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D:\Pilot Logbook\Bitácoras\Bitacora Final\Excel\Con Contraseña\"/>
    </mc:Choice>
  </mc:AlternateContent>
  <xr:revisionPtr revIDLastSave="0" documentId="13_ncr:1_{7ECEEFEE-45BB-4DCD-AC12-5692D18BC96D}" xr6:coauthVersionLast="47" xr6:coauthVersionMax="47" xr10:uidLastSave="{00000000-0000-0000-0000-000000000000}"/>
  <bookViews>
    <workbookView xWindow="-120" yWindow="-120" windowWidth="29040" windowHeight="15840" tabRatio="841" xr2:uid="{00000000-000D-0000-FFFF-FFFF00000000}"/>
  </bookViews>
  <sheets>
    <sheet name="Portada" sheetId="8" r:id="rId1"/>
    <sheet name="Datos Personales" sheetId="1" r:id="rId2"/>
    <sheet name="Instrucciones" sheetId="2" r:id="rId3"/>
    <sheet name="Dashboard" sheetId="15" r:id="rId4"/>
    <sheet name="Bitácora" sheetId="3" r:id="rId5"/>
    <sheet name="Resumen Anual" sheetId="4" r:id="rId6"/>
    <sheet name="Resumen Aeronave" sheetId="5" r:id="rId7"/>
    <sheet name="Bitácoras Anteriores" sheetId="13" r:id="rId8"/>
    <sheet name="Enmiendas" sheetId="6" r:id="rId9"/>
    <sheet name="Control Viáticos" sheetId="11" r:id="rId10"/>
  </sheets>
  <externalReferences>
    <externalReference r:id="rId11"/>
  </externalReferences>
  <definedNames>
    <definedName name="_xlnm.Print_Area" localSheetId="4">Bitácora!$A$1:$Q$816,Bitácora!$S$1:$AK$1530,Bitácora!$A$817:$R$830,Bitácora!$A$831:$Q$1320,Bitácora!$B$1321:$Q$1334,Bitácora!$A$1335:$Q$1530</definedName>
    <definedName name="_xlnm.Print_Area" localSheetId="1">'Datos Personales'!$A$1:$O$27,'Datos Personales'!$Q$1:$AA$27</definedName>
    <definedName name="_xlnm.Print_Area" localSheetId="8">Enmiendas!$A$1:$H$80,Enmiendas!$J$1:$Q$80</definedName>
    <definedName name="_xlnm.Print_Area" localSheetId="2">Instrucciones!$A$1:$A$3,Instrucciones!$C$1:$C$3</definedName>
    <definedName name="_xlnm.Print_Area" localSheetId="0">Portada!$A$1:$K$36</definedName>
    <definedName name="_xlnm.Print_Area" localSheetId="6">'Resumen Aeronave'!$A$1:$CT$265,'Resumen Aeronave'!$CV$1:$GO$265</definedName>
    <definedName name="_xlnm.Print_Area" localSheetId="5">'Resumen Anual'!$A$1:$CT$696,'Resumen Anual'!$CW$1:$GP$696</definedName>
    <definedName name="_xlnm.Print_Titles" localSheetId="4">Bitácora!$1:$4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M694" i="4" l="1"/>
  <c r="FH694" i="4"/>
  <c r="FA694" i="4"/>
  <c r="EV694" i="4"/>
  <c r="DP694" i="4"/>
  <c r="DK694" i="4"/>
  <c r="DD694" i="4"/>
  <c r="CY694" i="4"/>
  <c r="BQ694" i="4"/>
  <c r="BL694" i="4"/>
  <c r="BE694" i="4"/>
  <c r="AZ694" i="4"/>
  <c r="T694" i="4"/>
  <c r="O694" i="4"/>
  <c r="H694" i="4"/>
  <c r="C694" i="4"/>
  <c r="FT692" i="4"/>
  <c r="DW692" i="4"/>
  <c r="BX692" i="4"/>
  <c r="AA692" i="4"/>
  <c r="FM691" i="4"/>
  <c r="FH691" i="4"/>
  <c r="FA691" i="4"/>
  <c r="EV691" i="4"/>
  <c r="DP691" i="4"/>
  <c r="DK691" i="4"/>
  <c r="DD691" i="4"/>
  <c r="CY691" i="4"/>
  <c r="BQ691" i="4"/>
  <c r="BL691" i="4"/>
  <c r="BE691" i="4"/>
  <c r="AZ691" i="4"/>
  <c r="T691" i="4"/>
  <c r="O691" i="4"/>
  <c r="H691" i="4"/>
  <c r="C691" i="4"/>
  <c r="FO688" i="4"/>
  <c r="FJ688" i="4"/>
  <c r="EV688" i="4"/>
  <c r="DR688" i="4"/>
  <c r="DM688" i="4"/>
  <c r="CY688" i="4"/>
  <c r="BS688" i="4"/>
  <c r="BN688" i="4"/>
  <c r="AZ688" i="4"/>
  <c r="V688" i="4"/>
  <c r="Q688" i="4"/>
  <c r="C688" i="4"/>
  <c r="FT687" i="4"/>
  <c r="DW687" i="4"/>
  <c r="BX687" i="4"/>
  <c r="AA687" i="4"/>
  <c r="GN685" i="4"/>
  <c r="GG685" i="4"/>
  <c r="GC685" i="4"/>
  <c r="FY685" i="4"/>
  <c r="FT685" i="4"/>
  <c r="GK685" i="4" s="1"/>
  <c r="FO685" i="4"/>
  <c r="FG685" i="4"/>
  <c r="EY685" i="4"/>
  <c r="EN685" i="4"/>
  <c r="EJ685" i="4"/>
  <c r="DW685" i="4"/>
  <c r="EF685" i="4" s="1"/>
  <c r="DR685" i="4"/>
  <c r="DJ685" i="4"/>
  <c r="DB685" i="4"/>
  <c r="CR685" i="4"/>
  <c r="CO685" i="4"/>
  <c r="CK685" i="4"/>
  <c r="CC685" i="4"/>
  <c r="BX685" i="4"/>
  <c r="CG685" i="4" s="1"/>
  <c r="BS685" i="4"/>
  <c r="BK685" i="4"/>
  <c r="BC685" i="4"/>
  <c r="AU685" i="4"/>
  <c r="AJ685" i="4"/>
  <c r="AA685" i="4"/>
  <c r="AR685" i="4" s="1"/>
  <c r="V685" i="4"/>
  <c r="N685" i="4"/>
  <c r="F685" i="4"/>
  <c r="GG681" i="4"/>
  <c r="FY681" i="4"/>
  <c r="FT681" i="4"/>
  <c r="GN681" i="4" s="1"/>
  <c r="FN681" i="4"/>
  <c r="FH681" i="4"/>
  <c r="EB681" i="4"/>
  <c r="DW681" i="4"/>
  <c r="CR681" i="4"/>
  <c r="CO681" i="4"/>
  <c r="CK681" i="4"/>
  <c r="CG681" i="4"/>
  <c r="CC681" i="4"/>
  <c r="BX681" i="4"/>
  <c r="BR681" i="4"/>
  <c r="BL681" i="4"/>
  <c r="AZ681" i="4"/>
  <c r="AU681" i="4"/>
  <c r="AR681" i="4"/>
  <c r="AN681" i="4"/>
  <c r="AF681" i="4"/>
  <c r="AA681" i="4"/>
  <c r="AJ681" i="4" s="1"/>
  <c r="I681" i="4"/>
  <c r="FN680" i="4"/>
  <c r="FH680" i="4"/>
  <c r="FB680" i="4"/>
  <c r="FB681" i="4" s="1"/>
  <c r="EV680" i="4"/>
  <c r="EV681" i="4" s="1"/>
  <c r="DQ680" i="4"/>
  <c r="DQ681" i="4" s="1"/>
  <c r="DK680" i="4"/>
  <c r="DK681" i="4" s="1"/>
  <c r="DE680" i="4"/>
  <c r="DE681" i="4" s="1"/>
  <c r="CY680" i="4"/>
  <c r="CY681" i="4" s="1"/>
  <c r="BR680" i="4"/>
  <c r="BL680" i="4"/>
  <c r="BF680" i="4"/>
  <c r="BF681" i="4" s="1"/>
  <c r="BR676" i="4" s="1"/>
  <c r="AZ680" i="4"/>
  <c r="U680" i="4"/>
  <c r="U681" i="4" s="1"/>
  <c r="O680" i="4"/>
  <c r="O681" i="4" s="1"/>
  <c r="I680" i="4"/>
  <c r="C680" i="4"/>
  <c r="C681" i="4" s="1"/>
  <c r="GN678" i="4"/>
  <c r="GG678" i="4"/>
  <c r="FY678" i="4"/>
  <c r="FT678" i="4"/>
  <c r="GK678" i="4" s="1"/>
  <c r="EQ678" i="4"/>
  <c r="EN678" i="4"/>
  <c r="EJ678" i="4"/>
  <c r="EB678" i="4"/>
  <c r="DW678" i="4"/>
  <c r="EF678" i="4" s="1"/>
  <c r="CR678" i="4"/>
  <c r="CO678" i="4"/>
  <c r="CK678" i="4"/>
  <c r="CG678" i="4"/>
  <c r="CC678" i="4"/>
  <c r="BX678" i="4"/>
  <c r="AF678" i="4"/>
  <c r="AA678" i="4"/>
  <c r="FI676" i="4"/>
  <c r="EV676" i="4"/>
  <c r="DL676" i="4"/>
  <c r="CY676" i="4"/>
  <c r="BM676" i="4"/>
  <c r="AZ676" i="4"/>
  <c r="P676" i="4"/>
  <c r="C676" i="4"/>
  <c r="GN675" i="4"/>
  <c r="GK675" i="4"/>
  <c r="GG675" i="4"/>
  <c r="GC675" i="4"/>
  <c r="FY675" i="4"/>
  <c r="FT675" i="4"/>
  <c r="EB675" i="4"/>
  <c r="DW675" i="4"/>
  <c r="CR675" i="4"/>
  <c r="CK675" i="4"/>
  <c r="CC675" i="4"/>
  <c r="BX675" i="4"/>
  <c r="CO675" i="4" s="1"/>
  <c r="AU675" i="4"/>
  <c r="AR675" i="4"/>
  <c r="AN675" i="4"/>
  <c r="AF675" i="4"/>
  <c r="AA675" i="4"/>
  <c r="AJ675" i="4" s="1"/>
  <c r="FD674" i="4"/>
  <c r="FC674" i="4"/>
  <c r="FB674" i="4"/>
  <c r="FA674" i="4"/>
  <c r="EZ674" i="4"/>
  <c r="EY674" i="4"/>
  <c r="EX674" i="4"/>
  <c r="EW674" i="4"/>
  <c r="EV674" i="4"/>
  <c r="DG674" i="4"/>
  <c r="DF674" i="4"/>
  <c r="DE674" i="4"/>
  <c r="DD674" i="4"/>
  <c r="DC674" i="4"/>
  <c r="DB674" i="4"/>
  <c r="DA674" i="4"/>
  <c r="CZ674" i="4"/>
  <c r="CY674" i="4"/>
  <c r="BH674" i="4"/>
  <c r="BG674" i="4"/>
  <c r="BF674" i="4"/>
  <c r="BE674" i="4"/>
  <c r="BD674" i="4"/>
  <c r="BC674" i="4"/>
  <c r="BB674" i="4"/>
  <c r="BA674" i="4"/>
  <c r="AZ674" i="4"/>
  <c r="K674" i="4"/>
  <c r="J674" i="4"/>
  <c r="I674" i="4"/>
  <c r="H674" i="4"/>
  <c r="G674" i="4"/>
  <c r="F674" i="4"/>
  <c r="E674" i="4"/>
  <c r="D674" i="4"/>
  <c r="C674" i="4"/>
  <c r="GN672" i="4"/>
  <c r="GG672" i="4"/>
  <c r="FY672" i="4"/>
  <c r="FT672" i="4"/>
  <c r="GK672" i="4" s="1"/>
  <c r="EQ672" i="4"/>
  <c r="EN672" i="4"/>
  <c r="EJ672" i="4"/>
  <c r="EB672" i="4"/>
  <c r="DW672" i="4"/>
  <c r="EF672" i="4" s="1"/>
  <c r="CR672" i="4"/>
  <c r="CO672" i="4"/>
  <c r="CK672" i="4"/>
  <c r="CG672" i="4"/>
  <c r="CC672" i="4"/>
  <c r="BX672" i="4"/>
  <c r="AF672" i="4"/>
  <c r="AA672" i="4"/>
  <c r="FB671" i="4"/>
  <c r="FA671" i="4"/>
  <c r="EV671" i="4"/>
  <c r="DD671" i="4"/>
  <c r="DE671" i="4" s="1"/>
  <c r="CY671" i="4"/>
  <c r="BE671" i="4"/>
  <c r="BF671" i="4" s="1"/>
  <c r="AZ671" i="4"/>
  <c r="H671" i="4"/>
  <c r="I671" i="4" s="1"/>
  <c r="C671" i="4"/>
  <c r="GN669" i="4"/>
  <c r="GN687" i="4" s="1"/>
  <c r="GK669" i="4"/>
  <c r="GG669" i="4"/>
  <c r="GC669" i="4"/>
  <c r="FY669" i="4"/>
  <c r="FY687" i="4" s="1"/>
  <c r="FT669" i="4"/>
  <c r="DW669" i="4"/>
  <c r="CR669" i="4"/>
  <c r="CR687" i="4" s="1"/>
  <c r="CK669" i="4"/>
  <c r="CC669" i="4"/>
  <c r="CC687" i="4" s="1"/>
  <c r="BX669" i="4"/>
  <c r="CO669" i="4" s="1"/>
  <c r="CO687" i="4" s="1"/>
  <c r="AU669" i="4"/>
  <c r="AR669" i="4"/>
  <c r="AN669" i="4"/>
  <c r="AF669" i="4"/>
  <c r="AA669" i="4"/>
  <c r="AJ669" i="4" s="1"/>
  <c r="FN668" i="4"/>
  <c r="FM668" i="4"/>
  <c r="FH668" i="4"/>
  <c r="FB668" i="4"/>
  <c r="FA668" i="4"/>
  <c r="EV668" i="4"/>
  <c r="DQ668" i="4"/>
  <c r="DP668" i="4"/>
  <c r="DK668" i="4"/>
  <c r="DD668" i="4"/>
  <c r="DE668" i="4" s="1"/>
  <c r="CY668" i="4"/>
  <c r="BR668" i="4"/>
  <c r="BQ668" i="4"/>
  <c r="BL668" i="4"/>
  <c r="BE668" i="4"/>
  <c r="BF668" i="4" s="1"/>
  <c r="AZ668" i="4"/>
  <c r="T668" i="4"/>
  <c r="U668" i="4" s="1"/>
  <c r="O668" i="4"/>
  <c r="H668" i="4"/>
  <c r="I668" i="4" s="1"/>
  <c r="C668" i="4"/>
  <c r="FT665" i="4"/>
  <c r="FN665" i="4"/>
  <c r="FM665" i="4"/>
  <c r="FH665" i="4"/>
  <c r="FA665" i="4"/>
  <c r="FB665" i="4" s="1"/>
  <c r="EV665" i="4"/>
  <c r="DW665" i="4"/>
  <c r="DQ665" i="4"/>
  <c r="DP665" i="4"/>
  <c r="DK665" i="4"/>
  <c r="DD665" i="4"/>
  <c r="DE665" i="4" s="1"/>
  <c r="CY665" i="4"/>
  <c r="BX665" i="4"/>
  <c r="BR665" i="4"/>
  <c r="BQ665" i="4"/>
  <c r="BL665" i="4"/>
  <c r="BE665" i="4"/>
  <c r="BF665" i="4" s="1"/>
  <c r="AZ665" i="4"/>
  <c r="AA665" i="4"/>
  <c r="T665" i="4"/>
  <c r="U665" i="4" s="1"/>
  <c r="O665" i="4"/>
  <c r="H665" i="4"/>
  <c r="I665" i="4" s="1"/>
  <c r="C665" i="4"/>
  <c r="GN662" i="4"/>
  <c r="GK662" i="4"/>
  <c r="GG662" i="4"/>
  <c r="GC662" i="4"/>
  <c r="FY662" i="4"/>
  <c r="FT662" i="4"/>
  <c r="FH662" i="4"/>
  <c r="FA662" i="4"/>
  <c r="FB662" i="4" s="1"/>
  <c r="EV662" i="4"/>
  <c r="EQ662" i="4"/>
  <c r="EN662" i="4"/>
  <c r="EJ662" i="4"/>
  <c r="EB662" i="4"/>
  <c r="DW662" i="4"/>
  <c r="EF662" i="4" s="1"/>
  <c r="DK662" i="4"/>
  <c r="DD662" i="4"/>
  <c r="DE662" i="4" s="1"/>
  <c r="CY662" i="4"/>
  <c r="CR662" i="4"/>
  <c r="CK662" i="4"/>
  <c r="CC662" i="4"/>
  <c r="BX662" i="4"/>
  <c r="CO662" i="4" s="1"/>
  <c r="BL662" i="4"/>
  <c r="BE662" i="4"/>
  <c r="BF662" i="4" s="1"/>
  <c r="AZ662" i="4"/>
  <c r="AF662" i="4"/>
  <c r="AA662" i="4"/>
  <c r="O662" i="4"/>
  <c r="H662" i="4"/>
  <c r="I662" i="4" s="1"/>
  <c r="C662" i="4"/>
  <c r="FM660" i="4"/>
  <c r="FH660" i="4"/>
  <c r="DP660" i="4"/>
  <c r="DK660" i="4"/>
  <c r="BQ660" i="4"/>
  <c r="BL660" i="4"/>
  <c r="T660" i="4"/>
  <c r="O660" i="4"/>
  <c r="GN659" i="4"/>
  <c r="GK659" i="4"/>
  <c r="GG659" i="4"/>
  <c r="GC659" i="4"/>
  <c r="FY659" i="4"/>
  <c r="FT659" i="4"/>
  <c r="FA659" i="4"/>
  <c r="EV659" i="4"/>
  <c r="EQ659" i="4"/>
  <c r="EN659" i="4"/>
  <c r="EJ659" i="4"/>
  <c r="EF659" i="4"/>
  <c r="EB659" i="4"/>
  <c r="DW659" i="4"/>
  <c r="DD659" i="4"/>
  <c r="CY659" i="4"/>
  <c r="CR659" i="4"/>
  <c r="CO659" i="4"/>
  <c r="CK659" i="4"/>
  <c r="CG659" i="4"/>
  <c r="CC659" i="4"/>
  <c r="BX659" i="4"/>
  <c r="BE659" i="4"/>
  <c r="AZ659" i="4"/>
  <c r="AU659" i="4"/>
  <c r="AR659" i="4"/>
  <c r="AN659" i="4"/>
  <c r="AJ659" i="4"/>
  <c r="AF659" i="4"/>
  <c r="AA659" i="4"/>
  <c r="H659" i="4"/>
  <c r="C659" i="4"/>
  <c r="FM658" i="4"/>
  <c r="FH658" i="4"/>
  <c r="DP658" i="4"/>
  <c r="DK658" i="4"/>
  <c r="BQ658" i="4"/>
  <c r="BL658" i="4"/>
  <c r="T658" i="4"/>
  <c r="O658" i="4"/>
  <c r="GN656" i="4"/>
  <c r="GK656" i="4"/>
  <c r="GG656" i="4"/>
  <c r="GC656" i="4"/>
  <c r="FY656" i="4"/>
  <c r="FT656" i="4"/>
  <c r="FM656" i="4"/>
  <c r="FH656" i="4"/>
  <c r="FC656" i="4"/>
  <c r="FH653" i="4" s="1"/>
  <c r="EV656" i="4"/>
  <c r="EQ656" i="4"/>
  <c r="EN656" i="4"/>
  <c r="EJ656" i="4"/>
  <c r="EB656" i="4"/>
  <c r="DW656" i="4"/>
  <c r="EF656" i="4" s="1"/>
  <c r="DP656" i="4"/>
  <c r="DK656" i="4"/>
  <c r="DF656" i="4"/>
  <c r="CY656" i="4"/>
  <c r="CR656" i="4"/>
  <c r="CK656" i="4"/>
  <c r="CC656" i="4"/>
  <c r="BX656" i="4"/>
  <c r="CO656" i="4" s="1"/>
  <c r="BQ656" i="4"/>
  <c r="BL656" i="4"/>
  <c r="BG656" i="4"/>
  <c r="AZ656" i="4"/>
  <c r="AU656" i="4"/>
  <c r="AA656" i="4"/>
  <c r="T656" i="4"/>
  <c r="O656" i="4"/>
  <c r="J656" i="4"/>
  <c r="C656" i="4"/>
  <c r="GN653" i="4"/>
  <c r="GK653" i="4"/>
  <c r="GG653" i="4"/>
  <c r="GC653" i="4"/>
  <c r="FY653" i="4"/>
  <c r="FT653" i="4"/>
  <c r="EV653" i="4"/>
  <c r="EQ653" i="4"/>
  <c r="EN653" i="4"/>
  <c r="EJ653" i="4"/>
  <c r="EF653" i="4"/>
  <c r="EB653" i="4"/>
  <c r="DW653" i="4"/>
  <c r="DK653" i="4"/>
  <c r="CY653" i="4"/>
  <c r="CR653" i="4"/>
  <c r="CO653" i="4"/>
  <c r="CK653" i="4"/>
  <c r="CG653" i="4"/>
  <c r="CC653" i="4"/>
  <c r="BX653" i="4"/>
  <c r="BL653" i="4"/>
  <c r="AZ653" i="4"/>
  <c r="AU653" i="4"/>
  <c r="AR653" i="4"/>
  <c r="AN653" i="4"/>
  <c r="AJ653" i="4"/>
  <c r="AF653" i="4"/>
  <c r="AA653" i="4"/>
  <c r="C653" i="4"/>
  <c r="O653" i="4" s="1"/>
  <c r="FH651" i="4"/>
  <c r="EV651" i="4"/>
  <c r="DK651" i="4"/>
  <c r="CY651" i="4"/>
  <c r="BL651" i="4"/>
  <c r="AZ651" i="4"/>
  <c r="O651" i="4"/>
  <c r="C651" i="4"/>
  <c r="GN650" i="4"/>
  <c r="GK650" i="4"/>
  <c r="GG650" i="4"/>
  <c r="GC650" i="4"/>
  <c r="FY650" i="4"/>
  <c r="FT650" i="4"/>
  <c r="EF650" i="4"/>
  <c r="EB650" i="4"/>
  <c r="DW650" i="4"/>
  <c r="EN650" i="4" s="1"/>
  <c r="CR650" i="4"/>
  <c r="CK650" i="4"/>
  <c r="CC650" i="4"/>
  <c r="BX650" i="4"/>
  <c r="AU650" i="4"/>
  <c r="AR650" i="4"/>
  <c r="AN650" i="4"/>
  <c r="AF650" i="4"/>
  <c r="AA650" i="4"/>
  <c r="AJ650" i="4" s="1"/>
  <c r="GN647" i="4"/>
  <c r="GN665" i="4" s="1"/>
  <c r="GK647" i="4"/>
  <c r="GG647" i="4"/>
  <c r="GG665" i="4" s="1"/>
  <c r="GC647" i="4"/>
  <c r="GC665" i="4" s="1"/>
  <c r="FY647" i="4"/>
  <c r="FY665" i="4" s="1"/>
  <c r="FT647" i="4"/>
  <c r="FK647" i="4"/>
  <c r="EU647" i="4"/>
  <c r="EQ647" i="4"/>
  <c r="EN647" i="4"/>
  <c r="EJ647" i="4"/>
  <c r="EF647" i="4"/>
  <c r="EB647" i="4"/>
  <c r="EB665" i="4" s="1"/>
  <c r="DW647" i="4"/>
  <c r="DN647" i="4"/>
  <c r="CX647" i="4"/>
  <c r="CR647" i="4"/>
  <c r="CR665" i="4" s="1"/>
  <c r="CO647" i="4"/>
  <c r="CK647" i="4"/>
  <c r="CK665" i="4" s="1"/>
  <c r="CG647" i="4"/>
  <c r="CC647" i="4"/>
  <c r="CC665" i="4" s="1"/>
  <c r="BX647" i="4"/>
  <c r="BO647" i="4"/>
  <c r="AY647" i="4"/>
  <c r="AU647" i="4"/>
  <c r="AR647" i="4"/>
  <c r="AN647" i="4"/>
  <c r="AJ647" i="4"/>
  <c r="AF647" i="4"/>
  <c r="AA647" i="4"/>
  <c r="R647" i="4"/>
  <c r="B647" i="4"/>
  <c r="GN645" i="4"/>
  <c r="GK645" i="4"/>
  <c r="EQ645" i="4"/>
  <c r="EN645" i="4"/>
  <c r="CR645" i="4"/>
  <c r="CO645" i="4"/>
  <c r="AU645" i="4"/>
  <c r="AR645" i="4"/>
  <c r="GK643" i="4"/>
  <c r="GG643" i="4"/>
  <c r="GC643" i="4"/>
  <c r="FY643" i="4"/>
  <c r="EU643" i="4"/>
  <c r="EN643" i="4"/>
  <c r="EJ643" i="4"/>
  <c r="EF643" i="4"/>
  <c r="EB643" i="4"/>
  <c r="CX643" i="4"/>
  <c r="CO643" i="4"/>
  <c r="CK643" i="4"/>
  <c r="CG643" i="4"/>
  <c r="CC643" i="4"/>
  <c r="AY643" i="4"/>
  <c r="AR643" i="4"/>
  <c r="AN643" i="4"/>
  <c r="AJ643" i="4"/>
  <c r="AF643" i="4"/>
  <c r="B643" i="4"/>
  <c r="EU639" i="4"/>
  <c r="CW639" i="4"/>
  <c r="A639" i="4"/>
  <c r="FM636" i="4"/>
  <c r="FH636" i="4"/>
  <c r="FA636" i="4"/>
  <c r="EV636" i="4"/>
  <c r="DP636" i="4"/>
  <c r="DK636" i="4"/>
  <c r="DD636" i="4"/>
  <c r="CY636" i="4"/>
  <c r="BQ636" i="4"/>
  <c r="BL636" i="4"/>
  <c r="BE636" i="4"/>
  <c r="AZ636" i="4"/>
  <c r="T636" i="4"/>
  <c r="O636" i="4"/>
  <c r="H636" i="4"/>
  <c r="C636" i="4"/>
  <c r="FT634" i="4"/>
  <c r="DW634" i="4"/>
  <c r="BX634" i="4"/>
  <c r="AA634" i="4"/>
  <c r="FM633" i="4"/>
  <c r="FH633" i="4"/>
  <c r="FA633" i="4"/>
  <c r="EV633" i="4"/>
  <c r="DP633" i="4"/>
  <c r="DK633" i="4"/>
  <c r="DD633" i="4"/>
  <c r="CY633" i="4"/>
  <c r="BQ633" i="4"/>
  <c r="BL633" i="4"/>
  <c r="BE633" i="4"/>
  <c r="AZ633" i="4"/>
  <c r="T633" i="4"/>
  <c r="O633" i="4"/>
  <c r="H633" i="4"/>
  <c r="C633" i="4"/>
  <c r="FO630" i="4"/>
  <c r="FJ630" i="4"/>
  <c r="EV630" i="4"/>
  <c r="DR630" i="4"/>
  <c r="DM630" i="4"/>
  <c r="CY630" i="4"/>
  <c r="BS630" i="4"/>
  <c r="BN630" i="4"/>
  <c r="AZ630" i="4"/>
  <c r="V630" i="4"/>
  <c r="Q630" i="4"/>
  <c r="C630" i="4"/>
  <c r="FT629" i="4"/>
  <c r="DW629" i="4"/>
  <c r="BX629" i="4"/>
  <c r="AA629" i="4"/>
  <c r="GN627" i="4"/>
  <c r="GK627" i="4"/>
  <c r="GC627" i="4"/>
  <c r="FT627" i="4"/>
  <c r="FO627" i="4"/>
  <c r="FG627" i="4"/>
  <c r="EY627" i="4"/>
  <c r="EJ627" i="4"/>
  <c r="EB627" i="4"/>
  <c r="DW627" i="4"/>
  <c r="EQ627" i="4" s="1"/>
  <c r="DR627" i="4"/>
  <c r="DJ627" i="4"/>
  <c r="DB627" i="4"/>
  <c r="BX627" i="4"/>
  <c r="BS627" i="4"/>
  <c r="BK627" i="4"/>
  <c r="BC627" i="4"/>
  <c r="AA627" i="4"/>
  <c r="V627" i="4"/>
  <c r="N627" i="4"/>
  <c r="F627" i="4"/>
  <c r="GK623" i="4"/>
  <c r="FT623" i="4"/>
  <c r="EN623" i="4"/>
  <c r="DW623" i="4"/>
  <c r="EB623" i="4" s="1"/>
  <c r="DK623" i="4"/>
  <c r="DE623" i="4"/>
  <c r="CR623" i="4"/>
  <c r="CO623" i="4"/>
  <c r="CG623" i="4"/>
  <c r="BX623" i="4"/>
  <c r="BR623" i="4"/>
  <c r="BL623" i="4"/>
  <c r="AR623" i="4"/>
  <c r="AJ623" i="4"/>
  <c r="AF623" i="4"/>
  <c r="AA623" i="4"/>
  <c r="U623" i="4"/>
  <c r="O623" i="4"/>
  <c r="FN622" i="4"/>
  <c r="FN623" i="4" s="1"/>
  <c r="FH622" i="4"/>
  <c r="FH623" i="4" s="1"/>
  <c r="FB622" i="4"/>
  <c r="FB623" i="4" s="1"/>
  <c r="EV622" i="4"/>
  <c r="EV623" i="4" s="1"/>
  <c r="DQ622" i="4"/>
  <c r="DQ623" i="4" s="1"/>
  <c r="DK622" i="4"/>
  <c r="DE622" i="4"/>
  <c r="CY622" i="4"/>
  <c r="CY623" i="4" s="1"/>
  <c r="BR622" i="4"/>
  <c r="BL622" i="4"/>
  <c r="BF622" i="4"/>
  <c r="BF623" i="4" s="1"/>
  <c r="AZ622" i="4"/>
  <c r="AZ623" i="4" s="1"/>
  <c r="U622" i="4"/>
  <c r="O622" i="4"/>
  <c r="I622" i="4"/>
  <c r="I623" i="4" s="1"/>
  <c r="C622" i="4"/>
  <c r="C623" i="4" s="1"/>
  <c r="U618" i="4" s="1"/>
  <c r="GG620" i="4"/>
  <c r="GC620" i="4"/>
  <c r="FY620" i="4"/>
  <c r="FT620" i="4"/>
  <c r="GN620" i="4" s="1"/>
  <c r="EN620" i="4"/>
  <c r="EF620" i="4"/>
  <c r="EB620" i="4"/>
  <c r="DW620" i="4"/>
  <c r="CR620" i="4"/>
  <c r="CO620" i="4"/>
  <c r="CG620" i="4"/>
  <c r="BX620" i="4"/>
  <c r="AR620" i="4"/>
  <c r="AA620" i="4"/>
  <c r="AF620" i="4" s="1"/>
  <c r="FI618" i="4"/>
  <c r="EV618" i="4"/>
  <c r="DL618" i="4"/>
  <c r="CY618" i="4"/>
  <c r="BM618" i="4"/>
  <c r="AZ618" i="4"/>
  <c r="P618" i="4"/>
  <c r="C618" i="4"/>
  <c r="GK617" i="4"/>
  <c r="GC617" i="4"/>
  <c r="FT617" i="4"/>
  <c r="GN617" i="4" s="1"/>
  <c r="EN617" i="4"/>
  <c r="EJ617" i="4"/>
  <c r="EF617" i="4"/>
  <c r="DW617" i="4"/>
  <c r="EB617" i="4" s="1"/>
  <c r="CK617" i="4"/>
  <c r="BX617" i="4"/>
  <c r="CR617" i="4" s="1"/>
  <c r="AR617" i="4"/>
  <c r="AA617" i="4"/>
  <c r="FD616" i="4"/>
  <c r="FC616" i="4"/>
  <c r="FB616" i="4"/>
  <c r="FA616" i="4"/>
  <c r="EZ616" i="4"/>
  <c r="EY616" i="4"/>
  <c r="EX616" i="4"/>
  <c r="EW616" i="4"/>
  <c r="EV616" i="4"/>
  <c r="DG616" i="4"/>
  <c r="DF616" i="4"/>
  <c r="DE616" i="4"/>
  <c r="DD616" i="4"/>
  <c r="DC616" i="4"/>
  <c r="DB616" i="4"/>
  <c r="DA616" i="4"/>
  <c r="CZ616" i="4"/>
  <c r="CY616" i="4"/>
  <c r="BH616" i="4"/>
  <c r="BG616" i="4"/>
  <c r="BF616" i="4"/>
  <c r="BE616" i="4"/>
  <c r="BD616" i="4"/>
  <c r="BC616" i="4"/>
  <c r="BB616" i="4"/>
  <c r="BA616" i="4"/>
  <c r="AZ616" i="4"/>
  <c r="K616" i="4"/>
  <c r="J616" i="4"/>
  <c r="I616" i="4"/>
  <c r="H616" i="4"/>
  <c r="G616" i="4"/>
  <c r="F616" i="4"/>
  <c r="E616" i="4"/>
  <c r="D616" i="4"/>
  <c r="C616" i="4"/>
  <c r="FT614" i="4"/>
  <c r="DW614" i="4"/>
  <c r="BX614" i="4"/>
  <c r="AN614" i="4"/>
  <c r="AJ614" i="4"/>
  <c r="AA614" i="4"/>
  <c r="AF614" i="4" s="1"/>
  <c r="FA613" i="4"/>
  <c r="FB613" i="4" s="1"/>
  <c r="EV613" i="4"/>
  <c r="DE613" i="4"/>
  <c r="DD613" i="4"/>
  <c r="CY613" i="4"/>
  <c r="BE613" i="4"/>
  <c r="BF613" i="4" s="1"/>
  <c r="AZ613" i="4"/>
  <c r="H613" i="4"/>
  <c r="I613" i="4" s="1"/>
  <c r="C613" i="4"/>
  <c r="GN611" i="4"/>
  <c r="FT611" i="4"/>
  <c r="DW611" i="4"/>
  <c r="CG611" i="4"/>
  <c r="CC611" i="4"/>
  <c r="BX611" i="4"/>
  <c r="CR611" i="4" s="1"/>
  <c r="AJ611" i="4"/>
  <c r="AF611" i="4"/>
  <c r="AA611" i="4"/>
  <c r="AR611" i="4" s="1"/>
  <c r="FM610" i="4"/>
  <c r="FN610" i="4" s="1"/>
  <c r="FH610" i="4"/>
  <c r="FB610" i="4"/>
  <c r="FA610" i="4"/>
  <c r="EV610" i="4"/>
  <c r="DQ610" i="4"/>
  <c r="DP610" i="4"/>
  <c r="DK610" i="4"/>
  <c r="DE610" i="4"/>
  <c r="DD610" i="4"/>
  <c r="CY610" i="4"/>
  <c r="BQ610" i="4"/>
  <c r="BR610" i="4" s="1"/>
  <c r="BL610" i="4"/>
  <c r="BF610" i="4"/>
  <c r="BE610" i="4"/>
  <c r="AZ610" i="4"/>
  <c r="T610" i="4"/>
  <c r="U610" i="4" s="1"/>
  <c r="O610" i="4"/>
  <c r="H610" i="4"/>
  <c r="I610" i="4" s="1"/>
  <c r="C610" i="4"/>
  <c r="FT607" i="4"/>
  <c r="FN607" i="4"/>
  <c r="FM607" i="4"/>
  <c r="FH607" i="4"/>
  <c r="FB607" i="4"/>
  <c r="FA607" i="4"/>
  <c r="EV607" i="4"/>
  <c r="DW607" i="4"/>
  <c r="DP607" i="4"/>
  <c r="DQ607" i="4" s="1"/>
  <c r="DK607" i="4"/>
  <c r="DE607" i="4"/>
  <c r="DD607" i="4"/>
  <c r="CY607" i="4"/>
  <c r="BX607" i="4"/>
  <c r="BR607" i="4"/>
  <c r="BQ607" i="4"/>
  <c r="BL607" i="4"/>
  <c r="BF607" i="4"/>
  <c r="BE607" i="4"/>
  <c r="AZ607" i="4"/>
  <c r="AA607" i="4"/>
  <c r="T607" i="4"/>
  <c r="U607" i="4" s="1"/>
  <c r="O607" i="4"/>
  <c r="H607" i="4"/>
  <c r="I607" i="4" s="1"/>
  <c r="C607" i="4"/>
  <c r="GN604" i="4"/>
  <c r="FT604" i="4"/>
  <c r="FH604" i="4"/>
  <c r="FB604" i="4"/>
  <c r="FA604" i="4"/>
  <c r="EV604" i="4"/>
  <c r="EN604" i="4"/>
  <c r="DW604" i="4"/>
  <c r="DK604" i="4"/>
  <c r="DE604" i="4"/>
  <c r="DD604" i="4"/>
  <c r="CY604" i="4"/>
  <c r="CO604" i="4"/>
  <c r="BX604" i="4"/>
  <c r="BL604" i="4"/>
  <c r="BF604" i="4"/>
  <c r="BE604" i="4"/>
  <c r="AZ604" i="4"/>
  <c r="AN604" i="4"/>
  <c r="AJ604" i="4"/>
  <c r="AA604" i="4"/>
  <c r="AF604" i="4" s="1"/>
  <c r="O604" i="4"/>
  <c r="H604" i="4"/>
  <c r="I604" i="4" s="1"/>
  <c r="C604" i="4"/>
  <c r="FM602" i="4"/>
  <c r="FH602" i="4"/>
  <c r="DP602" i="4"/>
  <c r="DK602" i="4"/>
  <c r="BQ602" i="4"/>
  <c r="BL602" i="4"/>
  <c r="T602" i="4"/>
  <c r="O602" i="4"/>
  <c r="GK601" i="4"/>
  <c r="GC601" i="4"/>
  <c r="FT601" i="4"/>
  <c r="FA601" i="4"/>
  <c r="EV601" i="4"/>
  <c r="DW601" i="4"/>
  <c r="DD601" i="4"/>
  <c r="CY601" i="4"/>
  <c r="CO601" i="4"/>
  <c r="CG601" i="4"/>
  <c r="BX601" i="4"/>
  <c r="CR601" i="4" s="1"/>
  <c r="BE601" i="4"/>
  <c r="AZ601" i="4"/>
  <c r="AU601" i="4"/>
  <c r="AA601" i="4"/>
  <c r="H601" i="4"/>
  <c r="C601" i="4"/>
  <c r="FM600" i="4"/>
  <c r="FH600" i="4"/>
  <c r="DP600" i="4"/>
  <c r="DK600" i="4"/>
  <c r="BQ600" i="4"/>
  <c r="BL600" i="4"/>
  <c r="T600" i="4"/>
  <c r="O600" i="4"/>
  <c r="GK598" i="4"/>
  <c r="GC598" i="4"/>
  <c r="FT598" i="4"/>
  <c r="FM598" i="4"/>
  <c r="FH598" i="4"/>
  <c r="FC598" i="4"/>
  <c r="FH595" i="4" s="1"/>
  <c r="EV598" i="4"/>
  <c r="EF598" i="4"/>
  <c r="EB598" i="4"/>
  <c r="DW598" i="4"/>
  <c r="DP598" i="4"/>
  <c r="DK598" i="4"/>
  <c r="DF598" i="4"/>
  <c r="CY598" i="4"/>
  <c r="CK598" i="4"/>
  <c r="CG598" i="4"/>
  <c r="CC598" i="4"/>
  <c r="BX598" i="4"/>
  <c r="CR598" i="4" s="1"/>
  <c r="BQ598" i="4"/>
  <c r="BL598" i="4"/>
  <c r="BG598" i="4"/>
  <c r="AZ598" i="4"/>
  <c r="AU598" i="4"/>
  <c r="AR598" i="4"/>
  <c r="AA598" i="4"/>
  <c r="AF598" i="4" s="1"/>
  <c r="T598" i="4"/>
  <c r="O598" i="4"/>
  <c r="J598" i="4"/>
  <c r="C598" i="4"/>
  <c r="GN595" i="4"/>
  <c r="FT595" i="4"/>
  <c r="EV595" i="4"/>
  <c r="EQ595" i="4"/>
  <c r="EN595" i="4"/>
  <c r="DW595" i="4"/>
  <c r="EJ595" i="4" s="1"/>
  <c r="DK595" i="4"/>
  <c r="CY595" i="4"/>
  <c r="CO595" i="4"/>
  <c r="CG595" i="4"/>
  <c r="CC595" i="4"/>
  <c r="BX595" i="4"/>
  <c r="CK595" i="4" s="1"/>
  <c r="AZ595" i="4"/>
  <c r="BL595" i="4" s="1"/>
  <c r="AJ595" i="4"/>
  <c r="AF595" i="4"/>
  <c r="AA595" i="4"/>
  <c r="AN595" i="4" s="1"/>
  <c r="C595" i="4"/>
  <c r="O595" i="4" s="1"/>
  <c r="FH593" i="4"/>
  <c r="EV593" i="4"/>
  <c r="DK593" i="4"/>
  <c r="CY593" i="4"/>
  <c r="BL593" i="4"/>
  <c r="AZ593" i="4"/>
  <c r="O593" i="4"/>
  <c r="C593" i="4"/>
  <c r="GN592" i="4"/>
  <c r="FT592" i="4"/>
  <c r="EQ592" i="4"/>
  <c r="EJ592" i="4"/>
  <c r="EF592" i="4"/>
  <c r="DW592" i="4"/>
  <c r="EB592" i="4" s="1"/>
  <c r="CO592" i="4"/>
  <c r="CK592" i="4"/>
  <c r="BX592" i="4"/>
  <c r="CR592" i="4" s="1"/>
  <c r="AF592" i="4"/>
  <c r="AA592" i="4"/>
  <c r="GN589" i="4"/>
  <c r="GC589" i="4"/>
  <c r="FY589" i="4"/>
  <c r="FT589" i="4"/>
  <c r="GG589" i="4" s="1"/>
  <c r="FK589" i="4"/>
  <c r="EU589" i="4"/>
  <c r="EQ589" i="4"/>
  <c r="DW589" i="4"/>
  <c r="DN589" i="4"/>
  <c r="CX589" i="4"/>
  <c r="CR589" i="4"/>
  <c r="CO589" i="4"/>
  <c r="BX589" i="4"/>
  <c r="BO589" i="4"/>
  <c r="AY589" i="4"/>
  <c r="AA589" i="4"/>
  <c r="R589" i="4"/>
  <c r="B589" i="4"/>
  <c r="GN587" i="4"/>
  <c r="GK587" i="4"/>
  <c r="EQ587" i="4"/>
  <c r="EN587" i="4"/>
  <c r="CR587" i="4"/>
  <c r="CO587" i="4"/>
  <c r="AU587" i="4"/>
  <c r="AR587" i="4"/>
  <c r="GK585" i="4"/>
  <c r="GG585" i="4"/>
  <c r="GC585" i="4"/>
  <c r="FY585" i="4"/>
  <c r="EU585" i="4"/>
  <c r="EN585" i="4"/>
  <c r="EJ585" i="4"/>
  <c r="EF585" i="4"/>
  <c r="EB585" i="4"/>
  <c r="CX585" i="4"/>
  <c r="CO585" i="4"/>
  <c r="CK585" i="4"/>
  <c r="CG585" i="4"/>
  <c r="CC585" i="4"/>
  <c r="AY585" i="4"/>
  <c r="AR585" i="4"/>
  <c r="AN585" i="4"/>
  <c r="AJ585" i="4"/>
  <c r="AF585" i="4"/>
  <c r="B585" i="4"/>
  <c r="EU581" i="4"/>
  <c r="CW581" i="4"/>
  <c r="A581" i="4"/>
  <c r="FM578" i="4"/>
  <c r="FH578" i="4"/>
  <c r="FA578" i="4"/>
  <c r="EV578" i="4"/>
  <c r="DP578" i="4"/>
  <c r="DK578" i="4"/>
  <c r="DD578" i="4"/>
  <c r="CY578" i="4"/>
  <c r="BQ578" i="4"/>
  <c r="BL578" i="4"/>
  <c r="BE578" i="4"/>
  <c r="AZ578" i="4"/>
  <c r="T578" i="4"/>
  <c r="O578" i="4"/>
  <c r="H578" i="4"/>
  <c r="C578" i="4"/>
  <c r="FT576" i="4"/>
  <c r="DW576" i="4"/>
  <c r="BX576" i="4"/>
  <c r="AA576" i="4"/>
  <c r="FM575" i="4"/>
  <c r="FH575" i="4"/>
  <c r="FA575" i="4"/>
  <c r="EV575" i="4"/>
  <c r="DP575" i="4"/>
  <c r="DK575" i="4"/>
  <c r="DD575" i="4"/>
  <c r="CY575" i="4"/>
  <c r="BQ575" i="4"/>
  <c r="BL575" i="4"/>
  <c r="BE575" i="4"/>
  <c r="AZ575" i="4"/>
  <c r="T575" i="4"/>
  <c r="O575" i="4"/>
  <c r="H575" i="4"/>
  <c r="C575" i="4"/>
  <c r="FO572" i="4"/>
  <c r="FJ572" i="4"/>
  <c r="EV572" i="4"/>
  <c r="DR572" i="4"/>
  <c r="DM572" i="4"/>
  <c r="CY572" i="4"/>
  <c r="BS572" i="4"/>
  <c r="BN572" i="4"/>
  <c r="AZ572" i="4"/>
  <c r="V572" i="4"/>
  <c r="Q572" i="4"/>
  <c r="C572" i="4"/>
  <c r="FT571" i="4"/>
  <c r="DW571" i="4"/>
  <c r="BX571" i="4"/>
  <c r="AA571" i="4"/>
  <c r="GG569" i="4"/>
  <c r="FT569" i="4"/>
  <c r="FO569" i="4"/>
  <c r="FG569" i="4"/>
  <c r="EY569" i="4"/>
  <c r="DW569" i="4"/>
  <c r="DR569" i="4"/>
  <c r="DJ569" i="4"/>
  <c r="DB569" i="4"/>
  <c r="CR569" i="4"/>
  <c r="CG569" i="4"/>
  <c r="CC569" i="4"/>
  <c r="BX569" i="4"/>
  <c r="CO569" i="4" s="1"/>
  <c r="BS569" i="4"/>
  <c r="BK569" i="4"/>
  <c r="BC569" i="4"/>
  <c r="AN569" i="4"/>
  <c r="AJ569" i="4"/>
  <c r="AF569" i="4"/>
  <c r="AA569" i="4"/>
  <c r="AU569" i="4" s="1"/>
  <c r="V569" i="4"/>
  <c r="N569" i="4"/>
  <c r="F569" i="4"/>
  <c r="FT565" i="4"/>
  <c r="FN565" i="4"/>
  <c r="EV565" i="4"/>
  <c r="EQ565" i="4"/>
  <c r="EN565" i="4"/>
  <c r="EF565" i="4"/>
  <c r="EB565" i="4"/>
  <c r="DW565" i="4"/>
  <c r="EJ565" i="4" s="1"/>
  <c r="DK565" i="4"/>
  <c r="CY565" i="4"/>
  <c r="CO565" i="4"/>
  <c r="CK565" i="4"/>
  <c r="BX565" i="4"/>
  <c r="BR565" i="4"/>
  <c r="AZ565" i="4"/>
  <c r="BR560" i="4" s="1"/>
  <c r="AU565" i="4"/>
  <c r="AJ565" i="4"/>
  <c r="AF565" i="4"/>
  <c r="AA565" i="4"/>
  <c r="AR565" i="4" s="1"/>
  <c r="FN564" i="4"/>
  <c r="FH564" i="4"/>
  <c r="FH565" i="4" s="1"/>
  <c r="FB564" i="4"/>
  <c r="FB565" i="4" s="1"/>
  <c r="EV564" i="4"/>
  <c r="DQ564" i="4"/>
  <c r="DQ565" i="4" s="1"/>
  <c r="DK564" i="4"/>
  <c r="DE564" i="4"/>
  <c r="DE565" i="4" s="1"/>
  <c r="DQ560" i="4" s="1"/>
  <c r="CY564" i="4"/>
  <c r="BR564" i="4"/>
  <c r="BL564" i="4"/>
  <c r="BL565" i="4" s="1"/>
  <c r="BF564" i="4"/>
  <c r="BF565" i="4" s="1"/>
  <c r="AZ564" i="4"/>
  <c r="U564" i="4"/>
  <c r="U565" i="4" s="1"/>
  <c r="O564" i="4"/>
  <c r="O565" i="4" s="1"/>
  <c r="I564" i="4"/>
  <c r="I565" i="4" s="1"/>
  <c r="C564" i="4"/>
  <c r="FT562" i="4"/>
  <c r="EQ562" i="4"/>
  <c r="EF562" i="4"/>
  <c r="EB562" i="4"/>
  <c r="DW562" i="4"/>
  <c r="EN562" i="4" s="1"/>
  <c r="BX562" i="4"/>
  <c r="AU562" i="4"/>
  <c r="AR562" i="4"/>
  <c r="AJ562" i="4"/>
  <c r="AF562" i="4"/>
  <c r="AA562" i="4"/>
  <c r="AN562" i="4" s="1"/>
  <c r="FI560" i="4"/>
  <c r="EV560" i="4"/>
  <c r="DL560" i="4"/>
  <c r="CY560" i="4"/>
  <c r="BM560" i="4"/>
  <c r="AZ560" i="4"/>
  <c r="P560" i="4"/>
  <c r="C560" i="4"/>
  <c r="GK559" i="4"/>
  <c r="GG559" i="4"/>
  <c r="FT559" i="4"/>
  <c r="EQ559" i="4"/>
  <c r="EN559" i="4"/>
  <c r="EF559" i="4"/>
  <c r="EB559" i="4"/>
  <c r="DW559" i="4"/>
  <c r="EJ559" i="4" s="1"/>
  <c r="CO559" i="4"/>
  <c r="BX559" i="4"/>
  <c r="CK559" i="4" s="1"/>
  <c r="AA559" i="4"/>
  <c r="FD558" i="4"/>
  <c r="FC558" i="4"/>
  <c r="FB558" i="4"/>
  <c r="FA558" i="4"/>
  <c r="EZ558" i="4"/>
  <c r="EY558" i="4"/>
  <c r="EX558" i="4"/>
  <c r="EW558" i="4"/>
  <c r="EV558" i="4"/>
  <c r="DG558" i="4"/>
  <c r="DF558" i="4"/>
  <c r="DE558" i="4"/>
  <c r="DD558" i="4"/>
  <c r="DC558" i="4"/>
  <c r="DB558" i="4"/>
  <c r="DA558" i="4"/>
  <c r="CZ558" i="4"/>
  <c r="CY558" i="4"/>
  <c r="BH558" i="4"/>
  <c r="BG558" i="4"/>
  <c r="BF558" i="4"/>
  <c r="BE558" i="4"/>
  <c r="BD558" i="4"/>
  <c r="BC558" i="4"/>
  <c r="BB558" i="4"/>
  <c r="BA558" i="4"/>
  <c r="AZ558" i="4"/>
  <c r="K558" i="4"/>
  <c r="J558" i="4"/>
  <c r="I558" i="4"/>
  <c r="H558" i="4"/>
  <c r="G558" i="4"/>
  <c r="F558" i="4"/>
  <c r="E558" i="4"/>
  <c r="D558" i="4"/>
  <c r="C558" i="4"/>
  <c r="FT556" i="4"/>
  <c r="EQ556" i="4"/>
  <c r="DW556" i="4"/>
  <c r="EF556" i="4" s="1"/>
  <c r="CO556" i="4"/>
  <c r="CK556" i="4"/>
  <c r="BX556" i="4"/>
  <c r="AU556" i="4"/>
  <c r="AR556" i="4"/>
  <c r="AJ556" i="4"/>
  <c r="AF556" i="4"/>
  <c r="AA556" i="4"/>
  <c r="AN556" i="4" s="1"/>
  <c r="FA555" i="4"/>
  <c r="FB555" i="4" s="1"/>
  <c r="EV555" i="4"/>
  <c r="DE555" i="4"/>
  <c r="DD555" i="4"/>
  <c r="CY555" i="4"/>
  <c r="BF555" i="4"/>
  <c r="BE555" i="4"/>
  <c r="AZ555" i="4"/>
  <c r="I555" i="4"/>
  <c r="H555" i="4"/>
  <c r="C555" i="4"/>
  <c r="GK553" i="4"/>
  <c r="GG553" i="4"/>
  <c r="FT553" i="4"/>
  <c r="EQ553" i="4"/>
  <c r="EN553" i="4"/>
  <c r="EF553" i="4"/>
  <c r="EB553" i="4"/>
  <c r="DW553" i="4"/>
  <c r="EJ553" i="4" s="1"/>
  <c r="CO553" i="4"/>
  <c r="CK553" i="4"/>
  <c r="CG553" i="4"/>
  <c r="BX553" i="4"/>
  <c r="AU553" i="4"/>
  <c r="AJ553" i="4"/>
  <c r="AF553" i="4"/>
  <c r="AA553" i="4"/>
  <c r="FM552" i="4"/>
  <c r="FN552" i="4" s="1"/>
  <c r="FH552" i="4"/>
  <c r="FB552" i="4"/>
  <c r="FA552" i="4"/>
  <c r="EV552" i="4"/>
  <c r="DQ552" i="4"/>
  <c r="DP552" i="4"/>
  <c r="DK552" i="4"/>
  <c r="DD552" i="4"/>
  <c r="DE552" i="4" s="1"/>
  <c r="CY552" i="4"/>
  <c r="BQ552" i="4"/>
  <c r="BR552" i="4" s="1"/>
  <c r="BL552" i="4"/>
  <c r="BF552" i="4"/>
  <c r="BE552" i="4"/>
  <c r="AZ552" i="4"/>
  <c r="T552" i="4"/>
  <c r="U552" i="4" s="1"/>
  <c r="O552" i="4"/>
  <c r="H552" i="4"/>
  <c r="I552" i="4" s="1"/>
  <c r="C552" i="4"/>
  <c r="FT549" i="4"/>
  <c r="FN549" i="4"/>
  <c r="FM549" i="4"/>
  <c r="FH549" i="4"/>
  <c r="FA549" i="4"/>
  <c r="FB549" i="4" s="1"/>
  <c r="EV549" i="4"/>
  <c r="DW549" i="4"/>
  <c r="DQ549" i="4"/>
  <c r="DP549" i="4"/>
  <c r="DK549" i="4"/>
  <c r="DE549" i="4"/>
  <c r="DD549" i="4"/>
  <c r="CY549" i="4"/>
  <c r="BX549" i="4"/>
  <c r="BQ549" i="4"/>
  <c r="BR549" i="4" s="1"/>
  <c r="BL549" i="4"/>
  <c r="BE549" i="4"/>
  <c r="BF549" i="4" s="1"/>
  <c r="AZ549" i="4"/>
  <c r="AA549" i="4"/>
  <c r="T549" i="4"/>
  <c r="U549" i="4" s="1"/>
  <c r="O549" i="4"/>
  <c r="H549" i="4"/>
  <c r="I549" i="4" s="1"/>
  <c r="C549" i="4"/>
  <c r="GK546" i="4"/>
  <c r="GG546" i="4"/>
  <c r="FT546" i="4"/>
  <c r="FH546" i="4"/>
  <c r="FB546" i="4"/>
  <c r="FA546" i="4"/>
  <c r="EV546" i="4"/>
  <c r="EF546" i="4"/>
  <c r="EB546" i="4"/>
  <c r="DW546" i="4"/>
  <c r="DK546" i="4"/>
  <c r="DD546" i="4"/>
  <c r="DE546" i="4" s="1"/>
  <c r="CY546" i="4"/>
  <c r="CK546" i="4"/>
  <c r="CG546" i="4"/>
  <c r="BX546" i="4"/>
  <c r="BL546" i="4"/>
  <c r="BF546" i="4"/>
  <c r="BE546" i="4"/>
  <c r="AZ546" i="4"/>
  <c r="AU546" i="4"/>
  <c r="AR546" i="4"/>
  <c r="AJ546" i="4"/>
  <c r="AF546" i="4"/>
  <c r="AA546" i="4"/>
  <c r="AN546" i="4" s="1"/>
  <c r="O546" i="4"/>
  <c r="H546" i="4"/>
  <c r="I546" i="4" s="1"/>
  <c r="C546" i="4"/>
  <c r="FM544" i="4"/>
  <c r="FH544" i="4"/>
  <c r="DP544" i="4"/>
  <c r="DK544" i="4"/>
  <c r="BQ544" i="4"/>
  <c r="BL544" i="4"/>
  <c r="T544" i="4"/>
  <c r="O544" i="4"/>
  <c r="GK543" i="4"/>
  <c r="GG543" i="4"/>
  <c r="FT543" i="4"/>
  <c r="FA543" i="4"/>
  <c r="EV543" i="4"/>
  <c r="EN543" i="4"/>
  <c r="EJ543" i="4"/>
  <c r="DW543" i="4"/>
  <c r="DD543" i="4"/>
  <c r="CY543" i="4"/>
  <c r="BX543" i="4"/>
  <c r="BE543" i="4"/>
  <c r="AZ543" i="4"/>
  <c r="AA543" i="4"/>
  <c r="H543" i="4"/>
  <c r="C543" i="4"/>
  <c r="FM542" i="4"/>
  <c r="FH542" i="4"/>
  <c r="DP542" i="4"/>
  <c r="DK542" i="4"/>
  <c r="BQ542" i="4"/>
  <c r="BL542" i="4"/>
  <c r="T542" i="4"/>
  <c r="O542" i="4"/>
  <c r="GK540" i="4"/>
  <c r="GG540" i="4"/>
  <c r="FT540" i="4"/>
  <c r="FM540" i="4"/>
  <c r="FH540" i="4"/>
  <c r="FC540" i="4"/>
  <c r="EV540" i="4"/>
  <c r="EF540" i="4"/>
  <c r="EB540" i="4"/>
  <c r="DW540" i="4"/>
  <c r="DP540" i="4"/>
  <c r="DK540" i="4"/>
  <c r="DF540" i="4"/>
  <c r="CY540" i="4"/>
  <c r="CK540" i="4"/>
  <c r="CG540" i="4"/>
  <c r="BX540" i="4"/>
  <c r="BQ540" i="4"/>
  <c r="BL540" i="4"/>
  <c r="BG540" i="4"/>
  <c r="AZ540" i="4"/>
  <c r="AU540" i="4"/>
  <c r="AR540" i="4"/>
  <c r="AN540" i="4"/>
  <c r="AJ540" i="4"/>
  <c r="AF540" i="4"/>
  <c r="AA540" i="4"/>
  <c r="T540" i="4"/>
  <c r="O540" i="4"/>
  <c r="J540" i="4"/>
  <c r="C540" i="4"/>
  <c r="GK537" i="4"/>
  <c r="GG537" i="4"/>
  <c r="FT537" i="4"/>
  <c r="EV537" i="4"/>
  <c r="FH537" i="4" s="1"/>
  <c r="DW537" i="4"/>
  <c r="DK537" i="4"/>
  <c r="CY537" i="4"/>
  <c r="BX537" i="4"/>
  <c r="BL537" i="4"/>
  <c r="AZ537" i="4"/>
  <c r="AR537" i="4"/>
  <c r="AN537" i="4"/>
  <c r="AA537" i="4"/>
  <c r="C537" i="4"/>
  <c r="O537" i="4" s="1"/>
  <c r="FH535" i="4"/>
  <c r="EV535" i="4"/>
  <c r="DK535" i="4"/>
  <c r="CY535" i="4"/>
  <c r="BL535" i="4"/>
  <c r="AZ535" i="4"/>
  <c r="O535" i="4"/>
  <c r="C535" i="4"/>
  <c r="GK534" i="4"/>
  <c r="GG534" i="4"/>
  <c r="FT534" i="4"/>
  <c r="EQ534" i="4"/>
  <c r="EN534" i="4"/>
  <c r="EJ534" i="4"/>
  <c r="EF534" i="4"/>
  <c r="EB534" i="4"/>
  <c r="DW534" i="4"/>
  <c r="BX534" i="4"/>
  <c r="AF534" i="4"/>
  <c r="AA534" i="4"/>
  <c r="AU534" i="4" s="1"/>
  <c r="FT531" i="4"/>
  <c r="FK531" i="4"/>
  <c r="EU531" i="4"/>
  <c r="EJ531" i="4"/>
  <c r="DW531" i="4"/>
  <c r="DN531" i="4"/>
  <c r="CX531" i="4"/>
  <c r="CO531" i="4"/>
  <c r="CK531" i="4"/>
  <c r="BX531" i="4"/>
  <c r="BO531" i="4"/>
  <c r="AY531" i="4"/>
  <c r="AR531" i="4"/>
  <c r="AN531" i="4"/>
  <c r="AA531" i="4"/>
  <c r="R531" i="4"/>
  <c r="B531" i="4"/>
  <c r="GN529" i="4"/>
  <c r="GK529" i="4"/>
  <c r="EQ529" i="4"/>
  <c r="EN529" i="4"/>
  <c r="CR529" i="4"/>
  <c r="CO529" i="4"/>
  <c r="AU529" i="4"/>
  <c r="AR529" i="4"/>
  <c r="GK527" i="4"/>
  <c r="GG527" i="4"/>
  <c r="GC527" i="4"/>
  <c r="FY527" i="4"/>
  <c r="EU527" i="4"/>
  <c r="EN527" i="4"/>
  <c r="EJ527" i="4"/>
  <c r="EF527" i="4"/>
  <c r="EB527" i="4"/>
  <c r="CX527" i="4"/>
  <c r="CO527" i="4"/>
  <c r="CK527" i="4"/>
  <c r="CG527" i="4"/>
  <c r="CC527" i="4"/>
  <c r="AY527" i="4"/>
  <c r="AR527" i="4"/>
  <c r="AN527" i="4"/>
  <c r="AJ527" i="4"/>
  <c r="AF527" i="4"/>
  <c r="B527" i="4"/>
  <c r="EU523" i="4"/>
  <c r="CW523" i="4"/>
  <c r="A523" i="4"/>
  <c r="FM520" i="4"/>
  <c r="FH520" i="4"/>
  <c r="FA520" i="4"/>
  <c r="EV520" i="4"/>
  <c r="DP520" i="4"/>
  <c r="DK520" i="4"/>
  <c r="DD520" i="4"/>
  <c r="CY520" i="4"/>
  <c r="BQ520" i="4"/>
  <c r="BL520" i="4"/>
  <c r="BE520" i="4"/>
  <c r="AZ520" i="4"/>
  <c r="T520" i="4"/>
  <c r="O520" i="4"/>
  <c r="H520" i="4"/>
  <c r="C520" i="4"/>
  <c r="FT518" i="4"/>
  <c r="DW518" i="4"/>
  <c r="BX518" i="4"/>
  <c r="AA518" i="4"/>
  <c r="FM517" i="4"/>
  <c r="FH517" i="4"/>
  <c r="FA517" i="4"/>
  <c r="EV517" i="4"/>
  <c r="DP517" i="4"/>
  <c r="DK517" i="4"/>
  <c r="DD517" i="4"/>
  <c r="CY517" i="4"/>
  <c r="BQ517" i="4"/>
  <c r="BL517" i="4"/>
  <c r="BE517" i="4"/>
  <c r="AZ517" i="4"/>
  <c r="T517" i="4"/>
  <c r="O517" i="4"/>
  <c r="H517" i="4"/>
  <c r="C517" i="4"/>
  <c r="FO514" i="4"/>
  <c r="FJ514" i="4"/>
  <c r="EV514" i="4"/>
  <c r="DR514" i="4"/>
  <c r="DM514" i="4"/>
  <c r="CY514" i="4"/>
  <c r="BS514" i="4"/>
  <c r="BN514" i="4"/>
  <c r="AZ514" i="4"/>
  <c r="V514" i="4"/>
  <c r="Q514" i="4"/>
  <c r="C514" i="4"/>
  <c r="FT513" i="4"/>
  <c r="DW513" i="4"/>
  <c r="BX513" i="4"/>
  <c r="AA513" i="4"/>
  <c r="FY511" i="4"/>
  <c r="FT511" i="4"/>
  <c r="GG511" i="4" s="1"/>
  <c r="FO511" i="4"/>
  <c r="FG511" i="4"/>
  <c r="EY511" i="4"/>
  <c r="EN511" i="4"/>
  <c r="EB511" i="4"/>
  <c r="DW511" i="4"/>
  <c r="EQ511" i="4" s="1"/>
  <c r="DR511" i="4"/>
  <c r="DJ511" i="4"/>
  <c r="DB511" i="4"/>
  <c r="CR511" i="4"/>
  <c r="CO511" i="4"/>
  <c r="CG511" i="4"/>
  <c r="CC511" i="4"/>
  <c r="BX511" i="4"/>
  <c r="CK511" i="4" s="1"/>
  <c r="BS511" i="4"/>
  <c r="BK511" i="4"/>
  <c r="BC511" i="4"/>
  <c r="AU511" i="4"/>
  <c r="AN511" i="4"/>
  <c r="AJ511" i="4"/>
  <c r="AF511" i="4"/>
  <c r="AA511" i="4"/>
  <c r="AR511" i="4" s="1"/>
  <c r="V511" i="4"/>
  <c r="N511" i="4"/>
  <c r="F511" i="4"/>
  <c r="GN507" i="4"/>
  <c r="GK507" i="4"/>
  <c r="GG507" i="4"/>
  <c r="GC507" i="4"/>
  <c r="FY507" i="4"/>
  <c r="FT507" i="4"/>
  <c r="FN507" i="4"/>
  <c r="EV507" i="4"/>
  <c r="DW507" i="4"/>
  <c r="DQ507" i="4"/>
  <c r="DK507" i="4"/>
  <c r="DE507" i="4"/>
  <c r="CY507" i="4"/>
  <c r="CG507" i="4"/>
  <c r="CC507" i="4"/>
  <c r="BX507" i="4"/>
  <c r="CO507" i="4" s="1"/>
  <c r="BL507" i="4"/>
  <c r="AU507" i="4"/>
  <c r="AR507" i="4"/>
  <c r="AN507" i="4"/>
  <c r="AJ507" i="4"/>
  <c r="AF507" i="4"/>
  <c r="AA507" i="4"/>
  <c r="U507" i="4"/>
  <c r="FN506" i="4"/>
  <c r="FH506" i="4"/>
  <c r="FH507" i="4" s="1"/>
  <c r="FB506" i="4"/>
  <c r="FB507" i="4" s="1"/>
  <c r="FN502" i="4" s="1"/>
  <c r="EV506" i="4"/>
  <c r="DQ506" i="4"/>
  <c r="DK506" i="4"/>
  <c r="DE506" i="4"/>
  <c r="CY506" i="4"/>
  <c r="BR506" i="4"/>
  <c r="BR507" i="4" s="1"/>
  <c r="BL506" i="4"/>
  <c r="BF506" i="4"/>
  <c r="BF507" i="4" s="1"/>
  <c r="AZ506" i="4"/>
  <c r="AZ507" i="4" s="1"/>
  <c r="U506" i="4"/>
  <c r="O506" i="4"/>
  <c r="O507" i="4" s="1"/>
  <c r="I506" i="4"/>
  <c r="I507" i="4" s="1"/>
  <c r="C506" i="4"/>
  <c r="C507" i="4" s="1"/>
  <c r="GN504" i="4"/>
  <c r="GK504" i="4"/>
  <c r="GG504" i="4"/>
  <c r="GC504" i="4"/>
  <c r="FY504" i="4"/>
  <c r="FT504" i="4"/>
  <c r="EQ504" i="4"/>
  <c r="EF504" i="4"/>
  <c r="EB504" i="4"/>
  <c r="DW504" i="4"/>
  <c r="EN504" i="4" s="1"/>
  <c r="CK504" i="4"/>
  <c r="CG504" i="4"/>
  <c r="CC504" i="4"/>
  <c r="BX504" i="4"/>
  <c r="CO504" i="4" s="1"/>
  <c r="AR504" i="4"/>
  <c r="AA504" i="4"/>
  <c r="FI502" i="4"/>
  <c r="EV502" i="4"/>
  <c r="DQ502" i="4"/>
  <c r="DL502" i="4"/>
  <c r="CY502" i="4"/>
  <c r="BM502" i="4"/>
  <c r="AZ502" i="4"/>
  <c r="P502" i="4"/>
  <c r="C502" i="4"/>
  <c r="GN501" i="4"/>
  <c r="FY501" i="4"/>
  <c r="FT501" i="4"/>
  <c r="GK501" i="4" s="1"/>
  <c r="EJ501" i="4"/>
  <c r="EB501" i="4"/>
  <c r="DW501" i="4"/>
  <c r="EF501" i="4" s="1"/>
  <c r="CR501" i="4"/>
  <c r="CO501" i="4"/>
  <c r="CK501" i="4"/>
  <c r="CG501" i="4"/>
  <c r="CC501" i="4"/>
  <c r="BX501" i="4"/>
  <c r="AU501" i="4"/>
  <c r="AR501" i="4"/>
  <c r="AJ501" i="4"/>
  <c r="AF501" i="4"/>
  <c r="AA501" i="4"/>
  <c r="AN501" i="4" s="1"/>
  <c r="FD500" i="4"/>
  <c r="FC500" i="4"/>
  <c r="FB500" i="4"/>
  <c r="FA500" i="4"/>
  <c r="EZ500" i="4"/>
  <c r="EY500" i="4"/>
  <c r="EX500" i="4"/>
  <c r="EW500" i="4"/>
  <c r="EV500" i="4"/>
  <c r="DG500" i="4"/>
  <c r="DF500" i="4"/>
  <c r="DE500" i="4"/>
  <c r="DD500" i="4"/>
  <c r="DC500" i="4"/>
  <c r="DB500" i="4"/>
  <c r="DA500" i="4"/>
  <c r="CZ500" i="4"/>
  <c r="CY500" i="4"/>
  <c r="BH500" i="4"/>
  <c r="BG500" i="4"/>
  <c r="BF500" i="4"/>
  <c r="BE500" i="4"/>
  <c r="BD500" i="4"/>
  <c r="BC500" i="4"/>
  <c r="BB500" i="4"/>
  <c r="BA500" i="4"/>
  <c r="AZ500" i="4"/>
  <c r="K500" i="4"/>
  <c r="J500" i="4"/>
  <c r="I500" i="4"/>
  <c r="H500" i="4"/>
  <c r="G500" i="4"/>
  <c r="F500" i="4"/>
  <c r="E500" i="4"/>
  <c r="D500" i="4"/>
  <c r="C500" i="4"/>
  <c r="GN498" i="4"/>
  <c r="GK498" i="4"/>
  <c r="GG498" i="4"/>
  <c r="GC498" i="4"/>
  <c r="FY498" i="4"/>
  <c r="FT498" i="4"/>
  <c r="EQ498" i="4"/>
  <c r="EN498" i="4"/>
  <c r="EF498" i="4"/>
  <c r="EB498" i="4"/>
  <c r="DW498" i="4"/>
  <c r="EJ498" i="4" s="1"/>
  <c r="CR498" i="4"/>
  <c r="CK498" i="4"/>
  <c r="CG498" i="4"/>
  <c r="CC498" i="4"/>
  <c r="BX498" i="4"/>
  <c r="CO498" i="4" s="1"/>
  <c r="AU498" i="4"/>
  <c r="AA498" i="4"/>
  <c r="FB497" i="4"/>
  <c r="FA497" i="4"/>
  <c r="EV497" i="4"/>
  <c r="DE497" i="4"/>
  <c r="DD497" i="4"/>
  <c r="CY497" i="4"/>
  <c r="BE497" i="4"/>
  <c r="BF497" i="4" s="1"/>
  <c r="AZ497" i="4"/>
  <c r="H497" i="4"/>
  <c r="I497" i="4" s="1"/>
  <c r="C497" i="4"/>
  <c r="FT495" i="4"/>
  <c r="EQ495" i="4"/>
  <c r="EJ495" i="4"/>
  <c r="EB495" i="4"/>
  <c r="DW495" i="4"/>
  <c r="EF495" i="4" s="1"/>
  <c r="CR495" i="4"/>
  <c r="CO495" i="4"/>
  <c r="CO513" i="4" s="1"/>
  <c r="CK495" i="4"/>
  <c r="CG495" i="4"/>
  <c r="CG513" i="4" s="1"/>
  <c r="CC495" i="4"/>
  <c r="BX495" i="4"/>
  <c r="AU495" i="4"/>
  <c r="AJ495" i="4"/>
  <c r="AF495" i="4"/>
  <c r="AA495" i="4"/>
  <c r="AR495" i="4" s="1"/>
  <c r="FN494" i="4"/>
  <c r="FM494" i="4"/>
  <c r="FH494" i="4"/>
  <c r="FB494" i="4"/>
  <c r="FA494" i="4"/>
  <c r="EV494" i="4"/>
  <c r="DQ494" i="4"/>
  <c r="DP494" i="4"/>
  <c r="DK494" i="4"/>
  <c r="DD494" i="4"/>
  <c r="DE494" i="4" s="1"/>
  <c r="CY494" i="4"/>
  <c r="BR494" i="4"/>
  <c r="BQ494" i="4"/>
  <c r="BL494" i="4"/>
  <c r="BF494" i="4"/>
  <c r="BE494" i="4"/>
  <c r="AZ494" i="4"/>
  <c r="T494" i="4"/>
  <c r="U494" i="4" s="1"/>
  <c r="O494" i="4"/>
  <c r="H494" i="4"/>
  <c r="I494" i="4" s="1"/>
  <c r="C494" i="4"/>
  <c r="FT491" i="4"/>
  <c r="FM491" i="4"/>
  <c r="FN491" i="4" s="1"/>
  <c r="FH491" i="4"/>
  <c r="FA491" i="4"/>
  <c r="FB491" i="4" s="1"/>
  <c r="EV491" i="4"/>
  <c r="DW491" i="4"/>
  <c r="DQ491" i="4"/>
  <c r="DP491" i="4"/>
  <c r="DK491" i="4"/>
  <c r="DE491" i="4"/>
  <c r="DD491" i="4"/>
  <c r="CY491" i="4"/>
  <c r="BX491" i="4"/>
  <c r="BR491" i="4"/>
  <c r="BQ491" i="4"/>
  <c r="BL491" i="4"/>
  <c r="BE491" i="4"/>
  <c r="BF491" i="4" s="1"/>
  <c r="AZ491" i="4"/>
  <c r="AA491" i="4"/>
  <c r="T491" i="4"/>
  <c r="U491" i="4" s="1"/>
  <c r="O491" i="4"/>
  <c r="H491" i="4"/>
  <c r="I491" i="4" s="1"/>
  <c r="C491" i="4"/>
  <c r="FT488" i="4"/>
  <c r="FH488" i="4"/>
  <c r="FA488" i="4"/>
  <c r="FB488" i="4" s="1"/>
  <c r="EV488" i="4"/>
  <c r="DW488" i="4"/>
  <c r="DK488" i="4"/>
  <c r="DD488" i="4"/>
  <c r="DE488" i="4" s="1"/>
  <c r="CY488" i="4"/>
  <c r="CR488" i="4"/>
  <c r="CO488" i="4"/>
  <c r="CK488" i="4"/>
  <c r="CG488" i="4"/>
  <c r="CC488" i="4"/>
  <c r="BX488" i="4"/>
  <c r="BL488" i="4"/>
  <c r="BE488" i="4"/>
  <c r="BF488" i="4" s="1"/>
  <c r="AZ488" i="4"/>
  <c r="AU488" i="4"/>
  <c r="AN488" i="4"/>
  <c r="AF488" i="4"/>
  <c r="AA488" i="4"/>
  <c r="AJ488" i="4" s="1"/>
  <c r="O488" i="4"/>
  <c r="H488" i="4"/>
  <c r="I488" i="4" s="1"/>
  <c r="C488" i="4"/>
  <c r="FM486" i="4"/>
  <c r="FH486" i="4"/>
  <c r="DP486" i="4"/>
  <c r="DK486" i="4"/>
  <c r="BQ486" i="4"/>
  <c r="BL486" i="4"/>
  <c r="T486" i="4"/>
  <c r="O486" i="4"/>
  <c r="GG485" i="4"/>
  <c r="GC485" i="4"/>
  <c r="FY485" i="4"/>
  <c r="FT485" i="4"/>
  <c r="GK485" i="4" s="1"/>
  <c r="FA485" i="4"/>
  <c r="EV485" i="4"/>
  <c r="EQ485" i="4"/>
  <c r="EF485" i="4"/>
  <c r="EB485" i="4"/>
  <c r="DW485" i="4"/>
  <c r="EN485" i="4" s="1"/>
  <c r="DD485" i="4"/>
  <c r="CY485" i="4"/>
  <c r="CR485" i="4"/>
  <c r="CK485" i="4"/>
  <c r="CC485" i="4"/>
  <c r="BX485" i="4"/>
  <c r="BE485" i="4"/>
  <c r="AZ485" i="4"/>
  <c r="AN485" i="4"/>
  <c r="AJ485" i="4"/>
  <c r="AA485" i="4"/>
  <c r="H485" i="4"/>
  <c r="C485" i="4"/>
  <c r="FM484" i="4"/>
  <c r="FH484" i="4"/>
  <c r="DP484" i="4"/>
  <c r="DK484" i="4"/>
  <c r="BQ484" i="4"/>
  <c r="BL484" i="4"/>
  <c r="T484" i="4"/>
  <c r="O484" i="4"/>
  <c r="GN482" i="4"/>
  <c r="GG482" i="4"/>
  <c r="GC482" i="4"/>
  <c r="FY482" i="4"/>
  <c r="FT482" i="4"/>
  <c r="GK482" i="4" s="1"/>
  <c r="FM482" i="4"/>
  <c r="FH482" i="4"/>
  <c r="FC482" i="4"/>
  <c r="EV482" i="4"/>
  <c r="EN482" i="4"/>
  <c r="EJ482" i="4"/>
  <c r="EB482" i="4"/>
  <c r="DW482" i="4"/>
  <c r="EF482" i="4" s="1"/>
  <c r="DP482" i="4"/>
  <c r="DK482" i="4"/>
  <c r="DF482" i="4"/>
  <c r="CY482" i="4"/>
  <c r="CR482" i="4"/>
  <c r="CO482" i="4"/>
  <c r="CK482" i="4"/>
  <c r="CG482" i="4"/>
  <c r="CC482" i="4"/>
  <c r="BX482" i="4"/>
  <c r="BQ482" i="4"/>
  <c r="BL482" i="4"/>
  <c r="BG482" i="4"/>
  <c r="AZ482" i="4"/>
  <c r="AU482" i="4"/>
  <c r="AR482" i="4"/>
  <c r="AN482" i="4"/>
  <c r="AA482" i="4"/>
  <c r="T482" i="4"/>
  <c r="O482" i="4"/>
  <c r="J482" i="4"/>
  <c r="C482" i="4"/>
  <c r="GN479" i="4"/>
  <c r="GG479" i="4"/>
  <c r="FY479" i="4"/>
  <c r="FT479" i="4"/>
  <c r="FH479" i="4"/>
  <c r="EV479" i="4"/>
  <c r="EQ479" i="4"/>
  <c r="EJ479" i="4"/>
  <c r="EF479" i="4"/>
  <c r="DW479" i="4"/>
  <c r="DK479" i="4"/>
  <c r="CY479" i="4"/>
  <c r="CK479" i="4"/>
  <c r="CG479" i="4"/>
  <c r="CC479" i="4"/>
  <c r="BX479" i="4"/>
  <c r="CO479" i="4" s="1"/>
  <c r="BL479" i="4"/>
  <c r="AZ479" i="4"/>
  <c r="AU479" i="4"/>
  <c r="AF479" i="4"/>
  <c r="AA479" i="4"/>
  <c r="C479" i="4"/>
  <c r="O479" i="4" s="1"/>
  <c r="FH477" i="4"/>
  <c r="EV477" i="4"/>
  <c r="DK477" i="4"/>
  <c r="CY477" i="4"/>
  <c r="BL477" i="4"/>
  <c r="AZ477" i="4"/>
  <c r="O477" i="4"/>
  <c r="C477" i="4"/>
  <c r="GN476" i="4"/>
  <c r="GG476" i="4"/>
  <c r="FT476" i="4"/>
  <c r="FY476" i="4" s="1"/>
  <c r="DW476" i="4"/>
  <c r="CR476" i="4"/>
  <c r="CO476" i="4"/>
  <c r="CK476" i="4"/>
  <c r="CG476" i="4"/>
  <c r="CC476" i="4"/>
  <c r="BX476" i="4"/>
  <c r="AR476" i="4"/>
  <c r="AJ476" i="4"/>
  <c r="AF476" i="4"/>
  <c r="AA476" i="4"/>
  <c r="AN476" i="4" s="1"/>
  <c r="GN473" i="4"/>
  <c r="GG473" i="4"/>
  <c r="GC473" i="4"/>
  <c r="FY473" i="4"/>
  <c r="FT473" i="4"/>
  <c r="GK473" i="4" s="1"/>
  <c r="FK473" i="4"/>
  <c r="EU473" i="4"/>
  <c r="EF473" i="4"/>
  <c r="DW473" i="4"/>
  <c r="EQ473" i="4" s="1"/>
  <c r="DN473" i="4"/>
  <c r="CX473" i="4"/>
  <c r="CR473" i="4"/>
  <c r="CK473" i="4"/>
  <c r="CK491" i="4" s="1"/>
  <c r="BX473" i="4"/>
  <c r="CC473" i="4" s="1"/>
  <c r="CC491" i="4" s="1"/>
  <c r="BO473" i="4"/>
  <c r="AY473" i="4"/>
  <c r="AA473" i="4"/>
  <c r="R473" i="4"/>
  <c r="B473" i="4"/>
  <c r="GN471" i="4"/>
  <c r="GK471" i="4"/>
  <c r="EQ471" i="4"/>
  <c r="EN471" i="4"/>
  <c r="CR471" i="4"/>
  <c r="CO471" i="4"/>
  <c r="AU471" i="4"/>
  <c r="AR471" i="4"/>
  <c r="GK469" i="4"/>
  <c r="GG469" i="4"/>
  <c r="GC469" i="4"/>
  <c r="FY469" i="4"/>
  <c r="EU469" i="4"/>
  <c r="EN469" i="4"/>
  <c r="EJ469" i="4"/>
  <c r="EF469" i="4"/>
  <c r="EB469" i="4"/>
  <c r="CX469" i="4"/>
  <c r="CO469" i="4"/>
  <c r="CK469" i="4"/>
  <c r="CG469" i="4"/>
  <c r="CC469" i="4"/>
  <c r="AY469" i="4"/>
  <c r="AR469" i="4"/>
  <c r="AN469" i="4"/>
  <c r="AJ469" i="4"/>
  <c r="AF469" i="4"/>
  <c r="B469" i="4"/>
  <c r="EU465" i="4"/>
  <c r="CW465" i="4"/>
  <c r="A465" i="4"/>
  <c r="FM462" i="4"/>
  <c r="FH462" i="4"/>
  <c r="FA462" i="4"/>
  <c r="EV462" i="4"/>
  <c r="DP462" i="4"/>
  <c r="DK462" i="4"/>
  <c r="DD462" i="4"/>
  <c r="CY462" i="4"/>
  <c r="BQ462" i="4"/>
  <c r="BL462" i="4"/>
  <c r="BE462" i="4"/>
  <c r="AZ462" i="4"/>
  <c r="T462" i="4"/>
  <c r="O462" i="4"/>
  <c r="H462" i="4"/>
  <c r="C462" i="4"/>
  <c r="FT460" i="4"/>
  <c r="DW460" i="4"/>
  <c r="BX460" i="4"/>
  <c r="AA460" i="4"/>
  <c r="FM459" i="4"/>
  <c r="FH459" i="4"/>
  <c r="FA459" i="4"/>
  <c r="EV459" i="4"/>
  <c r="DP459" i="4"/>
  <c r="DK459" i="4"/>
  <c r="DD459" i="4"/>
  <c r="CY459" i="4"/>
  <c r="BQ459" i="4"/>
  <c r="BL459" i="4"/>
  <c r="BE459" i="4"/>
  <c r="AZ459" i="4"/>
  <c r="T459" i="4"/>
  <c r="O459" i="4"/>
  <c r="H459" i="4"/>
  <c r="C459" i="4"/>
  <c r="FO456" i="4"/>
  <c r="FJ456" i="4"/>
  <c r="EV456" i="4"/>
  <c r="DR456" i="4"/>
  <c r="DM456" i="4"/>
  <c r="CY456" i="4"/>
  <c r="BS456" i="4"/>
  <c r="BN456" i="4"/>
  <c r="AZ456" i="4"/>
  <c r="V456" i="4"/>
  <c r="Q456" i="4"/>
  <c r="C456" i="4"/>
  <c r="FT455" i="4"/>
  <c r="DW455" i="4"/>
  <c r="BX455" i="4"/>
  <c r="AA455" i="4"/>
  <c r="GN453" i="4"/>
  <c r="GK453" i="4"/>
  <c r="GG453" i="4"/>
  <c r="GC453" i="4"/>
  <c r="FY453" i="4"/>
  <c r="FT453" i="4"/>
  <c r="FO453" i="4"/>
  <c r="FG453" i="4"/>
  <c r="EY453" i="4"/>
  <c r="EN453" i="4"/>
  <c r="EJ453" i="4"/>
  <c r="DW453" i="4"/>
  <c r="EF453" i="4" s="1"/>
  <c r="DR453" i="4"/>
  <c r="DJ453" i="4"/>
  <c r="DB453" i="4"/>
  <c r="CO453" i="4"/>
  <c r="CK453" i="4"/>
  <c r="BX453" i="4"/>
  <c r="CG453" i="4" s="1"/>
  <c r="BS453" i="4"/>
  <c r="BK453" i="4"/>
  <c r="BC453" i="4"/>
  <c r="AR453" i="4"/>
  <c r="AJ453" i="4"/>
  <c r="AA453" i="4"/>
  <c r="AN453" i="4" s="1"/>
  <c r="V453" i="4"/>
  <c r="N453" i="4"/>
  <c r="F453" i="4"/>
  <c r="GG449" i="4"/>
  <c r="GC449" i="4"/>
  <c r="FT449" i="4"/>
  <c r="GK449" i="4" s="1"/>
  <c r="FH449" i="4"/>
  <c r="EQ449" i="4"/>
  <c r="EN449" i="4"/>
  <c r="EJ449" i="4"/>
  <c r="EF449" i="4"/>
  <c r="EB449" i="4"/>
  <c r="DW449" i="4"/>
  <c r="CY449" i="4"/>
  <c r="CR449" i="4"/>
  <c r="CO449" i="4"/>
  <c r="CK449" i="4"/>
  <c r="CG449" i="4"/>
  <c r="CC449" i="4"/>
  <c r="BX449" i="4"/>
  <c r="BL449" i="4"/>
  <c r="BF449" i="4"/>
  <c r="AZ449" i="4"/>
  <c r="AU449" i="4"/>
  <c r="AR449" i="4"/>
  <c r="AF449" i="4"/>
  <c r="AA449" i="4"/>
  <c r="AJ449" i="4" s="1"/>
  <c r="FN448" i="4"/>
  <c r="FN449" i="4" s="1"/>
  <c r="FN444" i="4" s="1"/>
  <c r="FH448" i="4"/>
  <c r="FB448" i="4"/>
  <c r="FB449" i="4" s="1"/>
  <c r="EV448" i="4"/>
  <c r="EV449" i="4" s="1"/>
  <c r="DQ448" i="4"/>
  <c r="DQ449" i="4" s="1"/>
  <c r="DK448" i="4"/>
  <c r="DK449" i="4" s="1"/>
  <c r="DE448" i="4"/>
  <c r="DE449" i="4" s="1"/>
  <c r="CY448" i="4"/>
  <c r="BR448" i="4"/>
  <c r="BR449" i="4" s="1"/>
  <c r="BL448" i="4"/>
  <c r="BF448" i="4"/>
  <c r="AZ448" i="4"/>
  <c r="U448" i="4"/>
  <c r="U449" i="4" s="1"/>
  <c r="O448" i="4"/>
  <c r="O449" i="4" s="1"/>
  <c r="I448" i="4"/>
  <c r="I449" i="4" s="1"/>
  <c r="C448" i="4"/>
  <c r="C449" i="4" s="1"/>
  <c r="GN446" i="4"/>
  <c r="FT446" i="4"/>
  <c r="GK446" i="4" s="1"/>
  <c r="EQ446" i="4"/>
  <c r="EN446" i="4"/>
  <c r="EJ446" i="4"/>
  <c r="EB446" i="4"/>
  <c r="DW446" i="4"/>
  <c r="EF446" i="4" s="1"/>
  <c r="CR446" i="4"/>
  <c r="CO446" i="4"/>
  <c r="CK446" i="4"/>
  <c r="CG446" i="4"/>
  <c r="CC446" i="4"/>
  <c r="BX446" i="4"/>
  <c r="AA446" i="4"/>
  <c r="FI444" i="4"/>
  <c r="EV444" i="4"/>
  <c r="DL444" i="4"/>
  <c r="CY444" i="4"/>
  <c r="BM444" i="4"/>
  <c r="AZ444" i="4"/>
  <c r="P444" i="4"/>
  <c r="C444" i="4"/>
  <c r="GN443" i="4"/>
  <c r="GK443" i="4"/>
  <c r="GG443" i="4"/>
  <c r="GC443" i="4"/>
  <c r="FY443" i="4"/>
  <c r="FT443" i="4"/>
  <c r="DW443" i="4"/>
  <c r="EN443" i="4" s="1"/>
  <c r="CR443" i="4"/>
  <c r="CK443" i="4"/>
  <c r="CG443" i="4"/>
  <c r="CC443" i="4"/>
  <c r="BX443" i="4"/>
  <c r="CO443" i="4" s="1"/>
  <c r="AA443" i="4"/>
  <c r="FD442" i="4"/>
  <c r="FC442" i="4"/>
  <c r="FB442" i="4"/>
  <c r="FA442" i="4"/>
  <c r="EZ442" i="4"/>
  <c r="EY442" i="4"/>
  <c r="EX442" i="4"/>
  <c r="EW442" i="4"/>
  <c r="EV442" i="4"/>
  <c r="DG442" i="4"/>
  <c r="DF442" i="4"/>
  <c r="DE442" i="4"/>
  <c r="DD442" i="4"/>
  <c r="DC442" i="4"/>
  <c r="DB442" i="4"/>
  <c r="DA442" i="4"/>
  <c r="CZ442" i="4"/>
  <c r="CY442" i="4"/>
  <c r="BH442" i="4"/>
  <c r="BG442" i="4"/>
  <c r="BF442" i="4"/>
  <c r="BE442" i="4"/>
  <c r="BD442" i="4"/>
  <c r="BC442" i="4"/>
  <c r="BB442" i="4"/>
  <c r="BA442" i="4"/>
  <c r="AZ442" i="4"/>
  <c r="K442" i="4"/>
  <c r="J442" i="4"/>
  <c r="I442" i="4"/>
  <c r="H442" i="4"/>
  <c r="G442" i="4"/>
  <c r="F442" i="4"/>
  <c r="E442" i="4"/>
  <c r="D442" i="4"/>
  <c r="C442" i="4"/>
  <c r="GG440" i="4"/>
  <c r="GC440" i="4"/>
  <c r="FY440" i="4"/>
  <c r="FT440" i="4"/>
  <c r="GK440" i="4" s="1"/>
  <c r="DW440" i="4"/>
  <c r="EF440" i="4" s="1"/>
  <c r="CR440" i="4"/>
  <c r="CO440" i="4"/>
  <c r="CK440" i="4"/>
  <c r="CG440" i="4"/>
  <c r="CC440" i="4"/>
  <c r="BX440" i="4"/>
  <c r="AR440" i="4"/>
  <c r="AN440" i="4"/>
  <c r="AJ440" i="4"/>
  <c r="AA440" i="4"/>
  <c r="AU440" i="4" s="1"/>
  <c r="FB439" i="4"/>
  <c r="FA439" i="4"/>
  <c r="EV439" i="4"/>
  <c r="DD439" i="4"/>
  <c r="DE439" i="4" s="1"/>
  <c r="CY439" i="4"/>
  <c r="BE439" i="4"/>
  <c r="BF439" i="4" s="1"/>
  <c r="AZ439" i="4"/>
  <c r="H439" i="4"/>
  <c r="I439" i="4" s="1"/>
  <c r="C439" i="4"/>
  <c r="GN437" i="4"/>
  <c r="GK437" i="4"/>
  <c r="GK455" i="4" s="1"/>
  <c r="GG437" i="4"/>
  <c r="GC437" i="4"/>
  <c r="FY437" i="4"/>
  <c r="FT437" i="4"/>
  <c r="EQ437" i="4"/>
  <c r="EJ437" i="4"/>
  <c r="EF437" i="4"/>
  <c r="EB437" i="4"/>
  <c r="DW437" i="4"/>
  <c r="EN437" i="4" s="1"/>
  <c r="BX437" i="4"/>
  <c r="CO437" i="4" s="1"/>
  <c r="AU437" i="4"/>
  <c r="AR437" i="4"/>
  <c r="AN437" i="4"/>
  <c r="AF437" i="4"/>
  <c r="AA437" i="4"/>
  <c r="AJ437" i="4" s="1"/>
  <c r="FN436" i="4"/>
  <c r="FM436" i="4"/>
  <c r="FH436" i="4"/>
  <c r="FA436" i="4"/>
  <c r="FB436" i="4" s="1"/>
  <c r="EV436" i="4"/>
  <c r="DQ436" i="4"/>
  <c r="DP436" i="4"/>
  <c r="DK436" i="4"/>
  <c r="DD436" i="4"/>
  <c r="DE436" i="4" s="1"/>
  <c r="CY436" i="4"/>
  <c r="BR436" i="4"/>
  <c r="BQ436" i="4"/>
  <c r="BL436" i="4"/>
  <c r="BE436" i="4"/>
  <c r="BF436" i="4" s="1"/>
  <c r="AZ436" i="4"/>
  <c r="T436" i="4"/>
  <c r="U436" i="4" s="1"/>
  <c r="O436" i="4"/>
  <c r="H436" i="4"/>
  <c r="I436" i="4" s="1"/>
  <c r="C436" i="4"/>
  <c r="FT433" i="4"/>
  <c r="FM433" i="4"/>
  <c r="FN433" i="4" s="1"/>
  <c r="FH433" i="4"/>
  <c r="FB433" i="4"/>
  <c r="FA433" i="4"/>
  <c r="EV433" i="4"/>
  <c r="DW433" i="4"/>
  <c r="DQ433" i="4"/>
  <c r="DP433" i="4"/>
  <c r="DK433" i="4"/>
  <c r="DD433" i="4"/>
  <c r="DE433" i="4" s="1"/>
  <c r="CY433" i="4"/>
  <c r="BX433" i="4"/>
  <c r="BR433" i="4"/>
  <c r="BQ433" i="4"/>
  <c r="BL433" i="4"/>
  <c r="BF433" i="4"/>
  <c r="BE433" i="4"/>
  <c r="AZ433" i="4"/>
  <c r="AA433" i="4"/>
  <c r="T433" i="4"/>
  <c r="U433" i="4" s="1"/>
  <c r="O433" i="4"/>
  <c r="H433" i="4"/>
  <c r="I433" i="4" s="1"/>
  <c r="C433" i="4"/>
  <c r="GN430" i="4"/>
  <c r="GK430" i="4"/>
  <c r="GG430" i="4"/>
  <c r="GC430" i="4"/>
  <c r="FY430" i="4"/>
  <c r="FT430" i="4"/>
  <c r="FH430" i="4"/>
  <c r="FA430" i="4"/>
  <c r="FB430" i="4" s="1"/>
  <c r="EV430" i="4"/>
  <c r="EQ430" i="4"/>
  <c r="EN430" i="4"/>
  <c r="EB430" i="4"/>
  <c r="DW430" i="4"/>
  <c r="EF430" i="4" s="1"/>
  <c r="DK430" i="4"/>
  <c r="DE430" i="4"/>
  <c r="DD430" i="4"/>
  <c r="CY430" i="4"/>
  <c r="BX430" i="4"/>
  <c r="CO430" i="4" s="1"/>
  <c r="BL430" i="4"/>
  <c r="BF430" i="4"/>
  <c r="BE430" i="4"/>
  <c r="AZ430" i="4"/>
  <c r="AF430" i="4"/>
  <c r="AA430" i="4"/>
  <c r="O430" i="4"/>
  <c r="H430" i="4"/>
  <c r="I430" i="4" s="1"/>
  <c r="C430" i="4"/>
  <c r="FM428" i="4"/>
  <c r="FH428" i="4"/>
  <c r="DP428" i="4"/>
  <c r="DK428" i="4"/>
  <c r="BQ428" i="4"/>
  <c r="BL428" i="4"/>
  <c r="T428" i="4"/>
  <c r="O428" i="4"/>
  <c r="GG427" i="4"/>
  <c r="GC427" i="4"/>
  <c r="FY427" i="4"/>
  <c r="FT427" i="4"/>
  <c r="GN427" i="4" s="1"/>
  <c r="FA427" i="4"/>
  <c r="EV427" i="4"/>
  <c r="EJ427" i="4"/>
  <c r="EF427" i="4"/>
  <c r="EB427" i="4"/>
  <c r="DW427" i="4"/>
  <c r="EQ427" i="4" s="1"/>
  <c r="DD427" i="4"/>
  <c r="CY427" i="4"/>
  <c r="CK427" i="4"/>
  <c r="CG427" i="4"/>
  <c r="CC427" i="4"/>
  <c r="BX427" i="4"/>
  <c r="CR427" i="4" s="1"/>
  <c r="BE427" i="4"/>
  <c r="AZ427" i="4"/>
  <c r="AN427" i="4"/>
  <c r="AJ427" i="4"/>
  <c r="AF427" i="4"/>
  <c r="AA427" i="4"/>
  <c r="AU427" i="4" s="1"/>
  <c r="H427" i="4"/>
  <c r="C427" i="4"/>
  <c r="FM426" i="4"/>
  <c r="FH426" i="4"/>
  <c r="DP426" i="4"/>
  <c r="DK426" i="4"/>
  <c r="BQ426" i="4"/>
  <c r="BL426" i="4"/>
  <c r="T426" i="4"/>
  <c r="O426" i="4"/>
  <c r="GG424" i="4"/>
  <c r="GC424" i="4"/>
  <c r="FY424" i="4"/>
  <c r="FT424" i="4"/>
  <c r="GN424" i="4" s="1"/>
  <c r="FM424" i="4"/>
  <c r="FH424" i="4"/>
  <c r="FC424" i="4"/>
  <c r="EV424" i="4"/>
  <c r="EQ424" i="4"/>
  <c r="EN424" i="4"/>
  <c r="EJ424" i="4"/>
  <c r="EF424" i="4"/>
  <c r="EB424" i="4"/>
  <c r="DW424" i="4"/>
  <c r="DP424" i="4"/>
  <c r="DK424" i="4"/>
  <c r="DF424" i="4"/>
  <c r="CY424" i="4"/>
  <c r="CR424" i="4"/>
  <c r="CO424" i="4"/>
  <c r="CK424" i="4"/>
  <c r="CC424" i="4"/>
  <c r="BX424" i="4"/>
  <c r="CG424" i="4" s="1"/>
  <c r="BQ424" i="4"/>
  <c r="BL424" i="4"/>
  <c r="BG424" i="4"/>
  <c r="BL421" i="4" s="1"/>
  <c r="AZ424" i="4"/>
  <c r="AU424" i="4"/>
  <c r="AF424" i="4"/>
  <c r="AA424" i="4"/>
  <c r="T424" i="4"/>
  <c r="O424" i="4"/>
  <c r="J424" i="4"/>
  <c r="O421" i="4" s="1"/>
  <c r="C424" i="4"/>
  <c r="GN421" i="4"/>
  <c r="GG421" i="4"/>
  <c r="GC421" i="4"/>
  <c r="FY421" i="4"/>
  <c r="FT421" i="4"/>
  <c r="GK421" i="4" s="1"/>
  <c r="FH421" i="4"/>
  <c r="EV421" i="4"/>
  <c r="EQ421" i="4"/>
  <c r="EJ421" i="4"/>
  <c r="EF421" i="4"/>
  <c r="EB421" i="4"/>
  <c r="DW421" i="4"/>
  <c r="EN421" i="4" s="1"/>
  <c r="DK421" i="4"/>
  <c r="CY421" i="4"/>
  <c r="CR421" i="4"/>
  <c r="CK421" i="4"/>
  <c r="CG421" i="4"/>
  <c r="CC421" i="4"/>
  <c r="BX421" i="4"/>
  <c r="CO421" i="4" s="1"/>
  <c r="AZ421" i="4"/>
  <c r="AU421" i="4"/>
  <c r="AN421" i="4"/>
  <c r="AJ421" i="4"/>
  <c r="AF421" i="4"/>
  <c r="AA421" i="4"/>
  <c r="AR421" i="4" s="1"/>
  <c r="C421" i="4"/>
  <c r="FH419" i="4"/>
  <c r="EV419" i="4"/>
  <c r="DK419" i="4"/>
  <c r="CY419" i="4"/>
  <c r="BL419" i="4"/>
  <c r="AZ419" i="4"/>
  <c r="O419" i="4"/>
  <c r="C419" i="4"/>
  <c r="GN418" i="4"/>
  <c r="GG418" i="4"/>
  <c r="GC418" i="4"/>
  <c r="FY418" i="4"/>
  <c r="FT418" i="4"/>
  <c r="GK418" i="4" s="1"/>
  <c r="EQ418" i="4"/>
  <c r="EB418" i="4"/>
  <c r="DW418" i="4"/>
  <c r="CR418" i="4"/>
  <c r="CO418" i="4"/>
  <c r="CK418" i="4"/>
  <c r="CC418" i="4"/>
  <c r="BX418" i="4"/>
  <c r="CG418" i="4" s="1"/>
  <c r="AU418" i="4"/>
  <c r="AR418" i="4"/>
  <c r="AN418" i="4"/>
  <c r="AJ418" i="4"/>
  <c r="AF418" i="4"/>
  <c r="AA418" i="4"/>
  <c r="GN415" i="4"/>
  <c r="GN433" i="4" s="1"/>
  <c r="GG415" i="4"/>
  <c r="GC415" i="4"/>
  <c r="FY415" i="4"/>
  <c r="FY433" i="4" s="1"/>
  <c r="FT415" i="4"/>
  <c r="GK415" i="4" s="1"/>
  <c r="FK415" i="4"/>
  <c r="EU415" i="4"/>
  <c r="EQ415" i="4"/>
  <c r="EJ415" i="4"/>
  <c r="EF415" i="4"/>
  <c r="EB415" i="4"/>
  <c r="EB433" i="4" s="1"/>
  <c r="DW415" i="4"/>
  <c r="EN415" i="4" s="1"/>
  <c r="DN415" i="4"/>
  <c r="CX415" i="4"/>
  <c r="CR415" i="4"/>
  <c r="CK415" i="4"/>
  <c r="CG415" i="4"/>
  <c r="CC415" i="4"/>
  <c r="BX415" i="4"/>
  <c r="CO415" i="4" s="1"/>
  <c r="BO415" i="4"/>
  <c r="AY415" i="4"/>
  <c r="AU415" i="4"/>
  <c r="AN415" i="4"/>
  <c r="AJ415" i="4"/>
  <c r="AF415" i="4"/>
  <c r="AA415" i="4"/>
  <c r="AR415" i="4" s="1"/>
  <c r="R415" i="4"/>
  <c r="B415" i="4"/>
  <c r="GN413" i="4"/>
  <c r="GK413" i="4"/>
  <c r="EQ413" i="4"/>
  <c r="EN413" i="4"/>
  <c r="CR413" i="4"/>
  <c r="CO413" i="4"/>
  <c r="AU413" i="4"/>
  <c r="AR413" i="4"/>
  <c r="GK411" i="4"/>
  <c r="GG411" i="4"/>
  <c r="GC411" i="4"/>
  <c r="FY411" i="4"/>
  <c r="EU411" i="4"/>
  <c r="EN411" i="4"/>
  <c r="EJ411" i="4"/>
  <c r="EF411" i="4"/>
  <c r="EB411" i="4"/>
  <c r="CX411" i="4"/>
  <c r="CO411" i="4"/>
  <c r="CK411" i="4"/>
  <c r="CG411" i="4"/>
  <c r="CC411" i="4"/>
  <c r="AY411" i="4"/>
  <c r="AR411" i="4"/>
  <c r="AN411" i="4"/>
  <c r="AJ411" i="4"/>
  <c r="AF411" i="4"/>
  <c r="B411" i="4"/>
  <c r="EU407" i="4"/>
  <c r="CW407" i="4"/>
  <c r="A407" i="4"/>
  <c r="FM404" i="4"/>
  <c r="FH404" i="4"/>
  <c r="FA404" i="4"/>
  <c r="EV404" i="4"/>
  <c r="DP404" i="4"/>
  <c r="DK404" i="4"/>
  <c r="DD404" i="4"/>
  <c r="CY404" i="4"/>
  <c r="BQ404" i="4"/>
  <c r="BL404" i="4"/>
  <c r="BE404" i="4"/>
  <c r="AZ404" i="4"/>
  <c r="T404" i="4"/>
  <c r="O404" i="4"/>
  <c r="H404" i="4"/>
  <c r="C404" i="4"/>
  <c r="FT402" i="4"/>
  <c r="DW402" i="4"/>
  <c r="BX402" i="4"/>
  <c r="AA402" i="4"/>
  <c r="FM401" i="4"/>
  <c r="FH401" i="4"/>
  <c r="FA401" i="4"/>
  <c r="EV401" i="4"/>
  <c r="DP401" i="4"/>
  <c r="DK401" i="4"/>
  <c r="DD401" i="4"/>
  <c r="CY401" i="4"/>
  <c r="BQ401" i="4"/>
  <c r="BL401" i="4"/>
  <c r="BE401" i="4"/>
  <c r="AZ401" i="4"/>
  <c r="T401" i="4"/>
  <c r="O401" i="4"/>
  <c r="H401" i="4"/>
  <c r="C401" i="4"/>
  <c r="FO398" i="4"/>
  <c r="FJ398" i="4"/>
  <c r="EV398" i="4"/>
  <c r="DR398" i="4"/>
  <c r="DM398" i="4"/>
  <c r="CY398" i="4"/>
  <c r="BS398" i="4"/>
  <c r="BN398" i="4"/>
  <c r="AZ398" i="4"/>
  <c r="V398" i="4"/>
  <c r="Q398" i="4"/>
  <c r="C398" i="4"/>
  <c r="FT397" i="4"/>
  <c r="DW397" i="4"/>
  <c r="BX397" i="4"/>
  <c r="AA397" i="4"/>
  <c r="GN395" i="4"/>
  <c r="GK395" i="4"/>
  <c r="GC395" i="4"/>
  <c r="FT395" i="4"/>
  <c r="FY395" i="4" s="1"/>
  <c r="FO395" i="4"/>
  <c r="FG395" i="4"/>
  <c r="EY395" i="4"/>
  <c r="EQ395" i="4"/>
  <c r="EN395" i="4"/>
  <c r="EJ395" i="4"/>
  <c r="EB395" i="4"/>
  <c r="DW395" i="4"/>
  <c r="EF395" i="4" s="1"/>
  <c r="DR395" i="4"/>
  <c r="DJ395" i="4"/>
  <c r="DB395" i="4"/>
  <c r="CO395" i="4"/>
  <c r="BX395" i="4"/>
  <c r="BS395" i="4"/>
  <c r="BK395" i="4"/>
  <c r="BC395" i="4"/>
  <c r="AF395" i="4"/>
  <c r="AA395" i="4"/>
  <c r="V395" i="4"/>
  <c r="N395" i="4"/>
  <c r="F395" i="4"/>
  <c r="GC391" i="4"/>
  <c r="FT391" i="4"/>
  <c r="FN391" i="4"/>
  <c r="FH391" i="4"/>
  <c r="EN391" i="4"/>
  <c r="EF391" i="4"/>
  <c r="DW391" i="4"/>
  <c r="CR391" i="4"/>
  <c r="CO391" i="4"/>
  <c r="CG391" i="4"/>
  <c r="BX391" i="4"/>
  <c r="CC391" i="4" s="1"/>
  <c r="BR391" i="4"/>
  <c r="BL391" i="4"/>
  <c r="BF391" i="4"/>
  <c r="AA391" i="4"/>
  <c r="O391" i="4"/>
  <c r="FN390" i="4"/>
  <c r="FH390" i="4"/>
  <c r="FB390" i="4"/>
  <c r="FB391" i="4" s="1"/>
  <c r="EV390" i="4"/>
  <c r="EV391" i="4" s="1"/>
  <c r="DQ390" i="4"/>
  <c r="DQ391" i="4" s="1"/>
  <c r="DK390" i="4"/>
  <c r="DK391" i="4" s="1"/>
  <c r="DE390" i="4"/>
  <c r="DE391" i="4" s="1"/>
  <c r="CY390" i="4"/>
  <c r="CY391" i="4" s="1"/>
  <c r="DQ386" i="4" s="1"/>
  <c r="BR390" i="4"/>
  <c r="BL390" i="4"/>
  <c r="BF390" i="4"/>
  <c r="AZ390" i="4"/>
  <c r="AZ391" i="4" s="1"/>
  <c r="BR386" i="4" s="1"/>
  <c r="U390" i="4"/>
  <c r="U391" i="4" s="1"/>
  <c r="O390" i="4"/>
  <c r="I390" i="4"/>
  <c r="I391" i="4" s="1"/>
  <c r="C390" i="4"/>
  <c r="C391" i="4" s="1"/>
  <c r="GC388" i="4"/>
  <c r="FY388" i="4"/>
  <c r="FT388" i="4"/>
  <c r="DW388" i="4"/>
  <c r="CR388" i="4"/>
  <c r="CO388" i="4"/>
  <c r="CG388" i="4"/>
  <c r="BX388" i="4"/>
  <c r="CC388" i="4" s="1"/>
  <c r="AR388" i="4"/>
  <c r="AA388" i="4"/>
  <c r="FI386" i="4"/>
  <c r="EV386" i="4"/>
  <c r="DL386" i="4"/>
  <c r="CY386" i="4"/>
  <c r="BM386" i="4"/>
  <c r="AZ386" i="4"/>
  <c r="P386" i="4"/>
  <c r="C386" i="4"/>
  <c r="GN385" i="4"/>
  <c r="GK385" i="4"/>
  <c r="GC385" i="4"/>
  <c r="FT385" i="4"/>
  <c r="FY385" i="4" s="1"/>
  <c r="EF385" i="4"/>
  <c r="DW385" i="4"/>
  <c r="CO385" i="4"/>
  <c r="CC385" i="4"/>
  <c r="BX385" i="4"/>
  <c r="AA385" i="4"/>
  <c r="FD384" i="4"/>
  <c r="FC384" i="4"/>
  <c r="FB384" i="4"/>
  <c r="FA384" i="4"/>
  <c r="EZ384" i="4"/>
  <c r="EY384" i="4"/>
  <c r="EX384" i="4"/>
  <c r="EW384" i="4"/>
  <c r="EV384" i="4"/>
  <c r="DG384" i="4"/>
  <c r="DF384" i="4"/>
  <c r="DE384" i="4"/>
  <c r="DD384" i="4"/>
  <c r="DC384" i="4"/>
  <c r="DB384" i="4"/>
  <c r="DA384" i="4"/>
  <c r="CZ384" i="4"/>
  <c r="CY384" i="4"/>
  <c r="BH384" i="4"/>
  <c r="BG384" i="4"/>
  <c r="BF384" i="4"/>
  <c r="BE384" i="4"/>
  <c r="BD384" i="4"/>
  <c r="BC384" i="4"/>
  <c r="BB384" i="4"/>
  <c r="BA384" i="4"/>
  <c r="AZ384" i="4"/>
  <c r="K384" i="4"/>
  <c r="J384" i="4"/>
  <c r="I384" i="4"/>
  <c r="H384" i="4"/>
  <c r="G384" i="4"/>
  <c r="F384" i="4"/>
  <c r="E384" i="4"/>
  <c r="D384" i="4"/>
  <c r="C384" i="4"/>
  <c r="GK382" i="4"/>
  <c r="FT382" i="4"/>
  <c r="EN382" i="4"/>
  <c r="EF382" i="4"/>
  <c r="DW382" i="4"/>
  <c r="CR382" i="4"/>
  <c r="CO382" i="4"/>
  <c r="BX382" i="4"/>
  <c r="AR382" i="4"/>
  <c r="AN382" i="4"/>
  <c r="AJ382" i="4"/>
  <c r="AA382" i="4"/>
  <c r="FA381" i="4"/>
  <c r="FB381" i="4" s="1"/>
  <c r="EV381" i="4"/>
  <c r="DD381" i="4"/>
  <c r="DE381" i="4" s="1"/>
  <c r="CY381" i="4"/>
  <c r="BE381" i="4"/>
  <c r="BF381" i="4" s="1"/>
  <c r="AZ381" i="4"/>
  <c r="H381" i="4"/>
  <c r="I381" i="4" s="1"/>
  <c r="C381" i="4"/>
  <c r="GC379" i="4"/>
  <c r="FT379" i="4"/>
  <c r="EN379" i="4"/>
  <c r="EF379" i="4"/>
  <c r="DW379" i="4"/>
  <c r="CC379" i="4"/>
  <c r="BX379" i="4"/>
  <c r="AR379" i="4"/>
  <c r="AA379" i="4"/>
  <c r="FN378" i="4"/>
  <c r="FM378" i="4"/>
  <c r="FH378" i="4"/>
  <c r="FB378" i="4"/>
  <c r="FA378" i="4"/>
  <c r="EV378" i="4"/>
  <c r="DP378" i="4"/>
  <c r="DQ378" i="4" s="1"/>
  <c r="DK378" i="4"/>
  <c r="DE378" i="4"/>
  <c r="DD378" i="4"/>
  <c r="CY378" i="4"/>
  <c r="BQ378" i="4"/>
  <c r="BR378" i="4" s="1"/>
  <c r="BL378" i="4"/>
  <c r="BF378" i="4"/>
  <c r="BE378" i="4"/>
  <c r="AZ378" i="4"/>
  <c r="T378" i="4"/>
  <c r="U378" i="4" s="1"/>
  <c r="O378" i="4"/>
  <c r="I378" i="4"/>
  <c r="H378" i="4"/>
  <c r="C378" i="4"/>
  <c r="FT375" i="4"/>
  <c r="FM375" i="4"/>
  <c r="FN375" i="4" s="1"/>
  <c r="FH375" i="4"/>
  <c r="FB375" i="4"/>
  <c r="FA375" i="4"/>
  <c r="EV375" i="4"/>
  <c r="DW375" i="4"/>
  <c r="DP375" i="4"/>
  <c r="DQ375" i="4" s="1"/>
  <c r="DK375" i="4"/>
  <c r="DE375" i="4"/>
  <c r="DD375" i="4"/>
  <c r="CY375" i="4"/>
  <c r="BX375" i="4"/>
  <c r="BQ375" i="4"/>
  <c r="BR375" i="4" s="1"/>
  <c r="BL375" i="4"/>
  <c r="BF375" i="4"/>
  <c r="BE375" i="4"/>
  <c r="AZ375" i="4"/>
  <c r="AA375" i="4"/>
  <c r="T375" i="4"/>
  <c r="U375" i="4" s="1"/>
  <c r="O375" i="4"/>
  <c r="H375" i="4"/>
  <c r="I375" i="4" s="1"/>
  <c r="C375" i="4"/>
  <c r="GC372" i="4"/>
  <c r="FT372" i="4"/>
  <c r="FH372" i="4"/>
  <c r="FA372" i="4"/>
  <c r="FB372" i="4" s="1"/>
  <c r="EV372" i="4"/>
  <c r="DW372" i="4"/>
  <c r="DK372" i="4"/>
  <c r="DE372" i="4"/>
  <c r="DD372" i="4"/>
  <c r="CY372" i="4"/>
  <c r="BX372" i="4"/>
  <c r="BL372" i="4"/>
  <c r="BF372" i="4"/>
  <c r="BE372" i="4"/>
  <c r="AZ372" i="4"/>
  <c r="AR372" i="4"/>
  <c r="AF372" i="4"/>
  <c r="AA372" i="4"/>
  <c r="AU372" i="4" s="1"/>
  <c r="O372" i="4"/>
  <c r="H372" i="4"/>
  <c r="I372" i="4" s="1"/>
  <c r="C372" i="4"/>
  <c r="FM370" i="4"/>
  <c r="FH370" i="4"/>
  <c r="DP370" i="4"/>
  <c r="DK370" i="4"/>
  <c r="BQ370" i="4"/>
  <c r="BL370" i="4"/>
  <c r="T370" i="4"/>
  <c r="O370" i="4"/>
  <c r="FT369" i="4"/>
  <c r="FA369" i="4"/>
  <c r="EV369" i="4"/>
  <c r="EQ369" i="4"/>
  <c r="EF369" i="4"/>
  <c r="DW369" i="4"/>
  <c r="EB369" i="4" s="1"/>
  <c r="DD369" i="4"/>
  <c r="CY369" i="4"/>
  <c r="CR369" i="4"/>
  <c r="BX369" i="4"/>
  <c r="CC369" i="4" s="1"/>
  <c r="BE369" i="4"/>
  <c r="AZ369" i="4"/>
  <c r="AU369" i="4"/>
  <c r="AR369" i="4"/>
  <c r="AN369" i="4"/>
  <c r="AA369" i="4"/>
  <c r="AF369" i="4" s="1"/>
  <c r="H369" i="4"/>
  <c r="C369" i="4"/>
  <c r="FM368" i="4"/>
  <c r="FH368" i="4"/>
  <c r="DP368" i="4"/>
  <c r="DK368" i="4"/>
  <c r="BQ368" i="4"/>
  <c r="BL368" i="4"/>
  <c r="T368" i="4"/>
  <c r="O368" i="4"/>
  <c r="GN366" i="4"/>
  <c r="GK366" i="4"/>
  <c r="GG366" i="4"/>
  <c r="GC366" i="4"/>
  <c r="FT366" i="4"/>
  <c r="FY366" i="4" s="1"/>
  <c r="FM366" i="4"/>
  <c r="FH366" i="4"/>
  <c r="FC366" i="4"/>
  <c r="EV366" i="4"/>
  <c r="EQ366" i="4"/>
  <c r="EN366" i="4"/>
  <c r="EF366" i="4"/>
  <c r="DW366" i="4"/>
  <c r="EJ366" i="4" s="1"/>
  <c r="DP366" i="4"/>
  <c r="DK366" i="4"/>
  <c r="DF366" i="4"/>
  <c r="CY366" i="4"/>
  <c r="CO366" i="4"/>
  <c r="BX366" i="4"/>
  <c r="CR366" i="4" s="1"/>
  <c r="BQ366" i="4"/>
  <c r="BL366" i="4"/>
  <c r="BG366" i="4"/>
  <c r="AZ366" i="4"/>
  <c r="AA366" i="4"/>
  <c r="T366" i="4"/>
  <c r="O366" i="4"/>
  <c r="J366" i="4"/>
  <c r="C366" i="4"/>
  <c r="GK363" i="4"/>
  <c r="GG363" i="4"/>
  <c r="GC363" i="4"/>
  <c r="FT363" i="4"/>
  <c r="FY363" i="4" s="1"/>
  <c r="FH363" i="4"/>
  <c r="EV363" i="4"/>
  <c r="DW363" i="4"/>
  <c r="CY363" i="4"/>
  <c r="DK363" i="4" s="1"/>
  <c r="CR363" i="4"/>
  <c r="CG363" i="4"/>
  <c r="BX363" i="4"/>
  <c r="CC363" i="4" s="1"/>
  <c r="BL363" i="4"/>
  <c r="AZ363" i="4"/>
  <c r="AU363" i="4"/>
  <c r="AA363" i="4"/>
  <c r="AF363" i="4" s="1"/>
  <c r="C363" i="4"/>
  <c r="FH361" i="4"/>
  <c r="EV361" i="4"/>
  <c r="DK361" i="4"/>
  <c r="CY361" i="4"/>
  <c r="BL361" i="4"/>
  <c r="AZ361" i="4"/>
  <c r="O361" i="4"/>
  <c r="C361" i="4"/>
  <c r="GN360" i="4"/>
  <c r="GK360" i="4"/>
  <c r="GG360" i="4"/>
  <c r="FT360" i="4"/>
  <c r="FY360" i="4" s="1"/>
  <c r="EQ360" i="4"/>
  <c r="EJ360" i="4"/>
  <c r="EB360" i="4"/>
  <c r="DW360" i="4"/>
  <c r="EF360" i="4" s="1"/>
  <c r="BX360" i="4"/>
  <c r="AU360" i="4"/>
  <c r="AR360" i="4"/>
  <c r="AJ360" i="4"/>
  <c r="AA360" i="4"/>
  <c r="AN360" i="4" s="1"/>
  <c r="GG357" i="4"/>
  <c r="FT357" i="4"/>
  <c r="FK357" i="4"/>
  <c r="EU357" i="4"/>
  <c r="EN357" i="4"/>
  <c r="EJ357" i="4"/>
  <c r="EF357" i="4"/>
  <c r="DW357" i="4"/>
  <c r="EB357" i="4" s="1"/>
  <c r="DN357" i="4"/>
  <c r="CX357" i="4"/>
  <c r="BX357" i="4"/>
  <c r="BO357" i="4"/>
  <c r="AY357" i="4"/>
  <c r="AU357" i="4"/>
  <c r="AJ357" i="4"/>
  <c r="AA357" i="4"/>
  <c r="AF357" i="4" s="1"/>
  <c r="R357" i="4"/>
  <c r="B357" i="4"/>
  <c r="GN355" i="4"/>
  <c r="GK355" i="4"/>
  <c r="EQ355" i="4"/>
  <c r="EN355" i="4"/>
  <c r="CR355" i="4"/>
  <c r="CO355" i="4"/>
  <c r="AU355" i="4"/>
  <c r="AR355" i="4"/>
  <c r="GK353" i="4"/>
  <c r="GG353" i="4"/>
  <c r="GC353" i="4"/>
  <c r="FY353" i="4"/>
  <c r="EU353" i="4"/>
  <c r="EN353" i="4"/>
  <c r="EJ353" i="4"/>
  <c r="EF353" i="4"/>
  <c r="EB353" i="4"/>
  <c r="CX353" i="4"/>
  <c r="CO353" i="4"/>
  <c r="CK353" i="4"/>
  <c r="CG353" i="4"/>
  <c r="CC353" i="4"/>
  <c r="AY353" i="4"/>
  <c r="AR353" i="4"/>
  <c r="AN353" i="4"/>
  <c r="AJ353" i="4"/>
  <c r="AF353" i="4"/>
  <c r="B353" i="4"/>
  <c r="EU349" i="4"/>
  <c r="CW349" i="4"/>
  <c r="A349" i="4"/>
  <c r="FM346" i="4"/>
  <c r="FH346" i="4"/>
  <c r="FA346" i="4"/>
  <c r="EV346" i="4"/>
  <c r="DP346" i="4"/>
  <c r="DK346" i="4"/>
  <c r="DD346" i="4"/>
  <c r="CY346" i="4"/>
  <c r="BQ346" i="4"/>
  <c r="BL346" i="4"/>
  <c r="BE346" i="4"/>
  <c r="AZ346" i="4"/>
  <c r="T346" i="4"/>
  <c r="O346" i="4"/>
  <c r="H346" i="4"/>
  <c r="C346" i="4"/>
  <c r="FT344" i="4"/>
  <c r="DW344" i="4"/>
  <c r="BX344" i="4"/>
  <c r="AA344" i="4"/>
  <c r="FM343" i="4"/>
  <c r="FH343" i="4"/>
  <c r="FA343" i="4"/>
  <c r="EV343" i="4"/>
  <c r="DP343" i="4"/>
  <c r="DK343" i="4"/>
  <c r="DD343" i="4"/>
  <c r="CY343" i="4"/>
  <c r="BQ343" i="4"/>
  <c r="BL343" i="4"/>
  <c r="BE343" i="4"/>
  <c r="AZ343" i="4"/>
  <c r="T343" i="4"/>
  <c r="O343" i="4"/>
  <c r="H343" i="4"/>
  <c r="C343" i="4"/>
  <c r="FO340" i="4"/>
  <c r="FJ340" i="4"/>
  <c r="EV340" i="4"/>
  <c r="DR340" i="4"/>
  <c r="DM340" i="4"/>
  <c r="CY340" i="4"/>
  <c r="BS340" i="4"/>
  <c r="BN340" i="4"/>
  <c r="AZ340" i="4"/>
  <c r="V340" i="4"/>
  <c r="Q340" i="4"/>
  <c r="C340" i="4"/>
  <c r="FT339" i="4"/>
  <c r="DW339" i="4"/>
  <c r="BX339" i="4"/>
  <c r="AA339" i="4"/>
  <c r="GN337" i="4"/>
  <c r="GG337" i="4"/>
  <c r="GC337" i="4"/>
  <c r="FT337" i="4"/>
  <c r="GK337" i="4" s="1"/>
  <c r="FO337" i="4"/>
  <c r="FG337" i="4"/>
  <c r="EY337" i="4"/>
  <c r="EN337" i="4"/>
  <c r="EJ337" i="4"/>
  <c r="EF337" i="4"/>
  <c r="DW337" i="4"/>
  <c r="EQ337" i="4" s="1"/>
  <c r="DR337" i="4"/>
  <c r="DJ337" i="4"/>
  <c r="DB337" i="4"/>
  <c r="CO337" i="4"/>
  <c r="CK337" i="4"/>
  <c r="BX337" i="4"/>
  <c r="BS337" i="4"/>
  <c r="BK337" i="4"/>
  <c r="BC337" i="4"/>
  <c r="AU337" i="4"/>
  <c r="AR337" i="4"/>
  <c r="AF337" i="4"/>
  <c r="AA337" i="4"/>
  <c r="AN337" i="4" s="1"/>
  <c r="V337" i="4"/>
  <c r="N337" i="4"/>
  <c r="F337" i="4"/>
  <c r="GN333" i="4"/>
  <c r="GK333" i="4"/>
  <c r="GG333" i="4"/>
  <c r="GC333" i="4"/>
  <c r="FY333" i="4"/>
  <c r="FT333" i="4"/>
  <c r="FH333" i="4"/>
  <c r="FB333" i="4"/>
  <c r="EN333" i="4"/>
  <c r="EJ333" i="4"/>
  <c r="EB333" i="4"/>
  <c r="DW333" i="4"/>
  <c r="EF333" i="4" s="1"/>
  <c r="DQ333" i="4"/>
  <c r="DK333" i="4"/>
  <c r="BX333" i="4"/>
  <c r="AU333" i="4"/>
  <c r="AF333" i="4"/>
  <c r="AA333" i="4"/>
  <c r="AJ333" i="4" s="1"/>
  <c r="FN332" i="4"/>
  <c r="FN333" i="4" s="1"/>
  <c r="FH332" i="4"/>
  <c r="FB332" i="4"/>
  <c r="EV332" i="4"/>
  <c r="EV333" i="4" s="1"/>
  <c r="DQ332" i="4"/>
  <c r="DK332" i="4"/>
  <c r="DE332" i="4"/>
  <c r="DE333" i="4" s="1"/>
  <c r="DQ328" i="4" s="1"/>
  <c r="CY332" i="4"/>
  <c r="CY333" i="4" s="1"/>
  <c r="BR332" i="4"/>
  <c r="BR333" i="4" s="1"/>
  <c r="BL332" i="4"/>
  <c r="BL333" i="4" s="1"/>
  <c r="BF332" i="4"/>
  <c r="BF333" i="4" s="1"/>
  <c r="AZ332" i="4"/>
  <c r="AZ333" i="4" s="1"/>
  <c r="U332" i="4"/>
  <c r="U333" i="4" s="1"/>
  <c r="O332" i="4"/>
  <c r="O333" i="4" s="1"/>
  <c r="I332" i="4"/>
  <c r="I333" i="4" s="1"/>
  <c r="C332" i="4"/>
  <c r="C333" i="4" s="1"/>
  <c r="U328" i="4" s="1"/>
  <c r="GN330" i="4"/>
  <c r="GK330" i="4"/>
  <c r="GG330" i="4"/>
  <c r="GC330" i="4"/>
  <c r="FY330" i="4"/>
  <c r="FT330" i="4"/>
  <c r="EN330" i="4"/>
  <c r="EF330" i="4"/>
  <c r="DW330" i="4"/>
  <c r="CR330" i="4"/>
  <c r="CC330" i="4"/>
  <c r="BX330" i="4"/>
  <c r="AU330" i="4"/>
  <c r="AR330" i="4"/>
  <c r="AN330" i="4"/>
  <c r="AF330" i="4"/>
  <c r="AA330" i="4"/>
  <c r="AJ330" i="4" s="1"/>
  <c r="FI328" i="4"/>
  <c r="EV328" i="4"/>
  <c r="DL328" i="4"/>
  <c r="CY328" i="4"/>
  <c r="BM328" i="4"/>
  <c r="AZ328" i="4"/>
  <c r="P328" i="4"/>
  <c r="C328" i="4"/>
  <c r="GN327" i="4"/>
  <c r="GG327" i="4"/>
  <c r="GC327" i="4"/>
  <c r="FT327" i="4"/>
  <c r="GK327" i="4" s="1"/>
  <c r="EQ327" i="4"/>
  <c r="EN327" i="4"/>
  <c r="EJ327" i="4"/>
  <c r="DW327" i="4"/>
  <c r="CR327" i="4"/>
  <c r="CO327" i="4"/>
  <c r="CK327" i="4"/>
  <c r="CG327" i="4"/>
  <c r="CC327" i="4"/>
  <c r="BX327" i="4"/>
  <c r="AA327" i="4"/>
  <c r="FD326" i="4"/>
  <c r="FC326" i="4"/>
  <c r="FB326" i="4"/>
  <c r="FA326" i="4"/>
  <c r="EZ326" i="4"/>
  <c r="EY326" i="4"/>
  <c r="EX326" i="4"/>
  <c r="EW326" i="4"/>
  <c r="EV326" i="4"/>
  <c r="DG326" i="4"/>
  <c r="DF326" i="4"/>
  <c r="DE326" i="4"/>
  <c r="DD326" i="4"/>
  <c r="DC326" i="4"/>
  <c r="DB326" i="4"/>
  <c r="DA326" i="4"/>
  <c r="CZ326" i="4"/>
  <c r="CY326" i="4"/>
  <c r="BH326" i="4"/>
  <c r="BG326" i="4"/>
  <c r="BF326" i="4"/>
  <c r="BE326" i="4"/>
  <c r="BD326" i="4"/>
  <c r="BC326" i="4"/>
  <c r="BB326" i="4"/>
  <c r="BA326" i="4"/>
  <c r="AZ326" i="4"/>
  <c r="K326" i="4"/>
  <c r="J326" i="4"/>
  <c r="I326" i="4"/>
  <c r="H326" i="4"/>
  <c r="G326" i="4"/>
  <c r="F326" i="4"/>
  <c r="E326" i="4"/>
  <c r="D326" i="4"/>
  <c r="C326" i="4"/>
  <c r="GN324" i="4"/>
  <c r="GK324" i="4"/>
  <c r="GG324" i="4"/>
  <c r="GC324" i="4"/>
  <c r="FY324" i="4"/>
  <c r="FT324" i="4"/>
  <c r="EN324" i="4"/>
  <c r="DW324" i="4"/>
  <c r="EJ324" i="4" s="1"/>
  <c r="CC324" i="4"/>
  <c r="BX324" i="4"/>
  <c r="AF324" i="4"/>
  <c r="AA324" i="4"/>
  <c r="FA323" i="4"/>
  <c r="FB323" i="4" s="1"/>
  <c r="EV323" i="4"/>
  <c r="DD323" i="4"/>
  <c r="DE323" i="4" s="1"/>
  <c r="CY323" i="4"/>
  <c r="BF323" i="4"/>
  <c r="BE323" i="4"/>
  <c r="AZ323" i="4"/>
  <c r="H323" i="4"/>
  <c r="I323" i="4" s="1"/>
  <c r="C323" i="4"/>
  <c r="GG321" i="4"/>
  <c r="GC321" i="4"/>
  <c r="GC339" i="4" s="1"/>
  <c r="FY321" i="4"/>
  <c r="FT321" i="4"/>
  <c r="GK321" i="4" s="1"/>
  <c r="EQ321" i="4"/>
  <c r="DW321" i="4"/>
  <c r="EN321" i="4" s="1"/>
  <c r="EN339" i="4" s="1"/>
  <c r="CR321" i="4"/>
  <c r="CO321" i="4"/>
  <c r="CK321" i="4"/>
  <c r="CG321" i="4"/>
  <c r="CC321" i="4"/>
  <c r="BX321" i="4"/>
  <c r="AR321" i="4"/>
  <c r="AN321" i="4"/>
  <c r="AJ321" i="4"/>
  <c r="AA321" i="4"/>
  <c r="FN320" i="4"/>
  <c r="FM320" i="4"/>
  <c r="FH320" i="4"/>
  <c r="FB320" i="4"/>
  <c r="FA320" i="4"/>
  <c r="EV320" i="4"/>
  <c r="DP320" i="4"/>
  <c r="DQ320" i="4" s="1"/>
  <c r="DK320" i="4"/>
  <c r="DD320" i="4"/>
  <c r="DE320" i="4" s="1"/>
  <c r="CY320" i="4"/>
  <c r="BQ320" i="4"/>
  <c r="BR320" i="4" s="1"/>
  <c r="BL320" i="4"/>
  <c r="BE320" i="4"/>
  <c r="BF320" i="4" s="1"/>
  <c r="AZ320" i="4"/>
  <c r="T320" i="4"/>
  <c r="U320" i="4" s="1"/>
  <c r="O320" i="4"/>
  <c r="H320" i="4"/>
  <c r="I320" i="4" s="1"/>
  <c r="C320" i="4"/>
  <c r="FT317" i="4"/>
  <c r="FM317" i="4"/>
  <c r="FN317" i="4" s="1"/>
  <c r="FH317" i="4"/>
  <c r="FA317" i="4"/>
  <c r="FB317" i="4" s="1"/>
  <c r="EV317" i="4"/>
  <c r="DW317" i="4"/>
  <c r="DQ317" i="4"/>
  <c r="DP317" i="4"/>
  <c r="DK317" i="4"/>
  <c r="DD317" i="4"/>
  <c r="DE317" i="4" s="1"/>
  <c r="CY317" i="4"/>
  <c r="BX317" i="4"/>
  <c r="BQ317" i="4"/>
  <c r="BR317" i="4" s="1"/>
  <c r="BL317" i="4"/>
  <c r="BE317" i="4"/>
  <c r="BF317" i="4" s="1"/>
  <c r="AZ317" i="4"/>
  <c r="AA317" i="4"/>
  <c r="T317" i="4"/>
  <c r="U317" i="4" s="1"/>
  <c r="O317" i="4"/>
  <c r="H317" i="4"/>
  <c r="I317" i="4" s="1"/>
  <c r="C317" i="4"/>
  <c r="GG314" i="4"/>
  <c r="GC314" i="4"/>
  <c r="FT314" i="4"/>
  <c r="FH314" i="4"/>
  <c r="FA314" i="4"/>
  <c r="FB314" i="4" s="1"/>
  <c r="EV314" i="4"/>
  <c r="EQ314" i="4"/>
  <c r="EN314" i="4"/>
  <c r="EJ314" i="4"/>
  <c r="EF314" i="4"/>
  <c r="EB314" i="4"/>
  <c r="DW314" i="4"/>
  <c r="DK314" i="4"/>
  <c r="DD314" i="4"/>
  <c r="DE314" i="4" s="1"/>
  <c r="CY314" i="4"/>
  <c r="CR314" i="4"/>
  <c r="CO314" i="4"/>
  <c r="CK314" i="4"/>
  <c r="CG314" i="4"/>
  <c r="CC314" i="4"/>
  <c r="BX314" i="4"/>
  <c r="BL314" i="4"/>
  <c r="BF314" i="4"/>
  <c r="BE314" i="4"/>
  <c r="AZ314" i="4"/>
  <c r="AA314" i="4"/>
  <c r="O314" i="4"/>
  <c r="H314" i="4"/>
  <c r="I314" i="4" s="1"/>
  <c r="C314" i="4"/>
  <c r="FM312" i="4"/>
  <c r="FH312" i="4"/>
  <c r="DP312" i="4"/>
  <c r="DK312" i="4"/>
  <c r="BQ312" i="4"/>
  <c r="BL312" i="4"/>
  <c r="T312" i="4"/>
  <c r="O312" i="4"/>
  <c r="GN311" i="4"/>
  <c r="FY311" i="4"/>
  <c r="FT311" i="4"/>
  <c r="FA311" i="4"/>
  <c r="EV311" i="4"/>
  <c r="EQ311" i="4"/>
  <c r="EJ311" i="4"/>
  <c r="DW311" i="4"/>
  <c r="DD311" i="4"/>
  <c r="CY311" i="4"/>
  <c r="CR311" i="4"/>
  <c r="CK311" i="4"/>
  <c r="CG311" i="4"/>
  <c r="BX311" i="4"/>
  <c r="CO311" i="4" s="1"/>
  <c r="BE311" i="4"/>
  <c r="AZ311" i="4"/>
  <c r="AU311" i="4"/>
  <c r="AN311" i="4"/>
  <c r="AJ311" i="4"/>
  <c r="AF311" i="4"/>
  <c r="AA311" i="4"/>
  <c r="AR311" i="4" s="1"/>
  <c r="H311" i="4"/>
  <c r="C311" i="4"/>
  <c r="FM310" i="4"/>
  <c r="FH310" i="4"/>
  <c r="DP310" i="4"/>
  <c r="DK310" i="4"/>
  <c r="BQ310" i="4"/>
  <c r="BL310" i="4"/>
  <c r="T310" i="4"/>
  <c r="O310" i="4"/>
  <c r="FT308" i="4"/>
  <c r="FM308" i="4"/>
  <c r="FH308" i="4"/>
  <c r="FC308" i="4"/>
  <c r="EV308" i="4"/>
  <c r="EQ308" i="4"/>
  <c r="EN308" i="4"/>
  <c r="EJ308" i="4"/>
  <c r="EF308" i="4"/>
  <c r="DW308" i="4"/>
  <c r="EB308" i="4" s="1"/>
  <c r="DP308" i="4"/>
  <c r="DK308" i="4"/>
  <c r="DF308" i="4"/>
  <c r="CY308" i="4"/>
  <c r="CR308" i="4"/>
  <c r="CO308" i="4"/>
  <c r="CK308" i="4"/>
  <c r="CG308" i="4"/>
  <c r="CC308" i="4"/>
  <c r="BX308" i="4"/>
  <c r="BQ308" i="4"/>
  <c r="BL308" i="4"/>
  <c r="BG308" i="4"/>
  <c r="AZ308" i="4"/>
  <c r="AN308" i="4"/>
  <c r="AA308" i="4"/>
  <c r="AF308" i="4" s="1"/>
  <c r="T308" i="4"/>
  <c r="O308" i="4"/>
  <c r="J308" i="4"/>
  <c r="C308" i="4"/>
  <c r="GC305" i="4"/>
  <c r="FT305" i="4"/>
  <c r="GG305" i="4" s="1"/>
  <c r="FH305" i="4"/>
  <c r="EV305" i="4"/>
  <c r="EF305" i="4"/>
  <c r="EB305" i="4"/>
  <c r="DW305" i="4"/>
  <c r="DK305" i="4"/>
  <c r="CY305" i="4"/>
  <c r="CR305" i="4"/>
  <c r="CC305" i="4"/>
  <c r="BX305" i="4"/>
  <c r="BL305" i="4"/>
  <c r="AZ305" i="4"/>
  <c r="AN305" i="4"/>
  <c r="AA305" i="4"/>
  <c r="C305" i="4"/>
  <c r="FH303" i="4"/>
  <c r="EV303" i="4"/>
  <c r="DK303" i="4"/>
  <c r="CY303" i="4"/>
  <c r="BL303" i="4"/>
  <c r="AZ303" i="4"/>
  <c r="O303" i="4"/>
  <c r="C303" i="4"/>
  <c r="GN302" i="4"/>
  <c r="GG302" i="4"/>
  <c r="GC302" i="4"/>
  <c r="FT302" i="4"/>
  <c r="GK302" i="4" s="1"/>
  <c r="EQ302" i="4"/>
  <c r="EN302" i="4"/>
  <c r="EJ302" i="4"/>
  <c r="EB302" i="4"/>
  <c r="DW302" i="4"/>
  <c r="EF302" i="4" s="1"/>
  <c r="CR302" i="4"/>
  <c r="CO302" i="4"/>
  <c r="CK302" i="4"/>
  <c r="CG302" i="4"/>
  <c r="CC302" i="4"/>
  <c r="BX302" i="4"/>
  <c r="AN302" i="4"/>
  <c r="AA302" i="4"/>
  <c r="GG299" i="4"/>
  <c r="FT299" i="4"/>
  <c r="GK299" i="4" s="1"/>
  <c r="FK299" i="4"/>
  <c r="EU299" i="4"/>
  <c r="EQ299" i="4"/>
  <c r="EF299" i="4"/>
  <c r="DW299" i="4"/>
  <c r="EN299" i="4" s="1"/>
  <c r="DN299" i="4"/>
  <c r="CX299" i="4"/>
  <c r="BX299" i="4"/>
  <c r="BO299" i="4"/>
  <c r="AY299" i="4"/>
  <c r="AA299" i="4"/>
  <c r="R299" i="4"/>
  <c r="B299" i="4"/>
  <c r="GN297" i="4"/>
  <c r="GK297" i="4"/>
  <c r="EQ297" i="4"/>
  <c r="EN297" i="4"/>
  <c r="CR297" i="4"/>
  <c r="CO297" i="4"/>
  <c r="AU297" i="4"/>
  <c r="AR297" i="4"/>
  <c r="GK295" i="4"/>
  <c r="GG295" i="4"/>
  <c r="GC295" i="4"/>
  <c r="FY295" i="4"/>
  <c r="EU295" i="4"/>
  <c r="EN295" i="4"/>
  <c r="EJ295" i="4"/>
  <c r="EF295" i="4"/>
  <c r="EB295" i="4"/>
  <c r="CX295" i="4"/>
  <c r="CO295" i="4"/>
  <c r="CK295" i="4"/>
  <c r="CG295" i="4"/>
  <c r="CC295" i="4"/>
  <c r="AY295" i="4"/>
  <c r="AR295" i="4"/>
  <c r="AN295" i="4"/>
  <c r="AJ295" i="4"/>
  <c r="AF295" i="4"/>
  <c r="B295" i="4"/>
  <c r="EU291" i="4"/>
  <c r="CW291" i="4"/>
  <c r="A291" i="4"/>
  <c r="FM288" i="4"/>
  <c r="FH288" i="4"/>
  <c r="FA288" i="4"/>
  <c r="EV288" i="4"/>
  <c r="DP288" i="4"/>
  <c r="DK288" i="4"/>
  <c r="DD288" i="4"/>
  <c r="CY288" i="4"/>
  <c r="BQ288" i="4"/>
  <c r="BL288" i="4"/>
  <c r="BE288" i="4"/>
  <c r="AZ288" i="4"/>
  <c r="T288" i="4"/>
  <c r="O288" i="4"/>
  <c r="H288" i="4"/>
  <c r="C288" i="4"/>
  <c r="FT286" i="4"/>
  <c r="DW286" i="4"/>
  <c r="BX286" i="4"/>
  <c r="AA286" i="4"/>
  <c r="FM285" i="4"/>
  <c r="FH285" i="4"/>
  <c r="FA285" i="4"/>
  <c r="EV285" i="4"/>
  <c r="DP285" i="4"/>
  <c r="DK285" i="4"/>
  <c r="DD285" i="4"/>
  <c r="CY285" i="4"/>
  <c r="BQ285" i="4"/>
  <c r="BL285" i="4"/>
  <c r="BE285" i="4"/>
  <c r="AZ285" i="4"/>
  <c r="T285" i="4"/>
  <c r="O285" i="4"/>
  <c r="H285" i="4"/>
  <c r="C285" i="4"/>
  <c r="FO282" i="4"/>
  <c r="FJ282" i="4"/>
  <c r="EV282" i="4"/>
  <c r="DR282" i="4"/>
  <c r="DM282" i="4"/>
  <c r="CY282" i="4"/>
  <c r="BS282" i="4"/>
  <c r="BN282" i="4"/>
  <c r="AZ282" i="4"/>
  <c r="V282" i="4"/>
  <c r="Q282" i="4"/>
  <c r="C282" i="4"/>
  <c r="FT281" i="4"/>
  <c r="DW281" i="4"/>
  <c r="BX281" i="4"/>
  <c r="AA281" i="4"/>
  <c r="FT279" i="4"/>
  <c r="FO279" i="4"/>
  <c r="FG279" i="4"/>
  <c r="EY279" i="4"/>
  <c r="EF279" i="4"/>
  <c r="EB279" i="4"/>
  <c r="DW279" i="4"/>
  <c r="DR279" i="4"/>
  <c r="DJ279" i="4"/>
  <c r="DB279" i="4"/>
  <c r="CO279" i="4"/>
  <c r="CG279" i="4"/>
  <c r="CC279" i="4"/>
  <c r="BX279" i="4"/>
  <c r="CR279" i="4" s="1"/>
  <c r="BS279" i="4"/>
  <c r="BK279" i="4"/>
  <c r="BC279" i="4"/>
  <c r="AA279" i="4"/>
  <c r="V279" i="4"/>
  <c r="N279" i="4"/>
  <c r="F279" i="4"/>
  <c r="GN275" i="4"/>
  <c r="GK275" i="4"/>
  <c r="GG275" i="4"/>
  <c r="GC275" i="4"/>
  <c r="FY275" i="4"/>
  <c r="FT275" i="4"/>
  <c r="FH275" i="4"/>
  <c r="EQ275" i="4"/>
  <c r="EJ275" i="4"/>
  <c r="DW275" i="4"/>
  <c r="EF275" i="4" s="1"/>
  <c r="DQ275" i="4"/>
  <c r="DK275" i="4"/>
  <c r="CY275" i="4"/>
  <c r="DQ270" i="4" s="1"/>
  <c r="CK275" i="4"/>
  <c r="BX275" i="4"/>
  <c r="CO275" i="4" s="1"/>
  <c r="BL275" i="4"/>
  <c r="BF275" i="4"/>
  <c r="AU275" i="4"/>
  <c r="AR275" i="4"/>
  <c r="AN275" i="4"/>
  <c r="AJ275" i="4"/>
  <c r="AF275" i="4"/>
  <c r="AA275" i="4"/>
  <c r="U275" i="4"/>
  <c r="FN274" i="4"/>
  <c r="FN275" i="4" s="1"/>
  <c r="FH274" i="4"/>
  <c r="FB274" i="4"/>
  <c r="FB275" i="4" s="1"/>
  <c r="EV274" i="4"/>
  <c r="EV275" i="4" s="1"/>
  <c r="FN270" i="4" s="1"/>
  <c r="DQ274" i="4"/>
  <c r="DK274" i="4"/>
  <c r="DE274" i="4"/>
  <c r="DE275" i="4" s="1"/>
  <c r="CY274" i="4"/>
  <c r="BR274" i="4"/>
  <c r="BR275" i="4" s="1"/>
  <c r="BL274" i="4"/>
  <c r="BF274" i="4"/>
  <c r="AZ274" i="4"/>
  <c r="AZ275" i="4" s="1"/>
  <c r="BR270" i="4" s="1"/>
  <c r="U274" i="4"/>
  <c r="O274" i="4"/>
  <c r="O275" i="4" s="1"/>
  <c r="I274" i="4"/>
  <c r="I275" i="4" s="1"/>
  <c r="C274" i="4"/>
  <c r="C275" i="4" s="1"/>
  <c r="GN272" i="4"/>
  <c r="GK272" i="4"/>
  <c r="GG272" i="4"/>
  <c r="GC272" i="4"/>
  <c r="FY272" i="4"/>
  <c r="FT272" i="4"/>
  <c r="EJ272" i="4"/>
  <c r="DW272" i="4"/>
  <c r="EB272" i="4" s="1"/>
  <c r="BX272" i="4"/>
  <c r="AN272" i="4"/>
  <c r="AA272" i="4"/>
  <c r="AJ272" i="4" s="1"/>
  <c r="FI270" i="4"/>
  <c r="EV270" i="4"/>
  <c r="DL270" i="4"/>
  <c r="CY270" i="4"/>
  <c r="BM270" i="4"/>
  <c r="AZ270" i="4"/>
  <c r="P270" i="4"/>
  <c r="C270" i="4"/>
  <c r="GG269" i="4"/>
  <c r="FY269" i="4"/>
  <c r="FT269" i="4"/>
  <c r="GK269" i="4" s="1"/>
  <c r="EN269" i="4"/>
  <c r="DW269" i="4"/>
  <c r="EF269" i="4" s="1"/>
  <c r="CR269" i="4"/>
  <c r="CO269" i="4"/>
  <c r="CK269" i="4"/>
  <c r="CG269" i="4"/>
  <c r="CC269" i="4"/>
  <c r="BX269" i="4"/>
  <c r="AU269" i="4"/>
  <c r="AR269" i="4"/>
  <c r="AJ269" i="4"/>
  <c r="AF269" i="4"/>
  <c r="AA269" i="4"/>
  <c r="AN269" i="4" s="1"/>
  <c r="FD268" i="4"/>
  <c r="FC268" i="4"/>
  <c r="FB268" i="4"/>
  <c r="FA268" i="4"/>
  <c r="EZ268" i="4"/>
  <c r="EY268" i="4"/>
  <c r="EX268" i="4"/>
  <c r="EW268" i="4"/>
  <c r="EV268" i="4"/>
  <c r="DG268" i="4"/>
  <c r="DF268" i="4"/>
  <c r="DE268" i="4"/>
  <c r="DD268" i="4"/>
  <c r="DC268" i="4"/>
  <c r="DB268" i="4"/>
  <c r="DA268" i="4"/>
  <c r="CZ268" i="4"/>
  <c r="CY268" i="4"/>
  <c r="BH268" i="4"/>
  <c r="BG268" i="4"/>
  <c r="BF268" i="4"/>
  <c r="BE268" i="4"/>
  <c r="BD268" i="4"/>
  <c r="BC268" i="4"/>
  <c r="BB268" i="4"/>
  <c r="BA268" i="4"/>
  <c r="AZ268" i="4"/>
  <c r="K268" i="4"/>
  <c r="J268" i="4"/>
  <c r="I268" i="4"/>
  <c r="H268" i="4"/>
  <c r="G268" i="4"/>
  <c r="F268" i="4"/>
  <c r="E268" i="4"/>
  <c r="D268" i="4"/>
  <c r="C268" i="4"/>
  <c r="GN266" i="4"/>
  <c r="GK266" i="4"/>
  <c r="GG266" i="4"/>
  <c r="GC266" i="4"/>
  <c r="FY266" i="4"/>
  <c r="FT266" i="4"/>
  <c r="EQ266" i="4"/>
  <c r="EN266" i="4"/>
  <c r="EF266" i="4"/>
  <c r="EB266" i="4"/>
  <c r="DW266" i="4"/>
  <c r="EJ266" i="4" s="1"/>
  <c r="CR266" i="4"/>
  <c r="CK266" i="4"/>
  <c r="CG266" i="4"/>
  <c r="CC266" i="4"/>
  <c r="BX266" i="4"/>
  <c r="CO266" i="4" s="1"/>
  <c r="AU266" i="4"/>
  <c r="AR266" i="4"/>
  <c r="AF266" i="4"/>
  <c r="AA266" i="4"/>
  <c r="AJ266" i="4" s="1"/>
  <c r="FA265" i="4"/>
  <c r="FB265" i="4" s="1"/>
  <c r="EV265" i="4"/>
  <c r="DE265" i="4"/>
  <c r="DD265" i="4"/>
  <c r="CY265" i="4"/>
  <c r="BF265" i="4"/>
  <c r="BE265" i="4"/>
  <c r="AZ265" i="4"/>
  <c r="H265" i="4"/>
  <c r="I265" i="4" s="1"/>
  <c r="C265" i="4"/>
  <c r="GN263" i="4"/>
  <c r="GC263" i="4"/>
  <c r="FT263" i="4"/>
  <c r="GK263" i="4" s="1"/>
  <c r="EQ263" i="4"/>
  <c r="EN263" i="4"/>
  <c r="EJ263" i="4"/>
  <c r="EB263" i="4"/>
  <c r="DW263" i="4"/>
  <c r="EF263" i="4" s="1"/>
  <c r="CR263" i="4"/>
  <c r="CO263" i="4"/>
  <c r="CK263" i="4"/>
  <c r="CG263" i="4"/>
  <c r="CC263" i="4"/>
  <c r="BX263" i="4"/>
  <c r="AN263" i="4"/>
  <c r="AA263" i="4"/>
  <c r="FN262" i="4"/>
  <c r="FM262" i="4"/>
  <c r="FH262" i="4"/>
  <c r="FA262" i="4"/>
  <c r="FB262" i="4" s="1"/>
  <c r="EV262" i="4"/>
  <c r="DP262" i="4"/>
  <c r="DQ262" i="4" s="1"/>
  <c r="DK262" i="4"/>
  <c r="DD262" i="4"/>
  <c r="DE262" i="4" s="1"/>
  <c r="CY262" i="4"/>
  <c r="BQ262" i="4"/>
  <c r="BR262" i="4" s="1"/>
  <c r="BL262" i="4"/>
  <c r="BE262" i="4"/>
  <c r="BF262" i="4" s="1"/>
  <c r="AZ262" i="4"/>
  <c r="T262" i="4"/>
  <c r="U262" i="4" s="1"/>
  <c r="O262" i="4"/>
  <c r="H262" i="4"/>
  <c r="I262" i="4" s="1"/>
  <c r="C262" i="4"/>
  <c r="FT259" i="4"/>
  <c r="FN259" i="4"/>
  <c r="FM259" i="4"/>
  <c r="FH259" i="4"/>
  <c r="FA259" i="4"/>
  <c r="FB259" i="4" s="1"/>
  <c r="EV259" i="4"/>
  <c r="DW259" i="4"/>
  <c r="DQ259" i="4"/>
  <c r="DP259" i="4"/>
  <c r="DK259" i="4"/>
  <c r="DE259" i="4"/>
  <c r="DD259" i="4"/>
  <c r="CY259" i="4"/>
  <c r="BX259" i="4"/>
  <c r="BR259" i="4"/>
  <c r="BQ259" i="4"/>
  <c r="BL259" i="4"/>
  <c r="BE259" i="4"/>
  <c r="BF259" i="4" s="1"/>
  <c r="AZ259" i="4"/>
  <c r="AA259" i="4"/>
  <c r="T259" i="4"/>
  <c r="U259" i="4" s="1"/>
  <c r="O259" i="4"/>
  <c r="H259" i="4"/>
  <c r="I259" i="4" s="1"/>
  <c r="C259" i="4"/>
  <c r="FT256" i="4"/>
  <c r="FH256" i="4"/>
  <c r="FB256" i="4"/>
  <c r="FA256" i="4"/>
  <c r="EV256" i="4"/>
  <c r="DW256" i="4"/>
  <c r="DK256" i="4"/>
  <c r="DD256" i="4"/>
  <c r="DE256" i="4" s="1"/>
  <c r="CY256" i="4"/>
  <c r="CR256" i="4"/>
  <c r="CO256" i="4"/>
  <c r="CK256" i="4"/>
  <c r="CG256" i="4"/>
  <c r="CC256" i="4"/>
  <c r="BX256" i="4"/>
  <c r="BL256" i="4"/>
  <c r="BF256" i="4"/>
  <c r="BE256" i="4"/>
  <c r="AZ256" i="4"/>
  <c r="AU256" i="4"/>
  <c r="AR256" i="4"/>
  <c r="AN256" i="4"/>
  <c r="AF256" i="4"/>
  <c r="AA256" i="4"/>
  <c r="AJ256" i="4" s="1"/>
  <c r="O256" i="4"/>
  <c r="H256" i="4"/>
  <c r="I256" i="4" s="1"/>
  <c r="C256" i="4"/>
  <c r="FM254" i="4"/>
  <c r="FH254" i="4"/>
  <c r="DP254" i="4"/>
  <c r="DK254" i="4"/>
  <c r="BQ254" i="4"/>
  <c r="BL254" i="4"/>
  <c r="T254" i="4"/>
  <c r="O254" i="4"/>
  <c r="FT253" i="4"/>
  <c r="FA253" i="4"/>
  <c r="EV253" i="4"/>
  <c r="EQ253" i="4"/>
  <c r="EJ253" i="4"/>
  <c r="EF253" i="4"/>
  <c r="EB253" i="4"/>
  <c r="DW253" i="4"/>
  <c r="EN253" i="4" s="1"/>
  <c r="DD253" i="4"/>
  <c r="CY253" i="4"/>
  <c r="CK253" i="4"/>
  <c r="CC253" i="4"/>
  <c r="BX253" i="4"/>
  <c r="BE253" i="4"/>
  <c r="AZ253" i="4"/>
  <c r="AN253" i="4"/>
  <c r="AJ253" i="4"/>
  <c r="AA253" i="4"/>
  <c r="H253" i="4"/>
  <c r="C253" i="4"/>
  <c r="FM252" i="4"/>
  <c r="FH252" i="4"/>
  <c r="DP252" i="4"/>
  <c r="DK252" i="4"/>
  <c r="BQ252" i="4"/>
  <c r="BL252" i="4"/>
  <c r="T252" i="4"/>
  <c r="O252" i="4"/>
  <c r="GN250" i="4"/>
  <c r="GG250" i="4"/>
  <c r="GC250" i="4"/>
  <c r="FY250" i="4"/>
  <c r="FT250" i="4"/>
  <c r="GK250" i="4" s="1"/>
  <c r="FM250" i="4"/>
  <c r="FH250" i="4"/>
  <c r="FC250" i="4"/>
  <c r="EV250" i="4"/>
  <c r="DW250" i="4"/>
  <c r="DP250" i="4"/>
  <c r="DK250" i="4"/>
  <c r="DF250" i="4"/>
  <c r="CY250" i="4"/>
  <c r="CR250" i="4"/>
  <c r="CO250" i="4"/>
  <c r="CK250" i="4"/>
  <c r="CG250" i="4"/>
  <c r="CC250" i="4"/>
  <c r="BX250" i="4"/>
  <c r="BQ250" i="4"/>
  <c r="BL250" i="4"/>
  <c r="BG250" i="4"/>
  <c r="AZ250" i="4"/>
  <c r="AU250" i="4"/>
  <c r="AR250" i="4"/>
  <c r="AF250" i="4"/>
  <c r="AA250" i="4"/>
  <c r="AJ250" i="4" s="1"/>
  <c r="T250" i="4"/>
  <c r="O250" i="4"/>
  <c r="J250" i="4"/>
  <c r="C250" i="4"/>
  <c r="GN247" i="4"/>
  <c r="GC247" i="4"/>
  <c r="FT247" i="4"/>
  <c r="FH247" i="4"/>
  <c r="EV247" i="4"/>
  <c r="EQ247" i="4"/>
  <c r="EJ247" i="4"/>
  <c r="EB247" i="4"/>
  <c r="DW247" i="4"/>
  <c r="EN247" i="4" s="1"/>
  <c r="DK247" i="4"/>
  <c r="CY247" i="4"/>
  <c r="CK247" i="4"/>
  <c r="CG247" i="4"/>
  <c r="BX247" i="4"/>
  <c r="AZ247" i="4"/>
  <c r="BL247" i="4" s="1"/>
  <c r="AU247" i="4"/>
  <c r="AN247" i="4"/>
  <c r="AJ247" i="4"/>
  <c r="AF247" i="4"/>
  <c r="AA247" i="4"/>
  <c r="AR247" i="4" s="1"/>
  <c r="O247" i="4"/>
  <c r="C247" i="4"/>
  <c r="FH245" i="4"/>
  <c r="EV245" i="4"/>
  <c r="DK245" i="4"/>
  <c r="CY245" i="4"/>
  <c r="BL245" i="4"/>
  <c r="AZ245" i="4"/>
  <c r="O245" i="4"/>
  <c r="C245" i="4"/>
  <c r="FT244" i="4"/>
  <c r="EB244" i="4"/>
  <c r="DW244" i="4"/>
  <c r="CR244" i="4"/>
  <c r="CO244" i="4"/>
  <c r="CK244" i="4"/>
  <c r="CG244" i="4"/>
  <c r="CC244" i="4"/>
  <c r="BX244" i="4"/>
  <c r="AU244" i="4"/>
  <c r="AR244" i="4"/>
  <c r="AN244" i="4"/>
  <c r="AJ244" i="4"/>
  <c r="AF244" i="4"/>
  <c r="AA244" i="4"/>
  <c r="GN241" i="4"/>
  <c r="GC241" i="4"/>
  <c r="FY241" i="4"/>
  <c r="FT241" i="4"/>
  <c r="GK241" i="4" s="1"/>
  <c r="FK241" i="4"/>
  <c r="EU241" i="4"/>
  <c r="DW241" i="4"/>
  <c r="DN241" i="4"/>
  <c r="CX241" i="4"/>
  <c r="BX241" i="4"/>
  <c r="BO241" i="4"/>
  <c r="AY241" i="4"/>
  <c r="AU241" i="4"/>
  <c r="AN241" i="4"/>
  <c r="AF241" i="4"/>
  <c r="AA241" i="4"/>
  <c r="AR241" i="4" s="1"/>
  <c r="R241" i="4"/>
  <c r="B241" i="4"/>
  <c r="GN239" i="4"/>
  <c r="GK239" i="4"/>
  <c r="EQ239" i="4"/>
  <c r="EN239" i="4"/>
  <c r="CR239" i="4"/>
  <c r="CO239" i="4"/>
  <c r="AU239" i="4"/>
  <c r="AR239" i="4"/>
  <c r="GK237" i="4"/>
  <c r="GG237" i="4"/>
  <c r="GC237" i="4"/>
  <c r="FY237" i="4"/>
  <c r="EU237" i="4"/>
  <c r="EN237" i="4"/>
  <c r="EJ237" i="4"/>
  <c r="EF237" i="4"/>
  <c r="EB237" i="4"/>
  <c r="CX237" i="4"/>
  <c r="CO237" i="4"/>
  <c r="CK237" i="4"/>
  <c r="CG237" i="4"/>
  <c r="CC237" i="4"/>
  <c r="AY237" i="4"/>
  <c r="AR237" i="4"/>
  <c r="AN237" i="4"/>
  <c r="AJ237" i="4"/>
  <c r="AF237" i="4"/>
  <c r="B237" i="4"/>
  <c r="EU233" i="4"/>
  <c r="CW233" i="4"/>
  <c r="A233" i="4"/>
  <c r="FM230" i="4"/>
  <c r="FH230" i="4"/>
  <c r="FA230" i="4"/>
  <c r="EV230" i="4"/>
  <c r="DP230" i="4"/>
  <c r="DK230" i="4"/>
  <c r="DD230" i="4"/>
  <c r="CY230" i="4"/>
  <c r="BQ230" i="4"/>
  <c r="BL230" i="4"/>
  <c r="BE230" i="4"/>
  <c r="AZ230" i="4"/>
  <c r="T230" i="4"/>
  <c r="O230" i="4"/>
  <c r="H230" i="4"/>
  <c r="C230" i="4"/>
  <c r="FT228" i="4"/>
  <c r="DW228" i="4"/>
  <c r="BX228" i="4"/>
  <c r="AA228" i="4"/>
  <c r="FM227" i="4"/>
  <c r="FH227" i="4"/>
  <c r="FA227" i="4"/>
  <c r="EV227" i="4"/>
  <c r="DP227" i="4"/>
  <c r="DK227" i="4"/>
  <c r="DD227" i="4"/>
  <c r="CY227" i="4"/>
  <c r="BQ227" i="4"/>
  <c r="BL227" i="4"/>
  <c r="BE227" i="4"/>
  <c r="AZ227" i="4"/>
  <c r="T227" i="4"/>
  <c r="O227" i="4"/>
  <c r="H227" i="4"/>
  <c r="C227" i="4"/>
  <c r="FO224" i="4"/>
  <c r="FJ224" i="4"/>
  <c r="EV224" i="4"/>
  <c r="DR224" i="4"/>
  <c r="DM224" i="4"/>
  <c r="CY224" i="4"/>
  <c r="BS224" i="4"/>
  <c r="BN224" i="4"/>
  <c r="AZ224" i="4"/>
  <c r="V224" i="4"/>
  <c r="Q224" i="4"/>
  <c r="C224" i="4"/>
  <c r="FT223" i="4"/>
  <c r="DW223" i="4"/>
  <c r="BX223" i="4"/>
  <c r="AA223" i="4"/>
  <c r="GK221" i="4"/>
  <c r="GG221" i="4"/>
  <c r="FT221" i="4"/>
  <c r="FO221" i="4"/>
  <c r="FG221" i="4"/>
  <c r="EY221" i="4"/>
  <c r="EQ221" i="4"/>
  <c r="EN221" i="4"/>
  <c r="EJ221" i="4"/>
  <c r="EF221" i="4"/>
  <c r="EB221" i="4"/>
  <c r="DW221" i="4"/>
  <c r="DR221" i="4"/>
  <c r="DJ221" i="4"/>
  <c r="DB221" i="4"/>
  <c r="CR221" i="4"/>
  <c r="CO221" i="4"/>
  <c r="CK221" i="4"/>
  <c r="CG221" i="4"/>
  <c r="BX221" i="4"/>
  <c r="CC221" i="4" s="1"/>
  <c r="BS221" i="4"/>
  <c r="BK221" i="4"/>
  <c r="BC221" i="4"/>
  <c r="AU221" i="4"/>
  <c r="AR221" i="4"/>
  <c r="AN221" i="4"/>
  <c r="AF221" i="4"/>
  <c r="AA221" i="4"/>
  <c r="AJ221" i="4" s="1"/>
  <c r="V221" i="4"/>
  <c r="N221" i="4"/>
  <c r="F221" i="4"/>
  <c r="GN217" i="4"/>
  <c r="GK217" i="4"/>
  <c r="GC217" i="4"/>
  <c r="FY217" i="4"/>
  <c r="FT217" i="4"/>
  <c r="GG217" i="4" s="1"/>
  <c r="FH217" i="4"/>
  <c r="FB217" i="4"/>
  <c r="EV217" i="4"/>
  <c r="FN212" i="4" s="1"/>
  <c r="EJ217" i="4"/>
  <c r="DW217" i="4"/>
  <c r="CO217" i="4"/>
  <c r="CK217" i="4"/>
  <c r="CC217" i="4"/>
  <c r="BX217" i="4"/>
  <c r="CR217" i="4" s="1"/>
  <c r="BL217" i="4"/>
  <c r="BF217" i="4"/>
  <c r="AU217" i="4"/>
  <c r="AR217" i="4"/>
  <c r="AJ217" i="4"/>
  <c r="AA217" i="4"/>
  <c r="AF217" i="4" s="1"/>
  <c r="U217" i="4"/>
  <c r="O217" i="4"/>
  <c r="FN216" i="4"/>
  <c r="FN217" i="4" s="1"/>
  <c r="FH216" i="4"/>
  <c r="FB216" i="4"/>
  <c r="EV216" i="4"/>
  <c r="DQ216" i="4"/>
  <c r="DQ217" i="4" s="1"/>
  <c r="DK216" i="4"/>
  <c r="DK217" i="4" s="1"/>
  <c r="DE216" i="4"/>
  <c r="DE217" i="4" s="1"/>
  <c r="CY216" i="4"/>
  <c r="CY217" i="4" s="1"/>
  <c r="BR216" i="4"/>
  <c r="BR217" i="4" s="1"/>
  <c r="BL216" i="4"/>
  <c r="BF216" i="4"/>
  <c r="AZ216" i="4"/>
  <c r="AZ217" i="4" s="1"/>
  <c r="BR212" i="4" s="1"/>
  <c r="U216" i="4"/>
  <c r="O216" i="4"/>
  <c r="I216" i="4"/>
  <c r="I217" i="4" s="1"/>
  <c r="C216" i="4"/>
  <c r="C217" i="4" s="1"/>
  <c r="GN214" i="4"/>
  <c r="GC214" i="4"/>
  <c r="FT214" i="4"/>
  <c r="EQ214" i="4"/>
  <c r="EN214" i="4"/>
  <c r="EJ214" i="4"/>
  <c r="EF214" i="4"/>
  <c r="DW214" i="4"/>
  <c r="EB214" i="4" s="1"/>
  <c r="BX214" i="4"/>
  <c r="AA214" i="4"/>
  <c r="FI212" i="4"/>
  <c r="EV212" i="4"/>
  <c r="DL212" i="4"/>
  <c r="CY212" i="4"/>
  <c r="BM212" i="4"/>
  <c r="AZ212" i="4"/>
  <c r="P212" i="4"/>
  <c r="C212" i="4"/>
  <c r="GK211" i="4"/>
  <c r="GC211" i="4"/>
  <c r="FY211" i="4"/>
  <c r="FT211" i="4"/>
  <c r="GN211" i="4" s="1"/>
  <c r="EN211" i="4"/>
  <c r="EJ211" i="4"/>
  <c r="EB211" i="4"/>
  <c r="DW211" i="4"/>
  <c r="EQ211" i="4" s="1"/>
  <c r="CC211" i="4"/>
  <c r="BX211" i="4"/>
  <c r="AR211" i="4"/>
  <c r="AJ211" i="4"/>
  <c r="AA211" i="4"/>
  <c r="FD210" i="4"/>
  <c r="FC210" i="4"/>
  <c r="FB210" i="4"/>
  <c r="FA210" i="4"/>
  <c r="EZ210" i="4"/>
  <c r="EY210" i="4"/>
  <c r="EX210" i="4"/>
  <c r="EW210" i="4"/>
  <c r="EV210" i="4"/>
  <c r="DG210" i="4"/>
  <c r="DF210" i="4"/>
  <c r="DE210" i="4"/>
  <c r="DD210" i="4"/>
  <c r="DC210" i="4"/>
  <c r="DB210" i="4"/>
  <c r="DA210" i="4"/>
  <c r="CZ210" i="4"/>
  <c r="CY210" i="4"/>
  <c r="BH210" i="4"/>
  <c r="BG210" i="4"/>
  <c r="BF210" i="4"/>
  <c r="BE210" i="4"/>
  <c r="BD210" i="4"/>
  <c r="BC210" i="4"/>
  <c r="BB210" i="4"/>
  <c r="BA210" i="4"/>
  <c r="AZ210" i="4"/>
  <c r="K210" i="4"/>
  <c r="J210" i="4"/>
  <c r="I210" i="4"/>
  <c r="H210" i="4"/>
  <c r="G210" i="4"/>
  <c r="F210" i="4"/>
  <c r="E210" i="4"/>
  <c r="D210" i="4"/>
  <c r="C210" i="4"/>
  <c r="GN208" i="4"/>
  <c r="GK208" i="4"/>
  <c r="GC208" i="4"/>
  <c r="FY208" i="4"/>
  <c r="FT208" i="4"/>
  <c r="GG208" i="4" s="1"/>
  <c r="EQ208" i="4"/>
  <c r="EN208" i="4"/>
  <c r="EF208" i="4"/>
  <c r="DW208" i="4"/>
  <c r="EB208" i="4" s="1"/>
  <c r="CR208" i="4"/>
  <c r="CO208" i="4"/>
  <c r="CK208" i="4"/>
  <c r="CG208" i="4"/>
  <c r="CC208" i="4"/>
  <c r="BX208" i="4"/>
  <c r="AR208" i="4"/>
  <c r="AN208" i="4"/>
  <c r="AJ208" i="4"/>
  <c r="AF208" i="4"/>
  <c r="AA208" i="4"/>
  <c r="AU208" i="4" s="1"/>
  <c r="FB207" i="4"/>
  <c r="FA207" i="4"/>
  <c r="EV207" i="4"/>
  <c r="DE207" i="4"/>
  <c r="DD207" i="4"/>
  <c r="CY207" i="4"/>
  <c r="BF207" i="4"/>
  <c r="BE207" i="4"/>
  <c r="AZ207" i="4"/>
  <c r="I207" i="4"/>
  <c r="H207" i="4"/>
  <c r="C207" i="4"/>
  <c r="GK205" i="4"/>
  <c r="GG205" i="4"/>
  <c r="FY205" i="4"/>
  <c r="FT205" i="4"/>
  <c r="EN205" i="4"/>
  <c r="EJ205" i="4"/>
  <c r="EF205" i="4"/>
  <c r="EB205" i="4"/>
  <c r="DW205" i="4"/>
  <c r="EQ205" i="4" s="1"/>
  <c r="CR205" i="4"/>
  <c r="CO205" i="4"/>
  <c r="BX205" i="4"/>
  <c r="AJ205" i="4"/>
  <c r="AA205" i="4"/>
  <c r="FM204" i="4"/>
  <c r="FN204" i="4" s="1"/>
  <c r="FH204" i="4"/>
  <c r="FA204" i="4"/>
  <c r="FB204" i="4" s="1"/>
  <c r="EV204" i="4"/>
  <c r="DP204" i="4"/>
  <c r="DQ204" i="4" s="1"/>
  <c r="DK204" i="4"/>
  <c r="DE204" i="4"/>
  <c r="DD204" i="4"/>
  <c r="CY204" i="4"/>
  <c r="BR204" i="4"/>
  <c r="BQ204" i="4"/>
  <c r="BL204" i="4"/>
  <c r="BF204" i="4"/>
  <c r="BE204" i="4"/>
  <c r="AZ204" i="4"/>
  <c r="U204" i="4"/>
  <c r="T204" i="4"/>
  <c r="O204" i="4"/>
  <c r="H204" i="4"/>
  <c r="I204" i="4" s="1"/>
  <c r="C204" i="4"/>
  <c r="FT201" i="4"/>
  <c r="FM201" i="4"/>
  <c r="FN201" i="4" s="1"/>
  <c r="FH201" i="4"/>
  <c r="FB201" i="4"/>
  <c r="FA201" i="4"/>
  <c r="EV201" i="4"/>
  <c r="DW201" i="4"/>
  <c r="DQ201" i="4"/>
  <c r="DP201" i="4"/>
  <c r="DK201" i="4"/>
  <c r="DE201" i="4"/>
  <c r="DD201" i="4"/>
  <c r="CY201" i="4"/>
  <c r="BX201" i="4"/>
  <c r="BQ201" i="4"/>
  <c r="BR201" i="4" s="1"/>
  <c r="BL201" i="4"/>
  <c r="BF201" i="4"/>
  <c r="BE201" i="4"/>
  <c r="AZ201" i="4"/>
  <c r="AA201" i="4"/>
  <c r="T201" i="4"/>
  <c r="U201" i="4" s="1"/>
  <c r="O201" i="4"/>
  <c r="H201" i="4"/>
  <c r="I201" i="4" s="1"/>
  <c r="C201" i="4"/>
  <c r="FT198" i="4"/>
  <c r="FH198" i="4"/>
  <c r="FB198" i="4"/>
  <c r="FA198" i="4"/>
  <c r="EV198" i="4"/>
  <c r="DW198" i="4"/>
  <c r="DK198" i="4"/>
  <c r="DD198" i="4"/>
  <c r="DE198" i="4" s="1"/>
  <c r="CY198" i="4"/>
  <c r="BX198" i="4"/>
  <c r="BL198" i="4"/>
  <c r="BE198" i="4"/>
  <c r="BF198" i="4" s="1"/>
  <c r="AZ198" i="4"/>
  <c r="AR198" i="4"/>
  <c r="AJ198" i="4"/>
  <c r="AF198" i="4"/>
  <c r="AA198" i="4"/>
  <c r="AU198" i="4" s="1"/>
  <c r="O198" i="4"/>
  <c r="H198" i="4"/>
  <c r="I198" i="4" s="1"/>
  <c r="C198" i="4"/>
  <c r="FM196" i="4"/>
  <c r="FH196" i="4"/>
  <c r="DP196" i="4"/>
  <c r="DK196" i="4"/>
  <c r="BQ196" i="4"/>
  <c r="BL196" i="4"/>
  <c r="T196" i="4"/>
  <c r="O196" i="4"/>
  <c r="GK195" i="4"/>
  <c r="GG195" i="4"/>
  <c r="FY195" i="4"/>
  <c r="FT195" i="4"/>
  <c r="FA195" i="4"/>
  <c r="EV195" i="4"/>
  <c r="EN195" i="4"/>
  <c r="EJ195" i="4"/>
  <c r="DW195" i="4"/>
  <c r="DD195" i="4"/>
  <c r="CY195" i="4"/>
  <c r="BX195" i="4"/>
  <c r="BE195" i="4"/>
  <c r="AZ195" i="4"/>
  <c r="AR195" i="4"/>
  <c r="AF195" i="4"/>
  <c r="AA195" i="4"/>
  <c r="H195" i="4"/>
  <c r="C195" i="4"/>
  <c r="FM194" i="4"/>
  <c r="FH194" i="4"/>
  <c r="DP194" i="4"/>
  <c r="DK194" i="4"/>
  <c r="BQ194" i="4"/>
  <c r="BL194" i="4"/>
  <c r="T194" i="4"/>
  <c r="O194" i="4"/>
  <c r="FT192" i="4"/>
  <c r="GC192" i="4" s="1"/>
  <c r="FM192" i="4"/>
  <c r="FH192" i="4"/>
  <c r="FC192" i="4"/>
  <c r="EV192" i="4"/>
  <c r="DW192" i="4"/>
  <c r="DP192" i="4"/>
  <c r="DK192" i="4"/>
  <c r="DF192" i="4"/>
  <c r="CY192" i="4"/>
  <c r="CR192" i="4"/>
  <c r="CO192" i="4"/>
  <c r="CC192" i="4"/>
  <c r="BX192" i="4"/>
  <c r="CK192" i="4" s="1"/>
  <c r="BQ192" i="4"/>
  <c r="BL192" i="4"/>
  <c r="BG192" i="4"/>
  <c r="AZ192" i="4"/>
  <c r="AR192" i="4"/>
  <c r="AN192" i="4"/>
  <c r="AJ192" i="4"/>
  <c r="AF192" i="4"/>
  <c r="AA192" i="4"/>
  <c r="AU192" i="4" s="1"/>
  <c r="T192" i="4"/>
  <c r="O192" i="4"/>
  <c r="J192" i="4"/>
  <c r="C192" i="4"/>
  <c r="FT189" i="4"/>
  <c r="EV189" i="4"/>
  <c r="EQ189" i="4"/>
  <c r="EN189" i="4"/>
  <c r="EB189" i="4"/>
  <c r="DW189" i="4"/>
  <c r="EF189" i="4" s="1"/>
  <c r="CY189" i="4"/>
  <c r="CR189" i="4"/>
  <c r="CO189" i="4"/>
  <c r="CK189" i="4"/>
  <c r="CC189" i="4"/>
  <c r="BX189" i="4"/>
  <c r="CG189" i="4" s="1"/>
  <c r="AZ189" i="4"/>
  <c r="BL189" i="4" s="1"/>
  <c r="AR189" i="4"/>
  <c r="AN189" i="4"/>
  <c r="AA189" i="4"/>
  <c r="AJ189" i="4" s="1"/>
  <c r="C189" i="4"/>
  <c r="FH187" i="4"/>
  <c r="EV187" i="4"/>
  <c r="DK187" i="4"/>
  <c r="CY187" i="4"/>
  <c r="BL187" i="4"/>
  <c r="AZ187" i="4"/>
  <c r="O187" i="4"/>
  <c r="C187" i="4"/>
  <c r="FT186" i="4"/>
  <c r="EN186" i="4"/>
  <c r="EJ186" i="4"/>
  <c r="EF186" i="4"/>
  <c r="EB186" i="4"/>
  <c r="DW186" i="4"/>
  <c r="EQ186" i="4" s="1"/>
  <c r="CO186" i="4"/>
  <c r="CG186" i="4"/>
  <c r="BX186" i="4"/>
  <c r="CK186" i="4" s="1"/>
  <c r="AU186" i="4"/>
  <c r="AJ186" i="4"/>
  <c r="AA186" i="4"/>
  <c r="GN183" i="4"/>
  <c r="GK183" i="4"/>
  <c r="FY183" i="4"/>
  <c r="FT183" i="4"/>
  <c r="GC183" i="4" s="1"/>
  <c r="FK183" i="4"/>
  <c r="EU183" i="4"/>
  <c r="EN183" i="4"/>
  <c r="EJ183" i="4"/>
  <c r="DW183" i="4"/>
  <c r="EF183" i="4" s="1"/>
  <c r="DN183" i="4"/>
  <c r="CX183" i="4"/>
  <c r="CR183" i="4"/>
  <c r="CK183" i="4"/>
  <c r="CG183" i="4"/>
  <c r="BX183" i="4"/>
  <c r="CC183" i="4" s="1"/>
  <c r="BO183" i="4"/>
  <c r="AY183" i="4"/>
  <c r="AU183" i="4"/>
  <c r="AN183" i="4"/>
  <c r="AJ183" i="4"/>
  <c r="AA183" i="4"/>
  <c r="AF183" i="4" s="1"/>
  <c r="R183" i="4"/>
  <c r="B183" i="4"/>
  <c r="GN181" i="4"/>
  <c r="GK181" i="4"/>
  <c r="EQ181" i="4"/>
  <c r="EN181" i="4"/>
  <c r="CR181" i="4"/>
  <c r="CO181" i="4"/>
  <c r="AU181" i="4"/>
  <c r="AR181" i="4"/>
  <c r="GK179" i="4"/>
  <c r="GG179" i="4"/>
  <c r="GC179" i="4"/>
  <c r="FY179" i="4"/>
  <c r="EU179" i="4"/>
  <c r="EN179" i="4"/>
  <c r="EJ179" i="4"/>
  <c r="EF179" i="4"/>
  <c r="EB179" i="4"/>
  <c r="CX179" i="4"/>
  <c r="CO179" i="4"/>
  <c r="CK179" i="4"/>
  <c r="CG179" i="4"/>
  <c r="CC179" i="4"/>
  <c r="AY179" i="4"/>
  <c r="AR179" i="4"/>
  <c r="AN179" i="4"/>
  <c r="AJ179" i="4"/>
  <c r="AF179" i="4"/>
  <c r="B179" i="4"/>
  <c r="EU175" i="4"/>
  <c r="CW175" i="4"/>
  <c r="A175" i="4"/>
  <c r="FM172" i="4"/>
  <c r="FH172" i="4"/>
  <c r="FA172" i="4"/>
  <c r="EV172" i="4"/>
  <c r="DP172" i="4"/>
  <c r="DK172" i="4"/>
  <c r="DD172" i="4"/>
  <c r="CY172" i="4"/>
  <c r="BQ172" i="4"/>
  <c r="BL172" i="4"/>
  <c r="BE172" i="4"/>
  <c r="AZ172" i="4"/>
  <c r="T172" i="4"/>
  <c r="O172" i="4"/>
  <c r="H172" i="4"/>
  <c r="C172" i="4"/>
  <c r="FT170" i="4"/>
  <c r="DW170" i="4"/>
  <c r="BX170" i="4"/>
  <c r="AA170" i="4"/>
  <c r="FM169" i="4"/>
  <c r="FH169" i="4"/>
  <c r="FA169" i="4"/>
  <c r="EV169" i="4"/>
  <c r="DP169" i="4"/>
  <c r="DK169" i="4"/>
  <c r="DD169" i="4"/>
  <c r="CY169" i="4"/>
  <c r="BQ169" i="4"/>
  <c r="BL169" i="4"/>
  <c r="BE169" i="4"/>
  <c r="AZ169" i="4"/>
  <c r="T169" i="4"/>
  <c r="O169" i="4"/>
  <c r="H169" i="4"/>
  <c r="C169" i="4"/>
  <c r="FO166" i="4"/>
  <c r="FJ166" i="4"/>
  <c r="EV166" i="4"/>
  <c r="DR166" i="4"/>
  <c r="DM166" i="4"/>
  <c r="CY166" i="4"/>
  <c r="BS166" i="4"/>
  <c r="BN166" i="4"/>
  <c r="AZ166" i="4"/>
  <c r="V166" i="4"/>
  <c r="Q166" i="4"/>
  <c r="C166" i="4"/>
  <c r="FT165" i="4"/>
  <c r="DW165" i="4"/>
  <c r="BX165" i="4"/>
  <c r="AA165" i="4"/>
  <c r="FT163" i="4"/>
  <c r="FO163" i="4"/>
  <c r="FG163" i="4"/>
  <c r="EY163" i="4"/>
  <c r="DW163" i="4"/>
  <c r="DR163" i="4"/>
  <c r="DJ163" i="4"/>
  <c r="DB163" i="4"/>
  <c r="BX163" i="4"/>
  <c r="BS163" i="4"/>
  <c r="BK163" i="4"/>
  <c r="BC163" i="4"/>
  <c r="AA163" i="4"/>
  <c r="V163" i="4"/>
  <c r="N163" i="4"/>
  <c r="F163" i="4"/>
  <c r="GK159" i="4"/>
  <c r="GC159" i="4"/>
  <c r="FY159" i="4"/>
  <c r="FT159" i="4"/>
  <c r="GN159" i="4" s="1"/>
  <c r="FN159" i="4"/>
  <c r="EN159" i="4"/>
  <c r="EJ159" i="4"/>
  <c r="EB159" i="4"/>
  <c r="DW159" i="4"/>
  <c r="EF159" i="4" s="1"/>
  <c r="DK159" i="4"/>
  <c r="CY159" i="4"/>
  <c r="CR159" i="4"/>
  <c r="CK159" i="4"/>
  <c r="BX159" i="4"/>
  <c r="CO159" i="4" s="1"/>
  <c r="BR159" i="4"/>
  <c r="BL159" i="4"/>
  <c r="BF159" i="4"/>
  <c r="AA159" i="4"/>
  <c r="AU159" i="4" s="1"/>
  <c r="FN158" i="4"/>
  <c r="FH158" i="4"/>
  <c r="FH159" i="4" s="1"/>
  <c r="FB158" i="4"/>
  <c r="FB159" i="4" s="1"/>
  <c r="EV158" i="4"/>
  <c r="EV159" i="4" s="1"/>
  <c r="DQ158" i="4"/>
  <c r="DQ159" i="4" s="1"/>
  <c r="DK158" i="4"/>
  <c r="DE158" i="4"/>
  <c r="DE159" i="4" s="1"/>
  <c r="DQ154" i="4" s="1"/>
  <c r="CY158" i="4"/>
  <c r="BR158" i="4"/>
  <c r="BL158" i="4"/>
  <c r="BF158" i="4"/>
  <c r="AZ158" i="4"/>
  <c r="AZ159" i="4" s="1"/>
  <c r="U158" i="4"/>
  <c r="U159" i="4" s="1"/>
  <c r="O158" i="4"/>
  <c r="O159" i="4" s="1"/>
  <c r="I158" i="4"/>
  <c r="I159" i="4" s="1"/>
  <c r="C158" i="4"/>
  <c r="C159" i="4" s="1"/>
  <c r="GK156" i="4"/>
  <c r="GC156" i="4"/>
  <c r="FY156" i="4"/>
  <c r="FT156" i="4"/>
  <c r="GN156" i="4" s="1"/>
  <c r="DW156" i="4"/>
  <c r="EQ156" i="4" s="1"/>
  <c r="CR156" i="4"/>
  <c r="CK156" i="4"/>
  <c r="BX156" i="4"/>
  <c r="CO156" i="4" s="1"/>
  <c r="AR156" i="4"/>
  <c r="AN156" i="4"/>
  <c r="AF156" i="4"/>
  <c r="AA156" i="4"/>
  <c r="AJ156" i="4" s="1"/>
  <c r="FI154" i="4"/>
  <c r="EV154" i="4"/>
  <c r="DL154" i="4"/>
  <c r="CY154" i="4"/>
  <c r="BM154" i="4"/>
  <c r="AZ154" i="4"/>
  <c r="P154" i="4"/>
  <c r="C154" i="4"/>
  <c r="GN153" i="4"/>
  <c r="GG153" i="4"/>
  <c r="FT153" i="4"/>
  <c r="GK153" i="4" s="1"/>
  <c r="EN153" i="4"/>
  <c r="EJ153" i="4"/>
  <c r="EB153" i="4"/>
  <c r="DW153" i="4"/>
  <c r="EF153" i="4" s="1"/>
  <c r="CO153" i="4"/>
  <c r="CG153" i="4"/>
  <c r="CC153" i="4"/>
  <c r="BX153" i="4"/>
  <c r="CR153" i="4" s="1"/>
  <c r="AA153" i="4"/>
  <c r="AU153" i="4" s="1"/>
  <c r="FD152" i="4"/>
  <c r="FC152" i="4"/>
  <c r="FB152" i="4"/>
  <c r="FA152" i="4"/>
  <c r="EZ152" i="4"/>
  <c r="EY152" i="4"/>
  <c r="EX152" i="4"/>
  <c r="EW152" i="4"/>
  <c r="EV152" i="4"/>
  <c r="DG152" i="4"/>
  <c r="DF152" i="4"/>
  <c r="DE152" i="4"/>
  <c r="DD152" i="4"/>
  <c r="DC152" i="4"/>
  <c r="DB152" i="4"/>
  <c r="DA152" i="4"/>
  <c r="CZ152" i="4"/>
  <c r="CY152" i="4"/>
  <c r="BH152" i="4"/>
  <c r="BG152" i="4"/>
  <c r="BF152" i="4"/>
  <c r="BE152" i="4"/>
  <c r="BD152" i="4"/>
  <c r="BC152" i="4"/>
  <c r="BB152" i="4"/>
  <c r="BA152" i="4"/>
  <c r="AZ152" i="4"/>
  <c r="K152" i="4"/>
  <c r="J152" i="4"/>
  <c r="I152" i="4"/>
  <c r="H152" i="4"/>
  <c r="G152" i="4"/>
  <c r="F152" i="4"/>
  <c r="E152" i="4"/>
  <c r="D152" i="4"/>
  <c r="C152" i="4"/>
  <c r="GK150" i="4"/>
  <c r="GC150" i="4"/>
  <c r="FY150" i="4"/>
  <c r="FT150" i="4"/>
  <c r="GN150" i="4" s="1"/>
  <c r="DW150" i="4"/>
  <c r="EQ150" i="4" s="1"/>
  <c r="CR150" i="4"/>
  <c r="CK150" i="4"/>
  <c r="BX150" i="4"/>
  <c r="CO150" i="4" s="1"/>
  <c r="AR150" i="4"/>
  <c r="AN150" i="4"/>
  <c r="AF150" i="4"/>
  <c r="AA150" i="4"/>
  <c r="AJ150" i="4" s="1"/>
  <c r="FA149" i="4"/>
  <c r="FB149" i="4" s="1"/>
  <c r="EV149" i="4"/>
  <c r="DD149" i="4"/>
  <c r="DE149" i="4" s="1"/>
  <c r="CY149" i="4"/>
  <c r="BF149" i="4"/>
  <c r="BE149" i="4"/>
  <c r="AZ149" i="4"/>
  <c r="H149" i="4"/>
  <c r="I149" i="4" s="1"/>
  <c r="C149" i="4"/>
  <c r="GN147" i="4"/>
  <c r="GG147" i="4"/>
  <c r="FT147" i="4"/>
  <c r="GK147" i="4" s="1"/>
  <c r="EN147" i="4"/>
  <c r="EJ147" i="4"/>
  <c r="EB147" i="4"/>
  <c r="DW147" i="4"/>
  <c r="EF147" i="4" s="1"/>
  <c r="CO147" i="4"/>
  <c r="CK147" i="4"/>
  <c r="CG147" i="4"/>
  <c r="CC147" i="4"/>
  <c r="BX147" i="4"/>
  <c r="CR147" i="4" s="1"/>
  <c r="AA147" i="4"/>
  <c r="AU147" i="4" s="1"/>
  <c r="FN146" i="4"/>
  <c r="FM146" i="4"/>
  <c r="FH146" i="4"/>
  <c r="FB146" i="4"/>
  <c r="FA146" i="4"/>
  <c r="EV146" i="4"/>
  <c r="DP146" i="4"/>
  <c r="DQ146" i="4" s="1"/>
  <c r="DK146" i="4"/>
  <c r="DD146" i="4"/>
  <c r="DE146" i="4" s="1"/>
  <c r="CY146" i="4"/>
  <c r="BQ146" i="4"/>
  <c r="BR146" i="4" s="1"/>
  <c r="BL146" i="4"/>
  <c r="BE146" i="4"/>
  <c r="BF146" i="4" s="1"/>
  <c r="AZ146" i="4"/>
  <c r="T146" i="4"/>
  <c r="U146" i="4" s="1"/>
  <c r="O146" i="4"/>
  <c r="H146" i="4"/>
  <c r="I146" i="4" s="1"/>
  <c r="C146" i="4"/>
  <c r="FT143" i="4"/>
  <c r="FM143" i="4"/>
  <c r="FN143" i="4" s="1"/>
  <c r="FH143" i="4"/>
  <c r="FA143" i="4"/>
  <c r="FB143" i="4" s="1"/>
  <c r="EV143" i="4"/>
  <c r="DW143" i="4"/>
  <c r="DQ143" i="4"/>
  <c r="DP143" i="4"/>
  <c r="DK143" i="4"/>
  <c r="DE143" i="4"/>
  <c r="DD143" i="4"/>
  <c r="CY143" i="4"/>
  <c r="BX143" i="4"/>
  <c r="BQ143" i="4"/>
  <c r="BR143" i="4" s="1"/>
  <c r="BL143" i="4"/>
  <c r="BE143" i="4"/>
  <c r="BF143" i="4" s="1"/>
  <c r="AZ143" i="4"/>
  <c r="AA143" i="4"/>
  <c r="T143" i="4"/>
  <c r="U143" i="4" s="1"/>
  <c r="O143" i="4"/>
  <c r="H143" i="4"/>
  <c r="I143" i="4" s="1"/>
  <c r="C143" i="4"/>
  <c r="GN140" i="4"/>
  <c r="GG140" i="4"/>
  <c r="FT140" i="4"/>
  <c r="GK140" i="4" s="1"/>
  <c r="FH140" i="4"/>
  <c r="FA140" i="4"/>
  <c r="FB140" i="4" s="1"/>
  <c r="EV140" i="4"/>
  <c r="DW140" i="4"/>
  <c r="EQ140" i="4" s="1"/>
  <c r="DK140" i="4"/>
  <c r="DD140" i="4"/>
  <c r="DE140" i="4" s="1"/>
  <c r="CY140" i="4"/>
  <c r="CO140" i="4"/>
  <c r="CK140" i="4"/>
  <c r="CG140" i="4"/>
  <c r="CC140" i="4"/>
  <c r="BX140" i="4"/>
  <c r="CR140" i="4" s="1"/>
  <c r="BL140" i="4"/>
  <c r="BF140" i="4"/>
  <c r="BE140" i="4"/>
  <c r="AZ140" i="4"/>
  <c r="AR140" i="4"/>
  <c r="AN140" i="4"/>
  <c r="AF140" i="4"/>
  <c r="AA140" i="4"/>
  <c r="AJ140" i="4" s="1"/>
  <c r="O140" i="4"/>
  <c r="H140" i="4"/>
  <c r="I140" i="4" s="1"/>
  <c r="C140" i="4"/>
  <c r="FM138" i="4"/>
  <c r="FH138" i="4"/>
  <c r="DP138" i="4"/>
  <c r="DK138" i="4"/>
  <c r="BQ138" i="4"/>
  <c r="BL138" i="4"/>
  <c r="T138" i="4"/>
  <c r="O138" i="4"/>
  <c r="GN137" i="4"/>
  <c r="GG137" i="4"/>
  <c r="FT137" i="4"/>
  <c r="GK137" i="4" s="1"/>
  <c r="FA137" i="4"/>
  <c r="EV137" i="4"/>
  <c r="EQ137" i="4"/>
  <c r="EJ137" i="4"/>
  <c r="DW137" i="4"/>
  <c r="EN137" i="4" s="1"/>
  <c r="DD137" i="4"/>
  <c r="CY137" i="4"/>
  <c r="CR137" i="4"/>
  <c r="CK137" i="4"/>
  <c r="BX137" i="4"/>
  <c r="CO137" i="4" s="1"/>
  <c r="BE137" i="4"/>
  <c r="AZ137" i="4"/>
  <c r="AU137" i="4"/>
  <c r="AN137" i="4"/>
  <c r="AA137" i="4"/>
  <c r="AR137" i="4" s="1"/>
  <c r="H137" i="4"/>
  <c r="C137" i="4"/>
  <c r="FM136" i="4"/>
  <c r="FH136" i="4"/>
  <c r="DP136" i="4"/>
  <c r="DK136" i="4"/>
  <c r="BQ136" i="4"/>
  <c r="BL136" i="4"/>
  <c r="T136" i="4"/>
  <c r="O136" i="4"/>
  <c r="GN134" i="4"/>
  <c r="GG134" i="4"/>
  <c r="FT134" i="4"/>
  <c r="GK134" i="4" s="1"/>
  <c r="FM134" i="4"/>
  <c r="FH134" i="4"/>
  <c r="FC134" i="4"/>
  <c r="EV134" i="4"/>
  <c r="DW134" i="4"/>
  <c r="EQ134" i="4" s="1"/>
  <c r="DP134" i="4"/>
  <c r="DK134" i="4"/>
  <c r="DF134" i="4"/>
  <c r="CY134" i="4"/>
  <c r="CO134" i="4"/>
  <c r="CK134" i="4"/>
  <c r="CG134" i="4"/>
  <c r="CC134" i="4"/>
  <c r="BX134" i="4"/>
  <c r="CR134" i="4" s="1"/>
  <c r="BQ134" i="4"/>
  <c r="BL134" i="4"/>
  <c r="BG134" i="4"/>
  <c r="AZ134" i="4"/>
  <c r="AR134" i="4"/>
  <c r="AN134" i="4"/>
  <c r="AF134" i="4"/>
  <c r="AA134" i="4"/>
  <c r="AJ134" i="4" s="1"/>
  <c r="T134" i="4"/>
  <c r="O134" i="4"/>
  <c r="J134" i="4"/>
  <c r="C134" i="4"/>
  <c r="GN131" i="4"/>
  <c r="GG131" i="4"/>
  <c r="FT131" i="4"/>
  <c r="GK131" i="4" s="1"/>
  <c r="EV131" i="4"/>
  <c r="FH131" i="4" s="1"/>
  <c r="EQ131" i="4"/>
  <c r="EJ131" i="4"/>
  <c r="DW131" i="4"/>
  <c r="EN131" i="4" s="1"/>
  <c r="CY131" i="4"/>
  <c r="DK131" i="4" s="1"/>
  <c r="CR131" i="4"/>
  <c r="CK131" i="4"/>
  <c r="BX131" i="4"/>
  <c r="CO131" i="4" s="1"/>
  <c r="AZ131" i="4"/>
  <c r="BL131" i="4" s="1"/>
  <c r="AU131" i="4"/>
  <c r="AN131" i="4"/>
  <c r="AA131" i="4"/>
  <c r="AR131" i="4" s="1"/>
  <c r="C131" i="4"/>
  <c r="FH129" i="4"/>
  <c r="EV129" i="4"/>
  <c r="DK129" i="4"/>
  <c r="CY129" i="4"/>
  <c r="BL129" i="4"/>
  <c r="AZ129" i="4"/>
  <c r="O129" i="4"/>
  <c r="C129" i="4"/>
  <c r="GN128" i="4"/>
  <c r="GG128" i="4"/>
  <c r="FT128" i="4"/>
  <c r="GK128" i="4" s="1"/>
  <c r="EQ128" i="4"/>
  <c r="EN128" i="4"/>
  <c r="EJ128" i="4"/>
  <c r="EB128" i="4"/>
  <c r="DW128" i="4"/>
  <c r="EF128" i="4" s="1"/>
  <c r="CO128" i="4"/>
  <c r="CK128" i="4"/>
  <c r="CG128" i="4"/>
  <c r="CC128" i="4"/>
  <c r="BX128" i="4"/>
  <c r="CR128" i="4" s="1"/>
  <c r="AA128" i="4"/>
  <c r="AU128" i="4" s="1"/>
  <c r="GN125" i="4"/>
  <c r="GN143" i="4" s="1"/>
  <c r="GG125" i="4"/>
  <c r="GG143" i="4" s="1"/>
  <c r="FT125" i="4"/>
  <c r="GK125" i="4" s="1"/>
  <c r="FK125" i="4"/>
  <c r="EU125" i="4"/>
  <c r="EQ125" i="4"/>
  <c r="EQ143" i="4" s="1"/>
  <c r="EJ125" i="4"/>
  <c r="DW125" i="4"/>
  <c r="EN125" i="4" s="1"/>
  <c r="DN125" i="4"/>
  <c r="CX125" i="4"/>
  <c r="CR125" i="4"/>
  <c r="CR143" i="4" s="1"/>
  <c r="CK125" i="4"/>
  <c r="CK143" i="4" s="1"/>
  <c r="BX125" i="4"/>
  <c r="CO125" i="4" s="1"/>
  <c r="BO125" i="4"/>
  <c r="AY125" i="4"/>
  <c r="AU125" i="4"/>
  <c r="AN125" i="4"/>
  <c r="AA125" i="4"/>
  <c r="AR125" i="4" s="1"/>
  <c r="R125" i="4"/>
  <c r="B125" i="4"/>
  <c r="GN123" i="4"/>
  <c r="GK123" i="4"/>
  <c r="EQ123" i="4"/>
  <c r="EN123" i="4"/>
  <c r="CR123" i="4"/>
  <c r="CO123" i="4"/>
  <c r="AU123" i="4"/>
  <c r="AR123" i="4"/>
  <c r="GK121" i="4"/>
  <c r="GG121" i="4"/>
  <c r="GC121" i="4"/>
  <c r="FY121" i="4"/>
  <c r="EU121" i="4"/>
  <c r="EN121" i="4"/>
  <c r="EJ121" i="4"/>
  <c r="EF121" i="4"/>
  <c r="EB121" i="4"/>
  <c r="CX121" i="4"/>
  <c r="CO121" i="4"/>
  <c r="CK121" i="4"/>
  <c r="CG121" i="4"/>
  <c r="CC121" i="4"/>
  <c r="AY121" i="4"/>
  <c r="AR121" i="4"/>
  <c r="AN121" i="4"/>
  <c r="AJ121" i="4"/>
  <c r="AF121" i="4"/>
  <c r="B121" i="4"/>
  <c r="EU117" i="4"/>
  <c r="CW117" i="4"/>
  <c r="A117" i="4"/>
  <c r="FM114" i="4"/>
  <c r="FH114" i="4"/>
  <c r="FA114" i="4"/>
  <c r="EV114" i="4"/>
  <c r="DP114" i="4"/>
  <c r="DK114" i="4"/>
  <c r="DD114" i="4"/>
  <c r="CY114" i="4"/>
  <c r="BQ114" i="4"/>
  <c r="BL114" i="4"/>
  <c r="BE114" i="4"/>
  <c r="AZ114" i="4"/>
  <c r="T114" i="4"/>
  <c r="O114" i="4"/>
  <c r="H114" i="4"/>
  <c r="C114" i="4"/>
  <c r="FT112" i="4"/>
  <c r="DW112" i="4"/>
  <c r="BX112" i="4"/>
  <c r="AA112" i="4"/>
  <c r="FM111" i="4"/>
  <c r="FH111" i="4"/>
  <c r="FA111" i="4"/>
  <c r="EV111" i="4"/>
  <c r="DP111" i="4"/>
  <c r="DK111" i="4"/>
  <c r="DD111" i="4"/>
  <c r="CY111" i="4"/>
  <c r="BQ111" i="4"/>
  <c r="BL111" i="4"/>
  <c r="BE111" i="4"/>
  <c r="AZ111" i="4"/>
  <c r="T111" i="4"/>
  <c r="O111" i="4"/>
  <c r="H111" i="4"/>
  <c r="C111" i="4"/>
  <c r="FO108" i="4"/>
  <c r="FJ108" i="4"/>
  <c r="EV108" i="4"/>
  <c r="DR108" i="4"/>
  <c r="DM108" i="4"/>
  <c r="CY108" i="4"/>
  <c r="BS108" i="4"/>
  <c r="BN108" i="4"/>
  <c r="AZ108" i="4"/>
  <c r="V108" i="4"/>
  <c r="Q108" i="4"/>
  <c r="C108" i="4"/>
  <c r="FT107" i="4"/>
  <c r="DW107" i="4"/>
  <c r="BX107" i="4"/>
  <c r="AA107" i="4"/>
  <c r="FT105" i="4"/>
  <c r="FO105" i="4"/>
  <c r="FG105" i="4"/>
  <c r="EY105" i="4"/>
  <c r="EN105" i="4"/>
  <c r="EJ105" i="4"/>
  <c r="EF105" i="4"/>
  <c r="EB105" i="4"/>
  <c r="DW105" i="4"/>
  <c r="EQ105" i="4" s="1"/>
  <c r="DR105" i="4"/>
  <c r="DJ105" i="4"/>
  <c r="DB105" i="4"/>
  <c r="CK105" i="4"/>
  <c r="CG105" i="4"/>
  <c r="BX105" i="4"/>
  <c r="CC105" i="4" s="1"/>
  <c r="BS105" i="4"/>
  <c r="BK105" i="4"/>
  <c r="BC105" i="4"/>
  <c r="AR105" i="4"/>
  <c r="AN105" i="4"/>
  <c r="AF105" i="4"/>
  <c r="AA105" i="4"/>
  <c r="AJ105" i="4" s="1"/>
  <c r="V105" i="4"/>
  <c r="N105" i="4"/>
  <c r="F105" i="4"/>
  <c r="GN101" i="4"/>
  <c r="GK101" i="4"/>
  <c r="GG101" i="4"/>
  <c r="GC101" i="4"/>
  <c r="FY101" i="4"/>
  <c r="FT101" i="4"/>
  <c r="FB101" i="4"/>
  <c r="EV101" i="4"/>
  <c r="EN101" i="4"/>
  <c r="EB101" i="4"/>
  <c r="DW101" i="4"/>
  <c r="EQ101" i="4" s="1"/>
  <c r="DQ101" i="4"/>
  <c r="DK101" i="4"/>
  <c r="CY101" i="4"/>
  <c r="BX101" i="4"/>
  <c r="BF101" i="4"/>
  <c r="AN101" i="4"/>
  <c r="AJ101" i="4"/>
  <c r="AA101" i="4"/>
  <c r="AF101" i="4" s="1"/>
  <c r="FN100" i="4"/>
  <c r="FN101" i="4" s="1"/>
  <c r="FH100" i="4"/>
  <c r="FH101" i="4" s="1"/>
  <c r="FB100" i="4"/>
  <c r="EV100" i="4"/>
  <c r="DQ100" i="4"/>
  <c r="DK100" i="4"/>
  <c r="DE100" i="4"/>
  <c r="DE101" i="4" s="1"/>
  <c r="DQ96" i="4" s="1"/>
  <c r="CY100" i="4"/>
  <c r="BR100" i="4"/>
  <c r="BR101" i="4" s="1"/>
  <c r="BL100" i="4"/>
  <c r="BL101" i="4" s="1"/>
  <c r="BF100" i="4"/>
  <c r="AZ100" i="4"/>
  <c r="AZ101" i="4" s="1"/>
  <c r="BR96" i="4" s="1"/>
  <c r="U100" i="4"/>
  <c r="U101" i="4" s="1"/>
  <c r="O100" i="4"/>
  <c r="O101" i="4" s="1"/>
  <c r="I100" i="4"/>
  <c r="I101" i="4" s="1"/>
  <c r="C100" i="4"/>
  <c r="C101" i="4" s="1"/>
  <c r="GN98" i="4"/>
  <c r="GK98" i="4"/>
  <c r="GG98" i="4"/>
  <c r="GC98" i="4"/>
  <c r="FY98" i="4"/>
  <c r="FT98" i="4"/>
  <c r="EJ98" i="4"/>
  <c r="EF98" i="4"/>
  <c r="DW98" i="4"/>
  <c r="EB98" i="4" s="1"/>
  <c r="BX98" i="4"/>
  <c r="AR98" i="4"/>
  <c r="AN98" i="4"/>
  <c r="AF98" i="4"/>
  <c r="AA98" i="4"/>
  <c r="AU98" i="4" s="1"/>
  <c r="FI96" i="4"/>
  <c r="EV96" i="4"/>
  <c r="DL96" i="4"/>
  <c r="CY96" i="4"/>
  <c r="BM96" i="4"/>
  <c r="AZ96" i="4"/>
  <c r="P96" i="4"/>
  <c r="C96" i="4"/>
  <c r="FT95" i="4"/>
  <c r="EN95" i="4"/>
  <c r="EJ95" i="4"/>
  <c r="EB95" i="4"/>
  <c r="DW95" i="4"/>
  <c r="EQ95" i="4" s="1"/>
  <c r="CR95" i="4"/>
  <c r="CO95" i="4"/>
  <c r="CK95" i="4"/>
  <c r="CG95" i="4"/>
  <c r="CC95" i="4"/>
  <c r="BX95" i="4"/>
  <c r="AN95" i="4"/>
  <c r="AJ95" i="4"/>
  <c r="AA95" i="4"/>
  <c r="AF95" i="4" s="1"/>
  <c r="FD94" i="4"/>
  <c r="FC94" i="4"/>
  <c r="FB94" i="4"/>
  <c r="FA94" i="4"/>
  <c r="EZ94" i="4"/>
  <c r="EY94" i="4"/>
  <c r="EX94" i="4"/>
  <c r="EW94" i="4"/>
  <c r="EV94" i="4"/>
  <c r="DG94" i="4"/>
  <c r="DF94" i="4"/>
  <c r="DE94" i="4"/>
  <c r="DD94" i="4"/>
  <c r="DC94" i="4"/>
  <c r="DB94" i="4"/>
  <c r="DA94" i="4"/>
  <c r="CZ94" i="4"/>
  <c r="CY94" i="4"/>
  <c r="BH94" i="4"/>
  <c r="BG94" i="4"/>
  <c r="BF94" i="4"/>
  <c r="BE94" i="4"/>
  <c r="BD94" i="4"/>
  <c r="BC94" i="4"/>
  <c r="BB94" i="4"/>
  <c r="BA94" i="4"/>
  <c r="AZ94" i="4"/>
  <c r="K94" i="4"/>
  <c r="J94" i="4"/>
  <c r="I94" i="4"/>
  <c r="H94" i="4"/>
  <c r="G94" i="4"/>
  <c r="F94" i="4"/>
  <c r="E94" i="4"/>
  <c r="D94" i="4"/>
  <c r="C94" i="4"/>
  <c r="GN92" i="4"/>
  <c r="GK92" i="4"/>
  <c r="GG92" i="4"/>
  <c r="GC92" i="4"/>
  <c r="FY92" i="4"/>
  <c r="FT92" i="4"/>
  <c r="EJ92" i="4"/>
  <c r="EF92" i="4"/>
  <c r="DW92" i="4"/>
  <c r="EB92" i="4" s="1"/>
  <c r="BX92" i="4"/>
  <c r="AR92" i="4"/>
  <c r="AN92" i="4"/>
  <c r="AF92" i="4"/>
  <c r="AA92" i="4"/>
  <c r="AU92" i="4" s="1"/>
  <c r="FA91" i="4"/>
  <c r="FB91" i="4" s="1"/>
  <c r="EV91" i="4"/>
  <c r="DE91" i="4"/>
  <c r="DD91" i="4"/>
  <c r="CY91" i="4"/>
  <c r="BF91" i="4"/>
  <c r="BE91" i="4"/>
  <c r="AZ91" i="4"/>
  <c r="I91" i="4"/>
  <c r="H91" i="4"/>
  <c r="C91" i="4"/>
  <c r="FT89" i="4"/>
  <c r="EN89" i="4"/>
  <c r="EJ89" i="4"/>
  <c r="EB89" i="4"/>
  <c r="EB107" i="4" s="1"/>
  <c r="DW89" i="4"/>
  <c r="EQ89" i="4" s="1"/>
  <c r="CR89" i="4"/>
  <c r="CO89" i="4"/>
  <c r="CK89" i="4"/>
  <c r="CG89" i="4"/>
  <c r="CC89" i="4"/>
  <c r="BX89" i="4"/>
  <c r="AN89" i="4"/>
  <c r="AJ89" i="4"/>
  <c r="AA89" i="4"/>
  <c r="AF89" i="4" s="1"/>
  <c r="AF107" i="4" s="1"/>
  <c r="FN88" i="4"/>
  <c r="FM88" i="4"/>
  <c r="FH88" i="4"/>
  <c r="FA88" i="4"/>
  <c r="FB88" i="4" s="1"/>
  <c r="EV88" i="4"/>
  <c r="DP88" i="4"/>
  <c r="DQ88" i="4" s="1"/>
  <c r="DK88" i="4"/>
  <c r="DD88" i="4"/>
  <c r="DE88" i="4" s="1"/>
  <c r="CY88" i="4"/>
  <c r="BQ88" i="4"/>
  <c r="BR88" i="4" s="1"/>
  <c r="BL88" i="4"/>
  <c r="BF88" i="4"/>
  <c r="BE88" i="4"/>
  <c r="AZ88" i="4"/>
  <c r="U88" i="4"/>
  <c r="T88" i="4"/>
  <c r="O88" i="4"/>
  <c r="H88" i="4"/>
  <c r="I88" i="4" s="1"/>
  <c r="C88" i="4"/>
  <c r="FT85" i="4"/>
  <c r="FM85" i="4"/>
  <c r="FN85" i="4" s="1"/>
  <c r="FH85" i="4"/>
  <c r="FA85" i="4"/>
  <c r="FB85" i="4" s="1"/>
  <c r="EV85" i="4"/>
  <c r="DW85" i="4"/>
  <c r="DQ85" i="4"/>
  <c r="DP85" i="4"/>
  <c r="DK85" i="4"/>
  <c r="DE85" i="4"/>
  <c r="DD85" i="4"/>
  <c r="CY85" i="4"/>
  <c r="BX85" i="4"/>
  <c r="BQ85" i="4"/>
  <c r="BR85" i="4" s="1"/>
  <c r="BL85" i="4"/>
  <c r="BE85" i="4"/>
  <c r="BF85" i="4" s="1"/>
  <c r="AZ85" i="4"/>
  <c r="AA85" i="4"/>
  <c r="U85" i="4"/>
  <c r="T85" i="4"/>
  <c r="O85" i="4"/>
  <c r="H85" i="4"/>
  <c r="I85" i="4" s="1"/>
  <c r="C85" i="4"/>
  <c r="FT82" i="4"/>
  <c r="FH82" i="4"/>
  <c r="FB82" i="4"/>
  <c r="FA82" i="4"/>
  <c r="EV82" i="4"/>
  <c r="EJ82" i="4"/>
  <c r="EF82" i="4"/>
  <c r="DW82" i="4"/>
  <c r="EB82" i="4" s="1"/>
  <c r="DK82" i="4"/>
  <c r="DD82" i="4"/>
  <c r="DE82" i="4" s="1"/>
  <c r="CY82" i="4"/>
  <c r="CR82" i="4"/>
  <c r="CO82" i="4"/>
  <c r="CK82" i="4"/>
  <c r="CG82" i="4"/>
  <c r="CC82" i="4"/>
  <c r="BX82" i="4"/>
  <c r="BL82" i="4"/>
  <c r="BE82" i="4"/>
  <c r="BF82" i="4" s="1"/>
  <c r="AZ82" i="4"/>
  <c r="AR82" i="4"/>
  <c r="AN82" i="4"/>
  <c r="AF82" i="4"/>
  <c r="AA82" i="4"/>
  <c r="AU82" i="4" s="1"/>
  <c r="O82" i="4"/>
  <c r="H82" i="4"/>
  <c r="I82" i="4" s="1"/>
  <c r="C82" i="4"/>
  <c r="FM80" i="4"/>
  <c r="FH80" i="4"/>
  <c r="DP80" i="4"/>
  <c r="DK80" i="4"/>
  <c r="BQ80" i="4"/>
  <c r="BL80" i="4"/>
  <c r="T80" i="4"/>
  <c r="O80" i="4"/>
  <c r="FT79" i="4"/>
  <c r="FA79" i="4"/>
  <c r="EV79" i="4"/>
  <c r="DW79" i="4"/>
  <c r="DD79" i="4"/>
  <c r="CY79" i="4"/>
  <c r="BX79" i="4"/>
  <c r="BE79" i="4"/>
  <c r="AZ79" i="4"/>
  <c r="AA79" i="4"/>
  <c r="H79" i="4"/>
  <c r="C79" i="4"/>
  <c r="FM78" i="4"/>
  <c r="FH78" i="4"/>
  <c r="DP78" i="4"/>
  <c r="DK78" i="4"/>
  <c r="BQ78" i="4"/>
  <c r="BL78" i="4"/>
  <c r="T78" i="4"/>
  <c r="O78" i="4"/>
  <c r="FT76" i="4"/>
  <c r="FM76" i="4"/>
  <c r="FH76" i="4"/>
  <c r="FC76" i="4"/>
  <c r="EV76" i="4"/>
  <c r="EJ76" i="4"/>
  <c r="EF76" i="4"/>
  <c r="DW76" i="4"/>
  <c r="EB76" i="4" s="1"/>
  <c r="DP76" i="4"/>
  <c r="DK76" i="4"/>
  <c r="DF76" i="4"/>
  <c r="CY76" i="4"/>
  <c r="CR76" i="4"/>
  <c r="CO76" i="4"/>
  <c r="CK76" i="4"/>
  <c r="CG76" i="4"/>
  <c r="CC76" i="4"/>
  <c r="BX76" i="4"/>
  <c r="BQ76" i="4"/>
  <c r="BL76" i="4"/>
  <c r="BG76" i="4"/>
  <c r="AZ76" i="4"/>
  <c r="AR76" i="4"/>
  <c r="AN76" i="4"/>
  <c r="AF76" i="4"/>
  <c r="AA76" i="4"/>
  <c r="AU76" i="4" s="1"/>
  <c r="T76" i="4"/>
  <c r="O76" i="4"/>
  <c r="J76" i="4"/>
  <c r="C76" i="4"/>
  <c r="FT73" i="4"/>
  <c r="EV73" i="4"/>
  <c r="FH73" i="4" s="1"/>
  <c r="DW73" i="4"/>
  <c r="CY73" i="4"/>
  <c r="DK73" i="4" s="1"/>
  <c r="BX73" i="4"/>
  <c r="AZ73" i="4"/>
  <c r="BL73" i="4" s="1"/>
  <c r="AA73" i="4"/>
  <c r="C73" i="4"/>
  <c r="FH71" i="4"/>
  <c r="EV71" i="4"/>
  <c r="DK71" i="4"/>
  <c r="CY71" i="4"/>
  <c r="BL71" i="4"/>
  <c r="AZ71" i="4"/>
  <c r="O71" i="4"/>
  <c r="C71" i="4"/>
  <c r="FT70" i="4"/>
  <c r="EN70" i="4"/>
  <c r="EJ70" i="4"/>
  <c r="EB70" i="4"/>
  <c r="DW70" i="4"/>
  <c r="EQ70" i="4" s="1"/>
  <c r="CR70" i="4"/>
  <c r="CO70" i="4"/>
  <c r="CK70" i="4"/>
  <c r="CG70" i="4"/>
  <c r="CC70" i="4"/>
  <c r="BX70" i="4"/>
  <c r="AJ70" i="4"/>
  <c r="AA70" i="4"/>
  <c r="FY67" i="4"/>
  <c r="FT67" i="4"/>
  <c r="FK67" i="4"/>
  <c r="EU67" i="4"/>
  <c r="EB67" i="4"/>
  <c r="DW67" i="4"/>
  <c r="DN67" i="4"/>
  <c r="CX67" i="4"/>
  <c r="CC67" i="4"/>
  <c r="BX67" i="4"/>
  <c r="BO67" i="4"/>
  <c r="AY67" i="4"/>
  <c r="AF67" i="4"/>
  <c r="AA67" i="4"/>
  <c r="R67" i="4"/>
  <c r="B67" i="4"/>
  <c r="GN65" i="4"/>
  <c r="GK65" i="4"/>
  <c r="EQ65" i="4"/>
  <c r="EN65" i="4"/>
  <c r="CR65" i="4"/>
  <c r="CO65" i="4"/>
  <c r="AU65" i="4"/>
  <c r="AR65" i="4"/>
  <c r="GK63" i="4"/>
  <c r="GG63" i="4"/>
  <c r="GC63" i="4"/>
  <c r="FY63" i="4"/>
  <c r="EU63" i="4"/>
  <c r="EN63" i="4"/>
  <c r="EJ63" i="4"/>
  <c r="EF63" i="4"/>
  <c r="EB63" i="4"/>
  <c r="CX63" i="4"/>
  <c r="CO63" i="4"/>
  <c r="CK63" i="4"/>
  <c r="CG63" i="4"/>
  <c r="CC63" i="4"/>
  <c r="AY63" i="4"/>
  <c r="AR63" i="4"/>
  <c r="AN63" i="4"/>
  <c r="AJ63" i="4"/>
  <c r="AF63" i="4"/>
  <c r="B63" i="4"/>
  <c r="EU59" i="4"/>
  <c r="CW59" i="4"/>
  <c r="A59" i="4"/>
  <c r="EU5" i="4"/>
  <c r="CX5" i="4"/>
  <c r="AY5" i="4"/>
  <c r="P80" i="6"/>
  <c r="G80" i="6"/>
  <c r="J77" i="6"/>
  <c r="A77" i="6"/>
  <c r="O76" i="6"/>
  <c r="M76" i="6"/>
  <c r="J76" i="6"/>
  <c r="F76" i="6"/>
  <c r="D76" i="6"/>
  <c r="A76" i="6"/>
  <c r="P75" i="6"/>
  <c r="G75" i="6"/>
  <c r="J72" i="6"/>
  <c r="A72" i="6"/>
  <c r="O71" i="6"/>
  <c r="M71" i="6"/>
  <c r="J71" i="6"/>
  <c r="F71" i="6"/>
  <c r="D71" i="6"/>
  <c r="A71" i="6"/>
  <c r="P70" i="6"/>
  <c r="G70" i="6"/>
  <c r="J67" i="6"/>
  <c r="A67" i="6"/>
  <c r="O66" i="6"/>
  <c r="M66" i="6"/>
  <c r="J66" i="6"/>
  <c r="F66" i="6"/>
  <c r="D66" i="6"/>
  <c r="A66" i="6"/>
  <c r="J65" i="6"/>
  <c r="A65" i="6"/>
  <c r="P64" i="6"/>
  <c r="G64" i="6"/>
  <c r="J61" i="6"/>
  <c r="A61" i="6"/>
  <c r="O60" i="6"/>
  <c r="M60" i="6"/>
  <c r="J60" i="6"/>
  <c r="F60" i="6"/>
  <c r="D60" i="6"/>
  <c r="A60" i="6"/>
  <c r="P59" i="6"/>
  <c r="G59" i="6"/>
  <c r="J56" i="6"/>
  <c r="A56" i="6"/>
  <c r="O55" i="6"/>
  <c r="M55" i="6"/>
  <c r="J55" i="6"/>
  <c r="F55" i="6"/>
  <c r="D55" i="6"/>
  <c r="A55" i="6"/>
  <c r="P54" i="6"/>
  <c r="G54" i="6"/>
  <c r="J51" i="6"/>
  <c r="A51" i="6"/>
  <c r="O50" i="6"/>
  <c r="M50" i="6"/>
  <c r="J50" i="6"/>
  <c r="F50" i="6"/>
  <c r="D50" i="6"/>
  <c r="A50" i="6"/>
  <c r="J49" i="6"/>
  <c r="A49" i="6"/>
  <c r="P48" i="6"/>
  <c r="G48" i="6"/>
  <c r="J45" i="6"/>
  <c r="A45" i="6"/>
  <c r="O44" i="6"/>
  <c r="M44" i="6"/>
  <c r="J44" i="6"/>
  <c r="F44" i="6"/>
  <c r="D44" i="6"/>
  <c r="A44" i="6"/>
  <c r="P43" i="6"/>
  <c r="G43" i="6"/>
  <c r="J40" i="6"/>
  <c r="A40" i="6"/>
  <c r="O39" i="6"/>
  <c r="M39" i="6"/>
  <c r="J39" i="6"/>
  <c r="F39" i="6"/>
  <c r="D39" i="6"/>
  <c r="A39" i="6"/>
  <c r="P38" i="6"/>
  <c r="G38" i="6"/>
  <c r="J35" i="6"/>
  <c r="A35" i="6"/>
  <c r="O34" i="6"/>
  <c r="M34" i="6"/>
  <c r="J34" i="6"/>
  <c r="F34" i="6"/>
  <c r="D34" i="6"/>
  <c r="A34" i="6"/>
  <c r="J33" i="6"/>
  <c r="A33" i="6"/>
  <c r="P32" i="6"/>
  <c r="G32" i="6"/>
  <c r="J29" i="6"/>
  <c r="A29" i="6"/>
  <c r="O28" i="6"/>
  <c r="M28" i="6"/>
  <c r="J28" i="6"/>
  <c r="F28" i="6"/>
  <c r="D28" i="6"/>
  <c r="A28" i="6"/>
  <c r="P27" i="6"/>
  <c r="G27" i="6"/>
  <c r="J24" i="6"/>
  <c r="A24" i="6"/>
  <c r="O23" i="6"/>
  <c r="M23" i="6"/>
  <c r="J23" i="6"/>
  <c r="F23" i="6"/>
  <c r="D23" i="6"/>
  <c r="A23" i="6"/>
  <c r="P22" i="6"/>
  <c r="G22" i="6"/>
  <c r="J19" i="6"/>
  <c r="A19" i="6"/>
  <c r="O18" i="6"/>
  <c r="M18" i="6"/>
  <c r="J18" i="6"/>
  <c r="F18" i="6"/>
  <c r="D18" i="6"/>
  <c r="A18" i="6"/>
  <c r="J17" i="6"/>
  <c r="A17" i="6"/>
  <c r="P16" i="6"/>
  <c r="J13" i="6"/>
  <c r="O12" i="6"/>
  <c r="M12" i="6"/>
  <c r="J12" i="6"/>
  <c r="P11" i="6"/>
  <c r="J8" i="6"/>
  <c r="O7" i="6"/>
  <c r="M7" i="6"/>
  <c r="J7" i="6"/>
  <c r="P6" i="6"/>
  <c r="J3" i="6"/>
  <c r="O2" i="6"/>
  <c r="M2" i="6"/>
  <c r="J2" i="6"/>
  <c r="J1" i="6"/>
  <c r="G16" i="6"/>
  <c r="A13" i="6"/>
  <c r="F12" i="6"/>
  <c r="D12" i="6"/>
  <c r="A12" i="6"/>
  <c r="G11" i="6"/>
  <c r="A8" i="6"/>
  <c r="F7" i="6"/>
  <c r="D7" i="6"/>
  <c r="A7" i="6"/>
  <c r="G6" i="6"/>
  <c r="A1" i="6"/>
  <c r="A3" i="6"/>
  <c r="F2" i="6"/>
  <c r="D2" i="6"/>
  <c r="A2" i="6"/>
  <c r="AA30" i="3"/>
  <c r="N1535" i="3"/>
  <c r="N1534" i="3"/>
  <c r="R1532" i="3"/>
  <c r="H1543" i="3"/>
  <c r="AF433" i="4" l="1"/>
  <c r="U676" i="4"/>
  <c r="U270" i="4"/>
  <c r="U386" i="4"/>
  <c r="O363" i="4"/>
  <c r="U212" i="4"/>
  <c r="O305" i="4"/>
  <c r="O189" i="4"/>
  <c r="O131" i="4"/>
  <c r="O73" i="4"/>
  <c r="U96" i="4"/>
  <c r="AN107" i="4"/>
  <c r="CG195" i="4"/>
  <c r="CR195" i="4"/>
  <c r="CO195" i="4"/>
  <c r="CC195" i="4"/>
  <c r="CK195" i="4"/>
  <c r="CK201" i="4" s="1"/>
  <c r="GN70" i="4"/>
  <c r="GK70" i="4"/>
  <c r="GG70" i="4"/>
  <c r="GC70" i="4"/>
  <c r="EQ79" i="4"/>
  <c r="EN79" i="4"/>
  <c r="EJ79" i="4"/>
  <c r="EF79" i="4"/>
  <c r="EB79" i="4"/>
  <c r="CR98" i="4"/>
  <c r="CO98" i="4"/>
  <c r="CK98" i="4"/>
  <c r="CG98" i="4"/>
  <c r="CC98" i="4"/>
  <c r="EB85" i="4"/>
  <c r="EB112" i="4" s="1"/>
  <c r="GN95" i="4"/>
  <c r="GK95" i="4"/>
  <c r="GG95" i="4"/>
  <c r="GC95" i="4"/>
  <c r="FY95" i="4"/>
  <c r="EJ143" i="4"/>
  <c r="U154" i="4"/>
  <c r="EQ73" i="4"/>
  <c r="EN73" i="4"/>
  <c r="EB73" i="4"/>
  <c r="EJ73" i="4"/>
  <c r="EF73" i="4"/>
  <c r="AU214" i="4"/>
  <c r="AN214" i="4"/>
  <c r="AF214" i="4"/>
  <c r="AR214" i="4"/>
  <c r="AJ214" i="4"/>
  <c r="AJ223" i="4" s="1"/>
  <c r="CR67" i="4"/>
  <c r="CO67" i="4"/>
  <c r="CO85" i="4" s="1"/>
  <c r="CK67" i="4"/>
  <c r="CG67" i="4"/>
  <c r="GN67" i="4"/>
  <c r="GK67" i="4"/>
  <c r="GG67" i="4"/>
  <c r="GC67" i="4"/>
  <c r="FY70" i="4"/>
  <c r="GN73" i="4"/>
  <c r="GK73" i="4"/>
  <c r="FY73" i="4"/>
  <c r="GG73" i="4"/>
  <c r="GC73" i="4"/>
  <c r="FN96" i="4"/>
  <c r="GN105" i="4"/>
  <c r="GK105" i="4"/>
  <c r="GG105" i="4"/>
  <c r="GC105" i="4"/>
  <c r="FY105" i="4"/>
  <c r="CO143" i="4"/>
  <c r="BR154" i="4"/>
  <c r="FN154" i="4"/>
  <c r="DQ212" i="4"/>
  <c r="GK244" i="4"/>
  <c r="GC244" i="4"/>
  <c r="GC259" i="4" s="1"/>
  <c r="GN244" i="4"/>
  <c r="GG244" i="4"/>
  <c r="FY244" i="4"/>
  <c r="GN76" i="4"/>
  <c r="GK76" i="4"/>
  <c r="GG76" i="4"/>
  <c r="FY76" i="4"/>
  <c r="GC76" i="4"/>
  <c r="GN82" i="4"/>
  <c r="GK82" i="4"/>
  <c r="GG82" i="4"/>
  <c r="GC82" i="4"/>
  <c r="FY82" i="4"/>
  <c r="FY85" i="4" s="1"/>
  <c r="CR101" i="4"/>
  <c r="CO101" i="4"/>
  <c r="CK101" i="4"/>
  <c r="CC101" i="4"/>
  <c r="CG101" i="4"/>
  <c r="GK143" i="4"/>
  <c r="AF70" i="4"/>
  <c r="AU70" i="4"/>
  <c r="AR70" i="4"/>
  <c r="AU73" i="4"/>
  <c r="AR73" i="4"/>
  <c r="AF73" i="4"/>
  <c r="AN73" i="4"/>
  <c r="AJ73" i="4"/>
  <c r="GN79" i="4"/>
  <c r="GK79" i="4"/>
  <c r="FY79" i="4"/>
  <c r="GG79" i="4"/>
  <c r="GC79" i="4"/>
  <c r="CG107" i="4"/>
  <c r="GN89" i="4"/>
  <c r="GN107" i="4" s="1"/>
  <c r="GK89" i="4"/>
  <c r="GK107" i="4" s="1"/>
  <c r="GG89" i="4"/>
  <c r="GG107" i="4" s="1"/>
  <c r="GC89" i="4"/>
  <c r="GC107" i="4" s="1"/>
  <c r="FY89" i="4"/>
  <c r="FY107" i="4" s="1"/>
  <c r="CR92" i="4"/>
  <c r="CR107" i="4" s="1"/>
  <c r="CO92" i="4"/>
  <c r="CO107" i="4" s="1"/>
  <c r="CO112" i="4" s="1"/>
  <c r="CK92" i="4"/>
  <c r="CK107" i="4" s="1"/>
  <c r="CG92" i="4"/>
  <c r="CC92" i="4"/>
  <c r="CC107" i="4" s="1"/>
  <c r="GC186" i="4"/>
  <c r="GN186" i="4"/>
  <c r="FY186" i="4"/>
  <c r="GK186" i="4"/>
  <c r="GK201" i="4" s="1"/>
  <c r="GG186" i="4"/>
  <c r="CO163" i="4"/>
  <c r="CO165" i="4" s="1"/>
  <c r="CO170" i="4" s="1"/>
  <c r="CR163" i="4"/>
  <c r="CR165" i="4" s="1"/>
  <c r="CR170" i="4" s="1"/>
  <c r="CK163" i="4"/>
  <c r="CG163" i="4"/>
  <c r="CC163" i="4"/>
  <c r="GC163" i="4"/>
  <c r="GN163" i="4"/>
  <c r="GN165" i="4" s="1"/>
  <c r="GN170" i="4" s="1"/>
  <c r="GK163" i="4"/>
  <c r="GK165" i="4" s="1"/>
  <c r="GK170" i="4" s="1"/>
  <c r="GG163" i="4"/>
  <c r="FY163" i="4"/>
  <c r="AU163" i="4"/>
  <c r="AR163" i="4"/>
  <c r="AN163" i="4"/>
  <c r="AF163" i="4"/>
  <c r="AJ163" i="4"/>
  <c r="EJ163" i="4"/>
  <c r="EQ163" i="4"/>
  <c r="EB163" i="4"/>
  <c r="EN163" i="4"/>
  <c r="EF163" i="4"/>
  <c r="GC189" i="4"/>
  <c r="GC201" i="4" s="1"/>
  <c r="GN189" i="4"/>
  <c r="GK189" i="4"/>
  <c r="GG189" i="4"/>
  <c r="FY189" i="4"/>
  <c r="AU279" i="4"/>
  <c r="AR279" i="4"/>
  <c r="AN279" i="4"/>
  <c r="AJ279" i="4"/>
  <c r="AF279" i="4"/>
  <c r="EF250" i="4"/>
  <c r="EQ250" i="4"/>
  <c r="EN250" i="4"/>
  <c r="EJ250" i="4"/>
  <c r="EB250" i="4"/>
  <c r="AU79" i="4"/>
  <c r="AR79" i="4"/>
  <c r="AF79" i="4"/>
  <c r="AN79" i="4"/>
  <c r="AJ79" i="4"/>
  <c r="AU67" i="4"/>
  <c r="AR67" i="4"/>
  <c r="AN67" i="4"/>
  <c r="AJ67" i="4"/>
  <c r="EQ67" i="4"/>
  <c r="EQ85" i="4" s="1"/>
  <c r="EN67" i="4"/>
  <c r="EJ67" i="4"/>
  <c r="EJ85" i="4" s="1"/>
  <c r="EF67" i="4"/>
  <c r="AN70" i="4"/>
  <c r="CR73" i="4"/>
  <c r="CO73" i="4"/>
  <c r="CC73" i="4"/>
  <c r="CC85" i="4" s="1"/>
  <c r="CK73" i="4"/>
  <c r="CG73" i="4"/>
  <c r="CR79" i="4"/>
  <c r="CO79" i="4"/>
  <c r="CK79" i="4"/>
  <c r="CC79" i="4"/>
  <c r="CG79" i="4"/>
  <c r="EN241" i="4"/>
  <c r="EQ241" i="4"/>
  <c r="EF241" i="4"/>
  <c r="EJ241" i="4"/>
  <c r="EB241" i="4"/>
  <c r="EB259" i="4" s="1"/>
  <c r="GK253" i="4"/>
  <c r="GN253" i="4"/>
  <c r="GN259" i="4" s="1"/>
  <c r="FY253" i="4"/>
  <c r="EB256" i="4"/>
  <c r="EN256" i="4"/>
  <c r="GK256" i="4"/>
  <c r="GN256" i="4"/>
  <c r="GC256" i="4"/>
  <c r="GK279" i="4"/>
  <c r="GG279" i="4"/>
  <c r="GN279" i="4"/>
  <c r="GC279" i="4"/>
  <c r="FY279" i="4"/>
  <c r="GN201" i="4"/>
  <c r="DK189" i="4"/>
  <c r="EN76" i="4"/>
  <c r="EN82" i="4"/>
  <c r="AR89" i="4"/>
  <c r="EN92" i="4"/>
  <c r="EN107" i="4" s="1"/>
  <c r="AR95" i="4"/>
  <c r="EN98" i="4"/>
  <c r="AR101" i="4"/>
  <c r="AU105" i="4"/>
  <c r="CO105" i="4"/>
  <c r="AF128" i="4"/>
  <c r="AU134" i="4"/>
  <c r="EB134" i="4"/>
  <c r="AU140" i="4"/>
  <c r="EB140" i="4"/>
  <c r="AF147" i="4"/>
  <c r="AF165" i="4" s="1"/>
  <c r="EQ147" i="4"/>
  <c r="EQ165" i="4" s="1"/>
  <c r="EQ170" i="4" s="1"/>
  <c r="AU150" i="4"/>
  <c r="EB150" i="4"/>
  <c r="GG150" i="4"/>
  <c r="AF153" i="4"/>
  <c r="CK153" i="4"/>
  <c r="CK165" i="4" s="1"/>
  <c r="CK170" i="4" s="1"/>
  <c r="EQ153" i="4"/>
  <c r="AU156" i="4"/>
  <c r="EB156" i="4"/>
  <c r="GG156" i="4"/>
  <c r="AF159" i="4"/>
  <c r="EQ159" i="4"/>
  <c r="GG159" i="4"/>
  <c r="AR183" i="4"/>
  <c r="AR201" i="4" s="1"/>
  <c r="CO183" i="4"/>
  <c r="EQ183" i="4"/>
  <c r="AR186" i="4"/>
  <c r="AF186" i="4"/>
  <c r="CR186" i="4"/>
  <c r="AU189" i="4"/>
  <c r="AJ195" i="4"/>
  <c r="AJ201" i="4" s="1"/>
  <c r="AU195" i="4"/>
  <c r="AR205" i="4"/>
  <c r="AR223" i="4" s="1"/>
  <c r="AF205" i="4"/>
  <c r="AF223" i="4" s="1"/>
  <c r="CK211" i="4"/>
  <c r="CG211" i="4"/>
  <c r="GC253" i="4"/>
  <c r="EF256" i="4"/>
  <c r="FY256" i="4"/>
  <c r="AU95" i="4"/>
  <c r="EQ98" i="4"/>
  <c r="AU101" i="4"/>
  <c r="EF140" i="4"/>
  <c r="AJ153" i="4"/>
  <c r="EN192" i="4"/>
  <c r="EN201" i="4" s="1"/>
  <c r="EB192" i="4"/>
  <c r="CK198" i="4"/>
  <c r="CC198" i="4"/>
  <c r="EN198" i="4"/>
  <c r="EB198" i="4"/>
  <c r="GC198" i="4"/>
  <c r="GN198" i="4"/>
  <c r="CC214" i="4"/>
  <c r="CO214" i="4"/>
  <c r="CO241" i="4"/>
  <c r="CK241" i="4"/>
  <c r="CK259" i="4" s="1"/>
  <c r="CC241" i="4"/>
  <c r="GG253" i="4"/>
  <c r="EJ256" i="4"/>
  <c r="GG256" i="4"/>
  <c r="CG281" i="4"/>
  <c r="AJ314" i="4"/>
  <c r="AN314" i="4"/>
  <c r="AF314" i="4"/>
  <c r="AU314" i="4"/>
  <c r="AR314" i="4"/>
  <c r="CO333" i="4"/>
  <c r="CC333" i="4"/>
  <c r="CR333" i="4"/>
  <c r="CK333" i="4"/>
  <c r="CG333" i="4"/>
  <c r="EQ76" i="4"/>
  <c r="EQ82" i="4"/>
  <c r="AU89" i="4"/>
  <c r="AU107" i="4" s="1"/>
  <c r="EQ92" i="4"/>
  <c r="EQ107" i="4" s="1"/>
  <c r="EQ112" i="4" s="1"/>
  <c r="CR105" i="4"/>
  <c r="AJ128" i="4"/>
  <c r="EF134" i="4"/>
  <c r="AJ147" i="4"/>
  <c r="EF150" i="4"/>
  <c r="EF165" i="4" s="1"/>
  <c r="EF156" i="4"/>
  <c r="AJ159" i="4"/>
  <c r="CR201" i="4"/>
  <c r="EF70" i="4"/>
  <c r="AJ76" i="4"/>
  <c r="AJ82" i="4"/>
  <c r="EF89" i="4"/>
  <c r="AJ92" i="4"/>
  <c r="AJ107" i="4" s="1"/>
  <c r="EF95" i="4"/>
  <c r="AJ98" i="4"/>
  <c r="EF101" i="4"/>
  <c r="AF125" i="4"/>
  <c r="CC125" i="4"/>
  <c r="EB125" i="4"/>
  <c r="FY125" i="4"/>
  <c r="AN128" i="4"/>
  <c r="AN143" i="4" s="1"/>
  <c r="FY128" i="4"/>
  <c r="AF131" i="4"/>
  <c r="CC131" i="4"/>
  <c r="EB131" i="4"/>
  <c r="FY131" i="4"/>
  <c r="EJ134" i="4"/>
  <c r="FY134" i="4"/>
  <c r="AF137" i="4"/>
  <c r="CC137" i="4"/>
  <c r="EB137" i="4"/>
  <c r="FY137" i="4"/>
  <c r="EJ140" i="4"/>
  <c r="FY140" i="4"/>
  <c r="AN147" i="4"/>
  <c r="FY147" i="4"/>
  <c r="CC150" i="4"/>
  <c r="CC165" i="4" s="1"/>
  <c r="EJ150" i="4"/>
  <c r="EJ165" i="4" s="1"/>
  <c r="EJ170" i="4" s="1"/>
  <c r="AN153" i="4"/>
  <c r="FY153" i="4"/>
  <c r="CC156" i="4"/>
  <c r="EJ156" i="4"/>
  <c r="AN159" i="4"/>
  <c r="CC159" i="4"/>
  <c r="AN186" i="4"/>
  <c r="EJ189" i="4"/>
  <c r="EJ201" i="4" s="1"/>
  <c r="CG192" i="4"/>
  <c r="CG201" i="4" s="1"/>
  <c r="EF192" i="4"/>
  <c r="FY192" i="4"/>
  <c r="FY201" i="4" s="1"/>
  <c r="AN195" i="4"/>
  <c r="GC195" i="4"/>
  <c r="GN195" i="4"/>
  <c r="CG198" i="4"/>
  <c r="EF198" i="4"/>
  <c r="FY198" i="4"/>
  <c r="AN205" i="4"/>
  <c r="CO211" i="4"/>
  <c r="CO223" i="4" s="1"/>
  <c r="CG214" i="4"/>
  <c r="GG214" i="4"/>
  <c r="GK214" i="4"/>
  <c r="GK223" i="4" s="1"/>
  <c r="FY214" i="4"/>
  <c r="FY223" i="4" s="1"/>
  <c r="FY228" i="4" s="1"/>
  <c r="CG241" i="4"/>
  <c r="CG259" i="4" s="1"/>
  <c r="CO247" i="4"/>
  <c r="CR247" i="4"/>
  <c r="CC247" i="4"/>
  <c r="CO253" i="4"/>
  <c r="CG253" i="4"/>
  <c r="EQ256" i="4"/>
  <c r="CO272" i="4"/>
  <c r="CO281" i="4" s="1"/>
  <c r="CR272" i="4"/>
  <c r="CK272" i="4"/>
  <c r="CG272" i="4"/>
  <c r="CC272" i="4"/>
  <c r="BR328" i="4"/>
  <c r="EJ101" i="4"/>
  <c r="EJ107" i="4" s="1"/>
  <c r="EJ112" i="4" s="1"/>
  <c r="AJ125" i="4"/>
  <c r="CG125" i="4"/>
  <c r="EF125" i="4"/>
  <c r="GC125" i="4"/>
  <c r="AR128" i="4"/>
  <c r="AR143" i="4" s="1"/>
  <c r="GC128" i="4"/>
  <c r="AJ131" i="4"/>
  <c r="CG131" i="4"/>
  <c r="EF131" i="4"/>
  <c r="GC131" i="4"/>
  <c r="EN134" i="4"/>
  <c r="GC134" i="4"/>
  <c r="AJ137" i="4"/>
  <c r="CG137" i="4"/>
  <c r="EF137" i="4"/>
  <c r="GC137" i="4"/>
  <c r="EN140" i="4"/>
  <c r="EN143" i="4" s="1"/>
  <c r="GC140" i="4"/>
  <c r="AR147" i="4"/>
  <c r="GC147" i="4"/>
  <c r="GC165" i="4" s="1"/>
  <c r="CG150" i="4"/>
  <c r="CG165" i="4" s="1"/>
  <c r="EN150" i="4"/>
  <c r="EN165" i="4" s="1"/>
  <c r="AR153" i="4"/>
  <c r="GC153" i="4"/>
  <c r="CG156" i="4"/>
  <c r="EN156" i="4"/>
  <c r="AR159" i="4"/>
  <c r="CG159" i="4"/>
  <c r="EJ192" i="4"/>
  <c r="GG192" i="4"/>
  <c r="CO198" i="4"/>
  <c r="EJ198" i="4"/>
  <c r="GG198" i="4"/>
  <c r="AU205" i="4"/>
  <c r="CR211" i="4"/>
  <c r="CR223" i="4" s="1"/>
  <c r="CR228" i="4" s="1"/>
  <c r="CK214" i="4"/>
  <c r="CR241" i="4"/>
  <c r="CR259" i="4" s="1"/>
  <c r="EF244" i="4"/>
  <c r="EQ244" i="4"/>
  <c r="EJ244" i="4"/>
  <c r="FY369" i="4"/>
  <c r="GN369" i="4"/>
  <c r="GK369" i="4"/>
  <c r="GG369" i="4"/>
  <c r="GC369" i="4"/>
  <c r="EQ192" i="4"/>
  <c r="GK192" i="4"/>
  <c r="EF195" i="4"/>
  <c r="EQ195" i="4"/>
  <c r="CR198" i="4"/>
  <c r="EQ198" i="4"/>
  <c r="GK198" i="4"/>
  <c r="CK205" i="4"/>
  <c r="CK223" i="4" s="1"/>
  <c r="CC205" i="4"/>
  <c r="CC223" i="4" s="1"/>
  <c r="CR214" i="4"/>
  <c r="EQ217" i="4"/>
  <c r="EQ223" i="4" s="1"/>
  <c r="EN217" i="4"/>
  <c r="EN223" i="4" s="1"/>
  <c r="EN228" i="4" s="1"/>
  <c r="EB217" i="4"/>
  <c r="EB223" i="4" s="1"/>
  <c r="GC221" i="4"/>
  <c r="GN221" i="4"/>
  <c r="FY259" i="4"/>
  <c r="CO299" i="4"/>
  <c r="CR299" i="4"/>
  <c r="CR317" i="4" s="1"/>
  <c r="CK299" i="4"/>
  <c r="CG299" i="4"/>
  <c r="CC299" i="4"/>
  <c r="EN397" i="4"/>
  <c r="EB183" i="4"/>
  <c r="EB201" i="4" s="1"/>
  <c r="GG183" i="4"/>
  <c r="CC186" i="4"/>
  <c r="CC201" i="4" s="1"/>
  <c r="AF189" i="4"/>
  <c r="FH189" i="4"/>
  <c r="GN192" i="4"/>
  <c r="EB195" i="4"/>
  <c r="CG205" i="4"/>
  <c r="CG223" i="4" s="1"/>
  <c r="GC205" i="4"/>
  <c r="GC223" i="4" s="1"/>
  <c r="GN205" i="4"/>
  <c r="AF211" i="4"/>
  <c r="AU211" i="4"/>
  <c r="AN211" i="4"/>
  <c r="EF217" i="4"/>
  <c r="FY221" i="4"/>
  <c r="EN244" i="4"/>
  <c r="GK247" i="4"/>
  <c r="GG247" i="4"/>
  <c r="FY247" i="4"/>
  <c r="AR253" i="4"/>
  <c r="AR259" i="4" s="1"/>
  <c r="AF253" i="4"/>
  <c r="AF259" i="4" s="1"/>
  <c r="AU253" i="4"/>
  <c r="AU259" i="4" s="1"/>
  <c r="CR253" i="4"/>
  <c r="AF263" i="4"/>
  <c r="AU263" i="4"/>
  <c r="AR263" i="4"/>
  <c r="AJ263" i="4"/>
  <c r="GK308" i="4"/>
  <c r="GN308" i="4"/>
  <c r="GG308" i="4"/>
  <c r="GG317" i="4" s="1"/>
  <c r="GC308" i="4"/>
  <c r="FY308" i="4"/>
  <c r="AN198" i="4"/>
  <c r="GG211" i="4"/>
  <c r="GG223" i="4" s="1"/>
  <c r="GG241" i="4"/>
  <c r="GG259" i="4" s="1"/>
  <c r="FY263" i="4"/>
  <c r="FY281" i="4" s="1"/>
  <c r="EJ269" i="4"/>
  <c r="EJ281" i="4" s="1"/>
  <c r="AU272" i="4"/>
  <c r="EF272" i="4"/>
  <c r="CG275" i="4"/>
  <c r="EB275" i="4"/>
  <c r="EB299" i="4"/>
  <c r="GC299" i="4"/>
  <c r="GC317" i="4" s="1"/>
  <c r="GC344" i="4" s="1"/>
  <c r="AR305" i="4"/>
  <c r="AJ305" i="4"/>
  <c r="AF305" i="4"/>
  <c r="FY305" i="4"/>
  <c r="AJ324" i="4"/>
  <c r="AU324" i="4"/>
  <c r="AR324" i="4"/>
  <c r="EB330" i="4"/>
  <c r="EQ330" i="4"/>
  <c r="AU366" i="4"/>
  <c r="AU375" i="4" s="1"/>
  <c r="AR366" i="4"/>
  <c r="AN366" i="4"/>
  <c r="AJ366" i="4"/>
  <c r="AF366" i="4"/>
  <c r="CC397" i="4"/>
  <c r="EJ208" i="4"/>
  <c r="EJ223" i="4" s="1"/>
  <c r="EF211" i="4"/>
  <c r="EF223" i="4" s="1"/>
  <c r="AN217" i="4"/>
  <c r="CG217" i="4"/>
  <c r="AJ241" i="4"/>
  <c r="AJ259" i="4" s="1"/>
  <c r="EF247" i="4"/>
  <c r="AN250" i="4"/>
  <c r="AN259" i="4" s="1"/>
  <c r="EF281" i="4"/>
  <c r="GG263" i="4"/>
  <c r="GG281" i="4" s="1"/>
  <c r="AN266" i="4"/>
  <c r="AN281" i="4" s="1"/>
  <c r="EQ269" i="4"/>
  <c r="EQ281" i="4" s="1"/>
  <c r="EN272" i="4"/>
  <c r="EN281" i="4" s="1"/>
  <c r="CR275" i="4"/>
  <c r="CR281" i="4" s="1"/>
  <c r="CR286" i="4" s="1"/>
  <c r="EN275" i="4"/>
  <c r="EQ279" i="4"/>
  <c r="EN279" i="4"/>
  <c r="EJ299" i="4"/>
  <c r="GN299" i="4"/>
  <c r="AU305" i="4"/>
  <c r="EN305" i="4"/>
  <c r="EQ305" i="4"/>
  <c r="EJ305" i="4"/>
  <c r="GK311" i="4"/>
  <c r="GG311" i="4"/>
  <c r="GC311" i="4"/>
  <c r="GK314" i="4"/>
  <c r="FY314" i="4"/>
  <c r="AN324" i="4"/>
  <c r="EJ330" i="4"/>
  <c r="EF397" i="4"/>
  <c r="EQ433" i="4"/>
  <c r="EQ272" i="4"/>
  <c r="EQ317" i="4"/>
  <c r="AJ302" i="4"/>
  <c r="AF302" i="4"/>
  <c r="CO324" i="4"/>
  <c r="CO339" i="4" s="1"/>
  <c r="CG324" i="4"/>
  <c r="CG339" i="4" s="1"/>
  <c r="CR360" i="4"/>
  <c r="CO360" i="4"/>
  <c r="CK360" i="4"/>
  <c r="CG360" i="4"/>
  <c r="CC360" i="4"/>
  <c r="AR299" i="4"/>
  <c r="AU299" i="4"/>
  <c r="AN299" i="4"/>
  <c r="AN317" i="4" s="1"/>
  <c r="AU327" i="4"/>
  <c r="AJ327" i="4"/>
  <c r="AF327" i="4"/>
  <c r="CC357" i="4"/>
  <c r="CR357" i="4"/>
  <c r="CO357" i="4"/>
  <c r="CK357" i="4"/>
  <c r="CG357" i="4"/>
  <c r="GK259" i="4"/>
  <c r="GC269" i="4"/>
  <c r="GC281" i="4" s="1"/>
  <c r="GC286" i="4" s="1"/>
  <c r="AF272" i="4"/>
  <c r="CK279" i="4"/>
  <c r="CK281" i="4" s="1"/>
  <c r="CK286" i="4" s="1"/>
  <c r="EJ279" i="4"/>
  <c r="AF299" i="4"/>
  <c r="AR302" i="4"/>
  <c r="CO305" i="4"/>
  <c r="CK305" i="4"/>
  <c r="CG305" i="4"/>
  <c r="EN311" i="4"/>
  <c r="EF311" i="4"/>
  <c r="EF317" i="4" s="1"/>
  <c r="EB311" i="4"/>
  <c r="GN314" i="4"/>
  <c r="AF321" i="4"/>
  <c r="AF339" i="4" s="1"/>
  <c r="AU321" i="4"/>
  <c r="GG339" i="4"/>
  <c r="CK324" i="4"/>
  <c r="CK339" i="4" s="1"/>
  <c r="AN327" i="4"/>
  <c r="EF327" i="4"/>
  <c r="EB327" i="4"/>
  <c r="CO330" i="4"/>
  <c r="CK330" i="4"/>
  <c r="CG330" i="4"/>
  <c r="AN333" i="4"/>
  <c r="CR337" i="4"/>
  <c r="CG337" i="4"/>
  <c r="CC337" i="4"/>
  <c r="CC339" i="4" s="1"/>
  <c r="FY357" i="4"/>
  <c r="GC357" i="4"/>
  <c r="GN357" i="4"/>
  <c r="GK357" i="4"/>
  <c r="EB363" i="4"/>
  <c r="EB375" i="4" s="1"/>
  <c r="EQ363" i="4"/>
  <c r="EN363" i="4"/>
  <c r="EJ363" i="4"/>
  <c r="EJ375" i="4" s="1"/>
  <c r="EF363" i="4"/>
  <c r="EF375" i="4" s="1"/>
  <c r="AJ299" i="4"/>
  <c r="AU302" i="4"/>
  <c r="CR324" i="4"/>
  <c r="CR339" i="4" s="1"/>
  <c r="CR344" i="4" s="1"/>
  <c r="AR327" i="4"/>
  <c r="FN328" i="4"/>
  <c r="AR333" i="4"/>
  <c r="GK281" i="4"/>
  <c r="GK286" i="4" s="1"/>
  <c r="EB269" i="4"/>
  <c r="EB281" i="4" s="1"/>
  <c r="EB286" i="4" s="1"/>
  <c r="GN269" i="4"/>
  <c r="GN281" i="4" s="1"/>
  <c r="GN286" i="4" s="1"/>
  <c r="AR272" i="4"/>
  <c r="CC275" i="4"/>
  <c r="CC281" i="4" s="1"/>
  <c r="EN317" i="4"/>
  <c r="EN344" i="4" s="1"/>
  <c r="FY299" i="4"/>
  <c r="GK305" i="4"/>
  <c r="GK317" i="4" s="1"/>
  <c r="GN305" i="4"/>
  <c r="AJ308" i="4"/>
  <c r="AU308" i="4"/>
  <c r="AR308" i="4"/>
  <c r="EF321" i="4"/>
  <c r="EJ321" i="4"/>
  <c r="EJ339" i="4" s="1"/>
  <c r="EB321" i="4"/>
  <c r="EQ324" i="4"/>
  <c r="EQ339" i="4" s="1"/>
  <c r="EQ344" i="4" s="1"/>
  <c r="EF324" i="4"/>
  <c r="EB324" i="4"/>
  <c r="EN360" i="4"/>
  <c r="EN375" i="4" s="1"/>
  <c r="FY372" i="4"/>
  <c r="GG372" i="4"/>
  <c r="GG375" i="4" s="1"/>
  <c r="CR379" i="4"/>
  <c r="CK379" i="4"/>
  <c r="FY379" i="4"/>
  <c r="GG379" i="4"/>
  <c r="EQ385" i="4"/>
  <c r="EB385" i="4"/>
  <c r="AR395" i="4"/>
  <c r="AN395" i="4"/>
  <c r="AJ395" i="4"/>
  <c r="U444" i="4"/>
  <c r="CR372" i="4"/>
  <c r="CK372" i="4"/>
  <c r="EJ372" i="4"/>
  <c r="EB372" i="4"/>
  <c r="EQ372" i="4"/>
  <c r="GN382" i="4"/>
  <c r="GG382" i="4"/>
  <c r="AN385" i="4"/>
  <c r="AF385" i="4"/>
  <c r="AU385" i="4"/>
  <c r="AU388" i="4"/>
  <c r="AF388" i="4"/>
  <c r="EJ388" i="4"/>
  <c r="EF388" i="4"/>
  <c r="EB388" i="4"/>
  <c r="EQ388" i="4"/>
  <c r="AN391" i="4"/>
  <c r="AJ391" i="4"/>
  <c r="AF391" i="4"/>
  <c r="AU391" i="4"/>
  <c r="EQ571" i="4"/>
  <c r="AR627" i="4"/>
  <c r="AN627" i="4"/>
  <c r="AJ627" i="4"/>
  <c r="AF627" i="4"/>
  <c r="AU627" i="4"/>
  <c r="GN321" i="4"/>
  <c r="GN339" i="4" s="1"/>
  <c r="EQ333" i="4"/>
  <c r="AJ337" i="4"/>
  <c r="AN357" i="4"/>
  <c r="EQ357" i="4"/>
  <c r="AJ363" i="4"/>
  <c r="CK363" i="4"/>
  <c r="GN363" i="4"/>
  <c r="CC366" i="4"/>
  <c r="CG369" i="4"/>
  <c r="EJ369" i="4"/>
  <c r="AJ372" i="4"/>
  <c r="CC372" i="4"/>
  <c r="EF372" i="4"/>
  <c r="GK372" i="4"/>
  <c r="CG379" i="4"/>
  <c r="GK379" i="4"/>
  <c r="CC382" i="4"/>
  <c r="CK382" i="4"/>
  <c r="FY382" i="4"/>
  <c r="AJ385" i="4"/>
  <c r="EJ385" i="4"/>
  <c r="AJ388" i="4"/>
  <c r="EN388" i="4"/>
  <c r="FN386" i="4"/>
  <c r="AR391" i="4"/>
  <c r="GN391" i="4"/>
  <c r="GK391" i="4"/>
  <c r="GG391" i="4"/>
  <c r="AU395" i="4"/>
  <c r="FY455" i="4"/>
  <c r="FY460" i="4" s="1"/>
  <c r="AU446" i="4"/>
  <c r="AR446" i="4"/>
  <c r="AN446" i="4"/>
  <c r="AJ446" i="4"/>
  <c r="AF446" i="4"/>
  <c r="FY302" i="4"/>
  <c r="CC311" i="4"/>
  <c r="FY327" i="4"/>
  <c r="FY339" i="4" s="1"/>
  <c r="EB337" i="4"/>
  <c r="FY337" i="4"/>
  <c r="AR357" i="4"/>
  <c r="AF360" i="4"/>
  <c r="AF375" i="4" s="1"/>
  <c r="GC360" i="4"/>
  <c r="AN363" i="4"/>
  <c r="CO363" i="4"/>
  <c r="CG366" i="4"/>
  <c r="EB366" i="4"/>
  <c r="AJ369" i="4"/>
  <c r="CK369" i="4"/>
  <c r="EN369" i="4"/>
  <c r="AN372" i="4"/>
  <c r="CG372" i="4"/>
  <c r="EN372" i="4"/>
  <c r="GN372" i="4"/>
  <c r="CO379" i="4"/>
  <c r="CO397" i="4" s="1"/>
  <c r="GN379" i="4"/>
  <c r="CG382" i="4"/>
  <c r="GC382" i="4"/>
  <c r="GC397" i="4" s="1"/>
  <c r="AR385" i="4"/>
  <c r="AR397" i="4" s="1"/>
  <c r="EN385" i="4"/>
  <c r="AN388" i="4"/>
  <c r="GN388" i="4"/>
  <c r="GK388" i="4"/>
  <c r="GG388" i="4"/>
  <c r="FY391" i="4"/>
  <c r="EN418" i="4"/>
  <c r="EJ418" i="4"/>
  <c r="EJ433" i="4" s="1"/>
  <c r="EF418" i="4"/>
  <c r="EF433" i="4" s="1"/>
  <c r="AR424" i="4"/>
  <c r="AN424" i="4"/>
  <c r="AJ424" i="4"/>
  <c r="AJ443" i="4"/>
  <c r="AJ455" i="4" s="1"/>
  <c r="AU443" i="4"/>
  <c r="AR443" i="4"/>
  <c r="AR455" i="4" s="1"/>
  <c r="AN443" i="4"/>
  <c r="AR473" i="4"/>
  <c r="AF473" i="4"/>
  <c r="AU473" i="4"/>
  <c r="AN473" i="4"/>
  <c r="AJ473" i="4"/>
  <c r="AR363" i="4"/>
  <c r="CK366" i="4"/>
  <c r="CO369" i="4"/>
  <c r="CO372" i="4"/>
  <c r="EQ379" i="4"/>
  <c r="EB379" i="4"/>
  <c r="CR385" i="4"/>
  <c r="CK385" i="4"/>
  <c r="EQ391" i="4"/>
  <c r="EB391" i="4"/>
  <c r="EN433" i="4"/>
  <c r="AU430" i="4"/>
  <c r="AU433" i="4" s="1"/>
  <c r="AR430" i="4"/>
  <c r="AN430" i="4"/>
  <c r="AJ430" i="4"/>
  <c r="AF443" i="4"/>
  <c r="AN379" i="4"/>
  <c r="AF379" i="4"/>
  <c r="AU379" i="4"/>
  <c r="GC433" i="4"/>
  <c r="BR444" i="4"/>
  <c r="GK339" i="4"/>
  <c r="AJ379" i="4"/>
  <c r="AJ397" i="4" s="1"/>
  <c r="EJ379" i="4"/>
  <c r="AU382" i="4"/>
  <c r="AF382" i="4"/>
  <c r="EJ382" i="4"/>
  <c r="EB382" i="4"/>
  <c r="EQ382" i="4"/>
  <c r="CG385" i="4"/>
  <c r="EJ391" i="4"/>
  <c r="CK395" i="4"/>
  <c r="CG395" i="4"/>
  <c r="CC395" i="4"/>
  <c r="CR395" i="4"/>
  <c r="GG433" i="4"/>
  <c r="EF455" i="4"/>
  <c r="DQ444" i="4"/>
  <c r="GG385" i="4"/>
  <c r="CK388" i="4"/>
  <c r="CK391" i="4"/>
  <c r="GG395" i="4"/>
  <c r="AF440" i="4"/>
  <c r="EQ443" i="4"/>
  <c r="FY449" i="4"/>
  <c r="AF453" i="4"/>
  <c r="CC453" i="4"/>
  <c r="EN479" i="4"/>
  <c r="EB479" i="4"/>
  <c r="AR485" i="4"/>
  <c r="AF485" i="4"/>
  <c r="BR502" i="4"/>
  <c r="EB488" i="4"/>
  <c r="EQ488" i="4"/>
  <c r="GK488" i="4"/>
  <c r="GN488" i="4"/>
  <c r="GG488" i="4"/>
  <c r="CR534" i="4"/>
  <c r="CC534" i="4"/>
  <c r="CO534" i="4"/>
  <c r="CK534" i="4"/>
  <c r="CK549" i="4" s="1"/>
  <c r="CG534" i="4"/>
  <c r="CO455" i="4"/>
  <c r="GN449" i="4"/>
  <c r="AU453" i="4"/>
  <c r="CR453" i="4"/>
  <c r="EF476" i="4"/>
  <c r="EN476" i="4"/>
  <c r="AU485" i="4"/>
  <c r="EF488" i="4"/>
  <c r="FY488" i="4"/>
  <c r="FY491" i="4" s="1"/>
  <c r="AJ498" i="4"/>
  <c r="AN498" i="4"/>
  <c r="AF498" i="4"/>
  <c r="EF507" i="4"/>
  <c r="EQ507" i="4"/>
  <c r="EN507" i="4"/>
  <c r="EJ507" i="4"/>
  <c r="EB507" i="4"/>
  <c r="EB513" i="4" s="1"/>
  <c r="EB518" i="4" s="1"/>
  <c r="CK571" i="4"/>
  <c r="GK424" i="4"/>
  <c r="GK433" i="4" s="1"/>
  <c r="GK460" i="4" s="1"/>
  <c r="AR427" i="4"/>
  <c r="CO427" i="4"/>
  <c r="CO433" i="4" s="1"/>
  <c r="EN427" i="4"/>
  <c r="GK427" i="4"/>
  <c r="CC430" i="4"/>
  <c r="CC433" i="4" s="1"/>
  <c r="CC437" i="4"/>
  <c r="CC455" i="4" s="1"/>
  <c r="EB440" i="4"/>
  <c r="EB455" i="4" s="1"/>
  <c r="EB460" i="4" s="1"/>
  <c r="GN440" i="4"/>
  <c r="GN455" i="4" s="1"/>
  <c r="GN460" i="4" s="1"/>
  <c r="EB443" i="4"/>
  <c r="FY446" i="4"/>
  <c r="AU476" i="4"/>
  <c r="EB476" i="4"/>
  <c r="AR479" i="4"/>
  <c r="AN479" i="4"/>
  <c r="EQ482" i="4"/>
  <c r="EJ488" i="4"/>
  <c r="GC488" i="4"/>
  <c r="AR498" i="4"/>
  <c r="AR513" i="4" s="1"/>
  <c r="AJ504" i="4"/>
  <c r="AF504" i="4"/>
  <c r="AF513" i="4" s="1"/>
  <c r="AU504" i="4"/>
  <c r="AU513" i="4" s="1"/>
  <c r="AN504" i="4"/>
  <c r="U502" i="4"/>
  <c r="GN562" i="4"/>
  <c r="GC562" i="4"/>
  <c r="FY562" i="4"/>
  <c r="GK562" i="4"/>
  <c r="GK571" i="4" s="1"/>
  <c r="GK576" i="4" s="1"/>
  <c r="GG562" i="4"/>
  <c r="CG430" i="4"/>
  <c r="CG433" i="4" s="1"/>
  <c r="CG437" i="4"/>
  <c r="CG455" i="4" s="1"/>
  <c r="EJ440" i="4"/>
  <c r="EJ455" i="4" s="1"/>
  <c r="EJ460" i="4" s="1"/>
  <c r="EF443" i="4"/>
  <c r="GC446" i="4"/>
  <c r="GC455" i="4" s="1"/>
  <c r="GC460" i="4" s="1"/>
  <c r="EN473" i="4"/>
  <c r="EN491" i="4" s="1"/>
  <c r="EJ473" i="4"/>
  <c r="EJ491" i="4" s="1"/>
  <c r="EJ476" i="4"/>
  <c r="EN488" i="4"/>
  <c r="GK495" i="4"/>
  <c r="GG495" i="4"/>
  <c r="GG513" i="4" s="1"/>
  <c r="GC495" i="4"/>
  <c r="CK430" i="4"/>
  <c r="CK433" i="4" s="1"/>
  <c r="EJ430" i="4"/>
  <c r="CK437" i="4"/>
  <c r="CK455" i="4" s="1"/>
  <c r="EN440" i="4"/>
  <c r="EN455" i="4" s="1"/>
  <c r="EJ443" i="4"/>
  <c r="GG446" i="4"/>
  <c r="GG455" i="4" s="1"/>
  <c r="GG460" i="4" s="1"/>
  <c r="AN449" i="4"/>
  <c r="EB473" i="4"/>
  <c r="EB491" i="4" s="1"/>
  <c r="GG491" i="4"/>
  <c r="EQ476" i="4"/>
  <c r="EQ491" i="4" s="1"/>
  <c r="AJ479" i="4"/>
  <c r="GK479" i="4"/>
  <c r="GC479" i="4"/>
  <c r="AJ482" i="4"/>
  <c r="AF482" i="4"/>
  <c r="CO485" i="4"/>
  <c r="CG485" i="4"/>
  <c r="FY495" i="4"/>
  <c r="FY513" i="4" s="1"/>
  <c r="CR430" i="4"/>
  <c r="CR433" i="4" s="1"/>
  <c r="CR437" i="4"/>
  <c r="EQ440" i="4"/>
  <c r="EB453" i="4"/>
  <c r="EQ453" i="4"/>
  <c r="CO473" i="4"/>
  <c r="CG473" i="4"/>
  <c r="EF491" i="4"/>
  <c r="GK476" i="4"/>
  <c r="GC476" i="4"/>
  <c r="GC491" i="4" s="1"/>
  <c r="GN495" i="4"/>
  <c r="GN565" i="4"/>
  <c r="GC565" i="4"/>
  <c r="FY565" i="4"/>
  <c r="GK565" i="4"/>
  <c r="GG565" i="4"/>
  <c r="GN607" i="4"/>
  <c r="GG501" i="4"/>
  <c r="EJ511" i="4"/>
  <c r="CG531" i="4"/>
  <c r="CC531" i="4"/>
  <c r="CR531" i="4"/>
  <c r="AJ537" i="4"/>
  <c r="AF537" i="4"/>
  <c r="AU537" i="4"/>
  <c r="CR540" i="4"/>
  <c r="CC540" i="4"/>
  <c r="EN540" i="4"/>
  <c r="EJ540" i="4"/>
  <c r="GC540" i="4"/>
  <c r="FY540" i="4"/>
  <c r="GN540" i="4"/>
  <c r="GC553" i="4"/>
  <c r="FY553" i="4"/>
  <c r="GN553" i="4"/>
  <c r="GG595" i="4"/>
  <c r="GK595" i="4"/>
  <c r="GC595" i="4"/>
  <c r="GC607" i="4" s="1"/>
  <c r="FY595" i="4"/>
  <c r="BR618" i="4"/>
  <c r="FN618" i="4"/>
  <c r="GC531" i="4"/>
  <c r="FY531" i="4"/>
  <c r="FY549" i="4" s="1"/>
  <c r="GN531" i="4"/>
  <c r="EF537" i="4"/>
  <c r="EB537" i="4"/>
  <c r="EQ537" i="4"/>
  <c r="CG543" i="4"/>
  <c r="CC543" i="4"/>
  <c r="CR543" i="4"/>
  <c r="GN556" i="4"/>
  <c r="FY556" i="4"/>
  <c r="AR559" i="4"/>
  <c r="AN559" i="4"/>
  <c r="CG562" i="4"/>
  <c r="CC562" i="4"/>
  <c r="CR562" i="4"/>
  <c r="AN589" i="4"/>
  <c r="AN607" i="4" s="1"/>
  <c r="AJ589" i="4"/>
  <c r="AF589" i="4"/>
  <c r="EJ601" i="4"/>
  <c r="EB601" i="4"/>
  <c r="EN601" i="4"/>
  <c r="EF601" i="4"/>
  <c r="EB611" i="4"/>
  <c r="EN611" i="4"/>
  <c r="EJ611" i="4"/>
  <c r="EJ629" i="4" s="1"/>
  <c r="EF611" i="4"/>
  <c r="AN495" i="4"/>
  <c r="EN501" i="4"/>
  <c r="EJ504" i="4"/>
  <c r="EJ513" i="4" s="1"/>
  <c r="EJ518" i="4" s="1"/>
  <c r="CK507" i="4"/>
  <c r="CK513" i="4" s="1"/>
  <c r="CK518" i="4" s="1"/>
  <c r="AJ531" i="4"/>
  <c r="AF531" i="4"/>
  <c r="AF549" i="4" s="1"/>
  <c r="AU531" i="4"/>
  <c r="AU549" i="4" s="1"/>
  <c r="GG531" i="4"/>
  <c r="GG549" i="4" s="1"/>
  <c r="GC534" i="4"/>
  <c r="FY534" i="4"/>
  <c r="GN534" i="4"/>
  <c r="EJ537" i="4"/>
  <c r="EJ549" i="4" s="1"/>
  <c r="CO540" i="4"/>
  <c r="EQ540" i="4"/>
  <c r="CK543" i="4"/>
  <c r="AR553" i="4"/>
  <c r="AN553" i="4"/>
  <c r="CG556" i="4"/>
  <c r="CC556" i="4"/>
  <c r="CR556" i="4"/>
  <c r="GC556" i="4"/>
  <c r="AF559" i="4"/>
  <c r="AF571" i="4" s="1"/>
  <c r="AF576" i="4" s="1"/>
  <c r="CK562" i="4"/>
  <c r="GC569" i="4"/>
  <c r="FY569" i="4"/>
  <c r="GN569" i="4"/>
  <c r="GK569" i="4"/>
  <c r="AR589" i="4"/>
  <c r="EQ601" i="4"/>
  <c r="CR604" i="4"/>
  <c r="CK604" i="4"/>
  <c r="CG604" i="4"/>
  <c r="CC604" i="4"/>
  <c r="EQ611" i="4"/>
  <c r="CK614" i="4"/>
  <c r="CC614" i="4"/>
  <c r="CC629" i="4" s="1"/>
  <c r="CR614" i="4"/>
  <c r="CR629" i="4" s="1"/>
  <c r="CO614" i="4"/>
  <c r="CG614" i="4"/>
  <c r="EQ501" i="4"/>
  <c r="EQ513" i="4" s="1"/>
  <c r="EQ518" i="4" s="1"/>
  <c r="CR507" i="4"/>
  <c r="GK531" i="4"/>
  <c r="GK549" i="4" s="1"/>
  <c r="EN537" i="4"/>
  <c r="CO543" i="4"/>
  <c r="GC543" i="4"/>
  <c r="FY543" i="4"/>
  <c r="GN543" i="4"/>
  <c r="CR546" i="4"/>
  <c r="CC546" i="4"/>
  <c r="EN546" i="4"/>
  <c r="EJ546" i="4"/>
  <c r="GC546" i="4"/>
  <c r="FY546" i="4"/>
  <c r="GN546" i="4"/>
  <c r="GG556" i="4"/>
  <c r="GG571" i="4" s="1"/>
  <c r="GG576" i="4" s="1"/>
  <c r="AJ559" i="4"/>
  <c r="AJ571" i="4" s="1"/>
  <c r="CO562" i="4"/>
  <c r="CO571" i="4" s="1"/>
  <c r="C565" i="4"/>
  <c r="U560" i="4" s="1"/>
  <c r="CG565" i="4"/>
  <c r="CG571" i="4" s="1"/>
  <c r="CC565" i="4"/>
  <c r="CR565" i="4"/>
  <c r="AU589" i="4"/>
  <c r="EJ589" i="4"/>
  <c r="EN589" i="4"/>
  <c r="EF589" i="4"/>
  <c r="EB589" i="4"/>
  <c r="EB607" i="4" s="1"/>
  <c r="AU592" i="4"/>
  <c r="AN592" i="4"/>
  <c r="AJ592" i="4"/>
  <c r="EQ614" i="4"/>
  <c r="EJ614" i="4"/>
  <c r="EN614" i="4"/>
  <c r="EF614" i="4"/>
  <c r="EB614" i="4"/>
  <c r="DQ618" i="4"/>
  <c r="GN623" i="4"/>
  <c r="GG623" i="4"/>
  <c r="GC623" i="4"/>
  <c r="FY623" i="4"/>
  <c r="FY692" i="4"/>
  <c r="GN511" i="4"/>
  <c r="GK511" i="4"/>
  <c r="EF531" i="4"/>
  <c r="EB531" i="4"/>
  <c r="EQ531" i="4"/>
  <c r="AR534" i="4"/>
  <c r="AR549" i="4" s="1"/>
  <c r="AN534" i="4"/>
  <c r="AN549" i="4" s="1"/>
  <c r="CG537" i="4"/>
  <c r="CC537" i="4"/>
  <c r="CR537" i="4"/>
  <c r="AJ543" i="4"/>
  <c r="AF543" i="4"/>
  <c r="AU543" i="4"/>
  <c r="EF571" i="4"/>
  <c r="GK556" i="4"/>
  <c r="AU559" i="4"/>
  <c r="AU571" i="4" s="1"/>
  <c r="EJ569" i="4"/>
  <c r="EF569" i="4"/>
  <c r="EQ569" i="4"/>
  <c r="GN629" i="4"/>
  <c r="GN614" i="4"/>
  <c r="GG614" i="4"/>
  <c r="GC614" i="4"/>
  <c r="FY614" i="4"/>
  <c r="CK537" i="4"/>
  <c r="AN543" i="4"/>
  <c r="EN571" i="4"/>
  <c r="EN556" i="4"/>
  <c r="EJ556" i="4"/>
  <c r="EJ571" i="4" s="1"/>
  <c r="EJ576" i="4" s="1"/>
  <c r="CR559" i="4"/>
  <c r="CC559" i="4"/>
  <c r="EB569" i="4"/>
  <c r="AR592" i="4"/>
  <c r="GG592" i="4"/>
  <c r="GG607" i="4" s="1"/>
  <c r="GK592" i="4"/>
  <c r="GC592" i="4"/>
  <c r="GK614" i="4"/>
  <c r="CR627" i="4"/>
  <c r="CK627" i="4"/>
  <c r="CO627" i="4"/>
  <c r="CG627" i="4"/>
  <c r="CC627" i="4"/>
  <c r="CO692" i="4"/>
  <c r="GG687" i="4"/>
  <c r="GG692" i="4" s="1"/>
  <c r="GK491" i="4"/>
  <c r="CR479" i="4"/>
  <c r="CR491" i="4" s="1"/>
  <c r="EJ485" i="4"/>
  <c r="GN485" i="4"/>
  <c r="GN491" i="4" s="1"/>
  <c r="AR488" i="4"/>
  <c r="CC513" i="4"/>
  <c r="CC518" i="4" s="1"/>
  <c r="EN495" i="4"/>
  <c r="EN513" i="4" s="1"/>
  <c r="GC501" i="4"/>
  <c r="CR504" i="4"/>
  <c r="CR513" i="4" s="1"/>
  <c r="CR518" i="4" s="1"/>
  <c r="EF511" i="4"/>
  <c r="EF513" i="4" s="1"/>
  <c r="EF518" i="4" s="1"/>
  <c r="GC511" i="4"/>
  <c r="EN531" i="4"/>
  <c r="AJ534" i="4"/>
  <c r="CO537" i="4"/>
  <c r="GC537" i="4"/>
  <c r="FY537" i="4"/>
  <c r="GN537" i="4"/>
  <c r="AR543" i="4"/>
  <c r="EF543" i="4"/>
  <c r="EB543" i="4"/>
  <c r="EQ543" i="4"/>
  <c r="CO546" i="4"/>
  <c r="EQ546" i="4"/>
  <c r="CR553" i="4"/>
  <c r="CC553" i="4"/>
  <c r="EB556" i="4"/>
  <c r="EB571" i="4" s="1"/>
  <c r="CG559" i="4"/>
  <c r="GC559" i="4"/>
  <c r="FY559" i="4"/>
  <c r="GN559" i="4"/>
  <c r="FN560" i="4"/>
  <c r="EN569" i="4"/>
  <c r="CK589" i="4"/>
  <c r="CG589" i="4"/>
  <c r="CC589" i="4"/>
  <c r="FY592" i="4"/>
  <c r="FY607" i="4" s="1"/>
  <c r="AN601" i="4"/>
  <c r="AF601" i="4"/>
  <c r="AU617" i="4"/>
  <c r="AN617" i="4"/>
  <c r="CO617" i="4"/>
  <c r="AU620" i="4"/>
  <c r="AR656" i="4"/>
  <c r="AJ656" i="4"/>
  <c r="CC692" i="4"/>
  <c r="GK589" i="4"/>
  <c r="GK607" i="4" s="1"/>
  <c r="CC592" i="4"/>
  <c r="EN592" i="4"/>
  <c r="EB595" i="4"/>
  <c r="AJ598" i="4"/>
  <c r="AJ601" i="4"/>
  <c r="AF617" i="4"/>
  <c r="CK620" i="4"/>
  <c r="CC620" i="4"/>
  <c r="AU623" i="4"/>
  <c r="AN623" i="4"/>
  <c r="CK623" i="4"/>
  <c r="CC623" i="4"/>
  <c r="EF623" i="4"/>
  <c r="AF656" i="4"/>
  <c r="AF665" i="4" s="1"/>
  <c r="CK687" i="4"/>
  <c r="CK692" i="4" s="1"/>
  <c r="CG592" i="4"/>
  <c r="EF595" i="4"/>
  <c r="AN598" i="4"/>
  <c r="EQ598" i="4"/>
  <c r="EQ607" i="4" s="1"/>
  <c r="EJ598" i="4"/>
  <c r="GG598" i="4"/>
  <c r="FY598" i="4"/>
  <c r="AR601" i="4"/>
  <c r="GG601" i="4"/>
  <c r="FY601" i="4"/>
  <c r="AJ617" i="4"/>
  <c r="EJ623" i="4"/>
  <c r="AN656" i="4"/>
  <c r="AN665" i="4" s="1"/>
  <c r="AR662" i="4"/>
  <c r="AR665" i="4" s="1"/>
  <c r="AJ662" i="4"/>
  <c r="CR692" i="4"/>
  <c r="FN676" i="4"/>
  <c r="EN669" i="4"/>
  <c r="EJ669" i="4"/>
  <c r="EF669" i="4"/>
  <c r="GN692" i="4"/>
  <c r="EQ604" i="4"/>
  <c r="EJ604" i="4"/>
  <c r="GG604" i="4"/>
  <c r="FY604" i="4"/>
  <c r="GG611" i="4"/>
  <c r="FY611" i="4"/>
  <c r="EQ623" i="4"/>
  <c r="AJ665" i="4"/>
  <c r="EF665" i="4"/>
  <c r="EJ650" i="4"/>
  <c r="EJ665" i="4" s="1"/>
  <c r="AN662" i="4"/>
  <c r="EB669" i="4"/>
  <c r="EQ675" i="4"/>
  <c r="EN675" i="4"/>
  <c r="EJ675" i="4"/>
  <c r="EF675" i="4"/>
  <c r="EJ562" i="4"/>
  <c r="AN565" i="4"/>
  <c r="AR569" i="4"/>
  <c r="CK569" i="4"/>
  <c r="AR595" i="4"/>
  <c r="CR595" i="4"/>
  <c r="CR607" i="4" s="1"/>
  <c r="CO598" i="4"/>
  <c r="CO607" i="4" s="1"/>
  <c r="EN598" i="4"/>
  <c r="GN598" i="4"/>
  <c r="GN601" i="4"/>
  <c r="AR604" i="4"/>
  <c r="EB604" i="4"/>
  <c r="GC604" i="4"/>
  <c r="CK611" i="4"/>
  <c r="GC611" i="4"/>
  <c r="GC629" i="4" s="1"/>
  <c r="AR614" i="4"/>
  <c r="AR629" i="4" s="1"/>
  <c r="CC617" i="4"/>
  <c r="EQ617" i="4"/>
  <c r="AJ620" i="4"/>
  <c r="EQ620" i="4"/>
  <c r="EJ620" i="4"/>
  <c r="GK620" i="4"/>
  <c r="GG627" i="4"/>
  <c r="FY627" i="4"/>
  <c r="CO650" i="4"/>
  <c r="CG650" i="4"/>
  <c r="CG665" i="4" s="1"/>
  <c r="EQ650" i="4"/>
  <c r="EQ665" i="4" s="1"/>
  <c r="AU662" i="4"/>
  <c r="AU665" i="4" s="1"/>
  <c r="EQ669" i="4"/>
  <c r="AU678" i="4"/>
  <c r="AR678" i="4"/>
  <c r="AN678" i="4"/>
  <c r="AJ678" i="4"/>
  <c r="AU595" i="4"/>
  <c r="CK601" i="4"/>
  <c r="CC601" i="4"/>
  <c r="AU604" i="4"/>
  <c r="EF604" i="4"/>
  <c r="GK604" i="4"/>
  <c r="AU611" i="4"/>
  <c r="AN611" i="4"/>
  <c r="CO611" i="4"/>
  <c r="GK611" i="4"/>
  <c r="AU614" i="4"/>
  <c r="CG617" i="4"/>
  <c r="GG617" i="4"/>
  <c r="FY617" i="4"/>
  <c r="AN620" i="4"/>
  <c r="EN627" i="4"/>
  <c r="EF627" i="4"/>
  <c r="CO665" i="4"/>
  <c r="EN665" i="4"/>
  <c r="GK665" i="4"/>
  <c r="AU672" i="4"/>
  <c r="AU687" i="4" s="1"/>
  <c r="AR672" i="4"/>
  <c r="AN672" i="4"/>
  <c r="AN687" i="4" s="1"/>
  <c r="AJ672" i="4"/>
  <c r="AJ687" i="4" s="1"/>
  <c r="DQ676" i="4"/>
  <c r="EQ681" i="4"/>
  <c r="EN681" i="4"/>
  <c r="EJ681" i="4"/>
  <c r="EF681" i="4"/>
  <c r="EQ685" i="4"/>
  <c r="CG656" i="4"/>
  <c r="CG662" i="4"/>
  <c r="CG669" i="4"/>
  <c r="GC672" i="4"/>
  <c r="GC687" i="4" s="1"/>
  <c r="GC692" i="4" s="1"/>
  <c r="CG675" i="4"/>
  <c r="GC678" i="4"/>
  <c r="GC681" i="4"/>
  <c r="AF685" i="4"/>
  <c r="AF687" i="4" s="1"/>
  <c r="GK681" i="4"/>
  <c r="GK687" i="4" s="1"/>
  <c r="GK692" i="4" s="1"/>
  <c r="AN685" i="4"/>
  <c r="EB685" i="4"/>
  <c r="GL368" i="13"/>
  <c r="GI368" i="13"/>
  <c r="GE368" i="13"/>
  <c r="GA368" i="13"/>
  <c r="FW368" i="13"/>
  <c r="EO368" i="13"/>
  <c r="EL368" i="13"/>
  <c r="EH368" i="13"/>
  <c r="ED368" i="13"/>
  <c r="DZ368" i="13"/>
  <c r="CQ368" i="13"/>
  <c r="CN368" i="13"/>
  <c r="CJ368" i="13"/>
  <c r="CF368" i="13"/>
  <c r="CB368" i="13"/>
  <c r="AT368" i="13"/>
  <c r="AQ368" i="13"/>
  <c r="AM368" i="13"/>
  <c r="AI368" i="13"/>
  <c r="AE368" i="13"/>
  <c r="FE360" i="13"/>
  <c r="ET360" i="13"/>
  <c r="FK356" i="13"/>
  <c r="FE356" i="13"/>
  <c r="EZ356" i="13"/>
  <c r="ET356" i="13"/>
  <c r="FM360" i="13" s="1"/>
  <c r="DN356" i="13"/>
  <c r="DH356" i="13"/>
  <c r="DC356" i="13"/>
  <c r="CW356" i="13"/>
  <c r="DH360" i="13" s="1"/>
  <c r="BP356" i="13"/>
  <c r="BJ356" i="13"/>
  <c r="BE356" i="13"/>
  <c r="AY356" i="13"/>
  <c r="BR360" i="13" s="1"/>
  <c r="S356" i="13"/>
  <c r="M356" i="13"/>
  <c r="H356" i="13"/>
  <c r="B356" i="13"/>
  <c r="U360" i="13" s="1"/>
  <c r="FG352" i="13"/>
  <c r="DJ352" i="13"/>
  <c r="BL352" i="13"/>
  <c r="O352" i="13"/>
  <c r="FA350" i="13"/>
  <c r="EZ350" i="13"/>
  <c r="DD350" i="13"/>
  <c r="DC350" i="13"/>
  <c r="BF350" i="13"/>
  <c r="BE350" i="13"/>
  <c r="I350" i="13"/>
  <c r="H350" i="13"/>
  <c r="FJ332" i="13"/>
  <c r="DM332" i="13"/>
  <c r="BO332" i="13"/>
  <c r="R332" i="13"/>
  <c r="GE324" i="13"/>
  <c r="GA324" i="13"/>
  <c r="FW324" i="13"/>
  <c r="EH324" i="13"/>
  <c r="ED324" i="13"/>
  <c r="DZ324" i="13"/>
  <c r="CJ324" i="13"/>
  <c r="CF324" i="13"/>
  <c r="CB324" i="13"/>
  <c r="AM324" i="13"/>
  <c r="AI324" i="13"/>
  <c r="AE324" i="13"/>
  <c r="GL315" i="13"/>
  <c r="GI315" i="13"/>
  <c r="GE315" i="13"/>
  <c r="GA315" i="13"/>
  <c r="FW315" i="13"/>
  <c r="EO315" i="13"/>
  <c r="EL315" i="13"/>
  <c r="EH315" i="13"/>
  <c r="ED315" i="13"/>
  <c r="DZ315" i="13"/>
  <c r="CQ315" i="13"/>
  <c r="CN315" i="13"/>
  <c r="CJ315" i="13"/>
  <c r="CF315" i="13"/>
  <c r="CB315" i="13"/>
  <c r="AT315" i="13"/>
  <c r="AQ315" i="13"/>
  <c r="AM315" i="13"/>
  <c r="AI315" i="13"/>
  <c r="AE315" i="13"/>
  <c r="FM307" i="13"/>
  <c r="FE307" i="13"/>
  <c r="ET307" i="13"/>
  <c r="AY307" i="13"/>
  <c r="FK303" i="13"/>
  <c r="FE303" i="13"/>
  <c r="EZ303" i="13"/>
  <c r="ET303" i="13"/>
  <c r="DN303" i="13"/>
  <c r="DH303" i="13"/>
  <c r="DC303" i="13"/>
  <c r="CW303" i="13"/>
  <c r="DH307" i="13" s="1"/>
  <c r="BP303" i="13"/>
  <c r="BJ303" i="13"/>
  <c r="BE303" i="13"/>
  <c r="AY303" i="13"/>
  <c r="BR307" i="13" s="1"/>
  <c r="S303" i="13"/>
  <c r="M303" i="13"/>
  <c r="H303" i="13"/>
  <c r="B303" i="13"/>
  <c r="U307" i="13" s="1"/>
  <c r="FG299" i="13"/>
  <c r="DJ299" i="13"/>
  <c r="BL299" i="13"/>
  <c r="O299" i="13"/>
  <c r="FA297" i="13"/>
  <c r="EZ297" i="13"/>
  <c r="DD297" i="13"/>
  <c r="DC297" i="13"/>
  <c r="BF297" i="13"/>
  <c r="BE297" i="13"/>
  <c r="I297" i="13"/>
  <c r="H297" i="13"/>
  <c r="FJ279" i="13"/>
  <c r="DM279" i="13"/>
  <c r="BO279" i="13"/>
  <c r="R279" i="13"/>
  <c r="GE271" i="13"/>
  <c r="GA271" i="13"/>
  <c r="FW271" i="13"/>
  <c r="EH271" i="13"/>
  <c r="ED271" i="13"/>
  <c r="DZ271" i="13"/>
  <c r="CJ271" i="13"/>
  <c r="CF271" i="13"/>
  <c r="CB271" i="13"/>
  <c r="AM271" i="13"/>
  <c r="AI271" i="13"/>
  <c r="AE271" i="13"/>
  <c r="GL262" i="13"/>
  <c r="GI262" i="13"/>
  <c r="GE262" i="13"/>
  <c r="GA262" i="13"/>
  <c r="FW262" i="13"/>
  <c r="EO262" i="13"/>
  <c r="EL262" i="13"/>
  <c r="EH262" i="13"/>
  <c r="ED262" i="13"/>
  <c r="DZ262" i="13"/>
  <c r="CQ262" i="13"/>
  <c r="CN262" i="13"/>
  <c r="CJ262" i="13"/>
  <c r="CF262" i="13"/>
  <c r="CB262" i="13"/>
  <c r="AT262" i="13"/>
  <c r="AQ262" i="13"/>
  <c r="AM262" i="13"/>
  <c r="AI262" i="13"/>
  <c r="AE262" i="13"/>
  <c r="FM254" i="13"/>
  <c r="FE254" i="13"/>
  <c r="AY254" i="13"/>
  <c r="U254" i="13"/>
  <c r="FK250" i="13"/>
  <c r="FE250" i="13"/>
  <c r="EZ250" i="13"/>
  <c r="ET250" i="13"/>
  <c r="ET254" i="13" s="1"/>
  <c r="DN250" i="13"/>
  <c r="DH250" i="13"/>
  <c r="DC250" i="13"/>
  <c r="CW250" i="13"/>
  <c r="DH254" i="13" s="1"/>
  <c r="BP250" i="13"/>
  <c r="BJ250" i="13"/>
  <c r="BE250" i="13"/>
  <c r="AY250" i="13"/>
  <c r="BR254" i="13" s="1"/>
  <c r="S250" i="13"/>
  <c r="M250" i="13"/>
  <c r="H250" i="13"/>
  <c r="B250" i="13"/>
  <c r="M254" i="13" s="1"/>
  <c r="FG246" i="13"/>
  <c r="DJ246" i="13"/>
  <c r="BL246" i="13"/>
  <c r="O246" i="13"/>
  <c r="FA244" i="13"/>
  <c r="EZ244" i="13"/>
  <c r="DD244" i="13"/>
  <c r="DC244" i="13"/>
  <c r="BF244" i="13"/>
  <c r="BE244" i="13"/>
  <c r="I244" i="13"/>
  <c r="H244" i="13"/>
  <c r="FJ226" i="13"/>
  <c r="DM226" i="13"/>
  <c r="BO226" i="13"/>
  <c r="R226" i="13"/>
  <c r="GE218" i="13"/>
  <c r="GA218" i="13"/>
  <c r="FW218" i="13"/>
  <c r="EH218" i="13"/>
  <c r="ED218" i="13"/>
  <c r="DZ218" i="13"/>
  <c r="CJ218" i="13"/>
  <c r="CF218" i="13"/>
  <c r="CB218" i="13"/>
  <c r="AM218" i="13"/>
  <c r="AI218" i="13"/>
  <c r="AE218" i="13"/>
  <c r="GL209" i="13"/>
  <c r="GI209" i="13"/>
  <c r="GE209" i="13"/>
  <c r="GA209" i="13"/>
  <c r="FW209" i="13"/>
  <c r="EO209" i="13"/>
  <c r="EL209" i="13"/>
  <c r="EH209" i="13"/>
  <c r="ED209" i="13"/>
  <c r="DZ209" i="13"/>
  <c r="CQ209" i="13"/>
  <c r="CN209" i="13"/>
  <c r="CJ209" i="13"/>
  <c r="CF209" i="13"/>
  <c r="CB209" i="13"/>
  <c r="AT209" i="13"/>
  <c r="AQ209" i="13"/>
  <c r="AM209" i="13"/>
  <c r="AI209" i="13"/>
  <c r="AE209" i="13"/>
  <c r="ET201" i="13"/>
  <c r="FK197" i="13"/>
  <c r="FE197" i="13"/>
  <c r="EZ197" i="13"/>
  <c r="ET197" i="13"/>
  <c r="FM201" i="13" s="1"/>
  <c r="DN197" i="13"/>
  <c r="DH197" i="13"/>
  <c r="DC197" i="13"/>
  <c r="CW197" i="13"/>
  <c r="DH201" i="13" s="1"/>
  <c r="BP197" i="13"/>
  <c r="BJ197" i="13"/>
  <c r="BE197" i="13"/>
  <c r="AY197" i="13"/>
  <c r="BR201" i="13" s="1"/>
  <c r="S197" i="13"/>
  <c r="M197" i="13"/>
  <c r="H197" i="13"/>
  <c r="B197" i="13"/>
  <c r="U201" i="13" s="1"/>
  <c r="FG193" i="13"/>
  <c r="DJ193" i="13"/>
  <c r="BL193" i="13"/>
  <c r="O193" i="13"/>
  <c r="FA191" i="13"/>
  <c r="EZ191" i="13"/>
  <c r="DD191" i="13"/>
  <c r="DC191" i="13"/>
  <c r="BF191" i="13"/>
  <c r="BE191" i="13"/>
  <c r="I191" i="13"/>
  <c r="H191" i="13"/>
  <c r="FJ173" i="13"/>
  <c r="DM173" i="13"/>
  <c r="BO173" i="13"/>
  <c r="R173" i="13"/>
  <c r="GE165" i="13"/>
  <c r="GA165" i="13"/>
  <c r="FW165" i="13"/>
  <c r="EH165" i="13"/>
  <c r="ED165" i="13"/>
  <c r="DZ165" i="13"/>
  <c r="CJ165" i="13"/>
  <c r="CF165" i="13"/>
  <c r="CB165" i="13"/>
  <c r="AM165" i="13"/>
  <c r="AI165" i="13"/>
  <c r="AE165" i="13"/>
  <c r="GL156" i="13"/>
  <c r="GI156" i="13"/>
  <c r="GE156" i="13"/>
  <c r="GA156" i="13"/>
  <c r="FW156" i="13"/>
  <c r="EO156" i="13"/>
  <c r="EL156" i="13"/>
  <c r="EH156" i="13"/>
  <c r="ED156" i="13"/>
  <c r="DZ156" i="13"/>
  <c r="CQ156" i="13"/>
  <c r="CN156" i="13"/>
  <c r="CJ156" i="13"/>
  <c r="CF156" i="13"/>
  <c r="CB156" i="13"/>
  <c r="AT156" i="13"/>
  <c r="AQ156" i="13"/>
  <c r="AM156" i="13"/>
  <c r="AI156" i="13"/>
  <c r="AE156" i="13"/>
  <c r="FM148" i="13"/>
  <c r="FE148" i="13"/>
  <c r="BR148" i="13"/>
  <c r="AY148" i="13"/>
  <c r="U148" i="13"/>
  <c r="FK144" i="13"/>
  <c r="FE144" i="13"/>
  <c r="EZ144" i="13"/>
  <c r="ET144" i="13"/>
  <c r="ET148" i="13" s="1"/>
  <c r="DN144" i="13"/>
  <c r="DH144" i="13"/>
  <c r="DC144" i="13"/>
  <c r="CW144" i="13"/>
  <c r="DH148" i="13" s="1"/>
  <c r="BP144" i="13"/>
  <c r="BJ144" i="13"/>
  <c r="BE144" i="13"/>
  <c r="AY144" i="13"/>
  <c r="BJ148" i="13" s="1"/>
  <c r="S144" i="13"/>
  <c r="M144" i="13"/>
  <c r="H144" i="13"/>
  <c r="B144" i="13"/>
  <c r="M148" i="13" s="1"/>
  <c r="FG140" i="13"/>
  <c r="DJ140" i="13"/>
  <c r="BL140" i="13"/>
  <c r="O140" i="13"/>
  <c r="FA138" i="13"/>
  <c r="EZ138" i="13"/>
  <c r="DD138" i="13"/>
  <c r="DC138" i="13"/>
  <c r="BF138" i="13"/>
  <c r="BE138" i="13"/>
  <c r="I138" i="13"/>
  <c r="H138" i="13"/>
  <c r="FJ120" i="13"/>
  <c r="DM120" i="13"/>
  <c r="BO120" i="13"/>
  <c r="R120" i="13"/>
  <c r="GE112" i="13"/>
  <c r="GA112" i="13"/>
  <c r="FW112" i="13"/>
  <c r="EH112" i="13"/>
  <c r="ED112" i="13"/>
  <c r="DZ112" i="13"/>
  <c r="CJ112" i="13"/>
  <c r="CF112" i="13"/>
  <c r="CB112" i="13"/>
  <c r="AM112" i="13"/>
  <c r="AI112" i="13"/>
  <c r="AE112" i="13"/>
  <c r="GL103" i="13"/>
  <c r="GI103" i="13"/>
  <c r="GE103" i="13"/>
  <c r="GA103" i="13"/>
  <c r="FW103" i="13"/>
  <c r="EO103" i="13"/>
  <c r="EL103" i="13"/>
  <c r="EH103" i="13"/>
  <c r="ED103" i="13"/>
  <c r="DZ103" i="13"/>
  <c r="CQ103" i="13"/>
  <c r="CN103" i="13"/>
  <c r="CJ103" i="13"/>
  <c r="CF103" i="13"/>
  <c r="CB103" i="13"/>
  <c r="AT103" i="13"/>
  <c r="AQ103" i="13"/>
  <c r="AM103" i="13"/>
  <c r="AI103" i="13"/>
  <c r="AE103" i="13"/>
  <c r="FK91" i="13"/>
  <c r="FE91" i="13"/>
  <c r="EZ91" i="13"/>
  <c r="ET91" i="13"/>
  <c r="FM95" i="13" s="1"/>
  <c r="DN91" i="13"/>
  <c r="DH91" i="13"/>
  <c r="DC91" i="13"/>
  <c r="CW91" i="13"/>
  <c r="DH95" i="13" s="1"/>
  <c r="BP91" i="13"/>
  <c r="BJ91" i="13"/>
  <c r="BE91" i="13"/>
  <c r="AY91" i="13"/>
  <c r="BR95" i="13" s="1"/>
  <c r="S91" i="13"/>
  <c r="M91" i="13"/>
  <c r="H91" i="13"/>
  <c r="B91" i="13"/>
  <c r="U95" i="13" s="1"/>
  <c r="FG87" i="13"/>
  <c r="DJ87" i="13"/>
  <c r="BL87" i="13"/>
  <c r="O87" i="13"/>
  <c r="FA85" i="13"/>
  <c r="EZ85" i="13"/>
  <c r="DD85" i="13"/>
  <c r="DC85" i="13"/>
  <c r="BF85" i="13"/>
  <c r="BE85" i="13"/>
  <c r="I85" i="13"/>
  <c r="H85" i="13"/>
  <c r="FJ67" i="13"/>
  <c r="DM67" i="13"/>
  <c r="BO67" i="13"/>
  <c r="R67" i="13"/>
  <c r="GE59" i="13"/>
  <c r="GA59" i="13"/>
  <c r="FW59" i="13"/>
  <c r="EH59" i="13"/>
  <c r="ED59" i="13"/>
  <c r="DZ59" i="13"/>
  <c r="CJ59" i="13"/>
  <c r="CF59" i="13"/>
  <c r="CB59" i="13"/>
  <c r="AM59" i="13"/>
  <c r="AI59" i="13"/>
  <c r="AE59" i="13"/>
  <c r="GL50" i="13"/>
  <c r="GI50" i="13"/>
  <c r="GE50" i="13"/>
  <c r="GA50" i="13"/>
  <c r="FW50" i="13"/>
  <c r="FE42" i="13"/>
  <c r="ET42" i="13"/>
  <c r="FK38" i="13"/>
  <c r="FE38" i="13"/>
  <c r="EZ38" i="13"/>
  <c r="ET38" i="13"/>
  <c r="FM42" i="13" s="1"/>
  <c r="FG34" i="13"/>
  <c r="FA32" i="13"/>
  <c r="EZ32" i="13"/>
  <c r="FJ14" i="13"/>
  <c r="GE6" i="13"/>
  <c r="GA6" i="13"/>
  <c r="FW6" i="13"/>
  <c r="EO50" i="13"/>
  <c r="EL50" i="13"/>
  <c r="EH50" i="13"/>
  <c r="ED50" i="13"/>
  <c r="DZ50" i="13"/>
  <c r="CW42" i="13"/>
  <c r="DN38" i="13"/>
  <c r="DH38" i="13"/>
  <c r="DC38" i="13"/>
  <c r="CW38" i="13"/>
  <c r="DP42" i="13" s="1"/>
  <c r="DJ34" i="13"/>
  <c r="DD32" i="13"/>
  <c r="DC32" i="13"/>
  <c r="DM14" i="13"/>
  <c r="EH6" i="13"/>
  <c r="ED6" i="13"/>
  <c r="DZ6" i="13"/>
  <c r="CQ50" i="13"/>
  <c r="CN50" i="13"/>
  <c r="CJ50" i="13"/>
  <c r="CF50" i="13"/>
  <c r="CB50" i="13"/>
  <c r="BJ42" i="13"/>
  <c r="AY42" i="13"/>
  <c r="BP38" i="13"/>
  <c r="BJ38" i="13"/>
  <c r="BE38" i="13"/>
  <c r="AY38" i="13"/>
  <c r="BR42" i="13" s="1"/>
  <c r="BL34" i="13"/>
  <c r="BF32" i="13"/>
  <c r="BE32" i="13"/>
  <c r="BO14" i="13"/>
  <c r="CJ6" i="13"/>
  <c r="CF6" i="13"/>
  <c r="CB6" i="13"/>
  <c r="U42" i="13"/>
  <c r="M42" i="13"/>
  <c r="B42" i="13"/>
  <c r="AG1528" i="3"/>
  <c r="AF1528" i="3"/>
  <c r="AE1528" i="3"/>
  <c r="AD1528" i="3"/>
  <c r="AC1528" i="3"/>
  <c r="AB1528" i="3"/>
  <c r="AA1528" i="3"/>
  <c r="Z1528" i="3"/>
  <c r="Y1528" i="3"/>
  <c r="X1528" i="3"/>
  <c r="W1528" i="3"/>
  <c r="V1528" i="3"/>
  <c r="U1528" i="3"/>
  <c r="T1528" i="3"/>
  <c r="S1528" i="3"/>
  <c r="Q1528" i="3"/>
  <c r="P1528" i="3"/>
  <c r="O1528" i="3"/>
  <c r="N1528" i="3"/>
  <c r="M1528" i="3"/>
  <c r="L1528" i="3"/>
  <c r="K1528" i="3"/>
  <c r="J1528" i="3"/>
  <c r="I1528" i="3"/>
  <c r="AG1514" i="3"/>
  <c r="AF1514" i="3"/>
  <c r="AE1514" i="3"/>
  <c r="AD1514" i="3"/>
  <c r="AC1514" i="3"/>
  <c r="AB1514" i="3"/>
  <c r="AA1514" i="3"/>
  <c r="Z1514" i="3"/>
  <c r="Y1514" i="3"/>
  <c r="X1514" i="3"/>
  <c r="W1514" i="3"/>
  <c r="V1514" i="3"/>
  <c r="U1514" i="3"/>
  <c r="T1514" i="3"/>
  <c r="S1514" i="3"/>
  <c r="Q1514" i="3"/>
  <c r="P1514" i="3"/>
  <c r="O1514" i="3"/>
  <c r="N1514" i="3"/>
  <c r="M1514" i="3"/>
  <c r="L1514" i="3"/>
  <c r="K1514" i="3"/>
  <c r="J1514" i="3"/>
  <c r="I1514" i="3"/>
  <c r="AG1500" i="3"/>
  <c r="AF1500" i="3"/>
  <c r="AE1500" i="3"/>
  <c r="AD1500" i="3"/>
  <c r="AC1500" i="3"/>
  <c r="AB1500" i="3"/>
  <c r="AA1500" i="3"/>
  <c r="Z1500" i="3"/>
  <c r="Y1500" i="3"/>
  <c r="X1500" i="3"/>
  <c r="W1500" i="3"/>
  <c r="V1500" i="3"/>
  <c r="U1500" i="3"/>
  <c r="T1500" i="3"/>
  <c r="S1500" i="3"/>
  <c r="Q1500" i="3"/>
  <c r="P1500" i="3"/>
  <c r="O1500" i="3"/>
  <c r="N1500" i="3"/>
  <c r="M1500" i="3"/>
  <c r="L1500" i="3"/>
  <c r="K1500" i="3"/>
  <c r="J1500" i="3"/>
  <c r="I1500" i="3"/>
  <c r="AG1486" i="3"/>
  <c r="AF1486" i="3"/>
  <c r="AE1486" i="3"/>
  <c r="AD1486" i="3"/>
  <c r="AC1486" i="3"/>
  <c r="AB1486" i="3"/>
  <c r="AA1486" i="3"/>
  <c r="Z1486" i="3"/>
  <c r="Y1486" i="3"/>
  <c r="X1486" i="3"/>
  <c r="W1486" i="3"/>
  <c r="V1486" i="3"/>
  <c r="U1486" i="3"/>
  <c r="T1486" i="3"/>
  <c r="S1486" i="3"/>
  <c r="Q1486" i="3"/>
  <c r="P1486" i="3"/>
  <c r="O1486" i="3"/>
  <c r="N1486" i="3"/>
  <c r="M1486" i="3"/>
  <c r="L1486" i="3"/>
  <c r="K1486" i="3"/>
  <c r="J1486" i="3"/>
  <c r="I1486" i="3"/>
  <c r="AG1472" i="3"/>
  <c r="AF1472" i="3"/>
  <c r="AE1472" i="3"/>
  <c r="AD1472" i="3"/>
  <c r="AC1472" i="3"/>
  <c r="AB1472" i="3"/>
  <c r="AA1472" i="3"/>
  <c r="Z1472" i="3"/>
  <c r="Y1472" i="3"/>
  <c r="X1472" i="3"/>
  <c r="W1472" i="3"/>
  <c r="V1472" i="3"/>
  <c r="U1472" i="3"/>
  <c r="T1472" i="3"/>
  <c r="S1472" i="3"/>
  <c r="Q1472" i="3"/>
  <c r="P1472" i="3"/>
  <c r="O1472" i="3"/>
  <c r="N1472" i="3"/>
  <c r="M1472" i="3"/>
  <c r="L1472" i="3"/>
  <c r="K1472" i="3"/>
  <c r="J1472" i="3"/>
  <c r="I1472" i="3"/>
  <c r="AG1458" i="3"/>
  <c r="AF1458" i="3"/>
  <c r="AE1458" i="3"/>
  <c r="AD1458" i="3"/>
  <c r="AC1458" i="3"/>
  <c r="AB1458" i="3"/>
  <c r="AA1458" i="3"/>
  <c r="Z1458" i="3"/>
  <c r="Y1458" i="3"/>
  <c r="X1458" i="3"/>
  <c r="W1458" i="3"/>
  <c r="V1458" i="3"/>
  <c r="U1458" i="3"/>
  <c r="T1458" i="3"/>
  <c r="S1458" i="3"/>
  <c r="Q1458" i="3"/>
  <c r="P1458" i="3"/>
  <c r="O1458" i="3"/>
  <c r="N1458" i="3"/>
  <c r="M1458" i="3"/>
  <c r="L1458" i="3"/>
  <c r="K1458" i="3"/>
  <c r="J1458" i="3"/>
  <c r="I1458" i="3"/>
  <c r="AG1444" i="3"/>
  <c r="AF1444" i="3"/>
  <c r="AE1444" i="3"/>
  <c r="AD1444" i="3"/>
  <c r="AC1444" i="3"/>
  <c r="AB1444" i="3"/>
  <c r="AA1444" i="3"/>
  <c r="Z1444" i="3"/>
  <c r="Y1444" i="3"/>
  <c r="X1444" i="3"/>
  <c r="W1444" i="3"/>
  <c r="V1444" i="3"/>
  <c r="U1444" i="3"/>
  <c r="T1444" i="3"/>
  <c r="S1444" i="3"/>
  <c r="Q1444" i="3"/>
  <c r="P1444" i="3"/>
  <c r="O1444" i="3"/>
  <c r="N1444" i="3"/>
  <c r="M1444" i="3"/>
  <c r="L1444" i="3"/>
  <c r="K1444" i="3"/>
  <c r="J1444" i="3"/>
  <c r="I1444" i="3"/>
  <c r="AG1430" i="3"/>
  <c r="AF1430" i="3"/>
  <c r="AE1430" i="3"/>
  <c r="AD1430" i="3"/>
  <c r="AC1430" i="3"/>
  <c r="AB1430" i="3"/>
  <c r="AA1430" i="3"/>
  <c r="Z1430" i="3"/>
  <c r="Y1430" i="3"/>
  <c r="X1430" i="3"/>
  <c r="W1430" i="3"/>
  <c r="V1430" i="3"/>
  <c r="U1430" i="3"/>
  <c r="T1430" i="3"/>
  <c r="S1430" i="3"/>
  <c r="Q1430" i="3"/>
  <c r="P1430" i="3"/>
  <c r="O1430" i="3"/>
  <c r="N1430" i="3"/>
  <c r="M1430" i="3"/>
  <c r="L1430" i="3"/>
  <c r="K1430" i="3"/>
  <c r="J1430" i="3"/>
  <c r="I1430" i="3"/>
  <c r="F1417" i="3"/>
  <c r="F1431" i="3" s="1"/>
  <c r="F1445" i="3" s="1"/>
  <c r="F1459" i="3" s="1"/>
  <c r="F1473" i="3" s="1"/>
  <c r="F1487" i="3" s="1"/>
  <c r="F1501" i="3" s="1"/>
  <c r="F1515" i="3" s="1"/>
  <c r="F1529" i="3" s="1"/>
  <c r="A1417" i="3"/>
  <c r="AG1416" i="3"/>
  <c r="AF1416" i="3"/>
  <c r="AE1416" i="3"/>
  <c r="AD1416" i="3"/>
  <c r="AC1416" i="3"/>
  <c r="AB1416" i="3"/>
  <c r="AA1416" i="3"/>
  <c r="Z1416" i="3"/>
  <c r="Y1416" i="3"/>
  <c r="X1416" i="3"/>
  <c r="W1416" i="3"/>
  <c r="V1416" i="3"/>
  <c r="U1416" i="3"/>
  <c r="T1416" i="3"/>
  <c r="S1416" i="3"/>
  <c r="Q1416" i="3"/>
  <c r="P1416" i="3"/>
  <c r="O1416" i="3"/>
  <c r="N1416" i="3"/>
  <c r="M1416" i="3"/>
  <c r="L1416" i="3"/>
  <c r="K1416" i="3"/>
  <c r="J1416" i="3"/>
  <c r="I1416" i="3"/>
  <c r="AG1402" i="3"/>
  <c r="AF1402" i="3"/>
  <c r="AE1402" i="3"/>
  <c r="AD1402" i="3"/>
  <c r="AC1402" i="3"/>
  <c r="AB1402" i="3"/>
  <c r="AA1402" i="3"/>
  <c r="Z1402" i="3"/>
  <c r="Y1402" i="3"/>
  <c r="X1402" i="3"/>
  <c r="W1402" i="3"/>
  <c r="V1402" i="3"/>
  <c r="U1402" i="3"/>
  <c r="T1402" i="3"/>
  <c r="S1402" i="3"/>
  <c r="Q1402" i="3"/>
  <c r="P1402" i="3"/>
  <c r="O1402" i="3"/>
  <c r="N1402" i="3"/>
  <c r="M1402" i="3"/>
  <c r="L1402" i="3"/>
  <c r="K1402" i="3"/>
  <c r="J1402" i="3"/>
  <c r="I1402" i="3"/>
  <c r="AG1388" i="3"/>
  <c r="AF1388" i="3"/>
  <c r="AE1388" i="3"/>
  <c r="AD1388" i="3"/>
  <c r="AC1388" i="3"/>
  <c r="AB1388" i="3"/>
  <c r="AA1388" i="3"/>
  <c r="Z1388" i="3"/>
  <c r="Y1388" i="3"/>
  <c r="X1388" i="3"/>
  <c r="W1388" i="3"/>
  <c r="V1388" i="3"/>
  <c r="U1388" i="3"/>
  <c r="T1388" i="3"/>
  <c r="S1388" i="3"/>
  <c r="Q1388" i="3"/>
  <c r="P1388" i="3"/>
  <c r="O1388" i="3"/>
  <c r="N1388" i="3"/>
  <c r="M1388" i="3"/>
  <c r="L1388" i="3"/>
  <c r="K1388" i="3"/>
  <c r="J1388" i="3"/>
  <c r="I1388" i="3"/>
  <c r="AG1374" i="3"/>
  <c r="AF1374" i="3"/>
  <c r="AE1374" i="3"/>
  <c r="AD1374" i="3"/>
  <c r="AC1374" i="3"/>
  <c r="AB1374" i="3"/>
  <c r="AA1374" i="3"/>
  <c r="Z1374" i="3"/>
  <c r="Y1374" i="3"/>
  <c r="X1374" i="3"/>
  <c r="W1374" i="3"/>
  <c r="V1374" i="3"/>
  <c r="U1374" i="3"/>
  <c r="T1374" i="3"/>
  <c r="S1374" i="3"/>
  <c r="Q1374" i="3"/>
  <c r="P1374" i="3"/>
  <c r="O1374" i="3"/>
  <c r="N1374" i="3"/>
  <c r="M1374" i="3"/>
  <c r="L1374" i="3"/>
  <c r="K1374" i="3"/>
  <c r="J1374" i="3"/>
  <c r="I1374" i="3"/>
  <c r="AG1360" i="3"/>
  <c r="AF1360" i="3"/>
  <c r="AE1360" i="3"/>
  <c r="AD1360" i="3"/>
  <c r="AC1360" i="3"/>
  <c r="AB1360" i="3"/>
  <c r="AA1360" i="3"/>
  <c r="Z1360" i="3"/>
  <c r="Y1360" i="3"/>
  <c r="X1360" i="3"/>
  <c r="W1360" i="3"/>
  <c r="V1360" i="3"/>
  <c r="U1360" i="3"/>
  <c r="T1360" i="3"/>
  <c r="S1360" i="3"/>
  <c r="Q1360" i="3"/>
  <c r="P1360" i="3"/>
  <c r="O1360" i="3"/>
  <c r="N1360" i="3"/>
  <c r="M1360" i="3"/>
  <c r="L1360" i="3"/>
  <c r="K1360" i="3"/>
  <c r="J1360" i="3"/>
  <c r="I1360" i="3"/>
  <c r="AG1346" i="3"/>
  <c r="AF1346" i="3"/>
  <c r="AE1346" i="3"/>
  <c r="AD1346" i="3"/>
  <c r="AC1346" i="3"/>
  <c r="AB1346" i="3"/>
  <c r="AA1346" i="3"/>
  <c r="Z1346" i="3"/>
  <c r="Y1346" i="3"/>
  <c r="X1346" i="3"/>
  <c r="W1346" i="3"/>
  <c r="V1346" i="3"/>
  <c r="U1346" i="3"/>
  <c r="T1346" i="3"/>
  <c r="S1346" i="3"/>
  <c r="Q1346" i="3"/>
  <c r="P1346" i="3"/>
  <c r="O1346" i="3"/>
  <c r="N1346" i="3"/>
  <c r="M1346" i="3"/>
  <c r="L1346" i="3"/>
  <c r="K1346" i="3"/>
  <c r="J1346" i="3"/>
  <c r="I1346" i="3"/>
  <c r="AG1332" i="3"/>
  <c r="AF1332" i="3"/>
  <c r="AE1332" i="3"/>
  <c r="AD1332" i="3"/>
  <c r="AC1332" i="3"/>
  <c r="AB1332" i="3"/>
  <c r="AA1332" i="3"/>
  <c r="Z1332" i="3"/>
  <c r="Y1332" i="3"/>
  <c r="X1332" i="3"/>
  <c r="W1332" i="3"/>
  <c r="V1332" i="3"/>
  <c r="U1332" i="3"/>
  <c r="T1332" i="3"/>
  <c r="S1332" i="3"/>
  <c r="Q1332" i="3"/>
  <c r="P1332" i="3"/>
  <c r="O1332" i="3"/>
  <c r="N1332" i="3"/>
  <c r="M1332" i="3"/>
  <c r="L1332" i="3"/>
  <c r="K1332" i="3"/>
  <c r="J1332" i="3"/>
  <c r="I1332" i="3"/>
  <c r="AG1318" i="3"/>
  <c r="AF1318" i="3"/>
  <c r="AE1318" i="3"/>
  <c r="AD1318" i="3"/>
  <c r="AC1318" i="3"/>
  <c r="AB1318" i="3"/>
  <c r="AA1318" i="3"/>
  <c r="Z1318" i="3"/>
  <c r="Y1318" i="3"/>
  <c r="X1318" i="3"/>
  <c r="W1318" i="3"/>
  <c r="V1318" i="3"/>
  <c r="U1318" i="3"/>
  <c r="T1318" i="3"/>
  <c r="S1318" i="3"/>
  <c r="Q1318" i="3"/>
  <c r="P1318" i="3"/>
  <c r="O1318" i="3"/>
  <c r="N1318" i="3"/>
  <c r="M1318" i="3"/>
  <c r="L1318" i="3"/>
  <c r="K1318" i="3"/>
  <c r="J1318" i="3"/>
  <c r="I1318" i="3"/>
  <c r="AG1304" i="3"/>
  <c r="AF1304" i="3"/>
  <c r="AE1304" i="3"/>
  <c r="AD1304" i="3"/>
  <c r="AC1304" i="3"/>
  <c r="AB1304" i="3"/>
  <c r="AA1304" i="3"/>
  <c r="Z1304" i="3"/>
  <c r="Y1304" i="3"/>
  <c r="X1304" i="3"/>
  <c r="W1304" i="3"/>
  <c r="V1304" i="3"/>
  <c r="U1304" i="3"/>
  <c r="T1304" i="3"/>
  <c r="S1304" i="3"/>
  <c r="Q1304" i="3"/>
  <c r="P1304" i="3"/>
  <c r="O1304" i="3"/>
  <c r="N1304" i="3"/>
  <c r="M1304" i="3"/>
  <c r="L1304" i="3"/>
  <c r="K1304" i="3"/>
  <c r="J1304" i="3"/>
  <c r="I1304" i="3"/>
  <c r="F1291" i="3"/>
  <c r="F1305" i="3" s="1"/>
  <c r="F1319" i="3" s="1"/>
  <c r="F1333" i="3" s="1"/>
  <c r="F1347" i="3" s="1"/>
  <c r="F1361" i="3" s="1"/>
  <c r="F1375" i="3" s="1"/>
  <c r="F1389" i="3" s="1"/>
  <c r="F1403" i="3" s="1"/>
  <c r="A1291" i="3"/>
  <c r="AG1290" i="3"/>
  <c r="AF1290" i="3"/>
  <c r="AE1290" i="3"/>
  <c r="AD1290" i="3"/>
  <c r="AC1290" i="3"/>
  <c r="AB1290" i="3"/>
  <c r="AA1290" i="3"/>
  <c r="Z1290" i="3"/>
  <c r="Y1290" i="3"/>
  <c r="X1290" i="3"/>
  <c r="W1290" i="3"/>
  <c r="V1290" i="3"/>
  <c r="U1290" i="3"/>
  <c r="T1290" i="3"/>
  <c r="S1290" i="3"/>
  <c r="Q1290" i="3"/>
  <c r="P1290" i="3"/>
  <c r="O1290" i="3"/>
  <c r="N1290" i="3"/>
  <c r="M1290" i="3"/>
  <c r="L1290" i="3"/>
  <c r="K1290" i="3"/>
  <c r="J1290" i="3"/>
  <c r="I1290" i="3"/>
  <c r="AG1276" i="3"/>
  <c r="AF1276" i="3"/>
  <c r="AE1276" i="3"/>
  <c r="AD1276" i="3"/>
  <c r="AC1276" i="3"/>
  <c r="AB1276" i="3"/>
  <c r="AA1276" i="3"/>
  <c r="Z1276" i="3"/>
  <c r="Y1276" i="3"/>
  <c r="X1276" i="3"/>
  <c r="W1276" i="3"/>
  <c r="V1276" i="3"/>
  <c r="U1276" i="3"/>
  <c r="T1276" i="3"/>
  <c r="S1276" i="3"/>
  <c r="Q1276" i="3"/>
  <c r="P1276" i="3"/>
  <c r="O1276" i="3"/>
  <c r="N1276" i="3"/>
  <c r="M1276" i="3"/>
  <c r="L1276" i="3"/>
  <c r="K1276" i="3"/>
  <c r="J1276" i="3"/>
  <c r="I1276" i="3"/>
  <c r="AG1262" i="3"/>
  <c r="AF1262" i="3"/>
  <c r="AE1262" i="3"/>
  <c r="AD1262" i="3"/>
  <c r="AC1262" i="3"/>
  <c r="AB1262" i="3"/>
  <c r="AA1262" i="3"/>
  <c r="Z1262" i="3"/>
  <c r="Y1262" i="3"/>
  <c r="X1262" i="3"/>
  <c r="W1262" i="3"/>
  <c r="V1262" i="3"/>
  <c r="U1262" i="3"/>
  <c r="T1262" i="3"/>
  <c r="S1262" i="3"/>
  <c r="Q1262" i="3"/>
  <c r="P1262" i="3"/>
  <c r="O1262" i="3"/>
  <c r="N1262" i="3"/>
  <c r="M1262" i="3"/>
  <c r="L1262" i="3"/>
  <c r="K1262" i="3"/>
  <c r="J1262" i="3"/>
  <c r="I1262" i="3"/>
  <c r="AG1248" i="3"/>
  <c r="AF1248" i="3"/>
  <c r="AE1248" i="3"/>
  <c r="AD1248" i="3"/>
  <c r="AC1248" i="3"/>
  <c r="AB1248" i="3"/>
  <c r="AA1248" i="3"/>
  <c r="Z1248" i="3"/>
  <c r="Y1248" i="3"/>
  <c r="X1248" i="3"/>
  <c r="W1248" i="3"/>
  <c r="V1248" i="3"/>
  <c r="U1248" i="3"/>
  <c r="T1248" i="3"/>
  <c r="S1248" i="3"/>
  <c r="Q1248" i="3"/>
  <c r="P1248" i="3"/>
  <c r="O1248" i="3"/>
  <c r="N1248" i="3"/>
  <c r="M1248" i="3"/>
  <c r="L1248" i="3"/>
  <c r="K1248" i="3"/>
  <c r="J1248" i="3"/>
  <c r="I1248" i="3"/>
  <c r="AG1234" i="3"/>
  <c r="AF1234" i="3"/>
  <c r="AE1234" i="3"/>
  <c r="AD1234" i="3"/>
  <c r="AC1234" i="3"/>
  <c r="AB1234" i="3"/>
  <c r="AA1234" i="3"/>
  <c r="Z1234" i="3"/>
  <c r="Y1234" i="3"/>
  <c r="X1234" i="3"/>
  <c r="W1234" i="3"/>
  <c r="V1234" i="3"/>
  <c r="U1234" i="3"/>
  <c r="T1234" i="3"/>
  <c r="S1234" i="3"/>
  <c r="Q1234" i="3"/>
  <c r="P1234" i="3"/>
  <c r="O1234" i="3"/>
  <c r="N1234" i="3"/>
  <c r="M1234" i="3"/>
  <c r="L1234" i="3"/>
  <c r="K1234" i="3"/>
  <c r="J1234" i="3"/>
  <c r="I1234" i="3"/>
  <c r="AG1220" i="3"/>
  <c r="AF1220" i="3"/>
  <c r="AE1220" i="3"/>
  <c r="AD1220" i="3"/>
  <c r="AC1220" i="3"/>
  <c r="AB1220" i="3"/>
  <c r="AA1220" i="3"/>
  <c r="Z1220" i="3"/>
  <c r="Y1220" i="3"/>
  <c r="X1220" i="3"/>
  <c r="W1220" i="3"/>
  <c r="V1220" i="3"/>
  <c r="U1220" i="3"/>
  <c r="T1220" i="3"/>
  <c r="S1220" i="3"/>
  <c r="Q1220" i="3"/>
  <c r="P1220" i="3"/>
  <c r="O1220" i="3"/>
  <c r="N1220" i="3"/>
  <c r="M1220" i="3"/>
  <c r="L1220" i="3"/>
  <c r="K1220" i="3"/>
  <c r="J1220" i="3"/>
  <c r="I1220" i="3"/>
  <c r="AG1206" i="3"/>
  <c r="AF1206" i="3"/>
  <c r="AE1206" i="3"/>
  <c r="AD1206" i="3"/>
  <c r="AC1206" i="3"/>
  <c r="AB1206" i="3"/>
  <c r="AA1206" i="3"/>
  <c r="Z1206" i="3"/>
  <c r="Y1206" i="3"/>
  <c r="X1206" i="3"/>
  <c r="W1206" i="3"/>
  <c r="V1206" i="3"/>
  <c r="U1206" i="3"/>
  <c r="T1206" i="3"/>
  <c r="S1206" i="3"/>
  <c r="Q1206" i="3"/>
  <c r="P1206" i="3"/>
  <c r="O1206" i="3"/>
  <c r="N1206" i="3"/>
  <c r="M1206" i="3"/>
  <c r="L1206" i="3"/>
  <c r="K1206" i="3"/>
  <c r="J1206" i="3"/>
  <c r="I1206" i="3"/>
  <c r="AG1192" i="3"/>
  <c r="AF1192" i="3"/>
  <c r="AE1192" i="3"/>
  <c r="AD1192" i="3"/>
  <c r="AC1192" i="3"/>
  <c r="AB1192" i="3"/>
  <c r="AA1192" i="3"/>
  <c r="Z1192" i="3"/>
  <c r="Y1192" i="3"/>
  <c r="X1192" i="3"/>
  <c r="W1192" i="3"/>
  <c r="V1192" i="3"/>
  <c r="U1192" i="3"/>
  <c r="T1192" i="3"/>
  <c r="S1192" i="3"/>
  <c r="Q1192" i="3"/>
  <c r="P1192" i="3"/>
  <c r="O1192" i="3"/>
  <c r="N1192" i="3"/>
  <c r="M1192" i="3"/>
  <c r="L1192" i="3"/>
  <c r="K1192" i="3"/>
  <c r="J1192" i="3"/>
  <c r="I1192" i="3"/>
  <c r="AG1178" i="3"/>
  <c r="AF1178" i="3"/>
  <c r="AE1178" i="3"/>
  <c r="AD1178" i="3"/>
  <c r="AC1178" i="3"/>
  <c r="AB1178" i="3"/>
  <c r="AA1178" i="3"/>
  <c r="Z1178" i="3"/>
  <c r="Y1178" i="3"/>
  <c r="X1178" i="3"/>
  <c r="W1178" i="3"/>
  <c r="V1178" i="3"/>
  <c r="U1178" i="3"/>
  <c r="T1178" i="3"/>
  <c r="S1178" i="3"/>
  <c r="Q1178" i="3"/>
  <c r="P1178" i="3"/>
  <c r="O1178" i="3"/>
  <c r="N1178" i="3"/>
  <c r="M1178" i="3"/>
  <c r="L1178" i="3"/>
  <c r="K1178" i="3"/>
  <c r="J1178" i="3"/>
  <c r="I1178" i="3"/>
  <c r="F1165" i="3"/>
  <c r="F1179" i="3" s="1"/>
  <c r="F1193" i="3" s="1"/>
  <c r="F1207" i="3" s="1"/>
  <c r="F1221" i="3" s="1"/>
  <c r="F1235" i="3" s="1"/>
  <c r="F1249" i="3" s="1"/>
  <c r="F1263" i="3" s="1"/>
  <c r="F1277" i="3" s="1"/>
  <c r="A1165" i="3"/>
  <c r="AG1164" i="3"/>
  <c r="AF1164" i="3"/>
  <c r="AE1164" i="3"/>
  <c r="AD1164" i="3"/>
  <c r="AC1164" i="3"/>
  <c r="AB1164" i="3"/>
  <c r="AA1164" i="3"/>
  <c r="Z1164" i="3"/>
  <c r="Y1164" i="3"/>
  <c r="X1164" i="3"/>
  <c r="W1164" i="3"/>
  <c r="V1164" i="3"/>
  <c r="U1164" i="3"/>
  <c r="T1164" i="3"/>
  <c r="S1164" i="3"/>
  <c r="Q1164" i="3"/>
  <c r="P1164" i="3"/>
  <c r="O1164" i="3"/>
  <c r="N1164" i="3"/>
  <c r="M1164" i="3"/>
  <c r="L1164" i="3"/>
  <c r="K1164" i="3"/>
  <c r="J1164" i="3"/>
  <c r="I1164" i="3"/>
  <c r="AG1150" i="3"/>
  <c r="AF1150" i="3"/>
  <c r="AE1150" i="3"/>
  <c r="AD1150" i="3"/>
  <c r="AC1150" i="3"/>
  <c r="AB1150" i="3"/>
  <c r="AA1150" i="3"/>
  <c r="Z1150" i="3"/>
  <c r="Y1150" i="3"/>
  <c r="X1150" i="3"/>
  <c r="W1150" i="3"/>
  <c r="V1150" i="3"/>
  <c r="U1150" i="3"/>
  <c r="T1150" i="3"/>
  <c r="S1150" i="3"/>
  <c r="Q1150" i="3"/>
  <c r="P1150" i="3"/>
  <c r="O1150" i="3"/>
  <c r="N1150" i="3"/>
  <c r="M1150" i="3"/>
  <c r="L1150" i="3"/>
  <c r="K1150" i="3"/>
  <c r="J1150" i="3"/>
  <c r="I1150" i="3"/>
  <c r="AG1136" i="3"/>
  <c r="AF1136" i="3"/>
  <c r="AE1136" i="3"/>
  <c r="AD1136" i="3"/>
  <c r="AC1136" i="3"/>
  <c r="AB1136" i="3"/>
  <c r="AA1136" i="3"/>
  <c r="Z1136" i="3"/>
  <c r="Y1136" i="3"/>
  <c r="X1136" i="3"/>
  <c r="W1136" i="3"/>
  <c r="V1136" i="3"/>
  <c r="U1136" i="3"/>
  <c r="T1136" i="3"/>
  <c r="S1136" i="3"/>
  <c r="Q1136" i="3"/>
  <c r="P1136" i="3"/>
  <c r="O1136" i="3"/>
  <c r="N1136" i="3"/>
  <c r="M1136" i="3"/>
  <c r="L1136" i="3"/>
  <c r="K1136" i="3"/>
  <c r="J1136" i="3"/>
  <c r="I1136" i="3"/>
  <c r="AG1122" i="3"/>
  <c r="AF1122" i="3"/>
  <c r="AE1122" i="3"/>
  <c r="AD1122" i="3"/>
  <c r="AC1122" i="3"/>
  <c r="AB1122" i="3"/>
  <c r="AA1122" i="3"/>
  <c r="Z1122" i="3"/>
  <c r="Y1122" i="3"/>
  <c r="X1122" i="3"/>
  <c r="W1122" i="3"/>
  <c r="V1122" i="3"/>
  <c r="U1122" i="3"/>
  <c r="T1122" i="3"/>
  <c r="S1122" i="3"/>
  <c r="Q1122" i="3"/>
  <c r="P1122" i="3"/>
  <c r="O1122" i="3"/>
  <c r="N1122" i="3"/>
  <c r="M1122" i="3"/>
  <c r="L1122" i="3"/>
  <c r="K1122" i="3"/>
  <c r="J1122" i="3"/>
  <c r="I1122" i="3"/>
  <c r="AG1108" i="3"/>
  <c r="AF1108" i="3"/>
  <c r="AE1108" i="3"/>
  <c r="AD1108" i="3"/>
  <c r="AC1108" i="3"/>
  <c r="AB1108" i="3"/>
  <c r="AA1108" i="3"/>
  <c r="Z1108" i="3"/>
  <c r="Y1108" i="3"/>
  <c r="X1108" i="3"/>
  <c r="W1108" i="3"/>
  <c r="V1108" i="3"/>
  <c r="U1108" i="3"/>
  <c r="T1108" i="3"/>
  <c r="S1108" i="3"/>
  <c r="Q1108" i="3"/>
  <c r="P1108" i="3"/>
  <c r="O1108" i="3"/>
  <c r="N1108" i="3"/>
  <c r="M1108" i="3"/>
  <c r="L1108" i="3"/>
  <c r="K1108" i="3"/>
  <c r="J1108" i="3"/>
  <c r="I1108" i="3"/>
  <c r="AG1094" i="3"/>
  <c r="AF1094" i="3"/>
  <c r="AE1094" i="3"/>
  <c r="AD1094" i="3"/>
  <c r="AC1094" i="3"/>
  <c r="AB1094" i="3"/>
  <c r="AA1094" i="3"/>
  <c r="Z1094" i="3"/>
  <c r="Y1094" i="3"/>
  <c r="X1094" i="3"/>
  <c r="W1094" i="3"/>
  <c r="V1094" i="3"/>
  <c r="U1094" i="3"/>
  <c r="T1094" i="3"/>
  <c r="S1094" i="3"/>
  <c r="Q1094" i="3"/>
  <c r="P1094" i="3"/>
  <c r="O1094" i="3"/>
  <c r="N1094" i="3"/>
  <c r="M1094" i="3"/>
  <c r="L1094" i="3"/>
  <c r="K1094" i="3"/>
  <c r="J1094" i="3"/>
  <c r="I1094" i="3"/>
  <c r="AG1080" i="3"/>
  <c r="AF1080" i="3"/>
  <c r="AE1080" i="3"/>
  <c r="AD1080" i="3"/>
  <c r="AC1080" i="3"/>
  <c r="AB1080" i="3"/>
  <c r="AA1080" i="3"/>
  <c r="Z1080" i="3"/>
  <c r="Y1080" i="3"/>
  <c r="X1080" i="3"/>
  <c r="W1080" i="3"/>
  <c r="V1080" i="3"/>
  <c r="U1080" i="3"/>
  <c r="T1080" i="3"/>
  <c r="S1080" i="3"/>
  <c r="Q1080" i="3"/>
  <c r="P1080" i="3"/>
  <c r="O1080" i="3"/>
  <c r="N1080" i="3"/>
  <c r="M1080" i="3"/>
  <c r="L1080" i="3"/>
  <c r="K1080" i="3"/>
  <c r="J1080" i="3"/>
  <c r="I1080" i="3"/>
  <c r="AG1066" i="3"/>
  <c r="AF1066" i="3"/>
  <c r="AE1066" i="3"/>
  <c r="AD1066" i="3"/>
  <c r="AC1066" i="3"/>
  <c r="AB1066" i="3"/>
  <c r="AA1066" i="3"/>
  <c r="Z1066" i="3"/>
  <c r="Y1066" i="3"/>
  <c r="X1066" i="3"/>
  <c r="W1066" i="3"/>
  <c r="V1066" i="3"/>
  <c r="U1066" i="3"/>
  <c r="T1066" i="3"/>
  <c r="S1066" i="3"/>
  <c r="Q1066" i="3"/>
  <c r="P1066" i="3"/>
  <c r="O1066" i="3"/>
  <c r="N1066" i="3"/>
  <c r="M1066" i="3"/>
  <c r="L1066" i="3"/>
  <c r="K1066" i="3"/>
  <c r="J1066" i="3"/>
  <c r="I1066" i="3"/>
  <c r="AG1052" i="3"/>
  <c r="AF1052" i="3"/>
  <c r="AE1052" i="3"/>
  <c r="AD1052" i="3"/>
  <c r="AC1052" i="3"/>
  <c r="AB1052" i="3"/>
  <c r="AA1052" i="3"/>
  <c r="Z1052" i="3"/>
  <c r="Y1052" i="3"/>
  <c r="X1052" i="3"/>
  <c r="W1052" i="3"/>
  <c r="V1052" i="3"/>
  <c r="U1052" i="3"/>
  <c r="T1052" i="3"/>
  <c r="S1052" i="3"/>
  <c r="Q1052" i="3"/>
  <c r="P1052" i="3"/>
  <c r="O1052" i="3"/>
  <c r="N1052" i="3"/>
  <c r="M1052" i="3"/>
  <c r="L1052" i="3"/>
  <c r="K1052" i="3"/>
  <c r="J1052" i="3"/>
  <c r="I1052" i="3"/>
  <c r="F1039" i="3"/>
  <c r="F1053" i="3" s="1"/>
  <c r="F1067" i="3" s="1"/>
  <c r="F1081" i="3" s="1"/>
  <c r="F1095" i="3" s="1"/>
  <c r="F1109" i="3" s="1"/>
  <c r="F1123" i="3" s="1"/>
  <c r="F1137" i="3" s="1"/>
  <c r="F1151" i="3" s="1"/>
  <c r="A1039" i="3"/>
  <c r="AG1038" i="3"/>
  <c r="AF1038" i="3"/>
  <c r="AE1038" i="3"/>
  <c r="AD1038" i="3"/>
  <c r="AC1038" i="3"/>
  <c r="AB1038" i="3"/>
  <c r="AA1038" i="3"/>
  <c r="Z1038" i="3"/>
  <c r="Y1038" i="3"/>
  <c r="X1038" i="3"/>
  <c r="W1038" i="3"/>
  <c r="V1038" i="3"/>
  <c r="U1038" i="3"/>
  <c r="T1038" i="3"/>
  <c r="S1038" i="3"/>
  <c r="Q1038" i="3"/>
  <c r="P1038" i="3"/>
  <c r="O1038" i="3"/>
  <c r="N1038" i="3"/>
  <c r="M1038" i="3"/>
  <c r="L1038" i="3"/>
  <c r="K1038" i="3"/>
  <c r="J1038" i="3"/>
  <c r="I1038" i="3"/>
  <c r="AG1024" i="3"/>
  <c r="AF1024" i="3"/>
  <c r="AE1024" i="3"/>
  <c r="AD1024" i="3"/>
  <c r="AC1024" i="3"/>
  <c r="AB1024" i="3"/>
  <c r="AA1024" i="3"/>
  <c r="Z1024" i="3"/>
  <c r="Y1024" i="3"/>
  <c r="X1024" i="3"/>
  <c r="W1024" i="3"/>
  <c r="V1024" i="3"/>
  <c r="U1024" i="3"/>
  <c r="T1024" i="3"/>
  <c r="S1024" i="3"/>
  <c r="Q1024" i="3"/>
  <c r="P1024" i="3"/>
  <c r="O1024" i="3"/>
  <c r="N1024" i="3"/>
  <c r="M1024" i="3"/>
  <c r="L1024" i="3"/>
  <c r="K1024" i="3"/>
  <c r="J1024" i="3"/>
  <c r="I1024" i="3"/>
  <c r="AG1010" i="3"/>
  <c r="AF1010" i="3"/>
  <c r="AE1010" i="3"/>
  <c r="AD1010" i="3"/>
  <c r="AC1010" i="3"/>
  <c r="AB1010" i="3"/>
  <c r="AA1010" i="3"/>
  <c r="Z1010" i="3"/>
  <c r="Y1010" i="3"/>
  <c r="X1010" i="3"/>
  <c r="W1010" i="3"/>
  <c r="V1010" i="3"/>
  <c r="U1010" i="3"/>
  <c r="T1010" i="3"/>
  <c r="S1010" i="3"/>
  <c r="Q1010" i="3"/>
  <c r="P1010" i="3"/>
  <c r="O1010" i="3"/>
  <c r="N1010" i="3"/>
  <c r="M1010" i="3"/>
  <c r="L1010" i="3"/>
  <c r="K1010" i="3"/>
  <c r="J1010" i="3"/>
  <c r="I1010" i="3"/>
  <c r="AG996" i="3"/>
  <c r="AF996" i="3"/>
  <c r="AE996" i="3"/>
  <c r="AD996" i="3"/>
  <c r="AC996" i="3"/>
  <c r="AB996" i="3"/>
  <c r="AA996" i="3"/>
  <c r="Z996" i="3"/>
  <c r="Y996" i="3"/>
  <c r="X996" i="3"/>
  <c r="W996" i="3"/>
  <c r="V996" i="3"/>
  <c r="U996" i="3"/>
  <c r="T996" i="3"/>
  <c r="S996" i="3"/>
  <c r="Q996" i="3"/>
  <c r="P996" i="3"/>
  <c r="O996" i="3"/>
  <c r="N996" i="3"/>
  <c r="M996" i="3"/>
  <c r="L996" i="3"/>
  <c r="K996" i="3"/>
  <c r="J996" i="3"/>
  <c r="I996" i="3"/>
  <c r="AG982" i="3"/>
  <c r="AF982" i="3"/>
  <c r="AE982" i="3"/>
  <c r="AD982" i="3"/>
  <c r="AC982" i="3"/>
  <c r="AB982" i="3"/>
  <c r="AA982" i="3"/>
  <c r="Z982" i="3"/>
  <c r="Y982" i="3"/>
  <c r="X982" i="3"/>
  <c r="W982" i="3"/>
  <c r="V982" i="3"/>
  <c r="U982" i="3"/>
  <c r="T982" i="3"/>
  <c r="S982" i="3"/>
  <c r="Q982" i="3"/>
  <c r="P982" i="3"/>
  <c r="O982" i="3"/>
  <c r="N982" i="3"/>
  <c r="M982" i="3"/>
  <c r="L982" i="3"/>
  <c r="K982" i="3"/>
  <c r="J982" i="3"/>
  <c r="I982" i="3"/>
  <c r="AG968" i="3"/>
  <c r="AF968" i="3"/>
  <c r="AE968" i="3"/>
  <c r="AD968" i="3"/>
  <c r="AC968" i="3"/>
  <c r="AB968" i="3"/>
  <c r="AA968" i="3"/>
  <c r="Z968" i="3"/>
  <c r="Y968" i="3"/>
  <c r="X968" i="3"/>
  <c r="W968" i="3"/>
  <c r="V968" i="3"/>
  <c r="U968" i="3"/>
  <c r="T968" i="3"/>
  <c r="S968" i="3"/>
  <c r="Q968" i="3"/>
  <c r="P968" i="3"/>
  <c r="O968" i="3"/>
  <c r="N968" i="3"/>
  <c r="M968" i="3"/>
  <c r="L968" i="3"/>
  <c r="K968" i="3"/>
  <c r="J968" i="3"/>
  <c r="I968" i="3"/>
  <c r="AG954" i="3"/>
  <c r="AF954" i="3"/>
  <c r="AE954" i="3"/>
  <c r="AD954" i="3"/>
  <c r="AC954" i="3"/>
  <c r="AB954" i="3"/>
  <c r="AA954" i="3"/>
  <c r="Z954" i="3"/>
  <c r="Y954" i="3"/>
  <c r="X954" i="3"/>
  <c r="W954" i="3"/>
  <c r="V954" i="3"/>
  <c r="U954" i="3"/>
  <c r="T954" i="3"/>
  <c r="S954" i="3"/>
  <c r="Q954" i="3"/>
  <c r="P954" i="3"/>
  <c r="O954" i="3"/>
  <c r="N954" i="3"/>
  <c r="M954" i="3"/>
  <c r="L954" i="3"/>
  <c r="K954" i="3"/>
  <c r="J954" i="3"/>
  <c r="I954" i="3"/>
  <c r="AG940" i="3"/>
  <c r="AF940" i="3"/>
  <c r="AE940" i="3"/>
  <c r="AD940" i="3"/>
  <c r="AC940" i="3"/>
  <c r="AB940" i="3"/>
  <c r="AA940" i="3"/>
  <c r="Z940" i="3"/>
  <c r="Y940" i="3"/>
  <c r="X940" i="3"/>
  <c r="W940" i="3"/>
  <c r="V940" i="3"/>
  <c r="U940" i="3"/>
  <c r="T940" i="3"/>
  <c r="S940" i="3"/>
  <c r="Q940" i="3"/>
  <c r="P940" i="3"/>
  <c r="O940" i="3"/>
  <c r="N940" i="3"/>
  <c r="M940" i="3"/>
  <c r="L940" i="3"/>
  <c r="K940" i="3"/>
  <c r="J940" i="3"/>
  <c r="I940" i="3"/>
  <c r="AG926" i="3"/>
  <c r="AF926" i="3"/>
  <c r="AE926" i="3"/>
  <c r="AD926" i="3"/>
  <c r="AC926" i="3"/>
  <c r="AB926" i="3"/>
  <c r="AA926" i="3"/>
  <c r="Z926" i="3"/>
  <c r="Y926" i="3"/>
  <c r="X926" i="3"/>
  <c r="W926" i="3"/>
  <c r="V926" i="3"/>
  <c r="U926" i="3"/>
  <c r="T926" i="3"/>
  <c r="S926" i="3"/>
  <c r="Q926" i="3"/>
  <c r="P926" i="3"/>
  <c r="O926" i="3"/>
  <c r="N926" i="3"/>
  <c r="M926" i="3"/>
  <c r="L926" i="3"/>
  <c r="K926" i="3"/>
  <c r="J926" i="3"/>
  <c r="I926" i="3"/>
  <c r="F913" i="3"/>
  <c r="F927" i="3" s="1"/>
  <c r="F941" i="3" s="1"/>
  <c r="F955" i="3" s="1"/>
  <c r="F969" i="3" s="1"/>
  <c r="F983" i="3" s="1"/>
  <c r="F997" i="3" s="1"/>
  <c r="F1011" i="3" s="1"/>
  <c r="F1025" i="3" s="1"/>
  <c r="A913" i="3"/>
  <c r="AG912" i="3"/>
  <c r="AF912" i="3"/>
  <c r="AE912" i="3"/>
  <c r="AD912" i="3"/>
  <c r="AC912" i="3"/>
  <c r="AB912" i="3"/>
  <c r="AA912" i="3"/>
  <c r="Z912" i="3"/>
  <c r="Y912" i="3"/>
  <c r="X912" i="3"/>
  <c r="W912" i="3"/>
  <c r="V912" i="3"/>
  <c r="U912" i="3"/>
  <c r="T912" i="3"/>
  <c r="S912" i="3"/>
  <c r="Q912" i="3"/>
  <c r="P912" i="3"/>
  <c r="O912" i="3"/>
  <c r="N912" i="3"/>
  <c r="M912" i="3"/>
  <c r="L912" i="3"/>
  <c r="K912" i="3"/>
  <c r="J912" i="3"/>
  <c r="I912" i="3"/>
  <c r="AG898" i="3"/>
  <c r="AF898" i="3"/>
  <c r="AE898" i="3"/>
  <c r="AD898" i="3"/>
  <c r="AC898" i="3"/>
  <c r="AB898" i="3"/>
  <c r="AA898" i="3"/>
  <c r="Z898" i="3"/>
  <c r="Y898" i="3"/>
  <c r="X898" i="3"/>
  <c r="W898" i="3"/>
  <c r="V898" i="3"/>
  <c r="U898" i="3"/>
  <c r="T898" i="3"/>
  <c r="S898" i="3"/>
  <c r="Q898" i="3"/>
  <c r="P898" i="3"/>
  <c r="O898" i="3"/>
  <c r="N898" i="3"/>
  <c r="M898" i="3"/>
  <c r="L898" i="3"/>
  <c r="K898" i="3"/>
  <c r="J898" i="3"/>
  <c r="I898" i="3"/>
  <c r="AG884" i="3"/>
  <c r="AF884" i="3"/>
  <c r="AE884" i="3"/>
  <c r="AD884" i="3"/>
  <c r="AC884" i="3"/>
  <c r="AB884" i="3"/>
  <c r="AA884" i="3"/>
  <c r="Z884" i="3"/>
  <c r="Y884" i="3"/>
  <c r="X884" i="3"/>
  <c r="W884" i="3"/>
  <c r="V884" i="3"/>
  <c r="U884" i="3"/>
  <c r="T884" i="3"/>
  <c r="S884" i="3"/>
  <c r="Q884" i="3"/>
  <c r="P884" i="3"/>
  <c r="O884" i="3"/>
  <c r="N884" i="3"/>
  <c r="M884" i="3"/>
  <c r="L884" i="3"/>
  <c r="K884" i="3"/>
  <c r="J884" i="3"/>
  <c r="I884" i="3"/>
  <c r="AG870" i="3"/>
  <c r="AF870" i="3"/>
  <c r="AE870" i="3"/>
  <c r="AD870" i="3"/>
  <c r="AC870" i="3"/>
  <c r="AB870" i="3"/>
  <c r="AA870" i="3"/>
  <c r="Z870" i="3"/>
  <c r="Y870" i="3"/>
  <c r="X870" i="3"/>
  <c r="W870" i="3"/>
  <c r="V870" i="3"/>
  <c r="U870" i="3"/>
  <c r="T870" i="3"/>
  <c r="S870" i="3"/>
  <c r="Q870" i="3"/>
  <c r="P870" i="3"/>
  <c r="O870" i="3"/>
  <c r="N870" i="3"/>
  <c r="M870" i="3"/>
  <c r="L870" i="3"/>
  <c r="K870" i="3"/>
  <c r="J870" i="3"/>
  <c r="I870" i="3"/>
  <c r="AG856" i="3"/>
  <c r="AF856" i="3"/>
  <c r="AE856" i="3"/>
  <c r="AD856" i="3"/>
  <c r="AC856" i="3"/>
  <c r="AB856" i="3"/>
  <c r="AA856" i="3"/>
  <c r="Z856" i="3"/>
  <c r="Y856" i="3"/>
  <c r="X856" i="3"/>
  <c r="W856" i="3"/>
  <c r="V856" i="3"/>
  <c r="U856" i="3"/>
  <c r="T856" i="3"/>
  <c r="S856" i="3"/>
  <c r="Q856" i="3"/>
  <c r="P856" i="3"/>
  <c r="O856" i="3"/>
  <c r="N856" i="3"/>
  <c r="M856" i="3"/>
  <c r="L856" i="3"/>
  <c r="K856" i="3"/>
  <c r="J856" i="3"/>
  <c r="I856" i="3"/>
  <c r="AG842" i="3"/>
  <c r="AF842" i="3"/>
  <c r="AE842" i="3"/>
  <c r="AD842" i="3"/>
  <c r="AC842" i="3"/>
  <c r="AB842" i="3"/>
  <c r="AA842" i="3"/>
  <c r="Z842" i="3"/>
  <c r="Y842" i="3"/>
  <c r="X842" i="3"/>
  <c r="W842" i="3"/>
  <c r="V842" i="3"/>
  <c r="U842" i="3"/>
  <c r="T842" i="3"/>
  <c r="S842" i="3"/>
  <c r="Q842" i="3"/>
  <c r="P842" i="3"/>
  <c r="O842" i="3"/>
  <c r="N842" i="3"/>
  <c r="M842" i="3"/>
  <c r="L842" i="3"/>
  <c r="K842" i="3"/>
  <c r="J842" i="3"/>
  <c r="I842" i="3"/>
  <c r="AG828" i="3"/>
  <c r="AF828" i="3"/>
  <c r="AE828" i="3"/>
  <c r="AD828" i="3"/>
  <c r="AC828" i="3"/>
  <c r="AB828" i="3"/>
  <c r="AA828" i="3"/>
  <c r="Z828" i="3"/>
  <c r="Y828" i="3"/>
  <c r="X828" i="3"/>
  <c r="W828" i="3"/>
  <c r="V828" i="3"/>
  <c r="U828" i="3"/>
  <c r="T828" i="3"/>
  <c r="S828" i="3"/>
  <c r="Q828" i="3"/>
  <c r="P828" i="3"/>
  <c r="O828" i="3"/>
  <c r="N828" i="3"/>
  <c r="M828" i="3"/>
  <c r="L828" i="3"/>
  <c r="K828" i="3"/>
  <c r="J828" i="3"/>
  <c r="I828" i="3"/>
  <c r="AG814" i="3"/>
  <c r="AF814" i="3"/>
  <c r="AE814" i="3"/>
  <c r="AD814" i="3"/>
  <c r="AC814" i="3"/>
  <c r="AB814" i="3"/>
  <c r="AA814" i="3"/>
  <c r="Z814" i="3"/>
  <c r="Y814" i="3"/>
  <c r="X814" i="3"/>
  <c r="W814" i="3"/>
  <c r="V814" i="3"/>
  <c r="U814" i="3"/>
  <c r="T814" i="3"/>
  <c r="S814" i="3"/>
  <c r="Q814" i="3"/>
  <c r="P814" i="3"/>
  <c r="O814" i="3"/>
  <c r="N814" i="3"/>
  <c r="M814" i="3"/>
  <c r="L814" i="3"/>
  <c r="K814" i="3"/>
  <c r="J814" i="3"/>
  <c r="I814" i="3"/>
  <c r="AG800" i="3"/>
  <c r="AF800" i="3"/>
  <c r="AE800" i="3"/>
  <c r="AD800" i="3"/>
  <c r="AC800" i="3"/>
  <c r="AB800" i="3"/>
  <c r="AA800" i="3"/>
  <c r="Z800" i="3"/>
  <c r="Y800" i="3"/>
  <c r="X800" i="3"/>
  <c r="W800" i="3"/>
  <c r="V800" i="3"/>
  <c r="U800" i="3"/>
  <c r="T800" i="3"/>
  <c r="S800" i="3"/>
  <c r="Q800" i="3"/>
  <c r="P800" i="3"/>
  <c r="O800" i="3"/>
  <c r="N800" i="3"/>
  <c r="M800" i="3"/>
  <c r="L800" i="3"/>
  <c r="K800" i="3"/>
  <c r="J800" i="3"/>
  <c r="I800" i="3"/>
  <c r="F787" i="3"/>
  <c r="F801" i="3" s="1"/>
  <c r="F815" i="3" s="1"/>
  <c r="F829" i="3" s="1"/>
  <c r="F843" i="3" s="1"/>
  <c r="F857" i="3" s="1"/>
  <c r="F871" i="3" s="1"/>
  <c r="F885" i="3" s="1"/>
  <c r="F899" i="3" s="1"/>
  <c r="A787" i="3"/>
  <c r="AG786" i="3"/>
  <c r="AF786" i="3"/>
  <c r="AE786" i="3"/>
  <c r="AD786" i="3"/>
  <c r="AC786" i="3"/>
  <c r="AB786" i="3"/>
  <c r="AA786" i="3"/>
  <c r="Z786" i="3"/>
  <c r="Y786" i="3"/>
  <c r="X786" i="3"/>
  <c r="W786" i="3"/>
  <c r="V786" i="3"/>
  <c r="U786" i="3"/>
  <c r="T786" i="3"/>
  <c r="S786" i="3"/>
  <c r="Q786" i="3"/>
  <c r="P786" i="3"/>
  <c r="O786" i="3"/>
  <c r="N786" i="3"/>
  <c r="M786" i="3"/>
  <c r="L786" i="3"/>
  <c r="K786" i="3"/>
  <c r="J786" i="3"/>
  <c r="I786" i="3"/>
  <c r="AG772" i="3"/>
  <c r="AF772" i="3"/>
  <c r="AE772" i="3"/>
  <c r="AD772" i="3"/>
  <c r="AC772" i="3"/>
  <c r="AB772" i="3"/>
  <c r="AA772" i="3"/>
  <c r="Z772" i="3"/>
  <c r="Y772" i="3"/>
  <c r="X772" i="3"/>
  <c r="W772" i="3"/>
  <c r="V772" i="3"/>
  <c r="U772" i="3"/>
  <c r="T772" i="3"/>
  <c r="S772" i="3"/>
  <c r="Q772" i="3"/>
  <c r="P772" i="3"/>
  <c r="O772" i="3"/>
  <c r="N772" i="3"/>
  <c r="M772" i="3"/>
  <c r="L772" i="3"/>
  <c r="K772" i="3"/>
  <c r="J772" i="3"/>
  <c r="I772" i="3"/>
  <c r="AG758" i="3"/>
  <c r="AF758" i="3"/>
  <c r="AE758" i="3"/>
  <c r="AD758" i="3"/>
  <c r="AC758" i="3"/>
  <c r="AB758" i="3"/>
  <c r="AA758" i="3"/>
  <c r="Z758" i="3"/>
  <c r="Y758" i="3"/>
  <c r="X758" i="3"/>
  <c r="W758" i="3"/>
  <c r="V758" i="3"/>
  <c r="U758" i="3"/>
  <c r="T758" i="3"/>
  <c r="S758" i="3"/>
  <c r="Q758" i="3"/>
  <c r="P758" i="3"/>
  <c r="O758" i="3"/>
  <c r="N758" i="3"/>
  <c r="M758" i="3"/>
  <c r="L758" i="3"/>
  <c r="K758" i="3"/>
  <c r="J758" i="3"/>
  <c r="I758" i="3"/>
  <c r="AG744" i="3"/>
  <c r="AF744" i="3"/>
  <c r="AE744" i="3"/>
  <c r="AD744" i="3"/>
  <c r="AC744" i="3"/>
  <c r="AB744" i="3"/>
  <c r="AA744" i="3"/>
  <c r="Z744" i="3"/>
  <c r="Y744" i="3"/>
  <c r="X744" i="3"/>
  <c r="W744" i="3"/>
  <c r="V744" i="3"/>
  <c r="U744" i="3"/>
  <c r="T744" i="3"/>
  <c r="S744" i="3"/>
  <c r="Q744" i="3"/>
  <c r="P744" i="3"/>
  <c r="O744" i="3"/>
  <c r="N744" i="3"/>
  <c r="M744" i="3"/>
  <c r="L744" i="3"/>
  <c r="K744" i="3"/>
  <c r="J744" i="3"/>
  <c r="I744" i="3"/>
  <c r="AG730" i="3"/>
  <c r="AF730" i="3"/>
  <c r="AE730" i="3"/>
  <c r="AD730" i="3"/>
  <c r="AC730" i="3"/>
  <c r="AB730" i="3"/>
  <c r="AA730" i="3"/>
  <c r="Z730" i="3"/>
  <c r="Y730" i="3"/>
  <c r="X730" i="3"/>
  <c r="W730" i="3"/>
  <c r="V730" i="3"/>
  <c r="U730" i="3"/>
  <c r="T730" i="3"/>
  <c r="S730" i="3"/>
  <c r="Q730" i="3"/>
  <c r="P730" i="3"/>
  <c r="O730" i="3"/>
  <c r="N730" i="3"/>
  <c r="M730" i="3"/>
  <c r="L730" i="3"/>
  <c r="K730" i="3"/>
  <c r="J730" i="3"/>
  <c r="I730" i="3"/>
  <c r="AG716" i="3"/>
  <c r="AF716" i="3"/>
  <c r="AE716" i="3"/>
  <c r="AD716" i="3"/>
  <c r="AC716" i="3"/>
  <c r="AB716" i="3"/>
  <c r="AA716" i="3"/>
  <c r="Z716" i="3"/>
  <c r="Y716" i="3"/>
  <c r="X716" i="3"/>
  <c r="W716" i="3"/>
  <c r="V716" i="3"/>
  <c r="U716" i="3"/>
  <c r="T716" i="3"/>
  <c r="S716" i="3"/>
  <c r="Q716" i="3"/>
  <c r="P716" i="3"/>
  <c r="O716" i="3"/>
  <c r="N716" i="3"/>
  <c r="M716" i="3"/>
  <c r="L716" i="3"/>
  <c r="K716" i="3"/>
  <c r="J716" i="3"/>
  <c r="I716" i="3"/>
  <c r="AG702" i="3"/>
  <c r="AF702" i="3"/>
  <c r="AE702" i="3"/>
  <c r="AD702" i="3"/>
  <c r="AC702" i="3"/>
  <c r="AB702" i="3"/>
  <c r="AA702" i="3"/>
  <c r="Z702" i="3"/>
  <c r="Y702" i="3"/>
  <c r="X702" i="3"/>
  <c r="W702" i="3"/>
  <c r="V702" i="3"/>
  <c r="U702" i="3"/>
  <c r="T702" i="3"/>
  <c r="S702" i="3"/>
  <c r="Q702" i="3"/>
  <c r="P702" i="3"/>
  <c r="O702" i="3"/>
  <c r="N702" i="3"/>
  <c r="M702" i="3"/>
  <c r="L702" i="3"/>
  <c r="K702" i="3"/>
  <c r="J702" i="3"/>
  <c r="I702" i="3"/>
  <c r="AG688" i="3"/>
  <c r="AF688" i="3"/>
  <c r="AE688" i="3"/>
  <c r="AD688" i="3"/>
  <c r="AC688" i="3"/>
  <c r="AB688" i="3"/>
  <c r="AA688" i="3"/>
  <c r="Z688" i="3"/>
  <c r="Y688" i="3"/>
  <c r="X688" i="3"/>
  <c r="W688" i="3"/>
  <c r="V688" i="3"/>
  <c r="U688" i="3"/>
  <c r="T688" i="3"/>
  <c r="S688" i="3"/>
  <c r="Q688" i="3"/>
  <c r="P688" i="3"/>
  <c r="O688" i="3"/>
  <c r="N688" i="3"/>
  <c r="M688" i="3"/>
  <c r="L688" i="3"/>
  <c r="K688" i="3"/>
  <c r="J688" i="3"/>
  <c r="I688" i="3"/>
  <c r="AG674" i="3"/>
  <c r="AF674" i="3"/>
  <c r="AE674" i="3"/>
  <c r="AD674" i="3"/>
  <c r="AC674" i="3"/>
  <c r="AB674" i="3"/>
  <c r="AA674" i="3"/>
  <c r="Z674" i="3"/>
  <c r="Y674" i="3"/>
  <c r="X674" i="3"/>
  <c r="W674" i="3"/>
  <c r="V674" i="3"/>
  <c r="U674" i="3"/>
  <c r="T674" i="3"/>
  <c r="S674" i="3"/>
  <c r="Q674" i="3"/>
  <c r="P674" i="3"/>
  <c r="O674" i="3"/>
  <c r="N674" i="3"/>
  <c r="M674" i="3"/>
  <c r="L674" i="3"/>
  <c r="K674" i="3"/>
  <c r="J674" i="3"/>
  <c r="I674" i="3"/>
  <c r="F661" i="3"/>
  <c r="F675" i="3" s="1"/>
  <c r="F689" i="3" s="1"/>
  <c r="F703" i="3" s="1"/>
  <c r="F717" i="3" s="1"/>
  <c r="F731" i="3" s="1"/>
  <c r="F745" i="3" s="1"/>
  <c r="F759" i="3" s="1"/>
  <c r="F773" i="3" s="1"/>
  <c r="A661" i="3"/>
  <c r="AG660" i="3"/>
  <c r="AF660" i="3"/>
  <c r="AE660" i="3"/>
  <c r="AD660" i="3"/>
  <c r="AC660" i="3"/>
  <c r="AB660" i="3"/>
  <c r="AA660" i="3"/>
  <c r="Z660" i="3"/>
  <c r="Y660" i="3"/>
  <c r="X660" i="3"/>
  <c r="W660" i="3"/>
  <c r="V660" i="3"/>
  <c r="U660" i="3"/>
  <c r="T660" i="3"/>
  <c r="S660" i="3"/>
  <c r="Q660" i="3"/>
  <c r="P660" i="3"/>
  <c r="O660" i="3"/>
  <c r="N660" i="3"/>
  <c r="M660" i="3"/>
  <c r="L660" i="3"/>
  <c r="K660" i="3"/>
  <c r="J660" i="3"/>
  <c r="I660" i="3"/>
  <c r="AG646" i="3"/>
  <c r="AF646" i="3"/>
  <c r="AE646" i="3"/>
  <c r="AD646" i="3"/>
  <c r="AC646" i="3"/>
  <c r="AB646" i="3"/>
  <c r="AA646" i="3"/>
  <c r="Z646" i="3"/>
  <c r="Y646" i="3"/>
  <c r="X646" i="3"/>
  <c r="W646" i="3"/>
  <c r="V646" i="3"/>
  <c r="U646" i="3"/>
  <c r="T646" i="3"/>
  <c r="S646" i="3"/>
  <c r="Q646" i="3"/>
  <c r="P646" i="3"/>
  <c r="O646" i="3"/>
  <c r="N646" i="3"/>
  <c r="M646" i="3"/>
  <c r="L646" i="3"/>
  <c r="K646" i="3"/>
  <c r="J646" i="3"/>
  <c r="I646" i="3"/>
  <c r="AG632" i="3"/>
  <c r="AF632" i="3"/>
  <c r="AE632" i="3"/>
  <c r="AD632" i="3"/>
  <c r="AC632" i="3"/>
  <c r="AB632" i="3"/>
  <c r="AA632" i="3"/>
  <c r="Z632" i="3"/>
  <c r="Y632" i="3"/>
  <c r="X632" i="3"/>
  <c r="W632" i="3"/>
  <c r="V632" i="3"/>
  <c r="U632" i="3"/>
  <c r="T632" i="3"/>
  <c r="S632" i="3"/>
  <c r="Q632" i="3"/>
  <c r="P632" i="3"/>
  <c r="O632" i="3"/>
  <c r="N632" i="3"/>
  <c r="M632" i="3"/>
  <c r="L632" i="3"/>
  <c r="K632" i="3"/>
  <c r="J632" i="3"/>
  <c r="I632" i="3"/>
  <c r="AG618" i="3"/>
  <c r="AF618" i="3"/>
  <c r="AE618" i="3"/>
  <c r="AD618" i="3"/>
  <c r="AC618" i="3"/>
  <c r="AB618" i="3"/>
  <c r="AA618" i="3"/>
  <c r="Z618" i="3"/>
  <c r="Y618" i="3"/>
  <c r="X618" i="3"/>
  <c r="W618" i="3"/>
  <c r="V618" i="3"/>
  <c r="U618" i="3"/>
  <c r="T618" i="3"/>
  <c r="S618" i="3"/>
  <c r="Q618" i="3"/>
  <c r="P618" i="3"/>
  <c r="O618" i="3"/>
  <c r="N618" i="3"/>
  <c r="M618" i="3"/>
  <c r="L618" i="3"/>
  <c r="K618" i="3"/>
  <c r="J618" i="3"/>
  <c r="I618" i="3"/>
  <c r="AG604" i="3"/>
  <c r="AF604" i="3"/>
  <c r="AE604" i="3"/>
  <c r="AD604" i="3"/>
  <c r="AC604" i="3"/>
  <c r="AB604" i="3"/>
  <c r="AA604" i="3"/>
  <c r="Z604" i="3"/>
  <c r="Y604" i="3"/>
  <c r="X604" i="3"/>
  <c r="W604" i="3"/>
  <c r="V604" i="3"/>
  <c r="U604" i="3"/>
  <c r="T604" i="3"/>
  <c r="S604" i="3"/>
  <c r="Q604" i="3"/>
  <c r="P604" i="3"/>
  <c r="O604" i="3"/>
  <c r="N604" i="3"/>
  <c r="M604" i="3"/>
  <c r="L604" i="3"/>
  <c r="K604" i="3"/>
  <c r="J604" i="3"/>
  <c r="I604" i="3"/>
  <c r="AG590" i="3"/>
  <c r="AF590" i="3"/>
  <c r="AE590" i="3"/>
  <c r="AD590" i="3"/>
  <c r="AC590" i="3"/>
  <c r="AB590" i="3"/>
  <c r="AA590" i="3"/>
  <c r="Z590" i="3"/>
  <c r="Y590" i="3"/>
  <c r="X590" i="3"/>
  <c r="W590" i="3"/>
  <c r="V590" i="3"/>
  <c r="U590" i="3"/>
  <c r="T590" i="3"/>
  <c r="S590" i="3"/>
  <c r="Q590" i="3"/>
  <c r="P590" i="3"/>
  <c r="O590" i="3"/>
  <c r="N590" i="3"/>
  <c r="M590" i="3"/>
  <c r="L590" i="3"/>
  <c r="K590" i="3"/>
  <c r="J590" i="3"/>
  <c r="I590" i="3"/>
  <c r="AG576" i="3"/>
  <c r="AF576" i="3"/>
  <c r="AE576" i="3"/>
  <c r="AD576" i="3"/>
  <c r="AC576" i="3"/>
  <c r="AB576" i="3"/>
  <c r="AA576" i="3"/>
  <c r="Z576" i="3"/>
  <c r="Y576" i="3"/>
  <c r="X576" i="3"/>
  <c r="W576" i="3"/>
  <c r="V576" i="3"/>
  <c r="U576" i="3"/>
  <c r="T576" i="3"/>
  <c r="S576" i="3"/>
  <c r="Q576" i="3"/>
  <c r="P576" i="3"/>
  <c r="O576" i="3"/>
  <c r="N576" i="3"/>
  <c r="M576" i="3"/>
  <c r="L576" i="3"/>
  <c r="K576" i="3"/>
  <c r="J576" i="3"/>
  <c r="I576" i="3"/>
  <c r="AG562" i="3"/>
  <c r="AF562" i="3"/>
  <c r="AE562" i="3"/>
  <c r="AD562" i="3"/>
  <c r="AC562" i="3"/>
  <c r="AB562" i="3"/>
  <c r="AA562" i="3"/>
  <c r="Z562" i="3"/>
  <c r="Y562" i="3"/>
  <c r="X562" i="3"/>
  <c r="W562" i="3"/>
  <c r="V562" i="3"/>
  <c r="U562" i="3"/>
  <c r="T562" i="3"/>
  <c r="S562" i="3"/>
  <c r="Q562" i="3"/>
  <c r="P562" i="3"/>
  <c r="O562" i="3"/>
  <c r="N562" i="3"/>
  <c r="M562" i="3"/>
  <c r="L562" i="3"/>
  <c r="K562" i="3"/>
  <c r="J562" i="3"/>
  <c r="I562" i="3"/>
  <c r="AG548" i="3"/>
  <c r="AF548" i="3"/>
  <c r="AE548" i="3"/>
  <c r="AD548" i="3"/>
  <c r="AC548" i="3"/>
  <c r="AB548" i="3"/>
  <c r="AA548" i="3"/>
  <c r="Z548" i="3"/>
  <c r="Y548" i="3"/>
  <c r="X548" i="3"/>
  <c r="W548" i="3"/>
  <c r="V548" i="3"/>
  <c r="U548" i="3"/>
  <c r="T548" i="3"/>
  <c r="S548" i="3"/>
  <c r="Q548" i="3"/>
  <c r="P548" i="3"/>
  <c r="O548" i="3"/>
  <c r="N548" i="3"/>
  <c r="M548" i="3"/>
  <c r="L548" i="3"/>
  <c r="K548" i="3"/>
  <c r="J548" i="3"/>
  <c r="I548" i="3"/>
  <c r="F535" i="3"/>
  <c r="F549" i="3" s="1"/>
  <c r="F563" i="3" s="1"/>
  <c r="F577" i="3" s="1"/>
  <c r="F591" i="3" s="1"/>
  <c r="F605" i="3" s="1"/>
  <c r="F619" i="3" s="1"/>
  <c r="F633" i="3" s="1"/>
  <c r="F647" i="3" s="1"/>
  <c r="A535" i="3"/>
  <c r="AG534" i="3"/>
  <c r="AF534" i="3"/>
  <c r="AE534" i="3"/>
  <c r="AD534" i="3"/>
  <c r="AC534" i="3"/>
  <c r="AB534" i="3"/>
  <c r="AA534" i="3"/>
  <c r="Z534" i="3"/>
  <c r="Y534" i="3"/>
  <c r="X534" i="3"/>
  <c r="W534" i="3"/>
  <c r="V534" i="3"/>
  <c r="U534" i="3"/>
  <c r="T534" i="3"/>
  <c r="S534" i="3"/>
  <c r="Q534" i="3"/>
  <c r="P534" i="3"/>
  <c r="O534" i="3"/>
  <c r="N534" i="3"/>
  <c r="M534" i="3"/>
  <c r="L534" i="3"/>
  <c r="K534" i="3"/>
  <c r="J534" i="3"/>
  <c r="I534" i="3"/>
  <c r="AG520" i="3"/>
  <c r="AF520" i="3"/>
  <c r="AE520" i="3"/>
  <c r="AD520" i="3"/>
  <c r="AC520" i="3"/>
  <c r="AB520" i="3"/>
  <c r="AA520" i="3"/>
  <c r="Z520" i="3"/>
  <c r="Y520" i="3"/>
  <c r="X520" i="3"/>
  <c r="W520" i="3"/>
  <c r="V520" i="3"/>
  <c r="U520" i="3"/>
  <c r="T520" i="3"/>
  <c r="S520" i="3"/>
  <c r="Q520" i="3"/>
  <c r="P520" i="3"/>
  <c r="O520" i="3"/>
  <c r="N520" i="3"/>
  <c r="M520" i="3"/>
  <c r="L520" i="3"/>
  <c r="K520" i="3"/>
  <c r="J520" i="3"/>
  <c r="I520" i="3"/>
  <c r="AG506" i="3"/>
  <c r="AF506" i="3"/>
  <c r="AE506" i="3"/>
  <c r="AD506" i="3"/>
  <c r="AC506" i="3"/>
  <c r="AB506" i="3"/>
  <c r="AA506" i="3"/>
  <c r="Z506" i="3"/>
  <c r="Y506" i="3"/>
  <c r="X506" i="3"/>
  <c r="W506" i="3"/>
  <c r="V506" i="3"/>
  <c r="U506" i="3"/>
  <c r="T506" i="3"/>
  <c r="S506" i="3"/>
  <c r="Q506" i="3"/>
  <c r="P506" i="3"/>
  <c r="O506" i="3"/>
  <c r="N506" i="3"/>
  <c r="M506" i="3"/>
  <c r="L506" i="3"/>
  <c r="K506" i="3"/>
  <c r="J506" i="3"/>
  <c r="I506" i="3"/>
  <c r="AG492" i="3"/>
  <c r="AF492" i="3"/>
  <c r="AE492" i="3"/>
  <c r="AD492" i="3"/>
  <c r="AC492" i="3"/>
  <c r="AB492" i="3"/>
  <c r="AA492" i="3"/>
  <c r="Z492" i="3"/>
  <c r="Y492" i="3"/>
  <c r="X492" i="3"/>
  <c r="W492" i="3"/>
  <c r="V492" i="3"/>
  <c r="U492" i="3"/>
  <c r="T492" i="3"/>
  <c r="S492" i="3"/>
  <c r="Q492" i="3"/>
  <c r="P492" i="3"/>
  <c r="O492" i="3"/>
  <c r="N492" i="3"/>
  <c r="M492" i="3"/>
  <c r="L492" i="3"/>
  <c r="K492" i="3"/>
  <c r="J492" i="3"/>
  <c r="I492" i="3"/>
  <c r="AG478" i="3"/>
  <c r="AF478" i="3"/>
  <c r="AE478" i="3"/>
  <c r="AD478" i="3"/>
  <c r="AC478" i="3"/>
  <c r="AB478" i="3"/>
  <c r="AA478" i="3"/>
  <c r="Z478" i="3"/>
  <c r="Y478" i="3"/>
  <c r="X478" i="3"/>
  <c r="W478" i="3"/>
  <c r="V478" i="3"/>
  <c r="U478" i="3"/>
  <c r="T478" i="3"/>
  <c r="S478" i="3"/>
  <c r="Q478" i="3"/>
  <c r="P478" i="3"/>
  <c r="O478" i="3"/>
  <c r="N478" i="3"/>
  <c r="M478" i="3"/>
  <c r="L478" i="3"/>
  <c r="K478" i="3"/>
  <c r="J478" i="3"/>
  <c r="I478" i="3"/>
  <c r="AG464" i="3"/>
  <c r="AF464" i="3"/>
  <c r="AE464" i="3"/>
  <c r="AD464" i="3"/>
  <c r="AC464" i="3"/>
  <c r="AB464" i="3"/>
  <c r="AA464" i="3"/>
  <c r="Z464" i="3"/>
  <c r="Y464" i="3"/>
  <c r="X464" i="3"/>
  <c r="W464" i="3"/>
  <c r="V464" i="3"/>
  <c r="U464" i="3"/>
  <c r="T464" i="3"/>
  <c r="S464" i="3"/>
  <c r="Q464" i="3"/>
  <c r="P464" i="3"/>
  <c r="O464" i="3"/>
  <c r="N464" i="3"/>
  <c r="M464" i="3"/>
  <c r="L464" i="3"/>
  <c r="K464" i="3"/>
  <c r="J464" i="3"/>
  <c r="I464" i="3"/>
  <c r="AG450" i="3"/>
  <c r="AF450" i="3"/>
  <c r="AE450" i="3"/>
  <c r="AD450" i="3"/>
  <c r="AC450" i="3"/>
  <c r="AB450" i="3"/>
  <c r="AA450" i="3"/>
  <c r="Z450" i="3"/>
  <c r="Y450" i="3"/>
  <c r="X450" i="3"/>
  <c r="W450" i="3"/>
  <c r="V450" i="3"/>
  <c r="U450" i="3"/>
  <c r="T450" i="3"/>
  <c r="S450" i="3"/>
  <c r="Q450" i="3"/>
  <c r="P450" i="3"/>
  <c r="O450" i="3"/>
  <c r="N450" i="3"/>
  <c r="M450" i="3"/>
  <c r="L450" i="3"/>
  <c r="K450" i="3"/>
  <c r="J450" i="3"/>
  <c r="I450" i="3"/>
  <c r="AG436" i="3"/>
  <c r="AF436" i="3"/>
  <c r="AE436" i="3"/>
  <c r="AD436" i="3"/>
  <c r="AC436" i="3"/>
  <c r="AB436" i="3"/>
  <c r="AA436" i="3"/>
  <c r="Z436" i="3"/>
  <c r="Y436" i="3"/>
  <c r="X436" i="3"/>
  <c r="W436" i="3"/>
  <c r="V436" i="3"/>
  <c r="U436" i="3"/>
  <c r="T436" i="3"/>
  <c r="S436" i="3"/>
  <c r="Q436" i="3"/>
  <c r="P436" i="3"/>
  <c r="O436" i="3"/>
  <c r="N436" i="3"/>
  <c r="M436" i="3"/>
  <c r="L436" i="3"/>
  <c r="K436" i="3"/>
  <c r="J436" i="3"/>
  <c r="I436" i="3"/>
  <c r="AG422" i="3"/>
  <c r="AF422" i="3"/>
  <c r="AE422" i="3"/>
  <c r="AD422" i="3"/>
  <c r="AC422" i="3"/>
  <c r="AB422" i="3"/>
  <c r="AA422" i="3"/>
  <c r="Z422" i="3"/>
  <c r="Y422" i="3"/>
  <c r="X422" i="3"/>
  <c r="W422" i="3"/>
  <c r="V422" i="3"/>
  <c r="U422" i="3"/>
  <c r="T422" i="3"/>
  <c r="S422" i="3"/>
  <c r="Q422" i="3"/>
  <c r="P422" i="3"/>
  <c r="O422" i="3"/>
  <c r="N422" i="3"/>
  <c r="M422" i="3"/>
  <c r="L422" i="3"/>
  <c r="K422" i="3"/>
  <c r="J422" i="3"/>
  <c r="I422" i="3"/>
  <c r="F409" i="3"/>
  <c r="F423" i="3" s="1"/>
  <c r="F437" i="3" s="1"/>
  <c r="F451" i="3" s="1"/>
  <c r="F465" i="3" s="1"/>
  <c r="F479" i="3" s="1"/>
  <c r="F493" i="3" s="1"/>
  <c r="F507" i="3" s="1"/>
  <c r="F521" i="3" s="1"/>
  <c r="A409" i="3"/>
  <c r="AG408" i="3"/>
  <c r="AF408" i="3"/>
  <c r="AE408" i="3"/>
  <c r="AD408" i="3"/>
  <c r="AC408" i="3"/>
  <c r="AB408" i="3"/>
  <c r="AA408" i="3"/>
  <c r="Z408" i="3"/>
  <c r="Y408" i="3"/>
  <c r="X408" i="3"/>
  <c r="W408" i="3"/>
  <c r="V408" i="3"/>
  <c r="U408" i="3"/>
  <c r="T408" i="3"/>
  <c r="S408" i="3"/>
  <c r="Q408" i="3"/>
  <c r="P408" i="3"/>
  <c r="O408" i="3"/>
  <c r="N408" i="3"/>
  <c r="M408" i="3"/>
  <c r="L408" i="3"/>
  <c r="K408" i="3"/>
  <c r="J408" i="3"/>
  <c r="I408" i="3"/>
  <c r="AG394" i="3"/>
  <c r="AF394" i="3"/>
  <c r="AE394" i="3"/>
  <c r="AD394" i="3"/>
  <c r="AC394" i="3"/>
  <c r="AB394" i="3"/>
  <c r="AA394" i="3"/>
  <c r="Z394" i="3"/>
  <c r="Y394" i="3"/>
  <c r="X394" i="3"/>
  <c r="W394" i="3"/>
  <c r="V394" i="3"/>
  <c r="U394" i="3"/>
  <c r="T394" i="3"/>
  <c r="S394" i="3"/>
  <c r="Q394" i="3"/>
  <c r="P394" i="3"/>
  <c r="O394" i="3"/>
  <c r="N394" i="3"/>
  <c r="M394" i="3"/>
  <c r="L394" i="3"/>
  <c r="K394" i="3"/>
  <c r="J394" i="3"/>
  <c r="I394" i="3"/>
  <c r="AG380" i="3"/>
  <c r="AF380" i="3"/>
  <c r="AE380" i="3"/>
  <c r="AD380" i="3"/>
  <c r="AC380" i="3"/>
  <c r="AB380" i="3"/>
  <c r="AA380" i="3"/>
  <c r="Z380" i="3"/>
  <c r="Y380" i="3"/>
  <c r="X380" i="3"/>
  <c r="W380" i="3"/>
  <c r="V380" i="3"/>
  <c r="U380" i="3"/>
  <c r="T380" i="3"/>
  <c r="S380" i="3"/>
  <c r="Q380" i="3"/>
  <c r="P380" i="3"/>
  <c r="O380" i="3"/>
  <c r="N380" i="3"/>
  <c r="M380" i="3"/>
  <c r="L380" i="3"/>
  <c r="K380" i="3"/>
  <c r="J380" i="3"/>
  <c r="I380" i="3"/>
  <c r="AG366" i="3"/>
  <c r="AF366" i="3"/>
  <c r="AE366" i="3"/>
  <c r="AD366" i="3"/>
  <c r="AC366" i="3"/>
  <c r="AB366" i="3"/>
  <c r="AA366" i="3"/>
  <c r="Z366" i="3"/>
  <c r="Y366" i="3"/>
  <c r="X366" i="3"/>
  <c r="W366" i="3"/>
  <c r="V366" i="3"/>
  <c r="U366" i="3"/>
  <c r="T366" i="3"/>
  <c r="S366" i="3"/>
  <c r="Q366" i="3"/>
  <c r="P366" i="3"/>
  <c r="O366" i="3"/>
  <c r="N366" i="3"/>
  <c r="M366" i="3"/>
  <c r="L366" i="3"/>
  <c r="K366" i="3"/>
  <c r="J366" i="3"/>
  <c r="I366" i="3"/>
  <c r="AG352" i="3"/>
  <c r="AF352" i="3"/>
  <c r="AE352" i="3"/>
  <c r="AD352" i="3"/>
  <c r="AC352" i="3"/>
  <c r="AB352" i="3"/>
  <c r="AA352" i="3"/>
  <c r="Z352" i="3"/>
  <c r="Y352" i="3"/>
  <c r="X352" i="3"/>
  <c r="W352" i="3"/>
  <c r="V352" i="3"/>
  <c r="U352" i="3"/>
  <c r="T352" i="3"/>
  <c r="S352" i="3"/>
  <c r="Q352" i="3"/>
  <c r="P352" i="3"/>
  <c r="O352" i="3"/>
  <c r="N352" i="3"/>
  <c r="M352" i="3"/>
  <c r="L352" i="3"/>
  <c r="K352" i="3"/>
  <c r="J352" i="3"/>
  <c r="I352" i="3"/>
  <c r="AG338" i="3"/>
  <c r="AF338" i="3"/>
  <c r="AE338" i="3"/>
  <c r="AD338" i="3"/>
  <c r="AC338" i="3"/>
  <c r="AB338" i="3"/>
  <c r="AA338" i="3"/>
  <c r="Z338" i="3"/>
  <c r="Y338" i="3"/>
  <c r="X338" i="3"/>
  <c r="W338" i="3"/>
  <c r="V338" i="3"/>
  <c r="U338" i="3"/>
  <c r="T338" i="3"/>
  <c r="S338" i="3"/>
  <c r="Q338" i="3"/>
  <c r="P338" i="3"/>
  <c r="O338" i="3"/>
  <c r="N338" i="3"/>
  <c r="M338" i="3"/>
  <c r="L338" i="3"/>
  <c r="K338" i="3"/>
  <c r="J338" i="3"/>
  <c r="I338" i="3"/>
  <c r="AG324" i="3"/>
  <c r="AF324" i="3"/>
  <c r="AE324" i="3"/>
  <c r="AD324" i="3"/>
  <c r="AC324" i="3"/>
  <c r="AB324" i="3"/>
  <c r="AA324" i="3"/>
  <c r="Z324" i="3"/>
  <c r="Y324" i="3"/>
  <c r="X324" i="3"/>
  <c r="W324" i="3"/>
  <c r="V324" i="3"/>
  <c r="U324" i="3"/>
  <c r="T324" i="3"/>
  <c r="S324" i="3"/>
  <c r="Q324" i="3"/>
  <c r="P324" i="3"/>
  <c r="O324" i="3"/>
  <c r="N324" i="3"/>
  <c r="M324" i="3"/>
  <c r="L324" i="3"/>
  <c r="K324" i="3"/>
  <c r="J324" i="3"/>
  <c r="I324" i="3"/>
  <c r="AG310" i="3"/>
  <c r="AF310" i="3"/>
  <c r="AE310" i="3"/>
  <c r="AD310" i="3"/>
  <c r="AC310" i="3"/>
  <c r="AB310" i="3"/>
  <c r="AA310" i="3"/>
  <c r="Z310" i="3"/>
  <c r="Y310" i="3"/>
  <c r="X310" i="3"/>
  <c r="W310" i="3"/>
  <c r="V310" i="3"/>
  <c r="U310" i="3"/>
  <c r="T310" i="3"/>
  <c r="S310" i="3"/>
  <c r="Q310" i="3"/>
  <c r="P310" i="3"/>
  <c r="O310" i="3"/>
  <c r="N310" i="3"/>
  <c r="M310" i="3"/>
  <c r="L310" i="3"/>
  <c r="K310" i="3"/>
  <c r="J310" i="3"/>
  <c r="I310" i="3"/>
  <c r="AG296" i="3"/>
  <c r="AF296" i="3"/>
  <c r="AE296" i="3"/>
  <c r="AD296" i="3"/>
  <c r="AC296" i="3"/>
  <c r="AB296" i="3"/>
  <c r="AA296" i="3"/>
  <c r="Z296" i="3"/>
  <c r="Y296" i="3"/>
  <c r="X296" i="3"/>
  <c r="W296" i="3"/>
  <c r="V296" i="3"/>
  <c r="U296" i="3"/>
  <c r="T296" i="3"/>
  <c r="S296" i="3"/>
  <c r="Q296" i="3"/>
  <c r="P296" i="3"/>
  <c r="O296" i="3"/>
  <c r="N296" i="3"/>
  <c r="M296" i="3"/>
  <c r="L296" i="3"/>
  <c r="K296" i="3"/>
  <c r="J296" i="3"/>
  <c r="I296" i="3"/>
  <c r="F283" i="3"/>
  <c r="F297" i="3" s="1"/>
  <c r="F311" i="3" s="1"/>
  <c r="F325" i="3" s="1"/>
  <c r="F339" i="3" s="1"/>
  <c r="F353" i="3" s="1"/>
  <c r="F367" i="3" s="1"/>
  <c r="F381" i="3" s="1"/>
  <c r="F395" i="3" s="1"/>
  <c r="A283" i="3"/>
  <c r="AG282" i="3"/>
  <c r="AF282" i="3"/>
  <c r="AE282" i="3"/>
  <c r="AD282" i="3"/>
  <c r="AC282" i="3"/>
  <c r="AB282" i="3"/>
  <c r="AA282" i="3"/>
  <c r="Z282" i="3"/>
  <c r="Y282" i="3"/>
  <c r="X282" i="3"/>
  <c r="W282" i="3"/>
  <c r="V282" i="3"/>
  <c r="U282" i="3"/>
  <c r="T282" i="3"/>
  <c r="S282" i="3"/>
  <c r="Q282" i="3"/>
  <c r="P282" i="3"/>
  <c r="O282" i="3"/>
  <c r="N282" i="3"/>
  <c r="M282" i="3"/>
  <c r="L282" i="3"/>
  <c r="K282" i="3"/>
  <c r="J282" i="3"/>
  <c r="I282" i="3"/>
  <c r="AG268" i="3"/>
  <c r="AF268" i="3"/>
  <c r="AE268" i="3"/>
  <c r="AD268" i="3"/>
  <c r="AC268" i="3"/>
  <c r="AB268" i="3"/>
  <c r="AA268" i="3"/>
  <c r="Z268" i="3"/>
  <c r="Y268" i="3"/>
  <c r="X268" i="3"/>
  <c r="W268" i="3"/>
  <c r="V268" i="3"/>
  <c r="U268" i="3"/>
  <c r="T268" i="3"/>
  <c r="S268" i="3"/>
  <c r="Q268" i="3"/>
  <c r="P268" i="3"/>
  <c r="O268" i="3"/>
  <c r="N268" i="3"/>
  <c r="M268" i="3"/>
  <c r="L268" i="3"/>
  <c r="K268" i="3"/>
  <c r="J268" i="3"/>
  <c r="I268" i="3"/>
  <c r="AG254" i="3"/>
  <c r="AF254" i="3"/>
  <c r="AE254" i="3"/>
  <c r="AD254" i="3"/>
  <c r="AC254" i="3"/>
  <c r="AB254" i="3"/>
  <c r="AA254" i="3"/>
  <c r="Z254" i="3"/>
  <c r="Y254" i="3"/>
  <c r="X254" i="3"/>
  <c r="W254" i="3"/>
  <c r="V254" i="3"/>
  <c r="U254" i="3"/>
  <c r="T254" i="3"/>
  <c r="S254" i="3"/>
  <c r="Q254" i="3"/>
  <c r="P254" i="3"/>
  <c r="O254" i="3"/>
  <c r="N254" i="3"/>
  <c r="M254" i="3"/>
  <c r="L254" i="3"/>
  <c r="K254" i="3"/>
  <c r="J254" i="3"/>
  <c r="I254" i="3"/>
  <c r="AG240" i="3"/>
  <c r="AF240" i="3"/>
  <c r="AE240" i="3"/>
  <c r="AD240" i="3"/>
  <c r="AC240" i="3"/>
  <c r="AB240" i="3"/>
  <c r="AA240" i="3"/>
  <c r="Z240" i="3"/>
  <c r="Y240" i="3"/>
  <c r="X240" i="3"/>
  <c r="W240" i="3"/>
  <c r="V240" i="3"/>
  <c r="U240" i="3"/>
  <c r="T240" i="3"/>
  <c r="S240" i="3"/>
  <c r="Q240" i="3"/>
  <c r="P240" i="3"/>
  <c r="O240" i="3"/>
  <c r="N240" i="3"/>
  <c r="M240" i="3"/>
  <c r="L240" i="3"/>
  <c r="K240" i="3"/>
  <c r="J240" i="3"/>
  <c r="I240" i="3"/>
  <c r="AG226" i="3"/>
  <c r="AF226" i="3"/>
  <c r="AE226" i="3"/>
  <c r="AD226" i="3"/>
  <c r="AC226" i="3"/>
  <c r="AB226" i="3"/>
  <c r="AA226" i="3"/>
  <c r="Z226" i="3"/>
  <c r="Y226" i="3"/>
  <c r="X226" i="3"/>
  <c r="W226" i="3"/>
  <c r="V226" i="3"/>
  <c r="U226" i="3"/>
  <c r="T226" i="3"/>
  <c r="S226" i="3"/>
  <c r="Q226" i="3"/>
  <c r="P226" i="3"/>
  <c r="O226" i="3"/>
  <c r="N226" i="3"/>
  <c r="M226" i="3"/>
  <c r="L226" i="3"/>
  <c r="K226" i="3"/>
  <c r="J226" i="3"/>
  <c r="I226" i="3"/>
  <c r="AG212" i="3"/>
  <c r="AF212" i="3"/>
  <c r="AE212" i="3"/>
  <c r="AD212" i="3"/>
  <c r="AC212" i="3"/>
  <c r="AB212" i="3"/>
  <c r="AA212" i="3"/>
  <c r="Z212" i="3"/>
  <c r="Y212" i="3"/>
  <c r="X212" i="3"/>
  <c r="W212" i="3"/>
  <c r="V212" i="3"/>
  <c r="U212" i="3"/>
  <c r="T212" i="3"/>
  <c r="S212" i="3"/>
  <c r="Q212" i="3"/>
  <c r="P212" i="3"/>
  <c r="O212" i="3"/>
  <c r="N212" i="3"/>
  <c r="M212" i="3"/>
  <c r="L212" i="3"/>
  <c r="K212" i="3"/>
  <c r="J212" i="3"/>
  <c r="I212" i="3"/>
  <c r="AG198" i="3"/>
  <c r="AF198" i="3"/>
  <c r="AE198" i="3"/>
  <c r="AD198" i="3"/>
  <c r="AC198" i="3"/>
  <c r="AB198" i="3"/>
  <c r="AA198" i="3"/>
  <c r="Z198" i="3"/>
  <c r="Y198" i="3"/>
  <c r="X198" i="3"/>
  <c r="W198" i="3"/>
  <c r="V198" i="3"/>
  <c r="U198" i="3"/>
  <c r="T198" i="3"/>
  <c r="S198" i="3"/>
  <c r="Q198" i="3"/>
  <c r="P198" i="3"/>
  <c r="O198" i="3"/>
  <c r="N198" i="3"/>
  <c r="M198" i="3"/>
  <c r="L198" i="3"/>
  <c r="K198" i="3"/>
  <c r="J198" i="3"/>
  <c r="I198" i="3"/>
  <c r="AG184" i="3"/>
  <c r="AF184" i="3"/>
  <c r="AE184" i="3"/>
  <c r="AD184" i="3"/>
  <c r="AC184" i="3"/>
  <c r="AB184" i="3"/>
  <c r="AA184" i="3"/>
  <c r="Z184" i="3"/>
  <c r="Y184" i="3"/>
  <c r="X184" i="3"/>
  <c r="W184" i="3"/>
  <c r="V184" i="3"/>
  <c r="U184" i="3"/>
  <c r="T184" i="3"/>
  <c r="S184" i="3"/>
  <c r="Q184" i="3"/>
  <c r="P184" i="3"/>
  <c r="O184" i="3"/>
  <c r="N184" i="3"/>
  <c r="M184" i="3"/>
  <c r="L184" i="3"/>
  <c r="K184" i="3"/>
  <c r="J184" i="3"/>
  <c r="I184" i="3"/>
  <c r="AG170" i="3"/>
  <c r="AF170" i="3"/>
  <c r="AE170" i="3"/>
  <c r="AD170" i="3"/>
  <c r="AC170" i="3"/>
  <c r="AB170" i="3"/>
  <c r="AA170" i="3"/>
  <c r="Z170" i="3"/>
  <c r="Y170" i="3"/>
  <c r="X170" i="3"/>
  <c r="W170" i="3"/>
  <c r="V170" i="3"/>
  <c r="U170" i="3"/>
  <c r="T170" i="3"/>
  <c r="S170" i="3"/>
  <c r="Q170" i="3"/>
  <c r="P170" i="3"/>
  <c r="O170" i="3"/>
  <c r="N170" i="3"/>
  <c r="M170" i="3"/>
  <c r="L170" i="3"/>
  <c r="K170" i="3"/>
  <c r="J170" i="3"/>
  <c r="I170" i="3"/>
  <c r="F157" i="3"/>
  <c r="F171" i="3" s="1"/>
  <c r="F185" i="3" s="1"/>
  <c r="F199" i="3" s="1"/>
  <c r="F213" i="3" s="1"/>
  <c r="F227" i="3" s="1"/>
  <c r="F241" i="3" s="1"/>
  <c r="F255" i="3" s="1"/>
  <c r="F269" i="3" s="1"/>
  <c r="A157" i="3"/>
  <c r="AG156" i="3"/>
  <c r="AF156" i="3"/>
  <c r="AE156" i="3"/>
  <c r="AD156" i="3"/>
  <c r="AC156" i="3"/>
  <c r="AB156" i="3"/>
  <c r="AA156" i="3"/>
  <c r="Z156" i="3"/>
  <c r="Y156" i="3"/>
  <c r="X156" i="3"/>
  <c r="W156" i="3"/>
  <c r="V156" i="3"/>
  <c r="U156" i="3"/>
  <c r="T156" i="3"/>
  <c r="S156" i="3"/>
  <c r="Q156" i="3"/>
  <c r="P156" i="3"/>
  <c r="O156" i="3"/>
  <c r="N156" i="3"/>
  <c r="M156" i="3"/>
  <c r="L156" i="3"/>
  <c r="K156" i="3"/>
  <c r="J156" i="3"/>
  <c r="I156" i="3"/>
  <c r="AM33" i="3"/>
  <c r="AN33" i="3"/>
  <c r="AT33" i="3"/>
  <c r="AU33" i="3"/>
  <c r="AY33" i="3"/>
  <c r="AZ33" i="3"/>
  <c r="AM34" i="3"/>
  <c r="AN34" i="3"/>
  <c r="AT34" i="3"/>
  <c r="AU34" i="3"/>
  <c r="AY34" i="3"/>
  <c r="AZ34" i="3"/>
  <c r="AM35" i="3"/>
  <c r="AN35" i="3"/>
  <c r="AT35" i="3"/>
  <c r="AU35" i="3"/>
  <c r="AY35" i="3"/>
  <c r="AZ35" i="3"/>
  <c r="AM36" i="3"/>
  <c r="AN36" i="3"/>
  <c r="AT36" i="3"/>
  <c r="AU36" i="3"/>
  <c r="AY36" i="3"/>
  <c r="BA36" i="3" s="1"/>
  <c r="AZ36" i="3"/>
  <c r="AM37" i="3"/>
  <c r="AN37" i="3"/>
  <c r="AT37" i="3"/>
  <c r="AU37" i="3"/>
  <c r="AY37" i="3"/>
  <c r="AZ37" i="3"/>
  <c r="AM38" i="3"/>
  <c r="AN38" i="3"/>
  <c r="AT38" i="3"/>
  <c r="AU38" i="3"/>
  <c r="AY38" i="3"/>
  <c r="AZ38" i="3"/>
  <c r="AM39" i="3"/>
  <c r="AN39" i="3"/>
  <c r="AT39" i="3"/>
  <c r="AU39" i="3"/>
  <c r="AY39" i="3"/>
  <c r="AZ39" i="3"/>
  <c r="AM40" i="3"/>
  <c r="AN40" i="3"/>
  <c r="AT40" i="3"/>
  <c r="AU40" i="3"/>
  <c r="AY40" i="3"/>
  <c r="AZ40" i="3"/>
  <c r="AM41" i="3"/>
  <c r="AN41" i="3"/>
  <c r="AT41" i="3"/>
  <c r="AU41" i="3"/>
  <c r="AY41" i="3"/>
  <c r="AZ41" i="3"/>
  <c r="AM42" i="3"/>
  <c r="AN42" i="3"/>
  <c r="AT42" i="3"/>
  <c r="AU42" i="3"/>
  <c r="AY42" i="3"/>
  <c r="AZ42" i="3"/>
  <c r="AT43" i="3"/>
  <c r="AU43" i="3"/>
  <c r="AY43" i="3"/>
  <c r="AZ43" i="3"/>
  <c r="I44" i="3"/>
  <c r="J44" i="3"/>
  <c r="K44" i="3"/>
  <c r="L44" i="3"/>
  <c r="M44" i="3"/>
  <c r="N44" i="3"/>
  <c r="O44" i="3"/>
  <c r="P44" i="3"/>
  <c r="Q44" i="3"/>
  <c r="S44" i="3"/>
  <c r="T44" i="3"/>
  <c r="U44" i="3"/>
  <c r="V44" i="3"/>
  <c r="W44" i="3"/>
  <c r="X44" i="3"/>
  <c r="Y44" i="3"/>
  <c r="Z44" i="3"/>
  <c r="AA44" i="3"/>
  <c r="AB44" i="3"/>
  <c r="AC44" i="3"/>
  <c r="AD44" i="3"/>
  <c r="AE44" i="3"/>
  <c r="AF44" i="3"/>
  <c r="AG44" i="3"/>
  <c r="AT44" i="3"/>
  <c r="AU44" i="3"/>
  <c r="AY44" i="3"/>
  <c r="AZ44" i="3"/>
  <c r="AT45" i="3"/>
  <c r="AU45" i="3"/>
  <c r="AY45" i="3"/>
  <c r="AZ45" i="3"/>
  <c r="AT46" i="3"/>
  <c r="AU46" i="3"/>
  <c r="AY46" i="3"/>
  <c r="AZ46" i="3"/>
  <c r="AM47" i="3"/>
  <c r="AN47" i="3"/>
  <c r="AT47" i="3"/>
  <c r="AU47" i="3"/>
  <c r="AY47" i="3"/>
  <c r="AZ47" i="3"/>
  <c r="AM48" i="3"/>
  <c r="AN48" i="3"/>
  <c r="AT48" i="3"/>
  <c r="AU48" i="3"/>
  <c r="AY48" i="3"/>
  <c r="AZ48" i="3"/>
  <c r="AM49" i="3"/>
  <c r="AN49" i="3"/>
  <c r="AT49" i="3"/>
  <c r="AU49" i="3"/>
  <c r="AY49" i="3"/>
  <c r="AZ49" i="3"/>
  <c r="AM50" i="3"/>
  <c r="AN50" i="3"/>
  <c r="AT50" i="3"/>
  <c r="AU50" i="3"/>
  <c r="AY50" i="3"/>
  <c r="AZ50" i="3"/>
  <c r="AM51" i="3"/>
  <c r="AN51" i="3"/>
  <c r="AT51" i="3"/>
  <c r="AU51" i="3"/>
  <c r="AY51" i="3"/>
  <c r="AZ51" i="3"/>
  <c r="AM52" i="3"/>
  <c r="AN52" i="3"/>
  <c r="AT52" i="3"/>
  <c r="AU52" i="3"/>
  <c r="AY52" i="3"/>
  <c r="AZ52" i="3"/>
  <c r="AM53" i="3"/>
  <c r="AN53" i="3"/>
  <c r="AT53" i="3"/>
  <c r="AU53" i="3"/>
  <c r="AY53" i="3"/>
  <c r="AZ53" i="3"/>
  <c r="AM54" i="3"/>
  <c r="AN54" i="3"/>
  <c r="AT54" i="3"/>
  <c r="AU54" i="3"/>
  <c r="AY54" i="3"/>
  <c r="AZ54" i="3"/>
  <c r="AM55" i="3"/>
  <c r="AN55" i="3"/>
  <c r="AT55" i="3"/>
  <c r="AU55" i="3"/>
  <c r="AY55" i="3"/>
  <c r="AZ55" i="3"/>
  <c r="AM56" i="3"/>
  <c r="AN56" i="3"/>
  <c r="AT56" i="3"/>
  <c r="AU56" i="3"/>
  <c r="AY56" i="3"/>
  <c r="AZ56" i="3"/>
  <c r="AT57" i="3"/>
  <c r="AU57" i="3"/>
  <c r="AY57" i="3"/>
  <c r="AZ57" i="3"/>
  <c r="I58" i="3"/>
  <c r="J58" i="3"/>
  <c r="K58" i="3"/>
  <c r="L58" i="3"/>
  <c r="M58" i="3"/>
  <c r="N58" i="3"/>
  <c r="O58" i="3"/>
  <c r="P58" i="3"/>
  <c r="Q58" i="3"/>
  <c r="S58" i="3"/>
  <c r="T58" i="3"/>
  <c r="U58" i="3"/>
  <c r="V58" i="3"/>
  <c r="W58" i="3"/>
  <c r="X58" i="3"/>
  <c r="Y58" i="3"/>
  <c r="Z58" i="3"/>
  <c r="AA58" i="3"/>
  <c r="AB58" i="3"/>
  <c r="AC58" i="3"/>
  <c r="AD58" i="3"/>
  <c r="AE58" i="3"/>
  <c r="AF58" i="3"/>
  <c r="AG58" i="3"/>
  <c r="AT58" i="3"/>
  <c r="AU58" i="3"/>
  <c r="AY58" i="3"/>
  <c r="AZ58" i="3"/>
  <c r="AT59" i="3"/>
  <c r="AU59" i="3"/>
  <c r="AY59" i="3"/>
  <c r="AZ59" i="3"/>
  <c r="AT60" i="3"/>
  <c r="AU60" i="3"/>
  <c r="AY60" i="3"/>
  <c r="AZ60" i="3"/>
  <c r="AM61" i="3"/>
  <c r="AN61" i="3"/>
  <c r="AT61" i="3"/>
  <c r="AU61" i="3"/>
  <c r="AY61" i="3"/>
  <c r="AZ61" i="3"/>
  <c r="AM62" i="3"/>
  <c r="AN62" i="3"/>
  <c r="AT62" i="3"/>
  <c r="AU62" i="3"/>
  <c r="AY62" i="3"/>
  <c r="AZ62" i="3"/>
  <c r="AM63" i="3"/>
  <c r="AN63" i="3"/>
  <c r="AT63" i="3"/>
  <c r="AU63" i="3"/>
  <c r="AY63" i="3"/>
  <c r="AZ63" i="3"/>
  <c r="AM64" i="3"/>
  <c r="AN64" i="3"/>
  <c r="AT64" i="3"/>
  <c r="AU64" i="3"/>
  <c r="AY64" i="3"/>
  <c r="AZ64" i="3"/>
  <c r="AM65" i="3"/>
  <c r="AN65" i="3"/>
  <c r="AT65" i="3"/>
  <c r="AU65" i="3"/>
  <c r="AY65" i="3"/>
  <c r="AZ65" i="3"/>
  <c r="AM66" i="3"/>
  <c r="AN66" i="3"/>
  <c r="AT66" i="3"/>
  <c r="AU66" i="3"/>
  <c r="AY66" i="3"/>
  <c r="AZ66" i="3"/>
  <c r="AM67" i="3"/>
  <c r="AN67" i="3"/>
  <c r="AT67" i="3"/>
  <c r="AU67" i="3"/>
  <c r="AY67" i="3"/>
  <c r="AZ67" i="3"/>
  <c r="AM68" i="3"/>
  <c r="AN68" i="3"/>
  <c r="AT68" i="3"/>
  <c r="AU68" i="3"/>
  <c r="AY68" i="3"/>
  <c r="AZ68" i="3"/>
  <c r="AM69" i="3"/>
  <c r="AN69" i="3"/>
  <c r="AT69" i="3"/>
  <c r="AU69" i="3"/>
  <c r="AY69" i="3"/>
  <c r="AZ69" i="3"/>
  <c r="AM70" i="3"/>
  <c r="AN70" i="3"/>
  <c r="AT70" i="3"/>
  <c r="AU70" i="3"/>
  <c r="AY70" i="3"/>
  <c r="AZ70" i="3"/>
  <c r="AT71" i="3"/>
  <c r="AU71" i="3"/>
  <c r="AY71" i="3"/>
  <c r="AZ71" i="3"/>
  <c r="I72" i="3"/>
  <c r="J72" i="3"/>
  <c r="K72" i="3"/>
  <c r="L72" i="3"/>
  <c r="M72" i="3"/>
  <c r="N72" i="3"/>
  <c r="O72" i="3"/>
  <c r="P72" i="3"/>
  <c r="Q72" i="3"/>
  <c r="S72" i="3"/>
  <c r="T72" i="3"/>
  <c r="U72" i="3"/>
  <c r="V72" i="3"/>
  <c r="W72" i="3"/>
  <c r="X72" i="3"/>
  <c r="Y72" i="3"/>
  <c r="Z72" i="3"/>
  <c r="AA72" i="3"/>
  <c r="AB72" i="3"/>
  <c r="AC72" i="3"/>
  <c r="AD72" i="3"/>
  <c r="AE72" i="3"/>
  <c r="AF72" i="3"/>
  <c r="AG72" i="3"/>
  <c r="AT72" i="3"/>
  <c r="AU72" i="3"/>
  <c r="AY72" i="3"/>
  <c r="AZ72" i="3"/>
  <c r="AT73" i="3"/>
  <c r="AU73" i="3"/>
  <c r="AY73" i="3"/>
  <c r="AZ73" i="3"/>
  <c r="AT74" i="3"/>
  <c r="AU74" i="3"/>
  <c r="AY74" i="3"/>
  <c r="AZ74" i="3"/>
  <c r="AM75" i="3"/>
  <c r="AN75" i="3"/>
  <c r="AT75" i="3"/>
  <c r="AU75" i="3"/>
  <c r="AY75" i="3"/>
  <c r="AZ75" i="3"/>
  <c r="AM76" i="3"/>
  <c r="AN76" i="3"/>
  <c r="AT76" i="3"/>
  <c r="AU76" i="3"/>
  <c r="AY76" i="3"/>
  <c r="AZ76" i="3"/>
  <c r="AM77" i="3"/>
  <c r="AN77" i="3"/>
  <c r="AT77" i="3"/>
  <c r="AU77" i="3"/>
  <c r="AY77" i="3"/>
  <c r="AZ77" i="3"/>
  <c r="AM78" i="3"/>
  <c r="AN78" i="3"/>
  <c r="AT78" i="3"/>
  <c r="AU78" i="3"/>
  <c r="AY78" i="3"/>
  <c r="AZ78" i="3"/>
  <c r="AM79" i="3"/>
  <c r="AN79" i="3"/>
  <c r="AT79" i="3"/>
  <c r="AU79" i="3"/>
  <c r="AY79" i="3"/>
  <c r="AZ79" i="3"/>
  <c r="AM80" i="3"/>
  <c r="AN80" i="3"/>
  <c r="AT80" i="3"/>
  <c r="AU80" i="3"/>
  <c r="AY80" i="3"/>
  <c r="AZ80" i="3"/>
  <c r="AM81" i="3"/>
  <c r="AN81" i="3"/>
  <c r="AT81" i="3"/>
  <c r="AU81" i="3"/>
  <c r="AY81" i="3"/>
  <c r="AZ81" i="3"/>
  <c r="AM82" i="3"/>
  <c r="AN82" i="3"/>
  <c r="AT82" i="3"/>
  <c r="AU82" i="3"/>
  <c r="AY82" i="3"/>
  <c r="AZ82" i="3"/>
  <c r="AM83" i="3"/>
  <c r="AN83" i="3"/>
  <c r="AT83" i="3"/>
  <c r="AU83" i="3"/>
  <c r="AY83" i="3"/>
  <c r="AZ83" i="3"/>
  <c r="AM84" i="3"/>
  <c r="AN84" i="3"/>
  <c r="AT84" i="3"/>
  <c r="AU84" i="3"/>
  <c r="AY84" i="3"/>
  <c r="AZ84" i="3"/>
  <c r="AT85" i="3"/>
  <c r="AU85" i="3"/>
  <c r="AY85" i="3"/>
  <c r="AZ85" i="3"/>
  <c r="I86" i="3"/>
  <c r="J86" i="3"/>
  <c r="K86" i="3"/>
  <c r="L86" i="3"/>
  <c r="M86" i="3"/>
  <c r="N86" i="3"/>
  <c r="O86" i="3"/>
  <c r="P86" i="3"/>
  <c r="Q86" i="3"/>
  <c r="S86" i="3"/>
  <c r="T86" i="3"/>
  <c r="U86" i="3"/>
  <c r="V86" i="3"/>
  <c r="W86" i="3"/>
  <c r="X86" i="3"/>
  <c r="Y86" i="3"/>
  <c r="Z86" i="3"/>
  <c r="AA86" i="3"/>
  <c r="AB86" i="3"/>
  <c r="AC86" i="3"/>
  <c r="AD86" i="3"/>
  <c r="AE86" i="3"/>
  <c r="AF86" i="3"/>
  <c r="AG86" i="3"/>
  <c r="AT86" i="3"/>
  <c r="AU86" i="3"/>
  <c r="AY86" i="3"/>
  <c r="AZ86" i="3"/>
  <c r="AT87" i="3"/>
  <c r="AU87" i="3"/>
  <c r="AY87" i="3"/>
  <c r="AZ87" i="3"/>
  <c r="AT88" i="3"/>
  <c r="AU88" i="3"/>
  <c r="AY88" i="3"/>
  <c r="AZ88" i="3"/>
  <c r="AM89" i="3"/>
  <c r="AN89" i="3"/>
  <c r="AT89" i="3"/>
  <c r="AU89" i="3"/>
  <c r="AY89" i="3"/>
  <c r="AZ89" i="3"/>
  <c r="AM90" i="3"/>
  <c r="AN90" i="3"/>
  <c r="AT90" i="3"/>
  <c r="AU90" i="3"/>
  <c r="AY90" i="3"/>
  <c r="AZ90" i="3"/>
  <c r="AM91" i="3"/>
  <c r="AN91" i="3"/>
  <c r="AT91" i="3"/>
  <c r="AU91" i="3"/>
  <c r="AY91" i="3"/>
  <c r="AZ91" i="3"/>
  <c r="AM92" i="3"/>
  <c r="AN92" i="3"/>
  <c r="AT92" i="3"/>
  <c r="AU92" i="3"/>
  <c r="AY92" i="3"/>
  <c r="AZ92" i="3"/>
  <c r="AM93" i="3"/>
  <c r="AN93" i="3"/>
  <c r="AT93" i="3"/>
  <c r="AU93" i="3"/>
  <c r="AY93" i="3"/>
  <c r="AZ93" i="3"/>
  <c r="AM94" i="3"/>
  <c r="AN94" i="3"/>
  <c r="AT94" i="3"/>
  <c r="AU94" i="3"/>
  <c r="AY94" i="3"/>
  <c r="AZ94" i="3"/>
  <c r="AM95" i="3"/>
  <c r="AN95" i="3"/>
  <c r="AT95" i="3"/>
  <c r="AU95" i="3"/>
  <c r="AY95" i="3"/>
  <c r="AZ95" i="3"/>
  <c r="AM96" i="3"/>
  <c r="AN96" i="3"/>
  <c r="AT96" i="3"/>
  <c r="AU96" i="3"/>
  <c r="AY96" i="3"/>
  <c r="AZ96" i="3"/>
  <c r="AM97" i="3"/>
  <c r="AN97" i="3"/>
  <c r="AT97" i="3"/>
  <c r="AU97" i="3"/>
  <c r="AY97" i="3"/>
  <c r="AZ97" i="3"/>
  <c r="AM98" i="3"/>
  <c r="AN98" i="3"/>
  <c r="AT98" i="3"/>
  <c r="AU98" i="3"/>
  <c r="AY98" i="3"/>
  <c r="AZ98" i="3"/>
  <c r="AT99" i="3"/>
  <c r="AU99" i="3"/>
  <c r="AY99" i="3"/>
  <c r="AZ99" i="3"/>
  <c r="I100" i="3"/>
  <c r="J100" i="3"/>
  <c r="K100" i="3"/>
  <c r="L100" i="3"/>
  <c r="M100" i="3"/>
  <c r="N100" i="3"/>
  <c r="O100" i="3"/>
  <c r="P100" i="3"/>
  <c r="Q100" i="3"/>
  <c r="S100" i="3"/>
  <c r="T100" i="3"/>
  <c r="U100" i="3"/>
  <c r="V100" i="3"/>
  <c r="W100" i="3"/>
  <c r="X100" i="3"/>
  <c r="Y100" i="3"/>
  <c r="Z100" i="3"/>
  <c r="AA100" i="3"/>
  <c r="AB100" i="3"/>
  <c r="AC100" i="3"/>
  <c r="AD100" i="3"/>
  <c r="AE100" i="3"/>
  <c r="AF100" i="3"/>
  <c r="AG100" i="3"/>
  <c r="AT100" i="3"/>
  <c r="AU100" i="3"/>
  <c r="AY100" i="3"/>
  <c r="AZ100" i="3"/>
  <c r="AT101" i="3"/>
  <c r="AU101" i="3"/>
  <c r="AY101" i="3"/>
  <c r="AZ101" i="3"/>
  <c r="AT102" i="3"/>
  <c r="AU102" i="3"/>
  <c r="AY102" i="3"/>
  <c r="AZ102" i="3"/>
  <c r="AM103" i="3"/>
  <c r="AN103" i="3"/>
  <c r="AT103" i="3"/>
  <c r="AU103" i="3"/>
  <c r="AY103" i="3"/>
  <c r="AZ103" i="3"/>
  <c r="AM104" i="3"/>
  <c r="AN104" i="3"/>
  <c r="AT104" i="3"/>
  <c r="AU104" i="3"/>
  <c r="AY104" i="3"/>
  <c r="AZ104" i="3"/>
  <c r="AM105" i="3"/>
  <c r="AN105" i="3"/>
  <c r="AT105" i="3"/>
  <c r="AU105" i="3"/>
  <c r="AY105" i="3"/>
  <c r="AZ105" i="3"/>
  <c r="AM106" i="3"/>
  <c r="AN106" i="3"/>
  <c r="AT106" i="3"/>
  <c r="AU106" i="3"/>
  <c r="AY106" i="3"/>
  <c r="AZ106" i="3"/>
  <c r="AM107" i="3"/>
  <c r="AN107" i="3"/>
  <c r="AT107" i="3"/>
  <c r="AU107" i="3"/>
  <c r="AY107" i="3"/>
  <c r="AZ107" i="3"/>
  <c r="AM108" i="3"/>
  <c r="AN108" i="3"/>
  <c r="AT108" i="3"/>
  <c r="AU108" i="3"/>
  <c r="AY108" i="3"/>
  <c r="AZ108" i="3"/>
  <c r="AM109" i="3"/>
  <c r="AN109" i="3"/>
  <c r="AT109" i="3"/>
  <c r="AU109" i="3"/>
  <c r="AY109" i="3"/>
  <c r="AZ109" i="3"/>
  <c r="AM110" i="3"/>
  <c r="AN110" i="3"/>
  <c r="AT110" i="3"/>
  <c r="AU110" i="3"/>
  <c r="AY110" i="3"/>
  <c r="AZ110" i="3"/>
  <c r="AM111" i="3"/>
  <c r="AN111" i="3"/>
  <c r="AT111" i="3"/>
  <c r="AU111" i="3"/>
  <c r="AY111" i="3"/>
  <c r="AZ111" i="3"/>
  <c r="AM112" i="3"/>
  <c r="AN112" i="3"/>
  <c r="AT112" i="3"/>
  <c r="AU112" i="3"/>
  <c r="AY112" i="3"/>
  <c r="AZ112" i="3"/>
  <c r="AT113" i="3"/>
  <c r="AU113" i="3"/>
  <c r="AY113" i="3"/>
  <c r="AZ113" i="3"/>
  <c r="I114" i="3"/>
  <c r="J114" i="3"/>
  <c r="K114" i="3"/>
  <c r="L114" i="3"/>
  <c r="M114" i="3"/>
  <c r="N114" i="3"/>
  <c r="O114" i="3"/>
  <c r="P114" i="3"/>
  <c r="Q114" i="3"/>
  <c r="S114" i="3"/>
  <c r="T114" i="3"/>
  <c r="U114" i="3"/>
  <c r="V114" i="3"/>
  <c r="W114" i="3"/>
  <c r="X114" i="3"/>
  <c r="Y114" i="3"/>
  <c r="Z114" i="3"/>
  <c r="AA114" i="3"/>
  <c r="AB114" i="3"/>
  <c r="AC114" i="3"/>
  <c r="AD114" i="3"/>
  <c r="AE114" i="3"/>
  <c r="AF114" i="3"/>
  <c r="AG114" i="3"/>
  <c r="AT114" i="3"/>
  <c r="AU114" i="3"/>
  <c r="AY114" i="3"/>
  <c r="AZ114" i="3"/>
  <c r="AT115" i="3"/>
  <c r="AU115" i="3"/>
  <c r="AY115" i="3"/>
  <c r="AZ115" i="3"/>
  <c r="AT116" i="3"/>
  <c r="AU116" i="3"/>
  <c r="AY116" i="3"/>
  <c r="AZ116" i="3"/>
  <c r="AM117" i="3"/>
  <c r="AN117" i="3"/>
  <c r="AT117" i="3"/>
  <c r="AU117" i="3"/>
  <c r="AY117" i="3"/>
  <c r="AZ117" i="3"/>
  <c r="AM118" i="3"/>
  <c r="AN118" i="3"/>
  <c r="AT118" i="3"/>
  <c r="AU118" i="3"/>
  <c r="AY118" i="3"/>
  <c r="AZ118" i="3"/>
  <c r="AM119" i="3"/>
  <c r="AN119" i="3"/>
  <c r="AT119" i="3"/>
  <c r="AU119" i="3"/>
  <c r="AY119" i="3"/>
  <c r="AZ119" i="3"/>
  <c r="AM120" i="3"/>
  <c r="AN120" i="3"/>
  <c r="AT120" i="3"/>
  <c r="AU120" i="3"/>
  <c r="AY120" i="3"/>
  <c r="AZ120" i="3"/>
  <c r="AM121" i="3"/>
  <c r="AN121" i="3"/>
  <c r="AT121" i="3"/>
  <c r="AU121" i="3"/>
  <c r="AY121" i="3"/>
  <c r="AZ121" i="3"/>
  <c r="AM122" i="3"/>
  <c r="AN122" i="3"/>
  <c r="AT122" i="3"/>
  <c r="AU122" i="3"/>
  <c r="AY122" i="3"/>
  <c r="AZ122" i="3"/>
  <c r="AM123" i="3"/>
  <c r="AN123" i="3"/>
  <c r="AT123" i="3"/>
  <c r="AU123" i="3"/>
  <c r="AY123" i="3"/>
  <c r="AZ123" i="3"/>
  <c r="AM124" i="3"/>
  <c r="AN124" i="3"/>
  <c r="AT124" i="3"/>
  <c r="AU124" i="3"/>
  <c r="AY124" i="3"/>
  <c r="AZ124" i="3"/>
  <c r="AM125" i="3"/>
  <c r="AN125" i="3"/>
  <c r="AT125" i="3"/>
  <c r="AU125" i="3"/>
  <c r="AY125" i="3"/>
  <c r="AZ125" i="3"/>
  <c r="AM126" i="3"/>
  <c r="AN126" i="3"/>
  <c r="AT126" i="3"/>
  <c r="AU126" i="3"/>
  <c r="AY126" i="3"/>
  <c r="AZ126" i="3"/>
  <c r="AT127" i="3"/>
  <c r="AU127" i="3"/>
  <c r="AY127" i="3"/>
  <c r="AZ127" i="3"/>
  <c r="I128" i="3"/>
  <c r="J128" i="3"/>
  <c r="K128" i="3"/>
  <c r="L128" i="3"/>
  <c r="M128" i="3"/>
  <c r="N128" i="3"/>
  <c r="O128" i="3"/>
  <c r="P128" i="3"/>
  <c r="Q128" i="3"/>
  <c r="S128" i="3"/>
  <c r="T128" i="3"/>
  <c r="U128" i="3"/>
  <c r="V128" i="3"/>
  <c r="W128" i="3"/>
  <c r="X128" i="3"/>
  <c r="Y128" i="3"/>
  <c r="Z128" i="3"/>
  <c r="AA128" i="3"/>
  <c r="AB128" i="3"/>
  <c r="AC128" i="3"/>
  <c r="AD128" i="3"/>
  <c r="AE128" i="3"/>
  <c r="AF128" i="3"/>
  <c r="AG128" i="3"/>
  <c r="AT128" i="3"/>
  <c r="AU128" i="3"/>
  <c r="AY128" i="3"/>
  <c r="AZ128" i="3"/>
  <c r="AT129" i="3"/>
  <c r="AU129" i="3"/>
  <c r="AY129" i="3"/>
  <c r="AZ129" i="3"/>
  <c r="AT130" i="3"/>
  <c r="AU130" i="3"/>
  <c r="AY130" i="3"/>
  <c r="AZ130" i="3"/>
  <c r="AM131" i="3"/>
  <c r="AN131" i="3"/>
  <c r="AT131" i="3"/>
  <c r="AU131" i="3"/>
  <c r="AY131" i="3"/>
  <c r="AZ131" i="3"/>
  <c r="AM132" i="3"/>
  <c r="AN132" i="3"/>
  <c r="AT132" i="3"/>
  <c r="AU132" i="3"/>
  <c r="AY132" i="3"/>
  <c r="AZ132" i="3"/>
  <c r="AM133" i="3"/>
  <c r="AN133" i="3"/>
  <c r="AT133" i="3"/>
  <c r="AU133" i="3"/>
  <c r="AY133" i="3"/>
  <c r="AZ133" i="3"/>
  <c r="AM134" i="3"/>
  <c r="AN134" i="3"/>
  <c r="AT134" i="3"/>
  <c r="AU134" i="3"/>
  <c r="AY134" i="3"/>
  <c r="AZ134" i="3"/>
  <c r="AM135" i="3"/>
  <c r="AN135" i="3"/>
  <c r="AT135" i="3"/>
  <c r="AU135" i="3"/>
  <c r="AY135" i="3"/>
  <c r="AZ135" i="3"/>
  <c r="AM136" i="3"/>
  <c r="AN136" i="3"/>
  <c r="AT136" i="3"/>
  <c r="AU136" i="3"/>
  <c r="AY136" i="3"/>
  <c r="AZ136" i="3"/>
  <c r="AM137" i="3"/>
  <c r="AN137" i="3"/>
  <c r="AT137" i="3"/>
  <c r="AU137" i="3"/>
  <c r="AY137" i="3"/>
  <c r="AZ137" i="3"/>
  <c r="AM138" i="3"/>
  <c r="AN138" i="3"/>
  <c r="AT138" i="3"/>
  <c r="AU138" i="3"/>
  <c r="AY138" i="3"/>
  <c r="AZ138" i="3"/>
  <c r="AM139" i="3"/>
  <c r="AN139" i="3"/>
  <c r="AT139" i="3"/>
  <c r="AU139" i="3"/>
  <c r="AY139" i="3"/>
  <c r="AZ139" i="3"/>
  <c r="AM140" i="3"/>
  <c r="AN140" i="3"/>
  <c r="AT140" i="3"/>
  <c r="AU140" i="3"/>
  <c r="AY140" i="3"/>
  <c r="AZ140" i="3"/>
  <c r="AT141" i="3"/>
  <c r="AU141" i="3"/>
  <c r="AY141" i="3"/>
  <c r="AZ141" i="3"/>
  <c r="I142" i="3"/>
  <c r="J142" i="3"/>
  <c r="K142" i="3"/>
  <c r="L142" i="3"/>
  <c r="M142" i="3"/>
  <c r="N142" i="3"/>
  <c r="O142" i="3"/>
  <c r="P142" i="3"/>
  <c r="Q142" i="3"/>
  <c r="S142" i="3"/>
  <c r="T142" i="3"/>
  <c r="U142" i="3"/>
  <c r="V142" i="3"/>
  <c r="W142" i="3"/>
  <c r="X142" i="3"/>
  <c r="Y142" i="3"/>
  <c r="Z142" i="3"/>
  <c r="AA142" i="3"/>
  <c r="AB142" i="3"/>
  <c r="AC142" i="3"/>
  <c r="AD142" i="3"/>
  <c r="AE142" i="3"/>
  <c r="AF142" i="3"/>
  <c r="AG142" i="3"/>
  <c r="AT142" i="3"/>
  <c r="AU142" i="3"/>
  <c r="AY142" i="3"/>
  <c r="AZ142" i="3"/>
  <c r="AT143" i="3"/>
  <c r="AU143" i="3"/>
  <c r="AY143" i="3"/>
  <c r="AZ143" i="3"/>
  <c r="AT144" i="3"/>
  <c r="AU144" i="3"/>
  <c r="AY144" i="3"/>
  <c r="AZ144" i="3"/>
  <c r="AM145" i="3"/>
  <c r="AN145" i="3"/>
  <c r="AT145" i="3"/>
  <c r="AU145" i="3"/>
  <c r="AY145" i="3"/>
  <c r="AZ145" i="3"/>
  <c r="AM146" i="3"/>
  <c r="AN146" i="3"/>
  <c r="AT146" i="3"/>
  <c r="AU146" i="3"/>
  <c r="AY146" i="3"/>
  <c r="AZ146" i="3"/>
  <c r="AM147" i="3"/>
  <c r="AN147" i="3"/>
  <c r="AT147" i="3"/>
  <c r="AU147" i="3"/>
  <c r="AY147" i="3"/>
  <c r="AZ147" i="3"/>
  <c r="AM148" i="3"/>
  <c r="AN148" i="3"/>
  <c r="AT148" i="3"/>
  <c r="AU148" i="3"/>
  <c r="AY148" i="3"/>
  <c r="AZ148" i="3"/>
  <c r="AM149" i="3"/>
  <c r="AN149" i="3"/>
  <c r="AT149" i="3"/>
  <c r="AU149" i="3"/>
  <c r="AY149" i="3"/>
  <c r="AZ149" i="3"/>
  <c r="AM150" i="3"/>
  <c r="AN150" i="3"/>
  <c r="AT150" i="3"/>
  <c r="AU150" i="3"/>
  <c r="AY150" i="3"/>
  <c r="AZ150" i="3"/>
  <c r="AM151" i="3"/>
  <c r="AN151" i="3"/>
  <c r="AT151" i="3"/>
  <c r="AU151" i="3"/>
  <c r="AY151" i="3"/>
  <c r="AZ151" i="3"/>
  <c r="AM152" i="3"/>
  <c r="AN152" i="3"/>
  <c r="AT152" i="3"/>
  <c r="AU152" i="3"/>
  <c r="AY152" i="3"/>
  <c r="AZ152" i="3"/>
  <c r="AM153" i="3"/>
  <c r="AN153" i="3"/>
  <c r="AT153" i="3"/>
  <c r="AU153" i="3"/>
  <c r="AY153" i="3"/>
  <c r="AZ153" i="3"/>
  <c r="AM154" i="3"/>
  <c r="AN154" i="3"/>
  <c r="AT154" i="3"/>
  <c r="AU154" i="3"/>
  <c r="AY154" i="3"/>
  <c r="AZ154" i="3"/>
  <c r="AT155" i="3"/>
  <c r="AU155" i="3"/>
  <c r="AY155" i="3"/>
  <c r="AZ155" i="3"/>
  <c r="AT156" i="3"/>
  <c r="AU156" i="3"/>
  <c r="AY156" i="3"/>
  <c r="AZ156" i="3"/>
  <c r="AT157" i="3"/>
  <c r="AU157" i="3"/>
  <c r="AY157" i="3"/>
  <c r="AZ157" i="3"/>
  <c r="AT158" i="3"/>
  <c r="AU158" i="3"/>
  <c r="AY158" i="3"/>
  <c r="AZ158" i="3"/>
  <c r="AM159" i="3"/>
  <c r="AN159" i="3"/>
  <c r="AT159" i="3"/>
  <c r="AU159" i="3"/>
  <c r="AY159" i="3"/>
  <c r="AZ159" i="3"/>
  <c r="AM160" i="3"/>
  <c r="AN160" i="3"/>
  <c r="AT160" i="3"/>
  <c r="AU160" i="3"/>
  <c r="AY160" i="3"/>
  <c r="AZ160" i="3"/>
  <c r="AM161" i="3"/>
  <c r="AN161" i="3"/>
  <c r="AT161" i="3"/>
  <c r="AU161" i="3"/>
  <c r="AY161" i="3"/>
  <c r="AZ161" i="3"/>
  <c r="AM162" i="3"/>
  <c r="AN162" i="3"/>
  <c r="AT162" i="3"/>
  <c r="AU162" i="3"/>
  <c r="AY162" i="3"/>
  <c r="AZ162" i="3"/>
  <c r="AM163" i="3"/>
  <c r="AN163" i="3"/>
  <c r="AT163" i="3"/>
  <c r="AU163" i="3"/>
  <c r="AY163" i="3"/>
  <c r="AZ163" i="3"/>
  <c r="AM164" i="3"/>
  <c r="AN164" i="3"/>
  <c r="AT164" i="3"/>
  <c r="AU164" i="3"/>
  <c r="AY164" i="3"/>
  <c r="AZ164" i="3"/>
  <c r="AM165" i="3"/>
  <c r="AN165" i="3"/>
  <c r="AT165" i="3"/>
  <c r="AU165" i="3"/>
  <c r="AY165" i="3"/>
  <c r="AZ165" i="3"/>
  <c r="AM166" i="3"/>
  <c r="AN166" i="3"/>
  <c r="AT166" i="3"/>
  <c r="AU166" i="3"/>
  <c r="AY166" i="3"/>
  <c r="AZ166" i="3"/>
  <c r="AM167" i="3"/>
  <c r="AN167" i="3"/>
  <c r="AT167" i="3"/>
  <c r="AU167" i="3"/>
  <c r="AY167" i="3"/>
  <c r="AZ167" i="3"/>
  <c r="AM168" i="3"/>
  <c r="AN168" i="3"/>
  <c r="AT168" i="3"/>
  <c r="AU168" i="3"/>
  <c r="AY168" i="3"/>
  <c r="AZ168" i="3"/>
  <c r="AT169" i="3"/>
  <c r="AU169" i="3"/>
  <c r="AY169" i="3"/>
  <c r="AZ169" i="3"/>
  <c r="AT170" i="3"/>
  <c r="AU170" i="3"/>
  <c r="AY170" i="3"/>
  <c r="AZ170" i="3"/>
  <c r="AT171" i="3"/>
  <c r="AU171" i="3"/>
  <c r="AY171" i="3"/>
  <c r="AZ171" i="3"/>
  <c r="AT172" i="3"/>
  <c r="AU172" i="3"/>
  <c r="AY172" i="3"/>
  <c r="AZ172" i="3"/>
  <c r="AM173" i="3"/>
  <c r="AN173" i="3"/>
  <c r="AT173" i="3"/>
  <c r="AU173" i="3"/>
  <c r="AY173" i="3"/>
  <c r="AZ173" i="3"/>
  <c r="AM174" i="3"/>
  <c r="AN174" i="3"/>
  <c r="AT174" i="3"/>
  <c r="AU174" i="3"/>
  <c r="AY174" i="3"/>
  <c r="AZ174" i="3"/>
  <c r="AM175" i="3"/>
  <c r="AN175" i="3"/>
  <c r="AT175" i="3"/>
  <c r="AU175" i="3"/>
  <c r="AY175" i="3"/>
  <c r="AZ175" i="3"/>
  <c r="AM176" i="3"/>
  <c r="AN176" i="3"/>
  <c r="AT176" i="3"/>
  <c r="AU176" i="3"/>
  <c r="AY176" i="3"/>
  <c r="AZ176" i="3"/>
  <c r="AM177" i="3"/>
  <c r="AN177" i="3"/>
  <c r="AT177" i="3"/>
  <c r="AU177" i="3"/>
  <c r="AY177" i="3"/>
  <c r="AZ177" i="3"/>
  <c r="AM178" i="3"/>
  <c r="AN178" i="3"/>
  <c r="AT178" i="3"/>
  <c r="AU178" i="3"/>
  <c r="AY178" i="3"/>
  <c r="AZ178" i="3"/>
  <c r="AM179" i="3"/>
  <c r="AN179" i="3"/>
  <c r="AT179" i="3"/>
  <c r="AU179" i="3"/>
  <c r="AY179" i="3"/>
  <c r="AZ179" i="3"/>
  <c r="AM180" i="3"/>
  <c r="AN180" i="3"/>
  <c r="AT180" i="3"/>
  <c r="AU180" i="3"/>
  <c r="AY180" i="3"/>
  <c r="AZ180" i="3"/>
  <c r="AM181" i="3"/>
  <c r="AN181" i="3"/>
  <c r="AT181" i="3"/>
  <c r="AU181" i="3"/>
  <c r="AY181" i="3"/>
  <c r="AZ181" i="3"/>
  <c r="AM182" i="3"/>
  <c r="AN182" i="3"/>
  <c r="AT182" i="3"/>
  <c r="AU182" i="3"/>
  <c r="AY182" i="3"/>
  <c r="AZ182" i="3"/>
  <c r="AT183" i="3"/>
  <c r="AU183" i="3"/>
  <c r="AY183" i="3"/>
  <c r="AZ183" i="3"/>
  <c r="AT184" i="3"/>
  <c r="AU184" i="3"/>
  <c r="AY184" i="3"/>
  <c r="AZ184" i="3"/>
  <c r="AT185" i="3"/>
  <c r="AU185" i="3"/>
  <c r="AY185" i="3"/>
  <c r="AZ185" i="3"/>
  <c r="AT186" i="3"/>
  <c r="AU186" i="3"/>
  <c r="AY186" i="3"/>
  <c r="AZ186" i="3"/>
  <c r="AM187" i="3"/>
  <c r="AN187" i="3"/>
  <c r="AT187" i="3"/>
  <c r="AU187" i="3"/>
  <c r="AY187" i="3"/>
  <c r="AZ187" i="3"/>
  <c r="AM188" i="3"/>
  <c r="AN188" i="3"/>
  <c r="AT188" i="3"/>
  <c r="AU188" i="3"/>
  <c r="AY188" i="3"/>
  <c r="AZ188" i="3"/>
  <c r="AM189" i="3"/>
  <c r="AN189" i="3"/>
  <c r="AT189" i="3"/>
  <c r="AU189" i="3"/>
  <c r="AY189" i="3"/>
  <c r="AZ189" i="3"/>
  <c r="AM190" i="3"/>
  <c r="AN190" i="3"/>
  <c r="AT190" i="3"/>
  <c r="AU190" i="3"/>
  <c r="AY190" i="3"/>
  <c r="AZ190" i="3"/>
  <c r="AM191" i="3"/>
  <c r="AN191" i="3"/>
  <c r="AT191" i="3"/>
  <c r="AU191" i="3"/>
  <c r="AY191" i="3"/>
  <c r="AZ191" i="3"/>
  <c r="AM192" i="3"/>
  <c r="AN192" i="3"/>
  <c r="AT192" i="3"/>
  <c r="AU192" i="3"/>
  <c r="AY192" i="3"/>
  <c r="AZ192" i="3"/>
  <c r="AM193" i="3"/>
  <c r="AN193" i="3"/>
  <c r="AT193" i="3"/>
  <c r="AU193" i="3"/>
  <c r="AY193" i="3"/>
  <c r="AZ193" i="3"/>
  <c r="AM194" i="3"/>
  <c r="AN194" i="3"/>
  <c r="AT194" i="3"/>
  <c r="AU194" i="3"/>
  <c r="AY194" i="3"/>
  <c r="AZ194" i="3"/>
  <c r="AM195" i="3"/>
  <c r="AN195" i="3"/>
  <c r="AT195" i="3"/>
  <c r="AU195" i="3"/>
  <c r="AY195" i="3"/>
  <c r="AZ195" i="3"/>
  <c r="AM196" i="3"/>
  <c r="AN196" i="3"/>
  <c r="AT196" i="3"/>
  <c r="AU196" i="3"/>
  <c r="AY196" i="3"/>
  <c r="AZ196" i="3"/>
  <c r="AT197" i="3"/>
  <c r="AU197" i="3"/>
  <c r="AY197" i="3"/>
  <c r="AZ197" i="3"/>
  <c r="AT198" i="3"/>
  <c r="AU198" i="3"/>
  <c r="AY198" i="3"/>
  <c r="AZ198" i="3"/>
  <c r="AT199" i="3"/>
  <c r="AU199" i="3"/>
  <c r="AY199" i="3"/>
  <c r="AZ199" i="3"/>
  <c r="AT200" i="3"/>
  <c r="AU200" i="3"/>
  <c r="AY200" i="3"/>
  <c r="AZ200" i="3"/>
  <c r="AM201" i="3"/>
  <c r="AN201" i="3"/>
  <c r="AT201" i="3"/>
  <c r="AU201" i="3"/>
  <c r="AY201" i="3"/>
  <c r="AZ201" i="3"/>
  <c r="AM202" i="3"/>
  <c r="AN202" i="3"/>
  <c r="AT202" i="3"/>
  <c r="AU202" i="3"/>
  <c r="AY202" i="3"/>
  <c r="AZ202" i="3"/>
  <c r="AM203" i="3"/>
  <c r="AN203" i="3"/>
  <c r="AT203" i="3"/>
  <c r="AU203" i="3"/>
  <c r="AY203" i="3"/>
  <c r="AZ203" i="3"/>
  <c r="AM204" i="3"/>
  <c r="AN204" i="3"/>
  <c r="AT204" i="3"/>
  <c r="AU204" i="3"/>
  <c r="AY204" i="3"/>
  <c r="AZ204" i="3"/>
  <c r="AM205" i="3"/>
  <c r="AN205" i="3"/>
  <c r="AT205" i="3"/>
  <c r="AU205" i="3"/>
  <c r="AY205" i="3"/>
  <c r="AZ205" i="3"/>
  <c r="AM206" i="3"/>
  <c r="AN206" i="3"/>
  <c r="AT206" i="3"/>
  <c r="AU206" i="3"/>
  <c r="AY206" i="3"/>
  <c r="AZ206" i="3"/>
  <c r="AM207" i="3"/>
  <c r="AN207" i="3"/>
  <c r="AT207" i="3"/>
  <c r="AU207" i="3"/>
  <c r="AY207" i="3"/>
  <c r="AZ207" i="3"/>
  <c r="AM208" i="3"/>
  <c r="AN208" i="3"/>
  <c r="AT208" i="3"/>
  <c r="AU208" i="3"/>
  <c r="AY208" i="3"/>
  <c r="AZ208" i="3"/>
  <c r="AM209" i="3"/>
  <c r="AN209" i="3"/>
  <c r="AT209" i="3"/>
  <c r="AU209" i="3"/>
  <c r="AY209" i="3"/>
  <c r="AZ209" i="3"/>
  <c r="AM210" i="3"/>
  <c r="AN210" i="3"/>
  <c r="AT210" i="3"/>
  <c r="AU210" i="3"/>
  <c r="AY210" i="3"/>
  <c r="AZ210" i="3"/>
  <c r="AT211" i="3"/>
  <c r="AU211" i="3"/>
  <c r="AY211" i="3"/>
  <c r="AZ211" i="3"/>
  <c r="AT212" i="3"/>
  <c r="AU212" i="3"/>
  <c r="AY212" i="3"/>
  <c r="AZ212" i="3"/>
  <c r="AT213" i="3"/>
  <c r="AU213" i="3"/>
  <c r="AY213" i="3"/>
  <c r="AZ213" i="3"/>
  <c r="AT214" i="3"/>
  <c r="AU214" i="3"/>
  <c r="AY214" i="3"/>
  <c r="AZ214" i="3"/>
  <c r="AM215" i="3"/>
  <c r="AN215" i="3"/>
  <c r="AT215" i="3"/>
  <c r="AU215" i="3"/>
  <c r="AY215" i="3"/>
  <c r="AZ215" i="3"/>
  <c r="AM216" i="3"/>
  <c r="AN216" i="3"/>
  <c r="AT216" i="3"/>
  <c r="AU216" i="3"/>
  <c r="AY216" i="3"/>
  <c r="AZ216" i="3"/>
  <c r="AM217" i="3"/>
  <c r="AN217" i="3"/>
  <c r="AT217" i="3"/>
  <c r="AU217" i="3"/>
  <c r="AY217" i="3"/>
  <c r="AZ217" i="3"/>
  <c r="AM218" i="3"/>
  <c r="AN218" i="3"/>
  <c r="AT218" i="3"/>
  <c r="AU218" i="3"/>
  <c r="AY218" i="3"/>
  <c r="AZ218" i="3"/>
  <c r="AM219" i="3"/>
  <c r="AN219" i="3"/>
  <c r="AT219" i="3"/>
  <c r="AU219" i="3"/>
  <c r="AY219" i="3"/>
  <c r="AZ219" i="3"/>
  <c r="AM220" i="3"/>
  <c r="AN220" i="3"/>
  <c r="AT220" i="3"/>
  <c r="AU220" i="3"/>
  <c r="AY220" i="3"/>
  <c r="AZ220" i="3"/>
  <c r="AM221" i="3"/>
  <c r="AN221" i="3"/>
  <c r="AT221" i="3"/>
  <c r="AU221" i="3"/>
  <c r="AY221" i="3"/>
  <c r="AZ221" i="3"/>
  <c r="AM222" i="3"/>
  <c r="AN222" i="3"/>
  <c r="AT222" i="3"/>
  <c r="AU222" i="3"/>
  <c r="AY222" i="3"/>
  <c r="AZ222" i="3"/>
  <c r="AM223" i="3"/>
  <c r="AN223" i="3"/>
  <c r="AT223" i="3"/>
  <c r="AU223" i="3"/>
  <c r="AY223" i="3"/>
  <c r="AZ223" i="3"/>
  <c r="AM224" i="3"/>
  <c r="AN224" i="3"/>
  <c r="AT224" i="3"/>
  <c r="AU224" i="3"/>
  <c r="AY224" i="3"/>
  <c r="AZ224" i="3"/>
  <c r="AT225" i="3"/>
  <c r="AU225" i="3"/>
  <c r="AY225" i="3"/>
  <c r="AZ225" i="3"/>
  <c r="AT226" i="3"/>
  <c r="AU226" i="3"/>
  <c r="AY226" i="3"/>
  <c r="AZ226" i="3"/>
  <c r="AT227" i="3"/>
  <c r="AU227" i="3"/>
  <c r="AY227" i="3"/>
  <c r="AZ227" i="3"/>
  <c r="AT228" i="3"/>
  <c r="AU228" i="3"/>
  <c r="AY228" i="3"/>
  <c r="AZ228" i="3"/>
  <c r="AM229" i="3"/>
  <c r="AN229" i="3"/>
  <c r="AT229" i="3"/>
  <c r="AU229" i="3"/>
  <c r="AY229" i="3"/>
  <c r="AZ229" i="3"/>
  <c r="AM230" i="3"/>
  <c r="AN230" i="3"/>
  <c r="AT230" i="3"/>
  <c r="AU230" i="3"/>
  <c r="AY230" i="3"/>
  <c r="AZ230" i="3"/>
  <c r="AM231" i="3"/>
  <c r="AN231" i="3"/>
  <c r="AT231" i="3"/>
  <c r="AU231" i="3"/>
  <c r="AY231" i="3"/>
  <c r="AZ231" i="3"/>
  <c r="AM232" i="3"/>
  <c r="AN232" i="3"/>
  <c r="AT232" i="3"/>
  <c r="AU232" i="3"/>
  <c r="AY232" i="3"/>
  <c r="AZ232" i="3"/>
  <c r="AM233" i="3"/>
  <c r="AN233" i="3"/>
  <c r="AT233" i="3"/>
  <c r="AU233" i="3"/>
  <c r="AY233" i="3"/>
  <c r="AZ233" i="3"/>
  <c r="AM234" i="3"/>
  <c r="AN234" i="3"/>
  <c r="AT234" i="3"/>
  <c r="AU234" i="3"/>
  <c r="AY234" i="3"/>
  <c r="AZ234" i="3"/>
  <c r="AM235" i="3"/>
  <c r="AN235" i="3"/>
  <c r="AT235" i="3"/>
  <c r="AU235" i="3"/>
  <c r="AY235" i="3"/>
  <c r="AZ235" i="3"/>
  <c r="AM236" i="3"/>
  <c r="AN236" i="3"/>
  <c r="AT236" i="3"/>
  <c r="AU236" i="3"/>
  <c r="AY236" i="3"/>
  <c r="AZ236" i="3"/>
  <c r="AM237" i="3"/>
  <c r="AN237" i="3"/>
  <c r="AT237" i="3"/>
  <c r="AU237" i="3"/>
  <c r="AY237" i="3"/>
  <c r="AZ237" i="3"/>
  <c r="AM238" i="3"/>
  <c r="AN238" i="3"/>
  <c r="AT238" i="3"/>
  <c r="AU238" i="3"/>
  <c r="AY238" i="3"/>
  <c r="AZ238" i="3"/>
  <c r="AT239" i="3"/>
  <c r="AU239" i="3"/>
  <c r="AY239" i="3"/>
  <c r="AZ239" i="3"/>
  <c r="AT240" i="3"/>
  <c r="AU240" i="3"/>
  <c r="AY240" i="3"/>
  <c r="AZ240" i="3"/>
  <c r="AT241" i="3"/>
  <c r="AU241" i="3"/>
  <c r="AY241" i="3"/>
  <c r="AZ241" i="3"/>
  <c r="AT242" i="3"/>
  <c r="AU242" i="3"/>
  <c r="AY242" i="3"/>
  <c r="AZ242" i="3"/>
  <c r="AM243" i="3"/>
  <c r="AN243" i="3"/>
  <c r="AT243" i="3"/>
  <c r="AU243" i="3"/>
  <c r="AY243" i="3"/>
  <c r="AZ243" i="3"/>
  <c r="AM244" i="3"/>
  <c r="AN244" i="3"/>
  <c r="AT244" i="3"/>
  <c r="AU244" i="3"/>
  <c r="AY244" i="3"/>
  <c r="AZ244" i="3"/>
  <c r="AM245" i="3"/>
  <c r="AN245" i="3"/>
  <c r="AT245" i="3"/>
  <c r="AU245" i="3"/>
  <c r="AY245" i="3"/>
  <c r="AZ245" i="3"/>
  <c r="AM246" i="3"/>
  <c r="AN246" i="3"/>
  <c r="AT246" i="3"/>
  <c r="AU246" i="3"/>
  <c r="AY246" i="3"/>
  <c r="AZ246" i="3"/>
  <c r="AM247" i="3"/>
  <c r="AN247" i="3"/>
  <c r="AT247" i="3"/>
  <c r="AU247" i="3"/>
  <c r="AY247" i="3"/>
  <c r="AZ247" i="3"/>
  <c r="AM248" i="3"/>
  <c r="AN248" i="3"/>
  <c r="AT248" i="3"/>
  <c r="AU248" i="3"/>
  <c r="AY248" i="3"/>
  <c r="AZ248" i="3"/>
  <c r="AM249" i="3"/>
  <c r="AN249" i="3"/>
  <c r="AT249" i="3"/>
  <c r="AU249" i="3"/>
  <c r="AY249" i="3"/>
  <c r="AZ249" i="3"/>
  <c r="AM250" i="3"/>
  <c r="AN250" i="3"/>
  <c r="AT250" i="3"/>
  <c r="AU250" i="3"/>
  <c r="AY250" i="3"/>
  <c r="AZ250" i="3"/>
  <c r="AM251" i="3"/>
  <c r="AN251" i="3"/>
  <c r="AT251" i="3"/>
  <c r="AU251" i="3"/>
  <c r="AY251" i="3"/>
  <c r="AZ251" i="3"/>
  <c r="AM252" i="3"/>
  <c r="AN252" i="3"/>
  <c r="AT252" i="3"/>
  <c r="AU252" i="3"/>
  <c r="AY252" i="3"/>
  <c r="AZ252" i="3"/>
  <c r="AT253" i="3"/>
  <c r="AU253" i="3"/>
  <c r="AY253" i="3"/>
  <c r="AZ253" i="3"/>
  <c r="AT254" i="3"/>
  <c r="AU254" i="3"/>
  <c r="AY254" i="3"/>
  <c r="AZ254" i="3"/>
  <c r="AT255" i="3"/>
  <c r="AU255" i="3"/>
  <c r="AY255" i="3"/>
  <c r="AZ255" i="3"/>
  <c r="AT256" i="3"/>
  <c r="AU256" i="3"/>
  <c r="AY256" i="3"/>
  <c r="AZ256" i="3"/>
  <c r="AM257" i="3"/>
  <c r="AN257" i="3"/>
  <c r="AT257" i="3"/>
  <c r="AU257" i="3"/>
  <c r="AY257" i="3"/>
  <c r="AZ257" i="3"/>
  <c r="AM258" i="3"/>
  <c r="AN258" i="3"/>
  <c r="AT258" i="3"/>
  <c r="AU258" i="3"/>
  <c r="AY258" i="3"/>
  <c r="AZ258" i="3"/>
  <c r="AM259" i="3"/>
  <c r="AN259" i="3"/>
  <c r="AT259" i="3"/>
  <c r="AU259" i="3"/>
  <c r="AY259" i="3"/>
  <c r="AZ259" i="3"/>
  <c r="AM260" i="3"/>
  <c r="AN260" i="3"/>
  <c r="AT260" i="3"/>
  <c r="AU260" i="3"/>
  <c r="AY260" i="3"/>
  <c r="AZ260" i="3"/>
  <c r="AM261" i="3"/>
  <c r="AN261" i="3"/>
  <c r="AT261" i="3"/>
  <c r="AU261" i="3"/>
  <c r="AY261" i="3"/>
  <c r="AZ261" i="3"/>
  <c r="AM262" i="3"/>
  <c r="AN262" i="3"/>
  <c r="AT262" i="3"/>
  <c r="AU262" i="3"/>
  <c r="AY262" i="3"/>
  <c r="AZ262" i="3"/>
  <c r="AM263" i="3"/>
  <c r="AN263" i="3"/>
  <c r="AT263" i="3"/>
  <c r="AU263" i="3"/>
  <c r="AY263" i="3"/>
  <c r="AZ263" i="3"/>
  <c r="AM264" i="3"/>
  <c r="AN264" i="3"/>
  <c r="AT264" i="3"/>
  <c r="AU264" i="3"/>
  <c r="AY264" i="3"/>
  <c r="AZ264" i="3"/>
  <c r="AM265" i="3"/>
  <c r="AN265" i="3"/>
  <c r="AT265" i="3"/>
  <c r="AU265" i="3"/>
  <c r="AY265" i="3"/>
  <c r="AZ265" i="3"/>
  <c r="AM266" i="3"/>
  <c r="AN266" i="3"/>
  <c r="AT266" i="3"/>
  <c r="AU266" i="3"/>
  <c r="AY266" i="3"/>
  <c r="AZ266" i="3"/>
  <c r="AT267" i="3"/>
  <c r="AU267" i="3"/>
  <c r="AY267" i="3"/>
  <c r="AZ267" i="3"/>
  <c r="AT268" i="3"/>
  <c r="AU268" i="3"/>
  <c r="AY268" i="3"/>
  <c r="AZ268" i="3"/>
  <c r="AT269" i="3"/>
  <c r="AU269" i="3"/>
  <c r="AY269" i="3"/>
  <c r="AZ269" i="3"/>
  <c r="AT270" i="3"/>
  <c r="AU270" i="3"/>
  <c r="AY270" i="3"/>
  <c r="AZ270" i="3"/>
  <c r="AM271" i="3"/>
  <c r="AN271" i="3"/>
  <c r="AT271" i="3"/>
  <c r="AU271" i="3"/>
  <c r="AY271" i="3"/>
  <c r="AZ271" i="3"/>
  <c r="AM272" i="3"/>
  <c r="AN272" i="3"/>
  <c r="AT272" i="3"/>
  <c r="AU272" i="3"/>
  <c r="AY272" i="3"/>
  <c r="AZ272" i="3"/>
  <c r="AM273" i="3"/>
  <c r="AN273" i="3"/>
  <c r="AT273" i="3"/>
  <c r="AU273" i="3"/>
  <c r="AY273" i="3"/>
  <c r="AZ273" i="3"/>
  <c r="AM274" i="3"/>
  <c r="AN274" i="3"/>
  <c r="AT274" i="3"/>
  <c r="AU274" i="3"/>
  <c r="AY274" i="3"/>
  <c r="AZ274" i="3"/>
  <c r="AM275" i="3"/>
  <c r="AN275" i="3"/>
  <c r="AT275" i="3"/>
  <c r="AU275" i="3"/>
  <c r="AY275" i="3"/>
  <c r="AZ275" i="3"/>
  <c r="AM276" i="3"/>
  <c r="AN276" i="3"/>
  <c r="AT276" i="3"/>
  <c r="AU276" i="3"/>
  <c r="AY276" i="3"/>
  <c r="AZ276" i="3"/>
  <c r="AM277" i="3"/>
  <c r="AN277" i="3"/>
  <c r="AT277" i="3"/>
  <c r="AU277" i="3"/>
  <c r="AY277" i="3"/>
  <c r="AZ277" i="3"/>
  <c r="AM278" i="3"/>
  <c r="AN278" i="3"/>
  <c r="AT278" i="3"/>
  <c r="AU278" i="3"/>
  <c r="AY278" i="3"/>
  <c r="AZ278" i="3"/>
  <c r="AM279" i="3"/>
  <c r="AN279" i="3"/>
  <c r="AT279" i="3"/>
  <c r="AU279" i="3"/>
  <c r="AY279" i="3"/>
  <c r="AZ279" i="3"/>
  <c r="AM280" i="3"/>
  <c r="AN280" i="3"/>
  <c r="AT280" i="3"/>
  <c r="AU280" i="3"/>
  <c r="AY280" i="3"/>
  <c r="AZ280" i="3"/>
  <c r="AT281" i="3"/>
  <c r="AU281" i="3"/>
  <c r="AY281" i="3"/>
  <c r="AZ281" i="3"/>
  <c r="AT282" i="3"/>
  <c r="AU282" i="3"/>
  <c r="AY282" i="3"/>
  <c r="AZ282" i="3"/>
  <c r="AT283" i="3"/>
  <c r="AU283" i="3"/>
  <c r="AY283" i="3"/>
  <c r="AZ283" i="3"/>
  <c r="AT284" i="3"/>
  <c r="AU284" i="3"/>
  <c r="AY284" i="3"/>
  <c r="AZ284" i="3"/>
  <c r="AM285" i="3"/>
  <c r="AN285" i="3"/>
  <c r="AT285" i="3"/>
  <c r="AU285" i="3"/>
  <c r="AY285" i="3"/>
  <c r="AZ285" i="3"/>
  <c r="AM286" i="3"/>
  <c r="AN286" i="3"/>
  <c r="AT286" i="3"/>
  <c r="AU286" i="3"/>
  <c r="AY286" i="3"/>
  <c r="AZ286" i="3"/>
  <c r="AM287" i="3"/>
  <c r="AN287" i="3"/>
  <c r="AT287" i="3"/>
  <c r="AU287" i="3"/>
  <c r="AY287" i="3"/>
  <c r="AZ287" i="3"/>
  <c r="AM288" i="3"/>
  <c r="AN288" i="3"/>
  <c r="AT288" i="3"/>
  <c r="AU288" i="3"/>
  <c r="AY288" i="3"/>
  <c r="AZ288" i="3"/>
  <c r="AM289" i="3"/>
  <c r="AN289" i="3"/>
  <c r="AT289" i="3"/>
  <c r="AU289" i="3"/>
  <c r="AY289" i="3"/>
  <c r="AZ289" i="3"/>
  <c r="AM290" i="3"/>
  <c r="AN290" i="3"/>
  <c r="AT290" i="3"/>
  <c r="AU290" i="3"/>
  <c r="AY290" i="3"/>
  <c r="AZ290" i="3"/>
  <c r="AM291" i="3"/>
  <c r="AN291" i="3"/>
  <c r="AT291" i="3"/>
  <c r="AU291" i="3"/>
  <c r="AY291" i="3"/>
  <c r="AZ291" i="3"/>
  <c r="AM292" i="3"/>
  <c r="AN292" i="3"/>
  <c r="AT292" i="3"/>
  <c r="AU292" i="3"/>
  <c r="AY292" i="3"/>
  <c r="AZ292" i="3"/>
  <c r="AM293" i="3"/>
  <c r="AN293" i="3"/>
  <c r="AT293" i="3"/>
  <c r="AU293" i="3"/>
  <c r="AY293" i="3"/>
  <c r="AZ293" i="3"/>
  <c r="AM294" i="3"/>
  <c r="AN294" i="3"/>
  <c r="AT294" i="3"/>
  <c r="AU294" i="3"/>
  <c r="AY294" i="3"/>
  <c r="AZ294" i="3"/>
  <c r="AT295" i="3"/>
  <c r="AU295" i="3"/>
  <c r="AY295" i="3"/>
  <c r="AZ295" i="3"/>
  <c r="AT296" i="3"/>
  <c r="AU296" i="3"/>
  <c r="AY296" i="3"/>
  <c r="AZ296" i="3"/>
  <c r="AT297" i="3"/>
  <c r="AU297" i="3"/>
  <c r="AY297" i="3"/>
  <c r="AZ297" i="3"/>
  <c r="AT298" i="3"/>
  <c r="AU298" i="3"/>
  <c r="AY298" i="3"/>
  <c r="AZ298" i="3"/>
  <c r="AM299" i="3"/>
  <c r="AN299" i="3"/>
  <c r="AT299" i="3"/>
  <c r="AU299" i="3"/>
  <c r="AY299" i="3"/>
  <c r="AZ299" i="3"/>
  <c r="AM300" i="3"/>
  <c r="AN300" i="3"/>
  <c r="AT300" i="3"/>
  <c r="AU300" i="3"/>
  <c r="AY300" i="3"/>
  <c r="AZ300" i="3"/>
  <c r="AM301" i="3"/>
  <c r="AN301" i="3"/>
  <c r="AT301" i="3"/>
  <c r="AU301" i="3"/>
  <c r="AY301" i="3"/>
  <c r="AZ301" i="3"/>
  <c r="AM302" i="3"/>
  <c r="AN302" i="3"/>
  <c r="AT302" i="3"/>
  <c r="AU302" i="3"/>
  <c r="AY302" i="3"/>
  <c r="AZ302" i="3"/>
  <c r="AM303" i="3"/>
  <c r="AN303" i="3"/>
  <c r="AT303" i="3"/>
  <c r="AU303" i="3"/>
  <c r="AY303" i="3"/>
  <c r="AZ303" i="3"/>
  <c r="AM304" i="3"/>
  <c r="AN304" i="3"/>
  <c r="AT304" i="3"/>
  <c r="AU304" i="3"/>
  <c r="AY304" i="3"/>
  <c r="AZ304" i="3"/>
  <c r="AM305" i="3"/>
  <c r="AN305" i="3"/>
  <c r="AT305" i="3"/>
  <c r="AU305" i="3"/>
  <c r="AY305" i="3"/>
  <c r="AZ305" i="3"/>
  <c r="AM306" i="3"/>
  <c r="AN306" i="3"/>
  <c r="AT306" i="3"/>
  <c r="AU306" i="3"/>
  <c r="AY306" i="3"/>
  <c r="AZ306" i="3"/>
  <c r="AM307" i="3"/>
  <c r="AN307" i="3"/>
  <c r="AT307" i="3"/>
  <c r="AU307" i="3"/>
  <c r="AY307" i="3"/>
  <c r="AZ307" i="3"/>
  <c r="AM308" i="3"/>
  <c r="AN308" i="3"/>
  <c r="AT308" i="3"/>
  <c r="AU308" i="3"/>
  <c r="AY308" i="3"/>
  <c r="AZ308" i="3"/>
  <c r="AT309" i="3"/>
  <c r="AU309" i="3"/>
  <c r="AY309" i="3"/>
  <c r="AZ309" i="3"/>
  <c r="AT310" i="3"/>
  <c r="AU310" i="3"/>
  <c r="AY310" i="3"/>
  <c r="AZ310" i="3"/>
  <c r="AT311" i="3"/>
  <c r="AU311" i="3"/>
  <c r="AY311" i="3"/>
  <c r="AZ311" i="3"/>
  <c r="AT312" i="3"/>
  <c r="AU312" i="3"/>
  <c r="AY312" i="3"/>
  <c r="AZ312" i="3"/>
  <c r="AM313" i="3"/>
  <c r="AN313" i="3"/>
  <c r="AT313" i="3"/>
  <c r="AU313" i="3"/>
  <c r="AY313" i="3"/>
  <c r="AZ313" i="3"/>
  <c r="AM314" i="3"/>
  <c r="AN314" i="3"/>
  <c r="AT314" i="3"/>
  <c r="AU314" i="3"/>
  <c r="AY314" i="3"/>
  <c r="AZ314" i="3"/>
  <c r="AM315" i="3"/>
  <c r="AN315" i="3"/>
  <c r="AT315" i="3"/>
  <c r="AU315" i="3"/>
  <c r="AY315" i="3"/>
  <c r="AZ315" i="3"/>
  <c r="AM316" i="3"/>
  <c r="AN316" i="3"/>
  <c r="AT316" i="3"/>
  <c r="AU316" i="3"/>
  <c r="AY316" i="3"/>
  <c r="AZ316" i="3"/>
  <c r="AM317" i="3"/>
  <c r="AN317" i="3"/>
  <c r="AT317" i="3"/>
  <c r="AU317" i="3"/>
  <c r="AY317" i="3"/>
  <c r="AZ317" i="3"/>
  <c r="AM318" i="3"/>
  <c r="AN318" i="3"/>
  <c r="AT318" i="3"/>
  <c r="AU318" i="3"/>
  <c r="AY318" i="3"/>
  <c r="AZ318" i="3"/>
  <c r="AM319" i="3"/>
  <c r="AN319" i="3"/>
  <c r="AT319" i="3"/>
  <c r="AU319" i="3"/>
  <c r="AY319" i="3"/>
  <c r="AZ319" i="3"/>
  <c r="AM320" i="3"/>
  <c r="AN320" i="3"/>
  <c r="AT320" i="3"/>
  <c r="AU320" i="3"/>
  <c r="AY320" i="3"/>
  <c r="AZ320" i="3"/>
  <c r="AM321" i="3"/>
  <c r="AN321" i="3"/>
  <c r="AT321" i="3"/>
  <c r="AU321" i="3"/>
  <c r="AY321" i="3"/>
  <c r="AZ321" i="3"/>
  <c r="AM322" i="3"/>
  <c r="AN322" i="3"/>
  <c r="AT322" i="3"/>
  <c r="AU322" i="3"/>
  <c r="AY322" i="3"/>
  <c r="AZ322" i="3"/>
  <c r="AT323" i="3"/>
  <c r="AU323" i="3"/>
  <c r="AY323" i="3"/>
  <c r="AZ323" i="3"/>
  <c r="AT324" i="3"/>
  <c r="AU324" i="3"/>
  <c r="AY324" i="3"/>
  <c r="AZ324" i="3"/>
  <c r="AT325" i="3"/>
  <c r="AU325" i="3"/>
  <c r="AY325" i="3"/>
  <c r="AZ325" i="3"/>
  <c r="AT326" i="3"/>
  <c r="AU326" i="3"/>
  <c r="AY326" i="3"/>
  <c r="AZ326" i="3"/>
  <c r="AM327" i="3"/>
  <c r="AN327" i="3"/>
  <c r="AT327" i="3"/>
  <c r="AU327" i="3"/>
  <c r="AY327" i="3"/>
  <c r="AZ327" i="3"/>
  <c r="AM328" i="3"/>
  <c r="AN328" i="3"/>
  <c r="AT328" i="3"/>
  <c r="AU328" i="3"/>
  <c r="AY328" i="3"/>
  <c r="AZ328" i="3"/>
  <c r="AM329" i="3"/>
  <c r="AN329" i="3"/>
  <c r="AT329" i="3"/>
  <c r="AU329" i="3"/>
  <c r="AY329" i="3"/>
  <c r="AZ329" i="3"/>
  <c r="AM330" i="3"/>
  <c r="AN330" i="3"/>
  <c r="AT330" i="3"/>
  <c r="AU330" i="3"/>
  <c r="AY330" i="3"/>
  <c r="AZ330" i="3"/>
  <c r="AM331" i="3"/>
  <c r="AN331" i="3"/>
  <c r="AT331" i="3"/>
  <c r="AU331" i="3"/>
  <c r="AY331" i="3"/>
  <c r="AZ331" i="3"/>
  <c r="AM332" i="3"/>
  <c r="AN332" i="3"/>
  <c r="AT332" i="3"/>
  <c r="AU332" i="3"/>
  <c r="AY332" i="3"/>
  <c r="AZ332" i="3"/>
  <c r="AM333" i="3"/>
  <c r="AN333" i="3"/>
  <c r="AT333" i="3"/>
  <c r="AU333" i="3"/>
  <c r="AY333" i="3"/>
  <c r="AZ333" i="3"/>
  <c r="AM334" i="3"/>
  <c r="AN334" i="3"/>
  <c r="AT334" i="3"/>
  <c r="AU334" i="3"/>
  <c r="AY334" i="3"/>
  <c r="AZ334" i="3"/>
  <c r="AM335" i="3"/>
  <c r="AN335" i="3"/>
  <c r="AT335" i="3"/>
  <c r="AU335" i="3"/>
  <c r="AY335" i="3"/>
  <c r="AZ335" i="3"/>
  <c r="AM336" i="3"/>
  <c r="AN336" i="3"/>
  <c r="AT336" i="3"/>
  <c r="AU336" i="3"/>
  <c r="AY336" i="3"/>
  <c r="AZ336" i="3"/>
  <c r="AT337" i="3"/>
  <c r="AU337" i="3"/>
  <c r="AY337" i="3"/>
  <c r="AZ337" i="3"/>
  <c r="AT338" i="3"/>
  <c r="AU338" i="3"/>
  <c r="AY338" i="3"/>
  <c r="AZ338" i="3"/>
  <c r="AT339" i="3"/>
  <c r="AU339" i="3"/>
  <c r="AY339" i="3"/>
  <c r="AZ339" i="3"/>
  <c r="AT340" i="3"/>
  <c r="AU340" i="3"/>
  <c r="AY340" i="3"/>
  <c r="AZ340" i="3"/>
  <c r="AM341" i="3"/>
  <c r="AN341" i="3"/>
  <c r="AT341" i="3"/>
  <c r="AU341" i="3"/>
  <c r="AY341" i="3"/>
  <c r="AZ341" i="3"/>
  <c r="AM342" i="3"/>
  <c r="AN342" i="3"/>
  <c r="AT342" i="3"/>
  <c r="AU342" i="3"/>
  <c r="AY342" i="3"/>
  <c r="AZ342" i="3"/>
  <c r="AM343" i="3"/>
  <c r="AN343" i="3"/>
  <c r="AT343" i="3"/>
  <c r="AU343" i="3"/>
  <c r="AY343" i="3"/>
  <c r="AZ343" i="3"/>
  <c r="AM344" i="3"/>
  <c r="AN344" i="3"/>
  <c r="AT344" i="3"/>
  <c r="AU344" i="3"/>
  <c r="AY344" i="3"/>
  <c r="AZ344" i="3"/>
  <c r="AM345" i="3"/>
  <c r="AN345" i="3"/>
  <c r="AT345" i="3"/>
  <c r="AU345" i="3"/>
  <c r="AY345" i="3"/>
  <c r="AZ345" i="3"/>
  <c r="AM346" i="3"/>
  <c r="AN346" i="3"/>
  <c r="AT346" i="3"/>
  <c r="AU346" i="3"/>
  <c r="AY346" i="3"/>
  <c r="AZ346" i="3"/>
  <c r="AM347" i="3"/>
  <c r="AN347" i="3"/>
  <c r="AT347" i="3"/>
  <c r="AU347" i="3"/>
  <c r="AY347" i="3"/>
  <c r="AZ347" i="3"/>
  <c r="AM348" i="3"/>
  <c r="AN348" i="3"/>
  <c r="AT348" i="3"/>
  <c r="AU348" i="3"/>
  <c r="AY348" i="3"/>
  <c r="AZ348" i="3"/>
  <c r="AM349" i="3"/>
  <c r="AN349" i="3"/>
  <c r="AT349" i="3"/>
  <c r="AU349" i="3"/>
  <c r="AY349" i="3"/>
  <c r="AZ349" i="3"/>
  <c r="AM350" i="3"/>
  <c r="AN350" i="3"/>
  <c r="AT350" i="3"/>
  <c r="AU350" i="3"/>
  <c r="AY350" i="3"/>
  <c r="AZ350" i="3"/>
  <c r="AT351" i="3"/>
  <c r="AU351" i="3"/>
  <c r="AY351" i="3"/>
  <c r="AZ351" i="3"/>
  <c r="AT352" i="3"/>
  <c r="AU352" i="3"/>
  <c r="AY352" i="3"/>
  <c r="AZ352" i="3"/>
  <c r="AT353" i="3"/>
  <c r="AU353" i="3"/>
  <c r="AY353" i="3"/>
  <c r="AZ353" i="3"/>
  <c r="AT354" i="3"/>
  <c r="AU354" i="3"/>
  <c r="AY354" i="3"/>
  <c r="AZ354" i="3"/>
  <c r="AM355" i="3"/>
  <c r="AN355" i="3"/>
  <c r="AT355" i="3"/>
  <c r="AU355" i="3"/>
  <c r="AY355" i="3"/>
  <c r="AZ355" i="3"/>
  <c r="AM356" i="3"/>
  <c r="AN356" i="3"/>
  <c r="AT356" i="3"/>
  <c r="AU356" i="3"/>
  <c r="AY356" i="3"/>
  <c r="AZ356" i="3"/>
  <c r="AM357" i="3"/>
  <c r="AN357" i="3"/>
  <c r="AT357" i="3"/>
  <c r="AU357" i="3"/>
  <c r="AY357" i="3"/>
  <c r="AZ357" i="3"/>
  <c r="AM358" i="3"/>
  <c r="AN358" i="3"/>
  <c r="AT358" i="3"/>
  <c r="AU358" i="3"/>
  <c r="AY358" i="3"/>
  <c r="AZ358" i="3"/>
  <c r="AM359" i="3"/>
  <c r="AN359" i="3"/>
  <c r="AT359" i="3"/>
  <c r="AU359" i="3"/>
  <c r="AY359" i="3"/>
  <c r="AZ359" i="3"/>
  <c r="AM360" i="3"/>
  <c r="AN360" i="3"/>
  <c r="AT360" i="3"/>
  <c r="AU360" i="3"/>
  <c r="AY360" i="3"/>
  <c r="AZ360" i="3"/>
  <c r="AM361" i="3"/>
  <c r="AN361" i="3"/>
  <c r="AT361" i="3"/>
  <c r="AU361" i="3"/>
  <c r="AY361" i="3"/>
  <c r="AZ361" i="3"/>
  <c r="AM362" i="3"/>
  <c r="AN362" i="3"/>
  <c r="AT362" i="3"/>
  <c r="AU362" i="3"/>
  <c r="AY362" i="3"/>
  <c r="AZ362" i="3"/>
  <c r="AM363" i="3"/>
  <c r="AN363" i="3"/>
  <c r="AT363" i="3"/>
  <c r="AU363" i="3"/>
  <c r="AY363" i="3"/>
  <c r="AZ363" i="3"/>
  <c r="AM364" i="3"/>
  <c r="AN364" i="3"/>
  <c r="AT364" i="3"/>
  <c r="AU364" i="3"/>
  <c r="AY364" i="3"/>
  <c r="AZ364" i="3"/>
  <c r="AT365" i="3"/>
  <c r="AU365" i="3"/>
  <c r="AY365" i="3"/>
  <c r="AZ365" i="3"/>
  <c r="AT366" i="3"/>
  <c r="AU366" i="3"/>
  <c r="AY366" i="3"/>
  <c r="AZ366" i="3"/>
  <c r="AT367" i="3"/>
  <c r="AU367" i="3"/>
  <c r="AY367" i="3"/>
  <c r="AZ367" i="3"/>
  <c r="AT368" i="3"/>
  <c r="AU368" i="3"/>
  <c r="AY368" i="3"/>
  <c r="AZ368" i="3"/>
  <c r="AM369" i="3"/>
  <c r="AN369" i="3"/>
  <c r="AT369" i="3"/>
  <c r="AU369" i="3"/>
  <c r="AY369" i="3"/>
  <c r="AZ369" i="3"/>
  <c r="AM370" i="3"/>
  <c r="AN370" i="3"/>
  <c r="AT370" i="3"/>
  <c r="AU370" i="3"/>
  <c r="AY370" i="3"/>
  <c r="AZ370" i="3"/>
  <c r="AM371" i="3"/>
  <c r="AN371" i="3"/>
  <c r="AT371" i="3"/>
  <c r="AU371" i="3"/>
  <c r="AY371" i="3"/>
  <c r="AZ371" i="3"/>
  <c r="AM372" i="3"/>
  <c r="AN372" i="3"/>
  <c r="AT372" i="3"/>
  <c r="AU372" i="3"/>
  <c r="AY372" i="3"/>
  <c r="AZ372" i="3"/>
  <c r="AM373" i="3"/>
  <c r="AN373" i="3"/>
  <c r="AT373" i="3"/>
  <c r="AU373" i="3"/>
  <c r="AY373" i="3"/>
  <c r="AZ373" i="3"/>
  <c r="AM374" i="3"/>
  <c r="AN374" i="3"/>
  <c r="AT374" i="3"/>
  <c r="AU374" i="3"/>
  <c r="AY374" i="3"/>
  <c r="AZ374" i="3"/>
  <c r="AM375" i="3"/>
  <c r="AN375" i="3"/>
  <c r="AT375" i="3"/>
  <c r="AU375" i="3"/>
  <c r="AY375" i="3"/>
  <c r="AZ375" i="3"/>
  <c r="AM376" i="3"/>
  <c r="AN376" i="3"/>
  <c r="AT376" i="3"/>
  <c r="AU376" i="3"/>
  <c r="AY376" i="3"/>
  <c r="AZ376" i="3"/>
  <c r="AM377" i="3"/>
  <c r="AN377" i="3"/>
  <c r="AT377" i="3"/>
  <c r="AU377" i="3"/>
  <c r="AY377" i="3"/>
  <c r="AZ377" i="3"/>
  <c r="AM378" i="3"/>
  <c r="AN378" i="3"/>
  <c r="AT378" i="3"/>
  <c r="AU378" i="3"/>
  <c r="AY378" i="3"/>
  <c r="AZ378" i="3"/>
  <c r="AT379" i="3"/>
  <c r="AU379" i="3"/>
  <c r="AY379" i="3"/>
  <c r="AZ379" i="3"/>
  <c r="AT380" i="3"/>
  <c r="AU380" i="3"/>
  <c r="AY380" i="3"/>
  <c r="AZ380" i="3"/>
  <c r="AT381" i="3"/>
  <c r="AU381" i="3"/>
  <c r="AY381" i="3"/>
  <c r="AZ381" i="3"/>
  <c r="AT382" i="3"/>
  <c r="AU382" i="3"/>
  <c r="AY382" i="3"/>
  <c r="AZ382" i="3"/>
  <c r="AM383" i="3"/>
  <c r="AN383" i="3"/>
  <c r="AT383" i="3"/>
  <c r="AU383" i="3"/>
  <c r="AY383" i="3"/>
  <c r="AZ383" i="3"/>
  <c r="AM384" i="3"/>
  <c r="AN384" i="3"/>
  <c r="AT384" i="3"/>
  <c r="AU384" i="3"/>
  <c r="AY384" i="3"/>
  <c r="AZ384" i="3"/>
  <c r="AM385" i="3"/>
  <c r="AN385" i="3"/>
  <c r="AT385" i="3"/>
  <c r="AU385" i="3"/>
  <c r="AY385" i="3"/>
  <c r="AZ385" i="3"/>
  <c r="AM386" i="3"/>
  <c r="AN386" i="3"/>
  <c r="AT386" i="3"/>
  <c r="AU386" i="3"/>
  <c r="AY386" i="3"/>
  <c r="AZ386" i="3"/>
  <c r="AM387" i="3"/>
  <c r="AN387" i="3"/>
  <c r="AT387" i="3"/>
  <c r="AU387" i="3"/>
  <c r="AY387" i="3"/>
  <c r="AZ387" i="3"/>
  <c r="AM388" i="3"/>
  <c r="AN388" i="3"/>
  <c r="AT388" i="3"/>
  <c r="AU388" i="3"/>
  <c r="AY388" i="3"/>
  <c r="AZ388" i="3"/>
  <c r="AM389" i="3"/>
  <c r="AN389" i="3"/>
  <c r="AT389" i="3"/>
  <c r="AU389" i="3"/>
  <c r="AY389" i="3"/>
  <c r="AZ389" i="3"/>
  <c r="AM390" i="3"/>
  <c r="AN390" i="3"/>
  <c r="AT390" i="3"/>
  <c r="AU390" i="3"/>
  <c r="AY390" i="3"/>
  <c r="AZ390" i="3"/>
  <c r="AM391" i="3"/>
  <c r="AN391" i="3"/>
  <c r="AT391" i="3"/>
  <c r="AU391" i="3"/>
  <c r="AY391" i="3"/>
  <c r="AZ391" i="3"/>
  <c r="AM392" i="3"/>
  <c r="AN392" i="3"/>
  <c r="AT392" i="3"/>
  <c r="AU392" i="3"/>
  <c r="AY392" i="3"/>
  <c r="AZ392" i="3"/>
  <c r="AT393" i="3"/>
  <c r="AU393" i="3"/>
  <c r="AY393" i="3"/>
  <c r="AZ393" i="3"/>
  <c r="AT394" i="3"/>
  <c r="AU394" i="3"/>
  <c r="AY394" i="3"/>
  <c r="AZ394" i="3"/>
  <c r="AT395" i="3"/>
  <c r="AU395" i="3"/>
  <c r="AY395" i="3"/>
  <c r="AZ395" i="3"/>
  <c r="AT396" i="3"/>
  <c r="AU396" i="3"/>
  <c r="AY396" i="3"/>
  <c r="AZ396" i="3"/>
  <c r="AM397" i="3"/>
  <c r="AN397" i="3"/>
  <c r="AT397" i="3"/>
  <c r="AU397" i="3"/>
  <c r="AY397" i="3"/>
  <c r="AZ397" i="3"/>
  <c r="AM398" i="3"/>
  <c r="AN398" i="3"/>
  <c r="AT398" i="3"/>
  <c r="AU398" i="3"/>
  <c r="AY398" i="3"/>
  <c r="AZ398" i="3"/>
  <c r="AM399" i="3"/>
  <c r="AN399" i="3"/>
  <c r="AT399" i="3"/>
  <c r="AU399" i="3"/>
  <c r="AY399" i="3"/>
  <c r="AZ399" i="3"/>
  <c r="AM400" i="3"/>
  <c r="AN400" i="3"/>
  <c r="AT400" i="3"/>
  <c r="AU400" i="3"/>
  <c r="AY400" i="3"/>
  <c r="AZ400" i="3"/>
  <c r="AM401" i="3"/>
  <c r="AN401" i="3"/>
  <c r="AT401" i="3"/>
  <c r="AU401" i="3"/>
  <c r="AY401" i="3"/>
  <c r="AZ401" i="3"/>
  <c r="AM402" i="3"/>
  <c r="AN402" i="3"/>
  <c r="AT402" i="3"/>
  <c r="AU402" i="3"/>
  <c r="AY402" i="3"/>
  <c r="AZ402" i="3"/>
  <c r="AM403" i="3"/>
  <c r="AN403" i="3"/>
  <c r="AT403" i="3"/>
  <c r="AU403" i="3"/>
  <c r="AY403" i="3"/>
  <c r="AZ403" i="3"/>
  <c r="AM404" i="3"/>
  <c r="AN404" i="3"/>
  <c r="AT404" i="3"/>
  <c r="AU404" i="3"/>
  <c r="AY404" i="3"/>
  <c r="AZ404" i="3"/>
  <c r="AM405" i="3"/>
  <c r="AN405" i="3"/>
  <c r="AT405" i="3"/>
  <c r="AU405" i="3"/>
  <c r="AY405" i="3"/>
  <c r="AZ405" i="3"/>
  <c r="AM406" i="3"/>
  <c r="AN406" i="3"/>
  <c r="AT406" i="3"/>
  <c r="AU406" i="3"/>
  <c r="AY406" i="3"/>
  <c r="AZ406" i="3"/>
  <c r="AT407" i="3"/>
  <c r="AU407" i="3"/>
  <c r="AY407" i="3"/>
  <c r="AZ407" i="3"/>
  <c r="AT408" i="3"/>
  <c r="AU408" i="3"/>
  <c r="AY408" i="3"/>
  <c r="AZ408" i="3"/>
  <c r="AT409" i="3"/>
  <c r="AU409" i="3"/>
  <c r="AY409" i="3"/>
  <c r="AZ409" i="3"/>
  <c r="AT410" i="3"/>
  <c r="AU410" i="3"/>
  <c r="AY410" i="3"/>
  <c r="AZ410" i="3"/>
  <c r="AM411" i="3"/>
  <c r="AN411" i="3"/>
  <c r="AT411" i="3"/>
  <c r="AU411" i="3"/>
  <c r="AY411" i="3"/>
  <c r="AZ411" i="3"/>
  <c r="AM412" i="3"/>
  <c r="AN412" i="3"/>
  <c r="AT412" i="3"/>
  <c r="AU412" i="3"/>
  <c r="AY412" i="3"/>
  <c r="AZ412" i="3"/>
  <c r="AM413" i="3"/>
  <c r="AN413" i="3"/>
  <c r="AT413" i="3"/>
  <c r="AU413" i="3"/>
  <c r="AY413" i="3"/>
  <c r="AZ413" i="3"/>
  <c r="AM414" i="3"/>
  <c r="AN414" i="3"/>
  <c r="AT414" i="3"/>
  <c r="AU414" i="3"/>
  <c r="AY414" i="3"/>
  <c r="AZ414" i="3"/>
  <c r="AM415" i="3"/>
  <c r="AN415" i="3"/>
  <c r="AT415" i="3"/>
  <c r="AU415" i="3"/>
  <c r="AY415" i="3"/>
  <c r="AZ415" i="3"/>
  <c r="AM416" i="3"/>
  <c r="AN416" i="3"/>
  <c r="AT416" i="3"/>
  <c r="AU416" i="3"/>
  <c r="AY416" i="3"/>
  <c r="AZ416" i="3"/>
  <c r="AM417" i="3"/>
  <c r="AN417" i="3"/>
  <c r="AT417" i="3"/>
  <c r="AU417" i="3"/>
  <c r="AY417" i="3"/>
  <c r="AZ417" i="3"/>
  <c r="AM418" i="3"/>
  <c r="AN418" i="3"/>
  <c r="AT418" i="3"/>
  <c r="AU418" i="3"/>
  <c r="AY418" i="3"/>
  <c r="AZ418" i="3"/>
  <c r="AM419" i="3"/>
  <c r="AN419" i="3"/>
  <c r="AT419" i="3"/>
  <c r="AU419" i="3"/>
  <c r="AY419" i="3"/>
  <c r="AZ419" i="3"/>
  <c r="AM420" i="3"/>
  <c r="AN420" i="3"/>
  <c r="AT420" i="3"/>
  <c r="AU420" i="3"/>
  <c r="AY420" i="3"/>
  <c r="AZ420" i="3"/>
  <c r="AT421" i="3"/>
  <c r="AU421" i="3"/>
  <c r="AY421" i="3"/>
  <c r="AZ421" i="3"/>
  <c r="AT422" i="3"/>
  <c r="AU422" i="3"/>
  <c r="AY422" i="3"/>
  <c r="AZ422" i="3"/>
  <c r="AT423" i="3"/>
  <c r="AU423" i="3"/>
  <c r="AY423" i="3"/>
  <c r="AZ423" i="3"/>
  <c r="AT424" i="3"/>
  <c r="AU424" i="3"/>
  <c r="AY424" i="3"/>
  <c r="AZ424" i="3"/>
  <c r="AM425" i="3"/>
  <c r="AN425" i="3"/>
  <c r="AT425" i="3"/>
  <c r="AU425" i="3"/>
  <c r="AY425" i="3"/>
  <c r="AZ425" i="3"/>
  <c r="AM426" i="3"/>
  <c r="AN426" i="3"/>
  <c r="AT426" i="3"/>
  <c r="AU426" i="3"/>
  <c r="AY426" i="3"/>
  <c r="AZ426" i="3"/>
  <c r="AM427" i="3"/>
  <c r="AN427" i="3"/>
  <c r="AT427" i="3"/>
  <c r="AU427" i="3"/>
  <c r="AY427" i="3"/>
  <c r="AZ427" i="3"/>
  <c r="AM428" i="3"/>
  <c r="AN428" i="3"/>
  <c r="AT428" i="3"/>
  <c r="AU428" i="3"/>
  <c r="AY428" i="3"/>
  <c r="AZ428" i="3"/>
  <c r="AM429" i="3"/>
  <c r="AN429" i="3"/>
  <c r="AT429" i="3"/>
  <c r="AU429" i="3"/>
  <c r="AY429" i="3"/>
  <c r="AZ429" i="3"/>
  <c r="AM430" i="3"/>
  <c r="AN430" i="3"/>
  <c r="AT430" i="3"/>
  <c r="AU430" i="3"/>
  <c r="AY430" i="3"/>
  <c r="AZ430" i="3"/>
  <c r="AM431" i="3"/>
  <c r="AN431" i="3"/>
  <c r="AT431" i="3"/>
  <c r="AU431" i="3"/>
  <c r="AY431" i="3"/>
  <c r="AZ431" i="3"/>
  <c r="AM432" i="3"/>
  <c r="AN432" i="3"/>
  <c r="AT432" i="3"/>
  <c r="AU432" i="3"/>
  <c r="AY432" i="3"/>
  <c r="AZ432" i="3"/>
  <c r="AM433" i="3"/>
  <c r="AN433" i="3"/>
  <c r="AT433" i="3"/>
  <c r="AU433" i="3"/>
  <c r="AY433" i="3"/>
  <c r="AZ433" i="3"/>
  <c r="AM434" i="3"/>
  <c r="AN434" i="3"/>
  <c r="AT434" i="3"/>
  <c r="AU434" i="3"/>
  <c r="AY434" i="3"/>
  <c r="AZ434" i="3"/>
  <c r="AT435" i="3"/>
  <c r="AU435" i="3"/>
  <c r="AY435" i="3"/>
  <c r="AZ435" i="3"/>
  <c r="AT436" i="3"/>
  <c r="AU436" i="3"/>
  <c r="AY436" i="3"/>
  <c r="AZ436" i="3"/>
  <c r="AT437" i="3"/>
  <c r="AU437" i="3"/>
  <c r="AY437" i="3"/>
  <c r="AZ437" i="3"/>
  <c r="AT438" i="3"/>
  <c r="AU438" i="3"/>
  <c r="AY438" i="3"/>
  <c r="AZ438" i="3"/>
  <c r="AM439" i="3"/>
  <c r="AN439" i="3"/>
  <c r="AT439" i="3"/>
  <c r="AU439" i="3"/>
  <c r="AY439" i="3"/>
  <c r="AZ439" i="3"/>
  <c r="AM440" i="3"/>
  <c r="AN440" i="3"/>
  <c r="AT440" i="3"/>
  <c r="AU440" i="3"/>
  <c r="AY440" i="3"/>
  <c r="AZ440" i="3"/>
  <c r="AM441" i="3"/>
  <c r="AN441" i="3"/>
  <c r="AT441" i="3"/>
  <c r="AU441" i="3"/>
  <c r="AY441" i="3"/>
  <c r="AZ441" i="3"/>
  <c r="AM442" i="3"/>
  <c r="AN442" i="3"/>
  <c r="AT442" i="3"/>
  <c r="AU442" i="3"/>
  <c r="AY442" i="3"/>
  <c r="AZ442" i="3"/>
  <c r="AM443" i="3"/>
  <c r="AN443" i="3"/>
  <c r="AT443" i="3"/>
  <c r="AU443" i="3"/>
  <c r="AY443" i="3"/>
  <c r="AZ443" i="3"/>
  <c r="AM444" i="3"/>
  <c r="AN444" i="3"/>
  <c r="AT444" i="3"/>
  <c r="AU444" i="3"/>
  <c r="AY444" i="3"/>
  <c r="AZ444" i="3"/>
  <c r="AM445" i="3"/>
  <c r="AN445" i="3"/>
  <c r="AT445" i="3"/>
  <c r="AU445" i="3"/>
  <c r="AY445" i="3"/>
  <c r="AZ445" i="3"/>
  <c r="AM446" i="3"/>
  <c r="AN446" i="3"/>
  <c r="AT446" i="3"/>
  <c r="AU446" i="3"/>
  <c r="AY446" i="3"/>
  <c r="AZ446" i="3"/>
  <c r="AM447" i="3"/>
  <c r="AN447" i="3"/>
  <c r="AT447" i="3"/>
  <c r="AU447" i="3"/>
  <c r="AY447" i="3"/>
  <c r="AZ447" i="3"/>
  <c r="AM448" i="3"/>
  <c r="AN448" i="3"/>
  <c r="AT448" i="3"/>
  <c r="AU448" i="3"/>
  <c r="AY448" i="3"/>
  <c r="AZ448" i="3"/>
  <c r="AT449" i="3"/>
  <c r="AU449" i="3"/>
  <c r="AY449" i="3"/>
  <c r="AZ449" i="3"/>
  <c r="AT450" i="3"/>
  <c r="AU450" i="3"/>
  <c r="AY450" i="3"/>
  <c r="AZ450" i="3"/>
  <c r="AT451" i="3"/>
  <c r="AU451" i="3"/>
  <c r="AY451" i="3"/>
  <c r="AZ451" i="3"/>
  <c r="AT452" i="3"/>
  <c r="AU452" i="3"/>
  <c r="AY452" i="3"/>
  <c r="AZ452" i="3"/>
  <c r="AM453" i="3"/>
  <c r="AN453" i="3"/>
  <c r="AT453" i="3"/>
  <c r="AU453" i="3"/>
  <c r="AY453" i="3"/>
  <c r="AZ453" i="3"/>
  <c r="AM454" i="3"/>
  <c r="AN454" i="3"/>
  <c r="AT454" i="3"/>
  <c r="AU454" i="3"/>
  <c r="AY454" i="3"/>
  <c r="AZ454" i="3"/>
  <c r="AM455" i="3"/>
  <c r="AN455" i="3"/>
  <c r="AT455" i="3"/>
  <c r="AU455" i="3"/>
  <c r="AY455" i="3"/>
  <c r="AZ455" i="3"/>
  <c r="AM456" i="3"/>
  <c r="AN456" i="3"/>
  <c r="AT456" i="3"/>
  <c r="AU456" i="3"/>
  <c r="AY456" i="3"/>
  <c r="AZ456" i="3"/>
  <c r="AM457" i="3"/>
  <c r="AN457" i="3"/>
  <c r="AT457" i="3"/>
  <c r="AU457" i="3"/>
  <c r="AY457" i="3"/>
  <c r="AZ457" i="3"/>
  <c r="AM458" i="3"/>
  <c r="AN458" i="3"/>
  <c r="AT458" i="3"/>
  <c r="AU458" i="3"/>
  <c r="AY458" i="3"/>
  <c r="AZ458" i="3"/>
  <c r="AM459" i="3"/>
  <c r="AN459" i="3"/>
  <c r="AT459" i="3"/>
  <c r="AU459" i="3"/>
  <c r="AY459" i="3"/>
  <c r="AZ459" i="3"/>
  <c r="AM460" i="3"/>
  <c r="AN460" i="3"/>
  <c r="AT460" i="3"/>
  <c r="AU460" i="3"/>
  <c r="AY460" i="3"/>
  <c r="AZ460" i="3"/>
  <c r="AM461" i="3"/>
  <c r="AN461" i="3"/>
  <c r="AT461" i="3"/>
  <c r="AU461" i="3"/>
  <c r="AY461" i="3"/>
  <c r="AZ461" i="3"/>
  <c r="AM462" i="3"/>
  <c r="AN462" i="3"/>
  <c r="AT462" i="3"/>
  <c r="AU462" i="3"/>
  <c r="AY462" i="3"/>
  <c r="AZ462" i="3"/>
  <c r="AT463" i="3"/>
  <c r="AU463" i="3"/>
  <c r="AY463" i="3"/>
  <c r="AZ463" i="3"/>
  <c r="AT464" i="3"/>
  <c r="AU464" i="3"/>
  <c r="AY464" i="3"/>
  <c r="AZ464" i="3"/>
  <c r="AT465" i="3"/>
  <c r="AU465" i="3"/>
  <c r="AY465" i="3"/>
  <c r="AZ465" i="3"/>
  <c r="AT466" i="3"/>
  <c r="AU466" i="3"/>
  <c r="AY466" i="3"/>
  <c r="AZ466" i="3"/>
  <c r="AM467" i="3"/>
  <c r="AN467" i="3"/>
  <c r="AT467" i="3"/>
  <c r="AU467" i="3"/>
  <c r="AY467" i="3"/>
  <c r="AZ467" i="3"/>
  <c r="AM468" i="3"/>
  <c r="AN468" i="3"/>
  <c r="AT468" i="3"/>
  <c r="AU468" i="3"/>
  <c r="AY468" i="3"/>
  <c r="AZ468" i="3"/>
  <c r="AM469" i="3"/>
  <c r="AN469" i="3"/>
  <c r="AT469" i="3"/>
  <c r="AU469" i="3"/>
  <c r="AY469" i="3"/>
  <c r="AZ469" i="3"/>
  <c r="AM470" i="3"/>
  <c r="AN470" i="3"/>
  <c r="AT470" i="3"/>
  <c r="AU470" i="3"/>
  <c r="AY470" i="3"/>
  <c r="AZ470" i="3"/>
  <c r="AM471" i="3"/>
  <c r="AN471" i="3"/>
  <c r="AT471" i="3"/>
  <c r="AU471" i="3"/>
  <c r="AY471" i="3"/>
  <c r="AZ471" i="3"/>
  <c r="AM472" i="3"/>
  <c r="AN472" i="3"/>
  <c r="AT472" i="3"/>
  <c r="AU472" i="3"/>
  <c r="AY472" i="3"/>
  <c r="AZ472" i="3"/>
  <c r="AM473" i="3"/>
  <c r="AN473" i="3"/>
  <c r="AT473" i="3"/>
  <c r="AU473" i="3"/>
  <c r="AY473" i="3"/>
  <c r="AZ473" i="3"/>
  <c r="AM474" i="3"/>
  <c r="AN474" i="3"/>
  <c r="AT474" i="3"/>
  <c r="AU474" i="3"/>
  <c r="AY474" i="3"/>
  <c r="AZ474" i="3"/>
  <c r="AM475" i="3"/>
  <c r="AN475" i="3"/>
  <c r="AT475" i="3"/>
  <c r="AU475" i="3"/>
  <c r="AY475" i="3"/>
  <c r="AZ475" i="3"/>
  <c r="AM476" i="3"/>
  <c r="AN476" i="3"/>
  <c r="AT476" i="3"/>
  <c r="AU476" i="3"/>
  <c r="AY476" i="3"/>
  <c r="AZ476" i="3"/>
  <c r="AT477" i="3"/>
  <c r="AU477" i="3"/>
  <c r="AY477" i="3"/>
  <c r="AZ477" i="3"/>
  <c r="AT478" i="3"/>
  <c r="AU478" i="3"/>
  <c r="AY478" i="3"/>
  <c r="AZ478" i="3"/>
  <c r="AT479" i="3"/>
  <c r="AU479" i="3"/>
  <c r="AY479" i="3"/>
  <c r="AZ479" i="3"/>
  <c r="AT480" i="3"/>
  <c r="AU480" i="3"/>
  <c r="AY480" i="3"/>
  <c r="AZ480" i="3"/>
  <c r="AM481" i="3"/>
  <c r="AN481" i="3"/>
  <c r="AT481" i="3"/>
  <c r="AU481" i="3"/>
  <c r="AY481" i="3"/>
  <c r="AZ481" i="3"/>
  <c r="AM482" i="3"/>
  <c r="AN482" i="3"/>
  <c r="AT482" i="3"/>
  <c r="AU482" i="3"/>
  <c r="AY482" i="3"/>
  <c r="AZ482" i="3"/>
  <c r="AM483" i="3"/>
  <c r="AN483" i="3"/>
  <c r="AT483" i="3"/>
  <c r="AU483" i="3"/>
  <c r="AY483" i="3"/>
  <c r="AZ483" i="3"/>
  <c r="AM484" i="3"/>
  <c r="AN484" i="3"/>
  <c r="AT484" i="3"/>
  <c r="AU484" i="3"/>
  <c r="AY484" i="3"/>
  <c r="AZ484" i="3"/>
  <c r="AM485" i="3"/>
  <c r="AN485" i="3"/>
  <c r="AT485" i="3"/>
  <c r="AU485" i="3"/>
  <c r="AY485" i="3"/>
  <c r="AZ485" i="3"/>
  <c r="AM486" i="3"/>
  <c r="AN486" i="3"/>
  <c r="AT486" i="3"/>
  <c r="AU486" i="3"/>
  <c r="AY486" i="3"/>
  <c r="AZ486" i="3"/>
  <c r="AM487" i="3"/>
  <c r="AN487" i="3"/>
  <c r="AT487" i="3"/>
  <c r="AU487" i="3"/>
  <c r="AY487" i="3"/>
  <c r="AZ487" i="3"/>
  <c r="AM488" i="3"/>
  <c r="AN488" i="3"/>
  <c r="AT488" i="3"/>
  <c r="AU488" i="3"/>
  <c r="AY488" i="3"/>
  <c r="AZ488" i="3"/>
  <c r="AM489" i="3"/>
  <c r="AN489" i="3"/>
  <c r="AT489" i="3"/>
  <c r="AU489" i="3"/>
  <c r="AY489" i="3"/>
  <c r="AZ489" i="3"/>
  <c r="AM490" i="3"/>
  <c r="AN490" i="3"/>
  <c r="AT490" i="3"/>
  <c r="AU490" i="3"/>
  <c r="AY490" i="3"/>
  <c r="AZ490" i="3"/>
  <c r="AT491" i="3"/>
  <c r="AU491" i="3"/>
  <c r="AY491" i="3"/>
  <c r="AZ491" i="3"/>
  <c r="AT492" i="3"/>
  <c r="AU492" i="3"/>
  <c r="AY492" i="3"/>
  <c r="AZ492" i="3"/>
  <c r="AT493" i="3"/>
  <c r="AU493" i="3"/>
  <c r="AY493" i="3"/>
  <c r="AZ493" i="3"/>
  <c r="AT494" i="3"/>
  <c r="AU494" i="3"/>
  <c r="AY494" i="3"/>
  <c r="AZ494" i="3"/>
  <c r="AM495" i="3"/>
  <c r="AN495" i="3"/>
  <c r="AT495" i="3"/>
  <c r="AU495" i="3"/>
  <c r="AY495" i="3"/>
  <c r="AZ495" i="3"/>
  <c r="AM496" i="3"/>
  <c r="AN496" i="3"/>
  <c r="AT496" i="3"/>
  <c r="AU496" i="3"/>
  <c r="AY496" i="3"/>
  <c r="AZ496" i="3"/>
  <c r="AM497" i="3"/>
  <c r="AN497" i="3"/>
  <c r="AT497" i="3"/>
  <c r="AU497" i="3"/>
  <c r="AY497" i="3"/>
  <c r="AZ497" i="3"/>
  <c r="AM498" i="3"/>
  <c r="AN498" i="3"/>
  <c r="AT498" i="3"/>
  <c r="AU498" i="3"/>
  <c r="AY498" i="3"/>
  <c r="AZ498" i="3"/>
  <c r="AM499" i="3"/>
  <c r="AN499" i="3"/>
  <c r="AT499" i="3"/>
  <c r="AU499" i="3"/>
  <c r="AY499" i="3"/>
  <c r="AZ499" i="3"/>
  <c r="AM500" i="3"/>
  <c r="AN500" i="3"/>
  <c r="AT500" i="3"/>
  <c r="AU500" i="3"/>
  <c r="AY500" i="3"/>
  <c r="AZ500" i="3"/>
  <c r="AM501" i="3"/>
  <c r="AN501" i="3"/>
  <c r="AT501" i="3"/>
  <c r="AU501" i="3"/>
  <c r="AY501" i="3"/>
  <c r="AZ501" i="3"/>
  <c r="AM502" i="3"/>
  <c r="AN502" i="3"/>
  <c r="AT502" i="3"/>
  <c r="AU502" i="3"/>
  <c r="AY502" i="3"/>
  <c r="AZ502" i="3"/>
  <c r="AM503" i="3"/>
  <c r="AN503" i="3"/>
  <c r="AT503" i="3"/>
  <c r="AU503" i="3"/>
  <c r="AY503" i="3"/>
  <c r="AZ503" i="3"/>
  <c r="AM504" i="3"/>
  <c r="AN504" i="3"/>
  <c r="AT504" i="3"/>
  <c r="AU504" i="3"/>
  <c r="AY504" i="3"/>
  <c r="AZ504" i="3"/>
  <c r="AT505" i="3"/>
  <c r="AU505" i="3"/>
  <c r="AY505" i="3"/>
  <c r="AZ505" i="3"/>
  <c r="AT506" i="3"/>
  <c r="AU506" i="3"/>
  <c r="AY506" i="3"/>
  <c r="AZ506" i="3"/>
  <c r="AT507" i="3"/>
  <c r="AU507" i="3"/>
  <c r="AY507" i="3"/>
  <c r="AZ507" i="3"/>
  <c r="AT508" i="3"/>
  <c r="AU508" i="3"/>
  <c r="AY508" i="3"/>
  <c r="AZ508" i="3"/>
  <c r="AM509" i="3"/>
  <c r="AN509" i="3"/>
  <c r="AT509" i="3"/>
  <c r="AU509" i="3"/>
  <c r="AY509" i="3"/>
  <c r="AZ509" i="3"/>
  <c r="AM510" i="3"/>
  <c r="AN510" i="3"/>
  <c r="AT510" i="3"/>
  <c r="AU510" i="3"/>
  <c r="AY510" i="3"/>
  <c r="AZ510" i="3"/>
  <c r="AM511" i="3"/>
  <c r="AN511" i="3"/>
  <c r="AT511" i="3"/>
  <c r="AU511" i="3"/>
  <c r="AY511" i="3"/>
  <c r="AZ511" i="3"/>
  <c r="AM512" i="3"/>
  <c r="AN512" i="3"/>
  <c r="AT512" i="3"/>
  <c r="AU512" i="3"/>
  <c r="AY512" i="3"/>
  <c r="AZ512" i="3"/>
  <c r="AM513" i="3"/>
  <c r="AN513" i="3"/>
  <c r="AT513" i="3"/>
  <c r="AU513" i="3"/>
  <c r="AY513" i="3"/>
  <c r="AZ513" i="3"/>
  <c r="AM514" i="3"/>
  <c r="AN514" i="3"/>
  <c r="AT514" i="3"/>
  <c r="AU514" i="3"/>
  <c r="AY514" i="3"/>
  <c r="AZ514" i="3"/>
  <c r="AM515" i="3"/>
  <c r="AN515" i="3"/>
  <c r="AT515" i="3"/>
  <c r="AU515" i="3"/>
  <c r="AY515" i="3"/>
  <c r="AZ515" i="3"/>
  <c r="AM516" i="3"/>
  <c r="AN516" i="3"/>
  <c r="AT516" i="3"/>
  <c r="AU516" i="3"/>
  <c r="AY516" i="3"/>
  <c r="AZ516" i="3"/>
  <c r="AM517" i="3"/>
  <c r="AN517" i="3"/>
  <c r="AT517" i="3"/>
  <c r="AU517" i="3"/>
  <c r="AY517" i="3"/>
  <c r="AZ517" i="3"/>
  <c r="AM518" i="3"/>
  <c r="AN518" i="3"/>
  <c r="AT518" i="3"/>
  <c r="AU518" i="3"/>
  <c r="AY518" i="3"/>
  <c r="AZ518" i="3"/>
  <c r="AT519" i="3"/>
  <c r="AU519" i="3"/>
  <c r="AY519" i="3"/>
  <c r="AZ519" i="3"/>
  <c r="AT520" i="3"/>
  <c r="AU520" i="3"/>
  <c r="AY520" i="3"/>
  <c r="AZ520" i="3"/>
  <c r="AT521" i="3"/>
  <c r="AU521" i="3"/>
  <c r="AY521" i="3"/>
  <c r="AZ521" i="3"/>
  <c r="AT522" i="3"/>
  <c r="AU522" i="3"/>
  <c r="AY522" i="3"/>
  <c r="AZ522" i="3"/>
  <c r="AM523" i="3"/>
  <c r="AN523" i="3"/>
  <c r="AT523" i="3"/>
  <c r="AU523" i="3"/>
  <c r="AY523" i="3"/>
  <c r="AZ523" i="3"/>
  <c r="AM524" i="3"/>
  <c r="AN524" i="3"/>
  <c r="AT524" i="3"/>
  <c r="AU524" i="3"/>
  <c r="AY524" i="3"/>
  <c r="AZ524" i="3"/>
  <c r="AM525" i="3"/>
  <c r="AN525" i="3"/>
  <c r="AT525" i="3"/>
  <c r="AU525" i="3"/>
  <c r="AY525" i="3"/>
  <c r="AZ525" i="3"/>
  <c r="AM526" i="3"/>
  <c r="AN526" i="3"/>
  <c r="AT526" i="3"/>
  <c r="AU526" i="3"/>
  <c r="AY526" i="3"/>
  <c r="AZ526" i="3"/>
  <c r="AM527" i="3"/>
  <c r="AN527" i="3"/>
  <c r="AT527" i="3"/>
  <c r="AU527" i="3"/>
  <c r="AY527" i="3"/>
  <c r="AZ527" i="3"/>
  <c r="AM528" i="3"/>
  <c r="AN528" i="3"/>
  <c r="AT528" i="3"/>
  <c r="AU528" i="3"/>
  <c r="AY528" i="3"/>
  <c r="AZ528" i="3"/>
  <c r="AM529" i="3"/>
  <c r="AN529" i="3"/>
  <c r="AT529" i="3"/>
  <c r="AU529" i="3"/>
  <c r="AY529" i="3"/>
  <c r="AZ529" i="3"/>
  <c r="AM530" i="3"/>
  <c r="AN530" i="3"/>
  <c r="AT530" i="3"/>
  <c r="AU530" i="3"/>
  <c r="AY530" i="3"/>
  <c r="AZ530" i="3"/>
  <c r="AM531" i="3"/>
  <c r="AN531" i="3"/>
  <c r="AT531" i="3"/>
  <c r="AU531" i="3"/>
  <c r="AY531" i="3"/>
  <c r="AZ531" i="3"/>
  <c r="AM532" i="3"/>
  <c r="AN532" i="3"/>
  <c r="AT532" i="3"/>
  <c r="AU532" i="3"/>
  <c r="AY532" i="3"/>
  <c r="AZ532" i="3"/>
  <c r="AT533" i="3"/>
  <c r="AU533" i="3"/>
  <c r="AY533" i="3"/>
  <c r="AZ533" i="3"/>
  <c r="AT534" i="3"/>
  <c r="AU534" i="3"/>
  <c r="AY534" i="3"/>
  <c r="AZ534" i="3"/>
  <c r="AT535" i="3"/>
  <c r="AU535" i="3"/>
  <c r="AY535" i="3"/>
  <c r="AZ535" i="3"/>
  <c r="AT536" i="3"/>
  <c r="AU536" i="3"/>
  <c r="AY536" i="3"/>
  <c r="AZ536" i="3"/>
  <c r="AM537" i="3"/>
  <c r="AN537" i="3"/>
  <c r="AT537" i="3"/>
  <c r="AU537" i="3"/>
  <c r="AY537" i="3"/>
  <c r="AZ537" i="3"/>
  <c r="AM538" i="3"/>
  <c r="AN538" i="3"/>
  <c r="AT538" i="3"/>
  <c r="AU538" i="3"/>
  <c r="AY538" i="3"/>
  <c r="AZ538" i="3"/>
  <c r="AM539" i="3"/>
  <c r="AN539" i="3"/>
  <c r="AT539" i="3"/>
  <c r="AU539" i="3"/>
  <c r="AY539" i="3"/>
  <c r="AZ539" i="3"/>
  <c r="AM540" i="3"/>
  <c r="AN540" i="3"/>
  <c r="AT540" i="3"/>
  <c r="AU540" i="3"/>
  <c r="AY540" i="3"/>
  <c r="AZ540" i="3"/>
  <c r="AM541" i="3"/>
  <c r="AN541" i="3"/>
  <c r="AT541" i="3"/>
  <c r="AU541" i="3"/>
  <c r="AY541" i="3"/>
  <c r="AZ541" i="3"/>
  <c r="AM542" i="3"/>
  <c r="AN542" i="3"/>
  <c r="AT542" i="3"/>
  <c r="AU542" i="3"/>
  <c r="AY542" i="3"/>
  <c r="AZ542" i="3"/>
  <c r="AM543" i="3"/>
  <c r="AN543" i="3"/>
  <c r="AT543" i="3"/>
  <c r="AU543" i="3"/>
  <c r="AY543" i="3"/>
  <c r="AZ543" i="3"/>
  <c r="AM544" i="3"/>
  <c r="AN544" i="3"/>
  <c r="AT544" i="3"/>
  <c r="AU544" i="3"/>
  <c r="AY544" i="3"/>
  <c r="AZ544" i="3"/>
  <c r="AM545" i="3"/>
  <c r="AN545" i="3"/>
  <c r="AT545" i="3"/>
  <c r="AU545" i="3"/>
  <c r="AY545" i="3"/>
  <c r="AZ545" i="3"/>
  <c r="AM546" i="3"/>
  <c r="AN546" i="3"/>
  <c r="AT546" i="3"/>
  <c r="AU546" i="3"/>
  <c r="AY546" i="3"/>
  <c r="AZ546" i="3"/>
  <c r="AT547" i="3"/>
  <c r="AU547" i="3"/>
  <c r="AY547" i="3"/>
  <c r="AZ547" i="3"/>
  <c r="AT548" i="3"/>
  <c r="AU548" i="3"/>
  <c r="AY548" i="3"/>
  <c r="AZ548" i="3"/>
  <c r="AT549" i="3"/>
  <c r="AU549" i="3"/>
  <c r="AY549" i="3"/>
  <c r="AZ549" i="3"/>
  <c r="AT550" i="3"/>
  <c r="AU550" i="3"/>
  <c r="AY550" i="3"/>
  <c r="AZ550" i="3"/>
  <c r="AM551" i="3"/>
  <c r="AN551" i="3"/>
  <c r="AT551" i="3"/>
  <c r="AU551" i="3"/>
  <c r="AY551" i="3"/>
  <c r="AZ551" i="3"/>
  <c r="AM552" i="3"/>
  <c r="AN552" i="3"/>
  <c r="AT552" i="3"/>
  <c r="AU552" i="3"/>
  <c r="AY552" i="3"/>
  <c r="AZ552" i="3"/>
  <c r="AM553" i="3"/>
  <c r="AN553" i="3"/>
  <c r="AT553" i="3"/>
  <c r="AU553" i="3"/>
  <c r="AY553" i="3"/>
  <c r="AZ553" i="3"/>
  <c r="AM554" i="3"/>
  <c r="AN554" i="3"/>
  <c r="AT554" i="3"/>
  <c r="AU554" i="3"/>
  <c r="AY554" i="3"/>
  <c r="AZ554" i="3"/>
  <c r="AM555" i="3"/>
  <c r="AN555" i="3"/>
  <c r="AT555" i="3"/>
  <c r="AU555" i="3"/>
  <c r="AY555" i="3"/>
  <c r="AZ555" i="3"/>
  <c r="AM556" i="3"/>
  <c r="AN556" i="3"/>
  <c r="AT556" i="3"/>
  <c r="AU556" i="3"/>
  <c r="AY556" i="3"/>
  <c r="AZ556" i="3"/>
  <c r="AM557" i="3"/>
  <c r="AN557" i="3"/>
  <c r="AT557" i="3"/>
  <c r="AU557" i="3"/>
  <c r="AY557" i="3"/>
  <c r="AZ557" i="3"/>
  <c r="AM558" i="3"/>
  <c r="AN558" i="3"/>
  <c r="AT558" i="3"/>
  <c r="AU558" i="3"/>
  <c r="AY558" i="3"/>
  <c r="AZ558" i="3"/>
  <c r="AM559" i="3"/>
  <c r="AN559" i="3"/>
  <c r="AT559" i="3"/>
  <c r="AU559" i="3"/>
  <c r="AY559" i="3"/>
  <c r="AZ559" i="3"/>
  <c r="AM560" i="3"/>
  <c r="AN560" i="3"/>
  <c r="AT560" i="3"/>
  <c r="AU560" i="3"/>
  <c r="AY560" i="3"/>
  <c r="AZ560" i="3"/>
  <c r="AT561" i="3"/>
  <c r="AU561" i="3"/>
  <c r="AY561" i="3"/>
  <c r="AZ561" i="3"/>
  <c r="AT562" i="3"/>
  <c r="AU562" i="3"/>
  <c r="AY562" i="3"/>
  <c r="AZ562" i="3"/>
  <c r="AT563" i="3"/>
  <c r="AU563" i="3"/>
  <c r="AY563" i="3"/>
  <c r="AZ563" i="3"/>
  <c r="AT564" i="3"/>
  <c r="AU564" i="3"/>
  <c r="AY564" i="3"/>
  <c r="AZ564" i="3"/>
  <c r="AM565" i="3"/>
  <c r="AN565" i="3"/>
  <c r="AT565" i="3"/>
  <c r="AU565" i="3"/>
  <c r="AY565" i="3"/>
  <c r="AZ565" i="3"/>
  <c r="AM566" i="3"/>
  <c r="AN566" i="3"/>
  <c r="AT566" i="3"/>
  <c r="AU566" i="3"/>
  <c r="AY566" i="3"/>
  <c r="AZ566" i="3"/>
  <c r="AM567" i="3"/>
  <c r="AN567" i="3"/>
  <c r="AT567" i="3"/>
  <c r="AU567" i="3"/>
  <c r="AY567" i="3"/>
  <c r="AZ567" i="3"/>
  <c r="AM568" i="3"/>
  <c r="AN568" i="3"/>
  <c r="AT568" i="3"/>
  <c r="AU568" i="3"/>
  <c r="AY568" i="3"/>
  <c r="AZ568" i="3"/>
  <c r="AM569" i="3"/>
  <c r="AN569" i="3"/>
  <c r="AT569" i="3"/>
  <c r="AU569" i="3"/>
  <c r="AY569" i="3"/>
  <c r="AZ569" i="3"/>
  <c r="AM570" i="3"/>
  <c r="AN570" i="3"/>
  <c r="AT570" i="3"/>
  <c r="AU570" i="3"/>
  <c r="AY570" i="3"/>
  <c r="AZ570" i="3"/>
  <c r="AM571" i="3"/>
  <c r="AN571" i="3"/>
  <c r="AT571" i="3"/>
  <c r="AU571" i="3"/>
  <c r="AY571" i="3"/>
  <c r="AZ571" i="3"/>
  <c r="AM572" i="3"/>
  <c r="AN572" i="3"/>
  <c r="AT572" i="3"/>
  <c r="AU572" i="3"/>
  <c r="AY572" i="3"/>
  <c r="AZ572" i="3"/>
  <c r="AM573" i="3"/>
  <c r="AN573" i="3"/>
  <c r="AT573" i="3"/>
  <c r="AU573" i="3"/>
  <c r="AY573" i="3"/>
  <c r="AZ573" i="3"/>
  <c r="AM574" i="3"/>
  <c r="AN574" i="3"/>
  <c r="AT574" i="3"/>
  <c r="AU574" i="3"/>
  <c r="AY574" i="3"/>
  <c r="AZ574" i="3"/>
  <c r="AT575" i="3"/>
  <c r="AU575" i="3"/>
  <c r="AY575" i="3"/>
  <c r="AZ575" i="3"/>
  <c r="AT576" i="3"/>
  <c r="AU576" i="3"/>
  <c r="AY576" i="3"/>
  <c r="AZ576" i="3"/>
  <c r="AT577" i="3"/>
  <c r="AU577" i="3"/>
  <c r="AY577" i="3"/>
  <c r="AZ577" i="3"/>
  <c r="AT578" i="3"/>
  <c r="AU578" i="3"/>
  <c r="AY578" i="3"/>
  <c r="AZ578" i="3"/>
  <c r="AM579" i="3"/>
  <c r="AN579" i="3"/>
  <c r="AT579" i="3"/>
  <c r="AU579" i="3"/>
  <c r="AY579" i="3"/>
  <c r="AZ579" i="3"/>
  <c r="AM580" i="3"/>
  <c r="AN580" i="3"/>
  <c r="AT580" i="3"/>
  <c r="AU580" i="3"/>
  <c r="AY580" i="3"/>
  <c r="AZ580" i="3"/>
  <c r="AM581" i="3"/>
  <c r="AN581" i="3"/>
  <c r="AT581" i="3"/>
  <c r="AU581" i="3"/>
  <c r="AY581" i="3"/>
  <c r="AZ581" i="3"/>
  <c r="AM582" i="3"/>
  <c r="AN582" i="3"/>
  <c r="AT582" i="3"/>
  <c r="AU582" i="3"/>
  <c r="AY582" i="3"/>
  <c r="AZ582" i="3"/>
  <c r="AM583" i="3"/>
  <c r="AN583" i="3"/>
  <c r="AT583" i="3"/>
  <c r="AU583" i="3"/>
  <c r="AY583" i="3"/>
  <c r="AZ583" i="3"/>
  <c r="AM584" i="3"/>
  <c r="AN584" i="3"/>
  <c r="AT584" i="3"/>
  <c r="AU584" i="3"/>
  <c r="AY584" i="3"/>
  <c r="AZ584" i="3"/>
  <c r="AM585" i="3"/>
  <c r="AN585" i="3"/>
  <c r="AT585" i="3"/>
  <c r="AU585" i="3"/>
  <c r="AY585" i="3"/>
  <c r="AZ585" i="3"/>
  <c r="AM586" i="3"/>
  <c r="AN586" i="3"/>
  <c r="AT586" i="3"/>
  <c r="AU586" i="3"/>
  <c r="AY586" i="3"/>
  <c r="AZ586" i="3"/>
  <c r="AM587" i="3"/>
  <c r="AN587" i="3"/>
  <c r="AT587" i="3"/>
  <c r="AU587" i="3"/>
  <c r="AY587" i="3"/>
  <c r="AZ587" i="3"/>
  <c r="AM588" i="3"/>
  <c r="AN588" i="3"/>
  <c r="AT588" i="3"/>
  <c r="AU588" i="3"/>
  <c r="AY588" i="3"/>
  <c r="AZ588" i="3"/>
  <c r="AT589" i="3"/>
  <c r="AU589" i="3"/>
  <c r="AY589" i="3"/>
  <c r="AZ589" i="3"/>
  <c r="AT590" i="3"/>
  <c r="AU590" i="3"/>
  <c r="AY590" i="3"/>
  <c r="AZ590" i="3"/>
  <c r="AT591" i="3"/>
  <c r="AU591" i="3"/>
  <c r="AY591" i="3"/>
  <c r="AZ591" i="3"/>
  <c r="AT592" i="3"/>
  <c r="AU592" i="3"/>
  <c r="AY592" i="3"/>
  <c r="AZ592" i="3"/>
  <c r="AM593" i="3"/>
  <c r="AN593" i="3"/>
  <c r="AT593" i="3"/>
  <c r="AU593" i="3"/>
  <c r="AY593" i="3"/>
  <c r="AZ593" i="3"/>
  <c r="AM594" i="3"/>
  <c r="AN594" i="3"/>
  <c r="AT594" i="3"/>
  <c r="AU594" i="3"/>
  <c r="AY594" i="3"/>
  <c r="AZ594" i="3"/>
  <c r="AM595" i="3"/>
  <c r="AN595" i="3"/>
  <c r="AT595" i="3"/>
  <c r="AU595" i="3"/>
  <c r="AY595" i="3"/>
  <c r="AZ595" i="3"/>
  <c r="AM596" i="3"/>
  <c r="AN596" i="3"/>
  <c r="AT596" i="3"/>
  <c r="AU596" i="3"/>
  <c r="AY596" i="3"/>
  <c r="AZ596" i="3"/>
  <c r="AM597" i="3"/>
  <c r="AN597" i="3"/>
  <c r="AT597" i="3"/>
  <c r="AU597" i="3"/>
  <c r="AY597" i="3"/>
  <c r="AZ597" i="3"/>
  <c r="AM598" i="3"/>
  <c r="AN598" i="3"/>
  <c r="AT598" i="3"/>
  <c r="AU598" i="3"/>
  <c r="AY598" i="3"/>
  <c r="AZ598" i="3"/>
  <c r="AM599" i="3"/>
  <c r="AN599" i="3"/>
  <c r="AT599" i="3"/>
  <c r="AU599" i="3"/>
  <c r="AY599" i="3"/>
  <c r="AZ599" i="3"/>
  <c r="AM600" i="3"/>
  <c r="AN600" i="3"/>
  <c r="AT600" i="3"/>
  <c r="AU600" i="3"/>
  <c r="AY600" i="3"/>
  <c r="AZ600" i="3"/>
  <c r="AM601" i="3"/>
  <c r="AN601" i="3"/>
  <c r="AT601" i="3"/>
  <c r="AU601" i="3"/>
  <c r="AY601" i="3"/>
  <c r="AZ601" i="3"/>
  <c r="AM602" i="3"/>
  <c r="AN602" i="3"/>
  <c r="AT602" i="3"/>
  <c r="AU602" i="3"/>
  <c r="AY602" i="3"/>
  <c r="AZ602" i="3"/>
  <c r="AT603" i="3"/>
  <c r="AU603" i="3"/>
  <c r="AY603" i="3"/>
  <c r="AZ603" i="3"/>
  <c r="AT604" i="3"/>
  <c r="AU604" i="3"/>
  <c r="AY604" i="3"/>
  <c r="AZ604" i="3"/>
  <c r="AT605" i="3"/>
  <c r="AU605" i="3"/>
  <c r="AY605" i="3"/>
  <c r="AZ605" i="3"/>
  <c r="AT606" i="3"/>
  <c r="AU606" i="3"/>
  <c r="AY606" i="3"/>
  <c r="AZ606" i="3"/>
  <c r="AM607" i="3"/>
  <c r="AN607" i="3"/>
  <c r="AT607" i="3"/>
  <c r="AU607" i="3"/>
  <c r="AY607" i="3"/>
  <c r="AZ607" i="3"/>
  <c r="AM608" i="3"/>
  <c r="AN608" i="3"/>
  <c r="AT608" i="3"/>
  <c r="AU608" i="3"/>
  <c r="AY608" i="3"/>
  <c r="AZ608" i="3"/>
  <c r="AM609" i="3"/>
  <c r="AN609" i="3"/>
  <c r="AT609" i="3"/>
  <c r="AU609" i="3"/>
  <c r="AY609" i="3"/>
  <c r="AZ609" i="3"/>
  <c r="AM610" i="3"/>
  <c r="AN610" i="3"/>
  <c r="AT610" i="3"/>
  <c r="AU610" i="3"/>
  <c r="AY610" i="3"/>
  <c r="AZ610" i="3"/>
  <c r="AM611" i="3"/>
  <c r="AN611" i="3"/>
  <c r="AT611" i="3"/>
  <c r="AU611" i="3"/>
  <c r="AY611" i="3"/>
  <c r="AZ611" i="3"/>
  <c r="AM612" i="3"/>
  <c r="AN612" i="3"/>
  <c r="AT612" i="3"/>
  <c r="AU612" i="3"/>
  <c r="AY612" i="3"/>
  <c r="AZ612" i="3"/>
  <c r="AM613" i="3"/>
  <c r="AN613" i="3"/>
  <c r="AT613" i="3"/>
  <c r="AU613" i="3"/>
  <c r="AY613" i="3"/>
  <c r="AZ613" i="3"/>
  <c r="AM614" i="3"/>
  <c r="AN614" i="3"/>
  <c r="AT614" i="3"/>
  <c r="AU614" i="3"/>
  <c r="AY614" i="3"/>
  <c r="AZ614" i="3"/>
  <c r="AM615" i="3"/>
  <c r="AN615" i="3"/>
  <c r="AT615" i="3"/>
  <c r="AU615" i="3"/>
  <c r="AY615" i="3"/>
  <c r="AZ615" i="3"/>
  <c r="AM616" i="3"/>
  <c r="AN616" i="3"/>
  <c r="AT616" i="3"/>
  <c r="AU616" i="3"/>
  <c r="AY616" i="3"/>
  <c r="AZ616" i="3"/>
  <c r="AT617" i="3"/>
  <c r="AU617" i="3"/>
  <c r="AY617" i="3"/>
  <c r="AZ617" i="3"/>
  <c r="AT618" i="3"/>
  <c r="AU618" i="3"/>
  <c r="AY618" i="3"/>
  <c r="AZ618" i="3"/>
  <c r="AT619" i="3"/>
  <c r="AU619" i="3"/>
  <c r="AY619" i="3"/>
  <c r="AZ619" i="3"/>
  <c r="AT620" i="3"/>
  <c r="AU620" i="3"/>
  <c r="AY620" i="3"/>
  <c r="AZ620" i="3"/>
  <c r="AM621" i="3"/>
  <c r="AN621" i="3"/>
  <c r="AT621" i="3"/>
  <c r="AU621" i="3"/>
  <c r="AY621" i="3"/>
  <c r="AZ621" i="3"/>
  <c r="AM622" i="3"/>
  <c r="AN622" i="3"/>
  <c r="AT622" i="3"/>
  <c r="AU622" i="3"/>
  <c r="AY622" i="3"/>
  <c r="AZ622" i="3"/>
  <c r="AM623" i="3"/>
  <c r="AN623" i="3"/>
  <c r="AT623" i="3"/>
  <c r="AU623" i="3"/>
  <c r="AY623" i="3"/>
  <c r="AZ623" i="3"/>
  <c r="AM624" i="3"/>
  <c r="AN624" i="3"/>
  <c r="AT624" i="3"/>
  <c r="AU624" i="3"/>
  <c r="AY624" i="3"/>
  <c r="AZ624" i="3"/>
  <c r="AM625" i="3"/>
  <c r="AN625" i="3"/>
  <c r="AT625" i="3"/>
  <c r="AU625" i="3"/>
  <c r="AY625" i="3"/>
  <c r="AZ625" i="3"/>
  <c r="AM626" i="3"/>
  <c r="AN626" i="3"/>
  <c r="AT626" i="3"/>
  <c r="AU626" i="3"/>
  <c r="AY626" i="3"/>
  <c r="AZ626" i="3"/>
  <c r="AM627" i="3"/>
  <c r="AN627" i="3"/>
  <c r="AT627" i="3"/>
  <c r="AU627" i="3"/>
  <c r="AY627" i="3"/>
  <c r="AZ627" i="3"/>
  <c r="AM628" i="3"/>
  <c r="AN628" i="3"/>
  <c r="AT628" i="3"/>
  <c r="AU628" i="3"/>
  <c r="AY628" i="3"/>
  <c r="AZ628" i="3"/>
  <c r="AM629" i="3"/>
  <c r="AN629" i="3"/>
  <c r="AT629" i="3"/>
  <c r="AU629" i="3"/>
  <c r="AY629" i="3"/>
  <c r="AZ629" i="3"/>
  <c r="AM630" i="3"/>
  <c r="AN630" i="3"/>
  <c r="AT630" i="3"/>
  <c r="AU630" i="3"/>
  <c r="AY630" i="3"/>
  <c r="AZ630" i="3"/>
  <c r="AT631" i="3"/>
  <c r="AU631" i="3"/>
  <c r="AY631" i="3"/>
  <c r="AZ631" i="3"/>
  <c r="AT632" i="3"/>
  <c r="AU632" i="3"/>
  <c r="AY632" i="3"/>
  <c r="AZ632" i="3"/>
  <c r="AT633" i="3"/>
  <c r="AU633" i="3"/>
  <c r="AY633" i="3"/>
  <c r="AZ633" i="3"/>
  <c r="AT634" i="3"/>
  <c r="AU634" i="3"/>
  <c r="AY634" i="3"/>
  <c r="AZ634" i="3"/>
  <c r="AM635" i="3"/>
  <c r="AN635" i="3"/>
  <c r="AT635" i="3"/>
  <c r="AU635" i="3"/>
  <c r="AY635" i="3"/>
  <c r="AZ635" i="3"/>
  <c r="AM636" i="3"/>
  <c r="AN636" i="3"/>
  <c r="AT636" i="3"/>
  <c r="AU636" i="3"/>
  <c r="AY636" i="3"/>
  <c r="AZ636" i="3"/>
  <c r="AM637" i="3"/>
  <c r="AN637" i="3"/>
  <c r="AT637" i="3"/>
  <c r="AU637" i="3"/>
  <c r="AY637" i="3"/>
  <c r="AZ637" i="3"/>
  <c r="AM638" i="3"/>
  <c r="AN638" i="3"/>
  <c r="AT638" i="3"/>
  <c r="AU638" i="3"/>
  <c r="AY638" i="3"/>
  <c r="AZ638" i="3"/>
  <c r="AM639" i="3"/>
  <c r="AN639" i="3"/>
  <c r="AT639" i="3"/>
  <c r="AU639" i="3"/>
  <c r="AY639" i="3"/>
  <c r="AZ639" i="3"/>
  <c r="AM640" i="3"/>
  <c r="AN640" i="3"/>
  <c r="AT640" i="3"/>
  <c r="AU640" i="3"/>
  <c r="AY640" i="3"/>
  <c r="AZ640" i="3"/>
  <c r="AM641" i="3"/>
  <c r="AN641" i="3"/>
  <c r="AT641" i="3"/>
  <c r="AU641" i="3"/>
  <c r="AY641" i="3"/>
  <c r="AZ641" i="3"/>
  <c r="AM642" i="3"/>
  <c r="AN642" i="3"/>
  <c r="AT642" i="3"/>
  <c r="AU642" i="3"/>
  <c r="AY642" i="3"/>
  <c r="AZ642" i="3"/>
  <c r="AM643" i="3"/>
  <c r="AN643" i="3"/>
  <c r="AT643" i="3"/>
  <c r="AU643" i="3"/>
  <c r="AY643" i="3"/>
  <c r="AZ643" i="3"/>
  <c r="AM644" i="3"/>
  <c r="AN644" i="3"/>
  <c r="AT644" i="3"/>
  <c r="AU644" i="3"/>
  <c r="AY644" i="3"/>
  <c r="AZ644" i="3"/>
  <c r="AT645" i="3"/>
  <c r="AU645" i="3"/>
  <c r="AY645" i="3"/>
  <c r="AZ645" i="3"/>
  <c r="AT646" i="3"/>
  <c r="AU646" i="3"/>
  <c r="AY646" i="3"/>
  <c r="AZ646" i="3"/>
  <c r="AT647" i="3"/>
  <c r="AU647" i="3"/>
  <c r="AY647" i="3"/>
  <c r="AZ647" i="3"/>
  <c r="AT648" i="3"/>
  <c r="AU648" i="3"/>
  <c r="AY648" i="3"/>
  <c r="AZ648" i="3"/>
  <c r="AM649" i="3"/>
  <c r="AN649" i="3"/>
  <c r="AT649" i="3"/>
  <c r="AU649" i="3"/>
  <c r="AY649" i="3"/>
  <c r="AZ649" i="3"/>
  <c r="AM650" i="3"/>
  <c r="AN650" i="3"/>
  <c r="AT650" i="3"/>
  <c r="AU650" i="3"/>
  <c r="AY650" i="3"/>
  <c r="AZ650" i="3"/>
  <c r="AM651" i="3"/>
  <c r="AN651" i="3"/>
  <c r="AT651" i="3"/>
  <c r="AU651" i="3"/>
  <c r="AY651" i="3"/>
  <c r="AZ651" i="3"/>
  <c r="AM652" i="3"/>
  <c r="AN652" i="3"/>
  <c r="AT652" i="3"/>
  <c r="AU652" i="3"/>
  <c r="AY652" i="3"/>
  <c r="AZ652" i="3"/>
  <c r="AM653" i="3"/>
  <c r="AN653" i="3"/>
  <c r="AT653" i="3"/>
  <c r="AU653" i="3"/>
  <c r="AY653" i="3"/>
  <c r="AZ653" i="3"/>
  <c r="AM654" i="3"/>
  <c r="AN654" i="3"/>
  <c r="AT654" i="3"/>
  <c r="AU654" i="3"/>
  <c r="AY654" i="3"/>
  <c r="AZ654" i="3"/>
  <c r="AM655" i="3"/>
  <c r="AN655" i="3"/>
  <c r="AT655" i="3"/>
  <c r="AU655" i="3"/>
  <c r="AY655" i="3"/>
  <c r="AZ655" i="3"/>
  <c r="AM656" i="3"/>
  <c r="AN656" i="3"/>
  <c r="AT656" i="3"/>
  <c r="AU656" i="3"/>
  <c r="AY656" i="3"/>
  <c r="AZ656" i="3"/>
  <c r="AM657" i="3"/>
  <c r="AN657" i="3"/>
  <c r="AT657" i="3"/>
  <c r="AU657" i="3"/>
  <c r="AY657" i="3"/>
  <c r="AZ657" i="3"/>
  <c r="AM658" i="3"/>
  <c r="AN658" i="3"/>
  <c r="AT658" i="3"/>
  <c r="AU658" i="3"/>
  <c r="AY658" i="3"/>
  <c r="AZ658" i="3"/>
  <c r="AT659" i="3"/>
  <c r="AU659" i="3"/>
  <c r="AY659" i="3"/>
  <c r="AZ659" i="3"/>
  <c r="AT660" i="3"/>
  <c r="AU660" i="3"/>
  <c r="AY660" i="3"/>
  <c r="AZ660" i="3"/>
  <c r="AT661" i="3"/>
  <c r="AU661" i="3"/>
  <c r="AY661" i="3"/>
  <c r="AZ661" i="3"/>
  <c r="AT662" i="3"/>
  <c r="AU662" i="3"/>
  <c r="AY662" i="3"/>
  <c r="AZ662" i="3"/>
  <c r="AM663" i="3"/>
  <c r="AN663" i="3"/>
  <c r="AT663" i="3"/>
  <c r="AU663" i="3"/>
  <c r="AY663" i="3"/>
  <c r="AZ663" i="3"/>
  <c r="AM664" i="3"/>
  <c r="AN664" i="3"/>
  <c r="AT664" i="3"/>
  <c r="AU664" i="3"/>
  <c r="AY664" i="3"/>
  <c r="AZ664" i="3"/>
  <c r="AM665" i="3"/>
  <c r="AN665" i="3"/>
  <c r="AT665" i="3"/>
  <c r="AU665" i="3"/>
  <c r="AY665" i="3"/>
  <c r="AZ665" i="3"/>
  <c r="AM666" i="3"/>
  <c r="AN666" i="3"/>
  <c r="AT666" i="3"/>
  <c r="AU666" i="3"/>
  <c r="AY666" i="3"/>
  <c r="AZ666" i="3"/>
  <c r="AM667" i="3"/>
  <c r="AN667" i="3"/>
  <c r="AT667" i="3"/>
  <c r="AU667" i="3"/>
  <c r="AY667" i="3"/>
  <c r="AZ667" i="3"/>
  <c r="AM668" i="3"/>
  <c r="AN668" i="3"/>
  <c r="AT668" i="3"/>
  <c r="AU668" i="3"/>
  <c r="AY668" i="3"/>
  <c r="AZ668" i="3"/>
  <c r="AM669" i="3"/>
  <c r="AN669" i="3"/>
  <c r="AT669" i="3"/>
  <c r="AU669" i="3"/>
  <c r="AY669" i="3"/>
  <c r="AZ669" i="3"/>
  <c r="AM670" i="3"/>
  <c r="AN670" i="3"/>
  <c r="AT670" i="3"/>
  <c r="AU670" i="3"/>
  <c r="AY670" i="3"/>
  <c r="AZ670" i="3"/>
  <c r="AM671" i="3"/>
  <c r="AN671" i="3"/>
  <c r="AT671" i="3"/>
  <c r="AU671" i="3"/>
  <c r="AY671" i="3"/>
  <c r="AZ671" i="3"/>
  <c r="AM672" i="3"/>
  <c r="AN672" i="3"/>
  <c r="AT672" i="3"/>
  <c r="AU672" i="3"/>
  <c r="AY672" i="3"/>
  <c r="AZ672" i="3"/>
  <c r="AT673" i="3"/>
  <c r="AU673" i="3"/>
  <c r="AY673" i="3"/>
  <c r="AZ673" i="3"/>
  <c r="AT674" i="3"/>
  <c r="AU674" i="3"/>
  <c r="AY674" i="3"/>
  <c r="AZ674" i="3"/>
  <c r="AT675" i="3"/>
  <c r="AU675" i="3"/>
  <c r="AY675" i="3"/>
  <c r="AZ675" i="3"/>
  <c r="AT676" i="3"/>
  <c r="AU676" i="3"/>
  <c r="AY676" i="3"/>
  <c r="AZ676" i="3"/>
  <c r="AM677" i="3"/>
  <c r="AN677" i="3"/>
  <c r="AT677" i="3"/>
  <c r="AU677" i="3"/>
  <c r="AY677" i="3"/>
  <c r="AZ677" i="3"/>
  <c r="AM678" i="3"/>
  <c r="AN678" i="3"/>
  <c r="AT678" i="3"/>
  <c r="AU678" i="3"/>
  <c r="AY678" i="3"/>
  <c r="AZ678" i="3"/>
  <c r="AM679" i="3"/>
  <c r="AN679" i="3"/>
  <c r="AT679" i="3"/>
  <c r="AU679" i="3"/>
  <c r="AY679" i="3"/>
  <c r="AZ679" i="3"/>
  <c r="AM680" i="3"/>
  <c r="AN680" i="3"/>
  <c r="AT680" i="3"/>
  <c r="AU680" i="3"/>
  <c r="AY680" i="3"/>
  <c r="AZ680" i="3"/>
  <c r="AM681" i="3"/>
  <c r="AN681" i="3"/>
  <c r="AT681" i="3"/>
  <c r="AU681" i="3"/>
  <c r="AY681" i="3"/>
  <c r="AZ681" i="3"/>
  <c r="AM682" i="3"/>
  <c r="AN682" i="3"/>
  <c r="AT682" i="3"/>
  <c r="AU682" i="3"/>
  <c r="AY682" i="3"/>
  <c r="AZ682" i="3"/>
  <c r="AM683" i="3"/>
  <c r="AN683" i="3"/>
  <c r="AT683" i="3"/>
  <c r="AU683" i="3"/>
  <c r="AY683" i="3"/>
  <c r="AZ683" i="3"/>
  <c r="AM684" i="3"/>
  <c r="AN684" i="3"/>
  <c r="AT684" i="3"/>
  <c r="AU684" i="3"/>
  <c r="AY684" i="3"/>
  <c r="AZ684" i="3"/>
  <c r="AM685" i="3"/>
  <c r="AN685" i="3"/>
  <c r="AT685" i="3"/>
  <c r="AU685" i="3"/>
  <c r="AY685" i="3"/>
  <c r="AZ685" i="3"/>
  <c r="AM686" i="3"/>
  <c r="AN686" i="3"/>
  <c r="AT686" i="3"/>
  <c r="AU686" i="3"/>
  <c r="AY686" i="3"/>
  <c r="AZ686" i="3"/>
  <c r="AT687" i="3"/>
  <c r="AU687" i="3"/>
  <c r="AY687" i="3"/>
  <c r="AZ687" i="3"/>
  <c r="AT688" i="3"/>
  <c r="AU688" i="3"/>
  <c r="AY688" i="3"/>
  <c r="AZ688" i="3"/>
  <c r="AT689" i="3"/>
  <c r="AU689" i="3"/>
  <c r="AY689" i="3"/>
  <c r="AZ689" i="3"/>
  <c r="AT690" i="3"/>
  <c r="AU690" i="3"/>
  <c r="AY690" i="3"/>
  <c r="AZ690" i="3"/>
  <c r="AM691" i="3"/>
  <c r="AN691" i="3"/>
  <c r="AT691" i="3"/>
  <c r="AU691" i="3"/>
  <c r="AY691" i="3"/>
  <c r="AZ691" i="3"/>
  <c r="AM692" i="3"/>
  <c r="AN692" i="3"/>
  <c r="AT692" i="3"/>
  <c r="AU692" i="3"/>
  <c r="AY692" i="3"/>
  <c r="AZ692" i="3"/>
  <c r="AM693" i="3"/>
  <c r="AN693" i="3"/>
  <c r="AT693" i="3"/>
  <c r="AU693" i="3"/>
  <c r="AY693" i="3"/>
  <c r="AZ693" i="3"/>
  <c r="AM694" i="3"/>
  <c r="AN694" i="3"/>
  <c r="AT694" i="3"/>
  <c r="AU694" i="3"/>
  <c r="AY694" i="3"/>
  <c r="AZ694" i="3"/>
  <c r="AM695" i="3"/>
  <c r="AN695" i="3"/>
  <c r="AT695" i="3"/>
  <c r="AU695" i="3"/>
  <c r="AY695" i="3"/>
  <c r="AZ695" i="3"/>
  <c r="AM696" i="3"/>
  <c r="AN696" i="3"/>
  <c r="AT696" i="3"/>
  <c r="AU696" i="3"/>
  <c r="AY696" i="3"/>
  <c r="AZ696" i="3"/>
  <c r="AM697" i="3"/>
  <c r="AN697" i="3"/>
  <c r="AT697" i="3"/>
  <c r="AU697" i="3"/>
  <c r="AY697" i="3"/>
  <c r="AZ697" i="3"/>
  <c r="AM698" i="3"/>
  <c r="AN698" i="3"/>
  <c r="AT698" i="3"/>
  <c r="AU698" i="3"/>
  <c r="AY698" i="3"/>
  <c r="AZ698" i="3"/>
  <c r="AM699" i="3"/>
  <c r="AN699" i="3"/>
  <c r="AT699" i="3"/>
  <c r="AU699" i="3"/>
  <c r="AY699" i="3"/>
  <c r="AZ699" i="3"/>
  <c r="AM700" i="3"/>
  <c r="AN700" i="3"/>
  <c r="AT700" i="3"/>
  <c r="AU700" i="3"/>
  <c r="AY700" i="3"/>
  <c r="AZ700" i="3"/>
  <c r="AT701" i="3"/>
  <c r="AU701" i="3"/>
  <c r="AY701" i="3"/>
  <c r="AZ701" i="3"/>
  <c r="AT702" i="3"/>
  <c r="AU702" i="3"/>
  <c r="AY702" i="3"/>
  <c r="AZ702" i="3"/>
  <c r="AT703" i="3"/>
  <c r="AU703" i="3"/>
  <c r="AY703" i="3"/>
  <c r="AZ703" i="3"/>
  <c r="AT704" i="3"/>
  <c r="AU704" i="3"/>
  <c r="AY704" i="3"/>
  <c r="AZ704" i="3"/>
  <c r="AM705" i="3"/>
  <c r="AN705" i="3"/>
  <c r="AT705" i="3"/>
  <c r="AU705" i="3"/>
  <c r="AY705" i="3"/>
  <c r="AZ705" i="3"/>
  <c r="AM706" i="3"/>
  <c r="AN706" i="3"/>
  <c r="AT706" i="3"/>
  <c r="AU706" i="3"/>
  <c r="AY706" i="3"/>
  <c r="AZ706" i="3"/>
  <c r="AM707" i="3"/>
  <c r="AN707" i="3"/>
  <c r="AT707" i="3"/>
  <c r="AU707" i="3"/>
  <c r="AY707" i="3"/>
  <c r="AZ707" i="3"/>
  <c r="AM708" i="3"/>
  <c r="AN708" i="3"/>
  <c r="AT708" i="3"/>
  <c r="AU708" i="3"/>
  <c r="AY708" i="3"/>
  <c r="AZ708" i="3"/>
  <c r="AM709" i="3"/>
  <c r="AN709" i="3"/>
  <c r="AT709" i="3"/>
  <c r="AU709" i="3"/>
  <c r="AY709" i="3"/>
  <c r="AZ709" i="3"/>
  <c r="AM710" i="3"/>
  <c r="AN710" i="3"/>
  <c r="AT710" i="3"/>
  <c r="AU710" i="3"/>
  <c r="AY710" i="3"/>
  <c r="AZ710" i="3"/>
  <c r="AM711" i="3"/>
  <c r="AN711" i="3"/>
  <c r="AT711" i="3"/>
  <c r="AU711" i="3"/>
  <c r="AY711" i="3"/>
  <c r="AZ711" i="3"/>
  <c r="AM712" i="3"/>
  <c r="AN712" i="3"/>
  <c r="AT712" i="3"/>
  <c r="AU712" i="3"/>
  <c r="AY712" i="3"/>
  <c r="AZ712" i="3"/>
  <c r="AM713" i="3"/>
  <c r="AN713" i="3"/>
  <c r="AT713" i="3"/>
  <c r="AU713" i="3"/>
  <c r="AY713" i="3"/>
  <c r="AZ713" i="3"/>
  <c r="AM714" i="3"/>
  <c r="AN714" i="3"/>
  <c r="AT714" i="3"/>
  <c r="AU714" i="3"/>
  <c r="AY714" i="3"/>
  <c r="AZ714" i="3"/>
  <c r="AT715" i="3"/>
  <c r="AU715" i="3"/>
  <c r="AY715" i="3"/>
  <c r="AZ715" i="3"/>
  <c r="AT716" i="3"/>
  <c r="AU716" i="3"/>
  <c r="AY716" i="3"/>
  <c r="AZ716" i="3"/>
  <c r="AT717" i="3"/>
  <c r="AU717" i="3"/>
  <c r="AY717" i="3"/>
  <c r="AZ717" i="3"/>
  <c r="AT718" i="3"/>
  <c r="AU718" i="3"/>
  <c r="AY718" i="3"/>
  <c r="AZ718" i="3"/>
  <c r="AM719" i="3"/>
  <c r="AN719" i="3"/>
  <c r="AT719" i="3"/>
  <c r="AU719" i="3"/>
  <c r="AY719" i="3"/>
  <c r="AZ719" i="3"/>
  <c r="AM720" i="3"/>
  <c r="AN720" i="3"/>
  <c r="AT720" i="3"/>
  <c r="AU720" i="3"/>
  <c r="AY720" i="3"/>
  <c r="AZ720" i="3"/>
  <c r="AM721" i="3"/>
  <c r="AN721" i="3"/>
  <c r="AT721" i="3"/>
  <c r="AU721" i="3"/>
  <c r="AY721" i="3"/>
  <c r="AZ721" i="3"/>
  <c r="AM722" i="3"/>
  <c r="AN722" i="3"/>
  <c r="AT722" i="3"/>
  <c r="AU722" i="3"/>
  <c r="AY722" i="3"/>
  <c r="AZ722" i="3"/>
  <c r="AM723" i="3"/>
  <c r="AN723" i="3"/>
  <c r="AT723" i="3"/>
  <c r="AU723" i="3"/>
  <c r="AY723" i="3"/>
  <c r="AZ723" i="3"/>
  <c r="AM724" i="3"/>
  <c r="AN724" i="3"/>
  <c r="AT724" i="3"/>
  <c r="AU724" i="3"/>
  <c r="AY724" i="3"/>
  <c r="AZ724" i="3"/>
  <c r="AM725" i="3"/>
  <c r="AN725" i="3"/>
  <c r="AT725" i="3"/>
  <c r="AU725" i="3"/>
  <c r="AY725" i="3"/>
  <c r="AZ725" i="3"/>
  <c r="AM726" i="3"/>
  <c r="AN726" i="3"/>
  <c r="AT726" i="3"/>
  <c r="AU726" i="3"/>
  <c r="AY726" i="3"/>
  <c r="AZ726" i="3"/>
  <c r="AM727" i="3"/>
  <c r="AN727" i="3"/>
  <c r="AT727" i="3"/>
  <c r="AU727" i="3"/>
  <c r="AY727" i="3"/>
  <c r="AZ727" i="3"/>
  <c r="AM728" i="3"/>
  <c r="AN728" i="3"/>
  <c r="AT728" i="3"/>
  <c r="AU728" i="3"/>
  <c r="AY728" i="3"/>
  <c r="AZ728" i="3"/>
  <c r="AT729" i="3"/>
  <c r="AU729" i="3"/>
  <c r="AY729" i="3"/>
  <c r="AZ729" i="3"/>
  <c r="AT730" i="3"/>
  <c r="AU730" i="3"/>
  <c r="AY730" i="3"/>
  <c r="AZ730" i="3"/>
  <c r="AT731" i="3"/>
  <c r="AU731" i="3"/>
  <c r="AY731" i="3"/>
  <c r="AZ731" i="3"/>
  <c r="AT732" i="3"/>
  <c r="AU732" i="3"/>
  <c r="AY732" i="3"/>
  <c r="AZ732" i="3"/>
  <c r="AM733" i="3"/>
  <c r="AN733" i="3"/>
  <c r="AT733" i="3"/>
  <c r="AU733" i="3"/>
  <c r="AY733" i="3"/>
  <c r="AZ733" i="3"/>
  <c r="AM734" i="3"/>
  <c r="AN734" i="3"/>
  <c r="AT734" i="3"/>
  <c r="AU734" i="3"/>
  <c r="AY734" i="3"/>
  <c r="AZ734" i="3"/>
  <c r="AM735" i="3"/>
  <c r="AN735" i="3"/>
  <c r="AT735" i="3"/>
  <c r="AU735" i="3"/>
  <c r="AY735" i="3"/>
  <c r="AZ735" i="3"/>
  <c r="AM736" i="3"/>
  <c r="AN736" i="3"/>
  <c r="AT736" i="3"/>
  <c r="AU736" i="3"/>
  <c r="AY736" i="3"/>
  <c r="AZ736" i="3"/>
  <c r="AM737" i="3"/>
  <c r="AN737" i="3"/>
  <c r="AT737" i="3"/>
  <c r="AU737" i="3"/>
  <c r="AY737" i="3"/>
  <c r="AZ737" i="3"/>
  <c r="AM738" i="3"/>
  <c r="AN738" i="3"/>
  <c r="AT738" i="3"/>
  <c r="AU738" i="3"/>
  <c r="AY738" i="3"/>
  <c r="AZ738" i="3"/>
  <c r="AM739" i="3"/>
  <c r="AN739" i="3"/>
  <c r="AT739" i="3"/>
  <c r="AU739" i="3"/>
  <c r="AY739" i="3"/>
  <c r="AZ739" i="3"/>
  <c r="AM740" i="3"/>
  <c r="AN740" i="3"/>
  <c r="AT740" i="3"/>
  <c r="AU740" i="3"/>
  <c r="AY740" i="3"/>
  <c r="AZ740" i="3"/>
  <c r="AM741" i="3"/>
  <c r="AN741" i="3"/>
  <c r="AT741" i="3"/>
  <c r="AU741" i="3"/>
  <c r="AY741" i="3"/>
  <c r="AZ741" i="3"/>
  <c r="AM742" i="3"/>
  <c r="AN742" i="3"/>
  <c r="AT742" i="3"/>
  <c r="AU742" i="3"/>
  <c r="AY742" i="3"/>
  <c r="AZ742" i="3"/>
  <c r="AT743" i="3"/>
  <c r="AU743" i="3"/>
  <c r="AY743" i="3"/>
  <c r="AZ743" i="3"/>
  <c r="AT744" i="3"/>
  <c r="AU744" i="3"/>
  <c r="AY744" i="3"/>
  <c r="AZ744" i="3"/>
  <c r="AT745" i="3"/>
  <c r="AU745" i="3"/>
  <c r="AY745" i="3"/>
  <c r="AZ745" i="3"/>
  <c r="AT746" i="3"/>
  <c r="AU746" i="3"/>
  <c r="AY746" i="3"/>
  <c r="AZ746" i="3"/>
  <c r="AM747" i="3"/>
  <c r="AN747" i="3"/>
  <c r="AT747" i="3"/>
  <c r="AU747" i="3"/>
  <c r="AY747" i="3"/>
  <c r="AZ747" i="3"/>
  <c r="AM748" i="3"/>
  <c r="AN748" i="3"/>
  <c r="AT748" i="3"/>
  <c r="AU748" i="3"/>
  <c r="AY748" i="3"/>
  <c r="AZ748" i="3"/>
  <c r="AM749" i="3"/>
  <c r="AN749" i="3"/>
  <c r="AT749" i="3"/>
  <c r="AU749" i="3"/>
  <c r="AY749" i="3"/>
  <c r="AZ749" i="3"/>
  <c r="AM750" i="3"/>
  <c r="AN750" i="3"/>
  <c r="AT750" i="3"/>
  <c r="AU750" i="3"/>
  <c r="AY750" i="3"/>
  <c r="AZ750" i="3"/>
  <c r="AM751" i="3"/>
  <c r="AN751" i="3"/>
  <c r="AT751" i="3"/>
  <c r="AU751" i="3"/>
  <c r="AY751" i="3"/>
  <c r="AZ751" i="3"/>
  <c r="AM752" i="3"/>
  <c r="AN752" i="3"/>
  <c r="AT752" i="3"/>
  <c r="AU752" i="3"/>
  <c r="AY752" i="3"/>
  <c r="AZ752" i="3"/>
  <c r="AM753" i="3"/>
  <c r="AN753" i="3"/>
  <c r="AT753" i="3"/>
  <c r="AU753" i="3"/>
  <c r="AY753" i="3"/>
  <c r="AZ753" i="3"/>
  <c r="AM754" i="3"/>
  <c r="AN754" i="3"/>
  <c r="AT754" i="3"/>
  <c r="AU754" i="3"/>
  <c r="AY754" i="3"/>
  <c r="AZ754" i="3"/>
  <c r="AM755" i="3"/>
  <c r="AN755" i="3"/>
  <c r="AT755" i="3"/>
  <c r="AU755" i="3"/>
  <c r="AY755" i="3"/>
  <c r="AZ755" i="3"/>
  <c r="AM756" i="3"/>
  <c r="AN756" i="3"/>
  <c r="AT756" i="3"/>
  <c r="AU756" i="3"/>
  <c r="AY756" i="3"/>
  <c r="AZ756" i="3"/>
  <c r="AT757" i="3"/>
  <c r="AU757" i="3"/>
  <c r="AY757" i="3"/>
  <c r="AZ757" i="3"/>
  <c r="AT758" i="3"/>
  <c r="AU758" i="3"/>
  <c r="AY758" i="3"/>
  <c r="AZ758" i="3"/>
  <c r="AT759" i="3"/>
  <c r="AU759" i="3"/>
  <c r="AY759" i="3"/>
  <c r="AZ759" i="3"/>
  <c r="AT760" i="3"/>
  <c r="AU760" i="3"/>
  <c r="AY760" i="3"/>
  <c r="AZ760" i="3"/>
  <c r="AM761" i="3"/>
  <c r="AN761" i="3"/>
  <c r="AT761" i="3"/>
  <c r="AU761" i="3"/>
  <c r="AY761" i="3"/>
  <c r="AZ761" i="3"/>
  <c r="AM762" i="3"/>
  <c r="AN762" i="3"/>
  <c r="AT762" i="3"/>
  <c r="AU762" i="3"/>
  <c r="AY762" i="3"/>
  <c r="AZ762" i="3"/>
  <c r="AM763" i="3"/>
  <c r="AN763" i="3"/>
  <c r="AT763" i="3"/>
  <c r="AU763" i="3"/>
  <c r="AY763" i="3"/>
  <c r="AZ763" i="3"/>
  <c r="AM764" i="3"/>
  <c r="AN764" i="3"/>
  <c r="AT764" i="3"/>
  <c r="AU764" i="3"/>
  <c r="AY764" i="3"/>
  <c r="AZ764" i="3"/>
  <c r="AM765" i="3"/>
  <c r="AN765" i="3"/>
  <c r="AT765" i="3"/>
  <c r="AU765" i="3"/>
  <c r="AY765" i="3"/>
  <c r="AZ765" i="3"/>
  <c r="AM766" i="3"/>
  <c r="AN766" i="3"/>
  <c r="AT766" i="3"/>
  <c r="AU766" i="3"/>
  <c r="AY766" i="3"/>
  <c r="AZ766" i="3"/>
  <c r="AM767" i="3"/>
  <c r="AN767" i="3"/>
  <c r="AT767" i="3"/>
  <c r="AU767" i="3"/>
  <c r="AY767" i="3"/>
  <c r="AZ767" i="3"/>
  <c r="AM768" i="3"/>
  <c r="AN768" i="3"/>
  <c r="AT768" i="3"/>
  <c r="AU768" i="3"/>
  <c r="AY768" i="3"/>
  <c r="AZ768" i="3"/>
  <c r="AM769" i="3"/>
  <c r="AN769" i="3"/>
  <c r="AT769" i="3"/>
  <c r="AU769" i="3"/>
  <c r="AY769" i="3"/>
  <c r="AZ769" i="3"/>
  <c r="AM770" i="3"/>
  <c r="AN770" i="3"/>
  <c r="AT770" i="3"/>
  <c r="AU770" i="3"/>
  <c r="AY770" i="3"/>
  <c r="AZ770" i="3"/>
  <c r="AT771" i="3"/>
  <c r="AU771" i="3"/>
  <c r="AY771" i="3"/>
  <c r="AZ771" i="3"/>
  <c r="AT772" i="3"/>
  <c r="AU772" i="3"/>
  <c r="AY772" i="3"/>
  <c r="AZ772" i="3"/>
  <c r="AT773" i="3"/>
  <c r="AU773" i="3"/>
  <c r="AY773" i="3"/>
  <c r="AZ773" i="3"/>
  <c r="AT774" i="3"/>
  <c r="AU774" i="3"/>
  <c r="AY774" i="3"/>
  <c r="AZ774" i="3"/>
  <c r="AM775" i="3"/>
  <c r="AN775" i="3"/>
  <c r="AT775" i="3"/>
  <c r="AU775" i="3"/>
  <c r="AY775" i="3"/>
  <c r="AZ775" i="3"/>
  <c r="AM776" i="3"/>
  <c r="AN776" i="3"/>
  <c r="AT776" i="3"/>
  <c r="AU776" i="3"/>
  <c r="AY776" i="3"/>
  <c r="AZ776" i="3"/>
  <c r="AM777" i="3"/>
  <c r="AN777" i="3"/>
  <c r="AT777" i="3"/>
  <c r="AU777" i="3"/>
  <c r="AY777" i="3"/>
  <c r="AZ777" i="3"/>
  <c r="AM778" i="3"/>
  <c r="AN778" i="3"/>
  <c r="AT778" i="3"/>
  <c r="AU778" i="3"/>
  <c r="AY778" i="3"/>
  <c r="AZ778" i="3"/>
  <c r="AM779" i="3"/>
  <c r="AN779" i="3"/>
  <c r="AT779" i="3"/>
  <c r="AU779" i="3"/>
  <c r="AY779" i="3"/>
  <c r="AZ779" i="3"/>
  <c r="AM780" i="3"/>
  <c r="AN780" i="3"/>
  <c r="AT780" i="3"/>
  <c r="AU780" i="3"/>
  <c r="AY780" i="3"/>
  <c r="AZ780" i="3"/>
  <c r="AM781" i="3"/>
  <c r="AN781" i="3"/>
  <c r="AT781" i="3"/>
  <c r="AU781" i="3"/>
  <c r="AY781" i="3"/>
  <c r="AZ781" i="3"/>
  <c r="AM782" i="3"/>
  <c r="AN782" i="3"/>
  <c r="AT782" i="3"/>
  <c r="AU782" i="3"/>
  <c r="AY782" i="3"/>
  <c r="AZ782" i="3"/>
  <c r="AM783" i="3"/>
  <c r="AN783" i="3"/>
  <c r="AT783" i="3"/>
  <c r="AU783" i="3"/>
  <c r="AY783" i="3"/>
  <c r="AZ783" i="3"/>
  <c r="AM784" i="3"/>
  <c r="AN784" i="3"/>
  <c r="AT784" i="3"/>
  <c r="AU784" i="3"/>
  <c r="AY784" i="3"/>
  <c r="AZ784" i="3"/>
  <c r="AT785" i="3"/>
  <c r="AU785" i="3"/>
  <c r="AY785" i="3"/>
  <c r="AZ785" i="3"/>
  <c r="AT786" i="3"/>
  <c r="AU786" i="3"/>
  <c r="AY786" i="3"/>
  <c r="AZ786" i="3"/>
  <c r="AT787" i="3"/>
  <c r="AU787" i="3"/>
  <c r="AY787" i="3"/>
  <c r="AZ787" i="3"/>
  <c r="AT788" i="3"/>
  <c r="AU788" i="3"/>
  <c r="AY788" i="3"/>
  <c r="AZ788" i="3"/>
  <c r="AM789" i="3"/>
  <c r="AN789" i="3"/>
  <c r="AT789" i="3"/>
  <c r="AU789" i="3"/>
  <c r="AY789" i="3"/>
  <c r="AZ789" i="3"/>
  <c r="AM790" i="3"/>
  <c r="AN790" i="3"/>
  <c r="AT790" i="3"/>
  <c r="AU790" i="3"/>
  <c r="AY790" i="3"/>
  <c r="AZ790" i="3"/>
  <c r="AM791" i="3"/>
  <c r="AN791" i="3"/>
  <c r="AT791" i="3"/>
  <c r="AU791" i="3"/>
  <c r="AY791" i="3"/>
  <c r="AZ791" i="3"/>
  <c r="AM792" i="3"/>
  <c r="AN792" i="3"/>
  <c r="AT792" i="3"/>
  <c r="AU792" i="3"/>
  <c r="AY792" i="3"/>
  <c r="AZ792" i="3"/>
  <c r="AM793" i="3"/>
  <c r="AN793" i="3"/>
  <c r="AT793" i="3"/>
  <c r="AU793" i="3"/>
  <c r="AY793" i="3"/>
  <c r="AZ793" i="3"/>
  <c r="AM794" i="3"/>
  <c r="AN794" i="3"/>
  <c r="AT794" i="3"/>
  <c r="AU794" i="3"/>
  <c r="AY794" i="3"/>
  <c r="AZ794" i="3"/>
  <c r="AM795" i="3"/>
  <c r="AN795" i="3"/>
  <c r="AT795" i="3"/>
  <c r="AU795" i="3"/>
  <c r="AY795" i="3"/>
  <c r="AZ795" i="3"/>
  <c r="AM796" i="3"/>
  <c r="AN796" i="3"/>
  <c r="AT796" i="3"/>
  <c r="AU796" i="3"/>
  <c r="AY796" i="3"/>
  <c r="AZ796" i="3"/>
  <c r="AM797" i="3"/>
  <c r="AN797" i="3"/>
  <c r="AT797" i="3"/>
  <c r="AU797" i="3"/>
  <c r="AY797" i="3"/>
  <c r="AZ797" i="3"/>
  <c r="AM798" i="3"/>
  <c r="AN798" i="3"/>
  <c r="AT798" i="3"/>
  <c r="AU798" i="3"/>
  <c r="AY798" i="3"/>
  <c r="AZ798" i="3"/>
  <c r="AT799" i="3"/>
  <c r="AU799" i="3"/>
  <c r="AY799" i="3"/>
  <c r="AZ799" i="3"/>
  <c r="AT800" i="3"/>
  <c r="AU800" i="3"/>
  <c r="AY800" i="3"/>
  <c r="AZ800" i="3"/>
  <c r="AT801" i="3"/>
  <c r="AU801" i="3"/>
  <c r="AY801" i="3"/>
  <c r="AZ801" i="3"/>
  <c r="AT802" i="3"/>
  <c r="AU802" i="3"/>
  <c r="AY802" i="3"/>
  <c r="AZ802" i="3"/>
  <c r="AM803" i="3"/>
  <c r="AN803" i="3"/>
  <c r="AT803" i="3"/>
  <c r="AU803" i="3"/>
  <c r="AY803" i="3"/>
  <c r="AZ803" i="3"/>
  <c r="AM804" i="3"/>
  <c r="AN804" i="3"/>
  <c r="AT804" i="3"/>
  <c r="AU804" i="3"/>
  <c r="AY804" i="3"/>
  <c r="AZ804" i="3"/>
  <c r="AM805" i="3"/>
  <c r="AN805" i="3"/>
  <c r="AT805" i="3"/>
  <c r="AU805" i="3"/>
  <c r="AY805" i="3"/>
  <c r="AZ805" i="3"/>
  <c r="AM806" i="3"/>
  <c r="AN806" i="3"/>
  <c r="AT806" i="3"/>
  <c r="AU806" i="3"/>
  <c r="AY806" i="3"/>
  <c r="AZ806" i="3"/>
  <c r="AM807" i="3"/>
  <c r="AN807" i="3"/>
  <c r="AT807" i="3"/>
  <c r="AU807" i="3"/>
  <c r="AY807" i="3"/>
  <c r="AZ807" i="3"/>
  <c r="AM808" i="3"/>
  <c r="AN808" i="3"/>
  <c r="AT808" i="3"/>
  <c r="AU808" i="3"/>
  <c r="AY808" i="3"/>
  <c r="AZ808" i="3"/>
  <c r="AM809" i="3"/>
  <c r="AN809" i="3"/>
  <c r="AT809" i="3"/>
  <c r="AU809" i="3"/>
  <c r="AY809" i="3"/>
  <c r="AZ809" i="3"/>
  <c r="AM810" i="3"/>
  <c r="AN810" i="3"/>
  <c r="AT810" i="3"/>
  <c r="AU810" i="3"/>
  <c r="AY810" i="3"/>
  <c r="AZ810" i="3"/>
  <c r="AM811" i="3"/>
  <c r="AN811" i="3"/>
  <c r="AT811" i="3"/>
  <c r="AU811" i="3"/>
  <c r="AY811" i="3"/>
  <c r="AZ811" i="3"/>
  <c r="AM812" i="3"/>
  <c r="AN812" i="3"/>
  <c r="AT812" i="3"/>
  <c r="AU812" i="3"/>
  <c r="AY812" i="3"/>
  <c r="AZ812" i="3"/>
  <c r="AT813" i="3"/>
  <c r="AU813" i="3"/>
  <c r="AY813" i="3"/>
  <c r="AZ813" i="3"/>
  <c r="AT814" i="3"/>
  <c r="AU814" i="3"/>
  <c r="AY814" i="3"/>
  <c r="AZ814" i="3"/>
  <c r="AT815" i="3"/>
  <c r="AU815" i="3"/>
  <c r="AY815" i="3"/>
  <c r="AZ815" i="3"/>
  <c r="AT816" i="3"/>
  <c r="AU816" i="3"/>
  <c r="AY816" i="3"/>
  <c r="AZ816" i="3"/>
  <c r="AM817" i="3"/>
  <c r="AN817" i="3"/>
  <c r="AT817" i="3"/>
  <c r="AU817" i="3"/>
  <c r="AY817" i="3"/>
  <c r="AZ817" i="3"/>
  <c r="AM818" i="3"/>
  <c r="AN818" i="3"/>
  <c r="AT818" i="3"/>
  <c r="AU818" i="3"/>
  <c r="AY818" i="3"/>
  <c r="AZ818" i="3"/>
  <c r="AM819" i="3"/>
  <c r="AN819" i="3"/>
  <c r="AT819" i="3"/>
  <c r="AU819" i="3"/>
  <c r="AY819" i="3"/>
  <c r="AZ819" i="3"/>
  <c r="AM820" i="3"/>
  <c r="AN820" i="3"/>
  <c r="AT820" i="3"/>
  <c r="AU820" i="3"/>
  <c r="AY820" i="3"/>
  <c r="AZ820" i="3"/>
  <c r="AM821" i="3"/>
  <c r="AN821" i="3"/>
  <c r="AT821" i="3"/>
  <c r="AU821" i="3"/>
  <c r="AY821" i="3"/>
  <c r="AZ821" i="3"/>
  <c r="AM822" i="3"/>
  <c r="AN822" i="3"/>
  <c r="AT822" i="3"/>
  <c r="AU822" i="3"/>
  <c r="AY822" i="3"/>
  <c r="AZ822" i="3"/>
  <c r="AM823" i="3"/>
  <c r="AN823" i="3"/>
  <c r="AT823" i="3"/>
  <c r="AU823" i="3"/>
  <c r="AY823" i="3"/>
  <c r="AZ823" i="3"/>
  <c r="AM824" i="3"/>
  <c r="AN824" i="3"/>
  <c r="AT824" i="3"/>
  <c r="AU824" i="3"/>
  <c r="AY824" i="3"/>
  <c r="AZ824" i="3"/>
  <c r="AM825" i="3"/>
  <c r="AN825" i="3"/>
  <c r="AT825" i="3"/>
  <c r="AU825" i="3"/>
  <c r="AY825" i="3"/>
  <c r="AZ825" i="3"/>
  <c r="AM826" i="3"/>
  <c r="AN826" i="3"/>
  <c r="AT826" i="3"/>
  <c r="AU826" i="3"/>
  <c r="AY826" i="3"/>
  <c r="AZ826" i="3"/>
  <c r="AT827" i="3"/>
  <c r="AU827" i="3"/>
  <c r="AY827" i="3"/>
  <c r="AZ827" i="3"/>
  <c r="AT828" i="3"/>
  <c r="AU828" i="3"/>
  <c r="AY828" i="3"/>
  <c r="AZ828" i="3"/>
  <c r="AT829" i="3"/>
  <c r="AU829" i="3"/>
  <c r="AY829" i="3"/>
  <c r="AZ829" i="3"/>
  <c r="AT830" i="3"/>
  <c r="AU830" i="3"/>
  <c r="AY830" i="3"/>
  <c r="AZ830" i="3"/>
  <c r="AM831" i="3"/>
  <c r="AN831" i="3"/>
  <c r="AT831" i="3"/>
  <c r="AU831" i="3"/>
  <c r="AY831" i="3"/>
  <c r="AZ831" i="3"/>
  <c r="AM832" i="3"/>
  <c r="AN832" i="3"/>
  <c r="AT832" i="3"/>
  <c r="AU832" i="3"/>
  <c r="AY832" i="3"/>
  <c r="AZ832" i="3"/>
  <c r="AM833" i="3"/>
  <c r="AN833" i="3"/>
  <c r="AT833" i="3"/>
  <c r="AU833" i="3"/>
  <c r="AY833" i="3"/>
  <c r="AZ833" i="3"/>
  <c r="AM834" i="3"/>
  <c r="AN834" i="3"/>
  <c r="AT834" i="3"/>
  <c r="AU834" i="3"/>
  <c r="AY834" i="3"/>
  <c r="AZ834" i="3"/>
  <c r="AM835" i="3"/>
  <c r="AN835" i="3"/>
  <c r="AT835" i="3"/>
  <c r="AU835" i="3"/>
  <c r="AY835" i="3"/>
  <c r="AZ835" i="3"/>
  <c r="AM836" i="3"/>
  <c r="AN836" i="3"/>
  <c r="AT836" i="3"/>
  <c r="AU836" i="3"/>
  <c r="AY836" i="3"/>
  <c r="AZ836" i="3"/>
  <c r="AM837" i="3"/>
  <c r="AN837" i="3"/>
  <c r="AT837" i="3"/>
  <c r="AU837" i="3"/>
  <c r="AY837" i="3"/>
  <c r="AZ837" i="3"/>
  <c r="AM838" i="3"/>
  <c r="AN838" i="3"/>
  <c r="AT838" i="3"/>
  <c r="AU838" i="3"/>
  <c r="AY838" i="3"/>
  <c r="AZ838" i="3"/>
  <c r="AM839" i="3"/>
  <c r="AN839" i="3"/>
  <c r="AT839" i="3"/>
  <c r="AU839" i="3"/>
  <c r="AY839" i="3"/>
  <c r="AZ839" i="3"/>
  <c r="AM840" i="3"/>
  <c r="AN840" i="3"/>
  <c r="AT840" i="3"/>
  <c r="AU840" i="3"/>
  <c r="AY840" i="3"/>
  <c r="AZ840" i="3"/>
  <c r="AT841" i="3"/>
  <c r="AU841" i="3"/>
  <c r="AY841" i="3"/>
  <c r="AZ841" i="3"/>
  <c r="AT842" i="3"/>
  <c r="AU842" i="3"/>
  <c r="AY842" i="3"/>
  <c r="AZ842" i="3"/>
  <c r="AT843" i="3"/>
  <c r="AU843" i="3"/>
  <c r="AY843" i="3"/>
  <c r="AZ843" i="3"/>
  <c r="AT844" i="3"/>
  <c r="AU844" i="3"/>
  <c r="AY844" i="3"/>
  <c r="AZ844" i="3"/>
  <c r="AM845" i="3"/>
  <c r="AN845" i="3"/>
  <c r="AT845" i="3"/>
  <c r="AU845" i="3"/>
  <c r="AY845" i="3"/>
  <c r="AZ845" i="3"/>
  <c r="AM846" i="3"/>
  <c r="AN846" i="3"/>
  <c r="AT846" i="3"/>
  <c r="AU846" i="3"/>
  <c r="AY846" i="3"/>
  <c r="AZ846" i="3"/>
  <c r="AM847" i="3"/>
  <c r="AN847" i="3"/>
  <c r="AT847" i="3"/>
  <c r="AU847" i="3"/>
  <c r="AY847" i="3"/>
  <c r="AZ847" i="3"/>
  <c r="AM848" i="3"/>
  <c r="AN848" i="3"/>
  <c r="AT848" i="3"/>
  <c r="AU848" i="3"/>
  <c r="AY848" i="3"/>
  <c r="AZ848" i="3"/>
  <c r="AM849" i="3"/>
  <c r="AN849" i="3"/>
  <c r="AT849" i="3"/>
  <c r="AU849" i="3"/>
  <c r="AY849" i="3"/>
  <c r="AZ849" i="3"/>
  <c r="AM850" i="3"/>
  <c r="AN850" i="3"/>
  <c r="AT850" i="3"/>
  <c r="AU850" i="3"/>
  <c r="AY850" i="3"/>
  <c r="AZ850" i="3"/>
  <c r="AM851" i="3"/>
  <c r="AN851" i="3"/>
  <c r="AT851" i="3"/>
  <c r="AU851" i="3"/>
  <c r="AY851" i="3"/>
  <c r="AZ851" i="3"/>
  <c r="AM852" i="3"/>
  <c r="AN852" i="3"/>
  <c r="AT852" i="3"/>
  <c r="AU852" i="3"/>
  <c r="AY852" i="3"/>
  <c r="AZ852" i="3"/>
  <c r="AM853" i="3"/>
  <c r="AN853" i="3"/>
  <c r="AT853" i="3"/>
  <c r="AU853" i="3"/>
  <c r="AY853" i="3"/>
  <c r="AZ853" i="3"/>
  <c r="AM854" i="3"/>
  <c r="AN854" i="3"/>
  <c r="AT854" i="3"/>
  <c r="AU854" i="3"/>
  <c r="AY854" i="3"/>
  <c r="AZ854" i="3"/>
  <c r="AT855" i="3"/>
  <c r="AU855" i="3"/>
  <c r="AY855" i="3"/>
  <c r="AZ855" i="3"/>
  <c r="AT856" i="3"/>
  <c r="AU856" i="3"/>
  <c r="AY856" i="3"/>
  <c r="AZ856" i="3"/>
  <c r="AT857" i="3"/>
  <c r="AU857" i="3"/>
  <c r="AY857" i="3"/>
  <c r="AZ857" i="3"/>
  <c r="AT858" i="3"/>
  <c r="AU858" i="3"/>
  <c r="AY858" i="3"/>
  <c r="AZ858" i="3"/>
  <c r="AM859" i="3"/>
  <c r="AN859" i="3"/>
  <c r="AT859" i="3"/>
  <c r="AU859" i="3"/>
  <c r="AY859" i="3"/>
  <c r="AZ859" i="3"/>
  <c r="AM860" i="3"/>
  <c r="AN860" i="3"/>
  <c r="AT860" i="3"/>
  <c r="AU860" i="3"/>
  <c r="AY860" i="3"/>
  <c r="AZ860" i="3"/>
  <c r="AM861" i="3"/>
  <c r="AN861" i="3"/>
  <c r="AT861" i="3"/>
  <c r="AU861" i="3"/>
  <c r="AY861" i="3"/>
  <c r="AZ861" i="3"/>
  <c r="AM862" i="3"/>
  <c r="AN862" i="3"/>
  <c r="AT862" i="3"/>
  <c r="AU862" i="3"/>
  <c r="AY862" i="3"/>
  <c r="AZ862" i="3"/>
  <c r="AM863" i="3"/>
  <c r="AN863" i="3"/>
  <c r="AT863" i="3"/>
  <c r="AU863" i="3"/>
  <c r="AY863" i="3"/>
  <c r="AZ863" i="3"/>
  <c r="AM864" i="3"/>
  <c r="AN864" i="3"/>
  <c r="AT864" i="3"/>
  <c r="AU864" i="3"/>
  <c r="AY864" i="3"/>
  <c r="AZ864" i="3"/>
  <c r="AM865" i="3"/>
  <c r="AN865" i="3"/>
  <c r="AT865" i="3"/>
  <c r="AU865" i="3"/>
  <c r="AY865" i="3"/>
  <c r="AZ865" i="3"/>
  <c r="AM866" i="3"/>
  <c r="AN866" i="3"/>
  <c r="AT866" i="3"/>
  <c r="AU866" i="3"/>
  <c r="AY866" i="3"/>
  <c r="AZ866" i="3"/>
  <c r="AM867" i="3"/>
  <c r="AN867" i="3"/>
  <c r="AT867" i="3"/>
  <c r="AU867" i="3"/>
  <c r="AY867" i="3"/>
  <c r="AZ867" i="3"/>
  <c r="AM868" i="3"/>
  <c r="AN868" i="3"/>
  <c r="AT868" i="3"/>
  <c r="AU868" i="3"/>
  <c r="AY868" i="3"/>
  <c r="AZ868" i="3"/>
  <c r="AT869" i="3"/>
  <c r="AU869" i="3"/>
  <c r="AY869" i="3"/>
  <c r="AZ869" i="3"/>
  <c r="AT870" i="3"/>
  <c r="AU870" i="3"/>
  <c r="AY870" i="3"/>
  <c r="AZ870" i="3"/>
  <c r="AT871" i="3"/>
  <c r="AU871" i="3"/>
  <c r="AY871" i="3"/>
  <c r="AZ871" i="3"/>
  <c r="AT872" i="3"/>
  <c r="AU872" i="3"/>
  <c r="AY872" i="3"/>
  <c r="AZ872" i="3"/>
  <c r="AM873" i="3"/>
  <c r="AN873" i="3"/>
  <c r="AT873" i="3"/>
  <c r="AU873" i="3"/>
  <c r="AY873" i="3"/>
  <c r="AZ873" i="3"/>
  <c r="AM874" i="3"/>
  <c r="AN874" i="3"/>
  <c r="AT874" i="3"/>
  <c r="AU874" i="3"/>
  <c r="AY874" i="3"/>
  <c r="AZ874" i="3"/>
  <c r="AM875" i="3"/>
  <c r="AN875" i="3"/>
  <c r="AT875" i="3"/>
  <c r="AU875" i="3"/>
  <c r="AY875" i="3"/>
  <c r="AZ875" i="3"/>
  <c r="AM876" i="3"/>
  <c r="AN876" i="3"/>
  <c r="AT876" i="3"/>
  <c r="AU876" i="3"/>
  <c r="AY876" i="3"/>
  <c r="AZ876" i="3"/>
  <c r="AM877" i="3"/>
  <c r="AN877" i="3"/>
  <c r="AT877" i="3"/>
  <c r="AU877" i="3"/>
  <c r="AY877" i="3"/>
  <c r="AZ877" i="3"/>
  <c r="AM878" i="3"/>
  <c r="AN878" i="3"/>
  <c r="AT878" i="3"/>
  <c r="AU878" i="3"/>
  <c r="AY878" i="3"/>
  <c r="AZ878" i="3"/>
  <c r="AM879" i="3"/>
  <c r="AN879" i="3"/>
  <c r="AT879" i="3"/>
  <c r="AU879" i="3"/>
  <c r="AY879" i="3"/>
  <c r="AZ879" i="3"/>
  <c r="AM880" i="3"/>
  <c r="AN880" i="3"/>
  <c r="AT880" i="3"/>
  <c r="AU880" i="3"/>
  <c r="AY880" i="3"/>
  <c r="AZ880" i="3"/>
  <c r="AM881" i="3"/>
  <c r="AN881" i="3"/>
  <c r="AT881" i="3"/>
  <c r="AU881" i="3"/>
  <c r="AY881" i="3"/>
  <c r="AZ881" i="3"/>
  <c r="AM882" i="3"/>
  <c r="AN882" i="3"/>
  <c r="AT882" i="3"/>
  <c r="AU882" i="3"/>
  <c r="AY882" i="3"/>
  <c r="AZ882" i="3"/>
  <c r="AT883" i="3"/>
  <c r="AU883" i="3"/>
  <c r="AY883" i="3"/>
  <c r="AZ883" i="3"/>
  <c r="AT884" i="3"/>
  <c r="AU884" i="3"/>
  <c r="AY884" i="3"/>
  <c r="AZ884" i="3"/>
  <c r="AT885" i="3"/>
  <c r="AU885" i="3"/>
  <c r="AY885" i="3"/>
  <c r="AZ885" i="3"/>
  <c r="AT886" i="3"/>
  <c r="AU886" i="3"/>
  <c r="AY886" i="3"/>
  <c r="AZ886" i="3"/>
  <c r="AM887" i="3"/>
  <c r="AN887" i="3"/>
  <c r="AT887" i="3"/>
  <c r="AU887" i="3"/>
  <c r="AY887" i="3"/>
  <c r="AZ887" i="3"/>
  <c r="AM888" i="3"/>
  <c r="AN888" i="3"/>
  <c r="AT888" i="3"/>
  <c r="AU888" i="3"/>
  <c r="AY888" i="3"/>
  <c r="AZ888" i="3"/>
  <c r="AM889" i="3"/>
  <c r="AN889" i="3"/>
  <c r="AT889" i="3"/>
  <c r="AU889" i="3"/>
  <c r="AY889" i="3"/>
  <c r="AZ889" i="3"/>
  <c r="AM890" i="3"/>
  <c r="AN890" i="3"/>
  <c r="AT890" i="3"/>
  <c r="AU890" i="3"/>
  <c r="AY890" i="3"/>
  <c r="AZ890" i="3"/>
  <c r="AM891" i="3"/>
  <c r="AN891" i="3"/>
  <c r="AT891" i="3"/>
  <c r="AU891" i="3"/>
  <c r="AY891" i="3"/>
  <c r="AZ891" i="3"/>
  <c r="AM892" i="3"/>
  <c r="AN892" i="3"/>
  <c r="AT892" i="3"/>
  <c r="AU892" i="3"/>
  <c r="AY892" i="3"/>
  <c r="AZ892" i="3"/>
  <c r="AM893" i="3"/>
  <c r="AN893" i="3"/>
  <c r="AT893" i="3"/>
  <c r="AU893" i="3"/>
  <c r="AY893" i="3"/>
  <c r="AZ893" i="3"/>
  <c r="AM894" i="3"/>
  <c r="AN894" i="3"/>
  <c r="AT894" i="3"/>
  <c r="AU894" i="3"/>
  <c r="AY894" i="3"/>
  <c r="AZ894" i="3"/>
  <c r="AM895" i="3"/>
  <c r="AN895" i="3"/>
  <c r="AT895" i="3"/>
  <c r="AU895" i="3"/>
  <c r="AY895" i="3"/>
  <c r="AZ895" i="3"/>
  <c r="AM896" i="3"/>
  <c r="AN896" i="3"/>
  <c r="AT896" i="3"/>
  <c r="AU896" i="3"/>
  <c r="AY896" i="3"/>
  <c r="AZ896" i="3"/>
  <c r="AT897" i="3"/>
  <c r="AU897" i="3"/>
  <c r="AY897" i="3"/>
  <c r="AZ897" i="3"/>
  <c r="AT898" i="3"/>
  <c r="AU898" i="3"/>
  <c r="AY898" i="3"/>
  <c r="AZ898" i="3"/>
  <c r="AT899" i="3"/>
  <c r="AU899" i="3"/>
  <c r="AY899" i="3"/>
  <c r="AZ899" i="3"/>
  <c r="AT900" i="3"/>
  <c r="AU900" i="3"/>
  <c r="AY900" i="3"/>
  <c r="AZ900" i="3"/>
  <c r="AM901" i="3"/>
  <c r="AN901" i="3"/>
  <c r="AT901" i="3"/>
  <c r="AU901" i="3"/>
  <c r="AY901" i="3"/>
  <c r="AZ901" i="3"/>
  <c r="AM902" i="3"/>
  <c r="AN902" i="3"/>
  <c r="AT902" i="3"/>
  <c r="AU902" i="3"/>
  <c r="AY902" i="3"/>
  <c r="AZ902" i="3"/>
  <c r="AM903" i="3"/>
  <c r="AN903" i="3"/>
  <c r="AT903" i="3"/>
  <c r="AU903" i="3"/>
  <c r="AY903" i="3"/>
  <c r="AZ903" i="3"/>
  <c r="AM904" i="3"/>
  <c r="AN904" i="3"/>
  <c r="AT904" i="3"/>
  <c r="AU904" i="3"/>
  <c r="AY904" i="3"/>
  <c r="AZ904" i="3"/>
  <c r="AM905" i="3"/>
  <c r="AN905" i="3"/>
  <c r="AT905" i="3"/>
  <c r="AU905" i="3"/>
  <c r="AY905" i="3"/>
  <c r="AZ905" i="3"/>
  <c r="AM906" i="3"/>
  <c r="AN906" i="3"/>
  <c r="AT906" i="3"/>
  <c r="AU906" i="3"/>
  <c r="AY906" i="3"/>
  <c r="AZ906" i="3"/>
  <c r="AM907" i="3"/>
  <c r="AN907" i="3"/>
  <c r="AT907" i="3"/>
  <c r="AU907" i="3"/>
  <c r="AY907" i="3"/>
  <c r="AZ907" i="3"/>
  <c r="AM908" i="3"/>
  <c r="AN908" i="3"/>
  <c r="AT908" i="3"/>
  <c r="AU908" i="3"/>
  <c r="AY908" i="3"/>
  <c r="AZ908" i="3"/>
  <c r="AM909" i="3"/>
  <c r="AN909" i="3"/>
  <c r="AT909" i="3"/>
  <c r="AU909" i="3"/>
  <c r="AY909" i="3"/>
  <c r="AZ909" i="3"/>
  <c r="AM910" i="3"/>
  <c r="AN910" i="3"/>
  <c r="AT910" i="3"/>
  <c r="AU910" i="3"/>
  <c r="AY910" i="3"/>
  <c r="AZ910" i="3"/>
  <c r="AT911" i="3"/>
  <c r="AU911" i="3"/>
  <c r="AY911" i="3"/>
  <c r="AZ911" i="3"/>
  <c r="AT912" i="3"/>
  <c r="AU912" i="3"/>
  <c r="AY912" i="3"/>
  <c r="AZ912" i="3"/>
  <c r="AT913" i="3"/>
  <c r="AU913" i="3"/>
  <c r="AY913" i="3"/>
  <c r="AZ913" i="3"/>
  <c r="AT914" i="3"/>
  <c r="AU914" i="3"/>
  <c r="AY914" i="3"/>
  <c r="AZ914" i="3"/>
  <c r="AM915" i="3"/>
  <c r="AN915" i="3"/>
  <c r="AT915" i="3"/>
  <c r="AU915" i="3"/>
  <c r="AY915" i="3"/>
  <c r="AZ915" i="3"/>
  <c r="AM916" i="3"/>
  <c r="AN916" i="3"/>
  <c r="AT916" i="3"/>
  <c r="AU916" i="3"/>
  <c r="AY916" i="3"/>
  <c r="AZ916" i="3"/>
  <c r="AM917" i="3"/>
  <c r="AN917" i="3"/>
  <c r="AT917" i="3"/>
  <c r="AU917" i="3"/>
  <c r="AY917" i="3"/>
  <c r="AZ917" i="3"/>
  <c r="AM918" i="3"/>
  <c r="AN918" i="3"/>
  <c r="AT918" i="3"/>
  <c r="AU918" i="3"/>
  <c r="AY918" i="3"/>
  <c r="AZ918" i="3"/>
  <c r="AM919" i="3"/>
  <c r="AN919" i="3"/>
  <c r="AT919" i="3"/>
  <c r="AU919" i="3"/>
  <c r="AY919" i="3"/>
  <c r="AZ919" i="3"/>
  <c r="AM920" i="3"/>
  <c r="AN920" i="3"/>
  <c r="AT920" i="3"/>
  <c r="AU920" i="3"/>
  <c r="AY920" i="3"/>
  <c r="AZ920" i="3"/>
  <c r="AM921" i="3"/>
  <c r="AN921" i="3"/>
  <c r="AT921" i="3"/>
  <c r="AU921" i="3"/>
  <c r="AY921" i="3"/>
  <c r="AZ921" i="3"/>
  <c r="AM922" i="3"/>
  <c r="AN922" i="3"/>
  <c r="AT922" i="3"/>
  <c r="AU922" i="3"/>
  <c r="AY922" i="3"/>
  <c r="AZ922" i="3"/>
  <c r="AM923" i="3"/>
  <c r="AN923" i="3"/>
  <c r="AT923" i="3"/>
  <c r="AU923" i="3"/>
  <c r="AY923" i="3"/>
  <c r="AZ923" i="3"/>
  <c r="AM924" i="3"/>
  <c r="AN924" i="3"/>
  <c r="AT924" i="3"/>
  <c r="AU924" i="3"/>
  <c r="AY924" i="3"/>
  <c r="AZ924" i="3"/>
  <c r="AT925" i="3"/>
  <c r="AU925" i="3"/>
  <c r="AY925" i="3"/>
  <c r="AZ925" i="3"/>
  <c r="AT926" i="3"/>
  <c r="AU926" i="3"/>
  <c r="AY926" i="3"/>
  <c r="AZ926" i="3"/>
  <c r="AT927" i="3"/>
  <c r="AU927" i="3"/>
  <c r="AY927" i="3"/>
  <c r="AZ927" i="3"/>
  <c r="AT928" i="3"/>
  <c r="AU928" i="3"/>
  <c r="AY928" i="3"/>
  <c r="AZ928" i="3"/>
  <c r="AM929" i="3"/>
  <c r="AN929" i="3"/>
  <c r="AT929" i="3"/>
  <c r="AU929" i="3"/>
  <c r="AY929" i="3"/>
  <c r="AZ929" i="3"/>
  <c r="AM930" i="3"/>
  <c r="AN930" i="3"/>
  <c r="AT930" i="3"/>
  <c r="AU930" i="3"/>
  <c r="AY930" i="3"/>
  <c r="AZ930" i="3"/>
  <c r="AM931" i="3"/>
  <c r="AN931" i="3"/>
  <c r="AT931" i="3"/>
  <c r="AU931" i="3"/>
  <c r="AY931" i="3"/>
  <c r="AZ931" i="3"/>
  <c r="AM932" i="3"/>
  <c r="AN932" i="3"/>
  <c r="AT932" i="3"/>
  <c r="AU932" i="3"/>
  <c r="AY932" i="3"/>
  <c r="AZ932" i="3"/>
  <c r="AM933" i="3"/>
  <c r="AN933" i="3"/>
  <c r="AT933" i="3"/>
  <c r="AU933" i="3"/>
  <c r="AY933" i="3"/>
  <c r="AZ933" i="3"/>
  <c r="AM934" i="3"/>
  <c r="AN934" i="3"/>
  <c r="AT934" i="3"/>
  <c r="AU934" i="3"/>
  <c r="AY934" i="3"/>
  <c r="AZ934" i="3"/>
  <c r="AM935" i="3"/>
  <c r="AN935" i="3"/>
  <c r="AT935" i="3"/>
  <c r="AU935" i="3"/>
  <c r="AY935" i="3"/>
  <c r="AZ935" i="3"/>
  <c r="AM936" i="3"/>
  <c r="AN936" i="3"/>
  <c r="AT936" i="3"/>
  <c r="AU936" i="3"/>
  <c r="AY936" i="3"/>
  <c r="AZ936" i="3"/>
  <c r="AM937" i="3"/>
  <c r="AN937" i="3"/>
  <c r="AT937" i="3"/>
  <c r="AU937" i="3"/>
  <c r="AY937" i="3"/>
  <c r="AZ937" i="3"/>
  <c r="AM938" i="3"/>
  <c r="AN938" i="3"/>
  <c r="AT938" i="3"/>
  <c r="AU938" i="3"/>
  <c r="AY938" i="3"/>
  <c r="AZ938" i="3"/>
  <c r="AT939" i="3"/>
  <c r="AU939" i="3"/>
  <c r="AY939" i="3"/>
  <c r="AZ939" i="3"/>
  <c r="AT940" i="3"/>
  <c r="AU940" i="3"/>
  <c r="AY940" i="3"/>
  <c r="AZ940" i="3"/>
  <c r="AT941" i="3"/>
  <c r="AU941" i="3"/>
  <c r="AY941" i="3"/>
  <c r="AZ941" i="3"/>
  <c r="AT942" i="3"/>
  <c r="AU942" i="3"/>
  <c r="AY942" i="3"/>
  <c r="AZ942" i="3"/>
  <c r="AM943" i="3"/>
  <c r="AN943" i="3"/>
  <c r="AT943" i="3"/>
  <c r="AU943" i="3"/>
  <c r="AY943" i="3"/>
  <c r="AZ943" i="3"/>
  <c r="AM944" i="3"/>
  <c r="AN944" i="3"/>
  <c r="AT944" i="3"/>
  <c r="AU944" i="3"/>
  <c r="AY944" i="3"/>
  <c r="AZ944" i="3"/>
  <c r="AM945" i="3"/>
  <c r="AN945" i="3"/>
  <c r="AT945" i="3"/>
  <c r="AU945" i="3"/>
  <c r="AY945" i="3"/>
  <c r="AZ945" i="3"/>
  <c r="AM946" i="3"/>
  <c r="AN946" i="3"/>
  <c r="AT946" i="3"/>
  <c r="AU946" i="3"/>
  <c r="AY946" i="3"/>
  <c r="AZ946" i="3"/>
  <c r="AM947" i="3"/>
  <c r="AN947" i="3"/>
  <c r="AT947" i="3"/>
  <c r="AU947" i="3"/>
  <c r="AY947" i="3"/>
  <c r="AZ947" i="3"/>
  <c r="AM948" i="3"/>
  <c r="AN948" i="3"/>
  <c r="AT948" i="3"/>
  <c r="AU948" i="3"/>
  <c r="AY948" i="3"/>
  <c r="AZ948" i="3"/>
  <c r="AM949" i="3"/>
  <c r="AN949" i="3"/>
  <c r="AT949" i="3"/>
  <c r="AU949" i="3"/>
  <c r="AY949" i="3"/>
  <c r="AZ949" i="3"/>
  <c r="AM950" i="3"/>
  <c r="AN950" i="3"/>
  <c r="AT950" i="3"/>
  <c r="AU950" i="3"/>
  <c r="AY950" i="3"/>
  <c r="AZ950" i="3"/>
  <c r="AM951" i="3"/>
  <c r="AN951" i="3"/>
  <c r="AT951" i="3"/>
  <c r="AU951" i="3"/>
  <c r="AY951" i="3"/>
  <c r="AZ951" i="3"/>
  <c r="AM952" i="3"/>
  <c r="AN952" i="3"/>
  <c r="AT952" i="3"/>
  <c r="AU952" i="3"/>
  <c r="AY952" i="3"/>
  <c r="AZ952" i="3"/>
  <c r="AT953" i="3"/>
  <c r="AU953" i="3"/>
  <c r="AY953" i="3"/>
  <c r="AZ953" i="3"/>
  <c r="AT954" i="3"/>
  <c r="AU954" i="3"/>
  <c r="AY954" i="3"/>
  <c r="AZ954" i="3"/>
  <c r="AT955" i="3"/>
  <c r="AU955" i="3"/>
  <c r="AY955" i="3"/>
  <c r="AZ955" i="3"/>
  <c r="AT956" i="3"/>
  <c r="AU956" i="3"/>
  <c r="AY956" i="3"/>
  <c r="AZ956" i="3"/>
  <c r="AM957" i="3"/>
  <c r="AN957" i="3"/>
  <c r="AT957" i="3"/>
  <c r="AU957" i="3"/>
  <c r="AY957" i="3"/>
  <c r="AZ957" i="3"/>
  <c r="AM958" i="3"/>
  <c r="AN958" i="3"/>
  <c r="AT958" i="3"/>
  <c r="AU958" i="3"/>
  <c r="AY958" i="3"/>
  <c r="AZ958" i="3"/>
  <c r="AM959" i="3"/>
  <c r="AN959" i="3"/>
  <c r="AT959" i="3"/>
  <c r="AU959" i="3"/>
  <c r="AY959" i="3"/>
  <c r="AZ959" i="3"/>
  <c r="AM960" i="3"/>
  <c r="AN960" i="3"/>
  <c r="AT960" i="3"/>
  <c r="AU960" i="3"/>
  <c r="AY960" i="3"/>
  <c r="AZ960" i="3"/>
  <c r="AM961" i="3"/>
  <c r="AN961" i="3"/>
  <c r="AT961" i="3"/>
  <c r="AU961" i="3"/>
  <c r="AY961" i="3"/>
  <c r="AZ961" i="3"/>
  <c r="AM962" i="3"/>
  <c r="AN962" i="3"/>
  <c r="AT962" i="3"/>
  <c r="AU962" i="3"/>
  <c r="AY962" i="3"/>
  <c r="AZ962" i="3"/>
  <c r="AM963" i="3"/>
  <c r="AN963" i="3"/>
  <c r="AT963" i="3"/>
  <c r="AU963" i="3"/>
  <c r="AY963" i="3"/>
  <c r="AZ963" i="3"/>
  <c r="AM964" i="3"/>
  <c r="AN964" i="3"/>
  <c r="AT964" i="3"/>
  <c r="AU964" i="3"/>
  <c r="AY964" i="3"/>
  <c r="AZ964" i="3"/>
  <c r="AM965" i="3"/>
  <c r="AN965" i="3"/>
  <c r="AT965" i="3"/>
  <c r="AU965" i="3"/>
  <c r="AY965" i="3"/>
  <c r="AZ965" i="3"/>
  <c r="AM966" i="3"/>
  <c r="AN966" i="3"/>
  <c r="AT966" i="3"/>
  <c r="AU966" i="3"/>
  <c r="AY966" i="3"/>
  <c r="AZ966" i="3"/>
  <c r="AT967" i="3"/>
  <c r="AU967" i="3"/>
  <c r="AY967" i="3"/>
  <c r="AZ967" i="3"/>
  <c r="AT968" i="3"/>
  <c r="AU968" i="3"/>
  <c r="AY968" i="3"/>
  <c r="AZ968" i="3"/>
  <c r="AT969" i="3"/>
  <c r="AU969" i="3"/>
  <c r="AY969" i="3"/>
  <c r="AZ969" i="3"/>
  <c r="AT970" i="3"/>
  <c r="AU970" i="3"/>
  <c r="AY970" i="3"/>
  <c r="AZ970" i="3"/>
  <c r="AM971" i="3"/>
  <c r="AN971" i="3"/>
  <c r="AT971" i="3"/>
  <c r="AU971" i="3"/>
  <c r="AY971" i="3"/>
  <c r="AZ971" i="3"/>
  <c r="AM972" i="3"/>
  <c r="AN972" i="3"/>
  <c r="AT972" i="3"/>
  <c r="AU972" i="3"/>
  <c r="AY972" i="3"/>
  <c r="AZ972" i="3"/>
  <c r="AM973" i="3"/>
  <c r="AN973" i="3"/>
  <c r="AT973" i="3"/>
  <c r="AU973" i="3"/>
  <c r="AY973" i="3"/>
  <c r="AZ973" i="3"/>
  <c r="AM974" i="3"/>
  <c r="AN974" i="3"/>
  <c r="AT974" i="3"/>
  <c r="AU974" i="3"/>
  <c r="AY974" i="3"/>
  <c r="AZ974" i="3"/>
  <c r="AM975" i="3"/>
  <c r="AN975" i="3"/>
  <c r="AT975" i="3"/>
  <c r="AU975" i="3"/>
  <c r="AY975" i="3"/>
  <c r="AZ975" i="3"/>
  <c r="AM976" i="3"/>
  <c r="AN976" i="3"/>
  <c r="AT976" i="3"/>
  <c r="AU976" i="3"/>
  <c r="AY976" i="3"/>
  <c r="AZ976" i="3"/>
  <c r="AM977" i="3"/>
  <c r="AN977" i="3"/>
  <c r="AT977" i="3"/>
  <c r="AU977" i="3"/>
  <c r="AY977" i="3"/>
  <c r="AZ977" i="3"/>
  <c r="AM978" i="3"/>
  <c r="AN978" i="3"/>
  <c r="AT978" i="3"/>
  <c r="AU978" i="3"/>
  <c r="AY978" i="3"/>
  <c r="AZ978" i="3"/>
  <c r="AM979" i="3"/>
  <c r="AN979" i="3"/>
  <c r="AT979" i="3"/>
  <c r="AU979" i="3"/>
  <c r="AY979" i="3"/>
  <c r="AZ979" i="3"/>
  <c r="AM980" i="3"/>
  <c r="AN980" i="3"/>
  <c r="AT980" i="3"/>
  <c r="AU980" i="3"/>
  <c r="AY980" i="3"/>
  <c r="AZ980" i="3"/>
  <c r="AT981" i="3"/>
  <c r="AU981" i="3"/>
  <c r="AY981" i="3"/>
  <c r="AZ981" i="3"/>
  <c r="AT982" i="3"/>
  <c r="AU982" i="3"/>
  <c r="AY982" i="3"/>
  <c r="AZ982" i="3"/>
  <c r="AT983" i="3"/>
  <c r="AU983" i="3"/>
  <c r="AY983" i="3"/>
  <c r="AZ983" i="3"/>
  <c r="AT984" i="3"/>
  <c r="AU984" i="3"/>
  <c r="AY984" i="3"/>
  <c r="AZ984" i="3"/>
  <c r="AM985" i="3"/>
  <c r="AN985" i="3"/>
  <c r="AT985" i="3"/>
  <c r="AU985" i="3"/>
  <c r="AY985" i="3"/>
  <c r="AZ985" i="3"/>
  <c r="AM986" i="3"/>
  <c r="AN986" i="3"/>
  <c r="AT986" i="3"/>
  <c r="AU986" i="3"/>
  <c r="AY986" i="3"/>
  <c r="AZ986" i="3"/>
  <c r="AM987" i="3"/>
  <c r="AN987" i="3"/>
  <c r="AT987" i="3"/>
  <c r="AU987" i="3"/>
  <c r="AY987" i="3"/>
  <c r="AZ987" i="3"/>
  <c r="AM988" i="3"/>
  <c r="AN988" i="3"/>
  <c r="AT988" i="3"/>
  <c r="AU988" i="3"/>
  <c r="AY988" i="3"/>
  <c r="AZ988" i="3"/>
  <c r="AM989" i="3"/>
  <c r="AN989" i="3"/>
  <c r="AT989" i="3"/>
  <c r="AU989" i="3"/>
  <c r="AY989" i="3"/>
  <c r="AZ989" i="3"/>
  <c r="AM990" i="3"/>
  <c r="AN990" i="3"/>
  <c r="AT990" i="3"/>
  <c r="AU990" i="3"/>
  <c r="AY990" i="3"/>
  <c r="AZ990" i="3"/>
  <c r="AM991" i="3"/>
  <c r="AN991" i="3"/>
  <c r="AT991" i="3"/>
  <c r="AU991" i="3"/>
  <c r="AY991" i="3"/>
  <c r="AZ991" i="3"/>
  <c r="AM992" i="3"/>
  <c r="AN992" i="3"/>
  <c r="AT992" i="3"/>
  <c r="AU992" i="3"/>
  <c r="AY992" i="3"/>
  <c r="AZ992" i="3"/>
  <c r="AM993" i="3"/>
  <c r="AN993" i="3"/>
  <c r="AT993" i="3"/>
  <c r="AU993" i="3"/>
  <c r="AY993" i="3"/>
  <c r="AZ993" i="3"/>
  <c r="AM994" i="3"/>
  <c r="AN994" i="3"/>
  <c r="AT994" i="3"/>
  <c r="AU994" i="3"/>
  <c r="AY994" i="3"/>
  <c r="AZ994" i="3"/>
  <c r="AT995" i="3"/>
  <c r="AU995" i="3"/>
  <c r="AY995" i="3"/>
  <c r="AZ995" i="3"/>
  <c r="AT996" i="3"/>
  <c r="AU996" i="3"/>
  <c r="AY996" i="3"/>
  <c r="AZ996" i="3"/>
  <c r="AT997" i="3"/>
  <c r="AU997" i="3"/>
  <c r="AY997" i="3"/>
  <c r="AZ997" i="3"/>
  <c r="AT998" i="3"/>
  <c r="AU998" i="3"/>
  <c r="AY998" i="3"/>
  <c r="AZ998" i="3"/>
  <c r="AM999" i="3"/>
  <c r="AN999" i="3"/>
  <c r="AT999" i="3"/>
  <c r="AU999" i="3"/>
  <c r="AY999" i="3"/>
  <c r="AZ999" i="3"/>
  <c r="AM1000" i="3"/>
  <c r="AN1000" i="3"/>
  <c r="AT1000" i="3"/>
  <c r="AU1000" i="3"/>
  <c r="AY1000" i="3"/>
  <c r="AZ1000" i="3"/>
  <c r="AM1001" i="3"/>
  <c r="AN1001" i="3"/>
  <c r="AT1001" i="3"/>
  <c r="AU1001" i="3"/>
  <c r="AY1001" i="3"/>
  <c r="AZ1001" i="3"/>
  <c r="AM1002" i="3"/>
  <c r="AN1002" i="3"/>
  <c r="AT1002" i="3"/>
  <c r="AU1002" i="3"/>
  <c r="AY1002" i="3"/>
  <c r="AZ1002" i="3"/>
  <c r="AM1003" i="3"/>
  <c r="AN1003" i="3"/>
  <c r="AT1003" i="3"/>
  <c r="AU1003" i="3"/>
  <c r="AY1003" i="3"/>
  <c r="AZ1003" i="3"/>
  <c r="AM1004" i="3"/>
  <c r="AN1004" i="3"/>
  <c r="AT1004" i="3"/>
  <c r="AU1004" i="3"/>
  <c r="AY1004" i="3"/>
  <c r="AZ1004" i="3"/>
  <c r="AM1005" i="3"/>
  <c r="AN1005" i="3"/>
  <c r="AT1005" i="3"/>
  <c r="AU1005" i="3"/>
  <c r="AY1005" i="3"/>
  <c r="AZ1005" i="3"/>
  <c r="AM1006" i="3"/>
  <c r="AN1006" i="3"/>
  <c r="AT1006" i="3"/>
  <c r="AU1006" i="3"/>
  <c r="AY1006" i="3"/>
  <c r="AZ1006" i="3"/>
  <c r="AM1007" i="3"/>
  <c r="AN1007" i="3"/>
  <c r="AT1007" i="3"/>
  <c r="AU1007" i="3"/>
  <c r="AY1007" i="3"/>
  <c r="AZ1007" i="3"/>
  <c r="AM1008" i="3"/>
  <c r="AN1008" i="3"/>
  <c r="AT1008" i="3"/>
  <c r="AU1008" i="3"/>
  <c r="AY1008" i="3"/>
  <c r="AZ1008" i="3"/>
  <c r="AT1009" i="3"/>
  <c r="AU1009" i="3"/>
  <c r="AY1009" i="3"/>
  <c r="AZ1009" i="3"/>
  <c r="AT1010" i="3"/>
  <c r="AU1010" i="3"/>
  <c r="AY1010" i="3"/>
  <c r="AZ1010" i="3"/>
  <c r="AT1011" i="3"/>
  <c r="AU1011" i="3"/>
  <c r="AY1011" i="3"/>
  <c r="AZ1011" i="3"/>
  <c r="AT1012" i="3"/>
  <c r="AU1012" i="3"/>
  <c r="AY1012" i="3"/>
  <c r="AZ1012" i="3"/>
  <c r="AM1013" i="3"/>
  <c r="AN1013" i="3"/>
  <c r="AT1013" i="3"/>
  <c r="AU1013" i="3"/>
  <c r="AY1013" i="3"/>
  <c r="AZ1013" i="3"/>
  <c r="AM1014" i="3"/>
  <c r="AN1014" i="3"/>
  <c r="AT1014" i="3"/>
  <c r="AU1014" i="3"/>
  <c r="AY1014" i="3"/>
  <c r="AZ1014" i="3"/>
  <c r="AM1015" i="3"/>
  <c r="AN1015" i="3"/>
  <c r="AT1015" i="3"/>
  <c r="AU1015" i="3"/>
  <c r="AY1015" i="3"/>
  <c r="AZ1015" i="3"/>
  <c r="AM1016" i="3"/>
  <c r="AN1016" i="3"/>
  <c r="AT1016" i="3"/>
  <c r="AU1016" i="3"/>
  <c r="AY1016" i="3"/>
  <c r="AZ1016" i="3"/>
  <c r="AM1017" i="3"/>
  <c r="AN1017" i="3"/>
  <c r="AT1017" i="3"/>
  <c r="AU1017" i="3"/>
  <c r="AY1017" i="3"/>
  <c r="AZ1017" i="3"/>
  <c r="AM1018" i="3"/>
  <c r="AN1018" i="3"/>
  <c r="AT1018" i="3"/>
  <c r="AU1018" i="3"/>
  <c r="AY1018" i="3"/>
  <c r="AZ1018" i="3"/>
  <c r="AM1019" i="3"/>
  <c r="AN1019" i="3"/>
  <c r="AT1019" i="3"/>
  <c r="AU1019" i="3"/>
  <c r="AY1019" i="3"/>
  <c r="AZ1019" i="3"/>
  <c r="AM1020" i="3"/>
  <c r="AN1020" i="3"/>
  <c r="AT1020" i="3"/>
  <c r="AU1020" i="3"/>
  <c r="AY1020" i="3"/>
  <c r="AZ1020" i="3"/>
  <c r="AM1021" i="3"/>
  <c r="AN1021" i="3"/>
  <c r="AT1021" i="3"/>
  <c r="AU1021" i="3"/>
  <c r="AY1021" i="3"/>
  <c r="AZ1021" i="3"/>
  <c r="AM1022" i="3"/>
  <c r="AN1022" i="3"/>
  <c r="AT1022" i="3"/>
  <c r="AU1022" i="3"/>
  <c r="AY1022" i="3"/>
  <c r="AZ1022" i="3"/>
  <c r="AT1023" i="3"/>
  <c r="AU1023" i="3"/>
  <c r="AY1023" i="3"/>
  <c r="AZ1023" i="3"/>
  <c r="AT1024" i="3"/>
  <c r="AU1024" i="3"/>
  <c r="AY1024" i="3"/>
  <c r="AZ1024" i="3"/>
  <c r="AT1025" i="3"/>
  <c r="AU1025" i="3"/>
  <c r="AY1025" i="3"/>
  <c r="AZ1025" i="3"/>
  <c r="AT1026" i="3"/>
  <c r="AU1026" i="3"/>
  <c r="AY1026" i="3"/>
  <c r="AZ1026" i="3"/>
  <c r="AM1027" i="3"/>
  <c r="AN1027" i="3"/>
  <c r="AT1027" i="3"/>
  <c r="AU1027" i="3"/>
  <c r="AY1027" i="3"/>
  <c r="AZ1027" i="3"/>
  <c r="AM1028" i="3"/>
  <c r="AN1028" i="3"/>
  <c r="AT1028" i="3"/>
  <c r="AU1028" i="3"/>
  <c r="AY1028" i="3"/>
  <c r="AZ1028" i="3"/>
  <c r="AM1029" i="3"/>
  <c r="AN1029" i="3"/>
  <c r="AT1029" i="3"/>
  <c r="AU1029" i="3"/>
  <c r="AY1029" i="3"/>
  <c r="AZ1029" i="3"/>
  <c r="AM1030" i="3"/>
  <c r="AN1030" i="3"/>
  <c r="AT1030" i="3"/>
  <c r="AU1030" i="3"/>
  <c r="AY1030" i="3"/>
  <c r="AZ1030" i="3"/>
  <c r="AM1031" i="3"/>
  <c r="AN1031" i="3"/>
  <c r="AT1031" i="3"/>
  <c r="AU1031" i="3"/>
  <c r="AY1031" i="3"/>
  <c r="AZ1031" i="3"/>
  <c r="AM1032" i="3"/>
  <c r="AN1032" i="3"/>
  <c r="AT1032" i="3"/>
  <c r="AU1032" i="3"/>
  <c r="AY1032" i="3"/>
  <c r="AZ1032" i="3"/>
  <c r="AM1033" i="3"/>
  <c r="AN1033" i="3"/>
  <c r="AT1033" i="3"/>
  <c r="AU1033" i="3"/>
  <c r="AY1033" i="3"/>
  <c r="AZ1033" i="3"/>
  <c r="AM1034" i="3"/>
  <c r="AN1034" i="3"/>
  <c r="AT1034" i="3"/>
  <c r="AU1034" i="3"/>
  <c r="AY1034" i="3"/>
  <c r="AZ1034" i="3"/>
  <c r="AM1035" i="3"/>
  <c r="AN1035" i="3"/>
  <c r="AT1035" i="3"/>
  <c r="AU1035" i="3"/>
  <c r="AY1035" i="3"/>
  <c r="AZ1035" i="3"/>
  <c r="AM1036" i="3"/>
  <c r="AN1036" i="3"/>
  <c r="AT1036" i="3"/>
  <c r="AU1036" i="3"/>
  <c r="AY1036" i="3"/>
  <c r="AZ1036" i="3"/>
  <c r="AT1037" i="3"/>
  <c r="AU1037" i="3"/>
  <c r="AY1037" i="3"/>
  <c r="AZ1037" i="3"/>
  <c r="AT1038" i="3"/>
  <c r="AU1038" i="3"/>
  <c r="AY1038" i="3"/>
  <c r="AZ1038" i="3"/>
  <c r="AT1039" i="3"/>
  <c r="AU1039" i="3"/>
  <c r="AY1039" i="3"/>
  <c r="AZ1039" i="3"/>
  <c r="AT1040" i="3"/>
  <c r="AU1040" i="3"/>
  <c r="AY1040" i="3"/>
  <c r="AZ1040" i="3"/>
  <c r="AM1041" i="3"/>
  <c r="AN1041" i="3"/>
  <c r="AT1041" i="3"/>
  <c r="AU1041" i="3"/>
  <c r="AY1041" i="3"/>
  <c r="AZ1041" i="3"/>
  <c r="AM1042" i="3"/>
  <c r="AN1042" i="3"/>
  <c r="AT1042" i="3"/>
  <c r="AU1042" i="3"/>
  <c r="AY1042" i="3"/>
  <c r="AZ1042" i="3"/>
  <c r="AM1043" i="3"/>
  <c r="AN1043" i="3"/>
  <c r="AT1043" i="3"/>
  <c r="AU1043" i="3"/>
  <c r="AY1043" i="3"/>
  <c r="AZ1043" i="3"/>
  <c r="AM1044" i="3"/>
  <c r="AN1044" i="3"/>
  <c r="AT1044" i="3"/>
  <c r="AU1044" i="3"/>
  <c r="AY1044" i="3"/>
  <c r="AZ1044" i="3"/>
  <c r="AM1045" i="3"/>
  <c r="AN1045" i="3"/>
  <c r="AT1045" i="3"/>
  <c r="AU1045" i="3"/>
  <c r="AY1045" i="3"/>
  <c r="AZ1045" i="3"/>
  <c r="AM1046" i="3"/>
  <c r="AN1046" i="3"/>
  <c r="AT1046" i="3"/>
  <c r="AU1046" i="3"/>
  <c r="AY1046" i="3"/>
  <c r="AZ1046" i="3"/>
  <c r="AM1047" i="3"/>
  <c r="AN1047" i="3"/>
  <c r="AT1047" i="3"/>
  <c r="AU1047" i="3"/>
  <c r="AY1047" i="3"/>
  <c r="AZ1047" i="3"/>
  <c r="AM1048" i="3"/>
  <c r="AN1048" i="3"/>
  <c r="AT1048" i="3"/>
  <c r="AU1048" i="3"/>
  <c r="AY1048" i="3"/>
  <c r="AZ1048" i="3"/>
  <c r="AM1049" i="3"/>
  <c r="AN1049" i="3"/>
  <c r="AT1049" i="3"/>
  <c r="AU1049" i="3"/>
  <c r="AY1049" i="3"/>
  <c r="AZ1049" i="3"/>
  <c r="AM1050" i="3"/>
  <c r="AN1050" i="3"/>
  <c r="AT1050" i="3"/>
  <c r="AU1050" i="3"/>
  <c r="AY1050" i="3"/>
  <c r="AZ1050" i="3"/>
  <c r="AT1051" i="3"/>
  <c r="AU1051" i="3"/>
  <c r="AY1051" i="3"/>
  <c r="AZ1051" i="3"/>
  <c r="AT1052" i="3"/>
  <c r="AU1052" i="3"/>
  <c r="AY1052" i="3"/>
  <c r="AZ1052" i="3"/>
  <c r="AT1053" i="3"/>
  <c r="AU1053" i="3"/>
  <c r="AY1053" i="3"/>
  <c r="AZ1053" i="3"/>
  <c r="AT1054" i="3"/>
  <c r="AU1054" i="3"/>
  <c r="AY1054" i="3"/>
  <c r="AZ1054" i="3"/>
  <c r="AM1055" i="3"/>
  <c r="AN1055" i="3"/>
  <c r="AT1055" i="3"/>
  <c r="AU1055" i="3"/>
  <c r="AY1055" i="3"/>
  <c r="AZ1055" i="3"/>
  <c r="AM1056" i="3"/>
  <c r="AN1056" i="3"/>
  <c r="AT1056" i="3"/>
  <c r="AU1056" i="3"/>
  <c r="AY1056" i="3"/>
  <c r="AZ1056" i="3"/>
  <c r="AM1057" i="3"/>
  <c r="AN1057" i="3"/>
  <c r="AT1057" i="3"/>
  <c r="AU1057" i="3"/>
  <c r="AY1057" i="3"/>
  <c r="AZ1057" i="3"/>
  <c r="AM1058" i="3"/>
  <c r="AN1058" i="3"/>
  <c r="AT1058" i="3"/>
  <c r="AU1058" i="3"/>
  <c r="AY1058" i="3"/>
  <c r="AZ1058" i="3"/>
  <c r="AM1059" i="3"/>
  <c r="AN1059" i="3"/>
  <c r="AT1059" i="3"/>
  <c r="AU1059" i="3"/>
  <c r="AY1059" i="3"/>
  <c r="AZ1059" i="3"/>
  <c r="AM1060" i="3"/>
  <c r="AN1060" i="3"/>
  <c r="AT1060" i="3"/>
  <c r="AU1060" i="3"/>
  <c r="AY1060" i="3"/>
  <c r="AZ1060" i="3"/>
  <c r="AM1061" i="3"/>
  <c r="AN1061" i="3"/>
  <c r="AT1061" i="3"/>
  <c r="AU1061" i="3"/>
  <c r="AY1061" i="3"/>
  <c r="AZ1061" i="3"/>
  <c r="AM1062" i="3"/>
  <c r="AN1062" i="3"/>
  <c r="AT1062" i="3"/>
  <c r="AU1062" i="3"/>
  <c r="AY1062" i="3"/>
  <c r="AZ1062" i="3"/>
  <c r="AM1063" i="3"/>
  <c r="AN1063" i="3"/>
  <c r="AT1063" i="3"/>
  <c r="AU1063" i="3"/>
  <c r="AY1063" i="3"/>
  <c r="AZ1063" i="3"/>
  <c r="AM1064" i="3"/>
  <c r="AN1064" i="3"/>
  <c r="AT1064" i="3"/>
  <c r="AU1064" i="3"/>
  <c r="AY1064" i="3"/>
  <c r="AZ1064" i="3"/>
  <c r="AT1065" i="3"/>
  <c r="AU1065" i="3"/>
  <c r="AY1065" i="3"/>
  <c r="AZ1065" i="3"/>
  <c r="AT1066" i="3"/>
  <c r="AU1066" i="3"/>
  <c r="AY1066" i="3"/>
  <c r="AZ1066" i="3"/>
  <c r="AT1067" i="3"/>
  <c r="AU1067" i="3"/>
  <c r="AY1067" i="3"/>
  <c r="AZ1067" i="3"/>
  <c r="AT1068" i="3"/>
  <c r="AU1068" i="3"/>
  <c r="AY1068" i="3"/>
  <c r="AZ1068" i="3"/>
  <c r="AM1069" i="3"/>
  <c r="AN1069" i="3"/>
  <c r="AT1069" i="3"/>
  <c r="AU1069" i="3"/>
  <c r="AY1069" i="3"/>
  <c r="AZ1069" i="3"/>
  <c r="AM1070" i="3"/>
  <c r="AN1070" i="3"/>
  <c r="AT1070" i="3"/>
  <c r="AU1070" i="3"/>
  <c r="AY1070" i="3"/>
  <c r="AZ1070" i="3"/>
  <c r="AM1071" i="3"/>
  <c r="AN1071" i="3"/>
  <c r="AT1071" i="3"/>
  <c r="AU1071" i="3"/>
  <c r="AY1071" i="3"/>
  <c r="AZ1071" i="3"/>
  <c r="AM1072" i="3"/>
  <c r="AN1072" i="3"/>
  <c r="AT1072" i="3"/>
  <c r="AU1072" i="3"/>
  <c r="AY1072" i="3"/>
  <c r="AZ1072" i="3"/>
  <c r="AM1073" i="3"/>
  <c r="AN1073" i="3"/>
  <c r="AT1073" i="3"/>
  <c r="AU1073" i="3"/>
  <c r="AY1073" i="3"/>
  <c r="AZ1073" i="3"/>
  <c r="AM1074" i="3"/>
  <c r="AN1074" i="3"/>
  <c r="AT1074" i="3"/>
  <c r="AU1074" i="3"/>
  <c r="AY1074" i="3"/>
  <c r="AZ1074" i="3"/>
  <c r="AM1075" i="3"/>
  <c r="AN1075" i="3"/>
  <c r="AT1075" i="3"/>
  <c r="AU1075" i="3"/>
  <c r="AY1075" i="3"/>
  <c r="AZ1075" i="3"/>
  <c r="AM1076" i="3"/>
  <c r="AN1076" i="3"/>
  <c r="AT1076" i="3"/>
  <c r="AU1076" i="3"/>
  <c r="AY1076" i="3"/>
  <c r="AZ1076" i="3"/>
  <c r="AM1077" i="3"/>
  <c r="AN1077" i="3"/>
  <c r="AT1077" i="3"/>
  <c r="AU1077" i="3"/>
  <c r="AY1077" i="3"/>
  <c r="AZ1077" i="3"/>
  <c r="AM1078" i="3"/>
  <c r="AN1078" i="3"/>
  <c r="AT1078" i="3"/>
  <c r="AU1078" i="3"/>
  <c r="AY1078" i="3"/>
  <c r="AZ1078" i="3"/>
  <c r="AT1079" i="3"/>
  <c r="AU1079" i="3"/>
  <c r="AY1079" i="3"/>
  <c r="AZ1079" i="3"/>
  <c r="AT1080" i="3"/>
  <c r="AU1080" i="3"/>
  <c r="AY1080" i="3"/>
  <c r="AZ1080" i="3"/>
  <c r="AT1081" i="3"/>
  <c r="AU1081" i="3"/>
  <c r="AY1081" i="3"/>
  <c r="AZ1081" i="3"/>
  <c r="AT1082" i="3"/>
  <c r="AU1082" i="3"/>
  <c r="AY1082" i="3"/>
  <c r="AZ1082" i="3"/>
  <c r="AM1083" i="3"/>
  <c r="AN1083" i="3"/>
  <c r="AT1083" i="3"/>
  <c r="AU1083" i="3"/>
  <c r="AY1083" i="3"/>
  <c r="AZ1083" i="3"/>
  <c r="AM1084" i="3"/>
  <c r="AN1084" i="3"/>
  <c r="AT1084" i="3"/>
  <c r="AU1084" i="3"/>
  <c r="AY1084" i="3"/>
  <c r="AZ1084" i="3"/>
  <c r="AM1085" i="3"/>
  <c r="AN1085" i="3"/>
  <c r="AT1085" i="3"/>
  <c r="AU1085" i="3"/>
  <c r="AY1085" i="3"/>
  <c r="AZ1085" i="3"/>
  <c r="AM1086" i="3"/>
  <c r="AN1086" i="3"/>
  <c r="AT1086" i="3"/>
  <c r="AU1086" i="3"/>
  <c r="AY1086" i="3"/>
  <c r="AZ1086" i="3"/>
  <c r="AM1087" i="3"/>
  <c r="AN1087" i="3"/>
  <c r="AT1087" i="3"/>
  <c r="AU1087" i="3"/>
  <c r="AY1087" i="3"/>
  <c r="AZ1087" i="3"/>
  <c r="AM1088" i="3"/>
  <c r="AN1088" i="3"/>
  <c r="AT1088" i="3"/>
  <c r="AU1088" i="3"/>
  <c r="AY1088" i="3"/>
  <c r="AZ1088" i="3"/>
  <c r="AM1089" i="3"/>
  <c r="AN1089" i="3"/>
  <c r="AT1089" i="3"/>
  <c r="AU1089" i="3"/>
  <c r="AY1089" i="3"/>
  <c r="AZ1089" i="3"/>
  <c r="AM1090" i="3"/>
  <c r="AN1090" i="3"/>
  <c r="AT1090" i="3"/>
  <c r="AU1090" i="3"/>
  <c r="AY1090" i="3"/>
  <c r="AZ1090" i="3"/>
  <c r="AM1091" i="3"/>
  <c r="AN1091" i="3"/>
  <c r="AT1091" i="3"/>
  <c r="AU1091" i="3"/>
  <c r="AY1091" i="3"/>
  <c r="AZ1091" i="3"/>
  <c r="AM1092" i="3"/>
  <c r="AN1092" i="3"/>
  <c r="AT1092" i="3"/>
  <c r="AU1092" i="3"/>
  <c r="AY1092" i="3"/>
  <c r="AZ1092" i="3"/>
  <c r="AT1093" i="3"/>
  <c r="AU1093" i="3"/>
  <c r="AY1093" i="3"/>
  <c r="AZ1093" i="3"/>
  <c r="AT1094" i="3"/>
  <c r="AU1094" i="3"/>
  <c r="AY1094" i="3"/>
  <c r="AZ1094" i="3"/>
  <c r="AM1097" i="3"/>
  <c r="AN1097" i="3"/>
  <c r="AM1098" i="3"/>
  <c r="AN1098" i="3"/>
  <c r="AM1099" i="3"/>
  <c r="AN1099" i="3"/>
  <c r="AM1100" i="3"/>
  <c r="AN1100" i="3"/>
  <c r="AM1101" i="3"/>
  <c r="AN1101" i="3"/>
  <c r="AM1102" i="3"/>
  <c r="AN1102" i="3"/>
  <c r="AM1103" i="3"/>
  <c r="AN1103" i="3"/>
  <c r="AM1104" i="3"/>
  <c r="AN1104" i="3"/>
  <c r="AM1105" i="3"/>
  <c r="AN1105" i="3"/>
  <c r="AM1106" i="3"/>
  <c r="AN1106" i="3"/>
  <c r="AM1111" i="3"/>
  <c r="AN1111" i="3"/>
  <c r="AM1112" i="3"/>
  <c r="AN1112" i="3"/>
  <c r="AM1113" i="3"/>
  <c r="AN1113" i="3"/>
  <c r="AM1114" i="3"/>
  <c r="AN1114" i="3"/>
  <c r="AM1115" i="3"/>
  <c r="AN1115" i="3"/>
  <c r="AM1116" i="3"/>
  <c r="AN1116" i="3"/>
  <c r="AM1117" i="3"/>
  <c r="AN1117" i="3"/>
  <c r="AM1118" i="3"/>
  <c r="AN1118" i="3"/>
  <c r="AM1119" i="3"/>
  <c r="AN1119" i="3"/>
  <c r="AM1120" i="3"/>
  <c r="AN1120" i="3"/>
  <c r="AM1125" i="3"/>
  <c r="AN1125" i="3"/>
  <c r="AM1126" i="3"/>
  <c r="AN1126" i="3"/>
  <c r="AM1127" i="3"/>
  <c r="AN1127" i="3"/>
  <c r="AM1128" i="3"/>
  <c r="AN1128" i="3"/>
  <c r="AM1129" i="3"/>
  <c r="AN1129" i="3"/>
  <c r="AM1130" i="3"/>
  <c r="AN1130" i="3"/>
  <c r="AM1131" i="3"/>
  <c r="AN1131" i="3"/>
  <c r="AM1132" i="3"/>
  <c r="AN1132" i="3"/>
  <c r="AM1133" i="3"/>
  <c r="AN1133" i="3"/>
  <c r="AM1134" i="3"/>
  <c r="AN1134" i="3"/>
  <c r="AM1139" i="3"/>
  <c r="AN1139" i="3"/>
  <c r="AM1140" i="3"/>
  <c r="AN1140" i="3"/>
  <c r="AM1141" i="3"/>
  <c r="AN1141" i="3"/>
  <c r="AM1142" i="3"/>
  <c r="AN1142" i="3"/>
  <c r="AM1143" i="3"/>
  <c r="AN1143" i="3"/>
  <c r="AM1144" i="3"/>
  <c r="AN1144" i="3"/>
  <c r="AM1145" i="3"/>
  <c r="AN1145" i="3"/>
  <c r="AM1146" i="3"/>
  <c r="AN1146" i="3"/>
  <c r="AM1147" i="3"/>
  <c r="AN1147" i="3"/>
  <c r="AM1148" i="3"/>
  <c r="AN1148" i="3"/>
  <c r="AM1153" i="3"/>
  <c r="AN1153" i="3"/>
  <c r="AM1154" i="3"/>
  <c r="AN1154" i="3"/>
  <c r="AM1155" i="3"/>
  <c r="AN1155" i="3"/>
  <c r="AM1156" i="3"/>
  <c r="AN1156" i="3"/>
  <c r="AM1157" i="3"/>
  <c r="AN1157" i="3"/>
  <c r="AM1158" i="3"/>
  <c r="AN1158" i="3"/>
  <c r="AM1159" i="3"/>
  <c r="AN1159" i="3"/>
  <c r="AM1160" i="3"/>
  <c r="AN1160" i="3"/>
  <c r="AM1161" i="3"/>
  <c r="AN1161" i="3"/>
  <c r="AM1162" i="3"/>
  <c r="AN1162" i="3"/>
  <c r="AM1167" i="3"/>
  <c r="AN1167" i="3"/>
  <c r="AM1168" i="3"/>
  <c r="AN1168" i="3"/>
  <c r="AM1169" i="3"/>
  <c r="AN1169" i="3"/>
  <c r="AM1170" i="3"/>
  <c r="AN1170" i="3"/>
  <c r="AM1171" i="3"/>
  <c r="AN1171" i="3"/>
  <c r="AM1172" i="3"/>
  <c r="AN1172" i="3"/>
  <c r="AM1173" i="3"/>
  <c r="AN1173" i="3"/>
  <c r="AM1174" i="3"/>
  <c r="AN1174" i="3"/>
  <c r="AM1175" i="3"/>
  <c r="AN1175" i="3"/>
  <c r="AM1176" i="3"/>
  <c r="AN1176" i="3"/>
  <c r="AM1181" i="3"/>
  <c r="AN1181" i="3"/>
  <c r="AM1182" i="3"/>
  <c r="AN1182" i="3"/>
  <c r="AM1183" i="3"/>
  <c r="AN1183" i="3"/>
  <c r="AM1184" i="3"/>
  <c r="AN1184" i="3"/>
  <c r="AM1185" i="3"/>
  <c r="AN1185" i="3"/>
  <c r="AM1186" i="3"/>
  <c r="AN1186" i="3"/>
  <c r="AM1187" i="3"/>
  <c r="AN1187" i="3"/>
  <c r="AM1188" i="3"/>
  <c r="AN1188" i="3"/>
  <c r="AM1189" i="3"/>
  <c r="AN1189" i="3"/>
  <c r="AM1190" i="3"/>
  <c r="AN1190" i="3"/>
  <c r="AM1195" i="3"/>
  <c r="AN1195" i="3"/>
  <c r="AM1196" i="3"/>
  <c r="AN1196" i="3"/>
  <c r="AM1197" i="3"/>
  <c r="AN1197" i="3"/>
  <c r="AM1198" i="3"/>
  <c r="AN1198" i="3"/>
  <c r="AM1199" i="3"/>
  <c r="AN1199" i="3"/>
  <c r="AM1200" i="3"/>
  <c r="AN1200" i="3"/>
  <c r="AM1201" i="3"/>
  <c r="AN1201" i="3"/>
  <c r="AM1202" i="3"/>
  <c r="AN1202" i="3"/>
  <c r="AM1203" i="3"/>
  <c r="AN1203" i="3"/>
  <c r="AM1204" i="3"/>
  <c r="AN1204" i="3"/>
  <c r="AM1209" i="3"/>
  <c r="AN1209" i="3"/>
  <c r="AM1210" i="3"/>
  <c r="AN1210" i="3"/>
  <c r="AM1211" i="3"/>
  <c r="AN1211" i="3"/>
  <c r="AM1212" i="3"/>
  <c r="AN1212" i="3"/>
  <c r="AM1213" i="3"/>
  <c r="AN1213" i="3"/>
  <c r="AM1214" i="3"/>
  <c r="AN1214" i="3"/>
  <c r="AM1215" i="3"/>
  <c r="AN1215" i="3"/>
  <c r="AM1216" i="3"/>
  <c r="AN1216" i="3"/>
  <c r="AM1217" i="3"/>
  <c r="AN1217" i="3"/>
  <c r="AM1218" i="3"/>
  <c r="AN1218" i="3"/>
  <c r="AM1223" i="3"/>
  <c r="AN1223" i="3"/>
  <c r="AM1224" i="3"/>
  <c r="AN1224" i="3"/>
  <c r="AM1225" i="3"/>
  <c r="AN1225" i="3"/>
  <c r="AM1226" i="3"/>
  <c r="AN1226" i="3"/>
  <c r="AM1227" i="3"/>
  <c r="AN1227" i="3"/>
  <c r="AM1228" i="3"/>
  <c r="AN1228" i="3"/>
  <c r="AM1229" i="3"/>
  <c r="AN1229" i="3"/>
  <c r="AM1230" i="3"/>
  <c r="AN1230" i="3"/>
  <c r="AM1231" i="3"/>
  <c r="AN1231" i="3"/>
  <c r="AM1232" i="3"/>
  <c r="AN1232" i="3"/>
  <c r="AM1237" i="3"/>
  <c r="AN1237" i="3"/>
  <c r="AM1238" i="3"/>
  <c r="AN1238" i="3"/>
  <c r="AM1239" i="3"/>
  <c r="AN1239" i="3"/>
  <c r="AM1240" i="3"/>
  <c r="AN1240" i="3"/>
  <c r="AM1241" i="3"/>
  <c r="AN1241" i="3"/>
  <c r="AM1242" i="3"/>
  <c r="AN1242" i="3"/>
  <c r="AM1243" i="3"/>
  <c r="AN1243" i="3"/>
  <c r="AM1244" i="3"/>
  <c r="AN1244" i="3"/>
  <c r="AM1245" i="3"/>
  <c r="AN1245" i="3"/>
  <c r="AM1246" i="3"/>
  <c r="AN1246" i="3"/>
  <c r="AM1251" i="3"/>
  <c r="AN1251" i="3"/>
  <c r="AM1252" i="3"/>
  <c r="AN1252" i="3"/>
  <c r="AM1253" i="3"/>
  <c r="AN1253" i="3"/>
  <c r="AM1254" i="3"/>
  <c r="AN1254" i="3"/>
  <c r="AM1255" i="3"/>
  <c r="AN1255" i="3"/>
  <c r="AM1256" i="3"/>
  <c r="AN1256" i="3"/>
  <c r="AM1257" i="3"/>
  <c r="AN1257" i="3"/>
  <c r="AM1258" i="3"/>
  <c r="AN1258" i="3"/>
  <c r="AM1259" i="3"/>
  <c r="AN1259" i="3"/>
  <c r="AM1260" i="3"/>
  <c r="AN1260" i="3"/>
  <c r="AM1265" i="3"/>
  <c r="AN1265" i="3"/>
  <c r="AM1266" i="3"/>
  <c r="AN1266" i="3"/>
  <c r="AM1267" i="3"/>
  <c r="AN1267" i="3"/>
  <c r="AM1268" i="3"/>
  <c r="AN1268" i="3"/>
  <c r="AM1269" i="3"/>
  <c r="AN1269" i="3"/>
  <c r="AM1270" i="3"/>
  <c r="AN1270" i="3"/>
  <c r="AM1271" i="3"/>
  <c r="AN1271" i="3"/>
  <c r="AM1272" i="3"/>
  <c r="AN1272" i="3"/>
  <c r="AM1273" i="3"/>
  <c r="AN1273" i="3"/>
  <c r="AM1274" i="3"/>
  <c r="AN1274" i="3"/>
  <c r="AM1279" i="3"/>
  <c r="AN1279" i="3"/>
  <c r="AM1280" i="3"/>
  <c r="AN1280" i="3"/>
  <c r="AM1281" i="3"/>
  <c r="AN1281" i="3"/>
  <c r="AM1282" i="3"/>
  <c r="AN1282" i="3"/>
  <c r="AM1283" i="3"/>
  <c r="AN1283" i="3"/>
  <c r="AM1284" i="3"/>
  <c r="AN1284" i="3"/>
  <c r="AM1285" i="3"/>
  <c r="AN1285" i="3"/>
  <c r="AM1286" i="3"/>
  <c r="AN1286" i="3"/>
  <c r="AM1287" i="3"/>
  <c r="AN1287" i="3"/>
  <c r="AM1288" i="3"/>
  <c r="AN1288" i="3"/>
  <c r="AM1293" i="3"/>
  <c r="AN1293" i="3"/>
  <c r="AM1294" i="3"/>
  <c r="AN1294" i="3"/>
  <c r="AM1295" i="3"/>
  <c r="AN1295" i="3"/>
  <c r="AM1296" i="3"/>
  <c r="AN1296" i="3"/>
  <c r="AM1297" i="3"/>
  <c r="AN1297" i="3"/>
  <c r="AM1298" i="3"/>
  <c r="AN1298" i="3"/>
  <c r="AM1299" i="3"/>
  <c r="AN1299" i="3"/>
  <c r="AM1300" i="3"/>
  <c r="AN1300" i="3"/>
  <c r="AM1301" i="3"/>
  <c r="AN1301" i="3"/>
  <c r="AM1302" i="3"/>
  <c r="AN1302" i="3"/>
  <c r="AM1307" i="3"/>
  <c r="AN1307" i="3"/>
  <c r="AM1308" i="3"/>
  <c r="AN1308" i="3"/>
  <c r="AM1309" i="3"/>
  <c r="AN1309" i="3"/>
  <c r="AM1310" i="3"/>
  <c r="AN1310" i="3"/>
  <c r="AM1311" i="3"/>
  <c r="AN1311" i="3"/>
  <c r="AM1312" i="3"/>
  <c r="AN1312" i="3"/>
  <c r="AM1313" i="3"/>
  <c r="AN1313" i="3"/>
  <c r="AM1314" i="3"/>
  <c r="AN1314" i="3"/>
  <c r="AM1315" i="3"/>
  <c r="AN1315" i="3"/>
  <c r="AM1316" i="3"/>
  <c r="AN1316" i="3"/>
  <c r="AM1321" i="3"/>
  <c r="AN1321" i="3"/>
  <c r="AM1322" i="3"/>
  <c r="AN1322" i="3"/>
  <c r="AM1323" i="3"/>
  <c r="AN1323" i="3"/>
  <c r="AM1324" i="3"/>
  <c r="AN1324" i="3"/>
  <c r="AM1325" i="3"/>
  <c r="AN1325" i="3"/>
  <c r="AM1326" i="3"/>
  <c r="AN1326" i="3"/>
  <c r="AM1327" i="3"/>
  <c r="AN1327" i="3"/>
  <c r="AM1328" i="3"/>
  <c r="AN1328" i="3"/>
  <c r="AM1329" i="3"/>
  <c r="AN1329" i="3"/>
  <c r="AM1330" i="3"/>
  <c r="AN1330" i="3"/>
  <c r="AM1335" i="3"/>
  <c r="AN1335" i="3"/>
  <c r="AM1336" i="3"/>
  <c r="AN1336" i="3"/>
  <c r="AM1337" i="3"/>
  <c r="AN1337" i="3"/>
  <c r="AM1338" i="3"/>
  <c r="AN1338" i="3"/>
  <c r="AM1339" i="3"/>
  <c r="AN1339" i="3"/>
  <c r="AM1340" i="3"/>
  <c r="AN1340" i="3"/>
  <c r="AM1341" i="3"/>
  <c r="AN1341" i="3"/>
  <c r="AM1342" i="3"/>
  <c r="AN1342" i="3"/>
  <c r="AM1343" i="3"/>
  <c r="AN1343" i="3"/>
  <c r="AM1344" i="3"/>
  <c r="AN1344" i="3"/>
  <c r="AM1349" i="3"/>
  <c r="AN1349" i="3"/>
  <c r="AM1350" i="3"/>
  <c r="AN1350" i="3"/>
  <c r="AM1351" i="3"/>
  <c r="AN1351" i="3"/>
  <c r="AM1352" i="3"/>
  <c r="AN1352" i="3"/>
  <c r="AM1353" i="3"/>
  <c r="AN1353" i="3"/>
  <c r="AM1354" i="3"/>
  <c r="AN1354" i="3"/>
  <c r="AM1355" i="3"/>
  <c r="AN1355" i="3"/>
  <c r="AM1356" i="3"/>
  <c r="AN1356" i="3"/>
  <c r="AM1357" i="3"/>
  <c r="AN1357" i="3"/>
  <c r="AM1358" i="3"/>
  <c r="AN1358" i="3"/>
  <c r="AM1363" i="3"/>
  <c r="AN1363" i="3"/>
  <c r="AM1364" i="3"/>
  <c r="AN1364" i="3"/>
  <c r="AM1365" i="3"/>
  <c r="AN1365" i="3"/>
  <c r="AM1366" i="3"/>
  <c r="AN1366" i="3"/>
  <c r="AM1367" i="3"/>
  <c r="AN1367" i="3"/>
  <c r="AM1368" i="3"/>
  <c r="AN1368" i="3"/>
  <c r="AM1369" i="3"/>
  <c r="AN1369" i="3"/>
  <c r="AM1370" i="3"/>
  <c r="AN1370" i="3"/>
  <c r="AM1371" i="3"/>
  <c r="AN1371" i="3"/>
  <c r="AM1372" i="3"/>
  <c r="AN1372" i="3"/>
  <c r="AM1377" i="3"/>
  <c r="AN1377" i="3"/>
  <c r="AM1378" i="3"/>
  <c r="AN1378" i="3"/>
  <c r="AM1379" i="3"/>
  <c r="AN1379" i="3"/>
  <c r="AM1380" i="3"/>
  <c r="AN1380" i="3"/>
  <c r="AM1381" i="3"/>
  <c r="AN1381" i="3"/>
  <c r="AM1382" i="3"/>
  <c r="AN1382" i="3"/>
  <c r="AM1383" i="3"/>
  <c r="AN1383" i="3"/>
  <c r="AM1384" i="3"/>
  <c r="AN1384" i="3"/>
  <c r="AM1385" i="3"/>
  <c r="AN1385" i="3"/>
  <c r="AM1386" i="3"/>
  <c r="AN1386" i="3"/>
  <c r="AM1391" i="3"/>
  <c r="AN1391" i="3"/>
  <c r="AM1392" i="3"/>
  <c r="AN1392" i="3"/>
  <c r="AM1393" i="3"/>
  <c r="AN1393" i="3"/>
  <c r="AM1394" i="3"/>
  <c r="AN1394" i="3"/>
  <c r="AM1395" i="3"/>
  <c r="AN1395" i="3"/>
  <c r="AM1396" i="3"/>
  <c r="AN1396" i="3"/>
  <c r="AM1397" i="3"/>
  <c r="AN1397" i="3"/>
  <c r="AM1398" i="3"/>
  <c r="AN1398" i="3"/>
  <c r="AM1399" i="3"/>
  <c r="AN1399" i="3"/>
  <c r="AM1400" i="3"/>
  <c r="AN1400" i="3"/>
  <c r="AM1405" i="3"/>
  <c r="AN1405" i="3"/>
  <c r="AM1406" i="3"/>
  <c r="AN1406" i="3"/>
  <c r="AM1407" i="3"/>
  <c r="AN1407" i="3"/>
  <c r="AM1408" i="3"/>
  <c r="AN1408" i="3"/>
  <c r="AM1409" i="3"/>
  <c r="AN1409" i="3"/>
  <c r="AM1410" i="3"/>
  <c r="AN1410" i="3"/>
  <c r="AM1411" i="3"/>
  <c r="AN1411" i="3"/>
  <c r="AM1412" i="3"/>
  <c r="AN1412" i="3"/>
  <c r="AM1413" i="3"/>
  <c r="AN1413" i="3"/>
  <c r="AM1414" i="3"/>
  <c r="AN1414" i="3"/>
  <c r="AM1419" i="3"/>
  <c r="AN1419" i="3"/>
  <c r="AM1420" i="3"/>
  <c r="AN1420" i="3"/>
  <c r="AM1421" i="3"/>
  <c r="AN1421" i="3"/>
  <c r="AM1422" i="3"/>
  <c r="AN1422" i="3"/>
  <c r="AM1423" i="3"/>
  <c r="AN1423" i="3"/>
  <c r="AM1424" i="3"/>
  <c r="AN1424" i="3"/>
  <c r="AM1425" i="3"/>
  <c r="AN1425" i="3"/>
  <c r="AM1426" i="3"/>
  <c r="AN1426" i="3"/>
  <c r="AM1427" i="3"/>
  <c r="AN1427" i="3"/>
  <c r="AM1428" i="3"/>
  <c r="AN1428" i="3"/>
  <c r="AM1433" i="3"/>
  <c r="AN1433" i="3"/>
  <c r="AM1434" i="3"/>
  <c r="AN1434" i="3"/>
  <c r="AM1435" i="3"/>
  <c r="AN1435" i="3"/>
  <c r="AM1436" i="3"/>
  <c r="AN1436" i="3"/>
  <c r="AM1437" i="3"/>
  <c r="AN1437" i="3"/>
  <c r="AM1438" i="3"/>
  <c r="AN1438" i="3"/>
  <c r="AM1439" i="3"/>
  <c r="AN1439" i="3"/>
  <c r="AM1440" i="3"/>
  <c r="AN1440" i="3"/>
  <c r="AM1441" i="3"/>
  <c r="AN1441" i="3"/>
  <c r="AM1442" i="3"/>
  <c r="AN1442" i="3"/>
  <c r="AM1447" i="3"/>
  <c r="AN1447" i="3"/>
  <c r="AM1448" i="3"/>
  <c r="AN1448" i="3"/>
  <c r="AM1449" i="3"/>
  <c r="AN1449" i="3"/>
  <c r="AM1450" i="3"/>
  <c r="AN1450" i="3"/>
  <c r="AM1451" i="3"/>
  <c r="AN1451" i="3"/>
  <c r="AM1452" i="3"/>
  <c r="AN1452" i="3"/>
  <c r="AM1453" i="3"/>
  <c r="AN1453" i="3"/>
  <c r="AM1454" i="3"/>
  <c r="AN1454" i="3"/>
  <c r="AM1455" i="3"/>
  <c r="AN1455" i="3"/>
  <c r="AM1456" i="3"/>
  <c r="AN1456" i="3"/>
  <c r="AM1461" i="3"/>
  <c r="AN1461" i="3"/>
  <c r="AM1462" i="3"/>
  <c r="AN1462" i="3"/>
  <c r="AM1463" i="3"/>
  <c r="AN1463" i="3"/>
  <c r="AM1464" i="3"/>
  <c r="AN1464" i="3"/>
  <c r="AM1465" i="3"/>
  <c r="AN1465" i="3"/>
  <c r="AM1466" i="3"/>
  <c r="AN1466" i="3"/>
  <c r="AM1467" i="3"/>
  <c r="AN1467" i="3"/>
  <c r="AM1468" i="3"/>
  <c r="AN1468" i="3"/>
  <c r="AM1469" i="3"/>
  <c r="AN1469" i="3"/>
  <c r="AM1470" i="3"/>
  <c r="AN1470" i="3"/>
  <c r="AM1475" i="3"/>
  <c r="AN1475" i="3"/>
  <c r="AM1476" i="3"/>
  <c r="AN1476" i="3"/>
  <c r="AM1477" i="3"/>
  <c r="AN1477" i="3"/>
  <c r="AM1478" i="3"/>
  <c r="AN1478" i="3"/>
  <c r="AM1479" i="3"/>
  <c r="AN1479" i="3"/>
  <c r="AM1480" i="3"/>
  <c r="AN1480" i="3"/>
  <c r="AM1481" i="3"/>
  <c r="AN1481" i="3"/>
  <c r="AM1482" i="3"/>
  <c r="AN1482" i="3"/>
  <c r="AM1483" i="3"/>
  <c r="AN1483" i="3"/>
  <c r="AM1484" i="3"/>
  <c r="AN1484" i="3"/>
  <c r="AM1489" i="3"/>
  <c r="AN1489" i="3"/>
  <c r="AM1490" i="3"/>
  <c r="AN1490" i="3"/>
  <c r="AM1491" i="3"/>
  <c r="AN1491" i="3"/>
  <c r="AM1492" i="3"/>
  <c r="AN1492" i="3"/>
  <c r="AM1493" i="3"/>
  <c r="AN1493" i="3"/>
  <c r="AM1494" i="3"/>
  <c r="AN1494" i="3"/>
  <c r="AM1495" i="3"/>
  <c r="AN1495" i="3"/>
  <c r="AM1496" i="3"/>
  <c r="AN1496" i="3"/>
  <c r="AM1497" i="3"/>
  <c r="AN1497" i="3"/>
  <c r="AM1498" i="3"/>
  <c r="AN1498" i="3"/>
  <c r="AM1503" i="3"/>
  <c r="AN1503" i="3"/>
  <c r="AM1504" i="3"/>
  <c r="AN1504" i="3"/>
  <c r="AM1505" i="3"/>
  <c r="AN1505" i="3"/>
  <c r="AM1506" i="3"/>
  <c r="AN1506" i="3"/>
  <c r="AM1507" i="3"/>
  <c r="AN1507" i="3"/>
  <c r="AM1508" i="3"/>
  <c r="AN1508" i="3"/>
  <c r="AM1509" i="3"/>
  <c r="AN1509" i="3"/>
  <c r="AM1510" i="3"/>
  <c r="AN1510" i="3"/>
  <c r="AM1511" i="3"/>
  <c r="AN1511" i="3"/>
  <c r="AM1512" i="3"/>
  <c r="AN1512" i="3"/>
  <c r="AM1517" i="3"/>
  <c r="AN1517" i="3"/>
  <c r="AM1518" i="3"/>
  <c r="AN1518" i="3"/>
  <c r="AM1519" i="3"/>
  <c r="AN1519" i="3"/>
  <c r="AM1520" i="3"/>
  <c r="AN1520" i="3"/>
  <c r="AM1521" i="3"/>
  <c r="AN1521" i="3"/>
  <c r="AM1522" i="3"/>
  <c r="AN1522" i="3"/>
  <c r="AM1523" i="3"/>
  <c r="AN1523" i="3"/>
  <c r="AM1524" i="3"/>
  <c r="AN1524" i="3"/>
  <c r="AM1525" i="3"/>
  <c r="AN1525" i="3"/>
  <c r="AM1526" i="3"/>
  <c r="AN1526" i="3"/>
  <c r="C3" i="1"/>
  <c r="GD263" i="5"/>
  <c r="FR263" i="5"/>
  <c r="FJ263" i="5"/>
  <c r="EX263" i="5"/>
  <c r="EG263" i="5"/>
  <c r="DU263" i="5"/>
  <c r="DM263" i="5"/>
  <c r="DA263" i="5"/>
  <c r="CI263" i="5"/>
  <c r="BW263" i="5"/>
  <c r="BO263" i="5"/>
  <c r="BC263" i="5"/>
  <c r="AL263" i="5"/>
  <c r="Z263" i="5"/>
  <c r="GD261" i="5"/>
  <c r="FR261" i="5"/>
  <c r="FJ261" i="5"/>
  <c r="EX261" i="5"/>
  <c r="EG261" i="5"/>
  <c r="DU261" i="5"/>
  <c r="DM261" i="5"/>
  <c r="DA261" i="5"/>
  <c r="CI261" i="5"/>
  <c r="BW261" i="5"/>
  <c r="BO261" i="5"/>
  <c r="BC261" i="5"/>
  <c r="AL261" i="5"/>
  <c r="Z261" i="5"/>
  <c r="GD259" i="5"/>
  <c r="FR259" i="5"/>
  <c r="FM259" i="5"/>
  <c r="EG259" i="5"/>
  <c r="DU259" i="5"/>
  <c r="DP259" i="5"/>
  <c r="CI259" i="5"/>
  <c r="BW259" i="5"/>
  <c r="BR259" i="5"/>
  <c r="AL259" i="5"/>
  <c r="Z259" i="5"/>
  <c r="FR257" i="5"/>
  <c r="DU257" i="5"/>
  <c r="BW257" i="5"/>
  <c r="Z257" i="5"/>
  <c r="GD254" i="5"/>
  <c r="FR254" i="5"/>
  <c r="FM254" i="5"/>
  <c r="FE254" i="5"/>
  <c r="EW254" i="5"/>
  <c r="EG254" i="5"/>
  <c r="DU254" i="5"/>
  <c r="DP254" i="5"/>
  <c r="DH254" i="5"/>
  <c r="CZ254" i="5"/>
  <c r="CI254" i="5"/>
  <c r="BW254" i="5"/>
  <c r="BR254" i="5"/>
  <c r="BJ254" i="5"/>
  <c r="BB254" i="5"/>
  <c r="AL254" i="5"/>
  <c r="Z254" i="5"/>
  <c r="U254" i="5"/>
  <c r="M254" i="5"/>
  <c r="E254" i="5"/>
  <c r="GD252" i="5"/>
  <c r="FR252" i="5"/>
  <c r="EG252" i="5"/>
  <c r="DU252" i="5"/>
  <c r="CI252" i="5"/>
  <c r="BW252" i="5"/>
  <c r="AL252" i="5"/>
  <c r="Z252" i="5"/>
  <c r="FK251" i="5"/>
  <c r="FE251" i="5"/>
  <c r="EZ251" i="5"/>
  <c r="ET251" i="5"/>
  <c r="DN251" i="5"/>
  <c r="DH251" i="5"/>
  <c r="DC251" i="5"/>
  <c r="CW251" i="5"/>
  <c r="BP251" i="5"/>
  <c r="BJ251" i="5"/>
  <c r="BE251" i="5"/>
  <c r="AY251" i="5"/>
  <c r="S251" i="5"/>
  <c r="M251" i="5"/>
  <c r="H251" i="5"/>
  <c r="B251" i="5"/>
  <c r="GD250" i="5"/>
  <c r="FR250" i="5"/>
  <c r="FK250" i="5"/>
  <c r="FE250" i="5"/>
  <c r="EZ250" i="5"/>
  <c r="ET250" i="5"/>
  <c r="EG250" i="5"/>
  <c r="DU250" i="5"/>
  <c r="DN250" i="5"/>
  <c r="DH250" i="5"/>
  <c r="DC250" i="5"/>
  <c r="CW250" i="5"/>
  <c r="CI250" i="5"/>
  <c r="BW250" i="5"/>
  <c r="BP250" i="5"/>
  <c r="BJ250" i="5"/>
  <c r="BE250" i="5"/>
  <c r="AY250" i="5"/>
  <c r="AL250" i="5"/>
  <c r="Z250" i="5"/>
  <c r="S250" i="5"/>
  <c r="M250" i="5"/>
  <c r="H250" i="5"/>
  <c r="B250" i="5"/>
  <c r="FR248" i="5"/>
  <c r="DU248" i="5"/>
  <c r="BW248" i="5"/>
  <c r="Z248" i="5"/>
  <c r="FR246" i="5"/>
  <c r="FJ246" i="5"/>
  <c r="FG246" i="5"/>
  <c r="DU246" i="5"/>
  <c r="DM246" i="5"/>
  <c r="DJ246" i="5"/>
  <c r="BW246" i="5"/>
  <c r="BO246" i="5"/>
  <c r="BL246" i="5"/>
  <c r="Z246" i="5"/>
  <c r="R246" i="5"/>
  <c r="O246" i="5"/>
  <c r="FA244" i="5"/>
  <c r="EZ244" i="5"/>
  <c r="DD244" i="5"/>
  <c r="DC244" i="5"/>
  <c r="BF244" i="5"/>
  <c r="BE244" i="5"/>
  <c r="I244" i="5"/>
  <c r="H244" i="5"/>
  <c r="FR242" i="5"/>
  <c r="DU242" i="5"/>
  <c r="BW242" i="5"/>
  <c r="Z242" i="5"/>
  <c r="EX241" i="5"/>
  <c r="DA241" i="5"/>
  <c r="BC241" i="5"/>
  <c r="FR240" i="5"/>
  <c r="DU240" i="5"/>
  <c r="BW240" i="5"/>
  <c r="Z240" i="5"/>
  <c r="FR238" i="5"/>
  <c r="FK238" i="5"/>
  <c r="EX238" i="5"/>
  <c r="DU238" i="5"/>
  <c r="DN238" i="5"/>
  <c r="DA238" i="5"/>
  <c r="BW238" i="5"/>
  <c r="BP238" i="5"/>
  <c r="BC238" i="5"/>
  <c r="Z238" i="5"/>
  <c r="S238" i="5"/>
  <c r="FR236" i="5"/>
  <c r="DU236" i="5"/>
  <c r="BW236" i="5"/>
  <c r="Z236" i="5"/>
  <c r="FK235" i="5"/>
  <c r="EX235" i="5"/>
  <c r="DN235" i="5"/>
  <c r="DA235" i="5"/>
  <c r="BP235" i="5"/>
  <c r="BC235" i="5"/>
  <c r="S235" i="5"/>
  <c r="FR234" i="5"/>
  <c r="DU234" i="5"/>
  <c r="BW234" i="5"/>
  <c r="Z234" i="5"/>
  <c r="FR232" i="5"/>
  <c r="EX232" i="5"/>
  <c r="DU232" i="5"/>
  <c r="DA232" i="5"/>
  <c r="BW232" i="5"/>
  <c r="BC232" i="5"/>
  <c r="Z232" i="5"/>
  <c r="FR230" i="5"/>
  <c r="FK230" i="5"/>
  <c r="DU230" i="5"/>
  <c r="DN230" i="5"/>
  <c r="BW230" i="5"/>
  <c r="BP230" i="5"/>
  <c r="Z230" i="5"/>
  <c r="EX229" i="5"/>
  <c r="DA229" i="5"/>
  <c r="BC229" i="5"/>
  <c r="FR228" i="5"/>
  <c r="FK228" i="5"/>
  <c r="DU228" i="5"/>
  <c r="DN228" i="5"/>
  <c r="BW228" i="5"/>
  <c r="BP228" i="5"/>
  <c r="Z228" i="5"/>
  <c r="S228" i="5"/>
  <c r="FR226" i="5"/>
  <c r="FK226" i="5"/>
  <c r="FJ226" i="5"/>
  <c r="FA226" i="5"/>
  <c r="DU226" i="5"/>
  <c r="DN226" i="5"/>
  <c r="DM226" i="5"/>
  <c r="DD226" i="5"/>
  <c r="BW226" i="5"/>
  <c r="BP226" i="5"/>
  <c r="BO226" i="5"/>
  <c r="BF226" i="5"/>
  <c r="Z226" i="5"/>
  <c r="S226" i="5"/>
  <c r="R226" i="5"/>
  <c r="I226" i="5"/>
  <c r="GL224" i="5"/>
  <c r="GI224" i="5"/>
  <c r="GE224" i="5"/>
  <c r="GA224" i="5"/>
  <c r="FW224" i="5"/>
  <c r="ET224" i="5"/>
  <c r="EO224" i="5"/>
  <c r="EL224" i="5"/>
  <c r="EH224" i="5"/>
  <c r="ED224" i="5"/>
  <c r="DZ224" i="5"/>
  <c r="CW224" i="5"/>
  <c r="CQ224" i="5"/>
  <c r="CN224" i="5"/>
  <c r="CJ224" i="5"/>
  <c r="CF224" i="5"/>
  <c r="CB224" i="5"/>
  <c r="AY224" i="5"/>
  <c r="AT224" i="5"/>
  <c r="AQ224" i="5"/>
  <c r="B224" i="5"/>
  <c r="GL222" i="5"/>
  <c r="GI222" i="5"/>
  <c r="GE222" i="5"/>
  <c r="GA222" i="5"/>
  <c r="FW222" i="5"/>
  <c r="FR222" i="5"/>
  <c r="EO222" i="5"/>
  <c r="EL222" i="5"/>
  <c r="EH222" i="5"/>
  <c r="ED222" i="5"/>
  <c r="DZ222" i="5"/>
  <c r="DU222" i="5"/>
  <c r="CQ222" i="5"/>
  <c r="CN222" i="5"/>
  <c r="CJ222" i="5"/>
  <c r="CF222" i="5"/>
  <c r="CB222" i="5"/>
  <c r="BW222" i="5"/>
  <c r="AT222" i="5"/>
  <c r="AQ222" i="5"/>
  <c r="AM222" i="5"/>
  <c r="AI222" i="5"/>
  <c r="AE222" i="5"/>
  <c r="Z222" i="5"/>
  <c r="GE218" i="5"/>
  <c r="FU245" i="5" s="1"/>
  <c r="GA218" i="5"/>
  <c r="FT245" i="5" s="1"/>
  <c r="FW218" i="5"/>
  <c r="FS245" i="5" s="1"/>
  <c r="EH218" i="5"/>
  <c r="DX245" i="5" s="1"/>
  <c r="ED218" i="5"/>
  <c r="DW245" i="5" s="1"/>
  <c r="DZ218" i="5"/>
  <c r="DV245" i="5" s="1"/>
  <c r="CJ218" i="5"/>
  <c r="BZ245" i="5" s="1"/>
  <c r="CF218" i="5"/>
  <c r="BY245" i="5" s="1"/>
  <c r="CB218" i="5"/>
  <c r="BX245" i="5" s="1"/>
  <c r="AM218" i="5"/>
  <c r="AC245" i="5" s="1"/>
  <c r="AI218" i="5"/>
  <c r="AB245" i="5" s="1"/>
  <c r="AE218" i="5"/>
  <c r="AA245" i="5" s="1"/>
  <c r="CW213" i="5"/>
  <c r="GD210" i="5"/>
  <c r="FR210" i="5"/>
  <c r="FJ210" i="5"/>
  <c r="EX210" i="5"/>
  <c r="EG210" i="5"/>
  <c r="DU210" i="5"/>
  <c r="DM210" i="5"/>
  <c r="DA210" i="5"/>
  <c r="CI210" i="5"/>
  <c r="BW210" i="5"/>
  <c r="BO210" i="5"/>
  <c r="BC210" i="5"/>
  <c r="AL210" i="5"/>
  <c r="Z210" i="5"/>
  <c r="GD208" i="5"/>
  <c r="FR208" i="5"/>
  <c r="FJ208" i="5"/>
  <c r="EX208" i="5"/>
  <c r="EG208" i="5"/>
  <c r="DU208" i="5"/>
  <c r="DM208" i="5"/>
  <c r="DA208" i="5"/>
  <c r="CI208" i="5"/>
  <c r="BW208" i="5"/>
  <c r="BO208" i="5"/>
  <c r="BC208" i="5"/>
  <c r="AL208" i="5"/>
  <c r="Z208" i="5"/>
  <c r="GD206" i="5"/>
  <c r="FR206" i="5"/>
  <c r="FM206" i="5"/>
  <c r="EG206" i="5"/>
  <c r="DU206" i="5"/>
  <c r="DP206" i="5"/>
  <c r="CI206" i="5"/>
  <c r="BW206" i="5"/>
  <c r="BR206" i="5"/>
  <c r="AL206" i="5"/>
  <c r="Z206" i="5"/>
  <c r="FR204" i="5"/>
  <c r="DU204" i="5"/>
  <c r="BW204" i="5"/>
  <c r="Z204" i="5"/>
  <c r="GD201" i="5"/>
  <c r="FR201" i="5"/>
  <c r="FM201" i="5"/>
  <c r="FE201" i="5"/>
  <c r="EW201" i="5"/>
  <c r="EG201" i="5"/>
  <c r="DU201" i="5"/>
  <c r="DP201" i="5"/>
  <c r="DH201" i="5"/>
  <c r="CZ201" i="5"/>
  <c r="CI201" i="5"/>
  <c r="BW201" i="5"/>
  <c r="BR201" i="5"/>
  <c r="BJ201" i="5"/>
  <c r="BB201" i="5"/>
  <c r="AL201" i="5"/>
  <c r="Z201" i="5"/>
  <c r="U201" i="5"/>
  <c r="M201" i="5"/>
  <c r="E201" i="5"/>
  <c r="GD199" i="5"/>
  <c r="FR199" i="5"/>
  <c r="EG199" i="5"/>
  <c r="DU199" i="5"/>
  <c r="CI199" i="5"/>
  <c r="BW199" i="5"/>
  <c r="AL199" i="5"/>
  <c r="Z199" i="5"/>
  <c r="FK198" i="5"/>
  <c r="FE198" i="5"/>
  <c r="EZ198" i="5"/>
  <c r="ET198" i="5"/>
  <c r="DN198" i="5"/>
  <c r="DH198" i="5"/>
  <c r="DC198" i="5"/>
  <c r="CW198" i="5"/>
  <c r="BP198" i="5"/>
  <c r="BJ198" i="5"/>
  <c r="BE198" i="5"/>
  <c r="AY198" i="5"/>
  <c r="S198" i="5"/>
  <c r="M198" i="5"/>
  <c r="H198" i="5"/>
  <c r="B198" i="5"/>
  <c r="GD197" i="5"/>
  <c r="FR197" i="5"/>
  <c r="FK197" i="5"/>
  <c r="FE197" i="5"/>
  <c r="EZ197" i="5"/>
  <c r="ET197" i="5"/>
  <c r="EG197" i="5"/>
  <c r="DU197" i="5"/>
  <c r="DN197" i="5"/>
  <c r="DH197" i="5"/>
  <c r="DC197" i="5"/>
  <c r="CW197" i="5"/>
  <c r="CI197" i="5"/>
  <c r="BW197" i="5"/>
  <c r="BP197" i="5"/>
  <c r="BJ197" i="5"/>
  <c r="BE197" i="5"/>
  <c r="AY197" i="5"/>
  <c r="AL197" i="5"/>
  <c r="Z197" i="5"/>
  <c r="S197" i="5"/>
  <c r="M197" i="5"/>
  <c r="H197" i="5"/>
  <c r="B197" i="5"/>
  <c r="FR195" i="5"/>
  <c r="DU195" i="5"/>
  <c r="BW195" i="5"/>
  <c r="Z195" i="5"/>
  <c r="FR193" i="5"/>
  <c r="FJ193" i="5"/>
  <c r="FG193" i="5"/>
  <c r="DU193" i="5"/>
  <c r="DM193" i="5"/>
  <c r="DJ193" i="5"/>
  <c r="BW193" i="5"/>
  <c r="BO193" i="5"/>
  <c r="BL193" i="5"/>
  <c r="Z193" i="5"/>
  <c r="R193" i="5"/>
  <c r="O193" i="5"/>
  <c r="FA191" i="5"/>
  <c r="EZ191" i="5"/>
  <c r="DD191" i="5"/>
  <c r="DC191" i="5"/>
  <c r="BF191" i="5"/>
  <c r="BE191" i="5"/>
  <c r="I191" i="5"/>
  <c r="H191" i="5"/>
  <c r="FR189" i="5"/>
  <c r="DU189" i="5"/>
  <c r="BW189" i="5"/>
  <c r="Z189" i="5"/>
  <c r="EX188" i="5"/>
  <c r="DA188" i="5"/>
  <c r="BC188" i="5"/>
  <c r="FR187" i="5"/>
  <c r="DU187" i="5"/>
  <c r="BW187" i="5"/>
  <c r="Z187" i="5"/>
  <c r="FR185" i="5"/>
  <c r="FK185" i="5"/>
  <c r="EX185" i="5"/>
  <c r="DU185" i="5"/>
  <c r="DN185" i="5"/>
  <c r="DA185" i="5"/>
  <c r="BW185" i="5"/>
  <c r="BP185" i="5"/>
  <c r="BC185" i="5"/>
  <c r="Z185" i="5"/>
  <c r="S185" i="5"/>
  <c r="FR183" i="5"/>
  <c r="DU183" i="5"/>
  <c r="BW183" i="5"/>
  <c r="Z183" i="5"/>
  <c r="FK182" i="5"/>
  <c r="EX182" i="5"/>
  <c r="DN182" i="5"/>
  <c r="DA182" i="5"/>
  <c r="BP182" i="5"/>
  <c r="BC182" i="5"/>
  <c r="S182" i="5"/>
  <c r="FR181" i="5"/>
  <c r="DU181" i="5"/>
  <c r="BW181" i="5"/>
  <c r="Z181" i="5"/>
  <c r="FR179" i="5"/>
  <c r="EX179" i="5"/>
  <c r="DU179" i="5"/>
  <c r="DA179" i="5"/>
  <c r="BW179" i="5"/>
  <c r="BC179" i="5"/>
  <c r="Z179" i="5"/>
  <c r="FR177" i="5"/>
  <c r="FK177" i="5"/>
  <c r="DU177" i="5"/>
  <c r="DN177" i="5"/>
  <c r="BW177" i="5"/>
  <c r="BP177" i="5"/>
  <c r="Z177" i="5"/>
  <c r="EX176" i="5"/>
  <c r="DA176" i="5"/>
  <c r="BC176" i="5"/>
  <c r="FR175" i="5"/>
  <c r="FK175" i="5"/>
  <c r="DU175" i="5"/>
  <c r="DN175" i="5"/>
  <c r="BW175" i="5"/>
  <c r="BP175" i="5"/>
  <c r="Z175" i="5"/>
  <c r="S175" i="5"/>
  <c r="FR173" i="5"/>
  <c r="FK173" i="5"/>
  <c r="FJ173" i="5"/>
  <c r="FA173" i="5"/>
  <c r="DU173" i="5"/>
  <c r="DN173" i="5"/>
  <c r="DM173" i="5"/>
  <c r="DD173" i="5"/>
  <c r="BW173" i="5"/>
  <c r="BP173" i="5"/>
  <c r="BO173" i="5"/>
  <c r="BF173" i="5"/>
  <c r="Z173" i="5"/>
  <c r="S173" i="5"/>
  <c r="R173" i="5"/>
  <c r="I173" i="5"/>
  <c r="GL171" i="5"/>
  <c r="GI171" i="5"/>
  <c r="GE171" i="5"/>
  <c r="GA171" i="5"/>
  <c r="FW171" i="5"/>
  <c r="ET171" i="5"/>
  <c r="EO171" i="5"/>
  <c r="EL171" i="5"/>
  <c r="EH171" i="5"/>
  <c r="ED171" i="5"/>
  <c r="DZ171" i="5"/>
  <c r="CW171" i="5"/>
  <c r="CQ171" i="5"/>
  <c r="CN171" i="5"/>
  <c r="CJ171" i="5"/>
  <c r="CF171" i="5"/>
  <c r="CB171" i="5"/>
  <c r="AY171" i="5"/>
  <c r="AT171" i="5"/>
  <c r="AQ171" i="5"/>
  <c r="B171" i="5"/>
  <c r="GL169" i="5"/>
  <c r="GI169" i="5"/>
  <c r="GE169" i="5"/>
  <c r="GA169" i="5"/>
  <c r="FW169" i="5"/>
  <c r="FR169" i="5"/>
  <c r="EO169" i="5"/>
  <c r="EL169" i="5"/>
  <c r="EH169" i="5"/>
  <c r="ED169" i="5"/>
  <c r="DZ169" i="5"/>
  <c r="DU169" i="5"/>
  <c r="CQ169" i="5"/>
  <c r="CN169" i="5"/>
  <c r="CJ169" i="5"/>
  <c r="CF169" i="5"/>
  <c r="CB169" i="5"/>
  <c r="BW169" i="5"/>
  <c r="AT169" i="5"/>
  <c r="AQ169" i="5"/>
  <c r="AM169" i="5"/>
  <c r="AI169" i="5"/>
  <c r="AE169" i="5"/>
  <c r="Z169" i="5"/>
  <c r="GE165" i="5"/>
  <c r="FU192" i="5" s="1"/>
  <c r="GA165" i="5"/>
  <c r="FT192" i="5" s="1"/>
  <c r="FW165" i="5"/>
  <c r="FS192" i="5" s="1"/>
  <c r="EH165" i="5"/>
  <c r="DX192" i="5" s="1"/>
  <c r="ED165" i="5"/>
  <c r="DW192" i="5" s="1"/>
  <c r="DZ165" i="5"/>
  <c r="DV192" i="5" s="1"/>
  <c r="CJ165" i="5"/>
  <c r="BZ192" i="5" s="1"/>
  <c r="CF165" i="5"/>
  <c r="BY192" i="5" s="1"/>
  <c r="CB165" i="5"/>
  <c r="BX192" i="5" s="1"/>
  <c r="AM165" i="5"/>
  <c r="AC192" i="5" s="1"/>
  <c r="AI165" i="5"/>
  <c r="AB192" i="5" s="1"/>
  <c r="AE165" i="5"/>
  <c r="AA192" i="5" s="1"/>
  <c r="GD157" i="5"/>
  <c r="FR157" i="5"/>
  <c r="FJ157" i="5"/>
  <c r="EX157" i="5"/>
  <c r="EG157" i="5"/>
  <c r="DU157" i="5"/>
  <c r="DM157" i="5"/>
  <c r="DA157" i="5"/>
  <c r="CI157" i="5"/>
  <c r="BW157" i="5"/>
  <c r="BO157" i="5"/>
  <c r="BC157" i="5"/>
  <c r="AL157" i="5"/>
  <c r="Z157" i="5"/>
  <c r="GD155" i="5"/>
  <c r="FR155" i="5"/>
  <c r="FJ155" i="5"/>
  <c r="EX155" i="5"/>
  <c r="EG155" i="5"/>
  <c r="DU155" i="5"/>
  <c r="DM155" i="5"/>
  <c r="DA155" i="5"/>
  <c r="CI155" i="5"/>
  <c r="BW155" i="5"/>
  <c r="BO155" i="5"/>
  <c r="BC155" i="5"/>
  <c r="AL155" i="5"/>
  <c r="Z155" i="5"/>
  <c r="GD153" i="5"/>
  <c r="FR153" i="5"/>
  <c r="FM153" i="5"/>
  <c r="EG153" i="5"/>
  <c r="DU153" i="5"/>
  <c r="DP153" i="5"/>
  <c r="CI153" i="5"/>
  <c r="BW153" i="5"/>
  <c r="BR153" i="5"/>
  <c r="AL153" i="5"/>
  <c r="Z153" i="5"/>
  <c r="FR151" i="5"/>
  <c r="DU151" i="5"/>
  <c r="BW151" i="5"/>
  <c r="Z151" i="5"/>
  <c r="GD148" i="5"/>
  <c r="FR148" i="5"/>
  <c r="FM148" i="5"/>
  <c r="FE148" i="5"/>
  <c r="EW148" i="5"/>
  <c r="EG148" i="5"/>
  <c r="DU148" i="5"/>
  <c r="DP148" i="5"/>
  <c r="DH148" i="5"/>
  <c r="CZ148" i="5"/>
  <c r="CI148" i="5"/>
  <c r="BW148" i="5"/>
  <c r="BR148" i="5"/>
  <c r="BJ148" i="5"/>
  <c r="BB148" i="5"/>
  <c r="AL148" i="5"/>
  <c r="Z148" i="5"/>
  <c r="U148" i="5"/>
  <c r="M148" i="5"/>
  <c r="E148" i="5"/>
  <c r="GD146" i="5"/>
  <c r="FR146" i="5"/>
  <c r="EG146" i="5"/>
  <c r="DU146" i="5"/>
  <c r="CI146" i="5"/>
  <c r="BW146" i="5"/>
  <c r="AL146" i="5"/>
  <c r="Z146" i="5"/>
  <c r="FK145" i="5"/>
  <c r="FE145" i="5"/>
  <c r="EZ145" i="5"/>
  <c r="ET145" i="5"/>
  <c r="DN145" i="5"/>
  <c r="DH145" i="5"/>
  <c r="DC145" i="5"/>
  <c r="CW145" i="5"/>
  <c r="BP145" i="5"/>
  <c r="BJ145" i="5"/>
  <c r="BE145" i="5"/>
  <c r="AY145" i="5"/>
  <c r="S145" i="5"/>
  <c r="M145" i="5"/>
  <c r="H145" i="5"/>
  <c r="B145" i="5"/>
  <c r="GD144" i="5"/>
  <c r="FR144" i="5"/>
  <c r="FK144" i="5"/>
  <c r="FE144" i="5"/>
  <c r="EZ144" i="5"/>
  <c r="ET144" i="5"/>
  <c r="EG144" i="5"/>
  <c r="DU144" i="5"/>
  <c r="DN144" i="5"/>
  <c r="DH144" i="5"/>
  <c r="DC144" i="5"/>
  <c r="CW144" i="5"/>
  <c r="CI144" i="5"/>
  <c r="BW144" i="5"/>
  <c r="BP144" i="5"/>
  <c r="BJ144" i="5"/>
  <c r="BE144" i="5"/>
  <c r="AY144" i="5"/>
  <c r="AL144" i="5"/>
  <c r="Z144" i="5"/>
  <c r="S144" i="5"/>
  <c r="M144" i="5"/>
  <c r="H144" i="5"/>
  <c r="B144" i="5"/>
  <c r="FR142" i="5"/>
  <c r="DU142" i="5"/>
  <c r="BW142" i="5"/>
  <c r="Z142" i="5"/>
  <c r="FR140" i="5"/>
  <c r="FJ140" i="5"/>
  <c r="FG140" i="5"/>
  <c r="DU140" i="5"/>
  <c r="DM140" i="5"/>
  <c r="DJ140" i="5"/>
  <c r="BW140" i="5"/>
  <c r="BO140" i="5"/>
  <c r="BL140" i="5"/>
  <c r="Z140" i="5"/>
  <c r="R140" i="5"/>
  <c r="O140" i="5"/>
  <c r="FA138" i="5"/>
  <c r="EZ138" i="5"/>
  <c r="DD138" i="5"/>
  <c r="DC138" i="5"/>
  <c r="BF138" i="5"/>
  <c r="BE138" i="5"/>
  <c r="I138" i="5"/>
  <c r="H138" i="5"/>
  <c r="FR136" i="5"/>
  <c r="DU136" i="5"/>
  <c r="BW136" i="5"/>
  <c r="Z136" i="5"/>
  <c r="EX135" i="5"/>
  <c r="DA135" i="5"/>
  <c r="BC135" i="5"/>
  <c r="FR134" i="5"/>
  <c r="DU134" i="5"/>
  <c r="BW134" i="5"/>
  <c r="Z134" i="5"/>
  <c r="FR132" i="5"/>
  <c r="FK132" i="5"/>
  <c r="EX132" i="5"/>
  <c r="DU132" i="5"/>
  <c r="DN132" i="5"/>
  <c r="DA132" i="5"/>
  <c r="BW132" i="5"/>
  <c r="BP132" i="5"/>
  <c r="BC132" i="5"/>
  <c r="Z132" i="5"/>
  <c r="S132" i="5"/>
  <c r="FR130" i="5"/>
  <c r="DU130" i="5"/>
  <c r="BW130" i="5"/>
  <c r="Z130" i="5"/>
  <c r="FK129" i="5"/>
  <c r="EX129" i="5"/>
  <c r="DN129" i="5"/>
  <c r="DA129" i="5"/>
  <c r="BP129" i="5"/>
  <c r="BC129" i="5"/>
  <c r="S129" i="5"/>
  <c r="FR128" i="5"/>
  <c r="DU128" i="5"/>
  <c r="BW128" i="5"/>
  <c r="Z128" i="5"/>
  <c r="FR126" i="5"/>
  <c r="EX126" i="5"/>
  <c r="DU126" i="5"/>
  <c r="DA126" i="5"/>
  <c r="BW126" i="5"/>
  <c r="BC126" i="5"/>
  <c r="Z126" i="5"/>
  <c r="FR124" i="5"/>
  <c r="FK124" i="5"/>
  <c r="DU124" i="5"/>
  <c r="DN124" i="5"/>
  <c r="BW124" i="5"/>
  <c r="BP124" i="5"/>
  <c r="Z124" i="5"/>
  <c r="EX123" i="5"/>
  <c r="DA123" i="5"/>
  <c r="BC123" i="5"/>
  <c r="FR122" i="5"/>
  <c r="FK122" i="5"/>
  <c r="DU122" i="5"/>
  <c r="DN122" i="5"/>
  <c r="BW122" i="5"/>
  <c r="BP122" i="5"/>
  <c r="Z122" i="5"/>
  <c r="S122" i="5"/>
  <c r="FR120" i="5"/>
  <c r="FK120" i="5"/>
  <c r="FJ120" i="5"/>
  <c r="FA120" i="5"/>
  <c r="DU120" i="5"/>
  <c r="DN120" i="5"/>
  <c r="DM120" i="5"/>
  <c r="DD120" i="5"/>
  <c r="BW120" i="5"/>
  <c r="BP120" i="5"/>
  <c r="BO120" i="5"/>
  <c r="BF120" i="5"/>
  <c r="Z120" i="5"/>
  <c r="S120" i="5"/>
  <c r="R120" i="5"/>
  <c r="I120" i="5"/>
  <c r="GL118" i="5"/>
  <c r="GI118" i="5"/>
  <c r="GE118" i="5"/>
  <c r="GA118" i="5"/>
  <c r="FW118" i="5"/>
  <c r="ET118" i="5"/>
  <c r="EO118" i="5"/>
  <c r="EL118" i="5"/>
  <c r="EH118" i="5"/>
  <c r="ED118" i="5"/>
  <c r="DZ118" i="5"/>
  <c r="CW118" i="5"/>
  <c r="CQ118" i="5"/>
  <c r="CN118" i="5"/>
  <c r="CJ118" i="5"/>
  <c r="CF118" i="5"/>
  <c r="CB118" i="5"/>
  <c r="AY118" i="5"/>
  <c r="AT118" i="5"/>
  <c r="AQ118" i="5"/>
  <c r="B118" i="5"/>
  <c r="GL116" i="5"/>
  <c r="GI116" i="5"/>
  <c r="GE116" i="5"/>
  <c r="GA116" i="5"/>
  <c r="FW116" i="5"/>
  <c r="FR116" i="5"/>
  <c r="EO116" i="5"/>
  <c r="EL116" i="5"/>
  <c r="EH116" i="5"/>
  <c r="ED116" i="5"/>
  <c r="DZ116" i="5"/>
  <c r="DU116" i="5"/>
  <c r="CQ116" i="5"/>
  <c r="CN116" i="5"/>
  <c r="CJ116" i="5"/>
  <c r="CF116" i="5"/>
  <c r="CB116" i="5"/>
  <c r="BW116" i="5"/>
  <c r="AT116" i="5"/>
  <c r="AQ116" i="5"/>
  <c r="AM116" i="5"/>
  <c r="AI116" i="5"/>
  <c r="AE116" i="5"/>
  <c r="Z116" i="5"/>
  <c r="GE112" i="5"/>
  <c r="FU139" i="5" s="1"/>
  <c r="GA112" i="5"/>
  <c r="FT139" i="5" s="1"/>
  <c r="FW112" i="5"/>
  <c r="FS139" i="5" s="1"/>
  <c r="EH112" i="5"/>
  <c r="DX139" i="5" s="1"/>
  <c r="ED112" i="5"/>
  <c r="DW139" i="5" s="1"/>
  <c r="DZ112" i="5"/>
  <c r="DV139" i="5" s="1"/>
  <c r="CJ112" i="5"/>
  <c r="BZ139" i="5" s="1"/>
  <c r="CF112" i="5"/>
  <c r="BY139" i="5" s="1"/>
  <c r="CB112" i="5"/>
  <c r="BX139" i="5" s="1"/>
  <c r="AM112" i="5"/>
  <c r="AC139" i="5" s="1"/>
  <c r="AI112" i="5"/>
  <c r="AB139" i="5" s="1"/>
  <c r="AE112" i="5"/>
  <c r="AA139" i="5" s="1"/>
  <c r="GD104" i="5"/>
  <c r="FR104" i="5"/>
  <c r="FJ104" i="5"/>
  <c r="EX104" i="5"/>
  <c r="EG104" i="5"/>
  <c r="DU104" i="5"/>
  <c r="DM104" i="5"/>
  <c r="DA104" i="5"/>
  <c r="CI104" i="5"/>
  <c r="BW104" i="5"/>
  <c r="BO104" i="5"/>
  <c r="BC104" i="5"/>
  <c r="AL104" i="5"/>
  <c r="Z104" i="5"/>
  <c r="GD102" i="5"/>
  <c r="FR102" i="5"/>
  <c r="FJ102" i="5"/>
  <c r="EX102" i="5"/>
  <c r="EG102" i="5"/>
  <c r="DU102" i="5"/>
  <c r="DM102" i="5"/>
  <c r="DA102" i="5"/>
  <c r="CI102" i="5"/>
  <c r="BW102" i="5"/>
  <c r="BO102" i="5"/>
  <c r="BC102" i="5"/>
  <c r="AL102" i="5"/>
  <c r="Z102" i="5"/>
  <c r="GD100" i="5"/>
  <c r="FR100" i="5"/>
  <c r="FM100" i="5"/>
  <c r="EG100" i="5"/>
  <c r="DU100" i="5"/>
  <c r="DP100" i="5"/>
  <c r="CI100" i="5"/>
  <c r="BW100" i="5"/>
  <c r="BR100" i="5"/>
  <c r="AL100" i="5"/>
  <c r="Z100" i="5"/>
  <c r="FR98" i="5"/>
  <c r="DU98" i="5"/>
  <c r="BW98" i="5"/>
  <c r="Z98" i="5"/>
  <c r="GD95" i="5"/>
  <c r="FR95" i="5"/>
  <c r="FM95" i="5"/>
  <c r="FE95" i="5"/>
  <c r="EW95" i="5"/>
  <c r="EG95" i="5"/>
  <c r="DU95" i="5"/>
  <c r="DP95" i="5"/>
  <c r="DH95" i="5"/>
  <c r="CZ95" i="5"/>
  <c r="CI95" i="5"/>
  <c r="BW95" i="5"/>
  <c r="BR95" i="5"/>
  <c r="BJ95" i="5"/>
  <c r="BB95" i="5"/>
  <c r="AL95" i="5"/>
  <c r="Z95" i="5"/>
  <c r="U95" i="5"/>
  <c r="M95" i="5"/>
  <c r="E95" i="5"/>
  <c r="GD93" i="5"/>
  <c r="FR93" i="5"/>
  <c r="EG93" i="5"/>
  <c r="DU93" i="5"/>
  <c r="CI93" i="5"/>
  <c r="BW93" i="5"/>
  <c r="AL93" i="5"/>
  <c r="Z93" i="5"/>
  <c r="FK92" i="5"/>
  <c r="FE92" i="5"/>
  <c r="EZ92" i="5"/>
  <c r="ET92" i="5"/>
  <c r="DN92" i="5"/>
  <c r="DH92" i="5"/>
  <c r="DC92" i="5"/>
  <c r="CW92" i="5"/>
  <c r="BP92" i="5"/>
  <c r="BJ92" i="5"/>
  <c r="BE92" i="5"/>
  <c r="AY92" i="5"/>
  <c r="S92" i="5"/>
  <c r="M92" i="5"/>
  <c r="H92" i="5"/>
  <c r="B92" i="5"/>
  <c r="GD91" i="5"/>
  <c r="FR91" i="5"/>
  <c r="FK91" i="5"/>
  <c r="FE91" i="5"/>
  <c r="EZ91" i="5"/>
  <c r="ET91" i="5"/>
  <c r="EG91" i="5"/>
  <c r="DU91" i="5"/>
  <c r="DN91" i="5"/>
  <c r="DH91" i="5"/>
  <c r="DC91" i="5"/>
  <c r="CW91" i="5"/>
  <c r="CI91" i="5"/>
  <c r="BW91" i="5"/>
  <c r="BP91" i="5"/>
  <c r="BJ91" i="5"/>
  <c r="BE91" i="5"/>
  <c r="AY91" i="5"/>
  <c r="AL91" i="5"/>
  <c r="Z91" i="5"/>
  <c r="S91" i="5"/>
  <c r="M91" i="5"/>
  <c r="H91" i="5"/>
  <c r="B91" i="5"/>
  <c r="FR89" i="5"/>
  <c r="DU89" i="5"/>
  <c r="BW89" i="5"/>
  <c r="Z89" i="5"/>
  <c r="FR87" i="5"/>
  <c r="FJ87" i="5"/>
  <c r="FG87" i="5"/>
  <c r="DU87" i="5"/>
  <c r="DM87" i="5"/>
  <c r="DJ87" i="5"/>
  <c r="BW87" i="5"/>
  <c r="BO87" i="5"/>
  <c r="BL87" i="5"/>
  <c r="Z87" i="5"/>
  <c r="R87" i="5"/>
  <c r="O87" i="5"/>
  <c r="FA85" i="5"/>
  <c r="EZ85" i="5"/>
  <c r="DD85" i="5"/>
  <c r="DC85" i="5"/>
  <c r="BF85" i="5"/>
  <c r="BE85" i="5"/>
  <c r="I85" i="5"/>
  <c r="H85" i="5"/>
  <c r="FR83" i="5"/>
  <c r="DU83" i="5"/>
  <c r="BW83" i="5"/>
  <c r="Z83" i="5"/>
  <c r="EX82" i="5"/>
  <c r="DA82" i="5"/>
  <c r="BC82" i="5"/>
  <c r="FR81" i="5"/>
  <c r="DU81" i="5"/>
  <c r="BW81" i="5"/>
  <c r="Z81" i="5"/>
  <c r="FR79" i="5"/>
  <c r="FK79" i="5"/>
  <c r="EX79" i="5"/>
  <c r="DU79" i="5"/>
  <c r="DN79" i="5"/>
  <c r="DA79" i="5"/>
  <c r="BW79" i="5"/>
  <c r="BP79" i="5"/>
  <c r="BC79" i="5"/>
  <c r="Z79" i="5"/>
  <c r="S79" i="5"/>
  <c r="FR77" i="5"/>
  <c r="DU77" i="5"/>
  <c r="BW77" i="5"/>
  <c r="Z77" i="5"/>
  <c r="FK76" i="5"/>
  <c r="EX76" i="5"/>
  <c r="DN76" i="5"/>
  <c r="DA76" i="5"/>
  <c r="CW76" i="5"/>
  <c r="BP76" i="5"/>
  <c r="BC76" i="5"/>
  <c r="S76" i="5"/>
  <c r="FR75" i="5"/>
  <c r="DU75" i="5"/>
  <c r="BW75" i="5"/>
  <c r="Z75" i="5"/>
  <c r="FR73" i="5"/>
  <c r="EX73" i="5"/>
  <c r="DU73" i="5"/>
  <c r="DA73" i="5"/>
  <c r="BW73" i="5"/>
  <c r="BC73" i="5"/>
  <c r="Z73" i="5"/>
  <c r="FR71" i="5"/>
  <c r="FK71" i="5"/>
  <c r="DU71" i="5"/>
  <c r="DN71" i="5"/>
  <c r="BW71" i="5"/>
  <c r="BP71" i="5"/>
  <c r="Z71" i="5"/>
  <c r="EX70" i="5"/>
  <c r="DA70" i="5"/>
  <c r="BC70" i="5"/>
  <c r="FR69" i="5"/>
  <c r="FK69" i="5"/>
  <c r="DU69" i="5"/>
  <c r="DN69" i="5"/>
  <c r="BW69" i="5"/>
  <c r="BP69" i="5"/>
  <c r="Z69" i="5"/>
  <c r="S69" i="5"/>
  <c r="FR67" i="5"/>
  <c r="FK67" i="5"/>
  <c r="FJ67" i="5"/>
  <c r="FA67" i="5"/>
  <c r="DU67" i="5"/>
  <c r="DN67" i="5"/>
  <c r="DM67" i="5"/>
  <c r="DD67" i="5"/>
  <c r="BW67" i="5"/>
  <c r="BP67" i="5"/>
  <c r="BO67" i="5"/>
  <c r="BF67" i="5"/>
  <c r="Z67" i="5"/>
  <c r="S67" i="5"/>
  <c r="R67" i="5"/>
  <c r="I67" i="5"/>
  <c r="GL65" i="5"/>
  <c r="GI65" i="5"/>
  <c r="GE65" i="5"/>
  <c r="GA65" i="5"/>
  <c r="FW65" i="5"/>
  <c r="ET65" i="5"/>
  <c r="EO65" i="5"/>
  <c r="EL65" i="5"/>
  <c r="EH65" i="5"/>
  <c r="ED65" i="5"/>
  <c r="DZ65" i="5"/>
  <c r="CW65" i="5"/>
  <c r="CQ65" i="5"/>
  <c r="CN65" i="5"/>
  <c r="CJ65" i="5"/>
  <c r="CF65" i="5"/>
  <c r="CB65" i="5"/>
  <c r="AY65" i="5"/>
  <c r="AT65" i="5"/>
  <c r="AQ65" i="5"/>
  <c r="B65" i="5"/>
  <c r="GL63" i="5"/>
  <c r="GI63" i="5"/>
  <c r="GE63" i="5"/>
  <c r="GA63" i="5"/>
  <c r="FW63" i="5"/>
  <c r="FR63" i="5"/>
  <c r="EO63" i="5"/>
  <c r="EL63" i="5"/>
  <c r="EH63" i="5"/>
  <c r="ED63" i="5"/>
  <c r="DZ63" i="5"/>
  <c r="DU63" i="5"/>
  <c r="CQ63" i="5"/>
  <c r="CN63" i="5"/>
  <c r="CJ63" i="5"/>
  <c r="CF63" i="5"/>
  <c r="CB63" i="5"/>
  <c r="BW63" i="5"/>
  <c r="AT63" i="5"/>
  <c r="AQ63" i="5"/>
  <c r="AM63" i="5"/>
  <c r="AI63" i="5"/>
  <c r="AE63" i="5"/>
  <c r="Z63" i="5"/>
  <c r="GE59" i="5"/>
  <c r="FU86" i="5" s="1"/>
  <c r="GA59" i="5"/>
  <c r="FT86" i="5" s="1"/>
  <c r="FW59" i="5"/>
  <c r="FS86" i="5" s="1"/>
  <c r="EH59" i="5"/>
  <c r="DX86" i="5" s="1"/>
  <c r="ED59" i="5"/>
  <c r="DW86" i="5" s="1"/>
  <c r="DZ59" i="5"/>
  <c r="DV86" i="5" s="1"/>
  <c r="CJ59" i="5"/>
  <c r="BZ86" i="5" s="1"/>
  <c r="CF59" i="5"/>
  <c r="BY86" i="5" s="1"/>
  <c r="CB59" i="5"/>
  <c r="BX86" i="5" s="1"/>
  <c r="AM59" i="5"/>
  <c r="AC86" i="5" s="1"/>
  <c r="AI59" i="5"/>
  <c r="AB86" i="5" s="1"/>
  <c r="AE59" i="5"/>
  <c r="AA86" i="5" s="1"/>
  <c r="AX58" i="5"/>
  <c r="GD51" i="5"/>
  <c r="FR51" i="5"/>
  <c r="FJ51" i="5"/>
  <c r="EX51" i="5"/>
  <c r="GD49" i="5"/>
  <c r="FR49" i="5"/>
  <c r="FJ49" i="5"/>
  <c r="EX49" i="5"/>
  <c r="GD47" i="5"/>
  <c r="FR47" i="5"/>
  <c r="FM47" i="5"/>
  <c r="FR45" i="5"/>
  <c r="GD42" i="5"/>
  <c r="FR42" i="5"/>
  <c r="FM42" i="5"/>
  <c r="FE42" i="5"/>
  <c r="EW42" i="5"/>
  <c r="GD40" i="5"/>
  <c r="FR40" i="5"/>
  <c r="FK39" i="5"/>
  <c r="FE39" i="5"/>
  <c r="EZ39" i="5"/>
  <c r="ET39" i="5"/>
  <c r="GD38" i="5"/>
  <c r="FR38" i="5"/>
  <c r="FK38" i="5"/>
  <c r="FE38" i="5"/>
  <c r="EZ38" i="5"/>
  <c r="ET38" i="5"/>
  <c r="FR36" i="5"/>
  <c r="FR34" i="5"/>
  <c r="FJ34" i="5"/>
  <c r="FG34" i="5"/>
  <c r="FA32" i="5"/>
  <c r="EZ32" i="5"/>
  <c r="FR30" i="5"/>
  <c r="EX29" i="5"/>
  <c r="FR28" i="5"/>
  <c r="FR26" i="5"/>
  <c r="FK26" i="5"/>
  <c r="EX26" i="5"/>
  <c r="FR24" i="5"/>
  <c r="FK23" i="5"/>
  <c r="EX23" i="5"/>
  <c r="FR22" i="5"/>
  <c r="FR20" i="5"/>
  <c r="EX20" i="5"/>
  <c r="FR18" i="5"/>
  <c r="FK18" i="5"/>
  <c r="EX17" i="5"/>
  <c r="FR16" i="5"/>
  <c r="FK16" i="5"/>
  <c r="FR14" i="5"/>
  <c r="FK14" i="5"/>
  <c r="FJ14" i="5"/>
  <c r="FA14" i="5"/>
  <c r="GL12" i="5"/>
  <c r="GI12" i="5"/>
  <c r="GE12" i="5"/>
  <c r="GA12" i="5"/>
  <c r="FW12" i="5"/>
  <c r="ET12" i="5"/>
  <c r="GL10" i="5"/>
  <c r="GI10" i="5"/>
  <c r="GE10" i="5"/>
  <c r="GA10" i="5"/>
  <c r="FW10" i="5"/>
  <c r="FR10" i="5"/>
  <c r="GE6" i="5"/>
  <c r="FU33" i="5" s="1"/>
  <c r="GA6" i="5"/>
  <c r="FT33" i="5" s="1"/>
  <c r="FW6" i="5"/>
  <c r="FS33" i="5" s="1"/>
  <c r="AT50" i="13"/>
  <c r="AQ50" i="13"/>
  <c r="AM50" i="13"/>
  <c r="AI50" i="13"/>
  <c r="AE50" i="13"/>
  <c r="S38" i="13"/>
  <c r="M38" i="13"/>
  <c r="H38" i="13"/>
  <c r="B38" i="13"/>
  <c r="O34" i="13"/>
  <c r="I32" i="13"/>
  <c r="H32" i="13"/>
  <c r="R14" i="13"/>
  <c r="AM6" i="13"/>
  <c r="AI6" i="13"/>
  <c r="AE6" i="13"/>
  <c r="EO12" i="5"/>
  <c r="EL12" i="5"/>
  <c r="EH12" i="5"/>
  <c r="ED12" i="5"/>
  <c r="DZ12" i="5"/>
  <c r="CQ12" i="5"/>
  <c r="CN12" i="5"/>
  <c r="EG51" i="5"/>
  <c r="DU51" i="5"/>
  <c r="EG49" i="5"/>
  <c r="DU49" i="5"/>
  <c r="EG47" i="5"/>
  <c r="DU47" i="5"/>
  <c r="DU45" i="5"/>
  <c r="EG42" i="5"/>
  <c r="DU42" i="5"/>
  <c r="DP42" i="5"/>
  <c r="DH42" i="5"/>
  <c r="CZ42" i="5"/>
  <c r="EG40" i="5"/>
  <c r="DU40" i="5"/>
  <c r="DN39" i="5"/>
  <c r="DH39" i="5"/>
  <c r="DC39" i="5"/>
  <c r="CW39" i="5"/>
  <c r="EG38" i="5"/>
  <c r="DU38" i="5"/>
  <c r="DN38" i="5"/>
  <c r="DH38" i="5"/>
  <c r="DC38" i="5"/>
  <c r="CW38" i="5"/>
  <c r="DU36" i="5"/>
  <c r="DU34" i="5"/>
  <c r="DM34" i="5"/>
  <c r="DJ34" i="5"/>
  <c r="DD32" i="5"/>
  <c r="DC32" i="5"/>
  <c r="DU30" i="5"/>
  <c r="DU28" i="5"/>
  <c r="DU26" i="5"/>
  <c r="DN26" i="5"/>
  <c r="DU24" i="5"/>
  <c r="DN23" i="5"/>
  <c r="DU22" i="5"/>
  <c r="DU20" i="5"/>
  <c r="DU18" i="5"/>
  <c r="DU16" i="5"/>
  <c r="DN16" i="5"/>
  <c r="DU14" i="5"/>
  <c r="DN14" i="5"/>
  <c r="DM14" i="5"/>
  <c r="DD14" i="5"/>
  <c r="CW12" i="5"/>
  <c r="EO10" i="5"/>
  <c r="EL10" i="5"/>
  <c r="EH10" i="5"/>
  <c r="ED10" i="5"/>
  <c r="DZ10" i="5"/>
  <c r="DU10" i="5"/>
  <c r="EH6" i="5"/>
  <c r="DX33" i="5" s="1"/>
  <c r="ED6" i="5"/>
  <c r="DW33" i="5" s="1"/>
  <c r="DZ6" i="5"/>
  <c r="DV33" i="5" s="1"/>
  <c r="CI51" i="5"/>
  <c r="BW51" i="5"/>
  <c r="CI49" i="5"/>
  <c r="BW49" i="5"/>
  <c r="CI47" i="5"/>
  <c r="BW47" i="5"/>
  <c r="BW45" i="5"/>
  <c r="CI42" i="5"/>
  <c r="BW42" i="5"/>
  <c r="BR42" i="5"/>
  <c r="BJ42" i="5"/>
  <c r="BB42" i="5"/>
  <c r="CI40" i="5"/>
  <c r="BW40" i="5"/>
  <c r="BP39" i="5"/>
  <c r="BJ39" i="5"/>
  <c r="BE39" i="5"/>
  <c r="AY39" i="5"/>
  <c r="CI38" i="5"/>
  <c r="BW38" i="5"/>
  <c r="BP38" i="5"/>
  <c r="BJ38" i="5"/>
  <c r="BE38" i="5"/>
  <c r="AY38" i="5"/>
  <c r="BW36" i="5"/>
  <c r="BW34" i="5"/>
  <c r="BO34" i="5"/>
  <c r="BL34" i="5"/>
  <c r="BF32" i="5"/>
  <c r="BE32" i="5"/>
  <c r="BW30" i="5"/>
  <c r="BW28" i="5"/>
  <c r="BW26" i="5"/>
  <c r="BP26" i="5"/>
  <c r="BW24" i="5"/>
  <c r="BP23" i="5"/>
  <c r="BW22" i="5"/>
  <c r="BW20" i="5"/>
  <c r="BW18" i="5"/>
  <c r="BW16" i="5"/>
  <c r="BP16" i="5"/>
  <c r="BW14" i="5"/>
  <c r="BP14" i="5"/>
  <c r="BO14" i="5"/>
  <c r="BF14" i="5"/>
  <c r="AY12" i="5"/>
  <c r="CQ10" i="5"/>
  <c r="CN10" i="5"/>
  <c r="CJ10" i="5"/>
  <c r="CF10" i="5"/>
  <c r="CB10" i="5"/>
  <c r="BW10" i="5"/>
  <c r="CJ6" i="5"/>
  <c r="BZ33" i="5" s="1"/>
  <c r="CF6" i="5"/>
  <c r="BY33" i="5" s="1"/>
  <c r="CB6" i="5"/>
  <c r="BX33" i="5" s="1"/>
  <c r="AE10" i="5"/>
  <c r="AI10" i="5"/>
  <c r="AM10" i="5"/>
  <c r="AQ10" i="5"/>
  <c r="AT10" i="5"/>
  <c r="T53" i="4"/>
  <c r="FM56" i="4"/>
  <c r="FH56" i="4"/>
  <c r="FA56" i="4"/>
  <c r="EV56" i="4"/>
  <c r="DP56" i="4"/>
  <c r="DK56" i="4"/>
  <c r="DD56" i="4"/>
  <c r="CY56" i="4"/>
  <c r="FT54" i="4"/>
  <c r="DW54" i="4"/>
  <c r="FM53" i="4"/>
  <c r="FH53" i="4"/>
  <c r="FA53" i="4"/>
  <c r="EV53" i="4"/>
  <c r="DP53" i="4"/>
  <c r="DK53" i="4"/>
  <c r="DD53" i="4"/>
  <c r="CY53" i="4"/>
  <c r="FO50" i="4"/>
  <c r="FJ50" i="4"/>
  <c r="EV50" i="4"/>
  <c r="DR50" i="4"/>
  <c r="DM50" i="4"/>
  <c r="DJ47" i="5" s="1"/>
  <c r="CY50" i="4"/>
  <c r="CW47" i="5" s="1"/>
  <c r="FT49" i="4"/>
  <c r="DW49" i="4"/>
  <c r="FT47" i="4"/>
  <c r="FO47" i="4"/>
  <c r="FG47" i="4"/>
  <c r="EY47" i="4"/>
  <c r="DW47" i="4"/>
  <c r="DR47" i="4"/>
  <c r="DJ47" i="4"/>
  <c r="DB47" i="4"/>
  <c r="FT43" i="4"/>
  <c r="DW43" i="4"/>
  <c r="FN42" i="4"/>
  <c r="FN43" i="4" s="1"/>
  <c r="FH42" i="4"/>
  <c r="FH43" i="4" s="1"/>
  <c r="FB42" i="4"/>
  <c r="FB43" i="4" s="1"/>
  <c r="EV42" i="4"/>
  <c r="EV43" i="4" s="1"/>
  <c r="DQ42" i="4"/>
  <c r="DQ43" i="4" s="1"/>
  <c r="DK42" i="4"/>
  <c r="DK43" i="4" s="1"/>
  <c r="DE42" i="4"/>
  <c r="DE43" i="4" s="1"/>
  <c r="CY42" i="4"/>
  <c r="CY43" i="4" s="1"/>
  <c r="FT40" i="4"/>
  <c r="DW40" i="4"/>
  <c r="FI38" i="4"/>
  <c r="EV38" i="4"/>
  <c r="DL38" i="4"/>
  <c r="CY38" i="4"/>
  <c r="FT37" i="4"/>
  <c r="DW37" i="4"/>
  <c r="FD36" i="4"/>
  <c r="FC36" i="4"/>
  <c r="FB36" i="4"/>
  <c r="DG36" i="4"/>
  <c r="DF36" i="4"/>
  <c r="DE36" i="4"/>
  <c r="FT34" i="4"/>
  <c r="DW34" i="4"/>
  <c r="FA33" i="4"/>
  <c r="EV33" i="4"/>
  <c r="DD33" i="4"/>
  <c r="DE33" i="4" s="1"/>
  <c r="CY33" i="4"/>
  <c r="FT31" i="4"/>
  <c r="DW31" i="4"/>
  <c r="FM30" i="4"/>
  <c r="FH30" i="4"/>
  <c r="FA30" i="4"/>
  <c r="EV30" i="4"/>
  <c r="DP30" i="4"/>
  <c r="DQ30" i="4" s="1"/>
  <c r="DK30" i="4"/>
  <c r="DD30" i="4"/>
  <c r="DE30" i="4" s="1"/>
  <c r="CY30" i="4"/>
  <c r="FT27" i="4"/>
  <c r="FM27" i="4"/>
  <c r="FH27" i="4"/>
  <c r="FA27" i="4"/>
  <c r="EV27" i="4"/>
  <c r="DW27" i="4"/>
  <c r="DP27" i="4"/>
  <c r="DQ27" i="4" s="1"/>
  <c r="DK27" i="4"/>
  <c r="DD27" i="4"/>
  <c r="DE27" i="4" s="1"/>
  <c r="CY27" i="4"/>
  <c r="FT24" i="4"/>
  <c r="FH24" i="4"/>
  <c r="FA24" i="4"/>
  <c r="EV24" i="4"/>
  <c r="DW24" i="4"/>
  <c r="DK24" i="4"/>
  <c r="DD24" i="4"/>
  <c r="DE24" i="4" s="1"/>
  <c r="CY24" i="4"/>
  <c r="FM22" i="4"/>
  <c r="FH22" i="4"/>
  <c r="DP22" i="4"/>
  <c r="DK22" i="4"/>
  <c r="FT21" i="4"/>
  <c r="FA21" i="4"/>
  <c r="EV21" i="4"/>
  <c r="DW21" i="4"/>
  <c r="DD21" i="4"/>
  <c r="CY21" i="4"/>
  <c r="FM20" i="4"/>
  <c r="FH20" i="4"/>
  <c r="DP20" i="4"/>
  <c r="DK20" i="4"/>
  <c r="FT18" i="4"/>
  <c r="FM18" i="4"/>
  <c r="FH18" i="4"/>
  <c r="FC18" i="4"/>
  <c r="EV18" i="4"/>
  <c r="DW18" i="4"/>
  <c r="DP18" i="4"/>
  <c r="DK18" i="4"/>
  <c r="DF18" i="4"/>
  <c r="CY18" i="4"/>
  <c r="FT15" i="4"/>
  <c r="EV15" i="4"/>
  <c r="DW15" i="4"/>
  <c r="CY15" i="4"/>
  <c r="FH13" i="4"/>
  <c r="EV13" i="4"/>
  <c r="DK13" i="4"/>
  <c r="CY13" i="4"/>
  <c r="FT12" i="4"/>
  <c r="DW12" i="4"/>
  <c r="FT9" i="4"/>
  <c r="FK9" i="4"/>
  <c r="DW9" i="4"/>
  <c r="DN9" i="4"/>
  <c r="GN7" i="4"/>
  <c r="GK7" i="4"/>
  <c r="EQ7" i="4"/>
  <c r="EN7" i="4"/>
  <c r="GK5" i="4"/>
  <c r="GG5" i="4"/>
  <c r="GC5" i="4"/>
  <c r="FY5" i="4"/>
  <c r="EN5" i="4"/>
  <c r="EJ5" i="4"/>
  <c r="EF5" i="4"/>
  <c r="EB5" i="4"/>
  <c r="BQ56" i="4"/>
  <c r="BL56" i="4"/>
  <c r="BE56" i="4"/>
  <c r="AZ56" i="4"/>
  <c r="BX54" i="4"/>
  <c r="BQ53" i="4"/>
  <c r="BL53" i="4"/>
  <c r="BE53" i="4"/>
  <c r="AZ53" i="4"/>
  <c r="BS50" i="4"/>
  <c r="BN50" i="4"/>
  <c r="BL206" i="5" s="1"/>
  <c r="AZ50" i="4"/>
  <c r="BX49" i="4"/>
  <c r="BX47" i="4"/>
  <c r="BS47" i="4"/>
  <c r="BK47" i="4"/>
  <c r="BC47" i="4"/>
  <c r="BX43" i="4"/>
  <c r="BR42" i="4"/>
  <c r="BR43" i="4" s="1"/>
  <c r="BL42" i="4"/>
  <c r="BL43" i="4" s="1"/>
  <c r="BF42" i="4"/>
  <c r="BF43" i="4" s="1"/>
  <c r="AZ42" i="4"/>
  <c r="AZ43" i="4" s="1"/>
  <c r="BX40" i="4"/>
  <c r="BM38" i="4"/>
  <c r="AZ38" i="4"/>
  <c r="BX37" i="4"/>
  <c r="BH36" i="4"/>
  <c r="BG36" i="4"/>
  <c r="BF36" i="4"/>
  <c r="BX34" i="4"/>
  <c r="BE33" i="4"/>
  <c r="BF33" i="4" s="1"/>
  <c r="AZ33" i="4"/>
  <c r="BX31" i="4"/>
  <c r="BQ30" i="4"/>
  <c r="BR30" i="4" s="1"/>
  <c r="BL30" i="4"/>
  <c r="BE30" i="4"/>
  <c r="BF30" i="4" s="1"/>
  <c r="AZ30" i="4"/>
  <c r="BX27" i="4"/>
  <c r="BQ27" i="4"/>
  <c r="BR27" i="4" s="1"/>
  <c r="BL27" i="4"/>
  <c r="BE27" i="4"/>
  <c r="BF27" i="4" s="1"/>
  <c r="AZ27" i="4"/>
  <c r="BX24" i="4"/>
  <c r="BL24" i="4"/>
  <c r="BE24" i="4"/>
  <c r="BF24" i="4" s="1"/>
  <c r="AZ24" i="4"/>
  <c r="BQ22" i="4"/>
  <c r="BL22" i="4"/>
  <c r="BX21" i="4"/>
  <c r="BE21" i="4"/>
  <c r="AZ21" i="4"/>
  <c r="BQ20" i="4"/>
  <c r="BL20" i="4"/>
  <c r="BX18" i="4"/>
  <c r="BQ18" i="4"/>
  <c r="BL18" i="4"/>
  <c r="BG18" i="4"/>
  <c r="AZ18" i="4"/>
  <c r="BX15" i="4"/>
  <c r="AZ15" i="4"/>
  <c r="BL13" i="4"/>
  <c r="AZ13" i="4"/>
  <c r="BX12" i="4"/>
  <c r="BX9" i="4"/>
  <c r="BO9" i="4"/>
  <c r="CR7" i="4"/>
  <c r="CO7" i="4"/>
  <c r="CO5" i="4"/>
  <c r="CK5" i="4"/>
  <c r="CG5" i="4"/>
  <c r="CC5" i="4"/>
  <c r="AA54" i="4"/>
  <c r="GP391" i="13"/>
  <c r="H38" i="5"/>
  <c r="B38" i="5"/>
  <c r="M38" i="5"/>
  <c r="AA43" i="4"/>
  <c r="I42" i="4"/>
  <c r="C42" i="4"/>
  <c r="Q50" i="4"/>
  <c r="BL153" i="13" s="1"/>
  <c r="C50" i="4"/>
  <c r="AY259" i="13" s="1"/>
  <c r="Z23" i="1"/>
  <c r="Z24" i="1"/>
  <c r="Z25" i="1"/>
  <c r="Z26" i="1"/>
  <c r="Z27" i="1"/>
  <c r="Z14" i="1"/>
  <c r="Z15" i="1"/>
  <c r="Z16" i="1"/>
  <c r="Z17" i="1"/>
  <c r="Z18" i="1"/>
  <c r="Z4" i="1"/>
  <c r="Z6" i="1"/>
  <c r="Z8" i="1"/>
  <c r="Z10" i="1"/>
  <c r="K24" i="1"/>
  <c r="K25" i="1"/>
  <c r="K26" i="1"/>
  <c r="K27" i="1"/>
  <c r="K20" i="1"/>
  <c r="K21" i="1"/>
  <c r="N22" i="1"/>
  <c r="N12" i="1"/>
  <c r="N9" i="1"/>
  <c r="N7" i="1"/>
  <c r="N5" i="1"/>
  <c r="N3" i="1"/>
  <c r="A7" i="11" s="1"/>
  <c r="M1" i="1"/>
  <c r="AA19" i="1"/>
  <c r="Z19" i="1"/>
  <c r="X19" i="1"/>
  <c r="W19" i="1"/>
  <c r="V19" i="1"/>
  <c r="T19" i="1"/>
  <c r="Q19" i="1"/>
  <c r="AA12" i="1"/>
  <c r="Z12" i="1"/>
  <c r="X12" i="1"/>
  <c r="W12" i="1"/>
  <c r="V12" i="1"/>
  <c r="U12" i="1"/>
  <c r="S12" i="1"/>
  <c r="Q12" i="1"/>
  <c r="AA1" i="1"/>
  <c r="Z1" i="1"/>
  <c r="X1" i="1"/>
  <c r="W1" i="1"/>
  <c r="V1" i="1"/>
  <c r="U1" i="1"/>
  <c r="S1" i="1"/>
  <c r="Q1" i="1"/>
  <c r="C9" i="1"/>
  <c r="A6" i="11" s="1"/>
  <c r="C7" i="1"/>
  <c r="A5" i="11" s="1"/>
  <c r="C5" i="1"/>
  <c r="A4" i="11"/>
  <c r="H22" i="1"/>
  <c r="F22" i="1"/>
  <c r="E22" i="1"/>
  <c r="K22" i="1"/>
  <c r="I22" i="1"/>
  <c r="K12" i="1"/>
  <c r="I12" i="1"/>
  <c r="H12" i="1"/>
  <c r="G12" i="1"/>
  <c r="F12" i="1"/>
  <c r="E12" i="1"/>
  <c r="A22" i="1"/>
  <c r="A12" i="1"/>
  <c r="A1" i="1"/>
  <c r="Z10" i="5"/>
  <c r="Z30" i="5"/>
  <c r="E17" i="11"/>
  <c r="C19" i="11"/>
  <c r="E18" i="11" s="1"/>
  <c r="E19" i="11"/>
  <c r="AE6" i="5"/>
  <c r="AI6" i="5"/>
  <c r="AM6" i="5"/>
  <c r="O34" i="5"/>
  <c r="Z34" i="5"/>
  <c r="Z36" i="5"/>
  <c r="S38" i="5"/>
  <c r="Z38" i="5"/>
  <c r="AL38" i="5"/>
  <c r="Z40" i="5"/>
  <c r="AL40" i="5"/>
  <c r="Z42" i="5"/>
  <c r="AL42" i="5"/>
  <c r="Z45" i="5"/>
  <c r="Z47" i="5"/>
  <c r="AL47" i="5"/>
  <c r="Z49" i="5"/>
  <c r="AL49" i="5"/>
  <c r="Z51" i="5"/>
  <c r="AL51" i="5"/>
  <c r="AR7" i="4"/>
  <c r="AQ114" i="13" s="1"/>
  <c r="AU7" i="4"/>
  <c r="EO326" i="13" s="1"/>
  <c r="R9" i="4"/>
  <c r="AA9" i="4"/>
  <c r="AA12" i="4"/>
  <c r="C13" i="4"/>
  <c r="O13" i="4"/>
  <c r="FF116" i="5" s="1"/>
  <c r="AA15" i="4"/>
  <c r="C18" i="4"/>
  <c r="CW67" i="5" s="1"/>
  <c r="O18" i="4"/>
  <c r="FF67" i="13" s="1"/>
  <c r="AA18" i="4"/>
  <c r="O20" i="4"/>
  <c r="BK69" i="5" s="1"/>
  <c r="C21" i="4"/>
  <c r="CW176" i="13" s="1"/>
  <c r="AA21" i="4"/>
  <c r="O22" i="4"/>
  <c r="BK283" i="13" s="1"/>
  <c r="C24" i="4"/>
  <c r="CW73" i="5" s="1"/>
  <c r="O24" i="4"/>
  <c r="DI126" i="5" s="1"/>
  <c r="AA24" i="4"/>
  <c r="C27" i="4"/>
  <c r="AY182" i="13" s="1"/>
  <c r="O27" i="4"/>
  <c r="DI129" i="5" s="1"/>
  <c r="AA27" i="4"/>
  <c r="C30" i="4"/>
  <c r="O30" i="4"/>
  <c r="N185" i="5" s="1"/>
  <c r="AA31" i="4"/>
  <c r="C33" i="4"/>
  <c r="CW188" i="13" s="1"/>
  <c r="AA34" i="4"/>
  <c r="AA37" i="4"/>
  <c r="C38" i="4"/>
  <c r="AY193" i="5" s="1"/>
  <c r="P38" i="4"/>
  <c r="AA40" i="4"/>
  <c r="O42" i="4"/>
  <c r="U42" i="4"/>
  <c r="AA47" i="4"/>
  <c r="AA49" i="4"/>
  <c r="C53" i="4"/>
  <c r="AY314" i="13" s="1"/>
  <c r="O53" i="4"/>
  <c r="N102" i="13" s="1"/>
  <c r="C56" i="4"/>
  <c r="O56" i="4"/>
  <c r="DI263" i="5" s="1"/>
  <c r="AF5" i="4"/>
  <c r="AJ5" i="4"/>
  <c r="AN5" i="4"/>
  <c r="AR5" i="4"/>
  <c r="GI59" i="5" s="1"/>
  <c r="B5" i="4"/>
  <c r="AX217" i="13" s="1"/>
  <c r="F16" i="3"/>
  <c r="I16" i="3"/>
  <c r="J16" i="3"/>
  <c r="K16" i="3"/>
  <c r="L16" i="3"/>
  <c r="M16" i="3"/>
  <c r="N16" i="3"/>
  <c r="O16" i="3"/>
  <c r="P16" i="3"/>
  <c r="Q16" i="3"/>
  <c r="S16" i="3"/>
  <c r="T16" i="3"/>
  <c r="U16" i="3"/>
  <c r="V16" i="3"/>
  <c r="W16" i="3"/>
  <c r="X16" i="3"/>
  <c r="Y16" i="3"/>
  <c r="Z16" i="3"/>
  <c r="AA16" i="3"/>
  <c r="AB16" i="3"/>
  <c r="AC16" i="3"/>
  <c r="AD16" i="3"/>
  <c r="AE16" i="3"/>
  <c r="AF16" i="3"/>
  <c r="AG16" i="3"/>
  <c r="AH16" i="3"/>
  <c r="F17" i="3"/>
  <c r="B18" i="3"/>
  <c r="F18" i="3"/>
  <c r="AH18" i="3"/>
  <c r="F31" i="3"/>
  <c r="F45" i="3" s="1"/>
  <c r="F59" i="3" s="1"/>
  <c r="F73" i="3" s="1"/>
  <c r="F87" i="3" s="1"/>
  <c r="F101" i="3" s="1"/>
  <c r="F115" i="3" s="1"/>
  <c r="F129" i="3" s="1"/>
  <c r="F143" i="3" s="1"/>
  <c r="A1" i="3"/>
  <c r="D1" i="3"/>
  <c r="F1" i="3"/>
  <c r="H1" i="3"/>
  <c r="I1" i="3"/>
  <c r="J1" i="3"/>
  <c r="S1" i="3"/>
  <c r="T1" i="3"/>
  <c r="W1" i="3"/>
  <c r="AC1" i="3"/>
  <c r="AG1" i="3"/>
  <c r="AI1" i="3"/>
  <c r="A2" i="3"/>
  <c r="D2" i="3"/>
  <c r="E2" i="3"/>
  <c r="F2" i="3"/>
  <c r="H2" i="3"/>
  <c r="I2" i="3"/>
  <c r="J2" i="3"/>
  <c r="O2" i="3"/>
  <c r="EY191" i="13" s="1"/>
  <c r="S2" i="3"/>
  <c r="T2" i="3"/>
  <c r="W2" i="3"/>
  <c r="AC2" i="3"/>
  <c r="AE2" i="3"/>
  <c r="AG2" i="3"/>
  <c r="AI2" i="3"/>
  <c r="F3" i="3"/>
  <c r="G3" i="3"/>
  <c r="J3" i="3"/>
  <c r="ET350" i="13" s="1"/>
  <c r="K3" i="3"/>
  <c r="EU350" i="13" s="1"/>
  <c r="L3" i="3"/>
  <c r="EV85" i="13" s="1"/>
  <c r="M3" i="3"/>
  <c r="EW85" i="13" s="1"/>
  <c r="N3" i="3"/>
  <c r="EX191" i="13" s="1"/>
  <c r="T3" i="3"/>
  <c r="U3" i="3"/>
  <c r="V3" i="3"/>
  <c r="W3" i="3"/>
  <c r="X3" i="3"/>
  <c r="Y3" i="3"/>
  <c r="Z3" i="3"/>
  <c r="AA3" i="3"/>
  <c r="AB3" i="3"/>
  <c r="AC3" i="3"/>
  <c r="AD3" i="3"/>
  <c r="AE3" i="3"/>
  <c r="AF3" i="3"/>
  <c r="AG3" i="3"/>
  <c r="AH3" i="3"/>
  <c r="AI3" i="3"/>
  <c r="I4" i="3"/>
  <c r="Y4" i="3"/>
  <c r="A5" i="3"/>
  <c r="AN692" i="4" l="1"/>
  <c r="AF629" i="4"/>
  <c r="AU576" i="4"/>
  <c r="AR687" i="4"/>
  <c r="AR692" i="4" s="1"/>
  <c r="AJ629" i="4"/>
  <c r="AN629" i="4"/>
  <c r="AU455" i="4"/>
  <c r="AU460" i="4" s="1"/>
  <c r="AJ513" i="4"/>
  <c r="AJ460" i="4"/>
  <c r="AJ433" i="4"/>
  <c r="AU491" i="4"/>
  <c r="AU518" i="4" s="1"/>
  <c r="AN433" i="4"/>
  <c r="AR433" i="4"/>
  <c r="AR460" i="4" s="1"/>
  <c r="AF455" i="4"/>
  <c r="AF460" i="4" s="1"/>
  <c r="AN455" i="4"/>
  <c r="AN286" i="4"/>
  <c r="AJ375" i="4"/>
  <c r="AF397" i="4"/>
  <c r="AN375" i="4"/>
  <c r="AF281" i="4"/>
  <c r="AF286" i="4" s="1"/>
  <c r="AN201" i="4"/>
  <c r="AJ339" i="4"/>
  <c r="AR317" i="4"/>
  <c r="AJ281" i="4"/>
  <c r="AN339" i="4"/>
  <c r="AN344" i="4" s="1"/>
  <c r="AR339" i="4"/>
  <c r="AF201" i="4"/>
  <c r="AU165" i="4"/>
  <c r="AJ143" i="4"/>
  <c r="AJ165" i="4"/>
  <c r="AU143" i="4"/>
  <c r="AF85" i="4"/>
  <c r="AF112" i="4" s="1"/>
  <c r="GK228" i="4"/>
  <c r="CC112" i="4"/>
  <c r="AU692" i="4"/>
  <c r="EF228" i="4"/>
  <c r="CR634" i="4"/>
  <c r="EN170" i="4"/>
  <c r="EN518" i="4"/>
  <c r="EF629" i="4"/>
  <c r="GN513" i="4"/>
  <c r="GN518" i="4" s="1"/>
  <c r="CC460" i="4"/>
  <c r="CK576" i="4"/>
  <c r="EF460" i="4"/>
  <c r="EJ397" i="4"/>
  <c r="EJ402" i="4" s="1"/>
  <c r="AU397" i="4"/>
  <c r="AU402" i="4" s="1"/>
  <c r="GN397" i="4"/>
  <c r="CR397" i="4"/>
  <c r="FY375" i="4"/>
  <c r="CK375" i="4"/>
  <c r="EJ317" i="4"/>
  <c r="GG286" i="4"/>
  <c r="EJ228" i="4"/>
  <c r="AU281" i="4"/>
  <c r="AU286" i="4" s="1"/>
  <c r="GC228" i="4"/>
  <c r="CG143" i="4"/>
  <c r="CG170" i="4" s="1"/>
  <c r="AN223" i="4"/>
  <c r="AN228" i="4" s="1"/>
  <c r="EF201" i="4"/>
  <c r="AJ228" i="4"/>
  <c r="EN85" i="4"/>
  <c r="EN112" i="4" s="1"/>
  <c r="CK85" i="4"/>
  <c r="CK112" i="4" s="1"/>
  <c r="GC634" i="4"/>
  <c r="AJ692" i="4"/>
  <c r="AF607" i="4"/>
  <c r="AF634" i="4" s="1"/>
  <c r="AJ402" i="4"/>
  <c r="AF402" i="4"/>
  <c r="AF491" i="4"/>
  <c r="AF518" i="4" s="1"/>
  <c r="CO402" i="4"/>
  <c r="EB339" i="4"/>
  <c r="CO375" i="4"/>
  <c r="EF402" i="4"/>
  <c r="CG228" i="4"/>
  <c r="EN402" i="4"/>
  <c r="CC228" i="4"/>
  <c r="CG286" i="4"/>
  <c r="AF228" i="4"/>
  <c r="EQ201" i="4"/>
  <c r="EQ228" i="4" s="1"/>
  <c r="CK629" i="4"/>
  <c r="EF687" i="4"/>
  <c r="EF692" i="4" s="1"/>
  <c r="EF607" i="4"/>
  <c r="AR607" i="4"/>
  <c r="AR634" i="4" s="1"/>
  <c r="AJ549" i="4"/>
  <c r="AJ576" i="4" s="1"/>
  <c r="EN629" i="4"/>
  <c r="EN634" i="4" s="1"/>
  <c r="AJ607" i="4"/>
  <c r="AJ634" i="4" s="1"/>
  <c r="GN549" i="4"/>
  <c r="EQ455" i="4"/>
  <c r="EQ460" i="4" s="1"/>
  <c r="GC513" i="4"/>
  <c r="GC518" i="4" s="1"/>
  <c r="CO549" i="4"/>
  <c r="CO576" i="4" s="1"/>
  <c r="GK344" i="4"/>
  <c r="AN397" i="4"/>
  <c r="AN402" i="4" s="1"/>
  <c r="AR491" i="4"/>
  <c r="AR518" i="4" s="1"/>
  <c r="EJ344" i="4"/>
  <c r="FY317" i="4"/>
  <c r="FY344" i="4" s="1"/>
  <c r="AJ317" i="4"/>
  <c r="CR375" i="4"/>
  <c r="AU317" i="4"/>
  <c r="FY286" i="4"/>
  <c r="CC317" i="4"/>
  <c r="CC344" i="4" s="1"/>
  <c r="CK228" i="4"/>
  <c r="AR228" i="4"/>
  <c r="CO201" i="4"/>
  <c r="CO228" i="4" s="1"/>
  <c r="EJ259" i="4"/>
  <c r="EJ286" i="4" s="1"/>
  <c r="AJ85" i="4"/>
  <c r="AJ112" i="4" s="1"/>
  <c r="CR85" i="4"/>
  <c r="CR112" i="4" s="1"/>
  <c r="EQ687" i="4"/>
  <c r="EQ692" i="4" s="1"/>
  <c r="FY629" i="4"/>
  <c r="FY634" i="4" s="1"/>
  <c r="EJ687" i="4"/>
  <c r="EJ692" i="4" s="1"/>
  <c r="EN549" i="4"/>
  <c r="EN576" i="4" s="1"/>
  <c r="GN634" i="4"/>
  <c r="EN607" i="4"/>
  <c r="EB629" i="4"/>
  <c r="EB634" i="4" s="1"/>
  <c r="CR549" i="4"/>
  <c r="CR455" i="4"/>
  <c r="CR460" i="4" s="1"/>
  <c r="GG518" i="4"/>
  <c r="CO460" i="4"/>
  <c r="GK397" i="4"/>
  <c r="EF339" i="4"/>
  <c r="EF344" i="4" s="1"/>
  <c r="CC375" i="4"/>
  <c r="CC402" i="4" s="1"/>
  <c r="CG317" i="4"/>
  <c r="CG344" i="4" s="1"/>
  <c r="EF259" i="4"/>
  <c r="EF286" i="4" s="1"/>
  <c r="AN85" i="4"/>
  <c r="AN112" i="4" s="1"/>
  <c r="GC85" i="4"/>
  <c r="CG687" i="4"/>
  <c r="CG692" i="4" s="1"/>
  <c r="GK629" i="4"/>
  <c r="GK634" i="4" s="1"/>
  <c r="EB687" i="4"/>
  <c r="EB692" i="4" s="1"/>
  <c r="GG629" i="4"/>
  <c r="GG634" i="4" s="1"/>
  <c r="EN687" i="4"/>
  <c r="EN692" i="4" s="1"/>
  <c r="CC607" i="4"/>
  <c r="CC634" i="4" s="1"/>
  <c r="EQ549" i="4"/>
  <c r="EQ576" i="4" s="1"/>
  <c r="EJ607" i="4"/>
  <c r="EJ634" i="4" s="1"/>
  <c r="EQ629" i="4"/>
  <c r="EQ634" i="4" s="1"/>
  <c r="GC549" i="4"/>
  <c r="CC549" i="4"/>
  <c r="GK513" i="4"/>
  <c r="GK518" i="4" s="1"/>
  <c r="CG397" i="4"/>
  <c r="GG344" i="4"/>
  <c r="EB317" i="4"/>
  <c r="CK317" i="4"/>
  <c r="CK344" i="4" s="1"/>
  <c r="FY165" i="4"/>
  <c r="FY143" i="4"/>
  <c r="EF107" i="4"/>
  <c r="EQ259" i="4"/>
  <c r="EQ286" i="4" s="1"/>
  <c r="AR85" i="4"/>
  <c r="GG85" i="4"/>
  <c r="GG112" i="4" s="1"/>
  <c r="CO629" i="4"/>
  <c r="CO634" i="4" s="1"/>
  <c r="AF692" i="4"/>
  <c r="CG607" i="4"/>
  <c r="EB549" i="4"/>
  <c r="EB576" i="4" s="1"/>
  <c r="AU607" i="4"/>
  <c r="GN571" i="4"/>
  <c r="GN576" i="4" s="1"/>
  <c r="CG549" i="4"/>
  <c r="CG576" i="4" s="1"/>
  <c r="EN460" i="4"/>
  <c r="CG460" i="4"/>
  <c r="GG397" i="4"/>
  <c r="GG402" i="4" s="1"/>
  <c r="GK375" i="4"/>
  <c r="AU339" i="4"/>
  <c r="AU344" i="4" s="1"/>
  <c r="EB228" i="4"/>
  <c r="AN165" i="4"/>
  <c r="AN170" i="4" s="1"/>
  <c r="EB143" i="4"/>
  <c r="CC259" i="4"/>
  <c r="CC286" i="4" s="1"/>
  <c r="AU201" i="4"/>
  <c r="GG165" i="4"/>
  <c r="GG170" i="4" s="1"/>
  <c r="AR107" i="4"/>
  <c r="EN259" i="4"/>
  <c r="EN286" i="4" s="1"/>
  <c r="AU85" i="4"/>
  <c r="AU112" i="4" s="1"/>
  <c r="GK85" i="4"/>
  <c r="GK112" i="4" s="1"/>
  <c r="AN634" i="4"/>
  <c r="CK607" i="4"/>
  <c r="CC571" i="4"/>
  <c r="CC576" i="4" s="1"/>
  <c r="EF549" i="4"/>
  <c r="EF576" i="4" s="1"/>
  <c r="AN571" i="4"/>
  <c r="AN576" i="4" s="1"/>
  <c r="AN513" i="4"/>
  <c r="FY571" i="4"/>
  <c r="FY576" i="4" s="1"/>
  <c r="CG491" i="4"/>
  <c r="CG518" i="4" s="1"/>
  <c r="CK460" i="4"/>
  <c r="EB397" i="4"/>
  <c r="EB402" i="4" s="1"/>
  <c r="AJ491" i="4"/>
  <c r="AJ518" i="4" s="1"/>
  <c r="FY397" i="4"/>
  <c r="FY402" i="4" s="1"/>
  <c r="GN375" i="4"/>
  <c r="AJ286" i="4"/>
  <c r="CO317" i="4"/>
  <c r="CO344" i="4" s="1"/>
  <c r="GC143" i="4"/>
  <c r="GC170" i="4" s="1"/>
  <c r="CC143" i="4"/>
  <c r="CC170" i="4" s="1"/>
  <c r="EB165" i="4"/>
  <c r="EF85" i="4"/>
  <c r="FY112" i="4"/>
  <c r="GN85" i="4"/>
  <c r="GN112" i="4" s="1"/>
  <c r="AU629" i="4"/>
  <c r="AU634" i="4" s="1"/>
  <c r="CR571" i="4"/>
  <c r="CR576" i="4" s="1"/>
  <c r="CG629" i="4"/>
  <c r="CG634" i="4" s="1"/>
  <c r="AR571" i="4"/>
  <c r="AR576" i="4" s="1"/>
  <c r="GC571" i="4"/>
  <c r="GC576" i="4" s="1"/>
  <c r="CO491" i="4"/>
  <c r="CO518" i="4" s="1"/>
  <c r="FY518" i="4"/>
  <c r="EQ397" i="4"/>
  <c r="EQ402" i="4" s="1"/>
  <c r="AN491" i="4"/>
  <c r="AR375" i="4"/>
  <c r="AR402" i="4" s="1"/>
  <c r="EQ375" i="4"/>
  <c r="CK397" i="4"/>
  <c r="CK402" i="4" s="1"/>
  <c r="GC375" i="4"/>
  <c r="GC402" i="4" s="1"/>
  <c r="AF317" i="4"/>
  <c r="AF344" i="4" s="1"/>
  <c r="CG375" i="4"/>
  <c r="GN317" i="4"/>
  <c r="GN344" i="4" s="1"/>
  <c r="AR281" i="4"/>
  <c r="AR286" i="4" s="1"/>
  <c r="GN223" i="4"/>
  <c r="GN228" i="4" s="1"/>
  <c r="GG201" i="4"/>
  <c r="GG228" i="4" s="1"/>
  <c r="AU223" i="4"/>
  <c r="AR165" i="4"/>
  <c r="AR170" i="4" s="1"/>
  <c r="EF143" i="4"/>
  <c r="EF170" i="4" s="1"/>
  <c r="AF143" i="4"/>
  <c r="AF170" i="4" s="1"/>
  <c r="CO259" i="4"/>
  <c r="CO286" i="4" s="1"/>
  <c r="GC112" i="4"/>
  <c r="CG85" i="4"/>
  <c r="CG112" i="4" s="1"/>
  <c r="ET185" i="13"/>
  <c r="B344" i="13"/>
  <c r="B291" i="13"/>
  <c r="CW185" i="13"/>
  <c r="ET344" i="13"/>
  <c r="ET291" i="13"/>
  <c r="ET238" i="13"/>
  <c r="CW344" i="13"/>
  <c r="CW291" i="13"/>
  <c r="CW238" i="13"/>
  <c r="AY132" i="13"/>
  <c r="ET79" i="13"/>
  <c r="AY291" i="13"/>
  <c r="AY238" i="13"/>
  <c r="AY185" i="13"/>
  <c r="B79" i="13"/>
  <c r="ET26" i="13"/>
  <c r="CW26" i="13"/>
  <c r="B238" i="13"/>
  <c r="B185" i="13"/>
  <c r="CW238" i="5"/>
  <c r="AY185" i="5"/>
  <c r="B132" i="13"/>
  <c r="B238" i="5"/>
  <c r="AY344" i="13"/>
  <c r="B185" i="5"/>
  <c r="ET132" i="13"/>
  <c r="CW79" i="13"/>
  <c r="AY26" i="13"/>
  <c r="AY238" i="5"/>
  <c r="CW132" i="5"/>
  <c r="ET82" i="5"/>
  <c r="BK104" i="5"/>
  <c r="GL114" i="5"/>
  <c r="BK116" i="5"/>
  <c r="N122" i="5"/>
  <c r="CW129" i="5"/>
  <c r="BK132" i="5"/>
  <c r="AY135" i="5"/>
  <c r="DJ153" i="5"/>
  <c r="DI157" i="5"/>
  <c r="ES164" i="5"/>
  <c r="GL167" i="5"/>
  <c r="AY176" i="5"/>
  <c r="N182" i="5"/>
  <c r="ET185" i="5"/>
  <c r="ET208" i="5"/>
  <c r="CW229" i="5"/>
  <c r="AY246" i="5"/>
  <c r="FF261" i="5"/>
  <c r="BK16" i="13"/>
  <c r="DI18" i="13"/>
  <c r="AY76" i="13"/>
  <c r="CW100" i="13"/>
  <c r="CW129" i="13"/>
  <c r="CQ167" i="13"/>
  <c r="ET193" i="13"/>
  <c r="BK222" i="13"/>
  <c r="BK238" i="13"/>
  <c r="N263" i="13"/>
  <c r="BK291" i="13"/>
  <c r="ET169" i="13"/>
  <c r="AY10" i="13"/>
  <c r="B328" i="13"/>
  <c r="CW169" i="13"/>
  <c r="ET328" i="13"/>
  <c r="ET275" i="13"/>
  <c r="ET222" i="13"/>
  <c r="CW328" i="13"/>
  <c r="CW275" i="13"/>
  <c r="CW222" i="13"/>
  <c r="AY116" i="13"/>
  <c r="ET63" i="13"/>
  <c r="CW10" i="13"/>
  <c r="AY222" i="13"/>
  <c r="ET116" i="5"/>
  <c r="CW116" i="5"/>
  <c r="AY116" i="5"/>
  <c r="B116" i="5"/>
  <c r="B222" i="13"/>
  <c r="B116" i="13"/>
  <c r="AY328" i="13"/>
  <c r="AY169" i="13"/>
  <c r="ET222" i="5"/>
  <c r="CW222" i="5"/>
  <c r="AY222" i="5"/>
  <c r="B222" i="5"/>
  <c r="B275" i="13"/>
  <c r="CW63" i="13"/>
  <c r="ET116" i="13"/>
  <c r="AY63" i="13"/>
  <c r="ET169" i="5"/>
  <c r="CW169" i="5"/>
  <c r="AY169" i="5"/>
  <c r="B169" i="5"/>
  <c r="ET206" i="5"/>
  <c r="ET153" i="5"/>
  <c r="ET259" i="5"/>
  <c r="O47" i="5"/>
  <c r="EO61" i="5"/>
  <c r="B67" i="5"/>
  <c r="BK67" i="5"/>
  <c r="N69" i="5"/>
  <c r="DI71" i="5"/>
  <c r="AY79" i="5"/>
  <c r="AY157" i="13"/>
  <c r="ET369" i="13"/>
  <c r="CW316" i="13"/>
  <c r="B157" i="13"/>
  <c r="CW369" i="13"/>
  <c r="AY316" i="13"/>
  <c r="AY263" i="13"/>
  <c r="AY210" i="13"/>
  <c r="AY369" i="13"/>
  <c r="B316" i="13"/>
  <c r="B263" i="13"/>
  <c r="B210" i="13"/>
  <c r="ET104" i="13"/>
  <c r="AY51" i="13"/>
  <c r="ET157" i="5"/>
  <c r="B157" i="5"/>
  <c r="CW104" i="5"/>
  <c r="B369" i="13"/>
  <c r="CW263" i="5"/>
  <c r="ET263" i="13"/>
  <c r="CW104" i="13"/>
  <c r="AY210" i="5"/>
  <c r="ET104" i="5"/>
  <c r="B104" i="5"/>
  <c r="CW263" i="13"/>
  <c r="AY104" i="13"/>
  <c r="ET263" i="5"/>
  <c r="B263" i="5"/>
  <c r="ET157" i="13"/>
  <c r="ET210" i="13"/>
  <c r="CW157" i="13"/>
  <c r="ET51" i="13"/>
  <c r="CW51" i="13"/>
  <c r="ET210" i="5"/>
  <c r="B210" i="5"/>
  <c r="CW157" i="5"/>
  <c r="AY104" i="5"/>
  <c r="AY335" i="13"/>
  <c r="AY282" i="13"/>
  <c r="AY229" i="13"/>
  <c r="ET70" i="13"/>
  <c r="B335" i="13"/>
  <c r="B282" i="13"/>
  <c r="AY70" i="13"/>
  <c r="ET176" i="13"/>
  <c r="AY176" i="13"/>
  <c r="CW123" i="13"/>
  <c r="ET17" i="13"/>
  <c r="ET335" i="13"/>
  <c r="ET282" i="13"/>
  <c r="AY123" i="13"/>
  <c r="ET176" i="5"/>
  <c r="CW335" i="13"/>
  <c r="CW282" i="13"/>
  <c r="B123" i="13"/>
  <c r="AY229" i="5"/>
  <c r="B229" i="5"/>
  <c r="CW176" i="5"/>
  <c r="ET123" i="5"/>
  <c r="ET229" i="13"/>
  <c r="AY17" i="13"/>
  <c r="B229" i="13"/>
  <c r="B176" i="13"/>
  <c r="CW17" i="13"/>
  <c r="ET229" i="5"/>
  <c r="B176" i="5"/>
  <c r="CW70" i="13"/>
  <c r="AY123" i="5"/>
  <c r="AY259" i="5"/>
  <c r="AY206" i="5"/>
  <c r="AY153" i="5"/>
  <c r="FG206" i="5"/>
  <c r="FG153" i="5"/>
  <c r="FG259" i="5"/>
  <c r="AY47" i="5"/>
  <c r="CV58" i="5"/>
  <c r="GI61" i="5"/>
  <c r="FF69" i="5"/>
  <c r="ET70" i="5"/>
  <c r="AY73" i="5"/>
  <c r="ET73" i="5"/>
  <c r="B76" i="5"/>
  <c r="N116" i="5"/>
  <c r="BK120" i="5"/>
  <c r="B123" i="5"/>
  <c r="DI124" i="5"/>
  <c r="FF132" i="5"/>
  <c r="BK185" i="5"/>
  <c r="ET193" i="5"/>
  <c r="B206" i="5"/>
  <c r="FF210" i="5"/>
  <c r="BK23" i="13"/>
  <c r="CW29" i="13"/>
  <c r="FF49" i="13"/>
  <c r="AY79" i="13"/>
  <c r="CW132" i="13"/>
  <c r="B169" i="13"/>
  <c r="DI179" i="13"/>
  <c r="CW210" i="13"/>
  <c r="CW241" i="13"/>
  <c r="AY279" i="13"/>
  <c r="ET294" i="13"/>
  <c r="FF332" i="13"/>
  <c r="BK367" i="13"/>
  <c r="N314" i="13"/>
  <c r="N261" i="13"/>
  <c r="N208" i="13"/>
  <c r="FF102" i="13"/>
  <c r="N367" i="13"/>
  <c r="FF314" i="13"/>
  <c r="FF261" i="13"/>
  <c r="FF208" i="13"/>
  <c r="DI102" i="13"/>
  <c r="DI49" i="13"/>
  <c r="N155" i="13"/>
  <c r="DI367" i="13"/>
  <c r="N261" i="5"/>
  <c r="DI208" i="5"/>
  <c r="BK155" i="5"/>
  <c r="DI261" i="13"/>
  <c r="BK261" i="13"/>
  <c r="FF208" i="5"/>
  <c r="DI155" i="5"/>
  <c r="BK102" i="5"/>
  <c r="BK102" i="13"/>
  <c r="BK261" i="5"/>
  <c r="N208" i="5"/>
  <c r="DI314" i="13"/>
  <c r="DI208" i="13"/>
  <c r="FF155" i="13"/>
  <c r="DI261" i="5"/>
  <c r="N155" i="5"/>
  <c r="FF367" i="13"/>
  <c r="BK314" i="13"/>
  <c r="BK208" i="13"/>
  <c r="DI155" i="13"/>
  <c r="BK49" i="13"/>
  <c r="BK208" i="5"/>
  <c r="FF102" i="5"/>
  <c r="BL47" i="5"/>
  <c r="ES58" i="5"/>
  <c r="CN59" i="5"/>
  <c r="GL61" i="5"/>
  <c r="N67" i="5"/>
  <c r="ET67" i="5"/>
  <c r="N76" i="5"/>
  <c r="DI76" i="5"/>
  <c r="BK79" i="5"/>
  <c r="ET79" i="5"/>
  <c r="AY87" i="5"/>
  <c r="ET87" i="5"/>
  <c r="B100" i="5"/>
  <c r="DJ100" i="5"/>
  <c r="B120" i="5"/>
  <c r="ET120" i="5"/>
  <c r="ET140" i="5"/>
  <c r="AY157" i="5"/>
  <c r="ET226" i="5"/>
  <c r="N232" i="5"/>
  <c r="BL259" i="5"/>
  <c r="CW261" i="5"/>
  <c r="AX5" i="13"/>
  <c r="AY29" i="13"/>
  <c r="CV5" i="13"/>
  <c r="FF79" i="13"/>
  <c r="CW120" i="13"/>
  <c r="AY135" i="13"/>
  <c r="BK157" i="13"/>
  <c r="B173" i="13"/>
  <c r="AY193" i="13"/>
  <c r="CW352" i="13"/>
  <c r="CW299" i="13"/>
  <c r="B193" i="13"/>
  <c r="ET34" i="13"/>
  <c r="AY352" i="13"/>
  <c r="AY299" i="13"/>
  <c r="AY246" i="13"/>
  <c r="B352" i="13"/>
  <c r="B299" i="13"/>
  <c r="B246" i="13"/>
  <c r="ET140" i="13"/>
  <c r="AY87" i="13"/>
  <c r="ET299" i="13"/>
  <c r="CW246" i="13"/>
  <c r="AY140" i="13"/>
  <c r="CW246" i="5"/>
  <c r="B246" i="5"/>
  <c r="CW193" i="13"/>
  <c r="B87" i="13"/>
  <c r="AY34" i="13"/>
  <c r="B140" i="13"/>
  <c r="CW193" i="5"/>
  <c r="B193" i="5"/>
  <c r="ET352" i="13"/>
  <c r="CW140" i="5"/>
  <c r="B140" i="5"/>
  <c r="ET246" i="13"/>
  <c r="CW140" i="13"/>
  <c r="CW87" i="13"/>
  <c r="N341" i="13"/>
  <c r="N288" i="13"/>
  <c r="N235" i="13"/>
  <c r="FF129" i="13"/>
  <c r="BK76" i="13"/>
  <c r="FF23" i="13"/>
  <c r="FF341" i="13"/>
  <c r="FF288" i="13"/>
  <c r="FF235" i="13"/>
  <c r="DI129" i="13"/>
  <c r="N76" i="13"/>
  <c r="BK182" i="13"/>
  <c r="N182" i="13"/>
  <c r="BK341" i="13"/>
  <c r="FF235" i="5"/>
  <c r="BK235" i="5"/>
  <c r="DI288" i="13"/>
  <c r="FF76" i="13"/>
  <c r="DI23" i="13"/>
  <c r="BK288" i="13"/>
  <c r="DI235" i="13"/>
  <c r="FF182" i="13"/>
  <c r="DI76" i="13"/>
  <c r="BK235" i="13"/>
  <c r="DI182" i="13"/>
  <c r="FF182" i="5"/>
  <c r="BK182" i="5"/>
  <c r="BK129" i="13"/>
  <c r="FF129" i="5"/>
  <c r="BK129" i="5"/>
  <c r="N129" i="13"/>
  <c r="CV164" i="13"/>
  <c r="ES111" i="13"/>
  <c r="ES323" i="13"/>
  <c r="ES270" i="13"/>
  <c r="ES217" i="13"/>
  <c r="A164" i="13"/>
  <c r="AX111" i="13"/>
  <c r="ES5" i="13"/>
  <c r="CV323" i="13"/>
  <c r="CV270" i="13"/>
  <c r="CV217" i="13"/>
  <c r="A323" i="13"/>
  <c r="A270" i="13"/>
  <c r="A217" i="13"/>
  <c r="CV58" i="13"/>
  <c r="AX270" i="13"/>
  <c r="CV164" i="5"/>
  <c r="AX164" i="5"/>
  <c r="ES164" i="13"/>
  <c r="A164" i="5"/>
  <c r="CV111" i="5"/>
  <c r="AX164" i="13"/>
  <c r="ES58" i="13"/>
  <c r="AX323" i="13"/>
  <c r="A58" i="13"/>
  <c r="CV217" i="5"/>
  <c r="CV111" i="13"/>
  <c r="AX217" i="5"/>
  <c r="ET155" i="13"/>
  <c r="ET49" i="13"/>
  <c r="AY367" i="13"/>
  <c r="B314" i="13"/>
  <c r="CW155" i="13"/>
  <c r="B367" i="13"/>
  <c r="ET314" i="13"/>
  <c r="ET261" i="13"/>
  <c r="ET208" i="13"/>
  <c r="ET367" i="13"/>
  <c r="CW314" i="13"/>
  <c r="CW261" i="13"/>
  <c r="CW208" i="13"/>
  <c r="AY102" i="13"/>
  <c r="B208" i="13"/>
  <c r="AY155" i="13"/>
  <c r="AY208" i="5"/>
  <c r="ET102" i="5"/>
  <c r="B102" i="5"/>
  <c r="B155" i="13"/>
  <c r="ET102" i="13"/>
  <c r="ET261" i="5"/>
  <c r="B261" i="5"/>
  <c r="CW102" i="13"/>
  <c r="CW208" i="5"/>
  <c r="AY155" i="5"/>
  <c r="AY261" i="13"/>
  <c r="B102" i="13"/>
  <c r="AY261" i="5"/>
  <c r="ET155" i="5"/>
  <c r="B155" i="5"/>
  <c r="CW102" i="5"/>
  <c r="ET182" i="13"/>
  <c r="B341" i="13"/>
  <c r="B288" i="13"/>
  <c r="CW182" i="13"/>
  <c r="ET341" i="13"/>
  <c r="ET288" i="13"/>
  <c r="ET235" i="13"/>
  <c r="CW341" i="13"/>
  <c r="CW288" i="13"/>
  <c r="CW235" i="13"/>
  <c r="AY129" i="13"/>
  <c r="ET76" i="13"/>
  <c r="AY23" i="13"/>
  <c r="B182" i="5"/>
  <c r="ET23" i="13"/>
  <c r="CW182" i="5"/>
  <c r="CW23" i="13"/>
  <c r="ET235" i="5"/>
  <c r="AY235" i="5"/>
  <c r="B129" i="5"/>
  <c r="AY288" i="13"/>
  <c r="ET129" i="13"/>
  <c r="CW76" i="13"/>
  <c r="AY341" i="13"/>
  <c r="B235" i="13"/>
  <c r="B182" i="13"/>
  <c r="B76" i="13"/>
  <c r="B235" i="5"/>
  <c r="ET182" i="5"/>
  <c r="AY182" i="5"/>
  <c r="CW235" i="5"/>
  <c r="ET153" i="13"/>
  <c r="AY365" i="13"/>
  <c r="B312" i="13"/>
  <c r="CW153" i="13"/>
  <c r="ET47" i="13"/>
  <c r="B365" i="13"/>
  <c r="ET312" i="13"/>
  <c r="ET259" i="13"/>
  <c r="ET206" i="13"/>
  <c r="ET365" i="13"/>
  <c r="CW312" i="13"/>
  <c r="CW259" i="13"/>
  <c r="CW206" i="13"/>
  <c r="AY100" i="13"/>
  <c r="CW47" i="13"/>
  <c r="B259" i="13"/>
  <c r="CW365" i="13"/>
  <c r="AY47" i="13"/>
  <c r="B153" i="5"/>
  <c r="AY312" i="13"/>
  <c r="B100" i="13"/>
  <c r="AY206" i="13"/>
  <c r="AY153" i="13"/>
  <c r="B153" i="13"/>
  <c r="ET100" i="13"/>
  <c r="AQ61" i="5"/>
  <c r="B63" i="5"/>
  <c r="AY63" i="5"/>
  <c r="CW63" i="5"/>
  <c r="ET63" i="5"/>
  <c r="N71" i="5"/>
  <c r="FF71" i="5"/>
  <c r="BK73" i="5"/>
  <c r="FF73" i="5"/>
  <c r="B82" i="5"/>
  <c r="N102" i="5"/>
  <c r="CW123" i="5"/>
  <c r="N129" i="5"/>
  <c r="B132" i="5"/>
  <c r="AY140" i="5"/>
  <c r="FF155" i="5"/>
  <c r="ET173" i="5"/>
  <c r="CW210" i="5"/>
  <c r="DI238" i="5"/>
  <c r="CW49" i="13"/>
  <c r="FF157" i="13"/>
  <c r="DI185" i="13"/>
  <c r="B206" i="13"/>
  <c r="B261" i="13"/>
  <c r="AY338" i="13"/>
  <c r="CW367" i="13"/>
  <c r="DI175" i="13"/>
  <c r="FF122" i="13"/>
  <c r="DI16" i="13"/>
  <c r="FF334" i="13"/>
  <c r="FF281" i="13"/>
  <c r="FF228" i="13"/>
  <c r="N175" i="13"/>
  <c r="BK122" i="13"/>
  <c r="DI334" i="13"/>
  <c r="DI281" i="13"/>
  <c r="DI228" i="13"/>
  <c r="N334" i="13"/>
  <c r="N281" i="13"/>
  <c r="N228" i="13"/>
  <c r="DI69" i="13"/>
  <c r="FF69" i="13"/>
  <c r="DI228" i="5"/>
  <c r="FF175" i="5"/>
  <c r="BK122" i="5"/>
  <c r="BK69" i="13"/>
  <c r="N175" i="5"/>
  <c r="BK334" i="13"/>
  <c r="BK281" i="13"/>
  <c r="DI122" i="13"/>
  <c r="N69" i="13"/>
  <c r="FF122" i="5"/>
  <c r="N122" i="13"/>
  <c r="BK228" i="5"/>
  <c r="DI175" i="5"/>
  <c r="FF228" i="5"/>
  <c r="DI122" i="5"/>
  <c r="BK228" i="13"/>
  <c r="FF175" i="13"/>
  <c r="N228" i="5"/>
  <c r="BK175" i="5"/>
  <c r="GI112" i="13"/>
  <c r="CN112" i="13"/>
  <c r="EL59" i="13"/>
  <c r="AQ59" i="13"/>
  <c r="EL6" i="13"/>
  <c r="GI324" i="13"/>
  <c r="CN324" i="13"/>
  <c r="GI271" i="13"/>
  <c r="CN271" i="13"/>
  <c r="GI218" i="13"/>
  <c r="CN218" i="13"/>
  <c r="AQ218" i="13"/>
  <c r="EL218" i="5"/>
  <c r="AQ218" i="5"/>
  <c r="AQ324" i="13"/>
  <c r="EL218" i="13"/>
  <c r="GI6" i="13"/>
  <c r="EL324" i="13"/>
  <c r="GI165" i="13"/>
  <c r="CN165" i="13"/>
  <c r="AQ112" i="13"/>
  <c r="EL112" i="13"/>
  <c r="CN6" i="13"/>
  <c r="EL165" i="5"/>
  <c r="AQ165" i="5"/>
  <c r="EL271" i="13"/>
  <c r="GI59" i="13"/>
  <c r="EL112" i="5"/>
  <c r="AQ112" i="5"/>
  <c r="EL165" i="13"/>
  <c r="AQ165" i="13"/>
  <c r="N332" i="13"/>
  <c r="N279" i="13"/>
  <c r="N226" i="13"/>
  <c r="DI120" i="13"/>
  <c r="FF14" i="13"/>
  <c r="DI332" i="13"/>
  <c r="DI279" i="13"/>
  <c r="DI226" i="13"/>
  <c r="BK173" i="13"/>
  <c r="N67" i="13"/>
  <c r="BK332" i="13"/>
  <c r="BK279" i="13"/>
  <c r="BK226" i="13"/>
  <c r="N173" i="13"/>
  <c r="FF120" i="13"/>
  <c r="FF226" i="13"/>
  <c r="BK67" i="13"/>
  <c r="DI226" i="5"/>
  <c r="FF173" i="13"/>
  <c r="BK120" i="13"/>
  <c r="BK173" i="5"/>
  <c r="FF226" i="5"/>
  <c r="DI173" i="13"/>
  <c r="DI173" i="5"/>
  <c r="FF173" i="5"/>
  <c r="DI120" i="5"/>
  <c r="DI67" i="13"/>
  <c r="BK14" i="13"/>
  <c r="BK226" i="5"/>
  <c r="AT61" i="5"/>
  <c r="N63" i="5"/>
  <c r="BK63" i="5"/>
  <c r="DI63" i="5"/>
  <c r="FF63" i="5"/>
  <c r="FF67" i="5"/>
  <c r="B70" i="5"/>
  <c r="AY76" i="5"/>
  <c r="ET76" i="5"/>
  <c r="B79" i="5"/>
  <c r="FF79" i="5"/>
  <c r="AY82" i="5"/>
  <c r="DI102" i="5"/>
  <c r="N104" i="5"/>
  <c r="A111" i="5"/>
  <c r="GI112" i="5"/>
  <c r="N120" i="5"/>
  <c r="FF120" i="5"/>
  <c r="ET129" i="5"/>
  <c r="DI132" i="5"/>
  <c r="BL153" i="5"/>
  <c r="CW185" i="5"/>
  <c r="DI235" i="5"/>
  <c r="AY49" i="13"/>
  <c r="CW34" i="13"/>
  <c r="ET10" i="13"/>
  <c r="AY208" i="13"/>
  <c r="AQ271" i="13"/>
  <c r="FF279" i="13"/>
  <c r="DI341" i="13"/>
  <c r="AT326" i="13"/>
  <c r="AT273" i="13"/>
  <c r="AT220" i="13"/>
  <c r="GL114" i="13"/>
  <c r="CQ61" i="13"/>
  <c r="GL326" i="13"/>
  <c r="GL273" i="13"/>
  <c r="GL220" i="13"/>
  <c r="EO114" i="13"/>
  <c r="AT61" i="13"/>
  <c r="AT167" i="13"/>
  <c r="GL61" i="13"/>
  <c r="GL8" i="13"/>
  <c r="CQ220" i="5"/>
  <c r="EO61" i="13"/>
  <c r="CQ8" i="13"/>
  <c r="EO167" i="5"/>
  <c r="EO220" i="13"/>
  <c r="EO8" i="13"/>
  <c r="AT220" i="5"/>
  <c r="CQ220" i="13"/>
  <c r="CQ167" i="5"/>
  <c r="CQ326" i="13"/>
  <c r="GL167" i="13"/>
  <c r="CQ114" i="13"/>
  <c r="AT167" i="5"/>
  <c r="CQ114" i="5"/>
  <c r="EO273" i="13"/>
  <c r="EO167" i="13"/>
  <c r="AT114" i="13"/>
  <c r="EO220" i="5"/>
  <c r="BL365" i="13"/>
  <c r="O312" i="13"/>
  <c r="O259" i="13"/>
  <c r="O206" i="13"/>
  <c r="FG100" i="13"/>
  <c r="O365" i="13"/>
  <c r="FG312" i="13"/>
  <c r="FG259" i="13"/>
  <c r="FG206" i="13"/>
  <c r="DJ100" i="13"/>
  <c r="O153" i="13"/>
  <c r="DJ365" i="13"/>
  <c r="FG365" i="13"/>
  <c r="DJ312" i="13"/>
  <c r="BL100" i="13"/>
  <c r="BL47" i="13"/>
  <c r="O153" i="5"/>
  <c r="BL312" i="13"/>
  <c r="DJ206" i="13"/>
  <c r="O100" i="13"/>
  <c r="BL206" i="13"/>
  <c r="FG153" i="13"/>
  <c r="O100" i="5"/>
  <c r="DJ153" i="13"/>
  <c r="O259" i="5"/>
  <c r="DJ259" i="13"/>
  <c r="FG47" i="13"/>
  <c r="DJ47" i="13"/>
  <c r="BL259" i="13"/>
  <c r="O206" i="5"/>
  <c r="AY347" i="13"/>
  <c r="AY294" i="13"/>
  <c r="AY241" i="13"/>
  <c r="ET82" i="13"/>
  <c r="B347" i="13"/>
  <c r="B294" i="13"/>
  <c r="AY82" i="13"/>
  <c r="ET188" i="13"/>
  <c r="AY188" i="13"/>
  <c r="CW135" i="13"/>
  <c r="ET29" i="13"/>
  <c r="ET347" i="13"/>
  <c r="CW241" i="5"/>
  <c r="B135" i="5"/>
  <c r="CW347" i="13"/>
  <c r="ET188" i="5"/>
  <c r="CW82" i="13"/>
  <c r="AY241" i="5"/>
  <c r="ET241" i="13"/>
  <c r="ET135" i="13"/>
  <c r="B82" i="13"/>
  <c r="B241" i="5"/>
  <c r="CW188" i="5"/>
  <c r="ET135" i="5"/>
  <c r="CW294" i="13"/>
  <c r="B241" i="13"/>
  <c r="B188" i="13"/>
  <c r="B135" i="13"/>
  <c r="AY188" i="5"/>
  <c r="CW135" i="5"/>
  <c r="ET241" i="5"/>
  <c r="B188" i="5"/>
  <c r="N338" i="13"/>
  <c r="N285" i="13"/>
  <c r="N232" i="13"/>
  <c r="FF126" i="13"/>
  <c r="BK73" i="13"/>
  <c r="FF338" i="13"/>
  <c r="FF285" i="13"/>
  <c r="FF232" i="13"/>
  <c r="DI126" i="13"/>
  <c r="N73" i="13"/>
  <c r="FF20" i="13"/>
  <c r="BK179" i="13"/>
  <c r="N179" i="13"/>
  <c r="BK338" i="13"/>
  <c r="FF126" i="5"/>
  <c r="BK126" i="5"/>
  <c r="BK20" i="13"/>
  <c r="BK126" i="13"/>
  <c r="DI179" i="5"/>
  <c r="N179" i="5"/>
  <c r="N126" i="13"/>
  <c r="DI20" i="13"/>
  <c r="FF232" i="5"/>
  <c r="BK232" i="5"/>
  <c r="BK285" i="13"/>
  <c r="DI338" i="13"/>
  <c r="DI232" i="13"/>
  <c r="FF179" i="13"/>
  <c r="FF73" i="13"/>
  <c r="FF179" i="5"/>
  <c r="BK179" i="5"/>
  <c r="ET332" i="13"/>
  <c r="ET279" i="13"/>
  <c r="ET226" i="13"/>
  <c r="CW173" i="13"/>
  <c r="AY67" i="13"/>
  <c r="B332" i="13"/>
  <c r="ET67" i="13"/>
  <c r="CW332" i="13"/>
  <c r="CW279" i="13"/>
  <c r="CW226" i="13"/>
  <c r="ET173" i="13"/>
  <c r="CW67" i="13"/>
  <c r="CW14" i="13"/>
  <c r="AY226" i="5"/>
  <c r="B279" i="13"/>
  <c r="B173" i="5"/>
  <c r="AY120" i="13"/>
  <c r="B67" i="13"/>
  <c r="CW226" i="5"/>
  <c r="AY226" i="13"/>
  <c r="AY173" i="5"/>
  <c r="B226" i="13"/>
  <c r="AY173" i="13"/>
  <c r="ET120" i="13"/>
  <c r="B120" i="13"/>
  <c r="CW173" i="5"/>
  <c r="AY120" i="5"/>
  <c r="ET14" i="13"/>
  <c r="B226" i="5"/>
  <c r="GI167" i="13"/>
  <c r="AQ326" i="13"/>
  <c r="EL167" i="13"/>
  <c r="GI326" i="13"/>
  <c r="GI273" i="13"/>
  <c r="GI220" i="13"/>
  <c r="EL326" i="13"/>
  <c r="EL273" i="13"/>
  <c r="EL220" i="13"/>
  <c r="CN114" i="13"/>
  <c r="GI61" i="13"/>
  <c r="GI8" i="13"/>
  <c r="CN273" i="13"/>
  <c r="CN167" i="13"/>
  <c r="GI167" i="5"/>
  <c r="AQ114" i="5"/>
  <c r="AQ273" i="13"/>
  <c r="AQ167" i="13"/>
  <c r="CN220" i="5"/>
  <c r="EL61" i="13"/>
  <c r="CN8" i="13"/>
  <c r="EL167" i="5"/>
  <c r="GI114" i="5"/>
  <c r="GI114" i="13"/>
  <c r="CN61" i="13"/>
  <c r="EL8" i="13"/>
  <c r="AQ220" i="5"/>
  <c r="AQ220" i="13"/>
  <c r="GI220" i="5"/>
  <c r="CN326" i="13"/>
  <c r="AQ167" i="5"/>
  <c r="CN114" i="5"/>
  <c r="CW153" i="5"/>
  <c r="CW100" i="5"/>
  <c r="CW259" i="5"/>
  <c r="CW206" i="5"/>
  <c r="ET47" i="5"/>
  <c r="CN61" i="5"/>
  <c r="AY70" i="5"/>
  <c r="BK71" i="5"/>
  <c r="N79" i="5"/>
  <c r="CW79" i="5"/>
  <c r="AY100" i="5"/>
  <c r="AX111" i="5"/>
  <c r="CN112" i="5"/>
  <c r="AT114" i="5"/>
  <c r="CW120" i="5"/>
  <c r="AY129" i="5"/>
  <c r="CW155" i="5"/>
  <c r="BK177" i="5"/>
  <c r="DI182" i="5"/>
  <c r="B208" i="5"/>
  <c r="GI218" i="5"/>
  <c r="AQ61" i="13"/>
  <c r="B70" i="13"/>
  <c r="EL114" i="13"/>
  <c r="ET123" i="13"/>
  <c r="BK155" i="13"/>
  <c r="CW229" i="13"/>
  <c r="ET179" i="13"/>
  <c r="AY20" i="13"/>
  <c r="B338" i="13"/>
  <c r="B285" i="13"/>
  <c r="CW179" i="13"/>
  <c r="ET338" i="13"/>
  <c r="ET285" i="13"/>
  <c r="ET232" i="13"/>
  <c r="CW338" i="13"/>
  <c r="CW285" i="13"/>
  <c r="CW232" i="13"/>
  <c r="AY126" i="13"/>
  <c r="ET73" i="13"/>
  <c r="CW20" i="13"/>
  <c r="AY232" i="13"/>
  <c r="AY179" i="13"/>
  <c r="ET126" i="13"/>
  <c r="CW73" i="13"/>
  <c r="B232" i="5"/>
  <c r="ET179" i="5"/>
  <c r="AY179" i="5"/>
  <c r="B232" i="13"/>
  <c r="B179" i="13"/>
  <c r="CW126" i="13"/>
  <c r="AY73" i="13"/>
  <c r="CW232" i="5"/>
  <c r="B73" i="13"/>
  <c r="ET20" i="13"/>
  <c r="ET126" i="5"/>
  <c r="AY126" i="5"/>
  <c r="B179" i="5"/>
  <c r="ET232" i="5"/>
  <c r="AY232" i="5"/>
  <c r="B126" i="5"/>
  <c r="AY285" i="13"/>
  <c r="CW126" i="5"/>
  <c r="DJ259" i="5"/>
  <c r="DJ206" i="5"/>
  <c r="FG47" i="5"/>
  <c r="AQ59" i="5"/>
  <c r="EL59" i="5"/>
  <c r="CQ61" i="5"/>
  <c r="AY67" i="5"/>
  <c r="DI67" i="5"/>
  <c r="DI69" i="5"/>
  <c r="B73" i="5"/>
  <c r="BK76" i="5"/>
  <c r="FF76" i="5"/>
  <c r="CW82" i="5"/>
  <c r="B87" i="5"/>
  <c r="CW87" i="5"/>
  <c r="BL100" i="5"/>
  <c r="ET100" i="5"/>
  <c r="AY102" i="5"/>
  <c r="ES111" i="5"/>
  <c r="EL114" i="5"/>
  <c r="N126" i="5"/>
  <c r="AY132" i="5"/>
  <c r="GI165" i="5"/>
  <c r="A217" i="5"/>
  <c r="CN218" i="5"/>
  <c r="EL220" i="5"/>
  <c r="N226" i="5"/>
  <c r="ET238" i="5"/>
  <c r="AY263" i="5"/>
  <c r="AY14" i="13"/>
  <c r="DI14" i="13"/>
  <c r="FF16" i="13"/>
  <c r="CN59" i="13"/>
  <c r="B63" i="13"/>
  <c r="BK71" i="13"/>
  <c r="ET87" i="13"/>
  <c r="B104" i="13"/>
  <c r="CW116" i="13"/>
  <c r="B126" i="13"/>
  <c r="BK232" i="13"/>
  <c r="CQ273" i="13"/>
  <c r="AY332" i="13"/>
  <c r="FF369" i="13"/>
  <c r="DI316" i="13"/>
  <c r="DI263" i="13"/>
  <c r="DI210" i="13"/>
  <c r="BK104" i="13"/>
  <c r="FF51" i="13"/>
  <c r="DI369" i="13"/>
  <c r="BK316" i="13"/>
  <c r="BK263" i="13"/>
  <c r="BK210" i="13"/>
  <c r="N104" i="13"/>
  <c r="DI157" i="13"/>
  <c r="BK51" i="13"/>
  <c r="N369" i="13"/>
  <c r="BK369" i="13"/>
  <c r="N316" i="13"/>
  <c r="N210" i="13"/>
  <c r="N157" i="13"/>
  <c r="FF104" i="13"/>
  <c r="BK210" i="5"/>
  <c r="FF104" i="5"/>
  <c r="FF263" i="13"/>
  <c r="DI104" i="13"/>
  <c r="FF263" i="5"/>
  <c r="N263" i="5"/>
  <c r="DI210" i="5"/>
  <c r="BK157" i="5"/>
  <c r="FF210" i="13"/>
  <c r="DI51" i="13"/>
  <c r="BK263" i="5"/>
  <c r="N210" i="5"/>
  <c r="FF316" i="13"/>
  <c r="FF157" i="5"/>
  <c r="DI104" i="5"/>
  <c r="N344" i="13"/>
  <c r="N291" i="13"/>
  <c r="N238" i="13"/>
  <c r="FF132" i="13"/>
  <c r="BK79" i="13"/>
  <c r="DI26" i="13"/>
  <c r="FF344" i="13"/>
  <c r="FF291" i="13"/>
  <c r="FF238" i="13"/>
  <c r="DI132" i="13"/>
  <c r="N79" i="13"/>
  <c r="BK185" i="13"/>
  <c r="N185" i="13"/>
  <c r="BK344" i="13"/>
  <c r="BK132" i="13"/>
  <c r="N132" i="13"/>
  <c r="N238" i="5"/>
  <c r="DI344" i="13"/>
  <c r="FF238" i="5"/>
  <c r="DI185" i="5"/>
  <c r="DI79" i="13"/>
  <c r="BK26" i="13"/>
  <c r="FF185" i="5"/>
  <c r="DI291" i="13"/>
  <c r="DI238" i="13"/>
  <c r="FF185" i="13"/>
  <c r="N132" i="5"/>
  <c r="DI177" i="13"/>
  <c r="FF124" i="13"/>
  <c r="FF336" i="13"/>
  <c r="FF283" i="13"/>
  <c r="FF230" i="13"/>
  <c r="N177" i="13"/>
  <c r="BK124" i="13"/>
  <c r="DI336" i="13"/>
  <c r="DI283" i="13"/>
  <c r="DI230" i="13"/>
  <c r="N336" i="13"/>
  <c r="N283" i="13"/>
  <c r="N230" i="13"/>
  <c r="DI71" i="13"/>
  <c r="BK336" i="13"/>
  <c r="FF124" i="5"/>
  <c r="N124" i="5"/>
  <c r="BK230" i="5"/>
  <c r="DI177" i="5"/>
  <c r="BK230" i="13"/>
  <c r="FF177" i="13"/>
  <c r="BK18" i="13"/>
  <c r="BK177" i="13"/>
  <c r="FF71" i="13"/>
  <c r="FF18" i="13"/>
  <c r="FF230" i="5"/>
  <c r="N230" i="5"/>
  <c r="DI124" i="13"/>
  <c r="N71" i="13"/>
  <c r="N124" i="13"/>
  <c r="DI230" i="5"/>
  <c r="FF177" i="5"/>
  <c r="N177" i="5"/>
  <c r="BK124" i="5"/>
  <c r="N328" i="13"/>
  <c r="N275" i="13"/>
  <c r="N222" i="13"/>
  <c r="FF116" i="13"/>
  <c r="BK63" i="13"/>
  <c r="FF328" i="13"/>
  <c r="FF275" i="13"/>
  <c r="FF222" i="13"/>
  <c r="DI116" i="13"/>
  <c r="N63" i="13"/>
  <c r="FF10" i="13"/>
  <c r="N169" i="13"/>
  <c r="FF169" i="13"/>
  <c r="BK116" i="13"/>
  <c r="BK10" i="13"/>
  <c r="DI328" i="13"/>
  <c r="DI169" i="13"/>
  <c r="N116" i="13"/>
  <c r="DI10" i="13"/>
  <c r="BK328" i="13"/>
  <c r="DI275" i="13"/>
  <c r="BK169" i="13"/>
  <c r="FF222" i="5"/>
  <c r="DI222" i="5"/>
  <c r="BK222" i="5"/>
  <c r="N222" i="5"/>
  <c r="BK275" i="13"/>
  <c r="FF63" i="13"/>
  <c r="FF169" i="5"/>
  <c r="DI169" i="5"/>
  <c r="BK169" i="5"/>
  <c r="N169" i="5"/>
  <c r="DI222" i="13"/>
  <c r="B47" i="5"/>
  <c r="A58" i="5"/>
  <c r="EL61" i="5"/>
  <c r="CW70" i="5"/>
  <c r="N73" i="5"/>
  <c r="DI73" i="5"/>
  <c r="DI79" i="5"/>
  <c r="FG100" i="5"/>
  <c r="EO114" i="5"/>
  <c r="DI116" i="5"/>
  <c r="ET132" i="5"/>
  <c r="N157" i="5"/>
  <c r="CN165" i="5"/>
  <c r="CN167" i="5"/>
  <c r="N173" i="5"/>
  <c r="CW179" i="5"/>
  <c r="ES217" i="5"/>
  <c r="GL220" i="5"/>
  <c r="DI232" i="5"/>
  <c r="N235" i="5"/>
  <c r="BK238" i="5"/>
  <c r="ET246" i="5"/>
  <c r="B259" i="5"/>
  <c r="FF26" i="13"/>
  <c r="AX58" i="13"/>
  <c r="DI63" i="13"/>
  <c r="DI73" i="13"/>
  <c r="A111" i="13"/>
  <c r="N120" i="13"/>
  <c r="B129" i="13"/>
  <c r="BK175" i="13"/>
  <c r="CN220" i="13"/>
  <c r="AY235" i="13"/>
  <c r="AY275" i="13"/>
  <c r="DI285" i="13"/>
  <c r="ET316" i="13"/>
  <c r="BK65" i="5"/>
  <c r="DI118" i="5"/>
  <c r="FF171" i="5"/>
  <c r="AY32" i="13"/>
  <c r="F85" i="13"/>
  <c r="BC85" i="13"/>
  <c r="DA85" i="13"/>
  <c r="EX85" i="13"/>
  <c r="B138" i="13"/>
  <c r="AY138" i="13"/>
  <c r="CW138" i="13"/>
  <c r="ET138" i="13"/>
  <c r="D244" i="13"/>
  <c r="BA244" i="13"/>
  <c r="CY244" i="13"/>
  <c r="EV244" i="13"/>
  <c r="D297" i="13"/>
  <c r="BA297" i="13"/>
  <c r="CY297" i="13"/>
  <c r="EV297" i="13"/>
  <c r="D350" i="13"/>
  <c r="BA350" i="13"/>
  <c r="CY350" i="13"/>
  <c r="EV350" i="13"/>
  <c r="AZ32" i="13"/>
  <c r="CW32" i="13"/>
  <c r="ET32" i="13"/>
  <c r="G85" i="13"/>
  <c r="BD85" i="13"/>
  <c r="DB85" i="13"/>
  <c r="EY85" i="13"/>
  <c r="C138" i="13"/>
  <c r="AZ138" i="13"/>
  <c r="CX138" i="13"/>
  <c r="EU138" i="13"/>
  <c r="B191" i="13"/>
  <c r="AY191" i="13"/>
  <c r="CW191" i="13"/>
  <c r="ET191" i="13"/>
  <c r="E244" i="13"/>
  <c r="BB244" i="13"/>
  <c r="CZ244" i="13"/>
  <c r="EW244" i="13"/>
  <c r="E297" i="13"/>
  <c r="BB297" i="13"/>
  <c r="CZ297" i="13"/>
  <c r="EW297" i="13"/>
  <c r="E350" i="13"/>
  <c r="BB350" i="13"/>
  <c r="CZ350" i="13"/>
  <c r="EW350" i="13"/>
  <c r="BA32" i="13"/>
  <c r="CX32" i="13"/>
  <c r="EU32" i="13"/>
  <c r="D138" i="13"/>
  <c r="BA138" i="13"/>
  <c r="CY138" i="13"/>
  <c r="EV138" i="13"/>
  <c r="C191" i="13"/>
  <c r="AZ191" i="13"/>
  <c r="CX191" i="13"/>
  <c r="EU191" i="13"/>
  <c r="F244" i="13"/>
  <c r="BC244" i="13"/>
  <c r="DA244" i="13"/>
  <c r="EX244" i="13"/>
  <c r="F297" i="13"/>
  <c r="BC297" i="13"/>
  <c r="DA297" i="13"/>
  <c r="EX297" i="13"/>
  <c r="F350" i="13"/>
  <c r="BC350" i="13"/>
  <c r="DA350" i="13"/>
  <c r="EX350" i="13"/>
  <c r="BB32" i="13"/>
  <c r="CY32" i="13"/>
  <c r="EV32" i="13"/>
  <c r="E138" i="13"/>
  <c r="BB138" i="13"/>
  <c r="CZ138" i="13"/>
  <c r="EW138" i="13"/>
  <c r="D191" i="13"/>
  <c r="BA191" i="13"/>
  <c r="CY191" i="13"/>
  <c r="EV191" i="13"/>
  <c r="G244" i="13"/>
  <c r="BD244" i="13"/>
  <c r="DB244" i="13"/>
  <c r="EY244" i="13"/>
  <c r="G297" i="13"/>
  <c r="BD297" i="13"/>
  <c r="DB297" i="13"/>
  <c r="EY297" i="13"/>
  <c r="G350" i="13"/>
  <c r="BD350" i="13"/>
  <c r="DB350" i="13"/>
  <c r="EY350" i="13"/>
  <c r="BC32" i="13"/>
  <c r="CZ32" i="13"/>
  <c r="EW32" i="13"/>
  <c r="B85" i="13"/>
  <c r="AY85" i="13"/>
  <c r="CW85" i="13"/>
  <c r="ET85" i="13"/>
  <c r="F138" i="13"/>
  <c r="BC138" i="13"/>
  <c r="DA138" i="13"/>
  <c r="EX138" i="13"/>
  <c r="E191" i="13"/>
  <c r="BB191" i="13"/>
  <c r="CZ191" i="13"/>
  <c r="EW191" i="13"/>
  <c r="BD32" i="13"/>
  <c r="DA32" i="13"/>
  <c r="EX32" i="13"/>
  <c r="C85" i="13"/>
  <c r="AZ85" i="13"/>
  <c r="CX85" i="13"/>
  <c r="EU85" i="13"/>
  <c r="G138" i="13"/>
  <c r="BD138" i="13"/>
  <c r="DB138" i="13"/>
  <c r="EY138" i="13"/>
  <c r="F191" i="13"/>
  <c r="BC191" i="13"/>
  <c r="DA191" i="13"/>
  <c r="DB32" i="13"/>
  <c r="EY32" i="13"/>
  <c r="D85" i="13"/>
  <c r="BA85" i="13"/>
  <c r="CY85" i="13"/>
  <c r="G191" i="13"/>
  <c r="BD191" i="13"/>
  <c r="DB191" i="13"/>
  <c r="B244" i="13"/>
  <c r="AY244" i="13"/>
  <c r="CW244" i="13"/>
  <c r="ET244" i="13"/>
  <c r="B297" i="13"/>
  <c r="AY297" i="13"/>
  <c r="CW297" i="13"/>
  <c r="ET297" i="13"/>
  <c r="B350" i="13"/>
  <c r="AY350" i="13"/>
  <c r="CW350" i="13"/>
  <c r="E85" i="13"/>
  <c r="BB85" i="13"/>
  <c r="CZ85" i="13"/>
  <c r="C244" i="13"/>
  <c r="AZ244" i="13"/>
  <c r="CX244" i="13"/>
  <c r="EU244" i="13"/>
  <c r="C297" i="13"/>
  <c r="AZ297" i="13"/>
  <c r="CX297" i="13"/>
  <c r="EU297" i="13"/>
  <c r="C350" i="13"/>
  <c r="AZ350" i="13"/>
  <c r="CX350" i="13"/>
  <c r="BL15" i="4"/>
  <c r="DQ38" i="4"/>
  <c r="DK15" i="4"/>
  <c r="FN38" i="4"/>
  <c r="BR38" i="4"/>
  <c r="B360" i="13"/>
  <c r="DP360" i="13"/>
  <c r="M360" i="13"/>
  <c r="AY360" i="13"/>
  <c r="BJ360" i="13"/>
  <c r="CW360" i="13"/>
  <c r="B307" i="13"/>
  <c r="DP307" i="13"/>
  <c r="M307" i="13"/>
  <c r="BJ307" i="13"/>
  <c r="CW307" i="13"/>
  <c r="B254" i="13"/>
  <c r="DP254" i="13"/>
  <c r="DI224" i="5"/>
  <c r="BJ254" i="13"/>
  <c r="CW254" i="13"/>
  <c r="B201" i="13"/>
  <c r="DP201" i="13"/>
  <c r="M201" i="13"/>
  <c r="FE201" i="13"/>
  <c r="AY201" i="13"/>
  <c r="BJ201" i="13"/>
  <c r="CW201" i="13"/>
  <c r="B148" i="13"/>
  <c r="DP148" i="13"/>
  <c r="BK224" i="5"/>
  <c r="FF12" i="5"/>
  <c r="CW148" i="13"/>
  <c r="B95" i="13"/>
  <c r="DP95" i="13"/>
  <c r="M95" i="13"/>
  <c r="ET95" i="13"/>
  <c r="N224" i="5"/>
  <c r="FE95" i="13"/>
  <c r="AY95" i="13"/>
  <c r="BJ95" i="13"/>
  <c r="CW95" i="13"/>
  <c r="DH42" i="13"/>
  <c r="FF224" i="5"/>
  <c r="DI12" i="5"/>
  <c r="N65" i="5"/>
  <c r="BK12" i="5"/>
  <c r="DI65" i="5"/>
  <c r="FF118" i="5"/>
  <c r="N171" i="5"/>
  <c r="N118" i="5"/>
  <c r="BK118" i="5"/>
  <c r="DI171" i="5"/>
  <c r="FF65" i="5"/>
  <c r="BK171" i="5"/>
  <c r="EU9" i="4"/>
  <c r="CX9" i="4"/>
  <c r="AY9" i="4"/>
  <c r="EX244" i="5"/>
  <c r="DA244" i="5"/>
  <c r="BC244" i="5"/>
  <c r="F244" i="5"/>
  <c r="EX191" i="5"/>
  <c r="DA191" i="5"/>
  <c r="BC191" i="5"/>
  <c r="F191" i="5"/>
  <c r="EX138" i="5"/>
  <c r="DA138" i="5"/>
  <c r="BC138" i="5"/>
  <c r="F138" i="5"/>
  <c r="EX85" i="5"/>
  <c r="DA85" i="5"/>
  <c r="BC85" i="5"/>
  <c r="F85" i="5"/>
  <c r="EX32" i="5"/>
  <c r="F32" i="13"/>
  <c r="DA32" i="5"/>
  <c r="BC32" i="5"/>
  <c r="EZ36" i="4"/>
  <c r="DC36" i="4"/>
  <c r="BD36" i="4"/>
  <c r="EW244" i="5"/>
  <c r="CZ244" i="5"/>
  <c r="BB244" i="5"/>
  <c r="E244" i="5"/>
  <c r="EW191" i="5"/>
  <c r="CZ191" i="5"/>
  <c r="BB191" i="5"/>
  <c r="E191" i="5"/>
  <c r="EW138" i="5"/>
  <c r="CZ138" i="5"/>
  <c r="BB138" i="5"/>
  <c r="E138" i="5"/>
  <c r="EW85" i="5"/>
  <c r="CZ85" i="5"/>
  <c r="BB85" i="5"/>
  <c r="E85" i="5"/>
  <c r="EW32" i="5"/>
  <c r="E32" i="13"/>
  <c r="CZ32" i="5"/>
  <c r="BB32" i="5"/>
  <c r="EY36" i="4"/>
  <c r="DB36" i="4"/>
  <c r="BC36" i="4"/>
  <c r="EV244" i="5"/>
  <c r="CY244" i="5"/>
  <c r="BA244" i="5"/>
  <c r="D244" i="5"/>
  <c r="EV191" i="5"/>
  <c r="CY191" i="5"/>
  <c r="BA191" i="5"/>
  <c r="D191" i="5"/>
  <c r="EV138" i="5"/>
  <c r="CY138" i="5"/>
  <c r="BA138" i="5"/>
  <c r="D138" i="5"/>
  <c r="EV85" i="5"/>
  <c r="CY85" i="5"/>
  <c r="BA85" i="5"/>
  <c r="D85" i="5"/>
  <c r="EV32" i="5"/>
  <c r="D32" i="13"/>
  <c r="CY32" i="5"/>
  <c r="BA32" i="5"/>
  <c r="EX36" i="4"/>
  <c r="DA36" i="4"/>
  <c r="BB36" i="4"/>
  <c r="EU244" i="5"/>
  <c r="CX244" i="5"/>
  <c r="AZ244" i="5"/>
  <c r="C244" i="5"/>
  <c r="EU191" i="5"/>
  <c r="CX191" i="5"/>
  <c r="AZ191" i="5"/>
  <c r="C191" i="5"/>
  <c r="EU138" i="5"/>
  <c r="CX138" i="5"/>
  <c r="AZ138" i="5"/>
  <c r="C138" i="5"/>
  <c r="EU85" i="5"/>
  <c r="CX85" i="5"/>
  <c r="AZ85" i="5"/>
  <c r="C85" i="5"/>
  <c r="EU32" i="5"/>
  <c r="C32" i="13"/>
  <c r="CX32" i="5"/>
  <c r="AZ32" i="5"/>
  <c r="EW36" i="4"/>
  <c r="CZ36" i="4"/>
  <c r="BA36" i="4"/>
  <c r="ET244" i="5"/>
  <c r="CW244" i="5"/>
  <c r="AY244" i="5"/>
  <c r="B244" i="5"/>
  <c r="ET191" i="5"/>
  <c r="CW191" i="5"/>
  <c r="AY191" i="5"/>
  <c r="B191" i="5"/>
  <c r="ET138" i="5"/>
  <c r="CW138" i="5"/>
  <c r="AY138" i="5"/>
  <c r="B138" i="5"/>
  <c r="ET85" i="5"/>
  <c r="CW85" i="5"/>
  <c r="AY85" i="5"/>
  <c r="B85" i="5"/>
  <c r="ET32" i="5"/>
  <c r="B32" i="13"/>
  <c r="CW32" i="5"/>
  <c r="AY32" i="5"/>
  <c r="EV36" i="4"/>
  <c r="CY36" i="4"/>
  <c r="AZ36" i="4"/>
  <c r="EY244" i="5"/>
  <c r="DB244" i="5"/>
  <c r="BD244" i="5"/>
  <c r="G244" i="5"/>
  <c r="EY191" i="5"/>
  <c r="DB191" i="5"/>
  <c r="BD191" i="5"/>
  <c r="G191" i="5"/>
  <c r="EY138" i="5"/>
  <c r="DB138" i="5"/>
  <c r="BD138" i="5"/>
  <c r="G138" i="5"/>
  <c r="EY85" i="5"/>
  <c r="DB85" i="5"/>
  <c r="BD85" i="5"/>
  <c r="G85" i="5"/>
  <c r="EY32" i="5"/>
  <c r="G32" i="13"/>
  <c r="DB32" i="5"/>
  <c r="BD32" i="5"/>
  <c r="FA36" i="4"/>
  <c r="DD36" i="4"/>
  <c r="BE36" i="4"/>
  <c r="ET213" i="5"/>
  <c r="CV213" i="5"/>
  <c r="A213" i="5"/>
  <c r="ET160" i="5"/>
  <c r="CV160" i="5"/>
  <c r="A160" i="5"/>
  <c r="ET107" i="5"/>
  <c r="CV107" i="5"/>
  <c r="A107" i="5"/>
  <c r="ET54" i="5"/>
  <c r="CV54" i="5"/>
  <c r="A54" i="5"/>
  <c r="A1" i="5"/>
  <c r="ET1" i="5"/>
  <c r="CV1" i="5"/>
  <c r="CW1" i="4"/>
  <c r="EU1" i="4"/>
  <c r="CW1" i="5"/>
  <c r="A1" i="4"/>
  <c r="F208" i="5"/>
  <c r="F261" i="5"/>
  <c r="R208" i="5"/>
  <c r="R261" i="5"/>
  <c r="AT226" i="5"/>
  <c r="AQ226" i="5"/>
  <c r="AM226" i="5"/>
  <c r="AI226" i="5"/>
  <c r="AE226" i="5"/>
  <c r="CQ226" i="5"/>
  <c r="CN226" i="5"/>
  <c r="CJ226" i="5"/>
  <c r="CF226" i="5"/>
  <c r="CB226" i="5"/>
  <c r="EO226" i="5"/>
  <c r="EL226" i="5"/>
  <c r="EH226" i="5"/>
  <c r="ED226" i="5"/>
  <c r="DZ226" i="5"/>
  <c r="GL226" i="5"/>
  <c r="GI226" i="5"/>
  <c r="GE226" i="5"/>
  <c r="GA226" i="5"/>
  <c r="FW226" i="5"/>
  <c r="AT228" i="5"/>
  <c r="AQ228" i="5"/>
  <c r="AM228" i="5"/>
  <c r="AI228" i="5"/>
  <c r="AE228" i="5"/>
  <c r="CQ228" i="5"/>
  <c r="CN228" i="5"/>
  <c r="CJ228" i="5"/>
  <c r="CF228" i="5"/>
  <c r="CB228" i="5"/>
  <c r="EO228" i="5"/>
  <c r="EL228" i="5"/>
  <c r="EH228" i="5"/>
  <c r="ED228" i="5"/>
  <c r="DZ228" i="5"/>
  <c r="GL228" i="5"/>
  <c r="GI228" i="5"/>
  <c r="GE228" i="5"/>
  <c r="GA228" i="5"/>
  <c r="FW228" i="5"/>
  <c r="AT230" i="5"/>
  <c r="AQ230" i="5"/>
  <c r="AM230" i="5"/>
  <c r="AI230" i="5"/>
  <c r="AE230" i="5"/>
  <c r="CQ230" i="5"/>
  <c r="CN230" i="5"/>
  <c r="CJ230" i="5"/>
  <c r="CF230" i="5"/>
  <c r="CB230" i="5"/>
  <c r="EO230" i="5"/>
  <c r="EL230" i="5"/>
  <c r="EH230" i="5"/>
  <c r="ED230" i="5"/>
  <c r="DZ230" i="5"/>
  <c r="GL230" i="5"/>
  <c r="GI230" i="5"/>
  <c r="GE230" i="5"/>
  <c r="GA230" i="5"/>
  <c r="FW230" i="5"/>
  <c r="AT232" i="5"/>
  <c r="AQ232" i="5"/>
  <c r="AM232" i="5"/>
  <c r="AI232" i="5"/>
  <c r="AE232" i="5"/>
  <c r="CQ232" i="5"/>
  <c r="CN232" i="5"/>
  <c r="CJ232" i="5"/>
  <c r="CF232" i="5"/>
  <c r="CB232" i="5"/>
  <c r="EO232" i="5"/>
  <c r="EL232" i="5"/>
  <c r="EH232" i="5"/>
  <c r="ED232" i="5"/>
  <c r="DZ232" i="5"/>
  <c r="GL232" i="5"/>
  <c r="GI232" i="5"/>
  <c r="GE232" i="5"/>
  <c r="GA232" i="5"/>
  <c r="FW232" i="5"/>
  <c r="AT234" i="5"/>
  <c r="AQ234" i="5"/>
  <c r="AM234" i="5"/>
  <c r="AI234" i="5"/>
  <c r="AE234" i="5"/>
  <c r="CQ234" i="5"/>
  <c r="CN234" i="5"/>
  <c r="CJ234" i="5"/>
  <c r="CF234" i="5"/>
  <c r="CB234" i="5"/>
  <c r="EO234" i="5"/>
  <c r="EL234" i="5"/>
  <c r="EH234" i="5"/>
  <c r="ED234" i="5"/>
  <c r="DZ234" i="5"/>
  <c r="GL234" i="5"/>
  <c r="GI234" i="5"/>
  <c r="GE234" i="5"/>
  <c r="GA234" i="5"/>
  <c r="FW234" i="5"/>
  <c r="AT236" i="5"/>
  <c r="AQ236" i="5"/>
  <c r="AM236" i="5"/>
  <c r="AI236" i="5"/>
  <c r="AE236" i="5"/>
  <c r="CQ236" i="5"/>
  <c r="CN236" i="5"/>
  <c r="CJ236" i="5"/>
  <c r="CF236" i="5"/>
  <c r="CB236" i="5"/>
  <c r="EO236" i="5"/>
  <c r="EL236" i="5"/>
  <c r="EH236" i="5"/>
  <c r="ED236" i="5"/>
  <c r="DZ236" i="5"/>
  <c r="GL236" i="5"/>
  <c r="GI236" i="5"/>
  <c r="GE236" i="5"/>
  <c r="GA236" i="5"/>
  <c r="FW236" i="5"/>
  <c r="AT238" i="5"/>
  <c r="AQ238" i="5"/>
  <c r="AM238" i="5"/>
  <c r="AI238" i="5"/>
  <c r="AE238" i="5"/>
  <c r="CQ238" i="5"/>
  <c r="CN238" i="5"/>
  <c r="CJ238" i="5"/>
  <c r="CF238" i="5"/>
  <c r="CB238" i="5"/>
  <c r="EO238" i="5"/>
  <c r="EL238" i="5"/>
  <c r="EH238" i="5"/>
  <c r="ED238" i="5"/>
  <c r="DZ238" i="5"/>
  <c r="GL238" i="5"/>
  <c r="GI238" i="5"/>
  <c r="GE238" i="5"/>
  <c r="GA238" i="5"/>
  <c r="FW238" i="5"/>
  <c r="AT240" i="5"/>
  <c r="AQ240" i="5"/>
  <c r="AM240" i="5"/>
  <c r="AI240" i="5"/>
  <c r="AE240" i="5"/>
  <c r="CQ240" i="5"/>
  <c r="CN240" i="5"/>
  <c r="CJ240" i="5"/>
  <c r="CF240" i="5"/>
  <c r="CB240" i="5"/>
  <c r="EO240" i="5"/>
  <c r="EL240" i="5"/>
  <c r="EH240" i="5"/>
  <c r="ED240" i="5"/>
  <c r="DZ240" i="5"/>
  <c r="GL240" i="5"/>
  <c r="GI240" i="5"/>
  <c r="GE240" i="5"/>
  <c r="GA240" i="5"/>
  <c r="FW240" i="5"/>
  <c r="AT173" i="5"/>
  <c r="AQ173" i="5"/>
  <c r="AM173" i="5"/>
  <c r="AI173" i="5"/>
  <c r="AE173" i="5"/>
  <c r="CQ173" i="5"/>
  <c r="CN173" i="5"/>
  <c r="CJ173" i="5"/>
  <c r="CF173" i="5"/>
  <c r="CB173" i="5"/>
  <c r="EO173" i="5"/>
  <c r="EL173" i="5"/>
  <c r="EH173" i="5"/>
  <c r="ED173" i="5"/>
  <c r="DZ173" i="5"/>
  <c r="GL173" i="5"/>
  <c r="GI173" i="5"/>
  <c r="GE173" i="5"/>
  <c r="GA173" i="5"/>
  <c r="FW173" i="5"/>
  <c r="AT175" i="5"/>
  <c r="AQ175" i="5"/>
  <c r="AM175" i="5"/>
  <c r="AI175" i="5"/>
  <c r="AE175" i="5"/>
  <c r="CQ175" i="5"/>
  <c r="CN175" i="5"/>
  <c r="CJ175" i="5"/>
  <c r="CF175" i="5"/>
  <c r="CB175" i="5"/>
  <c r="EO175" i="5"/>
  <c r="EL175" i="5"/>
  <c r="EH175" i="5"/>
  <c r="ED175" i="5"/>
  <c r="DZ175" i="5"/>
  <c r="GL175" i="5"/>
  <c r="GI175" i="5"/>
  <c r="GE175" i="5"/>
  <c r="GA175" i="5"/>
  <c r="FW175" i="5"/>
  <c r="AT177" i="5"/>
  <c r="AQ177" i="5"/>
  <c r="AM177" i="5"/>
  <c r="AI177" i="5"/>
  <c r="AE177" i="5"/>
  <c r="CQ177" i="5"/>
  <c r="CN177" i="5"/>
  <c r="CJ177" i="5"/>
  <c r="CF177" i="5"/>
  <c r="CB177" i="5"/>
  <c r="EO177" i="5"/>
  <c r="EL177" i="5"/>
  <c r="EH177" i="5"/>
  <c r="ED177" i="5"/>
  <c r="DZ177" i="5"/>
  <c r="GL177" i="5"/>
  <c r="GI177" i="5"/>
  <c r="GE177" i="5"/>
  <c r="GA177" i="5"/>
  <c r="FW177" i="5"/>
  <c r="AT179" i="5"/>
  <c r="AQ179" i="5"/>
  <c r="AM179" i="5"/>
  <c r="AI179" i="5"/>
  <c r="AE179" i="5"/>
  <c r="CQ179" i="5"/>
  <c r="CN179" i="5"/>
  <c r="CJ179" i="5"/>
  <c r="CF179" i="5"/>
  <c r="CB179" i="5"/>
  <c r="EO179" i="5"/>
  <c r="EL179" i="5"/>
  <c r="EH179" i="5"/>
  <c r="ED179" i="5"/>
  <c r="DZ179" i="5"/>
  <c r="GL179" i="5"/>
  <c r="GI179" i="5"/>
  <c r="GE179" i="5"/>
  <c r="GA179" i="5"/>
  <c r="FW179" i="5"/>
  <c r="AT181" i="5"/>
  <c r="AQ181" i="5"/>
  <c r="AM181" i="5"/>
  <c r="AI181" i="5"/>
  <c r="AE181" i="5"/>
  <c r="CQ181" i="5"/>
  <c r="CN181" i="5"/>
  <c r="CJ181" i="5"/>
  <c r="CF181" i="5"/>
  <c r="CB181" i="5"/>
  <c r="EO181" i="5"/>
  <c r="EL181" i="5"/>
  <c r="EH181" i="5"/>
  <c r="ED181" i="5"/>
  <c r="DZ181" i="5"/>
  <c r="GL181" i="5"/>
  <c r="GI181" i="5"/>
  <c r="GE181" i="5"/>
  <c r="GA181" i="5"/>
  <c r="FW181" i="5"/>
  <c r="AT183" i="5"/>
  <c r="AQ183" i="5"/>
  <c r="AM183" i="5"/>
  <c r="AI183" i="5"/>
  <c r="AE183" i="5"/>
  <c r="CQ183" i="5"/>
  <c r="CN183" i="5"/>
  <c r="CJ183" i="5"/>
  <c r="CF183" i="5"/>
  <c r="CB183" i="5"/>
  <c r="EO183" i="5"/>
  <c r="EL183" i="5"/>
  <c r="EH183" i="5"/>
  <c r="ED183" i="5"/>
  <c r="DZ183" i="5"/>
  <c r="GL183" i="5"/>
  <c r="GI183" i="5"/>
  <c r="GE183" i="5"/>
  <c r="GA183" i="5"/>
  <c r="FW183" i="5"/>
  <c r="AT185" i="5"/>
  <c r="AQ185" i="5"/>
  <c r="AM185" i="5"/>
  <c r="AI185" i="5"/>
  <c r="AE185" i="5"/>
  <c r="CQ185" i="5"/>
  <c r="CN185" i="5"/>
  <c r="CJ185" i="5"/>
  <c r="CF185" i="5"/>
  <c r="CB185" i="5"/>
  <c r="EO185" i="5"/>
  <c r="EL185" i="5"/>
  <c r="EH185" i="5"/>
  <c r="ED185" i="5"/>
  <c r="DZ185" i="5"/>
  <c r="GL185" i="5"/>
  <c r="GI185" i="5"/>
  <c r="GE185" i="5"/>
  <c r="GA185" i="5"/>
  <c r="FW185" i="5"/>
  <c r="AT187" i="5"/>
  <c r="AQ187" i="5"/>
  <c r="AM187" i="5"/>
  <c r="AI187" i="5"/>
  <c r="AE187" i="5"/>
  <c r="CQ187" i="5"/>
  <c r="CN187" i="5"/>
  <c r="CJ187" i="5"/>
  <c r="CF187" i="5"/>
  <c r="CB187" i="5"/>
  <c r="EO187" i="5"/>
  <c r="EL187" i="5"/>
  <c r="EH187" i="5"/>
  <c r="ED187" i="5"/>
  <c r="DZ187" i="5"/>
  <c r="GL187" i="5"/>
  <c r="GI187" i="5"/>
  <c r="GE187" i="5"/>
  <c r="GA187" i="5"/>
  <c r="FW187" i="5"/>
  <c r="F155" i="5"/>
  <c r="F102" i="5"/>
  <c r="R155" i="5"/>
  <c r="R102" i="5"/>
  <c r="AT67" i="5"/>
  <c r="AQ67" i="5"/>
  <c r="AM67" i="5"/>
  <c r="AI67" i="5"/>
  <c r="AE67" i="5"/>
  <c r="CQ67" i="5"/>
  <c r="CN67" i="5"/>
  <c r="CJ67" i="5"/>
  <c r="CF67" i="5"/>
  <c r="CB67" i="5"/>
  <c r="EO67" i="5"/>
  <c r="EL67" i="5"/>
  <c r="EH67" i="5"/>
  <c r="ED67" i="5"/>
  <c r="DZ67" i="5"/>
  <c r="GL67" i="5"/>
  <c r="GI67" i="5"/>
  <c r="GE67" i="5"/>
  <c r="GA67" i="5"/>
  <c r="FW67" i="5"/>
  <c r="AT69" i="5"/>
  <c r="AQ69" i="5"/>
  <c r="AM69" i="5"/>
  <c r="AI69" i="5"/>
  <c r="AE69" i="5"/>
  <c r="CQ69" i="5"/>
  <c r="CN69" i="5"/>
  <c r="CJ69" i="5"/>
  <c r="CF69" i="5"/>
  <c r="CB69" i="5"/>
  <c r="EO69" i="5"/>
  <c r="EL69" i="5"/>
  <c r="EH69" i="5"/>
  <c r="ED69" i="5"/>
  <c r="DZ69" i="5"/>
  <c r="GL69" i="5"/>
  <c r="GI69" i="5"/>
  <c r="GE69" i="5"/>
  <c r="GA69" i="5"/>
  <c r="FW69" i="5"/>
  <c r="AT71" i="5"/>
  <c r="AQ71" i="5"/>
  <c r="AM71" i="5"/>
  <c r="AI71" i="5"/>
  <c r="AE71" i="5"/>
  <c r="CQ71" i="5"/>
  <c r="CN71" i="5"/>
  <c r="CJ71" i="5"/>
  <c r="CF71" i="5"/>
  <c r="CB71" i="5"/>
  <c r="EO71" i="5"/>
  <c r="EL71" i="5"/>
  <c r="EH71" i="5"/>
  <c r="ED71" i="5"/>
  <c r="DZ71" i="5"/>
  <c r="GL71" i="5"/>
  <c r="GI71" i="5"/>
  <c r="GE71" i="5"/>
  <c r="GA71" i="5"/>
  <c r="FW71" i="5"/>
  <c r="AT73" i="5"/>
  <c r="AQ73" i="5"/>
  <c r="AM73" i="5"/>
  <c r="AI73" i="5"/>
  <c r="AE73" i="5"/>
  <c r="CQ73" i="5"/>
  <c r="CN73" i="5"/>
  <c r="CJ73" i="5"/>
  <c r="CF73" i="5"/>
  <c r="CB73" i="5"/>
  <c r="EO73" i="5"/>
  <c r="EL73" i="5"/>
  <c r="EH73" i="5"/>
  <c r="ED73" i="5"/>
  <c r="DZ73" i="5"/>
  <c r="GL73" i="5"/>
  <c r="GI73" i="5"/>
  <c r="GE73" i="5"/>
  <c r="GA73" i="5"/>
  <c r="FW73" i="5"/>
  <c r="AT75" i="5"/>
  <c r="AQ75" i="5"/>
  <c r="AM75" i="5"/>
  <c r="AI75" i="5"/>
  <c r="AE75" i="5"/>
  <c r="CQ75" i="5"/>
  <c r="CN75" i="5"/>
  <c r="CJ75" i="5"/>
  <c r="CF75" i="5"/>
  <c r="CB75" i="5"/>
  <c r="EO75" i="5"/>
  <c r="EL75" i="5"/>
  <c r="EH75" i="5"/>
  <c r="ED75" i="5"/>
  <c r="DZ75" i="5"/>
  <c r="GL75" i="5"/>
  <c r="GI75" i="5"/>
  <c r="GE75" i="5"/>
  <c r="GA75" i="5"/>
  <c r="FW75" i="5"/>
  <c r="AT77" i="5"/>
  <c r="AQ77" i="5"/>
  <c r="AM77" i="5"/>
  <c r="AI77" i="5"/>
  <c r="AE77" i="5"/>
  <c r="CQ77" i="5"/>
  <c r="CN77" i="5"/>
  <c r="CJ77" i="5"/>
  <c r="CF77" i="5"/>
  <c r="CB77" i="5"/>
  <c r="EO77" i="5"/>
  <c r="EL77" i="5"/>
  <c r="EH77" i="5"/>
  <c r="ED77" i="5"/>
  <c r="DZ77" i="5"/>
  <c r="GL77" i="5"/>
  <c r="GI77" i="5"/>
  <c r="GE77" i="5"/>
  <c r="GA77" i="5"/>
  <c r="FW77" i="5"/>
  <c r="AT79" i="5"/>
  <c r="AQ79" i="5"/>
  <c r="AM79" i="5"/>
  <c r="AI79" i="5"/>
  <c r="AE79" i="5"/>
  <c r="CQ79" i="5"/>
  <c r="CN79" i="5"/>
  <c r="CJ79" i="5"/>
  <c r="CF79" i="5"/>
  <c r="CB79" i="5"/>
  <c r="EO79" i="5"/>
  <c r="EL79" i="5"/>
  <c r="EH79" i="5"/>
  <c r="ED79" i="5"/>
  <c r="DZ79" i="5"/>
  <c r="GL79" i="5"/>
  <c r="GI79" i="5"/>
  <c r="GE79" i="5"/>
  <c r="GA79" i="5"/>
  <c r="FW79" i="5"/>
  <c r="AT81" i="5"/>
  <c r="AQ81" i="5"/>
  <c r="AM81" i="5"/>
  <c r="AI81" i="5"/>
  <c r="AE81" i="5"/>
  <c r="CQ81" i="5"/>
  <c r="CN81" i="5"/>
  <c r="CJ81" i="5"/>
  <c r="CF81" i="5"/>
  <c r="CB81" i="5"/>
  <c r="EO81" i="5"/>
  <c r="EL81" i="5"/>
  <c r="EH81" i="5"/>
  <c r="ED81" i="5"/>
  <c r="DZ81" i="5"/>
  <c r="GL81" i="5"/>
  <c r="GI81" i="5"/>
  <c r="GE81" i="5"/>
  <c r="GA81" i="5"/>
  <c r="FW81" i="5"/>
  <c r="AT120" i="5"/>
  <c r="AQ120" i="5"/>
  <c r="AM120" i="5"/>
  <c r="AI120" i="5"/>
  <c r="AE120" i="5"/>
  <c r="CQ120" i="5"/>
  <c r="CN120" i="5"/>
  <c r="CJ120" i="5"/>
  <c r="CF120" i="5"/>
  <c r="CB120" i="5"/>
  <c r="EO120" i="5"/>
  <c r="EL120" i="5"/>
  <c r="EH120" i="5"/>
  <c r="ED120" i="5"/>
  <c r="DZ120" i="5"/>
  <c r="GL120" i="5"/>
  <c r="GI120" i="5"/>
  <c r="GE120" i="5"/>
  <c r="GA120" i="5"/>
  <c r="FW120" i="5"/>
  <c r="AT122" i="5"/>
  <c r="AQ122" i="5"/>
  <c r="AM122" i="5"/>
  <c r="AI122" i="5"/>
  <c r="AE122" i="5"/>
  <c r="CQ122" i="5"/>
  <c r="CN122" i="5"/>
  <c r="CJ122" i="5"/>
  <c r="CF122" i="5"/>
  <c r="CB122" i="5"/>
  <c r="EO122" i="5"/>
  <c r="EL122" i="5"/>
  <c r="EH122" i="5"/>
  <c r="ED122" i="5"/>
  <c r="DZ122" i="5"/>
  <c r="GL122" i="5"/>
  <c r="GI122" i="5"/>
  <c r="GE122" i="5"/>
  <c r="GA122" i="5"/>
  <c r="FW122" i="5"/>
  <c r="AT124" i="5"/>
  <c r="AQ124" i="5"/>
  <c r="AM124" i="5"/>
  <c r="AI124" i="5"/>
  <c r="AE124" i="5"/>
  <c r="CQ124" i="5"/>
  <c r="CN124" i="5"/>
  <c r="CJ124" i="5"/>
  <c r="CF124" i="5"/>
  <c r="CB124" i="5"/>
  <c r="EO124" i="5"/>
  <c r="EL124" i="5"/>
  <c r="EH124" i="5"/>
  <c r="ED124" i="5"/>
  <c r="DZ124" i="5"/>
  <c r="GL124" i="5"/>
  <c r="GI124" i="5"/>
  <c r="GE124" i="5"/>
  <c r="GA124" i="5"/>
  <c r="FW124" i="5"/>
  <c r="AT126" i="5"/>
  <c r="AQ126" i="5"/>
  <c r="AM126" i="5"/>
  <c r="AI126" i="5"/>
  <c r="AE126" i="5"/>
  <c r="CQ126" i="5"/>
  <c r="CN126" i="5"/>
  <c r="CJ126" i="5"/>
  <c r="CF126" i="5"/>
  <c r="CB126" i="5"/>
  <c r="EO126" i="5"/>
  <c r="EL126" i="5"/>
  <c r="EH126" i="5"/>
  <c r="ED126" i="5"/>
  <c r="DZ126" i="5"/>
  <c r="GL126" i="5"/>
  <c r="GI126" i="5"/>
  <c r="GE126" i="5"/>
  <c r="GA126" i="5"/>
  <c r="FW126" i="5"/>
  <c r="AT128" i="5"/>
  <c r="AQ128" i="5"/>
  <c r="AM128" i="5"/>
  <c r="AI128" i="5"/>
  <c r="AE128" i="5"/>
  <c r="CQ128" i="5"/>
  <c r="CN128" i="5"/>
  <c r="CJ128" i="5"/>
  <c r="CF128" i="5"/>
  <c r="CB128" i="5"/>
  <c r="EO128" i="5"/>
  <c r="EL128" i="5"/>
  <c r="EH128" i="5"/>
  <c r="ED128" i="5"/>
  <c r="DZ128" i="5"/>
  <c r="GL128" i="5"/>
  <c r="GI128" i="5"/>
  <c r="GE128" i="5"/>
  <c r="GA128" i="5"/>
  <c r="FW128" i="5"/>
  <c r="AT130" i="5"/>
  <c r="AQ130" i="5"/>
  <c r="AM130" i="5"/>
  <c r="AI130" i="5"/>
  <c r="AE130" i="5"/>
  <c r="CQ130" i="5"/>
  <c r="CN130" i="5"/>
  <c r="CJ130" i="5"/>
  <c r="CF130" i="5"/>
  <c r="CB130" i="5"/>
  <c r="EO130" i="5"/>
  <c r="EL130" i="5"/>
  <c r="EH130" i="5"/>
  <c r="ED130" i="5"/>
  <c r="DZ130" i="5"/>
  <c r="GL130" i="5"/>
  <c r="GI130" i="5"/>
  <c r="GE130" i="5"/>
  <c r="GA130" i="5"/>
  <c r="FW130" i="5"/>
  <c r="AT132" i="5"/>
  <c r="AQ132" i="5"/>
  <c r="AM132" i="5"/>
  <c r="AI132" i="5"/>
  <c r="AE132" i="5"/>
  <c r="CQ132" i="5"/>
  <c r="CN132" i="5"/>
  <c r="CJ132" i="5"/>
  <c r="CF132" i="5"/>
  <c r="CB132" i="5"/>
  <c r="EO132" i="5"/>
  <c r="EL132" i="5"/>
  <c r="EH132" i="5"/>
  <c r="ED132" i="5"/>
  <c r="DZ132" i="5"/>
  <c r="GL132" i="5"/>
  <c r="GI132" i="5"/>
  <c r="GE132" i="5"/>
  <c r="GA132" i="5"/>
  <c r="FW132" i="5"/>
  <c r="AT134" i="5"/>
  <c r="AQ134" i="5"/>
  <c r="AM134" i="5"/>
  <c r="AI134" i="5"/>
  <c r="AE134" i="5"/>
  <c r="CQ134" i="5"/>
  <c r="CN134" i="5"/>
  <c r="CJ134" i="5"/>
  <c r="CF134" i="5"/>
  <c r="CB134" i="5"/>
  <c r="EO134" i="5"/>
  <c r="EL134" i="5"/>
  <c r="EH134" i="5"/>
  <c r="ED134" i="5"/>
  <c r="DZ134" i="5"/>
  <c r="GL134" i="5"/>
  <c r="GI134" i="5"/>
  <c r="GE134" i="5"/>
  <c r="GA134" i="5"/>
  <c r="FW134" i="5"/>
  <c r="ES5" i="5"/>
  <c r="A5" i="13"/>
  <c r="CV5" i="5"/>
  <c r="AX5" i="5"/>
  <c r="GI6" i="5"/>
  <c r="AQ6" i="13"/>
  <c r="EL6" i="5"/>
  <c r="CN6" i="5"/>
  <c r="FF51" i="5"/>
  <c r="N51" i="13"/>
  <c r="DI51" i="5"/>
  <c r="BK51" i="5"/>
  <c r="ET51" i="5"/>
  <c r="B51" i="13"/>
  <c r="CW51" i="5"/>
  <c r="AY51" i="5"/>
  <c r="FF49" i="5"/>
  <c r="N49" i="13"/>
  <c r="DI49" i="5"/>
  <c r="BK49" i="5"/>
  <c r="ET49" i="5"/>
  <c r="B49" i="13"/>
  <c r="CW49" i="5"/>
  <c r="AY49" i="5"/>
  <c r="ET34" i="5"/>
  <c r="B34" i="13"/>
  <c r="CW34" i="5"/>
  <c r="AY34" i="5"/>
  <c r="ET29" i="5"/>
  <c r="B29" i="13"/>
  <c r="CW29" i="5"/>
  <c r="AY29" i="5"/>
  <c r="FF26" i="5"/>
  <c r="N26" i="13"/>
  <c r="DI26" i="5"/>
  <c r="BK26" i="5"/>
  <c r="ET26" i="5"/>
  <c r="B26" i="13"/>
  <c r="CW26" i="5"/>
  <c r="AY26" i="5"/>
  <c r="FF23" i="5"/>
  <c r="N23" i="13"/>
  <c r="DI23" i="5"/>
  <c r="BK23" i="5"/>
  <c r="ET23" i="5"/>
  <c r="B23" i="13"/>
  <c r="CW23" i="5"/>
  <c r="AY23" i="5"/>
  <c r="FF20" i="5"/>
  <c r="N20" i="13"/>
  <c r="DI20" i="5"/>
  <c r="BK20" i="5"/>
  <c r="ET20" i="5"/>
  <c r="B20" i="13"/>
  <c r="CW20" i="5"/>
  <c r="AY20" i="5"/>
  <c r="FF18" i="5"/>
  <c r="N18" i="13"/>
  <c r="DI18" i="5"/>
  <c r="BK18" i="5"/>
  <c r="ET17" i="5"/>
  <c r="B17" i="13"/>
  <c r="CW17" i="5"/>
  <c r="AY17" i="5"/>
  <c r="FF16" i="5"/>
  <c r="N16" i="13"/>
  <c r="DI16" i="5"/>
  <c r="BK16" i="5"/>
  <c r="FF14" i="5"/>
  <c r="N14" i="13"/>
  <c r="DI14" i="5"/>
  <c r="BK14" i="5"/>
  <c r="ET14" i="5"/>
  <c r="B14" i="13"/>
  <c r="CW14" i="5"/>
  <c r="AY14" i="5"/>
  <c r="FF10" i="5"/>
  <c r="N10" i="13"/>
  <c r="DI10" i="5"/>
  <c r="BK10" i="5"/>
  <c r="ET10" i="5"/>
  <c r="B10" i="13"/>
  <c r="CW10" i="5"/>
  <c r="AY10" i="5"/>
  <c r="GL8" i="5"/>
  <c r="AT8" i="13"/>
  <c r="EO8" i="5"/>
  <c r="CQ8" i="5"/>
  <c r="GI8" i="5"/>
  <c r="AQ8" i="13"/>
  <c r="EL8" i="5"/>
  <c r="CN8" i="5"/>
  <c r="B47" i="13"/>
  <c r="O47" i="13"/>
  <c r="GL14" i="5"/>
  <c r="GI14" i="5"/>
  <c r="GE14" i="5"/>
  <c r="GA14" i="5"/>
  <c r="FW14" i="5"/>
  <c r="GL16" i="5"/>
  <c r="GI16" i="5"/>
  <c r="GE16" i="5"/>
  <c r="GA16" i="5"/>
  <c r="FW16" i="5"/>
  <c r="GL18" i="5"/>
  <c r="GI18" i="5"/>
  <c r="GE18" i="5"/>
  <c r="GA18" i="5"/>
  <c r="FW18" i="5"/>
  <c r="GL20" i="5"/>
  <c r="GI20" i="5"/>
  <c r="GE20" i="5"/>
  <c r="GA20" i="5"/>
  <c r="FW20" i="5"/>
  <c r="GL22" i="5"/>
  <c r="GI22" i="5"/>
  <c r="GE22" i="5"/>
  <c r="GA22" i="5"/>
  <c r="FW22" i="5"/>
  <c r="GL24" i="5"/>
  <c r="GI24" i="5"/>
  <c r="GE24" i="5"/>
  <c r="GA24" i="5"/>
  <c r="FW24" i="5"/>
  <c r="GL26" i="5"/>
  <c r="GI26" i="5"/>
  <c r="GE26" i="5"/>
  <c r="GA26" i="5"/>
  <c r="FW26" i="5"/>
  <c r="GL28" i="5"/>
  <c r="GI28" i="5"/>
  <c r="GE28" i="5"/>
  <c r="GA28" i="5"/>
  <c r="FW28" i="5"/>
  <c r="EO14" i="5"/>
  <c r="EL14" i="5"/>
  <c r="EH14" i="5"/>
  <c r="ED14" i="5"/>
  <c r="DZ14" i="5"/>
  <c r="EO16" i="5"/>
  <c r="EL16" i="5"/>
  <c r="EH16" i="5"/>
  <c r="ED16" i="5"/>
  <c r="DZ16" i="5"/>
  <c r="EO18" i="5"/>
  <c r="EL18" i="5"/>
  <c r="EH18" i="5"/>
  <c r="ED18" i="5"/>
  <c r="DZ18" i="5"/>
  <c r="EO20" i="5"/>
  <c r="EL20" i="5"/>
  <c r="EH20" i="5"/>
  <c r="ED20" i="5"/>
  <c r="DZ20" i="5"/>
  <c r="EO22" i="5"/>
  <c r="EL22" i="5"/>
  <c r="EH22" i="5"/>
  <c r="ED22" i="5"/>
  <c r="DZ22" i="5"/>
  <c r="EO24" i="5"/>
  <c r="EL24" i="5"/>
  <c r="EH24" i="5"/>
  <c r="ED24" i="5"/>
  <c r="DZ24" i="5"/>
  <c r="EO26" i="5"/>
  <c r="EL26" i="5"/>
  <c r="EH26" i="5"/>
  <c r="ED26" i="5"/>
  <c r="DZ26" i="5"/>
  <c r="EO28" i="5"/>
  <c r="EL28" i="5"/>
  <c r="EH28" i="5"/>
  <c r="ED28" i="5"/>
  <c r="DZ28" i="5"/>
  <c r="CQ14" i="5"/>
  <c r="CN14" i="5"/>
  <c r="CJ14" i="5"/>
  <c r="CF14" i="5"/>
  <c r="CB14" i="5"/>
  <c r="CQ16" i="5"/>
  <c r="CN16" i="5"/>
  <c r="CJ16" i="5"/>
  <c r="CF16" i="5"/>
  <c r="CB16" i="5"/>
  <c r="CQ18" i="5"/>
  <c r="CN18" i="5"/>
  <c r="CJ18" i="5"/>
  <c r="CF18" i="5"/>
  <c r="CB18" i="5"/>
  <c r="CQ20" i="5"/>
  <c r="CN20" i="5"/>
  <c r="CJ20" i="5"/>
  <c r="CF20" i="5"/>
  <c r="CB20" i="5"/>
  <c r="CQ22" i="5"/>
  <c r="CN22" i="5"/>
  <c r="CJ22" i="5"/>
  <c r="CF22" i="5"/>
  <c r="CB22" i="5"/>
  <c r="CQ24" i="5"/>
  <c r="CN24" i="5"/>
  <c r="CJ24" i="5"/>
  <c r="CF24" i="5"/>
  <c r="CB24" i="5"/>
  <c r="CQ26" i="5"/>
  <c r="CN26" i="5"/>
  <c r="CJ26" i="5"/>
  <c r="CF26" i="5"/>
  <c r="CB26" i="5"/>
  <c r="CQ28" i="5"/>
  <c r="CN28" i="5"/>
  <c r="CJ28" i="5"/>
  <c r="CF28" i="5"/>
  <c r="CB28" i="5"/>
  <c r="FH15" i="4"/>
  <c r="FN27" i="4"/>
  <c r="FN30" i="4"/>
  <c r="DA49" i="5"/>
  <c r="DM49" i="5"/>
  <c r="BC49" i="5"/>
  <c r="BO49" i="5"/>
  <c r="R49" i="5"/>
  <c r="FB33" i="4"/>
  <c r="FB30" i="4"/>
  <c r="FB27" i="4"/>
  <c r="FB24" i="4"/>
  <c r="EQ9" i="4"/>
  <c r="EN9" i="4"/>
  <c r="EJ9" i="4"/>
  <c r="EF9" i="4"/>
  <c r="EB9" i="4"/>
  <c r="GN9" i="4"/>
  <c r="GK9" i="4"/>
  <c r="GG9" i="4"/>
  <c r="GC9" i="4"/>
  <c r="FY9" i="4"/>
  <c r="EQ12" i="4"/>
  <c r="EN12" i="4"/>
  <c r="EJ12" i="4"/>
  <c r="EF12" i="4"/>
  <c r="EB12" i="4"/>
  <c r="GN12" i="4"/>
  <c r="GK12" i="4"/>
  <c r="GG12" i="4"/>
  <c r="GC12" i="4"/>
  <c r="FY12" i="4"/>
  <c r="EQ15" i="4"/>
  <c r="EN15" i="4"/>
  <c r="EJ15" i="4"/>
  <c r="EF15" i="4"/>
  <c r="EB15" i="4"/>
  <c r="GN15" i="4"/>
  <c r="GK15" i="4"/>
  <c r="GG15" i="4"/>
  <c r="GC15" i="4"/>
  <c r="FY15" i="4"/>
  <c r="EQ18" i="4"/>
  <c r="EN18" i="4"/>
  <c r="EJ18" i="4"/>
  <c r="EF18" i="4"/>
  <c r="EB18" i="4"/>
  <c r="GN18" i="4"/>
  <c r="GK18" i="4"/>
  <c r="GG18" i="4"/>
  <c r="GC18" i="4"/>
  <c r="FY18" i="4"/>
  <c r="EQ21" i="4"/>
  <c r="EN21" i="4"/>
  <c r="EJ21" i="4"/>
  <c r="EF21" i="4"/>
  <c r="EB21" i="4"/>
  <c r="GN21" i="4"/>
  <c r="GK21" i="4"/>
  <c r="GG21" i="4"/>
  <c r="GC21" i="4"/>
  <c r="FY21" i="4"/>
  <c r="EQ24" i="4"/>
  <c r="EN24" i="4"/>
  <c r="EJ24" i="4"/>
  <c r="EF24" i="4"/>
  <c r="EB24" i="4"/>
  <c r="GN24" i="4"/>
  <c r="GK24" i="4"/>
  <c r="GG24" i="4"/>
  <c r="GC24" i="4"/>
  <c r="FY24" i="4"/>
  <c r="EQ31" i="4"/>
  <c r="EN31" i="4"/>
  <c r="EJ31" i="4"/>
  <c r="EF31" i="4"/>
  <c r="EB31" i="4"/>
  <c r="GN31" i="4"/>
  <c r="GK31" i="4"/>
  <c r="GG31" i="4"/>
  <c r="GC31" i="4"/>
  <c r="FY31" i="4"/>
  <c r="EQ34" i="4"/>
  <c r="EN34" i="4"/>
  <c r="EJ34" i="4"/>
  <c r="EF34" i="4"/>
  <c r="EB34" i="4"/>
  <c r="GN34" i="4"/>
  <c r="GK34" i="4"/>
  <c r="GG34" i="4"/>
  <c r="GC34" i="4"/>
  <c r="FY34" i="4"/>
  <c r="EQ37" i="4"/>
  <c r="EN37" i="4"/>
  <c r="EJ37" i="4"/>
  <c r="EF37" i="4"/>
  <c r="EB37" i="4"/>
  <c r="GN37" i="4"/>
  <c r="GK37" i="4"/>
  <c r="GG37" i="4"/>
  <c r="GC37" i="4"/>
  <c r="FY37" i="4"/>
  <c r="EQ40" i="4"/>
  <c r="EN40" i="4"/>
  <c r="EJ40" i="4"/>
  <c r="EF40" i="4"/>
  <c r="EB40" i="4"/>
  <c r="GN40" i="4"/>
  <c r="GK40" i="4"/>
  <c r="GG40" i="4"/>
  <c r="GC40" i="4"/>
  <c r="FY40" i="4"/>
  <c r="EQ43" i="4"/>
  <c r="EN43" i="4"/>
  <c r="EJ43" i="4"/>
  <c r="EF43" i="4"/>
  <c r="EB43" i="4"/>
  <c r="GN43" i="4"/>
  <c r="GK43" i="4"/>
  <c r="GG43" i="4"/>
  <c r="GC43" i="4"/>
  <c r="FY43" i="4"/>
  <c r="EQ47" i="4"/>
  <c r="EN47" i="4"/>
  <c r="EJ47" i="4"/>
  <c r="EF47" i="4"/>
  <c r="EB47" i="4"/>
  <c r="GN47" i="4"/>
  <c r="GK47" i="4"/>
  <c r="GG47" i="4"/>
  <c r="GC47" i="4"/>
  <c r="FY47" i="4"/>
  <c r="CR9" i="4"/>
  <c r="CO9" i="4"/>
  <c r="CK9" i="4"/>
  <c r="CG9" i="4"/>
  <c r="CC9" i="4"/>
  <c r="CR12" i="4"/>
  <c r="CO12" i="4"/>
  <c r="CK12" i="4"/>
  <c r="CG12" i="4"/>
  <c r="CC12" i="4"/>
  <c r="CR15" i="4"/>
  <c r="CO15" i="4"/>
  <c r="CK15" i="4"/>
  <c r="CG15" i="4"/>
  <c r="CC15" i="4"/>
  <c r="CR18" i="4"/>
  <c r="CO18" i="4"/>
  <c r="CK18" i="4"/>
  <c r="CG18" i="4"/>
  <c r="CC18" i="4"/>
  <c r="CR21" i="4"/>
  <c r="CO21" i="4"/>
  <c r="CK21" i="4"/>
  <c r="CG21" i="4"/>
  <c r="CC21" i="4"/>
  <c r="CR24" i="4"/>
  <c r="CO24" i="4"/>
  <c r="CK24" i="4"/>
  <c r="CG24" i="4"/>
  <c r="CC24" i="4"/>
  <c r="CR31" i="4"/>
  <c r="CO31" i="4"/>
  <c r="CK31" i="4"/>
  <c r="CG31" i="4"/>
  <c r="CC31" i="4"/>
  <c r="CR34" i="4"/>
  <c r="CO34" i="4"/>
  <c r="CK34" i="4"/>
  <c r="CG34" i="4"/>
  <c r="CC34" i="4"/>
  <c r="CR37" i="4"/>
  <c r="CO37" i="4"/>
  <c r="CK37" i="4"/>
  <c r="CG37" i="4"/>
  <c r="CC37" i="4"/>
  <c r="CR40" i="4"/>
  <c r="CO40" i="4"/>
  <c r="CK40" i="4"/>
  <c r="CG40" i="4"/>
  <c r="CC40" i="4"/>
  <c r="CR43" i="4"/>
  <c r="CO43" i="4"/>
  <c r="CK43" i="4"/>
  <c r="CG43" i="4"/>
  <c r="CC43" i="4"/>
  <c r="CR47" i="4"/>
  <c r="CO47" i="4"/>
  <c r="CK47" i="4"/>
  <c r="CG47" i="4"/>
  <c r="CC47" i="4"/>
  <c r="Y21" i="1"/>
  <c r="Z21" i="1"/>
  <c r="Y22" i="1"/>
  <c r="Z22" i="1"/>
  <c r="Y23" i="1"/>
  <c r="Y24" i="1"/>
  <c r="Y25" i="1"/>
  <c r="Y26" i="1"/>
  <c r="Y27" i="1"/>
  <c r="Z20" i="1"/>
  <c r="Y20" i="1"/>
  <c r="Z13" i="1"/>
  <c r="Y14" i="1"/>
  <c r="Y15" i="1"/>
  <c r="Y16" i="1"/>
  <c r="Y17" i="1"/>
  <c r="Y18" i="1"/>
  <c r="Y13" i="1"/>
  <c r="Z2" i="1"/>
  <c r="Y4" i="1"/>
  <c r="Y6" i="1"/>
  <c r="Y8" i="1"/>
  <c r="Y10" i="1"/>
  <c r="Y2" i="1"/>
  <c r="J24" i="1"/>
  <c r="J25" i="1"/>
  <c r="J26" i="1"/>
  <c r="J27" i="1"/>
  <c r="K23" i="1"/>
  <c r="J23" i="1"/>
  <c r="J17" i="1"/>
  <c r="J18" i="1"/>
  <c r="J19" i="1"/>
  <c r="J20" i="1"/>
  <c r="J21" i="1"/>
  <c r="J13" i="1"/>
  <c r="J14" i="1"/>
  <c r="J15" i="1"/>
  <c r="K15" i="1"/>
  <c r="J16" i="1"/>
  <c r="K13" i="1"/>
  <c r="K14" i="1"/>
  <c r="K16" i="1"/>
  <c r="K17" i="1"/>
  <c r="K18" i="1"/>
  <c r="K19" i="1"/>
  <c r="AA1535" i="3"/>
  <c r="S1534" i="3"/>
  <c r="T1534" i="3"/>
  <c r="V1534" i="3"/>
  <c r="U1534" i="3"/>
  <c r="AZ15" i="3"/>
  <c r="AZ16" i="3"/>
  <c r="AZ17" i="3"/>
  <c r="AZ18" i="3"/>
  <c r="AZ19" i="3"/>
  <c r="AZ20" i="3"/>
  <c r="AZ21" i="3"/>
  <c r="AZ22" i="3"/>
  <c r="AZ23" i="3"/>
  <c r="AZ24" i="3"/>
  <c r="AZ25" i="3"/>
  <c r="AZ26" i="3"/>
  <c r="AZ27" i="3"/>
  <c r="AZ28" i="3"/>
  <c r="AZ29" i="3"/>
  <c r="AZ30" i="3"/>
  <c r="AZ31" i="3"/>
  <c r="AZ32" i="3"/>
  <c r="AZ6" i="3"/>
  <c r="AZ7" i="3"/>
  <c r="AZ8" i="3"/>
  <c r="AZ9" i="3"/>
  <c r="AZ10" i="3"/>
  <c r="AZ11" i="3"/>
  <c r="AZ12" i="3"/>
  <c r="AZ13" i="3"/>
  <c r="AZ14" i="3"/>
  <c r="AZ5" i="3"/>
  <c r="AY15" i="3"/>
  <c r="AY16" i="3"/>
  <c r="AY17" i="3"/>
  <c r="AY18" i="3"/>
  <c r="AY19" i="3"/>
  <c r="AY20" i="3"/>
  <c r="AY21" i="3"/>
  <c r="AY22" i="3"/>
  <c r="AY23" i="3"/>
  <c r="AY24" i="3"/>
  <c r="AY25" i="3"/>
  <c r="AY26" i="3"/>
  <c r="AY27" i="3"/>
  <c r="AY28" i="3"/>
  <c r="AY29" i="3"/>
  <c r="AY30" i="3"/>
  <c r="AY31" i="3"/>
  <c r="AY32" i="3"/>
  <c r="AY6" i="3"/>
  <c r="AY7" i="3"/>
  <c r="AY8" i="3"/>
  <c r="AY9" i="3"/>
  <c r="AY10" i="3"/>
  <c r="AY11" i="3"/>
  <c r="AY12" i="3"/>
  <c r="AY13" i="3"/>
  <c r="AY14" i="3"/>
  <c r="AY5" i="3"/>
  <c r="X1535" i="3"/>
  <c r="AC1535" i="3"/>
  <c r="AD1535" i="3"/>
  <c r="AE1535" i="3"/>
  <c r="AF1535" i="3"/>
  <c r="I1535" i="3"/>
  <c r="T1535" i="3"/>
  <c r="U1535" i="3"/>
  <c r="V1535" i="3"/>
  <c r="A31" i="3"/>
  <c r="AL1" i="3"/>
  <c r="A17" i="3" s="1"/>
  <c r="K36" i="4"/>
  <c r="J36" i="4"/>
  <c r="AT15" i="3"/>
  <c r="AU15" i="3"/>
  <c r="AT16" i="3"/>
  <c r="AU16" i="3"/>
  <c r="AT17" i="3"/>
  <c r="AU17" i="3"/>
  <c r="AT18" i="3"/>
  <c r="AU18" i="3"/>
  <c r="AT19" i="3"/>
  <c r="AU19" i="3"/>
  <c r="AT20" i="3"/>
  <c r="AU20" i="3"/>
  <c r="AT21" i="3"/>
  <c r="AU21" i="3"/>
  <c r="AT22" i="3"/>
  <c r="AU22" i="3"/>
  <c r="AT23" i="3"/>
  <c r="AU23" i="3"/>
  <c r="AT24" i="3"/>
  <c r="AU24" i="3"/>
  <c r="AT25" i="3"/>
  <c r="AU25" i="3"/>
  <c r="AT26" i="3"/>
  <c r="AU26" i="3"/>
  <c r="AT27" i="3"/>
  <c r="AU27" i="3"/>
  <c r="AT28" i="3"/>
  <c r="AU28" i="3"/>
  <c r="AT29" i="3"/>
  <c r="AU29" i="3"/>
  <c r="AT30" i="3"/>
  <c r="AU30" i="3"/>
  <c r="AT31" i="3"/>
  <c r="AU31" i="3"/>
  <c r="AT32" i="3"/>
  <c r="AU32" i="3"/>
  <c r="AT6" i="3"/>
  <c r="AU6" i="3"/>
  <c r="AT7" i="3"/>
  <c r="AU7" i="3"/>
  <c r="AT8" i="3"/>
  <c r="AU8" i="3"/>
  <c r="AT9" i="3"/>
  <c r="AU9" i="3"/>
  <c r="AT10" i="3"/>
  <c r="AU10" i="3"/>
  <c r="AT11" i="3"/>
  <c r="AU11" i="3"/>
  <c r="AT12" i="3"/>
  <c r="AU12" i="3"/>
  <c r="AT13" i="3"/>
  <c r="AU13" i="3"/>
  <c r="AT14" i="3"/>
  <c r="AU14" i="3"/>
  <c r="AU5" i="3"/>
  <c r="AT5" i="3"/>
  <c r="AT3" i="3"/>
  <c r="I1534" i="3"/>
  <c r="G1534" i="3"/>
  <c r="J1534" i="3"/>
  <c r="K1534" i="3"/>
  <c r="L1534" i="3"/>
  <c r="M1534" i="3"/>
  <c r="O1534" i="3"/>
  <c r="P1534" i="3"/>
  <c r="Q1534" i="3"/>
  <c r="W1534" i="3"/>
  <c r="X1534" i="3"/>
  <c r="Y1534" i="3"/>
  <c r="Z1534" i="3"/>
  <c r="AA1534" i="3"/>
  <c r="AB1534" i="3"/>
  <c r="AC1534" i="3"/>
  <c r="AD1534" i="3"/>
  <c r="AE1534" i="3"/>
  <c r="AF1534" i="3"/>
  <c r="G1535" i="3"/>
  <c r="J1535" i="3"/>
  <c r="K1535" i="3"/>
  <c r="L1535" i="3"/>
  <c r="M1535" i="3"/>
  <c r="O1535" i="3"/>
  <c r="P1535" i="3"/>
  <c r="Q1535" i="3"/>
  <c r="S1535" i="3"/>
  <c r="W1535" i="3"/>
  <c r="Y1535" i="3"/>
  <c r="Z1535" i="3"/>
  <c r="AB1535" i="3"/>
  <c r="I32" i="5"/>
  <c r="AN28" i="3"/>
  <c r="AM28" i="3"/>
  <c r="AN27" i="3"/>
  <c r="AM27" i="3"/>
  <c r="AN26" i="3"/>
  <c r="AM26" i="3"/>
  <c r="AN25" i="3"/>
  <c r="AM25" i="3"/>
  <c r="AN24" i="3"/>
  <c r="AM24" i="3"/>
  <c r="AN23" i="3"/>
  <c r="AM23" i="3"/>
  <c r="AN22" i="3"/>
  <c r="AM22" i="3"/>
  <c r="AN21" i="3"/>
  <c r="AM21" i="3"/>
  <c r="AN20" i="3"/>
  <c r="AM20" i="3"/>
  <c r="AN19" i="3"/>
  <c r="AM19" i="3"/>
  <c r="AN14" i="3"/>
  <c r="AM14" i="3"/>
  <c r="AN13" i="3"/>
  <c r="AM13" i="3"/>
  <c r="AN12" i="3"/>
  <c r="AM12" i="3"/>
  <c r="AN11" i="3"/>
  <c r="AM11" i="3"/>
  <c r="AN10" i="3"/>
  <c r="AM10" i="3"/>
  <c r="AN9" i="3"/>
  <c r="AM9" i="3"/>
  <c r="AN8" i="3"/>
  <c r="AM8" i="3"/>
  <c r="AN7" i="3"/>
  <c r="AM7" i="3"/>
  <c r="AN6" i="3"/>
  <c r="AM6" i="3"/>
  <c r="AN5" i="3"/>
  <c r="AM5" i="3"/>
  <c r="AN460" i="4" l="1"/>
  <c r="AJ170" i="4"/>
  <c r="AR344" i="4"/>
  <c r="AU228" i="4"/>
  <c r="AJ344" i="4"/>
  <c r="AU170" i="4"/>
  <c r="AR112" i="4"/>
  <c r="CG402" i="4"/>
  <c r="AN518" i="4"/>
  <c r="EF112" i="4"/>
  <c r="EB170" i="4"/>
  <c r="FY170" i="4"/>
  <c r="GK402" i="4"/>
  <c r="CK634" i="4"/>
  <c r="EB344" i="4"/>
  <c r="CR402" i="4"/>
  <c r="EF634" i="4"/>
  <c r="GN402" i="4"/>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011" i="3"/>
  <c r="AV1012" i="3"/>
  <c r="AV1013" i="3"/>
  <c r="AV1014" i="3"/>
  <c r="AV1015" i="3"/>
  <c r="AV1016" i="3"/>
  <c r="AV1017" i="3"/>
  <c r="AV1018" i="3"/>
  <c r="AV1019" i="3"/>
  <c r="AV1020" i="3"/>
  <c r="AV1021" i="3"/>
  <c r="AV1022" i="3"/>
  <c r="AV1023" i="3"/>
  <c r="AV1024" i="3"/>
  <c r="AV1025" i="3"/>
  <c r="AV1026" i="3"/>
  <c r="AV1027" i="3"/>
  <c r="AV1028" i="3"/>
  <c r="AV1029" i="3"/>
  <c r="AV1030" i="3"/>
  <c r="AV1031" i="3"/>
  <c r="AV1032" i="3"/>
  <c r="AV1033" i="3"/>
  <c r="AV1034" i="3"/>
  <c r="AV1035" i="3"/>
  <c r="AV1036" i="3"/>
  <c r="AV1037" i="3"/>
  <c r="AV1038" i="3"/>
  <c r="AV1039" i="3"/>
  <c r="AV1040" i="3"/>
  <c r="AV1041" i="3"/>
  <c r="AV1042" i="3"/>
  <c r="AV1043" i="3"/>
  <c r="AV1044" i="3"/>
  <c r="AV1045" i="3"/>
  <c r="AV1046" i="3"/>
  <c r="AV1047" i="3"/>
  <c r="AV1048" i="3"/>
  <c r="AV1049" i="3"/>
  <c r="AV1050" i="3"/>
  <c r="AV1051" i="3"/>
  <c r="AV1052" i="3"/>
  <c r="AV1053" i="3"/>
  <c r="AV1054" i="3"/>
  <c r="AV1055" i="3"/>
  <c r="AV1056" i="3"/>
  <c r="AV1057" i="3"/>
  <c r="AV1058" i="3"/>
  <c r="AV1059" i="3"/>
  <c r="AV1060" i="3"/>
  <c r="AV1061" i="3"/>
  <c r="AV1062" i="3"/>
  <c r="AV1063" i="3"/>
  <c r="AV1064" i="3"/>
  <c r="AV1065" i="3"/>
  <c r="AV1066" i="3"/>
  <c r="AV1067" i="3"/>
  <c r="AV1068" i="3"/>
  <c r="AV1069" i="3"/>
  <c r="AV1070" i="3"/>
  <c r="AV1071" i="3"/>
  <c r="AV1072" i="3"/>
  <c r="AV1073" i="3"/>
  <c r="AV1074" i="3"/>
  <c r="AV1075" i="3"/>
  <c r="AV1076" i="3"/>
  <c r="AV1077" i="3"/>
  <c r="AV1078" i="3"/>
  <c r="AV1079" i="3"/>
  <c r="AV1080" i="3"/>
  <c r="AV1081" i="3"/>
  <c r="AV1082" i="3"/>
  <c r="AV1083" i="3"/>
  <c r="AV1084" i="3"/>
  <c r="AV1085" i="3"/>
  <c r="AV1086" i="3"/>
  <c r="AV1087" i="3"/>
  <c r="AV1088" i="3"/>
  <c r="AV1089" i="3"/>
  <c r="AV1090" i="3"/>
  <c r="AV1091" i="3"/>
  <c r="AV1092" i="3"/>
  <c r="AV1093" i="3"/>
  <c r="AV1094" i="3"/>
  <c r="H53" i="4"/>
  <c r="F49" i="5" s="1"/>
  <c r="F47" i="4"/>
  <c r="E42" i="5" s="1"/>
  <c r="AU47" i="4"/>
  <c r="AU24" i="4"/>
  <c r="FW242" i="5"/>
  <c r="GA242" i="5"/>
  <c r="GE242" i="5"/>
  <c r="GI242" i="5"/>
  <c r="GL242" i="5"/>
  <c r="DZ242" i="5"/>
  <c r="ED242" i="5"/>
  <c r="EH242" i="5"/>
  <c r="EL242" i="5"/>
  <c r="EO242" i="5"/>
  <c r="CB242" i="5"/>
  <c r="CF242" i="5"/>
  <c r="CJ242" i="5"/>
  <c r="CN242" i="5"/>
  <c r="CQ242" i="5"/>
  <c r="AQ242" i="5"/>
  <c r="AT242" i="5"/>
  <c r="FW189" i="5"/>
  <c r="GA189" i="5"/>
  <c r="GE189" i="5"/>
  <c r="GI189" i="5"/>
  <c r="GL189" i="5"/>
  <c r="DZ189" i="5"/>
  <c r="ED189" i="5"/>
  <c r="EH189" i="5"/>
  <c r="EL189" i="5"/>
  <c r="EO189" i="5"/>
  <c r="CB189" i="5"/>
  <c r="CF189" i="5"/>
  <c r="CJ189" i="5"/>
  <c r="CN189" i="5"/>
  <c r="CQ189" i="5"/>
  <c r="AQ189" i="5"/>
  <c r="AT189" i="5"/>
  <c r="FW136" i="5"/>
  <c r="GA136" i="5"/>
  <c r="GE136" i="5"/>
  <c r="GI136" i="5"/>
  <c r="GL136" i="5"/>
  <c r="DZ136" i="5"/>
  <c r="ED136" i="5"/>
  <c r="EH136" i="5"/>
  <c r="EL136" i="5"/>
  <c r="EO136" i="5"/>
  <c r="CB136" i="5"/>
  <c r="CF136" i="5"/>
  <c r="CJ136" i="5"/>
  <c r="CN136" i="5"/>
  <c r="CQ136" i="5"/>
  <c r="AQ136" i="5"/>
  <c r="AT136" i="5"/>
  <c r="FW83" i="5"/>
  <c r="GA83" i="5"/>
  <c r="GE83" i="5"/>
  <c r="GI83" i="5"/>
  <c r="GL83" i="5"/>
  <c r="DZ83" i="5"/>
  <c r="ED83" i="5"/>
  <c r="EH83" i="5"/>
  <c r="EL83" i="5"/>
  <c r="EO83" i="5"/>
  <c r="CB83" i="5"/>
  <c r="CF83" i="5"/>
  <c r="CJ83" i="5"/>
  <c r="CN83" i="5"/>
  <c r="CQ83" i="5"/>
  <c r="AQ83" i="5"/>
  <c r="AT83" i="5"/>
  <c r="FW30" i="5"/>
  <c r="GA30" i="5"/>
  <c r="GE30" i="5"/>
  <c r="GI30" i="5"/>
  <c r="GL30" i="5"/>
  <c r="FY49" i="4"/>
  <c r="GC49" i="4"/>
  <c r="GG49" i="4"/>
  <c r="GK49" i="4"/>
  <c r="GN49" i="4"/>
  <c r="EB49" i="4"/>
  <c r="EF49" i="4"/>
  <c r="EJ49" i="4"/>
  <c r="EN49" i="4"/>
  <c r="EQ49" i="4"/>
  <c r="FY27" i="4"/>
  <c r="GC27" i="4"/>
  <c r="GG27" i="4"/>
  <c r="GK27" i="4"/>
  <c r="GN27" i="4"/>
  <c r="EB27" i="4"/>
  <c r="EF27" i="4"/>
  <c r="EJ27" i="4"/>
  <c r="EN27" i="4"/>
  <c r="EQ27" i="4"/>
  <c r="CC49" i="4"/>
  <c r="CG49" i="4"/>
  <c r="CK49" i="4"/>
  <c r="CO49" i="4"/>
  <c r="CR49" i="4"/>
  <c r="CC27" i="4"/>
  <c r="CG27" i="4"/>
  <c r="CK27" i="4"/>
  <c r="CO27" i="4"/>
  <c r="CR27" i="4"/>
  <c r="V47" i="4"/>
  <c r="N47" i="4"/>
  <c r="I43" i="4"/>
  <c r="AF43" i="4"/>
  <c r="A15" i="3"/>
  <c r="J18" i="4"/>
  <c r="C15" i="4"/>
  <c r="BC4" i="3"/>
  <c r="BA4" i="3"/>
  <c r="BA5" i="3" s="1"/>
  <c r="AV21" i="3"/>
  <c r="AV29" i="3"/>
  <c r="AV18" i="3"/>
  <c r="AV26" i="3"/>
  <c r="AV15" i="3"/>
  <c r="AV23" i="3"/>
  <c r="AV31" i="3"/>
  <c r="AV20" i="3"/>
  <c r="AV28" i="3"/>
  <c r="AV17" i="3"/>
  <c r="AV25" i="3"/>
  <c r="AV22" i="3"/>
  <c r="AV30" i="3"/>
  <c r="AV32" i="3"/>
  <c r="AV24" i="3"/>
  <c r="AV27" i="3"/>
  <c r="AV16" i="3"/>
  <c r="AV19" i="3"/>
  <c r="AV7" i="3"/>
  <c r="AV10" i="3"/>
  <c r="AV13" i="3"/>
  <c r="AV11" i="3"/>
  <c r="AV14" i="3"/>
  <c r="AV6" i="3"/>
  <c r="AV8" i="3"/>
  <c r="AV9" i="3"/>
  <c r="AV12" i="3"/>
  <c r="AV5" i="3"/>
  <c r="B34" i="5"/>
  <c r="B26" i="5"/>
  <c r="B14" i="5"/>
  <c r="AW1094" i="3" l="1"/>
  <c r="AX1094" i="3"/>
  <c r="AW1093" i="3"/>
  <c r="AX1093" i="3"/>
  <c r="AW1092" i="3"/>
  <c r="AX1092" i="3"/>
  <c r="AW1091" i="3"/>
  <c r="AX1091" i="3"/>
  <c r="AW1090" i="3"/>
  <c r="AX1090" i="3"/>
  <c r="AW1089" i="3"/>
  <c r="AX1089" i="3"/>
  <c r="AW1088" i="3"/>
  <c r="AX1088" i="3"/>
  <c r="AW1087" i="3"/>
  <c r="AX1087" i="3"/>
  <c r="AW1086" i="3"/>
  <c r="AX1086" i="3"/>
  <c r="AW1085" i="3"/>
  <c r="AX1085" i="3"/>
  <c r="AW1084" i="3"/>
  <c r="AX1084" i="3"/>
  <c r="AW1083" i="3"/>
  <c r="AX1083" i="3"/>
  <c r="AW1082" i="3"/>
  <c r="AX1082" i="3"/>
  <c r="AW1081" i="3"/>
  <c r="AX1081" i="3"/>
  <c r="AW1080" i="3"/>
  <c r="AX1080" i="3"/>
  <c r="AW1079" i="3"/>
  <c r="AX1079" i="3"/>
  <c r="AW1078" i="3"/>
  <c r="AX1078" i="3"/>
  <c r="AW1077" i="3"/>
  <c r="AX1077" i="3"/>
  <c r="AW1076" i="3"/>
  <c r="AX1076" i="3"/>
  <c r="AW1075" i="3"/>
  <c r="AX1075" i="3"/>
  <c r="AW1074" i="3"/>
  <c r="AX1074" i="3"/>
  <c r="AW1073" i="3"/>
  <c r="AX1073" i="3"/>
  <c r="AW1072" i="3"/>
  <c r="AX1072" i="3"/>
  <c r="AW1071" i="3"/>
  <c r="AX1071" i="3"/>
  <c r="AW1070" i="3"/>
  <c r="AX1070" i="3"/>
  <c r="AW1069" i="3"/>
  <c r="AX1069" i="3"/>
  <c r="AW1068" i="3"/>
  <c r="AX1068" i="3"/>
  <c r="AW1067" i="3"/>
  <c r="AX1067" i="3"/>
  <c r="AW1066" i="3"/>
  <c r="AX1066" i="3"/>
  <c r="AW1065" i="3"/>
  <c r="AX1065" i="3"/>
  <c r="AW1064" i="3"/>
  <c r="AX1064" i="3"/>
  <c r="AW1063" i="3"/>
  <c r="AX1063" i="3"/>
  <c r="AW1062" i="3"/>
  <c r="AX1062" i="3"/>
  <c r="AW1061" i="3"/>
  <c r="AX1061" i="3"/>
  <c r="AW1060" i="3"/>
  <c r="AX1060" i="3"/>
  <c r="AW1059" i="3"/>
  <c r="AX1059" i="3"/>
  <c r="AW1058" i="3"/>
  <c r="AX1058" i="3"/>
  <c r="AW1057" i="3"/>
  <c r="AX1057" i="3"/>
  <c r="AW1056" i="3"/>
  <c r="AX1056" i="3"/>
  <c r="AW1055" i="3"/>
  <c r="AX1055" i="3"/>
  <c r="AW1054" i="3"/>
  <c r="AX1054" i="3"/>
  <c r="AW1053" i="3"/>
  <c r="AX1053" i="3"/>
  <c r="AW1052" i="3"/>
  <c r="AX1052" i="3"/>
  <c r="AW1051" i="3"/>
  <c r="AX1051" i="3"/>
  <c r="AW1050" i="3"/>
  <c r="AX1050" i="3"/>
  <c r="AW1049" i="3"/>
  <c r="AX1049" i="3"/>
  <c r="AW1048" i="3"/>
  <c r="AX1048" i="3"/>
  <c r="AW1047" i="3"/>
  <c r="AX1047" i="3"/>
  <c r="AW1046" i="3"/>
  <c r="AX1046" i="3"/>
  <c r="AW1045" i="3"/>
  <c r="AX1045" i="3"/>
  <c r="AW1044" i="3"/>
  <c r="AX1044" i="3"/>
  <c r="AW1043" i="3"/>
  <c r="AX1043" i="3"/>
  <c r="AW1042" i="3"/>
  <c r="AX1042" i="3"/>
  <c r="AW1041" i="3"/>
  <c r="AX1041" i="3"/>
  <c r="AW1040" i="3"/>
  <c r="AX1040" i="3"/>
  <c r="AW1039" i="3"/>
  <c r="AX1039" i="3"/>
  <c r="AW1038" i="3"/>
  <c r="AX1038" i="3"/>
  <c r="AW1037" i="3"/>
  <c r="AX1037" i="3"/>
  <c r="AW1036" i="3"/>
  <c r="AX1036" i="3"/>
  <c r="AW1035" i="3"/>
  <c r="AX1035" i="3"/>
  <c r="AW1034" i="3"/>
  <c r="AX1034" i="3"/>
  <c r="AW1033" i="3"/>
  <c r="AX1033" i="3"/>
  <c r="AW1032" i="3"/>
  <c r="AX1032" i="3"/>
  <c r="AW1031" i="3"/>
  <c r="AX1031" i="3"/>
  <c r="AW1030" i="3"/>
  <c r="AX1030" i="3"/>
  <c r="AW1029" i="3"/>
  <c r="AX1029" i="3"/>
  <c r="AW1028" i="3"/>
  <c r="AX1028" i="3"/>
  <c r="AW1027" i="3"/>
  <c r="AX1027" i="3"/>
  <c r="AW1026" i="3"/>
  <c r="AX1026" i="3"/>
  <c r="AW1025" i="3"/>
  <c r="AX1025" i="3"/>
  <c r="AW1024" i="3"/>
  <c r="AX1024" i="3"/>
  <c r="AW1023" i="3"/>
  <c r="AX1023" i="3"/>
  <c r="AW1022" i="3"/>
  <c r="AX1022" i="3"/>
  <c r="AW1021" i="3"/>
  <c r="AX1021" i="3"/>
  <c r="AW1020" i="3"/>
  <c r="AX1020" i="3"/>
  <c r="AW1019" i="3"/>
  <c r="AX1019" i="3"/>
  <c r="AW1018" i="3"/>
  <c r="AX1018" i="3"/>
  <c r="AW1017" i="3"/>
  <c r="AX1017" i="3"/>
  <c r="AW1016" i="3"/>
  <c r="AX1016" i="3"/>
  <c r="AW1015" i="3"/>
  <c r="AX1015" i="3"/>
  <c r="AW1014" i="3"/>
  <c r="AX1014" i="3"/>
  <c r="AW1013" i="3"/>
  <c r="AX1013" i="3"/>
  <c r="AW1012" i="3"/>
  <c r="AX1012" i="3"/>
  <c r="AW1011" i="3"/>
  <c r="AX1011" i="3"/>
  <c r="AW1010" i="3"/>
  <c r="AX1010" i="3"/>
  <c r="AW1009" i="3"/>
  <c r="AX1009" i="3"/>
  <c r="AW1008" i="3"/>
  <c r="AX1008" i="3"/>
  <c r="AW1007" i="3"/>
  <c r="AX1007" i="3"/>
  <c r="AW1006" i="3"/>
  <c r="AX1006" i="3"/>
  <c r="AW1005" i="3"/>
  <c r="AX1005" i="3"/>
  <c r="AW1004" i="3"/>
  <c r="AX1004" i="3"/>
  <c r="AW1003" i="3"/>
  <c r="AX1003" i="3"/>
  <c r="AW1002" i="3"/>
  <c r="AX1002" i="3"/>
  <c r="AW1001" i="3"/>
  <c r="AX1001" i="3"/>
  <c r="AW1000" i="3"/>
  <c r="AX1000" i="3"/>
  <c r="AW999" i="3"/>
  <c r="AX999" i="3"/>
  <c r="AW998" i="3"/>
  <c r="AX998" i="3"/>
  <c r="AW997" i="3"/>
  <c r="AX997" i="3"/>
  <c r="AW996" i="3"/>
  <c r="AX996" i="3"/>
  <c r="AW995" i="3"/>
  <c r="AX995" i="3"/>
  <c r="AW994" i="3"/>
  <c r="AX994" i="3"/>
  <c r="AW993" i="3"/>
  <c r="AX993" i="3"/>
  <c r="AW992" i="3"/>
  <c r="AX992" i="3"/>
  <c r="AW991" i="3"/>
  <c r="AX991" i="3"/>
  <c r="AW990" i="3"/>
  <c r="AX990" i="3"/>
  <c r="AW989" i="3"/>
  <c r="AX989" i="3"/>
  <c r="AW988" i="3"/>
  <c r="AX988" i="3"/>
  <c r="AW987" i="3"/>
  <c r="AX987" i="3"/>
  <c r="AW986" i="3"/>
  <c r="AX986" i="3"/>
  <c r="AW985" i="3"/>
  <c r="AX985" i="3"/>
  <c r="AW984" i="3"/>
  <c r="AX984" i="3"/>
  <c r="AW983" i="3"/>
  <c r="AX983" i="3"/>
  <c r="AW982" i="3"/>
  <c r="AX982" i="3"/>
  <c r="AW981" i="3"/>
  <c r="AX981" i="3"/>
  <c r="AW980" i="3"/>
  <c r="AX980" i="3"/>
  <c r="AW979" i="3"/>
  <c r="AX979" i="3"/>
  <c r="AW978" i="3"/>
  <c r="AX978" i="3"/>
  <c r="AW977" i="3"/>
  <c r="AX977" i="3"/>
  <c r="AW976" i="3"/>
  <c r="AX976" i="3"/>
  <c r="AW975" i="3"/>
  <c r="AX975" i="3"/>
  <c r="AW974" i="3"/>
  <c r="AX974" i="3"/>
  <c r="AW973" i="3"/>
  <c r="AX973" i="3"/>
  <c r="AW972" i="3"/>
  <c r="AX972" i="3"/>
  <c r="AW971" i="3"/>
  <c r="AX971" i="3"/>
  <c r="AW970" i="3"/>
  <c r="AX970" i="3"/>
  <c r="AW969" i="3"/>
  <c r="AX969" i="3"/>
  <c r="AW968" i="3"/>
  <c r="AX968" i="3"/>
  <c r="AW967" i="3"/>
  <c r="AX967" i="3"/>
  <c r="AW966" i="3"/>
  <c r="AX966" i="3"/>
  <c r="AW965" i="3"/>
  <c r="AX965" i="3"/>
  <c r="AW964" i="3"/>
  <c r="AX964" i="3"/>
  <c r="AW963" i="3"/>
  <c r="AX963" i="3"/>
  <c r="AW962" i="3"/>
  <c r="AX962" i="3"/>
  <c r="AW961" i="3"/>
  <c r="AX961" i="3"/>
  <c r="AW960" i="3"/>
  <c r="AX960" i="3"/>
  <c r="AW959" i="3"/>
  <c r="AX959" i="3"/>
  <c r="AW958" i="3"/>
  <c r="AX958" i="3"/>
  <c r="AW957" i="3"/>
  <c r="AX957" i="3"/>
  <c r="AW956" i="3"/>
  <c r="AX956" i="3"/>
  <c r="AW955" i="3"/>
  <c r="AX955" i="3"/>
  <c r="AW954" i="3"/>
  <c r="AX954" i="3"/>
  <c r="AW953" i="3"/>
  <c r="AX953" i="3"/>
  <c r="AW952" i="3"/>
  <c r="AX952" i="3"/>
  <c r="AW951" i="3"/>
  <c r="AX951" i="3"/>
  <c r="AW950" i="3"/>
  <c r="AX950" i="3"/>
  <c r="AW949" i="3"/>
  <c r="AX949" i="3"/>
  <c r="AW948" i="3"/>
  <c r="AX948" i="3"/>
  <c r="AW947" i="3"/>
  <c r="AX947" i="3"/>
  <c r="AW946" i="3"/>
  <c r="AX946" i="3"/>
  <c r="AW945" i="3"/>
  <c r="AX945" i="3"/>
  <c r="AW944" i="3"/>
  <c r="AX944" i="3"/>
  <c r="AW943" i="3"/>
  <c r="AX943" i="3"/>
  <c r="AW942" i="3"/>
  <c r="AX942" i="3"/>
  <c r="AW941" i="3"/>
  <c r="AX941" i="3"/>
  <c r="AW940" i="3"/>
  <c r="AX940" i="3"/>
  <c r="AW939" i="3"/>
  <c r="AX939" i="3"/>
  <c r="AW938" i="3"/>
  <c r="AX938" i="3"/>
  <c r="AW937" i="3"/>
  <c r="AX937" i="3"/>
  <c r="AW936" i="3"/>
  <c r="AX936" i="3"/>
  <c r="AW935" i="3"/>
  <c r="AX935" i="3"/>
  <c r="AW934" i="3"/>
  <c r="AX934" i="3"/>
  <c r="AW933" i="3"/>
  <c r="AX933" i="3"/>
  <c r="AW932" i="3"/>
  <c r="AX932" i="3"/>
  <c r="AW931" i="3"/>
  <c r="AX931" i="3"/>
  <c r="AW930" i="3"/>
  <c r="AX930" i="3"/>
  <c r="AW929" i="3"/>
  <c r="AX929" i="3"/>
  <c r="AW928" i="3"/>
  <c r="AX928" i="3"/>
  <c r="AW927" i="3"/>
  <c r="AX927" i="3"/>
  <c r="AW926" i="3"/>
  <c r="AX926" i="3"/>
  <c r="AW925" i="3"/>
  <c r="AX925" i="3"/>
  <c r="AW924" i="3"/>
  <c r="AX924" i="3"/>
  <c r="AW923" i="3"/>
  <c r="AX923" i="3"/>
  <c r="AW922" i="3"/>
  <c r="AX922" i="3"/>
  <c r="AW921" i="3"/>
  <c r="AX921" i="3"/>
  <c r="AW920" i="3"/>
  <c r="AX920" i="3"/>
  <c r="AW919" i="3"/>
  <c r="AX919" i="3"/>
  <c r="AW918" i="3"/>
  <c r="AX918" i="3"/>
  <c r="AW917" i="3"/>
  <c r="AX917" i="3"/>
  <c r="AW916" i="3"/>
  <c r="AX916" i="3"/>
  <c r="AW915" i="3"/>
  <c r="AX915" i="3"/>
  <c r="AW914" i="3"/>
  <c r="AX914" i="3"/>
  <c r="AW913" i="3"/>
  <c r="AX913" i="3"/>
  <c r="AW912" i="3"/>
  <c r="AX912" i="3"/>
  <c r="AW911" i="3"/>
  <c r="AX911" i="3"/>
  <c r="AW910" i="3"/>
  <c r="AX910" i="3"/>
  <c r="AW909" i="3"/>
  <c r="AX909" i="3"/>
  <c r="AW908" i="3"/>
  <c r="AX908" i="3"/>
  <c r="AW907" i="3"/>
  <c r="AX907" i="3"/>
  <c r="AW906" i="3"/>
  <c r="AX906" i="3"/>
  <c r="AW905" i="3"/>
  <c r="AX905" i="3"/>
  <c r="AW904" i="3"/>
  <c r="AX904" i="3"/>
  <c r="AW903" i="3"/>
  <c r="AX903" i="3"/>
  <c r="AW902" i="3"/>
  <c r="AX902" i="3"/>
  <c r="AW901" i="3"/>
  <c r="AX901" i="3"/>
  <c r="AW900" i="3"/>
  <c r="AX900" i="3"/>
  <c r="AW899" i="3"/>
  <c r="AX899" i="3"/>
  <c r="AW898" i="3"/>
  <c r="AX898" i="3"/>
  <c r="AW897" i="3"/>
  <c r="AX897" i="3"/>
  <c r="AW896" i="3"/>
  <c r="AX896" i="3"/>
  <c r="AW895" i="3"/>
  <c r="AX895" i="3"/>
  <c r="AW894" i="3"/>
  <c r="AX894" i="3"/>
  <c r="AW893" i="3"/>
  <c r="AX893" i="3"/>
  <c r="AW892" i="3"/>
  <c r="AX892" i="3"/>
  <c r="AW891" i="3"/>
  <c r="AX891" i="3"/>
  <c r="AW890" i="3"/>
  <c r="AX890" i="3"/>
  <c r="AW889" i="3"/>
  <c r="AX889" i="3"/>
  <c r="AW888" i="3"/>
  <c r="AX888" i="3"/>
  <c r="AW887" i="3"/>
  <c r="AX887" i="3"/>
  <c r="AW886" i="3"/>
  <c r="AX886" i="3"/>
  <c r="AW885" i="3"/>
  <c r="AX885" i="3"/>
  <c r="AW884" i="3"/>
  <c r="AX884" i="3"/>
  <c r="AW883" i="3"/>
  <c r="AX883" i="3"/>
  <c r="AW882" i="3"/>
  <c r="AX882" i="3"/>
  <c r="AW881" i="3"/>
  <c r="AX881" i="3"/>
  <c r="AW880" i="3"/>
  <c r="AX880" i="3"/>
  <c r="AW879" i="3"/>
  <c r="AX879" i="3"/>
  <c r="AW878" i="3"/>
  <c r="AX878" i="3"/>
  <c r="AW877" i="3"/>
  <c r="AX877" i="3"/>
  <c r="AW876" i="3"/>
  <c r="AX876" i="3"/>
  <c r="AW875" i="3"/>
  <c r="AX875" i="3"/>
  <c r="AW874" i="3"/>
  <c r="AX874" i="3"/>
  <c r="AW873" i="3"/>
  <c r="AX873" i="3"/>
  <c r="AW872" i="3"/>
  <c r="AX872" i="3"/>
  <c r="AW871" i="3"/>
  <c r="AX871" i="3"/>
  <c r="AW870" i="3"/>
  <c r="AX870" i="3"/>
  <c r="AW869" i="3"/>
  <c r="AX869" i="3"/>
  <c r="AW868" i="3"/>
  <c r="AX868" i="3"/>
  <c r="AW867" i="3"/>
  <c r="AX867" i="3"/>
  <c r="AW866" i="3"/>
  <c r="AX866" i="3"/>
  <c r="AW865" i="3"/>
  <c r="AX865" i="3"/>
  <c r="AW864" i="3"/>
  <c r="AX864" i="3"/>
  <c r="AW863" i="3"/>
  <c r="AX863" i="3"/>
  <c r="AW862" i="3"/>
  <c r="AX862" i="3"/>
  <c r="AW861" i="3"/>
  <c r="AX861" i="3"/>
  <c r="AW860" i="3"/>
  <c r="AX860" i="3"/>
  <c r="AW859" i="3"/>
  <c r="AX859" i="3"/>
  <c r="AW858" i="3"/>
  <c r="AX858" i="3"/>
  <c r="AW857" i="3"/>
  <c r="AX857" i="3"/>
  <c r="AW856" i="3"/>
  <c r="AX856" i="3"/>
  <c r="AW855" i="3"/>
  <c r="AX855" i="3"/>
  <c r="AW854" i="3"/>
  <c r="AX854" i="3"/>
  <c r="AW853" i="3"/>
  <c r="AX853" i="3"/>
  <c r="AW852" i="3"/>
  <c r="AX852" i="3"/>
  <c r="AW851" i="3"/>
  <c r="AX851" i="3"/>
  <c r="AW850" i="3"/>
  <c r="AX850" i="3"/>
  <c r="AW849" i="3"/>
  <c r="AX849" i="3"/>
  <c r="AW848" i="3"/>
  <c r="AX848" i="3"/>
  <c r="AW847" i="3"/>
  <c r="AX847" i="3"/>
  <c r="AW846" i="3"/>
  <c r="AX846" i="3"/>
  <c r="AW845" i="3"/>
  <c r="AX845" i="3"/>
  <c r="AW844" i="3"/>
  <c r="AX844" i="3"/>
  <c r="AW843" i="3"/>
  <c r="AX843" i="3"/>
  <c r="AW842" i="3"/>
  <c r="AX842" i="3"/>
  <c r="AW841" i="3"/>
  <c r="AX841" i="3"/>
  <c r="AW840" i="3"/>
  <c r="AX840" i="3"/>
  <c r="AW839" i="3"/>
  <c r="AX839" i="3"/>
  <c r="AW838" i="3"/>
  <c r="AX838" i="3"/>
  <c r="AW837" i="3"/>
  <c r="AX837" i="3"/>
  <c r="AW836" i="3"/>
  <c r="AX836" i="3"/>
  <c r="AW835" i="3"/>
  <c r="AX835" i="3"/>
  <c r="AW834" i="3"/>
  <c r="AX834" i="3"/>
  <c r="AW833" i="3"/>
  <c r="AX833" i="3"/>
  <c r="AW832" i="3"/>
  <c r="AX832" i="3"/>
  <c r="AW831" i="3"/>
  <c r="AX831" i="3"/>
  <c r="AW830" i="3"/>
  <c r="AX830" i="3"/>
  <c r="AW829" i="3"/>
  <c r="AX829" i="3"/>
  <c r="AW828" i="3"/>
  <c r="AX828" i="3"/>
  <c r="AW827" i="3"/>
  <c r="AX827" i="3"/>
  <c r="AW826" i="3"/>
  <c r="AX826" i="3"/>
  <c r="AW825" i="3"/>
  <c r="AX825" i="3"/>
  <c r="AW824" i="3"/>
  <c r="AX824" i="3"/>
  <c r="AW823" i="3"/>
  <c r="AX823" i="3"/>
  <c r="AW822" i="3"/>
  <c r="AX822" i="3"/>
  <c r="AW821" i="3"/>
  <c r="AX821" i="3"/>
  <c r="AW820" i="3"/>
  <c r="AX820" i="3"/>
  <c r="AW819" i="3"/>
  <c r="AX819" i="3"/>
  <c r="AW818" i="3"/>
  <c r="AX818" i="3"/>
  <c r="AW817" i="3"/>
  <c r="AX817" i="3"/>
  <c r="AW816" i="3"/>
  <c r="AX816" i="3"/>
  <c r="AW815" i="3"/>
  <c r="AX815" i="3"/>
  <c r="AW814" i="3"/>
  <c r="AX814" i="3"/>
  <c r="AW813" i="3"/>
  <c r="AX813" i="3"/>
  <c r="AW812" i="3"/>
  <c r="AX812" i="3"/>
  <c r="AW811" i="3"/>
  <c r="AX811" i="3"/>
  <c r="AW810" i="3"/>
  <c r="AX810" i="3"/>
  <c r="AW809" i="3"/>
  <c r="AX809" i="3"/>
  <c r="AW808" i="3"/>
  <c r="AX808" i="3"/>
  <c r="AW807" i="3"/>
  <c r="AX807" i="3"/>
  <c r="AW806" i="3"/>
  <c r="AX806" i="3"/>
  <c r="AW805" i="3"/>
  <c r="AX805" i="3"/>
  <c r="AW804" i="3"/>
  <c r="AX804" i="3"/>
  <c r="AW803" i="3"/>
  <c r="AX803" i="3"/>
  <c r="AW802" i="3"/>
  <c r="AX802" i="3"/>
  <c r="AW801" i="3"/>
  <c r="AX801" i="3"/>
  <c r="AW800" i="3"/>
  <c r="AX800" i="3"/>
  <c r="AW799" i="3"/>
  <c r="AX799" i="3"/>
  <c r="AW798" i="3"/>
  <c r="AX798" i="3"/>
  <c r="AW797" i="3"/>
  <c r="AX797" i="3"/>
  <c r="AW796" i="3"/>
  <c r="AX796" i="3"/>
  <c r="AW795" i="3"/>
  <c r="AX795" i="3"/>
  <c r="AW794" i="3"/>
  <c r="AX794" i="3"/>
  <c r="AW793" i="3"/>
  <c r="AX793" i="3"/>
  <c r="AW792" i="3"/>
  <c r="AX792" i="3"/>
  <c r="AW791" i="3"/>
  <c r="AX791" i="3"/>
  <c r="AW790" i="3"/>
  <c r="AX790" i="3"/>
  <c r="AW789" i="3"/>
  <c r="AX789" i="3"/>
  <c r="AW788" i="3"/>
  <c r="AX788" i="3"/>
  <c r="AW787" i="3"/>
  <c r="AX787" i="3"/>
  <c r="AW786" i="3"/>
  <c r="AX786" i="3"/>
  <c r="AW785" i="3"/>
  <c r="AX785" i="3"/>
  <c r="AW784" i="3"/>
  <c r="AX784" i="3"/>
  <c r="AW783" i="3"/>
  <c r="AX783" i="3"/>
  <c r="AW782" i="3"/>
  <c r="AX782" i="3"/>
  <c r="AW781" i="3"/>
  <c r="AX781" i="3"/>
  <c r="AW780" i="3"/>
  <c r="AX780" i="3"/>
  <c r="AW779" i="3"/>
  <c r="AX779" i="3"/>
  <c r="AW778" i="3"/>
  <c r="AX778" i="3"/>
  <c r="AW777" i="3"/>
  <c r="AX777" i="3"/>
  <c r="AW776" i="3"/>
  <c r="AX776" i="3"/>
  <c r="AW775" i="3"/>
  <c r="AX775" i="3"/>
  <c r="AW774" i="3"/>
  <c r="AX774" i="3"/>
  <c r="AW773" i="3"/>
  <c r="AX773" i="3"/>
  <c r="AW772" i="3"/>
  <c r="AX772" i="3"/>
  <c r="AW771" i="3"/>
  <c r="AX771" i="3"/>
  <c r="AW770" i="3"/>
  <c r="AX770" i="3"/>
  <c r="AW769" i="3"/>
  <c r="AX769" i="3"/>
  <c r="AW768" i="3"/>
  <c r="AX768" i="3"/>
  <c r="AW767" i="3"/>
  <c r="AX767" i="3"/>
  <c r="AW766" i="3"/>
  <c r="AX766" i="3"/>
  <c r="AW765" i="3"/>
  <c r="AX765" i="3"/>
  <c r="AW764" i="3"/>
  <c r="AX764" i="3"/>
  <c r="AW763" i="3"/>
  <c r="AX763" i="3"/>
  <c r="AW762" i="3"/>
  <c r="AX762" i="3"/>
  <c r="AW761" i="3"/>
  <c r="AX761" i="3"/>
  <c r="AW760" i="3"/>
  <c r="AX760" i="3"/>
  <c r="AW759" i="3"/>
  <c r="AX759" i="3"/>
  <c r="AW758" i="3"/>
  <c r="AX758" i="3"/>
  <c r="AW757" i="3"/>
  <c r="AX757" i="3"/>
  <c r="AW756" i="3"/>
  <c r="AX756" i="3"/>
  <c r="AW755" i="3"/>
  <c r="AX755" i="3"/>
  <c r="AW754" i="3"/>
  <c r="AX754" i="3"/>
  <c r="AW753" i="3"/>
  <c r="AX753" i="3"/>
  <c r="AW752" i="3"/>
  <c r="AX752" i="3"/>
  <c r="AW751" i="3"/>
  <c r="AX751" i="3"/>
  <c r="AW750" i="3"/>
  <c r="AX750" i="3"/>
  <c r="AW749" i="3"/>
  <c r="AX749" i="3"/>
  <c r="AW748" i="3"/>
  <c r="AX748" i="3"/>
  <c r="AW747" i="3"/>
  <c r="AX747" i="3"/>
  <c r="AW746" i="3"/>
  <c r="AX746" i="3"/>
  <c r="AW745" i="3"/>
  <c r="AX745" i="3"/>
  <c r="AW744" i="3"/>
  <c r="AX744" i="3"/>
  <c r="AW743" i="3"/>
  <c r="AX743" i="3"/>
  <c r="AW742" i="3"/>
  <c r="AX742" i="3"/>
  <c r="AW741" i="3"/>
  <c r="AX741" i="3"/>
  <c r="AW740" i="3"/>
  <c r="AX740" i="3"/>
  <c r="AW739" i="3"/>
  <c r="AX739" i="3"/>
  <c r="AW738" i="3"/>
  <c r="AX738" i="3"/>
  <c r="AW737" i="3"/>
  <c r="AX737" i="3"/>
  <c r="AW736" i="3"/>
  <c r="AX736" i="3"/>
  <c r="AW735" i="3"/>
  <c r="AX735" i="3"/>
  <c r="AW734" i="3"/>
  <c r="AX734" i="3"/>
  <c r="AW733" i="3"/>
  <c r="AX733" i="3"/>
  <c r="AW732" i="3"/>
  <c r="AX732" i="3"/>
  <c r="AW731" i="3"/>
  <c r="AX731" i="3"/>
  <c r="AW730" i="3"/>
  <c r="AX730" i="3"/>
  <c r="AW729" i="3"/>
  <c r="AX729" i="3"/>
  <c r="AW728" i="3"/>
  <c r="AX728" i="3"/>
  <c r="AW727" i="3"/>
  <c r="AX727" i="3"/>
  <c r="AW726" i="3"/>
  <c r="AX726" i="3"/>
  <c r="AW725" i="3"/>
  <c r="AX725" i="3"/>
  <c r="AW724" i="3"/>
  <c r="AX724" i="3"/>
  <c r="AW723" i="3"/>
  <c r="AX723" i="3"/>
  <c r="AW722" i="3"/>
  <c r="AX722" i="3"/>
  <c r="AW721" i="3"/>
  <c r="AX721" i="3"/>
  <c r="AW720" i="3"/>
  <c r="AX720" i="3"/>
  <c r="AW719" i="3"/>
  <c r="AX719" i="3"/>
  <c r="AW718" i="3"/>
  <c r="AX718" i="3"/>
  <c r="AW717" i="3"/>
  <c r="AX717" i="3"/>
  <c r="AW716" i="3"/>
  <c r="AX716" i="3"/>
  <c r="AW715" i="3"/>
  <c r="AX715" i="3"/>
  <c r="AW714" i="3"/>
  <c r="AX714" i="3"/>
  <c r="AW713" i="3"/>
  <c r="AX713" i="3"/>
  <c r="AW712" i="3"/>
  <c r="AX712" i="3"/>
  <c r="AW711" i="3"/>
  <c r="AX711" i="3"/>
  <c r="AW710" i="3"/>
  <c r="AX710" i="3"/>
  <c r="AW709" i="3"/>
  <c r="AX709" i="3"/>
  <c r="AW708" i="3"/>
  <c r="AX708" i="3"/>
  <c r="AW707" i="3"/>
  <c r="AX707" i="3"/>
  <c r="AW706" i="3"/>
  <c r="AX706" i="3"/>
  <c r="AW705" i="3"/>
  <c r="AX705" i="3"/>
  <c r="AW704" i="3"/>
  <c r="AX704" i="3"/>
  <c r="AW703" i="3"/>
  <c r="AX703" i="3"/>
  <c r="AW702" i="3"/>
  <c r="AX702" i="3"/>
  <c r="AW701" i="3"/>
  <c r="AX701" i="3"/>
  <c r="AW700" i="3"/>
  <c r="AX700" i="3"/>
  <c r="AW699" i="3"/>
  <c r="AX699" i="3"/>
  <c r="AW698" i="3"/>
  <c r="AX698" i="3"/>
  <c r="AW697" i="3"/>
  <c r="AX697" i="3"/>
  <c r="AW696" i="3"/>
  <c r="AX696" i="3"/>
  <c r="AW695" i="3"/>
  <c r="AX695" i="3"/>
  <c r="AW694" i="3"/>
  <c r="AX694" i="3"/>
  <c r="AW693" i="3"/>
  <c r="AX693" i="3"/>
  <c r="AW692" i="3"/>
  <c r="AX692" i="3"/>
  <c r="AW691" i="3"/>
  <c r="AX691" i="3"/>
  <c r="AW690" i="3"/>
  <c r="AX690" i="3"/>
  <c r="AW689" i="3"/>
  <c r="AX689" i="3"/>
  <c r="AW688" i="3"/>
  <c r="AX688" i="3"/>
  <c r="AW687" i="3"/>
  <c r="AX687" i="3"/>
  <c r="AW686" i="3"/>
  <c r="AX686" i="3"/>
  <c r="AW685" i="3"/>
  <c r="AX685" i="3"/>
  <c r="AW684" i="3"/>
  <c r="AX684" i="3"/>
  <c r="AW683" i="3"/>
  <c r="AX683" i="3"/>
  <c r="AW682" i="3"/>
  <c r="AX682" i="3"/>
  <c r="AW681" i="3"/>
  <c r="AX681" i="3"/>
  <c r="AW680" i="3"/>
  <c r="AX680" i="3"/>
  <c r="AW679" i="3"/>
  <c r="AX679" i="3"/>
  <c r="AW678" i="3"/>
  <c r="AX678" i="3"/>
  <c r="AW677" i="3"/>
  <c r="AX677" i="3"/>
  <c r="AW676" i="3"/>
  <c r="AX676" i="3"/>
  <c r="AW675" i="3"/>
  <c r="AX675" i="3"/>
  <c r="AW674" i="3"/>
  <c r="AX674" i="3"/>
  <c r="AW673" i="3"/>
  <c r="AX673" i="3"/>
  <c r="AW672" i="3"/>
  <c r="AX672" i="3"/>
  <c r="AW671" i="3"/>
  <c r="AX671" i="3"/>
  <c r="AW670" i="3"/>
  <c r="AX670" i="3"/>
  <c r="AW669" i="3"/>
  <c r="AX669" i="3"/>
  <c r="AW668" i="3"/>
  <c r="AX668" i="3"/>
  <c r="AW667" i="3"/>
  <c r="AX667" i="3"/>
  <c r="AW666" i="3"/>
  <c r="AX666" i="3"/>
  <c r="AW665" i="3"/>
  <c r="AX665" i="3"/>
  <c r="AW664" i="3"/>
  <c r="AX664" i="3"/>
  <c r="AW663" i="3"/>
  <c r="AX663" i="3"/>
  <c r="AW662" i="3"/>
  <c r="AX662" i="3"/>
  <c r="AW661" i="3"/>
  <c r="AX661" i="3"/>
  <c r="AW660" i="3"/>
  <c r="AX660" i="3"/>
  <c r="AW659" i="3"/>
  <c r="AX659" i="3"/>
  <c r="AW658" i="3"/>
  <c r="AX658" i="3"/>
  <c r="AW657" i="3"/>
  <c r="AX657" i="3"/>
  <c r="AW656" i="3"/>
  <c r="AX656" i="3"/>
  <c r="AW655" i="3"/>
  <c r="AX655" i="3"/>
  <c r="AW654" i="3"/>
  <c r="AX654" i="3"/>
  <c r="AW653" i="3"/>
  <c r="AX653" i="3"/>
  <c r="AW652" i="3"/>
  <c r="AX652" i="3"/>
  <c r="AW651" i="3"/>
  <c r="AX651" i="3"/>
  <c r="AW650" i="3"/>
  <c r="AX650" i="3"/>
  <c r="AW649" i="3"/>
  <c r="AX649" i="3"/>
  <c r="AW648" i="3"/>
  <c r="AX648" i="3"/>
  <c r="AW647" i="3"/>
  <c r="AX647" i="3"/>
  <c r="AW646" i="3"/>
  <c r="AX646" i="3"/>
  <c r="AW645" i="3"/>
  <c r="AX645" i="3"/>
  <c r="AW644" i="3"/>
  <c r="AX644" i="3"/>
  <c r="AW643" i="3"/>
  <c r="AX643" i="3"/>
  <c r="AW642" i="3"/>
  <c r="AX642" i="3"/>
  <c r="AW641" i="3"/>
  <c r="AX641" i="3"/>
  <c r="AW640" i="3"/>
  <c r="AX640" i="3"/>
  <c r="AW639" i="3"/>
  <c r="AX639" i="3"/>
  <c r="AW638" i="3"/>
  <c r="AX638" i="3"/>
  <c r="AW637" i="3"/>
  <c r="AX637" i="3"/>
  <c r="AW636" i="3"/>
  <c r="AX636" i="3"/>
  <c r="AW635" i="3"/>
  <c r="AX635" i="3"/>
  <c r="AW634" i="3"/>
  <c r="AX634" i="3"/>
  <c r="AW633" i="3"/>
  <c r="AX633" i="3"/>
  <c r="AW632" i="3"/>
  <c r="AX632" i="3"/>
  <c r="AW631" i="3"/>
  <c r="AX631" i="3"/>
  <c r="AW630" i="3"/>
  <c r="AX630" i="3"/>
  <c r="AW629" i="3"/>
  <c r="AX629" i="3"/>
  <c r="AW628" i="3"/>
  <c r="AX628" i="3"/>
  <c r="AW627" i="3"/>
  <c r="AX627" i="3"/>
  <c r="AW626" i="3"/>
  <c r="AX626" i="3"/>
  <c r="AW625" i="3"/>
  <c r="AX625" i="3"/>
  <c r="AW624" i="3"/>
  <c r="AX624" i="3"/>
  <c r="AW623" i="3"/>
  <c r="AX623" i="3"/>
  <c r="AW622" i="3"/>
  <c r="AX622" i="3"/>
  <c r="AW621" i="3"/>
  <c r="AX621" i="3"/>
  <c r="AW620" i="3"/>
  <c r="AX620" i="3"/>
  <c r="AW619" i="3"/>
  <c r="AX619" i="3"/>
  <c r="AW618" i="3"/>
  <c r="AX618" i="3"/>
  <c r="AW617" i="3"/>
  <c r="AX617" i="3"/>
  <c r="AW616" i="3"/>
  <c r="AX616" i="3"/>
  <c r="AW615" i="3"/>
  <c r="AX615" i="3"/>
  <c r="AW614" i="3"/>
  <c r="AX614" i="3"/>
  <c r="AW613" i="3"/>
  <c r="AX613" i="3"/>
  <c r="AW612" i="3"/>
  <c r="AX612" i="3"/>
  <c r="AW611" i="3"/>
  <c r="AX611" i="3"/>
  <c r="AW610" i="3"/>
  <c r="AX610" i="3"/>
  <c r="AW609" i="3"/>
  <c r="AX609" i="3"/>
  <c r="AW608" i="3"/>
  <c r="AX608" i="3"/>
  <c r="AW607" i="3"/>
  <c r="AX607" i="3"/>
  <c r="AW606" i="3"/>
  <c r="AX606" i="3"/>
  <c r="AW605" i="3"/>
  <c r="AX605" i="3"/>
  <c r="AW604" i="3"/>
  <c r="AX604" i="3"/>
  <c r="AW603" i="3"/>
  <c r="AX603" i="3"/>
  <c r="AW602" i="3"/>
  <c r="AX602" i="3"/>
  <c r="AW601" i="3"/>
  <c r="AX601" i="3"/>
  <c r="AW600" i="3"/>
  <c r="AX600" i="3"/>
  <c r="AW599" i="3"/>
  <c r="AX599" i="3"/>
  <c r="AW598" i="3"/>
  <c r="AX598" i="3"/>
  <c r="AW597" i="3"/>
  <c r="AX597" i="3"/>
  <c r="AW596" i="3"/>
  <c r="AX596" i="3"/>
  <c r="AW595" i="3"/>
  <c r="AX595" i="3"/>
  <c r="AW594" i="3"/>
  <c r="AX594" i="3"/>
  <c r="AW593" i="3"/>
  <c r="AX593" i="3"/>
  <c r="AW592" i="3"/>
  <c r="AX592" i="3"/>
  <c r="AW591" i="3"/>
  <c r="AX591" i="3"/>
  <c r="AW590" i="3"/>
  <c r="AX590" i="3"/>
  <c r="AW589" i="3"/>
  <c r="AX589" i="3"/>
  <c r="AW588" i="3"/>
  <c r="AX588" i="3"/>
  <c r="AW587" i="3"/>
  <c r="AX587" i="3"/>
  <c r="AW586" i="3"/>
  <c r="AX586" i="3"/>
  <c r="AW585" i="3"/>
  <c r="AX585" i="3"/>
  <c r="AW584" i="3"/>
  <c r="AX584" i="3"/>
  <c r="AW583" i="3"/>
  <c r="AX583" i="3"/>
  <c r="AW582" i="3"/>
  <c r="AX582" i="3"/>
  <c r="AW581" i="3"/>
  <c r="AX581" i="3"/>
  <c r="AW580" i="3"/>
  <c r="AX580" i="3"/>
  <c r="AW579" i="3"/>
  <c r="AX579" i="3"/>
  <c r="AW578" i="3"/>
  <c r="AX578" i="3"/>
  <c r="AW577" i="3"/>
  <c r="AX577" i="3"/>
  <c r="AW576" i="3"/>
  <c r="AX576" i="3"/>
  <c r="AW575" i="3"/>
  <c r="AX575" i="3"/>
  <c r="AW574" i="3"/>
  <c r="AX574" i="3"/>
  <c r="AW573" i="3"/>
  <c r="AX573" i="3"/>
  <c r="AW572" i="3"/>
  <c r="AX572" i="3"/>
  <c r="AW571" i="3"/>
  <c r="AX571" i="3"/>
  <c r="AW570" i="3"/>
  <c r="AX570" i="3"/>
  <c r="AW569" i="3"/>
  <c r="AX569" i="3"/>
  <c r="AW568" i="3"/>
  <c r="AX568" i="3"/>
  <c r="AW567" i="3"/>
  <c r="AX567" i="3"/>
  <c r="AW566" i="3"/>
  <c r="AX566" i="3"/>
  <c r="AW565" i="3"/>
  <c r="AX565" i="3"/>
  <c r="AW564" i="3"/>
  <c r="AX564" i="3"/>
  <c r="AW563" i="3"/>
  <c r="AX563" i="3"/>
  <c r="AW562" i="3"/>
  <c r="AX562" i="3"/>
  <c r="AW561" i="3"/>
  <c r="AX561" i="3"/>
  <c r="AW560" i="3"/>
  <c r="AX560" i="3"/>
  <c r="AW559" i="3"/>
  <c r="AX559" i="3"/>
  <c r="AW558" i="3"/>
  <c r="AX558" i="3"/>
  <c r="AW557" i="3"/>
  <c r="AX557" i="3"/>
  <c r="AW556" i="3"/>
  <c r="AX556" i="3"/>
  <c r="AW555" i="3"/>
  <c r="AX555" i="3"/>
  <c r="AW554" i="3"/>
  <c r="AX554" i="3"/>
  <c r="AW553" i="3"/>
  <c r="AX553" i="3"/>
  <c r="AW552" i="3"/>
  <c r="AX552" i="3"/>
  <c r="AW551" i="3"/>
  <c r="AX551" i="3"/>
  <c r="AW550" i="3"/>
  <c r="AX550" i="3"/>
  <c r="AW549" i="3"/>
  <c r="AX549" i="3"/>
  <c r="AW548" i="3"/>
  <c r="AX548" i="3"/>
  <c r="AW547" i="3"/>
  <c r="AX547" i="3"/>
  <c r="AW546" i="3"/>
  <c r="AX546" i="3"/>
  <c r="AW545" i="3"/>
  <c r="AX545" i="3"/>
  <c r="AW544" i="3"/>
  <c r="AX544" i="3"/>
  <c r="AW543" i="3"/>
  <c r="AX543" i="3"/>
  <c r="AW542" i="3"/>
  <c r="AX542" i="3"/>
  <c r="AW541" i="3"/>
  <c r="AX541" i="3"/>
  <c r="AW540" i="3"/>
  <c r="AX540" i="3"/>
  <c r="AW539" i="3"/>
  <c r="AX539" i="3"/>
  <c r="AW538" i="3"/>
  <c r="AX538" i="3"/>
  <c r="AW537" i="3"/>
  <c r="AX537" i="3"/>
  <c r="AW536" i="3"/>
  <c r="AX536" i="3"/>
  <c r="AW535" i="3"/>
  <c r="AX535" i="3"/>
  <c r="AW534" i="3"/>
  <c r="AX534" i="3"/>
  <c r="AW533" i="3"/>
  <c r="AX533" i="3"/>
  <c r="AW532" i="3"/>
  <c r="AX532" i="3"/>
  <c r="AW531" i="3"/>
  <c r="AX531" i="3"/>
  <c r="AW530" i="3"/>
  <c r="AX530" i="3"/>
  <c r="AW529" i="3"/>
  <c r="AX529" i="3"/>
  <c r="AW528" i="3"/>
  <c r="AX528" i="3"/>
  <c r="AW527" i="3"/>
  <c r="AX527" i="3"/>
  <c r="AW526" i="3"/>
  <c r="AX526" i="3"/>
  <c r="AW525" i="3"/>
  <c r="AX525" i="3"/>
  <c r="AW524" i="3"/>
  <c r="AX524" i="3"/>
  <c r="AW523" i="3"/>
  <c r="AX523" i="3"/>
  <c r="AW522" i="3"/>
  <c r="AX522" i="3"/>
  <c r="AW521" i="3"/>
  <c r="AX521" i="3"/>
  <c r="AW520" i="3"/>
  <c r="AX520" i="3"/>
  <c r="AW519" i="3"/>
  <c r="AX519" i="3"/>
  <c r="AW518" i="3"/>
  <c r="AX518" i="3"/>
  <c r="AW517" i="3"/>
  <c r="AX517" i="3"/>
  <c r="AW516" i="3"/>
  <c r="AX516" i="3"/>
  <c r="AW515" i="3"/>
  <c r="AX515" i="3"/>
  <c r="AW514" i="3"/>
  <c r="AX514" i="3"/>
  <c r="AW513" i="3"/>
  <c r="AX513" i="3"/>
  <c r="AW512" i="3"/>
  <c r="AX512" i="3"/>
  <c r="AW511" i="3"/>
  <c r="AX511" i="3"/>
  <c r="AW510" i="3"/>
  <c r="AX510" i="3"/>
  <c r="AW509" i="3"/>
  <c r="AX509" i="3"/>
  <c r="AW508" i="3"/>
  <c r="AX508" i="3"/>
  <c r="AW507" i="3"/>
  <c r="AX507" i="3"/>
  <c r="AW506" i="3"/>
  <c r="AX506" i="3"/>
  <c r="AW505" i="3"/>
  <c r="AX505" i="3"/>
  <c r="AW504" i="3"/>
  <c r="AX504" i="3"/>
  <c r="AW503" i="3"/>
  <c r="AX503" i="3"/>
  <c r="AW502" i="3"/>
  <c r="AX502" i="3"/>
  <c r="AW501" i="3"/>
  <c r="AX501" i="3"/>
  <c r="AW500" i="3"/>
  <c r="AX500" i="3"/>
  <c r="AW499" i="3"/>
  <c r="AX499" i="3"/>
  <c r="AW498" i="3"/>
  <c r="AX498" i="3"/>
  <c r="AW497" i="3"/>
  <c r="AX497" i="3"/>
  <c r="AW496" i="3"/>
  <c r="AX496" i="3"/>
  <c r="AW495" i="3"/>
  <c r="AX495" i="3"/>
  <c r="AW494" i="3"/>
  <c r="AX494" i="3"/>
  <c r="AW493" i="3"/>
  <c r="AX493" i="3"/>
  <c r="AW492" i="3"/>
  <c r="AX492" i="3"/>
  <c r="AW491" i="3"/>
  <c r="AX491" i="3"/>
  <c r="AW490" i="3"/>
  <c r="AX490" i="3"/>
  <c r="AW489" i="3"/>
  <c r="AX489" i="3"/>
  <c r="AW488" i="3"/>
  <c r="AX488" i="3"/>
  <c r="AW487" i="3"/>
  <c r="AX487" i="3"/>
  <c r="AW486" i="3"/>
  <c r="AX486" i="3"/>
  <c r="AW485" i="3"/>
  <c r="AX485" i="3"/>
  <c r="AW484" i="3"/>
  <c r="AX484" i="3"/>
  <c r="AW483" i="3"/>
  <c r="AX483" i="3"/>
  <c r="AW482" i="3"/>
  <c r="AX482" i="3"/>
  <c r="AW481" i="3"/>
  <c r="AX481" i="3"/>
  <c r="AW480" i="3"/>
  <c r="AX480" i="3"/>
  <c r="AW479" i="3"/>
  <c r="AX479" i="3"/>
  <c r="AW478" i="3"/>
  <c r="AX478" i="3"/>
  <c r="AW477" i="3"/>
  <c r="AX477" i="3"/>
  <c r="AW476" i="3"/>
  <c r="AX476" i="3"/>
  <c r="AW475" i="3"/>
  <c r="AX475" i="3"/>
  <c r="AW474" i="3"/>
  <c r="AX474" i="3"/>
  <c r="AW473" i="3"/>
  <c r="AX473" i="3"/>
  <c r="AW472" i="3"/>
  <c r="AX472" i="3"/>
  <c r="AW471" i="3"/>
  <c r="AX471" i="3"/>
  <c r="AW470" i="3"/>
  <c r="AX470" i="3"/>
  <c r="AW469" i="3"/>
  <c r="AX469" i="3"/>
  <c r="AW468" i="3"/>
  <c r="AX468" i="3"/>
  <c r="AW467" i="3"/>
  <c r="AX467" i="3"/>
  <c r="AW466" i="3"/>
  <c r="AX466" i="3"/>
  <c r="AW465" i="3"/>
  <c r="AX465" i="3"/>
  <c r="AW464" i="3"/>
  <c r="AX464" i="3"/>
  <c r="AW463" i="3"/>
  <c r="AX463" i="3"/>
  <c r="AW462" i="3"/>
  <c r="AX462" i="3"/>
  <c r="AW461" i="3"/>
  <c r="AX461" i="3"/>
  <c r="AW460" i="3"/>
  <c r="AX460" i="3"/>
  <c r="AW459" i="3"/>
  <c r="AX459" i="3"/>
  <c r="AW458" i="3"/>
  <c r="AX458" i="3"/>
  <c r="AW457" i="3"/>
  <c r="AX457" i="3"/>
  <c r="AW456" i="3"/>
  <c r="AX456" i="3"/>
  <c r="AW455" i="3"/>
  <c r="AX455" i="3"/>
  <c r="AW454" i="3"/>
  <c r="AX454" i="3"/>
  <c r="AW453" i="3"/>
  <c r="AX453" i="3"/>
  <c r="AW452" i="3"/>
  <c r="AX452" i="3"/>
  <c r="AW451" i="3"/>
  <c r="AX451" i="3"/>
  <c r="AW450" i="3"/>
  <c r="AX450" i="3"/>
  <c r="AW449" i="3"/>
  <c r="AX449" i="3"/>
  <c r="AW448" i="3"/>
  <c r="AX448" i="3"/>
  <c r="AW447" i="3"/>
  <c r="AX447" i="3"/>
  <c r="AW446" i="3"/>
  <c r="AX446" i="3"/>
  <c r="AW445" i="3"/>
  <c r="AX445" i="3"/>
  <c r="AW444" i="3"/>
  <c r="AX444" i="3"/>
  <c r="AW443" i="3"/>
  <c r="AX443" i="3"/>
  <c r="AW442" i="3"/>
  <c r="AX442" i="3"/>
  <c r="AW441" i="3"/>
  <c r="AX441" i="3"/>
  <c r="AW440" i="3"/>
  <c r="AX440" i="3"/>
  <c r="AW439" i="3"/>
  <c r="AX439" i="3"/>
  <c r="AW438" i="3"/>
  <c r="AX438" i="3"/>
  <c r="AW437" i="3"/>
  <c r="AX437" i="3"/>
  <c r="AW436" i="3"/>
  <c r="AX436" i="3"/>
  <c r="AW435" i="3"/>
  <c r="AX435" i="3"/>
  <c r="AW434" i="3"/>
  <c r="AX434" i="3"/>
  <c r="AW433" i="3"/>
  <c r="AX433" i="3"/>
  <c r="AW432" i="3"/>
  <c r="AX432" i="3"/>
  <c r="AW431" i="3"/>
  <c r="AX431" i="3"/>
  <c r="AW430" i="3"/>
  <c r="AX430" i="3"/>
  <c r="AW429" i="3"/>
  <c r="AX429" i="3"/>
  <c r="AW428" i="3"/>
  <c r="AX428" i="3"/>
  <c r="AW427" i="3"/>
  <c r="AX427" i="3"/>
  <c r="AW426" i="3"/>
  <c r="AX426" i="3"/>
  <c r="AW425" i="3"/>
  <c r="AX425" i="3"/>
  <c r="AW424" i="3"/>
  <c r="AX424" i="3"/>
  <c r="AW423" i="3"/>
  <c r="AX423" i="3"/>
  <c r="AW422" i="3"/>
  <c r="AX422" i="3"/>
  <c r="AW421" i="3"/>
  <c r="AX421" i="3"/>
  <c r="AW420" i="3"/>
  <c r="AX420" i="3"/>
  <c r="AW419" i="3"/>
  <c r="AX419" i="3"/>
  <c r="AW418" i="3"/>
  <c r="AX418" i="3"/>
  <c r="AW417" i="3"/>
  <c r="AX417" i="3"/>
  <c r="AW416" i="3"/>
  <c r="AX416" i="3"/>
  <c r="AW415" i="3"/>
  <c r="AX415" i="3"/>
  <c r="AW414" i="3"/>
  <c r="AX414" i="3"/>
  <c r="AW413" i="3"/>
  <c r="AX413" i="3"/>
  <c r="AW412" i="3"/>
  <c r="AX412" i="3"/>
  <c r="AW411" i="3"/>
  <c r="AX411" i="3"/>
  <c r="AW410" i="3"/>
  <c r="AX410" i="3"/>
  <c r="AW409" i="3"/>
  <c r="AX409" i="3"/>
  <c r="AW408" i="3"/>
  <c r="AX408" i="3"/>
  <c r="AW407" i="3"/>
  <c r="AX407" i="3"/>
  <c r="AW406" i="3"/>
  <c r="AX406" i="3"/>
  <c r="AW405" i="3"/>
  <c r="AX405" i="3"/>
  <c r="AW404" i="3"/>
  <c r="AX404" i="3"/>
  <c r="AW403" i="3"/>
  <c r="AX403" i="3"/>
  <c r="AW402" i="3"/>
  <c r="AX402" i="3"/>
  <c r="AW401" i="3"/>
  <c r="AX401" i="3"/>
  <c r="AW400" i="3"/>
  <c r="AX400" i="3"/>
  <c r="AW399" i="3"/>
  <c r="AX399" i="3"/>
  <c r="AW398" i="3"/>
  <c r="AX398" i="3"/>
  <c r="AW397" i="3"/>
  <c r="AX397" i="3"/>
  <c r="AW396" i="3"/>
  <c r="AX396" i="3"/>
  <c r="AW395" i="3"/>
  <c r="AX395" i="3"/>
  <c r="AW394" i="3"/>
  <c r="AX394" i="3"/>
  <c r="AW393" i="3"/>
  <c r="AX393" i="3"/>
  <c r="AW392" i="3"/>
  <c r="AX392" i="3"/>
  <c r="AW391" i="3"/>
  <c r="AX391" i="3"/>
  <c r="AW390" i="3"/>
  <c r="AX390" i="3"/>
  <c r="AW389" i="3"/>
  <c r="AX389" i="3"/>
  <c r="AW388" i="3"/>
  <c r="AX388" i="3"/>
  <c r="AW387" i="3"/>
  <c r="AX387" i="3"/>
  <c r="AW386" i="3"/>
  <c r="AX386" i="3"/>
  <c r="AW385" i="3"/>
  <c r="AX385" i="3"/>
  <c r="AW384" i="3"/>
  <c r="AX384" i="3"/>
  <c r="AW383" i="3"/>
  <c r="AX383" i="3"/>
  <c r="AW382" i="3"/>
  <c r="AX382" i="3"/>
  <c r="AW381" i="3"/>
  <c r="AX381" i="3"/>
  <c r="AW380" i="3"/>
  <c r="AX380" i="3"/>
  <c r="AW379" i="3"/>
  <c r="AX379" i="3"/>
  <c r="AW378" i="3"/>
  <c r="AX378" i="3"/>
  <c r="AW377" i="3"/>
  <c r="AX377" i="3"/>
  <c r="AW376" i="3"/>
  <c r="AX376" i="3"/>
  <c r="AW375" i="3"/>
  <c r="AX375" i="3"/>
  <c r="AW374" i="3"/>
  <c r="AX374" i="3"/>
  <c r="AW373" i="3"/>
  <c r="AX373" i="3"/>
  <c r="AW372" i="3"/>
  <c r="AX372" i="3"/>
  <c r="AW371" i="3"/>
  <c r="AX371" i="3"/>
  <c r="AW370" i="3"/>
  <c r="AX370" i="3"/>
  <c r="AW369" i="3"/>
  <c r="AX369" i="3"/>
  <c r="AW368" i="3"/>
  <c r="AX368" i="3"/>
  <c r="AW367" i="3"/>
  <c r="AX367" i="3"/>
  <c r="AW366" i="3"/>
  <c r="AX366" i="3"/>
  <c r="AW365" i="3"/>
  <c r="AX365" i="3"/>
  <c r="AW364" i="3"/>
  <c r="AX364" i="3"/>
  <c r="AW363" i="3"/>
  <c r="AX363" i="3"/>
  <c r="AW362" i="3"/>
  <c r="AX362" i="3"/>
  <c r="AW361" i="3"/>
  <c r="AX361" i="3"/>
  <c r="AW360" i="3"/>
  <c r="AX360" i="3"/>
  <c r="AW359" i="3"/>
  <c r="AX359" i="3"/>
  <c r="AW358" i="3"/>
  <c r="AX358" i="3"/>
  <c r="AW357" i="3"/>
  <c r="AX357" i="3"/>
  <c r="AW356" i="3"/>
  <c r="AX356" i="3"/>
  <c r="AW355" i="3"/>
  <c r="AX355" i="3"/>
  <c r="AW354" i="3"/>
  <c r="AX354" i="3"/>
  <c r="AW353" i="3"/>
  <c r="AX353" i="3"/>
  <c r="AW352" i="3"/>
  <c r="AX352" i="3"/>
  <c r="AW351" i="3"/>
  <c r="AX351" i="3"/>
  <c r="AW350" i="3"/>
  <c r="AX350" i="3"/>
  <c r="AW349" i="3"/>
  <c r="AX349" i="3"/>
  <c r="AW348" i="3"/>
  <c r="AX348" i="3"/>
  <c r="AW347" i="3"/>
  <c r="AX347" i="3"/>
  <c r="AW346" i="3"/>
  <c r="AX346" i="3"/>
  <c r="AW345" i="3"/>
  <c r="AX345" i="3"/>
  <c r="AW344" i="3"/>
  <c r="AX344" i="3"/>
  <c r="AW343" i="3"/>
  <c r="AX343" i="3"/>
  <c r="AW342" i="3"/>
  <c r="AX342" i="3"/>
  <c r="AW341" i="3"/>
  <c r="AX341" i="3"/>
  <c r="AW340" i="3"/>
  <c r="AX340" i="3"/>
  <c r="AW339" i="3"/>
  <c r="AX339" i="3"/>
  <c r="AW338" i="3"/>
  <c r="AX338" i="3"/>
  <c r="AW337" i="3"/>
  <c r="AX337" i="3"/>
  <c r="AW336" i="3"/>
  <c r="AX336" i="3"/>
  <c r="AW335" i="3"/>
  <c r="AX335" i="3"/>
  <c r="AW334" i="3"/>
  <c r="AX334" i="3"/>
  <c r="AW333" i="3"/>
  <c r="AX333" i="3"/>
  <c r="AW332" i="3"/>
  <c r="AX332" i="3"/>
  <c r="AW331" i="3"/>
  <c r="AX331" i="3"/>
  <c r="AW330" i="3"/>
  <c r="AX330" i="3"/>
  <c r="AW329" i="3"/>
  <c r="AX329" i="3"/>
  <c r="AW328" i="3"/>
  <c r="AX328" i="3"/>
  <c r="AW327" i="3"/>
  <c r="AX327" i="3"/>
  <c r="AW326" i="3"/>
  <c r="AX326" i="3"/>
  <c r="AW325" i="3"/>
  <c r="AX325" i="3"/>
  <c r="AW324" i="3"/>
  <c r="AX324" i="3"/>
  <c r="AW323" i="3"/>
  <c r="AX323" i="3"/>
  <c r="AW322" i="3"/>
  <c r="AX322" i="3"/>
  <c r="AW321" i="3"/>
  <c r="AX321" i="3"/>
  <c r="AW320" i="3"/>
  <c r="AX320" i="3"/>
  <c r="AW319" i="3"/>
  <c r="AX319" i="3"/>
  <c r="AW318" i="3"/>
  <c r="AX318" i="3"/>
  <c r="AW317" i="3"/>
  <c r="AX317" i="3"/>
  <c r="AW316" i="3"/>
  <c r="AX316" i="3"/>
  <c r="AW315" i="3"/>
  <c r="AX315" i="3"/>
  <c r="AW314" i="3"/>
  <c r="AX314" i="3"/>
  <c r="AW313" i="3"/>
  <c r="AX313" i="3"/>
  <c r="AW312" i="3"/>
  <c r="AX312" i="3"/>
  <c r="AW311" i="3"/>
  <c r="AX311" i="3"/>
  <c r="AW310" i="3"/>
  <c r="AX310" i="3"/>
  <c r="AW309" i="3"/>
  <c r="AX309" i="3"/>
  <c r="AW308" i="3"/>
  <c r="AX308" i="3"/>
  <c r="AW307" i="3"/>
  <c r="AX307" i="3"/>
  <c r="AW306" i="3"/>
  <c r="AX306" i="3"/>
  <c r="AW305" i="3"/>
  <c r="AX305" i="3"/>
  <c r="AW304" i="3"/>
  <c r="AX304" i="3"/>
  <c r="AW303" i="3"/>
  <c r="AX303" i="3"/>
  <c r="AW302" i="3"/>
  <c r="AX302" i="3"/>
  <c r="AW301" i="3"/>
  <c r="AX301" i="3"/>
  <c r="AW300" i="3"/>
  <c r="AX300" i="3"/>
  <c r="AW299" i="3"/>
  <c r="AX299" i="3"/>
  <c r="AW298" i="3"/>
  <c r="AX298" i="3"/>
  <c r="AW297" i="3"/>
  <c r="AX297" i="3"/>
  <c r="AW296" i="3"/>
  <c r="AX296" i="3"/>
  <c r="AW295" i="3"/>
  <c r="AX295" i="3"/>
  <c r="AW294" i="3"/>
  <c r="AX294" i="3"/>
  <c r="AW293" i="3"/>
  <c r="AX293" i="3"/>
  <c r="AW292" i="3"/>
  <c r="AX292" i="3"/>
  <c r="AW291" i="3"/>
  <c r="AX291" i="3"/>
  <c r="AW290" i="3"/>
  <c r="AX290" i="3"/>
  <c r="AW289" i="3"/>
  <c r="AX289" i="3"/>
  <c r="AW288" i="3"/>
  <c r="AX288" i="3"/>
  <c r="AW287" i="3"/>
  <c r="AX287" i="3"/>
  <c r="AW286" i="3"/>
  <c r="AX286" i="3"/>
  <c r="AW285" i="3"/>
  <c r="AX285" i="3"/>
  <c r="AW284" i="3"/>
  <c r="AX284" i="3"/>
  <c r="AW283" i="3"/>
  <c r="AX283" i="3"/>
  <c r="AW282" i="3"/>
  <c r="AX282" i="3"/>
  <c r="AW281" i="3"/>
  <c r="AX281" i="3"/>
  <c r="AW280" i="3"/>
  <c r="AX280" i="3"/>
  <c r="AW279" i="3"/>
  <c r="AX279" i="3"/>
  <c r="AW278" i="3"/>
  <c r="AX278" i="3"/>
  <c r="AW277" i="3"/>
  <c r="AX277" i="3"/>
  <c r="AW276" i="3"/>
  <c r="AX276" i="3"/>
  <c r="AW275" i="3"/>
  <c r="AX275" i="3"/>
  <c r="AW274" i="3"/>
  <c r="AX274" i="3"/>
  <c r="AW273" i="3"/>
  <c r="AX273" i="3"/>
  <c r="AW272" i="3"/>
  <c r="AX272" i="3"/>
  <c r="AW271" i="3"/>
  <c r="AX271" i="3"/>
  <c r="AW270" i="3"/>
  <c r="AX270" i="3"/>
  <c r="AW269" i="3"/>
  <c r="AX269" i="3"/>
  <c r="AW268" i="3"/>
  <c r="AX268" i="3"/>
  <c r="AW267" i="3"/>
  <c r="AX267" i="3"/>
  <c r="AW266" i="3"/>
  <c r="AX266" i="3"/>
  <c r="AW265" i="3"/>
  <c r="AX265" i="3"/>
  <c r="AW264" i="3"/>
  <c r="AX264" i="3"/>
  <c r="AW263" i="3"/>
  <c r="AX263" i="3"/>
  <c r="AW262" i="3"/>
  <c r="AX262" i="3"/>
  <c r="AW261" i="3"/>
  <c r="AX261" i="3"/>
  <c r="AW260" i="3"/>
  <c r="AX260" i="3"/>
  <c r="AW259" i="3"/>
  <c r="AX259" i="3"/>
  <c r="AW258" i="3"/>
  <c r="AX258" i="3"/>
  <c r="AW257" i="3"/>
  <c r="AX257" i="3"/>
  <c r="AW256" i="3"/>
  <c r="AX256" i="3"/>
  <c r="AW255" i="3"/>
  <c r="AX255" i="3"/>
  <c r="AW254" i="3"/>
  <c r="AX254" i="3"/>
  <c r="AW253" i="3"/>
  <c r="AX253" i="3"/>
  <c r="AW252" i="3"/>
  <c r="AX252" i="3"/>
  <c r="AW251" i="3"/>
  <c r="AX251" i="3"/>
  <c r="AW250" i="3"/>
  <c r="AX250" i="3"/>
  <c r="AW249" i="3"/>
  <c r="AX249" i="3"/>
  <c r="AW248" i="3"/>
  <c r="AX248" i="3"/>
  <c r="AW247" i="3"/>
  <c r="AX247" i="3"/>
  <c r="AW246" i="3"/>
  <c r="AX246" i="3"/>
  <c r="AW245" i="3"/>
  <c r="AX245" i="3"/>
  <c r="AW244" i="3"/>
  <c r="AX244" i="3"/>
  <c r="AW243" i="3"/>
  <c r="AX243" i="3"/>
  <c r="AW242" i="3"/>
  <c r="AX242" i="3"/>
  <c r="AW241" i="3"/>
  <c r="AX241" i="3"/>
  <c r="AW240" i="3"/>
  <c r="AX240" i="3"/>
  <c r="AW239" i="3"/>
  <c r="AX239" i="3"/>
  <c r="AW238" i="3"/>
  <c r="AX238" i="3"/>
  <c r="AW237" i="3"/>
  <c r="AX237" i="3"/>
  <c r="AW236" i="3"/>
  <c r="AX236" i="3"/>
  <c r="AW235" i="3"/>
  <c r="AX235" i="3"/>
  <c r="AW234" i="3"/>
  <c r="AX234" i="3"/>
  <c r="AW233" i="3"/>
  <c r="AX233" i="3"/>
  <c r="AW232" i="3"/>
  <c r="AX232" i="3"/>
  <c r="AW231" i="3"/>
  <c r="AX231" i="3"/>
  <c r="AW230" i="3"/>
  <c r="AX230" i="3"/>
  <c r="AW229" i="3"/>
  <c r="AX229" i="3"/>
  <c r="AW228" i="3"/>
  <c r="AX228" i="3"/>
  <c r="AW227" i="3"/>
  <c r="AX227" i="3"/>
  <c r="AW226" i="3"/>
  <c r="AX226" i="3"/>
  <c r="AW225" i="3"/>
  <c r="AX225" i="3"/>
  <c r="AW224" i="3"/>
  <c r="AX224" i="3"/>
  <c r="AW223" i="3"/>
  <c r="AX223" i="3"/>
  <c r="AW222" i="3"/>
  <c r="AX222" i="3"/>
  <c r="AW221" i="3"/>
  <c r="AX221" i="3"/>
  <c r="AW220" i="3"/>
  <c r="AX220" i="3"/>
  <c r="AW219" i="3"/>
  <c r="AX219" i="3"/>
  <c r="AW218" i="3"/>
  <c r="AX218" i="3"/>
  <c r="AW217" i="3"/>
  <c r="AX217" i="3"/>
  <c r="AW216" i="3"/>
  <c r="AX216" i="3"/>
  <c r="AW215" i="3"/>
  <c r="AX215" i="3"/>
  <c r="AW214" i="3"/>
  <c r="AX214" i="3"/>
  <c r="AW213" i="3"/>
  <c r="AX213" i="3"/>
  <c r="AW212" i="3"/>
  <c r="AX212" i="3"/>
  <c r="AW211" i="3"/>
  <c r="AX211" i="3"/>
  <c r="AW210" i="3"/>
  <c r="AX210" i="3"/>
  <c r="AW209" i="3"/>
  <c r="AX209" i="3"/>
  <c r="AW208" i="3"/>
  <c r="AX208" i="3"/>
  <c r="AW207" i="3"/>
  <c r="AX207" i="3"/>
  <c r="AW206" i="3"/>
  <c r="AX206" i="3"/>
  <c r="AW205" i="3"/>
  <c r="AX205" i="3"/>
  <c r="AW204" i="3"/>
  <c r="AX204" i="3"/>
  <c r="AW203" i="3"/>
  <c r="AX203" i="3"/>
  <c r="AW202" i="3"/>
  <c r="AX202" i="3"/>
  <c r="AW201" i="3"/>
  <c r="AX201" i="3"/>
  <c r="AW200" i="3"/>
  <c r="AX200" i="3"/>
  <c r="AW199" i="3"/>
  <c r="AX199" i="3"/>
  <c r="AW198" i="3"/>
  <c r="AX198" i="3"/>
  <c r="AW197" i="3"/>
  <c r="AX197" i="3"/>
  <c r="AW196" i="3"/>
  <c r="AX196" i="3"/>
  <c r="AW195" i="3"/>
  <c r="AX195" i="3"/>
  <c r="AW194" i="3"/>
  <c r="AX194" i="3"/>
  <c r="AW193" i="3"/>
  <c r="AX193" i="3"/>
  <c r="AW192" i="3"/>
  <c r="AX192" i="3"/>
  <c r="AW191" i="3"/>
  <c r="AX191" i="3"/>
  <c r="AW190" i="3"/>
  <c r="AX190" i="3"/>
  <c r="AW189" i="3"/>
  <c r="AX189" i="3"/>
  <c r="AW188" i="3"/>
  <c r="AX188" i="3"/>
  <c r="AW187" i="3"/>
  <c r="AX187" i="3"/>
  <c r="AW186" i="3"/>
  <c r="AX186" i="3"/>
  <c r="AW185" i="3"/>
  <c r="AX185" i="3"/>
  <c r="AW184" i="3"/>
  <c r="AX184" i="3"/>
  <c r="AW183" i="3"/>
  <c r="AX183" i="3"/>
  <c r="AW182" i="3"/>
  <c r="AX182" i="3"/>
  <c r="AW181" i="3"/>
  <c r="AX181" i="3"/>
  <c r="AW180" i="3"/>
  <c r="AX180" i="3"/>
  <c r="AW179" i="3"/>
  <c r="AX179" i="3"/>
  <c r="AW178" i="3"/>
  <c r="AX178" i="3"/>
  <c r="AW177" i="3"/>
  <c r="AX177" i="3"/>
  <c r="AW176" i="3"/>
  <c r="AX176" i="3"/>
  <c r="AW175" i="3"/>
  <c r="AX175" i="3"/>
  <c r="AW174" i="3"/>
  <c r="AX174" i="3"/>
  <c r="AW173" i="3"/>
  <c r="AX173" i="3"/>
  <c r="AW172" i="3"/>
  <c r="AX172" i="3"/>
  <c r="AW171" i="3"/>
  <c r="AX171" i="3"/>
  <c r="AW170" i="3"/>
  <c r="AX170" i="3"/>
  <c r="AW169" i="3"/>
  <c r="AX169" i="3"/>
  <c r="AW168" i="3"/>
  <c r="AX168" i="3"/>
  <c r="AW167" i="3"/>
  <c r="AX167" i="3"/>
  <c r="AW166" i="3"/>
  <c r="AX166" i="3"/>
  <c r="AW165" i="3"/>
  <c r="AX165" i="3"/>
  <c r="AW164" i="3"/>
  <c r="AX164" i="3"/>
  <c r="AW163" i="3"/>
  <c r="AX163" i="3"/>
  <c r="AW162" i="3"/>
  <c r="AX162" i="3"/>
  <c r="AW161" i="3"/>
  <c r="AX161" i="3"/>
  <c r="AW160" i="3"/>
  <c r="AX160" i="3"/>
  <c r="AW159" i="3"/>
  <c r="AX159" i="3"/>
  <c r="AW158" i="3"/>
  <c r="AX158" i="3"/>
  <c r="AW157" i="3"/>
  <c r="AX157" i="3"/>
  <c r="AW156" i="3"/>
  <c r="AX156" i="3"/>
  <c r="AW155" i="3"/>
  <c r="AX155" i="3"/>
  <c r="AW154" i="3"/>
  <c r="AX154" i="3"/>
  <c r="AW153" i="3"/>
  <c r="AX153" i="3"/>
  <c r="AW152" i="3"/>
  <c r="AX152" i="3"/>
  <c r="AW151" i="3"/>
  <c r="AX151" i="3"/>
  <c r="AW150" i="3"/>
  <c r="AX150" i="3"/>
  <c r="AW149" i="3"/>
  <c r="AX149" i="3"/>
  <c r="AW148" i="3"/>
  <c r="AX148" i="3"/>
  <c r="AW147" i="3"/>
  <c r="AX147" i="3"/>
  <c r="AW146" i="3"/>
  <c r="AX146" i="3"/>
  <c r="AW145" i="3"/>
  <c r="AX145" i="3"/>
  <c r="AW144" i="3"/>
  <c r="AX144" i="3"/>
  <c r="AW143" i="3"/>
  <c r="AX143" i="3"/>
  <c r="AW142" i="3"/>
  <c r="AX142" i="3"/>
  <c r="AW141" i="3"/>
  <c r="AX141" i="3"/>
  <c r="AW140" i="3"/>
  <c r="AX140" i="3"/>
  <c r="AW139" i="3"/>
  <c r="AX139" i="3"/>
  <c r="AW138" i="3"/>
  <c r="AX138" i="3"/>
  <c r="AW137" i="3"/>
  <c r="AX137" i="3"/>
  <c r="AW136" i="3"/>
  <c r="AX136" i="3"/>
  <c r="AW135" i="3"/>
  <c r="AX135" i="3"/>
  <c r="AW134" i="3"/>
  <c r="AX134" i="3"/>
  <c r="AW133" i="3"/>
  <c r="AX133" i="3"/>
  <c r="AW132" i="3"/>
  <c r="AX132" i="3"/>
  <c r="AW131" i="3"/>
  <c r="AX131" i="3"/>
  <c r="AW130" i="3"/>
  <c r="AX130" i="3"/>
  <c r="AW129" i="3"/>
  <c r="AX129" i="3"/>
  <c r="AW128" i="3"/>
  <c r="AX128" i="3"/>
  <c r="AW127" i="3"/>
  <c r="AX127" i="3"/>
  <c r="AW126" i="3"/>
  <c r="AX126" i="3"/>
  <c r="AW125" i="3"/>
  <c r="AX125" i="3"/>
  <c r="AW124" i="3"/>
  <c r="AX124" i="3"/>
  <c r="AW123" i="3"/>
  <c r="AX123" i="3"/>
  <c r="AW122" i="3"/>
  <c r="AX122" i="3"/>
  <c r="AW121" i="3"/>
  <c r="AX121" i="3"/>
  <c r="AW120" i="3"/>
  <c r="AX120" i="3"/>
  <c r="AW119" i="3"/>
  <c r="AX119" i="3"/>
  <c r="AW118" i="3"/>
  <c r="AX118" i="3"/>
  <c r="AW117" i="3"/>
  <c r="AX117" i="3"/>
  <c r="AW116" i="3"/>
  <c r="AX116" i="3"/>
  <c r="AW115" i="3"/>
  <c r="AX115" i="3"/>
  <c r="AW114" i="3"/>
  <c r="AX114" i="3"/>
  <c r="AW113" i="3"/>
  <c r="AX113" i="3"/>
  <c r="AW112" i="3"/>
  <c r="AX112" i="3"/>
  <c r="AW111" i="3"/>
  <c r="AX111" i="3"/>
  <c r="AW110" i="3"/>
  <c r="AX110" i="3"/>
  <c r="AW109" i="3"/>
  <c r="AX109" i="3"/>
  <c r="AW108" i="3"/>
  <c r="AX108" i="3"/>
  <c r="AW107" i="3"/>
  <c r="AX107" i="3"/>
  <c r="AW106" i="3"/>
  <c r="AX106" i="3"/>
  <c r="AW105" i="3"/>
  <c r="AX105" i="3"/>
  <c r="AW104" i="3"/>
  <c r="AX104" i="3"/>
  <c r="AW103" i="3"/>
  <c r="AX103" i="3"/>
  <c r="AW102" i="3"/>
  <c r="AX102" i="3"/>
  <c r="AW101" i="3"/>
  <c r="AX101" i="3"/>
  <c r="AW100" i="3"/>
  <c r="AX100" i="3"/>
  <c r="AW99" i="3"/>
  <c r="AX99" i="3"/>
  <c r="AW98" i="3"/>
  <c r="AX98" i="3"/>
  <c r="AW97" i="3"/>
  <c r="AX97" i="3"/>
  <c r="AW96" i="3"/>
  <c r="AX96" i="3"/>
  <c r="AW95" i="3"/>
  <c r="AX95" i="3"/>
  <c r="AW94" i="3"/>
  <c r="AX94" i="3"/>
  <c r="AW93" i="3"/>
  <c r="AX93" i="3"/>
  <c r="AW92" i="3"/>
  <c r="AX92" i="3"/>
  <c r="AW91" i="3"/>
  <c r="AX91" i="3"/>
  <c r="AW90" i="3"/>
  <c r="AX90" i="3"/>
  <c r="AW89" i="3"/>
  <c r="AX89" i="3"/>
  <c r="AW88" i="3"/>
  <c r="AX88" i="3"/>
  <c r="AW87" i="3"/>
  <c r="AX87" i="3"/>
  <c r="AW86" i="3"/>
  <c r="AX86" i="3"/>
  <c r="AW85" i="3"/>
  <c r="AX85" i="3"/>
  <c r="AW84" i="3"/>
  <c r="AX84" i="3"/>
  <c r="AW83" i="3"/>
  <c r="AX83" i="3"/>
  <c r="AW82" i="3"/>
  <c r="AX82" i="3"/>
  <c r="AW81" i="3"/>
  <c r="AX81" i="3"/>
  <c r="AW80" i="3"/>
  <c r="AX80" i="3"/>
  <c r="AW79" i="3"/>
  <c r="AX79" i="3"/>
  <c r="AW78" i="3"/>
  <c r="AX78" i="3"/>
  <c r="AW77" i="3"/>
  <c r="AX77" i="3"/>
  <c r="AW76" i="3"/>
  <c r="AX76" i="3"/>
  <c r="AW75" i="3"/>
  <c r="AX75" i="3"/>
  <c r="AW74" i="3"/>
  <c r="AX74" i="3"/>
  <c r="AW73" i="3"/>
  <c r="AX73" i="3"/>
  <c r="AW72" i="3"/>
  <c r="AX72" i="3"/>
  <c r="AW71" i="3"/>
  <c r="AX71" i="3"/>
  <c r="AW70" i="3"/>
  <c r="AX70" i="3"/>
  <c r="AW69" i="3"/>
  <c r="AX69" i="3"/>
  <c r="AW68" i="3"/>
  <c r="AX68" i="3"/>
  <c r="AW67" i="3"/>
  <c r="AX67" i="3"/>
  <c r="AW66" i="3"/>
  <c r="AX66" i="3"/>
  <c r="AW65" i="3"/>
  <c r="AX65" i="3"/>
  <c r="AW64" i="3"/>
  <c r="AX64" i="3"/>
  <c r="AW63" i="3"/>
  <c r="AX63" i="3"/>
  <c r="AW62" i="3"/>
  <c r="AX62" i="3"/>
  <c r="AW61" i="3"/>
  <c r="AX61" i="3"/>
  <c r="AW60" i="3"/>
  <c r="AX60" i="3"/>
  <c r="AW59" i="3"/>
  <c r="AX59" i="3"/>
  <c r="AW58" i="3"/>
  <c r="AX58" i="3"/>
  <c r="AW57" i="3"/>
  <c r="AX57" i="3"/>
  <c r="AW56" i="3"/>
  <c r="AX56" i="3"/>
  <c r="AW55" i="3"/>
  <c r="AX55" i="3"/>
  <c r="AW54" i="3"/>
  <c r="AX54" i="3"/>
  <c r="AW53" i="3"/>
  <c r="AX53" i="3"/>
  <c r="AW52" i="3"/>
  <c r="AX52" i="3"/>
  <c r="AW51" i="3"/>
  <c r="AX51" i="3"/>
  <c r="AW50" i="3"/>
  <c r="AX50" i="3"/>
  <c r="AW49" i="3"/>
  <c r="AX49" i="3"/>
  <c r="AW48" i="3"/>
  <c r="AX48" i="3"/>
  <c r="AW47" i="3"/>
  <c r="AX47" i="3"/>
  <c r="AW46" i="3"/>
  <c r="AX46" i="3"/>
  <c r="AW45" i="3"/>
  <c r="AX45" i="3"/>
  <c r="AW44" i="3"/>
  <c r="AX44" i="3"/>
  <c r="AW43" i="3"/>
  <c r="AX43" i="3"/>
  <c r="AW42" i="3"/>
  <c r="AX42" i="3"/>
  <c r="AW41" i="3"/>
  <c r="AX41" i="3"/>
  <c r="AW40" i="3"/>
  <c r="AX40" i="3"/>
  <c r="AW39" i="3"/>
  <c r="AX39" i="3"/>
  <c r="AW38" i="3"/>
  <c r="AX38" i="3"/>
  <c r="AW37" i="3"/>
  <c r="AX37" i="3"/>
  <c r="AW36" i="3"/>
  <c r="AX36" i="3"/>
  <c r="AW35" i="3"/>
  <c r="AX35" i="3"/>
  <c r="AW34" i="3"/>
  <c r="AX34" i="3"/>
  <c r="AW33" i="3"/>
  <c r="AX33" i="3"/>
  <c r="I14" i="5"/>
  <c r="H39" i="5"/>
  <c r="U42" i="5"/>
  <c r="B12" i="5"/>
  <c r="C43" i="4"/>
  <c r="M42" i="5"/>
  <c r="EQ54" i="4"/>
  <c r="EN54" i="4"/>
  <c r="EJ54" i="4"/>
  <c r="EF54" i="4"/>
  <c r="EB54" i="4"/>
  <c r="GN54" i="4"/>
  <c r="GK54" i="4"/>
  <c r="GG54" i="4"/>
  <c r="GC54" i="4"/>
  <c r="FY54" i="4"/>
  <c r="CR54" i="4"/>
  <c r="CO54" i="4"/>
  <c r="CK54" i="4"/>
  <c r="CG54" i="4"/>
  <c r="CC54" i="4"/>
  <c r="AW7" i="3"/>
  <c r="AX7" i="3"/>
  <c r="O15" i="4"/>
  <c r="BA6" i="3"/>
  <c r="B49" i="5"/>
  <c r="AW25" i="3"/>
  <c r="AX25" i="3"/>
  <c r="AW31" i="3"/>
  <c r="AX31" i="3"/>
  <c r="AX27" i="3"/>
  <c r="AW27" i="3"/>
  <c r="AW17" i="3"/>
  <c r="AX17" i="3"/>
  <c r="AW23" i="3"/>
  <c r="AX23" i="3"/>
  <c r="AW24" i="3"/>
  <c r="AX24" i="3"/>
  <c r="AW28" i="3"/>
  <c r="AX28" i="3"/>
  <c r="AW15" i="3"/>
  <c r="AX15" i="3"/>
  <c r="AX19" i="3"/>
  <c r="AW19" i="3"/>
  <c r="AW20" i="3"/>
  <c r="AX20" i="3"/>
  <c r="AW16" i="3"/>
  <c r="AX16" i="3"/>
  <c r="AW29" i="3"/>
  <c r="AX29" i="3"/>
  <c r="AW32" i="3"/>
  <c r="AX32" i="3"/>
  <c r="AW30" i="3"/>
  <c r="AX30" i="3"/>
  <c r="AW26" i="3"/>
  <c r="AX26" i="3"/>
  <c r="AW21" i="3"/>
  <c r="AX21" i="3"/>
  <c r="AW22" i="3"/>
  <c r="AX22" i="3"/>
  <c r="AW18" i="3"/>
  <c r="AX18" i="3"/>
  <c r="AW6" i="3"/>
  <c r="AX6" i="3"/>
  <c r="AX14" i="3"/>
  <c r="AW14" i="3"/>
  <c r="AW12" i="3"/>
  <c r="AX12" i="3"/>
  <c r="AW11" i="3"/>
  <c r="AX11" i="3"/>
  <c r="AX13" i="3"/>
  <c r="AW13" i="3"/>
  <c r="AW9" i="3"/>
  <c r="AX9" i="3"/>
  <c r="AX10" i="3"/>
  <c r="AW10" i="3"/>
  <c r="AW8" i="3"/>
  <c r="AX8" i="3"/>
  <c r="AX5" i="3"/>
  <c r="AW5" i="3"/>
  <c r="B39" i="5" l="1"/>
  <c r="BB5" i="3"/>
  <c r="BA7" i="3"/>
  <c r="BB6" i="3"/>
  <c r="A5" i="5"/>
  <c r="F30" i="3"/>
  <c r="F44" i="3" s="1"/>
  <c r="F58" i="3" s="1"/>
  <c r="F72" i="3" s="1"/>
  <c r="F86" i="3" s="1"/>
  <c r="F100" i="3" s="1"/>
  <c r="F114" i="3" s="1"/>
  <c r="F128" i="3" s="1"/>
  <c r="F142" i="3" s="1"/>
  <c r="F156" i="3" s="1"/>
  <c r="F170" i="3" s="1"/>
  <c r="F184" i="3" s="1"/>
  <c r="F198" i="3" s="1"/>
  <c r="F212" i="3" s="1"/>
  <c r="F226" i="3" s="1"/>
  <c r="F240" i="3" s="1"/>
  <c r="F254" i="3" s="1"/>
  <c r="F268" i="3" s="1"/>
  <c r="F282" i="3" s="1"/>
  <c r="F296" i="3" s="1"/>
  <c r="F310" i="3" s="1"/>
  <c r="F324" i="3" s="1"/>
  <c r="F338" i="3" s="1"/>
  <c r="F352" i="3" s="1"/>
  <c r="F366" i="3" s="1"/>
  <c r="F380" i="3" s="1"/>
  <c r="F394" i="3" s="1"/>
  <c r="F408" i="3" s="1"/>
  <c r="F422" i="3" s="1"/>
  <c r="F436" i="3" s="1"/>
  <c r="F450" i="3" s="1"/>
  <c r="F464" i="3" s="1"/>
  <c r="F478" i="3" s="1"/>
  <c r="F492" i="3" s="1"/>
  <c r="F506" i="3" s="1"/>
  <c r="F520" i="3" s="1"/>
  <c r="F534" i="3" s="1"/>
  <c r="F548" i="3" s="1"/>
  <c r="F562" i="3" s="1"/>
  <c r="F576" i="3" s="1"/>
  <c r="F590" i="3" s="1"/>
  <c r="F604" i="3" s="1"/>
  <c r="F618" i="3" s="1"/>
  <c r="F632" i="3" s="1"/>
  <c r="F646" i="3" s="1"/>
  <c r="F660" i="3" s="1"/>
  <c r="F674" i="3" s="1"/>
  <c r="F688" i="3" s="1"/>
  <c r="F702" i="3" s="1"/>
  <c r="F716" i="3" s="1"/>
  <c r="F730" i="3" s="1"/>
  <c r="F744" i="3" s="1"/>
  <c r="F758" i="3" s="1"/>
  <c r="F772" i="3" s="1"/>
  <c r="F786" i="3" s="1"/>
  <c r="F800" i="3" s="1"/>
  <c r="F814" i="3" s="1"/>
  <c r="F828" i="3" s="1"/>
  <c r="F842" i="3" s="1"/>
  <c r="F856" i="3" s="1"/>
  <c r="F870" i="3" s="1"/>
  <c r="F884" i="3" s="1"/>
  <c r="F898" i="3" s="1"/>
  <c r="F912" i="3" s="1"/>
  <c r="F926" i="3" s="1"/>
  <c r="F940" i="3" s="1"/>
  <c r="F954" i="3" s="1"/>
  <c r="F968" i="3" s="1"/>
  <c r="F982" i="3" s="1"/>
  <c r="F996" i="3" s="1"/>
  <c r="F1010" i="3" s="1"/>
  <c r="F1024" i="3" s="1"/>
  <c r="F1038" i="3" s="1"/>
  <c r="F1052" i="3" s="1"/>
  <c r="F1066" i="3" s="1"/>
  <c r="F1080" i="3" s="1"/>
  <c r="F1094" i="3" s="1"/>
  <c r="F1108" i="3" s="1"/>
  <c r="F1122" i="3" s="1"/>
  <c r="F1136" i="3" s="1"/>
  <c r="F1150" i="3" s="1"/>
  <c r="F1164" i="3" s="1"/>
  <c r="F1178" i="3" s="1"/>
  <c r="F1192" i="3" s="1"/>
  <c r="F1206" i="3" s="1"/>
  <c r="F1220" i="3" s="1"/>
  <c r="F1234" i="3" s="1"/>
  <c r="F1248" i="3" s="1"/>
  <c r="F1262" i="3" s="1"/>
  <c r="F1276" i="3" s="1"/>
  <c r="F1290" i="3" s="1"/>
  <c r="F1304" i="3" s="1"/>
  <c r="F1318" i="3" s="1"/>
  <c r="F1332" i="3" s="1"/>
  <c r="F1346" i="3" s="1"/>
  <c r="F1360" i="3" s="1"/>
  <c r="F1374" i="3" s="1"/>
  <c r="F1388" i="3" s="1"/>
  <c r="F1402" i="3" s="1"/>
  <c r="F1416" i="3" s="1"/>
  <c r="F1430" i="3" s="1"/>
  <c r="F1444" i="3" s="1"/>
  <c r="F1458" i="3" s="1"/>
  <c r="F1472" i="3" s="1"/>
  <c r="F1486" i="3" s="1"/>
  <c r="F1500" i="3" s="1"/>
  <c r="F1514" i="3" s="1"/>
  <c r="F1528" i="3" s="1"/>
  <c r="AN9" i="4" l="1"/>
  <c r="AF9" i="4"/>
  <c r="AJ9" i="4"/>
  <c r="BB7" i="3"/>
  <c r="BA8" i="3"/>
  <c r="AQ6" i="5"/>
  <c r="B29" i="5"/>
  <c r="AQ8" i="5"/>
  <c r="AT8" i="5"/>
  <c r="B10" i="5"/>
  <c r="N10" i="5"/>
  <c r="B23" i="5"/>
  <c r="Z16" i="5"/>
  <c r="Z18" i="5"/>
  <c r="Z20" i="5"/>
  <c r="Z22" i="5"/>
  <c r="Z24" i="5"/>
  <c r="Z26" i="5"/>
  <c r="Z28" i="5"/>
  <c r="AA33" i="5"/>
  <c r="AB33" i="5"/>
  <c r="AC33" i="5"/>
  <c r="Z14" i="5"/>
  <c r="I30" i="3"/>
  <c r="J30" i="3"/>
  <c r="K30" i="3"/>
  <c r="L30" i="3"/>
  <c r="M30" i="3"/>
  <c r="N30" i="3"/>
  <c r="O30" i="3"/>
  <c r="P30" i="3"/>
  <c r="Q30" i="3"/>
  <c r="S30" i="3"/>
  <c r="T30" i="3"/>
  <c r="U30" i="3"/>
  <c r="V30" i="3"/>
  <c r="W30" i="3"/>
  <c r="X30" i="3"/>
  <c r="Y30" i="3"/>
  <c r="Z30" i="3"/>
  <c r="AB30" i="3"/>
  <c r="AC30" i="3"/>
  <c r="AD30" i="3"/>
  <c r="AE30" i="3"/>
  <c r="AF30" i="3"/>
  <c r="AG30" i="3"/>
  <c r="AI22" i="5" l="1"/>
  <c r="AT22" i="5"/>
  <c r="AE22" i="5"/>
  <c r="AM22" i="5"/>
  <c r="AQ22" i="5"/>
  <c r="AQ18" i="5"/>
  <c r="AE18" i="5"/>
  <c r="AI18" i="5"/>
  <c r="AM18" i="5"/>
  <c r="AT18" i="5"/>
  <c r="AE16" i="5"/>
  <c r="AQ16" i="5"/>
  <c r="AT16" i="5"/>
  <c r="AM16" i="5"/>
  <c r="AI16" i="5"/>
  <c r="AM28" i="5"/>
  <c r="AT28" i="5"/>
  <c r="AE28" i="5"/>
  <c r="AI28" i="5"/>
  <c r="AQ28" i="5"/>
  <c r="AE14" i="5"/>
  <c r="AI14" i="5"/>
  <c r="AM14" i="5"/>
  <c r="AQ14" i="5"/>
  <c r="AT14" i="5"/>
  <c r="AM26" i="5"/>
  <c r="AQ26" i="5"/>
  <c r="AI26" i="5"/>
  <c r="AT26" i="5"/>
  <c r="AE26" i="5"/>
  <c r="AI20" i="5"/>
  <c r="AM20" i="5"/>
  <c r="AQ20" i="5"/>
  <c r="AE20" i="5"/>
  <c r="AT20" i="5"/>
  <c r="AT24" i="5"/>
  <c r="AE24" i="5"/>
  <c r="AI24" i="5"/>
  <c r="AM24" i="5"/>
  <c r="AQ24" i="5"/>
  <c r="F36" i="4"/>
  <c r="G36" i="4"/>
  <c r="D36" i="4"/>
  <c r="E36" i="4"/>
  <c r="C36" i="4"/>
  <c r="BA9" i="3"/>
  <c r="BA10" i="3" s="1"/>
  <c r="BB8" i="3"/>
  <c r="F32" i="5"/>
  <c r="E32" i="5"/>
  <c r="B32" i="5"/>
  <c r="B9" i="4"/>
  <c r="C32" i="5"/>
  <c r="D32" i="5"/>
  <c r="H36" i="4" l="1"/>
  <c r="I36" i="4"/>
  <c r="BB9" i="3"/>
  <c r="B32" i="3"/>
  <c r="B46" i="3" s="1"/>
  <c r="B60" i="3" s="1"/>
  <c r="B74" i="3" s="1"/>
  <c r="B88" i="3" s="1"/>
  <c r="B102" i="3" s="1"/>
  <c r="B116" i="3" s="1"/>
  <c r="B130" i="3" s="1"/>
  <c r="B144" i="3" s="1"/>
  <c r="B158" i="3" s="1"/>
  <c r="B172" i="3" s="1"/>
  <c r="B186" i="3" s="1"/>
  <c r="B200" i="3" s="1"/>
  <c r="B214" i="3" s="1"/>
  <c r="B228" i="3" s="1"/>
  <c r="B242" i="3" s="1"/>
  <c r="B256" i="3" s="1"/>
  <c r="B270" i="3" s="1"/>
  <c r="B284" i="3" s="1"/>
  <c r="B298" i="3" s="1"/>
  <c r="B312" i="3" s="1"/>
  <c r="B326" i="3" s="1"/>
  <c r="B340" i="3" s="1"/>
  <c r="B354" i="3" s="1"/>
  <c r="B368" i="3" s="1"/>
  <c r="B382" i="3" s="1"/>
  <c r="B396" i="3" s="1"/>
  <c r="B410" i="3" s="1"/>
  <c r="B424" i="3" s="1"/>
  <c r="B438" i="3" s="1"/>
  <c r="B452" i="3" s="1"/>
  <c r="B466" i="3" s="1"/>
  <c r="B480" i="3" s="1"/>
  <c r="B494" i="3" s="1"/>
  <c r="B508" i="3" s="1"/>
  <c r="B522" i="3" s="1"/>
  <c r="B536" i="3" s="1"/>
  <c r="B550" i="3" s="1"/>
  <c r="B564" i="3" s="1"/>
  <c r="B578" i="3" s="1"/>
  <c r="B592" i="3" s="1"/>
  <c r="B606" i="3" s="1"/>
  <c r="B620" i="3" s="1"/>
  <c r="B634" i="3" s="1"/>
  <c r="B648" i="3" s="1"/>
  <c r="B662" i="3" s="1"/>
  <c r="B676" i="3" s="1"/>
  <c r="B690" i="3" s="1"/>
  <c r="B704" i="3" s="1"/>
  <c r="B718" i="3" s="1"/>
  <c r="B732" i="3" s="1"/>
  <c r="B746" i="3" s="1"/>
  <c r="B760" i="3" s="1"/>
  <c r="B774" i="3" s="1"/>
  <c r="B788" i="3" s="1"/>
  <c r="B802" i="3" s="1"/>
  <c r="B816" i="3" s="1"/>
  <c r="B830" i="3" s="1"/>
  <c r="B844" i="3" s="1"/>
  <c r="B858" i="3" s="1"/>
  <c r="B872" i="3" s="1"/>
  <c r="B886" i="3" s="1"/>
  <c r="B900" i="3" s="1"/>
  <c r="B914" i="3" s="1"/>
  <c r="B928" i="3" s="1"/>
  <c r="B942" i="3" s="1"/>
  <c r="B956" i="3" s="1"/>
  <c r="B970" i="3" s="1"/>
  <c r="B984" i="3" s="1"/>
  <c r="B998" i="3" s="1"/>
  <c r="B1012" i="3" s="1"/>
  <c r="B1026" i="3" s="1"/>
  <c r="B1040" i="3" s="1"/>
  <c r="B1054" i="3" s="1"/>
  <c r="B1068" i="3" s="1"/>
  <c r="B1082" i="3" s="1"/>
  <c r="B1096" i="3" s="1"/>
  <c r="B1110" i="3" s="1"/>
  <c r="B1124" i="3" s="1"/>
  <c r="B1138" i="3" s="1"/>
  <c r="B1152" i="3" s="1"/>
  <c r="B1166" i="3" s="1"/>
  <c r="B1180" i="3" s="1"/>
  <c r="B1194" i="3" s="1"/>
  <c r="B1208" i="3" s="1"/>
  <c r="B1222" i="3" s="1"/>
  <c r="B1236" i="3" s="1"/>
  <c r="B1250" i="3" s="1"/>
  <c r="B1264" i="3" s="1"/>
  <c r="B1278" i="3" s="1"/>
  <c r="B1292" i="3" s="1"/>
  <c r="B1306" i="3" s="1"/>
  <c r="B1320" i="3" s="1"/>
  <c r="B1334" i="3" s="1"/>
  <c r="B1348" i="3" s="1"/>
  <c r="B1362" i="3" s="1"/>
  <c r="B1376" i="3" s="1"/>
  <c r="B1390" i="3" s="1"/>
  <c r="B1404" i="3" s="1"/>
  <c r="B1418" i="3" s="1"/>
  <c r="B1432" i="3" s="1"/>
  <c r="B1446" i="3" s="1"/>
  <c r="B1460" i="3" s="1"/>
  <c r="B1474" i="3" s="1"/>
  <c r="B1488" i="3" s="1"/>
  <c r="B1502" i="3" s="1"/>
  <c r="B1516" i="3" s="1"/>
  <c r="B1530" i="3" s="1"/>
  <c r="AH32" i="3"/>
  <c r="AH46" i="3" s="1"/>
  <c r="AH60" i="3" s="1"/>
  <c r="AH74" i="3" s="1"/>
  <c r="AH88" i="3" s="1"/>
  <c r="AH102" i="3" s="1"/>
  <c r="AH116" i="3" s="1"/>
  <c r="AH130" i="3" s="1"/>
  <c r="AH144" i="3" s="1"/>
  <c r="AH158" i="3" s="1"/>
  <c r="AH172" i="3" s="1"/>
  <c r="AH186" i="3" s="1"/>
  <c r="AH200" i="3" s="1"/>
  <c r="AH214" i="3" s="1"/>
  <c r="AH228" i="3" s="1"/>
  <c r="AH242" i="3" s="1"/>
  <c r="AH256" i="3" s="1"/>
  <c r="AH270" i="3" s="1"/>
  <c r="AH284" i="3" s="1"/>
  <c r="AH298" i="3" s="1"/>
  <c r="AH312" i="3" s="1"/>
  <c r="AH326" i="3" s="1"/>
  <c r="AH340" i="3" s="1"/>
  <c r="AH354" i="3" s="1"/>
  <c r="AH368" i="3" s="1"/>
  <c r="AH382" i="3" s="1"/>
  <c r="AH396" i="3" s="1"/>
  <c r="AH410" i="3" s="1"/>
  <c r="AH424" i="3" s="1"/>
  <c r="AH438" i="3" s="1"/>
  <c r="AH452" i="3" s="1"/>
  <c r="AH466" i="3" s="1"/>
  <c r="AH480" i="3" s="1"/>
  <c r="AH494" i="3" s="1"/>
  <c r="AH508" i="3" s="1"/>
  <c r="AH522" i="3" s="1"/>
  <c r="AH536" i="3" s="1"/>
  <c r="AH550" i="3" s="1"/>
  <c r="AH564" i="3" s="1"/>
  <c r="AH578" i="3" s="1"/>
  <c r="AH592" i="3" s="1"/>
  <c r="AH606" i="3" s="1"/>
  <c r="AH620" i="3" s="1"/>
  <c r="AH634" i="3" s="1"/>
  <c r="AH648" i="3" s="1"/>
  <c r="AH662" i="3" s="1"/>
  <c r="AH676" i="3" s="1"/>
  <c r="AH690" i="3" s="1"/>
  <c r="AH704" i="3" s="1"/>
  <c r="AH718" i="3" s="1"/>
  <c r="AH732" i="3" s="1"/>
  <c r="AH746" i="3" s="1"/>
  <c r="AH760" i="3" s="1"/>
  <c r="AH774" i="3" s="1"/>
  <c r="AH788" i="3" s="1"/>
  <c r="AH802" i="3" s="1"/>
  <c r="AH816" i="3" s="1"/>
  <c r="AH830" i="3" s="1"/>
  <c r="AH844" i="3" s="1"/>
  <c r="AH858" i="3" s="1"/>
  <c r="AH872" i="3" s="1"/>
  <c r="AH886" i="3" s="1"/>
  <c r="AH900" i="3" s="1"/>
  <c r="AH914" i="3" s="1"/>
  <c r="AH928" i="3" s="1"/>
  <c r="AH942" i="3" s="1"/>
  <c r="AH956" i="3" s="1"/>
  <c r="AH970" i="3" s="1"/>
  <c r="AH984" i="3" s="1"/>
  <c r="AH998" i="3" s="1"/>
  <c r="AH1012" i="3" s="1"/>
  <c r="AH1026" i="3" s="1"/>
  <c r="AH1040" i="3" s="1"/>
  <c r="AH1054" i="3" s="1"/>
  <c r="AH1068" i="3" s="1"/>
  <c r="AH1082" i="3" s="1"/>
  <c r="AH1096" i="3" s="1"/>
  <c r="AH1110" i="3" s="1"/>
  <c r="AH1124" i="3" s="1"/>
  <c r="AH1138" i="3" s="1"/>
  <c r="AH1152" i="3" s="1"/>
  <c r="AH1166" i="3" s="1"/>
  <c r="AH1180" i="3" s="1"/>
  <c r="AH1194" i="3" s="1"/>
  <c r="AH1208" i="3" s="1"/>
  <c r="AH1222" i="3" s="1"/>
  <c r="AH1236" i="3" s="1"/>
  <c r="AH1250" i="3" s="1"/>
  <c r="AH1264" i="3" s="1"/>
  <c r="AH1278" i="3" s="1"/>
  <c r="AH1292" i="3" s="1"/>
  <c r="AH1306" i="3" s="1"/>
  <c r="AH1320" i="3" s="1"/>
  <c r="AH1334" i="3" s="1"/>
  <c r="AH1348" i="3" s="1"/>
  <c r="AH1362" i="3" s="1"/>
  <c r="AH1376" i="3" s="1"/>
  <c r="AH1390" i="3" s="1"/>
  <c r="AH1404" i="3" s="1"/>
  <c r="AH1418" i="3" s="1"/>
  <c r="AH1432" i="3" s="1"/>
  <c r="AH1446" i="3" s="1"/>
  <c r="AH1460" i="3" s="1"/>
  <c r="AH1474" i="3" s="1"/>
  <c r="AH1488" i="3" s="1"/>
  <c r="AH1502" i="3" s="1"/>
  <c r="AH1516" i="3" s="1"/>
  <c r="AH1530" i="3" s="1"/>
  <c r="AH30" i="3"/>
  <c r="AH44" i="3" s="1"/>
  <c r="AH58" i="3" s="1"/>
  <c r="AH72" i="3" s="1"/>
  <c r="AH86" i="3" s="1"/>
  <c r="AH100" i="3" s="1"/>
  <c r="AH114" i="3" s="1"/>
  <c r="AH128" i="3" s="1"/>
  <c r="AH142" i="3" s="1"/>
  <c r="AH156" i="3" s="1"/>
  <c r="AH170" i="3" s="1"/>
  <c r="AH184" i="3" s="1"/>
  <c r="AH198" i="3" s="1"/>
  <c r="AH212" i="3" s="1"/>
  <c r="AH226" i="3" s="1"/>
  <c r="AH240" i="3" s="1"/>
  <c r="AH254" i="3" s="1"/>
  <c r="AH268" i="3" s="1"/>
  <c r="AH282" i="3" s="1"/>
  <c r="AH296" i="3" s="1"/>
  <c r="AH310" i="3" s="1"/>
  <c r="AH324" i="3" s="1"/>
  <c r="AH338" i="3" s="1"/>
  <c r="AH352" i="3" s="1"/>
  <c r="AH366" i="3" s="1"/>
  <c r="AH380" i="3" s="1"/>
  <c r="AH394" i="3" s="1"/>
  <c r="AH408" i="3" s="1"/>
  <c r="AH422" i="3" s="1"/>
  <c r="AH436" i="3" s="1"/>
  <c r="AH450" i="3" s="1"/>
  <c r="AH464" i="3" s="1"/>
  <c r="AH478" i="3" s="1"/>
  <c r="AH492" i="3" s="1"/>
  <c r="AH506" i="3" s="1"/>
  <c r="AH520" i="3" s="1"/>
  <c r="AH534" i="3" s="1"/>
  <c r="AH548" i="3" s="1"/>
  <c r="AH562" i="3" s="1"/>
  <c r="AH576" i="3" s="1"/>
  <c r="AH590" i="3" s="1"/>
  <c r="AH604" i="3" s="1"/>
  <c r="AH618" i="3" s="1"/>
  <c r="AH632" i="3" s="1"/>
  <c r="AH646" i="3" s="1"/>
  <c r="AH660" i="3" s="1"/>
  <c r="AH674" i="3" s="1"/>
  <c r="AH688" i="3" s="1"/>
  <c r="AH702" i="3" s="1"/>
  <c r="AH716" i="3" s="1"/>
  <c r="AH730" i="3" s="1"/>
  <c r="AH744" i="3" s="1"/>
  <c r="AH758" i="3" s="1"/>
  <c r="AH772" i="3" s="1"/>
  <c r="AH786" i="3" s="1"/>
  <c r="AH800" i="3" s="1"/>
  <c r="AH814" i="3" s="1"/>
  <c r="AH828" i="3" s="1"/>
  <c r="AH842" i="3" s="1"/>
  <c r="AH856" i="3" s="1"/>
  <c r="AH870" i="3" s="1"/>
  <c r="AH884" i="3" s="1"/>
  <c r="AH898" i="3" s="1"/>
  <c r="AH912" i="3" s="1"/>
  <c r="AH926" i="3" s="1"/>
  <c r="AH940" i="3" s="1"/>
  <c r="AH954" i="3" s="1"/>
  <c r="AH968" i="3" s="1"/>
  <c r="AH982" i="3" s="1"/>
  <c r="AH996" i="3" s="1"/>
  <c r="AH1010" i="3" s="1"/>
  <c r="AH1024" i="3" s="1"/>
  <c r="AH1038" i="3" s="1"/>
  <c r="AH1052" i="3" s="1"/>
  <c r="AH1066" i="3" s="1"/>
  <c r="AH1080" i="3" s="1"/>
  <c r="AH1094" i="3" s="1"/>
  <c r="AH1108" i="3" s="1"/>
  <c r="AH1122" i="3" s="1"/>
  <c r="AH1136" i="3" s="1"/>
  <c r="AH1150" i="3" s="1"/>
  <c r="AH1164" i="3" s="1"/>
  <c r="AH1178" i="3" s="1"/>
  <c r="AH1192" i="3" s="1"/>
  <c r="AH1206" i="3" s="1"/>
  <c r="AH1220" i="3" s="1"/>
  <c r="AH1234" i="3" s="1"/>
  <c r="AH1248" i="3" s="1"/>
  <c r="AH1262" i="3" s="1"/>
  <c r="AH1276" i="3" s="1"/>
  <c r="AH1290" i="3" s="1"/>
  <c r="AH1304" i="3" s="1"/>
  <c r="AH1318" i="3" s="1"/>
  <c r="AH1332" i="3" s="1"/>
  <c r="AH1346" i="3" s="1"/>
  <c r="AH1360" i="3" s="1"/>
  <c r="AH1374" i="3" s="1"/>
  <c r="AH1388" i="3" s="1"/>
  <c r="AH1402" i="3" s="1"/>
  <c r="AH1416" i="3" s="1"/>
  <c r="AH1430" i="3" s="1"/>
  <c r="AH1444" i="3" s="1"/>
  <c r="AH1458" i="3" s="1"/>
  <c r="AH1472" i="3" s="1"/>
  <c r="AH1486" i="3" s="1"/>
  <c r="AH1500" i="3" s="1"/>
  <c r="AH1514" i="3" s="1"/>
  <c r="AH1528" i="3" s="1"/>
  <c r="F32" i="3"/>
  <c r="F46" i="3" s="1"/>
  <c r="F60" i="3" s="1"/>
  <c r="F74" i="3" s="1"/>
  <c r="F88" i="3" s="1"/>
  <c r="F102" i="3" s="1"/>
  <c r="F116" i="3" s="1"/>
  <c r="F130" i="3" s="1"/>
  <c r="F144" i="3" s="1"/>
  <c r="F158" i="3" s="1"/>
  <c r="F172" i="3" s="1"/>
  <c r="F186" i="3" s="1"/>
  <c r="F200" i="3" s="1"/>
  <c r="F214" i="3" s="1"/>
  <c r="F228" i="3" s="1"/>
  <c r="F242" i="3" s="1"/>
  <c r="F256" i="3" s="1"/>
  <c r="F270" i="3" s="1"/>
  <c r="F284" i="3" s="1"/>
  <c r="F298" i="3" s="1"/>
  <c r="F312" i="3" s="1"/>
  <c r="F326" i="3" s="1"/>
  <c r="F340" i="3" s="1"/>
  <c r="F354" i="3" s="1"/>
  <c r="F368" i="3" s="1"/>
  <c r="F382" i="3" s="1"/>
  <c r="F396" i="3" s="1"/>
  <c r="F410" i="3" s="1"/>
  <c r="F424" i="3" s="1"/>
  <c r="F438" i="3" s="1"/>
  <c r="F452" i="3" s="1"/>
  <c r="F466" i="3" s="1"/>
  <c r="F480" i="3" s="1"/>
  <c r="F494" i="3" s="1"/>
  <c r="F508" i="3" s="1"/>
  <c r="F522" i="3" s="1"/>
  <c r="F536" i="3" s="1"/>
  <c r="F550" i="3" s="1"/>
  <c r="F564" i="3" s="1"/>
  <c r="F578" i="3" s="1"/>
  <c r="F592" i="3" s="1"/>
  <c r="F606" i="3" s="1"/>
  <c r="F620" i="3" s="1"/>
  <c r="F634" i="3" s="1"/>
  <c r="F648" i="3" s="1"/>
  <c r="F662" i="3" s="1"/>
  <c r="F676" i="3" s="1"/>
  <c r="F690" i="3" s="1"/>
  <c r="F704" i="3" s="1"/>
  <c r="F718" i="3" s="1"/>
  <c r="F732" i="3" s="1"/>
  <c r="F746" i="3" s="1"/>
  <c r="F760" i="3" s="1"/>
  <c r="F774" i="3" s="1"/>
  <c r="F788" i="3" s="1"/>
  <c r="F802" i="3" s="1"/>
  <c r="F816" i="3" s="1"/>
  <c r="F830" i="3" s="1"/>
  <c r="F844" i="3" s="1"/>
  <c r="F858" i="3" s="1"/>
  <c r="F872" i="3" s="1"/>
  <c r="F886" i="3" s="1"/>
  <c r="F900" i="3" s="1"/>
  <c r="F914" i="3" s="1"/>
  <c r="F928" i="3" s="1"/>
  <c r="F942" i="3" s="1"/>
  <c r="F956" i="3" s="1"/>
  <c r="F970" i="3" s="1"/>
  <c r="F984" i="3" s="1"/>
  <c r="F998" i="3" s="1"/>
  <c r="F1012" i="3" s="1"/>
  <c r="F1026" i="3" s="1"/>
  <c r="F1040" i="3" s="1"/>
  <c r="F1054" i="3" s="1"/>
  <c r="F1068" i="3" s="1"/>
  <c r="F1082" i="3" s="1"/>
  <c r="F1096" i="3" s="1"/>
  <c r="F1110" i="3" s="1"/>
  <c r="F1124" i="3" s="1"/>
  <c r="F1138" i="3" s="1"/>
  <c r="F1152" i="3" s="1"/>
  <c r="F1166" i="3" s="1"/>
  <c r="F1180" i="3" s="1"/>
  <c r="F1194" i="3" s="1"/>
  <c r="F1208" i="3" s="1"/>
  <c r="F1222" i="3" s="1"/>
  <c r="F1236" i="3" s="1"/>
  <c r="F1250" i="3" s="1"/>
  <c r="F1264" i="3" s="1"/>
  <c r="F1278" i="3" s="1"/>
  <c r="F1292" i="3" s="1"/>
  <c r="F1306" i="3" s="1"/>
  <c r="F1320" i="3" s="1"/>
  <c r="F1334" i="3" s="1"/>
  <c r="F1348" i="3" s="1"/>
  <c r="F1362" i="3" s="1"/>
  <c r="F1376" i="3" s="1"/>
  <c r="F1390" i="3" s="1"/>
  <c r="F1404" i="3" s="1"/>
  <c r="F1418" i="3" s="1"/>
  <c r="F1432" i="3" s="1"/>
  <c r="F1446" i="3" s="1"/>
  <c r="F1460" i="3" s="1"/>
  <c r="F1474" i="3" s="1"/>
  <c r="F1488" i="3" s="1"/>
  <c r="F1502" i="3" s="1"/>
  <c r="F1516" i="3" s="1"/>
  <c r="F1530" i="3" s="1"/>
  <c r="A6" i="3"/>
  <c r="B17" i="5"/>
  <c r="N18" i="5"/>
  <c r="N26" i="5"/>
  <c r="N14" i="5"/>
  <c r="B51" i="5"/>
  <c r="N49" i="5"/>
  <c r="N51" i="5"/>
  <c r="G32" i="5"/>
  <c r="B20" i="5"/>
  <c r="N23" i="5"/>
  <c r="H32" i="5"/>
  <c r="N16" i="5"/>
  <c r="A16" i="3"/>
  <c r="AK18" i="3" s="1"/>
  <c r="AH15" i="3" s="1"/>
  <c r="AH1543" i="3" l="1"/>
  <c r="AH1542" i="3"/>
  <c r="AH1541" i="3"/>
  <c r="AI1534" i="3"/>
  <c r="AI1535" i="3"/>
  <c r="AI1536" i="3"/>
  <c r="AI1537" i="3"/>
  <c r="BA11" i="3"/>
  <c r="BB10" i="3"/>
  <c r="A30" i="3"/>
  <c r="A7" i="3"/>
  <c r="N20" i="5"/>
  <c r="AG18" i="3"/>
  <c r="AF18" i="3"/>
  <c r="AE18" i="3"/>
  <c r="AD18" i="3"/>
  <c r="AC18" i="3"/>
  <c r="AA18" i="3"/>
  <c r="Z18" i="3"/>
  <c r="Y18" i="3"/>
  <c r="X18" i="3"/>
  <c r="W18" i="3"/>
  <c r="V18" i="3"/>
  <c r="U18" i="3"/>
  <c r="T18" i="3"/>
  <c r="S18" i="3"/>
  <c r="Q18" i="3"/>
  <c r="P18" i="3"/>
  <c r="O18" i="3"/>
  <c r="N18" i="3"/>
  <c r="M18" i="3"/>
  <c r="L18" i="3"/>
  <c r="K18" i="3"/>
  <c r="J18" i="3"/>
  <c r="I18" i="3"/>
  <c r="AK32" i="3" l="1"/>
  <c r="A29" i="3" s="1"/>
  <c r="A44" i="3"/>
  <c r="BA12" i="3"/>
  <c r="BB11" i="3"/>
  <c r="A8" i="3"/>
  <c r="I31" i="3"/>
  <c r="J31" i="3"/>
  <c r="S31" i="3"/>
  <c r="AA31" i="3"/>
  <c r="K31" i="3"/>
  <c r="T31" i="3"/>
  <c r="AC31" i="3"/>
  <c r="N31" i="3"/>
  <c r="W31" i="3"/>
  <c r="AF31" i="3"/>
  <c r="Y31" i="3"/>
  <c r="O31" i="3"/>
  <c r="X31" i="3"/>
  <c r="AG31" i="3"/>
  <c r="P31" i="3"/>
  <c r="Q31" i="3"/>
  <c r="Z31" i="3"/>
  <c r="L31" i="3"/>
  <c r="U31" i="3"/>
  <c r="AD31" i="3"/>
  <c r="M31" i="3"/>
  <c r="V31" i="3"/>
  <c r="AE31" i="3"/>
  <c r="AB18" i="3"/>
  <c r="AK46" i="3" l="1"/>
  <c r="A43" i="3" s="1"/>
  <c r="A58" i="3"/>
  <c r="BA13" i="3"/>
  <c r="BB12" i="3"/>
  <c r="A9" i="3"/>
  <c r="AD32" i="3"/>
  <c r="AD45" i="3" s="1"/>
  <c r="AD46" i="3" s="1"/>
  <c r="AD59" i="3" s="1"/>
  <c r="AD60" i="3" s="1"/>
  <c r="AD73" i="3" s="1"/>
  <c r="AD74" i="3" s="1"/>
  <c r="AD87" i="3" s="1"/>
  <c r="AD88" i="3" s="1"/>
  <c r="AD101" i="3" s="1"/>
  <c r="AD102" i="3" s="1"/>
  <c r="AD115" i="3" s="1"/>
  <c r="AD116" i="3" s="1"/>
  <c r="AD129" i="3" s="1"/>
  <c r="AD130" i="3" s="1"/>
  <c r="AD143" i="3" s="1"/>
  <c r="AD144" i="3" s="1"/>
  <c r="AD157" i="3" s="1"/>
  <c r="AD158" i="3" s="1"/>
  <c r="AD171" i="3" s="1"/>
  <c r="AD172" i="3" s="1"/>
  <c r="AD185" i="3" s="1"/>
  <c r="AD186" i="3" s="1"/>
  <c r="AD199" i="3" s="1"/>
  <c r="AD200" i="3" s="1"/>
  <c r="AD213" i="3" s="1"/>
  <c r="AD214" i="3" s="1"/>
  <c r="AD227" i="3" s="1"/>
  <c r="AD228" i="3" s="1"/>
  <c r="AD241" i="3" s="1"/>
  <c r="AD242" i="3" s="1"/>
  <c r="AD255" i="3" s="1"/>
  <c r="AD256" i="3" s="1"/>
  <c r="AD269" i="3" s="1"/>
  <c r="AD270" i="3" s="1"/>
  <c r="AD283" i="3" s="1"/>
  <c r="AD284" i="3" s="1"/>
  <c r="AD297" i="3" s="1"/>
  <c r="AD298" i="3" s="1"/>
  <c r="AD311" i="3" s="1"/>
  <c r="AD312" i="3" s="1"/>
  <c r="AD325" i="3" s="1"/>
  <c r="AD326" i="3" s="1"/>
  <c r="AD339" i="3" s="1"/>
  <c r="AD340" i="3" s="1"/>
  <c r="AD353" i="3" s="1"/>
  <c r="AD354" i="3" s="1"/>
  <c r="AD367" i="3" s="1"/>
  <c r="AD368" i="3" s="1"/>
  <c r="AD381" i="3" s="1"/>
  <c r="AD382" i="3" s="1"/>
  <c r="AD395" i="3" s="1"/>
  <c r="AD396" i="3" s="1"/>
  <c r="AD409" i="3" s="1"/>
  <c r="AD410" i="3" s="1"/>
  <c r="AD423" i="3" s="1"/>
  <c r="AD424" i="3" s="1"/>
  <c r="AD437" i="3" s="1"/>
  <c r="AD438" i="3" s="1"/>
  <c r="AD451" i="3" s="1"/>
  <c r="AD452" i="3" s="1"/>
  <c r="AD465" i="3" s="1"/>
  <c r="AD466" i="3" s="1"/>
  <c r="AD479" i="3" s="1"/>
  <c r="AD480" i="3" s="1"/>
  <c r="AD493" i="3" s="1"/>
  <c r="AD494" i="3" s="1"/>
  <c r="AD507" i="3" s="1"/>
  <c r="AD508" i="3" s="1"/>
  <c r="AD521" i="3" s="1"/>
  <c r="AD522" i="3" s="1"/>
  <c r="AD535" i="3" s="1"/>
  <c r="AD536" i="3" s="1"/>
  <c r="AD549" i="3" s="1"/>
  <c r="AD550" i="3" s="1"/>
  <c r="AD563" i="3" s="1"/>
  <c r="AD564" i="3" s="1"/>
  <c r="AD577" i="3" s="1"/>
  <c r="AD578" i="3" s="1"/>
  <c r="AD591" i="3" s="1"/>
  <c r="AD592" i="3" s="1"/>
  <c r="AD605" i="3" s="1"/>
  <c r="AD606" i="3" s="1"/>
  <c r="AD619" i="3" s="1"/>
  <c r="AD620" i="3" s="1"/>
  <c r="AD633" i="3" s="1"/>
  <c r="AD634" i="3" s="1"/>
  <c r="AD647" i="3" s="1"/>
  <c r="AD648" i="3" s="1"/>
  <c r="AD661" i="3" s="1"/>
  <c r="AD662" i="3" s="1"/>
  <c r="AD675" i="3" s="1"/>
  <c r="AD676" i="3" s="1"/>
  <c r="AD689" i="3" s="1"/>
  <c r="AD690" i="3" s="1"/>
  <c r="AD703" i="3" s="1"/>
  <c r="AD704" i="3" s="1"/>
  <c r="AD717" i="3" s="1"/>
  <c r="AD718" i="3" s="1"/>
  <c r="AD731" i="3" s="1"/>
  <c r="AD732" i="3" s="1"/>
  <c r="AD745" i="3" s="1"/>
  <c r="AD746" i="3" s="1"/>
  <c r="AD759" i="3" s="1"/>
  <c r="AD760" i="3" s="1"/>
  <c r="AD773" i="3" s="1"/>
  <c r="AD774" i="3" s="1"/>
  <c r="AD787" i="3" s="1"/>
  <c r="AD788" i="3" s="1"/>
  <c r="AD801" i="3" s="1"/>
  <c r="AD802" i="3" s="1"/>
  <c r="AD815" i="3" s="1"/>
  <c r="AD816" i="3" s="1"/>
  <c r="AD829" i="3" s="1"/>
  <c r="AD830" i="3" s="1"/>
  <c r="AD843" i="3" s="1"/>
  <c r="AD844" i="3" s="1"/>
  <c r="AD857" i="3" s="1"/>
  <c r="AD858" i="3" s="1"/>
  <c r="AD871" i="3" s="1"/>
  <c r="AD872" i="3" s="1"/>
  <c r="AD885" i="3" s="1"/>
  <c r="AD886" i="3" s="1"/>
  <c r="AD899" i="3" s="1"/>
  <c r="AD900" i="3" s="1"/>
  <c r="AD913" i="3" s="1"/>
  <c r="AD914" i="3" s="1"/>
  <c r="AD927" i="3" s="1"/>
  <c r="AD928" i="3" s="1"/>
  <c r="AD941" i="3" s="1"/>
  <c r="AD942" i="3" s="1"/>
  <c r="AD955" i="3" s="1"/>
  <c r="AD956" i="3" s="1"/>
  <c r="AD969" i="3" s="1"/>
  <c r="AD970" i="3" s="1"/>
  <c r="AD983" i="3" s="1"/>
  <c r="AD984" i="3" s="1"/>
  <c r="AD997" i="3" s="1"/>
  <c r="AD998" i="3" s="1"/>
  <c r="AD1011" i="3" s="1"/>
  <c r="AD1012" i="3" s="1"/>
  <c r="AD1025" i="3" s="1"/>
  <c r="AD1026" i="3" s="1"/>
  <c r="AD1039" i="3" s="1"/>
  <c r="AD1040" i="3" s="1"/>
  <c r="AD1053" i="3" s="1"/>
  <c r="AD1054" i="3" s="1"/>
  <c r="AD1067" i="3" s="1"/>
  <c r="AD1068" i="3" s="1"/>
  <c r="AD1081" i="3" s="1"/>
  <c r="AD1082" i="3" s="1"/>
  <c r="AD1095" i="3" s="1"/>
  <c r="AD1096" i="3" s="1"/>
  <c r="AD1109" i="3" s="1"/>
  <c r="AD1110" i="3" s="1"/>
  <c r="AD1123" i="3" s="1"/>
  <c r="AD1124" i="3" s="1"/>
  <c r="AD1137" i="3" s="1"/>
  <c r="AD1138" i="3" s="1"/>
  <c r="AD1151" i="3" s="1"/>
  <c r="AD1152" i="3" s="1"/>
  <c r="AD1165" i="3" s="1"/>
  <c r="AD1166" i="3" s="1"/>
  <c r="AD1179" i="3" s="1"/>
  <c r="AD1180" i="3" s="1"/>
  <c r="AD1193" i="3" s="1"/>
  <c r="AD1194" i="3" s="1"/>
  <c r="AD1207" i="3" s="1"/>
  <c r="AD1208" i="3" s="1"/>
  <c r="AD1221" i="3" s="1"/>
  <c r="AD1222" i="3" s="1"/>
  <c r="AD1235" i="3" s="1"/>
  <c r="AD1236" i="3" s="1"/>
  <c r="AD1249" i="3" s="1"/>
  <c r="AD1250" i="3" s="1"/>
  <c r="AD1263" i="3" s="1"/>
  <c r="AD1264" i="3" s="1"/>
  <c r="AD1277" i="3" s="1"/>
  <c r="AD1278" i="3" s="1"/>
  <c r="AD1291" i="3" s="1"/>
  <c r="AD1292" i="3" s="1"/>
  <c r="AD1305" i="3" s="1"/>
  <c r="AD1306" i="3" s="1"/>
  <c r="AD1319" i="3" s="1"/>
  <c r="AD1320" i="3" s="1"/>
  <c r="AD1333" i="3" s="1"/>
  <c r="AD1334" i="3" s="1"/>
  <c r="AD1347" i="3" s="1"/>
  <c r="AD1348" i="3" s="1"/>
  <c r="AD1361" i="3" s="1"/>
  <c r="AD1362" i="3" s="1"/>
  <c r="AD1375" i="3" s="1"/>
  <c r="AD1376" i="3" s="1"/>
  <c r="AD1389" i="3" s="1"/>
  <c r="AD1390" i="3" s="1"/>
  <c r="AD1403" i="3" s="1"/>
  <c r="AD1404" i="3" s="1"/>
  <c r="AD1417" i="3" s="1"/>
  <c r="AD1418" i="3" s="1"/>
  <c r="AD1431" i="3" s="1"/>
  <c r="AD1432" i="3" s="1"/>
  <c r="AD1445" i="3" s="1"/>
  <c r="AD1446" i="3" s="1"/>
  <c r="AD1459" i="3" s="1"/>
  <c r="AD1460" i="3" s="1"/>
  <c r="AD1473" i="3" s="1"/>
  <c r="AD1474" i="3" s="1"/>
  <c r="AD1487" i="3" s="1"/>
  <c r="AD1488" i="3" s="1"/>
  <c r="AD1501" i="3" s="1"/>
  <c r="AD1502" i="3" s="1"/>
  <c r="AD1515" i="3" s="1"/>
  <c r="AD1516" i="3" s="1"/>
  <c r="AD1529" i="3" s="1"/>
  <c r="AD1530" i="3" s="1"/>
  <c r="AD1532" i="3" s="1"/>
  <c r="Q32" i="3"/>
  <c r="Q45" i="3" s="1"/>
  <c r="Q46" i="3" s="1"/>
  <c r="Q59" i="3" s="1"/>
  <c r="Q60" i="3" s="1"/>
  <c r="Q73" i="3" s="1"/>
  <c r="Q74" i="3" s="1"/>
  <c r="Q87" i="3" s="1"/>
  <c r="Q88" i="3" s="1"/>
  <c r="Q101" i="3" s="1"/>
  <c r="Q102" i="3" s="1"/>
  <c r="Q115" i="3" s="1"/>
  <c r="Q116" i="3" s="1"/>
  <c r="Q129" i="3" s="1"/>
  <c r="Q130" i="3" s="1"/>
  <c r="Q143" i="3" s="1"/>
  <c r="Q144" i="3" s="1"/>
  <c r="Q157" i="3" s="1"/>
  <c r="Q158" i="3" s="1"/>
  <c r="Q171" i="3" s="1"/>
  <c r="Q172" i="3" s="1"/>
  <c r="Q185" i="3" s="1"/>
  <c r="Q186" i="3" s="1"/>
  <c r="Q199" i="3" s="1"/>
  <c r="Q200" i="3" s="1"/>
  <c r="Q213" i="3" s="1"/>
  <c r="Q214" i="3" s="1"/>
  <c r="Q227" i="3" s="1"/>
  <c r="Q228" i="3" s="1"/>
  <c r="Q241" i="3" s="1"/>
  <c r="Q242" i="3" s="1"/>
  <c r="Q255" i="3" s="1"/>
  <c r="Q256" i="3" s="1"/>
  <c r="Q269" i="3" s="1"/>
  <c r="Q270" i="3" s="1"/>
  <c r="Q283" i="3" s="1"/>
  <c r="Q284" i="3" s="1"/>
  <c r="Q297" i="3" s="1"/>
  <c r="Q298" i="3" s="1"/>
  <c r="Q311" i="3" s="1"/>
  <c r="Q312" i="3" s="1"/>
  <c r="Q325" i="3" s="1"/>
  <c r="Q326" i="3" s="1"/>
  <c r="Q339" i="3" s="1"/>
  <c r="Q340" i="3" s="1"/>
  <c r="Q353" i="3" s="1"/>
  <c r="Q354" i="3" s="1"/>
  <c r="Q367" i="3" s="1"/>
  <c r="Q368" i="3" s="1"/>
  <c r="Q381" i="3" s="1"/>
  <c r="Q382" i="3" s="1"/>
  <c r="Q395" i="3" s="1"/>
  <c r="Q396" i="3" s="1"/>
  <c r="Q409" i="3" s="1"/>
  <c r="Q410" i="3" s="1"/>
  <c r="Q423" i="3" s="1"/>
  <c r="Q424" i="3" s="1"/>
  <c r="Q437" i="3" s="1"/>
  <c r="Q438" i="3" s="1"/>
  <c r="Q451" i="3" s="1"/>
  <c r="Q452" i="3" s="1"/>
  <c r="Q465" i="3" s="1"/>
  <c r="Q466" i="3" s="1"/>
  <c r="Q479" i="3" s="1"/>
  <c r="Q480" i="3" s="1"/>
  <c r="Q493" i="3" s="1"/>
  <c r="Q494" i="3" s="1"/>
  <c r="Q507" i="3" s="1"/>
  <c r="Q508" i="3" s="1"/>
  <c r="Q521" i="3" s="1"/>
  <c r="Q522" i="3" s="1"/>
  <c r="Q535" i="3" s="1"/>
  <c r="Q536" i="3" s="1"/>
  <c r="Q549" i="3" s="1"/>
  <c r="Q550" i="3" s="1"/>
  <c r="Q563" i="3" s="1"/>
  <c r="Q564" i="3" s="1"/>
  <c r="Q577" i="3" s="1"/>
  <c r="Q578" i="3" s="1"/>
  <c r="Q591" i="3" s="1"/>
  <c r="Q592" i="3" s="1"/>
  <c r="Q605" i="3" s="1"/>
  <c r="Q606" i="3" s="1"/>
  <c r="Q619" i="3" s="1"/>
  <c r="Q620" i="3" s="1"/>
  <c r="Q633" i="3" s="1"/>
  <c r="Q634" i="3" s="1"/>
  <c r="Q647" i="3" s="1"/>
  <c r="Q648" i="3" s="1"/>
  <c r="Q661" i="3" s="1"/>
  <c r="Q662" i="3" s="1"/>
  <c r="Q675" i="3" s="1"/>
  <c r="Q676" i="3" s="1"/>
  <c r="Q689" i="3" s="1"/>
  <c r="Q690" i="3" s="1"/>
  <c r="Q703" i="3" s="1"/>
  <c r="Q704" i="3" s="1"/>
  <c r="Q717" i="3" s="1"/>
  <c r="Q718" i="3" s="1"/>
  <c r="Q731" i="3" s="1"/>
  <c r="Q732" i="3" s="1"/>
  <c r="Q745" i="3" s="1"/>
  <c r="Q746" i="3" s="1"/>
  <c r="Q759" i="3" s="1"/>
  <c r="Q760" i="3" s="1"/>
  <c r="Q773" i="3" s="1"/>
  <c r="Q774" i="3" s="1"/>
  <c r="Q787" i="3" s="1"/>
  <c r="Q788" i="3" s="1"/>
  <c r="Q801" i="3" s="1"/>
  <c r="Q802" i="3" s="1"/>
  <c r="Q815" i="3" s="1"/>
  <c r="Q816" i="3" s="1"/>
  <c r="Q829" i="3" s="1"/>
  <c r="Q830" i="3" s="1"/>
  <c r="Q843" i="3" s="1"/>
  <c r="Q844" i="3" s="1"/>
  <c r="Q857" i="3" s="1"/>
  <c r="Q858" i="3" s="1"/>
  <c r="Q871" i="3" s="1"/>
  <c r="Q872" i="3" s="1"/>
  <c r="Q885" i="3" s="1"/>
  <c r="Q886" i="3" s="1"/>
  <c r="Q899" i="3" s="1"/>
  <c r="Q900" i="3" s="1"/>
  <c r="Q913" i="3" s="1"/>
  <c r="Q914" i="3" s="1"/>
  <c r="Q927" i="3" s="1"/>
  <c r="Q928" i="3" s="1"/>
  <c r="Q941" i="3" s="1"/>
  <c r="Q942" i="3" s="1"/>
  <c r="Q955" i="3" s="1"/>
  <c r="Q956" i="3" s="1"/>
  <c r="Q969" i="3" s="1"/>
  <c r="Q970" i="3" s="1"/>
  <c r="Q983" i="3" s="1"/>
  <c r="Q984" i="3" s="1"/>
  <c r="Q997" i="3" s="1"/>
  <c r="Q998" i="3" s="1"/>
  <c r="Q1011" i="3" s="1"/>
  <c r="Q1012" i="3" s="1"/>
  <c r="Q1025" i="3" s="1"/>
  <c r="Q1026" i="3" s="1"/>
  <c r="Q1039" i="3" s="1"/>
  <c r="Q1040" i="3" s="1"/>
  <c r="Q1053" i="3" s="1"/>
  <c r="Q1054" i="3" s="1"/>
  <c r="Q1067" i="3" s="1"/>
  <c r="Q1068" i="3" s="1"/>
  <c r="Q1081" i="3" s="1"/>
  <c r="Q1082" i="3" s="1"/>
  <c r="Q1095" i="3" s="1"/>
  <c r="Q1096" i="3" s="1"/>
  <c r="Q1109" i="3" s="1"/>
  <c r="Q1110" i="3" s="1"/>
  <c r="Q1123" i="3" s="1"/>
  <c r="Q1124" i="3" s="1"/>
  <c r="Q1137" i="3" s="1"/>
  <c r="Q1138" i="3" s="1"/>
  <c r="Q1151" i="3" s="1"/>
  <c r="Q1152" i="3" s="1"/>
  <c r="Q1165" i="3" s="1"/>
  <c r="Q1166" i="3" s="1"/>
  <c r="Q1179" i="3" s="1"/>
  <c r="Q1180" i="3" s="1"/>
  <c r="Q1193" i="3" s="1"/>
  <c r="Q1194" i="3" s="1"/>
  <c r="Q1207" i="3" s="1"/>
  <c r="Q1208" i="3" s="1"/>
  <c r="Q1221" i="3" s="1"/>
  <c r="Q1222" i="3" s="1"/>
  <c r="Q1235" i="3" s="1"/>
  <c r="Q1236" i="3" s="1"/>
  <c r="Q1249" i="3" s="1"/>
  <c r="Q1250" i="3" s="1"/>
  <c r="Q1263" i="3" s="1"/>
  <c r="Q1264" i="3" s="1"/>
  <c r="Q1277" i="3" s="1"/>
  <c r="Q1278" i="3" s="1"/>
  <c r="Q1291" i="3" s="1"/>
  <c r="Q1292" i="3" s="1"/>
  <c r="Q1305" i="3" s="1"/>
  <c r="Q1306" i="3" s="1"/>
  <c r="Q1319" i="3" s="1"/>
  <c r="Q1320" i="3" s="1"/>
  <c r="Q1333" i="3" s="1"/>
  <c r="Q1334" i="3" s="1"/>
  <c r="Q1347" i="3" s="1"/>
  <c r="Q1348" i="3" s="1"/>
  <c r="Q1361" i="3" s="1"/>
  <c r="Q1362" i="3" s="1"/>
  <c r="Q1375" i="3" s="1"/>
  <c r="Q1376" i="3" s="1"/>
  <c r="Q1389" i="3" s="1"/>
  <c r="Q1390" i="3" s="1"/>
  <c r="Q1403" i="3" s="1"/>
  <c r="Q1404" i="3" s="1"/>
  <c r="Q1417" i="3" s="1"/>
  <c r="Q1418" i="3" s="1"/>
  <c r="Q1431" i="3" s="1"/>
  <c r="Q1432" i="3" s="1"/>
  <c r="Q1445" i="3" s="1"/>
  <c r="Q1446" i="3" s="1"/>
  <c r="Q1459" i="3" s="1"/>
  <c r="Q1460" i="3" s="1"/>
  <c r="Q1473" i="3" s="1"/>
  <c r="Q1474" i="3" s="1"/>
  <c r="Q1487" i="3" s="1"/>
  <c r="Q1488" i="3" s="1"/>
  <c r="Q1501" i="3" s="1"/>
  <c r="Q1502" i="3" s="1"/>
  <c r="Q1515" i="3" s="1"/>
  <c r="Q1516" i="3" s="1"/>
  <c r="Q1529" i="3" s="1"/>
  <c r="Q1530" i="3" s="1"/>
  <c r="Q1532" i="3" s="1"/>
  <c r="O32" i="3"/>
  <c r="O45" i="3" s="1"/>
  <c r="O46" i="3" s="1"/>
  <c r="O59" i="3" s="1"/>
  <c r="O60" i="3" s="1"/>
  <c r="O73" i="3" s="1"/>
  <c r="O74" i="3" s="1"/>
  <c r="O87" i="3" s="1"/>
  <c r="O88" i="3" s="1"/>
  <c r="O101" i="3" s="1"/>
  <c r="O102" i="3" s="1"/>
  <c r="O115" i="3" s="1"/>
  <c r="O116" i="3" s="1"/>
  <c r="O129" i="3" s="1"/>
  <c r="O130" i="3" s="1"/>
  <c r="O143" i="3" s="1"/>
  <c r="O144" i="3" s="1"/>
  <c r="O157" i="3" s="1"/>
  <c r="O158" i="3" s="1"/>
  <c r="O171" i="3" s="1"/>
  <c r="O172" i="3" s="1"/>
  <c r="O185" i="3" s="1"/>
  <c r="O186" i="3" s="1"/>
  <c r="O199" i="3" s="1"/>
  <c r="O200" i="3" s="1"/>
  <c r="O213" i="3" s="1"/>
  <c r="O214" i="3" s="1"/>
  <c r="O227" i="3" s="1"/>
  <c r="O228" i="3" s="1"/>
  <c r="O241" i="3" s="1"/>
  <c r="O242" i="3" s="1"/>
  <c r="O255" i="3" s="1"/>
  <c r="O256" i="3" s="1"/>
  <c r="O269" i="3" s="1"/>
  <c r="O270" i="3" s="1"/>
  <c r="O283" i="3" s="1"/>
  <c r="O284" i="3" s="1"/>
  <c r="O297" i="3" s="1"/>
  <c r="O298" i="3" s="1"/>
  <c r="O311" i="3" s="1"/>
  <c r="O312" i="3" s="1"/>
  <c r="O325" i="3" s="1"/>
  <c r="O326" i="3" s="1"/>
  <c r="O339" i="3" s="1"/>
  <c r="O340" i="3" s="1"/>
  <c r="O353" i="3" s="1"/>
  <c r="O354" i="3" s="1"/>
  <c r="O367" i="3" s="1"/>
  <c r="O368" i="3" s="1"/>
  <c r="O381" i="3" s="1"/>
  <c r="O382" i="3" s="1"/>
  <c r="O395" i="3" s="1"/>
  <c r="O396" i="3" s="1"/>
  <c r="O409" i="3" s="1"/>
  <c r="O410" i="3" s="1"/>
  <c r="O423" i="3" s="1"/>
  <c r="O424" i="3" s="1"/>
  <c r="O437" i="3" s="1"/>
  <c r="O438" i="3" s="1"/>
  <c r="O451" i="3" s="1"/>
  <c r="O452" i="3" s="1"/>
  <c r="O465" i="3" s="1"/>
  <c r="O466" i="3" s="1"/>
  <c r="O479" i="3" s="1"/>
  <c r="O480" i="3" s="1"/>
  <c r="O493" i="3" s="1"/>
  <c r="O494" i="3" s="1"/>
  <c r="O507" i="3" s="1"/>
  <c r="O508" i="3" s="1"/>
  <c r="O521" i="3" s="1"/>
  <c r="O522" i="3" s="1"/>
  <c r="O535" i="3" s="1"/>
  <c r="O536" i="3" s="1"/>
  <c r="O549" i="3" s="1"/>
  <c r="O550" i="3" s="1"/>
  <c r="O563" i="3" s="1"/>
  <c r="O564" i="3" s="1"/>
  <c r="O577" i="3" s="1"/>
  <c r="O578" i="3" s="1"/>
  <c r="O591" i="3" s="1"/>
  <c r="O592" i="3" s="1"/>
  <c r="O605" i="3" s="1"/>
  <c r="O606" i="3" s="1"/>
  <c r="O619" i="3" s="1"/>
  <c r="O620" i="3" s="1"/>
  <c r="O633" i="3" s="1"/>
  <c r="O634" i="3" s="1"/>
  <c r="O647" i="3" s="1"/>
  <c r="O648" i="3" s="1"/>
  <c r="O661" i="3" s="1"/>
  <c r="O662" i="3" s="1"/>
  <c r="O675" i="3" s="1"/>
  <c r="O676" i="3" s="1"/>
  <c r="O689" i="3" s="1"/>
  <c r="O690" i="3" s="1"/>
  <c r="O703" i="3" s="1"/>
  <c r="O704" i="3" s="1"/>
  <c r="O717" i="3" s="1"/>
  <c r="O718" i="3" s="1"/>
  <c r="O731" i="3" s="1"/>
  <c r="O732" i="3" s="1"/>
  <c r="O745" i="3" s="1"/>
  <c r="O746" i="3" s="1"/>
  <c r="O759" i="3" s="1"/>
  <c r="O760" i="3" s="1"/>
  <c r="O773" i="3" s="1"/>
  <c r="O774" i="3" s="1"/>
  <c r="O787" i="3" s="1"/>
  <c r="O788" i="3" s="1"/>
  <c r="O801" i="3" s="1"/>
  <c r="O802" i="3" s="1"/>
  <c r="O815" i="3" s="1"/>
  <c r="O816" i="3" s="1"/>
  <c r="O829" i="3" s="1"/>
  <c r="O830" i="3" s="1"/>
  <c r="O843" i="3" s="1"/>
  <c r="O844" i="3" s="1"/>
  <c r="O857" i="3" s="1"/>
  <c r="O858" i="3" s="1"/>
  <c r="O871" i="3" s="1"/>
  <c r="O872" i="3" s="1"/>
  <c r="O885" i="3" s="1"/>
  <c r="O886" i="3" s="1"/>
  <c r="O899" i="3" s="1"/>
  <c r="O900" i="3" s="1"/>
  <c r="O913" i="3" s="1"/>
  <c r="O914" i="3" s="1"/>
  <c r="O927" i="3" s="1"/>
  <c r="O928" i="3" s="1"/>
  <c r="O941" i="3" s="1"/>
  <c r="O942" i="3" s="1"/>
  <c r="O955" i="3" s="1"/>
  <c r="O956" i="3" s="1"/>
  <c r="O969" i="3" s="1"/>
  <c r="O970" i="3" s="1"/>
  <c r="O983" i="3" s="1"/>
  <c r="O984" i="3" s="1"/>
  <c r="O997" i="3" s="1"/>
  <c r="O998" i="3" s="1"/>
  <c r="O1011" i="3" s="1"/>
  <c r="O1012" i="3" s="1"/>
  <c r="O1025" i="3" s="1"/>
  <c r="O1026" i="3" s="1"/>
  <c r="O1039" i="3" s="1"/>
  <c r="O1040" i="3" s="1"/>
  <c r="O1053" i="3" s="1"/>
  <c r="O1054" i="3" s="1"/>
  <c r="O1067" i="3" s="1"/>
  <c r="O1068" i="3" s="1"/>
  <c r="O1081" i="3" s="1"/>
  <c r="O1082" i="3" s="1"/>
  <c r="O1095" i="3" s="1"/>
  <c r="O1096" i="3" s="1"/>
  <c r="O1109" i="3" s="1"/>
  <c r="O1110" i="3" s="1"/>
  <c r="O1123" i="3" s="1"/>
  <c r="O1124" i="3" s="1"/>
  <c r="O1137" i="3" s="1"/>
  <c r="O1138" i="3" s="1"/>
  <c r="O1151" i="3" s="1"/>
  <c r="O1152" i="3" s="1"/>
  <c r="O1165" i="3" s="1"/>
  <c r="O1166" i="3" s="1"/>
  <c r="O1179" i="3" s="1"/>
  <c r="O1180" i="3" s="1"/>
  <c r="O1193" i="3" s="1"/>
  <c r="O1194" i="3" s="1"/>
  <c r="O1207" i="3" s="1"/>
  <c r="O1208" i="3" s="1"/>
  <c r="O1221" i="3" s="1"/>
  <c r="O1222" i="3" s="1"/>
  <c r="O1235" i="3" s="1"/>
  <c r="O1236" i="3" s="1"/>
  <c r="O1249" i="3" s="1"/>
  <c r="O1250" i="3" s="1"/>
  <c r="O1263" i="3" s="1"/>
  <c r="O1264" i="3" s="1"/>
  <c r="O1277" i="3" s="1"/>
  <c r="O1278" i="3" s="1"/>
  <c r="O1291" i="3" s="1"/>
  <c r="O1292" i="3" s="1"/>
  <c r="O1305" i="3" s="1"/>
  <c r="O1306" i="3" s="1"/>
  <c r="O1319" i="3" s="1"/>
  <c r="O1320" i="3" s="1"/>
  <c r="O1333" i="3" s="1"/>
  <c r="O1334" i="3" s="1"/>
  <c r="O1347" i="3" s="1"/>
  <c r="O1348" i="3" s="1"/>
  <c r="O1361" i="3" s="1"/>
  <c r="O1362" i="3" s="1"/>
  <c r="O1375" i="3" s="1"/>
  <c r="O1376" i="3" s="1"/>
  <c r="O1389" i="3" s="1"/>
  <c r="O1390" i="3" s="1"/>
  <c r="O1403" i="3" s="1"/>
  <c r="O1404" i="3" s="1"/>
  <c r="O1417" i="3" s="1"/>
  <c r="O1418" i="3" s="1"/>
  <c r="O1431" i="3" s="1"/>
  <c r="O1432" i="3" s="1"/>
  <c r="O1445" i="3" s="1"/>
  <c r="O1446" i="3" s="1"/>
  <c r="O1459" i="3" s="1"/>
  <c r="O1460" i="3" s="1"/>
  <c r="O1473" i="3" s="1"/>
  <c r="O1474" i="3" s="1"/>
  <c r="O1487" i="3" s="1"/>
  <c r="O1488" i="3" s="1"/>
  <c r="O1501" i="3" s="1"/>
  <c r="O1502" i="3" s="1"/>
  <c r="O1515" i="3" s="1"/>
  <c r="O1516" i="3" s="1"/>
  <c r="O1529" i="3" s="1"/>
  <c r="O1530" i="3" s="1"/>
  <c r="O1532" i="3" s="1"/>
  <c r="N32" i="3"/>
  <c r="N45" i="3" s="1"/>
  <c r="N46" i="3" s="1"/>
  <c r="N59" i="3" s="1"/>
  <c r="N60" i="3" s="1"/>
  <c r="N73" i="3" s="1"/>
  <c r="N74" i="3" s="1"/>
  <c r="N87" i="3" s="1"/>
  <c r="N88" i="3" s="1"/>
  <c r="N101" i="3" s="1"/>
  <c r="N102" i="3" s="1"/>
  <c r="N115" i="3" s="1"/>
  <c r="N116" i="3" s="1"/>
  <c r="N129" i="3" s="1"/>
  <c r="N130" i="3" s="1"/>
  <c r="N143" i="3" s="1"/>
  <c r="N144" i="3" s="1"/>
  <c r="N157" i="3" s="1"/>
  <c r="N158" i="3" s="1"/>
  <c r="N171" i="3" s="1"/>
  <c r="N172" i="3" s="1"/>
  <c r="N185" i="3" s="1"/>
  <c r="N186" i="3" s="1"/>
  <c r="N199" i="3" s="1"/>
  <c r="N200" i="3" s="1"/>
  <c r="N213" i="3" s="1"/>
  <c r="N214" i="3" s="1"/>
  <c r="N227" i="3" s="1"/>
  <c r="N228" i="3" s="1"/>
  <c r="N241" i="3" s="1"/>
  <c r="N242" i="3" s="1"/>
  <c r="N255" i="3" s="1"/>
  <c r="N256" i="3" s="1"/>
  <c r="N269" i="3" s="1"/>
  <c r="N270" i="3" s="1"/>
  <c r="N283" i="3" s="1"/>
  <c r="N284" i="3" s="1"/>
  <c r="N297" i="3" s="1"/>
  <c r="N298" i="3" s="1"/>
  <c r="N311" i="3" s="1"/>
  <c r="N312" i="3" s="1"/>
  <c r="N325" i="3" s="1"/>
  <c r="N326" i="3" s="1"/>
  <c r="N339" i="3" s="1"/>
  <c r="N340" i="3" s="1"/>
  <c r="N353" i="3" s="1"/>
  <c r="N354" i="3" s="1"/>
  <c r="N367" i="3" s="1"/>
  <c r="N368" i="3" s="1"/>
  <c r="N381" i="3" s="1"/>
  <c r="N382" i="3" s="1"/>
  <c r="N395" i="3" s="1"/>
  <c r="N396" i="3" s="1"/>
  <c r="N409" i="3" s="1"/>
  <c r="N410" i="3" s="1"/>
  <c r="N423" i="3" s="1"/>
  <c r="N424" i="3" s="1"/>
  <c r="N437" i="3" s="1"/>
  <c r="N438" i="3" s="1"/>
  <c r="N451" i="3" s="1"/>
  <c r="N452" i="3" s="1"/>
  <c r="N465" i="3" s="1"/>
  <c r="N466" i="3" s="1"/>
  <c r="N479" i="3" s="1"/>
  <c r="N480" i="3" s="1"/>
  <c r="N493" i="3" s="1"/>
  <c r="N494" i="3" s="1"/>
  <c r="N507" i="3" s="1"/>
  <c r="N508" i="3" s="1"/>
  <c r="N521" i="3" s="1"/>
  <c r="N522" i="3" s="1"/>
  <c r="N535" i="3" s="1"/>
  <c r="N536" i="3" s="1"/>
  <c r="N549" i="3" s="1"/>
  <c r="N550" i="3" s="1"/>
  <c r="N563" i="3" s="1"/>
  <c r="N564" i="3" s="1"/>
  <c r="N577" i="3" s="1"/>
  <c r="N578" i="3" s="1"/>
  <c r="N591" i="3" s="1"/>
  <c r="N592" i="3" s="1"/>
  <c r="N605" i="3" s="1"/>
  <c r="N606" i="3" s="1"/>
  <c r="N619" i="3" s="1"/>
  <c r="N620" i="3" s="1"/>
  <c r="N633" i="3" s="1"/>
  <c r="N634" i="3" s="1"/>
  <c r="N647" i="3" s="1"/>
  <c r="N648" i="3" s="1"/>
  <c r="N661" i="3" s="1"/>
  <c r="N662" i="3" s="1"/>
  <c r="N675" i="3" s="1"/>
  <c r="N676" i="3" s="1"/>
  <c r="N689" i="3" s="1"/>
  <c r="N690" i="3" s="1"/>
  <c r="N703" i="3" s="1"/>
  <c r="N704" i="3" s="1"/>
  <c r="N717" i="3" s="1"/>
  <c r="N718" i="3" s="1"/>
  <c r="N731" i="3" s="1"/>
  <c r="N732" i="3" s="1"/>
  <c r="N745" i="3" s="1"/>
  <c r="N746" i="3" s="1"/>
  <c r="N759" i="3" s="1"/>
  <c r="N760" i="3" s="1"/>
  <c r="N773" i="3" s="1"/>
  <c r="N774" i="3" s="1"/>
  <c r="N787" i="3" s="1"/>
  <c r="N788" i="3" s="1"/>
  <c r="N801" i="3" s="1"/>
  <c r="N802" i="3" s="1"/>
  <c r="N815" i="3" s="1"/>
  <c r="N816" i="3" s="1"/>
  <c r="N829" i="3" s="1"/>
  <c r="N830" i="3" s="1"/>
  <c r="N843" i="3" s="1"/>
  <c r="N844" i="3" s="1"/>
  <c r="N857" i="3" s="1"/>
  <c r="N858" i="3" s="1"/>
  <c r="N871" i="3" s="1"/>
  <c r="N872" i="3" s="1"/>
  <c r="N885" i="3" s="1"/>
  <c r="N886" i="3" s="1"/>
  <c r="N899" i="3" s="1"/>
  <c r="N900" i="3" s="1"/>
  <c r="N913" i="3" s="1"/>
  <c r="N914" i="3" s="1"/>
  <c r="N927" i="3" s="1"/>
  <c r="N928" i="3" s="1"/>
  <c r="N941" i="3" s="1"/>
  <c r="N942" i="3" s="1"/>
  <c r="N955" i="3" s="1"/>
  <c r="N956" i="3" s="1"/>
  <c r="N969" i="3" s="1"/>
  <c r="N970" i="3" s="1"/>
  <c r="N983" i="3" s="1"/>
  <c r="N984" i="3" s="1"/>
  <c r="N997" i="3" s="1"/>
  <c r="N998" i="3" s="1"/>
  <c r="N1011" i="3" s="1"/>
  <c r="N1012" i="3" s="1"/>
  <c r="N1025" i="3" s="1"/>
  <c r="N1026" i="3" s="1"/>
  <c r="N1039" i="3" s="1"/>
  <c r="N1040" i="3" s="1"/>
  <c r="N1053" i="3" s="1"/>
  <c r="N1054" i="3" s="1"/>
  <c r="N1067" i="3" s="1"/>
  <c r="N1068" i="3" s="1"/>
  <c r="N1081" i="3" s="1"/>
  <c r="N1082" i="3" s="1"/>
  <c r="N1095" i="3" s="1"/>
  <c r="N1096" i="3" s="1"/>
  <c r="N1109" i="3" s="1"/>
  <c r="N1110" i="3" s="1"/>
  <c r="N1123" i="3" s="1"/>
  <c r="N1124" i="3" s="1"/>
  <c r="N1137" i="3" s="1"/>
  <c r="N1138" i="3" s="1"/>
  <c r="N1151" i="3" s="1"/>
  <c r="N1152" i="3" s="1"/>
  <c r="N1165" i="3" s="1"/>
  <c r="N1166" i="3" s="1"/>
  <c r="N1179" i="3" s="1"/>
  <c r="N1180" i="3" s="1"/>
  <c r="N1193" i="3" s="1"/>
  <c r="N1194" i="3" s="1"/>
  <c r="N1207" i="3" s="1"/>
  <c r="N1208" i="3" s="1"/>
  <c r="N1221" i="3" s="1"/>
  <c r="N1222" i="3" s="1"/>
  <c r="N1235" i="3" s="1"/>
  <c r="N1236" i="3" s="1"/>
  <c r="N1249" i="3" s="1"/>
  <c r="N1250" i="3" s="1"/>
  <c r="N1263" i="3" s="1"/>
  <c r="N1264" i="3" s="1"/>
  <c r="N1277" i="3" s="1"/>
  <c r="N1278" i="3" s="1"/>
  <c r="N1291" i="3" s="1"/>
  <c r="N1292" i="3" s="1"/>
  <c r="N1305" i="3" s="1"/>
  <c r="N1306" i="3" s="1"/>
  <c r="N1319" i="3" s="1"/>
  <c r="N1320" i="3" s="1"/>
  <c r="N1333" i="3" s="1"/>
  <c r="N1334" i="3" s="1"/>
  <c r="N1347" i="3" s="1"/>
  <c r="N1348" i="3" s="1"/>
  <c r="N1361" i="3" s="1"/>
  <c r="N1362" i="3" s="1"/>
  <c r="N1375" i="3" s="1"/>
  <c r="N1376" i="3" s="1"/>
  <c r="N1389" i="3" s="1"/>
  <c r="N1390" i="3" s="1"/>
  <c r="N1403" i="3" s="1"/>
  <c r="N1404" i="3" s="1"/>
  <c r="N1417" i="3" s="1"/>
  <c r="N1418" i="3" s="1"/>
  <c r="N1431" i="3" s="1"/>
  <c r="N1432" i="3" s="1"/>
  <c r="N1445" i="3" s="1"/>
  <c r="N1446" i="3" s="1"/>
  <c r="N1459" i="3" s="1"/>
  <c r="N1460" i="3" s="1"/>
  <c r="N1473" i="3" s="1"/>
  <c r="N1474" i="3" s="1"/>
  <c r="N1487" i="3" s="1"/>
  <c r="N1488" i="3" s="1"/>
  <c r="N1501" i="3" s="1"/>
  <c r="N1502" i="3" s="1"/>
  <c r="N1515" i="3" s="1"/>
  <c r="N1516" i="3" s="1"/>
  <c r="N1529" i="3" s="1"/>
  <c r="N1530" i="3" s="1"/>
  <c r="N1532" i="3" s="1"/>
  <c r="AA32" i="3"/>
  <c r="AA45" i="3" s="1"/>
  <c r="AA46" i="3" s="1"/>
  <c r="AA59" i="3" s="1"/>
  <c r="AA60" i="3" s="1"/>
  <c r="AA73" i="3" s="1"/>
  <c r="AA74" i="3" s="1"/>
  <c r="AA87" i="3" s="1"/>
  <c r="AA88" i="3" s="1"/>
  <c r="AA101" i="3" s="1"/>
  <c r="AA102" i="3" s="1"/>
  <c r="AA115" i="3" s="1"/>
  <c r="AA116" i="3" s="1"/>
  <c r="AA129" i="3" s="1"/>
  <c r="AA130" i="3" s="1"/>
  <c r="AA143" i="3" s="1"/>
  <c r="AA144" i="3" s="1"/>
  <c r="AA157" i="3" s="1"/>
  <c r="AA158" i="3" s="1"/>
  <c r="AA171" i="3" s="1"/>
  <c r="AA172" i="3" s="1"/>
  <c r="AA185" i="3" s="1"/>
  <c r="AA186" i="3" s="1"/>
  <c r="AA199" i="3" s="1"/>
  <c r="AA200" i="3" s="1"/>
  <c r="AA213" i="3" s="1"/>
  <c r="AA214" i="3" s="1"/>
  <c r="AA227" i="3" s="1"/>
  <c r="AA228" i="3" s="1"/>
  <c r="AA241" i="3" s="1"/>
  <c r="AA242" i="3" s="1"/>
  <c r="AA255" i="3" s="1"/>
  <c r="AA256" i="3" s="1"/>
  <c r="AA269" i="3" s="1"/>
  <c r="AA270" i="3" s="1"/>
  <c r="AA283" i="3" s="1"/>
  <c r="AA284" i="3" s="1"/>
  <c r="AA297" i="3" s="1"/>
  <c r="AA298" i="3" s="1"/>
  <c r="AA311" i="3" s="1"/>
  <c r="AA312" i="3" s="1"/>
  <c r="AA325" i="3" s="1"/>
  <c r="AA326" i="3" s="1"/>
  <c r="AA339" i="3" s="1"/>
  <c r="AA340" i="3" s="1"/>
  <c r="AA353" i="3" s="1"/>
  <c r="AA354" i="3" s="1"/>
  <c r="AA367" i="3" s="1"/>
  <c r="AA368" i="3" s="1"/>
  <c r="AA381" i="3" s="1"/>
  <c r="AA382" i="3" s="1"/>
  <c r="AA395" i="3" s="1"/>
  <c r="AA396" i="3" s="1"/>
  <c r="AA409" i="3" s="1"/>
  <c r="AA410" i="3" s="1"/>
  <c r="AA423" i="3" s="1"/>
  <c r="AA424" i="3" s="1"/>
  <c r="AA437" i="3" s="1"/>
  <c r="AA438" i="3" s="1"/>
  <c r="AA451" i="3" s="1"/>
  <c r="AA452" i="3" s="1"/>
  <c r="AA465" i="3" s="1"/>
  <c r="AA466" i="3" s="1"/>
  <c r="AA479" i="3" s="1"/>
  <c r="AA480" i="3" s="1"/>
  <c r="AA493" i="3" s="1"/>
  <c r="AA494" i="3" s="1"/>
  <c r="AA507" i="3" s="1"/>
  <c r="AA508" i="3" s="1"/>
  <c r="AA521" i="3" s="1"/>
  <c r="AA522" i="3" s="1"/>
  <c r="AA535" i="3" s="1"/>
  <c r="AA536" i="3" s="1"/>
  <c r="AA549" i="3" s="1"/>
  <c r="AA550" i="3" s="1"/>
  <c r="AA563" i="3" s="1"/>
  <c r="AA564" i="3" s="1"/>
  <c r="AA577" i="3" s="1"/>
  <c r="AA578" i="3" s="1"/>
  <c r="AA591" i="3" s="1"/>
  <c r="AA592" i="3" s="1"/>
  <c r="AA605" i="3" s="1"/>
  <c r="AA606" i="3" s="1"/>
  <c r="AA619" i="3" s="1"/>
  <c r="AA620" i="3" s="1"/>
  <c r="AA633" i="3" s="1"/>
  <c r="AA634" i="3" s="1"/>
  <c r="AA647" i="3" s="1"/>
  <c r="AA648" i="3" s="1"/>
  <c r="AA661" i="3" s="1"/>
  <c r="AA662" i="3" s="1"/>
  <c r="AA675" i="3" s="1"/>
  <c r="AA676" i="3" s="1"/>
  <c r="AA689" i="3" s="1"/>
  <c r="AA690" i="3" s="1"/>
  <c r="AA703" i="3" s="1"/>
  <c r="AA704" i="3" s="1"/>
  <c r="AA717" i="3" s="1"/>
  <c r="AA718" i="3" s="1"/>
  <c r="AA731" i="3" s="1"/>
  <c r="AA732" i="3" s="1"/>
  <c r="AA745" i="3" s="1"/>
  <c r="AA746" i="3" s="1"/>
  <c r="AA759" i="3" s="1"/>
  <c r="AA760" i="3" s="1"/>
  <c r="AA773" i="3" s="1"/>
  <c r="AA774" i="3" s="1"/>
  <c r="AA787" i="3" s="1"/>
  <c r="AA788" i="3" s="1"/>
  <c r="AA801" i="3" s="1"/>
  <c r="AA802" i="3" s="1"/>
  <c r="AA815" i="3" s="1"/>
  <c r="AA816" i="3" s="1"/>
  <c r="AA829" i="3" s="1"/>
  <c r="AA830" i="3" s="1"/>
  <c r="AA843" i="3" s="1"/>
  <c r="AA844" i="3" s="1"/>
  <c r="AA857" i="3" s="1"/>
  <c r="AA858" i="3" s="1"/>
  <c r="AA871" i="3" s="1"/>
  <c r="AA872" i="3" s="1"/>
  <c r="AA885" i="3" s="1"/>
  <c r="AA886" i="3" s="1"/>
  <c r="AA899" i="3" s="1"/>
  <c r="AA900" i="3" s="1"/>
  <c r="AA913" i="3" s="1"/>
  <c r="AA914" i="3" s="1"/>
  <c r="AA927" i="3" s="1"/>
  <c r="AA928" i="3" s="1"/>
  <c r="AA941" i="3" s="1"/>
  <c r="AA942" i="3" s="1"/>
  <c r="AA955" i="3" s="1"/>
  <c r="AA956" i="3" s="1"/>
  <c r="AA969" i="3" s="1"/>
  <c r="AA970" i="3" s="1"/>
  <c r="AA983" i="3" s="1"/>
  <c r="AA984" i="3" s="1"/>
  <c r="AA997" i="3" s="1"/>
  <c r="AA998" i="3" s="1"/>
  <c r="AA1011" i="3" s="1"/>
  <c r="AA1012" i="3" s="1"/>
  <c r="AA1025" i="3" s="1"/>
  <c r="AA1026" i="3" s="1"/>
  <c r="AA1039" i="3" s="1"/>
  <c r="AA1040" i="3" s="1"/>
  <c r="AA1053" i="3" s="1"/>
  <c r="AA1054" i="3" s="1"/>
  <c r="AA1067" i="3" s="1"/>
  <c r="AA1068" i="3" s="1"/>
  <c r="AA1081" i="3" s="1"/>
  <c r="AA1082" i="3" s="1"/>
  <c r="AA1095" i="3" s="1"/>
  <c r="AA1096" i="3" s="1"/>
  <c r="AA1109" i="3" s="1"/>
  <c r="AA1110" i="3" s="1"/>
  <c r="AA1123" i="3" s="1"/>
  <c r="AA1124" i="3" s="1"/>
  <c r="AA1137" i="3" s="1"/>
  <c r="AA1138" i="3" s="1"/>
  <c r="AA1151" i="3" s="1"/>
  <c r="AA1152" i="3" s="1"/>
  <c r="AA1165" i="3" s="1"/>
  <c r="AA1166" i="3" s="1"/>
  <c r="AA1179" i="3" s="1"/>
  <c r="AA1180" i="3" s="1"/>
  <c r="AA1193" i="3" s="1"/>
  <c r="AA1194" i="3" s="1"/>
  <c r="AA1207" i="3" s="1"/>
  <c r="AA1208" i="3" s="1"/>
  <c r="AA1221" i="3" s="1"/>
  <c r="AA1222" i="3" s="1"/>
  <c r="AA1235" i="3" s="1"/>
  <c r="AA1236" i="3" s="1"/>
  <c r="AA1249" i="3" s="1"/>
  <c r="AA1250" i="3" s="1"/>
  <c r="AA1263" i="3" s="1"/>
  <c r="AA1264" i="3" s="1"/>
  <c r="AA1277" i="3" s="1"/>
  <c r="AA1278" i="3" s="1"/>
  <c r="AA1291" i="3" s="1"/>
  <c r="AA1292" i="3" s="1"/>
  <c r="AA1305" i="3" s="1"/>
  <c r="AA1306" i="3" s="1"/>
  <c r="AA1319" i="3" s="1"/>
  <c r="AA1320" i="3" s="1"/>
  <c r="AA1333" i="3" s="1"/>
  <c r="AA1334" i="3" s="1"/>
  <c r="AA1347" i="3" s="1"/>
  <c r="AA1348" i="3" s="1"/>
  <c r="AA1361" i="3" s="1"/>
  <c r="AA1362" i="3" s="1"/>
  <c r="AA1375" i="3" s="1"/>
  <c r="AA1376" i="3" s="1"/>
  <c r="AA1389" i="3" s="1"/>
  <c r="AA1390" i="3" s="1"/>
  <c r="AA1403" i="3" s="1"/>
  <c r="AA1404" i="3" s="1"/>
  <c r="AA1417" i="3" s="1"/>
  <c r="AA1418" i="3" s="1"/>
  <c r="AA1431" i="3" s="1"/>
  <c r="AA1432" i="3" s="1"/>
  <c r="AA1445" i="3" s="1"/>
  <c r="AA1446" i="3" s="1"/>
  <c r="AA1459" i="3" s="1"/>
  <c r="AA1460" i="3" s="1"/>
  <c r="AA1473" i="3" s="1"/>
  <c r="AA1474" i="3" s="1"/>
  <c r="AA1487" i="3" s="1"/>
  <c r="AA1488" i="3" s="1"/>
  <c r="AA1501" i="3" s="1"/>
  <c r="AA1502" i="3" s="1"/>
  <c r="AA1515" i="3" s="1"/>
  <c r="AA1516" i="3" s="1"/>
  <c r="AA1529" i="3" s="1"/>
  <c r="AA1530" i="3" s="1"/>
  <c r="AA1532" i="3" s="1"/>
  <c r="AE32" i="3"/>
  <c r="AE45" i="3" s="1"/>
  <c r="AE46" i="3" s="1"/>
  <c r="AE59" i="3" s="1"/>
  <c r="AE60" i="3" s="1"/>
  <c r="AE73" i="3" s="1"/>
  <c r="AE74" i="3" s="1"/>
  <c r="AE87" i="3" s="1"/>
  <c r="AE88" i="3" s="1"/>
  <c r="AE101" i="3" s="1"/>
  <c r="AE102" i="3" s="1"/>
  <c r="AE115" i="3" s="1"/>
  <c r="AE116" i="3" s="1"/>
  <c r="AE129" i="3" s="1"/>
  <c r="AE130" i="3" s="1"/>
  <c r="AE143" i="3" s="1"/>
  <c r="AE144" i="3" s="1"/>
  <c r="AE157" i="3" s="1"/>
  <c r="AE158" i="3" s="1"/>
  <c r="AE171" i="3" s="1"/>
  <c r="AE172" i="3" s="1"/>
  <c r="AE185" i="3" s="1"/>
  <c r="AE186" i="3" s="1"/>
  <c r="AE199" i="3" s="1"/>
  <c r="AE200" i="3" s="1"/>
  <c r="AE213" i="3" s="1"/>
  <c r="AE214" i="3" s="1"/>
  <c r="AE227" i="3" s="1"/>
  <c r="AE228" i="3" s="1"/>
  <c r="AE241" i="3" s="1"/>
  <c r="AE242" i="3" s="1"/>
  <c r="AE255" i="3" s="1"/>
  <c r="AE256" i="3" s="1"/>
  <c r="AE269" i="3" s="1"/>
  <c r="AE270" i="3" s="1"/>
  <c r="AE283" i="3" s="1"/>
  <c r="AE284" i="3" s="1"/>
  <c r="AE297" i="3" s="1"/>
  <c r="AE298" i="3" s="1"/>
  <c r="AE311" i="3" s="1"/>
  <c r="AE312" i="3" s="1"/>
  <c r="AE325" i="3" s="1"/>
  <c r="AE326" i="3" s="1"/>
  <c r="AE339" i="3" s="1"/>
  <c r="AE340" i="3" s="1"/>
  <c r="AE353" i="3" s="1"/>
  <c r="AE354" i="3" s="1"/>
  <c r="AE367" i="3" s="1"/>
  <c r="AE368" i="3" s="1"/>
  <c r="AE381" i="3" s="1"/>
  <c r="AE382" i="3" s="1"/>
  <c r="AE395" i="3" s="1"/>
  <c r="AE396" i="3" s="1"/>
  <c r="AE409" i="3" s="1"/>
  <c r="AE410" i="3" s="1"/>
  <c r="AE423" i="3" s="1"/>
  <c r="AE424" i="3" s="1"/>
  <c r="AE437" i="3" s="1"/>
  <c r="AE438" i="3" s="1"/>
  <c r="AE451" i="3" s="1"/>
  <c r="AE452" i="3" s="1"/>
  <c r="AE465" i="3" s="1"/>
  <c r="AE466" i="3" s="1"/>
  <c r="AE479" i="3" s="1"/>
  <c r="AE480" i="3" s="1"/>
  <c r="AE493" i="3" s="1"/>
  <c r="AE494" i="3" s="1"/>
  <c r="AE507" i="3" s="1"/>
  <c r="AE508" i="3" s="1"/>
  <c r="AE521" i="3" s="1"/>
  <c r="AE522" i="3" s="1"/>
  <c r="AE535" i="3" s="1"/>
  <c r="AE536" i="3" s="1"/>
  <c r="AE549" i="3" s="1"/>
  <c r="AE550" i="3" s="1"/>
  <c r="AE563" i="3" s="1"/>
  <c r="AE564" i="3" s="1"/>
  <c r="AE577" i="3" s="1"/>
  <c r="AE578" i="3" s="1"/>
  <c r="AE591" i="3" s="1"/>
  <c r="AE592" i="3" s="1"/>
  <c r="AE605" i="3" s="1"/>
  <c r="AE606" i="3" s="1"/>
  <c r="AE619" i="3" s="1"/>
  <c r="AE620" i="3" s="1"/>
  <c r="AE633" i="3" s="1"/>
  <c r="AE634" i="3" s="1"/>
  <c r="AE647" i="3" s="1"/>
  <c r="AE648" i="3" s="1"/>
  <c r="AE661" i="3" s="1"/>
  <c r="AE662" i="3" s="1"/>
  <c r="AE675" i="3" s="1"/>
  <c r="AE676" i="3" s="1"/>
  <c r="AE689" i="3" s="1"/>
  <c r="AE690" i="3" s="1"/>
  <c r="AE703" i="3" s="1"/>
  <c r="AE704" i="3" s="1"/>
  <c r="AE717" i="3" s="1"/>
  <c r="AE718" i="3" s="1"/>
  <c r="AE731" i="3" s="1"/>
  <c r="AE732" i="3" s="1"/>
  <c r="AE745" i="3" s="1"/>
  <c r="AE746" i="3" s="1"/>
  <c r="AE759" i="3" s="1"/>
  <c r="AE760" i="3" s="1"/>
  <c r="AE773" i="3" s="1"/>
  <c r="AE774" i="3" s="1"/>
  <c r="AE787" i="3" s="1"/>
  <c r="AE788" i="3" s="1"/>
  <c r="AE801" i="3" s="1"/>
  <c r="AE802" i="3" s="1"/>
  <c r="AE815" i="3" s="1"/>
  <c r="AE816" i="3" s="1"/>
  <c r="AE829" i="3" s="1"/>
  <c r="AE830" i="3" s="1"/>
  <c r="AE843" i="3" s="1"/>
  <c r="AE844" i="3" s="1"/>
  <c r="AE857" i="3" s="1"/>
  <c r="AE858" i="3" s="1"/>
  <c r="AE871" i="3" s="1"/>
  <c r="AE872" i="3" s="1"/>
  <c r="AE885" i="3" s="1"/>
  <c r="AE886" i="3" s="1"/>
  <c r="AE899" i="3" s="1"/>
  <c r="AE900" i="3" s="1"/>
  <c r="AE913" i="3" s="1"/>
  <c r="AE914" i="3" s="1"/>
  <c r="AE927" i="3" s="1"/>
  <c r="AE928" i="3" s="1"/>
  <c r="AE941" i="3" s="1"/>
  <c r="AE942" i="3" s="1"/>
  <c r="AE955" i="3" s="1"/>
  <c r="AE956" i="3" s="1"/>
  <c r="AE969" i="3" s="1"/>
  <c r="AE970" i="3" s="1"/>
  <c r="AE983" i="3" s="1"/>
  <c r="AE984" i="3" s="1"/>
  <c r="AE997" i="3" s="1"/>
  <c r="AE998" i="3" s="1"/>
  <c r="AE1011" i="3" s="1"/>
  <c r="AE1012" i="3" s="1"/>
  <c r="AE1025" i="3" s="1"/>
  <c r="AE1026" i="3" s="1"/>
  <c r="AE1039" i="3" s="1"/>
  <c r="AE1040" i="3" s="1"/>
  <c r="AE1053" i="3" s="1"/>
  <c r="AE1054" i="3" s="1"/>
  <c r="AE1067" i="3" s="1"/>
  <c r="AE1068" i="3" s="1"/>
  <c r="AE1081" i="3" s="1"/>
  <c r="AE1082" i="3" s="1"/>
  <c r="AE1095" i="3" s="1"/>
  <c r="AE1096" i="3" s="1"/>
  <c r="AE1109" i="3" s="1"/>
  <c r="AE1110" i="3" s="1"/>
  <c r="AE1123" i="3" s="1"/>
  <c r="AE1124" i="3" s="1"/>
  <c r="AE1137" i="3" s="1"/>
  <c r="AE1138" i="3" s="1"/>
  <c r="AE1151" i="3" s="1"/>
  <c r="AE1152" i="3" s="1"/>
  <c r="AE1165" i="3" s="1"/>
  <c r="AE1166" i="3" s="1"/>
  <c r="AE1179" i="3" s="1"/>
  <c r="AE1180" i="3" s="1"/>
  <c r="AE1193" i="3" s="1"/>
  <c r="AE1194" i="3" s="1"/>
  <c r="AE1207" i="3" s="1"/>
  <c r="AE1208" i="3" s="1"/>
  <c r="AE1221" i="3" s="1"/>
  <c r="AE1222" i="3" s="1"/>
  <c r="AE1235" i="3" s="1"/>
  <c r="AE1236" i="3" s="1"/>
  <c r="AE1249" i="3" s="1"/>
  <c r="AE1250" i="3" s="1"/>
  <c r="AE1263" i="3" s="1"/>
  <c r="AE1264" i="3" s="1"/>
  <c r="AE1277" i="3" s="1"/>
  <c r="AE1278" i="3" s="1"/>
  <c r="AE1291" i="3" s="1"/>
  <c r="AE1292" i="3" s="1"/>
  <c r="AE1305" i="3" s="1"/>
  <c r="AE1306" i="3" s="1"/>
  <c r="AE1319" i="3" s="1"/>
  <c r="AE1320" i="3" s="1"/>
  <c r="AE1333" i="3" s="1"/>
  <c r="AE1334" i="3" s="1"/>
  <c r="AE1347" i="3" s="1"/>
  <c r="AE1348" i="3" s="1"/>
  <c r="AE1361" i="3" s="1"/>
  <c r="AE1362" i="3" s="1"/>
  <c r="AE1375" i="3" s="1"/>
  <c r="AE1376" i="3" s="1"/>
  <c r="AE1389" i="3" s="1"/>
  <c r="AE1390" i="3" s="1"/>
  <c r="AE1403" i="3" s="1"/>
  <c r="AE1404" i="3" s="1"/>
  <c r="AE1417" i="3" s="1"/>
  <c r="AE1418" i="3" s="1"/>
  <c r="AE1431" i="3" s="1"/>
  <c r="AE1432" i="3" s="1"/>
  <c r="AE1445" i="3" s="1"/>
  <c r="AE1446" i="3" s="1"/>
  <c r="AE1459" i="3" s="1"/>
  <c r="AE1460" i="3" s="1"/>
  <c r="AE1473" i="3" s="1"/>
  <c r="AE1474" i="3" s="1"/>
  <c r="AE1487" i="3" s="1"/>
  <c r="AE1488" i="3" s="1"/>
  <c r="AE1501" i="3" s="1"/>
  <c r="AE1502" i="3" s="1"/>
  <c r="AE1515" i="3" s="1"/>
  <c r="AE1516" i="3" s="1"/>
  <c r="AE1529" i="3" s="1"/>
  <c r="AE1530" i="3" s="1"/>
  <c r="AE1532" i="3" s="1"/>
  <c r="U32" i="3"/>
  <c r="U45" i="3" s="1"/>
  <c r="U46" i="3" s="1"/>
  <c r="U59" i="3" s="1"/>
  <c r="U60" i="3" s="1"/>
  <c r="U73" i="3" s="1"/>
  <c r="U74" i="3" s="1"/>
  <c r="U87" i="3" s="1"/>
  <c r="U88" i="3" s="1"/>
  <c r="U101" i="3" s="1"/>
  <c r="U102" i="3" s="1"/>
  <c r="U115" i="3" s="1"/>
  <c r="U116" i="3" s="1"/>
  <c r="U129" i="3" s="1"/>
  <c r="U130" i="3" s="1"/>
  <c r="U143" i="3" s="1"/>
  <c r="U144" i="3" s="1"/>
  <c r="U157" i="3" s="1"/>
  <c r="U158" i="3" s="1"/>
  <c r="U171" i="3" s="1"/>
  <c r="U172" i="3" s="1"/>
  <c r="U185" i="3" s="1"/>
  <c r="U186" i="3" s="1"/>
  <c r="U199" i="3" s="1"/>
  <c r="U200" i="3" s="1"/>
  <c r="U213" i="3" s="1"/>
  <c r="U214" i="3" s="1"/>
  <c r="U227" i="3" s="1"/>
  <c r="U228" i="3" s="1"/>
  <c r="U241" i="3" s="1"/>
  <c r="U242" i="3" s="1"/>
  <c r="U255" i="3" s="1"/>
  <c r="U256" i="3" s="1"/>
  <c r="U269" i="3" s="1"/>
  <c r="U270" i="3" s="1"/>
  <c r="U283" i="3" s="1"/>
  <c r="U284" i="3" s="1"/>
  <c r="U297" i="3" s="1"/>
  <c r="U298" i="3" s="1"/>
  <c r="U311" i="3" s="1"/>
  <c r="U312" i="3" s="1"/>
  <c r="U325" i="3" s="1"/>
  <c r="U326" i="3" s="1"/>
  <c r="U339" i="3" s="1"/>
  <c r="U340" i="3" s="1"/>
  <c r="U353" i="3" s="1"/>
  <c r="U354" i="3" s="1"/>
  <c r="U367" i="3" s="1"/>
  <c r="U368" i="3" s="1"/>
  <c r="U381" i="3" s="1"/>
  <c r="U382" i="3" s="1"/>
  <c r="U395" i="3" s="1"/>
  <c r="U396" i="3" s="1"/>
  <c r="U409" i="3" s="1"/>
  <c r="U410" i="3" s="1"/>
  <c r="U423" i="3" s="1"/>
  <c r="U424" i="3" s="1"/>
  <c r="U437" i="3" s="1"/>
  <c r="U438" i="3" s="1"/>
  <c r="U451" i="3" s="1"/>
  <c r="U452" i="3" s="1"/>
  <c r="U465" i="3" s="1"/>
  <c r="U466" i="3" s="1"/>
  <c r="U479" i="3" s="1"/>
  <c r="U480" i="3" s="1"/>
  <c r="U493" i="3" s="1"/>
  <c r="U494" i="3" s="1"/>
  <c r="U507" i="3" s="1"/>
  <c r="U508" i="3" s="1"/>
  <c r="U521" i="3" s="1"/>
  <c r="U522" i="3" s="1"/>
  <c r="U535" i="3" s="1"/>
  <c r="U536" i="3" s="1"/>
  <c r="U549" i="3" s="1"/>
  <c r="U550" i="3" s="1"/>
  <c r="U563" i="3" s="1"/>
  <c r="U564" i="3" s="1"/>
  <c r="U577" i="3" s="1"/>
  <c r="U578" i="3" s="1"/>
  <c r="U591" i="3" s="1"/>
  <c r="U592" i="3" s="1"/>
  <c r="U605" i="3" s="1"/>
  <c r="U606" i="3" s="1"/>
  <c r="U619" i="3" s="1"/>
  <c r="U620" i="3" s="1"/>
  <c r="U633" i="3" s="1"/>
  <c r="U634" i="3" s="1"/>
  <c r="U647" i="3" s="1"/>
  <c r="U648" i="3" s="1"/>
  <c r="U661" i="3" s="1"/>
  <c r="U662" i="3" s="1"/>
  <c r="U675" i="3" s="1"/>
  <c r="U676" i="3" s="1"/>
  <c r="U689" i="3" s="1"/>
  <c r="U690" i="3" s="1"/>
  <c r="U703" i="3" s="1"/>
  <c r="U704" i="3" s="1"/>
  <c r="U717" i="3" s="1"/>
  <c r="U718" i="3" s="1"/>
  <c r="U731" i="3" s="1"/>
  <c r="U732" i="3" s="1"/>
  <c r="U745" i="3" s="1"/>
  <c r="U746" i="3" s="1"/>
  <c r="U759" i="3" s="1"/>
  <c r="U760" i="3" s="1"/>
  <c r="U773" i="3" s="1"/>
  <c r="U774" i="3" s="1"/>
  <c r="U787" i="3" s="1"/>
  <c r="U788" i="3" s="1"/>
  <c r="U801" i="3" s="1"/>
  <c r="U802" i="3" s="1"/>
  <c r="U815" i="3" s="1"/>
  <c r="U816" i="3" s="1"/>
  <c r="U829" i="3" s="1"/>
  <c r="U830" i="3" s="1"/>
  <c r="U843" i="3" s="1"/>
  <c r="U844" i="3" s="1"/>
  <c r="U857" i="3" s="1"/>
  <c r="U858" i="3" s="1"/>
  <c r="U871" i="3" s="1"/>
  <c r="U872" i="3" s="1"/>
  <c r="U885" i="3" s="1"/>
  <c r="U886" i="3" s="1"/>
  <c r="U899" i="3" s="1"/>
  <c r="U900" i="3" s="1"/>
  <c r="U913" i="3" s="1"/>
  <c r="U914" i="3" s="1"/>
  <c r="U927" i="3" s="1"/>
  <c r="U928" i="3" s="1"/>
  <c r="U941" i="3" s="1"/>
  <c r="U942" i="3" s="1"/>
  <c r="U955" i="3" s="1"/>
  <c r="U956" i="3" s="1"/>
  <c r="U969" i="3" s="1"/>
  <c r="U970" i="3" s="1"/>
  <c r="U983" i="3" s="1"/>
  <c r="U984" i="3" s="1"/>
  <c r="U997" i="3" s="1"/>
  <c r="U998" i="3" s="1"/>
  <c r="U1011" i="3" s="1"/>
  <c r="U1012" i="3" s="1"/>
  <c r="U1025" i="3" s="1"/>
  <c r="U1026" i="3" s="1"/>
  <c r="U1039" i="3" s="1"/>
  <c r="U1040" i="3" s="1"/>
  <c r="U1053" i="3" s="1"/>
  <c r="U1054" i="3" s="1"/>
  <c r="U1067" i="3" s="1"/>
  <c r="U1068" i="3" s="1"/>
  <c r="U1081" i="3" s="1"/>
  <c r="U1082" i="3" s="1"/>
  <c r="U1095" i="3" s="1"/>
  <c r="U1096" i="3" s="1"/>
  <c r="U1109" i="3" s="1"/>
  <c r="U1110" i="3" s="1"/>
  <c r="U1123" i="3" s="1"/>
  <c r="U1124" i="3" s="1"/>
  <c r="U1137" i="3" s="1"/>
  <c r="U1138" i="3" s="1"/>
  <c r="U1151" i="3" s="1"/>
  <c r="U1152" i="3" s="1"/>
  <c r="U1165" i="3" s="1"/>
  <c r="U1166" i="3" s="1"/>
  <c r="U1179" i="3" s="1"/>
  <c r="U1180" i="3" s="1"/>
  <c r="U1193" i="3" s="1"/>
  <c r="U1194" i="3" s="1"/>
  <c r="U1207" i="3" s="1"/>
  <c r="U1208" i="3" s="1"/>
  <c r="U1221" i="3" s="1"/>
  <c r="U1222" i="3" s="1"/>
  <c r="U1235" i="3" s="1"/>
  <c r="U1236" i="3" s="1"/>
  <c r="U1249" i="3" s="1"/>
  <c r="U1250" i="3" s="1"/>
  <c r="U1263" i="3" s="1"/>
  <c r="U1264" i="3" s="1"/>
  <c r="U1277" i="3" s="1"/>
  <c r="U1278" i="3" s="1"/>
  <c r="U1291" i="3" s="1"/>
  <c r="U1292" i="3" s="1"/>
  <c r="U1305" i="3" s="1"/>
  <c r="U1306" i="3" s="1"/>
  <c r="U1319" i="3" s="1"/>
  <c r="U1320" i="3" s="1"/>
  <c r="U1333" i="3" s="1"/>
  <c r="U1334" i="3" s="1"/>
  <c r="U1347" i="3" s="1"/>
  <c r="U1348" i="3" s="1"/>
  <c r="U1361" i="3" s="1"/>
  <c r="U1362" i="3" s="1"/>
  <c r="U1375" i="3" s="1"/>
  <c r="U1376" i="3" s="1"/>
  <c r="U1389" i="3" s="1"/>
  <c r="U1390" i="3" s="1"/>
  <c r="U1403" i="3" s="1"/>
  <c r="U1404" i="3" s="1"/>
  <c r="U1417" i="3" s="1"/>
  <c r="U1418" i="3" s="1"/>
  <c r="U1431" i="3" s="1"/>
  <c r="U1432" i="3" s="1"/>
  <c r="U1445" i="3" s="1"/>
  <c r="U1446" i="3" s="1"/>
  <c r="U1459" i="3" s="1"/>
  <c r="U1460" i="3" s="1"/>
  <c r="U1473" i="3" s="1"/>
  <c r="U1474" i="3" s="1"/>
  <c r="U1487" i="3" s="1"/>
  <c r="U1488" i="3" s="1"/>
  <c r="U1501" i="3" s="1"/>
  <c r="U1502" i="3" s="1"/>
  <c r="U1515" i="3" s="1"/>
  <c r="U1516" i="3" s="1"/>
  <c r="U1529" i="3" s="1"/>
  <c r="U1530" i="3" s="1"/>
  <c r="U1533" i="3" s="1"/>
  <c r="P32" i="3"/>
  <c r="P45" i="3" s="1"/>
  <c r="P46" i="3" s="1"/>
  <c r="P59" i="3" s="1"/>
  <c r="P60" i="3" s="1"/>
  <c r="P73" i="3" s="1"/>
  <c r="P74" i="3" s="1"/>
  <c r="P87" i="3" s="1"/>
  <c r="P88" i="3" s="1"/>
  <c r="P101" i="3" s="1"/>
  <c r="P102" i="3" s="1"/>
  <c r="P115" i="3" s="1"/>
  <c r="P116" i="3" s="1"/>
  <c r="P129" i="3" s="1"/>
  <c r="P130" i="3" s="1"/>
  <c r="P143" i="3" s="1"/>
  <c r="P144" i="3" s="1"/>
  <c r="P157" i="3" s="1"/>
  <c r="P158" i="3" s="1"/>
  <c r="P171" i="3" s="1"/>
  <c r="P172" i="3" s="1"/>
  <c r="P185" i="3" s="1"/>
  <c r="P186" i="3" s="1"/>
  <c r="P199" i="3" s="1"/>
  <c r="P200" i="3" s="1"/>
  <c r="P213" i="3" s="1"/>
  <c r="P214" i="3" s="1"/>
  <c r="P227" i="3" s="1"/>
  <c r="P228" i="3" s="1"/>
  <c r="P241" i="3" s="1"/>
  <c r="P242" i="3" s="1"/>
  <c r="P255" i="3" s="1"/>
  <c r="P256" i="3" s="1"/>
  <c r="P269" i="3" s="1"/>
  <c r="P270" i="3" s="1"/>
  <c r="P283" i="3" s="1"/>
  <c r="P284" i="3" s="1"/>
  <c r="P297" i="3" s="1"/>
  <c r="P298" i="3" s="1"/>
  <c r="P311" i="3" s="1"/>
  <c r="P312" i="3" s="1"/>
  <c r="P325" i="3" s="1"/>
  <c r="P326" i="3" s="1"/>
  <c r="P339" i="3" s="1"/>
  <c r="P340" i="3" s="1"/>
  <c r="P353" i="3" s="1"/>
  <c r="P354" i="3" s="1"/>
  <c r="P367" i="3" s="1"/>
  <c r="P368" i="3" s="1"/>
  <c r="P381" i="3" s="1"/>
  <c r="P382" i="3" s="1"/>
  <c r="P395" i="3" s="1"/>
  <c r="P396" i="3" s="1"/>
  <c r="P409" i="3" s="1"/>
  <c r="P410" i="3" s="1"/>
  <c r="P423" i="3" s="1"/>
  <c r="P424" i="3" s="1"/>
  <c r="P437" i="3" s="1"/>
  <c r="P438" i="3" s="1"/>
  <c r="P451" i="3" s="1"/>
  <c r="P452" i="3" s="1"/>
  <c r="P465" i="3" s="1"/>
  <c r="P466" i="3" s="1"/>
  <c r="P479" i="3" s="1"/>
  <c r="P480" i="3" s="1"/>
  <c r="P493" i="3" s="1"/>
  <c r="P494" i="3" s="1"/>
  <c r="P507" i="3" s="1"/>
  <c r="P508" i="3" s="1"/>
  <c r="P521" i="3" s="1"/>
  <c r="P522" i="3" s="1"/>
  <c r="P535" i="3" s="1"/>
  <c r="P536" i="3" s="1"/>
  <c r="P549" i="3" s="1"/>
  <c r="P550" i="3" s="1"/>
  <c r="P563" i="3" s="1"/>
  <c r="P564" i="3" s="1"/>
  <c r="P577" i="3" s="1"/>
  <c r="P578" i="3" s="1"/>
  <c r="P591" i="3" s="1"/>
  <c r="P592" i="3" s="1"/>
  <c r="P605" i="3" s="1"/>
  <c r="P606" i="3" s="1"/>
  <c r="P619" i="3" s="1"/>
  <c r="P620" i="3" s="1"/>
  <c r="P633" i="3" s="1"/>
  <c r="P634" i="3" s="1"/>
  <c r="P647" i="3" s="1"/>
  <c r="P648" i="3" s="1"/>
  <c r="P661" i="3" s="1"/>
  <c r="P662" i="3" s="1"/>
  <c r="P675" i="3" s="1"/>
  <c r="P676" i="3" s="1"/>
  <c r="P689" i="3" s="1"/>
  <c r="P690" i="3" s="1"/>
  <c r="P703" i="3" s="1"/>
  <c r="P704" i="3" s="1"/>
  <c r="P717" i="3" s="1"/>
  <c r="P718" i="3" s="1"/>
  <c r="P731" i="3" s="1"/>
  <c r="P732" i="3" s="1"/>
  <c r="P745" i="3" s="1"/>
  <c r="P746" i="3" s="1"/>
  <c r="P759" i="3" s="1"/>
  <c r="P760" i="3" s="1"/>
  <c r="P773" i="3" s="1"/>
  <c r="P774" i="3" s="1"/>
  <c r="P787" i="3" s="1"/>
  <c r="P788" i="3" s="1"/>
  <c r="P801" i="3" s="1"/>
  <c r="P802" i="3" s="1"/>
  <c r="P815" i="3" s="1"/>
  <c r="P816" i="3" s="1"/>
  <c r="P829" i="3" s="1"/>
  <c r="P830" i="3" s="1"/>
  <c r="P843" i="3" s="1"/>
  <c r="P844" i="3" s="1"/>
  <c r="P857" i="3" s="1"/>
  <c r="P858" i="3" s="1"/>
  <c r="P871" i="3" s="1"/>
  <c r="P872" i="3" s="1"/>
  <c r="P885" i="3" s="1"/>
  <c r="P886" i="3" s="1"/>
  <c r="P899" i="3" s="1"/>
  <c r="P900" i="3" s="1"/>
  <c r="P913" i="3" s="1"/>
  <c r="P914" i="3" s="1"/>
  <c r="P927" i="3" s="1"/>
  <c r="P928" i="3" s="1"/>
  <c r="P941" i="3" s="1"/>
  <c r="P942" i="3" s="1"/>
  <c r="P955" i="3" s="1"/>
  <c r="P956" i="3" s="1"/>
  <c r="P969" i="3" s="1"/>
  <c r="P970" i="3" s="1"/>
  <c r="P983" i="3" s="1"/>
  <c r="P984" i="3" s="1"/>
  <c r="P997" i="3" s="1"/>
  <c r="P998" i="3" s="1"/>
  <c r="P1011" i="3" s="1"/>
  <c r="P1012" i="3" s="1"/>
  <c r="P1025" i="3" s="1"/>
  <c r="P1026" i="3" s="1"/>
  <c r="P1039" i="3" s="1"/>
  <c r="P1040" i="3" s="1"/>
  <c r="P1053" i="3" s="1"/>
  <c r="P1054" i="3" s="1"/>
  <c r="P1067" i="3" s="1"/>
  <c r="P1068" i="3" s="1"/>
  <c r="P1081" i="3" s="1"/>
  <c r="P1082" i="3" s="1"/>
  <c r="P1095" i="3" s="1"/>
  <c r="P1096" i="3" s="1"/>
  <c r="P1109" i="3" s="1"/>
  <c r="P1110" i="3" s="1"/>
  <c r="P1123" i="3" s="1"/>
  <c r="P1124" i="3" s="1"/>
  <c r="P1137" i="3" s="1"/>
  <c r="P1138" i="3" s="1"/>
  <c r="P1151" i="3" s="1"/>
  <c r="P1152" i="3" s="1"/>
  <c r="P1165" i="3" s="1"/>
  <c r="P1166" i="3" s="1"/>
  <c r="P1179" i="3" s="1"/>
  <c r="P1180" i="3" s="1"/>
  <c r="P1193" i="3" s="1"/>
  <c r="P1194" i="3" s="1"/>
  <c r="P1207" i="3" s="1"/>
  <c r="P1208" i="3" s="1"/>
  <c r="P1221" i="3" s="1"/>
  <c r="P1222" i="3" s="1"/>
  <c r="P1235" i="3" s="1"/>
  <c r="P1236" i="3" s="1"/>
  <c r="P1249" i="3" s="1"/>
  <c r="P1250" i="3" s="1"/>
  <c r="P1263" i="3" s="1"/>
  <c r="P1264" i="3" s="1"/>
  <c r="P1277" i="3" s="1"/>
  <c r="P1278" i="3" s="1"/>
  <c r="P1291" i="3" s="1"/>
  <c r="P1292" i="3" s="1"/>
  <c r="P1305" i="3" s="1"/>
  <c r="P1306" i="3" s="1"/>
  <c r="P1319" i="3" s="1"/>
  <c r="P1320" i="3" s="1"/>
  <c r="P1333" i="3" s="1"/>
  <c r="P1334" i="3" s="1"/>
  <c r="P1347" i="3" s="1"/>
  <c r="P1348" i="3" s="1"/>
  <c r="P1361" i="3" s="1"/>
  <c r="P1362" i="3" s="1"/>
  <c r="P1375" i="3" s="1"/>
  <c r="P1376" i="3" s="1"/>
  <c r="P1389" i="3" s="1"/>
  <c r="P1390" i="3" s="1"/>
  <c r="P1403" i="3" s="1"/>
  <c r="P1404" i="3" s="1"/>
  <c r="P1417" i="3" s="1"/>
  <c r="P1418" i="3" s="1"/>
  <c r="P1431" i="3" s="1"/>
  <c r="P1432" i="3" s="1"/>
  <c r="P1445" i="3" s="1"/>
  <c r="P1446" i="3" s="1"/>
  <c r="P1459" i="3" s="1"/>
  <c r="P1460" i="3" s="1"/>
  <c r="P1473" i="3" s="1"/>
  <c r="P1474" i="3" s="1"/>
  <c r="P1487" i="3" s="1"/>
  <c r="P1488" i="3" s="1"/>
  <c r="P1501" i="3" s="1"/>
  <c r="P1502" i="3" s="1"/>
  <c r="P1515" i="3" s="1"/>
  <c r="P1516" i="3" s="1"/>
  <c r="P1529" i="3" s="1"/>
  <c r="P1530" i="3" s="1"/>
  <c r="P1532" i="3" s="1"/>
  <c r="Y32" i="3"/>
  <c r="Y45" i="3" s="1"/>
  <c r="Y46" i="3" s="1"/>
  <c r="Y59" i="3" s="1"/>
  <c r="Y60" i="3" s="1"/>
  <c r="Y73" i="3" s="1"/>
  <c r="Y74" i="3" s="1"/>
  <c r="Y87" i="3" s="1"/>
  <c r="Y88" i="3" s="1"/>
  <c r="Y101" i="3" s="1"/>
  <c r="Y102" i="3" s="1"/>
  <c r="Y115" i="3" s="1"/>
  <c r="Y116" i="3" s="1"/>
  <c r="Y129" i="3" s="1"/>
  <c r="Y130" i="3" s="1"/>
  <c r="Y143" i="3" s="1"/>
  <c r="Y144" i="3" s="1"/>
  <c r="Y157" i="3" s="1"/>
  <c r="Y158" i="3" s="1"/>
  <c r="Y171" i="3" s="1"/>
  <c r="Y172" i="3" s="1"/>
  <c r="Y185" i="3" s="1"/>
  <c r="Y186" i="3" s="1"/>
  <c r="Y199" i="3" s="1"/>
  <c r="Y200" i="3" s="1"/>
  <c r="Y213" i="3" s="1"/>
  <c r="Y214" i="3" s="1"/>
  <c r="Y227" i="3" s="1"/>
  <c r="Y228" i="3" s="1"/>
  <c r="Y241" i="3" s="1"/>
  <c r="Y242" i="3" s="1"/>
  <c r="Y255" i="3" s="1"/>
  <c r="Y256" i="3" s="1"/>
  <c r="Y269" i="3" s="1"/>
  <c r="Y270" i="3" s="1"/>
  <c r="Y283" i="3" s="1"/>
  <c r="Y284" i="3" s="1"/>
  <c r="Y297" i="3" s="1"/>
  <c r="Y298" i="3" s="1"/>
  <c r="Y311" i="3" s="1"/>
  <c r="Y312" i="3" s="1"/>
  <c r="Y325" i="3" s="1"/>
  <c r="Y326" i="3" s="1"/>
  <c r="Y339" i="3" s="1"/>
  <c r="Y340" i="3" s="1"/>
  <c r="Y353" i="3" s="1"/>
  <c r="Y354" i="3" s="1"/>
  <c r="Y367" i="3" s="1"/>
  <c r="Y368" i="3" s="1"/>
  <c r="Y381" i="3" s="1"/>
  <c r="Y382" i="3" s="1"/>
  <c r="Y395" i="3" s="1"/>
  <c r="Y396" i="3" s="1"/>
  <c r="Y409" i="3" s="1"/>
  <c r="Y410" i="3" s="1"/>
  <c r="Y423" i="3" s="1"/>
  <c r="Y424" i="3" s="1"/>
  <c r="Y437" i="3" s="1"/>
  <c r="Y438" i="3" s="1"/>
  <c r="Y451" i="3" s="1"/>
  <c r="Y452" i="3" s="1"/>
  <c r="Y465" i="3" s="1"/>
  <c r="Y466" i="3" s="1"/>
  <c r="Y479" i="3" s="1"/>
  <c r="Y480" i="3" s="1"/>
  <c r="Y493" i="3" s="1"/>
  <c r="Y494" i="3" s="1"/>
  <c r="Y507" i="3" s="1"/>
  <c r="Y508" i="3" s="1"/>
  <c r="Y521" i="3" s="1"/>
  <c r="Y522" i="3" s="1"/>
  <c r="Y535" i="3" s="1"/>
  <c r="Y536" i="3" s="1"/>
  <c r="Y549" i="3" s="1"/>
  <c r="Y550" i="3" s="1"/>
  <c r="Y563" i="3" s="1"/>
  <c r="Y564" i="3" s="1"/>
  <c r="Y577" i="3" s="1"/>
  <c r="Y578" i="3" s="1"/>
  <c r="Y591" i="3" s="1"/>
  <c r="Y592" i="3" s="1"/>
  <c r="Y605" i="3" s="1"/>
  <c r="Y606" i="3" s="1"/>
  <c r="Y619" i="3" s="1"/>
  <c r="Y620" i="3" s="1"/>
  <c r="Y633" i="3" s="1"/>
  <c r="Y634" i="3" s="1"/>
  <c r="Y647" i="3" s="1"/>
  <c r="Y648" i="3" s="1"/>
  <c r="Y661" i="3" s="1"/>
  <c r="Y662" i="3" s="1"/>
  <c r="Y675" i="3" s="1"/>
  <c r="Y676" i="3" s="1"/>
  <c r="Y689" i="3" s="1"/>
  <c r="Y690" i="3" s="1"/>
  <c r="Y703" i="3" s="1"/>
  <c r="Y704" i="3" s="1"/>
  <c r="Y717" i="3" s="1"/>
  <c r="Y718" i="3" s="1"/>
  <c r="Y731" i="3" s="1"/>
  <c r="Y732" i="3" s="1"/>
  <c r="Y745" i="3" s="1"/>
  <c r="Y746" i="3" s="1"/>
  <c r="Y759" i="3" s="1"/>
  <c r="Y760" i="3" s="1"/>
  <c r="Y773" i="3" s="1"/>
  <c r="Y774" i="3" s="1"/>
  <c r="Y787" i="3" s="1"/>
  <c r="Y788" i="3" s="1"/>
  <c r="Y801" i="3" s="1"/>
  <c r="Y802" i="3" s="1"/>
  <c r="Y815" i="3" s="1"/>
  <c r="Y816" i="3" s="1"/>
  <c r="Y829" i="3" s="1"/>
  <c r="Y830" i="3" s="1"/>
  <c r="Y843" i="3" s="1"/>
  <c r="Y844" i="3" s="1"/>
  <c r="Y857" i="3" s="1"/>
  <c r="Y858" i="3" s="1"/>
  <c r="Y871" i="3" s="1"/>
  <c r="Y872" i="3" s="1"/>
  <c r="Y885" i="3" s="1"/>
  <c r="Y886" i="3" s="1"/>
  <c r="Y899" i="3" s="1"/>
  <c r="Y900" i="3" s="1"/>
  <c r="Y913" i="3" s="1"/>
  <c r="Y914" i="3" s="1"/>
  <c r="Y927" i="3" s="1"/>
  <c r="Y928" i="3" s="1"/>
  <c r="Y941" i="3" s="1"/>
  <c r="Y942" i="3" s="1"/>
  <c r="Y955" i="3" s="1"/>
  <c r="Y956" i="3" s="1"/>
  <c r="Y969" i="3" s="1"/>
  <c r="Y970" i="3" s="1"/>
  <c r="Y983" i="3" s="1"/>
  <c r="Y984" i="3" s="1"/>
  <c r="Y997" i="3" s="1"/>
  <c r="Y998" i="3" s="1"/>
  <c r="Y1011" i="3" s="1"/>
  <c r="Y1012" i="3" s="1"/>
  <c r="Y1025" i="3" s="1"/>
  <c r="Y1026" i="3" s="1"/>
  <c r="Y1039" i="3" s="1"/>
  <c r="Y1040" i="3" s="1"/>
  <c r="Y1053" i="3" s="1"/>
  <c r="Y1054" i="3" s="1"/>
  <c r="Y1067" i="3" s="1"/>
  <c r="Y1068" i="3" s="1"/>
  <c r="Y1081" i="3" s="1"/>
  <c r="Y1082" i="3" s="1"/>
  <c r="Y1095" i="3" s="1"/>
  <c r="Y1096" i="3" s="1"/>
  <c r="Y1109" i="3" s="1"/>
  <c r="Y1110" i="3" s="1"/>
  <c r="Y1123" i="3" s="1"/>
  <c r="Y1124" i="3" s="1"/>
  <c r="Y1137" i="3" s="1"/>
  <c r="Y1138" i="3" s="1"/>
  <c r="Y1151" i="3" s="1"/>
  <c r="Y1152" i="3" s="1"/>
  <c r="Y1165" i="3" s="1"/>
  <c r="Y1166" i="3" s="1"/>
  <c r="Y1179" i="3" s="1"/>
  <c r="Y1180" i="3" s="1"/>
  <c r="Y1193" i="3" s="1"/>
  <c r="Y1194" i="3" s="1"/>
  <c r="Y1207" i="3" s="1"/>
  <c r="Y1208" i="3" s="1"/>
  <c r="Y1221" i="3" s="1"/>
  <c r="Y1222" i="3" s="1"/>
  <c r="Y1235" i="3" s="1"/>
  <c r="Y1236" i="3" s="1"/>
  <c r="Y1249" i="3" s="1"/>
  <c r="Y1250" i="3" s="1"/>
  <c r="Y1263" i="3" s="1"/>
  <c r="Y1264" i="3" s="1"/>
  <c r="Y1277" i="3" s="1"/>
  <c r="Y1278" i="3" s="1"/>
  <c r="Y1291" i="3" s="1"/>
  <c r="Y1292" i="3" s="1"/>
  <c r="Y1305" i="3" s="1"/>
  <c r="Y1306" i="3" s="1"/>
  <c r="Y1319" i="3" s="1"/>
  <c r="Y1320" i="3" s="1"/>
  <c r="Y1333" i="3" s="1"/>
  <c r="Y1334" i="3" s="1"/>
  <c r="Y1347" i="3" s="1"/>
  <c r="Y1348" i="3" s="1"/>
  <c r="Y1361" i="3" s="1"/>
  <c r="Y1362" i="3" s="1"/>
  <c r="Y1375" i="3" s="1"/>
  <c r="Y1376" i="3" s="1"/>
  <c r="Y1389" i="3" s="1"/>
  <c r="Y1390" i="3" s="1"/>
  <c r="Y1403" i="3" s="1"/>
  <c r="Y1404" i="3" s="1"/>
  <c r="Y1417" i="3" s="1"/>
  <c r="Y1418" i="3" s="1"/>
  <c r="Y1431" i="3" s="1"/>
  <c r="Y1432" i="3" s="1"/>
  <c r="Y1445" i="3" s="1"/>
  <c r="Y1446" i="3" s="1"/>
  <c r="Y1459" i="3" s="1"/>
  <c r="Y1460" i="3" s="1"/>
  <c r="Y1473" i="3" s="1"/>
  <c r="Y1474" i="3" s="1"/>
  <c r="Y1487" i="3" s="1"/>
  <c r="Y1488" i="3" s="1"/>
  <c r="Y1501" i="3" s="1"/>
  <c r="Y1502" i="3" s="1"/>
  <c r="Y1515" i="3" s="1"/>
  <c r="Y1516" i="3" s="1"/>
  <c r="Y1529" i="3" s="1"/>
  <c r="Y1530" i="3" s="1"/>
  <c r="Y1532" i="3" s="1"/>
  <c r="AC32" i="3"/>
  <c r="AC45" i="3" s="1"/>
  <c r="AC46" i="3" s="1"/>
  <c r="AC59" i="3" s="1"/>
  <c r="AC60" i="3" s="1"/>
  <c r="AC73" i="3" s="1"/>
  <c r="AC74" i="3" s="1"/>
  <c r="AC87" i="3" s="1"/>
  <c r="AC88" i="3" s="1"/>
  <c r="AC101" i="3" s="1"/>
  <c r="AC102" i="3" s="1"/>
  <c r="AC115" i="3" s="1"/>
  <c r="AC116" i="3" s="1"/>
  <c r="AC129" i="3" s="1"/>
  <c r="AC130" i="3" s="1"/>
  <c r="AC143" i="3" s="1"/>
  <c r="AC144" i="3" s="1"/>
  <c r="AC157" i="3" s="1"/>
  <c r="AC158" i="3" s="1"/>
  <c r="AC171" i="3" s="1"/>
  <c r="AC172" i="3" s="1"/>
  <c r="AC185" i="3" s="1"/>
  <c r="AC186" i="3" s="1"/>
  <c r="AC199" i="3" s="1"/>
  <c r="AC200" i="3" s="1"/>
  <c r="AC213" i="3" s="1"/>
  <c r="AC214" i="3" s="1"/>
  <c r="AC227" i="3" s="1"/>
  <c r="AC228" i="3" s="1"/>
  <c r="AC241" i="3" s="1"/>
  <c r="AC242" i="3" s="1"/>
  <c r="AC255" i="3" s="1"/>
  <c r="AC256" i="3" s="1"/>
  <c r="AC269" i="3" s="1"/>
  <c r="AC270" i="3" s="1"/>
  <c r="AC283" i="3" s="1"/>
  <c r="AC284" i="3" s="1"/>
  <c r="AC297" i="3" s="1"/>
  <c r="AC298" i="3" s="1"/>
  <c r="AC311" i="3" s="1"/>
  <c r="AC312" i="3" s="1"/>
  <c r="AC325" i="3" s="1"/>
  <c r="AC326" i="3" s="1"/>
  <c r="AC339" i="3" s="1"/>
  <c r="AC340" i="3" s="1"/>
  <c r="AC353" i="3" s="1"/>
  <c r="AC354" i="3" s="1"/>
  <c r="AC367" i="3" s="1"/>
  <c r="AC368" i="3" s="1"/>
  <c r="AC381" i="3" s="1"/>
  <c r="AC382" i="3" s="1"/>
  <c r="AC395" i="3" s="1"/>
  <c r="AC396" i="3" s="1"/>
  <c r="AC409" i="3" s="1"/>
  <c r="AC410" i="3" s="1"/>
  <c r="AC423" i="3" s="1"/>
  <c r="AC424" i="3" s="1"/>
  <c r="AC437" i="3" s="1"/>
  <c r="AC438" i="3" s="1"/>
  <c r="AC451" i="3" s="1"/>
  <c r="AC452" i="3" s="1"/>
  <c r="AC465" i="3" s="1"/>
  <c r="AC466" i="3" s="1"/>
  <c r="AC479" i="3" s="1"/>
  <c r="AC480" i="3" s="1"/>
  <c r="AC493" i="3" s="1"/>
  <c r="AC494" i="3" s="1"/>
  <c r="AC507" i="3" s="1"/>
  <c r="AC508" i="3" s="1"/>
  <c r="AC521" i="3" s="1"/>
  <c r="AC522" i="3" s="1"/>
  <c r="AC535" i="3" s="1"/>
  <c r="AC536" i="3" s="1"/>
  <c r="AC549" i="3" s="1"/>
  <c r="AC550" i="3" s="1"/>
  <c r="AC563" i="3" s="1"/>
  <c r="AC564" i="3" s="1"/>
  <c r="AC577" i="3" s="1"/>
  <c r="AC578" i="3" s="1"/>
  <c r="AC591" i="3" s="1"/>
  <c r="AC592" i="3" s="1"/>
  <c r="AC605" i="3" s="1"/>
  <c r="AC606" i="3" s="1"/>
  <c r="AC619" i="3" s="1"/>
  <c r="AC620" i="3" s="1"/>
  <c r="AC633" i="3" s="1"/>
  <c r="AC634" i="3" s="1"/>
  <c r="AC647" i="3" s="1"/>
  <c r="AC648" i="3" s="1"/>
  <c r="AC661" i="3" s="1"/>
  <c r="AC662" i="3" s="1"/>
  <c r="AC675" i="3" s="1"/>
  <c r="AC676" i="3" s="1"/>
  <c r="AC689" i="3" s="1"/>
  <c r="AC690" i="3" s="1"/>
  <c r="AC703" i="3" s="1"/>
  <c r="AC704" i="3" s="1"/>
  <c r="AC717" i="3" s="1"/>
  <c r="AC718" i="3" s="1"/>
  <c r="AC731" i="3" s="1"/>
  <c r="AC732" i="3" s="1"/>
  <c r="AC745" i="3" s="1"/>
  <c r="AC746" i="3" s="1"/>
  <c r="AC759" i="3" s="1"/>
  <c r="AC760" i="3" s="1"/>
  <c r="AC773" i="3" s="1"/>
  <c r="AC774" i="3" s="1"/>
  <c r="AC787" i="3" s="1"/>
  <c r="AC788" i="3" s="1"/>
  <c r="AC801" i="3" s="1"/>
  <c r="AC802" i="3" s="1"/>
  <c r="AC815" i="3" s="1"/>
  <c r="AC816" i="3" s="1"/>
  <c r="AC829" i="3" s="1"/>
  <c r="AC830" i="3" s="1"/>
  <c r="AC843" i="3" s="1"/>
  <c r="AC844" i="3" s="1"/>
  <c r="AC857" i="3" s="1"/>
  <c r="AC858" i="3" s="1"/>
  <c r="AC871" i="3" s="1"/>
  <c r="AC872" i="3" s="1"/>
  <c r="AC885" i="3" s="1"/>
  <c r="AC886" i="3" s="1"/>
  <c r="AC899" i="3" s="1"/>
  <c r="AC900" i="3" s="1"/>
  <c r="AC913" i="3" s="1"/>
  <c r="AC914" i="3" s="1"/>
  <c r="AC927" i="3" s="1"/>
  <c r="AC928" i="3" s="1"/>
  <c r="AC941" i="3" s="1"/>
  <c r="AC942" i="3" s="1"/>
  <c r="AC955" i="3" s="1"/>
  <c r="AC956" i="3" s="1"/>
  <c r="AC969" i="3" s="1"/>
  <c r="AC970" i="3" s="1"/>
  <c r="AC983" i="3" s="1"/>
  <c r="AC984" i="3" s="1"/>
  <c r="AC997" i="3" s="1"/>
  <c r="AC998" i="3" s="1"/>
  <c r="AC1011" i="3" s="1"/>
  <c r="AC1012" i="3" s="1"/>
  <c r="AC1025" i="3" s="1"/>
  <c r="AC1026" i="3" s="1"/>
  <c r="AC1039" i="3" s="1"/>
  <c r="AC1040" i="3" s="1"/>
  <c r="AC1053" i="3" s="1"/>
  <c r="AC1054" i="3" s="1"/>
  <c r="AC1067" i="3" s="1"/>
  <c r="AC1068" i="3" s="1"/>
  <c r="AC1081" i="3" s="1"/>
  <c r="AC1082" i="3" s="1"/>
  <c r="AC1095" i="3" s="1"/>
  <c r="AC1096" i="3" s="1"/>
  <c r="AC1109" i="3" s="1"/>
  <c r="AC1110" i="3" s="1"/>
  <c r="AC1123" i="3" s="1"/>
  <c r="AC1124" i="3" s="1"/>
  <c r="AC1137" i="3" s="1"/>
  <c r="AC1138" i="3" s="1"/>
  <c r="AC1151" i="3" s="1"/>
  <c r="AC1152" i="3" s="1"/>
  <c r="AC1165" i="3" s="1"/>
  <c r="AC1166" i="3" s="1"/>
  <c r="AC1179" i="3" s="1"/>
  <c r="AC1180" i="3" s="1"/>
  <c r="AC1193" i="3" s="1"/>
  <c r="AC1194" i="3" s="1"/>
  <c r="AC1207" i="3" s="1"/>
  <c r="AC1208" i="3" s="1"/>
  <c r="AC1221" i="3" s="1"/>
  <c r="AC1222" i="3" s="1"/>
  <c r="AC1235" i="3" s="1"/>
  <c r="AC1236" i="3" s="1"/>
  <c r="AC1249" i="3" s="1"/>
  <c r="AC1250" i="3" s="1"/>
  <c r="AC1263" i="3" s="1"/>
  <c r="AC1264" i="3" s="1"/>
  <c r="AC1277" i="3" s="1"/>
  <c r="AC1278" i="3" s="1"/>
  <c r="AC1291" i="3" s="1"/>
  <c r="AC1292" i="3" s="1"/>
  <c r="AC1305" i="3" s="1"/>
  <c r="AC1306" i="3" s="1"/>
  <c r="AC1319" i="3" s="1"/>
  <c r="AC1320" i="3" s="1"/>
  <c r="AC1333" i="3" s="1"/>
  <c r="AC1334" i="3" s="1"/>
  <c r="AC1347" i="3" s="1"/>
  <c r="AC1348" i="3" s="1"/>
  <c r="AC1361" i="3" s="1"/>
  <c r="AC1362" i="3" s="1"/>
  <c r="AC1375" i="3" s="1"/>
  <c r="AC1376" i="3" s="1"/>
  <c r="AC1389" i="3" s="1"/>
  <c r="AC1390" i="3" s="1"/>
  <c r="AC1403" i="3" s="1"/>
  <c r="AC1404" i="3" s="1"/>
  <c r="AC1417" i="3" s="1"/>
  <c r="AC1418" i="3" s="1"/>
  <c r="AC1431" i="3" s="1"/>
  <c r="AC1432" i="3" s="1"/>
  <c r="AC1445" i="3" s="1"/>
  <c r="AC1446" i="3" s="1"/>
  <c r="AC1459" i="3" s="1"/>
  <c r="AC1460" i="3" s="1"/>
  <c r="AC1473" i="3" s="1"/>
  <c r="AC1474" i="3" s="1"/>
  <c r="AC1487" i="3" s="1"/>
  <c r="AC1488" i="3" s="1"/>
  <c r="AC1501" i="3" s="1"/>
  <c r="AC1502" i="3" s="1"/>
  <c r="AC1515" i="3" s="1"/>
  <c r="AC1516" i="3" s="1"/>
  <c r="AC1529" i="3" s="1"/>
  <c r="AC1530" i="3" s="1"/>
  <c r="AC1532" i="3" s="1"/>
  <c r="S32" i="3"/>
  <c r="S45" i="3" s="1"/>
  <c r="S46" i="3" s="1"/>
  <c r="S59" i="3" s="1"/>
  <c r="S60" i="3" s="1"/>
  <c r="S73" i="3" s="1"/>
  <c r="S74" i="3" s="1"/>
  <c r="S87" i="3" s="1"/>
  <c r="S88" i="3" s="1"/>
  <c r="S101" i="3" s="1"/>
  <c r="S102" i="3" s="1"/>
  <c r="S115" i="3" s="1"/>
  <c r="S116" i="3" s="1"/>
  <c r="S129" i="3" s="1"/>
  <c r="S130" i="3" s="1"/>
  <c r="S143" i="3" s="1"/>
  <c r="S144" i="3" s="1"/>
  <c r="S157" i="3" s="1"/>
  <c r="S158" i="3" s="1"/>
  <c r="S171" i="3" s="1"/>
  <c r="S172" i="3" s="1"/>
  <c r="S185" i="3" s="1"/>
  <c r="S186" i="3" s="1"/>
  <c r="S199" i="3" s="1"/>
  <c r="S200" i="3" s="1"/>
  <c r="S213" i="3" s="1"/>
  <c r="S214" i="3" s="1"/>
  <c r="S227" i="3" s="1"/>
  <c r="S228" i="3" s="1"/>
  <c r="S241" i="3" s="1"/>
  <c r="S242" i="3" s="1"/>
  <c r="S255" i="3" s="1"/>
  <c r="S256" i="3" s="1"/>
  <c r="S269" i="3" s="1"/>
  <c r="S270" i="3" s="1"/>
  <c r="S283" i="3" s="1"/>
  <c r="S284" i="3" s="1"/>
  <c r="S297" i="3" s="1"/>
  <c r="S298" i="3" s="1"/>
  <c r="S311" i="3" s="1"/>
  <c r="S312" i="3" s="1"/>
  <c r="S325" i="3" s="1"/>
  <c r="S326" i="3" s="1"/>
  <c r="S339" i="3" s="1"/>
  <c r="S340" i="3" s="1"/>
  <c r="S353" i="3" s="1"/>
  <c r="S354" i="3" s="1"/>
  <c r="S367" i="3" s="1"/>
  <c r="S368" i="3" s="1"/>
  <c r="S381" i="3" s="1"/>
  <c r="S382" i="3" s="1"/>
  <c r="S395" i="3" s="1"/>
  <c r="S396" i="3" s="1"/>
  <c r="S409" i="3" s="1"/>
  <c r="S410" i="3" s="1"/>
  <c r="S423" i="3" s="1"/>
  <c r="S424" i="3" s="1"/>
  <c r="S437" i="3" s="1"/>
  <c r="S438" i="3" s="1"/>
  <c r="S451" i="3" s="1"/>
  <c r="S452" i="3" s="1"/>
  <c r="S465" i="3" s="1"/>
  <c r="S466" i="3" s="1"/>
  <c r="S479" i="3" s="1"/>
  <c r="S480" i="3" s="1"/>
  <c r="S493" i="3" s="1"/>
  <c r="S494" i="3" s="1"/>
  <c r="S507" i="3" s="1"/>
  <c r="S508" i="3" s="1"/>
  <c r="S521" i="3" s="1"/>
  <c r="S522" i="3" s="1"/>
  <c r="S535" i="3" s="1"/>
  <c r="S536" i="3" s="1"/>
  <c r="S549" i="3" s="1"/>
  <c r="S550" i="3" s="1"/>
  <c r="S563" i="3" s="1"/>
  <c r="S564" i="3" s="1"/>
  <c r="S577" i="3" s="1"/>
  <c r="S578" i="3" s="1"/>
  <c r="S591" i="3" s="1"/>
  <c r="S592" i="3" s="1"/>
  <c r="S605" i="3" s="1"/>
  <c r="S606" i="3" s="1"/>
  <c r="S619" i="3" s="1"/>
  <c r="S620" i="3" s="1"/>
  <c r="S633" i="3" s="1"/>
  <c r="S634" i="3" s="1"/>
  <c r="S647" i="3" s="1"/>
  <c r="S648" i="3" s="1"/>
  <c r="S661" i="3" s="1"/>
  <c r="S662" i="3" s="1"/>
  <c r="S675" i="3" s="1"/>
  <c r="S676" i="3" s="1"/>
  <c r="S689" i="3" s="1"/>
  <c r="S690" i="3" s="1"/>
  <c r="S703" i="3" s="1"/>
  <c r="S704" i="3" s="1"/>
  <c r="S717" i="3" s="1"/>
  <c r="S718" i="3" s="1"/>
  <c r="S731" i="3" s="1"/>
  <c r="S732" i="3" s="1"/>
  <c r="S745" i="3" s="1"/>
  <c r="S746" i="3" s="1"/>
  <c r="S759" i="3" s="1"/>
  <c r="S760" i="3" s="1"/>
  <c r="S773" i="3" s="1"/>
  <c r="S774" i="3" s="1"/>
  <c r="S787" i="3" s="1"/>
  <c r="S788" i="3" s="1"/>
  <c r="S801" i="3" s="1"/>
  <c r="S802" i="3" s="1"/>
  <c r="S815" i="3" s="1"/>
  <c r="S816" i="3" s="1"/>
  <c r="S829" i="3" s="1"/>
  <c r="S830" i="3" s="1"/>
  <c r="S843" i="3" s="1"/>
  <c r="S844" i="3" s="1"/>
  <c r="S857" i="3" s="1"/>
  <c r="S858" i="3" s="1"/>
  <c r="S871" i="3" s="1"/>
  <c r="S872" i="3" s="1"/>
  <c r="S885" i="3" s="1"/>
  <c r="S886" i="3" s="1"/>
  <c r="S899" i="3" s="1"/>
  <c r="S900" i="3" s="1"/>
  <c r="S913" i="3" s="1"/>
  <c r="S914" i="3" s="1"/>
  <c r="S927" i="3" s="1"/>
  <c r="S928" i="3" s="1"/>
  <c r="S941" i="3" s="1"/>
  <c r="S942" i="3" s="1"/>
  <c r="S955" i="3" s="1"/>
  <c r="S956" i="3" s="1"/>
  <c r="S969" i="3" s="1"/>
  <c r="S970" i="3" s="1"/>
  <c r="S983" i="3" s="1"/>
  <c r="S984" i="3" s="1"/>
  <c r="S997" i="3" s="1"/>
  <c r="S998" i="3" s="1"/>
  <c r="S1011" i="3" s="1"/>
  <c r="S1012" i="3" s="1"/>
  <c r="S1025" i="3" s="1"/>
  <c r="S1026" i="3" s="1"/>
  <c r="S1039" i="3" s="1"/>
  <c r="S1040" i="3" s="1"/>
  <c r="S1053" i="3" s="1"/>
  <c r="S1054" i="3" s="1"/>
  <c r="S1067" i="3" s="1"/>
  <c r="S1068" i="3" s="1"/>
  <c r="S1081" i="3" s="1"/>
  <c r="S1082" i="3" s="1"/>
  <c r="S1095" i="3" s="1"/>
  <c r="S1096" i="3" s="1"/>
  <c r="S1109" i="3" s="1"/>
  <c r="S1110" i="3" s="1"/>
  <c r="S1123" i="3" s="1"/>
  <c r="S1124" i="3" s="1"/>
  <c r="S1137" i="3" s="1"/>
  <c r="S1138" i="3" s="1"/>
  <c r="S1151" i="3" s="1"/>
  <c r="S1152" i="3" s="1"/>
  <c r="S1165" i="3" s="1"/>
  <c r="S1166" i="3" s="1"/>
  <c r="S1179" i="3" s="1"/>
  <c r="S1180" i="3" s="1"/>
  <c r="S1193" i="3" s="1"/>
  <c r="S1194" i="3" s="1"/>
  <c r="S1207" i="3" s="1"/>
  <c r="S1208" i="3" s="1"/>
  <c r="S1221" i="3" s="1"/>
  <c r="S1222" i="3" s="1"/>
  <c r="S1235" i="3" s="1"/>
  <c r="S1236" i="3" s="1"/>
  <c r="S1249" i="3" s="1"/>
  <c r="S1250" i="3" s="1"/>
  <c r="S1263" i="3" s="1"/>
  <c r="S1264" i="3" s="1"/>
  <c r="S1277" i="3" s="1"/>
  <c r="S1278" i="3" s="1"/>
  <c r="S1291" i="3" s="1"/>
  <c r="S1292" i="3" s="1"/>
  <c r="S1305" i="3" s="1"/>
  <c r="S1306" i="3" s="1"/>
  <c r="S1319" i="3" s="1"/>
  <c r="S1320" i="3" s="1"/>
  <c r="S1333" i="3" s="1"/>
  <c r="S1334" i="3" s="1"/>
  <c r="S1347" i="3" s="1"/>
  <c r="S1348" i="3" s="1"/>
  <c r="S1361" i="3" s="1"/>
  <c r="S1362" i="3" s="1"/>
  <c r="S1375" i="3" s="1"/>
  <c r="S1376" i="3" s="1"/>
  <c r="S1389" i="3" s="1"/>
  <c r="S1390" i="3" s="1"/>
  <c r="S1403" i="3" s="1"/>
  <c r="S1404" i="3" s="1"/>
  <c r="S1417" i="3" s="1"/>
  <c r="S1418" i="3" s="1"/>
  <c r="S1431" i="3" s="1"/>
  <c r="S1432" i="3" s="1"/>
  <c r="S1445" i="3" s="1"/>
  <c r="S1446" i="3" s="1"/>
  <c r="S1459" i="3" s="1"/>
  <c r="S1460" i="3" s="1"/>
  <c r="S1473" i="3" s="1"/>
  <c r="S1474" i="3" s="1"/>
  <c r="S1487" i="3" s="1"/>
  <c r="S1488" i="3" s="1"/>
  <c r="S1501" i="3" s="1"/>
  <c r="S1502" i="3" s="1"/>
  <c r="S1515" i="3" s="1"/>
  <c r="S1516" i="3" s="1"/>
  <c r="S1529" i="3" s="1"/>
  <c r="S1530" i="3" s="1"/>
  <c r="V32" i="3"/>
  <c r="V45" i="3" s="1"/>
  <c r="V46" i="3" s="1"/>
  <c r="V59" i="3" s="1"/>
  <c r="V60" i="3" s="1"/>
  <c r="V73" i="3" s="1"/>
  <c r="V74" i="3" s="1"/>
  <c r="V87" i="3" s="1"/>
  <c r="V88" i="3" s="1"/>
  <c r="V101" i="3" s="1"/>
  <c r="V102" i="3" s="1"/>
  <c r="V115" i="3" s="1"/>
  <c r="V116" i="3" s="1"/>
  <c r="V129" i="3" s="1"/>
  <c r="V130" i="3" s="1"/>
  <c r="V143" i="3" s="1"/>
  <c r="V144" i="3" s="1"/>
  <c r="V157" i="3" s="1"/>
  <c r="V158" i="3" s="1"/>
  <c r="V171" i="3" s="1"/>
  <c r="V172" i="3" s="1"/>
  <c r="V185" i="3" s="1"/>
  <c r="V186" i="3" s="1"/>
  <c r="V199" i="3" s="1"/>
  <c r="V200" i="3" s="1"/>
  <c r="V213" i="3" s="1"/>
  <c r="V214" i="3" s="1"/>
  <c r="V227" i="3" s="1"/>
  <c r="V228" i="3" s="1"/>
  <c r="V241" i="3" s="1"/>
  <c r="V242" i="3" s="1"/>
  <c r="V255" i="3" s="1"/>
  <c r="V256" i="3" s="1"/>
  <c r="V269" i="3" s="1"/>
  <c r="V270" i="3" s="1"/>
  <c r="V283" i="3" s="1"/>
  <c r="V284" i="3" s="1"/>
  <c r="V297" i="3" s="1"/>
  <c r="V298" i="3" s="1"/>
  <c r="V311" i="3" s="1"/>
  <c r="V312" i="3" s="1"/>
  <c r="V325" i="3" s="1"/>
  <c r="V326" i="3" s="1"/>
  <c r="V339" i="3" s="1"/>
  <c r="V340" i="3" s="1"/>
  <c r="V353" i="3" s="1"/>
  <c r="V354" i="3" s="1"/>
  <c r="V367" i="3" s="1"/>
  <c r="V368" i="3" s="1"/>
  <c r="V381" i="3" s="1"/>
  <c r="V382" i="3" s="1"/>
  <c r="V395" i="3" s="1"/>
  <c r="V396" i="3" s="1"/>
  <c r="V409" i="3" s="1"/>
  <c r="V410" i="3" s="1"/>
  <c r="V423" i="3" s="1"/>
  <c r="V424" i="3" s="1"/>
  <c r="V437" i="3" s="1"/>
  <c r="V438" i="3" s="1"/>
  <c r="V451" i="3" s="1"/>
  <c r="V452" i="3" s="1"/>
  <c r="V465" i="3" s="1"/>
  <c r="V466" i="3" s="1"/>
  <c r="V479" i="3" s="1"/>
  <c r="V480" i="3" s="1"/>
  <c r="V493" i="3" s="1"/>
  <c r="V494" i="3" s="1"/>
  <c r="V507" i="3" s="1"/>
  <c r="V508" i="3" s="1"/>
  <c r="V521" i="3" s="1"/>
  <c r="V522" i="3" s="1"/>
  <c r="V535" i="3" s="1"/>
  <c r="V536" i="3" s="1"/>
  <c r="V549" i="3" s="1"/>
  <c r="V550" i="3" s="1"/>
  <c r="V563" i="3" s="1"/>
  <c r="V564" i="3" s="1"/>
  <c r="V577" i="3" s="1"/>
  <c r="V578" i="3" s="1"/>
  <c r="V591" i="3" s="1"/>
  <c r="V592" i="3" s="1"/>
  <c r="V605" i="3" s="1"/>
  <c r="V606" i="3" s="1"/>
  <c r="V619" i="3" s="1"/>
  <c r="V620" i="3" s="1"/>
  <c r="V633" i="3" s="1"/>
  <c r="V634" i="3" s="1"/>
  <c r="V647" i="3" s="1"/>
  <c r="V648" i="3" s="1"/>
  <c r="V661" i="3" s="1"/>
  <c r="V662" i="3" s="1"/>
  <c r="V675" i="3" s="1"/>
  <c r="V676" i="3" s="1"/>
  <c r="V689" i="3" s="1"/>
  <c r="V690" i="3" s="1"/>
  <c r="V703" i="3" s="1"/>
  <c r="V704" i="3" s="1"/>
  <c r="V717" i="3" s="1"/>
  <c r="V718" i="3" s="1"/>
  <c r="V731" i="3" s="1"/>
  <c r="V732" i="3" s="1"/>
  <c r="V745" i="3" s="1"/>
  <c r="V746" i="3" s="1"/>
  <c r="V759" i="3" s="1"/>
  <c r="V760" i="3" s="1"/>
  <c r="V773" i="3" s="1"/>
  <c r="V774" i="3" s="1"/>
  <c r="V787" i="3" s="1"/>
  <c r="V788" i="3" s="1"/>
  <c r="V801" i="3" s="1"/>
  <c r="V802" i="3" s="1"/>
  <c r="V815" i="3" s="1"/>
  <c r="V816" i="3" s="1"/>
  <c r="V829" i="3" s="1"/>
  <c r="V830" i="3" s="1"/>
  <c r="V843" i="3" s="1"/>
  <c r="V844" i="3" s="1"/>
  <c r="V857" i="3" s="1"/>
  <c r="V858" i="3" s="1"/>
  <c r="V871" i="3" s="1"/>
  <c r="V872" i="3" s="1"/>
  <c r="V885" i="3" s="1"/>
  <c r="V886" i="3" s="1"/>
  <c r="V899" i="3" s="1"/>
  <c r="V900" i="3" s="1"/>
  <c r="V913" i="3" s="1"/>
  <c r="V914" i="3" s="1"/>
  <c r="V927" i="3" s="1"/>
  <c r="V928" i="3" s="1"/>
  <c r="V941" i="3" s="1"/>
  <c r="V942" i="3" s="1"/>
  <c r="V955" i="3" s="1"/>
  <c r="V956" i="3" s="1"/>
  <c r="V969" i="3" s="1"/>
  <c r="V970" i="3" s="1"/>
  <c r="V983" i="3" s="1"/>
  <c r="V984" i="3" s="1"/>
  <c r="V997" i="3" s="1"/>
  <c r="V998" i="3" s="1"/>
  <c r="V1011" i="3" s="1"/>
  <c r="V1012" i="3" s="1"/>
  <c r="V1025" i="3" s="1"/>
  <c r="V1026" i="3" s="1"/>
  <c r="V1039" i="3" s="1"/>
  <c r="V1040" i="3" s="1"/>
  <c r="V1053" i="3" s="1"/>
  <c r="V1054" i="3" s="1"/>
  <c r="V1067" i="3" s="1"/>
  <c r="V1068" i="3" s="1"/>
  <c r="V1081" i="3" s="1"/>
  <c r="V1082" i="3" s="1"/>
  <c r="V1095" i="3" s="1"/>
  <c r="V1096" i="3" s="1"/>
  <c r="V1109" i="3" s="1"/>
  <c r="V1110" i="3" s="1"/>
  <c r="V1123" i="3" s="1"/>
  <c r="V1124" i="3" s="1"/>
  <c r="V1137" i="3" s="1"/>
  <c r="V1138" i="3" s="1"/>
  <c r="V1151" i="3" s="1"/>
  <c r="V1152" i="3" s="1"/>
  <c r="V1165" i="3" s="1"/>
  <c r="V1166" i="3" s="1"/>
  <c r="V1179" i="3" s="1"/>
  <c r="V1180" i="3" s="1"/>
  <c r="V1193" i="3" s="1"/>
  <c r="V1194" i="3" s="1"/>
  <c r="V1207" i="3" s="1"/>
  <c r="V1208" i="3" s="1"/>
  <c r="V1221" i="3" s="1"/>
  <c r="V1222" i="3" s="1"/>
  <c r="V1235" i="3" s="1"/>
  <c r="V1236" i="3" s="1"/>
  <c r="V1249" i="3" s="1"/>
  <c r="V1250" i="3" s="1"/>
  <c r="V1263" i="3" s="1"/>
  <c r="V1264" i="3" s="1"/>
  <c r="V1277" i="3" s="1"/>
  <c r="V1278" i="3" s="1"/>
  <c r="V1291" i="3" s="1"/>
  <c r="V1292" i="3" s="1"/>
  <c r="V1305" i="3" s="1"/>
  <c r="V1306" i="3" s="1"/>
  <c r="V1319" i="3" s="1"/>
  <c r="V1320" i="3" s="1"/>
  <c r="V1333" i="3" s="1"/>
  <c r="V1334" i="3" s="1"/>
  <c r="V1347" i="3" s="1"/>
  <c r="V1348" i="3" s="1"/>
  <c r="V1361" i="3" s="1"/>
  <c r="V1362" i="3" s="1"/>
  <c r="V1375" i="3" s="1"/>
  <c r="V1376" i="3" s="1"/>
  <c r="V1389" i="3" s="1"/>
  <c r="V1390" i="3" s="1"/>
  <c r="V1403" i="3" s="1"/>
  <c r="V1404" i="3" s="1"/>
  <c r="V1417" i="3" s="1"/>
  <c r="V1418" i="3" s="1"/>
  <c r="V1431" i="3" s="1"/>
  <c r="V1432" i="3" s="1"/>
  <c r="V1445" i="3" s="1"/>
  <c r="V1446" i="3" s="1"/>
  <c r="V1459" i="3" s="1"/>
  <c r="V1460" i="3" s="1"/>
  <c r="V1473" i="3" s="1"/>
  <c r="V1474" i="3" s="1"/>
  <c r="V1487" i="3" s="1"/>
  <c r="V1488" i="3" s="1"/>
  <c r="V1501" i="3" s="1"/>
  <c r="V1502" i="3" s="1"/>
  <c r="V1515" i="3" s="1"/>
  <c r="V1516" i="3" s="1"/>
  <c r="V1529" i="3" s="1"/>
  <c r="V1530" i="3" s="1"/>
  <c r="L32" i="3"/>
  <c r="L45" i="3" s="1"/>
  <c r="L46" i="3" s="1"/>
  <c r="L59" i="3" s="1"/>
  <c r="L60" i="3" s="1"/>
  <c r="L73" i="3" s="1"/>
  <c r="L74" i="3" s="1"/>
  <c r="L87" i="3" s="1"/>
  <c r="L88" i="3" s="1"/>
  <c r="L101" i="3" s="1"/>
  <c r="L102" i="3" s="1"/>
  <c r="L115" i="3" s="1"/>
  <c r="L116" i="3" s="1"/>
  <c r="L129" i="3" s="1"/>
  <c r="L130" i="3" s="1"/>
  <c r="L143" i="3" s="1"/>
  <c r="L144" i="3" s="1"/>
  <c r="L157" i="3" s="1"/>
  <c r="L158" i="3" s="1"/>
  <c r="L171" i="3" s="1"/>
  <c r="L172" i="3" s="1"/>
  <c r="L185" i="3" s="1"/>
  <c r="L186" i="3" s="1"/>
  <c r="L199" i="3" s="1"/>
  <c r="L200" i="3" s="1"/>
  <c r="L213" i="3" s="1"/>
  <c r="L214" i="3" s="1"/>
  <c r="L227" i="3" s="1"/>
  <c r="L228" i="3" s="1"/>
  <c r="L241" i="3" s="1"/>
  <c r="L242" i="3" s="1"/>
  <c r="L255" i="3" s="1"/>
  <c r="L256" i="3" s="1"/>
  <c r="L269" i="3" s="1"/>
  <c r="L270" i="3" s="1"/>
  <c r="L283" i="3" s="1"/>
  <c r="L284" i="3" s="1"/>
  <c r="L297" i="3" s="1"/>
  <c r="L298" i="3" s="1"/>
  <c r="L311" i="3" s="1"/>
  <c r="L312" i="3" s="1"/>
  <c r="L325" i="3" s="1"/>
  <c r="L326" i="3" s="1"/>
  <c r="L339" i="3" s="1"/>
  <c r="L340" i="3" s="1"/>
  <c r="L353" i="3" s="1"/>
  <c r="L354" i="3" s="1"/>
  <c r="L367" i="3" s="1"/>
  <c r="L368" i="3" s="1"/>
  <c r="L381" i="3" s="1"/>
  <c r="L382" i="3" s="1"/>
  <c r="L395" i="3" s="1"/>
  <c r="L396" i="3" s="1"/>
  <c r="L409" i="3" s="1"/>
  <c r="L410" i="3" s="1"/>
  <c r="L423" i="3" s="1"/>
  <c r="L424" i="3" s="1"/>
  <c r="L437" i="3" s="1"/>
  <c r="L438" i="3" s="1"/>
  <c r="L451" i="3" s="1"/>
  <c r="L452" i="3" s="1"/>
  <c r="L465" i="3" s="1"/>
  <c r="L466" i="3" s="1"/>
  <c r="L479" i="3" s="1"/>
  <c r="L480" i="3" s="1"/>
  <c r="L493" i="3" s="1"/>
  <c r="L494" i="3" s="1"/>
  <c r="L507" i="3" s="1"/>
  <c r="L508" i="3" s="1"/>
  <c r="L521" i="3" s="1"/>
  <c r="L522" i="3" s="1"/>
  <c r="L535" i="3" s="1"/>
  <c r="L536" i="3" s="1"/>
  <c r="L549" i="3" s="1"/>
  <c r="L550" i="3" s="1"/>
  <c r="L563" i="3" s="1"/>
  <c r="L564" i="3" s="1"/>
  <c r="L577" i="3" s="1"/>
  <c r="L578" i="3" s="1"/>
  <c r="L591" i="3" s="1"/>
  <c r="L592" i="3" s="1"/>
  <c r="L605" i="3" s="1"/>
  <c r="L606" i="3" s="1"/>
  <c r="L619" i="3" s="1"/>
  <c r="L620" i="3" s="1"/>
  <c r="L633" i="3" s="1"/>
  <c r="L634" i="3" s="1"/>
  <c r="L647" i="3" s="1"/>
  <c r="L648" i="3" s="1"/>
  <c r="L661" i="3" s="1"/>
  <c r="L662" i="3" s="1"/>
  <c r="L675" i="3" s="1"/>
  <c r="L676" i="3" s="1"/>
  <c r="L689" i="3" s="1"/>
  <c r="L690" i="3" s="1"/>
  <c r="L703" i="3" s="1"/>
  <c r="L704" i="3" s="1"/>
  <c r="L717" i="3" s="1"/>
  <c r="L718" i="3" s="1"/>
  <c r="L731" i="3" s="1"/>
  <c r="L732" i="3" s="1"/>
  <c r="L745" i="3" s="1"/>
  <c r="L746" i="3" s="1"/>
  <c r="L759" i="3" s="1"/>
  <c r="L760" i="3" s="1"/>
  <c r="L773" i="3" s="1"/>
  <c r="L774" i="3" s="1"/>
  <c r="L787" i="3" s="1"/>
  <c r="L788" i="3" s="1"/>
  <c r="L801" i="3" s="1"/>
  <c r="L802" i="3" s="1"/>
  <c r="L815" i="3" s="1"/>
  <c r="L816" i="3" s="1"/>
  <c r="L829" i="3" s="1"/>
  <c r="L830" i="3" s="1"/>
  <c r="L843" i="3" s="1"/>
  <c r="L844" i="3" s="1"/>
  <c r="L857" i="3" s="1"/>
  <c r="L858" i="3" s="1"/>
  <c r="L871" i="3" s="1"/>
  <c r="L872" i="3" s="1"/>
  <c r="L885" i="3" s="1"/>
  <c r="L886" i="3" s="1"/>
  <c r="L899" i="3" s="1"/>
  <c r="L900" i="3" s="1"/>
  <c r="L913" i="3" s="1"/>
  <c r="L914" i="3" s="1"/>
  <c r="L927" i="3" s="1"/>
  <c r="L928" i="3" s="1"/>
  <c r="L941" i="3" s="1"/>
  <c r="L942" i="3" s="1"/>
  <c r="L955" i="3" s="1"/>
  <c r="L956" i="3" s="1"/>
  <c r="L969" i="3" s="1"/>
  <c r="L970" i="3" s="1"/>
  <c r="L983" i="3" s="1"/>
  <c r="L984" i="3" s="1"/>
  <c r="L997" i="3" s="1"/>
  <c r="L998" i="3" s="1"/>
  <c r="L1011" i="3" s="1"/>
  <c r="L1012" i="3" s="1"/>
  <c r="L1025" i="3" s="1"/>
  <c r="L1026" i="3" s="1"/>
  <c r="L1039" i="3" s="1"/>
  <c r="L1040" i="3" s="1"/>
  <c r="L1053" i="3" s="1"/>
  <c r="L1054" i="3" s="1"/>
  <c r="L1067" i="3" s="1"/>
  <c r="L1068" i="3" s="1"/>
  <c r="L1081" i="3" s="1"/>
  <c r="L1082" i="3" s="1"/>
  <c r="L1095" i="3" s="1"/>
  <c r="L1096" i="3" s="1"/>
  <c r="L1109" i="3" s="1"/>
  <c r="L1110" i="3" s="1"/>
  <c r="L1123" i="3" s="1"/>
  <c r="L1124" i="3" s="1"/>
  <c r="L1137" i="3" s="1"/>
  <c r="L1138" i="3" s="1"/>
  <c r="L1151" i="3" s="1"/>
  <c r="L1152" i="3" s="1"/>
  <c r="L1165" i="3" s="1"/>
  <c r="L1166" i="3" s="1"/>
  <c r="L1179" i="3" s="1"/>
  <c r="L1180" i="3" s="1"/>
  <c r="L1193" i="3" s="1"/>
  <c r="L1194" i="3" s="1"/>
  <c r="L1207" i="3" s="1"/>
  <c r="L1208" i="3" s="1"/>
  <c r="L1221" i="3" s="1"/>
  <c r="L1222" i="3" s="1"/>
  <c r="L1235" i="3" s="1"/>
  <c r="L1236" i="3" s="1"/>
  <c r="L1249" i="3" s="1"/>
  <c r="L1250" i="3" s="1"/>
  <c r="L1263" i="3" s="1"/>
  <c r="L1264" i="3" s="1"/>
  <c r="L1277" i="3" s="1"/>
  <c r="L1278" i="3" s="1"/>
  <c r="L1291" i="3" s="1"/>
  <c r="L1292" i="3" s="1"/>
  <c r="L1305" i="3" s="1"/>
  <c r="L1306" i="3" s="1"/>
  <c r="L1319" i="3" s="1"/>
  <c r="L1320" i="3" s="1"/>
  <c r="L1333" i="3" s="1"/>
  <c r="L1334" i="3" s="1"/>
  <c r="L1347" i="3" s="1"/>
  <c r="L1348" i="3" s="1"/>
  <c r="L1361" i="3" s="1"/>
  <c r="L1362" i="3" s="1"/>
  <c r="L1375" i="3" s="1"/>
  <c r="L1376" i="3" s="1"/>
  <c r="L1389" i="3" s="1"/>
  <c r="L1390" i="3" s="1"/>
  <c r="L1403" i="3" s="1"/>
  <c r="L1404" i="3" s="1"/>
  <c r="L1417" i="3" s="1"/>
  <c r="L1418" i="3" s="1"/>
  <c r="L1431" i="3" s="1"/>
  <c r="L1432" i="3" s="1"/>
  <c r="L1445" i="3" s="1"/>
  <c r="L1446" i="3" s="1"/>
  <c r="L1459" i="3" s="1"/>
  <c r="L1460" i="3" s="1"/>
  <c r="L1473" i="3" s="1"/>
  <c r="L1474" i="3" s="1"/>
  <c r="L1487" i="3" s="1"/>
  <c r="L1488" i="3" s="1"/>
  <c r="L1501" i="3" s="1"/>
  <c r="L1502" i="3" s="1"/>
  <c r="L1515" i="3" s="1"/>
  <c r="L1516" i="3" s="1"/>
  <c r="L1529" i="3" s="1"/>
  <c r="L1530" i="3" s="1"/>
  <c r="L1532" i="3" s="1"/>
  <c r="AG32" i="3"/>
  <c r="AG45" i="3" s="1"/>
  <c r="AG46" i="3" s="1"/>
  <c r="AG59" i="3" s="1"/>
  <c r="AG60" i="3" s="1"/>
  <c r="AG73" i="3" s="1"/>
  <c r="AG74" i="3" s="1"/>
  <c r="AG87" i="3" s="1"/>
  <c r="AG88" i="3" s="1"/>
  <c r="AG101" i="3" s="1"/>
  <c r="AG102" i="3" s="1"/>
  <c r="AG115" i="3" s="1"/>
  <c r="AG116" i="3" s="1"/>
  <c r="AG129" i="3" s="1"/>
  <c r="AG130" i="3" s="1"/>
  <c r="AG143" i="3" s="1"/>
  <c r="AG144" i="3" s="1"/>
  <c r="AG157" i="3" s="1"/>
  <c r="AG158" i="3" s="1"/>
  <c r="AG171" i="3" s="1"/>
  <c r="AG172" i="3" s="1"/>
  <c r="AG185" i="3" s="1"/>
  <c r="AG186" i="3" s="1"/>
  <c r="AG199" i="3" s="1"/>
  <c r="AG200" i="3" s="1"/>
  <c r="AG213" i="3" s="1"/>
  <c r="AG214" i="3" s="1"/>
  <c r="AG227" i="3" s="1"/>
  <c r="AG228" i="3" s="1"/>
  <c r="AG241" i="3" s="1"/>
  <c r="AG242" i="3" s="1"/>
  <c r="AG255" i="3" s="1"/>
  <c r="AG256" i="3" s="1"/>
  <c r="AG269" i="3" s="1"/>
  <c r="AG270" i="3" s="1"/>
  <c r="AG283" i="3" s="1"/>
  <c r="AG284" i="3" s="1"/>
  <c r="AG297" i="3" s="1"/>
  <c r="AG298" i="3" s="1"/>
  <c r="AG311" i="3" s="1"/>
  <c r="AG312" i="3" s="1"/>
  <c r="AG325" i="3" s="1"/>
  <c r="AG326" i="3" s="1"/>
  <c r="AG339" i="3" s="1"/>
  <c r="AG340" i="3" s="1"/>
  <c r="AG353" i="3" s="1"/>
  <c r="AG354" i="3" s="1"/>
  <c r="AG367" i="3" s="1"/>
  <c r="AG368" i="3" s="1"/>
  <c r="AG381" i="3" s="1"/>
  <c r="AG382" i="3" s="1"/>
  <c r="AG395" i="3" s="1"/>
  <c r="AG396" i="3" s="1"/>
  <c r="AG409" i="3" s="1"/>
  <c r="AG410" i="3" s="1"/>
  <c r="AG423" i="3" s="1"/>
  <c r="AG424" i="3" s="1"/>
  <c r="AG437" i="3" s="1"/>
  <c r="AG438" i="3" s="1"/>
  <c r="AG451" i="3" s="1"/>
  <c r="AG452" i="3" s="1"/>
  <c r="AG465" i="3" s="1"/>
  <c r="AG466" i="3" s="1"/>
  <c r="AG479" i="3" s="1"/>
  <c r="AG480" i="3" s="1"/>
  <c r="AG493" i="3" s="1"/>
  <c r="AG494" i="3" s="1"/>
  <c r="AG507" i="3" s="1"/>
  <c r="AG508" i="3" s="1"/>
  <c r="AG521" i="3" s="1"/>
  <c r="AG522" i="3" s="1"/>
  <c r="AG535" i="3" s="1"/>
  <c r="AG536" i="3" s="1"/>
  <c r="AG549" i="3" s="1"/>
  <c r="AG550" i="3" s="1"/>
  <c r="AG563" i="3" s="1"/>
  <c r="AG564" i="3" s="1"/>
  <c r="AG577" i="3" s="1"/>
  <c r="AG578" i="3" s="1"/>
  <c r="AG591" i="3" s="1"/>
  <c r="AG592" i="3" s="1"/>
  <c r="AG605" i="3" s="1"/>
  <c r="AG606" i="3" s="1"/>
  <c r="AG619" i="3" s="1"/>
  <c r="AG620" i="3" s="1"/>
  <c r="AG633" i="3" s="1"/>
  <c r="AG634" i="3" s="1"/>
  <c r="AG647" i="3" s="1"/>
  <c r="AG648" i="3" s="1"/>
  <c r="AG661" i="3" s="1"/>
  <c r="AG662" i="3" s="1"/>
  <c r="AG675" i="3" s="1"/>
  <c r="AG676" i="3" s="1"/>
  <c r="AG689" i="3" s="1"/>
  <c r="AG690" i="3" s="1"/>
  <c r="AG703" i="3" s="1"/>
  <c r="AG704" i="3" s="1"/>
  <c r="AG717" i="3" s="1"/>
  <c r="AG718" i="3" s="1"/>
  <c r="AG731" i="3" s="1"/>
  <c r="AG732" i="3" s="1"/>
  <c r="AG745" i="3" s="1"/>
  <c r="AG746" i="3" s="1"/>
  <c r="AG759" i="3" s="1"/>
  <c r="AG760" i="3" s="1"/>
  <c r="AG773" i="3" s="1"/>
  <c r="AG774" i="3" s="1"/>
  <c r="AG787" i="3" s="1"/>
  <c r="AG788" i="3" s="1"/>
  <c r="AG801" i="3" s="1"/>
  <c r="AG802" i="3" s="1"/>
  <c r="AG815" i="3" s="1"/>
  <c r="AG816" i="3" s="1"/>
  <c r="AG829" i="3" s="1"/>
  <c r="AG830" i="3" s="1"/>
  <c r="AG843" i="3" s="1"/>
  <c r="AG844" i="3" s="1"/>
  <c r="AG857" i="3" s="1"/>
  <c r="AG858" i="3" s="1"/>
  <c r="AG871" i="3" s="1"/>
  <c r="AG872" i="3" s="1"/>
  <c r="AG885" i="3" s="1"/>
  <c r="AG886" i="3" s="1"/>
  <c r="AG899" i="3" s="1"/>
  <c r="AG900" i="3" s="1"/>
  <c r="AG913" i="3" s="1"/>
  <c r="AG914" i="3" s="1"/>
  <c r="AG927" i="3" s="1"/>
  <c r="AG928" i="3" s="1"/>
  <c r="AG941" i="3" s="1"/>
  <c r="AG942" i="3" s="1"/>
  <c r="AG955" i="3" s="1"/>
  <c r="AG956" i="3" s="1"/>
  <c r="AG969" i="3" s="1"/>
  <c r="AG970" i="3" s="1"/>
  <c r="AG983" i="3" s="1"/>
  <c r="AG984" i="3" s="1"/>
  <c r="AG997" i="3" s="1"/>
  <c r="AG998" i="3" s="1"/>
  <c r="AG1011" i="3" s="1"/>
  <c r="AG1012" i="3" s="1"/>
  <c r="AG1025" i="3" s="1"/>
  <c r="AG1026" i="3" s="1"/>
  <c r="AG1039" i="3" s="1"/>
  <c r="AG1040" i="3" s="1"/>
  <c r="AG1053" i="3" s="1"/>
  <c r="AG1054" i="3" s="1"/>
  <c r="AG1067" i="3" s="1"/>
  <c r="AG1068" i="3" s="1"/>
  <c r="AG1081" i="3" s="1"/>
  <c r="AG1082" i="3" s="1"/>
  <c r="AG1095" i="3" s="1"/>
  <c r="AG1096" i="3" s="1"/>
  <c r="AG1109" i="3" s="1"/>
  <c r="AG1110" i="3" s="1"/>
  <c r="AG1123" i="3" s="1"/>
  <c r="AG1124" i="3" s="1"/>
  <c r="AG1137" i="3" s="1"/>
  <c r="AG1138" i="3" s="1"/>
  <c r="AG1151" i="3" s="1"/>
  <c r="AG1152" i="3" s="1"/>
  <c r="AG1165" i="3" s="1"/>
  <c r="AG1166" i="3" s="1"/>
  <c r="AG1179" i="3" s="1"/>
  <c r="AG1180" i="3" s="1"/>
  <c r="AG1193" i="3" s="1"/>
  <c r="AG1194" i="3" s="1"/>
  <c r="AG1207" i="3" s="1"/>
  <c r="AG1208" i="3" s="1"/>
  <c r="AG1221" i="3" s="1"/>
  <c r="AG1222" i="3" s="1"/>
  <c r="AG1235" i="3" s="1"/>
  <c r="AG1236" i="3" s="1"/>
  <c r="AG1249" i="3" s="1"/>
  <c r="AG1250" i="3" s="1"/>
  <c r="AG1263" i="3" s="1"/>
  <c r="AG1264" i="3" s="1"/>
  <c r="AG1277" i="3" s="1"/>
  <c r="AG1278" i="3" s="1"/>
  <c r="AG1291" i="3" s="1"/>
  <c r="AG1292" i="3" s="1"/>
  <c r="AG1305" i="3" s="1"/>
  <c r="AG1306" i="3" s="1"/>
  <c r="AG1319" i="3" s="1"/>
  <c r="AG1320" i="3" s="1"/>
  <c r="AG1333" i="3" s="1"/>
  <c r="AG1334" i="3" s="1"/>
  <c r="AG1347" i="3" s="1"/>
  <c r="AG1348" i="3" s="1"/>
  <c r="AG1361" i="3" s="1"/>
  <c r="AG1362" i="3" s="1"/>
  <c r="AG1375" i="3" s="1"/>
  <c r="AG1376" i="3" s="1"/>
  <c r="AG1389" i="3" s="1"/>
  <c r="AG1390" i="3" s="1"/>
  <c r="AG1403" i="3" s="1"/>
  <c r="AG1404" i="3" s="1"/>
  <c r="AG1417" i="3" s="1"/>
  <c r="AG1418" i="3" s="1"/>
  <c r="AG1431" i="3" s="1"/>
  <c r="AG1432" i="3" s="1"/>
  <c r="AG1445" i="3" s="1"/>
  <c r="AG1446" i="3" s="1"/>
  <c r="AG1459" i="3" s="1"/>
  <c r="AG1460" i="3" s="1"/>
  <c r="AG1473" i="3" s="1"/>
  <c r="AG1474" i="3" s="1"/>
  <c r="AG1487" i="3" s="1"/>
  <c r="AG1488" i="3" s="1"/>
  <c r="AG1501" i="3" s="1"/>
  <c r="AG1502" i="3" s="1"/>
  <c r="AG1515" i="3" s="1"/>
  <c r="AG1516" i="3" s="1"/>
  <c r="AG1529" i="3" s="1"/>
  <c r="AG1530" i="3" s="1"/>
  <c r="AG1532" i="3" s="1"/>
  <c r="AF32" i="3"/>
  <c r="AF45" i="3" s="1"/>
  <c r="AF46" i="3" s="1"/>
  <c r="AF59" i="3" s="1"/>
  <c r="AF60" i="3" s="1"/>
  <c r="AF73" i="3" s="1"/>
  <c r="AF74" i="3" s="1"/>
  <c r="AF87" i="3" s="1"/>
  <c r="AF88" i="3" s="1"/>
  <c r="AF101" i="3" s="1"/>
  <c r="AF102" i="3" s="1"/>
  <c r="AF115" i="3" s="1"/>
  <c r="AF116" i="3" s="1"/>
  <c r="AF129" i="3" s="1"/>
  <c r="AF130" i="3" s="1"/>
  <c r="AF143" i="3" s="1"/>
  <c r="AF144" i="3" s="1"/>
  <c r="AF157" i="3" s="1"/>
  <c r="AF158" i="3" s="1"/>
  <c r="AF171" i="3" s="1"/>
  <c r="AF172" i="3" s="1"/>
  <c r="AF185" i="3" s="1"/>
  <c r="AF186" i="3" s="1"/>
  <c r="AF199" i="3" s="1"/>
  <c r="AF200" i="3" s="1"/>
  <c r="AF213" i="3" s="1"/>
  <c r="AF214" i="3" s="1"/>
  <c r="AF227" i="3" s="1"/>
  <c r="AF228" i="3" s="1"/>
  <c r="AF241" i="3" s="1"/>
  <c r="AF242" i="3" s="1"/>
  <c r="AF255" i="3" s="1"/>
  <c r="AF256" i="3" s="1"/>
  <c r="AF269" i="3" s="1"/>
  <c r="AF270" i="3" s="1"/>
  <c r="AF283" i="3" s="1"/>
  <c r="AF284" i="3" s="1"/>
  <c r="AF297" i="3" s="1"/>
  <c r="AF298" i="3" s="1"/>
  <c r="AF311" i="3" s="1"/>
  <c r="AF312" i="3" s="1"/>
  <c r="AF325" i="3" s="1"/>
  <c r="AF326" i="3" s="1"/>
  <c r="AF339" i="3" s="1"/>
  <c r="AF340" i="3" s="1"/>
  <c r="AF353" i="3" s="1"/>
  <c r="AF354" i="3" s="1"/>
  <c r="AF367" i="3" s="1"/>
  <c r="AF368" i="3" s="1"/>
  <c r="AF381" i="3" s="1"/>
  <c r="AF382" i="3" s="1"/>
  <c r="AF395" i="3" s="1"/>
  <c r="AF396" i="3" s="1"/>
  <c r="AF409" i="3" s="1"/>
  <c r="AF410" i="3" s="1"/>
  <c r="AF423" i="3" s="1"/>
  <c r="AF424" i="3" s="1"/>
  <c r="AF437" i="3" s="1"/>
  <c r="AF438" i="3" s="1"/>
  <c r="AF451" i="3" s="1"/>
  <c r="AF452" i="3" s="1"/>
  <c r="AF465" i="3" s="1"/>
  <c r="AF466" i="3" s="1"/>
  <c r="AF479" i="3" s="1"/>
  <c r="AF480" i="3" s="1"/>
  <c r="AF493" i="3" s="1"/>
  <c r="AF494" i="3" s="1"/>
  <c r="AF507" i="3" s="1"/>
  <c r="AF508" i="3" s="1"/>
  <c r="AF521" i="3" s="1"/>
  <c r="AF522" i="3" s="1"/>
  <c r="AF535" i="3" s="1"/>
  <c r="AF536" i="3" s="1"/>
  <c r="AF549" i="3" s="1"/>
  <c r="AF550" i="3" s="1"/>
  <c r="AF563" i="3" s="1"/>
  <c r="AF564" i="3" s="1"/>
  <c r="AF577" i="3" s="1"/>
  <c r="AF578" i="3" s="1"/>
  <c r="AF591" i="3" s="1"/>
  <c r="AF592" i="3" s="1"/>
  <c r="AF605" i="3" s="1"/>
  <c r="AF606" i="3" s="1"/>
  <c r="AF619" i="3" s="1"/>
  <c r="AF620" i="3" s="1"/>
  <c r="AF633" i="3" s="1"/>
  <c r="AF634" i="3" s="1"/>
  <c r="AF647" i="3" s="1"/>
  <c r="AF648" i="3" s="1"/>
  <c r="AF661" i="3" s="1"/>
  <c r="AF662" i="3" s="1"/>
  <c r="AF675" i="3" s="1"/>
  <c r="AF676" i="3" s="1"/>
  <c r="AF689" i="3" s="1"/>
  <c r="AF690" i="3" s="1"/>
  <c r="AF703" i="3" s="1"/>
  <c r="AF704" i="3" s="1"/>
  <c r="AF717" i="3" s="1"/>
  <c r="AF718" i="3" s="1"/>
  <c r="AF731" i="3" s="1"/>
  <c r="AF732" i="3" s="1"/>
  <c r="AF745" i="3" s="1"/>
  <c r="AF746" i="3" s="1"/>
  <c r="AF759" i="3" s="1"/>
  <c r="AF760" i="3" s="1"/>
  <c r="AF773" i="3" s="1"/>
  <c r="AF774" i="3" s="1"/>
  <c r="AF787" i="3" s="1"/>
  <c r="AF788" i="3" s="1"/>
  <c r="AF801" i="3" s="1"/>
  <c r="AF802" i="3" s="1"/>
  <c r="AF815" i="3" s="1"/>
  <c r="AF816" i="3" s="1"/>
  <c r="AF829" i="3" s="1"/>
  <c r="AF830" i="3" s="1"/>
  <c r="AF843" i="3" s="1"/>
  <c r="AF844" i="3" s="1"/>
  <c r="AF857" i="3" s="1"/>
  <c r="AF858" i="3" s="1"/>
  <c r="AF871" i="3" s="1"/>
  <c r="AF872" i="3" s="1"/>
  <c r="AF885" i="3" s="1"/>
  <c r="AF886" i="3" s="1"/>
  <c r="AF899" i="3" s="1"/>
  <c r="AF900" i="3" s="1"/>
  <c r="AF913" i="3" s="1"/>
  <c r="AF914" i="3" s="1"/>
  <c r="AF927" i="3" s="1"/>
  <c r="AF928" i="3" s="1"/>
  <c r="AF941" i="3" s="1"/>
  <c r="AF942" i="3" s="1"/>
  <c r="AF955" i="3" s="1"/>
  <c r="AF956" i="3" s="1"/>
  <c r="AF969" i="3" s="1"/>
  <c r="AF970" i="3" s="1"/>
  <c r="AF983" i="3" s="1"/>
  <c r="AF984" i="3" s="1"/>
  <c r="AF997" i="3" s="1"/>
  <c r="AF998" i="3" s="1"/>
  <c r="AF1011" i="3" s="1"/>
  <c r="AF1012" i="3" s="1"/>
  <c r="AF1025" i="3" s="1"/>
  <c r="AF1026" i="3" s="1"/>
  <c r="AF1039" i="3" s="1"/>
  <c r="AF1040" i="3" s="1"/>
  <c r="AF1053" i="3" s="1"/>
  <c r="AF1054" i="3" s="1"/>
  <c r="AF1067" i="3" s="1"/>
  <c r="AF1068" i="3" s="1"/>
  <c r="AF1081" i="3" s="1"/>
  <c r="AF1082" i="3" s="1"/>
  <c r="AF1095" i="3" s="1"/>
  <c r="AF1096" i="3" s="1"/>
  <c r="AF1109" i="3" s="1"/>
  <c r="AF1110" i="3" s="1"/>
  <c r="AF1123" i="3" s="1"/>
  <c r="AF1124" i="3" s="1"/>
  <c r="AF1137" i="3" s="1"/>
  <c r="AF1138" i="3" s="1"/>
  <c r="AF1151" i="3" s="1"/>
  <c r="AF1152" i="3" s="1"/>
  <c r="AF1165" i="3" s="1"/>
  <c r="AF1166" i="3" s="1"/>
  <c r="AF1179" i="3" s="1"/>
  <c r="AF1180" i="3" s="1"/>
  <c r="AF1193" i="3" s="1"/>
  <c r="AF1194" i="3" s="1"/>
  <c r="AF1207" i="3" s="1"/>
  <c r="AF1208" i="3" s="1"/>
  <c r="AF1221" i="3" s="1"/>
  <c r="AF1222" i="3" s="1"/>
  <c r="AF1235" i="3" s="1"/>
  <c r="AF1236" i="3" s="1"/>
  <c r="AF1249" i="3" s="1"/>
  <c r="AF1250" i="3" s="1"/>
  <c r="AF1263" i="3" s="1"/>
  <c r="AF1264" i="3" s="1"/>
  <c r="AF1277" i="3" s="1"/>
  <c r="AF1278" i="3" s="1"/>
  <c r="AF1291" i="3" s="1"/>
  <c r="AF1292" i="3" s="1"/>
  <c r="AF1305" i="3" s="1"/>
  <c r="AF1306" i="3" s="1"/>
  <c r="AF1319" i="3" s="1"/>
  <c r="AF1320" i="3" s="1"/>
  <c r="AF1333" i="3" s="1"/>
  <c r="AF1334" i="3" s="1"/>
  <c r="AF1347" i="3" s="1"/>
  <c r="AF1348" i="3" s="1"/>
  <c r="AF1361" i="3" s="1"/>
  <c r="AF1362" i="3" s="1"/>
  <c r="AF1375" i="3" s="1"/>
  <c r="AF1376" i="3" s="1"/>
  <c r="AF1389" i="3" s="1"/>
  <c r="AF1390" i="3" s="1"/>
  <c r="AF1403" i="3" s="1"/>
  <c r="AF1404" i="3" s="1"/>
  <c r="AF1417" i="3" s="1"/>
  <c r="AF1418" i="3" s="1"/>
  <c r="AF1431" i="3" s="1"/>
  <c r="AF1432" i="3" s="1"/>
  <c r="AF1445" i="3" s="1"/>
  <c r="AF1446" i="3" s="1"/>
  <c r="AF1459" i="3" s="1"/>
  <c r="AF1460" i="3" s="1"/>
  <c r="AF1473" i="3" s="1"/>
  <c r="AF1474" i="3" s="1"/>
  <c r="AF1487" i="3" s="1"/>
  <c r="AF1488" i="3" s="1"/>
  <c r="AF1501" i="3" s="1"/>
  <c r="AF1502" i="3" s="1"/>
  <c r="AF1515" i="3" s="1"/>
  <c r="AF1516" i="3" s="1"/>
  <c r="AF1529" i="3" s="1"/>
  <c r="AF1530" i="3" s="1"/>
  <c r="AF1532" i="3" s="1"/>
  <c r="T32" i="3"/>
  <c r="T45" i="3" s="1"/>
  <c r="T46" i="3" s="1"/>
  <c r="T59" i="3" s="1"/>
  <c r="T60" i="3" s="1"/>
  <c r="T73" i="3" s="1"/>
  <c r="T74" i="3" s="1"/>
  <c r="T87" i="3" s="1"/>
  <c r="T88" i="3" s="1"/>
  <c r="T101" i="3" s="1"/>
  <c r="T102" i="3" s="1"/>
  <c r="T115" i="3" s="1"/>
  <c r="T116" i="3" s="1"/>
  <c r="T129" i="3" s="1"/>
  <c r="T130" i="3" s="1"/>
  <c r="T143" i="3" s="1"/>
  <c r="T144" i="3" s="1"/>
  <c r="T157" i="3" s="1"/>
  <c r="T158" i="3" s="1"/>
  <c r="T171" i="3" s="1"/>
  <c r="T172" i="3" s="1"/>
  <c r="T185" i="3" s="1"/>
  <c r="T186" i="3" s="1"/>
  <c r="T199" i="3" s="1"/>
  <c r="T200" i="3" s="1"/>
  <c r="T213" i="3" s="1"/>
  <c r="T214" i="3" s="1"/>
  <c r="T227" i="3" s="1"/>
  <c r="T228" i="3" s="1"/>
  <c r="T241" i="3" s="1"/>
  <c r="T242" i="3" s="1"/>
  <c r="T255" i="3" s="1"/>
  <c r="T256" i="3" s="1"/>
  <c r="T269" i="3" s="1"/>
  <c r="T270" i="3" s="1"/>
  <c r="T283" i="3" s="1"/>
  <c r="T284" i="3" s="1"/>
  <c r="T297" i="3" s="1"/>
  <c r="T298" i="3" s="1"/>
  <c r="T311" i="3" s="1"/>
  <c r="T312" i="3" s="1"/>
  <c r="T325" i="3" s="1"/>
  <c r="T326" i="3" s="1"/>
  <c r="T339" i="3" s="1"/>
  <c r="T340" i="3" s="1"/>
  <c r="T353" i="3" s="1"/>
  <c r="T354" i="3" s="1"/>
  <c r="T367" i="3" s="1"/>
  <c r="T368" i="3" s="1"/>
  <c r="T381" i="3" s="1"/>
  <c r="T382" i="3" s="1"/>
  <c r="T395" i="3" s="1"/>
  <c r="T396" i="3" s="1"/>
  <c r="T409" i="3" s="1"/>
  <c r="T410" i="3" s="1"/>
  <c r="T423" i="3" s="1"/>
  <c r="T424" i="3" s="1"/>
  <c r="T437" i="3" s="1"/>
  <c r="T438" i="3" s="1"/>
  <c r="T451" i="3" s="1"/>
  <c r="T452" i="3" s="1"/>
  <c r="T465" i="3" s="1"/>
  <c r="T466" i="3" s="1"/>
  <c r="T479" i="3" s="1"/>
  <c r="T480" i="3" s="1"/>
  <c r="T493" i="3" s="1"/>
  <c r="T494" i="3" s="1"/>
  <c r="T507" i="3" s="1"/>
  <c r="T508" i="3" s="1"/>
  <c r="T521" i="3" s="1"/>
  <c r="T522" i="3" s="1"/>
  <c r="T535" i="3" s="1"/>
  <c r="T536" i="3" s="1"/>
  <c r="T549" i="3" s="1"/>
  <c r="T550" i="3" s="1"/>
  <c r="T563" i="3" s="1"/>
  <c r="T564" i="3" s="1"/>
  <c r="T577" i="3" s="1"/>
  <c r="T578" i="3" s="1"/>
  <c r="T591" i="3" s="1"/>
  <c r="T592" i="3" s="1"/>
  <c r="T605" i="3" s="1"/>
  <c r="T606" i="3" s="1"/>
  <c r="T619" i="3" s="1"/>
  <c r="T620" i="3" s="1"/>
  <c r="T633" i="3" s="1"/>
  <c r="T634" i="3" s="1"/>
  <c r="T647" i="3" s="1"/>
  <c r="T648" i="3" s="1"/>
  <c r="T661" i="3" s="1"/>
  <c r="T662" i="3" s="1"/>
  <c r="T675" i="3" s="1"/>
  <c r="T676" i="3" s="1"/>
  <c r="T689" i="3" s="1"/>
  <c r="T690" i="3" s="1"/>
  <c r="T703" i="3" s="1"/>
  <c r="T704" i="3" s="1"/>
  <c r="T717" i="3" s="1"/>
  <c r="T718" i="3" s="1"/>
  <c r="T731" i="3" s="1"/>
  <c r="T732" i="3" s="1"/>
  <c r="T745" i="3" s="1"/>
  <c r="T746" i="3" s="1"/>
  <c r="T759" i="3" s="1"/>
  <c r="T760" i="3" s="1"/>
  <c r="T773" i="3" s="1"/>
  <c r="T774" i="3" s="1"/>
  <c r="T787" i="3" s="1"/>
  <c r="T788" i="3" s="1"/>
  <c r="T801" i="3" s="1"/>
  <c r="T802" i="3" s="1"/>
  <c r="T815" i="3" s="1"/>
  <c r="T816" i="3" s="1"/>
  <c r="T829" i="3" s="1"/>
  <c r="T830" i="3" s="1"/>
  <c r="T843" i="3" s="1"/>
  <c r="T844" i="3" s="1"/>
  <c r="T857" i="3" s="1"/>
  <c r="T858" i="3" s="1"/>
  <c r="T871" i="3" s="1"/>
  <c r="T872" i="3" s="1"/>
  <c r="T885" i="3" s="1"/>
  <c r="T886" i="3" s="1"/>
  <c r="T899" i="3" s="1"/>
  <c r="T900" i="3" s="1"/>
  <c r="T913" i="3" s="1"/>
  <c r="T914" i="3" s="1"/>
  <c r="T927" i="3" s="1"/>
  <c r="T928" i="3" s="1"/>
  <c r="T941" i="3" s="1"/>
  <c r="T942" i="3" s="1"/>
  <c r="T955" i="3" s="1"/>
  <c r="T956" i="3" s="1"/>
  <c r="T969" i="3" s="1"/>
  <c r="T970" i="3" s="1"/>
  <c r="T983" i="3" s="1"/>
  <c r="T984" i="3" s="1"/>
  <c r="T997" i="3" s="1"/>
  <c r="T998" i="3" s="1"/>
  <c r="T1011" i="3" s="1"/>
  <c r="T1012" i="3" s="1"/>
  <c r="T1025" i="3" s="1"/>
  <c r="T1026" i="3" s="1"/>
  <c r="T1039" i="3" s="1"/>
  <c r="T1040" i="3" s="1"/>
  <c r="T1053" i="3" s="1"/>
  <c r="T1054" i="3" s="1"/>
  <c r="T1067" i="3" s="1"/>
  <c r="T1068" i="3" s="1"/>
  <c r="T1081" i="3" s="1"/>
  <c r="T1082" i="3" s="1"/>
  <c r="T1095" i="3" s="1"/>
  <c r="T1096" i="3" s="1"/>
  <c r="T1109" i="3" s="1"/>
  <c r="T1110" i="3" s="1"/>
  <c r="T1123" i="3" s="1"/>
  <c r="T1124" i="3" s="1"/>
  <c r="T1137" i="3" s="1"/>
  <c r="T1138" i="3" s="1"/>
  <c r="T1151" i="3" s="1"/>
  <c r="T1152" i="3" s="1"/>
  <c r="T1165" i="3" s="1"/>
  <c r="T1166" i="3" s="1"/>
  <c r="T1179" i="3" s="1"/>
  <c r="T1180" i="3" s="1"/>
  <c r="T1193" i="3" s="1"/>
  <c r="T1194" i="3" s="1"/>
  <c r="T1207" i="3" s="1"/>
  <c r="T1208" i="3" s="1"/>
  <c r="T1221" i="3" s="1"/>
  <c r="T1222" i="3" s="1"/>
  <c r="T1235" i="3" s="1"/>
  <c r="T1236" i="3" s="1"/>
  <c r="T1249" i="3" s="1"/>
  <c r="T1250" i="3" s="1"/>
  <c r="T1263" i="3" s="1"/>
  <c r="T1264" i="3" s="1"/>
  <c r="T1277" i="3" s="1"/>
  <c r="T1278" i="3" s="1"/>
  <c r="T1291" i="3" s="1"/>
  <c r="T1292" i="3" s="1"/>
  <c r="T1305" i="3" s="1"/>
  <c r="T1306" i="3" s="1"/>
  <c r="T1319" i="3" s="1"/>
  <c r="T1320" i="3" s="1"/>
  <c r="T1333" i="3" s="1"/>
  <c r="T1334" i="3" s="1"/>
  <c r="T1347" i="3" s="1"/>
  <c r="T1348" i="3" s="1"/>
  <c r="T1361" i="3" s="1"/>
  <c r="T1362" i="3" s="1"/>
  <c r="T1375" i="3" s="1"/>
  <c r="T1376" i="3" s="1"/>
  <c r="T1389" i="3" s="1"/>
  <c r="T1390" i="3" s="1"/>
  <c r="T1403" i="3" s="1"/>
  <c r="T1404" i="3" s="1"/>
  <c r="T1417" i="3" s="1"/>
  <c r="T1418" i="3" s="1"/>
  <c r="T1431" i="3" s="1"/>
  <c r="T1432" i="3" s="1"/>
  <c r="T1445" i="3" s="1"/>
  <c r="T1446" i="3" s="1"/>
  <c r="T1459" i="3" s="1"/>
  <c r="T1460" i="3" s="1"/>
  <c r="T1473" i="3" s="1"/>
  <c r="T1474" i="3" s="1"/>
  <c r="T1487" i="3" s="1"/>
  <c r="T1488" i="3" s="1"/>
  <c r="T1501" i="3" s="1"/>
  <c r="T1502" i="3" s="1"/>
  <c r="T1515" i="3" s="1"/>
  <c r="T1516" i="3" s="1"/>
  <c r="T1529" i="3" s="1"/>
  <c r="T1530" i="3" s="1"/>
  <c r="T1533" i="3" s="1"/>
  <c r="J32" i="3"/>
  <c r="J45" i="3" s="1"/>
  <c r="J46" i="3" s="1"/>
  <c r="J59" i="3" s="1"/>
  <c r="J60" i="3" s="1"/>
  <c r="J73" i="3" s="1"/>
  <c r="J74" i="3" s="1"/>
  <c r="J87" i="3" s="1"/>
  <c r="J88" i="3" s="1"/>
  <c r="J101" i="3" s="1"/>
  <c r="J102" i="3" s="1"/>
  <c r="J115" i="3" s="1"/>
  <c r="J116" i="3" s="1"/>
  <c r="J129" i="3" s="1"/>
  <c r="J130" i="3" s="1"/>
  <c r="J143" i="3" s="1"/>
  <c r="J144" i="3" s="1"/>
  <c r="J157" i="3" s="1"/>
  <c r="J158" i="3" s="1"/>
  <c r="J171" i="3" s="1"/>
  <c r="J172" i="3" s="1"/>
  <c r="J185" i="3" s="1"/>
  <c r="J186" i="3" s="1"/>
  <c r="J199" i="3" s="1"/>
  <c r="J200" i="3" s="1"/>
  <c r="J213" i="3" s="1"/>
  <c r="J214" i="3" s="1"/>
  <c r="J227" i="3" s="1"/>
  <c r="J228" i="3" s="1"/>
  <c r="J241" i="3" s="1"/>
  <c r="J242" i="3" s="1"/>
  <c r="J255" i="3" s="1"/>
  <c r="J256" i="3" s="1"/>
  <c r="J269" i="3" s="1"/>
  <c r="J270" i="3" s="1"/>
  <c r="J283" i="3" s="1"/>
  <c r="J284" i="3" s="1"/>
  <c r="J297" i="3" s="1"/>
  <c r="J298" i="3" s="1"/>
  <c r="J311" i="3" s="1"/>
  <c r="J312" i="3" s="1"/>
  <c r="J325" i="3" s="1"/>
  <c r="J326" i="3" s="1"/>
  <c r="J339" i="3" s="1"/>
  <c r="J340" i="3" s="1"/>
  <c r="J353" i="3" s="1"/>
  <c r="J354" i="3" s="1"/>
  <c r="J367" i="3" s="1"/>
  <c r="J368" i="3" s="1"/>
  <c r="J381" i="3" s="1"/>
  <c r="J382" i="3" s="1"/>
  <c r="J395" i="3" s="1"/>
  <c r="J396" i="3" s="1"/>
  <c r="J409" i="3" s="1"/>
  <c r="J410" i="3" s="1"/>
  <c r="J423" i="3" s="1"/>
  <c r="J424" i="3" s="1"/>
  <c r="J437" i="3" s="1"/>
  <c r="J438" i="3" s="1"/>
  <c r="J451" i="3" s="1"/>
  <c r="J452" i="3" s="1"/>
  <c r="J465" i="3" s="1"/>
  <c r="J466" i="3" s="1"/>
  <c r="J479" i="3" s="1"/>
  <c r="J480" i="3" s="1"/>
  <c r="J493" i="3" s="1"/>
  <c r="J494" i="3" s="1"/>
  <c r="J507" i="3" s="1"/>
  <c r="J508" i="3" s="1"/>
  <c r="J521" i="3" s="1"/>
  <c r="J522" i="3" s="1"/>
  <c r="J535" i="3" s="1"/>
  <c r="J536" i="3" s="1"/>
  <c r="J549" i="3" s="1"/>
  <c r="J550" i="3" s="1"/>
  <c r="J563" i="3" s="1"/>
  <c r="J564" i="3" s="1"/>
  <c r="J577" i="3" s="1"/>
  <c r="J578" i="3" s="1"/>
  <c r="J591" i="3" s="1"/>
  <c r="J592" i="3" s="1"/>
  <c r="J605" i="3" s="1"/>
  <c r="J606" i="3" s="1"/>
  <c r="J619" i="3" s="1"/>
  <c r="J620" i="3" s="1"/>
  <c r="J633" i="3" s="1"/>
  <c r="J634" i="3" s="1"/>
  <c r="J647" i="3" s="1"/>
  <c r="J648" i="3" s="1"/>
  <c r="J661" i="3" s="1"/>
  <c r="J662" i="3" s="1"/>
  <c r="J675" i="3" s="1"/>
  <c r="J676" i="3" s="1"/>
  <c r="J689" i="3" s="1"/>
  <c r="J690" i="3" s="1"/>
  <c r="J703" i="3" s="1"/>
  <c r="J704" i="3" s="1"/>
  <c r="J717" i="3" s="1"/>
  <c r="J718" i="3" s="1"/>
  <c r="J731" i="3" s="1"/>
  <c r="J732" i="3" s="1"/>
  <c r="J745" i="3" s="1"/>
  <c r="J746" i="3" s="1"/>
  <c r="J759" i="3" s="1"/>
  <c r="J760" i="3" s="1"/>
  <c r="J773" i="3" s="1"/>
  <c r="J774" i="3" s="1"/>
  <c r="J787" i="3" s="1"/>
  <c r="J788" i="3" s="1"/>
  <c r="J801" i="3" s="1"/>
  <c r="J802" i="3" s="1"/>
  <c r="J815" i="3" s="1"/>
  <c r="J816" i="3" s="1"/>
  <c r="J829" i="3" s="1"/>
  <c r="J830" i="3" s="1"/>
  <c r="J843" i="3" s="1"/>
  <c r="J844" i="3" s="1"/>
  <c r="J857" i="3" s="1"/>
  <c r="J858" i="3" s="1"/>
  <c r="J871" i="3" s="1"/>
  <c r="J872" i="3" s="1"/>
  <c r="J885" i="3" s="1"/>
  <c r="J886" i="3" s="1"/>
  <c r="J899" i="3" s="1"/>
  <c r="J900" i="3" s="1"/>
  <c r="J913" i="3" s="1"/>
  <c r="J914" i="3" s="1"/>
  <c r="J927" i="3" s="1"/>
  <c r="J928" i="3" s="1"/>
  <c r="J941" i="3" s="1"/>
  <c r="J942" i="3" s="1"/>
  <c r="J955" i="3" s="1"/>
  <c r="J956" i="3" s="1"/>
  <c r="J969" i="3" s="1"/>
  <c r="J970" i="3" s="1"/>
  <c r="J983" i="3" s="1"/>
  <c r="J984" i="3" s="1"/>
  <c r="J997" i="3" s="1"/>
  <c r="J998" i="3" s="1"/>
  <c r="J1011" i="3" s="1"/>
  <c r="J1012" i="3" s="1"/>
  <c r="J1025" i="3" s="1"/>
  <c r="J1026" i="3" s="1"/>
  <c r="J1039" i="3" s="1"/>
  <c r="J1040" i="3" s="1"/>
  <c r="J1053" i="3" s="1"/>
  <c r="J1054" i="3" s="1"/>
  <c r="J1067" i="3" s="1"/>
  <c r="J1068" i="3" s="1"/>
  <c r="J1081" i="3" s="1"/>
  <c r="J1082" i="3" s="1"/>
  <c r="J1095" i="3" s="1"/>
  <c r="J1096" i="3" s="1"/>
  <c r="J1109" i="3" s="1"/>
  <c r="J1110" i="3" s="1"/>
  <c r="J1123" i="3" s="1"/>
  <c r="J1124" i="3" s="1"/>
  <c r="J1137" i="3" s="1"/>
  <c r="J1138" i="3" s="1"/>
  <c r="J1151" i="3" s="1"/>
  <c r="J1152" i="3" s="1"/>
  <c r="J1165" i="3" s="1"/>
  <c r="J1166" i="3" s="1"/>
  <c r="J1179" i="3" s="1"/>
  <c r="J1180" i="3" s="1"/>
  <c r="J1193" i="3" s="1"/>
  <c r="J1194" i="3" s="1"/>
  <c r="J1207" i="3" s="1"/>
  <c r="J1208" i="3" s="1"/>
  <c r="J1221" i="3" s="1"/>
  <c r="J1222" i="3" s="1"/>
  <c r="J1235" i="3" s="1"/>
  <c r="J1236" i="3" s="1"/>
  <c r="J1249" i="3" s="1"/>
  <c r="J1250" i="3" s="1"/>
  <c r="J1263" i="3" s="1"/>
  <c r="J1264" i="3" s="1"/>
  <c r="J1277" i="3" s="1"/>
  <c r="J1278" i="3" s="1"/>
  <c r="J1291" i="3" s="1"/>
  <c r="J1292" i="3" s="1"/>
  <c r="J1305" i="3" s="1"/>
  <c r="J1306" i="3" s="1"/>
  <c r="J1319" i="3" s="1"/>
  <c r="J1320" i="3" s="1"/>
  <c r="J1333" i="3" s="1"/>
  <c r="J1334" i="3" s="1"/>
  <c r="J1347" i="3" s="1"/>
  <c r="J1348" i="3" s="1"/>
  <c r="J1361" i="3" s="1"/>
  <c r="J1362" i="3" s="1"/>
  <c r="J1375" i="3" s="1"/>
  <c r="J1376" i="3" s="1"/>
  <c r="J1389" i="3" s="1"/>
  <c r="J1390" i="3" s="1"/>
  <c r="J1403" i="3" s="1"/>
  <c r="J1404" i="3" s="1"/>
  <c r="J1417" i="3" s="1"/>
  <c r="J1418" i="3" s="1"/>
  <c r="J1431" i="3" s="1"/>
  <c r="J1432" i="3" s="1"/>
  <c r="J1445" i="3" s="1"/>
  <c r="J1446" i="3" s="1"/>
  <c r="J1459" i="3" s="1"/>
  <c r="J1460" i="3" s="1"/>
  <c r="J1473" i="3" s="1"/>
  <c r="J1474" i="3" s="1"/>
  <c r="J1487" i="3" s="1"/>
  <c r="J1488" i="3" s="1"/>
  <c r="J1501" i="3" s="1"/>
  <c r="J1502" i="3" s="1"/>
  <c r="J1515" i="3" s="1"/>
  <c r="J1516" i="3" s="1"/>
  <c r="J1529" i="3" s="1"/>
  <c r="J1530" i="3" s="1"/>
  <c r="J1532" i="3" s="1"/>
  <c r="M32" i="3"/>
  <c r="M45" i="3" s="1"/>
  <c r="M46" i="3" s="1"/>
  <c r="M59" i="3" s="1"/>
  <c r="M60" i="3" s="1"/>
  <c r="M73" i="3" s="1"/>
  <c r="M74" i="3" s="1"/>
  <c r="M87" i="3" s="1"/>
  <c r="M88" i="3" s="1"/>
  <c r="M101" i="3" s="1"/>
  <c r="M102" i="3" s="1"/>
  <c r="M115" i="3" s="1"/>
  <c r="M116" i="3" s="1"/>
  <c r="M129" i="3" s="1"/>
  <c r="M130" i="3" s="1"/>
  <c r="M143" i="3" s="1"/>
  <c r="M144" i="3" s="1"/>
  <c r="M157" i="3" s="1"/>
  <c r="M158" i="3" s="1"/>
  <c r="M171" i="3" s="1"/>
  <c r="M172" i="3" s="1"/>
  <c r="M185" i="3" s="1"/>
  <c r="M186" i="3" s="1"/>
  <c r="M199" i="3" s="1"/>
  <c r="M200" i="3" s="1"/>
  <c r="M213" i="3" s="1"/>
  <c r="M214" i="3" s="1"/>
  <c r="M227" i="3" s="1"/>
  <c r="M228" i="3" s="1"/>
  <c r="M241" i="3" s="1"/>
  <c r="M242" i="3" s="1"/>
  <c r="M255" i="3" s="1"/>
  <c r="M256" i="3" s="1"/>
  <c r="M269" i="3" s="1"/>
  <c r="M270" i="3" s="1"/>
  <c r="M283" i="3" s="1"/>
  <c r="M284" i="3" s="1"/>
  <c r="M297" i="3" s="1"/>
  <c r="M298" i="3" s="1"/>
  <c r="M311" i="3" s="1"/>
  <c r="M312" i="3" s="1"/>
  <c r="M325" i="3" s="1"/>
  <c r="M326" i="3" s="1"/>
  <c r="M339" i="3" s="1"/>
  <c r="M340" i="3" s="1"/>
  <c r="M353" i="3" s="1"/>
  <c r="M354" i="3" s="1"/>
  <c r="M367" i="3" s="1"/>
  <c r="M368" i="3" s="1"/>
  <c r="M381" i="3" s="1"/>
  <c r="M382" i="3" s="1"/>
  <c r="M395" i="3" s="1"/>
  <c r="M396" i="3" s="1"/>
  <c r="M409" i="3" s="1"/>
  <c r="M410" i="3" s="1"/>
  <c r="M423" i="3" s="1"/>
  <c r="M424" i="3" s="1"/>
  <c r="M437" i="3" s="1"/>
  <c r="M438" i="3" s="1"/>
  <c r="M451" i="3" s="1"/>
  <c r="M452" i="3" s="1"/>
  <c r="M465" i="3" s="1"/>
  <c r="M466" i="3" s="1"/>
  <c r="M479" i="3" s="1"/>
  <c r="M480" i="3" s="1"/>
  <c r="M493" i="3" s="1"/>
  <c r="M494" i="3" s="1"/>
  <c r="M507" i="3" s="1"/>
  <c r="M508" i="3" s="1"/>
  <c r="M521" i="3" s="1"/>
  <c r="M522" i="3" s="1"/>
  <c r="M535" i="3" s="1"/>
  <c r="M536" i="3" s="1"/>
  <c r="M549" i="3" s="1"/>
  <c r="M550" i="3" s="1"/>
  <c r="M563" i="3" s="1"/>
  <c r="M564" i="3" s="1"/>
  <c r="M577" i="3" s="1"/>
  <c r="M578" i="3" s="1"/>
  <c r="M591" i="3" s="1"/>
  <c r="M592" i="3" s="1"/>
  <c r="M605" i="3" s="1"/>
  <c r="M606" i="3" s="1"/>
  <c r="M619" i="3" s="1"/>
  <c r="M620" i="3" s="1"/>
  <c r="M633" i="3" s="1"/>
  <c r="M634" i="3" s="1"/>
  <c r="M647" i="3" s="1"/>
  <c r="M648" i="3" s="1"/>
  <c r="M661" i="3" s="1"/>
  <c r="M662" i="3" s="1"/>
  <c r="M675" i="3" s="1"/>
  <c r="M676" i="3" s="1"/>
  <c r="M689" i="3" s="1"/>
  <c r="M690" i="3" s="1"/>
  <c r="M703" i="3" s="1"/>
  <c r="M704" i="3" s="1"/>
  <c r="M717" i="3" s="1"/>
  <c r="M718" i="3" s="1"/>
  <c r="M731" i="3" s="1"/>
  <c r="M732" i="3" s="1"/>
  <c r="M745" i="3" s="1"/>
  <c r="M746" i="3" s="1"/>
  <c r="M759" i="3" s="1"/>
  <c r="M760" i="3" s="1"/>
  <c r="M773" i="3" s="1"/>
  <c r="M774" i="3" s="1"/>
  <c r="M787" i="3" s="1"/>
  <c r="M788" i="3" s="1"/>
  <c r="M801" i="3" s="1"/>
  <c r="M802" i="3" s="1"/>
  <c r="M815" i="3" s="1"/>
  <c r="M816" i="3" s="1"/>
  <c r="M829" i="3" s="1"/>
  <c r="M830" i="3" s="1"/>
  <c r="M843" i="3" s="1"/>
  <c r="M844" i="3" s="1"/>
  <c r="M857" i="3" s="1"/>
  <c r="M858" i="3" s="1"/>
  <c r="M871" i="3" s="1"/>
  <c r="M872" i="3" s="1"/>
  <c r="M885" i="3" s="1"/>
  <c r="M886" i="3" s="1"/>
  <c r="M899" i="3" s="1"/>
  <c r="M900" i="3" s="1"/>
  <c r="M913" i="3" s="1"/>
  <c r="M914" i="3" s="1"/>
  <c r="M927" i="3" s="1"/>
  <c r="M928" i="3" s="1"/>
  <c r="M941" i="3" s="1"/>
  <c r="M942" i="3" s="1"/>
  <c r="M955" i="3" s="1"/>
  <c r="M956" i="3" s="1"/>
  <c r="M969" i="3" s="1"/>
  <c r="M970" i="3" s="1"/>
  <c r="M983" i="3" s="1"/>
  <c r="M984" i="3" s="1"/>
  <c r="M997" i="3" s="1"/>
  <c r="M998" i="3" s="1"/>
  <c r="M1011" i="3" s="1"/>
  <c r="M1012" i="3" s="1"/>
  <c r="M1025" i="3" s="1"/>
  <c r="M1026" i="3" s="1"/>
  <c r="M1039" i="3" s="1"/>
  <c r="M1040" i="3" s="1"/>
  <c r="M1053" i="3" s="1"/>
  <c r="M1054" i="3" s="1"/>
  <c r="M1067" i="3" s="1"/>
  <c r="M1068" i="3" s="1"/>
  <c r="M1081" i="3" s="1"/>
  <c r="M1082" i="3" s="1"/>
  <c r="M1095" i="3" s="1"/>
  <c r="M1096" i="3" s="1"/>
  <c r="M1109" i="3" s="1"/>
  <c r="M1110" i="3" s="1"/>
  <c r="M1123" i="3" s="1"/>
  <c r="M1124" i="3" s="1"/>
  <c r="M1137" i="3" s="1"/>
  <c r="M1138" i="3" s="1"/>
  <c r="M1151" i="3" s="1"/>
  <c r="M1152" i="3" s="1"/>
  <c r="M1165" i="3" s="1"/>
  <c r="M1166" i="3" s="1"/>
  <c r="M1179" i="3" s="1"/>
  <c r="M1180" i="3" s="1"/>
  <c r="M1193" i="3" s="1"/>
  <c r="M1194" i="3" s="1"/>
  <c r="M1207" i="3" s="1"/>
  <c r="M1208" i="3" s="1"/>
  <c r="M1221" i="3" s="1"/>
  <c r="M1222" i="3" s="1"/>
  <c r="M1235" i="3" s="1"/>
  <c r="M1236" i="3" s="1"/>
  <c r="M1249" i="3" s="1"/>
  <c r="M1250" i="3" s="1"/>
  <c r="M1263" i="3" s="1"/>
  <c r="M1264" i="3" s="1"/>
  <c r="M1277" i="3" s="1"/>
  <c r="M1278" i="3" s="1"/>
  <c r="M1291" i="3" s="1"/>
  <c r="M1292" i="3" s="1"/>
  <c r="M1305" i="3" s="1"/>
  <c r="M1306" i="3" s="1"/>
  <c r="M1319" i="3" s="1"/>
  <c r="M1320" i="3" s="1"/>
  <c r="M1333" i="3" s="1"/>
  <c r="M1334" i="3" s="1"/>
  <c r="M1347" i="3" s="1"/>
  <c r="M1348" i="3" s="1"/>
  <c r="M1361" i="3" s="1"/>
  <c r="M1362" i="3" s="1"/>
  <c r="M1375" i="3" s="1"/>
  <c r="M1376" i="3" s="1"/>
  <c r="M1389" i="3" s="1"/>
  <c r="M1390" i="3" s="1"/>
  <c r="M1403" i="3" s="1"/>
  <c r="M1404" i="3" s="1"/>
  <c r="M1417" i="3" s="1"/>
  <c r="M1418" i="3" s="1"/>
  <c r="M1431" i="3" s="1"/>
  <c r="M1432" i="3" s="1"/>
  <c r="M1445" i="3" s="1"/>
  <c r="M1446" i="3" s="1"/>
  <c r="M1459" i="3" s="1"/>
  <c r="M1460" i="3" s="1"/>
  <c r="M1473" i="3" s="1"/>
  <c r="M1474" i="3" s="1"/>
  <c r="M1487" i="3" s="1"/>
  <c r="M1488" i="3" s="1"/>
  <c r="M1501" i="3" s="1"/>
  <c r="M1502" i="3" s="1"/>
  <c r="M1515" i="3" s="1"/>
  <c r="M1516" i="3" s="1"/>
  <c r="M1529" i="3" s="1"/>
  <c r="M1530" i="3" s="1"/>
  <c r="M1532" i="3" s="1"/>
  <c r="Z32" i="3"/>
  <c r="Z45" i="3" s="1"/>
  <c r="Z46" i="3" s="1"/>
  <c r="Z59" i="3" s="1"/>
  <c r="Z60" i="3" s="1"/>
  <c r="Z73" i="3" s="1"/>
  <c r="Z74" i="3" s="1"/>
  <c r="Z87" i="3" s="1"/>
  <c r="Z88" i="3" s="1"/>
  <c r="Z101" i="3" s="1"/>
  <c r="Z102" i="3" s="1"/>
  <c r="Z115" i="3" s="1"/>
  <c r="Z116" i="3" s="1"/>
  <c r="Z129" i="3" s="1"/>
  <c r="Z130" i="3" s="1"/>
  <c r="Z143" i="3" s="1"/>
  <c r="Z144" i="3" s="1"/>
  <c r="Z157" i="3" s="1"/>
  <c r="Z158" i="3" s="1"/>
  <c r="Z171" i="3" s="1"/>
  <c r="Z172" i="3" s="1"/>
  <c r="Z185" i="3" s="1"/>
  <c r="Z186" i="3" s="1"/>
  <c r="Z199" i="3" s="1"/>
  <c r="Z200" i="3" s="1"/>
  <c r="Z213" i="3" s="1"/>
  <c r="Z214" i="3" s="1"/>
  <c r="Z227" i="3" s="1"/>
  <c r="Z228" i="3" s="1"/>
  <c r="Z241" i="3" s="1"/>
  <c r="Z242" i="3" s="1"/>
  <c r="Z255" i="3" s="1"/>
  <c r="Z256" i="3" s="1"/>
  <c r="Z269" i="3" s="1"/>
  <c r="Z270" i="3" s="1"/>
  <c r="Z283" i="3" s="1"/>
  <c r="Z284" i="3" s="1"/>
  <c r="Z297" i="3" s="1"/>
  <c r="Z298" i="3" s="1"/>
  <c r="Z311" i="3" s="1"/>
  <c r="Z312" i="3" s="1"/>
  <c r="Z325" i="3" s="1"/>
  <c r="Z326" i="3" s="1"/>
  <c r="Z339" i="3" s="1"/>
  <c r="Z340" i="3" s="1"/>
  <c r="Z353" i="3" s="1"/>
  <c r="Z354" i="3" s="1"/>
  <c r="Z367" i="3" s="1"/>
  <c r="Z368" i="3" s="1"/>
  <c r="Z381" i="3" s="1"/>
  <c r="Z382" i="3" s="1"/>
  <c r="Z395" i="3" s="1"/>
  <c r="Z396" i="3" s="1"/>
  <c r="Z409" i="3" s="1"/>
  <c r="Z410" i="3" s="1"/>
  <c r="Z423" i="3" s="1"/>
  <c r="Z424" i="3" s="1"/>
  <c r="Z437" i="3" s="1"/>
  <c r="Z438" i="3" s="1"/>
  <c r="Z451" i="3" s="1"/>
  <c r="Z452" i="3" s="1"/>
  <c r="Z465" i="3" s="1"/>
  <c r="Z466" i="3" s="1"/>
  <c r="Z479" i="3" s="1"/>
  <c r="Z480" i="3" s="1"/>
  <c r="Z493" i="3" s="1"/>
  <c r="Z494" i="3" s="1"/>
  <c r="Z507" i="3" s="1"/>
  <c r="Z508" i="3" s="1"/>
  <c r="Z521" i="3" s="1"/>
  <c r="Z522" i="3" s="1"/>
  <c r="Z535" i="3" s="1"/>
  <c r="Z536" i="3" s="1"/>
  <c r="Z549" i="3" s="1"/>
  <c r="Z550" i="3" s="1"/>
  <c r="Z563" i="3" s="1"/>
  <c r="Z564" i="3" s="1"/>
  <c r="Z577" i="3" s="1"/>
  <c r="Z578" i="3" s="1"/>
  <c r="Z591" i="3" s="1"/>
  <c r="Z592" i="3" s="1"/>
  <c r="Z605" i="3" s="1"/>
  <c r="Z606" i="3" s="1"/>
  <c r="Z619" i="3" s="1"/>
  <c r="Z620" i="3" s="1"/>
  <c r="Z633" i="3" s="1"/>
  <c r="Z634" i="3" s="1"/>
  <c r="Z647" i="3" s="1"/>
  <c r="Z648" i="3" s="1"/>
  <c r="Z661" i="3" s="1"/>
  <c r="Z662" i="3" s="1"/>
  <c r="Z675" i="3" s="1"/>
  <c r="Z676" i="3" s="1"/>
  <c r="Z689" i="3" s="1"/>
  <c r="Z690" i="3" s="1"/>
  <c r="Z703" i="3" s="1"/>
  <c r="Z704" i="3" s="1"/>
  <c r="Z717" i="3" s="1"/>
  <c r="Z718" i="3" s="1"/>
  <c r="Z731" i="3" s="1"/>
  <c r="Z732" i="3" s="1"/>
  <c r="Z745" i="3" s="1"/>
  <c r="Z746" i="3" s="1"/>
  <c r="Z759" i="3" s="1"/>
  <c r="Z760" i="3" s="1"/>
  <c r="Z773" i="3" s="1"/>
  <c r="Z774" i="3" s="1"/>
  <c r="Z787" i="3" s="1"/>
  <c r="Z788" i="3" s="1"/>
  <c r="Z801" i="3" s="1"/>
  <c r="Z802" i="3" s="1"/>
  <c r="Z815" i="3" s="1"/>
  <c r="Z816" i="3" s="1"/>
  <c r="Z829" i="3" s="1"/>
  <c r="Z830" i="3" s="1"/>
  <c r="Z843" i="3" s="1"/>
  <c r="Z844" i="3" s="1"/>
  <c r="Z857" i="3" s="1"/>
  <c r="Z858" i="3" s="1"/>
  <c r="Z871" i="3" s="1"/>
  <c r="Z872" i="3" s="1"/>
  <c r="Z885" i="3" s="1"/>
  <c r="Z886" i="3" s="1"/>
  <c r="Z899" i="3" s="1"/>
  <c r="Z900" i="3" s="1"/>
  <c r="Z913" i="3" s="1"/>
  <c r="Z914" i="3" s="1"/>
  <c r="Z927" i="3" s="1"/>
  <c r="Z928" i="3" s="1"/>
  <c r="Z941" i="3" s="1"/>
  <c r="Z942" i="3" s="1"/>
  <c r="Z955" i="3" s="1"/>
  <c r="Z956" i="3" s="1"/>
  <c r="Z969" i="3" s="1"/>
  <c r="Z970" i="3" s="1"/>
  <c r="Z983" i="3" s="1"/>
  <c r="Z984" i="3" s="1"/>
  <c r="Z997" i="3" s="1"/>
  <c r="Z998" i="3" s="1"/>
  <c r="Z1011" i="3" s="1"/>
  <c r="Z1012" i="3" s="1"/>
  <c r="Z1025" i="3" s="1"/>
  <c r="Z1026" i="3" s="1"/>
  <c r="Z1039" i="3" s="1"/>
  <c r="Z1040" i="3" s="1"/>
  <c r="Z1053" i="3" s="1"/>
  <c r="Z1054" i="3" s="1"/>
  <c r="Z1067" i="3" s="1"/>
  <c r="Z1068" i="3" s="1"/>
  <c r="Z1081" i="3" s="1"/>
  <c r="Z1082" i="3" s="1"/>
  <c r="Z1095" i="3" s="1"/>
  <c r="Z1096" i="3" s="1"/>
  <c r="Z1109" i="3" s="1"/>
  <c r="Z1110" i="3" s="1"/>
  <c r="Z1123" i="3" s="1"/>
  <c r="Z1124" i="3" s="1"/>
  <c r="Z1137" i="3" s="1"/>
  <c r="Z1138" i="3" s="1"/>
  <c r="Z1151" i="3" s="1"/>
  <c r="Z1152" i="3" s="1"/>
  <c r="Z1165" i="3" s="1"/>
  <c r="Z1166" i="3" s="1"/>
  <c r="Z1179" i="3" s="1"/>
  <c r="Z1180" i="3" s="1"/>
  <c r="Z1193" i="3" s="1"/>
  <c r="Z1194" i="3" s="1"/>
  <c r="Z1207" i="3" s="1"/>
  <c r="Z1208" i="3" s="1"/>
  <c r="Z1221" i="3" s="1"/>
  <c r="Z1222" i="3" s="1"/>
  <c r="Z1235" i="3" s="1"/>
  <c r="Z1236" i="3" s="1"/>
  <c r="Z1249" i="3" s="1"/>
  <c r="Z1250" i="3" s="1"/>
  <c r="Z1263" i="3" s="1"/>
  <c r="Z1264" i="3" s="1"/>
  <c r="Z1277" i="3" s="1"/>
  <c r="Z1278" i="3" s="1"/>
  <c r="Z1291" i="3" s="1"/>
  <c r="Z1292" i="3" s="1"/>
  <c r="Z1305" i="3" s="1"/>
  <c r="Z1306" i="3" s="1"/>
  <c r="Z1319" i="3" s="1"/>
  <c r="Z1320" i="3" s="1"/>
  <c r="Z1333" i="3" s="1"/>
  <c r="Z1334" i="3" s="1"/>
  <c r="Z1347" i="3" s="1"/>
  <c r="Z1348" i="3" s="1"/>
  <c r="Z1361" i="3" s="1"/>
  <c r="Z1362" i="3" s="1"/>
  <c r="Z1375" i="3" s="1"/>
  <c r="Z1376" i="3" s="1"/>
  <c r="Z1389" i="3" s="1"/>
  <c r="Z1390" i="3" s="1"/>
  <c r="Z1403" i="3" s="1"/>
  <c r="Z1404" i="3" s="1"/>
  <c r="Z1417" i="3" s="1"/>
  <c r="Z1418" i="3" s="1"/>
  <c r="Z1431" i="3" s="1"/>
  <c r="Z1432" i="3" s="1"/>
  <c r="Z1445" i="3" s="1"/>
  <c r="Z1446" i="3" s="1"/>
  <c r="Z1459" i="3" s="1"/>
  <c r="Z1460" i="3" s="1"/>
  <c r="Z1473" i="3" s="1"/>
  <c r="Z1474" i="3" s="1"/>
  <c r="Z1487" i="3" s="1"/>
  <c r="Z1488" i="3" s="1"/>
  <c r="Z1501" i="3" s="1"/>
  <c r="Z1502" i="3" s="1"/>
  <c r="Z1515" i="3" s="1"/>
  <c r="Z1516" i="3" s="1"/>
  <c r="Z1529" i="3" s="1"/>
  <c r="Z1530" i="3" s="1"/>
  <c r="Z1532" i="3" s="1"/>
  <c r="X32" i="3"/>
  <c r="X45" i="3" s="1"/>
  <c r="X46" i="3" s="1"/>
  <c r="X59" i="3" s="1"/>
  <c r="X60" i="3" s="1"/>
  <c r="X73" i="3" s="1"/>
  <c r="X74" i="3" s="1"/>
  <c r="X87" i="3" s="1"/>
  <c r="X88" i="3" s="1"/>
  <c r="X101" i="3" s="1"/>
  <c r="X102" i="3" s="1"/>
  <c r="X115" i="3" s="1"/>
  <c r="X116" i="3" s="1"/>
  <c r="X129" i="3" s="1"/>
  <c r="X130" i="3" s="1"/>
  <c r="X143" i="3" s="1"/>
  <c r="X144" i="3" s="1"/>
  <c r="X157" i="3" s="1"/>
  <c r="X158" i="3" s="1"/>
  <c r="X171" i="3" s="1"/>
  <c r="X172" i="3" s="1"/>
  <c r="X185" i="3" s="1"/>
  <c r="X186" i="3" s="1"/>
  <c r="X199" i="3" s="1"/>
  <c r="X200" i="3" s="1"/>
  <c r="X213" i="3" s="1"/>
  <c r="X214" i="3" s="1"/>
  <c r="X227" i="3" s="1"/>
  <c r="X228" i="3" s="1"/>
  <c r="X241" i="3" s="1"/>
  <c r="X242" i="3" s="1"/>
  <c r="X255" i="3" s="1"/>
  <c r="X256" i="3" s="1"/>
  <c r="X269" i="3" s="1"/>
  <c r="X270" i="3" s="1"/>
  <c r="X283" i="3" s="1"/>
  <c r="X284" i="3" s="1"/>
  <c r="X297" i="3" s="1"/>
  <c r="X298" i="3" s="1"/>
  <c r="X311" i="3" s="1"/>
  <c r="X312" i="3" s="1"/>
  <c r="X325" i="3" s="1"/>
  <c r="X326" i="3" s="1"/>
  <c r="X339" i="3" s="1"/>
  <c r="X340" i="3" s="1"/>
  <c r="X353" i="3" s="1"/>
  <c r="X354" i="3" s="1"/>
  <c r="X367" i="3" s="1"/>
  <c r="X368" i="3" s="1"/>
  <c r="X381" i="3" s="1"/>
  <c r="X382" i="3" s="1"/>
  <c r="X395" i="3" s="1"/>
  <c r="X396" i="3" s="1"/>
  <c r="X409" i="3" s="1"/>
  <c r="X410" i="3" s="1"/>
  <c r="X423" i="3" s="1"/>
  <c r="X424" i="3" s="1"/>
  <c r="X437" i="3" s="1"/>
  <c r="X438" i="3" s="1"/>
  <c r="X451" i="3" s="1"/>
  <c r="X452" i="3" s="1"/>
  <c r="X465" i="3" s="1"/>
  <c r="X466" i="3" s="1"/>
  <c r="X479" i="3" s="1"/>
  <c r="X480" i="3" s="1"/>
  <c r="X493" i="3" s="1"/>
  <c r="X494" i="3" s="1"/>
  <c r="X507" i="3" s="1"/>
  <c r="X508" i="3" s="1"/>
  <c r="X521" i="3" s="1"/>
  <c r="X522" i="3" s="1"/>
  <c r="X535" i="3" s="1"/>
  <c r="X536" i="3" s="1"/>
  <c r="X549" i="3" s="1"/>
  <c r="X550" i="3" s="1"/>
  <c r="X563" i="3" s="1"/>
  <c r="X564" i="3" s="1"/>
  <c r="X577" i="3" s="1"/>
  <c r="X578" i="3" s="1"/>
  <c r="X591" i="3" s="1"/>
  <c r="X592" i="3" s="1"/>
  <c r="X605" i="3" s="1"/>
  <c r="X606" i="3" s="1"/>
  <c r="X619" i="3" s="1"/>
  <c r="X620" i="3" s="1"/>
  <c r="X633" i="3" s="1"/>
  <c r="X634" i="3" s="1"/>
  <c r="X647" i="3" s="1"/>
  <c r="X648" i="3" s="1"/>
  <c r="X661" i="3" s="1"/>
  <c r="X662" i="3" s="1"/>
  <c r="X675" i="3" s="1"/>
  <c r="X676" i="3" s="1"/>
  <c r="X689" i="3" s="1"/>
  <c r="X690" i="3" s="1"/>
  <c r="X703" i="3" s="1"/>
  <c r="X704" i="3" s="1"/>
  <c r="X717" i="3" s="1"/>
  <c r="X718" i="3" s="1"/>
  <c r="X731" i="3" s="1"/>
  <c r="X732" i="3" s="1"/>
  <c r="X745" i="3" s="1"/>
  <c r="X746" i="3" s="1"/>
  <c r="X759" i="3" s="1"/>
  <c r="X760" i="3" s="1"/>
  <c r="X773" i="3" s="1"/>
  <c r="X774" i="3" s="1"/>
  <c r="X787" i="3" s="1"/>
  <c r="X788" i="3" s="1"/>
  <c r="X801" i="3" s="1"/>
  <c r="X802" i="3" s="1"/>
  <c r="X815" i="3" s="1"/>
  <c r="X816" i="3" s="1"/>
  <c r="X829" i="3" s="1"/>
  <c r="X830" i="3" s="1"/>
  <c r="X843" i="3" s="1"/>
  <c r="X844" i="3" s="1"/>
  <c r="X857" i="3" s="1"/>
  <c r="X858" i="3" s="1"/>
  <c r="X871" i="3" s="1"/>
  <c r="X872" i="3" s="1"/>
  <c r="X885" i="3" s="1"/>
  <c r="X886" i="3" s="1"/>
  <c r="X899" i="3" s="1"/>
  <c r="X900" i="3" s="1"/>
  <c r="X913" i="3" s="1"/>
  <c r="X914" i="3" s="1"/>
  <c r="X927" i="3" s="1"/>
  <c r="X928" i="3" s="1"/>
  <c r="X941" i="3" s="1"/>
  <c r="X942" i="3" s="1"/>
  <c r="X955" i="3" s="1"/>
  <c r="X956" i="3" s="1"/>
  <c r="X969" i="3" s="1"/>
  <c r="X970" i="3" s="1"/>
  <c r="X983" i="3" s="1"/>
  <c r="X984" i="3" s="1"/>
  <c r="X997" i="3" s="1"/>
  <c r="X998" i="3" s="1"/>
  <c r="X1011" i="3" s="1"/>
  <c r="X1012" i="3" s="1"/>
  <c r="X1025" i="3" s="1"/>
  <c r="X1026" i="3" s="1"/>
  <c r="X1039" i="3" s="1"/>
  <c r="X1040" i="3" s="1"/>
  <c r="X1053" i="3" s="1"/>
  <c r="X1054" i="3" s="1"/>
  <c r="X1067" i="3" s="1"/>
  <c r="X1068" i="3" s="1"/>
  <c r="X1081" i="3" s="1"/>
  <c r="X1082" i="3" s="1"/>
  <c r="X1095" i="3" s="1"/>
  <c r="X1096" i="3" s="1"/>
  <c r="X1109" i="3" s="1"/>
  <c r="X1110" i="3" s="1"/>
  <c r="X1123" i="3" s="1"/>
  <c r="X1124" i="3" s="1"/>
  <c r="X1137" i="3" s="1"/>
  <c r="X1138" i="3" s="1"/>
  <c r="X1151" i="3" s="1"/>
  <c r="X1152" i="3" s="1"/>
  <c r="X1165" i="3" s="1"/>
  <c r="X1166" i="3" s="1"/>
  <c r="X1179" i="3" s="1"/>
  <c r="X1180" i="3" s="1"/>
  <c r="X1193" i="3" s="1"/>
  <c r="X1194" i="3" s="1"/>
  <c r="X1207" i="3" s="1"/>
  <c r="X1208" i="3" s="1"/>
  <c r="X1221" i="3" s="1"/>
  <c r="X1222" i="3" s="1"/>
  <c r="X1235" i="3" s="1"/>
  <c r="X1236" i="3" s="1"/>
  <c r="X1249" i="3" s="1"/>
  <c r="X1250" i="3" s="1"/>
  <c r="X1263" i="3" s="1"/>
  <c r="X1264" i="3" s="1"/>
  <c r="X1277" i="3" s="1"/>
  <c r="X1278" i="3" s="1"/>
  <c r="X1291" i="3" s="1"/>
  <c r="X1292" i="3" s="1"/>
  <c r="X1305" i="3" s="1"/>
  <c r="X1306" i="3" s="1"/>
  <c r="X1319" i="3" s="1"/>
  <c r="X1320" i="3" s="1"/>
  <c r="X1333" i="3" s="1"/>
  <c r="X1334" i="3" s="1"/>
  <c r="X1347" i="3" s="1"/>
  <c r="X1348" i="3" s="1"/>
  <c r="X1361" i="3" s="1"/>
  <c r="X1362" i="3" s="1"/>
  <c r="X1375" i="3" s="1"/>
  <c r="X1376" i="3" s="1"/>
  <c r="X1389" i="3" s="1"/>
  <c r="X1390" i="3" s="1"/>
  <c r="X1403" i="3" s="1"/>
  <c r="X1404" i="3" s="1"/>
  <c r="X1417" i="3" s="1"/>
  <c r="X1418" i="3" s="1"/>
  <c r="X1431" i="3" s="1"/>
  <c r="X1432" i="3" s="1"/>
  <c r="X1445" i="3" s="1"/>
  <c r="X1446" i="3" s="1"/>
  <c r="X1459" i="3" s="1"/>
  <c r="X1460" i="3" s="1"/>
  <c r="X1473" i="3" s="1"/>
  <c r="X1474" i="3" s="1"/>
  <c r="X1487" i="3" s="1"/>
  <c r="X1488" i="3" s="1"/>
  <c r="X1501" i="3" s="1"/>
  <c r="X1502" i="3" s="1"/>
  <c r="X1515" i="3" s="1"/>
  <c r="X1516" i="3" s="1"/>
  <c r="X1529" i="3" s="1"/>
  <c r="X1530" i="3" s="1"/>
  <c r="X1532" i="3" s="1"/>
  <c r="W32" i="3"/>
  <c r="W45" i="3" s="1"/>
  <c r="W46" i="3" s="1"/>
  <c r="W59" i="3" s="1"/>
  <c r="W60" i="3" s="1"/>
  <c r="W73" i="3" s="1"/>
  <c r="W74" i="3" s="1"/>
  <c r="W87" i="3" s="1"/>
  <c r="W88" i="3" s="1"/>
  <c r="W101" i="3" s="1"/>
  <c r="W102" i="3" s="1"/>
  <c r="W115" i="3" s="1"/>
  <c r="W116" i="3" s="1"/>
  <c r="W129" i="3" s="1"/>
  <c r="W130" i="3" s="1"/>
  <c r="W143" i="3" s="1"/>
  <c r="W144" i="3" s="1"/>
  <c r="W157" i="3" s="1"/>
  <c r="W158" i="3" s="1"/>
  <c r="W171" i="3" s="1"/>
  <c r="W172" i="3" s="1"/>
  <c r="W185" i="3" s="1"/>
  <c r="W186" i="3" s="1"/>
  <c r="W199" i="3" s="1"/>
  <c r="W200" i="3" s="1"/>
  <c r="W213" i="3" s="1"/>
  <c r="W214" i="3" s="1"/>
  <c r="W227" i="3" s="1"/>
  <c r="W228" i="3" s="1"/>
  <c r="W241" i="3" s="1"/>
  <c r="W242" i="3" s="1"/>
  <c r="W255" i="3" s="1"/>
  <c r="W256" i="3" s="1"/>
  <c r="W269" i="3" s="1"/>
  <c r="W270" i="3" s="1"/>
  <c r="W283" i="3" s="1"/>
  <c r="W284" i="3" s="1"/>
  <c r="W297" i="3" s="1"/>
  <c r="W298" i="3" s="1"/>
  <c r="W311" i="3" s="1"/>
  <c r="W312" i="3" s="1"/>
  <c r="W325" i="3" s="1"/>
  <c r="W326" i="3" s="1"/>
  <c r="W339" i="3" s="1"/>
  <c r="W340" i="3" s="1"/>
  <c r="W353" i="3" s="1"/>
  <c r="W354" i="3" s="1"/>
  <c r="W367" i="3" s="1"/>
  <c r="W368" i="3" s="1"/>
  <c r="W381" i="3" s="1"/>
  <c r="W382" i="3" s="1"/>
  <c r="W395" i="3" s="1"/>
  <c r="W396" i="3" s="1"/>
  <c r="W409" i="3" s="1"/>
  <c r="W410" i="3" s="1"/>
  <c r="W423" i="3" s="1"/>
  <c r="W424" i="3" s="1"/>
  <c r="W437" i="3" s="1"/>
  <c r="W438" i="3" s="1"/>
  <c r="W451" i="3" s="1"/>
  <c r="W452" i="3" s="1"/>
  <c r="W465" i="3" s="1"/>
  <c r="W466" i="3" s="1"/>
  <c r="W479" i="3" s="1"/>
  <c r="W480" i="3" s="1"/>
  <c r="W493" i="3" s="1"/>
  <c r="W494" i="3" s="1"/>
  <c r="W507" i="3" s="1"/>
  <c r="W508" i="3" s="1"/>
  <c r="W521" i="3" s="1"/>
  <c r="W522" i="3" s="1"/>
  <c r="W535" i="3" s="1"/>
  <c r="W536" i="3" s="1"/>
  <c r="W549" i="3" s="1"/>
  <c r="W550" i="3" s="1"/>
  <c r="W563" i="3" s="1"/>
  <c r="W564" i="3" s="1"/>
  <c r="W577" i="3" s="1"/>
  <c r="W578" i="3" s="1"/>
  <c r="W591" i="3" s="1"/>
  <c r="W592" i="3" s="1"/>
  <c r="W605" i="3" s="1"/>
  <c r="W606" i="3" s="1"/>
  <c r="W619" i="3" s="1"/>
  <c r="W620" i="3" s="1"/>
  <c r="W633" i="3" s="1"/>
  <c r="W634" i="3" s="1"/>
  <c r="W647" i="3" s="1"/>
  <c r="W648" i="3" s="1"/>
  <c r="W661" i="3" s="1"/>
  <c r="W662" i="3" s="1"/>
  <c r="W675" i="3" s="1"/>
  <c r="W676" i="3" s="1"/>
  <c r="W689" i="3" s="1"/>
  <c r="W690" i="3" s="1"/>
  <c r="W703" i="3" s="1"/>
  <c r="W704" i="3" s="1"/>
  <c r="W717" i="3" s="1"/>
  <c r="W718" i="3" s="1"/>
  <c r="W731" i="3" s="1"/>
  <c r="W732" i="3" s="1"/>
  <c r="W745" i="3" s="1"/>
  <c r="W746" i="3" s="1"/>
  <c r="W759" i="3" s="1"/>
  <c r="W760" i="3" s="1"/>
  <c r="W773" i="3" s="1"/>
  <c r="W774" i="3" s="1"/>
  <c r="W787" i="3" s="1"/>
  <c r="W788" i="3" s="1"/>
  <c r="W801" i="3" s="1"/>
  <c r="W802" i="3" s="1"/>
  <c r="W815" i="3" s="1"/>
  <c r="W816" i="3" s="1"/>
  <c r="W829" i="3" s="1"/>
  <c r="W830" i="3" s="1"/>
  <c r="W843" i="3" s="1"/>
  <c r="W844" i="3" s="1"/>
  <c r="W857" i="3" s="1"/>
  <c r="W858" i="3" s="1"/>
  <c r="W871" i="3" s="1"/>
  <c r="W872" i="3" s="1"/>
  <c r="W885" i="3" s="1"/>
  <c r="W886" i="3" s="1"/>
  <c r="W899" i="3" s="1"/>
  <c r="W900" i="3" s="1"/>
  <c r="W913" i="3" s="1"/>
  <c r="W914" i="3" s="1"/>
  <c r="W927" i="3" s="1"/>
  <c r="W928" i="3" s="1"/>
  <c r="W941" i="3" s="1"/>
  <c r="W942" i="3" s="1"/>
  <c r="W955" i="3" s="1"/>
  <c r="W956" i="3" s="1"/>
  <c r="W969" i="3" s="1"/>
  <c r="W970" i="3" s="1"/>
  <c r="W983" i="3" s="1"/>
  <c r="W984" i="3" s="1"/>
  <c r="W997" i="3" s="1"/>
  <c r="W998" i="3" s="1"/>
  <c r="W1011" i="3" s="1"/>
  <c r="W1012" i="3" s="1"/>
  <c r="W1025" i="3" s="1"/>
  <c r="W1026" i="3" s="1"/>
  <c r="W1039" i="3" s="1"/>
  <c r="W1040" i="3" s="1"/>
  <c r="W1053" i="3" s="1"/>
  <c r="W1054" i="3" s="1"/>
  <c r="W1067" i="3" s="1"/>
  <c r="W1068" i="3" s="1"/>
  <c r="W1081" i="3" s="1"/>
  <c r="W1082" i="3" s="1"/>
  <c r="W1095" i="3" s="1"/>
  <c r="W1096" i="3" s="1"/>
  <c r="W1109" i="3" s="1"/>
  <c r="W1110" i="3" s="1"/>
  <c r="W1123" i="3" s="1"/>
  <c r="W1124" i="3" s="1"/>
  <c r="W1137" i="3" s="1"/>
  <c r="W1138" i="3" s="1"/>
  <c r="W1151" i="3" s="1"/>
  <c r="W1152" i="3" s="1"/>
  <c r="W1165" i="3" s="1"/>
  <c r="W1166" i="3" s="1"/>
  <c r="W1179" i="3" s="1"/>
  <c r="W1180" i="3" s="1"/>
  <c r="W1193" i="3" s="1"/>
  <c r="W1194" i="3" s="1"/>
  <c r="W1207" i="3" s="1"/>
  <c r="W1208" i="3" s="1"/>
  <c r="W1221" i="3" s="1"/>
  <c r="W1222" i="3" s="1"/>
  <c r="W1235" i="3" s="1"/>
  <c r="W1236" i="3" s="1"/>
  <c r="W1249" i="3" s="1"/>
  <c r="W1250" i="3" s="1"/>
  <c r="W1263" i="3" s="1"/>
  <c r="W1264" i="3" s="1"/>
  <c r="W1277" i="3" s="1"/>
  <c r="W1278" i="3" s="1"/>
  <c r="W1291" i="3" s="1"/>
  <c r="W1292" i="3" s="1"/>
  <c r="W1305" i="3" s="1"/>
  <c r="W1306" i="3" s="1"/>
  <c r="W1319" i="3" s="1"/>
  <c r="W1320" i="3" s="1"/>
  <c r="W1333" i="3" s="1"/>
  <c r="W1334" i="3" s="1"/>
  <c r="W1347" i="3" s="1"/>
  <c r="W1348" i="3" s="1"/>
  <c r="W1361" i="3" s="1"/>
  <c r="W1362" i="3" s="1"/>
  <c r="W1375" i="3" s="1"/>
  <c r="W1376" i="3" s="1"/>
  <c r="W1389" i="3" s="1"/>
  <c r="W1390" i="3" s="1"/>
  <c r="W1403" i="3" s="1"/>
  <c r="W1404" i="3" s="1"/>
  <c r="W1417" i="3" s="1"/>
  <c r="W1418" i="3" s="1"/>
  <c r="W1431" i="3" s="1"/>
  <c r="W1432" i="3" s="1"/>
  <c r="W1445" i="3" s="1"/>
  <c r="W1446" i="3" s="1"/>
  <c r="W1459" i="3" s="1"/>
  <c r="W1460" i="3" s="1"/>
  <c r="W1473" i="3" s="1"/>
  <c r="W1474" i="3" s="1"/>
  <c r="W1487" i="3" s="1"/>
  <c r="W1488" i="3" s="1"/>
  <c r="W1501" i="3" s="1"/>
  <c r="W1502" i="3" s="1"/>
  <c r="W1515" i="3" s="1"/>
  <c r="W1516" i="3" s="1"/>
  <c r="W1529" i="3" s="1"/>
  <c r="W1530" i="3" s="1"/>
  <c r="W1532" i="3" s="1"/>
  <c r="K32" i="3"/>
  <c r="K45" i="3" s="1"/>
  <c r="K46" i="3" s="1"/>
  <c r="K59" i="3" s="1"/>
  <c r="K60" i="3" s="1"/>
  <c r="K73" i="3" s="1"/>
  <c r="K74" i="3" s="1"/>
  <c r="K87" i="3" s="1"/>
  <c r="K88" i="3" s="1"/>
  <c r="K101" i="3" s="1"/>
  <c r="K102" i="3" s="1"/>
  <c r="K115" i="3" s="1"/>
  <c r="K116" i="3" s="1"/>
  <c r="K129" i="3" s="1"/>
  <c r="K130" i="3" s="1"/>
  <c r="K143" i="3" s="1"/>
  <c r="K144" i="3" s="1"/>
  <c r="K157" i="3" s="1"/>
  <c r="K158" i="3" s="1"/>
  <c r="K171" i="3" s="1"/>
  <c r="K172" i="3" s="1"/>
  <c r="K185" i="3" s="1"/>
  <c r="K186" i="3" s="1"/>
  <c r="K199" i="3" s="1"/>
  <c r="K200" i="3" s="1"/>
  <c r="K213" i="3" s="1"/>
  <c r="K214" i="3" s="1"/>
  <c r="K227" i="3" s="1"/>
  <c r="K228" i="3" s="1"/>
  <c r="K241" i="3" s="1"/>
  <c r="K242" i="3" s="1"/>
  <c r="K255" i="3" s="1"/>
  <c r="K256" i="3" s="1"/>
  <c r="K269" i="3" s="1"/>
  <c r="K270" i="3" s="1"/>
  <c r="K283" i="3" s="1"/>
  <c r="K284" i="3" s="1"/>
  <c r="K297" i="3" s="1"/>
  <c r="K298" i="3" s="1"/>
  <c r="K311" i="3" s="1"/>
  <c r="K312" i="3" s="1"/>
  <c r="K325" i="3" s="1"/>
  <c r="K326" i="3" s="1"/>
  <c r="K339" i="3" s="1"/>
  <c r="K340" i="3" s="1"/>
  <c r="K353" i="3" s="1"/>
  <c r="K354" i="3" s="1"/>
  <c r="K367" i="3" s="1"/>
  <c r="K368" i="3" s="1"/>
  <c r="K381" i="3" s="1"/>
  <c r="K382" i="3" s="1"/>
  <c r="K395" i="3" s="1"/>
  <c r="K396" i="3" s="1"/>
  <c r="K409" i="3" s="1"/>
  <c r="K410" i="3" s="1"/>
  <c r="K423" i="3" s="1"/>
  <c r="K424" i="3" s="1"/>
  <c r="K437" i="3" s="1"/>
  <c r="K438" i="3" s="1"/>
  <c r="K451" i="3" s="1"/>
  <c r="K452" i="3" s="1"/>
  <c r="K465" i="3" s="1"/>
  <c r="K466" i="3" s="1"/>
  <c r="K479" i="3" s="1"/>
  <c r="K480" i="3" s="1"/>
  <c r="K493" i="3" s="1"/>
  <c r="K494" i="3" s="1"/>
  <c r="K507" i="3" s="1"/>
  <c r="K508" i="3" s="1"/>
  <c r="K521" i="3" s="1"/>
  <c r="K522" i="3" s="1"/>
  <c r="K535" i="3" s="1"/>
  <c r="K536" i="3" s="1"/>
  <c r="K549" i="3" s="1"/>
  <c r="K550" i="3" s="1"/>
  <c r="K563" i="3" s="1"/>
  <c r="K564" i="3" s="1"/>
  <c r="K577" i="3" s="1"/>
  <c r="K578" i="3" s="1"/>
  <c r="K591" i="3" s="1"/>
  <c r="K592" i="3" s="1"/>
  <c r="K605" i="3" s="1"/>
  <c r="K606" i="3" s="1"/>
  <c r="K619" i="3" s="1"/>
  <c r="K620" i="3" s="1"/>
  <c r="K633" i="3" s="1"/>
  <c r="K634" i="3" s="1"/>
  <c r="K647" i="3" s="1"/>
  <c r="K648" i="3" s="1"/>
  <c r="K661" i="3" s="1"/>
  <c r="K662" i="3" s="1"/>
  <c r="K675" i="3" s="1"/>
  <c r="K676" i="3" s="1"/>
  <c r="K689" i="3" s="1"/>
  <c r="K690" i="3" s="1"/>
  <c r="K703" i="3" s="1"/>
  <c r="K704" i="3" s="1"/>
  <c r="K717" i="3" s="1"/>
  <c r="K718" i="3" s="1"/>
  <c r="K731" i="3" s="1"/>
  <c r="K732" i="3" s="1"/>
  <c r="K745" i="3" s="1"/>
  <c r="K746" i="3" s="1"/>
  <c r="K759" i="3" s="1"/>
  <c r="K760" i="3" s="1"/>
  <c r="K773" i="3" s="1"/>
  <c r="K774" i="3" s="1"/>
  <c r="K787" i="3" s="1"/>
  <c r="K788" i="3" s="1"/>
  <c r="K801" i="3" s="1"/>
  <c r="K802" i="3" s="1"/>
  <c r="K815" i="3" s="1"/>
  <c r="K816" i="3" s="1"/>
  <c r="K829" i="3" s="1"/>
  <c r="K830" i="3" s="1"/>
  <c r="K843" i="3" s="1"/>
  <c r="K844" i="3" s="1"/>
  <c r="K857" i="3" s="1"/>
  <c r="K858" i="3" s="1"/>
  <c r="K871" i="3" s="1"/>
  <c r="K872" i="3" s="1"/>
  <c r="K885" i="3" s="1"/>
  <c r="K886" i="3" s="1"/>
  <c r="K899" i="3" s="1"/>
  <c r="K900" i="3" s="1"/>
  <c r="K913" i="3" s="1"/>
  <c r="K914" i="3" s="1"/>
  <c r="K927" i="3" s="1"/>
  <c r="K928" i="3" s="1"/>
  <c r="K941" i="3" s="1"/>
  <c r="K942" i="3" s="1"/>
  <c r="K955" i="3" s="1"/>
  <c r="K956" i="3" s="1"/>
  <c r="K969" i="3" s="1"/>
  <c r="K970" i="3" s="1"/>
  <c r="K983" i="3" s="1"/>
  <c r="K984" i="3" s="1"/>
  <c r="K997" i="3" s="1"/>
  <c r="K998" i="3" s="1"/>
  <c r="K1011" i="3" s="1"/>
  <c r="K1012" i="3" s="1"/>
  <c r="K1025" i="3" s="1"/>
  <c r="K1026" i="3" s="1"/>
  <c r="K1039" i="3" s="1"/>
  <c r="K1040" i="3" s="1"/>
  <c r="K1053" i="3" s="1"/>
  <c r="K1054" i="3" s="1"/>
  <c r="K1067" i="3" s="1"/>
  <c r="K1068" i="3" s="1"/>
  <c r="K1081" i="3" s="1"/>
  <c r="K1082" i="3" s="1"/>
  <c r="K1095" i="3" s="1"/>
  <c r="K1096" i="3" s="1"/>
  <c r="K1109" i="3" s="1"/>
  <c r="K1110" i="3" s="1"/>
  <c r="K1123" i="3" s="1"/>
  <c r="K1124" i="3" s="1"/>
  <c r="K1137" i="3" s="1"/>
  <c r="K1138" i="3" s="1"/>
  <c r="K1151" i="3" s="1"/>
  <c r="K1152" i="3" s="1"/>
  <c r="K1165" i="3" s="1"/>
  <c r="K1166" i="3" s="1"/>
  <c r="K1179" i="3" s="1"/>
  <c r="K1180" i="3" s="1"/>
  <c r="K1193" i="3" s="1"/>
  <c r="K1194" i="3" s="1"/>
  <c r="K1207" i="3" s="1"/>
  <c r="K1208" i="3" s="1"/>
  <c r="K1221" i="3" s="1"/>
  <c r="K1222" i="3" s="1"/>
  <c r="K1235" i="3" s="1"/>
  <c r="K1236" i="3" s="1"/>
  <c r="K1249" i="3" s="1"/>
  <c r="K1250" i="3" s="1"/>
  <c r="K1263" i="3" s="1"/>
  <c r="K1264" i="3" s="1"/>
  <c r="K1277" i="3" s="1"/>
  <c r="K1278" i="3" s="1"/>
  <c r="K1291" i="3" s="1"/>
  <c r="K1292" i="3" s="1"/>
  <c r="K1305" i="3" s="1"/>
  <c r="K1306" i="3" s="1"/>
  <c r="K1319" i="3" s="1"/>
  <c r="K1320" i="3" s="1"/>
  <c r="K1333" i="3" s="1"/>
  <c r="K1334" i="3" s="1"/>
  <c r="K1347" i="3" s="1"/>
  <c r="K1348" i="3" s="1"/>
  <c r="K1361" i="3" s="1"/>
  <c r="K1362" i="3" s="1"/>
  <c r="K1375" i="3" s="1"/>
  <c r="K1376" i="3" s="1"/>
  <c r="K1389" i="3" s="1"/>
  <c r="K1390" i="3" s="1"/>
  <c r="K1403" i="3" s="1"/>
  <c r="K1404" i="3" s="1"/>
  <c r="K1417" i="3" s="1"/>
  <c r="K1418" i="3" s="1"/>
  <c r="K1431" i="3" s="1"/>
  <c r="K1432" i="3" s="1"/>
  <c r="K1445" i="3" s="1"/>
  <c r="K1446" i="3" s="1"/>
  <c r="K1459" i="3" s="1"/>
  <c r="K1460" i="3" s="1"/>
  <c r="K1473" i="3" s="1"/>
  <c r="K1474" i="3" s="1"/>
  <c r="K1487" i="3" s="1"/>
  <c r="K1488" i="3" s="1"/>
  <c r="K1501" i="3" s="1"/>
  <c r="K1502" i="3" s="1"/>
  <c r="K1515" i="3" s="1"/>
  <c r="K1516" i="3" s="1"/>
  <c r="K1529" i="3" s="1"/>
  <c r="K1530" i="3" s="1"/>
  <c r="K1532" i="3" s="1"/>
  <c r="I32" i="3"/>
  <c r="I45" i="3" s="1"/>
  <c r="I46" i="3" s="1"/>
  <c r="I59" i="3" s="1"/>
  <c r="I60" i="3" s="1"/>
  <c r="I73" i="3" s="1"/>
  <c r="I74" i="3" s="1"/>
  <c r="I87" i="3" s="1"/>
  <c r="I88" i="3" s="1"/>
  <c r="I101" i="3" s="1"/>
  <c r="I102" i="3" s="1"/>
  <c r="I115" i="3" s="1"/>
  <c r="I116" i="3" s="1"/>
  <c r="I129" i="3" s="1"/>
  <c r="I130" i="3" s="1"/>
  <c r="I143" i="3" s="1"/>
  <c r="I144" i="3" s="1"/>
  <c r="I157" i="3" s="1"/>
  <c r="I158" i="3" s="1"/>
  <c r="I171" i="3" s="1"/>
  <c r="I172" i="3" s="1"/>
  <c r="I185" i="3" s="1"/>
  <c r="I186" i="3" s="1"/>
  <c r="I199" i="3" s="1"/>
  <c r="I200" i="3" s="1"/>
  <c r="I213" i="3" s="1"/>
  <c r="I214" i="3" s="1"/>
  <c r="I227" i="3" s="1"/>
  <c r="I228" i="3" s="1"/>
  <c r="I241" i="3" s="1"/>
  <c r="I242" i="3" s="1"/>
  <c r="I255" i="3" s="1"/>
  <c r="I256" i="3" s="1"/>
  <c r="I269" i="3" s="1"/>
  <c r="I270" i="3" s="1"/>
  <c r="I283" i="3" s="1"/>
  <c r="I284" i="3" s="1"/>
  <c r="I297" i="3" s="1"/>
  <c r="I298" i="3" s="1"/>
  <c r="I311" i="3" s="1"/>
  <c r="I312" i="3" s="1"/>
  <c r="I325" i="3" s="1"/>
  <c r="I326" i="3" s="1"/>
  <c r="I339" i="3" s="1"/>
  <c r="I340" i="3" s="1"/>
  <c r="I353" i="3" s="1"/>
  <c r="I354" i="3" s="1"/>
  <c r="I367" i="3" s="1"/>
  <c r="I368" i="3" s="1"/>
  <c r="I381" i="3" s="1"/>
  <c r="I382" i="3" s="1"/>
  <c r="I395" i="3" s="1"/>
  <c r="I396" i="3" s="1"/>
  <c r="I409" i="3" s="1"/>
  <c r="I410" i="3" s="1"/>
  <c r="I423" i="3" s="1"/>
  <c r="I424" i="3" s="1"/>
  <c r="I437" i="3" s="1"/>
  <c r="I438" i="3" s="1"/>
  <c r="I451" i="3" s="1"/>
  <c r="I452" i="3" s="1"/>
  <c r="I465" i="3" s="1"/>
  <c r="I466" i="3" s="1"/>
  <c r="I479" i="3" s="1"/>
  <c r="I480" i="3" s="1"/>
  <c r="I493" i="3" s="1"/>
  <c r="I494" i="3" s="1"/>
  <c r="I507" i="3" s="1"/>
  <c r="I508" i="3" s="1"/>
  <c r="I521" i="3" s="1"/>
  <c r="I522" i="3" s="1"/>
  <c r="I535" i="3" s="1"/>
  <c r="I536" i="3" s="1"/>
  <c r="I549" i="3" s="1"/>
  <c r="I550" i="3" s="1"/>
  <c r="I563" i="3" s="1"/>
  <c r="I564" i="3" s="1"/>
  <c r="I577" i="3" s="1"/>
  <c r="I578" i="3" s="1"/>
  <c r="I591" i="3" s="1"/>
  <c r="I592" i="3" s="1"/>
  <c r="I605" i="3" s="1"/>
  <c r="I606" i="3" s="1"/>
  <c r="I619" i="3" s="1"/>
  <c r="I620" i="3" s="1"/>
  <c r="I633" i="3" s="1"/>
  <c r="I634" i="3" s="1"/>
  <c r="I647" i="3" s="1"/>
  <c r="I648" i="3" s="1"/>
  <c r="I661" i="3" s="1"/>
  <c r="I662" i="3" s="1"/>
  <c r="I675" i="3" s="1"/>
  <c r="I676" i="3" s="1"/>
  <c r="I689" i="3" s="1"/>
  <c r="I690" i="3" s="1"/>
  <c r="I703" i="3" s="1"/>
  <c r="I704" i="3" s="1"/>
  <c r="I717" i="3" s="1"/>
  <c r="I718" i="3" s="1"/>
  <c r="I731" i="3" s="1"/>
  <c r="I732" i="3" s="1"/>
  <c r="I745" i="3" s="1"/>
  <c r="I746" i="3" s="1"/>
  <c r="I759" i="3" s="1"/>
  <c r="I760" i="3" s="1"/>
  <c r="I773" i="3" s="1"/>
  <c r="I774" i="3" s="1"/>
  <c r="I787" i="3" s="1"/>
  <c r="I788" i="3" s="1"/>
  <c r="I801" i="3" s="1"/>
  <c r="I802" i="3" s="1"/>
  <c r="I815" i="3" s="1"/>
  <c r="I816" i="3" s="1"/>
  <c r="I829" i="3" s="1"/>
  <c r="I830" i="3" s="1"/>
  <c r="I843" i="3" s="1"/>
  <c r="I844" i="3" s="1"/>
  <c r="I857" i="3" s="1"/>
  <c r="I858" i="3" s="1"/>
  <c r="I871" i="3" s="1"/>
  <c r="I872" i="3" s="1"/>
  <c r="I885" i="3" s="1"/>
  <c r="I886" i="3" s="1"/>
  <c r="I899" i="3" s="1"/>
  <c r="I900" i="3" s="1"/>
  <c r="I913" i="3" s="1"/>
  <c r="I914" i="3" s="1"/>
  <c r="I927" i="3" s="1"/>
  <c r="I928" i="3" s="1"/>
  <c r="I941" i="3" s="1"/>
  <c r="I942" i="3" s="1"/>
  <c r="I955" i="3" s="1"/>
  <c r="I956" i="3" s="1"/>
  <c r="I969" i="3" s="1"/>
  <c r="I970" i="3" s="1"/>
  <c r="I983" i="3" s="1"/>
  <c r="I984" i="3" s="1"/>
  <c r="I997" i="3" s="1"/>
  <c r="I998" i="3" s="1"/>
  <c r="I1011" i="3" s="1"/>
  <c r="I1012" i="3" s="1"/>
  <c r="I1025" i="3" s="1"/>
  <c r="I1026" i="3" s="1"/>
  <c r="I1039" i="3" s="1"/>
  <c r="I1040" i="3" s="1"/>
  <c r="I1053" i="3" s="1"/>
  <c r="I1054" i="3" s="1"/>
  <c r="I1067" i="3" s="1"/>
  <c r="I1068" i="3" s="1"/>
  <c r="I1081" i="3" s="1"/>
  <c r="I1082" i="3" s="1"/>
  <c r="I1095" i="3" s="1"/>
  <c r="I1096" i="3" s="1"/>
  <c r="I1109" i="3" s="1"/>
  <c r="I1110" i="3" s="1"/>
  <c r="I1123" i="3" s="1"/>
  <c r="I1124" i="3" s="1"/>
  <c r="I1137" i="3" s="1"/>
  <c r="I1138" i="3" s="1"/>
  <c r="I1151" i="3" s="1"/>
  <c r="I1152" i="3" s="1"/>
  <c r="I1165" i="3" s="1"/>
  <c r="I1166" i="3" s="1"/>
  <c r="I1179" i="3" s="1"/>
  <c r="I1180" i="3" s="1"/>
  <c r="I1193" i="3" s="1"/>
  <c r="I1194" i="3" s="1"/>
  <c r="I1207" i="3" s="1"/>
  <c r="I1208" i="3" s="1"/>
  <c r="I1221" i="3" s="1"/>
  <c r="I1222" i="3" s="1"/>
  <c r="I1235" i="3" s="1"/>
  <c r="I1236" i="3" s="1"/>
  <c r="I1249" i="3" s="1"/>
  <c r="I1250" i="3" s="1"/>
  <c r="I1263" i="3" s="1"/>
  <c r="I1264" i="3" s="1"/>
  <c r="I1277" i="3" s="1"/>
  <c r="I1278" i="3" s="1"/>
  <c r="I1291" i="3" s="1"/>
  <c r="I1292" i="3" s="1"/>
  <c r="I1305" i="3" s="1"/>
  <c r="I1306" i="3" s="1"/>
  <c r="I1319" i="3" s="1"/>
  <c r="I1320" i="3" s="1"/>
  <c r="I1333" i="3" s="1"/>
  <c r="I1334" i="3" s="1"/>
  <c r="I1347" i="3" s="1"/>
  <c r="I1348" i="3" s="1"/>
  <c r="I1361" i="3" s="1"/>
  <c r="I1362" i="3" s="1"/>
  <c r="I1375" i="3" s="1"/>
  <c r="I1376" i="3" s="1"/>
  <c r="I1389" i="3" s="1"/>
  <c r="I1390" i="3" s="1"/>
  <c r="I1403" i="3" s="1"/>
  <c r="I1404" i="3" s="1"/>
  <c r="I1417" i="3" s="1"/>
  <c r="I1418" i="3" s="1"/>
  <c r="I1431" i="3" s="1"/>
  <c r="I1432" i="3" s="1"/>
  <c r="I1445" i="3" s="1"/>
  <c r="I1446" i="3" s="1"/>
  <c r="I1459" i="3" s="1"/>
  <c r="I1460" i="3" s="1"/>
  <c r="I1473" i="3" s="1"/>
  <c r="I1474" i="3" s="1"/>
  <c r="I1487" i="3" s="1"/>
  <c r="I1488" i="3" s="1"/>
  <c r="I1501" i="3" s="1"/>
  <c r="I1502" i="3" s="1"/>
  <c r="I1515" i="3" s="1"/>
  <c r="I1516" i="3" s="1"/>
  <c r="I1529" i="3" s="1"/>
  <c r="I1530" i="3" s="1"/>
  <c r="I1536" i="3" s="1"/>
  <c r="AB31" i="3"/>
  <c r="S1532" i="3" l="1"/>
  <c r="S1543" i="3"/>
  <c r="T1532" i="3"/>
  <c r="T1543" i="3"/>
  <c r="U1532" i="3"/>
  <c r="U1543" i="3"/>
  <c r="V1532" i="3"/>
  <c r="V1543" i="3"/>
  <c r="AK60" i="3"/>
  <c r="A57" i="3" s="1"/>
  <c r="A72" i="3"/>
  <c r="BA14" i="3"/>
  <c r="BB13" i="3"/>
  <c r="A10" i="3"/>
  <c r="AB32" i="3"/>
  <c r="AB45" i="3" s="1"/>
  <c r="AB46" i="3" s="1"/>
  <c r="AB59" i="3" s="1"/>
  <c r="AB60" i="3" s="1"/>
  <c r="AB73" i="3" s="1"/>
  <c r="AB74" i="3" s="1"/>
  <c r="AB87" i="3" s="1"/>
  <c r="AB88" i="3" s="1"/>
  <c r="AB101" i="3" s="1"/>
  <c r="AB102" i="3" s="1"/>
  <c r="AB115" i="3" s="1"/>
  <c r="AB116" i="3" s="1"/>
  <c r="AB129" i="3" s="1"/>
  <c r="AB130" i="3" s="1"/>
  <c r="AB143" i="3" s="1"/>
  <c r="AB144" i="3" s="1"/>
  <c r="AB157" i="3" s="1"/>
  <c r="AB158" i="3" s="1"/>
  <c r="AB171" i="3" s="1"/>
  <c r="AB172" i="3" s="1"/>
  <c r="AB185" i="3" s="1"/>
  <c r="AB186" i="3" s="1"/>
  <c r="AB199" i="3" s="1"/>
  <c r="AB200" i="3" s="1"/>
  <c r="AB213" i="3" s="1"/>
  <c r="AB214" i="3" s="1"/>
  <c r="AB227" i="3" s="1"/>
  <c r="AB228" i="3" s="1"/>
  <c r="AB241" i="3" s="1"/>
  <c r="AB242" i="3" s="1"/>
  <c r="AB255" i="3" s="1"/>
  <c r="AB256" i="3" s="1"/>
  <c r="AB269" i="3" s="1"/>
  <c r="AB270" i="3" s="1"/>
  <c r="AB283" i="3" s="1"/>
  <c r="AB284" i="3" s="1"/>
  <c r="AB297" i="3" s="1"/>
  <c r="AB298" i="3" s="1"/>
  <c r="AB311" i="3" s="1"/>
  <c r="AB312" i="3" s="1"/>
  <c r="AB325" i="3" s="1"/>
  <c r="AB326" i="3" s="1"/>
  <c r="AB339" i="3" s="1"/>
  <c r="AB340" i="3" s="1"/>
  <c r="AB353" i="3" s="1"/>
  <c r="AB354" i="3" s="1"/>
  <c r="AB367" i="3" s="1"/>
  <c r="AB368" i="3" s="1"/>
  <c r="AB381" i="3" s="1"/>
  <c r="AB382" i="3" s="1"/>
  <c r="AB395" i="3" s="1"/>
  <c r="AB396" i="3" s="1"/>
  <c r="AB409" i="3" s="1"/>
  <c r="AB410" i="3" s="1"/>
  <c r="AB423" i="3" s="1"/>
  <c r="AB424" i="3" s="1"/>
  <c r="AB437" i="3" s="1"/>
  <c r="AB438" i="3" s="1"/>
  <c r="AB451" i="3" s="1"/>
  <c r="AB452" i="3" s="1"/>
  <c r="AB465" i="3" s="1"/>
  <c r="AB466" i="3" s="1"/>
  <c r="AB479" i="3" s="1"/>
  <c r="AB480" i="3" s="1"/>
  <c r="AB493" i="3" s="1"/>
  <c r="AB494" i="3" s="1"/>
  <c r="AB507" i="3" s="1"/>
  <c r="AB508" i="3" s="1"/>
  <c r="AB521" i="3" s="1"/>
  <c r="AB522" i="3" s="1"/>
  <c r="AB535" i="3" s="1"/>
  <c r="AB536" i="3" s="1"/>
  <c r="AB549" i="3" s="1"/>
  <c r="AB550" i="3" s="1"/>
  <c r="AB563" i="3" s="1"/>
  <c r="AB564" i="3" s="1"/>
  <c r="AB577" i="3" s="1"/>
  <c r="AB578" i="3" s="1"/>
  <c r="AB591" i="3" s="1"/>
  <c r="AB592" i="3" s="1"/>
  <c r="AB605" i="3" s="1"/>
  <c r="AB606" i="3" s="1"/>
  <c r="AB619" i="3" s="1"/>
  <c r="AB620" i="3" s="1"/>
  <c r="AB633" i="3" s="1"/>
  <c r="AB634" i="3" s="1"/>
  <c r="AB647" i="3" s="1"/>
  <c r="AB648" i="3" s="1"/>
  <c r="AB661" i="3" s="1"/>
  <c r="AB662" i="3" s="1"/>
  <c r="AB675" i="3" s="1"/>
  <c r="AB676" i="3" s="1"/>
  <c r="AB689" i="3" s="1"/>
  <c r="AB690" i="3" s="1"/>
  <c r="AB703" i="3" s="1"/>
  <c r="AB704" i="3" s="1"/>
  <c r="AB717" i="3" s="1"/>
  <c r="AB718" i="3" s="1"/>
  <c r="AB731" i="3" s="1"/>
  <c r="AB732" i="3" s="1"/>
  <c r="AB745" i="3" s="1"/>
  <c r="AB746" i="3" s="1"/>
  <c r="AB759" i="3" s="1"/>
  <c r="AB760" i="3" s="1"/>
  <c r="AB773" i="3" s="1"/>
  <c r="AB774" i="3" s="1"/>
  <c r="AB787" i="3" s="1"/>
  <c r="AB788" i="3" s="1"/>
  <c r="AB801" i="3" s="1"/>
  <c r="AB802" i="3" s="1"/>
  <c r="AB815" i="3" s="1"/>
  <c r="AB816" i="3" s="1"/>
  <c r="AB829" i="3" s="1"/>
  <c r="AB830" i="3" s="1"/>
  <c r="AB843" i="3" s="1"/>
  <c r="AB844" i="3" s="1"/>
  <c r="AB857" i="3" s="1"/>
  <c r="AB858" i="3" s="1"/>
  <c r="AB871" i="3" s="1"/>
  <c r="AB872" i="3" s="1"/>
  <c r="AB885" i="3" s="1"/>
  <c r="AB886" i="3" s="1"/>
  <c r="AB899" i="3" s="1"/>
  <c r="AB900" i="3" s="1"/>
  <c r="AB913" i="3" s="1"/>
  <c r="AB914" i="3" s="1"/>
  <c r="AB927" i="3" s="1"/>
  <c r="AB928" i="3" s="1"/>
  <c r="AB941" i="3" s="1"/>
  <c r="AB942" i="3" s="1"/>
  <c r="AB955" i="3" s="1"/>
  <c r="AB956" i="3" s="1"/>
  <c r="AB969" i="3" s="1"/>
  <c r="AB970" i="3" s="1"/>
  <c r="AB983" i="3" s="1"/>
  <c r="AB984" i="3" s="1"/>
  <c r="AB997" i="3" s="1"/>
  <c r="AB998" i="3" s="1"/>
  <c r="AB1011" i="3" s="1"/>
  <c r="AB1012" i="3" s="1"/>
  <c r="AB1025" i="3" s="1"/>
  <c r="AB1026" i="3" s="1"/>
  <c r="AB1039" i="3" s="1"/>
  <c r="AB1040" i="3" s="1"/>
  <c r="AB1053" i="3" s="1"/>
  <c r="AB1054" i="3" s="1"/>
  <c r="AB1067" i="3" s="1"/>
  <c r="AB1068" i="3" s="1"/>
  <c r="AB1081" i="3" s="1"/>
  <c r="AB1082" i="3" s="1"/>
  <c r="AB1095" i="3" s="1"/>
  <c r="AB1096" i="3" s="1"/>
  <c r="AB1109" i="3" s="1"/>
  <c r="AB1110" i="3" s="1"/>
  <c r="AB1123" i="3" s="1"/>
  <c r="AB1124" i="3" s="1"/>
  <c r="AB1137" i="3" s="1"/>
  <c r="AB1138" i="3" s="1"/>
  <c r="AB1151" i="3" s="1"/>
  <c r="AB1152" i="3" s="1"/>
  <c r="AB1165" i="3" s="1"/>
  <c r="AB1166" i="3" s="1"/>
  <c r="AB1179" i="3" s="1"/>
  <c r="AB1180" i="3" s="1"/>
  <c r="AB1193" i="3" s="1"/>
  <c r="AB1194" i="3" s="1"/>
  <c r="AB1207" i="3" s="1"/>
  <c r="AB1208" i="3" s="1"/>
  <c r="AB1221" i="3" s="1"/>
  <c r="AB1222" i="3" s="1"/>
  <c r="AB1235" i="3" s="1"/>
  <c r="AB1236" i="3" s="1"/>
  <c r="AB1249" i="3" s="1"/>
  <c r="AB1250" i="3" s="1"/>
  <c r="AB1263" i="3" s="1"/>
  <c r="AB1264" i="3" s="1"/>
  <c r="AB1277" i="3" s="1"/>
  <c r="AB1278" i="3" s="1"/>
  <c r="AB1291" i="3" s="1"/>
  <c r="AB1292" i="3" s="1"/>
  <c r="AB1305" i="3" s="1"/>
  <c r="AB1306" i="3" s="1"/>
  <c r="AB1319" i="3" s="1"/>
  <c r="AB1320" i="3" s="1"/>
  <c r="AB1333" i="3" s="1"/>
  <c r="AB1334" i="3" s="1"/>
  <c r="AB1347" i="3" s="1"/>
  <c r="AB1348" i="3" s="1"/>
  <c r="AB1361" i="3" s="1"/>
  <c r="AB1362" i="3" s="1"/>
  <c r="AB1375" i="3" s="1"/>
  <c r="AB1376" i="3" s="1"/>
  <c r="AB1389" i="3" s="1"/>
  <c r="AB1390" i="3" s="1"/>
  <c r="AB1403" i="3" s="1"/>
  <c r="AB1404" i="3" s="1"/>
  <c r="AB1417" i="3" s="1"/>
  <c r="AB1418" i="3" s="1"/>
  <c r="AB1431" i="3" s="1"/>
  <c r="AB1432" i="3" s="1"/>
  <c r="AB1445" i="3" s="1"/>
  <c r="AB1446" i="3" s="1"/>
  <c r="AB1459" i="3" s="1"/>
  <c r="AB1460" i="3" s="1"/>
  <c r="AB1473" i="3" s="1"/>
  <c r="AB1474" i="3" s="1"/>
  <c r="AB1487" i="3" s="1"/>
  <c r="AB1488" i="3" s="1"/>
  <c r="AB1501" i="3" s="1"/>
  <c r="AB1502" i="3" s="1"/>
  <c r="AB1515" i="3" s="1"/>
  <c r="AB1516" i="3" s="1"/>
  <c r="AB1529" i="3" s="1"/>
  <c r="AB1530" i="3" s="1"/>
  <c r="AB1532" i="3" s="1"/>
  <c r="AK74" i="3" l="1"/>
  <c r="A71" i="3" s="1"/>
  <c r="A86" i="3"/>
  <c r="BA15" i="3"/>
  <c r="BB14" i="3"/>
  <c r="A11" i="3"/>
  <c r="AK88" i="3" l="1"/>
  <c r="A85" i="3" s="1"/>
  <c r="A100" i="3"/>
  <c r="BA16" i="3"/>
  <c r="BB15" i="3"/>
  <c r="A12" i="3"/>
  <c r="AK102" i="3" l="1"/>
  <c r="A99" i="3" s="1"/>
  <c r="A114" i="3"/>
  <c r="BA17" i="3"/>
  <c r="BB16" i="3"/>
  <c r="A13" i="3"/>
  <c r="AK116" i="3" l="1"/>
  <c r="A113" i="3" s="1"/>
  <c r="A128" i="3"/>
  <c r="BA18" i="3"/>
  <c r="BB17" i="3"/>
  <c r="A14" i="3"/>
  <c r="AK130" i="3" l="1"/>
  <c r="A127" i="3" s="1"/>
  <c r="A142" i="3"/>
  <c r="A156" i="3" s="1"/>
  <c r="BA19" i="3"/>
  <c r="BB18" i="3"/>
  <c r="A19" i="3"/>
  <c r="A170" i="3" l="1"/>
  <c r="AK158" i="3"/>
  <c r="A155" i="3" s="1"/>
  <c r="AK144" i="3"/>
  <c r="A141" i="3" s="1"/>
  <c r="BA20" i="3"/>
  <c r="BB19" i="3"/>
  <c r="A20" i="3"/>
  <c r="A184" i="3" l="1"/>
  <c r="AK172" i="3"/>
  <c r="A169" i="3" s="1"/>
  <c r="BA21" i="3"/>
  <c r="BB20" i="3"/>
  <c r="A21" i="3"/>
  <c r="A198" i="3" l="1"/>
  <c r="AK186" i="3"/>
  <c r="A183" i="3" s="1"/>
  <c r="BA22" i="3"/>
  <c r="BB21" i="3"/>
  <c r="A22" i="3"/>
  <c r="A212" i="3" l="1"/>
  <c r="AK200" i="3"/>
  <c r="A197" i="3" s="1"/>
  <c r="BA23" i="3"/>
  <c r="BB22" i="3"/>
  <c r="A23" i="3"/>
  <c r="A226" i="3" l="1"/>
  <c r="AK214" i="3"/>
  <c r="A211" i="3" s="1"/>
  <c r="BA24" i="3"/>
  <c r="BB23" i="3"/>
  <c r="A24" i="3"/>
  <c r="A240" i="3" l="1"/>
  <c r="AK228" i="3"/>
  <c r="A225" i="3" s="1"/>
  <c r="BA25" i="3"/>
  <c r="BB24" i="3"/>
  <c r="A25" i="3"/>
  <c r="AK242" i="3" l="1"/>
  <c r="A239" i="3" s="1"/>
  <c r="A254" i="3"/>
  <c r="BA26" i="3"/>
  <c r="BB26" i="3" s="1"/>
  <c r="BB25" i="3"/>
  <c r="A26" i="3"/>
  <c r="A268" i="3" l="1"/>
  <c r="AK256" i="3"/>
  <c r="A253" i="3" s="1"/>
  <c r="BA31" i="3"/>
  <c r="BB31" i="3"/>
  <c r="BB28" i="3"/>
  <c r="BA28" i="3" s="1"/>
  <c r="A27" i="3"/>
  <c r="AK270" i="3" l="1"/>
  <c r="A267" i="3" s="1"/>
  <c r="A282" i="3"/>
  <c r="AH1534" i="3"/>
  <c r="AH1535" i="3"/>
  <c r="AH1536" i="3"/>
  <c r="AH1537" i="3"/>
  <c r="P1547" i="3"/>
  <c r="A28" i="3"/>
  <c r="A33" i="3" s="1"/>
  <c r="A34" i="3" s="1"/>
  <c r="A35" i="3" s="1"/>
  <c r="A36" i="3" s="1"/>
  <c r="A37" i="3" s="1"/>
  <c r="A38" i="3" s="1"/>
  <c r="A39" i="3" s="1"/>
  <c r="A40" i="3" s="1"/>
  <c r="A41" i="3" s="1"/>
  <c r="A42" i="3" s="1"/>
  <c r="A47" i="3" s="1"/>
  <c r="A48" i="3" s="1"/>
  <c r="A49" i="3" s="1"/>
  <c r="A50" i="3" s="1"/>
  <c r="A51" i="3" s="1"/>
  <c r="A52" i="3" s="1"/>
  <c r="A53" i="3" s="1"/>
  <c r="A54" i="3" s="1"/>
  <c r="A55" i="3" s="1"/>
  <c r="AK284" i="3" l="1"/>
  <c r="A281" i="3" s="1"/>
  <c r="A296" i="3"/>
  <c r="A56" i="3"/>
  <c r="A61" i="3" s="1"/>
  <c r="A62" i="3" s="1"/>
  <c r="A63" i="3" s="1"/>
  <c r="A64" i="3" s="1"/>
  <c r="A65" i="3" s="1"/>
  <c r="A66" i="3" s="1"/>
  <c r="A67" i="3" s="1"/>
  <c r="A68" i="3" s="1"/>
  <c r="A69" i="3" s="1"/>
  <c r="A70" i="3" s="1"/>
  <c r="A75" i="3" s="1"/>
  <c r="A76" i="3" s="1"/>
  <c r="A77" i="3" s="1"/>
  <c r="A78" i="3" s="1"/>
  <c r="A79" i="3" s="1"/>
  <c r="A80" i="3" s="1"/>
  <c r="A81" i="3" s="1"/>
  <c r="A82" i="3" s="1"/>
  <c r="A83" i="3" s="1"/>
  <c r="A84" i="3" s="1"/>
  <c r="A89" i="3" s="1"/>
  <c r="A90" i="3" s="1"/>
  <c r="A91" i="3" s="1"/>
  <c r="A92" i="3" s="1"/>
  <c r="A93" i="3" s="1"/>
  <c r="A94" i="3" s="1"/>
  <c r="A95" i="3" s="1"/>
  <c r="A96" i="3" s="1"/>
  <c r="A97" i="3" s="1"/>
  <c r="A98" i="3" s="1"/>
  <c r="A103" i="3" s="1"/>
  <c r="A104" i="3" s="1"/>
  <c r="A105" i="3" s="1"/>
  <c r="A106" i="3" s="1"/>
  <c r="A107" i="3" s="1"/>
  <c r="A108" i="3" s="1"/>
  <c r="CW54" i="5"/>
  <c r="Z1547" i="3"/>
  <c r="AA1547" i="3" s="1"/>
  <c r="X1547" i="3"/>
  <c r="Y1547" i="3" s="1"/>
  <c r="V1547" i="3"/>
  <c r="W1547" i="3" s="1"/>
  <c r="A310" i="3" l="1"/>
  <c r="AK298" i="3"/>
  <c r="A295" i="3" s="1"/>
  <c r="A109" i="3"/>
  <c r="A110" i="3" s="1"/>
  <c r="A111" i="3" s="1"/>
  <c r="A112" i="3" s="1"/>
  <c r="A117" i="3" s="1"/>
  <c r="A118" i="3" s="1"/>
  <c r="A119" i="3" s="1"/>
  <c r="A120" i="3" s="1"/>
  <c r="A121" i="3" s="1"/>
  <c r="A122" i="3" s="1"/>
  <c r="A123" i="3" s="1"/>
  <c r="A124" i="3" s="1"/>
  <c r="A125" i="3" s="1"/>
  <c r="A126" i="3" s="1"/>
  <c r="A131" i="3" s="1"/>
  <c r="A132" i="3" s="1"/>
  <c r="A133" i="3" s="1"/>
  <c r="A134" i="3" s="1"/>
  <c r="A135" i="3" s="1"/>
  <c r="A136" i="3" s="1"/>
  <c r="A137" i="3" s="1"/>
  <c r="A138" i="3" s="1"/>
  <c r="A139" i="3" s="1"/>
  <c r="A140" i="3" s="1"/>
  <c r="A145" i="3" s="1"/>
  <c r="A146" i="3" s="1"/>
  <c r="A147" i="3" s="1"/>
  <c r="A148" i="3" s="1"/>
  <c r="A149" i="3" s="1"/>
  <c r="A150" i="3" s="1"/>
  <c r="A151" i="3" s="1"/>
  <c r="A152" i="3" s="1"/>
  <c r="A153" i="3" s="1"/>
  <c r="A154" i="3" s="1"/>
  <c r="A159" i="3" s="1"/>
  <c r="A160" i="3" s="1"/>
  <c r="A161" i="3" s="1"/>
  <c r="A162" i="3" s="1"/>
  <c r="A163" i="3" s="1"/>
  <c r="A164" i="3" s="1"/>
  <c r="A165" i="3" s="1"/>
  <c r="A166" i="3" s="1"/>
  <c r="A167" i="3" s="1"/>
  <c r="A168" i="3" s="1"/>
  <c r="A173" i="3" s="1"/>
  <c r="A174" i="3" s="1"/>
  <c r="A175" i="3" s="1"/>
  <c r="A176" i="3" s="1"/>
  <c r="A177" i="3" s="1"/>
  <c r="A178" i="3" s="1"/>
  <c r="A179" i="3" s="1"/>
  <c r="A180" i="3" s="1"/>
  <c r="A181" i="3" s="1"/>
  <c r="A182" i="3" s="1"/>
  <c r="A187" i="3" s="1"/>
  <c r="A188" i="3" s="1"/>
  <c r="A189" i="3" s="1"/>
  <c r="A190" i="3" s="1"/>
  <c r="A191" i="3" s="1"/>
  <c r="A192" i="3" s="1"/>
  <c r="A193" i="3" s="1"/>
  <c r="A194" i="3" s="1"/>
  <c r="A195" i="3" s="1"/>
  <c r="A196" i="3" s="1"/>
  <c r="A201" i="3" s="1"/>
  <c r="A202" i="3" s="1"/>
  <c r="A203" i="3" s="1"/>
  <c r="A204" i="3" s="1"/>
  <c r="A205" i="3" s="1"/>
  <c r="A206" i="3" s="1"/>
  <c r="A207" i="3" s="1"/>
  <c r="A208" i="3" s="1"/>
  <c r="A209" i="3" s="1"/>
  <c r="A210" i="3" s="1"/>
  <c r="A215" i="3" s="1"/>
  <c r="A216" i="3" s="1"/>
  <c r="A217" i="3" s="1"/>
  <c r="A218" i="3" s="1"/>
  <c r="A219" i="3" s="1"/>
  <c r="A220" i="3" s="1"/>
  <c r="A221" i="3" s="1"/>
  <c r="A222" i="3" s="1"/>
  <c r="A223" i="3" s="1"/>
  <c r="A224" i="3" s="1"/>
  <c r="A229" i="3" s="1"/>
  <c r="A230" i="3" s="1"/>
  <c r="A231" i="3" s="1"/>
  <c r="A232" i="3" s="1"/>
  <c r="A233" i="3" s="1"/>
  <c r="A234" i="3" s="1"/>
  <c r="A235" i="3" s="1"/>
  <c r="A236" i="3" s="1"/>
  <c r="A237" i="3" s="1"/>
  <c r="A238" i="3" s="1"/>
  <c r="A243" i="3" s="1"/>
  <c r="A244" i="3" s="1"/>
  <c r="A245" i="3" s="1"/>
  <c r="A246" i="3" s="1"/>
  <c r="A247" i="3" s="1"/>
  <c r="A248" i="3" s="1"/>
  <c r="A249" i="3" s="1"/>
  <c r="A250" i="3" s="1"/>
  <c r="A251" i="3" s="1"/>
  <c r="A252" i="3" s="1"/>
  <c r="A257" i="3" s="1"/>
  <c r="A258" i="3" s="1"/>
  <c r="A259" i="3" s="1"/>
  <c r="A260" i="3" s="1"/>
  <c r="A261" i="3" s="1"/>
  <c r="A262" i="3" s="1"/>
  <c r="A263" i="3" s="1"/>
  <c r="A264" i="3" s="1"/>
  <c r="A265" i="3" s="1"/>
  <c r="A266" i="3" s="1"/>
  <c r="A271" i="3" s="1"/>
  <c r="A272" i="3" s="1"/>
  <c r="A273" i="3" s="1"/>
  <c r="A274" i="3" s="1"/>
  <c r="A275" i="3" s="1"/>
  <c r="A276" i="3" s="1"/>
  <c r="A277" i="3" s="1"/>
  <c r="A278" i="3" s="1"/>
  <c r="A279" i="3" s="1"/>
  <c r="A280" i="3" s="1"/>
  <c r="A285" i="3" s="1"/>
  <c r="A286" i="3" s="1"/>
  <c r="A287" i="3" s="1"/>
  <c r="A288" i="3" s="1"/>
  <c r="A289" i="3" s="1"/>
  <c r="A290" i="3" s="1"/>
  <c r="A291" i="3" s="1"/>
  <c r="A292" i="3" s="1"/>
  <c r="A293" i="3" s="1"/>
  <c r="A294" i="3" s="1"/>
  <c r="A299" i="3" s="1"/>
  <c r="A300" i="3" s="1"/>
  <c r="A301" i="3" s="1"/>
  <c r="A302" i="3" s="1"/>
  <c r="A303" i="3" s="1"/>
  <c r="A304" i="3" s="1"/>
  <c r="A305" i="3" s="1"/>
  <c r="A306" i="3" s="1"/>
  <c r="A307" i="3" s="1"/>
  <c r="A308" i="3" s="1"/>
  <c r="A313" i="3" s="1"/>
  <c r="A314" i="3" s="1"/>
  <c r="A315" i="3" s="1"/>
  <c r="A316" i="3" s="1"/>
  <c r="A317" i="3" s="1"/>
  <c r="A318" i="3" s="1"/>
  <c r="A319" i="3" s="1"/>
  <c r="A320" i="3" s="1"/>
  <c r="A321" i="3" s="1"/>
  <c r="A322" i="3" s="1"/>
  <c r="A327" i="3" s="1"/>
  <c r="A328" i="3" s="1"/>
  <c r="A329" i="3" s="1"/>
  <c r="A330" i="3" s="1"/>
  <c r="A331" i="3" s="1"/>
  <c r="A332" i="3" s="1"/>
  <c r="A333" i="3" s="1"/>
  <c r="A334" i="3" s="1"/>
  <c r="A335" i="3" s="1"/>
  <c r="A336" i="3" s="1"/>
  <c r="A341" i="3" s="1"/>
  <c r="A342" i="3" s="1"/>
  <c r="A343" i="3" s="1"/>
  <c r="A344" i="3" s="1"/>
  <c r="A345" i="3" s="1"/>
  <c r="A346" i="3" s="1"/>
  <c r="A347" i="3" s="1"/>
  <c r="A348" i="3" s="1"/>
  <c r="A349" i="3" s="1"/>
  <c r="A350" i="3" s="1"/>
  <c r="A355" i="3" s="1"/>
  <c r="A356" i="3" s="1"/>
  <c r="A357" i="3" s="1"/>
  <c r="A358" i="3" s="1"/>
  <c r="A359" i="3" s="1"/>
  <c r="A360" i="3" s="1"/>
  <c r="A361" i="3" s="1"/>
  <c r="A362" i="3" s="1"/>
  <c r="A363" i="3" s="1"/>
  <c r="A364" i="3" s="1"/>
  <c r="A369" i="3" s="1"/>
  <c r="A370" i="3" s="1"/>
  <c r="A371" i="3" s="1"/>
  <c r="A372" i="3" s="1"/>
  <c r="A373" i="3" s="1"/>
  <c r="A374" i="3" s="1"/>
  <c r="A375" i="3" s="1"/>
  <c r="A376" i="3" s="1"/>
  <c r="A377" i="3" s="1"/>
  <c r="A378" i="3" s="1"/>
  <c r="A383" i="3" s="1"/>
  <c r="A384" i="3" s="1"/>
  <c r="A385" i="3" s="1"/>
  <c r="A386" i="3" s="1"/>
  <c r="A387" i="3" s="1"/>
  <c r="A388" i="3" s="1"/>
  <c r="A389" i="3" s="1"/>
  <c r="A390" i="3" s="1"/>
  <c r="A391" i="3" s="1"/>
  <c r="A392" i="3" s="1"/>
  <c r="A397" i="3" s="1"/>
  <c r="A398" i="3" s="1"/>
  <c r="A399" i="3" s="1"/>
  <c r="A400" i="3" s="1"/>
  <c r="A401" i="3" s="1"/>
  <c r="A402" i="3" s="1"/>
  <c r="A403" i="3" s="1"/>
  <c r="A404" i="3" s="1"/>
  <c r="A405" i="3" s="1"/>
  <c r="A406" i="3" s="1"/>
  <c r="A411" i="3" s="1"/>
  <c r="A412" i="3" s="1"/>
  <c r="A413" i="3" s="1"/>
  <c r="A414" i="3" s="1"/>
  <c r="A415" i="3" s="1"/>
  <c r="A416" i="3" s="1"/>
  <c r="A417" i="3" s="1"/>
  <c r="A418" i="3" s="1"/>
  <c r="A419" i="3" s="1"/>
  <c r="A420" i="3" s="1"/>
  <c r="A425" i="3" s="1"/>
  <c r="A426" i="3" s="1"/>
  <c r="A427" i="3" s="1"/>
  <c r="A428" i="3" s="1"/>
  <c r="A429" i="3" s="1"/>
  <c r="A430" i="3" s="1"/>
  <c r="A431" i="3" s="1"/>
  <c r="A432" i="3" s="1"/>
  <c r="A433" i="3" s="1"/>
  <c r="A434" i="3" s="1"/>
  <c r="A439" i="3" s="1"/>
  <c r="A440" i="3" s="1"/>
  <c r="A441" i="3" s="1"/>
  <c r="A442" i="3" s="1"/>
  <c r="A443" i="3" s="1"/>
  <c r="A444" i="3" s="1"/>
  <c r="A445" i="3" s="1"/>
  <c r="A446" i="3" s="1"/>
  <c r="A447" i="3" s="1"/>
  <c r="A448" i="3" s="1"/>
  <c r="A453" i="3" s="1"/>
  <c r="A454" i="3" s="1"/>
  <c r="A455" i="3" s="1"/>
  <c r="A456" i="3" s="1"/>
  <c r="A457" i="3" s="1"/>
  <c r="A458" i="3" s="1"/>
  <c r="A459" i="3" s="1"/>
  <c r="A460" i="3" s="1"/>
  <c r="A461" i="3" s="1"/>
  <c r="A462" i="3" s="1"/>
  <c r="A467" i="3" s="1"/>
  <c r="A468" i="3" s="1"/>
  <c r="A469" i="3" s="1"/>
  <c r="A470" i="3" s="1"/>
  <c r="A471" i="3" s="1"/>
  <c r="A472" i="3" s="1"/>
  <c r="A473" i="3" s="1"/>
  <c r="A474" i="3" s="1"/>
  <c r="A475" i="3" s="1"/>
  <c r="A476" i="3" s="1"/>
  <c r="A481" i="3" s="1"/>
  <c r="A482" i="3" s="1"/>
  <c r="A483" i="3" s="1"/>
  <c r="A484" i="3" s="1"/>
  <c r="A485" i="3" s="1"/>
  <c r="A486" i="3" s="1"/>
  <c r="A487" i="3" s="1"/>
  <c r="A488" i="3" s="1"/>
  <c r="A489" i="3" s="1"/>
  <c r="A490" i="3" s="1"/>
  <c r="A495" i="3" s="1"/>
  <c r="A496" i="3" s="1"/>
  <c r="A497" i="3" s="1"/>
  <c r="A498" i="3" s="1"/>
  <c r="A499" i="3" s="1"/>
  <c r="A500" i="3" s="1"/>
  <c r="A501" i="3" s="1"/>
  <c r="A502" i="3" s="1"/>
  <c r="A503" i="3" s="1"/>
  <c r="A504" i="3" s="1"/>
  <c r="A509" i="3" s="1"/>
  <c r="A510" i="3" s="1"/>
  <c r="A511" i="3" s="1"/>
  <c r="A512" i="3" s="1"/>
  <c r="A513" i="3" s="1"/>
  <c r="A514" i="3" s="1"/>
  <c r="A515" i="3" s="1"/>
  <c r="A516" i="3" s="1"/>
  <c r="A517" i="3" s="1"/>
  <c r="A518" i="3" s="1"/>
  <c r="A523" i="3" s="1"/>
  <c r="A524" i="3" s="1"/>
  <c r="A525" i="3" s="1"/>
  <c r="A526" i="3" s="1"/>
  <c r="A527" i="3" s="1"/>
  <c r="A528" i="3" s="1"/>
  <c r="A529" i="3" s="1"/>
  <c r="A530" i="3" s="1"/>
  <c r="A531" i="3" s="1"/>
  <c r="A532" i="3" s="1"/>
  <c r="A537" i="3" s="1"/>
  <c r="A538" i="3" s="1"/>
  <c r="A539" i="3" s="1"/>
  <c r="A540" i="3" s="1"/>
  <c r="A541" i="3" s="1"/>
  <c r="A542" i="3" s="1"/>
  <c r="A543" i="3" s="1"/>
  <c r="A544" i="3" s="1"/>
  <c r="A545" i="3" s="1"/>
  <c r="A546" i="3" s="1"/>
  <c r="A551" i="3" s="1"/>
  <c r="A552" i="3" s="1"/>
  <c r="A553" i="3" s="1"/>
  <c r="A554" i="3" s="1"/>
  <c r="A555" i="3" s="1"/>
  <c r="A556" i="3" s="1"/>
  <c r="A557" i="3" s="1"/>
  <c r="A558" i="3" s="1"/>
  <c r="A559" i="3" s="1"/>
  <c r="A560" i="3" s="1"/>
  <c r="A565" i="3" s="1"/>
  <c r="A566" i="3" s="1"/>
  <c r="A567" i="3" s="1"/>
  <c r="A568" i="3" s="1"/>
  <c r="A569" i="3" s="1"/>
  <c r="A570" i="3" s="1"/>
  <c r="A571" i="3" s="1"/>
  <c r="A572" i="3" s="1"/>
  <c r="A573" i="3" s="1"/>
  <c r="A574" i="3" s="1"/>
  <c r="A579" i="3" s="1"/>
  <c r="A580" i="3" s="1"/>
  <c r="A581" i="3" s="1"/>
  <c r="A582" i="3" s="1"/>
  <c r="A583" i="3" s="1"/>
  <c r="A584" i="3" s="1"/>
  <c r="A585" i="3" s="1"/>
  <c r="A586" i="3" s="1"/>
  <c r="A587" i="3" s="1"/>
  <c r="A588" i="3" s="1"/>
  <c r="A593" i="3" s="1"/>
  <c r="A594" i="3" s="1"/>
  <c r="A595" i="3" s="1"/>
  <c r="A596" i="3" s="1"/>
  <c r="A597" i="3" s="1"/>
  <c r="A598" i="3" s="1"/>
  <c r="A599" i="3" s="1"/>
  <c r="A600" i="3" s="1"/>
  <c r="A601" i="3" s="1"/>
  <c r="A602" i="3" s="1"/>
  <c r="A607" i="3" s="1"/>
  <c r="A608" i="3" s="1"/>
  <c r="A609" i="3" s="1"/>
  <c r="A610" i="3" s="1"/>
  <c r="A611" i="3" s="1"/>
  <c r="A612" i="3" s="1"/>
  <c r="A613" i="3" s="1"/>
  <c r="A614" i="3" s="1"/>
  <c r="A615" i="3" s="1"/>
  <c r="A616" i="3" s="1"/>
  <c r="A621" i="3" s="1"/>
  <c r="A622" i="3" s="1"/>
  <c r="A623" i="3" s="1"/>
  <c r="A624" i="3" s="1"/>
  <c r="A625" i="3" s="1"/>
  <c r="A626" i="3" s="1"/>
  <c r="A627" i="3" s="1"/>
  <c r="A628" i="3" s="1"/>
  <c r="A629" i="3" s="1"/>
  <c r="A630" i="3" s="1"/>
  <c r="A635" i="3" s="1"/>
  <c r="A636" i="3" s="1"/>
  <c r="A637" i="3" s="1"/>
  <c r="A638" i="3" s="1"/>
  <c r="A639" i="3" s="1"/>
  <c r="A640" i="3" s="1"/>
  <c r="A641" i="3" s="1"/>
  <c r="A642" i="3" s="1"/>
  <c r="A643" i="3" s="1"/>
  <c r="A644" i="3" s="1"/>
  <c r="A649" i="3" s="1"/>
  <c r="A650" i="3" s="1"/>
  <c r="A651" i="3" s="1"/>
  <c r="A652" i="3" s="1"/>
  <c r="A653" i="3" s="1"/>
  <c r="A654" i="3" s="1"/>
  <c r="A655" i="3" s="1"/>
  <c r="A656" i="3" s="1"/>
  <c r="A657" i="3" s="1"/>
  <c r="A658" i="3" s="1"/>
  <c r="A663" i="3" s="1"/>
  <c r="A664" i="3" s="1"/>
  <c r="A665" i="3" s="1"/>
  <c r="A666" i="3" s="1"/>
  <c r="A667" i="3" s="1"/>
  <c r="A668" i="3" s="1"/>
  <c r="A669" i="3" s="1"/>
  <c r="A670" i="3" s="1"/>
  <c r="A671" i="3" s="1"/>
  <c r="A672" i="3" s="1"/>
  <c r="A677" i="3" s="1"/>
  <c r="A678" i="3" s="1"/>
  <c r="A679" i="3" s="1"/>
  <c r="A680" i="3" s="1"/>
  <c r="A681" i="3" s="1"/>
  <c r="A682" i="3" s="1"/>
  <c r="A683" i="3" s="1"/>
  <c r="A684" i="3" s="1"/>
  <c r="A685" i="3" s="1"/>
  <c r="A686" i="3" s="1"/>
  <c r="A691" i="3" s="1"/>
  <c r="A692" i="3" s="1"/>
  <c r="A693" i="3" s="1"/>
  <c r="A694" i="3" s="1"/>
  <c r="A695" i="3" s="1"/>
  <c r="A696" i="3" s="1"/>
  <c r="A697" i="3" s="1"/>
  <c r="A698" i="3" s="1"/>
  <c r="A699" i="3" s="1"/>
  <c r="A700" i="3" s="1"/>
  <c r="A705" i="3" s="1"/>
  <c r="A706" i="3" s="1"/>
  <c r="A707" i="3" s="1"/>
  <c r="A708" i="3" s="1"/>
  <c r="A709" i="3" s="1"/>
  <c r="A710" i="3" s="1"/>
  <c r="A711" i="3" s="1"/>
  <c r="A712" i="3" s="1"/>
  <c r="A713" i="3" s="1"/>
  <c r="A714" i="3" s="1"/>
  <c r="A719" i="3" s="1"/>
  <c r="A720" i="3" s="1"/>
  <c r="A721" i="3" s="1"/>
  <c r="A722" i="3" s="1"/>
  <c r="A723" i="3" s="1"/>
  <c r="A724" i="3" s="1"/>
  <c r="A725" i="3" s="1"/>
  <c r="A726" i="3" s="1"/>
  <c r="A727" i="3" s="1"/>
  <c r="A728" i="3" s="1"/>
  <c r="A733" i="3" s="1"/>
  <c r="A734" i="3" s="1"/>
  <c r="A735" i="3" s="1"/>
  <c r="A736" i="3" s="1"/>
  <c r="A737" i="3" s="1"/>
  <c r="A738" i="3" s="1"/>
  <c r="A739" i="3" s="1"/>
  <c r="A740" i="3" s="1"/>
  <c r="A741" i="3" s="1"/>
  <c r="A742" i="3" s="1"/>
  <c r="A747" i="3" s="1"/>
  <c r="A748" i="3" s="1"/>
  <c r="A749" i="3" s="1"/>
  <c r="A750" i="3" s="1"/>
  <c r="A751" i="3" s="1"/>
  <c r="A752" i="3" s="1"/>
  <c r="A753" i="3" s="1"/>
  <c r="A754" i="3" s="1"/>
  <c r="A755" i="3" s="1"/>
  <c r="A756" i="3" s="1"/>
  <c r="A761" i="3" s="1"/>
  <c r="A762" i="3" s="1"/>
  <c r="A763" i="3" s="1"/>
  <c r="A764" i="3" s="1"/>
  <c r="A765" i="3" s="1"/>
  <c r="A766" i="3" s="1"/>
  <c r="A767" i="3" s="1"/>
  <c r="A768" i="3" s="1"/>
  <c r="A769" i="3" s="1"/>
  <c r="A770" i="3" s="1"/>
  <c r="A775" i="3" s="1"/>
  <c r="A776" i="3" s="1"/>
  <c r="A777" i="3" s="1"/>
  <c r="A778" i="3" s="1"/>
  <c r="A779" i="3" s="1"/>
  <c r="A780" i="3" s="1"/>
  <c r="A781" i="3" s="1"/>
  <c r="A782" i="3" s="1"/>
  <c r="A783" i="3" s="1"/>
  <c r="A784" i="3" s="1"/>
  <c r="A789" i="3" s="1"/>
  <c r="A790" i="3" s="1"/>
  <c r="A791" i="3" s="1"/>
  <c r="A792" i="3" s="1"/>
  <c r="A793" i="3" s="1"/>
  <c r="A794" i="3" s="1"/>
  <c r="A795" i="3" s="1"/>
  <c r="A796" i="3" s="1"/>
  <c r="A797" i="3" s="1"/>
  <c r="A798" i="3" s="1"/>
  <c r="A803" i="3" s="1"/>
  <c r="A804" i="3" s="1"/>
  <c r="A805" i="3" s="1"/>
  <c r="A806" i="3" s="1"/>
  <c r="A807" i="3" s="1"/>
  <c r="A808" i="3" s="1"/>
  <c r="A809" i="3" s="1"/>
  <c r="A810" i="3" s="1"/>
  <c r="A811" i="3" s="1"/>
  <c r="A812" i="3" s="1"/>
  <c r="A817" i="3" s="1"/>
  <c r="A818" i="3" s="1"/>
  <c r="A819" i="3" s="1"/>
  <c r="A820" i="3" s="1"/>
  <c r="A821" i="3" s="1"/>
  <c r="A822" i="3" s="1"/>
  <c r="A823" i="3" s="1"/>
  <c r="A824" i="3" s="1"/>
  <c r="A825" i="3" s="1"/>
  <c r="A826" i="3" s="1"/>
  <c r="A831" i="3" s="1"/>
  <c r="A832" i="3" s="1"/>
  <c r="A833" i="3" s="1"/>
  <c r="A834" i="3" s="1"/>
  <c r="A835" i="3" s="1"/>
  <c r="A836" i="3" s="1"/>
  <c r="A837" i="3" s="1"/>
  <c r="A838" i="3" s="1"/>
  <c r="A839" i="3" s="1"/>
  <c r="A840" i="3" s="1"/>
  <c r="A845" i="3" s="1"/>
  <c r="A846" i="3" s="1"/>
  <c r="A847" i="3" s="1"/>
  <c r="A848" i="3" s="1"/>
  <c r="A849" i="3" s="1"/>
  <c r="A850" i="3" s="1"/>
  <c r="A851" i="3" s="1"/>
  <c r="A852" i="3" s="1"/>
  <c r="A853" i="3" s="1"/>
  <c r="A854" i="3" s="1"/>
  <c r="A859" i="3" s="1"/>
  <c r="A860" i="3" s="1"/>
  <c r="A861" i="3" s="1"/>
  <c r="A862" i="3" s="1"/>
  <c r="A863" i="3" s="1"/>
  <c r="A864" i="3" s="1"/>
  <c r="A865" i="3" s="1"/>
  <c r="A866" i="3" s="1"/>
  <c r="A867" i="3" s="1"/>
  <c r="A868" i="3" s="1"/>
  <c r="A873" i="3" s="1"/>
  <c r="A874" i="3" s="1"/>
  <c r="A875" i="3" s="1"/>
  <c r="A876" i="3" s="1"/>
  <c r="A877" i="3" s="1"/>
  <c r="A878" i="3" s="1"/>
  <c r="A879" i="3" s="1"/>
  <c r="A880" i="3" s="1"/>
  <c r="A881" i="3" s="1"/>
  <c r="A882" i="3" s="1"/>
  <c r="A887" i="3" s="1"/>
  <c r="A888" i="3" s="1"/>
  <c r="A889" i="3" s="1"/>
  <c r="A890" i="3" s="1"/>
  <c r="A891" i="3" s="1"/>
  <c r="A892" i="3" s="1"/>
  <c r="A893" i="3" s="1"/>
  <c r="A894" i="3" s="1"/>
  <c r="A895" i="3" s="1"/>
  <c r="A896" i="3" s="1"/>
  <c r="A901" i="3" s="1"/>
  <c r="A902" i="3" s="1"/>
  <c r="A903" i="3" s="1"/>
  <c r="A904" i="3" s="1"/>
  <c r="A905" i="3" s="1"/>
  <c r="A906" i="3" s="1"/>
  <c r="A907" i="3" s="1"/>
  <c r="A908" i="3" s="1"/>
  <c r="A909" i="3" s="1"/>
  <c r="A910" i="3" s="1"/>
  <c r="A915" i="3" s="1"/>
  <c r="A916" i="3" s="1"/>
  <c r="A917" i="3" s="1"/>
  <c r="A918" i="3" s="1"/>
  <c r="A919" i="3" s="1"/>
  <c r="A920" i="3" s="1"/>
  <c r="A921" i="3" s="1"/>
  <c r="A922" i="3" s="1"/>
  <c r="A923" i="3" s="1"/>
  <c r="A924" i="3" s="1"/>
  <c r="A929" i="3" s="1"/>
  <c r="A930" i="3" s="1"/>
  <c r="A931" i="3" s="1"/>
  <c r="A932" i="3" s="1"/>
  <c r="A933" i="3" s="1"/>
  <c r="A934" i="3" s="1"/>
  <c r="A935" i="3" s="1"/>
  <c r="A936" i="3" s="1"/>
  <c r="A937" i="3" s="1"/>
  <c r="A938" i="3" s="1"/>
  <c r="A943" i="3" s="1"/>
  <c r="A944" i="3" s="1"/>
  <c r="A945" i="3" s="1"/>
  <c r="A946" i="3" s="1"/>
  <c r="A947" i="3" s="1"/>
  <c r="A948" i="3" s="1"/>
  <c r="A949" i="3" s="1"/>
  <c r="A950" i="3" s="1"/>
  <c r="A951" i="3" s="1"/>
  <c r="A952" i="3" s="1"/>
  <c r="A957" i="3" s="1"/>
  <c r="A958" i="3" s="1"/>
  <c r="A959" i="3" s="1"/>
  <c r="A960" i="3" s="1"/>
  <c r="A961" i="3" s="1"/>
  <c r="A962" i="3" s="1"/>
  <c r="A963" i="3" s="1"/>
  <c r="A964" i="3" s="1"/>
  <c r="A965" i="3" s="1"/>
  <c r="A966" i="3" s="1"/>
  <c r="A971" i="3" s="1"/>
  <c r="A972" i="3" s="1"/>
  <c r="A973" i="3" s="1"/>
  <c r="A974" i="3" s="1"/>
  <c r="A975" i="3" s="1"/>
  <c r="A976" i="3" s="1"/>
  <c r="A977" i="3" s="1"/>
  <c r="A978" i="3" s="1"/>
  <c r="A979" i="3" s="1"/>
  <c r="A980" i="3" s="1"/>
  <c r="A985" i="3" s="1"/>
  <c r="A986" i="3" s="1"/>
  <c r="A987" i="3" s="1"/>
  <c r="A988" i="3" s="1"/>
  <c r="A989" i="3" s="1"/>
  <c r="A990" i="3" s="1"/>
  <c r="A991" i="3" s="1"/>
  <c r="A992" i="3" s="1"/>
  <c r="A993" i="3" s="1"/>
  <c r="A994" i="3" s="1"/>
  <c r="A999" i="3" s="1"/>
  <c r="A1000" i="3" s="1"/>
  <c r="A1001" i="3" s="1"/>
  <c r="A1002" i="3" s="1"/>
  <c r="A1003" i="3" s="1"/>
  <c r="A1004" i="3" s="1"/>
  <c r="A1005" i="3" s="1"/>
  <c r="A1006" i="3" s="1"/>
  <c r="A1007" i="3" s="1"/>
  <c r="A1008" i="3" s="1"/>
  <c r="A1013" i="3" s="1"/>
  <c r="A1014" i="3" s="1"/>
  <c r="A1015" i="3" s="1"/>
  <c r="A1016" i="3" s="1"/>
  <c r="A1017" i="3" s="1"/>
  <c r="A1018" i="3" s="1"/>
  <c r="A1019" i="3" s="1"/>
  <c r="A1020" i="3" s="1"/>
  <c r="A1021" i="3" s="1"/>
  <c r="A1022" i="3" s="1"/>
  <c r="A1027" i="3" s="1"/>
  <c r="A1028" i="3" s="1"/>
  <c r="A1029" i="3" s="1"/>
  <c r="A1030" i="3" s="1"/>
  <c r="A1031" i="3" s="1"/>
  <c r="A1032" i="3" s="1"/>
  <c r="A1033" i="3" s="1"/>
  <c r="A1034" i="3" s="1"/>
  <c r="A1035" i="3" s="1"/>
  <c r="A1036" i="3" s="1"/>
  <c r="A1041" i="3" s="1"/>
  <c r="A1042" i="3" s="1"/>
  <c r="A1043" i="3" s="1"/>
  <c r="A1044" i="3" s="1"/>
  <c r="A1045" i="3" s="1"/>
  <c r="A1046" i="3" s="1"/>
  <c r="A1047" i="3" s="1"/>
  <c r="A1048" i="3" s="1"/>
  <c r="A1049" i="3" s="1"/>
  <c r="A1050" i="3" s="1"/>
  <c r="A1055" i="3" s="1"/>
  <c r="A1056" i="3" s="1"/>
  <c r="A1057" i="3" s="1"/>
  <c r="A1058" i="3" s="1"/>
  <c r="A1059" i="3" s="1"/>
  <c r="A1060" i="3" s="1"/>
  <c r="A1061" i="3" s="1"/>
  <c r="A1062" i="3" s="1"/>
  <c r="A1063" i="3" s="1"/>
  <c r="A1064" i="3" s="1"/>
  <c r="A1069" i="3" s="1"/>
  <c r="A1070" i="3" s="1"/>
  <c r="A1071" i="3" s="1"/>
  <c r="A1072" i="3" s="1"/>
  <c r="A1073" i="3" s="1"/>
  <c r="A1074" i="3" s="1"/>
  <c r="A1075" i="3" s="1"/>
  <c r="A1076" i="3" s="1"/>
  <c r="A1077" i="3" s="1"/>
  <c r="A1078" i="3" s="1"/>
  <c r="A1083" i="3" s="1"/>
  <c r="A1084" i="3" s="1"/>
  <c r="A1085" i="3" s="1"/>
  <c r="A1086" i="3" s="1"/>
  <c r="A1087" i="3" s="1"/>
  <c r="A1088" i="3" s="1"/>
  <c r="A1089" i="3" s="1"/>
  <c r="A1090" i="3" s="1"/>
  <c r="A1091" i="3" s="1"/>
  <c r="A1092" i="3" s="1"/>
  <c r="A1097" i="3" s="1"/>
  <c r="A1098" i="3" s="1"/>
  <c r="A1099" i="3" s="1"/>
  <c r="A1100" i="3" s="1"/>
  <c r="A1101" i="3" s="1"/>
  <c r="A1102" i="3" s="1"/>
  <c r="A1103" i="3" s="1"/>
  <c r="A1104" i="3" s="1"/>
  <c r="A1105" i="3" s="1"/>
  <c r="A1106" i="3" s="1"/>
  <c r="A1111" i="3" s="1"/>
  <c r="A1112" i="3" s="1"/>
  <c r="A1113" i="3" s="1"/>
  <c r="A1114" i="3" s="1"/>
  <c r="A1115" i="3" s="1"/>
  <c r="A1116" i="3" s="1"/>
  <c r="A1117" i="3" s="1"/>
  <c r="A1118" i="3" s="1"/>
  <c r="A1119" i="3" s="1"/>
  <c r="A1120" i="3" s="1"/>
  <c r="A1125" i="3" s="1"/>
  <c r="A1126" i="3" s="1"/>
  <c r="A1127" i="3" s="1"/>
  <c r="A1128" i="3" s="1"/>
  <c r="A1129" i="3" s="1"/>
  <c r="A1130" i="3" s="1"/>
  <c r="A1131" i="3" s="1"/>
  <c r="A1132" i="3" s="1"/>
  <c r="A1133" i="3" s="1"/>
  <c r="A1134" i="3" s="1"/>
  <c r="A1139" i="3" s="1"/>
  <c r="A1140" i="3" s="1"/>
  <c r="A1141" i="3" s="1"/>
  <c r="A1142" i="3" s="1"/>
  <c r="A1143" i="3" s="1"/>
  <c r="A1144" i="3" s="1"/>
  <c r="A1145" i="3" s="1"/>
  <c r="A1146" i="3" s="1"/>
  <c r="A1147" i="3" s="1"/>
  <c r="A1148" i="3" s="1"/>
  <c r="A1153" i="3" s="1"/>
  <c r="A1154" i="3" s="1"/>
  <c r="A1155" i="3" s="1"/>
  <c r="A1156" i="3" s="1"/>
  <c r="A1157" i="3" s="1"/>
  <c r="A1158" i="3" s="1"/>
  <c r="A1159" i="3" s="1"/>
  <c r="A1160" i="3" s="1"/>
  <c r="A1161" i="3" s="1"/>
  <c r="A1162" i="3" s="1"/>
  <c r="A1167" i="3" s="1"/>
  <c r="A1168" i="3" s="1"/>
  <c r="A1169" i="3" s="1"/>
  <c r="A1170" i="3" s="1"/>
  <c r="A1171" i="3" s="1"/>
  <c r="A1172" i="3" s="1"/>
  <c r="A1173" i="3" s="1"/>
  <c r="A1174" i="3" s="1"/>
  <c r="A1175" i="3" s="1"/>
  <c r="A1176" i="3" s="1"/>
  <c r="A1181" i="3" s="1"/>
  <c r="A1182" i="3" s="1"/>
  <c r="A1183" i="3" s="1"/>
  <c r="A1184" i="3" s="1"/>
  <c r="A1185" i="3" s="1"/>
  <c r="A1186" i="3" s="1"/>
  <c r="A1187" i="3" s="1"/>
  <c r="A1188" i="3" s="1"/>
  <c r="A1189" i="3" s="1"/>
  <c r="A1190" i="3" s="1"/>
  <c r="A1195" i="3" s="1"/>
  <c r="A1196" i="3" s="1"/>
  <c r="A1197" i="3" s="1"/>
  <c r="A1198" i="3" s="1"/>
  <c r="A1199" i="3" s="1"/>
  <c r="A1200" i="3" s="1"/>
  <c r="A1201" i="3" s="1"/>
  <c r="A1202" i="3" s="1"/>
  <c r="A1203" i="3" s="1"/>
  <c r="A1204" i="3" s="1"/>
  <c r="A1209" i="3" s="1"/>
  <c r="A1210" i="3" s="1"/>
  <c r="A1211" i="3" s="1"/>
  <c r="A1212" i="3" s="1"/>
  <c r="A1213" i="3" s="1"/>
  <c r="A1214" i="3" s="1"/>
  <c r="A1215" i="3" s="1"/>
  <c r="A1216" i="3" s="1"/>
  <c r="A1217" i="3" s="1"/>
  <c r="A1218" i="3" s="1"/>
  <c r="A1223" i="3" s="1"/>
  <c r="A1224" i="3" s="1"/>
  <c r="A1225" i="3" s="1"/>
  <c r="A1226" i="3" s="1"/>
  <c r="A1227" i="3" s="1"/>
  <c r="A1228" i="3" s="1"/>
  <c r="A1229" i="3" s="1"/>
  <c r="A1230" i="3" s="1"/>
  <c r="A1231" i="3" s="1"/>
  <c r="A1232" i="3" s="1"/>
  <c r="A1237" i="3" s="1"/>
  <c r="A1238" i="3" s="1"/>
  <c r="A1239" i="3" s="1"/>
  <c r="A1240" i="3" s="1"/>
  <c r="A1241" i="3" s="1"/>
  <c r="A1242" i="3" s="1"/>
  <c r="A1243" i="3" s="1"/>
  <c r="A1244" i="3" s="1"/>
  <c r="A1245" i="3" s="1"/>
  <c r="A1246" i="3" s="1"/>
  <c r="A1251" i="3" s="1"/>
  <c r="A1252" i="3" s="1"/>
  <c r="A1253" i="3" s="1"/>
  <c r="A1254" i="3" s="1"/>
  <c r="A1255" i="3" s="1"/>
  <c r="A1256" i="3" s="1"/>
  <c r="A1257" i="3" s="1"/>
  <c r="A1258" i="3" s="1"/>
  <c r="A1259" i="3" s="1"/>
  <c r="A1260" i="3" s="1"/>
  <c r="A1265" i="3" s="1"/>
  <c r="A1266" i="3" s="1"/>
  <c r="A1267" i="3" s="1"/>
  <c r="A1268" i="3" s="1"/>
  <c r="A1269" i="3" s="1"/>
  <c r="A1270" i="3" s="1"/>
  <c r="A1271" i="3" s="1"/>
  <c r="A1272" i="3" s="1"/>
  <c r="A1273" i="3" s="1"/>
  <c r="A1274" i="3" s="1"/>
  <c r="A1279" i="3" s="1"/>
  <c r="A1280" i="3" s="1"/>
  <c r="A1281" i="3" s="1"/>
  <c r="A1282" i="3" s="1"/>
  <c r="A1283" i="3" s="1"/>
  <c r="A1284" i="3" s="1"/>
  <c r="A1285" i="3" s="1"/>
  <c r="A1286" i="3" s="1"/>
  <c r="A1287" i="3" s="1"/>
  <c r="A1288" i="3" s="1"/>
  <c r="A1293" i="3" s="1"/>
  <c r="A1294" i="3" s="1"/>
  <c r="A1295" i="3" s="1"/>
  <c r="A1296" i="3" s="1"/>
  <c r="A1297" i="3" s="1"/>
  <c r="A1298" i="3" s="1"/>
  <c r="A1299" i="3" s="1"/>
  <c r="A1300" i="3" s="1"/>
  <c r="A1301" i="3" s="1"/>
  <c r="A1302" i="3" s="1"/>
  <c r="A1307" i="3" s="1"/>
  <c r="A1308" i="3" s="1"/>
  <c r="A1309" i="3" s="1"/>
  <c r="A1310" i="3" s="1"/>
  <c r="A1311" i="3" s="1"/>
  <c r="A1312" i="3" s="1"/>
  <c r="A1313" i="3" s="1"/>
  <c r="A1314" i="3" s="1"/>
  <c r="A1315" i="3" s="1"/>
  <c r="A1316" i="3" s="1"/>
  <c r="A1321" i="3" s="1"/>
  <c r="A1322" i="3" s="1"/>
  <c r="A1323" i="3" s="1"/>
  <c r="A1324" i="3" s="1"/>
  <c r="A1325" i="3" s="1"/>
  <c r="A1326" i="3" s="1"/>
  <c r="A1327" i="3" s="1"/>
  <c r="A1328" i="3" s="1"/>
  <c r="A1329" i="3" s="1"/>
  <c r="A1330" i="3" s="1"/>
  <c r="A1335" i="3" s="1"/>
  <c r="A1336" i="3" s="1"/>
  <c r="A1337" i="3" s="1"/>
  <c r="A1338" i="3" s="1"/>
  <c r="A1339" i="3" s="1"/>
  <c r="A1340" i="3" s="1"/>
  <c r="A1341" i="3" s="1"/>
  <c r="A1342" i="3" s="1"/>
  <c r="A1343" i="3" s="1"/>
  <c r="A1344" i="3" s="1"/>
  <c r="A1349" i="3" s="1"/>
  <c r="A1350" i="3" s="1"/>
  <c r="A1351" i="3" s="1"/>
  <c r="A1352" i="3" s="1"/>
  <c r="A1353" i="3" s="1"/>
  <c r="A1354" i="3" s="1"/>
  <c r="A1355" i="3" s="1"/>
  <c r="A1356" i="3" s="1"/>
  <c r="A1357" i="3" s="1"/>
  <c r="A1358" i="3" s="1"/>
  <c r="A1363" i="3" s="1"/>
  <c r="A1364" i="3" s="1"/>
  <c r="A1365" i="3" s="1"/>
  <c r="A1366" i="3" s="1"/>
  <c r="A1367" i="3" s="1"/>
  <c r="A1368" i="3" s="1"/>
  <c r="A1369" i="3" s="1"/>
  <c r="A1370" i="3" s="1"/>
  <c r="A1371" i="3" s="1"/>
  <c r="A1372" i="3" s="1"/>
  <c r="A1377" i="3" s="1"/>
  <c r="A1378" i="3" s="1"/>
  <c r="A1379" i="3" s="1"/>
  <c r="A1380" i="3" s="1"/>
  <c r="A1381" i="3" s="1"/>
  <c r="A1382" i="3" s="1"/>
  <c r="A1383" i="3" s="1"/>
  <c r="A1384" i="3" s="1"/>
  <c r="A1385" i="3" s="1"/>
  <c r="A1386" i="3" s="1"/>
  <c r="A1391" i="3" s="1"/>
  <c r="A1392" i="3" s="1"/>
  <c r="A1393" i="3" s="1"/>
  <c r="A1394" i="3" s="1"/>
  <c r="A1395" i="3" s="1"/>
  <c r="A1396" i="3" s="1"/>
  <c r="A1397" i="3" s="1"/>
  <c r="A1398" i="3" s="1"/>
  <c r="A1399" i="3" s="1"/>
  <c r="A1400" i="3" s="1"/>
  <c r="A1405" i="3" s="1"/>
  <c r="A1406" i="3" s="1"/>
  <c r="A1407" i="3" s="1"/>
  <c r="A1408" i="3" s="1"/>
  <c r="A1409" i="3" s="1"/>
  <c r="A1410" i="3" s="1"/>
  <c r="A1411" i="3" s="1"/>
  <c r="A1412" i="3" s="1"/>
  <c r="A1413" i="3" s="1"/>
  <c r="A1414" i="3" s="1"/>
  <c r="A1419" i="3" s="1"/>
  <c r="A1420" i="3" s="1"/>
  <c r="A1421" i="3" s="1"/>
  <c r="A1422" i="3" s="1"/>
  <c r="A1423" i="3" s="1"/>
  <c r="A1424" i="3" s="1"/>
  <c r="A1425" i="3" s="1"/>
  <c r="A1426" i="3" s="1"/>
  <c r="A1427" i="3" s="1"/>
  <c r="A1428" i="3" s="1"/>
  <c r="A1433" i="3" s="1"/>
  <c r="A1434" i="3" s="1"/>
  <c r="A1435" i="3" s="1"/>
  <c r="A1436" i="3" s="1"/>
  <c r="A1437" i="3" s="1"/>
  <c r="A1438" i="3" s="1"/>
  <c r="A1439" i="3" s="1"/>
  <c r="A1440" i="3" s="1"/>
  <c r="A1441" i="3" s="1"/>
  <c r="A1442" i="3" s="1"/>
  <c r="A1447" i="3" s="1"/>
  <c r="A1448" i="3" s="1"/>
  <c r="A1449" i="3" s="1"/>
  <c r="A1450" i="3" s="1"/>
  <c r="A1451" i="3" s="1"/>
  <c r="A1452" i="3" s="1"/>
  <c r="A1453" i="3" s="1"/>
  <c r="A1454" i="3" s="1"/>
  <c r="A1455" i="3" s="1"/>
  <c r="A1456" i="3" s="1"/>
  <c r="A1461" i="3" s="1"/>
  <c r="A1462" i="3" s="1"/>
  <c r="A1463" i="3" s="1"/>
  <c r="A1464" i="3" s="1"/>
  <c r="A1465" i="3" s="1"/>
  <c r="A1466" i="3" s="1"/>
  <c r="A1467" i="3" s="1"/>
  <c r="A1468" i="3" s="1"/>
  <c r="A1469" i="3" s="1"/>
  <c r="A1470" i="3" s="1"/>
  <c r="A1475" i="3" s="1"/>
  <c r="A1476" i="3" s="1"/>
  <c r="A1477" i="3" s="1"/>
  <c r="A1478" i="3" s="1"/>
  <c r="A1479" i="3" s="1"/>
  <c r="A1480" i="3" s="1"/>
  <c r="A1481" i="3" s="1"/>
  <c r="A1482" i="3" s="1"/>
  <c r="A1483" i="3" s="1"/>
  <c r="A1484" i="3" s="1"/>
  <c r="A1489" i="3" s="1"/>
  <c r="A1490" i="3" s="1"/>
  <c r="A1491" i="3" s="1"/>
  <c r="A1492" i="3" s="1"/>
  <c r="A1493" i="3" s="1"/>
  <c r="A1494" i="3" s="1"/>
  <c r="A1495" i="3" s="1"/>
  <c r="A1496" i="3" s="1"/>
  <c r="A1497" i="3" s="1"/>
  <c r="A1498" i="3" s="1"/>
  <c r="A1503" i="3" s="1"/>
  <c r="A1504" i="3" s="1"/>
  <c r="A1505" i="3" s="1"/>
  <c r="A1506" i="3" s="1"/>
  <c r="A1507" i="3" s="1"/>
  <c r="A1508" i="3" s="1"/>
  <c r="A1509" i="3" s="1"/>
  <c r="A1510" i="3" s="1"/>
  <c r="A1511" i="3" s="1"/>
  <c r="A1512" i="3" s="1"/>
  <c r="A1517" i="3" s="1"/>
  <c r="A1518" i="3" s="1"/>
  <c r="A1519" i="3" s="1"/>
  <c r="A1520" i="3" s="1"/>
  <c r="A1521" i="3" s="1"/>
  <c r="A1522" i="3" s="1"/>
  <c r="A1523" i="3" s="1"/>
  <c r="A1524" i="3" s="1"/>
  <c r="A1525" i="3" s="1"/>
  <c r="A1526" i="3" s="1"/>
  <c r="N1537" i="3" s="1"/>
  <c r="CW107" i="5"/>
  <c r="AB1547" i="3"/>
  <c r="A324" i="3" l="1"/>
  <c r="AK312" i="3"/>
  <c r="A309" i="3" s="1"/>
  <c r="CW160" i="5"/>
  <c r="AG1533" i="3"/>
  <c r="A338" i="3" l="1"/>
  <c r="AK326" i="3"/>
  <c r="A323" i="3" s="1"/>
  <c r="K1533" i="3"/>
  <c r="S1533" i="3"/>
  <c r="S1544" i="3"/>
  <c r="A352" i="3" l="1"/>
  <c r="AK340" i="3"/>
  <c r="A337" i="3" s="1"/>
  <c r="W1533" i="3"/>
  <c r="N1533" i="3"/>
  <c r="J1533" i="3"/>
  <c r="P1533" i="3"/>
  <c r="AC1533" i="3"/>
  <c r="X1533" i="3"/>
  <c r="T1544" i="3"/>
  <c r="AA1533" i="3"/>
  <c r="L1533" i="3"/>
  <c r="AE1533" i="3"/>
  <c r="Q1533" i="3"/>
  <c r="Y1533" i="3"/>
  <c r="O1533" i="3"/>
  <c r="AF1533" i="3"/>
  <c r="M1533" i="3"/>
  <c r="Z1533" i="3"/>
  <c r="U1544" i="3"/>
  <c r="AD1533" i="3"/>
  <c r="A366" i="3" l="1"/>
  <c r="AK354" i="3"/>
  <c r="A351" i="3" s="1"/>
  <c r="AB1533" i="3"/>
  <c r="A380" i="3" l="1"/>
  <c r="AK368" i="3"/>
  <c r="A365" i="3" s="1"/>
  <c r="V1541" i="3"/>
  <c r="Q1541" i="3"/>
  <c r="V1533" i="3"/>
  <c r="V1544" i="3"/>
  <c r="A394" i="3" l="1"/>
  <c r="AK382" i="3"/>
  <c r="A379" i="3" s="1"/>
  <c r="X1541" i="3"/>
  <c r="T1541" i="3"/>
  <c r="AK396" i="3" l="1"/>
  <c r="A393" i="3" s="1"/>
  <c r="A408" i="3"/>
  <c r="T56" i="4"/>
  <c r="H30" i="4"/>
  <c r="H56" i="4"/>
  <c r="AR37" i="4"/>
  <c r="T27" i="4"/>
  <c r="T18" i="4"/>
  <c r="H21" i="4"/>
  <c r="AU18" i="4"/>
  <c r="AU40" i="4"/>
  <c r="AU15" i="4"/>
  <c r="AU12" i="4"/>
  <c r="AR43" i="4"/>
  <c r="AR18" i="4"/>
  <c r="AR12" i="4"/>
  <c r="AR31" i="4"/>
  <c r="AR47" i="4"/>
  <c r="T20" i="4"/>
  <c r="AJ47" i="4"/>
  <c r="O43" i="4"/>
  <c r="AU9" i="4"/>
  <c r="AJ43" i="4"/>
  <c r="AR40" i="4"/>
  <c r="AR24" i="4"/>
  <c r="AU34" i="4"/>
  <c r="U43" i="4"/>
  <c r="AU21" i="4"/>
  <c r="AR9" i="4"/>
  <c r="T22" i="4"/>
  <c r="AJ40" i="4"/>
  <c r="AR21" i="4"/>
  <c r="AU37" i="4"/>
  <c r="AR34" i="4"/>
  <c r="AU43" i="4"/>
  <c r="AJ21" i="4"/>
  <c r="AU31" i="4"/>
  <c r="AJ34" i="4"/>
  <c r="AJ37" i="4"/>
  <c r="AR15" i="4"/>
  <c r="T30" i="4"/>
  <c r="AJ15" i="4"/>
  <c r="AN15" i="4"/>
  <c r="AN47" i="4"/>
  <c r="AF12" i="4"/>
  <c r="AN18" i="4"/>
  <c r="AF34" i="4"/>
  <c r="AF18" i="4"/>
  <c r="AF24" i="4"/>
  <c r="H27" i="4"/>
  <c r="AN43" i="4"/>
  <c r="H24" i="4"/>
  <c r="AJ18" i="4"/>
  <c r="AF15" i="4"/>
  <c r="AN31" i="4"/>
  <c r="AF37" i="4"/>
  <c r="AF21" i="4"/>
  <c r="AN40" i="4"/>
  <c r="H33" i="4"/>
  <c r="AN37" i="4"/>
  <c r="AN21" i="4"/>
  <c r="AN34" i="4"/>
  <c r="AJ31" i="4"/>
  <c r="AF47" i="4"/>
  <c r="AN12" i="4"/>
  <c r="AF40" i="4"/>
  <c r="AF31" i="4"/>
  <c r="AJ24" i="4"/>
  <c r="AN24" i="4"/>
  <c r="AJ12" i="4"/>
  <c r="A422" i="3" l="1"/>
  <c r="AK410" i="3"/>
  <c r="A407" i="3" s="1"/>
  <c r="AU49" i="4"/>
  <c r="AF49" i="4"/>
  <c r="AJ49" i="4"/>
  <c r="F188" i="5"/>
  <c r="F241" i="5"/>
  <c r="F179" i="5"/>
  <c r="F232" i="5"/>
  <c r="F182" i="5"/>
  <c r="F235" i="5"/>
  <c r="S177" i="5"/>
  <c r="S230" i="5"/>
  <c r="F176" i="5"/>
  <c r="F229" i="5"/>
  <c r="F210" i="5"/>
  <c r="F263" i="5"/>
  <c r="F185" i="5"/>
  <c r="F238" i="5"/>
  <c r="R210" i="5"/>
  <c r="R263" i="5"/>
  <c r="F135" i="5"/>
  <c r="F82" i="5"/>
  <c r="F126" i="5"/>
  <c r="F73" i="5"/>
  <c r="F129" i="5"/>
  <c r="F76" i="5"/>
  <c r="S124" i="5"/>
  <c r="S71" i="5"/>
  <c r="F123" i="5"/>
  <c r="F70" i="5"/>
  <c r="F157" i="5"/>
  <c r="F104" i="5"/>
  <c r="F132" i="5"/>
  <c r="F79" i="5"/>
  <c r="R157" i="5"/>
  <c r="R104" i="5"/>
  <c r="S39" i="5"/>
  <c r="M39" i="5"/>
  <c r="S26" i="5"/>
  <c r="S16" i="5"/>
  <c r="S23" i="5"/>
  <c r="S14" i="5"/>
  <c r="BC29" i="5"/>
  <c r="DA29" i="5"/>
  <c r="BC20" i="5"/>
  <c r="DA20" i="5"/>
  <c r="BC23" i="5"/>
  <c r="DA23" i="5"/>
  <c r="BP18" i="5"/>
  <c r="DN18" i="5"/>
  <c r="BC17" i="5"/>
  <c r="DA17" i="5"/>
  <c r="BC51" i="5"/>
  <c r="DA51" i="5"/>
  <c r="BC26" i="5"/>
  <c r="DA26" i="5"/>
  <c r="BO51" i="5"/>
  <c r="DM51" i="5"/>
  <c r="F29" i="5"/>
  <c r="F20" i="5"/>
  <c r="F23" i="5"/>
  <c r="S18" i="5"/>
  <c r="F17" i="5"/>
  <c r="F51" i="5"/>
  <c r="F26" i="5"/>
  <c r="R51" i="5"/>
  <c r="AR49" i="4"/>
  <c r="AN49" i="4"/>
  <c r="U38" i="4"/>
  <c r="I30" i="4"/>
  <c r="AN27" i="4"/>
  <c r="AR27" i="4"/>
  <c r="AF27" i="4"/>
  <c r="AJ27" i="4"/>
  <c r="AJ54" i="4" s="1"/>
  <c r="AU27" i="4"/>
  <c r="AU54" i="4" s="1"/>
  <c r="I33" i="4"/>
  <c r="I24" i="4"/>
  <c r="I27" i="4"/>
  <c r="U30" i="4"/>
  <c r="R14" i="5"/>
  <c r="U27" i="4"/>
  <c r="A436" i="3" l="1"/>
  <c r="AK424" i="3"/>
  <c r="A421" i="3" s="1"/>
  <c r="AI171" i="5"/>
  <c r="AI189" i="5" s="1"/>
  <c r="AI224" i="5"/>
  <c r="AI242" i="5" s="1"/>
  <c r="AI118" i="5"/>
  <c r="AI136" i="5" s="1"/>
  <c r="AI65" i="5"/>
  <c r="AI83" i="5" s="1"/>
  <c r="CF12" i="5"/>
  <c r="CF30" i="5" s="1"/>
  <c r="R34" i="5"/>
  <c r="AT12" i="5"/>
  <c r="AI12" i="5"/>
  <c r="EO30" i="5"/>
  <c r="CQ30" i="5"/>
  <c r="ED30" i="5"/>
  <c r="AN54" i="4"/>
  <c r="N12" i="5"/>
  <c r="A450" i="3" l="1"/>
  <c r="AK438" i="3"/>
  <c r="A435" i="3" s="1"/>
  <c r="AM171" i="5"/>
  <c r="AM189" i="5" s="1"/>
  <c r="AM224" i="5"/>
  <c r="AM242" i="5" s="1"/>
  <c r="AM118" i="5"/>
  <c r="AM136" i="5" s="1"/>
  <c r="AM65" i="5"/>
  <c r="AM83" i="5" s="1"/>
  <c r="CJ12" i="5"/>
  <c r="CJ30" i="5" s="1"/>
  <c r="AM12" i="5"/>
  <c r="EH30" i="5"/>
  <c r="A464" i="3" l="1"/>
  <c r="AK452" i="3"/>
  <c r="A449" i="3" s="1"/>
  <c r="J1537" i="3"/>
  <c r="A478" i="3" l="1"/>
  <c r="AK466" i="3"/>
  <c r="A463" i="3" s="1"/>
  <c r="V1537" i="3"/>
  <c r="AA1537" i="3"/>
  <c r="I1537" i="3"/>
  <c r="M1537" i="3"/>
  <c r="Y1537" i="3"/>
  <c r="B1534" i="3"/>
  <c r="BC5" i="3" s="1"/>
  <c r="AC1537" i="3"/>
  <c r="AF1537" i="3"/>
  <c r="S1537" i="3"/>
  <c r="X1537" i="3"/>
  <c r="T1537" i="3"/>
  <c r="AE1537" i="3"/>
  <c r="K1537" i="3"/>
  <c r="W1537" i="3"/>
  <c r="U1537" i="3"/>
  <c r="O1537" i="3"/>
  <c r="L1537" i="3"/>
  <c r="P1537" i="3"/>
  <c r="Q1537" i="3"/>
  <c r="AD1537" i="3"/>
  <c r="AB1537" i="3"/>
  <c r="Z1537" i="3"/>
  <c r="A492" i="3" l="1"/>
  <c r="AK480" i="3"/>
  <c r="A477" i="3" s="1"/>
  <c r="BE5" i="3"/>
  <c r="BC6" i="3"/>
  <c r="BF5" i="3"/>
  <c r="BG5" i="3"/>
  <c r="V50" i="4"/>
  <c r="A506" i="3" l="1"/>
  <c r="AK494" i="3"/>
  <c r="A491" i="3" s="1"/>
  <c r="U206" i="5"/>
  <c r="U259" i="5"/>
  <c r="U153" i="5"/>
  <c r="U100" i="5"/>
  <c r="BR47" i="5"/>
  <c r="DP47" i="5"/>
  <c r="U47" i="5"/>
  <c r="BD5" i="3"/>
  <c r="BG6" i="3"/>
  <c r="BE6" i="3"/>
  <c r="BF6" i="3"/>
  <c r="BC7" i="3"/>
  <c r="A520" i="3" l="1"/>
  <c r="AK508" i="3"/>
  <c r="A505" i="3" s="1"/>
  <c r="BD6" i="3"/>
  <c r="BG7" i="3"/>
  <c r="BE7" i="3"/>
  <c r="BC8" i="3"/>
  <c r="BF7" i="3"/>
  <c r="AK522" i="3" l="1"/>
  <c r="A519" i="3" s="1"/>
  <c r="A534" i="3"/>
  <c r="BD7" i="3"/>
  <c r="BC9" i="3"/>
  <c r="BG8" i="3"/>
  <c r="BE8" i="3"/>
  <c r="BF8" i="3"/>
  <c r="A548" i="3" l="1"/>
  <c r="AK536" i="3"/>
  <c r="A533" i="3" s="1"/>
  <c r="BD8" i="3"/>
  <c r="BG9" i="3"/>
  <c r="BC10" i="3"/>
  <c r="BE9" i="3"/>
  <c r="BF9" i="3"/>
  <c r="AK550" i="3" l="1"/>
  <c r="A547" i="3" s="1"/>
  <c r="A562" i="3"/>
  <c r="BD9" i="3"/>
  <c r="BE10" i="3"/>
  <c r="BC11" i="3"/>
  <c r="BG10" i="3"/>
  <c r="BF10" i="3"/>
  <c r="A576" i="3" l="1"/>
  <c r="AK564" i="3"/>
  <c r="A561" i="3" s="1"/>
  <c r="BD10" i="3"/>
  <c r="BE11" i="3"/>
  <c r="BC12" i="3"/>
  <c r="BG11" i="3"/>
  <c r="BF11" i="3"/>
  <c r="AK578" i="3" l="1"/>
  <c r="A575" i="3" s="1"/>
  <c r="A590" i="3"/>
  <c r="BD11" i="3"/>
  <c r="BE12" i="3"/>
  <c r="BG12" i="3"/>
  <c r="BF12" i="3"/>
  <c r="BC13" i="3"/>
  <c r="A604" i="3" l="1"/>
  <c r="AK592" i="3"/>
  <c r="A589" i="3" s="1"/>
  <c r="BD12" i="3"/>
  <c r="BE13" i="3"/>
  <c r="BG13" i="3"/>
  <c r="BC14" i="3"/>
  <c r="BF13" i="3"/>
  <c r="AK606" i="3" l="1"/>
  <c r="A603" i="3" s="1"/>
  <c r="A618" i="3"/>
  <c r="BD13" i="3"/>
  <c r="BG14" i="3"/>
  <c r="BC15" i="3"/>
  <c r="BF14" i="3"/>
  <c r="BE14" i="3"/>
  <c r="A632" i="3" l="1"/>
  <c r="AK620" i="3"/>
  <c r="A617" i="3" s="1"/>
  <c r="BD14" i="3"/>
  <c r="BC16" i="3"/>
  <c r="BE15" i="3"/>
  <c r="BF15" i="3"/>
  <c r="BG15" i="3"/>
  <c r="A646" i="3" l="1"/>
  <c r="AK634" i="3"/>
  <c r="A631" i="3" s="1"/>
  <c r="BD15" i="3"/>
  <c r="BG16" i="3"/>
  <c r="BE16" i="3"/>
  <c r="BF16" i="3"/>
  <c r="BC17" i="3"/>
  <c r="AK648" i="3" l="1"/>
  <c r="A645" i="3" s="1"/>
  <c r="A660" i="3"/>
  <c r="BD16" i="3"/>
  <c r="BE17" i="3"/>
  <c r="BG17" i="3"/>
  <c r="BF17" i="3"/>
  <c r="BC18" i="3"/>
  <c r="A674" i="3" l="1"/>
  <c r="AK662" i="3"/>
  <c r="A659" i="3" s="1"/>
  <c r="BD17" i="3"/>
  <c r="BG18" i="3"/>
  <c r="BE18" i="3"/>
  <c r="BF18" i="3"/>
  <c r="BC19" i="3"/>
  <c r="A688" i="3" l="1"/>
  <c r="AK676" i="3"/>
  <c r="A673" i="3" s="1"/>
  <c r="BD18" i="3"/>
  <c r="BG19" i="3"/>
  <c r="BE19" i="3"/>
  <c r="BF19" i="3"/>
  <c r="BC20" i="3"/>
  <c r="A702" i="3" l="1"/>
  <c r="AK690" i="3"/>
  <c r="A687" i="3" s="1"/>
  <c r="BD19" i="3"/>
  <c r="BE20" i="3"/>
  <c r="BF20" i="3"/>
  <c r="BC21" i="3"/>
  <c r="BG20" i="3"/>
  <c r="A716" i="3" l="1"/>
  <c r="AK704" i="3"/>
  <c r="A701" i="3" s="1"/>
  <c r="BD20" i="3"/>
  <c r="BF21" i="3"/>
  <c r="BC22" i="3"/>
  <c r="BG21" i="3"/>
  <c r="BE21" i="3"/>
  <c r="BD21" i="3" s="1"/>
  <c r="A730" i="3" l="1"/>
  <c r="AK718" i="3"/>
  <c r="A715" i="3" s="1"/>
  <c r="BG22" i="3"/>
  <c r="BC23" i="3"/>
  <c r="BE22" i="3"/>
  <c r="BF22" i="3"/>
  <c r="A744" i="3" l="1"/>
  <c r="AK732" i="3"/>
  <c r="A729" i="3" s="1"/>
  <c r="BD22" i="3"/>
  <c r="BE23" i="3"/>
  <c r="BC24" i="3"/>
  <c r="BG23" i="3"/>
  <c r="BF23" i="3"/>
  <c r="A758" i="3" l="1"/>
  <c r="AK746" i="3"/>
  <c r="A743" i="3" s="1"/>
  <c r="BD23" i="3"/>
  <c r="BG24" i="3"/>
  <c r="BE24" i="3"/>
  <c r="BC25" i="3"/>
  <c r="BF24" i="3"/>
  <c r="A772" i="3" l="1"/>
  <c r="AK760" i="3"/>
  <c r="A757" i="3" s="1"/>
  <c r="BD24" i="3"/>
  <c r="BG25" i="3"/>
  <c r="BC26" i="3"/>
  <c r="BE25" i="3"/>
  <c r="BF25" i="3"/>
  <c r="AK774" i="3" l="1"/>
  <c r="A771" i="3" s="1"/>
  <c r="A786" i="3"/>
  <c r="BD25" i="3"/>
  <c r="BG26" i="3"/>
  <c r="BE26" i="3"/>
  <c r="BC27" i="3"/>
  <c r="BF26" i="3"/>
  <c r="A800" i="3" l="1"/>
  <c r="AK788" i="3"/>
  <c r="A785" i="3" s="1"/>
  <c r="BD26" i="3"/>
  <c r="BG27" i="3"/>
  <c r="BF27" i="3"/>
  <c r="BC28" i="3"/>
  <c r="BE27" i="3"/>
  <c r="A814" i="3" l="1"/>
  <c r="AK802" i="3"/>
  <c r="A799" i="3" s="1"/>
  <c r="BD27" i="3"/>
  <c r="BD28" i="3"/>
  <c r="BE28" i="3"/>
  <c r="BF28" i="3"/>
  <c r="BG28" i="3"/>
  <c r="A828" i="3" l="1"/>
  <c r="AK816" i="3"/>
  <c r="A813" i="3" s="1"/>
  <c r="BD31" i="3"/>
  <c r="BD33" i="3" s="1"/>
  <c r="BE31" i="3"/>
  <c r="BF31" i="3"/>
  <c r="BD30" i="3"/>
  <c r="AT30" i="5"/>
  <c r="AR54" i="4"/>
  <c r="AM30" i="5"/>
  <c r="AI30" i="5"/>
  <c r="AF54" i="4"/>
  <c r="A842" i="3" l="1"/>
  <c r="AK830" i="3"/>
  <c r="A827" i="3" s="1"/>
  <c r="AE171" i="5"/>
  <c r="AE189" i="5" s="1"/>
  <c r="AE224" i="5"/>
  <c r="AE242" i="5" s="1"/>
  <c r="AE118" i="5"/>
  <c r="AE136" i="5" s="1"/>
  <c r="AE65" i="5"/>
  <c r="AE83" i="5" s="1"/>
  <c r="CB12" i="5"/>
  <c r="CB30" i="5" s="1"/>
  <c r="AQ12" i="5"/>
  <c r="AQ30" i="5" s="1"/>
  <c r="AE12" i="5"/>
  <c r="AE30" i="5" s="1"/>
  <c r="EL30" i="5"/>
  <c r="CN30" i="5"/>
  <c r="DZ30" i="5"/>
  <c r="A856" i="3" l="1"/>
  <c r="AK844" i="3"/>
  <c r="A841" i="3" s="1"/>
  <c r="A870" i="3" l="1"/>
  <c r="AK858" i="3"/>
  <c r="A855" i="3" s="1"/>
  <c r="A884" i="3" l="1"/>
  <c r="AK872" i="3"/>
  <c r="A869" i="3" s="1"/>
  <c r="A898" i="3" l="1"/>
  <c r="AK886" i="3"/>
  <c r="A883" i="3" s="1"/>
  <c r="AK900" i="3" l="1"/>
  <c r="A897" i="3" s="1"/>
  <c r="A912" i="3"/>
  <c r="A926" i="3" l="1"/>
  <c r="AK914" i="3"/>
  <c r="A911" i="3" s="1"/>
  <c r="A940" i="3" l="1"/>
  <c r="AK928" i="3"/>
  <c r="A925" i="3" s="1"/>
  <c r="A954" i="3" l="1"/>
  <c r="AK942" i="3"/>
  <c r="A939" i="3" s="1"/>
  <c r="A968" i="3" l="1"/>
  <c r="AK956" i="3"/>
  <c r="A953" i="3" s="1"/>
  <c r="A982" i="3" l="1"/>
  <c r="AK970" i="3"/>
  <c r="A967" i="3" s="1"/>
  <c r="A996" i="3" l="1"/>
  <c r="AK984" i="3"/>
  <c r="A981" i="3" s="1"/>
  <c r="A1010" i="3" l="1"/>
  <c r="AK998" i="3"/>
  <c r="A995" i="3" s="1"/>
  <c r="A1024" i="3" l="1"/>
  <c r="AK1012" i="3"/>
  <c r="A1009" i="3" s="1"/>
  <c r="AK1026" i="3" l="1"/>
  <c r="A1023" i="3" s="1"/>
  <c r="A1038" i="3"/>
  <c r="A1052" i="3" l="1"/>
  <c r="AK1040" i="3"/>
  <c r="A1037" i="3" s="1"/>
  <c r="AK1054" i="3" l="1"/>
  <c r="A1051" i="3" s="1"/>
  <c r="A1066" i="3"/>
  <c r="A1080" i="3" l="1"/>
  <c r="AK1068" i="3"/>
  <c r="A1065" i="3" s="1"/>
  <c r="AK1082" i="3" l="1"/>
  <c r="A1079" i="3" s="1"/>
  <c r="A1094" i="3"/>
  <c r="A1108" i="3" l="1"/>
  <c r="AK1096" i="3"/>
  <c r="A1093" i="3" s="1"/>
  <c r="A1122" i="3" l="1"/>
  <c r="AK1110" i="3"/>
  <c r="A1107" i="3" s="1"/>
  <c r="AK1124" i="3" l="1"/>
  <c r="A1121" i="3" s="1"/>
  <c r="A1136" i="3"/>
  <c r="AK1138" i="3" l="1"/>
  <c r="A1135" i="3" s="1"/>
  <c r="A1150" i="3"/>
  <c r="AK1152" i="3" l="1"/>
  <c r="A1149" i="3" s="1"/>
  <c r="A1164" i="3"/>
  <c r="A1178" i="3" l="1"/>
  <c r="AK1166" i="3"/>
  <c r="A1163" i="3" s="1"/>
  <c r="A1192" i="3" l="1"/>
  <c r="AK1180" i="3"/>
  <c r="A1177" i="3" s="1"/>
  <c r="A1206" i="3" l="1"/>
  <c r="AK1194" i="3"/>
  <c r="A1191" i="3" s="1"/>
  <c r="A1220" i="3" l="1"/>
  <c r="AK1208" i="3"/>
  <c r="A1205" i="3" s="1"/>
  <c r="A1234" i="3" l="1"/>
  <c r="AK1222" i="3"/>
  <c r="A1219" i="3" s="1"/>
  <c r="A1248" i="3" l="1"/>
  <c r="AK1236" i="3"/>
  <c r="A1233" i="3" s="1"/>
  <c r="A1262" i="3" l="1"/>
  <c r="AK1250" i="3"/>
  <c r="A1247" i="3" s="1"/>
  <c r="AK1264" i="3" l="1"/>
  <c r="A1261" i="3" s="1"/>
  <c r="A1276" i="3"/>
  <c r="AK1278" i="3" l="1"/>
  <c r="A1275" i="3" s="1"/>
  <c r="A1290" i="3"/>
  <c r="A1304" i="3" l="1"/>
  <c r="AK1292" i="3"/>
  <c r="A1289" i="3" s="1"/>
  <c r="A1318" i="3" l="1"/>
  <c r="AK1306" i="3"/>
  <c r="A1303" i="3" s="1"/>
  <c r="A1332" i="3" l="1"/>
  <c r="AK1320" i="3"/>
  <c r="A1317" i="3" s="1"/>
  <c r="A1346" i="3" l="1"/>
  <c r="AK1334" i="3"/>
  <c r="A1331" i="3" s="1"/>
  <c r="A1360" i="3" l="1"/>
  <c r="AK1348" i="3"/>
  <c r="A1345" i="3" s="1"/>
  <c r="A1374" i="3" l="1"/>
  <c r="AK1362" i="3"/>
  <c r="A1359" i="3" s="1"/>
  <c r="A1388" i="3" l="1"/>
  <c r="AK1376" i="3"/>
  <c r="A1373" i="3" s="1"/>
  <c r="A1402" i="3" l="1"/>
  <c r="AK1390" i="3"/>
  <c r="A1387" i="3" s="1"/>
  <c r="AK1404" i="3" l="1"/>
  <c r="A1401" i="3" s="1"/>
  <c r="A1416" i="3"/>
  <c r="A1430" i="3" l="1"/>
  <c r="AK1418" i="3"/>
  <c r="A1415" i="3" s="1"/>
  <c r="AK1432" i="3" l="1"/>
  <c r="A1429" i="3" s="1"/>
  <c r="A1444" i="3"/>
  <c r="A1458" i="3" l="1"/>
  <c r="AK1446" i="3"/>
  <c r="A1443" i="3" s="1"/>
  <c r="A1472" i="3" l="1"/>
  <c r="AK1460" i="3"/>
  <c r="A1457" i="3" s="1"/>
  <c r="A1486" i="3" l="1"/>
  <c r="AK1474" i="3"/>
  <c r="A1471" i="3" s="1"/>
  <c r="A1500" i="3" l="1"/>
  <c r="AK1488" i="3"/>
  <c r="A1485" i="3" s="1"/>
  <c r="A1514" i="3" l="1"/>
  <c r="AK1502" i="3"/>
  <c r="A1499" i="3" s="1"/>
  <c r="A1528" i="3" l="1"/>
  <c r="AK1530" i="3" s="1"/>
  <c r="A1527" i="3" s="1"/>
  <c r="AK1516" i="3"/>
  <c r="A151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 Andrés Fuentealba Vos</author>
  </authors>
  <commentList>
    <comment ref="I25" authorId="0" shapeId="0" xr:uid="{197E8AEF-551E-4F8F-ACD7-7E22F5DFE343}">
      <text>
        <r>
          <rPr>
            <sz val="9"/>
            <color indexed="81"/>
            <rFont val="Tahoma"/>
            <family val="2"/>
          </rPr>
          <t xml:space="preserve">IMPORTANTE PARA CONTABILIZAR LAS HORAS PROPIAS DE PILOTO AL MANDO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Pablo Andrés Fuentealba Vos</author>
  </authors>
  <commentList>
    <comment ref="C5" authorId="0" shapeId="0" xr:uid="{49BC7466-9290-4E34-9275-25A88799944B}">
      <text>
        <r>
          <rPr>
            <b/>
            <sz val="9"/>
            <color indexed="81"/>
            <rFont val="Tahoma"/>
            <family val="2"/>
          </rPr>
          <t>Espacio reservado para marcar con un signo "+" los vuelos que pasan por 2 días.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Pablo Andrés Fuentealba Vos</author>
  </authors>
  <commentList>
    <comment ref="K6" authorId="0" shapeId="0" xr:uid="{9A7E029D-84F4-4AB6-BCAE-7E2F33A9EC78}">
      <text>
        <r>
          <rPr>
            <b/>
            <sz val="9"/>
            <color indexed="81"/>
            <rFont val="Tahoma"/>
            <family val="2"/>
          </rPr>
          <t>Tiene que conincidir exactamente con la "Marca y Modelo" en la pestaña "Resumen Anual"</t>
        </r>
        <r>
          <rPr>
            <sz val="9"/>
            <color indexed="81"/>
            <rFont val="Tahoma"/>
            <family val="2"/>
          </rPr>
          <t xml:space="preserve">
</t>
        </r>
      </text>
    </comment>
    <comment ref="BH6" authorId="0" shapeId="0" xr:uid="{95DCCB2E-4139-4F79-AC8B-7CE72FC7BD7C}">
      <text>
        <r>
          <rPr>
            <b/>
            <sz val="9"/>
            <color indexed="81"/>
            <rFont val="Tahoma"/>
            <family val="2"/>
          </rPr>
          <t>Tiene que conincidir exactamente con la "Marca y Modelo" en la pestaña "Resumen Anual"</t>
        </r>
        <r>
          <rPr>
            <sz val="9"/>
            <color indexed="81"/>
            <rFont val="Tahoma"/>
            <family val="2"/>
          </rPr>
          <t xml:space="preserve">
</t>
        </r>
      </text>
    </comment>
    <comment ref="DF6" authorId="0" shapeId="0" xr:uid="{9543B9E3-5C03-4927-A278-C6F707C10B4E}">
      <text>
        <r>
          <rPr>
            <b/>
            <sz val="9"/>
            <color indexed="81"/>
            <rFont val="Tahoma"/>
            <family val="2"/>
          </rPr>
          <t>Tiene que conincidir exactamente con la "Marca y Modelo" en la pestaña "Resumen Anual"</t>
        </r>
        <r>
          <rPr>
            <sz val="9"/>
            <color indexed="81"/>
            <rFont val="Tahoma"/>
            <family val="2"/>
          </rPr>
          <t xml:space="preserve">
</t>
        </r>
      </text>
    </comment>
    <comment ref="FC6" authorId="0" shapeId="0" xr:uid="{A698BB1B-1A6A-404A-9BA1-9C79C1DDFADD}">
      <text>
        <r>
          <rPr>
            <b/>
            <sz val="9"/>
            <color indexed="81"/>
            <rFont val="Tahoma"/>
            <family val="2"/>
          </rPr>
          <t>Tiene que conincidir exactamente con la "Marca y Modelo" en la pestaña "Resumen Anual"</t>
        </r>
        <r>
          <rPr>
            <sz val="9"/>
            <color indexed="81"/>
            <rFont val="Tahoma"/>
            <family val="2"/>
          </rPr>
          <t xml:space="preserve">
</t>
        </r>
      </text>
    </comment>
    <comment ref="Z10" authorId="0" shapeId="0" xr:uid="{120475FA-E7FA-47F3-89CE-8EC04987D890}">
      <text>
        <r>
          <rPr>
            <sz val="9"/>
            <color indexed="81"/>
            <rFont val="Tahoma"/>
            <family val="2"/>
          </rPr>
          <t xml:space="preserve">Desde el año que quieres empezar el registro de horas para un periodo de 10 años.
</t>
        </r>
      </text>
    </comment>
    <comment ref="BW10" authorId="0" shapeId="0" xr:uid="{A4F4DD9C-B56D-4F65-8940-066DD329829B}">
      <text>
        <r>
          <rPr>
            <sz val="9"/>
            <color indexed="81"/>
            <rFont val="Tahoma"/>
            <family val="2"/>
          </rPr>
          <t xml:space="preserve">Desde el año que quieres empezar el registro de horas para un periodo de 10 años.
</t>
        </r>
      </text>
    </comment>
    <comment ref="DU10" authorId="0" shapeId="0" xr:uid="{CF00DC53-30DB-4464-828D-CCB6F0FC2F43}">
      <text>
        <r>
          <rPr>
            <sz val="9"/>
            <color indexed="81"/>
            <rFont val="Tahoma"/>
            <family val="2"/>
          </rPr>
          <t xml:space="preserve">Desde el año que quieres empezar el registro de horas para un periodo de 10 años.
</t>
        </r>
      </text>
    </comment>
    <comment ref="FR10" authorId="0" shapeId="0" xr:uid="{4ABD205E-F65C-4004-9F04-64CCCF42AE60}">
      <text>
        <r>
          <rPr>
            <sz val="9"/>
            <color indexed="81"/>
            <rFont val="Tahoma"/>
            <family val="2"/>
          </rPr>
          <t xml:space="preserve">Desde el año que quieres empezar el registro de horas para un periodo de 10 años.
</t>
        </r>
      </text>
    </comment>
    <comment ref="Z14" authorId="0" shapeId="0" xr:uid="{88C87A37-4614-42C9-929F-A76B13915E63}">
      <text>
        <r>
          <rPr>
            <b/>
            <sz val="9"/>
            <color indexed="81"/>
            <rFont val="Tahoma"/>
            <family val="2"/>
          </rPr>
          <t>Años correlativos, pero la celda está liberada para ser cambiada si se quiere cambiar el año.</t>
        </r>
      </text>
    </comment>
    <comment ref="BW14" authorId="0" shapeId="0" xr:uid="{29A04566-CECD-4E6A-9D65-9FF684E44545}">
      <text>
        <r>
          <rPr>
            <b/>
            <sz val="9"/>
            <color indexed="81"/>
            <rFont val="Tahoma"/>
            <family val="2"/>
          </rPr>
          <t>Años correlativos, pero la celda está liberada para ser cambiada si se quiere cambiar el año.</t>
        </r>
      </text>
    </comment>
    <comment ref="DU14" authorId="0" shapeId="0" xr:uid="{F59D5326-B6E6-4049-B24C-0CF907E554A6}">
      <text>
        <r>
          <rPr>
            <b/>
            <sz val="9"/>
            <color indexed="81"/>
            <rFont val="Tahoma"/>
            <family val="2"/>
          </rPr>
          <t>Años correlativos, pero la celda está liberada para ser cambiada si se quiere cambiar el año.</t>
        </r>
      </text>
    </comment>
    <comment ref="FR14" authorId="0" shapeId="0" xr:uid="{6E7D1CB0-162C-462B-9FCB-84E2EB27F79F}">
      <text>
        <r>
          <rPr>
            <b/>
            <sz val="9"/>
            <color indexed="81"/>
            <rFont val="Tahoma"/>
            <family val="2"/>
          </rPr>
          <t>Años correlativos, pero la celda está liberada para ser cambiada si se quiere cambiar el año.</t>
        </r>
      </text>
    </comment>
    <comment ref="K59" authorId="0" shapeId="0" xr:uid="{2C3B6F14-7E19-4315-B21F-5EDF61D097E9}">
      <text>
        <r>
          <rPr>
            <b/>
            <sz val="9"/>
            <color indexed="81"/>
            <rFont val="Tahoma"/>
            <family val="2"/>
          </rPr>
          <t>Tiene que conincidir exactamente con la "Marca y Modelo" en la pestaña "Resumen Anual"</t>
        </r>
        <r>
          <rPr>
            <sz val="9"/>
            <color indexed="81"/>
            <rFont val="Tahoma"/>
            <family val="2"/>
          </rPr>
          <t xml:space="preserve">
</t>
        </r>
      </text>
    </comment>
    <comment ref="BH59" authorId="0" shapeId="0" xr:uid="{13B2B74C-996A-4995-AE0A-017525A528FE}">
      <text>
        <r>
          <rPr>
            <b/>
            <sz val="9"/>
            <color indexed="81"/>
            <rFont val="Tahoma"/>
            <family val="2"/>
          </rPr>
          <t>Tiene que conincidir exactamente con la "Marca y Modelo" en la pestaña "Resumen Anual"</t>
        </r>
        <r>
          <rPr>
            <sz val="9"/>
            <color indexed="81"/>
            <rFont val="Tahoma"/>
            <family val="2"/>
          </rPr>
          <t xml:space="preserve">
</t>
        </r>
      </text>
    </comment>
    <comment ref="DF59" authorId="0" shapeId="0" xr:uid="{7350BC6D-3287-452B-8F69-A44BE6050BB0}">
      <text>
        <r>
          <rPr>
            <b/>
            <sz val="9"/>
            <color indexed="81"/>
            <rFont val="Tahoma"/>
            <family val="2"/>
          </rPr>
          <t>Tiene que conincidir exactamente con la "Marca y Modelo" en la pestaña "Resumen Anual"</t>
        </r>
        <r>
          <rPr>
            <sz val="9"/>
            <color indexed="81"/>
            <rFont val="Tahoma"/>
            <family val="2"/>
          </rPr>
          <t xml:space="preserve">
</t>
        </r>
      </text>
    </comment>
    <comment ref="FC59" authorId="0" shapeId="0" xr:uid="{DB929796-1305-4369-8781-374EE7D9561D}">
      <text>
        <r>
          <rPr>
            <b/>
            <sz val="9"/>
            <color indexed="81"/>
            <rFont val="Tahoma"/>
            <family val="2"/>
          </rPr>
          <t>Tiene que conincidir exactamente con la "Marca y Modelo" en la pestaña "Resumen Anual"</t>
        </r>
        <r>
          <rPr>
            <sz val="9"/>
            <color indexed="81"/>
            <rFont val="Tahoma"/>
            <family val="2"/>
          </rPr>
          <t xml:space="preserve">
</t>
        </r>
      </text>
    </comment>
    <comment ref="Z63" authorId="0" shapeId="0" xr:uid="{F306B3C5-D0A4-441C-9BF8-01DA033F12C7}">
      <text>
        <r>
          <rPr>
            <sz val="9"/>
            <color indexed="81"/>
            <rFont val="Tahoma"/>
            <family val="2"/>
          </rPr>
          <t xml:space="preserve">Desde el año que quieres empezar el registro de horas para un periodo de 10 años.
</t>
        </r>
      </text>
    </comment>
    <comment ref="BW63" authorId="0" shapeId="0" xr:uid="{4BB67BD8-BBB6-490A-8F7A-D3EE9059DE26}">
      <text>
        <r>
          <rPr>
            <sz val="9"/>
            <color indexed="81"/>
            <rFont val="Tahoma"/>
            <family val="2"/>
          </rPr>
          <t xml:space="preserve">Desde el año que quieres empezar el registro de horas para un periodo de 10 años.
</t>
        </r>
      </text>
    </comment>
    <comment ref="DU63" authorId="0" shapeId="0" xr:uid="{13EE96E9-B8ED-4784-8288-D00BDC182E09}">
      <text>
        <r>
          <rPr>
            <sz val="9"/>
            <color indexed="81"/>
            <rFont val="Tahoma"/>
            <family val="2"/>
          </rPr>
          <t xml:space="preserve">Desde el año que quieres empezar el registro de horas para un periodo de 10 años.
</t>
        </r>
      </text>
    </comment>
    <comment ref="FR63" authorId="0" shapeId="0" xr:uid="{7A746CCE-E5BA-48FA-B27A-D1B9E263B7AF}">
      <text>
        <r>
          <rPr>
            <sz val="9"/>
            <color indexed="81"/>
            <rFont val="Tahoma"/>
            <family val="2"/>
          </rPr>
          <t xml:space="preserve">Desde el año que quieres empezar el registro de horas para un periodo de 10 años.
</t>
        </r>
      </text>
    </comment>
    <comment ref="Z67" authorId="0" shapeId="0" xr:uid="{C60CEB1C-ACF9-4878-9AA8-3718A2AFD7D7}">
      <text>
        <r>
          <rPr>
            <b/>
            <sz val="9"/>
            <color indexed="81"/>
            <rFont val="Tahoma"/>
            <family val="2"/>
          </rPr>
          <t>Años correlativos, pero la celda está liberada para ser cambiada si se quiere cambiar el año.</t>
        </r>
      </text>
    </comment>
    <comment ref="BW67" authorId="0" shapeId="0" xr:uid="{4985308B-C3D4-4F65-8FF5-C6FB9445F715}">
      <text>
        <r>
          <rPr>
            <b/>
            <sz val="9"/>
            <color indexed="81"/>
            <rFont val="Tahoma"/>
            <family val="2"/>
          </rPr>
          <t>Años correlativos, pero la celda está liberada para ser cambiada si se quiere cambiar el año.</t>
        </r>
      </text>
    </comment>
    <comment ref="DU67" authorId="0" shapeId="0" xr:uid="{65A783AE-2465-4848-AC20-990817983EA7}">
      <text>
        <r>
          <rPr>
            <b/>
            <sz val="9"/>
            <color indexed="81"/>
            <rFont val="Tahoma"/>
            <family val="2"/>
          </rPr>
          <t>Años correlativos, pero la celda está liberada para ser cambiada si se quiere cambiar el año.</t>
        </r>
      </text>
    </comment>
    <comment ref="FR67" authorId="0" shapeId="0" xr:uid="{C0179833-3822-4D51-86CD-51820AEBC1F2}">
      <text>
        <r>
          <rPr>
            <b/>
            <sz val="9"/>
            <color indexed="81"/>
            <rFont val="Tahoma"/>
            <family val="2"/>
          </rPr>
          <t>Años correlativos, pero la celda está liberada para ser cambiada si se quiere cambiar el año.</t>
        </r>
      </text>
    </comment>
    <comment ref="K112" authorId="0" shapeId="0" xr:uid="{0E0BD718-8D0D-4ED0-8A73-EE79423A3031}">
      <text>
        <r>
          <rPr>
            <b/>
            <sz val="9"/>
            <color indexed="81"/>
            <rFont val="Tahoma"/>
            <family val="2"/>
          </rPr>
          <t>Tiene que conincidir exactamente con la "Marca y Modelo" en la pestaña "Resumen Anual"</t>
        </r>
        <r>
          <rPr>
            <sz val="9"/>
            <color indexed="81"/>
            <rFont val="Tahoma"/>
            <family val="2"/>
          </rPr>
          <t xml:space="preserve">
</t>
        </r>
      </text>
    </comment>
    <comment ref="BH112" authorId="0" shapeId="0" xr:uid="{C826540F-8B5C-4D30-9B0C-2F5DB6E5C5A7}">
      <text>
        <r>
          <rPr>
            <b/>
            <sz val="9"/>
            <color indexed="81"/>
            <rFont val="Tahoma"/>
            <family val="2"/>
          </rPr>
          <t>Tiene que conincidir exactamente con la "Marca y Modelo" en la pestaña "Resumen Anual"</t>
        </r>
        <r>
          <rPr>
            <sz val="9"/>
            <color indexed="81"/>
            <rFont val="Tahoma"/>
            <family val="2"/>
          </rPr>
          <t xml:space="preserve">
</t>
        </r>
      </text>
    </comment>
    <comment ref="DF112" authorId="0" shapeId="0" xr:uid="{1A263DB3-CA22-42D3-85C2-661479D85D52}">
      <text>
        <r>
          <rPr>
            <b/>
            <sz val="9"/>
            <color indexed="81"/>
            <rFont val="Tahoma"/>
            <family val="2"/>
          </rPr>
          <t>Tiene que conincidir exactamente con la "Marca y Modelo" en la pestaña "Resumen Anual"</t>
        </r>
        <r>
          <rPr>
            <sz val="9"/>
            <color indexed="81"/>
            <rFont val="Tahoma"/>
            <family val="2"/>
          </rPr>
          <t xml:space="preserve">
</t>
        </r>
      </text>
    </comment>
    <comment ref="FC112" authorId="0" shapeId="0" xr:uid="{A695A10B-69E6-41D5-909E-BEAE76FC9116}">
      <text>
        <r>
          <rPr>
            <b/>
            <sz val="9"/>
            <color indexed="81"/>
            <rFont val="Tahoma"/>
            <family val="2"/>
          </rPr>
          <t>Tiene que conincidir exactamente con la "Marca y Modelo" en la pestaña "Resumen Anual"</t>
        </r>
        <r>
          <rPr>
            <sz val="9"/>
            <color indexed="81"/>
            <rFont val="Tahoma"/>
            <family val="2"/>
          </rPr>
          <t xml:space="preserve">
</t>
        </r>
      </text>
    </comment>
    <comment ref="Z116" authorId="0" shapeId="0" xr:uid="{D620E387-1D05-40A8-B6D6-1750DB1B26DC}">
      <text>
        <r>
          <rPr>
            <sz val="9"/>
            <color indexed="81"/>
            <rFont val="Tahoma"/>
            <family val="2"/>
          </rPr>
          <t xml:space="preserve">Desde el año que quieres empezar el registro de horas para un periodo de 10 años.
</t>
        </r>
      </text>
    </comment>
    <comment ref="BW116" authorId="0" shapeId="0" xr:uid="{6E9A8BB8-E827-4362-B99D-C5BD7AF550F2}">
      <text>
        <r>
          <rPr>
            <sz val="9"/>
            <color indexed="81"/>
            <rFont val="Tahoma"/>
            <family val="2"/>
          </rPr>
          <t xml:space="preserve">Desde el año que quieres empezar el registro de horas para un periodo de 10 años.
</t>
        </r>
      </text>
    </comment>
    <comment ref="DU116" authorId="0" shapeId="0" xr:uid="{93C8922B-B66A-4CCE-A989-C7F871DA58B7}">
      <text>
        <r>
          <rPr>
            <sz val="9"/>
            <color indexed="81"/>
            <rFont val="Tahoma"/>
            <family val="2"/>
          </rPr>
          <t xml:space="preserve">Desde el año que quieres empezar el registro de horas para un periodo de 10 años.
</t>
        </r>
      </text>
    </comment>
    <comment ref="FR116" authorId="0" shapeId="0" xr:uid="{C4B8EA06-9F03-40C8-BE23-B6668B7271DD}">
      <text>
        <r>
          <rPr>
            <sz val="9"/>
            <color indexed="81"/>
            <rFont val="Tahoma"/>
            <family val="2"/>
          </rPr>
          <t xml:space="preserve">Desde el año que quieres empezar el registro de horas para un periodo de 10 años.
</t>
        </r>
      </text>
    </comment>
    <comment ref="Z120" authorId="0" shapeId="0" xr:uid="{00D8526C-66EC-4ECC-9570-4439C3571128}">
      <text>
        <r>
          <rPr>
            <b/>
            <sz val="9"/>
            <color indexed="81"/>
            <rFont val="Tahoma"/>
            <family val="2"/>
          </rPr>
          <t>Años correlativos, pero la celda está liberada para ser cambiada si se quiere cambiar el año.</t>
        </r>
      </text>
    </comment>
    <comment ref="BW120" authorId="0" shapeId="0" xr:uid="{B0D7865D-F2AB-4775-9E5A-2BAE1EFC03A4}">
      <text>
        <r>
          <rPr>
            <b/>
            <sz val="9"/>
            <color indexed="81"/>
            <rFont val="Tahoma"/>
            <family val="2"/>
          </rPr>
          <t>Años correlativos, pero la celda está liberada para ser cambiada si se quiere cambiar el año.</t>
        </r>
      </text>
    </comment>
    <comment ref="DU120" authorId="0" shapeId="0" xr:uid="{CC965D84-5F26-43D9-8D72-E7B5D656A1C1}">
      <text>
        <r>
          <rPr>
            <b/>
            <sz val="9"/>
            <color indexed="81"/>
            <rFont val="Tahoma"/>
            <family val="2"/>
          </rPr>
          <t>Años correlativos, pero la celda está liberada para ser cambiada si se quiere cambiar el año.</t>
        </r>
      </text>
    </comment>
    <comment ref="FR120" authorId="0" shapeId="0" xr:uid="{357AC0B6-D550-4D50-BEE7-CAA423DE7F01}">
      <text>
        <r>
          <rPr>
            <b/>
            <sz val="9"/>
            <color indexed="81"/>
            <rFont val="Tahoma"/>
            <family val="2"/>
          </rPr>
          <t>Años correlativos, pero la celda está liberada para ser cambiada si se quiere cambiar el año.</t>
        </r>
      </text>
    </comment>
    <comment ref="K165" authorId="0" shapeId="0" xr:uid="{0E88AF18-6411-46E0-9ED7-5576C9BEB1B4}">
      <text>
        <r>
          <rPr>
            <b/>
            <sz val="9"/>
            <color indexed="81"/>
            <rFont val="Tahoma"/>
            <family val="2"/>
          </rPr>
          <t>Tiene que conincidir exactamente con la "Marca y Modelo" en la pestaña "Resumen Anual"</t>
        </r>
        <r>
          <rPr>
            <sz val="9"/>
            <color indexed="81"/>
            <rFont val="Tahoma"/>
            <family val="2"/>
          </rPr>
          <t xml:space="preserve">
</t>
        </r>
      </text>
    </comment>
    <comment ref="BH165" authorId="0" shapeId="0" xr:uid="{49651334-AA0B-443F-B326-A6445E32F679}">
      <text>
        <r>
          <rPr>
            <b/>
            <sz val="9"/>
            <color indexed="81"/>
            <rFont val="Tahoma"/>
            <family val="2"/>
          </rPr>
          <t>Tiene que conincidir exactamente con la "Marca y Modelo" en la pestaña "Resumen Anual"</t>
        </r>
        <r>
          <rPr>
            <sz val="9"/>
            <color indexed="81"/>
            <rFont val="Tahoma"/>
            <family val="2"/>
          </rPr>
          <t xml:space="preserve">
</t>
        </r>
      </text>
    </comment>
    <comment ref="DF165" authorId="0" shapeId="0" xr:uid="{2EB61AAC-6DFE-41FB-B0B3-617B6507AA5A}">
      <text>
        <r>
          <rPr>
            <b/>
            <sz val="9"/>
            <color indexed="81"/>
            <rFont val="Tahoma"/>
            <family val="2"/>
          </rPr>
          <t>Tiene que conincidir exactamente con la "Marca y Modelo" en la pestaña "Resumen Anual"</t>
        </r>
        <r>
          <rPr>
            <sz val="9"/>
            <color indexed="81"/>
            <rFont val="Tahoma"/>
            <family val="2"/>
          </rPr>
          <t xml:space="preserve">
</t>
        </r>
      </text>
    </comment>
    <comment ref="FC165" authorId="0" shapeId="0" xr:uid="{508C4747-912D-4EC2-BB7E-B6583BE74CB4}">
      <text>
        <r>
          <rPr>
            <b/>
            <sz val="9"/>
            <color indexed="81"/>
            <rFont val="Tahoma"/>
            <family val="2"/>
          </rPr>
          <t>Tiene que conincidir exactamente con la "Marca y Modelo" en la pestaña "Resumen Anual"</t>
        </r>
        <r>
          <rPr>
            <sz val="9"/>
            <color indexed="81"/>
            <rFont val="Tahoma"/>
            <family val="2"/>
          </rPr>
          <t xml:space="preserve">
</t>
        </r>
      </text>
    </comment>
    <comment ref="Z169" authorId="0" shapeId="0" xr:uid="{5767292C-5575-49E1-9702-D08619693B75}">
      <text>
        <r>
          <rPr>
            <sz val="9"/>
            <color indexed="81"/>
            <rFont val="Tahoma"/>
            <family val="2"/>
          </rPr>
          <t xml:space="preserve">Desde el año que quieres empezar el registro de horas para un periodo de 10 años.
</t>
        </r>
      </text>
    </comment>
    <comment ref="BW169" authorId="0" shapeId="0" xr:uid="{077654C7-3C55-47CB-BB78-7CD054E2AFD7}">
      <text>
        <r>
          <rPr>
            <sz val="9"/>
            <color indexed="81"/>
            <rFont val="Tahoma"/>
            <family val="2"/>
          </rPr>
          <t xml:space="preserve">Desde el año que quieres empezar el registro de horas para un periodo de 10 años.
</t>
        </r>
      </text>
    </comment>
    <comment ref="DU169" authorId="0" shapeId="0" xr:uid="{F1C020A6-3A22-47DA-9535-D7BC71BD4282}">
      <text>
        <r>
          <rPr>
            <sz val="9"/>
            <color indexed="81"/>
            <rFont val="Tahoma"/>
            <family val="2"/>
          </rPr>
          <t xml:space="preserve">Desde el año que quieres empezar el registro de horas para un periodo de 10 años.
</t>
        </r>
      </text>
    </comment>
    <comment ref="FR169" authorId="0" shapeId="0" xr:uid="{B55CC7CB-CD1E-4C46-9535-596A43530E08}">
      <text>
        <r>
          <rPr>
            <sz val="9"/>
            <color indexed="81"/>
            <rFont val="Tahoma"/>
            <family val="2"/>
          </rPr>
          <t xml:space="preserve">Desde el año que quieres empezar el registro de horas para un periodo de 10 años.
</t>
        </r>
      </text>
    </comment>
    <comment ref="Z173" authorId="0" shapeId="0" xr:uid="{98EFE475-8BF0-4085-9016-D8ABD7CE5C4C}">
      <text>
        <r>
          <rPr>
            <b/>
            <sz val="9"/>
            <color indexed="81"/>
            <rFont val="Tahoma"/>
            <family val="2"/>
          </rPr>
          <t>Años correlativos, pero la celda está liberada para ser cambiada si se quiere cambiar el año.</t>
        </r>
      </text>
    </comment>
    <comment ref="BW173" authorId="0" shapeId="0" xr:uid="{C11F7A96-7F20-4E18-AC50-235C9AC2BF93}">
      <text>
        <r>
          <rPr>
            <b/>
            <sz val="9"/>
            <color indexed="81"/>
            <rFont val="Tahoma"/>
            <family val="2"/>
          </rPr>
          <t>Años correlativos, pero la celda está liberada para ser cambiada si se quiere cambiar el año.</t>
        </r>
      </text>
    </comment>
    <comment ref="DU173" authorId="0" shapeId="0" xr:uid="{6CF09D1D-20B8-4982-96B8-D374727395E6}">
      <text>
        <r>
          <rPr>
            <b/>
            <sz val="9"/>
            <color indexed="81"/>
            <rFont val="Tahoma"/>
            <family val="2"/>
          </rPr>
          <t>Años correlativos, pero la celda está liberada para ser cambiada si se quiere cambiar el año.</t>
        </r>
      </text>
    </comment>
    <comment ref="FR173" authorId="0" shapeId="0" xr:uid="{9E0CF68D-7074-455A-BC95-B842653C925D}">
      <text>
        <r>
          <rPr>
            <b/>
            <sz val="9"/>
            <color indexed="81"/>
            <rFont val="Tahoma"/>
            <family val="2"/>
          </rPr>
          <t>Años correlativos, pero la celda está liberada para ser cambiada si se quiere cambiar el año.</t>
        </r>
      </text>
    </comment>
    <comment ref="K218" authorId="0" shapeId="0" xr:uid="{9B4D4F30-0603-40AA-9B05-ECADCCC9D36E}">
      <text>
        <r>
          <rPr>
            <b/>
            <sz val="9"/>
            <color indexed="81"/>
            <rFont val="Tahoma"/>
            <family val="2"/>
          </rPr>
          <t>Tiene que conincidir exactamente con la "Marca y Modelo" en la pestaña "Resumen Anual"</t>
        </r>
        <r>
          <rPr>
            <sz val="9"/>
            <color indexed="81"/>
            <rFont val="Tahoma"/>
            <family val="2"/>
          </rPr>
          <t xml:space="preserve">
</t>
        </r>
      </text>
    </comment>
    <comment ref="BH218" authorId="0" shapeId="0" xr:uid="{EEA18B4B-0858-4134-B0BC-A399190D71FB}">
      <text>
        <r>
          <rPr>
            <b/>
            <sz val="9"/>
            <color indexed="81"/>
            <rFont val="Tahoma"/>
            <family val="2"/>
          </rPr>
          <t>Tiene que conincidir exactamente con la "Marca y Modelo" en la pestaña "Resumen Anual"</t>
        </r>
        <r>
          <rPr>
            <sz val="9"/>
            <color indexed="81"/>
            <rFont val="Tahoma"/>
            <family val="2"/>
          </rPr>
          <t xml:space="preserve">
</t>
        </r>
      </text>
    </comment>
    <comment ref="DF218" authorId="0" shapeId="0" xr:uid="{A1078A7B-08A9-4EF5-94B2-6EF41BB3FC1B}">
      <text>
        <r>
          <rPr>
            <b/>
            <sz val="9"/>
            <color indexed="81"/>
            <rFont val="Tahoma"/>
            <family val="2"/>
          </rPr>
          <t>Tiene que conincidir exactamente con la "Marca y Modelo" en la pestaña "Resumen Anual"</t>
        </r>
        <r>
          <rPr>
            <sz val="9"/>
            <color indexed="81"/>
            <rFont val="Tahoma"/>
            <family val="2"/>
          </rPr>
          <t xml:space="preserve">
</t>
        </r>
      </text>
    </comment>
    <comment ref="FC218" authorId="0" shapeId="0" xr:uid="{E66923A0-D99D-4AB1-AB9C-5310F4A1119B}">
      <text>
        <r>
          <rPr>
            <b/>
            <sz val="9"/>
            <color indexed="81"/>
            <rFont val="Tahoma"/>
            <family val="2"/>
          </rPr>
          <t>Tiene que conincidir exactamente con la "Marca y Modelo" en la pestaña "Resumen Anual"</t>
        </r>
        <r>
          <rPr>
            <sz val="9"/>
            <color indexed="81"/>
            <rFont val="Tahoma"/>
            <family val="2"/>
          </rPr>
          <t xml:space="preserve">
</t>
        </r>
      </text>
    </comment>
    <comment ref="Z222" authorId="0" shapeId="0" xr:uid="{050FD681-B0D8-4B3F-92CB-FC5F504B16A8}">
      <text>
        <r>
          <rPr>
            <sz val="9"/>
            <color indexed="81"/>
            <rFont val="Tahoma"/>
            <family val="2"/>
          </rPr>
          <t xml:space="preserve">Desde el año que quieres empezar el registro de horas para un periodo de 10 años.
</t>
        </r>
      </text>
    </comment>
    <comment ref="BW222" authorId="0" shapeId="0" xr:uid="{CB9C77EB-266A-4E64-BD8C-FB788BC9DA6F}">
      <text>
        <r>
          <rPr>
            <sz val="9"/>
            <color indexed="81"/>
            <rFont val="Tahoma"/>
            <family val="2"/>
          </rPr>
          <t xml:space="preserve">Desde el año que quieres empezar el registro de horas para un periodo de 10 años.
</t>
        </r>
      </text>
    </comment>
    <comment ref="DU222" authorId="0" shapeId="0" xr:uid="{6FC04550-2BC2-4CFB-B802-D741818F4E44}">
      <text>
        <r>
          <rPr>
            <sz val="9"/>
            <color indexed="81"/>
            <rFont val="Tahoma"/>
            <family val="2"/>
          </rPr>
          <t xml:space="preserve">Desde el año que quieres empezar el registro de horas para un periodo de 10 años.
</t>
        </r>
      </text>
    </comment>
    <comment ref="FR222" authorId="0" shapeId="0" xr:uid="{C5D6CBA2-1C78-42CE-BF7D-618D0A58087B}">
      <text>
        <r>
          <rPr>
            <sz val="9"/>
            <color indexed="81"/>
            <rFont val="Tahoma"/>
            <family val="2"/>
          </rPr>
          <t xml:space="preserve">Desde el año que quieres empezar el registro de horas para un periodo de 10 años.
</t>
        </r>
      </text>
    </comment>
    <comment ref="Z226" authorId="0" shapeId="0" xr:uid="{F1104C04-E304-4F37-BC70-6F550A8FCCC7}">
      <text>
        <r>
          <rPr>
            <b/>
            <sz val="9"/>
            <color indexed="81"/>
            <rFont val="Tahoma"/>
            <family val="2"/>
          </rPr>
          <t>Años correlativos, pero la celda está liberada para ser cambiada si se quiere cambiar el año.</t>
        </r>
      </text>
    </comment>
    <comment ref="BW226" authorId="0" shapeId="0" xr:uid="{8920F50B-53F3-4F51-894A-7868C90EC6CD}">
      <text>
        <r>
          <rPr>
            <b/>
            <sz val="9"/>
            <color indexed="81"/>
            <rFont val="Tahoma"/>
            <family val="2"/>
          </rPr>
          <t>Años correlativos, pero la celda está liberada para ser cambiada si se quiere cambiar el año.</t>
        </r>
      </text>
    </comment>
    <comment ref="DU226" authorId="0" shapeId="0" xr:uid="{8BCF50AF-0A23-4371-A9CB-7046CB13432B}">
      <text>
        <r>
          <rPr>
            <b/>
            <sz val="9"/>
            <color indexed="81"/>
            <rFont val="Tahoma"/>
            <family val="2"/>
          </rPr>
          <t>Años correlativos, pero la celda está liberada para ser cambiada si se quiere cambiar el año.</t>
        </r>
      </text>
    </comment>
    <comment ref="FR226" authorId="0" shapeId="0" xr:uid="{36D7F548-A018-4916-BBD4-E69DA92B3A7C}">
      <text>
        <r>
          <rPr>
            <b/>
            <sz val="9"/>
            <color indexed="81"/>
            <rFont val="Tahoma"/>
            <family val="2"/>
          </rPr>
          <t>Años correlativos, pero la celda está liberada para ser cambiada si se quiere cambiar el año.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Pablo Andrés Fuentealba Vos</author>
  </authors>
  <commentList>
    <comment ref="K6" authorId="0" shapeId="0" xr:uid="{C6E738F4-143E-4021-A8B3-E9A457920040}">
      <text>
        <r>
          <rPr>
            <b/>
            <sz val="9"/>
            <color indexed="81"/>
            <rFont val="Tahoma"/>
            <family val="2"/>
          </rPr>
          <t>Tiene que conincidir exactamente con la "Marca y Modelo" en la pestaña "Resumen Anual"</t>
        </r>
        <r>
          <rPr>
            <sz val="9"/>
            <color indexed="81"/>
            <rFont val="Tahoma"/>
            <family val="2"/>
          </rPr>
          <t xml:space="preserve">
</t>
        </r>
      </text>
    </comment>
    <comment ref="BH6" authorId="0" shapeId="0" xr:uid="{A5B4D040-1049-4DA6-AE36-758ED280BEDD}">
      <text>
        <r>
          <rPr>
            <b/>
            <sz val="9"/>
            <color indexed="81"/>
            <rFont val="Tahoma"/>
            <family val="2"/>
          </rPr>
          <t>Tiene que conincidir exactamente con la "Marca y Modelo" en la pestaña "Resumen Anual"</t>
        </r>
        <r>
          <rPr>
            <sz val="9"/>
            <color indexed="81"/>
            <rFont val="Tahoma"/>
            <family val="2"/>
          </rPr>
          <t xml:space="preserve">
</t>
        </r>
      </text>
    </comment>
    <comment ref="DF6" authorId="0" shapeId="0" xr:uid="{581F4FD7-B2C6-44FE-90E9-680242ECCC5F}">
      <text>
        <r>
          <rPr>
            <b/>
            <sz val="9"/>
            <color indexed="81"/>
            <rFont val="Tahoma"/>
            <family val="2"/>
          </rPr>
          <t>Tiene que conincidir exactamente con la "Marca y Modelo" en la pestaña "Resumen Anual"</t>
        </r>
        <r>
          <rPr>
            <sz val="9"/>
            <color indexed="81"/>
            <rFont val="Tahoma"/>
            <family val="2"/>
          </rPr>
          <t xml:space="preserve">
</t>
        </r>
      </text>
    </comment>
    <comment ref="FC6" authorId="0" shapeId="0" xr:uid="{FCB143FD-1658-467F-8A70-127931489C82}">
      <text>
        <r>
          <rPr>
            <b/>
            <sz val="9"/>
            <color indexed="81"/>
            <rFont val="Tahoma"/>
            <family val="2"/>
          </rPr>
          <t>Tiene que conincidir exactamente con la "Marca y Modelo" en la pestaña "Resumen Anual"</t>
        </r>
        <r>
          <rPr>
            <sz val="9"/>
            <color indexed="81"/>
            <rFont val="Tahoma"/>
            <family val="2"/>
          </rPr>
          <t xml:space="preserve">
</t>
        </r>
      </text>
    </comment>
    <comment ref="K59" authorId="0" shapeId="0" xr:uid="{768E44E6-2F99-40A7-835E-0DA3C4C4E952}">
      <text>
        <r>
          <rPr>
            <b/>
            <sz val="9"/>
            <color indexed="81"/>
            <rFont val="Tahoma"/>
            <family val="2"/>
          </rPr>
          <t>Tiene que conincidir exactamente con la "Marca y Modelo" en la pestaña "Resumen Anual"</t>
        </r>
        <r>
          <rPr>
            <sz val="9"/>
            <color indexed="81"/>
            <rFont val="Tahoma"/>
            <family val="2"/>
          </rPr>
          <t xml:space="preserve">
</t>
        </r>
      </text>
    </comment>
    <comment ref="BH59" authorId="0" shapeId="0" xr:uid="{0AD8F4CE-3A8C-4978-8F3B-53FF0BADCF87}">
      <text>
        <r>
          <rPr>
            <b/>
            <sz val="9"/>
            <color indexed="81"/>
            <rFont val="Tahoma"/>
            <family val="2"/>
          </rPr>
          <t>Tiene que conincidir exactamente con la "Marca y Modelo" en la pestaña "Resumen Anual"</t>
        </r>
        <r>
          <rPr>
            <sz val="9"/>
            <color indexed="81"/>
            <rFont val="Tahoma"/>
            <family val="2"/>
          </rPr>
          <t xml:space="preserve">
</t>
        </r>
      </text>
    </comment>
    <comment ref="DF59" authorId="0" shapeId="0" xr:uid="{9A1C0F03-803E-43E6-A152-63A64B73AC25}">
      <text>
        <r>
          <rPr>
            <b/>
            <sz val="9"/>
            <color indexed="81"/>
            <rFont val="Tahoma"/>
            <family val="2"/>
          </rPr>
          <t>Tiene que conincidir exactamente con la "Marca y Modelo" en la pestaña "Resumen Anual"</t>
        </r>
        <r>
          <rPr>
            <sz val="9"/>
            <color indexed="81"/>
            <rFont val="Tahoma"/>
            <family val="2"/>
          </rPr>
          <t xml:space="preserve">
</t>
        </r>
      </text>
    </comment>
    <comment ref="FC59" authorId="0" shapeId="0" xr:uid="{86487A8A-7DDB-4CD9-9453-A85054DA976C}">
      <text>
        <r>
          <rPr>
            <b/>
            <sz val="9"/>
            <color indexed="81"/>
            <rFont val="Tahoma"/>
            <family val="2"/>
          </rPr>
          <t>Tiene que conincidir exactamente con la "Marca y Modelo" en la pestaña "Resumen Anual"</t>
        </r>
        <r>
          <rPr>
            <sz val="9"/>
            <color indexed="81"/>
            <rFont val="Tahoma"/>
            <family val="2"/>
          </rPr>
          <t xml:space="preserve">
</t>
        </r>
      </text>
    </comment>
    <comment ref="K112" authorId="0" shapeId="0" xr:uid="{9E6168F1-A1D1-40F8-9545-568187C47C17}">
      <text>
        <r>
          <rPr>
            <b/>
            <sz val="9"/>
            <color indexed="81"/>
            <rFont val="Tahoma"/>
            <family val="2"/>
          </rPr>
          <t>Tiene que conincidir exactamente con la "Marca y Modelo" en la pestaña "Resumen Anual"</t>
        </r>
        <r>
          <rPr>
            <sz val="9"/>
            <color indexed="81"/>
            <rFont val="Tahoma"/>
            <family val="2"/>
          </rPr>
          <t xml:space="preserve">
</t>
        </r>
      </text>
    </comment>
    <comment ref="BH112" authorId="0" shapeId="0" xr:uid="{202759AD-626C-442F-AC58-AE83D5754E4E}">
      <text>
        <r>
          <rPr>
            <b/>
            <sz val="9"/>
            <color indexed="81"/>
            <rFont val="Tahoma"/>
            <family val="2"/>
          </rPr>
          <t>Tiene que conincidir exactamente con la "Marca y Modelo" en la pestaña "Resumen Anual"</t>
        </r>
        <r>
          <rPr>
            <sz val="9"/>
            <color indexed="81"/>
            <rFont val="Tahoma"/>
            <family val="2"/>
          </rPr>
          <t xml:space="preserve">
</t>
        </r>
      </text>
    </comment>
    <comment ref="DF112" authorId="0" shapeId="0" xr:uid="{41110681-EE76-43D2-92E1-F2E5A8EEB8F0}">
      <text>
        <r>
          <rPr>
            <b/>
            <sz val="9"/>
            <color indexed="81"/>
            <rFont val="Tahoma"/>
            <family val="2"/>
          </rPr>
          <t>Tiene que conincidir exactamente con la "Marca y Modelo" en la pestaña "Resumen Anual"</t>
        </r>
        <r>
          <rPr>
            <sz val="9"/>
            <color indexed="81"/>
            <rFont val="Tahoma"/>
            <family val="2"/>
          </rPr>
          <t xml:space="preserve">
</t>
        </r>
      </text>
    </comment>
    <comment ref="FC112" authorId="0" shapeId="0" xr:uid="{DCF23BF9-CB04-48E8-A208-877520C1F27F}">
      <text>
        <r>
          <rPr>
            <b/>
            <sz val="9"/>
            <color indexed="81"/>
            <rFont val="Tahoma"/>
            <family val="2"/>
          </rPr>
          <t>Tiene que conincidir exactamente con la "Marca y Modelo" en la pestaña "Resumen Anual"</t>
        </r>
        <r>
          <rPr>
            <sz val="9"/>
            <color indexed="81"/>
            <rFont val="Tahoma"/>
            <family val="2"/>
          </rPr>
          <t xml:space="preserve">
</t>
        </r>
      </text>
    </comment>
    <comment ref="K165" authorId="0" shapeId="0" xr:uid="{3D618F0D-05A4-47D9-A218-07665C1548FB}">
      <text>
        <r>
          <rPr>
            <b/>
            <sz val="9"/>
            <color indexed="81"/>
            <rFont val="Tahoma"/>
            <family val="2"/>
          </rPr>
          <t>Tiene que conincidir exactamente con la "Marca y Modelo" en la pestaña "Resumen Anual"</t>
        </r>
        <r>
          <rPr>
            <sz val="9"/>
            <color indexed="81"/>
            <rFont val="Tahoma"/>
            <family val="2"/>
          </rPr>
          <t xml:space="preserve">
</t>
        </r>
      </text>
    </comment>
    <comment ref="BH165" authorId="0" shapeId="0" xr:uid="{00AF2A46-317F-468F-8C64-6B560211648C}">
      <text>
        <r>
          <rPr>
            <b/>
            <sz val="9"/>
            <color indexed="81"/>
            <rFont val="Tahoma"/>
            <family val="2"/>
          </rPr>
          <t>Tiene que conincidir exactamente con la "Marca y Modelo" en la pestaña "Resumen Anual"</t>
        </r>
        <r>
          <rPr>
            <sz val="9"/>
            <color indexed="81"/>
            <rFont val="Tahoma"/>
            <family val="2"/>
          </rPr>
          <t xml:space="preserve">
</t>
        </r>
      </text>
    </comment>
    <comment ref="DF165" authorId="0" shapeId="0" xr:uid="{B0D225C1-31FF-409D-9FDC-418578E3FEDE}">
      <text>
        <r>
          <rPr>
            <b/>
            <sz val="9"/>
            <color indexed="81"/>
            <rFont val="Tahoma"/>
            <family val="2"/>
          </rPr>
          <t>Tiene que conincidir exactamente con la "Marca y Modelo" en la pestaña "Resumen Anual"</t>
        </r>
        <r>
          <rPr>
            <sz val="9"/>
            <color indexed="81"/>
            <rFont val="Tahoma"/>
            <family val="2"/>
          </rPr>
          <t xml:space="preserve">
</t>
        </r>
      </text>
    </comment>
    <comment ref="FC165" authorId="0" shapeId="0" xr:uid="{650A3C9B-695B-468A-BA43-1BB62161D2CD}">
      <text>
        <r>
          <rPr>
            <b/>
            <sz val="9"/>
            <color indexed="81"/>
            <rFont val="Tahoma"/>
            <family val="2"/>
          </rPr>
          <t>Tiene que conincidir exactamente con la "Marca y Modelo" en la pestaña "Resumen Anual"</t>
        </r>
        <r>
          <rPr>
            <sz val="9"/>
            <color indexed="81"/>
            <rFont val="Tahoma"/>
            <family val="2"/>
          </rPr>
          <t xml:space="preserve">
</t>
        </r>
      </text>
    </comment>
    <comment ref="K218" authorId="0" shapeId="0" xr:uid="{5E0E3261-36CD-4B9B-B1D0-0D184F804C11}">
      <text>
        <r>
          <rPr>
            <b/>
            <sz val="9"/>
            <color indexed="81"/>
            <rFont val="Tahoma"/>
            <family val="2"/>
          </rPr>
          <t>Tiene que conincidir exactamente con la "Marca y Modelo" en la pestaña "Resumen Anual"</t>
        </r>
        <r>
          <rPr>
            <sz val="9"/>
            <color indexed="81"/>
            <rFont val="Tahoma"/>
            <family val="2"/>
          </rPr>
          <t xml:space="preserve">
</t>
        </r>
      </text>
    </comment>
    <comment ref="BH218" authorId="0" shapeId="0" xr:uid="{6643925A-1F12-42DD-B813-9D517B4E00F0}">
      <text>
        <r>
          <rPr>
            <b/>
            <sz val="9"/>
            <color indexed="81"/>
            <rFont val="Tahoma"/>
            <family val="2"/>
          </rPr>
          <t>Tiene que conincidir exactamente con la "Marca y Modelo" en la pestaña "Resumen Anual"</t>
        </r>
        <r>
          <rPr>
            <sz val="9"/>
            <color indexed="81"/>
            <rFont val="Tahoma"/>
            <family val="2"/>
          </rPr>
          <t xml:space="preserve">
</t>
        </r>
      </text>
    </comment>
    <comment ref="DF218" authorId="0" shapeId="0" xr:uid="{CF8EC494-6588-4FD2-ABB9-E549B311F8D6}">
      <text>
        <r>
          <rPr>
            <b/>
            <sz val="9"/>
            <color indexed="81"/>
            <rFont val="Tahoma"/>
            <family val="2"/>
          </rPr>
          <t>Tiene que conincidir exactamente con la "Marca y Modelo" en la pestaña "Resumen Anual"</t>
        </r>
        <r>
          <rPr>
            <sz val="9"/>
            <color indexed="81"/>
            <rFont val="Tahoma"/>
            <family val="2"/>
          </rPr>
          <t xml:space="preserve">
</t>
        </r>
      </text>
    </comment>
    <comment ref="FC218" authorId="0" shapeId="0" xr:uid="{7B5710D2-002B-45D6-8176-6772FBD1A27C}">
      <text>
        <r>
          <rPr>
            <b/>
            <sz val="9"/>
            <color indexed="81"/>
            <rFont val="Tahoma"/>
            <family val="2"/>
          </rPr>
          <t>Tiene que conincidir exactamente con la "Marca y Modelo" en la pestaña "Resumen Anual"</t>
        </r>
        <r>
          <rPr>
            <sz val="9"/>
            <color indexed="81"/>
            <rFont val="Tahoma"/>
            <family val="2"/>
          </rPr>
          <t xml:space="preserve">
</t>
        </r>
      </text>
    </comment>
    <comment ref="K271" authorId="0" shapeId="0" xr:uid="{BAE422D4-8A3D-40F6-8936-992CC1CBFBEB}">
      <text>
        <r>
          <rPr>
            <b/>
            <sz val="9"/>
            <color indexed="81"/>
            <rFont val="Tahoma"/>
            <family val="2"/>
          </rPr>
          <t>Tiene que conincidir exactamente con la "Marca y Modelo" en la pestaña "Resumen Anual"</t>
        </r>
        <r>
          <rPr>
            <sz val="9"/>
            <color indexed="81"/>
            <rFont val="Tahoma"/>
            <family val="2"/>
          </rPr>
          <t xml:space="preserve">
</t>
        </r>
      </text>
    </comment>
    <comment ref="BH271" authorId="0" shapeId="0" xr:uid="{DD70A756-E7CA-4342-98E0-30D7C8DFDCD0}">
      <text>
        <r>
          <rPr>
            <b/>
            <sz val="9"/>
            <color indexed="81"/>
            <rFont val="Tahoma"/>
            <family val="2"/>
          </rPr>
          <t>Tiene que conincidir exactamente con la "Marca y Modelo" en la pestaña "Resumen Anual"</t>
        </r>
        <r>
          <rPr>
            <sz val="9"/>
            <color indexed="81"/>
            <rFont val="Tahoma"/>
            <family val="2"/>
          </rPr>
          <t xml:space="preserve">
</t>
        </r>
      </text>
    </comment>
    <comment ref="DF271" authorId="0" shapeId="0" xr:uid="{05EF5C37-5489-4E44-A997-2DC13163B227}">
      <text>
        <r>
          <rPr>
            <b/>
            <sz val="9"/>
            <color indexed="81"/>
            <rFont val="Tahoma"/>
            <family val="2"/>
          </rPr>
          <t>Tiene que conincidir exactamente con la "Marca y Modelo" en la pestaña "Resumen Anual"</t>
        </r>
        <r>
          <rPr>
            <sz val="9"/>
            <color indexed="81"/>
            <rFont val="Tahoma"/>
            <family val="2"/>
          </rPr>
          <t xml:space="preserve">
</t>
        </r>
      </text>
    </comment>
    <comment ref="FC271" authorId="0" shapeId="0" xr:uid="{0FF19385-A031-4079-9ECA-007C81196D6C}">
      <text>
        <r>
          <rPr>
            <b/>
            <sz val="9"/>
            <color indexed="81"/>
            <rFont val="Tahoma"/>
            <family val="2"/>
          </rPr>
          <t>Tiene que conincidir exactamente con la "Marca y Modelo" en la pestaña "Resumen Anual"</t>
        </r>
        <r>
          <rPr>
            <sz val="9"/>
            <color indexed="81"/>
            <rFont val="Tahoma"/>
            <family val="2"/>
          </rPr>
          <t xml:space="preserve">
</t>
        </r>
      </text>
    </comment>
    <comment ref="K324" authorId="0" shapeId="0" xr:uid="{2C3A5768-EC99-4DA5-A0B7-7D92C80E2D34}">
      <text>
        <r>
          <rPr>
            <b/>
            <sz val="9"/>
            <color indexed="81"/>
            <rFont val="Tahoma"/>
            <family val="2"/>
          </rPr>
          <t>Tiene que conincidir exactamente con la "Marca y Modelo" en la pestaña "Resumen Anual"</t>
        </r>
        <r>
          <rPr>
            <sz val="9"/>
            <color indexed="81"/>
            <rFont val="Tahoma"/>
            <family val="2"/>
          </rPr>
          <t xml:space="preserve">
</t>
        </r>
      </text>
    </comment>
    <comment ref="BH324" authorId="0" shapeId="0" xr:uid="{022EFD7C-D931-4558-90AD-610401CB5742}">
      <text>
        <r>
          <rPr>
            <b/>
            <sz val="9"/>
            <color indexed="81"/>
            <rFont val="Tahoma"/>
            <family val="2"/>
          </rPr>
          <t>Tiene que conincidir exactamente con la "Marca y Modelo" en la pestaña "Resumen Anual"</t>
        </r>
        <r>
          <rPr>
            <sz val="9"/>
            <color indexed="81"/>
            <rFont val="Tahoma"/>
            <family val="2"/>
          </rPr>
          <t xml:space="preserve">
</t>
        </r>
      </text>
    </comment>
    <comment ref="DF324" authorId="0" shapeId="0" xr:uid="{3A30487F-BF74-407C-B333-A90269021550}">
      <text>
        <r>
          <rPr>
            <b/>
            <sz val="9"/>
            <color indexed="81"/>
            <rFont val="Tahoma"/>
            <family val="2"/>
          </rPr>
          <t>Tiene que conincidir exactamente con la "Marca y Modelo" en la pestaña "Resumen Anual"</t>
        </r>
        <r>
          <rPr>
            <sz val="9"/>
            <color indexed="81"/>
            <rFont val="Tahoma"/>
            <family val="2"/>
          </rPr>
          <t xml:space="preserve">
</t>
        </r>
      </text>
    </comment>
    <comment ref="FC324" authorId="0" shapeId="0" xr:uid="{BAF305E4-592F-48FB-90ED-77F00CC5CE98}">
      <text>
        <r>
          <rPr>
            <b/>
            <sz val="9"/>
            <color indexed="81"/>
            <rFont val="Tahoma"/>
            <family val="2"/>
          </rPr>
          <t>Tiene que conincidir exactamente con la "Marca y Modelo" en la pestaña "Resumen Anual"</t>
        </r>
        <r>
          <rPr>
            <sz val="9"/>
            <color indexed="81"/>
            <rFont val="Tahoma"/>
            <family val="2"/>
          </rPr>
          <t xml:space="preserve">
</t>
        </r>
      </text>
    </comment>
  </commentList>
</comments>
</file>

<file path=xl/sharedStrings.xml><?xml version="1.0" encoding="utf-8"?>
<sst xmlns="http://schemas.openxmlformats.org/spreadsheetml/2006/main" count="799" uniqueCount="126">
  <si>
    <t>www.fly-logics.com</t>
  </si>
  <si>
    <t>Versión 01/2023</t>
  </si>
  <si>
    <t>NOMBRE EN LA BITÁCORA</t>
  </si>
  <si>
    <t>NOMBRE DE PILOTO</t>
  </si>
  <si>
    <t>Nombre y Apellido</t>
  </si>
  <si>
    <t>/</t>
  </si>
  <si>
    <t>N.APELLIDO</t>
  </si>
  <si>
    <t>LICENCIAS</t>
  </si>
  <si>
    <t>El uso comercial de esta bitácora está completamente prohibido, este archivo es de acceso gratuito en www.fly-logics.com y está dirigido al uso y disfrute de la bitácora física a la venta en esta misma web y otras plataformas autorizadas.</t>
  </si>
  <si>
    <t>AIRBUS A 320 NEO</t>
  </si>
  <si>
    <t>TURBO JET</t>
  </si>
  <si>
    <t>A320</t>
  </si>
  <si>
    <t>EVALUACION DE LATAM</t>
  </si>
  <si>
    <t>NOMBRE Y APELLIDO</t>
  </si>
  <si>
    <t>20.000.000-2</t>
  </si>
  <si>
    <t>AA12345678</t>
  </si>
  <si>
    <t>Av. Pilots Book 1230 / Depto 101 / Ciudad / País</t>
  </si>
  <si>
    <t>(+56) 9 1234 1234</t>
  </si>
  <si>
    <t>TuMail@pilots-book.com</t>
  </si>
  <si>
    <t>Alumno Piloto</t>
  </si>
  <si>
    <t>AVION</t>
  </si>
  <si>
    <t>PPA</t>
  </si>
  <si>
    <t>HIDROAVIÓN MONOMOTOR</t>
  </si>
  <si>
    <t>TURBO HELICE</t>
  </si>
  <si>
    <t>C-208</t>
  </si>
  <si>
    <t>AVION MODIFICADO</t>
  </si>
  <si>
    <t>Piloto Privado</t>
  </si>
  <si>
    <t>Piloto Comercial</t>
  </si>
  <si>
    <t>CPL</t>
  </si>
  <si>
    <t>Convalidación de Licencias Extranjeras</t>
  </si>
  <si>
    <t>Provisional Piloto Comercial</t>
  </si>
  <si>
    <t>LICENCIA DE CONDUCCIÓN</t>
  </si>
  <si>
    <t>CHILE</t>
  </si>
  <si>
    <t>COCHE</t>
  </si>
  <si>
    <t>PASAPORTE</t>
  </si>
  <si>
    <t>ESPAÑA</t>
  </si>
  <si>
    <t>CARNET DE IDENTIDAD</t>
  </si>
  <si>
    <t>RUT</t>
  </si>
  <si>
    <t>CEMAE los Domínicos - CLASE 1</t>
  </si>
  <si>
    <t>C-1</t>
  </si>
  <si>
    <t>INSTRUCCIONES PARA EL USO DE ESTA BITÁCORA PERSONAL DE VUELO</t>
  </si>
  <si>
    <t>NORMATIVAS LOCALES SOBRE EL REGISTRO DE HORAS DE PILOTO</t>
  </si>
  <si>
    <t>PLANEADOR</t>
  </si>
  <si>
    <t>OTROS</t>
  </si>
  <si>
    <t>FECHA DIA</t>
  </si>
  <si>
    <t>TOTAL DURACION DEL VUELO</t>
  </si>
  <si>
    <t>TOTAL</t>
  </si>
  <si>
    <t xml:space="preserve"> +</t>
  </si>
  <si>
    <t>C-150</t>
  </si>
  <si>
    <t>CC-AAA</t>
  </si>
  <si>
    <t>SCTB</t>
  </si>
  <si>
    <t>SCCV</t>
  </si>
  <si>
    <t>O.SANTOS</t>
  </si>
  <si>
    <t>VFR</t>
  </si>
  <si>
    <t>Primer Vuelo</t>
  </si>
  <si>
    <t>C.MALLOL</t>
  </si>
  <si>
    <t>VOR</t>
  </si>
  <si>
    <t>ILS</t>
  </si>
  <si>
    <t>CAT II</t>
  </si>
  <si>
    <t>CAT I</t>
  </si>
  <si>
    <t>NDB</t>
  </si>
  <si>
    <t>CAT III</t>
  </si>
  <si>
    <t>AÑO MAX</t>
  </si>
  <si>
    <t>HORAS MAX</t>
  </si>
  <si>
    <t>total años</t>
  </si>
  <si>
    <t>promedio horas por año</t>
  </si>
  <si>
    <t>TOTOAL</t>
  </si>
  <si>
    <t>MAX</t>
  </si>
  <si>
    <t>MES</t>
  </si>
  <si>
    <t>AÑO</t>
  </si>
  <si>
    <t>Vuelos como piloto al mando</t>
  </si>
  <si>
    <t>IFR</t>
  </si>
  <si>
    <t>HORAS como piloto al mando</t>
  </si>
  <si>
    <t>Total esta bitácora</t>
  </si>
  <si>
    <t xml:space="preserve">Nº Vuelos </t>
  </si>
  <si>
    <t>numeros de vuelos</t>
  </si>
  <si>
    <t>Último día de Entrenamiento sim  IFR</t>
  </si>
  <si>
    <t>VFR Diurno</t>
  </si>
  <si>
    <t>VFR Nocturno</t>
  </si>
  <si>
    <t>IFR Diurno</t>
  </si>
  <si>
    <t>IFR Nocturno</t>
  </si>
  <si>
    <t>Último día de Vuelo  IFR</t>
  </si>
  <si>
    <t>Total esta bitacora</t>
  </si>
  <si>
    <t>Total</t>
  </si>
  <si>
    <t>CESSNA 150 COMMUTER</t>
  </si>
  <si>
    <t>MONO-MOTOR</t>
  </si>
  <si>
    <t xml:space="preserve"> </t>
  </si>
  <si>
    <t>FLY LOGICS AIR</t>
  </si>
  <si>
    <t>Cessna</t>
  </si>
  <si>
    <t>C-150 6</t>
  </si>
  <si>
    <t>EC-EQB</t>
  </si>
  <si>
    <t>150-78829</t>
  </si>
  <si>
    <t>RESUMEN TOTAL POR AERONAVE BITÁCORAS PASADAS</t>
  </si>
  <si>
    <t>FLY LOGICS</t>
  </si>
  <si>
    <t>Bitácora 1</t>
  </si>
  <si>
    <t>Total Bitácoras</t>
  </si>
  <si>
    <t xml:space="preserve">     Control de Viáticos del Piloto</t>
  </si>
  <si>
    <t xml:space="preserve">FLY LOGICS     </t>
  </si>
  <si>
    <t>TELÉFONO:</t>
  </si>
  <si>
    <t>EMPRESA:</t>
  </si>
  <si>
    <t>Fly Logics</t>
  </si>
  <si>
    <t>Puesto:</t>
  </si>
  <si>
    <t>Piloto</t>
  </si>
  <si>
    <t xml:space="preserve">Nº EMPLEADO: </t>
  </si>
  <si>
    <t xml:space="preserve">     Datos de transferencia</t>
  </si>
  <si>
    <t xml:space="preserve">Banco: </t>
  </si>
  <si>
    <t>Otros datos:</t>
  </si>
  <si>
    <t xml:space="preserve">Tipo de cuenta: </t>
  </si>
  <si>
    <t xml:space="preserve">Número de cuenta: </t>
  </si>
  <si>
    <t xml:space="preserve">Email de confirmación: </t>
  </si>
  <si>
    <t xml:space="preserve">     Detalle de Gastos </t>
  </si>
  <si>
    <t>Mes</t>
  </si>
  <si>
    <t>FEBRERO</t>
  </si>
  <si>
    <t>Máximo Aprovado por la Empresa =</t>
  </si>
  <si>
    <t>Total =</t>
  </si>
  <si>
    <t>Extra aprovado po la empresa =</t>
  </si>
  <si>
    <t>Resto =</t>
  </si>
  <si>
    <t>Gasto Máximo =</t>
  </si>
  <si>
    <t>TIPO DE CARGO</t>
  </si>
  <si>
    <t>TICKETS</t>
  </si>
  <si>
    <t>FECHA</t>
  </si>
  <si>
    <t>DETALLE</t>
  </si>
  <si>
    <t>IMPORTE</t>
  </si>
  <si>
    <t>TAXI</t>
  </si>
  <si>
    <t>BOLETA</t>
  </si>
  <si>
    <t>taxi hotel aeropuerto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</si>
</sst>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quot;Fecha de impresión&quot;\ dd/mm/yyyy"/>
    <numFmt numFmtId="165" formatCode="00,000,000\-\a"/>
    <numFmt numFmtId="166" formatCode="[$-F800]dddd\,\ mmmm\ dd\,\ yyyy"/>
    <numFmt numFmtId="167" formatCode="dd/mm/yy"/>
    <numFmt numFmtId="168" formatCode="0\ &quot;días&quot;"/>
    <numFmt numFmtId="169" formatCode="dd"/>
    <numFmt numFmtId="170" formatCode="mm"/>
    <numFmt numFmtId="171" formatCode="yyyy"/>
    <numFmt numFmtId="172" formatCode="mmm"/>
    <numFmt numFmtId="173" formatCode="\P\.0"/>
    <numFmt numFmtId="174" formatCode="d\-m\-yyyy;@"/>
    <numFmt numFmtId="175" formatCode="0.00&quot; Hrs&quot;"/>
    <numFmt numFmtId="176" formatCode="[$-C0A]mm/yyyy;@"/>
    <numFmt numFmtId="177" formatCode="[$-C0A]mm/yy;@"/>
    <numFmt numFmtId="178" formatCode="dd\ /\ mmm\ /\ yyyy"/>
    <numFmt numFmtId="179" formatCode="d\-m\-yy;@"/>
    <numFmt numFmtId="180" formatCode="&quot;$&quot;#,##0.00"/>
    <numFmt numFmtId="181" formatCode="dd/mm/yy;@"/>
    <numFmt numFmtId="182" formatCode="#,##0.00_ ;[Red]\-#,##0.00\ "/>
  </numFmts>
  <fonts count="120" x14ac:knownFonts="1">
    <font>
      <sz val="11"/>
      <color theme="1"/>
      <name val="Arial"/>
    </font>
    <font>
      <sz val="11"/>
      <color theme="1"/>
      <name val="Calibri"/>
      <family val="2"/>
    </font>
    <font>
      <sz val="11"/>
      <name val="Arial"/>
      <family val="2"/>
    </font>
    <font>
      <b/>
      <sz val="11"/>
      <color theme="1"/>
      <name val="Calibri"/>
      <family val="2"/>
    </font>
    <font>
      <sz val="9"/>
      <color rgb="FF333333"/>
      <name val="Arial"/>
      <family val="2"/>
    </font>
    <font>
      <b/>
      <sz val="11"/>
      <color rgb="FFF2F2F2"/>
      <name val="Calibri"/>
      <family val="2"/>
    </font>
    <font>
      <sz val="11"/>
      <color theme="0"/>
      <name val="Calibri"/>
      <family val="2"/>
    </font>
    <font>
      <sz val="10"/>
      <color theme="1"/>
      <name val="Calibri"/>
      <family val="2"/>
    </font>
    <font>
      <b/>
      <sz val="11"/>
      <color theme="0"/>
      <name val="Calibri"/>
      <family val="2"/>
    </font>
    <font>
      <b/>
      <sz val="10"/>
      <color theme="1"/>
      <name val="Calibri"/>
      <family val="2"/>
    </font>
    <font>
      <b/>
      <sz val="8"/>
      <color theme="1"/>
      <name val="Calibri"/>
      <family val="2"/>
    </font>
    <font>
      <sz val="8"/>
      <name val="Arial"/>
      <family val="2"/>
    </font>
    <font>
      <b/>
      <sz val="11"/>
      <color theme="0"/>
      <name val="Calibri"/>
      <family val="2"/>
      <scheme val="minor"/>
    </font>
    <font>
      <sz val="9"/>
      <color theme="1"/>
      <name val="Calibri"/>
      <family val="2"/>
      <scheme val="minor"/>
    </font>
    <font>
      <sz val="10"/>
      <color theme="1"/>
      <name val="Calibri"/>
      <family val="2"/>
      <scheme val="minor"/>
    </font>
    <font>
      <b/>
      <sz val="8"/>
      <color theme="0"/>
      <name val="Calibri"/>
      <family val="2"/>
      <scheme val="minor"/>
    </font>
    <font>
      <b/>
      <sz val="11"/>
      <name val="Arial"/>
      <family val="2"/>
    </font>
    <font>
      <b/>
      <sz val="11"/>
      <color theme="4" tint="-0.249977111117893"/>
      <name val="Arial"/>
      <family val="2"/>
    </font>
    <font>
      <b/>
      <sz val="11"/>
      <color theme="1"/>
      <name val="Arial"/>
      <family val="2"/>
    </font>
    <font>
      <sz val="11"/>
      <name val="Calibri"/>
      <family val="2"/>
    </font>
    <font>
      <sz val="8"/>
      <name val="Arial"/>
      <family val="2"/>
    </font>
    <font>
      <b/>
      <sz val="11"/>
      <color theme="4" tint="-0.499984740745262"/>
      <name val="Calibri"/>
      <family val="2"/>
    </font>
    <font>
      <b/>
      <sz val="10"/>
      <color theme="4" tint="-0.499984740745262"/>
      <name val="Calibri"/>
      <family val="2"/>
    </font>
    <font>
      <b/>
      <sz val="9"/>
      <color theme="4" tint="-0.499984740745262"/>
      <name val="Calibri"/>
      <family val="2"/>
    </font>
    <font>
      <b/>
      <sz val="10"/>
      <color theme="0"/>
      <name val="Calibri"/>
      <family val="2"/>
    </font>
    <font>
      <b/>
      <sz val="10"/>
      <color theme="4" tint="-0.249977111117893"/>
      <name val="Calibri"/>
      <family val="2"/>
    </font>
    <font>
      <sz val="9"/>
      <color indexed="81"/>
      <name val="Tahoma"/>
      <family val="2"/>
    </font>
    <font>
      <sz val="11"/>
      <color theme="4" tint="-0.499984740745262"/>
      <name val="Arial"/>
      <family val="2"/>
    </font>
    <font>
      <b/>
      <sz val="11"/>
      <color theme="4" tint="-0.499984740745262"/>
      <name val="Arial"/>
      <family val="2"/>
    </font>
    <font>
      <sz val="11"/>
      <color theme="0"/>
      <name val="Arial"/>
      <family val="2"/>
    </font>
    <font>
      <b/>
      <sz val="11"/>
      <name val="Calibri"/>
      <family val="2"/>
    </font>
    <font>
      <b/>
      <sz val="10"/>
      <name val="Calibri"/>
      <family val="2"/>
    </font>
    <font>
      <sz val="11"/>
      <color theme="0" tint="-4.9989318521683403E-2"/>
      <name val="Arial"/>
      <family val="2"/>
    </font>
    <font>
      <b/>
      <sz val="8"/>
      <name val="Arial"/>
      <family val="2"/>
    </font>
    <font>
      <b/>
      <sz val="8"/>
      <color theme="0"/>
      <name val="Arial"/>
      <family val="2"/>
    </font>
    <font>
      <b/>
      <sz val="7"/>
      <color theme="4" tint="-0.499984740745262"/>
      <name val="Arial"/>
      <family val="2"/>
    </font>
    <font>
      <b/>
      <sz val="10"/>
      <color theme="1"/>
      <name val="Arial"/>
      <family val="2"/>
    </font>
    <font>
      <sz val="14"/>
      <color theme="1"/>
      <name val="Arial"/>
      <family val="2"/>
    </font>
    <font>
      <b/>
      <sz val="10"/>
      <color theme="1"/>
      <name val="Calibri"/>
      <family val="2"/>
      <scheme val="minor"/>
    </font>
    <font>
      <sz val="11"/>
      <color theme="1"/>
      <name val="Arial"/>
      <family val="2"/>
    </font>
    <font>
      <sz val="8"/>
      <name val="Arial"/>
      <family val="2"/>
    </font>
    <font>
      <u/>
      <sz val="11"/>
      <color theme="10"/>
      <name val="Arial"/>
      <family val="2"/>
    </font>
    <font>
      <b/>
      <sz val="12"/>
      <color theme="0"/>
      <name val="Arial"/>
      <family val="2"/>
    </font>
    <font>
      <b/>
      <sz val="14"/>
      <color theme="0"/>
      <name val="Calibri"/>
      <family val="2"/>
    </font>
    <font>
      <b/>
      <sz val="12"/>
      <color theme="0"/>
      <name val="Calibri"/>
      <family val="2"/>
      <scheme val="major"/>
    </font>
    <font>
      <sz val="8"/>
      <color theme="0"/>
      <name val="Calibri"/>
      <family val="2"/>
    </font>
    <font>
      <b/>
      <sz val="8"/>
      <color theme="0"/>
      <name val="Calibri"/>
      <family val="2"/>
    </font>
    <font>
      <b/>
      <sz val="8"/>
      <color theme="4" tint="-0.499984740745262"/>
      <name val="Calibri"/>
      <family val="2"/>
    </font>
    <font>
      <b/>
      <sz val="8"/>
      <name val="Calibri"/>
      <family val="2"/>
    </font>
    <font>
      <sz val="8"/>
      <color theme="1"/>
      <name val="Calibri"/>
      <family val="2"/>
    </font>
    <font>
      <sz val="8"/>
      <color theme="1"/>
      <name val="Arial"/>
      <family val="2"/>
    </font>
    <font>
      <sz val="8"/>
      <color theme="0"/>
      <name val="Arial"/>
      <family val="2"/>
    </font>
    <font>
      <sz val="10"/>
      <color theme="1"/>
      <name val="Arial"/>
      <family val="2"/>
    </font>
    <font>
      <sz val="10"/>
      <color theme="0"/>
      <name val="Arial"/>
      <family val="2"/>
    </font>
    <font>
      <b/>
      <sz val="10"/>
      <color theme="0"/>
      <name val="Calibri"/>
      <family val="2"/>
      <scheme val="minor"/>
    </font>
    <font>
      <b/>
      <i/>
      <sz val="10"/>
      <color theme="1"/>
      <name val="Calibri"/>
      <family val="2"/>
      <scheme val="minor"/>
    </font>
    <font>
      <sz val="22"/>
      <color theme="1"/>
      <name val="Arial"/>
      <family val="2"/>
    </font>
    <font>
      <u/>
      <sz val="11"/>
      <color theme="1" tint="0.34998626667073579"/>
      <name val="Arial"/>
      <family val="2"/>
    </font>
    <font>
      <b/>
      <sz val="9"/>
      <name val="Calibri"/>
      <family val="2"/>
    </font>
    <font>
      <b/>
      <i/>
      <sz val="10"/>
      <color theme="0" tint="-0.14999847407452621"/>
      <name val="Arial"/>
      <family val="2"/>
    </font>
    <font>
      <sz val="10"/>
      <color theme="0"/>
      <name val="Calibri"/>
      <family val="2"/>
      <scheme val="minor"/>
    </font>
    <font>
      <b/>
      <sz val="10"/>
      <color theme="0"/>
      <name val="Arial Narrow"/>
      <family val="2"/>
    </font>
    <font>
      <sz val="10"/>
      <color theme="0"/>
      <name val="Arial Narrow"/>
      <family val="2"/>
    </font>
    <font>
      <b/>
      <sz val="8"/>
      <color theme="0"/>
      <name val="Lucida Sans"/>
      <family val="2"/>
    </font>
    <font>
      <sz val="9"/>
      <color theme="0"/>
      <name val="Calibri"/>
      <family val="2"/>
      <scheme val="minor"/>
    </font>
    <font>
      <sz val="10"/>
      <name val="Arial"/>
      <family val="2"/>
    </font>
    <font>
      <u/>
      <sz val="11"/>
      <color theme="0" tint="-0.34998626667073579"/>
      <name val="Arial"/>
      <family val="2"/>
    </font>
    <font>
      <sz val="10"/>
      <name val="Calibri"/>
      <family val="2"/>
      <scheme val="minor"/>
    </font>
    <font>
      <b/>
      <sz val="9"/>
      <color indexed="81"/>
      <name val="Tahoma"/>
      <family val="2"/>
    </font>
    <font>
      <b/>
      <sz val="8"/>
      <color theme="1"/>
      <name val="Arial"/>
      <family val="2"/>
    </font>
    <font>
      <b/>
      <sz val="7"/>
      <color theme="1"/>
      <name val="Arial"/>
      <family val="2"/>
    </font>
    <font>
      <b/>
      <sz val="10"/>
      <color theme="1"/>
      <name val="Arial"/>
      <family val="2"/>
    </font>
    <font>
      <sz val="6"/>
      <color theme="2" tint="-0.34998626667073579"/>
      <name val="Arial"/>
      <family val="2"/>
    </font>
    <font>
      <b/>
      <i/>
      <sz val="6"/>
      <color theme="0" tint="-0.249977111117893"/>
      <name val="Arial"/>
      <family val="2"/>
    </font>
    <font>
      <sz val="7"/>
      <color theme="0" tint="-0.249977111117893"/>
      <name val="Arial"/>
      <family val="2"/>
    </font>
    <font>
      <sz val="8"/>
      <color theme="0" tint="-0.499984740745262"/>
      <name val="Arial"/>
      <family val="2"/>
    </font>
    <font>
      <sz val="12"/>
      <color theme="1"/>
      <name val="Calibri"/>
      <family val="2"/>
      <scheme val="minor"/>
    </font>
    <font>
      <sz val="8"/>
      <color indexed="42"/>
      <name val="Calibri"/>
      <family val="2"/>
      <scheme val="minor"/>
    </font>
    <font>
      <sz val="8"/>
      <name val="Calibri"/>
      <family val="2"/>
      <scheme val="minor"/>
    </font>
    <font>
      <sz val="12"/>
      <color indexed="8"/>
      <name val="Calibri"/>
      <family val="2"/>
      <scheme val="minor"/>
    </font>
    <font>
      <b/>
      <sz val="10"/>
      <name val="Calibri"/>
      <family val="2"/>
      <scheme val="minor"/>
    </font>
    <font>
      <b/>
      <sz val="10"/>
      <color rgb="FF44546A"/>
      <name val="Calibri"/>
      <family val="2"/>
      <scheme val="minor"/>
    </font>
    <font>
      <b/>
      <sz val="10"/>
      <color rgb="FFFFFFFF"/>
      <name val="Calibri"/>
      <family val="2"/>
      <scheme val="minor"/>
    </font>
    <font>
      <b/>
      <sz val="12"/>
      <color rgb="FFFFFFFF"/>
      <name val="Calibri"/>
      <family val="2"/>
      <scheme val="minor"/>
    </font>
    <font>
      <sz val="10"/>
      <color theme="1"/>
      <name val="Arial"/>
      <family val="2"/>
    </font>
    <font>
      <sz val="10"/>
      <color indexed="9"/>
      <name val="Calibri"/>
      <family val="2"/>
      <scheme val="minor"/>
    </font>
    <font>
      <sz val="10"/>
      <color indexed="8"/>
      <name val="Calibri"/>
      <family val="2"/>
      <scheme val="minor"/>
    </font>
    <font>
      <sz val="12"/>
      <color theme="1"/>
      <name val="Edwardian Script ITC"/>
      <family val="4"/>
    </font>
    <font>
      <b/>
      <sz val="8"/>
      <color theme="4" tint="-0.499984740745262"/>
      <name val="Tahoma"/>
      <family val="2"/>
    </font>
    <font>
      <b/>
      <sz val="9"/>
      <color theme="4" tint="-0.499984740745262"/>
      <name val="Tahoma"/>
      <family val="2"/>
    </font>
    <font>
      <sz val="11"/>
      <color theme="1"/>
      <name val="Tahoma"/>
      <family val="2"/>
    </font>
    <font>
      <sz val="8"/>
      <color theme="1"/>
      <name val="Tahoma"/>
      <family val="2"/>
    </font>
    <font>
      <sz val="8"/>
      <color rgb="FF000000"/>
      <name val="Calibri"/>
      <family val="2"/>
    </font>
    <font>
      <sz val="11"/>
      <color rgb="FF375623"/>
      <name val="Arial"/>
      <family val="2"/>
    </font>
    <font>
      <sz val="11"/>
      <color rgb="FF375623"/>
      <name val="Calibri"/>
      <family val="2"/>
    </font>
    <font>
      <b/>
      <sz val="11"/>
      <color rgb="FF375623"/>
      <name val="Calibri"/>
      <family val="2"/>
    </font>
    <font>
      <b/>
      <sz val="10"/>
      <name val="Tahoma"/>
      <family val="2"/>
    </font>
    <font>
      <b/>
      <sz val="9"/>
      <color theme="0"/>
      <name val="Calibri"/>
      <family val="2"/>
    </font>
    <font>
      <b/>
      <sz val="9"/>
      <color rgb="FF375623"/>
      <name val="Calibri"/>
      <family val="2"/>
    </font>
    <font>
      <b/>
      <sz val="10"/>
      <color rgb="FFFFFFFF"/>
      <name val="Calibri"/>
      <family val="2"/>
    </font>
    <font>
      <b/>
      <sz val="9"/>
      <color rgb="FFFFFFFF"/>
      <name val="Calibri"/>
      <family val="2"/>
    </font>
    <font>
      <b/>
      <sz val="11"/>
      <color rgb="FFFFFFFF"/>
      <name val="Dotum"/>
      <family val="2"/>
    </font>
    <font>
      <b/>
      <sz val="11"/>
      <color rgb="FFFFFFFF"/>
      <name val="Calibri"/>
      <family val="2"/>
    </font>
    <font>
      <sz val="11"/>
      <color rgb="FF006878"/>
      <name val="Arial"/>
      <family val="2"/>
    </font>
    <font>
      <sz val="11"/>
      <color rgb="FF006878"/>
      <name val="Calibri"/>
      <family val="2"/>
    </font>
    <font>
      <b/>
      <sz val="11"/>
      <color rgb="FFFFFFFF"/>
      <name val="Arial"/>
      <family val="2"/>
    </font>
    <font>
      <b/>
      <sz val="8"/>
      <color rgb="FF305496"/>
      <name val="Calibri"/>
      <family val="2"/>
    </font>
    <font>
      <b/>
      <sz val="8"/>
      <color rgb="FF305496"/>
      <name val="Arial"/>
      <family val="2"/>
    </font>
    <font>
      <b/>
      <sz val="8"/>
      <color rgb="FFFFFFFF"/>
      <name val="Arial"/>
      <family val="2"/>
    </font>
    <font>
      <b/>
      <sz val="10"/>
      <color rgb="FF006878"/>
      <name val="Arial"/>
      <family val="2"/>
    </font>
    <font>
      <b/>
      <u/>
      <sz val="10"/>
      <color rgb="FF006878"/>
      <name val="Arial"/>
      <family val="2"/>
    </font>
    <font>
      <b/>
      <i/>
      <sz val="10"/>
      <color theme="0"/>
      <name val="Calibri"/>
      <family val="2"/>
      <scheme val="minor"/>
    </font>
    <font>
      <b/>
      <sz val="10"/>
      <color theme="0"/>
      <name val="Arial"/>
      <family val="2"/>
    </font>
    <font>
      <b/>
      <i/>
      <sz val="10"/>
      <color rgb="FF006878"/>
      <name val="Arial"/>
      <family val="2"/>
    </font>
    <font>
      <b/>
      <sz val="8"/>
      <color theme="0"/>
      <name val="Tahoma"/>
      <family val="2"/>
    </font>
    <font>
      <b/>
      <sz val="9"/>
      <color theme="0"/>
      <name val="Tahoma"/>
      <family val="2"/>
    </font>
    <font>
      <b/>
      <sz val="7"/>
      <color theme="0"/>
      <name val="Calibri"/>
      <family val="2"/>
    </font>
    <font>
      <b/>
      <sz val="11"/>
      <color theme="0"/>
      <name val="Arial"/>
      <family val="2"/>
    </font>
    <font>
      <sz val="8"/>
      <color rgb="FF444444"/>
      <name val="Calibri"/>
      <family val="2"/>
    </font>
    <font>
      <b/>
      <sz val="9"/>
      <color theme="0"/>
      <name val="Bahnschrift Condensed"/>
      <family val="2"/>
    </font>
  </fonts>
  <fills count="31">
    <fill>
      <patternFill patternType="none"/>
    </fill>
    <fill>
      <patternFill patternType="gray125"/>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theme="0"/>
        <bgColor indexed="64"/>
      </patternFill>
    </fill>
    <fill>
      <patternFill patternType="solid">
        <fgColor theme="8" tint="-0.499984740745262"/>
        <bgColor indexed="64"/>
      </patternFill>
    </fill>
    <fill>
      <patternFill patternType="solid">
        <fgColor theme="0" tint="-4.9989318521683403E-2"/>
        <bgColor indexed="64"/>
      </patternFill>
    </fill>
    <fill>
      <patternFill patternType="solid">
        <fgColor theme="0"/>
        <bgColor rgb="FFD6DCE4"/>
      </patternFill>
    </fill>
    <fill>
      <patternFill patternType="solid">
        <fgColor theme="0" tint="-4.9989318521683403E-2"/>
        <bgColor theme="0"/>
      </patternFill>
    </fill>
    <fill>
      <patternFill patternType="solid">
        <fgColor theme="0"/>
        <bgColor rgb="FFADB9CA"/>
      </patternFill>
    </fill>
    <fill>
      <patternFill patternType="solid">
        <fgColor theme="9" tint="-0.499984740745262"/>
        <bgColor rgb="FFADB9CA"/>
      </patternFill>
    </fill>
    <fill>
      <patternFill patternType="solid">
        <fgColor theme="9" tint="0.79998168889431442"/>
        <bgColor theme="0"/>
      </patternFill>
    </fill>
    <fill>
      <patternFill patternType="solid">
        <fgColor theme="9" tint="0.79998168889431442"/>
        <bgColor rgb="FFD6DCE4"/>
      </patternFill>
    </fill>
    <fill>
      <patternFill patternType="solid">
        <fgColor theme="9" tint="0.59999389629810485"/>
        <bgColor rgb="FFD6DCE4"/>
      </patternFill>
    </fill>
    <fill>
      <patternFill patternType="solid">
        <fgColor theme="0"/>
        <bgColor auto="1"/>
      </patternFill>
    </fill>
    <fill>
      <patternFill patternType="solid">
        <fgColor rgb="FFFFFFFF"/>
        <bgColor indexed="64"/>
      </patternFill>
    </fill>
    <fill>
      <patternFill patternType="solid">
        <fgColor rgb="FFF2F2F2"/>
        <bgColor indexed="64"/>
      </patternFill>
    </fill>
    <fill>
      <patternFill patternType="solid">
        <fgColor rgb="FF375623"/>
        <bgColor indexed="64"/>
      </patternFill>
    </fill>
    <fill>
      <patternFill patternType="solid">
        <fgColor rgb="FFA9D08E"/>
        <bgColor indexed="64"/>
      </patternFill>
    </fill>
    <fill>
      <patternFill patternType="solid">
        <fgColor rgb="FF548235"/>
        <bgColor indexed="64"/>
      </patternFill>
    </fill>
    <fill>
      <patternFill patternType="solid">
        <fgColor rgb="FF006878"/>
        <bgColor indexed="64"/>
      </patternFill>
    </fill>
    <fill>
      <patternFill patternType="solid">
        <fgColor rgb="FF368270"/>
        <bgColor indexed="64"/>
      </patternFill>
    </fill>
    <fill>
      <patternFill patternType="solid">
        <fgColor theme="0" tint="-0.14999847407452621"/>
        <bgColor indexed="64"/>
      </patternFill>
    </fill>
    <fill>
      <gradientFill degree="270">
        <stop position="0">
          <color theme="0"/>
        </stop>
        <stop position="1">
          <color rgb="FF006878"/>
        </stop>
      </gradientFill>
    </fill>
    <fill>
      <patternFill patternType="solid">
        <fgColor rgb="FF006878"/>
        <bgColor rgb="FF8496B0"/>
      </patternFill>
    </fill>
    <fill>
      <patternFill patternType="solid">
        <fgColor rgb="FF006878"/>
        <bgColor rgb="FFADB9CA"/>
      </patternFill>
    </fill>
    <fill>
      <patternFill patternType="solid">
        <fgColor theme="9" tint="0.59999389629810485"/>
        <bgColor theme="0"/>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6878"/>
        <bgColor theme="0"/>
      </patternFill>
    </fill>
  </fills>
  <borders count="148">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top style="thin">
        <color rgb="FF000000"/>
      </top>
      <bottom/>
      <diagonal/>
    </border>
    <border>
      <left/>
      <right/>
      <top/>
      <bottom style="thin">
        <color rgb="FF000000"/>
      </bottom>
      <diagonal/>
    </border>
    <border>
      <left style="thin">
        <color rgb="FF000000"/>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rgb="FF000000"/>
      </bottom>
      <diagonal/>
    </border>
    <border>
      <left style="thin">
        <color indexed="64"/>
      </left>
      <right/>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diagonal/>
    </border>
    <border>
      <left style="thin">
        <color rgb="FF000000"/>
      </left>
      <right style="thin">
        <color rgb="FF000000"/>
      </right>
      <top/>
      <bottom/>
      <diagonal/>
    </border>
    <border>
      <left style="thick">
        <color theme="0"/>
      </left>
      <right/>
      <top style="thick">
        <color theme="0"/>
      </top>
      <bottom/>
      <diagonal/>
    </border>
    <border>
      <left/>
      <right/>
      <top style="thick">
        <color theme="0"/>
      </top>
      <bottom/>
      <diagonal/>
    </border>
    <border>
      <left/>
      <right style="thin">
        <color rgb="FF000000"/>
      </right>
      <top style="thick">
        <color theme="0"/>
      </top>
      <bottom/>
      <diagonal/>
    </border>
    <border>
      <left style="thick">
        <color theme="0"/>
      </left>
      <right/>
      <top/>
      <bottom/>
      <diagonal/>
    </border>
    <border>
      <left style="thin">
        <color indexed="64"/>
      </left>
      <right/>
      <top style="thick">
        <color theme="0"/>
      </top>
      <bottom/>
      <diagonal/>
    </border>
    <border>
      <left style="thin">
        <color rgb="FF000000"/>
      </left>
      <right style="thin">
        <color rgb="FF000000"/>
      </right>
      <top/>
      <bottom style="thin">
        <color rgb="FF000000"/>
      </bottom>
      <diagonal/>
    </border>
    <border>
      <left style="thick">
        <color indexed="64"/>
      </left>
      <right/>
      <top style="thick">
        <color indexed="64"/>
      </top>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auto="1"/>
      </right>
      <top style="thick">
        <color theme="0"/>
      </top>
      <bottom/>
      <diagonal/>
    </border>
    <border>
      <left style="medium">
        <color indexed="64"/>
      </left>
      <right/>
      <top style="medium">
        <color indexed="64"/>
      </top>
      <bottom/>
      <diagonal/>
    </border>
    <border>
      <left/>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right style="thick">
        <color theme="0"/>
      </right>
      <top/>
      <bottom style="thin">
        <color auto="1"/>
      </bottom>
      <diagonal/>
    </border>
    <border>
      <left/>
      <right style="thin">
        <color rgb="FF000000"/>
      </right>
      <top style="thin">
        <color indexed="64"/>
      </top>
      <bottom style="thin">
        <color rgb="FF000000"/>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rgb="FF000000"/>
      </right>
      <top style="thin">
        <color theme="0" tint="-0.14999847407452621"/>
      </top>
      <bottom style="thin">
        <color theme="0" tint="-0.14999847407452621"/>
      </bottom>
      <diagonal/>
    </border>
    <border>
      <left style="thin">
        <color indexed="64"/>
      </left>
      <right/>
      <top/>
      <bottom style="thin">
        <color theme="0" tint="-0.14999847407452621"/>
      </bottom>
      <diagonal/>
    </border>
    <border>
      <left/>
      <right/>
      <top/>
      <bottom style="thin">
        <color theme="0" tint="-0.14999847407452621"/>
      </bottom>
      <diagonal/>
    </border>
    <border>
      <left/>
      <right style="thin">
        <color rgb="FF000000"/>
      </right>
      <top/>
      <bottom style="thin">
        <color theme="0" tint="-0.14999847407452621"/>
      </bottom>
      <diagonal/>
    </border>
    <border>
      <left style="medium">
        <color theme="9" tint="-0.249977111117893"/>
      </left>
      <right style="thin">
        <color rgb="FF000000"/>
      </right>
      <top style="medium">
        <color theme="9" tint="-0.249977111117893"/>
      </top>
      <bottom style="thin">
        <color rgb="FF000000"/>
      </bottom>
      <diagonal/>
    </border>
    <border>
      <left style="thin">
        <color rgb="FF000000"/>
      </left>
      <right style="thin">
        <color rgb="FF000000"/>
      </right>
      <top style="medium">
        <color theme="9" tint="-0.249977111117893"/>
      </top>
      <bottom style="thin">
        <color rgb="FF000000"/>
      </bottom>
      <diagonal/>
    </border>
    <border>
      <left style="thin">
        <color rgb="FF000000"/>
      </left>
      <right style="medium">
        <color theme="9" tint="-0.249977111117893"/>
      </right>
      <top style="medium">
        <color theme="9" tint="-0.249977111117893"/>
      </top>
      <bottom style="thin">
        <color rgb="FF000000"/>
      </bottom>
      <diagonal/>
    </border>
    <border>
      <left style="medium">
        <color theme="9" tint="-0.249977111117893"/>
      </left>
      <right style="thin">
        <color rgb="FF000000"/>
      </right>
      <top/>
      <bottom/>
      <diagonal/>
    </border>
    <border>
      <left style="medium">
        <color theme="9" tint="-0.249977111117893"/>
      </left>
      <right style="thin">
        <color rgb="FF000000"/>
      </right>
      <top style="thin">
        <color rgb="FF000000"/>
      </top>
      <bottom style="medium">
        <color theme="9" tint="-0.249977111117893"/>
      </bottom>
      <diagonal/>
    </border>
    <border>
      <left style="thin">
        <color rgb="FF000000"/>
      </left>
      <right style="thin">
        <color rgb="FF000000"/>
      </right>
      <top style="thin">
        <color rgb="FF000000"/>
      </top>
      <bottom style="medium">
        <color theme="9" tint="-0.249977111117893"/>
      </bottom>
      <diagonal/>
    </border>
    <border>
      <left style="thin">
        <color rgb="FF000000"/>
      </left>
      <right style="medium">
        <color theme="9" tint="-0.249977111117893"/>
      </right>
      <top style="thin">
        <color rgb="FF000000"/>
      </top>
      <bottom style="medium">
        <color theme="9" tint="-0.249977111117893"/>
      </bottom>
      <diagonal/>
    </border>
    <border>
      <left style="medium">
        <color theme="0"/>
      </left>
      <right style="thin">
        <color rgb="FF000000"/>
      </right>
      <top style="medium">
        <color theme="0"/>
      </top>
      <bottom style="thin">
        <color rgb="FF000000"/>
      </bottom>
      <diagonal/>
    </border>
    <border>
      <left style="thin">
        <color rgb="FF000000"/>
      </left>
      <right style="thin">
        <color rgb="FF000000"/>
      </right>
      <top style="medium">
        <color theme="0"/>
      </top>
      <bottom style="thin">
        <color rgb="FF000000"/>
      </bottom>
      <diagonal/>
    </border>
    <border>
      <left style="thin">
        <color rgb="FF000000"/>
      </left>
      <right style="medium">
        <color theme="0"/>
      </right>
      <top style="medium">
        <color theme="0"/>
      </top>
      <bottom style="thin">
        <color rgb="FF000000"/>
      </bottom>
      <diagonal/>
    </border>
    <border>
      <left style="medium">
        <color theme="0"/>
      </left>
      <right style="thin">
        <color rgb="FF000000"/>
      </right>
      <top style="thin">
        <color rgb="FF000000"/>
      </top>
      <bottom style="medium">
        <color theme="0"/>
      </bottom>
      <diagonal/>
    </border>
    <border>
      <left style="thin">
        <color rgb="FF000000"/>
      </left>
      <right style="thin">
        <color rgb="FF000000"/>
      </right>
      <top style="thin">
        <color rgb="FF000000"/>
      </top>
      <bottom style="medium">
        <color theme="0"/>
      </bottom>
      <diagonal/>
    </border>
    <border>
      <left style="thin">
        <color rgb="FF000000"/>
      </left>
      <right style="medium">
        <color theme="0"/>
      </right>
      <top style="thin">
        <color rgb="FF000000"/>
      </top>
      <bottom style="medium">
        <color theme="0"/>
      </bottom>
      <diagonal/>
    </border>
    <border>
      <left style="thick">
        <color theme="0"/>
      </left>
      <right/>
      <top/>
      <bottom style="medium">
        <color indexed="64"/>
      </bottom>
      <diagonal/>
    </border>
    <border>
      <left/>
      <right style="thin">
        <color rgb="FF000000"/>
      </right>
      <top/>
      <bottom style="medium">
        <color indexed="64"/>
      </bottom>
      <diagonal/>
    </border>
    <border>
      <left style="thin">
        <color indexed="64"/>
      </left>
      <right/>
      <top/>
      <bottom style="medium">
        <color indexed="64"/>
      </bottom>
      <diagonal/>
    </border>
    <border>
      <left style="thin">
        <color rgb="FF000000"/>
      </left>
      <right style="thin">
        <color rgb="FF000000"/>
      </right>
      <top style="thin">
        <color indexed="64"/>
      </top>
      <bottom style="thin">
        <color rgb="FF000000"/>
      </bottom>
      <diagonal/>
    </border>
  </borders>
  <cellStyleXfs count="2">
    <xf numFmtId="0" fontId="0" fillId="0" borderId="0"/>
    <xf numFmtId="0" fontId="41" fillId="0" borderId="0" applyNumberFormat="0" applyFill="0" applyBorder="0" applyAlignment="0" applyProtection="0"/>
  </cellStyleXfs>
  <cellXfs count="1235">
    <xf numFmtId="0" fontId="0" fillId="0" borderId="0" xfId="0"/>
    <xf numFmtId="0" fontId="0" fillId="5" borderId="0" xfId="0" applyFill="1"/>
    <xf numFmtId="2" fontId="32" fillId="7" borderId="29" xfId="0" applyNumberFormat="1" applyFont="1" applyFill="1" applyBorder="1" applyProtection="1">
      <protection hidden="1"/>
    </xf>
    <xf numFmtId="0" fontId="0" fillId="5" borderId="0" xfId="0" applyFill="1" applyProtection="1">
      <protection locked="0"/>
    </xf>
    <xf numFmtId="0" fontId="50" fillId="5" borderId="0" xfId="0" applyFont="1" applyFill="1" applyAlignment="1" applyProtection="1">
      <alignment vertical="center"/>
      <protection locked="0"/>
    </xf>
    <xf numFmtId="0" fontId="24" fillId="10" borderId="5" xfId="0" applyFont="1" applyFill="1" applyBorder="1" applyAlignment="1" applyProtection="1">
      <alignment vertical="center" wrapText="1"/>
      <protection locked="0"/>
    </xf>
    <xf numFmtId="0" fontId="0" fillId="5" borderId="5" xfId="0" applyFill="1" applyBorder="1" applyProtection="1">
      <protection locked="0"/>
    </xf>
    <xf numFmtId="0" fontId="56" fillId="5" borderId="0" xfId="0" applyFont="1" applyFill="1" applyAlignment="1">
      <alignment vertical="center" wrapText="1"/>
    </xf>
    <xf numFmtId="0" fontId="39" fillId="5" borderId="0" xfId="0" applyFont="1" applyFill="1" applyProtection="1">
      <protection locked="0"/>
    </xf>
    <xf numFmtId="2" fontId="29" fillId="5" borderId="28" xfId="0" applyNumberFormat="1" applyFont="1" applyFill="1" applyBorder="1" applyProtection="1">
      <protection hidden="1"/>
    </xf>
    <xf numFmtId="2" fontId="29" fillId="5" borderId="29" xfId="0" applyNumberFormat="1" applyFont="1" applyFill="1" applyBorder="1" applyProtection="1">
      <protection hidden="1"/>
    </xf>
    <xf numFmtId="0" fontId="6" fillId="3" borderId="17" xfId="0" applyFont="1" applyFill="1" applyBorder="1" applyProtection="1">
      <protection locked="0"/>
    </xf>
    <xf numFmtId="0" fontId="1" fillId="3" borderId="12" xfId="0" applyFont="1" applyFill="1" applyBorder="1" applyProtection="1">
      <protection locked="0"/>
    </xf>
    <xf numFmtId="2" fontId="0" fillId="5" borderId="0" xfId="0" applyNumberFormat="1" applyFill="1" applyProtection="1">
      <protection locked="0"/>
    </xf>
    <xf numFmtId="2" fontId="17" fillId="5" borderId="5" xfId="0" applyNumberFormat="1" applyFont="1" applyFill="1" applyBorder="1" applyAlignment="1" applyProtection="1">
      <alignment vertical="center" wrapText="1"/>
      <protection locked="0"/>
    </xf>
    <xf numFmtId="0" fontId="1" fillId="3" borderId="5" xfId="0" applyFont="1" applyFill="1" applyBorder="1" applyProtection="1">
      <protection locked="0"/>
    </xf>
    <xf numFmtId="0" fontId="6" fillId="3" borderId="10" xfId="0" applyFont="1" applyFill="1" applyBorder="1" applyProtection="1">
      <protection locked="0"/>
    </xf>
    <xf numFmtId="0" fontId="32" fillId="7" borderId="28" xfId="0" applyFont="1" applyFill="1" applyBorder="1" applyProtection="1">
      <protection locked="0"/>
    </xf>
    <xf numFmtId="0" fontId="32" fillId="7" borderId="29" xfId="0" applyFont="1" applyFill="1" applyBorder="1" applyProtection="1">
      <protection locked="0"/>
    </xf>
    <xf numFmtId="0" fontId="32" fillId="7" borderId="30" xfId="0" applyFont="1" applyFill="1" applyBorder="1" applyProtection="1">
      <protection locked="0"/>
    </xf>
    <xf numFmtId="0" fontId="1" fillId="3" borderId="5" xfId="0" applyFont="1" applyFill="1" applyBorder="1" applyAlignment="1" applyProtection="1">
      <alignment vertical="center"/>
      <protection locked="0"/>
    </xf>
    <xf numFmtId="0" fontId="50" fillId="5" borderId="0" xfId="0" applyFont="1" applyFill="1" applyAlignment="1" applyProtection="1">
      <alignment vertical="center"/>
      <protection hidden="1"/>
    </xf>
    <xf numFmtId="0" fontId="36" fillId="5" borderId="77" xfId="0" applyFont="1" applyFill="1" applyBorder="1" applyAlignment="1" applyProtection="1">
      <alignment horizontal="center" vertical="center"/>
      <protection hidden="1"/>
    </xf>
    <xf numFmtId="0" fontId="36" fillId="5" borderId="79" xfId="0" applyFont="1" applyFill="1" applyBorder="1" applyAlignment="1" applyProtection="1">
      <alignment horizontal="center" vertical="center"/>
      <protection hidden="1"/>
    </xf>
    <xf numFmtId="2" fontId="36" fillId="7" borderId="82" xfId="0" applyNumberFormat="1" applyFont="1" applyFill="1" applyBorder="1" applyAlignment="1" applyProtection="1">
      <alignment horizontal="center" vertical="center"/>
      <protection hidden="1"/>
    </xf>
    <xf numFmtId="2" fontId="36" fillId="5" borderId="82" xfId="0" applyNumberFormat="1" applyFont="1" applyFill="1" applyBorder="1" applyAlignment="1" applyProtection="1">
      <alignment horizontal="center" vertical="center"/>
      <protection hidden="1"/>
    </xf>
    <xf numFmtId="2" fontId="36" fillId="7" borderId="88" xfId="0" applyNumberFormat="1" applyFont="1" applyFill="1" applyBorder="1" applyAlignment="1" applyProtection="1">
      <alignment horizontal="center" vertical="center"/>
      <protection hidden="1"/>
    </xf>
    <xf numFmtId="2" fontId="36" fillId="5" borderId="79" xfId="0" applyNumberFormat="1" applyFont="1" applyFill="1" applyBorder="1" applyAlignment="1" applyProtection="1">
      <alignment horizontal="center" vertical="center"/>
      <protection hidden="1"/>
    </xf>
    <xf numFmtId="1" fontId="36" fillId="5" borderId="82" xfId="0" applyNumberFormat="1" applyFont="1" applyFill="1" applyBorder="1" applyAlignment="1" applyProtection="1">
      <alignment horizontal="center" vertical="center"/>
      <protection hidden="1"/>
    </xf>
    <xf numFmtId="0" fontId="36" fillId="5" borderId="89" xfId="0" applyFont="1" applyFill="1" applyBorder="1" applyAlignment="1" applyProtection="1">
      <alignment horizontal="center" vertical="center"/>
      <protection hidden="1"/>
    </xf>
    <xf numFmtId="1" fontId="36" fillId="5" borderId="88" xfId="0" applyNumberFormat="1" applyFont="1" applyFill="1" applyBorder="1" applyAlignment="1" applyProtection="1">
      <alignment horizontal="center" vertical="center"/>
      <protection hidden="1"/>
    </xf>
    <xf numFmtId="2" fontId="36" fillId="7" borderId="98" xfId="0" applyNumberFormat="1" applyFont="1" applyFill="1" applyBorder="1" applyAlignment="1" applyProtection="1">
      <alignment horizontal="center" vertical="center"/>
      <protection hidden="1"/>
    </xf>
    <xf numFmtId="1" fontId="36" fillId="7" borderId="81" xfId="0" applyNumberFormat="1" applyFont="1" applyFill="1" applyBorder="1" applyAlignment="1" applyProtection="1">
      <alignment horizontal="center" vertical="center"/>
      <protection hidden="1"/>
    </xf>
    <xf numFmtId="0" fontId="53" fillId="5" borderId="5" xfId="0" applyFont="1" applyFill="1" applyBorder="1" applyAlignment="1" applyProtection="1">
      <alignment vertical="center"/>
      <protection hidden="1"/>
    </xf>
    <xf numFmtId="1" fontId="53" fillId="5" borderId="5" xfId="0" applyNumberFormat="1" applyFont="1" applyFill="1" applyBorder="1" applyAlignment="1" applyProtection="1">
      <alignment vertical="center"/>
      <protection hidden="1"/>
    </xf>
    <xf numFmtId="0" fontId="57" fillId="5" borderId="5" xfId="1" applyFont="1" applyFill="1" applyBorder="1" applyAlignment="1" applyProtection="1">
      <alignment horizontal="left" vertical="top"/>
      <protection hidden="1"/>
    </xf>
    <xf numFmtId="0" fontId="1" fillId="3" borderId="5" xfId="0" applyFont="1" applyFill="1" applyBorder="1" applyAlignment="1" applyProtection="1">
      <alignment horizontal="left"/>
      <protection locked="0"/>
    </xf>
    <xf numFmtId="1" fontId="0" fillId="5" borderId="0" xfId="0" applyNumberFormat="1" applyFill="1" applyAlignment="1" applyProtection="1">
      <alignment horizontal="center" vertical="center"/>
      <protection locked="0"/>
    </xf>
    <xf numFmtId="0" fontId="13" fillId="5" borderId="0" xfId="0" applyFont="1" applyFill="1" applyAlignment="1" applyProtection="1">
      <alignment horizontal="center" vertical="center"/>
      <protection locked="0"/>
    </xf>
    <xf numFmtId="178" fontId="52" fillId="5" borderId="65" xfId="0" applyNumberFormat="1" applyFont="1" applyFill="1" applyBorder="1" applyAlignment="1" applyProtection="1">
      <alignment horizontal="center" vertical="center" wrapText="1"/>
      <protection locked="0"/>
    </xf>
    <xf numFmtId="1" fontId="50" fillId="5" borderId="90" xfId="0" applyNumberFormat="1" applyFont="1" applyFill="1" applyBorder="1" applyAlignment="1" applyProtection="1">
      <alignment horizontal="center" vertical="center" textRotation="180"/>
      <protection locked="0"/>
    </xf>
    <xf numFmtId="0" fontId="52" fillId="5" borderId="84" xfId="0" applyFont="1" applyFill="1" applyBorder="1" applyAlignment="1" applyProtection="1">
      <alignment horizontal="center" vertical="center"/>
      <protection locked="0"/>
    </xf>
    <xf numFmtId="0" fontId="52" fillId="5" borderId="86" xfId="0" applyFont="1" applyFill="1" applyBorder="1" applyAlignment="1" applyProtection="1">
      <alignment horizontal="center" vertical="center"/>
      <protection locked="0"/>
    </xf>
    <xf numFmtId="0" fontId="52" fillId="7" borderId="84" xfId="0" applyFont="1" applyFill="1" applyBorder="1" applyAlignment="1" applyProtection="1">
      <alignment horizontal="center" vertical="center"/>
      <protection locked="0"/>
    </xf>
    <xf numFmtId="0" fontId="52" fillId="7" borderId="86" xfId="0" applyFont="1" applyFill="1" applyBorder="1" applyAlignment="1" applyProtection="1">
      <alignment horizontal="center" vertical="center"/>
      <protection locked="0"/>
    </xf>
    <xf numFmtId="0" fontId="52" fillId="5" borderId="96" xfId="0" applyFont="1" applyFill="1" applyBorder="1" applyAlignment="1" applyProtection="1">
      <alignment horizontal="center" vertical="center"/>
      <protection locked="0"/>
    </xf>
    <xf numFmtId="2" fontId="52" fillId="5" borderId="84" xfId="0" applyNumberFormat="1" applyFont="1" applyFill="1" applyBorder="1" applyAlignment="1" applyProtection="1">
      <alignment horizontal="center" vertical="center"/>
      <protection locked="0"/>
    </xf>
    <xf numFmtId="2" fontId="52" fillId="7" borderId="85" xfId="0" applyNumberFormat="1" applyFont="1" applyFill="1" applyBorder="1" applyAlignment="1" applyProtection="1">
      <alignment horizontal="center" vertical="center"/>
      <protection locked="0"/>
    </xf>
    <xf numFmtId="2" fontId="52" fillId="7" borderId="86" xfId="0" applyNumberFormat="1" applyFont="1" applyFill="1" applyBorder="1" applyAlignment="1" applyProtection="1">
      <alignment horizontal="center" vertical="center"/>
      <protection locked="0"/>
    </xf>
    <xf numFmtId="0" fontId="39" fillId="5" borderId="0" xfId="0" applyFont="1" applyFill="1" applyAlignment="1" applyProtection="1">
      <alignment horizontal="center" vertical="center"/>
      <protection locked="0"/>
    </xf>
    <xf numFmtId="178" fontId="52" fillId="5" borderId="28" xfId="0" applyNumberFormat="1" applyFont="1" applyFill="1" applyBorder="1" applyAlignment="1" applyProtection="1">
      <alignment horizontal="center" vertical="center" wrapText="1"/>
      <protection locked="0"/>
    </xf>
    <xf numFmtId="1" fontId="52" fillId="5" borderId="78" xfId="0" applyNumberFormat="1" applyFont="1" applyFill="1" applyBorder="1" applyAlignment="1" applyProtection="1">
      <alignment horizontal="center" vertical="center" textRotation="180"/>
      <protection locked="0"/>
    </xf>
    <xf numFmtId="0" fontId="52" fillId="5" borderId="77" xfId="0" applyFont="1" applyFill="1" applyBorder="1" applyAlignment="1" applyProtection="1">
      <alignment horizontal="center" vertical="center"/>
      <protection locked="0"/>
    </xf>
    <xf numFmtId="0" fontId="52" fillId="5" borderId="87" xfId="0" applyFont="1" applyFill="1" applyBorder="1" applyAlignment="1" applyProtection="1">
      <alignment horizontal="center" vertical="center"/>
      <protection locked="0"/>
    </xf>
    <xf numFmtId="0" fontId="52" fillId="7" borderId="77" xfId="0" applyFont="1" applyFill="1" applyBorder="1" applyAlignment="1" applyProtection="1">
      <alignment horizontal="center" vertical="center"/>
      <protection locked="0"/>
    </xf>
    <xf numFmtId="0" fontId="52" fillId="7" borderId="87" xfId="0" applyFont="1" applyFill="1" applyBorder="1" applyAlignment="1" applyProtection="1">
      <alignment horizontal="center" vertical="center"/>
      <protection locked="0"/>
    </xf>
    <xf numFmtId="0" fontId="52" fillId="5" borderId="97" xfId="0" applyFont="1" applyFill="1" applyBorder="1" applyAlignment="1" applyProtection="1">
      <alignment horizontal="center" vertical="center"/>
      <protection locked="0"/>
    </xf>
    <xf numFmtId="2" fontId="52" fillId="5" borderId="77" xfId="0" applyNumberFormat="1" applyFont="1" applyFill="1" applyBorder="1" applyAlignment="1" applyProtection="1">
      <alignment horizontal="center" vertical="center"/>
      <protection locked="0"/>
    </xf>
    <xf numFmtId="2" fontId="52" fillId="7" borderId="15" xfId="0" applyNumberFormat="1" applyFont="1" applyFill="1" applyBorder="1" applyAlignment="1" applyProtection="1">
      <alignment horizontal="center" vertical="center"/>
      <protection locked="0"/>
    </xf>
    <xf numFmtId="2" fontId="52" fillId="5" borderId="15" xfId="0" applyNumberFormat="1" applyFont="1" applyFill="1" applyBorder="1" applyAlignment="1" applyProtection="1">
      <alignment horizontal="center" vertical="center"/>
      <protection locked="0"/>
    </xf>
    <xf numFmtId="2" fontId="52" fillId="7" borderId="87" xfId="0" applyNumberFormat="1" applyFont="1" applyFill="1" applyBorder="1" applyAlignment="1" applyProtection="1">
      <alignment horizontal="center" vertical="center"/>
      <protection locked="0"/>
    </xf>
    <xf numFmtId="1" fontId="52" fillId="5" borderId="77" xfId="0" applyNumberFormat="1" applyFont="1" applyFill="1" applyBorder="1" applyAlignment="1" applyProtection="1">
      <alignment horizontal="center" vertical="center"/>
      <protection locked="0"/>
    </xf>
    <xf numFmtId="1" fontId="52" fillId="5" borderId="15" xfId="0" applyNumberFormat="1" applyFont="1" applyFill="1" applyBorder="1" applyAlignment="1" applyProtection="1">
      <alignment horizontal="center" vertical="center"/>
      <protection locked="0"/>
    </xf>
    <xf numFmtId="1" fontId="52" fillId="5" borderId="87" xfId="0" applyNumberFormat="1" applyFont="1" applyFill="1" applyBorder="1" applyAlignment="1" applyProtection="1">
      <alignment horizontal="center" vertical="center"/>
      <protection locked="0"/>
    </xf>
    <xf numFmtId="178" fontId="52" fillId="5" borderId="80" xfId="0" applyNumberFormat="1" applyFont="1" applyFill="1" applyBorder="1" applyAlignment="1" applyProtection="1">
      <alignment horizontal="center" vertical="center" wrapText="1"/>
      <protection locked="0"/>
    </xf>
    <xf numFmtId="1" fontId="52" fillId="5" borderId="83" xfId="0" applyNumberFormat="1" applyFont="1" applyFill="1" applyBorder="1" applyAlignment="1" applyProtection="1">
      <alignment horizontal="center" vertical="center" textRotation="180"/>
      <protection locked="0"/>
    </xf>
    <xf numFmtId="0" fontId="52" fillId="5" borderId="79" xfId="0" applyFont="1" applyFill="1" applyBorder="1" applyAlignment="1" applyProtection="1">
      <alignment horizontal="center" vertical="center"/>
      <protection locked="0"/>
    </xf>
    <xf numFmtId="0" fontId="52" fillId="5" borderId="88" xfId="0" applyFont="1" applyFill="1" applyBorder="1" applyAlignment="1" applyProtection="1">
      <alignment horizontal="center" vertical="center"/>
      <protection locked="0"/>
    </xf>
    <xf numFmtId="0" fontId="52" fillId="7" borderId="79" xfId="0" applyFont="1" applyFill="1" applyBorder="1" applyAlignment="1" applyProtection="1">
      <alignment horizontal="center" vertical="center"/>
      <protection locked="0"/>
    </xf>
    <xf numFmtId="0" fontId="52" fillId="7" borderId="88" xfId="0" applyFont="1" applyFill="1" applyBorder="1" applyAlignment="1" applyProtection="1">
      <alignment horizontal="center" vertical="center"/>
      <protection locked="0"/>
    </xf>
    <xf numFmtId="0" fontId="52" fillId="5" borderId="98" xfId="0" applyFont="1" applyFill="1" applyBorder="1" applyAlignment="1" applyProtection="1">
      <alignment horizontal="center" vertical="center"/>
      <protection locked="0"/>
    </xf>
    <xf numFmtId="2" fontId="52" fillId="5" borderId="79" xfId="0" applyNumberFormat="1" applyFont="1" applyFill="1" applyBorder="1" applyAlignment="1" applyProtection="1">
      <alignment horizontal="center" vertical="center"/>
      <protection locked="0"/>
    </xf>
    <xf numFmtId="2" fontId="52" fillId="7" borderId="82" xfId="0" applyNumberFormat="1" applyFont="1" applyFill="1" applyBorder="1" applyAlignment="1" applyProtection="1">
      <alignment horizontal="center" vertical="center"/>
      <protection locked="0"/>
    </xf>
    <xf numFmtId="2" fontId="52" fillId="5" borderId="82" xfId="0" applyNumberFormat="1" applyFont="1" applyFill="1" applyBorder="1" applyAlignment="1" applyProtection="1">
      <alignment horizontal="center" vertical="center"/>
      <protection locked="0"/>
    </xf>
    <xf numFmtId="2" fontId="52" fillId="7" borderId="88" xfId="0" applyNumberFormat="1" applyFont="1" applyFill="1" applyBorder="1" applyAlignment="1" applyProtection="1">
      <alignment horizontal="center" vertical="center"/>
      <protection locked="0"/>
    </xf>
    <xf numFmtId="1" fontId="52" fillId="5" borderId="79" xfId="0" applyNumberFormat="1" applyFont="1" applyFill="1" applyBorder="1" applyAlignment="1" applyProtection="1">
      <alignment horizontal="center" vertical="center"/>
      <protection locked="0"/>
    </xf>
    <xf numFmtId="1" fontId="52" fillId="5" borderId="82" xfId="0" applyNumberFormat="1" applyFont="1" applyFill="1" applyBorder="1" applyAlignment="1" applyProtection="1">
      <alignment horizontal="center" vertical="center"/>
      <protection locked="0"/>
    </xf>
    <xf numFmtId="1" fontId="52" fillId="5" borderId="88" xfId="0" applyNumberFormat="1" applyFont="1" applyFill="1" applyBorder="1" applyAlignment="1" applyProtection="1">
      <alignment horizontal="center" vertical="center"/>
      <protection locked="0"/>
    </xf>
    <xf numFmtId="0" fontId="0" fillId="5" borderId="0" xfId="0"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169" fontId="52" fillId="5" borderId="0" xfId="0" applyNumberFormat="1" applyFont="1" applyFill="1" applyAlignment="1" applyProtection="1">
      <alignment horizontal="center" vertical="center"/>
      <protection locked="0"/>
    </xf>
    <xf numFmtId="0" fontId="50" fillId="5" borderId="0" xfId="0" applyFont="1" applyFill="1" applyAlignment="1" applyProtection="1">
      <alignment horizontal="center" vertical="center"/>
      <protection locked="0"/>
    </xf>
    <xf numFmtId="171" fontId="52" fillId="5" borderId="5" xfId="0" applyNumberFormat="1" applyFont="1" applyFill="1" applyBorder="1" applyAlignment="1" applyProtection="1">
      <alignment horizontal="center" vertical="center"/>
      <protection locked="0"/>
    </xf>
    <xf numFmtId="0" fontId="52" fillId="5" borderId="0" xfId="0" applyFont="1" applyFill="1" applyAlignment="1" applyProtection="1">
      <alignment horizontal="center" vertical="center"/>
      <protection locked="0"/>
    </xf>
    <xf numFmtId="2" fontId="14" fillId="5" borderId="0" xfId="0" applyNumberFormat="1" applyFont="1" applyFill="1" applyAlignment="1" applyProtection="1">
      <alignment horizontal="center" vertical="center"/>
      <protection locked="0"/>
    </xf>
    <xf numFmtId="2" fontId="52" fillId="5" borderId="0" xfId="0" applyNumberFormat="1" applyFont="1" applyFill="1" applyAlignment="1" applyProtection="1">
      <alignment horizontal="center" vertical="center"/>
      <protection locked="0"/>
    </xf>
    <xf numFmtId="1" fontId="52" fillId="5" borderId="0" xfId="0" applyNumberFormat="1" applyFont="1" applyFill="1" applyAlignment="1" applyProtection="1">
      <alignment horizontal="center" vertical="center"/>
      <protection locked="0"/>
    </xf>
    <xf numFmtId="1" fontId="52" fillId="5" borderId="0" xfId="0" applyNumberFormat="1" applyFont="1" applyFill="1" applyAlignment="1" applyProtection="1">
      <alignment horizontal="center" vertical="center" textRotation="255"/>
      <protection locked="0"/>
    </xf>
    <xf numFmtId="1" fontId="29" fillId="5" borderId="5" xfId="0" applyNumberFormat="1" applyFont="1" applyFill="1" applyBorder="1" applyAlignment="1" applyProtection="1">
      <alignment horizontal="center" vertical="center"/>
      <protection hidden="1"/>
    </xf>
    <xf numFmtId="173" fontId="53" fillId="5" borderId="101" xfId="0" applyNumberFormat="1" applyFont="1" applyFill="1" applyBorder="1" applyAlignment="1" applyProtection="1">
      <alignment vertical="center"/>
      <protection hidden="1"/>
    </xf>
    <xf numFmtId="0" fontId="29" fillId="5" borderId="5" xfId="0" applyFont="1" applyFill="1" applyBorder="1" applyAlignment="1" applyProtection="1">
      <alignment horizontal="center" vertical="center"/>
      <protection locked="0"/>
    </xf>
    <xf numFmtId="1" fontId="29" fillId="5" borderId="5" xfId="0" applyNumberFormat="1" applyFont="1" applyFill="1" applyBorder="1" applyAlignment="1" applyProtection="1">
      <alignment horizontal="center" vertical="center"/>
      <protection locked="0"/>
    </xf>
    <xf numFmtId="0" fontId="63" fillId="5" borderId="5" xfId="0" applyFont="1" applyFill="1" applyBorder="1" applyAlignment="1" applyProtection="1">
      <alignment vertical="center"/>
      <protection hidden="1"/>
    </xf>
    <xf numFmtId="0" fontId="64" fillId="5" borderId="5" xfId="0" applyFont="1" applyFill="1" applyBorder="1" applyAlignment="1" applyProtection="1">
      <alignment horizontal="center" vertical="center"/>
      <protection locked="0"/>
    </xf>
    <xf numFmtId="2" fontId="53" fillId="5" borderId="0" xfId="0" applyNumberFormat="1" applyFont="1" applyFill="1" applyAlignment="1" applyProtection="1">
      <alignment horizontal="center" vertical="center"/>
      <protection hidden="1"/>
    </xf>
    <xf numFmtId="2" fontId="62" fillId="5" borderId="5" xfId="0" applyNumberFormat="1" applyFont="1" applyFill="1" applyBorder="1" applyAlignment="1" applyProtection="1">
      <alignment horizontal="center" vertical="center"/>
      <protection hidden="1"/>
    </xf>
    <xf numFmtId="1" fontId="62" fillId="5" borderId="5" xfId="0" applyNumberFormat="1" applyFont="1" applyFill="1" applyBorder="1" applyAlignment="1" applyProtection="1">
      <alignment horizontal="center" vertical="center"/>
      <protection hidden="1"/>
    </xf>
    <xf numFmtId="1" fontId="53" fillId="5" borderId="5" xfId="0" applyNumberFormat="1" applyFont="1" applyFill="1" applyBorder="1" applyAlignment="1" applyProtection="1">
      <alignment horizontal="center" vertical="center"/>
      <protection hidden="1"/>
    </xf>
    <xf numFmtId="0" fontId="51" fillId="5" borderId="5" xfId="0" applyFont="1" applyFill="1" applyBorder="1" applyAlignment="1" applyProtection="1">
      <alignment horizontal="center" vertical="center"/>
      <protection hidden="1"/>
    </xf>
    <xf numFmtId="2" fontId="60" fillId="5" borderId="5" xfId="0" applyNumberFormat="1" applyFont="1" applyFill="1" applyBorder="1" applyAlignment="1" applyProtection="1">
      <alignment horizontal="center" vertical="center"/>
      <protection hidden="1"/>
    </xf>
    <xf numFmtId="2" fontId="53" fillId="5" borderId="5" xfId="0" applyNumberFormat="1" applyFont="1" applyFill="1" applyBorder="1" applyAlignment="1" applyProtection="1">
      <alignment horizontal="center" vertical="center"/>
      <protection hidden="1"/>
    </xf>
    <xf numFmtId="178" fontId="53" fillId="5" borderId="5" xfId="0" applyNumberFormat="1" applyFont="1" applyFill="1" applyBorder="1" applyAlignment="1" applyProtection="1">
      <alignment horizontal="center" vertical="center"/>
      <protection hidden="1"/>
    </xf>
    <xf numFmtId="0" fontId="53" fillId="5" borderId="5" xfId="0" applyFont="1" applyFill="1" applyBorder="1" applyAlignment="1" applyProtection="1">
      <alignment horizontal="center" vertical="center"/>
      <protection hidden="1"/>
    </xf>
    <xf numFmtId="2" fontId="53" fillId="5" borderId="5" xfId="0" applyNumberFormat="1" applyFont="1" applyFill="1" applyBorder="1" applyAlignment="1" applyProtection="1">
      <alignment vertical="center"/>
      <protection hidden="1"/>
    </xf>
    <xf numFmtId="2" fontId="53" fillId="5" borderId="5" xfId="0" applyNumberFormat="1" applyFont="1" applyFill="1" applyBorder="1" applyAlignment="1" applyProtection="1">
      <alignment horizontal="left" vertical="center"/>
      <protection hidden="1"/>
    </xf>
    <xf numFmtId="0" fontId="50" fillId="5" borderId="5" xfId="0" applyFont="1" applyFill="1" applyBorder="1" applyAlignment="1" applyProtection="1">
      <alignment horizontal="center" vertical="center"/>
      <protection locked="0"/>
    </xf>
    <xf numFmtId="169" fontId="53" fillId="5" borderId="0" xfId="0" applyNumberFormat="1" applyFont="1" applyFill="1" applyAlignment="1" applyProtection="1">
      <alignment horizontal="center" vertical="center"/>
      <protection hidden="1"/>
    </xf>
    <xf numFmtId="171" fontId="53" fillId="5" borderId="5" xfId="0" applyNumberFormat="1" applyFont="1" applyFill="1" applyBorder="1" applyAlignment="1" applyProtection="1">
      <alignment horizontal="center" vertical="center"/>
      <protection hidden="1"/>
    </xf>
    <xf numFmtId="0" fontId="53" fillId="5" borderId="0" xfId="0" applyFont="1" applyFill="1" applyAlignment="1" applyProtection="1">
      <alignment horizontal="center" vertical="center"/>
      <protection hidden="1"/>
    </xf>
    <xf numFmtId="2" fontId="60" fillId="5" borderId="0" xfId="0" applyNumberFormat="1" applyFont="1" applyFill="1" applyAlignment="1" applyProtection="1">
      <alignment horizontal="center" vertical="center"/>
      <protection hidden="1"/>
    </xf>
    <xf numFmtId="0" fontId="51" fillId="5" borderId="0" xfId="0" applyFont="1" applyFill="1" applyAlignment="1" applyProtection="1">
      <alignment horizontal="center" vertical="center"/>
      <protection hidden="1"/>
    </xf>
    <xf numFmtId="0" fontId="53" fillId="5" borderId="5" xfId="0" applyFont="1" applyFill="1" applyBorder="1" applyAlignment="1" applyProtection="1">
      <alignment horizontal="right" vertical="center"/>
      <protection hidden="1"/>
    </xf>
    <xf numFmtId="1" fontId="61" fillId="5" borderId="5" xfId="0" applyNumberFormat="1" applyFont="1" applyFill="1" applyBorder="1" applyAlignment="1" applyProtection="1">
      <alignment horizontal="center" vertical="center"/>
      <protection hidden="1"/>
    </xf>
    <xf numFmtId="169" fontId="53" fillId="5" borderId="5" xfId="0" applyNumberFormat="1" applyFont="1" applyFill="1" applyBorder="1" applyAlignment="1" applyProtection="1">
      <alignment horizontal="center" vertical="center"/>
      <protection hidden="1"/>
    </xf>
    <xf numFmtId="1" fontId="53" fillId="5" borderId="5" xfId="0" applyNumberFormat="1" applyFont="1" applyFill="1" applyBorder="1" applyAlignment="1" applyProtection="1">
      <alignment horizontal="center" vertical="center" textRotation="255"/>
      <protection hidden="1"/>
    </xf>
    <xf numFmtId="166" fontId="29" fillId="5" borderId="5" xfId="0" applyNumberFormat="1" applyFont="1" applyFill="1" applyBorder="1" applyAlignment="1" applyProtection="1">
      <alignment vertical="center"/>
      <protection hidden="1"/>
    </xf>
    <xf numFmtId="179" fontId="53" fillId="5" borderId="5" xfId="0" applyNumberFormat="1" applyFont="1" applyFill="1" applyBorder="1" applyAlignment="1" applyProtection="1">
      <alignment horizontal="center" vertical="center"/>
      <protection hidden="1"/>
    </xf>
    <xf numFmtId="1" fontId="53" fillId="5" borderId="0" xfId="0" applyNumberFormat="1" applyFont="1" applyFill="1" applyAlignment="1" applyProtection="1">
      <alignment horizontal="center" vertical="center" textRotation="255"/>
      <protection hidden="1"/>
    </xf>
    <xf numFmtId="1" fontId="53" fillId="5" borderId="0" xfId="0" applyNumberFormat="1" applyFont="1" applyFill="1" applyAlignment="1" applyProtection="1">
      <alignment horizontal="center" vertical="center"/>
      <protection hidden="1"/>
    </xf>
    <xf numFmtId="14" fontId="64" fillId="5" borderId="5" xfId="0" applyNumberFormat="1" applyFont="1" applyFill="1" applyBorder="1" applyAlignment="1" applyProtection="1">
      <alignment horizontal="center" vertical="center"/>
      <protection hidden="1"/>
    </xf>
    <xf numFmtId="14" fontId="64" fillId="5" borderId="5" xfId="0" applyNumberFormat="1" applyFont="1" applyFill="1" applyBorder="1" applyAlignment="1" applyProtection="1">
      <alignment vertical="center"/>
      <protection hidden="1"/>
    </xf>
    <xf numFmtId="0" fontId="64" fillId="5" borderId="5" xfId="0" applyFont="1" applyFill="1" applyBorder="1" applyAlignment="1" applyProtection="1">
      <alignment horizontal="center" vertical="center"/>
      <protection hidden="1"/>
    </xf>
    <xf numFmtId="14" fontId="29" fillId="5" borderId="5" xfId="0" applyNumberFormat="1" applyFont="1" applyFill="1" applyBorder="1" applyAlignment="1" applyProtection="1">
      <alignment horizontal="center" vertical="center"/>
      <protection hidden="1"/>
    </xf>
    <xf numFmtId="171" fontId="64" fillId="5" borderId="5" xfId="0" applyNumberFormat="1" applyFont="1" applyFill="1" applyBorder="1" applyAlignment="1" applyProtection="1">
      <alignment horizontal="center" vertical="center"/>
      <protection hidden="1"/>
    </xf>
    <xf numFmtId="172" fontId="53" fillId="5" borderId="5" xfId="0" applyNumberFormat="1" applyFont="1" applyFill="1" applyBorder="1" applyAlignment="1" applyProtection="1">
      <alignment horizontal="center" vertical="center"/>
      <protection hidden="1"/>
    </xf>
    <xf numFmtId="0" fontId="29" fillId="5" borderId="5" xfId="0" applyFont="1" applyFill="1" applyBorder="1" applyAlignment="1" applyProtection="1">
      <alignment horizontal="center" vertical="center"/>
      <protection hidden="1"/>
    </xf>
    <xf numFmtId="1" fontId="64" fillId="5" borderId="5" xfId="0" applyNumberFormat="1" applyFont="1" applyFill="1" applyBorder="1" applyAlignment="1" applyProtection="1">
      <alignment horizontal="center" vertical="center"/>
      <protection hidden="1"/>
    </xf>
    <xf numFmtId="2" fontId="29" fillId="5" borderId="5" xfId="0" applyNumberFormat="1" applyFont="1" applyFill="1" applyBorder="1" applyAlignment="1" applyProtection="1">
      <alignment horizontal="center" vertical="center"/>
      <protection hidden="1"/>
    </xf>
    <xf numFmtId="177" fontId="29" fillId="5" borderId="5" xfId="0" applyNumberFormat="1" applyFont="1" applyFill="1" applyBorder="1" applyAlignment="1" applyProtection="1">
      <alignment horizontal="center" vertical="center"/>
      <protection hidden="1"/>
    </xf>
    <xf numFmtId="176" fontId="29" fillId="5" borderId="5" xfId="0" applyNumberFormat="1" applyFont="1" applyFill="1" applyBorder="1" applyAlignment="1" applyProtection="1">
      <alignment horizontal="center" vertical="center"/>
      <protection hidden="1"/>
    </xf>
    <xf numFmtId="171" fontId="65" fillId="5" borderId="5" xfId="0" applyNumberFormat="1" applyFont="1" applyFill="1" applyBorder="1" applyAlignment="1" applyProtection="1">
      <alignment horizontal="center" vertical="center"/>
      <protection locked="0"/>
    </xf>
    <xf numFmtId="169" fontId="54" fillId="5" borderId="5" xfId="0" applyNumberFormat="1" applyFont="1" applyFill="1" applyBorder="1" applyAlignment="1" applyProtection="1">
      <alignment vertical="center" wrapText="1"/>
      <protection hidden="1"/>
    </xf>
    <xf numFmtId="0" fontId="60" fillId="5" borderId="5" xfId="0" applyFont="1" applyFill="1" applyBorder="1" applyAlignment="1" applyProtection="1">
      <alignment wrapText="1"/>
      <protection hidden="1"/>
    </xf>
    <xf numFmtId="170" fontId="53" fillId="5" borderId="5" xfId="0" applyNumberFormat="1" applyFont="1" applyFill="1" applyBorder="1" applyAlignment="1" applyProtection="1">
      <alignment horizontal="center" vertical="center"/>
      <protection hidden="1"/>
    </xf>
    <xf numFmtId="169" fontId="65" fillId="5" borderId="0" xfId="0" applyNumberFormat="1" applyFont="1" applyFill="1" applyAlignment="1" applyProtection="1">
      <alignment horizontal="center" vertical="center"/>
      <protection locked="0"/>
    </xf>
    <xf numFmtId="0" fontId="65" fillId="5" borderId="0" xfId="0" applyFont="1" applyFill="1" applyAlignment="1" applyProtection="1">
      <alignment horizontal="center" vertical="center"/>
      <protection locked="0"/>
    </xf>
    <xf numFmtId="2" fontId="67" fillId="5" borderId="0" xfId="0" applyNumberFormat="1" applyFont="1" applyFill="1" applyAlignment="1" applyProtection="1">
      <alignment horizontal="center" vertical="center"/>
      <protection locked="0"/>
    </xf>
    <xf numFmtId="2" fontId="65" fillId="5" borderId="0" xfId="0" applyNumberFormat="1" applyFont="1" applyFill="1" applyAlignment="1" applyProtection="1">
      <alignment horizontal="center" vertical="center"/>
      <protection locked="0"/>
    </xf>
    <xf numFmtId="1" fontId="65" fillId="5" borderId="0" xfId="0" applyNumberFormat="1" applyFont="1" applyFill="1" applyAlignment="1" applyProtection="1">
      <alignment horizontal="center" vertical="center" textRotation="255"/>
      <protection locked="0"/>
    </xf>
    <xf numFmtId="1" fontId="65" fillId="5" borderId="0" xfId="0" applyNumberFormat="1" applyFont="1" applyFill="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11" fillId="5" borderId="5" xfId="0" applyFont="1" applyFill="1" applyBorder="1" applyAlignment="1" applyProtection="1">
      <alignment horizontal="center" vertical="center"/>
      <protection locked="0"/>
    </xf>
    <xf numFmtId="0" fontId="1" fillId="3" borderId="4" xfId="0" applyFont="1" applyFill="1" applyBorder="1" applyAlignment="1" applyProtection="1">
      <alignment vertical="center"/>
      <protection locked="0"/>
    </xf>
    <xf numFmtId="0" fontId="1" fillId="3" borderId="2" xfId="0" applyFont="1" applyFill="1" applyBorder="1" applyAlignment="1" applyProtection="1">
      <alignment horizontal="center"/>
      <protection locked="0"/>
    </xf>
    <xf numFmtId="167" fontId="4" fillId="3" borderId="2"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protection locked="0"/>
    </xf>
    <xf numFmtId="0" fontId="1" fillId="3" borderId="54" xfId="0" applyFont="1" applyFill="1" applyBorder="1" applyAlignment="1" applyProtection="1">
      <alignment horizontal="center"/>
      <protection locked="0"/>
    </xf>
    <xf numFmtId="167" fontId="4" fillId="3" borderId="54" xfId="0" applyNumberFormat="1" applyFont="1" applyFill="1" applyBorder="1" applyAlignment="1" applyProtection="1">
      <alignment horizontal="center" wrapText="1"/>
      <protection locked="0"/>
    </xf>
    <xf numFmtId="2" fontId="70" fillId="5" borderId="27" xfId="0" applyNumberFormat="1" applyFont="1" applyFill="1" applyBorder="1" applyAlignment="1" applyProtection="1">
      <alignment horizontal="center" wrapText="1"/>
      <protection hidden="1"/>
    </xf>
    <xf numFmtId="0" fontId="70" fillId="5" borderId="95" xfId="0" applyFont="1" applyFill="1" applyBorder="1" applyAlignment="1" applyProtection="1">
      <alignment vertical="center" wrapText="1"/>
      <protection hidden="1"/>
    </xf>
    <xf numFmtId="0" fontId="73" fillId="7" borderId="95" xfId="0" applyFont="1" applyFill="1" applyBorder="1" applyAlignment="1" applyProtection="1">
      <alignment horizontal="center" vertical="center" wrapText="1"/>
      <protection hidden="1"/>
    </xf>
    <xf numFmtId="2" fontId="74" fillId="5" borderId="71" xfId="0" applyNumberFormat="1" applyFont="1" applyFill="1" applyBorder="1" applyAlignment="1" applyProtection="1">
      <alignment horizontal="center" vertical="top" wrapText="1"/>
      <protection hidden="1"/>
    </xf>
    <xf numFmtId="0" fontId="72" fillId="5" borderId="51" xfId="0" applyFont="1" applyFill="1" applyBorder="1" applyAlignment="1" applyProtection="1">
      <alignment vertical="top" wrapText="1"/>
      <protection hidden="1"/>
    </xf>
    <xf numFmtId="0" fontId="72" fillId="5" borderId="52" xfId="0" applyFont="1" applyFill="1" applyBorder="1" applyAlignment="1" applyProtection="1">
      <alignment vertical="top" wrapText="1"/>
      <protection hidden="1"/>
    </xf>
    <xf numFmtId="0" fontId="72" fillId="5" borderId="53" xfId="0" applyFont="1" applyFill="1" applyBorder="1" applyAlignment="1" applyProtection="1">
      <alignment vertical="top" wrapText="1"/>
      <protection hidden="1"/>
    </xf>
    <xf numFmtId="2" fontId="70" fillId="7" borderId="50" xfId="0" applyNumberFormat="1" applyFont="1" applyFill="1" applyBorder="1" applyAlignment="1" applyProtection="1">
      <alignment horizontal="center" vertical="center" textRotation="42" wrapText="1"/>
      <protection locked="0"/>
    </xf>
    <xf numFmtId="2" fontId="70" fillId="7" borderId="75" xfId="0" applyNumberFormat="1" applyFont="1" applyFill="1" applyBorder="1" applyAlignment="1" applyProtection="1">
      <alignment horizontal="center" vertical="center" textRotation="42" wrapText="1"/>
      <protection locked="0"/>
    </xf>
    <xf numFmtId="2" fontId="70" fillId="7" borderId="53" xfId="0" applyNumberFormat="1" applyFont="1" applyFill="1" applyBorder="1" applyAlignment="1" applyProtection="1">
      <alignment horizontal="center" vertical="center" textRotation="42" wrapText="1"/>
      <protection locked="0"/>
    </xf>
    <xf numFmtId="167" fontId="4" fillId="3" borderId="57" xfId="0" applyNumberFormat="1" applyFont="1" applyFill="1" applyBorder="1" applyAlignment="1" applyProtection="1">
      <alignment horizontal="center" wrapText="1"/>
      <protection locked="0"/>
    </xf>
    <xf numFmtId="0" fontId="1" fillId="3" borderId="57" xfId="0" applyFont="1" applyFill="1" applyBorder="1" applyAlignment="1" applyProtection="1">
      <alignment horizontal="center"/>
      <protection locked="0"/>
    </xf>
    <xf numFmtId="0" fontId="1" fillId="3" borderId="110" xfId="0" applyFont="1" applyFill="1" applyBorder="1" applyAlignment="1" applyProtection="1">
      <alignment horizontal="left" vertical="center" indent="1"/>
      <protection locked="0"/>
    </xf>
    <xf numFmtId="0" fontId="1" fillId="3" borderId="105" xfId="0" applyFont="1" applyFill="1" applyBorder="1" applyAlignment="1" applyProtection="1">
      <alignment horizontal="left" vertical="center" indent="1"/>
      <protection locked="0"/>
    </xf>
    <xf numFmtId="0" fontId="1" fillId="3" borderId="115" xfId="0" applyFont="1" applyFill="1" applyBorder="1" applyAlignment="1" applyProtection="1">
      <alignment horizontal="left" vertical="center" indent="1"/>
      <protection locked="0"/>
    </xf>
    <xf numFmtId="0" fontId="1" fillId="3" borderId="106" xfId="0" applyFont="1" applyFill="1" applyBorder="1" applyAlignment="1" applyProtection="1">
      <alignment horizontal="left" vertical="center" indent="1"/>
      <protection locked="0"/>
    </xf>
    <xf numFmtId="0" fontId="87" fillId="3" borderId="7" xfId="0" applyFont="1" applyFill="1" applyBorder="1" applyAlignment="1" applyProtection="1">
      <alignment vertical="center"/>
      <protection locked="0"/>
    </xf>
    <xf numFmtId="0" fontId="87" fillId="3" borderId="9" xfId="0" applyFont="1" applyFill="1" applyBorder="1" applyAlignment="1" applyProtection="1">
      <alignment vertical="center"/>
      <protection locked="0"/>
    </xf>
    <xf numFmtId="165" fontId="1" fillId="3" borderId="6" xfId="0" applyNumberFormat="1" applyFont="1" applyFill="1" applyBorder="1" applyAlignment="1" applyProtection="1">
      <alignment vertical="top" indent="1"/>
      <protection locked="0"/>
    </xf>
    <xf numFmtId="2" fontId="52" fillId="7" borderId="68" xfId="0" applyNumberFormat="1" applyFont="1" applyFill="1" applyBorder="1" applyAlignment="1" applyProtection="1">
      <alignment horizontal="center" vertical="center"/>
      <protection locked="0"/>
    </xf>
    <xf numFmtId="1" fontId="47" fillId="8" borderId="12" xfId="0" applyNumberFormat="1" applyFont="1" applyFill="1" applyBorder="1" applyAlignment="1" applyProtection="1">
      <alignment vertical="center"/>
      <protection hidden="1"/>
    </xf>
    <xf numFmtId="0" fontId="22" fillId="9" borderId="5" xfId="0" applyFont="1" applyFill="1" applyBorder="1" applyAlignment="1" applyProtection="1">
      <alignment vertical="center"/>
      <protection hidden="1"/>
    </xf>
    <xf numFmtId="2" fontId="47" fillId="8" borderId="5" xfId="0" applyNumberFormat="1" applyFont="1" applyFill="1" applyBorder="1" applyAlignment="1" applyProtection="1">
      <alignment vertical="center" indent="1"/>
      <protection hidden="1"/>
    </xf>
    <xf numFmtId="2" fontId="1" fillId="8" borderId="19" xfId="0" applyNumberFormat="1" applyFont="1" applyFill="1" applyBorder="1" applyAlignment="1" applyProtection="1">
      <alignment vertical="center"/>
      <protection locked="0"/>
    </xf>
    <xf numFmtId="2" fontId="93" fillId="18" borderId="28" xfId="0" applyNumberFormat="1" applyFont="1" applyFill="1" applyBorder="1" applyProtection="1">
      <protection hidden="1"/>
    </xf>
    <xf numFmtId="2" fontId="93" fillId="18" borderId="29" xfId="0" applyNumberFormat="1" applyFont="1" applyFill="1" applyBorder="1" applyProtection="1">
      <protection hidden="1"/>
    </xf>
    <xf numFmtId="2" fontId="93" fillId="18" borderId="29" xfId="0" applyNumberFormat="1" applyFont="1" applyFill="1" applyBorder="1" applyProtection="1">
      <protection locked="0"/>
    </xf>
    <xf numFmtId="0" fontId="94" fillId="18" borderId="29" xfId="0" applyFont="1" applyFill="1" applyBorder="1" applyProtection="1">
      <protection locked="0"/>
    </xf>
    <xf numFmtId="0" fontId="94" fillId="18" borderId="30" xfId="0" applyFont="1" applyFill="1" applyBorder="1" applyProtection="1">
      <protection locked="0"/>
    </xf>
    <xf numFmtId="0" fontId="1" fillId="3" borderId="11" xfId="0" applyFont="1" applyFill="1" applyBorder="1" applyProtection="1">
      <protection locked="0"/>
    </xf>
    <xf numFmtId="2" fontId="1" fillId="3" borderId="5" xfId="0" applyNumberFormat="1" applyFont="1" applyFill="1" applyBorder="1" applyProtection="1">
      <protection locked="0"/>
    </xf>
    <xf numFmtId="1" fontId="54" fillId="21" borderId="93" xfId="0" applyNumberFormat="1" applyFont="1" applyFill="1" applyBorder="1" applyAlignment="1" applyProtection="1">
      <alignment horizontal="center" vertical="center"/>
      <protection hidden="1"/>
    </xf>
    <xf numFmtId="173" fontId="54" fillId="21" borderId="84" xfId="0" applyNumberFormat="1" applyFont="1" applyFill="1" applyBorder="1" applyAlignment="1" applyProtection="1">
      <alignment horizontal="center" vertical="center" wrapText="1"/>
      <protection hidden="1"/>
    </xf>
    <xf numFmtId="173" fontId="15" fillId="21" borderId="52" xfId="0" applyNumberFormat="1" applyFont="1" applyFill="1" applyBorder="1" applyAlignment="1" applyProtection="1">
      <alignment horizontal="center" vertical="center" wrapText="1"/>
      <protection hidden="1"/>
    </xf>
    <xf numFmtId="0" fontId="54" fillId="21" borderId="0" xfId="0" applyFont="1" applyFill="1" applyAlignment="1" applyProtection="1">
      <alignment horizontal="center" vertical="center"/>
      <protection locked="0"/>
    </xf>
    <xf numFmtId="2" fontId="103" fillId="21" borderId="28" xfId="0" applyNumberFormat="1" applyFont="1" applyFill="1" applyBorder="1" applyProtection="1">
      <protection hidden="1"/>
    </xf>
    <xf numFmtId="2" fontId="103" fillId="21" borderId="29" xfId="0" applyNumberFormat="1" applyFont="1" applyFill="1" applyBorder="1" applyProtection="1">
      <protection hidden="1"/>
    </xf>
    <xf numFmtId="2" fontId="103" fillId="21" borderId="29" xfId="0" applyNumberFormat="1" applyFont="1" applyFill="1" applyBorder="1" applyProtection="1">
      <protection locked="0"/>
    </xf>
    <xf numFmtId="0" fontId="104" fillId="21" borderId="29" xfId="0" applyFont="1" applyFill="1" applyBorder="1" applyProtection="1">
      <protection locked="0"/>
    </xf>
    <xf numFmtId="0" fontId="104" fillId="21" borderId="30" xfId="0" applyFont="1" applyFill="1" applyBorder="1" applyProtection="1">
      <protection locked="0"/>
    </xf>
    <xf numFmtId="2" fontId="101" fillId="21" borderId="12" xfId="0" applyNumberFormat="1" applyFont="1" applyFill="1" applyBorder="1" applyAlignment="1" applyProtection="1">
      <alignment vertical="center" wrapText="1"/>
      <protection hidden="1"/>
    </xf>
    <xf numFmtId="2" fontId="101" fillId="21" borderId="13" xfId="0" applyNumberFormat="1" applyFont="1" applyFill="1" applyBorder="1" applyAlignment="1" applyProtection="1">
      <alignment vertical="center" wrapText="1"/>
      <protection hidden="1"/>
    </xf>
    <xf numFmtId="0" fontId="0" fillId="16" borderId="0" xfId="0" applyFill="1"/>
    <xf numFmtId="0" fontId="76" fillId="16" borderId="5" xfId="0" applyFont="1" applyFill="1" applyBorder="1"/>
    <xf numFmtId="0" fontId="0" fillId="16" borderId="5" xfId="0" applyFill="1" applyBorder="1"/>
    <xf numFmtId="0" fontId="77" fillId="16" borderId="5" xfId="0" applyFont="1" applyFill="1" applyBorder="1"/>
    <xf numFmtId="0" fontId="78" fillId="16" borderId="0" xfId="0" applyFont="1" applyFill="1"/>
    <xf numFmtId="0" fontId="78" fillId="16" borderId="5" xfId="0" applyFont="1" applyFill="1" applyBorder="1"/>
    <xf numFmtId="0" fontId="76" fillId="16" borderId="0" xfId="0" applyFont="1" applyFill="1"/>
    <xf numFmtId="0" fontId="84" fillId="16" borderId="5" xfId="0" applyFont="1" applyFill="1" applyBorder="1"/>
    <xf numFmtId="0" fontId="84" fillId="16" borderId="5" xfId="0" applyFont="1" applyFill="1" applyBorder="1" applyAlignment="1">
      <alignment horizontal="center"/>
    </xf>
    <xf numFmtId="0" fontId="80" fillId="16" borderId="0" xfId="0" applyFont="1" applyFill="1" applyAlignment="1">
      <alignment horizontal="left"/>
    </xf>
    <xf numFmtId="0" fontId="80" fillId="16" borderId="0" xfId="0" applyFont="1" applyFill="1"/>
    <xf numFmtId="0" fontId="81" fillId="16" borderId="0" xfId="0" applyFont="1" applyFill="1" applyAlignment="1">
      <alignment horizontal="left"/>
    </xf>
    <xf numFmtId="0" fontId="80" fillId="16" borderId="5" xfId="0" applyFont="1" applyFill="1" applyBorder="1"/>
    <xf numFmtId="0" fontId="81" fillId="16" borderId="5" xfId="0" applyFont="1" applyFill="1" applyBorder="1" applyAlignment="1">
      <alignment horizontal="left"/>
    </xf>
    <xf numFmtId="0" fontId="80" fillId="16" borderId="5" xfId="0" applyFont="1" applyFill="1" applyBorder="1" applyAlignment="1">
      <alignment horizontal="right"/>
    </xf>
    <xf numFmtId="0" fontId="80" fillId="16" borderId="5" xfId="0" applyFont="1" applyFill="1" applyBorder="1" applyAlignment="1">
      <alignment horizontal="left"/>
    </xf>
    <xf numFmtId="0" fontId="81" fillId="16" borderId="11" xfId="0" applyFont="1" applyFill="1" applyBorder="1" applyAlignment="1">
      <alignment horizontal="left"/>
    </xf>
    <xf numFmtId="180" fontId="84" fillId="16" borderId="10" xfId="0" applyNumberFormat="1" applyFont="1" applyFill="1" applyBorder="1"/>
    <xf numFmtId="0" fontId="80" fillId="16" borderId="0" xfId="0" applyFont="1" applyFill="1" applyAlignment="1">
      <alignment horizontal="right"/>
    </xf>
    <xf numFmtId="0" fontId="84" fillId="16" borderId="0" xfId="0" applyFont="1" applyFill="1"/>
    <xf numFmtId="0" fontId="77" fillId="16" borderId="0" xfId="0" applyFont="1" applyFill="1"/>
    <xf numFmtId="0" fontId="85" fillId="16" borderId="5" xfId="0" applyFont="1" applyFill="1" applyBorder="1"/>
    <xf numFmtId="0" fontId="67" fillId="16" borderId="5" xfId="0" applyFont="1" applyFill="1" applyBorder="1"/>
    <xf numFmtId="0" fontId="67" fillId="16" borderId="5" xfId="0" applyFont="1" applyFill="1" applyBorder="1" applyAlignment="1">
      <alignment horizontal="center"/>
    </xf>
    <xf numFmtId="180" fontId="67" fillId="16" borderId="5" xfId="0" applyNumberFormat="1" applyFont="1" applyFill="1" applyBorder="1"/>
    <xf numFmtId="0" fontId="84" fillId="16" borderId="0" xfId="0" applyFont="1" applyFill="1" applyAlignment="1">
      <alignment horizontal="center"/>
    </xf>
    <xf numFmtId="182" fontId="67" fillId="16" borderId="0" xfId="0" applyNumberFormat="1" applyFont="1" applyFill="1" applyAlignment="1">
      <alignment horizontal="right"/>
    </xf>
    <xf numFmtId="182" fontId="67" fillId="16" borderId="5" xfId="0" applyNumberFormat="1" applyFont="1" applyFill="1" applyBorder="1" applyAlignment="1">
      <alignment horizontal="center"/>
    </xf>
    <xf numFmtId="0" fontId="0" fillId="16" borderId="0" xfId="0" applyFill="1" applyAlignment="1">
      <alignment horizontal="center"/>
    </xf>
    <xf numFmtId="180" fontId="0" fillId="16" borderId="0" xfId="0" applyNumberFormat="1" applyFill="1"/>
    <xf numFmtId="2" fontId="99" fillId="21" borderId="4" xfId="0" applyNumberFormat="1" applyFont="1" applyFill="1" applyBorder="1" applyAlignment="1" applyProtection="1">
      <alignment horizontal="right" vertical="center" wrapText="1"/>
      <protection hidden="1"/>
    </xf>
    <xf numFmtId="2" fontId="99" fillId="21" borderId="1" xfId="0" applyNumberFormat="1" applyFont="1" applyFill="1" applyBorder="1" applyAlignment="1" applyProtection="1">
      <alignment horizontal="right" vertical="center" wrapText="1"/>
      <protection hidden="1"/>
    </xf>
    <xf numFmtId="0" fontId="82" fillId="21" borderId="2" xfId="0" applyFont="1" applyFill="1" applyBorder="1" applyAlignment="1">
      <alignment horizontal="center" vertical="center"/>
    </xf>
    <xf numFmtId="0" fontId="82" fillId="21" borderId="4" xfId="0" applyFont="1" applyFill="1" applyBorder="1" applyAlignment="1">
      <alignment horizontal="center" vertical="center"/>
    </xf>
    <xf numFmtId="0" fontId="82" fillId="21" borderId="1" xfId="0" applyFont="1" applyFill="1" applyBorder="1" applyAlignment="1">
      <alignment horizontal="center" vertical="center"/>
    </xf>
    <xf numFmtId="0" fontId="86" fillId="16" borderId="109" xfId="0" applyFont="1" applyFill="1" applyBorder="1" applyAlignment="1" applyProtection="1">
      <alignment horizontal="left" indent="1"/>
      <protection locked="0"/>
    </xf>
    <xf numFmtId="181" fontId="84" fillId="16" borderId="109" xfId="0" applyNumberFormat="1" applyFont="1" applyFill="1" applyBorder="1" applyAlignment="1" applyProtection="1">
      <alignment horizontal="left" indent="1"/>
      <protection locked="0"/>
    </xf>
    <xf numFmtId="180" fontId="86" fillId="16" borderId="109" xfId="0" applyNumberFormat="1" applyFont="1" applyFill="1" applyBorder="1" applyAlignment="1" applyProtection="1">
      <alignment horizontal="left" indent="1"/>
      <protection locked="0"/>
    </xf>
    <xf numFmtId="0" fontId="86" fillId="16" borderId="108" xfId="0" applyFont="1" applyFill="1" applyBorder="1" applyAlignment="1" applyProtection="1">
      <alignment horizontal="left" indent="1"/>
      <protection locked="0"/>
    </xf>
    <xf numFmtId="181" fontId="84" fillId="16" borderId="108" xfId="0" applyNumberFormat="1" applyFont="1" applyFill="1" applyBorder="1" applyAlignment="1" applyProtection="1">
      <alignment horizontal="left" indent="1"/>
      <protection locked="0"/>
    </xf>
    <xf numFmtId="180" fontId="86" fillId="16" borderId="108" xfId="0" applyNumberFormat="1" applyFont="1" applyFill="1" applyBorder="1" applyAlignment="1" applyProtection="1">
      <alignment horizontal="left" indent="1"/>
      <protection locked="0"/>
    </xf>
    <xf numFmtId="0" fontId="79" fillId="16" borderId="108" xfId="0" applyFont="1" applyFill="1" applyBorder="1" applyAlignment="1" applyProtection="1">
      <alignment horizontal="left" indent="1"/>
      <protection locked="0"/>
    </xf>
    <xf numFmtId="181" fontId="0" fillId="16" borderId="108" xfId="0" applyNumberFormat="1" applyFill="1" applyBorder="1" applyAlignment="1" applyProtection="1">
      <alignment horizontal="left" indent="1"/>
      <protection locked="0"/>
    </xf>
    <xf numFmtId="180" fontId="79" fillId="16" borderId="108" xfId="0" applyNumberFormat="1" applyFont="1" applyFill="1" applyBorder="1" applyAlignment="1" applyProtection="1">
      <alignment horizontal="left" indent="1"/>
      <protection locked="0"/>
    </xf>
    <xf numFmtId="0" fontId="8" fillId="21" borderId="110" xfId="0" applyFont="1" applyFill="1" applyBorder="1" applyAlignment="1" applyProtection="1">
      <alignment horizontal="center" vertical="center"/>
      <protection hidden="1"/>
    </xf>
    <xf numFmtId="0" fontId="8" fillId="21" borderId="23" xfId="0" applyFont="1" applyFill="1" applyBorder="1" applyAlignment="1" applyProtection="1">
      <alignment horizontal="center" vertical="center"/>
      <protection hidden="1"/>
    </xf>
    <xf numFmtId="0" fontId="8" fillId="21" borderId="106" xfId="0" applyFont="1" applyFill="1" applyBorder="1" applyAlignment="1" applyProtection="1">
      <alignment horizontal="center" vertical="center"/>
      <protection hidden="1"/>
    </xf>
    <xf numFmtId="0" fontId="8" fillId="21" borderId="107" xfId="0" applyFont="1" applyFill="1" applyBorder="1" applyAlignment="1" applyProtection="1">
      <alignment horizontal="center" vertical="center"/>
      <protection hidden="1"/>
    </xf>
    <xf numFmtId="0" fontId="105" fillId="21" borderId="0" xfId="0" applyFont="1" applyFill="1" applyAlignment="1">
      <alignment horizontal="center" vertical="center"/>
    </xf>
    <xf numFmtId="0" fontId="0" fillId="21" borderId="0" xfId="0" applyFill="1" applyProtection="1">
      <protection locked="0"/>
    </xf>
    <xf numFmtId="0" fontId="1" fillId="16" borderId="5" xfId="0" applyFont="1" applyFill="1" applyBorder="1" applyProtection="1">
      <protection locked="0"/>
    </xf>
    <xf numFmtId="0" fontId="1" fillId="17" borderId="5" xfId="0" applyFont="1" applyFill="1" applyBorder="1" applyAlignment="1" applyProtection="1">
      <alignment horizontal="center" vertical="center"/>
      <protection locked="0"/>
    </xf>
    <xf numFmtId="0" fontId="1" fillId="17" borderId="28" xfId="0" applyFont="1" applyFill="1" applyBorder="1" applyAlignment="1" applyProtection="1">
      <alignment horizontal="left" vertical="top" indent="2"/>
      <protection hidden="1"/>
    </xf>
    <xf numFmtId="0" fontId="1" fillId="17" borderId="2" xfId="0" applyFont="1" applyFill="1" applyBorder="1" applyAlignment="1" applyProtection="1">
      <alignment horizontal="left" vertical="top" indent="2"/>
      <protection hidden="1"/>
    </xf>
    <xf numFmtId="0" fontId="0" fillId="5" borderId="11" xfId="0" applyFill="1" applyBorder="1" applyProtection="1">
      <protection locked="0"/>
    </xf>
    <xf numFmtId="0" fontId="1" fillId="3" borderId="10" xfId="0" applyFont="1" applyFill="1" applyBorder="1" applyProtection="1">
      <protection locked="0"/>
    </xf>
    <xf numFmtId="0" fontId="0" fillId="5" borderId="14" xfId="0" applyFill="1" applyBorder="1" applyProtection="1">
      <protection locked="0"/>
    </xf>
    <xf numFmtId="2" fontId="0" fillId="5" borderId="5" xfId="0" applyNumberFormat="1" applyFill="1" applyBorder="1" applyProtection="1">
      <protection locked="0"/>
    </xf>
    <xf numFmtId="0" fontId="91" fillId="16" borderId="5" xfId="0" applyFont="1" applyFill="1" applyBorder="1" applyAlignment="1" applyProtection="1">
      <alignment horizontal="center"/>
      <protection locked="0"/>
    </xf>
    <xf numFmtId="0" fontId="0" fillId="16" borderId="5" xfId="0" applyFill="1" applyBorder="1" applyProtection="1">
      <protection locked="0"/>
    </xf>
    <xf numFmtId="0" fontId="84" fillId="5" borderId="5" xfId="0" applyFont="1" applyFill="1" applyBorder="1" applyProtection="1">
      <protection locked="0"/>
    </xf>
    <xf numFmtId="0" fontId="84" fillId="5" borderId="0" xfId="0" applyFont="1" applyFill="1" applyProtection="1">
      <protection locked="0"/>
    </xf>
    <xf numFmtId="0" fontId="1" fillId="3" borderId="1" xfId="0" applyFont="1" applyFill="1" applyBorder="1" applyAlignment="1" applyProtection="1">
      <alignment horizontal="left" vertical="center" indent="1"/>
      <protection locked="0"/>
    </xf>
    <xf numFmtId="0" fontId="8" fillId="21" borderId="57" xfId="0" applyFont="1" applyFill="1" applyBorder="1" applyAlignment="1" applyProtection="1">
      <alignment horizontal="center" vertical="center"/>
      <protection hidden="1"/>
    </xf>
    <xf numFmtId="0" fontId="8" fillId="21" borderId="58" xfId="0" applyFont="1" applyFill="1" applyBorder="1" applyAlignment="1" applyProtection="1">
      <alignment horizontal="center" vertical="center"/>
      <protection hidden="1"/>
    </xf>
    <xf numFmtId="0" fontId="8" fillId="21" borderId="2"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locked="0"/>
    </xf>
    <xf numFmtId="167" fontId="4" fillId="3" borderId="2" xfId="0" applyNumberFormat="1" applyFont="1" applyFill="1" applyBorder="1" applyAlignment="1" applyProtection="1">
      <alignment horizontal="center" wrapText="1"/>
      <protection locked="0"/>
    </xf>
    <xf numFmtId="2" fontId="53" fillId="5" borderId="5" xfId="0" applyNumberFormat="1" applyFont="1" applyFill="1" applyBorder="1" applyAlignment="1" applyProtection="1">
      <alignment horizontal="right" vertical="center"/>
      <protection hidden="1"/>
    </xf>
    <xf numFmtId="1" fontId="60" fillId="5" borderId="5" xfId="0" applyNumberFormat="1" applyFont="1" applyFill="1" applyBorder="1" applyAlignment="1" applyProtection="1">
      <alignment horizontal="center" vertical="center"/>
      <protection hidden="1"/>
    </xf>
    <xf numFmtId="0" fontId="1" fillId="17" borderId="5" xfId="0" applyFont="1" applyFill="1" applyBorder="1" applyAlignment="1" applyProtection="1">
      <alignment horizontal="center"/>
      <protection locked="0"/>
    </xf>
    <xf numFmtId="0" fontId="1" fillId="3" borderId="5" xfId="0" applyFont="1" applyFill="1" applyBorder="1" applyAlignment="1" applyProtection="1">
      <alignment horizontal="center"/>
      <protection locked="0"/>
    </xf>
    <xf numFmtId="0" fontId="0" fillId="5" borderId="0" xfId="0" applyFill="1" applyProtection="1">
      <protection hidden="1"/>
    </xf>
    <xf numFmtId="0" fontId="37" fillId="5" borderId="5" xfId="0" applyFont="1" applyFill="1" applyBorder="1" applyAlignment="1" applyProtection="1">
      <alignment horizontal="left" vertical="center" indent="1"/>
      <protection hidden="1"/>
    </xf>
    <xf numFmtId="0" fontId="0" fillId="5" borderId="0" xfId="0" applyFill="1" applyAlignment="1" applyProtection="1">
      <alignment horizontal="left" indent="1"/>
      <protection hidden="1"/>
    </xf>
    <xf numFmtId="168" fontId="5" fillId="4" borderId="54" xfId="0" applyNumberFormat="1" applyFont="1" applyFill="1" applyBorder="1" applyAlignment="1" applyProtection="1">
      <alignment horizontal="center"/>
      <protection locked="0"/>
    </xf>
    <xf numFmtId="168" fontId="5" fillId="4" borderId="2" xfId="0" applyNumberFormat="1" applyFont="1" applyFill="1" applyBorder="1" applyAlignment="1" applyProtection="1">
      <alignment horizontal="center"/>
      <protection locked="0"/>
    </xf>
    <xf numFmtId="0" fontId="5" fillId="4" borderId="6" xfId="0" applyFont="1" applyFill="1" applyBorder="1" applyAlignment="1" applyProtection="1">
      <alignment horizontal="center" vertical="center"/>
      <protection locked="0"/>
    </xf>
    <xf numFmtId="0" fontId="8" fillId="21" borderId="15" xfId="0" applyFont="1" applyFill="1" applyBorder="1" applyAlignment="1" applyProtection="1">
      <alignment horizontal="center" vertical="center"/>
      <protection hidden="1"/>
    </xf>
    <xf numFmtId="0" fontId="8" fillId="21" borderId="12" xfId="0" applyFont="1" applyFill="1" applyBorder="1" applyAlignment="1" applyProtection="1">
      <alignment horizontal="center" vertical="center"/>
      <protection hidden="1"/>
    </xf>
    <xf numFmtId="1" fontId="54" fillId="21" borderId="50" xfId="0" applyNumberFormat="1" applyFont="1" applyFill="1" applyBorder="1" applyAlignment="1" applyProtection="1">
      <alignment horizontal="center" vertical="center"/>
      <protection locked="0"/>
    </xf>
    <xf numFmtId="173" fontId="53" fillId="5" borderId="101" xfId="0" applyNumberFormat="1" applyFont="1" applyFill="1" applyBorder="1" applyAlignment="1" applyProtection="1">
      <alignment vertical="center"/>
      <protection locked="0"/>
    </xf>
    <xf numFmtId="0" fontId="53" fillId="5" borderId="5" xfId="0" applyFont="1" applyFill="1" applyBorder="1" applyAlignment="1" applyProtection="1">
      <alignment vertical="center"/>
      <protection locked="0"/>
    </xf>
    <xf numFmtId="1" fontId="53" fillId="5" borderId="5" xfId="0" applyNumberFormat="1" applyFont="1" applyFill="1" applyBorder="1" applyAlignment="1" applyProtection="1">
      <alignment vertical="center"/>
      <protection locked="0"/>
    </xf>
    <xf numFmtId="0" fontId="51" fillId="5" borderId="5" xfId="0" applyFont="1" applyFill="1" applyBorder="1" applyAlignment="1" applyProtection="1">
      <alignment vertical="center"/>
      <protection locked="0"/>
    </xf>
    <xf numFmtId="2" fontId="43" fillId="16" borderId="5" xfId="0" applyNumberFormat="1" applyFont="1" applyFill="1" applyBorder="1" applyAlignment="1" applyProtection="1">
      <alignment horizontal="left" vertical="center"/>
      <protection locked="0"/>
    </xf>
    <xf numFmtId="0" fontId="2" fillId="16" borderId="5" xfId="0" applyFont="1" applyFill="1" applyBorder="1" applyProtection="1">
      <protection locked="0"/>
    </xf>
    <xf numFmtId="0" fontId="16" fillId="16" borderId="5" xfId="0" applyFont="1" applyFill="1" applyBorder="1" applyProtection="1">
      <protection locked="0"/>
    </xf>
    <xf numFmtId="1" fontId="1" fillId="16" borderId="5" xfId="0" applyNumberFormat="1" applyFont="1" applyFill="1" applyBorder="1" applyAlignment="1" applyProtection="1">
      <alignment horizontal="center" vertical="center"/>
      <protection locked="0"/>
    </xf>
    <xf numFmtId="0" fontId="88" fillId="16" borderId="5" xfId="0" applyFont="1" applyFill="1" applyBorder="1" applyAlignment="1" applyProtection="1">
      <alignment vertical="center"/>
      <protection locked="0"/>
    </xf>
    <xf numFmtId="0" fontId="88" fillId="16" borderId="5" xfId="0" applyFont="1" applyFill="1" applyBorder="1" applyProtection="1">
      <protection locked="0"/>
    </xf>
    <xf numFmtId="0" fontId="88" fillId="16" borderId="5" xfId="0" applyFont="1" applyFill="1" applyBorder="1" applyAlignment="1" applyProtection="1">
      <alignment vertical="center" wrapText="1"/>
      <protection locked="0"/>
    </xf>
    <xf numFmtId="1" fontId="19" fillId="16" borderId="5" xfId="0" applyNumberFormat="1" applyFont="1" applyFill="1" applyBorder="1" applyAlignment="1" applyProtection="1">
      <alignment vertical="center"/>
      <protection locked="0"/>
    </xf>
    <xf numFmtId="1" fontId="3" fillId="16" borderId="5" xfId="0" applyNumberFormat="1" applyFont="1" applyFill="1" applyBorder="1" applyAlignment="1" applyProtection="1">
      <alignment horizontal="center" vertical="center"/>
      <protection locked="0"/>
    </xf>
    <xf numFmtId="0" fontId="44" fillId="21" borderId="5" xfId="0" applyFont="1" applyFill="1" applyBorder="1" applyAlignment="1" applyProtection="1">
      <alignment vertical="center" wrapText="1"/>
      <protection locked="0"/>
    </xf>
    <xf numFmtId="1" fontId="47" fillId="8" borderId="12" xfId="0" applyNumberFormat="1" applyFont="1" applyFill="1" applyBorder="1" applyAlignment="1" applyProtection="1">
      <alignment vertical="center"/>
      <protection locked="0"/>
    </xf>
    <xf numFmtId="0" fontId="22" fillId="9" borderId="5" xfId="0" applyFont="1" applyFill="1" applyBorder="1" applyAlignment="1" applyProtection="1">
      <alignment vertical="center"/>
      <protection locked="0"/>
    </xf>
    <xf numFmtId="2" fontId="47" fillId="8" borderId="5" xfId="0" applyNumberFormat="1" applyFont="1" applyFill="1" applyBorder="1" applyAlignment="1" applyProtection="1">
      <alignment vertical="center" indent="1"/>
      <protection locked="0"/>
    </xf>
    <xf numFmtId="0" fontId="0" fillId="15" borderId="0" xfId="0" applyFill="1" applyProtection="1">
      <protection locked="0"/>
    </xf>
    <xf numFmtId="0" fontId="2" fillId="5" borderId="5" xfId="0" applyFont="1" applyFill="1" applyBorder="1" applyAlignment="1" applyProtection="1">
      <alignment horizontal="center" vertical="center"/>
      <protection locked="0"/>
    </xf>
    <xf numFmtId="171" fontId="65" fillId="5" borderId="5" xfId="0" applyNumberFormat="1" applyFont="1" applyFill="1" applyBorder="1" applyAlignment="1" applyProtection="1">
      <alignment horizontal="center" vertical="center"/>
      <protection hidden="1"/>
    </xf>
    <xf numFmtId="2" fontId="65" fillId="5" borderId="0" xfId="0" applyNumberFormat="1" applyFont="1" applyFill="1" applyAlignment="1" applyProtection="1">
      <alignment horizontal="center" vertical="center"/>
      <protection hidden="1"/>
    </xf>
    <xf numFmtId="0" fontId="2" fillId="5" borderId="0" xfId="0" applyFont="1" applyFill="1" applyAlignment="1" applyProtection="1">
      <alignment horizontal="center" vertical="center"/>
      <protection locked="0"/>
    </xf>
    <xf numFmtId="0" fontId="11" fillId="5" borderId="5" xfId="0" applyFont="1" applyFill="1" applyBorder="1" applyAlignment="1" applyProtection="1">
      <alignment horizontal="center" vertical="center"/>
      <protection hidden="1"/>
    </xf>
    <xf numFmtId="0" fontId="80" fillId="21" borderId="0" xfId="0" applyFont="1" applyFill="1" applyAlignment="1" applyProtection="1">
      <alignment horizontal="center" vertical="center"/>
      <protection locked="0"/>
    </xf>
    <xf numFmtId="173" fontId="15" fillId="5" borderId="5" xfId="0" applyNumberFormat="1" applyFont="1" applyFill="1" applyBorder="1" applyAlignment="1" applyProtection="1">
      <alignment horizontal="center" vertical="center" wrapText="1"/>
      <protection hidden="1"/>
    </xf>
    <xf numFmtId="2" fontId="109" fillId="7" borderId="97" xfId="0" applyNumberFormat="1" applyFont="1" applyFill="1" applyBorder="1" applyAlignment="1" applyProtection="1">
      <alignment horizontal="center" vertical="center"/>
      <protection locked="0"/>
    </xf>
    <xf numFmtId="2" fontId="109" fillId="5" borderId="77" xfId="0" applyNumberFormat="1" applyFont="1" applyFill="1" applyBorder="1" applyAlignment="1" applyProtection="1">
      <alignment horizontal="center" vertical="center"/>
      <protection locked="0"/>
    </xf>
    <xf numFmtId="2" fontId="109" fillId="7" borderId="15" xfId="0" applyNumberFormat="1" applyFont="1" applyFill="1" applyBorder="1" applyAlignment="1" applyProtection="1">
      <alignment horizontal="center" vertical="center"/>
      <protection locked="0"/>
    </xf>
    <xf numFmtId="2" fontId="109" fillId="5" borderId="15" xfId="0" applyNumberFormat="1" applyFont="1" applyFill="1" applyBorder="1" applyAlignment="1" applyProtection="1">
      <alignment horizontal="center" vertical="center"/>
      <protection locked="0"/>
    </xf>
    <xf numFmtId="2" fontId="109" fillId="7" borderId="87" xfId="0" applyNumberFormat="1" applyFont="1" applyFill="1" applyBorder="1" applyAlignment="1" applyProtection="1">
      <alignment horizontal="center" vertical="center"/>
      <protection locked="0"/>
    </xf>
    <xf numFmtId="1" fontId="109" fillId="5" borderId="15" xfId="0" applyNumberFormat="1" applyFont="1" applyFill="1" applyBorder="1" applyAlignment="1" applyProtection="1">
      <alignment horizontal="center" vertical="center"/>
      <protection locked="0"/>
    </xf>
    <xf numFmtId="1" fontId="109" fillId="5" borderId="87" xfId="0" applyNumberFormat="1" applyFont="1" applyFill="1" applyBorder="1" applyAlignment="1" applyProtection="1">
      <alignment horizontal="center" vertical="center"/>
      <protection locked="0"/>
    </xf>
    <xf numFmtId="1" fontId="109" fillId="7" borderId="77" xfId="0" applyNumberFormat="1" applyFont="1" applyFill="1" applyBorder="1" applyAlignment="1" applyProtection="1">
      <alignment horizontal="center" vertical="center"/>
      <protection locked="0"/>
    </xf>
    <xf numFmtId="2" fontId="36" fillId="7" borderId="99" xfId="0" applyNumberFormat="1" applyFont="1" applyFill="1" applyBorder="1" applyAlignment="1" applyProtection="1">
      <alignment horizontal="center" vertical="center"/>
      <protection locked="0"/>
    </xf>
    <xf numFmtId="2" fontId="36" fillId="7" borderId="100" xfId="0" applyNumberFormat="1" applyFont="1" applyFill="1" applyBorder="1" applyAlignment="1" applyProtection="1">
      <alignment horizontal="center" vertical="center"/>
      <protection locked="0"/>
    </xf>
    <xf numFmtId="2" fontId="52" fillId="5" borderId="73" xfId="0" applyNumberFormat="1" applyFont="1" applyFill="1" applyBorder="1" applyAlignment="1" applyProtection="1">
      <alignment horizontal="center" vertical="center"/>
      <protection locked="0"/>
    </xf>
    <xf numFmtId="2" fontId="52" fillId="7" borderId="64" xfId="0" applyNumberFormat="1" applyFont="1" applyFill="1" applyBorder="1" applyAlignment="1" applyProtection="1">
      <alignment horizontal="center" vertical="center"/>
      <protection locked="0"/>
    </xf>
    <xf numFmtId="2" fontId="52" fillId="5" borderId="64" xfId="0" applyNumberFormat="1" applyFont="1" applyFill="1" applyBorder="1" applyAlignment="1" applyProtection="1">
      <alignment horizontal="center" vertical="center"/>
      <protection locked="0"/>
    </xf>
    <xf numFmtId="173" fontId="53" fillId="5" borderId="52" xfId="0" applyNumberFormat="1" applyFont="1" applyFill="1" applyBorder="1" applyAlignment="1" applyProtection="1">
      <alignment vertical="center"/>
      <protection locked="0"/>
    </xf>
    <xf numFmtId="2" fontId="36" fillId="7" borderId="89" xfId="0" applyNumberFormat="1" applyFont="1" applyFill="1" applyBorder="1" applyAlignment="1" applyProtection="1">
      <alignment horizontal="center" vertical="center"/>
      <protection locked="0"/>
    </xf>
    <xf numFmtId="1" fontId="52" fillId="5" borderId="73" xfId="0" applyNumberFormat="1" applyFont="1" applyFill="1" applyBorder="1" applyAlignment="1" applyProtection="1">
      <alignment horizontal="center" vertical="center"/>
      <protection locked="0"/>
    </xf>
    <xf numFmtId="1" fontId="52" fillId="5" borderId="64" xfId="0" applyNumberFormat="1" applyFont="1" applyFill="1" applyBorder="1" applyAlignment="1" applyProtection="1">
      <alignment horizontal="center" vertical="center"/>
      <protection locked="0"/>
    </xf>
    <xf numFmtId="1" fontId="52" fillId="5" borderId="68" xfId="0" applyNumberFormat="1" applyFont="1" applyFill="1" applyBorder="1" applyAlignment="1" applyProtection="1">
      <alignment horizontal="center" vertical="center"/>
      <protection locked="0"/>
    </xf>
    <xf numFmtId="2" fontId="52" fillId="7" borderId="47" xfId="0" applyNumberFormat="1" applyFont="1" applyFill="1" applyBorder="1" applyAlignment="1" applyProtection="1">
      <alignment horizontal="center" vertical="center"/>
      <protection locked="0"/>
    </xf>
    <xf numFmtId="2" fontId="52" fillId="7" borderId="29" xfId="0" applyNumberFormat="1" applyFont="1" applyFill="1" applyBorder="1" applyAlignment="1" applyProtection="1">
      <alignment horizontal="center" vertical="center"/>
      <protection locked="0"/>
    </xf>
    <xf numFmtId="2" fontId="52" fillId="7" borderId="81" xfId="0" applyNumberFormat="1" applyFont="1" applyFill="1" applyBorder="1" applyAlignment="1" applyProtection="1">
      <alignment horizontal="center" vertical="center"/>
      <protection locked="0"/>
    </xf>
    <xf numFmtId="1" fontId="52" fillId="7" borderId="124" xfId="0" applyNumberFormat="1" applyFont="1" applyFill="1" applyBorder="1" applyAlignment="1" applyProtection="1">
      <alignment horizontal="center" vertical="center"/>
      <protection locked="0"/>
    </xf>
    <xf numFmtId="1" fontId="52" fillId="7" borderId="30" xfId="0" applyNumberFormat="1" applyFont="1" applyFill="1" applyBorder="1" applyAlignment="1" applyProtection="1">
      <alignment horizontal="center" vertical="center"/>
      <protection locked="0"/>
    </xf>
    <xf numFmtId="1" fontId="52" fillId="7" borderId="123" xfId="0" applyNumberFormat="1" applyFont="1" applyFill="1" applyBorder="1" applyAlignment="1" applyProtection="1">
      <alignment horizontal="center" vertical="center"/>
      <protection locked="0"/>
    </xf>
    <xf numFmtId="2" fontId="110" fillId="7" borderId="29" xfId="0" applyNumberFormat="1" applyFont="1" applyFill="1" applyBorder="1" applyAlignment="1" applyProtection="1">
      <alignment horizontal="center" vertical="center"/>
      <protection locked="0"/>
    </xf>
    <xf numFmtId="2" fontId="36" fillId="7" borderId="81" xfId="0" applyNumberFormat="1" applyFont="1" applyFill="1" applyBorder="1" applyAlignment="1" applyProtection="1">
      <alignment horizontal="center" vertical="center"/>
      <protection locked="0"/>
    </xf>
    <xf numFmtId="1" fontId="109" fillId="5" borderId="30" xfId="0" applyNumberFormat="1" applyFont="1" applyFill="1" applyBorder="1" applyAlignment="1" applyProtection="1">
      <alignment horizontal="center" vertical="center"/>
      <protection locked="0"/>
    </xf>
    <xf numFmtId="1" fontId="36" fillId="5" borderId="123" xfId="0" applyNumberFormat="1" applyFont="1" applyFill="1" applyBorder="1" applyAlignment="1" applyProtection="1">
      <alignment horizontal="center" vertical="center"/>
      <protection hidden="1"/>
    </xf>
    <xf numFmtId="173" fontId="53" fillId="5" borderId="5" xfId="0" applyNumberFormat="1" applyFont="1" applyFill="1" applyBorder="1" applyAlignment="1" applyProtection="1">
      <alignment vertical="center"/>
      <protection locked="0"/>
    </xf>
    <xf numFmtId="2" fontId="52" fillId="5" borderId="124" xfId="0" applyNumberFormat="1" applyFont="1" applyFill="1" applyBorder="1" applyAlignment="1" applyProtection="1">
      <alignment horizontal="center" vertical="center"/>
      <protection locked="0"/>
    </xf>
    <xf numFmtId="2" fontId="52" fillId="5" borderId="30" xfId="0" applyNumberFormat="1" applyFont="1" applyFill="1" applyBorder="1" applyAlignment="1" applyProtection="1">
      <alignment horizontal="center" vertical="center"/>
      <protection locked="0"/>
    </xf>
    <xf numFmtId="2" fontId="52" fillId="5" borderId="123" xfId="0" applyNumberFormat="1" applyFont="1" applyFill="1" applyBorder="1" applyAlignment="1" applyProtection="1">
      <alignment horizontal="center" vertical="center"/>
      <protection locked="0"/>
    </xf>
    <xf numFmtId="0" fontId="60" fillId="5" borderId="5" xfId="0" applyFont="1" applyFill="1" applyBorder="1" applyAlignment="1" applyProtection="1">
      <alignment horizontal="center" wrapText="1"/>
      <protection hidden="1"/>
    </xf>
    <xf numFmtId="0" fontId="111" fillId="5" borderId="5" xfId="0" applyFont="1" applyFill="1" applyBorder="1" applyAlignment="1" applyProtection="1">
      <alignment horizontal="left" vertical="center" indent="1"/>
      <protection hidden="1"/>
    </xf>
    <xf numFmtId="2" fontId="112" fillId="5" borderId="5" xfId="0" applyNumberFormat="1" applyFont="1" applyFill="1" applyBorder="1" applyAlignment="1" applyProtection="1">
      <alignment horizontal="center" vertical="center"/>
      <protection hidden="1"/>
    </xf>
    <xf numFmtId="1" fontId="112" fillId="5" borderId="5" xfId="0" applyNumberFormat="1" applyFont="1" applyFill="1" applyBorder="1" applyAlignment="1" applyProtection="1">
      <alignment horizontal="center" vertical="center"/>
      <protection hidden="1"/>
    </xf>
    <xf numFmtId="0" fontId="60" fillId="5" borderId="5" xfId="0" applyFont="1" applyFill="1" applyBorder="1" applyAlignment="1" applyProtection="1">
      <alignment horizontal="center" vertical="center" wrapText="1"/>
      <protection hidden="1"/>
    </xf>
    <xf numFmtId="0" fontId="60" fillId="5" borderId="5" xfId="0" applyFont="1" applyFill="1" applyBorder="1" applyAlignment="1" applyProtection="1">
      <alignment horizontal="center" vertical="top" wrapText="1"/>
      <protection hidden="1"/>
    </xf>
    <xf numFmtId="0" fontId="54" fillId="5" borderId="0" xfId="0" applyFont="1" applyFill="1" applyAlignment="1" applyProtection="1">
      <alignment horizontal="center" vertical="center"/>
      <protection hidden="1"/>
    </xf>
    <xf numFmtId="2" fontId="61" fillId="5" borderId="5" xfId="0" applyNumberFormat="1" applyFont="1" applyFill="1" applyBorder="1" applyAlignment="1" applyProtection="1">
      <alignment horizontal="center" vertical="center"/>
      <protection hidden="1"/>
    </xf>
    <xf numFmtId="0" fontId="29" fillId="5" borderId="0" xfId="0" applyFont="1" applyFill="1" applyAlignment="1" applyProtection="1">
      <alignment horizontal="center" vertical="center"/>
      <protection hidden="1"/>
    </xf>
    <xf numFmtId="0" fontId="80" fillId="6" borderId="0" xfId="0" applyFont="1" applyFill="1" applyAlignment="1" applyProtection="1">
      <alignment horizontal="center" vertical="center"/>
      <protection hidden="1"/>
    </xf>
    <xf numFmtId="169" fontId="65" fillId="5" borderId="0" xfId="0" applyNumberFormat="1" applyFont="1" applyFill="1" applyAlignment="1" applyProtection="1">
      <alignment horizontal="center" vertical="center"/>
      <protection hidden="1"/>
    </xf>
    <xf numFmtId="0" fontId="65" fillId="5" borderId="0" xfId="0" applyFont="1" applyFill="1" applyAlignment="1" applyProtection="1">
      <alignment horizontal="center" vertical="center"/>
      <protection hidden="1"/>
    </xf>
    <xf numFmtId="2" fontId="67" fillId="5" borderId="0" xfId="0" applyNumberFormat="1" applyFont="1" applyFill="1" applyAlignment="1" applyProtection="1">
      <alignment horizontal="center" vertical="center"/>
      <protection hidden="1"/>
    </xf>
    <xf numFmtId="1" fontId="65" fillId="5" borderId="0" xfId="0" applyNumberFormat="1" applyFont="1" applyFill="1" applyAlignment="1" applyProtection="1">
      <alignment horizontal="center" vertical="center" textRotation="255"/>
      <protection hidden="1"/>
    </xf>
    <xf numFmtId="1" fontId="65" fillId="5" borderId="0" xfId="0" applyNumberFormat="1" applyFont="1" applyFill="1" applyAlignment="1" applyProtection="1">
      <alignment horizontal="center" vertical="center"/>
      <protection hidden="1"/>
    </xf>
    <xf numFmtId="0" fontId="11" fillId="5" borderId="0" xfId="0" applyFont="1" applyFill="1" applyAlignment="1" applyProtection="1">
      <alignment horizontal="center" vertical="center"/>
      <protection hidden="1"/>
    </xf>
    <xf numFmtId="0" fontId="80" fillId="21" borderId="0" xfId="0" applyFont="1" applyFill="1" applyAlignment="1" applyProtection="1">
      <alignment horizontal="center" vertical="center"/>
      <protection hidden="1"/>
    </xf>
    <xf numFmtId="0" fontId="109" fillId="23" borderId="28" xfId="0" applyFont="1" applyFill="1" applyBorder="1" applyAlignment="1" applyProtection="1">
      <alignment horizontal="left" vertical="center" indent="1"/>
      <protection hidden="1"/>
    </xf>
    <xf numFmtId="0" fontId="52" fillId="5" borderId="30" xfId="0" applyFont="1" applyFill="1" applyBorder="1" applyAlignment="1" applyProtection="1">
      <alignment horizontal="left" vertical="center" indent="1"/>
      <protection locked="0"/>
    </xf>
    <xf numFmtId="0" fontId="84" fillId="5" borderId="17" xfId="0" applyFont="1" applyFill="1" applyBorder="1" applyProtection="1">
      <protection locked="0"/>
    </xf>
    <xf numFmtId="2" fontId="36" fillId="7" borderId="96" xfId="0" applyNumberFormat="1" applyFont="1" applyFill="1" applyBorder="1" applyAlignment="1" applyProtection="1">
      <alignment horizontal="center" vertical="center"/>
      <protection hidden="1"/>
    </xf>
    <xf numFmtId="2" fontId="36" fillId="5" borderId="84" xfId="0" applyNumberFormat="1" applyFont="1" applyFill="1" applyBorder="1" applyAlignment="1" applyProtection="1">
      <alignment horizontal="center" vertical="center"/>
      <protection hidden="1"/>
    </xf>
    <xf numFmtId="2" fontId="36" fillId="7" borderId="85" xfId="0" applyNumberFormat="1" applyFont="1" applyFill="1" applyBorder="1" applyAlignment="1" applyProtection="1">
      <alignment horizontal="center" vertical="center"/>
      <protection hidden="1"/>
    </xf>
    <xf numFmtId="2" fontId="36" fillId="5" borderId="85" xfId="0" applyNumberFormat="1" applyFont="1" applyFill="1" applyBorder="1" applyAlignment="1" applyProtection="1">
      <alignment horizontal="center" vertical="center"/>
      <protection hidden="1"/>
    </xf>
    <xf numFmtId="2" fontId="36" fillId="7" borderId="86" xfId="0" applyNumberFormat="1" applyFont="1" applyFill="1" applyBorder="1" applyAlignment="1" applyProtection="1">
      <alignment horizontal="center" vertical="center"/>
      <protection hidden="1"/>
    </xf>
    <xf numFmtId="2" fontId="36" fillId="7" borderId="67" xfId="0" applyNumberFormat="1" applyFont="1" applyFill="1" applyBorder="1" applyAlignment="1" applyProtection="1">
      <alignment horizontal="center" vertical="center"/>
      <protection locked="0"/>
    </xf>
    <xf numFmtId="1" fontId="36" fillId="5" borderId="66" xfId="0" applyNumberFormat="1" applyFont="1" applyFill="1" applyBorder="1" applyAlignment="1" applyProtection="1">
      <alignment horizontal="center" vertical="center"/>
      <protection hidden="1"/>
    </xf>
    <xf numFmtId="1" fontId="36" fillId="5" borderId="85" xfId="0" applyNumberFormat="1" applyFont="1" applyFill="1" applyBorder="1" applyAlignment="1" applyProtection="1">
      <alignment horizontal="center" vertical="center"/>
      <protection hidden="1"/>
    </xf>
    <xf numFmtId="1" fontId="36" fillId="5" borderId="86" xfId="0" applyNumberFormat="1" applyFont="1" applyFill="1" applyBorder="1" applyAlignment="1" applyProtection="1">
      <alignment horizontal="center" vertical="center"/>
      <protection hidden="1"/>
    </xf>
    <xf numFmtId="1" fontId="36" fillId="7" borderId="67" xfId="0" applyNumberFormat="1" applyFont="1" applyFill="1" applyBorder="1" applyAlignment="1" applyProtection="1">
      <alignment horizontal="center" vertical="center"/>
      <protection hidden="1"/>
    </xf>
    <xf numFmtId="2" fontId="109" fillId="7" borderId="97" xfId="0" applyNumberFormat="1" applyFont="1" applyFill="1" applyBorder="1" applyAlignment="1" applyProtection="1">
      <alignment horizontal="center" vertical="center"/>
      <protection hidden="1"/>
    </xf>
    <xf numFmtId="2" fontId="109" fillId="5" borderId="77" xfId="0" applyNumberFormat="1" applyFont="1" applyFill="1" applyBorder="1" applyAlignment="1" applyProtection="1">
      <alignment horizontal="center" vertical="center"/>
      <protection hidden="1"/>
    </xf>
    <xf numFmtId="2" fontId="109" fillId="7" borderId="15" xfId="0" applyNumberFormat="1" applyFont="1" applyFill="1" applyBorder="1" applyAlignment="1" applyProtection="1">
      <alignment horizontal="center" vertical="center"/>
      <protection hidden="1"/>
    </xf>
    <xf numFmtId="2" fontId="109" fillId="5" borderId="15" xfId="0" applyNumberFormat="1" applyFont="1" applyFill="1" applyBorder="1" applyAlignment="1" applyProtection="1">
      <alignment horizontal="center" vertical="center"/>
      <protection hidden="1"/>
    </xf>
    <xf numFmtId="2" fontId="109" fillId="7" borderId="87" xfId="0" applyNumberFormat="1" applyFont="1" applyFill="1" applyBorder="1" applyAlignment="1" applyProtection="1">
      <alignment horizontal="center" vertical="center"/>
      <protection hidden="1"/>
    </xf>
    <xf numFmtId="2" fontId="110" fillId="7" borderId="29" xfId="0" applyNumberFormat="1" applyFont="1" applyFill="1" applyBorder="1" applyAlignment="1" applyProtection="1">
      <alignment horizontal="center" vertical="center"/>
      <protection hidden="1"/>
    </xf>
    <xf numFmtId="1" fontId="109" fillId="5" borderId="30" xfId="0" applyNumberFormat="1" applyFont="1" applyFill="1" applyBorder="1" applyAlignment="1" applyProtection="1">
      <alignment horizontal="center" vertical="center"/>
      <protection hidden="1"/>
    </xf>
    <xf numFmtId="1" fontId="109" fillId="5" borderId="15" xfId="0" applyNumberFormat="1" applyFont="1" applyFill="1" applyBorder="1" applyAlignment="1" applyProtection="1">
      <alignment horizontal="center" vertical="center"/>
      <protection hidden="1"/>
    </xf>
    <xf numFmtId="1" fontId="109" fillId="5" borderId="87" xfId="0" applyNumberFormat="1" applyFont="1" applyFill="1" applyBorder="1" applyAlignment="1" applyProtection="1">
      <alignment horizontal="center" vertical="center"/>
      <protection hidden="1"/>
    </xf>
    <xf numFmtId="1" fontId="109" fillId="7" borderId="77" xfId="0" applyNumberFormat="1" applyFont="1" applyFill="1" applyBorder="1" applyAlignment="1" applyProtection="1">
      <alignment horizontal="center" vertical="center"/>
      <protection hidden="1"/>
    </xf>
    <xf numFmtId="0" fontId="37" fillId="5" borderId="5" xfId="0" applyFont="1" applyFill="1" applyBorder="1" applyAlignment="1" applyProtection="1">
      <alignment horizontal="left" vertical="center" indent="1"/>
      <protection locked="0"/>
    </xf>
    <xf numFmtId="0" fontId="37" fillId="5" borderId="118" xfId="0" applyFont="1" applyFill="1" applyBorder="1" applyAlignment="1" applyProtection="1">
      <alignment horizontal="left" vertical="center" indent="1"/>
      <protection locked="0"/>
    </xf>
    <xf numFmtId="0" fontId="75" fillId="5" borderId="0" xfId="0" applyFont="1" applyFill="1" applyAlignment="1" applyProtection="1">
      <alignment horizontal="center" wrapText="1"/>
      <protection hidden="1"/>
    </xf>
    <xf numFmtId="0" fontId="39" fillId="5" borderId="0" xfId="0" applyFont="1" applyFill="1" applyAlignment="1" applyProtection="1">
      <alignment horizontal="right"/>
      <protection hidden="1"/>
    </xf>
    <xf numFmtId="0" fontId="18" fillId="5" borderId="0" xfId="0" applyFont="1" applyFill="1" applyAlignment="1" applyProtection="1">
      <alignment horizontal="right"/>
      <protection hidden="1"/>
    </xf>
    <xf numFmtId="0" fontId="66" fillId="5" borderId="5" xfId="1" applyFont="1" applyFill="1" applyBorder="1" applyAlignment="1" applyProtection="1">
      <alignment horizontal="left" vertical="top"/>
      <protection hidden="1"/>
    </xf>
    <xf numFmtId="0" fontId="37" fillId="5" borderId="5" xfId="0" applyFont="1" applyFill="1" applyBorder="1" applyAlignment="1" applyProtection="1">
      <alignment horizontal="center" vertical="center"/>
      <protection locked="0"/>
    </xf>
    <xf numFmtId="0" fontId="37" fillId="5" borderId="118" xfId="0" applyFont="1" applyFill="1" applyBorder="1" applyAlignment="1" applyProtection="1">
      <alignment horizontal="center" vertical="center"/>
      <protection locked="0"/>
    </xf>
    <xf numFmtId="0" fontId="37" fillId="5" borderId="5" xfId="0" applyFont="1" applyFill="1" applyBorder="1" applyAlignment="1" applyProtection="1">
      <alignment horizontal="center" vertical="center"/>
      <protection hidden="1"/>
    </xf>
    <xf numFmtId="0" fontId="59" fillId="5" borderId="5" xfId="0" applyFont="1" applyFill="1" applyBorder="1" applyAlignment="1" applyProtection="1">
      <alignment horizontal="center"/>
      <protection hidden="1"/>
    </xf>
    <xf numFmtId="0" fontId="1" fillId="3" borderId="1" xfId="0" applyFont="1" applyFill="1" applyBorder="1" applyAlignment="1" applyProtection="1">
      <alignment horizontal="left" vertical="center" indent="1"/>
      <protection locked="0"/>
    </xf>
    <xf numFmtId="0" fontId="0" fillId="5" borderId="112" xfId="0" applyFill="1" applyBorder="1" applyAlignment="1" applyProtection="1">
      <alignment horizontal="left" vertical="center" indent="1"/>
      <protection locked="0"/>
    </xf>
    <xf numFmtId="0" fontId="0" fillId="5" borderId="114" xfId="0" applyFill="1" applyBorder="1" applyAlignment="1" applyProtection="1">
      <alignment horizontal="left" vertical="center" indent="1"/>
      <protection locked="0"/>
    </xf>
    <xf numFmtId="0" fontId="8" fillId="21" borderId="57" xfId="0" applyFont="1" applyFill="1" applyBorder="1" applyAlignment="1" applyProtection="1">
      <alignment horizontal="center" vertical="center"/>
      <protection hidden="1"/>
    </xf>
    <xf numFmtId="0" fontId="8" fillId="21" borderId="58" xfId="0" applyFont="1" applyFill="1" applyBorder="1" applyAlignment="1" applyProtection="1">
      <alignment horizontal="center" vertical="center"/>
      <protection hidden="1"/>
    </xf>
    <xf numFmtId="0" fontId="8" fillId="21" borderId="29" xfId="0" applyFont="1" applyFill="1" applyBorder="1" applyAlignment="1" applyProtection="1">
      <alignment horizontal="center" vertical="center"/>
      <protection hidden="1"/>
    </xf>
    <xf numFmtId="0" fontId="8" fillId="21" borderId="17" xfId="0" applyFont="1" applyFill="1" applyBorder="1" applyAlignment="1" applyProtection="1">
      <alignment horizontal="center" vertical="center"/>
      <protection hidden="1"/>
    </xf>
    <xf numFmtId="0" fontId="1" fillId="3" borderId="112" xfId="0" applyFont="1" applyFill="1" applyBorder="1" applyAlignment="1" applyProtection="1">
      <alignment horizontal="left" vertical="center" indent="1"/>
      <protection locked="0"/>
    </xf>
    <xf numFmtId="0" fontId="1" fillId="3" borderId="113" xfId="0" applyFont="1" applyFill="1" applyBorder="1" applyAlignment="1" applyProtection="1">
      <alignment horizontal="left" vertical="center" indent="1"/>
      <protection locked="0"/>
    </xf>
    <xf numFmtId="0" fontId="1" fillId="3" borderId="7" xfId="0" applyFont="1" applyFill="1" applyBorder="1" applyAlignment="1" applyProtection="1">
      <alignment horizontal="left" vertical="center" indent="1"/>
      <protection locked="0"/>
    </xf>
    <xf numFmtId="0" fontId="1" fillId="3" borderId="9" xfId="0" applyFont="1" applyFill="1" applyBorder="1" applyAlignment="1" applyProtection="1">
      <alignment horizontal="left" vertical="center" indent="1"/>
      <protection locked="0"/>
    </xf>
    <xf numFmtId="0" fontId="1" fillId="3" borderId="24" xfId="0" applyFont="1" applyFill="1" applyBorder="1" applyAlignment="1" applyProtection="1">
      <alignment horizontal="left" vertical="center" indent="1"/>
      <protection locked="0"/>
    </xf>
    <xf numFmtId="0" fontId="1" fillId="3" borderId="119" xfId="0" applyFont="1" applyFill="1" applyBorder="1" applyAlignment="1" applyProtection="1">
      <alignment horizontal="left" vertical="center" indent="1"/>
      <protection locked="0"/>
    </xf>
    <xf numFmtId="168" fontId="5" fillId="4" borderId="107" xfId="0" applyNumberFormat="1" applyFont="1" applyFill="1" applyBorder="1" applyAlignment="1" applyProtection="1">
      <alignment horizontal="center" vertical="center"/>
      <protection locked="0"/>
    </xf>
    <xf numFmtId="168" fontId="5" fillId="4" borderId="40" xfId="0" applyNumberFormat="1" applyFont="1" applyFill="1" applyBorder="1" applyAlignment="1" applyProtection="1">
      <alignment horizontal="center" vertical="center"/>
      <protection locked="0"/>
    </xf>
    <xf numFmtId="0" fontId="5" fillId="4" borderId="116" xfId="0" applyFont="1" applyFill="1" applyBorder="1" applyAlignment="1" applyProtection="1">
      <alignment horizontal="center" vertical="center"/>
      <protection locked="0"/>
    </xf>
    <xf numFmtId="0" fontId="5" fillId="4" borderId="117" xfId="0" applyFont="1" applyFill="1" applyBorder="1" applyAlignment="1" applyProtection="1">
      <alignment horizontal="center" vertical="center"/>
      <protection locked="0"/>
    </xf>
    <xf numFmtId="0" fontId="1" fillId="0" borderId="111" xfId="0" applyFont="1" applyBorder="1" applyAlignment="1" applyProtection="1">
      <alignment horizontal="left" vertical="center" indent="1"/>
      <protection locked="0"/>
    </xf>
    <xf numFmtId="0" fontId="1" fillId="0" borderId="15" xfId="0" applyFont="1" applyBorder="1" applyAlignment="1" applyProtection="1">
      <alignment horizontal="left" vertical="center" indent="1"/>
      <protection locked="0"/>
    </xf>
    <xf numFmtId="0" fontId="1" fillId="17" borderId="107" xfId="0" applyFont="1" applyFill="1" applyBorder="1" applyAlignment="1" applyProtection="1">
      <alignment horizontal="left" vertical="top" indent="2"/>
      <protection hidden="1"/>
    </xf>
    <xf numFmtId="0" fontId="1" fillId="17" borderId="40" xfId="0" applyFont="1" applyFill="1" applyBorder="1" applyAlignment="1" applyProtection="1">
      <alignment horizontal="left" vertical="top" indent="2"/>
      <protection hidden="1"/>
    </xf>
    <xf numFmtId="165" fontId="1" fillId="3" borderId="10" xfId="0" applyNumberFormat="1" applyFont="1" applyFill="1" applyBorder="1" applyAlignment="1" applyProtection="1">
      <alignment horizontal="center" vertical="top"/>
      <protection locked="0"/>
    </xf>
    <xf numFmtId="164" fontId="24" fillId="21" borderId="17" xfId="0" applyNumberFormat="1" applyFont="1" applyFill="1" applyBorder="1" applyAlignment="1" applyProtection="1">
      <alignment vertical="center"/>
      <protection hidden="1"/>
    </xf>
    <xf numFmtId="0" fontId="8" fillId="21" borderId="2" xfId="0" applyFont="1" applyFill="1" applyBorder="1" applyAlignment="1" applyProtection="1">
      <alignment horizontal="center" vertical="center"/>
      <protection hidden="1"/>
    </xf>
    <xf numFmtId="0" fontId="8" fillId="21" borderId="4" xfId="0" applyFont="1" applyFill="1" applyBorder="1" applyAlignment="1" applyProtection="1">
      <alignment horizontal="center" vertical="center"/>
      <protection hidden="1"/>
    </xf>
    <xf numFmtId="0" fontId="8" fillId="21" borderId="1" xfId="0" applyFont="1" applyFill="1" applyBorder="1" applyAlignment="1" applyProtection="1">
      <alignment horizontal="center" vertical="center"/>
      <protection hidden="1"/>
    </xf>
    <xf numFmtId="0" fontId="5" fillId="4" borderId="8" xfId="0" applyFont="1" applyFill="1" applyBorder="1" applyAlignment="1" applyProtection="1">
      <alignment horizontal="center"/>
      <protection locked="0"/>
    </xf>
    <xf numFmtId="0" fontId="5" fillId="4" borderId="13" xfId="0" applyFont="1" applyFill="1" applyBorder="1" applyAlignment="1" applyProtection="1">
      <alignment horizontal="center"/>
      <protection locked="0"/>
    </xf>
    <xf numFmtId="0" fontId="5" fillId="4" borderId="9" xfId="0" applyFont="1" applyFill="1" applyBorder="1" applyAlignment="1" applyProtection="1">
      <alignment horizontal="center"/>
      <protection locked="0"/>
    </xf>
    <xf numFmtId="0" fontId="0" fillId="5" borderId="15"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0" fillId="5" borderId="118" xfId="0"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22" xfId="0" applyFill="1" applyBorder="1" applyAlignment="1" applyProtection="1">
      <alignment horizontal="center" vertical="center"/>
      <protection locked="0"/>
    </xf>
    <xf numFmtId="167" fontId="4" fillId="3" borderId="16" xfId="0" applyNumberFormat="1" applyFont="1" applyFill="1" applyBorder="1" applyAlignment="1" applyProtection="1">
      <alignment horizontal="center" vertical="center" wrapText="1"/>
      <protection locked="0"/>
    </xf>
    <xf numFmtId="167" fontId="4" fillId="3" borderId="22" xfId="0" applyNumberFormat="1" applyFont="1" applyFill="1" applyBorder="1" applyAlignment="1" applyProtection="1">
      <alignment horizontal="center" vertical="center" wrapText="1"/>
      <protection locked="0"/>
    </xf>
    <xf numFmtId="167" fontId="4" fillId="3" borderId="3" xfId="0" applyNumberFormat="1" applyFont="1" applyFill="1" applyBorder="1" applyAlignment="1" applyProtection="1">
      <alignment horizontal="center" vertical="center" wrapText="1"/>
      <protection locked="0"/>
    </xf>
    <xf numFmtId="167" fontId="4" fillId="3" borderId="8" xfId="0" applyNumberFormat="1" applyFont="1" applyFill="1" applyBorder="1" applyAlignment="1" applyProtection="1">
      <alignment horizontal="center" vertical="center" wrapText="1"/>
      <protection locked="0"/>
    </xf>
    <xf numFmtId="0" fontId="1" fillId="0" borderId="2" xfId="0" applyFont="1" applyBorder="1" applyAlignment="1" applyProtection="1">
      <alignment horizontal="left" vertical="center" indent="1"/>
      <protection locked="0"/>
    </xf>
    <xf numFmtId="0" fontId="1" fillId="0" borderId="4" xfId="0" applyFont="1" applyBorder="1" applyAlignment="1" applyProtection="1">
      <alignment horizontal="left" vertical="center" indent="1"/>
      <protection locked="0"/>
    </xf>
    <xf numFmtId="0" fontId="1" fillId="0" borderId="28"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3" borderId="10" xfId="0" applyFont="1" applyFill="1" applyBorder="1" applyAlignment="1" applyProtection="1">
      <alignment horizontal="left" vertical="center" indent="1"/>
      <protection locked="0"/>
    </xf>
    <xf numFmtId="0" fontId="1" fillId="0" borderId="15" xfId="0" applyFont="1" applyBorder="1" applyAlignment="1" applyProtection="1">
      <alignment horizontal="center" vertical="center"/>
      <protection locked="0"/>
    </xf>
    <xf numFmtId="0" fontId="1" fillId="3" borderId="15" xfId="0" applyFont="1" applyFill="1" applyBorder="1" applyAlignment="1" applyProtection="1">
      <alignment horizontal="center" vertical="center"/>
      <protection locked="0"/>
    </xf>
    <xf numFmtId="167" fontId="4" fillId="3" borderId="17" xfId="0" applyNumberFormat="1" applyFont="1" applyFill="1" applyBorder="1" applyAlignment="1" applyProtection="1">
      <alignment horizontal="center" vertical="center" wrapText="1"/>
      <protection locked="0"/>
    </xf>
    <xf numFmtId="167" fontId="4" fillId="3" borderId="5" xfId="0" applyNumberFormat="1" applyFont="1" applyFill="1" applyBorder="1" applyAlignment="1" applyProtection="1">
      <alignment horizontal="center" vertical="center" wrapText="1"/>
      <protection locked="0"/>
    </xf>
    <xf numFmtId="167" fontId="4" fillId="3" borderId="33" xfId="0" applyNumberFormat="1" applyFont="1" applyFill="1" applyBorder="1" applyAlignment="1" applyProtection="1">
      <alignment horizontal="center" vertical="center" wrapText="1"/>
      <protection locked="0"/>
    </xf>
    <xf numFmtId="167" fontId="4" fillId="3" borderId="19" xfId="0" applyNumberFormat="1" applyFont="1" applyFill="1" applyBorder="1" applyAlignment="1" applyProtection="1">
      <alignment horizontal="center" vertical="center" wrapText="1"/>
      <protection locked="0"/>
    </xf>
    <xf numFmtId="0" fontId="8" fillId="21" borderId="62" xfId="0" applyFont="1" applyFill="1" applyBorder="1" applyAlignment="1" applyProtection="1">
      <alignment horizontal="center" vertical="center"/>
      <protection hidden="1"/>
    </xf>
    <xf numFmtId="0" fontId="8" fillId="21" borderId="63" xfId="0" applyFont="1" applyFill="1" applyBorder="1" applyAlignment="1" applyProtection="1">
      <alignment horizontal="center" vertical="center"/>
      <protection hidden="1"/>
    </xf>
    <xf numFmtId="167" fontId="4" fillId="3" borderId="12" xfId="0" applyNumberFormat="1" applyFont="1" applyFill="1" applyBorder="1" applyAlignment="1" applyProtection="1">
      <alignment horizontal="center" vertical="center" wrapText="1"/>
      <protection locked="0"/>
    </xf>
    <xf numFmtId="167" fontId="4" fillId="3" borderId="13" xfId="0" applyNumberFormat="1" applyFont="1" applyFill="1" applyBorder="1" applyAlignment="1" applyProtection="1">
      <alignment horizontal="center" vertical="center" wrapText="1"/>
      <protection locked="0"/>
    </xf>
    <xf numFmtId="0" fontId="24" fillId="21" borderId="17" xfId="0" applyFont="1" applyFill="1" applyBorder="1" applyAlignment="1" applyProtection="1">
      <alignment horizontal="left" vertical="center" wrapText="1"/>
      <protection hidden="1"/>
    </xf>
    <xf numFmtId="0" fontId="41" fillId="0" borderId="3" xfId="1" applyBorder="1" applyAlignment="1" applyProtection="1">
      <alignment horizontal="left" vertical="top" indent="1"/>
      <protection locked="0"/>
    </xf>
    <xf numFmtId="0" fontId="41" fillId="0" borderId="12" xfId="1" applyBorder="1" applyAlignment="1" applyProtection="1">
      <alignment horizontal="left" vertical="top" indent="1"/>
      <protection locked="0"/>
    </xf>
    <xf numFmtId="0" fontId="41" fillId="0" borderId="7" xfId="1" applyBorder="1" applyAlignment="1" applyProtection="1">
      <alignment horizontal="left" vertical="top" indent="1"/>
      <protection locked="0"/>
    </xf>
    <xf numFmtId="0" fontId="41" fillId="0" borderId="8" xfId="1" applyBorder="1" applyAlignment="1" applyProtection="1">
      <alignment horizontal="left" vertical="top" indent="1"/>
      <protection locked="0"/>
    </xf>
    <xf numFmtId="0" fontId="41" fillId="0" borderId="13" xfId="1" applyBorder="1" applyAlignment="1" applyProtection="1">
      <alignment horizontal="left" vertical="top" indent="1"/>
      <protection locked="0"/>
    </xf>
    <xf numFmtId="0" fontId="41" fillId="0" borderId="9" xfId="1" applyBorder="1" applyAlignment="1" applyProtection="1">
      <alignment horizontal="left" vertical="top" indent="1"/>
      <protection locked="0"/>
    </xf>
    <xf numFmtId="0" fontId="1" fillId="0" borderId="62" xfId="0" applyFont="1" applyBorder="1" applyAlignment="1" applyProtection="1">
      <alignment horizontal="left" indent="2"/>
      <protection locked="0"/>
    </xf>
    <xf numFmtId="0" fontId="1" fillId="0" borderId="55" xfId="0" applyFont="1" applyBorder="1" applyAlignment="1" applyProtection="1">
      <alignment horizontal="left" indent="2"/>
      <protection locked="0"/>
    </xf>
    <xf numFmtId="167" fontId="4" fillId="3" borderId="118" xfId="0" applyNumberFormat="1" applyFont="1" applyFill="1" applyBorder="1" applyAlignment="1" applyProtection="1">
      <alignment horizontal="center" vertical="center" wrapText="1"/>
      <protection locked="0"/>
    </xf>
    <xf numFmtId="0" fontId="8" fillId="21" borderId="59" xfId="0" applyFont="1" applyFill="1" applyBorder="1" applyAlignment="1" applyProtection="1">
      <alignment horizontal="center" vertical="center"/>
      <protection hidden="1"/>
    </xf>
    <xf numFmtId="0" fontId="8" fillId="21" borderId="122" xfId="0" applyFont="1" applyFill="1" applyBorder="1" applyAlignment="1" applyProtection="1">
      <alignment horizontal="center" vertical="center"/>
      <protection hidden="1"/>
    </xf>
    <xf numFmtId="0" fontId="1" fillId="3" borderId="107" xfId="0" applyFont="1" applyFill="1" applyBorder="1" applyAlignment="1" applyProtection="1">
      <alignment horizontal="center" vertical="center"/>
      <protection locked="0"/>
    </xf>
    <xf numFmtId="0" fontId="1" fillId="3" borderId="34"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1" fillId="3" borderId="2" xfId="0" applyFont="1" applyFill="1" applyBorder="1" applyAlignment="1" applyProtection="1">
      <alignment horizontal="left" vertical="top" indent="1"/>
      <protection locked="0"/>
    </xf>
    <xf numFmtId="0" fontId="1" fillId="3" borderId="4" xfId="0" applyFont="1" applyFill="1" applyBorder="1" applyAlignment="1" applyProtection="1">
      <alignment horizontal="left" vertical="top" indent="1"/>
      <protection locked="0"/>
    </xf>
    <xf numFmtId="0" fontId="1" fillId="3" borderId="1" xfId="0" applyFont="1" applyFill="1" applyBorder="1" applyAlignment="1" applyProtection="1">
      <alignment horizontal="left" vertical="top" indent="1"/>
      <protection locked="0"/>
    </xf>
    <xf numFmtId="166" fontId="1" fillId="3" borderId="2" xfId="0" applyNumberFormat="1" applyFont="1" applyFill="1" applyBorder="1" applyAlignment="1" applyProtection="1">
      <alignment horizontal="left" vertical="top" indent="1"/>
      <protection locked="0"/>
    </xf>
    <xf numFmtId="166" fontId="1" fillId="3" borderId="4" xfId="0" applyNumberFormat="1" applyFont="1" applyFill="1" applyBorder="1" applyAlignment="1" applyProtection="1">
      <alignment horizontal="left" vertical="top" indent="1"/>
      <protection locked="0"/>
    </xf>
    <xf numFmtId="166" fontId="1" fillId="3" borderId="1" xfId="0" applyNumberFormat="1" applyFont="1" applyFill="1" applyBorder="1" applyAlignment="1" applyProtection="1">
      <alignment horizontal="left" vertical="top" indent="1"/>
      <protection locked="0"/>
    </xf>
    <xf numFmtId="0" fontId="8" fillId="21" borderId="60" xfId="0" applyFont="1" applyFill="1" applyBorder="1" applyAlignment="1" applyProtection="1">
      <alignment horizontal="center" vertical="center"/>
      <protection hidden="1"/>
    </xf>
    <xf numFmtId="0" fontId="1" fillId="17" borderId="16" xfId="0" applyFont="1" applyFill="1" applyBorder="1" applyAlignment="1" applyProtection="1">
      <alignment horizontal="left" vertical="top" indent="2"/>
      <protection hidden="1"/>
    </xf>
    <xf numFmtId="0" fontId="1" fillId="17" borderId="22" xfId="0" applyFont="1" applyFill="1" applyBorder="1" applyAlignment="1" applyProtection="1">
      <alignment horizontal="left" vertical="top" indent="2"/>
      <protection hidden="1"/>
    </xf>
    <xf numFmtId="0" fontId="8" fillId="21" borderId="54" xfId="0" applyFont="1" applyFill="1" applyBorder="1" applyAlignment="1" applyProtection="1">
      <alignment horizontal="center" vertical="center"/>
      <protection hidden="1"/>
    </xf>
    <xf numFmtId="0" fontId="8" fillId="21" borderId="55" xfId="0" applyFont="1" applyFill="1" applyBorder="1" applyAlignment="1" applyProtection="1">
      <alignment horizontal="center" vertical="center"/>
      <protection hidden="1"/>
    </xf>
    <xf numFmtId="0" fontId="1" fillId="0" borderId="57" xfId="0" applyFont="1" applyBorder="1" applyAlignment="1" applyProtection="1">
      <alignment horizontal="left" indent="2"/>
      <protection locked="0"/>
    </xf>
    <xf numFmtId="0" fontId="1" fillId="0" borderId="58" xfId="0" applyFont="1" applyBorder="1" applyAlignment="1" applyProtection="1">
      <alignment horizontal="left" indent="2"/>
      <protection locked="0"/>
    </xf>
    <xf numFmtId="0" fontId="1" fillId="0" borderId="2" xfId="0" applyFont="1" applyBorder="1" applyAlignment="1" applyProtection="1">
      <alignment horizontal="left" indent="2"/>
      <protection locked="0"/>
    </xf>
    <xf numFmtId="0" fontId="1" fillId="0" borderId="4" xfId="0" applyFont="1" applyBorder="1" applyAlignment="1" applyProtection="1">
      <alignment horizontal="left" indent="2"/>
      <protection locked="0"/>
    </xf>
    <xf numFmtId="0" fontId="1" fillId="0" borderId="61"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8" fillId="21" borderId="8" xfId="0" applyFont="1" applyFill="1" applyBorder="1" applyAlignment="1" applyProtection="1">
      <alignment horizontal="center" vertical="center"/>
      <protection hidden="1"/>
    </xf>
    <xf numFmtId="0" fontId="8" fillId="21" borderId="13" xfId="0" applyFont="1" applyFill="1" applyBorder="1" applyAlignment="1" applyProtection="1">
      <alignment horizontal="center" vertical="center"/>
      <protection hidden="1"/>
    </xf>
    <xf numFmtId="0" fontId="8" fillId="21" borderId="21" xfId="0" applyFont="1" applyFill="1" applyBorder="1" applyAlignment="1" applyProtection="1">
      <alignment horizontal="center" vertical="center"/>
      <protection hidden="1"/>
    </xf>
    <xf numFmtId="0" fontId="1" fillId="3" borderId="2" xfId="0" applyFont="1" applyFill="1" applyBorder="1" applyAlignment="1" applyProtection="1">
      <alignment horizontal="left" indent="2"/>
      <protection locked="0"/>
    </xf>
    <xf numFmtId="0" fontId="1" fillId="3" borderId="4" xfId="0" applyFont="1" applyFill="1" applyBorder="1" applyAlignment="1" applyProtection="1">
      <alignment horizontal="left" indent="2"/>
      <protection locked="0"/>
    </xf>
    <xf numFmtId="0" fontId="1" fillId="3" borderId="61" xfId="0" applyFont="1" applyFill="1" applyBorder="1" applyAlignment="1" applyProtection="1">
      <alignment horizontal="center" vertical="center"/>
      <protection locked="0"/>
    </xf>
    <xf numFmtId="0" fontId="1" fillId="3" borderId="4" xfId="0" applyFont="1" applyFill="1" applyBorder="1" applyAlignment="1" applyProtection="1">
      <alignment horizontal="center" vertical="center"/>
      <protection locked="0"/>
    </xf>
    <xf numFmtId="167" fontId="4" fillId="3" borderId="2" xfId="0" applyNumberFormat="1" applyFont="1" applyFill="1" applyBorder="1" applyAlignment="1" applyProtection="1">
      <alignment horizontal="center" wrapText="1"/>
      <protection locked="0"/>
    </xf>
    <xf numFmtId="167" fontId="4" fillId="3" borderId="4" xfId="0" applyNumberFormat="1" applyFont="1" applyFill="1" applyBorder="1" applyAlignment="1" applyProtection="1">
      <alignment horizontal="center" wrapText="1"/>
      <protection locked="0"/>
    </xf>
    <xf numFmtId="0" fontId="8" fillId="21" borderId="56" xfId="0" applyFont="1" applyFill="1" applyBorder="1" applyAlignment="1" applyProtection="1">
      <alignment horizontal="center" vertical="center"/>
      <protection hidden="1"/>
    </xf>
    <xf numFmtId="0" fontId="0" fillId="24" borderId="0" xfId="0" applyFill="1" applyAlignment="1" applyProtection="1">
      <alignment horizontal="center"/>
      <protection locked="0"/>
    </xf>
    <xf numFmtId="2" fontId="53" fillId="5" borderId="52" xfId="0" applyNumberFormat="1" applyFont="1" applyFill="1" applyBorder="1" applyAlignment="1" applyProtection="1">
      <alignment horizontal="center" vertical="center"/>
      <protection hidden="1"/>
    </xf>
    <xf numFmtId="2" fontId="53" fillId="5" borderId="101" xfId="0" applyNumberFormat="1" applyFont="1" applyFill="1" applyBorder="1" applyAlignment="1" applyProtection="1">
      <alignment horizontal="center" vertical="center"/>
      <protection hidden="1"/>
    </xf>
    <xf numFmtId="0" fontId="50" fillId="5" borderId="29" xfId="0" applyFont="1" applyFill="1" applyBorder="1" applyAlignment="1" applyProtection="1">
      <alignment horizontal="left" vertical="top" wrapText="1" indent="1"/>
      <protection locked="0"/>
    </xf>
    <xf numFmtId="0" fontId="50" fillId="5" borderId="78" xfId="0" applyFont="1" applyFill="1" applyBorder="1" applyAlignment="1" applyProtection="1">
      <alignment horizontal="left" vertical="top" wrapText="1" indent="1"/>
      <protection locked="0"/>
    </xf>
    <xf numFmtId="0" fontId="50" fillId="5" borderId="67" xfId="0" applyFont="1" applyFill="1" applyBorder="1" applyAlignment="1" applyProtection="1">
      <alignment horizontal="left" vertical="top" wrapText="1" indent="1"/>
      <protection locked="0"/>
    </xf>
    <xf numFmtId="0" fontId="50" fillId="5" borderId="90" xfId="0" applyFont="1" applyFill="1" applyBorder="1" applyAlignment="1" applyProtection="1">
      <alignment horizontal="left" vertical="top" wrapText="1" indent="1"/>
      <protection locked="0"/>
    </xf>
    <xf numFmtId="0" fontId="50" fillId="5" borderId="81" xfId="0" applyFont="1" applyFill="1" applyBorder="1" applyAlignment="1" applyProtection="1">
      <alignment horizontal="left" vertical="top" wrapText="1" indent="1"/>
      <protection locked="0"/>
    </xf>
    <xf numFmtId="0" fontId="50" fillId="5" borderId="83" xfId="0" applyFont="1" applyFill="1" applyBorder="1" applyAlignment="1" applyProtection="1">
      <alignment horizontal="left" vertical="top" wrapText="1" indent="1"/>
      <protection locked="0"/>
    </xf>
    <xf numFmtId="0" fontId="13" fillId="5" borderId="46" xfId="0" applyFont="1" applyFill="1" applyBorder="1" applyAlignment="1" applyProtection="1">
      <alignment horizontal="center" vertical="top" wrapText="1"/>
      <protection hidden="1"/>
    </xf>
    <xf numFmtId="0" fontId="13" fillId="5" borderId="47" xfId="0" applyFont="1" applyFill="1" applyBorder="1" applyAlignment="1" applyProtection="1">
      <alignment horizontal="center" vertical="top" wrapText="1"/>
      <protection hidden="1"/>
    </xf>
    <xf numFmtId="0" fontId="13" fillId="5" borderId="50" xfId="0" applyFont="1" applyFill="1" applyBorder="1" applyAlignment="1" applyProtection="1">
      <alignment horizontal="center" vertical="top" wrapText="1"/>
      <protection hidden="1"/>
    </xf>
    <xf numFmtId="0" fontId="14" fillId="5" borderId="51" xfId="0" applyFont="1" applyFill="1" applyBorder="1" applyAlignment="1" applyProtection="1">
      <alignment horizontal="center" vertical="center" wrapText="1"/>
      <protection hidden="1"/>
    </xf>
    <xf numFmtId="0" fontId="14" fillId="5" borderId="52" xfId="0" applyFont="1" applyFill="1" applyBorder="1" applyAlignment="1" applyProtection="1">
      <alignment horizontal="center" vertical="center" wrapText="1"/>
      <protection hidden="1"/>
    </xf>
    <xf numFmtId="0" fontId="38" fillId="5" borderId="69" xfId="0" applyFont="1" applyFill="1" applyBorder="1" applyAlignment="1" applyProtection="1">
      <alignment horizontal="center" vertical="center" wrapText="1"/>
      <protection locked="0"/>
    </xf>
    <xf numFmtId="0" fontId="38" fillId="5" borderId="5" xfId="0" applyFont="1" applyFill="1" applyBorder="1" applyAlignment="1" applyProtection="1">
      <alignment horizontal="center" vertical="center" wrapText="1"/>
      <protection locked="0"/>
    </xf>
    <xf numFmtId="0" fontId="38" fillId="5" borderId="75" xfId="0" applyFont="1" applyFill="1" applyBorder="1" applyAlignment="1" applyProtection="1">
      <alignment horizontal="center" vertical="center" wrapText="1"/>
      <protection locked="0"/>
    </xf>
    <xf numFmtId="0" fontId="55" fillId="5" borderId="100" xfId="0" applyFont="1" applyFill="1" applyBorder="1" applyAlignment="1" applyProtection="1">
      <alignment horizontal="left" vertical="center" indent="1"/>
      <protection hidden="1"/>
    </xf>
    <xf numFmtId="0" fontId="55" fillId="5" borderId="81" xfId="0" applyFont="1" applyFill="1" applyBorder="1" applyAlignment="1" applyProtection="1">
      <alignment horizontal="left" vertical="center" indent="1"/>
      <protection hidden="1"/>
    </xf>
    <xf numFmtId="0" fontId="55" fillId="5" borderId="83" xfId="0" applyFont="1" applyFill="1" applyBorder="1" applyAlignment="1" applyProtection="1">
      <alignment horizontal="left" vertical="center" indent="1"/>
      <protection hidden="1"/>
    </xf>
    <xf numFmtId="0" fontId="55" fillId="5" borderId="89" xfId="0" applyFont="1" applyFill="1" applyBorder="1" applyAlignment="1" applyProtection="1">
      <alignment horizontal="left" vertical="center" indent="1"/>
      <protection hidden="1"/>
    </xf>
    <xf numFmtId="0" fontId="55" fillId="5" borderId="67" xfId="0" applyFont="1" applyFill="1" applyBorder="1" applyAlignment="1" applyProtection="1">
      <alignment horizontal="left" vertical="center" indent="1"/>
      <protection hidden="1"/>
    </xf>
    <xf numFmtId="0" fontId="55" fillId="5" borderId="90" xfId="0" applyFont="1" applyFill="1" applyBorder="1" applyAlignment="1" applyProtection="1">
      <alignment horizontal="left" vertical="center" indent="1"/>
      <protection hidden="1"/>
    </xf>
    <xf numFmtId="0" fontId="55" fillId="5" borderId="99" xfId="0" applyFont="1" applyFill="1" applyBorder="1" applyAlignment="1" applyProtection="1">
      <alignment horizontal="left" vertical="center" indent="1"/>
      <protection hidden="1"/>
    </xf>
    <xf numFmtId="0" fontId="55" fillId="5" borderId="29" xfId="0" applyFont="1" applyFill="1" applyBorder="1" applyAlignment="1" applyProtection="1">
      <alignment horizontal="left" vertical="center" indent="1"/>
      <protection hidden="1"/>
    </xf>
    <xf numFmtId="0" fontId="55" fillId="5" borderId="78" xfId="0" applyFont="1" applyFill="1" applyBorder="1" applyAlignment="1" applyProtection="1">
      <alignment horizontal="left" vertical="center" indent="1"/>
      <protection hidden="1"/>
    </xf>
    <xf numFmtId="173" fontId="60" fillId="5" borderId="104" xfId="0" applyNumberFormat="1" applyFont="1" applyFill="1" applyBorder="1" applyAlignment="1" applyProtection="1">
      <alignment horizontal="center" vertical="top" wrapText="1"/>
      <protection hidden="1"/>
    </xf>
    <xf numFmtId="0" fontId="60" fillId="5" borderId="51" xfId="0" applyFont="1" applyFill="1" applyBorder="1" applyAlignment="1" applyProtection="1">
      <alignment horizontal="center" vertical="top" wrapText="1"/>
      <protection hidden="1"/>
    </xf>
    <xf numFmtId="169" fontId="38" fillId="5" borderId="47" xfId="0" applyNumberFormat="1" applyFont="1" applyFill="1" applyBorder="1" applyAlignment="1" applyProtection="1">
      <alignment horizontal="center" vertical="center" wrapText="1"/>
      <protection locked="0"/>
    </xf>
    <xf numFmtId="169" fontId="38" fillId="5" borderId="50" xfId="0" applyNumberFormat="1" applyFont="1" applyFill="1" applyBorder="1" applyAlignment="1" applyProtection="1">
      <alignment horizontal="center" vertical="center" wrapText="1"/>
      <protection locked="0"/>
    </xf>
    <xf numFmtId="169" fontId="38" fillId="5" borderId="5" xfId="0" applyNumberFormat="1" applyFont="1" applyFill="1" applyBorder="1" applyAlignment="1" applyProtection="1">
      <alignment horizontal="center" vertical="center" wrapText="1"/>
      <protection locked="0"/>
    </xf>
    <xf numFmtId="169" fontId="38" fillId="5" borderId="75" xfId="0" applyNumberFormat="1" applyFont="1" applyFill="1" applyBorder="1" applyAlignment="1" applyProtection="1">
      <alignment horizontal="center" vertical="center" wrapText="1"/>
      <protection locked="0"/>
    </xf>
    <xf numFmtId="0" fontId="14" fillId="5" borderId="52" xfId="0" applyFont="1" applyFill="1" applyBorder="1" applyAlignment="1" applyProtection="1">
      <alignment horizontal="center" wrapText="1"/>
      <protection hidden="1"/>
    </xf>
    <xf numFmtId="0" fontId="14" fillId="5" borderId="53" xfId="0" applyFont="1" applyFill="1" applyBorder="1" applyAlignment="1" applyProtection="1">
      <alignment horizontal="center" wrapText="1"/>
      <protection hidden="1"/>
    </xf>
    <xf numFmtId="166" fontId="29" fillId="5" borderId="5" xfId="0" applyNumberFormat="1" applyFont="1" applyFill="1" applyBorder="1" applyAlignment="1" applyProtection="1">
      <alignment horizontal="center" vertical="center"/>
      <protection hidden="1"/>
    </xf>
    <xf numFmtId="2" fontId="53" fillId="5" borderId="5" xfId="0" applyNumberFormat="1" applyFont="1" applyFill="1" applyBorder="1" applyAlignment="1" applyProtection="1">
      <alignment horizontal="right" vertical="center"/>
      <protection hidden="1"/>
    </xf>
    <xf numFmtId="2" fontId="70" fillId="5" borderId="27" xfId="0" applyNumberFormat="1" applyFont="1" applyFill="1" applyBorder="1" applyAlignment="1" applyProtection="1">
      <alignment horizontal="center" vertical="center" wrapText="1"/>
      <protection hidden="1"/>
    </xf>
    <xf numFmtId="2" fontId="70" fillId="5" borderId="71" xfId="0" applyNumberFormat="1" applyFont="1" applyFill="1" applyBorder="1" applyAlignment="1" applyProtection="1">
      <alignment horizontal="center" vertical="center" wrapText="1"/>
      <protection hidden="1"/>
    </xf>
    <xf numFmtId="2" fontId="70" fillId="7" borderId="27" xfId="0" applyNumberFormat="1" applyFont="1" applyFill="1" applyBorder="1" applyAlignment="1" applyProtection="1">
      <alignment horizontal="center" vertical="center"/>
      <protection hidden="1"/>
    </xf>
    <xf numFmtId="2" fontId="70" fillId="7" borderId="71" xfId="0" applyNumberFormat="1" applyFont="1" applyFill="1" applyBorder="1" applyAlignment="1" applyProtection="1">
      <alignment horizontal="center" vertical="center"/>
      <protection hidden="1"/>
    </xf>
    <xf numFmtId="0" fontId="71" fillId="5" borderId="46" xfId="0" applyFont="1" applyFill="1" applyBorder="1" applyAlignment="1" applyProtection="1">
      <alignment horizontal="center" wrapText="1"/>
      <protection hidden="1"/>
    </xf>
    <xf numFmtId="0" fontId="71" fillId="5" borderId="47" xfId="0" applyFont="1" applyFill="1" applyBorder="1" applyAlignment="1" applyProtection="1">
      <alignment horizontal="center" wrapText="1"/>
      <protection hidden="1"/>
    </xf>
    <xf numFmtId="0" fontId="71" fillId="5" borderId="50" xfId="0" applyFont="1" applyFill="1" applyBorder="1" applyAlignment="1" applyProtection="1">
      <alignment horizontal="center" wrapText="1"/>
      <protection hidden="1"/>
    </xf>
    <xf numFmtId="2" fontId="70" fillId="7" borderId="92" xfId="0" applyNumberFormat="1" applyFont="1" applyFill="1" applyBorder="1" applyAlignment="1" applyProtection="1">
      <alignment horizontal="center" vertical="center" textRotation="45"/>
      <protection hidden="1"/>
    </xf>
    <xf numFmtId="2" fontId="70" fillId="7" borderId="72" xfId="0" applyNumberFormat="1" applyFont="1" applyFill="1" applyBorder="1" applyAlignment="1" applyProtection="1">
      <alignment horizontal="center" vertical="center" textRotation="45"/>
      <protection hidden="1"/>
    </xf>
    <xf numFmtId="1" fontId="70" fillId="7" borderId="91" xfId="0" applyNumberFormat="1" applyFont="1" applyFill="1" applyBorder="1" applyAlignment="1" applyProtection="1">
      <alignment horizontal="center" vertical="center" textRotation="45"/>
      <protection hidden="1"/>
    </xf>
    <xf numFmtId="1" fontId="70" fillId="7" borderId="76" xfId="0" applyNumberFormat="1" applyFont="1" applyFill="1" applyBorder="1" applyAlignment="1" applyProtection="1">
      <alignment horizontal="center" vertical="center" textRotation="45"/>
      <protection hidden="1"/>
    </xf>
    <xf numFmtId="2" fontId="69" fillId="7" borderId="89" xfId="0" applyNumberFormat="1" applyFont="1" applyFill="1" applyBorder="1" applyAlignment="1" applyProtection="1">
      <alignment horizontal="center" vertical="center"/>
      <protection hidden="1"/>
    </xf>
    <xf numFmtId="2" fontId="69" fillId="7" borderId="90" xfId="0" applyNumberFormat="1" applyFont="1" applyFill="1" applyBorder="1" applyAlignment="1" applyProtection="1">
      <alignment horizontal="center" vertical="center"/>
      <protection hidden="1"/>
    </xf>
    <xf numFmtId="1" fontId="54" fillId="21" borderId="102" xfId="0" applyNumberFormat="1" applyFont="1" applyFill="1" applyBorder="1" applyAlignment="1" applyProtection="1">
      <alignment horizontal="center" vertical="center"/>
      <protection hidden="1"/>
    </xf>
    <xf numFmtId="1" fontId="54" fillId="21" borderId="103" xfId="0" applyNumberFormat="1" applyFont="1" applyFill="1" applyBorder="1" applyAlignment="1" applyProtection="1">
      <alignment horizontal="center" vertical="center"/>
      <protection hidden="1"/>
    </xf>
    <xf numFmtId="1" fontId="54" fillId="21" borderId="101" xfId="0" applyNumberFormat="1" applyFont="1" applyFill="1" applyBorder="1" applyAlignment="1" applyProtection="1">
      <alignment horizontal="center" vertical="center"/>
      <protection hidden="1"/>
    </xf>
    <xf numFmtId="0" fontId="70" fillId="5" borderId="68" xfId="0" applyFont="1" applyFill="1" applyBorder="1" applyAlignment="1" applyProtection="1">
      <alignment horizontal="center" vertical="center" wrapText="1"/>
      <protection hidden="1"/>
    </xf>
    <xf numFmtId="0" fontId="70" fillId="5" borderId="70" xfId="0" applyFont="1" applyFill="1" applyBorder="1" applyAlignment="1" applyProtection="1">
      <alignment horizontal="center" vertical="center" wrapText="1"/>
      <protection hidden="1"/>
    </xf>
    <xf numFmtId="0" fontId="70" fillId="5" borderId="72" xfId="0" applyFont="1" applyFill="1" applyBorder="1" applyAlignment="1" applyProtection="1">
      <alignment horizontal="center" vertical="center" wrapText="1"/>
      <protection hidden="1"/>
    </xf>
    <xf numFmtId="0" fontId="70" fillId="5" borderId="73" xfId="0" applyFont="1" applyFill="1" applyBorder="1" applyAlignment="1" applyProtection="1">
      <alignment horizontal="center" vertical="center" wrapText="1"/>
      <protection hidden="1"/>
    </xf>
    <xf numFmtId="0" fontId="70" fillId="5" borderId="74" xfId="0" applyFont="1" applyFill="1" applyBorder="1" applyAlignment="1" applyProtection="1">
      <alignment horizontal="center" vertical="center" wrapText="1"/>
      <protection hidden="1"/>
    </xf>
    <xf numFmtId="0" fontId="70" fillId="5" borderId="76" xfId="0" applyFont="1" applyFill="1" applyBorder="1" applyAlignment="1" applyProtection="1">
      <alignment horizontal="center" vertical="center" wrapText="1"/>
      <protection hidden="1"/>
    </xf>
    <xf numFmtId="0" fontId="69" fillId="5" borderId="46" xfId="0" applyFont="1" applyFill="1" applyBorder="1" applyAlignment="1" applyProtection="1">
      <alignment horizontal="center" vertical="center"/>
      <protection hidden="1"/>
    </xf>
    <xf numFmtId="0" fontId="69" fillId="5" borderId="47" xfId="0" applyFont="1" applyFill="1" applyBorder="1" applyAlignment="1" applyProtection="1">
      <alignment horizontal="center" vertical="center"/>
      <protection hidden="1"/>
    </xf>
    <xf numFmtId="0" fontId="69" fillId="5" borderId="50" xfId="0" applyFont="1" applyFill="1" applyBorder="1" applyAlignment="1" applyProtection="1">
      <alignment horizontal="center" vertical="center"/>
      <protection hidden="1"/>
    </xf>
    <xf numFmtId="0" fontId="69" fillId="5" borderId="69" xfId="0" applyFont="1" applyFill="1" applyBorder="1" applyAlignment="1" applyProtection="1">
      <alignment horizontal="center" vertical="center"/>
      <protection hidden="1"/>
    </xf>
    <xf numFmtId="0" fontId="69" fillId="5" borderId="5" xfId="0" applyFont="1" applyFill="1" applyBorder="1" applyAlignment="1" applyProtection="1">
      <alignment horizontal="center" vertical="center"/>
      <protection hidden="1"/>
    </xf>
    <xf numFmtId="0" fontId="69" fillId="5" borderId="75" xfId="0" applyFont="1" applyFill="1" applyBorder="1" applyAlignment="1" applyProtection="1">
      <alignment horizontal="center" vertical="center"/>
      <protection hidden="1"/>
    </xf>
    <xf numFmtId="0" fontId="69" fillId="5" borderId="51" xfId="0" applyFont="1" applyFill="1" applyBorder="1" applyAlignment="1" applyProtection="1">
      <alignment horizontal="center" vertical="center"/>
      <protection hidden="1"/>
    </xf>
    <xf numFmtId="0" fontId="69" fillId="5" borderId="52" xfId="0" applyFont="1" applyFill="1" applyBorder="1" applyAlignment="1" applyProtection="1">
      <alignment horizontal="center" vertical="center"/>
      <protection hidden="1"/>
    </xf>
    <xf numFmtId="0" fontId="69" fillId="5" borderId="53" xfId="0" applyFont="1" applyFill="1" applyBorder="1" applyAlignment="1" applyProtection="1">
      <alignment horizontal="center" vertical="center"/>
      <protection hidden="1"/>
    </xf>
    <xf numFmtId="2" fontId="70" fillId="7" borderId="27" xfId="0" applyNumberFormat="1" applyFont="1" applyFill="1" applyBorder="1" applyAlignment="1" applyProtection="1">
      <alignment horizontal="center" vertical="center" wrapText="1"/>
      <protection hidden="1"/>
    </xf>
    <xf numFmtId="2" fontId="70" fillId="7" borderId="71" xfId="0" applyNumberFormat="1" applyFont="1" applyFill="1" applyBorder="1" applyAlignment="1" applyProtection="1">
      <alignment horizontal="center" vertical="center" wrapText="1"/>
      <protection hidden="1"/>
    </xf>
    <xf numFmtId="2" fontId="69" fillId="7" borderId="67" xfId="0" applyNumberFormat="1" applyFont="1" applyFill="1" applyBorder="1" applyAlignment="1" applyProtection="1">
      <alignment horizontal="center" vertical="center"/>
      <protection hidden="1"/>
    </xf>
    <xf numFmtId="2" fontId="69" fillId="5" borderId="89" xfId="0" applyNumberFormat="1" applyFont="1" applyFill="1" applyBorder="1" applyAlignment="1" applyProtection="1">
      <alignment horizontal="center" vertical="center"/>
      <protection hidden="1"/>
    </xf>
    <xf numFmtId="2" fontId="69" fillId="5" borderId="67" xfId="0" applyNumberFormat="1" applyFont="1" applyFill="1" applyBorder="1" applyAlignment="1" applyProtection="1">
      <alignment horizontal="center" vertical="center"/>
      <protection hidden="1"/>
    </xf>
    <xf numFmtId="2" fontId="69" fillId="5" borderId="90" xfId="0" applyNumberFormat="1" applyFont="1" applyFill="1" applyBorder="1" applyAlignment="1" applyProtection="1">
      <alignment horizontal="center" vertical="center"/>
      <protection hidden="1"/>
    </xf>
    <xf numFmtId="1" fontId="70" fillId="5" borderId="92" xfId="0" applyNumberFormat="1" applyFont="1" applyFill="1" applyBorder="1" applyAlignment="1" applyProtection="1">
      <alignment horizontal="center" vertical="center" textRotation="45"/>
      <protection hidden="1"/>
    </xf>
    <xf numFmtId="1" fontId="70" fillId="5" borderId="72" xfId="0" applyNumberFormat="1" applyFont="1" applyFill="1" applyBorder="1" applyAlignment="1" applyProtection="1">
      <alignment horizontal="center" vertical="center" textRotation="45"/>
      <protection hidden="1"/>
    </xf>
    <xf numFmtId="2" fontId="70" fillId="7" borderId="91" xfId="0" applyNumberFormat="1" applyFont="1" applyFill="1" applyBorder="1" applyAlignment="1" applyProtection="1">
      <alignment horizontal="center" vertical="center"/>
      <protection hidden="1"/>
    </xf>
    <xf numFmtId="2" fontId="70" fillId="7" borderId="74" xfId="0" applyNumberFormat="1" applyFont="1" applyFill="1" applyBorder="1" applyAlignment="1" applyProtection="1">
      <alignment horizontal="center" vertical="center"/>
      <protection hidden="1"/>
    </xf>
    <xf numFmtId="1" fontId="12" fillId="21" borderId="102" xfId="0" applyNumberFormat="1" applyFont="1" applyFill="1" applyBorder="1" applyAlignment="1" applyProtection="1">
      <alignment horizontal="center" vertical="center"/>
      <protection hidden="1"/>
    </xf>
    <xf numFmtId="1" fontId="12" fillId="21" borderId="101" xfId="0" applyNumberFormat="1" applyFont="1" applyFill="1" applyBorder="1" applyAlignment="1" applyProtection="1">
      <alignment horizontal="center" vertical="center"/>
      <protection hidden="1"/>
    </xf>
    <xf numFmtId="1" fontId="12" fillId="21" borderId="103" xfId="0" applyNumberFormat="1" applyFont="1" applyFill="1" applyBorder="1" applyAlignment="1" applyProtection="1">
      <alignment horizontal="center" vertical="center"/>
      <protection hidden="1"/>
    </xf>
    <xf numFmtId="2" fontId="70" fillId="5" borderId="91" xfId="0" applyNumberFormat="1" applyFont="1" applyFill="1" applyBorder="1" applyAlignment="1" applyProtection="1">
      <alignment horizontal="center" vertical="center" wrapText="1"/>
      <protection hidden="1"/>
    </xf>
    <xf numFmtId="2" fontId="70" fillId="5" borderId="76" xfId="0" applyNumberFormat="1" applyFont="1" applyFill="1" applyBorder="1" applyAlignment="1" applyProtection="1">
      <alignment horizontal="center" vertical="center" wrapText="1"/>
      <protection hidden="1"/>
    </xf>
    <xf numFmtId="2" fontId="69" fillId="3" borderId="89" xfId="0" applyNumberFormat="1" applyFont="1" applyFill="1" applyBorder="1" applyAlignment="1" applyProtection="1">
      <alignment horizontal="center" vertical="center"/>
      <protection hidden="1"/>
    </xf>
    <xf numFmtId="2" fontId="69" fillId="3" borderId="67" xfId="0" applyNumberFormat="1" applyFont="1" applyFill="1" applyBorder="1" applyAlignment="1" applyProtection="1">
      <alignment horizontal="center" vertical="center"/>
      <protection hidden="1"/>
    </xf>
    <xf numFmtId="2" fontId="69" fillId="3" borderId="66" xfId="0" applyNumberFormat="1" applyFont="1" applyFill="1" applyBorder="1" applyAlignment="1" applyProtection="1">
      <alignment horizontal="center" vertical="center"/>
      <protection hidden="1"/>
    </xf>
    <xf numFmtId="1" fontId="70" fillId="5" borderId="27" xfId="0" applyNumberFormat="1" applyFont="1" applyFill="1" applyBorder="1" applyAlignment="1" applyProtection="1">
      <alignment horizontal="center" vertical="center" textRotation="45"/>
      <protection hidden="1"/>
    </xf>
    <xf numFmtId="1" fontId="70" fillId="5" borderId="71" xfId="0" applyNumberFormat="1" applyFont="1" applyFill="1" applyBorder="1" applyAlignment="1" applyProtection="1">
      <alignment horizontal="center" vertical="center" textRotation="45"/>
      <protection hidden="1"/>
    </xf>
    <xf numFmtId="2" fontId="70" fillId="7" borderId="92" xfId="0" applyNumberFormat="1" applyFont="1" applyFill="1" applyBorder="1" applyAlignment="1" applyProtection="1">
      <alignment horizontal="center" vertical="center" wrapText="1"/>
      <protection hidden="1"/>
    </xf>
    <xf numFmtId="2" fontId="70" fillId="7" borderId="72" xfId="0" applyNumberFormat="1" applyFont="1" applyFill="1" applyBorder="1" applyAlignment="1" applyProtection="1">
      <alignment horizontal="center" vertical="center" wrapText="1"/>
      <protection hidden="1"/>
    </xf>
    <xf numFmtId="1" fontId="70" fillId="5" borderId="91" xfId="0" applyNumberFormat="1" applyFont="1" applyFill="1" applyBorder="1" applyAlignment="1" applyProtection="1">
      <alignment horizontal="center" vertical="center" textRotation="45"/>
      <protection hidden="1"/>
    </xf>
    <xf numFmtId="1" fontId="70" fillId="5" borderId="76" xfId="0" applyNumberFormat="1" applyFont="1" applyFill="1" applyBorder="1" applyAlignment="1" applyProtection="1">
      <alignment horizontal="center" vertical="center" textRotation="45"/>
      <protection hidden="1"/>
    </xf>
    <xf numFmtId="2" fontId="70" fillId="7" borderId="31" xfId="0" applyNumberFormat="1" applyFont="1" applyFill="1" applyBorder="1" applyAlignment="1" applyProtection="1">
      <alignment horizontal="center" vertical="center"/>
      <protection hidden="1"/>
    </xf>
    <xf numFmtId="0" fontId="70" fillId="7" borderId="92" xfId="0" applyFont="1" applyFill="1" applyBorder="1" applyAlignment="1" applyProtection="1">
      <alignment horizontal="center" vertical="center"/>
      <protection hidden="1"/>
    </xf>
    <xf numFmtId="0" fontId="70" fillId="7" borderId="72" xfId="0" applyFont="1" applyFill="1" applyBorder="1" applyAlignment="1" applyProtection="1">
      <alignment horizontal="center" vertical="center"/>
      <protection hidden="1"/>
    </xf>
    <xf numFmtId="0" fontId="69" fillId="7" borderId="89" xfId="0" applyFont="1" applyFill="1" applyBorder="1" applyAlignment="1" applyProtection="1">
      <alignment horizontal="center" vertical="center"/>
      <protection hidden="1"/>
    </xf>
    <xf numFmtId="0" fontId="69" fillId="7" borderId="90" xfId="0" applyFont="1" applyFill="1" applyBorder="1" applyAlignment="1" applyProtection="1">
      <alignment horizontal="center" vertical="center"/>
      <protection hidden="1"/>
    </xf>
    <xf numFmtId="0" fontId="72" fillId="5" borderId="69" xfId="0" applyFont="1" applyFill="1" applyBorder="1" applyAlignment="1" applyProtection="1">
      <alignment horizontal="center" vertical="top" wrapText="1"/>
      <protection hidden="1"/>
    </xf>
    <xf numFmtId="0" fontId="72" fillId="5" borderId="5" xfId="0" applyFont="1" applyFill="1" applyBorder="1" applyAlignment="1" applyProtection="1">
      <alignment horizontal="center" vertical="top" wrapText="1"/>
      <protection hidden="1"/>
    </xf>
    <xf numFmtId="0" fontId="72" fillId="5" borderId="75" xfId="0" applyFont="1" applyFill="1" applyBorder="1" applyAlignment="1" applyProtection="1">
      <alignment horizontal="center" vertical="top" wrapText="1"/>
      <protection hidden="1"/>
    </xf>
    <xf numFmtId="0" fontId="70" fillId="5" borderId="93" xfId="0" applyFont="1" applyFill="1" applyBorder="1" applyAlignment="1" applyProtection="1">
      <alignment horizontal="center" vertical="center" wrapText="1"/>
      <protection hidden="1"/>
    </xf>
    <xf numFmtId="0" fontId="70" fillId="5" borderId="94" xfId="0" applyFont="1" applyFill="1" applyBorder="1" applyAlignment="1" applyProtection="1">
      <alignment horizontal="center" vertical="center" wrapText="1"/>
      <protection hidden="1"/>
    </xf>
    <xf numFmtId="1" fontId="69" fillId="5" borderId="89" xfId="0" applyNumberFormat="1" applyFont="1" applyFill="1" applyBorder="1" applyAlignment="1" applyProtection="1">
      <alignment horizontal="center" vertical="center"/>
      <protection hidden="1"/>
    </xf>
    <xf numFmtId="1" fontId="69" fillId="5" borderId="66" xfId="0" applyNumberFormat="1" applyFont="1" applyFill="1" applyBorder="1" applyAlignment="1" applyProtection="1">
      <alignment horizontal="center" vertical="center"/>
      <protection hidden="1"/>
    </xf>
    <xf numFmtId="1" fontId="69" fillId="5" borderId="65" xfId="0" applyNumberFormat="1" applyFont="1" applyFill="1" applyBorder="1" applyAlignment="1" applyProtection="1">
      <alignment horizontal="center" vertical="center"/>
      <protection hidden="1"/>
    </xf>
    <xf numFmtId="1" fontId="69" fillId="5" borderId="90" xfId="0" applyNumberFormat="1" applyFont="1" applyFill="1" applyBorder="1" applyAlignment="1" applyProtection="1">
      <alignment horizontal="center" vertical="center"/>
      <protection hidden="1"/>
    </xf>
    <xf numFmtId="0" fontId="70" fillId="7" borderId="91" xfId="0" applyFont="1" applyFill="1" applyBorder="1" applyAlignment="1" applyProtection="1">
      <alignment horizontal="center" vertical="center"/>
      <protection hidden="1"/>
    </xf>
    <xf numFmtId="0" fontId="70" fillId="7" borderId="76" xfId="0" applyFont="1" applyFill="1" applyBorder="1" applyAlignment="1" applyProtection="1">
      <alignment horizontal="center" vertical="center"/>
      <protection hidden="1"/>
    </xf>
    <xf numFmtId="2" fontId="70" fillId="7" borderId="93" xfId="0" applyNumberFormat="1" applyFont="1" applyFill="1" applyBorder="1" applyAlignment="1" applyProtection="1">
      <alignment horizontal="center" vertical="center" wrapText="1"/>
      <protection hidden="1"/>
    </xf>
    <xf numFmtId="2" fontId="70" fillId="7" borderId="94" xfId="0" applyNumberFormat="1" applyFont="1" applyFill="1" applyBorder="1" applyAlignment="1" applyProtection="1">
      <alignment horizontal="center" vertical="center" wrapText="1"/>
      <protection hidden="1"/>
    </xf>
    <xf numFmtId="2" fontId="70" fillId="5" borderId="91" xfId="0" applyNumberFormat="1" applyFont="1" applyFill="1" applyBorder="1" applyAlignment="1" applyProtection="1">
      <alignment horizontal="center" vertical="center"/>
      <protection hidden="1"/>
    </xf>
    <xf numFmtId="2" fontId="70" fillId="5" borderId="76" xfId="0" applyNumberFormat="1" applyFont="1" applyFill="1" applyBorder="1" applyAlignment="1" applyProtection="1">
      <alignment horizontal="center" vertical="center"/>
      <protection hidden="1"/>
    </xf>
    <xf numFmtId="2" fontId="70" fillId="7" borderId="92" xfId="0" applyNumberFormat="1" applyFont="1" applyFill="1" applyBorder="1" applyAlignment="1" applyProtection="1">
      <alignment horizontal="center" vertical="center"/>
      <protection hidden="1"/>
    </xf>
    <xf numFmtId="2" fontId="70" fillId="7" borderId="70" xfId="0" applyNumberFormat="1" applyFont="1" applyFill="1" applyBorder="1" applyAlignment="1" applyProtection="1">
      <alignment horizontal="center" vertical="center"/>
      <protection hidden="1"/>
    </xf>
    <xf numFmtId="2" fontId="70" fillId="7" borderId="64" xfId="0" applyNumberFormat="1" applyFont="1" applyFill="1" applyBorder="1" applyAlignment="1" applyProtection="1">
      <alignment horizontal="center" vertical="center" textRotation="42" wrapText="1"/>
      <protection hidden="1"/>
    </xf>
    <xf numFmtId="2" fontId="70" fillId="7" borderId="31" xfId="0" applyNumberFormat="1" applyFont="1" applyFill="1" applyBorder="1" applyAlignment="1" applyProtection="1">
      <alignment horizontal="center" vertical="center" textRotation="42" wrapText="1"/>
      <protection hidden="1"/>
    </xf>
    <xf numFmtId="2" fontId="70" fillId="7" borderId="71" xfId="0" applyNumberFormat="1" applyFont="1" applyFill="1" applyBorder="1" applyAlignment="1" applyProtection="1">
      <alignment horizontal="center" vertical="center" textRotation="42" wrapText="1"/>
      <protection hidden="1"/>
    </xf>
    <xf numFmtId="2" fontId="70" fillId="5" borderId="64" xfId="0" applyNumberFormat="1" applyFont="1" applyFill="1" applyBorder="1" applyAlignment="1" applyProtection="1">
      <alignment horizontal="center" vertical="center" textRotation="42" wrapText="1"/>
      <protection locked="0"/>
    </xf>
    <xf numFmtId="2" fontId="70" fillId="5" borderId="31" xfId="0" applyNumberFormat="1" applyFont="1" applyFill="1" applyBorder="1" applyAlignment="1" applyProtection="1">
      <alignment horizontal="center" vertical="center" textRotation="42" wrapText="1"/>
      <protection locked="0"/>
    </xf>
    <xf numFmtId="2" fontId="70" fillId="5" borderId="71" xfId="0" applyNumberFormat="1" applyFont="1" applyFill="1" applyBorder="1" applyAlignment="1" applyProtection="1">
      <alignment horizontal="center" vertical="center" textRotation="42" wrapText="1"/>
      <protection locked="0"/>
    </xf>
    <xf numFmtId="2" fontId="70" fillId="7" borderId="68" xfId="0" applyNumberFormat="1" applyFont="1" applyFill="1" applyBorder="1" applyAlignment="1" applyProtection="1">
      <alignment horizontal="center" vertical="center" textRotation="42" wrapText="1"/>
      <protection locked="0"/>
    </xf>
    <xf numFmtId="2" fontId="70" fillId="7" borderId="70" xfId="0" applyNumberFormat="1" applyFont="1" applyFill="1" applyBorder="1" applyAlignment="1" applyProtection="1">
      <alignment horizontal="center" vertical="center" textRotation="42" wrapText="1"/>
      <protection locked="0"/>
    </xf>
    <xf numFmtId="2" fontId="70" fillId="7" borderId="72" xfId="0" applyNumberFormat="1" applyFont="1" applyFill="1" applyBorder="1" applyAlignment="1" applyProtection="1">
      <alignment horizontal="center" vertical="center" textRotation="42" wrapText="1"/>
      <protection locked="0"/>
    </xf>
    <xf numFmtId="2" fontId="70" fillId="5" borderId="93" xfId="0" applyNumberFormat="1" applyFont="1" applyFill="1" applyBorder="1" applyAlignment="1" applyProtection="1">
      <alignment horizontal="center" vertical="center" wrapText="1"/>
      <protection hidden="1"/>
    </xf>
    <xf numFmtId="2" fontId="70" fillId="5" borderId="94" xfId="0" applyNumberFormat="1" applyFont="1" applyFill="1" applyBorder="1" applyAlignment="1" applyProtection="1">
      <alignment horizontal="center" vertical="center" wrapText="1"/>
      <protection hidden="1"/>
    </xf>
    <xf numFmtId="14" fontId="29" fillId="5" borderId="5" xfId="0" applyNumberFormat="1" applyFont="1" applyFill="1" applyBorder="1" applyAlignment="1" applyProtection="1">
      <alignment horizontal="right" vertical="center"/>
      <protection hidden="1"/>
    </xf>
    <xf numFmtId="1" fontId="60" fillId="5" borderId="5" xfId="0" applyNumberFormat="1" applyFont="1" applyFill="1" applyBorder="1" applyAlignment="1" applyProtection="1">
      <alignment horizontal="center" vertical="center"/>
      <protection hidden="1"/>
    </xf>
    <xf numFmtId="0" fontId="1" fillId="17" borderId="11" xfId="0" applyFont="1" applyFill="1" applyBorder="1" applyAlignment="1" applyProtection="1">
      <alignment horizontal="center"/>
      <protection locked="0"/>
    </xf>
    <xf numFmtId="0" fontId="1" fillId="17" borderId="8" xfId="0" applyFont="1" applyFill="1" applyBorder="1" applyAlignment="1" applyProtection="1">
      <alignment horizontal="center"/>
      <protection locked="0"/>
    </xf>
    <xf numFmtId="0" fontId="1" fillId="17" borderId="5" xfId="0" applyFont="1" applyFill="1" applyBorder="1" applyAlignment="1" applyProtection="1">
      <alignment horizontal="center"/>
      <protection locked="0"/>
    </xf>
    <xf numFmtId="0" fontId="1" fillId="17" borderId="10" xfId="0" applyFont="1" applyFill="1" applyBorder="1" applyAlignment="1" applyProtection="1">
      <alignment horizontal="center"/>
      <protection locked="0"/>
    </xf>
    <xf numFmtId="0" fontId="0" fillId="17" borderId="13" xfId="0" applyFill="1" applyBorder="1" applyAlignment="1" applyProtection="1">
      <alignment horizontal="center"/>
      <protection locked="0"/>
    </xf>
    <xf numFmtId="0" fontId="0" fillId="17" borderId="9" xfId="0" applyFill="1" applyBorder="1" applyAlignment="1" applyProtection="1">
      <alignment horizontal="center"/>
      <protection locked="0"/>
    </xf>
    <xf numFmtId="2" fontId="1" fillId="3" borderId="6" xfId="0" applyNumberFormat="1" applyFont="1" applyFill="1" applyBorder="1" applyAlignment="1" applyProtection="1">
      <alignment horizontal="center" vertical="center"/>
      <protection hidden="1"/>
    </xf>
    <xf numFmtId="1" fontId="1" fillId="3" borderId="6" xfId="0" applyNumberFormat="1" applyFont="1" applyFill="1" applyBorder="1" applyAlignment="1" applyProtection="1">
      <alignment horizontal="center" vertical="center"/>
      <protection hidden="1"/>
    </xf>
    <xf numFmtId="2" fontId="17" fillId="5" borderId="12" xfId="0" applyNumberFormat="1" applyFont="1" applyFill="1" applyBorder="1" applyAlignment="1" applyProtection="1">
      <alignment horizontal="center" vertical="center"/>
      <protection locked="0"/>
    </xf>
    <xf numFmtId="2" fontId="17" fillId="5" borderId="7" xfId="0" applyNumberFormat="1" applyFont="1" applyFill="1" applyBorder="1" applyAlignment="1" applyProtection="1">
      <alignment horizontal="center" vertical="center"/>
      <protection locked="0"/>
    </xf>
    <xf numFmtId="2" fontId="17" fillId="5" borderId="5" xfId="0" applyNumberFormat="1" applyFont="1" applyFill="1" applyBorder="1" applyAlignment="1" applyProtection="1">
      <alignment horizontal="center" vertical="center"/>
      <protection locked="0"/>
    </xf>
    <xf numFmtId="2" fontId="17" fillId="5" borderId="10" xfId="0" applyNumberFormat="1" applyFont="1" applyFill="1" applyBorder="1" applyAlignment="1" applyProtection="1">
      <alignment horizontal="center" vertical="center"/>
      <protection locked="0"/>
    </xf>
    <xf numFmtId="2" fontId="17" fillId="5" borderId="13" xfId="0" applyNumberFormat="1" applyFont="1" applyFill="1" applyBorder="1" applyAlignment="1" applyProtection="1">
      <alignment horizontal="center" vertical="center"/>
      <protection locked="0"/>
    </xf>
    <xf numFmtId="2" fontId="17" fillId="5" borderId="9" xfId="0" applyNumberFormat="1" applyFont="1" applyFill="1" applyBorder="1" applyAlignment="1" applyProtection="1">
      <alignment horizontal="center" vertical="center"/>
      <protection locked="0"/>
    </xf>
    <xf numFmtId="0" fontId="21" fillId="3" borderId="6" xfId="0" applyFont="1" applyFill="1" applyBorder="1" applyAlignment="1" applyProtection="1">
      <alignment horizontal="center" vertical="center"/>
      <protection hidden="1"/>
    </xf>
    <xf numFmtId="0" fontId="27" fillId="0" borderId="6" xfId="0" applyFont="1" applyBorder="1" applyProtection="1">
      <protection hidden="1"/>
    </xf>
    <xf numFmtId="2" fontId="2" fillId="0" borderId="6" xfId="0" applyNumberFormat="1" applyFont="1" applyBorder="1" applyProtection="1">
      <protection hidden="1"/>
    </xf>
    <xf numFmtId="2" fontId="0" fillId="0" borderId="6" xfId="0" applyNumberFormat="1" applyBorder="1" applyProtection="1">
      <protection hidden="1"/>
    </xf>
    <xf numFmtId="0" fontId="2" fillId="0" borderId="6" xfId="0" applyFont="1" applyBorder="1" applyProtection="1">
      <protection hidden="1"/>
    </xf>
    <xf numFmtId="0" fontId="0" fillId="0" borderId="6" xfId="0" applyBorder="1" applyProtection="1">
      <protection hidden="1"/>
    </xf>
    <xf numFmtId="2" fontId="1" fillId="3" borderId="5" xfId="0" applyNumberFormat="1" applyFont="1" applyFill="1" applyBorder="1" applyAlignment="1" applyProtection="1">
      <alignment horizontal="center"/>
      <protection locked="0"/>
    </xf>
    <xf numFmtId="2" fontId="88" fillId="3" borderId="6" xfId="0" applyNumberFormat="1" applyFont="1" applyFill="1" applyBorder="1" applyAlignment="1" applyProtection="1">
      <alignment horizontal="center" vertical="center"/>
      <protection hidden="1"/>
    </xf>
    <xf numFmtId="2" fontId="88" fillId="3" borderId="2" xfId="0" applyNumberFormat="1" applyFont="1" applyFill="1" applyBorder="1" applyAlignment="1" applyProtection="1">
      <alignment horizontal="center" vertical="center"/>
      <protection hidden="1"/>
    </xf>
    <xf numFmtId="0" fontId="23" fillId="3" borderId="6" xfId="0" applyFont="1" applyFill="1" applyBorder="1" applyAlignment="1" applyProtection="1">
      <alignment horizontal="left" vertical="center" indent="1"/>
      <protection hidden="1"/>
    </xf>
    <xf numFmtId="0" fontId="91" fillId="3" borderId="8" xfId="0" applyFont="1" applyFill="1" applyBorder="1" applyAlignment="1" applyProtection="1">
      <alignment horizontal="center"/>
      <protection locked="0"/>
    </xf>
    <xf numFmtId="0" fontId="91" fillId="3" borderId="13" xfId="0" applyFont="1" applyFill="1" applyBorder="1" applyAlignment="1" applyProtection="1">
      <alignment horizontal="center"/>
      <protection locked="0"/>
    </xf>
    <xf numFmtId="0" fontId="1" fillId="3" borderId="5" xfId="0" applyFont="1" applyFill="1" applyBorder="1" applyAlignment="1" applyProtection="1">
      <alignment horizontal="center"/>
      <protection locked="0"/>
    </xf>
    <xf numFmtId="0" fontId="88" fillId="3" borderId="6" xfId="0" applyFont="1" applyFill="1" applyBorder="1" applyAlignment="1" applyProtection="1">
      <alignment horizontal="center" vertical="center" wrapText="1"/>
      <protection hidden="1"/>
    </xf>
    <xf numFmtId="0" fontId="88" fillId="3" borderId="2" xfId="0" applyFont="1" applyFill="1" applyBorder="1" applyAlignment="1" applyProtection="1">
      <alignment horizontal="center" vertical="center" wrapText="1"/>
      <protection hidden="1"/>
    </xf>
    <xf numFmtId="0" fontId="88" fillId="3" borderId="6" xfId="0" applyFont="1" applyFill="1" applyBorder="1" applyAlignment="1" applyProtection="1">
      <alignment horizontal="center" vertical="center"/>
      <protection hidden="1"/>
    </xf>
    <xf numFmtId="0" fontId="88" fillId="3" borderId="2" xfId="0" applyFont="1" applyFill="1" applyBorder="1" applyAlignment="1" applyProtection="1">
      <alignment horizontal="center" vertical="center"/>
      <protection hidden="1"/>
    </xf>
    <xf numFmtId="0" fontId="1" fillId="3" borderId="11" xfId="0" applyFont="1" applyFill="1" applyBorder="1" applyAlignment="1" applyProtection="1">
      <alignment horizontal="center"/>
      <protection locked="0"/>
    </xf>
    <xf numFmtId="0" fontId="23" fillId="3" borderId="6" xfId="0" applyFont="1" applyFill="1" applyBorder="1" applyAlignment="1" applyProtection="1">
      <alignment horizontal="left" indent="1"/>
      <protection hidden="1"/>
    </xf>
    <xf numFmtId="0" fontId="1" fillId="3" borderId="10" xfId="0" applyFont="1" applyFill="1" applyBorder="1" applyAlignment="1" applyProtection="1">
      <alignment horizontal="center"/>
      <protection locked="0"/>
    </xf>
    <xf numFmtId="2" fontId="89" fillId="3" borderId="6" xfId="0" applyNumberFormat="1" applyFont="1" applyFill="1" applyBorder="1" applyAlignment="1" applyProtection="1">
      <alignment horizontal="center" vertical="center"/>
      <protection hidden="1"/>
    </xf>
    <xf numFmtId="0" fontId="89" fillId="0" borderId="6" xfId="0" applyFont="1" applyBorder="1" applyProtection="1">
      <protection hidden="1"/>
    </xf>
    <xf numFmtId="0" fontId="89" fillId="0" borderId="2" xfId="0" applyFont="1" applyBorder="1" applyProtection="1">
      <protection hidden="1"/>
    </xf>
    <xf numFmtId="0" fontId="90" fillId="3" borderId="23" xfId="0" applyFont="1" applyFill="1" applyBorder="1" applyAlignment="1" applyProtection="1">
      <alignment horizontal="center"/>
      <protection locked="0"/>
    </xf>
    <xf numFmtId="0" fontId="90" fillId="3" borderId="17" xfId="0" applyFont="1" applyFill="1" applyBorder="1" applyAlignment="1" applyProtection="1">
      <alignment horizontal="center"/>
      <protection locked="0"/>
    </xf>
    <xf numFmtId="0" fontId="90" fillId="3" borderId="5" xfId="0" applyFont="1" applyFill="1" applyBorder="1" applyAlignment="1" applyProtection="1">
      <alignment horizontal="center"/>
      <protection locked="0"/>
    </xf>
    <xf numFmtId="2" fontId="1" fillId="3" borderId="40" xfId="0" applyNumberFormat="1" applyFont="1" applyFill="1" applyBorder="1" applyAlignment="1" applyProtection="1">
      <alignment horizontal="center" vertical="center"/>
      <protection hidden="1"/>
    </xf>
    <xf numFmtId="2" fontId="2" fillId="0" borderId="40" xfId="0" applyNumberFormat="1" applyFont="1" applyBorder="1" applyProtection="1">
      <protection hidden="1"/>
    </xf>
    <xf numFmtId="0" fontId="28" fillId="0" borderId="6" xfId="0" applyFont="1" applyBorder="1" applyProtection="1">
      <protection hidden="1"/>
    </xf>
    <xf numFmtId="0" fontId="21" fillId="3" borderId="1" xfId="0" applyFont="1" applyFill="1" applyBorder="1" applyAlignment="1" applyProtection="1">
      <alignment horizontal="center" vertical="center"/>
      <protection hidden="1"/>
    </xf>
    <xf numFmtId="0" fontId="21" fillId="3" borderId="2" xfId="0" applyFont="1" applyFill="1" applyBorder="1" applyAlignment="1" applyProtection="1">
      <alignment horizontal="center" vertical="center"/>
      <protection hidden="1"/>
    </xf>
    <xf numFmtId="0" fontId="89" fillId="3" borderId="6" xfId="0" applyFont="1" applyFill="1" applyBorder="1" applyAlignment="1" applyProtection="1">
      <alignment horizontal="center" vertical="center"/>
      <protection hidden="1"/>
    </xf>
    <xf numFmtId="1" fontId="1" fillId="3" borderId="40" xfId="0" applyNumberFormat="1" applyFont="1" applyFill="1" applyBorder="1" applyAlignment="1" applyProtection="1">
      <alignment horizontal="center" vertical="center"/>
      <protection hidden="1"/>
    </xf>
    <xf numFmtId="0" fontId="2" fillId="0" borderId="40" xfId="0" applyFont="1" applyBorder="1" applyProtection="1">
      <protection hidden="1"/>
    </xf>
    <xf numFmtId="0" fontId="89" fillId="3" borderId="2" xfId="0" applyFont="1" applyFill="1" applyBorder="1" applyAlignment="1" applyProtection="1">
      <alignment horizontal="center" vertical="center"/>
      <protection hidden="1"/>
    </xf>
    <xf numFmtId="0" fontId="89" fillId="3" borderId="6" xfId="0" applyFont="1" applyFill="1" applyBorder="1" applyAlignment="1" applyProtection="1">
      <alignment horizontal="center" vertical="center" wrapText="1"/>
      <protection hidden="1"/>
    </xf>
    <xf numFmtId="0" fontId="89" fillId="3" borderId="107" xfId="0" applyFont="1" applyFill="1" applyBorder="1" applyAlignment="1" applyProtection="1">
      <alignment horizontal="center" vertical="center" wrapText="1"/>
      <protection hidden="1"/>
    </xf>
    <xf numFmtId="0" fontId="1" fillId="3" borderId="7" xfId="0" applyFont="1" applyFill="1" applyBorder="1" applyAlignment="1" applyProtection="1">
      <alignment horizontal="center"/>
      <protection locked="0"/>
    </xf>
    <xf numFmtId="0" fontId="1" fillId="3" borderId="9" xfId="0" applyFont="1" applyFill="1" applyBorder="1" applyAlignment="1" applyProtection="1">
      <alignment horizontal="center"/>
      <protection locked="0"/>
    </xf>
    <xf numFmtId="2" fontId="2" fillId="0" borderId="107" xfId="0" applyNumberFormat="1" applyFont="1" applyBorder="1" applyProtection="1">
      <protection hidden="1"/>
    </xf>
    <xf numFmtId="0" fontId="2" fillId="0" borderId="107" xfId="0" applyFont="1" applyBorder="1" applyProtection="1">
      <protection hidden="1"/>
    </xf>
    <xf numFmtId="1" fontId="21" fillId="3" borderId="6" xfId="0" applyNumberFormat="1" applyFont="1" applyFill="1" applyBorder="1" applyAlignment="1" applyProtection="1">
      <alignment horizontal="center" vertical="center"/>
      <protection hidden="1"/>
    </xf>
    <xf numFmtId="0" fontId="1" fillId="3" borderId="3" xfId="0"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1" fillId="3" borderId="12" xfId="0" applyFont="1" applyFill="1" applyBorder="1" applyAlignment="1" applyProtection="1">
      <alignment horizontal="center"/>
      <protection locked="0"/>
    </xf>
    <xf numFmtId="2" fontId="47" fillId="8" borderId="4" xfId="0" applyNumberFormat="1" applyFont="1" applyFill="1" applyBorder="1" applyAlignment="1" applyProtection="1">
      <alignment horizontal="center" vertical="center" indent="1"/>
      <protection hidden="1"/>
    </xf>
    <xf numFmtId="2" fontId="47" fillId="8" borderId="1" xfId="0" applyNumberFormat="1" applyFont="1" applyFill="1" applyBorder="1" applyAlignment="1" applyProtection="1">
      <alignment horizontal="center" vertical="center" indent="1"/>
      <protection hidden="1"/>
    </xf>
    <xf numFmtId="1" fontId="35" fillId="7" borderId="17" xfId="0" applyNumberFormat="1" applyFont="1" applyFill="1" applyBorder="1" applyAlignment="1" applyProtection="1">
      <alignment horizontal="left" vertical="center"/>
      <protection locked="0"/>
    </xf>
    <xf numFmtId="1" fontId="35" fillId="7" borderId="18" xfId="0" applyNumberFormat="1" applyFont="1" applyFill="1" applyBorder="1" applyAlignment="1" applyProtection="1">
      <alignment horizontal="left" vertical="center"/>
      <protection locked="0"/>
    </xf>
    <xf numFmtId="1" fontId="35" fillId="7" borderId="118" xfId="0" applyNumberFormat="1" applyFont="1" applyFill="1" applyBorder="1" applyAlignment="1" applyProtection="1">
      <alignment horizontal="left" vertical="center"/>
      <protection locked="0"/>
    </xf>
    <xf numFmtId="1" fontId="35" fillId="7" borderId="120" xfId="0" applyNumberFormat="1" applyFont="1" applyFill="1" applyBorder="1" applyAlignment="1" applyProtection="1">
      <alignment horizontal="left" vertical="center"/>
      <protection locked="0"/>
    </xf>
    <xf numFmtId="1" fontId="35" fillId="7" borderId="16" xfId="0" applyNumberFormat="1" applyFont="1" applyFill="1" applyBorder="1" applyAlignment="1" applyProtection="1">
      <alignment horizontal="left" vertical="center"/>
      <protection locked="0"/>
    </xf>
    <xf numFmtId="1" fontId="35" fillId="7" borderId="22" xfId="0" applyNumberFormat="1" applyFont="1" applyFill="1" applyBorder="1" applyAlignment="1" applyProtection="1">
      <alignment horizontal="left" vertical="center"/>
      <protection locked="0"/>
    </xf>
    <xf numFmtId="0" fontId="1" fillId="3" borderId="13" xfId="0" applyFont="1" applyFill="1" applyBorder="1" applyAlignment="1" applyProtection="1">
      <alignment horizontal="center"/>
      <protection locked="0"/>
    </xf>
    <xf numFmtId="2" fontId="47" fillId="8" borderId="6" xfId="0" applyNumberFormat="1" applyFont="1" applyFill="1" applyBorder="1" applyAlignment="1" applyProtection="1">
      <alignment horizontal="center" vertical="center" indent="1"/>
      <protection hidden="1"/>
    </xf>
    <xf numFmtId="174" fontId="35" fillId="7" borderId="16" xfId="0" applyNumberFormat="1" applyFont="1" applyFill="1" applyBorder="1" applyAlignment="1" applyProtection="1">
      <alignment horizontal="left" vertical="center"/>
      <protection locked="0"/>
    </xf>
    <xf numFmtId="174" fontId="35" fillId="7" borderId="17" xfId="0" applyNumberFormat="1" applyFont="1" applyFill="1" applyBorder="1" applyAlignment="1" applyProtection="1">
      <alignment horizontal="left" vertical="center"/>
      <protection locked="0"/>
    </xf>
    <xf numFmtId="174" fontId="35" fillId="7" borderId="18" xfId="0" applyNumberFormat="1" applyFont="1" applyFill="1" applyBorder="1" applyAlignment="1" applyProtection="1">
      <alignment horizontal="left" vertical="center"/>
      <protection locked="0"/>
    </xf>
    <xf numFmtId="174" fontId="35" fillId="7" borderId="22" xfId="0" applyNumberFormat="1" applyFont="1" applyFill="1" applyBorder="1" applyAlignment="1" applyProtection="1">
      <alignment horizontal="left" vertical="center"/>
      <protection locked="0"/>
    </xf>
    <xf numFmtId="174" fontId="35" fillId="7" borderId="118" xfId="0" applyNumberFormat="1" applyFont="1" applyFill="1" applyBorder="1" applyAlignment="1" applyProtection="1">
      <alignment horizontal="left" vertical="center"/>
      <protection locked="0"/>
    </xf>
    <xf numFmtId="174" fontId="35" fillId="7" borderId="120" xfId="0" applyNumberFormat="1" applyFont="1" applyFill="1" applyBorder="1" applyAlignment="1" applyProtection="1">
      <alignment horizontal="left" vertical="center"/>
      <protection locked="0"/>
    </xf>
    <xf numFmtId="2" fontId="22" fillId="9" borderId="6" xfId="0" applyNumberFormat="1" applyFont="1" applyFill="1" applyBorder="1" applyAlignment="1" applyProtection="1">
      <alignment horizontal="center" vertical="center"/>
      <protection hidden="1"/>
    </xf>
    <xf numFmtId="1" fontId="47" fillId="8" borderId="2" xfId="0" applyNumberFormat="1" applyFont="1" applyFill="1" applyBorder="1" applyAlignment="1" applyProtection="1">
      <alignment horizontal="center" vertical="center" indent="1"/>
      <protection hidden="1"/>
    </xf>
    <xf numFmtId="1" fontId="47" fillId="8" borderId="4" xfId="0" applyNumberFormat="1" applyFont="1" applyFill="1" applyBorder="1" applyAlignment="1" applyProtection="1">
      <alignment horizontal="center" vertical="center" indent="1"/>
      <protection hidden="1"/>
    </xf>
    <xf numFmtId="1" fontId="47" fillId="8" borderId="1" xfId="0" applyNumberFormat="1" applyFont="1" applyFill="1" applyBorder="1" applyAlignment="1" applyProtection="1">
      <alignment horizontal="center" vertical="center" indent="1"/>
      <protection hidden="1"/>
    </xf>
    <xf numFmtId="0" fontId="22" fillId="9" borderId="6" xfId="0" applyFont="1" applyFill="1" applyBorder="1" applyAlignment="1" applyProtection="1">
      <alignment horizontal="center" vertical="center"/>
      <protection hidden="1"/>
    </xf>
    <xf numFmtId="2" fontId="22" fillId="9" borderId="2" xfId="0" applyNumberFormat="1" applyFont="1" applyFill="1" applyBorder="1" applyAlignment="1" applyProtection="1">
      <alignment horizontal="center" vertical="center"/>
      <protection hidden="1"/>
    </xf>
    <xf numFmtId="0" fontId="24" fillId="21" borderId="2" xfId="0" applyFont="1" applyFill="1" applyBorder="1" applyAlignment="1" applyProtection="1">
      <alignment horizontal="center" vertical="center"/>
      <protection hidden="1"/>
    </xf>
    <xf numFmtId="0" fontId="24" fillId="21" borderId="4" xfId="0" applyFont="1" applyFill="1" applyBorder="1" applyAlignment="1" applyProtection="1">
      <alignment horizontal="center" vertical="center"/>
      <protection hidden="1"/>
    </xf>
    <xf numFmtId="0" fontId="24" fillId="22" borderId="2" xfId="0" applyFont="1" applyFill="1" applyBorder="1" applyAlignment="1" applyProtection="1">
      <alignment horizontal="center" vertical="center" wrapText="1"/>
      <protection hidden="1"/>
    </xf>
    <xf numFmtId="0" fontId="24" fillId="22" borderId="4" xfId="0" applyFont="1" applyFill="1" applyBorder="1" applyAlignment="1" applyProtection="1">
      <alignment horizontal="center" vertical="center" wrapText="1"/>
      <protection hidden="1"/>
    </xf>
    <xf numFmtId="0" fontId="24" fillId="22" borderId="1" xfId="0" applyFont="1" applyFill="1" applyBorder="1" applyAlignment="1" applyProtection="1">
      <alignment horizontal="center" vertical="center" wrapText="1"/>
      <protection hidden="1"/>
    </xf>
    <xf numFmtId="0" fontId="100" fillId="21" borderId="3" xfId="0" applyFont="1" applyFill="1" applyBorder="1" applyAlignment="1" applyProtection="1">
      <alignment horizontal="center" vertical="center"/>
      <protection locked="0"/>
    </xf>
    <xf numFmtId="0" fontId="100" fillId="21" borderId="12" xfId="0" applyFont="1" applyFill="1" applyBorder="1" applyAlignment="1" applyProtection="1">
      <alignment horizontal="center" vertical="center"/>
      <protection locked="0"/>
    </xf>
    <xf numFmtId="0" fontId="100" fillId="21" borderId="7" xfId="0" applyFont="1" applyFill="1" applyBorder="1" applyAlignment="1" applyProtection="1">
      <alignment horizontal="center" vertical="center"/>
      <protection locked="0"/>
    </xf>
    <xf numFmtId="0" fontId="100" fillId="21" borderId="11" xfId="0" applyFont="1" applyFill="1" applyBorder="1" applyAlignment="1" applyProtection="1">
      <alignment horizontal="center" vertical="center"/>
      <protection locked="0"/>
    </xf>
    <xf numFmtId="0" fontId="100" fillId="21" borderId="5" xfId="0" applyFont="1" applyFill="1" applyBorder="1" applyAlignment="1" applyProtection="1">
      <alignment horizontal="center" vertical="center"/>
      <protection locked="0"/>
    </xf>
    <xf numFmtId="0" fontId="100" fillId="21" borderId="10" xfId="0" applyFont="1" applyFill="1" applyBorder="1" applyAlignment="1" applyProtection="1">
      <alignment horizontal="center" vertical="center"/>
      <protection locked="0"/>
    </xf>
    <xf numFmtId="0" fontId="100" fillId="21" borderId="8" xfId="0" applyFont="1" applyFill="1" applyBorder="1" applyAlignment="1" applyProtection="1">
      <alignment horizontal="center" vertical="center"/>
      <protection locked="0"/>
    </xf>
    <xf numFmtId="0" fontId="100" fillId="21" borderId="13" xfId="0" applyFont="1" applyFill="1" applyBorder="1" applyAlignment="1" applyProtection="1">
      <alignment horizontal="center" vertical="center"/>
      <protection locked="0"/>
    </xf>
    <xf numFmtId="0" fontId="100" fillId="21" borderId="9" xfId="0" applyFont="1" applyFill="1" applyBorder="1" applyAlignment="1" applyProtection="1">
      <alignment horizontal="center" vertical="center"/>
      <protection locked="0"/>
    </xf>
    <xf numFmtId="0" fontId="33" fillId="7" borderId="17" xfId="0" applyFont="1" applyFill="1" applyBorder="1" applyAlignment="1" applyProtection="1">
      <alignment horizontal="left" vertical="center" indent="1"/>
      <protection locked="0"/>
    </xf>
    <xf numFmtId="0" fontId="33" fillId="7" borderId="18" xfId="0" applyFont="1" applyFill="1" applyBorder="1" applyAlignment="1" applyProtection="1">
      <alignment horizontal="left" vertical="center" indent="1"/>
      <protection locked="0"/>
    </xf>
    <xf numFmtId="0" fontId="33" fillId="7" borderId="5" xfId="0" applyFont="1" applyFill="1" applyBorder="1" applyAlignment="1" applyProtection="1">
      <alignment horizontal="left" vertical="center" indent="1"/>
      <protection locked="0"/>
    </xf>
    <xf numFmtId="0" fontId="33" fillId="7" borderId="20" xfId="0" applyFont="1" applyFill="1" applyBorder="1" applyAlignment="1" applyProtection="1">
      <alignment horizontal="left" vertical="center" indent="1"/>
      <protection locked="0"/>
    </xf>
    <xf numFmtId="2" fontId="1" fillId="8" borderId="3" xfId="0" applyNumberFormat="1" applyFont="1" applyFill="1" applyBorder="1" applyAlignment="1" applyProtection="1">
      <alignment horizontal="center" vertical="center"/>
      <protection locked="0"/>
    </xf>
    <xf numFmtId="2" fontId="1" fillId="8" borderId="11" xfId="0" applyNumberFormat="1" applyFont="1" applyFill="1" applyBorder="1" applyAlignment="1" applyProtection="1">
      <alignment horizontal="center" vertical="center"/>
      <protection locked="0"/>
    </xf>
    <xf numFmtId="2" fontId="1" fillId="8" borderId="8" xfId="0" applyNumberFormat="1" applyFont="1" applyFill="1" applyBorder="1" applyAlignment="1" applyProtection="1">
      <alignment horizontal="center" vertical="center"/>
      <protection locked="0"/>
    </xf>
    <xf numFmtId="0" fontId="49" fillId="3" borderId="3" xfId="0" applyFont="1" applyFill="1" applyBorder="1" applyAlignment="1" applyProtection="1">
      <alignment horizontal="center" vertical="center"/>
      <protection hidden="1"/>
    </xf>
    <xf numFmtId="0" fontId="49" fillId="3" borderId="12" xfId="0" applyFont="1" applyFill="1" applyBorder="1" applyAlignment="1" applyProtection="1">
      <alignment horizontal="center" vertical="center"/>
      <protection hidden="1"/>
    </xf>
    <xf numFmtId="0" fontId="49" fillId="3" borderId="7" xfId="0" applyFont="1" applyFill="1" applyBorder="1" applyAlignment="1" applyProtection="1">
      <alignment horizontal="center" vertical="center"/>
      <protection hidden="1"/>
    </xf>
    <xf numFmtId="0" fontId="49" fillId="3" borderId="11" xfId="0" applyFont="1" applyFill="1" applyBorder="1" applyAlignment="1" applyProtection="1">
      <alignment horizontal="center" vertical="center"/>
      <protection hidden="1"/>
    </xf>
    <xf numFmtId="0" fontId="49" fillId="3" borderId="5" xfId="0" applyFont="1" applyFill="1" applyBorder="1" applyAlignment="1" applyProtection="1">
      <alignment horizontal="center" vertical="center"/>
      <protection hidden="1"/>
    </xf>
    <xf numFmtId="0" fontId="49" fillId="3" borderId="10" xfId="0" applyFont="1" applyFill="1" applyBorder="1" applyAlignment="1" applyProtection="1">
      <alignment horizontal="center" vertical="center"/>
      <protection hidden="1"/>
    </xf>
    <xf numFmtId="0" fontId="49" fillId="3" borderId="8" xfId="0" applyFont="1" applyFill="1" applyBorder="1" applyAlignment="1" applyProtection="1">
      <alignment horizontal="center" vertical="center"/>
      <protection hidden="1"/>
    </xf>
    <xf numFmtId="0" fontId="49" fillId="3" borderId="13" xfId="0" applyFont="1" applyFill="1" applyBorder="1" applyAlignment="1" applyProtection="1">
      <alignment horizontal="center" vertical="center"/>
      <protection hidden="1"/>
    </xf>
    <xf numFmtId="0" fontId="49" fillId="3" borderId="9" xfId="0" applyFont="1" applyFill="1" applyBorder="1" applyAlignment="1" applyProtection="1">
      <alignment horizontal="center" vertical="center"/>
      <protection hidden="1"/>
    </xf>
    <xf numFmtId="0" fontId="22" fillId="9" borderId="28" xfId="0" applyFont="1" applyFill="1" applyBorder="1" applyAlignment="1" applyProtection="1">
      <alignment horizontal="center" vertical="center"/>
      <protection hidden="1"/>
    </xf>
    <xf numFmtId="0" fontId="22" fillId="9" borderId="29" xfId="0" applyFont="1" applyFill="1" applyBorder="1" applyAlignment="1" applyProtection="1">
      <alignment horizontal="center" vertical="center"/>
      <protection hidden="1"/>
    </xf>
    <xf numFmtId="0" fontId="22" fillId="9" borderId="30" xfId="0" applyFont="1" applyFill="1" applyBorder="1" applyAlignment="1" applyProtection="1">
      <alignment horizontal="center" vertical="center"/>
      <protection hidden="1"/>
    </xf>
    <xf numFmtId="0" fontId="22" fillId="9" borderId="15" xfId="0" applyFont="1" applyFill="1" applyBorder="1" applyAlignment="1" applyProtection="1">
      <alignment horizontal="center" vertical="center"/>
      <protection hidden="1"/>
    </xf>
    <xf numFmtId="0" fontId="99" fillId="21" borderId="15" xfId="0" applyFont="1" applyFill="1" applyBorder="1" applyAlignment="1" applyProtection="1">
      <alignment horizontal="center" vertical="center"/>
      <protection hidden="1"/>
    </xf>
    <xf numFmtId="1" fontId="47" fillId="8" borderId="16" xfId="0" applyNumberFormat="1" applyFont="1" applyFill="1" applyBorder="1" applyAlignment="1" applyProtection="1">
      <alignment horizontal="center" vertical="center"/>
      <protection hidden="1"/>
    </xf>
    <xf numFmtId="1" fontId="47" fillId="8" borderId="17" xfId="0" applyNumberFormat="1" applyFont="1" applyFill="1" applyBorder="1" applyAlignment="1" applyProtection="1">
      <alignment horizontal="center" vertical="center"/>
      <protection hidden="1"/>
    </xf>
    <xf numFmtId="1" fontId="47" fillId="8" borderId="18" xfId="0" applyNumberFormat="1" applyFont="1" applyFill="1" applyBorder="1" applyAlignment="1" applyProtection="1">
      <alignment horizontal="center" vertical="center"/>
      <protection hidden="1"/>
    </xf>
    <xf numFmtId="1" fontId="47" fillId="8" borderId="19" xfId="0" applyNumberFormat="1" applyFont="1" applyFill="1" applyBorder="1" applyAlignment="1" applyProtection="1">
      <alignment horizontal="center" vertical="center"/>
      <protection hidden="1"/>
    </xf>
    <xf numFmtId="1" fontId="47" fillId="8" borderId="5" xfId="0" applyNumberFormat="1" applyFont="1" applyFill="1" applyBorder="1" applyAlignment="1" applyProtection="1">
      <alignment horizontal="center" vertical="center"/>
      <protection hidden="1"/>
    </xf>
    <xf numFmtId="1" fontId="47" fillId="8" borderId="20" xfId="0" applyNumberFormat="1" applyFont="1" applyFill="1" applyBorder="1" applyAlignment="1" applyProtection="1">
      <alignment horizontal="center" vertical="center"/>
      <protection hidden="1"/>
    </xf>
    <xf numFmtId="1" fontId="47" fillId="8" borderId="21" xfId="0" applyNumberFormat="1" applyFont="1" applyFill="1" applyBorder="1" applyAlignment="1" applyProtection="1">
      <alignment horizontal="center" vertical="center"/>
      <protection hidden="1"/>
    </xf>
    <xf numFmtId="1" fontId="47" fillId="8" borderId="13" xfId="0" applyNumberFormat="1" applyFont="1" applyFill="1" applyBorder="1" applyAlignment="1" applyProtection="1">
      <alignment horizontal="center" vertical="center"/>
      <protection hidden="1"/>
    </xf>
    <xf numFmtId="1" fontId="47" fillId="8" borderId="25" xfId="0" applyNumberFormat="1" applyFont="1" applyFill="1" applyBorder="1" applyAlignment="1" applyProtection="1">
      <alignment horizontal="center" vertical="center"/>
      <protection hidden="1"/>
    </xf>
    <xf numFmtId="0" fontId="24" fillId="21" borderId="3" xfId="0" applyFont="1" applyFill="1" applyBorder="1" applyAlignment="1" applyProtection="1">
      <alignment horizontal="center" vertical="center"/>
      <protection hidden="1"/>
    </xf>
    <xf numFmtId="0" fontId="24" fillId="21" borderId="12" xfId="0" applyFont="1" applyFill="1" applyBorder="1" applyAlignment="1" applyProtection="1">
      <alignment horizontal="center" vertical="center"/>
      <protection hidden="1"/>
    </xf>
    <xf numFmtId="0" fontId="24" fillId="21" borderId="11" xfId="0" applyFont="1" applyFill="1" applyBorder="1" applyAlignment="1" applyProtection="1">
      <alignment horizontal="center" vertical="center"/>
      <protection hidden="1"/>
    </xf>
    <xf numFmtId="0" fontId="24" fillId="21" borderId="5" xfId="0" applyFont="1" applyFill="1" applyBorder="1" applyAlignment="1" applyProtection="1">
      <alignment horizontal="center" vertical="center"/>
      <protection hidden="1"/>
    </xf>
    <xf numFmtId="0" fontId="24" fillId="21" borderId="8" xfId="0" applyFont="1" applyFill="1" applyBorder="1" applyAlignment="1" applyProtection="1">
      <alignment horizontal="center" vertical="center"/>
      <protection hidden="1"/>
    </xf>
    <xf numFmtId="0" fontId="24" fillId="21" borderId="13" xfId="0" applyFont="1" applyFill="1" applyBorder="1" applyAlignment="1" applyProtection="1">
      <alignment horizontal="center" vertical="center"/>
      <protection hidden="1"/>
    </xf>
    <xf numFmtId="0" fontId="8" fillId="22" borderId="16" xfId="0" applyFont="1" applyFill="1" applyBorder="1" applyAlignment="1" applyProtection="1">
      <alignment horizontal="center" vertical="center"/>
      <protection hidden="1"/>
    </xf>
    <xf numFmtId="0" fontId="8" fillId="22" borderId="17" xfId="0" applyFont="1" applyFill="1" applyBorder="1" applyAlignment="1" applyProtection="1">
      <alignment horizontal="center" vertical="center"/>
      <protection hidden="1"/>
    </xf>
    <xf numFmtId="0" fontId="8" fillId="22" borderId="19" xfId="0" applyFont="1" applyFill="1" applyBorder="1" applyAlignment="1" applyProtection="1">
      <alignment horizontal="center" vertical="center"/>
      <protection hidden="1"/>
    </xf>
    <xf numFmtId="0" fontId="8" fillId="22" borderId="5" xfId="0" applyFont="1" applyFill="1" applyBorder="1" applyAlignment="1" applyProtection="1">
      <alignment horizontal="center" vertical="center"/>
      <protection hidden="1"/>
    </xf>
    <xf numFmtId="0" fontId="8" fillId="22" borderId="22" xfId="0" applyFont="1" applyFill="1" applyBorder="1" applyAlignment="1" applyProtection="1">
      <alignment horizontal="center" vertical="center"/>
      <protection hidden="1"/>
    </xf>
    <xf numFmtId="0" fontId="8" fillId="22" borderId="118" xfId="0" applyFont="1" applyFill="1" applyBorder="1" applyAlignment="1" applyProtection="1">
      <alignment horizontal="center" vertical="center"/>
      <protection hidden="1"/>
    </xf>
    <xf numFmtId="1" fontId="47" fillId="8" borderId="15" xfId="0" applyNumberFormat="1" applyFont="1" applyFill="1" applyBorder="1" applyAlignment="1" applyProtection="1">
      <alignment horizontal="center" vertical="center"/>
      <protection hidden="1"/>
    </xf>
    <xf numFmtId="0" fontId="34" fillId="21" borderId="16" xfId="0" applyFont="1" applyFill="1" applyBorder="1" applyAlignment="1" applyProtection="1">
      <alignment horizontal="center" vertical="center"/>
      <protection hidden="1"/>
    </xf>
    <xf numFmtId="0" fontId="34" fillId="21" borderId="17" xfId="0" applyFont="1" applyFill="1" applyBorder="1" applyAlignment="1" applyProtection="1">
      <alignment horizontal="center" vertical="center"/>
      <protection hidden="1"/>
    </xf>
    <xf numFmtId="0" fontId="34" fillId="21" borderId="18" xfId="0" applyFont="1" applyFill="1" applyBorder="1" applyAlignment="1" applyProtection="1">
      <alignment horizontal="center" vertical="center"/>
      <protection hidden="1"/>
    </xf>
    <xf numFmtId="0" fontId="34" fillId="21" borderId="19" xfId="0" applyFont="1" applyFill="1" applyBorder="1" applyAlignment="1" applyProtection="1">
      <alignment horizontal="center" vertical="center"/>
      <protection hidden="1"/>
    </xf>
    <xf numFmtId="0" fontId="34" fillId="21" borderId="5" xfId="0" applyFont="1" applyFill="1" applyBorder="1" applyAlignment="1" applyProtection="1">
      <alignment horizontal="center" vertical="center"/>
      <protection hidden="1"/>
    </xf>
    <xf numFmtId="0" fontId="34" fillId="21" borderId="20" xfId="0" applyFont="1" applyFill="1" applyBorder="1" applyAlignment="1" applyProtection="1">
      <alignment horizontal="center" vertical="center"/>
      <protection hidden="1"/>
    </xf>
    <xf numFmtId="2" fontId="48" fillId="2" borderId="19" xfId="0" applyNumberFormat="1" applyFont="1" applyFill="1" applyBorder="1" applyAlignment="1" applyProtection="1">
      <alignment horizontal="center" vertical="center"/>
      <protection hidden="1"/>
    </xf>
    <xf numFmtId="2" fontId="48" fillId="2" borderId="5" xfId="0" applyNumberFormat="1" applyFont="1" applyFill="1" applyBorder="1" applyAlignment="1" applyProtection="1">
      <alignment horizontal="center" vertical="center"/>
      <protection hidden="1"/>
    </xf>
    <xf numFmtId="2" fontId="48" fillId="2" borderId="20" xfId="0" applyNumberFormat="1" applyFont="1" applyFill="1" applyBorder="1" applyAlignment="1" applyProtection="1">
      <alignment horizontal="center" vertical="center"/>
      <protection hidden="1"/>
    </xf>
    <xf numFmtId="1" fontId="48" fillId="2" borderId="19" xfId="0" applyNumberFormat="1" applyFont="1" applyFill="1" applyBorder="1" applyAlignment="1" applyProtection="1">
      <alignment horizontal="center" vertical="center"/>
      <protection hidden="1"/>
    </xf>
    <xf numFmtId="1" fontId="48" fillId="2" borderId="5" xfId="0" applyNumberFormat="1" applyFont="1" applyFill="1" applyBorder="1" applyAlignment="1" applyProtection="1">
      <alignment horizontal="center" vertical="center"/>
      <protection hidden="1"/>
    </xf>
    <xf numFmtId="1" fontId="48" fillId="2" borderId="20" xfId="0" applyNumberFormat="1" applyFont="1" applyFill="1" applyBorder="1" applyAlignment="1" applyProtection="1">
      <alignment horizontal="center" vertical="center"/>
      <protection hidden="1"/>
    </xf>
    <xf numFmtId="1" fontId="48" fillId="2" borderId="22" xfId="0" applyNumberFormat="1" applyFont="1" applyFill="1" applyBorder="1" applyAlignment="1" applyProtection="1">
      <alignment horizontal="center" vertical="center"/>
      <protection hidden="1"/>
    </xf>
    <xf numFmtId="1" fontId="48" fillId="2" borderId="118" xfId="0" applyNumberFormat="1" applyFont="1" applyFill="1" applyBorder="1" applyAlignment="1" applyProtection="1">
      <alignment horizontal="center" vertical="center"/>
      <protection hidden="1"/>
    </xf>
    <xf numFmtId="1" fontId="48" fillId="2" borderId="120" xfId="0" applyNumberFormat="1" applyFont="1" applyFill="1" applyBorder="1" applyAlignment="1" applyProtection="1">
      <alignment horizontal="center" vertical="center"/>
      <protection hidden="1"/>
    </xf>
    <xf numFmtId="2" fontId="58" fillId="2" borderId="33" xfId="0" applyNumberFormat="1" applyFont="1" applyFill="1" applyBorder="1" applyAlignment="1" applyProtection="1">
      <alignment horizontal="center" vertical="center" wrapText="1"/>
      <protection hidden="1"/>
    </xf>
    <xf numFmtId="2" fontId="58" fillId="2" borderId="12" xfId="0" applyNumberFormat="1" applyFont="1" applyFill="1" applyBorder="1" applyAlignment="1" applyProtection="1">
      <alignment horizontal="center" vertical="center" wrapText="1"/>
      <protection hidden="1"/>
    </xf>
    <xf numFmtId="2" fontId="58" fillId="2" borderId="19" xfId="0" applyNumberFormat="1" applyFont="1" applyFill="1" applyBorder="1" applyAlignment="1" applyProtection="1">
      <alignment horizontal="center" vertical="center" wrapText="1"/>
      <protection hidden="1"/>
    </xf>
    <xf numFmtId="2" fontId="58" fillId="2" borderId="5" xfId="0" applyNumberFormat="1" applyFont="1" applyFill="1" applyBorder="1" applyAlignment="1" applyProtection="1">
      <alignment horizontal="center" vertical="center" wrapText="1"/>
      <protection hidden="1"/>
    </xf>
    <xf numFmtId="1" fontId="49" fillId="3" borderId="6" xfId="0" applyNumberFormat="1" applyFont="1" applyFill="1" applyBorder="1" applyAlignment="1" applyProtection="1">
      <alignment horizontal="center" vertical="center"/>
      <protection hidden="1"/>
    </xf>
    <xf numFmtId="0" fontId="47" fillId="9" borderId="3" xfId="0" applyFont="1" applyFill="1" applyBorder="1" applyAlignment="1" applyProtection="1">
      <alignment horizontal="center" vertical="center"/>
      <protection hidden="1"/>
    </xf>
    <xf numFmtId="0" fontId="47" fillId="9" borderId="12" xfId="0" applyFont="1" applyFill="1" applyBorder="1" applyAlignment="1" applyProtection="1">
      <alignment horizontal="center" vertical="center"/>
      <protection hidden="1"/>
    </xf>
    <xf numFmtId="0" fontId="47" fillId="9" borderId="8" xfId="0" applyFont="1" applyFill="1" applyBorder="1" applyAlignment="1" applyProtection="1">
      <alignment horizontal="center" vertical="center"/>
      <protection hidden="1"/>
    </xf>
    <xf numFmtId="0" fontId="47" fillId="9" borderId="13" xfId="0" applyFont="1" applyFill="1" applyBorder="1" applyAlignment="1" applyProtection="1">
      <alignment horizontal="center" vertical="center"/>
      <protection hidden="1"/>
    </xf>
    <xf numFmtId="2" fontId="47" fillId="8" borderId="16" xfId="0" applyNumberFormat="1" applyFont="1" applyFill="1" applyBorder="1" applyAlignment="1" applyProtection="1">
      <alignment horizontal="right" vertical="center" indent="1"/>
      <protection hidden="1"/>
    </xf>
    <xf numFmtId="2" fontId="47" fillId="8" borderId="17" xfId="0" applyNumberFormat="1" applyFont="1" applyFill="1" applyBorder="1" applyAlignment="1" applyProtection="1">
      <alignment horizontal="right" vertical="center" indent="1"/>
      <protection hidden="1"/>
    </xf>
    <xf numFmtId="2" fontId="47" fillId="8" borderId="18" xfId="0" applyNumberFormat="1" applyFont="1" applyFill="1" applyBorder="1" applyAlignment="1" applyProtection="1">
      <alignment horizontal="right" vertical="center" indent="1"/>
      <protection hidden="1"/>
    </xf>
    <xf numFmtId="2" fontId="47" fillId="8" borderId="22" xfId="0" applyNumberFormat="1" applyFont="1" applyFill="1" applyBorder="1" applyAlignment="1" applyProtection="1">
      <alignment horizontal="right" vertical="center" indent="1"/>
      <protection hidden="1"/>
    </xf>
    <xf numFmtId="2" fontId="47" fillId="8" borderId="118" xfId="0" applyNumberFormat="1" applyFont="1" applyFill="1" applyBorder="1" applyAlignment="1" applyProtection="1">
      <alignment horizontal="right" vertical="center" indent="1"/>
      <protection hidden="1"/>
    </xf>
    <xf numFmtId="2" fontId="47" fillId="8" borderId="120" xfId="0" applyNumberFormat="1" applyFont="1" applyFill="1" applyBorder="1" applyAlignment="1" applyProtection="1">
      <alignment horizontal="right" vertical="center" indent="1"/>
      <protection hidden="1"/>
    </xf>
    <xf numFmtId="2" fontId="17" fillId="5" borderId="3" xfId="0" applyNumberFormat="1" applyFont="1" applyFill="1" applyBorder="1" applyAlignment="1" applyProtection="1">
      <alignment horizontal="center" vertical="center"/>
      <protection locked="0"/>
    </xf>
    <xf numFmtId="2" fontId="17" fillId="5" borderId="11" xfId="0" applyNumberFormat="1" applyFont="1" applyFill="1" applyBorder="1" applyAlignment="1" applyProtection="1">
      <alignment horizontal="center" vertical="center"/>
      <protection locked="0"/>
    </xf>
    <xf numFmtId="2" fontId="17" fillId="5" borderId="8" xfId="0" applyNumberFormat="1" applyFont="1" applyFill="1" applyBorder="1" applyAlignment="1" applyProtection="1">
      <alignment horizontal="center" vertical="center"/>
      <protection locked="0"/>
    </xf>
    <xf numFmtId="2" fontId="49" fillId="3" borderId="6" xfId="0" applyNumberFormat="1" applyFont="1" applyFill="1" applyBorder="1" applyAlignment="1" applyProtection="1">
      <alignment horizontal="center" vertical="center"/>
      <protection hidden="1"/>
    </xf>
    <xf numFmtId="1" fontId="9" fillId="9" borderId="33" xfId="0" applyNumberFormat="1" applyFont="1" applyFill="1" applyBorder="1" applyAlignment="1" applyProtection="1">
      <alignment horizontal="center" vertical="center"/>
      <protection locked="0"/>
    </xf>
    <xf numFmtId="0" fontId="9" fillId="9" borderId="12" xfId="0" applyFont="1" applyFill="1" applyBorder="1" applyAlignment="1" applyProtection="1">
      <alignment horizontal="center" vertical="center"/>
      <protection locked="0"/>
    </xf>
    <xf numFmtId="0" fontId="9" fillId="9" borderId="21" xfId="0" applyFont="1" applyFill="1" applyBorder="1" applyAlignment="1" applyProtection="1">
      <alignment horizontal="center" vertical="center"/>
      <protection locked="0"/>
    </xf>
    <xf numFmtId="0" fontId="9" fillId="9" borderId="13" xfId="0" applyFont="1" applyFill="1" applyBorder="1" applyAlignment="1" applyProtection="1">
      <alignment horizontal="center" vertical="center"/>
      <protection locked="0"/>
    </xf>
    <xf numFmtId="0" fontId="22" fillId="9" borderId="3" xfId="0" applyFont="1" applyFill="1" applyBorder="1" applyAlignment="1" applyProtection="1">
      <alignment horizontal="center" vertical="center"/>
      <protection hidden="1"/>
    </xf>
    <xf numFmtId="0" fontId="22" fillId="9" borderId="12" xfId="0" applyFont="1" applyFill="1" applyBorder="1" applyAlignment="1" applyProtection="1">
      <alignment horizontal="center" vertical="center"/>
      <protection hidden="1"/>
    </xf>
    <xf numFmtId="0" fontId="22" fillId="9" borderId="8" xfId="0" applyFont="1" applyFill="1" applyBorder="1" applyAlignment="1" applyProtection="1">
      <alignment horizontal="center" vertical="center"/>
      <protection hidden="1"/>
    </xf>
    <xf numFmtId="0" fontId="22" fillId="9" borderId="13" xfId="0" applyFont="1" applyFill="1" applyBorder="1" applyAlignment="1" applyProtection="1">
      <alignment horizontal="center" vertical="center"/>
      <protection hidden="1"/>
    </xf>
    <xf numFmtId="2" fontId="22" fillId="9" borderId="3" xfId="0" applyNumberFormat="1" applyFont="1" applyFill="1" applyBorder="1" applyAlignment="1" applyProtection="1">
      <alignment horizontal="center" vertical="center"/>
      <protection hidden="1"/>
    </xf>
    <xf numFmtId="0" fontId="22" fillId="9" borderId="7" xfId="0" applyFont="1" applyFill="1" applyBorder="1" applyAlignment="1" applyProtection="1">
      <alignment horizontal="center" vertical="center"/>
      <protection hidden="1"/>
    </xf>
    <xf numFmtId="0" fontId="22" fillId="9" borderId="9" xfId="0" applyFont="1" applyFill="1" applyBorder="1" applyAlignment="1" applyProtection="1">
      <alignment horizontal="center" vertical="center"/>
      <protection hidden="1"/>
    </xf>
    <xf numFmtId="1" fontId="47" fillId="8" borderId="3" xfId="0" applyNumberFormat="1" applyFont="1" applyFill="1" applyBorder="1" applyAlignment="1" applyProtection="1">
      <alignment horizontal="right" vertical="center" indent="1"/>
      <protection hidden="1"/>
    </xf>
    <xf numFmtId="1" fontId="47" fillId="8" borderId="12" xfId="0" applyNumberFormat="1" applyFont="1" applyFill="1" applyBorder="1" applyAlignment="1" applyProtection="1">
      <alignment horizontal="right" vertical="center" indent="1"/>
      <protection hidden="1"/>
    </xf>
    <xf numFmtId="1" fontId="47" fillId="8" borderId="7" xfId="0" applyNumberFormat="1" applyFont="1" applyFill="1" applyBorder="1" applyAlignment="1" applyProtection="1">
      <alignment horizontal="right" vertical="center" indent="1"/>
      <protection hidden="1"/>
    </xf>
    <xf numFmtId="1" fontId="47" fillId="8" borderId="8" xfId="0" applyNumberFormat="1" applyFont="1" applyFill="1" applyBorder="1" applyAlignment="1" applyProtection="1">
      <alignment horizontal="right" vertical="center" indent="1"/>
      <protection hidden="1"/>
    </xf>
    <xf numFmtId="1" fontId="47" fillId="8" borderId="13" xfId="0" applyNumberFormat="1" applyFont="1" applyFill="1" applyBorder="1" applyAlignment="1" applyProtection="1">
      <alignment horizontal="right" vertical="center" indent="1"/>
      <protection hidden="1"/>
    </xf>
    <xf numFmtId="1" fontId="47" fillId="8" borderId="9" xfId="0" applyNumberFormat="1" applyFont="1" applyFill="1" applyBorder="1" applyAlignment="1" applyProtection="1">
      <alignment horizontal="right" vertical="center" indent="1"/>
      <protection hidden="1"/>
    </xf>
    <xf numFmtId="2" fontId="22" fillId="9" borderId="12" xfId="0" applyNumberFormat="1" applyFont="1" applyFill="1" applyBorder="1" applyAlignment="1" applyProtection="1">
      <alignment horizontal="center" vertical="center"/>
      <protection hidden="1"/>
    </xf>
    <xf numFmtId="2" fontId="22" fillId="9" borderId="7" xfId="0" applyNumberFormat="1" applyFont="1" applyFill="1" applyBorder="1" applyAlignment="1" applyProtection="1">
      <alignment horizontal="center" vertical="center"/>
      <protection hidden="1"/>
    </xf>
    <xf numFmtId="2" fontId="22" fillId="9" borderId="8" xfId="0" applyNumberFormat="1" applyFont="1" applyFill="1" applyBorder="1" applyAlignment="1" applyProtection="1">
      <alignment horizontal="center" vertical="center"/>
      <protection hidden="1"/>
    </xf>
    <xf numFmtId="2" fontId="22" fillId="9" borderId="13" xfId="0" applyNumberFormat="1" applyFont="1" applyFill="1" applyBorder="1" applyAlignment="1" applyProtection="1">
      <alignment horizontal="center" vertical="center"/>
      <protection hidden="1"/>
    </xf>
    <xf numFmtId="2" fontId="22" fillId="9" borderId="9" xfId="0" applyNumberFormat="1" applyFont="1" applyFill="1" applyBorder="1" applyAlignment="1" applyProtection="1">
      <alignment horizontal="center" vertical="center"/>
      <protection hidden="1"/>
    </xf>
    <xf numFmtId="1" fontId="22" fillId="3" borderId="3" xfId="0" applyNumberFormat="1" applyFont="1" applyFill="1" applyBorder="1" applyAlignment="1" applyProtection="1">
      <alignment horizontal="center" vertical="center"/>
      <protection hidden="1"/>
    </xf>
    <xf numFmtId="0" fontId="22" fillId="3" borderId="12" xfId="0" applyFont="1" applyFill="1" applyBorder="1" applyAlignment="1" applyProtection="1">
      <alignment horizontal="center" vertical="center"/>
      <protection hidden="1"/>
    </xf>
    <xf numFmtId="0" fontId="22" fillId="3" borderId="7" xfId="0" applyFont="1" applyFill="1" applyBorder="1" applyAlignment="1" applyProtection="1">
      <alignment horizontal="center" vertical="center"/>
      <protection hidden="1"/>
    </xf>
    <xf numFmtId="0" fontId="22" fillId="3" borderId="8" xfId="0" applyFont="1" applyFill="1" applyBorder="1" applyAlignment="1" applyProtection="1">
      <alignment horizontal="center" vertical="center"/>
      <protection hidden="1"/>
    </xf>
    <xf numFmtId="0" fontId="22" fillId="3" borderId="13" xfId="0" applyFont="1" applyFill="1" applyBorder="1" applyAlignment="1" applyProtection="1">
      <alignment horizontal="center" vertical="center"/>
      <protection hidden="1"/>
    </xf>
    <xf numFmtId="0" fontId="22" fillId="3" borderId="9" xfId="0" applyFont="1" applyFill="1" applyBorder="1" applyAlignment="1" applyProtection="1">
      <alignment horizontal="center" vertical="center"/>
      <protection hidden="1"/>
    </xf>
    <xf numFmtId="2" fontId="22" fillId="9" borderId="15" xfId="0" applyNumberFormat="1" applyFont="1" applyFill="1" applyBorder="1" applyAlignment="1" applyProtection="1">
      <alignment horizontal="center" vertical="center"/>
      <protection hidden="1"/>
    </xf>
    <xf numFmtId="2" fontId="47" fillId="8" borderId="15" xfId="0" applyNumberFormat="1" applyFont="1" applyFill="1" applyBorder="1" applyAlignment="1" applyProtection="1">
      <alignment horizontal="center"/>
      <protection hidden="1"/>
    </xf>
    <xf numFmtId="0" fontId="22" fillId="9" borderId="26" xfId="0" applyFont="1" applyFill="1" applyBorder="1" applyAlignment="1" applyProtection="1">
      <alignment horizontal="center" vertical="center"/>
      <protection hidden="1"/>
    </xf>
    <xf numFmtId="0" fontId="22" fillId="9" borderId="14" xfId="0" applyFont="1" applyFill="1" applyBorder="1" applyAlignment="1" applyProtection="1">
      <alignment horizontal="center" vertical="center"/>
      <protection hidden="1"/>
    </xf>
    <xf numFmtId="0" fontId="22" fillId="9" borderId="118" xfId="0" applyFont="1" applyFill="1" applyBorder="1" applyAlignment="1" applyProtection="1">
      <alignment horizontal="center" vertical="center"/>
      <protection hidden="1"/>
    </xf>
    <xf numFmtId="0" fontId="22" fillId="9" borderId="120" xfId="0" applyFont="1" applyFill="1" applyBorder="1" applyAlignment="1" applyProtection="1">
      <alignment horizontal="center" vertical="center"/>
      <protection hidden="1"/>
    </xf>
    <xf numFmtId="2" fontId="47" fillId="8" borderId="16" xfId="0" applyNumberFormat="1" applyFont="1" applyFill="1" applyBorder="1" applyAlignment="1" applyProtection="1">
      <alignment horizontal="center"/>
      <protection hidden="1"/>
    </xf>
    <xf numFmtId="2" fontId="47" fillId="8" borderId="17" xfId="0" applyNumberFormat="1" applyFont="1" applyFill="1" applyBorder="1" applyAlignment="1" applyProtection="1">
      <alignment horizontal="center"/>
      <protection hidden="1"/>
    </xf>
    <xf numFmtId="2" fontId="47" fillId="8" borderId="18" xfId="0" applyNumberFormat="1" applyFont="1" applyFill="1" applyBorder="1" applyAlignment="1" applyProtection="1">
      <alignment horizontal="center"/>
      <protection hidden="1"/>
    </xf>
    <xf numFmtId="2" fontId="47" fillId="8" borderId="22" xfId="0" applyNumberFormat="1" applyFont="1" applyFill="1" applyBorder="1" applyAlignment="1" applyProtection="1">
      <alignment horizontal="center"/>
      <protection hidden="1"/>
    </xf>
    <xf numFmtId="2" fontId="47" fillId="8" borderId="118" xfId="0" applyNumberFormat="1" applyFont="1" applyFill="1" applyBorder="1" applyAlignment="1" applyProtection="1">
      <alignment horizontal="center"/>
      <protection hidden="1"/>
    </xf>
    <xf numFmtId="2" fontId="47" fillId="8" borderId="120" xfId="0" applyNumberFormat="1" applyFont="1" applyFill="1" applyBorder="1" applyAlignment="1" applyProtection="1">
      <alignment horizontal="center"/>
      <protection hidden="1"/>
    </xf>
    <xf numFmtId="1" fontId="47" fillId="8" borderId="11" xfId="0" applyNumberFormat="1" applyFont="1" applyFill="1" applyBorder="1" applyAlignment="1" applyProtection="1">
      <alignment horizontal="center" vertical="center"/>
      <protection hidden="1"/>
    </xf>
    <xf numFmtId="1" fontId="47" fillId="8" borderId="10" xfId="0" applyNumberFormat="1" applyFont="1" applyFill="1" applyBorder="1" applyAlignment="1" applyProtection="1">
      <alignment horizontal="center" vertical="center"/>
      <protection hidden="1"/>
    </xf>
    <xf numFmtId="1" fontId="47" fillId="8" borderId="8" xfId="0" applyNumberFormat="1" applyFont="1" applyFill="1" applyBorder="1" applyAlignment="1" applyProtection="1">
      <alignment horizontal="center" vertical="center"/>
      <protection hidden="1"/>
    </xf>
    <xf numFmtId="1" fontId="47" fillId="8" borderId="9" xfId="0" applyNumberFormat="1" applyFont="1" applyFill="1" applyBorder="1" applyAlignment="1" applyProtection="1">
      <alignment horizontal="center" vertical="center"/>
      <protection hidden="1"/>
    </xf>
    <xf numFmtId="0" fontId="1" fillId="3" borderId="34" xfId="0" applyFont="1" applyFill="1" applyBorder="1" applyAlignment="1" applyProtection="1">
      <alignment horizontal="center"/>
      <protection locked="0"/>
    </xf>
    <xf numFmtId="2" fontId="47" fillId="8" borderId="15" xfId="0" applyNumberFormat="1" applyFont="1" applyFill="1" applyBorder="1" applyAlignment="1" applyProtection="1">
      <alignment horizontal="center" vertical="center"/>
      <protection hidden="1"/>
    </xf>
    <xf numFmtId="0" fontId="28" fillId="0" borderId="5" xfId="0" applyFont="1" applyBorder="1" applyAlignment="1" applyProtection="1">
      <alignment horizontal="center"/>
      <protection locked="0"/>
    </xf>
    <xf numFmtId="0" fontId="22" fillId="9" borderId="11" xfId="0" applyFont="1" applyFill="1" applyBorder="1" applyAlignment="1" applyProtection="1">
      <alignment horizontal="center" vertical="center"/>
      <protection hidden="1"/>
    </xf>
    <xf numFmtId="0" fontId="22" fillId="9" borderId="5" xfId="0" applyFont="1" applyFill="1" applyBorder="1" applyAlignment="1" applyProtection="1">
      <alignment horizontal="center" vertical="center"/>
      <protection hidden="1"/>
    </xf>
    <xf numFmtId="0" fontId="22" fillId="9" borderId="10" xfId="0" applyFont="1" applyFill="1" applyBorder="1" applyAlignment="1" applyProtection="1">
      <alignment horizontal="center" vertical="center"/>
      <protection hidden="1"/>
    </xf>
    <xf numFmtId="2" fontId="17" fillId="5" borderId="16" xfId="0" applyNumberFormat="1" applyFont="1" applyFill="1" applyBorder="1" applyAlignment="1" applyProtection="1">
      <alignment horizontal="center" vertical="center" wrapText="1"/>
      <protection hidden="1"/>
    </xf>
    <xf numFmtId="2" fontId="17" fillId="5" borderId="17" xfId="0" applyNumberFormat="1" applyFont="1" applyFill="1" applyBorder="1" applyAlignment="1" applyProtection="1">
      <alignment horizontal="center" vertical="center" wrapText="1"/>
      <protection hidden="1"/>
    </xf>
    <xf numFmtId="2" fontId="17" fillId="5" borderId="18" xfId="0" applyNumberFormat="1" applyFont="1" applyFill="1" applyBorder="1" applyAlignment="1" applyProtection="1">
      <alignment horizontal="center" vertical="center" wrapText="1"/>
      <protection hidden="1"/>
    </xf>
    <xf numFmtId="2" fontId="17" fillId="5" borderId="22" xfId="0" applyNumberFormat="1" applyFont="1" applyFill="1" applyBorder="1" applyAlignment="1" applyProtection="1">
      <alignment horizontal="center" vertical="center" wrapText="1"/>
      <protection hidden="1"/>
    </xf>
    <xf numFmtId="2" fontId="17" fillId="5" borderId="118" xfId="0" applyNumberFormat="1" applyFont="1" applyFill="1" applyBorder="1" applyAlignment="1" applyProtection="1">
      <alignment horizontal="center" vertical="center" wrapText="1"/>
      <protection hidden="1"/>
    </xf>
    <xf numFmtId="2" fontId="17" fillId="5" borderId="5" xfId="0" applyNumberFormat="1" applyFont="1" applyFill="1" applyBorder="1" applyAlignment="1" applyProtection="1">
      <alignment horizontal="center" vertical="center" wrapText="1"/>
      <protection hidden="1"/>
    </xf>
    <xf numFmtId="2" fontId="17" fillId="5" borderId="20" xfId="0" applyNumberFormat="1" applyFont="1" applyFill="1" applyBorder="1" applyAlignment="1" applyProtection="1">
      <alignment horizontal="center" vertical="center" wrapText="1"/>
      <protection hidden="1"/>
    </xf>
    <xf numFmtId="1" fontId="31" fillId="2" borderId="41" xfId="0" applyNumberFormat="1" applyFont="1" applyFill="1" applyBorder="1" applyAlignment="1" applyProtection="1">
      <alignment horizontal="center" vertical="center"/>
      <protection locked="0"/>
    </xf>
    <xf numFmtId="1" fontId="31" fillId="2" borderId="42" xfId="0" applyNumberFormat="1" applyFont="1" applyFill="1" applyBorder="1" applyAlignment="1" applyProtection="1">
      <alignment horizontal="center" vertical="center"/>
      <protection locked="0"/>
    </xf>
    <xf numFmtId="1" fontId="31" fillId="2" borderId="43" xfId="0" applyNumberFormat="1" applyFont="1" applyFill="1" applyBorder="1" applyAlignment="1" applyProtection="1">
      <alignment horizontal="center" vertical="center"/>
      <protection locked="0"/>
    </xf>
    <xf numFmtId="1" fontId="31" fillId="2" borderId="44" xfId="0" applyNumberFormat="1" applyFont="1" applyFill="1" applyBorder="1" applyAlignment="1" applyProtection="1">
      <alignment horizontal="center" vertical="center"/>
      <protection locked="0"/>
    </xf>
    <xf numFmtId="2" fontId="28" fillId="5" borderId="16" xfId="0" applyNumberFormat="1" applyFont="1" applyFill="1" applyBorder="1" applyAlignment="1" applyProtection="1">
      <alignment horizontal="center" vertical="center" wrapText="1"/>
      <protection hidden="1"/>
    </xf>
    <xf numFmtId="2" fontId="28" fillId="5" borderId="17" xfId="0" applyNumberFormat="1" applyFont="1" applyFill="1" applyBorder="1" applyAlignment="1" applyProtection="1">
      <alignment horizontal="center" vertical="center" wrapText="1"/>
      <protection hidden="1"/>
    </xf>
    <xf numFmtId="2" fontId="28" fillId="5" borderId="18" xfId="0" applyNumberFormat="1" applyFont="1" applyFill="1" applyBorder="1" applyAlignment="1" applyProtection="1">
      <alignment horizontal="center" vertical="center" wrapText="1"/>
      <protection hidden="1"/>
    </xf>
    <xf numFmtId="2" fontId="28" fillId="5" borderId="22" xfId="0" applyNumberFormat="1" applyFont="1" applyFill="1" applyBorder="1" applyAlignment="1" applyProtection="1">
      <alignment horizontal="center" vertical="center" wrapText="1"/>
      <protection hidden="1"/>
    </xf>
    <xf numFmtId="2" fontId="28" fillId="5" borderId="118" xfId="0" applyNumberFormat="1" applyFont="1" applyFill="1" applyBorder="1" applyAlignment="1" applyProtection="1">
      <alignment horizontal="center" vertical="center" wrapText="1"/>
      <protection hidden="1"/>
    </xf>
    <xf numFmtId="2" fontId="28" fillId="5" borderId="120" xfId="0" applyNumberFormat="1" applyFont="1" applyFill="1" applyBorder="1" applyAlignment="1" applyProtection="1">
      <alignment horizontal="center" vertical="center" wrapText="1"/>
      <protection hidden="1"/>
    </xf>
    <xf numFmtId="0" fontId="24" fillId="21" borderId="16" xfId="0" applyFont="1" applyFill="1" applyBorder="1" applyAlignment="1" applyProtection="1">
      <alignment horizontal="center" vertical="center" wrapText="1"/>
      <protection hidden="1"/>
    </xf>
    <xf numFmtId="0" fontId="24" fillId="21" borderId="17" xfId="0" applyFont="1" applyFill="1" applyBorder="1" applyAlignment="1" applyProtection="1">
      <alignment horizontal="center" vertical="center" wrapText="1"/>
      <protection hidden="1"/>
    </xf>
    <xf numFmtId="0" fontId="24" fillId="21" borderId="18" xfId="0" applyFont="1" applyFill="1" applyBorder="1" applyAlignment="1" applyProtection="1">
      <alignment horizontal="center" vertical="center" wrapText="1"/>
      <protection hidden="1"/>
    </xf>
    <xf numFmtId="0" fontId="24" fillId="21" borderId="22" xfId="0" applyFont="1" applyFill="1" applyBorder="1" applyAlignment="1" applyProtection="1">
      <alignment horizontal="center" vertical="center" wrapText="1"/>
      <protection hidden="1"/>
    </xf>
    <xf numFmtId="0" fontId="24" fillId="21" borderId="118" xfId="0" applyFont="1" applyFill="1" applyBorder="1" applyAlignment="1" applyProtection="1">
      <alignment horizontal="center" vertical="center" wrapText="1"/>
      <protection hidden="1"/>
    </xf>
    <xf numFmtId="0" fontId="24" fillId="21" borderId="120" xfId="0" applyFont="1" applyFill="1" applyBorder="1" applyAlignment="1" applyProtection="1">
      <alignment horizontal="center" vertical="center" wrapText="1"/>
      <protection hidden="1"/>
    </xf>
    <xf numFmtId="1" fontId="46" fillId="21" borderId="41" xfId="0" applyNumberFormat="1" applyFont="1" applyFill="1" applyBorder="1" applyAlignment="1" applyProtection="1">
      <alignment horizontal="center" vertical="center"/>
      <protection hidden="1"/>
    </xf>
    <xf numFmtId="1" fontId="46" fillId="21" borderId="42" xfId="0" applyNumberFormat="1" applyFont="1" applyFill="1" applyBorder="1" applyAlignment="1" applyProtection="1">
      <alignment horizontal="center" vertical="center"/>
      <protection hidden="1"/>
    </xf>
    <xf numFmtId="1" fontId="46" fillId="21" borderId="43" xfId="0" applyNumberFormat="1" applyFont="1" applyFill="1" applyBorder="1" applyAlignment="1" applyProtection="1">
      <alignment horizontal="center" vertical="center"/>
      <protection hidden="1"/>
    </xf>
    <xf numFmtId="1" fontId="46" fillId="21" borderId="44" xfId="0" applyNumberFormat="1" applyFont="1" applyFill="1" applyBorder="1" applyAlignment="1" applyProtection="1">
      <alignment horizontal="center" vertical="center"/>
      <protection hidden="1"/>
    </xf>
    <xf numFmtId="2" fontId="45" fillId="22" borderId="46" xfId="0" applyNumberFormat="1" applyFont="1" applyFill="1" applyBorder="1" applyAlignment="1" applyProtection="1">
      <alignment horizontal="center" vertical="center"/>
      <protection hidden="1"/>
    </xf>
    <xf numFmtId="2" fontId="45" fillId="22" borderId="47" xfId="0" applyNumberFormat="1" applyFont="1" applyFill="1" applyBorder="1" applyAlignment="1" applyProtection="1">
      <alignment horizontal="center" vertical="center"/>
      <protection hidden="1"/>
    </xf>
    <xf numFmtId="2" fontId="45" fillId="22" borderId="48" xfId="0" applyNumberFormat="1" applyFont="1" applyFill="1" applyBorder="1" applyAlignment="1" applyProtection="1">
      <alignment horizontal="center" vertical="center"/>
      <protection hidden="1"/>
    </xf>
    <xf numFmtId="2" fontId="45" fillId="22" borderId="69" xfId="0" applyNumberFormat="1" applyFont="1" applyFill="1" applyBorder="1" applyAlignment="1" applyProtection="1">
      <alignment horizontal="center" vertical="center"/>
      <protection hidden="1"/>
    </xf>
    <xf numFmtId="2" fontId="45" fillId="22" borderId="5" xfId="0" applyNumberFormat="1" applyFont="1" applyFill="1" applyBorder="1" applyAlignment="1" applyProtection="1">
      <alignment horizontal="center" vertical="center"/>
      <protection hidden="1"/>
    </xf>
    <xf numFmtId="2" fontId="45" fillId="22" borderId="10" xfId="0" applyNumberFormat="1" applyFont="1" applyFill="1" applyBorder="1" applyAlignment="1" applyProtection="1">
      <alignment horizontal="center" vertical="center"/>
      <protection hidden="1"/>
    </xf>
    <xf numFmtId="1" fontId="45" fillId="22" borderId="49" xfId="0" applyNumberFormat="1" applyFont="1" applyFill="1" applyBorder="1" applyAlignment="1" applyProtection="1">
      <alignment horizontal="center" vertical="center"/>
      <protection hidden="1"/>
    </xf>
    <xf numFmtId="1" fontId="45" fillId="22" borderId="47" xfId="0" applyNumberFormat="1" applyFont="1" applyFill="1" applyBorder="1" applyAlignment="1" applyProtection="1">
      <alignment horizontal="center" vertical="center"/>
      <protection hidden="1"/>
    </xf>
    <xf numFmtId="1" fontId="45" fillId="22" borderId="48" xfId="0" applyNumberFormat="1" applyFont="1" applyFill="1" applyBorder="1" applyAlignment="1" applyProtection="1">
      <alignment horizontal="center" vertical="center"/>
      <protection hidden="1"/>
    </xf>
    <xf numFmtId="1" fontId="45" fillId="22" borderId="11" xfId="0" applyNumberFormat="1" applyFont="1" applyFill="1" applyBorder="1" applyAlignment="1" applyProtection="1">
      <alignment horizontal="center" vertical="center"/>
      <protection hidden="1"/>
    </xf>
    <xf numFmtId="1" fontId="45" fillId="22" borderId="5" xfId="0" applyNumberFormat="1" applyFont="1" applyFill="1" applyBorder="1" applyAlignment="1" applyProtection="1">
      <alignment horizontal="center" vertical="center"/>
      <protection hidden="1"/>
    </xf>
    <xf numFmtId="1" fontId="45" fillId="22" borderId="10" xfId="0" applyNumberFormat="1" applyFont="1" applyFill="1" applyBorder="1" applyAlignment="1" applyProtection="1">
      <alignment horizontal="center" vertical="center"/>
      <protection hidden="1"/>
    </xf>
    <xf numFmtId="1" fontId="45" fillId="22" borderId="50" xfId="0" applyNumberFormat="1" applyFont="1" applyFill="1" applyBorder="1" applyAlignment="1" applyProtection="1">
      <alignment horizontal="center" vertical="center"/>
      <protection hidden="1"/>
    </xf>
    <xf numFmtId="1" fontId="45" fillId="22" borderId="75" xfId="0" applyNumberFormat="1" applyFont="1" applyFill="1" applyBorder="1" applyAlignment="1" applyProtection="1">
      <alignment horizontal="center" vertical="center"/>
      <protection hidden="1"/>
    </xf>
    <xf numFmtId="2" fontId="24" fillId="21" borderId="16" xfId="0" applyNumberFormat="1" applyFont="1" applyFill="1" applyBorder="1" applyAlignment="1" applyProtection="1">
      <alignment horizontal="center" vertical="center" wrapText="1"/>
      <protection hidden="1"/>
    </xf>
    <xf numFmtId="2" fontId="19" fillId="2" borderId="39" xfId="0" applyNumberFormat="1" applyFont="1" applyFill="1" applyBorder="1" applyAlignment="1" applyProtection="1">
      <alignment horizontal="center" vertical="center"/>
      <protection hidden="1"/>
    </xf>
    <xf numFmtId="2" fontId="19" fillId="2" borderId="36" xfId="0" applyNumberFormat="1" applyFont="1" applyFill="1" applyBorder="1" applyAlignment="1" applyProtection="1">
      <alignment horizontal="center" vertical="center"/>
      <protection hidden="1"/>
    </xf>
    <xf numFmtId="2" fontId="19" fillId="2" borderId="19" xfId="0" applyNumberFormat="1" applyFont="1" applyFill="1" applyBorder="1" applyAlignment="1" applyProtection="1">
      <alignment horizontal="center" vertical="center"/>
      <protection hidden="1"/>
    </xf>
    <xf numFmtId="2" fontId="19" fillId="2" borderId="5" xfId="0" applyNumberFormat="1" applyFont="1" applyFill="1" applyBorder="1" applyAlignment="1" applyProtection="1">
      <alignment horizontal="center" vertical="center"/>
      <protection hidden="1"/>
    </xf>
    <xf numFmtId="2" fontId="19" fillId="2" borderId="45" xfId="0" applyNumberFormat="1" applyFont="1" applyFill="1" applyBorder="1" applyAlignment="1" applyProtection="1">
      <alignment horizontal="center" vertical="center"/>
      <protection hidden="1"/>
    </xf>
    <xf numFmtId="2" fontId="19" fillId="2" borderId="21" xfId="0" applyNumberFormat="1" applyFont="1" applyFill="1" applyBorder="1" applyAlignment="1" applyProtection="1">
      <alignment horizontal="center" vertical="center"/>
      <protection hidden="1"/>
    </xf>
    <xf numFmtId="2" fontId="19" fillId="2" borderId="13" xfId="0" applyNumberFormat="1" applyFont="1" applyFill="1" applyBorder="1" applyAlignment="1" applyProtection="1">
      <alignment horizontal="center" vertical="center"/>
      <protection hidden="1"/>
    </xf>
    <xf numFmtId="2" fontId="19" fillId="2" borderId="25" xfId="0" applyNumberFormat="1" applyFont="1" applyFill="1" applyBorder="1" applyAlignment="1" applyProtection="1">
      <alignment horizontal="center" vertical="center"/>
      <protection hidden="1"/>
    </xf>
    <xf numFmtId="0" fontId="25" fillId="3" borderId="6" xfId="0" applyFont="1" applyFill="1" applyBorder="1" applyAlignment="1" applyProtection="1">
      <alignment horizontal="center" vertical="center"/>
      <protection locked="0"/>
    </xf>
    <xf numFmtId="2" fontId="19" fillId="2" borderId="35" xfId="0" applyNumberFormat="1" applyFont="1" applyFill="1" applyBorder="1" applyAlignment="1" applyProtection="1">
      <alignment horizontal="center" vertical="center"/>
      <protection hidden="1"/>
    </xf>
    <xf numFmtId="2" fontId="19" fillId="2" borderId="37" xfId="0" applyNumberFormat="1" applyFont="1" applyFill="1" applyBorder="1" applyAlignment="1" applyProtection="1">
      <alignment horizontal="center" vertical="center"/>
      <protection hidden="1"/>
    </xf>
    <xf numFmtId="2" fontId="19" fillId="2" borderId="38" xfId="0" applyNumberFormat="1" applyFont="1" applyFill="1" applyBorder="1" applyAlignment="1" applyProtection="1">
      <alignment horizontal="center" vertical="center"/>
      <protection hidden="1"/>
    </xf>
    <xf numFmtId="2" fontId="19" fillId="2" borderId="10" xfId="0" applyNumberFormat="1" applyFont="1" applyFill="1" applyBorder="1" applyAlignment="1" applyProtection="1">
      <alignment horizontal="center" vertical="center"/>
      <protection hidden="1"/>
    </xf>
    <xf numFmtId="0" fontId="3" fillId="21" borderId="118" xfId="0" applyFont="1" applyFill="1" applyBorder="1" applyAlignment="1" applyProtection="1">
      <alignment horizontal="center"/>
      <protection locked="0"/>
    </xf>
    <xf numFmtId="0" fontId="3" fillId="21" borderId="121" xfId="0" applyFont="1" applyFill="1" applyBorder="1" applyAlignment="1" applyProtection="1">
      <alignment horizontal="center"/>
      <protection locked="0"/>
    </xf>
    <xf numFmtId="2" fontId="19" fillId="2" borderId="16" xfId="0" applyNumberFormat="1" applyFont="1" applyFill="1" applyBorder="1" applyAlignment="1" applyProtection="1">
      <alignment horizontal="center" vertical="center"/>
      <protection hidden="1"/>
    </xf>
    <xf numFmtId="2" fontId="19" fillId="2" borderId="17" xfId="0" applyNumberFormat="1" applyFont="1" applyFill="1" applyBorder="1" applyAlignment="1" applyProtection="1">
      <alignment horizontal="center" vertical="center"/>
      <protection hidden="1"/>
    </xf>
    <xf numFmtId="0" fontId="24" fillId="10" borderId="19" xfId="0" applyFont="1" applyFill="1" applyBorder="1" applyAlignment="1" applyProtection="1">
      <alignment horizontal="center" vertical="center" wrapText="1"/>
      <protection locked="0"/>
    </xf>
    <xf numFmtId="0" fontId="24" fillId="10" borderId="5" xfId="0" applyFont="1" applyFill="1" applyBorder="1" applyAlignment="1" applyProtection="1">
      <alignment horizontal="center" vertical="center" wrapText="1"/>
      <protection locked="0"/>
    </xf>
    <xf numFmtId="0" fontId="1" fillId="3" borderId="16" xfId="0" applyFont="1" applyFill="1" applyBorder="1" applyAlignment="1" applyProtection="1">
      <alignment horizontal="center"/>
      <protection locked="0"/>
    </xf>
    <xf numFmtId="0" fontId="1" fillId="3" borderId="17" xfId="0" applyFont="1" applyFill="1" applyBorder="1" applyAlignment="1" applyProtection="1">
      <alignment horizontal="center"/>
      <protection locked="0"/>
    </xf>
    <xf numFmtId="0" fontId="24" fillId="21" borderId="19" xfId="0" applyFont="1" applyFill="1" applyBorder="1" applyAlignment="1" applyProtection="1">
      <alignment horizontal="center" vertical="center" wrapText="1"/>
      <protection hidden="1"/>
    </xf>
    <xf numFmtId="0" fontId="24" fillId="21" borderId="5" xfId="0" applyFont="1" applyFill="1" applyBorder="1" applyAlignment="1" applyProtection="1">
      <alignment horizontal="center" vertical="center" wrapText="1"/>
      <protection hidden="1"/>
    </xf>
    <xf numFmtId="0" fontId="3" fillId="21" borderId="17"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3" borderId="20" xfId="0" applyFont="1" applyFill="1" applyBorder="1" applyAlignment="1" applyProtection="1">
      <alignment horizontal="center"/>
      <protection locked="0"/>
    </xf>
    <xf numFmtId="0" fontId="0" fillId="5" borderId="13" xfId="0" applyFill="1" applyBorder="1" applyAlignment="1" applyProtection="1">
      <alignment horizontal="center"/>
      <protection locked="0"/>
    </xf>
    <xf numFmtId="0" fontId="0" fillId="5" borderId="9" xfId="0" applyFill="1" applyBorder="1" applyAlignment="1" applyProtection="1">
      <alignment horizontal="center"/>
      <protection locked="0"/>
    </xf>
    <xf numFmtId="0" fontId="0" fillId="5" borderId="22" xfId="0" applyFill="1" applyBorder="1" applyAlignment="1" applyProtection="1">
      <alignment horizontal="center"/>
      <protection locked="0"/>
    </xf>
    <xf numFmtId="0" fontId="0" fillId="5" borderId="118" xfId="0" applyFill="1" applyBorder="1" applyAlignment="1" applyProtection="1">
      <alignment horizontal="center"/>
      <protection locked="0"/>
    </xf>
    <xf numFmtId="2" fontId="96" fillId="14" borderId="6" xfId="0" applyNumberFormat="1" applyFont="1" applyFill="1" applyBorder="1" applyAlignment="1" applyProtection="1">
      <alignment horizontal="center" vertical="center" wrapText="1"/>
      <protection locked="0"/>
    </xf>
    <xf numFmtId="2" fontId="30" fillId="14" borderId="6" xfId="0" applyNumberFormat="1" applyFont="1" applyFill="1" applyBorder="1" applyAlignment="1" applyProtection="1">
      <alignment horizontal="center" vertical="center"/>
      <protection hidden="1"/>
    </xf>
    <xf numFmtId="1" fontId="30" fillId="14" borderId="6" xfId="0" applyNumberFormat="1" applyFont="1" applyFill="1" applyBorder="1" applyAlignment="1" applyProtection="1">
      <alignment horizontal="center" vertical="center"/>
      <protection hidden="1"/>
    </xf>
    <xf numFmtId="2" fontId="22" fillId="19" borderId="6" xfId="0" applyNumberFormat="1" applyFont="1" applyFill="1" applyBorder="1" applyAlignment="1" applyProtection="1">
      <alignment horizontal="center" vertical="center"/>
      <protection hidden="1"/>
    </xf>
    <xf numFmtId="0" fontId="1" fillId="3" borderId="118" xfId="0" applyFont="1" applyFill="1" applyBorder="1" applyAlignment="1" applyProtection="1">
      <alignment horizontal="center"/>
      <protection locked="0"/>
    </xf>
    <xf numFmtId="2" fontId="1" fillId="8" borderId="19" xfId="0" applyNumberFormat="1" applyFont="1" applyFill="1" applyBorder="1" applyAlignment="1" applyProtection="1">
      <alignment horizontal="center" vertical="center"/>
      <protection locked="0"/>
    </xf>
    <xf numFmtId="2" fontId="1" fillId="8" borderId="22" xfId="0" applyNumberFormat="1" applyFont="1" applyFill="1" applyBorder="1" applyAlignment="1" applyProtection="1">
      <alignment horizontal="center" vertical="center"/>
      <protection locked="0"/>
    </xf>
    <xf numFmtId="1" fontId="22" fillId="8" borderId="3" xfId="0" applyNumberFormat="1" applyFont="1" applyFill="1" applyBorder="1" applyAlignment="1" applyProtection="1">
      <alignment horizontal="center" vertical="center"/>
      <protection locked="0"/>
    </xf>
    <xf numFmtId="1" fontId="22" fillId="8" borderId="12" xfId="0" applyNumberFormat="1" applyFont="1" applyFill="1" applyBorder="1" applyAlignment="1" applyProtection="1">
      <alignment horizontal="center" vertical="center"/>
      <protection locked="0"/>
    </xf>
    <xf numFmtId="1" fontId="22" fillId="8" borderId="7" xfId="0" applyNumberFormat="1" applyFont="1" applyFill="1" applyBorder="1" applyAlignment="1" applyProtection="1">
      <alignment horizontal="center" vertical="center"/>
      <protection locked="0"/>
    </xf>
    <xf numFmtId="1" fontId="22" fillId="8" borderId="8" xfId="0" applyNumberFormat="1" applyFont="1" applyFill="1" applyBorder="1" applyAlignment="1" applyProtection="1">
      <alignment horizontal="center" vertical="center"/>
      <protection locked="0"/>
    </xf>
    <xf numFmtId="1" fontId="22" fillId="8" borderId="13" xfId="0" applyNumberFormat="1" applyFont="1" applyFill="1" applyBorder="1" applyAlignment="1" applyProtection="1">
      <alignment horizontal="center" vertical="center"/>
      <protection locked="0"/>
    </xf>
    <xf numFmtId="1" fontId="22" fillId="8" borderId="9" xfId="0" applyNumberFormat="1" applyFont="1" applyFill="1" applyBorder="1" applyAlignment="1" applyProtection="1">
      <alignment horizontal="center" vertical="center"/>
      <protection locked="0"/>
    </xf>
    <xf numFmtId="2" fontId="22" fillId="12" borderId="22" xfId="0" applyNumberFormat="1" applyFont="1" applyFill="1" applyBorder="1" applyAlignment="1" applyProtection="1">
      <alignment horizontal="center" vertical="center"/>
      <protection hidden="1"/>
    </xf>
    <xf numFmtId="0" fontId="22" fillId="12" borderId="118" xfId="0" applyFont="1" applyFill="1" applyBorder="1" applyAlignment="1" applyProtection="1">
      <alignment horizontal="center" vertical="center"/>
      <protection hidden="1"/>
    </xf>
    <xf numFmtId="0" fontId="22" fillId="12" borderId="120" xfId="0" applyFont="1" applyFill="1" applyBorder="1" applyAlignment="1" applyProtection="1">
      <alignment horizontal="center" vertical="center"/>
      <protection hidden="1"/>
    </xf>
    <xf numFmtId="2" fontId="22" fillId="8" borderId="32" xfId="0" applyNumberFormat="1" applyFont="1" applyFill="1" applyBorder="1" applyAlignment="1" applyProtection="1">
      <alignment horizontal="center" vertical="center"/>
      <protection locked="0"/>
    </xf>
    <xf numFmtId="1" fontId="9" fillId="12" borderId="6" xfId="0" applyNumberFormat="1" applyFont="1" applyFill="1" applyBorder="1" applyAlignment="1" applyProtection="1">
      <alignment horizontal="center" vertical="center"/>
      <protection locked="0"/>
    </xf>
    <xf numFmtId="0" fontId="9" fillId="12" borderId="6" xfId="0" applyFont="1" applyFill="1" applyBorder="1" applyAlignment="1" applyProtection="1">
      <alignment horizontal="center" vertical="center"/>
      <protection locked="0"/>
    </xf>
    <xf numFmtId="2" fontId="7" fillId="3" borderId="6" xfId="0" applyNumberFormat="1" applyFont="1" applyFill="1" applyBorder="1" applyAlignment="1" applyProtection="1">
      <alignment horizontal="center" vertical="center"/>
      <protection locked="0"/>
    </xf>
    <xf numFmtId="1" fontId="7" fillId="3" borderId="6" xfId="0" applyNumberFormat="1" applyFont="1" applyFill="1" applyBorder="1" applyAlignment="1" applyProtection="1">
      <alignment horizontal="center" vertical="center"/>
      <protection locked="0"/>
    </xf>
    <xf numFmtId="0" fontId="22" fillId="19" borderId="6" xfId="0" applyFont="1" applyFill="1" applyBorder="1" applyAlignment="1" applyProtection="1">
      <alignment horizontal="center" vertical="center"/>
      <protection hidden="1"/>
    </xf>
    <xf numFmtId="2" fontId="22" fillId="19" borderId="2" xfId="0" applyNumberFormat="1" applyFont="1" applyFill="1" applyBorder="1" applyAlignment="1" applyProtection="1">
      <alignment horizontal="center" vertical="center"/>
      <protection hidden="1"/>
    </xf>
    <xf numFmtId="0" fontId="97" fillId="18" borderId="2" xfId="0" applyFont="1" applyFill="1" applyBorder="1" applyAlignment="1" applyProtection="1">
      <alignment horizontal="center" vertical="center"/>
      <protection hidden="1"/>
    </xf>
    <xf numFmtId="0" fontId="97" fillId="18" borderId="4" xfId="0" applyFont="1" applyFill="1" applyBorder="1" applyAlignment="1" applyProtection="1">
      <alignment horizontal="center" vertical="center"/>
      <protection hidden="1"/>
    </xf>
    <xf numFmtId="0" fontId="98" fillId="19" borderId="2" xfId="0" applyFont="1" applyFill="1" applyBorder="1" applyAlignment="1" applyProtection="1">
      <alignment horizontal="center" vertical="center" wrapText="1"/>
      <protection hidden="1"/>
    </xf>
    <xf numFmtId="0" fontId="98" fillId="19" borderId="4" xfId="0" applyFont="1" applyFill="1" applyBorder="1" applyAlignment="1" applyProtection="1">
      <alignment horizontal="center" vertical="center" wrapText="1"/>
      <protection hidden="1"/>
    </xf>
    <xf numFmtId="0" fontId="98" fillId="19" borderId="1" xfId="0" applyFont="1" applyFill="1" applyBorder="1" applyAlignment="1" applyProtection="1">
      <alignment horizontal="center" vertical="center" wrapText="1"/>
      <protection hidden="1"/>
    </xf>
    <xf numFmtId="0" fontId="107" fillId="5" borderId="3" xfId="0" applyFont="1" applyFill="1" applyBorder="1" applyAlignment="1" applyProtection="1">
      <alignment horizontal="center" vertical="center"/>
      <protection locked="0"/>
    </xf>
    <xf numFmtId="0" fontId="107" fillId="5" borderId="12" xfId="0" applyFont="1" applyFill="1" applyBorder="1" applyAlignment="1" applyProtection="1">
      <alignment horizontal="center" vertical="center"/>
      <protection locked="0"/>
    </xf>
    <xf numFmtId="0" fontId="107" fillId="5" borderId="7" xfId="0" applyFont="1" applyFill="1" applyBorder="1" applyAlignment="1" applyProtection="1">
      <alignment horizontal="center" vertical="center"/>
      <protection locked="0"/>
    </xf>
    <xf numFmtId="0" fontId="107" fillId="5" borderId="11" xfId="0" applyFont="1" applyFill="1" applyBorder="1" applyAlignment="1" applyProtection="1">
      <alignment horizontal="center" vertical="center"/>
      <protection locked="0"/>
    </xf>
    <xf numFmtId="0" fontId="107" fillId="5" borderId="5" xfId="0" applyFont="1" applyFill="1" applyBorder="1" applyAlignment="1" applyProtection="1">
      <alignment horizontal="center" vertical="center"/>
      <protection locked="0"/>
    </xf>
    <xf numFmtId="0" fontId="107" fillId="5" borderId="10" xfId="0" applyFont="1" applyFill="1" applyBorder="1" applyAlignment="1" applyProtection="1">
      <alignment horizontal="center" vertical="center"/>
      <protection locked="0"/>
    </xf>
    <xf numFmtId="0" fontId="107" fillId="5" borderId="8"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107" fillId="5" borderId="9" xfId="0" applyFont="1" applyFill="1" applyBorder="1" applyAlignment="1" applyProtection="1">
      <alignment horizontal="center" vertical="center"/>
      <protection locked="0"/>
    </xf>
    <xf numFmtId="0" fontId="100" fillId="20" borderId="3" xfId="0" applyFont="1" applyFill="1" applyBorder="1" applyAlignment="1" applyProtection="1">
      <alignment horizontal="center" vertical="center"/>
      <protection locked="0"/>
    </xf>
    <xf numFmtId="0" fontId="100" fillId="20" borderId="12" xfId="0" applyFont="1" applyFill="1" applyBorder="1" applyAlignment="1" applyProtection="1">
      <alignment horizontal="center" vertical="center"/>
      <protection locked="0"/>
    </xf>
    <xf numFmtId="0" fontId="100" fillId="20" borderId="11" xfId="0" applyFont="1" applyFill="1" applyBorder="1" applyAlignment="1" applyProtection="1">
      <alignment horizontal="center" vertical="center"/>
      <protection locked="0"/>
    </xf>
    <xf numFmtId="0" fontId="100" fillId="20" borderId="5" xfId="0" applyFont="1" applyFill="1" applyBorder="1" applyAlignment="1" applyProtection="1">
      <alignment horizontal="center" vertical="center"/>
      <protection locked="0"/>
    </xf>
    <xf numFmtId="0" fontId="100" fillId="20" borderId="8" xfId="0" applyFont="1" applyFill="1" applyBorder="1" applyAlignment="1" applyProtection="1">
      <alignment horizontal="center" vertical="center"/>
      <protection locked="0"/>
    </xf>
    <xf numFmtId="0" fontId="100" fillId="20" borderId="13" xfId="0" applyFont="1" applyFill="1" applyBorder="1" applyAlignment="1" applyProtection="1">
      <alignment horizontal="center" vertical="center"/>
      <protection locked="0"/>
    </xf>
    <xf numFmtId="0" fontId="106" fillId="3" borderId="3" xfId="0" applyFont="1" applyFill="1" applyBorder="1" applyAlignment="1" applyProtection="1">
      <alignment horizontal="center" vertical="center"/>
      <protection locked="0"/>
    </xf>
    <xf numFmtId="0" fontId="106" fillId="3" borderId="12" xfId="0" applyFont="1" applyFill="1" applyBorder="1" applyAlignment="1" applyProtection="1">
      <alignment horizontal="center" vertical="center"/>
      <protection locked="0"/>
    </xf>
    <xf numFmtId="0" fontId="106" fillId="3" borderId="7" xfId="0" applyFont="1" applyFill="1" applyBorder="1" applyAlignment="1" applyProtection="1">
      <alignment horizontal="center" vertical="center"/>
      <protection locked="0"/>
    </xf>
    <xf numFmtId="0" fontId="106" fillId="3" borderId="11" xfId="0" applyFont="1" applyFill="1" applyBorder="1" applyAlignment="1" applyProtection="1">
      <alignment horizontal="center" vertical="center"/>
      <protection locked="0"/>
    </xf>
    <xf numFmtId="0" fontId="106" fillId="3" borderId="5" xfId="0" applyFont="1" applyFill="1" applyBorder="1" applyAlignment="1" applyProtection="1">
      <alignment horizontal="center" vertical="center"/>
      <protection locked="0"/>
    </xf>
    <xf numFmtId="0" fontId="106" fillId="3" borderId="10" xfId="0" applyFont="1" applyFill="1" applyBorder="1" applyAlignment="1" applyProtection="1">
      <alignment horizontal="center" vertical="center"/>
      <protection locked="0"/>
    </xf>
    <xf numFmtId="0" fontId="106" fillId="3" borderId="8" xfId="0" applyFont="1" applyFill="1" applyBorder="1" applyAlignment="1" applyProtection="1">
      <alignment horizontal="center" vertical="center"/>
      <protection locked="0"/>
    </xf>
    <xf numFmtId="0" fontId="106" fillId="3" borderId="13" xfId="0" applyFont="1" applyFill="1" applyBorder="1" applyAlignment="1" applyProtection="1">
      <alignment horizontal="center" vertical="center"/>
      <protection locked="0"/>
    </xf>
    <xf numFmtId="0" fontId="106" fillId="3" borderId="9" xfId="0" applyFont="1" applyFill="1" applyBorder="1" applyAlignment="1" applyProtection="1">
      <alignment horizontal="center" vertical="center"/>
      <protection locked="0"/>
    </xf>
    <xf numFmtId="0" fontId="100" fillId="20" borderId="7" xfId="0" applyFont="1" applyFill="1" applyBorder="1" applyAlignment="1" applyProtection="1">
      <alignment horizontal="center" vertical="center"/>
      <protection locked="0"/>
    </xf>
    <xf numFmtId="0" fontId="100" fillId="20" borderId="10" xfId="0" applyFont="1" applyFill="1" applyBorder="1" applyAlignment="1" applyProtection="1">
      <alignment horizontal="center" vertical="center"/>
      <protection locked="0"/>
    </xf>
    <xf numFmtId="0" fontId="100" fillId="20" borderId="9" xfId="0" applyFont="1" applyFill="1" applyBorder="1" applyAlignment="1" applyProtection="1">
      <alignment horizontal="center" vertical="center"/>
      <protection locked="0"/>
    </xf>
    <xf numFmtId="0" fontId="99" fillId="20" borderId="15" xfId="0" applyFont="1" applyFill="1" applyBorder="1" applyAlignment="1" applyProtection="1">
      <alignment horizontal="center" vertical="center"/>
      <protection hidden="1"/>
    </xf>
    <xf numFmtId="0" fontId="22" fillId="19" borderId="28" xfId="0" applyFont="1" applyFill="1" applyBorder="1" applyAlignment="1" applyProtection="1">
      <alignment horizontal="center" vertical="center"/>
      <protection hidden="1"/>
    </xf>
    <xf numFmtId="0" fontId="22" fillId="19" borderId="29" xfId="0" applyFont="1" applyFill="1" applyBorder="1" applyAlignment="1" applyProtection="1">
      <alignment horizontal="center" vertical="center"/>
      <protection hidden="1"/>
    </xf>
    <xf numFmtId="0" fontId="22" fillId="19" borderId="30" xfId="0" applyFont="1" applyFill="1" applyBorder="1" applyAlignment="1" applyProtection="1">
      <alignment horizontal="center" vertical="center"/>
      <protection hidden="1"/>
    </xf>
    <xf numFmtId="0" fontId="22" fillId="19" borderId="15" xfId="0" applyFont="1" applyFill="1" applyBorder="1" applyAlignment="1" applyProtection="1">
      <alignment horizontal="center" vertical="center"/>
      <protection hidden="1"/>
    </xf>
    <xf numFmtId="0" fontId="24" fillId="18" borderId="3" xfId="0" applyFont="1" applyFill="1" applyBorder="1" applyAlignment="1" applyProtection="1">
      <alignment horizontal="center" vertical="center"/>
      <protection hidden="1"/>
    </xf>
    <xf numFmtId="0" fontId="24" fillId="18" borderId="12" xfId="0" applyFont="1" applyFill="1" applyBorder="1" applyAlignment="1" applyProtection="1">
      <alignment horizontal="center" vertical="center"/>
      <protection hidden="1"/>
    </xf>
    <xf numFmtId="0" fontId="24" fillId="18" borderId="11" xfId="0" applyFont="1" applyFill="1" applyBorder="1" applyAlignment="1" applyProtection="1">
      <alignment horizontal="center" vertical="center"/>
      <protection hidden="1"/>
    </xf>
    <xf numFmtId="0" fontId="24" fillId="18" borderId="5" xfId="0" applyFont="1" applyFill="1" applyBorder="1" applyAlignment="1" applyProtection="1">
      <alignment horizontal="center" vertical="center"/>
      <protection hidden="1"/>
    </xf>
    <xf numFmtId="0" fontId="24" fillId="18" borderId="8" xfId="0" applyFont="1" applyFill="1" applyBorder="1" applyAlignment="1" applyProtection="1">
      <alignment horizontal="center" vertical="center"/>
      <protection hidden="1"/>
    </xf>
    <xf numFmtId="0" fontId="24" fillId="18" borderId="13" xfId="0" applyFont="1" applyFill="1" applyBorder="1" applyAlignment="1" applyProtection="1">
      <alignment horizontal="center" vertical="center"/>
      <protection hidden="1"/>
    </xf>
    <xf numFmtId="0" fontId="95" fillId="19" borderId="16" xfId="0" applyFont="1" applyFill="1" applyBorder="1" applyAlignment="1" applyProtection="1">
      <alignment horizontal="center" vertical="center"/>
      <protection hidden="1"/>
    </xf>
    <xf numFmtId="0" fontId="95" fillId="19" borderId="17" xfId="0" applyFont="1" applyFill="1" applyBorder="1" applyAlignment="1" applyProtection="1">
      <alignment horizontal="center" vertical="center"/>
      <protection hidden="1"/>
    </xf>
    <xf numFmtId="0" fontId="95" fillId="19" borderId="19" xfId="0" applyFont="1" applyFill="1" applyBorder="1" applyAlignment="1" applyProtection="1">
      <alignment horizontal="center" vertical="center"/>
      <protection hidden="1"/>
    </xf>
    <xf numFmtId="0" fontId="95" fillId="19" borderId="5" xfId="0" applyFont="1" applyFill="1" applyBorder="1" applyAlignment="1" applyProtection="1">
      <alignment horizontal="center" vertical="center"/>
      <protection hidden="1"/>
    </xf>
    <xf numFmtId="0" fontId="95" fillId="19" borderId="22" xfId="0" applyFont="1" applyFill="1" applyBorder="1" applyAlignment="1" applyProtection="1">
      <alignment horizontal="center" vertical="center"/>
      <protection hidden="1"/>
    </xf>
    <xf numFmtId="0" fontId="95" fillId="19" borderId="118" xfId="0" applyFont="1" applyFill="1" applyBorder="1" applyAlignment="1" applyProtection="1">
      <alignment horizontal="center" vertical="center"/>
      <protection hidden="1"/>
    </xf>
    <xf numFmtId="0" fontId="22" fillId="12" borderId="3" xfId="0" applyFont="1" applyFill="1" applyBorder="1" applyAlignment="1" applyProtection="1">
      <alignment horizontal="center" vertical="center"/>
      <protection hidden="1"/>
    </xf>
    <xf numFmtId="0" fontId="22" fillId="12" borderId="12" xfId="0" applyFont="1" applyFill="1" applyBorder="1" applyAlignment="1" applyProtection="1">
      <alignment horizontal="center" vertical="center"/>
      <protection hidden="1"/>
    </xf>
    <xf numFmtId="0" fontId="22" fillId="12" borderId="8" xfId="0" applyFont="1" applyFill="1" applyBorder="1" applyAlignment="1" applyProtection="1">
      <alignment horizontal="center" vertical="center"/>
      <protection hidden="1"/>
    </xf>
    <xf numFmtId="0" fontId="22" fillId="12" borderId="13" xfId="0" applyFont="1" applyFill="1" applyBorder="1" applyAlignment="1" applyProtection="1">
      <alignment horizontal="center" vertical="center"/>
      <protection hidden="1"/>
    </xf>
    <xf numFmtId="0" fontId="22" fillId="12" borderId="7" xfId="0" applyFont="1" applyFill="1" applyBorder="1" applyAlignment="1" applyProtection="1">
      <alignment horizontal="center" vertical="center"/>
      <protection hidden="1"/>
    </xf>
    <xf numFmtId="0" fontId="22" fillId="12" borderId="9" xfId="0" applyFont="1" applyFill="1" applyBorder="1" applyAlignment="1" applyProtection="1">
      <alignment horizontal="center" vertical="center"/>
      <protection hidden="1"/>
    </xf>
    <xf numFmtId="2" fontId="22" fillId="8" borderId="3" xfId="0" applyNumberFormat="1" applyFont="1" applyFill="1" applyBorder="1" applyAlignment="1" applyProtection="1">
      <alignment horizontal="center" vertical="center"/>
      <protection locked="0"/>
    </xf>
    <xf numFmtId="2" fontId="22" fillId="8" borderId="12" xfId="0" applyNumberFormat="1" applyFont="1" applyFill="1" applyBorder="1" applyAlignment="1" applyProtection="1">
      <alignment horizontal="center" vertical="center"/>
      <protection locked="0"/>
    </xf>
    <xf numFmtId="2" fontId="22" fillId="8" borderId="7" xfId="0" applyNumberFormat="1" applyFont="1" applyFill="1" applyBorder="1" applyAlignment="1" applyProtection="1">
      <alignment horizontal="center" vertical="center"/>
      <protection locked="0"/>
    </xf>
    <xf numFmtId="2" fontId="22" fillId="8" borderId="8" xfId="0" applyNumberFormat="1" applyFont="1" applyFill="1" applyBorder="1" applyAlignment="1" applyProtection="1">
      <alignment horizontal="center" vertical="center"/>
      <protection locked="0"/>
    </xf>
    <xf numFmtId="2" fontId="22" fillId="8" borderId="13" xfId="0" applyNumberFormat="1" applyFont="1" applyFill="1" applyBorder="1" applyAlignment="1" applyProtection="1">
      <alignment horizontal="center" vertical="center"/>
      <protection locked="0"/>
    </xf>
    <xf numFmtId="2" fontId="22" fillId="8" borderId="9" xfId="0" applyNumberFormat="1" applyFont="1" applyFill="1" applyBorder="1" applyAlignment="1" applyProtection="1">
      <alignment horizontal="center" vertical="center"/>
      <protection locked="0"/>
    </xf>
    <xf numFmtId="2" fontId="22" fillId="12" borderId="3" xfId="0" applyNumberFormat="1" applyFont="1" applyFill="1" applyBorder="1" applyAlignment="1" applyProtection="1">
      <alignment horizontal="center" vertical="center"/>
      <protection hidden="1"/>
    </xf>
    <xf numFmtId="1" fontId="31" fillId="13" borderId="6" xfId="0" applyNumberFormat="1" applyFont="1" applyFill="1" applyBorder="1" applyAlignment="1" applyProtection="1">
      <alignment horizontal="center" vertical="center"/>
      <protection locked="0"/>
    </xf>
    <xf numFmtId="0" fontId="21" fillId="12" borderId="3" xfId="0" applyFont="1" applyFill="1" applyBorder="1" applyAlignment="1" applyProtection="1">
      <alignment horizontal="center" vertical="center"/>
      <protection hidden="1"/>
    </xf>
    <xf numFmtId="0" fontId="21" fillId="12" borderId="12" xfId="0" applyFont="1" applyFill="1" applyBorder="1" applyAlignment="1" applyProtection="1">
      <alignment horizontal="center" vertical="center"/>
      <protection hidden="1"/>
    </xf>
    <xf numFmtId="0" fontId="21" fillId="12" borderId="7" xfId="0" applyFont="1" applyFill="1" applyBorder="1" applyAlignment="1" applyProtection="1">
      <alignment horizontal="center" vertical="center"/>
      <protection hidden="1"/>
    </xf>
    <xf numFmtId="0" fontId="21" fillId="12" borderId="8" xfId="0" applyFont="1" applyFill="1" applyBorder="1" applyAlignment="1" applyProtection="1">
      <alignment horizontal="center" vertical="center"/>
      <protection hidden="1"/>
    </xf>
    <xf numFmtId="0" fontId="21" fillId="12" borderId="13" xfId="0" applyFont="1" applyFill="1" applyBorder="1" applyAlignment="1" applyProtection="1">
      <alignment horizontal="center" vertical="center"/>
      <protection hidden="1"/>
    </xf>
    <xf numFmtId="0" fontId="21" fillId="12" borderId="9" xfId="0" applyFont="1" applyFill="1" applyBorder="1" applyAlignment="1" applyProtection="1">
      <alignment horizontal="center" vertical="center"/>
      <protection hidden="1"/>
    </xf>
    <xf numFmtId="0" fontId="22" fillId="12" borderId="26" xfId="0" applyFont="1" applyFill="1" applyBorder="1" applyAlignment="1" applyProtection="1">
      <alignment horizontal="center" vertical="center"/>
      <protection hidden="1"/>
    </xf>
    <xf numFmtId="0" fontId="22" fillId="12" borderId="14" xfId="0" applyFont="1" applyFill="1" applyBorder="1" applyAlignment="1" applyProtection="1">
      <alignment horizontal="center" vertical="center"/>
      <protection hidden="1"/>
    </xf>
    <xf numFmtId="2" fontId="22" fillId="8" borderId="33" xfId="0" applyNumberFormat="1" applyFont="1" applyFill="1" applyBorder="1" applyAlignment="1" applyProtection="1">
      <alignment horizontal="center" vertical="center"/>
      <protection locked="0"/>
    </xf>
    <xf numFmtId="2" fontId="22" fillId="8" borderId="21" xfId="0" applyNumberFormat="1" applyFont="1" applyFill="1" applyBorder="1" applyAlignment="1" applyProtection="1">
      <alignment horizontal="center" vertical="center"/>
      <protection locked="0"/>
    </xf>
    <xf numFmtId="2" fontId="17" fillId="5" borderId="21" xfId="0" applyNumberFormat="1" applyFont="1" applyFill="1" applyBorder="1" applyAlignment="1" applyProtection="1">
      <alignment horizontal="center" vertical="center" wrapText="1"/>
      <protection hidden="1"/>
    </xf>
    <xf numFmtId="2" fontId="17" fillId="5" borderId="13" xfId="0" applyNumberFormat="1" applyFont="1" applyFill="1" applyBorder="1" applyAlignment="1" applyProtection="1">
      <alignment horizontal="center" vertical="center" wrapText="1"/>
      <protection hidden="1"/>
    </xf>
    <xf numFmtId="2" fontId="17" fillId="5" borderId="25" xfId="0" applyNumberFormat="1" applyFont="1" applyFill="1" applyBorder="1" applyAlignment="1" applyProtection="1">
      <alignment horizontal="center" vertical="center" wrapText="1"/>
      <protection hidden="1"/>
    </xf>
    <xf numFmtId="2" fontId="24" fillId="18" borderId="16" xfId="0" applyNumberFormat="1" applyFont="1" applyFill="1" applyBorder="1" applyAlignment="1" applyProtection="1">
      <alignment horizontal="center" vertical="center" wrapText="1"/>
      <protection hidden="1"/>
    </xf>
    <xf numFmtId="0" fontId="24" fillId="18" borderId="17" xfId="0" applyFont="1" applyFill="1" applyBorder="1" applyAlignment="1" applyProtection="1">
      <alignment horizontal="center" vertical="center" wrapText="1"/>
      <protection hidden="1"/>
    </xf>
    <xf numFmtId="0" fontId="24" fillId="18" borderId="18" xfId="0" applyFont="1" applyFill="1" applyBorder="1" applyAlignment="1" applyProtection="1">
      <alignment horizontal="center" vertical="center" wrapText="1"/>
      <protection hidden="1"/>
    </xf>
    <xf numFmtId="0" fontId="24" fillId="18" borderId="22" xfId="0" applyFont="1" applyFill="1" applyBorder="1" applyAlignment="1" applyProtection="1">
      <alignment horizontal="center" vertical="center" wrapText="1"/>
      <protection hidden="1"/>
    </xf>
    <xf numFmtId="0" fontId="24" fillId="18" borderId="118" xfId="0" applyFont="1" applyFill="1" applyBorder="1" applyAlignment="1" applyProtection="1">
      <alignment horizontal="center" vertical="center" wrapText="1"/>
      <protection hidden="1"/>
    </xf>
    <xf numFmtId="0" fontId="24" fillId="18" borderId="120" xfId="0" applyFont="1" applyFill="1" applyBorder="1" applyAlignment="1" applyProtection="1">
      <alignment horizontal="center" vertical="center" wrapText="1"/>
      <protection hidden="1"/>
    </xf>
    <xf numFmtId="0" fontId="24" fillId="18" borderId="16" xfId="0" applyFont="1" applyFill="1" applyBorder="1" applyAlignment="1" applyProtection="1">
      <alignment horizontal="center" vertical="center" wrapText="1"/>
      <protection hidden="1"/>
    </xf>
    <xf numFmtId="0" fontId="42" fillId="11" borderId="17" xfId="0" applyFont="1" applyFill="1" applyBorder="1" applyAlignment="1" applyProtection="1">
      <alignment horizontal="center" vertical="center" wrapText="1"/>
      <protection locked="0"/>
    </xf>
    <xf numFmtId="0" fontId="42" fillId="11" borderId="5" xfId="0" applyFont="1" applyFill="1" applyBorder="1" applyAlignment="1" applyProtection="1">
      <alignment horizontal="center" vertical="center" wrapText="1"/>
      <protection locked="0"/>
    </xf>
    <xf numFmtId="0" fontId="42" fillId="11" borderId="118" xfId="0" applyFont="1" applyFill="1" applyBorder="1" applyAlignment="1" applyProtection="1">
      <alignment horizontal="center" vertical="center" wrapText="1"/>
      <protection locked="0"/>
    </xf>
    <xf numFmtId="0" fontId="44" fillId="11" borderId="17" xfId="0" applyFont="1" applyFill="1" applyBorder="1" applyAlignment="1" applyProtection="1">
      <alignment horizontal="left" vertical="center" wrapText="1"/>
      <protection locked="0"/>
    </xf>
    <xf numFmtId="0" fontId="44" fillId="11" borderId="5" xfId="0" applyFont="1" applyFill="1" applyBorder="1" applyAlignment="1" applyProtection="1">
      <alignment horizontal="left" vertical="center" wrapText="1"/>
      <protection locked="0"/>
    </xf>
    <xf numFmtId="0" fontId="44" fillId="11" borderId="118" xfId="0" applyFont="1" applyFill="1" applyBorder="1" applyAlignment="1" applyProtection="1">
      <alignment horizontal="left" vertical="center" wrapText="1"/>
      <protection locked="0"/>
    </xf>
    <xf numFmtId="0" fontId="24" fillId="11" borderId="16" xfId="0" applyFont="1" applyFill="1" applyBorder="1" applyAlignment="1" applyProtection="1">
      <alignment horizontal="center" vertical="center" wrapText="1"/>
      <protection hidden="1"/>
    </xf>
    <xf numFmtId="0" fontId="24" fillId="11" borderId="17" xfId="0" applyFont="1" applyFill="1" applyBorder="1" applyAlignment="1" applyProtection="1">
      <alignment horizontal="center" vertical="center" wrapText="1"/>
      <protection hidden="1"/>
    </xf>
    <xf numFmtId="0" fontId="24" fillId="11" borderId="19" xfId="0" applyFont="1" applyFill="1" applyBorder="1" applyAlignment="1" applyProtection="1">
      <alignment horizontal="center" vertical="center" wrapText="1"/>
      <protection hidden="1"/>
    </xf>
    <xf numFmtId="0" fontId="24" fillId="11" borderId="5" xfId="0" applyFont="1" applyFill="1" applyBorder="1" applyAlignment="1" applyProtection="1">
      <alignment horizontal="center" vertical="center" wrapText="1"/>
      <protection hidden="1"/>
    </xf>
    <xf numFmtId="0" fontId="24" fillId="11" borderId="22" xfId="0" applyFont="1" applyFill="1" applyBorder="1" applyAlignment="1" applyProtection="1">
      <alignment horizontal="center" vertical="center" wrapText="1"/>
      <protection hidden="1"/>
    </xf>
    <xf numFmtId="0" fontId="24" fillId="11" borderId="118" xfId="0" applyFont="1" applyFill="1" applyBorder="1" applyAlignment="1" applyProtection="1">
      <alignment horizontal="center" vertical="center" wrapText="1"/>
      <protection hidden="1"/>
    </xf>
    <xf numFmtId="0" fontId="3" fillId="11" borderId="17" xfId="0" applyFont="1" applyFill="1" applyBorder="1" applyAlignment="1" applyProtection="1">
      <alignment horizontal="center"/>
      <protection locked="0"/>
    </xf>
    <xf numFmtId="0" fontId="1" fillId="11" borderId="11" xfId="0" applyFont="1" applyFill="1" applyBorder="1" applyAlignment="1" applyProtection="1">
      <alignment horizontal="center"/>
      <protection locked="0"/>
    </xf>
    <xf numFmtId="2" fontId="19" fillId="14" borderId="35" xfId="0" applyNumberFormat="1" applyFont="1" applyFill="1" applyBorder="1" applyAlignment="1" applyProtection="1">
      <alignment horizontal="center" vertical="center"/>
      <protection hidden="1"/>
    </xf>
    <xf numFmtId="2" fontId="19" fillId="14" borderId="36" xfId="0" applyNumberFormat="1" applyFont="1" applyFill="1" applyBorder="1" applyAlignment="1" applyProtection="1">
      <alignment horizontal="center" vertical="center"/>
      <protection hidden="1"/>
    </xf>
    <xf numFmtId="2" fontId="19" fillId="14" borderId="37" xfId="0" applyNumberFormat="1" applyFont="1" applyFill="1" applyBorder="1" applyAlignment="1" applyProtection="1">
      <alignment horizontal="center" vertical="center"/>
      <protection hidden="1"/>
    </xf>
    <xf numFmtId="2" fontId="19" fillId="14" borderId="38" xfId="0" applyNumberFormat="1" applyFont="1" applyFill="1" applyBorder="1" applyAlignment="1" applyProtection="1">
      <alignment horizontal="center" vertical="center"/>
      <protection hidden="1"/>
    </xf>
    <xf numFmtId="2" fontId="19" fillId="14" borderId="5" xfId="0" applyNumberFormat="1" applyFont="1" applyFill="1" applyBorder="1" applyAlignment="1" applyProtection="1">
      <alignment horizontal="center" vertical="center"/>
      <protection hidden="1"/>
    </xf>
    <xf numFmtId="2" fontId="19" fillId="14" borderId="10" xfId="0" applyNumberFormat="1" applyFont="1" applyFill="1" applyBorder="1" applyAlignment="1" applyProtection="1">
      <alignment horizontal="center" vertical="center"/>
      <protection hidden="1"/>
    </xf>
    <xf numFmtId="2" fontId="19" fillId="14" borderId="39" xfId="0" applyNumberFormat="1" applyFont="1" applyFill="1" applyBorder="1" applyAlignment="1" applyProtection="1">
      <alignment horizontal="center" vertical="center"/>
      <protection hidden="1"/>
    </xf>
    <xf numFmtId="2" fontId="19" fillId="14" borderId="19" xfId="0" applyNumberFormat="1" applyFont="1" applyFill="1" applyBorder="1" applyAlignment="1" applyProtection="1">
      <alignment horizontal="center" vertical="center"/>
      <protection hidden="1"/>
    </xf>
    <xf numFmtId="2" fontId="19" fillId="14" borderId="45" xfId="0" applyNumberFormat="1" applyFont="1" applyFill="1" applyBorder="1" applyAlignment="1" applyProtection="1">
      <alignment horizontal="center" vertical="center"/>
      <protection hidden="1"/>
    </xf>
    <xf numFmtId="2" fontId="19" fillId="14" borderId="21" xfId="0" applyNumberFormat="1" applyFont="1" applyFill="1" applyBorder="1" applyAlignment="1" applyProtection="1">
      <alignment horizontal="center" vertical="center"/>
      <protection hidden="1"/>
    </xf>
    <xf numFmtId="2" fontId="19" fillId="14" borderId="13" xfId="0" applyNumberFormat="1" applyFont="1" applyFill="1" applyBorder="1" applyAlignment="1" applyProtection="1">
      <alignment horizontal="center" vertical="center"/>
      <protection hidden="1"/>
    </xf>
    <xf numFmtId="2" fontId="19" fillId="14" borderId="25" xfId="0" applyNumberFormat="1" applyFont="1" applyFill="1" applyBorder="1" applyAlignment="1" applyProtection="1">
      <alignment horizontal="center" vertical="center"/>
      <protection hidden="1"/>
    </xf>
    <xf numFmtId="0" fontId="3" fillId="11" borderId="118" xfId="0" applyFont="1" applyFill="1" applyBorder="1" applyAlignment="1" applyProtection="1">
      <alignment horizontal="center"/>
      <protection locked="0"/>
    </xf>
    <xf numFmtId="0" fontId="3" fillId="11" borderId="121" xfId="0" applyFont="1" applyFill="1" applyBorder="1" applyAlignment="1" applyProtection="1">
      <alignment horizontal="center"/>
      <protection locked="0"/>
    </xf>
    <xf numFmtId="2" fontId="19" fillId="14" borderId="16" xfId="0" applyNumberFormat="1" applyFont="1" applyFill="1" applyBorder="1" applyAlignment="1" applyProtection="1">
      <alignment horizontal="center" vertical="center"/>
      <protection hidden="1"/>
    </xf>
    <xf numFmtId="2" fontId="19" fillId="14" borderId="17" xfId="0" applyNumberFormat="1" applyFont="1" applyFill="1" applyBorder="1" applyAlignment="1" applyProtection="1">
      <alignment horizontal="center" vertical="center"/>
      <protection hidden="1"/>
    </xf>
    <xf numFmtId="2" fontId="19" fillId="14" borderId="18" xfId="0" applyNumberFormat="1" applyFont="1" applyFill="1" applyBorder="1" applyAlignment="1" applyProtection="1">
      <alignment horizontal="center" vertical="center"/>
      <protection hidden="1"/>
    </xf>
    <xf numFmtId="2" fontId="19" fillId="14" borderId="20" xfId="0" applyNumberFormat="1" applyFont="1" applyFill="1" applyBorder="1" applyAlignment="1" applyProtection="1">
      <alignment horizontal="center" vertical="center"/>
      <protection hidden="1"/>
    </xf>
    <xf numFmtId="0" fontId="42" fillId="11" borderId="17" xfId="0" applyFont="1" applyFill="1" applyBorder="1" applyAlignment="1" applyProtection="1">
      <alignment horizontal="right" vertical="center" wrapText="1"/>
      <protection hidden="1"/>
    </xf>
    <xf numFmtId="0" fontId="42" fillId="11" borderId="5" xfId="0" applyFont="1" applyFill="1" applyBorder="1" applyAlignment="1" applyProtection="1">
      <alignment horizontal="right" vertical="center" wrapText="1"/>
      <protection hidden="1"/>
    </xf>
    <xf numFmtId="0" fontId="42" fillId="11" borderId="118" xfId="0" applyFont="1" applyFill="1" applyBorder="1" applyAlignment="1" applyProtection="1">
      <alignment horizontal="right" vertical="center" wrapText="1"/>
      <protection hidden="1"/>
    </xf>
    <xf numFmtId="0" fontId="39" fillId="5" borderId="5" xfId="0"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0" fontId="44" fillId="11" borderId="17" xfId="0" applyFont="1" applyFill="1" applyBorder="1" applyAlignment="1" applyProtection="1">
      <alignment horizontal="right" vertical="center" wrapText="1"/>
      <protection locked="0"/>
    </xf>
    <xf numFmtId="0" fontId="44" fillId="11" borderId="5" xfId="0" applyFont="1" applyFill="1" applyBorder="1" applyAlignment="1" applyProtection="1">
      <alignment horizontal="right" vertical="center" wrapText="1"/>
      <protection locked="0"/>
    </xf>
    <xf numFmtId="0" fontId="44" fillId="11" borderId="118" xfId="0" applyFont="1" applyFill="1" applyBorder="1" applyAlignment="1" applyProtection="1">
      <alignment horizontal="right" vertical="center" wrapText="1"/>
      <protection locked="0"/>
    </xf>
    <xf numFmtId="0" fontId="52" fillId="5" borderId="129" xfId="0" applyFont="1" applyFill="1" applyBorder="1" applyAlignment="1" applyProtection="1">
      <alignment horizontal="left" vertical="center" indent="1"/>
      <protection locked="0"/>
    </xf>
    <xf numFmtId="0" fontId="52" fillId="5" borderId="130" xfId="0" applyFont="1" applyFill="1" applyBorder="1" applyAlignment="1" applyProtection="1">
      <alignment horizontal="left" vertical="center" indent="1"/>
      <protection locked="0"/>
    </xf>
    <xf numFmtId="0" fontId="52" fillId="5" borderId="5" xfId="0" applyFont="1" applyFill="1" applyBorder="1" applyAlignment="1" applyProtection="1">
      <alignment horizontal="left" vertical="top" indent="1"/>
      <protection locked="0"/>
    </xf>
    <xf numFmtId="0" fontId="52" fillId="5" borderId="20" xfId="0" applyFont="1" applyFill="1" applyBorder="1" applyAlignment="1" applyProtection="1">
      <alignment horizontal="left" vertical="top" indent="1"/>
      <protection locked="0"/>
    </xf>
    <xf numFmtId="0" fontId="52" fillId="5" borderId="13" xfId="0" applyFont="1" applyFill="1" applyBorder="1" applyAlignment="1" applyProtection="1">
      <alignment horizontal="left" vertical="top" indent="1"/>
      <protection locked="0"/>
    </xf>
    <xf numFmtId="0" fontId="52" fillId="5" borderId="25" xfId="0" applyFont="1" applyFill="1" applyBorder="1" applyAlignment="1" applyProtection="1">
      <alignment horizontal="left" vertical="top" indent="1"/>
      <protection locked="0"/>
    </xf>
    <xf numFmtId="0" fontId="52" fillId="5" borderId="125" xfId="0" applyFont="1" applyFill="1" applyBorder="1" applyAlignment="1" applyProtection="1">
      <alignment horizontal="left" vertical="center" indent="1"/>
      <protection locked="0"/>
    </xf>
    <xf numFmtId="0" fontId="52" fillId="5" borderId="126" xfId="0" applyFont="1" applyFill="1" applyBorder="1" applyAlignment="1" applyProtection="1">
      <alignment horizontal="left" vertical="center" indent="1"/>
      <protection locked="0"/>
    </xf>
    <xf numFmtId="0" fontId="52" fillId="5" borderId="127" xfId="0" applyFont="1" applyFill="1" applyBorder="1" applyAlignment="1" applyProtection="1">
      <alignment horizontal="left" vertical="center" indent="1"/>
      <protection locked="0"/>
    </xf>
    <xf numFmtId="0" fontId="52" fillId="5" borderId="19" xfId="0" applyFont="1" applyFill="1" applyBorder="1" applyAlignment="1" applyProtection="1">
      <alignment horizontal="left" vertical="center" indent="1"/>
      <protection locked="0"/>
    </xf>
    <xf numFmtId="0" fontId="52" fillId="5" borderId="5" xfId="0" applyFont="1" applyFill="1" applyBorder="1" applyAlignment="1" applyProtection="1">
      <alignment horizontal="left" vertical="center" indent="1"/>
      <protection locked="0"/>
    </xf>
    <xf numFmtId="0" fontId="52" fillId="5" borderId="10" xfId="0" applyFont="1" applyFill="1" applyBorder="1" applyAlignment="1" applyProtection="1">
      <alignment horizontal="left" vertical="center" indent="1"/>
      <protection locked="0"/>
    </xf>
    <xf numFmtId="0" fontId="52" fillId="5" borderId="22" xfId="0" applyFont="1" applyFill="1" applyBorder="1" applyAlignment="1" applyProtection="1">
      <alignment horizontal="left" vertical="center" indent="1"/>
      <protection locked="0"/>
    </xf>
    <xf numFmtId="0" fontId="52" fillId="5" borderId="118" xfId="0" applyFont="1" applyFill="1" applyBorder="1" applyAlignment="1" applyProtection="1">
      <alignment horizontal="left" vertical="center" indent="1"/>
      <protection locked="0"/>
    </xf>
    <xf numFmtId="0" fontId="52" fillId="5" borderId="119" xfId="0" applyFont="1" applyFill="1" applyBorder="1" applyAlignment="1" applyProtection="1">
      <alignment horizontal="left" vertical="center" indent="1"/>
      <protection locked="0"/>
    </xf>
    <xf numFmtId="0" fontId="52" fillId="5" borderId="118" xfId="0" applyFont="1" applyFill="1" applyBorder="1" applyAlignment="1" applyProtection="1">
      <alignment horizontal="center" vertical="center" indent="1"/>
      <protection hidden="1"/>
    </xf>
    <xf numFmtId="0" fontId="52" fillId="5" borderId="120" xfId="0" applyFont="1" applyFill="1" applyBorder="1" applyAlignment="1" applyProtection="1">
      <alignment horizontal="center" vertical="center" indent="1"/>
      <protection hidden="1"/>
    </xf>
    <xf numFmtId="0" fontId="52" fillId="5" borderId="29" xfId="0" applyFont="1" applyFill="1" applyBorder="1" applyAlignment="1" applyProtection="1">
      <alignment horizontal="left" vertical="center" indent="1"/>
      <protection locked="0"/>
    </xf>
    <xf numFmtId="0" fontId="52" fillId="5" borderId="30" xfId="0" applyFont="1" applyFill="1" applyBorder="1" applyAlignment="1" applyProtection="1">
      <alignment horizontal="left" vertical="center" indent="1"/>
      <protection locked="0"/>
    </xf>
    <xf numFmtId="0" fontId="52" fillId="5" borderId="5" xfId="0" applyFont="1" applyFill="1" applyBorder="1" applyAlignment="1" applyProtection="1">
      <alignment horizontal="center" vertical="center" indent="1"/>
      <protection hidden="1"/>
    </xf>
    <xf numFmtId="0" fontId="52" fillId="5" borderId="20" xfId="0" applyFont="1" applyFill="1" applyBorder="1" applyAlignment="1" applyProtection="1">
      <alignment horizontal="center" vertical="center" indent="1"/>
      <protection hidden="1"/>
    </xf>
    <xf numFmtId="0" fontId="113" fillId="23" borderId="128" xfId="0" applyFont="1" applyFill="1" applyBorder="1" applyAlignment="1" applyProtection="1">
      <alignment horizontal="left" vertical="center" indent="1"/>
      <protection hidden="1"/>
    </xf>
    <xf numFmtId="0" fontId="113" fillId="23" borderId="129" xfId="0" applyFont="1" applyFill="1" applyBorder="1" applyAlignment="1" applyProtection="1">
      <alignment horizontal="left" vertical="center" indent="1"/>
      <protection hidden="1"/>
    </xf>
    <xf numFmtId="0" fontId="112" fillId="21" borderId="16" xfId="0" applyFont="1" applyFill="1" applyBorder="1" applyAlignment="1" applyProtection="1">
      <alignment horizontal="center" vertical="center"/>
      <protection hidden="1"/>
    </xf>
    <xf numFmtId="0" fontId="112" fillId="21" borderId="17" xfId="0" applyFont="1" applyFill="1" applyBorder="1" applyAlignment="1" applyProtection="1">
      <alignment horizontal="center" vertical="center"/>
      <protection hidden="1"/>
    </xf>
    <xf numFmtId="0" fontId="112" fillId="21" borderId="18" xfId="0" applyFont="1" applyFill="1" applyBorder="1" applyAlignment="1" applyProtection="1">
      <alignment horizontal="center" vertical="center"/>
      <protection hidden="1"/>
    </xf>
    <xf numFmtId="2" fontId="102" fillId="21" borderId="2" xfId="0" applyNumberFormat="1" applyFont="1" applyFill="1" applyBorder="1" applyAlignment="1" applyProtection="1">
      <alignment horizontal="left" vertical="center" wrapText="1"/>
      <protection hidden="1"/>
    </xf>
    <xf numFmtId="2" fontId="102" fillId="21" borderId="4" xfId="0" applyNumberFormat="1" applyFont="1" applyFill="1" applyBorder="1" applyAlignment="1" applyProtection="1">
      <alignment horizontal="left" vertical="center" wrapText="1"/>
      <protection hidden="1"/>
    </xf>
    <xf numFmtId="2" fontId="101" fillId="21" borderId="3" xfId="0" applyNumberFormat="1" applyFont="1" applyFill="1" applyBorder="1" applyAlignment="1" applyProtection="1">
      <alignment horizontal="left" vertical="center" wrapText="1"/>
      <protection hidden="1"/>
    </xf>
    <xf numFmtId="2" fontId="101" fillId="21" borderId="12" xfId="0" applyNumberFormat="1" applyFont="1" applyFill="1" applyBorder="1" applyAlignment="1" applyProtection="1">
      <alignment horizontal="left" vertical="center" wrapText="1"/>
      <protection hidden="1"/>
    </xf>
    <xf numFmtId="2" fontId="101" fillId="21" borderId="8" xfId="0" applyNumberFormat="1" applyFont="1" applyFill="1" applyBorder="1" applyAlignment="1" applyProtection="1">
      <alignment horizontal="left" vertical="center" wrapText="1"/>
      <protection hidden="1"/>
    </xf>
    <xf numFmtId="2" fontId="101" fillId="21" borderId="13" xfId="0" applyNumberFormat="1" applyFont="1" applyFill="1" applyBorder="1" applyAlignment="1" applyProtection="1">
      <alignment horizontal="left" vertical="center" wrapText="1"/>
      <protection hidden="1"/>
    </xf>
    <xf numFmtId="2" fontId="101" fillId="21" borderId="12" xfId="0" applyNumberFormat="1" applyFont="1" applyFill="1" applyBorder="1" applyAlignment="1" applyProtection="1">
      <alignment horizontal="right" vertical="center" wrapText="1"/>
      <protection hidden="1"/>
    </xf>
    <xf numFmtId="2" fontId="101" fillId="21" borderId="7" xfId="0" applyNumberFormat="1" applyFont="1" applyFill="1" applyBorder="1" applyAlignment="1" applyProtection="1">
      <alignment horizontal="right" vertical="center" wrapText="1"/>
      <protection hidden="1"/>
    </xf>
    <xf numFmtId="2" fontId="101" fillId="21" borderId="13" xfId="0" applyNumberFormat="1" applyFont="1" applyFill="1" applyBorder="1" applyAlignment="1" applyProtection="1">
      <alignment horizontal="right" vertical="center" wrapText="1"/>
      <protection hidden="1"/>
    </xf>
    <xf numFmtId="2" fontId="101" fillId="21" borderId="9" xfId="0" applyNumberFormat="1" applyFont="1" applyFill="1" applyBorder="1" applyAlignment="1" applyProtection="1">
      <alignment horizontal="right" vertical="center" wrapText="1"/>
      <protection hidden="1"/>
    </xf>
    <xf numFmtId="0" fontId="80" fillId="16" borderId="0" xfId="0" applyFont="1" applyFill="1" applyAlignment="1">
      <alignment horizontal="left"/>
    </xf>
    <xf numFmtId="180" fontId="84" fillId="16" borderId="12" xfId="0" applyNumberFormat="1" applyFont="1" applyFill="1" applyBorder="1" applyAlignment="1">
      <alignment horizontal="center"/>
    </xf>
    <xf numFmtId="180" fontId="84" fillId="16" borderId="5" xfId="0" applyNumberFormat="1" applyFont="1" applyFill="1" applyBorder="1" applyAlignment="1">
      <alignment horizontal="center"/>
    </xf>
    <xf numFmtId="180" fontId="84" fillId="16" borderId="13" xfId="0" applyNumberFormat="1" applyFont="1" applyFill="1" applyBorder="1" applyAlignment="1">
      <alignment horizontal="center"/>
    </xf>
    <xf numFmtId="0" fontId="83" fillId="21" borderId="2" xfId="0" applyFont="1" applyFill="1" applyBorder="1" applyAlignment="1">
      <alignment horizontal="left" vertical="center"/>
    </xf>
    <xf numFmtId="0" fontId="83" fillId="21" borderId="4" xfId="0" applyFont="1" applyFill="1" applyBorder="1" applyAlignment="1">
      <alignment horizontal="left" vertical="center"/>
    </xf>
    <xf numFmtId="0" fontId="83" fillId="21" borderId="1" xfId="0" applyFont="1" applyFill="1" applyBorder="1" applyAlignment="1">
      <alignment horizontal="left" vertical="center"/>
    </xf>
    <xf numFmtId="0" fontId="81" fillId="16" borderId="11" xfId="0" applyFont="1" applyFill="1" applyBorder="1" applyAlignment="1">
      <alignment horizontal="left" vertical="top"/>
    </xf>
    <xf numFmtId="0" fontId="81" fillId="16" borderId="10" xfId="0" applyFont="1" applyFill="1" applyBorder="1" applyAlignment="1">
      <alignment horizontal="left" vertical="top"/>
    </xf>
    <xf numFmtId="0" fontId="81" fillId="16" borderId="8" xfId="0" applyFont="1" applyFill="1" applyBorder="1" applyAlignment="1">
      <alignment horizontal="left" vertical="top"/>
    </xf>
    <xf numFmtId="0" fontId="81" fillId="16" borderId="9" xfId="0" applyFont="1" applyFill="1" applyBorder="1" applyAlignment="1">
      <alignment horizontal="left" vertical="top"/>
    </xf>
    <xf numFmtId="2" fontId="43" fillId="25" borderId="3" xfId="0" applyNumberFormat="1" applyFont="1" applyFill="1" applyBorder="1" applyAlignment="1" applyProtection="1">
      <alignment horizontal="left" vertical="center" indent="1"/>
      <protection hidden="1"/>
    </xf>
    <xf numFmtId="2" fontId="43" fillId="25" borderId="12" xfId="0" applyNumberFormat="1" applyFont="1" applyFill="1" applyBorder="1" applyAlignment="1" applyProtection="1">
      <alignment horizontal="left" vertical="center" indent="1"/>
      <protection hidden="1"/>
    </xf>
    <xf numFmtId="2" fontId="43" fillId="25" borderId="11" xfId="0" applyNumberFormat="1" applyFont="1" applyFill="1" applyBorder="1" applyAlignment="1" applyProtection="1">
      <alignment horizontal="left" vertical="center" indent="1"/>
      <protection hidden="1"/>
    </xf>
    <xf numFmtId="2" fontId="43" fillId="25" borderId="5" xfId="0" applyNumberFormat="1" applyFont="1" applyFill="1" applyBorder="1" applyAlignment="1" applyProtection="1">
      <alignment horizontal="left" vertical="center" indent="1"/>
      <protection hidden="1"/>
    </xf>
    <xf numFmtId="2" fontId="43" fillId="25" borderId="8" xfId="0" applyNumberFormat="1" applyFont="1" applyFill="1" applyBorder="1" applyAlignment="1" applyProtection="1">
      <alignment horizontal="left" vertical="center" indent="1"/>
      <protection hidden="1"/>
    </xf>
    <xf numFmtId="2" fontId="43" fillId="25" borderId="13" xfId="0" applyNumberFormat="1" applyFont="1" applyFill="1" applyBorder="1" applyAlignment="1" applyProtection="1">
      <alignment horizontal="left" vertical="center" indent="1"/>
      <protection hidden="1"/>
    </xf>
    <xf numFmtId="0" fontId="8" fillId="26" borderId="12" xfId="0" applyFont="1" applyFill="1" applyBorder="1" applyAlignment="1" applyProtection="1">
      <alignment horizontal="center"/>
      <protection locked="0"/>
    </xf>
    <xf numFmtId="0" fontId="8" fillId="26" borderId="7" xfId="0" applyFont="1" applyFill="1" applyBorder="1" applyAlignment="1" applyProtection="1">
      <alignment horizontal="center"/>
      <protection locked="0"/>
    </xf>
    <xf numFmtId="2" fontId="8" fillId="25" borderId="3" xfId="0" applyNumberFormat="1" applyFont="1" applyFill="1" applyBorder="1" applyAlignment="1" applyProtection="1">
      <alignment horizontal="center" vertical="center"/>
      <protection hidden="1"/>
    </xf>
    <xf numFmtId="2" fontId="2" fillId="21" borderId="12" xfId="0" applyNumberFormat="1" applyFont="1" applyFill="1" applyBorder="1" applyProtection="1">
      <protection hidden="1"/>
    </xf>
    <xf numFmtId="2" fontId="2" fillId="21" borderId="7" xfId="0" applyNumberFormat="1" applyFont="1" applyFill="1" applyBorder="1" applyProtection="1">
      <protection hidden="1"/>
    </xf>
    <xf numFmtId="0" fontId="8" fillId="25" borderId="3" xfId="0" applyFont="1" applyFill="1" applyBorder="1" applyAlignment="1" applyProtection="1">
      <alignment horizontal="center" vertical="center"/>
      <protection hidden="1"/>
    </xf>
    <xf numFmtId="0" fontId="2" fillId="21" borderId="12" xfId="0" applyFont="1" applyFill="1" applyBorder="1" applyProtection="1">
      <protection hidden="1"/>
    </xf>
    <xf numFmtId="0" fontId="2" fillId="21" borderId="26" xfId="0" applyFont="1" applyFill="1" applyBorder="1" applyProtection="1">
      <protection hidden="1"/>
    </xf>
    <xf numFmtId="0" fontId="114" fillId="21" borderId="5" xfId="0" applyFont="1" applyFill="1" applyBorder="1" applyAlignment="1" applyProtection="1">
      <alignment horizontal="center" vertical="center" wrapText="1"/>
      <protection hidden="1"/>
    </xf>
    <xf numFmtId="0" fontId="21" fillId="27" borderId="131" xfId="0" applyFont="1" applyFill="1" applyBorder="1" applyAlignment="1" applyProtection="1">
      <alignment horizontal="center" vertical="center"/>
      <protection locked="0"/>
    </xf>
    <xf numFmtId="0" fontId="21" fillId="27" borderId="132" xfId="0" applyFont="1" applyFill="1" applyBorder="1" applyAlignment="1" applyProtection="1">
      <alignment horizontal="center" vertical="center"/>
      <protection locked="0"/>
    </xf>
    <xf numFmtId="0" fontId="21" fillId="27" borderId="133" xfId="0" applyFont="1" applyFill="1" applyBorder="1" applyAlignment="1" applyProtection="1">
      <alignment horizontal="center" vertical="center"/>
      <protection locked="0"/>
    </xf>
    <xf numFmtId="0" fontId="6" fillId="26" borderId="134" xfId="0" applyFont="1" applyFill="1" applyBorder="1" applyAlignment="1" applyProtection="1">
      <alignment horizontal="center"/>
      <protection locked="0"/>
    </xf>
    <xf numFmtId="2" fontId="2" fillId="21" borderId="11" xfId="0" applyNumberFormat="1" applyFont="1" applyFill="1" applyBorder="1" applyProtection="1">
      <protection hidden="1"/>
    </xf>
    <xf numFmtId="2" fontId="0" fillId="21" borderId="5" xfId="0" applyNumberFormat="1" applyFill="1" applyBorder="1" applyProtection="1">
      <protection hidden="1"/>
    </xf>
    <xf numFmtId="2" fontId="2" fillId="21" borderId="10" xfId="0" applyNumberFormat="1" applyFont="1" applyFill="1" applyBorder="1" applyProtection="1">
      <protection hidden="1"/>
    </xf>
    <xf numFmtId="0" fontId="2" fillId="21" borderId="8" xfId="0" applyFont="1" applyFill="1" applyBorder="1" applyProtection="1">
      <protection hidden="1"/>
    </xf>
    <xf numFmtId="0" fontId="2" fillId="21" borderId="13" xfId="0" applyFont="1" applyFill="1" applyBorder="1" applyProtection="1">
      <protection hidden="1"/>
    </xf>
    <xf numFmtId="0" fontId="2" fillId="21" borderId="25" xfId="0" applyFont="1" applyFill="1" applyBorder="1" applyProtection="1">
      <protection hidden="1"/>
    </xf>
    <xf numFmtId="0" fontId="21" fillId="27" borderId="135" xfId="0" applyFont="1" applyFill="1" applyBorder="1" applyAlignment="1" applyProtection="1">
      <alignment horizontal="center" vertical="center"/>
      <protection locked="0"/>
    </xf>
    <xf numFmtId="0" fontId="21" fillId="27" borderId="136" xfId="0" applyFont="1" applyFill="1" applyBorder="1" applyAlignment="1" applyProtection="1">
      <alignment horizontal="center" vertical="center"/>
      <protection locked="0"/>
    </xf>
    <xf numFmtId="0" fontId="21" fillId="27" borderId="137" xfId="0" applyFont="1" applyFill="1" applyBorder="1" applyAlignment="1" applyProtection="1">
      <alignment horizontal="center" vertical="center"/>
      <protection locked="0"/>
    </xf>
    <xf numFmtId="0" fontId="2" fillId="21" borderId="7" xfId="0" applyFont="1" applyFill="1" applyBorder="1" applyProtection="1">
      <protection hidden="1"/>
    </xf>
    <xf numFmtId="0" fontId="6" fillId="26" borderId="11" xfId="0" applyFont="1" applyFill="1" applyBorder="1" applyAlignment="1" applyProtection="1">
      <alignment horizontal="center"/>
      <protection locked="0"/>
    </xf>
    <xf numFmtId="0" fontId="6" fillId="26" borderId="5" xfId="0" applyFont="1" applyFill="1" applyBorder="1" applyAlignment="1" applyProtection="1">
      <alignment horizontal="center"/>
      <protection locked="0"/>
    </xf>
    <xf numFmtId="0" fontId="6" fillId="26" borderId="5" xfId="0" applyFont="1" applyFill="1" applyBorder="1" applyAlignment="1" applyProtection="1">
      <alignment horizontal="center"/>
      <protection locked="0"/>
    </xf>
    <xf numFmtId="0" fontId="6" fillId="26" borderId="10" xfId="0" applyFont="1" applyFill="1" applyBorder="1" applyAlignment="1" applyProtection="1">
      <alignment horizontal="center"/>
      <protection locked="0"/>
    </xf>
    <xf numFmtId="2" fontId="2" fillId="21" borderId="5" xfId="0" applyNumberFormat="1" applyFont="1" applyFill="1" applyBorder="1" applyProtection="1">
      <protection hidden="1"/>
    </xf>
    <xf numFmtId="0" fontId="2" fillId="21" borderId="11" xfId="0" applyFont="1" applyFill="1" applyBorder="1" applyProtection="1">
      <protection hidden="1"/>
    </xf>
    <xf numFmtId="0" fontId="2" fillId="21" borderId="5" xfId="0" applyFont="1" applyFill="1" applyBorder="1" applyProtection="1">
      <protection hidden="1"/>
    </xf>
    <xf numFmtId="0" fontId="2" fillId="21" borderId="10" xfId="0" applyFont="1" applyFill="1" applyBorder="1" applyProtection="1">
      <protection hidden="1"/>
    </xf>
    <xf numFmtId="0" fontId="2" fillId="21" borderId="20" xfId="0" applyFont="1" applyFill="1" applyBorder="1" applyProtection="1">
      <protection hidden="1"/>
    </xf>
    <xf numFmtId="2" fontId="115" fillId="26" borderId="11" xfId="0" applyNumberFormat="1" applyFont="1" applyFill="1" applyBorder="1" applyAlignment="1" applyProtection="1">
      <alignment horizontal="center"/>
      <protection hidden="1"/>
    </xf>
    <xf numFmtId="2" fontId="115" fillId="26" borderId="5" xfId="0" applyNumberFormat="1" applyFont="1" applyFill="1" applyBorder="1" applyAlignment="1" applyProtection="1">
      <alignment horizontal="center"/>
      <protection hidden="1"/>
    </xf>
    <xf numFmtId="0" fontId="28" fillId="28" borderId="132" xfId="0" applyFont="1" applyFill="1" applyBorder="1" applyProtection="1">
      <protection locked="0"/>
    </xf>
    <xf numFmtId="0" fontId="28" fillId="28" borderId="133" xfId="0" applyFont="1" applyFill="1" applyBorder="1" applyProtection="1">
      <protection locked="0"/>
    </xf>
    <xf numFmtId="0" fontId="8" fillId="26" borderId="5" xfId="0" applyFont="1" applyFill="1" applyBorder="1" applyAlignment="1" applyProtection="1">
      <alignment horizontal="center"/>
      <protection locked="0"/>
    </xf>
    <xf numFmtId="0" fontId="28" fillId="28" borderId="135" xfId="0" applyFont="1" applyFill="1" applyBorder="1" applyProtection="1">
      <protection locked="0"/>
    </xf>
    <xf numFmtId="0" fontId="28" fillId="28" borderId="136" xfId="0" applyFont="1" applyFill="1" applyBorder="1" applyProtection="1">
      <protection locked="0"/>
    </xf>
    <xf numFmtId="0" fontId="28" fillId="28" borderId="137" xfId="0" applyFont="1" applyFill="1" applyBorder="1" applyProtection="1">
      <protection locked="0"/>
    </xf>
    <xf numFmtId="175" fontId="30" fillId="13" borderId="40" xfId="0" applyNumberFormat="1" applyFont="1" applyFill="1" applyBorder="1" applyAlignment="1" applyProtection="1">
      <alignment horizontal="center" vertical="center"/>
      <protection hidden="1"/>
    </xf>
    <xf numFmtId="175" fontId="30" fillId="13" borderId="6" xfId="0" applyNumberFormat="1" applyFont="1" applyFill="1" applyBorder="1" applyAlignment="1" applyProtection="1">
      <alignment horizontal="center" vertical="center"/>
      <protection hidden="1"/>
    </xf>
    <xf numFmtId="1" fontId="19" fillId="13" borderId="1" xfId="0" applyNumberFormat="1" applyFont="1" applyFill="1" applyBorder="1" applyAlignment="1" applyProtection="1">
      <alignment horizontal="center" vertical="center"/>
      <protection hidden="1"/>
    </xf>
    <xf numFmtId="1" fontId="19" fillId="13" borderId="6" xfId="0" applyNumberFormat="1" applyFont="1" applyFill="1" applyBorder="1" applyAlignment="1" applyProtection="1">
      <alignment horizontal="center" vertical="center"/>
      <protection hidden="1"/>
    </xf>
    <xf numFmtId="2" fontId="19" fillId="13" borderId="1" xfId="0" applyNumberFormat="1" applyFont="1" applyFill="1" applyBorder="1" applyAlignment="1" applyProtection="1">
      <alignment horizontal="center" vertical="center"/>
      <protection hidden="1"/>
    </xf>
    <xf numFmtId="2" fontId="19" fillId="13" borderId="6" xfId="0" applyNumberFormat="1" applyFont="1" applyFill="1" applyBorder="1" applyAlignment="1" applyProtection="1">
      <alignment horizontal="center" vertical="center"/>
      <protection hidden="1"/>
    </xf>
    <xf numFmtId="2" fontId="89" fillId="3" borderId="2" xfId="0" applyNumberFormat="1" applyFont="1" applyFill="1" applyBorder="1" applyAlignment="1" applyProtection="1">
      <alignment horizontal="center" vertical="center"/>
      <protection hidden="1"/>
    </xf>
    <xf numFmtId="0" fontId="89" fillId="3" borderId="4" xfId="0" applyFont="1" applyFill="1" applyBorder="1" applyAlignment="1" applyProtection="1">
      <alignment horizontal="center" vertical="center"/>
      <protection hidden="1"/>
    </xf>
    <xf numFmtId="2" fontId="19" fillId="13" borderId="4" xfId="0" applyNumberFormat="1" applyFont="1" applyFill="1" applyBorder="1" applyAlignment="1" applyProtection="1">
      <alignment horizontal="center" vertical="center"/>
      <protection hidden="1"/>
    </xf>
    <xf numFmtId="2" fontId="89" fillId="3" borderId="8" xfId="0" applyNumberFormat="1" applyFont="1" applyFill="1" applyBorder="1" applyAlignment="1" applyProtection="1">
      <alignment horizontal="center" vertical="center"/>
      <protection hidden="1"/>
    </xf>
    <xf numFmtId="0" fontId="89" fillId="3" borderId="13" xfId="0" applyFont="1" applyFill="1" applyBorder="1" applyAlignment="1" applyProtection="1">
      <alignment horizontal="center" vertical="center"/>
      <protection hidden="1"/>
    </xf>
    <xf numFmtId="2" fontId="19" fillId="13" borderId="13" xfId="0" applyNumberFormat="1" applyFont="1" applyFill="1" applyBorder="1" applyAlignment="1" applyProtection="1">
      <alignment horizontal="center" vertical="center"/>
      <protection hidden="1"/>
    </xf>
    <xf numFmtId="2" fontId="19" fillId="13" borderId="9" xfId="0" applyNumberFormat="1" applyFont="1" applyFill="1" applyBorder="1" applyAlignment="1" applyProtection="1">
      <alignment horizontal="center" vertical="center"/>
      <protection hidden="1"/>
    </xf>
    <xf numFmtId="0" fontId="10" fillId="14" borderId="6" xfId="0" applyFont="1" applyFill="1" applyBorder="1" applyAlignment="1" applyProtection="1">
      <alignment horizontal="center" vertical="center" wrapText="1"/>
      <protection hidden="1"/>
    </xf>
    <xf numFmtId="0" fontId="2" fillId="28" borderId="6" xfId="0" applyFont="1" applyFill="1" applyBorder="1" applyProtection="1">
      <protection hidden="1"/>
    </xf>
    <xf numFmtId="2" fontId="3" fillId="14" borderId="6" xfId="0" applyNumberFormat="1" applyFont="1" applyFill="1" applyBorder="1" applyAlignment="1" applyProtection="1">
      <alignment horizontal="center" vertical="center"/>
      <protection hidden="1"/>
    </xf>
    <xf numFmtId="2" fontId="16" fillId="28" borderId="6" xfId="0" applyNumberFormat="1" applyFont="1" applyFill="1" applyBorder="1" applyProtection="1">
      <protection hidden="1"/>
    </xf>
    <xf numFmtId="2" fontId="16" fillId="28" borderId="2" xfId="0" applyNumberFormat="1" applyFont="1" applyFill="1" applyBorder="1" applyProtection="1">
      <protection hidden="1"/>
    </xf>
    <xf numFmtId="2" fontId="3" fillId="14" borderId="1" xfId="0" applyNumberFormat="1" applyFont="1" applyFill="1" applyBorder="1" applyAlignment="1" applyProtection="1">
      <alignment horizontal="center" vertical="center"/>
      <protection hidden="1"/>
    </xf>
    <xf numFmtId="1" fontId="3" fillId="14" borderId="6" xfId="0" applyNumberFormat="1" applyFont="1" applyFill="1" applyBorder="1" applyAlignment="1" applyProtection="1">
      <alignment horizontal="center" vertical="center"/>
      <protection hidden="1"/>
    </xf>
    <xf numFmtId="0" fontId="16" fillId="28" borderId="6" xfId="0" applyFont="1" applyFill="1" applyBorder="1" applyProtection="1">
      <protection hidden="1"/>
    </xf>
    <xf numFmtId="0" fontId="16" fillId="28" borderId="2" xfId="0" applyFont="1" applyFill="1" applyBorder="1" applyProtection="1">
      <protection hidden="1"/>
    </xf>
    <xf numFmtId="0" fontId="0" fillId="28" borderId="6" xfId="0" applyFill="1" applyBorder="1" applyProtection="1">
      <protection hidden="1"/>
    </xf>
    <xf numFmtId="2" fontId="18" fillId="28" borderId="6" xfId="0" applyNumberFormat="1" applyFont="1" applyFill="1" applyBorder="1" applyProtection="1">
      <protection hidden="1"/>
    </xf>
    <xf numFmtId="2" fontId="16" fillId="28" borderId="1" xfId="0" applyNumberFormat="1" applyFont="1" applyFill="1" applyBorder="1" applyProtection="1">
      <protection hidden="1"/>
    </xf>
    <xf numFmtId="0" fontId="18" fillId="28" borderId="6" xfId="0" applyFont="1" applyFill="1" applyBorder="1" applyProtection="1">
      <protection hidden="1"/>
    </xf>
    <xf numFmtId="0" fontId="1" fillId="3" borderId="30" xfId="0" applyFont="1" applyFill="1" applyBorder="1" applyAlignment="1" applyProtection="1">
      <alignment horizontal="center"/>
      <protection locked="0"/>
    </xf>
    <xf numFmtId="0" fontId="100" fillId="21" borderId="6" xfId="0" applyFont="1" applyFill="1" applyBorder="1" applyAlignment="1" applyProtection="1">
      <alignment horizontal="left" vertical="center" indent="1"/>
      <protection hidden="1"/>
    </xf>
    <xf numFmtId="1" fontId="1" fillId="13" borderId="40" xfId="0" applyNumberFormat="1" applyFont="1" applyFill="1" applyBorder="1" applyAlignment="1" applyProtection="1">
      <alignment horizontal="center" vertical="center"/>
      <protection hidden="1"/>
    </xf>
    <xf numFmtId="1" fontId="1" fillId="13" borderId="6" xfId="0" applyNumberFormat="1" applyFont="1" applyFill="1" applyBorder="1" applyAlignment="1" applyProtection="1">
      <alignment horizontal="center" vertical="center"/>
      <protection hidden="1"/>
    </xf>
    <xf numFmtId="0" fontId="108" fillId="21" borderId="6" xfId="0" applyFont="1" applyFill="1" applyBorder="1" applyAlignment="1" applyProtection="1">
      <alignment horizontal="center" vertical="center"/>
      <protection locked="0"/>
    </xf>
    <xf numFmtId="0" fontId="108" fillId="21" borderId="2" xfId="0" applyFont="1" applyFill="1" applyBorder="1" applyAlignment="1" applyProtection="1">
      <alignment horizontal="center" vertical="center"/>
      <protection locked="0"/>
    </xf>
    <xf numFmtId="1" fontId="49" fillId="13" borderId="1" xfId="0" applyNumberFormat="1" applyFont="1" applyFill="1" applyBorder="1" applyAlignment="1" applyProtection="1">
      <alignment horizontal="center" vertical="center"/>
      <protection hidden="1"/>
    </xf>
    <xf numFmtId="1" fontId="49" fillId="13" borderId="6" xfId="0" applyNumberFormat="1" applyFont="1" applyFill="1" applyBorder="1" applyAlignment="1" applyProtection="1">
      <alignment horizontal="center" vertical="center"/>
      <protection hidden="1"/>
    </xf>
    <xf numFmtId="1" fontId="92" fillId="13" borderId="1" xfId="0" applyNumberFormat="1" applyFont="1" applyFill="1" applyBorder="1" applyAlignment="1" applyProtection="1">
      <alignment horizontal="center" vertical="center"/>
      <protection hidden="1"/>
    </xf>
    <xf numFmtId="1" fontId="92" fillId="13" borderId="6" xfId="0" applyNumberFormat="1" applyFont="1" applyFill="1" applyBorder="1" applyAlignment="1" applyProtection="1">
      <alignment horizontal="center" vertical="center"/>
      <protection hidden="1"/>
    </xf>
    <xf numFmtId="2" fontId="1" fillId="13" borderId="1" xfId="0" applyNumberFormat="1" applyFont="1" applyFill="1" applyBorder="1" applyAlignment="1" applyProtection="1">
      <alignment horizontal="center" vertical="center"/>
      <protection hidden="1"/>
    </xf>
    <xf numFmtId="2" fontId="2" fillId="29" borderId="6" xfId="0" applyNumberFormat="1" applyFont="1" applyFill="1" applyBorder="1" applyProtection="1">
      <protection hidden="1"/>
    </xf>
    <xf numFmtId="2" fontId="3" fillId="14" borderId="107" xfId="0" applyNumberFormat="1" applyFont="1" applyFill="1" applyBorder="1" applyAlignment="1" applyProtection="1">
      <alignment horizontal="center" vertical="center"/>
      <protection hidden="1"/>
    </xf>
    <xf numFmtId="1" fontId="3" fillId="14" borderId="107" xfId="0" applyNumberFormat="1" applyFont="1" applyFill="1" applyBorder="1" applyAlignment="1" applyProtection="1">
      <alignment horizontal="center" vertical="center"/>
      <protection hidden="1"/>
    </xf>
    <xf numFmtId="2" fontId="2" fillId="29" borderId="1" xfId="0" applyNumberFormat="1" applyFont="1" applyFill="1" applyBorder="1" applyProtection="1">
      <protection hidden="1"/>
    </xf>
    <xf numFmtId="0" fontId="116" fillId="30" borderId="6" xfId="0" applyFont="1" applyFill="1" applyBorder="1" applyAlignment="1" applyProtection="1">
      <alignment horizontal="center" vertical="center" wrapText="1"/>
      <protection hidden="1"/>
    </xf>
    <xf numFmtId="2" fontId="8" fillId="30" borderId="6" xfId="0" applyNumberFormat="1" applyFont="1" applyFill="1" applyBorder="1" applyAlignment="1" applyProtection="1">
      <alignment horizontal="center" vertical="center"/>
      <protection hidden="1"/>
    </xf>
    <xf numFmtId="2" fontId="8" fillId="30" borderId="2" xfId="0" applyNumberFormat="1" applyFont="1" applyFill="1" applyBorder="1" applyAlignment="1" applyProtection="1">
      <alignment horizontal="center" vertical="center"/>
      <protection hidden="1"/>
    </xf>
    <xf numFmtId="1" fontId="8" fillId="30" borderId="6" xfId="0" applyNumberFormat="1" applyFont="1" applyFill="1" applyBorder="1" applyAlignment="1" applyProtection="1">
      <alignment horizontal="center" vertical="center"/>
      <protection hidden="1"/>
    </xf>
    <xf numFmtId="2" fontId="43" fillId="25" borderId="12" xfId="0" applyNumberFormat="1" applyFont="1" applyFill="1" applyBorder="1" applyAlignment="1" applyProtection="1">
      <alignment horizontal="right" vertical="center" indent="1"/>
      <protection hidden="1"/>
    </xf>
    <xf numFmtId="2" fontId="43" fillId="25" borderId="5" xfId="0" applyNumberFormat="1" applyFont="1" applyFill="1" applyBorder="1" applyAlignment="1" applyProtection="1">
      <alignment horizontal="right" vertical="center" indent="1"/>
      <protection hidden="1"/>
    </xf>
    <xf numFmtId="2" fontId="43" fillId="25" borderId="13" xfId="0" applyNumberFormat="1" applyFont="1" applyFill="1" applyBorder="1" applyAlignment="1" applyProtection="1">
      <alignment horizontal="right" vertical="center" indent="1"/>
      <protection hidden="1"/>
    </xf>
    <xf numFmtId="0" fontId="8" fillId="30" borderId="6" xfId="0" applyFont="1" applyFill="1" applyBorder="1" applyAlignment="1" applyProtection="1">
      <alignment horizontal="center" vertical="center"/>
      <protection hidden="1"/>
    </xf>
    <xf numFmtId="0" fontId="117" fillId="21" borderId="6" xfId="0" applyFont="1" applyFill="1" applyBorder="1" applyProtection="1">
      <protection hidden="1"/>
    </xf>
    <xf numFmtId="0" fontId="117" fillId="21" borderId="2" xfId="0" applyFont="1" applyFill="1" applyBorder="1" applyProtection="1">
      <protection hidden="1"/>
    </xf>
    <xf numFmtId="0" fontId="114" fillId="21" borderId="6" xfId="0" applyFont="1" applyFill="1" applyBorder="1" applyAlignment="1" applyProtection="1">
      <alignment horizontal="center" vertical="center"/>
      <protection hidden="1"/>
    </xf>
    <xf numFmtId="0" fontId="114" fillId="21" borderId="3" xfId="0" applyFont="1" applyFill="1" applyBorder="1" applyAlignment="1" applyProtection="1">
      <alignment horizontal="center" vertical="center" wrapText="1"/>
      <protection hidden="1"/>
    </xf>
    <xf numFmtId="0" fontId="114" fillId="21" borderId="12" xfId="0" applyFont="1" applyFill="1" applyBorder="1" applyAlignment="1" applyProtection="1">
      <alignment horizontal="center" vertical="center" wrapText="1"/>
      <protection hidden="1"/>
    </xf>
    <xf numFmtId="0" fontId="114" fillId="21" borderId="11" xfId="0" applyFont="1" applyFill="1" applyBorder="1" applyAlignment="1" applyProtection="1">
      <alignment horizontal="center" vertical="center" wrapText="1"/>
      <protection hidden="1"/>
    </xf>
    <xf numFmtId="0" fontId="44" fillId="21" borderId="5" xfId="0" applyFont="1" applyFill="1" applyBorder="1" applyAlignment="1" applyProtection="1">
      <alignment horizontal="left" vertical="center" wrapText="1" indent="1"/>
      <protection hidden="1"/>
    </xf>
    <xf numFmtId="0" fontId="44" fillId="21" borderId="5" xfId="0" applyFont="1" applyFill="1" applyBorder="1" applyAlignment="1" applyProtection="1">
      <alignment horizontal="left" vertical="center" wrapText="1" indent="1"/>
      <protection locked="0" hidden="1"/>
    </xf>
    <xf numFmtId="0" fontId="44" fillId="21" borderId="20" xfId="0" applyFont="1" applyFill="1" applyBorder="1" applyAlignment="1" applyProtection="1">
      <alignment horizontal="left" vertical="center" wrapText="1" indent="1"/>
      <protection locked="0" hidden="1"/>
    </xf>
    <xf numFmtId="0" fontId="44" fillId="5" borderId="17" xfId="0" applyFont="1" applyFill="1" applyBorder="1" applyAlignment="1" applyProtection="1">
      <alignment horizontal="left" vertical="center" wrapText="1" indent="1"/>
      <protection locked="0"/>
    </xf>
    <xf numFmtId="0" fontId="44" fillId="21" borderId="5" xfId="0" applyFont="1" applyFill="1" applyBorder="1" applyAlignment="1" applyProtection="1">
      <alignment horizontal="right" vertical="center" wrapText="1" indent="1"/>
      <protection hidden="1"/>
    </xf>
    <xf numFmtId="0" fontId="44" fillId="21" borderId="20" xfId="0" applyFont="1" applyFill="1" applyBorder="1" applyAlignment="1" applyProtection="1">
      <alignment horizontal="right" vertical="center" wrapText="1" indent="1"/>
      <protection hidden="1"/>
    </xf>
    <xf numFmtId="0" fontId="44" fillId="5" borderId="5" xfId="0" applyFont="1" applyFill="1" applyBorder="1" applyAlignment="1" applyProtection="1">
      <alignment horizontal="left" vertical="center" wrapText="1" indent="1"/>
      <protection locked="0"/>
    </xf>
    <xf numFmtId="0" fontId="44" fillId="21" borderId="118" xfId="0" applyFont="1" applyFill="1" applyBorder="1" applyAlignment="1" applyProtection="1">
      <alignment horizontal="left" vertical="center" wrapText="1" indent="1"/>
      <protection hidden="1"/>
    </xf>
    <xf numFmtId="0" fontId="44" fillId="21" borderId="118" xfId="0" applyFont="1" applyFill="1" applyBorder="1" applyAlignment="1" applyProtection="1">
      <alignment horizontal="left" vertical="center" wrapText="1" indent="1"/>
      <protection locked="0" hidden="1"/>
    </xf>
    <xf numFmtId="0" fontId="44" fillId="21" borderId="120" xfId="0" applyFont="1" applyFill="1" applyBorder="1" applyAlignment="1" applyProtection="1">
      <alignment horizontal="left" vertical="center" wrapText="1" indent="1"/>
      <protection locked="0" hidden="1"/>
    </xf>
    <xf numFmtId="0" fontId="44" fillId="21" borderId="118" xfId="0" applyFont="1" applyFill="1" applyBorder="1" applyAlignment="1" applyProtection="1">
      <alignment horizontal="right" vertical="center" wrapText="1" indent="1"/>
      <protection hidden="1"/>
    </xf>
    <xf numFmtId="0" fontId="44" fillId="21" borderId="120" xfId="0" applyFont="1" applyFill="1" applyBorder="1" applyAlignment="1" applyProtection="1">
      <alignment horizontal="right" vertical="center" wrapText="1" indent="1"/>
      <protection hidden="1"/>
    </xf>
    <xf numFmtId="0" fontId="44" fillId="5" borderId="5" xfId="0" applyFont="1" applyFill="1" applyBorder="1" applyAlignment="1" applyProtection="1">
      <alignment vertical="center" wrapText="1"/>
      <protection locked="0"/>
    </xf>
    <xf numFmtId="0" fontId="1" fillId="3" borderId="31" xfId="0" applyFont="1" applyFill="1" applyBorder="1" applyAlignment="1" applyProtection="1">
      <alignment horizontal="center"/>
      <protection locked="0"/>
    </xf>
    <xf numFmtId="0" fontId="25" fillId="27" borderId="138" xfId="0" applyFont="1" applyFill="1" applyBorder="1" applyAlignment="1" applyProtection="1">
      <alignment horizontal="center" vertical="center"/>
      <protection locked="0"/>
    </xf>
    <xf numFmtId="0" fontId="25" fillId="27" borderId="139" xfId="0" applyFont="1" applyFill="1" applyBorder="1" applyAlignment="1" applyProtection="1">
      <alignment horizontal="center" vertical="center"/>
      <protection locked="0"/>
    </xf>
    <xf numFmtId="0" fontId="25" fillId="27" borderId="140" xfId="0" applyFont="1" applyFill="1" applyBorder="1" applyAlignment="1" applyProtection="1">
      <alignment horizontal="center" vertical="center"/>
      <protection locked="0"/>
    </xf>
    <xf numFmtId="0" fontId="1" fillId="21" borderId="5" xfId="0" applyFont="1" applyFill="1" applyBorder="1" applyAlignment="1" applyProtection="1">
      <alignment horizontal="center"/>
      <protection locked="0"/>
    </xf>
    <xf numFmtId="0" fontId="25" fillId="27" borderId="141" xfId="0" applyFont="1" applyFill="1" applyBorder="1" applyAlignment="1" applyProtection="1">
      <alignment horizontal="center" vertical="center"/>
      <protection locked="0"/>
    </xf>
    <xf numFmtId="0" fontId="25" fillId="27" borderId="142" xfId="0" applyFont="1" applyFill="1" applyBorder="1" applyAlignment="1" applyProtection="1">
      <alignment horizontal="center" vertical="center"/>
      <protection locked="0"/>
    </xf>
    <xf numFmtId="0" fontId="25" fillId="27" borderId="143" xfId="0" applyFont="1" applyFill="1" applyBorder="1" applyAlignment="1" applyProtection="1">
      <alignment horizontal="center" vertical="center"/>
      <protection locked="0"/>
    </xf>
    <xf numFmtId="2" fontId="19" fillId="2" borderId="22" xfId="0" applyNumberFormat="1" applyFont="1" applyFill="1" applyBorder="1" applyAlignment="1" applyProtection="1">
      <alignment horizontal="center" vertical="center"/>
      <protection hidden="1"/>
    </xf>
    <xf numFmtId="2" fontId="19" fillId="2" borderId="118" xfId="0" applyNumberFormat="1" applyFont="1" applyFill="1" applyBorder="1" applyAlignment="1" applyProtection="1">
      <alignment horizontal="center" vertical="center"/>
      <protection hidden="1"/>
    </xf>
    <xf numFmtId="2" fontId="19" fillId="2" borderId="144" xfId="0" applyNumberFormat="1" applyFont="1" applyFill="1" applyBorder="1" applyAlignment="1" applyProtection="1">
      <alignment horizontal="center" vertical="center"/>
      <protection hidden="1"/>
    </xf>
    <xf numFmtId="2" fontId="19" fillId="2" borderId="52" xfId="0" applyNumberFormat="1" applyFont="1" applyFill="1" applyBorder="1" applyAlignment="1" applyProtection="1">
      <alignment horizontal="center" vertical="center"/>
      <protection hidden="1"/>
    </xf>
    <xf numFmtId="2" fontId="19" fillId="2" borderId="145" xfId="0" applyNumberFormat="1" applyFont="1" applyFill="1" applyBorder="1" applyAlignment="1" applyProtection="1">
      <alignment horizontal="center" vertical="center"/>
      <protection hidden="1"/>
    </xf>
    <xf numFmtId="2" fontId="19" fillId="2" borderId="146" xfId="0" applyNumberFormat="1" applyFont="1" applyFill="1" applyBorder="1" applyAlignment="1" applyProtection="1">
      <alignment horizontal="center" vertical="center"/>
      <protection hidden="1"/>
    </xf>
    <xf numFmtId="2" fontId="118" fillId="3" borderId="6" xfId="0" applyNumberFormat="1" applyFont="1" applyFill="1" applyBorder="1" applyAlignment="1" applyProtection="1">
      <alignment horizontal="center" vertical="center"/>
      <protection hidden="1"/>
    </xf>
    <xf numFmtId="1" fontId="49" fillId="3" borderId="2" xfId="0" applyNumberFormat="1" applyFont="1" applyFill="1" applyBorder="1" applyAlignment="1" applyProtection="1">
      <alignment horizontal="center" vertical="center"/>
      <protection hidden="1"/>
    </xf>
    <xf numFmtId="1" fontId="49" fillId="3" borderId="107" xfId="0" applyNumberFormat="1" applyFont="1" applyFill="1" applyBorder="1" applyAlignment="1" applyProtection="1">
      <alignment horizontal="center" vertical="center"/>
      <protection hidden="1"/>
    </xf>
    <xf numFmtId="1" fontId="49" fillId="3" borderId="3" xfId="0" applyNumberFormat="1" applyFont="1" applyFill="1" applyBorder="1" applyAlignment="1" applyProtection="1">
      <alignment horizontal="center" vertical="center"/>
      <protection hidden="1"/>
    </xf>
    <xf numFmtId="1" fontId="49" fillId="3" borderId="147" xfId="0" applyNumberFormat="1" applyFont="1" applyFill="1" applyBorder="1" applyAlignment="1" applyProtection="1">
      <alignment horizontal="center" vertical="center"/>
      <protection hidden="1"/>
    </xf>
    <xf numFmtId="1" fontId="49" fillId="3" borderId="57" xfId="0" applyNumberFormat="1" applyFont="1" applyFill="1" applyBorder="1" applyAlignment="1" applyProtection="1">
      <alignment horizontal="center" vertical="center"/>
      <protection hidden="1"/>
    </xf>
    <xf numFmtId="0" fontId="119" fillId="22" borderId="16" xfId="0" applyFont="1" applyFill="1" applyBorder="1" applyAlignment="1" applyProtection="1">
      <alignment horizontal="left" vertical="center"/>
      <protection hidden="1"/>
    </xf>
    <xf numFmtId="0" fontId="119" fillId="22" borderId="17" xfId="0" applyFont="1" applyFill="1" applyBorder="1" applyAlignment="1" applyProtection="1">
      <alignment horizontal="left" vertical="center"/>
      <protection hidden="1"/>
    </xf>
    <xf numFmtId="0" fontId="119" fillId="22" borderId="22" xfId="0" applyFont="1" applyFill="1" applyBorder="1" applyAlignment="1" applyProtection="1">
      <alignment horizontal="left" vertical="center"/>
      <protection hidden="1"/>
    </xf>
    <xf numFmtId="0" fontId="119" fillId="22" borderId="118" xfId="0" applyFont="1" applyFill="1" applyBorder="1" applyAlignment="1" applyProtection="1">
      <alignment horizontal="left" vertical="center"/>
      <protection hidden="1"/>
    </xf>
    <xf numFmtId="0" fontId="50" fillId="5" borderId="3" xfId="0" applyFont="1" applyFill="1" applyBorder="1" applyAlignment="1" applyProtection="1">
      <alignment horizontal="center" vertical="center"/>
      <protection hidden="1"/>
    </xf>
    <xf numFmtId="0" fontId="50" fillId="5" borderId="12" xfId="0" applyFont="1" applyFill="1" applyBorder="1" applyAlignment="1" applyProtection="1">
      <alignment horizontal="center" vertical="center"/>
      <protection hidden="1"/>
    </xf>
    <xf numFmtId="0" fontId="50" fillId="5" borderId="7" xfId="0" applyFont="1" applyFill="1" applyBorder="1" applyAlignment="1" applyProtection="1">
      <alignment horizontal="center" vertical="center"/>
      <protection hidden="1"/>
    </xf>
    <xf numFmtId="0" fontId="50" fillId="5" borderId="11" xfId="0" applyFont="1" applyFill="1" applyBorder="1" applyAlignment="1" applyProtection="1">
      <alignment horizontal="center" vertical="center"/>
      <protection hidden="1"/>
    </xf>
    <xf numFmtId="0" fontId="50" fillId="5" borderId="5" xfId="0" applyFont="1" applyFill="1" applyBorder="1" applyAlignment="1" applyProtection="1">
      <alignment horizontal="center" vertical="center"/>
      <protection hidden="1"/>
    </xf>
    <xf numFmtId="0" fontId="50" fillId="5" borderId="10" xfId="0" applyFont="1" applyFill="1" applyBorder="1" applyAlignment="1" applyProtection="1">
      <alignment horizontal="center" vertical="center"/>
      <protection hidden="1"/>
    </xf>
    <xf numFmtId="0" fontId="50" fillId="5" borderId="8" xfId="0" applyFont="1" applyFill="1" applyBorder="1" applyAlignment="1" applyProtection="1">
      <alignment horizontal="center" vertical="center"/>
      <protection hidden="1"/>
    </xf>
    <xf numFmtId="0" fontId="50" fillId="5" borderId="13" xfId="0" applyFont="1" applyFill="1" applyBorder="1" applyAlignment="1" applyProtection="1">
      <alignment horizontal="center" vertical="center"/>
      <protection hidden="1"/>
    </xf>
    <xf numFmtId="0" fontId="50" fillId="5" borderId="9" xfId="0" applyFont="1" applyFill="1" applyBorder="1" applyAlignment="1" applyProtection="1">
      <alignment horizontal="center" vertical="center"/>
      <protection hidden="1"/>
    </xf>
    <xf numFmtId="0" fontId="33" fillId="5" borderId="29" xfId="0" applyFont="1" applyFill="1" applyBorder="1" applyAlignment="1" applyProtection="1">
      <alignment horizontal="center" vertical="center"/>
      <protection locked="0"/>
    </xf>
    <xf numFmtId="0" fontId="0" fillId="5" borderId="25" xfId="0" applyFill="1" applyBorder="1" applyAlignment="1" applyProtection="1">
      <alignment horizontal="center"/>
      <protection locked="0"/>
    </xf>
  </cellXfs>
  <cellStyles count="2">
    <cellStyle name="Hyperlink" xfId="1" builtinId="8"/>
    <cellStyle name="Normal" xfId="0" builtinId="0"/>
  </cellStyles>
  <dxfs count="98">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rgb="FFF2F2F2"/>
      </font>
      <fill>
        <patternFill patternType="none"/>
      </fill>
    </dxf>
    <dxf>
      <font>
        <b/>
        <color rgb="FFFFD965"/>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C00000"/>
      </font>
      <fill>
        <patternFill patternType="none"/>
      </fill>
    </dxf>
    <dxf>
      <font>
        <b/>
        <color rgb="FFFFD965"/>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C00000"/>
      </font>
      <fill>
        <patternFill patternType="none"/>
      </fill>
    </dxf>
    <dxf>
      <font>
        <b/>
        <color rgb="FFFFD965"/>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C00000"/>
      </font>
      <fill>
        <patternFill patternType="none"/>
      </fill>
    </dxf>
    <dxf>
      <font>
        <color rgb="FFF2F2F2"/>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FFD965"/>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color rgb="FFC00000"/>
      </font>
      <fill>
        <patternFill patternType="none"/>
      </fill>
    </dxf>
    <dxf>
      <font>
        <b/>
        <color rgb="FF548135"/>
      </font>
      <fill>
        <patternFill patternType="none"/>
      </fill>
    </dxf>
    <dxf>
      <font>
        <b/>
        <color rgb="FFFFC000"/>
      </font>
      <fill>
        <patternFill patternType="none"/>
      </fill>
    </dxf>
    <dxf>
      <font>
        <b/>
        <color rgb="FFD87B00"/>
      </font>
      <fill>
        <patternFill patternType="none"/>
      </fill>
    </dxf>
    <dxf>
      <font>
        <b/>
        <color rgb="FFFF0000"/>
      </font>
      <fill>
        <patternFill patternType="none"/>
      </fill>
    </dxf>
    <dxf>
      <font>
        <b val="0"/>
        <i val="0"/>
        <strike val="0"/>
        <condense val="0"/>
        <extend val="0"/>
        <outline val="0"/>
        <shadow val="0"/>
        <u val="none"/>
        <vertAlign val="baseline"/>
        <sz val="12"/>
        <color indexed="8"/>
        <name val="Calibri"/>
        <scheme val="minor"/>
      </font>
      <numFmt numFmtId="180" formatCode="&quot;$&quot;#,##0.00"/>
      <fill>
        <patternFill patternType="solid">
          <fgColor indexed="64"/>
          <bgColor rgb="FFFFFFFF"/>
        </patternFill>
      </fill>
      <alignment horizontal="left" relativeIndent="1"/>
      <border diagonalUp="0" diagonalDown="0">
        <left style="thin">
          <color indexed="23"/>
        </left>
        <right style="thin">
          <color indexed="23"/>
        </right>
        <top style="thin">
          <color indexed="23"/>
        </top>
        <bottom style="thin">
          <color indexed="23"/>
        </bottom>
        <vertical/>
        <horizontal/>
      </border>
      <protection locked="0" hidden="0"/>
    </dxf>
    <dxf>
      <font>
        <b val="0"/>
        <i val="0"/>
        <strike val="0"/>
        <condense val="0"/>
        <extend val="0"/>
        <outline val="0"/>
        <shadow val="0"/>
        <u val="none"/>
        <vertAlign val="baseline"/>
        <sz val="12"/>
        <color indexed="8"/>
        <name val="Calibri"/>
        <scheme val="minor"/>
      </font>
      <fill>
        <patternFill patternType="solid">
          <fgColor indexed="64"/>
          <bgColor rgb="FFFFFFFF"/>
        </patternFill>
      </fill>
      <alignment horizontal="left" relativeIndent="1"/>
      <border diagonalUp="0" diagonalDown="0">
        <left style="thin">
          <color indexed="23"/>
        </left>
        <right style="thin">
          <color indexed="23"/>
        </right>
        <top style="thin">
          <color indexed="23"/>
        </top>
        <bottom style="thin">
          <color indexed="23"/>
        </bottom>
        <vertical/>
        <horizontal/>
      </border>
      <protection locked="0" hidden="0"/>
    </dxf>
    <dxf>
      <font>
        <b val="0"/>
        <i val="0"/>
        <strike val="0"/>
        <condense val="0"/>
        <extend val="0"/>
        <outline val="0"/>
        <shadow val="0"/>
        <u val="none"/>
        <vertAlign val="baseline"/>
        <sz val="11"/>
        <color theme="1"/>
        <name val="Calibri"/>
        <scheme val="minor"/>
      </font>
      <numFmt numFmtId="181" formatCode="dd/mm/yy;@"/>
      <fill>
        <patternFill patternType="solid">
          <fgColor indexed="64"/>
          <bgColor rgb="FFFFFFFF"/>
        </patternFill>
      </fill>
      <alignment horizontal="left" vertical="bottom" textRotation="0" wrapText="0" relativeIndent="1" justifyLastLine="0" shrinkToFit="0" readingOrder="0"/>
      <border diagonalUp="0" diagonalDown="0">
        <left style="thin">
          <color indexed="23"/>
        </left>
        <right style="thin">
          <color indexed="23"/>
        </right>
        <top style="thin">
          <color indexed="23"/>
        </top>
        <bottom style="thin">
          <color indexed="23"/>
        </bottom>
        <vertical/>
        <horizontal/>
      </border>
      <protection locked="0" hidden="0"/>
    </dxf>
    <dxf>
      <font>
        <b val="0"/>
        <i val="0"/>
        <strike val="0"/>
        <condense val="0"/>
        <extend val="0"/>
        <outline val="0"/>
        <shadow val="0"/>
        <u val="none"/>
        <vertAlign val="baseline"/>
        <sz val="12"/>
        <color indexed="8"/>
        <name val="Calibri"/>
        <scheme val="minor"/>
      </font>
      <fill>
        <patternFill patternType="solid">
          <fgColor indexed="64"/>
          <bgColor rgb="FFFFFFFF"/>
        </patternFill>
      </fill>
      <alignment horizontal="left" relativeIndent="1"/>
      <border diagonalUp="0" diagonalDown="0">
        <left style="thin">
          <color indexed="23"/>
        </left>
        <right style="thin">
          <color indexed="23"/>
        </right>
        <top style="thin">
          <color indexed="23"/>
        </top>
        <bottom style="thin">
          <color indexed="23"/>
        </bottom>
        <vertical/>
        <horizontal/>
      </border>
      <protection locked="0" hidden="0"/>
    </dxf>
    <dxf>
      <font>
        <b val="0"/>
        <i val="0"/>
        <strike val="0"/>
        <condense val="0"/>
        <extend val="0"/>
        <outline val="0"/>
        <shadow val="0"/>
        <u val="none"/>
        <vertAlign val="baseline"/>
        <sz val="12"/>
        <color indexed="8"/>
        <name val="Calibri"/>
        <scheme val="minor"/>
      </font>
      <fill>
        <patternFill patternType="solid">
          <fgColor indexed="64"/>
          <bgColor rgb="FFFFFFFF"/>
        </patternFill>
      </fill>
      <alignment horizontal="left" relativeIndent="1"/>
      <border diagonalUp="0" diagonalDown="0">
        <left style="thin">
          <color indexed="23"/>
        </left>
        <right style="thin">
          <color indexed="23"/>
        </right>
        <top style="thin">
          <color indexed="23"/>
        </top>
        <bottom style="thin">
          <color indexed="23"/>
        </bottom>
        <vertical/>
        <horizontal/>
      </border>
      <protection locked="0" hidden="0"/>
    </dxf>
    <dxf>
      <border outline="0">
        <bottom style="thin">
          <color indexed="23"/>
        </bottom>
      </border>
    </dxf>
    <dxf>
      <font>
        <b val="0"/>
        <i val="0"/>
        <strike val="0"/>
        <condense val="0"/>
        <extend val="0"/>
        <outline val="0"/>
        <shadow val="0"/>
        <u val="none"/>
        <vertAlign val="baseline"/>
        <sz val="12"/>
        <color indexed="8"/>
        <name val="Calibri"/>
        <scheme val="minor"/>
      </font>
      <fill>
        <patternFill patternType="solid">
          <fgColor indexed="64"/>
          <bgColor rgb="FFFFFFFF"/>
        </patternFill>
      </fill>
      <alignment horizontal="left" relativeIndent="1"/>
      <protection locked="0" hidden="0"/>
    </dxf>
    <dxf>
      <border>
        <bottom style="thin">
          <color rgb="FF000000"/>
        </bottom>
      </border>
    </dxf>
    <dxf>
      <font>
        <b/>
        <i val="0"/>
        <strike val="0"/>
        <condense val="0"/>
        <extend val="0"/>
        <outline val="0"/>
        <shadow val="0"/>
        <u val="none"/>
        <vertAlign val="baseline"/>
        <sz val="12"/>
        <color rgb="FFFFFFFF"/>
        <name val="Calibri"/>
        <scheme val="minor"/>
      </font>
      <fill>
        <patternFill patternType="solid">
          <fgColor indexed="64"/>
          <bgColor rgb="FF006878"/>
        </patternFill>
      </fill>
      <alignment horizontal="center" vertical="center" textRotation="0" wrapText="0" indent="0" justifyLastLine="0" shrinkToFit="0" readingOrder="0"/>
    </dxf>
  </dxfs>
  <tableStyles count="0" defaultTableStyle="TableStyleMedium2" defaultPivotStyle="PivotStyleLight16"/>
  <colors>
    <mruColors>
      <color rgb="FF006878"/>
      <color rgb="FF0FA2A9"/>
      <color rgb="FF45A58E"/>
      <color rgb="FF00A173"/>
      <color rgb="FF2AA88A"/>
      <color rgb="FF368270"/>
      <color rgb="FF004E78"/>
      <color rgb="FF235348"/>
      <color rgb="FFCCECFF"/>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192721836379528E-3"/>
          <c:y val="8.5894835563618169E-2"/>
          <c:w val="0.9510967439077902"/>
          <c:h val="0.78070214331286536"/>
        </c:manualLayout>
      </c:layout>
      <c:lineChart>
        <c:grouping val="standard"/>
        <c:varyColors val="0"/>
        <c:dLbls>
          <c:showLegendKey val="0"/>
          <c:showVal val="0"/>
          <c:showCatName val="0"/>
          <c:showSerName val="0"/>
          <c:showPercent val="0"/>
          <c:showBubbleSize val="0"/>
        </c:dLbls>
        <c:marker val="1"/>
        <c:smooth val="0"/>
        <c:axId val="641521480"/>
        <c:axId val="641524104"/>
      </c:lineChart>
      <c:catAx>
        <c:axId val="641521480"/>
        <c:scaling>
          <c:orientation val="minMax"/>
        </c:scaling>
        <c:delete val="1"/>
        <c:axPos val="b"/>
        <c:numFmt formatCode="[$-C0A]mm/yy;@" sourceLinked="1"/>
        <c:majorTickMark val="out"/>
        <c:minorTickMark val="none"/>
        <c:tickLblPos val="nextTo"/>
        <c:crossAx val="641524104"/>
        <c:crosses val="autoZero"/>
        <c:auto val="1"/>
        <c:lblAlgn val="ctr"/>
        <c:lblOffset val="100"/>
        <c:noMultiLvlLbl val="1"/>
      </c:catAx>
      <c:valAx>
        <c:axId val="641524104"/>
        <c:scaling>
          <c:orientation val="minMax"/>
        </c:scaling>
        <c:delete val="1"/>
        <c:axPos val="l"/>
        <c:numFmt formatCode="General" sourceLinked="1"/>
        <c:majorTickMark val="none"/>
        <c:minorTickMark val="none"/>
        <c:tickLblPos val="nextTo"/>
        <c:crossAx val="64152148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966437472234635E-2"/>
          <c:y val="5.9562471608582126E-3"/>
          <c:w val="0.91557843507935122"/>
          <c:h val="0.707706916822745"/>
        </c:manualLayout>
      </c:layout>
      <c:lineChart>
        <c:grouping val="standard"/>
        <c:varyColors val="0"/>
        <c:ser>
          <c:idx val="0"/>
          <c:order val="0"/>
          <c:tx>
            <c:strRef>
              <c:f>Bitácora!$BB$4</c:f>
              <c:strCache>
                <c:ptCount val="1"/>
                <c:pt idx="0">
                  <c:v>TOTAL</c:v>
                </c:pt>
              </c:strCache>
            </c:strRef>
          </c:tx>
          <c:spPr>
            <a:ln w="12700" cap="rnd">
              <a:solidFill>
                <a:srgbClr val="00A173"/>
              </a:solidFill>
              <a:round/>
            </a:ln>
            <a:effectLst/>
          </c:spPr>
          <c:marker>
            <c:symbol val="circle"/>
            <c:size val="5"/>
            <c:spPr>
              <a:solidFill>
                <a:srgbClr val="006878">
                  <a:alpha val="98000"/>
                </a:srgbClr>
              </a:solidFill>
              <a:ln w="6350">
                <a:solidFill>
                  <a:schemeClr val="accent6">
                    <a:lumMod val="20000"/>
                    <a:lumOff val="80000"/>
                  </a:schemeClr>
                </a:solidFill>
              </a:ln>
              <a:effectLst/>
            </c:spPr>
          </c:marker>
          <c:dPt>
            <c:idx val="1"/>
            <c:marker>
              <c:symbol val="circle"/>
              <c:size val="5"/>
              <c:spPr>
                <a:solidFill>
                  <a:srgbClr val="006878">
                    <a:alpha val="98000"/>
                  </a:srgbClr>
                </a:solidFill>
                <a:ln w="6350">
                  <a:solidFill>
                    <a:schemeClr val="accent6">
                      <a:lumMod val="20000"/>
                      <a:lumOff val="80000"/>
                    </a:schemeClr>
                  </a:solidFill>
                </a:ln>
                <a:effectLst/>
              </c:spPr>
            </c:marker>
            <c:bubble3D val="0"/>
            <c:spPr>
              <a:ln w="12700" cap="rnd">
                <a:solidFill>
                  <a:srgbClr val="0FA2A9"/>
                </a:solidFill>
                <a:round/>
              </a:ln>
              <a:effectLst/>
            </c:spPr>
            <c:extLst>
              <c:ext xmlns:c16="http://schemas.microsoft.com/office/drawing/2014/chart" uri="{C3380CC4-5D6E-409C-BE32-E72D297353CC}">
                <c16:uniqueId val="{0000003C-1275-4EC5-919B-3A05E4E6A25D}"/>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006878"/>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Bitácora!$BB$5:$BB$26</c:f>
              <c:numCache>
                <c:formatCode>General</c:formatCode>
                <c:ptCount val="22"/>
                <c:pt idx="0">
                  <c:v>0</c:v>
                </c:pt>
                <c:pt idx="1">
                  <c:v>6.25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26-1275-4EC5-919B-3A05E4E6A25D}"/>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Bitácora!$BA$6</c:f>
              <c:numCache>
                <c:formatCode>0</c:formatCode>
                <c:ptCount val="1"/>
                <c:pt idx="0">
                  <c:v>2022</c:v>
                </c:pt>
              </c:numCache>
            </c:numRef>
          </c:val>
          <c:smooth val="0"/>
          <c:extLst>
            <c:ext xmlns:c16="http://schemas.microsoft.com/office/drawing/2014/chart" uri="{C3380CC4-5D6E-409C-BE32-E72D297353CC}">
              <c16:uniqueId val="{00000027-1275-4EC5-919B-3A05E4E6A25D}"/>
            </c:ext>
          </c:extLst>
        </c:ser>
        <c:ser>
          <c:idx val="2"/>
          <c:order val="2"/>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Bitácora!$BA$7</c:f>
              <c:numCache>
                <c:formatCode>0</c:formatCode>
                <c:ptCount val="1"/>
                <c:pt idx="0">
                  <c:v>#N/A</c:v>
                </c:pt>
              </c:numCache>
            </c:numRef>
          </c:val>
          <c:smooth val="0"/>
          <c:extLst>
            <c:ext xmlns:c16="http://schemas.microsoft.com/office/drawing/2014/chart" uri="{C3380CC4-5D6E-409C-BE32-E72D297353CC}">
              <c16:uniqueId val="{00000028-1275-4EC5-919B-3A05E4E6A25D}"/>
            </c:ext>
          </c:extLst>
        </c:ser>
        <c:ser>
          <c:idx val="3"/>
          <c:order val="3"/>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Bitácora!$BA$8</c:f>
              <c:numCache>
                <c:formatCode>0</c:formatCode>
                <c:ptCount val="1"/>
                <c:pt idx="0">
                  <c:v>#N/A</c:v>
                </c:pt>
              </c:numCache>
            </c:numRef>
          </c:val>
          <c:smooth val="0"/>
          <c:extLst>
            <c:ext xmlns:c16="http://schemas.microsoft.com/office/drawing/2014/chart" uri="{C3380CC4-5D6E-409C-BE32-E72D297353CC}">
              <c16:uniqueId val="{00000029-1275-4EC5-919B-3A05E4E6A25D}"/>
            </c:ext>
          </c:extLst>
        </c:ser>
        <c:ser>
          <c:idx val="4"/>
          <c:order val="4"/>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Bitácora!$BA$9</c:f>
              <c:numCache>
                <c:formatCode>0</c:formatCode>
                <c:ptCount val="1"/>
                <c:pt idx="0">
                  <c:v>#N/A</c:v>
                </c:pt>
              </c:numCache>
            </c:numRef>
          </c:val>
          <c:smooth val="0"/>
          <c:extLst>
            <c:ext xmlns:c16="http://schemas.microsoft.com/office/drawing/2014/chart" uri="{C3380CC4-5D6E-409C-BE32-E72D297353CC}">
              <c16:uniqueId val="{0000002A-1275-4EC5-919B-3A05E4E6A25D}"/>
            </c:ext>
          </c:extLst>
        </c:ser>
        <c:ser>
          <c:idx val="5"/>
          <c:order val="5"/>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Bitácora!$BA$10</c:f>
              <c:numCache>
                <c:formatCode>0</c:formatCode>
                <c:ptCount val="1"/>
                <c:pt idx="0">
                  <c:v>#N/A</c:v>
                </c:pt>
              </c:numCache>
            </c:numRef>
          </c:val>
          <c:smooth val="0"/>
          <c:extLst>
            <c:ext xmlns:c16="http://schemas.microsoft.com/office/drawing/2014/chart" uri="{C3380CC4-5D6E-409C-BE32-E72D297353CC}">
              <c16:uniqueId val="{0000002B-1275-4EC5-919B-3A05E4E6A25D}"/>
            </c:ext>
          </c:extLst>
        </c:ser>
        <c:ser>
          <c:idx val="6"/>
          <c:order val="6"/>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Bitácora!$BA$11</c:f>
              <c:numCache>
                <c:formatCode>0</c:formatCode>
                <c:ptCount val="1"/>
                <c:pt idx="0">
                  <c:v>#N/A</c:v>
                </c:pt>
              </c:numCache>
            </c:numRef>
          </c:val>
          <c:smooth val="0"/>
          <c:extLst>
            <c:ext xmlns:c16="http://schemas.microsoft.com/office/drawing/2014/chart" uri="{C3380CC4-5D6E-409C-BE32-E72D297353CC}">
              <c16:uniqueId val="{0000002C-1275-4EC5-919B-3A05E4E6A25D}"/>
            </c:ext>
          </c:extLst>
        </c:ser>
        <c:ser>
          <c:idx val="7"/>
          <c:order val="7"/>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Bitácora!$BA$12</c:f>
              <c:numCache>
                <c:formatCode>0</c:formatCode>
                <c:ptCount val="1"/>
                <c:pt idx="0">
                  <c:v>#N/A</c:v>
                </c:pt>
              </c:numCache>
            </c:numRef>
          </c:val>
          <c:smooth val="0"/>
          <c:extLst>
            <c:ext xmlns:c16="http://schemas.microsoft.com/office/drawing/2014/chart" uri="{C3380CC4-5D6E-409C-BE32-E72D297353CC}">
              <c16:uniqueId val="{0000002D-1275-4EC5-919B-3A05E4E6A25D}"/>
            </c:ext>
          </c:extLst>
        </c:ser>
        <c:ser>
          <c:idx val="8"/>
          <c:order val="8"/>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Bitácora!$BA$13</c:f>
              <c:numCache>
                <c:formatCode>0</c:formatCode>
                <c:ptCount val="1"/>
                <c:pt idx="0">
                  <c:v>#N/A</c:v>
                </c:pt>
              </c:numCache>
            </c:numRef>
          </c:val>
          <c:smooth val="0"/>
          <c:extLst>
            <c:ext xmlns:c16="http://schemas.microsoft.com/office/drawing/2014/chart" uri="{C3380CC4-5D6E-409C-BE32-E72D297353CC}">
              <c16:uniqueId val="{0000002E-1275-4EC5-919B-3A05E4E6A25D}"/>
            </c:ext>
          </c:extLst>
        </c:ser>
        <c:ser>
          <c:idx val="9"/>
          <c:order val="9"/>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Bitácora!$BA$14</c:f>
              <c:numCache>
                <c:formatCode>0</c:formatCode>
                <c:ptCount val="1"/>
                <c:pt idx="0">
                  <c:v>#N/A</c:v>
                </c:pt>
              </c:numCache>
            </c:numRef>
          </c:val>
          <c:smooth val="0"/>
          <c:extLst>
            <c:ext xmlns:c16="http://schemas.microsoft.com/office/drawing/2014/chart" uri="{C3380CC4-5D6E-409C-BE32-E72D297353CC}">
              <c16:uniqueId val="{0000002F-1275-4EC5-919B-3A05E4E6A25D}"/>
            </c:ext>
          </c:extLst>
        </c:ser>
        <c:ser>
          <c:idx val="10"/>
          <c:order val="10"/>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Bitácora!$BA$15</c:f>
              <c:numCache>
                <c:formatCode>0</c:formatCode>
                <c:ptCount val="1"/>
                <c:pt idx="0">
                  <c:v>#N/A</c:v>
                </c:pt>
              </c:numCache>
            </c:numRef>
          </c:val>
          <c:smooth val="0"/>
          <c:extLst>
            <c:ext xmlns:c16="http://schemas.microsoft.com/office/drawing/2014/chart" uri="{C3380CC4-5D6E-409C-BE32-E72D297353CC}">
              <c16:uniqueId val="{00000030-1275-4EC5-919B-3A05E4E6A25D}"/>
            </c:ext>
          </c:extLst>
        </c:ser>
        <c:ser>
          <c:idx val="11"/>
          <c:order val="11"/>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Bitácora!$BA$16</c:f>
              <c:numCache>
                <c:formatCode>0</c:formatCode>
                <c:ptCount val="1"/>
                <c:pt idx="0">
                  <c:v>#N/A</c:v>
                </c:pt>
              </c:numCache>
            </c:numRef>
          </c:val>
          <c:smooth val="0"/>
          <c:extLst>
            <c:ext xmlns:c16="http://schemas.microsoft.com/office/drawing/2014/chart" uri="{C3380CC4-5D6E-409C-BE32-E72D297353CC}">
              <c16:uniqueId val="{00000031-1275-4EC5-919B-3A05E4E6A25D}"/>
            </c:ext>
          </c:extLst>
        </c:ser>
        <c:ser>
          <c:idx val="12"/>
          <c:order val="12"/>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Bitácora!$BA$17</c:f>
              <c:numCache>
                <c:formatCode>0</c:formatCode>
                <c:ptCount val="1"/>
                <c:pt idx="0">
                  <c:v>#N/A</c:v>
                </c:pt>
              </c:numCache>
            </c:numRef>
          </c:val>
          <c:smooth val="0"/>
          <c:extLst>
            <c:ext xmlns:c16="http://schemas.microsoft.com/office/drawing/2014/chart" uri="{C3380CC4-5D6E-409C-BE32-E72D297353CC}">
              <c16:uniqueId val="{00000032-1275-4EC5-919B-3A05E4E6A25D}"/>
            </c:ext>
          </c:extLst>
        </c:ser>
        <c:ser>
          <c:idx val="13"/>
          <c:order val="13"/>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Bitácora!$BA$18</c:f>
              <c:numCache>
                <c:formatCode>0</c:formatCode>
                <c:ptCount val="1"/>
                <c:pt idx="0">
                  <c:v>#N/A</c:v>
                </c:pt>
              </c:numCache>
            </c:numRef>
          </c:val>
          <c:smooth val="0"/>
          <c:extLst>
            <c:ext xmlns:c16="http://schemas.microsoft.com/office/drawing/2014/chart" uri="{C3380CC4-5D6E-409C-BE32-E72D297353CC}">
              <c16:uniqueId val="{00000033-1275-4EC5-919B-3A05E4E6A25D}"/>
            </c:ext>
          </c:extLst>
        </c:ser>
        <c:ser>
          <c:idx val="14"/>
          <c:order val="14"/>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Bitácora!$BA$19</c:f>
              <c:numCache>
                <c:formatCode>0</c:formatCode>
                <c:ptCount val="1"/>
                <c:pt idx="0">
                  <c:v>#N/A</c:v>
                </c:pt>
              </c:numCache>
            </c:numRef>
          </c:val>
          <c:smooth val="0"/>
          <c:extLst>
            <c:ext xmlns:c16="http://schemas.microsoft.com/office/drawing/2014/chart" uri="{C3380CC4-5D6E-409C-BE32-E72D297353CC}">
              <c16:uniqueId val="{00000034-1275-4EC5-919B-3A05E4E6A25D}"/>
            </c:ext>
          </c:extLst>
        </c:ser>
        <c:ser>
          <c:idx val="15"/>
          <c:order val="15"/>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Bitácora!$BA$20</c:f>
              <c:numCache>
                <c:formatCode>0</c:formatCode>
                <c:ptCount val="1"/>
                <c:pt idx="0">
                  <c:v>#N/A</c:v>
                </c:pt>
              </c:numCache>
            </c:numRef>
          </c:val>
          <c:smooth val="0"/>
          <c:extLst>
            <c:ext xmlns:c16="http://schemas.microsoft.com/office/drawing/2014/chart" uri="{C3380CC4-5D6E-409C-BE32-E72D297353CC}">
              <c16:uniqueId val="{00000035-1275-4EC5-919B-3A05E4E6A25D}"/>
            </c:ext>
          </c:extLst>
        </c:ser>
        <c:ser>
          <c:idx val="16"/>
          <c:order val="16"/>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Bitácora!$BA$21</c:f>
              <c:numCache>
                <c:formatCode>0</c:formatCode>
                <c:ptCount val="1"/>
                <c:pt idx="0">
                  <c:v>#N/A</c:v>
                </c:pt>
              </c:numCache>
            </c:numRef>
          </c:val>
          <c:smooth val="0"/>
          <c:extLst>
            <c:ext xmlns:c16="http://schemas.microsoft.com/office/drawing/2014/chart" uri="{C3380CC4-5D6E-409C-BE32-E72D297353CC}">
              <c16:uniqueId val="{00000036-1275-4EC5-919B-3A05E4E6A25D}"/>
            </c:ext>
          </c:extLst>
        </c:ser>
        <c:ser>
          <c:idx val="17"/>
          <c:order val="17"/>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Bitácora!$BA$22</c:f>
              <c:numCache>
                <c:formatCode>0</c:formatCode>
                <c:ptCount val="1"/>
                <c:pt idx="0">
                  <c:v>#N/A</c:v>
                </c:pt>
              </c:numCache>
            </c:numRef>
          </c:val>
          <c:smooth val="0"/>
          <c:extLst>
            <c:ext xmlns:c16="http://schemas.microsoft.com/office/drawing/2014/chart" uri="{C3380CC4-5D6E-409C-BE32-E72D297353CC}">
              <c16:uniqueId val="{00000037-1275-4EC5-919B-3A05E4E6A25D}"/>
            </c:ext>
          </c:extLst>
        </c:ser>
        <c:ser>
          <c:idx val="18"/>
          <c:order val="18"/>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Bitácora!$BA$23</c:f>
              <c:numCache>
                <c:formatCode>0</c:formatCode>
                <c:ptCount val="1"/>
                <c:pt idx="0">
                  <c:v>#N/A</c:v>
                </c:pt>
              </c:numCache>
            </c:numRef>
          </c:val>
          <c:smooth val="0"/>
          <c:extLst>
            <c:ext xmlns:c16="http://schemas.microsoft.com/office/drawing/2014/chart" uri="{C3380CC4-5D6E-409C-BE32-E72D297353CC}">
              <c16:uniqueId val="{00000038-1275-4EC5-919B-3A05E4E6A25D}"/>
            </c:ext>
          </c:extLst>
        </c:ser>
        <c:ser>
          <c:idx val="19"/>
          <c:order val="19"/>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Bitácora!$BA$24</c:f>
              <c:numCache>
                <c:formatCode>0</c:formatCode>
                <c:ptCount val="1"/>
                <c:pt idx="0">
                  <c:v>#N/A</c:v>
                </c:pt>
              </c:numCache>
            </c:numRef>
          </c:val>
          <c:smooth val="0"/>
          <c:extLst>
            <c:ext xmlns:c16="http://schemas.microsoft.com/office/drawing/2014/chart" uri="{C3380CC4-5D6E-409C-BE32-E72D297353CC}">
              <c16:uniqueId val="{00000039-1275-4EC5-919B-3A05E4E6A25D}"/>
            </c:ext>
          </c:extLst>
        </c:ser>
        <c:ser>
          <c:idx val="20"/>
          <c:order val="20"/>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Bitácora!$BA$25</c:f>
              <c:numCache>
                <c:formatCode>0</c:formatCode>
                <c:ptCount val="1"/>
                <c:pt idx="0">
                  <c:v>#N/A</c:v>
                </c:pt>
              </c:numCache>
            </c:numRef>
          </c:val>
          <c:smooth val="0"/>
          <c:extLst>
            <c:ext xmlns:c16="http://schemas.microsoft.com/office/drawing/2014/chart" uri="{C3380CC4-5D6E-409C-BE32-E72D297353CC}">
              <c16:uniqueId val="{0000003A-1275-4EC5-919B-3A05E4E6A25D}"/>
            </c:ext>
          </c:extLst>
        </c:ser>
        <c:ser>
          <c:idx val="21"/>
          <c:order val="21"/>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Bitácora!$BA$5:$BA$26</c:f>
              <c:numCache>
                <c:formatCode>0</c:formatCode>
                <c:ptCount val="22"/>
                <c:pt idx="0">
                  <c:v>2023</c:v>
                </c:pt>
                <c:pt idx="1">
                  <c:v>2022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numCache>
            </c:numRef>
          </c:cat>
          <c:val>
            <c:numRef>
              <c:f>Bitácora!$BA$26</c:f>
              <c:numCache>
                <c:formatCode>0</c:formatCode>
                <c:ptCount val="1"/>
                <c:pt idx="0">
                  <c:v>#N/A</c:v>
                </c:pt>
              </c:numCache>
            </c:numRef>
          </c:val>
          <c:smooth val="0"/>
          <c:extLst>
            <c:ext xmlns:c16="http://schemas.microsoft.com/office/drawing/2014/chart" uri="{C3380CC4-5D6E-409C-BE32-E72D297353CC}">
              <c16:uniqueId val="{0000003B-1275-4EC5-919B-3A05E4E6A25D}"/>
            </c:ext>
          </c:extLst>
        </c:ser>
        <c:dLbls>
          <c:dLblPos val="t"/>
          <c:showLegendKey val="0"/>
          <c:showVal val="1"/>
          <c:showCatName val="0"/>
          <c:showSerName val="0"/>
          <c:showPercent val="0"/>
          <c:showBubbleSize val="0"/>
        </c:dLbls>
        <c:marker val="1"/>
        <c:smooth val="0"/>
        <c:axId val="649080976"/>
        <c:axId val="649081304"/>
      </c:lineChart>
      <c:dateAx>
        <c:axId val="649080976"/>
        <c:scaling>
          <c:orientation val="minMax"/>
        </c:scaling>
        <c:delete val="0"/>
        <c:axPos val="b"/>
        <c:numFmt formatCode="General" sourceLinked="0"/>
        <c:majorTickMark val="out"/>
        <c:minorTickMark val="none"/>
        <c:tickLblPos val="nextTo"/>
        <c:spPr>
          <a:noFill/>
          <a:ln w="9525" cap="flat" cmpd="sng" algn="ctr">
            <a:solidFill>
              <a:srgbClr val="0FA2A9"/>
            </a:solidFill>
            <a:round/>
          </a:ln>
          <a:effectLst/>
        </c:spPr>
        <c:txPr>
          <a:bodyPr rot="-60000000" spcFirstLastPara="1" vertOverflow="ellipsis" vert="horz" wrap="square" anchor="ctr" anchorCtr="1"/>
          <a:lstStyle/>
          <a:p>
            <a:pPr>
              <a:defRPr sz="900" b="1" i="0" u="none" strike="noStrike" kern="1200" baseline="0">
                <a:solidFill>
                  <a:srgbClr val="0FA2A9"/>
                </a:solidFill>
                <a:latin typeface="+mn-lt"/>
                <a:ea typeface="+mn-ea"/>
                <a:cs typeface="+mn-cs"/>
              </a:defRPr>
            </a:pPr>
            <a:endParaRPr lang="en-US"/>
          </a:p>
        </c:txPr>
        <c:crossAx val="649081304"/>
        <c:crosses val="autoZero"/>
        <c:auto val="0"/>
        <c:lblOffset val="100"/>
        <c:baseTimeUnit val="days"/>
        <c:majorUnit val="1"/>
      </c:dateAx>
      <c:valAx>
        <c:axId val="649081304"/>
        <c:scaling>
          <c:orientation val="minMax"/>
        </c:scaling>
        <c:delete val="1"/>
        <c:axPos val="l"/>
        <c:numFmt formatCode="General" sourceLinked="1"/>
        <c:majorTickMark val="out"/>
        <c:minorTickMark val="none"/>
        <c:tickLblPos val="nextTo"/>
        <c:crossAx val="649080976"/>
        <c:crossesAt val="2012"/>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903256092209767E-2"/>
          <c:y val="0.10498257679997776"/>
          <c:w val="0.9510967439077902"/>
          <c:h val="0.78070214331286536"/>
        </c:manualLayout>
      </c:layout>
      <c:lineChart>
        <c:grouping val="standard"/>
        <c:varyColors val="0"/>
        <c:ser>
          <c:idx val="0"/>
          <c:order val="0"/>
          <c:spPr>
            <a:ln w="19050" cap="rnd">
              <a:solidFill>
                <a:srgbClr val="0FA2A9"/>
              </a:solidFill>
              <a:round/>
            </a:ln>
            <a:effectLst/>
          </c:spPr>
          <c:marker>
            <c:symbol val="circle"/>
            <c:size val="5"/>
            <c:spPr>
              <a:solidFill>
                <a:srgbClr val="006878"/>
              </a:solidFill>
              <a:ln w="9525">
                <a:solidFill>
                  <a:schemeClr val="bg1"/>
                </a:solidFill>
              </a:ln>
              <a:effectLst/>
            </c:spPr>
          </c:marker>
          <c:dLbls>
            <c:spPr>
              <a:noFill/>
              <a:ln>
                <a:noFill/>
              </a:ln>
              <a:effectLst/>
            </c:spPr>
            <c:txPr>
              <a:bodyPr rot="0" spcFirstLastPara="1" vertOverflow="ellipsis" vert="horz" wrap="square" lIns="38100" tIns="19050" rIns="38100" bIns="19050" anchor="ctr" anchorCtr="0">
                <a:spAutoFit/>
              </a:bodyPr>
              <a:lstStyle/>
              <a:p>
                <a:pPr algn="ctr">
                  <a:defRPr lang="en-US" sz="700" b="0" i="0" u="none" strike="noStrike" kern="1200" baseline="0">
                    <a:solidFill>
                      <a:srgbClr val="006878"/>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Bitácora!$BC$5:$BC$27</c:f>
              <c:numCache>
                <c:formatCode>[$-C0A]mm/yyyy;@</c:formatCode>
                <c:ptCount val="23"/>
                <c:pt idx="0" formatCode="[$-C0A]mm/yy;@">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numCache>
            </c:numRef>
          </c:cat>
          <c:val>
            <c:numRef>
              <c:f>Bitácora!$BD$5:$BD$27</c:f>
              <c:numCache>
                <c:formatCode>General</c:formatCode>
                <c:ptCount val="23"/>
                <c:pt idx="0">
                  <c:v>2.5</c:v>
                </c:pt>
                <c:pt idx="1">
                  <c:v>0</c:v>
                </c:pt>
                <c:pt idx="2">
                  <c:v>0</c:v>
                </c:pt>
                <c:pt idx="3">
                  <c:v>0</c:v>
                </c:pt>
                <c:pt idx="4">
                  <c:v>0</c:v>
                </c:pt>
                <c:pt idx="5">
                  <c:v>0</c:v>
                </c:pt>
                <c:pt idx="6">
                  <c:v>0</c:v>
                </c:pt>
                <c:pt idx="7">
                  <c:v>3.75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1"/>
          <c:extLst>
            <c:ext xmlns:c16="http://schemas.microsoft.com/office/drawing/2014/chart" uri="{C3380CC4-5D6E-409C-BE32-E72D297353CC}">
              <c16:uniqueId val="{00000000-7B3E-40D1-85E2-77A5FDEC70D4}"/>
            </c:ext>
          </c:extLst>
        </c:ser>
        <c:dLbls>
          <c:showLegendKey val="0"/>
          <c:showVal val="0"/>
          <c:showCatName val="0"/>
          <c:showSerName val="0"/>
          <c:showPercent val="0"/>
          <c:showBubbleSize val="0"/>
        </c:dLbls>
        <c:marker val="1"/>
        <c:smooth val="0"/>
        <c:axId val="641521480"/>
        <c:axId val="641524104"/>
      </c:lineChart>
      <c:dateAx>
        <c:axId val="641521480"/>
        <c:scaling>
          <c:orientation val="minMax"/>
        </c:scaling>
        <c:delete val="0"/>
        <c:axPos val="b"/>
        <c:numFmt formatCode="[$-C0A]mm/yy;@" sourceLinked="1"/>
        <c:majorTickMark val="out"/>
        <c:minorTickMark val="none"/>
        <c:tickLblPos val="nextTo"/>
        <c:spPr>
          <a:noFill/>
          <a:ln w="9525" cap="flat" cmpd="sng" algn="ctr">
            <a:solidFill>
              <a:srgbClr val="006878"/>
            </a:solidFill>
            <a:round/>
          </a:ln>
          <a:effectLst/>
        </c:spPr>
        <c:txPr>
          <a:bodyPr rot="-60000000" spcFirstLastPara="1" vertOverflow="ellipsis" vert="horz" wrap="square" anchor="ctr" anchorCtr="1"/>
          <a:lstStyle/>
          <a:p>
            <a:pPr>
              <a:defRPr sz="900" b="0" i="0" u="none" strike="noStrike" kern="1200" baseline="0">
                <a:solidFill>
                  <a:srgbClr val="006878"/>
                </a:solidFill>
                <a:latin typeface="+mn-lt"/>
                <a:ea typeface="+mn-ea"/>
                <a:cs typeface="+mn-cs"/>
              </a:defRPr>
            </a:pPr>
            <a:endParaRPr lang="en-US"/>
          </a:p>
        </c:txPr>
        <c:crossAx val="641524104"/>
        <c:crosses val="autoZero"/>
        <c:auto val="1"/>
        <c:lblOffset val="100"/>
        <c:baseTimeUnit val="months"/>
      </c:dateAx>
      <c:valAx>
        <c:axId val="641524104"/>
        <c:scaling>
          <c:orientation val="minMax"/>
        </c:scaling>
        <c:delete val="1"/>
        <c:axPos val="l"/>
        <c:numFmt formatCode="General" sourceLinked="1"/>
        <c:majorTickMark val="none"/>
        <c:minorTickMark val="none"/>
        <c:tickLblPos val="nextTo"/>
        <c:crossAx val="641521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90849358423063"/>
          <c:y val="0.15350813999213525"/>
          <c:w val="0.4246296012640034"/>
          <c:h val="0.63905688690828066"/>
        </c:manualLayout>
      </c:layout>
      <c:doughnutChart>
        <c:varyColors val="1"/>
        <c:ser>
          <c:idx val="0"/>
          <c:order val="0"/>
          <c:spPr>
            <a:solidFill>
              <a:schemeClr val="accent5">
                <a:lumMod val="50000"/>
              </a:schemeClr>
            </a:solidFill>
          </c:spPr>
          <c:explosion val="4"/>
          <c:dPt>
            <c:idx val="0"/>
            <c:bubble3D val="0"/>
            <c:spPr>
              <a:solidFill>
                <a:srgbClr val="006878"/>
              </a:solidFill>
              <a:ln w="19050">
                <a:solidFill>
                  <a:schemeClr val="lt1"/>
                </a:solidFill>
              </a:ln>
              <a:effectLst/>
            </c:spPr>
            <c:extLst>
              <c:ext xmlns:c16="http://schemas.microsoft.com/office/drawing/2014/chart" uri="{C3380CC4-5D6E-409C-BE32-E72D297353CC}">
                <c16:uniqueId val="{00000001-61EF-48FB-902C-226573A65850}"/>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1EF-48FB-902C-226573A65850}"/>
              </c:ext>
            </c:extLst>
          </c:dPt>
          <c:dPt>
            <c:idx val="2"/>
            <c:bubble3D val="0"/>
            <c:explosion val="3"/>
            <c:spPr>
              <a:solidFill>
                <a:srgbClr val="0FA2A9"/>
              </a:solidFill>
              <a:ln w="19050">
                <a:solidFill>
                  <a:schemeClr val="lt1"/>
                </a:solidFill>
              </a:ln>
              <a:effectLst/>
            </c:spPr>
            <c:extLst>
              <c:ext xmlns:c16="http://schemas.microsoft.com/office/drawing/2014/chart" uri="{C3380CC4-5D6E-409C-BE32-E72D297353CC}">
                <c16:uniqueId val="{00000005-61EF-48FB-902C-226573A65850}"/>
              </c:ext>
            </c:extLst>
          </c:dPt>
          <c:val>
            <c:numRef>
              <c:f>Bitácora!$T$1534:$V$1534</c:f>
              <c:numCache>
                <c:formatCode>0.00</c:formatCode>
                <c:ptCount val="3"/>
                <c:pt idx="0">
                  <c:v>5</c:v>
                </c:pt>
                <c:pt idx="1">
                  <c:v>10</c:v>
                </c:pt>
                <c:pt idx="2">
                  <c:v>2.5</c:v>
                </c:pt>
              </c:numCache>
            </c:numRef>
          </c:val>
          <c:extLst>
            <c:ext xmlns:c16="http://schemas.microsoft.com/office/drawing/2014/chart" uri="{C3380CC4-5D6E-409C-BE32-E72D297353CC}">
              <c16:uniqueId val="{00000006-61EF-48FB-902C-226573A65850}"/>
            </c:ext>
          </c:extLst>
        </c:ser>
        <c:dLbls>
          <c:showLegendKey val="0"/>
          <c:showVal val="0"/>
          <c:showCatName val="0"/>
          <c:showSerName val="0"/>
          <c:showPercent val="0"/>
          <c:showBubbleSize val="0"/>
          <c:showLeaderLines val="1"/>
        </c:dLbls>
        <c:firstSliceAng val="0"/>
        <c:holeSize val="67"/>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5083988176772"/>
          <c:y val="0.11329765564054807"/>
          <c:w val="0.3488402292922515"/>
          <c:h val="0.74822743190989316"/>
        </c:manualLayout>
      </c:layout>
      <c:doughnutChart>
        <c:varyColors val="1"/>
        <c:ser>
          <c:idx val="0"/>
          <c:order val="0"/>
          <c:spPr>
            <a:ln>
              <a:noFill/>
            </a:ln>
          </c:spPr>
          <c:explosion val="5"/>
          <c:dPt>
            <c:idx val="0"/>
            <c:bubble3D val="0"/>
            <c:spPr>
              <a:solidFill>
                <a:srgbClr val="006878"/>
              </a:solidFill>
              <a:ln w="19050">
                <a:noFill/>
              </a:ln>
              <a:effectLst/>
            </c:spPr>
            <c:extLst>
              <c:ext xmlns:c16="http://schemas.microsoft.com/office/drawing/2014/chart" uri="{C3380CC4-5D6E-409C-BE32-E72D297353CC}">
                <c16:uniqueId val="{00000001-69F8-4541-AA8E-1D5537E42E9D}"/>
              </c:ext>
            </c:extLst>
          </c:dPt>
          <c:dPt>
            <c:idx val="1"/>
            <c:bubble3D val="0"/>
            <c:spPr>
              <a:solidFill>
                <a:srgbClr val="2AA88A"/>
              </a:solidFill>
              <a:ln w="19050">
                <a:noFill/>
              </a:ln>
              <a:effectLst/>
            </c:spPr>
            <c:extLst>
              <c:ext xmlns:c16="http://schemas.microsoft.com/office/drawing/2014/chart" uri="{C3380CC4-5D6E-409C-BE32-E72D297353CC}">
                <c16:uniqueId val="{00000003-69F8-4541-AA8E-1D5537E42E9D}"/>
              </c:ext>
            </c:extLst>
          </c:dPt>
          <c:dPt>
            <c:idx val="2"/>
            <c:bubble3D val="0"/>
            <c:spPr>
              <a:solidFill>
                <a:schemeClr val="accent1">
                  <a:lumMod val="60000"/>
                  <a:lumOff val="40000"/>
                </a:schemeClr>
              </a:solidFill>
              <a:ln w="19050">
                <a:noFill/>
              </a:ln>
              <a:effectLst/>
            </c:spPr>
            <c:extLst>
              <c:ext xmlns:c16="http://schemas.microsoft.com/office/drawing/2014/chart" uri="{C3380CC4-5D6E-409C-BE32-E72D297353CC}">
                <c16:uniqueId val="{00000005-69F8-4541-AA8E-1D5537E42E9D}"/>
              </c:ext>
            </c:extLst>
          </c:dPt>
          <c:dPt>
            <c:idx val="3"/>
            <c:bubble3D val="0"/>
            <c:spPr>
              <a:solidFill>
                <a:schemeClr val="accent6">
                  <a:lumMod val="40000"/>
                  <a:lumOff val="60000"/>
                </a:schemeClr>
              </a:solidFill>
              <a:ln w="19050">
                <a:noFill/>
              </a:ln>
              <a:effectLst/>
            </c:spPr>
            <c:extLst>
              <c:ext xmlns:c16="http://schemas.microsoft.com/office/drawing/2014/chart" uri="{C3380CC4-5D6E-409C-BE32-E72D297353CC}">
                <c16:uniqueId val="{00000007-69F8-4541-AA8E-1D5537E42E9D}"/>
              </c:ext>
            </c:extLst>
          </c:dPt>
          <c:cat>
            <c:strRef>
              <c:f>Bitácora!$AG$1534:$AG$1537</c:f>
              <c:strCache>
                <c:ptCount val="4"/>
                <c:pt idx="0">
                  <c:v>VFR</c:v>
                </c:pt>
                <c:pt idx="1">
                  <c:v>ILS</c:v>
                </c:pt>
                <c:pt idx="2">
                  <c:v>NDB</c:v>
                </c:pt>
                <c:pt idx="3">
                  <c:v>VOR</c:v>
                </c:pt>
              </c:strCache>
            </c:strRef>
          </c:cat>
          <c:val>
            <c:numRef>
              <c:f>Bitácora!$AH$1534:$AH$1537</c:f>
              <c:numCache>
                <c:formatCode>0</c:formatCode>
                <c:ptCount val="4"/>
                <c:pt idx="0">
                  <c:v>1</c:v>
                </c:pt>
                <c:pt idx="1">
                  <c:v>1</c:v>
                </c:pt>
                <c:pt idx="2">
                  <c:v>3</c:v>
                </c:pt>
                <c:pt idx="3">
                  <c:v>0</c:v>
                </c:pt>
              </c:numCache>
            </c:numRef>
          </c:val>
          <c:extLst>
            <c:ext xmlns:c16="http://schemas.microsoft.com/office/drawing/2014/chart" uri="{C3380CC4-5D6E-409C-BE32-E72D297353CC}">
              <c16:uniqueId val="{00000008-69F8-4541-AA8E-1D5537E42E9D}"/>
            </c:ext>
          </c:extLst>
        </c:ser>
        <c:dLbls>
          <c:showLegendKey val="0"/>
          <c:showVal val="0"/>
          <c:showCatName val="0"/>
          <c:showSerName val="0"/>
          <c:showPercent val="0"/>
          <c:showBubbleSize val="0"/>
          <c:showLeaderLines val="1"/>
        </c:dLbls>
        <c:firstSliceAng val="25"/>
        <c:holeSize val="67"/>
      </c:doughnutChart>
      <c:spPr>
        <a:noFill/>
        <a:ln>
          <a:noFill/>
        </a:ln>
        <a:effectLst/>
      </c:spPr>
    </c:plotArea>
    <c:legend>
      <c:legendPos val="r"/>
      <c:legendEntry>
        <c:idx val="0"/>
        <c:txPr>
          <a:bodyPr rot="0" spcFirstLastPara="1" vertOverflow="ellipsis" vert="horz" wrap="square" anchor="ctr" anchorCtr="1"/>
          <a:lstStyle/>
          <a:p>
            <a:pPr>
              <a:defRPr sz="1100" b="0" i="0" u="none" strike="noStrike" kern="1200" baseline="0">
                <a:solidFill>
                  <a:srgbClr val="006878"/>
                </a:solidFill>
                <a:latin typeface="+mn-lt"/>
                <a:ea typeface="+mn-ea"/>
                <a:cs typeface="+mn-cs"/>
              </a:defRPr>
            </a:pPr>
            <a:endParaRPr lang="en-US"/>
          </a:p>
        </c:txPr>
      </c:legendEntry>
      <c:legendEntry>
        <c:idx val="1"/>
        <c:txPr>
          <a:bodyPr rot="0" spcFirstLastPara="1" vertOverflow="ellipsis" vert="horz" wrap="square" anchor="ctr" anchorCtr="1"/>
          <a:lstStyle/>
          <a:p>
            <a:pPr>
              <a:defRPr sz="1100" b="0" i="0" u="none" strike="noStrike" kern="1200" baseline="0">
                <a:solidFill>
                  <a:srgbClr val="006878"/>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rgbClr val="006878"/>
                </a:solidFill>
                <a:latin typeface="+mn-lt"/>
                <a:ea typeface="+mn-ea"/>
                <a:cs typeface="+mn-cs"/>
              </a:defRPr>
            </a:pPr>
            <a:endParaRPr lang="en-US"/>
          </a:p>
        </c:txPr>
      </c:legendEntry>
      <c:legendEntry>
        <c:idx val="3"/>
        <c:txPr>
          <a:bodyPr rot="0" spcFirstLastPara="1" vertOverflow="ellipsis" vert="horz" wrap="square" anchor="ctr" anchorCtr="1"/>
          <a:lstStyle/>
          <a:p>
            <a:pPr>
              <a:defRPr sz="1100" b="0" i="0" u="none" strike="noStrike" kern="1200" baseline="0">
                <a:solidFill>
                  <a:srgbClr val="006878"/>
                </a:solidFill>
                <a:latin typeface="+mn-lt"/>
                <a:ea typeface="+mn-ea"/>
                <a:cs typeface="+mn-cs"/>
              </a:defRPr>
            </a:pPr>
            <a:endParaRPr lang="en-US"/>
          </a:p>
        </c:txPr>
      </c:legendEntry>
      <c:layout>
        <c:manualLayout>
          <c:xMode val="edge"/>
          <c:yMode val="edge"/>
          <c:x val="0.60915381311359873"/>
          <c:y val="0.17098759923529186"/>
          <c:w val="0.20201237851298834"/>
          <c:h val="0.630781217286247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8916454605339372"/>
          <c:y val="5.8953706431378761E-2"/>
          <c:w val="0.78988547498901029"/>
          <c:h val="0.9274301548411783"/>
        </c:manualLayout>
      </c:layout>
      <c:barChart>
        <c:barDir val="bar"/>
        <c:grouping val="clustered"/>
        <c:varyColors val="1"/>
        <c:ser>
          <c:idx val="0"/>
          <c:order val="0"/>
          <c:spPr>
            <a:solidFill>
              <a:srgbClr val="00687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glow rad="127000">
                <a:schemeClr val="bg1"/>
              </a:glow>
              <a:outerShdw blurRad="50800" dist="50800" dir="5400000" algn="ctr" rotWithShape="0">
                <a:schemeClr val="bg1"/>
              </a:outerShdw>
            </a:effectLst>
          </c:spPr>
          <c:invertIfNegative val="0"/>
          <c:dPt>
            <c:idx val="0"/>
            <c:invertIfNegative val="0"/>
            <c:bubble3D val="0"/>
            <c:spPr>
              <a:solidFill>
                <a:srgbClr val="00687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glow rad="127000">
                  <a:schemeClr val="bg1"/>
                </a:glow>
                <a:outerShdw blurRad="50800" dist="50800" dir="5400000" algn="ctr" rotWithShape="0">
                  <a:schemeClr val="bg1"/>
                </a:outerShdw>
              </a:effectLst>
            </c:spPr>
            <c:extLst>
              <c:ext xmlns:c16="http://schemas.microsoft.com/office/drawing/2014/chart" uri="{C3380CC4-5D6E-409C-BE32-E72D297353CC}">
                <c16:uniqueId val="{00000001-749F-4E63-AAE6-FA20E813E49B}"/>
              </c:ext>
            </c:extLst>
          </c:dPt>
          <c:dPt>
            <c:idx val="1"/>
            <c:invertIfNegative val="0"/>
            <c:bubble3D val="0"/>
            <c:spPr>
              <a:solidFill>
                <a:srgbClr val="00687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glow rad="127000">
                  <a:schemeClr val="bg1"/>
                </a:glow>
                <a:outerShdw blurRad="50800" dist="50800" dir="5400000" algn="ctr" rotWithShape="0">
                  <a:schemeClr val="bg1"/>
                </a:outerShdw>
              </a:effectLst>
            </c:spPr>
            <c:extLst>
              <c:ext xmlns:c16="http://schemas.microsoft.com/office/drawing/2014/chart" uri="{C3380CC4-5D6E-409C-BE32-E72D297353CC}">
                <c16:uniqueId val="{00000003-749F-4E63-AAE6-FA20E813E49B}"/>
              </c:ext>
            </c:extLst>
          </c:dPt>
          <c:dPt>
            <c:idx val="2"/>
            <c:invertIfNegative val="0"/>
            <c:bubble3D val="0"/>
            <c:spPr>
              <a:solidFill>
                <a:srgbClr val="00687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glow rad="127000">
                  <a:schemeClr val="bg1"/>
                </a:glow>
                <a:outerShdw blurRad="50800" dist="50800" dir="5400000" algn="ctr" rotWithShape="0">
                  <a:schemeClr val="bg1"/>
                </a:outerShdw>
              </a:effectLst>
            </c:spPr>
            <c:extLst>
              <c:ext xmlns:c16="http://schemas.microsoft.com/office/drawing/2014/chart" uri="{C3380CC4-5D6E-409C-BE32-E72D297353CC}">
                <c16:uniqueId val="{00000005-749F-4E63-AAE6-FA20E813E49B}"/>
              </c:ext>
            </c:extLst>
          </c:dPt>
          <c:dLbls>
            <c:dLbl>
              <c:idx val="0"/>
              <c:layout>
                <c:manualLayout>
                  <c:x val="-1.0857767942140922E-2"/>
                  <c:y val="-8.9806125936464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F-4E63-AAE6-FA20E813E49B}"/>
                </c:ext>
              </c:extLst>
            </c:dLbl>
            <c:dLbl>
              <c:idx val="1"/>
              <c:layout>
                <c:manualLayout>
                  <c:x val="-1.0857767942140946E-2"/>
                  <c:y val="4.4903062968232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9F-4E63-AAE6-FA20E813E49B}"/>
                </c:ext>
              </c:extLst>
            </c:dLbl>
            <c:dLbl>
              <c:idx val="2"/>
              <c:layout>
                <c:manualLayout>
                  <c:x val="-1.08577679421409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9F-4E63-AAE6-FA20E813E4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Bitácora!$AG$1541:$AG$1543</c:f>
              <c:strCache>
                <c:ptCount val="3"/>
                <c:pt idx="0">
                  <c:v>CAT I</c:v>
                </c:pt>
                <c:pt idx="1">
                  <c:v>CAT II</c:v>
                </c:pt>
                <c:pt idx="2">
                  <c:v>CAT III</c:v>
                </c:pt>
              </c:strCache>
            </c:strRef>
          </c:cat>
          <c:val>
            <c:numRef>
              <c:f>Bitácora!$AH$1541:$AH$1543</c:f>
              <c:numCache>
                <c:formatCode>0</c:formatCode>
                <c:ptCount val="3"/>
                <c:pt idx="0">
                  <c:v>6</c:v>
                </c:pt>
                <c:pt idx="1">
                  <c:v>0</c:v>
                </c:pt>
                <c:pt idx="2">
                  <c:v>0</c:v>
                </c:pt>
              </c:numCache>
            </c:numRef>
          </c:val>
          <c:extLst>
            <c:ext xmlns:c16="http://schemas.microsoft.com/office/drawing/2014/chart" uri="{C3380CC4-5D6E-409C-BE32-E72D297353CC}">
              <c16:uniqueId val="{00000006-749F-4E63-AAE6-FA20E813E49B}"/>
            </c:ext>
          </c:extLst>
        </c:ser>
        <c:dLbls>
          <c:dLblPos val="outEnd"/>
          <c:showLegendKey val="0"/>
          <c:showVal val="1"/>
          <c:showCatName val="0"/>
          <c:showSerName val="0"/>
          <c:showPercent val="0"/>
          <c:showBubbleSize val="0"/>
        </c:dLbls>
        <c:gapWidth val="19"/>
        <c:overlap val="-6"/>
        <c:axId val="943890895"/>
        <c:axId val="943891855"/>
      </c:barChart>
      <c:catAx>
        <c:axId val="943890895"/>
        <c:scaling>
          <c:orientation val="minMax"/>
        </c:scaling>
        <c:delete val="0"/>
        <c:axPos val="l"/>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1" i="0" u="none" strike="noStrike" kern="1200" baseline="0">
                <a:solidFill>
                  <a:srgbClr val="006878"/>
                </a:solidFill>
                <a:latin typeface="+mn-lt"/>
                <a:ea typeface="+mn-ea"/>
                <a:cs typeface="+mn-cs"/>
              </a:defRPr>
            </a:pPr>
            <a:endParaRPr lang="en-US"/>
          </a:p>
        </c:txPr>
        <c:crossAx val="943891855"/>
        <c:crosses val="autoZero"/>
        <c:auto val="0"/>
        <c:lblAlgn val="ctr"/>
        <c:lblOffset val="100"/>
        <c:noMultiLvlLbl val="0"/>
      </c:catAx>
      <c:valAx>
        <c:axId val="943891855"/>
        <c:scaling>
          <c:orientation val="minMax"/>
        </c:scaling>
        <c:delete val="1"/>
        <c:axPos val="b"/>
        <c:numFmt formatCode="0" sourceLinked="1"/>
        <c:majorTickMark val="none"/>
        <c:minorTickMark val="none"/>
        <c:tickLblPos val="nextTo"/>
        <c:crossAx val="943890895"/>
        <c:crossesAt val="1"/>
        <c:crossBetween val="between"/>
      </c:valAx>
      <c:spPr>
        <a:solidFill>
          <a:schemeClr val="bg1">
            <a:alpha val="99000"/>
          </a:schemeClr>
        </a:solid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3</xdr:col>
      <xdr:colOff>727557</xdr:colOff>
      <xdr:row>19</xdr:row>
      <xdr:rowOff>61341</xdr:rowOff>
    </xdr:from>
    <xdr:ext cx="4624919" cy="468013"/>
    <xdr:sp macro="" textlink="">
      <xdr:nvSpPr>
        <xdr:cNvPr id="5" name="Rectángulo 4">
          <a:extLst>
            <a:ext uri="{FF2B5EF4-FFF2-40B4-BE49-F238E27FC236}">
              <a16:creationId xmlns:a16="http://schemas.microsoft.com/office/drawing/2014/main" id="{026F4295-C99D-4AA4-98AD-1091EFEC2AB9}"/>
            </a:ext>
          </a:extLst>
        </xdr:cNvPr>
        <xdr:cNvSpPr/>
      </xdr:nvSpPr>
      <xdr:spPr>
        <a:xfrm>
          <a:off x="3375507" y="3109341"/>
          <a:ext cx="4624919" cy="468013"/>
        </a:xfrm>
        <a:prstGeom prst="rect">
          <a:avLst/>
        </a:prstGeom>
        <a:noFill/>
      </xdr:spPr>
      <xdr:txBody>
        <a:bodyPr wrap="none" lIns="91440" tIns="45720" rIns="91440" bIns="45720">
          <a:spAutoFit/>
        </a:bodyPr>
        <a:lstStyle/>
        <a:p>
          <a:pPr algn="ctr"/>
          <a:r>
            <a:rPr lang="es-ES" sz="2400" b="0" cap="none" spc="0">
              <a:ln w="0"/>
              <a:solidFill>
                <a:schemeClr val="tx1"/>
              </a:solidFill>
              <a:effectLst>
                <a:outerShdw blurRad="38100" dist="19050" dir="2700000" algn="tl" rotWithShape="0">
                  <a:schemeClr val="dk1">
                    <a:alpha val="40000"/>
                  </a:schemeClr>
                </a:outerShdw>
              </a:effectLst>
            </a:rPr>
            <a:t>BITÁCORA</a:t>
          </a:r>
          <a:r>
            <a:rPr lang="es-ES" sz="2400" b="0" cap="none" spc="0" baseline="0">
              <a:ln w="0"/>
              <a:solidFill>
                <a:schemeClr val="tx1"/>
              </a:solidFill>
              <a:effectLst>
                <a:outerShdw blurRad="38100" dist="19050" dir="2700000" algn="tl" rotWithShape="0">
                  <a:schemeClr val="dk1">
                    <a:alpha val="40000"/>
                  </a:schemeClr>
                </a:outerShdw>
              </a:effectLst>
            </a:rPr>
            <a:t> PROFESIONAL DE VUELO</a:t>
          </a:r>
          <a:endParaRPr lang="es-ES" sz="2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5</xdr:col>
      <xdr:colOff>561975</xdr:colOff>
      <xdr:row>0</xdr:row>
      <xdr:rowOff>0</xdr:rowOff>
    </xdr:from>
    <xdr:to>
      <xdr:col>6</xdr:col>
      <xdr:colOff>600075</xdr:colOff>
      <xdr:row>18</xdr:row>
      <xdr:rowOff>38100</xdr:rowOff>
    </xdr:to>
    <xdr:pic>
      <xdr:nvPicPr>
        <xdr:cNvPr id="3" name="Imagen 2">
          <a:extLst>
            <a:ext uri="{FF2B5EF4-FFF2-40B4-BE49-F238E27FC236}">
              <a16:creationId xmlns:a16="http://schemas.microsoft.com/office/drawing/2014/main" id="{79D90212-C11F-5E26-2549-0D74C126D489}"/>
            </a:ext>
            <a:ext uri="{147F2762-F138-4A5C-976F-8EAC2B608ADB}">
              <a16:predDERef xmlns:a16="http://schemas.microsoft.com/office/drawing/2014/main" pred="{026F4295-C99D-4AA4-98AD-1091EFEC2AB9}"/>
            </a:ext>
          </a:extLst>
        </xdr:cNvPr>
        <xdr:cNvPicPr>
          <a:picLocks noChangeAspect="1"/>
        </xdr:cNvPicPr>
      </xdr:nvPicPr>
      <xdr:blipFill>
        <a:blip xmlns:r="http://schemas.openxmlformats.org/officeDocument/2006/relationships" r:embed="rId1"/>
        <a:stretch>
          <a:fillRect/>
        </a:stretch>
      </xdr:blipFill>
      <xdr:spPr>
        <a:xfrm>
          <a:off x="5133975" y="0"/>
          <a:ext cx="1000125" cy="2933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66675</xdr:colOff>
      <xdr:row>1</xdr:row>
      <xdr:rowOff>28575</xdr:rowOff>
    </xdr:from>
    <xdr:to>
      <xdr:col>2</xdr:col>
      <xdr:colOff>11791950</xdr:colOff>
      <xdr:row>2</xdr:row>
      <xdr:rowOff>2514600</xdr:rowOff>
    </xdr:to>
    <xdr:pic>
      <xdr:nvPicPr>
        <xdr:cNvPr id="4" name="Imagen 3">
          <a:extLst>
            <a:ext uri="{FF2B5EF4-FFF2-40B4-BE49-F238E27FC236}">
              <a16:creationId xmlns:a16="http://schemas.microsoft.com/office/drawing/2014/main" id="{46FD3778-CD71-D64C-231B-DA345413EEEC}"/>
            </a:ext>
            <a:ext uri="{147F2762-F138-4A5C-976F-8EAC2B608ADB}">
              <a16:predDERef xmlns:a16="http://schemas.microsoft.com/office/drawing/2014/main" pred="{D70AF29A-680E-6001-E8A3-A57EF93B705A}"/>
            </a:ext>
          </a:extLst>
        </xdr:cNvPr>
        <xdr:cNvPicPr>
          <a:picLocks noChangeAspect="1"/>
        </xdr:cNvPicPr>
      </xdr:nvPicPr>
      <xdr:blipFill>
        <a:blip xmlns:r="http://schemas.openxmlformats.org/officeDocument/2006/relationships" r:embed="rId1"/>
        <a:stretch>
          <a:fillRect/>
        </a:stretch>
      </xdr:blipFill>
      <xdr:spPr>
        <a:xfrm>
          <a:off x="12030075" y="447675"/>
          <a:ext cx="11725275" cy="5581650"/>
        </a:xfrm>
        <a:prstGeom prst="rect">
          <a:avLst/>
        </a:prstGeom>
      </xdr:spPr>
    </xdr:pic>
    <xdr:clientData/>
  </xdr:twoCellAnchor>
  <xdr:twoCellAnchor editAs="oneCell">
    <xdr:from>
      <xdr:col>0</xdr:col>
      <xdr:colOff>38100</xdr:colOff>
      <xdr:row>0</xdr:row>
      <xdr:rowOff>409575</xdr:rowOff>
    </xdr:from>
    <xdr:to>
      <xdr:col>0</xdr:col>
      <xdr:colOff>11772900</xdr:colOff>
      <xdr:row>2</xdr:row>
      <xdr:rowOff>2514600</xdr:rowOff>
    </xdr:to>
    <xdr:pic>
      <xdr:nvPicPr>
        <xdr:cNvPr id="5" name="Imagen 4">
          <a:extLst>
            <a:ext uri="{FF2B5EF4-FFF2-40B4-BE49-F238E27FC236}">
              <a16:creationId xmlns:a16="http://schemas.microsoft.com/office/drawing/2014/main" id="{354A92B4-39FE-4201-20CE-2C8321317073}"/>
            </a:ext>
            <a:ext uri="{147F2762-F138-4A5C-976F-8EAC2B608ADB}">
              <a16:predDERef xmlns:a16="http://schemas.microsoft.com/office/drawing/2014/main" pred="{46FD3778-CD71-D64C-231B-DA345413EEEC}"/>
            </a:ext>
          </a:extLst>
        </xdr:cNvPr>
        <xdr:cNvPicPr>
          <a:picLocks noChangeAspect="1"/>
        </xdr:cNvPicPr>
      </xdr:nvPicPr>
      <xdr:blipFill>
        <a:blip xmlns:r="http://schemas.openxmlformats.org/officeDocument/2006/relationships" r:embed="rId2"/>
        <a:stretch>
          <a:fillRect/>
        </a:stretch>
      </xdr:blipFill>
      <xdr:spPr>
        <a:xfrm>
          <a:off x="38100" y="409575"/>
          <a:ext cx="11734800" cy="5619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393097</xdr:colOff>
      <xdr:row>31</xdr:row>
      <xdr:rowOff>145675</xdr:rowOff>
    </xdr:from>
    <xdr:to>
      <xdr:col>12</xdr:col>
      <xdr:colOff>710368</xdr:colOff>
      <xdr:row>36</xdr:row>
      <xdr:rowOff>0</xdr:rowOff>
    </xdr:to>
    <xdr:graphicFrame macro="">
      <xdr:nvGraphicFramePr>
        <xdr:cNvPr id="156" name="Gráfico 45">
          <a:extLst>
            <a:ext uri="{FF2B5EF4-FFF2-40B4-BE49-F238E27FC236}">
              <a16:creationId xmlns:a16="http://schemas.microsoft.com/office/drawing/2014/main" id="{8AD0C0B8-1648-40EF-B610-CA0EDACA0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543524</xdr:rowOff>
    </xdr:from>
    <xdr:to>
      <xdr:col>11</xdr:col>
      <xdr:colOff>917464</xdr:colOff>
      <xdr:row>1</xdr:row>
      <xdr:rowOff>2736273</xdr:rowOff>
    </xdr:to>
    <xdr:grpSp>
      <xdr:nvGrpSpPr>
        <xdr:cNvPr id="5" name="Group 4">
          <a:extLst>
            <a:ext uri="{FF2B5EF4-FFF2-40B4-BE49-F238E27FC236}">
              <a16:creationId xmlns:a16="http://schemas.microsoft.com/office/drawing/2014/main" id="{45CD8689-00C5-98BD-68AA-FACDDD262579}"/>
            </a:ext>
          </a:extLst>
        </xdr:cNvPr>
        <xdr:cNvGrpSpPr/>
      </xdr:nvGrpSpPr>
      <xdr:grpSpPr>
        <a:xfrm>
          <a:off x="0" y="543524"/>
          <a:ext cx="11486073" cy="5191053"/>
          <a:chOff x="10497416" y="0"/>
          <a:chExt cx="11526183" cy="4329698"/>
        </a:xfrm>
      </xdr:grpSpPr>
      <xdr:grpSp>
        <xdr:nvGrpSpPr>
          <xdr:cNvPr id="158" name="Grupo 206">
            <a:extLst>
              <a:ext uri="{FF2B5EF4-FFF2-40B4-BE49-F238E27FC236}">
                <a16:creationId xmlns:a16="http://schemas.microsoft.com/office/drawing/2014/main" id="{83F32CC4-50CF-4EAC-873C-B2C085AF87C5}"/>
              </a:ext>
            </a:extLst>
          </xdr:cNvPr>
          <xdr:cNvGrpSpPr/>
        </xdr:nvGrpSpPr>
        <xdr:grpSpPr>
          <a:xfrm>
            <a:off x="10497416" y="0"/>
            <a:ext cx="11526183" cy="4329698"/>
            <a:chOff x="0" y="168088"/>
            <a:chExt cx="11434209" cy="5065920"/>
          </a:xfrm>
        </xdr:grpSpPr>
        <xdr:grpSp>
          <xdr:nvGrpSpPr>
            <xdr:cNvPr id="159" name="Grupo 205">
              <a:extLst>
                <a:ext uri="{FF2B5EF4-FFF2-40B4-BE49-F238E27FC236}">
                  <a16:creationId xmlns:a16="http://schemas.microsoft.com/office/drawing/2014/main" id="{4CC24331-9433-DAA8-D342-BCF015A4D58C}"/>
                </a:ext>
              </a:extLst>
            </xdr:cNvPr>
            <xdr:cNvGrpSpPr/>
          </xdr:nvGrpSpPr>
          <xdr:grpSpPr>
            <a:xfrm>
              <a:off x="0" y="168088"/>
              <a:ext cx="11434209" cy="5065920"/>
              <a:chOff x="0" y="168088"/>
              <a:chExt cx="11434209" cy="5065920"/>
            </a:xfrm>
          </xdr:grpSpPr>
          <xdr:sp macro="" textlink="">
            <xdr:nvSpPr>
              <xdr:cNvPr id="171" name="Rectángulo: esquinas redondeadas 53">
                <a:extLst>
                  <a:ext uri="{FF2B5EF4-FFF2-40B4-BE49-F238E27FC236}">
                    <a16:creationId xmlns:a16="http://schemas.microsoft.com/office/drawing/2014/main" id="{1E78CDD2-05F1-774A-4FD7-BF3176BA4B6B}"/>
                  </a:ext>
                </a:extLst>
              </xdr:cNvPr>
              <xdr:cNvSpPr/>
            </xdr:nvSpPr>
            <xdr:spPr>
              <a:xfrm>
                <a:off x="3166489" y="3847065"/>
                <a:ext cx="2123548" cy="1375737"/>
              </a:xfrm>
              <a:prstGeom prst="roundRect">
                <a:avLst>
                  <a:gd name="adj" fmla="val 2204"/>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ES" sz="1100">
                  <a:solidFill>
                    <a:schemeClr val="lt1"/>
                  </a:solidFill>
                  <a:latin typeface="+mn-lt"/>
                  <a:ea typeface="+mn-ea"/>
                  <a:cs typeface="+mn-cs"/>
                </a:endParaRPr>
              </a:p>
            </xdr:txBody>
          </xdr:sp>
          <xdr:grpSp>
            <xdr:nvGrpSpPr>
              <xdr:cNvPr id="172" name="Grupo 78">
                <a:extLst>
                  <a:ext uri="{FF2B5EF4-FFF2-40B4-BE49-F238E27FC236}">
                    <a16:creationId xmlns:a16="http://schemas.microsoft.com/office/drawing/2014/main" id="{3C9F703E-8D3A-DCD0-EAA6-43BE8730D057}"/>
                  </a:ext>
                </a:extLst>
              </xdr:cNvPr>
              <xdr:cNvGrpSpPr/>
            </xdr:nvGrpSpPr>
            <xdr:grpSpPr>
              <a:xfrm>
                <a:off x="131378" y="3847066"/>
                <a:ext cx="2982335" cy="1375737"/>
                <a:chOff x="114763" y="3806136"/>
                <a:chExt cx="3000042" cy="1362095"/>
              </a:xfrm>
            </xdr:grpSpPr>
            <xdr:sp macro="" textlink="">
              <xdr:nvSpPr>
                <xdr:cNvPr id="280" name="Rectángulo: esquinas redondeadas 52">
                  <a:extLst>
                    <a:ext uri="{FF2B5EF4-FFF2-40B4-BE49-F238E27FC236}">
                      <a16:creationId xmlns:a16="http://schemas.microsoft.com/office/drawing/2014/main" id="{A46C66C5-8204-3B3B-8A64-D2DBC10AAC93}"/>
                    </a:ext>
                  </a:extLst>
                </xdr:cNvPr>
                <xdr:cNvSpPr/>
              </xdr:nvSpPr>
              <xdr:spPr>
                <a:xfrm>
                  <a:off x="114763" y="3806136"/>
                  <a:ext cx="3000042" cy="1362095"/>
                </a:xfrm>
                <a:prstGeom prst="roundRect">
                  <a:avLst>
                    <a:gd name="adj" fmla="val 2204"/>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ES" sz="1100">
                    <a:solidFill>
                      <a:schemeClr val="lt1"/>
                    </a:solidFill>
                    <a:latin typeface="+mn-lt"/>
                    <a:ea typeface="+mn-ea"/>
                    <a:cs typeface="+mn-cs"/>
                  </a:endParaRPr>
                </a:p>
              </xdr:txBody>
            </xdr:sp>
            <xdr:sp macro="" textlink="[1]Bitácora!J3">
              <xdr:nvSpPr>
                <xdr:cNvPr id="281" name="CuadroTexto 50">
                  <a:extLst>
                    <a:ext uri="{FF2B5EF4-FFF2-40B4-BE49-F238E27FC236}">
                      <a16:creationId xmlns:a16="http://schemas.microsoft.com/office/drawing/2014/main" id="{4FA5A305-EB1D-4FF3-2C54-352D2F966621}"/>
                    </a:ext>
                  </a:extLst>
                </xdr:cNvPr>
                <xdr:cNvSpPr txBox="1"/>
              </xdr:nvSpPr>
              <xdr:spPr>
                <a:xfrm>
                  <a:off x="204107" y="4027948"/>
                  <a:ext cx="122633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3A82E85A-7D49-4551-8A2A-B555096A4DBB}" type="TxLink">
                    <a:rPr lang="en-US" sz="800" b="1">
                      <a:solidFill>
                        <a:schemeClr val="accent1">
                          <a:lumMod val="50000"/>
                        </a:schemeClr>
                      </a:solidFill>
                      <a:latin typeface="+mn-lt"/>
                      <a:ea typeface="+mn-ea"/>
                      <a:cs typeface="+mn-cs"/>
                    </a:rPr>
                    <a:pPr marL="0" indent="0" algn="l"/>
                    <a:t>MONO-MOTOR</a:t>
                  </a:fld>
                  <a:endParaRPr lang="es-ES" sz="800" b="1">
                    <a:solidFill>
                      <a:schemeClr val="accent1">
                        <a:lumMod val="50000"/>
                      </a:schemeClr>
                    </a:solidFill>
                    <a:latin typeface="+mn-lt"/>
                    <a:ea typeface="+mn-ea"/>
                    <a:cs typeface="+mn-cs"/>
                  </a:endParaRPr>
                </a:p>
              </xdr:txBody>
            </xdr:sp>
            <xdr:sp macro="" textlink="">
              <xdr:nvSpPr>
                <xdr:cNvPr id="282" name="CuadroTexto 36">
                  <a:extLst>
                    <a:ext uri="{FF2B5EF4-FFF2-40B4-BE49-F238E27FC236}">
                      <a16:creationId xmlns:a16="http://schemas.microsoft.com/office/drawing/2014/main" id="{4947C57C-8906-2568-6DF4-7AD7D0FE5C01}"/>
                    </a:ext>
                  </a:extLst>
                </xdr:cNvPr>
                <xdr:cNvSpPr txBox="1"/>
              </xdr:nvSpPr>
              <xdr:spPr>
                <a:xfrm>
                  <a:off x="145674" y="3807536"/>
                  <a:ext cx="1861864" cy="23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50" b="1">
                      <a:solidFill>
                        <a:schemeClr val="accent1">
                          <a:lumMod val="50000"/>
                        </a:schemeClr>
                      </a:solidFill>
                      <a:latin typeface="+mn-lt"/>
                      <a:ea typeface="+mn-ea"/>
                      <a:cs typeface="+mn-cs"/>
                    </a:rPr>
                    <a:t>TIPOS</a:t>
                  </a:r>
                  <a:r>
                    <a:rPr lang="es-ES" sz="1100" b="1" baseline="0">
                      <a:solidFill>
                        <a:schemeClr val="accent1">
                          <a:lumMod val="50000"/>
                        </a:schemeClr>
                      </a:solidFill>
                    </a:rPr>
                    <a:t> DE AERONAVES  </a:t>
                  </a:r>
                  <a:r>
                    <a:rPr lang="es-ES" sz="1100" b="1" baseline="0">
                      <a:solidFill>
                        <a:schemeClr val="accent1">
                          <a:lumMod val="75000"/>
                        </a:schemeClr>
                      </a:solidFill>
                    </a:rPr>
                    <a:t>Nº V.</a:t>
                  </a:r>
                  <a:endParaRPr lang="es-ES" sz="700" b="1">
                    <a:solidFill>
                      <a:srgbClr val="0FA2A9"/>
                    </a:solidFill>
                  </a:endParaRPr>
                </a:p>
              </xdr:txBody>
            </xdr:sp>
            <xdr:sp macro="" textlink="Bitácora!J1537">
              <xdr:nvSpPr>
                <xdr:cNvPr id="283" name="CuadroTexto 38">
                  <a:extLst>
                    <a:ext uri="{FF2B5EF4-FFF2-40B4-BE49-F238E27FC236}">
                      <a16:creationId xmlns:a16="http://schemas.microsoft.com/office/drawing/2014/main" id="{45DD539D-4CF0-AD21-2E47-4D49C135B6E3}"/>
                    </a:ext>
                  </a:extLst>
                </xdr:cNvPr>
                <xdr:cNvSpPr txBox="1"/>
              </xdr:nvSpPr>
              <xdr:spPr>
                <a:xfrm>
                  <a:off x="1486607" y="4027948"/>
                  <a:ext cx="49747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E245F281-3E4A-4A17-8962-4F732B86A75C}"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Bitácora!J1532">
              <xdr:nvSpPr>
                <xdr:cNvPr id="284" name="CuadroTexto 39">
                  <a:extLst>
                    <a:ext uri="{FF2B5EF4-FFF2-40B4-BE49-F238E27FC236}">
                      <a16:creationId xmlns:a16="http://schemas.microsoft.com/office/drawing/2014/main" id="{48D31BA8-3D23-33BC-F6C6-8D59797D8D71}"/>
                    </a:ext>
                  </a:extLst>
                </xdr:cNvPr>
                <xdr:cNvSpPr txBox="1"/>
              </xdr:nvSpPr>
              <xdr:spPr>
                <a:xfrm>
                  <a:off x="1886196" y="4027948"/>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3900894C-1888-4F0D-9AEB-1F67753DDBD6}" type="TxLink">
                    <a:rPr lang="en-US" sz="800" b="1" i="0" u="none" strike="noStrike">
                      <a:solidFill>
                        <a:srgbClr val="006878"/>
                      </a:solidFill>
                      <a:effectLst/>
                      <a:latin typeface="Arial Narrow"/>
                      <a:ea typeface="+mn-ea"/>
                      <a:cs typeface="+mn-cs"/>
                    </a:rPr>
                    <a:pPr marL="0" indent="0" algn="r"/>
                    <a:t>6,25</a:t>
                  </a:fld>
                  <a:endParaRPr lang="en-US" sz="800" b="1" i="0" u="none" strike="noStrike">
                    <a:solidFill>
                      <a:srgbClr val="006878"/>
                    </a:solidFill>
                    <a:effectLst/>
                    <a:latin typeface="Arial Narrow"/>
                    <a:ea typeface="+mn-ea"/>
                    <a:cs typeface="+mn-cs"/>
                  </a:endParaRPr>
                </a:p>
              </xdr:txBody>
            </xdr:sp>
            <xdr:sp macro="" textlink="[1]Bitácora!K3">
              <xdr:nvSpPr>
                <xdr:cNvPr id="285" name="CuadroTexto 41">
                  <a:extLst>
                    <a:ext uri="{FF2B5EF4-FFF2-40B4-BE49-F238E27FC236}">
                      <a16:creationId xmlns:a16="http://schemas.microsoft.com/office/drawing/2014/main" id="{B39AE769-00E6-05DB-F9C1-99D6C82ECB2A}"/>
                    </a:ext>
                  </a:extLst>
                </xdr:cNvPr>
                <xdr:cNvSpPr txBox="1"/>
              </xdr:nvSpPr>
              <xdr:spPr>
                <a:xfrm>
                  <a:off x="204107" y="4158125"/>
                  <a:ext cx="1226333"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62D45877-DACA-453F-BE7C-1173564A7374}" type="TxLink">
                    <a:rPr lang="en-US" sz="800" b="1">
                      <a:solidFill>
                        <a:schemeClr val="accent1">
                          <a:lumMod val="50000"/>
                        </a:schemeClr>
                      </a:solidFill>
                      <a:latin typeface="+mn-lt"/>
                      <a:ea typeface="+mn-ea"/>
                      <a:cs typeface="+mn-cs"/>
                    </a:rPr>
                    <a:pPr marL="0" indent="0" algn="l"/>
                    <a:t>MULTI-MOTOR</a:t>
                  </a:fld>
                  <a:endParaRPr lang="es-ES" sz="800" b="1">
                    <a:solidFill>
                      <a:schemeClr val="accent1">
                        <a:lumMod val="50000"/>
                      </a:schemeClr>
                    </a:solidFill>
                    <a:latin typeface="+mn-lt"/>
                    <a:ea typeface="+mn-ea"/>
                    <a:cs typeface="+mn-cs"/>
                  </a:endParaRPr>
                </a:p>
              </xdr:txBody>
            </xdr:sp>
            <xdr:sp macro="" textlink="Bitácora!K1537">
              <xdr:nvSpPr>
                <xdr:cNvPr id="286" name="CuadroTexto 43">
                  <a:extLst>
                    <a:ext uri="{FF2B5EF4-FFF2-40B4-BE49-F238E27FC236}">
                      <a16:creationId xmlns:a16="http://schemas.microsoft.com/office/drawing/2014/main" id="{13142D69-354C-BD14-98BD-5FFE973E2B9D}"/>
                    </a:ext>
                  </a:extLst>
                </xdr:cNvPr>
                <xdr:cNvSpPr txBox="1"/>
              </xdr:nvSpPr>
              <xdr:spPr>
                <a:xfrm>
                  <a:off x="1486607" y="4158125"/>
                  <a:ext cx="497473"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7A442F7B-A8EE-45EA-A471-BC3F08A72B3C}"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Bitácora!K1532">
              <xdr:nvSpPr>
                <xdr:cNvPr id="287" name="CuadroTexto 54">
                  <a:extLst>
                    <a:ext uri="{FF2B5EF4-FFF2-40B4-BE49-F238E27FC236}">
                      <a16:creationId xmlns:a16="http://schemas.microsoft.com/office/drawing/2014/main" id="{7C9CE9FE-272C-2665-804A-E2808A1306A0}"/>
                    </a:ext>
                  </a:extLst>
                </xdr:cNvPr>
                <xdr:cNvSpPr txBox="1"/>
              </xdr:nvSpPr>
              <xdr:spPr>
                <a:xfrm>
                  <a:off x="1886196" y="4158125"/>
                  <a:ext cx="580178"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5219CA67-73FC-49AA-8CB0-FA092F256BC1}"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1]Bitácora!L3">
              <xdr:nvSpPr>
                <xdr:cNvPr id="288" name="CuadroTexto 55">
                  <a:extLst>
                    <a:ext uri="{FF2B5EF4-FFF2-40B4-BE49-F238E27FC236}">
                      <a16:creationId xmlns:a16="http://schemas.microsoft.com/office/drawing/2014/main" id="{7BD1414D-9961-77B7-333D-CE46C8EF8F94}"/>
                    </a:ext>
                  </a:extLst>
                </xdr:cNvPr>
                <xdr:cNvSpPr txBox="1"/>
              </xdr:nvSpPr>
              <xdr:spPr>
                <a:xfrm>
                  <a:off x="204107" y="4287599"/>
                  <a:ext cx="122633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E9B663D8-2EA1-42AF-9658-FEC945C01088}" type="TxLink">
                    <a:rPr lang="en-US" sz="800" b="1">
                      <a:solidFill>
                        <a:schemeClr val="accent1">
                          <a:lumMod val="50000"/>
                        </a:schemeClr>
                      </a:solidFill>
                      <a:latin typeface="+mn-lt"/>
                      <a:ea typeface="+mn-ea"/>
                      <a:cs typeface="+mn-cs"/>
                    </a:rPr>
                    <a:pPr marL="0" indent="0" algn="l"/>
                    <a:t>TURBO-HÉLICE</a:t>
                  </a:fld>
                  <a:endParaRPr lang="es-ES" sz="800" b="1">
                    <a:solidFill>
                      <a:schemeClr val="accent1">
                        <a:lumMod val="50000"/>
                      </a:schemeClr>
                    </a:solidFill>
                    <a:latin typeface="+mn-lt"/>
                    <a:ea typeface="+mn-ea"/>
                    <a:cs typeface="+mn-cs"/>
                  </a:endParaRPr>
                </a:p>
              </xdr:txBody>
            </xdr:sp>
            <xdr:sp macro="" textlink="Bitácora!L1537">
              <xdr:nvSpPr>
                <xdr:cNvPr id="289" name="CuadroTexto 56">
                  <a:extLst>
                    <a:ext uri="{FF2B5EF4-FFF2-40B4-BE49-F238E27FC236}">
                      <a16:creationId xmlns:a16="http://schemas.microsoft.com/office/drawing/2014/main" id="{E433DA56-6EAC-7A4C-6EC3-63FD65D4ACD1}"/>
                    </a:ext>
                  </a:extLst>
                </xdr:cNvPr>
                <xdr:cNvSpPr txBox="1"/>
              </xdr:nvSpPr>
              <xdr:spPr>
                <a:xfrm>
                  <a:off x="1486607" y="4287599"/>
                  <a:ext cx="49747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7A20445D-6655-430F-827D-4E0486D7F06C}"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Bitácora!L1532">
              <xdr:nvSpPr>
                <xdr:cNvPr id="290" name="CuadroTexto 57">
                  <a:extLst>
                    <a:ext uri="{FF2B5EF4-FFF2-40B4-BE49-F238E27FC236}">
                      <a16:creationId xmlns:a16="http://schemas.microsoft.com/office/drawing/2014/main" id="{6D4BC807-7551-0351-E15F-C03E20B90168}"/>
                    </a:ext>
                  </a:extLst>
                </xdr:cNvPr>
                <xdr:cNvSpPr txBox="1"/>
              </xdr:nvSpPr>
              <xdr:spPr>
                <a:xfrm>
                  <a:off x="1886196" y="4287599"/>
                  <a:ext cx="580178"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0271F57E-1CA3-475C-B97A-EAC87F265AE2}"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1]Bitácora!M3">
              <xdr:nvSpPr>
                <xdr:cNvPr id="291" name="CuadroTexto 58">
                  <a:extLst>
                    <a:ext uri="{FF2B5EF4-FFF2-40B4-BE49-F238E27FC236}">
                      <a16:creationId xmlns:a16="http://schemas.microsoft.com/office/drawing/2014/main" id="{683FE3AA-BEE4-6BCA-1665-9152D6455C15}"/>
                    </a:ext>
                  </a:extLst>
                </xdr:cNvPr>
                <xdr:cNvSpPr txBox="1"/>
              </xdr:nvSpPr>
              <xdr:spPr>
                <a:xfrm>
                  <a:off x="204107" y="4417072"/>
                  <a:ext cx="122633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F22E486C-E6EE-4B5A-9910-12F8C9AE19E7}" type="TxLink">
                    <a:rPr lang="en-US" sz="800" b="1">
                      <a:solidFill>
                        <a:schemeClr val="accent1">
                          <a:lumMod val="50000"/>
                        </a:schemeClr>
                      </a:solidFill>
                      <a:latin typeface="+mn-lt"/>
                      <a:ea typeface="+mn-ea"/>
                      <a:cs typeface="+mn-cs"/>
                    </a:rPr>
                    <a:pPr marL="0" indent="0" algn="l"/>
                    <a:t>TURBO-JET</a:t>
                  </a:fld>
                  <a:endParaRPr lang="es-ES" sz="800" b="1">
                    <a:solidFill>
                      <a:schemeClr val="accent1">
                        <a:lumMod val="50000"/>
                      </a:schemeClr>
                    </a:solidFill>
                    <a:latin typeface="+mn-lt"/>
                    <a:ea typeface="+mn-ea"/>
                    <a:cs typeface="+mn-cs"/>
                  </a:endParaRPr>
                </a:p>
              </xdr:txBody>
            </xdr:sp>
            <xdr:sp macro="" textlink="Bitácora!M1537">
              <xdr:nvSpPr>
                <xdr:cNvPr id="292" name="CuadroTexto 59">
                  <a:extLst>
                    <a:ext uri="{FF2B5EF4-FFF2-40B4-BE49-F238E27FC236}">
                      <a16:creationId xmlns:a16="http://schemas.microsoft.com/office/drawing/2014/main" id="{CC551AF5-9A91-5F57-2ED2-DF3A6B5E76AF}"/>
                    </a:ext>
                  </a:extLst>
                </xdr:cNvPr>
                <xdr:cNvSpPr txBox="1"/>
              </xdr:nvSpPr>
              <xdr:spPr>
                <a:xfrm>
                  <a:off x="1486607" y="4417072"/>
                  <a:ext cx="49747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6398A3B0-2F43-43B4-8AE5-26CB24E32A17}"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Bitácora!M1532">
              <xdr:nvSpPr>
                <xdr:cNvPr id="293" name="CuadroTexto 60">
                  <a:extLst>
                    <a:ext uri="{FF2B5EF4-FFF2-40B4-BE49-F238E27FC236}">
                      <a16:creationId xmlns:a16="http://schemas.microsoft.com/office/drawing/2014/main" id="{B5D20B99-36A0-C1A0-7E21-264E31F0E5EB}"/>
                    </a:ext>
                  </a:extLst>
                </xdr:cNvPr>
                <xdr:cNvSpPr txBox="1"/>
              </xdr:nvSpPr>
              <xdr:spPr>
                <a:xfrm>
                  <a:off x="1886196" y="4417072"/>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6FCD9FFE-C429-4FDE-8044-49D5DD009A9A}"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1]Bitácora!N3">
              <xdr:nvSpPr>
                <xdr:cNvPr id="294" name="CuadroTexto 61">
                  <a:extLst>
                    <a:ext uri="{FF2B5EF4-FFF2-40B4-BE49-F238E27FC236}">
                      <a16:creationId xmlns:a16="http://schemas.microsoft.com/office/drawing/2014/main" id="{BFE863C4-3E93-AA16-721A-6AF0FB239A68}"/>
                    </a:ext>
                  </a:extLst>
                </xdr:cNvPr>
                <xdr:cNvSpPr txBox="1"/>
              </xdr:nvSpPr>
              <xdr:spPr>
                <a:xfrm>
                  <a:off x="204107" y="4676722"/>
                  <a:ext cx="122633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CB02F37D-2639-4BC2-93BB-AB2E81722A08}" type="TxLink">
                    <a:rPr lang="en-US" sz="800" b="1">
                      <a:solidFill>
                        <a:schemeClr val="accent1">
                          <a:lumMod val="50000"/>
                        </a:schemeClr>
                      </a:solidFill>
                      <a:latin typeface="+mn-lt"/>
                      <a:ea typeface="+mn-ea"/>
                      <a:cs typeface="+mn-cs"/>
                    </a:rPr>
                    <a:pPr marL="0" indent="0" algn="l"/>
                    <a:t>LSA</a:t>
                  </a:fld>
                  <a:endParaRPr lang="es-ES" sz="800" b="1">
                    <a:solidFill>
                      <a:schemeClr val="accent1">
                        <a:lumMod val="50000"/>
                      </a:schemeClr>
                    </a:solidFill>
                    <a:latin typeface="+mn-lt"/>
                    <a:ea typeface="+mn-ea"/>
                    <a:cs typeface="+mn-cs"/>
                  </a:endParaRPr>
                </a:p>
              </xdr:txBody>
            </xdr:sp>
            <xdr:sp macro="" textlink="Bitácora!O1537">
              <xdr:nvSpPr>
                <xdr:cNvPr id="295" name="CuadroTexto 62">
                  <a:extLst>
                    <a:ext uri="{FF2B5EF4-FFF2-40B4-BE49-F238E27FC236}">
                      <a16:creationId xmlns:a16="http://schemas.microsoft.com/office/drawing/2014/main" id="{55883E73-3D45-DE5E-FE37-3A5E2AAB830A}"/>
                    </a:ext>
                  </a:extLst>
                </xdr:cNvPr>
                <xdr:cNvSpPr txBox="1"/>
              </xdr:nvSpPr>
              <xdr:spPr>
                <a:xfrm>
                  <a:off x="1481727" y="4676722"/>
                  <a:ext cx="497473"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C3D2B29C-5DB2-49BB-B970-C8D09D21042E}"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Bitácora!O1532">
              <xdr:nvSpPr>
                <xdr:cNvPr id="296" name="CuadroTexto 63">
                  <a:extLst>
                    <a:ext uri="{FF2B5EF4-FFF2-40B4-BE49-F238E27FC236}">
                      <a16:creationId xmlns:a16="http://schemas.microsoft.com/office/drawing/2014/main" id="{817D938E-C0A5-FAF8-8B44-66D1DB669032}"/>
                    </a:ext>
                  </a:extLst>
                </xdr:cNvPr>
                <xdr:cNvSpPr txBox="1"/>
              </xdr:nvSpPr>
              <xdr:spPr>
                <a:xfrm>
                  <a:off x="1881316" y="4676722"/>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A1D7086-C043-4E9B-AF16-B5CB62D804C0}"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1]Bitácora!O2">
              <xdr:nvSpPr>
                <xdr:cNvPr id="297" name="CuadroTexto 64">
                  <a:extLst>
                    <a:ext uri="{FF2B5EF4-FFF2-40B4-BE49-F238E27FC236}">
                      <a16:creationId xmlns:a16="http://schemas.microsoft.com/office/drawing/2014/main" id="{8EC98C41-486E-D1E4-4AE9-1ECE7262E55C}"/>
                    </a:ext>
                  </a:extLst>
                </xdr:cNvPr>
                <xdr:cNvSpPr txBox="1"/>
              </xdr:nvSpPr>
              <xdr:spPr>
                <a:xfrm>
                  <a:off x="204107" y="4547249"/>
                  <a:ext cx="122633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B33FE503-C1D2-402A-B1F1-BD905286D853}" type="TxLink">
                    <a:rPr lang="en-US" sz="800" b="1">
                      <a:solidFill>
                        <a:schemeClr val="accent1">
                          <a:lumMod val="50000"/>
                        </a:schemeClr>
                      </a:solidFill>
                      <a:latin typeface="+mn-lt"/>
                      <a:ea typeface="+mn-ea"/>
                      <a:cs typeface="+mn-cs"/>
                    </a:rPr>
                    <a:pPr marL="0" indent="0" algn="l"/>
                    <a:t>HELICÓPTERO</a:t>
                  </a:fld>
                  <a:endParaRPr lang="es-ES" sz="800" b="1">
                    <a:solidFill>
                      <a:schemeClr val="accent1">
                        <a:lumMod val="50000"/>
                      </a:schemeClr>
                    </a:solidFill>
                    <a:latin typeface="+mn-lt"/>
                    <a:ea typeface="+mn-ea"/>
                    <a:cs typeface="+mn-cs"/>
                  </a:endParaRPr>
                </a:p>
              </xdr:txBody>
            </xdr:sp>
            <xdr:sp macro="" textlink="Bitácora!N1537">
              <xdr:nvSpPr>
                <xdr:cNvPr id="298" name="CuadroTexto 65">
                  <a:extLst>
                    <a:ext uri="{FF2B5EF4-FFF2-40B4-BE49-F238E27FC236}">
                      <a16:creationId xmlns:a16="http://schemas.microsoft.com/office/drawing/2014/main" id="{C28B2D67-9002-88E2-7BD7-3EDA33F701C8}"/>
                    </a:ext>
                  </a:extLst>
                </xdr:cNvPr>
                <xdr:cNvSpPr txBox="1"/>
              </xdr:nvSpPr>
              <xdr:spPr>
                <a:xfrm>
                  <a:off x="1481727" y="4547249"/>
                  <a:ext cx="49747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C3689722-58DB-4D0C-A3EF-42D5B807DD8A}"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Bitácora!N1532">
              <xdr:nvSpPr>
                <xdr:cNvPr id="299" name="CuadroTexto 66">
                  <a:extLst>
                    <a:ext uri="{FF2B5EF4-FFF2-40B4-BE49-F238E27FC236}">
                      <a16:creationId xmlns:a16="http://schemas.microsoft.com/office/drawing/2014/main" id="{82326216-055A-39FC-BA71-5DFC4082FE61}"/>
                    </a:ext>
                  </a:extLst>
                </xdr:cNvPr>
                <xdr:cNvSpPr txBox="1"/>
              </xdr:nvSpPr>
              <xdr:spPr>
                <a:xfrm>
                  <a:off x="1881316" y="4547249"/>
                  <a:ext cx="580178"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B591F023-346A-4EAE-A6C7-19BA76DD1545}"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1]Bitácora!P2">
              <xdr:nvSpPr>
                <xdr:cNvPr id="300" name="CuadroTexto 67">
                  <a:extLst>
                    <a:ext uri="{FF2B5EF4-FFF2-40B4-BE49-F238E27FC236}">
                      <a16:creationId xmlns:a16="http://schemas.microsoft.com/office/drawing/2014/main" id="{EEB29A4C-CC4F-008C-511A-52D832118056}"/>
                    </a:ext>
                  </a:extLst>
                </xdr:cNvPr>
                <xdr:cNvSpPr txBox="1"/>
              </xdr:nvSpPr>
              <xdr:spPr>
                <a:xfrm>
                  <a:off x="204107" y="4806899"/>
                  <a:ext cx="1226333"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8BBE347-E8CA-4B3F-B663-E5EA3C8D7065}" type="TxLink">
                    <a:rPr lang="en-US" sz="800" b="1">
                      <a:solidFill>
                        <a:schemeClr val="accent1">
                          <a:lumMod val="50000"/>
                        </a:schemeClr>
                      </a:solidFill>
                      <a:latin typeface="+mn-lt"/>
                      <a:ea typeface="+mn-ea"/>
                      <a:cs typeface="+mn-cs"/>
                    </a:rPr>
                    <a:pPr marL="0" indent="0" algn="l"/>
                    <a:t>PLANEADOR</a:t>
                  </a:fld>
                  <a:endParaRPr lang="es-ES" sz="800" b="1">
                    <a:solidFill>
                      <a:schemeClr val="accent1">
                        <a:lumMod val="50000"/>
                      </a:schemeClr>
                    </a:solidFill>
                    <a:latin typeface="+mn-lt"/>
                    <a:ea typeface="+mn-ea"/>
                    <a:cs typeface="+mn-cs"/>
                  </a:endParaRPr>
                </a:p>
              </xdr:txBody>
            </xdr:sp>
            <xdr:sp macro="" textlink="Bitácora!P1537">
              <xdr:nvSpPr>
                <xdr:cNvPr id="301" name="CuadroTexto 68">
                  <a:extLst>
                    <a:ext uri="{FF2B5EF4-FFF2-40B4-BE49-F238E27FC236}">
                      <a16:creationId xmlns:a16="http://schemas.microsoft.com/office/drawing/2014/main" id="{95FBCBD5-2C39-34E1-A2AA-AC24716C6FA7}"/>
                    </a:ext>
                  </a:extLst>
                </xdr:cNvPr>
                <xdr:cNvSpPr txBox="1"/>
              </xdr:nvSpPr>
              <xdr:spPr>
                <a:xfrm>
                  <a:off x="1481727" y="4806899"/>
                  <a:ext cx="497473"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6A0A014B-EEC4-485F-AC39-3C61ABD31BF6}"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Bitácora!P1532">
              <xdr:nvSpPr>
                <xdr:cNvPr id="302" name="CuadroTexto 69">
                  <a:extLst>
                    <a:ext uri="{FF2B5EF4-FFF2-40B4-BE49-F238E27FC236}">
                      <a16:creationId xmlns:a16="http://schemas.microsoft.com/office/drawing/2014/main" id="{3222C91E-7ECF-EDE6-3F25-6FAE0A98388B}"/>
                    </a:ext>
                  </a:extLst>
                </xdr:cNvPr>
                <xdr:cNvSpPr txBox="1"/>
              </xdr:nvSpPr>
              <xdr:spPr>
                <a:xfrm>
                  <a:off x="1881316" y="4806899"/>
                  <a:ext cx="580178"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6BB61608-5F22-4D06-ABD7-6FECC913E75F}"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sp macro="" textlink="[1]Bitácora!Q2">
              <xdr:nvSpPr>
                <xdr:cNvPr id="303" name="CuadroTexto 70">
                  <a:extLst>
                    <a:ext uri="{FF2B5EF4-FFF2-40B4-BE49-F238E27FC236}">
                      <a16:creationId xmlns:a16="http://schemas.microsoft.com/office/drawing/2014/main" id="{BEA6FC0E-AA32-A0B9-A585-9869DBE138BD}"/>
                    </a:ext>
                  </a:extLst>
                </xdr:cNvPr>
                <xdr:cNvSpPr txBox="1"/>
              </xdr:nvSpPr>
              <xdr:spPr>
                <a:xfrm>
                  <a:off x="204107" y="4936374"/>
                  <a:ext cx="122633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6F659DC-D83C-4174-89A6-9E1178DE32F8}" type="TxLink">
                    <a:rPr lang="en-US" sz="800" b="1">
                      <a:solidFill>
                        <a:schemeClr val="accent1">
                          <a:lumMod val="50000"/>
                        </a:schemeClr>
                      </a:solidFill>
                      <a:latin typeface="+mn-lt"/>
                      <a:ea typeface="+mn-ea"/>
                      <a:cs typeface="+mn-cs"/>
                    </a:rPr>
                    <a:pPr marL="0" indent="0" algn="l"/>
                    <a:t>OTROS</a:t>
                  </a:fld>
                  <a:endParaRPr lang="es-ES" sz="800" b="1">
                    <a:solidFill>
                      <a:schemeClr val="accent1">
                        <a:lumMod val="50000"/>
                      </a:schemeClr>
                    </a:solidFill>
                    <a:latin typeface="+mn-lt"/>
                    <a:ea typeface="+mn-ea"/>
                    <a:cs typeface="+mn-cs"/>
                  </a:endParaRPr>
                </a:p>
              </xdr:txBody>
            </xdr:sp>
            <xdr:sp macro="" textlink="Bitácora!Q1537">
              <xdr:nvSpPr>
                <xdr:cNvPr id="304" name="CuadroTexto 71">
                  <a:extLst>
                    <a:ext uri="{FF2B5EF4-FFF2-40B4-BE49-F238E27FC236}">
                      <a16:creationId xmlns:a16="http://schemas.microsoft.com/office/drawing/2014/main" id="{576A1B19-EA9C-CA27-989E-EB9E8FDEC686}"/>
                    </a:ext>
                  </a:extLst>
                </xdr:cNvPr>
                <xdr:cNvSpPr txBox="1"/>
              </xdr:nvSpPr>
              <xdr:spPr>
                <a:xfrm>
                  <a:off x="1481727" y="4936374"/>
                  <a:ext cx="497473"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2E51BEEA-BDF2-4CE5-B4D8-39D848EF3043}" type="TxLink">
                    <a:rPr lang="en-US" sz="800" b="1" i="0" u="none" strike="noStrike">
                      <a:solidFill>
                        <a:schemeClr val="accent1">
                          <a:lumMod val="75000"/>
                        </a:schemeClr>
                      </a:solidFill>
                      <a:effectLst/>
                      <a:latin typeface="Arial Narrow"/>
                      <a:ea typeface="+mn-ea"/>
                      <a:cs typeface="+mn-cs"/>
                    </a:rPr>
                    <a:pPr marL="0" indent="0" algn="l"/>
                    <a:t>0</a:t>
                  </a:fld>
                  <a:endParaRPr lang="en-US" sz="800" b="1" i="0" u="none" strike="noStrike">
                    <a:solidFill>
                      <a:schemeClr val="accent1">
                        <a:lumMod val="75000"/>
                      </a:schemeClr>
                    </a:solidFill>
                    <a:effectLst/>
                    <a:latin typeface="Arial Narrow"/>
                    <a:ea typeface="+mn-ea"/>
                    <a:cs typeface="+mn-cs"/>
                  </a:endParaRPr>
                </a:p>
              </xdr:txBody>
            </xdr:sp>
            <xdr:sp macro="" textlink="Bitácora!Q1532">
              <xdr:nvSpPr>
                <xdr:cNvPr id="305" name="CuadroTexto 72">
                  <a:extLst>
                    <a:ext uri="{FF2B5EF4-FFF2-40B4-BE49-F238E27FC236}">
                      <a16:creationId xmlns:a16="http://schemas.microsoft.com/office/drawing/2014/main" id="{33F0736D-6F81-35E1-93DF-D0CA9A811C12}"/>
                    </a:ext>
                  </a:extLst>
                </xdr:cNvPr>
                <xdr:cNvSpPr txBox="1"/>
              </xdr:nvSpPr>
              <xdr:spPr>
                <a:xfrm>
                  <a:off x="1881316" y="4936374"/>
                  <a:ext cx="580178" cy="14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3511A3E-A72C-442D-9442-A5FDC84C0C3A}" type="TxLink">
                    <a:rPr lang="en-US" sz="800" b="1" i="0" u="none" strike="noStrike">
                      <a:solidFill>
                        <a:srgbClr val="006878"/>
                      </a:solidFill>
                      <a:effectLst/>
                      <a:latin typeface="Arial Narrow"/>
                      <a:ea typeface="+mn-ea"/>
                      <a:cs typeface="+mn-cs"/>
                    </a:rPr>
                    <a:pPr marL="0" indent="0" algn="r"/>
                    <a:t>0,00</a:t>
                  </a:fld>
                  <a:endParaRPr lang="en-US" sz="800" b="1" i="0" u="none" strike="noStrike">
                    <a:solidFill>
                      <a:srgbClr val="006878"/>
                    </a:solidFill>
                    <a:effectLst/>
                    <a:latin typeface="Arial Narrow"/>
                    <a:ea typeface="+mn-ea"/>
                    <a:cs typeface="+mn-cs"/>
                  </a:endParaRPr>
                </a:p>
              </xdr:txBody>
            </xdr:sp>
            <xdr:cxnSp macro="">
              <xdr:nvCxnSpPr>
                <xdr:cNvPr id="306" name="Conector recto 76">
                  <a:extLst>
                    <a:ext uri="{FF2B5EF4-FFF2-40B4-BE49-F238E27FC236}">
                      <a16:creationId xmlns:a16="http://schemas.microsoft.com/office/drawing/2014/main" id="{3490CA7B-1527-75C0-D836-3553B1C7FA82}"/>
                    </a:ext>
                  </a:extLst>
                </xdr:cNvPr>
                <xdr:cNvCxnSpPr/>
              </xdr:nvCxnSpPr>
              <xdr:spPr>
                <a:xfrm>
                  <a:off x="236483" y="4020207"/>
                  <a:ext cx="2787316" cy="0"/>
                </a:xfrm>
                <a:prstGeom prst="line">
                  <a:avLst/>
                </a:prstGeom>
              </xdr:spPr>
              <xdr:style>
                <a:lnRef idx="1">
                  <a:schemeClr val="dk1"/>
                </a:lnRef>
                <a:fillRef idx="0">
                  <a:schemeClr val="dk1"/>
                </a:fillRef>
                <a:effectRef idx="0">
                  <a:schemeClr val="dk1"/>
                </a:effectRef>
                <a:fontRef idx="minor">
                  <a:schemeClr val="tx1"/>
                </a:fontRef>
              </xdr:style>
            </xdr:cxnSp>
            <xdr:sp macro="" textlink="Bitácora!J1533">
              <xdr:nvSpPr>
                <xdr:cNvPr id="336" name="CuadroTexto 39">
                  <a:extLst>
                    <a:ext uri="{FF2B5EF4-FFF2-40B4-BE49-F238E27FC236}">
                      <a16:creationId xmlns:a16="http://schemas.microsoft.com/office/drawing/2014/main" id="{110BB18C-86EF-0EED-45DB-CE6F588F7DE0}"/>
                    </a:ext>
                  </a:extLst>
                </xdr:cNvPr>
                <xdr:cNvSpPr txBox="1"/>
              </xdr:nvSpPr>
              <xdr:spPr>
                <a:xfrm>
                  <a:off x="2481290" y="4035823"/>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A17E2058-98B8-41DC-96C1-1E2AE250CF1E}" type="TxLink">
                    <a:rPr lang="en-US" sz="800" b="1">
                      <a:solidFill>
                        <a:srgbClr val="0FA2A9"/>
                      </a:solidFill>
                      <a:latin typeface="Arial Narrow" panose="020B0606020202030204" pitchFamily="34" charset="0"/>
                      <a:ea typeface="+mn-ea"/>
                      <a:cs typeface="+mn-cs"/>
                    </a:rPr>
                    <a:pPr marL="0" indent="0" algn="r"/>
                    <a:t>6,25</a:t>
                  </a:fld>
                  <a:endParaRPr lang="en-US" sz="800" b="1">
                    <a:solidFill>
                      <a:srgbClr val="0FA2A9"/>
                    </a:solidFill>
                    <a:latin typeface="Arial Narrow" panose="020B0606020202030204" pitchFamily="34" charset="0"/>
                    <a:ea typeface="+mn-ea"/>
                    <a:cs typeface="+mn-cs"/>
                  </a:endParaRPr>
                </a:p>
              </xdr:txBody>
            </xdr:sp>
            <xdr:sp macro="" textlink="Bitácora!K1533">
              <xdr:nvSpPr>
                <xdr:cNvPr id="337" name="CuadroTexto 54">
                  <a:extLst>
                    <a:ext uri="{FF2B5EF4-FFF2-40B4-BE49-F238E27FC236}">
                      <a16:creationId xmlns:a16="http://schemas.microsoft.com/office/drawing/2014/main" id="{67480858-5CD7-6E85-B7E0-8E3DE1092E3C}"/>
                    </a:ext>
                  </a:extLst>
                </xdr:cNvPr>
                <xdr:cNvSpPr txBox="1"/>
              </xdr:nvSpPr>
              <xdr:spPr>
                <a:xfrm>
                  <a:off x="2481290" y="4166000"/>
                  <a:ext cx="580178"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8E579D45-DF15-4D6F-ACA7-071A24341F96}"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Bitácora!L1533">
              <xdr:nvSpPr>
                <xdr:cNvPr id="338" name="CuadroTexto 57">
                  <a:extLst>
                    <a:ext uri="{FF2B5EF4-FFF2-40B4-BE49-F238E27FC236}">
                      <a16:creationId xmlns:a16="http://schemas.microsoft.com/office/drawing/2014/main" id="{D019E5E2-B721-7F5D-158D-AAABACC82909}"/>
                    </a:ext>
                  </a:extLst>
                </xdr:cNvPr>
                <xdr:cNvSpPr txBox="1"/>
              </xdr:nvSpPr>
              <xdr:spPr>
                <a:xfrm>
                  <a:off x="2481290" y="4295474"/>
                  <a:ext cx="580178" cy="14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185489C7-5064-4DAC-8B3F-E426C4193F65}"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Bitácora!M1533">
              <xdr:nvSpPr>
                <xdr:cNvPr id="339" name="CuadroTexto 60">
                  <a:extLst>
                    <a:ext uri="{FF2B5EF4-FFF2-40B4-BE49-F238E27FC236}">
                      <a16:creationId xmlns:a16="http://schemas.microsoft.com/office/drawing/2014/main" id="{43E6F759-9DD2-9CF3-5699-089180E2FFA0}"/>
                    </a:ext>
                  </a:extLst>
                </xdr:cNvPr>
                <xdr:cNvSpPr txBox="1"/>
              </xdr:nvSpPr>
              <xdr:spPr>
                <a:xfrm>
                  <a:off x="2481290" y="4424947"/>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5091B4A-65CF-48FA-99BC-75C6FEFBA967}"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Bitácora!O1533">
              <xdr:nvSpPr>
                <xdr:cNvPr id="340" name="CuadroTexto 63">
                  <a:extLst>
                    <a:ext uri="{FF2B5EF4-FFF2-40B4-BE49-F238E27FC236}">
                      <a16:creationId xmlns:a16="http://schemas.microsoft.com/office/drawing/2014/main" id="{D91EDE05-0878-B150-2E9B-756023CBD5DC}"/>
                    </a:ext>
                  </a:extLst>
                </xdr:cNvPr>
                <xdr:cNvSpPr txBox="1"/>
              </xdr:nvSpPr>
              <xdr:spPr>
                <a:xfrm>
                  <a:off x="2476410" y="4684596"/>
                  <a:ext cx="580178" cy="14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08C674B7-08C0-4773-919C-8DCBAAB3480E}"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Bitácora!N1533">
              <xdr:nvSpPr>
                <xdr:cNvPr id="341" name="CuadroTexto 66">
                  <a:extLst>
                    <a:ext uri="{FF2B5EF4-FFF2-40B4-BE49-F238E27FC236}">
                      <a16:creationId xmlns:a16="http://schemas.microsoft.com/office/drawing/2014/main" id="{E9985E48-D4E9-65B0-202E-6EF93869D0C3}"/>
                    </a:ext>
                  </a:extLst>
                </xdr:cNvPr>
                <xdr:cNvSpPr txBox="1"/>
              </xdr:nvSpPr>
              <xdr:spPr>
                <a:xfrm>
                  <a:off x="2476410" y="4555124"/>
                  <a:ext cx="580178" cy="14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5A8E00A-C285-4249-AE0F-990F914B6EB2}"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Bitácora!P1533">
              <xdr:nvSpPr>
                <xdr:cNvPr id="342" name="CuadroTexto 69">
                  <a:extLst>
                    <a:ext uri="{FF2B5EF4-FFF2-40B4-BE49-F238E27FC236}">
                      <a16:creationId xmlns:a16="http://schemas.microsoft.com/office/drawing/2014/main" id="{653EEA34-80B3-C360-B10F-F31CA0B37979}"/>
                    </a:ext>
                  </a:extLst>
                </xdr:cNvPr>
                <xdr:cNvSpPr txBox="1"/>
              </xdr:nvSpPr>
              <xdr:spPr>
                <a:xfrm>
                  <a:off x="2476410" y="4814774"/>
                  <a:ext cx="580178" cy="14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2F062C3D-D0F6-428F-9BF1-21B6C8A4E11E}"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sp macro="" textlink="Bitácora!Q1533">
              <xdr:nvSpPr>
                <xdr:cNvPr id="343" name="CuadroTexto 72">
                  <a:extLst>
                    <a:ext uri="{FF2B5EF4-FFF2-40B4-BE49-F238E27FC236}">
                      <a16:creationId xmlns:a16="http://schemas.microsoft.com/office/drawing/2014/main" id="{53DC37DC-C932-9421-7B8B-10E4CEEFA122}"/>
                    </a:ext>
                  </a:extLst>
                </xdr:cNvPr>
                <xdr:cNvSpPr txBox="1"/>
              </xdr:nvSpPr>
              <xdr:spPr>
                <a:xfrm>
                  <a:off x="2476410" y="4944249"/>
                  <a:ext cx="580178" cy="14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A594BF01-C189-44CE-A1AB-2027EBDA63ED}" type="TxLink">
                    <a:rPr lang="en-US" sz="800" b="1">
                      <a:solidFill>
                        <a:srgbClr val="0FA2A9"/>
                      </a:solidFill>
                      <a:latin typeface="Arial Narrow" panose="020B0606020202030204" pitchFamily="34" charset="0"/>
                      <a:ea typeface="+mn-ea"/>
                      <a:cs typeface="+mn-cs"/>
                    </a:rPr>
                    <a:pPr marL="0" indent="0" algn="r"/>
                    <a:t>0,00</a:t>
                  </a:fld>
                  <a:endParaRPr lang="en-US" sz="800" b="1">
                    <a:solidFill>
                      <a:srgbClr val="0FA2A9"/>
                    </a:solidFill>
                    <a:latin typeface="Arial Narrow" panose="020B0606020202030204" pitchFamily="34" charset="0"/>
                    <a:ea typeface="+mn-ea"/>
                    <a:cs typeface="+mn-cs"/>
                  </a:endParaRPr>
                </a:p>
              </xdr:txBody>
            </xdr:sp>
          </xdr:grpSp>
          <xdr:grpSp>
            <xdr:nvGrpSpPr>
              <xdr:cNvPr id="173" name="Grupo 201">
                <a:extLst>
                  <a:ext uri="{FF2B5EF4-FFF2-40B4-BE49-F238E27FC236}">
                    <a16:creationId xmlns:a16="http://schemas.microsoft.com/office/drawing/2014/main" id="{D3C7FA25-7C4F-9FBB-304B-4E41CE395298}"/>
                  </a:ext>
                </a:extLst>
              </xdr:cNvPr>
              <xdr:cNvGrpSpPr/>
            </xdr:nvGrpSpPr>
            <xdr:grpSpPr>
              <a:xfrm>
                <a:off x="145677" y="168089"/>
                <a:ext cx="2887643" cy="3845527"/>
                <a:chOff x="145677" y="168089"/>
                <a:chExt cx="2901474" cy="3765294"/>
              </a:xfrm>
            </xdr:grpSpPr>
            <xdr:sp macro="" textlink="">
              <xdr:nvSpPr>
                <xdr:cNvPr id="266" name="Rectángulo: esquinas redondeadas 42">
                  <a:extLst>
                    <a:ext uri="{FF2B5EF4-FFF2-40B4-BE49-F238E27FC236}">
                      <a16:creationId xmlns:a16="http://schemas.microsoft.com/office/drawing/2014/main" id="{0200FAB5-0517-F22B-675B-80E82D6BCD7C}"/>
                    </a:ext>
                  </a:extLst>
                </xdr:cNvPr>
                <xdr:cNvSpPr/>
              </xdr:nvSpPr>
              <xdr:spPr>
                <a:xfrm>
                  <a:off x="145677" y="168089"/>
                  <a:ext cx="2882013" cy="1740764"/>
                </a:xfrm>
                <a:prstGeom prst="roundRect">
                  <a:avLst>
                    <a:gd name="adj" fmla="val 2204"/>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ES" sz="1100">
                    <a:solidFill>
                      <a:schemeClr val="lt1"/>
                    </a:solidFill>
                    <a:latin typeface="+mn-lt"/>
                    <a:ea typeface="+mn-ea"/>
                    <a:cs typeface="+mn-cs"/>
                  </a:endParaRPr>
                </a:p>
              </xdr:txBody>
            </xdr:sp>
            <xdr:sp macro="" textlink="">
              <xdr:nvSpPr>
                <xdr:cNvPr id="267" name="CuadroTexto 46">
                  <a:extLst>
                    <a:ext uri="{FF2B5EF4-FFF2-40B4-BE49-F238E27FC236}">
                      <a16:creationId xmlns:a16="http://schemas.microsoft.com/office/drawing/2014/main" id="{C1AB0839-EA02-7C2E-05A9-FF82D82367F3}"/>
                    </a:ext>
                  </a:extLst>
                </xdr:cNvPr>
                <xdr:cNvSpPr txBox="1"/>
              </xdr:nvSpPr>
              <xdr:spPr>
                <a:xfrm>
                  <a:off x="156891" y="247425"/>
                  <a:ext cx="2713802" cy="186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rgbClr val="006878"/>
                      </a:solidFill>
                    </a:rPr>
                    <a:t>BITÁCORA</a:t>
                  </a:r>
                  <a:r>
                    <a:rPr lang="es-ES" sz="1400" b="1" baseline="0">
                      <a:solidFill>
                        <a:srgbClr val="006878"/>
                      </a:solidFill>
                    </a:rPr>
                    <a:t> DE VUELO</a:t>
                  </a:r>
                  <a:endParaRPr lang="es-ES" sz="1400" b="1">
                    <a:solidFill>
                      <a:srgbClr val="006878"/>
                    </a:solidFill>
                  </a:endParaRPr>
                </a:p>
              </xdr:txBody>
            </xdr:sp>
            <xdr:sp macro="" textlink="">
              <xdr:nvSpPr>
                <xdr:cNvPr id="268" name="CuadroTexto 10">
                  <a:extLst>
                    <a:ext uri="{FF2B5EF4-FFF2-40B4-BE49-F238E27FC236}">
                      <a16:creationId xmlns:a16="http://schemas.microsoft.com/office/drawing/2014/main" id="{9357F0AC-47CE-B911-7D3C-C60D7C2ADAC0}"/>
                    </a:ext>
                  </a:extLst>
                </xdr:cNvPr>
                <xdr:cNvSpPr txBox="1"/>
              </xdr:nvSpPr>
              <xdr:spPr>
                <a:xfrm>
                  <a:off x="227525" y="1124662"/>
                  <a:ext cx="1739185"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200" b="1">
                      <a:solidFill>
                        <a:srgbClr val="0FA2A9"/>
                      </a:solidFill>
                      <a:latin typeface="+mn-lt"/>
                      <a:ea typeface="+mn-ea"/>
                      <a:cs typeface="+mn-cs"/>
                    </a:rPr>
                    <a:t>Total Esta Bitácora</a:t>
                  </a:r>
                </a:p>
              </xdr:txBody>
            </xdr:sp>
            <xdr:sp macro="" textlink="Bitácora!I1536">
              <xdr:nvSpPr>
                <xdr:cNvPr id="269" name="CuadroTexto 17">
                  <a:extLst>
                    <a:ext uri="{FF2B5EF4-FFF2-40B4-BE49-F238E27FC236}">
                      <a16:creationId xmlns:a16="http://schemas.microsoft.com/office/drawing/2014/main" id="{2BFB558A-D5CD-A931-026E-80D4C5EF3975}"/>
                    </a:ext>
                  </a:extLst>
                </xdr:cNvPr>
                <xdr:cNvSpPr txBox="1"/>
              </xdr:nvSpPr>
              <xdr:spPr>
                <a:xfrm>
                  <a:off x="1744099" y="1124662"/>
                  <a:ext cx="1148476"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5BCDC3B-289A-45CA-861B-FAB2237096E1}" type="TxLink">
                    <a:rPr lang="en-US" sz="1200" b="1" i="0" u="none" strike="noStrike">
                      <a:solidFill>
                        <a:schemeClr val="accent1">
                          <a:lumMod val="50000"/>
                        </a:schemeClr>
                      </a:solidFill>
                      <a:effectLst/>
                      <a:latin typeface="+mn-lt"/>
                      <a:ea typeface="+mn-ea"/>
                      <a:cs typeface="+mn-cs"/>
                    </a:rPr>
                    <a:pPr marL="0" indent="0" algn="r"/>
                    <a:t>6,25</a:t>
                  </a:fld>
                  <a:endParaRPr lang="es-ES" sz="1200" b="1" i="0" u="none" strike="noStrike">
                    <a:solidFill>
                      <a:schemeClr val="accent1">
                        <a:lumMod val="50000"/>
                      </a:schemeClr>
                    </a:solidFill>
                    <a:effectLst/>
                    <a:latin typeface="+mn-lt"/>
                    <a:ea typeface="+mn-ea"/>
                    <a:cs typeface="+mn-cs"/>
                  </a:endParaRPr>
                </a:p>
              </xdr:txBody>
            </xdr:sp>
            <xdr:sp macro="" textlink="">
              <xdr:nvSpPr>
                <xdr:cNvPr id="270" name="CuadroTexto 19">
                  <a:extLst>
                    <a:ext uri="{FF2B5EF4-FFF2-40B4-BE49-F238E27FC236}">
                      <a16:creationId xmlns:a16="http://schemas.microsoft.com/office/drawing/2014/main" id="{BE5C18AB-D996-4801-008A-CF34CD0677AC}"/>
                    </a:ext>
                  </a:extLst>
                </xdr:cNvPr>
                <xdr:cNvSpPr txBox="1"/>
              </xdr:nvSpPr>
              <xdr:spPr>
                <a:xfrm>
                  <a:off x="227525" y="1473130"/>
                  <a:ext cx="1739185"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200" b="1">
                      <a:solidFill>
                        <a:srgbClr val="0FA2A9"/>
                      </a:solidFill>
                      <a:latin typeface="+mn-lt"/>
                      <a:ea typeface="+mn-ea"/>
                      <a:cs typeface="+mn-cs"/>
                    </a:rPr>
                    <a:t>Total Horas PIC</a:t>
                  </a:r>
                </a:p>
              </xdr:txBody>
            </xdr:sp>
            <xdr:sp macro="" textlink="Bitácora!G1535">
              <xdr:nvSpPr>
                <xdr:cNvPr id="271" name="CuadroTexto 22">
                  <a:extLst>
                    <a:ext uri="{FF2B5EF4-FFF2-40B4-BE49-F238E27FC236}">
                      <a16:creationId xmlns:a16="http://schemas.microsoft.com/office/drawing/2014/main" id="{BE8C11A3-994C-9708-85D4-F79623EEFBFB}"/>
                    </a:ext>
                  </a:extLst>
                </xdr:cNvPr>
                <xdr:cNvSpPr txBox="1"/>
              </xdr:nvSpPr>
              <xdr:spPr>
                <a:xfrm>
                  <a:off x="1744099" y="1473130"/>
                  <a:ext cx="1148476"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B40795A0-4FFB-40D5-9EC5-725D427E1F00}" type="TxLink">
                    <a:rPr lang="en-US" sz="1200" b="1" i="0" u="none" strike="noStrike">
                      <a:solidFill>
                        <a:schemeClr val="accent1">
                          <a:lumMod val="50000"/>
                        </a:schemeClr>
                      </a:solidFill>
                      <a:effectLst/>
                      <a:latin typeface="+mn-lt"/>
                      <a:ea typeface="+mn-ea"/>
                      <a:cs typeface="+mn-cs"/>
                    </a:rPr>
                    <a:pPr marL="0" indent="0" algn="r"/>
                    <a:t>2,50</a:t>
                  </a:fld>
                  <a:endParaRPr lang="es-ES" sz="1200" b="1" i="0" u="none" strike="noStrike">
                    <a:solidFill>
                      <a:schemeClr val="accent1">
                        <a:lumMod val="50000"/>
                      </a:schemeClr>
                    </a:solidFill>
                    <a:effectLst/>
                    <a:latin typeface="+mn-lt"/>
                    <a:ea typeface="+mn-ea"/>
                    <a:cs typeface="+mn-cs"/>
                  </a:endParaRPr>
                </a:p>
              </xdr:txBody>
            </xdr:sp>
            <xdr:sp macro="" textlink="">
              <xdr:nvSpPr>
                <xdr:cNvPr id="272" name="CuadroTexto 24">
                  <a:extLst>
                    <a:ext uri="{FF2B5EF4-FFF2-40B4-BE49-F238E27FC236}">
                      <a16:creationId xmlns:a16="http://schemas.microsoft.com/office/drawing/2014/main" id="{828F0B12-2FF0-490F-C755-440FB3DFDBEA}"/>
                    </a:ext>
                  </a:extLst>
                </xdr:cNvPr>
                <xdr:cNvSpPr txBox="1"/>
              </xdr:nvSpPr>
              <xdr:spPr>
                <a:xfrm>
                  <a:off x="227525" y="1659918"/>
                  <a:ext cx="1739185"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200" b="1">
                      <a:solidFill>
                        <a:srgbClr val="0FA2A9"/>
                      </a:solidFill>
                      <a:latin typeface="+mn-lt"/>
                      <a:ea typeface="+mn-ea"/>
                      <a:cs typeface="+mn-cs"/>
                    </a:rPr>
                    <a:t>Total Vuelos PIC</a:t>
                  </a:r>
                </a:p>
              </xdr:txBody>
            </xdr:sp>
            <xdr:sp macro="" textlink="Bitácora!G1534">
              <xdr:nvSpPr>
                <xdr:cNvPr id="273" name="CuadroTexto 25">
                  <a:extLst>
                    <a:ext uri="{FF2B5EF4-FFF2-40B4-BE49-F238E27FC236}">
                      <a16:creationId xmlns:a16="http://schemas.microsoft.com/office/drawing/2014/main" id="{A7664D54-63BA-B2E4-5C4F-DE4C5CA39D55}"/>
                    </a:ext>
                  </a:extLst>
                </xdr:cNvPr>
                <xdr:cNvSpPr txBox="1"/>
              </xdr:nvSpPr>
              <xdr:spPr>
                <a:xfrm>
                  <a:off x="1744099" y="1659918"/>
                  <a:ext cx="1148476"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FF4676FD-50D2-41B4-85A2-15B49ADC21B0}" type="TxLink">
                    <a:rPr lang="en-US" sz="1200" b="1" i="0" u="none" strike="noStrike">
                      <a:solidFill>
                        <a:schemeClr val="accent1">
                          <a:lumMod val="50000"/>
                        </a:schemeClr>
                      </a:solidFill>
                      <a:effectLst/>
                      <a:latin typeface="+mn-lt"/>
                      <a:ea typeface="+mn-ea"/>
                      <a:cs typeface="+mn-cs"/>
                    </a:rPr>
                    <a:pPr marL="0" indent="0" algn="r"/>
                    <a:t>1</a:t>
                  </a:fld>
                  <a:endParaRPr lang="es-ES" sz="1200" b="1" i="0" u="none" strike="noStrike">
                    <a:solidFill>
                      <a:schemeClr val="accent1">
                        <a:lumMod val="50000"/>
                      </a:schemeClr>
                    </a:solidFill>
                    <a:effectLst/>
                    <a:latin typeface="+mn-lt"/>
                    <a:ea typeface="+mn-ea"/>
                    <a:cs typeface="+mn-cs"/>
                  </a:endParaRPr>
                </a:p>
              </xdr:txBody>
            </xdr:sp>
            <xdr:sp macro="" textlink="">
              <xdr:nvSpPr>
                <xdr:cNvPr id="274" name="CuadroTexto 26">
                  <a:extLst>
                    <a:ext uri="{FF2B5EF4-FFF2-40B4-BE49-F238E27FC236}">
                      <a16:creationId xmlns:a16="http://schemas.microsoft.com/office/drawing/2014/main" id="{FB7924AB-0BCD-59B5-0C39-AB05F7A20F92}"/>
                    </a:ext>
                  </a:extLst>
                </xdr:cNvPr>
                <xdr:cNvSpPr txBox="1"/>
              </xdr:nvSpPr>
              <xdr:spPr>
                <a:xfrm>
                  <a:off x="227525" y="1293515"/>
                  <a:ext cx="1739185"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200" b="1">
                      <a:solidFill>
                        <a:srgbClr val="0FA2A9"/>
                      </a:solidFill>
                      <a:latin typeface="+mn-lt"/>
                      <a:ea typeface="+mn-ea"/>
                      <a:cs typeface="+mn-cs"/>
                    </a:rPr>
                    <a:t>Total Vuelos </a:t>
                  </a:r>
                </a:p>
              </xdr:txBody>
            </xdr:sp>
            <xdr:sp macro="" textlink="Bitácora!B1534">
              <xdr:nvSpPr>
                <xdr:cNvPr id="275" name="CuadroTexto 27">
                  <a:extLst>
                    <a:ext uri="{FF2B5EF4-FFF2-40B4-BE49-F238E27FC236}">
                      <a16:creationId xmlns:a16="http://schemas.microsoft.com/office/drawing/2014/main" id="{C16FA686-DBA8-E20E-C66F-FE520CCF5228}"/>
                    </a:ext>
                  </a:extLst>
                </xdr:cNvPr>
                <xdr:cNvSpPr txBox="1"/>
              </xdr:nvSpPr>
              <xdr:spPr>
                <a:xfrm>
                  <a:off x="1744099" y="1293515"/>
                  <a:ext cx="1148476"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DB8FDC32-EC75-4C64-BE9B-27509B8AA319}" type="TxLink">
                    <a:rPr lang="en-US" sz="1200" b="1" i="0" u="none" strike="noStrike">
                      <a:solidFill>
                        <a:schemeClr val="accent1">
                          <a:lumMod val="50000"/>
                        </a:schemeClr>
                      </a:solidFill>
                      <a:effectLst/>
                      <a:latin typeface="+mn-lt"/>
                      <a:ea typeface="+mn-ea"/>
                      <a:cs typeface="+mn-cs"/>
                    </a:rPr>
                    <a:pPr marL="0" indent="0" algn="r"/>
                    <a:t>5</a:t>
                  </a:fld>
                  <a:endParaRPr lang="es-ES" sz="1200" b="1" i="0" u="none" strike="noStrike">
                    <a:solidFill>
                      <a:schemeClr val="accent1">
                        <a:lumMod val="50000"/>
                      </a:schemeClr>
                    </a:solidFill>
                    <a:effectLst/>
                    <a:latin typeface="+mn-lt"/>
                    <a:ea typeface="+mn-ea"/>
                    <a:cs typeface="+mn-cs"/>
                  </a:endParaRPr>
                </a:p>
              </xdr:txBody>
            </xdr:sp>
            <xdr:sp macro="" textlink="">
              <xdr:nvSpPr>
                <xdr:cNvPr id="276" name="CuadroTexto 79">
                  <a:extLst>
                    <a:ext uri="{FF2B5EF4-FFF2-40B4-BE49-F238E27FC236}">
                      <a16:creationId xmlns:a16="http://schemas.microsoft.com/office/drawing/2014/main" id="{1669D201-0C3C-6CBF-FA8C-E0AF16068F7A}"/>
                    </a:ext>
                  </a:extLst>
                </xdr:cNvPr>
                <xdr:cNvSpPr txBox="1"/>
              </xdr:nvSpPr>
              <xdr:spPr>
                <a:xfrm>
                  <a:off x="227525" y="859982"/>
                  <a:ext cx="1739185"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1400" b="1">
                      <a:solidFill>
                        <a:srgbClr val="006878"/>
                      </a:solidFill>
                      <a:latin typeface="+mn-lt"/>
                      <a:ea typeface="+mn-ea"/>
                      <a:cs typeface="+mn-cs"/>
                    </a:rPr>
                    <a:t>Total Global</a:t>
                  </a:r>
                </a:p>
              </xdr:txBody>
            </xdr:sp>
            <xdr:sp macro="" textlink="Bitácora!I1530">
              <xdr:nvSpPr>
                <xdr:cNvPr id="277" name="CuadroTexto 80">
                  <a:extLst>
                    <a:ext uri="{FF2B5EF4-FFF2-40B4-BE49-F238E27FC236}">
                      <a16:creationId xmlns:a16="http://schemas.microsoft.com/office/drawing/2014/main" id="{CF3F8D44-EF72-770E-97E5-FFEA246B5052}"/>
                    </a:ext>
                  </a:extLst>
                </xdr:cNvPr>
                <xdr:cNvSpPr txBox="1"/>
              </xdr:nvSpPr>
              <xdr:spPr>
                <a:xfrm>
                  <a:off x="1494321" y="859981"/>
                  <a:ext cx="1398253" cy="156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564518C9-F9CE-4183-9F53-2FDBE0370945}" type="TxLink">
                    <a:rPr lang="en-US" sz="1400" b="1" i="0" u="none" strike="noStrike">
                      <a:solidFill>
                        <a:schemeClr val="accent1">
                          <a:lumMod val="50000"/>
                        </a:schemeClr>
                      </a:solidFill>
                      <a:effectLst/>
                      <a:latin typeface="+mn-lt"/>
                      <a:ea typeface="+mn-ea"/>
                      <a:cs typeface="+mn-cs"/>
                    </a:rPr>
                    <a:pPr marL="0" indent="0" algn="r"/>
                    <a:t>6,25</a:t>
                  </a:fld>
                  <a:endParaRPr lang="es-ES" sz="1400" b="1" i="0" u="none" strike="noStrike">
                    <a:solidFill>
                      <a:schemeClr val="accent1">
                        <a:lumMod val="50000"/>
                      </a:schemeClr>
                    </a:solidFill>
                    <a:effectLst/>
                    <a:latin typeface="+mn-lt"/>
                    <a:ea typeface="+mn-ea"/>
                    <a:cs typeface="+mn-cs"/>
                  </a:endParaRPr>
                </a:p>
              </xdr:txBody>
            </xdr:sp>
            <xdr:cxnSp macro="">
              <xdr:nvCxnSpPr>
                <xdr:cNvPr id="278" name="Conector recto 124">
                  <a:extLst>
                    <a:ext uri="{FF2B5EF4-FFF2-40B4-BE49-F238E27FC236}">
                      <a16:creationId xmlns:a16="http://schemas.microsoft.com/office/drawing/2014/main" id="{B1E26B34-7409-EFE9-3B3A-AF4A5C32C953}"/>
                    </a:ext>
                  </a:extLst>
                </xdr:cNvPr>
                <xdr:cNvCxnSpPr/>
              </xdr:nvCxnSpPr>
              <xdr:spPr>
                <a:xfrm>
                  <a:off x="241788" y="786270"/>
                  <a:ext cx="2691729" cy="0"/>
                </a:xfrm>
                <a:prstGeom prst="line">
                  <a:avLst/>
                </a:prstGeom>
                <a:ln>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sp macro="" textlink="Portada!$E$25">
              <xdr:nvSpPr>
                <xdr:cNvPr id="279" name="CuadroTexto 49">
                  <a:extLst>
                    <a:ext uri="{FF2B5EF4-FFF2-40B4-BE49-F238E27FC236}">
                      <a16:creationId xmlns:a16="http://schemas.microsoft.com/office/drawing/2014/main" id="{D9460FA9-B146-80E5-C93A-4E95AD45D8BD}"/>
                    </a:ext>
                  </a:extLst>
                </xdr:cNvPr>
                <xdr:cNvSpPr txBox="1"/>
              </xdr:nvSpPr>
              <xdr:spPr>
                <a:xfrm>
                  <a:off x="234462" y="468007"/>
                  <a:ext cx="2739353" cy="252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9D63B857-3402-4EF4-9D21-A5FCAC4DA9B5}" type="TxLink">
                    <a:rPr lang="en-US" sz="1200" b="1">
                      <a:solidFill>
                        <a:schemeClr val="accent5">
                          <a:lumMod val="50000"/>
                        </a:schemeClr>
                      </a:solidFill>
                      <a:latin typeface="+mn-lt"/>
                      <a:ea typeface="+mn-ea"/>
                      <a:cs typeface="+mn-cs"/>
                    </a:rPr>
                    <a:pPr marL="0" indent="0" algn="l"/>
                    <a:t>Nombre y Apellido</a:t>
                  </a:fld>
                  <a:endParaRPr lang="es-ES" sz="1200" b="1">
                    <a:solidFill>
                      <a:schemeClr val="accent5">
                        <a:lumMod val="50000"/>
                      </a:schemeClr>
                    </a:solidFill>
                    <a:latin typeface="+mn-lt"/>
                    <a:ea typeface="+mn-ea"/>
                    <a:cs typeface="+mn-cs"/>
                  </a:endParaRPr>
                </a:p>
              </xdr:txBody>
            </xdr:sp>
            <xdr:cxnSp macro="">
              <xdr:nvCxnSpPr>
                <xdr:cNvPr id="312" name="Conector recto 124">
                  <a:extLst>
                    <a:ext uri="{FF2B5EF4-FFF2-40B4-BE49-F238E27FC236}">
                      <a16:creationId xmlns:a16="http://schemas.microsoft.com/office/drawing/2014/main" id="{A89B8A3B-AD86-1B02-E6EF-5FEF829B31B9}"/>
                    </a:ext>
                  </a:extLst>
                </xdr:cNvPr>
                <xdr:cNvCxnSpPr/>
              </xdr:nvCxnSpPr>
              <xdr:spPr>
                <a:xfrm>
                  <a:off x="241788" y="1084847"/>
                  <a:ext cx="2691729" cy="0"/>
                </a:xfrm>
                <a:prstGeom prst="line">
                  <a:avLst/>
                </a:prstGeom>
                <a:ln>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34" name="CuadroTexto 24">
                  <a:extLst>
                    <a:ext uri="{FF2B5EF4-FFF2-40B4-BE49-F238E27FC236}">
                      <a16:creationId xmlns:a16="http://schemas.microsoft.com/office/drawing/2014/main" id="{6EA69942-C40D-ABD4-965E-7399A0926B43}"/>
                    </a:ext>
                  </a:extLst>
                </xdr:cNvPr>
                <xdr:cNvSpPr txBox="1"/>
              </xdr:nvSpPr>
              <xdr:spPr>
                <a:xfrm>
                  <a:off x="2113394" y="3788580"/>
                  <a:ext cx="448690"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600" b="1">
                      <a:solidFill>
                        <a:srgbClr val="0FA2A9"/>
                      </a:solidFill>
                      <a:latin typeface="+mn-lt"/>
                      <a:ea typeface="+mn-ea"/>
                      <a:cs typeface="+mn-cs"/>
                    </a:rPr>
                    <a:t>HORAS</a:t>
                  </a:r>
                </a:p>
              </xdr:txBody>
            </xdr:sp>
            <xdr:sp macro="" textlink="">
              <xdr:nvSpPr>
                <xdr:cNvPr id="335" name="CuadroTexto 24">
                  <a:extLst>
                    <a:ext uri="{FF2B5EF4-FFF2-40B4-BE49-F238E27FC236}">
                      <a16:creationId xmlns:a16="http://schemas.microsoft.com/office/drawing/2014/main" id="{81C8C5EB-4E1B-CFA7-40D7-C2DE3BDE3B4B}"/>
                    </a:ext>
                  </a:extLst>
                </xdr:cNvPr>
                <xdr:cNvSpPr txBox="1"/>
              </xdr:nvSpPr>
              <xdr:spPr>
                <a:xfrm>
                  <a:off x="2598461" y="3797836"/>
                  <a:ext cx="448690" cy="135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ES" sz="600" b="1">
                      <a:solidFill>
                        <a:srgbClr val="0FA2A9"/>
                      </a:solidFill>
                      <a:latin typeface="+mn-lt"/>
                      <a:ea typeface="+mn-ea"/>
                      <a:cs typeface="+mn-cs"/>
                    </a:rPr>
                    <a:t>HORAS</a:t>
                  </a:r>
                </a:p>
              </xdr:txBody>
            </xdr:sp>
          </xdr:grpSp>
          <xdr:grpSp>
            <xdr:nvGrpSpPr>
              <xdr:cNvPr id="174" name="Grupo 183">
                <a:extLst>
                  <a:ext uri="{FF2B5EF4-FFF2-40B4-BE49-F238E27FC236}">
                    <a16:creationId xmlns:a16="http://schemas.microsoft.com/office/drawing/2014/main" id="{847AEF5A-AC3A-29BD-4364-91DE776F335E}"/>
                  </a:ext>
                </a:extLst>
              </xdr:cNvPr>
              <xdr:cNvGrpSpPr/>
            </xdr:nvGrpSpPr>
            <xdr:grpSpPr>
              <a:xfrm>
                <a:off x="8608705" y="168089"/>
                <a:ext cx="2825504" cy="1774186"/>
                <a:chOff x="8641529" y="168089"/>
                <a:chExt cx="2837762" cy="1747809"/>
              </a:xfrm>
            </xdr:grpSpPr>
            <xdr:sp macro="" textlink="">
              <xdr:nvSpPr>
                <xdr:cNvPr id="233" name="Rectángulo: esquinas redondeadas 23">
                  <a:extLst>
                    <a:ext uri="{FF2B5EF4-FFF2-40B4-BE49-F238E27FC236}">
                      <a16:creationId xmlns:a16="http://schemas.microsoft.com/office/drawing/2014/main" id="{55F98437-BFD4-2D7B-F54C-788F0E372EC6}"/>
                    </a:ext>
                  </a:extLst>
                </xdr:cNvPr>
                <xdr:cNvSpPr/>
              </xdr:nvSpPr>
              <xdr:spPr>
                <a:xfrm>
                  <a:off x="8641529" y="168089"/>
                  <a:ext cx="2837762" cy="1747809"/>
                </a:xfrm>
                <a:prstGeom prst="roundRect">
                  <a:avLst>
                    <a:gd name="adj" fmla="val 3006"/>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34" name="CuadroTexto 117">
                  <a:extLst>
                    <a:ext uri="{FF2B5EF4-FFF2-40B4-BE49-F238E27FC236}">
                      <a16:creationId xmlns:a16="http://schemas.microsoft.com/office/drawing/2014/main" id="{5460497F-25E8-0C7B-85BA-6BAC153EFB85}"/>
                    </a:ext>
                  </a:extLst>
                </xdr:cNvPr>
                <xdr:cNvSpPr txBox="1"/>
              </xdr:nvSpPr>
              <xdr:spPr>
                <a:xfrm>
                  <a:off x="8763308" y="791013"/>
                  <a:ext cx="962146" cy="181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Piloto al mando</a:t>
                  </a:r>
                </a:p>
              </xdr:txBody>
            </xdr:sp>
            <xdr:sp macro="" textlink="">
              <xdr:nvSpPr>
                <xdr:cNvPr id="235" name="CuadroTexto 118">
                  <a:extLst>
                    <a:ext uri="{FF2B5EF4-FFF2-40B4-BE49-F238E27FC236}">
                      <a16:creationId xmlns:a16="http://schemas.microsoft.com/office/drawing/2014/main" id="{604C78B8-A5C8-640B-B127-28E79AD68418}"/>
                    </a:ext>
                  </a:extLst>
                </xdr:cNvPr>
                <xdr:cNvSpPr txBox="1"/>
              </xdr:nvSpPr>
              <xdr:spPr>
                <a:xfrm>
                  <a:off x="8672871" y="280076"/>
                  <a:ext cx="2091467" cy="126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200" b="1">
                      <a:solidFill>
                        <a:schemeClr val="accent5">
                          <a:lumMod val="50000"/>
                        </a:schemeClr>
                      </a:solidFill>
                      <a:latin typeface="+mn-lt"/>
                      <a:ea typeface="+mn-ea"/>
                      <a:cs typeface="+mn-cs"/>
                    </a:rPr>
                    <a:t>TIPO</a:t>
                  </a:r>
                  <a:r>
                    <a:rPr lang="es-ES" sz="1200" b="1">
                      <a:solidFill>
                        <a:srgbClr val="235348"/>
                      </a:solidFill>
                    </a:rPr>
                    <a:t> </a:t>
                  </a:r>
                  <a:r>
                    <a:rPr lang="es-ES" sz="1200" b="1">
                      <a:solidFill>
                        <a:schemeClr val="accent5">
                          <a:lumMod val="50000"/>
                        </a:schemeClr>
                      </a:solidFill>
                      <a:latin typeface="+mn-lt"/>
                      <a:ea typeface="+mn-ea"/>
                      <a:cs typeface="+mn-cs"/>
                    </a:rPr>
                    <a:t>DE</a:t>
                  </a:r>
                  <a:r>
                    <a:rPr lang="es-ES" sz="1200" b="1">
                      <a:solidFill>
                        <a:srgbClr val="235348"/>
                      </a:solidFill>
                    </a:rPr>
                    <a:t> </a:t>
                  </a:r>
                  <a:r>
                    <a:rPr lang="es-ES" sz="1200" b="1">
                      <a:solidFill>
                        <a:schemeClr val="accent5">
                          <a:lumMod val="50000"/>
                        </a:schemeClr>
                      </a:solidFill>
                      <a:latin typeface="+mn-lt"/>
                      <a:ea typeface="+mn-ea"/>
                      <a:cs typeface="+mn-cs"/>
                    </a:rPr>
                    <a:t>TIEMPO</a:t>
                  </a:r>
                  <a:r>
                    <a:rPr lang="es-ES" sz="1200" b="1">
                      <a:solidFill>
                        <a:srgbClr val="235348"/>
                      </a:solidFill>
                    </a:rPr>
                    <a:t> </a:t>
                  </a:r>
                  <a:r>
                    <a:rPr lang="es-ES" sz="1200" b="1">
                      <a:solidFill>
                        <a:schemeClr val="accent5">
                          <a:lumMod val="50000"/>
                        </a:schemeClr>
                      </a:solidFill>
                      <a:latin typeface="+mn-lt"/>
                      <a:ea typeface="+mn-ea"/>
                      <a:cs typeface="+mn-cs"/>
                    </a:rPr>
                    <a:t>DE</a:t>
                  </a:r>
                  <a:r>
                    <a:rPr lang="es-ES" sz="1200" b="1">
                      <a:solidFill>
                        <a:srgbClr val="235348"/>
                      </a:solidFill>
                    </a:rPr>
                    <a:t> </a:t>
                  </a:r>
                  <a:r>
                    <a:rPr lang="es-ES" sz="1200" b="1">
                      <a:solidFill>
                        <a:schemeClr val="accent5">
                          <a:lumMod val="50000"/>
                        </a:schemeClr>
                      </a:solidFill>
                      <a:latin typeface="+mn-lt"/>
                      <a:ea typeface="+mn-ea"/>
                      <a:cs typeface="+mn-cs"/>
                    </a:rPr>
                    <a:t>VUELO</a:t>
                  </a:r>
                </a:p>
              </xdr:txBody>
            </xdr:sp>
            <xdr:sp macro="" textlink="">
              <xdr:nvSpPr>
                <xdr:cNvPr id="236" name="CuadroTexto 119">
                  <a:extLst>
                    <a:ext uri="{FF2B5EF4-FFF2-40B4-BE49-F238E27FC236}">
                      <a16:creationId xmlns:a16="http://schemas.microsoft.com/office/drawing/2014/main" id="{B3A40B0D-2B09-8AD7-7AE2-51D9D80C49E5}"/>
                    </a:ext>
                  </a:extLst>
                </xdr:cNvPr>
                <xdr:cNvSpPr txBox="1"/>
              </xdr:nvSpPr>
              <xdr:spPr>
                <a:xfrm>
                  <a:off x="8763308" y="932427"/>
                  <a:ext cx="962146" cy="181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Co-piloto</a:t>
                  </a:r>
                </a:p>
              </xdr:txBody>
            </xdr:sp>
            <xdr:sp macro="" textlink="">
              <xdr:nvSpPr>
                <xdr:cNvPr id="237" name="CuadroTexto 120">
                  <a:extLst>
                    <a:ext uri="{FF2B5EF4-FFF2-40B4-BE49-F238E27FC236}">
                      <a16:creationId xmlns:a16="http://schemas.microsoft.com/office/drawing/2014/main" id="{3729D024-11C0-B2C2-71E4-D3874D8B8525}"/>
                    </a:ext>
                  </a:extLst>
                </xdr:cNvPr>
                <xdr:cNvSpPr txBox="1"/>
              </xdr:nvSpPr>
              <xdr:spPr>
                <a:xfrm>
                  <a:off x="8763308" y="1073219"/>
                  <a:ext cx="962146" cy="186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Travesia</a:t>
                  </a:r>
                </a:p>
              </xdr:txBody>
            </xdr:sp>
            <xdr:sp macro="" textlink="">
              <xdr:nvSpPr>
                <xdr:cNvPr id="238" name="CuadroTexto 121">
                  <a:extLst>
                    <a:ext uri="{FF2B5EF4-FFF2-40B4-BE49-F238E27FC236}">
                      <a16:creationId xmlns:a16="http://schemas.microsoft.com/office/drawing/2014/main" id="{11716CF1-BB48-30DB-FAAD-216ACB0D7AC4}"/>
                    </a:ext>
                  </a:extLst>
                </xdr:cNvPr>
                <xdr:cNvSpPr txBox="1"/>
              </xdr:nvSpPr>
              <xdr:spPr>
                <a:xfrm>
                  <a:off x="8763308" y="1219028"/>
                  <a:ext cx="962146" cy="181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Solo</a:t>
                  </a:r>
                </a:p>
              </xdr:txBody>
            </xdr:sp>
            <xdr:sp macro="" textlink="">
              <xdr:nvSpPr>
                <xdr:cNvPr id="239" name="CuadroTexto 122">
                  <a:extLst>
                    <a:ext uri="{FF2B5EF4-FFF2-40B4-BE49-F238E27FC236}">
                      <a16:creationId xmlns:a16="http://schemas.microsoft.com/office/drawing/2014/main" id="{70DC3132-7E5D-222C-F64F-E92B44EC09AD}"/>
                    </a:ext>
                  </a:extLst>
                </xdr:cNvPr>
                <xdr:cNvSpPr txBox="1"/>
              </xdr:nvSpPr>
              <xdr:spPr>
                <a:xfrm>
                  <a:off x="8763308" y="1359821"/>
                  <a:ext cx="962146" cy="181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Instr.</a:t>
                  </a:r>
                  <a:r>
                    <a:rPr lang="es-ES" sz="900" b="1" baseline="0">
                      <a:solidFill>
                        <a:srgbClr val="002060"/>
                      </a:solidFill>
                    </a:rPr>
                    <a:t> Recibida</a:t>
                  </a:r>
                  <a:endParaRPr lang="es-ES" sz="900" b="1">
                    <a:solidFill>
                      <a:srgbClr val="002060"/>
                    </a:solidFill>
                  </a:endParaRPr>
                </a:p>
              </xdr:txBody>
            </xdr:sp>
            <xdr:sp macro="" textlink="">
              <xdr:nvSpPr>
                <xdr:cNvPr id="240" name="CuadroTexto 123">
                  <a:extLst>
                    <a:ext uri="{FF2B5EF4-FFF2-40B4-BE49-F238E27FC236}">
                      <a16:creationId xmlns:a16="http://schemas.microsoft.com/office/drawing/2014/main" id="{7809A457-62CA-37F8-376B-B8BAEF5B663C}"/>
                    </a:ext>
                  </a:extLst>
                </xdr:cNvPr>
                <xdr:cNvSpPr txBox="1"/>
              </xdr:nvSpPr>
              <xdr:spPr>
                <a:xfrm>
                  <a:off x="8763308" y="1500613"/>
                  <a:ext cx="962146" cy="18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Como instruc.</a:t>
                  </a:r>
                </a:p>
              </xdr:txBody>
            </xdr:sp>
            <xdr:sp macro="" textlink="Bitácora!Y1533">
              <xdr:nvSpPr>
                <xdr:cNvPr id="241" name="CuadroTexto 130">
                  <a:extLst>
                    <a:ext uri="{FF2B5EF4-FFF2-40B4-BE49-F238E27FC236}">
                      <a16:creationId xmlns:a16="http://schemas.microsoft.com/office/drawing/2014/main" id="{BFA40358-BBE4-AC5D-64EB-2E59886ED0DE}"/>
                    </a:ext>
                  </a:extLst>
                </xdr:cNvPr>
                <xdr:cNvSpPr txBox="1"/>
              </xdr:nvSpPr>
              <xdr:spPr>
                <a:xfrm>
                  <a:off x="10887753" y="817547"/>
                  <a:ext cx="575469" cy="130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86773C4E-783E-4012-8A04-72D25B41F776}" type="TxLink">
                    <a:rPr lang="en-US" sz="900" b="1" i="0" u="none" strike="noStrike">
                      <a:solidFill>
                        <a:srgbClr val="0FA2A9"/>
                      </a:solidFill>
                      <a:latin typeface="Arial Narrow"/>
                      <a:ea typeface="+mn-ea"/>
                      <a:cs typeface="+mn-cs"/>
                    </a:rPr>
                    <a:pPr marL="0" indent="0"/>
                    <a:t>2,50</a:t>
                  </a:fld>
                  <a:endParaRPr lang="es-ES" sz="900" b="1" i="0" u="none" strike="noStrike">
                    <a:solidFill>
                      <a:srgbClr val="0FA2A9"/>
                    </a:solidFill>
                    <a:latin typeface="Arial Narrow"/>
                    <a:ea typeface="+mn-ea"/>
                    <a:cs typeface="+mn-cs"/>
                  </a:endParaRPr>
                </a:p>
              </xdr:txBody>
            </xdr:sp>
            <xdr:sp macro="" textlink="Bitácora!Z1533">
              <xdr:nvSpPr>
                <xdr:cNvPr id="242" name="CuadroTexto 131">
                  <a:extLst>
                    <a:ext uri="{FF2B5EF4-FFF2-40B4-BE49-F238E27FC236}">
                      <a16:creationId xmlns:a16="http://schemas.microsoft.com/office/drawing/2014/main" id="{66534C52-FB22-EA7E-C2B9-E8058A0B6510}"/>
                    </a:ext>
                  </a:extLst>
                </xdr:cNvPr>
                <xdr:cNvSpPr txBox="1"/>
              </xdr:nvSpPr>
              <xdr:spPr>
                <a:xfrm>
                  <a:off x="10887753" y="959745"/>
                  <a:ext cx="575469"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B4FBCB9D-EEB6-4264-94D2-34D47BD08704}"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Bitácora!W1533">
              <xdr:nvSpPr>
                <xdr:cNvPr id="243" name="CuadroTexto 132">
                  <a:extLst>
                    <a:ext uri="{FF2B5EF4-FFF2-40B4-BE49-F238E27FC236}">
                      <a16:creationId xmlns:a16="http://schemas.microsoft.com/office/drawing/2014/main" id="{6B6D8E18-570A-31EC-EBD5-BFD4A41D251C}"/>
                    </a:ext>
                  </a:extLst>
                </xdr:cNvPr>
                <xdr:cNvSpPr txBox="1"/>
              </xdr:nvSpPr>
              <xdr:spPr>
                <a:xfrm>
                  <a:off x="10887752" y="1101679"/>
                  <a:ext cx="575469" cy="134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A11055F7-CA71-4CE8-AB63-3E1ED439B82A}"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Bitácora!X1533">
              <xdr:nvSpPr>
                <xdr:cNvPr id="244" name="CuadroTexto 133">
                  <a:extLst>
                    <a:ext uri="{FF2B5EF4-FFF2-40B4-BE49-F238E27FC236}">
                      <a16:creationId xmlns:a16="http://schemas.microsoft.com/office/drawing/2014/main" id="{50EF31ED-92BA-A5A7-8113-6294D827E9A0}"/>
                    </a:ext>
                  </a:extLst>
                </xdr:cNvPr>
                <xdr:cNvSpPr txBox="1"/>
              </xdr:nvSpPr>
              <xdr:spPr>
                <a:xfrm>
                  <a:off x="10887752" y="1246903"/>
                  <a:ext cx="575469" cy="130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EB4B1F67-FD4E-4498-A832-41A3083237C8}"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Bitácora!AA1533">
              <xdr:nvSpPr>
                <xdr:cNvPr id="245" name="CuadroTexto 134">
                  <a:extLst>
                    <a:ext uri="{FF2B5EF4-FFF2-40B4-BE49-F238E27FC236}">
                      <a16:creationId xmlns:a16="http://schemas.microsoft.com/office/drawing/2014/main" id="{643F09C4-6A36-3677-D9A5-E7D560B640F5}"/>
                    </a:ext>
                  </a:extLst>
                </xdr:cNvPr>
                <xdr:cNvSpPr txBox="1"/>
              </xdr:nvSpPr>
              <xdr:spPr>
                <a:xfrm>
                  <a:off x="10887752" y="1389103"/>
                  <a:ext cx="575469"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38C58C9B-9E9F-4408-AA7B-96BCCD93FA35}" type="TxLink">
                    <a:rPr lang="en-US" sz="900" b="1" i="0" u="none" strike="noStrike">
                      <a:solidFill>
                        <a:srgbClr val="0FA2A9"/>
                      </a:solidFill>
                      <a:latin typeface="Arial Narrow"/>
                      <a:ea typeface="+mn-ea"/>
                      <a:cs typeface="+mn-cs"/>
                    </a:rPr>
                    <a:pPr marL="0" indent="0"/>
                    <a:t>3,75</a:t>
                  </a:fld>
                  <a:endParaRPr lang="es-ES" sz="900" b="1" i="0" u="none" strike="noStrike">
                    <a:solidFill>
                      <a:srgbClr val="0FA2A9"/>
                    </a:solidFill>
                    <a:latin typeface="Arial Narrow"/>
                    <a:ea typeface="+mn-ea"/>
                    <a:cs typeface="+mn-cs"/>
                  </a:endParaRPr>
                </a:p>
              </xdr:txBody>
            </xdr:sp>
            <xdr:sp macro="" textlink="Bitácora!AB1533">
              <xdr:nvSpPr>
                <xdr:cNvPr id="246" name="CuadroTexto 135">
                  <a:extLst>
                    <a:ext uri="{FF2B5EF4-FFF2-40B4-BE49-F238E27FC236}">
                      <a16:creationId xmlns:a16="http://schemas.microsoft.com/office/drawing/2014/main" id="{9641531F-E348-889D-A3E4-92254A3577E9}"/>
                    </a:ext>
                  </a:extLst>
                </xdr:cNvPr>
                <xdr:cNvSpPr txBox="1"/>
              </xdr:nvSpPr>
              <xdr:spPr>
                <a:xfrm>
                  <a:off x="10887752" y="1531038"/>
                  <a:ext cx="575469" cy="134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102A0E57-22BB-4902-8B29-91B971FCB4B4}"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Bitácora!Y1534">
              <xdr:nvSpPr>
                <xdr:cNvPr id="247" name="CuadroTexto 136">
                  <a:extLst>
                    <a:ext uri="{FF2B5EF4-FFF2-40B4-BE49-F238E27FC236}">
                      <a16:creationId xmlns:a16="http://schemas.microsoft.com/office/drawing/2014/main" id="{FFAE1DE9-619B-ABA4-2CF6-38134D37BF62}"/>
                    </a:ext>
                  </a:extLst>
                </xdr:cNvPr>
                <xdr:cNvSpPr txBox="1"/>
              </xdr:nvSpPr>
              <xdr:spPr>
                <a:xfrm>
                  <a:off x="9763315" y="817545"/>
                  <a:ext cx="598185" cy="13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F11EB110-9738-4F46-8494-918F53C4D06A}" type="TxLink">
                    <a:rPr lang="en-US" sz="900" b="1" i="0" u="none" strike="noStrike">
                      <a:solidFill>
                        <a:srgbClr val="0FA2A9"/>
                      </a:solidFill>
                      <a:latin typeface="Arial Narrow"/>
                      <a:ea typeface="+mn-ea"/>
                      <a:cs typeface="+mn-cs"/>
                    </a:rPr>
                    <a:pPr marL="0" indent="0"/>
                    <a:t>2,50</a:t>
                  </a:fld>
                  <a:endParaRPr lang="es-ES" sz="900" b="1" i="0" u="none" strike="noStrike">
                    <a:solidFill>
                      <a:srgbClr val="0FA2A9"/>
                    </a:solidFill>
                    <a:latin typeface="Arial Narrow"/>
                    <a:ea typeface="+mn-ea"/>
                    <a:cs typeface="+mn-cs"/>
                  </a:endParaRPr>
                </a:p>
              </xdr:txBody>
            </xdr:sp>
            <xdr:sp macro="" textlink="Bitácora!Z1532">
              <xdr:nvSpPr>
                <xdr:cNvPr id="248" name="CuadroTexto 137">
                  <a:extLst>
                    <a:ext uri="{FF2B5EF4-FFF2-40B4-BE49-F238E27FC236}">
                      <a16:creationId xmlns:a16="http://schemas.microsoft.com/office/drawing/2014/main" id="{7C203EE1-2686-26B1-05B2-AA1DB172930F}"/>
                    </a:ext>
                  </a:extLst>
                </xdr:cNvPr>
                <xdr:cNvSpPr txBox="1"/>
              </xdr:nvSpPr>
              <xdr:spPr>
                <a:xfrm>
                  <a:off x="9763315" y="959745"/>
                  <a:ext cx="598185"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7C14C3BF-F859-41ED-B499-1159728B3389}"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1]Bitácora!V1531">
              <xdr:nvSpPr>
                <xdr:cNvPr id="249" name="CuadroTexto 138">
                  <a:extLst>
                    <a:ext uri="{FF2B5EF4-FFF2-40B4-BE49-F238E27FC236}">
                      <a16:creationId xmlns:a16="http://schemas.microsoft.com/office/drawing/2014/main" id="{D8C9F14C-4321-80B2-2B22-94F43602F045}"/>
                    </a:ext>
                  </a:extLst>
                </xdr:cNvPr>
                <xdr:cNvSpPr txBox="1"/>
              </xdr:nvSpPr>
              <xdr:spPr>
                <a:xfrm>
                  <a:off x="9763314" y="1101679"/>
                  <a:ext cx="598185" cy="134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0A021DAA-7CD6-472B-AB2D-7BBA47D38503}"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1]Bitácora!W1531">
              <xdr:nvSpPr>
                <xdr:cNvPr id="250" name="CuadroTexto 139">
                  <a:extLst>
                    <a:ext uri="{FF2B5EF4-FFF2-40B4-BE49-F238E27FC236}">
                      <a16:creationId xmlns:a16="http://schemas.microsoft.com/office/drawing/2014/main" id="{72404F0F-6F47-39BB-DB5E-1E3BE8CB8CD9}"/>
                    </a:ext>
                  </a:extLst>
                </xdr:cNvPr>
                <xdr:cNvSpPr txBox="1"/>
              </xdr:nvSpPr>
              <xdr:spPr>
                <a:xfrm>
                  <a:off x="9763314" y="1246903"/>
                  <a:ext cx="598185" cy="13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579892E3-608A-40E4-8024-CF85B70CCA5B}"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1]Bitácora!Z1531">
              <xdr:nvSpPr>
                <xdr:cNvPr id="251" name="CuadroTexto 140">
                  <a:extLst>
                    <a:ext uri="{FF2B5EF4-FFF2-40B4-BE49-F238E27FC236}">
                      <a16:creationId xmlns:a16="http://schemas.microsoft.com/office/drawing/2014/main" id="{A84C2697-9C09-A5AD-CE87-114B8E13267B}"/>
                    </a:ext>
                  </a:extLst>
                </xdr:cNvPr>
                <xdr:cNvSpPr txBox="1"/>
              </xdr:nvSpPr>
              <xdr:spPr>
                <a:xfrm>
                  <a:off x="9763314" y="1389103"/>
                  <a:ext cx="598185"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5564B9AC-E7C8-4F87-8DDA-3BF618E7ACDF}" type="TxLink">
                    <a:rPr lang="en-US" sz="900" b="1" i="0" u="none" strike="noStrike">
                      <a:solidFill>
                        <a:srgbClr val="0FA2A9"/>
                      </a:solidFill>
                      <a:latin typeface="Arial Narrow"/>
                      <a:ea typeface="+mn-ea"/>
                      <a:cs typeface="+mn-cs"/>
                    </a:rPr>
                    <a:pPr marL="0" indent="0"/>
                    <a:t>3,75</a:t>
                  </a:fld>
                  <a:endParaRPr lang="es-ES" sz="900" b="1" i="0" u="none" strike="noStrike">
                    <a:solidFill>
                      <a:srgbClr val="0FA2A9"/>
                    </a:solidFill>
                    <a:latin typeface="Arial Narrow"/>
                    <a:ea typeface="+mn-ea"/>
                    <a:cs typeface="+mn-cs"/>
                  </a:endParaRPr>
                </a:p>
              </xdr:txBody>
            </xdr:sp>
            <xdr:sp macro="" textlink="[1]Bitácora!AA1531">
              <xdr:nvSpPr>
                <xdr:cNvPr id="252" name="CuadroTexto 141">
                  <a:extLst>
                    <a:ext uri="{FF2B5EF4-FFF2-40B4-BE49-F238E27FC236}">
                      <a16:creationId xmlns:a16="http://schemas.microsoft.com/office/drawing/2014/main" id="{0CB1E50C-7610-5683-09C7-94ADC5A726E2}"/>
                    </a:ext>
                  </a:extLst>
                </xdr:cNvPr>
                <xdr:cNvSpPr txBox="1"/>
              </xdr:nvSpPr>
              <xdr:spPr>
                <a:xfrm>
                  <a:off x="9763314" y="1531037"/>
                  <a:ext cx="598185" cy="134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29430414-3723-4B33-AA07-E0B4554F3A96}" type="TxLink">
                    <a:rPr lang="en-US" sz="900" b="1" i="0" u="none" strike="noStrike">
                      <a:solidFill>
                        <a:srgbClr val="0FA2A9"/>
                      </a:solidFill>
                      <a:latin typeface="Arial Narrow"/>
                      <a:ea typeface="+mn-ea"/>
                      <a:cs typeface="+mn-cs"/>
                    </a:rPr>
                    <a:pPr marL="0" indent="0"/>
                    <a:t>0,00</a:t>
                  </a:fld>
                  <a:endParaRPr lang="es-ES" sz="900" b="1" i="0" u="none" strike="noStrike">
                    <a:solidFill>
                      <a:srgbClr val="0FA2A9"/>
                    </a:solidFill>
                    <a:latin typeface="Arial Narrow"/>
                    <a:ea typeface="+mn-ea"/>
                    <a:cs typeface="+mn-cs"/>
                  </a:endParaRPr>
                </a:p>
              </xdr:txBody>
            </xdr:sp>
            <xdr:sp macro="" textlink="Bitácora!Y1537">
              <xdr:nvSpPr>
                <xdr:cNvPr id="253" name="CuadroTexto 142">
                  <a:extLst>
                    <a:ext uri="{FF2B5EF4-FFF2-40B4-BE49-F238E27FC236}">
                      <a16:creationId xmlns:a16="http://schemas.microsoft.com/office/drawing/2014/main" id="{E856E18E-01EB-4B3D-1009-0CF1C7B68E0C}"/>
                    </a:ext>
                  </a:extLst>
                </xdr:cNvPr>
                <xdr:cNvSpPr txBox="1"/>
              </xdr:nvSpPr>
              <xdr:spPr>
                <a:xfrm>
                  <a:off x="10384215" y="817546"/>
                  <a:ext cx="484607" cy="13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49813600-A55F-4761-9F64-854E71E28936}" type="TxLink">
                    <a:rPr lang="en-US" sz="900" b="1" i="0" u="none" strike="noStrike">
                      <a:solidFill>
                        <a:schemeClr val="accent5">
                          <a:lumMod val="50000"/>
                        </a:schemeClr>
                      </a:solidFill>
                      <a:latin typeface="Arial Narrow"/>
                      <a:ea typeface="+mn-ea"/>
                      <a:cs typeface="+mn-cs"/>
                    </a:rPr>
                    <a:pPr marL="0" indent="0"/>
                    <a:t>1</a:t>
                  </a:fld>
                  <a:endParaRPr lang="en-US" sz="900" b="1" i="0" u="none" strike="noStrike">
                    <a:solidFill>
                      <a:schemeClr val="accent5">
                        <a:lumMod val="50000"/>
                      </a:schemeClr>
                    </a:solidFill>
                    <a:latin typeface="Arial Narrow"/>
                    <a:ea typeface="+mn-ea"/>
                    <a:cs typeface="+mn-cs"/>
                  </a:endParaRPr>
                </a:p>
              </xdr:txBody>
            </xdr:sp>
            <xdr:sp macro="" textlink="Bitácora!Z1537">
              <xdr:nvSpPr>
                <xdr:cNvPr id="254" name="CuadroTexto 143">
                  <a:extLst>
                    <a:ext uri="{FF2B5EF4-FFF2-40B4-BE49-F238E27FC236}">
                      <a16:creationId xmlns:a16="http://schemas.microsoft.com/office/drawing/2014/main" id="{30FE5060-DDDB-8B18-C40E-7661234D65CB}"/>
                    </a:ext>
                  </a:extLst>
                </xdr:cNvPr>
                <xdr:cNvSpPr txBox="1"/>
              </xdr:nvSpPr>
              <xdr:spPr>
                <a:xfrm>
                  <a:off x="10384215" y="959745"/>
                  <a:ext cx="484607"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31CF3AB3-D882-49A4-9671-B934AEB1842C}" type="TxLink">
                    <a:rPr lang="en-US" sz="900" b="1" i="0" u="none" strike="noStrike">
                      <a:solidFill>
                        <a:schemeClr val="accent5">
                          <a:lumMod val="50000"/>
                        </a:schemeClr>
                      </a:solidFill>
                      <a:latin typeface="Arial Narrow"/>
                      <a:ea typeface="+mn-ea"/>
                      <a:cs typeface="+mn-cs"/>
                    </a:rPr>
                    <a:pPr marL="0" indent="0"/>
                    <a:t>0</a:t>
                  </a:fld>
                  <a:endParaRPr lang="es-ES" sz="900" b="1" i="0" u="none" strike="noStrike">
                    <a:solidFill>
                      <a:schemeClr val="accent5">
                        <a:lumMod val="50000"/>
                      </a:schemeClr>
                    </a:solidFill>
                    <a:latin typeface="Arial Narrow"/>
                    <a:ea typeface="+mn-ea"/>
                    <a:cs typeface="+mn-cs"/>
                  </a:endParaRPr>
                </a:p>
              </xdr:txBody>
            </xdr:sp>
            <xdr:sp macro="" textlink="Bitácora!W1537">
              <xdr:nvSpPr>
                <xdr:cNvPr id="255" name="CuadroTexto 144">
                  <a:extLst>
                    <a:ext uri="{FF2B5EF4-FFF2-40B4-BE49-F238E27FC236}">
                      <a16:creationId xmlns:a16="http://schemas.microsoft.com/office/drawing/2014/main" id="{BCC09D0A-E40F-84F0-29FC-650BCADF2052}"/>
                    </a:ext>
                  </a:extLst>
                </xdr:cNvPr>
                <xdr:cNvSpPr txBox="1"/>
              </xdr:nvSpPr>
              <xdr:spPr>
                <a:xfrm>
                  <a:off x="10384214" y="1101679"/>
                  <a:ext cx="484607" cy="134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6FBFF28E-D25E-489B-8ECC-D8CE2900E575}" type="TxLink">
                    <a:rPr lang="en-US" sz="900" b="1" i="0" u="none" strike="noStrike">
                      <a:solidFill>
                        <a:schemeClr val="accent5">
                          <a:lumMod val="50000"/>
                        </a:schemeClr>
                      </a:solidFill>
                      <a:latin typeface="Arial Narrow"/>
                      <a:ea typeface="+mn-ea"/>
                      <a:cs typeface="+mn-cs"/>
                    </a:rPr>
                    <a:pPr marL="0" indent="0"/>
                    <a:t>0</a:t>
                  </a:fld>
                  <a:endParaRPr lang="es-ES" sz="900" b="1" i="0" u="none" strike="noStrike">
                    <a:solidFill>
                      <a:schemeClr val="accent5">
                        <a:lumMod val="50000"/>
                      </a:schemeClr>
                    </a:solidFill>
                    <a:latin typeface="Arial Narrow"/>
                    <a:ea typeface="+mn-ea"/>
                    <a:cs typeface="+mn-cs"/>
                  </a:endParaRPr>
                </a:p>
              </xdr:txBody>
            </xdr:sp>
            <xdr:sp macro="" textlink="Bitácora!X1537">
              <xdr:nvSpPr>
                <xdr:cNvPr id="256" name="CuadroTexto 145">
                  <a:extLst>
                    <a:ext uri="{FF2B5EF4-FFF2-40B4-BE49-F238E27FC236}">
                      <a16:creationId xmlns:a16="http://schemas.microsoft.com/office/drawing/2014/main" id="{2BBE0488-ACBA-926C-2224-D27E70F806D5}"/>
                    </a:ext>
                  </a:extLst>
                </xdr:cNvPr>
                <xdr:cNvSpPr txBox="1"/>
              </xdr:nvSpPr>
              <xdr:spPr>
                <a:xfrm>
                  <a:off x="10384214" y="1246903"/>
                  <a:ext cx="484607" cy="13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9117674C-9CA3-45B0-8EF5-5D5F60B44FCA}" type="TxLink">
                    <a:rPr lang="en-US" sz="900" b="1" i="0" u="none" strike="noStrike">
                      <a:solidFill>
                        <a:schemeClr val="accent5">
                          <a:lumMod val="50000"/>
                        </a:schemeClr>
                      </a:solidFill>
                      <a:latin typeface="Arial Narrow"/>
                      <a:ea typeface="+mn-ea"/>
                      <a:cs typeface="+mn-cs"/>
                    </a:rPr>
                    <a:pPr marL="0" indent="0"/>
                    <a:t>0</a:t>
                  </a:fld>
                  <a:endParaRPr lang="es-ES" sz="900" b="1" i="0" u="none" strike="noStrike">
                    <a:solidFill>
                      <a:schemeClr val="accent5">
                        <a:lumMod val="50000"/>
                      </a:schemeClr>
                    </a:solidFill>
                    <a:latin typeface="Arial Narrow"/>
                    <a:ea typeface="+mn-ea"/>
                    <a:cs typeface="+mn-cs"/>
                  </a:endParaRPr>
                </a:p>
              </xdr:txBody>
            </xdr:sp>
            <xdr:sp macro="" textlink="Bitácora!AA1537">
              <xdr:nvSpPr>
                <xdr:cNvPr id="257" name="CuadroTexto 146">
                  <a:extLst>
                    <a:ext uri="{FF2B5EF4-FFF2-40B4-BE49-F238E27FC236}">
                      <a16:creationId xmlns:a16="http://schemas.microsoft.com/office/drawing/2014/main" id="{0A5479F1-3085-4781-9C8C-D1D843323CAF}"/>
                    </a:ext>
                  </a:extLst>
                </xdr:cNvPr>
                <xdr:cNvSpPr txBox="1"/>
              </xdr:nvSpPr>
              <xdr:spPr>
                <a:xfrm>
                  <a:off x="10384214" y="1389103"/>
                  <a:ext cx="484607" cy="13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63E3F114-0A83-4015-8DA0-E275B8F5D524}" type="TxLink">
                    <a:rPr lang="en-US" sz="900" b="1" i="0" u="none" strike="noStrike">
                      <a:solidFill>
                        <a:schemeClr val="accent5">
                          <a:lumMod val="50000"/>
                        </a:schemeClr>
                      </a:solidFill>
                      <a:latin typeface="Arial Narrow"/>
                      <a:ea typeface="+mn-ea"/>
                      <a:cs typeface="+mn-cs"/>
                    </a:rPr>
                    <a:pPr marL="0" indent="0"/>
                    <a:t>4</a:t>
                  </a:fld>
                  <a:endParaRPr lang="es-ES" sz="900" b="1" i="0" u="none" strike="noStrike">
                    <a:solidFill>
                      <a:schemeClr val="accent5">
                        <a:lumMod val="50000"/>
                      </a:schemeClr>
                    </a:solidFill>
                    <a:latin typeface="Arial Narrow"/>
                    <a:ea typeface="+mn-ea"/>
                    <a:cs typeface="+mn-cs"/>
                  </a:endParaRPr>
                </a:p>
              </xdr:txBody>
            </xdr:sp>
            <xdr:sp macro="" textlink="Bitácora!AB1537">
              <xdr:nvSpPr>
                <xdr:cNvPr id="258" name="CuadroTexto 147">
                  <a:extLst>
                    <a:ext uri="{FF2B5EF4-FFF2-40B4-BE49-F238E27FC236}">
                      <a16:creationId xmlns:a16="http://schemas.microsoft.com/office/drawing/2014/main" id="{FD23B67F-FD68-EB0C-1680-0F59BBDBA931}"/>
                    </a:ext>
                  </a:extLst>
                </xdr:cNvPr>
                <xdr:cNvSpPr txBox="1"/>
              </xdr:nvSpPr>
              <xdr:spPr>
                <a:xfrm>
                  <a:off x="10384214" y="1531037"/>
                  <a:ext cx="484607" cy="134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7E3CF8A3-8D52-4869-B8CA-2CD61C54B7BE}" type="TxLink">
                    <a:rPr lang="en-US" sz="900" b="1" i="0" u="none" strike="noStrike">
                      <a:solidFill>
                        <a:schemeClr val="accent5">
                          <a:lumMod val="50000"/>
                        </a:schemeClr>
                      </a:solidFill>
                      <a:latin typeface="Arial Narrow"/>
                      <a:ea typeface="+mn-ea"/>
                      <a:cs typeface="+mn-cs"/>
                    </a:rPr>
                    <a:pPr marL="0" indent="0"/>
                    <a:t>0</a:t>
                  </a:fld>
                  <a:endParaRPr lang="es-ES" sz="900" b="1" i="0" u="none" strike="noStrike">
                    <a:solidFill>
                      <a:schemeClr val="accent5">
                        <a:lumMod val="50000"/>
                      </a:schemeClr>
                    </a:solidFill>
                    <a:latin typeface="Arial Narrow"/>
                    <a:ea typeface="+mn-ea"/>
                    <a:cs typeface="+mn-cs"/>
                  </a:endParaRPr>
                </a:p>
              </xdr:txBody>
            </xdr:sp>
            <xdr:sp macro="" textlink="">
              <xdr:nvSpPr>
                <xdr:cNvPr id="259" name="CuadroTexto 150">
                  <a:extLst>
                    <a:ext uri="{FF2B5EF4-FFF2-40B4-BE49-F238E27FC236}">
                      <a16:creationId xmlns:a16="http://schemas.microsoft.com/office/drawing/2014/main" id="{BBD67171-080C-AA5C-7626-9B30058E7CA6}"/>
                    </a:ext>
                  </a:extLst>
                </xdr:cNvPr>
                <xdr:cNvSpPr txBox="1"/>
              </xdr:nvSpPr>
              <xdr:spPr>
                <a:xfrm>
                  <a:off x="9491315" y="556569"/>
                  <a:ext cx="878758" cy="1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Esta</a:t>
                  </a:r>
                  <a:r>
                    <a:rPr lang="es-ES" sz="900" b="1" baseline="0">
                      <a:solidFill>
                        <a:srgbClr val="002060"/>
                      </a:solidFill>
                    </a:rPr>
                    <a:t> Bitácora</a:t>
                  </a:r>
                  <a:endParaRPr lang="es-ES" sz="900" b="1">
                    <a:solidFill>
                      <a:srgbClr val="002060"/>
                    </a:solidFill>
                  </a:endParaRPr>
                </a:p>
              </xdr:txBody>
            </xdr:sp>
            <xdr:sp macro="" textlink="">
              <xdr:nvSpPr>
                <xdr:cNvPr id="260" name="CuadroTexto 151">
                  <a:extLst>
                    <a:ext uri="{FF2B5EF4-FFF2-40B4-BE49-F238E27FC236}">
                      <a16:creationId xmlns:a16="http://schemas.microsoft.com/office/drawing/2014/main" id="{049055C7-A414-E30F-5AAC-ECFAC2FEC9D4}"/>
                    </a:ext>
                  </a:extLst>
                </xdr:cNvPr>
                <xdr:cNvSpPr txBox="1"/>
              </xdr:nvSpPr>
              <xdr:spPr>
                <a:xfrm>
                  <a:off x="10856805" y="575279"/>
                  <a:ext cx="536301" cy="166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900" b="1">
                      <a:solidFill>
                        <a:srgbClr val="006878"/>
                      </a:solidFill>
                    </a:rPr>
                    <a:t>TOTAL</a:t>
                  </a:r>
                </a:p>
              </xdr:txBody>
            </xdr:sp>
            <xdr:sp macro="" textlink="">
              <xdr:nvSpPr>
                <xdr:cNvPr id="261" name="CuadroTexto 153">
                  <a:extLst>
                    <a:ext uri="{FF2B5EF4-FFF2-40B4-BE49-F238E27FC236}">
                      <a16:creationId xmlns:a16="http://schemas.microsoft.com/office/drawing/2014/main" id="{D30ADAE6-5BEE-E7BE-B36A-C4398D9AD921}"/>
                    </a:ext>
                  </a:extLst>
                </xdr:cNvPr>
                <xdr:cNvSpPr txBox="1"/>
              </xdr:nvSpPr>
              <xdr:spPr>
                <a:xfrm>
                  <a:off x="10290364" y="549086"/>
                  <a:ext cx="669921" cy="209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900" b="1">
                      <a:solidFill>
                        <a:srgbClr val="002060"/>
                      </a:solidFill>
                    </a:rPr>
                    <a:t>Nº</a:t>
                  </a:r>
                  <a:r>
                    <a:rPr lang="es-ES" sz="900" b="1" baseline="0">
                      <a:solidFill>
                        <a:srgbClr val="002060"/>
                      </a:solidFill>
                    </a:rPr>
                    <a:t> Vuelos</a:t>
                  </a:r>
                  <a:endParaRPr lang="es-ES" sz="900" b="1">
                    <a:solidFill>
                      <a:srgbClr val="002060"/>
                    </a:solidFill>
                  </a:endParaRPr>
                </a:p>
              </xdr:txBody>
            </xdr:sp>
            <xdr:cxnSp macro="">
              <xdr:nvCxnSpPr>
                <xdr:cNvPr id="262" name="Conector recto 156">
                  <a:extLst>
                    <a:ext uri="{FF2B5EF4-FFF2-40B4-BE49-F238E27FC236}">
                      <a16:creationId xmlns:a16="http://schemas.microsoft.com/office/drawing/2014/main" id="{ED9B0A0D-38F2-6486-DECF-D8477B8DBD59}"/>
                    </a:ext>
                  </a:extLst>
                </xdr:cNvPr>
                <xdr:cNvCxnSpPr/>
              </xdr:nvCxnSpPr>
              <xdr:spPr>
                <a:xfrm>
                  <a:off x="9749701" y="777331"/>
                  <a:ext cx="0" cy="939762"/>
                </a:xfrm>
                <a:prstGeom prst="line">
                  <a:avLst/>
                </a:prstGeom>
                <a:ln>
                  <a:solidFill>
                    <a:srgbClr val="006878"/>
                  </a:solidFill>
                </a:ln>
              </xdr:spPr>
              <xdr:style>
                <a:lnRef idx="1">
                  <a:schemeClr val="accent1"/>
                </a:lnRef>
                <a:fillRef idx="0">
                  <a:schemeClr val="accent1"/>
                </a:fillRef>
                <a:effectRef idx="0">
                  <a:schemeClr val="accent1"/>
                </a:effectRef>
                <a:fontRef idx="minor">
                  <a:schemeClr val="tx1"/>
                </a:fontRef>
              </xdr:style>
            </xdr:cxnSp>
            <xdr:cxnSp macro="">
              <xdr:nvCxnSpPr>
                <xdr:cNvPr id="263" name="Conector recto 165">
                  <a:extLst>
                    <a:ext uri="{FF2B5EF4-FFF2-40B4-BE49-F238E27FC236}">
                      <a16:creationId xmlns:a16="http://schemas.microsoft.com/office/drawing/2014/main" id="{E1A496D8-2EED-EDC0-A298-6DC20708C724}"/>
                    </a:ext>
                  </a:extLst>
                </xdr:cNvPr>
                <xdr:cNvCxnSpPr/>
              </xdr:nvCxnSpPr>
              <xdr:spPr>
                <a:xfrm>
                  <a:off x="10872827" y="526465"/>
                  <a:ext cx="0" cy="1295563"/>
                </a:xfrm>
                <a:prstGeom prst="line">
                  <a:avLst/>
                </a:prstGeom>
                <a:ln w="12700">
                  <a:solidFill>
                    <a:srgbClr val="006878"/>
                  </a:solidFill>
                </a:ln>
              </xdr:spPr>
              <xdr:style>
                <a:lnRef idx="1">
                  <a:schemeClr val="accent1"/>
                </a:lnRef>
                <a:fillRef idx="0">
                  <a:schemeClr val="accent1"/>
                </a:fillRef>
                <a:effectRef idx="0">
                  <a:schemeClr val="accent1"/>
                </a:effectRef>
                <a:fontRef idx="minor">
                  <a:schemeClr val="tx1"/>
                </a:fontRef>
              </xdr:style>
            </xdr:cxnSp>
            <xdr:cxnSp macro="">
              <xdr:nvCxnSpPr>
                <xdr:cNvPr id="264" name="Conector recto 166">
                  <a:extLst>
                    <a:ext uri="{FF2B5EF4-FFF2-40B4-BE49-F238E27FC236}">
                      <a16:creationId xmlns:a16="http://schemas.microsoft.com/office/drawing/2014/main" id="{5EC03932-5170-3845-FC29-3323E71F7BC4}"/>
                    </a:ext>
                  </a:extLst>
                </xdr:cNvPr>
                <xdr:cNvCxnSpPr/>
              </xdr:nvCxnSpPr>
              <xdr:spPr>
                <a:xfrm>
                  <a:off x="10348183" y="784815"/>
                  <a:ext cx="0" cy="932278"/>
                </a:xfrm>
                <a:prstGeom prst="line">
                  <a:avLst/>
                </a:prstGeom>
                <a:ln>
                  <a:solidFill>
                    <a:srgbClr val="006878"/>
                  </a:solidFill>
                </a:ln>
              </xdr:spPr>
              <xdr:style>
                <a:lnRef idx="1">
                  <a:schemeClr val="accent1"/>
                </a:lnRef>
                <a:fillRef idx="0">
                  <a:schemeClr val="accent1"/>
                </a:fillRef>
                <a:effectRef idx="0">
                  <a:schemeClr val="accent1"/>
                </a:effectRef>
                <a:fontRef idx="minor">
                  <a:schemeClr val="tx1"/>
                </a:fontRef>
              </xdr:style>
            </xdr:cxnSp>
            <xdr:cxnSp macro="">
              <xdr:nvCxnSpPr>
                <xdr:cNvPr id="265" name="Conector recto 152">
                  <a:extLst>
                    <a:ext uri="{FF2B5EF4-FFF2-40B4-BE49-F238E27FC236}">
                      <a16:creationId xmlns:a16="http://schemas.microsoft.com/office/drawing/2014/main" id="{75E5AD7B-618E-5996-6EDE-738AA499C0AA}"/>
                    </a:ext>
                  </a:extLst>
                </xdr:cNvPr>
                <xdr:cNvCxnSpPr/>
              </xdr:nvCxnSpPr>
              <xdr:spPr>
                <a:xfrm>
                  <a:off x="8789670" y="449389"/>
                  <a:ext cx="2545579" cy="0"/>
                </a:xfrm>
                <a:prstGeom prst="line">
                  <a:avLst/>
                </a:prstGeom>
              </xdr:spPr>
              <xdr:style>
                <a:lnRef idx="1">
                  <a:schemeClr val="dk1"/>
                </a:lnRef>
                <a:fillRef idx="0">
                  <a:schemeClr val="dk1"/>
                </a:fillRef>
                <a:effectRef idx="0">
                  <a:schemeClr val="dk1"/>
                </a:effectRef>
                <a:fontRef idx="minor">
                  <a:schemeClr val="tx1"/>
                </a:fontRef>
              </xdr:style>
            </xdr:cxnSp>
          </xdr:grpSp>
          <xdr:grpSp>
            <xdr:nvGrpSpPr>
              <xdr:cNvPr id="175" name="Grupo 199">
                <a:extLst>
                  <a:ext uri="{FF2B5EF4-FFF2-40B4-BE49-F238E27FC236}">
                    <a16:creationId xmlns:a16="http://schemas.microsoft.com/office/drawing/2014/main" id="{5D89F9A3-2250-C0D6-B6C4-9FE51B47B2E3}"/>
                  </a:ext>
                </a:extLst>
              </xdr:cNvPr>
              <xdr:cNvGrpSpPr/>
            </xdr:nvGrpSpPr>
            <xdr:grpSpPr>
              <a:xfrm>
                <a:off x="3069981" y="168088"/>
                <a:ext cx="5622716" cy="1856297"/>
                <a:chOff x="3083719" y="168088"/>
                <a:chExt cx="5650192" cy="1819204"/>
              </a:xfrm>
            </xdr:grpSpPr>
            <xdr:sp macro="" textlink="">
              <xdr:nvSpPr>
                <xdr:cNvPr id="220" name="Rectángulo: esquinas redondeadas 5">
                  <a:extLst>
                    <a:ext uri="{FF2B5EF4-FFF2-40B4-BE49-F238E27FC236}">
                      <a16:creationId xmlns:a16="http://schemas.microsoft.com/office/drawing/2014/main" id="{BE048FFD-C631-4274-D578-7633F3FCFF3B}"/>
                    </a:ext>
                  </a:extLst>
                </xdr:cNvPr>
                <xdr:cNvSpPr/>
              </xdr:nvSpPr>
              <xdr:spPr>
                <a:xfrm>
                  <a:off x="3083719" y="168088"/>
                  <a:ext cx="5500984" cy="1746699"/>
                </a:xfrm>
                <a:prstGeom prst="roundRect">
                  <a:avLst>
                    <a:gd name="adj" fmla="val 3006"/>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aphicFrame macro="">
              <xdr:nvGraphicFramePr>
                <xdr:cNvPr id="221" name="Gráfico 1">
                  <a:extLst>
                    <a:ext uri="{FF2B5EF4-FFF2-40B4-BE49-F238E27FC236}">
                      <a16:creationId xmlns:a16="http://schemas.microsoft.com/office/drawing/2014/main" id="{9AF416A2-4B26-C77F-0B03-21F1ACB2C108}"/>
                    </a:ext>
                  </a:extLst>
                </xdr:cNvPr>
                <xdr:cNvGraphicFramePr>
                  <a:graphicFrameLocks/>
                </xdr:cNvGraphicFramePr>
              </xdr:nvGraphicFramePr>
              <xdr:xfrm>
                <a:off x="3107691" y="772291"/>
                <a:ext cx="5626220" cy="121500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22" name="CuadroTexto 3">
                  <a:extLst>
                    <a:ext uri="{FF2B5EF4-FFF2-40B4-BE49-F238E27FC236}">
                      <a16:creationId xmlns:a16="http://schemas.microsoft.com/office/drawing/2014/main" id="{E0D7AF7D-D6F4-8394-D17F-A8572F122B61}"/>
                    </a:ext>
                  </a:extLst>
                </xdr:cNvPr>
                <xdr:cNvSpPr txBox="1"/>
              </xdr:nvSpPr>
              <xdr:spPr>
                <a:xfrm>
                  <a:off x="3174919" y="182107"/>
                  <a:ext cx="2576712" cy="29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s-ES" sz="1400" b="1">
                      <a:solidFill>
                        <a:srgbClr val="006878"/>
                      </a:solidFill>
                    </a:rPr>
                    <a:t>TOTAL HORAS POR AÑO</a:t>
                  </a:r>
                </a:p>
              </xdr:txBody>
            </xdr:sp>
            <xdr:sp macro="" textlink="">
              <xdr:nvSpPr>
                <xdr:cNvPr id="223" name="CuadroTexto 7">
                  <a:extLst>
                    <a:ext uri="{FF2B5EF4-FFF2-40B4-BE49-F238E27FC236}">
                      <a16:creationId xmlns:a16="http://schemas.microsoft.com/office/drawing/2014/main" id="{DC28486F-DFFA-A3DB-374E-30FEF64E2892}"/>
                    </a:ext>
                  </a:extLst>
                </xdr:cNvPr>
                <xdr:cNvSpPr txBox="1"/>
              </xdr:nvSpPr>
              <xdr:spPr>
                <a:xfrm>
                  <a:off x="5395615" y="225988"/>
                  <a:ext cx="1810847" cy="258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lang="es-ES" sz="1400" b="1" baseline="0">
                      <a:solidFill>
                        <a:srgbClr val="006878"/>
                      </a:solidFill>
                    </a:rPr>
                    <a:t>Más Horas en el año</a:t>
                  </a:r>
                  <a:endParaRPr lang="es-ES" sz="1400" b="1">
                    <a:solidFill>
                      <a:srgbClr val="006878"/>
                    </a:solidFill>
                  </a:endParaRPr>
                </a:p>
              </xdr:txBody>
            </xdr:sp>
            <xdr:sp macro="" textlink="Bitácora!BB28">
              <xdr:nvSpPr>
                <xdr:cNvPr id="224" name="CuadroTexto 8">
                  <a:extLst>
                    <a:ext uri="{FF2B5EF4-FFF2-40B4-BE49-F238E27FC236}">
                      <a16:creationId xmlns:a16="http://schemas.microsoft.com/office/drawing/2014/main" id="{81F3C0E4-437A-E001-93E3-B18A312C0555}"/>
                    </a:ext>
                  </a:extLst>
                </xdr:cNvPr>
                <xdr:cNvSpPr txBox="1"/>
              </xdr:nvSpPr>
              <xdr:spPr>
                <a:xfrm>
                  <a:off x="5972034" y="424352"/>
                  <a:ext cx="1124370" cy="282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74D8841-16C6-4A8C-9AD7-BBD99E82749A}" type="TxLink">
                    <a:rPr lang="en-US" sz="1200" b="1">
                      <a:solidFill>
                        <a:srgbClr val="0FA2A9"/>
                      </a:solidFill>
                      <a:latin typeface="+mn-lt"/>
                      <a:ea typeface="+mn-ea"/>
                      <a:cs typeface="+mn-cs"/>
                    </a:rPr>
                    <a:pPr marL="0" indent="0" algn="l"/>
                    <a:t>6,25</a:t>
                  </a:fld>
                  <a:endParaRPr lang="es-ES" sz="1200" b="1">
                    <a:solidFill>
                      <a:srgbClr val="0FA2A9"/>
                    </a:solidFill>
                    <a:latin typeface="+mn-lt"/>
                    <a:ea typeface="+mn-ea"/>
                    <a:cs typeface="+mn-cs"/>
                  </a:endParaRPr>
                </a:p>
              </xdr:txBody>
            </xdr:sp>
            <xdr:sp macro="" textlink="">
              <xdr:nvSpPr>
                <xdr:cNvPr id="225" name="CuadroTexto 12">
                  <a:extLst>
                    <a:ext uri="{FF2B5EF4-FFF2-40B4-BE49-F238E27FC236}">
                      <a16:creationId xmlns:a16="http://schemas.microsoft.com/office/drawing/2014/main" id="{1C8BDEA5-0AA1-A814-43A3-054BF7CED5E8}"/>
                    </a:ext>
                  </a:extLst>
                </xdr:cNvPr>
                <xdr:cNvSpPr txBox="1"/>
              </xdr:nvSpPr>
              <xdr:spPr>
                <a:xfrm>
                  <a:off x="3203568" y="434190"/>
                  <a:ext cx="1050824" cy="305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l"/>
                  <a:r>
                    <a:rPr lang="es-ES" sz="1200" b="1">
                      <a:solidFill>
                        <a:srgbClr val="0FA2A9"/>
                      </a:solidFill>
                      <a:latin typeface="+mn-lt"/>
                      <a:ea typeface="+mn-ea"/>
                      <a:cs typeface="+mn-cs"/>
                    </a:rPr>
                    <a:t>Total horas </a:t>
                  </a:r>
                </a:p>
              </xdr:txBody>
            </xdr:sp>
            <xdr:sp macro="" textlink="Bitácora!BA28">
              <xdr:nvSpPr>
                <xdr:cNvPr id="226" name="CuadroTexto 14">
                  <a:extLst>
                    <a:ext uri="{FF2B5EF4-FFF2-40B4-BE49-F238E27FC236}">
                      <a16:creationId xmlns:a16="http://schemas.microsoft.com/office/drawing/2014/main" id="{AC00EB9C-D76E-9AF2-65CA-3386B229B3AD}"/>
                    </a:ext>
                  </a:extLst>
                </xdr:cNvPr>
                <xdr:cNvSpPr txBox="1"/>
              </xdr:nvSpPr>
              <xdr:spPr>
                <a:xfrm>
                  <a:off x="5410340" y="424352"/>
                  <a:ext cx="728182" cy="282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02BC8CB8-3C23-4B06-8003-AE419D010F82}" type="TxLink">
                    <a:rPr lang="en-US" sz="1400" b="1" i="0" u="none" strike="noStrike">
                      <a:solidFill>
                        <a:srgbClr val="006878"/>
                      </a:solidFill>
                      <a:effectLst/>
                      <a:latin typeface="+mn-lt"/>
                      <a:ea typeface="+mn-ea"/>
                      <a:cs typeface="+mn-cs"/>
                    </a:rPr>
                    <a:pPr marL="0" indent="0" algn="l"/>
                    <a:t>2022</a:t>
                  </a:fld>
                  <a:endParaRPr lang="es-ES" sz="1400" b="1" i="0" u="none" strike="noStrike">
                    <a:solidFill>
                      <a:srgbClr val="006878"/>
                    </a:solidFill>
                    <a:effectLst/>
                    <a:latin typeface="+mn-lt"/>
                    <a:ea typeface="+mn-ea"/>
                    <a:cs typeface="+mn-cs"/>
                  </a:endParaRPr>
                </a:p>
              </xdr:txBody>
            </xdr:sp>
            <xdr:sp macro="" textlink="">
              <xdr:nvSpPr>
                <xdr:cNvPr id="227" name="CuadroTexto 32">
                  <a:extLst>
                    <a:ext uri="{FF2B5EF4-FFF2-40B4-BE49-F238E27FC236}">
                      <a16:creationId xmlns:a16="http://schemas.microsoft.com/office/drawing/2014/main" id="{8FE202B4-CAD5-BE1B-3053-DB5D00F20202}"/>
                    </a:ext>
                  </a:extLst>
                </xdr:cNvPr>
                <xdr:cNvSpPr txBox="1"/>
              </xdr:nvSpPr>
              <xdr:spPr>
                <a:xfrm>
                  <a:off x="7069308" y="218773"/>
                  <a:ext cx="1352387" cy="264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lang="es-ES" sz="1400" b="1">
                      <a:solidFill>
                        <a:srgbClr val="006878"/>
                      </a:solidFill>
                    </a:rPr>
                    <a:t>Tiempo Medio</a:t>
                  </a:r>
                </a:p>
              </xdr:txBody>
            </xdr:sp>
            <xdr:sp macro="" textlink="Bitácora!BB31">
              <xdr:nvSpPr>
                <xdr:cNvPr id="228" name="CuadroTexto 33">
                  <a:extLst>
                    <a:ext uri="{FF2B5EF4-FFF2-40B4-BE49-F238E27FC236}">
                      <a16:creationId xmlns:a16="http://schemas.microsoft.com/office/drawing/2014/main" id="{561FA641-5FAC-AC34-48BD-F8B69DC641E2}"/>
                    </a:ext>
                  </a:extLst>
                </xdr:cNvPr>
                <xdr:cNvSpPr txBox="1"/>
              </xdr:nvSpPr>
              <xdr:spPr>
                <a:xfrm>
                  <a:off x="7096405" y="423361"/>
                  <a:ext cx="677373" cy="283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D52BF3A8-D661-4B46-97FB-9902E2FBE6CE}" type="TxLink">
                    <a:rPr lang="en-US" sz="1200" b="1">
                      <a:solidFill>
                        <a:srgbClr val="0FA2A9"/>
                      </a:solidFill>
                      <a:latin typeface="+mn-lt"/>
                      <a:ea typeface="+mn-ea"/>
                      <a:cs typeface="+mn-cs"/>
                    </a:rPr>
                    <a:pPr marL="0" indent="0" algn="r"/>
                    <a:t>6,25</a:t>
                  </a:fld>
                  <a:endParaRPr lang="es-ES" sz="1200" b="1">
                    <a:solidFill>
                      <a:srgbClr val="0FA2A9"/>
                    </a:solidFill>
                    <a:latin typeface="+mn-lt"/>
                    <a:ea typeface="+mn-ea"/>
                    <a:cs typeface="+mn-cs"/>
                  </a:endParaRPr>
                </a:p>
              </xdr:txBody>
            </xdr:sp>
            <xdr:sp macro="" textlink="">
              <xdr:nvSpPr>
                <xdr:cNvPr id="229" name="CuadroTexto 34">
                  <a:extLst>
                    <a:ext uri="{FF2B5EF4-FFF2-40B4-BE49-F238E27FC236}">
                      <a16:creationId xmlns:a16="http://schemas.microsoft.com/office/drawing/2014/main" id="{174983DF-FCBC-3708-4493-2E5ABDD1A7F7}"/>
                    </a:ext>
                  </a:extLst>
                </xdr:cNvPr>
                <xdr:cNvSpPr txBox="1"/>
              </xdr:nvSpPr>
              <xdr:spPr>
                <a:xfrm>
                  <a:off x="7673864" y="406732"/>
                  <a:ext cx="838930" cy="296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r>
                    <a:rPr lang="es-ES" sz="1200" b="1" i="0" u="none" strike="noStrike">
                      <a:solidFill>
                        <a:schemeClr val="accent5">
                          <a:lumMod val="50000"/>
                        </a:schemeClr>
                      </a:solidFill>
                      <a:effectLst/>
                      <a:latin typeface="+mn-lt"/>
                      <a:ea typeface="+mn-ea"/>
                      <a:cs typeface="+mn-cs"/>
                    </a:rPr>
                    <a:t>h. por año</a:t>
                  </a:r>
                </a:p>
              </xdr:txBody>
            </xdr:sp>
            <xdr:cxnSp macro="">
              <xdr:nvCxnSpPr>
                <xdr:cNvPr id="230" name="Conector recto 149">
                  <a:extLst>
                    <a:ext uri="{FF2B5EF4-FFF2-40B4-BE49-F238E27FC236}">
                      <a16:creationId xmlns:a16="http://schemas.microsoft.com/office/drawing/2014/main" id="{257E39AE-48D8-DE48-6015-74A7D64F127D}"/>
                    </a:ext>
                  </a:extLst>
                </xdr:cNvPr>
                <xdr:cNvCxnSpPr/>
              </xdr:nvCxnSpPr>
              <xdr:spPr>
                <a:xfrm>
                  <a:off x="3266892" y="453353"/>
                  <a:ext cx="1943466"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1" name="Conector recto 190">
                  <a:extLst>
                    <a:ext uri="{FF2B5EF4-FFF2-40B4-BE49-F238E27FC236}">
                      <a16:creationId xmlns:a16="http://schemas.microsoft.com/office/drawing/2014/main" id="{49BDCF47-CB6E-56BA-0FA7-7728AE7E5FB2}"/>
                    </a:ext>
                  </a:extLst>
                </xdr:cNvPr>
                <xdr:cNvCxnSpPr/>
              </xdr:nvCxnSpPr>
              <xdr:spPr>
                <a:xfrm>
                  <a:off x="5496108" y="453353"/>
                  <a:ext cx="1525833"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2" name="Conector recto 193">
                  <a:extLst>
                    <a:ext uri="{FF2B5EF4-FFF2-40B4-BE49-F238E27FC236}">
                      <a16:creationId xmlns:a16="http://schemas.microsoft.com/office/drawing/2014/main" id="{763BDF3D-80A2-A1F8-235B-F654D77428E3}"/>
                    </a:ext>
                  </a:extLst>
                </xdr:cNvPr>
                <xdr:cNvCxnSpPr/>
              </xdr:nvCxnSpPr>
              <xdr:spPr>
                <a:xfrm>
                  <a:off x="7175806" y="453353"/>
                  <a:ext cx="1228175" cy="0"/>
                </a:xfrm>
                <a:prstGeom prst="line">
                  <a:avLst/>
                </a:prstGeom>
              </xdr:spPr>
              <xdr:style>
                <a:lnRef idx="1">
                  <a:schemeClr val="dk1"/>
                </a:lnRef>
                <a:fillRef idx="0">
                  <a:schemeClr val="dk1"/>
                </a:fillRef>
                <a:effectRef idx="0">
                  <a:schemeClr val="dk1"/>
                </a:effectRef>
                <a:fontRef idx="minor">
                  <a:schemeClr val="tx1"/>
                </a:fontRef>
              </xdr:style>
            </xdr:cxnSp>
          </xdr:grpSp>
          <xdr:grpSp>
            <xdr:nvGrpSpPr>
              <xdr:cNvPr id="176" name="Grupo 105">
                <a:extLst>
                  <a:ext uri="{FF2B5EF4-FFF2-40B4-BE49-F238E27FC236}">
                    <a16:creationId xmlns:a16="http://schemas.microsoft.com/office/drawing/2014/main" id="{2564C28D-717C-8383-4FEB-66F897139362}"/>
                  </a:ext>
                </a:extLst>
              </xdr:cNvPr>
              <xdr:cNvGrpSpPr/>
            </xdr:nvGrpSpPr>
            <xdr:grpSpPr>
              <a:xfrm>
                <a:off x="0" y="2013026"/>
                <a:ext cx="11432155" cy="3220982"/>
                <a:chOff x="0" y="2013179"/>
                <a:chExt cx="11432155" cy="3220830"/>
              </a:xfrm>
            </xdr:grpSpPr>
            <xdr:sp macro="" textlink="">
              <xdr:nvSpPr>
                <xdr:cNvPr id="212" name="Rectángulo: esquinas redondeadas 15">
                  <a:extLst>
                    <a:ext uri="{FF2B5EF4-FFF2-40B4-BE49-F238E27FC236}">
                      <a16:creationId xmlns:a16="http://schemas.microsoft.com/office/drawing/2014/main" id="{FF915B77-5774-2787-37BC-91D7CA7FB6B0}"/>
                    </a:ext>
                  </a:extLst>
                </xdr:cNvPr>
                <xdr:cNvSpPr/>
              </xdr:nvSpPr>
              <xdr:spPr>
                <a:xfrm>
                  <a:off x="146539" y="2016452"/>
                  <a:ext cx="5156058" cy="1777968"/>
                </a:xfrm>
                <a:prstGeom prst="roundRect">
                  <a:avLst>
                    <a:gd name="adj" fmla="val 1358"/>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accent1">
                        <a:lumMod val="50000"/>
                      </a:schemeClr>
                    </a:solidFill>
                  </a:endParaRPr>
                </a:p>
              </xdr:txBody>
            </xdr:sp>
            <xdr:sp macro="" textlink="">
              <xdr:nvSpPr>
                <xdr:cNvPr id="213" name="Rectángulo: esquinas redondeadas 40">
                  <a:extLst>
                    <a:ext uri="{FF2B5EF4-FFF2-40B4-BE49-F238E27FC236}">
                      <a16:creationId xmlns:a16="http://schemas.microsoft.com/office/drawing/2014/main" id="{4BD412F6-6B81-A9BB-21E6-44050005F72F}"/>
                    </a:ext>
                  </a:extLst>
                </xdr:cNvPr>
                <xdr:cNvSpPr/>
              </xdr:nvSpPr>
              <xdr:spPr>
                <a:xfrm>
                  <a:off x="5359430" y="2013179"/>
                  <a:ext cx="6072725" cy="3220830"/>
                </a:xfrm>
                <a:prstGeom prst="roundRect">
                  <a:avLst>
                    <a:gd name="adj" fmla="val 925"/>
                  </a:avLst>
                </a:prstGeom>
                <a:solidFill>
                  <a:schemeClr val="bg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ES" sz="1100">
                    <a:solidFill>
                      <a:schemeClr val="lt1"/>
                    </a:solidFill>
                    <a:latin typeface="+mn-lt"/>
                    <a:ea typeface="+mn-ea"/>
                    <a:cs typeface="+mn-cs"/>
                  </a:endParaRPr>
                </a:p>
              </xdr:txBody>
            </xdr:sp>
            <xdr:graphicFrame macro="">
              <xdr:nvGraphicFramePr>
                <xdr:cNvPr id="214" name="Gráfico 4">
                  <a:extLst>
                    <a:ext uri="{FF2B5EF4-FFF2-40B4-BE49-F238E27FC236}">
                      <a16:creationId xmlns:a16="http://schemas.microsoft.com/office/drawing/2014/main" id="{6AD10569-E1D2-F3FF-1CE2-C16C8E1D011E}"/>
                    </a:ext>
                  </a:extLst>
                </xdr:cNvPr>
                <xdr:cNvGraphicFramePr>
                  <a:graphicFrameLocks/>
                </xdr:cNvGraphicFramePr>
              </xdr:nvGraphicFramePr>
              <xdr:xfrm>
                <a:off x="0" y="2467033"/>
                <a:ext cx="5117318" cy="132788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15" name="CuadroTexto 16">
                  <a:extLst>
                    <a:ext uri="{FF2B5EF4-FFF2-40B4-BE49-F238E27FC236}">
                      <a16:creationId xmlns:a16="http://schemas.microsoft.com/office/drawing/2014/main" id="{7A54C91C-4091-B532-C2B1-281B6D20D9BE}"/>
                    </a:ext>
                  </a:extLst>
                </xdr:cNvPr>
                <xdr:cNvSpPr txBox="1"/>
              </xdr:nvSpPr>
              <xdr:spPr>
                <a:xfrm>
                  <a:off x="151682" y="2024336"/>
                  <a:ext cx="2338237" cy="610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ES" sz="1400" b="1">
                      <a:solidFill>
                        <a:schemeClr val="accent5">
                          <a:lumMod val="50000"/>
                        </a:schemeClr>
                      </a:solidFill>
                      <a:latin typeface="+mn-lt"/>
                      <a:ea typeface="+mn-ea"/>
                      <a:cs typeface="+mn-cs"/>
                    </a:rPr>
                    <a:t>TOTAL 2 ÚLTIMOS AÑOS </a:t>
                  </a:r>
                  <a:r>
                    <a:rPr lang="es-ES" sz="1050" b="1">
                      <a:solidFill>
                        <a:srgbClr val="0FA2A9"/>
                      </a:solidFill>
                      <a:latin typeface="+mn-lt"/>
                      <a:ea typeface="+mn-ea"/>
                      <a:cs typeface="+mn-cs"/>
                    </a:rPr>
                    <a:t>(DESDE EL ÚLTIMO VUELO)</a:t>
                  </a:r>
                  <a:endParaRPr lang="es-ES" sz="1400" b="1">
                    <a:solidFill>
                      <a:srgbClr val="0FA2A9"/>
                    </a:solidFill>
                    <a:latin typeface="+mn-lt"/>
                    <a:ea typeface="+mn-ea"/>
                    <a:cs typeface="+mn-cs"/>
                  </a:endParaRPr>
                </a:p>
              </xdr:txBody>
            </xdr:sp>
            <xdr:sp macro="" textlink="Bitácora!BD31">
              <xdr:nvSpPr>
                <xdr:cNvPr id="216" name="CuadroTexto 6">
                  <a:extLst>
                    <a:ext uri="{FF2B5EF4-FFF2-40B4-BE49-F238E27FC236}">
                      <a16:creationId xmlns:a16="http://schemas.microsoft.com/office/drawing/2014/main" id="{741C43B3-DE08-E241-1C49-92A4D4BA1EDC}"/>
                    </a:ext>
                  </a:extLst>
                </xdr:cNvPr>
                <xdr:cNvSpPr txBox="1"/>
              </xdr:nvSpPr>
              <xdr:spPr>
                <a:xfrm>
                  <a:off x="4323561" y="2265858"/>
                  <a:ext cx="791308" cy="23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2EDD5FDC-CF13-4089-9FC0-F1109E7FFC4A}" type="TxLink">
                    <a:rPr lang="en-US" sz="1200" b="1">
                      <a:solidFill>
                        <a:srgbClr val="0FA2A9"/>
                      </a:solidFill>
                      <a:latin typeface="+mn-lt"/>
                      <a:ea typeface="+mn-ea"/>
                      <a:cs typeface="+mn-cs"/>
                    </a:rPr>
                    <a:pPr marL="0" indent="0" algn="l"/>
                    <a:t>3,75</a:t>
                  </a:fld>
                  <a:endParaRPr lang="es-ES" sz="1200" b="1">
                    <a:solidFill>
                      <a:srgbClr val="0FA2A9"/>
                    </a:solidFill>
                    <a:latin typeface="+mn-lt"/>
                    <a:ea typeface="+mn-ea"/>
                    <a:cs typeface="+mn-cs"/>
                  </a:endParaRPr>
                </a:p>
              </xdr:txBody>
            </xdr:sp>
            <xdr:sp macro="" textlink="Bitácora!BF31">
              <xdr:nvSpPr>
                <xdr:cNvPr id="217" name="CuadroTexto 9">
                  <a:extLst>
                    <a:ext uri="{FF2B5EF4-FFF2-40B4-BE49-F238E27FC236}">
                      <a16:creationId xmlns:a16="http://schemas.microsoft.com/office/drawing/2014/main" id="{0A626729-0E40-B41B-8F60-A2F7B118D771}"/>
                    </a:ext>
                  </a:extLst>
                </xdr:cNvPr>
                <xdr:cNvSpPr txBox="1"/>
              </xdr:nvSpPr>
              <xdr:spPr>
                <a:xfrm>
                  <a:off x="3915367" y="2265858"/>
                  <a:ext cx="490904" cy="23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FB33881C-7388-4147-892B-3E8C397258CA}" type="TxLink">
                    <a:rPr lang="en-US" sz="1200" b="1" i="0" u="none" strike="noStrike">
                      <a:solidFill>
                        <a:schemeClr val="accent1">
                          <a:lumMod val="50000"/>
                        </a:schemeClr>
                      </a:solidFill>
                      <a:effectLst/>
                      <a:latin typeface="+mn-lt"/>
                      <a:ea typeface="+mn-ea"/>
                      <a:cs typeface="+mn-cs"/>
                    </a:rPr>
                    <a:pPr marL="0" indent="0" algn="l"/>
                    <a:t>2022</a:t>
                  </a:fld>
                  <a:endParaRPr lang="es-ES" sz="1200" b="1" i="0" u="none" strike="noStrike">
                    <a:solidFill>
                      <a:schemeClr val="accent1">
                        <a:lumMod val="50000"/>
                      </a:schemeClr>
                    </a:solidFill>
                    <a:effectLst/>
                    <a:latin typeface="+mn-lt"/>
                    <a:ea typeface="+mn-ea"/>
                    <a:cs typeface="+mn-cs"/>
                  </a:endParaRPr>
                </a:p>
              </xdr:txBody>
            </xdr:sp>
            <xdr:sp macro="" textlink="Bitácora!BE31">
              <xdr:nvSpPr>
                <xdr:cNvPr id="218" name="CuadroTexto 11">
                  <a:extLst>
                    <a:ext uri="{FF2B5EF4-FFF2-40B4-BE49-F238E27FC236}">
                      <a16:creationId xmlns:a16="http://schemas.microsoft.com/office/drawing/2014/main" id="{47AABB53-2633-5661-4DC5-6AACB39EF5BD}"/>
                    </a:ext>
                  </a:extLst>
                </xdr:cNvPr>
                <xdr:cNvSpPr txBox="1"/>
              </xdr:nvSpPr>
              <xdr:spPr>
                <a:xfrm>
                  <a:off x="3124061" y="2265858"/>
                  <a:ext cx="857249" cy="23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F2CCF31C-E216-4C0C-B832-CD05B6F34B09}" type="TxLink">
                    <a:rPr lang="en-US" sz="1200" b="1" i="0" u="none" strike="noStrike">
                      <a:solidFill>
                        <a:srgbClr val="006878"/>
                      </a:solidFill>
                      <a:effectLst/>
                      <a:latin typeface="+mn-lt"/>
                      <a:ea typeface="+mn-ea"/>
                      <a:cs typeface="+mn-cs"/>
                    </a:rPr>
                    <a:pPr marL="0" indent="0" algn="r"/>
                    <a:t>MAYO</a:t>
                  </a:fld>
                  <a:endParaRPr lang="es-ES" sz="1200" b="1" i="0" u="none" strike="noStrike">
                    <a:solidFill>
                      <a:srgbClr val="006878"/>
                    </a:solidFill>
                    <a:effectLst/>
                    <a:latin typeface="+mn-lt"/>
                    <a:ea typeface="+mn-ea"/>
                    <a:cs typeface="+mn-cs"/>
                  </a:endParaRPr>
                </a:p>
              </xdr:txBody>
            </xdr:sp>
            <xdr:sp macro="" textlink="">
              <xdr:nvSpPr>
                <xdr:cNvPr id="219" name="CuadroTexto 18">
                  <a:extLst>
                    <a:ext uri="{FF2B5EF4-FFF2-40B4-BE49-F238E27FC236}">
                      <a16:creationId xmlns:a16="http://schemas.microsoft.com/office/drawing/2014/main" id="{EFE3C8F7-7B6B-0FC4-21A9-C4308E350038}"/>
                    </a:ext>
                  </a:extLst>
                </xdr:cNvPr>
                <xdr:cNvSpPr txBox="1"/>
              </xdr:nvSpPr>
              <xdr:spPr>
                <a:xfrm>
                  <a:off x="3182485" y="2127228"/>
                  <a:ext cx="2036886" cy="1427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200" b="1">
                      <a:solidFill>
                        <a:schemeClr val="accent1">
                          <a:lumMod val="50000"/>
                        </a:schemeClr>
                      </a:solidFill>
                    </a:rPr>
                    <a:t>Mes con más horas de vuelo</a:t>
                  </a:r>
                </a:p>
              </xdr:txBody>
            </xdr:sp>
          </xdr:grpSp>
          <xdr:sp macro="" textlink="">
            <xdr:nvSpPr>
              <xdr:cNvPr id="177" name="CuadroTexto 30">
                <a:extLst>
                  <a:ext uri="{FF2B5EF4-FFF2-40B4-BE49-F238E27FC236}">
                    <a16:creationId xmlns:a16="http://schemas.microsoft.com/office/drawing/2014/main" id="{5670929A-06D9-4F3D-4C75-5A0351581762}"/>
                  </a:ext>
                </a:extLst>
              </xdr:cNvPr>
              <xdr:cNvSpPr txBox="1"/>
            </xdr:nvSpPr>
            <xdr:spPr>
              <a:xfrm>
                <a:off x="5362955" y="2013181"/>
                <a:ext cx="1744514" cy="402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ES" sz="1400" b="1">
                    <a:solidFill>
                      <a:schemeClr val="accent5">
                        <a:lumMod val="50000"/>
                      </a:schemeClr>
                    </a:solidFill>
                    <a:latin typeface="+mn-lt"/>
                    <a:ea typeface="+mn-ea"/>
                    <a:cs typeface="+mn-cs"/>
                  </a:rPr>
                  <a:t>INFORMACIÓN IFR</a:t>
                </a:r>
              </a:p>
            </xdr:txBody>
          </xdr:sp>
          <xdr:sp macro="" textlink="">
            <xdr:nvSpPr>
              <xdr:cNvPr id="178" name="CuadroTexto 83">
                <a:extLst>
                  <a:ext uri="{FF2B5EF4-FFF2-40B4-BE49-F238E27FC236}">
                    <a16:creationId xmlns:a16="http://schemas.microsoft.com/office/drawing/2014/main" id="{65C81B73-1EAB-2563-F853-2346992A9DC1}"/>
                  </a:ext>
                </a:extLst>
              </xdr:cNvPr>
              <xdr:cNvSpPr txBox="1"/>
            </xdr:nvSpPr>
            <xdr:spPr>
              <a:xfrm>
                <a:off x="7823608" y="2471799"/>
                <a:ext cx="1829581" cy="181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chemeClr val="accent1">
                        <a:lumMod val="75000"/>
                      </a:schemeClr>
                    </a:solidFill>
                  </a:rPr>
                  <a:t>Horas Simulador de V.</a:t>
                </a:r>
                <a:endParaRPr lang="es-ES" sz="900" b="1">
                  <a:solidFill>
                    <a:schemeClr val="accent1">
                      <a:lumMod val="75000"/>
                    </a:schemeClr>
                  </a:solidFill>
                </a:endParaRPr>
              </a:p>
            </xdr:txBody>
          </xdr:sp>
          <xdr:sp macro="" textlink="Bitácora!S1544">
            <xdr:nvSpPr>
              <xdr:cNvPr id="179" name="CuadroTexto 84">
                <a:extLst>
                  <a:ext uri="{FF2B5EF4-FFF2-40B4-BE49-F238E27FC236}">
                    <a16:creationId xmlns:a16="http://schemas.microsoft.com/office/drawing/2014/main" id="{7D95BD8D-7A78-F45D-E104-3D25D7883176}"/>
                  </a:ext>
                </a:extLst>
              </xdr:cNvPr>
              <xdr:cNvSpPr txBox="1"/>
            </xdr:nvSpPr>
            <xdr:spPr>
              <a:xfrm>
                <a:off x="9572105" y="2435172"/>
                <a:ext cx="1079924" cy="241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64EB406-024B-4EA3-A23D-C4ADF648012D}" type="TxLink">
                  <a:rPr lang="en-US" sz="1400" b="1" i="0" u="none" strike="noStrike">
                    <a:solidFill>
                      <a:srgbClr val="0FA2A9"/>
                    </a:solidFill>
                    <a:effectLst/>
                    <a:latin typeface="+mn-lt"/>
                    <a:ea typeface="+mn-ea"/>
                    <a:cs typeface="+mn-cs"/>
                  </a:rPr>
                  <a:pPr marL="0" indent="0" algn="l"/>
                  <a:t> </a:t>
                </a:fld>
                <a:endParaRPr lang="es-ES" sz="1400" b="1" i="0" u="none" strike="noStrike">
                  <a:solidFill>
                    <a:srgbClr val="0FA2A9"/>
                  </a:solidFill>
                  <a:effectLst/>
                  <a:latin typeface="+mn-lt"/>
                  <a:ea typeface="+mn-ea"/>
                  <a:cs typeface="+mn-cs"/>
                </a:endParaRPr>
              </a:p>
            </xdr:txBody>
          </xdr:sp>
          <xdr:sp macro="" textlink="">
            <xdr:nvSpPr>
              <xdr:cNvPr id="180" name="CuadroTexto 88">
                <a:extLst>
                  <a:ext uri="{FF2B5EF4-FFF2-40B4-BE49-F238E27FC236}">
                    <a16:creationId xmlns:a16="http://schemas.microsoft.com/office/drawing/2014/main" id="{EA35E8E2-00B7-45E8-13CF-5BD08585876F}"/>
                  </a:ext>
                </a:extLst>
              </xdr:cNvPr>
              <xdr:cNvSpPr txBox="1"/>
            </xdr:nvSpPr>
            <xdr:spPr>
              <a:xfrm>
                <a:off x="7823608" y="2654116"/>
                <a:ext cx="1270757" cy="89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700" b="1">
                    <a:solidFill>
                      <a:srgbClr val="0FA2A9"/>
                    </a:solidFill>
                  </a:rPr>
                  <a:t>TODAS LAS BITÁCORA</a:t>
                </a:r>
              </a:p>
            </xdr:txBody>
          </xdr:sp>
          <xdr:sp macro="" textlink="">
            <xdr:nvSpPr>
              <xdr:cNvPr id="181" name="CuadroTexto 89">
                <a:extLst>
                  <a:ext uri="{FF2B5EF4-FFF2-40B4-BE49-F238E27FC236}">
                    <a16:creationId xmlns:a16="http://schemas.microsoft.com/office/drawing/2014/main" id="{5FB3B5D5-B225-DCD0-3975-2FBE437A8BDB}"/>
                  </a:ext>
                </a:extLst>
              </xdr:cNvPr>
              <xdr:cNvSpPr txBox="1"/>
            </xdr:nvSpPr>
            <xdr:spPr>
              <a:xfrm>
                <a:off x="7823608" y="2791262"/>
                <a:ext cx="1832045" cy="182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ES" sz="1400" b="1">
                    <a:solidFill>
                      <a:schemeClr val="accent1">
                        <a:lumMod val="75000"/>
                      </a:schemeClr>
                    </a:solidFill>
                    <a:latin typeface="+mn-lt"/>
                    <a:ea typeface="+mn-ea"/>
                    <a:cs typeface="+mn-cs"/>
                  </a:rPr>
                  <a:t>Horas Simulador de V.</a:t>
                </a:r>
              </a:p>
            </xdr:txBody>
          </xdr:sp>
          <xdr:sp macro="" textlink="">
            <xdr:nvSpPr>
              <xdr:cNvPr id="182" name="CuadroTexto 90">
                <a:extLst>
                  <a:ext uri="{FF2B5EF4-FFF2-40B4-BE49-F238E27FC236}">
                    <a16:creationId xmlns:a16="http://schemas.microsoft.com/office/drawing/2014/main" id="{47362348-E1E4-636D-8525-886CF6F46A8D}"/>
                  </a:ext>
                </a:extLst>
              </xdr:cNvPr>
              <xdr:cNvSpPr txBox="1"/>
            </xdr:nvSpPr>
            <xdr:spPr>
              <a:xfrm>
                <a:off x="7823609" y="2979084"/>
                <a:ext cx="1270757" cy="92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ES" sz="700" b="1">
                    <a:solidFill>
                      <a:srgbClr val="0FA2A9"/>
                    </a:solidFill>
                    <a:latin typeface="+mn-lt"/>
                    <a:ea typeface="+mn-ea"/>
                    <a:cs typeface="+mn-cs"/>
                  </a:rPr>
                  <a:t>ESTA BITÁCORA</a:t>
                </a:r>
              </a:p>
            </xdr:txBody>
          </xdr:sp>
          <xdr:sp macro="" textlink="Bitácora!S1543">
            <xdr:nvSpPr>
              <xdr:cNvPr id="183" name="CuadroTexto 91">
                <a:extLst>
                  <a:ext uri="{FF2B5EF4-FFF2-40B4-BE49-F238E27FC236}">
                    <a16:creationId xmlns:a16="http://schemas.microsoft.com/office/drawing/2014/main" id="{4A09889D-420F-E0CA-E37E-BA876353BE03}"/>
                  </a:ext>
                </a:extLst>
              </xdr:cNvPr>
              <xdr:cNvSpPr txBox="1"/>
            </xdr:nvSpPr>
            <xdr:spPr>
              <a:xfrm>
                <a:off x="9572105" y="2762147"/>
                <a:ext cx="1241928" cy="22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41A517A4-764E-4466-BB55-6CF4D485D555}" type="TxLink">
                  <a:rPr lang="en-US" sz="1400" b="1" i="0" u="none" strike="noStrike">
                    <a:solidFill>
                      <a:srgbClr val="0FA2A9"/>
                    </a:solidFill>
                    <a:effectLst/>
                    <a:latin typeface="+mn-lt"/>
                    <a:ea typeface="+mn-ea"/>
                    <a:cs typeface="+mn-cs"/>
                  </a:rPr>
                  <a:pPr marL="0" indent="0" algn="l"/>
                  <a:t> </a:t>
                </a:fld>
                <a:endParaRPr lang="es-ES" sz="1400" b="1" i="0" u="none" strike="noStrike">
                  <a:solidFill>
                    <a:srgbClr val="0FA2A9"/>
                  </a:solidFill>
                  <a:effectLst/>
                  <a:latin typeface="+mn-lt"/>
                  <a:ea typeface="+mn-ea"/>
                  <a:cs typeface="+mn-cs"/>
                </a:endParaRPr>
              </a:p>
            </xdr:txBody>
          </xdr:sp>
          <xdr:graphicFrame macro="">
            <xdr:nvGraphicFramePr>
              <xdr:cNvPr id="184" name="Gráfico 47">
                <a:extLst>
                  <a:ext uri="{FF2B5EF4-FFF2-40B4-BE49-F238E27FC236}">
                    <a16:creationId xmlns:a16="http://schemas.microsoft.com/office/drawing/2014/main" id="{347BBE78-BA86-267F-A367-8641ECA182D4}"/>
                  </a:ext>
                </a:extLst>
              </xdr:cNvPr>
              <xdr:cNvGraphicFramePr>
                <a:graphicFrameLocks/>
              </xdr:cNvGraphicFramePr>
            </xdr:nvGraphicFramePr>
            <xdr:xfrm>
              <a:off x="7205857" y="3308631"/>
              <a:ext cx="1978643" cy="1350627"/>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85" name="CuadroTexto 73">
                <a:extLst>
                  <a:ext uri="{FF2B5EF4-FFF2-40B4-BE49-F238E27FC236}">
                    <a16:creationId xmlns:a16="http://schemas.microsoft.com/office/drawing/2014/main" id="{E3C4BA73-3E5D-66DE-53BA-0405F3452566}"/>
                  </a:ext>
                </a:extLst>
              </xdr:cNvPr>
              <xdr:cNvSpPr txBox="1"/>
            </xdr:nvSpPr>
            <xdr:spPr>
              <a:xfrm>
                <a:off x="7450374" y="3280890"/>
                <a:ext cx="2033138" cy="1744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r>
                  <a:rPr lang="es-ES" sz="1050" b="1" i="0" u="none" strike="noStrike">
                    <a:solidFill>
                      <a:schemeClr val="accent1">
                        <a:lumMod val="75000"/>
                      </a:schemeClr>
                    </a:solidFill>
                    <a:latin typeface="Arial"/>
                    <a:ea typeface="+mn-ea"/>
                    <a:cs typeface="Arial"/>
                  </a:rPr>
                  <a:t>Horas Condiciones de Vuelo</a:t>
                </a:r>
              </a:p>
            </xdr:txBody>
          </xdr:sp>
          <xdr:sp macro="" textlink="Bitácora!T1534">
            <xdr:nvSpPr>
              <xdr:cNvPr id="186" name="CuadroTexto 74">
                <a:extLst>
                  <a:ext uri="{FF2B5EF4-FFF2-40B4-BE49-F238E27FC236}">
                    <a16:creationId xmlns:a16="http://schemas.microsoft.com/office/drawing/2014/main" id="{8D43E8FF-AE3C-A2FA-7965-AA7493B3C57F}"/>
                  </a:ext>
                </a:extLst>
              </xdr:cNvPr>
              <xdr:cNvSpPr txBox="1"/>
            </xdr:nvSpPr>
            <xdr:spPr>
              <a:xfrm>
                <a:off x="8865285" y="3716184"/>
                <a:ext cx="595069" cy="115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r"/>
                <a:fld id="{0A359C56-6492-49A2-895A-85FDB8928048}" type="TxLink">
                  <a:rPr lang="en-US" sz="900" b="1" i="0" u="none" strike="noStrike">
                    <a:solidFill>
                      <a:schemeClr val="accent5">
                        <a:lumMod val="50000"/>
                      </a:schemeClr>
                    </a:solidFill>
                    <a:latin typeface="Arial"/>
                    <a:ea typeface="+mn-ea"/>
                    <a:cs typeface="Arial"/>
                  </a:rPr>
                  <a:pPr marL="0" indent="0" algn="r"/>
                  <a:t>5,00</a:t>
                </a:fld>
                <a:endParaRPr lang="es-ES" sz="900" b="1" i="0" u="none" strike="noStrike">
                  <a:solidFill>
                    <a:schemeClr val="accent5">
                      <a:lumMod val="50000"/>
                    </a:schemeClr>
                  </a:solidFill>
                  <a:latin typeface="Arial"/>
                  <a:ea typeface="+mn-ea"/>
                  <a:cs typeface="Arial"/>
                </a:endParaRPr>
              </a:p>
            </xdr:txBody>
          </xdr:sp>
          <xdr:sp macro="" textlink="Bitácora!U1534">
            <xdr:nvSpPr>
              <xdr:cNvPr id="187" name="CuadroTexto 82">
                <a:extLst>
                  <a:ext uri="{FF2B5EF4-FFF2-40B4-BE49-F238E27FC236}">
                    <a16:creationId xmlns:a16="http://schemas.microsoft.com/office/drawing/2014/main" id="{EBEA0218-6B0D-5601-BB37-64871A4B8F00}"/>
                  </a:ext>
                </a:extLst>
              </xdr:cNvPr>
              <xdr:cNvSpPr txBox="1"/>
            </xdr:nvSpPr>
            <xdr:spPr>
              <a:xfrm>
                <a:off x="8865285" y="3913035"/>
                <a:ext cx="595069" cy="115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r"/>
                <a:fld id="{F0D4F56D-5232-4DC0-8ACB-864D1DC66DEF}" type="TxLink">
                  <a:rPr lang="en-US" sz="900" b="1" i="0" u="none" strike="noStrike">
                    <a:solidFill>
                      <a:schemeClr val="accent5">
                        <a:lumMod val="50000"/>
                      </a:schemeClr>
                    </a:solidFill>
                    <a:latin typeface="Arial"/>
                    <a:ea typeface="+mn-ea"/>
                    <a:cs typeface="Arial"/>
                  </a:rPr>
                  <a:pPr marL="0" indent="0" algn="r"/>
                  <a:t>10,00</a:t>
                </a:fld>
                <a:endParaRPr lang="es-ES" sz="900" b="1" i="0" u="none" strike="noStrike">
                  <a:solidFill>
                    <a:schemeClr val="accent5">
                      <a:lumMod val="50000"/>
                    </a:schemeClr>
                  </a:solidFill>
                  <a:latin typeface="Arial"/>
                  <a:ea typeface="+mn-ea"/>
                  <a:cs typeface="Arial"/>
                </a:endParaRPr>
              </a:p>
            </xdr:txBody>
          </xdr:sp>
          <xdr:sp macro="" textlink="Bitácora!V1534">
            <xdr:nvSpPr>
              <xdr:cNvPr id="188" name="CuadroTexto 86">
                <a:extLst>
                  <a:ext uri="{FF2B5EF4-FFF2-40B4-BE49-F238E27FC236}">
                    <a16:creationId xmlns:a16="http://schemas.microsoft.com/office/drawing/2014/main" id="{1F7010E9-61B5-E88A-3DA7-AE79C51F6528}"/>
                  </a:ext>
                </a:extLst>
              </xdr:cNvPr>
              <xdr:cNvSpPr txBox="1"/>
            </xdr:nvSpPr>
            <xdr:spPr>
              <a:xfrm>
                <a:off x="8865285" y="4109885"/>
                <a:ext cx="595069" cy="115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r"/>
                <a:fld id="{4C0B7F28-3EDC-4ED4-8990-84D98D45B4F4}" type="TxLink">
                  <a:rPr lang="en-US" sz="900" b="1" i="0" u="none" strike="noStrike">
                    <a:solidFill>
                      <a:schemeClr val="accent5">
                        <a:lumMod val="50000"/>
                      </a:schemeClr>
                    </a:solidFill>
                    <a:latin typeface="Arial"/>
                    <a:ea typeface="+mn-ea"/>
                    <a:cs typeface="Arial"/>
                  </a:rPr>
                  <a:pPr marL="0" indent="0" algn="r"/>
                  <a:t>2,50</a:t>
                </a:fld>
                <a:endParaRPr lang="es-ES" sz="900" b="1" i="0" u="none" strike="noStrike">
                  <a:solidFill>
                    <a:schemeClr val="accent5">
                      <a:lumMod val="50000"/>
                    </a:schemeClr>
                  </a:solidFill>
                  <a:latin typeface="Arial"/>
                  <a:ea typeface="+mn-ea"/>
                  <a:cs typeface="Arial"/>
                </a:endParaRPr>
              </a:p>
            </xdr:txBody>
          </xdr:sp>
          <xdr:sp macro="" textlink="">
            <xdr:nvSpPr>
              <xdr:cNvPr id="189" name="CuadroTexto 28">
                <a:extLst>
                  <a:ext uri="{FF2B5EF4-FFF2-40B4-BE49-F238E27FC236}">
                    <a16:creationId xmlns:a16="http://schemas.microsoft.com/office/drawing/2014/main" id="{6442EAD8-43A1-04A1-554B-1C89284035A8}"/>
                  </a:ext>
                </a:extLst>
              </xdr:cNvPr>
              <xdr:cNvSpPr txBox="1"/>
            </xdr:nvSpPr>
            <xdr:spPr>
              <a:xfrm>
                <a:off x="5486057" y="3192889"/>
                <a:ext cx="2248675" cy="33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50" b="1" i="0" u="none" strike="noStrike">
                    <a:solidFill>
                      <a:schemeClr val="accent1">
                        <a:lumMod val="75000"/>
                      </a:schemeClr>
                    </a:solidFill>
                    <a:latin typeface="Arial"/>
                    <a:ea typeface="+mn-ea"/>
                    <a:cs typeface="Arial"/>
                  </a:rPr>
                  <a:t>Tipos</a:t>
                </a:r>
                <a:r>
                  <a:rPr lang="es-ES" sz="1400" b="1" baseline="0">
                    <a:solidFill>
                      <a:schemeClr val="accent1">
                        <a:lumMod val="50000"/>
                      </a:schemeClr>
                    </a:solidFill>
                  </a:rPr>
                  <a:t> </a:t>
                </a:r>
                <a:r>
                  <a:rPr lang="es-ES" sz="1050" b="1" i="0" u="none" strike="noStrike">
                    <a:solidFill>
                      <a:schemeClr val="accent1">
                        <a:lumMod val="75000"/>
                      </a:schemeClr>
                    </a:solidFill>
                    <a:latin typeface="Arial"/>
                    <a:ea typeface="+mn-ea"/>
                    <a:cs typeface="Arial"/>
                  </a:rPr>
                  <a:t>de</a:t>
                </a:r>
                <a:r>
                  <a:rPr lang="es-ES" sz="1400" b="1" baseline="0">
                    <a:solidFill>
                      <a:schemeClr val="accent1">
                        <a:lumMod val="50000"/>
                      </a:schemeClr>
                    </a:solidFill>
                  </a:rPr>
                  <a:t> </a:t>
                </a:r>
                <a:r>
                  <a:rPr lang="es-ES" sz="1050" b="1" i="0" u="none" strike="noStrike">
                    <a:solidFill>
                      <a:schemeClr val="accent1">
                        <a:lumMod val="75000"/>
                      </a:schemeClr>
                    </a:solidFill>
                    <a:latin typeface="Arial"/>
                    <a:ea typeface="+mn-ea"/>
                    <a:cs typeface="Arial"/>
                  </a:rPr>
                  <a:t>Aproximaciones</a:t>
                </a:r>
              </a:p>
            </xdr:txBody>
          </xdr:sp>
          <xdr:graphicFrame macro="">
            <xdr:nvGraphicFramePr>
              <xdr:cNvPr id="190" name="Gráfico 2">
                <a:extLst>
                  <a:ext uri="{FF2B5EF4-FFF2-40B4-BE49-F238E27FC236}">
                    <a16:creationId xmlns:a16="http://schemas.microsoft.com/office/drawing/2014/main" id="{0C4A22B1-D9FC-F09E-82D7-591CB9A1B141}"/>
                  </a:ext>
                </a:extLst>
              </xdr:cNvPr>
              <xdr:cNvGraphicFramePr>
                <a:graphicFrameLocks/>
              </xdr:cNvGraphicFramePr>
            </xdr:nvGraphicFramePr>
            <xdr:xfrm>
              <a:off x="5418733" y="3368002"/>
              <a:ext cx="2140948" cy="117339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91" name="CuadroTexto 103">
                <a:extLst>
                  <a:ext uri="{FF2B5EF4-FFF2-40B4-BE49-F238E27FC236}">
                    <a16:creationId xmlns:a16="http://schemas.microsoft.com/office/drawing/2014/main" id="{53260C91-FE25-01F8-00B4-EB211406F835}"/>
                  </a:ext>
                </a:extLst>
              </xdr:cNvPr>
              <xdr:cNvSpPr txBox="1"/>
            </xdr:nvSpPr>
            <xdr:spPr>
              <a:xfrm>
                <a:off x="9506105" y="3161935"/>
                <a:ext cx="1742941" cy="40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50" b="1" i="0" u="none" strike="noStrike">
                    <a:solidFill>
                      <a:schemeClr val="accent1">
                        <a:lumMod val="75000"/>
                      </a:schemeClr>
                    </a:solidFill>
                    <a:latin typeface="Arial"/>
                    <a:ea typeface="+mn-ea"/>
                    <a:cs typeface="Arial"/>
                  </a:rPr>
                  <a:t>Tipo</a:t>
                </a:r>
                <a:r>
                  <a:rPr lang="es-ES" sz="1000" b="1">
                    <a:solidFill>
                      <a:schemeClr val="accent1">
                        <a:lumMod val="50000"/>
                      </a:schemeClr>
                    </a:solidFill>
                  </a:rPr>
                  <a:t> </a:t>
                </a:r>
                <a:r>
                  <a:rPr lang="es-ES" sz="1050" b="1" i="0" u="none" strike="noStrike">
                    <a:solidFill>
                      <a:schemeClr val="accent1">
                        <a:lumMod val="75000"/>
                      </a:schemeClr>
                    </a:solidFill>
                    <a:latin typeface="Arial"/>
                    <a:ea typeface="+mn-ea"/>
                    <a:cs typeface="Arial"/>
                  </a:rPr>
                  <a:t>de</a:t>
                </a:r>
                <a:r>
                  <a:rPr lang="es-ES" sz="1000" b="1">
                    <a:solidFill>
                      <a:schemeClr val="accent1">
                        <a:lumMod val="50000"/>
                      </a:schemeClr>
                    </a:solidFill>
                  </a:rPr>
                  <a:t> </a:t>
                </a:r>
                <a:r>
                  <a:rPr lang="es-ES" sz="1050" b="1" i="0" u="none" strike="noStrike">
                    <a:solidFill>
                      <a:schemeClr val="accent1">
                        <a:lumMod val="75000"/>
                      </a:schemeClr>
                    </a:solidFill>
                    <a:latin typeface="Arial"/>
                    <a:ea typeface="+mn-ea"/>
                    <a:cs typeface="Arial"/>
                  </a:rPr>
                  <a:t>tiempo</a:t>
                </a:r>
                <a:r>
                  <a:rPr lang="es-ES" sz="1000" b="1">
                    <a:solidFill>
                      <a:schemeClr val="accent1">
                        <a:lumMod val="50000"/>
                      </a:schemeClr>
                    </a:solidFill>
                  </a:rPr>
                  <a:t> </a:t>
                </a:r>
                <a:r>
                  <a:rPr lang="es-ES" sz="1050" b="1" i="0" u="none" strike="noStrike">
                    <a:solidFill>
                      <a:schemeClr val="accent1">
                        <a:lumMod val="75000"/>
                      </a:schemeClr>
                    </a:solidFill>
                    <a:latin typeface="Arial"/>
                    <a:ea typeface="+mn-ea"/>
                    <a:cs typeface="Arial"/>
                  </a:rPr>
                  <a:t>de</a:t>
                </a:r>
                <a:r>
                  <a:rPr lang="es-ES" sz="1000" b="1">
                    <a:solidFill>
                      <a:schemeClr val="accent1">
                        <a:lumMod val="50000"/>
                      </a:schemeClr>
                    </a:solidFill>
                  </a:rPr>
                  <a:t> </a:t>
                </a:r>
                <a:r>
                  <a:rPr lang="es-ES" sz="1050" b="1" i="0" u="none" strike="noStrike">
                    <a:solidFill>
                      <a:schemeClr val="accent1">
                        <a:lumMod val="75000"/>
                      </a:schemeClr>
                    </a:solidFill>
                    <a:latin typeface="Arial"/>
                    <a:ea typeface="+mn-ea"/>
                    <a:cs typeface="Arial"/>
                  </a:rPr>
                  <a:t>vuelo</a:t>
                </a:r>
              </a:p>
            </xdr:txBody>
          </xdr:sp>
          <xdr:sp macro="" textlink="">
            <xdr:nvSpPr>
              <xdr:cNvPr id="192" name="CuadroTexto 104">
                <a:extLst>
                  <a:ext uri="{FF2B5EF4-FFF2-40B4-BE49-F238E27FC236}">
                    <a16:creationId xmlns:a16="http://schemas.microsoft.com/office/drawing/2014/main" id="{49C39AAB-77A6-1C21-D1A6-AC4BA6E8D193}"/>
                  </a:ext>
                </a:extLst>
              </xdr:cNvPr>
              <xdr:cNvSpPr txBox="1"/>
            </xdr:nvSpPr>
            <xdr:spPr>
              <a:xfrm>
                <a:off x="9542885" y="3531336"/>
                <a:ext cx="1027476" cy="127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006878"/>
                    </a:solidFill>
                  </a:rPr>
                  <a:t>Piloto al mando</a:t>
                </a:r>
              </a:p>
            </xdr:txBody>
          </xdr:sp>
          <xdr:sp macro="" textlink="">
            <xdr:nvSpPr>
              <xdr:cNvPr id="193" name="CuadroTexto 106">
                <a:extLst>
                  <a:ext uri="{FF2B5EF4-FFF2-40B4-BE49-F238E27FC236}">
                    <a16:creationId xmlns:a16="http://schemas.microsoft.com/office/drawing/2014/main" id="{CF701C0F-CF87-EFC1-5D54-22A06CAA2925}"/>
                  </a:ext>
                </a:extLst>
              </xdr:cNvPr>
              <xdr:cNvSpPr txBox="1"/>
            </xdr:nvSpPr>
            <xdr:spPr>
              <a:xfrm>
                <a:off x="9542885" y="3669044"/>
                <a:ext cx="1027476" cy="13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006878"/>
                    </a:solidFill>
                  </a:rPr>
                  <a:t>Co-piloto</a:t>
                </a:r>
              </a:p>
            </xdr:txBody>
          </xdr:sp>
          <xdr:sp macro="" textlink="">
            <xdr:nvSpPr>
              <xdr:cNvPr id="194" name="CuadroTexto 107">
                <a:extLst>
                  <a:ext uri="{FF2B5EF4-FFF2-40B4-BE49-F238E27FC236}">
                    <a16:creationId xmlns:a16="http://schemas.microsoft.com/office/drawing/2014/main" id="{7C964DB3-ABBD-C09F-EA6D-69C6B69F23D3}"/>
                  </a:ext>
                </a:extLst>
              </xdr:cNvPr>
              <xdr:cNvSpPr txBox="1"/>
            </xdr:nvSpPr>
            <xdr:spPr>
              <a:xfrm>
                <a:off x="9542884" y="3813070"/>
                <a:ext cx="1027476" cy="14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006878"/>
                    </a:solidFill>
                  </a:rPr>
                  <a:t>Travesia</a:t>
                </a:r>
              </a:p>
            </xdr:txBody>
          </xdr:sp>
          <xdr:sp macro="" textlink="">
            <xdr:nvSpPr>
              <xdr:cNvPr id="195" name="CuadroTexto 108">
                <a:extLst>
                  <a:ext uri="{FF2B5EF4-FFF2-40B4-BE49-F238E27FC236}">
                    <a16:creationId xmlns:a16="http://schemas.microsoft.com/office/drawing/2014/main" id="{9C7F87D5-9237-106F-72EC-54E03FA24F93}"/>
                  </a:ext>
                </a:extLst>
              </xdr:cNvPr>
              <xdr:cNvSpPr txBox="1"/>
            </xdr:nvSpPr>
            <xdr:spPr>
              <a:xfrm>
                <a:off x="9542884" y="3964805"/>
                <a:ext cx="1027476" cy="130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006878"/>
                    </a:solidFill>
                  </a:rPr>
                  <a:t>Solo</a:t>
                </a:r>
              </a:p>
            </xdr:txBody>
          </xdr:sp>
          <xdr:sp macro="" textlink="">
            <xdr:nvSpPr>
              <xdr:cNvPr id="196" name="CuadroTexto 109">
                <a:extLst>
                  <a:ext uri="{FF2B5EF4-FFF2-40B4-BE49-F238E27FC236}">
                    <a16:creationId xmlns:a16="http://schemas.microsoft.com/office/drawing/2014/main" id="{07AD523C-8620-4B52-E14D-43560CFE39A8}"/>
                  </a:ext>
                </a:extLst>
              </xdr:cNvPr>
              <xdr:cNvSpPr txBox="1"/>
            </xdr:nvSpPr>
            <xdr:spPr>
              <a:xfrm>
                <a:off x="9542884" y="4105487"/>
                <a:ext cx="1027476" cy="133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006878"/>
                    </a:solidFill>
                  </a:rPr>
                  <a:t>Instr.</a:t>
                </a:r>
                <a:r>
                  <a:rPr lang="es-ES" sz="1000" b="1" baseline="0">
                    <a:solidFill>
                      <a:srgbClr val="006878"/>
                    </a:solidFill>
                  </a:rPr>
                  <a:t> Recibida</a:t>
                </a:r>
                <a:endParaRPr lang="es-ES" sz="1000" b="1">
                  <a:solidFill>
                    <a:srgbClr val="006878"/>
                  </a:solidFill>
                </a:endParaRPr>
              </a:p>
            </xdr:txBody>
          </xdr:sp>
          <xdr:sp macro="" textlink="">
            <xdr:nvSpPr>
              <xdr:cNvPr id="197" name="CuadroTexto 110">
                <a:extLst>
                  <a:ext uri="{FF2B5EF4-FFF2-40B4-BE49-F238E27FC236}">
                    <a16:creationId xmlns:a16="http://schemas.microsoft.com/office/drawing/2014/main" id="{CC1D91AD-943C-670B-C09E-019D8C329EC9}"/>
                  </a:ext>
                </a:extLst>
              </xdr:cNvPr>
              <xdr:cNvSpPr txBox="1"/>
            </xdr:nvSpPr>
            <xdr:spPr>
              <a:xfrm>
                <a:off x="9542884" y="4249515"/>
                <a:ext cx="1027476" cy="141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1">
                    <a:solidFill>
                      <a:srgbClr val="006878"/>
                    </a:solidFill>
                  </a:rPr>
                  <a:t>Como instruc.</a:t>
                </a:r>
              </a:p>
            </xdr:txBody>
          </xdr:sp>
          <xdr:sp macro="" textlink="Bitácora!Y1534">
            <xdr:nvSpPr>
              <xdr:cNvPr id="198" name="CuadroTexto 111">
                <a:extLst>
                  <a:ext uri="{FF2B5EF4-FFF2-40B4-BE49-F238E27FC236}">
                    <a16:creationId xmlns:a16="http://schemas.microsoft.com/office/drawing/2014/main" id="{0481EE59-5083-B224-FD48-4A8B9BEA03F6}"/>
                  </a:ext>
                </a:extLst>
              </xdr:cNvPr>
              <xdr:cNvSpPr txBox="1"/>
            </xdr:nvSpPr>
            <xdr:spPr>
              <a:xfrm>
                <a:off x="10509505" y="3551898"/>
                <a:ext cx="795938" cy="134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7B6AFB7-2149-4F30-89AB-91BB4EFD633F}" type="TxLink">
                  <a:rPr lang="en-US" sz="900" b="1" i="0" u="none" strike="noStrike">
                    <a:solidFill>
                      <a:srgbClr val="006878"/>
                    </a:solidFill>
                    <a:latin typeface="Arial Narrow"/>
                    <a:ea typeface="+mn-ea"/>
                    <a:cs typeface="+mn-cs"/>
                  </a:rPr>
                  <a:pPr marL="0" indent="0" algn="r"/>
                  <a:t>2,50</a:t>
                </a:fld>
                <a:endParaRPr lang="es-ES" sz="900" b="1" i="0" u="none" strike="noStrike">
                  <a:solidFill>
                    <a:srgbClr val="006878"/>
                  </a:solidFill>
                  <a:latin typeface="Arial Narrow"/>
                  <a:ea typeface="+mn-ea"/>
                  <a:cs typeface="+mn-cs"/>
                </a:endParaRPr>
              </a:p>
            </xdr:txBody>
          </xdr:sp>
          <xdr:sp macro="" textlink="Bitácora!Z1534">
            <xdr:nvSpPr>
              <xdr:cNvPr id="199" name="CuadroTexto 112">
                <a:extLst>
                  <a:ext uri="{FF2B5EF4-FFF2-40B4-BE49-F238E27FC236}">
                    <a16:creationId xmlns:a16="http://schemas.microsoft.com/office/drawing/2014/main" id="{FBAC0AE7-4059-92B8-A4BE-2E3840778EAC}"/>
                  </a:ext>
                </a:extLst>
              </xdr:cNvPr>
              <xdr:cNvSpPr txBox="1"/>
            </xdr:nvSpPr>
            <xdr:spPr>
              <a:xfrm>
                <a:off x="10509505" y="3690624"/>
                <a:ext cx="795938" cy="141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9A64C57-D7A9-4019-8BBE-D5495397C1A6}" type="TxLink">
                  <a:rPr lang="en-US" sz="900" b="1" i="0" u="none" strike="noStrike">
                    <a:solidFill>
                      <a:srgbClr val="006878"/>
                    </a:solidFill>
                    <a:latin typeface="Arial Narrow"/>
                    <a:ea typeface="+mn-ea"/>
                    <a:cs typeface="+mn-cs"/>
                  </a:rPr>
                  <a:pPr marL="0" indent="0" algn="r"/>
                  <a:t>0,00</a:t>
                </a:fld>
                <a:endParaRPr lang="es-ES" sz="900" b="1" i="0" u="none" strike="noStrike">
                  <a:solidFill>
                    <a:srgbClr val="006878"/>
                  </a:solidFill>
                  <a:latin typeface="Arial Narrow"/>
                  <a:ea typeface="+mn-ea"/>
                  <a:cs typeface="+mn-cs"/>
                </a:endParaRPr>
              </a:p>
            </xdr:txBody>
          </xdr:sp>
          <xdr:sp macro="" textlink="Bitácora!W1534">
            <xdr:nvSpPr>
              <xdr:cNvPr id="200" name="CuadroTexto 113">
                <a:extLst>
                  <a:ext uri="{FF2B5EF4-FFF2-40B4-BE49-F238E27FC236}">
                    <a16:creationId xmlns:a16="http://schemas.microsoft.com/office/drawing/2014/main" id="{4B2AB6D4-B880-214D-B2AC-4F1992286538}"/>
                  </a:ext>
                </a:extLst>
              </xdr:cNvPr>
              <xdr:cNvSpPr txBox="1"/>
            </xdr:nvSpPr>
            <xdr:spPr>
              <a:xfrm>
                <a:off x="10509504" y="3836373"/>
                <a:ext cx="795938" cy="152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F346278-D322-4521-9F4A-742B4705C643}" type="TxLink">
                  <a:rPr lang="en-US" sz="900" b="1" i="0" u="none" strike="noStrike">
                    <a:solidFill>
                      <a:srgbClr val="006878"/>
                    </a:solidFill>
                    <a:latin typeface="Arial Narrow"/>
                    <a:ea typeface="+mn-ea"/>
                    <a:cs typeface="+mn-cs"/>
                  </a:rPr>
                  <a:pPr marL="0" indent="0" algn="r"/>
                  <a:t>0,00</a:t>
                </a:fld>
                <a:endParaRPr lang="es-ES" sz="900" b="1" i="0" u="none" strike="noStrike">
                  <a:solidFill>
                    <a:srgbClr val="006878"/>
                  </a:solidFill>
                  <a:latin typeface="Arial Narrow"/>
                  <a:ea typeface="+mn-ea"/>
                  <a:cs typeface="+mn-cs"/>
                </a:endParaRPr>
              </a:p>
            </xdr:txBody>
          </xdr:sp>
          <xdr:sp macro="" textlink="Bitácora!X1534">
            <xdr:nvSpPr>
              <xdr:cNvPr id="201" name="CuadroTexto 114">
                <a:extLst>
                  <a:ext uri="{FF2B5EF4-FFF2-40B4-BE49-F238E27FC236}">
                    <a16:creationId xmlns:a16="http://schemas.microsoft.com/office/drawing/2014/main" id="{427C9B2D-1435-47A7-07FE-CA93120B3DBD}"/>
                  </a:ext>
                </a:extLst>
              </xdr:cNvPr>
              <xdr:cNvSpPr txBox="1"/>
            </xdr:nvSpPr>
            <xdr:spPr>
              <a:xfrm>
                <a:off x="10509504" y="3985846"/>
                <a:ext cx="795938" cy="137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FC103792-A685-4A23-B538-F5EC994880CF}" type="TxLink">
                  <a:rPr lang="en-US" sz="900" b="1" i="0" u="none" strike="noStrike">
                    <a:solidFill>
                      <a:srgbClr val="006878"/>
                    </a:solidFill>
                    <a:latin typeface="Arial Narrow"/>
                    <a:ea typeface="+mn-ea"/>
                    <a:cs typeface="+mn-cs"/>
                  </a:rPr>
                  <a:pPr marL="0" indent="0" algn="r"/>
                  <a:t>0,00</a:t>
                </a:fld>
                <a:endParaRPr lang="es-ES" sz="900" b="1" i="0" u="none" strike="noStrike">
                  <a:solidFill>
                    <a:srgbClr val="006878"/>
                  </a:solidFill>
                  <a:latin typeface="Arial Narrow"/>
                  <a:ea typeface="+mn-ea"/>
                  <a:cs typeface="+mn-cs"/>
                </a:endParaRPr>
              </a:p>
            </xdr:txBody>
          </xdr:sp>
          <xdr:sp macro="" textlink="Bitácora!AA1534">
            <xdr:nvSpPr>
              <xdr:cNvPr id="202" name="CuadroTexto 115">
                <a:extLst>
                  <a:ext uri="{FF2B5EF4-FFF2-40B4-BE49-F238E27FC236}">
                    <a16:creationId xmlns:a16="http://schemas.microsoft.com/office/drawing/2014/main" id="{1D9FB093-8F46-E897-2F19-7F13649D781A}"/>
                  </a:ext>
                </a:extLst>
              </xdr:cNvPr>
              <xdr:cNvSpPr txBox="1"/>
            </xdr:nvSpPr>
            <xdr:spPr>
              <a:xfrm>
                <a:off x="10509504" y="4127067"/>
                <a:ext cx="795938" cy="14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05C64DCC-1F93-4542-931F-9FF2CD96BB66}" type="TxLink">
                  <a:rPr lang="en-US" sz="900" b="1" i="0" u="none" strike="noStrike">
                    <a:solidFill>
                      <a:srgbClr val="006878"/>
                    </a:solidFill>
                    <a:latin typeface="Arial Narrow"/>
                    <a:ea typeface="+mn-ea"/>
                    <a:cs typeface="+mn-cs"/>
                  </a:rPr>
                  <a:pPr marL="0" indent="0" algn="r"/>
                  <a:t>0,00</a:t>
                </a:fld>
                <a:endParaRPr lang="es-ES" sz="900" b="1" i="0" u="none" strike="noStrike">
                  <a:solidFill>
                    <a:srgbClr val="006878"/>
                  </a:solidFill>
                  <a:latin typeface="Arial Narrow"/>
                  <a:ea typeface="+mn-ea"/>
                  <a:cs typeface="+mn-cs"/>
                </a:endParaRPr>
              </a:p>
            </xdr:txBody>
          </xdr:sp>
          <xdr:sp macro="" textlink="Bitácora!AB1534">
            <xdr:nvSpPr>
              <xdr:cNvPr id="203" name="CuadroTexto 116">
                <a:extLst>
                  <a:ext uri="{FF2B5EF4-FFF2-40B4-BE49-F238E27FC236}">
                    <a16:creationId xmlns:a16="http://schemas.microsoft.com/office/drawing/2014/main" id="{5DB494BB-805A-9A72-3D25-77D755AB25F8}"/>
                  </a:ext>
                </a:extLst>
              </xdr:cNvPr>
              <xdr:cNvSpPr txBox="1"/>
            </xdr:nvSpPr>
            <xdr:spPr>
              <a:xfrm>
                <a:off x="10509504" y="4272339"/>
                <a:ext cx="795938" cy="149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BB105980-0AE2-4184-8133-BD396B6EB8E5}" type="TxLink">
                  <a:rPr lang="en-US" sz="900" b="1" i="0" u="none" strike="noStrike">
                    <a:solidFill>
                      <a:srgbClr val="006878"/>
                    </a:solidFill>
                    <a:latin typeface="Arial Narrow"/>
                    <a:ea typeface="+mn-ea"/>
                    <a:cs typeface="+mn-cs"/>
                  </a:rPr>
                  <a:pPr marL="0" indent="0" algn="r"/>
                  <a:t>0,00</a:t>
                </a:fld>
                <a:endParaRPr lang="es-ES" sz="900" b="1" i="0" u="none" strike="noStrike">
                  <a:solidFill>
                    <a:srgbClr val="006878"/>
                  </a:solidFill>
                  <a:latin typeface="Arial Narrow"/>
                  <a:ea typeface="+mn-ea"/>
                  <a:cs typeface="+mn-cs"/>
                </a:endParaRPr>
              </a:p>
            </xdr:txBody>
          </xdr:sp>
          <xdr:cxnSp macro="">
            <xdr:nvCxnSpPr>
              <xdr:cNvPr id="204" name="Conector recto 179">
                <a:extLst>
                  <a:ext uri="{FF2B5EF4-FFF2-40B4-BE49-F238E27FC236}">
                    <a16:creationId xmlns:a16="http://schemas.microsoft.com/office/drawing/2014/main" id="{6CAB62C2-6EB2-B638-7CBA-593ACC9C4458}"/>
                  </a:ext>
                </a:extLst>
              </xdr:cNvPr>
              <xdr:cNvCxnSpPr/>
            </xdr:nvCxnSpPr>
            <xdr:spPr>
              <a:xfrm>
                <a:off x="5465315" y="2335833"/>
                <a:ext cx="5788482" cy="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06" name="CuadroTexto 29">
                <a:extLst>
                  <a:ext uri="{FF2B5EF4-FFF2-40B4-BE49-F238E27FC236}">
                    <a16:creationId xmlns:a16="http://schemas.microsoft.com/office/drawing/2014/main" id="{68E84DB1-D54A-3DEB-6306-CD8D8780B907}"/>
                  </a:ext>
                </a:extLst>
              </xdr:cNvPr>
              <xdr:cNvSpPr txBox="1"/>
            </xdr:nvSpPr>
            <xdr:spPr>
              <a:xfrm>
                <a:off x="5435301" y="2477610"/>
                <a:ext cx="1374103" cy="183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chemeClr val="accent1">
                        <a:lumMod val="75000"/>
                      </a:schemeClr>
                    </a:solidFill>
                  </a:rPr>
                  <a:t>Total</a:t>
                </a:r>
                <a:r>
                  <a:rPr lang="es-ES" sz="1400" b="1" baseline="0">
                    <a:solidFill>
                      <a:schemeClr val="accent1">
                        <a:lumMod val="75000"/>
                      </a:schemeClr>
                    </a:solidFill>
                  </a:rPr>
                  <a:t> horas IFR </a:t>
                </a:r>
                <a:endParaRPr lang="es-ES" sz="900" b="1">
                  <a:solidFill>
                    <a:schemeClr val="accent1">
                      <a:lumMod val="75000"/>
                    </a:schemeClr>
                  </a:solidFill>
                </a:endParaRPr>
              </a:p>
            </xdr:txBody>
          </xdr:sp>
          <xdr:sp macro="" textlink="Bitácora!V1544">
            <xdr:nvSpPr>
              <xdr:cNvPr id="207" name="CuadroTexto 75">
                <a:extLst>
                  <a:ext uri="{FF2B5EF4-FFF2-40B4-BE49-F238E27FC236}">
                    <a16:creationId xmlns:a16="http://schemas.microsoft.com/office/drawing/2014/main" id="{CF11C974-DF6F-8FD2-9D25-F8141718049E}"/>
                  </a:ext>
                </a:extLst>
              </xdr:cNvPr>
              <xdr:cNvSpPr txBox="1"/>
            </xdr:nvSpPr>
            <xdr:spPr>
              <a:xfrm>
                <a:off x="6733772" y="2438062"/>
                <a:ext cx="1092415" cy="251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9F52274C-D426-4910-9DEF-EDFB5C5FD1E7}" type="TxLink">
                  <a:rPr lang="en-US" sz="1400" b="1" i="0" u="none" strike="noStrike">
                    <a:solidFill>
                      <a:srgbClr val="0FA2A9"/>
                    </a:solidFill>
                    <a:effectLst/>
                    <a:latin typeface="+mn-lt"/>
                    <a:ea typeface="+mn-ea"/>
                    <a:cs typeface="+mn-cs"/>
                  </a:rPr>
                  <a:pPr marL="0" indent="0" algn="l"/>
                  <a:t>2,50</a:t>
                </a:fld>
                <a:endParaRPr lang="es-ES" sz="1400" b="1" i="0" u="none" strike="noStrike">
                  <a:solidFill>
                    <a:srgbClr val="0FA2A9"/>
                  </a:solidFill>
                  <a:effectLst/>
                  <a:latin typeface="+mn-lt"/>
                  <a:ea typeface="+mn-ea"/>
                  <a:cs typeface="+mn-cs"/>
                </a:endParaRPr>
              </a:p>
            </xdr:txBody>
          </xdr:sp>
          <xdr:sp macro="" textlink="Bitácora!V1543">
            <xdr:nvSpPr>
              <xdr:cNvPr id="208" name="CuadroTexto 81">
                <a:extLst>
                  <a:ext uri="{FF2B5EF4-FFF2-40B4-BE49-F238E27FC236}">
                    <a16:creationId xmlns:a16="http://schemas.microsoft.com/office/drawing/2014/main" id="{41776EFE-2C0E-8711-11F7-B51C0AFF9D36}"/>
                  </a:ext>
                </a:extLst>
              </xdr:cNvPr>
              <xdr:cNvSpPr txBox="1"/>
            </xdr:nvSpPr>
            <xdr:spPr>
              <a:xfrm>
                <a:off x="6733772" y="2708822"/>
                <a:ext cx="1092415" cy="277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748634D4-07F2-407F-872A-714454993C52}" type="TxLink">
                  <a:rPr lang="en-US" sz="1400" b="1" i="0" u="none" strike="noStrike">
                    <a:solidFill>
                      <a:srgbClr val="0FA2A9"/>
                    </a:solidFill>
                    <a:effectLst/>
                    <a:latin typeface="+mn-lt"/>
                    <a:ea typeface="+mn-ea"/>
                    <a:cs typeface="+mn-cs"/>
                  </a:rPr>
                  <a:pPr marL="0" indent="0" algn="l"/>
                  <a:t>2,50</a:t>
                </a:fld>
                <a:endParaRPr lang="es-ES" sz="1400" b="1" i="0" u="none" strike="noStrike">
                  <a:solidFill>
                    <a:srgbClr val="0FA2A9"/>
                  </a:solidFill>
                  <a:effectLst/>
                  <a:latin typeface="+mn-lt"/>
                  <a:ea typeface="+mn-ea"/>
                  <a:cs typeface="+mn-cs"/>
                </a:endParaRPr>
              </a:p>
            </xdr:txBody>
          </xdr:sp>
          <xdr:sp macro="" textlink="">
            <xdr:nvSpPr>
              <xdr:cNvPr id="209" name="CuadroTexto 77">
                <a:extLst>
                  <a:ext uri="{FF2B5EF4-FFF2-40B4-BE49-F238E27FC236}">
                    <a16:creationId xmlns:a16="http://schemas.microsoft.com/office/drawing/2014/main" id="{B7D3BDB0-A385-38EB-F73B-A905B9C344A4}"/>
                  </a:ext>
                </a:extLst>
              </xdr:cNvPr>
              <xdr:cNvSpPr txBox="1"/>
            </xdr:nvSpPr>
            <xdr:spPr>
              <a:xfrm>
                <a:off x="5435301" y="2761986"/>
                <a:ext cx="1594824" cy="183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chemeClr val="accent1">
                        <a:lumMod val="75000"/>
                      </a:schemeClr>
                    </a:solidFill>
                    <a:latin typeface="+mn-lt"/>
                    <a:ea typeface="+mn-ea"/>
                    <a:cs typeface="+mn-cs"/>
                  </a:rPr>
                  <a:t>Total</a:t>
                </a:r>
                <a:r>
                  <a:rPr lang="es-ES" sz="1400" b="1" baseline="0">
                    <a:solidFill>
                      <a:schemeClr val="accent1">
                        <a:lumMod val="75000"/>
                      </a:schemeClr>
                    </a:solidFill>
                  </a:rPr>
                  <a:t> Horas IFR</a:t>
                </a:r>
                <a:endParaRPr lang="es-ES" sz="900" b="1">
                  <a:solidFill>
                    <a:schemeClr val="accent1">
                      <a:lumMod val="75000"/>
                    </a:schemeClr>
                  </a:solidFill>
                </a:endParaRPr>
              </a:p>
            </xdr:txBody>
          </xdr:sp>
          <xdr:sp macro="" textlink="">
            <xdr:nvSpPr>
              <xdr:cNvPr id="210" name="CuadroTexto 85">
                <a:extLst>
                  <a:ext uri="{FF2B5EF4-FFF2-40B4-BE49-F238E27FC236}">
                    <a16:creationId xmlns:a16="http://schemas.microsoft.com/office/drawing/2014/main" id="{501E1F81-FF91-4BAF-047A-F582FF2C943C}"/>
                  </a:ext>
                </a:extLst>
              </xdr:cNvPr>
              <xdr:cNvSpPr txBox="1"/>
            </xdr:nvSpPr>
            <xdr:spPr>
              <a:xfrm>
                <a:off x="5435302" y="2951295"/>
                <a:ext cx="1271461" cy="90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ES" sz="700" b="1">
                    <a:solidFill>
                      <a:srgbClr val="0FA2A9"/>
                    </a:solidFill>
                    <a:latin typeface="+mn-lt"/>
                    <a:ea typeface="+mn-ea"/>
                    <a:cs typeface="+mn-cs"/>
                  </a:rPr>
                  <a:t>ESTA BITÁCORA</a:t>
                </a:r>
              </a:p>
            </xdr:txBody>
          </xdr:sp>
          <xdr:sp macro="" textlink="">
            <xdr:nvSpPr>
              <xdr:cNvPr id="211" name="CuadroTexto 87">
                <a:extLst>
                  <a:ext uri="{FF2B5EF4-FFF2-40B4-BE49-F238E27FC236}">
                    <a16:creationId xmlns:a16="http://schemas.microsoft.com/office/drawing/2014/main" id="{FB732AF2-D356-4EAD-EC72-00BABEB4C20B}"/>
                  </a:ext>
                </a:extLst>
              </xdr:cNvPr>
              <xdr:cNvSpPr txBox="1"/>
            </xdr:nvSpPr>
            <xdr:spPr>
              <a:xfrm>
                <a:off x="5435302" y="2661685"/>
                <a:ext cx="1271461" cy="92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700" b="1">
                    <a:solidFill>
                      <a:srgbClr val="0FA2A9"/>
                    </a:solidFill>
                  </a:rPr>
                  <a:t>TODAS LAS BITÁCORA</a:t>
                </a:r>
              </a:p>
            </xdr:txBody>
          </xdr:sp>
          <xdr:sp macro="" textlink="Bitácora!T1533">
            <xdr:nvSpPr>
              <xdr:cNvPr id="313" name="CuadroTexto 74">
                <a:extLst>
                  <a:ext uri="{FF2B5EF4-FFF2-40B4-BE49-F238E27FC236}">
                    <a16:creationId xmlns:a16="http://schemas.microsoft.com/office/drawing/2014/main" id="{A41BE7C7-BC4F-D4E2-79AD-C8D5EF94FF64}"/>
                  </a:ext>
                </a:extLst>
              </xdr:cNvPr>
              <xdr:cNvSpPr txBox="1"/>
            </xdr:nvSpPr>
            <xdr:spPr>
              <a:xfrm>
                <a:off x="8559414" y="3716184"/>
                <a:ext cx="380733" cy="1605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l"/>
                <a:r>
                  <a:rPr lang="es-ES" sz="700" b="1" i="0" u="none" strike="noStrike">
                    <a:solidFill>
                      <a:srgbClr val="006878"/>
                    </a:solidFill>
                    <a:latin typeface="Arial"/>
                    <a:ea typeface="+mn-ea"/>
                    <a:cs typeface="Arial"/>
                  </a:rPr>
                  <a:t>DÍA</a:t>
                </a:r>
              </a:p>
            </xdr:txBody>
          </xdr:sp>
          <xdr:sp macro="" textlink="Bitácora!U1533">
            <xdr:nvSpPr>
              <xdr:cNvPr id="314" name="CuadroTexto 82">
                <a:extLst>
                  <a:ext uri="{FF2B5EF4-FFF2-40B4-BE49-F238E27FC236}">
                    <a16:creationId xmlns:a16="http://schemas.microsoft.com/office/drawing/2014/main" id="{19C575B9-D949-5360-679A-DC65432602FE}"/>
                  </a:ext>
                </a:extLst>
              </xdr:cNvPr>
              <xdr:cNvSpPr txBox="1"/>
            </xdr:nvSpPr>
            <xdr:spPr>
              <a:xfrm>
                <a:off x="8559414" y="3913035"/>
                <a:ext cx="546596" cy="115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l"/>
                <a:r>
                  <a:rPr lang="es-ES" sz="700" b="1" i="0" u="none" strike="noStrike">
                    <a:solidFill>
                      <a:srgbClr val="006878"/>
                    </a:solidFill>
                    <a:latin typeface="Arial"/>
                    <a:ea typeface="+mn-ea"/>
                    <a:cs typeface="Arial"/>
                  </a:rPr>
                  <a:t>NOCHE</a:t>
                </a:r>
              </a:p>
            </xdr:txBody>
          </xdr:sp>
          <xdr:sp macro="" textlink="Bitácora!V1533">
            <xdr:nvSpPr>
              <xdr:cNvPr id="315" name="CuadroTexto 86">
                <a:extLst>
                  <a:ext uri="{FF2B5EF4-FFF2-40B4-BE49-F238E27FC236}">
                    <a16:creationId xmlns:a16="http://schemas.microsoft.com/office/drawing/2014/main" id="{AB88EF8B-F2DB-2F64-90E6-A5CEEF15C009}"/>
                  </a:ext>
                </a:extLst>
              </xdr:cNvPr>
              <xdr:cNvSpPr txBox="1"/>
            </xdr:nvSpPr>
            <xdr:spPr>
              <a:xfrm>
                <a:off x="8559414" y="4109885"/>
                <a:ext cx="380733" cy="115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anchor="ctr"/>
              <a:lstStyle/>
              <a:p>
                <a:pPr marL="0" indent="0" algn="l"/>
                <a:r>
                  <a:rPr lang="es-ES" sz="700" b="1" i="0" u="none" strike="noStrike">
                    <a:solidFill>
                      <a:srgbClr val="006878"/>
                    </a:solidFill>
                    <a:latin typeface="Arial"/>
                    <a:ea typeface="+mn-ea"/>
                    <a:cs typeface="Arial"/>
                  </a:rPr>
                  <a:t>IFR</a:t>
                </a:r>
              </a:p>
            </xdr:txBody>
          </xdr:sp>
          <xdr:cxnSp macro="">
            <xdr:nvCxnSpPr>
              <xdr:cNvPr id="508" name="Conector recto 179">
                <a:extLst>
                  <a:ext uri="{FF2B5EF4-FFF2-40B4-BE49-F238E27FC236}">
                    <a16:creationId xmlns:a16="http://schemas.microsoft.com/office/drawing/2014/main" id="{A6F68C7F-3E08-0FC8-543B-5B0D3B1D1863}"/>
                  </a:ext>
                </a:extLst>
              </xdr:cNvPr>
              <xdr:cNvCxnSpPr/>
            </xdr:nvCxnSpPr>
            <xdr:spPr>
              <a:xfrm>
                <a:off x="5465315" y="3217018"/>
                <a:ext cx="5788482"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60" name="CuadroTexto 35">
              <a:extLst>
                <a:ext uri="{FF2B5EF4-FFF2-40B4-BE49-F238E27FC236}">
                  <a16:creationId xmlns:a16="http://schemas.microsoft.com/office/drawing/2014/main" id="{1EAD5109-3D6D-6247-AF26-10D4C3AA4C59}"/>
                </a:ext>
              </a:extLst>
            </xdr:cNvPr>
            <xdr:cNvSpPr txBox="1"/>
          </xdr:nvSpPr>
          <xdr:spPr>
            <a:xfrm>
              <a:off x="3223033" y="3862753"/>
              <a:ext cx="2004726" cy="202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100" b="1" baseline="0">
                  <a:solidFill>
                    <a:schemeClr val="accent1">
                      <a:lumMod val="50000"/>
                    </a:schemeClr>
                  </a:solidFill>
                  <a:latin typeface="+mn-lt"/>
                  <a:ea typeface="+mn-ea"/>
                  <a:cs typeface="+mn-cs"/>
                </a:rPr>
                <a:t>CONDICIONES DE VUELO</a:t>
              </a:r>
              <a:endParaRPr lang="es-ES" sz="900" b="1">
                <a:solidFill>
                  <a:schemeClr val="accent1">
                    <a:lumMod val="50000"/>
                  </a:schemeClr>
                </a:solidFill>
              </a:endParaRPr>
            </a:p>
          </xdr:txBody>
        </xdr:sp>
        <xdr:cxnSp macro="">
          <xdr:nvCxnSpPr>
            <xdr:cNvPr id="161" name="Conector recto 170">
              <a:extLst>
                <a:ext uri="{FF2B5EF4-FFF2-40B4-BE49-F238E27FC236}">
                  <a16:creationId xmlns:a16="http://schemas.microsoft.com/office/drawing/2014/main" id="{3DD2B6C3-A919-56B8-5D8A-ACDF3DAB1F48}"/>
                </a:ext>
              </a:extLst>
            </xdr:cNvPr>
            <xdr:cNvCxnSpPr/>
          </xdr:nvCxnSpPr>
          <xdr:spPr>
            <a:xfrm>
              <a:off x="3272038" y="4060948"/>
              <a:ext cx="1867616" cy="0"/>
            </a:xfrm>
            <a:prstGeom prst="line">
              <a:avLst/>
            </a:prstGeom>
          </xdr:spPr>
          <xdr:style>
            <a:lnRef idx="1">
              <a:schemeClr val="dk1"/>
            </a:lnRef>
            <a:fillRef idx="0">
              <a:schemeClr val="dk1"/>
            </a:fillRef>
            <a:effectRef idx="0">
              <a:schemeClr val="dk1"/>
            </a:effectRef>
            <a:fontRef idx="minor">
              <a:schemeClr val="tx1"/>
            </a:fontRef>
          </xdr:style>
        </xdr:cxnSp>
        <xdr:sp macro="" textlink="[1]Bitácora!P1540">
          <xdr:nvSpPr>
            <xdr:cNvPr id="162" name="CuadroTexto 171">
              <a:extLst>
                <a:ext uri="{FF2B5EF4-FFF2-40B4-BE49-F238E27FC236}">
                  <a16:creationId xmlns:a16="http://schemas.microsoft.com/office/drawing/2014/main" id="{248487A1-FDEB-9248-5BF0-FC7350CA663B}"/>
                </a:ext>
              </a:extLst>
            </xdr:cNvPr>
            <xdr:cNvSpPr txBox="1"/>
          </xdr:nvSpPr>
          <xdr:spPr>
            <a:xfrm>
              <a:off x="3358740" y="4192179"/>
              <a:ext cx="976334" cy="223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9EF8F9BF-0367-4A97-B77A-087C470DCBE7}" type="TxLink">
                <a:rPr lang="en-US" sz="1100" b="1">
                  <a:solidFill>
                    <a:schemeClr val="accent1">
                      <a:lumMod val="75000"/>
                    </a:schemeClr>
                  </a:solidFill>
                  <a:latin typeface="+mn-lt"/>
                  <a:ea typeface="+mn-ea"/>
                  <a:cs typeface="+mn-cs"/>
                </a:rPr>
                <a:pPr marL="0" indent="0" algn="l"/>
                <a:t>VFR Diurno</a:t>
              </a:fld>
              <a:endParaRPr lang="es-ES" sz="1100" b="1">
                <a:solidFill>
                  <a:schemeClr val="accent1">
                    <a:lumMod val="75000"/>
                  </a:schemeClr>
                </a:solidFill>
                <a:latin typeface="+mn-lt"/>
                <a:ea typeface="+mn-ea"/>
                <a:cs typeface="+mn-cs"/>
              </a:endParaRPr>
            </a:p>
          </xdr:txBody>
        </xdr:sp>
        <xdr:sp macro="" textlink="Bitácora!Q1541">
          <xdr:nvSpPr>
            <xdr:cNvPr id="163" name="CuadroTexto 172">
              <a:extLst>
                <a:ext uri="{FF2B5EF4-FFF2-40B4-BE49-F238E27FC236}">
                  <a16:creationId xmlns:a16="http://schemas.microsoft.com/office/drawing/2014/main" id="{695D0BB5-932C-DAC0-5446-2738E1601F53}"/>
                </a:ext>
              </a:extLst>
            </xdr:cNvPr>
            <xdr:cNvSpPr txBox="1"/>
          </xdr:nvSpPr>
          <xdr:spPr>
            <a:xfrm>
              <a:off x="3977582" y="4192179"/>
              <a:ext cx="1161140" cy="223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A5A6215-D224-4D68-8245-4C3D81C69E6B}" type="TxLink">
                <a:rPr lang="en-US" sz="1000" b="1" i="0" u="none" strike="noStrike">
                  <a:solidFill>
                    <a:srgbClr val="006878"/>
                  </a:solidFill>
                  <a:effectLst/>
                  <a:latin typeface="Arial"/>
                  <a:ea typeface="+mn-ea"/>
                  <a:cs typeface="Arial"/>
                </a:rPr>
                <a:pPr marL="0" indent="0" algn="r"/>
                <a:t>3,75</a:t>
              </a:fld>
              <a:endParaRPr lang="es-ES" sz="1000" b="1" i="0" u="none" strike="noStrike">
                <a:solidFill>
                  <a:srgbClr val="006878"/>
                </a:solidFill>
                <a:effectLst/>
                <a:latin typeface="Arial"/>
                <a:ea typeface="+mn-ea"/>
                <a:cs typeface="Arial"/>
              </a:endParaRPr>
            </a:p>
          </xdr:txBody>
        </xdr:sp>
        <xdr:sp macro="" textlink="[1]Bitácora!R1540">
          <xdr:nvSpPr>
            <xdr:cNvPr id="164" name="CuadroTexto 173">
              <a:extLst>
                <a:ext uri="{FF2B5EF4-FFF2-40B4-BE49-F238E27FC236}">
                  <a16:creationId xmlns:a16="http://schemas.microsoft.com/office/drawing/2014/main" id="{CC15B3F4-BB44-AEC3-43B4-B25049292E33}"/>
                </a:ext>
              </a:extLst>
            </xdr:cNvPr>
            <xdr:cNvSpPr txBox="1"/>
          </xdr:nvSpPr>
          <xdr:spPr>
            <a:xfrm>
              <a:off x="3358740" y="4396375"/>
              <a:ext cx="1025339" cy="223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40E62AFA-E06D-4725-BF44-82E713CBD963}" type="TxLink">
                <a:rPr lang="en-US" sz="1100" b="1">
                  <a:solidFill>
                    <a:schemeClr val="accent1">
                      <a:lumMod val="75000"/>
                    </a:schemeClr>
                  </a:solidFill>
                  <a:latin typeface="+mn-lt"/>
                  <a:ea typeface="+mn-ea"/>
                  <a:cs typeface="+mn-cs"/>
                </a:rPr>
                <a:pPr marL="0" indent="0" algn="l"/>
                <a:t>VFR Nocturno</a:t>
              </a:fld>
              <a:endParaRPr lang="es-ES" sz="1100" b="1">
                <a:solidFill>
                  <a:schemeClr val="accent1">
                    <a:lumMod val="75000"/>
                  </a:schemeClr>
                </a:solidFill>
                <a:latin typeface="+mn-lt"/>
                <a:ea typeface="+mn-ea"/>
                <a:cs typeface="+mn-cs"/>
              </a:endParaRPr>
            </a:p>
          </xdr:txBody>
        </xdr:sp>
        <xdr:sp macro="" textlink="Bitácora!T1541">
          <xdr:nvSpPr>
            <xdr:cNvPr id="165" name="CuadroTexto 174">
              <a:extLst>
                <a:ext uri="{FF2B5EF4-FFF2-40B4-BE49-F238E27FC236}">
                  <a16:creationId xmlns:a16="http://schemas.microsoft.com/office/drawing/2014/main" id="{F5E473BA-B8C2-A7A6-DF5A-32FAB0F6FEBA}"/>
                </a:ext>
              </a:extLst>
            </xdr:cNvPr>
            <xdr:cNvSpPr txBox="1"/>
          </xdr:nvSpPr>
          <xdr:spPr>
            <a:xfrm>
              <a:off x="3977582" y="4396375"/>
              <a:ext cx="1161140" cy="223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E45CF25E-AAA7-4124-95E9-D7ECE410090A}" type="TxLink">
                <a:rPr lang="en-US" sz="1000" b="1" i="0" u="none" strike="noStrike">
                  <a:solidFill>
                    <a:srgbClr val="006878"/>
                  </a:solidFill>
                  <a:effectLst/>
                  <a:latin typeface="Arial"/>
                  <a:ea typeface="+mn-ea"/>
                  <a:cs typeface="Arial"/>
                </a:rPr>
                <a:pPr marL="0" indent="0" algn="r"/>
                <a:t>0,00</a:t>
              </a:fld>
              <a:endParaRPr lang="es-ES" sz="1000" b="1" i="0" u="none" strike="noStrike">
                <a:solidFill>
                  <a:srgbClr val="006878"/>
                </a:solidFill>
                <a:effectLst/>
                <a:latin typeface="Arial"/>
                <a:ea typeface="+mn-ea"/>
                <a:cs typeface="Arial"/>
              </a:endParaRPr>
            </a:p>
          </xdr:txBody>
        </xdr:sp>
        <xdr:sp macro="" textlink="[1]Bitácora!T1540">
          <xdr:nvSpPr>
            <xdr:cNvPr id="166" name="CuadroTexto 175">
              <a:extLst>
                <a:ext uri="{FF2B5EF4-FFF2-40B4-BE49-F238E27FC236}">
                  <a16:creationId xmlns:a16="http://schemas.microsoft.com/office/drawing/2014/main" id="{A09A5435-4D13-116E-DA56-F177F4DD4367}"/>
                </a:ext>
              </a:extLst>
            </xdr:cNvPr>
            <xdr:cNvSpPr txBox="1"/>
          </xdr:nvSpPr>
          <xdr:spPr>
            <a:xfrm>
              <a:off x="3358740" y="4666837"/>
              <a:ext cx="916020" cy="228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0443FAAF-5878-4764-AB7F-92B59AC0CD5E}" type="TxLink">
                <a:rPr lang="en-US" sz="1100" b="1">
                  <a:solidFill>
                    <a:schemeClr val="accent1">
                      <a:lumMod val="75000"/>
                    </a:schemeClr>
                  </a:solidFill>
                  <a:latin typeface="+mn-lt"/>
                  <a:ea typeface="+mn-ea"/>
                  <a:cs typeface="+mn-cs"/>
                </a:rPr>
                <a:pPr marL="0" indent="0" algn="l"/>
                <a:t>IFR Diurno</a:t>
              </a:fld>
              <a:endParaRPr lang="es-ES" sz="1100" b="1">
                <a:solidFill>
                  <a:schemeClr val="accent1">
                    <a:lumMod val="75000"/>
                  </a:schemeClr>
                </a:solidFill>
                <a:latin typeface="+mn-lt"/>
                <a:ea typeface="+mn-ea"/>
                <a:cs typeface="+mn-cs"/>
              </a:endParaRPr>
            </a:p>
          </xdr:txBody>
        </xdr:sp>
        <xdr:sp macro="" textlink="Bitácora!V1541">
          <xdr:nvSpPr>
            <xdr:cNvPr id="167" name="CuadroTexto 176">
              <a:extLst>
                <a:ext uri="{FF2B5EF4-FFF2-40B4-BE49-F238E27FC236}">
                  <a16:creationId xmlns:a16="http://schemas.microsoft.com/office/drawing/2014/main" id="{A4C5FCAA-A89C-20D0-C7D6-0F9AEAC76913}"/>
                </a:ext>
              </a:extLst>
            </xdr:cNvPr>
            <xdr:cNvSpPr txBox="1"/>
          </xdr:nvSpPr>
          <xdr:spPr>
            <a:xfrm>
              <a:off x="3977582" y="4666837"/>
              <a:ext cx="1161140" cy="228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80024A1D-E36C-4E3E-9987-769B246A938C}" type="TxLink">
                <a:rPr lang="en-US" sz="1000" b="1" i="0" u="none" strike="noStrike">
                  <a:solidFill>
                    <a:srgbClr val="0FA2A9"/>
                  </a:solidFill>
                  <a:effectLst/>
                  <a:latin typeface="Arial"/>
                  <a:ea typeface="+mn-ea"/>
                  <a:cs typeface="Arial"/>
                </a:rPr>
                <a:pPr marL="0" indent="0" algn="r"/>
                <a:t>5,00</a:t>
              </a:fld>
              <a:endParaRPr lang="es-ES" sz="1000" b="1" i="0" u="none" strike="noStrike">
                <a:solidFill>
                  <a:srgbClr val="0FA2A9"/>
                </a:solidFill>
                <a:effectLst/>
                <a:latin typeface="Arial"/>
                <a:ea typeface="+mn-ea"/>
                <a:cs typeface="Arial"/>
              </a:endParaRPr>
            </a:p>
          </xdr:txBody>
        </xdr:sp>
        <xdr:sp macro="" textlink="[1]Bitácora!V1540">
          <xdr:nvSpPr>
            <xdr:cNvPr id="168" name="CuadroTexto 177">
              <a:extLst>
                <a:ext uri="{FF2B5EF4-FFF2-40B4-BE49-F238E27FC236}">
                  <a16:creationId xmlns:a16="http://schemas.microsoft.com/office/drawing/2014/main" id="{78F9D01F-7BCF-A25A-E6BC-6633460B9B32}"/>
                </a:ext>
              </a:extLst>
            </xdr:cNvPr>
            <xdr:cNvSpPr txBox="1"/>
          </xdr:nvSpPr>
          <xdr:spPr>
            <a:xfrm>
              <a:off x="3358740" y="4871035"/>
              <a:ext cx="1063035" cy="228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C2DF5989-9903-43D0-A1E7-9C9EBE35FBD1}" type="TxLink">
                <a:rPr lang="en-US" sz="1100" b="1">
                  <a:solidFill>
                    <a:schemeClr val="accent1">
                      <a:lumMod val="75000"/>
                    </a:schemeClr>
                  </a:solidFill>
                  <a:latin typeface="+mn-lt"/>
                  <a:ea typeface="+mn-ea"/>
                  <a:cs typeface="+mn-cs"/>
                </a:rPr>
                <a:pPr marL="0" indent="0" algn="l"/>
                <a:t>IFR Nocturno</a:t>
              </a:fld>
              <a:endParaRPr lang="es-ES" sz="1100" b="1">
                <a:solidFill>
                  <a:schemeClr val="accent1">
                    <a:lumMod val="75000"/>
                  </a:schemeClr>
                </a:solidFill>
                <a:latin typeface="+mn-lt"/>
                <a:ea typeface="+mn-ea"/>
                <a:cs typeface="+mn-cs"/>
              </a:endParaRPr>
            </a:p>
          </xdr:txBody>
        </xdr:sp>
        <xdr:sp macro="" textlink="Bitácora!X1541">
          <xdr:nvSpPr>
            <xdr:cNvPr id="169" name="CuadroTexto 178">
              <a:extLst>
                <a:ext uri="{FF2B5EF4-FFF2-40B4-BE49-F238E27FC236}">
                  <a16:creationId xmlns:a16="http://schemas.microsoft.com/office/drawing/2014/main" id="{709774DE-3C49-FB25-12AD-32220BAE8CB3}"/>
                </a:ext>
              </a:extLst>
            </xdr:cNvPr>
            <xdr:cNvSpPr txBox="1"/>
          </xdr:nvSpPr>
          <xdr:spPr>
            <a:xfrm>
              <a:off x="3977582" y="4871034"/>
              <a:ext cx="1161140" cy="228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1D4FE6D9-7235-4A90-B8B3-43F29566D8A4}" type="TxLink">
                <a:rPr lang="en-US" sz="1000" b="1" i="0" u="none" strike="noStrike">
                  <a:solidFill>
                    <a:srgbClr val="0FA2A9"/>
                  </a:solidFill>
                  <a:effectLst/>
                  <a:latin typeface="Arial"/>
                  <a:ea typeface="+mn-ea"/>
                  <a:cs typeface="Arial"/>
                </a:rPr>
                <a:pPr marL="0" indent="0" algn="r"/>
                <a:t>10,00</a:t>
              </a:fld>
              <a:endParaRPr lang="es-ES" sz="1000" b="1" i="0" u="none" strike="noStrike">
                <a:solidFill>
                  <a:srgbClr val="0FA2A9"/>
                </a:solidFill>
                <a:effectLst/>
                <a:latin typeface="Arial"/>
                <a:ea typeface="+mn-ea"/>
                <a:cs typeface="Arial"/>
              </a:endParaRPr>
            </a:p>
          </xdr:txBody>
        </xdr:sp>
        <xdr:cxnSp macro="">
          <xdr:nvCxnSpPr>
            <xdr:cNvPr id="170" name="Conector recto 182">
              <a:extLst>
                <a:ext uri="{FF2B5EF4-FFF2-40B4-BE49-F238E27FC236}">
                  <a16:creationId xmlns:a16="http://schemas.microsoft.com/office/drawing/2014/main" id="{EEAF4BC9-86C3-C5D7-7E30-CA4E391BF59C}"/>
                </a:ext>
              </a:extLst>
            </xdr:cNvPr>
            <xdr:cNvCxnSpPr/>
          </xdr:nvCxnSpPr>
          <xdr:spPr>
            <a:xfrm>
              <a:off x="3275808" y="4658549"/>
              <a:ext cx="1863846" cy="0"/>
            </a:xfrm>
            <a:prstGeom prst="line">
              <a:avLst/>
            </a:prstGeom>
          </xdr:spPr>
          <xdr:style>
            <a:lnRef idx="1">
              <a:schemeClr val="dk1"/>
            </a:lnRef>
            <a:fillRef idx="0">
              <a:schemeClr val="dk1"/>
            </a:fillRef>
            <a:effectRef idx="0">
              <a:schemeClr val="dk1"/>
            </a:effectRef>
            <a:fontRef idx="minor">
              <a:schemeClr val="tx1"/>
            </a:fontRef>
          </xdr:style>
        </xdr:cxnSp>
      </xdr:grpSp>
      <xdr:grpSp>
        <xdr:nvGrpSpPr>
          <xdr:cNvPr id="4" name="Group 3">
            <a:extLst>
              <a:ext uri="{FF2B5EF4-FFF2-40B4-BE49-F238E27FC236}">
                <a16:creationId xmlns:a16="http://schemas.microsoft.com/office/drawing/2014/main" id="{72A99CBE-6EBC-C36F-8DEF-0E439D5B19B4}"/>
              </a:ext>
            </a:extLst>
          </xdr:cNvPr>
          <xdr:cNvGrpSpPr/>
        </xdr:nvGrpSpPr>
        <xdr:grpSpPr>
          <a:xfrm>
            <a:off x="10744250" y="304727"/>
            <a:ext cx="11223986" cy="3964281"/>
            <a:chOff x="11906286" y="472713"/>
            <a:chExt cx="11232660" cy="3945231"/>
          </a:xfrm>
        </xdr:grpSpPr>
        <xdr:sp macro="" textlink="[1]Bitácora!I1530">
          <xdr:nvSpPr>
            <xdr:cNvPr id="155" name="CuadroTexto 13">
              <a:extLst>
                <a:ext uri="{FF2B5EF4-FFF2-40B4-BE49-F238E27FC236}">
                  <a16:creationId xmlns:a16="http://schemas.microsoft.com/office/drawing/2014/main" id="{D955C6E6-5A71-4F50-8FBB-EE3C94DD668D}"/>
                </a:ext>
              </a:extLst>
            </xdr:cNvPr>
            <xdr:cNvSpPr txBox="1"/>
          </xdr:nvSpPr>
          <xdr:spPr>
            <a:xfrm>
              <a:off x="15691572" y="472713"/>
              <a:ext cx="1255022" cy="17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35F78CF1-CAF7-4A6A-91C5-345E5AF2D578}" type="TxLink">
                <a:rPr lang="en-US" sz="1200" b="1" i="0" u="none" strike="noStrike">
                  <a:solidFill>
                    <a:schemeClr val="accent5">
                      <a:lumMod val="50000"/>
                    </a:schemeClr>
                  </a:solidFill>
                  <a:effectLst/>
                  <a:latin typeface="+mn-lt"/>
                  <a:ea typeface="+mn-ea"/>
                  <a:cs typeface="+mn-cs"/>
                </a:rPr>
                <a:pPr marL="0" indent="0" algn="r"/>
                <a:t>6,25</a:t>
              </a:fld>
              <a:endParaRPr lang="es-ES" sz="1200" b="1" i="0" u="none" strike="noStrike">
                <a:solidFill>
                  <a:schemeClr val="accent5">
                    <a:lumMod val="50000"/>
                  </a:schemeClr>
                </a:solidFill>
                <a:effectLst/>
                <a:latin typeface="+mn-lt"/>
                <a:ea typeface="+mn-ea"/>
                <a:cs typeface="+mn-cs"/>
              </a:endParaRPr>
            </a:p>
          </xdr:txBody>
        </xdr:sp>
        <xdr:cxnSp macro="">
          <xdr:nvCxnSpPr>
            <xdr:cNvPr id="157" name="Conector recto 169">
              <a:extLst>
                <a:ext uri="{FF2B5EF4-FFF2-40B4-BE49-F238E27FC236}">
                  <a16:creationId xmlns:a16="http://schemas.microsoft.com/office/drawing/2014/main" id="{95D2DAA6-8F51-40DB-B09D-2B4FF69CDC90}"/>
                </a:ext>
              </a:extLst>
            </xdr:cNvPr>
            <xdr:cNvCxnSpPr/>
          </xdr:nvCxnSpPr>
          <xdr:spPr>
            <a:xfrm>
              <a:off x="11906286" y="2023267"/>
              <a:ext cx="2667000" cy="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307" name="Rectángulo: esquinas redondeadas 51">
              <a:extLst>
                <a:ext uri="{FF2B5EF4-FFF2-40B4-BE49-F238E27FC236}">
                  <a16:creationId xmlns:a16="http://schemas.microsoft.com/office/drawing/2014/main" id="{320EDB76-B49C-4529-91A4-74A8CD7D7A5E}"/>
                </a:ext>
              </a:extLst>
            </xdr:cNvPr>
            <xdr:cNvSpPr/>
          </xdr:nvSpPr>
          <xdr:spPr>
            <a:xfrm>
              <a:off x="19545300" y="3837110"/>
              <a:ext cx="3593646" cy="580834"/>
            </a:xfrm>
            <a:prstGeom prst="roundRect">
              <a:avLst>
                <a:gd name="adj" fmla="val 5579"/>
              </a:avLst>
            </a:prstGeom>
            <a:solidFill>
              <a:schemeClr val="bg1"/>
            </a:solidFill>
            <a:ln>
              <a:solidFill>
                <a:srgbClr val="0FA2A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100">
                  <a:solidFill>
                    <a:schemeClr val="accent1">
                      <a:lumMod val="50000"/>
                    </a:schemeClr>
                  </a:solidFill>
                  <a:latin typeface="+mn-lt"/>
                  <a:ea typeface="+mn-ea"/>
                  <a:cs typeface="+mn-cs"/>
                </a:rPr>
                <a:t>Observaciones: </a:t>
              </a:r>
            </a:p>
          </xdr:txBody>
        </xdr:sp>
        <xdr:pic>
          <xdr:nvPicPr>
            <xdr:cNvPr id="309" name="Picture 308">
              <a:extLst>
                <a:ext uri="{FF2B5EF4-FFF2-40B4-BE49-F238E27FC236}">
                  <a16:creationId xmlns:a16="http://schemas.microsoft.com/office/drawing/2014/main" id="{2066A425-E5A1-B8FA-1AFC-CE6A2597C17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503494" y="2038350"/>
              <a:ext cx="519712" cy="652956"/>
            </a:xfrm>
            <a:prstGeom prst="rect">
              <a:avLst/>
            </a:prstGeom>
          </xdr:spPr>
        </xdr:pic>
        <xdr:graphicFrame macro="">
          <xdr:nvGraphicFramePr>
            <xdr:cNvPr id="316" name="Chart 315">
              <a:extLst>
                <a:ext uri="{FF2B5EF4-FFF2-40B4-BE49-F238E27FC236}">
                  <a16:creationId xmlns:a16="http://schemas.microsoft.com/office/drawing/2014/main" id="{C88C8E85-3C0F-4838-8BFD-D20E33D5C8B9}"/>
                </a:ext>
              </a:extLst>
            </xdr:cNvPr>
            <xdr:cNvGraphicFramePr>
              <a:graphicFrameLocks/>
            </xdr:cNvGraphicFramePr>
          </xdr:nvGraphicFramePr>
          <xdr:xfrm>
            <a:off x="17257396" y="3853815"/>
            <a:ext cx="2278968" cy="550993"/>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509" name="Conector recto 190">
              <a:extLst>
                <a:ext uri="{FF2B5EF4-FFF2-40B4-BE49-F238E27FC236}">
                  <a16:creationId xmlns:a16="http://schemas.microsoft.com/office/drawing/2014/main" id="{2E273CE9-739C-45C6-B013-1D6D19026F63}"/>
                </a:ext>
              </a:extLst>
            </xdr:cNvPr>
            <xdr:cNvCxnSpPr/>
          </xdr:nvCxnSpPr>
          <xdr:spPr>
            <a:xfrm>
              <a:off x="21298556" y="2823592"/>
              <a:ext cx="0" cy="94699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11" name="Conector recto 190">
              <a:extLst>
                <a:ext uri="{FF2B5EF4-FFF2-40B4-BE49-F238E27FC236}">
                  <a16:creationId xmlns:a16="http://schemas.microsoft.com/office/drawing/2014/main" id="{EC09E80F-2A05-D3A4-166F-29F15D278612}"/>
                </a:ext>
              </a:extLst>
            </xdr:cNvPr>
            <xdr:cNvCxnSpPr/>
          </xdr:nvCxnSpPr>
          <xdr:spPr>
            <a:xfrm>
              <a:off x="19135067" y="2823592"/>
              <a:ext cx="0" cy="946994"/>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 name="CuadroTexto 117">
              <a:extLst>
                <a:ext uri="{FF2B5EF4-FFF2-40B4-BE49-F238E27FC236}">
                  <a16:creationId xmlns:a16="http://schemas.microsoft.com/office/drawing/2014/main" id="{0E6BE547-F0D1-4126-ABF0-AA13D353BC3D}"/>
                </a:ext>
              </a:extLst>
            </xdr:cNvPr>
            <xdr:cNvSpPr txBox="1"/>
          </xdr:nvSpPr>
          <xdr:spPr>
            <a:xfrm>
              <a:off x="13782837" y="3390121"/>
              <a:ext cx="562707" cy="8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500" b="1">
                  <a:solidFill>
                    <a:srgbClr val="002060"/>
                  </a:solidFill>
                </a:rPr>
                <a:t>Esta Bitácora</a:t>
              </a:r>
            </a:p>
          </xdr:txBody>
        </xdr:sp>
        <xdr:sp macro="" textlink="">
          <xdr:nvSpPr>
            <xdr:cNvPr id="3" name="CuadroTexto 117">
              <a:extLst>
                <a:ext uri="{FF2B5EF4-FFF2-40B4-BE49-F238E27FC236}">
                  <a16:creationId xmlns:a16="http://schemas.microsoft.com/office/drawing/2014/main" id="{C6A621E7-B2EB-4772-E95F-35B4BB1537EA}"/>
                </a:ext>
              </a:extLst>
            </xdr:cNvPr>
            <xdr:cNvSpPr txBox="1"/>
          </xdr:nvSpPr>
          <xdr:spPr>
            <a:xfrm>
              <a:off x="14263035" y="3390121"/>
              <a:ext cx="623895" cy="86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500" b="1">
                  <a:solidFill>
                    <a:srgbClr val="002060"/>
                  </a:solidFill>
                </a:rPr>
                <a:t>Total Bitácoras</a:t>
              </a:r>
            </a:p>
          </xdr:txBody>
        </xdr:sp>
      </xdr:grpSp>
    </xdr:grpSp>
    <xdr:clientData/>
  </xdr:twoCellAnchor>
  <xdr:twoCellAnchor>
    <xdr:from>
      <xdr:col>0</xdr:col>
      <xdr:colOff>157369</xdr:colOff>
      <xdr:row>0</xdr:row>
      <xdr:rowOff>74544</xdr:rowOff>
    </xdr:from>
    <xdr:to>
      <xdr:col>11</xdr:col>
      <xdr:colOff>919369</xdr:colOff>
      <xdr:row>0</xdr:row>
      <xdr:rowOff>496366</xdr:rowOff>
    </xdr:to>
    <xdr:sp macro="" textlink="">
      <xdr:nvSpPr>
        <xdr:cNvPr id="6" name="Rectangle: Rounded Corners 5">
          <a:extLst>
            <a:ext uri="{FF2B5EF4-FFF2-40B4-BE49-F238E27FC236}">
              <a16:creationId xmlns:a16="http://schemas.microsoft.com/office/drawing/2014/main" id="{C37BB371-F135-41FA-AC07-B8389C5AB18D}"/>
            </a:ext>
          </a:extLst>
        </xdr:cNvPr>
        <xdr:cNvSpPr/>
      </xdr:nvSpPr>
      <xdr:spPr>
        <a:xfrm>
          <a:off x="157369" y="74544"/>
          <a:ext cx="11330609" cy="421822"/>
        </a:xfrm>
        <a:prstGeom prst="roundRect">
          <a:avLst>
            <a:gd name="adj" fmla="val 10215"/>
          </a:avLst>
        </a:prstGeom>
        <a:solidFill>
          <a:schemeClr val="bg1"/>
        </a:solidFill>
        <a:ln w="15875">
          <a:solidFill>
            <a:srgbClr val="0FA2A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solidFill>
                <a:srgbClr val="0FA2A9"/>
              </a:solidFill>
            </a:rPr>
            <a:t>PANEL</a:t>
          </a:r>
          <a:r>
            <a:rPr lang="en-US" sz="1600" b="1" baseline="0">
              <a:solidFill>
                <a:srgbClr val="0FA2A9"/>
              </a:solidFill>
            </a:rPr>
            <a:t> DEL CONTROL (DASHBOARD)</a:t>
          </a:r>
          <a:endParaRPr lang="en-US" sz="1600" b="1">
            <a:solidFill>
              <a:srgbClr val="0FA2A9"/>
            </a:solidFil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0.58923</cdr:x>
      <cdr:y>0.31456</cdr:y>
    </cdr:from>
    <cdr:to>
      <cdr:x>0.67702</cdr:x>
      <cdr:y>0.39361</cdr:y>
    </cdr:to>
    <cdr:sp macro="" textlink="">
      <cdr:nvSpPr>
        <cdr:cNvPr id="2" name="Rectángulo: esquinas redondeadas 1">
          <a:extLst xmlns:a="http://schemas.openxmlformats.org/drawingml/2006/main">
            <a:ext uri="{FF2B5EF4-FFF2-40B4-BE49-F238E27FC236}">
              <a16:creationId xmlns:a16="http://schemas.microsoft.com/office/drawing/2014/main" id="{597B1D59-C599-515F-7B67-D251A9D00830}"/>
            </a:ext>
          </a:extLst>
        </cdr:cNvPr>
        <cdr:cNvSpPr/>
      </cdr:nvSpPr>
      <cdr:spPr>
        <a:xfrm xmlns:a="http://schemas.openxmlformats.org/drawingml/2006/main">
          <a:off x="1404517" y="499956"/>
          <a:ext cx="209264" cy="125640"/>
        </a:xfrm>
        <a:prstGeom xmlns:a="http://schemas.openxmlformats.org/drawingml/2006/main" prst="roundRect">
          <a:avLst/>
        </a:prstGeom>
        <a:solidFill xmlns:a="http://schemas.openxmlformats.org/drawingml/2006/main">
          <a:srgbClr val="006878"/>
        </a:solidFill>
        <a:ln xmlns:a="http://schemas.openxmlformats.org/drawingml/2006/main" w="3175">
          <a:solidFill>
            <a:schemeClr val="accent1">
              <a:shade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dr:relSizeAnchor xmlns:cdr="http://schemas.openxmlformats.org/drawingml/2006/chartDrawing">
    <cdr:from>
      <cdr:x>0.58923</cdr:x>
      <cdr:y>0.45616</cdr:y>
    </cdr:from>
    <cdr:to>
      <cdr:x>0.67702</cdr:x>
      <cdr:y>0.53521</cdr:y>
    </cdr:to>
    <cdr:sp macro="" textlink="">
      <cdr:nvSpPr>
        <cdr:cNvPr id="3" name="Rectángulo: esquinas redondeadas 2">
          <a:extLst xmlns:a="http://schemas.openxmlformats.org/drawingml/2006/main">
            <a:ext uri="{FF2B5EF4-FFF2-40B4-BE49-F238E27FC236}">
              <a16:creationId xmlns:a16="http://schemas.microsoft.com/office/drawing/2014/main" id="{DADF9F45-8ECB-9627-5198-A0749E6E1DBD}"/>
            </a:ext>
          </a:extLst>
        </cdr:cNvPr>
        <cdr:cNvSpPr/>
      </cdr:nvSpPr>
      <cdr:spPr>
        <a:xfrm xmlns:a="http://schemas.openxmlformats.org/drawingml/2006/main">
          <a:off x="1404517" y="725005"/>
          <a:ext cx="209264" cy="125640"/>
        </a:xfrm>
        <a:prstGeom xmlns:a="http://schemas.openxmlformats.org/drawingml/2006/main" prst="roundRect">
          <a:avLst/>
        </a:prstGeom>
        <a:solidFill xmlns:a="http://schemas.openxmlformats.org/drawingml/2006/main">
          <a:schemeClr val="accent6">
            <a:lumMod val="40000"/>
            <a:lumOff val="60000"/>
          </a:schemeClr>
        </a:solidFill>
        <a:ln xmlns:a="http://schemas.openxmlformats.org/drawingml/2006/main" w="3175">
          <a:solidFill>
            <a:schemeClr val="accent1">
              <a:shade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dr:relSizeAnchor xmlns:cdr="http://schemas.openxmlformats.org/drawingml/2006/chartDrawing">
    <cdr:from>
      <cdr:x>0.58923</cdr:x>
      <cdr:y>0.60084</cdr:y>
    </cdr:from>
    <cdr:to>
      <cdr:x>0.67702</cdr:x>
      <cdr:y>0.67989</cdr:y>
    </cdr:to>
    <cdr:sp macro="" textlink="">
      <cdr:nvSpPr>
        <cdr:cNvPr id="4" name="Rectángulo: esquinas redondeadas 3">
          <a:extLst xmlns:a="http://schemas.openxmlformats.org/drawingml/2006/main">
            <a:ext uri="{FF2B5EF4-FFF2-40B4-BE49-F238E27FC236}">
              <a16:creationId xmlns:a16="http://schemas.microsoft.com/office/drawing/2014/main" id="{7F38BBBC-7FC5-4B5E-AF08-2C6DE8B8986F}"/>
            </a:ext>
          </a:extLst>
        </cdr:cNvPr>
        <cdr:cNvSpPr/>
      </cdr:nvSpPr>
      <cdr:spPr>
        <a:xfrm xmlns:a="http://schemas.openxmlformats.org/drawingml/2006/main">
          <a:off x="1404517" y="954954"/>
          <a:ext cx="209264" cy="125640"/>
        </a:xfrm>
        <a:prstGeom xmlns:a="http://schemas.openxmlformats.org/drawingml/2006/main" prst="roundRect">
          <a:avLst/>
        </a:prstGeom>
        <a:solidFill xmlns:a="http://schemas.openxmlformats.org/drawingml/2006/main">
          <a:schemeClr val="accent5">
            <a:lumMod val="50000"/>
          </a:schemeClr>
        </a:solidFill>
        <a:ln xmlns:a="http://schemas.openxmlformats.org/drawingml/2006/main" w="3175"/>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userShapes>
</file>

<file path=xl/drawings/drawing5.xml><?xml version="1.0" encoding="utf-8"?>
<c:userShapes xmlns:c="http://schemas.openxmlformats.org/drawingml/2006/chart">
  <cdr:relSizeAnchor xmlns:cdr="http://schemas.openxmlformats.org/drawingml/2006/chartDrawing">
    <cdr:from>
      <cdr:x>0.59549</cdr:x>
      <cdr:y>0.20232</cdr:y>
    </cdr:from>
    <cdr:to>
      <cdr:x>0.67666</cdr:x>
      <cdr:y>0.29367</cdr:y>
    </cdr:to>
    <cdr:sp macro="" textlink="">
      <cdr:nvSpPr>
        <cdr:cNvPr id="2" name="Rectángulo: esquinas redondeadas 1">
          <a:extLst xmlns:a="http://schemas.openxmlformats.org/drawingml/2006/main">
            <a:ext uri="{FF2B5EF4-FFF2-40B4-BE49-F238E27FC236}">
              <a16:creationId xmlns:a16="http://schemas.microsoft.com/office/drawing/2014/main" id="{B15A5EF3-8B5F-1541-8F47-A06A8039134E}"/>
            </a:ext>
          </a:extLst>
        </cdr:cNvPr>
        <cdr:cNvSpPr/>
      </cdr:nvSpPr>
      <cdr:spPr>
        <a:xfrm xmlns:a="http://schemas.openxmlformats.org/drawingml/2006/main">
          <a:off x="1625325" y="296067"/>
          <a:ext cx="221543" cy="133671"/>
        </a:xfrm>
        <a:prstGeom xmlns:a="http://schemas.openxmlformats.org/drawingml/2006/main" prst="roundRect">
          <a:avLst/>
        </a:prstGeom>
        <a:solidFill xmlns:a="http://schemas.openxmlformats.org/drawingml/2006/main">
          <a:srgbClr val="006878"/>
        </a:solidFill>
        <a:ln xmlns:a="http://schemas.openxmlformats.org/drawingml/2006/main">
          <a:solidFill>
            <a:schemeClr val="accent1">
              <a:shade val="50000"/>
              <a:alpha val="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0.5962</cdr:x>
      <cdr:y>0.36124</cdr:y>
    </cdr:from>
    <cdr:to>
      <cdr:x>0.67737</cdr:x>
      <cdr:y>0.45259</cdr:y>
    </cdr:to>
    <cdr:sp macro="" textlink="">
      <cdr:nvSpPr>
        <cdr:cNvPr id="3" name="Rectángulo: esquinas redondeadas 2">
          <a:extLst xmlns:a="http://schemas.openxmlformats.org/drawingml/2006/main">
            <a:ext uri="{FF2B5EF4-FFF2-40B4-BE49-F238E27FC236}">
              <a16:creationId xmlns:a16="http://schemas.microsoft.com/office/drawing/2014/main" id="{BEDB8F5E-5D20-03D4-BD89-97A2A9F23D40}"/>
            </a:ext>
          </a:extLst>
        </cdr:cNvPr>
        <cdr:cNvSpPr/>
      </cdr:nvSpPr>
      <cdr:spPr>
        <a:xfrm xmlns:a="http://schemas.openxmlformats.org/drawingml/2006/main">
          <a:off x="1627279" y="528624"/>
          <a:ext cx="221543" cy="133671"/>
        </a:xfrm>
        <a:prstGeom xmlns:a="http://schemas.openxmlformats.org/drawingml/2006/main" prst="roundRect">
          <a:avLst/>
        </a:prstGeom>
        <a:solidFill xmlns:a="http://schemas.openxmlformats.org/drawingml/2006/main">
          <a:srgbClr val="45A58E"/>
        </a:solidFill>
        <a:ln xmlns:a="http://schemas.openxmlformats.org/drawingml/2006/main">
          <a:solidFill>
            <a:schemeClr val="accent1">
              <a:shade val="50000"/>
              <a:alpha val="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0.59477</cdr:x>
      <cdr:y>0.52016</cdr:y>
    </cdr:from>
    <cdr:to>
      <cdr:x>0.67594</cdr:x>
      <cdr:y>0.61151</cdr:y>
    </cdr:to>
    <cdr:sp macro="" textlink="">
      <cdr:nvSpPr>
        <cdr:cNvPr id="4" name="Rectángulo: esquinas redondeadas 3">
          <a:extLst xmlns:a="http://schemas.openxmlformats.org/drawingml/2006/main">
            <a:ext uri="{FF2B5EF4-FFF2-40B4-BE49-F238E27FC236}">
              <a16:creationId xmlns:a16="http://schemas.microsoft.com/office/drawing/2014/main" id="{FA9E84D1-AD89-9038-6DAA-99FE25D2B3D9}"/>
            </a:ext>
          </a:extLst>
        </cdr:cNvPr>
        <cdr:cNvSpPr/>
      </cdr:nvSpPr>
      <cdr:spPr>
        <a:xfrm xmlns:a="http://schemas.openxmlformats.org/drawingml/2006/main">
          <a:off x="1623371" y="761181"/>
          <a:ext cx="221543" cy="133672"/>
        </a:xfrm>
        <a:prstGeom xmlns:a="http://schemas.openxmlformats.org/drawingml/2006/main" prst="roundRect">
          <a:avLst/>
        </a:prstGeom>
        <a:solidFill xmlns:a="http://schemas.openxmlformats.org/drawingml/2006/main">
          <a:schemeClr val="accent1">
            <a:lumMod val="60000"/>
            <a:lumOff val="40000"/>
          </a:schemeClr>
        </a:solidFill>
        <a:ln xmlns:a="http://schemas.openxmlformats.org/drawingml/2006/main">
          <a:solidFill>
            <a:schemeClr val="accent1">
              <a:shade val="50000"/>
              <a:alpha val="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0.59405</cdr:x>
      <cdr:y>0.67909</cdr:y>
    </cdr:from>
    <cdr:to>
      <cdr:x>0.67522</cdr:x>
      <cdr:y>0.77043</cdr:y>
    </cdr:to>
    <cdr:sp macro="" textlink="">
      <cdr:nvSpPr>
        <cdr:cNvPr id="5" name="Rectángulo: esquinas redondeadas 4">
          <a:extLst xmlns:a="http://schemas.openxmlformats.org/drawingml/2006/main">
            <a:ext uri="{FF2B5EF4-FFF2-40B4-BE49-F238E27FC236}">
              <a16:creationId xmlns:a16="http://schemas.microsoft.com/office/drawing/2014/main" id="{B50E4AF2-85C1-6529-41C3-6EB6DA06177D}"/>
            </a:ext>
          </a:extLst>
        </cdr:cNvPr>
        <cdr:cNvSpPr/>
      </cdr:nvSpPr>
      <cdr:spPr>
        <a:xfrm xmlns:a="http://schemas.openxmlformats.org/drawingml/2006/main">
          <a:off x="1621417" y="993739"/>
          <a:ext cx="221543" cy="133671"/>
        </a:xfrm>
        <a:prstGeom xmlns:a="http://schemas.openxmlformats.org/drawingml/2006/main" prst="roundRect">
          <a:avLst/>
        </a:prstGeom>
        <a:solidFill xmlns:a="http://schemas.openxmlformats.org/drawingml/2006/main">
          <a:schemeClr val="accent6">
            <a:lumMod val="40000"/>
            <a:lumOff val="60000"/>
          </a:schemeClr>
        </a:solidFill>
        <a:ln xmlns:a="http://schemas.openxmlformats.org/drawingml/2006/main">
          <a:solidFill>
            <a:schemeClr val="accent1">
              <a:shade val="50000"/>
              <a:alpha val="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0.77273</cdr:x>
      <cdr:y>0.18269</cdr:y>
    </cdr:from>
    <cdr:to>
      <cdr:x>0.98701</cdr:x>
      <cdr:y>0.30288</cdr:y>
    </cdr:to>
    <cdr:sp macro="" textlink="Bitácora!$AH$1534">
      <cdr:nvSpPr>
        <cdr:cNvPr id="6" name="Rectángulo: esquinas redondeadas 5">
          <a:extLst xmlns:a="http://schemas.openxmlformats.org/drawingml/2006/main">
            <a:ext uri="{FF2B5EF4-FFF2-40B4-BE49-F238E27FC236}">
              <a16:creationId xmlns:a16="http://schemas.microsoft.com/office/drawing/2014/main" id="{383C0DA1-05F0-81F3-8D33-B1C88CB4D272}"/>
            </a:ext>
          </a:extLst>
        </cdr:cNvPr>
        <cdr:cNvSpPr/>
      </cdr:nvSpPr>
      <cdr:spPr>
        <a:xfrm xmlns:a="http://schemas.openxmlformats.org/drawingml/2006/main">
          <a:off x="2667002" y="425824"/>
          <a:ext cx="739589" cy="280147"/>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marL="0" indent="0" algn="l"/>
          <a:fld id="{1A310118-BD92-487D-AA5C-EFD03589124E}" type="TxLink">
            <a:rPr lang="en-US" sz="1000" b="1" i="0" u="none" strike="noStrike">
              <a:solidFill>
                <a:srgbClr val="006878"/>
              </a:solidFill>
              <a:latin typeface="Arial"/>
              <a:ea typeface="+mn-ea"/>
              <a:cs typeface="Arial"/>
            </a:rPr>
            <a:pPr marL="0" indent="0" algn="l"/>
            <a:t>1</a:t>
          </a:fld>
          <a:endParaRPr lang="es-ES" sz="1050" b="1" i="0" u="none" strike="noStrike">
            <a:solidFill>
              <a:srgbClr val="006878"/>
            </a:solidFill>
            <a:latin typeface="Arial"/>
            <a:ea typeface="+mn-ea"/>
            <a:cs typeface="Arial"/>
          </a:endParaRPr>
        </a:p>
      </cdr:txBody>
    </cdr:sp>
  </cdr:relSizeAnchor>
  <cdr:relSizeAnchor xmlns:cdr="http://schemas.openxmlformats.org/drawingml/2006/chartDrawing">
    <cdr:from>
      <cdr:x>0.77273</cdr:x>
      <cdr:y>0.33654</cdr:y>
    </cdr:from>
    <cdr:to>
      <cdr:x>0.98701</cdr:x>
      <cdr:y>0.45673</cdr:y>
    </cdr:to>
    <cdr:sp macro="" textlink="Bitácora!$AH$1535">
      <cdr:nvSpPr>
        <cdr:cNvPr id="7" name="Rectángulo: esquinas redondeadas 6">
          <a:extLst xmlns:a="http://schemas.openxmlformats.org/drawingml/2006/main">
            <a:ext uri="{FF2B5EF4-FFF2-40B4-BE49-F238E27FC236}">
              <a16:creationId xmlns:a16="http://schemas.microsoft.com/office/drawing/2014/main" id="{70EBF10D-BDA1-014E-2044-A9FAC1D3A7FA}"/>
            </a:ext>
          </a:extLst>
        </cdr:cNvPr>
        <cdr:cNvSpPr/>
      </cdr:nvSpPr>
      <cdr:spPr>
        <a:xfrm xmlns:a="http://schemas.openxmlformats.org/drawingml/2006/main">
          <a:off x="2667002" y="784413"/>
          <a:ext cx="739589" cy="280147"/>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marL="0" indent="0" algn="l"/>
          <a:fld id="{A9DB17EA-7509-4A89-9CAA-72F3CA6065DF}" type="TxLink">
            <a:rPr lang="en-US" sz="1000" b="1" i="0" u="none" strike="noStrike">
              <a:solidFill>
                <a:srgbClr val="006878"/>
              </a:solidFill>
              <a:latin typeface="Arial"/>
              <a:ea typeface="+mn-ea"/>
              <a:cs typeface="Arial"/>
            </a:rPr>
            <a:pPr marL="0" indent="0" algn="l"/>
            <a:t>1</a:t>
          </a:fld>
          <a:endParaRPr lang="es-ES" sz="1000" b="1" i="0" u="none" strike="noStrike">
            <a:solidFill>
              <a:srgbClr val="006878"/>
            </a:solidFill>
            <a:latin typeface="Arial"/>
            <a:ea typeface="+mn-ea"/>
            <a:cs typeface="Arial"/>
          </a:endParaRPr>
        </a:p>
      </cdr:txBody>
    </cdr:sp>
  </cdr:relSizeAnchor>
  <cdr:relSizeAnchor xmlns:cdr="http://schemas.openxmlformats.org/drawingml/2006/chartDrawing">
    <cdr:from>
      <cdr:x>0.77273</cdr:x>
      <cdr:y>0.49519</cdr:y>
    </cdr:from>
    <cdr:to>
      <cdr:x>0.98701</cdr:x>
      <cdr:y>0.61538</cdr:y>
    </cdr:to>
    <cdr:sp macro="" textlink="Bitácora!$AH$1536">
      <cdr:nvSpPr>
        <cdr:cNvPr id="8" name="Rectángulo: esquinas redondeadas 7">
          <a:extLst xmlns:a="http://schemas.openxmlformats.org/drawingml/2006/main">
            <a:ext uri="{FF2B5EF4-FFF2-40B4-BE49-F238E27FC236}">
              <a16:creationId xmlns:a16="http://schemas.microsoft.com/office/drawing/2014/main" id="{44B90423-F123-DC6A-8068-F3B6AD667CFA}"/>
            </a:ext>
          </a:extLst>
        </cdr:cNvPr>
        <cdr:cNvSpPr/>
      </cdr:nvSpPr>
      <cdr:spPr>
        <a:xfrm xmlns:a="http://schemas.openxmlformats.org/drawingml/2006/main">
          <a:off x="2667002" y="1154207"/>
          <a:ext cx="739589" cy="280147"/>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marL="0" indent="0" algn="l"/>
          <a:fld id="{B1D9D110-FF88-432B-834B-C3D7C2E5C860}" type="TxLink">
            <a:rPr lang="en-US" sz="1000" b="1" i="0" u="none" strike="noStrike">
              <a:solidFill>
                <a:srgbClr val="006878"/>
              </a:solidFill>
              <a:latin typeface="Arial"/>
              <a:ea typeface="+mn-ea"/>
              <a:cs typeface="Arial"/>
            </a:rPr>
            <a:pPr marL="0" indent="0" algn="l"/>
            <a:t>3</a:t>
          </a:fld>
          <a:endParaRPr lang="es-ES" sz="1000" b="1" i="0" u="none" strike="noStrike">
            <a:solidFill>
              <a:srgbClr val="006878"/>
            </a:solidFill>
            <a:latin typeface="Arial"/>
            <a:ea typeface="+mn-ea"/>
            <a:cs typeface="Arial"/>
          </a:endParaRPr>
        </a:p>
      </cdr:txBody>
    </cdr:sp>
  </cdr:relSizeAnchor>
  <cdr:relSizeAnchor xmlns:cdr="http://schemas.openxmlformats.org/drawingml/2006/chartDrawing">
    <cdr:from>
      <cdr:x>0.77273</cdr:x>
      <cdr:y>0.65385</cdr:y>
    </cdr:from>
    <cdr:to>
      <cdr:x>0.98701</cdr:x>
      <cdr:y>0.77404</cdr:y>
    </cdr:to>
    <cdr:sp macro="" textlink="Bitácora!$AH$1537">
      <cdr:nvSpPr>
        <cdr:cNvPr id="9" name="Rectángulo: esquinas redondeadas 8">
          <a:extLst xmlns:a="http://schemas.openxmlformats.org/drawingml/2006/main">
            <a:ext uri="{FF2B5EF4-FFF2-40B4-BE49-F238E27FC236}">
              <a16:creationId xmlns:a16="http://schemas.microsoft.com/office/drawing/2014/main" id="{09DB7F74-FB00-69AD-1558-B791B2E300A3}"/>
            </a:ext>
          </a:extLst>
        </cdr:cNvPr>
        <cdr:cNvSpPr/>
      </cdr:nvSpPr>
      <cdr:spPr>
        <a:xfrm xmlns:a="http://schemas.openxmlformats.org/drawingml/2006/main">
          <a:off x="2667002" y="1524001"/>
          <a:ext cx="739589" cy="280147"/>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marL="0" indent="0" algn="l"/>
          <a:fld id="{483DDC03-09CD-4851-9088-4E5784B267DA}" type="TxLink">
            <a:rPr lang="en-US" sz="1000" b="1" i="0" u="none" strike="noStrike">
              <a:solidFill>
                <a:srgbClr val="006878"/>
              </a:solidFill>
              <a:latin typeface="Arial"/>
              <a:ea typeface="+mn-ea"/>
              <a:cs typeface="Arial"/>
            </a:rPr>
            <a:pPr marL="0" indent="0" algn="l"/>
            <a:t>0</a:t>
          </a:fld>
          <a:endParaRPr lang="es-ES" sz="1000" b="1" i="0" u="none" strike="noStrike">
            <a:solidFill>
              <a:srgbClr val="006878"/>
            </a:solidFill>
            <a:latin typeface="Arial"/>
            <a:ea typeface="+mn-ea"/>
            <a:cs typeface="Aria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4</xdr:col>
      <xdr:colOff>161925</xdr:colOff>
      <xdr:row>2</xdr:row>
      <xdr:rowOff>9525</xdr:rowOff>
    </xdr:from>
    <xdr:to>
      <xdr:col>4</xdr:col>
      <xdr:colOff>1076325</xdr:colOff>
      <xdr:row>8</xdr:row>
      <xdr:rowOff>9525</xdr:rowOff>
    </xdr:to>
    <xdr:pic>
      <xdr:nvPicPr>
        <xdr:cNvPr id="2" name="Imagen 1">
          <a:extLst>
            <a:ext uri="{FF2B5EF4-FFF2-40B4-BE49-F238E27FC236}">
              <a16:creationId xmlns:a16="http://schemas.microsoft.com/office/drawing/2014/main" id="{31760927-3F96-5281-DEF2-6D979DB97E57}"/>
            </a:ext>
          </a:extLst>
        </xdr:cNvPr>
        <xdr:cNvPicPr>
          <a:picLocks noChangeAspect="1"/>
        </xdr:cNvPicPr>
      </xdr:nvPicPr>
      <xdr:blipFill>
        <a:blip xmlns:r="http://schemas.openxmlformats.org/officeDocument/2006/relationships" r:embed="rId1"/>
        <a:stretch>
          <a:fillRect/>
        </a:stretch>
      </xdr:blipFill>
      <xdr:spPr>
        <a:xfrm>
          <a:off x="6972300" y="590550"/>
          <a:ext cx="914400" cy="1143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Pilot%20Logbook\Bit&#225;coras\Bitacora%20Final\Excel\Sin%20Contrase&#241;a\Bit&#225;cora%20Vuelo%20The%20Pilots%20Book%20Espa&#241;ol%20(Con%20Dashboard).xlsx" TargetMode="External"/><Relationship Id="rId1" Type="http://schemas.openxmlformats.org/officeDocument/2006/relationships/externalLinkPath" Target="/Pilot%20Logbook/Bit&#225;coras/Bitacora%20Final/Excel/Sin%20Contrase&#241;a/Bit&#225;cora%20Vuelo%20The%20Pilots%20Book%20Espa&#241;ol%20(Con%20Dashboa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Datos Personales"/>
      <sheetName val="Instrucciones"/>
      <sheetName val="Dashboard (2)"/>
      <sheetName val="Dashboard"/>
      <sheetName val="Bitácora"/>
      <sheetName val="Resumen Anual"/>
      <sheetName val="Resumen Aeronave"/>
      <sheetName val="CERT,AUT,LIM,SAN"/>
    </sheetNames>
    <sheetDataSet>
      <sheetData sheetId="0"/>
      <sheetData sheetId="1"/>
      <sheetData sheetId="2"/>
      <sheetData sheetId="3"/>
      <sheetData sheetId="4"/>
      <sheetData sheetId="5">
        <row r="3">
          <cell r="S3" t="str">
            <v>DÍA</v>
          </cell>
        </row>
      </sheetData>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01FF7D-AAD3-44AF-BF7C-60D78E086780}" name="Febrero" displayName="Febrero" ref="A21:E108" totalsRowShown="0" headerRowDxfId="97" dataDxfId="95" headerRowBorderDxfId="96" tableBorderDxfId="94">
  <autoFilter ref="A21:E108" xr:uid="{3E01FF7D-AAD3-44AF-BF7C-60D78E086780}"/>
  <tableColumns count="5">
    <tableColumn id="1" xr3:uid="{7EC7B250-C92E-45C2-80C6-6238F3359269}" name="TIPO DE CARGO" dataDxfId="93"/>
    <tableColumn id="2" xr3:uid="{CB07E74A-698C-475E-AC20-D28C5D01AB20}" name="TICKETS" dataDxfId="92"/>
    <tableColumn id="3" xr3:uid="{E439F9D5-AF98-4EC9-9098-4902BD4D7D25}" name="FECHA" dataDxfId="91"/>
    <tableColumn id="4" xr3:uid="{420B2792-FAED-40D6-91E0-1E9B4980C035}" name="DETALLE" dataDxfId="90"/>
    <tableColumn id="5" xr3:uid="{983F2E7E-3014-4416-A3CC-D0CCDCDA9084}" name="IMPORTE" dataDxfId="89"/>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ilots-book.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TuMail@pilots-book.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21EA-7A34-4B55-A5E4-76B351A7B203}">
  <sheetPr codeName="Hoja1">
    <tabColor rgb="FF006878"/>
  </sheetPr>
  <dimension ref="A1:L225"/>
  <sheetViews>
    <sheetView tabSelected="1" zoomScaleNormal="100" zoomScaleSheetLayoutView="100" workbookViewId="0">
      <selection activeCell="C35" sqref="C35:J36"/>
    </sheetView>
  </sheetViews>
  <sheetFormatPr defaultColWidth="12.625" defaultRowHeight="14.25" x14ac:dyDescent="0.2"/>
  <cols>
    <col min="1" max="1" width="3.375" style="3" customWidth="1"/>
    <col min="2" max="2" width="18.75" style="3" customWidth="1"/>
    <col min="3" max="6" width="12.625" style="3"/>
    <col min="7" max="7" width="19.375" style="3" customWidth="1"/>
    <col min="8" max="8" width="1.375" style="3" customWidth="1"/>
    <col min="9" max="9" width="13.875" style="3" customWidth="1"/>
    <col min="10" max="10" width="12.625" style="3"/>
    <col min="11" max="11" width="21.5" style="3" customWidth="1"/>
    <col min="12" max="12" width="3.875" style="3" customWidth="1"/>
    <col min="13" max="16384" width="12.625" style="3"/>
  </cols>
  <sheetData>
    <row r="1" spans="1:12" ht="18" customHeight="1" x14ac:dyDescent="0.2">
      <c r="A1" s="373" t="s">
        <v>0</v>
      </c>
      <c r="B1" s="373"/>
      <c r="C1" s="373"/>
      <c r="D1" s="373"/>
      <c r="E1" s="373"/>
      <c r="F1" s="373"/>
      <c r="G1" s="373"/>
      <c r="H1" s="373"/>
      <c r="I1" s="373"/>
      <c r="J1" s="371" t="s">
        <v>1</v>
      </c>
      <c r="K1" s="371"/>
      <c r="L1" s="262"/>
    </row>
    <row r="2" spans="1:12" ht="18" customHeight="1" x14ac:dyDescent="0.2">
      <c r="A2" s="373"/>
      <c r="B2" s="373"/>
      <c r="C2" s="373"/>
      <c r="D2" s="373"/>
      <c r="E2" s="373"/>
      <c r="F2" s="373"/>
      <c r="G2" s="373"/>
      <c r="H2" s="373"/>
      <c r="I2" s="373"/>
      <c r="J2" s="262"/>
      <c r="K2" s="262"/>
      <c r="L2" s="262"/>
    </row>
    <row r="3" spans="1:12" ht="12" customHeight="1" x14ac:dyDescent="0.2">
      <c r="A3" s="373"/>
      <c r="B3" s="373"/>
      <c r="C3" s="373"/>
      <c r="D3" s="373"/>
      <c r="E3" s="373"/>
      <c r="F3" s="373"/>
      <c r="G3" s="373"/>
      <c r="H3" s="373"/>
      <c r="I3" s="373"/>
      <c r="J3" s="262"/>
      <c r="K3" s="262"/>
      <c r="L3" s="262"/>
    </row>
    <row r="4" spans="1:12" ht="12" customHeight="1" x14ac:dyDescent="0.2">
      <c r="A4" s="373"/>
      <c r="B4" s="373"/>
      <c r="C4" s="373"/>
      <c r="D4" s="373"/>
      <c r="E4" s="373"/>
      <c r="F4" s="373"/>
      <c r="G4" s="373"/>
      <c r="H4" s="373"/>
      <c r="I4" s="373"/>
      <c r="J4" s="262"/>
      <c r="K4" s="262"/>
      <c r="L4" s="262"/>
    </row>
    <row r="5" spans="1:12" ht="12" customHeight="1" x14ac:dyDescent="0.2">
      <c r="A5" s="373"/>
      <c r="B5" s="373"/>
      <c r="C5" s="373"/>
      <c r="D5" s="373"/>
      <c r="E5" s="373"/>
      <c r="F5" s="373"/>
      <c r="G5" s="373"/>
      <c r="H5" s="373"/>
      <c r="I5" s="373"/>
      <c r="J5" s="262"/>
      <c r="K5" s="262"/>
      <c r="L5" s="262"/>
    </row>
    <row r="6" spans="1:12" ht="12" customHeight="1" x14ac:dyDescent="0.2">
      <c r="A6" s="373"/>
      <c r="B6" s="373"/>
      <c r="C6" s="373"/>
      <c r="D6" s="373"/>
      <c r="E6" s="373"/>
      <c r="F6" s="373"/>
      <c r="G6" s="373"/>
      <c r="H6" s="373"/>
      <c r="I6" s="373"/>
      <c r="J6" s="262"/>
      <c r="K6" s="262"/>
      <c r="L6" s="262"/>
    </row>
    <row r="7" spans="1:12" ht="12" customHeight="1" x14ac:dyDescent="0.2">
      <c r="A7" s="373"/>
      <c r="B7" s="373"/>
      <c r="C7" s="373"/>
      <c r="D7" s="373"/>
      <c r="E7" s="373"/>
      <c r="F7" s="373"/>
      <c r="G7" s="373"/>
      <c r="H7" s="373"/>
      <c r="I7" s="373"/>
      <c r="J7" s="262"/>
      <c r="K7" s="262"/>
      <c r="L7" s="262"/>
    </row>
    <row r="8" spans="1:12" ht="12" customHeight="1" x14ac:dyDescent="0.2">
      <c r="A8" s="373"/>
      <c r="B8" s="373"/>
      <c r="C8" s="373"/>
      <c r="D8" s="373"/>
      <c r="E8" s="373"/>
      <c r="F8" s="373"/>
      <c r="G8" s="373"/>
      <c r="H8" s="373"/>
      <c r="I8" s="373"/>
      <c r="J8" s="262"/>
      <c r="K8" s="262"/>
      <c r="L8" s="262"/>
    </row>
    <row r="9" spans="1:12" ht="12" customHeight="1" x14ac:dyDescent="0.2">
      <c r="A9" s="373"/>
      <c r="B9" s="373"/>
      <c r="C9" s="373"/>
      <c r="D9" s="373"/>
      <c r="E9" s="373"/>
      <c r="F9" s="373"/>
      <c r="G9" s="373"/>
      <c r="H9" s="373"/>
      <c r="I9" s="373"/>
      <c r="J9" s="262"/>
      <c r="K9" s="262"/>
      <c r="L9" s="262"/>
    </row>
    <row r="10" spans="1:12" ht="12" customHeight="1" x14ac:dyDescent="0.2">
      <c r="A10" s="373"/>
      <c r="B10" s="373"/>
      <c r="C10" s="373"/>
      <c r="D10" s="373"/>
      <c r="E10" s="373"/>
      <c r="F10" s="373"/>
      <c r="G10" s="373"/>
      <c r="H10" s="373"/>
      <c r="I10" s="373"/>
      <c r="J10" s="262"/>
      <c r="K10" s="262"/>
      <c r="L10" s="262"/>
    </row>
    <row r="11" spans="1:12" ht="12" customHeight="1" x14ac:dyDescent="0.2">
      <c r="A11" s="373"/>
      <c r="B11" s="373"/>
      <c r="C11" s="373"/>
      <c r="D11" s="373"/>
      <c r="E11" s="373"/>
      <c r="F11" s="373"/>
      <c r="G11" s="373"/>
      <c r="H11" s="373"/>
      <c r="I11" s="373"/>
      <c r="J11" s="262"/>
      <c r="K11" s="262"/>
      <c r="L11" s="262"/>
    </row>
    <row r="12" spans="1:12" ht="12" customHeight="1" x14ac:dyDescent="0.2">
      <c r="A12" s="373"/>
      <c r="B12" s="373"/>
      <c r="C12" s="373"/>
      <c r="D12" s="373"/>
      <c r="E12" s="373"/>
      <c r="F12" s="373"/>
      <c r="G12" s="373"/>
      <c r="H12" s="373"/>
      <c r="I12" s="373"/>
      <c r="J12" s="262"/>
      <c r="K12" s="262"/>
      <c r="L12" s="262"/>
    </row>
    <row r="13" spans="1:12" ht="12" customHeight="1" x14ac:dyDescent="0.2">
      <c r="A13" s="373"/>
      <c r="B13" s="373"/>
      <c r="C13" s="373"/>
      <c r="D13" s="373"/>
      <c r="E13" s="373"/>
      <c r="F13" s="373"/>
      <c r="G13" s="373"/>
      <c r="H13" s="373"/>
      <c r="I13" s="373"/>
      <c r="J13" s="262"/>
      <c r="K13" s="262"/>
      <c r="L13" s="262"/>
    </row>
    <row r="14" spans="1:12" ht="12" customHeight="1" x14ac:dyDescent="0.2">
      <c r="A14" s="373"/>
      <c r="B14" s="373"/>
      <c r="C14" s="373"/>
      <c r="D14" s="373"/>
      <c r="E14" s="373"/>
      <c r="F14" s="373"/>
      <c r="G14" s="373"/>
      <c r="H14" s="373"/>
      <c r="I14" s="373"/>
      <c r="J14" s="262"/>
      <c r="K14" s="262"/>
      <c r="L14" s="262"/>
    </row>
    <row r="15" spans="1:12" ht="12" customHeight="1" x14ac:dyDescent="0.2">
      <c r="A15" s="373"/>
      <c r="B15" s="373"/>
      <c r="C15" s="373"/>
      <c r="D15" s="373"/>
      <c r="E15" s="373"/>
      <c r="F15" s="373"/>
      <c r="G15" s="373"/>
      <c r="H15" s="373"/>
      <c r="I15" s="373"/>
      <c r="J15" s="262"/>
      <c r="K15" s="262"/>
      <c r="L15" s="262"/>
    </row>
    <row r="16" spans="1:12" ht="12" customHeight="1" x14ac:dyDescent="0.2">
      <c r="A16" s="373"/>
      <c r="B16" s="373"/>
      <c r="C16" s="373"/>
      <c r="D16" s="373"/>
      <c r="E16" s="373"/>
      <c r="F16" s="373"/>
      <c r="G16" s="373"/>
      <c r="H16" s="373"/>
      <c r="I16" s="373"/>
      <c r="J16" s="262"/>
      <c r="K16" s="262"/>
      <c r="L16" s="262"/>
    </row>
    <row r="17" spans="1:12" ht="12" customHeight="1" x14ac:dyDescent="0.2">
      <c r="A17" s="373"/>
      <c r="B17" s="373"/>
      <c r="C17" s="373"/>
      <c r="D17" s="373"/>
      <c r="E17" s="373"/>
      <c r="F17" s="373"/>
      <c r="G17" s="373"/>
      <c r="H17" s="373"/>
      <c r="I17" s="373"/>
      <c r="J17" s="262"/>
      <c r="K17" s="262"/>
      <c r="L17" s="262"/>
    </row>
    <row r="18" spans="1:12" ht="12" customHeight="1" x14ac:dyDescent="0.2">
      <c r="A18" s="373"/>
      <c r="B18" s="373"/>
      <c r="C18" s="373"/>
      <c r="D18" s="373"/>
      <c r="E18" s="373"/>
      <c r="F18" s="373"/>
      <c r="G18" s="373"/>
      <c r="H18" s="373"/>
      <c r="I18" s="373"/>
      <c r="J18" s="262"/>
      <c r="K18" s="262"/>
      <c r="L18" s="262"/>
    </row>
    <row r="19" spans="1:12" ht="12" customHeight="1" x14ac:dyDescent="0.2">
      <c r="A19" s="373"/>
      <c r="B19" s="373"/>
      <c r="C19" s="373"/>
      <c r="D19" s="373"/>
      <c r="E19" s="373"/>
      <c r="F19" s="373"/>
      <c r="G19" s="373"/>
      <c r="H19" s="373"/>
      <c r="I19" s="373"/>
      <c r="J19" s="262"/>
      <c r="K19" s="262"/>
      <c r="L19" s="262"/>
    </row>
    <row r="20" spans="1:12" ht="12" customHeight="1" x14ac:dyDescent="0.2">
      <c r="A20" s="373"/>
      <c r="B20" s="373"/>
      <c r="C20" s="373"/>
      <c r="D20" s="373"/>
      <c r="E20" s="373"/>
      <c r="F20" s="373"/>
      <c r="G20" s="373"/>
      <c r="H20" s="373"/>
      <c r="I20" s="373"/>
      <c r="J20" s="262"/>
      <c r="K20" s="262"/>
      <c r="L20" s="262"/>
    </row>
    <row r="21" spans="1:12" ht="12" customHeight="1" x14ac:dyDescent="0.2">
      <c r="A21" s="373"/>
      <c r="B21" s="373"/>
      <c r="C21" s="373"/>
      <c r="D21" s="373"/>
      <c r="E21" s="373"/>
      <c r="F21" s="373"/>
      <c r="G21" s="373"/>
      <c r="H21" s="373"/>
      <c r="I21" s="373"/>
      <c r="J21" s="262"/>
      <c r="K21" s="262"/>
      <c r="L21" s="262"/>
    </row>
    <row r="22" spans="1:12" ht="12" customHeight="1" x14ac:dyDescent="0.2">
      <c r="A22" s="373"/>
      <c r="B22" s="373"/>
      <c r="C22" s="373"/>
      <c r="D22" s="373"/>
      <c r="E22" s="373"/>
      <c r="F22" s="373"/>
      <c r="G22" s="373"/>
      <c r="H22" s="373"/>
      <c r="I22" s="373"/>
      <c r="J22" s="262"/>
      <c r="K22" s="262"/>
      <c r="L22" s="262"/>
    </row>
    <row r="23" spans="1:12" ht="12" customHeight="1" x14ac:dyDescent="0.2">
      <c r="A23" s="35"/>
      <c r="B23" s="35"/>
      <c r="C23" s="35"/>
      <c r="D23" s="35"/>
      <c r="E23" s="35"/>
      <c r="F23" s="35"/>
      <c r="G23" s="35"/>
      <c r="H23" s="35"/>
      <c r="I23" s="377" t="s">
        <v>2</v>
      </c>
      <c r="J23" s="377"/>
      <c r="K23" s="262"/>
      <c r="L23" s="262"/>
    </row>
    <row r="24" spans="1:12" ht="12" customHeight="1" x14ac:dyDescent="0.2">
      <c r="A24" s="35"/>
      <c r="B24" s="35"/>
      <c r="C24" s="262"/>
      <c r="D24" s="262"/>
      <c r="E24" s="262"/>
      <c r="F24" s="262"/>
      <c r="G24" s="262"/>
      <c r="H24" s="262"/>
      <c r="I24" s="377"/>
      <c r="J24" s="377"/>
      <c r="K24" s="262"/>
      <c r="L24" s="262"/>
    </row>
    <row r="25" spans="1:12" ht="12" customHeight="1" x14ac:dyDescent="0.2">
      <c r="A25" s="35"/>
      <c r="B25" s="35"/>
      <c r="C25" s="372" t="s">
        <v>3</v>
      </c>
      <c r="D25" s="372"/>
      <c r="E25" s="374" t="s">
        <v>4</v>
      </c>
      <c r="F25" s="374"/>
      <c r="G25" s="374"/>
      <c r="H25" s="376" t="s">
        <v>5</v>
      </c>
      <c r="I25" s="374" t="s">
        <v>6</v>
      </c>
      <c r="J25" s="374"/>
      <c r="K25" s="262"/>
      <c r="L25" s="262"/>
    </row>
    <row r="26" spans="1:12" ht="12" customHeight="1" x14ac:dyDescent="0.2">
      <c r="A26" s="35"/>
      <c r="B26" s="35"/>
      <c r="C26" s="372"/>
      <c r="D26" s="372"/>
      <c r="E26" s="375"/>
      <c r="F26" s="375"/>
      <c r="G26" s="375"/>
      <c r="H26" s="376"/>
      <c r="I26" s="375"/>
      <c r="J26" s="375"/>
      <c r="K26" s="262"/>
      <c r="L26" s="262"/>
    </row>
    <row r="27" spans="1:12" ht="8.25" customHeight="1" x14ac:dyDescent="0.2">
      <c r="A27" s="262"/>
      <c r="B27" s="262"/>
      <c r="C27" s="262"/>
      <c r="D27" s="262"/>
      <c r="E27" s="262"/>
      <c r="F27" s="262"/>
      <c r="G27" s="262"/>
      <c r="H27" s="262"/>
      <c r="I27" s="262"/>
      <c r="J27" s="262"/>
      <c r="K27" s="262"/>
      <c r="L27" s="262"/>
    </row>
    <row r="28" spans="1:12" ht="12" customHeight="1" x14ac:dyDescent="0.2">
      <c r="A28" s="262"/>
      <c r="B28" s="262"/>
      <c r="C28" s="372" t="s">
        <v>7</v>
      </c>
      <c r="D28" s="372"/>
      <c r="E28" s="368"/>
      <c r="F28" s="368"/>
      <c r="G28" s="368"/>
      <c r="H28" s="368"/>
      <c r="I28" s="368"/>
      <c r="J28" s="262"/>
      <c r="K28" s="262"/>
      <c r="L28" s="262"/>
    </row>
    <row r="29" spans="1:12" ht="12" customHeight="1" x14ac:dyDescent="0.2">
      <c r="A29" s="262"/>
      <c r="B29" s="262"/>
      <c r="C29" s="372"/>
      <c r="D29" s="372"/>
      <c r="E29" s="369"/>
      <c r="F29" s="369"/>
      <c r="G29" s="369"/>
      <c r="H29" s="369"/>
      <c r="I29" s="369"/>
      <c r="J29" s="262"/>
      <c r="K29" s="262"/>
      <c r="L29" s="262"/>
    </row>
    <row r="30" spans="1:12" ht="8.25" customHeight="1" x14ac:dyDescent="0.2">
      <c r="A30" s="262"/>
      <c r="B30" s="262"/>
      <c r="C30" s="262"/>
      <c r="D30" s="262"/>
      <c r="E30" s="264"/>
      <c r="F30" s="264"/>
      <c r="G30" s="264"/>
      <c r="H30" s="264"/>
      <c r="I30" s="264"/>
      <c r="J30" s="262"/>
      <c r="K30" s="262"/>
      <c r="L30" s="262"/>
    </row>
    <row r="31" spans="1:12" ht="12" customHeight="1" x14ac:dyDescent="0.2">
      <c r="A31" s="262"/>
      <c r="B31" s="262"/>
      <c r="C31" s="262"/>
      <c r="D31" s="262"/>
      <c r="E31" s="368"/>
      <c r="F31" s="368"/>
      <c r="G31" s="368"/>
      <c r="H31" s="368"/>
      <c r="I31" s="368"/>
      <c r="J31" s="262"/>
      <c r="K31" s="262"/>
      <c r="L31" s="262"/>
    </row>
    <row r="32" spans="1:12" ht="12" customHeight="1" x14ac:dyDescent="0.2">
      <c r="A32" s="262"/>
      <c r="B32" s="262"/>
      <c r="C32" s="262"/>
      <c r="D32" s="262"/>
      <c r="E32" s="369"/>
      <c r="F32" s="369"/>
      <c r="G32" s="369"/>
      <c r="H32" s="369"/>
      <c r="I32" s="369"/>
      <c r="J32" s="262"/>
      <c r="K32" s="262"/>
      <c r="L32" s="262"/>
    </row>
    <row r="33" spans="1:12" ht="12" customHeight="1" x14ac:dyDescent="0.2">
      <c r="A33" s="262"/>
      <c r="B33" s="262"/>
      <c r="C33" s="262"/>
      <c r="D33" s="262"/>
      <c r="E33" s="263"/>
      <c r="F33" s="263"/>
      <c r="G33" s="263"/>
      <c r="H33" s="263"/>
      <c r="I33" s="263"/>
      <c r="J33" s="262"/>
      <c r="K33" s="262"/>
      <c r="L33" s="262"/>
    </row>
    <row r="34" spans="1:12" ht="12" customHeight="1" x14ac:dyDescent="0.2">
      <c r="A34" s="262"/>
      <c r="B34" s="262"/>
      <c r="C34" s="262"/>
      <c r="D34" s="262"/>
      <c r="E34" s="263"/>
      <c r="F34" s="263"/>
      <c r="G34" s="263"/>
      <c r="H34" s="263"/>
      <c r="I34" s="263"/>
      <c r="J34" s="262"/>
      <c r="K34" s="262"/>
      <c r="L34" s="262"/>
    </row>
    <row r="35" spans="1:12" ht="12" customHeight="1" x14ac:dyDescent="0.2">
      <c r="A35" s="262"/>
      <c r="B35" s="262"/>
      <c r="C35" s="370" t="s">
        <v>8</v>
      </c>
      <c r="D35" s="370"/>
      <c r="E35" s="370"/>
      <c r="F35" s="370"/>
      <c r="G35" s="370"/>
      <c r="H35" s="370"/>
      <c r="I35" s="370"/>
      <c r="J35" s="370"/>
      <c r="K35" s="262"/>
      <c r="L35" s="262"/>
    </row>
    <row r="36" spans="1:12" ht="12" customHeight="1" x14ac:dyDescent="0.2">
      <c r="A36" s="262"/>
      <c r="B36" s="262"/>
      <c r="C36" s="370"/>
      <c r="D36" s="370"/>
      <c r="E36" s="370"/>
      <c r="F36" s="370"/>
      <c r="G36" s="370"/>
      <c r="H36" s="370"/>
      <c r="I36" s="370"/>
      <c r="J36" s="370"/>
      <c r="K36" s="262"/>
      <c r="L36" s="262"/>
    </row>
    <row r="37" spans="1:12" ht="12" customHeight="1" x14ac:dyDescent="0.2"/>
    <row r="38" spans="1:12" ht="12" customHeight="1" x14ac:dyDescent="0.2"/>
    <row r="39" spans="1:12" ht="12" customHeight="1" x14ac:dyDescent="0.2"/>
    <row r="40" spans="1:12" ht="12" customHeight="1" x14ac:dyDescent="0.2"/>
    <row r="41" spans="1:12" ht="12" customHeight="1" x14ac:dyDescent="0.2"/>
    <row r="42" spans="1:12" ht="12" customHeight="1" x14ac:dyDescent="0.2"/>
    <row r="43" spans="1:12" ht="12" customHeight="1" x14ac:dyDescent="0.2"/>
    <row r="44" spans="1:12" ht="12" customHeight="1" x14ac:dyDescent="0.2"/>
    <row r="45" spans="1:12" ht="12" customHeight="1" x14ac:dyDescent="0.2"/>
    <row r="46" spans="1:12" ht="12" customHeight="1" x14ac:dyDescent="0.2"/>
    <row r="47" spans="1:12" ht="12" customHeight="1" x14ac:dyDescent="0.2"/>
    <row r="48" spans="1:12"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8" customHeight="1" x14ac:dyDescent="0.2"/>
    <row r="57" ht="18"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8" customHeight="1" x14ac:dyDescent="0.2"/>
    <row r="91" ht="18"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8" customHeight="1" x14ac:dyDescent="0.2"/>
    <row r="125" ht="18"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8" customHeight="1" x14ac:dyDescent="0.2"/>
    <row r="159" ht="18"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8" customHeight="1" x14ac:dyDescent="0.2"/>
    <row r="193" ht="18"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sheetData>
  <sheetProtection algorithmName="SHA-512" hashValue="G8MNhTuquZLsPEpQZV1qsGmKxHQBGFOLeD1frqqujUBevhXRn6zvWfnOWU4WwMiFBInlXb5iUMGNraclzNvnYw==" saltValue="d5gQJq49UDgTnhfMc+etPg==" spinCount="100000" sheet="1" objects="1" scenarios="1" formatCells="0"/>
  <mergeCells count="11">
    <mergeCell ref="E31:I32"/>
    <mergeCell ref="C35:J36"/>
    <mergeCell ref="J1:K1"/>
    <mergeCell ref="C28:D29"/>
    <mergeCell ref="E28:I29"/>
    <mergeCell ref="A1:I22"/>
    <mergeCell ref="C25:D26"/>
    <mergeCell ref="E25:G26"/>
    <mergeCell ref="H25:H26"/>
    <mergeCell ref="I25:J26"/>
    <mergeCell ref="I23:J24"/>
  </mergeCells>
  <dataValidations count="1">
    <dataValidation type="custom" allowBlank="1" showInputMessage="1" showErrorMessage="1" sqref="A1:I22 C28:D29 C25:D26 I23:J24 J1:K1" xr:uid="{E04922C4-6EF5-4A8A-8A5B-137F0BB9CCBB}">
      <formula1>""""""</formula1>
    </dataValidation>
  </dataValidations>
  <hyperlinks>
    <hyperlink ref="A1" r:id="rId1" xr:uid="{7862FE7E-31AA-4AFA-9B25-872AD8A16247}"/>
  </hyperlinks>
  <printOptions horizontalCentered="1" verticalCentered="1"/>
  <pageMargins left="0.43307086614173229" right="0.43307086614173229" top="1.5748031496062993" bottom="1.5748031496062993" header="0.31496062992125984" footer="0.31496062992125984"/>
  <pageSetup paperSize="9" scale="80" orientation="landscape"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E1DC9-3188-4B02-91BE-6381834E6AEE}">
  <sheetPr>
    <tabColor rgb="FF006878"/>
  </sheetPr>
  <dimension ref="A1:F108"/>
  <sheetViews>
    <sheetView workbookViewId="0">
      <selection activeCell="A4" sqref="A4:B7 C19 E17:E19"/>
    </sheetView>
  </sheetViews>
  <sheetFormatPr defaultColWidth="8" defaultRowHeight="14.25" x14ac:dyDescent="0.2"/>
  <cols>
    <col min="1" max="1" width="20.25" style="190" customWidth="1"/>
    <col min="2" max="2" width="23.25" style="190" customWidth="1"/>
    <col min="3" max="3" width="11.125" style="218" customWidth="1"/>
    <col min="4" max="4" width="32.375" style="190" customWidth="1"/>
    <col min="5" max="5" width="15.125" style="219" customWidth="1"/>
    <col min="6" max="16384" width="8" style="190"/>
  </cols>
  <sheetData>
    <row r="1" spans="1:6" s="196" customFormat="1" ht="15.75" customHeight="1" x14ac:dyDescent="0.25">
      <c r="A1" s="1067" t="s">
        <v>96</v>
      </c>
      <c r="B1" s="1068"/>
      <c r="C1" s="188"/>
      <c r="D1" s="1071" t="s">
        <v>97</v>
      </c>
      <c r="E1" s="1072"/>
      <c r="F1" s="191"/>
    </row>
    <row r="2" spans="1:6" s="196" customFormat="1" ht="15.75" customHeight="1" x14ac:dyDescent="0.25">
      <c r="A2" s="1069"/>
      <c r="B2" s="1070"/>
      <c r="C2" s="189"/>
      <c r="D2" s="1073"/>
      <c r="E2" s="1074"/>
      <c r="F2" s="191"/>
    </row>
    <row r="3" spans="1:6" s="196" customFormat="1" ht="15.75" customHeight="1" x14ac:dyDescent="0.25">
      <c r="A3" s="197"/>
      <c r="B3" s="197"/>
      <c r="C3" s="198"/>
      <c r="D3" s="197"/>
      <c r="E3" s="1076"/>
    </row>
    <row r="4" spans="1:6" s="196" customFormat="1" ht="15.75" customHeight="1" x14ac:dyDescent="0.25">
      <c r="A4" s="1075" t="str">
        <f>_xlfn.CONCAT('Datos Personales'!C3,":  ",'Datos Personales'!D3)</f>
        <v>NOMBRE:  NOMBRE Y APELLIDO</v>
      </c>
      <c r="B4" s="1075"/>
      <c r="C4" s="200" t="s">
        <v>98</v>
      </c>
      <c r="D4" s="199" t="s">
        <v>17</v>
      </c>
      <c r="E4" s="1077"/>
    </row>
    <row r="5" spans="1:6" s="196" customFormat="1" ht="15.75" customHeight="1" x14ac:dyDescent="0.25">
      <c r="A5" s="1075" t="str">
        <f>_xlfn.CONCAT('Datos Personales'!C7,":  ",'Datos Personales'!D7)</f>
        <v>DIRECCIÓN.:  Av. Pilots Book 1230 / Depto 101 / Ciudad / País</v>
      </c>
      <c r="B5" s="1075"/>
      <c r="C5" s="200" t="s">
        <v>99</v>
      </c>
      <c r="D5" s="201" t="s">
        <v>100</v>
      </c>
      <c r="E5" s="1077"/>
    </row>
    <row r="6" spans="1:6" ht="14.25" customHeight="1" x14ac:dyDescent="0.2">
      <c r="A6" s="1075" t="str">
        <f>_xlfn.CONCAT('Datos Personales'!C9,":  ",'Datos Personales'!D9)</f>
        <v>E-MAIL:  TuMail@pilots-book.com</v>
      </c>
      <c r="B6" s="1075"/>
      <c r="C6" s="200" t="s">
        <v>101</v>
      </c>
      <c r="D6" s="201" t="s">
        <v>102</v>
      </c>
      <c r="E6" s="1077"/>
    </row>
    <row r="7" spans="1:6" ht="14.25" customHeight="1" x14ac:dyDescent="0.2">
      <c r="A7" s="1075" t="str">
        <f>_xlfn.CONCAT('Datos Personales'!N3,":  ",'Datos Personales'!O3)</f>
        <v>Nº IDENT:  20.000.000-2</v>
      </c>
      <c r="B7" s="1075"/>
      <c r="C7" s="200" t="s">
        <v>103</v>
      </c>
      <c r="D7" s="201">
        <v>123456</v>
      </c>
      <c r="E7" s="1077"/>
    </row>
    <row r="8" spans="1:6" ht="14.25" customHeight="1" x14ac:dyDescent="0.2">
      <c r="A8" s="1075"/>
      <c r="B8" s="1075"/>
      <c r="C8" s="202"/>
      <c r="D8" s="203"/>
      <c r="E8" s="1078"/>
    </row>
    <row r="9" spans="1:6" ht="23.25" customHeight="1" x14ac:dyDescent="0.2">
      <c r="A9" s="1079" t="s">
        <v>104</v>
      </c>
      <c r="B9" s="1080"/>
      <c r="C9" s="1080"/>
      <c r="D9" s="1080"/>
      <c r="E9" s="1081"/>
      <c r="F9" s="192"/>
    </row>
    <row r="10" spans="1:6" ht="14.25" customHeight="1" x14ac:dyDescent="0.2">
      <c r="A10" s="204" t="s">
        <v>105</v>
      </c>
      <c r="B10" s="205"/>
      <c r="C10" s="202"/>
      <c r="D10" s="206" t="s">
        <v>106</v>
      </c>
      <c r="E10" s="207"/>
      <c r="F10" s="192"/>
    </row>
    <row r="11" spans="1:6" ht="14.25" customHeight="1" x14ac:dyDescent="0.2">
      <c r="A11" s="208" t="s">
        <v>107</v>
      </c>
      <c r="B11" s="199"/>
      <c r="C11" s="202"/>
      <c r="D11" s="1082"/>
      <c r="E11" s="1083"/>
      <c r="F11" s="192"/>
    </row>
    <row r="12" spans="1:6" ht="14.25" customHeight="1" x14ac:dyDescent="0.2">
      <c r="A12" s="208" t="s">
        <v>108</v>
      </c>
      <c r="B12" s="209"/>
      <c r="C12" s="202"/>
      <c r="D12" s="1082"/>
      <c r="E12" s="1083"/>
      <c r="F12" s="192"/>
    </row>
    <row r="13" spans="1:6" ht="14.25" customHeight="1" x14ac:dyDescent="0.2">
      <c r="A13" s="208" t="s">
        <v>109</v>
      </c>
      <c r="B13" s="209"/>
      <c r="C13" s="202"/>
      <c r="D13" s="1082"/>
      <c r="E13" s="1083"/>
      <c r="F13" s="192"/>
    </row>
    <row r="14" spans="1:6" ht="14.25" customHeight="1" x14ac:dyDescent="0.2">
      <c r="A14" s="205"/>
      <c r="B14" s="197"/>
      <c r="C14" s="202"/>
      <c r="D14" s="1084"/>
      <c r="E14" s="1085"/>
      <c r="F14" s="192"/>
    </row>
    <row r="15" spans="1:6" s="210" customFormat="1" ht="20.25" customHeight="1" x14ac:dyDescent="0.2">
      <c r="A15" s="1065" t="s">
        <v>110</v>
      </c>
      <c r="B15" s="1066"/>
      <c r="C15" s="1066"/>
      <c r="D15" s="220" t="s">
        <v>111</v>
      </c>
      <c r="E15" s="221" t="s">
        <v>112</v>
      </c>
      <c r="F15" s="193"/>
    </row>
    <row r="16" spans="1:6" s="194" customFormat="1" ht="11.25" customHeight="1" x14ac:dyDescent="0.2">
      <c r="A16" s="211"/>
      <c r="B16" s="212"/>
      <c r="C16" s="213"/>
      <c r="D16" s="212"/>
      <c r="E16" s="214"/>
    </row>
    <row r="17" spans="1:6" s="194" customFormat="1" ht="14.25" customHeight="1" x14ac:dyDescent="0.2">
      <c r="A17" s="215"/>
      <c r="B17" s="208" t="s">
        <v>113</v>
      </c>
      <c r="C17" s="216">
        <v>1500</v>
      </c>
      <c r="D17" s="208" t="s">
        <v>114</v>
      </c>
      <c r="E17" s="216">
        <f>SUM(Febrero[IMPORTE])</f>
        <v>12</v>
      </c>
    </row>
    <row r="18" spans="1:6" s="194" customFormat="1" ht="14.25" customHeight="1" x14ac:dyDescent="0.2">
      <c r="A18" s="215"/>
      <c r="B18" s="208" t="s">
        <v>115</v>
      </c>
      <c r="C18" s="216">
        <v>1500</v>
      </c>
      <c r="D18" s="208" t="s">
        <v>116</v>
      </c>
      <c r="E18" s="216">
        <f>C19-E17</f>
        <v>2988</v>
      </c>
    </row>
    <row r="19" spans="1:6" s="194" customFormat="1" ht="14.25" customHeight="1" x14ac:dyDescent="0.2">
      <c r="A19" s="215"/>
      <c r="B19" s="208" t="s">
        <v>114</v>
      </c>
      <c r="C19" s="216">
        <f>C17+C18</f>
        <v>3000</v>
      </c>
      <c r="D19" s="208" t="s">
        <v>117</v>
      </c>
      <c r="E19" s="216">
        <f>MAX(Febrero[IMPORTE])</f>
        <v>12</v>
      </c>
    </row>
    <row r="20" spans="1:6" s="194" customFormat="1" ht="11.25" customHeight="1" x14ac:dyDescent="0.2">
      <c r="A20" s="212"/>
      <c r="B20" s="212"/>
      <c r="C20" s="217"/>
      <c r="D20" s="212"/>
      <c r="E20" s="217"/>
    </row>
    <row r="21" spans="1:6" s="194" customFormat="1" ht="15.75" customHeight="1" x14ac:dyDescent="0.2">
      <c r="A21" s="222" t="s">
        <v>118</v>
      </c>
      <c r="B21" s="223" t="s">
        <v>119</v>
      </c>
      <c r="C21" s="223" t="s">
        <v>120</v>
      </c>
      <c r="D21" s="223" t="s">
        <v>121</v>
      </c>
      <c r="E21" s="224" t="s">
        <v>122</v>
      </c>
      <c r="F21" s="195"/>
    </row>
    <row r="22" spans="1:6" ht="15.75" customHeight="1" x14ac:dyDescent="0.2">
      <c r="A22" s="225" t="s">
        <v>123</v>
      </c>
      <c r="B22" s="225" t="s">
        <v>124</v>
      </c>
      <c r="C22" s="226">
        <v>45275</v>
      </c>
      <c r="D22" s="225" t="s">
        <v>125</v>
      </c>
      <c r="E22" s="227">
        <v>12</v>
      </c>
    </row>
    <row r="23" spans="1:6" ht="15.75" customHeight="1" x14ac:dyDescent="0.2">
      <c r="A23" s="228"/>
      <c r="B23" s="228"/>
      <c r="C23" s="229"/>
      <c r="D23" s="228"/>
      <c r="E23" s="230"/>
    </row>
    <row r="24" spans="1:6" x14ac:dyDescent="0.2">
      <c r="A24" s="228"/>
      <c r="B24" s="228"/>
      <c r="C24" s="229"/>
      <c r="D24" s="228"/>
      <c r="E24" s="230"/>
    </row>
    <row r="25" spans="1:6" ht="15.75" x14ac:dyDescent="0.25">
      <c r="A25" s="231"/>
      <c r="B25" s="231"/>
      <c r="C25" s="232"/>
      <c r="D25" s="231"/>
      <c r="E25" s="233"/>
    </row>
    <row r="26" spans="1:6" ht="15.75" x14ac:dyDescent="0.25">
      <c r="A26" s="231"/>
      <c r="B26" s="231"/>
      <c r="C26" s="232"/>
      <c r="D26" s="231"/>
      <c r="E26" s="233"/>
    </row>
    <row r="27" spans="1:6" ht="15.75" x14ac:dyDescent="0.25">
      <c r="A27" s="231"/>
      <c r="B27" s="231"/>
      <c r="C27" s="232"/>
      <c r="D27" s="231"/>
      <c r="E27" s="233"/>
    </row>
    <row r="28" spans="1:6" ht="15.75" x14ac:dyDescent="0.25">
      <c r="A28" s="231"/>
      <c r="B28" s="231"/>
      <c r="C28" s="232"/>
      <c r="D28" s="231"/>
      <c r="E28" s="233"/>
    </row>
    <row r="29" spans="1:6" ht="15.75" x14ac:dyDescent="0.25">
      <c r="A29" s="231"/>
      <c r="B29" s="231"/>
      <c r="C29" s="232"/>
      <c r="D29" s="231"/>
      <c r="E29" s="233"/>
    </row>
    <row r="30" spans="1:6" ht="15.75" x14ac:dyDescent="0.25">
      <c r="A30" s="231"/>
      <c r="B30" s="231"/>
      <c r="C30" s="232"/>
      <c r="D30" s="231"/>
      <c r="E30" s="233"/>
    </row>
    <row r="31" spans="1:6" ht="15.75" x14ac:dyDescent="0.25">
      <c r="A31" s="231"/>
      <c r="B31" s="231"/>
      <c r="C31" s="232"/>
      <c r="D31" s="231"/>
      <c r="E31" s="233"/>
    </row>
    <row r="32" spans="1:6" ht="15.75" x14ac:dyDescent="0.25">
      <c r="A32" s="231"/>
      <c r="B32" s="231"/>
      <c r="C32" s="232"/>
      <c r="D32" s="231"/>
      <c r="E32" s="233"/>
    </row>
    <row r="33" spans="1:5" ht="15.75" x14ac:dyDescent="0.25">
      <c r="A33" s="231"/>
      <c r="B33" s="231"/>
      <c r="C33" s="232"/>
      <c r="D33" s="231"/>
      <c r="E33" s="233"/>
    </row>
    <row r="34" spans="1:5" ht="15.75" x14ac:dyDescent="0.25">
      <c r="A34" s="231"/>
      <c r="B34" s="231"/>
      <c r="C34" s="232"/>
      <c r="D34" s="231"/>
      <c r="E34" s="233"/>
    </row>
    <row r="35" spans="1:5" ht="15.75" x14ac:dyDescent="0.25">
      <c r="A35" s="231"/>
      <c r="B35" s="231"/>
      <c r="C35" s="232"/>
      <c r="D35" s="231"/>
      <c r="E35" s="233"/>
    </row>
    <row r="36" spans="1:5" ht="15.75" x14ac:dyDescent="0.25">
      <c r="A36" s="231"/>
      <c r="B36" s="231"/>
      <c r="C36" s="232"/>
      <c r="D36" s="231"/>
      <c r="E36" s="233"/>
    </row>
    <row r="37" spans="1:5" ht="15.75" x14ac:dyDescent="0.25">
      <c r="A37" s="231"/>
      <c r="B37" s="231"/>
      <c r="C37" s="232"/>
      <c r="D37" s="231"/>
      <c r="E37" s="233"/>
    </row>
    <row r="38" spans="1:5" ht="15.75" x14ac:dyDescent="0.25">
      <c r="A38" s="231"/>
      <c r="B38" s="231"/>
      <c r="C38" s="232"/>
      <c r="D38" s="231"/>
      <c r="E38" s="233"/>
    </row>
    <row r="39" spans="1:5" ht="15.75" x14ac:dyDescent="0.25">
      <c r="A39" s="231"/>
      <c r="B39" s="231"/>
      <c r="C39" s="232"/>
      <c r="D39" s="231"/>
      <c r="E39" s="233"/>
    </row>
    <row r="40" spans="1:5" ht="15.75" x14ac:dyDescent="0.25">
      <c r="A40" s="231"/>
      <c r="B40" s="231"/>
      <c r="C40" s="232"/>
      <c r="D40" s="231"/>
      <c r="E40" s="233"/>
    </row>
    <row r="41" spans="1:5" ht="15.75" x14ac:dyDescent="0.25">
      <c r="A41" s="231"/>
      <c r="B41" s="231"/>
      <c r="C41" s="232"/>
      <c r="D41" s="231"/>
      <c r="E41" s="233"/>
    </row>
    <row r="42" spans="1:5" ht="15.75" x14ac:dyDescent="0.25">
      <c r="A42" s="231"/>
      <c r="B42" s="231"/>
      <c r="C42" s="232"/>
      <c r="D42" s="231"/>
      <c r="E42" s="233"/>
    </row>
    <row r="43" spans="1:5" ht="15.75" x14ac:dyDescent="0.25">
      <c r="A43" s="231"/>
      <c r="B43" s="231"/>
      <c r="C43" s="232"/>
      <c r="D43" s="231"/>
      <c r="E43" s="233"/>
    </row>
    <row r="44" spans="1:5" ht="15.75" x14ac:dyDescent="0.25">
      <c r="A44" s="231"/>
      <c r="B44" s="231"/>
      <c r="C44" s="232"/>
      <c r="D44" s="231"/>
      <c r="E44" s="233"/>
    </row>
    <row r="45" spans="1:5" ht="15.75" x14ac:dyDescent="0.25">
      <c r="A45" s="231"/>
      <c r="B45" s="231"/>
      <c r="C45" s="232"/>
      <c r="D45" s="231"/>
      <c r="E45" s="233"/>
    </row>
    <row r="46" spans="1:5" ht="15.75" x14ac:dyDescent="0.25">
      <c r="A46" s="231"/>
      <c r="B46" s="231"/>
      <c r="C46" s="232"/>
      <c r="D46" s="231"/>
      <c r="E46" s="233"/>
    </row>
    <row r="47" spans="1:5" ht="15.75" x14ac:dyDescent="0.25">
      <c r="A47" s="231"/>
      <c r="B47" s="231"/>
      <c r="C47" s="232"/>
      <c r="D47" s="231"/>
      <c r="E47" s="233"/>
    </row>
    <row r="48" spans="1:5" ht="15.75" x14ac:dyDescent="0.25">
      <c r="A48" s="231"/>
      <c r="B48" s="231"/>
      <c r="C48" s="232"/>
      <c r="D48" s="231"/>
      <c r="E48" s="233"/>
    </row>
    <row r="49" spans="1:5" ht="15.75" x14ac:dyDescent="0.25">
      <c r="A49" s="231"/>
      <c r="B49" s="231"/>
      <c r="C49" s="232"/>
      <c r="D49" s="231"/>
      <c r="E49" s="233"/>
    </row>
    <row r="50" spans="1:5" ht="15.75" x14ac:dyDescent="0.25">
      <c r="A50" s="231"/>
      <c r="B50" s="231"/>
      <c r="C50" s="232"/>
      <c r="D50" s="231"/>
      <c r="E50" s="233"/>
    </row>
    <row r="51" spans="1:5" ht="15.75" x14ac:dyDescent="0.25">
      <c r="A51" s="231"/>
      <c r="B51" s="231"/>
      <c r="C51" s="232"/>
      <c r="D51" s="231"/>
      <c r="E51" s="233"/>
    </row>
    <row r="52" spans="1:5" ht="15.75" x14ac:dyDescent="0.25">
      <c r="A52" s="231"/>
      <c r="B52" s="231"/>
      <c r="C52" s="232"/>
      <c r="D52" s="231"/>
      <c r="E52" s="233"/>
    </row>
    <row r="53" spans="1:5" ht="15.75" x14ac:dyDescent="0.25">
      <c r="A53" s="231"/>
      <c r="B53" s="231"/>
      <c r="C53" s="232"/>
      <c r="D53" s="231"/>
      <c r="E53" s="233"/>
    </row>
    <row r="54" spans="1:5" ht="15.75" x14ac:dyDescent="0.25">
      <c r="A54" s="231"/>
      <c r="B54" s="231"/>
      <c r="C54" s="232"/>
      <c r="D54" s="231"/>
      <c r="E54" s="233"/>
    </row>
    <row r="55" spans="1:5" ht="15.75" x14ac:dyDescent="0.25">
      <c r="A55" s="231"/>
      <c r="B55" s="231"/>
      <c r="C55" s="232"/>
      <c r="D55" s="231"/>
      <c r="E55" s="233"/>
    </row>
    <row r="56" spans="1:5" ht="15.75" x14ac:dyDescent="0.25">
      <c r="A56" s="231"/>
      <c r="B56" s="231"/>
      <c r="C56" s="232"/>
      <c r="D56" s="231"/>
      <c r="E56" s="233"/>
    </row>
    <row r="57" spans="1:5" ht="15.75" x14ac:dyDescent="0.25">
      <c r="A57" s="231"/>
      <c r="B57" s="231"/>
      <c r="C57" s="232"/>
      <c r="D57" s="231"/>
      <c r="E57" s="233"/>
    </row>
    <row r="58" spans="1:5" ht="15.75" x14ac:dyDescent="0.25">
      <c r="A58" s="231"/>
      <c r="B58" s="231"/>
      <c r="C58" s="232"/>
      <c r="D58" s="231"/>
      <c r="E58" s="233"/>
    </row>
    <row r="59" spans="1:5" ht="15.75" x14ac:dyDescent="0.25">
      <c r="A59" s="231"/>
      <c r="B59" s="231"/>
      <c r="C59" s="232"/>
      <c r="D59" s="231"/>
      <c r="E59" s="233"/>
    </row>
    <row r="60" spans="1:5" ht="15.75" x14ac:dyDescent="0.25">
      <c r="A60" s="231"/>
      <c r="B60" s="231"/>
      <c r="C60" s="232"/>
      <c r="D60" s="231"/>
      <c r="E60" s="233"/>
    </row>
    <row r="61" spans="1:5" ht="15.75" x14ac:dyDescent="0.25">
      <c r="A61" s="231"/>
      <c r="B61" s="231"/>
      <c r="C61" s="232"/>
      <c r="D61" s="231"/>
      <c r="E61" s="233"/>
    </row>
    <row r="62" spans="1:5" ht="15.75" x14ac:dyDescent="0.25">
      <c r="A62" s="231"/>
      <c r="B62" s="231"/>
      <c r="C62" s="232"/>
      <c r="D62" s="231"/>
      <c r="E62" s="233"/>
    </row>
    <row r="63" spans="1:5" ht="15.75" x14ac:dyDescent="0.25">
      <c r="A63" s="231"/>
      <c r="B63" s="231"/>
      <c r="C63" s="232"/>
      <c r="D63" s="231"/>
      <c r="E63" s="233"/>
    </row>
    <row r="64" spans="1:5" ht="15.75" x14ac:dyDescent="0.25">
      <c r="A64" s="231"/>
      <c r="B64" s="231"/>
      <c r="C64" s="232"/>
      <c r="D64" s="231"/>
      <c r="E64" s="233"/>
    </row>
    <row r="65" spans="1:5" ht="15.75" x14ac:dyDescent="0.25">
      <c r="A65" s="231"/>
      <c r="B65" s="231"/>
      <c r="C65" s="232"/>
      <c r="D65" s="231"/>
      <c r="E65" s="233"/>
    </row>
    <row r="66" spans="1:5" ht="15.75" x14ac:dyDescent="0.25">
      <c r="A66" s="231"/>
      <c r="B66" s="231"/>
      <c r="C66" s="232"/>
      <c r="D66" s="231"/>
      <c r="E66" s="233"/>
    </row>
    <row r="67" spans="1:5" ht="15.75" x14ac:dyDescent="0.25">
      <c r="A67" s="231"/>
      <c r="B67" s="231"/>
      <c r="C67" s="232"/>
      <c r="D67" s="231"/>
      <c r="E67" s="233"/>
    </row>
    <row r="68" spans="1:5" ht="15.75" x14ac:dyDescent="0.25">
      <c r="A68" s="231"/>
      <c r="B68" s="231"/>
      <c r="C68" s="232"/>
      <c r="D68" s="231"/>
      <c r="E68" s="233"/>
    </row>
    <row r="69" spans="1:5" ht="15.75" x14ac:dyDescent="0.25">
      <c r="A69" s="231"/>
      <c r="B69" s="231"/>
      <c r="C69" s="232"/>
      <c r="D69" s="231"/>
      <c r="E69" s="233"/>
    </row>
    <row r="70" spans="1:5" ht="15.75" x14ac:dyDescent="0.25">
      <c r="A70" s="231"/>
      <c r="B70" s="231"/>
      <c r="C70" s="232"/>
      <c r="D70" s="231"/>
      <c r="E70" s="233"/>
    </row>
    <row r="71" spans="1:5" ht="15.75" x14ac:dyDescent="0.25">
      <c r="A71" s="231"/>
      <c r="B71" s="231"/>
      <c r="C71" s="232"/>
      <c r="D71" s="231"/>
      <c r="E71" s="233"/>
    </row>
    <row r="72" spans="1:5" ht="15.75" x14ac:dyDescent="0.25">
      <c r="A72" s="231"/>
      <c r="B72" s="231"/>
      <c r="C72" s="232"/>
      <c r="D72" s="231"/>
      <c r="E72" s="233"/>
    </row>
    <row r="73" spans="1:5" ht="15.75" x14ac:dyDescent="0.25">
      <c r="A73" s="231"/>
      <c r="B73" s="231"/>
      <c r="C73" s="232"/>
      <c r="D73" s="231"/>
      <c r="E73" s="233"/>
    </row>
    <row r="74" spans="1:5" ht="15.75" x14ac:dyDescent="0.25">
      <c r="A74" s="231"/>
      <c r="B74" s="231"/>
      <c r="C74" s="232"/>
      <c r="D74" s="231"/>
      <c r="E74" s="233"/>
    </row>
    <row r="75" spans="1:5" ht="15.75" x14ac:dyDescent="0.25">
      <c r="A75" s="231"/>
      <c r="B75" s="231"/>
      <c r="C75" s="232"/>
      <c r="D75" s="231"/>
      <c r="E75" s="233"/>
    </row>
    <row r="76" spans="1:5" ht="15.75" x14ac:dyDescent="0.25">
      <c r="A76" s="231"/>
      <c r="B76" s="231"/>
      <c r="C76" s="232"/>
      <c r="D76" s="231"/>
      <c r="E76" s="233"/>
    </row>
    <row r="77" spans="1:5" ht="15.75" x14ac:dyDescent="0.25">
      <c r="A77" s="231"/>
      <c r="B77" s="231"/>
      <c r="C77" s="232"/>
      <c r="D77" s="231"/>
      <c r="E77" s="233"/>
    </row>
    <row r="78" spans="1:5" ht="15.75" x14ac:dyDescent="0.25">
      <c r="A78" s="231"/>
      <c r="B78" s="231"/>
      <c r="C78" s="232"/>
      <c r="D78" s="231"/>
      <c r="E78" s="233"/>
    </row>
    <row r="79" spans="1:5" ht="15.75" x14ac:dyDescent="0.25">
      <c r="A79" s="231"/>
      <c r="B79" s="231"/>
      <c r="C79" s="232"/>
      <c r="D79" s="231"/>
      <c r="E79" s="233"/>
    </row>
    <row r="80" spans="1:5" ht="15.75" x14ac:dyDescent="0.25">
      <c r="A80" s="231"/>
      <c r="B80" s="231"/>
      <c r="C80" s="232"/>
      <c r="D80" s="231"/>
      <c r="E80" s="233"/>
    </row>
    <row r="81" spans="1:5" ht="15.75" x14ac:dyDescent="0.25">
      <c r="A81" s="231"/>
      <c r="B81" s="231"/>
      <c r="C81" s="232"/>
      <c r="D81" s="231"/>
      <c r="E81" s="233"/>
    </row>
    <row r="82" spans="1:5" ht="15.75" x14ac:dyDescent="0.25">
      <c r="A82" s="231"/>
      <c r="B82" s="231"/>
      <c r="C82" s="232"/>
      <c r="D82" s="231"/>
      <c r="E82" s="233"/>
    </row>
    <row r="83" spans="1:5" ht="15.75" x14ac:dyDescent="0.25">
      <c r="A83" s="231"/>
      <c r="B83" s="231"/>
      <c r="C83" s="232"/>
      <c r="D83" s="231"/>
      <c r="E83" s="233"/>
    </row>
    <row r="84" spans="1:5" ht="15.75" x14ac:dyDescent="0.25">
      <c r="A84" s="231"/>
      <c r="B84" s="231"/>
      <c r="C84" s="232"/>
      <c r="D84" s="231"/>
      <c r="E84" s="233"/>
    </row>
    <row r="85" spans="1:5" ht="15.75" x14ac:dyDescent="0.25">
      <c r="A85" s="231"/>
      <c r="B85" s="231"/>
      <c r="C85" s="232"/>
      <c r="D85" s="231"/>
      <c r="E85" s="233"/>
    </row>
    <row r="86" spans="1:5" ht="15.75" x14ac:dyDescent="0.25">
      <c r="A86" s="231"/>
      <c r="B86" s="231"/>
      <c r="C86" s="232"/>
      <c r="D86" s="231"/>
      <c r="E86" s="233"/>
    </row>
    <row r="87" spans="1:5" ht="15.75" x14ac:dyDescent="0.25">
      <c r="A87" s="231"/>
      <c r="B87" s="231"/>
      <c r="C87" s="232"/>
      <c r="D87" s="231"/>
      <c r="E87" s="233"/>
    </row>
    <row r="88" spans="1:5" ht="15.75" x14ac:dyDescent="0.25">
      <c r="A88" s="231"/>
      <c r="B88" s="231"/>
      <c r="C88" s="232"/>
      <c r="D88" s="231"/>
      <c r="E88" s="233"/>
    </row>
    <row r="89" spans="1:5" ht="15.75" x14ac:dyDescent="0.25">
      <c r="A89" s="231"/>
      <c r="B89" s="231"/>
      <c r="C89" s="232"/>
      <c r="D89" s="231"/>
      <c r="E89" s="233"/>
    </row>
    <row r="90" spans="1:5" ht="15.75" x14ac:dyDescent="0.25">
      <c r="A90" s="231"/>
      <c r="B90" s="231"/>
      <c r="C90" s="232"/>
      <c r="D90" s="231"/>
      <c r="E90" s="233"/>
    </row>
    <row r="91" spans="1:5" ht="15.75" x14ac:dyDescent="0.25">
      <c r="A91" s="231"/>
      <c r="B91" s="231"/>
      <c r="C91" s="232"/>
      <c r="D91" s="231"/>
      <c r="E91" s="233"/>
    </row>
    <row r="92" spans="1:5" ht="15.75" x14ac:dyDescent="0.25">
      <c r="A92" s="231"/>
      <c r="B92" s="231"/>
      <c r="C92" s="232"/>
      <c r="D92" s="231"/>
      <c r="E92" s="233"/>
    </row>
    <row r="93" spans="1:5" ht="15.75" x14ac:dyDescent="0.25">
      <c r="A93" s="231"/>
      <c r="B93" s="231"/>
      <c r="C93" s="232"/>
      <c r="D93" s="231"/>
      <c r="E93" s="233"/>
    </row>
    <row r="94" spans="1:5" ht="15.75" x14ac:dyDescent="0.25">
      <c r="A94" s="231"/>
      <c r="B94" s="231"/>
      <c r="C94" s="232"/>
      <c r="D94" s="231"/>
      <c r="E94" s="233"/>
    </row>
    <row r="95" spans="1:5" ht="15.75" x14ac:dyDescent="0.25">
      <c r="A95" s="231"/>
      <c r="B95" s="231"/>
      <c r="C95" s="232"/>
      <c r="D95" s="231"/>
      <c r="E95" s="233"/>
    </row>
    <row r="96" spans="1:5" ht="15.75" x14ac:dyDescent="0.25">
      <c r="A96" s="231"/>
      <c r="B96" s="231"/>
      <c r="C96" s="232"/>
      <c r="D96" s="231"/>
      <c r="E96" s="233"/>
    </row>
    <row r="97" spans="1:5" ht="15.75" x14ac:dyDescent="0.25">
      <c r="A97" s="231"/>
      <c r="B97" s="231"/>
      <c r="C97" s="232"/>
      <c r="D97" s="231"/>
      <c r="E97" s="233"/>
    </row>
    <row r="98" spans="1:5" ht="15.75" x14ac:dyDescent="0.25">
      <c r="A98" s="231"/>
      <c r="B98" s="231"/>
      <c r="C98" s="232"/>
      <c r="D98" s="231"/>
      <c r="E98" s="233"/>
    </row>
    <row r="99" spans="1:5" ht="15.75" x14ac:dyDescent="0.25">
      <c r="A99" s="231"/>
      <c r="B99" s="231"/>
      <c r="C99" s="232"/>
      <c r="D99" s="231"/>
      <c r="E99" s="233"/>
    </row>
    <row r="100" spans="1:5" ht="15.75" x14ac:dyDescent="0.25">
      <c r="A100" s="231"/>
      <c r="B100" s="231"/>
      <c r="C100" s="232"/>
      <c r="D100" s="231"/>
      <c r="E100" s="233"/>
    </row>
    <row r="101" spans="1:5" ht="15.75" x14ac:dyDescent="0.25">
      <c r="A101" s="231"/>
      <c r="B101" s="231"/>
      <c r="C101" s="232"/>
      <c r="D101" s="231"/>
      <c r="E101" s="233"/>
    </row>
    <row r="102" spans="1:5" ht="15.75" x14ac:dyDescent="0.25">
      <c r="A102" s="231"/>
      <c r="B102" s="231"/>
      <c r="C102" s="232"/>
      <c r="D102" s="231"/>
      <c r="E102" s="233"/>
    </row>
    <row r="103" spans="1:5" ht="15.75" x14ac:dyDescent="0.25">
      <c r="A103" s="231"/>
      <c r="B103" s="231"/>
      <c r="C103" s="232"/>
      <c r="D103" s="231"/>
      <c r="E103" s="233"/>
    </row>
    <row r="104" spans="1:5" ht="15.75" x14ac:dyDescent="0.25">
      <c r="A104" s="231"/>
      <c r="B104" s="231"/>
      <c r="C104" s="232"/>
      <c r="D104" s="231"/>
      <c r="E104" s="233"/>
    </row>
    <row r="105" spans="1:5" ht="15.75" x14ac:dyDescent="0.25">
      <c r="A105" s="231"/>
      <c r="B105" s="231"/>
      <c r="C105" s="232"/>
      <c r="D105" s="231"/>
      <c r="E105" s="233"/>
    </row>
    <row r="106" spans="1:5" ht="15.75" x14ac:dyDescent="0.25">
      <c r="A106" s="231"/>
      <c r="B106" s="231"/>
      <c r="C106" s="232"/>
      <c r="D106" s="231"/>
      <c r="E106" s="233"/>
    </row>
    <row r="107" spans="1:5" ht="15.75" x14ac:dyDescent="0.25">
      <c r="A107" s="231"/>
      <c r="B107" s="231"/>
      <c r="C107" s="232"/>
      <c r="D107" s="231"/>
      <c r="E107" s="233"/>
    </row>
    <row r="108" spans="1:5" ht="15.75" x14ac:dyDescent="0.25">
      <c r="A108" s="231"/>
      <c r="B108" s="231"/>
      <c r="C108" s="232"/>
      <c r="D108" s="231"/>
      <c r="E108" s="233"/>
    </row>
  </sheetData>
  <mergeCells count="11">
    <mergeCell ref="A15:C15"/>
    <mergeCell ref="A1:B2"/>
    <mergeCell ref="D1:E2"/>
    <mergeCell ref="A5:B5"/>
    <mergeCell ref="A4:B4"/>
    <mergeCell ref="A6:B6"/>
    <mergeCell ref="A7:B7"/>
    <mergeCell ref="A8:B8"/>
    <mergeCell ref="E3:E8"/>
    <mergeCell ref="A9:E9"/>
    <mergeCell ref="D11:E14"/>
  </mergeCells>
  <dataValidations count="1">
    <dataValidation allowBlank="1" showInputMessage="1" showErrorMessage="1" sqref="B22:B108" xr:uid="{20BFB5E4-129A-4479-8E1F-1F3A53B43BF1}"/>
  </dataValidations>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006878"/>
  </sheetPr>
  <dimension ref="A1:AB53"/>
  <sheetViews>
    <sheetView zoomScaleNormal="100" zoomScaleSheetLayoutView="100" workbookViewId="0">
      <selection activeCell="D3" sqref="D3:L3"/>
    </sheetView>
  </sheetViews>
  <sheetFormatPr defaultColWidth="12.625" defaultRowHeight="15" customHeight="1" x14ac:dyDescent="0.2"/>
  <cols>
    <col min="1" max="1" width="13.875" style="3" customWidth="1"/>
    <col min="2" max="2" width="1.875" style="3" customWidth="1"/>
    <col min="3" max="3" width="15.75" style="3" customWidth="1"/>
    <col min="4" max="4" width="2.5" style="3" customWidth="1"/>
    <col min="5" max="10" width="10.875" style="3" customWidth="1"/>
    <col min="11" max="11" width="2.125" style="3" customWidth="1"/>
    <col min="12" max="12" width="9.25" style="3" customWidth="1"/>
    <col min="13" max="13" width="1.875" style="3" customWidth="1"/>
    <col min="14" max="14" width="13.375" style="3" customWidth="1"/>
    <col min="15" max="15" width="20.125" style="3" customWidth="1"/>
    <col min="16" max="16" width="2.125" style="3" customWidth="1"/>
    <col min="17" max="18" width="12.625" style="3"/>
    <col min="19" max="20" width="10" style="3" customWidth="1"/>
    <col min="21" max="26" width="11.25" style="3" customWidth="1"/>
    <col min="27" max="27" width="29.5" style="3" customWidth="1"/>
    <col min="28" max="16384" width="12.625" style="3"/>
  </cols>
  <sheetData>
    <row r="1" spans="1:28" ht="17.45" customHeight="1" x14ac:dyDescent="0.2">
      <c r="A1" s="431" t="str">
        <f>Portada!$J$1</f>
        <v>Versión 01/2023</v>
      </c>
      <c r="B1" s="431"/>
      <c r="C1" s="431"/>
      <c r="D1" s="431"/>
      <c r="E1" s="431"/>
      <c r="F1" s="431"/>
      <c r="G1" s="431"/>
      <c r="H1" s="431"/>
      <c r="I1" s="431"/>
      <c r="J1" s="431"/>
      <c r="K1" s="431"/>
      <c r="L1" s="431"/>
      <c r="M1" s="400">
        <f ca="1">TODAY()</f>
        <v>45101</v>
      </c>
      <c r="N1" s="400"/>
      <c r="O1" s="400"/>
      <c r="P1" s="399"/>
      <c r="Q1" s="455" t="str">
        <f>IF(Portada!A1="www.fly-logics.com","HABILITACIÓN TIPO",0)</f>
        <v>HABILITACIÓN TIPO</v>
      </c>
      <c r="R1" s="456"/>
      <c r="S1" s="427" t="str">
        <f>IF(Portada!A1="www.fly-logics.com","NÚMERO",0)</f>
        <v>NÚMERO</v>
      </c>
      <c r="T1" s="428"/>
      <c r="U1" s="268" t="str">
        <f>IF(Portada!A1="www.fly-logics.com","CATEGORÍA",0)</f>
        <v>CATEGORÍA</v>
      </c>
      <c r="V1" s="269" t="str">
        <f>IF(Portada!A1="www.fly-logics.com","A. TIPO",0)</f>
        <v>A. TIPO</v>
      </c>
      <c r="W1" s="255" t="str">
        <f>IF(Portada!A1="www.fly-logics.com","EMISIÓN",0)</f>
        <v>EMISIÓN</v>
      </c>
      <c r="X1" s="401" t="str">
        <f>IF(Portada!A1="www.fly-logics.com","CADUCIDAD",0)</f>
        <v>CADUCIDAD</v>
      </c>
      <c r="Y1" s="402"/>
      <c r="Z1" s="255" t="str">
        <f>IF(Portada!A1="www.fly-logics.com","VIGENCIA",0)</f>
        <v>VIGENCIA</v>
      </c>
      <c r="AA1" s="237" t="str">
        <f>IF(Portada!A1="www.fly-logics.com","OBSERVACIONES",0)</f>
        <v>OBSERVACIONES</v>
      </c>
      <c r="AB1" s="6"/>
    </row>
    <row r="2" spans="1:28" ht="6" customHeight="1" x14ac:dyDescent="0.2">
      <c r="A2" s="6"/>
      <c r="B2" s="6"/>
      <c r="C2" s="6"/>
      <c r="D2" s="6"/>
      <c r="E2" s="6"/>
      <c r="F2" s="6"/>
      <c r="G2" s="6"/>
      <c r="H2" s="6"/>
      <c r="I2" s="6"/>
      <c r="J2" s="6"/>
      <c r="K2" s="6"/>
      <c r="L2" s="6"/>
      <c r="M2" s="6"/>
      <c r="N2" s="6"/>
      <c r="O2" s="6"/>
      <c r="P2" s="399"/>
      <c r="Q2" s="395" t="s">
        <v>9</v>
      </c>
      <c r="R2" s="396"/>
      <c r="S2" s="421">
        <v>41258963</v>
      </c>
      <c r="T2" s="421"/>
      <c r="U2" s="422" t="s">
        <v>10</v>
      </c>
      <c r="V2" s="422" t="s">
        <v>11</v>
      </c>
      <c r="W2" s="429">
        <v>43971</v>
      </c>
      <c r="X2" s="414">
        <v>46006</v>
      </c>
      <c r="Y2" s="391">
        <f ca="1">IF(Portada!$A$1="www.fly-logics.com",IF(X2-$M$1&lt;0," ",X2-$M$1),0)</f>
        <v>905</v>
      </c>
      <c r="Z2" s="393" t="str">
        <f ca="1">IF(Portada!$A$1="www.fly-logics.com",IF(X2=0,"",IFERROR(IF(X2-$M$1&lt;=0,"Caducado",IF(X2-$M$1=3,"3 Días",IF(X2-$M$1=2,"2 Días",IF(X2-$M$1=2,"2 Días",IF(X2-$M$1=1,"1 Día",IF(X2-$M$1=0," ",IF(X2-$M$1&lt;7,"Menos 1 semana",IF(X2-$M$1&lt;=14,"Menos 2 semanas",IF(X2-$M$1&lt;=30,"Menos 1 mes","Vigente"))))))))),"")),0)</f>
        <v>Vigente</v>
      </c>
      <c r="AA2" s="385" t="s">
        <v>12</v>
      </c>
      <c r="AB2" s="6"/>
    </row>
    <row r="3" spans="1:28" ht="18" customHeight="1" x14ac:dyDescent="0.25">
      <c r="A3" s="443"/>
      <c r="B3" s="15"/>
      <c r="C3" s="242" t="str">
        <f>IF(Portada!A1="www.fly-logics.com","NOMBRE",0)</f>
        <v>NOMBRE</v>
      </c>
      <c r="D3" s="446" t="s">
        <v>13</v>
      </c>
      <c r="E3" s="447"/>
      <c r="F3" s="447"/>
      <c r="G3" s="447"/>
      <c r="H3" s="447"/>
      <c r="I3" s="447"/>
      <c r="J3" s="447"/>
      <c r="K3" s="447"/>
      <c r="L3" s="448"/>
      <c r="M3" s="6"/>
      <c r="N3" s="243" t="str">
        <f>IF(Portada!A1="www.fly-logics.com","Nº IDENT",0)</f>
        <v>Nº IDENT</v>
      </c>
      <c r="O3" s="166" t="s">
        <v>14</v>
      </c>
      <c r="P3" s="399"/>
      <c r="Q3" s="395"/>
      <c r="R3" s="396"/>
      <c r="S3" s="421"/>
      <c r="T3" s="421"/>
      <c r="U3" s="422"/>
      <c r="V3" s="422"/>
      <c r="W3" s="430"/>
      <c r="X3" s="415"/>
      <c r="Y3" s="392"/>
      <c r="Z3" s="394"/>
      <c r="AA3" s="386"/>
      <c r="AB3" s="6"/>
    </row>
    <row r="4" spans="1:28" ht="6" customHeight="1" x14ac:dyDescent="0.25">
      <c r="A4" s="444"/>
      <c r="B4" s="15"/>
      <c r="C4" s="36"/>
      <c r="D4" s="36"/>
      <c r="E4" s="36"/>
      <c r="F4" s="36"/>
      <c r="G4" s="36"/>
      <c r="H4" s="36"/>
      <c r="I4" s="36"/>
      <c r="J4" s="36"/>
      <c r="K4" s="15"/>
      <c r="L4" s="6"/>
      <c r="N4" s="15"/>
      <c r="O4" s="15"/>
      <c r="P4" s="399"/>
      <c r="Q4" s="395"/>
      <c r="R4" s="396"/>
      <c r="S4" s="421"/>
      <c r="T4" s="421"/>
      <c r="U4" s="422"/>
      <c r="V4" s="422"/>
      <c r="W4" s="429"/>
      <c r="X4" s="414"/>
      <c r="Y4" s="391" t="str">
        <f ca="1">IF(Portada!$A$1="www.fly-logics.com",IF(X4-$M$1&lt;0," ",X4-$M$1),0)</f>
        <v xml:space="preserve"> </v>
      </c>
      <c r="Z4" s="393" t="str">
        <f>IF(Portada!$A$1="www.fly-logics.com",IF(X4=0,"",IFERROR(IF(X4-$M$1&lt;=0,"Caducado",IF(X4-$M$1=3,"3 Días",IF(X4-$M$1=2,"2 Días",IF(X4-$M$1=2,"2 Días",IF(X4-$M$1=1,"1 Día",IF(X4-$M$1=0," ",IF(X4-$M$1&lt;7,"Menos 1 semana",IF(X4-$M$1&lt;=14,"Menos 2 semanas",IF(X4-$M$1&lt;=30,"Menos 1 mes","Vigente"))))))))),"")),0)</f>
        <v/>
      </c>
      <c r="AA4" s="387"/>
      <c r="AB4" s="6"/>
    </row>
    <row r="5" spans="1:28" ht="18" customHeight="1" x14ac:dyDescent="0.25">
      <c r="A5" s="444"/>
      <c r="B5" s="15"/>
      <c r="C5" s="242" t="str">
        <f>IF(Portada!A1="www.fly-logics.com","FECHA DE NAC.",0)</f>
        <v>FECHA DE NAC.</v>
      </c>
      <c r="D5" s="449">
        <v>29587</v>
      </c>
      <c r="E5" s="450"/>
      <c r="F5" s="450"/>
      <c r="G5" s="450"/>
      <c r="H5" s="450"/>
      <c r="I5" s="450"/>
      <c r="J5" s="450"/>
      <c r="K5" s="450"/>
      <c r="L5" s="451"/>
      <c r="M5" s="6"/>
      <c r="N5" s="243" t="str">
        <f>IF(Portada!A1="www.fly-logics.com","PASAPORTE",0)</f>
        <v>PASAPORTE</v>
      </c>
      <c r="O5" s="166" t="s">
        <v>15</v>
      </c>
      <c r="P5" s="399"/>
      <c r="Q5" s="395"/>
      <c r="R5" s="396"/>
      <c r="S5" s="421"/>
      <c r="T5" s="421"/>
      <c r="U5" s="422"/>
      <c r="V5" s="422"/>
      <c r="W5" s="424"/>
      <c r="X5" s="415"/>
      <c r="Y5" s="392"/>
      <c r="Z5" s="394"/>
      <c r="AA5" s="388"/>
      <c r="AB5" s="6"/>
    </row>
    <row r="6" spans="1:28" ht="6" customHeight="1" x14ac:dyDescent="0.25">
      <c r="A6" s="444"/>
      <c r="B6" s="15"/>
      <c r="C6" s="36"/>
      <c r="D6" s="36"/>
      <c r="E6" s="36"/>
      <c r="F6" s="36"/>
      <c r="G6" s="36"/>
      <c r="H6" s="36"/>
      <c r="I6" s="36"/>
      <c r="J6" s="36"/>
      <c r="K6" s="15"/>
      <c r="L6" s="6"/>
      <c r="N6" s="15"/>
      <c r="O6" s="15"/>
      <c r="P6" s="399"/>
      <c r="Q6" s="395"/>
      <c r="R6" s="396"/>
      <c r="S6" s="421"/>
      <c r="T6" s="421"/>
      <c r="U6" s="422"/>
      <c r="V6" s="422"/>
      <c r="W6" s="423"/>
      <c r="X6" s="425"/>
      <c r="Y6" s="391" t="str">
        <f ca="1">IF(Portada!$A$1="www.fly-logics.com",IF(X6-$M$1&lt;0," ",X6-$M$1),0)</f>
        <v xml:space="preserve"> </v>
      </c>
      <c r="Z6" s="393" t="str">
        <f>IF(Portada!$A$1="www.fly-logics.com",IF(X6=0,"",IFERROR(IF(X6-$M$1&lt;=0,"Caducado",IF(X6-$M$1=3,"3 Días",IF(X6-$M$1=2,"2 Días",IF(X6-$M$1=2,"2 Días",IF(X6-$M$1=1,"1 Día",IF(X6-$M$1=0," ",IF(X6-$M$1&lt;7,"Menos 1 semana",IF(X6-$M$1&lt;=14,"Menos 2 semanas",IF(X6-$M$1&lt;=30,"Menos 1 mes","Vigente"))))))))),"")),0)</f>
        <v/>
      </c>
      <c r="AA6" s="387"/>
      <c r="AB6" s="6"/>
    </row>
    <row r="7" spans="1:28" ht="18" customHeight="1" x14ac:dyDescent="0.25">
      <c r="A7" s="444"/>
      <c r="B7" s="15"/>
      <c r="C7" s="242" t="str">
        <f>IF(Portada!A1="www.fly-logics.com","DIRECCIÓN.",0)</f>
        <v>DIRECCIÓN.</v>
      </c>
      <c r="D7" s="446" t="s">
        <v>16</v>
      </c>
      <c r="E7" s="447"/>
      <c r="F7" s="447"/>
      <c r="G7" s="447"/>
      <c r="H7" s="447"/>
      <c r="I7" s="447"/>
      <c r="J7" s="447"/>
      <c r="K7" s="447"/>
      <c r="L7" s="448"/>
      <c r="M7" s="6"/>
      <c r="N7" s="243" t="str">
        <f>IF(Portada!A1="www.fly-logics.com","TELÉFONO",0)</f>
        <v>TELÉFONO</v>
      </c>
      <c r="O7" s="166" t="s">
        <v>17</v>
      </c>
      <c r="P7" s="399"/>
      <c r="Q7" s="395"/>
      <c r="R7" s="396"/>
      <c r="S7" s="421"/>
      <c r="T7" s="421"/>
      <c r="U7" s="422"/>
      <c r="V7" s="422"/>
      <c r="W7" s="424"/>
      <c r="X7" s="426"/>
      <c r="Y7" s="392"/>
      <c r="Z7" s="394"/>
      <c r="AA7" s="420"/>
      <c r="AB7" s="6"/>
    </row>
    <row r="8" spans="1:28" ht="6" customHeight="1" x14ac:dyDescent="0.25">
      <c r="A8" s="444"/>
      <c r="B8" s="15"/>
      <c r="C8" s="36"/>
      <c r="D8" s="36"/>
      <c r="E8" s="36"/>
      <c r="F8" s="36"/>
      <c r="G8" s="36"/>
      <c r="H8" s="36"/>
      <c r="I8" s="36"/>
      <c r="J8" s="36"/>
      <c r="K8" s="15"/>
      <c r="L8" s="6"/>
      <c r="N8" s="15"/>
      <c r="O8" s="15"/>
      <c r="P8" s="399"/>
      <c r="Q8" s="395"/>
      <c r="R8" s="396"/>
      <c r="S8" s="421"/>
      <c r="T8" s="421"/>
      <c r="U8" s="422"/>
      <c r="V8" s="422"/>
      <c r="W8" s="423"/>
      <c r="X8" s="412"/>
      <c r="Y8" s="391" t="str">
        <f ca="1">IF(Portada!$A$1="www.fly-logics.com",IF(X8-$M$1&lt;0," ",X8-$M$1),0)</f>
        <v xml:space="preserve"> </v>
      </c>
      <c r="Z8" s="393" t="str">
        <f>IF(Portada!$A$1="www.fly-logics.com",IF(X8=0,"",IFERROR(IF(X8-$M$1&lt;=0,"Caducado",IF(X8-$M$1=3,"3 Días",IF(X8-$M$1=2,"2 Días",IF(X8-$M$1=2,"2 Días",IF(X8-$M$1=1,"1 Día",IF(X8-$M$1=0," ",IF(X8-$M$1&lt;7,"Menos 1 semana",IF(X8-$M$1&lt;=14,"Menos 2 semanas",IF(X8-$M$1&lt;=30,"Menos 1 mes","Vigente"))))))))),"")),0)</f>
        <v/>
      </c>
      <c r="AA8" s="389"/>
      <c r="AB8" s="6"/>
    </row>
    <row r="9" spans="1:28" ht="18" customHeight="1" x14ac:dyDescent="0.25">
      <c r="A9" s="444"/>
      <c r="B9" s="15"/>
      <c r="C9" s="453" t="str">
        <f>IF(Portada!A1="www.fly-logics.com","E-MAIL",0)</f>
        <v>E-MAIL</v>
      </c>
      <c r="D9" s="432" t="s">
        <v>18</v>
      </c>
      <c r="E9" s="433"/>
      <c r="F9" s="433"/>
      <c r="G9" s="433"/>
      <c r="H9" s="433"/>
      <c r="I9" s="433"/>
      <c r="J9" s="433"/>
      <c r="K9" s="433"/>
      <c r="L9" s="434"/>
      <c r="M9" s="6"/>
      <c r="N9" s="397" t="str">
        <f>IF(Portada!A1="www.fly-logics.com","FIRMA",0)</f>
        <v>FIRMA</v>
      </c>
      <c r="O9" s="164"/>
      <c r="P9" s="399"/>
      <c r="Q9" s="395"/>
      <c r="R9" s="396"/>
      <c r="S9" s="421"/>
      <c r="T9" s="421"/>
      <c r="U9" s="422"/>
      <c r="V9" s="422"/>
      <c r="W9" s="440"/>
      <c r="X9" s="413"/>
      <c r="Y9" s="392"/>
      <c r="Z9" s="394"/>
      <c r="AA9" s="390"/>
      <c r="AB9" s="6"/>
    </row>
    <row r="10" spans="1:28" ht="18" customHeight="1" x14ac:dyDescent="0.25">
      <c r="A10" s="445"/>
      <c r="B10" s="15"/>
      <c r="C10" s="454"/>
      <c r="D10" s="435"/>
      <c r="E10" s="436"/>
      <c r="F10" s="436"/>
      <c r="G10" s="436"/>
      <c r="H10" s="436"/>
      <c r="I10" s="436"/>
      <c r="J10" s="436"/>
      <c r="K10" s="436"/>
      <c r="L10" s="437"/>
      <c r="M10" s="6"/>
      <c r="N10" s="398"/>
      <c r="O10" s="165"/>
      <c r="P10" s="399"/>
      <c r="Q10" s="395"/>
      <c r="R10" s="396"/>
      <c r="S10" s="421"/>
      <c r="T10" s="421"/>
      <c r="U10" s="407"/>
      <c r="V10" s="407"/>
      <c r="W10" s="408"/>
      <c r="X10" s="410"/>
      <c r="Y10" s="391" t="str">
        <f ca="1">IF(Portada!$A$1="www.fly-logics.com",IF(X10-$M$1&lt;0," ",X10-$M$1),0)</f>
        <v xml:space="preserve"> </v>
      </c>
      <c r="Z10" s="393" t="str">
        <f>IF(Portada!$A$1="www.fly-logics.com",IF(X10=0,"",IFERROR(IF(X10-$M$1&lt;=0,"Caducado",IF(X10-$M$1=3,"3 Días",IF(X10-$M$1=2,"2 Días",IF(X10-$M$1=2,"2 Días",IF(X10-$M$1=1,"1 Día",IF(X10-$M$1=0," ",IF(X10-$M$1&lt;7,"Menos 1 semana",IF(X10-$M$1&lt;=14,"Menos 2 semanas",IF(X10-$M$1&lt;=30,"Menos 1 mes","Vigente"))))))))),"")),0)</f>
        <v/>
      </c>
      <c r="AA10" s="379"/>
      <c r="AB10" s="6"/>
    </row>
    <row r="11" spans="1:28" ht="6" customHeight="1" x14ac:dyDescent="0.25">
      <c r="A11" s="15"/>
      <c r="B11" s="15"/>
      <c r="C11" s="15"/>
      <c r="D11" s="15"/>
      <c r="E11" s="15"/>
      <c r="F11" s="261"/>
      <c r="G11" s="15"/>
      <c r="H11" s="15"/>
      <c r="I11" s="15"/>
      <c r="J11" s="15"/>
      <c r="K11" s="15"/>
      <c r="L11" s="15"/>
      <c r="M11" s="15"/>
      <c r="N11" s="15"/>
      <c r="O11" s="15"/>
      <c r="P11" s="399"/>
      <c r="Q11" s="395"/>
      <c r="R11" s="396"/>
      <c r="S11" s="421"/>
      <c r="T11" s="421"/>
      <c r="U11" s="407"/>
      <c r="V11" s="407"/>
      <c r="W11" s="409"/>
      <c r="X11" s="411"/>
      <c r="Y11" s="392"/>
      <c r="Z11" s="394"/>
      <c r="AA11" s="380"/>
      <c r="AB11" s="6"/>
    </row>
    <row r="12" spans="1:28" ht="18" customHeight="1" x14ac:dyDescent="0.2">
      <c r="A12" s="441" t="str">
        <f>IF(Portada!A1="www.fly-logics.com","LICENCIAS",0)</f>
        <v>LICENCIAS</v>
      </c>
      <c r="B12" s="382"/>
      <c r="C12" s="382"/>
      <c r="D12" s="442"/>
      <c r="E12" s="253" t="str">
        <f>IF(Portada!A1="www.fly-logics.com","TIPO",0)</f>
        <v>TIPO</v>
      </c>
      <c r="F12" s="253" t="str">
        <f>IF(Portada!A1="www.fly-logics.com","NÚMERO",0)</f>
        <v>NÚMERO</v>
      </c>
      <c r="G12" s="253" t="str">
        <f>IF(Portada!A1="www.fly-logics.com","CLASE",0)</f>
        <v>CLASE</v>
      </c>
      <c r="H12" s="253" t="str">
        <f>IF(Portada!A1="www.fly-logics.com","EMISIÓN",0)</f>
        <v>EMISIÓN</v>
      </c>
      <c r="I12" s="381" t="str">
        <f>IF(Portada!A1="www.fly-logics.com","CADUCIDAD",0)</f>
        <v>CADUCIDAD</v>
      </c>
      <c r="J12" s="442"/>
      <c r="K12" s="401" t="str">
        <f>IF(Portada!A1="www.fly-logics.com","VIGENCIA",0)</f>
        <v>VIGENCIA</v>
      </c>
      <c r="L12" s="402"/>
      <c r="M12" s="403"/>
      <c r="N12" s="381" t="str">
        <f>IF(Portada!A1="www.fly-logics.com","OBSERVACIONES",0)</f>
        <v>OBSERVACIONES</v>
      </c>
      <c r="O12" s="452"/>
      <c r="P12" s="399"/>
      <c r="Q12" s="381" t="str">
        <f>IF(Portada!A1="www.fly-logics.com","HABILITACIÓN CLASE ",0)</f>
        <v xml:space="preserve">HABILITACIÓN CLASE </v>
      </c>
      <c r="R12" s="382"/>
      <c r="S12" s="383" t="str">
        <f>IF(Portada!A1="www.fly-logics.com","NÚMERO",0)</f>
        <v>NÚMERO</v>
      </c>
      <c r="T12" s="383"/>
      <c r="U12" s="254" t="str">
        <f>IF(Portada!A1="www.fly-logics.com","CATEGORÍA",0)</f>
        <v>CATEGORÍA</v>
      </c>
      <c r="V12" s="253" t="str">
        <f>IF(Portada!A1="www.fly-logics.com","A. TIPO",0)</f>
        <v>A. TIPO</v>
      </c>
      <c r="W12" s="253" t="str">
        <f>IF(Portada!A1="www.fly-logics.com","EMISIÓN",0)</f>
        <v>EMISIÓN</v>
      </c>
      <c r="X12" s="381" t="str">
        <f>IF(Portada!A1="www.fly-logics.com","CADUCIDAD",0)</f>
        <v>CADUCIDAD</v>
      </c>
      <c r="Y12" s="384"/>
      <c r="Z12" s="235" t="str">
        <f>IF(Portada!A1="www.fly-logics.com","VIGENCIA",0)</f>
        <v>VIGENCIA</v>
      </c>
      <c r="AA12" s="236" t="str">
        <f>IF(Portada!A1="www.fly-logics.com","OBSERVACIONES",0)</f>
        <v>OBSERVACIONES</v>
      </c>
      <c r="AB12" s="6"/>
    </row>
    <row r="13" spans="1:28" ht="18" customHeight="1" x14ac:dyDescent="0.25">
      <c r="A13" s="438" t="s">
        <v>19</v>
      </c>
      <c r="B13" s="439"/>
      <c r="C13" s="439"/>
      <c r="D13" s="439"/>
      <c r="E13" s="146" t="s">
        <v>20</v>
      </c>
      <c r="F13" s="146">
        <v>1234</v>
      </c>
      <c r="G13" s="147" t="s">
        <v>21</v>
      </c>
      <c r="H13" s="147">
        <v>44177</v>
      </c>
      <c r="I13" s="147">
        <v>44545</v>
      </c>
      <c r="J13" s="265" t="str">
        <f ca="1">IF(Portada!$A$1="www.fly-logics.com",IF(I13-$M$1&lt;0," ",I13-$M$1),0)</f>
        <v xml:space="preserve"> </v>
      </c>
      <c r="K13" s="404" t="str">
        <f ca="1">IF(Portada!$A$1="www.fly-logics.com",IF(I13=0,"",IFERROR(IF(I13-$M$1&lt;=0,"Caducado",IF(I13-$M$1=3,"3 Días",IF(I13-$M$1=2,"2 Días",IF(I13-$M$1=2,"2 Días",IF(I13-$M$1=1,"1 Día",IF(I13-$M$1=0," ",IF(I13-$M$1&lt;7,"Menos 1 semana",IF(I13-$M$1&lt;=14,"Menos 2 semanas",IF(I13-$M$1&lt;=30,"Menos 1 mes","Vigente"))))))))),"")),0)</f>
        <v>Caducado</v>
      </c>
      <c r="L13" s="405"/>
      <c r="M13" s="406"/>
      <c r="N13" s="378"/>
      <c r="O13" s="378"/>
      <c r="P13" s="399"/>
      <c r="Q13" s="416" t="s">
        <v>22</v>
      </c>
      <c r="R13" s="417"/>
      <c r="S13" s="418">
        <v>52421252</v>
      </c>
      <c r="T13" s="419"/>
      <c r="U13" s="256" t="s">
        <v>23</v>
      </c>
      <c r="V13" s="145" t="s">
        <v>24</v>
      </c>
      <c r="W13" s="144">
        <v>43971</v>
      </c>
      <c r="X13" s="144">
        <v>46006</v>
      </c>
      <c r="Y13" s="266">
        <f ca="1">IF(Portada!$A$1="www.fly-logics.com",IF(X13-$M$1&lt;0," ",X13-$M$1),0)</f>
        <v>905</v>
      </c>
      <c r="Z13" s="267" t="str">
        <f ca="1">IF(Portada!$A$1="www.fly-logics.com",IF(X13=0,"",IFERROR(IF(X13-$M$1&lt;=0,"Caducado",IF(X13-$M$1=3,"3 Días",IF(X13-$M$1=2,"2 Días",IF(X13-$M$1=2,"2 Días",IF(X13-$M$1=1,"1 Día",IF(X13-$M$1=0," ",IF(X13-$M$1&lt;7,"Menos 1 semana",IF(X13-$M$1&lt;=14,"Menos 2 semanas",IF(X13-$M$1&lt;=30,"Menos 1 mes","Vigente"))))))))),"")),0)</f>
        <v>Vigente</v>
      </c>
      <c r="AA13" s="252" t="s">
        <v>25</v>
      </c>
      <c r="AB13" s="6"/>
    </row>
    <row r="14" spans="1:28" ht="18" customHeight="1" x14ac:dyDescent="0.25">
      <c r="A14" s="457" t="s">
        <v>26</v>
      </c>
      <c r="B14" s="458"/>
      <c r="C14" s="458"/>
      <c r="D14" s="458"/>
      <c r="E14" s="159" t="s">
        <v>20</v>
      </c>
      <c r="F14" s="159">
        <v>1235</v>
      </c>
      <c r="G14" s="158" t="s">
        <v>21</v>
      </c>
      <c r="H14" s="158">
        <v>44177</v>
      </c>
      <c r="I14" s="158">
        <v>44910</v>
      </c>
      <c r="J14" s="265" t="str">
        <f ca="1">IF(Portada!$A$1="www.fly-logics.com",IF(I14-$M$1&lt;0," ",I14-$M$1),0)</f>
        <v xml:space="preserve"> </v>
      </c>
      <c r="K14" s="404" t="str">
        <f ca="1">IF(Portada!$A$1="www.fly-logics.com",IF(I14=0,"",IFERROR(IF(I14-$M$1&lt;=0,"Caducado",IF(I14-$M$1=3,"3 Días",IF(I14-$M$1=2,"2 Días",IF(I14-$M$1=2,"2 Días",IF(I14-$M$1=1,"1 Día",IF(I14-$M$1=0," ",IF(I14-$M$1&lt;7,"Menos 1 semana",IF(I14-$M$1&lt;=14,"Menos 2 semanas",IF(I14-$M$1&lt;=30,"Menos 1 mes","Vigente"))))))))),"")),0)</f>
        <v>Caducado</v>
      </c>
      <c r="L14" s="405"/>
      <c r="M14" s="406"/>
      <c r="N14" s="378"/>
      <c r="O14" s="378"/>
      <c r="P14" s="399"/>
      <c r="Q14" s="416"/>
      <c r="R14" s="417"/>
      <c r="S14" s="418"/>
      <c r="T14" s="419"/>
      <c r="U14" s="142"/>
      <c r="V14" s="145"/>
      <c r="W14" s="144"/>
      <c r="X14" s="144"/>
      <c r="Y14" s="266" t="str">
        <f ca="1">IF(Portada!$A$1="www.fly-logics.com",IF(X14-$M$1&lt;0," ",X14-$M$1),0)</f>
        <v xml:space="preserve"> </v>
      </c>
      <c r="Z14" s="267" t="str">
        <f>IF(Portada!$A$1="www.fly-logics.com",IF(X14=0,"",IFERROR(IF(X14-$M$1&lt;=0,"Caducado",IF(X14-$M$1=3,"3 Días",IF(X14-$M$1=2,"2 Días",IF(X14-$M$1=2,"2 Días",IF(X14-$M$1=1,"1 Día",IF(X14-$M$1=0," ",IF(X14-$M$1&lt;7,"Menos 1 semana",IF(X14-$M$1&lt;=14,"Menos 2 semanas",IF(X14-$M$1&lt;=30,"Menos 1 mes","Vigente"))))))))),"")),0)</f>
        <v/>
      </c>
      <c r="AA14" s="161"/>
      <c r="AB14" s="6"/>
    </row>
    <row r="15" spans="1:28" ht="18" customHeight="1" x14ac:dyDescent="0.25">
      <c r="A15" s="459" t="s">
        <v>27</v>
      </c>
      <c r="B15" s="460"/>
      <c r="C15" s="460"/>
      <c r="D15" s="460"/>
      <c r="E15" s="143" t="s">
        <v>20</v>
      </c>
      <c r="F15" s="143">
        <v>1236</v>
      </c>
      <c r="G15" s="257" t="s">
        <v>28</v>
      </c>
      <c r="H15" s="257">
        <v>44907</v>
      </c>
      <c r="I15" s="257">
        <v>46006</v>
      </c>
      <c r="J15" s="265">
        <f ca="1">IF(Portada!$A$1="www.fly-logics.com",IF(I15-$M$1&lt;0," ",I15-$M$1),0)</f>
        <v>905</v>
      </c>
      <c r="K15" s="404" t="str">
        <f ca="1">IF(Portada!$A$1="www.fly-logics.com",IF(I15=0,"",IFERROR(IF(I15-$M$1&lt;=0,"Caducado",IF(I15-$M$1=3,"3 Días",IF(I15-$M$1=2,"2 Días",IF(I15-$M$1=2,"2 Días",IF(I15-$M$1=1,"1 Día",IF(I15-$M$1=0," ",IF(I15-$M$1&lt;7,"Menos 1 semana",IF(I15-$M$1&lt;=14,"Menos 2 semanas",IF(I15-$M$1&lt;=30,"Menos 1 mes","Vigente"))))))))),"")),0)</f>
        <v>Vigente</v>
      </c>
      <c r="L15" s="405"/>
      <c r="M15" s="406"/>
      <c r="N15" s="378"/>
      <c r="O15" s="378"/>
      <c r="P15" s="399"/>
      <c r="Q15" s="416"/>
      <c r="R15" s="417"/>
      <c r="S15" s="418"/>
      <c r="T15" s="419"/>
      <c r="U15" s="142"/>
      <c r="V15" s="145"/>
      <c r="W15" s="144"/>
      <c r="X15" s="144"/>
      <c r="Y15" s="266" t="str">
        <f ca="1">IF(Portada!$A$1="www.fly-logics.com",IF(X15-$M$1&lt;0," ",X15-$M$1),0)</f>
        <v xml:space="preserve"> </v>
      </c>
      <c r="Z15" s="267" t="str">
        <f>IF(Portada!$A$1="www.fly-logics.com",IF(X15=0,"",IFERROR(IF(X15-$M$1&lt;=0,"Caducado",IF(X15-$M$1=3,"3 Días",IF(X15-$M$1=2,"2 Días",IF(X15-$M$1=2,"2 Días",IF(X15-$M$1=1,"1 Día",IF(X15-$M$1=0," ",IF(X15-$M$1&lt;7,"Menos 1 semana",IF(X15-$M$1&lt;=14,"Menos 2 semanas",IF(X15-$M$1&lt;=30,"Menos 1 mes","Vigente"))))))))),"")),0)</f>
        <v/>
      </c>
      <c r="AA15" s="162"/>
      <c r="AB15" s="6"/>
    </row>
    <row r="16" spans="1:28" ht="18" customHeight="1" x14ac:dyDescent="0.25">
      <c r="A16" s="459" t="s">
        <v>29</v>
      </c>
      <c r="B16" s="460"/>
      <c r="C16" s="460"/>
      <c r="D16" s="460"/>
      <c r="E16" s="143" t="s">
        <v>20</v>
      </c>
      <c r="F16" s="143">
        <v>1237</v>
      </c>
      <c r="G16" s="257" t="s">
        <v>21</v>
      </c>
      <c r="H16" s="257">
        <v>44177</v>
      </c>
      <c r="I16" s="257">
        <v>44576</v>
      </c>
      <c r="J16" s="265" t="str">
        <f ca="1">IF(Portada!$A$1="www.fly-logics.com",IF(I16-$M$1&lt;0," ",I16-$M$1),0)</f>
        <v xml:space="preserve"> </v>
      </c>
      <c r="K16" s="404" t="str">
        <f ca="1">IF(Portada!$A$1="www.fly-logics.com",IF(I16=0,"",IFERROR(IF(I16-$M$1&lt;=0,"Caducado",IF(I16-$M$1=3,"3 Días",IF(I16-$M$1=2,"2 Días",IF(I16-$M$1=2,"2 Días",IF(I16-$M$1=1,"1 Día",IF(I16-$M$1=0," ",IF(I16-$M$1&lt;7,"Menos 1 semana",IF(I16-$M$1&lt;=14,"Menos 2 semanas",IF(I16-$M$1&lt;=30,"Menos 1 mes","Vigente"))))))))),"")),0)</f>
        <v>Caducado</v>
      </c>
      <c r="L16" s="405"/>
      <c r="M16" s="406"/>
      <c r="N16" s="378"/>
      <c r="O16" s="378"/>
      <c r="P16" s="399"/>
      <c r="Q16" s="416"/>
      <c r="R16" s="417"/>
      <c r="S16" s="418"/>
      <c r="T16" s="419"/>
      <c r="U16" s="142"/>
      <c r="V16" s="145"/>
      <c r="W16" s="144"/>
      <c r="X16" s="144"/>
      <c r="Y16" s="266" t="str">
        <f ca="1">IF(Portada!$A$1="www.fly-logics.com",IF(X16-$M$1&lt;0," ",X16-$M$1),0)</f>
        <v xml:space="preserve"> </v>
      </c>
      <c r="Z16" s="267" t="str">
        <f>IF(Portada!$A$1="www.fly-logics.com",IF(X16=0,"",IFERROR(IF(X16-$M$1&lt;=0,"Caducado",IF(X16-$M$1=3,"3 Días",IF(X16-$M$1=2,"2 Días",IF(X16-$M$1=2,"2 Días",IF(X16-$M$1=1,"1 Día",IF(X16-$M$1=0," ",IF(X16-$M$1&lt;7,"Menos 1 semana",IF(X16-$M$1&lt;=14,"Menos 2 semanas",IF(X16-$M$1&lt;=30,"Menos 1 mes","Vigente"))))))))),"")),0)</f>
        <v/>
      </c>
      <c r="AA16" s="163"/>
      <c r="AB16" s="6"/>
    </row>
    <row r="17" spans="1:28" ht="18" customHeight="1" x14ac:dyDescent="0.25">
      <c r="A17" s="459" t="s">
        <v>29</v>
      </c>
      <c r="B17" s="460"/>
      <c r="C17" s="460"/>
      <c r="D17" s="460"/>
      <c r="E17" s="143" t="s">
        <v>20</v>
      </c>
      <c r="F17" s="143">
        <v>1238</v>
      </c>
      <c r="G17" s="257" t="s">
        <v>28</v>
      </c>
      <c r="H17" s="257">
        <v>44177</v>
      </c>
      <c r="I17" s="257">
        <v>44593</v>
      </c>
      <c r="J17" s="265" t="str">
        <f ca="1">IF(Portada!$A$1="www.fly-logics.com",IF(I17-$M$1&lt;0," ",I17-$M$1),0)</f>
        <v xml:space="preserve"> </v>
      </c>
      <c r="K17" s="404" t="str">
        <f ca="1">IF(Portada!$A$1="www.fly-logics.com",IF(I17=0,"",IFERROR(IF(I17-$M$1&lt;=0,"Caducado",IF(I17-$M$1=3,"3 Días",IF(I17-$M$1=2,"2 Días",IF(I17-$M$1=2,"2 Días",IF(I17-$M$1=1,"1 Día",IF(I17-$M$1=0," ",IF(I17-$M$1&lt;7,"Menos 1 semana",IF(I17-$M$1&lt;=14,"Menos 2 semanas",IF(I17-$M$1&lt;=30,"Menos 1 mes","Vigente"))))))))),"")),0)</f>
        <v>Caducado</v>
      </c>
      <c r="L17" s="405"/>
      <c r="M17" s="406"/>
      <c r="N17" s="378"/>
      <c r="O17" s="378"/>
      <c r="P17" s="399"/>
      <c r="Q17" s="416"/>
      <c r="R17" s="417"/>
      <c r="S17" s="418"/>
      <c r="T17" s="419"/>
      <c r="U17" s="142"/>
      <c r="V17" s="145"/>
      <c r="W17" s="144"/>
      <c r="X17" s="144"/>
      <c r="Y17" s="266" t="str">
        <f ca="1">IF(Portada!$A$1="www.fly-logics.com",IF(X17-$M$1&lt;0," ",X17-$M$1),0)</f>
        <v xml:space="preserve"> </v>
      </c>
      <c r="Z17" s="267" t="str">
        <f>IF(Portada!$A$1="www.fly-logics.com",IF(X17=0,"",IFERROR(IF(X17-$M$1&lt;=0,"Caducado",IF(X17-$M$1=3,"3 Días",IF(X17-$M$1=2,"2 Días",IF(X17-$M$1=2,"2 Días",IF(X17-$M$1=1,"1 Día",IF(X17-$M$1=0," ",IF(X17-$M$1&lt;7,"Menos 1 semana",IF(X17-$M$1&lt;=14,"Menos 2 semanas",IF(X17-$M$1&lt;=30,"Menos 1 mes","Vigente"))))))))),"")),0)</f>
        <v/>
      </c>
      <c r="AA17" s="160"/>
      <c r="AB17" s="6"/>
    </row>
    <row r="18" spans="1:28" ht="18" customHeight="1" x14ac:dyDescent="0.25">
      <c r="A18" s="459" t="s">
        <v>29</v>
      </c>
      <c r="B18" s="460"/>
      <c r="C18" s="460"/>
      <c r="D18" s="460"/>
      <c r="E18" s="143" t="s">
        <v>20</v>
      </c>
      <c r="F18" s="143">
        <v>1239</v>
      </c>
      <c r="G18" s="257" t="s">
        <v>21</v>
      </c>
      <c r="H18" s="257">
        <v>44177</v>
      </c>
      <c r="I18" s="257">
        <v>46006</v>
      </c>
      <c r="J18" s="265">
        <f ca="1">IF(Portada!$A$1="www.fly-logics.com",IF(I18-$M$1&lt;0," ",I18-$M$1),0)</f>
        <v>905</v>
      </c>
      <c r="K18" s="404" t="str">
        <f ca="1">IF(Portada!$A$1="www.fly-logics.com",IF(I18=0,"",IFERROR(IF(I18-$M$1&lt;=0,"Caducado",IF(I18-$M$1=3,"3 Días",IF(I18-$M$1=2,"2 Días",IF(I18-$M$1=2,"2 Días",IF(I18-$M$1=1,"1 Día",IF(I18-$M$1=0," ",IF(I18-$M$1&lt;7,"Menos 1 semana",IF(I18-$M$1&lt;=14,"Menos 2 semanas",IF(I18-$M$1&lt;=30,"Menos 1 mes","Vigente"))))))))),"")),0)</f>
        <v>Vigente</v>
      </c>
      <c r="L18" s="405"/>
      <c r="M18" s="406"/>
      <c r="N18" s="378"/>
      <c r="O18" s="378"/>
      <c r="P18" s="399"/>
      <c r="Q18" s="416"/>
      <c r="R18" s="417"/>
      <c r="S18" s="418"/>
      <c r="T18" s="419"/>
      <c r="U18" s="142"/>
      <c r="V18" s="145"/>
      <c r="W18" s="144"/>
      <c r="X18" s="144"/>
      <c r="Y18" s="266" t="str">
        <f ca="1">IF(Portada!$A$1="www.fly-logics.com",IF(X18-$M$1&lt;0," ",X18-$M$1),0)</f>
        <v xml:space="preserve"> </v>
      </c>
      <c r="Z18" s="267" t="str">
        <f>IF(Portada!$A$1="www.fly-logics.com",IF(X18=0,"",IFERROR(IF(X18-$M$1&lt;=0,"Caducado",IF(X18-$M$1=3,"3 Días",IF(X18-$M$1=2,"2 Días",IF(X18-$M$1=2,"2 Días",IF(X18-$M$1=1,"1 Día",IF(X18-$M$1=0," ",IF(X18-$M$1&lt;7,"Menos 1 semana",IF(X18-$M$1&lt;=14,"Menos 2 semanas",IF(X18-$M$1&lt;=30,"Menos 1 mes","Vigente"))))))))),"")),0)</f>
        <v/>
      </c>
      <c r="AA18" s="160"/>
      <c r="AB18" s="6"/>
    </row>
    <row r="19" spans="1:28" ht="18" customHeight="1" x14ac:dyDescent="0.25">
      <c r="A19" s="459" t="s">
        <v>30</v>
      </c>
      <c r="B19" s="460"/>
      <c r="C19" s="460"/>
      <c r="D19" s="460"/>
      <c r="E19" s="143" t="s">
        <v>20</v>
      </c>
      <c r="F19" s="143">
        <v>1240</v>
      </c>
      <c r="G19" s="257" t="s">
        <v>28</v>
      </c>
      <c r="H19" s="257">
        <v>44177</v>
      </c>
      <c r="I19" s="257">
        <v>44597</v>
      </c>
      <c r="J19" s="265" t="str">
        <f ca="1">IF(Portada!$A$1="www.fly-logics.com",IF(I19-$M$1&lt;0," ",I19-$M$1),0)</f>
        <v xml:space="preserve"> </v>
      </c>
      <c r="K19" s="404" t="str">
        <f ca="1">IF(Portada!$A$1="www.fly-logics.com",IF(I19=0,"",IFERROR(IF(I19-$M$1&lt;=0,"Caducado",IF(I19-$M$1=3,"3 Días",IF(I19-$M$1=2,"2 Días",IF(I19-$M$1=2,"2 Días",IF(I19-$M$1=1,"1 Día",IF(I19-$M$1=0," ",IF(I19-$M$1&lt;7,"Menos 1 semana",IF(I19-$M$1&lt;=14,"Menos 2 semanas",IF(I19-$M$1&lt;=30,"Menos 1 mes","Vigente"))))))))),"")),0)</f>
        <v>Caducado</v>
      </c>
      <c r="L19" s="405"/>
      <c r="M19" s="406"/>
      <c r="N19" s="378"/>
      <c r="O19" s="378"/>
      <c r="P19" s="399"/>
      <c r="Q19" s="463" t="str">
        <f>IF(Portada!A1="www.fly-logics.com","LICENCIAS DE PERSONALES",0)</f>
        <v>LICENCIAS DE PERSONALES</v>
      </c>
      <c r="R19" s="464"/>
      <c r="S19" s="464"/>
      <c r="T19" s="465" t="str">
        <f>IF(Portada!A1="www.fly-logics.com","PAÍS",0)</f>
        <v>PAÍS</v>
      </c>
      <c r="U19" s="464"/>
      <c r="V19" s="255" t="str">
        <f>IF(Portada!A1="www.fly-logics.com","A. TIPO",0)</f>
        <v>A. TIPO</v>
      </c>
      <c r="W19" s="255" t="str">
        <f>IF(Portada!A1="www.fly-logics.com","EMISIÓN",0)</f>
        <v>EMISIÓN</v>
      </c>
      <c r="X19" s="401" t="str">
        <f>IF(Portada!A1="www.fly-logics.com","CADUCIDAD",0)</f>
        <v>CADUCIDAD</v>
      </c>
      <c r="Y19" s="402"/>
      <c r="Z19" s="255" t="str">
        <f>IF(Portada!A1="www.fly-logics.com","VIGENCIA",0)</f>
        <v>VIGENCIA</v>
      </c>
      <c r="AA19" s="234" t="str">
        <f>IF(Portada!A1="www.fly-logics.com","OBSERVACIONES",0)</f>
        <v>OBSERVACIONES</v>
      </c>
      <c r="AB19" s="6"/>
    </row>
    <row r="20" spans="1:28" ht="18" customHeight="1" x14ac:dyDescent="0.25">
      <c r="A20" s="466"/>
      <c r="B20" s="467"/>
      <c r="C20" s="467"/>
      <c r="D20" s="467"/>
      <c r="E20" s="143"/>
      <c r="F20" s="143"/>
      <c r="G20" s="257"/>
      <c r="H20" s="257"/>
      <c r="I20" s="257"/>
      <c r="J20" s="265" t="str">
        <f ca="1">IF(Portada!$A$1="www.fly-logics.com",IF(I20-$M$1&lt;0," ",I20-$M$1),0)</f>
        <v xml:space="preserve"> </v>
      </c>
      <c r="K20" s="404" t="str">
        <f>IF(Portada!$A$1="www.fly-logics.com",IF(I20=0,"",IFERROR(IF(I20-$M$1&lt;=0,"Caducado",IF(I20-$M$1=3,"3 Días",IF(I20-$M$1=2,"2 Días",IF(I20-$M$1=2,"2 Días",IF(I20-$M$1=1,"1 Día",IF(I20-$M$1=0," ",IF(I20-$M$1&lt;7,"Menos 1 semana",IF(I20-$M$1&lt;=14,"Menos 2 semanas",IF(I20-$M$1&lt;=30,"Menos 1 mes","Vigente"))))))))),"")),0)</f>
        <v/>
      </c>
      <c r="L20" s="405"/>
      <c r="M20" s="406"/>
      <c r="N20" s="378"/>
      <c r="O20" s="378"/>
      <c r="P20" s="399"/>
      <c r="Q20" s="416" t="s">
        <v>31</v>
      </c>
      <c r="R20" s="417"/>
      <c r="S20" s="417"/>
      <c r="T20" s="468" t="s">
        <v>32</v>
      </c>
      <c r="U20" s="469"/>
      <c r="V20" s="145" t="s">
        <v>33</v>
      </c>
      <c r="W20" s="144">
        <v>44177</v>
      </c>
      <c r="X20" s="144">
        <v>46006</v>
      </c>
      <c r="Y20" s="266">
        <f ca="1">IF(Portada!$A$1="www.fly-logics.com",IF(X20-$M$1&lt;0," ",X20-$M$1),0)</f>
        <v>905</v>
      </c>
      <c r="Z20" s="267" t="str">
        <f ca="1">IF(Portada!$A$1="www.fly-logics.com",IF(X20=0,"",IFERROR(IF(X20-$M$1&lt;=0,"Caducado",IF(X20-$M$1=3,"3 Días",IF(X20-$M$1=2,"2 Días",IF(X20-$M$1=2,"2 Días",IF(X20-$M$1=1,"1 Día",IF(X20-$M$1=0," ",IF(X20-$M$1&lt;7,"Menos 1 semana",IF(X20-$M$1&lt;=14,"Menos 2 semanas",IF(X20-$M$1&lt;=30,"Menos 1 mes","Vigente"))))))))),"")),0)</f>
        <v>Vigente</v>
      </c>
      <c r="AA20" s="160"/>
      <c r="AB20" s="6"/>
    </row>
    <row r="21" spans="1:28" ht="18" customHeight="1" x14ac:dyDescent="0.25">
      <c r="A21" s="466"/>
      <c r="B21" s="467"/>
      <c r="C21" s="467"/>
      <c r="D21" s="467"/>
      <c r="E21" s="143"/>
      <c r="F21" s="143"/>
      <c r="G21" s="257"/>
      <c r="H21" s="257"/>
      <c r="I21" s="257"/>
      <c r="J21" s="265" t="str">
        <f ca="1">IF(Portada!$A$1="www.fly-logics.com",IF(I21-$M$1&lt;0," ",I21-$M$1),0)</f>
        <v xml:space="preserve"> </v>
      </c>
      <c r="K21" s="404" t="str">
        <f>IF(Portada!$A$1="www.fly-logics.com",IF(I21=0,"",IFERROR(IF(I21-$M$1&lt;=0,"Caducado",IF(I21-$M$1=3,"3 Días",IF(I21-$M$1=2,"2 Días",IF(I21-$M$1=2,"2 Días",IF(I21-$M$1=1,"1 Día",IF(I21-$M$1=0," ",IF(I21-$M$1&lt;7,"Menos 1 semana",IF(I21-$M$1&lt;=14,"Menos 2 semanas",IF(I21-$M$1&lt;=30,"Menos 1 mes","Vigente"))))))))),"")),0)</f>
        <v/>
      </c>
      <c r="L21" s="405"/>
      <c r="M21" s="406"/>
      <c r="N21" s="378"/>
      <c r="O21" s="378"/>
      <c r="P21" s="399"/>
      <c r="Q21" s="416" t="s">
        <v>34</v>
      </c>
      <c r="R21" s="417"/>
      <c r="S21" s="417"/>
      <c r="T21" s="461" t="s">
        <v>35</v>
      </c>
      <c r="U21" s="462" t="s">
        <v>35</v>
      </c>
      <c r="V21" s="145" t="s">
        <v>34</v>
      </c>
      <c r="W21" s="144">
        <v>41927</v>
      </c>
      <c r="X21" s="144">
        <v>46006</v>
      </c>
      <c r="Y21" s="266">
        <f ca="1">IF(Portada!$A$1="www.fly-logics.com",IF(X21-$M$1&lt;0," ",X21-$M$1),0)</f>
        <v>905</v>
      </c>
      <c r="Z21" s="267" t="str">
        <f ca="1">IF(Portada!$A$1="www.fly-logics.com",IF(X21=0,"",IFERROR(IF(X21-$M$1&lt;=0,"Caducado",IF(X21-$M$1=3,"3 Días",IF(X21-$M$1=2,"2 Días",IF(X21-$M$1=2,"2 Días",IF(X21-$M$1=1,"1 Día",IF(X21-$M$1=0," ",IF(X21-$M$1&lt;7,"Menos 1 semana",IF(X21-$M$1&lt;=14,"Menos 2 semanas",IF(X21-$M$1&lt;=30,"Menos 1 mes","Vigente"))))))))),"")),0)</f>
        <v>Vigente</v>
      </c>
      <c r="AA21" s="160"/>
      <c r="AB21" s="6"/>
    </row>
    <row r="22" spans="1:28" ht="18" customHeight="1" x14ac:dyDescent="0.25">
      <c r="A22" s="401" t="str">
        <f>IF(Portada!A1="www.fly-logics.com","EXAMEN MÉDICO",0)</f>
        <v>EXAMEN MÉDICO</v>
      </c>
      <c r="B22" s="402"/>
      <c r="C22" s="402"/>
      <c r="D22" s="402"/>
      <c r="E22" s="255" t="str">
        <f>IF(Portada!A1="www.fly-logics.com","Fecha Exa.",0)</f>
        <v>Fecha Exa.</v>
      </c>
      <c r="F22" s="401" t="str">
        <f>IF(Portada!A1="www.fly-logics.com","Dictamen MEDAV",0)</f>
        <v>Dictamen MEDAV</v>
      </c>
      <c r="G22" s="402"/>
      <c r="H22" s="255" t="str">
        <f>IF(Portada!A1="www.fly-logics.com","CLASE",0)</f>
        <v>CLASE</v>
      </c>
      <c r="I22" s="381" t="str">
        <f>IF(Portada!A1="www.fly-logics.com","CADUCIDAD",0)</f>
        <v>CADUCIDAD</v>
      </c>
      <c r="J22" s="382"/>
      <c r="K22" s="401" t="str">
        <f>IF(Portada!A1="www.fly-logics.com","VIGENCIA",0)</f>
        <v>VIGENCIA</v>
      </c>
      <c r="L22" s="402"/>
      <c r="M22" s="403"/>
      <c r="N22" s="401" t="str">
        <f>IF(Portada!A1="www.fly-logics.com","OBSERVACIONES",0)</f>
        <v>OBSERVACIONES</v>
      </c>
      <c r="O22" s="472"/>
      <c r="P22" s="399"/>
      <c r="Q22" s="416" t="s">
        <v>36</v>
      </c>
      <c r="R22" s="417"/>
      <c r="S22" s="417"/>
      <c r="T22" s="468" t="s">
        <v>32</v>
      </c>
      <c r="U22" s="469" t="s">
        <v>32</v>
      </c>
      <c r="V22" s="145" t="s">
        <v>37</v>
      </c>
      <c r="W22" s="144">
        <v>41685</v>
      </c>
      <c r="X22" s="144">
        <v>46006</v>
      </c>
      <c r="Y22" s="266">
        <f ca="1">IF(Portada!$A$1="www.fly-logics.com",IF(X22-$M$1&lt;0," ",X22-$M$1),0)</f>
        <v>905</v>
      </c>
      <c r="Z22" s="267" t="str">
        <f ca="1">IF(Portada!$A$1="www.fly-logics.com",IF(X22=0,"",IFERROR(IF(X22-$M$1&lt;=0,"Caducado",IF(X22-$M$1=3,"3 Días",IF(X22-$M$1=2,"2 Días",IF(X22-$M$1=2,"2 Días",IF(X22-$M$1=1,"1 Día",IF(X22-$M$1=0," ",IF(X22-$M$1&lt;7,"Menos 1 semana",IF(X22-$M$1&lt;=14,"Menos 2 semanas",IF(X22-$M$1&lt;=30,"Menos 1 mes","Vigente"))))))))),"")),0)</f>
        <v>Vigente</v>
      </c>
      <c r="AA22" s="160"/>
      <c r="AB22" s="6"/>
    </row>
    <row r="23" spans="1:28" ht="18" customHeight="1" x14ac:dyDescent="0.25">
      <c r="A23" s="459" t="s">
        <v>38</v>
      </c>
      <c r="B23" s="460"/>
      <c r="C23" s="460"/>
      <c r="D23" s="460"/>
      <c r="E23" s="257">
        <v>43745</v>
      </c>
      <c r="F23" s="470">
        <v>43752</v>
      </c>
      <c r="G23" s="471"/>
      <c r="H23" s="257" t="s">
        <v>39</v>
      </c>
      <c r="I23" s="257">
        <v>46006</v>
      </c>
      <c r="J23" s="265">
        <f ca="1">IF(Portada!$A$1="www.fly-logics.com",IF(I23-$M$1&lt;0," ",I23-$M$1),0)</f>
        <v>905</v>
      </c>
      <c r="K23" s="404" t="str">
        <f ca="1">IF(Portada!$A$1="www.fly-logics.com",IF(I23=0,"",IFERROR(IF(I23-$M$1&lt;=0,"Caducado",IF(I23-$M$1=3,"3 Días",IF(I23-$M$1=2,"2 Días",IF(I23-$M$1=2,"2 Días",IF(I23-$M$1=1,"1 Día",IF(I23-$M$1=0," ",IF(I23-$M$1&lt;7,"Menos 1 semana",IF(I23-$M$1&lt;=14,"Menos 2 semanas",IF(I23-$M$1&lt;=30,"Menos 1 mes","Vigente"))))))))),"")),0)</f>
        <v>Vigente</v>
      </c>
      <c r="L23" s="405"/>
      <c r="M23" s="406"/>
      <c r="N23" s="378"/>
      <c r="O23" s="378"/>
      <c r="P23" s="399"/>
      <c r="Q23" s="416"/>
      <c r="R23" s="417"/>
      <c r="S23" s="417"/>
      <c r="T23" s="468"/>
      <c r="U23" s="469"/>
      <c r="V23" s="145"/>
      <c r="W23" s="144"/>
      <c r="X23" s="144"/>
      <c r="Y23" s="266" t="str">
        <f ca="1">IF(Portada!$A$1="www.fly-logics.com",IF(X23-$M$1&lt;0," ",X23-$M$1),0)</f>
        <v xml:space="preserve"> </v>
      </c>
      <c r="Z23" s="267" t="str">
        <f>IF(Portada!$A$1="www.fly-logics.com",IF(X23=0,"",IFERROR(IF(X23-$M$1&lt;=0,"Caducado",IF(X23-$M$1=3,"3 Días",IF(X23-$M$1=2,"2 Días",IF(X23-$M$1=2,"2 Días",IF(X23-$M$1=1,"1 Día",IF(X23-$M$1=0," ",IF(X23-$M$1&lt;7,"Menos 1 semana",IF(X23-$M$1&lt;=14,"Menos 2 semanas",IF(X23-$M$1&lt;=30,"Menos 1 mes","Vigente"))))))))),"")),0)</f>
        <v/>
      </c>
      <c r="AA23" s="160"/>
      <c r="AB23" s="6"/>
    </row>
    <row r="24" spans="1:28" ht="18" customHeight="1" x14ac:dyDescent="0.25">
      <c r="A24" s="466"/>
      <c r="B24" s="467"/>
      <c r="C24" s="467"/>
      <c r="D24" s="467"/>
      <c r="E24" s="257"/>
      <c r="F24" s="470"/>
      <c r="G24" s="471"/>
      <c r="H24" s="257"/>
      <c r="I24" s="257"/>
      <c r="J24" s="265" t="str">
        <f ca="1">IF(Portada!$A$1="www.fly-logics.com",IF(I24-$M$1&lt;0," ",I24-$M$1),0)</f>
        <v xml:space="preserve"> </v>
      </c>
      <c r="K24" s="404" t="str">
        <f>IF(Portada!$A$1="www.fly-logics.com",IF(I24=0,"",IFERROR(IF(I24-$M$1&lt;=0,"Caducado",IF(I24-$M$1=3,"3 Días",IF(I24-$M$1=2,"2 Días",IF(I24-$M$1=2,"2 Días",IF(I24-$M$1=1,"1 Día",IF(I24-$M$1=0," ",IF(I24-$M$1&lt;7,"Menos 1 semana",IF(I24-$M$1&lt;=14,"Menos 2 semanas",IF(I24-$M$1&lt;=30,"Menos 1 mes","Vigente"))))))))),"")),0)</f>
        <v/>
      </c>
      <c r="L24" s="405"/>
      <c r="M24" s="406"/>
      <c r="N24" s="378"/>
      <c r="O24" s="378"/>
      <c r="P24" s="399"/>
      <c r="Q24" s="416"/>
      <c r="R24" s="417"/>
      <c r="S24" s="417"/>
      <c r="T24" s="468"/>
      <c r="U24" s="469"/>
      <c r="V24" s="145"/>
      <c r="W24" s="144"/>
      <c r="X24" s="144"/>
      <c r="Y24" s="266" t="str">
        <f ca="1">IF(Portada!$A$1="www.fly-logics.com",IF(X24-$M$1&lt;0," ",X24-$M$1),0)</f>
        <v xml:space="preserve"> </v>
      </c>
      <c r="Z24" s="267" t="str">
        <f>IF(Portada!$A$1="www.fly-logics.com",IF(X24=0,"",IFERROR(IF(X24-$M$1&lt;=0,"Caducado",IF(X24-$M$1=3,"3 Días",IF(X24-$M$1=2,"2 Días",IF(X24-$M$1=2,"2 Días",IF(X24-$M$1=1,"1 Día",IF(X24-$M$1=0," ",IF(X24-$M$1&lt;7,"Menos 1 semana",IF(X24-$M$1&lt;=14,"Menos 2 semanas",IF(X24-$M$1&lt;=30,"Menos 1 mes","Vigente"))))))))),"")),0)</f>
        <v/>
      </c>
      <c r="AA24" s="160"/>
      <c r="AB24" s="6"/>
    </row>
    <row r="25" spans="1:28" ht="18" customHeight="1" x14ac:dyDescent="0.25">
      <c r="A25" s="466"/>
      <c r="B25" s="467"/>
      <c r="C25" s="467"/>
      <c r="D25" s="467"/>
      <c r="E25" s="257"/>
      <c r="F25" s="470"/>
      <c r="G25" s="471"/>
      <c r="H25" s="257"/>
      <c r="I25" s="257"/>
      <c r="J25" s="265" t="str">
        <f ca="1">IF(Portada!$A$1="www.fly-logics.com",IF(I25-$M$1&lt;0," ",I25-$M$1),0)</f>
        <v xml:space="preserve"> </v>
      </c>
      <c r="K25" s="404" t="str">
        <f>IF(Portada!$A$1="www.fly-logics.com",IF(I25=0,"",IFERROR(IF(I25-$M$1&lt;=0,"Caducado",IF(I25-$M$1=3,"3 Días",IF(I25-$M$1=2,"2 Días",IF(I25-$M$1=2,"2 Días",IF(I25-$M$1=1,"1 Día",IF(I25-$M$1=0," ",IF(I25-$M$1&lt;7,"Menos 1 semana",IF(I25-$M$1&lt;=14,"Menos 2 semanas",IF(I25-$M$1&lt;=30,"Menos 1 mes","Vigente"))))))))),"")),0)</f>
        <v/>
      </c>
      <c r="L25" s="405"/>
      <c r="M25" s="406"/>
      <c r="N25" s="378"/>
      <c r="O25" s="378"/>
      <c r="P25" s="399"/>
      <c r="Q25" s="416"/>
      <c r="R25" s="417"/>
      <c r="S25" s="417"/>
      <c r="T25" s="468"/>
      <c r="U25" s="469"/>
      <c r="V25" s="145"/>
      <c r="W25" s="144"/>
      <c r="X25" s="144"/>
      <c r="Y25" s="266" t="str">
        <f ca="1">IF(Portada!$A$1="www.fly-logics.com",IF(X25-$M$1&lt;0," ",X25-$M$1),0)</f>
        <v xml:space="preserve"> </v>
      </c>
      <c r="Z25" s="267" t="str">
        <f>IF(Portada!$A$1="www.fly-logics.com",IF(X25=0,"",IFERROR(IF(X25-$M$1&lt;=0,"Caducado",IF(X25-$M$1=3,"3 Días",IF(X25-$M$1=2,"2 Días",IF(X25-$M$1=2,"2 Días",IF(X25-$M$1=1,"1 Día",IF(X25-$M$1=0," ",IF(X25-$M$1&lt;7,"Menos 1 semana",IF(X25-$M$1&lt;=14,"Menos 2 semanas",IF(X25-$M$1&lt;=30,"Menos 1 mes","Vigente"))))))))),"")),0)</f>
        <v/>
      </c>
      <c r="AA25" s="160"/>
      <c r="AB25" s="6"/>
    </row>
    <row r="26" spans="1:28" ht="18" customHeight="1" x14ac:dyDescent="0.25">
      <c r="A26" s="466"/>
      <c r="B26" s="467"/>
      <c r="C26" s="467"/>
      <c r="D26" s="467"/>
      <c r="E26" s="257"/>
      <c r="F26" s="470"/>
      <c r="G26" s="471"/>
      <c r="H26" s="257"/>
      <c r="I26" s="257"/>
      <c r="J26" s="265" t="str">
        <f ca="1">IF(Portada!$A$1="www.fly-logics.com",IF(I26-$M$1&lt;0," ",I26-$M$1),0)</f>
        <v xml:space="preserve"> </v>
      </c>
      <c r="K26" s="404" t="str">
        <f>IF(Portada!$A$1="www.fly-logics.com",IF(I26=0,"",IFERROR(IF(I26-$M$1&lt;=0,"Caducado",IF(I26-$M$1=3,"3 Días",IF(I26-$M$1=2,"2 Días",IF(I26-$M$1=2,"2 Días",IF(I26-$M$1=1,"1 Día",IF(I26-$M$1=0," ",IF(I26-$M$1&lt;7,"Menos 1 semana",IF(I26-$M$1&lt;=14,"Menos 2 semanas",IF(I26-$M$1&lt;=30,"Menos 1 mes","Vigente"))))))))),"")),0)</f>
        <v/>
      </c>
      <c r="L26" s="405"/>
      <c r="M26" s="406"/>
      <c r="N26" s="378"/>
      <c r="O26" s="378"/>
      <c r="P26" s="399"/>
      <c r="Q26" s="416"/>
      <c r="R26" s="417"/>
      <c r="S26" s="417"/>
      <c r="T26" s="468"/>
      <c r="U26" s="469"/>
      <c r="V26" s="145"/>
      <c r="W26" s="144"/>
      <c r="X26" s="144"/>
      <c r="Y26" s="266" t="str">
        <f ca="1">IF(Portada!$A$1="www.fly-logics.com",IF(X26-$M$1&lt;0," ",X26-$M$1),0)</f>
        <v xml:space="preserve"> </v>
      </c>
      <c r="Z26" s="267" t="str">
        <f>IF(Portada!$A$1="www.fly-logics.com",IF(X26=0,"",IFERROR(IF(X26-$M$1&lt;=0,"Caducado",IF(X26-$M$1=3,"3 Días",IF(X26-$M$1=2,"2 Días",IF(X26-$M$1=2,"2 Días",IF(X26-$M$1=1,"1 Día",IF(X26-$M$1=0," ",IF(X26-$M$1&lt;7,"Menos 1 semana",IF(X26-$M$1&lt;=14,"Menos 2 semanas",IF(X26-$M$1&lt;=30,"Menos 1 mes","Vigente"))))))))),"")),0)</f>
        <v/>
      </c>
      <c r="AA26" s="160"/>
      <c r="AB26" s="6"/>
    </row>
    <row r="27" spans="1:28" ht="18" customHeight="1" x14ac:dyDescent="0.25">
      <c r="A27" s="466"/>
      <c r="B27" s="467"/>
      <c r="C27" s="467"/>
      <c r="D27" s="467"/>
      <c r="E27" s="257"/>
      <c r="F27" s="470"/>
      <c r="G27" s="471"/>
      <c r="H27" s="257"/>
      <c r="I27" s="257"/>
      <c r="J27" s="265" t="str">
        <f ca="1">IF(Portada!$A$1="www.fly-logics.com",IF(I27-$M$1&lt;0," ",I27-$M$1),0)</f>
        <v xml:space="preserve"> </v>
      </c>
      <c r="K27" s="404" t="str">
        <f>IF(Portada!$A$1="www.fly-logics.com",IF(I27=0,"",IFERROR(IF(I27-$M$1&lt;=0,"Caducado",IF(I27-$M$1=3,"3 Días",IF(I27-$M$1=2,"2 Días",IF(I27-$M$1=2,"2 Días",IF(I27-$M$1=1,"1 Día",IF(I27-$M$1=0," ",IF(I27-$M$1&lt;7,"Menos 1 semana",IF(I27-$M$1&lt;=14,"Menos 2 semanas",IF(I27-$M$1&lt;=30,"Menos 1 mes","Vigente"))))))))),"")),0)</f>
        <v/>
      </c>
      <c r="L27" s="405"/>
      <c r="M27" s="406"/>
      <c r="N27" s="378"/>
      <c r="O27" s="378"/>
      <c r="P27" s="399"/>
      <c r="Q27" s="416"/>
      <c r="R27" s="417"/>
      <c r="S27" s="417"/>
      <c r="T27" s="461"/>
      <c r="U27" s="462"/>
      <c r="V27" s="145"/>
      <c r="W27" s="144"/>
      <c r="X27" s="144"/>
      <c r="Y27" s="266" t="str">
        <f ca="1">IF(Portada!$A$1="www.fly-logics.com",IF(X27-$M$1&lt;0," ",X27-$M$1),0)</f>
        <v xml:space="preserve"> </v>
      </c>
      <c r="Z27" s="267" t="str">
        <f>IF(Portada!$A$1="www.fly-logics.com",IF(X27=0,"",IFERROR(IF(X27-$M$1&lt;=0,"Caducado",IF(X27-$M$1=3,"3 Días",IF(X27-$M$1=2,"2 Días",IF(X27-$M$1=2,"2 Días",IF(X27-$M$1=1,"1 Día",IF(X27-$M$1=0," ",IF(X27-$M$1&lt;7,"Menos 1 semana",IF(X27-$M$1&lt;=14,"Menos 2 semanas",IF(X27-$M$1&lt;=30,"Menos 1 mes","Vigente"))))))))),"")),0)</f>
        <v/>
      </c>
      <c r="AA27" s="160"/>
      <c r="AB27" s="6"/>
    </row>
    <row r="28" spans="1:28" ht="17.45" customHeight="1" x14ac:dyDescent="0.2">
      <c r="K28" s="6"/>
      <c r="L28" s="6"/>
      <c r="M28" s="6"/>
      <c r="Q28" s="6"/>
      <c r="R28" s="6"/>
      <c r="S28" s="6"/>
      <c r="T28" s="6"/>
      <c r="U28" s="6"/>
      <c r="V28" s="6"/>
      <c r="W28" s="6"/>
      <c r="X28" s="6"/>
      <c r="Y28" s="6"/>
      <c r="Z28" s="6"/>
      <c r="AA28" s="6"/>
    </row>
    <row r="29" spans="1:28" ht="17.45" customHeight="1" x14ac:dyDescent="0.2"/>
    <row r="30" spans="1:28" ht="17.45" customHeight="1" x14ac:dyDescent="0.2"/>
    <row r="31" spans="1:28" ht="17.45" customHeight="1" x14ac:dyDescent="0.2"/>
    <row r="32" spans="1:28" ht="17.45" customHeight="1" x14ac:dyDescent="0.2"/>
    <row r="33" ht="17.45" customHeight="1" x14ac:dyDescent="0.2"/>
    <row r="34" ht="17.45" customHeight="1" x14ac:dyDescent="0.2"/>
    <row r="35" ht="17.45" customHeight="1" x14ac:dyDescent="0.2"/>
    <row r="36" ht="17.45" customHeight="1" x14ac:dyDescent="0.2"/>
    <row r="37" ht="17.45" customHeight="1" x14ac:dyDescent="0.2"/>
    <row r="38" ht="17.45" customHeight="1" x14ac:dyDescent="0.2"/>
    <row r="39" ht="17.45" customHeight="1" x14ac:dyDescent="0.2"/>
    <row r="40" ht="17.45" customHeight="1" x14ac:dyDescent="0.2"/>
    <row r="41" ht="17.45" customHeight="1" x14ac:dyDescent="0.2"/>
    <row r="42" ht="17.45" customHeight="1" x14ac:dyDescent="0.2"/>
    <row r="43" ht="17.45" customHeight="1" x14ac:dyDescent="0.2"/>
    <row r="44" ht="17.45" customHeight="1" x14ac:dyDescent="0.2"/>
    <row r="45" ht="17.45" customHeight="1" x14ac:dyDescent="0.2"/>
    <row r="46" ht="17.45" customHeight="1" x14ac:dyDescent="0.2"/>
    <row r="47" ht="17.45" customHeight="1" x14ac:dyDescent="0.2"/>
    <row r="48" ht="17.45" customHeight="1" x14ac:dyDescent="0.2"/>
    <row r="49" ht="17.45" customHeight="1" x14ac:dyDescent="0.2"/>
    <row r="50" ht="17.45" customHeight="1" x14ac:dyDescent="0.2"/>
    <row r="51" ht="17.45" customHeight="1" x14ac:dyDescent="0.2"/>
    <row r="52" ht="16.5" customHeight="1" x14ac:dyDescent="0.2"/>
    <row r="53" ht="16.5" customHeight="1" x14ac:dyDescent="0.2"/>
  </sheetData>
  <sheetProtection algorithmName="SHA-512" hashValue="Ho6P0J08x228+78DgXkwQO0OU2POkY6ppUc3XiGfzwiD2id+W9TYmowIdWdaxfnm/kr9ou64v9LV7/EWqpuL5w==" saltValue="QI9ZdzDJrZTY5aNkyX4rRg==" spinCount="100000" sheet="1" scenarios="1" formatCells="0"/>
  <mergeCells count="148">
    <mergeCell ref="Q27:S27"/>
    <mergeCell ref="T27:U27"/>
    <mergeCell ref="F26:G26"/>
    <mergeCell ref="Q26:S26"/>
    <mergeCell ref="T26:U26"/>
    <mergeCell ref="A25:D25"/>
    <mergeCell ref="F25:G25"/>
    <mergeCell ref="Q25:S25"/>
    <mergeCell ref="T25:U25"/>
    <mergeCell ref="A26:D26"/>
    <mergeCell ref="K25:M25"/>
    <mergeCell ref="K26:M26"/>
    <mergeCell ref="K27:M27"/>
    <mergeCell ref="N25:O25"/>
    <mergeCell ref="N26:O26"/>
    <mergeCell ref="N27:O27"/>
    <mergeCell ref="A27:D27"/>
    <mergeCell ref="F27:G27"/>
    <mergeCell ref="Q24:S24"/>
    <mergeCell ref="T24:U24"/>
    <mergeCell ref="A23:D23"/>
    <mergeCell ref="F23:G23"/>
    <mergeCell ref="Q23:S23"/>
    <mergeCell ref="T23:U23"/>
    <mergeCell ref="A22:D22"/>
    <mergeCell ref="F22:G22"/>
    <mergeCell ref="I22:J22"/>
    <mergeCell ref="Q22:S22"/>
    <mergeCell ref="T22:U22"/>
    <mergeCell ref="A24:D24"/>
    <mergeCell ref="K22:M22"/>
    <mergeCell ref="K23:M23"/>
    <mergeCell ref="K24:M24"/>
    <mergeCell ref="N22:O22"/>
    <mergeCell ref="N23:O23"/>
    <mergeCell ref="N24:O24"/>
    <mergeCell ref="F24:G24"/>
    <mergeCell ref="Q21:S21"/>
    <mergeCell ref="T21:U21"/>
    <mergeCell ref="Q19:S19"/>
    <mergeCell ref="T19:U19"/>
    <mergeCell ref="X19:Y19"/>
    <mergeCell ref="A20:D20"/>
    <mergeCell ref="Q20:S20"/>
    <mergeCell ref="T20:U20"/>
    <mergeCell ref="A19:D19"/>
    <mergeCell ref="A21:D21"/>
    <mergeCell ref="K21:M21"/>
    <mergeCell ref="N20:O20"/>
    <mergeCell ref="N21:O21"/>
    <mergeCell ref="K20:M20"/>
    <mergeCell ref="N19:O19"/>
    <mergeCell ref="K19:M19"/>
    <mergeCell ref="A14:D14"/>
    <mergeCell ref="Q14:R14"/>
    <mergeCell ref="S14:T14"/>
    <mergeCell ref="A15:D15"/>
    <mergeCell ref="Q18:R18"/>
    <mergeCell ref="S18:T18"/>
    <mergeCell ref="Q17:R17"/>
    <mergeCell ref="S17:T17"/>
    <mergeCell ref="A16:D16"/>
    <mergeCell ref="Q16:R16"/>
    <mergeCell ref="S16:T16"/>
    <mergeCell ref="A17:D17"/>
    <mergeCell ref="A18:D18"/>
    <mergeCell ref="N15:O15"/>
    <mergeCell ref="N16:O16"/>
    <mergeCell ref="N17:O17"/>
    <mergeCell ref="N18:O18"/>
    <mergeCell ref="K18:M18"/>
    <mergeCell ref="A1:L1"/>
    <mergeCell ref="D9:L10"/>
    <mergeCell ref="A13:D13"/>
    <mergeCell ref="Q13:R13"/>
    <mergeCell ref="S13:T13"/>
    <mergeCell ref="S8:T9"/>
    <mergeCell ref="U8:U9"/>
    <mergeCell ref="V8:V9"/>
    <mergeCell ref="W8:W9"/>
    <mergeCell ref="A12:D12"/>
    <mergeCell ref="I12:J12"/>
    <mergeCell ref="A3:A10"/>
    <mergeCell ref="D3:L3"/>
    <mergeCell ref="D5:L5"/>
    <mergeCell ref="D7:L7"/>
    <mergeCell ref="S4:T5"/>
    <mergeCell ref="U4:U5"/>
    <mergeCell ref="V4:V5"/>
    <mergeCell ref="W4:W5"/>
    <mergeCell ref="N12:O12"/>
    <mergeCell ref="C9:C10"/>
    <mergeCell ref="Q10:R11"/>
    <mergeCell ref="S10:T11"/>
    <mergeCell ref="Q1:R1"/>
    <mergeCell ref="S1:T1"/>
    <mergeCell ref="X1:Y1"/>
    <mergeCell ref="Q2:R3"/>
    <mergeCell ref="S2:T3"/>
    <mergeCell ref="U2:U3"/>
    <mergeCell ref="V2:V3"/>
    <mergeCell ref="W2:W3"/>
    <mergeCell ref="X2:X3"/>
    <mergeCell ref="Y2:Y3"/>
    <mergeCell ref="W10:W11"/>
    <mergeCell ref="X10:X11"/>
    <mergeCell ref="X8:X9"/>
    <mergeCell ref="X4:X5"/>
    <mergeCell ref="Q15:R15"/>
    <mergeCell ref="S15:T15"/>
    <mergeCell ref="AA6:AA7"/>
    <mergeCell ref="Q4:R5"/>
    <mergeCell ref="Z2:Z3"/>
    <mergeCell ref="Y4:Y5"/>
    <mergeCell ref="Z4:Z5"/>
    <mergeCell ref="Q6:R7"/>
    <mergeCell ref="S6:T7"/>
    <mergeCell ref="U6:U7"/>
    <mergeCell ref="Z8:Z9"/>
    <mergeCell ref="V6:V7"/>
    <mergeCell ref="W6:W7"/>
    <mergeCell ref="X6:X7"/>
    <mergeCell ref="Y6:Y7"/>
    <mergeCell ref="Z6:Z7"/>
    <mergeCell ref="N13:O13"/>
    <mergeCell ref="N14:O14"/>
    <mergeCell ref="AA10:AA11"/>
    <mergeCell ref="Q12:R12"/>
    <mergeCell ref="S12:T12"/>
    <mergeCell ref="X12:Y12"/>
    <mergeCell ref="AA2:AA3"/>
    <mergeCell ref="AA4:AA5"/>
    <mergeCell ref="AA8:AA9"/>
    <mergeCell ref="Y10:Y11"/>
    <mergeCell ref="Z10:Z11"/>
    <mergeCell ref="Q8:R9"/>
    <mergeCell ref="N9:N10"/>
    <mergeCell ref="Y8:Y9"/>
    <mergeCell ref="P1:P27"/>
    <mergeCell ref="M1:O1"/>
    <mergeCell ref="K12:M12"/>
    <mergeCell ref="K13:M13"/>
    <mergeCell ref="K14:M14"/>
    <mergeCell ref="K15:M15"/>
    <mergeCell ref="K16:M16"/>
    <mergeCell ref="K17:M17"/>
    <mergeCell ref="U10:U11"/>
    <mergeCell ref="V10:V11"/>
  </mergeCells>
  <conditionalFormatting sqref="J13:J21 J23:J27">
    <cfRule type="cellIs" dxfId="88" priority="84" operator="between">
      <formula>1</formula>
      <formula>3</formula>
    </cfRule>
    <cfRule type="cellIs" dxfId="87" priority="85" operator="between">
      <formula>4</formula>
      <formula>7</formula>
    </cfRule>
    <cfRule type="cellIs" dxfId="86" priority="86" operator="between">
      <formula>30</formula>
      <formula>8</formula>
    </cfRule>
    <cfRule type="cellIs" dxfId="85" priority="87" operator="greaterThan">
      <formula>30</formula>
    </cfRule>
  </conditionalFormatting>
  <conditionalFormatting sqref="K13:K21 K23:K27">
    <cfRule type="containsText" dxfId="84" priority="180" operator="containsText" text="Caducado">
      <formula>NOT(ISERROR(SEARCH(("Caducado"),(K13))))</formula>
    </cfRule>
    <cfRule type="containsText" dxfId="83" priority="181" operator="containsText" text="Día">
      <formula>NOT(ISERROR(SEARCH(("Día"),(K13))))</formula>
    </cfRule>
    <cfRule type="containsText" dxfId="82" priority="182" operator="containsText" text="Menos 1 semana">
      <formula>NOT(ISERROR(SEARCH(("Menos 1 semana"),(K13))))</formula>
    </cfRule>
    <cfRule type="containsText" dxfId="81" priority="183" operator="containsText" text="Menos 2 semanas">
      <formula>NOT(ISERROR(SEARCH(("Menos 2 semanas"),(K13))))</formula>
    </cfRule>
    <cfRule type="containsText" dxfId="80" priority="184" operator="containsText" text="Vigente">
      <formula>NOT(ISERROR(SEARCH(("Vigente"),(K13))))</formula>
    </cfRule>
    <cfRule type="containsText" dxfId="79" priority="186" operator="containsText" text="Menos 1 mes">
      <formula>NOT(ISERROR(SEARCH(("Menos 1 mes"),(K13))))</formula>
    </cfRule>
  </conditionalFormatting>
  <conditionalFormatting sqref="Y2 Y4 Y6 Y8 Y10">
    <cfRule type="cellIs" dxfId="78" priority="88" operator="between">
      <formula>1</formula>
      <formula>3</formula>
    </cfRule>
    <cfRule type="cellIs" dxfId="77" priority="89" operator="between">
      <formula>4</formula>
      <formula>7</formula>
    </cfRule>
    <cfRule type="cellIs" dxfId="76" priority="90" operator="between">
      <formula>30</formula>
      <formula>8</formula>
    </cfRule>
    <cfRule type="cellIs" dxfId="75" priority="91" operator="greaterThan">
      <formula>30</formula>
    </cfRule>
  </conditionalFormatting>
  <conditionalFormatting sqref="Y13:Y18">
    <cfRule type="cellIs" dxfId="74" priority="18" operator="between">
      <formula>1</formula>
      <formula>3</formula>
    </cfRule>
    <cfRule type="cellIs" dxfId="73" priority="19" operator="between">
      <formula>4</formula>
      <formula>7</formula>
    </cfRule>
    <cfRule type="cellIs" dxfId="72" priority="20" operator="between">
      <formula>30</formula>
      <formula>8</formula>
    </cfRule>
    <cfRule type="cellIs" dxfId="71" priority="21" operator="greaterThan">
      <formula>30</formula>
    </cfRule>
  </conditionalFormatting>
  <conditionalFormatting sqref="Y20:Y27">
    <cfRule type="cellIs" dxfId="70" priority="7" operator="between">
      <formula>1</formula>
      <formula>3</formula>
    </cfRule>
    <cfRule type="cellIs" dxfId="69" priority="8" operator="between">
      <formula>4</formula>
      <formula>7</formula>
    </cfRule>
    <cfRule type="cellIs" dxfId="68" priority="9" operator="between">
      <formula>30</formula>
      <formula>8</formula>
    </cfRule>
    <cfRule type="cellIs" dxfId="67" priority="10" operator="greaterThan">
      <formula>30</formula>
    </cfRule>
  </conditionalFormatting>
  <conditionalFormatting sqref="Z2 Z4 Z6 Z8 Z10 Z13:Z18 K13:K21 K23:K27">
    <cfRule type="expression" dxfId="66" priority="97">
      <formula>H2=0</formula>
    </cfRule>
  </conditionalFormatting>
  <conditionalFormatting sqref="Z2 Z4 Z6 Z8 Z10">
    <cfRule type="containsText" dxfId="65" priority="92" operator="containsText" text="Caducado">
      <formula>NOT(ISERROR(SEARCH(("Caducado"),(Z2))))</formula>
    </cfRule>
    <cfRule type="containsText" dxfId="64" priority="93" operator="containsText" text="Día">
      <formula>NOT(ISERROR(SEARCH(("Día"),(Z2))))</formula>
    </cfRule>
    <cfRule type="containsText" dxfId="63" priority="94" operator="containsText" text="Menos 1 semana">
      <formula>NOT(ISERROR(SEARCH(("Menos 1 semana"),(Z2))))</formula>
    </cfRule>
    <cfRule type="containsText" dxfId="62" priority="95" operator="containsText" text="Menos 2 semanas">
      <formula>NOT(ISERROR(SEARCH(("Menos 2 semanas"),(Z2))))</formula>
    </cfRule>
    <cfRule type="containsText" dxfId="61" priority="96" operator="containsText" text="Vigente">
      <formula>NOT(ISERROR(SEARCH(("Vigente"),(Z2))))</formula>
    </cfRule>
    <cfRule type="containsText" dxfId="60" priority="98" operator="containsText" text="Menos 1 mes">
      <formula>NOT(ISERROR(SEARCH(("Menos 1 mes"),(Z2))))</formula>
    </cfRule>
  </conditionalFormatting>
  <conditionalFormatting sqref="Z13:Z18">
    <cfRule type="containsText" dxfId="59" priority="12" operator="containsText" text="Caducado">
      <formula>NOT(ISERROR(SEARCH(("Caducado"),(Z13))))</formula>
    </cfRule>
    <cfRule type="containsText" dxfId="58" priority="13" operator="containsText" text="Día">
      <formula>NOT(ISERROR(SEARCH(("Día"),(Z13))))</formula>
    </cfRule>
    <cfRule type="containsText" dxfId="57" priority="14" operator="containsText" text="Menos 1 semana">
      <formula>NOT(ISERROR(SEARCH(("Menos 1 semana"),(Z13))))</formula>
    </cfRule>
    <cfRule type="containsText" dxfId="56" priority="15" operator="containsText" text="Menos 2 semanas">
      <formula>NOT(ISERROR(SEARCH(("Menos 2 semanas"),(Z13))))</formula>
    </cfRule>
    <cfRule type="containsText" dxfId="55" priority="16" operator="containsText" text="Vigente">
      <formula>NOT(ISERROR(SEARCH(("Vigente"),(Z13))))</formula>
    </cfRule>
    <cfRule type="containsText" dxfId="54" priority="17" operator="containsText" text="Menos 1 mes">
      <formula>NOT(ISERROR(SEARCH(("Menos 1 mes"),(Z13))))</formula>
    </cfRule>
  </conditionalFormatting>
  <conditionalFormatting sqref="Z20:Z27">
    <cfRule type="containsText" dxfId="53" priority="1" operator="containsText" text="Caducado">
      <formula>NOT(ISERROR(SEARCH(("Caducado"),(Z20))))</formula>
    </cfRule>
    <cfRule type="containsText" dxfId="52" priority="2" operator="containsText" text="Día">
      <formula>NOT(ISERROR(SEARCH(("Día"),(Z20))))</formula>
    </cfRule>
    <cfRule type="containsText" dxfId="51" priority="3" operator="containsText" text="Menos 1 semana">
      <formula>NOT(ISERROR(SEARCH(("Menos 1 semana"),(Z20))))</formula>
    </cfRule>
    <cfRule type="containsText" dxfId="50" priority="4" operator="containsText" text="Menos 2 semanas">
      <formula>NOT(ISERROR(SEARCH(("Menos 2 semanas"),(Z20))))</formula>
    </cfRule>
    <cfRule type="containsText" dxfId="49" priority="5" operator="containsText" text="Vigente">
      <formula>NOT(ISERROR(SEARCH(("Vigente"),(Z20))))</formula>
    </cfRule>
    <cfRule type="containsText" dxfId="48" priority="6" operator="containsText" text="Menos 1 mes">
      <formula>NOT(ISERROR(SEARCH(("Menos 1 mes"),(Z20))))</formula>
    </cfRule>
    <cfRule type="expression" dxfId="47" priority="11">
      <formula>W20=0</formula>
    </cfRule>
  </conditionalFormatting>
  <hyperlinks>
    <hyperlink ref="D9" r:id="rId1" xr:uid="{AD29DEDF-990F-408B-9623-E89A017BE5BA}"/>
  </hyperlinks>
  <printOptions horizontalCentered="1" verticalCentered="1"/>
  <pageMargins left="0.43307086614173229" right="0.43307086614173229" top="1.5748031496062993" bottom="1.5748031496062993" header="0" footer="0"/>
  <pageSetup paperSize="9" scale="80" orientation="landscape" r:id="rId2"/>
  <rowBreaks count="1" manualBreakCount="1">
    <brk id="2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006878"/>
  </sheetPr>
  <dimension ref="A1:AR134"/>
  <sheetViews>
    <sheetView zoomScaleNormal="100" zoomScaleSheetLayoutView="100" workbookViewId="0">
      <selection activeCell="C1" sqref="C1:C3"/>
    </sheetView>
  </sheetViews>
  <sheetFormatPr defaultColWidth="12.625" defaultRowHeight="15" customHeight="1" x14ac:dyDescent="0.2"/>
  <cols>
    <col min="1" max="1" width="156.25" style="1" customWidth="1"/>
    <col min="2" max="2" width="0.75" style="1" customWidth="1"/>
    <col min="3" max="3" width="156.25" style="1" customWidth="1"/>
    <col min="4" max="46" width="12.75" style="1" customWidth="1"/>
    <col min="47" max="16384" width="12.625" style="1"/>
  </cols>
  <sheetData>
    <row r="1" spans="1:3" ht="33" customHeight="1" x14ac:dyDescent="0.2">
      <c r="A1" s="238" t="s">
        <v>40</v>
      </c>
      <c r="B1" s="238" t="s">
        <v>41</v>
      </c>
      <c r="C1" s="238" t="s">
        <v>41</v>
      </c>
    </row>
    <row r="2" spans="1:3" ht="243.75" customHeight="1" x14ac:dyDescent="0.2"/>
    <row r="3" spans="1:3" ht="204.75" customHeight="1" x14ac:dyDescent="0.2"/>
    <row r="4" spans="1:3" ht="14.25" customHeight="1" x14ac:dyDescent="0.2"/>
    <row r="5" spans="1:3" ht="14.25" customHeight="1" x14ac:dyDescent="0.2"/>
    <row r="6" spans="1:3" ht="14.25" customHeight="1" x14ac:dyDescent="0.2"/>
    <row r="7" spans="1:3" ht="14.25" customHeight="1" x14ac:dyDescent="0.2"/>
    <row r="8" spans="1:3" ht="14.25" customHeight="1" x14ac:dyDescent="0.2"/>
    <row r="9" spans="1:3" ht="14.25" customHeight="1" x14ac:dyDescent="0.2"/>
    <row r="10" spans="1:3" ht="14.25" customHeight="1" x14ac:dyDescent="0.2"/>
    <row r="11" spans="1:3" ht="14.25" customHeight="1" x14ac:dyDescent="0.2"/>
    <row r="12" spans="1:3" ht="14.25" customHeight="1" x14ac:dyDescent="0.2"/>
    <row r="13" spans="1:3" ht="14.25" customHeight="1" x14ac:dyDescent="0.2"/>
    <row r="14" spans="1:3" ht="14.25" customHeight="1" x14ac:dyDescent="0.2"/>
    <row r="15" spans="1:3" ht="14.25" customHeight="1" x14ac:dyDescent="0.2"/>
    <row r="16" spans="1:3"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spans="1:44" ht="14.25" customHeight="1" x14ac:dyDescent="0.2"/>
    <row r="50" spans="1:44" ht="14.25" customHeight="1" x14ac:dyDescent="0.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row>
    <row r="51" spans="1:44" ht="14.25" customHeight="1" x14ac:dyDescent="0.2"/>
    <row r="52" spans="1:44" ht="14.25" customHeight="1" x14ac:dyDescent="0.2"/>
    <row r="53" spans="1:44" ht="14.25" customHeight="1" x14ac:dyDescent="0.2"/>
    <row r="54" spans="1:44" ht="14.25" customHeight="1" x14ac:dyDescent="0.2"/>
    <row r="55" spans="1:44" ht="14.25" customHeight="1" x14ac:dyDescent="0.2"/>
    <row r="56" spans="1:44" ht="14.25" customHeight="1" x14ac:dyDescent="0.2"/>
    <row r="57" spans="1:44" ht="14.25" customHeight="1" x14ac:dyDescent="0.2"/>
    <row r="58" spans="1:44" ht="14.25" customHeight="1" x14ac:dyDescent="0.2"/>
    <row r="59" spans="1:44" ht="14.25" customHeight="1" x14ac:dyDescent="0.2"/>
    <row r="60" spans="1:44" ht="14.25" customHeight="1" x14ac:dyDescent="0.2"/>
    <row r="61" spans="1:44" ht="14.25" customHeight="1" x14ac:dyDescent="0.2"/>
    <row r="62" spans="1:44" ht="14.25" customHeight="1" x14ac:dyDescent="0.2"/>
    <row r="63" spans="1:44" ht="14.25" customHeight="1" x14ac:dyDescent="0.2"/>
    <row r="64" spans="1:4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sheetData>
  <sheetProtection sheet="1" objects="1" scenarios="1"/>
  <phoneticPr fontId="11" type="noConversion"/>
  <printOptions horizontalCentered="1" verticalCentered="1"/>
  <pageMargins left="0.82677165354330717" right="0.82677165354330717" top="1.5748031496062993" bottom="1.5748031496062993" header="0.39370078740157483" footer="0.39370078740157483"/>
  <pageSetup paperSize="9" scale="75" pageOrder="overThenDown"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ADECC-4FD3-47E5-A8B4-B608E2AD09B3}">
  <sheetPr>
    <tabColor rgb="FF0FA2A9"/>
  </sheetPr>
  <dimension ref="A1:R36"/>
  <sheetViews>
    <sheetView zoomScale="115" zoomScaleNormal="115" workbookViewId="0">
      <selection activeCell="N2" sqref="N2"/>
    </sheetView>
  </sheetViews>
  <sheetFormatPr defaultColWidth="12.625" defaultRowHeight="15" customHeight="1" x14ac:dyDescent="0.2"/>
  <cols>
    <col min="1" max="11" width="12.625" style="3"/>
    <col min="12" max="12" width="12.125" style="3" customWidth="1"/>
    <col min="13" max="13" width="2" style="3" customWidth="1"/>
    <col min="14" max="14" width="12.625" style="3"/>
    <col min="15" max="15" width="17.125" style="3" bestFit="1" customWidth="1"/>
    <col min="16" max="16" width="29.375" style="3" bestFit="1" customWidth="1"/>
    <col min="17" max="16384" width="12.625" style="3"/>
  </cols>
  <sheetData>
    <row r="1" spans="1:18" ht="236.25" customHeight="1" x14ac:dyDescent="0.2">
      <c r="A1" s="473"/>
      <c r="B1" s="473"/>
      <c r="C1" s="473"/>
      <c r="D1" s="473"/>
      <c r="E1" s="473"/>
      <c r="F1" s="473"/>
      <c r="G1" s="473"/>
      <c r="H1" s="473"/>
      <c r="I1" s="473"/>
      <c r="J1" s="473"/>
      <c r="K1" s="473"/>
      <c r="L1" s="473"/>
      <c r="M1" s="473"/>
      <c r="N1" s="288"/>
      <c r="O1" s="288"/>
      <c r="P1" s="288"/>
      <c r="Q1" s="288"/>
      <c r="R1" s="288"/>
    </row>
    <row r="2" spans="1:18" ht="236.25" customHeight="1" x14ac:dyDescent="0.2">
      <c r="A2" s="473"/>
      <c r="B2" s="473"/>
      <c r="C2" s="473"/>
      <c r="D2" s="473"/>
      <c r="E2" s="473"/>
      <c r="F2" s="473"/>
      <c r="G2" s="473"/>
      <c r="H2" s="473"/>
      <c r="I2" s="473"/>
      <c r="J2" s="473"/>
      <c r="K2" s="473"/>
      <c r="L2" s="473"/>
      <c r="M2" s="473"/>
      <c r="N2" s="288"/>
      <c r="O2" s="288"/>
      <c r="P2" s="288"/>
      <c r="Q2" s="288"/>
      <c r="R2" s="288"/>
    </row>
    <row r="3" spans="1:18" ht="14.25" x14ac:dyDescent="0.2">
      <c r="M3" s="288"/>
      <c r="N3" s="288"/>
      <c r="O3" s="288"/>
      <c r="P3" s="288"/>
      <c r="Q3" s="288"/>
      <c r="R3" s="288"/>
    </row>
    <row r="4" spans="1:18" ht="14.25" x14ac:dyDescent="0.2">
      <c r="M4" s="288"/>
      <c r="N4" s="288"/>
      <c r="O4" s="288"/>
      <c r="P4" s="288"/>
      <c r="Q4" s="288"/>
      <c r="R4" s="288"/>
    </row>
    <row r="5" spans="1:18" ht="14.25" x14ac:dyDescent="0.2">
      <c r="M5" s="288"/>
      <c r="N5" s="288"/>
      <c r="O5" s="288"/>
      <c r="P5" s="288"/>
      <c r="Q5" s="288"/>
      <c r="R5" s="288"/>
    </row>
    <row r="6" spans="1:18" ht="14.25" x14ac:dyDescent="0.2">
      <c r="M6" s="288"/>
      <c r="N6" s="288"/>
      <c r="O6" s="288"/>
      <c r="P6" s="288"/>
      <c r="Q6" s="288"/>
      <c r="R6" s="288"/>
    </row>
    <row r="7" spans="1:18" ht="14.25" x14ac:dyDescent="0.2">
      <c r="M7" s="288"/>
      <c r="N7" s="288"/>
      <c r="O7" s="288"/>
      <c r="P7" s="288"/>
      <c r="Q7" s="288"/>
      <c r="R7" s="288"/>
    </row>
    <row r="8" spans="1:18" ht="14.25" x14ac:dyDescent="0.2">
      <c r="M8" s="288"/>
      <c r="N8" s="288"/>
      <c r="O8" s="288"/>
      <c r="P8" s="288"/>
      <c r="Q8" s="288"/>
      <c r="R8" s="288"/>
    </row>
    <row r="9" spans="1:18" ht="14.25" x14ac:dyDescent="0.2">
      <c r="M9" s="288"/>
      <c r="N9" s="288"/>
      <c r="O9" s="288"/>
      <c r="P9" s="288"/>
      <c r="Q9" s="288"/>
      <c r="R9" s="288"/>
    </row>
    <row r="10" spans="1:18" ht="14.25" x14ac:dyDescent="0.2">
      <c r="M10" s="288"/>
      <c r="N10" s="288"/>
      <c r="O10" s="288"/>
      <c r="P10" s="288"/>
      <c r="Q10" s="288"/>
      <c r="R10" s="288"/>
    </row>
    <row r="11" spans="1:18" ht="14.25" x14ac:dyDescent="0.2">
      <c r="M11" s="288"/>
      <c r="N11" s="288"/>
      <c r="O11" s="288"/>
      <c r="P11" s="288"/>
      <c r="Q11" s="288"/>
      <c r="R11" s="288"/>
    </row>
    <row r="12" spans="1:18" ht="14.25" x14ac:dyDescent="0.2">
      <c r="M12" s="288"/>
      <c r="N12" s="288"/>
      <c r="O12" s="288"/>
      <c r="P12" s="288"/>
      <c r="Q12" s="288"/>
      <c r="R12" s="288"/>
    </row>
    <row r="13" spans="1:18" ht="14.25" x14ac:dyDescent="0.2">
      <c r="M13" s="288"/>
      <c r="N13" s="288"/>
      <c r="O13" s="288"/>
      <c r="P13" s="288"/>
      <c r="Q13" s="288"/>
      <c r="R13" s="288"/>
    </row>
    <row r="14" spans="1:18" ht="14.25" x14ac:dyDescent="0.2">
      <c r="M14" s="288"/>
      <c r="N14" s="288"/>
      <c r="O14" s="288"/>
      <c r="P14" s="288"/>
      <c r="Q14" s="288"/>
      <c r="R14" s="288"/>
    </row>
    <row r="15" spans="1:18" ht="14.25" x14ac:dyDescent="0.2">
      <c r="M15" s="288"/>
      <c r="N15" s="288"/>
      <c r="O15" s="288"/>
      <c r="P15" s="288"/>
      <c r="Q15" s="288"/>
      <c r="R15" s="288"/>
    </row>
    <row r="16" spans="1:18" ht="14.25" x14ac:dyDescent="0.2">
      <c r="M16" s="288"/>
      <c r="N16" s="288"/>
      <c r="O16" s="288"/>
      <c r="P16" s="288"/>
      <c r="Q16" s="288"/>
      <c r="R16" s="288"/>
    </row>
    <row r="17" spans="1:18" ht="14.25" x14ac:dyDescent="0.2">
      <c r="M17" s="288"/>
      <c r="N17" s="288"/>
      <c r="O17" s="288"/>
      <c r="P17" s="288"/>
      <c r="Q17" s="288"/>
      <c r="R17" s="288"/>
    </row>
    <row r="18" spans="1:18" ht="14.25" x14ac:dyDescent="0.2">
      <c r="M18" s="288"/>
      <c r="N18" s="288"/>
      <c r="O18" s="288"/>
      <c r="P18" s="288"/>
      <c r="Q18" s="288"/>
      <c r="R18" s="288"/>
    </row>
    <row r="19" spans="1:18" ht="14.25" x14ac:dyDescent="0.2">
      <c r="M19" s="288"/>
      <c r="N19" s="288"/>
      <c r="O19" s="288"/>
      <c r="P19" s="288"/>
      <c r="Q19" s="288"/>
      <c r="R19" s="288"/>
    </row>
    <row r="20" spans="1:18" ht="14.25" x14ac:dyDescent="0.2">
      <c r="M20" s="288"/>
      <c r="N20" s="288"/>
      <c r="O20" s="288"/>
      <c r="P20" s="288"/>
      <c r="Q20" s="288"/>
      <c r="R20" s="288"/>
    </row>
    <row r="21" spans="1:18" ht="14.25" x14ac:dyDescent="0.2">
      <c r="M21" s="288"/>
      <c r="N21" s="288"/>
      <c r="O21" s="288"/>
      <c r="P21" s="288"/>
      <c r="Q21" s="288"/>
      <c r="R21" s="288"/>
    </row>
    <row r="22" spans="1:18" ht="14.25" x14ac:dyDescent="0.2">
      <c r="M22" s="288"/>
      <c r="N22" s="288"/>
      <c r="O22" s="288"/>
      <c r="P22" s="288"/>
      <c r="Q22" s="288"/>
      <c r="R22" s="288"/>
    </row>
    <row r="23" spans="1:18" ht="14.25" x14ac:dyDescent="0.2">
      <c r="M23" s="288"/>
      <c r="N23" s="288"/>
      <c r="O23" s="288"/>
      <c r="P23" s="288"/>
      <c r="Q23" s="288"/>
      <c r="R23" s="288"/>
    </row>
    <row r="24" spans="1:18" ht="14.25" x14ac:dyDescent="0.2">
      <c r="M24" s="288"/>
      <c r="N24" s="288"/>
      <c r="O24" s="288"/>
      <c r="P24" s="288"/>
      <c r="Q24" s="288"/>
      <c r="R24" s="288"/>
    </row>
    <row r="25" spans="1:18" ht="14.25" x14ac:dyDescent="0.2">
      <c r="M25" s="288"/>
      <c r="N25" s="288"/>
      <c r="O25" s="288"/>
      <c r="P25" s="288"/>
      <c r="Q25" s="288"/>
      <c r="R25" s="288"/>
    </row>
    <row r="26" spans="1:18" ht="14.25" x14ac:dyDescent="0.2">
      <c r="A26" s="288"/>
      <c r="B26" s="288"/>
      <c r="C26" s="288"/>
      <c r="D26" s="288"/>
      <c r="E26" s="288"/>
      <c r="F26" s="288"/>
      <c r="G26" s="288"/>
      <c r="H26" s="288"/>
      <c r="I26" s="288"/>
      <c r="J26" s="288"/>
      <c r="K26" s="288"/>
      <c r="L26" s="288"/>
      <c r="M26" s="288"/>
      <c r="N26" s="288"/>
      <c r="O26" s="288"/>
      <c r="P26" s="288"/>
      <c r="Q26" s="288"/>
      <c r="R26" s="288"/>
    </row>
    <row r="27" spans="1:18" ht="14.25" x14ac:dyDescent="0.2">
      <c r="A27" s="288"/>
      <c r="B27" s="288"/>
      <c r="C27" s="288"/>
      <c r="D27" s="288"/>
      <c r="E27" s="288"/>
      <c r="F27" s="288"/>
      <c r="G27" s="288"/>
      <c r="H27" s="288"/>
      <c r="I27" s="288"/>
      <c r="J27" s="288"/>
      <c r="K27" s="288"/>
      <c r="L27" s="288"/>
      <c r="M27" s="288"/>
      <c r="N27" s="288"/>
      <c r="Q27" s="288"/>
      <c r="R27" s="288"/>
    </row>
    <row r="28" spans="1:18" ht="14.25" x14ac:dyDescent="0.2">
      <c r="A28" s="288"/>
      <c r="B28" s="288"/>
      <c r="C28" s="288"/>
      <c r="D28" s="288"/>
      <c r="E28" s="288"/>
      <c r="F28" s="288"/>
      <c r="G28" s="288"/>
      <c r="H28" s="288"/>
      <c r="I28" s="288"/>
      <c r="J28" s="288"/>
      <c r="K28" s="288"/>
      <c r="L28" s="288"/>
      <c r="M28" s="288"/>
      <c r="N28" s="288"/>
      <c r="Q28" s="288"/>
      <c r="R28" s="288"/>
    </row>
    <row r="29" spans="1:18" ht="14.25" x14ac:dyDescent="0.2">
      <c r="A29" s="288"/>
      <c r="B29" s="288"/>
      <c r="C29" s="288"/>
      <c r="D29" s="288"/>
      <c r="E29" s="288"/>
      <c r="F29" s="288"/>
      <c r="G29" s="288"/>
      <c r="H29" s="288"/>
      <c r="I29" s="288"/>
      <c r="J29" s="288"/>
      <c r="K29" s="288"/>
      <c r="L29" s="288"/>
      <c r="M29" s="288"/>
      <c r="N29" s="288"/>
      <c r="Q29" s="288"/>
      <c r="R29" s="288"/>
    </row>
    <row r="30" spans="1:18" ht="14.25" x14ac:dyDescent="0.2">
      <c r="A30" s="288"/>
      <c r="B30" s="288"/>
      <c r="C30" s="288"/>
      <c r="D30" s="288"/>
      <c r="E30" s="288"/>
      <c r="F30" s="288"/>
      <c r="G30" s="288"/>
      <c r="H30" s="288"/>
      <c r="I30" s="288"/>
      <c r="J30" s="288"/>
      <c r="K30" s="288"/>
      <c r="L30" s="288"/>
      <c r="M30" s="288"/>
      <c r="N30" s="288"/>
      <c r="Q30" s="288"/>
      <c r="R30" s="288"/>
    </row>
    <row r="31" spans="1:18" ht="14.25" x14ac:dyDescent="0.2">
      <c r="A31" s="288"/>
      <c r="B31" s="288"/>
      <c r="C31" s="288"/>
      <c r="D31" s="288"/>
      <c r="E31" s="288"/>
      <c r="F31" s="288"/>
      <c r="G31" s="288"/>
      <c r="H31" s="288"/>
      <c r="I31" s="288"/>
      <c r="J31" s="288"/>
      <c r="K31" s="288"/>
      <c r="L31" s="288"/>
      <c r="M31" s="288"/>
      <c r="N31" s="288"/>
      <c r="Q31" s="288"/>
      <c r="R31" s="288"/>
    </row>
    <row r="32" spans="1:18" ht="14.25" x14ac:dyDescent="0.2">
      <c r="A32" s="288"/>
      <c r="B32" s="288"/>
      <c r="C32" s="288"/>
      <c r="D32" s="288"/>
      <c r="E32" s="288"/>
      <c r="F32" s="288"/>
      <c r="G32" s="288"/>
      <c r="H32" s="288"/>
      <c r="I32" s="288"/>
      <c r="J32" s="288"/>
      <c r="K32" s="288"/>
      <c r="L32" s="288"/>
      <c r="M32" s="288"/>
      <c r="N32" s="288"/>
      <c r="Q32" s="288"/>
      <c r="R32" s="288"/>
    </row>
    <row r="33" spans="1:18" ht="14.25" x14ac:dyDescent="0.2">
      <c r="A33" s="288"/>
      <c r="B33" s="288"/>
      <c r="C33" s="288"/>
      <c r="D33" s="288"/>
      <c r="E33" s="288"/>
      <c r="F33" s="288"/>
      <c r="G33" s="288"/>
      <c r="H33" s="288"/>
      <c r="I33" s="288"/>
      <c r="J33" s="288"/>
      <c r="K33" s="288"/>
      <c r="L33" s="288"/>
      <c r="M33" s="288"/>
      <c r="N33" s="288"/>
      <c r="Q33" s="288"/>
      <c r="R33" s="288"/>
    </row>
    <row r="34" spans="1:18" ht="14.25" x14ac:dyDescent="0.2">
      <c r="A34" s="288"/>
      <c r="B34" s="288"/>
      <c r="C34" s="288"/>
      <c r="D34" s="288"/>
      <c r="E34" s="288"/>
      <c r="F34" s="288"/>
      <c r="G34" s="288"/>
      <c r="H34" s="288"/>
      <c r="I34" s="288"/>
      <c r="J34" s="288"/>
      <c r="K34" s="288"/>
      <c r="L34" s="288"/>
      <c r="M34" s="288"/>
      <c r="N34" s="288"/>
      <c r="Q34" s="288"/>
      <c r="R34" s="288"/>
    </row>
    <row r="35" spans="1:18" ht="14.25" x14ac:dyDescent="0.2"/>
    <row r="36" spans="1:18" ht="14.25" x14ac:dyDescent="0.2"/>
  </sheetData>
  <sheetProtection algorithmName="SHA-512" hashValue="ZAAcz+Hrps/Nnu/holbCJl0bNTlxTS9hh9Aqdv8MLw6fbysHHZMc4FVBJHOm52ZjqAWMIBosPQclOpMtCoPHdg==" saltValue="B+Mi709VGpnH7a6c9fg7Mw==" spinCount="100000" sheet="1" objects="1" scenarios="1"/>
  <mergeCells count="1">
    <mergeCell ref="A1:M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0FA2A9"/>
  </sheetPr>
  <dimension ref="A1:BP1663"/>
  <sheetViews>
    <sheetView showGridLines="0" zoomScale="70" zoomScaleNormal="70" zoomScaleSheetLayoutView="100" workbookViewId="0">
      <pane ySplit="4" topLeftCell="A5" activePane="bottomLeft" state="frozen"/>
      <selection activeCell="A21" sqref="A21:N21"/>
      <selection pane="bottomLeft" activeCell="B5" sqref="B5"/>
    </sheetView>
  </sheetViews>
  <sheetFormatPr defaultColWidth="11" defaultRowHeight="14.25" x14ac:dyDescent="0.2"/>
  <cols>
    <col min="1" max="1" width="4.75" style="79" bestFit="1" customWidth="1"/>
    <col min="2" max="2" width="13.625" style="80" customWidth="1"/>
    <col min="3" max="3" width="1.5" style="82" customWidth="1"/>
    <col min="4" max="5" width="9.25" style="83" customWidth="1"/>
    <col min="6" max="7" width="8.375" style="83" customWidth="1"/>
    <col min="8" max="8" width="14.125" style="83" customWidth="1"/>
    <col min="9" max="9" width="9.625" style="84" customWidth="1"/>
    <col min="10" max="17" width="9.625" style="85" customWidth="1"/>
    <col min="18" max="18" width="0.375" style="85" customWidth="1"/>
    <col min="19" max="28" width="9.625" style="85" customWidth="1"/>
    <col min="29" max="32" width="5.125" style="87" customWidth="1"/>
    <col min="33" max="33" width="5.125" style="86" customWidth="1"/>
    <col min="34" max="34" width="5.125" style="85" customWidth="1"/>
    <col min="35" max="35" width="3.125" style="81" customWidth="1"/>
    <col min="36" max="36" width="19.375" style="81" customWidth="1"/>
    <col min="37" max="37" width="4.25" style="105" bestFit="1" customWidth="1"/>
    <col min="38" max="38" width="11.125" style="102" customWidth="1"/>
    <col min="39" max="39" width="11.125" style="133" customWidth="1"/>
    <col min="40" max="40" width="11.125" style="107" customWidth="1"/>
    <col min="41" max="45" width="11.125" style="125" customWidth="1"/>
    <col min="46" max="46" width="11.125" style="122" customWidth="1"/>
    <col min="47" max="48" width="11.125" style="125" customWidth="1"/>
    <col min="49" max="49" width="11.125" style="122" customWidth="1"/>
    <col min="50" max="63" width="11.125" style="125" customWidth="1"/>
    <col min="64" max="68" width="11.125" style="90" customWidth="1"/>
    <col min="69" max="16384" width="11" style="78"/>
  </cols>
  <sheetData>
    <row r="1" spans="1:68" s="37" customFormat="1" ht="15.75" customHeight="1" x14ac:dyDescent="0.2">
      <c r="A1" s="522" t="str">
        <f>IF(Portada!A1="www.fly-logics.com","1",0)</f>
        <v>1</v>
      </c>
      <c r="B1" s="524"/>
      <c r="C1" s="523"/>
      <c r="D1" s="522" t="str">
        <f>IF(Portada!A1="www.fly-logics.com","2",0)</f>
        <v>2</v>
      </c>
      <c r="E1" s="523"/>
      <c r="F1" s="522" t="str">
        <f>IF(Portada!A1="www.fly-logics.com","3",0)</f>
        <v>3</v>
      </c>
      <c r="G1" s="523"/>
      <c r="H1" s="179" t="str">
        <f>IF(Portada!A1="www.fly-logics.com","4",0)</f>
        <v>4</v>
      </c>
      <c r="I1" s="179" t="str">
        <f>IF(Portada!A1="www.fly-logics.com","5",0)</f>
        <v>5</v>
      </c>
      <c r="J1" s="522" t="str">
        <f>IF(Portada!A1="www.fly-logics.com","6",0)</f>
        <v>6</v>
      </c>
      <c r="K1" s="524"/>
      <c r="L1" s="524"/>
      <c r="M1" s="524"/>
      <c r="N1" s="524"/>
      <c r="O1" s="524"/>
      <c r="P1" s="524"/>
      <c r="Q1" s="523"/>
      <c r="R1" s="270"/>
      <c r="S1" s="179" t="str">
        <f>IF(Portada!A1="www.fly-logics.com","7",0)</f>
        <v>7</v>
      </c>
      <c r="T1" s="522" t="str">
        <f>IF(Portada!A1="www.fly-logics.com","8",0)</f>
        <v>8</v>
      </c>
      <c r="U1" s="524"/>
      <c r="V1" s="523"/>
      <c r="W1" s="522" t="str">
        <f>IF(Portada!A1="www.fly-logics.com","9",0)</f>
        <v>9</v>
      </c>
      <c r="X1" s="524"/>
      <c r="Y1" s="524"/>
      <c r="Z1" s="524"/>
      <c r="AA1" s="524"/>
      <c r="AB1" s="523"/>
      <c r="AC1" s="522" t="str">
        <f>IF(Portada!A1="www.fly-logics.com","10",0)</f>
        <v>10</v>
      </c>
      <c r="AD1" s="524"/>
      <c r="AE1" s="524"/>
      <c r="AF1" s="523"/>
      <c r="AG1" s="522" t="str">
        <f>IF(Portada!A1="www.fly-logics.com","11",0)</f>
        <v>11</v>
      </c>
      <c r="AH1" s="523"/>
      <c r="AI1" s="550" t="str">
        <f>IF(Portada!A1="www.fly-logics.com","12",0)</f>
        <v>12</v>
      </c>
      <c r="AJ1" s="551"/>
      <c r="AK1" s="552"/>
      <c r="AL1" s="88">
        <f>AM1</f>
        <v>0</v>
      </c>
      <c r="AM1" s="88"/>
      <c r="AN1" s="88"/>
      <c r="AO1" s="88"/>
      <c r="AP1" s="88"/>
      <c r="AQ1" s="88"/>
      <c r="AR1" s="88"/>
      <c r="AS1" s="88"/>
      <c r="AT1" s="122"/>
      <c r="AU1" s="88"/>
      <c r="AV1" s="88"/>
      <c r="AW1" s="122"/>
      <c r="AX1" s="88"/>
      <c r="AY1" s="88"/>
      <c r="AZ1" s="88"/>
      <c r="BA1" s="88"/>
      <c r="BB1" s="88"/>
      <c r="BC1" s="88"/>
      <c r="BD1" s="125"/>
      <c r="BE1" s="88"/>
      <c r="BF1" s="88"/>
      <c r="BG1" s="88"/>
      <c r="BH1" s="88"/>
      <c r="BI1" s="88"/>
      <c r="BJ1" s="88"/>
      <c r="BK1" s="88"/>
      <c r="BL1" s="91"/>
      <c r="BM1" s="91"/>
      <c r="BN1" s="91"/>
      <c r="BO1" s="91"/>
      <c r="BP1" s="91"/>
    </row>
    <row r="2" spans="1:68" s="38" customFormat="1" ht="27" customHeight="1" x14ac:dyDescent="0.2">
      <c r="A2" s="531" t="str">
        <f>IF(Portada!A1="www.fly-logics.com","  FECHA  ",0)</f>
        <v xml:space="preserve">  FECHA  </v>
      </c>
      <c r="B2" s="532"/>
      <c r="C2" s="533"/>
      <c r="D2" s="528" t="str">
        <f>IF(Portada!A1="www.fly-logics.com","AERONAVE
MARCA Y
MODELO",0)</f>
        <v>AERONAVE
MARCA Y
MODELO</v>
      </c>
      <c r="E2" s="525" t="str">
        <f>IF(Portada!A1="www.fly-logics.com","MATRÍCULA",0)</f>
        <v>MATRÍCULA</v>
      </c>
      <c r="F2" s="567" t="str">
        <f>IF(Portada!A1="www.fly-logics.com","RUTA DE VUELO",0)</f>
        <v>RUTA DE VUELO</v>
      </c>
      <c r="G2" s="568"/>
      <c r="H2" s="572" t="str">
        <f>IF(Portada!A1="www.fly-logics.com","PILOTO 
AL MANDO",0)</f>
        <v>PILOTO 
AL MANDO</v>
      </c>
      <c r="I2" s="580" t="str">
        <f>IF(Portada!A1="www.fly-logics.com","DURACIÓN
DEL VUELO",0)</f>
        <v>DURACIÓN
DEL VUELO</v>
      </c>
      <c r="J2" s="555" t="str">
        <f>IF(Portada!A1="www.fly-logics.com","AVIÓN",0)</f>
        <v>AVIÓN</v>
      </c>
      <c r="K2" s="556"/>
      <c r="L2" s="556"/>
      <c r="M2" s="556"/>
      <c r="N2" s="557"/>
      <c r="O2" s="586" t="str">
        <f>IF(Portada!A1="www.fly-logics.com","HELICÓPTERO",0)</f>
        <v>HELICÓPTERO</v>
      </c>
      <c r="P2" s="589" t="s">
        <v>42</v>
      </c>
      <c r="Q2" s="592" t="s">
        <v>43</v>
      </c>
      <c r="R2" s="155"/>
      <c r="S2" s="595" t="str">
        <f>IF(Portada!A1="www.fly-logics.com","SIMULADOR ENTRENADOR DE VUELO",0)</f>
        <v>SIMULADOR ENTRENADOR DE VUELO</v>
      </c>
      <c r="T2" s="520" t="str">
        <f>IF(Portada!A1="www.fly-logics.com","CONDICIONES DE VUELO",0)</f>
        <v>CONDICIONES DE VUELO</v>
      </c>
      <c r="U2" s="542"/>
      <c r="V2" s="521"/>
      <c r="W2" s="543" t="str">
        <f>IF(Portada!A1="www.fly-logics.com","TIPO DE TIEMPO DE VUELO",0)</f>
        <v>TIPO DE TIEMPO DE VUELO</v>
      </c>
      <c r="X2" s="544"/>
      <c r="Y2" s="544"/>
      <c r="Z2" s="544"/>
      <c r="AA2" s="544"/>
      <c r="AB2" s="545"/>
      <c r="AC2" s="574" t="str">
        <f>IF(Portada!A1="www.fly-logics.com","DESPEGUES",0)</f>
        <v>DESPEGUES</v>
      </c>
      <c r="AD2" s="575"/>
      <c r="AE2" s="576" t="str">
        <f>IF(Portada!A1="www.fly-logics.com","ATERRIZAJES",0)</f>
        <v>ATERRIZAJES</v>
      </c>
      <c r="AF2" s="577"/>
      <c r="AG2" s="520" t="str">
        <f>IF(Portada!A1="www.fly-logics.com","APROX.",0)</f>
        <v>APROX.</v>
      </c>
      <c r="AH2" s="521"/>
      <c r="AI2" s="513" t="str">
        <f>IF(Portada!A1="www.fly-logics.com","OBSERVACIONES",0)</f>
        <v>OBSERVACIONES</v>
      </c>
      <c r="AJ2" s="514"/>
      <c r="AK2" s="515"/>
      <c r="AL2" s="92"/>
      <c r="AM2" s="92"/>
      <c r="AN2" s="92"/>
      <c r="AO2" s="121"/>
      <c r="AP2" s="121"/>
      <c r="AQ2" s="121"/>
      <c r="AR2" s="121"/>
      <c r="AS2" s="121"/>
      <c r="AT2" s="119"/>
      <c r="AU2" s="121"/>
      <c r="AV2" s="121"/>
      <c r="AW2" s="122"/>
      <c r="AX2" s="121"/>
      <c r="AY2" s="121"/>
      <c r="AZ2" s="121"/>
      <c r="BA2" s="121"/>
      <c r="BB2" s="121"/>
      <c r="BC2" s="121"/>
      <c r="BD2" s="121"/>
      <c r="BE2" s="121"/>
      <c r="BF2" s="121"/>
      <c r="BG2" s="121"/>
      <c r="BH2" s="121"/>
      <c r="BI2" s="121"/>
      <c r="BJ2" s="121"/>
      <c r="BK2" s="121"/>
      <c r="BL2" s="93"/>
      <c r="BM2" s="93"/>
      <c r="BN2" s="93"/>
      <c r="BO2" s="93"/>
      <c r="BP2" s="93"/>
    </row>
    <row r="3" spans="1:68" s="38" customFormat="1" ht="22.5" customHeight="1" x14ac:dyDescent="0.15">
      <c r="A3" s="534"/>
      <c r="B3" s="535"/>
      <c r="C3" s="536"/>
      <c r="D3" s="529"/>
      <c r="E3" s="526"/>
      <c r="F3" s="578" t="str">
        <f>IF(Portada!A1="www.fly-logics.com","DESDE",0)</f>
        <v>DESDE</v>
      </c>
      <c r="G3" s="565" t="str">
        <f>IF(Portada!A1="www.fly-logics.com","HASTA",0)</f>
        <v>HASTA</v>
      </c>
      <c r="H3" s="573"/>
      <c r="I3" s="581"/>
      <c r="J3" s="553" t="str">
        <f>IF(Portada!A1="www.fly-logics.com","MONO-MOTOR",0)</f>
        <v>MONO-MOTOR</v>
      </c>
      <c r="K3" s="540" t="str">
        <f>IF(Portada!A1="www.fly-logics.com","MULTI-MOTOR",0)</f>
        <v>MULTI-MOTOR</v>
      </c>
      <c r="L3" s="509" t="str">
        <f>IF(Portada!A1="www.fly-logics.com","TURBO-HÉLICE",0)</f>
        <v>TURBO-HÉLICE</v>
      </c>
      <c r="M3" s="540" t="str">
        <f>IF(Portada!A1="www.fly-logics.com","TURBO-JET",0)</f>
        <v>TURBO-JET</v>
      </c>
      <c r="N3" s="509" t="str">
        <f>IF(Portada!A1="www.fly-logics.com","LSA",0)</f>
        <v>LSA</v>
      </c>
      <c r="O3" s="587"/>
      <c r="P3" s="590"/>
      <c r="Q3" s="593"/>
      <c r="R3" s="156"/>
      <c r="S3" s="596"/>
      <c r="T3" s="548" t="str">
        <f>IF(Portada!A1="www.fly-logics.com","DÍA",0)</f>
        <v>DÍA</v>
      </c>
      <c r="U3" s="511" t="str">
        <f>IF(Portada!A1="www.fly-logics.com","NOCHE",0)</f>
        <v>NOCHE</v>
      </c>
      <c r="V3" s="584" t="str">
        <f>IF(Portada!A1="www.fly-logics.com","IFR",0)</f>
        <v>IFR</v>
      </c>
      <c r="W3" s="582" t="str">
        <f>IF(Portada!A1="www.fly-logics.com","TRAVESIA",0)</f>
        <v>TRAVESIA</v>
      </c>
      <c r="X3" s="511" t="str">
        <f>IF(Portada!A1="www.fly-logics.com","SOLO",0)</f>
        <v>SOLO</v>
      </c>
      <c r="Y3" s="148" t="str">
        <f>IF(Portada!A1="www.fly-logics.com","PILOTO AL MANDO (PIC)",0)</f>
        <v>PILOTO AL MANDO (PIC)</v>
      </c>
      <c r="Z3" s="540" t="str">
        <f>IF(Portada!A1="www.fly-logics.com","CO-PILOTO
(SIC)",0)</f>
        <v>CO-PILOTO
(SIC)</v>
      </c>
      <c r="AA3" s="509" t="str">
        <f>IF(Portada!A1="www.fly-logics.com","INSTRUCCIÓN
RECIBIDA",0)</f>
        <v>INSTRUCCIÓN
RECIBIDA</v>
      </c>
      <c r="AB3" s="560" t="str">
        <f>IF(Portada!A1="www.fly-logics.com","COMO
INSTRUCTOR
DE VUELO",0)</f>
        <v>COMO
INSTRUCTOR
DE VUELO</v>
      </c>
      <c r="AC3" s="562" t="str">
        <f>IF(Portada!A1="www.fly-logics.com","DÍA",0)</f>
        <v>DÍA</v>
      </c>
      <c r="AD3" s="558" t="str">
        <f>IF(Portada!A1="www.fly-logics.com","NOCHE",0)</f>
        <v>NOCHE</v>
      </c>
      <c r="AE3" s="558" t="str">
        <f>IF(Portada!A1="www.fly-logics.com","DÍA",0)</f>
        <v>DÍA</v>
      </c>
      <c r="AF3" s="546" t="str">
        <f>IF(Portada!A1="www.fly-logics.com","NOCHE",0)</f>
        <v>NOCHE</v>
      </c>
      <c r="AG3" s="518" t="str">
        <f>IF(Portada!A1="www.fly-logics.com","NÚM",0)</f>
        <v>NÚM</v>
      </c>
      <c r="AH3" s="516" t="str">
        <f>IF(Portada!A1="www.fly-logics.com","TIPO",0)</f>
        <v>TIPO</v>
      </c>
      <c r="AI3" s="569" t="str">
        <f>IF(Portada!A1="www.fly-logics.com","hora (UTC) de calzo a calzo
examen / clase",0)</f>
        <v>hora (UTC) de calzo a calzo
examen / clase</v>
      </c>
      <c r="AJ3" s="570"/>
      <c r="AK3" s="571"/>
      <c r="AL3" s="92"/>
      <c r="AM3" s="92"/>
      <c r="AN3" s="92"/>
      <c r="AO3" s="121"/>
      <c r="AP3" s="121"/>
      <c r="AQ3" s="121"/>
      <c r="AR3" s="121"/>
      <c r="AS3" s="121"/>
      <c r="AT3" s="119">
        <f ca="1">TODAY()</f>
        <v>45101</v>
      </c>
      <c r="AU3" s="121"/>
      <c r="AV3" s="121"/>
      <c r="AW3" s="122"/>
      <c r="AX3" s="121"/>
      <c r="AY3" s="121"/>
      <c r="AZ3" s="121"/>
      <c r="BA3" s="121"/>
      <c r="BB3" s="121"/>
      <c r="BC3" s="121"/>
      <c r="BD3" s="121"/>
      <c r="BE3" s="121"/>
      <c r="BF3" s="121"/>
      <c r="BG3" s="121"/>
      <c r="BH3" s="121"/>
      <c r="BI3" s="121"/>
      <c r="BJ3" s="121"/>
      <c r="BK3" s="121"/>
      <c r="BL3" s="93"/>
      <c r="BM3" s="93"/>
      <c r="BN3" s="93"/>
      <c r="BO3" s="93"/>
      <c r="BP3" s="93"/>
    </row>
    <row r="4" spans="1:68" s="38" customFormat="1" ht="9" customHeight="1" thickBot="1" x14ac:dyDescent="0.25">
      <c r="A4" s="537"/>
      <c r="B4" s="538"/>
      <c r="C4" s="539"/>
      <c r="D4" s="530"/>
      <c r="E4" s="527"/>
      <c r="F4" s="579"/>
      <c r="G4" s="566"/>
      <c r="H4" s="149"/>
      <c r="I4" s="150" t="str">
        <f>IF(Portada!A1="www.fly-logics.com","HORAS",0)</f>
        <v>HORAS</v>
      </c>
      <c r="J4" s="554"/>
      <c r="K4" s="541"/>
      <c r="L4" s="510"/>
      <c r="M4" s="541"/>
      <c r="N4" s="510"/>
      <c r="O4" s="588"/>
      <c r="P4" s="591"/>
      <c r="Q4" s="594"/>
      <c r="R4" s="157"/>
      <c r="S4" s="596"/>
      <c r="T4" s="549"/>
      <c r="U4" s="564"/>
      <c r="V4" s="585"/>
      <c r="W4" s="583"/>
      <c r="X4" s="512"/>
      <c r="Y4" s="151" t="str">
        <f>IF(Portada!A1="www.fly-logics.com","SPIC/PICUS",0)</f>
        <v>SPIC/PICUS</v>
      </c>
      <c r="Z4" s="541"/>
      <c r="AA4" s="510"/>
      <c r="AB4" s="561"/>
      <c r="AC4" s="563"/>
      <c r="AD4" s="559"/>
      <c r="AE4" s="559"/>
      <c r="AF4" s="547"/>
      <c r="AG4" s="519"/>
      <c r="AH4" s="517"/>
      <c r="AI4" s="152"/>
      <c r="AJ4" s="153"/>
      <c r="AK4" s="154"/>
      <c r="AL4" s="92"/>
      <c r="AM4" s="92"/>
      <c r="AN4" s="92"/>
      <c r="AO4" s="121"/>
      <c r="AP4" s="121"/>
      <c r="AQ4" s="121"/>
      <c r="AR4" s="121"/>
      <c r="AS4" s="121"/>
      <c r="AT4" s="120" t="s">
        <v>44</v>
      </c>
      <c r="AU4" s="121" t="s">
        <v>45</v>
      </c>
      <c r="AV4" s="121"/>
      <c r="AW4" s="122"/>
      <c r="AX4" s="121" t="s">
        <v>45</v>
      </c>
      <c r="AY4" s="121"/>
      <c r="AZ4" s="121"/>
      <c r="BA4" s="123">
        <f ca="1">AT3</f>
        <v>45101</v>
      </c>
      <c r="BB4" s="121" t="s">
        <v>46</v>
      </c>
      <c r="BC4" s="123">
        <f ca="1">AT3</f>
        <v>45101</v>
      </c>
      <c r="BD4" s="121"/>
      <c r="BE4" s="121"/>
      <c r="BF4" s="121"/>
      <c r="BG4" s="121"/>
      <c r="BH4" s="121"/>
      <c r="BI4" s="121"/>
      <c r="BJ4" s="121"/>
      <c r="BK4" s="121"/>
      <c r="BL4" s="93"/>
      <c r="BM4" s="93"/>
      <c r="BN4" s="93"/>
      <c r="BO4" s="93"/>
      <c r="BP4" s="93"/>
    </row>
    <row r="5" spans="1:68" s="49" customFormat="1" ht="27.75" customHeight="1" x14ac:dyDescent="0.2">
      <c r="A5" s="29">
        <f>IF(Portada!A1="www.fly-logics.com",1,0)</f>
        <v>1</v>
      </c>
      <c r="B5" s="39">
        <v>44700</v>
      </c>
      <c r="C5" s="40" t="s">
        <v>47</v>
      </c>
      <c r="D5" s="41" t="s">
        <v>48</v>
      </c>
      <c r="E5" s="42" t="s">
        <v>49</v>
      </c>
      <c r="F5" s="43" t="s">
        <v>50</v>
      </c>
      <c r="G5" s="44" t="s">
        <v>51</v>
      </c>
      <c r="H5" s="45" t="s">
        <v>52</v>
      </c>
      <c r="I5" s="310">
        <v>0.72</v>
      </c>
      <c r="J5" s="306">
        <v>0.72</v>
      </c>
      <c r="K5" s="307"/>
      <c r="L5" s="308"/>
      <c r="M5" s="307"/>
      <c r="N5" s="308"/>
      <c r="O5" s="307"/>
      <c r="P5" s="308"/>
      <c r="Q5" s="167"/>
      <c r="R5" s="314"/>
      <c r="S5" s="46"/>
      <c r="T5" s="47">
        <v>0.72</v>
      </c>
      <c r="U5" s="47"/>
      <c r="V5" s="48"/>
      <c r="W5" s="325"/>
      <c r="X5" s="307"/>
      <c r="Y5" s="308"/>
      <c r="Z5" s="307"/>
      <c r="AA5" s="308">
        <v>0.72</v>
      </c>
      <c r="AB5" s="167"/>
      <c r="AC5" s="311">
        <v>1</v>
      </c>
      <c r="AD5" s="312"/>
      <c r="AE5" s="312">
        <v>1</v>
      </c>
      <c r="AF5" s="313"/>
      <c r="AG5" s="317">
        <v>1</v>
      </c>
      <c r="AH5" s="167" t="s">
        <v>60</v>
      </c>
      <c r="AI5" s="478" t="s">
        <v>54</v>
      </c>
      <c r="AJ5" s="478"/>
      <c r="AK5" s="479"/>
      <c r="AL5" s="102"/>
      <c r="AM5" s="124" t="str">
        <f t="shared" ref="AM5:AM14" si="0">IF(B5=0," ",TEXT(B5,"MMM"))</f>
        <v>may</v>
      </c>
      <c r="AN5" s="97">
        <f t="shared" ref="AN5:AN14" si="1">IF(B5=0," ",YEAR(B5))</f>
        <v>2022</v>
      </c>
      <c r="AO5" s="125"/>
      <c r="AP5" s="125"/>
      <c r="AQ5" s="125"/>
      <c r="AR5" s="125"/>
      <c r="AS5" s="125"/>
      <c r="AT5" s="122">
        <f>IF(ISBLANK($B5),NA(),$B5)</f>
        <v>44700</v>
      </c>
      <c r="AU5" s="125">
        <f>IF(ISBLANK($I5),NA(),$I5)</f>
        <v>0.72</v>
      </c>
      <c r="AV5" s="126">
        <f t="shared" ref="AV5:AV68" ca="1" si="2">IFERROR($AT$3-AT5,"")</f>
        <v>401</v>
      </c>
      <c r="AW5" s="122">
        <f t="shared" ref="AW5:AW68" ca="1" si="3">IF(AV5&gt;730,NA(),AT5)</f>
        <v>44700</v>
      </c>
      <c r="AX5" s="127">
        <f t="shared" ref="AX5:AX68" ca="1" si="4">IF(AV5&gt;730,NA(),AU5)</f>
        <v>0.72</v>
      </c>
      <c r="AY5" s="100" t="e">
        <f>IF(S5=0,NA(),S5)</f>
        <v>#N/A</v>
      </c>
      <c r="AZ5" s="127" t="e">
        <f>IF(V5=0,NA(),V5)</f>
        <v>#N/A</v>
      </c>
      <c r="BA5" s="88">
        <f ca="1">YEAR(BA4)</f>
        <v>2023</v>
      </c>
      <c r="BB5" s="125" t="str">
        <f t="shared" ref="BB5:BB26" ca="1" si="5">IF(SUMIFS($I:$I,$AN:$AN,BA5)=0,"",SUMIFS($I:$I,$AN:$AN,$BA5))</f>
        <v/>
      </c>
      <c r="BC5" s="128">
        <f>MAX(B:B)</f>
        <v>44896</v>
      </c>
      <c r="BD5" s="125">
        <f t="shared" ref="BD5:BD27" si="6">SUMIFS(I:I,AM:AM,BE5,AN:AN,BF5)</f>
        <v>2.5</v>
      </c>
      <c r="BE5" s="125" t="str">
        <f>TEXT(BC5,"MMM")</f>
        <v>dic</v>
      </c>
      <c r="BF5" s="125">
        <f>YEAR(BC5)</f>
        <v>2022</v>
      </c>
      <c r="BG5" s="125" t="str">
        <f>UPPER(TEXT(BC5,"MMMM"))</f>
        <v>DICIEMBRE</v>
      </c>
      <c r="BH5" s="125"/>
      <c r="BI5" s="125"/>
      <c r="BJ5" s="125"/>
      <c r="BK5" s="125"/>
      <c r="BL5" s="90"/>
      <c r="BM5" s="90"/>
      <c r="BN5" s="90"/>
      <c r="BO5" s="90"/>
      <c r="BP5" s="90"/>
    </row>
    <row r="6" spans="1:68" s="49" customFormat="1" ht="27.75" customHeight="1" x14ac:dyDescent="0.2">
      <c r="A6" s="22">
        <f>A5+1</f>
        <v>2</v>
      </c>
      <c r="B6" s="50">
        <v>44703</v>
      </c>
      <c r="C6" s="51"/>
      <c r="D6" s="52" t="s">
        <v>48</v>
      </c>
      <c r="E6" s="53" t="s">
        <v>49</v>
      </c>
      <c r="F6" s="54" t="s">
        <v>50</v>
      </c>
      <c r="G6" s="55" t="s">
        <v>51</v>
      </c>
      <c r="H6" s="56" t="s">
        <v>55</v>
      </c>
      <c r="I6" s="304">
        <v>0.92</v>
      </c>
      <c r="J6" s="57">
        <v>0.92</v>
      </c>
      <c r="K6" s="58"/>
      <c r="L6" s="59"/>
      <c r="M6" s="58"/>
      <c r="N6" s="59"/>
      <c r="O6" s="58"/>
      <c r="P6" s="59"/>
      <c r="Q6" s="60"/>
      <c r="R6" s="315"/>
      <c r="S6" s="57"/>
      <c r="T6" s="58">
        <v>0.92</v>
      </c>
      <c r="U6" s="58"/>
      <c r="V6" s="60"/>
      <c r="W6" s="326"/>
      <c r="X6" s="58"/>
      <c r="Y6" s="59"/>
      <c r="Z6" s="58"/>
      <c r="AA6" s="59">
        <v>0.92</v>
      </c>
      <c r="AB6" s="60"/>
      <c r="AC6" s="61">
        <v>1</v>
      </c>
      <c r="AD6" s="62"/>
      <c r="AE6" s="62">
        <v>1</v>
      </c>
      <c r="AF6" s="63"/>
      <c r="AG6" s="318">
        <v>1</v>
      </c>
      <c r="AH6" s="60" t="s">
        <v>53</v>
      </c>
      <c r="AI6" s="476"/>
      <c r="AJ6" s="476"/>
      <c r="AK6" s="477"/>
      <c r="AL6" s="102"/>
      <c r="AM6" s="124" t="str">
        <f t="shared" si="0"/>
        <v>may</v>
      </c>
      <c r="AN6" s="97">
        <f t="shared" si="1"/>
        <v>2022</v>
      </c>
      <c r="AO6" s="125"/>
      <c r="AP6" s="125"/>
      <c r="AQ6" s="125"/>
      <c r="AR6" s="125"/>
      <c r="AS6" s="125"/>
      <c r="AT6" s="122">
        <f t="shared" ref="AT6:AT14" si="7">IF(ISBLANK($B6),NA(),$B6)</f>
        <v>44703</v>
      </c>
      <c r="AU6" s="125">
        <f t="shared" ref="AU6:AU14" si="8">IF(ISBLANK($I6),NA(),$I6)</f>
        <v>0.92</v>
      </c>
      <c r="AV6" s="126">
        <f t="shared" ca="1" si="2"/>
        <v>398</v>
      </c>
      <c r="AW6" s="122">
        <f t="shared" ca="1" si="3"/>
        <v>44703</v>
      </c>
      <c r="AX6" s="127">
        <f t="shared" ca="1" si="4"/>
        <v>0.92</v>
      </c>
      <c r="AY6" s="100" t="e">
        <f t="shared" ref="AY6:AY14" si="9">IF(S6=0,NA(),S6)</f>
        <v>#N/A</v>
      </c>
      <c r="AZ6" s="127" t="e">
        <f t="shared" ref="AZ6:AZ14" si="10">IF(V6=0,NA(),V6)</f>
        <v>#N/A</v>
      </c>
      <c r="BA6" s="88">
        <f t="shared" ref="BA6:BA26" ca="1" si="11">IF(BA5=$AN$5,NA(),BA5)-1</f>
        <v>2022</v>
      </c>
      <c r="BB6" s="125">
        <f t="shared" ca="1" si="5"/>
        <v>6.25</v>
      </c>
      <c r="BC6" s="129">
        <f>EDATE(BC5,-1)</f>
        <v>44866</v>
      </c>
      <c r="BD6" s="125">
        <f t="shared" si="6"/>
        <v>0</v>
      </c>
      <c r="BE6" s="125" t="str">
        <f t="shared" ref="BE6:BE28" si="12">TEXT(BC6,"mmm")</f>
        <v>nov</v>
      </c>
      <c r="BF6" s="125">
        <f t="shared" ref="BF6:BF28" si="13">YEAR(BC6)</f>
        <v>2022</v>
      </c>
      <c r="BG6" s="125" t="str">
        <f t="shared" ref="BG6:BG28" si="14">UPPER(TEXT(BC6,"MMMM"))</f>
        <v>NOVIEMBRE</v>
      </c>
      <c r="BH6" s="125"/>
      <c r="BI6" s="125"/>
      <c r="BJ6" s="125"/>
      <c r="BK6" s="125"/>
      <c r="BL6" s="90"/>
      <c r="BM6" s="90"/>
      <c r="BN6" s="90"/>
      <c r="BO6" s="90"/>
      <c r="BP6" s="90"/>
    </row>
    <row r="7" spans="1:68" s="49" customFormat="1" ht="27.75" customHeight="1" x14ac:dyDescent="0.2">
      <c r="A7" s="22">
        <f t="shared" ref="A7:A14" si="15">A6+1</f>
        <v>3</v>
      </c>
      <c r="B7" s="50">
        <v>44706</v>
      </c>
      <c r="C7" s="51"/>
      <c r="D7" s="52" t="s">
        <v>48</v>
      </c>
      <c r="E7" s="53" t="s">
        <v>49</v>
      </c>
      <c r="F7" s="54" t="s">
        <v>50</v>
      </c>
      <c r="G7" s="55" t="s">
        <v>51</v>
      </c>
      <c r="H7" s="56" t="s">
        <v>52</v>
      </c>
      <c r="I7" s="304">
        <v>1.03</v>
      </c>
      <c r="J7" s="57">
        <v>1.03</v>
      </c>
      <c r="K7" s="58"/>
      <c r="L7" s="59"/>
      <c r="M7" s="58"/>
      <c r="N7" s="59"/>
      <c r="O7" s="58"/>
      <c r="P7" s="59"/>
      <c r="Q7" s="60"/>
      <c r="R7" s="315"/>
      <c r="S7" s="57"/>
      <c r="T7" s="58">
        <v>1.03</v>
      </c>
      <c r="U7" s="58"/>
      <c r="V7" s="60"/>
      <c r="W7" s="326"/>
      <c r="X7" s="58"/>
      <c r="Y7" s="59"/>
      <c r="Z7" s="58"/>
      <c r="AA7" s="59">
        <v>1.03</v>
      </c>
      <c r="AB7" s="60"/>
      <c r="AC7" s="61">
        <v>1</v>
      </c>
      <c r="AD7" s="62"/>
      <c r="AE7" s="62">
        <v>1</v>
      </c>
      <c r="AF7" s="63"/>
      <c r="AG7" s="318">
        <v>1</v>
      </c>
      <c r="AH7" s="60" t="s">
        <v>57</v>
      </c>
      <c r="AI7" s="476"/>
      <c r="AJ7" s="476"/>
      <c r="AK7" s="477"/>
      <c r="AL7" s="102"/>
      <c r="AM7" s="124" t="str">
        <f t="shared" si="0"/>
        <v>may</v>
      </c>
      <c r="AN7" s="97">
        <f t="shared" si="1"/>
        <v>2022</v>
      </c>
      <c r="AO7" s="125"/>
      <c r="AP7" s="125"/>
      <c r="AQ7" s="125"/>
      <c r="AR7" s="125"/>
      <c r="AS7" s="125"/>
      <c r="AT7" s="122">
        <f t="shared" si="7"/>
        <v>44706</v>
      </c>
      <c r="AU7" s="125">
        <f t="shared" si="8"/>
        <v>1.03</v>
      </c>
      <c r="AV7" s="126">
        <f t="shared" ca="1" si="2"/>
        <v>395</v>
      </c>
      <c r="AW7" s="122">
        <f t="shared" ca="1" si="3"/>
        <v>44706</v>
      </c>
      <c r="AX7" s="127">
        <f t="shared" ca="1" si="4"/>
        <v>1.03</v>
      </c>
      <c r="AY7" s="100" t="e">
        <f t="shared" si="9"/>
        <v>#N/A</v>
      </c>
      <c r="AZ7" s="127" t="e">
        <f t="shared" si="10"/>
        <v>#N/A</v>
      </c>
      <c r="BA7" s="88" t="e">
        <f t="shared" ca="1" si="11"/>
        <v>#N/A</v>
      </c>
      <c r="BB7" s="125" t="str">
        <f t="shared" ca="1" si="5"/>
        <v/>
      </c>
      <c r="BC7" s="129">
        <f t="shared" ref="BC7:BC28" si="16">EDATE(BC6,-1)</f>
        <v>44835</v>
      </c>
      <c r="BD7" s="125">
        <f t="shared" si="6"/>
        <v>0</v>
      </c>
      <c r="BE7" s="125" t="str">
        <f t="shared" si="12"/>
        <v>oct</v>
      </c>
      <c r="BF7" s="125">
        <f t="shared" si="13"/>
        <v>2022</v>
      </c>
      <c r="BG7" s="125" t="str">
        <f t="shared" si="14"/>
        <v>OCTUBRE</v>
      </c>
      <c r="BH7" s="125"/>
      <c r="BI7" s="125"/>
      <c r="BJ7" s="125"/>
      <c r="BK7" s="125"/>
      <c r="BL7" s="90"/>
      <c r="BM7" s="90"/>
      <c r="BN7" s="90"/>
      <c r="BO7" s="90"/>
      <c r="BP7" s="90"/>
    </row>
    <row r="8" spans="1:68" s="49" customFormat="1" ht="27.75" customHeight="1" x14ac:dyDescent="0.2">
      <c r="A8" s="22">
        <f t="shared" si="15"/>
        <v>4</v>
      </c>
      <c r="B8" s="50">
        <v>44712</v>
      </c>
      <c r="C8" s="51"/>
      <c r="D8" s="52" t="s">
        <v>48</v>
      </c>
      <c r="E8" s="53" t="s">
        <v>49</v>
      </c>
      <c r="F8" s="54" t="s">
        <v>50</v>
      </c>
      <c r="G8" s="55" t="s">
        <v>51</v>
      </c>
      <c r="H8" s="56" t="s">
        <v>55</v>
      </c>
      <c r="I8" s="304">
        <v>1.08</v>
      </c>
      <c r="J8" s="57">
        <v>1.08</v>
      </c>
      <c r="K8" s="58"/>
      <c r="L8" s="59"/>
      <c r="M8" s="58"/>
      <c r="N8" s="59"/>
      <c r="O8" s="58"/>
      <c r="P8" s="59"/>
      <c r="Q8" s="60"/>
      <c r="R8" s="315"/>
      <c r="S8" s="57"/>
      <c r="T8" s="58">
        <v>1.08</v>
      </c>
      <c r="U8" s="58"/>
      <c r="V8" s="60"/>
      <c r="W8" s="326"/>
      <c r="X8" s="58"/>
      <c r="Y8" s="59"/>
      <c r="Z8" s="58"/>
      <c r="AA8" s="59">
        <v>1.08</v>
      </c>
      <c r="AB8" s="60"/>
      <c r="AC8" s="61">
        <v>1</v>
      </c>
      <c r="AD8" s="62"/>
      <c r="AE8" s="62">
        <v>1</v>
      </c>
      <c r="AF8" s="63"/>
      <c r="AG8" s="318">
        <v>2</v>
      </c>
      <c r="AH8" s="60" t="s">
        <v>60</v>
      </c>
      <c r="AI8" s="476"/>
      <c r="AJ8" s="476"/>
      <c r="AK8" s="477"/>
      <c r="AL8" s="102"/>
      <c r="AM8" s="124" t="str">
        <f t="shared" si="0"/>
        <v>may</v>
      </c>
      <c r="AN8" s="97">
        <f t="shared" si="1"/>
        <v>2022</v>
      </c>
      <c r="AO8" s="125"/>
      <c r="AP8" s="125"/>
      <c r="AQ8" s="125"/>
      <c r="AR8" s="125"/>
      <c r="AS8" s="125"/>
      <c r="AT8" s="122">
        <f t="shared" si="7"/>
        <v>44712</v>
      </c>
      <c r="AU8" s="125">
        <f t="shared" si="8"/>
        <v>1.08</v>
      </c>
      <c r="AV8" s="126">
        <f t="shared" ca="1" si="2"/>
        <v>389</v>
      </c>
      <c r="AW8" s="122">
        <f t="shared" ca="1" si="3"/>
        <v>44712</v>
      </c>
      <c r="AX8" s="127">
        <f t="shared" ca="1" si="4"/>
        <v>1.08</v>
      </c>
      <c r="AY8" s="100" t="e">
        <f t="shared" si="9"/>
        <v>#N/A</v>
      </c>
      <c r="AZ8" s="127" t="e">
        <f t="shared" si="10"/>
        <v>#N/A</v>
      </c>
      <c r="BA8" s="88" t="e">
        <f t="shared" ca="1" si="11"/>
        <v>#N/A</v>
      </c>
      <c r="BB8" s="125" t="str">
        <f t="shared" ca="1" si="5"/>
        <v/>
      </c>
      <c r="BC8" s="129">
        <f t="shared" si="16"/>
        <v>44805</v>
      </c>
      <c r="BD8" s="125">
        <f t="shared" si="6"/>
        <v>0</v>
      </c>
      <c r="BE8" s="125" t="str">
        <f t="shared" si="12"/>
        <v>sept</v>
      </c>
      <c r="BF8" s="125">
        <f t="shared" si="13"/>
        <v>2022</v>
      </c>
      <c r="BG8" s="125" t="str">
        <f t="shared" si="14"/>
        <v>SEPTIEMBRE</v>
      </c>
      <c r="BH8" s="125"/>
      <c r="BI8" s="125"/>
      <c r="BJ8" s="125"/>
      <c r="BK8" s="125"/>
      <c r="BL8" s="90"/>
      <c r="BM8" s="90"/>
      <c r="BN8" s="90"/>
      <c r="BO8" s="90"/>
      <c r="BP8" s="90"/>
    </row>
    <row r="9" spans="1:68" s="49" customFormat="1" ht="27.75" customHeight="1" x14ac:dyDescent="0.2">
      <c r="A9" s="22">
        <f t="shared" si="15"/>
        <v>5</v>
      </c>
      <c r="B9" s="50">
        <v>44896</v>
      </c>
      <c r="C9" s="51"/>
      <c r="D9" s="52" t="s">
        <v>48</v>
      </c>
      <c r="E9" s="53" t="s">
        <v>49</v>
      </c>
      <c r="F9" s="54" t="s">
        <v>50</v>
      </c>
      <c r="G9" s="55" t="s">
        <v>51</v>
      </c>
      <c r="H9" s="56" t="s">
        <v>6</v>
      </c>
      <c r="I9" s="304">
        <v>2.5</v>
      </c>
      <c r="J9" s="57">
        <v>2.5</v>
      </c>
      <c r="K9" s="58"/>
      <c r="L9" s="59"/>
      <c r="M9" s="58"/>
      <c r="N9" s="59"/>
      <c r="O9" s="58"/>
      <c r="P9" s="59"/>
      <c r="Q9" s="60"/>
      <c r="R9" s="315"/>
      <c r="S9" s="57"/>
      <c r="T9" s="58">
        <v>5</v>
      </c>
      <c r="U9" s="58">
        <v>10</v>
      </c>
      <c r="V9" s="60">
        <v>2.5</v>
      </c>
      <c r="W9" s="326"/>
      <c r="X9" s="58"/>
      <c r="Y9" s="59">
        <v>2.5</v>
      </c>
      <c r="Z9" s="58"/>
      <c r="AA9" s="59"/>
      <c r="AB9" s="60"/>
      <c r="AC9" s="61">
        <v>5</v>
      </c>
      <c r="AD9" s="62"/>
      <c r="AE9" s="62">
        <v>5</v>
      </c>
      <c r="AF9" s="63"/>
      <c r="AG9" s="318">
        <v>6</v>
      </c>
      <c r="AH9" s="60" t="s">
        <v>59</v>
      </c>
      <c r="AI9" s="476"/>
      <c r="AJ9" s="476"/>
      <c r="AK9" s="477"/>
      <c r="AL9" s="102"/>
      <c r="AM9" s="124" t="str">
        <f t="shared" si="0"/>
        <v>dic</v>
      </c>
      <c r="AN9" s="97">
        <f t="shared" si="1"/>
        <v>2022</v>
      </c>
      <c r="AO9" s="125"/>
      <c r="AP9" s="125"/>
      <c r="AQ9" s="125"/>
      <c r="AR9" s="125"/>
      <c r="AS9" s="125"/>
      <c r="AT9" s="122">
        <f t="shared" si="7"/>
        <v>44896</v>
      </c>
      <c r="AU9" s="125">
        <f t="shared" si="8"/>
        <v>2.5</v>
      </c>
      <c r="AV9" s="126">
        <f t="shared" ca="1" si="2"/>
        <v>205</v>
      </c>
      <c r="AW9" s="122">
        <f t="shared" ca="1" si="3"/>
        <v>44896</v>
      </c>
      <c r="AX9" s="127">
        <f t="shared" ca="1" si="4"/>
        <v>2.5</v>
      </c>
      <c r="AY9" s="100" t="e">
        <f t="shared" si="9"/>
        <v>#N/A</v>
      </c>
      <c r="AZ9" s="127">
        <f t="shared" si="10"/>
        <v>2.5</v>
      </c>
      <c r="BA9" s="88" t="e">
        <f t="shared" ca="1" si="11"/>
        <v>#N/A</v>
      </c>
      <c r="BB9" s="125" t="str">
        <f t="shared" ca="1" si="5"/>
        <v/>
      </c>
      <c r="BC9" s="129">
        <f t="shared" si="16"/>
        <v>44774</v>
      </c>
      <c r="BD9" s="125">
        <f t="shared" si="6"/>
        <v>0</v>
      </c>
      <c r="BE9" s="125" t="str">
        <f t="shared" si="12"/>
        <v>ago</v>
      </c>
      <c r="BF9" s="125">
        <f t="shared" si="13"/>
        <v>2022</v>
      </c>
      <c r="BG9" s="125" t="str">
        <f t="shared" si="14"/>
        <v>AGOSTO</v>
      </c>
      <c r="BH9" s="125"/>
      <c r="BI9" s="125"/>
      <c r="BJ9" s="125"/>
      <c r="BK9" s="125"/>
      <c r="BL9" s="90"/>
      <c r="BM9" s="90"/>
      <c r="BN9" s="90"/>
      <c r="BO9" s="90"/>
      <c r="BP9" s="90"/>
    </row>
    <row r="10" spans="1:68" s="49" customFormat="1" ht="27.75" customHeight="1" x14ac:dyDescent="0.2">
      <c r="A10" s="22">
        <f t="shared" si="15"/>
        <v>6</v>
      </c>
      <c r="B10" s="50"/>
      <c r="C10" s="51"/>
      <c r="D10" s="52"/>
      <c r="E10" s="53"/>
      <c r="F10" s="54"/>
      <c r="G10" s="55"/>
      <c r="H10" s="56"/>
      <c r="I10" s="304"/>
      <c r="J10" s="57"/>
      <c r="K10" s="58"/>
      <c r="L10" s="59"/>
      <c r="M10" s="58"/>
      <c r="N10" s="59"/>
      <c r="O10" s="58"/>
      <c r="P10" s="59"/>
      <c r="Q10" s="60"/>
      <c r="R10" s="315"/>
      <c r="S10" s="57"/>
      <c r="T10" s="58"/>
      <c r="U10" s="58"/>
      <c r="V10" s="60"/>
      <c r="W10" s="326"/>
      <c r="X10" s="58"/>
      <c r="Y10" s="59"/>
      <c r="Z10" s="58"/>
      <c r="AA10" s="59"/>
      <c r="AB10" s="60"/>
      <c r="AC10" s="61"/>
      <c r="AD10" s="62"/>
      <c r="AE10" s="62"/>
      <c r="AF10" s="63"/>
      <c r="AG10" s="318"/>
      <c r="AH10" s="60"/>
      <c r="AI10" s="476"/>
      <c r="AJ10" s="476"/>
      <c r="AK10" s="477"/>
      <c r="AL10" s="102"/>
      <c r="AM10" s="124" t="str">
        <f t="shared" si="0"/>
        <v xml:space="preserve"> </v>
      </c>
      <c r="AN10" s="97" t="str">
        <f t="shared" si="1"/>
        <v xml:space="preserve"> </v>
      </c>
      <c r="AO10" s="125"/>
      <c r="AP10" s="125"/>
      <c r="AQ10" s="125"/>
      <c r="AR10" s="125"/>
      <c r="AS10" s="125"/>
      <c r="AT10" s="122" t="e">
        <f t="shared" si="7"/>
        <v>#N/A</v>
      </c>
      <c r="AU10" s="125" t="e">
        <f t="shared" si="8"/>
        <v>#N/A</v>
      </c>
      <c r="AV10" s="126" t="str">
        <f t="shared" ca="1" si="2"/>
        <v/>
      </c>
      <c r="AW10" s="122" t="e">
        <f t="shared" ca="1" si="3"/>
        <v>#N/A</v>
      </c>
      <c r="AX10" s="127" t="e">
        <f t="shared" ca="1" si="4"/>
        <v>#N/A</v>
      </c>
      <c r="AY10" s="100" t="e">
        <f t="shared" si="9"/>
        <v>#N/A</v>
      </c>
      <c r="AZ10" s="127" t="e">
        <f t="shared" si="10"/>
        <v>#N/A</v>
      </c>
      <c r="BA10" s="88" t="e">
        <f t="shared" ca="1" si="11"/>
        <v>#N/A</v>
      </c>
      <c r="BB10" s="125" t="str">
        <f t="shared" ca="1" si="5"/>
        <v/>
      </c>
      <c r="BC10" s="129">
        <f t="shared" si="16"/>
        <v>44743</v>
      </c>
      <c r="BD10" s="125">
        <f t="shared" si="6"/>
        <v>0</v>
      </c>
      <c r="BE10" s="125" t="str">
        <f t="shared" si="12"/>
        <v>jul</v>
      </c>
      <c r="BF10" s="125">
        <f t="shared" si="13"/>
        <v>2022</v>
      </c>
      <c r="BG10" s="125" t="str">
        <f t="shared" si="14"/>
        <v>JULIO</v>
      </c>
      <c r="BH10" s="125"/>
      <c r="BI10" s="125"/>
      <c r="BJ10" s="125"/>
      <c r="BK10" s="125"/>
      <c r="BL10" s="90"/>
      <c r="BM10" s="90"/>
      <c r="BN10" s="90"/>
      <c r="BO10" s="90"/>
      <c r="BP10" s="90"/>
    </row>
    <row r="11" spans="1:68" s="49" customFormat="1" ht="27.75" customHeight="1" x14ac:dyDescent="0.2">
      <c r="A11" s="22">
        <f>A10+1</f>
        <v>7</v>
      </c>
      <c r="B11" s="50"/>
      <c r="C11" s="51"/>
      <c r="D11" s="52"/>
      <c r="E11" s="53"/>
      <c r="F11" s="54"/>
      <c r="G11" s="55"/>
      <c r="H11" s="56"/>
      <c r="I11" s="304"/>
      <c r="J11" s="57"/>
      <c r="K11" s="58"/>
      <c r="L11" s="59"/>
      <c r="M11" s="58"/>
      <c r="N11" s="59"/>
      <c r="O11" s="58"/>
      <c r="P11" s="59"/>
      <c r="Q11" s="60"/>
      <c r="R11" s="315"/>
      <c r="S11" s="57"/>
      <c r="T11" s="58"/>
      <c r="U11" s="58"/>
      <c r="V11" s="60"/>
      <c r="W11" s="326"/>
      <c r="X11" s="58"/>
      <c r="Y11" s="59"/>
      <c r="Z11" s="58"/>
      <c r="AA11" s="59"/>
      <c r="AB11" s="60"/>
      <c r="AC11" s="61"/>
      <c r="AD11" s="62"/>
      <c r="AE11" s="62"/>
      <c r="AF11" s="63"/>
      <c r="AG11" s="318"/>
      <c r="AH11" s="60"/>
      <c r="AI11" s="476"/>
      <c r="AJ11" s="476"/>
      <c r="AK11" s="477"/>
      <c r="AL11" s="102"/>
      <c r="AM11" s="124" t="str">
        <f t="shared" si="0"/>
        <v xml:space="preserve"> </v>
      </c>
      <c r="AN11" s="97" t="str">
        <f t="shared" si="1"/>
        <v xml:space="preserve"> </v>
      </c>
      <c r="AO11" s="125"/>
      <c r="AP11" s="125"/>
      <c r="AQ11" s="125"/>
      <c r="AR11" s="125"/>
      <c r="AS11" s="125"/>
      <c r="AT11" s="122" t="e">
        <f t="shared" si="7"/>
        <v>#N/A</v>
      </c>
      <c r="AU11" s="125" t="e">
        <f t="shared" si="8"/>
        <v>#N/A</v>
      </c>
      <c r="AV11" s="126" t="str">
        <f t="shared" ca="1" si="2"/>
        <v/>
      </c>
      <c r="AW11" s="122" t="e">
        <f t="shared" ca="1" si="3"/>
        <v>#N/A</v>
      </c>
      <c r="AX11" s="127" t="e">
        <f t="shared" ca="1" si="4"/>
        <v>#N/A</v>
      </c>
      <c r="AY11" s="100" t="e">
        <f t="shared" si="9"/>
        <v>#N/A</v>
      </c>
      <c r="AZ11" s="127" t="e">
        <f t="shared" si="10"/>
        <v>#N/A</v>
      </c>
      <c r="BA11" s="88" t="e">
        <f t="shared" ca="1" si="11"/>
        <v>#N/A</v>
      </c>
      <c r="BB11" s="125" t="str">
        <f t="shared" ca="1" si="5"/>
        <v/>
      </c>
      <c r="BC11" s="129">
        <f t="shared" si="16"/>
        <v>44713</v>
      </c>
      <c r="BD11" s="125">
        <f t="shared" si="6"/>
        <v>0</v>
      </c>
      <c r="BE11" s="125" t="str">
        <f t="shared" si="12"/>
        <v>jun</v>
      </c>
      <c r="BF11" s="125">
        <f t="shared" si="13"/>
        <v>2022</v>
      </c>
      <c r="BG11" s="125" t="str">
        <f t="shared" si="14"/>
        <v>JUNIO</v>
      </c>
      <c r="BH11" s="125"/>
      <c r="BI11" s="125"/>
      <c r="BJ11" s="125"/>
      <c r="BK11" s="125"/>
      <c r="BL11" s="90"/>
      <c r="BM11" s="90"/>
      <c r="BN11" s="90"/>
      <c r="BO11" s="90"/>
      <c r="BP11" s="90"/>
    </row>
    <row r="12" spans="1:68" s="49" customFormat="1" ht="27.75" customHeight="1" x14ac:dyDescent="0.2">
      <c r="A12" s="22">
        <f t="shared" si="15"/>
        <v>8</v>
      </c>
      <c r="B12" s="50"/>
      <c r="C12" s="51"/>
      <c r="D12" s="52"/>
      <c r="E12" s="53"/>
      <c r="F12" s="54"/>
      <c r="G12" s="55"/>
      <c r="H12" s="56"/>
      <c r="I12" s="304"/>
      <c r="J12" s="57"/>
      <c r="K12" s="58"/>
      <c r="L12" s="59"/>
      <c r="M12" s="58"/>
      <c r="N12" s="59"/>
      <c r="O12" s="58"/>
      <c r="P12" s="59"/>
      <c r="Q12" s="60"/>
      <c r="R12" s="315"/>
      <c r="S12" s="57"/>
      <c r="T12" s="58"/>
      <c r="U12" s="58"/>
      <c r="V12" s="60"/>
      <c r="W12" s="326"/>
      <c r="X12" s="58"/>
      <c r="Y12" s="59"/>
      <c r="Z12" s="58"/>
      <c r="AA12" s="59"/>
      <c r="AB12" s="60"/>
      <c r="AC12" s="61"/>
      <c r="AD12" s="62"/>
      <c r="AE12" s="62"/>
      <c r="AF12" s="63"/>
      <c r="AG12" s="318"/>
      <c r="AH12" s="60"/>
      <c r="AI12" s="476"/>
      <c r="AJ12" s="476"/>
      <c r="AK12" s="477"/>
      <c r="AL12" s="102"/>
      <c r="AM12" s="124" t="str">
        <f t="shared" si="0"/>
        <v xml:space="preserve"> </v>
      </c>
      <c r="AN12" s="97" t="str">
        <f t="shared" si="1"/>
        <v xml:space="preserve"> </v>
      </c>
      <c r="AO12" s="125"/>
      <c r="AP12" s="125"/>
      <c r="AQ12" s="125"/>
      <c r="AR12" s="125"/>
      <c r="AS12" s="125"/>
      <c r="AT12" s="122" t="e">
        <f t="shared" si="7"/>
        <v>#N/A</v>
      </c>
      <c r="AU12" s="125" t="e">
        <f t="shared" si="8"/>
        <v>#N/A</v>
      </c>
      <c r="AV12" s="126" t="str">
        <f t="shared" ca="1" si="2"/>
        <v/>
      </c>
      <c r="AW12" s="122" t="e">
        <f t="shared" ca="1" si="3"/>
        <v>#N/A</v>
      </c>
      <c r="AX12" s="127" t="e">
        <f t="shared" ca="1" si="4"/>
        <v>#N/A</v>
      </c>
      <c r="AY12" s="100" t="e">
        <f t="shared" si="9"/>
        <v>#N/A</v>
      </c>
      <c r="AZ12" s="127" t="e">
        <f t="shared" si="10"/>
        <v>#N/A</v>
      </c>
      <c r="BA12" s="88" t="e">
        <f t="shared" ca="1" si="11"/>
        <v>#N/A</v>
      </c>
      <c r="BB12" s="125" t="str">
        <f t="shared" ca="1" si="5"/>
        <v/>
      </c>
      <c r="BC12" s="129">
        <f t="shared" si="16"/>
        <v>44682</v>
      </c>
      <c r="BD12" s="125">
        <f t="shared" si="6"/>
        <v>3.75</v>
      </c>
      <c r="BE12" s="125" t="str">
        <f t="shared" si="12"/>
        <v>may</v>
      </c>
      <c r="BF12" s="125">
        <f t="shared" si="13"/>
        <v>2022</v>
      </c>
      <c r="BG12" s="125" t="str">
        <f t="shared" si="14"/>
        <v>MAYO</v>
      </c>
      <c r="BH12" s="125"/>
      <c r="BI12" s="125"/>
      <c r="BJ12" s="125"/>
      <c r="BK12" s="125"/>
      <c r="BL12" s="90"/>
      <c r="BM12" s="90"/>
      <c r="BN12" s="90"/>
      <c r="BO12" s="90"/>
      <c r="BP12" s="90"/>
    </row>
    <row r="13" spans="1:68" s="49" customFormat="1" ht="27.75" customHeight="1" x14ac:dyDescent="0.2">
      <c r="A13" s="22">
        <f t="shared" si="15"/>
        <v>9</v>
      </c>
      <c r="B13" s="50"/>
      <c r="C13" s="51"/>
      <c r="D13" s="52"/>
      <c r="E13" s="53"/>
      <c r="F13" s="54"/>
      <c r="G13" s="55"/>
      <c r="H13" s="56"/>
      <c r="I13" s="304"/>
      <c r="J13" s="57"/>
      <c r="K13" s="58"/>
      <c r="L13" s="59"/>
      <c r="M13" s="58"/>
      <c r="N13" s="59"/>
      <c r="O13" s="58"/>
      <c r="P13" s="59"/>
      <c r="Q13" s="60"/>
      <c r="R13" s="315"/>
      <c r="S13" s="57"/>
      <c r="T13" s="58"/>
      <c r="U13" s="58"/>
      <c r="V13" s="60"/>
      <c r="W13" s="326"/>
      <c r="X13" s="58"/>
      <c r="Y13" s="59"/>
      <c r="Z13" s="58"/>
      <c r="AA13" s="59"/>
      <c r="AB13" s="60"/>
      <c r="AC13" s="61"/>
      <c r="AD13" s="62"/>
      <c r="AE13" s="62"/>
      <c r="AF13" s="63"/>
      <c r="AG13" s="318"/>
      <c r="AH13" s="60"/>
      <c r="AI13" s="476"/>
      <c r="AJ13" s="476"/>
      <c r="AK13" s="477"/>
      <c r="AL13" s="102"/>
      <c r="AM13" s="124" t="str">
        <f t="shared" si="0"/>
        <v xml:space="preserve"> </v>
      </c>
      <c r="AN13" s="97" t="str">
        <f t="shared" si="1"/>
        <v xml:space="preserve"> </v>
      </c>
      <c r="AO13" s="125"/>
      <c r="AP13" s="125"/>
      <c r="AQ13" s="125"/>
      <c r="AR13" s="125"/>
      <c r="AS13" s="125"/>
      <c r="AT13" s="122" t="e">
        <f t="shared" si="7"/>
        <v>#N/A</v>
      </c>
      <c r="AU13" s="125" t="e">
        <f t="shared" si="8"/>
        <v>#N/A</v>
      </c>
      <c r="AV13" s="126" t="str">
        <f t="shared" ca="1" si="2"/>
        <v/>
      </c>
      <c r="AW13" s="122" t="e">
        <f t="shared" ca="1" si="3"/>
        <v>#N/A</v>
      </c>
      <c r="AX13" s="127" t="e">
        <f t="shared" ca="1" si="4"/>
        <v>#N/A</v>
      </c>
      <c r="AY13" s="100" t="e">
        <f t="shared" si="9"/>
        <v>#N/A</v>
      </c>
      <c r="AZ13" s="127" t="e">
        <f t="shared" si="10"/>
        <v>#N/A</v>
      </c>
      <c r="BA13" s="88" t="e">
        <f t="shared" ca="1" si="11"/>
        <v>#N/A</v>
      </c>
      <c r="BB13" s="125" t="str">
        <f t="shared" ca="1" si="5"/>
        <v/>
      </c>
      <c r="BC13" s="129">
        <f t="shared" si="16"/>
        <v>44652</v>
      </c>
      <c r="BD13" s="125">
        <f t="shared" si="6"/>
        <v>0</v>
      </c>
      <c r="BE13" s="125" t="str">
        <f t="shared" si="12"/>
        <v>abr</v>
      </c>
      <c r="BF13" s="125">
        <f t="shared" si="13"/>
        <v>2022</v>
      </c>
      <c r="BG13" s="125" t="str">
        <f t="shared" si="14"/>
        <v>ABRIL</v>
      </c>
      <c r="BH13" s="125"/>
      <c r="BI13" s="125"/>
      <c r="BJ13" s="125"/>
      <c r="BK13" s="125"/>
      <c r="BL13" s="90"/>
      <c r="BM13" s="90"/>
      <c r="BN13" s="90"/>
      <c r="BO13" s="90"/>
      <c r="BP13" s="90"/>
    </row>
    <row r="14" spans="1:68" s="49" customFormat="1" ht="27.75" customHeight="1" thickBot="1" x14ac:dyDescent="0.25">
      <c r="A14" s="23">
        <f t="shared" si="15"/>
        <v>10</v>
      </c>
      <c r="B14" s="64"/>
      <c r="C14" s="65"/>
      <c r="D14" s="66"/>
      <c r="E14" s="67"/>
      <c r="F14" s="68"/>
      <c r="G14" s="69"/>
      <c r="H14" s="70"/>
      <c r="I14" s="305"/>
      <c r="J14" s="71"/>
      <c r="K14" s="72"/>
      <c r="L14" s="73"/>
      <c r="M14" s="72"/>
      <c r="N14" s="73"/>
      <c r="O14" s="72"/>
      <c r="P14" s="73"/>
      <c r="Q14" s="74"/>
      <c r="R14" s="316"/>
      <c r="S14" s="71"/>
      <c r="T14" s="72"/>
      <c r="U14" s="72"/>
      <c r="V14" s="74"/>
      <c r="W14" s="327"/>
      <c r="X14" s="72"/>
      <c r="Y14" s="73"/>
      <c r="Z14" s="72"/>
      <c r="AA14" s="73"/>
      <c r="AB14" s="74"/>
      <c r="AC14" s="75"/>
      <c r="AD14" s="76"/>
      <c r="AE14" s="76"/>
      <c r="AF14" s="77"/>
      <c r="AG14" s="319"/>
      <c r="AH14" s="74"/>
      <c r="AI14" s="480"/>
      <c r="AJ14" s="480"/>
      <c r="AK14" s="481"/>
      <c r="AL14" s="102"/>
      <c r="AM14" s="124" t="str">
        <f t="shared" si="0"/>
        <v xml:space="preserve"> </v>
      </c>
      <c r="AN14" s="97" t="str">
        <f t="shared" si="1"/>
        <v xml:space="preserve"> </v>
      </c>
      <c r="AO14" s="125"/>
      <c r="AP14" s="125"/>
      <c r="AQ14" s="125"/>
      <c r="AR14" s="125"/>
      <c r="AS14" s="125"/>
      <c r="AT14" s="122" t="e">
        <f t="shared" si="7"/>
        <v>#N/A</v>
      </c>
      <c r="AU14" s="125" t="e">
        <f t="shared" si="8"/>
        <v>#N/A</v>
      </c>
      <c r="AV14" s="126" t="str">
        <f t="shared" ca="1" si="2"/>
        <v/>
      </c>
      <c r="AW14" s="122" t="e">
        <f t="shared" ca="1" si="3"/>
        <v>#N/A</v>
      </c>
      <c r="AX14" s="127" t="e">
        <f t="shared" ca="1" si="4"/>
        <v>#N/A</v>
      </c>
      <c r="AY14" s="100" t="e">
        <f t="shared" si="9"/>
        <v>#N/A</v>
      </c>
      <c r="AZ14" s="127" t="e">
        <f t="shared" si="10"/>
        <v>#N/A</v>
      </c>
      <c r="BA14" s="88" t="e">
        <f t="shared" ca="1" si="11"/>
        <v>#N/A</v>
      </c>
      <c r="BB14" s="125" t="str">
        <f t="shared" ca="1" si="5"/>
        <v/>
      </c>
      <c r="BC14" s="129">
        <f t="shared" si="16"/>
        <v>44621</v>
      </c>
      <c r="BD14" s="125">
        <f t="shared" si="6"/>
        <v>0</v>
      </c>
      <c r="BE14" s="125" t="str">
        <f t="shared" si="12"/>
        <v>mar</v>
      </c>
      <c r="BF14" s="125">
        <f t="shared" si="13"/>
        <v>2022</v>
      </c>
      <c r="BG14" s="125" t="str">
        <f t="shared" si="14"/>
        <v>MARZO</v>
      </c>
      <c r="BH14" s="125"/>
      <c r="BI14" s="125"/>
      <c r="BJ14" s="125"/>
      <c r="BK14" s="125"/>
      <c r="BL14" s="90"/>
      <c r="BM14" s="90"/>
      <c r="BN14" s="90"/>
      <c r="BO14" s="90"/>
      <c r="BP14" s="90"/>
    </row>
    <row r="15" spans="1:68" ht="4.5" customHeight="1" thickBot="1" x14ac:dyDescent="0.25">
      <c r="A15" s="89">
        <f>AL1</f>
        <v>0</v>
      </c>
      <c r="B15" s="271"/>
      <c r="C15" s="271"/>
      <c r="D15" s="271"/>
      <c r="E15" s="271"/>
      <c r="F15" s="271"/>
      <c r="G15" s="271"/>
      <c r="H15" s="271"/>
      <c r="I15" s="271"/>
      <c r="J15" s="309"/>
      <c r="K15" s="309"/>
      <c r="L15" s="309"/>
      <c r="M15" s="309"/>
      <c r="N15" s="309"/>
      <c r="O15" s="309"/>
      <c r="P15" s="309"/>
      <c r="Q15" s="309"/>
      <c r="R15" s="309"/>
      <c r="S15" s="324"/>
      <c r="T15" s="324"/>
      <c r="U15" s="324"/>
      <c r="V15" s="324"/>
      <c r="W15" s="324"/>
      <c r="X15" s="324"/>
      <c r="Y15" s="324"/>
      <c r="Z15" s="324"/>
      <c r="AA15" s="324" t="s">
        <v>53</v>
      </c>
      <c r="AB15" s="324" t="s">
        <v>56</v>
      </c>
      <c r="AC15" s="309" t="s">
        <v>60</v>
      </c>
      <c r="AD15" s="272" t="s">
        <v>57</v>
      </c>
      <c r="AE15" s="273" t="s">
        <v>59</v>
      </c>
      <c r="AF15" s="272" t="s">
        <v>58</v>
      </c>
      <c r="AG15" s="274" t="s">
        <v>61</v>
      </c>
      <c r="AH15" s="474">
        <f>AK18</f>
        <v>1</v>
      </c>
      <c r="AI15" s="475"/>
      <c r="AJ15" s="475"/>
      <c r="AK15" s="475"/>
      <c r="AL15" s="33"/>
      <c r="AM15" s="33"/>
      <c r="AN15" s="33"/>
      <c r="AT15" s="122" t="e">
        <f t="shared" ref="AT15:AT24" si="17">IF(ISBLANK($B19),NA(),$B19)</f>
        <v>#N/A</v>
      </c>
      <c r="AU15" s="125" t="e">
        <f t="shared" ref="AU15:AU24" si="18">IF(ISBLANK($I19),NA(),$I19)</f>
        <v>#N/A</v>
      </c>
      <c r="AV15" s="126" t="str">
        <f t="shared" ca="1" si="2"/>
        <v/>
      </c>
      <c r="AW15" s="122" t="e">
        <f t="shared" ca="1" si="3"/>
        <v>#N/A</v>
      </c>
      <c r="AX15" s="127" t="e">
        <f t="shared" ca="1" si="4"/>
        <v>#N/A</v>
      </c>
      <c r="AY15" s="100" t="e">
        <f t="shared" ref="AY15:AY24" si="19">IF(S19=0,NA(),S19)</f>
        <v>#N/A</v>
      </c>
      <c r="AZ15" s="127" t="e">
        <f>IF(V19=0,NA(),V19)</f>
        <v>#N/A</v>
      </c>
      <c r="BA15" s="88" t="e">
        <f t="shared" ca="1" si="11"/>
        <v>#N/A</v>
      </c>
      <c r="BB15" s="125" t="str">
        <f t="shared" ca="1" si="5"/>
        <v/>
      </c>
      <c r="BC15" s="129">
        <f t="shared" si="16"/>
        <v>44593</v>
      </c>
      <c r="BD15" s="125">
        <f t="shared" si="6"/>
        <v>0</v>
      </c>
      <c r="BE15" s="125" t="str">
        <f t="shared" si="12"/>
        <v>feb</v>
      </c>
      <c r="BF15" s="125">
        <f t="shared" si="13"/>
        <v>2022</v>
      </c>
      <c r="BG15" s="125" t="str">
        <f t="shared" si="14"/>
        <v>FEBRERO</v>
      </c>
    </row>
    <row r="16" spans="1:68" ht="26.25" customHeight="1" x14ac:dyDescent="0.2">
      <c r="A16" s="180">
        <f>A5</f>
        <v>1</v>
      </c>
      <c r="B16" s="501"/>
      <c r="C16" s="501"/>
      <c r="D16" s="501"/>
      <c r="E16" s="502"/>
      <c r="F16" s="493" t="str">
        <f>IF(Portada!$A$1="www.fly-logics.com","TOTAL DE ESTA PÁGINA",0)</f>
        <v>TOTAL DE ESTA PÁGINA</v>
      </c>
      <c r="G16" s="494"/>
      <c r="H16" s="495"/>
      <c r="I16" s="348">
        <f>IF(Portada!$A$1="www.fly-logics.com",IF(SUM(I5:I15)=0," ",SUM(I5:I15)),0)</f>
        <v>6.25</v>
      </c>
      <c r="J16" s="349">
        <f>IF(Portada!$A$1="www.fly-logics.com",IF(SUM(J5:J15)=0," ",SUM(J5:J15)),0)</f>
        <v>6.25</v>
      </c>
      <c r="K16" s="350" t="str">
        <f>IF(Portada!$A$1="www.fly-logics.com",IF(SUM(K5:K15)=0," ",SUM(K5:K15)),0)</f>
        <v xml:space="preserve"> </v>
      </c>
      <c r="L16" s="351" t="str">
        <f>IF(Portada!$A$1="www.fly-logics.com",IF(SUM(L5:L15)=0," ",SUM(L5:L15)),0)</f>
        <v xml:space="preserve"> </v>
      </c>
      <c r="M16" s="350" t="str">
        <f>IF(Portada!$A$1="www.fly-logics.com",IF(SUM(M5:M15)=0," ",SUM(M5:M15)),0)</f>
        <v xml:space="preserve"> </v>
      </c>
      <c r="N16" s="351" t="str">
        <f>IF(Portada!$A$1="www.fly-logics.com",IF(SUM(N5:N15)=0," ",SUM(N5:N15)),0)</f>
        <v xml:space="preserve"> </v>
      </c>
      <c r="O16" s="350" t="str">
        <f>IF(Portada!$A$1="www.fly-logics.com",IF(SUM(O5:O15)=0," ",SUM(O5:O15)),0)</f>
        <v xml:space="preserve"> </v>
      </c>
      <c r="P16" s="351" t="str">
        <f>IF(Portada!$A$1="www.fly-logics.com",IF(SUM(P5:P15)=0," ",SUM(P5:P15)),0)</f>
        <v xml:space="preserve"> </v>
      </c>
      <c r="Q16" s="352" t="str">
        <f>IF(Portada!$A$1="www.fly-logics.com",IF(SUM(Q5:Q15)=0," ",SUM(Q5:Q15)),0)</f>
        <v xml:space="preserve"> </v>
      </c>
      <c r="R16" s="353"/>
      <c r="S16" s="349" t="str">
        <f>IF(Portada!$A$1="www.fly-logics.com",IF(SUM(S5:S15)=0," ",SUM(S5:S15)),0)</f>
        <v xml:space="preserve"> </v>
      </c>
      <c r="T16" s="350">
        <f>IF(Portada!$A$1="www.fly-logics.com",IF(SUM(T5:T15)=0," ",SUM(T5:T15)),0)</f>
        <v>8.75</v>
      </c>
      <c r="U16" s="350">
        <f>IF(Portada!$A$1="www.fly-logics.com",IF(SUM(U5:U15)=0," ",SUM(U5:U15)),0)</f>
        <v>10</v>
      </c>
      <c r="V16" s="350">
        <f>IF(Portada!$A$1="www.fly-logics.com",IF(SUM(V5:V15)=0," ",SUM(V5:V15)),0)</f>
        <v>2.5</v>
      </c>
      <c r="W16" s="351" t="str">
        <f>IF(Portada!$A$1="www.fly-logics.com",IF(SUM(W5:W15)=0," ",SUM(W5:W15)),0)</f>
        <v xml:space="preserve"> </v>
      </c>
      <c r="X16" s="350" t="str">
        <f>IF(Portada!$A$1="www.fly-logics.com",IF(SUM(X5:X15)=0," ",SUM(X5:X15)),0)</f>
        <v xml:space="preserve"> </v>
      </c>
      <c r="Y16" s="351">
        <f>IF(Portada!$A$1="www.fly-logics.com",IF(SUM(Y5:Y15)=0," ",SUM(Y5:Y15)),0)</f>
        <v>2.5</v>
      </c>
      <c r="Z16" s="350" t="str">
        <f>IF(Portada!$A$1="www.fly-logics.com",IF(SUM(Z5:Z15)=0," ",SUM(Z5:Z15)),0)</f>
        <v xml:space="preserve"> </v>
      </c>
      <c r="AA16" s="351">
        <f>IF(Portada!$A$1="www.fly-logics.com",IF(SUM(AA5:AA15)=0," ",SUM(AA5:AA15)),0)</f>
        <v>3.75</v>
      </c>
      <c r="AB16" s="352" t="str">
        <f>IF(Portada!$A$1="www.fly-logics.com",IF(SUM(AB5:AB15)=0," ",SUM(AB5:AB15)),0)</f>
        <v xml:space="preserve"> </v>
      </c>
      <c r="AC16" s="354">
        <f>IF(Portada!$A$1="www.fly-logics.com",IF(SUM(AC5:AC15)=0," ",SUM(AC5:AC15)),0)</f>
        <v>9</v>
      </c>
      <c r="AD16" s="355" t="str">
        <f>IF(Portada!$A$1="www.fly-logics.com",IF(SUM(AD5:AD15)=0," ",SUM(AD5:AD15)),0)</f>
        <v xml:space="preserve"> </v>
      </c>
      <c r="AE16" s="355">
        <f>IF(Portada!$A$1="www.fly-logics.com",IF(SUM(AE5:AE15)=0," ",SUM(AE5:AE15)),0)</f>
        <v>9</v>
      </c>
      <c r="AF16" s="356" t="str">
        <f>IF(Portada!$A$1="www.fly-logics.com",IF(SUM(AF5:AF15)=0," ",SUM(AF5:AF15)),0)</f>
        <v xml:space="preserve"> </v>
      </c>
      <c r="AG16" s="357">
        <f>IF(Portada!$A$1="www.fly-logics.com",IF(SUM(AG5:AG15)=0," ",SUM(AG5:AG15)),0)</f>
        <v>11</v>
      </c>
      <c r="AH16" s="482" t="str">
        <f>IF(Portada!$A$1="www.fly-logics.com","Certifico que todos los datos en esta
bitácora son fidedignos",0)</f>
        <v>Certifico que todos los datos en esta
bitácora son fidedignos</v>
      </c>
      <c r="AI16" s="483"/>
      <c r="AJ16" s="483"/>
      <c r="AK16" s="484"/>
      <c r="AL16" s="131"/>
      <c r="AM16" s="131"/>
      <c r="AN16" s="131"/>
      <c r="AT16" s="122" t="e">
        <f t="shared" si="17"/>
        <v>#N/A</v>
      </c>
      <c r="AU16" s="125" t="e">
        <f t="shared" si="18"/>
        <v>#N/A</v>
      </c>
      <c r="AV16" s="126" t="str">
        <f t="shared" ca="1" si="2"/>
        <v/>
      </c>
      <c r="AW16" s="122" t="e">
        <f t="shared" ca="1" si="3"/>
        <v>#N/A</v>
      </c>
      <c r="AX16" s="127" t="e">
        <f t="shared" ca="1" si="4"/>
        <v>#N/A</v>
      </c>
      <c r="AY16" s="100" t="e">
        <f t="shared" si="19"/>
        <v>#N/A</v>
      </c>
      <c r="AZ16" s="127" t="e">
        <f t="shared" ref="AZ16:AZ24" si="20">IF(V20=0,NA(),V20)</f>
        <v>#N/A</v>
      </c>
      <c r="BA16" s="88" t="e">
        <f t="shared" ca="1" si="11"/>
        <v>#N/A</v>
      </c>
      <c r="BB16" s="125" t="str">
        <f t="shared" ca="1" si="5"/>
        <v/>
      </c>
      <c r="BC16" s="129">
        <f t="shared" si="16"/>
        <v>44562</v>
      </c>
      <c r="BD16" s="125">
        <f t="shared" si="6"/>
        <v>0</v>
      </c>
      <c r="BE16" s="125" t="str">
        <f t="shared" si="12"/>
        <v>ene</v>
      </c>
      <c r="BF16" s="125">
        <f t="shared" si="13"/>
        <v>2022</v>
      </c>
      <c r="BG16" s="125" t="str">
        <f t="shared" si="14"/>
        <v>ENERO</v>
      </c>
    </row>
    <row r="17" spans="1:68" ht="26.25" customHeight="1" x14ac:dyDescent="0.2">
      <c r="A17" s="499">
        <f>AL1</f>
        <v>0</v>
      </c>
      <c r="B17" s="503"/>
      <c r="C17" s="503"/>
      <c r="D17" s="503"/>
      <c r="E17" s="504"/>
      <c r="F17" s="496" t="str">
        <f>IF(Portada!$A$1="www.fly-logics.com","TOTAL BITÁCORA ANTERIOR",0)</f>
        <v>TOTAL BITÁCORA ANTERIOR</v>
      </c>
      <c r="G17" s="497"/>
      <c r="H17" s="498"/>
      <c r="I17" s="296"/>
      <c r="J17" s="297"/>
      <c r="K17" s="298"/>
      <c r="L17" s="299"/>
      <c r="M17" s="298"/>
      <c r="N17" s="299"/>
      <c r="O17" s="298"/>
      <c r="P17" s="299"/>
      <c r="Q17" s="300"/>
      <c r="R17" s="320"/>
      <c r="S17" s="297"/>
      <c r="T17" s="298"/>
      <c r="U17" s="298"/>
      <c r="V17" s="298"/>
      <c r="W17" s="299"/>
      <c r="X17" s="298"/>
      <c r="Y17" s="299"/>
      <c r="Z17" s="298"/>
      <c r="AA17" s="299"/>
      <c r="AB17" s="300"/>
      <c r="AC17" s="322"/>
      <c r="AD17" s="301"/>
      <c r="AE17" s="301"/>
      <c r="AF17" s="302"/>
      <c r="AG17" s="303"/>
      <c r="AH17" s="487"/>
      <c r="AI17" s="488"/>
      <c r="AJ17" s="488"/>
      <c r="AK17" s="489"/>
      <c r="AL17" s="131"/>
      <c r="AM17" s="131"/>
      <c r="AN17" s="131"/>
      <c r="AT17" s="122" t="e">
        <f t="shared" si="17"/>
        <v>#N/A</v>
      </c>
      <c r="AU17" s="125" t="e">
        <f t="shared" si="18"/>
        <v>#N/A</v>
      </c>
      <c r="AV17" s="126" t="str">
        <f t="shared" ca="1" si="2"/>
        <v/>
      </c>
      <c r="AW17" s="122" t="e">
        <f t="shared" ca="1" si="3"/>
        <v>#N/A</v>
      </c>
      <c r="AX17" s="127" t="e">
        <f t="shared" ca="1" si="4"/>
        <v>#N/A</v>
      </c>
      <c r="AY17" s="100" t="e">
        <f t="shared" si="19"/>
        <v>#N/A</v>
      </c>
      <c r="AZ17" s="127" t="e">
        <f t="shared" si="20"/>
        <v>#N/A</v>
      </c>
      <c r="BA17" s="88" t="e">
        <f t="shared" ca="1" si="11"/>
        <v>#N/A</v>
      </c>
      <c r="BB17" s="125" t="str">
        <f t="shared" ca="1" si="5"/>
        <v/>
      </c>
      <c r="BC17" s="129">
        <f t="shared" si="16"/>
        <v>44531</v>
      </c>
      <c r="BD17" s="125">
        <f t="shared" si="6"/>
        <v>0</v>
      </c>
      <c r="BE17" s="125" t="str">
        <f t="shared" si="12"/>
        <v>dic</v>
      </c>
      <c r="BF17" s="125">
        <f t="shared" si="13"/>
        <v>2021</v>
      </c>
      <c r="BG17" s="125" t="str">
        <f t="shared" si="14"/>
        <v>DICIEMBRE</v>
      </c>
    </row>
    <row r="18" spans="1:68" ht="26.25" customHeight="1" thickBot="1" x14ac:dyDescent="0.25">
      <c r="A18" s="500"/>
      <c r="B18" s="505" t="str">
        <f>IF(Portada!$A$1="www.fly-logics.com","Entidad que certifica Hrs. de vuelo
TIMBRE Y FIRMA",0)</f>
        <v>Entidad que certifica Hrs. de vuelo
TIMBRE Y FIRMA</v>
      </c>
      <c r="C18" s="505"/>
      <c r="D18" s="505"/>
      <c r="E18" s="506"/>
      <c r="F18" s="490" t="str">
        <f>IF(Portada!$A$1="www.fly-logics.com","TOTAL A LA FECHA",0)</f>
        <v>TOTAL A LA FECHA</v>
      </c>
      <c r="G18" s="491"/>
      <c r="H18" s="492"/>
      <c r="I18" s="31">
        <f t="shared" ref="I18:Q18" si="21">IF(SUM(I16:I17)=0," ",SUM(I16:I17))</f>
        <v>6.25</v>
      </c>
      <c r="J18" s="27">
        <f t="shared" si="21"/>
        <v>6.25</v>
      </c>
      <c r="K18" s="24" t="str">
        <f t="shared" si="21"/>
        <v xml:space="preserve"> </v>
      </c>
      <c r="L18" s="25" t="str">
        <f t="shared" si="21"/>
        <v xml:space="preserve"> </v>
      </c>
      <c r="M18" s="24" t="str">
        <f t="shared" si="21"/>
        <v xml:space="preserve"> </v>
      </c>
      <c r="N18" s="25" t="str">
        <f t="shared" si="21"/>
        <v xml:space="preserve"> </v>
      </c>
      <c r="O18" s="24" t="str">
        <f t="shared" si="21"/>
        <v xml:space="preserve"> </v>
      </c>
      <c r="P18" s="25" t="str">
        <f t="shared" si="21"/>
        <v xml:space="preserve"> </v>
      </c>
      <c r="Q18" s="26" t="str">
        <f t="shared" si="21"/>
        <v xml:space="preserve"> </v>
      </c>
      <c r="R18" s="321"/>
      <c r="S18" s="27" t="str">
        <f t="shared" ref="S18:AG18" si="22">IF(SUM(S16:S17)=0," ",SUM(S16:S17))</f>
        <v xml:space="preserve"> </v>
      </c>
      <c r="T18" s="24">
        <f t="shared" si="22"/>
        <v>8.75</v>
      </c>
      <c r="U18" s="24">
        <f t="shared" si="22"/>
        <v>10</v>
      </c>
      <c r="V18" s="24">
        <f t="shared" si="22"/>
        <v>2.5</v>
      </c>
      <c r="W18" s="25" t="str">
        <f t="shared" si="22"/>
        <v xml:space="preserve"> </v>
      </c>
      <c r="X18" s="24" t="str">
        <f t="shared" si="22"/>
        <v xml:space="preserve"> </v>
      </c>
      <c r="Y18" s="25">
        <f t="shared" si="22"/>
        <v>2.5</v>
      </c>
      <c r="Z18" s="24" t="str">
        <f t="shared" si="22"/>
        <v xml:space="preserve"> </v>
      </c>
      <c r="AA18" s="25">
        <f t="shared" si="22"/>
        <v>3.75</v>
      </c>
      <c r="AB18" s="26" t="str">
        <f t="shared" si="22"/>
        <v xml:space="preserve"> </v>
      </c>
      <c r="AC18" s="323">
        <f t="shared" si="22"/>
        <v>9</v>
      </c>
      <c r="AD18" s="28" t="str">
        <f t="shared" si="22"/>
        <v xml:space="preserve"> </v>
      </c>
      <c r="AE18" s="28">
        <f t="shared" si="22"/>
        <v>9</v>
      </c>
      <c r="AF18" s="30" t="str">
        <f t="shared" si="22"/>
        <v xml:space="preserve"> </v>
      </c>
      <c r="AG18" s="32">
        <f t="shared" si="22"/>
        <v>11</v>
      </c>
      <c r="AH18" s="485" t="str">
        <f>IF(Portada!$A$1="www.fly-logics.com","_____________________________
FIRMA PILOTO",0)</f>
        <v>_____________________________
FIRMA PILOTO</v>
      </c>
      <c r="AI18" s="486"/>
      <c r="AJ18" s="486"/>
      <c r="AK18" s="181">
        <f>A16</f>
        <v>1</v>
      </c>
      <c r="AL18" s="132"/>
      <c r="AM18" s="132"/>
      <c r="AN18" s="132"/>
      <c r="AT18" s="122" t="e">
        <f t="shared" si="17"/>
        <v>#N/A</v>
      </c>
      <c r="AU18" s="125" t="e">
        <f t="shared" si="18"/>
        <v>#N/A</v>
      </c>
      <c r="AV18" s="126" t="str">
        <f t="shared" ca="1" si="2"/>
        <v/>
      </c>
      <c r="AW18" s="122" t="e">
        <f t="shared" ca="1" si="3"/>
        <v>#N/A</v>
      </c>
      <c r="AX18" s="127" t="e">
        <f t="shared" ca="1" si="4"/>
        <v>#N/A</v>
      </c>
      <c r="AY18" s="100" t="e">
        <f t="shared" si="19"/>
        <v>#N/A</v>
      </c>
      <c r="AZ18" s="127" t="e">
        <f t="shared" si="20"/>
        <v>#N/A</v>
      </c>
      <c r="BA18" s="88" t="e">
        <f t="shared" ca="1" si="11"/>
        <v>#N/A</v>
      </c>
      <c r="BB18" s="125" t="str">
        <f t="shared" ca="1" si="5"/>
        <v/>
      </c>
      <c r="BC18" s="129">
        <f t="shared" si="16"/>
        <v>44501</v>
      </c>
      <c r="BD18" s="125">
        <f t="shared" si="6"/>
        <v>0</v>
      </c>
      <c r="BE18" s="125" t="str">
        <f t="shared" si="12"/>
        <v>nov</v>
      </c>
      <c r="BF18" s="125">
        <f t="shared" si="13"/>
        <v>2021</v>
      </c>
      <c r="BG18" s="125" t="str">
        <f t="shared" si="14"/>
        <v>NOVIEMBRE</v>
      </c>
    </row>
    <row r="19" spans="1:68" s="49" customFormat="1" ht="27.75" customHeight="1" x14ac:dyDescent="0.2">
      <c r="A19" s="29">
        <f>A14+1</f>
        <v>11</v>
      </c>
      <c r="B19" s="39"/>
      <c r="C19" s="40"/>
      <c r="D19" s="41"/>
      <c r="E19" s="42"/>
      <c r="F19" s="43"/>
      <c r="G19" s="44"/>
      <c r="H19" s="45"/>
      <c r="I19" s="310"/>
      <c r="J19" s="306"/>
      <c r="K19" s="307"/>
      <c r="L19" s="308"/>
      <c r="M19" s="307"/>
      <c r="N19" s="308"/>
      <c r="O19" s="307"/>
      <c r="P19" s="308"/>
      <c r="Q19" s="167"/>
      <c r="R19" s="314"/>
      <c r="S19" s="46"/>
      <c r="T19" s="47"/>
      <c r="U19" s="47"/>
      <c r="V19" s="48"/>
      <c r="W19" s="325"/>
      <c r="X19" s="307"/>
      <c r="Y19" s="308"/>
      <c r="Z19" s="307"/>
      <c r="AA19" s="308"/>
      <c r="AB19" s="167"/>
      <c r="AC19" s="311"/>
      <c r="AD19" s="312"/>
      <c r="AE19" s="312"/>
      <c r="AF19" s="313"/>
      <c r="AG19" s="317"/>
      <c r="AH19" s="167"/>
      <c r="AI19" s="478"/>
      <c r="AJ19" s="478"/>
      <c r="AK19" s="479"/>
      <c r="AL19" s="102"/>
      <c r="AM19" s="124" t="str">
        <f t="shared" ref="AM19:AM28" si="23">IF(B19=0," ",TEXT(B19,"MMM"))</f>
        <v xml:space="preserve"> </v>
      </c>
      <c r="AN19" s="97" t="str">
        <f t="shared" ref="AN19:AN28" si="24">IF(B19=0," ",YEAR(B19))</f>
        <v xml:space="preserve"> </v>
      </c>
      <c r="AO19" s="125"/>
      <c r="AP19" s="125"/>
      <c r="AQ19" s="125"/>
      <c r="AR19" s="125"/>
      <c r="AS19" s="125"/>
      <c r="AT19" s="122" t="e">
        <f t="shared" si="17"/>
        <v>#N/A</v>
      </c>
      <c r="AU19" s="125" t="e">
        <f t="shared" si="18"/>
        <v>#N/A</v>
      </c>
      <c r="AV19" s="126" t="str">
        <f t="shared" ca="1" si="2"/>
        <v/>
      </c>
      <c r="AW19" s="122" t="e">
        <f t="shared" ca="1" si="3"/>
        <v>#N/A</v>
      </c>
      <c r="AX19" s="127" t="e">
        <f t="shared" ca="1" si="4"/>
        <v>#N/A</v>
      </c>
      <c r="AY19" s="100" t="e">
        <f t="shared" si="19"/>
        <v>#N/A</v>
      </c>
      <c r="AZ19" s="127" t="e">
        <f t="shared" si="20"/>
        <v>#N/A</v>
      </c>
      <c r="BA19" s="88" t="e">
        <f t="shared" ca="1" si="11"/>
        <v>#N/A</v>
      </c>
      <c r="BB19" s="125" t="str">
        <f t="shared" ca="1" si="5"/>
        <v/>
      </c>
      <c r="BC19" s="129">
        <f t="shared" si="16"/>
        <v>44470</v>
      </c>
      <c r="BD19" s="125">
        <f t="shared" si="6"/>
        <v>0</v>
      </c>
      <c r="BE19" s="125" t="str">
        <f t="shared" si="12"/>
        <v>oct</v>
      </c>
      <c r="BF19" s="125">
        <f t="shared" si="13"/>
        <v>2021</v>
      </c>
      <c r="BG19" s="125" t="str">
        <f t="shared" si="14"/>
        <v>OCTUBRE</v>
      </c>
      <c r="BH19" s="125"/>
      <c r="BI19" s="125"/>
      <c r="BJ19" s="125"/>
      <c r="BK19" s="125"/>
      <c r="BL19" s="90"/>
      <c r="BM19" s="90"/>
      <c r="BN19" s="90"/>
      <c r="BO19" s="90"/>
      <c r="BP19" s="90"/>
    </row>
    <row r="20" spans="1:68" s="49" customFormat="1" ht="27.75" customHeight="1" x14ac:dyDescent="0.2">
      <c r="A20" s="22">
        <f>A19+1</f>
        <v>12</v>
      </c>
      <c r="B20" s="50"/>
      <c r="C20" s="51"/>
      <c r="D20" s="52"/>
      <c r="E20" s="53"/>
      <c r="F20" s="54"/>
      <c r="G20" s="55"/>
      <c r="H20" s="56"/>
      <c r="I20" s="304"/>
      <c r="J20" s="57"/>
      <c r="K20" s="58"/>
      <c r="L20" s="59"/>
      <c r="M20" s="58"/>
      <c r="N20" s="59"/>
      <c r="O20" s="58"/>
      <c r="P20" s="59"/>
      <c r="Q20" s="60"/>
      <c r="R20" s="315"/>
      <c r="S20" s="57"/>
      <c r="T20" s="58"/>
      <c r="U20" s="58"/>
      <c r="V20" s="60"/>
      <c r="W20" s="326"/>
      <c r="X20" s="58"/>
      <c r="Y20" s="59"/>
      <c r="Z20" s="58"/>
      <c r="AA20" s="59"/>
      <c r="AB20" s="60"/>
      <c r="AC20" s="61"/>
      <c r="AD20" s="62"/>
      <c r="AE20" s="62"/>
      <c r="AF20" s="63"/>
      <c r="AG20" s="318"/>
      <c r="AH20" s="60"/>
      <c r="AI20" s="476"/>
      <c r="AJ20" s="476"/>
      <c r="AK20" s="477"/>
      <c r="AL20" s="102"/>
      <c r="AM20" s="124" t="str">
        <f t="shared" si="23"/>
        <v xml:space="preserve"> </v>
      </c>
      <c r="AN20" s="97" t="str">
        <f t="shared" si="24"/>
        <v xml:space="preserve"> </v>
      </c>
      <c r="AO20" s="125"/>
      <c r="AP20" s="125"/>
      <c r="AQ20" s="125"/>
      <c r="AR20" s="125"/>
      <c r="AS20" s="125"/>
      <c r="AT20" s="122" t="e">
        <f t="shared" si="17"/>
        <v>#N/A</v>
      </c>
      <c r="AU20" s="125" t="e">
        <f t="shared" si="18"/>
        <v>#N/A</v>
      </c>
      <c r="AV20" s="126" t="str">
        <f t="shared" ca="1" si="2"/>
        <v/>
      </c>
      <c r="AW20" s="122" t="e">
        <f t="shared" ca="1" si="3"/>
        <v>#N/A</v>
      </c>
      <c r="AX20" s="127" t="e">
        <f t="shared" ca="1" si="4"/>
        <v>#N/A</v>
      </c>
      <c r="AY20" s="100" t="e">
        <f t="shared" si="19"/>
        <v>#N/A</v>
      </c>
      <c r="AZ20" s="127" t="e">
        <f t="shared" si="20"/>
        <v>#N/A</v>
      </c>
      <c r="BA20" s="88" t="e">
        <f t="shared" ca="1" si="11"/>
        <v>#N/A</v>
      </c>
      <c r="BB20" s="125" t="str">
        <f t="shared" ca="1" si="5"/>
        <v/>
      </c>
      <c r="BC20" s="129">
        <f t="shared" si="16"/>
        <v>44440</v>
      </c>
      <c r="BD20" s="125">
        <f t="shared" si="6"/>
        <v>0</v>
      </c>
      <c r="BE20" s="125" t="str">
        <f t="shared" si="12"/>
        <v>sept</v>
      </c>
      <c r="BF20" s="125">
        <f t="shared" si="13"/>
        <v>2021</v>
      </c>
      <c r="BG20" s="125" t="str">
        <f t="shared" si="14"/>
        <v>SEPTIEMBRE</v>
      </c>
      <c r="BH20" s="125"/>
      <c r="BI20" s="125"/>
      <c r="BJ20" s="125"/>
      <c r="BK20" s="125"/>
      <c r="BL20" s="90"/>
      <c r="BM20" s="90"/>
      <c r="BN20" s="90"/>
      <c r="BO20" s="90"/>
      <c r="BP20" s="90"/>
    </row>
    <row r="21" spans="1:68" s="49" customFormat="1" ht="27.75" customHeight="1" x14ac:dyDescent="0.2">
      <c r="A21" s="22">
        <f t="shared" ref="A21:A28" si="25">A20+1</f>
        <v>13</v>
      </c>
      <c r="B21" s="50"/>
      <c r="C21" s="51"/>
      <c r="D21" s="52"/>
      <c r="E21" s="53"/>
      <c r="F21" s="54"/>
      <c r="G21" s="55"/>
      <c r="H21" s="56"/>
      <c r="I21" s="304"/>
      <c r="J21" s="57"/>
      <c r="K21" s="58"/>
      <c r="L21" s="59"/>
      <c r="M21" s="58"/>
      <c r="N21" s="59"/>
      <c r="O21" s="58"/>
      <c r="P21" s="59"/>
      <c r="Q21" s="60"/>
      <c r="R21" s="315"/>
      <c r="S21" s="57"/>
      <c r="T21" s="58"/>
      <c r="U21" s="58"/>
      <c r="V21" s="60"/>
      <c r="W21" s="326"/>
      <c r="X21" s="58"/>
      <c r="Y21" s="59"/>
      <c r="Z21" s="58"/>
      <c r="AA21" s="59"/>
      <c r="AB21" s="60"/>
      <c r="AC21" s="61"/>
      <c r="AD21" s="62"/>
      <c r="AE21" s="62"/>
      <c r="AF21" s="63"/>
      <c r="AG21" s="318"/>
      <c r="AH21" s="60"/>
      <c r="AI21" s="476"/>
      <c r="AJ21" s="476"/>
      <c r="AK21" s="477"/>
      <c r="AL21" s="102"/>
      <c r="AM21" s="124" t="str">
        <f t="shared" si="23"/>
        <v xml:space="preserve"> </v>
      </c>
      <c r="AN21" s="97" t="str">
        <f t="shared" si="24"/>
        <v xml:space="preserve"> </v>
      </c>
      <c r="AO21" s="125"/>
      <c r="AP21" s="125"/>
      <c r="AQ21" s="125"/>
      <c r="AR21" s="125"/>
      <c r="AS21" s="125"/>
      <c r="AT21" s="122" t="e">
        <f t="shared" si="17"/>
        <v>#N/A</v>
      </c>
      <c r="AU21" s="125" t="e">
        <f t="shared" si="18"/>
        <v>#N/A</v>
      </c>
      <c r="AV21" s="126" t="str">
        <f t="shared" ca="1" si="2"/>
        <v/>
      </c>
      <c r="AW21" s="122" t="e">
        <f t="shared" ca="1" si="3"/>
        <v>#N/A</v>
      </c>
      <c r="AX21" s="127" t="e">
        <f t="shared" ca="1" si="4"/>
        <v>#N/A</v>
      </c>
      <c r="AY21" s="100" t="e">
        <f t="shared" si="19"/>
        <v>#N/A</v>
      </c>
      <c r="AZ21" s="127" t="e">
        <f t="shared" si="20"/>
        <v>#N/A</v>
      </c>
      <c r="BA21" s="88" t="e">
        <f t="shared" ca="1" si="11"/>
        <v>#N/A</v>
      </c>
      <c r="BB21" s="125" t="str">
        <f t="shared" ca="1" si="5"/>
        <v/>
      </c>
      <c r="BC21" s="129">
        <f t="shared" si="16"/>
        <v>44409</v>
      </c>
      <c r="BD21" s="125">
        <f t="shared" si="6"/>
        <v>0</v>
      </c>
      <c r="BE21" s="125" t="str">
        <f t="shared" si="12"/>
        <v>ago</v>
      </c>
      <c r="BF21" s="125">
        <f t="shared" si="13"/>
        <v>2021</v>
      </c>
      <c r="BG21" s="125" t="str">
        <f t="shared" si="14"/>
        <v>AGOSTO</v>
      </c>
      <c r="BH21" s="125"/>
      <c r="BI21" s="125"/>
      <c r="BJ21" s="125"/>
      <c r="BK21" s="125"/>
      <c r="BL21" s="90"/>
      <c r="BM21" s="90"/>
      <c r="BN21" s="90"/>
      <c r="BO21" s="90"/>
      <c r="BP21" s="90"/>
    </row>
    <row r="22" spans="1:68" s="49" customFormat="1" ht="27.75" customHeight="1" x14ac:dyDescent="0.2">
      <c r="A22" s="22">
        <f t="shared" si="25"/>
        <v>14</v>
      </c>
      <c r="B22" s="50"/>
      <c r="C22" s="51"/>
      <c r="D22" s="52"/>
      <c r="E22" s="53"/>
      <c r="F22" s="54"/>
      <c r="G22" s="55"/>
      <c r="H22" s="56"/>
      <c r="I22" s="304"/>
      <c r="J22" s="57"/>
      <c r="K22" s="58"/>
      <c r="L22" s="59"/>
      <c r="M22" s="58"/>
      <c r="N22" s="59"/>
      <c r="O22" s="58"/>
      <c r="P22" s="59"/>
      <c r="Q22" s="60"/>
      <c r="R22" s="315"/>
      <c r="S22" s="57"/>
      <c r="T22" s="58"/>
      <c r="U22" s="58"/>
      <c r="V22" s="60"/>
      <c r="W22" s="326"/>
      <c r="X22" s="58"/>
      <c r="Y22" s="59"/>
      <c r="Z22" s="58"/>
      <c r="AA22" s="59"/>
      <c r="AB22" s="60"/>
      <c r="AC22" s="61"/>
      <c r="AD22" s="62"/>
      <c r="AE22" s="62"/>
      <c r="AF22" s="63"/>
      <c r="AG22" s="318"/>
      <c r="AH22" s="60"/>
      <c r="AI22" s="476"/>
      <c r="AJ22" s="476"/>
      <c r="AK22" s="477"/>
      <c r="AL22" s="102"/>
      <c r="AM22" s="124" t="str">
        <f t="shared" si="23"/>
        <v xml:space="preserve"> </v>
      </c>
      <c r="AN22" s="97" t="str">
        <f t="shared" si="24"/>
        <v xml:space="preserve"> </v>
      </c>
      <c r="AO22" s="125"/>
      <c r="AP22" s="125"/>
      <c r="AQ22" s="125"/>
      <c r="AR22" s="125"/>
      <c r="AS22" s="125"/>
      <c r="AT22" s="122" t="e">
        <f t="shared" si="17"/>
        <v>#N/A</v>
      </c>
      <c r="AU22" s="125" t="e">
        <f t="shared" si="18"/>
        <v>#N/A</v>
      </c>
      <c r="AV22" s="126" t="str">
        <f t="shared" ca="1" si="2"/>
        <v/>
      </c>
      <c r="AW22" s="122" t="e">
        <f t="shared" ca="1" si="3"/>
        <v>#N/A</v>
      </c>
      <c r="AX22" s="127" t="e">
        <f t="shared" ca="1" si="4"/>
        <v>#N/A</v>
      </c>
      <c r="AY22" s="100" t="e">
        <f t="shared" si="19"/>
        <v>#N/A</v>
      </c>
      <c r="AZ22" s="127" t="e">
        <f t="shared" si="20"/>
        <v>#N/A</v>
      </c>
      <c r="BA22" s="88" t="e">
        <f t="shared" ca="1" si="11"/>
        <v>#N/A</v>
      </c>
      <c r="BB22" s="125" t="str">
        <f t="shared" ca="1" si="5"/>
        <v/>
      </c>
      <c r="BC22" s="129">
        <f t="shared" si="16"/>
        <v>44378</v>
      </c>
      <c r="BD22" s="125">
        <f t="shared" si="6"/>
        <v>0</v>
      </c>
      <c r="BE22" s="125" t="str">
        <f t="shared" si="12"/>
        <v>jul</v>
      </c>
      <c r="BF22" s="125">
        <f t="shared" si="13"/>
        <v>2021</v>
      </c>
      <c r="BG22" s="125" t="str">
        <f t="shared" si="14"/>
        <v>JULIO</v>
      </c>
      <c r="BH22" s="125"/>
      <c r="BI22" s="125"/>
      <c r="BJ22" s="125"/>
      <c r="BK22" s="125"/>
      <c r="BL22" s="90"/>
      <c r="BM22" s="90"/>
      <c r="BN22" s="90"/>
      <c r="BO22" s="90"/>
      <c r="BP22" s="90"/>
    </row>
    <row r="23" spans="1:68" s="49" customFormat="1" ht="27.75" customHeight="1" x14ac:dyDescent="0.2">
      <c r="A23" s="22">
        <f t="shared" si="25"/>
        <v>15</v>
      </c>
      <c r="B23" s="50"/>
      <c r="C23" s="51"/>
      <c r="D23" s="52"/>
      <c r="E23" s="53"/>
      <c r="F23" s="54"/>
      <c r="G23" s="55"/>
      <c r="H23" s="56"/>
      <c r="I23" s="304"/>
      <c r="J23" s="57"/>
      <c r="K23" s="58"/>
      <c r="L23" s="59"/>
      <c r="M23" s="58"/>
      <c r="N23" s="59"/>
      <c r="O23" s="58"/>
      <c r="P23" s="59"/>
      <c r="Q23" s="60"/>
      <c r="R23" s="315"/>
      <c r="S23" s="57"/>
      <c r="T23" s="58"/>
      <c r="U23" s="58"/>
      <c r="V23" s="60"/>
      <c r="W23" s="326"/>
      <c r="X23" s="58"/>
      <c r="Y23" s="59"/>
      <c r="Z23" s="58"/>
      <c r="AA23" s="59"/>
      <c r="AB23" s="60"/>
      <c r="AC23" s="61"/>
      <c r="AD23" s="62"/>
      <c r="AE23" s="62"/>
      <c r="AF23" s="63"/>
      <c r="AG23" s="318"/>
      <c r="AH23" s="60"/>
      <c r="AI23" s="476"/>
      <c r="AJ23" s="476"/>
      <c r="AK23" s="477"/>
      <c r="AL23" s="102"/>
      <c r="AM23" s="124" t="str">
        <f t="shared" si="23"/>
        <v xml:space="preserve"> </v>
      </c>
      <c r="AN23" s="97" t="str">
        <f t="shared" si="24"/>
        <v xml:space="preserve"> </v>
      </c>
      <c r="AO23" s="125"/>
      <c r="AP23" s="125"/>
      <c r="AQ23" s="125"/>
      <c r="AR23" s="125"/>
      <c r="AS23" s="125"/>
      <c r="AT23" s="122" t="e">
        <f t="shared" si="17"/>
        <v>#N/A</v>
      </c>
      <c r="AU23" s="125" t="e">
        <f t="shared" si="18"/>
        <v>#N/A</v>
      </c>
      <c r="AV23" s="126" t="str">
        <f t="shared" ca="1" si="2"/>
        <v/>
      </c>
      <c r="AW23" s="122" t="e">
        <f t="shared" ca="1" si="3"/>
        <v>#N/A</v>
      </c>
      <c r="AX23" s="127" t="e">
        <f t="shared" ca="1" si="4"/>
        <v>#N/A</v>
      </c>
      <c r="AY23" s="100" t="e">
        <f t="shared" si="19"/>
        <v>#N/A</v>
      </c>
      <c r="AZ23" s="127" t="e">
        <f t="shared" si="20"/>
        <v>#N/A</v>
      </c>
      <c r="BA23" s="88" t="e">
        <f t="shared" ca="1" si="11"/>
        <v>#N/A</v>
      </c>
      <c r="BB23" s="125" t="str">
        <f t="shared" ca="1" si="5"/>
        <v/>
      </c>
      <c r="BC23" s="129">
        <f t="shared" si="16"/>
        <v>44348</v>
      </c>
      <c r="BD23" s="125">
        <f t="shared" si="6"/>
        <v>0</v>
      </c>
      <c r="BE23" s="125" t="str">
        <f t="shared" si="12"/>
        <v>jun</v>
      </c>
      <c r="BF23" s="125">
        <f t="shared" si="13"/>
        <v>2021</v>
      </c>
      <c r="BG23" s="125" t="str">
        <f t="shared" si="14"/>
        <v>JUNIO</v>
      </c>
      <c r="BH23" s="125"/>
      <c r="BI23" s="125"/>
      <c r="BJ23" s="125"/>
      <c r="BK23" s="125"/>
      <c r="BL23" s="90"/>
      <c r="BM23" s="90"/>
      <c r="BN23" s="90"/>
      <c r="BO23" s="90"/>
      <c r="BP23" s="90"/>
    </row>
    <row r="24" spans="1:68" s="49" customFormat="1" ht="27.75" customHeight="1" x14ac:dyDescent="0.2">
      <c r="A24" s="22">
        <f t="shared" si="25"/>
        <v>16</v>
      </c>
      <c r="B24" s="50"/>
      <c r="C24" s="51"/>
      <c r="D24" s="52"/>
      <c r="E24" s="53"/>
      <c r="F24" s="54"/>
      <c r="G24" s="55"/>
      <c r="H24" s="56"/>
      <c r="I24" s="304"/>
      <c r="J24" s="57"/>
      <c r="K24" s="58"/>
      <c r="L24" s="59"/>
      <c r="M24" s="58"/>
      <c r="N24" s="59"/>
      <c r="O24" s="58"/>
      <c r="P24" s="59"/>
      <c r="Q24" s="60"/>
      <c r="R24" s="315"/>
      <c r="S24" s="57"/>
      <c r="T24" s="58"/>
      <c r="U24" s="58"/>
      <c r="V24" s="60"/>
      <c r="W24" s="326"/>
      <c r="X24" s="58"/>
      <c r="Y24" s="59"/>
      <c r="Z24" s="58"/>
      <c r="AA24" s="59"/>
      <c r="AB24" s="60"/>
      <c r="AC24" s="61"/>
      <c r="AD24" s="62"/>
      <c r="AE24" s="62"/>
      <c r="AF24" s="63"/>
      <c r="AG24" s="318"/>
      <c r="AH24" s="60"/>
      <c r="AI24" s="476"/>
      <c r="AJ24" s="476"/>
      <c r="AK24" s="477"/>
      <c r="AL24" s="102"/>
      <c r="AM24" s="124" t="str">
        <f t="shared" si="23"/>
        <v xml:space="preserve"> </v>
      </c>
      <c r="AN24" s="97" t="str">
        <f t="shared" si="24"/>
        <v xml:space="preserve"> </v>
      </c>
      <c r="AO24" s="125"/>
      <c r="AP24" s="125"/>
      <c r="AQ24" s="125"/>
      <c r="AR24" s="125"/>
      <c r="AS24" s="125"/>
      <c r="AT24" s="122" t="e">
        <f t="shared" si="17"/>
        <v>#N/A</v>
      </c>
      <c r="AU24" s="125" t="e">
        <f t="shared" si="18"/>
        <v>#N/A</v>
      </c>
      <c r="AV24" s="126" t="str">
        <f t="shared" ca="1" si="2"/>
        <v/>
      </c>
      <c r="AW24" s="122" t="e">
        <f t="shared" ca="1" si="3"/>
        <v>#N/A</v>
      </c>
      <c r="AX24" s="127" t="e">
        <f t="shared" ca="1" si="4"/>
        <v>#N/A</v>
      </c>
      <c r="AY24" s="100" t="e">
        <f t="shared" si="19"/>
        <v>#N/A</v>
      </c>
      <c r="AZ24" s="127" t="e">
        <f t="shared" si="20"/>
        <v>#N/A</v>
      </c>
      <c r="BA24" s="88" t="e">
        <f t="shared" ca="1" si="11"/>
        <v>#N/A</v>
      </c>
      <c r="BB24" s="125" t="str">
        <f t="shared" ca="1" si="5"/>
        <v/>
      </c>
      <c r="BC24" s="129">
        <f t="shared" si="16"/>
        <v>44317</v>
      </c>
      <c r="BD24" s="125">
        <f t="shared" si="6"/>
        <v>0</v>
      </c>
      <c r="BE24" s="125" t="str">
        <f t="shared" si="12"/>
        <v>may</v>
      </c>
      <c r="BF24" s="125">
        <f t="shared" si="13"/>
        <v>2021</v>
      </c>
      <c r="BG24" s="125" t="str">
        <f t="shared" si="14"/>
        <v>MAYO</v>
      </c>
      <c r="BH24" s="125"/>
      <c r="BI24" s="125"/>
      <c r="BJ24" s="125"/>
      <c r="BK24" s="125"/>
      <c r="BL24" s="90"/>
      <c r="BM24" s="90"/>
      <c r="BN24" s="90"/>
      <c r="BO24" s="90"/>
      <c r="BP24" s="90"/>
    </row>
    <row r="25" spans="1:68" s="49" customFormat="1" ht="27.75" customHeight="1" x14ac:dyDescent="0.2">
      <c r="A25" s="22">
        <f>A24+1</f>
        <v>17</v>
      </c>
      <c r="B25" s="50"/>
      <c r="C25" s="51"/>
      <c r="D25" s="52"/>
      <c r="E25" s="53"/>
      <c r="F25" s="54"/>
      <c r="G25" s="55"/>
      <c r="H25" s="56"/>
      <c r="I25" s="304"/>
      <c r="J25" s="57"/>
      <c r="K25" s="58"/>
      <c r="L25" s="59"/>
      <c r="M25" s="58"/>
      <c r="N25" s="59"/>
      <c r="O25" s="58"/>
      <c r="P25" s="59"/>
      <c r="Q25" s="60"/>
      <c r="R25" s="315"/>
      <c r="S25" s="57"/>
      <c r="T25" s="58"/>
      <c r="U25" s="58"/>
      <c r="V25" s="60"/>
      <c r="W25" s="326"/>
      <c r="X25" s="58"/>
      <c r="Y25" s="59"/>
      <c r="Z25" s="58"/>
      <c r="AA25" s="59"/>
      <c r="AB25" s="60"/>
      <c r="AC25" s="61"/>
      <c r="AD25" s="62"/>
      <c r="AE25" s="62"/>
      <c r="AF25" s="63"/>
      <c r="AG25" s="318"/>
      <c r="AH25" s="60"/>
      <c r="AI25" s="476"/>
      <c r="AJ25" s="476"/>
      <c r="AK25" s="477"/>
      <c r="AL25" s="102"/>
      <c r="AM25" s="124" t="str">
        <f t="shared" si="23"/>
        <v xml:space="preserve"> </v>
      </c>
      <c r="AN25" s="97" t="str">
        <f t="shared" si="24"/>
        <v xml:space="preserve"> </v>
      </c>
      <c r="AO25" s="125"/>
      <c r="AP25" s="125"/>
      <c r="AQ25" s="125"/>
      <c r="AR25" s="125"/>
      <c r="AS25" s="125"/>
      <c r="AT25" s="122" t="e">
        <f t="shared" ref="AT25:AT32" si="26">IF(ISBLANK($B33),NA(),$B33)</f>
        <v>#N/A</v>
      </c>
      <c r="AU25" s="125" t="e">
        <f t="shared" ref="AU25:AU32" si="27">IF(ISBLANK($I33),NA(),$I33)</f>
        <v>#N/A</v>
      </c>
      <c r="AV25" s="126" t="str">
        <f t="shared" ca="1" si="2"/>
        <v/>
      </c>
      <c r="AW25" s="122" t="e">
        <f t="shared" ca="1" si="3"/>
        <v>#N/A</v>
      </c>
      <c r="AX25" s="127" t="e">
        <f t="shared" ca="1" si="4"/>
        <v>#N/A</v>
      </c>
      <c r="AY25" s="100" t="e">
        <f t="shared" ref="AY25:AY32" si="28">IF(S33=0,NA(),S33)</f>
        <v>#N/A</v>
      </c>
      <c r="AZ25" s="127" t="e">
        <f t="shared" ref="AZ25:AZ32" si="29">IF(V33=0,NA(),V33)</f>
        <v>#N/A</v>
      </c>
      <c r="BA25" s="88" t="e">
        <f t="shared" ca="1" si="11"/>
        <v>#N/A</v>
      </c>
      <c r="BB25" s="125" t="str">
        <f t="shared" ca="1" si="5"/>
        <v/>
      </c>
      <c r="BC25" s="129">
        <f t="shared" si="16"/>
        <v>44287</v>
      </c>
      <c r="BD25" s="125">
        <f t="shared" si="6"/>
        <v>0</v>
      </c>
      <c r="BE25" s="125" t="str">
        <f t="shared" si="12"/>
        <v>abr</v>
      </c>
      <c r="BF25" s="125">
        <f t="shared" si="13"/>
        <v>2021</v>
      </c>
      <c r="BG25" s="125" t="str">
        <f t="shared" si="14"/>
        <v>ABRIL</v>
      </c>
      <c r="BH25" s="125"/>
      <c r="BI25" s="125"/>
      <c r="BJ25" s="125"/>
      <c r="BK25" s="125"/>
      <c r="BL25" s="90"/>
      <c r="BM25" s="90"/>
      <c r="BN25" s="90"/>
      <c r="BO25" s="90"/>
      <c r="BP25" s="90"/>
    </row>
    <row r="26" spans="1:68" s="49" customFormat="1" ht="27.75" customHeight="1" x14ac:dyDescent="0.2">
      <c r="A26" s="22">
        <f t="shared" si="25"/>
        <v>18</v>
      </c>
      <c r="B26" s="50"/>
      <c r="C26" s="51"/>
      <c r="D26" s="52"/>
      <c r="E26" s="53"/>
      <c r="F26" s="54"/>
      <c r="G26" s="55"/>
      <c r="H26" s="56"/>
      <c r="I26" s="304"/>
      <c r="J26" s="57"/>
      <c r="K26" s="58"/>
      <c r="L26" s="59"/>
      <c r="M26" s="58"/>
      <c r="N26" s="59"/>
      <c r="O26" s="58"/>
      <c r="P26" s="59"/>
      <c r="Q26" s="60"/>
      <c r="R26" s="315"/>
      <c r="S26" s="57"/>
      <c r="T26" s="58"/>
      <c r="U26" s="58"/>
      <c r="V26" s="60"/>
      <c r="W26" s="326"/>
      <c r="X26" s="58"/>
      <c r="Y26" s="59"/>
      <c r="Z26" s="58"/>
      <c r="AA26" s="59"/>
      <c r="AB26" s="60"/>
      <c r="AC26" s="61"/>
      <c r="AD26" s="62"/>
      <c r="AE26" s="62"/>
      <c r="AF26" s="63"/>
      <c r="AG26" s="318"/>
      <c r="AH26" s="60"/>
      <c r="AI26" s="476"/>
      <c r="AJ26" s="476"/>
      <c r="AK26" s="477"/>
      <c r="AL26" s="102"/>
      <c r="AM26" s="124" t="str">
        <f t="shared" si="23"/>
        <v xml:space="preserve"> </v>
      </c>
      <c r="AN26" s="97" t="str">
        <f t="shared" si="24"/>
        <v xml:space="preserve"> </v>
      </c>
      <c r="AO26" s="125"/>
      <c r="AP26" s="125"/>
      <c r="AQ26" s="125"/>
      <c r="AR26" s="125"/>
      <c r="AS26" s="125"/>
      <c r="AT26" s="122" t="e">
        <f t="shared" si="26"/>
        <v>#N/A</v>
      </c>
      <c r="AU26" s="125" t="e">
        <f t="shared" si="27"/>
        <v>#N/A</v>
      </c>
      <c r="AV26" s="126" t="str">
        <f t="shared" ca="1" si="2"/>
        <v/>
      </c>
      <c r="AW26" s="122" t="e">
        <f t="shared" ca="1" si="3"/>
        <v>#N/A</v>
      </c>
      <c r="AX26" s="127" t="e">
        <f t="shared" ca="1" si="4"/>
        <v>#N/A</v>
      </c>
      <c r="AY26" s="100" t="e">
        <f t="shared" si="28"/>
        <v>#N/A</v>
      </c>
      <c r="AZ26" s="127" t="e">
        <f t="shared" si="29"/>
        <v>#N/A</v>
      </c>
      <c r="BA26" s="88" t="e">
        <f t="shared" ca="1" si="11"/>
        <v>#N/A</v>
      </c>
      <c r="BB26" s="125" t="str">
        <f t="shared" ca="1" si="5"/>
        <v/>
      </c>
      <c r="BC26" s="129">
        <f t="shared" si="16"/>
        <v>44256</v>
      </c>
      <c r="BD26" s="125">
        <f t="shared" si="6"/>
        <v>0</v>
      </c>
      <c r="BE26" s="125" t="str">
        <f t="shared" si="12"/>
        <v>mar</v>
      </c>
      <c r="BF26" s="125">
        <f t="shared" si="13"/>
        <v>2021</v>
      </c>
      <c r="BG26" s="125" t="str">
        <f t="shared" si="14"/>
        <v>MARZO</v>
      </c>
      <c r="BH26" s="125"/>
      <c r="BI26" s="125"/>
      <c r="BJ26" s="125"/>
      <c r="BK26" s="125"/>
      <c r="BL26" s="90"/>
      <c r="BM26" s="90"/>
      <c r="BN26" s="90"/>
      <c r="BO26" s="90"/>
      <c r="BP26" s="90"/>
    </row>
    <row r="27" spans="1:68" s="49" customFormat="1" ht="27.75" customHeight="1" x14ac:dyDescent="0.2">
      <c r="A27" s="22">
        <f t="shared" si="25"/>
        <v>19</v>
      </c>
      <c r="B27" s="50"/>
      <c r="C27" s="51"/>
      <c r="D27" s="52"/>
      <c r="E27" s="53"/>
      <c r="F27" s="54"/>
      <c r="G27" s="55"/>
      <c r="H27" s="56"/>
      <c r="I27" s="304"/>
      <c r="J27" s="57"/>
      <c r="K27" s="58"/>
      <c r="L27" s="59"/>
      <c r="M27" s="58"/>
      <c r="N27" s="59"/>
      <c r="O27" s="58"/>
      <c r="P27" s="59"/>
      <c r="Q27" s="60"/>
      <c r="R27" s="315"/>
      <c r="S27" s="57"/>
      <c r="T27" s="58"/>
      <c r="U27" s="58"/>
      <c r="V27" s="60"/>
      <c r="W27" s="326"/>
      <c r="X27" s="58"/>
      <c r="Y27" s="59"/>
      <c r="Z27" s="58"/>
      <c r="AA27" s="59"/>
      <c r="AB27" s="60"/>
      <c r="AC27" s="61"/>
      <c r="AD27" s="62"/>
      <c r="AE27" s="62"/>
      <c r="AF27" s="63"/>
      <c r="AG27" s="318"/>
      <c r="AH27" s="60"/>
      <c r="AI27" s="476"/>
      <c r="AJ27" s="476"/>
      <c r="AK27" s="477"/>
      <c r="AL27" s="102"/>
      <c r="AM27" s="124" t="str">
        <f t="shared" si="23"/>
        <v xml:space="preserve"> </v>
      </c>
      <c r="AN27" s="97" t="str">
        <f t="shared" si="24"/>
        <v xml:space="preserve"> </v>
      </c>
      <c r="AO27" s="125"/>
      <c r="AP27" s="125"/>
      <c r="AQ27" s="125"/>
      <c r="AR27" s="125"/>
      <c r="AS27" s="125"/>
      <c r="AT27" s="122" t="e">
        <f t="shared" si="26"/>
        <v>#N/A</v>
      </c>
      <c r="AU27" s="125" t="e">
        <f t="shared" si="27"/>
        <v>#N/A</v>
      </c>
      <c r="AV27" s="126" t="str">
        <f t="shared" ca="1" si="2"/>
        <v/>
      </c>
      <c r="AW27" s="122" t="e">
        <f t="shared" ca="1" si="3"/>
        <v>#N/A</v>
      </c>
      <c r="AX27" s="127" t="e">
        <f t="shared" ca="1" si="4"/>
        <v>#N/A</v>
      </c>
      <c r="AY27" s="100" t="e">
        <f t="shared" si="28"/>
        <v>#N/A</v>
      </c>
      <c r="AZ27" s="127" t="e">
        <f t="shared" si="29"/>
        <v>#N/A</v>
      </c>
      <c r="BA27" s="125" t="s">
        <v>62</v>
      </c>
      <c r="BB27" s="125" t="s">
        <v>63</v>
      </c>
      <c r="BC27" s="129">
        <f t="shared" si="16"/>
        <v>44228</v>
      </c>
      <c r="BD27" s="125">
        <f t="shared" si="6"/>
        <v>0</v>
      </c>
      <c r="BE27" s="125" t="str">
        <f t="shared" si="12"/>
        <v>feb</v>
      </c>
      <c r="BF27" s="125">
        <f t="shared" si="13"/>
        <v>2021</v>
      </c>
      <c r="BG27" s="125" t="str">
        <f t="shared" si="14"/>
        <v>FEBRERO</v>
      </c>
      <c r="BH27" s="125"/>
      <c r="BI27" s="125"/>
      <c r="BJ27" s="125"/>
      <c r="BK27" s="125"/>
      <c r="BL27" s="90"/>
      <c r="BM27" s="90"/>
      <c r="BN27" s="90"/>
      <c r="BO27" s="90"/>
      <c r="BP27" s="90"/>
    </row>
    <row r="28" spans="1:68" s="49" customFormat="1" ht="27.75" customHeight="1" thickBot="1" x14ac:dyDescent="0.25">
      <c r="A28" s="23">
        <f t="shared" si="25"/>
        <v>20</v>
      </c>
      <c r="B28" s="64"/>
      <c r="C28" s="65"/>
      <c r="D28" s="66"/>
      <c r="E28" s="67"/>
      <c r="F28" s="68"/>
      <c r="G28" s="69"/>
      <c r="H28" s="70"/>
      <c r="I28" s="305"/>
      <c r="J28" s="71"/>
      <c r="K28" s="72"/>
      <c r="L28" s="73"/>
      <c r="M28" s="72"/>
      <c r="N28" s="73"/>
      <c r="O28" s="72"/>
      <c r="P28" s="73"/>
      <c r="Q28" s="74"/>
      <c r="R28" s="316"/>
      <c r="S28" s="71"/>
      <c r="T28" s="72"/>
      <c r="U28" s="72"/>
      <c r="V28" s="74"/>
      <c r="W28" s="327"/>
      <c r="X28" s="72"/>
      <c r="Y28" s="73"/>
      <c r="Z28" s="72"/>
      <c r="AA28" s="73"/>
      <c r="AB28" s="74"/>
      <c r="AC28" s="75"/>
      <c r="AD28" s="76"/>
      <c r="AE28" s="76"/>
      <c r="AF28" s="77"/>
      <c r="AG28" s="319"/>
      <c r="AH28" s="74"/>
      <c r="AI28" s="480"/>
      <c r="AJ28" s="480"/>
      <c r="AK28" s="481"/>
      <c r="AL28" s="102"/>
      <c r="AM28" s="124" t="str">
        <f t="shared" si="23"/>
        <v xml:space="preserve"> </v>
      </c>
      <c r="AN28" s="97" t="str">
        <f t="shared" si="24"/>
        <v xml:space="preserve"> </v>
      </c>
      <c r="AO28" s="125"/>
      <c r="AP28" s="125"/>
      <c r="AQ28" s="125"/>
      <c r="AR28" s="125"/>
      <c r="AS28" s="125"/>
      <c r="AT28" s="122" t="e">
        <f t="shared" si="26"/>
        <v>#N/A</v>
      </c>
      <c r="AU28" s="125" t="e">
        <f t="shared" si="27"/>
        <v>#N/A</v>
      </c>
      <c r="AV28" s="126" t="str">
        <f t="shared" ca="1" si="2"/>
        <v/>
      </c>
      <c r="AW28" s="122" t="e">
        <f t="shared" ca="1" si="3"/>
        <v>#N/A</v>
      </c>
      <c r="AX28" s="127" t="e">
        <f t="shared" ca="1" si="4"/>
        <v>#N/A</v>
      </c>
      <c r="AY28" s="100" t="e">
        <f t="shared" si="28"/>
        <v>#N/A</v>
      </c>
      <c r="AZ28" s="127" t="e">
        <f t="shared" si="29"/>
        <v>#N/A</v>
      </c>
      <c r="BA28" s="125">
        <f ca="1">SUMIF(BB5:BB26,BB28,BA5:BA26)</f>
        <v>2022</v>
      </c>
      <c r="BB28" s="125">
        <f ca="1">MAX(BB5:BB26)</f>
        <v>6.25</v>
      </c>
      <c r="BC28" s="129">
        <f t="shared" si="16"/>
        <v>44197</v>
      </c>
      <c r="BD28" s="125">
        <f>SUMIFS(I:I,B:B,BC28)</f>
        <v>0</v>
      </c>
      <c r="BE28" s="125" t="str">
        <f t="shared" si="12"/>
        <v>ene</v>
      </c>
      <c r="BF28" s="125">
        <f t="shared" si="13"/>
        <v>2021</v>
      </c>
      <c r="BG28" s="125" t="str">
        <f t="shared" si="14"/>
        <v>ENERO</v>
      </c>
      <c r="BH28" s="125"/>
      <c r="BI28" s="125"/>
      <c r="BJ28" s="125"/>
      <c r="BK28" s="125"/>
      <c r="BL28" s="90"/>
      <c r="BM28" s="90"/>
      <c r="BN28" s="90"/>
      <c r="BO28" s="90"/>
      <c r="BP28" s="90"/>
    </row>
    <row r="29" spans="1:68" ht="4.5" customHeight="1" thickBot="1" x14ac:dyDescent="0.25">
      <c r="A29" s="89">
        <f>AK32</f>
        <v>2</v>
      </c>
      <c r="B29" s="271"/>
      <c r="C29" s="271"/>
      <c r="D29" s="271"/>
      <c r="E29" s="271"/>
      <c r="F29" s="271"/>
      <c r="G29" s="271"/>
      <c r="H29" s="271"/>
      <c r="I29" s="271"/>
      <c r="J29" s="309"/>
      <c r="K29" s="309"/>
      <c r="L29" s="309"/>
      <c r="M29" s="309"/>
      <c r="N29" s="309"/>
      <c r="O29" s="309"/>
      <c r="P29" s="309"/>
      <c r="Q29" s="309"/>
      <c r="R29" s="309"/>
      <c r="S29" s="324"/>
      <c r="T29" s="324"/>
      <c r="U29" s="324"/>
      <c r="V29" s="324"/>
      <c r="W29" s="324"/>
      <c r="X29" s="324"/>
      <c r="Y29" s="324"/>
      <c r="Z29" s="324"/>
      <c r="AA29" s="324"/>
      <c r="AB29" s="324"/>
      <c r="AC29" s="309"/>
      <c r="AD29" s="272"/>
      <c r="AE29" s="273"/>
      <c r="AF29" s="272"/>
      <c r="AG29" s="274"/>
      <c r="AH29" s="474"/>
      <c r="AI29" s="475"/>
      <c r="AJ29" s="475"/>
      <c r="AK29" s="475"/>
      <c r="AL29" s="33"/>
      <c r="AM29" s="33"/>
      <c r="AN29" s="33"/>
      <c r="AT29" s="122" t="e">
        <f t="shared" si="26"/>
        <v>#N/A</v>
      </c>
      <c r="AU29" s="125" t="e">
        <f t="shared" si="27"/>
        <v>#N/A</v>
      </c>
      <c r="AV29" s="126" t="str">
        <f t="shared" ca="1" si="2"/>
        <v/>
      </c>
      <c r="AW29" s="122" t="e">
        <f t="shared" ca="1" si="3"/>
        <v>#N/A</v>
      </c>
      <c r="AX29" s="127" t="e">
        <f t="shared" ca="1" si="4"/>
        <v>#N/A</v>
      </c>
      <c r="AY29" s="100" t="e">
        <f t="shared" si="28"/>
        <v>#N/A</v>
      </c>
      <c r="AZ29" s="127" t="e">
        <f t="shared" si="29"/>
        <v>#N/A</v>
      </c>
      <c r="BC29" s="129"/>
    </row>
    <row r="30" spans="1:68" ht="26.25" customHeight="1" x14ac:dyDescent="0.2">
      <c r="A30" s="180">
        <f>A16+1</f>
        <v>2</v>
      </c>
      <c r="B30" s="501"/>
      <c r="C30" s="501"/>
      <c r="D30" s="501"/>
      <c r="E30" s="502"/>
      <c r="F30" s="493" t="str">
        <f>F16</f>
        <v>TOTAL DE ESTA PÁGINA</v>
      </c>
      <c r="G30" s="494"/>
      <c r="H30" s="495"/>
      <c r="I30" s="348" t="str">
        <f t="shared" ref="I30:AB30" si="30">IF(SUM(I19:I29)=0," ",SUM(I19:I29))</f>
        <v xml:space="preserve"> </v>
      </c>
      <c r="J30" s="349" t="str">
        <f t="shared" si="30"/>
        <v xml:space="preserve"> </v>
      </c>
      <c r="K30" s="350" t="str">
        <f t="shared" si="30"/>
        <v xml:space="preserve"> </v>
      </c>
      <c r="L30" s="351" t="str">
        <f t="shared" si="30"/>
        <v xml:space="preserve"> </v>
      </c>
      <c r="M30" s="350" t="str">
        <f t="shared" si="30"/>
        <v xml:space="preserve"> </v>
      </c>
      <c r="N30" s="351" t="str">
        <f t="shared" si="30"/>
        <v xml:space="preserve"> </v>
      </c>
      <c r="O30" s="350" t="str">
        <f t="shared" si="30"/>
        <v xml:space="preserve"> </v>
      </c>
      <c r="P30" s="351" t="str">
        <f t="shared" si="30"/>
        <v xml:space="preserve"> </v>
      </c>
      <c r="Q30" s="352" t="str">
        <f t="shared" si="30"/>
        <v xml:space="preserve"> </v>
      </c>
      <c r="R30" s="353"/>
      <c r="S30" s="349" t="str">
        <f t="shared" si="30"/>
        <v xml:space="preserve"> </v>
      </c>
      <c r="T30" s="350" t="str">
        <f t="shared" si="30"/>
        <v xml:space="preserve"> </v>
      </c>
      <c r="U30" s="350" t="str">
        <f t="shared" si="30"/>
        <v xml:space="preserve"> </v>
      </c>
      <c r="V30" s="350" t="str">
        <f t="shared" si="30"/>
        <v xml:space="preserve"> </v>
      </c>
      <c r="W30" s="351" t="str">
        <f t="shared" si="30"/>
        <v xml:space="preserve"> </v>
      </c>
      <c r="X30" s="350" t="str">
        <f t="shared" si="30"/>
        <v xml:space="preserve"> </v>
      </c>
      <c r="Y30" s="351" t="str">
        <f t="shared" si="30"/>
        <v xml:space="preserve"> </v>
      </c>
      <c r="Z30" s="350" t="str">
        <f t="shared" si="30"/>
        <v xml:space="preserve"> </v>
      </c>
      <c r="AA30" s="351" t="str">
        <f t="shared" si="30"/>
        <v xml:space="preserve"> </v>
      </c>
      <c r="AB30" s="352" t="str">
        <f t="shared" si="30"/>
        <v xml:space="preserve"> </v>
      </c>
      <c r="AC30" s="354" t="str">
        <f>IF(SUM(AC19:AC28)=0," ",SUM(AC19:AC28))</f>
        <v xml:space="preserve"> </v>
      </c>
      <c r="AD30" s="355" t="str">
        <f>IF(SUM(AD19:AD28)=0," ",SUM(AD19:AD28))</f>
        <v xml:space="preserve"> </v>
      </c>
      <c r="AE30" s="355" t="str">
        <f>IF(SUM(AE19:AE28)=0," ",SUM(AE19:AE28))</f>
        <v xml:space="preserve"> </v>
      </c>
      <c r="AF30" s="356" t="str">
        <f>IF(SUM(AF19:AF28)=0," ",SUM(AF19:AF28))</f>
        <v xml:space="preserve"> </v>
      </c>
      <c r="AG30" s="357" t="str">
        <f>IF(SUM(AG19:AG28)=0," ",SUM(AG19:AG28))</f>
        <v xml:space="preserve"> </v>
      </c>
      <c r="AH30" s="482" t="str">
        <f>AH16</f>
        <v>Certifico que todos los datos en esta
bitácora son fidedignos</v>
      </c>
      <c r="AI30" s="483"/>
      <c r="AJ30" s="483"/>
      <c r="AK30" s="484"/>
      <c r="AL30" s="131"/>
      <c r="AM30" s="131"/>
      <c r="AN30" s="131"/>
      <c r="AT30" s="122" t="e">
        <f t="shared" si="26"/>
        <v>#N/A</v>
      </c>
      <c r="AU30" s="125" t="e">
        <f t="shared" si="27"/>
        <v>#N/A</v>
      </c>
      <c r="AV30" s="126" t="str">
        <f t="shared" ca="1" si="2"/>
        <v/>
      </c>
      <c r="AW30" s="122" t="e">
        <f t="shared" ca="1" si="3"/>
        <v>#N/A</v>
      </c>
      <c r="AX30" s="127" t="e">
        <f t="shared" ca="1" si="4"/>
        <v>#N/A</v>
      </c>
      <c r="AY30" s="100" t="e">
        <f t="shared" si="28"/>
        <v>#N/A</v>
      </c>
      <c r="AZ30" s="127" t="e">
        <f t="shared" si="29"/>
        <v>#N/A</v>
      </c>
      <c r="BA30" s="88" t="s">
        <v>64</v>
      </c>
      <c r="BB30" s="125" t="s">
        <v>65</v>
      </c>
      <c r="BC30" s="129" t="s">
        <v>66</v>
      </c>
      <c r="BD30" s="125">
        <f>SUM(BD5:BD28)</f>
        <v>6.25</v>
      </c>
    </row>
    <row r="31" spans="1:68" ht="26.25" customHeight="1" x14ac:dyDescent="0.2">
      <c r="A31" s="499">
        <f>AL15</f>
        <v>0</v>
      </c>
      <c r="B31" s="503"/>
      <c r="C31" s="503"/>
      <c r="D31" s="503"/>
      <c r="E31" s="504"/>
      <c r="F31" s="496" t="str">
        <f>IF(Portada!$A$1="www.fly-logics.com","TOTAL PÁGINA ANTERIOR",0)</f>
        <v>TOTAL PÁGINA ANTERIOR</v>
      </c>
      <c r="G31" s="497"/>
      <c r="H31" s="498"/>
      <c r="I31" s="358">
        <f>I18</f>
        <v>6.25</v>
      </c>
      <c r="J31" s="359">
        <f t="shared" ref="J31:AG31" si="31">J18</f>
        <v>6.25</v>
      </c>
      <c r="K31" s="360" t="str">
        <f t="shared" si="31"/>
        <v xml:space="preserve"> </v>
      </c>
      <c r="L31" s="361" t="str">
        <f t="shared" si="31"/>
        <v xml:space="preserve"> </v>
      </c>
      <c r="M31" s="360" t="str">
        <f t="shared" si="31"/>
        <v xml:space="preserve"> </v>
      </c>
      <c r="N31" s="361" t="str">
        <f t="shared" si="31"/>
        <v xml:space="preserve"> </v>
      </c>
      <c r="O31" s="360" t="str">
        <f t="shared" si="31"/>
        <v xml:space="preserve"> </v>
      </c>
      <c r="P31" s="361" t="str">
        <f t="shared" si="31"/>
        <v xml:space="preserve"> </v>
      </c>
      <c r="Q31" s="362" t="str">
        <f t="shared" si="31"/>
        <v xml:space="preserve"> </v>
      </c>
      <c r="R31" s="363"/>
      <c r="S31" s="359" t="str">
        <f t="shared" si="31"/>
        <v xml:space="preserve"> </v>
      </c>
      <c r="T31" s="360">
        <f t="shared" si="31"/>
        <v>8.75</v>
      </c>
      <c r="U31" s="360">
        <f t="shared" si="31"/>
        <v>10</v>
      </c>
      <c r="V31" s="360">
        <f t="shared" si="31"/>
        <v>2.5</v>
      </c>
      <c r="W31" s="361" t="str">
        <f t="shared" si="31"/>
        <v xml:space="preserve"> </v>
      </c>
      <c r="X31" s="360" t="str">
        <f t="shared" si="31"/>
        <v xml:space="preserve"> </v>
      </c>
      <c r="Y31" s="361">
        <f t="shared" si="31"/>
        <v>2.5</v>
      </c>
      <c r="Z31" s="360" t="str">
        <f t="shared" si="31"/>
        <v xml:space="preserve"> </v>
      </c>
      <c r="AA31" s="361">
        <f t="shared" si="31"/>
        <v>3.75</v>
      </c>
      <c r="AB31" s="362" t="str">
        <f t="shared" si="31"/>
        <v xml:space="preserve"> </v>
      </c>
      <c r="AC31" s="364">
        <f t="shared" si="31"/>
        <v>9</v>
      </c>
      <c r="AD31" s="365" t="str">
        <f t="shared" si="31"/>
        <v xml:space="preserve"> </v>
      </c>
      <c r="AE31" s="365">
        <f t="shared" si="31"/>
        <v>9</v>
      </c>
      <c r="AF31" s="366" t="str">
        <f t="shared" si="31"/>
        <v xml:space="preserve"> </v>
      </c>
      <c r="AG31" s="367">
        <f t="shared" si="31"/>
        <v>11</v>
      </c>
      <c r="AH31" s="487"/>
      <c r="AI31" s="488"/>
      <c r="AJ31" s="488"/>
      <c r="AK31" s="489"/>
      <c r="AL31" s="131"/>
      <c r="AM31" s="131"/>
      <c r="AN31" s="131"/>
      <c r="AT31" s="122" t="e">
        <f t="shared" si="26"/>
        <v>#N/A</v>
      </c>
      <c r="AU31" s="125" t="e">
        <f t="shared" si="27"/>
        <v>#N/A</v>
      </c>
      <c r="AV31" s="126" t="str">
        <f t="shared" ca="1" si="2"/>
        <v/>
      </c>
      <c r="AW31" s="122" t="e">
        <f t="shared" ca="1" si="3"/>
        <v>#N/A</v>
      </c>
      <c r="AX31" s="127" t="e">
        <f t="shared" ca="1" si="4"/>
        <v>#N/A</v>
      </c>
      <c r="AY31" s="100" t="e">
        <f t="shared" si="28"/>
        <v>#N/A</v>
      </c>
      <c r="AZ31" s="127" t="e">
        <f t="shared" si="29"/>
        <v>#N/A</v>
      </c>
      <c r="BA31" s="88">
        <f ca="1">COUNT(BB5:BB26)</f>
        <v>1</v>
      </c>
      <c r="BB31" s="125">
        <f ca="1">AVERAGE(BB5:BB26)</f>
        <v>6.25</v>
      </c>
      <c r="BC31" s="129" t="s">
        <v>67</v>
      </c>
      <c r="BD31" s="125">
        <f>MAX(BD5:BD28)</f>
        <v>3.75</v>
      </c>
      <c r="BE31" s="125" t="str">
        <f>VLOOKUP(MAX(BD5:BD28),BD5:BG28,4,FALSE)</f>
        <v>MAYO</v>
      </c>
      <c r="BF31" s="125">
        <f>VLOOKUP(MAX(BD5:BD28),BD5:BF29,3,FALSE)</f>
        <v>2022</v>
      </c>
    </row>
    <row r="32" spans="1:68" ht="26.25" customHeight="1" thickBot="1" x14ac:dyDescent="0.25">
      <c r="A32" s="500"/>
      <c r="B32" s="505" t="str">
        <f>B18</f>
        <v>Entidad que certifica Hrs. de vuelo
TIMBRE Y FIRMA</v>
      </c>
      <c r="C32" s="505"/>
      <c r="D32" s="505"/>
      <c r="E32" s="506"/>
      <c r="F32" s="490" t="str">
        <f>F18</f>
        <v>TOTAL A LA FECHA</v>
      </c>
      <c r="G32" s="491"/>
      <c r="H32" s="492"/>
      <c r="I32" s="31">
        <f t="shared" ref="I32:O32" si="32">IF(SUM(I30:I31)=0," ",SUM(I30:I31))</f>
        <v>6.25</v>
      </c>
      <c r="J32" s="27">
        <f t="shared" si="32"/>
        <v>6.25</v>
      </c>
      <c r="K32" s="24" t="str">
        <f t="shared" si="32"/>
        <v xml:space="preserve"> </v>
      </c>
      <c r="L32" s="25" t="str">
        <f t="shared" si="32"/>
        <v xml:space="preserve"> </v>
      </c>
      <c r="M32" s="24" t="str">
        <f t="shared" si="32"/>
        <v xml:space="preserve"> </v>
      </c>
      <c r="N32" s="25" t="str">
        <f t="shared" si="32"/>
        <v xml:space="preserve"> </v>
      </c>
      <c r="O32" s="24" t="str">
        <f t="shared" si="32"/>
        <v xml:space="preserve"> </v>
      </c>
      <c r="P32" s="25" t="str">
        <f t="shared" ref="P32:AG32" si="33">IF(SUM(P30:P31)=0," ",SUM(P30:P31))</f>
        <v xml:space="preserve"> </v>
      </c>
      <c r="Q32" s="26" t="str">
        <f t="shared" si="33"/>
        <v xml:space="preserve"> </v>
      </c>
      <c r="R32" s="321"/>
      <c r="S32" s="27" t="str">
        <f t="shared" si="33"/>
        <v xml:space="preserve"> </v>
      </c>
      <c r="T32" s="24">
        <f t="shared" si="33"/>
        <v>8.75</v>
      </c>
      <c r="U32" s="24">
        <f t="shared" si="33"/>
        <v>10</v>
      </c>
      <c r="V32" s="24">
        <f t="shared" si="33"/>
        <v>2.5</v>
      </c>
      <c r="W32" s="25" t="str">
        <f t="shared" si="33"/>
        <v xml:space="preserve"> </v>
      </c>
      <c r="X32" s="24" t="str">
        <f t="shared" si="33"/>
        <v xml:space="preserve"> </v>
      </c>
      <c r="Y32" s="25">
        <f t="shared" si="33"/>
        <v>2.5</v>
      </c>
      <c r="Z32" s="24" t="str">
        <f t="shared" si="33"/>
        <v xml:space="preserve"> </v>
      </c>
      <c r="AA32" s="25">
        <f t="shared" si="33"/>
        <v>3.75</v>
      </c>
      <c r="AB32" s="26" t="str">
        <f t="shared" si="33"/>
        <v xml:space="preserve"> </v>
      </c>
      <c r="AC32" s="323">
        <f t="shared" si="33"/>
        <v>9</v>
      </c>
      <c r="AD32" s="28" t="str">
        <f t="shared" si="33"/>
        <v xml:space="preserve"> </v>
      </c>
      <c r="AE32" s="28">
        <f t="shared" si="33"/>
        <v>9</v>
      </c>
      <c r="AF32" s="30" t="str">
        <f t="shared" si="33"/>
        <v xml:space="preserve"> </v>
      </c>
      <c r="AG32" s="32">
        <f t="shared" si="33"/>
        <v>11</v>
      </c>
      <c r="AH32" s="485" t="str">
        <f>AH18</f>
        <v>_____________________________
FIRMA PILOTO</v>
      </c>
      <c r="AI32" s="486"/>
      <c r="AJ32" s="486"/>
      <c r="AK32" s="181">
        <f>A30</f>
        <v>2</v>
      </c>
      <c r="AL32" s="132"/>
      <c r="AM32" s="132"/>
      <c r="AN32" s="132"/>
      <c r="AT32" s="122" t="e">
        <f t="shared" si="26"/>
        <v>#N/A</v>
      </c>
      <c r="AU32" s="125" t="e">
        <f t="shared" si="27"/>
        <v>#N/A</v>
      </c>
      <c r="AV32" s="126" t="str">
        <f t="shared" ca="1" si="2"/>
        <v/>
      </c>
      <c r="AW32" s="122" t="e">
        <f t="shared" ca="1" si="3"/>
        <v>#N/A</v>
      </c>
      <c r="AX32" s="127" t="e">
        <f t="shared" ca="1" si="4"/>
        <v>#N/A</v>
      </c>
      <c r="AY32" s="100" t="e">
        <f t="shared" si="28"/>
        <v>#N/A</v>
      </c>
      <c r="AZ32" s="127" t="e">
        <f t="shared" si="29"/>
        <v>#N/A</v>
      </c>
      <c r="BA32" s="88"/>
      <c r="BC32" s="129" t="s">
        <v>68</v>
      </c>
    </row>
    <row r="33" spans="1:68" s="49" customFormat="1" ht="27.75" customHeight="1" x14ac:dyDescent="0.2">
      <c r="A33" s="29">
        <f>A28+1</f>
        <v>21</v>
      </c>
      <c r="B33" s="39"/>
      <c r="C33" s="40"/>
      <c r="D33" s="41"/>
      <c r="E33" s="42"/>
      <c r="F33" s="43"/>
      <c r="G33" s="44"/>
      <c r="H33" s="45"/>
      <c r="I33" s="310"/>
      <c r="J33" s="306"/>
      <c r="K33" s="307"/>
      <c r="L33" s="308"/>
      <c r="M33" s="307"/>
      <c r="N33" s="308"/>
      <c r="O33" s="307"/>
      <c r="P33" s="308"/>
      <c r="Q33" s="167"/>
      <c r="R33" s="314"/>
      <c r="S33" s="46"/>
      <c r="T33" s="47"/>
      <c r="U33" s="47"/>
      <c r="V33" s="48"/>
      <c r="W33" s="325"/>
      <c r="X33" s="307"/>
      <c r="Y33" s="308"/>
      <c r="Z33" s="307"/>
      <c r="AA33" s="308"/>
      <c r="AB33" s="167"/>
      <c r="AC33" s="311"/>
      <c r="AD33" s="312"/>
      <c r="AE33" s="312"/>
      <c r="AF33" s="313"/>
      <c r="AG33" s="317"/>
      <c r="AH33" s="167"/>
      <c r="AI33" s="478"/>
      <c r="AJ33" s="478"/>
      <c r="AK33" s="479"/>
      <c r="AL33" s="102"/>
      <c r="AM33" s="124" t="str">
        <f t="shared" ref="AM33:AM42" si="34">IF(B33=0," ",TEXT(B33,"MMM"))</f>
        <v xml:space="preserve"> </v>
      </c>
      <c r="AN33" s="97" t="str">
        <f t="shared" ref="AN33:AN42" si="35">IF(B33=0," ",YEAR(B33))</f>
        <v xml:space="preserve"> </v>
      </c>
      <c r="AO33" s="125"/>
      <c r="AP33" s="125"/>
      <c r="AQ33" s="125"/>
      <c r="AR33" s="125"/>
      <c r="AS33" s="125"/>
      <c r="AT33" s="122" t="e">
        <f>IF(ISBLANK($B41),NA(),$B41)</f>
        <v>#N/A</v>
      </c>
      <c r="AU33" s="125" t="e">
        <f>IF(ISBLANK($I41),NA(),$I41)</f>
        <v>#N/A</v>
      </c>
      <c r="AV33" s="126" t="str">
        <f t="shared" ca="1" si="2"/>
        <v/>
      </c>
      <c r="AW33" s="122" t="e">
        <f t="shared" ca="1" si="3"/>
        <v>#N/A</v>
      </c>
      <c r="AX33" s="127" t="e">
        <f t="shared" ca="1" si="4"/>
        <v>#N/A</v>
      </c>
      <c r="AY33" s="100" t="e">
        <f>IF(S41=0,NA(),S41)</f>
        <v>#N/A</v>
      </c>
      <c r="AZ33" s="127" t="e">
        <f>IF(V41=0,NA(),V41)</f>
        <v>#N/A</v>
      </c>
      <c r="BA33" s="88"/>
      <c r="BB33" s="125"/>
      <c r="BC33" s="129" t="s">
        <v>69</v>
      </c>
      <c r="BD33" s="125">
        <f>SUMIFS(BF5:BF28,BD5:BD28,BD31)</f>
        <v>2022</v>
      </c>
      <c r="BE33" s="125"/>
      <c r="BF33" s="125"/>
      <c r="BG33" s="125"/>
      <c r="BH33" s="125"/>
      <c r="BI33" s="125"/>
      <c r="BJ33" s="125"/>
      <c r="BK33" s="125"/>
      <c r="BL33" s="90"/>
      <c r="BM33" s="90"/>
      <c r="BN33" s="90"/>
      <c r="BO33" s="90"/>
      <c r="BP33" s="90"/>
    </row>
    <row r="34" spans="1:68" s="49" customFormat="1" ht="27.75" customHeight="1" x14ac:dyDescent="0.2">
      <c r="A34" s="22">
        <f>A33+1</f>
        <v>22</v>
      </c>
      <c r="B34" s="50"/>
      <c r="C34" s="51"/>
      <c r="D34" s="52"/>
      <c r="E34" s="53"/>
      <c r="F34" s="54"/>
      <c r="G34" s="55"/>
      <c r="H34" s="56"/>
      <c r="I34" s="304"/>
      <c r="J34" s="57"/>
      <c r="K34" s="58"/>
      <c r="L34" s="59"/>
      <c r="M34" s="58"/>
      <c r="N34" s="59"/>
      <c r="O34" s="58"/>
      <c r="P34" s="59"/>
      <c r="Q34" s="60"/>
      <c r="R34" s="315"/>
      <c r="S34" s="57"/>
      <c r="T34" s="58"/>
      <c r="U34" s="58"/>
      <c r="V34" s="60"/>
      <c r="W34" s="326"/>
      <c r="X34" s="58"/>
      <c r="Y34" s="59"/>
      <c r="Z34" s="58"/>
      <c r="AA34" s="59"/>
      <c r="AB34" s="60"/>
      <c r="AC34" s="61"/>
      <c r="AD34" s="62"/>
      <c r="AE34" s="62"/>
      <c r="AF34" s="63"/>
      <c r="AG34" s="318"/>
      <c r="AH34" s="60"/>
      <c r="AI34" s="476"/>
      <c r="AJ34" s="476"/>
      <c r="AK34" s="477"/>
      <c r="AL34" s="102"/>
      <c r="AM34" s="124" t="str">
        <f t="shared" si="34"/>
        <v xml:space="preserve"> </v>
      </c>
      <c r="AN34" s="97" t="str">
        <f t="shared" si="35"/>
        <v xml:space="preserve"> </v>
      </c>
      <c r="AO34" s="125"/>
      <c r="AP34" s="125"/>
      <c r="AQ34" s="125"/>
      <c r="AR34" s="125"/>
      <c r="AS34" s="125"/>
      <c r="AT34" s="122" t="e">
        <f>IF(ISBLANK($B42),NA(),$B42)</f>
        <v>#N/A</v>
      </c>
      <c r="AU34" s="125" t="e">
        <f>IF(ISBLANK($I42),NA(),$I42)</f>
        <v>#N/A</v>
      </c>
      <c r="AV34" s="126" t="str">
        <f t="shared" ca="1" si="2"/>
        <v/>
      </c>
      <c r="AW34" s="122" t="e">
        <f t="shared" ca="1" si="3"/>
        <v>#N/A</v>
      </c>
      <c r="AX34" s="127" t="e">
        <f t="shared" ca="1" si="4"/>
        <v>#N/A</v>
      </c>
      <c r="AY34" s="100" t="e">
        <f>IF(S42=0,NA(),S42)</f>
        <v>#N/A</v>
      </c>
      <c r="AZ34" s="127" t="e">
        <f>IF(V42=0,NA(),V42)</f>
        <v>#N/A</v>
      </c>
      <c r="BA34" s="88"/>
      <c r="BB34" s="125"/>
      <c r="BC34" s="129"/>
      <c r="BD34" s="125"/>
      <c r="BE34" s="125"/>
      <c r="BF34" s="125"/>
      <c r="BG34" s="125"/>
      <c r="BH34" s="125"/>
      <c r="BI34" s="125"/>
      <c r="BJ34" s="125"/>
      <c r="BK34" s="125"/>
      <c r="BL34" s="90"/>
      <c r="BM34" s="90"/>
      <c r="BN34" s="90"/>
      <c r="BO34" s="90"/>
      <c r="BP34" s="90"/>
    </row>
    <row r="35" spans="1:68" s="49" customFormat="1" ht="27.75" customHeight="1" x14ac:dyDescent="0.2">
      <c r="A35" s="22">
        <f t="shared" ref="A35:A42" si="36">A34+1</f>
        <v>23</v>
      </c>
      <c r="B35" s="50"/>
      <c r="C35" s="51"/>
      <c r="D35" s="52"/>
      <c r="E35" s="53"/>
      <c r="F35" s="54"/>
      <c r="G35" s="55"/>
      <c r="H35" s="56"/>
      <c r="I35" s="304"/>
      <c r="J35" s="57"/>
      <c r="K35" s="58"/>
      <c r="L35" s="59"/>
      <c r="M35" s="58"/>
      <c r="N35" s="59"/>
      <c r="O35" s="58"/>
      <c r="P35" s="59"/>
      <c r="Q35" s="60"/>
      <c r="R35" s="315"/>
      <c r="S35" s="57"/>
      <c r="T35" s="58"/>
      <c r="U35" s="58"/>
      <c r="V35" s="60"/>
      <c r="W35" s="326"/>
      <c r="X35" s="58"/>
      <c r="Y35" s="59"/>
      <c r="Z35" s="58"/>
      <c r="AA35" s="59"/>
      <c r="AB35" s="60"/>
      <c r="AC35" s="61"/>
      <c r="AD35" s="62"/>
      <c r="AE35" s="62"/>
      <c r="AF35" s="63"/>
      <c r="AG35" s="318"/>
      <c r="AH35" s="60"/>
      <c r="AI35" s="476"/>
      <c r="AJ35" s="476"/>
      <c r="AK35" s="477"/>
      <c r="AL35" s="102"/>
      <c r="AM35" s="124" t="str">
        <f t="shared" si="34"/>
        <v xml:space="preserve"> </v>
      </c>
      <c r="AN35" s="97" t="str">
        <f t="shared" si="35"/>
        <v xml:space="preserve"> </v>
      </c>
      <c r="AO35" s="125"/>
      <c r="AP35" s="125"/>
      <c r="AQ35" s="125"/>
      <c r="AR35" s="125"/>
      <c r="AS35" s="125"/>
      <c r="AT35" s="122" t="e">
        <f t="shared" ref="AT35:AT44" si="37">IF(ISBLANK($B47),NA(),$B47)</f>
        <v>#N/A</v>
      </c>
      <c r="AU35" s="125" t="e">
        <f t="shared" ref="AU35:AU44" si="38">IF(ISBLANK($I47),NA(),$I47)</f>
        <v>#N/A</v>
      </c>
      <c r="AV35" s="126" t="str">
        <f t="shared" ca="1" si="2"/>
        <v/>
      </c>
      <c r="AW35" s="122" t="e">
        <f t="shared" ca="1" si="3"/>
        <v>#N/A</v>
      </c>
      <c r="AX35" s="127" t="e">
        <f t="shared" ca="1" si="4"/>
        <v>#N/A</v>
      </c>
      <c r="AY35" s="100" t="e">
        <f>IF(S47=0,NA(),S47)</f>
        <v>#N/A</v>
      </c>
      <c r="AZ35" s="127" t="e">
        <f>IF(V47=0,NA(),V47)</f>
        <v>#N/A</v>
      </c>
      <c r="BA35" s="88"/>
      <c r="BB35" s="125"/>
      <c r="BC35" s="129"/>
      <c r="BD35" s="125"/>
      <c r="BE35" s="125"/>
      <c r="BF35" s="125"/>
      <c r="BG35" s="125"/>
      <c r="BH35" s="125"/>
      <c r="BI35" s="125"/>
      <c r="BJ35" s="125"/>
      <c r="BK35" s="125"/>
      <c r="BL35" s="90"/>
      <c r="BM35" s="90"/>
      <c r="BN35" s="90"/>
      <c r="BO35" s="90"/>
      <c r="BP35" s="90"/>
    </row>
    <row r="36" spans="1:68" s="49" customFormat="1" ht="27.75" customHeight="1" x14ac:dyDescent="0.2">
      <c r="A36" s="22">
        <f t="shared" si="36"/>
        <v>24</v>
      </c>
      <c r="B36" s="50"/>
      <c r="C36" s="51"/>
      <c r="D36" s="52"/>
      <c r="E36" s="53"/>
      <c r="F36" s="54"/>
      <c r="G36" s="55"/>
      <c r="H36" s="56"/>
      <c r="I36" s="304"/>
      <c r="J36" s="57"/>
      <c r="K36" s="58"/>
      <c r="L36" s="59"/>
      <c r="M36" s="58"/>
      <c r="N36" s="59"/>
      <c r="O36" s="58"/>
      <c r="P36" s="59"/>
      <c r="Q36" s="60"/>
      <c r="R36" s="315"/>
      <c r="S36" s="57"/>
      <c r="T36" s="58"/>
      <c r="U36" s="58"/>
      <c r="V36" s="60"/>
      <c r="W36" s="326"/>
      <c r="X36" s="58"/>
      <c r="Y36" s="59"/>
      <c r="Z36" s="58"/>
      <c r="AA36" s="59"/>
      <c r="AB36" s="60"/>
      <c r="AC36" s="61"/>
      <c r="AD36" s="62"/>
      <c r="AE36" s="62"/>
      <c r="AF36" s="63"/>
      <c r="AG36" s="318"/>
      <c r="AH36" s="60"/>
      <c r="AI36" s="476"/>
      <c r="AJ36" s="476"/>
      <c r="AK36" s="477"/>
      <c r="AL36" s="102"/>
      <c r="AM36" s="124" t="str">
        <f t="shared" si="34"/>
        <v xml:space="preserve"> </v>
      </c>
      <c r="AN36" s="97" t="str">
        <f t="shared" si="35"/>
        <v xml:space="preserve"> </v>
      </c>
      <c r="AO36" s="125"/>
      <c r="AP36" s="125"/>
      <c r="AQ36" s="125"/>
      <c r="AR36" s="125"/>
      <c r="AS36" s="125"/>
      <c r="AT36" s="122" t="e">
        <f t="shared" si="37"/>
        <v>#N/A</v>
      </c>
      <c r="AU36" s="125" t="e">
        <f t="shared" si="38"/>
        <v>#N/A</v>
      </c>
      <c r="AV36" s="126" t="str">
        <f t="shared" ca="1" si="2"/>
        <v/>
      </c>
      <c r="AW36" s="122" t="e">
        <f t="shared" ca="1" si="3"/>
        <v>#N/A</v>
      </c>
      <c r="AX36" s="127" t="e">
        <f t="shared" ca="1" si="4"/>
        <v>#N/A</v>
      </c>
      <c r="AY36" s="100" t="e">
        <f t="shared" ref="AY36:AY44" si="39">IF(S48=0,NA(),S48)</f>
        <v>#N/A</v>
      </c>
      <c r="AZ36" s="127" t="e">
        <f t="shared" ref="AZ36:AZ44" si="40">IF(V48=0,NA(),V48)</f>
        <v>#N/A</v>
      </c>
      <c r="BA36" s="88" t="e">
        <f>DMAX(AT4:AY1094,AT4,AY4:AY784&gt;0.01)</f>
        <v>#N/A</v>
      </c>
      <c r="BB36" s="125"/>
      <c r="BC36" s="129"/>
      <c r="BD36" s="125"/>
      <c r="BE36" s="125"/>
      <c r="BF36" s="125"/>
      <c r="BG36" s="125"/>
      <c r="BH36" s="125"/>
      <c r="BI36" s="125"/>
      <c r="BJ36" s="125"/>
      <c r="BK36" s="125"/>
      <c r="BL36" s="90"/>
      <c r="BM36" s="90"/>
      <c r="BN36" s="90"/>
      <c r="BO36" s="90"/>
      <c r="BP36" s="90"/>
    </row>
    <row r="37" spans="1:68" s="49" customFormat="1" ht="27.75" customHeight="1" x14ac:dyDescent="0.2">
      <c r="A37" s="22">
        <f t="shared" si="36"/>
        <v>25</v>
      </c>
      <c r="B37" s="50"/>
      <c r="C37" s="51"/>
      <c r="D37" s="52"/>
      <c r="E37" s="53"/>
      <c r="F37" s="54"/>
      <c r="G37" s="55"/>
      <c r="H37" s="56"/>
      <c r="I37" s="304"/>
      <c r="J37" s="57"/>
      <c r="K37" s="58"/>
      <c r="L37" s="59"/>
      <c r="M37" s="58"/>
      <c r="N37" s="59"/>
      <c r="O37" s="58"/>
      <c r="P37" s="59"/>
      <c r="Q37" s="60"/>
      <c r="R37" s="315"/>
      <c r="S37" s="57"/>
      <c r="T37" s="58"/>
      <c r="U37" s="58"/>
      <c r="V37" s="60"/>
      <c r="W37" s="326"/>
      <c r="X37" s="58"/>
      <c r="Y37" s="59"/>
      <c r="Z37" s="58"/>
      <c r="AA37" s="59"/>
      <c r="AB37" s="60"/>
      <c r="AC37" s="61"/>
      <c r="AD37" s="62"/>
      <c r="AE37" s="62"/>
      <c r="AF37" s="63"/>
      <c r="AG37" s="318"/>
      <c r="AH37" s="60"/>
      <c r="AI37" s="476"/>
      <c r="AJ37" s="476"/>
      <c r="AK37" s="477"/>
      <c r="AL37" s="102"/>
      <c r="AM37" s="124" t="str">
        <f t="shared" si="34"/>
        <v xml:space="preserve"> </v>
      </c>
      <c r="AN37" s="97" t="str">
        <f t="shared" si="35"/>
        <v xml:space="preserve"> </v>
      </c>
      <c r="AO37" s="125"/>
      <c r="AP37" s="125"/>
      <c r="AQ37" s="125"/>
      <c r="AR37" s="125"/>
      <c r="AS37" s="125"/>
      <c r="AT37" s="122" t="e">
        <f t="shared" si="37"/>
        <v>#N/A</v>
      </c>
      <c r="AU37" s="125" t="e">
        <f t="shared" si="38"/>
        <v>#N/A</v>
      </c>
      <c r="AV37" s="126" t="str">
        <f t="shared" ca="1" si="2"/>
        <v/>
      </c>
      <c r="AW37" s="122" t="e">
        <f t="shared" ca="1" si="3"/>
        <v>#N/A</v>
      </c>
      <c r="AX37" s="127" t="e">
        <f t="shared" ca="1" si="4"/>
        <v>#N/A</v>
      </c>
      <c r="AY37" s="100" t="e">
        <f t="shared" si="39"/>
        <v>#N/A</v>
      </c>
      <c r="AZ37" s="127" t="e">
        <f t="shared" si="40"/>
        <v>#N/A</v>
      </c>
      <c r="BA37" s="88"/>
      <c r="BB37" s="125"/>
      <c r="BC37" s="129"/>
      <c r="BD37" s="125"/>
      <c r="BE37" s="125"/>
      <c r="BF37" s="125"/>
      <c r="BG37" s="125"/>
      <c r="BH37" s="125"/>
      <c r="BI37" s="125"/>
      <c r="BJ37" s="125"/>
      <c r="BK37" s="125"/>
      <c r="BL37" s="90"/>
      <c r="BM37" s="90"/>
      <c r="BN37" s="90"/>
      <c r="BO37" s="90"/>
      <c r="BP37" s="90"/>
    </row>
    <row r="38" spans="1:68" s="49" customFormat="1" ht="27.75" customHeight="1" x14ac:dyDescent="0.2">
      <c r="A38" s="22">
        <f t="shared" si="36"/>
        <v>26</v>
      </c>
      <c r="B38" s="50"/>
      <c r="C38" s="51"/>
      <c r="D38" s="52"/>
      <c r="E38" s="53"/>
      <c r="F38" s="54"/>
      <c r="G38" s="55"/>
      <c r="H38" s="56"/>
      <c r="I38" s="304"/>
      <c r="J38" s="57"/>
      <c r="K38" s="58"/>
      <c r="L38" s="59"/>
      <c r="M38" s="58"/>
      <c r="N38" s="59"/>
      <c r="O38" s="58"/>
      <c r="P38" s="59"/>
      <c r="Q38" s="60"/>
      <c r="R38" s="315"/>
      <c r="S38" s="57"/>
      <c r="T38" s="58"/>
      <c r="U38" s="58"/>
      <c r="V38" s="60"/>
      <c r="W38" s="326"/>
      <c r="X38" s="58"/>
      <c r="Y38" s="59"/>
      <c r="Z38" s="58"/>
      <c r="AA38" s="59"/>
      <c r="AB38" s="60"/>
      <c r="AC38" s="61"/>
      <c r="AD38" s="62"/>
      <c r="AE38" s="62"/>
      <c r="AF38" s="63"/>
      <c r="AG38" s="318"/>
      <c r="AH38" s="60"/>
      <c r="AI38" s="476"/>
      <c r="AJ38" s="476"/>
      <c r="AK38" s="477"/>
      <c r="AL38" s="102"/>
      <c r="AM38" s="124" t="str">
        <f t="shared" si="34"/>
        <v xml:space="preserve"> </v>
      </c>
      <c r="AN38" s="97" t="str">
        <f t="shared" si="35"/>
        <v xml:space="preserve"> </v>
      </c>
      <c r="AO38" s="125"/>
      <c r="AP38" s="125"/>
      <c r="AQ38" s="125"/>
      <c r="AR38" s="125"/>
      <c r="AS38" s="125"/>
      <c r="AT38" s="122" t="e">
        <f t="shared" si="37"/>
        <v>#N/A</v>
      </c>
      <c r="AU38" s="125" t="e">
        <f t="shared" si="38"/>
        <v>#N/A</v>
      </c>
      <c r="AV38" s="126" t="str">
        <f t="shared" ca="1" si="2"/>
        <v/>
      </c>
      <c r="AW38" s="122" t="e">
        <f t="shared" ca="1" si="3"/>
        <v>#N/A</v>
      </c>
      <c r="AX38" s="127" t="e">
        <f t="shared" ca="1" si="4"/>
        <v>#N/A</v>
      </c>
      <c r="AY38" s="100" t="e">
        <f t="shared" si="39"/>
        <v>#N/A</v>
      </c>
      <c r="AZ38" s="127" t="e">
        <f t="shared" si="40"/>
        <v>#N/A</v>
      </c>
      <c r="BA38" s="88"/>
      <c r="BB38" s="125"/>
      <c r="BC38" s="129"/>
      <c r="BD38" s="125"/>
      <c r="BE38" s="125"/>
      <c r="BF38" s="125"/>
      <c r="BG38" s="125"/>
      <c r="BH38" s="125"/>
      <c r="BI38" s="125"/>
      <c r="BJ38" s="125"/>
      <c r="BK38" s="125"/>
      <c r="BL38" s="90"/>
      <c r="BM38" s="90"/>
      <c r="BN38" s="90"/>
      <c r="BO38" s="90"/>
      <c r="BP38" s="90"/>
    </row>
    <row r="39" spans="1:68" s="49" customFormat="1" ht="27.75" customHeight="1" x14ac:dyDescent="0.2">
      <c r="A39" s="22">
        <f>A38+1</f>
        <v>27</v>
      </c>
      <c r="B39" s="50"/>
      <c r="C39" s="51"/>
      <c r="D39" s="52"/>
      <c r="E39" s="53"/>
      <c r="F39" s="54"/>
      <c r="G39" s="55"/>
      <c r="H39" s="56"/>
      <c r="I39" s="304"/>
      <c r="J39" s="57"/>
      <c r="K39" s="58"/>
      <c r="L39" s="59"/>
      <c r="M39" s="58"/>
      <c r="N39" s="59"/>
      <c r="O39" s="58"/>
      <c r="P39" s="59"/>
      <c r="Q39" s="60"/>
      <c r="R39" s="315"/>
      <c r="S39" s="57"/>
      <c r="T39" s="58"/>
      <c r="U39" s="58"/>
      <c r="V39" s="60"/>
      <c r="W39" s="326"/>
      <c r="X39" s="58"/>
      <c r="Y39" s="59"/>
      <c r="Z39" s="58"/>
      <c r="AA39" s="59"/>
      <c r="AB39" s="60"/>
      <c r="AC39" s="61"/>
      <c r="AD39" s="62"/>
      <c r="AE39" s="62"/>
      <c r="AF39" s="63"/>
      <c r="AG39" s="318"/>
      <c r="AH39" s="60"/>
      <c r="AI39" s="476"/>
      <c r="AJ39" s="476"/>
      <c r="AK39" s="477"/>
      <c r="AL39" s="102"/>
      <c r="AM39" s="124" t="str">
        <f t="shared" si="34"/>
        <v xml:space="preserve"> </v>
      </c>
      <c r="AN39" s="97" t="str">
        <f t="shared" si="35"/>
        <v xml:space="preserve"> </v>
      </c>
      <c r="AO39" s="125"/>
      <c r="AP39" s="125"/>
      <c r="AQ39" s="125"/>
      <c r="AR39" s="125"/>
      <c r="AS39" s="125"/>
      <c r="AT39" s="122" t="e">
        <f t="shared" si="37"/>
        <v>#N/A</v>
      </c>
      <c r="AU39" s="125" t="e">
        <f t="shared" si="38"/>
        <v>#N/A</v>
      </c>
      <c r="AV39" s="126" t="str">
        <f t="shared" ca="1" si="2"/>
        <v/>
      </c>
      <c r="AW39" s="122" t="e">
        <f t="shared" ca="1" si="3"/>
        <v>#N/A</v>
      </c>
      <c r="AX39" s="127" t="e">
        <f t="shared" ca="1" si="4"/>
        <v>#N/A</v>
      </c>
      <c r="AY39" s="100" t="e">
        <f t="shared" si="39"/>
        <v>#N/A</v>
      </c>
      <c r="AZ39" s="127" t="e">
        <f t="shared" si="40"/>
        <v>#N/A</v>
      </c>
      <c r="BA39" s="88"/>
      <c r="BB39" s="125"/>
      <c r="BC39" s="129"/>
      <c r="BD39" s="125"/>
      <c r="BE39" s="125"/>
      <c r="BF39" s="125"/>
      <c r="BG39" s="125"/>
      <c r="BH39" s="125"/>
      <c r="BI39" s="125"/>
      <c r="BJ39" s="125"/>
      <c r="BK39" s="125"/>
      <c r="BL39" s="90"/>
      <c r="BM39" s="90"/>
      <c r="BN39" s="90"/>
      <c r="BO39" s="90"/>
      <c r="BP39" s="90"/>
    </row>
    <row r="40" spans="1:68" s="49" customFormat="1" ht="27.75" customHeight="1" x14ac:dyDescent="0.2">
      <c r="A40" s="22">
        <f t="shared" si="36"/>
        <v>28</v>
      </c>
      <c r="B40" s="50"/>
      <c r="C40" s="51"/>
      <c r="D40" s="52"/>
      <c r="E40" s="53"/>
      <c r="F40" s="54"/>
      <c r="G40" s="55"/>
      <c r="H40" s="56"/>
      <c r="I40" s="304"/>
      <c r="J40" s="57"/>
      <c r="K40" s="58"/>
      <c r="L40" s="59"/>
      <c r="M40" s="58"/>
      <c r="N40" s="59"/>
      <c r="O40" s="58"/>
      <c r="P40" s="59"/>
      <c r="Q40" s="60"/>
      <c r="R40" s="315"/>
      <c r="S40" s="57"/>
      <c r="T40" s="58"/>
      <c r="U40" s="58"/>
      <c r="V40" s="60"/>
      <c r="W40" s="326"/>
      <c r="X40" s="58"/>
      <c r="Y40" s="59"/>
      <c r="Z40" s="58"/>
      <c r="AA40" s="59"/>
      <c r="AB40" s="60"/>
      <c r="AC40" s="61"/>
      <c r="AD40" s="62"/>
      <c r="AE40" s="62"/>
      <c r="AF40" s="63"/>
      <c r="AG40" s="318"/>
      <c r="AH40" s="60"/>
      <c r="AI40" s="476"/>
      <c r="AJ40" s="476"/>
      <c r="AK40" s="477"/>
      <c r="AL40" s="102"/>
      <c r="AM40" s="124" t="str">
        <f t="shared" si="34"/>
        <v xml:space="preserve"> </v>
      </c>
      <c r="AN40" s="97" t="str">
        <f t="shared" si="35"/>
        <v xml:space="preserve"> </v>
      </c>
      <c r="AO40" s="125"/>
      <c r="AP40" s="125"/>
      <c r="AQ40" s="125"/>
      <c r="AR40" s="125"/>
      <c r="AS40" s="125"/>
      <c r="AT40" s="122" t="e">
        <f t="shared" si="37"/>
        <v>#N/A</v>
      </c>
      <c r="AU40" s="125" t="e">
        <f t="shared" si="38"/>
        <v>#N/A</v>
      </c>
      <c r="AV40" s="126" t="str">
        <f t="shared" ca="1" si="2"/>
        <v/>
      </c>
      <c r="AW40" s="122" t="e">
        <f t="shared" ca="1" si="3"/>
        <v>#N/A</v>
      </c>
      <c r="AX40" s="127" t="e">
        <f t="shared" ca="1" si="4"/>
        <v>#N/A</v>
      </c>
      <c r="AY40" s="100" t="e">
        <f t="shared" si="39"/>
        <v>#N/A</v>
      </c>
      <c r="AZ40" s="127" t="e">
        <f t="shared" si="40"/>
        <v>#N/A</v>
      </c>
      <c r="BA40" s="88"/>
      <c r="BB40" s="125"/>
      <c r="BC40" s="129"/>
      <c r="BD40" s="125"/>
      <c r="BE40" s="125"/>
      <c r="BF40" s="125"/>
      <c r="BG40" s="125"/>
      <c r="BH40" s="125"/>
      <c r="BI40" s="125"/>
      <c r="BJ40" s="125"/>
      <c r="BK40" s="125"/>
      <c r="BL40" s="90"/>
      <c r="BM40" s="90"/>
      <c r="BN40" s="90"/>
      <c r="BO40" s="90"/>
      <c r="BP40" s="90"/>
    </row>
    <row r="41" spans="1:68" s="49" customFormat="1" ht="27.75" customHeight="1" x14ac:dyDescent="0.2">
      <c r="A41" s="22">
        <f t="shared" si="36"/>
        <v>29</v>
      </c>
      <c r="B41" s="50"/>
      <c r="C41" s="51"/>
      <c r="D41" s="52"/>
      <c r="E41" s="53"/>
      <c r="F41" s="54"/>
      <c r="G41" s="55"/>
      <c r="H41" s="56"/>
      <c r="I41" s="304"/>
      <c r="J41" s="57"/>
      <c r="K41" s="58"/>
      <c r="L41" s="59"/>
      <c r="M41" s="58"/>
      <c r="N41" s="59"/>
      <c r="O41" s="58"/>
      <c r="P41" s="59"/>
      <c r="Q41" s="60"/>
      <c r="R41" s="315"/>
      <c r="S41" s="57"/>
      <c r="T41" s="58"/>
      <c r="U41" s="58"/>
      <c r="V41" s="60"/>
      <c r="W41" s="326"/>
      <c r="X41" s="58"/>
      <c r="Y41" s="59"/>
      <c r="Z41" s="58"/>
      <c r="AA41" s="59"/>
      <c r="AB41" s="60"/>
      <c r="AC41" s="61"/>
      <c r="AD41" s="62"/>
      <c r="AE41" s="62"/>
      <c r="AF41" s="63"/>
      <c r="AG41" s="318"/>
      <c r="AH41" s="60"/>
      <c r="AI41" s="476"/>
      <c r="AJ41" s="476"/>
      <c r="AK41" s="477"/>
      <c r="AL41" s="102"/>
      <c r="AM41" s="124" t="str">
        <f t="shared" si="34"/>
        <v xml:space="preserve"> </v>
      </c>
      <c r="AN41" s="97" t="str">
        <f t="shared" si="35"/>
        <v xml:space="preserve"> </v>
      </c>
      <c r="AO41" s="125"/>
      <c r="AP41" s="125"/>
      <c r="AQ41" s="125"/>
      <c r="AR41" s="125"/>
      <c r="AS41" s="125"/>
      <c r="AT41" s="122" t="e">
        <f t="shared" si="37"/>
        <v>#N/A</v>
      </c>
      <c r="AU41" s="125" t="e">
        <f t="shared" si="38"/>
        <v>#N/A</v>
      </c>
      <c r="AV41" s="126" t="str">
        <f t="shared" ca="1" si="2"/>
        <v/>
      </c>
      <c r="AW41" s="122" t="e">
        <f t="shared" ca="1" si="3"/>
        <v>#N/A</v>
      </c>
      <c r="AX41" s="127" t="e">
        <f t="shared" ca="1" si="4"/>
        <v>#N/A</v>
      </c>
      <c r="AY41" s="100" t="e">
        <f t="shared" si="39"/>
        <v>#N/A</v>
      </c>
      <c r="AZ41" s="127" t="e">
        <f t="shared" si="40"/>
        <v>#N/A</v>
      </c>
      <c r="BA41" s="125"/>
      <c r="BB41" s="125"/>
      <c r="BC41" s="129"/>
      <c r="BD41" s="125"/>
      <c r="BE41" s="125"/>
      <c r="BF41" s="125"/>
      <c r="BG41" s="125"/>
      <c r="BH41" s="125"/>
      <c r="BI41" s="125"/>
      <c r="BJ41" s="125"/>
      <c r="BK41" s="125"/>
      <c r="BL41" s="90"/>
      <c r="BM41" s="90"/>
      <c r="BN41" s="90"/>
      <c r="BO41" s="90"/>
      <c r="BP41" s="90"/>
    </row>
    <row r="42" spans="1:68" s="49" customFormat="1" ht="27.75" customHeight="1" thickBot="1" x14ac:dyDescent="0.25">
      <c r="A42" s="23">
        <f t="shared" si="36"/>
        <v>30</v>
      </c>
      <c r="B42" s="64"/>
      <c r="C42" s="65"/>
      <c r="D42" s="66"/>
      <c r="E42" s="67"/>
      <c r="F42" s="68"/>
      <c r="G42" s="69"/>
      <c r="H42" s="70"/>
      <c r="I42" s="305"/>
      <c r="J42" s="71"/>
      <c r="K42" s="72"/>
      <c r="L42" s="73"/>
      <c r="M42" s="72"/>
      <c r="N42" s="73"/>
      <c r="O42" s="72"/>
      <c r="P42" s="73"/>
      <c r="Q42" s="74"/>
      <c r="R42" s="316"/>
      <c r="S42" s="71"/>
      <c r="T42" s="72"/>
      <c r="U42" s="72"/>
      <c r="V42" s="74"/>
      <c r="W42" s="327"/>
      <c r="X42" s="72"/>
      <c r="Y42" s="73"/>
      <c r="Z42" s="72"/>
      <c r="AA42" s="73"/>
      <c r="AB42" s="74"/>
      <c r="AC42" s="75"/>
      <c r="AD42" s="76"/>
      <c r="AE42" s="76"/>
      <c r="AF42" s="77"/>
      <c r="AG42" s="319"/>
      <c r="AH42" s="74"/>
      <c r="AI42" s="480"/>
      <c r="AJ42" s="480"/>
      <c r="AK42" s="481"/>
      <c r="AL42" s="102"/>
      <c r="AM42" s="124" t="str">
        <f t="shared" si="34"/>
        <v xml:space="preserve"> </v>
      </c>
      <c r="AN42" s="97" t="str">
        <f t="shared" si="35"/>
        <v xml:space="preserve"> </v>
      </c>
      <c r="AO42" s="125"/>
      <c r="AP42" s="125"/>
      <c r="AQ42" s="125"/>
      <c r="AR42" s="125"/>
      <c r="AS42" s="125"/>
      <c r="AT42" s="122" t="e">
        <f t="shared" si="37"/>
        <v>#N/A</v>
      </c>
      <c r="AU42" s="125" t="e">
        <f t="shared" si="38"/>
        <v>#N/A</v>
      </c>
      <c r="AV42" s="126" t="str">
        <f t="shared" ca="1" si="2"/>
        <v/>
      </c>
      <c r="AW42" s="122" t="e">
        <f t="shared" ca="1" si="3"/>
        <v>#N/A</v>
      </c>
      <c r="AX42" s="127" t="e">
        <f t="shared" ca="1" si="4"/>
        <v>#N/A</v>
      </c>
      <c r="AY42" s="100" t="e">
        <f t="shared" si="39"/>
        <v>#N/A</v>
      </c>
      <c r="AZ42" s="127" t="e">
        <f t="shared" si="40"/>
        <v>#N/A</v>
      </c>
      <c r="BA42" s="125"/>
      <c r="BB42" s="125"/>
      <c r="BC42" s="129"/>
      <c r="BD42" s="125"/>
      <c r="BE42" s="125"/>
      <c r="BF42" s="125"/>
      <c r="BG42" s="125"/>
      <c r="BH42" s="125"/>
      <c r="BI42" s="125"/>
      <c r="BJ42" s="125"/>
      <c r="BK42" s="125"/>
      <c r="BL42" s="90"/>
      <c r="BM42" s="90"/>
      <c r="BN42" s="90"/>
      <c r="BO42" s="90"/>
      <c r="BP42" s="90"/>
    </row>
    <row r="43" spans="1:68" ht="4.5" customHeight="1" thickBot="1" x14ac:dyDescent="0.25">
      <c r="A43" s="89">
        <f>AK46</f>
        <v>3</v>
      </c>
      <c r="B43" s="271"/>
      <c r="C43" s="271"/>
      <c r="D43" s="271"/>
      <c r="E43" s="271"/>
      <c r="F43" s="271"/>
      <c r="G43" s="271"/>
      <c r="H43" s="271"/>
      <c r="I43" s="271"/>
      <c r="J43" s="309"/>
      <c r="K43" s="309"/>
      <c r="L43" s="309"/>
      <c r="M43" s="309"/>
      <c r="N43" s="309"/>
      <c r="O43" s="309"/>
      <c r="P43" s="309"/>
      <c r="Q43" s="309"/>
      <c r="R43" s="309"/>
      <c r="S43" s="324"/>
      <c r="T43" s="324"/>
      <c r="U43" s="324"/>
      <c r="V43" s="324"/>
      <c r="W43" s="324"/>
      <c r="X43" s="324"/>
      <c r="Y43" s="324"/>
      <c r="Z43" s="324"/>
      <c r="AA43" s="324"/>
      <c r="AB43" s="324"/>
      <c r="AC43" s="309"/>
      <c r="AD43" s="272"/>
      <c r="AE43" s="273"/>
      <c r="AF43" s="272"/>
      <c r="AG43" s="274"/>
      <c r="AH43" s="474"/>
      <c r="AI43" s="475"/>
      <c r="AJ43" s="475"/>
      <c r="AK43" s="475"/>
      <c r="AL43" s="33"/>
      <c r="AM43" s="33"/>
      <c r="AN43" s="33"/>
      <c r="AT43" s="122" t="e">
        <f t="shared" si="37"/>
        <v>#N/A</v>
      </c>
      <c r="AU43" s="125" t="e">
        <f t="shared" si="38"/>
        <v>#N/A</v>
      </c>
      <c r="AV43" s="126" t="str">
        <f t="shared" ca="1" si="2"/>
        <v/>
      </c>
      <c r="AW43" s="122" t="e">
        <f t="shared" ca="1" si="3"/>
        <v>#N/A</v>
      </c>
      <c r="AX43" s="127" t="e">
        <f t="shared" ca="1" si="4"/>
        <v>#N/A</v>
      </c>
      <c r="AY43" s="100" t="e">
        <f t="shared" si="39"/>
        <v>#N/A</v>
      </c>
      <c r="AZ43" s="127" t="e">
        <f t="shared" si="40"/>
        <v>#N/A</v>
      </c>
      <c r="BC43" s="129"/>
    </row>
    <row r="44" spans="1:68" ht="26.25" customHeight="1" x14ac:dyDescent="0.2">
      <c r="A44" s="180">
        <f>A30+1</f>
        <v>3</v>
      </c>
      <c r="B44" s="501"/>
      <c r="C44" s="501"/>
      <c r="D44" s="501"/>
      <c r="E44" s="502"/>
      <c r="F44" s="493" t="str">
        <f>F30</f>
        <v>TOTAL DE ESTA PÁGINA</v>
      </c>
      <c r="G44" s="494"/>
      <c r="H44" s="495"/>
      <c r="I44" s="348" t="str">
        <f t="shared" ref="I44:AB44" si="41">IF(SUM(I33:I43)=0," ",SUM(I33:I43))</f>
        <v xml:space="preserve"> </v>
      </c>
      <c r="J44" s="349" t="str">
        <f t="shared" si="41"/>
        <v xml:space="preserve"> </v>
      </c>
      <c r="K44" s="350" t="str">
        <f t="shared" si="41"/>
        <v xml:space="preserve"> </v>
      </c>
      <c r="L44" s="351" t="str">
        <f t="shared" si="41"/>
        <v xml:space="preserve"> </v>
      </c>
      <c r="M44" s="350" t="str">
        <f t="shared" si="41"/>
        <v xml:space="preserve"> </v>
      </c>
      <c r="N44" s="351" t="str">
        <f t="shared" si="41"/>
        <v xml:space="preserve"> </v>
      </c>
      <c r="O44" s="350" t="str">
        <f t="shared" si="41"/>
        <v xml:space="preserve"> </v>
      </c>
      <c r="P44" s="351" t="str">
        <f t="shared" si="41"/>
        <v xml:space="preserve"> </v>
      </c>
      <c r="Q44" s="352" t="str">
        <f t="shared" si="41"/>
        <v xml:space="preserve"> </v>
      </c>
      <c r="R44" s="353"/>
      <c r="S44" s="349" t="str">
        <f t="shared" si="41"/>
        <v xml:space="preserve"> </v>
      </c>
      <c r="T44" s="350" t="str">
        <f t="shared" si="41"/>
        <v xml:space="preserve"> </v>
      </c>
      <c r="U44" s="350" t="str">
        <f t="shared" si="41"/>
        <v xml:space="preserve"> </v>
      </c>
      <c r="V44" s="350" t="str">
        <f t="shared" si="41"/>
        <v xml:space="preserve"> </v>
      </c>
      <c r="W44" s="351" t="str">
        <f t="shared" si="41"/>
        <v xml:space="preserve"> </v>
      </c>
      <c r="X44" s="350" t="str">
        <f t="shared" si="41"/>
        <v xml:space="preserve"> </v>
      </c>
      <c r="Y44" s="351" t="str">
        <f t="shared" si="41"/>
        <v xml:space="preserve"> </v>
      </c>
      <c r="Z44" s="350" t="str">
        <f t="shared" si="41"/>
        <v xml:space="preserve"> </v>
      </c>
      <c r="AA44" s="351" t="str">
        <f t="shared" si="41"/>
        <v xml:space="preserve"> </v>
      </c>
      <c r="AB44" s="352" t="str">
        <f t="shared" si="41"/>
        <v xml:space="preserve"> </v>
      </c>
      <c r="AC44" s="354" t="str">
        <f>IF(SUM(AC33:AC42)=0," ",SUM(AC33:AC42))</f>
        <v xml:space="preserve"> </v>
      </c>
      <c r="AD44" s="355" t="str">
        <f>IF(SUM(AD33:AD42)=0," ",SUM(AD33:AD42))</f>
        <v xml:space="preserve"> </v>
      </c>
      <c r="AE44" s="355" t="str">
        <f>IF(SUM(AE33:AE42)=0," ",SUM(AE33:AE42))</f>
        <v xml:space="preserve"> </v>
      </c>
      <c r="AF44" s="356" t="str">
        <f>IF(SUM(AF33:AF42)=0," ",SUM(AF33:AF42))</f>
        <v xml:space="preserve"> </v>
      </c>
      <c r="AG44" s="357" t="str">
        <f>IF(SUM(AG33:AG42)=0," ",SUM(AG33:AG42))</f>
        <v xml:space="preserve"> </v>
      </c>
      <c r="AH44" s="482" t="str">
        <f>AH30</f>
        <v>Certifico que todos los datos en esta
bitácora son fidedignos</v>
      </c>
      <c r="AI44" s="483"/>
      <c r="AJ44" s="483"/>
      <c r="AK44" s="484"/>
      <c r="AL44" s="131"/>
      <c r="AM44" s="131"/>
      <c r="AN44" s="131"/>
      <c r="AT44" s="122" t="e">
        <f t="shared" si="37"/>
        <v>#N/A</v>
      </c>
      <c r="AU44" s="125" t="e">
        <f t="shared" si="38"/>
        <v>#N/A</v>
      </c>
      <c r="AV44" s="126" t="str">
        <f t="shared" ca="1" si="2"/>
        <v/>
      </c>
      <c r="AW44" s="122" t="e">
        <f t="shared" ca="1" si="3"/>
        <v>#N/A</v>
      </c>
      <c r="AX44" s="127" t="e">
        <f t="shared" ca="1" si="4"/>
        <v>#N/A</v>
      </c>
      <c r="AY44" s="100" t="e">
        <f t="shared" si="39"/>
        <v>#N/A</v>
      </c>
      <c r="AZ44" s="127" t="e">
        <f t="shared" si="40"/>
        <v>#N/A</v>
      </c>
      <c r="BA44" s="88"/>
      <c r="BC44" s="129"/>
    </row>
    <row r="45" spans="1:68" ht="26.25" customHeight="1" x14ac:dyDescent="0.2">
      <c r="A45" s="499"/>
      <c r="B45" s="503"/>
      <c r="C45" s="503"/>
      <c r="D45" s="503"/>
      <c r="E45" s="504"/>
      <c r="F45" s="496" t="str">
        <f>F31</f>
        <v>TOTAL PÁGINA ANTERIOR</v>
      </c>
      <c r="G45" s="497"/>
      <c r="H45" s="498"/>
      <c r="I45" s="358">
        <f>I32</f>
        <v>6.25</v>
      </c>
      <c r="J45" s="359">
        <f t="shared" ref="J45:AG45" si="42">J32</f>
        <v>6.25</v>
      </c>
      <c r="K45" s="360" t="str">
        <f t="shared" si="42"/>
        <v xml:space="preserve"> </v>
      </c>
      <c r="L45" s="361" t="str">
        <f t="shared" si="42"/>
        <v xml:space="preserve"> </v>
      </c>
      <c r="M45" s="360" t="str">
        <f t="shared" si="42"/>
        <v xml:space="preserve"> </v>
      </c>
      <c r="N45" s="361" t="str">
        <f t="shared" si="42"/>
        <v xml:space="preserve"> </v>
      </c>
      <c r="O45" s="360" t="str">
        <f t="shared" si="42"/>
        <v xml:space="preserve"> </v>
      </c>
      <c r="P45" s="361" t="str">
        <f t="shared" si="42"/>
        <v xml:space="preserve"> </v>
      </c>
      <c r="Q45" s="362" t="str">
        <f t="shared" si="42"/>
        <v xml:space="preserve"> </v>
      </c>
      <c r="R45" s="363"/>
      <c r="S45" s="359" t="str">
        <f t="shared" si="42"/>
        <v xml:space="preserve"> </v>
      </c>
      <c r="T45" s="360">
        <f t="shared" si="42"/>
        <v>8.75</v>
      </c>
      <c r="U45" s="360">
        <f t="shared" si="42"/>
        <v>10</v>
      </c>
      <c r="V45" s="360">
        <f t="shared" si="42"/>
        <v>2.5</v>
      </c>
      <c r="W45" s="361" t="str">
        <f t="shared" si="42"/>
        <v xml:space="preserve"> </v>
      </c>
      <c r="X45" s="360" t="str">
        <f t="shared" si="42"/>
        <v xml:space="preserve"> </v>
      </c>
      <c r="Y45" s="361">
        <f t="shared" si="42"/>
        <v>2.5</v>
      </c>
      <c r="Z45" s="360" t="str">
        <f t="shared" si="42"/>
        <v xml:space="preserve"> </v>
      </c>
      <c r="AA45" s="361">
        <f t="shared" si="42"/>
        <v>3.75</v>
      </c>
      <c r="AB45" s="362" t="str">
        <f t="shared" si="42"/>
        <v xml:space="preserve"> </v>
      </c>
      <c r="AC45" s="364">
        <f t="shared" si="42"/>
        <v>9</v>
      </c>
      <c r="AD45" s="365" t="str">
        <f t="shared" si="42"/>
        <v xml:space="preserve"> </v>
      </c>
      <c r="AE45" s="365">
        <f t="shared" si="42"/>
        <v>9</v>
      </c>
      <c r="AF45" s="366" t="str">
        <f t="shared" si="42"/>
        <v xml:space="preserve"> </v>
      </c>
      <c r="AG45" s="367">
        <f t="shared" si="42"/>
        <v>11</v>
      </c>
      <c r="AH45" s="487"/>
      <c r="AI45" s="488"/>
      <c r="AJ45" s="488"/>
      <c r="AK45" s="489"/>
      <c r="AL45" s="131"/>
      <c r="AM45" s="131"/>
      <c r="AN45" s="131"/>
      <c r="AT45" s="122" t="e">
        <f t="shared" ref="AT45:AT54" si="43">IF(ISBLANK($B61),NA(),$B61)</f>
        <v>#N/A</v>
      </c>
      <c r="AU45" s="125" t="e">
        <f t="shared" ref="AU45:AU54" si="44">IF(ISBLANK($I61),NA(),$I61)</f>
        <v>#N/A</v>
      </c>
      <c r="AV45" s="126" t="str">
        <f t="shared" ca="1" si="2"/>
        <v/>
      </c>
      <c r="AW45" s="122" t="e">
        <f t="shared" ca="1" si="3"/>
        <v>#N/A</v>
      </c>
      <c r="AX45" s="127" t="e">
        <f t="shared" ca="1" si="4"/>
        <v>#N/A</v>
      </c>
      <c r="AY45" s="100" t="e">
        <f>IF(S61=0,NA(),S61)</f>
        <v>#N/A</v>
      </c>
      <c r="AZ45" s="127" t="e">
        <f>IF(V61=0,NA(),V61)</f>
        <v>#N/A</v>
      </c>
      <c r="BA45" s="88"/>
      <c r="BC45" s="129"/>
    </row>
    <row r="46" spans="1:68" ht="26.25" customHeight="1" thickBot="1" x14ac:dyDescent="0.25">
      <c r="A46" s="500"/>
      <c r="B46" s="505" t="str">
        <f>B32</f>
        <v>Entidad que certifica Hrs. de vuelo
TIMBRE Y FIRMA</v>
      </c>
      <c r="C46" s="505"/>
      <c r="D46" s="505"/>
      <c r="E46" s="506"/>
      <c r="F46" s="490" t="str">
        <f>F32</f>
        <v>TOTAL A LA FECHA</v>
      </c>
      <c r="G46" s="491"/>
      <c r="H46" s="492"/>
      <c r="I46" s="31">
        <f t="shared" ref="I46:O46" si="45">IF(SUM(I44:I45)=0," ",SUM(I44:I45))</f>
        <v>6.25</v>
      </c>
      <c r="J46" s="27">
        <f t="shared" si="45"/>
        <v>6.25</v>
      </c>
      <c r="K46" s="24" t="str">
        <f t="shared" si="45"/>
        <v xml:space="preserve"> </v>
      </c>
      <c r="L46" s="25" t="str">
        <f t="shared" si="45"/>
        <v xml:space="preserve"> </v>
      </c>
      <c r="M46" s="24" t="str">
        <f t="shared" si="45"/>
        <v xml:space="preserve"> </v>
      </c>
      <c r="N46" s="25" t="str">
        <f t="shared" si="45"/>
        <v xml:space="preserve"> </v>
      </c>
      <c r="O46" s="24" t="str">
        <f t="shared" si="45"/>
        <v xml:space="preserve"> </v>
      </c>
      <c r="P46" s="25" t="str">
        <f t="shared" ref="P46:AG46" si="46">IF(SUM(P44:P45)=0," ",SUM(P44:P45))</f>
        <v xml:space="preserve"> </v>
      </c>
      <c r="Q46" s="26" t="str">
        <f t="shared" si="46"/>
        <v xml:space="preserve"> </v>
      </c>
      <c r="R46" s="321"/>
      <c r="S46" s="27" t="str">
        <f t="shared" si="46"/>
        <v xml:space="preserve"> </v>
      </c>
      <c r="T46" s="24">
        <f t="shared" si="46"/>
        <v>8.75</v>
      </c>
      <c r="U46" s="24">
        <f t="shared" si="46"/>
        <v>10</v>
      </c>
      <c r="V46" s="24">
        <f t="shared" si="46"/>
        <v>2.5</v>
      </c>
      <c r="W46" s="25" t="str">
        <f t="shared" si="46"/>
        <v xml:space="preserve"> </v>
      </c>
      <c r="X46" s="24" t="str">
        <f t="shared" si="46"/>
        <v xml:space="preserve"> </v>
      </c>
      <c r="Y46" s="25">
        <f t="shared" si="46"/>
        <v>2.5</v>
      </c>
      <c r="Z46" s="24" t="str">
        <f t="shared" si="46"/>
        <v xml:space="preserve"> </v>
      </c>
      <c r="AA46" s="25">
        <f t="shared" si="46"/>
        <v>3.75</v>
      </c>
      <c r="AB46" s="26" t="str">
        <f t="shared" si="46"/>
        <v xml:space="preserve"> </v>
      </c>
      <c r="AC46" s="323">
        <f t="shared" si="46"/>
        <v>9</v>
      </c>
      <c r="AD46" s="28" t="str">
        <f t="shared" si="46"/>
        <v xml:space="preserve"> </v>
      </c>
      <c r="AE46" s="28">
        <f t="shared" si="46"/>
        <v>9</v>
      </c>
      <c r="AF46" s="30" t="str">
        <f t="shared" si="46"/>
        <v xml:space="preserve"> </v>
      </c>
      <c r="AG46" s="32">
        <f t="shared" si="46"/>
        <v>11</v>
      </c>
      <c r="AH46" s="485" t="str">
        <f>AH32</f>
        <v>_____________________________
FIRMA PILOTO</v>
      </c>
      <c r="AI46" s="486"/>
      <c r="AJ46" s="486"/>
      <c r="AK46" s="181">
        <f>A44</f>
        <v>3</v>
      </c>
      <c r="AL46" s="132"/>
      <c r="AM46" s="132"/>
      <c r="AN46" s="132"/>
      <c r="AT46" s="122" t="e">
        <f t="shared" si="43"/>
        <v>#N/A</v>
      </c>
      <c r="AU46" s="125" t="e">
        <f t="shared" si="44"/>
        <v>#N/A</v>
      </c>
      <c r="AV46" s="126" t="str">
        <f t="shared" ca="1" si="2"/>
        <v/>
      </c>
      <c r="AW46" s="122" t="e">
        <f t="shared" ca="1" si="3"/>
        <v>#N/A</v>
      </c>
      <c r="AX46" s="127" t="e">
        <f t="shared" ca="1" si="4"/>
        <v>#N/A</v>
      </c>
      <c r="AY46" s="100" t="e">
        <f t="shared" ref="AY46:AY54" si="47">IF(S62=0,NA(),S62)</f>
        <v>#N/A</v>
      </c>
      <c r="AZ46" s="127" t="e">
        <f t="shared" ref="AZ46:AZ53" si="48">IF(V62=0,NA(),V62)</f>
        <v>#N/A</v>
      </c>
      <c r="BA46" s="88"/>
      <c r="BC46" s="129"/>
    </row>
    <row r="47" spans="1:68" s="49" customFormat="1" ht="27.75" customHeight="1" x14ac:dyDescent="0.2">
      <c r="A47" s="29">
        <f>A42+1</f>
        <v>31</v>
      </c>
      <c r="B47" s="39"/>
      <c r="C47" s="40"/>
      <c r="D47" s="41"/>
      <c r="E47" s="42"/>
      <c r="F47" s="43"/>
      <c r="G47" s="44"/>
      <c r="H47" s="45"/>
      <c r="I47" s="310"/>
      <c r="J47" s="306"/>
      <c r="K47" s="307"/>
      <c r="L47" s="308"/>
      <c r="M47" s="307"/>
      <c r="N47" s="308"/>
      <c r="O47" s="307"/>
      <c r="P47" s="308"/>
      <c r="Q47" s="167"/>
      <c r="R47" s="314"/>
      <c r="S47" s="46"/>
      <c r="T47" s="47"/>
      <c r="U47" s="47"/>
      <c r="V47" s="48"/>
      <c r="W47" s="325"/>
      <c r="X47" s="307"/>
      <c r="Y47" s="308"/>
      <c r="Z47" s="307"/>
      <c r="AA47" s="308"/>
      <c r="AB47" s="167"/>
      <c r="AC47" s="311"/>
      <c r="AD47" s="312"/>
      <c r="AE47" s="312"/>
      <c r="AF47" s="313"/>
      <c r="AG47" s="317"/>
      <c r="AH47" s="167"/>
      <c r="AI47" s="478"/>
      <c r="AJ47" s="478"/>
      <c r="AK47" s="479"/>
      <c r="AL47" s="102"/>
      <c r="AM47" s="124" t="str">
        <f t="shared" ref="AM47:AM56" si="49">IF(B47=0," ",TEXT(B47,"MMM"))</f>
        <v xml:space="preserve"> </v>
      </c>
      <c r="AN47" s="97" t="str">
        <f t="shared" ref="AN47:AN56" si="50">IF(B47=0," ",YEAR(B47))</f>
        <v xml:space="preserve"> </v>
      </c>
      <c r="AO47" s="125"/>
      <c r="AP47" s="125"/>
      <c r="AQ47" s="125"/>
      <c r="AR47" s="125"/>
      <c r="AS47" s="125"/>
      <c r="AT47" s="122" t="e">
        <f t="shared" si="43"/>
        <v>#N/A</v>
      </c>
      <c r="AU47" s="125" t="e">
        <f t="shared" si="44"/>
        <v>#N/A</v>
      </c>
      <c r="AV47" s="126" t="str">
        <f t="shared" ca="1" si="2"/>
        <v/>
      </c>
      <c r="AW47" s="122" t="e">
        <f t="shared" ca="1" si="3"/>
        <v>#N/A</v>
      </c>
      <c r="AX47" s="127" t="e">
        <f t="shared" ca="1" si="4"/>
        <v>#N/A</v>
      </c>
      <c r="AY47" s="100" t="e">
        <f t="shared" si="47"/>
        <v>#N/A</v>
      </c>
      <c r="AZ47" s="127" t="e">
        <f t="shared" si="48"/>
        <v>#N/A</v>
      </c>
      <c r="BA47" s="88"/>
      <c r="BB47" s="125"/>
      <c r="BC47" s="128"/>
      <c r="BD47" s="125"/>
      <c r="BE47" s="125"/>
      <c r="BF47" s="125"/>
      <c r="BG47" s="125"/>
      <c r="BH47" s="125"/>
      <c r="BI47" s="125"/>
      <c r="BJ47" s="125"/>
      <c r="BK47" s="125"/>
      <c r="BL47" s="90"/>
      <c r="BM47" s="90"/>
      <c r="BN47" s="90"/>
      <c r="BO47" s="90"/>
      <c r="BP47" s="90"/>
    </row>
    <row r="48" spans="1:68" s="49" customFormat="1" ht="27.75" customHeight="1" x14ac:dyDescent="0.2">
      <c r="A48" s="22">
        <f>A47+1</f>
        <v>32</v>
      </c>
      <c r="B48" s="50"/>
      <c r="C48" s="51"/>
      <c r="D48" s="52"/>
      <c r="E48" s="53"/>
      <c r="F48" s="54"/>
      <c r="G48" s="55"/>
      <c r="H48" s="56"/>
      <c r="I48" s="304"/>
      <c r="J48" s="57"/>
      <c r="K48" s="58"/>
      <c r="L48" s="59"/>
      <c r="M48" s="58"/>
      <c r="N48" s="59"/>
      <c r="O48" s="58"/>
      <c r="P48" s="59"/>
      <c r="Q48" s="60"/>
      <c r="R48" s="315"/>
      <c r="S48" s="57"/>
      <c r="T48" s="58"/>
      <c r="U48" s="58"/>
      <c r="V48" s="60"/>
      <c r="W48" s="326"/>
      <c r="X48" s="58"/>
      <c r="Y48" s="59"/>
      <c r="Z48" s="58"/>
      <c r="AA48" s="59"/>
      <c r="AB48" s="60"/>
      <c r="AC48" s="61"/>
      <c r="AD48" s="62"/>
      <c r="AE48" s="62"/>
      <c r="AF48" s="63"/>
      <c r="AG48" s="318"/>
      <c r="AH48" s="60"/>
      <c r="AI48" s="476"/>
      <c r="AJ48" s="476"/>
      <c r="AK48" s="477"/>
      <c r="AL48" s="102"/>
      <c r="AM48" s="124" t="str">
        <f t="shared" si="49"/>
        <v xml:space="preserve"> </v>
      </c>
      <c r="AN48" s="97" t="str">
        <f t="shared" si="50"/>
        <v xml:space="preserve"> </v>
      </c>
      <c r="AO48" s="125"/>
      <c r="AP48" s="125"/>
      <c r="AQ48" s="125"/>
      <c r="AR48" s="125"/>
      <c r="AS48" s="125"/>
      <c r="AT48" s="122" t="e">
        <f t="shared" si="43"/>
        <v>#N/A</v>
      </c>
      <c r="AU48" s="125" t="e">
        <f t="shared" si="44"/>
        <v>#N/A</v>
      </c>
      <c r="AV48" s="126" t="str">
        <f t="shared" ca="1" si="2"/>
        <v/>
      </c>
      <c r="AW48" s="122" t="e">
        <f t="shared" ca="1" si="3"/>
        <v>#N/A</v>
      </c>
      <c r="AX48" s="127" t="e">
        <f t="shared" ca="1" si="4"/>
        <v>#N/A</v>
      </c>
      <c r="AY48" s="100" t="e">
        <f t="shared" si="47"/>
        <v>#N/A</v>
      </c>
      <c r="AZ48" s="127" t="e">
        <f t="shared" si="48"/>
        <v>#N/A</v>
      </c>
      <c r="BA48" s="88"/>
      <c r="BB48" s="125"/>
      <c r="BC48" s="129"/>
      <c r="BD48" s="125"/>
      <c r="BE48" s="125"/>
      <c r="BF48" s="125"/>
      <c r="BG48" s="125"/>
      <c r="BH48" s="125"/>
      <c r="BI48" s="125"/>
      <c r="BJ48" s="125"/>
      <c r="BK48" s="125"/>
      <c r="BL48" s="90"/>
      <c r="BM48" s="90"/>
      <c r="BN48" s="90"/>
      <c r="BO48" s="90"/>
      <c r="BP48" s="90"/>
    </row>
    <row r="49" spans="1:68" s="49" customFormat="1" ht="27.75" customHeight="1" x14ac:dyDescent="0.2">
      <c r="A49" s="22">
        <f t="shared" ref="A49:A56" si="51">A48+1</f>
        <v>33</v>
      </c>
      <c r="B49" s="50"/>
      <c r="C49" s="51"/>
      <c r="D49" s="52"/>
      <c r="E49" s="53"/>
      <c r="F49" s="54"/>
      <c r="G49" s="55"/>
      <c r="H49" s="56"/>
      <c r="I49" s="304"/>
      <c r="J49" s="57"/>
      <c r="K49" s="58"/>
      <c r="L49" s="59"/>
      <c r="M49" s="58"/>
      <c r="N49" s="59"/>
      <c r="O49" s="58"/>
      <c r="P49" s="59"/>
      <c r="Q49" s="60"/>
      <c r="R49" s="315"/>
      <c r="S49" s="57"/>
      <c r="T49" s="58"/>
      <c r="U49" s="58"/>
      <c r="V49" s="60"/>
      <c r="W49" s="326"/>
      <c r="X49" s="58"/>
      <c r="Y49" s="59"/>
      <c r="Z49" s="58"/>
      <c r="AA49" s="59"/>
      <c r="AB49" s="60"/>
      <c r="AC49" s="61"/>
      <c r="AD49" s="62"/>
      <c r="AE49" s="62"/>
      <c r="AF49" s="63"/>
      <c r="AG49" s="318"/>
      <c r="AH49" s="60"/>
      <c r="AI49" s="476"/>
      <c r="AJ49" s="476"/>
      <c r="AK49" s="477"/>
      <c r="AL49" s="102"/>
      <c r="AM49" s="124" t="str">
        <f t="shared" si="49"/>
        <v xml:space="preserve"> </v>
      </c>
      <c r="AN49" s="97" t="str">
        <f t="shared" si="50"/>
        <v xml:space="preserve"> </v>
      </c>
      <c r="AO49" s="125"/>
      <c r="AP49" s="125"/>
      <c r="AQ49" s="125"/>
      <c r="AR49" s="125"/>
      <c r="AS49" s="125"/>
      <c r="AT49" s="122" t="e">
        <f t="shared" si="43"/>
        <v>#N/A</v>
      </c>
      <c r="AU49" s="125" t="e">
        <f t="shared" si="44"/>
        <v>#N/A</v>
      </c>
      <c r="AV49" s="126" t="str">
        <f t="shared" ca="1" si="2"/>
        <v/>
      </c>
      <c r="AW49" s="122" t="e">
        <f t="shared" ca="1" si="3"/>
        <v>#N/A</v>
      </c>
      <c r="AX49" s="127" t="e">
        <f t="shared" ca="1" si="4"/>
        <v>#N/A</v>
      </c>
      <c r="AY49" s="100" t="e">
        <f t="shared" si="47"/>
        <v>#N/A</v>
      </c>
      <c r="AZ49" s="127" t="e">
        <f t="shared" si="48"/>
        <v>#N/A</v>
      </c>
      <c r="BA49" s="88"/>
      <c r="BB49" s="125"/>
      <c r="BC49" s="129"/>
      <c r="BD49" s="125"/>
      <c r="BE49" s="125"/>
      <c r="BF49" s="125"/>
      <c r="BG49" s="125"/>
      <c r="BH49" s="125"/>
      <c r="BI49" s="125"/>
      <c r="BJ49" s="125"/>
      <c r="BK49" s="125"/>
      <c r="BL49" s="90"/>
      <c r="BM49" s="90"/>
      <c r="BN49" s="90"/>
      <c r="BO49" s="90"/>
      <c r="BP49" s="90"/>
    </row>
    <row r="50" spans="1:68" s="49" customFormat="1" ht="27.75" customHeight="1" x14ac:dyDescent="0.2">
      <c r="A50" s="22">
        <f t="shared" si="51"/>
        <v>34</v>
      </c>
      <c r="B50" s="50"/>
      <c r="C50" s="51"/>
      <c r="D50" s="52"/>
      <c r="E50" s="53"/>
      <c r="F50" s="54"/>
      <c r="G50" s="55"/>
      <c r="H50" s="56"/>
      <c r="I50" s="304"/>
      <c r="J50" s="57"/>
      <c r="K50" s="58"/>
      <c r="L50" s="59"/>
      <c r="M50" s="58"/>
      <c r="N50" s="59"/>
      <c r="O50" s="58"/>
      <c r="P50" s="59"/>
      <c r="Q50" s="60"/>
      <c r="R50" s="315"/>
      <c r="S50" s="57"/>
      <c r="T50" s="58"/>
      <c r="U50" s="58"/>
      <c r="V50" s="60"/>
      <c r="W50" s="326"/>
      <c r="X50" s="58"/>
      <c r="Y50" s="59"/>
      <c r="Z50" s="58"/>
      <c r="AA50" s="59"/>
      <c r="AB50" s="60"/>
      <c r="AC50" s="61"/>
      <c r="AD50" s="62"/>
      <c r="AE50" s="62"/>
      <c r="AF50" s="63"/>
      <c r="AG50" s="318"/>
      <c r="AH50" s="60"/>
      <c r="AI50" s="476"/>
      <c r="AJ50" s="476"/>
      <c r="AK50" s="477"/>
      <c r="AL50" s="102"/>
      <c r="AM50" s="124" t="str">
        <f t="shared" si="49"/>
        <v xml:space="preserve"> </v>
      </c>
      <c r="AN50" s="97" t="str">
        <f t="shared" si="50"/>
        <v xml:space="preserve"> </v>
      </c>
      <c r="AO50" s="125"/>
      <c r="AP50" s="125"/>
      <c r="AQ50" s="125"/>
      <c r="AR50" s="125"/>
      <c r="AS50" s="125"/>
      <c r="AT50" s="122" t="e">
        <f t="shared" si="43"/>
        <v>#N/A</v>
      </c>
      <c r="AU50" s="125" t="e">
        <f t="shared" si="44"/>
        <v>#N/A</v>
      </c>
      <c r="AV50" s="126" t="str">
        <f t="shared" ca="1" si="2"/>
        <v/>
      </c>
      <c r="AW50" s="122" t="e">
        <f t="shared" ca="1" si="3"/>
        <v>#N/A</v>
      </c>
      <c r="AX50" s="127" t="e">
        <f t="shared" ca="1" si="4"/>
        <v>#N/A</v>
      </c>
      <c r="AY50" s="100" t="e">
        <f t="shared" si="47"/>
        <v>#N/A</v>
      </c>
      <c r="AZ50" s="127" t="e">
        <f t="shared" si="48"/>
        <v>#N/A</v>
      </c>
      <c r="BA50" s="88"/>
      <c r="BB50" s="125"/>
      <c r="BC50" s="129"/>
      <c r="BD50" s="125"/>
      <c r="BE50" s="125"/>
      <c r="BF50" s="125"/>
      <c r="BG50" s="125"/>
      <c r="BH50" s="125"/>
      <c r="BI50" s="125"/>
      <c r="BJ50" s="125"/>
      <c r="BK50" s="125"/>
      <c r="BL50" s="90"/>
      <c r="BM50" s="90"/>
      <c r="BN50" s="90"/>
      <c r="BO50" s="90"/>
      <c r="BP50" s="90"/>
    </row>
    <row r="51" spans="1:68" s="49" customFormat="1" ht="27.75" customHeight="1" x14ac:dyDescent="0.2">
      <c r="A51" s="22">
        <f t="shared" si="51"/>
        <v>35</v>
      </c>
      <c r="B51" s="50"/>
      <c r="C51" s="51"/>
      <c r="D51" s="52"/>
      <c r="E51" s="53"/>
      <c r="F51" s="54"/>
      <c r="G51" s="55"/>
      <c r="H51" s="56"/>
      <c r="I51" s="304"/>
      <c r="J51" s="57"/>
      <c r="K51" s="58"/>
      <c r="L51" s="59"/>
      <c r="M51" s="58"/>
      <c r="N51" s="59"/>
      <c r="O51" s="58"/>
      <c r="P51" s="59"/>
      <c r="Q51" s="60"/>
      <c r="R51" s="315"/>
      <c r="S51" s="57"/>
      <c r="T51" s="58"/>
      <c r="U51" s="58"/>
      <c r="V51" s="60"/>
      <c r="W51" s="326"/>
      <c r="X51" s="58"/>
      <c r="Y51" s="59"/>
      <c r="Z51" s="58"/>
      <c r="AA51" s="59"/>
      <c r="AB51" s="60"/>
      <c r="AC51" s="61"/>
      <c r="AD51" s="62"/>
      <c r="AE51" s="62"/>
      <c r="AF51" s="63"/>
      <c r="AG51" s="318"/>
      <c r="AH51" s="60"/>
      <c r="AI51" s="476"/>
      <c r="AJ51" s="476"/>
      <c r="AK51" s="477"/>
      <c r="AL51" s="102"/>
      <c r="AM51" s="124" t="str">
        <f t="shared" si="49"/>
        <v xml:space="preserve"> </v>
      </c>
      <c r="AN51" s="97" t="str">
        <f t="shared" si="50"/>
        <v xml:space="preserve"> </v>
      </c>
      <c r="AO51" s="125"/>
      <c r="AP51" s="125"/>
      <c r="AQ51" s="125"/>
      <c r="AR51" s="125"/>
      <c r="AS51" s="125"/>
      <c r="AT51" s="122" t="e">
        <f t="shared" si="43"/>
        <v>#N/A</v>
      </c>
      <c r="AU51" s="125" t="e">
        <f t="shared" si="44"/>
        <v>#N/A</v>
      </c>
      <c r="AV51" s="126" t="str">
        <f t="shared" ca="1" si="2"/>
        <v/>
      </c>
      <c r="AW51" s="122" t="e">
        <f t="shared" ca="1" si="3"/>
        <v>#N/A</v>
      </c>
      <c r="AX51" s="127" t="e">
        <f t="shared" ca="1" si="4"/>
        <v>#N/A</v>
      </c>
      <c r="AY51" s="100" t="e">
        <f t="shared" si="47"/>
        <v>#N/A</v>
      </c>
      <c r="AZ51" s="127" t="e">
        <f t="shared" si="48"/>
        <v>#N/A</v>
      </c>
      <c r="BA51" s="88"/>
      <c r="BB51" s="125"/>
      <c r="BC51" s="129"/>
      <c r="BD51" s="125"/>
      <c r="BE51" s="125"/>
      <c r="BF51" s="125"/>
      <c r="BG51" s="125"/>
      <c r="BH51" s="125"/>
      <c r="BI51" s="125"/>
      <c r="BJ51" s="125"/>
      <c r="BK51" s="125"/>
      <c r="BL51" s="90"/>
      <c r="BM51" s="90"/>
      <c r="BN51" s="90"/>
      <c r="BO51" s="90"/>
      <c r="BP51" s="90"/>
    </row>
    <row r="52" spans="1:68" s="49" customFormat="1" ht="27.75" customHeight="1" x14ac:dyDescent="0.2">
      <c r="A52" s="22">
        <f t="shared" si="51"/>
        <v>36</v>
      </c>
      <c r="B52" s="50"/>
      <c r="C52" s="51"/>
      <c r="D52" s="52"/>
      <c r="E52" s="53"/>
      <c r="F52" s="54"/>
      <c r="G52" s="55"/>
      <c r="H52" s="56"/>
      <c r="I52" s="304"/>
      <c r="J52" s="57"/>
      <c r="K52" s="58"/>
      <c r="L52" s="59"/>
      <c r="M52" s="58"/>
      <c r="N52" s="59"/>
      <c r="O52" s="58"/>
      <c r="P52" s="59"/>
      <c r="Q52" s="60"/>
      <c r="R52" s="315"/>
      <c r="S52" s="57"/>
      <c r="T52" s="58"/>
      <c r="U52" s="58"/>
      <c r="V52" s="60"/>
      <c r="W52" s="326"/>
      <c r="X52" s="58"/>
      <c r="Y52" s="59"/>
      <c r="Z52" s="58"/>
      <c r="AA52" s="59"/>
      <c r="AB52" s="60"/>
      <c r="AC52" s="61"/>
      <c r="AD52" s="62"/>
      <c r="AE52" s="62"/>
      <c r="AF52" s="63"/>
      <c r="AG52" s="318"/>
      <c r="AH52" s="60"/>
      <c r="AI52" s="476"/>
      <c r="AJ52" s="476"/>
      <c r="AK52" s="477"/>
      <c r="AL52" s="102"/>
      <c r="AM52" s="124" t="str">
        <f t="shared" si="49"/>
        <v xml:space="preserve"> </v>
      </c>
      <c r="AN52" s="97" t="str">
        <f t="shared" si="50"/>
        <v xml:space="preserve"> </v>
      </c>
      <c r="AO52" s="125"/>
      <c r="AP52" s="125"/>
      <c r="AQ52" s="125"/>
      <c r="AR52" s="125"/>
      <c r="AS52" s="125"/>
      <c r="AT52" s="122" t="e">
        <f t="shared" si="43"/>
        <v>#N/A</v>
      </c>
      <c r="AU52" s="125" t="e">
        <f t="shared" si="44"/>
        <v>#N/A</v>
      </c>
      <c r="AV52" s="126" t="str">
        <f t="shared" ca="1" si="2"/>
        <v/>
      </c>
      <c r="AW52" s="122" t="e">
        <f t="shared" ca="1" si="3"/>
        <v>#N/A</v>
      </c>
      <c r="AX52" s="127" t="e">
        <f t="shared" ca="1" si="4"/>
        <v>#N/A</v>
      </c>
      <c r="AY52" s="100" t="e">
        <f t="shared" si="47"/>
        <v>#N/A</v>
      </c>
      <c r="AZ52" s="127" t="e">
        <f t="shared" si="48"/>
        <v>#N/A</v>
      </c>
      <c r="BA52" s="88"/>
      <c r="BB52" s="125"/>
      <c r="BC52" s="129"/>
      <c r="BD52" s="125"/>
      <c r="BE52" s="125"/>
      <c r="BF52" s="125"/>
      <c r="BG52" s="125"/>
      <c r="BH52" s="125"/>
      <c r="BI52" s="125"/>
      <c r="BJ52" s="125"/>
      <c r="BK52" s="125"/>
      <c r="BL52" s="90"/>
      <c r="BM52" s="90"/>
      <c r="BN52" s="90"/>
      <c r="BO52" s="90"/>
      <c r="BP52" s="90"/>
    </row>
    <row r="53" spans="1:68" s="49" customFormat="1" ht="27.75" customHeight="1" x14ac:dyDescent="0.2">
      <c r="A53" s="22">
        <f>A52+1</f>
        <v>37</v>
      </c>
      <c r="B53" s="50"/>
      <c r="C53" s="51"/>
      <c r="D53" s="52"/>
      <c r="E53" s="53"/>
      <c r="F53" s="54"/>
      <c r="G53" s="55"/>
      <c r="H53" s="56"/>
      <c r="I53" s="304"/>
      <c r="J53" s="57"/>
      <c r="K53" s="58"/>
      <c r="L53" s="59"/>
      <c r="M53" s="58"/>
      <c r="N53" s="59"/>
      <c r="O53" s="58"/>
      <c r="P53" s="59"/>
      <c r="Q53" s="60"/>
      <c r="R53" s="315"/>
      <c r="S53" s="57"/>
      <c r="T53" s="58"/>
      <c r="U53" s="58"/>
      <c r="V53" s="60"/>
      <c r="W53" s="326"/>
      <c r="X53" s="58"/>
      <c r="Y53" s="59"/>
      <c r="Z53" s="58"/>
      <c r="AA53" s="59"/>
      <c r="AB53" s="60"/>
      <c r="AC53" s="61"/>
      <c r="AD53" s="62"/>
      <c r="AE53" s="62"/>
      <c r="AF53" s="63"/>
      <c r="AG53" s="318"/>
      <c r="AH53" s="60"/>
      <c r="AI53" s="476"/>
      <c r="AJ53" s="476"/>
      <c r="AK53" s="477"/>
      <c r="AL53" s="102"/>
      <c r="AM53" s="124" t="str">
        <f t="shared" si="49"/>
        <v xml:space="preserve"> </v>
      </c>
      <c r="AN53" s="97" t="str">
        <f t="shared" si="50"/>
        <v xml:space="preserve"> </v>
      </c>
      <c r="AO53" s="125"/>
      <c r="AP53" s="125"/>
      <c r="AQ53" s="125"/>
      <c r="AR53" s="125"/>
      <c r="AS53" s="125"/>
      <c r="AT53" s="122" t="e">
        <f t="shared" si="43"/>
        <v>#N/A</v>
      </c>
      <c r="AU53" s="125" t="e">
        <f t="shared" si="44"/>
        <v>#N/A</v>
      </c>
      <c r="AV53" s="126" t="str">
        <f t="shared" ca="1" si="2"/>
        <v/>
      </c>
      <c r="AW53" s="122" t="e">
        <f t="shared" ca="1" si="3"/>
        <v>#N/A</v>
      </c>
      <c r="AX53" s="127" t="e">
        <f t="shared" ca="1" si="4"/>
        <v>#N/A</v>
      </c>
      <c r="AY53" s="100" t="e">
        <f t="shared" si="47"/>
        <v>#N/A</v>
      </c>
      <c r="AZ53" s="127" t="e">
        <f t="shared" si="48"/>
        <v>#N/A</v>
      </c>
      <c r="BA53" s="88"/>
      <c r="BB53" s="125"/>
      <c r="BC53" s="129"/>
      <c r="BD53" s="125"/>
      <c r="BE53" s="125"/>
      <c r="BF53" s="125"/>
      <c r="BG53" s="125"/>
      <c r="BH53" s="125"/>
      <c r="BI53" s="125"/>
      <c r="BJ53" s="125"/>
      <c r="BK53" s="125"/>
      <c r="BL53" s="90"/>
      <c r="BM53" s="90"/>
      <c r="BN53" s="90"/>
      <c r="BO53" s="90"/>
      <c r="BP53" s="90"/>
    </row>
    <row r="54" spans="1:68" s="49" customFormat="1" ht="27.75" customHeight="1" x14ac:dyDescent="0.2">
      <c r="A54" s="22">
        <f t="shared" si="51"/>
        <v>38</v>
      </c>
      <c r="B54" s="50"/>
      <c r="C54" s="51"/>
      <c r="D54" s="52"/>
      <c r="E54" s="53"/>
      <c r="F54" s="54"/>
      <c r="G54" s="55"/>
      <c r="H54" s="56"/>
      <c r="I54" s="304"/>
      <c r="J54" s="57"/>
      <c r="K54" s="58"/>
      <c r="L54" s="59"/>
      <c r="M54" s="58"/>
      <c r="N54" s="59"/>
      <c r="O54" s="58"/>
      <c r="P54" s="59"/>
      <c r="Q54" s="60"/>
      <c r="R54" s="315"/>
      <c r="S54" s="57"/>
      <c r="T54" s="58"/>
      <c r="U54" s="58"/>
      <c r="V54" s="60"/>
      <c r="W54" s="326"/>
      <c r="X54" s="58"/>
      <c r="Y54" s="59"/>
      <c r="Z54" s="58"/>
      <c r="AA54" s="59"/>
      <c r="AB54" s="60"/>
      <c r="AC54" s="61"/>
      <c r="AD54" s="62"/>
      <c r="AE54" s="62"/>
      <c r="AF54" s="63"/>
      <c r="AG54" s="318"/>
      <c r="AH54" s="60"/>
      <c r="AI54" s="476"/>
      <c r="AJ54" s="476"/>
      <c r="AK54" s="477"/>
      <c r="AL54" s="102"/>
      <c r="AM54" s="124" t="str">
        <f t="shared" si="49"/>
        <v xml:space="preserve"> </v>
      </c>
      <c r="AN54" s="97" t="str">
        <f t="shared" si="50"/>
        <v xml:space="preserve"> </v>
      </c>
      <c r="AO54" s="125"/>
      <c r="AP54" s="125"/>
      <c r="AQ54" s="125"/>
      <c r="AR54" s="125"/>
      <c r="AS54" s="125"/>
      <c r="AT54" s="122" t="e">
        <f t="shared" si="43"/>
        <v>#N/A</v>
      </c>
      <c r="AU54" s="125" t="e">
        <f t="shared" si="44"/>
        <v>#N/A</v>
      </c>
      <c r="AV54" s="126" t="str">
        <f t="shared" ca="1" si="2"/>
        <v/>
      </c>
      <c r="AW54" s="122" t="e">
        <f t="shared" ca="1" si="3"/>
        <v>#N/A</v>
      </c>
      <c r="AX54" s="127" t="e">
        <f t="shared" ca="1" si="4"/>
        <v>#N/A</v>
      </c>
      <c r="AY54" s="100" t="e">
        <f t="shared" si="47"/>
        <v>#N/A</v>
      </c>
      <c r="AZ54" s="127" t="e">
        <f>IF(V70=0,NA(),V70)</f>
        <v>#N/A</v>
      </c>
      <c r="BA54" s="88"/>
      <c r="BB54" s="125"/>
      <c r="BC54" s="129"/>
      <c r="BD54" s="125"/>
      <c r="BE54" s="125"/>
      <c r="BF54" s="125"/>
      <c r="BG54" s="125"/>
      <c r="BH54" s="125"/>
      <c r="BI54" s="125"/>
      <c r="BJ54" s="125"/>
      <c r="BK54" s="125"/>
      <c r="BL54" s="90"/>
      <c r="BM54" s="90"/>
      <c r="BN54" s="90"/>
      <c r="BO54" s="90"/>
      <c r="BP54" s="90"/>
    </row>
    <row r="55" spans="1:68" s="49" customFormat="1" ht="27.75" customHeight="1" x14ac:dyDescent="0.2">
      <c r="A55" s="22">
        <f t="shared" si="51"/>
        <v>39</v>
      </c>
      <c r="B55" s="50"/>
      <c r="C55" s="51"/>
      <c r="D55" s="52"/>
      <c r="E55" s="53"/>
      <c r="F55" s="54"/>
      <c r="G55" s="55"/>
      <c r="H55" s="56"/>
      <c r="I55" s="304"/>
      <c r="J55" s="57"/>
      <c r="K55" s="58"/>
      <c r="L55" s="59"/>
      <c r="M55" s="58"/>
      <c r="N55" s="59"/>
      <c r="O55" s="58"/>
      <c r="P55" s="59"/>
      <c r="Q55" s="60"/>
      <c r="R55" s="315"/>
      <c r="S55" s="57"/>
      <c r="T55" s="58"/>
      <c r="U55" s="58"/>
      <c r="V55" s="60"/>
      <c r="W55" s="326"/>
      <c r="X55" s="58"/>
      <c r="Y55" s="59"/>
      <c r="Z55" s="58"/>
      <c r="AA55" s="59"/>
      <c r="AB55" s="60"/>
      <c r="AC55" s="61"/>
      <c r="AD55" s="62"/>
      <c r="AE55" s="62"/>
      <c r="AF55" s="63"/>
      <c r="AG55" s="318"/>
      <c r="AH55" s="60"/>
      <c r="AI55" s="476"/>
      <c r="AJ55" s="476"/>
      <c r="AK55" s="477"/>
      <c r="AL55" s="102"/>
      <c r="AM55" s="124" t="str">
        <f t="shared" si="49"/>
        <v xml:space="preserve"> </v>
      </c>
      <c r="AN55" s="97" t="str">
        <f t="shared" si="50"/>
        <v xml:space="preserve"> </v>
      </c>
      <c r="AO55" s="125"/>
      <c r="AP55" s="125"/>
      <c r="AQ55" s="125"/>
      <c r="AR55" s="125"/>
      <c r="AS55" s="125"/>
      <c r="AT55" s="122" t="e">
        <f t="shared" ref="AT55:AT64" si="52">IF(ISBLANK($B75),NA(),$B75)</f>
        <v>#N/A</v>
      </c>
      <c r="AU55" s="125" t="e">
        <f t="shared" ref="AU55:AU64" si="53">IF(ISBLANK($I75),NA(),$I75)</f>
        <v>#N/A</v>
      </c>
      <c r="AV55" s="126" t="str">
        <f t="shared" ca="1" si="2"/>
        <v/>
      </c>
      <c r="AW55" s="122" t="e">
        <f t="shared" ca="1" si="3"/>
        <v>#N/A</v>
      </c>
      <c r="AX55" s="127" t="e">
        <f t="shared" ca="1" si="4"/>
        <v>#N/A</v>
      </c>
      <c r="AY55" s="100" t="e">
        <f>IF(S75=0,NA(),S75)</f>
        <v>#N/A</v>
      </c>
      <c r="AZ55" s="127" t="e">
        <f>IF(V75=0,NA(),V75)</f>
        <v>#N/A</v>
      </c>
      <c r="BA55" s="88"/>
      <c r="BB55" s="125"/>
      <c r="BC55" s="129"/>
      <c r="BD55" s="125"/>
      <c r="BE55" s="125"/>
      <c r="BF55" s="125"/>
      <c r="BG55" s="125"/>
      <c r="BH55" s="125"/>
      <c r="BI55" s="125"/>
      <c r="BJ55" s="125"/>
      <c r="BK55" s="125"/>
      <c r="BL55" s="90"/>
      <c r="BM55" s="90"/>
      <c r="BN55" s="90"/>
      <c r="BO55" s="90"/>
      <c r="BP55" s="90"/>
    </row>
    <row r="56" spans="1:68" s="49" customFormat="1" ht="27.75" customHeight="1" thickBot="1" x14ac:dyDescent="0.25">
      <c r="A56" s="23">
        <f t="shared" si="51"/>
        <v>40</v>
      </c>
      <c r="B56" s="64"/>
      <c r="C56" s="65"/>
      <c r="D56" s="66"/>
      <c r="E56" s="67"/>
      <c r="F56" s="68"/>
      <c r="G56" s="69"/>
      <c r="H56" s="70"/>
      <c r="I56" s="305"/>
      <c r="J56" s="71"/>
      <c r="K56" s="72"/>
      <c r="L56" s="73"/>
      <c r="M56" s="72"/>
      <c r="N56" s="73"/>
      <c r="O56" s="72"/>
      <c r="P56" s="73"/>
      <c r="Q56" s="74"/>
      <c r="R56" s="316"/>
      <c r="S56" s="71"/>
      <c r="T56" s="72"/>
      <c r="U56" s="72"/>
      <c r="V56" s="74"/>
      <c r="W56" s="327"/>
      <c r="X56" s="72"/>
      <c r="Y56" s="73"/>
      <c r="Z56" s="72"/>
      <c r="AA56" s="73"/>
      <c r="AB56" s="74"/>
      <c r="AC56" s="75"/>
      <c r="AD56" s="76"/>
      <c r="AE56" s="76"/>
      <c r="AF56" s="77"/>
      <c r="AG56" s="319"/>
      <c r="AH56" s="74"/>
      <c r="AI56" s="480"/>
      <c r="AJ56" s="480"/>
      <c r="AK56" s="481"/>
      <c r="AL56" s="102"/>
      <c r="AM56" s="124" t="str">
        <f t="shared" si="49"/>
        <v xml:space="preserve"> </v>
      </c>
      <c r="AN56" s="97" t="str">
        <f t="shared" si="50"/>
        <v xml:space="preserve"> </v>
      </c>
      <c r="AO56" s="125"/>
      <c r="AP56" s="125"/>
      <c r="AQ56" s="125"/>
      <c r="AR56" s="125"/>
      <c r="AS56" s="125"/>
      <c r="AT56" s="122" t="e">
        <f t="shared" si="52"/>
        <v>#N/A</v>
      </c>
      <c r="AU56" s="125" t="e">
        <f t="shared" si="53"/>
        <v>#N/A</v>
      </c>
      <c r="AV56" s="126" t="str">
        <f t="shared" ca="1" si="2"/>
        <v/>
      </c>
      <c r="AW56" s="122" t="e">
        <f t="shared" ca="1" si="3"/>
        <v>#N/A</v>
      </c>
      <c r="AX56" s="127" t="e">
        <f t="shared" ca="1" si="4"/>
        <v>#N/A</v>
      </c>
      <c r="AY56" s="100" t="e">
        <f t="shared" ref="AY56:AY62" si="54">IF(S76=0,NA(),S76)</f>
        <v>#N/A</v>
      </c>
      <c r="AZ56" s="127" t="e">
        <f t="shared" ref="AZ56:AZ64" si="55">IF(V76=0,NA(),V76)</f>
        <v>#N/A</v>
      </c>
      <c r="BA56" s="88"/>
      <c r="BB56" s="125"/>
      <c r="BC56" s="129"/>
      <c r="BD56" s="125"/>
      <c r="BE56" s="125"/>
      <c r="BF56" s="125"/>
      <c r="BG56" s="125"/>
      <c r="BH56" s="125"/>
      <c r="BI56" s="125"/>
      <c r="BJ56" s="125"/>
      <c r="BK56" s="125"/>
      <c r="BL56" s="90"/>
      <c r="BM56" s="90"/>
      <c r="BN56" s="90"/>
      <c r="BO56" s="90"/>
      <c r="BP56" s="90"/>
    </row>
    <row r="57" spans="1:68" ht="4.5" customHeight="1" thickBot="1" x14ac:dyDescent="0.25">
      <c r="A57" s="89">
        <f>AK60</f>
        <v>4</v>
      </c>
      <c r="B57" s="271"/>
      <c r="C57" s="271"/>
      <c r="D57" s="271"/>
      <c r="E57" s="271"/>
      <c r="F57" s="271"/>
      <c r="G57" s="271"/>
      <c r="H57" s="271"/>
      <c r="I57" s="271"/>
      <c r="J57" s="309"/>
      <c r="K57" s="309"/>
      <c r="L57" s="309"/>
      <c r="M57" s="309"/>
      <c r="N57" s="309"/>
      <c r="O57" s="309"/>
      <c r="P57" s="309"/>
      <c r="Q57" s="309"/>
      <c r="R57" s="309"/>
      <c r="S57" s="324"/>
      <c r="T57" s="324"/>
      <c r="U57" s="324"/>
      <c r="V57" s="324"/>
      <c r="W57" s="324"/>
      <c r="X57" s="324"/>
      <c r="Y57" s="324"/>
      <c r="Z57" s="324"/>
      <c r="AA57" s="324"/>
      <c r="AB57" s="324"/>
      <c r="AC57" s="309"/>
      <c r="AD57" s="272"/>
      <c r="AE57" s="273"/>
      <c r="AF57" s="272"/>
      <c r="AG57" s="274"/>
      <c r="AH57" s="474"/>
      <c r="AI57" s="475"/>
      <c r="AJ57" s="475"/>
      <c r="AK57" s="475"/>
      <c r="AL57" s="33"/>
      <c r="AM57" s="33"/>
      <c r="AN57" s="33"/>
      <c r="AT57" s="122" t="e">
        <f t="shared" si="52"/>
        <v>#N/A</v>
      </c>
      <c r="AU57" s="125" t="e">
        <f t="shared" si="53"/>
        <v>#N/A</v>
      </c>
      <c r="AV57" s="126" t="str">
        <f t="shared" ca="1" si="2"/>
        <v/>
      </c>
      <c r="AW57" s="122" t="e">
        <f t="shared" ca="1" si="3"/>
        <v>#N/A</v>
      </c>
      <c r="AX57" s="127" t="e">
        <f t="shared" ca="1" si="4"/>
        <v>#N/A</v>
      </c>
      <c r="AY57" s="100" t="e">
        <f t="shared" si="54"/>
        <v>#N/A</v>
      </c>
      <c r="AZ57" s="127" t="e">
        <f t="shared" si="55"/>
        <v>#N/A</v>
      </c>
      <c r="BA57" s="88"/>
      <c r="BC57" s="129"/>
    </row>
    <row r="58" spans="1:68" ht="26.25" customHeight="1" x14ac:dyDescent="0.2">
      <c r="A58" s="180">
        <f>A44+1</f>
        <v>4</v>
      </c>
      <c r="B58" s="501"/>
      <c r="C58" s="501"/>
      <c r="D58" s="501"/>
      <c r="E58" s="502"/>
      <c r="F58" s="493" t="str">
        <f>F44</f>
        <v>TOTAL DE ESTA PÁGINA</v>
      </c>
      <c r="G58" s="494"/>
      <c r="H58" s="495"/>
      <c r="I58" s="348" t="str">
        <f t="shared" ref="I58:AB58" si="56">IF(SUM(I47:I57)=0," ",SUM(I47:I57))</f>
        <v xml:space="preserve"> </v>
      </c>
      <c r="J58" s="349" t="str">
        <f t="shared" si="56"/>
        <v xml:space="preserve"> </v>
      </c>
      <c r="K58" s="350" t="str">
        <f t="shared" si="56"/>
        <v xml:space="preserve"> </v>
      </c>
      <c r="L58" s="351" t="str">
        <f t="shared" si="56"/>
        <v xml:space="preserve"> </v>
      </c>
      <c r="M58" s="350" t="str">
        <f t="shared" si="56"/>
        <v xml:space="preserve"> </v>
      </c>
      <c r="N58" s="351" t="str">
        <f t="shared" si="56"/>
        <v xml:space="preserve"> </v>
      </c>
      <c r="O58" s="350" t="str">
        <f t="shared" si="56"/>
        <v xml:space="preserve"> </v>
      </c>
      <c r="P58" s="351" t="str">
        <f t="shared" si="56"/>
        <v xml:space="preserve"> </v>
      </c>
      <c r="Q58" s="352" t="str">
        <f t="shared" si="56"/>
        <v xml:space="preserve"> </v>
      </c>
      <c r="R58" s="353"/>
      <c r="S58" s="349" t="str">
        <f t="shared" si="56"/>
        <v xml:space="preserve"> </v>
      </c>
      <c r="T58" s="350" t="str">
        <f t="shared" si="56"/>
        <v xml:space="preserve"> </v>
      </c>
      <c r="U58" s="350" t="str">
        <f t="shared" si="56"/>
        <v xml:space="preserve"> </v>
      </c>
      <c r="V58" s="350" t="str">
        <f t="shared" si="56"/>
        <v xml:space="preserve"> </v>
      </c>
      <c r="W58" s="351" t="str">
        <f t="shared" si="56"/>
        <v xml:space="preserve"> </v>
      </c>
      <c r="X58" s="350" t="str">
        <f t="shared" si="56"/>
        <v xml:space="preserve"> </v>
      </c>
      <c r="Y58" s="351" t="str">
        <f t="shared" si="56"/>
        <v xml:space="preserve"> </v>
      </c>
      <c r="Z58" s="350" t="str">
        <f t="shared" si="56"/>
        <v xml:space="preserve"> </v>
      </c>
      <c r="AA58" s="351" t="str">
        <f t="shared" si="56"/>
        <v xml:space="preserve"> </v>
      </c>
      <c r="AB58" s="352" t="str">
        <f t="shared" si="56"/>
        <v xml:space="preserve"> </v>
      </c>
      <c r="AC58" s="354" t="str">
        <f>IF(SUM(AC47:AC56)=0," ",SUM(AC47:AC56))</f>
        <v xml:space="preserve"> </v>
      </c>
      <c r="AD58" s="355" t="str">
        <f>IF(SUM(AD47:AD56)=0," ",SUM(AD47:AD56))</f>
        <v xml:space="preserve"> </v>
      </c>
      <c r="AE58" s="355" t="str">
        <f>IF(SUM(AE47:AE56)=0," ",SUM(AE47:AE56))</f>
        <v xml:space="preserve"> </v>
      </c>
      <c r="AF58" s="356" t="str">
        <f>IF(SUM(AF47:AF56)=0," ",SUM(AF47:AF56))</f>
        <v xml:space="preserve"> </v>
      </c>
      <c r="AG58" s="357" t="str">
        <f>IF(SUM(AG47:AG56)=0," ",SUM(AG47:AG56))</f>
        <v xml:space="preserve"> </v>
      </c>
      <c r="AH58" s="482" t="str">
        <f>AH44</f>
        <v>Certifico que todos los datos en esta
bitácora son fidedignos</v>
      </c>
      <c r="AI58" s="483"/>
      <c r="AJ58" s="483"/>
      <c r="AK58" s="484"/>
      <c r="AL58" s="131"/>
      <c r="AM58" s="131"/>
      <c r="AN58" s="131"/>
      <c r="AT58" s="122" t="e">
        <f t="shared" si="52"/>
        <v>#N/A</v>
      </c>
      <c r="AU58" s="125" t="e">
        <f t="shared" si="53"/>
        <v>#N/A</v>
      </c>
      <c r="AV58" s="126" t="str">
        <f t="shared" ca="1" si="2"/>
        <v/>
      </c>
      <c r="AW58" s="122" t="e">
        <f t="shared" ca="1" si="3"/>
        <v>#N/A</v>
      </c>
      <c r="AX58" s="127" t="e">
        <f t="shared" ca="1" si="4"/>
        <v>#N/A</v>
      </c>
      <c r="AY58" s="100" t="e">
        <f t="shared" si="54"/>
        <v>#N/A</v>
      </c>
      <c r="AZ58" s="127" t="e">
        <f t="shared" si="55"/>
        <v>#N/A</v>
      </c>
      <c r="BA58" s="88"/>
      <c r="BC58" s="129"/>
    </row>
    <row r="59" spans="1:68" ht="26.25" customHeight="1" x14ac:dyDescent="0.2">
      <c r="A59" s="499"/>
      <c r="B59" s="503"/>
      <c r="C59" s="503"/>
      <c r="D59" s="503"/>
      <c r="E59" s="504"/>
      <c r="F59" s="496" t="str">
        <f>F45</f>
        <v>TOTAL PÁGINA ANTERIOR</v>
      </c>
      <c r="G59" s="497"/>
      <c r="H59" s="498"/>
      <c r="I59" s="358">
        <f>I46</f>
        <v>6.25</v>
      </c>
      <c r="J59" s="359">
        <f t="shared" ref="J59:AG59" si="57">J46</f>
        <v>6.25</v>
      </c>
      <c r="K59" s="360" t="str">
        <f t="shared" si="57"/>
        <v xml:space="preserve"> </v>
      </c>
      <c r="L59" s="361" t="str">
        <f t="shared" si="57"/>
        <v xml:space="preserve"> </v>
      </c>
      <c r="M59" s="360" t="str">
        <f t="shared" si="57"/>
        <v xml:space="preserve"> </v>
      </c>
      <c r="N59" s="361" t="str">
        <f t="shared" si="57"/>
        <v xml:space="preserve"> </v>
      </c>
      <c r="O59" s="360" t="str">
        <f t="shared" si="57"/>
        <v xml:space="preserve"> </v>
      </c>
      <c r="P59" s="361" t="str">
        <f t="shared" si="57"/>
        <v xml:space="preserve"> </v>
      </c>
      <c r="Q59" s="362" t="str">
        <f t="shared" si="57"/>
        <v xml:space="preserve"> </v>
      </c>
      <c r="R59" s="363"/>
      <c r="S59" s="359" t="str">
        <f t="shared" si="57"/>
        <v xml:space="preserve"> </v>
      </c>
      <c r="T59" s="360">
        <f t="shared" si="57"/>
        <v>8.75</v>
      </c>
      <c r="U59" s="360">
        <f t="shared" si="57"/>
        <v>10</v>
      </c>
      <c r="V59" s="360">
        <f t="shared" si="57"/>
        <v>2.5</v>
      </c>
      <c r="W59" s="361" t="str">
        <f t="shared" si="57"/>
        <v xml:space="preserve"> </v>
      </c>
      <c r="X59" s="360" t="str">
        <f t="shared" si="57"/>
        <v xml:space="preserve"> </v>
      </c>
      <c r="Y59" s="361">
        <f t="shared" si="57"/>
        <v>2.5</v>
      </c>
      <c r="Z59" s="360" t="str">
        <f t="shared" si="57"/>
        <v xml:space="preserve"> </v>
      </c>
      <c r="AA59" s="361">
        <f t="shared" si="57"/>
        <v>3.75</v>
      </c>
      <c r="AB59" s="362" t="str">
        <f t="shared" si="57"/>
        <v xml:space="preserve"> </v>
      </c>
      <c r="AC59" s="364">
        <f t="shared" si="57"/>
        <v>9</v>
      </c>
      <c r="AD59" s="365" t="str">
        <f t="shared" si="57"/>
        <v xml:space="preserve"> </v>
      </c>
      <c r="AE59" s="365">
        <f t="shared" si="57"/>
        <v>9</v>
      </c>
      <c r="AF59" s="366" t="str">
        <f t="shared" si="57"/>
        <v xml:space="preserve"> </v>
      </c>
      <c r="AG59" s="367">
        <f t="shared" si="57"/>
        <v>11</v>
      </c>
      <c r="AH59" s="487"/>
      <c r="AI59" s="488"/>
      <c r="AJ59" s="488"/>
      <c r="AK59" s="489"/>
      <c r="AL59" s="131"/>
      <c r="AM59" s="131"/>
      <c r="AN59" s="131"/>
      <c r="AT59" s="122" t="e">
        <f t="shared" si="52"/>
        <v>#N/A</v>
      </c>
      <c r="AU59" s="125" t="e">
        <f t="shared" si="53"/>
        <v>#N/A</v>
      </c>
      <c r="AV59" s="126" t="str">
        <f t="shared" ca="1" si="2"/>
        <v/>
      </c>
      <c r="AW59" s="122" t="e">
        <f t="shared" ca="1" si="3"/>
        <v>#N/A</v>
      </c>
      <c r="AX59" s="127" t="e">
        <f t="shared" ca="1" si="4"/>
        <v>#N/A</v>
      </c>
      <c r="AY59" s="100" t="e">
        <f t="shared" si="54"/>
        <v>#N/A</v>
      </c>
      <c r="AZ59" s="127" t="e">
        <f t="shared" si="55"/>
        <v>#N/A</v>
      </c>
      <c r="BA59" s="88"/>
      <c r="BC59" s="129"/>
    </row>
    <row r="60" spans="1:68" ht="26.25" customHeight="1" thickBot="1" x14ac:dyDescent="0.25">
      <c r="A60" s="500"/>
      <c r="B60" s="505" t="str">
        <f>B46</f>
        <v>Entidad que certifica Hrs. de vuelo
TIMBRE Y FIRMA</v>
      </c>
      <c r="C60" s="505"/>
      <c r="D60" s="505"/>
      <c r="E60" s="506"/>
      <c r="F60" s="490" t="str">
        <f>F46</f>
        <v>TOTAL A LA FECHA</v>
      </c>
      <c r="G60" s="491"/>
      <c r="H60" s="492"/>
      <c r="I60" s="31">
        <f t="shared" ref="I60:O60" si="58">IF(SUM(I58:I59)=0," ",SUM(I58:I59))</f>
        <v>6.25</v>
      </c>
      <c r="J60" s="27">
        <f t="shared" si="58"/>
        <v>6.25</v>
      </c>
      <c r="K60" s="24" t="str">
        <f t="shared" si="58"/>
        <v xml:space="preserve"> </v>
      </c>
      <c r="L60" s="25" t="str">
        <f t="shared" si="58"/>
        <v xml:space="preserve"> </v>
      </c>
      <c r="M60" s="24" t="str">
        <f t="shared" si="58"/>
        <v xml:space="preserve"> </v>
      </c>
      <c r="N60" s="25" t="str">
        <f t="shared" si="58"/>
        <v xml:space="preserve"> </v>
      </c>
      <c r="O60" s="24" t="str">
        <f t="shared" si="58"/>
        <v xml:space="preserve"> </v>
      </c>
      <c r="P60" s="25" t="str">
        <f t="shared" ref="P60:AG60" si="59">IF(SUM(P58:P59)=0," ",SUM(P58:P59))</f>
        <v xml:space="preserve"> </v>
      </c>
      <c r="Q60" s="26" t="str">
        <f t="shared" si="59"/>
        <v xml:space="preserve"> </v>
      </c>
      <c r="R60" s="321"/>
      <c r="S60" s="27" t="str">
        <f t="shared" si="59"/>
        <v xml:space="preserve"> </v>
      </c>
      <c r="T60" s="24">
        <f t="shared" si="59"/>
        <v>8.75</v>
      </c>
      <c r="U60" s="24">
        <f t="shared" si="59"/>
        <v>10</v>
      </c>
      <c r="V60" s="24">
        <f t="shared" si="59"/>
        <v>2.5</v>
      </c>
      <c r="W60" s="25" t="str">
        <f t="shared" si="59"/>
        <v xml:space="preserve"> </v>
      </c>
      <c r="X60" s="24" t="str">
        <f t="shared" si="59"/>
        <v xml:space="preserve"> </v>
      </c>
      <c r="Y60" s="25">
        <f t="shared" si="59"/>
        <v>2.5</v>
      </c>
      <c r="Z60" s="24" t="str">
        <f t="shared" si="59"/>
        <v xml:space="preserve"> </v>
      </c>
      <c r="AA60" s="25">
        <f t="shared" si="59"/>
        <v>3.75</v>
      </c>
      <c r="AB60" s="26" t="str">
        <f t="shared" si="59"/>
        <v xml:space="preserve"> </v>
      </c>
      <c r="AC60" s="323">
        <f t="shared" si="59"/>
        <v>9</v>
      </c>
      <c r="AD60" s="28" t="str">
        <f t="shared" si="59"/>
        <v xml:space="preserve"> </v>
      </c>
      <c r="AE60" s="28">
        <f t="shared" si="59"/>
        <v>9</v>
      </c>
      <c r="AF60" s="30" t="str">
        <f t="shared" si="59"/>
        <v xml:space="preserve"> </v>
      </c>
      <c r="AG60" s="32">
        <f t="shared" si="59"/>
        <v>11</v>
      </c>
      <c r="AH60" s="485" t="str">
        <f>AH46</f>
        <v>_____________________________
FIRMA PILOTO</v>
      </c>
      <c r="AI60" s="486"/>
      <c r="AJ60" s="486"/>
      <c r="AK60" s="181">
        <f>A58</f>
        <v>4</v>
      </c>
      <c r="AL60" s="132"/>
      <c r="AM60" s="132"/>
      <c r="AN60" s="132"/>
      <c r="AT60" s="122" t="e">
        <f t="shared" si="52"/>
        <v>#N/A</v>
      </c>
      <c r="AU60" s="125" t="e">
        <f t="shared" si="53"/>
        <v>#N/A</v>
      </c>
      <c r="AV60" s="126" t="str">
        <f t="shared" ca="1" si="2"/>
        <v/>
      </c>
      <c r="AW60" s="122" t="e">
        <f t="shared" ca="1" si="3"/>
        <v>#N/A</v>
      </c>
      <c r="AX60" s="127" t="e">
        <f t="shared" ca="1" si="4"/>
        <v>#N/A</v>
      </c>
      <c r="AY60" s="100" t="e">
        <f t="shared" si="54"/>
        <v>#N/A</v>
      </c>
      <c r="AZ60" s="127" t="e">
        <f t="shared" si="55"/>
        <v>#N/A</v>
      </c>
      <c r="BA60" s="88"/>
      <c r="BC60" s="129"/>
    </row>
    <row r="61" spans="1:68" s="49" customFormat="1" ht="27.75" customHeight="1" x14ac:dyDescent="0.2">
      <c r="A61" s="29">
        <f>A56+1</f>
        <v>41</v>
      </c>
      <c r="B61" s="39"/>
      <c r="C61" s="40"/>
      <c r="D61" s="41"/>
      <c r="E61" s="42"/>
      <c r="F61" s="43"/>
      <c r="G61" s="44"/>
      <c r="H61" s="45"/>
      <c r="I61" s="310"/>
      <c r="J61" s="306"/>
      <c r="K61" s="307"/>
      <c r="L61" s="308"/>
      <c r="M61" s="307"/>
      <c r="N61" s="308"/>
      <c r="O61" s="307"/>
      <c r="P61" s="308"/>
      <c r="Q61" s="167"/>
      <c r="R61" s="314"/>
      <c r="S61" s="46"/>
      <c r="T61" s="47"/>
      <c r="U61" s="47"/>
      <c r="V61" s="48"/>
      <c r="W61" s="325"/>
      <c r="X61" s="307"/>
      <c r="Y61" s="308"/>
      <c r="Z61" s="307"/>
      <c r="AA61" s="308"/>
      <c r="AB61" s="167"/>
      <c r="AC61" s="311"/>
      <c r="AD61" s="312"/>
      <c r="AE61" s="312"/>
      <c r="AF61" s="313"/>
      <c r="AG61" s="317"/>
      <c r="AH61" s="167"/>
      <c r="AI61" s="478"/>
      <c r="AJ61" s="478"/>
      <c r="AK61" s="479"/>
      <c r="AL61" s="102"/>
      <c r="AM61" s="124" t="str">
        <f t="shared" ref="AM61:AM70" si="60">IF(B61=0," ",TEXT(B61,"MMM"))</f>
        <v xml:space="preserve"> </v>
      </c>
      <c r="AN61" s="97" t="str">
        <f t="shared" ref="AN61:AN70" si="61">IF(B61=0," ",YEAR(B61))</f>
        <v xml:space="preserve"> </v>
      </c>
      <c r="AO61" s="125"/>
      <c r="AP61" s="125"/>
      <c r="AQ61" s="125"/>
      <c r="AR61" s="125"/>
      <c r="AS61" s="125"/>
      <c r="AT61" s="122" t="e">
        <f t="shared" si="52"/>
        <v>#N/A</v>
      </c>
      <c r="AU61" s="125" t="e">
        <f t="shared" si="53"/>
        <v>#N/A</v>
      </c>
      <c r="AV61" s="126" t="str">
        <f t="shared" ca="1" si="2"/>
        <v/>
      </c>
      <c r="AW61" s="122" t="e">
        <f t="shared" ca="1" si="3"/>
        <v>#N/A</v>
      </c>
      <c r="AX61" s="127" t="e">
        <f t="shared" ca="1" si="4"/>
        <v>#N/A</v>
      </c>
      <c r="AY61" s="100" t="e">
        <f t="shared" si="54"/>
        <v>#N/A</v>
      </c>
      <c r="AZ61" s="127" t="e">
        <f t="shared" si="55"/>
        <v>#N/A</v>
      </c>
      <c r="BA61" s="88"/>
      <c r="BB61" s="125"/>
      <c r="BC61" s="129"/>
      <c r="BD61" s="125"/>
      <c r="BE61" s="125"/>
      <c r="BF61" s="125"/>
      <c r="BG61" s="125"/>
      <c r="BH61" s="125"/>
      <c r="BI61" s="125"/>
      <c r="BJ61" s="125"/>
      <c r="BK61" s="125"/>
      <c r="BL61" s="90"/>
      <c r="BM61" s="90"/>
      <c r="BN61" s="90"/>
      <c r="BO61" s="90"/>
      <c r="BP61" s="90"/>
    </row>
    <row r="62" spans="1:68" s="49" customFormat="1" ht="27.75" customHeight="1" x14ac:dyDescent="0.2">
      <c r="A62" s="22">
        <f>A61+1</f>
        <v>42</v>
      </c>
      <c r="B62" s="50"/>
      <c r="C62" s="51"/>
      <c r="D62" s="52"/>
      <c r="E62" s="53"/>
      <c r="F62" s="54"/>
      <c r="G62" s="55"/>
      <c r="H62" s="56"/>
      <c r="I62" s="304"/>
      <c r="J62" s="57"/>
      <c r="K62" s="58"/>
      <c r="L62" s="59"/>
      <c r="M62" s="58"/>
      <c r="N62" s="59"/>
      <c r="O62" s="58"/>
      <c r="P62" s="59"/>
      <c r="Q62" s="60"/>
      <c r="R62" s="315"/>
      <c r="S62" s="57"/>
      <c r="T62" s="58"/>
      <c r="U62" s="58"/>
      <c r="V62" s="60"/>
      <c r="W62" s="326"/>
      <c r="X62" s="58"/>
      <c r="Y62" s="59"/>
      <c r="Z62" s="58"/>
      <c r="AA62" s="59"/>
      <c r="AB62" s="60"/>
      <c r="AC62" s="61"/>
      <c r="AD62" s="62"/>
      <c r="AE62" s="62"/>
      <c r="AF62" s="63"/>
      <c r="AG62" s="318"/>
      <c r="AH62" s="60"/>
      <c r="AI62" s="476"/>
      <c r="AJ62" s="476"/>
      <c r="AK62" s="477"/>
      <c r="AL62" s="102"/>
      <c r="AM62" s="124" t="str">
        <f t="shared" si="60"/>
        <v xml:space="preserve"> </v>
      </c>
      <c r="AN62" s="97" t="str">
        <f t="shared" si="61"/>
        <v xml:space="preserve"> </v>
      </c>
      <c r="AO62" s="125"/>
      <c r="AP62" s="125"/>
      <c r="AQ62" s="125"/>
      <c r="AR62" s="125"/>
      <c r="AS62" s="125"/>
      <c r="AT62" s="122" t="e">
        <f t="shared" si="52"/>
        <v>#N/A</v>
      </c>
      <c r="AU62" s="125" t="e">
        <f t="shared" si="53"/>
        <v>#N/A</v>
      </c>
      <c r="AV62" s="126" t="str">
        <f t="shared" ca="1" si="2"/>
        <v/>
      </c>
      <c r="AW62" s="122" t="e">
        <f t="shared" ca="1" si="3"/>
        <v>#N/A</v>
      </c>
      <c r="AX62" s="127" t="e">
        <f t="shared" ca="1" si="4"/>
        <v>#N/A</v>
      </c>
      <c r="AY62" s="100" t="e">
        <f t="shared" si="54"/>
        <v>#N/A</v>
      </c>
      <c r="AZ62" s="127" t="e">
        <f t="shared" si="55"/>
        <v>#N/A</v>
      </c>
      <c r="BA62" s="88"/>
      <c r="BB62" s="125"/>
      <c r="BC62" s="129"/>
      <c r="BD62" s="125"/>
      <c r="BE62" s="125"/>
      <c r="BF62" s="125"/>
      <c r="BG62" s="125"/>
      <c r="BH62" s="125"/>
      <c r="BI62" s="125"/>
      <c r="BJ62" s="125"/>
      <c r="BK62" s="125"/>
      <c r="BL62" s="90"/>
      <c r="BM62" s="90"/>
      <c r="BN62" s="90"/>
      <c r="BO62" s="90"/>
      <c r="BP62" s="90"/>
    </row>
    <row r="63" spans="1:68" s="49" customFormat="1" ht="27.75" customHeight="1" x14ac:dyDescent="0.2">
      <c r="A63" s="22">
        <f t="shared" ref="A63:A70" si="62">A62+1</f>
        <v>43</v>
      </c>
      <c r="B63" s="50"/>
      <c r="C63" s="51"/>
      <c r="D63" s="52"/>
      <c r="E63" s="53"/>
      <c r="F63" s="54"/>
      <c r="G63" s="55"/>
      <c r="H63" s="56"/>
      <c r="I63" s="304"/>
      <c r="J63" s="57"/>
      <c r="K63" s="58"/>
      <c r="L63" s="59"/>
      <c r="M63" s="58"/>
      <c r="N63" s="59"/>
      <c r="O63" s="58"/>
      <c r="P63" s="59"/>
      <c r="Q63" s="60"/>
      <c r="R63" s="315"/>
      <c r="S63" s="57"/>
      <c r="T63" s="58"/>
      <c r="U63" s="58"/>
      <c r="V63" s="60"/>
      <c r="W63" s="326"/>
      <c r="X63" s="58"/>
      <c r="Y63" s="59"/>
      <c r="Z63" s="58"/>
      <c r="AA63" s="59"/>
      <c r="AB63" s="60"/>
      <c r="AC63" s="61"/>
      <c r="AD63" s="62"/>
      <c r="AE63" s="62"/>
      <c r="AF63" s="63"/>
      <c r="AG63" s="318"/>
      <c r="AH63" s="60"/>
      <c r="AI63" s="476"/>
      <c r="AJ63" s="476"/>
      <c r="AK63" s="477"/>
      <c r="AL63" s="102"/>
      <c r="AM63" s="124" t="str">
        <f t="shared" si="60"/>
        <v xml:space="preserve"> </v>
      </c>
      <c r="AN63" s="97" t="str">
        <f t="shared" si="61"/>
        <v xml:space="preserve"> </v>
      </c>
      <c r="AO63" s="125"/>
      <c r="AP63" s="125"/>
      <c r="AQ63" s="125"/>
      <c r="AR63" s="125"/>
      <c r="AS63" s="125"/>
      <c r="AT63" s="122" t="e">
        <f t="shared" si="52"/>
        <v>#N/A</v>
      </c>
      <c r="AU63" s="125" t="e">
        <f t="shared" si="53"/>
        <v>#N/A</v>
      </c>
      <c r="AV63" s="126" t="str">
        <f t="shared" ca="1" si="2"/>
        <v/>
      </c>
      <c r="AW63" s="122" t="e">
        <f t="shared" ca="1" si="3"/>
        <v>#N/A</v>
      </c>
      <c r="AX63" s="127" t="e">
        <f t="shared" ca="1" si="4"/>
        <v>#N/A</v>
      </c>
      <c r="AY63" s="100" t="e">
        <f>IF(S83=0,NA(),S83)</f>
        <v>#N/A</v>
      </c>
      <c r="AZ63" s="127" t="e">
        <f t="shared" si="55"/>
        <v>#N/A</v>
      </c>
      <c r="BA63" s="88"/>
      <c r="BB63" s="125"/>
      <c r="BC63" s="129"/>
      <c r="BD63" s="125"/>
      <c r="BE63" s="125"/>
      <c r="BF63" s="125"/>
      <c r="BG63" s="125"/>
      <c r="BH63" s="125"/>
      <c r="BI63" s="125"/>
      <c r="BJ63" s="125"/>
      <c r="BK63" s="125"/>
      <c r="BL63" s="90"/>
      <c r="BM63" s="90"/>
      <c r="BN63" s="90"/>
      <c r="BO63" s="90"/>
      <c r="BP63" s="90"/>
    </row>
    <row r="64" spans="1:68" s="49" customFormat="1" ht="27.75" customHeight="1" x14ac:dyDescent="0.2">
      <c r="A64" s="22">
        <f t="shared" si="62"/>
        <v>44</v>
      </c>
      <c r="B64" s="50"/>
      <c r="C64" s="51"/>
      <c r="D64" s="52"/>
      <c r="E64" s="53"/>
      <c r="F64" s="54"/>
      <c r="G64" s="55"/>
      <c r="H64" s="56"/>
      <c r="I64" s="304"/>
      <c r="J64" s="57"/>
      <c r="K64" s="58"/>
      <c r="L64" s="59"/>
      <c r="M64" s="58"/>
      <c r="N64" s="59"/>
      <c r="O64" s="58"/>
      <c r="P64" s="59"/>
      <c r="Q64" s="60"/>
      <c r="R64" s="315"/>
      <c r="S64" s="57"/>
      <c r="T64" s="58"/>
      <c r="U64" s="58"/>
      <c r="V64" s="60"/>
      <c r="W64" s="326"/>
      <c r="X64" s="58"/>
      <c r="Y64" s="59"/>
      <c r="Z64" s="58"/>
      <c r="AA64" s="59"/>
      <c r="AB64" s="60"/>
      <c r="AC64" s="61"/>
      <c r="AD64" s="62"/>
      <c r="AE64" s="62"/>
      <c r="AF64" s="63"/>
      <c r="AG64" s="318"/>
      <c r="AH64" s="60"/>
      <c r="AI64" s="476"/>
      <c r="AJ64" s="476"/>
      <c r="AK64" s="477"/>
      <c r="AL64" s="102"/>
      <c r="AM64" s="124" t="str">
        <f t="shared" si="60"/>
        <v xml:space="preserve"> </v>
      </c>
      <c r="AN64" s="97" t="str">
        <f t="shared" si="61"/>
        <v xml:space="preserve"> </v>
      </c>
      <c r="AO64" s="125"/>
      <c r="AP64" s="125"/>
      <c r="AQ64" s="125"/>
      <c r="AR64" s="125"/>
      <c r="AS64" s="125"/>
      <c r="AT64" s="122" t="e">
        <f t="shared" si="52"/>
        <v>#N/A</v>
      </c>
      <c r="AU64" s="125" t="e">
        <f t="shared" si="53"/>
        <v>#N/A</v>
      </c>
      <c r="AV64" s="126" t="str">
        <f t="shared" ca="1" si="2"/>
        <v/>
      </c>
      <c r="AW64" s="122" t="e">
        <f t="shared" ca="1" si="3"/>
        <v>#N/A</v>
      </c>
      <c r="AX64" s="127" t="e">
        <f t="shared" ca="1" si="4"/>
        <v>#N/A</v>
      </c>
      <c r="AY64" s="100" t="e">
        <f>IF(S84=0,NA(),S84)</f>
        <v>#N/A</v>
      </c>
      <c r="AZ64" s="127" t="e">
        <f t="shared" si="55"/>
        <v>#N/A</v>
      </c>
      <c r="BA64" s="88"/>
      <c r="BB64" s="125"/>
      <c r="BC64" s="129"/>
      <c r="BD64" s="125"/>
      <c r="BE64" s="125"/>
      <c r="BF64" s="125"/>
      <c r="BG64" s="125"/>
      <c r="BH64" s="125"/>
      <c r="BI64" s="125"/>
      <c r="BJ64" s="125"/>
      <c r="BK64" s="125"/>
      <c r="BL64" s="90"/>
      <c r="BM64" s="90"/>
      <c r="BN64" s="90"/>
      <c r="BO64" s="90"/>
      <c r="BP64" s="90"/>
    </row>
    <row r="65" spans="1:68" s="49" customFormat="1" ht="27.75" customHeight="1" x14ac:dyDescent="0.2">
      <c r="A65" s="22">
        <f t="shared" si="62"/>
        <v>45</v>
      </c>
      <c r="B65" s="50"/>
      <c r="C65" s="51"/>
      <c r="D65" s="52"/>
      <c r="E65" s="53"/>
      <c r="F65" s="54"/>
      <c r="G65" s="55"/>
      <c r="H65" s="56"/>
      <c r="I65" s="304"/>
      <c r="J65" s="57"/>
      <c r="K65" s="58"/>
      <c r="L65" s="59"/>
      <c r="M65" s="58"/>
      <c r="N65" s="59"/>
      <c r="O65" s="58"/>
      <c r="P65" s="59"/>
      <c r="Q65" s="60"/>
      <c r="R65" s="315"/>
      <c r="S65" s="57"/>
      <c r="T65" s="58"/>
      <c r="U65" s="58"/>
      <c r="V65" s="60"/>
      <c r="W65" s="326"/>
      <c r="X65" s="58"/>
      <c r="Y65" s="59"/>
      <c r="Z65" s="58"/>
      <c r="AA65" s="59"/>
      <c r="AB65" s="60"/>
      <c r="AC65" s="61"/>
      <c r="AD65" s="62"/>
      <c r="AE65" s="62"/>
      <c r="AF65" s="63"/>
      <c r="AG65" s="318"/>
      <c r="AH65" s="60"/>
      <c r="AI65" s="476"/>
      <c r="AJ65" s="476"/>
      <c r="AK65" s="477"/>
      <c r="AL65" s="102"/>
      <c r="AM65" s="124" t="str">
        <f t="shared" si="60"/>
        <v xml:space="preserve"> </v>
      </c>
      <c r="AN65" s="97" t="str">
        <f t="shared" si="61"/>
        <v xml:space="preserve"> </v>
      </c>
      <c r="AO65" s="125"/>
      <c r="AP65" s="125"/>
      <c r="AQ65" s="125"/>
      <c r="AR65" s="125"/>
      <c r="AS65" s="125"/>
      <c r="AT65" s="122" t="e">
        <f t="shared" ref="AT65:AT74" si="63">IF(ISBLANK($B89),NA(),$B89)</f>
        <v>#N/A</v>
      </c>
      <c r="AU65" s="125" t="e">
        <f t="shared" ref="AU65:AU74" si="64">IF(ISBLANK($I89),NA(),$I89)</f>
        <v>#N/A</v>
      </c>
      <c r="AV65" s="126" t="str">
        <f t="shared" ca="1" si="2"/>
        <v/>
      </c>
      <c r="AW65" s="122" t="e">
        <f t="shared" ca="1" si="3"/>
        <v>#N/A</v>
      </c>
      <c r="AX65" s="127" t="e">
        <f t="shared" ca="1" si="4"/>
        <v>#N/A</v>
      </c>
      <c r="AY65" s="100" t="e">
        <f>IF(S89=0,NA(),S89)</f>
        <v>#N/A</v>
      </c>
      <c r="AZ65" s="127" t="e">
        <f>IF(V89=0,NA(),V89)</f>
        <v>#N/A</v>
      </c>
      <c r="BA65" s="88"/>
      <c r="BB65" s="125"/>
      <c r="BC65" s="129"/>
      <c r="BD65" s="125"/>
      <c r="BE65" s="125"/>
      <c r="BF65" s="125"/>
      <c r="BG65" s="125"/>
      <c r="BH65" s="125"/>
      <c r="BI65" s="125"/>
      <c r="BJ65" s="125"/>
      <c r="BK65" s="125"/>
      <c r="BL65" s="90"/>
      <c r="BM65" s="90"/>
      <c r="BN65" s="90"/>
      <c r="BO65" s="90"/>
      <c r="BP65" s="90"/>
    </row>
    <row r="66" spans="1:68" s="49" customFormat="1" ht="27.75" customHeight="1" x14ac:dyDescent="0.2">
      <c r="A66" s="22">
        <f t="shared" si="62"/>
        <v>46</v>
      </c>
      <c r="B66" s="50"/>
      <c r="C66" s="51"/>
      <c r="D66" s="52"/>
      <c r="E66" s="53"/>
      <c r="F66" s="54"/>
      <c r="G66" s="55"/>
      <c r="H66" s="56"/>
      <c r="I66" s="304"/>
      <c r="J66" s="57"/>
      <c r="K66" s="58"/>
      <c r="L66" s="59"/>
      <c r="M66" s="58"/>
      <c r="N66" s="59"/>
      <c r="O66" s="58"/>
      <c r="P66" s="59"/>
      <c r="Q66" s="60"/>
      <c r="R66" s="315"/>
      <c r="S66" s="57"/>
      <c r="T66" s="58"/>
      <c r="U66" s="58"/>
      <c r="V66" s="60"/>
      <c r="W66" s="326"/>
      <c r="X66" s="58"/>
      <c r="Y66" s="59"/>
      <c r="Z66" s="58"/>
      <c r="AA66" s="59"/>
      <c r="AB66" s="60"/>
      <c r="AC66" s="61"/>
      <c r="AD66" s="62"/>
      <c r="AE66" s="62"/>
      <c r="AF66" s="63"/>
      <c r="AG66" s="318"/>
      <c r="AH66" s="60"/>
      <c r="AI66" s="476"/>
      <c r="AJ66" s="476"/>
      <c r="AK66" s="477"/>
      <c r="AL66" s="102"/>
      <c r="AM66" s="124" t="str">
        <f t="shared" si="60"/>
        <v xml:space="preserve"> </v>
      </c>
      <c r="AN66" s="97" t="str">
        <f t="shared" si="61"/>
        <v xml:space="preserve"> </v>
      </c>
      <c r="AO66" s="125"/>
      <c r="AP66" s="125"/>
      <c r="AQ66" s="125"/>
      <c r="AR66" s="125"/>
      <c r="AS66" s="125"/>
      <c r="AT66" s="122" t="e">
        <f t="shared" si="63"/>
        <v>#N/A</v>
      </c>
      <c r="AU66" s="125" t="e">
        <f t="shared" si="64"/>
        <v>#N/A</v>
      </c>
      <c r="AV66" s="126" t="str">
        <f t="shared" ca="1" si="2"/>
        <v/>
      </c>
      <c r="AW66" s="122" t="e">
        <f t="shared" ca="1" si="3"/>
        <v>#N/A</v>
      </c>
      <c r="AX66" s="127" t="e">
        <f t="shared" ca="1" si="4"/>
        <v>#N/A</v>
      </c>
      <c r="AY66" s="100" t="e">
        <f t="shared" ref="AY66:AY74" si="65">IF(S90=0,NA(),S90)</f>
        <v>#N/A</v>
      </c>
      <c r="AZ66" s="127" t="e">
        <f t="shared" ref="AZ66:AZ74" si="66">IF(V90=0,NA(),V90)</f>
        <v>#N/A</v>
      </c>
      <c r="BA66" s="88"/>
      <c r="BB66" s="125"/>
      <c r="BC66" s="129"/>
      <c r="BD66" s="125"/>
      <c r="BE66" s="125"/>
      <c r="BF66" s="125"/>
      <c r="BG66" s="125"/>
      <c r="BH66" s="125"/>
      <c r="BI66" s="125"/>
      <c r="BJ66" s="125"/>
      <c r="BK66" s="125"/>
      <c r="BL66" s="90"/>
      <c r="BM66" s="90"/>
      <c r="BN66" s="90"/>
      <c r="BO66" s="90"/>
      <c r="BP66" s="90"/>
    </row>
    <row r="67" spans="1:68" s="49" customFormat="1" ht="27.75" customHeight="1" x14ac:dyDescent="0.2">
      <c r="A67" s="22">
        <f>A66+1</f>
        <v>47</v>
      </c>
      <c r="B67" s="50"/>
      <c r="C67" s="51"/>
      <c r="D67" s="52"/>
      <c r="E67" s="53"/>
      <c r="F67" s="54"/>
      <c r="G67" s="55"/>
      <c r="H67" s="56"/>
      <c r="I67" s="304"/>
      <c r="J67" s="57"/>
      <c r="K67" s="58"/>
      <c r="L67" s="59"/>
      <c r="M67" s="58"/>
      <c r="N67" s="59"/>
      <c r="O67" s="58"/>
      <c r="P67" s="59"/>
      <c r="Q67" s="60"/>
      <c r="R67" s="315"/>
      <c r="S67" s="57"/>
      <c r="T67" s="58"/>
      <c r="U67" s="58"/>
      <c r="V67" s="60"/>
      <c r="W67" s="326"/>
      <c r="X67" s="58"/>
      <c r="Y67" s="59"/>
      <c r="Z67" s="58"/>
      <c r="AA67" s="59"/>
      <c r="AB67" s="60"/>
      <c r="AC67" s="61"/>
      <c r="AD67" s="62"/>
      <c r="AE67" s="62"/>
      <c r="AF67" s="63"/>
      <c r="AG67" s="318"/>
      <c r="AH67" s="60"/>
      <c r="AI67" s="476"/>
      <c r="AJ67" s="476"/>
      <c r="AK67" s="477"/>
      <c r="AL67" s="102"/>
      <c r="AM67" s="124" t="str">
        <f t="shared" si="60"/>
        <v xml:space="preserve"> </v>
      </c>
      <c r="AN67" s="97" t="str">
        <f t="shared" si="61"/>
        <v xml:space="preserve"> </v>
      </c>
      <c r="AO67" s="125"/>
      <c r="AP67" s="125"/>
      <c r="AQ67" s="125"/>
      <c r="AR67" s="125"/>
      <c r="AS67" s="125"/>
      <c r="AT67" s="122" t="e">
        <f t="shared" si="63"/>
        <v>#N/A</v>
      </c>
      <c r="AU67" s="125" t="e">
        <f t="shared" si="64"/>
        <v>#N/A</v>
      </c>
      <c r="AV67" s="126" t="str">
        <f t="shared" ca="1" si="2"/>
        <v/>
      </c>
      <c r="AW67" s="122" t="e">
        <f t="shared" ca="1" si="3"/>
        <v>#N/A</v>
      </c>
      <c r="AX67" s="127" t="e">
        <f t="shared" ca="1" si="4"/>
        <v>#N/A</v>
      </c>
      <c r="AY67" s="100" t="e">
        <f t="shared" si="65"/>
        <v>#N/A</v>
      </c>
      <c r="AZ67" s="127" t="e">
        <f t="shared" si="66"/>
        <v>#N/A</v>
      </c>
      <c r="BA67" s="88"/>
      <c r="BB67" s="125"/>
      <c r="BC67" s="129"/>
      <c r="BD67" s="125"/>
      <c r="BE67" s="125"/>
      <c r="BF67" s="125"/>
      <c r="BG67" s="125"/>
      <c r="BH67" s="125"/>
      <c r="BI67" s="125"/>
      <c r="BJ67" s="125"/>
      <c r="BK67" s="125"/>
      <c r="BL67" s="90"/>
      <c r="BM67" s="90"/>
      <c r="BN67" s="90"/>
      <c r="BO67" s="90"/>
      <c r="BP67" s="90"/>
    </row>
    <row r="68" spans="1:68" s="49" customFormat="1" ht="27.75" customHeight="1" x14ac:dyDescent="0.2">
      <c r="A68" s="22">
        <f t="shared" si="62"/>
        <v>48</v>
      </c>
      <c r="B68" s="50"/>
      <c r="C68" s="51"/>
      <c r="D68" s="52"/>
      <c r="E68" s="53"/>
      <c r="F68" s="54"/>
      <c r="G68" s="55"/>
      <c r="H68" s="56"/>
      <c r="I68" s="304"/>
      <c r="J68" s="57"/>
      <c r="K68" s="58"/>
      <c r="L68" s="59"/>
      <c r="M68" s="58"/>
      <c r="N68" s="59"/>
      <c r="O68" s="58"/>
      <c r="P68" s="59"/>
      <c r="Q68" s="60"/>
      <c r="R68" s="315"/>
      <c r="S68" s="57"/>
      <c r="T68" s="58"/>
      <c r="U68" s="58"/>
      <c r="V68" s="60"/>
      <c r="W68" s="326"/>
      <c r="X68" s="58"/>
      <c r="Y68" s="59"/>
      <c r="Z68" s="58"/>
      <c r="AA68" s="59"/>
      <c r="AB68" s="60"/>
      <c r="AC68" s="61"/>
      <c r="AD68" s="62"/>
      <c r="AE68" s="62"/>
      <c r="AF68" s="63"/>
      <c r="AG68" s="318"/>
      <c r="AH68" s="60"/>
      <c r="AI68" s="476"/>
      <c r="AJ68" s="476"/>
      <c r="AK68" s="477"/>
      <c r="AL68" s="102"/>
      <c r="AM68" s="124" t="str">
        <f t="shared" si="60"/>
        <v xml:space="preserve"> </v>
      </c>
      <c r="AN68" s="97" t="str">
        <f t="shared" si="61"/>
        <v xml:space="preserve"> </v>
      </c>
      <c r="AO68" s="125"/>
      <c r="AP68" s="125"/>
      <c r="AQ68" s="125"/>
      <c r="AR68" s="125"/>
      <c r="AS68" s="125"/>
      <c r="AT68" s="122" t="e">
        <f t="shared" si="63"/>
        <v>#N/A</v>
      </c>
      <c r="AU68" s="125" t="e">
        <f t="shared" si="64"/>
        <v>#N/A</v>
      </c>
      <c r="AV68" s="126" t="str">
        <f t="shared" ca="1" si="2"/>
        <v/>
      </c>
      <c r="AW68" s="122" t="e">
        <f t="shared" ca="1" si="3"/>
        <v>#N/A</v>
      </c>
      <c r="AX68" s="127" t="e">
        <f t="shared" ca="1" si="4"/>
        <v>#N/A</v>
      </c>
      <c r="AY68" s="100" t="e">
        <f t="shared" si="65"/>
        <v>#N/A</v>
      </c>
      <c r="AZ68" s="127" t="e">
        <f t="shared" si="66"/>
        <v>#N/A</v>
      </c>
      <c r="BA68" s="88"/>
      <c r="BB68" s="125"/>
      <c r="BC68" s="129"/>
      <c r="BD68" s="125"/>
      <c r="BE68" s="125"/>
      <c r="BF68" s="125"/>
      <c r="BG68" s="125"/>
      <c r="BH68" s="125"/>
      <c r="BI68" s="125"/>
      <c r="BJ68" s="125"/>
      <c r="BK68" s="125"/>
      <c r="BL68" s="90"/>
      <c r="BM68" s="90"/>
      <c r="BN68" s="90"/>
      <c r="BO68" s="90"/>
      <c r="BP68" s="90"/>
    </row>
    <row r="69" spans="1:68" s="49" customFormat="1" ht="27.75" customHeight="1" x14ac:dyDescent="0.2">
      <c r="A69" s="22">
        <f t="shared" si="62"/>
        <v>49</v>
      </c>
      <c r="B69" s="50"/>
      <c r="C69" s="51"/>
      <c r="D69" s="52"/>
      <c r="E69" s="53"/>
      <c r="F69" s="54"/>
      <c r="G69" s="55"/>
      <c r="H69" s="56"/>
      <c r="I69" s="304"/>
      <c r="J69" s="57"/>
      <c r="K69" s="58"/>
      <c r="L69" s="59"/>
      <c r="M69" s="58"/>
      <c r="N69" s="59"/>
      <c r="O69" s="58"/>
      <c r="P69" s="59"/>
      <c r="Q69" s="60"/>
      <c r="R69" s="315"/>
      <c r="S69" s="57"/>
      <c r="T69" s="58"/>
      <c r="U69" s="58"/>
      <c r="V69" s="60"/>
      <c r="W69" s="326"/>
      <c r="X69" s="58"/>
      <c r="Y69" s="59"/>
      <c r="Z69" s="58"/>
      <c r="AA69" s="59"/>
      <c r="AB69" s="60"/>
      <c r="AC69" s="61"/>
      <c r="AD69" s="62"/>
      <c r="AE69" s="62"/>
      <c r="AF69" s="63"/>
      <c r="AG69" s="318"/>
      <c r="AH69" s="60"/>
      <c r="AI69" s="476"/>
      <c r="AJ69" s="476"/>
      <c r="AK69" s="477"/>
      <c r="AL69" s="102"/>
      <c r="AM69" s="124" t="str">
        <f t="shared" si="60"/>
        <v xml:space="preserve"> </v>
      </c>
      <c r="AN69" s="97" t="str">
        <f t="shared" si="61"/>
        <v xml:space="preserve"> </v>
      </c>
      <c r="AO69" s="125"/>
      <c r="AP69" s="125"/>
      <c r="AQ69" s="125"/>
      <c r="AR69" s="125"/>
      <c r="AS69" s="125"/>
      <c r="AT69" s="122" t="e">
        <f t="shared" si="63"/>
        <v>#N/A</v>
      </c>
      <c r="AU69" s="125" t="e">
        <f t="shared" si="64"/>
        <v>#N/A</v>
      </c>
      <c r="AV69" s="126" t="str">
        <f t="shared" ref="AV69:AV132" ca="1" si="67">IFERROR($AT$3-AT69,"")</f>
        <v/>
      </c>
      <c r="AW69" s="122" t="e">
        <f t="shared" ref="AW69:AW132" ca="1" si="68">IF(AV69&gt;730,NA(),AT69)</f>
        <v>#N/A</v>
      </c>
      <c r="AX69" s="127" t="e">
        <f t="shared" ref="AX69:AX132" ca="1" si="69">IF(AV69&gt;730,NA(),AU69)</f>
        <v>#N/A</v>
      </c>
      <c r="AY69" s="100" t="e">
        <f t="shared" si="65"/>
        <v>#N/A</v>
      </c>
      <c r="AZ69" s="127" t="e">
        <f t="shared" si="66"/>
        <v>#N/A</v>
      </c>
      <c r="BA69" s="125"/>
      <c r="BB69" s="125"/>
      <c r="BC69" s="129"/>
      <c r="BD69" s="125"/>
      <c r="BE69" s="125"/>
      <c r="BF69" s="125"/>
      <c r="BG69" s="125"/>
      <c r="BH69" s="125"/>
      <c r="BI69" s="125"/>
      <c r="BJ69" s="125"/>
      <c r="BK69" s="125"/>
      <c r="BL69" s="90"/>
      <c r="BM69" s="90"/>
      <c r="BN69" s="90"/>
      <c r="BO69" s="90"/>
      <c r="BP69" s="90"/>
    </row>
    <row r="70" spans="1:68" s="49" customFormat="1" ht="27.75" customHeight="1" thickBot="1" x14ac:dyDescent="0.25">
      <c r="A70" s="23">
        <f t="shared" si="62"/>
        <v>50</v>
      </c>
      <c r="B70" s="64"/>
      <c r="C70" s="65"/>
      <c r="D70" s="66"/>
      <c r="E70" s="67"/>
      <c r="F70" s="68"/>
      <c r="G70" s="69"/>
      <c r="H70" s="70"/>
      <c r="I70" s="305"/>
      <c r="J70" s="71"/>
      <c r="K70" s="72"/>
      <c r="L70" s="73"/>
      <c r="M70" s="72"/>
      <c r="N70" s="73"/>
      <c r="O70" s="72"/>
      <c r="P70" s="73"/>
      <c r="Q70" s="74"/>
      <c r="R70" s="316"/>
      <c r="S70" s="71"/>
      <c r="T70" s="72"/>
      <c r="U70" s="72"/>
      <c r="V70" s="74"/>
      <c r="W70" s="327"/>
      <c r="X70" s="72"/>
      <c r="Y70" s="73"/>
      <c r="Z70" s="72"/>
      <c r="AA70" s="73"/>
      <c r="AB70" s="74"/>
      <c r="AC70" s="75"/>
      <c r="AD70" s="76"/>
      <c r="AE70" s="76"/>
      <c r="AF70" s="77"/>
      <c r="AG70" s="319"/>
      <c r="AH70" s="74"/>
      <c r="AI70" s="480"/>
      <c r="AJ70" s="480"/>
      <c r="AK70" s="481"/>
      <c r="AL70" s="102"/>
      <c r="AM70" s="124" t="str">
        <f t="shared" si="60"/>
        <v xml:space="preserve"> </v>
      </c>
      <c r="AN70" s="97" t="str">
        <f t="shared" si="61"/>
        <v xml:space="preserve"> </v>
      </c>
      <c r="AO70" s="125"/>
      <c r="AP70" s="125"/>
      <c r="AQ70" s="125"/>
      <c r="AR70" s="125"/>
      <c r="AS70" s="125"/>
      <c r="AT70" s="122" t="e">
        <f t="shared" si="63"/>
        <v>#N/A</v>
      </c>
      <c r="AU70" s="125" t="e">
        <f t="shared" si="64"/>
        <v>#N/A</v>
      </c>
      <c r="AV70" s="126" t="str">
        <f t="shared" ca="1" si="67"/>
        <v/>
      </c>
      <c r="AW70" s="122" t="e">
        <f t="shared" ca="1" si="68"/>
        <v>#N/A</v>
      </c>
      <c r="AX70" s="127" t="e">
        <f t="shared" ca="1" si="69"/>
        <v>#N/A</v>
      </c>
      <c r="AY70" s="100" t="e">
        <f t="shared" si="65"/>
        <v>#N/A</v>
      </c>
      <c r="AZ70" s="127" t="e">
        <f t="shared" si="66"/>
        <v>#N/A</v>
      </c>
      <c r="BA70" s="125"/>
      <c r="BB70" s="125"/>
      <c r="BC70" s="129"/>
      <c r="BD70" s="125"/>
      <c r="BE70" s="125"/>
      <c r="BF70" s="125"/>
      <c r="BG70" s="125"/>
      <c r="BH70" s="125"/>
      <c r="BI70" s="125"/>
      <c r="BJ70" s="125"/>
      <c r="BK70" s="125"/>
      <c r="BL70" s="90"/>
      <c r="BM70" s="90"/>
      <c r="BN70" s="90"/>
      <c r="BO70" s="90"/>
      <c r="BP70" s="90"/>
    </row>
    <row r="71" spans="1:68" ht="4.5" customHeight="1" thickBot="1" x14ac:dyDescent="0.25">
      <c r="A71" s="89">
        <f>AK74</f>
        <v>5</v>
      </c>
      <c r="B71" s="271"/>
      <c r="C71" s="271"/>
      <c r="D71" s="271"/>
      <c r="E71" s="271"/>
      <c r="F71" s="271"/>
      <c r="G71" s="271"/>
      <c r="H71" s="271"/>
      <c r="I71" s="271"/>
      <c r="J71" s="309"/>
      <c r="K71" s="309"/>
      <c r="L71" s="309"/>
      <c r="M71" s="309"/>
      <c r="N71" s="309"/>
      <c r="O71" s="309"/>
      <c r="P71" s="309"/>
      <c r="Q71" s="309"/>
      <c r="R71" s="309"/>
      <c r="S71" s="324"/>
      <c r="T71" s="324"/>
      <c r="U71" s="324"/>
      <c r="V71" s="324"/>
      <c r="W71" s="324"/>
      <c r="X71" s="324"/>
      <c r="Y71" s="324"/>
      <c r="Z71" s="324"/>
      <c r="AA71" s="324"/>
      <c r="AB71" s="324"/>
      <c r="AC71" s="309"/>
      <c r="AD71" s="272"/>
      <c r="AE71" s="273"/>
      <c r="AF71" s="272"/>
      <c r="AG71" s="274"/>
      <c r="AH71" s="474"/>
      <c r="AI71" s="475"/>
      <c r="AJ71" s="475"/>
      <c r="AK71" s="475"/>
      <c r="AL71" s="33"/>
      <c r="AM71" s="33"/>
      <c r="AN71" s="33"/>
      <c r="AT71" s="122" t="e">
        <f t="shared" si="63"/>
        <v>#N/A</v>
      </c>
      <c r="AU71" s="125" t="e">
        <f t="shared" si="64"/>
        <v>#N/A</v>
      </c>
      <c r="AV71" s="126" t="str">
        <f t="shared" ca="1" si="67"/>
        <v/>
      </c>
      <c r="AW71" s="122" t="e">
        <f t="shared" ca="1" si="68"/>
        <v>#N/A</v>
      </c>
      <c r="AX71" s="127" t="e">
        <f t="shared" ca="1" si="69"/>
        <v>#N/A</v>
      </c>
      <c r="AY71" s="100" t="e">
        <f t="shared" si="65"/>
        <v>#N/A</v>
      </c>
      <c r="AZ71" s="127" t="e">
        <f t="shared" si="66"/>
        <v>#N/A</v>
      </c>
      <c r="BC71" s="129"/>
    </row>
    <row r="72" spans="1:68" ht="26.25" customHeight="1" x14ac:dyDescent="0.2">
      <c r="A72" s="180">
        <f>A58+1</f>
        <v>5</v>
      </c>
      <c r="B72" s="501"/>
      <c r="C72" s="501"/>
      <c r="D72" s="501"/>
      <c r="E72" s="502"/>
      <c r="F72" s="493" t="str">
        <f>F58</f>
        <v>TOTAL DE ESTA PÁGINA</v>
      </c>
      <c r="G72" s="494"/>
      <c r="H72" s="495"/>
      <c r="I72" s="348" t="str">
        <f t="shared" ref="I72:AB72" si="70">IF(SUM(I61:I71)=0," ",SUM(I61:I71))</f>
        <v xml:space="preserve"> </v>
      </c>
      <c r="J72" s="349" t="str">
        <f t="shared" si="70"/>
        <v xml:space="preserve"> </v>
      </c>
      <c r="K72" s="350" t="str">
        <f t="shared" si="70"/>
        <v xml:space="preserve"> </v>
      </c>
      <c r="L72" s="351" t="str">
        <f t="shared" si="70"/>
        <v xml:space="preserve"> </v>
      </c>
      <c r="M72" s="350" t="str">
        <f t="shared" si="70"/>
        <v xml:space="preserve"> </v>
      </c>
      <c r="N72" s="351" t="str">
        <f t="shared" si="70"/>
        <v xml:space="preserve"> </v>
      </c>
      <c r="O72" s="350" t="str">
        <f t="shared" si="70"/>
        <v xml:space="preserve"> </v>
      </c>
      <c r="P72" s="351" t="str">
        <f t="shared" si="70"/>
        <v xml:space="preserve"> </v>
      </c>
      <c r="Q72" s="352" t="str">
        <f t="shared" si="70"/>
        <v xml:space="preserve"> </v>
      </c>
      <c r="R72" s="353"/>
      <c r="S72" s="349" t="str">
        <f t="shared" si="70"/>
        <v xml:space="preserve"> </v>
      </c>
      <c r="T72" s="350" t="str">
        <f t="shared" si="70"/>
        <v xml:space="preserve"> </v>
      </c>
      <c r="U72" s="350" t="str">
        <f t="shared" si="70"/>
        <v xml:space="preserve"> </v>
      </c>
      <c r="V72" s="350" t="str">
        <f t="shared" si="70"/>
        <v xml:space="preserve"> </v>
      </c>
      <c r="W72" s="351" t="str">
        <f t="shared" si="70"/>
        <v xml:space="preserve"> </v>
      </c>
      <c r="X72" s="350" t="str">
        <f t="shared" si="70"/>
        <v xml:space="preserve"> </v>
      </c>
      <c r="Y72" s="351" t="str">
        <f t="shared" si="70"/>
        <v xml:space="preserve"> </v>
      </c>
      <c r="Z72" s="350" t="str">
        <f t="shared" si="70"/>
        <v xml:space="preserve"> </v>
      </c>
      <c r="AA72" s="351" t="str">
        <f t="shared" si="70"/>
        <v xml:space="preserve"> </v>
      </c>
      <c r="AB72" s="352" t="str">
        <f t="shared" si="70"/>
        <v xml:space="preserve"> </v>
      </c>
      <c r="AC72" s="354" t="str">
        <f>IF(SUM(AC61:AC70)=0," ",SUM(AC61:AC70))</f>
        <v xml:space="preserve"> </v>
      </c>
      <c r="AD72" s="355" t="str">
        <f>IF(SUM(AD61:AD70)=0," ",SUM(AD61:AD70))</f>
        <v xml:space="preserve"> </v>
      </c>
      <c r="AE72" s="355" t="str">
        <f>IF(SUM(AE61:AE70)=0," ",SUM(AE61:AE70))</f>
        <v xml:space="preserve"> </v>
      </c>
      <c r="AF72" s="356" t="str">
        <f>IF(SUM(AF61:AF70)=0," ",SUM(AF61:AF70))</f>
        <v xml:space="preserve"> </v>
      </c>
      <c r="AG72" s="357" t="str">
        <f>IF(SUM(AG61:AG70)=0," ",SUM(AG61:AG70))</f>
        <v xml:space="preserve"> </v>
      </c>
      <c r="AH72" s="482" t="str">
        <f>AH58</f>
        <v>Certifico que todos los datos en esta
bitácora son fidedignos</v>
      </c>
      <c r="AI72" s="483"/>
      <c r="AJ72" s="483"/>
      <c r="AK72" s="484"/>
      <c r="AL72" s="131"/>
      <c r="AM72" s="131"/>
      <c r="AN72" s="131"/>
      <c r="AT72" s="122" t="e">
        <f t="shared" si="63"/>
        <v>#N/A</v>
      </c>
      <c r="AU72" s="125" t="e">
        <f t="shared" si="64"/>
        <v>#N/A</v>
      </c>
      <c r="AV72" s="126" t="str">
        <f t="shared" ca="1" si="67"/>
        <v/>
      </c>
      <c r="AW72" s="122" t="e">
        <f t="shared" ca="1" si="68"/>
        <v>#N/A</v>
      </c>
      <c r="AX72" s="127" t="e">
        <f t="shared" ca="1" si="69"/>
        <v>#N/A</v>
      </c>
      <c r="AY72" s="100" t="e">
        <f t="shared" si="65"/>
        <v>#N/A</v>
      </c>
      <c r="AZ72" s="127" t="e">
        <f t="shared" si="66"/>
        <v>#N/A</v>
      </c>
      <c r="BA72" s="88"/>
      <c r="BC72" s="129"/>
    </row>
    <row r="73" spans="1:68" ht="26.25" customHeight="1" x14ac:dyDescent="0.2">
      <c r="A73" s="499"/>
      <c r="B73" s="503"/>
      <c r="C73" s="503"/>
      <c r="D73" s="503"/>
      <c r="E73" s="504"/>
      <c r="F73" s="496" t="str">
        <f>F59</f>
        <v>TOTAL PÁGINA ANTERIOR</v>
      </c>
      <c r="G73" s="497"/>
      <c r="H73" s="498"/>
      <c r="I73" s="358">
        <f>I60</f>
        <v>6.25</v>
      </c>
      <c r="J73" s="359">
        <f t="shared" ref="J73:AG73" si="71">J60</f>
        <v>6.25</v>
      </c>
      <c r="K73" s="360" t="str">
        <f t="shared" si="71"/>
        <v xml:space="preserve"> </v>
      </c>
      <c r="L73" s="361" t="str">
        <f t="shared" si="71"/>
        <v xml:space="preserve"> </v>
      </c>
      <c r="M73" s="360" t="str">
        <f t="shared" si="71"/>
        <v xml:space="preserve"> </v>
      </c>
      <c r="N73" s="361" t="str">
        <f t="shared" si="71"/>
        <v xml:space="preserve"> </v>
      </c>
      <c r="O73" s="360" t="str">
        <f t="shared" si="71"/>
        <v xml:space="preserve"> </v>
      </c>
      <c r="P73" s="361" t="str">
        <f t="shared" si="71"/>
        <v xml:space="preserve"> </v>
      </c>
      <c r="Q73" s="362" t="str">
        <f t="shared" si="71"/>
        <v xml:space="preserve"> </v>
      </c>
      <c r="R73" s="363"/>
      <c r="S73" s="359" t="str">
        <f t="shared" si="71"/>
        <v xml:space="preserve"> </v>
      </c>
      <c r="T73" s="360">
        <f t="shared" si="71"/>
        <v>8.75</v>
      </c>
      <c r="U73" s="360">
        <f t="shared" si="71"/>
        <v>10</v>
      </c>
      <c r="V73" s="360">
        <f t="shared" si="71"/>
        <v>2.5</v>
      </c>
      <c r="W73" s="361" t="str">
        <f t="shared" si="71"/>
        <v xml:space="preserve"> </v>
      </c>
      <c r="X73" s="360" t="str">
        <f t="shared" si="71"/>
        <v xml:space="preserve"> </v>
      </c>
      <c r="Y73" s="361">
        <f t="shared" si="71"/>
        <v>2.5</v>
      </c>
      <c r="Z73" s="360" t="str">
        <f t="shared" si="71"/>
        <v xml:space="preserve"> </v>
      </c>
      <c r="AA73" s="361">
        <f t="shared" si="71"/>
        <v>3.75</v>
      </c>
      <c r="AB73" s="362" t="str">
        <f t="shared" si="71"/>
        <v xml:space="preserve"> </v>
      </c>
      <c r="AC73" s="364">
        <f t="shared" si="71"/>
        <v>9</v>
      </c>
      <c r="AD73" s="365" t="str">
        <f t="shared" si="71"/>
        <v xml:space="preserve"> </v>
      </c>
      <c r="AE73" s="365">
        <f t="shared" si="71"/>
        <v>9</v>
      </c>
      <c r="AF73" s="366" t="str">
        <f t="shared" si="71"/>
        <v xml:space="preserve"> </v>
      </c>
      <c r="AG73" s="367">
        <f t="shared" si="71"/>
        <v>11</v>
      </c>
      <c r="AH73" s="487"/>
      <c r="AI73" s="488"/>
      <c r="AJ73" s="488"/>
      <c r="AK73" s="489"/>
      <c r="AL73" s="131"/>
      <c r="AM73" s="131"/>
      <c r="AN73" s="131"/>
      <c r="AT73" s="122" t="e">
        <f t="shared" si="63"/>
        <v>#N/A</v>
      </c>
      <c r="AU73" s="125" t="e">
        <f t="shared" si="64"/>
        <v>#N/A</v>
      </c>
      <c r="AV73" s="126" t="str">
        <f t="shared" ca="1" si="67"/>
        <v/>
      </c>
      <c r="AW73" s="122" t="e">
        <f t="shared" ca="1" si="68"/>
        <v>#N/A</v>
      </c>
      <c r="AX73" s="127" t="e">
        <f t="shared" ca="1" si="69"/>
        <v>#N/A</v>
      </c>
      <c r="AY73" s="100" t="e">
        <f t="shared" si="65"/>
        <v>#N/A</v>
      </c>
      <c r="AZ73" s="127" t="e">
        <f t="shared" si="66"/>
        <v>#N/A</v>
      </c>
      <c r="BA73" s="88"/>
      <c r="BC73" s="129"/>
    </row>
    <row r="74" spans="1:68" ht="26.25" customHeight="1" thickBot="1" x14ac:dyDescent="0.25">
      <c r="A74" s="500"/>
      <c r="B74" s="505" t="str">
        <f>B60</f>
        <v>Entidad que certifica Hrs. de vuelo
TIMBRE Y FIRMA</v>
      </c>
      <c r="C74" s="505"/>
      <c r="D74" s="505"/>
      <c r="E74" s="506"/>
      <c r="F74" s="490" t="str">
        <f>F60</f>
        <v>TOTAL A LA FECHA</v>
      </c>
      <c r="G74" s="491"/>
      <c r="H74" s="492"/>
      <c r="I74" s="31">
        <f t="shared" ref="I74:O74" si="72">IF(SUM(I72:I73)=0," ",SUM(I72:I73))</f>
        <v>6.25</v>
      </c>
      <c r="J74" s="27">
        <f t="shared" si="72"/>
        <v>6.25</v>
      </c>
      <c r="K74" s="24" t="str">
        <f t="shared" si="72"/>
        <v xml:space="preserve"> </v>
      </c>
      <c r="L74" s="25" t="str">
        <f t="shared" si="72"/>
        <v xml:space="preserve"> </v>
      </c>
      <c r="M74" s="24" t="str">
        <f t="shared" si="72"/>
        <v xml:space="preserve"> </v>
      </c>
      <c r="N74" s="25" t="str">
        <f t="shared" si="72"/>
        <v xml:space="preserve"> </v>
      </c>
      <c r="O74" s="24" t="str">
        <f t="shared" si="72"/>
        <v xml:space="preserve"> </v>
      </c>
      <c r="P74" s="25" t="str">
        <f t="shared" ref="P74:AG74" si="73">IF(SUM(P72:P73)=0," ",SUM(P72:P73))</f>
        <v xml:space="preserve"> </v>
      </c>
      <c r="Q74" s="26" t="str">
        <f t="shared" si="73"/>
        <v xml:space="preserve"> </v>
      </c>
      <c r="R74" s="321"/>
      <c r="S74" s="27" t="str">
        <f t="shared" si="73"/>
        <v xml:space="preserve"> </v>
      </c>
      <c r="T74" s="24">
        <f t="shared" si="73"/>
        <v>8.75</v>
      </c>
      <c r="U74" s="24">
        <f t="shared" si="73"/>
        <v>10</v>
      </c>
      <c r="V74" s="24">
        <f t="shared" si="73"/>
        <v>2.5</v>
      </c>
      <c r="W74" s="25" t="str">
        <f t="shared" si="73"/>
        <v xml:space="preserve"> </v>
      </c>
      <c r="X74" s="24" t="str">
        <f t="shared" si="73"/>
        <v xml:space="preserve"> </v>
      </c>
      <c r="Y74" s="25">
        <f t="shared" si="73"/>
        <v>2.5</v>
      </c>
      <c r="Z74" s="24" t="str">
        <f t="shared" si="73"/>
        <v xml:space="preserve"> </v>
      </c>
      <c r="AA74" s="25">
        <f t="shared" si="73"/>
        <v>3.75</v>
      </c>
      <c r="AB74" s="26" t="str">
        <f t="shared" si="73"/>
        <v xml:space="preserve"> </v>
      </c>
      <c r="AC74" s="323">
        <f t="shared" si="73"/>
        <v>9</v>
      </c>
      <c r="AD74" s="28" t="str">
        <f t="shared" si="73"/>
        <v xml:space="preserve"> </v>
      </c>
      <c r="AE74" s="28">
        <f t="shared" si="73"/>
        <v>9</v>
      </c>
      <c r="AF74" s="30" t="str">
        <f t="shared" si="73"/>
        <v xml:space="preserve"> </v>
      </c>
      <c r="AG74" s="32">
        <f t="shared" si="73"/>
        <v>11</v>
      </c>
      <c r="AH74" s="485" t="str">
        <f>AH60</f>
        <v>_____________________________
FIRMA PILOTO</v>
      </c>
      <c r="AI74" s="486"/>
      <c r="AJ74" s="486"/>
      <c r="AK74" s="181">
        <f>A72</f>
        <v>5</v>
      </c>
      <c r="AL74" s="132"/>
      <c r="AM74" s="132"/>
      <c r="AN74" s="132"/>
      <c r="AT74" s="122" t="e">
        <f t="shared" si="63"/>
        <v>#N/A</v>
      </c>
      <c r="AU74" s="125" t="e">
        <f t="shared" si="64"/>
        <v>#N/A</v>
      </c>
      <c r="AV74" s="126" t="str">
        <f t="shared" ca="1" si="67"/>
        <v/>
      </c>
      <c r="AW74" s="122" t="e">
        <f t="shared" ca="1" si="68"/>
        <v>#N/A</v>
      </c>
      <c r="AX74" s="127" t="e">
        <f t="shared" ca="1" si="69"/>
        <v>#N/A</v>
      </c>
      <c r="AY74" s="100" t="e">
        <f t="shared" si="65"/>
        <v>#N/A</v>
      </c>
      <c r="AZ74" s="127" t="e">
        <f t="shared" si="66"/>
        <v>#N/A</v>
      </c>
      <c r="BA74" s="88"/>
      <c r="BC74" s="129"/>
    </row>
    <row r="75" spans="1:68" s="49" customFormat="1" ht="27.75" customHeight="1" x14ac:dyDescent="0.2">
      <c r="A75" s="29">
        <f>A70+1</f>
        <v>51</v>
      </c>
      <c r="B75" s="39"/>
      <c r="C75" s="40"/>
      <c r="D75" s="41"/>
      <c r="E75" s="42"/>
      <c r="F75" s="43"/>
      <c r="G75" s="44"/>
      <c r="H75" s="45"/>
      <c r="I75" s="310"/>
      <c r="J75" s="306"/>
      <c r="K75" s="307"/>
      <c r="L75" s="308"/>
      <c r="M75" s="307"/>
      <c r="N75" s="308"/>
      <c r="O75" s="307"/>
      <c r="P75" s="308"/>
      <c r="Q75" s="167"/>
      <c r="R75" s="314"/>
      <c r="S75" s="46"/>
      <c r="T75" s="47"/>
      <c r="U75" s="47"/>
      <c r="V75" s="48"/>
      <c r="W75" s="325"/>
      <c r="X75" s="307"/>
      <c r="Y75" s="308"/>
      <c r="Z75" s="307"/>
      <c r="AA75" s="308"/>
      <c r="AB75" s="167"/>
      <c r="AC75" s="311"/>
      <c r="AD75" s="312"/>
      <c r="AE75" s="312"/>
      <c r="AF75" s="313"/>
      <c r="AG75" s="317"/>
      <c r="AH75" s="167"/>
      <c r="AI75" s="478"/>
      <c r="AJ75" s="478"/>
      <c r="AK75" s="479"/>
      <c r="AL75" s="102"/>
      <c r="AM75" s="124" t="str">
        <f t="shared" ref="AM75:AM84" si="74">IF(B75=0," ",TEXT(B75,"MMM"))</f>
        <v xml:space="preserve"> </v>
      </c>
      <c r="AN75" s="97" t="str">
        <f t="shared" ref="AN75:AN84" si="75">IF(B75=0," ",YEAR(B75))</f>
        <v xml:space="preserve"> </v>
      </c>
      <c r="AO75" s="125"/>
      <c r="AP75" s="125"/>
      <c r="AQ75" s="125"/>
      <c r="AR75" s="125"/>
      <c r="AS75" s="125"/>
      <c r="AT75" s="122" t="e">
        <f t="shared" ref="AT75:AT84" si="76">IF(ISBLANK($B103),NA(),$B103)</f>
        <v>#N/A</v>
      </c>
      <c r="AU75" s="125" t="e">
        <f t="shared" ref="AU75:AU84" si="77">IF(ISBLANK($I103),NA(),$I103)</f>
        <v>#N/A</v>
      </c>
      <c r="AV75" s="126" t="str">
        <f t="shared" ca="1" si="67"/>
        <v/>
      </c>
      <c r="AW75" s="122" t="e">
        <f t="shared" ca="1" si="68"/>
        <v>#N/A</v>
      </c>
      <c r="AX75" s="127" t="e">
        <f t="shared" ca="1" si="69"/>
        <v>#N/A</v>
      </c>
      <c r="AY75" s="100" t="e">
        <f>IF(S103=0,NA(),S103)</f>
        <v>#N/A</v>
      </c>
      <c r="AZ75" s="127" t="e">
        <f>IF(V103=0,NA(),V103)</f>
        <v>#N/A</v>
      </c>
      <c r="BA75" s="88"/>
      <c r="BB75" s="125"/>
      <c r="BC75" s="129"/>
      <c r="BD75" s="125"/>
      <c r="BE75" s="125"/>
      <c r="BF75" s="125"/>
      <c r="BG75" s="125"/>
      <c r="BH75" s="125"/>
      <c r="BI75" s="125"/>
      <c r="BJ75" s="125"/>
      <c r="BK75" s="125"/>
      <c r="BL75" s="90"/>
      <c r="BM75" s="90"/>
      <c r="BN75" s="90"/>
      <c r="BO75" s="90"/>
      <c r="BP75" s="90"/>
    </row>
    <row r="76" spans="1:68" s="49" customFormat="1" ht="27.75" customHeight="1" x14ac:dyDescent="0.2">
      <c r="A76" s="22">
        <f>A75+1</f>
        <v>52</v>
      </c>
      <c r="B76" s="50"/>
      <c r="C76" s="51"/>
      <c r="D76" s="52"/>
      <c r="E76" s="53"/>
      <c r="F76" s="54"/>
      <c r="G76" s="55"/>
      <c r="H76" s="56"/>
      <c r="I76" s="304"/>
      <c r="J76" s="57"/>
      <c r="K76" s="58"/>
      <c r="L76" s="59"/>
      <c r="M76" s="58"/>
      <c r="N76" s="59"/>
      <c r="O76" s="58"/>
      <c r="P76" s="59"/>
      <c r="Q76" s="60"/>
      <c r="R76" s="315"/>
      <c r="S76" s="57"/>
      <c r="T76" s="58"/>
      <c r="U76" s="58"/>
      <c r="V76" s="60"/>
      <c r="W76" s="326"/>
      <c r="X76" s="58"/>
      <c r="Y76" s="59"/>
      <c r="Z76" s="58"/>
      <c r="AA76" s="59"/>
      <c r="AB76" s="60"/>
      <c r="AC76" s="61"/>
      <c r="AD76" s="62"/>
      <c r="AE76" s="62"/>
      <c r="AF76" s="63"/>
      <c r="AG76" s="318"/>
      <c r="AH76" s="60"/>
      <c r="AI76" s="476"/>
      <c r="AJ76" s="476"/>
      <c r="AK76" s="477"/>
      <c r="AL76" s="102"/>
      <c r="AM76" s="124" t="str">
        <f t="shared" si="74"/>
        <v xml:space="preserve"> </v>
      </c>
      <c r="AN76" s="97" t="str">
        <f t="shared" si="75"/>
        <v xml:space="preserve"> </v>
      </c>
      <c r="AO76" s="125"/>
      <c r="AP76" s="125"/>
      <c r="AQ76" s="125"/>
      <c r="AR76" s="125"/>
      <c r="AS76" s="125"/>
      <c r="AT76" s="122" t="e">
        <f t="shared" si="76"/>
        <v>#N/A</v>
      </c>
      <c r="AU76" s="125" t="e">
        <f t="shared" si="77"/>
        <v>#N/A</v>
      </c>
      <c r="AV76" s="126" t="str">
        <f t="shared" ca="1" si="67"/>
        <v/>
      </c>
      <c r="AW76" s="122" t="e">
        <f t="shared" ca="1" si="68"/>
        <v>#N/A</v>
      </c>
      <c r="AX76" s="127" t="e">
        <f t="shared" ca="1" si="69"/>
        <v>#N/A</v>
      </c>
      <c r="AY76" s="100" t="e">
        <f t="shared" ref="AY76:AY84" si="78">IF(S104=0,NA(),S104)</f>
        <v>#N/A</v>
      </c>
      <c r="AZ76" s="127" t="e">
        <f t="shared" ref="AZ76:AZ84" si="79">IF(V104=0,NA(),V104)</f>
        <v>#N/A</v>
      </c>
      <c r="BA76" s="88"/>
      <c r="BB76" s="125"/>
      <c r="BC76" s="129"/>
      <c r="BD76" s="125"/>
      <c r="BE76" s="125"/>
      <c r="BF76" s="125"/>
      <c r="BG76" s="125"/>
      <c r="BH76" s="125"/>
      <c r="BI76" s="125"/>
      <c r="BJ76" s="125"/>
      <c r="BK76" s="125"/>
      <c r="BL76" s="90"/>
      <c r="BM76" s="90"/>
      <c r="BN76" s="90"/>
      <c r="BO76" s="90"/>
      <c r="BP76" s="90"/>
    </row>
    <row r="77" spans="1:68" s="49" customFormat="1" ht="27.75" customHeight="1" x14ac:dyDescent="0.2">
      <c r="A77" s="22">
        <f t="shared" ref="A77:A84" si="80">A76+1</f>
        <v>53</v>
      </c>
      <c r="B77" s="50"/>
      <c r="C77" s="51"/>
      <c r="D77" s="52"/>
      <c r="E77" s="53"/>
      <c r="F77" s="54"/>
      <c r="G77" s="55"/>
      <c r="H77" s="56"/>
      <c r="I77" s="304"/>
      <c r="J77" s="57"/>
      <c r="K77" s="58"/>
      <c r="L77" s="59"/>
      <c r="M77" s="58"/>
      <c r="N77" s="59"/>
      <c r="O77" s="58"/>
      <c r="P77" s="59"/>
      <c r="Q77" s="60"/>
      <c r="R77" s="315"/>
      <c r="S77" s="57"/>
      <c r="T77" s="58"/>
      <c r="U77" s="58"/>
      <c r="V77" s="60"/>
      <c r="W77" s="326"/>
      <c r="X77" s="58"/>
      <c r="Y77" s="59"/>
      <c r="Z77" s="58"/>
      <c r="AA77" s="59"/>
      <c r="AB77" s="60"/>
      <c r="AC77" s="61"/>
      <c r="AD77" s="62"/>
      <c r="AE77" s="62"/>
      <c r="AF77" s="63"/>
      <c r="AG77" s="318"/>
      <c r="AH77" s="60"/>
      <c r="AI77" s="476"/>
      <c r="AJ77" s="476"/>
      <c r="AK77" s="477"/>
      <c r="AL77" s="102"/>
      <c r="AM77" s="124" t="str">
        <f t="shared" si="74"/>
        <v xml:space="preserve"> </v>
      </c>
      <c r="AN77" s="97" t="str">
        <f t="shared" si="75"/>
        <v xml:space="preserve"> </v>
      </c>
      <c r="AO77" s="125"/>
      <c r="AP77" s="125"/>
      <c r="AQ77" s="125"/>
      <c r="AR77" s="125"/>
      <c r="AS77" s="125"/>
      <c r="AT77" s="122" t="e">
        <f t="shared" si="76"/>
        <v>#N/A</v>
      </c>
      <c r="AU77" s="125" t="e">
        <f t="shared" si="77"/>
        <v>#N/A</v>
      </c>
      <c r="AV77" s="126" t="str">
        <f t="shared" ca="1" si="67"/>
        <v/>
      </c>
      <c r="AW77" s="122" t="e">
        <f t="shared" ca="1" si="68"/>
        <v>#N/A</v>
      </c>
      <c r="AX77" s="127" t="e">
        <f t="shared" ca="1" si="69"/>
        <v>#N/A</v>
      </c>
      <c r="AY77" s="100" t="e">
        <f t="shared" si="78"/>
        <v>#N/A</v>
      </c>
      <c r="AZ77" s="127" t="e">
        <f t="shared" si="79"/>
        <v>#N/A</v>
      </c>
      <c r="BA77" s="88"/>
      <c r="BB77" s="125"/>
      <c r="BC77" s="129"/>
      <c r="BD77" s="125"/>
      <c r="BE77" s="125"/>
      <c r="BF77" s="125"/>
      <c r="BG77" s="125"/>
      <c r="BH77" s="125"/>
      <c r="BI77" s="125"/>
      <c r="BJ77" s="125"/>
      <c r="BK77" s="125"/>
      <c r="BL77" s="90"/>
      <c r="BM77" s="90"/>
      <c r="BN77" s="90"/>
      <c r="BO77" s="90"/>
      <c r="BP77" s="90"/>
    </row>
    <row r="78" spans="1:68" s="49" customFormat="1" ht="27.75" customHeight="1" x14ac:dyDescent="0.2">
      <c r="A78" s="22">
        <f t="shared" si="80"/>
        <v>54</v>
      </c>
      <c r="B78" s="50"/>
      <c r="C78" s="51"/>
      <c r="D78" s="52"/>
      <c r="E78" s="53"/>
      <c r="F78" s="54"/>
      <c r="G78" s="55"/>
      <c r="H78" s="56"/>
      <c r="I78" s="304"/>
      <c r="J78" s="57"/>
      <c r="K78" s="58"/>
      <c r="L78" s="59"/>
      <c r="M78" s="58"/>
      <c r="N78" s="59"/>
      <c r="O78" s="58"/>
      <c r="P78" s="59"/>
      <c r="Q78" s="60"/>
      <c r="R78" s="315"/>
      <c r="S78" s="57"/>
      <c r="T78" s="58"/>
      <c r="U78" s="58"/>
      <c r="V78" s="60"/>
      <c r="W78" s="326"/>
      <c r="X78" s="58"/>
      <c r="Y78" s="59"/>
      <c r="Z78" s="58"/>
      <c r="AA78" s="59"/>
      <c r="AB78" s="60"/>
      <c r="AC78" s="61"/>
      <c r="AD78" s="62"/>
      <c r="AE78" s="62"/>
      <c r="AF78" s="63"/>
      <c r="AG78" s="318"/>
      <c r="AH78" s="60"/>
      <c r="AI78" s="476"/>
      <c r="AJ78" s="476"/>
      <c r="AK78" s="477"/>
      <c r="AL78" s="102"/>
      <c r="AM78" s="124" t="str">
        <f t="shared" si="74"/>
        <v xml:space="preserve"> </v>
      </c>
      <c r="AN78" s="97" t="str">
        <f t="shared" si="75"/>
        <v xml:space="preserve"> </v>
      </c>
      <c r="AO78" s="125"/>
      <c r="AP78" s="125"/>
      <c r="AQ78" s="125"/>
      <c r="AR78" s="125"/>
      <c r="AS78" s="125"/>
      <c r="AT78" s="122" t="e">
        <f t="shared" si="76"/>
        <v>#N/A</v>
      </c>
      <c r="AU78" s="125" t="e">
        <f t="shared" si="77"/>
        <v>#N/A</v>
      </c>
      <c r="AV78" s="126" t="str">
        <f t="shared" ca="1" si="67"/>
        <v/>
      </c>
      <c r="AW78" s="122" t="e">
        <f t="shared" ca="1" si="68"/>
        <v>#N/A</v>
      </c>
      <c r="AX78" s="127" t="e">
        <f t="shared" ca="1" si="69"/>
        <v>#N/A</v>
      </c>
      <c r="AY78" s="100" t="e">
        <f t="shared" si="78"/>
        <v>#N/A</v>
      </c>
      <c r="AZ78" s="127" t="e">
        <f t="shared" si="79"/>
        <v>#N/A</v>
      </c>
      <c r="BA78" s="88"/>
      <c r="BB78" s="125"/>
      <c r="BC78" s="129"/>
      <c r="BD78" s="125"/>
      <c r="BE78" s="125"/>
      <c r="BF78" s="125"/>
      <c r="BG78" s="125"/>
      <c r="BH78" s="125"/>
      <c r="BI78" s="125"/>
      <c r="BJ78" s="125"/>
      <c r="BK78" s="125"/>
      <c r="BL78" s="90"/>
      <c r="BM78" s="90"/>
      <c r="BN78" s="90"/>
      <c r="BO78" s="90"/>
      <c r="BP78" s="90"/>
    </row>
    <row r="79" spans="1:68" s="49" customFormat="1" ht="27.75" customHeight="1" x14ac:dyDescent="0.2">
      <c r="A79" s="22">
        <f t="shared" si="80"/>
        <v>55</v>
      </c>
      <c r="B79" s="50"/>
      <c r="C79" s="51"/>
      <c r="D79" s="52"/>
      <c r="E79" s="53"/>
      <c r="F79" s="54"/>
      <c r="G79" s="55"/>
      <c r="H79" s="56"/>
      <c r="I79" s="304"/>
      <c r="J79" s="57"/>
      <c r="K79" s="58"/>
      <c r="L79" s="59"/>
      <c r="M79" s="58"/>
      <c r="N79" s="59"/>
      <c r="O79" s="58"/>
      <c r="P79" s="59"/>
      <c r="Q79" s="60"/>
      <c r="R79" s="315"/>
      <c r="S79" s="57"/>
      <c r="T79" s="58"/>
      <c r="U79" s="58"/>
      <c r="V79" s="60"/>
      <c r="W79" s="326"/>
      <c r="X79" s="58"/>
      <c r="Y79" s="59"/>
      <c r="Z79" s="58"/>
      <c r="AA79" s="59"/>
      <c r="AB79" s="60"/>
      <c r="AC79" s="61"/>
      <c r="AD79" s="62"/>
      <c r="AE79" s="62"/>
      <c r="AF79" s="63"/>
      <c r="AG79" s="318"/>
      <c r="AH79" s="60"/>
      <c r="AI79" s="476"/>
      <c r="AJ79" s="476"/>
      <c r="AK79" s="477"/>
      <c r="AL79" s="102"/>
      <c r="AM79" s="124" t="str">
        <f t="shared" si="74"/>
        <v xml:space="preserve"> </v>
      </c>
      <c r="AN79" s="97" t="str">
        <f t="shared" si="75"/>
        <v xml:space="preserve"> </v>
      </c>
      <c r="AO79" s="125"/>
      <c r="AP79" s="125"/>
      <c r="AQ79" s="125"/>
      <c r="AR79" s="125"/>
      <c r="AS79" s="125"/>
      <c r="AT79" s="122" t="e">
        <f t="shared" si="76"/>
        <v>#N/A</v>
      </c>
      <c r="AU79" s="125" t="e">
        <f t="shared" si="77"/>
        <v>#N/A</v>
      </c>
      <c r="AV79" s="126" t="str">
        <f t="shared" ca="1" si="67"/>
        <v/>
      </c>
      <c r="AW79" s="122" t="e">
        <f t="shared" ca="1" si="68"/>
        <v>#N/A</v>
      </c>
      <c r="AX79" s="127" t="e">
        <f t="shared" ca="1" si="69"/>
        <v>#N/A</v>
      </c>
      <c r="AY79" s="100" t="e">
        <f t="shared" si="78"/>
        <v>#N/A</v>
      </c>
      <c r="AZ79" s="127" t="e">
        <f t="shared" si="79"/>
        <v>#N/A</v>
      </c>
      <c r="BA79" s="88"/>
      <c r="BB79" s="125"/>
      <c r="BC79" s="129"/>
      <c r="BD79" s="125"/>
      <c r="BE79" s="125"/>
      <c r="BF79" s="125"/>
      <c r="BG79" s="125"/>
      <c r="BH79" s="125"/>
      <c r="BI79" s="125"/>
      <c r="BJ79" s="125"/>
      <c r="BK79" s="125"/>
      <c r="BL79" s="90"/>
      <c r="BM79" s="90"/>
      <c r="BN79" s="90"/>
      <c r="BO79" s="90"/>
      <c r="BP79" s="90"/>
    </row>
    <row r="80" spans="1:68" s="49" customFormat="1" ht="27.75" customHeight="1" x14ac:dyDescent="0.2">
      <c r="A80" s="22">
        <f t="shared" si="80"/>
        <v>56</v>
      </c>
      <c r="B80" s="50"/>
      <c r="C80" s="51"/>
      <c r="D80" s="52"/>
      <c r="E80" s="53"/>
      <c r="F80" s="54"/>
      <c r="G80" s="55"/>
      <c r="H80" s="56"/>
      <c r="I80" s="304"/>
      <c r="J80" s="57"/>
      <c r="K80" s="58"/>
      <c r="L80" s="59"/>
      <c r="M80" s="58"/>
      <c r="N80" s="59"/>
      <c r="O80" s="58"/>
      <c r="P80" s="59"/>
      <c r="Q80" s="60"/>
      <c r="R80" s="315"/>
      <c r="S80" s="57"/>
      <c r="T80" s="58"/>
      <c r="U80" s="58"/>
      <c r="V80" s="60"/>
      <c r="W80" s="326"/>
      <c r="X80" s="58"/>
      <c r="Y80" s="59"/>
      <c r="Z80" s="58"/>
      <c r="AA80" s="59"/>
      <c r="AB80" s="60"/>
      <c r="AC80" s="61"/>
      <c r="AD80" s="62"/>
      <c r="AE80" s="62"/>
      <c r="AF80" s="63"/>
      <c r="AG80" s="318"/>
      <c r="AH80" s="60"/>
      <c r="AI80" s="476"/>
      <c r="AJ80" s="476"/>
      <c r="AK80" s="477"/>
      <c r="AL80" s="102"/>
      <c r="AM80" s="124" t="str">
        <f t="shared" si="74"/>
        <v xml:space="preserve"> </v>
      </c>
      <c r="AN80" s="97" t="str">
        <f t="shared" si="75"/>
        <v xml:space="preserve"> </v>
      </c>
      <c r="AO80" s="125"/>
      <c r="AP80" s="125"/>
      <c r="AQ80" s="125"/>
      <c r="AR80" s="125"/>
      <c r="AS80" s="125"/>
      <c r="AT80" s="122" t="e">
        <f t="shared" si="76"/>
        <v>#N/A</v>
      </c>
      <c r="AU80" s="125" t="e">
        <f t="shared" si="77"/>
        <v>#N/A</v>
      </c>
      <c r="AV80" s="126" t="str">
        <f t="shared" ca="1" si="67"/>
        <v/>
      </c>
      <c r="AW80" s="122" t="e">
        <f t="shared" ca="1" si="68"/>
        <v>#N/A</v>
      </c>
      <c r="AX80" s="127" t="e">
        <f t="shared" ca="1" si="69"/>
        <v>#N/A</v>
      </c>
      <c r="AY80" s="100" t="e">
        <f t="shared" si="78"/>
        <v>#N/A</v>
      </c>
      <c r="AZ80" s="127" t="e">
        <f t="shared" si="79"/>
        <v>#N/A</v>
      </c>
      <c r="BA80" s="88"/>
      <c r="BB80" s="125"/>
      <c r="BC80" s="129"/>
      <c r="BD80" s="125"/>
      <c r="BE80" s="125"/>
      <c r="BF80" s="125"/>
      <c r="BG80" s="125"/>
      <c r="BH80" s="125"/>
      <c r="BI80" s="125"/>
      <c r="BJ80" s="125"/>
      <c r="BK80" s="125"/>
      <c r="BL80" s="90"/>
      <c r="BM80" s="90"/>
      <c r="BN80" s="90"/>
      <c r="BO80" s="90"/>
      <c r="BP80" s="90"/>
    </row>
    <row r="81" spans="1:68" s="49" customFormat="1" ht="27.75" customHeight="1" x14ac:dyDescent="0.2">
      <c r="A81" s="22">
        <f>A80+1</f>
        <v>57</v>
      </c>
      <c r="B81" s="50"/>
      <c r="C81" s="51"/>
      <c r="D81" s="52"/>
      <c r="E81" s="53"/>
      <c r="F81" s="54"/>
      <c r="G81" s="55"/>
      <c r="H81" s="56"/>
      <c r="I81" s="304"/>
      <c r="J81" s="57"/>
      <c r="K81" s="58"/>
      <c r="L81" s="59"/>
      <c r="M81" s="58"/>
      <c r="N81" s="59"/>
      <c r="O81" s="58"/>
      <c r="P81" s="59"/>
      <c r="Q81" s="60"/>
      <c r="R81" s="315"/>
      <c r="S81" s="57"/>
      <c r="T81" s="58"/>
      <c r="U81" s="58"/>
      <c r="V81" s="60"/>
      <c r="W81" s="326"/>
      <c r="X81" s="58"/>
      <c r="Y81" s="59"/>
      <c r="Z81" s="58"/>
      <c r="AA81" s="59"/>
      <c r="AB81" s="60"/>
      <c r="AC81" s="61"/>
      <c r="AD81" s="62"/>
      <c r="AE81" s="62"/>
      <c r="AF81" s="63"/>
      <c r="AG81" s="318"/>
      <c r="AH81" s="60"/>
      <c r="AI81" s="476"/>
      <c r="AJ81" s="476"/>
      <c r="AK81" s="477"/>
      <c r="AL81" s="102"/>
      <c r="AM81" s="124" t="str">
        <f t="shared" si="74"/>
        <v xml:space="preserve"> </v>
      </c>
      <c r="AN81" s="97" t="str">
        <f t="shared" si="75"/>
        <v xml:space="preserve"> </v>
      </c>
      <c r="AO81" s="125"/>
      <c r="AP81" s="125"/>
      <c r="AQ81" s="125"/>
      <c r="AR81" s="125"/>
      <c r="AS81" s="125"/>
      <c r="AT81" s="122" t="e">
        <f t="shared" si="76"/>
        <v>#N/A</v>
      </c>
      <c r="AU81" s="125" t="e">
        <f t="shared" si="77"/>
        <v>#N/A</v>
      </c>
      <c r="AV81" s="126" t="str">
        <f t="shared" ca="1" si="67"/>
        <v/>
      </c>
      <c r="AW81" s="122" t="e">
        <f t="shared" ca="1" si="68"/>
        <v>#N/A</v>
      </c>
      <c r="AX81" s="127" t="e">
        <f t="shared" ca="1" si="69"/>
        <v>#N/A</v>
      </c>
      <c r="AY81" s="100" t="e">
        <f t="shared" si="78"/>
        <v>#N/A</v>
      </c>
      <c r="AZ81" s="127" t="e">
        <f t="shared" si="79"/>
        <v>#N/A</v>
      </c>
      <c r="BA81" s="88"/>
      <c r="BB81" s="125"/>
      <c r="BC81" s="129"/>
      <c r="BD81" s="125"/>
      <c r="BE81" s="125"/>
      <c r="BF81" s="125"/>
      <c r="BG81" s="125"/>
      <c r="BH81" s="125"/>
      <c r="BI81" s="125"/>
      <c r="BJ81" s="125"/>
      <c r="BK81" s="125"/>
      <c r="BL81" s="90"/>
      <c r="BM81" s="90"/>
      <c r="BN81" s="90"/>
      <c r="BO81" s="90"/>
      <c r="BP81" s="90"/>
    </row>
    <row r="82" spans="1:68" s="49" customFormat="1" ht="27.75" customHeight="1" x14ac:dyDescent="0.2">
      <c r="A82" s="22">
        <f t="shared" si="80"/>
        <v>58</v>
      </c>
      <c r="B82" s="50"/>
      <c r="C82" s="51"/>
      <c r="D82" s="52"/>
      <c r="E82" s="53"/>
      <c r="F82" s="54"/>
      <c r="G82" s="55"/>
      <c r="H82" s="56"/>
      <c r="I82" s="304"/>
      <c r="J82" s="57"/>
      <c r="K82" s="58"/>
      <c r="L82" s="59"/>
      <c r="M82" s="58"/>
      <c r="N82" s="59"/>
      <c r="O82" s="58"/>
      <c r="P82" s="59"/>
      <c r="Q82" s="60"/>
      <c r="R82" s="315"/>
      <c r="S82" s="57"/>
      <c r="T82" s="58"/>
      <c r="U82" s="58"/>
      <c r="V82" s="60"/>
      <c r="W82" s="326"/>
      <c r="X82" s="58"/>
      <c r="Y82" s="59"/>
      <c r="Z82" s="58"/>
      <c r="AA82" s="59"/>
      <c r="AB82" s="60"/>
      <c r="AC82" s="61"/>
      <c r="AD82" s="62"/>
      <c r="AE82" s="62"/>
      <c r="AF82" s="63"/>
      <c r="AG82" s="318"/>
      <c r="AH82" s="60"/>
      <c r="AI82" s="476"/>
      <c r="AJ82" s="476"/>
      <c r="AK82" s="477"/>
      <c r="AL82" s="102"/>
      <c r="AM82" s="124" t="str">
        <f t="shared" si="74"/>
        <v xml:space="preserve"> </v>
      </c>
      <c r="AN82" s="97" t="str">
        <f t="shared" si="75"/>
        <v xml:space="preserve"> </v>
      </c>
      <c r="AO82" s="125"/>
      <c r="AP82" s="125"/>
      <c r="AQ82" s="125"/>
      <c r="AR82" s="125"/>
      <c r="AS82" s="125"/>
      <c r="AT82" s="122" t="e">
        <f t="shared" si="76"/>
        <v>#N/A</v>
      </c>
      <c r="AU82" s="125" t="e">
        <f t="shared" si="77"/>
        <v>#N/A</v>
      </c>
      <c r="AV82" s="126" t="str">
        <f t="shared" ca="1" si="67"/>
        <v/>
      </c>
      <c r="AW82" s="122" t="e">
        <f t="shared" ca="1" si="68"/>
        <v>#N/A</v>
      </c>
      <c r="AX82" s="127" t="e">
        <f t="shared" ca="1" si="69"/>
        <v>#N/A</v>
      </c>
      <c r="AY82" s="100" t="e">
        <f t="shared" si="78"/>
        <v>#N/A</v>
      </c>
      <c r="AZ82" s="127" t="e">
        <f t="shared" si="79"/>
        <v>#N/A</v>
      </c>
      <c r="BA82" s="88"/>
      <c r="BB82" s="125"/>
      <c r="BC82" s="129"/>
      <c r="BD82" s="125"/>
      <c r="BE82" s="125"/>
      <c r="BF82" s="125"/>
      <c r="BG82" s="125"/>
      <c r="BH82" s="125"/>
      <c r="BI82" s="125"/>
      <c r="BJ82" s="125"/>
      <c r="BK82" s="125"/>
      <c r="BL82" s="90"/>
      <c r="BM82" s="90"/>
      <c r="BN82" s="90"/>
      <c r="BO82" s="90"/>
      <c r="BP82" s="90"/>
    </row>
    <row r="83" spans="1:68" s="49" customFormat="1" ht="27.75" customHeight="1" x14ac:dyDescent="0.2">
      <c r="A83" s="22">
        <f t="shared" si="80"/>
        <v>59</v>
      </c>
      <c r="B83" s="50"/>
      <c r="C83" s="51"/>
      <c r="D83" s="52"/>
      <c r="E83" s="53"/>
      <c r="F83" s="54"/>
      <c r="G83" s="55"/>
      <c r="H83" s="56"/>
      <c r="I83" s="304"/>
      <c r="J83" s="57"/>
      <c r="K83" s="58"/>
      <c r="L83" s="59"/>
      <c r="M83" s="58"/>
      <c r="N83" s="59"/>
      <c r="O83" s="58"/>
      <c r="P83" s="59"/>
      <c r="Q83" s="60"/>
      <c r="R83" s="315"/>
      <c r="S83" s="57"/>
      <c r="T83" s="58"/>
      <c r="U83" s="58"/>
      <c r="V83" s="60"/>
      <c r="W83" s="326"/>
      <c r="X83" s="58"/>
      <c r="Y83" s="59"/>
      <c r="Z83" s="58"/>
      <c r="AA83" s="59"/>
      <c r="AB83" s="60"/>
      <c r="AC83" s="61"/>
      <c r="AD83" s="62"/>
      <c r="AE83" s="62"/>
      <c r="AF83" s="63"/>
      <c r="AG83" s="318"/>
      <c r="AH83" s="60"/>
      <c r="AI83" s="476"/>
      <c r="AJ83" s="476"/>
      <c r="AK83" s="477"/>
      <c r="AL83" s="102"/>
      <c r="AM83" s="124" t="str">
        <f t="shared" si="74"/>
        <v xml:space="preserve"> </v>
      </c>
      <c r="AN83" s="97" t="str">
        <f t="shared" si="75"/>
        <v xml:space="preserve"> </v>
      </c>
      <c r="AO83" s="125"/>
      <c r="AP83" s="125"/>
      <c r="AQ83" s="125"/>
      <c r="AR83" s="125"/>
      <c r="AS83" s="125"/>
      <c r="AT83" s="122" t="e">
        <f t="shared" si="76"/>
        <v>#N/A</v>
      </c>
      <c r="AU83" s="125" t="e">
        <f t="shared" si="77"/>
        <v>#N/A</v>
      </c>
      <c r="AV83" s="126" t="str">
        <f t="shared" ca="1" si="67"/>
        <v/>
      </c>
      <c r="AW83" s="122" t="e">
        <f t="shared" ca="1" si="68"/>
        <v>#N/A</v>
      </c>
      <c r="AX83" s="127" t="e">
        <f t="shared" ca="1" si="69"/>
        <v>#N/A</v>
      </c>
      <c r="AY83" s="100" t="e">
        <f t="shared" si="78"/>
        <v>#N/A</v>
      </c>
      <c r="AZ83" s="127" t="e">
        <f t="shared" si="79"/>
        <v>#N/A</v>
      </c>
      <c r="BA83" s="125"/>
      <c r="BB83" s="125"/>
      <c r="BC83" s="129"/>
      <c r="BD83" s="125"/>
      <c r="BE83" s="125"/>
      <c r="BF83" s="125"/>
      <c r="BG83" s="125"/>
      <c r="BH83" s="125"/>
      <c r="BI83" s="125"/>
      <c r="BJ83" s="125"/>
      <c r="BK83" s="125"/>
      <c r="BL83" s="90"/>
      <c r="BM83" s="90"/>
      <c r="BN83" s="90"/>
      <c r="BO83" s="90"/>
      <c r="BP83" s="90"/>
    </row>
    <row r="84" spans="1:68" s="49" customFormat="1" ht="27.75" customHeight="1" thickBot="1" x14ac:dyDescent="0.25">
      <c r="A84" s="23">
        <f t="shared" si="80"/>
        <v>60</v>
      </c>
      <c r="B84" s="64"/>
      <c r="C84" s="65"/>
      <c r="D84" s="66"/>
      <c r="E84" s="67"/>
      <c r="F84" s="68"/>
      <c r="G84" s="69"/>
      <c r="H84" s="70"/>
      <c r="I84" s="305"/>
      <c r="J84" s="71"/>
      <c r="K84" s="72"/>
      <c r="L84" s="73"/>
      <c r="M84" s="72"/>
      <c r="N84" s="73"/>
      <c r="O84" s="72"/>
      <c r="P84" s="73"/>
      <c r="Q84" s="74"/>
      <c r="R84" s="316"/>
      <c r="S84" s="71"/>
      <c r="T84" s="72"/>
      <c r="U84" s="72"/>
      <c r="V84" s="74"/>
      <c r="W84" s="327"/>
      <c r="X84" s="72"/>
      <c r="Y84" s="73"/>
      <c r="Z84" s="72"/>
      <c r="AA84" s="73"/>
      <c r="AB84" s="74"/>
      <c r="AC84" s="75"/>
      <c r="AD84" s="76"/>
      <c r="AE84" s="76"/>
      <c r="AF84" s="77"/>
      <c r="AG84" s="319"/>
      <c r="AH84" s="74"/>
      <c r="AI84" s="480"/>
      <c r="AJ84" s="480"/>
      <c r="AK84" s="481"/>
      <c r="AL84" s="102"/>
      <c r="AM84" s="124" t="str">
        <f t="shared" si="74"/>
        <v xml:space="preserve"> </v>
      </c>
      <c r="AN84" s="97" t="str">
        <f t="shared" si="75"/>
        <v xml:space="preserve"> </v>
      </c>
      <c r="AO84" s="125"/>
      <c r="AP84" s="125"/>
      <c r="AQ84" s="125"/>
      <c r="AR84" s="125"/>
      <c r="AS84" s="125"/>
      <c r="AT84" s="122" t="e">
        <f t="shared" si="76"/>
        <v>#N/A</v>
      </c>
      <c r="AU84" s="125" t="e">
        <f t="shared" si="77"/>
        <v>#N/A</v>
      </c>
      <c r="AV84" s="126" t="str">
        <f t="shared" ca="1" si="67"/>
        <v/>
      </c>
      <c r="AW84" s="122" t="e">
        <f t="shared" ca="1" si="68"/>
        <v>#N/A</v>
      </c>
      <c r="AX84" s="127" t="e">
        <f t="shared" ca="1" si="69"/>
        <v>#N/A</v>
      </c>
      <c r="AY84" s="100" t="e">
        <f t="shared" si="78"/>
        <v>#N/A</v>
      </c>
      <c r="AZ84" s="127" t="e">
        <f t="shared" si="79"/>
        <v>#N/A</v>
      </c>
      <c r="BA84" s="125"/>
      <c r="BB84" s="125"/>
      <c r="BC84" s="129"/>
      <c r="BD84" s="125"/>
      <c r="BE84" s="125"/>
      <c r="BF84" s="125"/>
      <c r="BG84" s="125"/>
      <c r="BH84" s="125"/>
      <c r="BI84" s="125"/>
      <c r="BJ84" s="125"/>
      <c r="BK84" s="125"/>
      <c r="BL84" s="90"/>
      <c r="BM84" s="90"/>
      <c r="BN84" s="90"/>
      <c r="BO84" s="90"/>
      <c r="BP84" s="90"/>
    </row>
    <row r="85" spans="1:68" ht="4.5" customHeight="1" thickBot="1" x14ac:dyDescent="0.25">
      <c r="A85" s="89">
        <f>AK88</f>
        <v>6</v>
      </c>
      <c r="B85" s="271"/>
      <c r="C85" s="271"/>
      <c r="D85" s="271"/>
      <c r="E85" s="271"/>
      <c r="F85" s="271"/>
      <c r="G85" s="271"/>
      <c r="H85" s="271"/>
      <c r="I85" s="271"/>
      <c r="J85" s="309"/>
      <c r="K85" s="309"/>
      <c r="L85" s="309"/>
      <c r="M85" s="309"/>
      <c r="N85" s="309"/>
      <c r="O85" s="309"/>
      <c r="P85" s="309"/>
      <c r="Q85" s="309"/>
      <c r="R85" s="309"/>
      <c r="S85" s="324"/>
      <c r="T85" s="324"/>
      <c r="U85" s="324"/>
      <c r="V85" s="324"/>
      <c r="W85" s="324"/>
      <c r="X85" s="324"/>
      <c r="Y85" s="324"/>
      <c r="Z85" s="324"/>
      <c r="AA85" s="324"/>
      <c r="AB85" s="324"/>
      <c r="AC85" s="309"/>
      <c r="AD85" s="272"/>
      <c r="AE85" s="273"/>
      <c r="AF85" s="272"/>
      <c r="AG85" s="274"/>
      <c r="AH85" s="474"/>
      <c r="AI85" s="475"/>
      <c r="AJ85" s="475"/>
      <c r="AK85" s="475"/>
      <c r="AL85" s="33"/>
      <c r="AM85" s="33"/>
      <c r="AN85" s="33"/>
      <c r="AT85" s="122" t="e">
        <f t="shared" ref="AT85:AT94" si="81">IF(ISBLANK($B117),NA(),$B117)</f>
        <v>#N/A</v>
      </c>
      <c r="AU85" s="125" t="e">
        <f t="shared" ref="AU85:AU94" si="82">IF(ISBLANK($I117),NA(),$I117)</f>
        <v>#N/A</v>
      </c>
      <c r="AV85" s="126" t="str">
        <f t="shared" ca="1" si="67"/>
        <v/>
      </c>
      <c r="AW85" s="122" t="e">
        <f t="shared" ca="1" si="68"/>
        <v>#N/A</v>
      </c>
      <c r="AX85" s="127" t="e">
        <f t="shared" ca="1" si="69"/>
        <v>#N/A</v>
      </c>
      <c r="AY85" s="100" t="e">
        <f>IF(S117=0,NA(),S117)</f>
        <v>#N/A</v>
      </c>
      <c r="AZ85" s="127" t="e">
        <f>IF(V117=0,NA(),V117)</f>
        <v>#N/A</v>
      </c>
      <c r="BC85" s="129"/>
    </row>
    <row r="86" spans="1:68" ht="26.25" customHeight="1" x14ac:dyDescent="0.2">
      <c r="A86" s="180">
        <f>A72+1</f>
        <v>6</v>
      </c>
      <c r="B86" s="501"/>
      <c r="C86" s="501"/>
      <c r="D86" s="501"/>
      <c r="E86" s="502"/>
      <c r="F86" s="493" t="str">
        <f>F72</f>
        <v>TOTAL DE ESTA PÁGINA</v>
      </c>
      <c r="G86" s="494"/>
      <c r="H86" s="495"/>
      <c r="I86" s="348" t="str">
        <f t="shared" ref="I86:AB86" si="83">IF(SUM(I75:I85)=0," ",SUM(I75:I85))</f>
        <v xml:space="preserve"> </v>
      </c>
      <c r="J86" s="349" t="str">
        <f t="shared" si="83"/>
        <v xml:space="preserve"> </v>
      </c>
      <c r="K86" s="350" t="str">
        <f t="shared" si="83"/>
        <v xml:space="preserve"> </v>
      </c>
      <c r="L86" s="351" t="str">
        <f t="shared" si="83"/>
        <v xml:space="preserve"> </v>
      </c>
      <c r="M86" s="350" t="str">
        <f t="shared" si="83"/>
        <v xml:space="preserve"> </v>
      </c>
      <c r="N86" s="351" t="str">
        <f t="shared" si="83"/>
        <v xml:space="preserve"> </v>
      </c>
      <c r="O86" s="350" t="str">
        <f t="shared" si="83"/>
        <v xml:space="preserve"> </v>
      </c>
      <c r="P86" s="351" t="str">
        <f t="shared" si="83"/>
        <v xml:space="preserve"> </v>
      </c>
      <c r="Q86" s="352" t="str">
        <f t="shared" si="83"/>
        <v xml:space="preserve"> </v>
      </c>
      <c r="R86" s="353"/>
      <c r="S86" s="349" t="str">
        <f t="shared" si="83"/>
        <v xml:space="preserve"> </v>
      </c>
      <c r="T86" s="350" t="str">
        <f t="shared" si="83"/>
        <v xml:space="preserve"> </v>
      </c>
      <c r="U86" s="350" t="str">
        <f t="shared" si="83"/>
        <v xml:space="preserve"> </v>
      </c>
      <c r="V86" s="350" t="str">
        <f t="shared" si="83"/>
        <v xml:space="preserve"> </v>
      </c>
      <c r="W86" s="351" t="str">
        <f t="shared" si="83"/>
        <v xml:space="preserve"> </v>
      </c>
      <c r="X86" s="350" t="str">
        <f t="shared" si="83"/>
        <v xml:space="preserve"> </v>
      </c>
      <c r="Y86" s="351" t="str">
        <f t="shared" si="83"/>
        <v xml:space="preserve"> </v>
      </c>
      <c r="Z86" s="350" t="str">
        <f t="shared" si="83"/>
        <v xml:space="preserve"> </v>
      </c>
      <c r="AA86" s="351" t="str">
        <f t="shared" si="83"/>
        <v xml:space="preserve"> </v>
      </c>
      <c r="AB86" s="352" t="str">
        <f t="shared" si="83"/>
        <v xml:space="preserve"> </v>
      </c>
      <c r="AC86" s="354" t="str">
        <f>IF(SUM(AC75:AC84)=0," ",SUM(AC75:AC84))</f>
        <v xml:space="preserve"> </v>
      </c>
      <c r="AD86" s="355" t="str">
        <f>IF(SUM(AD75:AD84)=0," ",SUM(AD75:AD84))</f>
        <v xml:space="preserve"> </v>
      </c>
      <c r="AE86" s="355" t="str">
        <f>IF(SUM(AE75:AE84)=0," ",SUM(AE75:AE84))</f>
        <v xml:space="preserve"> </v>
      </c>
      <c r="AF86" s="356" t="str">
        <f>IF(SUM(AF75:AF84)=0," ",SUM(AF75:AF84))</f>
        <v xml:space="preserve"> </v>
      </c>
      <c r="AG86" s="357" t="str">
        <f>IF(SUM(AG75:AG84)=0," ",SUM(AG75:AG84))</f>
        <v xml:space="preserve"> </v>
      </c>
      <c r="AH86" s="482" t="str">
        <f>AH72</f>
        <v>Certifico que todos los datos en esta
bitácora son fidedignos</v>
      </c>
      <c r="AI86" s="483"/>
      <c r="AJ86" s="483"/>
      <c r="AK86" s="484"/>
      <c r="AL86" s="131"/>
      <c r="AM86" s="131"/>
      <c r="AN86" s="131"/>
      <c r="AT86" s="122" t="e">
        <f t="shared" si="81"/>
        <v>#N/A</v>
      </c>
      <c r="AU86" s="125" t="e">
        <f t="shared" si="82"/>
        <v>#N/A</v>
      </c>
      <c r="AV86" s="126" t="str">
        <f t="shared" ca="1" si="67"/>
        <v/>
      </c>
      <c r="AW86" s="122" t="e">
        <f t="shared" ca="1" si="68"/>
        <v>#N/A</v>
      </c>
      <c r="AX86" s="127" t="e">
        <f t="shared" ca="1" si="69"/>
        <v>#N/A</v>
      </c>
      <c r="AY86" s="100" t="e">
        <f t="shared" ref="AY86:AY94" si="84">IF(S118=0,NA(),S118)</f>
        <v>#N/A</v>
      </c>
      <c r="AZ86" s="127" t="e">
        <f t="shared" ref="AZ86:AZ94" si="85">IF(V118=0,NA(),V118)</f>
        <v>#N/A</v>
      </c>
      <c r="BA86" s="88"/>
      <c r="BC86" s="129"/>
    </row>
    <row r="87" spans="1:68" ht="26.25" customHeight="1" x14ac:dyDescent="0.2">
      <c r="A87" s="499"/>
      <c r="B87" s="503"/>
      <c r="C87" s="503"/>
      <c r="D87" s="503"/>
      <c r="E87" s="504"/>
      <c r="F87" s="496" t="str">
        <f>F73</f>
        <v>TOTAL PÁGINA ANTERIOR</v>
      </c>
      <c r="G87" s="497"/>
      <c r="H87" s="498"/>
      <c r="I87" s="358">
        <f>I74</f>
        <v>6.25</v>
      </c>
      <c r="J87" s="359">
        <f t="shared" ref="J87:AG87" si="86">J74</f>
        <v>6.25</v>
      </c>
      <c r="K87" s="360" t="str">
        <f t="shared" si="86"/>
        <v xml:space="preserve"> </v>
      </c>
      <c r="L87" s="361" t="str">
        <f t="shared" si="86"/>
        <v xml:space="preserve"> </v>
      </c>
      <c r="M87" s="360" t="str">
        <f t="shared" si="86"/>
        <v xml:space="preserve"> </v>
      </c>
      <c r="N87" s="361" t="str">
        <f t="shared" si="86"/>
        <v xml:space="preserve"> </v>
      </c>
      <c r="O87" s="360" t="str">
        <f t="shared" si="86"/>
        <v xml:space="preserve"> </v>
      </c>
      <c r="P87" s="361" t="str">
        <f t="shared" si="86"/>
        <v xml:space="preserve"> </v>
      </c>
      <c r="Q87" s="362" t="str">
        <f t="shared" si="86"/>
        <v xml:space="preserve"> </v>
      </c>
      <c r="R87" s="363"/>
      <c r="S87" s="359" t="str">
        <f t="shared" si="86"/>
        <v xml:space="preserve"> </v>
      </c>
      <c r="T87" s="360">
        <f t="shared" si="86"/>
        <v>8.75</v>
      </c>
      <c r="U87" s="360">
        <f t="shared" si="86"/>
        <v>10</v>
      </c>
      <c r="V87" s="360">
        <f t="shared" si="86"/>
        <v>2.5</v>
      </c>
      <c r="W87" s="361" t="str">
        <f t="shared" si="86"/>
        <v xml:space="preserve"> </v>
      </c>
      <c r="X87" s="360" t="str">
        <f t="shared" si="86"/>
        <v xml:space="preserve"> </v>
      </c>
      <c r="Y87" s="361">
        <f t="shared" si="86"/>
        <v>2.5</v>
      </c>
      <c r="Z87" s="360" t="str">
        <f t="shared" si="86"/>
        <v xml:space="preserve"> </v>
      </c>
      <c r="AA87" s="361">
        <f t="shared" si="86"/>
        <v>3.75</v>
      </c>
      <c r="AB87" s="362" t="str">
        <f t="shared" si="86"/>
        <v xml:space="preserve"> </v>
      </c>
      <c r="AC87" s="364">
        <f t="shared" si="86"/>
        <v>9</v>
      </c>
      <c r="AD87" s="365" t="str">
        <f t="shared" si="86"/>
        <v xml:space="preserve"> </v>
      </c>
      <c r="AE87" s="365">
        <f t="shared" si="86"/>
        <v>9</v>
      </c>
      <c r="AF87" s="366" t="str">
        <f t="shared" si="86"/>
        <v xml:space="preserve"> </v>
      </c>
      <c r="AG87" s="367">
        <f t="shared" si="86"/>
        <v>11</v>
      </c>
      <c r="AH87" s="487"/>
      <c r="AI87" s="488"/>
      <c r="AJ87" s="488"/>
      <c r="AK87" s="489"/>
      <c r="AL87" s="131"/>
      <c r="AM87" s="131"/>
      <c r="AN87" s="131"/>
      <c r="AT87" s="122" t="e">
        <f t="shared" si="81"/>
        <v>#N/A</v>
      </c>
      <c r="AU87" s="125" t="e">
        <f t="shared" si="82"/>
        <v>#N/A</v>
      </c>
      <c r="AV87" s="126" t="str">
        <f t="shared" ca="1" si="67"/>
        <v/>
      </c>
      <c r="AW87" s="122" t="e">
        <f t="shared" ca="1" si="68"/>
        <v>#N/A</v>
      </c>
      <c r="AX87" s="127" t="e">
        <f t="shared" ca="1" si="69"/>
        <v>#N/A</v>
      </c>
      <c r="AY87" s="100" t="e">
        <f t="shared" si="84"/>
        <v>#N/A</v>
      </c>
      <c r="AZ87" s="127" t="e">
        <f t="shared" si="85"/>
        <v>#N/A</v>
      </c>
      <c r="BA87" s="88"/>
      <c r="BC87" s="129"/>
    </row>
    <row r="88" spans="1:68" ht="26.25" customHeight="1" thickBot="1" x14ac:dyDescent="0.25">
      <c r="A88" s="500"/>
      <c r="B88" s="505" t="str">
        <f>B74</f>
        <v>Entidad que certifica Hrs. de vuelo
TIMBRE Y FIRMA</v>
      </c>
      <c r="C88" s="505"/>
      <c r="D88" s="505"/>
      <c r="E88" s="506"/>
      <c r="F88" s="490" t="str">
        <f>F74</f>
        <v>TOTAL A LA FECHA</v>
      </c>
      <c r="G88" s="491"/>
      <c r="H88" s="492"/>
      <c r="I88" s="31">
        <f t="shared" ref="I88:O88" si="87">IF(SUM(I86:I87)=0," ",SUM(I86:I87))</f>
        <v>6.25</v>
      </c>
      <c r="J88" s="27">
        <f t="shared" si="87"/>
        <v>6.25</v>
      </c>
      <c r="K88" s="24" t="str">
        <f t="shared" si="87"/>
        <v xml:space="preserve"> </v>
      </c>
      <c r="L88" s="25" t="str">
        <f t="shared" si="87"/>
        <v xml:space="preserve"> </v>
      </c>
      <c r="M88" s="24" t="str">
        <f t="shared" si="87"/>
        <v xml:space="preserve"> </v>
      </c>
      <c r="N88" s="25" t="str">
        <f t="shared" si="87"/>
        <v xml:space="preserve"> </v>
      </c>
      <c r="O88" s="24" t="str">
        <f t="shared" si="87"/>
        <v xml:space="preserve"> </v>
      </c>
      <c r="P88" s="25" t="str">
        <f t="shared" ref="P88:AG88" si="88">IF(SUM(P86:P87)=0," ",SUM(P86:P87))</f>
        <v xml:space="preserve"> </v>
      </c>
      <c r="Q88" s="26" t="str">
        <f t="shared" si="88"/>
        <v xml:space="preserve"> </v>
      </c>
      <c r="R88" s="321"/>
      <c r="S88" s="27" t="str">
        <f t="shared" si="88"/>
        <v xml:space="preserve"> </v>
      </c>
      <c r="T88" s="24">
        <f t="shared" si="88"/>
        <v>8.75</v>
      </c>
      <c r="U88" s="24">
        <f t="shared" si="88"/>
        <v>10</v>
      </c>
      <c r="V88" s="24">
        <f t="shared" si="88"/>
        <v>2.5</v>
      </c>
      <c r="W88" s="25" t="str">
        <f t="shared" si="88"/>
        <v xml:space="preserve"> </v>
      </c>
      <c r="X88" s="24" t="str">
        <f t="shared" si="88"/>
        <v xml:space="preserve"> </v>
      </c>
      <c r="Y88" s="25">
        <f t="shared" si="88"/>
        <v>2.5</v>
      </c>
      <c r="Z88" s="24" t="str">
        <f t="shared" si="88"/>
        <v xml:space="preserve"> </v>
      </c>
      <c r="AA88" s="25">
        <f t="shared" si="88"/>
        <v>3.75</v>
      </c>
      <c r="AB88" s="26" t="str">
        <f t="shared" si="88"/>
        <v xml:space="preserve"> </v>
      </c>
      <c r="AC88" s="323">
        <f t="shared" si="88"/>
        <v>9</v>
      </c>
      <c r="AD88" s="28" t="str">
        <f t="shared" si="88"/>
        <v xml:space="preserve"> </v>
      </c>
      <c r="AE88" s="28">
        <f t="shared" si="88"/>
        <v>9</v>
      </c>
      <c r="AF88" s="30" t="str">
        <f t="shared" si="88"/>
        <v xml:space="preserve"> </v>
      </c>
      <c r="AG88" s="32">
        <f t="shared" si="88"/>
        <v>11</v>
      </c>
      <c r="AH88" s="485" t="str">
        <f>AH74</f>
        <v>_____________________________
FIRMA PILOTO</v>
      </c>
      <c r="AI88" s="486"/>
      <c r="AJ88" s="486"/>
      <c r="AK88" s="181">
        <f>A86</f>
        <v>6</v>
      </c>
      <c r="AL88" s="132"/>
      <c r="AM88" s="132"/>
      <c r="AN88" s="132"/>
      <c r="AT88" s="122" t="e">
        <f t="shared" si="81"/>
        <v>#N/A</v>
      </c>
      <c r="AU88" s="125" t="e">
        <f t="shared" si="82"/>
        <v>#N/A</v>
      </c>
      <c r="AV88" s="126" t="str">
        <f t="shared" ca="1" si="67"/>
        <v/>
      </c>
      <c r="AW88" s="122" t="e">
        <f t="shared" ca="1" si="68"/>
        <v>#N/A</v>
      </c>
      <c r="AX88" s="127" t="e">
        <f t="shared" ca="1" si="69"/>
        <v>#N/A</v>
      </c>
      <c r="AY88" s="100" t="e">
        <f t="shared" si="84"/>
        <v>#N/A</v>
      </c>
      <c r="AZ88" s="127" t="e">
        <f t="shared" si="85"/>
        <v>#N/A</v>
      </c>
      <c r="BA88" s="88"/>
      <c r="BC88" s="129"/>
    </row>
    <row r="89" spans="1:68" s="49" customFormat="1" ht="27.75" customHeight="1" x14ac:dyDescent="0.2">
      <c r="A89" s="29">
        <f>A84+1</f>
        <v>61</v>
      </c>
      <c r="B89" s="39"/>
      <c r="C89" s="40"/>
      <c r="D89" s="41"/>
      <c r="E89" s="42"/>
      <c r="F89" s="43"/>
      <c r="G89" s="44"/>
      <c r="H89" s="45"/>
      <c r="I89" s="310"/>
      <c r="J89" s="306"/>
      <c r="K89" s="307"/>
      <c r="L89" s="308"/>
      <c r="M89" s="307"/>
      <c r="N89" s="308"/>
      <c r="O89" s="307"/>
      <c r="P89" s="308"/>
      <c r="Q89" s="167"/>
      <c r="R89" s="314"/>
      <c r="S89" s="46"/>
      <c r="T89" s="47"/>
      <c r="U89" s="47"/>
      <c r="V89" s="48"/>
      <c r="W89" s="325"/>
      <c r="X89" s="307"/>
      <c r="Y89" s="308"/>
      <c r="Z89" s="307"/>
      <c r="AA89" s="308"/>
      <c r="AB89" s="167"/>
      <c r="AC89" s="311"/>
      <c r="AD89" s="312"/>
      <c r="AE89" s="312"/>
      <c r="AF89" s="313"/>
      <c r="AG89" s="317"/>
      <c r="AH89" s="167"/>
      <c r="AI89" s="478"/>
      <c r="AJ89" s="478"/>
      <c r="AK89" s="479"/>
      <c r="AL89" s="102"/>
      <c r="AM89" s="124" t="str">
        <f t="shared" ref="AM89:AM98" si="89">IF(B89=0," ",TEXT(B89,"MMM"))</f>
        <v xml:space="preserve"> </v>
      </c>
      <c r="AN89" s="97" t="str">
        <f t="shared" ref="AN89:AN98" si="90">IF(B89=0," ",YEAR(B89))</f>
        <v xml:space="preserve"> </v>
      </c>
      <c r="AO89" s="125"/>
      <c r="AP89" s="125"/>
      <c r="AQ89" s="125"/>
      <c r="AR89" s="125"/>
      <c r="AS89" s="125"/>
      <c r="AT89" s="122" t="e">
        <f t="shared" si="81"/>
        <v>#N/A</v>
      </c>
      <c r="AU89" s="125" t="e">
        <f t="shared" si="82"/>
        <v>#N/A</v>
      </c>
      <c r="AV89" s="126" t="str">
        <f t="shared" ca="1" si="67"/>
        <v/>
      </c>
      <c r="AW89" s="122" t="e">
        <f t="shared" ca="1" si="68"/>
        <v>#N/A</v>
      </c>
      <c r="AX89" s="127" t="e">
        <f t="shared" ca="1" si="69"/>
        <v>#N/A</v>
      </c>
      <c r="AY89" s="100" t="e">
        <f t="shared" si="84"/>
        <v>#N/A</v>
      </c>
      <c r="AZ89" s="127" t="e">
        <f t="shared" si="85"/>
        <v>#N/A</v>
      </c>
      <c r="BA89" s="88"/>
      <c r="BB89" s="125"/>
      <c r="BC89" s="128"/>
      <c r="BD89" s="125"/>
      <c r="BE89" s="125"/>
      <c r="BF89" s="125"/>
      <c r="BG89" s="125"/>
      <c r="BH89" s="125"/>
      <c r="BI89" s="125"/>
      <c r="BJ89" s="125"/>
      <c r="BK89" s="125"/>
      <c r="BL89" s="90"/>
      <c r="BM89" s="90"/>
      <c r="BN89" s="90"/>
      <c r="BO89" s="90"/>
      <c r="BP89" s="90"/>
    </row>
    <row r="90" spans="1:68" s="49" customFormat="1" ht="27.75" customHeight="1" x14ac:dyDescent="0.2">
      <c r="A90" s="22">
        <f>A89+1</f>
        <v>62</v>
      </c>
      <c r="B90" s="50"/>
      <c r="C90" s="51"/>
      <c r="D90" s="52"/>
      <c r="E90" s="53"/>
      <c r="F90" s="54"/>
      <c r="G90" s="55"/>
      <c r="H90" s="56"/>
      <c r="I90" s="304"/>
      <c r="J90" s="57"/>
      <c r="K90" s="58"/>
      <c r="L90" s="59"/>
      <c r="M90" s="58"/>
      <c r="N90" s="59"/>
      <c r="O90" s="58"/>
      <c r="P90" s="59"/>
      <c r="Q90" s="60"/>
      <c r="R90" s="315"/>
      <c r="S90" s="57"/>
      <c r="T90" s="58"/>
      <c r="U90" s="58"/>
      <c r="V90" s="60"/>
      <c r="W90" s="326"/>
      <c r="X90" s="58"/>
      <c r="Y90" s="59"/>
      <c r="Z90" s="58"/>
      <c r="AA90" s="59"/>
      <c r="AB90" s="60"/>
      <c r="AC90" s="61"/>
      <c r="AD90" s="62"/>
      <c r="AE90" s="62"/>
      <c r="AF90" s="63"/>
      <c r="AG90" s="318"/>
      <c r="AH90" s="60"/>
      <c r="AI90" s="476"/>
      <c r="AJ90" s="476"/>
      <c r="AK90" s="477"/>
      <c r="AL90" s="102"/>
      <c r="AM90" s="124" t="str">
        <f t="shared" si="89"/>
        <v xml:space="preserve"> </v>
      </c>
      <c r="AN90" s="97" t="str">
        <f t="shared" si="90"/>
        <v xml:space="preserve"> </v>
      </c>
      <c r="AO90" s="125"/>
      <c r="AP90" s="125"/>
      <c r="AQ90" s="125"/>
      <c r="AR90" s="125"/>
      <c r="AS90" s="125"/>
      <c r="AT90" s="122" t="e">
        <f t="shared" si="81"/>
        <v>#N/A</v>
      </c>
      <c r="AU90" s="125" t="e">
        <f t="shared" si="82"/>
        <v>#N/A</v>
      </c>
      <c r="AV90" s="126" t="str">
        <f t="shared" ca="1" si="67"/>
        <v/>
      </c>
      <c r="AW90" s="122" t="e">
        <f t="shared" ca="1" si="68"/>
        <v>#N/A</v>
      </c>
      <c r="AX90" s="127" t="e">
        <f t="shared" ca="1" si="69"/>
        <v>#N/A</v>
      </c>
      <c r="AY90" s="100" t="e">
        <f t="shared" si="84"/>
        <v>#N/A</v>
      </c>
      <c r="AZ90" s="127" t="e">
        <f t="shared" si="85"/>
        <v>#N/A</v>
      </c>
      <c r="BA90" s="88"/>
      <c r="BB90" s="125"/>
      <c r="BC90" s="129"/>
      <c r="BD90" s="125"/>
      <c r="BE90" s="125"/>
      <c r="BF90" s="125"/>
      <c r="BG90" s="125"/>
      <c r="BH90" s="125"/>
      <c r="BI90" s="125"/>
      <c r="BJ90" s="125"/>
      <c r="BK90" s="125"/>
      <c r="BL90" s="90"/>
      <c r="BM90" s="90"/>
      <c r="BN90" s="90"/>
      <c r="BO90" s="90"/>
      <c r="BP90" s="90"/>
    </row>
    <row r="91" spans="1:68" s="49" customFormat="1" ht="27.75" customHeight="1" x14ac:dyDescent="0.2">
      <c r="A91" s="22">
        <f t="shared" ref="A91:A98" si="91">A90+1</f>
        <v>63</v>
      </c>
      <c r="B91" s="50"/>
      <c r="C91" s="51"/>
      <c r="D91" s="52"/>
      <c r="E91" s="53"/>
      <c r="F91" s="54"/>
      <c r="G91" s="55"/>
      <c r="H91" s="56"/>
      <c r="I91" s="304"/>
      <c r="J91" s="57"/>
      <c r="K91" s="58"/>
      <c r="L91" s="59"/>
      <c r="M91" s="58"/>
      <c r="N91" s="59"/>
      <c r="O91" s="58"/>
      <c r="P91" s="59"/>
      <c r="Q91" s="60"/>
      <c r="R91" s="315"/>
      <c r="S91" s="57"/>
      <c r="T91" s="58"/>
      <c r="U91" s="58"/>
      <c r="V91" s="60"/>
      <c r="W91" s="326"/>
      <c r="X91" s="58"/>
      <c r="Y91" s="59"/>
      <c r="Z91" s="58"/>
      <c r="AA91" s="59"/>
      <c r="AB91" s="60"/>
      <c r="AC91" s="61"/>
      <c r="AD91" s="62"/>
      <c r="AE91" s="62"/>
      <c r="AF91" s="63"/>
      <c r="AG91" s="318"/>
      <c r="AH91" s="60"/>
      <c r="AI91" s="476"/>
      <c r="AJ91" s="476"/>
      <c r="AK91" s="477"/>
      <c r="AL91" s="102"/>
      <c r="AM91" s="124" t="str">
        <f t="shared" si="89"/>
        <v xml:space="preserve"> </v>
      </c>
      <c r="AN91" s="97" t="str">
        <f t="shared" si="90"/>
        <v xml:space="preserve"> </v>
      </c>
      <c r="AO91" s="125"/>
      <c r="AP91" s="125"/>
      <c r="AQ91" s="125"/>
      <c r="AR91" s="125"/>
      <c r="AS91" s="125"/>
      <c r="AT91" s="122" t="e">
        <f t="shared" si="81"/>
        <v>#N/A</v>
      </c>
      <c r="AU91" s="125" t="e">
        <f t="shared" si="82"/>
        <v>#N/A</v>
      </c>
      <c r="AV91" s="126" t="str">
        <f t="shared" ca="1" si="67"/>
        <v/>
      </c>
      <c r="AW91" s="122" t="e">
        <f t="shared" ca="1" si="68"/>
        <v>#N/A</v>
      </c>
      <c r="AX91" s="127" t="e">
        <f t="shared" ca="1" si="69"/>
        <v>#N/A</v>
      </c>
      <c r="AY91" s="100" t="e">
        <f t="shared" si="84"/>
        <v>#N/A</v>
      </c>
      <c r="AZ91" s="127" t="e">
        <f t="shared" si="85"/>
        <v>#N/A</v>
      </c>
      <c r="BA91" s="88"/>
      <c r="BB91" s="125"/>
      <c r="BC91" s="129"/>
      <c r="BD91" s="125"/>
      <c r="BE91" s="125"/>
      <c r="BF91" s="125"/>
      <c r="BG91" s="125"/>
      <c r="BH91" s="125"/>
      <c r="BI91" s="125"/>
      <c r="BJ91" s="125"/>
      <c r="BK91" s="125"/>
      <c r="BL91" s="90"/>
      <c r="BM91" s="90"/>
      <c r="BN91" s="90"/>
      <c r="BO91" s="90"/>
      <c r="BP91" s="90"/>
    </row>
    <row r="92" spans="1:68" s="49" customFormat="1" ht="27.75" customHeight="1" x14ac:dyDescent="0.2">
      <c r="A92" s="22">
        <f t="shared" si="91"/>
        <v>64</v>
      </c>
      <c r="B92" s="50"/>
      <c r="C92" s="51"/>
      <c r="D92" s="52"/>
      <c r="E92" s="53"/>
      <c r="F92" s="54"/>
      <c r="G92" s="55"/>
      <c r="H92" s="56"/>
      <c r="I92" s="304"/>
      <c r="J92" s="57"/>
      <c r="K92" s="58"/>
      <c r="L92" s="59"/>
      <c r="M92" s="58"/>
      <c r="N92" s="59"/>
      <c r="O92" s="58"/>
      <c r="P92" s="59"/>
      <c r="Q92" s="60"/>
      <c r="R92" s="315"/>
      <c r="S92" s="57"/>
      <c r="T92" s="58"/>
      <c r="U92" s="58"/>
      <c r="V92" s="60"/>
      <c r="W92" s="326"/>
      <c r="X92" s="58"/>
      <c r="Y92" s="59"/>
      <c r="Z92" s="58"/>
      <c r="AA92" s="59"/>
      <c r="AB92" s="60"/>
      <c r="AC92" s="61"/>
      <c r="AD92" s="62"/>
      <c r="AE92" s="62"/>
      <c r="AF92" s="63"/>
      <c r="AG92" s="318"/>
      <c r="AH92" s="60"/>
      <c r="AI92" s="476"/>
      <c r="AJ92" s="476"/>
      <c r="AK92" s="477"/>
      <c r="AL92" s="102"/>
      <c r="AM92" s="124" t="str">
        <f t="shared" si="89"/>
        <v xml:space="preserve"> </v>
      </c>
      <c r="AN92" s="97" t="str">
        <f t="shared" si="90"/>
        <v xml:space="preserve"> </v>
      </c>
      <c r="AO92" s="125"/>
      <c r="AP92" s="125"/>
      <c r="AQ92" s="125"/>
      <c r="AR92" s="125"/>
      <c r="AS92" s="125"/>
      <c r="AT92" s="122" t="e">
        <f t="shared" si="81"/>
        <v>#N/A</v>
      </c>
      <c r="AU92" s="125" t="e">
        <f t="shared" si="82"/>
        <v>#N/A</v>
      </c>
      <c r="AV92" s="126" t="str">
        <f t="shared" ca="1" si="67"/>
        <v/>
      </c>
      <c r="AW92" s="122" t="e">
        <f t="shared" ca="1" si="68"/>
        <v>#N/A</v>
      </c>
      <c r="AX92" s="127" t="e">
        <f t="shared" ca="1" si="69"/>
        <v>#N/A</v>
      </c>
      <c r="AY92" s="100" t="e">
        <f t="shared" si="84"/>
        <v>#N/A</v>
      </c>
      <c r="AZ92" s="127" t="e">
        <f t="shared" si="85"/>
        <v>#N/A</v>
      </c>
      <c r="BA92" s="88"/>
      <c r="BB92" s="125"/>
      <c r="BC92" s="129"/>
      <c r="BD92" s="125"/>
      <c r="BE92" s="125"/>
      <c r="BF92" s="125"/>
      <c r="BG92" s="125"/>
      <c r="BH92" s="125"/>
      <c r="BI92" s="125"/>
      <c r="BJ92" s="125"/>
      <c r="BK92" s="125"/>
      <c r="BL92" s="90"/>
      <c r="BM92" s="90"/>
      <c r="BN92" s="90"/>
      <c r="BO92" s="90"/>
      <c r="BP92" s="90"/>
    </row>
    <row r="93" spans="1:68" s="49" customFormat="1" ht="27.75" customHeight="1" x14ac:dyDescent="0.2">
      <c r="A93" s="22">
        <f t="shared" si="91"/>
        <v>65</v>
      </c>
      <c r="B93" s="50"/>
      <c r="C93" s="51"/>
      <c r="D93" s="52"/>
      <c r="E93" s="53"/>
      <c r="F93" s="54"/>
      <c r="G93" s="55"/>
      <c r="H93" s="56"/>
      <c r="I93" s="304"/>
      <c r="J93" s="57"/>
      <c r="K93" s="58"/>
      <c r="L93" s="59"/>
      <c r="M93" s="58"/>
      <c r="N93" s="59"/>
      <c r="O93" s="58"/>
      <c r="P93" s="59"/>
      <c r="Q93" s="60"/>
      <c r="R93" s="315"/>
      <c r="S93" s="57"/>
      <c r="T93" s="58"/>
      <c r="U93" s="58"/>
      <c r="V93" s="60"/>
      <c r="W93" s="326"/>
      <c r="X93" s="58"/>
      <c r="Y93" s="59"/>
      <c r="Z93" s="58"/>
      <c r="AA93" s="59"/>
      <c r="AB93" s="60"/>
      <c r="AC93" s="61"/>
      <c r="AD93" s="62"/>
      <c r="AE93" s="62"/>
      <c r="AF93" s="63"/>
      <c r="AG93" s="318"/>
      <c r="AH93" s="60"/>
      <c r="AI93" s="476"/>
      <c r="AJ93" s="476"/>
      <c r="AK93" s="477"/>
      <c r="AL93" s="102"/>
      <c r="AM93" s="124" t="str">
        <f t="shared" si="89"/>
        <v xml:space="preserve"> </v>
      </c>
      <c r="AN93" s="97" t="str">
        <f t="shared" si="90"/>
        <v xml:space="preserve"> </v>
      </c>
      <c r="AO93" s="125"/>
      <c r="AP93" s="125"/>
      <c r="AQ93" s="125"/>
      <c r="AR93" s="125"/>
      <c r="AS93" s="125"/>
      <c r="AT93" s="122" t="e">
        <f t="shared" si="81"/>
        <v>#N/A</v>
      </c>
      <c r="AU93" s="125" t="e">
        <f t="shared" si="82"/>
        <v>#N/A</v>
      </c>
      <c r="AV93" s="126" t="str">
        <f t="shared" ca="1" si="67"/>
        <v/>
      </c>
      <c r="AW93" s="122" t="e">
        <f t="shared" ca="1" si="68"/>
        <v>#N/A</v>
      </c>
      <c r="AX93" s="127" t="e">
        <f t="shared" ca="1" si="69"/>
        <v>#N/A</v>
      </c>
      <c r="AY93" s="100" t="e">
        <f t="shared" si="84"/>
        <v>#N/A</v>
      </c>
      <c r="AZ93" s="127" t="e">
        <f t="shared" si="85"/>
        <v>#N/A</v>
      </c>
      <c r="BA93" s="88"/>
      <c r="BB93" s="125"/>
      <c r="BC93" s="129"/>
      <c r="BD93" s="125"/>
      <c r="BE93" s="125"/>
      <c r="BF93" s="125"/>
      <c r="BG93" s="125"/>
      <c r="BH93" s="125"/>
      <c r="BI93" s="125"/>
      <c r="BJ93" s="125"/>
      <c r="BK93" s="125"/>
      <c r="BL93" s="90"/>
      <c r="BM93" s="90"/>
      <c r="BN93" s="90"/>
      <c r="BO93" s="90"/>
      <c r="BP93" s="90"/>
    </row>
    <row r="94" spans="1:68" s="49" customFormat="1" ht="27.75" customHeight="1" x14ac:dyDescent="0.2">
      <c r="A94" s="22">
        <f t="shared" si="91"/>
        <v>66</v>
      </c>
      <c r="B94" s="50"/>
      <c r="C94" s="51"/>
      <c r="D94" s="52"/>
      <c r="E94" s="53"/>
      <c r="F94" s="54"/>
      <c r="G94" s="55"/>
      <c r="H94" s="56"/>
      <c r="I94" s="304"/>
      <c r="J94" s="57"/>
      <c r="K94" s="58"/>
      <c r="L94" s="59"/>
      <c r="M94" s="58"/>
      <c r="N94" s="59"/>
      <c r="O94" s="58"/>
      <c r="P94" s="59"/>
      <c r="Q94" s="60"/>
      <c r="R94" s="315"/>
      <c r="S94" s="57"/>
      <c r="T94" s="58"/>
      <c r="U94" s="58"/>
      <c r="V94" s="60"/>
      <c r="W94" s="326"/>
      <c r="X94" s="58"/>
      <c r="Y94" s="59"/>
      <c r="Z94" s="58"/>
      <c r="AA94" s="59"/>
      <c r="AB94" s="60"/>
      <c r="AC94" s="61"/>
      <c r="AD94" s="62"/>
      <c r="AE94" s="62"/>
      <c r="AF94" s="63"/>
      <c r="AG94" s="318"/>
      <c r="AH94" s="60"/>
      <c r="AI94" s="476"/>
      <c r="AJ94" s="476"/>
      <c r="AK94" s="477"/>
      <c r="AL94" s="102"/>
      <c r="AM94" s="124" t="str">
        <f t="shared" si="89"/>
        <v xml:space="preserve"> </v>
      </c>
      <c r="AN94" s="97" t="str">
        <f t="shared" si="90"/>
        <v xml:space="preserve"> </v>
      </c>
      <c r="AO94" s="125"/>
      <c r="AP94" s="125"/>
      <c r="AQ94" s="125"/>
      <c r="AR94" s="125"/>
      <c r="AS94" s="125"/>
      <c r="AT94" s="122" t="e">
        <f t="shared" si="81"/>
        <v>#N/A</v>
      </c>
      <c r="AU94" s="125" t="e">
        <f t="shared" si="82"/>
        <v>#N/A</v>
      </c>
      <c r="AV94" s="126" t="str">
        <f t="shared" ca="1" si="67"/>
        <v/>
      </c>
      <c r="AW94" s="122" t="e">
        <f t="shared" ca="1" si="68"/>
        <v>#N/A</v>
      </c>
      <c r="AX94" s="127" t="e">
        <f t="shared" ca="1" si="69"/>
        <v>#N/A</v>
      </c>
      <c r="AY94" s="100" t="e">
        <f t="shared" si="84"/>
        <v>#N/A</v>
      </c>
      <c r="AZ94" s="127" t="e">
        <f t="shared" si="85"/>
        <v>#N/A</v>
      </c>
      <c r="BA94" s="88"/>
      <c r="BB94" s="125"/>
      <c r="BC94" s="129"/>
      <c r="BD94" s="125"/>
      <c r="BE94" s="125"/>
      <c r="BF94" s="125"/>
      <c r="BG94" s="125"/>
      <c r="BH94" s="125"/>
      <c r="BI94" s="125"/>
      <c r="BJ94" s="125"/>
      <c r="BK94" s="125"/>
      <c r="BL94" s="90"/>
      <c r="BM94" s="90"/>
      <c r="BN94" s="90"/>
      <c r="BO94" s="90"/>
      <c r="BP94" s="90"/>
    </row>
    <row r="95" spans="1:68" s="49" customFormat="1" ht="27.75" customHeight="1" x14ac:dyDescent="0.2">
      <c r="A95" s="22">
        <f>A94+1</f>
        <v>67</v>
      </c>
      <c r="B95" s="50"/>
      <c r="C95" s="51"/>
      <c r="D95" s="52"/>
      <c r="E95" s="53"/>
      <c r="F95" s="54"/>
      <c r="G95" s="55"/>
      <c r="H95" s="56"/>
      <c r="I95" s="304"/>
      <c r="J95" s="57"/>
      <c r="K95" s="58"/>
      <c r="L95" s="59"/>
      <c r="M95" s="58"/>
      <c r="N95" s="59"/>
      <c r="O95" s="58"/>
      <c r="P95" s="59"/>
      <c r="Q95" s="60"/>
      <c r="R95" s="315"/>
      <c r="S95" s="57"/>
      <c r="T95" s="58"/>
      <c r="U95" s="58"/>
      <c r="V95" s="60"/>
      <c r="W95" s="326"/>
      <c r="X95" s="58"/>
      <c r="Y95" s="59"/>
      <c r="Z95" s="58"/>
      <c r="AA95" s="59"/>
      <c r="AB95" s="60"/>
      <c r="AC95" s="61"/>
      <c r="AD95" s="62"/>
      <c r="AE95" s="62"/>
      <c r="AF95" s="63"/>
      <c r="AG95" s="318"/>
      <c r="AH95" s="60"/>
      <c r="AI95" s="476"/>
      <c r="AJ95" s="476"/>
      <c r="AK95" s="477"/>
      <c r="AL95" s="102"/>
      <c r="AM95" s="124" t="str">
        <f t="shared" si="89"/>
        <v xml:space="preserve"> </v>
      </c>
      <c r="AN95" s="97" t="str">
        <f t="shared" si="90"/>
        <v xml:space="preserve"> </v>
      </c>
      <c r="AO95" s="125"/>
      <c r="AP95" s="125"/>
      <c r="AQ95" s="125"/>
      <c r="AR95" s="125"/>
      <c r="AS95" s="125"/>
      <c r="AT95" s="122" t="e">
        <f t="shared" ref="AT95:AT104" si="92">IF(ISBLANK($B131),NA(),$B131)</f>
        <v>#N/A</v>
      </c>
      <c r="AU95" s="125" t="e">
        <f t="shared" ref="AU95:AU104" si="93">IF(ISBLANK($I131),NA(),$I131)</f>
        <v>#N/A</v>
      </c>
      <c r="AV95" s="126" t="str">
        <f t="shared" ca="1" si="67"/>
        <v/>
      </c>
      <c r="AW95" s="122" t="e">
        <f t="shared" ca="1" si="68"/>
        <v>#N/A</v>
      </c>
      <c r="AX95" s="127" t="e">
        <f t="shared" ca="1" si="69"/>
        <v>#N/A</v>
      </c>
      <c r="AY95" s="100" t="e">
        <f>IF(S131=0,NA(),S131)</f>
        <v>#N/A</v>
      </c>
      <c r="AZ95" s="127" t="e">
        <f>IF(V131=0,NA(),V131)</f>
        <v>#N/A</v>
      </c>
      <c r="BA95" s="88"/>
      <c r="BB95" s="125"/>
      <c r="BC95" s="129"/>
      <c r="BD95" s="125"/>
      <c r="BE95" s="125"/>
      <c r="BF95" s="125"/>
      <c r="BG95" s="125"/>
      <c r="BH95" s="125"/>
      <c r="BI95" s="125"/>
      <c r="BJ95" s="125"/>
      <c r="BK95" s="125"/>
      <c r="BL95" s="90"/>
      <c r="BM95" s="90"/>
      <c r="BN95" s="90"/>
      <c r="BO95" s="90"/>
      <c r="BP95" s="90"/>
    </row>
    <row r="96" spans="1:68" s="49" customFormat="1" ht="27.75" customHeight="1" x14ac:dyDescent="0.2">
      <c r="A96" s="22">
        <f t="shared" si="91"/>
        <v>68</v>
      </c>
      <c r="B96" s="50"/>
      <c r="C96" s="51"/>
      <c r="D96" s="52"/>
      <c r="E96" s="53"/>
      <c r="F96" s="54"/>
      <c r="G96" s="55"/>
      <c r="H96" s="56"/>
      <c r="I96" s="304"/>
      <c r="J96" s="57"/>
      <c r="K96" s="58"/>
      <c r="L96" s="59"/>
      <c r="M96" s="58"/>
      <c r="N96" s="59"/>
      <c r="O96" s="58"/>
      <c r="P96" s="59"/>
      <c r="Q96" s="60"/>
      <c r="R96" s="315"/>
      <c r="S96" s="57"/>
      <c r="T96" s="58"/>
      <c r="U96" s="58"/>
      <c r="V96" s="60"/>
      <c r="W96" s="326"/>
      <c r="X96" s="58"/>
      <c r="Y96" s="59"/>
      <c r="Z96" s="58"/>
      <c r="AA96" s="59"/>
      <c r="AB96" s="60"/>
      <c r="AC96" s="61"/>
      <c r="AD96" s="62"/>
      <c r="AE96" s="62"/>
      <c r="AF96" s="63"/>
      <c r="AG96" s="318"/>
      <c r="AH96" s="60"/>
      <c r="AI96" s="476"/>
      <c r="AJ96" s="476"/>
      <c r="AK96" s="477"/>
      <c r="AL96" s="102"/>
      <c r="AM96" s="124" t="str">
        <f t="shared" si="89"/>
        <v xml:space="preserve"> </v>
      </c>
      <c r="AN96" s="97" t="str">
        <f t="shared" si="90"/>
        <v xml:space="preserve"> </v>
      </c>
      <c r="AO96" s="125"/>
      <c r="AP96" s="125"/>
      <c r="AQ96" s="125"/>
      <c r="AR96" s="125"/>
      <c r="AS96" s="125"/>
      <c r="AT96" s="122" t="e">
        <f t="shared" si="92"/>
        <v>#N/A</v>
      </c>
      <c r="AU96" s="125" t="e">
        <f t="shared" si="93"/>
        <v>#N/A</v>
      </c>
      <c r="AV96" s="126" t="str">
        <f t="shared" ca="1" si="67"/>
        <v/>
      </c>
      <c r="AW96" s="122" t="e">
        <f t="shared" ca="1" si="68"/>
        <v>#N/A</v>
      </c>
      <c r="AX96" s="127" t="e">
        <f t="shared" ca="1" si="69"/>
        <v>#N/A</v>
      </c>
      <c r="AY96" s="100" t="e">
        <f t="shared" ref="AY96:AY104" si="94">IF(S132=0,NA(),S132)</f>
        <v>#N/A</v>
      </c>
      <c r="AZ96" s="127" t="e">
        <f>IF(V132=0,NA(),V132)</f>
        <v>#N/A</v>
      </c>
      <c r="BA96" s="88"/>
      <c r="BB96" s="125"/>
      <c r="BC96" s="129"/>
      <c r="BD96" s="125"/>
      <c r="BE96" s="125"/>
      <c r="BF96" s="125"/>
      <c r="BG96" s="125"/>
      <c r="BH96" s="125"/>
      <c r="BI96" s="125"/>
      <c r="BJ96" s="125"/>
      <c r="BK96" s="125"/>
      <c r="BL96" s="90"/>
      <c r="BM96" s="90"/>
      <c r="BN96" s="90"/>
      <c r="BO96" s="90"/>
      <c r="BP96" s="90"/>
    </row>
    <row r="97" spans="1:68" s="49" customFormat="1" ht="27.75" customHeight="1" x14ac:dyDescent="0.2">
      <c r="A97" s="22">
        <f t="shared" si="91"/>
        <v>69</v>
      </c>
      <c r="B97" s="50"/>
      <c r="C97" s="51"/>
      <c r="D97" s="52"/>
      <c r="E97" s="53"/>
      <c r="F97" s="54"/>
      <c r="G97" s="55"/>
      <c r="H97" s="56"/>
      <c r="I97" s="304"/>
      <c r="J97" s="57"/>
      <c r="K97" s="58"/>
      <c r="L97" s="59"/>
      <c r="M97" s="58"/>
      <c r="N97" s="59"/>
      <c r="O97" s="58"/>
      <c r="P97" s="59"/>
      <c r="Q97" s="60"/>
      <c r="R97" s="315"/>
      <c r="S97" s="57"/>
      <c r="T97" s="58"/>
      <c r="U97" s="58"/>
      <c r="V97" s="60"/>
      <c r="W97" s="326"/>
      <c r="X97" s="58"/>
      <c r="Y97" s="59"/>
      <c r="Z97" s="58"/>
      <c r="AA97" s="59"/>
      <c r="AB97" s="60"/>
      <c r="AC97" s="61"/>
      <c r="AD97" s="62"/>
      <c r="AE97" s="62"/>
      <c r="AF97" s="63"/>
      <c r="AG97" s="318"/>
      <c r="AH97" s="60"/>
      <c r="AI97" s="476"/>
      <c r="AJ97" s="476"/>
      <c r="AK97" s="477"/>
      <c r="AL97" s="102"/>
      <c r="AM97" s="124" t="str">
        <f t="shared" si="89"/>
        <v xml:space="preserve"> </v>
      </c>
      <c r="AN97" s="97" t="str">
        <f t="shared" si="90"/>
        <v xml:space="preserve"> </v>
      </c>
      <c r="AO97" s="125"/>
      <c r="AP97" s="125"/>
      <c r="AQ97" s="125"/>
      <c r="AR97" s="125"/>
      <c r="AS97" s="125"/>
      <c r="AT97" s="122" t="e">
        <f t="shared" si="92"/>
        <v>#N/A</v>
      </c>
      <c r="AU97" s="125" t="e">
        <f t="shared" si="93"/>
        <v>#N/A</v>
      </c>
      <c r="AV97" s="126" t="str">
        <f t="shared" ca="1" si="67"/>
        <v/>
      </c>
      <c r="AW97" s="122" t="e">
        <f t="shared" ca="1" si="68"/>
        <v>#N/A</v>
      </c>
      <c r="AX97" s="127" t="e">
        <f t="shared" ca="1" si="69"/>
        <v>#N/A</v>
      </c>
      <c r="AY97" s="100" t="e">
        <f t="shared" si="94"/>
        <v>#N/A</v>
      </c>
      <c r="AZ97" s="127" t="e">
        <f>IF(V133=0,NA(),V133)</f>
        <v>#N/A</v>
      </c>
      <c r="BA97" s="88"/>
      <c r="BB97" s="125"/>
      <c r="BC97" s="129"/>
      <c r="BD97" s="125"/>
      <c r="BE97" s="125"/>
      <c r="BF97" s="125"/>
      <c r="BG97" s="125"/>
      <c r="BH97" s="125"/>
      <c r="BI97" s="125"/>
      <c r="BJ97" s="125"/>
      <c r="BK97" s="125"/>
      <c r="BL97" s="90"/>
      <c r="BM97" s="90"/>
      <c r="BN97" s="90"/>
      <c r="BO97" s="90"/>
      <c r="BP97" s="90"/>
    </row>
    <row r="98" spans="1:68" s="49" customFormat="1" ht="27.75" customHeight="1" thickBot="1" x14ac:dyDescent="0.25">
      <c r="A98" s="23">
        <f t="shared" si="91"/>
        <v>70</v>
      </c>
      <c r="B98" s="64"/>
      <c r="C98" s="65"/>
      <c r="D98" s="66"/>
      <c r="E98" s="67"/>
      <c r="F98" s="68"/>
      <c r="G98" s="69"/>
      <c r="H98" s="70"/>
      <c r="I98" s="305"/>
      <c r="J98" s="71"/>
      <c r="K98" s="72"/>
      <c r="L98" s="73"/>
      <c r="M98" s="72"/>
      <c r="N98" s="73"/>
      <c r="O98" s="72"/>
      <c r="P98" s="73"/>
      <c r="Q98" s="74"/>
      <c r="R98" s="316"/>
      <c r="S98" s="71"/>
      <c r="T98" s="72"/>
      <c r="U98" s="72"/>
      <c r="V98" s="74"/>
      <c r="W98" s="327"/>
      <c r="X98" s="72"/>
      <c r="Y98" s="73"/>
      <c r="Z98" s="72"/>
      <c r="AA98" s="73"/>
      <c r="AB98" s="74"/>
      <c r="AC98" s="75"/>
      <c r="AD98" s="76"/>
      <c r="AE98" s="76"/>
      <c r="AF98" s="77"/>
      <c r="AG98" s="319"/>
      <c r="AH98" s="74"/>
      <c r="AI98" s="480"/>
      <c r="AJ98" s="480"/>
      <c r="AK98" s="481"/>
      <c r="AL98" s="102"/>
      <c r="AM98" s="124" t="str">
        <f t="shared" si="89"/>
        <v xml:space="preserve"> </v>
      </c>
      <c r="AN98" s="97" t="str">
        <f t="shared" si="90"/>
        <v xml:space="preserve"> </v>
      </c>
      <c r="AO98" s="125"/>
      <c r="AP98" s="125"/>
      <c r="AQ98" s="125"/>
      <c r="AR98" s="125"/>
      <c r="AS98" s="125"/>
      <c r="AT98" s="122" t="e">
        <f t="shared" si="92"/>
        <v>#N/A</v>
      </c>
      <c r="AU98" s="125" t="e">
        <f t="shared" si="93"/>
        <v>#N/A</v>
      </c>
      <c r="AV98" s="126" t="str">
        <f t="shared" ca="1" si="67"/>
        <v/>
      </c>
      <c r="AW98" s="122" t="e">
        <f t="shared" ca="1" si="68"/>
        <v>#N/A</v>
      </c>
      <c r="AX98" s="127" t="e">
        <f t="shared" ca="1" si="69"/>
        <v>#N/A</v>
      </c>
      <c r="AY98" s="100" t="e">
        <f t="shared" si="94"/>
        <v>#N/A</v>
      </c>
      <c r="AZ98" s="127" t="e">
        <f t="shared" ref="AZ98:AZ104" si="95">IF(V134=0,NA(),V134)</f>
        <v>#N/A</v>
      </c>
      <c r="BA98" s="88"/>
      <c r="BB98" s="125"/>
      <c r="BC98" s="129"/>
      <c r="BD98" s="125"/>
      <c r="BE98" s="125"/>
      <c r="BF98" s="125"/>
      <c r="BG98" s="125"/>
      <c r="BH98" s="125"/>
      <c r="BI98" s="125"/>
      <c r="BJ98" s="125"/>
      <c r="BK98" s="125"/>
      <c r="BL98" s="90"/>
      <c r="BM98" s="90"/>
      <c r="BN98" s="90"/>
      <c r="BO98" s="90"/>
      <c r="BP98" s="90"/>
    </row>
    <row r="99" spans="1:68" ht="4.5" customHeight="1" thickBot="1" x14ac:dyDescent="0.25">
      <c r="A99" s="89">
        <f>AK102</f>
        <v>7</v>
      </c>
      <c r="B99" s="271"/>
      <c r="C99" s="271"/>
      <c r="D99" s="271"/>
      <c r="E99" s="271"/>
      <c r="F99" s="271"/>
      <c r="G99" s="271"/>
      <c r="H99" s="271"/>
      <c r="I99" s="271"/>
      <c r="J99" s="309"/>
      <c r="K99" s="309"/>
      <c r="L99" s="309"/>
      <c r="M99" s="309"/>
      <c r="N99" s="309"/>
      <c r="O99" s="309"/>
      <c r="P99" s="309"/>
      <c r="Q99" s="309"/>
      <c r="R99" s="309"/>
      <c r="S99" s="324"/>
      <c r="T99" s="324"/>
      <c r="U99" s="324"/>
      <c r="V99" s="324"/>
      <c r="W99" s="324"/>
      <c r="X99" s="324"/>
      <c r="Y99" s="324"/>
      <c r="Z99" s="324"/>
      <c r="AA99" s="324"/>
      <c r="AB99" s="324"/>
      <c r="AC99" s="309"/>
      <c r="AD99" s="272"/>
      <c r="AE99" s="273"/>
      <c r="AF99" s="272"/>
      <c r="AG99" s="274"/>
      <c r="AH99" s="474"/>
      <c r="AI99" s="475"/>
      <c r="AJ99" s="475"/>
      <c r="AK99" s="475"/>
      <c r="AL99" s="33"/>
      <c r="AM99" s="33"/>
      <c r="AN99" s="33"/>
      <c r="AT99" s="122" t="e">
        <f t="shared" si="92"/>
        <v>#N/A</v>
      </c>
      <c r="AU99" s="125" t="e">
        <f t="shared" si="93"/>
        <v>#N/A</v>
      </c>
      <c r="AV99" s="126" t="str">
        <f t="shared" ca="1" si="67"/>
        <v/>
      </c>
      <c r="AW99" s="122" t="e">
        <f t="shared" ca="1" si="68"/>
        <v>#N/A</v>
      </c>
      <c r="AX99" s="127" t="e">
        <f t="shared" ca="1" si="69"/>
        <v>#N/A</v>
      </c>
      <c r="AY99" s="100" t="e">
        <f t="shared" si="94"/>
        <v>#N/A</v>
      </c>
      <c r="AZ99" s="127" t="e">
        <f t="shared" si="95"/>
        <v>#N/A</v>
      </c>
      <c r="BA99" s="88"/>
      <c r="BC99" s="129"/>
    </row>
    <row r="100" spans="1:68" ht="26.25" customHeight="1" x14ac:dyDescent="0.2">
      <c r="A100" s="180">
        <f>A86+1</f>
        <v>7</v>
      </c>
      <c r="B100" s="501"/>
      <c r="C100" s="501"/>
      <c r="D100" s="501"/>
      <c r="E100" s="502"/>
      <c r="F100" s="493" t="str">
        <f>F86</f>
        <v>TOTAL DE ESTA PÁGINA</v>
      </c>
      <c r="G100" s="494"/>
      <c r="H100" s="495"/>
      <c r="I100" s="348" t="str">
        <f t="shared" ref="I100:AB100" si="96">IF(SUM(I89:I99)=0," ",SUM(I89:I99))</f>
        <v xml:space="preserve"> </v>
      </c>
      <c r="J100" s="349" t="str">
        <f t="shared" si="96"/>
        <v xml:space="preserve"> </v>
      </c>
      <c r="K100" s="350" t="str">
        <f t="shared" si="96"/>
        <v xml:space="preserve"> </v>
      </c>
      <c r="L100" s="351" t="str">
        <f t="shared" si="96"/>
        <v xml:space="preserve"> </v>
      </c>
      <c r="M100" s="350" t="str">
        <f t="shared" si="96"/>
        <v xml:space="preserve"> </v>
      </c>
      <c r="N100" s="351" t="str">
        <f t="shared" si="96"/>
        <v xml:space="preserve"> </v>
      </c>
      <c r="O100" s="350" t="str">
        <f t="shared" si="96"/>
        <v xml:space="preserve"> </v>
      </c>
      <c r="P100" s="351" t="str">
        <f t="shared" si="96"/>
        <v xml:space="preserve"> </v>
      </c>
      <c r="Q100" s="352" t="str">
        <f t="shared" si="96"/>
        <v xml:space="preserve"> </v>
      </c>
      <c r="R100" s="353"/>
      <c r="S100" s="349" t="str">
        <f t="shared" si="96"/>
        <v xml:space="preserve"> </v>
      </c>
      <c r="T100" s="350" t="str">
        <f t="shared" si="96"/>
        <v xml:space="preserve"> </v>
      </c>
      <c r="U100" s="350" t="str">
        <f t="shared" si="96"/>
        <v xml:space="preserve"> </v>
      </c>
      <c r="V100" s="350" t="str">
        <f t="shared" si="96"/>
        <v xml:space="preserve"> </v>
      </c>
      <c r="W100" s="351" t="str">
        <f t="shared" si="96"/>
        <v xml:space="preserve"> </v>
      </c>
      <c r="X100" s="350" t="str">
        <f t="shared" si="96"/>
        <v xml:space="preserve"> </v>
      </c>
      <c r="Y100" s="351" t="str">
        <f t="shared" si="96"/>
        <v xml:space="preserve"> </v>
      </c>
      <c r="Z100" s="350" t="str">
        <f t="shared" si="96"/>
        <v xml:space="preserve"> </v>
      </c>
      <c r="AA100" s="351" t="str">
        <f t="shared" si="96"/>
        <v xml:space="preserve"> </v>
      </c>
      <c r="AB100" s="352" t="str">
        <f t="shared" si="96"/>
        <v xml:space="preserve"> </v>
      </c>
      <c r="AC100" s="354" t="str">
        <f>IF(SUM(AC89:AC98)=0," ",SUM(AC89:AC98))</f>
        <v xml:space="preserve"> </v>
      </c>
      <c r="AD100" s="355" t="str">
        <f>IF(SUM(AD89:AD98)=0," ",SUM(AD89:AD98))</f>
        <v xml:space="preserve"> </v>
      </c>
      <c r="AE100" s="355" t="str">
        <f>IF(SUM(AE89:AE98)=0," ",SUM(AE89:AE98))</f>
        <v xml:space="preserve"> </v>
      </c>
      <c r="AF100" s="356" t="str">
        <f>IF(SUM(AF89:AF98)=0," ",SUM(AF89:AF98))</f>
        <v xml:space="preserve"> </v>
      </c>
      <c r="AG100" s="357" t="str">
        <f>IF(SUM(AG89:AG98)=0," ",SUM(AG89:AG98))</f>
        <v xml:space="preserve"> </v>
      </c>
      <c r="AH100" s="482" t="str">
        <f>AH86</f>
        <v>Certifico que todos los datos en esta
bitácora son fidedignos</v>
      </c>
      <c r="AI100" s="483"/>
      <c r="AJ100" s="483"/>
      <c r="AK100" s="484"/>
      <c r="AL100" s="131"/>
      <c r="AM100" s="131"/>
      <c r="AN100" s="131"/>
      <c r="AT100" s="122" t="e">
        <f t="shared" si="92"/>
        <v>#N/A</v>
      </c>
      <c r="AU100" s="125" t="e">
        <f t="shared" si="93"/>
        <v>#N/A</v>
      </c>
      <c r="AV100" s="126" t="str">
        <f t="shared" ca="1" si="67"/>
        <v/>
      </c>
      <c r="AW100" s="122" t="e">
        <f t="shared" ca="1" si="68"/>
        <v>#N/A</v>
      </c>
      <c r="AX100" s="127" t="e">
        <f t="shared" ca="1" si="69"/>
        <v>#N/A</v>
      </c>
      <c r="AY100" s="100" t="e">
        <f t="shared" si="94"/>
        <v>#N/A</v>
      </c>
      <c r="AZ100" s="127" t="e">
        <f t="shared" si="95"/>
        <v>#N/A</v>
      </c>
      <c r="BA100" s="88"/>
      <c r="BC100" s="129"/>
    </row>
    <row r="101" spans="1:68" ht="26.25" customHeight="1" x14ac:dyDescent="0.2">
      <c r="A101" s="499"/>
      <c r="B101" s="503"/>
      <c r="C101" s="503"/>
      <c r="D101" s="503"/>
      <c r="E101" s="504"/>
      <c r="F101" s="496" t="str">
        <f>F87</f>
        <v>TOTAL PÁGINA ANTERIOR</v>
      </c>
      <c r="G101" s="497"/>
      <c r="H101" s="498"/>
      <c r="I101" s="358">
        <f>I88</f>
        <v>6.25</v>
      </c>
      <c r="J101" s="359">
        <f t="shared" ref="J101:AG101" si="97">J88</f>
        <v>6.25</v>
      </c>
      <c r="K101" s="360" t="str">
        <f t="shared" si="97"/>
        <v xml:space="preserve"> </v>
      </c>
      <c r="L101" s="361" t="str">
        <f t="shared" si="97"/>
        <v xml:space="preserve"> </v>
      </c>
      <c r="M101" s="360" t="str">
        <f t="shared" si="97"/>
        <v xml:space="preserve"> </v>
      </c>
      <c r="N101" s="361" t="str">
        <f t="shared" si="97"/>
        <v xml:space="preserve"> </v>
      </c>
      <c r="O101" s="360" t="str">
        <f t="shared" si="97"/>
        <v xml:space="preserve"> </v>
      </c>
      <c r="P101" s="361" t="str">
        <f t="shared" si="97"/>
        <v xml:space="preserve"> </v>
      </c>
      <c r="Q101" s="362" t="str">
        <f t="shared" si="97"/>
        <v xml:space="preserve"> </v>
      </c>
      <c r="R101" s="363"/>
      <c r="S101" s="359" t="str">
        <f t="shared" si="97"/>
        <v xml:space="preserve"> </v>
      </c>
      <c r="T101" s="360">
        <f t="shared" si="97"/>
        <v>8.75</v>
      </c>
      <c r="U101" s="360">
        <f t="shared" si="97"/>
        <v>10</v>
      </c>
      <c r="V101" s="360">
        <f t="shared" si="97"/>
        <v>2.5</v>
      </c>
      <c r="W101" s="361" t="str">
        <f t="shared" si="97"/>
        <v xml:space="preserve"> </v>
      </c>
      <c r="X101" s="360" t="str">
        <f t="shared" si="97"/>
        <v xml:space="preserve"> </v>
      </c>
      <c r="Y101" s="361">
        <f t="shared" si="97"/>
        <v>2.5</v>
      </c>
      <c r="Z101" s="360" t="str">
        <f t="shared" si="97"/>
        <v xml:space="preserve"> </v>
      </c>
      <c r="AA101" s="361">
        <f t="shared" si="97"/>
        <v>3.75</v>
      </c>
      <c r="AB101" s="362" t="str">
        <f t="shared" si="97"/>
        <v xml:space="preserve"> </v>
      </c>
      <c r="AC101" s="364">
        <f t="shared" si="97"/>
        <v>9</v>
      </c>
      <c r="AD101" s="365" t="str">
        <f t="shared" si="97"/>
        <v xml:space="preserve"> </v>
      </c>
      <c r="AE101" s="365">
        <f t="shared" si="97"/>
        <v>9</v>
      </c>
      <c r="AF101" s="366" t="str">
        <f t="shared" si="97"/>
        <v xml:space="preserve"> </v>
      </c>
      <c r="AG101" s="367">
        <f t="shared" si="97"/>
        <v>11</v>
      </c>
      <c r="AH101" s="487"/>
      <c r="AI101" s="488"/>
      <c r="AJ101" s="488"/>
      <c r="AK101" s="489"/>
      <c r="AL101" s="131"/>
      <c r="AM101" s="131"/>
      <c r="AN101" s="131"/>
      <c r="AT101" s="122" t="e">
        <f t="shared" si="92"/>
        <v>#N/A</v>
      </c>
      <c r="AU101" s="125" t="e">
        <f t="shared" si="93"/>
        <v>#N/A</v>
      </c>
      <c r="AV101" s="126" t="str">
        <f t="shared" ca="1" si="67"/>
        <v/>
      </c>
      <c r="AW101" s="122" t="e">
        <f t="shared" ca="1" si="68"/>
        <v>#N/A</v>
      </c>
      <c r="AX101" s="127" t="e">
        <f t="shared" ca="1" si="69"/>
        <v>#N/A</v>
      </c>
      <c r="AY101" s="100" t="e">
        <f t="shared" si="94"/>
        <v>#N/A</v>
      </c>
      <c r="AZ101" s="127" t="e">
        <f t="shared" si="95"/>
        <v>#N/A</v>
      </c>
      <c r="BA101" s="88"/>
      <c r="BC101" s="129"/>
    </row>
    <row r="102" spans="1:68" ht="26.25" customHeight="1" thickBot="1" x14ac:dyDescent="0.25">
      <c r="A102" s="500"/>
      <c r="B102" s="505" t="str">
        <f>B88</f>
        <v>Entidad que certifica Hrs. de vuelo
TIMBRE Y FIRMA</v>
      </c>
      <c r="C102" s="505"/>
      <c r="D102" s="505"/>
      <c r="E102" s="506"/>
      <c r="F102" s="490" t="str">
        <f>F88</f>
        <v>TOTAL A LA FECHA</v>
      </c>
      <c r="G102" s="491"/>
      <c r="H102" s="492"/>
      <c r="I102" s="31">
        <f t="shared" ref="I102:O102" si="98">IF(SUM(I100:I101)=0," ",SUM(I100:I101))</f>
        <v>6.25</v>
      </c>
      <c r="J102" s="27">
        <f t="shared" si="98"/>
        <v>6.25</v>
      </c>
      <c r="K102" s="24" t="str">
        <f t="shared" si="98"/>
        <v xml:space="preserve"> </v>
      </c>
      <c r="L102" s="25" t="str">
        <f t="shared" si="98"/>
        <v xml:space="preserve"> </v>
      </c>
      <c r="M102" s="24" t="str">
        <f t="shared" si="98"/>
        <v xml:space="preserve"> </v>
      </c>
      <c r="N102" s="25" t="str">
        <f t="shared" si="98"/>
        <v xml:space="preserve"> </v>
      </c>
      <c r="O102" s="24" t="str">
        <f t="shared" si="98"/>
        <v xml:space="preserve"> </v>
      </c>
      <c r="P102" s="25" t="str">
        <f t="shared" ref="P102:AG102" si="99">IF(SUM(P100:P101)=0," ",SUM(P100:P101))</f>
        <v xml:space="preserve"> </v>
      </c>
      <c r="Q102" s="26" t="str">
        <f t="shared" si="99"/>
        <v xml:space="preserve"> </v>
      </c>
      <c r="R102" s="321"/>
      <c r="S102" s="27" t="str">
        <f t="shared" si="99"/>
        <v xml:space="preserve"> </v>
      </c>
      <c r="T102" s="24">
        <f t="shared" si="99"/>
        <v>8.75</v>
      </c>
      <c r="U102" s="24">
        <f t="shared" si="99"/>
        <v>10</v>
      </c>
      <c r="V102" s="24">
        <f t="shared" si="99"/>
        <v>2.5</v>
      </c>
      <c r="W102" s="25" t="str">
        <f t="shared" si="99"/>
        <v xml:space="preserve"> </v>
      </c>
      <c r="X102" s="24" t="str">
        <f t="shared" si="99"/>
        <v xml:space="preserve"> </v>
      </c>
      <c r="Y102" s="25">
        <f t="shared" si="99"/>
        <v>2.5</v>
      </c>
      <c r="Z102" s="24" t="str">
        <f t="shared" si="99"/>
        <v xml:space="preserve"> </v>
      </c>
      <c r="AA102" s="25">
        <f t="shared" si="99"/>
        <v>3.75</v>
      </c>
      <c r="AB102" s="26" t="str">
        <f t="shared" si="99"/>
        <v xml:space="preserve"> </v>
      </c>
      <c r="AC102" s="323">
        <f t="shared" si="99"/>
        <v>9</v>
      </c>
      <c r="AD102" s="28" t="str">
        <f t="shared" si="99"/>
        <v xml:space="preserve"> </v>
      </c>
      <c r="AE102" s="28">
        <f t="shared" si="99"/>
        <v>9</v>
      </c>
      <c r="AF102" s="30" t="str">
        <f t="shared" si="99"/>
        <v xml:space="preserve"> </v>
      </c>
      <c r="AG102" s="32">
        <f t="shared" si="99"/>
        <v>11</v>
      </c>
      <c r="AH102" s="485" t="str">
        <f>AH88</f>
        <v>_____________________________
FIRMA PILOTO</v>
      </c>
      <c r="AI102" s="486"/>
      <c r="AJ102" s="486"/>
      <c r="AK102" s="181">
        <f>A100</f>
        <v>7</v>
      </c>
      <c r="AL102" s="132"/>
      <c r="AM102" s="132"/>
      <c r="AN102" s="132"/>
      <c r="AT102" s="122" t="e">
        <f t="shared" si="92"/>
        <v>#N/A</v>
      </c>
      <c r="AU102" s="125" t="e">
        <f t="shared" si="93"/>
        <v>#N/A</v>
      </c>
      <c r="AV102" s="126" t="str">
        <f t="shared" ca="1" si="67"/>
        <v/>
      </c>
      <c r="AW102" s="122" t="e">
        <f t="shared" ca="1" si="68"/>
        <v>#N/A</v>
      </c>
      <c r="AX102" s="127" t="e">
        <f t="shared" ca="1" si="69"/>
        <v>#N/A</v>
      </c>
      <c r="AY102" s="100" t="e">
        <f t="shared" si="94"/>
        <v>#N/A</v>
      </c>
      <c r="AZ102" s="127" t="e">
        <f t="shared" si="95"/>
        <v>#N/A</v>
      </c>
      <c r="BA102" s="88"/>
      <c r="BC102" s="129"/>
    </row>
    <row r="103" spans="1:68" s="49" customFormat="1" ht="27.75" customHeight="1" x14ac:dyDescent="0.2">
      <c r="A103" s="29">
        <f>A98+1</f>
        <v>71</v>
      </c>
      <c r="B103" s="39"/>
      <c r="C103" s="40"/>
      <c r="D103" s="41"/>
      <c r="E103" s="42"/>
      <c r="F103" s="43"/>
      <c r="G103" s="44"/>
      <c r="H103" s="45"/>
      <c r="I103" s="310"/>
      <c r="J103" s="306"/>
      <c r="K103" s="307"/>
      <c r="L103" s="308"/>
      <c r="M103" s="307"/>
      <c r="N103" s="308"/>
      <c r="O103" s="307"/>
      <c r="P103" s="308"/>
      <c r="Q103" s="167"/>
      <c r="R103" s="314"/>
      <c r="S103" s="46"/>
      <c r="T103" s="47"/>
      <c r="U103" s="47"/>
      <c r="V103" s="48"/>
      <c r="W103" s="325"/>
      <c r="X103" s="307"/>
      <c r="Y103" s="308"/>
      <c r="Z103" s="307"/>
      <c r="AA103" s="308"/>
      <c r="AB103" s="167"/>
      <c r="AC103" s="311"/>
      <c r="AD103" s="312"/>
      <c r="AE103" s="312"/>
      <c r="AF103" s="313"/>
      <c r="AG103" s="317"/>
      <c r="AH103" s="167"/>
      <c r="AI103" s="478"/>
      <c r="AJ103" s="478"/>
      <c r="AK103" s="479"/>
      <c r="AL103" s="102"/>
      <c r="AM103" s="124" t="str">
        <f t="shared" ref="AM103:AM112" si="100">IF(B103=0," ",TEXT(B103,"MMM"))</f>
        <v xml:space="preserve"> </v>
      </c>
      <c r="AN103" s="97" t="str">
        <f t="shared" ref="AN103:AN112" si="101">IF(B103=0," ",YEAR(B103))</f>
        <v xml:space="preserve"> </v>
      </c>
      <c r="AO103" s="125"/>
      <c r="AP103" s="125"/>
      <c r="AQ103" s="125"/>
      <c r="AR103" s="125"/>
      <c r="AS103" s="125"/>
      <c r="AT103" s="122" t="e">
        <f t="shared" si="92"/>
        <v>#N/A</v>
      </c>
      <c r="AU103" s="125" t="e">
        <f t="shared" si="93"/>
        <v>#N/A</v>
      </c>
      <c r="AV103" s="126" t="str">
        <f t="shared" ca="1" si="67"/>
        <v/>
      </c>
      <c r="AW103" s="122" t="e">
        <f t="shared" ca="1" si="68"/>
        <v>#N/A</v>
      </c>
      <c r="AX103" s="127" t="e">
        <f t="shared" ca="1" si="69"/>
        <v>#N/A</v>
      </c>
      <c r="AY103" s="100" t="e">
        <f t="shared" si="94"/>
        <v>#N/A</v>
      </c>
      <c r="AZ103" s="127" t="e">
        <f t="shared" si="95"/>
        <v>#N/A</v>
      </c>
      <c r="BA103" s="88"/>
      <c r="BB103" s="125"/>
      <c r="BC103" s="129"/>
      <c r="BD103" s="125"/>
      <c r="BE103" s="125"/>
      <c r="BF103" s="125"/>
      <c r="BG103" s="125"/>
      <c r="BH103" s="125"/>
      <c r="BI103" s="125"/>
      <c r="BJ103" s="125"/>
      <c r="BK103" s="125"/>
      <c r="BL103" s="90"/>
      <c r="BM103" s="90"/>
      <c r="BN103" s="90"/>
      <c r="BO103" s="90"/>
      <c r="BP103" s="90"/>
    </row>
    <row r="104" spans="1:68" s="49" customFormat="1" ht="27.75" customHeight="1" x14ac:dyDescent="0.2">
      <c r="A104" s="22">
        <f>A103+1</f>
        <v>72</v>
      </c>
      <c r="B104" s="50"/>
      <c r="C104" s="51"/>
      <c r="D104" s="52"/>
      <c r="E104" s="53"/>
      <c r="F104" s="54"/>
      <c r="G104" s="55"/>
      <c r="H104" s="56"/>
      <c r="I104" s="304"/>
      <c r="J104" s="57"/>
      <c r="K104" s="58"/>
      <c r="L104" s="59"/>
      <c r="M104" s="58"/>
      <c r="N104" s="59"/>
      <c r="O104" s="58"/>
      <c r="P104" s="59"/>
      <c r="Q104" s="60"/>
      <c r="R104" s="315"/>
      <c r="S104" s="57"/>
      <c r="T104" s="58"/>
      <c r="U104" s="58"/>
      <c r="V104" s="60"/>
      <c r="W104" s="326"/>
      <c r="X104" s="58"/>
      <c r="Y104" s="59"/>
      <c r="Z104" s="58"/>
      <c r="AA104" s="59"/>
      <c r="AB104" s="60"/>
      <c r="AC104" s="61"/>
      <c r="AD104" s="62"/>
      <c r="AE104" s="62"/>
      <c r="AF104" s="63"/>
      <c r="AG104" s="318"/>
      <c r="AH104" s="60"/>
      <c r="AI104" s="476"/>
      <c r="AJ104" s="476"/>
      <c r="AK104" s="477"/>
      <c r="AL104" s="102"/>
      <c r="AM104" s="124" t="str">
        <f t="shared" si="100"/>
        <v xml:space="preserve"> </v>
      </c>
      <c r="AN104" s="97" t="str">
        <f t="shared" si="101"/>
        <v xml:space="preserve"> </v>
      </c>
      <c r="AO104" s="125"/>
      <c r="AP104" s="125"/>
      <c r="AQ104" s="125"/>
      <c r="AR104" s="125"/>
      <c r="AS104" s="125"/>
      <c r="AT104" s="122" t="e">
        <f t="shared" si="92"/>
        <v>#N/A</v>
      </c>
      <c r="AU104" s="125" t="e">
        <f t="shared" si="93"/>
        <v>#N/A</v>
      </c>
      <c r="AV104" s="126" t="str">
        <f t="shared" ca="1" si="67"/>
        <v/>
      </c>
      <c r="AW104" s="122" t="e">
        <f t="shared" ca="1" si="68"/>
        <v>#N/A</v>
      </c>
      <c r="AX104" s="127" t="e">
        <f t="shared" ca="1" si="69"/>
        <v>#N/A</v>
      </c>
      <c r="AY104" s="100" t="e">
        <f t="shared" si="94"/>
        <v>#N/A</v>
      </c>
      <c r="AZ104" s="127" t="e">
        <f t="shared" si="95"/>
        <v>#N/A</v>
      </c>
      <c r="BA104" s="88"/>
      <c r="BB104" s="125"/>
      <c r="BC104" s="129"/>
      <c r="BD104" s="125"/>
      <c r="BE104" s="125"/>
      <c r="BF104" s="125"/>
      <c r="BG104" s="125"/>
      <c r="BH104" s="125"/>
      <c r="BI104" s="125"/>
      <c r="BJ104" s="125"/>
      <c r="BK104" s="125"/>
      <c r="BL104" s="90"/>
      <c r="BM104" s="90"/>
      <c r="BN104" s="90"/>
      <c r="BO104" s="90"/>
      <c r="BP104" s="90"/>
    </row>
    <row r="105" spans="1:68" s="49" customFormat="1" ht="27.75" customHeight="1" x14ac:dyDescent="0.2">
      <c r="A105" s="22">
        <f t="shared" ref="A105:A112" si="102">A104+1</f>
        <v>73</v>
      </c>
      <c r="B105" s="50"/>
      <c r="C105" s="51"/>
      <c r="D105" s="52"/>
      <c r="E105" s="53"/>
      <c r="F105" s="54"/>
      <c r="G105" s="55"/>
      <c r="H105" s="56"/>
      <c r="I105" s="304"/>
      <c r="J105" s="57"/>
      <c r="K105" s="58"/>
      <c r="L105" s="59"/>
      <c r="M105" s="58"/>
      <c r="N105" s="59"/>
      <c r="O105" s="58"/>
      <c r="P105" s="59"/>
      <c r="Q105" s="60"/>
      <c r="R105" s="315"/>
      <c r="S105" s="57"/>
      <c r="T105" s="58"/>
      <c r="U105" s="58"/>
      <c r="V105" s="60"/>
      <c r="W105" s="326"/>
      <c r="X105" s="58"/>
      <c r="Y105" s="59"/>
      <c r="Z105" s="58"/>
      <c r="AA105" s="59"/>
      <c r="AB105" s="60"/>
      <c r="AC105" s="61"/>
      <c r="AD105" s="62"/>
      <c r="AE105" s="62"/>
      <c r="AF105" s="63"/>
      <c r="AG105" s="318"/>
      <c r="AH105" s="60"/>
      <c r="AI105" s="476"/>
      <c r="AJ105" s="476"/>
      <c r="AK105" s="477"/>
      <c r="AL105" s="102"/>
      <c r="AM105" s="124" t="str">
        <f t="shared" si="100"/>
        <v xml:space="preserve"> </v>
      </c>
      <c r="AN105" s="97" t="str">
        <f t="shared" si="101"/>
        <v xml:space="preserve"> </v>
      </c>
      <c r="AO105" s="125"/>
      <c r="AP105" s="125"/>
      <c r="AQ105" s="125"/>
      <c r="AR105" s="125"/>
      <c r="AS105" s="125"/>
      <c r="AT105" s="122" t="e">
        <f t="shared" ref="AT105:AT114" si="103">IF(ISBLANK($B145),NA(),$B145)</f>
        <v>#N/A</v>
      </c>
      <c r="AU105" s="125" t="e">
        <f t="shared" ref="AU105:AU114" si="104">IF(ISBLANK($I145),NA(),$I145)</f>
        <v>#N/A</v>
      </c>
      <c r="AV105" s="126" t="str">
        <f t="shared" ca="1" si="67"/>
        <v/>
      </c>
      <c r="AW105" s="122" t="e">
        <f t="shared" ca="1" si="68"/>
        <v>#N/A</v>
      </c>
      <c r="AX105" s="127" t="e">
        <f t="shared" ca="1" si="69"/>
        <v>#N/A</v>
      </c>
      <c r="AY105" s="100" t="e">
        <f>IF(S145=0,NA(),S145)</f>
        <v>#N/A</v>
      </c>
      <c r="AZ105" s="127" t="e">
        <f>IF(V145=0,NA(),V145)</f>
        <v>#N/A</v>
      </c>
      <c r="BA105" s="88"/>
      <c r="BB105" s="125"/>
      <c r="BC105" s="129"/>
      <c r="BD105" s="125"/>
      <c r="BE105" s="125"/>
      <c r="BF105" s="125"/>
      <c r="BG105" s="125"/>
      <c r="BH105" s="125"/>
      <c r="BI105" s="125"/>
      <c r="BJ105" s="125"/>
      <c r="BK105" s="125"/>
      <c r="BL105" s="90"/>
      <c r="BM105" s="90"/>
      <c r="BN105" s="90"/>
      <c r="BO105" s="90"/>
      <c r="BP105" s="90"/>
    </row>
    <row r="106" spans="1:68" s="49" customFormat="1" ht="27.75" customHeight="1" x14ac:dyDescent="0.2">
      <c r="A106" s="22">
        <f t="shared" si="102"/>
        <v>74</v>
      </c>
      <c r="B106" s="50"/>
      <c r="C106" s="51"/>
      <c r="D106" s="52"/>
      <c r="E106" s="53"/>
      <c r="F106" s="54"/>
      <c r="G106" s="55"/>
      <c r="H106" s="56"/>
      <c r="I106" s="304"/>
      <c r="J106" s="57"/>
      <c r="K106" s="58"/>
      <c r="L106" s="59"/>
      <c r="M106" s="58"/>
      <c r="N106" s="59"/>
      <c r="O106" s="58"/>
      <c r="P106" s="59"/>
      <c r="Q106" s="60"/>
      <c r="R106" s="315"/>
      <c r="S106" s="57"/>
      <c r="T106" s="58"/>
      <c r="U106" s="58"/>
      <c r="V106" s="60"/>
      <c r="W106" s="326"/>
      <c r="X106" s="58"/>
      <c r="Y106" s="59"/>
      <c r="Z106" s="58"/>
      <c r="AA106" s="59"/>
      <c r="AB106" s="60"/>
      <c r="AC106" s="61"/>
      <c r="AD106" s="62"/>
      <c r="AE106" s="62"/>
      <c r="AF106" s="63"/>
      <c r="AG106" s="318"/>
      <c r="AH106" s="60"/>
      <c r="AI106" s="476"/>
      <c r="AJ106" s="476"/>
      <c r="AK106" s="477"/>
      <c r="AL106" s="102"/>
      <c r="AM106" s="124" t="str">
        <f t="shared" si="100"/>
        <v xml:space="preserve"> </v>
      </c>
      <c r="AN106" s="97" t="str">
        <f t="shared" si="101"/>
        <v xml:space="preserve"> </v>
      </c>
      <c r="AO106" s="125"/>
      <c r="AP106" s="125"/>
      <c r="AQ106" s="125"/>
      <c r="AR106" s="125"/>
      <c r="AS106" s="125"/>
      <c r="AT106" s="122" t="e">
        <f t="shared" si="103"/>
        <v>#N/A</v>
      </c>
      <c r="AU106" s="125" t="e">
        <f t="shared" si="104"/>
        <v>#N/A</v>
      </c>
      <c r="AV106" s="126" t="str">
        <f t="shared" ca="1" si="67"/>
        <v/>
      </c>
      <c r="AW106" s="122" t="e">
        <f t="shared" ca="1" si="68"/>
        <v>#N/A</v>
      </c>
      <c r="AX106" s="127" t="e">
        <f t="shared" ca="1" si="69"/>
        <v>#N/A</v>
      </c>
      <c r="AY106" s="100" t="e">
        <f>IF(S146=0,NA(),S146)</f>
        <v>#N/A</v>
      </c>
      <c r="AZ106" s="127" t="e">
        <f t="shared" ref="AZ106:AZ114" si="105">IF(V146=0,NA(),V146)</f>
        <v>#N/A</v>
      </c>
      <c r="BA106" s="88"/>
      <c r="BB106" s="125"/>
      <c r="BC106" s="129"/>
      <c r="BD106" s="125"/>
      <c r="BE106" s="125"/>
      <c r="BF106" s="125"/>
      <c r="BG106" s="125"/>
      <c r="BH106" s="125"/>
      <c r="BI106" s="125"/>
      <c r="BJ106" s="125"/>
      <c r="BK106" s="125"/>
      <c r="BL106" s="90"/>
      <c r="BM106" s="90"/>
      <c r="BN106" s="90"/>
      <c r="BO106" s="90"/>
      <c r="BP106" s="90"/>
    </row>
    <row r="107" spans="1:68" s="49" customFormat="1" ht="27.75" customHeight="1" x14ac:dyDescent="0.2">
      <c r="A107" s="22">
        <f t="shared" si="102"/>
        <v>75</v>
      </c>
      <c r="B107" s="50"/>
      <c r="C107" s="51"/>
      <c r="D107" s="52"/>
      <c r="E107" s="53"/>
      <c r="F107" s="54"/>
      <c r="G107" s="55"/>
      <c r="H107" s="56"/>
      <c r="I107" s="304"/>
      <c r="J107" s="57"/>
      <c r="K107" s="58"/>
      <c r="L107" s="59"/>
      <c r="M107" s="58"/>
      <c r="N107" s="59"/>
      <c r="O107" s="58"/>
      <c r="P107" s="59"/>
      <c r="Q107" s="60"/>
      <c r="R107" s="315"/>
      <c r="S107" s="57"/>
      <c r="T107" s="58"/>
      <c r="U107" s="58"/>
      <c r="V107" s="60"/>
      <c r="W107" s="326"/>
      <c r="X107" s="58"/>
      <c r="Y107" s="59"/>
      <c r="Z107" s="58"/>
      <c r="AA107" s="59"/>
      <c r="AB107" s="60"/>
      <c r="AC107" s="61"/>
      <c r="AD107" s="62"/>
      <c r="AE107" s="62"/>
      <c r="AF107" s="63"/>
      <c r="AG107" s="318"/>
      <c r="AH107" s="60"/>
      <c r="AI107" s="476"/>
      <c r="AJ107" s="476"/>
      <c r="AK107" s="477"/>
      <c r="AL107" s="102"/>
      <c r="AM107" s="124" t="str">
        <f t="shared" si="100"/>
        <v xml:space="preserve"> </v>
      </c>
      <c r="AN107" s="97" t="str">
        <f t="shared" si="101"/>
        <v xml:space="preserve"> </v>
      </c>
      <c r="AO107" s="125"/>
      <c r="AP107" s="125"/>
      <c r="AQ107" s="125"/>
      <c r="AR107" s="125"/>
      <c r="AS107" s="125"/>
      <c r="AT107" s="122" t="e">
        <f t="shared" si="103"/>
        <v>#N/A</v>
      </c>
      <c r="AU107" s="125" t="e">
        <f t="shared" si="104"/>
        <v>#N/A</v>
      </c>
      <c r="AV107" s="126" t="str">
        <f t="shared" ca="1" si="67"/>
        <v/>
      </c>
      <c r="AW107" s="122" t="e">
        <f t="shared" ca="1" si="68"/>
        <v>#N/A</v>
      </c>
      <c r="AX107" s="127" t="e">
        <f t="shared" ca="1" si="69"/>
        <v>#N/A</v>
      </c>
      <c r="AY107" s="100" t="e">
        <f t="shared" ref="AY107:AY114" si="106">IF(S147=0,NA(),S147)</f>
        <v>#N/A</v>
      </c>
      <c r="AZ107" s="127" t="e">
        <f t="shared" si="105"/>
        <v>#N/A</v>
      </c>
      <c r="BA107" s="88"/>
      <c r="BB107" s="125"/>
      <c r="BC107" s="129"/>
      <c r="BD107" s="125"/>
      <c r="BE107" s="125"/>
      <c r="BF107" s="125"/>
      <c r="BG107" s="125"/>
      <c r="BH107" s="125"/>
      <c r="BI107" s="125"/>
      <c r="BJ107" s="125"/>
      <c r="BK107" s="125"/>
      <c r="BL107" s="90"/>
      <c r="BM107" s="90"/>
      <c r="BN107" s="90"/>
      <c r="BO107" s="90"/>
      <c r="BP107" s="90"/>
    </row>
    <row r="108" spans="1:68" s="49" customFormat="1" ht="27.75" customHeight="1" x14ac:dyDescent="0.2">
      <c r="A108" s="22">
        <f t="shared" si="102"/>
        <v>76</v>
      </c>
      <c r="B108" s="50"/>
      <c r="C108" s="51"/>
      <c r="D108" s="52"/>
      <c r="E108" s="53"/>
      <c r="F108" s="54"/>
      <c r="G108" s="55"/>
      <c r="H108" s="56"/>
      <c r="I108" s="304"/>
      <c r="J108" s="57"/>
      <c r="K108" s="58"/>
      <c r="L108" s="59"/>
      <c r="M108" s="58"/>
      <c r="N108" s="59"/>
      <c r="O108" s="58"/>
      <c r="P108" s="59"/>
      <c r="Q108" s="60"/>
      <c r="R108" s="315"/>
      <c r="S108" s="57"/>
      <c r="T108" s="58"/>
      <c r="U108" s="58"/>
      <c r="V108" s="60"/>
      <c r="W108" s="326"/>
      <c r="X108" s="58"/>
      <c r="Y108" s="59"/>
      <c r="Z108" s="58"/>
      <c r="AA108" s="59"/>
      <c r="AB108" s="60"/>
      <c r="AC108" s="61"/>
      <c r="AD108" s="62"/>
      <c r="AE108" s="62"/>
      <c r="AF108" s="63"/>
      <c r="AG108" s="318"/>
      <c r="AH108" s="60"/>
      <c r="AI108" s="476"/>
      <c r="AJ108" s="476"/>
      <c r="AK108" s="477"/>
      <c r="AL108" s="102"/>
      <c r="AM108" s="124" t="str">
        <f t="shared" si="100"/>
        <v xml:space="preserve"> </v>
      </c>
      <c r="AN108" s="97" t="str">
        <f t="shared" si="101"/>
        <v xml:space="preserve"> </v>
      </c>
      <c r="AO108" s="125"/>
      <c r="AP108" s="125"/>
      <c r="AQ108" s="125"/>
      <c r="AR108" s="125"/>
      <c r="AS108" s="125"/>
      <c r="AT108" s="122" t="e">
        <f t="shared" si="103"/>
        <v>#N/A</v>
      </c>
      <c r="AU108" s="125" t="e">
        <f t="shared" si="104"/>
        <v>#N/A</v>
      </c>
      <c r="AV108" s="126" t="str">
        <f t="shared" ca="1" si="67"/>
        <v/>
      </c>
      <c r="AW108" s="122" t="e">
        <f t="shared" ca="1" si="68"/>
        <v>#N/A</v>
      </c>
      <c r="AX108" s="127" t="e">
        <f t="shared" ca="1" si="69"/>
        <v>#N/A</v>
      </c>
      <c r="AY108" s="100" t="e">
        <f t="shared" si="106"/>
        <v>#N/A</v>
      </c>
      <c r="AZ108" s="127" t="e">
        <f t="shared" si="105"/>
        <v>#N/A</v>
      </c>
      <c r="BA108" s="88"/>
      <c r="BB108" s="125"/>
      <c r="BC108" s="129"/>
      <c r="BD108" s="125"/>
      <c r="BE108" s="125"/>
      <c r="BF108" s="125"/>
      <c r="BG108" s="125"/>
      <c r="BH108" s="125"/>
      <c r="BI108" s="125"/>
      <c r="BJ108" s="125"/>
      <c r="BK108" s="125"/>
      <c r="BL108" s="90"/>
      <c r="BM108" s="90"/>
      <c r="BN108" s="90"/>
      <c r="BO108" s="90"/>
      <c r="BP108" s="90"/>
    </row>
    <row r="109" spans="1:68" s="49" customFormat="1" ht="27.75" customHeight="1" x14ac:dyDescent="0.2">
      <c r="A109" s="22">
        <f>A108+1</f>
        <v>77</v>
      </c>
      <c r="B109" s="50"/>
      <c r="C109" s="51"/>
      <c r="D109" s="52"/>
      <c r="E109" s="53"/>
      <c r="F109" s="54"/>
      <c r="G109" s="55"/>
      <c r="H109" s="56"/>
      <c r="I109" s="304"/>
      <c r="J109" s="57"/>
      <c r="K109" s="58"/>
      <c r="L109" s="59"/>
      <c r="M109" s="58"/>
      <c r="N109" s="59"/>
      <c r="O109" s="58"/>
      <c r="P109" s="59"/>
      <c r="Q109" s="60"/>
      <c r="R109" s="315"/>
      <c r="S109" s="57"/>
      <c r="T109" s="58"/>
      <c r="U109" s="58"/>
      <c r="V109" s="60"/>
      <c r="W109" s="326"/>
      <c r="X109" s="58"/>
      <c r="Y109" s="59"/>
      <c r="Z109" s="58"/>
      <c r="AA109" s="59"/>
      <c r="AB109" s="60"/>
      <c r="AC109" s="61"/>
      <c r="AD109" s="62"/>
      <c r="AE109" s="62"/>
      <c r="AF109" s="63"/>
      <c r="AG109" s="318"/>
      <c r="AH109" s="60"/>
      <c r="AI109" s="476"/>
      <c r="AJ109" s="476"/>
      <c r="AK109" s="477"/>
      <c r="AL109" s="102"/>
      <c r="AM109" s="124" t="str">
        <f t="shared" si="100"/>
        <v xml:space="preserve"> </v>
      </c>
      <c r="AN109" s="97" t="str">
        <f t="shared" si="101"/>
        <v xml:space="preserve"> </v>
      </c>
      <c r="AO109" s="125"/>
      <c r="AP109" s="125"/>
      <c r="AQ109" s="125"/>
      <c r="AR109" s="125"/>
      <c r="AS109" s="125"/>
      <c r="AT109" s="122" t="e">
        <f t="shared" si="103"/>
        <v>#N/A</v>
      </c>
      <c r="AU109" s="125" t="e">
        <f t="shared" si="104"/>
        <v>#N/A</v>
      </c>
      <c r="AV109" s="126" t="str">
        <f t="shared" ca="1" si="67"/>
        <v/>
      </c>
      <c r="AW109" s="122" t="e">
        <f t="shared" ca="1" si="68"/>
        <v>#N/A</v>
      </c>
      <c r="AX109" s="127" t="e">
        <f t="shared" ca="1" si="69"/>
        <v>#N/A</v>
      </c>
      <c r="AY109" s="100" t="e">
        <f t="shared" si="106"/>
        <v>#N/A</v>
      </c>
      <c r="AZ109" s="127" t="e">
        <f t="shared" si="105"/>
        <v>#N/A</v>
      </c>
      <c r="BA109" s="88"/>
      <c r="BB109" s="125"/>
      <c r="BC109" s="129"/>
      <c r="BD109" s="125"/>
      <c r="BE109" s="125"/>
      <c r="BF109" s="125"/>
      <c r="BG109" s="125"/>
      <c r="BH109" s="125"/>
      <c r="BI109" s="125"/>
      <c r="BJ109" s="125"/>
      <c r="BK109" s="125"/>
      <c r="BL109" s="90"/>
      <c r="BM109" s="90"/>
      <c r="BN109" s="90"/>
      <c r="BO109" s="90"/>
      <c r="BP109" s="90"/>
    </row>
    <row r="110" spans="1:68" s="49" customFormat="1" ht="27.75" customHeight="1" x14ac:dyDescent="0.2">
      <c r="A110" s="22">
        <f t="shared" si="102"/>
        <v>78</v>
      </c>
      <c r="B110" s="50"/>
      <c r="C110" s="51"/>
      <c r="D110" s="52"/>
      <c r="E110" s="53"/>
      <c r="F110" s="54"/>
      <c r="G110" s="55"/>
      <c r="H110" s="56"/>
      <c r="I110" s="304"/>
      <c r="J110" s="57"/>
      <c r="K110" s="58"/>
      <c r="L110" s="59"/>
      <c r="M110" s="58"/>
      <c r="N110" s="59"/>
      <c r="O110" s="58"/>
      <c r="P110" s="59"/>
      <c r="Q110" s="60"/>
      <c r="R110" s="315"/>
      <c r="S110" s="57"/>
      <c r="T110" s="58"/>
      <c r="U110" s="58"/>
      <c r="V110" s="60"/>
      <c r="W110" s="326"/>
      <c r="X110" s="58"/>
      <c r="Y110" s="59"/>
      <c r="Z110" s="58"/>
      <c r="AA110" s="59"/>
      <c r="AB110" s="60"/>
      <c r="AC110" s="61"/>
      <c r="AD110" s="62"/>
      <c r="AE110" s="62"/>
      <c r="AF110" s="63"/>
      <c r="AG110" s="318"/>
      <c r="AH110" s="60"/>
      <c r="AI110" s="476"/>
      <c r="AJ110" s="476"/>
      <c r="AK110" s="477"/>
      <c r="AL110" s="102"/>
      <c r="AM110" s="124" t="str">
        <f t="shared" si="100"/>
        <v xml:space="preserve"> </v>
      </c>
      <c r="AN110" s="97" t="str">
        <f t="shared" si="101"/>
        <v xml:space="preserve"> </v>
      </c>
      <c r="AO110" s="125"/>
      <c r="AP110" s="125"/>
      <c r="AQ110" s="125"/>
      <c r="AR110" s="125"/>
      <c r="AS110" s="125"/>
      <c r="AT110" s="122" t="e">
        <f t="shared" si="103"/>
        <v>#N/A</v>
      </c>
      <c r="AU110" s="125" t="e">
        <f t="shared" si="104"/>
        <v>#N/A</v>
      </c>
      <c r="AV110" s="126" t="str">
        <f t="shared" ca="1" si="67"/>
        <v/>
      </c>
      <c r="AW110" s="122" t="e">
        <f t="shared" ca="1" si="68"/>
        <v>#N/A</v>
      </c>
      <c r="AX110" s="127" t="e">
        <f t="shared" ca="1" si="69"/>
        <v>#N/A</v>
      </c>
      <c r="AY110" s="100" t="e">
        <f t="shared" si="106"/>
        <v>#N/A</v>
      </c>
      <c r="AZ110" s="127" t="e">
        <f t="shared" si="105"/>
        <v>#N/A</v>
      </c>
      <c r="BA110" s="88"/>
      <c r="BB110" s="125"/>
      <c r="BC110" s="129"/>
      <c r="BD110" s="125"/>
      <c r="BE110" s="125"/>
      <c r="BF110" s="125"/>
      <c r="BG110" s="125"/>
      <c r="BH110" s="125"/>
      <c r="BI110" s="125"/>
      <c r="BJ110" s="125"/>
      <c r="BK110" s="125"/>
      <c r="BL110" s="90"/>
      <c r="BM110" s="90"/>
      <c r="BN110" s="90"/>
      <c r="BO110" s="90"/>
      <c r="BP110" s="90"/>
    </row>
    <row r="111" spans="1:68" s="49" customFormat="1" ht="27.75" customHeight="1" x14ac:dyDescent="0.2">
      <c r="A111" s="22">
        <f t="shared" si="102"/>
        <v>79</v>
      </c>
      <c r="B111" s="50"/>
      <c r="C111" s="51"/>
      <c r="D111" s="52"/>
      <c r="E111" s="53"/>
      <c r="F111" s="54"/>
      <c r="G111" s="55"/>
      <c r="H111" s="56"/>
      <c r="I111" s="304"/>
      <c r="J111" s="57"/>
      <c r="K111" s="58"/>
      <c r="L111" s="59"/>
      <c r="M111" s="58"/>
      <c r="N111" s="59"/>
      <c r="O111" s="58"/>
      <c r="P111" s="59"/>
      <c r="Q111" s="60"/>
      <c r="R111" s="315"/>
      <c r="S111" s="57"/>
      <c r="T111" s="58"/>
      <c r="U111" s="58"/>
      <c r="V111" s="60"/>
      <c r="W111" s="326"/>
      <c r="X111" s="58"/>
      <c r="Y111" s="59"/>
      <c r="Z111" s="58"/>
      <c r="AA111" s="59"/>
      <c r="AB111" s="60"/>
      <c r="AC111" s="61"/>
      <c r="AD111" s="62"/>
      <c r="AE111" s="62"/>
      <c r="AF111" s="63"/>
      <c r="AG111" s="318"/>
      <c r="AH111" s="60"/>
      <c r="AI111" s="476"/>
      <c r="AJ111" s="476"/>
      <c r="AK111" s="477"/>
      <c r="AL111" s="102"/>
      <c r="AM111" s="124" t="str">
        <f t="shared" si="100"/>
        <v xml:space="preserve"> </v>
      </c>
      <c r="AN111" s="97" t="str">
        <f t="shared" si="101"/>
        <v xml:space="preserve"> </v>
      </c>
      <c r="AO111" s="125"/>
      <c r="AP111" s="125"/>
      <c r="AQ111" s="125"/>
      <c r="AR111" s="125"/>
      <c r="AS111" s="125"/>
      <c r="AT111" s="122" t="e">
        <f t="shared" si="103"/>
        <v>#N/A</v>
      </c>
      <c r="AU111" s="125" t="e">
        <f t="shared" si="104"/>
        <v>#N/A</v>
      </c>
      <c r="AV111" s="126" t="str">
        <f t="shared" ca="1" si="67"/>
        <v/>
      </c>
      <c r="AW111" s="122" t="e">
        <f t="shared" ca="1" si="68"/>
        <v>#N/A</v>
      </c>
      <c r="AX111" s="127" t="e">
        <f t="shared" ca="1" si="69"/>
        <v>#N/A</v>
      </c>
      <c r="AY111" s="100" t="e">
        <f t="shared" si="106"/>
        <v>#N/A</v>
      </c>
      <c r="AZ111" s="127" t="e">
        <f t="shared" si="105"/>
        <v>#N/A</v>
      </c>
      <c r="BA111" s="125"/>
      <c r="BB111" s="125"/>
      <c r="BC111" s="129"/>
      <c r="BD111" s="125"/>
      <c r="BE111" s="125"/>
      <c r="BF111" s="125"/>
      <c r="BG111" s="125"/>
      <c r="BH111" s="125"/>
      <c r="BI111" s="125"/>
      <c r="BJ111" s="125"/>
      <c r="BK111" s="125"/>
      <c r="BL111" s="90"/>
      <c r="BM111" s="90"/>
      <c r="BN111" s="90"/>
      <c r="BO111" s="90"/>
      <c r="BP111" s="90"/>
    </row>
    <row r="112" spans="1:68" s="49" customFormat="1" ht="27.75" customHeight="1" thickBot="1" x14ac:dyDescent="0.25">
      <c r="A112" s="23">
        <f t="shared" si="102"/>
        <v>80</v>
      </c>
      <c r="B112" s="64"/>
      <c r="C112" s="65"/>
      <c r="D112" s="66"/>
      <c r="E112" s="67"/>
      <c r="F112" s="68"/>
      <c r="G112" s="69"/>
      <c r="H112" s="70"/>
      <c r="I112" s="305"/>
      <c r="J112" s="71"/>
      <c r="K112" s="72"/>
      <c r="L112" s="73"/>
      <c r="M112" s="72"/>
      <c r="N112" s="73"/>
      <c r="O112" s="72"/>
      <c r="P112" s="73"/>
      <c r="Q112" s="74"/>
      <c r="R112" s="316"/>
      <c r="S112" s="71"/>
      <c r="T112" s="72"/>
      <c r="U112" s="72"/>
      <c r="V112" s="74"/>
      <c r="W112" s="327"/>
      <c r="X112" s="72"/>
      <c r="Y112" s="73"/>
      <c r="Z112" s="72"/>
      <c r="AA112" s="73"/>
      <c r="AB112" s="74"/>
      <c r="AC112" s="75"/>
      <c r="AD112" s="76"/>
      <c r="AE112" s="76"/>
      <c r="AF112" s="77"/>
      <c r="AG112" s="319"/>
      <c r="AH112" s="74"/>
      <c r="AI112" s="480"/>
      <c r="AJ112" s="480"/>
      <c r="AK112" s="481"/>
      <c r="AL112" s="102"/>
      <c r="AM112" s="124" t="str">
        <f t="shared" si="100"/>
        <v xml:space="preserve"> </v>
      </c>
      <c r="AN112" s="97" t="str">
        <f t="shared" si="101"/>
        <v xml:space="preserve"> </v>
      </c>
      <c r="AO112" s="125"/>
      <c r="AP112" s="125"/>
      <c r="AQ112" s="125"/>
      <c r="AR112" s="125"/>
      <c r="AS112" s="125"/>
      <c r="AT112" s="122" t="e">
        <f t="shared" si="103"/>
        <v>#N/A</v>
      </c>
      <c r="AU112" s="125" t="e">
        <f t="shared" si="104"/>
        <v>#N/A</v>
      </c>
      <c r="AV112" s="126" t="str">
        <f t="shared" ca="1" si="67"/>
        <v/>
      </c>
      <c r="AW112" s="122" t="e">
        <f t="shared" ca="1" si="68"/>
        <v>#N/A</v>
      </c>
      <c r="AX112" s="127" t="e">
        <f t="shared" ca="1" si="69"/>
        <v>#N/A</v>
      </c>
      <c r="AY112" s="100" t="e">
        <f t="shared" si="106"/>
        <v>#N/A</v>
      </c>
      <c r="AZ112" s="127" t="e">
        <f t="shared" si="105"/>
        <v>#N/A</v>
      </c>
      <c r="BA112" s="125"/>
      <c r="BB112" s="125"/>
      <c r="BC112" s="129"/>
      <c r="BD112" s="125"/>
      <c r="BE112" s="125"/>
      <c r="BF112" s="125"/>
      <c r="BG112" s="125"/>
      <c r="BH112" s="125"/>
      <c r="BI112" s="125"/>
      <c r="BJ112" s="125"/>
      <c r="BK112" s="125"/>
      <c r="BL112" s="90"/>
      <c r="BM112" s="90"/>
      <c r="BN112" s="90"/>
      <c r="BO112" s="90"/>
      <c r="BP112" s="90"/>
    </row>
    <row r="113" spans="1:68" ht="4.5" customHeight="1" thickBot="1" x14ac:dyDescent="0.25">
      <c r="A113" s="89">
        <f>AK116</f>
        <v>8</v>
      </c>
      <c r="B113" s="271"/>
      <c r="C113" s="271"/>
      <c r="D113" s="271"/>
      <c r="E113" s="271"/>
      <c r="F113" s="271"/>
      <c r="G113" s="271"/>
      <c r="H113" s="271"/>
      <c r="I113" s="271"/>
      <c r="J113" s="309"/>
      <c r="K113" s="309"/>
      <c r="L113" s="309"/>
      <c r="M113" s="309"/>
      <c r="N113" s="309"/>
      <c r="O113" s="309"/>
      <c r="P113" s="309"/>
      <c r="Q113" s="309"/>
      <c r="R113" s="309"/>
      <c r="S113" s="324"/>
      <c r="T113" s="324"/>
      <c r="U113" s="324"/>
      <c r="V113" s="324"/>
      <c r="W113" s="324"/>
      <c r="X113" s="324"/>
      <c r="Y113" s="324"/>
      <c r="Z113" s="324"/>
      <c r="AA113" s="324"/>
      <c r="AB113" s="324"/>
      <c r="AC113" s="309"/>
      <c r="AD113" s="272"/>
      <c r="AE113" s="273"/>
      <c r="AF113" s="272"/>
      <c r="AG113" s="274"/>
      <c r="AH113" s="474"/>
      <c r="AI113" s="475"/>
      <c r="AJ113" s="475"/>
      <c r="AK113" s="475"/>
      <c r="AL113" s="33"/>
      <c r="AM113" s="33"/>
      <c r="AN113" s="33"/>
      <c r="AT113" s="122" t="e">
        <f t="shared" si="103"/>
        <v>#N/A</v>
      </c>
      <c r="AU113" s="125" t="e">
        <f t="shared" si="104"/>
        <v>#N/A</v>
      </c>
      <c r="AV113" s="126" t="str">
        <f t="shared" ca="1" si="67"/>
        <v/>
      </c>
      <c r="AW113" s="122" t="e">
        <f t="shared" ca="1" si="68"/>
        <v>#N/A</v>
      </c>
      <c r="AX113" s="127" t="e">
        <f t="shared" ca="1" si="69"/>
        <v>#N/A</v>
      </c>
      <c r="AY113" s="100" t="e">
        <f t="shared" si="106"/>
        <v>#N/A</v>
      </c>
      <c r="AZ113" s="127" t="e">
        <f t="shared" si="105"/>
        <v>#N/A</v>
      </c>
      <c r="BC113" s="129"/>
    </row>
    <row r="114" spans="1:68" ht="26.25" customHeight="1" x14ac:dyDescent="0.2">
      <c r="A114" s="180">
        <f>A100+1</f>
        <v>8</v>
      </c>
      <c r="B114" s="501"/>
      <c r="C114" s="501"/>
      <c r="D114" s="501"/>
      <c r="E114" s="502"/>
      <c r="F114" s="493" t="str">
        <f>F100</f>
        <v>TOTAL DE ESTA PÁGINA</v>
      </c>
      <c r="G114" s="494"/>
      <c r="H114" s="495"/>
      <c r="I114" s="348" t="str">
        <f t="shared" ref="I114:AB114" si="107">IF(SUM(I103:I113)=0," ",SUM(I103:I113))</f>
        <v xml:space="preserve"> </v>
      </c>
      <c r="J114" s="349" t="str">
        <f t="shared" si="107"/>
        <v xml:space="preserve"> </v>
      </c>
      <c r="K114" s="350" t="str">
        <f t="shared" si="107"/>
        <v xml:space="preserve"> </v>
      </c>
      <c r="L114" s="351" t="str">
        <f t="shared" si="107"/>
        <v xml:space="preserve"> </v>
      </c>
      <c r="M114" s="350" t="str">
        <f t="shared" si="107"/>
        <v xml:space="preserve"> </v>
      </c>
      <c r="N114" s="351" t="str">
        <f t="shared" si="107"/>
        <v xml:space="preserve"> </v>
      </c>
      <c r="O114" s="350" t="str">
        <f t="shared" si="107"/>
        <v xml:space="preserve"> </v>
      </c>
      <c r="P114" s="351" t="str">
        <f t="shared" si="107"/>
        <v xml:space="preserve"> </v>
      </c>
      <c r="Q114" s="352" t="str">
        <f t="shared" si="107"/>
        <v xml:space="preserve"> </v>
      </c>
      <c r="R114" s="353"/>
      <c r="S114" s="349" t="str">
        <f t="shared" si="107"/>
        <v xml:space="preserve"> </v>
      </c>
      <c r="T114" s="350" t="str">
        <f t="shared" si="107"/>
        <v xml:space="preserve"> </v>
      </c>
      <c r="U114" s="350" t="str">
        <f t="shared" si="107"/>
        <v xml:space="preserve"> </v>
      </c>
      <c r="V114" s="350" t="str">
        <f t="shared" si="107"/>
        <v xml:space="preserve"> </v>
      </c>
      <c r="W114" s="351" t="str">
        <f t="shared" si="107"/>
        <v xml:space="preserve"> </v>
      </c>
      <c r="X114" s="350" t="str">
        <f t="shared" si="107"/>
        <v xml:space="preserve"> </v>
      </c>
      <c r="Y114" s="351" t="str">
        <f t="shared" si="107"/>
        <v xml:space="preserve"> </v>
      </c>
      <c r="Z114" s="350" t="str">
        <f t="shared" si="107"/>
        <v xml:space="preserve"> </v>
      </c>
      <c r="AA114" s="351" t="str">
        <f t="shared" si="107"/>
        <v xml:space="preserve"> </v>
      </c>
      <c r="AB114" s="352" t="str">
        <f t="shared" si="107"/>
        <v xml:space="preserve"> </v>
      </c>
      <c r="AC114" s="354" t="str">
        <f>IF(SUM(AC103:AC112)=0," ",SUM(AC103:AC112))</f>
        <v xml:space="preserve"> </v>
      </c>
      <c r="AD114" s="355" t="str">
        <f>IF(SUM(AD103:AD112)=0," ",SUM(AD103:AD112))</f>
        <v xml:space="preserve"> </v>
      </c>
      <c r="AE114" s="355" t="str">
        <f>IF(SUM(AE103:AE112)=0," ",SUM(AE103:AE112))</f>
        <v xml:space="preserve"> </v>
      </c>
      <c r="AF114" s="356" t="str">
        <f>IF(SUM(AF103:AF112)=0," ",SUM(AF103:AF112))</f>
        <v xml:space="preserve"> </v>
      </c>
      <c r="AG114" s="357" t="str">
        <f>IF(SUM(AG103:AG112)=0," ",SUM(AG103:AG112))</f>
        <v xml:space="preserve"> </v>
      </c>
      <c r="AH114" s="482" t="str">
        <f>AH100</f>
        <v>Certifico que todos los datos en esta
bitácora son fidedignos</v>
      </c>
      <c r="AI114" s="483"/>
      <c r="AJ114" s="483"/>
      <c r="AK114" s="484"/>
      <c r="AL114" s="131"/>
      <c r="AM114" s="131"/>
      <c r="AN114" s="131"/>
      <c r="AT114" s="122" t="e">
        <f t="shared" si="103"/>
        <v>#N/A</v>
      </c>
      <c r="AU114" s="125" t="e">
        <f t="shared" si="104"/>
        <v>#N/A</v>
      </c>
      <c r="AV114" s="126" t="str">
        <f t="shared" ca="1" si="67"/>
        <v/>
      </c>
      <c r="AW114" s="122" t="e">
        <f t="shared" ca="1" si="68"/>
        <v>#N/A</v>
      </c>
      <c r="AX114" s="127" t="e">
        <f t="shared" ca="1" si="69"/>
        <v>#N/A</v>
      </c>
      <c r="AY114" s="100" t="e">
        <f t="shared" si="106"/>
        <v>#N/A</v>
      </c>
      <c r="AZ114" s="127" t="e">
        <f t="shared" si="105"/>
        <v>#N/A</v>
      </c>
      <c r="BA114" s="88"/>
      <c r="BC114" s="129"/>
    </row>
    <row r="115" spans="1:68" ht="26.25" customHeight="1" x14ac:dyDescent="0.2">
      <c r="A115" s="499"/>
      <c r="B115" s="503"/>
      <c r="C115" s="503"/>
      <c r="D115" s="503"/>
      <c r="E115" s="504"/>
      <c r="F115" s="496" t="str">
        <f>F101</f>
        <v>TOTAL PÁGINA ANTERIOR</v>
      </c>
      <c r="G115" s="497"/>
      <c r="H115" s="498"/>
      <c r="I115" s="358">
        <f>I102</f>
        <v>6.25</v>
      </c>
      <c r="J115" s="359">
        <f t="shared" ref="J115:AG115" si="108">J102</f>
        <v>6.25</v>
      </c>
      <c r="K115" s="360" t="str">
        <f t="shared" si="108"/>
        <v xml:space="preserve"> </v>
      </c>
      <c r="L115" s="361" t="str">
        <f t="shared" si="108"/>
        <v xml:space="preserve"> </v>
      </c>
      <c r="M115" s="360" t="str">
        <f t="shared" si="108"/>
        <v xml:space="preserve"> </v>
      </c>
      <c r="N115" s="361" t="str">
        <f t="shared" si="108"/>
        <v xml:space="preserve"> </v>
      </c>
      <c r="O115" s="360" t="str">
        <f t="shared" si="108"/>
        <v xml:space="preserve"> </v>
      </c>
      <c r="P115" s="361" t="str">
        <f t="shared" si="108"/>
        <v xml:space="preserve"> </v>
      </c>
      <c r="Q115" s="362" t="str">
        <f t="shared" si="108"/>
        <v xml:space="preserve"> </v>
      </c>
      <c r="R115" s="363"/>
      <c r="S115" s="359" t="str">
        <f t="shared" si="108"/>
        <v xml:space="preserve"> </v>
      </c>
      <c r="T115" s="360">
        <f t="shared" si="108"/>
        <v>8.75</v>
      </c>
      <c r="U115" s="360">
        <f t="shared" si="108"/>
        <v>10</v>
      </c>
      <c r="V115" s="360">
        <f t="shared" si="108"/>
        <v>2.5</v>
      </c>
      <c r="W115" s="361" t="str">
        <f t="shared" si="108"/>
        <v xml:space="preserve"> </v>
      </c>
      <c r="X115" s="360" t="str">
        <f t="shared" si="108"/>
        <v xml:space="preserve"> </v>
      </c>
      <c r="Y115" s="361">
        <f t="shared" si="108"/>
        <v>2.5</v>
      </c>
      <c r="Z115" s="360" t="str">
        <f t="shared" si="108"/>
        <v xml:space="preserve"> </v>
      </c>
      <c r="AA115" s="361">
        <f t="shared" si="108"/>
        <v>3.75</v>
      </c>
      <c r="AB115" s="362" t="str">
        <f t="shared" si="108"/>
        <v xml:space="preserve"> </v>
      </c>
      <c r="AC115" s="364">
        <f t="shared" si="108"/>
        <v>9</v>
      </c>
      <c r="AD115" s="365" t="str">
        <f t="shared" si="108"/>
        <v xml:space="preserve"> </v>
      </c>
      <c r="AE115" s="365">
        <f t="shared" si="108"/>
        <v>9</v>
      </c>
      <c r="AF115" s="366" t="str">
        <f t="shared" si="108"/>
        <v xml:space="preserve"> </v>
      </c>
      <c r="AG115" s="367">
        <f t="shared" si="108"/>
        <v>11</v>
      </c>
      <c r="AH115" s="487"/>
      <c r="AI115" s="488"/>
      <c r="AJ115" s="488"/>
      <c r="AK115" s="489"/>
      <c r="AL115" s="131"/>
      <c r="AM115" s="131"/>
      <c r="AN115" s="131"/>
      <c r="AT115" s="122" t="e">
        <f t="shared" ref="AT115:AT124" si="109">IF(ISBLANK($B159),NA(),$B159)</f>
        <v>#N/A</v>
      </c>
      <c r="AU115" s="125" t="e">
        <f t="shared" ref="AU115:AU124" si="110">IF(ISBLANK($I159),NA(),$I159)</f>
        <v>#N/A</v>
      </c>
      <c r="AV115" s="126" t="str">
        <f t="shared" ca="1" si="67"/>
        <v/>
      </c>
      <c r="AW115" s="122" t="e">
        <f t="shared" ca="1" si="68"/>
        <v>#N/A</v>
      </c>
      <c r="AX115" s="127" t="e">
        <f t="shared" ca="1" si="69"/>
        <v>#N/A</v>
      </c>
      <c r="AY115" s="100" t="e">
        <f>IF(S159=0,NA(),S159)</f>
        <v>#N/A</v>
      </c>
      <c r="AZ115" s="127" t="e">
        <f>IF(V159=0,NA(),V159)</f>
        <v>#N/A</v>
      </c>
      <c r="BA115" s="88"/>
      <c r="BC115" s="129"/>
    </row>
    <row r="116" spans="1:68" ht="26.25" customHeight="1" thickBot="1" x14ac:dyDescent="0.25">
      <c r="A116" s="500"/>
      <c r="B116" s="505" t="str">
        <f>B102</f>
        <v>Entidad que certifica Hrs. de vuelo
TIMBRE Y FIRMA</v>
      </c>
      <c r="C116" s="505"/>
      <c r="D116" s="505"/>
      <c r="E116" s="506"/>
      <c r="F116" s="490" t="str">
        <f>F102</f>
        <v>TOTAL A LA FECHA</v>
      </c>
      <c r="G116" s="491"/>
      <c r="H116" s="492"/>
      <c r="I116" s="31">
        <f t="shared" ref="I116:O116" si="111">IF(SUM(I114:I115)=0," ",SUM(I114:I115))</f>
        <v>6.25</v>
      </c>
      <c r="J116" s="27">
        <f t="shared" si="111"/>
        <v>6.25</v>
      </c>
      <c r="K116" s="24" t="str">
        <f t="shared" si="111"/>
        <v xml:space="preserve"> </v>
      </c>
      <c r="L116" s="25" t="str">
        <f t="shared" si="111"/>
        <v xml:space="preserve"> </v>
      </c>
      <c r="M116" s="24" t="str">
        <f t="shared" si="111"/>
        <v xml:space="preserve"> </v>
      </c>
      <c r="N116" s="25" t="str">
        <f t="shared" si="111"/>
        <v xml:space="preserve"> </v>
      </c>
      <c r="O116" s="24" t="str">
        <f t="shared" si="111"/>
        <v xml:space="preserve"> </v>
      </c>
      <c r="P116" s="25" t="str">
        <f t="shared" ref="P116:AG116" si="112">IF(SUM(P114:P115)=0," ",SUM(P114:P115))</f>
        <v xml:space="preserve"> </v>
      </c>
      <c r="Q116" s="26" t="str">
        <f t="shared" si="112"/>
        <v xml:space="preserve"> </v>
      </c>
      <c r="R116" s="321"/>
      <c r="S116" s="27" t="str">
        <f t="shared" si="112"/>
        <v xml:space="preserve"> </v>
      </c>
      <c r="T116" s="24">
        <f t="shared" si="112"/>
        <v>8.75</v>
      </c>
      <c r="U116" s="24">
        <f t="shared" si="112"/>
        <v>10</v>
      </c>
      <c r="V116" s="24">
        <f t="shared" si="112"/>
        <v>2.5</v>
      </c>
      <c r="W116" s="25" t="str">
        <f t="shared" si="112"/>
        <v xml:space="preserve"> </v>
      </c>
      <c r="X116" s="24" t="str">
        <f t="shared" si="112"/>
        <v xml:space="preserve"> </v>
      </c>
      <c r="Y116" s="25">
        <f t="shared" si="112"/>
        <v>2.5</v>
      </c>
      <c r="Z116" s="24" t="str">
        <f t="shared" si="112"/>
        <v xml:space="preserve"> </v>
      </c>
      <c r="AA116" s="25">
        <f t="shared" si="112"/>
        <v>3.75</v>
      </c>
      <c r="AB116" s="26" t="str">
        <f t="shared" si="112"/>
        <v xml:space="preserve"> </v>
      </c>
      <c r="AC116" s="323">
        <f t="shared" si="112"/>
        <v>9</v>
      </c>
      <c r="AD116" s="28" t="str">
        <f t="shared" si="112"/>
        <v xml:space="preserve"> </v>
      </c>
      <c r="AE116" s="28">
        <f t="shared" si="112"/>
        <v>9</v>
      </c>
      <c r="AF116" s="30" t="str">
        <f t="shared" si="112"/>
        <v xml:space="preserve"> </v>
      </c>
      <c r="AG116" s="32">
        <f t="shared" si="112"/>
        <v>11</v>
      </c>
      <c r="AH116" s="485" t="str">
        <f>AH102</f>
        <v>_____________________________
FIRMA PILOTO</v>
      </c>
      <c r="AI116" s="486"/>
      <c r="AJ116" s="486"/>
      <c r="AK116" s="181">
        <f>A114</f>
        <v>8</v>
      </c>
      <c r="AL116" s="132"/>
      <c r="AM116" s="132"/>
      <c r="AN116" s="132"/>
      <c r="AT116" s="122" t="e">
        <f t="shared" si="109"/>
        <v>#N/A</v>
      </c>
      <c r="AU116" s="125" t="e">
        <f t="shared" si="110"/>
        <v>#N/A</v>
      </c>
      <c r="AV116" s="126" t="str">
        <f t="shared" ca="1" si="67"/>
        <v/>
      </c>
      <c r="AW116" s="122" t="e">
        <f t="shared" ca="1" si="68"/>
        <v>#N/A</v>
      </c>
      <c r="AX116" s="127" t="e">
        <f t="shared" ca="1" si="69"/>
        <v>#N/A</v>
      </c>
      <c r="AY116" s="100" t="e">
        <f t="shared" ref="AY116:AY124" si="113">IF(S160=0,NA(),S160)</f>
        <v>#N/A</v>
      </c>
      <c r="AZ116" s="127" t="e">
        <f t="shared" ref="AZ116:AZ124" si="114">IF(V160=0,NA(),V160)</f>
        <v>#N/A</v>
      </c>
      <c r="BA116" s="88"/>
      <c r="BC116" s="129"/>
    </row>
    <row r="117" spans="1:68" s="49" customFormat="1" ht="27.75" customHeight="1" x14ac:dyDescent="0.2">
      <c r="A117" s="29">
        <f>A112+1</f>
        <v>81</v>
      </c>
      <c r="B117" s="39"/>
      <c r="C117" s="40"/>
      <c r="D117" s="41"/>
      <c r="E117" s="42"/>
      <c r="F117" s="43"/>
      <c r="G117" s="44"/>
      <c r="H117" s="45"/>
      <c r="I117" s="310"/>
      <c r="J117" s="306"/>
      <c r="K117" s="307"/>
      <c r="L117" s="308"/>
      <c r="M117" s="307"/>
      <c r="N117" s="308"/>
      <c r="O117" s="307"/>
      <c r="P117" s="308"/>
      <c r="Q117" s="167"/>
      <c r="R117" s="314"/>
      <c r="S117" s="46"/>
      <c r="T117" s="47"/>
      <c r="U117" s="47"/>
      <c r="V117" s="48"/>
      <c r="W117" s="325"/>
      <c r="X117" s="307"/>
      <c r="Y117" s="308"/>
      <c r="Z117" s="307"/>
      <c r="AA117" s="308"/>
      <c r="AB117" s="167"/>
      <c r="AC117" s="311"/>
      <c r="AD117" s="312"/>
      <c r="AE117" s="312"/>
      <c r="AF117" s="313"/>
      <c r="AG117" s="317"/>
      <c r="AH117" s="167"/>
      <c r="AI117" s="478"/>
      <c r="AJ117" s="478"/>
      <c r="AK117" s="479"/>
      <c r="AL117" s="102"/>
      <c r="AM117" s="124" t="str">
        <f t="shared" ref="AM117:AM126" si="115">IF(B117=0," ",TEXT(B117,"MMM"))</f>
        <v xml:space="preserve"> </v>
      </c>
      <c r="AN117" s="97" t="str">
        <f t="shared" ref="AN117:AN126" si="116">IF(B117=0," ",YEAR(B117))</f>
        <v xml:space="preserve"> </v>
      </c>
      <c r="AO117" s="125"/>
      <c r="AP117" s="125"/>
      <c r="AQ117" s="125"/>
      <c r="AR117" s="125"/>
      <c r="AS117" s="125"/>
      <c r="AT117" s="122" t="e">
        <f t="shared" si="109"/>
        <v>#N/A</v>
      </c>
      <c r="AU117" s="125" t="e">
        <f t="shared" si="110"/>
        <v>#N/A</v>
      </c>
      <c r="AV117" s="126" t="str">
        <f t="shared" ca="1" si="67"/>
        <v/>
      </c>
      <c r="AW117" s="122" t="e">
        <f t="shared" ca="1" si="68"/>
        <v>#N/A</v>
      </c>
      <c r="AX117" s="127" t="e">
        <f t="shared" ca="1" si="69"/>
        <v>#N/A</v>
      </c>
      <c r="AY117" s="100" t="e">
        <f t="shared" si="113"/>
        <v>#N/A</v>
      </c>
      <c r="AZ117" s="127" t="e">
        <f t="shared" si="114"/>
        <v>#N/A</v>
      </c>
      <c r="BA117" s="88"/>
      <c r="BB117" s="125"/>
      <c r="BC117" s="129"/>
      <c r="BD117" s="125"/>
      <c r="BE117" s="125"/>
      <c r="BF117" s="125"/>
      <c r="BG117" s="125"/>
      <c r="BH117" s="125"/>
      <c r="BI117" s="125"/>
      <c r="BJ117" s="125"/>
      <c r="BK117" s="125"/>
      <c r="BL117" s="90"/>
      <c r="BM117" s="90"/>
      <c r="BN117" s="90"/>
      <c r="BO117" s="90"/>
      <c r="BP117" s="90"/>
    </row>
    <row r="118" spans="1:68" s="49" customFormat="1" ht="27.75" customHeight="1" x14ac:dyDescent="0.2">
      <c r="A118" s="22">
        <f>A117+1</f>
        <v>82</v>
      </c>
      <c r="B118" s="50"/>
      <c r="C118" s="51"/>
      <c r="D118" s="52"/>
      <c r="E118" s="53"/>
      <c r="F118" s="54"/>
      <c r="G118" s="55"/>
      <c r="H118" s="56"/>
      <c r="I118" s="304"/>
      <c r="J118" s="57"/>
      <c r="K118" s="58"/>
      <c r="L118" s="59"/>
      <c r="M118" s="58"/>
      <c r="N118" s="59"/>
      <c r="O118" s="58"/>
      <c r="P118" s="59"/>
      <c r="Q118" s="60"/>
      <c r="R118" s="315"/>
      <c r="S118" s="57"/>
      <c r="T118" s="58"/>
      <c r="U118" s="58"/>
      <c r="V118" s="60"/>
      <c r="W118" s="326"/>
      <c r="X118" s="58"/>
      <c r="Y118" s="59"/>
      <c r="Z118" s="58"/>
      <c r="AA118" s="59"/>
      <c r="AB118" s="60"/>
      <c r="AC118" s="61"/>
      <c r="AD118" s="62"/>
      <c r="AE118" s="62"/>
      <c r="AF118" s="63"/>
      <c r="AG118" s="318"/>
      <c r="AH118" s="60"/>
      <c r="AI118" s="476"/>
      <c r="AJ118" s="476"/>
      <c r="AK118" s="477"/>
      <c r="AL118" s="102"/>
      <c r="AM118" s="124" t="str">
        <f t="shared" si="115"/>
        <v xml:space="preserve"> </v>
      </c>
      <c r="AN118" s="97" t="str">
        <f t="shared" si="116"/>
        <v xml:space="preserve"> </v>
      </c>
      <c r="AO118" s="125"/>
      <c r="AP118" s="125"/>
      <c r="AQ118" s="125"/>
      <c r="AR118" s="125"/>
      <c r="AS118" s="125"/>
      <c r="AT118" s="122" t="e">
        <f t="shared" si="109"/>
        <v>#N/A</v>
      </c>
      <c r="AU118" s="125" t="e">
        <f t="shared" si="110"/>
        <v>#N/A</v>
      </c>
      <c r="AV118" s="126" t="str">
        <f t="shared" ca="1" si="67"/>
        <v/>
      </c>
      <c r="AW118" s="122" t="e">
        <f t="shared" ca="1" si="68"/>
        <v>#N/A</v>
      </c>
      <c r="AX118" s="127" t="e">
        <f t="shared" ca="1" si="69"/>
        <v>#N/A</v>
      </c>
      <c r="AY118" s="100" t="e">
        <f t="shared" si="113"/>
        <v>#N/A</v>
      </c>
      <c r="AZ118" s="127" t="e">
        <f t="shared" si="114"/>
        <v>#N/A</v>
      </c>
      <c r="BA118" s="88"/>
      <c r="BB118" s="125"/>
      <c r="BC118" s="129"/>
      <c r="BD118" s="125"/>
      <c r="BE118" s="125"/>
      <c r="BF118" s="125"/>
      <c r="BG118" s="125"/>
      <c r="BH118" s="125"/>
      <c r="BI118" s="125"/>
      <c r="BJ118" s="125"/>
      <c r="BK118" s="125"/>
      <c r="BL118" s="90"/>
      <c r="BM118" s="90"/>
      <c r="BN118" s="90"/>
      <c r="BO118" s="90"/>
      <c r="BP118" s="90"/>
    </row>
    <row r="119" spans="1:68" s="49" customFormat="1" ht="27.75" customHeight="1" x14ac:dyDescent="0.2">
      <c r="A119" s="22">
        <f t="shared" ref="A119:A126" si="117">A118+1</f>
        <v>83</v>
      </c>
      <c r="B119" s="50"/>
      <c r="C119" s="51"/>
      <c r="D119" s="52"/>
      <c r="E119" s="53"/>
      <c r="F119" s="54"/>
      <c r="G119" s="55"/>
      <c r="H119" s="56"/>
      <c r="I119" s="304"/>
      <c r="J119" s="57"/>
      <c r="K119" s="58"/>
      <c r="L119" s="59"/>
      <c r="M119" s="58"/>
      <c r="N119" s="59"/>
      <c r="O119" s="58"/>
      <c r="P119" s="59"/>
      <c r="Q119" s="60"/>
      <c r="R119" s="315"/>
      <c r="S119" s="57"/>
      <c r="T119" s="58"/>
      <c r="U119" s="58"/>
      <c r="V119" s="60"/>
      <c r="W119" s="326"/>
      <c r="X119" s="58"/>
      <c r="Y119" s="59"/>
      <c r="Z119" s="58"/>
      <c r="AA119" s="59"/>
      <c r="AB119" s="60"/>
      <c r="AC119" s="61"/>
      <c r="AD119" s="62"/>
      <c r="AE119" s="62"/>
      <c r="AF119" s="63"/>
      <c r="AG119" s="318"/>
      <c r="AH119" s="60"/>
      <c r="AI119" s="476"/>
      <c r="AJ119" s="476"/>
      <c r="AK119" s="477"/>
      <c r="AL119" s="102"/>
      <c r="AM119" s="124" t="str">
        <f t="shared" si="115"/>
        <v xml:space="preserve"> </v>
      </c>
      <c r="AN119" s="97" t="str">
        <f t="shared" si="116"/>
        <v xml:space="preserve"> </v>
      </c>
      <c r="AO119" s="125"/>
      <c r="AP119" s="125"/>
      <c r="AQ119" s="125"/>
      <c r="AR119" s="125"/>
      <c r="AS119" s="125"/>
      <c r="AT119" s="122" t="e">
        <f t="shared" si="109"/>
        <v>#N/A</v>
      </c>
      <c r="AU119" s="125" t="e">
        <f t="shared" si="110"/>
        <v>#N/A</v>
      </c>
      <c r="AV119" s="126" t="str">
        <f t="shared" ca="1" si="67"/>
        <v/>
      </c>
      <c r="AW119" s="122" t="e">
        <f t="shared" ca="1" si="68"/>
        <v>#N/A</v>
      </c>
      <c r="AX119" s="127" t="e">
        <f t="shared" ca="1" si="69"/>
        <v>#N/A</v>
      </c>
      <c r="AY119" s="100" t="e">
        <f t="shared" si="113"/>
        <v>#N/A</v>
      </c>
      <c r="AZ119" s="127" t="e">
        <f t="shared" si="114"/>
        <v>#N/A</v>
      </c>
      <c r="BA119" s="88"/>
      <c r="BB119" s="125"/>
      <c r="BC119" s="129"/>
      <c r="BD119" s="125"/>
      <c r="BE119" s="125"/>
      <c r="BF119" s="125"/>
      <c r="BG119" s="125"/>
      <c r="BH119" s="125"/>
      <c r="BI119" s="125"/>
      <c r="BJ119" s="125"/>
      <c r="BK119" s="125"/>
      <c r="BL119" s="90"/>
      <c r="BM119" s="90"/>
      <c r="BN119" s="90"/>
      <c r="BO119" s="90"/>
      <c r="BP119" s="90"/>
    </row>
    <row r="120" spans="1:68" s="49" customFormat="1" ht="27.75" customHeight="1" x14ac:dyDescent="0.2">
      <c r="A120" s="22">
        <f t="shared" si="117"/>
        <v>84</v>
      </c>
      <c r="B120" s="50"/>
      <c r="C120" s="51"/>
      <c r="D120" s="52"/>
      <c r="E120" s="53"/>
      <c r="F120" s="54"/>
      <c r="G120" s="55"/>
      <c r="H120" s="56"/>
      <c r="I120" s="304"/>
      <c r="J120" s="57"/>
      <c r="K120" s="58"/>
      <c r="L120" s="59"/>
      <c r="M120" s="58"/>
      <c r="N120" s="59"/>
      <c r="O120" s="58"/>
      <c r="P120" s="59"/>
      <c r="Q120" s="60"/>
      <c r="R120" s="315"/>
      <c r="S120" s="57"/>
      <c r="T120" s="58"/>
      <c r="U120" s="58"/>
      <c r="V120" s="60"/>
      <c r="W120" s="326"/>
      <c r="X120" s="58"/>
      <c r="Y120" s="59"/>
      <c r="Z120" s="58"/>
      <c r="AA120" s="59"/>
      <c r="AB120" s="60"/>
      <c r="AC120" s="61"/>
      <c r="AD120" s="62"/>
      <c r="AE120" s="62"/>
      <c r="AF120" s="63"/>
      <c r="AG120" s="318"/>
      <c r="AH120" s="60"/>
      <c r="AI120" s="476"/>
      <c r="AJ120" s="476"/>
      <c r="AK120" s="477"/>
      <c r="AL120" s="102"/>
      <c r="AM120" s="124" t="str">
        <f t="shared" si="115"/>
        <v xml:space="preserve"> </v>
      </c>
      <c r="AN120" s="97" t="str">
        <f t="shared" si="116"/>
        <v xml:space="preserve"> </v>
      </c>
      <c r="AO120" s="125"/>
      <c r="AP120" s="125"/>
      <c r="AQ120" s="125"/>
      <c r="AR120" s="125"/>
      <c r="AS120" s="125"/>
      <c r="AT120" s="122" t="e">
        <f t="shared" si="109"/>
        <v>#N/A</v>
      </c>
      <c r="AU120" s="125" t="e">
        <f t="shared" si="110"/>
        <v>#N/A</v>
      </c>
      <c r="AV120" s="126" t="str">
        <f t="shared" ca="1" si="67"/>
        <v/>
      </c>
      <c r="AW120" s="122" t="e">
        <f t="shared" ca="1" si="68"/>
        <v>#N/A</v>
      </c>
      <c r="AX120" s="127" t="e">
        <f t="shared" ca="1" si="69"/>
        <v>#N/A</v>
      </c>
      <c r="AY120" s="100" t="e">
        <f t="shared" si="113"/>
        <v>#N/A</v>
      </c>
      <c r="AZ120" s="127" t="e">
        <f t="shared" si="114"/>
        <v>#N/A</v>
      </c>
      <c r="BA120" s="88"/>
      <c r="BB120" s="125"/>
      <c r="BC120" s="129"/>
      <c r="BD120" s="125"/>
      <c r="BE120" s="125"/>
      <c r="BF120" s="125"/>
      <c r="BG120" s="125"/>
      <c r="BH120" s="125"/>
      <c r="BI120" s="125"/>
      <c r="BJ120" s="125"/>
      <c r="BK120" s="125"/>
      <c r="BL120" s="90"/>
      <c r="BM120" s="90"/>
      <c r="BN120" s="90"/>
      <c r="BO120" s="90"/>
      <c r="BP120" s="90"/>
    </row>
    <row r="121" spans="1:68" s="49" customFormat="1" ht="27.75" customHeight="1" x14ac:dyDescent="0.2">
      <c r="A121" s="22">
        <f t="shared" si="117"/>
        <v>85</v>
      </c>
      <c r="B121" s="50"/>
      <c r="C121" s="51"/>
      <c r="D121" s="52"/>
      <c r="E121" s="53"/>
      <c r="F121" s="54"/>
      <c r="G121" s="55"/>
      <c r="H121" s="56"/>
      <c r="I121" s="304"/>
      <c r="J121" s="57"/>
      <c r="K121" s="58"/>
      <c r="L121" s="59"/>
      <c r="M121" s="58"/>
      <c r="N121" s="59"/>
      <c r="O121" s="58"/>
      <c r="P121" s="59"/>
      <c r="Q121" s="60"/>
      <c r="R121" s="315"/>
      <c r="S121" s="57"/>
      <c r="T121" s="58"/>
      <c r="U121" s="58"/>
      <c r="V121" s="60"/>
      <c r="W121" s="326"/>
      <c r="X121" s="58"/>
      <c r="Y121" s="59"/>
      <c r="Z121" s="58"/>
      <c r="AA121" s="59"/>
      <c r="AB121" s="60"/>
      <c r="AC121" s="61"/>
      <c r="AD121" s="62"/>
      <c r="AE121" s="62"/>
      <c r="AF121" s="63"/>
      <c r="AG121" s="318"/>
      <c r="AH121" s="60"/>
      <c r="AI121" s="476"/>
      <c r="AJ121" s="476"/>
      <c r="AK121" s="477"/>
      <c r="AL121" s="102"/>
      <c r="AM121" s="124" t="str">
        <f t="shared" si="115"/>
        <v xml:space="preserve"> </v>
      </c>
      <c r="AN121" s="97" t="str">
        <f t="shared" si="116"/>
        <v xml:space="preserve"> </v>
      </c>
      <c r="AO121" s="125"/>
      <c r="AP121" s="125"/>
      <c r="AQ121" s="125"/>
      <c r="AR121" s="125"/>
      <c r="AS121" s="125"/>
      <c r="AT121" s="122" t="e">
        <f t="shared" si="109"/>
        <v>#N/A</v>
      </c>
      <c r="AU121" s="125" t="e">
        <f t="shared" si="110"/>
        <v>#N/A</v>
      </c>
      <c r="AV121" s="126" t="str">
        <f t="shared" ca="1" si="67"/>
        <v/>
      </c>
      <c r="AW121" s="122" t="e">
        <f t="shared" ca="1" si="68"/>
        <v>#N/A</v>
      </c>
      <c r="AX121" s="127" t="e">
        <f t="shared" ca="1" si="69"/>
        <v>#N/A</v>
      </c>
      <c r="AY121" s="100" t="e">
        <f t="shared" si="113"/>
        <v>#N/A</v>
      </c>
      <c r="AZ121" s="127" t="e">
        <f t="shared" si="114"/>
        <v>#N/A</v>
      </c>
      <c r="BA121" s="88"/>
      <c r="BB121" s="125"/>
      <c r="BC121" s="129"/>
      <c r="BD121" s="125"/>
      <c r="BE121" s="125"/>
      <c r="BF121" s="125"/>
      <c r="BG121" s="125"/>
      <c r="BH121" s="125"/>
      <c r="BI121" s="125"/>
      <c r="BJ121" s="125"/>
      <c r="BK121" s="125"/>
      <c r="BL121" s="90"/>
      <c r="BM121" s="90"/>
      <c r="BN121" s="90"/>
      <c r="BO121" s="90"/>
      <c r="BP121" s="90"/>
    </row>
    <row r="122" spans="1:68" s="49" customFormat="1" ht="27.75" customHeight="1" x14ac:dyDescent="0.2">
      <c r="A122" s="22">
        <f t="shared" si="117"/>
        <v>86</v>
      </c>
      <c r="B122" s="50"/>
      <c r="C122" s="51"/>
      <c r="D122" s="52"/>
      <c r="E122" s="53"/>
      <c r="F122" s="54"/>
      <c r="G122" s="55"/>
      <c r="H122" s="56"/>
      <c r="I122" s="304"/>
      <c r="J122" s="57"/>
      <c r="K122" s="58"/>
      <c r="L122" s="59"/>
      <c r="M122" s="58"/>
      <c r="N122" s="59"/>
      <c r="O122" s="58"/>
      <c r="P122" s="59"/>
      <c r="Q122" s="60"/>
      <c r="R122" s="315"/>
      <c r="S122" s="57"/>
      <c r="T122" s="58"/>
      <c r="U122" s="58"/>
      <c r="V122" s="60"/>
      <c r="W122" s="326"/>
      <c r="X122" s="58"/>
      <c r="Y122" s="59"/>
      <c r="Z122" s="58"/>
      <c r="AA122" s="59"/>
      <c r="AB122" s="60"/>
      <c r="AC122" s="61"/>
      <c r="AD122" s="62"/>
      <c r="AE122" s="62"/>
      <c r="AF122" s="63"/>
      <c r="AG122" s="318"/>
      <c r="AH122" s="60"/>
      <c r="AI122" s="476"/>
      <c r="AJ122" s="476"/>
      <c r="AK122" s="477"/>
      <c r="AL122" s="102"/>
      <c r="AM122" s="124" t="str">
        <f t="shared" si="115"/>
        <v xml:space="preserve"> </v>
      </c>
      <c r="AN122" s="97" t="str">
        <f t="shared" si="116"/>
        <v xml:space="preserve"> </v>
      </c>
      <c r="AO122" s="125"/>
      <c r="AP122" s="125"/>
      <c r="AQ122" s="125"/>
      <c r="AR122" s="125"/>
      <c r="AS122" s="125"/>
      <c r="AT122" s="122" t="e">
        <f t="shared" si="109"/>
        <v>#N/A</v>
      </c>
      <c r="AU122" s="125" t="e">
        <f t="shared" si="110"/>
        <v>#N/A</v>
      </c>
      <c r="AV122" s="126" t="str">
        <f t="shared" ca="1" si="67"/>
        <v/>
      </c>
      <c r="AW122" s="122" t="e">
        <f t="shared" ca="1" si="68"/>
        <v>#N/A</v>
      </c>
      <c r="AX122" s="127" t="e">
        <f t="shared" ca="1" si="69"/>
        <v>#N/A</v>
      </c>
      <c r="AY122" s="100" t="e">
        <f t="shared" si="113"/>
        <v>#N/A</v>
      </c>
      <c r="AZ122" s="127" t="e">
        <f t="shared" si="114"/>
        <v>#N/A</v>
      </c>
      <c r="BA122" s="88"/>
      <c r="BB122" s="125"/>
      <c r="BC122" s="129"/>
      <c r="BD122" s="125"/>
      <c r="BE122" s="125"/>
      <c r="BF122" s="125"/>
      <c r="BG122" s="125"/>
      <c r="BH122" s="125"/>
      <c r="BI122" s="125"/>
      <c r="BJ122" s="125"/>
      <c r="BK122" s="125"/>
      <c r="BL122" s="90"/>
      <c r="BM122" s="90"/>
      <c r="BN122" s="90"/>
      <c r="BO122" s="90"/>
      <c r="BP122" s="90"/>
    </row>
    <row r="123" spans="1:68" s="49" customFormat="1" ht="27.75" customHeight="1" x14ac:dyDescent="0.2">
      <c r="A123" s="22">
        <f>A122+1</f>
        <v>87</v>
      </c>
      <c r="B123" s="50"/>
      <c r="C123" s="51"/>
      <c r="D123" s="52"/>
      <c r="E123" s="53"/>
      <c r="F123" s="54"/>
      <c r="G123" s="55"/>
      <c r="H123" s="56"/>
      <c r="I123" s="304"/>
      <c r="J123" s="57"/>
      <c r="K123" s="58"/>
      <c r="L123" s="59"/>
      <c r="M123" s="58"/>
      <c r="N123" s="59"/>
      <c r="O123" s="58"/>
      <c r="P123" s="59"/>
      <c r="Q123" s="60"/>
      <c r="R123" s="315"/>
      <c r="S123" s="57"/>
      <c r="T123" s="58"/>
      <c r="U123" s="58"/>
      <c r="V123" s="60"/>
      <c r="W123" s="326"/>
      <c r="X123" s="58"/>
      <c r="Y123" s="59"/>
      <c r="Z123" s="58"/>
      <c r="AA123" s="59"/>
      <c r="AB123" s="60"/>
      <c r="AC123" s="61"/>
      <c r="AD123" s="62"/>
      <c r="AE123" s="62"/>
      <c r="AF123" s="63"/>
      <c r="AG123" s="318"/>
      <c r="AH123" s="60"/>
      <c r="AI123" s="476"/>
      <c r="AJ123" s="476"/>
      <c r="AK123" s="477"/>
      <c r="AL123" s="102"/>
      <c r="AM123" s="124" t="str">
        <f t="shared" si="115"/>
        <v xml:space="preserve"> </v>
      </c>
      <c r="AN123" s="97" t="str">
        <f t="shared" si="116"/>
        <v xml:space="preserve"> </v>
      </c>
      <c r="AO123" s="125"/>
      <c r="AP123" s="125"/>
      <c r="AQ123" s="125"/>
      <c r="AR123" s="125"/>
      <c r="AS123" s="125"/>
      <c r="AT123" s="122" t="e">
        <f t="shared" si="109"/>
        <v>#N/A</v>
      </c>
      <c r="AU123" s="125" t="e">
        <f t="shared" si="110"/>
        <v>#N/A</v>
      </c>
      <c r="AV123" s="126" t="str">
        <f t="shared" ca="1" si="67"/>
        <v/>
      </c>
      <c r="AW123" s="122" t="e">
        <f t="shared" ca="1" si="68"/>
        <v>#N/A</v>
      </c>
      <c r="AX123" s="127" t="e">
        <f t="shared" ca="1" si="69"/>
        <v>#N/A</v>
      </c>
      <c r="AY123" s="100" t="e">
        <f t="shared" si="113"/>
        <v>#N/A</v>
      </c>
      <c r="AZ123" s="127" t="e">
        <f t="shared" si="114"/>
        <v>#N/A</v>
      </c>
      <c r="BA123" s="88"/>
      <c r="BB123" s="125"/>
      <c r="BC123" s="129"/>
      <c r="BD123" s="125"/>
      <c r="BE123" s="125"/>
      <c r="BF123" s="125"/>
      <c r="BG123" s="125"/>
      <c r="BH123" s="125"/>
      <c r="BI123" s="125"/>
      <c r="BJ123" s="125"/>
      <c r="BK123" s="125"/>
      <c r="BL123" s="90"/>
      <c r="BM123" s="90"/>
      <c r="BN123" s="90"/>
      <c r="BO123" s="90"/>
      <c r="BP123" s="90"/>
    </row>
    <row r="124" spans="1:68" s="49" customFormat="1" ht="27.75" customHeight="1" x14ac:dyDescent="0.2">
      <c r="A124" s="22">
        <f t="shared" si="117"/>
        <v>88</v>
      </c>
      <c r="B124" s="50"/>
      <c r="C124" s="51"/>
      <c r="D124" s="52"/>
      <c r="E124" s="53"/>
      <c r="F124" s="54"/>
      <c r="G124" s="55"/>
      <c r="H124" s="56"/>
      <c r="I124" s="304"/>
      <c r="J124" s="57"/>
      <c r="K124" s="58"/>
      <c r="L124" s="59"/>
      <c r="M124" s="58"/>
      <c r="N124" s="59"/>
      <c r="O124" s="58"/>
      <c r="P124" s="59"/>
      <c r="Q124" s="60"/>
      <c r="R124" s="315"/>
      <c r="S124" s="57"/>
      <c r="T124" s="58"/>
      <c r="U124" s="58"/>
      <c r="V124" s="60"/>
      <c r="W124" s="326"/>
      <c r="X124" s="58"/>
      <c r="Y124" s="59"/>
      <c r="Z124" s="58"/>
      <c r="AA124" s="59"/>
      <c r="AB124" s="60"/>
      <c r="AC124" s="61"/>
      <c r="AD124" s="62"/>
      <c r="AE124" s="62"/>
      <c r="AF124" s="63"/>
      <c r="AG124" s="318"/>
      <c r="AH124" s="60"/>
      <c r="AI124" s="476"/>
      <c r="AJ124" s="476"/>
      <c r="AK124" s="477"/>
      <c r="AL124" s="102"/>
      <c r="AM124" s="124" t="str">
        <f t="shared" si="115"/>
        <v xml:space="preserve"> </v>
      </c>
      <c r="AN124" s="97" t="str">
        <f t="shared" si="116"/>
        <v xml:space="preserve"> </v>
      </c>
      <c r="AO124" s="125"/>
      <c r="AP124" s="125"/>
      <c r="AQ124" s="125"/>
      <c r="AR124" s="125"/>
      <c r="AS124" s="125"/>
      <c r="AT124" s="122" t="e">
        <f t="shared" si="109"/>
        <v>#N/A</v>
      </c>
      <c r="AU124" s="125" t="e">
        <f t="shared" si="110"/>
        <v>#N/A</v>
      </c>
      <c r="AV124" s="126" t="str">
        <f t="shared" ca="1" si="67"/>
        <v/>
      </c>
      <c r="AW124" s="122" t="e">
        <f t="shared" ca="1" si="68"/>
        <v>#N/A</v>
      </c>
      <c r="AX124" s="127" t="e">
        <f t="shared" ca="1" si="69"/>
        <v>#N/A</v>
      </c>
      <c r="AY124" s="100" t="e">
        <f t="shared" si="113"/>
        <v>#N/A</v>
      </c>
      <c r="AZ124" s="127" t="e">
        <f t="shared" si="114"/>
        <v>#N/A</v>
      </c>
      <c r="BA124" s="88"/>
      <c r="BB124" s="125"/>
      <c r="BC124" s="129"/>
      <c r="BD124" s="125"/>
      <c r="BE124" s="125"/>
      <c r="BF124" s="125"/>
      <c r="BG124" s="125"/>
      <c r="BH124" s="125"/>
      <c r="BI124" s="125"/>
      <c r="BJ124" s="125"/>
      <c r="BK124" s="125"/>
      <c r="BL124" s="90"/>
      <c r="BM124" s="90"/>
      <c r="BN124" s="90"/>
      <c r="BO124" s="90"/>
      <c r="BP124" s="90"/>
    </row>
    <row r="125" spans="1:68" s="49" customFormat="1" ht="27.75" customHeight="1" x14ac:dyDescent="0.2">
      <c r="A125" s="22">
        <f t="shared" si="117"/>
        <v>89</v>
      </c>
      <c r="B125" s="50"/>
      <c r="C125" s="51"/>
      <c r="D125" s="52"/>
      <c r="E125" s="53"/>
      <c r="F125" s="54"/>
      <c r="G125" s="55"/>
      <c r="H125" s="56"/>
      <c r="I125" s="304"/>
      <c r="J125" s="57"/>
      <c r="K125" s="58"/>
      <c r="L125" s="59"/>
      <c r="M125" s="58"/>
      <c r="N125" s="59"/>
      <c r="O125" s="58"/>
      <c r="P125" s="59"/>
      <c r="Q125" s="60"/>
      <c r="R125" s="315"/>
      <c r="S125" s="57"/>
      <c r="T125" s="58"/>
      <c r="U125" s="58"/>
      <c r="V125" s="60"/>
      <c r="W125" s="326"/>
      <c r="X125" s="58"/>
      <c r="Y125" s="59"/>
      <c r="Z125" s="58"/>
      <c r="AA125" s="59"/>
      <c r="AB125" s="60"/>
      <c r="AC125" s="61"/>
      <c r="AD125" s="62"/>
      <c r="AE125" s="62"/>
      <c r="AF125" s="63"/>
      <c r="AG125" s="318"/>
      <c r="AH125" s="60"/>
      <c r="AI125" s="476"/>
      <c r="AJ125" s="476"/>
      <c r="AK125" s="477"/>
      <c r="AL125" s="102"/>
      <c r="AM125" s="124" t="str">
        <f t="shared" si="115"/>
        <v xml:space="preserve"> </v>
      </c>
      <c r="AN125" s="97" t="str">
        <f t="shared" si="116"/>
        <v xml:space="preserve"> </v>
      </c>
      <c r="AO125" s="125"/>
      <c r="AP125" s="125"/>
      <c r="AQ125" s="125"/>
      <c r="AR125" s="125"/>
      <c r="AS125" s="125"/>
      <c r="AT125" s="122" t="e">
        <f t="shared" ref="AT125:AT134" si="118">IF(ISBLANK($B173),NA(),$B173)</f>
        <v>#N/A</v>
      </c>
      <c r="AU125" s="125" t="e">
        <f t="shared" ref="AU125:AU134" si="119">IF(ISBLANK($I173),NA(),$I173)</f>
        <v>#N/A</v>
      </c>
      <c r="AV125" s="126" t="str">
        <f t="shared" ca="1" si="67"/>
        <v/>
      </c>
      <c r="AW125" s="122" t="e">
        <f t="shared" ca="1" si="68"/>
        <v>#N/A</v>
      </c>
      <c r="AX125" s="127" t="e">
        <f t="shared" ca="1" si="69"/>
        <v>#N/A</v>
      </c>
      <c r="AY125" s="100" t="e">
        <f>IF(S173=0,NA(),S173)</f>
        <v>#N/A</v>
      </c>
      <c r="AZ125" s="127" t="e">
        <f>IF(V173=0,NA(),V173)</f>
        <v>#N/A</v>
      </c>
      <c r="BA125" s="125"/>
      <c r="BB125" s="125"/>
      <c r="BC125" s="129"/>
      <c r="BD125" s="125"/>
      <c r="BE125" s="125"/>
      <c r="BF125" s="125"/>
      <c r="BG125" s="125"/>
      <c r="BH125" s="125"/>
      <c r="BI125" s="125"/>
      <c r="BJ125" s="125"/>
      <c r="BK125" s="125"/>
      <c r="BL125" s="90"/>
      <c r="BM125" s="90"/>
      <c r="BN125" s="90"/>
      <c r="BO125" s="90"/>
      <c r="BP125" s="90"/>
    </row>
    <row r="126" spans="1:68" s="49" customFormat="1" ht="27.75" customHeight="1" thickBot="1" x14ac:dyDescent="0.25">
      <c r="A126" s="23">
        <f t="shared" si="117"/>
        <v>90</v>
      </c>
      <c r="B126" s="64"/>
      <c r="C126" s="65"/>
      <c r="D126" s="66"/>
      <c r="E126" s="67"/>
      <c r="F126" s="68"/>
      <c r="G126" s="69"/>
      <c r="H126" s="70"/>
      <c r="I126" s="305"/>
      <c r="J126" s="71"/>
      <c r="K126" s="72"/>
      <c r="L126" s="73"/>
      <c r="M126" s="72"/>
      <c r="N126" s="73"/>
      <c r="O126" s="72"/>
      <c r="P126" s="73"/>
      <c r="Q126" s="74"/>
      <c r="R126" s="316"/>
      <c r="S126" s="71"/>
      <c r="T126" s="72"/>
      <c r="U126" s="72"/>
      <c r="V126" s="74"/>
      <c r="W126" s="327"/>
      <c r="X126" s="72"/>
      <c r="Y126" s="73"/>
      <c r="Z126" s="72"/>
      <c r="AA126" s="73"/>
      <c r="AB126" s="74"/>
      <c r="AC126" s="75"/>
      <c r="AD126" s="76"/>
      <c r="AE126" s="76"/>
      <c r="AF126" s="77"/>
      <c r="AG126" s="319"/>
      <c r="AH126" s="74"/>
      <c r="AI126" s="480"/>
      <c r="AJ126" s="480"/>
      <c r="AK126" s="481"/>
      <c r="AL126" s="102"/>
      <c r="AM126" s="124" t="str">
        <f t="shared" si="115"/>
        <v xml:space="preserve"> </v>
      </c>
      <c r="AN126" s="97" t="str">
        <f t="shared" si="116"/>
        <v xml:space="preserve"> </v>
      </c>
      <c r="AO126" s="125"/>
      <c r="AP126" s="125"/>
      <c r="AQ126" s="125"/>
      <c r="AR126" s="125"/>
      <c r="AS126" s="125"/>
      <c r="AT126" s="122" t="e">
        <f t="shared" si="118"/>
        <v>#N/A</v>
      </c>
      <c r="AU126" s="125" t="e">
        <f t="shared" si="119"/>
        <v>#N/A</v>
      </c>
      <c r="AV126" s="126" t="str">
        <f t="shared" ca="1" si="67"/>
        <v/>
      </c>
      <c r="AW126" s="122" t="e">
        <f t="shared" ca="1" si="68"/>
        <v>#N/A</v>
      </c>
      <c r="AX126" s="127" t="e">
        <f t="shared" ca="1" si="69"/>
        <v>#N/A</v>
      </c>
      <c r="AY126" s="100" t="e">
        <f t="shared" ref="AY126:AY134" si="120">IF(S174=0,NA(),S174)</f>
        <v>#N/A</v>
      </c>
      <c r="AZ126" s="127" t="e">
        <f t="shared" ref="AZ126:AZ134" si="121">IF(V174=0,NA(),V174)</f>
        <v>#N/A</v>
      </c>
      <c r="BA126" s="125"/>
      <c r="BB126" s="125"/>
      <c r="BC126" s="129"/>
      <c r="BD126" s="125"/>
      <c r="BE126" s="125"/>
      <c r="BF126" s="125"/>
      <c r="BG126" s="125"/>
      <c r="BH126" s="125"/>
      <c r="BI126" s="125"/>
      <c r="BJ126" s="125"/>
      <c r="BK126" s="125"/>
      <c r="BL126" s="90"/>
      <c r="BM126" s="90"/>
      <c r="BN126" s="90"/>
      <c r="BO126" s="90"/>
      <c r="BP126" s="90"/>
    </row>
    <row r="127" spans="1:68" ht="4.5" customHeight="1" thickBot="1" x14ac:dyDescent="0.25">
      <c r="A127" s="89">
        <f>AK130</f>
        <v>9</v>
      </c>
      <c r="B127" s="271"/>
      <c r="C127" s="271"/>
      <c r="D127" s="271"/>
      <c r="E127" s="271"/>
      <c r="F127" s="271"/>
      <c r="G127" s="271"/>
      <c r="H127" s="271"/>
      <c r="I127" s="271"/>
      <c r="J127" s="309"/>
      <c r="K127" s="309"/>
      <c r="L127" s="309"/>
      <c r="M127" s="309"/>
      <c r="N127" s="309"/>
      <c r="O127" s="309"/>
      <c r="P127" s="309"/>
      <c r="Q127" s="309"/>
      <c r="R127" s="309"/>
      <c r="S127" s="324"/>
      <c r="T127" s="324"/>
      <c r="U127" s="324"/>
      <c r="V127" s="324"/>
      <c r="W127" s="324"/>
      <c r="X127" s="324"/>
      <c r="Y127" s="324"/>
      <c r="Z127" s="324"/>
      <c r="AA127" s="324"/>
      <c r="AB127" s="324"/>
      <c r="AC127" s="309"/>
      <c r="AD127" s="272"/>
      <c r="AE127" s="273"/>
      <c r="AF127" s="272"/>
      <c r="AG127" s="274"/>
      <c r="AH127" s="474"/>
      <c r="AI127" s="475"/>
      <c r="AJ127" s="475"/>
      <c r="AK127" s="475"/>
      <c r="AL127" s="33"/>
      <c r="AM127" s="33"/>
      <c r="AN127" s="33"/>
      <c r="AT127" s="122" t="e">
        <f t="shared" si="118"/>
        <v>#N/A</v>
      </c>
      <c r="AU127" s="125" t="e">
        <f t="shared" si="119"/>
        <v>#N/A</v>
      </c>
      <c r="AV127" s="126" t="str">
        <f t="shared" ca="1" si="67"/>
        <v/>
      </c>
      <c r="AW127" s="122" t="e">
        <f t="shared" ca="1" si="68"/>
        <v>#N/A</v>
      </c>
      <c r="AX127" s="127" t="e">
        <f t="shared" ca="1" si="69"/>
        <v>#N/A</v>
      </c>
      <c r="AY127" s="100" t="e">
        <f t="shared" si="120"/>
        <v>#N/A</v>
      </c>
      <c r="AZ127" s="127" t="e">
        <f t="shared" si="121"/>
        <v>#N/A</v>
      </c>
      <c r="BC127" s="129"/>
    </row>
    <row r="128" spans="1:68" ht="26.25" customHeight="1" x14ac:dyDescent="0.2">
      <c r="A128" s="180">
        <f>A114+1</f>
        <v>9</v>
      </c>
      <c r="B128" s="501"/>
      <c r="C128" s="501"/>
      <c r="D128" s="501"/>
      <c r="E128" s="502"/>
      <c r="F128" s="493" t="str">
        <f>F114</f>
        <v>TOTAL DE ESTA PÁGINA</v>
      </c>
      <c r="G128" s="494"/>
      <c r="H128" s="495"/>
      <c r="I128" s="348" t="str">
        <f t="shared" ref="I128:AB128" si="122">IF(SUM(I117:I127)=0," ",SUM(I117:I127))</f>
        <v xml:space="preserve"> </v>
      </c>
      <c r="J128" s="349" t="str">
        <f t="shared" si="122"/>
        <v xml:space="preserve"> </v>
      </c>
      <c r="K128" s="350" t="str">
        <f t="shared" si="122"/>
        <v xml:space="preserve"> </v>
      </c>
      <c r="L128" s="351" t="str">
        <f t="shared" si="122"/>
        <v xml:space="preserve"> </v>
      </c>
      <c r="M128" s="350" t="str">
        <f t="shared" si="122"/>
        <v xml:space="preserve"> </v>
      </c>
      <c r="N128" s="351" t="str">
        <f t="shared" si="122"/>
        <v xml:space="preserve"> </v>
      </c>
      <c r="O128" s="350" t="str">
        <f t="shared" si="122"/>
        <v xml:space="preserve"> </v>
      </c>
      <c r="P128" s="351" t="str">
        <f t="shared" si="122"/>
        <v xml:space="preserve"> </v>
      </c>
      <c r="Q128" s="352" t="str">
        <f t="shared" si="122"/>
        <v xml:space="preserve"> </v>
      </c>
      <c r="R128" s="353"/>
      <c r="S128" s="349" t="str">
        <f t="shared" si="122"/>
        <v xml:space="preserve"> </v>
      </c>
      <c r="T128" s="350" t="str">
        <f t="shared" si="122"/>
        <v xml:space="preserve"> </v>
      </c>
      <c r="U128" s="350" t="str">
        <f t="shared" si="122"/>
        <v xml:space="preserve"> </v>
      </c>
      <c r="V128" s="350" t="str">
        <f t="shared" si="122"/>
        <v xml:space="preserve"> </v>
      </c>
      <c r="W128" s="351" t="str">
        <f t="shared" si="122"/>
        <v xml:space="preserve"> </v>
      </c>
      <c r="X128" s="350" t="str">
        <f t="shared" si="122"/>
        <v xml:space="preserve"> </v>
      </c>
      <c r="Y128" s="351" t="str">
        <f t="shared" si="122"/>
        <v xml:space="preserve"> </v>
      </c>
      <c r="Z128" s="350" t="str">
        <f t="shared" si="122"/>
        <v xml:space="preserve"> </v>
      </c>
      <c r="AA128" s="351" t="str">
        <f t="shared" si="122"/>
        <v xml:space="preserve"> </v>
      </c>
      <c r="AB128" s="352" t="str">
        <f t="shared" si="122"/>
        <v xml:space="preserve"> </v>
      </c>
      <c r="AC128" s="354" t="str">
        <f>IF(SUM(AC117:AC126)=0," ",SUM(AC117:AC126))</f>
        <v xml:space="preserve"> </v>
      </c>
      <c r="AD128" s="355" t="str">
        <f>IF(SUM(AD117:AD126)=0," ",SUM(AD117:AD126))</f>
        <v xml:space="preserve"> </v>
      </c>
      <c r="AE128" s="355" t="str">
        <f>IF(SUM(AE117:AE126)=0," ",SUM(AE117:AE126))</f>
        <v xml:space="preserve"> </v>
      </c>
      <c r="AF128" s="356" t="str">
        <f>IF(SUM(AF117:AF126)=0," ",SUM(AF117:AF126))</f>
        <v xml:space="preserve"> </v>
      </c>
      <c r="AG128" s="357" t="str">
        <f>IF(SUM(AG117:AG126)=0," ",SUM(AG117:AG126))</f>
        <v xml:space="preserve"> </v>
      </c>
      <c r="AH128" s="482" t="str">
        <f>AH114</f>
        <v>Certifico que todos los datos en esta
bitácora son fidedignos</v>
      </c>
      <c r="AI128" s="483"/>
      <c r="AJ128" s="483"/>
      <c r="AK128" s="484"/>
      <c r="AL128" s="131"/>
      <c r="AM128" s="131"/>
      <c r="AN128" s="131"/>
      <c r="AT128" s="122" t="e">
        <f t="shared" si="118"/>
        <v>#N/A</v>
      </c>
      <c r="AU128" s="125" t="e">
        <f t="shared" si="119"/>
        <v>#N/A</v>
      </c>
      <c r="AV128" s="126" t="str">
        <f t="shared" ca="1" si="67"/>
        <v/>
      </c>
      <c r="AW128" s="122" t="e">
        <f t="shared" ca="1" si="68"/>
        <v>#N/A</v>
      </c>
      <c r="AX128" s="127" t="e">
        <f t="shared" ca="1" si="69"/>
        <v>#N/A</v>
      </c>
      <c r="AY128" s="100" t="e">
        <f t="shared" si="120"/>
        <v>#N/A</v>
      </c>
      <c r="AZ128" s="127" t="e">
        <f t="shared" si="121"/>
        <v>#N/A</v>
      </c>
      <c r="BA128" s="88"/>
      <c r="BC128" s="129"/>
    </row>
    <row r="129" spans="1:68" ht="26.25" customHeight="1" x14ac:dyDescent="0.2">
      <c r="A129" s="499"/>
      <c r="B129" s="503"/>
      <c r="C129" s="503"/>
      <c r="D129" s="503"/>
      <c r="E129" s="504"/>
      <c r="F129" s="496" t="str">
        <f>F115</f>
        <v>TOTAL PÁGINA ANTERIOR</v>
      </c>
      <c r="G129" s="497"/>
      <c r="H129" s="498"/>
      <c r="I129" s="358">
        <f>I116</f>
        <v>6.25</v>
      </c>
      <c r="J129" s="359">
        <f t="shared" ref="J129:AG129" si="123">J116</f>
        <v>6.25</v>
      </c>
      <c r="K129" s="360" t="str">
        <f t="shared" si="123"/>
        <v xml:space="preserve"> </v>
      </c>
      <c r="L129" s="361" t="str">
        <f t="shared" si="123"/>
        <v xml:space="preserve"> </v>
      </c>
      <c r="M129" s="360" t="str">
        <f t="shared" si="123"/>
        <v xml:space="preserve"> </v>
      </c>
      <c r="N129" s="361" t="str">
        <f t="shared" si="123"/>
        <v xml:space="preserve"> </v>
      </c>
      <c r="O129" s="360" t="str">
        <f t="shared" si="123"/>
        <v xml:space="preserve"> </v>
      </c>
      <c r="P129" s="361" t="str">
        <f t="shared" si="123"/>
        <v xml:space="preserve"> </v>
      </c>
      <c r="Q129" s="362" t="str">
        <f t="shared" si="123"/>
        <v xml:space="preserve"> </v>
      </c>
      <c r="R129" s="363"/>
      <c r="S129" s="359" t="str">
        <f t="shared" si="123"/>
        <v xml:space="preserve"> </v>
      </c>
      <c r="T129" s="360">
        <f t="shared" si="123"/>
        <v>8.75</v>
      </c>
      <c r="U129" s="360">
        <f t="shared" si="123"/>
        <v>10</v>
      </c>
      <c r="V129" s="360">
        <f t="shared" si="123"/>
        <v>2.5</v>
      </c>
      <c r="W129" s="361" t="str">
        <f t="shared" si="123"/>
        <v xml:space="preserve"> </v>
      </c>
      <c r="X129" s="360" t="str">
        <f t="shared" si="123"/>
        <v xml:space="preserve"> </v>
      </c>
      <c r="Y129" s="361">
        <f t="shared" si="123"/>
        <v>2.5</v>
      </c>
      <c r="Z129" s="360" t="str">
        <f t="shared" si="123"/>
        <v xml:space="preserve"> </v>
      </c>
      <c r="AA129" s="361">
        <f t="shared" si="123"/>
        <v>3.75</v>
      </c>
      <c r="AB129" s="362" t="str">
        <f t="shared" si="123"/>
        <v xml:space="preserve"> </v>
      </c>
      <c r="AC129" s="364">
        <f t="shared" si="123"/>
        <v>9</v>
      </c>
      <c r="AD129" s="365" t="str">
        <f t="shared" si="123"/>
        <v xml:space="preserve"> </v>
      </c>
      <c r="AE129" s="365">
        <f t="shared" si="123"/>
        <v>9</v>
      </c>
      <c r="AF129" s="366" t="str">
        <f t="shared" si="123"/>
        <v xml:space="preserve"> </v>
      </c>
      <c r="AG129" s="367">
        <f t="shared" si="123"/>
        <v>11</v>
      </c>
      <c r="AH129" s="487"/>
      <c r="AI129" s="488"/>
      <c r="AJ129" s="488"/>
      <c r="AK129" s="489"/>
      <c r="AL129" s="131"/>
      <c r="AM129" s="131"/>
      <c r="AN129" s="131"/>
      <c r="AT129" s="122" t="e">
        <f t="shared" si="118"/>
        <v>#N/A</v>
      </c>
      <c r="AU129" s="125" t="e">
        <f t="shared" si="119"/>
        <v>#N/A</v>
      </c>
      <c r="AV129" s="126" t="str">
        <f t="shared" ca="1" si="67"/>
        <v/>
      </c>
      <c r="AW129" s="122" t="e">
        <f t="shared" ca="1" si="68"/>
        <v>#N/A</v>
      </c>
      <c r="AX129" s="127" t="e">
        <f t="shared" ca="1" si="69"/>
        <v>#N/A</v>
      </c>
      <c r="AY129" s="100" t="e">
        <f t="shared" si="120"/>
        <v>#N/A</v>
      </c>
      <c r="AZ129" s="127" t="e">
        <f t="shared" si="121"/>
        <v>#N/A</v>
      </c>
      <c r="BA129" s="88"/>
      <c r="BC129" s="129"/>
    </row>
    <row r="130" spans="1:68" ht="26.25" customHeight="1" thickBot="1" x14ac:dyDescent="0.25">
      <c r="A130" s="500"/>
      <c r="B130" s="505" t="str">
        <f>B116</f>
        <v>Entidad que certifica Hrs. de vuelo
TIMBRE Y FIRMA</v>
      </c>
      <c r="C130" s="505"/>
      <c r="D130" s="505"/>
      <c r="E130" s="506"/>
      <c r="F130" s="490" t="str">
        <f>F116</f>
        <v>TOTAL A LA FECHA</v>
      </c>
      <c r="G130" s="491"/>
      <c r="H130" s="492"/>
      <c r="I130" s="31">
        <f t="shared" ref="I130:O130" si="124">IF(SUM(I128:I129)=0," ",SUM(I128:I129))</f>
        <v>6.25</v>
      </c>
      <c r="J130" s="27">
        <f t="shared" si="124"/>
        <v>6.25</v>
      </c>
      <c r="K130" s="24" t="str">
        <f t="shared" si="124"/>
        <v xml:space="preserve"> </v>
      </c>
      <c r="L130" s="25" t="str">
        <f t="shared" si="124"/>
        <v xml:space="preserve"> </v>
      </c>
      <c r="M130" s="24" t="str">
        <f t="shared" si="124"/>
        <v xml:space="preserve"> </v>
      </c>
      <c r="N130" s="25" t="str">
        <f t="shared" si="124"/>
        <v xml:space="preserve"> </v>
      </c>
      <c r="O130" s="24" t="str">
        <f t="shared" si="124"/>
        <v xml:space="preserve"> </v>
      </c>
      <c r="P130" s="25" t="str">
        <f t="shared" ref="P130:AG130" si="125">IF(SUM(P128:P129)=0," ",SUM(P128:P129))</f>
        <v xml:space="preserve"> </v>
      </c>
      <c r="Q130" s="26" t="str">
        <f t="shared" si="125"/>
        <v xml:space="preserve"> </v>
      </c>
      <c r="R130" s="321"/>
      <c r="S130" s="27" t="str">
        <f t="shared" si="125"/>
        <v xml:space="preserve"> </v>
      </c>
      <c r="T130" s="24">
        <f t="shared" si="125"/>
        <v>8.75</v>
      </c>
      <c r="U130" s="24">
        <f t="shared" si="125"/>
        <v>10</v>
      </c>
      <c r="V130" s="24">
        <f t="shared" si="125"/>
        <v>2.5</v>
      </c>
      <c r="W130" s="25" t="str">
        <f t="shared" si="125"/>
        <v xml:space="preserve"> </v>
      </c>
      <c r="X130" s="24" t="str">
        <f t="shared" si="125"/>
        <v xml:space="preserve"> </v>
      </c>
      <c r="Y130" s="25">
        <f t="shared" si="125"/>
        <v>2.5</v>
      </c>
      <c r="Z130" s="24" t="str">
        <f t="shared" si="125"/>
        <v xml:space="preserve"> </v>
      </c>
      <c r="AA130" s="25">
        <f t="shared" si="125"/>
        <v>3.75</v>
      </c>
      <c r="AB130" s="26" t="str">
        <f t="shared" si="125"/>
        <v xml:space="preserve"> </v>
      </c>
      <c r="AC130" s="323">
        <f t="shared" si="125"/>
        <v>9</v>
      </c>
      <c r="AD130" s="28" t="str">
        <f t="shared" si="125"/>
        <v xml:space="preserve"> </v>
      </c>
      <c r="AE130" s="28">
        <f t="shared" si="125"/>
        <v>9</v>
      </c>
      <c r="AF130" s="30" t="str">
        <f t="shared" si="125"/>
        <v xml:space="preserve"> </v>
      </c>
      <c r="AG130" s="32">
        <f t="shared" si="125"/>
        <v>11</v>
      </c>
      <c r="AH130" s="485" t="str">
        <f>AH116</f>
        <v>_____________________________
FIRMA PILOTO</v>
      </c>
      <c r="AI130" s="486"/>
      <c r="AJ130" s="486"/>
      <c r="AK130" s="181">
        <f>A128</f>
        <v>9</v>
      </c>
      <c r="AL130" s="132"/>
      <c r="AM130" s="132"/>
      <c r="AN130" s="132"/>
      <c r="AT130" s="122" t="e">
        <f t="shared" si="118"/>
        <v>#N/A</v>
      </c>
      <c r="AU130" s="125" t="e">
        <f t="shared" si="119"/>
        <v>#N/A</v>
      </c>
      <c r="AV130" s="126" t="str">
        <f t="shared" ca="1" si="67"/>
        <v/>
      </c>
      <c r="AW130" s="122" t="e">
        <f t="shared" ca="1" si="68"/>
        <v>#N/A</v>
      </c>
      <c r="AX130" s="127" t="e">
        <f t="shared" ca="1" si="69"/>
        <v>#N/A</v>
      </c>
      <c r="AY130" s="100" t="e">
        <f t="shared" si="120"/>
        <v>#N/A</v>
      </c>
      <c r="AZ130" s="127" t="e">
        <f t="shared" si="121"/>
        <v>#N/A</v>
      </c>
      <c r="BA130" s="88"/>
      <c r="BC130" s="129"/>
    </row>
    <row r="131" spans="1:68" s="49" customFormat="1" ht="27.75" customHeight="1" x14ac:dyDescent="0.2">
      <c r="A131" s="29">
        <f>A126+1</f>
        <v>91</v>
      </c>
      <c r="B131" s="39"/>
      <c r="C131" s="40"/>
      <c r="D131" s="41"/>
      <c r="E131" s="42"/>
      <c r="F131" s="43"/>
      <c r="G131" s="44"/>
      <c r="H131" s="45"/>
      <c r="I131" s="310"/>
      <c r="J131" s="306"/>
      <c r="K131" s="307"/>
      <c r="L131" s="308"/>
      <c r="M131" s="307"/>
      <c r="N131" s="308"/>
      <c r="O131" s="307"/>
      <c r="P131" s="308"/>
      <c r="Q131" s="167"/>
      <c r="R131" s="314"/>
      <c r="S131" s="46"/>
      <c r="T131" s="47"/>
      <c r="U131" s="47"/>
      <c r="V131" s="48"/>
      <c r="W131" s="325"/>
      <c r="X131" s="307"/>
      <c r="Y131" s="308"/>
      <c r="Z131" s="307"/>
      <c r="AA131" s="308"/>
      <c r="AB131" s="167"/>
      <c r="AC131" s="311"/>
      <c r="AD131" s="312"/>
      <c r="AE131" s="312"/>
      <c r="AF131" s="313"/>
      <c r="AG131" s="317"/>
      <c r="AH131" s="167"/>
      <c r="AI131" s="478"/>
      <c r="AJ131" s="478"/>
      <c r="AK131" s="479"/>
      <c r="AL131" s="102"/>
      <c r="AM131" s="124" t="str">
        <f t="shared" ref="AM131:AM140" si="126">IF(B131=0," ",TEXT(B131,"MMM"))</f>
        <v xml:space="preserve"> </v>
      </c>
      <c r="AN131" s="97" t="str">
        <f t="shared" ref="AN131:AN140" si="127">IF(B131=0," ",YEAR(B131))</f>
        <v xml:space="preserve"> </v>
      </c>
      <c r="AO131" s="125"/>
      <c r="AP131" s="125"/>
      <c r="AQ131" s="125"/>
      <c r="AR131" s="125"/>
      <c r="AS131" s="125"/>
      <c r="AT131" s="122" t="e">
        <f t="shared" si="118"/>
        <v>#N/A</v>
      </c>
      <c r="AU131" s="125" t="e">
        <f t="shared" si="119"/>
        <v>#N/A</v>
      </c>
      <c r="AV131" s="126" t="str">
        <f t="shared" ca="1" si="67"/>
        <v/>
      </c>
      <c r="AW131" s="122" t="e">
        <f t="shared" ca="1" si="68"/>
        <v>#N/A</v>
      </c>
      <c r="AX131" s="127" t="e">
        <f t="shared" ca="1" si="69"/>
        <v>#N/A</v>
      </c>
      <c r="AY131" s="100" t="e">
        <f t="shared" si="120"/>
        <v>#N/A</v>
      </c>
      <c r="AZ131" s="127" t="e">
        <f t="shared" si="121"/>
        <v>#N/A</v>
      </c>
      <c r="BA131" s="88"/>
      <c r="BB131" s="125"/>
      <c r="BC131" s="128"/>
      <c r="BD131" s="125"/>
      <c r="BE131" s="125"/>
      <c r="BF131" s="125"/>
      <c r="BG131" s="125"/>
      <c r="BH131" s="125"/>
      <c r="BI131" s="125"/>
      <c r="BJ131" s="125"/>
      <c r="BK131" s="125"/>
      <c r="BL131" s="90"/>
      <c r="BM131" s="90"/>
      <c r="BN131" s="90"/>
      <c r="BO131" s="90"/>
      <c r="BP131" s="90"/>
    </row>
    <row r="132" spans="1:68" s="49" customFormat="1" ht="27.75" customHeight="1" x14ac:dyDescent="0.2">
      <c r="A132" s="22">
        <f>A131+1</f>
        <v>92</v>
      </c>
      <c r="B132" s="50"/>
      <c r="C132" s="51"/>
      <c r="D132" s="52"/>
      <c r="E132" s="53"/>
      <c r="F132" s="54"/>
      <c r="G132" s="55"/>
      <c r="H132" s="56"/>
      <c r="I132" s="304"/>
      <c r="J132" s="57"/>
      <c r="K132" s="58"/>
      <c r="L132" s="59"/>
      <c r="M132" s="58"/>
      <c r="N132" s="59"/>
      <c r="O132" s="58"/>
      <c r="P132" s="59"/>
      <c r="Q132" s="60"/>
      <c r="R132" s="315"/>
      <c r="S132" s="57"/>
      <c r="T132" s="58"/>
      <c r="U132" s="58"/>
      <c r="V132" s="60"/>
      <c r="W132" s="326"/>
      <c r="X132" s="58"/>
      <c r="Y132" s="59"/>
      <c r="Z132" s="58"/>
      <c r="AA132" s="59"/>
      <c r="AB132" s="60"/>
      <c r="AC132" s="61"/>
      <c r="AD132" s="62"/>
      <c r="AE132" s="62"/>
      <c r="AF132" s="63"/>
      <c r="AG132" s="318"/>
      <c r="AH132" s="60"/>
      <c r="AI132" s="476"/>
      <c r="AJ132" s="476"/>
      <c r="AK132" s="477"/>
      <c r="AL132" s="102"/>
      <c r="AM132" s="124" t="str">
        <f t="shared" si="126"/>
        <v xml:space="preserve"> </v>
      </c>
      <c r="AN132" s="97" t="str">
        <f t="shared" si="127"/>
        <v xml:space="preserve"> </v>
      </c>
      <c r="AO132" s="125"/>
      <c r="AP132" s="125"/>
      <c r="AQ132" s="125"/>
      <c r="AR132" s="125"/>
      <c r="AS132" s="125"/>
      <c r="AT132" s="122" t="e">
        <f t="shared" si="118"/>
        <v>#N/A</v>
      </c>
      <c r="AU132" s="125" t="e">
        <f t="shared" si="119"/>
        <v>#N/A</v>
      </c>
      <c r="AV132" s="126" t="str">
        <f t="shared" ca="1" si="67"/>
        <v/>
      </c>
      <c r="AW132" s="122" t="e">
        <f t="shared" ca="1" si="68"/>
        <v>#N/A</v>
      </c>
      <c r="AX132" s="127" t="e">
        <f t="shared" ca="1" si="69"/>
        <v>#N/A</v>
      </c>
      <c r="AY132" s="100" t="e">
        <f t="shared" si="120"/>
        <v>#N/A</v>
      </c>
      <c r="AZ132" s="127" t="e">
        <f t="shared" si="121"/>
        <v>#N/A</v>
      </c>
      <c r="BA132" s="88"/>
      <c r="BB132" s="125"/>
      <c r="BC132" s="129"/>
      <c r="BD132" s="125"/>
      <c r="BE132" s="125"/>
      <c r="BF132" s="125"/>
      <c r="BG132" s="125"/>
      <c r="BH132" s="125"/>
      <c r="BI132" s="125"/>
      <c r="BJ132" s="125"/>
      <c r="BK132" s="125"/>
      <c r="BL132" s="90"/>
      <c r="BM132" s="90"/>
      <c r="BN132" s="90"/>
      <c r="BO132" s="90"/>
      <c r="BP132" s="90"/>
    </row>
    <row r="133" spans="1:68" s="49" customFormat="1" ht="27.75" customHeight="1" x14ac:dyDescent="0.2">
      <c r="A133" s="22">
        <f t="shared" ref="A133:A140" si="128">A132+1</f>
        <v>93</v>
      </c>
      <c r="B133" s="50"/>
      <c r="C133" s="51"/>
      <c r="D133" s="52"/>
      <c r="E133" s="53"/>
      <c r="F133" s="54"/>
      <c r="G133" s="55"/>
      <c r="H133" s="56"/>
      <c r="I133" s="304"/>
      <c r="J133" s="57"/>
      <c r="K133" s="58"/>
      <c r="L133" s="59"/>
      <c r="M133" s="58"/>
      <c r="N133" s="59"/>
      <c r="O133" s="58"/>
      <c r="P133" s="59"/>
      <c r="Q133" s="60"/>
      <c r="R133" s="315"/>
      <c r="S133" s="57"/>
      <c r="T133" s="58"/>
      <c r="U133" s="58"/>
      <c r="V133" s="60"/>
      <c r="W133" s="326"/>
      <c r="X133" s="58"/>
      <c r="Y133" s="59"/>
      <c r="Z133" s="58"/>
      <c r="AA133" s="59"/>
      <c r="AB133" s="60"/>
      <c r="AC133" s="61"/>
      <c r="AD133" s="62"/>
      <c r="AE133" s="62"/>
      <c r="AF133" s="63"/>
      <c r="AG133" s="318"/>
      <c r="AH133" s="60"/>
      <c r="AI133" s="476"/>
      <c r="AJ133" s="476"/>
      <c r="AK133" s="477"/>
      <c r="AL133" s="102"/>
      <c r="AM133" s="124" t="str">
        <f t="shared" si="126"/>
        <v xml:space="preserve"> </v>
      </c>
      <c r="AN133" s="97" t="str">
        <f t="shared" si="127"/>
        <v xml:space="preserve"> </v>
      </c>
      <c r="AO133" s="125"/>
      <c r="AP133" s="125"/>
      <c r="AQ133" s="125"/>
      <c r="AR133" s="125"/>
      <c r="AS133" s="125"/>
      <c r="AT133" s="122" t="e">
        <f t="shared" si="118"/>
        <v>#N/A</v>
      </c>
      <c r="AU133" s="125" t="e">
        <f t="shared" si="119"/>
        <v>#N/A</v>
      </c>
      <c r="AV133" s="126" t="str">
        <f t="shared" ref="AV133:AV196" ca="1" si="129">IFERROR($AT$3-AT133,"")</f>
        <v/>
      </c>
      <c r="AW133" s="122" t="e">
        <f t="shared" ref="AW133:AW196" ca="1" si="130">IF(AV133&gt;730,NA(),AT133)</f>
        <v>#N/A</v>
      </c>
      <c r="AX133" s="127" t="e">
        <f t="shared" ref="AX133:AX196" ca="1" si="131">IF(AV133&gt;730,NA(),AU133)</f>
        <v>#N/A</v>
      </c>
      <c r="AY133" s="100" t="e">
        <f t="shared" si="120"/>
        <v>#N/A</v>
      </c>
      <c r="AZ133" s="127" t="e">
        <f t="shared" si="121"/>
        <v>#N/A</v>
      </c>
      <c r="BA133" s="88"/>
      <c r="BB133" s="125"/>
      <c r="BC133" s="129"/>
      <c r="BD133" s="125"/>
      <c r="BE133" s="125"/>
      <c r="BF133" s="125"/>
      <c r="BG133" s="125"/>
      <c r="BH133" s="125"/>
      <c r="BI133" s="125"/>
      <c r="BJ133" s="125"/>
      <c r="BK133" s="125"/>
      <c r="BL133" s="90"/>
      <c r="BM133" s="90"/>
      <c r="BN133" s="90"/>
      <c r="BO133" s="90"/>
      <c r="BP133" s="90"/>
    </row>
    <row r="134" spans="1:68" s="49" customFormat="1" ht="27.75" customHeight="1" x14ac:dyDescent="0.2">
      <c r="A134" s="22">
        <f t="shared" si="128"/>
        <v>94</v>
      </c>
      <c r="B134" s="50"/>
      <c r="C134" s="51"/>
      <c r="D134" s="52"/>
      <c r="E134" s="53"/>
      <c r="F134" s="54"/>
      <c r="G134" s="55"/>
      <c r="H134" s="56"/>
      <c r="I134" s="304"/>
      <c r="J134" s="57"/>
      <c r="K134" s="58"/>
      <c r="L134" s="59"/>
      <c r="M134" s="58"/>
      <c r="N134" s="59"/>
      <c r="O134" s="58"/>
      <c r="P134" s="59"/>
      <c r="Q134" s="60"/>
      <c r="R134" s="315"/>
      <c r="S134" s="57"/>
      <c r="T134" s="58"/>
      <c r="U134" s="58"/>
      <c r="V134" s="60"/>
      <c r="W134" s="326"/>
      <c r="X134" s="58"/>
      <c r="Y134" s="59"/>
      <c r="Z134" s="58"/>
      <c r="AA134" s="59"/>
      <c r="AB134" s="60"/>
      <c r="AC134" s="61"/>
      <c r="AD134" s="62"/>
      <c r="AE134" s="62"/>
      <c r="AF134" s="63"/>
      <c r="AG134" s="318"/>
      <c r="AH134" s="60"/>
      <c r="AI134" s="476"/>
      <c r="AJ134" s="476"/>
      <c r="AK134" s="477"/>
      <c r="AL134" s="102"/>
      <c r="AM134" s="124" t="str">
        <f t="shared" si="126"/>
        <v xml:space="preserve"> </v>
      </c>
      <c r="AN134" s="97" t="str">
        <f t="shared" si="127"/>
        <v xml:space="preserve"> </v>
      </c>
      <c r="AO134" s="125"/>
      <c r="AP134" s="125"/>
      <c r="AQ134" s="125"/>
      <c r="AR134" s="125"/>
      <c r="AS134" s="125"/>
      <c r="AT134" s="122" t="e">
        <f t="shared" si="118"/>
        <v>#N/A</v>
      </c>
      <c r="AU134" s="125" t="e">
        <f t="shared" si="119"/>
        <v>#N/A</v>
      </c>
      <c r="AV134" s="126" t="str">
        <f t="shared" ca="1" si="129"/>
        <v/>
      </c>
      <c r="AW134" s="122" t="e">
        <f t="shared" ca="1" si="130"/>
        <v>#N/A</v>
      </c>
      <c r="AX134" s="127" t="e">
        <f t="shared" ca="1" si="131"/>
        <v>#N/A</v>
      </c>
      <c r="AY134" s="100" t="e">
        <f t="shared" si="120"/>
        <v>#N/A</v>
      </c>
      <c r="AZ134" s="127" t="e">
        <f t="shared" si="121"/>
        <v>#N/A</v>
      </c>
      <c r="BA134" s="88"/>
      <c r="BB134" s="125"/>
      <c r="BC134" s="129"/>
      <c r="BD134" s="125"/>
      <c r="BE134" s="125"/>
      <c r="BF134" s="125"/>
      <c r="BG134" s="125"/>
      <c r="BH134" s="125"/>
      <c r="BI134" s="125"/>
      <c r="BJ134" s="125"/>
      <c r="BK134" s="125"/>
      <c r="BL134" s="90"/>
      <c r="BM134" s="90"/>
      <c r="BN134" s="90"/>
      <c r="BO134" s="90"/>
      <c r="BP134" s="90"/>
    </row>
    <row r="135" spans="1:68" s="49" customFormat="1" ht="27.75" customHeight="1" x14ac:dyDescent="0.2">
      <c r="A135" s="22">
        <f t="shared" si="128"/>
        <v>95</v>
      </c>
      <c r="B135" s="50"/>
      <c r="C135" s="51"/>
      <c r="D135" s="52"/>
      <c r="E135" s="53"/>
      <c r="F135" s="54"/>
      <c r="G135" s="55"/>
      <c r="H135" s="56"/>
      <c r="I135" s="304"/>
      <c r="J135" s="57"/>
      <c r="K135" s="58"/>
      <c r="L135" s="59"/>
      <c r="M135" s="58"/>
      <c r="N135" s="59"/>
      <c r="O135" s="58"/>
      <c r="P135" s="59"/>
      <c r="Q135" s="60"/>
      <c r="R135" s="315"/>
      <c r="S135" s="57"/>
      <c r="T135" s="58"/>
      <c r="U135" s="58"/>
      <c r="V135" s="60"/>
      <c r="W135" s="326"/>
      <c r="X135" s="58"/>
      <c r="Y135" s="59"/>
      <c r="Z135" s="58"/>
      <c r="AA135" s="59"/>
      <c r="AB135" s="60"/>
      <c r="AC135" s="61"/>
      <c r="AD135" s="62"/>
      <c r="AE135" s="62"/>
      <c r="AF135" s="63"/>
      <c r="AG135" s="318"/>
      <c r="AH135" s="60"/>
      <c r="AI135" s="476"/>
      <c r="AJ135" s="476"/>
      <c r="AK135" s="477"/>
      <c r="AL135" s="102"/>
      <c r="AM135" s="124" t="str">
        <f t="shared" si="126"/>
        <v xml:space="preserve"> </v>
      </c>
      <c r="AN135" s="97" t="str">
        <f t="shared" si="127"/>
        <v xml:space="preserve"> </v>
      </c>
      <c r="AO135" s="125"/>
      <c r="AP135" s="125"/>
      <c r="AQ135" s="125"/>
      <c r="AR135" s="125"/>
      <c r="AS135" s="125"/>
      <c r="AT135" s="122" t="e">
        <f t="shared" ref="AT135:AT144" si="132">IF(ISBLANK($B187),NA(),$B187)</f>
        <v>#N/A</v>
      </c>
      <c r="AU135" s="125" t="e">
        <f t="shared" ref="AU135:AU144" si="133">IF(ISBLANK($I187),NA(),$I187)</f>
        <v>#N/A</v>
      </c>
      <c r="AV135" s="126" t="str">
        <f t="shared" ca="1" si="129"/>
        <v/>
      </c>
      <c r="AW135" s="122" t="e">
        <f t="shared" ca="1" si="130"/>
        <v>#N/A</v>
      </c>
      <c r="AX135" s="127" t="e">
        <f t="shared" ca="1" si="131"/>
        <v>#N/A</v>
      </c>
      <c r="AY135" s="100" t="e">
        <f>IF(S187=0,NA(),S187)</f>
        <v>#N/A</v>
      </c>
      <c r="AZ135" s="127" t="e">
        <f>IF(V187=0,NA(),V187)</f>
        <v>#N/A</v>
      </c>
      <c r="BA135" s="88"/>
      <c r="BB135" s="125"/>
      <c r="BC135" s="129"/>
      <c r="BD135" s="125"/>
      <c r="BE135" s="125"/>
      <c r="BF135" s="125"/>
      <c r="BG135" s="125"/>
      <c r="BH135" s="125"/>
      <c r="BI135" s="125"/>
      <c r="BJ135" s="125"/>
      <c r="BK135" s="125"/>
      <c r="BL135" s="90"/>
      <c r="BM135" s="90"/>
      <c r="BN135" s="90"/>
      <c r="BO135" s="90"/>
      <c r="BP135" s="90"/>
    </row>
    <row r="136" spans="1:68" s="49" customFormat="1" ht="27.75" customHeight="1" x14ac:dyDescent="0.2">
      <c r="A136" s="22">
        <f t="shared" si="128"/>
        <v>96</v>
      </c>
      <c r="B136" s="50"/>
      <c r="C136" s="51"/>
      <c r="D136" s="52"/>
      <c r="E136" s="53"/>
      <c r="F136" s="54"/>
      <c r="G136" s="55"/>
      <c r="H136" s="56"/>
      <c r="I136" s="304"/>
      <c r="J136" s="57"/>
      <c r="K136" s="58"/>
      <c r="L136" s="59"/>
      <c r="M136" s="58"/>
      <c r="N136" s="59"/>
      <c r="O136" s="58"/>
      <c r="P136" s="59"/>
      <c r="Q136" s="60"/>
      <c r="R136" s="315"/>
      <c r="S136" s="57"/>
      <c r="T136" s="58"/>
      <c r="U136" s="58"/>
      <c r="V136" s="60"/>
      <c r="W136" s="326"/>
      <c r="X136" s="58"/>
      <c r="Y136" s="59"/>
      <c r="Z136" s="58"/>
      <c r="AA136" s="59"/>
      <c r="AB136" s="60"/>
      <c r="AC136" s="61"/>
      <c r="AD136" s="62"/>
      <c r="AE136" s="62"/>
      <c r="AF136" s="63"/>
      <c r="AG136" s="318"/>
      <c r="AH136" s="60"/>
      <c r="AI136" s="476"/>
      <c r="AJ136" s="476"/>
      <c r="AK136" s="477"/>
      <c r="AL136" s="102"/>
      <c r="AM136" s="124" t="str">
        <f t="shared" si="126"/>
        <v xml:space="preserve"> </v>
      </c>
      <c r="AN136" s="97" t="str">
        <f t="shared" si="127"/>
        <v xml:space="preserve"> </v>
      </c>
      <c r="AO136" s="125"/>
      <c r="AP136" s="125"/>
      <c r="AQ136" s="125"/>
      <c r="AR136" s="125"/>
      <c r="AS136" s="125"/>
      <c r="AT136" s="122" t="e">
        <f t="shared" si="132"/>
        <v>#N/A</v>
      </c>
      <c r="AU136" s="125" t="e">
        <f t="shared" si="133"/>
        <v>#N/A</v>
      </c>
      <c r="AV136" s="126" t="str">
        <f t="shared" ca="1" si="129"/>
        <v/>
      </c>
      <c r="AW136" s="122" t="e">
        <f t="shared" ca="1" si="130"/>
        <v>#N/A</v>
      </c>
      <c r="AX136" s="127" t="e">
        <f t="shared" ca="1" si="131"/>
        <v>#N/A</v>
      </c>
      <c r="AY136" s="100" t="e">
        <f t="shared" ref="AY136:AY144" si="134">IF(S188=0,NA(),S188)</f>
        <v>#N/A</v>
      </c>
      <c r="AZ136" s="127" t="e">
        <f t="shared" ref="AZ136:AZ144" si="135">IF(V188=0,NA(),V188)</f>
        <v>#N/A</v>
      </c>
      <c r="BA136" s="88"/>
      <c r="BB136" s="125"/>
      <c r="BC136" s="129"/>
      <c r="BD136" s="125"/>
      <c r="BE136" s="125"/>
      <c r="BF136" s="125"/>
      <c r="BG136" s="125"/>
      <c r="BH136" s="125"/>
      <c r="BI136" s="125"/>
      <c r="BJ136" s="125"/>
      <c r="BK136" s="125"/>
      <c r="BL136" s="90"/>
      <c r="BM136" s="90"/>
      <c r="BN136" s="90"/>
      <c r="BO136" s="90"/>
      <c r="BP136" s="90"/>
    </row>
    <row r="137" spans="1:68" s="49" customFormat="1" ht="27.75" customHeight="1" x14ac:dyDescent="0.2">
      <c r="A137" s="22">
        <f>A136+1</f>
        <v>97</v>
      </c>
      <c r="B137" s="50"/>
      <c r="C137" s="51"/>
      <c r="D137" s="52"/>
      <c r="E137" s="53"/>
      <c r="F137" s="54"/>
      <c r="G137" s="55"/>
      <c r="H137" s="56"/>
      <c r="I137" s="304"/>
      <c r="J137" s="57"/>
      <c r="K137" s="58"/>
      <c r="L137" s="59"/>
      <c r="M137" s="58"/>
      <c r="N137" s="59"/>
      <c r="O137" s="58"/>
      <c r="P137" s="59"/>
      <c r="Q137" s="60"/>
      <c r="R137" s="315"/>
      <c r="S137" s="57"/>
      <c r="T137" s="58"/>
      <c r="U137" s="58"/>
      <c r="V137" s="60"/>
      <c r="W137" s="326"/>
      <c r="X137" s="58"/>
      <c r="Y137" s="59"/>
      <c r="Z137" s="58"/>
      <c r="AA137" s="59"/>
      <c r="AB137" s="60"/>
      <c r="AC137" s="61"/>
      <c r="AD137" s="62"/>
      <c r="AE137" s="62"/>
      <c r="AF137" s="63"/>
      <c r="AG137" s="318"/>
      <c r="AH137" s="60"/>
      <c r="AI137" s="476"/>
      <c r="AJ137" s="476"/>
      <c r="AK137" s="477"/>
      <c r="AL137" s="102"/>
      <c r="AM137" s="124" t="str">
        <f t="shared" si="126"/>
        <v xml:space="preserve"> </v>
      </c>
      <c r="AN137" s="97" t="str">
        <f t="shared" si="127"/>
        <v xml:space="preserve"> </v>
      </c>
      <c r="AO137" s="125"/>
      <c r="AP137" s="125"/>
      <c r="AQ137" s="125"/>
      <c r="AR137" s="125"/>
      <c r="AS137" s="125"/>
      <c r="AT137" s="122" t="e">
        <f t="shared" si="132"/>
        <v>#N/A</v>
      </c>
      <c r="AU137" s="125" t="e">
        <f t="shared" si="133"/>
        <v>#N/A</v>
      </c>
      <c r="AV137" s="126" t="str">
        <f t="shared" ca="1" si="129"/>
        <v/>
      </c>
      <c r="AW137" s="122" t="e">
        <f t="shared" ca="1" si="130"/>
        <v>#N/A</v>
      </c>
      <c r="AX137" s="127" t="e">
        <f t="shared" ca="1" si="131"/>
        <v>#N/A</v>
      </c>
      <c r="AY137" s="100" t="e">
        <f t="shared" si="134"/>
        <v>#N/A</v>
      </c>
      <c r="AZ137" s="127" t="e">
        <f t="shared" si="135"/>
        <v>#N/A</v>
      </c>
      <c r="BA137" s="88"/>
      <c r="BB137" s="125"/>
      <c r="BC137" s="129"/>
      <c r="BD137" s="125"/>
      <c r="BE137" s="125"/>
      <c r="BF137" s="125"/>
      <c r="BG137" s="125"/>
      <c r="BH137" s="125"/>
      <c r="BI137" s="125"/>
      <c r="BJ137" s="125"/>
      <c r="BK137" s="125"/>
      <c r="BL137" s="90"/>
      <c r="BM137" s="90"/>
      <c r="BN137" s="90"/>
      <c r="BO137" s="90"/>
      <c r="BP137" s="90"/>
    </row>
    <row r="138" spans="1:68" s="49" customFormat="1" ht="27.75" customHeight="1" x14ac:dyDescent="0.2">
      <c r="A138" s="22">
        <f t="shared" si="128"/>
        <v>98</v>
      </c>
      <c r="B138" s="50"/>
      <c r="C138" s="51"/>
      <c r="D138" s="52"/>
      <c r="E138" s="53"/>
      <c r="F138" s="54"/>
      <c r="G138" s="55"/>
      <c r="H138" s="56"/>
      <c r="I138" s="304"/>
      <c r="J138" s="57"/>
      <c r="K138" s="58"/>
      <c r="L138" s="59"/>
      <c r="M138" s="58"/>
      <c r="N138" s="59"/>
      <c r="O138" s="58"/>
      <c r="P138" s="59"/>
      <c r="Q138" s="60"/>
      <c r="R138" s="315"/>
      <c r="S138" s="57"/>
      <c r="T138" s="58"/>
      <c r="U138" s="58"/>
      <c r="V138" s="60"/>
      <c r="W138" s="326"/>
      <c r="X138" s="58"/>
      <c r="Y138" s="59"/>
      <c r="Z138" s="58"/>
      <c r="AA138" s="59"/>
      <c r="AB138" s="60"/>
      <c r="AC138" s="61"/>
      <c r="AD138" s="62"/>
      <c r="AE138" s="62"/>
      <c r="AF138" s="63"/>
      <c r="AG138" s="318"/>
      <c r="AH138" s="60"/>
      <c r="AI138" s="476"/>
      <c r="AJ138" s="476"/>
      <c r="AK138" s="477"/>
      <c r="AL138" s="102"/>
      <c r="AM138" s="124" t="str">
        <f t="shared" si="126"/>
        <v xml:space="preserve"> </v>
      </c>
      <c r="AN138" s="97" t="str">
        <f t="shared" si="127"/>
        <v xml:space="preserve"> </v>
      </c>
      <c r="AO138" s="125"/>
      <c r="AP138" s="125"/>
      <c r="AQ138" s="125"/>
      <c r="AR138" s="125"/>
      <c r="AS138" s="125"/>
      <c r="AT138" s="122" t="e">
        <f t="shared" si="132"/>
        <v>#N/A</v>
      </c>
      <c r="AU138" s="125" t="e">
        <f t="shared" si="133"/>
        <v>#N/A</v>
      </c>
      <c r="AV138" s="126" t="str">
        <f t="shared" ca="1" si="129"/>
        <v/>
      </c>
      <c r="AW138" s="122" t="e">
        <f t="shared" ca="1" si="130"/>
        <v>#N/A</v>
      </c>
      <c r="AX138" s="127" t="e">
        <f t="shared" ca="1" si="131"/>
        <v>#N/A</v>
      </c>
      <c r="AY138" s="100" t="e">
        <f t="shared" si="134"/>
        <v>#N/A</v>
      </c>
      <c r="AZ138" s="127" t="e">
        <f t="shared" si="135"/>
        <v>#N/A</v>
      </c>
      <c r="BA138" s="88"/>
      <c r="BB138" s="125"/>
      <c r="BC138" s="129"/>
      <c r="BD138" s="125"/>
      <c r="BE138" s="125"/>
      <c r="BF138" s="125"/>
      <c r="BG138" s="125"/>
      <c r="BH138" s="125"/>
      <c r="BI138" s="125"/>
      <c r="BJ138" s="125"/>
      <c r="BK138" s="125"/>
      <c r="BL138" s="90"/>
      <c r="BM138" s="90"/>
      <c r="BN138" s="90"/>
      <c r="BO138" s="90"/>
      <c r="BP138" s="90"/>
    </row>
    <row r="139" spans="1:68" s="49" customFormat="1" ht="27.75" customHeight="1" x14ac:dyDescent="0.2">
      <c r="A139" s="22">
        <f t="shared" si="128"/>
        <v>99</v>
      </c>
      <c r="B139" s="50"/>
      <c r="C139" s="51"/>
      <c r="D139" s="52"/>
      <c r="E139" s="53"/>
      <c r="F139" s="54"/>
      <c r="G139" s="55"/>
      <c r="H139" s="56"/>
      <c r="I139" s="304"/>
      <c r="J139" s="57"/>
      <c r="K139" s="58"/>
      <c r="L139" s="59"/>
      <c r="M139" s="58"/>
      <c r="N139" s="59"/>
      <c r="O139" s="58"/>
      <c r="P139" s="59"/>
      <c r="Q139" s="60"/>
      <c r="R139" s="315"/>
      <c r="S139" s="57"/>
      <c r="T139" s="58"/>
      <c r="U139" s="58"/>
      <c r="V139" s="60"/>
      <c r="W139" s="326"/>
      <c r="X139" s="58"/>
      <c r="Y139" s="59"/>
      <c r="Z139" s="58"/>
      <c r="AA139" s="59"/>
      <c r="AB139" s="60"/>
      <c r="AC139" s="61"/>
      <c r="AD139" s="62"/>
      <c r="AE139" s="62"/>
      <c r="AF139" s="63"/>
      <c r="AG139" s="318"/>
      <c r="AH139" s="60"/>
      <c r="AI139" s="476"/>
      <c r="AJ139" s="476"/>
      <c r="AK139" s="477"/>
      <c r="AL139" s="102"/>
      <c r="AM139" s="124" t="str">
        <f t="shared" si="126"/>
        <v xml:space="preserve"> </v>
      </c>
      <c r="AN139" s="97" t="str">
        <f t="shared" si="127"/>
        <v xml:space="preserve"> </v>
      </c>
      <c r="AO139" s="125"/>
      <c r="AP139" s="125"/>
      <c r="AQ139" s="125"/>
      <c r="AR139" s="125"/>
      <c r="AS139" s="125"/>
      <c r="AT139" s="122" t="e">
        <f t="shared" si="132"/>
        <v>#N/A</v>
      </c>
      <c r="AU139" s="125" t="e">
        <f t="shared" si="133"/>
        <v>#N/A</v>
      </c>
      <c r="AV139" s="126" t="str">
        <f t="shared" ca="1" si="129"/>
        <v/>
      </c>
      <c r="AW139" s="122" t="e">
        <f t="shared" ca="1" si="130"/>
        <v>#N/A</v>
      </c>
      <c r="AX139" s="127" t="e">
        <f t="shared" ca="1" si="131"/>
        <v>#N/A</v>
      </c>
      <c r="AY139" s="100" t="e">
        <f t="shared" si="134"/>
        <v>#N/A</v>
      </c>
      <c r="AZ139" s="127" t="e">
        <f t="shared" si="135"/>
        <v>#N/A</v>
      </c>
      <c r="BA139" s="88"/>
      <c r="BB139" s="125"/>
      <c r="BC139" s="129"/>
      <c r="BD139" s="125"/>
      <c r="BE139" s="125"/>
      <c r="BF139" s="125"/>
      <c r="BG139" s="125"/>
      <c r="BH139" s="125"/>
      <c r="BI139" s="125"/>
      <c r="BJ139" s="125"/>
      <c r="BK139" s="125"/>
      <c r="BL139" s="90"/>
      <c r="BM139" s="90"/>
      <c r="BN139" s="90"/>
      <c r="BO139" s="90"/>
      <c r="BP139" s="90"/>
    </row>
    <row r="140" spans="1:68" s="49" customFormat="1" ht="27.75" customHeight="1" thickBot="1" x14ac:dyDescent="0.25">
      <c r="A140" s="23">
        <f t="shared" si="128"/>
        <v>100</v>
      </c>
      <c r="B140" s="64"/>
      <c r="C140" s="65"/>
      <c r="D140" s="66"/>
      <c r="E140" s="67"/>
      <c r="F140" s="68"/>
      <c r="G140" s="69"/>
      <c r="H140" s="70"/>
      <c r="I140" s="305"/>
      <c r="J140" s="71"/>
      <c r="K140" s="72"/>
      <c r="L140" s="73"/>
      <c r="M140" s="72"/>
      <c r="N140" s="73"/>
      <c r="O140" s="72"/>
      <c r="P140" s="73"/>
      <c r="Q140" s="74"/>
      <c r="R140" s="316"/>
      <c r="S140" s="71"/>
      <c r="T140" s="72"/>
      <c r="U140" s="72"/>
      <c r="V140" s="74"/>
      <c r="W140" s="327"/>
      <c r="X140" s="72"/>
      <c r="Y140" s="73"/>
      <c r="Z140" s="72"/>
      <c r="AA140" s="73"/>
      <c r="AB140" s="74"/>
      <c r="AC140" s="75"/>
      <c r="AD140" s="76"/>
      <c r="AE140" s="76"/>
      <c r="AF140" s="77"/>
      <c r="AG140" s="319"/>
      <c r="AH140" s="74"/>
      <c r="AI140" s="480"/>
      <c r="AJ140" s="480"/>
      <c r="AK140" s="481"/>
      <c r="AL140" s="102"/>
      <c r="AM140" s="124" t="str">
        <f t="shared" si="126"/>
        <v xml:space="preserve"> </v>
      </c>
      <c r="AN140" s="97" t="str">
        <f t="shared" si="127"/>
        <v xml:space="preserve"> </v>
      </c>
      <c r="AO140" s="125"/>
      <c r="AP140" s="125"/>
      <c r="AQ140" s="125"/>
      <c r="AR140" s="125"/>
      <c r="AS140" s="125"/>
      <c r="AT140" s="122" t="e">
        <f t="shared" si="132"/>
        <v>#N/A</v>
      </c>
      <c r="AU140" s="125" t="e">
        <f t="shared" si="133"/>
        <v>#N/A</v>
      </c>
      <c r="AV140" s="126" t="str">
        <f t="shared" ca="1" si="129"/>
        <v/>
      </c>
      <c r="AW140" s="122" t="e">
        <f t="shared" ca="1" si="130"/>
        <v>#N/A</v>
      </c>
      <c r="AX140" s="127" t="e">
        <f t="shared" ca="1" si="131"/>
        <v>#N/A</v>
      </c>
      <c r="AY140" s="100" t="e">
        <f t="shared" si="134"/>
        <v>#N/A</v>
      </c>
      <c r="AZ140" s="127" t="e">
        <f t="shared" si="135"/>
        <v>#N/A</v>
      </c>
      <c r="BA140" s="88"/>
      <c r="BB140" s="125"/>
      <c r="BC140" s="129"/>
      <c r="BD140" s="125"/>
      <c r="BE140" s="125"/>
      <c r="BF140" s="125"/>
      <c r="BG140" s="125"/>
      <c r="BH140" s="125"/>
      <c r="BI140" s="125"/>
      <c r="BJ140" s="125"/>
      <c r="BK140" s="125"/>
      <c r="BL140" s="90"/>
      <c r="BM140" s="90"/>
      <c r="BN140" s="90"/>
      <c r="BO140" s="90"/>
      <c r="BP140" s="90"/>
    </row>
    <row r="141" spans="1:68" ht="4.5" customHeight="1" thickBot="1" x14ac:dyDescent="0.25">
      <c r="A141" s="89">
        <f>AK144</f>
        <v>10</v>
      </c>
      <c r="B141" s="271"/>
      <c r="C141" s="271"/>
      <c r="D141" s="271"/>
      <c r="E141" s="271"/>
      <c r="F141" s="271"/>
      <c r="G141" s="271"/>
      <c r="H141" s="271"/>
      <c r="I141" s="271"/>
      <c r="J141" s="309"/>
      <c r="K141" s="309"/>
      <c r="L141" s="309"/>
      <c r="M141" s="309"/>
      <c r="N141" s="309"/>
      <c r="O141" s="309"/>
      <c r="P141" s="309"/>
      <c r="Q141" s="309"/>
      <c r="R141" s="309"/>
      <c r="S141" s="324"/>
      <c r="T141" s="324"/>
      <c r="U141" s="324"/>
      <c r="V141" s="324"/>
      <c r="W141" s="324"/>
      <c r="X141" s="324"/>
      <c r="Y141" s="324"/>
      <c r="Z141" s="324"/>
      <c r="AA141" s="324"/>
      <c r="AB141" s="324"/>
      <c r="AC141" s="309"/>
      <c r="AD141" s="272"/>
      <c r="AE141" s="273"/>
      <c r="AF141" s="272"/>
      <c r="AG141" s="274"/>
      <c r="AH141" s="474"/>
      <c r="AI141" s="475"/>
      <c r="AJ141" s="475"/>
      <c r="AK141" s="475"/>
      <c r="AL141" s="33"/>
      <c r="AM141" s="33"/>
      <c r="AN141" s="33"/>
      <c r="AT141" s="122" t="e">
        <f t="shared" si="132"/>
        <v>#N/A</v>
      </c>
      <c r="AU141" s="125" t="e">
        <f t="shared" si="133"/>
        <v>#N/A</v>
      </c>
      <c r="AV141" s="126" t="str">
        <f t="shared" ca="1" si="129"/>
        <v/>
      </c>
      <c r="AW141" s="122" t="e">
        <f t="shared" ca="1" si="130"/>
        <v>#N/A</v>
      </c>
      <c r="AX141" s="127" t="e">
        <f t="shared" ca="1" si="131"/>
        <v>#N/A</v>
      </c>
      <c r="AY141" s="100" t="e">
        <f t="shared" si="134"/>
        <v>#N/A</v>
      </c>
      <c r="AZ141" s="127" t="e">
        <f t="shared" si="135"/>
        <v>#N/A</v>
      </c>
      <c r="BA141" s="88"/>
      <c r="BC141" s="129"/>
    </row>
    <row r="142" spans="1:68" ht="26.25" customHeight="1" x14ac:dyDescent="0.2">
      <c r="A142" s="180">
        <f>A128+1</f>
        <v>10</v>
      </c>
      <c r="B142" s="501"/>
      <c r="C142" s="501"/>
      <c r="D142" s="501"/>
      <c r="E142" s="502"/>
      <c r="F142" s="493" t="str">
        <f>F128</f>
        <v>TOTAL DE ESTA PÁGINA</v>
      </c>
      <c r="G142" s="494"/>
      <c r="H142" s="495"/>
      <c r="I142" s="348" t="str">
        <f t="shared" ref="I142:AB142" si="136">IF(SUM(I131:I141)=0," ",SUM(I131:I141))</f>
        <v xml:space="preserve"> </v>
      </c>
      <c r="J142" s="349" t="str">
        <f t="shared" si="136"/>
        <v xml:space="preserve"> </v>
      </c>
      <c r="K142" s="350" t="str">
        <f t="shared" si="136"/>
        <v xml:space="preserve"> </v>
      </c>
      <c r="L142" s="351" t="str">
        <f t="shared" si="136"/>
        <v xml:space="preserve"> </v>
      </c>
      <c r="M142" s="350" t="str">
        <f t="shared" si="136"/>
        <v xml:space="preserve"> </v>
      </c>
      <c r="N142" s="351" t="str">
        <f t="shared" si="136"/>
        <v xml:space="preserve"> </v>
      </c>
      <c r="O142" s="350" t="str">
        <f t="shared" si="136"/>
        <v xml:space="preserve"> </v>
      </c>
      <c r="P142" s="351" t="str">
        <f t="shared" si="136"/>
        <v xml:space="preserve"> </v>
      </c>
      <c r="Q142" s="352" t="str">
        <f t="shared" si="136"/>
        <v xml:space="preserve"> </v>
      </c>
      <c r="R142" s="353"/>
      <c r="S142" s="349" t="str">
        <f t="shared" si="136"/>
        <v xml:space="preserve"> </v>
      </c>
      <c r="T142" s="350" t="str">
        <f t="shared" si="136"/>
        <v xml:space="preserve"> </v>
      </c>
      <c r="U142" s="350" t="str">
        <f t="shared" si="136"/>
        <v xml:space="preserve"> </v>
      </c>
      <c r="V142" s="350" t="str">
        <f t="shared" si="136"/>
        <v xml:space="preserve"> </v>
      </c>
      <c r="W142" s="351" t="str">
        <f t="shared" si="136"/>
        <v xml:space="preserve"> </v>
      </c>
      <c r="X142" s="350" t="str">
        <f t="shared" si="136"/>
        <v xml:space="preserve"> </v>
      </c>
      <c r="Y142" s="351" t="str">
        <f t="shared" si="136"/>
        <v xml:space="preserve"> </v>
      </c>
      <c r="Z142" s="350" t="str">
        <f t="shared" si="136"/>
        <v xml:space="preserve"> </v>
      </c>
      <c r="AA142" s="351" t="str">
        <f t="shared" si="136"/>
        <v xml:space="preserve"> </v>
      </c>
      <c r="AB142" s="352" t="str">
        <f t="shared" si="136"/>
        <v xml:space="preserve"> </v>
      </c>
      <c r="AC142" s="354" t="str">
        <f>IF(SUM(AC131:AC140)=0," ",SUM(AC131:AC140))</f>
        <v xml:space="preserve"> </v>
      </c>
      <c r="AD142" s="355" t="str">
        <f>IF(SUM(AD131:AD140)=0," ",SUM(AD131:AD140))</f>
        <v xml:space="preserve"> </v>
      </c>
      <c r="AE142" s="355" t="str">
        <f>IF(SUM(AE131:AE140)=0," ",SUM(AE131:AE140))</f>
        <v xml:space="preserve"> </v>
      </c>
      <c r="AF142" s="356" t="str">
        <f>IF(SUM(AF131:AF140)=0," ",SUM(AF131:AF140))</f>
        <v xml:space="preserve"> </v>
      </c>
      <c r="AG142" s="357" t="str">
        <f>IF(SUM(AG131:AG140)=0," ",SUM(AG131:AG140))</f>
        <v xml:space="preserve"> </v>
      </c>
      <c r="AH142" s="482" t="str">
        <f>AH128</f>
        <v>Certifico que todos los datos en esta
bitácora son fidedignos</v>
      </c>
      <c r="AI142" s="483"/>
      <c r="AJ142" s="483"/>
      <c r="AK142" s="484"/>
      <c r="AL142" s="131"/>
      <c r="AM142" s="131"/>
      <c r="AN142" s="131"/>
      <c r="AT142" s="122" t="e">
        <f t="shared" si="132"/>
        <v>#N/A</v>
      </c>
      <c r="AU142" s="125" t="e">
        <f t="shared" si="133"/>
        <v>#N/A</v>
      </c>
      <c r="AV142" s="126" t="str">
        <f t="shared" ca="1" si="129"/>
        <v/>
      </c>
      <c r="AW142" s="122" t="e">
        <f t="shared" ca="1" si="130"/>
        <v>#N/A</v>
      </c>
      <c r="AX142" s="127" t="e">
        <f t="shared" ca="1" si="131"/>
        <v>#N/A</v>
      </c>
      <c r="AY142" s="100" t="e">
        <f t="shared" si="134"/>
        <v>#N/A</v>
      </c>
      <c r="AZ142" s="127" t="e">
        <f t="shared" si="135"/>
        <v>#N/A</v>
      </c>
      <c r="BA142" s="88"/>
      <c r="BC142" s="129"/>
    </row>
    <row r="143" spans="1:68" ht="26.25" customHeight="1" x14ac:dyDescent="0.2">
      <c r="A143" s="499"/>
      <c r="B143" s="503"/>
      <c r="C143" s="503"/>
      <c r="D143" s="503"/>
      <c r="E143" s="504"/>
      <c r="F143" s="496" t="str">
        <f>F129</f>
        <v>TOTAL PÁGINA ANTERIOR</v>
      </c>
      <c r="G143" s="497"/>
      <c r="H143" s="498"/>
      <c r="I143" s="358">
        <f>I130</f>
        <v>6.25</v>
      </c>
      <c r="J143" s="359">
        <f t="shared" ref="J143:AG143" si="137">J130</f>
        <v>6.25</v>
      </c>
      <c r="K143" s="360" t="str">
        <f t="shared" si="137"/>
        <v xml:space="preserve"> </v>
      </c>
      <c r="L143" s="361" t="str">
        <f t="shared" si="137"/>
        <v xml:space="preserve"> </v>
      </c>
      <c r="M143" s="360" t="str">
        <f t="shared" si="137"/>
        <v xml:space="preserve"> </v>
      </c>
      <c r="N143" s="361" t="str">
        <f t="shared" si="137"/>
        <v xml:space="preserve"> </v>
      </c>
      <c r="O143" s="360" t="str">
        <f t="shared" si="137"/>
        <v xml:space="preserve"> </v>
      </c>
      <c r="P143" s="361" t="str">
        <f t="shared" si="137"/>
        <v xml:space="preserve"> </v>
      </c>
      <c r="Q143" s="362" t="str">
        <f t="shared" si="137"/>
        <v xml:space="preserve"> </v>
      </c>
      <c r="R143" s="363"/>
      <c r="S143" s="359" t="str">
        <f t="shared" si="137"/>
        <v xml:space="preserve"> </v>
      </c>
      <c r="T143" s="360">
        <f t="shared" si="137"/>
        <v>8.75</v>
      </c>
      <c r="U143" s="360">
        <f t="shared" si="137"/>
        <v>10</v>
      </c>
      <c r="V143" s="360">
        <f t="shared" si="137"/>
        <v>2.5</v>
      </c>
      <c r="W143" s="361" t="str">
        <f t="shared" si="137"/>
        <v xml:space="preserve"> </v>
      </c>
      <c r="X143" s="360" t="str">
        <f t="shared" si="137"/>
        <v xml:space="preserve"> </v>
      </c>
      <c r="Y143" s="361">
        <f t="shared" si="137"/>
        <v>2.5</v>
      </c>
      <c r="Z143" s="360" t="str">
        <f t="shared" si="137"/>
        <v xml:space="preserve"> </v>
      </c>
      <c r="AA143" s="361">
        <f t="shared" si="137"/>
        <v>3.75</v>
      </c>
      <c r="AB143" s="362" t="str">
        <f t="shared" si="137"/>
        <v xml:space="preserve"> </v>
      </c>
      <c r="AC143" s="364">
        <f t="shared" si="137"/>
        <v>9</v>
      </c>
      <c r="AD143" s="365" t="str">
        <f t="shared" si="137"/>
        <v xml:space="preserve"> </v>
      </c>
      <c r="AE143" s="365">
        <f t="shared" si="137"/>
        <v>9</v>
      </c>
      <c r="AF143" s="366" t="str">
        <f t="shared" si="137"/>
        <v xml:space="preserve"> </v>
      </c>
      <c r="AG143" s="367">
        <f t="shared" si="137"/>
        <v>11</v>
      </c>
      <c r="AH143" s="487"/>
      <c r="AI143" s="488"/>
      <c r="AJ143" s="488"/>
      <c r="AK143" s="489"/>
      <c r="AL143" s="131"/>
      <c r="AM143" s="131"/>
      <c r="AN143" s="131"/>
      <c r="AT143" s="122" t="e">
        <f t="shared" si="132"/>
        <v>#N/A</v>
      </c>
      <c r="AU143" s="125" t="e">
        <f t="shared" si="133"/>
        <v>#N/A</v>
      </c>
      <c r="AV143" s="126" t="str">
        <f t="shared" ca="1" si="129"/>
        <v/>
      </c>
      <c r="AW143" s="122" t="e">
        <f t="shared" ca="1" si="130"/>
        <v>#N/A</v>
      </c>
      <c r="AX143" s="127" t="e">
        <f t="shared" ca="1" si="131"/>
        <v>#N/A</v>
      </c>
      <c r="AY143" s="100" t="e">
        <f t="shared" si="134"/>
        <v>#N/A</v>
      </c>
      <c r="AZ143" s="127" t="e">
        <f t="shared" si="135"/>
        <v>#N/A</v>
      </c>
      <c r="BA143" s="88"/>
      <c r="BC143" s="129"/>
    </row>
    <row r="144" spans="1:68" ht="26.25" customHeight="1" thickBot="1" x14ac:dyDescent="0.25">
      <c r="A144" s="500"/>
      <c r="B144" s="505" t="str">
        <f>B130</f>
        <v>Entidad que certifica Hrs. de vuelo
TIMBRE Y FIRMA</v>
      </c>
      <c r="C144" s="505"/>
      <c r="D144" s="505"/>
      <c r="E144" s="506"/>
      <c r="F144" s="490" t="str">
        <f>F130</f>
        <v>TOTAL A LA FECHA</v>
      </c>
      <c r="G144" s="491"/>
      <c r="H144" s="492"/>
      <c r="I144" s="31">
        <f t="shared" ref="I144:O144" si="138">IF(SUM(I142:I143)=0," ",SUM(I142:I143))</f>
        <v>6.25</v>
      </c>
      <c r="J144" s="27">
        <f t="shared" si="138"/>
        <v>6.25</v>
      </c>
      <c r="K144" s="24" t="str">
        <f t="shared" si="138"/>
        <v xml:space="preserve"> </v>
      </c>
      <c r="L144" s="25" t="str">
        <f t="shared" si="138"/>
        <v xml:space="preserve"> </v>
      </c>
      <c r="M144" s="24" t="str">
        <f t="shared" si="138"/>
        <v xml:space="preserve"> </v>
      </c>
      <c r="N144" s="25" t="str">
        <f t="shared" si="138"/>
        <v xml:space="preserve"> </v>
      </c>
      <c r="O144" s="24" t="str">
        <f t="shared" si="138"/>
        <v xml:space="preserve"> </v>
      </c>
      <c r="P144" s="25" t="str">
        <f t="shared" ref="P144:AG144" si="139">IF(SUM(P142:P143)=0," ",SUM(P142:P143))</f>
        <v xml:space="preserve"> </v>
      </c>
      <c r="Q144" s="26" t="str">
        <f t="shared" si="139"/>
        <v xml:space="preserve"> </v>
      </c>
      <c r="R144" s="321"/>
      <c r="S144" s="27" t="str">
        <f t="shared" si="139"/>
        <v xml:space="preserve"> </v>
      </c>
      <c r="T144" s="24">
        <f t="shared" si="139"/>
        <v>8.75</v>
      </c>
      <c r="U144" s="24">
        <f t="shared" si="139"/>
        <v>10</v>
      </c>
      <c r="V144" s="24">
        <f t="shared" si="139"/>
        <v>2.5</v>
      </c>
      <c r="W144" s="25" t="str">
        <f t="shared" si="139"/>
        <v xml:space="preserve"> </v>
      </c>
      <c r="X144" s="24" t="str">
        <f t="shared" si="139"/>
        <v xml:space="preserve"> </v>
      </c>
      <c r="Y144" s="25">
        <f t="shared" si="139"/>
        <v>2.5</v>
      </c>
      <c r="Z144" s="24" t="str">
        <f t="shared" si="139"/>
        <v xml:space="preserve"> </v>
      </c>
      <c r="AA144" s="25">
        <f t="shared" si="139"/>
        <v>3.75</v>
      </c>
      <c r="AB144" s="26" t="str">
        <f t="shared" si="139"/>
        <v xml:space="preserve"> </v>
      </c>
      <c r="AC144" s="323">
        <f t="shared" si="139"/>
        <v>9</v>
      </c>
      <c r="AD144" s="28" t="str">
        <f t="shared" si="139"/>
        <v xml:space="preserve"> </v>
      </c>
      <c r="AE144" s="28">
        <f t="shared" si="139"/>
        <v>9</v>
      </c>
      <c r="AF144" s="30" t="str">
        <f t="shared" si="139"/>
        <v xml:space="preserve"> </v>
      </c>
      <c r="AG144" s="32">
        <f t="shared" si="139"/>
        <v>11</v>
      </c>
      <c r="AH144" s="485" t="str">
        <f>AH130</f>
        <v>_____________________________
FIRMA PILOTO</v>
      </c>
      <c r="AI144" s="486"/>
      <c r="AJ144" s="486"/>
      <c r="AK144" s="181">
        <f>A142</f>
        <v>10</v>
      </c>
      <c r="AL144" s="132"/>
      <c r="AM144" s="132"/>
      <c r="AN144" s="132"/>
      <c r="AT144" s="122" t="e">
        <f t="shared" si="132"/>
        <v>#N/A</v>
      </c>
      <c r="AU144" s="125" t="e">
        <f t="shared" si="133"/>
        <v>#N/A</v>
      </c>
      <c r="AV144" s="126" t="str">
        <f t="shared" ca="1" si="129"/>
        <v/>
      </c>
      <c r="AW144" s="122" t="e">
        <f t="shared" ca="1" si="130"/>
        <v>#N/A</v>
      </c>
      <c r="AX144" s="127" t="e">
        <f t="shared" ca="1" si="131"/>
        <v>#N/A</v>
      </c>
      <c r="AY144" s="100" t="e">
        <f t="shared" si="134"/>
        <v>#N/A</v>
      </c>
      <c r="AZ144" s="127" t="e">
        <f t="shared" si="135"/>
        <v>#N/A</v>
      </c>
      <c r="BA144" s="88"/>
      <c r="BC144" s="129"/>
    </row>
    <row r="145" spans="1:68" s="49" customFormat="1" ht="27.75" customHeight="1" x14ac:dyDescent="0.2">
      <c r="A145" s="29">
        <f>A140+1</f>
        <v>101</v>
      </c>
      <c r="B145" s="39"/>
      <c r="C145" s="40"/>
      <c r="D145" s="41"/>
      <c r="E145" s="42"/>
      <c r="F145" s="43"/>
      <c r="G145" s="44"/>
      <c r="H145" s="45"/>
      <c r="I145" s="310"/>
      <c r="J145" s="306"/>
      <c r="K145" s="307"/>
      <c r="L145" s="308"/>
      <c r="M145" s="307"/>
      <c r="N145" s="308"/>
      <c r="O145" s="307"/>
      <c r="P145" s="308"/>
      <c r="Q145" s="167"/>
      <c r="R145" s="314"/>
      <c r="S145" s="46"/>
      <c r="T145" s="47"/>
      <c r="U145" s="47"/>
      <c r="V145" s="48"/>
      <c r="W145" s="325"/>
      <c r="X145" s="307"/>
      <c r="Y145" s="308"/>
      <c r="Z145" s="307"/>
      <c r="AA145" s="308"/>
      <c r="AB145" s="167"/>
      <c r="AC145" s="311"/>
      <c r="AD145" s="312"/>
      <c r="AE145" s="312"/>
      <c r="AF145" s="313"/>
      <c r="AG145" s="317"/>
      <c r="AH145" s="167"/>
      <c r="AI145" s="478"/>
      <c r="AJ145" s="478"/>
      <c r="AK145" s="479"/>
      <c r="AL145" s="102"/>
      <c r="AM145" s="124" t="str">
        <f t="shared" ref="AM145:AM154" si="140">IF(B145=0," ",TEXT(B145,"MMM"))</f>
        <v xml:space="preserve"> </v>
      </c>
      <c r="AN145" s="97" t="str">
        <f t="shared" ref="AN145:AN154" si="141">IF(B145=0," ",YEAR(B145))</f>
        <v xml:space="preserve"> </v>
      </c>
      <c r="AO145" s="125"/>
      <c r="AP145" s="125"/>
      <c r="AQ145" s="125"/>
      <c r="AR145" s="125"/>
      <c r="AS145" s="125"/>
      <c r="AT145" s="122" t="e">
        <f t="shared" ref="AT145:AT154" si="142">IF(ISBLANK($B201),NA(),$B201)</f>
        <v>#N/A</v>
      </c>
      <c r="AU145" s="125" t="e">
        <f t="shared" ref="AU145:AU154" si="143">IF(ISBLANK($I201),NA(),$I201)</f>
        <v>#N/A</v>
      </c>
      <c r="AV145" s="126" t="str">
        <f t="shared" ca="1" si="129"/>
        <v/>
      </c>
      <c r="AW145" s="122" t="e">
        <f t="shared" ca="1" si="130"/>
        <v>#N/A</v>
      </c>
      <c r="AX145" s="127" t="e">
        <f t="shared" ca="1" si="131"/>
        <v>#N/A</v>
      </c>
      <c r="AY145" s="100" t="e">
        <f>IF(S201=0,NA(),S201)</f>
        <v>#N/A</v>
      </c>
      <c r="AZ145" s="127" t="e">
        <f t="shared" ref="AZ145:AZ154" si="144">IF(V201=0,NA(),V201)</f>
        <v>#N/A</v>
      </c>
      <c r="BA145" s="88"/>
      <c r="BB145" s="125"/>
      <c r="BC145" s="129"/>
      <c r="BD145" s="125"/>
      <c r="BE145" s="125"/>
      <c r="BF145" s="125"/>
      <c r="BG145" s="125"/>
      <c r="BH145" s="125"/>
      <c r="BI145" s="125"/>
      <c r="BJ145" s="125"/>
      <c r="BK145" s="125"/>
      <c r="BL145" s="90"/>
      <c r="BM145" s="90"/>
      <c r="BN145" s="90"/>
      <c r="BO145" s="90"/>
      <c r="BP145" s="90"/>
    </row>
    <row r="146" spans="1:68" s="49" customFormat="1" ht="27.75" customHeight="1" x14ac:dyDescent="0.2">
      <c r="A146" s="22">
        <f>A145+1</f>
        <v>102</v>
      </c>
      <c r="B146" s="50"/>
      <c r="C146" s="51"/>
      <c r="D146" s="52"/>
      <c r="E146" s="53"/>
      <c r="F146" s="54"/>
      <c r="G146" s="55"/>
      <c r="H146" s="56"/>
      <c r="I146" s="304"/>
      <c r="J146" s="57"/>
      <c r="K146" s="58"/>
      <c r="L146" s="59"/>
      <c r="M146" s="58"/>
      <c r="N146" s="59"/>
      <c r="O146" s="58"/>
      <c r="P146" s="59"/>
      <c r="Q146" s="60"/>
      <c r="R146" s="315"/>
      <c r="S146" s="57"/>
      <c r="T146" s="58"/>
      <c r="U146" s="58"/>
      <c r="V146" s="60"/>
      <c r="W146" s="326"/>
      <c r="X146" s="58"/>
      <c r="Y146" s="59"/>
      <c r="Z146" s="58"/>
      <c r="AA146" s="59"/>
      <c r="AB146" s="60"/>
      <c r="AC146" s="61"/>
      <c r="AD146" s="62"/>
      <c r="AE146" s="62"/>
      <c r="AF146" s="63"/>
      <c r="AG146" s="318"/>
      <c r="AH146" s="60"/>
      <c r="AI146" s="476"/>
      <c r="AJ146" s="476"/>
      <c r="AK146" s="477"/>
      <c r="AL146" s="102"/>
      <c r="AM146" s="124" t="str">
        <f t="shared" si="140"/>
        <v xml:space="preserve"> </v>
      </c>
      <c r="AN146" s="97" t="str">
        <f t="shared" si="141"/>
        <v xml:space="preserve"> </v>
      </c>
      <c r="AO146" s="125"/>
      <c r="AP146" s="125"/>
      <c r="AQ146" s="125"/>
      <c r="AR146" s="125"/>
      <c r="AS146" s="125"/>
      <c r="AT146" s="122" t="e">
        <f t="shared" si="142"/>
        <v>#N/A</v>
      </c>
      <c r="AU146" s="125" t="e">
        <f t="shared" si="143"/>
        <v>#N/A</v>
      </c>
      <c r="AV146" s="126" t="str">
        <f t="shared" ca="1" si="129"/>
        <v/>
      </c>
      <c r="AW146" s="122" t="e">
        <f t="shared" ca="1" si="130"/>
        <v>#N/A</v>
      </c>
      <c r="AX146" s="127" t="e">
        <f t="shared" ca="1" si="131"/>
        <v>#N/A</v>
      </c>
      <c r="AY146" s="100" t="e">
        <f t="shared" ref="AY146:AY154" si="145">IF(S202=0,NA(),S202)</f>
        <v>#N/A</v>
      </c>
      <c r="AZ146" s="127" t="e">
        <f t="shared" si="144"/>
        <v>#N/A</v>
      </c>
      <c r="BA146" s="88"/>
      <c r="BB146" s="125"/>
      <c r="BC146" s="129"/>
      <c r="BD146" s="125"/>
      <c r="BE146" s="125"/>
      <c r="BF146" s="125"/>
      <c r="BG146" s="125"/>
      <c r="BH146" s="125"/>
      <c r="BI146" s="125"/>
      <c r="BJ146" s="125"/>
      <c r="BK146" s="125"/>
      <c r="BL146" s="90"/>
      <c r="BM146" s="90"/>
      <c r="BN146" s="90"/>
      <c r="BO146" s="90"/>
      <c r="BP146" s="90"/>
    </row>
    <row r="147" spans="1:68" s="49" customFormat="1" ht="27.75" customHeight="1" x14ac:dyDescent="0.2">
      <c r="A147" s="22">
        <f t="shared" ref="A147:A154" si="146">A146+1</f>
        <v>103</v>
      </c>
      <c r="B147" s="50"/>
      <c r="C147" s="51"/>
      <c r="D147" s="52"/>
      <c r="E147" s="53"/>
      <c r="F147" s="54"/>
      <c r="G147" s="55"/>
      <c r="H147" s="56"/>
      <c r="I147" s="304"/>
      <c r="J147" s="57"/>
      <c r="K147" s="58"/>
      <c r="L147" s="59"/>
      <c r="M147" s="58"/>
      <c r="N147" s="59"/>
      <c r="O147" s="58"/>
      <c r="P147" s="59"/>
      <c r="Q147" s="60"/>
      <c r="R147" s="315"/>
      <c r="S147" s="57"/>
      <c r="T147" s="58"/>
      <c r="U147" s="58"/>
      <c r="V147" s="60"/>
      <c r="W147" s="326"/>
      <c r="X147" s="58"/>
      <c r="Y147" s="59"/>
      <c r="Z147" s="58"/>
      <c r="AA147" s="59"/>
      <c r="AB147" s="60"/>
      <c r="AC147" s="61"/>
      <c r="AD147" s="62"/>
      <c r="AE147" s="62"/>
      <c r="AF147" s="63"/>
      <c r="AG147" s="318"/>
      <c r="AH147" s="60"/>
      <c r="AI147" s="476"/>
      <c r="AJ147" s="476"/>
      <c r="AK147" s="477"/>
      <c r="AL147" s="102"/>
      <c r="AM147" s="124" t="str">
        <f t="shared" si="140"/>
        <v xml:space="preserve"> </v>
      </c>
      <c r="AN147" s="97" t="str">
        <f t="shared" si="141"/>
        <v xml:space="preserve"> </v>
      </c>
      <c r="AO147" s="125"/>
      <c r="AP147" s="125"/>
      <c r="AQ147" s="125"/>
      <c r="AR147" s="125"/>
      <c r="AS147" s="125"/>
      <c r="AT147" s="122" t="e">
        <f t="shared" si="142"/>
        <v>#N/A</v>
      </c>
      <c r="AU147" s="125" t="e">
        <f t="shared" si="143"/>
        <v>#N/A</v>
      </c>
      <c r="AV147" s="126" t="str">
        <f t="shared" ca="1" si="129"/>
        <v/>
      </c>
      <c r="AW147" s="122" t="e">
        <f t="shared" ca="1" si="130"/>
        <v>#N/A</v>
      </c>
      <c r="AX147" s="127" t="e">
        <f t="shared" ca="1" si="131"/>
        <v>#N/A</v>
      </c>
      <c r="AY147" s="100" t="e">
        <f t="shared" si="145"/>
        <v>#N/A</v>
      </c>
      <c r="AZ147" s="127" t="e">
        <f t="shared" si="144"/>
        <v>#N/A</v>
      </c>
      <c r="BA147" s="88"/>
      <c r="BB147" s="125"/>
      <c r="BC147" s="129"/>
      <c r="BD147" s="125"/>
      <c r="BE147" s="125"/>
      <c r="BF147" s="125"/>
      <c r="BG147" s="125"/>
      <c r="BH147" s="125"/>
      <c r="BI147" s="125"/>
      <c r="BJ147" s="125"/>
      <c r="BK147" s="125"/>
      <c r="BL147" s="90"/>
      <c r="BM147" s="90"/>
      <c r="BN147" s="90"/>
      <c r="BO147" s="90"/>
      <c r="BP147" s="90"/>
    </row>
    <row r="148" spans="1:68" s="49" customFormat="1" ht="27.75" customHeight="1" x14ac:dyDescent="0.2">
      <c r="A148" s="22">
        <f t="shared" si="146"/>
        <v>104</v>
      </c>
      <c r="B148" s="50"/>
      <c r="C148" s="51"/>
      <c r="D148" s="52"/>
      <c r="E148" s="53"/>
      <c r="F148" s="54"/>
      <c r="G148" s="55"/>
      <c r="H148" s="56"/>
      <c r="I148" s="304"/>
      <c r="J148" s="57"/>
      <c r="K148" s="58"/>
      <c r="L148" s="59"/>
      <c r="M148" s="58"/>
      <c r="N148" s="59"/>
      <c r="O148" s="58"/>
      <c r="P148" s="59"/>
      <c r="Q148" s="60"/>
      <c r="R148" s="315"/>
      <c r="S148" s="57"/>
      <c r="T148" s="58"/>
      <c r="U148" s="58"/>
      <c r="V148" s="60"/>
      <c r="W148" s="326"/>
      <c r="X148" s="58"/>
      <c r="Y148" s="59"/>
      <c r="Z148" s="58"/>
      <c r="AA148" s="59"/>
      <c r="AB148" s="60"/>
      <c r="AC148" s="61"/>
      <c r="AD148" s="62"/>
      <c r="AE148" s="62"/>
      <c r="AF148" s="63"/>
      <c r="AG148" s="318"/>
      <c r="AH148" s="60"/>
      <c r="AI148" s="476"/>
      <c r="AJ148" s="476"/>
      <c r="AK148" s="477"/>
      <c r="AL148" s="102"/>
      <c r="AM148" s="124" t="str">
        <f t="shared" si="140"/>
        <v xml:space="preserve"> </v>
      </c>
      <c r="AN148" s="97" t="str">
        <f t="shared" si="141"/>
        <v xml:space="preserve"> </v>
      </c>
      <c r="AO148" s="125"/>
      <c r="AP148" s="125"/>
      <c r="AQ148" s="125"/>
      <c r="AR148" s="125"/>
      <c r="AS148" s="125"/>
      <c r="AT148" s="122" t="e">
        <f t="shared" si="142"/>
        <v>#N/A</v>
      </c>
      <c r="AU148" s="125" t="e">
        <f t="shared" si="143"/>
        <v>#N/A</v>
      </c>
      <c r="AV148" s="126" t="str">
        <f t="shared" ca="1" si="129"/>
        <v/>
      </c>
      <c r="AW148" s="122" t="e">
        <f t="shared" ca="1" si="130"/>
        <v>#N/A</v>
      </c>
      <c r="AX148" s="127" t="e">
        <f t="shared" ca="1" si="131"/>
        <v>#N/A</v>
      </c>
      <c r="AY148" s="100" t="e">
        <f t="shared" si="145"/>
        <v>#N/A</v>
      </c>
      <c r="AZ148" s="127" t="e">
        <f t="shared" si="144"/>
        <v>#N/A</v>
      </c>
      <c r="BA148" s="88"/>
      <c r="BB148" s="125"/>
      <c r="BC148" s="129"/>
      <c r="BD148" s="125"/>
      <c r="BE148" s="125"/>
      <c r="BF148" s="125"/>
      <c r="BG148" s="125"/>
      <c r="BH148" s="125"/>
      <c r="BI148" s="125"/>
      <c r="BJ148" s="125"/>
      <c r="BK148" s="125"/>
      <c r="BL148" s="90"/>
      <c r="BM148" s="90"/>
      <c r="BN148" s="90"/>
      <c r="BO148" s="90"/>
      <c r="BP148" s="90"/>
    </row>
    <row r="149" spans="1:68" s="49" customFormat="1" ht="27.75" customHeight="1" x14ac:dyDescent="0.2">
      <c r="A149" s="22">
        <f t="shared" si="146"/>
        <v>105</v>
      </c>
      <c r="B149" s="50"/>
      <c r="C149" s="51"/>
      <c r="D149" s="52"/>
      <c r="E149" s="53"/>
      <c r="F149" s="54"/>
      <c r="G149" s="55"/>
      <c r="H149" s="56"/>
      <c r="I149" s="304"/>
      <c r="J149" s="57"/>
      <c r="K149" s="58"/>
      <c r="L149" s="59"/>
      <c r="M149" s="58"/>
      <c r="N149" s="59"/>
      <c r="O149" s="58"/>
      <c r="P149" s="59"/>
      <c r="Q149" s="60"/>
      <c r="R149" s="315"/>
      <c r="S149" s="57"/>
      <c r="T149" s="58"/>
      <c r="U149" s="58"/>
      <c r="V149" s="60"/>
      <c r="W149" s="326"/>
      <c r="X149" s="58"/>
      <c r="Y149" s="59"/>
      <c r="Z149" s="58"/>
      <c r="AA149" s="59"/>
      <c r="AB149" s="60"/>
      <c r="AC149" s="61"/>
      <c r="AD149" s="62"/>
      <c r="AE149" s="62"/>
      <c r="AF149" s="63"/>
      <c r="AG149" s="318"/>
      <c r="AH149" s="60"/>
      <c r="AI149" s="476"/>
      <c r="AJ149" s="476"/>
      <c r="AK149" s="477"/>
      <c r="AL149" s="102"/>
      <c r="AM149" s="124" t="str">
        <f t="shared" si="140"/>
        <v xml:space="preserve"> </v>
      </c>
      <c r="AN149" s="97" t="str">
        <f t="shared" si="141"/>
        <v xml:space="preserve"> </v>
      </c>
      <c r="AO149" s="125"/>
      <c r="AP149" s="125"/>
      <c r="AQ149" s="125"/>
      <c r="AR149" s="125"/>
      <c r="AS149" s="125"/>
      <c r="AT149" s="122" t="e">
        <f t="shared" si="142"/>
        <v>#N/A</v>
      </c>
      <c r="AU149" s="125" t="e">
        <f t="shared" si="143"/>
        <v>#N/A</v>
      </c>
      <c r="AV149" s="126" t="str">
        <f t="shared" ca="1" si="129"/>
        <v/>
      </c>
      <c r="AW149" s="122" t="e">
        <f t="shared" ca="1" si="130"/>
        <v>#N/A</v>
      </c>
      <c r="AX149" s="127" t="e">
        <f t="shared" ca="1" si="131"/>
        <v>#N/A</v>
      </c>
      <c r="AY149" s="100" t="e">
        <f t="shared" si="145"/>
        <v>#N/A</v>
      </c>
      <c r="AZ149" s="127" t="e">
        <f t="shared" si="144"/>
        <v>#N/A</v>
      </c>
      <c r="BA149" s="88"/>
      <c r="BB149" s="125"/>
      <c r="BC149" s="129"/>
      <c r="BD149" s="125"/>
      <c r="BE149" s="125"/>
      <c r="BF149" s="125"/>
      <c r="BG149" s="125"/>
      <c r="BH149" s="125"/>
      <c r="BI149" s="125"/>
      <c r="BJ149" s="125"/>
      <c r="BK149" s="125"/>
      <c r="BL149" s="90"/>
      <c r="BM149" s="90"/>
      <c r="BN149" s="90"/>
      <c r="BO149" s="90"/>
      <c r="BP149" s="90"/>
    </row>
    <row r="150" spans="1:68" s="49" customFormat="1" ht="27.75" customHeight="1" x14ac:dyDescent="0.2">
      <c r="A150" s="22">
        <f t="shared" si="146"/>
        <v>106</v>
      </c>
      <c r="B150" s="50"/>
      <c r="C150" s="51"/>
      <c r="D150" s="52"/>
      <c r="E150" s="53"/>
      <c r="F150" s="54"/>
      <c r="G150" s="55"/>
      <c r="H150" s="56"/>
      <c r="I150" s="304"/>
      <c r="J150" s="57"/>
      <c r="K150" s="58"/>
      <c r="L150" s="59"/>
      <c r="M150" s="58"/>
      <c r="N150" s="59"/>
      <c r="O150" s="58"/>
      <c r="P150" s="59"/>
      <c r="Q150" s="60"/>
      <c r="R150" s="315"/>
      <c r="S150" s="57"/>
      <c r="T150" s="58"/>
      <c r="U150" s="58"/>
      <c r="V150" s="60"/>
      <c r="W150" s="326"/>
      <c r="X150" s="58"/>
      <c r="Y150" s="59"/>
      <c r="Z150" s="58"/>
      <c r="AA150" s="59"/>
      <c r="AB150" s="60"/>
      <c r="AC150" s="61"/>
      <c r="AD150" s="62"/>
      <c r="AE150" s="62"/>
      <c r="AF150" s="63"/>
      <c r="AG150" s="318"/>
      <c r="AH150" s="60"/>
      <c r="AI150" s="476"/>
      <c r="AJ150" s="476"/>
      <c r="AK150" s="477"/>
      <c r="AL150" s="102"/>
      <c r="AM150" s="124" t="str">
        <f t="shared" si="140"/>
        <v xml:space="preserve"> </v>
      </c>
      <c r="AN150" s="97" t="str">
        <f t="shared" si="141"/>
        <v xml:space="preserve"> </v>
      </c>
      <c r="AO150" s="125"/>
      <c r="AP150" s="125"/>
      <c r="AQ150" s="125"/>
      <c r="AR150" s="125"/>
      <c r="AS150" s="125"/>
      <c r="AT150" s="122" t="e">
        <f t="shared" si="142"/>
        <v>#N/A</v>
      </c>
      <c r="AU150" s="125" t="e">
        <f t="shared" si="143"/>
        <v>#N/A</v>
      </c>
      <c r="AV150" s="126" t="str">
        <f t="shared" ca="1" si="129"/>
        <v/>
      </c>
      <c r="AW150" s="122" t="e">
        <f t="shared" ca="1" si="130"/>
        <v>#N/A</v>
      </c>
      <c r="AX150" s="127" t="e">
        <f t="shared" ca="1" si="131"/>
        <v>#N/A</v>
      </c>
      <c r="AY150" s="100" t="e">
        <f t="shared" si="145"/>
        <v>#N/A</v>
      </c>
      <c r="AZ150" s="127" t="e">
        <f t="shared" si="144"/>
        <v>#N/A</v>
      </c>
      <c r="BA150" s="88"/>
      <c r="BB150" s="125"/>
      <c r="BC150" s="129"/>
      <c r="BD150" s="125"/>
      <c r="BE150" s="125"/>
      <c r="BF150" s="125"/>
      <c r="BG150" s="125"/>
      <c r="BH150" s="125"/>
      <c r="BI150" s="125"/>
      <c r="BJ150" s="125"/>
      <c r="BK150" s="125"/>
      <c r="BL150" s="90"/>
      <c r="BM150" s="90"/>
      <c r="BN150" s="90"/>
      <c r="BO150" s="90"/>
      <c r="BP150" s="90"/>
    </row>
    <row r="151" spans="1:68" s="49" customFormat="1" ht="27.75" customHeight="1" x14ac:dyDescent="0.2">
      <c r="A151" s="22">
        <f>A150+1</f>
        <v>107</v>
      </c>
      <c r="B151" s="50"/>
      <c r="C151" s="51"/>
      <c r="D151" s="52"/>
      <c r="E151" s="53"/>
      <c r="F151" s="54"/>
      <c r="G151" s="55"/>
      <c r="H151" s="56"/>
      <c r="I151" s="304"/>
      <c r="J151" s="57"/>
      <c r="K151" s="58"/>
      <c r="L151" s="59"/>
      <c r="M151" s="58"/>
      <c r="N151" s="59"/>
      <c r="O151" s="58"/>
      <c r="P151" s="59"/>
      <c r="Q151" s="60"/>
      <c r="R151" s="315"/>
      <c r="S151" s="57"/>
      <c r="T151" s="58"/>
      <c r="U151" s="58"/>
      <c r="V151" s="60"/>
      <c r="W151" s="326"/>
      <c r="X151" s="58"/>
      <c r="Y151" s="59"/>
      <c r="Z151" s="58"/>
      <c r="AA151" s="59"/>
      <c r="AB151" s="60"/>
      <c r="AC151" s="61"/>
      <c r="AD151" s="62"/>
      <c r="AE151" s="62"/>
      <c r="AF151" s="63"/>
      <c r="AG151" s="318"/>
      <c r="AH151" s="60"/>
      <c r="AI151" s="476"/>
      <c r="AJ151" s="476"/>
      <c r="AK151" s="477"/>
      <c r="AL151" s="102"/>
      <c r="AM151" s="124" t="str">
        <f t="shared" si="140"/>
        <v xml:space="preserve"> </v>
      </c>
      <c r="AN151" s="97" t="str">
        <f t="shared" si="141"/>
        <v xml:space="preserve"> </v>
      </c>
      <c r="AO151" s="125"/>
      <c r="AP151" s="125"/>
      <c r="AQ151" s="125"/>
      <c r="AR151" s="125"/>
      <c r="AS151" s="125"/>
      <c r="AT151" s="122" t="e">
        <f t="shared" si="142"/>
        <v>#N/A</v>
      </c>
      <c r="AU151" s="125" t="e">
        <f t="shared" si="143"/>
        <v>#N/A</v>
      </c>
      <c r="AV151" s="126" t="str">
        <f t="shared" ca="1" si="129"/>
        <v/>
      </c>
      <c r="AW151" s="122" t="e">
        <f t="shared" ca="1" si="130"/>
        <v>#N/A</v>
      </c>
      <c r="AX151" s="127" t="e">
        <f t="shared" ca="1" si="131"/>
        <v>#N/A</v>
      </c>
      <c r="AY151" s="100" t="e">
        <f t="shared" si="145"/>
        <v>#N/A</v>
      </c>
      <c r="AZ151" s="127" t="e">
        <f t="shared" si="144"/>
        <v>#N/A</v>
      </c>
      <c r="BA151" s="88"/>
      <c r="BB151" s="125"/>
      <c r="BC151" s="129"/>
      <c r="BD151" s="125"/>
      <c r="BE151" s="125"/>
      <c r="BF151" s="125"/>
      <c r="BG151" s="125"/>
      <c r="BH151" s="125"/>
      <c r="BI151" s="125"/>
      <c r="BJ151" s="125"/>
      <c r="BK151" s="125"/>
      <c r="BL151" s="90"/>
      <c r="BM151" s="90"/>
      <c r="BN151" s="90"/>
      <c r="BO151" s="90"/>
      <c r="BP151" s="90"/>
    </row>
    <row r="152" spans="1:68" s="49" customFormat="1" ht="27.75" customHeight="1" x14ac:dyDescent="0.2">
      <c r="A152" s="22">
        <f t="shared" si="146"/>
        <v>108</v>
      </c>
      <c r="B152" s="50"/>
      <c r="C152" s="51"/>
      <c r="D152" s="52"/>
      <c r="E152" s="53"/>
      <c r="F152" s="54"/>
      <c r="G152" s="55"/>
      <c r="H152" s="56"/>
      <c r="I152" s="304"/>
      <c r="J152" s="57"/>
      <c r="K152" s="58"/>
      <c r="L152" s="59"/>
      <c r="M152" s="58"/>
      <c r="N152" s="59"/>
      <c r="O152" s="58"/>
      <c r="P152" s="59"/>
      <c r="Q152" s="60"/>
      <c r="R152" s="315"/>
      <c r="S152" s="57"/>
      <c r="T152" s="58"/>
      <c r="U152" s="58"/>
      <c r="V152" s="60"/>
      <c r="W152" s="326"/>
      <c r="X152" s="58"/>
      <c r="Y152" s="59"/>
      <c r="Z152" s="58"/>
      <c r="AA152" s="59"/>
      <c r="AB152" s="60"/>
      <c r="AC152" s="61"/>
      <c r="AD152" s="62"/>
      <c r="AE152" s="62"/>
      <c r="AF152" s="63"/>
      <c r="AG152" s="318"/>
      <c r="AH152" s="60"/>
      <c r="AI152" s="476"/>
      <c r="AJ152" s="476"/>
      <c r="AK152" s="477"/>
      <c r="AL152" s="102"/>
      <c r="AM152" s="124" t="str">
        <f t="shared" si="140"/>
        <v xml:space="preserve"> </v>
      </c>
      <c r="AN152" s="97" t="str">
        <f t="shared" si="141"/>
        <v xml:space="preserve"> </v>
      </c>
      <c r="AO152" s="125"/>
      <c r="AP152" s="125"/>
      <c r="AQ152" s="125"/>
      <c r="AR152" s="125"/>
      <c r="AS152" s="125"/>
      <c r="AT152" s="122" t="e">
        <f t="shared" si="142"/>
        <v>#N/A</v>
      </c>
      <c r="AU152" s="125" t="e">
        <f t="shared" si="143"/>
        <v>#N/A</v>
      </c>
      <c r="AV152" s="126" t="str">
        <f t="shared" ca="1" si="129"/>
        <v/>
      </c>
      <c r="AW152" s="122" t="e">
        <f t="shared" ca="1" si="130"/>
        <v>#N/A</v>
      </c>
      <c r="AX152" s="127" t="e">
        <f t="shared" ca="1" si="131"/>
        <v>#N/A</v>
      </c>
      <c r="AY152" s="100" t="e">
        <f t="shared" si="145"/>
        <v>#N/A</v>
      </c>
      <c r="AZ152" s="127" t="e">
        <f t="shared" si="144"/>
        <v>#N/A</v>
      </c>
      <c r="BA152" s="88"/>
      <c r="BB152" s="125"/>
      <c r="BC152" s="129"/>
      <c r="BD152" s="125"/>
      <c r="BE152" s="125"/>
      <c r="BF152" s="125"/>
      <c r="BG152" s="125"/>
      <c r="BH152" s="125"/>
      <c r="BI152" s="125"/>
      <c r="BJ152" s="125"/>
      <c r="BK152" s="125"/>
      <c r="BL152" s="90"/>
      <c r="BM152" s="90"/>
      <c r="BN152" s="90"/>
      <c r="BO152" s="90"/>
      <c r="BP152" s="90"/>
    </row>
    <row r="153" spans="1:68" s="49" customFormat="1" ht="27.75" customHeight="1" x14ac:dyDescent="0.2">
      <c r="A153" s="22">
        <f t="shared" si="146"/>
        <v>109</v>
      </c>
      <c r="B153" s="50"/>
      <c r="C153" s="51"/>
      <c r="D153" s="52"/>
      <c r="E153" s="53"/>
      <c r="F153" s="54"/>
      <c r="G153" s="55"/>
      <c r="H153" s="56"/>
      <c r="I153" s="304"/>
      <c r="J153" s="57"/>
      <c r="K153" s="58"/>
      <c r="L153" s="59"/>
      <c r="M153" s="58"/>
      <c r="N153" s="59"/>
      <c r="O153" s="58"/>
      <c r="P153" s="59"/>
      <c r="Q153" s="60"/>
      <c r="R153" s="315"/>
      <c r="S153" s="57"/>
      <c r="T153" s="58"/>
      <c r="U153" s="58"/>
      <c r="V153" s="60"/>
      <c r="W153" s="326"/>
      <c r="X153" s="58"/>
      <c r="Y153" s="59"/>
      <c r="Z153" s="58"/>
      <c r="AA153" s="59"/>
      <c r="AB153" s="60"/>
      <c r="AC153" s="61"/>
      <c r="AD153" s="62"/>
      <c r="AE153" s="62"/>
      <c r="AF153" s="63"/>
      <c r="AG153" s="318"/>
      <c r="AH153" s="60"/>
      <c r="AI153" s="476"/>
      <c r="AJ153" s="476"/>
      <c r="AK153" s="477"/>
      <c r="AL153" s="102"/>
      <c r="AM153" s="124" t="str">
        <f t="shared" si="140"/>
        <v xml:space="preserve"> </v>
      </c>
      <c r="AN153" s="97" t="str">
        <f t="shared" si="141"/>
        <v xml:space="preserve"> </v>
      </c>
      <c r="AO153" s="125"/>
      <c r="AP153" s="125"/>
      <c r="AQ153" s="125"/>
      <c r="AR153" s="125"/>
      <c r="AS153" s="125"/>
      <c r="AT153" s="122" t="e">
        <f t="shared" si="142"/>
        <v>#N/A</v>
      </c>
      <c r="AU153" s="125" t="e">
        <f t="shared" si="143"/>
        <v>#N/A</v>
      </c>
      <c r="AV153" s="126" t="str">
        <f t="shared" ca="1" si="129"/>
        <v/>
      </c>
      <c r="AW153" s="122" t="e">
        <f t="shared" ca="1" si="130"/>
        <v>#N/A</v>
      </c>
      <c r="AX153" s="127" t="e">
        <f t="shared" ca="1" si="131"/>
        <v>#N/A</v>
      </c>
      <c r="AY153" s="100" t="e">
        <f t="shared" si="145"/>
        <v>#N/A</v>
      </c>
      <c r="AZ153" s="127" t="e">
        <f t="shared" si="144"/>
        <v>#N/A</v>
      </c>
      <c r="BA153" s="125"/>
      <c r="BB153" s="125"/>
      <c r="BC153" s="129"/>
      <c r="BD153" s="125"/>
      <c r="BE153" s="125"/>
      <c r="BF153" s="125"/>
      <c r="BG153" s="125"/>
      <c r="BH153" s="125"/>
      <c r="BI153" s="125"/>
      <c r="BJ153" s="125"/>
      <c r="BK153" s="125"/>
      <c r="BL153" s="90"/>
      <c r="BM153" s="90"/>
      <c r="BN153" s="90"/>
      <c r="BO153" s="90"/>
      <c r="BP153" s="90"/>
    </row>
    <row r="154" spans="1:68" s="49" customFormat="1" ht="27.75" customHeight="1" thickBot="1" x14ac:dyDescent="0.25">
      <c r="A154" s="23">
        <f t="shared" si="146"/>
        <v>110</v>
      </c>
      <c r="B154" s="64"/>
      <c r="C154" s="65"/>
      <c r="D154" s="66"/>
      <c r="E154" s="67"/>
      <c r="F154" s="68"/>
      <c r="G154" s="69"/>
      <c r="H154" s="70"/>
      <c r="I154" s="305"/>
      <c r="J154" s="71"/>
      <c r="K154" s="72"/>
      <c r="L154" s="73"/>
      <c r="M154" s="72"/>
      <c r="N154" s="73"/>
      <c r="O154" s="72"/>
      <c r="P154" s="73"/>
      <c r="Q154" s="74"/>
      <c r="R154" s="316"/>
      <c r="S154" s="71"/>
      <c r="T154" s="72"/>
      <c r="U154" s="72"/>
      <c r="V154" s="74"/>
      <c r="W154" s="327"/>
      <c r="X154" s="72"/>
      <c r="Y154" s="73"/>
      <c r="Z154" s="72"/>
      <c r="AA154" s="73"/>
      <c r="AB154" s="74"/>
      <c r="AC154" s="75"/>
      <c r="AD154" s="76"/>
      <c r="AE154" s="76"/>
      <c r="AF154" s="77"/>
      <c r="AG154" s="319"/>
      <c r="AH154" s="74"/>
      <c r="AI154" s="480"/>
      <c r="AJ154" s="480"/>
      <c r="AK154" s="481"/>
      <c r="AL154" s="102"/>
      <c r="AM154" s="124" t="str">
        <f t="shared" si="140"/>
        <v xml:space="preserve"> </v>
      </c>
      <c r="AN154" s="97" t="str">
        <f t="shared" si="141"/>
        <v xml:space="preserve"> </v>
      </c>
      <c r="AO154" s="125"/>
      <c r="AP154" s="125"/>
      <c r="AQ154" s="125"/>
      <c r="AR154" s="125"/>
      <c r="AS154" s="125"/>
      <c r="AT154" s="122" t="e">
        <f t="shared" si="142"/>
        <v>#N/A</v>
      </c>
      <c r="AU154" s="125" t="e">
        <f t="shared" si="143"/>
        <v>#N/A</v>
      </c>
      <c r="AV154" s="126" t="str">
        <f t="shared" ca="1" si="129"/>
        <v/>
      </c>
      <c r="AW154" s="122" t="e">
        <f t="shared" ca="1" si="130"/>
        <v>#N/A</v>
      </c>
      <c r="AX154" s="127" t="e">
        <f t="shared" ca="1" si="131"/>
        <v>#N/A</v>
      </c>
      <c r="AY154" s="100" t="e">
        <f t="shared" si="145"/>
        <v>#N/A</v>
      </c>
      <c r="AZ154" s="127" t="e">
        <f t="shared" si="144"/>
        <v>#N/A</v>
      </c>
      <c r="BA154" s="125"/>
      <c r="BB154" s="125"/>
      <c r="BC154" s="129"/>
      <c r="BD154" s="125"/>
      <c r="BE154" s="125"/>
      <c r="BF154" s="125"/>
      <c r="BG154" s="125"/>
      <c r="BH154" s="125"/>
      <c r="BI154" s="125"/>
      <c r="BJ154" s="125"/>
      <c r="BK154" s="125"/>
      <c r="BL154" s="90"/>
      <c r="BM154" s="90"/>
      <c r="BN154" s="90"/>
      <c r="BO154" s="90"/>
      <c r="BP154" s="90"/>
    </row>
    <row r="155" spans="1:68" ht="4.5" customHeight="1" thickBot="1" x14ac:dyDescent="0.25">
      <c r="A155" s="89">
        <f>AK158</f>
        <v>11</v>
      </c>
      <c r="B155" s="271"/>
      <c r="C155" s="271"/>
      <c r="D155" s="271"/>
      <c r="E155" s="271"/>
      <c r="F155" s="271"/>
      <c r="G155" s="271"/>
      <c r="H155" s="271"/>
      <c r="I155" s="271"/>
      <c r="J155" s="309"/>
      <c r="K155" s="309"/>
      <c r="L155" s="309"/>
      <c r="M155" s="309"/>
      <c r="N155" s="309"/>
      <c r="O155" s="309"/>
      <c r="P155" s="309"/>
      <c r="Q155" s="309"/>
      <c r="R155" s="309"/>
      <c r="S155" s="324"/>
      <c r="T155" s="324"/>
      <c r="U155" s="324"/>
      <c r="V155" s="324"/>
      <c r="W155" s="324"/>
      <c r="X155" s="324"/>
      <c r="Y155" s="324"/>
      <c r="Z155" s="324"/>
      <c r="AA155" s="324"/>
      <c r="AB155" s="324"/>
      <c r="AC155" s="309"/>
      <c r="AD155" s="272"/>
      <c r="AE155" s="273"/>
      <c r="AF155" s="272"/>
      <c r="AG155" s="274"/>
      <c r="AH155" s="474"/>
      <c r="AI155" s="475"/>
      <c r="AJ155" s="475"/>
      <c r="AK155" s="475"/>
      <c r="AL155" s="33"/>
      <c r="AM155" s="33"/>
      <c r="AN155" s="33"/>
      <c r="AT155" s="122" t="e">
        <f t="shared" ref="AT155:AT164" si="147">IF(ISBLANK($B215),NA(),$B215)</f>
        <v>#N/A</v>
      </c>
      <c r="AU155" s="125" t="e">
        <f t="shared" ref="AU155:AU164" si="148">IF(ISBLANK($I215),NA(),$I215)</f>
        <v>#N/A</v>
      </c>
      <c r="AV155" s="126" t="str">
        <f t="shared" ca="1" si="129"/>
        <v/>
      </c>
      <c r="AW155" s="122" t="e">
        <f t="shared" ca="1" si="130"/>
        <v>#N/A</v>
      </c>
      <c r="AX155" s="127" t="e">
        <f t="shared" ca="1" si="131"/>
        <v>#N/A</v>
      </c>
      <c r="AY155" s="100" t="e">
        <f t="shared" ref="AY155:AY164" si="149">IF(S215=0,NA(),S215)</f>
        <v>#N/A</v>
      </c>
      <c r="AZ155" s="127" t="e">
        <f>IF(V215=0,NA(),V215)</f>
        <v>#N/A</v>
      </c>
      <c r="BC155" s="129"/>
    </row>
    <row r="156" spans="1:68" ht="26.25" customHeight="1" x14ac:dyDescent="0.2">
      <c r="A156" s="180">
        <f>A142+1</f>
        <v>11</v>
      </c>
      <c r="B156" s="501"/>
      <c r="C156" s="501"/>
      <c r="D156" s="501"/>
      <c r="E156" s="502"/>
      <c r="F156" s="493" t="str">
        <f>F142</f>
        <v>TOTAL DE ESTA PÁGINA</v>
      </c>
      <c r="G156" s="494"/>
      <c r="H156" s="495"/>
      <c r="I156" s="348" t="str">
        <f t="shared" ref="I156:Q156" si="150">IF(SUM(I145:I155)=0," ",SUM(I145:I155))</f>
        <v xml:space="preserve"> </v>
      </c>
      <c r="J156" s="349" t="str">
        <f t="shared" si="150"/>
        <v xml:space="preserve"> </v>
      </c>
      <c r="K156" s="350" t="str">
        <f t="shared" si="150"/>
        <v xml:space="preserve"> </v>
      </c>
      <c r="L156" s="351" t="str">
        <f t="shared" si="150"/>
        <v xml:space="preserve"> </v>
      </c>
      <c r="M156" s="350" t="str">
        <f t="shared" si="150"/>
        <v xml:space="preserve"> </v>
      </c>
      <c r="N156" s="351" t="str">
        <f t="shared" si="150"/>
        <v xml:space="preserve"> </v>
      </c>
      <c r="O156" s="350" t="str">
        <f t="shared" si="150"/>
        <v xml:space="preserve"> </v>
      </c>
      <c r="P156" s="351" t="str">
        <f t="shared" si="150"/>
        <v xml:space="preserve"> </v>
      </c>
      <c r="Q156" s="352" t="str">
        <f t="shared" si="150"/>
        <v xml:space="preserve"> </v>
      </c>
      <c r="R156" s="353"/>
      <c r="S156" s="349" t="str">
        <f t="shared" ref="S156:AB156" si="151">IF(SUM(S145:S155)=0," ",SUM(S145:S155))</f>
        <v xml:space="preserve"> </v>
      </c>
      <c r="T156" s="350" t="str">
        <f t="shared" si="151"/>
        <v xml:space="preserve"> </v>
      </c>
      <c r="U156" s="350" t="str">
        <f t="shared" si="151"/>
        <v xml:space="preserve"> </v>
      </c>
      <c r="V156" s="350" t="str">
        <f t="shared" si="151"/>
        <v xml:space="preserve"> </v>
      </c>
      <c r="W156" s="351" t="str">
        <f t="shared" si="151"/>
        <v xml:space="preserve"> </v>
      </c>
      <c r="X156" s="350" t="str">
        <f t="shared" si="151"/>
        <v xml:space="preserve"> </v>
      </c>
      <c r="Y156" s="351" t="str">
        <f t="shared" si="151"/>
        <v xml:space="preserve"> </v>
      </c>
      <c r="Z156" s="350" t="str">
        <f t="shared" si="151"/>
        <v xml:space="preserve"> </v>
      </c>
      <c r="AA156" s="351" t="str">
        <f t="shared" si="151"/>
        <v xml:space="preserve"> </v>
      </c>
      <c r="AB156" s="352" t="str">
        <f t="shared" si="151"/>
        <v xml:space="preserve"> </v>
      </c>
      <c r="AC156" s="354" t="str">
        <f>IF(SUM(AC145:AC154)=0," ",SUM(AC145:AC154))</f>
        <v xml:space="preserve"> </v>
      </c>
      <c r="AD156" s="355" t="str">
        <f>IF(SUM(AD145:AD154)=0," ",SUM(AD145:AD154))</f>
        <v xml:space="preserve"> </v>
      </c>
      <c r="AE156" s="355" t="str">
        <f>IF(SUM(AE145:AE154)=0," ",SUM(AE145:AE154))</f>
        <v xml:space="preserve"> </v>
      </c>
      <c r="AF156" s="356" t="str">
        <f>IF(SUM(AF145:AF154)=0," ",SUM(AF145:AF154))</f>
        <v xml:space="preserve"> </v>
      </c>
      <c r="AG156" s="357" t="str">
        <f>IF(SUM(AG145:AG154)=0," ",SUM(AG145:AG154))</f>
        <v xml:space="preserve"> </v>
      </c>
      <c r="AH156" s="482" t="str">
        <f>AH142</f>
        <v>Certifico que todos los datos en esta
bitácora son fidedignos</v>
      </c>
      <c r="AI156" s="483"/>
      <c r="AJ156" s="483"/>
      <c r="AK156" s="484"/>
      <c r="AL156" s="131"/>
      <c r="AM156" s="131"/>
      <c r="AN156" s="131"/>
      <c r="AT156" s="122" t="e">
        <f t="shared" si="147"/>
        <v>#N/A</v>
      </c>
      <c r="AU156" s="125" t="e">
        <f t="shared" si="148"/>
        <v>#N/A</v>
      </c>
      <c r="AV156" s="126" t="str">
        <f t="shared" ca="1" si="129"/>
        <v/>
      </c>
      <c r="AW156" s="122" t="e">
        <f t="shared" ca="1" si="130"/>
        <v>#N/A</v>
      </c>
      <c r="AX156" s="127" t="e">
        <f t="shared" ca="1" si="131"/>
        <v>#N/A</v>
      </c>
      <c r="AY156" s="100" t="e">
        <f t="shared" si="149"/>
        <v>#N/A</v>
      </c>
      <c r="AZ156" s="127" t="e">
        <f t="shared" ref="AZ156:AZ164" si="152">IF(V216=0,NA(),V216)</f>
        <v>#N/A</v>
      </c>
      <c r="BA156" s="88"/>
      <c r="BC156" s="129"/>
    </row>
    <row r="157" spans="1:68" ht="26.25" customHeight="1" x14ac:dyDescent="0.2">
      <c r="A157" s="499">
        <f>AL141</f>
        <v>0</v>
      </c>
      <c r="B157" s="503"/>
      <c r="C157" s="503"/>
      <c r="D157" s="503"/>
      <c r="E157" s="504"/>
      <c r="F157" s="496" t="str">
        <f>IF(Portada!$A$1="www.fly-logics.com","TOTAL PÁGINA ANTERIOR",0)</f>
        <v>TOTAL PÁGINA ANTERIOR</v>
      </c>
      <c r="G157" s="497"/>
      <c r="H157" s="498"/>
      <c r="I157" s="358">
        <f>I144</f>
        <v>6.25</v>
      </c>
      <c r="J157" s="359">
        <f t="shared" ref="J157:Q157" si="153">J144</f>
        <v>6.25</v>
      </c>
      <c r="K157" s="360" t="str">
        <f t="shared" si="153"/>
        <v xml:space="preserve"> </v>
      </c>
      <c r="L157" s="361" t="str">
        <f t="shared" si="153"/>
        <v xml:space="preserve"> </v>
      </c>
      <c r="M157" s="360" t="str">
        <f t="shared" si="153"/>
        <v xml:space="preserve"> </v>
      </c>
      <c r="N157" s="361" t="str">
        <f t="shared" si="153"/>
        <v xml:space="preserve"> </v>
      </c>
      <c r="O157" s="360" t="str">
        <f t="shared" si="153"/>
        <v xml:space="preserve"> </v>
      </c>
      <c r="P157" s="361" t="str">
        <f t="shared" si="153"/>
        <v xml:space="preserve"> </v>
      </c>
      <c r="Q157" s="362" t="str">
        <f t="shared" si="153"/>
        <v xml:space="preserve"> </v>
      </c>
      <c r="R157" s="363"/>
      <c r="S157" s="359" t="str">
        <f t="shared" ref="S157:AG157" si="154">S144</f>
        <v xml:space="preserve"> </v>
      </c>
      <c r="T157" s="360">
        <f t="shared" si="154"/>
        <v>8.75</v>
      </c>
      <c r="U157" s="360">
        <f t="shared" si="154"/>
        <v>10</v>
      </c>
      <c r="V157" s="360">
        <f t="shared" si="154"/>
        <v>2.5</v>
      </c>
      <c r="W157" s="361" t="str">
        <f t="shared" si="154"/>
        <v xml:space="preserve"> </v>
      </c>
      <c r="X157" s="360" t="str">
        <f t="shared" si="154"/>
        <v xml:space="preserve"> </v>
      </c>
      <c r="Y157" s="361">
        <f t="shared" si="154"/>
        <v>2.5</v>
      </c>
      <c r="Z157" s="360" t="str">
        <f t="shared" si="154"/>
        <v xml:space="preserve"> </v>
      </c>
      <c r="AA157" s="361">
        <f t="shared" si="154"/>
        <v>3.75</v>
      </c>
      <c r="AB157" s="362" t="str">
        <f t="shared" si="154"/>
        <v xml:space="preserve"> </v>
      </c>
      <c r="AC157" s="364">
        <f t="shared" si="154"/>
        <v>9</v>
      </c>
      <c r="AD157" s="365" t="str">
        <f t="shared" si="154"/>
        <v xml:space="preserve"> </v>
      </c>
      <c r="AE157" s="365">
        <f t="shared" si="154"/>
        <v>9</v>
      </c>
      <c r="AF157" s="366" t="str">
        <f t="shared" si="154"/>
        <v xml:space="preserve"> </v>
      </c>
      <c r="AG157" s="367">
        <f t="shared" si="154"/>
        <v>11</v>
      </c>
      <c r="AH157" s="487"/>
      <c r="AI157" s="488"/>
      <c r="AJ157" s="488"/>
      <c r="AK157" s="489"/>
      <c r="AL157" s="131"/>
      <c r="AM157" s="131"/>
      <c r="AN157" s="131"/>
      <c r="AT157" s="122" t="e">
        <f t="shared" si="147"/>
        <v>#N/A</v>
      </c>
      <c r="AU157" s="125" t="e">
        <f t="shared" si="148"/>
        <v>#N/A</v>
      </c>
      <c r="AV157" s="126" t="str">
        <f t="shared" ca="1" si="129"/>
        <v/>
      </c>
      <c r="AW157" s="122" t="e">
        <f t="shared" ca="1" si="130"/>
        <v>#N/A</v>
      </c>
      <c r="AX157" s="127" t="e">
        <f t="shared" ca="1" si="131"/>
        <v>#N/A</v>
      </c>
      <c r="AY157" s="100" t="e">
        <f t="shared" si="149"/>
        <v>#N/A</v>
      </c>
      <c r="AZ157" s="127" t="e">
        <f t="shared" si="152"/>
        <v>#N/A</v>
      </c>
      <c r="BA157" s="88"/>
      <c r="BC157" s="129"/>
    </row>
    <row r="158" spans="1:68" ht="26.25" customHeight="1" thickBot="1" x14ac:dyDescent="0.25">
      <c r="A158" s="500"/>
      <c r="B158" s="505" t="str">
        <f>B144</f>
        <v>Entidad que certifica Hrs. de vuelo
TIMBRE Y FIRMA</v>
      </c>
      <c r="C158" s="505"/>
      <c r="D158" s="505"/>
      <c r="E158" s="506"/>
      <c r="F158" s="490" t="str">
        <f>F144</f>
        <v>TOTAL A LA FECHA</v>
      </c>
      <c r="G158" s="491"/>
      <c r="H158" s="492"/>
      <c r="I158" s="31">
        <f t="shared" ref="I158:Q158" si="155">IF(SUM(I156:I157)=0," ",SUM(I156:I157))</f>
        <v>6.25</v>
      </c>
      <c r="J158" s="27">
        <f t="shared" si="155"/>
        <v>6.25</v>
      </c>
      <c r="K158" s="24" t="str">
        <f t="shared" si="155"/>
        <v xml:space="preserve"> </v>
      </c>
      <c r="L158" s="25" t="str">
        <f t="shared" si="155"/>
        <v xml:space="preserve"> </v>
      </c>
      <c r="M158" s="24" t="str">
        <f t="shared" si="155"/>
        <v xml:space="preserve"> </v>
      </c>
      <c r="N158" s="25" t="str">
        <f t="shared" si="155"/>
        <v xml:space="preserve"> </v>
      </c>
      <c r="O158" s="24" t="str">
        <f t="shared" si="155"/>
        <v xml:space="preserve"> </v>
      </c>
      <c r="P158" s="25" t="str">
        <f t="shared" si="155"/>
        <v xml:space="preserve"> </v>
      </c>
      <c r="Q158" s="26" t="str">
        <f t="shared" si="155"/>
        <v xml:space="preserve"> </v>
      </c>
      <c r="R158" s="321"/>
      <c r="S158" s="27" t="str">
        <f t="shared" ref="S158:AG158" si="156">IF(SUM(S156:S157)=0," ",SUM(S156:S157))</f>
        <v xml:space="preserve"> </v>
      </c>
      <c r="T158" s="24">
        <f t="shared" si="156"/>
        <v>8.75</v>
      </c>
      <c r="U158" s="24">
        <f t="shared" si="156"/>
        <v>10</v>
      </c>
      <c r="V158" s="24">
        <f t="shared" si="156"/>
        <v>2.5</v>
      </c>
      <c r="W158" s="25" t="str">
        <f t="shared" si="156"/>
        <v xml:space="preserve"> </v>
      </c>
      <c r="X158" s="24" t="str">
        <f t="shared" si="156"/>
        <v xml:space="preserve"> </v>
      </c>
      <c r="Y158" s="25">
        <f t="shared" si="156"/>
        <v>2.5</v>
      </c>
      <c r="Z158" s="24" t="str">
        <f t="shared" si="156"/>
        <v xml:space="preserve"> </v>
      </c>
      <c r="AA158" s="25">
        <f t="shared" si="156"/>
        <v>3.75</v>
      </c>
      <c r="AB158" s="26" t="str">
        <f t="shared" si="156"/>
        <v xml:space="preserve"> </v>
      </c>
      <c r="AC158" s="323">
        <f t="shared" si="156"/>
        <v>9</v>
      </c>
      <c r="AD158" s="28" t="str">
        <f t="shared" si="156"/>
        <v xml:space="preserve"> </v>
      </c>
      <c r="AE158" s="28">
        <f t="shared" si="156"/>
        <v>9</v>
      </c>
      <c r="AF158" s="30" t="str">
        <f t="shared" si="156"/>
        <v xml:space="preserve"> </v>
      </c>
      <c r="AG158" s="32">
        <f t="shared" si="156"/>
        <v>11</v>
      </c>
      <c r="AH158" s="485" t="str">
        <f>AH144</f>
        <v>_____________________________
FIRMA PILOTO</v>
      </c>
      <c r="AI158" s="486"/>
      <c r="AJ158" s="486"/>
      <c r="AK158" s="181">
        <f>A156</f>
        <v>11</v>
      </c>
      <c r="AL158" s="132"/>
      <c r="AM158" s="132"/>
      <c r="AN158" s="132"/>
      <c r="AT158" s="122" t="e">
        <f t="shared" si="147"/>
        <v>#N/A</v>
      </c>
      <c r="AU158" s="125" t="e">
        <f t="shared" si="148"/>
        <v>#N/A</v>
      </c>
      <c r="AV158" s="126" t="str">
        <f t="shared" ca="1" si="129"/>
        <v/>
      </c>
      <c r="AW158" s="122" t="e">
        <f t="shared" ca="1" si="130"/>
        <v>#N/A</v>
      </c>
      <c r="AX158" s="127" t="e">
        <f t="shared" ca="1" si="131"/>
        <v>#N/A</v>
      </c>
      <c r="AY158" s="100" t="e">
        <f t="shared" si="149"/>
        <v>#N/A</v>
      </c>
      <c r="AZ158" s="127" t="e">
        <f t="shared" si="152"/>
        <v>#N/A</v>
      </c>
      <c r="BA158" s="88"/>
      <c r="BC158" s="129"/>
    </row>
    <row r="159" spans="1:68" s="49" customFormat="1" ht="27.75" customHeight="1" x14ac:dyDescent="0.2">
      <c r="A159" s="29">
        <f>A154+1</f>
        <v>111</v>
      </c>
      <c r="B159" s="39"/>
      <c r="C159" s="40"/>
      <c r="D159" s="41"/>
      <c r="E159" s="42"/>
      <c r="F159" s="43"/>
      <c r="G159" s="44"/>
      <c r="H159" s="45"/>
      <c r="I159" s="310"/>
      <c r="J159" s="306"/>
      <c r="K159" s="307"/>
      <c r="L159" s="308"/>
      <c r="M159" s="307"/>
      <c r="N159" s="308"/>
      <c r="O159" s="307"/>
      <c r="P159" s="308"/>
      <c r="Q159" s="167"/>
      <c r="R159" s="314"/>
      <c r="S159" s="46"/>
      <c r="T159" s="47"/>
      <c r="U159" s="47"/>
      <c r="V159" s="48"/>
      <c r="W159" s="325"/>
      <c r="X159" s="307"/>
      <c r="Y159" s="308"/>
      <c r="Z159" s="307"/>
      <c r="AA159" s="308"/>
      <c r="AB159" s="167"/>
      <c r="AC159" s="311"/>
      <c r="AD159" s="312"/>
      <c r="AE159" s="312"/>
      <c r="AF159" s="313"/>
      <c r="AG159" s="317"/>
      <c r="AH159" s="167"/>
      <c r="AI159" s="478"/>
      <c r="AJ159" s="478"/>
      <c r="AK159" s="479"/>
      <c r="AL159" s="102"/>
      <c r="AM159" s="124" t="str">
        <f t="shared" ref="AM159:AM168" si="157">IF(B159=0," ",TEXT(B159,"MMM"))</f>
        <v xml:space="preserve"> </v>
      </c>
      <c r="AN159" s="97" t="str">
        <f t="shared" ref="AN159:AN168" si="158">IF(B159=0," ",YEAR(B159))</f>
        <v xml:space="preserve"> </v>
      </c>
      <c r="AO159" s="125"/>
      <c r="AP159" s="125"/>
      <c r="AQ159" s="125"/>
      <c r="AR159" s="125"/>
      <c r="AS159" s="125"/>
      <c r="AT159" s="122" t="e">
        <f t="shared" si="147"/>
        <v>#N/A</v>
      </c>
      <c r="AU159" s="125" t="e">
        <f t="shared" si="148"/>
        <v>#N/A</v>
      </c>
      <c r="AV159" s="126" t="str">
        <f t="shared" ca="1" si="129"/>
        <v/>
      </c>
      <c r="AW159" s="122" t="e">
        <f t="shared" ca="1" si="130"/>
        <v>#N/A</v>
      </c>
      <c r="AX159" s="127" t="e">
        <f t="shared" ca="1" si="131"/>
        <v>#N/A</v>
      </c>
      <c r="AY159" s="100" t="e">
        <f t="shared" si="149"/>
        <v>#N/A</v>
      </c>
      <c r="AZ159" s="127" t="e">
        <f t="shared" si="152"/>
        <v>#N/A</v>
      </c>
      <c r="BA159" s="88"/>
      <c r="BB159" s="125"/>
      <c r="BC159" s="129"/>
      <c r="BD159" s="125"/>
      <c r="BE159" s="125"/>
      <c r="BF159" s="125"/>
      <c r="BG159" s="125"/>
      <c r="BH159" s="125"/>
      <c r="BI159" s="125"/>
      <c r="BJ159" s="125"/>
      <c r="BK159" s="125"/>
      <c r="BL159" s="90"/>
      <c r="BM159" s="90"/>
      <c r="BN159" s="90"/>
      <c r="BO159" s="90"/>
      <c r="BP159" s="90"/>
    </row>
    <row r="160" spans="1:68" s="49" customFormat="1" ht="27.75" customHeight="1" x14ac:dyDescent="0.2">
      <c r="A160" s="22">
        <f>A159+1</f>
        <v>112</v>
      </c>
      <c r="B160" s="50"/>
      <c r="C160" s="51"/>
      <c r="D160" s="52"/>
      <c r="E160" s="53"/>
      <c r="F160" s="54"/>
      <c r="G160" s="55"/>
      <c r="H160" s="56"/>
      <c r="I160" s="304"/>
      <c r="J160" s="57"/>
      <c r="K160" s="58"/>
      <c r="L160" s="59"/>
      <c r="M160" s="58"/>
      <c r="N160" s="59"/>
      <c r="O160" s="58"/>
      <c r="P160" s="59"/>
      <c r="Q160" s="60"/>
      <c r="R160" s="315"/>
      <c r="S160" s="57"/>
      <c r="T160" s="58"/>
      <c r="U160" s="58"/>
      <c r="V160" s="60"/>
      <c r="W160" s="326"/>
      <c r="X160" s="58"/>
      <c r="Y160" s="59"/>
      <c r="Z160" s="58"/>
      <c r="AA160" s="59"/>
      <c r="AB160" s="60"/>
      <c r="AC160" s="61"/>
      <c r="AD160" s="62"/>
      <c r="AE160" s="62"/>
      <c r="AF160" s="63"/>
      <c r="AG160" s="318"/>
      <c r="AH160" s="60"/>
      <c r="AI160" s="476"/>
      <c r="AJ160" s="476"/>
      <c r="AK160" s="477"/>
      <c r="AL160" s="102"/>
      <c r="AM160" s="124" t="str">
        <f t="shared" si="157"/>
        <v xml:space="preserve"> </v>
      </c>
      <c r="AN160" s="97" t="str">
        <f t="shared" si="158"/>
        <v xml:space="preserve"> </v>
      </c>
      <c r="AO160" s="125"/>
      <c r="AP160" s="125"/>
      <c r="AQ160" s="125"/>
      <c r="AR160" s="125"/>
      <c r="AS160" s="125"/>
      <c r="AT160" s="122" t="e">
        <f t="shared" si="147"/>
        <v>#N/A</v>
      </c>
      <c r="AU160" s="125" t="e">
        <f t="shared" si="148"/>
        <v>#N/A</v>
      </c>
      <c r="AV160" s="126" t="str">
        <f t="shared" ca="1" si="129"/>
        <v/>
      </c>
      <c r="AW160" s="122" t="e">
        <f t="shared" ca="1" si="130"/>
        <v>#N/A</v>
      </c>
      <c r="AX160" s="127" t="e">
        <f t="shared" ca="1" si="131"/>
        <v>#N/A</v>
      </c>
      <c r="AY160" s="100" t="e">
        <f t="shared" si="149"/>
        <v>#N/A</v>
      </c>
      <c r="AZ160" s="127" t="e">
        <f t="shared" si="152"/>
        <v>#N/A</v>
      </c>
      <c r="BA160" s="88"/>
      <c r="BB160" s="125"/>
      <c r="BC160" s="129"/>
      <c r="BD160" s="125"/>
      <c r="BE160" s="125"/>
      <c r="BF160" s="125"/>
      <c r="BG160" s="125"/>
      <c r="BH160" s="125"/>
      <c r="BI160" s="125"/>
      <c r="BJ160" s="125"/>
      <c r="BK160" s="125"/>
      <c r="BL160" s="90"/>
      <c r="BM160" s="90"/>
      <c r="BN160" s="90"/>
      <c r="BO160" s="90"/>
      <c r="BP160" s="90"/>
    </row>
    <row r="161" spans="1:68" s="49" customFormat="1" ht="27.75" customHeight="1" x14ac:dyDescent="0.2">
      <c r="A161" s="22">
        <f t="shared" ref="A161:A168" si="159">A160+1</f>
        <v>113</v>
      </c>
      <c r="B161" s="50"/>
      <c r="C161" s="51"/>
      <c r="D161" s="52"/>
      <c r="E161" s="53"/>
      <c r="F161" s="54"/>
      <c r="G161" s="55"/>
      <c r="H161" s="56"/>
      <c r="I161" s="304"/>
      <c r="J161" s="57"/>
      <c r="K161" s="58"/>
      <c r="L161" s="59"/>
      <c r="M161" s="58"/>
      <c r="N161" s="59"/>
      <c r="O161" s="58"/>
      <c r="P161" s="59"/>
      <c r="Q161" s="60"/>
      <c r="R161" s="315"/>
      <c r="S161" s="57"/>
      <c r="T161" s="58"/>
      <c r="U161" s="58"/>
      <c r="V161" s="60"/>
      <c r="W161" s="326"/>
      <c r="X161" s="58"/>
      <c r="Y161" s="59"/>
      <c r="Z161" s="58"/>
      <c r="AA161" s="59"/>
      <c r="AB161" s="60"/>
      <c r="AC161" s="61"/>
      <c r="AD161" s="62"/>
      <c r="AE161" s="62"/>
      <c r="AF161" s="63"/>
      <c r="AG161" s="318"/>
      <c r="AH161" s="60"/>
      <c r="AI161" s="476"/>
      <c r="AJ161" s="476"/>
      <c r="AK161" s="477"/>
      <c r="AL161" s="102"/>
      <c r="AM161" s="124" t="str">
        <f t="shared" si="157"/>
        <v xml:space="preserve"> </v>
      </c>
      <c r="AN161" s="97" t="str">
        <f t="shared" si="158"/>
        <v xml:space="preserve"> </v>
      </c>
      <c r="AO161" s="125"/>
      <c r="AP161" s="125"/>
      <c r="AQ161" s="125"/>
      <c r="AR161" s="125"/>
      <c r="AS161" s="125"/>
      <c r="AT161" s="122" t="e">
        <f t="shared" si="147"/>
        <v>#N/A</v>
      </c>
      <c r="AU161" s="125" t="e">
        <f t="shared" si="148"/>
        <v>#N/A</v>
      </c>
      <c r="AV161" s="126" t="str">
        <f t="shared" ca="1" si="129"/>
        <v/>
      </c>
      <c r="AW161" s="122" t="e">
        <f t="shared" ca="1" si="130"/>
        <v>#N/A</v>
      </c>
      <c r="AX161" s="127" t="e">
        <f t="shared" ca="1" si="131"/>
        <v>#N/A</v>
      </c>
      <c r="AY161" s="100" t="e">
        <f t="shared" si="149"/>
        <v>#N/A</v>
      </c>
      <c r="AZ161" s="127" t="e">
        <f t="shared" si="152"/>
        <v>#N/A</v>
      </c>
      <c r="BA161" s="88"/>
      <c r="BB161" s="125"/>
      <c r="BC161" s="129"/>
      <c r="BD161" s="125"/>
      <c r="BE161" s="125"/>
      <c r="BF161" s="125"/>
      <c r="BG161" s="125"/>
      <c r="BH161" s="125"/>
      <c r="BI161" s="125"/>
      <c r="BJ161" s="125"/>
      <c r="BK161" s="125"/>
      <c r="BL161" s="90"/>
      <c r="BM161" s="90"/>
      <c r="BN161" s="90"/>
      <c r="BO161" s="90"/>
      <c r="BP161" s="90"/>
    </row>
    <row r="162" spans="1:68" s="49" customFormat="1" ht="27.75" customHeight="1" x14ac:dyDescent="0.2">
      <c r="A162" s="22">
        <f t="shared" si="159"/>
        <v>114</v>
      </c>
      <c r="B162" s="50"/>
      <c r="C162" s="51"/>
      <c r="D162" s="52"/>
      <c r="E162" s="53"/>
      <c r="F162" s="54"/>
      <c r="G162" s="55"/>
      <c r="H162" s="56"/>
      <c r="I162" s="304"/>
      <c r="J162" s="57"/>
      <c r="K162" s="58"/>
      <c r="L162" s="59"/>
      <c r="M162" s="58"/>
      <c r="N162" s="59"/>
      <c r="O162" s="58"/>
      <c r="P162" s="59"/>
      <c r="Q162" s="60"/>
      <c r="R162" s="315"/>
      <c r="S162" s="57"/>
      <c r="T162" s="58"/>
      <c r="U162" s="58"/>
      <c r="V162" s="60"/>
      <c r="W162" s="326"/>
      <c r="X162" s="58"/>
      <c r="Y162" s="59"/>
      <c r="Z162" s="58"/>
      <c r="AA162" s="59"/>
      <c r="AB162" s="60"/>
      <c r="AC162" s="61"/>
      <c r="AD162" s="62"/>
      <c r="AE162" s="62"/>
      <c r="AF162" s="63"/>
      <c r="AG162" s="318"/>
      <c r="AH162" s="60"/>
      <c r="AI162" s="476"/>
      <c r="AJ162" s="476"/>
      <c r="AK162" s="477"/>
      <c r="AL162" s="102"/>
      <c r="AM162" s="124" t="str">
        <f t="shared" si="157"/>
        <v xml:space="preserve"> </v>
      </c>
      <c r="AN162" s="97" t="str">
        <f t="shared" si="158"/>
        <v xml:space="preserve"> </v>
      </c>
      <c r="AO162" s="125"/>
      <c r="AP162" s="125"/>
      <c r="AQ162" s="125"/>
      <c r="AR162" s="125"/>
      <c r="AS162" s="125"/>
      <c r="AT162" s="122" t="e">
        <f t="shared" si="147"/>
        <v>#N/A</v>
      </c>
      <c r="AU162" s="125" t="e">
        <f t="shared" si="148"/>
        <v>#N/A</v>
      </c>
      <c r="AV162" s="126" t="str">
        <f t="shared" ca="1" si="129"/>
        <v/>
      </c>
      <c r="AW162" s="122" t="e">
        <f t="shared" ca="1" si="130"/>
        <v>#N/A</v>
      </c>
      <c r="AX162" s="127" t="e">
        <f t="shared" ca="1" si="131"/>
        <v>#N/A</v>
      </c>
      <c r="AY162" s="100" t="e">
        <f t="shared" si="149"/>
        <v>#N/A</v>
      </c>
      <c r="AZ162" s="127" t="e">
        <f t="shared" si="152"/>
        <v>#N/A</v>
      </c>
      <c r="BA162" s="88"/>
      <c r="BB162" s="125"/>
      <c r="BC162" s="129"/>
      <c r="BD162" s="125"/>
      <c r="BE162" s="125"/>
      <c r="BF162" s="125"/>
      <c r="BG162" s="125"/>
      <c r="BH162" s="125"/>
      <c r="BI162" s="125"/>
      <c r="BJ162" s="125"/>
      <c r="BK162" s="125"/>
      <c r="BL162" s="90"/>
      <c r="BM162" s="90"/>
      <c r="BN162" s="90"/>
      <c r="BO162" s="90"/>
      <c r="BP162" s="90"/>
    </row>
    <row r="163" spans="1:68" s="49" customFormat="1" ht="27.75" customHeight="1" x14ac:dyDescent="0.2">
      <c r="A163" s="22">
        <f t="shared" si="159"/>
        <v>115</v>
      </c>
      <c r="B163" s="50"/>
      <c r="C163" s="51"/>
      <c r="D163" s="52"/>
      <c r="E163" s="53"/>
      <c r="F163" s="54"/>
      <c r="G163" s="55"/>
      <c r="H163" s="56"/>
      <c r="I163" s="304"/>
      <c r="J163" s="57"/>
      <c r="K163" s="58"/>
      <c r="L163" s="59"/>
      <c r="M163" s="58"/>
      <c r="N163" s="59"/>
      <c r="O163" s="58"/>
      <c r="P163" s="59"/>
      <c r="Q163" s="60"/>
      <c r="R163" s="315"/>
      <c r="S163" s="57"/>
      <c r="T163" s="58"/>
      <c r="U163" s="58"/>
      <c r="V163" s="60"/>
      <c r="W163" s="326"/>
      <c r="X163" s="58"/>
      <c r="Y163" s="59"/>
      <c r="Z163" s="58"/>
      <c r="AA163" s="59"/>
      <c r="AB163" s="60"/>
      <c r="AC163" s="61"/>
      <c r="AD163" s="62"/>
      <c r="AE163" s="62"/>
      <c r="AF163" s="63"/>
      <c r="AG163" s="318"/>
      <c r="AH163" s="60"/>
      <c r="AI163" s="476"/>
      <c r="AJ163" s="476"/>
      <c r="AK163" s="477"/>
      <c r="AL163" s="102"/>
      <c r="AM163" s="124" t="str">
        <f t="shared" si="157"/>
        <v xml:space="preserve"> </v>
      </c>
      <c r="AN163" s="97" t="str">
        <f t="shared" si="158"/>
        <v xml:space="preserve"> </v>
      </c>
      <c r="AO163" s="125"/>
      <c r="AP163" s="125"/>
      <c r="AQ163" s="125"/>
      <c r="AR163" s="125"/>
      <c r="AS163" s="125"/>
      <c r="AT163" s="122" t="e">
        <f t="shared" si="147"/>
        <v>#N/A</v>
      </c>
      <c r="AU163" s="125" t="e">
        <f t="shared" si="148"/>
        <v>#N/A</v>
      </c>
      <c r="AV163" s="126" t="str">
        <f t="shared" ca="1" si="129"/>
        <v/>
      </c>
      <c r="AW163" s="122" t="e">
        <f t="shared" ca="1" si="130"/>
        <v>#N/A</v>
      </c>
      <c r="AX163" s="127" t="e">
        <f t="shared" ca="1" si="131"/>
        <v>#N/A</v>
      </c>
      <c r="AY163" s="100" t="e">
        <f t="shared" si="149"/>
        <v>#N/A</v>
      </c>
      <c r="AZ163" s="127" t="e">
        <f t="shared" si="152"/>
        <v>#N/A</v>
      </c>
      <c r="BA163" s="88"/>
      <c r="BB163" s="125"/>
      <c r="BC163" s="129"/>
      <c r="BD163" s="125"/>
      <c r="BE163" s="125"/>
      <c r="BF163" s="125"/>
      <c r="BG163" s="125"/>
      <c r="BH163" s="125"/>
      <c r="BI163" s="125"/>
      <c r="BJ163" s="125"/>
      <c r="BK163" s="125"/>
      <c r="BL163" s="90"/>
      <c r="BM163" s="90"/>
      <c r="BN163" s="90"/>
      <c r="BO163" s="90"/>
      <c r="BP163" s="90"/>
    </row>
    <row r="164" spans="1:68" s="49" customFormat="1" ht="27.75" customHeight="1" x14ac:dyDescent="0.2">
      <c r="A164" s="22">
        <f t="shared" si="159"/>
        <v>116</v>
      </c>
      <c r="B164" s="50"/>
      <c r="C164" s="51"/>
      <c r="D164" s="52"/>
      <c r="E164" s="53"/>
      <c r="F164" s="54"/>
      <c r="G164" s="55"/>
      <c r="H164" s="56"/>
      <c r="I164" s="304"/>
      <c r="J164" s="57"/>
      <c r="K164" s="58"/>
      <c r="L164" s="59"/>
      <c r="M164" s="58"/>
      <c r="N164" s="59"/>
      <c r="O164" s="58"/>
      <c r="P164" s="59"/>
      <c r="Q164" s="60"/>
      <c r="R164" s="315"/>
      <c r="S164" s="57"/>
      <c r="T164" s="58"/>
      <c r="U164" s="58"/>
      <c r="V164" s="60"/>
      <c r="W164" s="326"/>
      <c r="X164" s="58"/>
      <c r="Y164" s="59"/>
      <c r="Z164" s="58"/>
      <c r="AA164" s="59"/>
      <c r="AB164" s="60"/>
      <c r="AC164" s="61"/>
      <c r="AD164" s="62"/>
      <c r="AE164" s="62"/>
      <c r="AF164" s="63"/>
      <c r="AG164" s="318"/>
      <c r="AH164" s="60"/>
      <c r="AI164" s="476"/>
      <c r="AJ164" s="476"/>
      <c r="AK164" s="477"/>
      <c r="AL164" s="102"/>
      <c r="AM164" s="124" t="str">
        <f t="shared" si="157"/>
        <v xml:space="preserve"> </v>
      </c>
      <c r="AN164" s="97" t="str">
        <f t="shared" si="158"/>
        <v xml:space="preserve"> </v>
      </c>
      <c r="AO164" s="125"/>
      <c r="AP164" s="125"/>
      <c r="AQ164" s="125"/>
      <c r="AR164" s="125"/>
      <c r="AS164" s="125"/>
      <c r="AT164" s="122" t="e">
        <f t="shared" si="147"/>
        <v>#N/A</v>
      </c>
      <c r="AU164" s="125" t="e">
        <f t="shared" si="148"/>
        <v>#N/A</v>
      </c>
      <c r="AV164" s="126" t="str">
        <f t="shared" ca="1" si="129"/>
        <v/>
      </c>
      <c r="AW164" s="122" t="e">
        <f t="shared" ca="1" si="130"/>
        <v>#N/A</v>
      </c>
      <c r="AX164" s="127" t="e">
        <f t="shared" ca="1" si="131"/>
        <v>#N/A</v>
      </c>
      <c r="AY164" s="100" t="e">
        <f t="shared" si="149"/>
        <v>#N/A</v>
      </c>
      <c r="AZ164" s="127" t="e">
        <f t="shared" si="152"/>
        <v>#N/A</v>
      </c>
      <c r="BA164" s="88"/>
      <c r="BB164" s="125"/>
      <c r="BC164" s="129"/>
      <c r="BD164" s="125"/>
      <c r="BE164" s="125"/>
      <c r="BF164" s="125"/>
      <c r="BG164" s="125"/>
      <c r="BH164" s="125"/>
      <c r="BI164" s="125"/>
      <c r="BJ164" s="125"/>
      <c r="BK164" s="125"/>
      <c r="BL164" s="90"/>
      <c r="BM164" s="90"/>
      <c r="BN164" s="90"/>
      <c r="BO164" s="90"/>
      <c r="BP164" s="90"/>
    </row>
    <row r="165" spans="1:68" s="49" customFormat="1" ht="27.75" customHeight="1" x14ac:dyDescent="0.2">
      <c r="A165" s="22">
        <f>A164+1</f>
        <v>117</v>
      </c>
      <c r="B165" s="50"/>
      <c r="C165" s="51"/>
      <c r="D165" s="52"/>
      <c r="E165" s="53"/>
      <c r="F165" s="54"/>
      <c r="G165" s="55"/>
      <c r="H165" s="56"/>
      <c r="I165" s="304"/>
      <c r="J165" s="57"/>
      <c r="K165" s="58"/>
      <c r="L165" s="59"/>
      <c r="M165" s="58"/>
      <c r="N165" s="59"/>
      <c r="O165" s="58"/>
      <c r="P165" s="59"/>
      <c r="Q165" s="60"/>
      <c r="R165" s="315"/>
      <c r="S165" s="57"/>
      <c r="T165" s="58"/>
      <c r="U165" s="58"/>
      <c r="V165" s="60"/>
      <c r="W165" s="326"/>
      <c r="X165" s="58"/>
      <c r="Y165" s="59"/>
      <c r="Z165" s="58"/>
      <c r="AA165" s="59"/>
      <c r="AB165" s="60"/>
      <c r="AC165" s="61"/>
      <c r="AD165" s="62"/>
      <c r="AE165" s="62"/>
      <c r="AF165" s="63"/>
      <c r="AG165" s="318"/>
      <c r="AH165" s="60"/>
      <c r="AI165" s="476"/>
      <c r="AJ165" s="476"/>
      <c r="AK165" s="477"/>
      <c r="AL165" s="102"/>
      <c r="AM165" s="124" t="str">
        <f t="shared" si="157"/>
        <v xml:space="preserve"> </v>
      </c>
      <c r="AN165" s="97" t="str">
        <f t="shared" si="158"/>
        <v xml:space="preserve"> </v>
      </c>
      <c r="AO165" s="125"/>
      <c r="AP165" s="125"/>
      <c r="AQ165" s="125"/>
      <c r="AR165" s="125"/>
      <c r="AS165" s="125"/>
      <c r="AT165" s="122" t="e">
        <f t="shared" ref="AT165:AT174" si="160">IF(ISBLANK($B229),NA(),$B229)</f>
        <v>#N/A</v>
      </c>
      <c r="AU165" s="125" t="e">
        <f t="shared" ref="AU165:AU174" si="161">IF(ISBLANK($I229),NA(),$I229)</f>
        <v>#N/A</v>
      </c>
      <c r="AV165" s="126" t="str">
        <f t="shared" ca="1" si="129"/>
        <v/>
      </c>
      <c r="AW165" s="122" t="e">
        <f t="shared" ca="1" si="130"/>
        <v>#N/A</v>
      </c>
      <c r="AX165" s="127" t="e">
        <f t="shared" ca="1" si="131"/>
        <v>#N/A</v>
      </c>
      <c r="AY165" s="100" t="e">
        <f>IF(S229=0,NA(),S229)</f>
        <v>#N/A</v>
      </c>
      <c r="AZ165" s="127" t="e">
        <f>IF(V229=0,NA(),V229)</f>
        <v>#N/A</v>
      </c>
      <c r="BA165" s="88"/>
      <c r="BB165" s="125"/>
      <c r="BC165" s="129"/>
      <c r="BD165" s="125"/>
      <c r="BE165" s="125"/>
      <c r="BF165" s="125"/>
      <c r="BG165" s="125"/>
      <c r="BH165" s="125"/>
      <c r="BI165" s="125"/>
      <c r="BJ165" s="125"/>
      <c r="BK165" s="125"/>
      <c r="BL165" s="90"/>
      <c r="BM165" s="90"/>
      <c r="BN165" s="90"/>
      <c r="BO165" s="90"/>
      <c r="BP165" s="90"/>
    </row>
    <row r="166" spans="1:68" s="49" customFormat="1" ht="27.75" customHeight="1" x14ac:dyDescent="0.2">
      <c r="A166" s="22">
        <f t="shared" si="159"/>
        <v>118</v>
      </c>
      <c r="B166" s="50"/>
      <c r="C166" s="51"/>
      <c r="D166" s="52"/>
      <c r="E166" s="53"/>
      <c r="F166" s="54"/>
      <c r="G166" s="55"/>
      <c r="H166" s="56"/>
      <c r="I166" s="304"/>
      <c r="J166" s="57"/>
      <c r="K166" s="58"/>
      <c r="L166" s="59"/>
      <c r="M166" s="58"/>
      <c r="N166" s="59"/>
      <c r="O166" s="58"/>
      <c r="P166" s="59"/>
      <c r="Q166" s="60"/>
      <c r="R166" s="315"/>
      <c r="S166" s="57"/>
      <c r="T166" s="58"/>
      <c r="U166" s="58"/>
      <c r="V166" s="60"/>
      <c r="W166" s="326"/>
      <c r="X166" s="58"/>
      <c r="Y166" s="59"/>
      <c r="Z166" s="58"/>
      <c r="AA166" s="59"/>
      <c r="AB166" s="60"/>
      <c r="AC166" s="61"/>
      <c r="AD166" s="62"/>
      <c r="AE166" s="62"/>
      <c r="AF166" s="63"/>
      <c r="AG166" s="318"/>
      <c r="AH166" s="60"/>
      <c r="AI166" s="476"/>
      <c r="AJ166" s="476"/>
      <c r="AK166" s="477"/>
      <c r="AL166" s="102"/>
      <c r="AM166" s="124" t="str">
        <f t="shared" si="157"/>
        <v xml:space="preserve"> </v>
      </c>
      <c r="AN166" s="97" t="str">
        <f t="shared" si="158"/>
        <v xml:space="preserve"> </v>
      </c>
      <c r="AO166" s="125"/>
      <c r="AP166" s="125"/>
      <c r="AQ166" s="125"/>
      <c r="AR166" s="125"/>
      <c r="AS166" s="125"/>
      <c r="AT166" s="122" t="e">
        <f t="shared" si="160"/>
        <v>#N/A</v>
      </c>
      <c r="AU166" s="125" t="e">
        <f t="shared" si="161"/>
        <v>#N/A</v>
      </c>
      <c r="AV166" s="126" t="str">
        <f t="shared" ca="1" si="129"/>
        <v/>
      </c>
      <c r="AW166" s="122" t="e">
        <f t="shared" ca="1" si="130"/>
        <v>#N/A</v>
      </c>
      <c r="AX166" s="127" t="e">
        <f t="shared" ca="1" si="131"/>
        <v>#N/A</v>
      </c>
      <c r="AY166" s="100" t="e">
        <f t="shared" ref="AY166:AY174" si="162">IF(S230=0,NA(),S230)</f>
        <v>#N/A</v>
      </c>
      <c r="AZ166" s="127" t="e">
        <f t="shared" ref="AZ166:AZ174" si="163">IF(V230=0,NA(),V230)</f>
        <v>#N/A</v>
      </c>
      <c r="BA166" s="88"/>
      <c r="BB166" s="125"/>
      <c r="BC166" s="129"/>
      <c r="BD166" s="125"/>
      <c r="BE166" s="125"/>
      <c r="BF166" s="125"/>
      <c r="BG166" s="125"/>
      <c r="BH166" s="125"/>
      <c r="BI166" s="125"/>
      <c r="BJ166" s="125"/>
      <c r="BK166" s="125"/>
      <c r="BL166" s="90"/>
      <c r="BM166" s="90"/>
      <c r="BN166" s="90"/>
      <c r="BO166" s="90"/>
      <c r="BP166" s="90"/>
    </row>
    <row r="167" spans="1:68" s="49" customFormat="1" ht="27.75" customHeight="1" x14ac:dyDescent="0.2">
      <c r="A167" s="22">
        <f t="shared" si="159"/>
        <v>119</v>
      </c>
      <c r="B167" s="50"/>
      <c r="C167" s="51"/>
      <c r="D167" s="52"/>
      <c r="E167" s="53"/>
      <c r="F167" s="54"/>
      <c r="G167" s="55"/>
      <c r="H167" s="56"/>
      <c r="I167" s="304"/>
      <c r="J167" s="57"/>
      <c r="K167" s="58"/>
      <c r="L167" s="59"/>
      <c r="M167" s="58"/>
      <c r="N167" s="59"/>
      <c r="O167" s="58"/>
      <c r="P167" s="59"/>
      <c r="Q167" s="60"/>
      <c r="R167" s="315"/>
      <c r="S167" s="57"/>
      <c r="T167" s="58"/>
      <c r="U167" s="58"/>
      <c r="V167" s="60"/>
      <c r="W167" s="326"/>
      <c r="X167" s="58"/>
      <c r="Y167" s="59"/>
      <c r="Z167" s="58"/>
      <c r="AA167" s="59"/>
      <c r="AB167" s="60"/>
      <c r="AC167" s="61"/>
      <c r="AD167" s="62"/>
      <c r="AE167" s="62"/>
      <c r="AF167" s="63"/>
      <c r="AG167" s="318"/>
      <c r="AH167" s="60"/>
      <c r="AI167" s="476"/>
      <c r="AJ167" s="476"/>
      <c r="AK167" s="477"/>
      <c r="AL167" s="102"/>
      <c r="AM167" s="124" t="str">
        <f t="shared" si="157"/>
        <v xml:space="preserve"> </v>
      </c>
      <c r="AN167" s="97" t="str">
        <f t="shared" si="158"/>
        <v xml:space="preserve"> </v>
      </c>
      <c r="AO167" s="125"/>
      <c r="AP167" s="125"/>
      <c r="AQ167" s="125"/>
      <c r="AR167" s="125"/>
      <c r="AS167" s="125"/>
      <c r="AT167" s="122" t="e">
        <f t="shared" si="160"/>
        <v>#N/A</v>
      </c>
      <c r="AU167" s="125" t="e">
        <f t="shared" si="161"/>
        <v>#N/A</v>
      </c>
      <c r="AV167" s="126" t="str">
        <f t="shared" ca="1" si="129"/>
        <v/>
      </c>
      <c r="AW167" s="122" t="e">
        <f t="shared" ca="1" si="130"/>
        <v>#N/A</v>
      </c>
      <c r="AX167" s="127" t="e">
        <f t="shared" ca="1" si="131"/>
        <v>#N/A</v>
      </c>
      <c r="AY167" s="100" t="e">
        <f t="shared" si="162"/>
        <v>#N/A</v>
      </c>
      <c r="AZ167" s="127" t="e">
        <f t="shared" si="163"/>
        <v>#N/A</v>
      </c>
      <c r="BA167" s="125"/>
      <c r="BB167" s="125"/>
      <c r="BC167" s="129"/>
      <c r="BD167" s="125"/>
      <c r="BE167" s="125"/>
      <c r="BF167" s="125"/>
      <c r="BG167" s="125"/>
      <c r="BH167" s="125"/>
      <c r="BI167" s="125"/>
      <c r="BJ167" s="125"/>
      <c r="BK167" s="125"/>
      <c r="BL167" s="90"/>
      <c r="BM167" s="90"/>
      <c r="BN167" s="90"/>
      <c r="BO167" s="90"/>
      <c r="BP167" s="90"/>
    </row>
    <row r="168" spans="1:68" s="49" customFormat="1" ht="27.75" customHeight="1" thickBot="1" x14ac:dyDescent="0.25">
      <c r="A168" s="23">
        <f t="shared" si="159"/>
        <v>120</v>
      </c>
      <c r="B168" s="64"/>
      <c r="C168" s="65"/>
      <c r="D168" s="66"/>
      <c r="E168" s="67"/>
      <c r="F168" s="68"/>
      <c r="G168" s="69"/>
      <c r="H168" s="70"/>
      <c r="I168" s="305"/>
      <c r="J168" s="71"/>
      <c r="K168" s="72"/>
      <c r="L168" s="73"/>
      <c r="M168" s="72"/>
      <c r="N168" s="73"/>
      <c r="O168" s="72"/>
      <c r="P168" s="73"/>
      <c r="Q168" s="74"/>
      <c r="R168" s="316"/>
      <c r="S168" s="71"/>
      <c r="T168" s="72"/>
      <c r="U168" s="72"/>
      <c r="V168" s="74"/>
      <c r="W168" s="327"/>
      <c r="X168" s="72"/>
      <c r="Y168" s="73"/>
      <c r="Z168" s="72"/>
      <c r="AA168" s="73"/>
      <c r="AB168" s="74"/>
      <c r="AC168" s="75"/>
      <c r="AD168" s="76"/>
      <c r="AE168" s="76"/>
      <c r="AF168" s="77"/>
      <c r="AG168" s="319"/>
      <c r="AH168" s="74"/>
      <c r="AI168" s="480"/>
      <c r="AJ168" s="480"/>
      <c r="AK168" s="481"/>
      <c r="AL168" s="102"/>
      <c r="AM168" s="124" t="str">
        <f t="shared" si="157"/>
        <v xml:space="preserve"> </v>
      </c>
      <c r="AN168" s="97" t="str">
        <f t="shared" si="158"/>
        <v xml:space="preserve"> </v>
      </c>
      <c r="AO168" s="125"/>
      <c r="AP168" s="125"/>
      <c r="AQ168" s="125"/>
      <c r="AR168" s="125"/>
      <c r="AS168" s="125"/>
      <c r="AT168" s="122" t="e">
        <f t="shared" si="160"/>
        <v>#N/A</v>
      </c>
      <c r="AU168" s="125" t="e">
        <f t="shared" si="161"/>
        <v>#N/A</v>
      </c>
      <c r="AV168" s="126" t="str">
        <f t="shared" ca="1" si="129"/>
        <v/>
      </c>
      <c r="AW168" s="122" t="e">
        <f t="shared" ca="1" si="130"/>
        <v>#N/A</v>
      </c>
      <c r="AX168" s="127" t="e">
        <f t="shared" ca="1" si="131"/>
        <v>#N/A</v>
      </c>
      <c r="AY168" s="100" t="e">
        <f t="shared" si="162"/>
        <v>#N/A</v>
      </c>
      <c r="AZ168" s="127" t="e">
        <f t="shared" si="163"/>
        <v>#N/A</v>
      </c>
      <c r="BA168" s="125"/>
      <c r="BB168" s="125"/>
      <c r="BC168" s="129"/>
      <c r="BD168" s="125"/>
      <c r="BE168" s="125"/>
      <c r="BF168" s="125"/>
      <c r="BG168" s="125"/>
      <c r="BH168" s="125"/>
      <c r="BI168" s="125"/>
      <c r="BJ168" s="125"/>
      <c r="BK168" s="125"/>
      <c r="BL168" s="90"/>
      <c r="BM168" s="90"/>
      <c r="BN168" s="90"/>
      <c r="BO168" s="90"/>
      <c r="BP168" s="90"/>
    </row>
    <row r="169" spans="1:68" ht="4.5" customHeight="1" thickBot="1" x14ac:dyDescent="0.25">
      <c r="A169" s="89">
        <f>AK172</f>
        <v>12</v>
      </c>
      <c r="B169" s="271"/>
      <c r="C169" s="271"/>
      <c r="D169" s="271"/>
      <c r="E169" s="271"/>
      <c r="F169" s="271"/>
      <c r="G169" s="271"/>
      <c r="H169" s="271"/>
      <c r="I169" s="271"/>
      <c r="J169" s="309"/>
      <c r="K169" s="309"/>
      <c r="L169" s="309"/>
      <c r="M169" s="309"/>
      <c r="N169" s="309"/>
      <c r="O169" s="309"/>
      <c r="P169" s="309"/>
      <c r="Q169" s="309"/>
      <c r="R169" s="309"/>
      <c r="S169" s="324"/>
      <c r="T169" s="324"/>
      <c r="U169" s="324"/>
      <c r="V169" s="324"/>
      <c r="W169" s="324"/>
      <c r="X169" s="324"/>
      <c r="Y169" s="324"/>
      <c r="Z169" s="324"/>
      <c r="AA169" s="324"/>
      <c r="AB169" s="324"/>
      <c r="AC169" s="309"/>
      <c r="AD169" s="272"/>
      <c r="AE169" s="273"/>
      <c r="AF169" s="272"/>
      <c r="AG169" s="274"/>
      <c r="AH169" s="474"/>
      <c r="AI169" s="475"/>
      <c r="AJ169" s="475"/>
      <c r="AK169" s="475"/>
      <c r="AL169" s="33"/>
      <c r="AM169" s="33"/>
      <c r="AN169" s="33"/>
      <c r="AT169" s="122" t="e">
        <f t="shared" si="160"/>
        <v>#N/A</v>
      </c>
      <c r="AU169" s="125" t="e">
        <f t="shared" si="161"/>
        <v>#N/A</v>
      </c>
      <c r="AV169" s="126" t="str">
        <f t="shared" ca="1" si="129"/>
        <v/>
      </c>
      <c r="AW169" s="122" t="e">
        <f t="shared" ca="1" si="130"/>
        <v>#N/A</v>
      </c>
      <c r="AX169" s="127" t="e">
        <f t="shared" ca="1" si="131"/>
        <v>#N/A</v>
      </c>
      <c r="AY169" s="100" t="e">
        <f t="shared" si="162"/>
        <v>#N/A</v>
      </c>
      <c r="AZ169" s="127" t="e">
        <f t="shared" si="163"/>
        <v>#N/A</v>
      </c>
      <c r="BC169" s="129"/>
    </row>
    <row r="170" spans="1:68" ht="26.25" customHeight="1" x14ac:dyDescent="0.2">
      <c r="A170" s="180">
        <f>A156+1</f>
        <v>12</v>
      </c>
      <c r="B170" s="501"/>
      <c r="C170" s="501"/>
      <c r="D170" s="501"/>
      <c r="E170" s="502"/>
      <c r="F170" s="493" t="str">
        <f>F156</f>
        <v>TOTAL DE ESTA PÁGINA</v>
      </c>
      <c r="G170" s="494"/>
      <c r="H170" s="495"/>
      <c r="I170" s="348" t="str">
        <f t="shared" ref="I170:Q170" si="164">IF(SUM(I159:I169)=0," ",SUM(I159:I169))</f>
        <v xml:space="preserve"> </v>
      </c>
      <c r="J170" s="349" t="str">
        <f t="shared" si="164"/>
        <v xml:space="preserve"> </v>
      </c>
      <c r="K170" s="350" t="str">
        <f t="shared" si="164"/>
        <v xml:space="preserve"> </v>
      </c>
      <c r="L170" s="351" t="str">
        <f t="shared" si="164"/>
        <v xml:space="preserve"> </v>
      </c>
      <c r="M170" s="350" t="str">
        <f t="shared" si="164"/>
        <v xml:space="preserve"> </v>
      </c>
      <c r="N170" s="351" t="str">
        <f t="shared" si="164"/>
        <v xml:space="preserve"> </v>
      </c>
      <c r="O170" s="350" t="str">
        <f t="shared" si="164"/>
        <v xml:space="preserve"> </v>
      </c>
      <c r="P170" s="351" t="str">
        <f t="shared" si="164"/>
        <v xml:space="preserve"> </v>
      </c>
      <c r="Q170" s="352" t="str">
        <f t="shared" si="164"/>
        <v xml:space="preserve"> </v>
      </c>
      <c r="R170" s="353"/>
      <c r="S170" s="349" t="str">
        <f t="shared" ref="S170:AB170" si="165">IF(SUM(S159:S169)=0," ",SUM(S159:S169))</f>
        <v xml:space="preserve"> </v>
      </c>
      <c r="T170" s="350" t="str">
        <f t="shared" si="165"/>
        <v xml:space="preserve"> </v>
      </c>
      <c r="U170" s="350" t="str">
        <f t="shared" si="165"/>
        <v xml:space="preserve"> </v>
      </c>
      <c r="V170" s="350" t="str">
        <f t="shared" si="165"/>
        <v xml:space="preserve"> </v>
      </c>
      <c r="W170" s="351" t="str">
        <f t="shared" si="165"/>
        <v xml:space="preserve"> </v>
      </c>
      <c r="X170" s="350" t="str">
        <f t="shared" si="165"/>
        <v xml:space="preserve"> </v>
      </c>
      <c r="Y170" s="351" t="str">
        <f t="shared" si="165"/>
        <v xml:space="preserve"> </v>
      </c>
      <c r="Z170" s="350" t="str">
        <f t="shared" si="165"/>
        <v xml:space="preserve"> </v>
      </c>
      <c r="AA170" s="351" t="str">
        <f t="shared" si="165"/>
        <v xml:space="preserve"> </v>
      </c>
      <c r="AB170" s="352" t="str">
        <f t="shared" si="165"/>
        <v xml:space="preserve"> </v>
      </c>
      <c r="AC170" s="354" t="str">
        <f>IF(SUM(AC159:AC168)=0," ",SUM(AC159:AC168))</f>
        <v xml:space="preserve"> </v>
      </c>
      <c r="AD170" s="355" t="str">
        <f>IF(SUM(AD159:AD168)=0," ",SUM(AD159:AD168))</f>
        <v xml:space="preserve"> </v>
      </c>
      <c r="AE170" s="355" t="str">
        <f>IF(SUM(AE159:AE168)=0," ",SUM(AE159:AE168))</f>
        <v xml:space="preserve"> </v>
      </c>
      <c r="AF170" s="356" t="str">
        <f>IF(SUM(AF159:AF168)=0," ",SUM(AF159:AF168))</f>
        <v xml:space="preserve"> </v>
      </c>
      <c r="AG170" s="357" t="str">
        <f>IF(SUM(AG159:AG168)=0," ",SUM(AG159:AG168))</f>
        <v xml:space="preserve"> </v>
      </c>
      <c r="AH170" s="482" t="str">
        <f>AH156</f>
        <v>Certifico que todos los datos en esta
bitácora son fidedignos</v>
      </c>
      <c r="AI170" s="483"/>
      <c r="AJ170" s="483"/>
      <c r="AK170" s="484"/>
      <c r="AL170" s="131"/>
      <c r="AM170" s="131"/>
      <c r="AN170" s="131"/>
      <c r="AT170" s="122" t="e">
        <f t="shared" si="160"/>
        <v>#N/A</v>
      </c>
      <c r="AU170" s="125" t="e">
        <f t="shared" si="161"/>
        <v>#N/A</v>
      </c>
      <c r="AV170" s="126" t="str">
        <f t="shared" ca="1" si="129"/>
        <v/>
      </c>
      <c r="AW170" s="122" t="e">
        <f t="shared" ca="1" si="130"/>
        <v>#N/A</v>
      </c>
      <c r="AX170" s="127" t="e">
        <f t="shared" ca="1" si="131"/>
        <v>#N/A</v>
      </c>
      <c r="AY170" s="100" t="e">
        <f t="shared" si="162"/>
        <v>#N/A</v>
      </c>
      <c r="AZ170" s="127" t="e">
        <f t="shared" si="163"/>
        <v>#N/A</v>
      </c>
      <c r="BA170" s="88"/>
      <c r="BC170" s="129"/>
    </row>
    <row r="171" spans="1:68" ht="26.25" customHeight="1" x14ac:dyDescent="0.2">
      <c r="A171" s="499"/>
      <c r="B171" s="503"/>
      <c r="C171" s="503"/>
      <c r="D171" s="503"/>
      <c r="E171" s="504"/>
      <c r="F171" s="496" t="str">
        <f>F157</f>
        <v>TOTAL PÁGINA ANTERIOR</v>
      </c>
      <c r="G171" s="497"/>
      <c r="H171" s="498"/>
      <c r="I171" s="358">
        <f>I158</f>
        <v>6.25</v>
      </c>
      <c r="J171" s="359">
        <f t="shared" ref="J171:Q171" si="166">J158</f>
        <v>6.25</v>
      </c>
      <c r="K171" s="360" t="str">
        <f t="shared" si="166"/>
        <v xml:space="preserve"> </v>
      </c>
      <c r="L171" s="361" t="str">
        <f t="shared" si="166"/>
        <v xml:space="preserve"> </v>
      </c>
      <c r="M171" s="360" t="str">
        <f t="shared" si="166"/>
        <v xml:space="preserve"> </v>
      </c>
      <c r="N171" s="361" t="str">
        <f t="shared" si="166"/>
        <v xml:space="preserve"> </v>
      </c>
      <c r="O171" s="360" t="str">
        <f t="shared" si="166"/>
        <v xml:space="preserve"> </v>
      </c>
      <c r="P171" s="361" t="str">
        <f t="shared" si="166"/>
        <v xml:space="preserve"> </v>
      </c>
      <c r="Q171" s="362" t="str">
        <f t="shared" si="166"/>
        <v xml:space="preserve"> </v>
      </c>
      <c r="R171" s="363"/>
      <c r="S171" s="359" t="str">
        <f t="shared" ref="S171:AG171" si="167">S158</f>
        <v xml:space="preserve"> </v>
      </c>
      <c r="T171" s="360">
        <f t="shared" si="167"/>
        <v>8.75</v>
      </c>
      <c r="U171" s="360">
        <f t="shared" si="167"/>
        <v>10</v>
      </c>
      <c r="V171" s="360">
        <f t="shared" si="167"/>
        <v>2.5</v>
      </c>
      <c r="W171" s="361" t="str">
        <f t="shared" si="167"/>
        <v xml:space="preserve"> </v>
      </c>
      <c r="X171" s="360" t="str">
        <f t="shared" si="167"/>
        <v xml:space="preserve"> </v>
      </c>
      <c r="Y171" s="361">
        <f t="shared" si="167"/>
        <v>2.5</v>
      </c>
      <c r="Z171" s="360" t="str">
        <f t="shared" si="167"/>
        <v xml:space="preserve"> </v>
      </c>
      <c r="AA171" s="361">
        <f t="shared" si="167"/>
        <v>3.75</v>
      </c>
      <c r="AB171" s="362" t="str">
        <f t="shared" si="167"/>
        <v xml:space="preserve"> </v>
      </c>
      <c r="AC171" s="364">
        <f t="shared" si="167"/>
        <v>9</v>
      </c>
      <c r="AD171" s="365" t="str">
        <f t="shared" si="167"/>
        <v xml:space="preserve"> </v>
      </c>
      <c r="AE171" s="365">
        <f t="shared" si="167"/>
        <v>9</v>
      </c>
      <c r="AF171" s="366" t="str">
        <f t="shared" si="167"/>
        <v xml:space="preserve"> </v>
      </c>
      <c r="AG171" s="367">
        <f t="shared" si="167"/>
        <v>11</v>
      </c>
      <c r="AH171" s="487"/>
      <c r="AI171" s="488"/>
      <c r="AJ171" s="488"/>
      <c r="AK171" s="489"/>
      <c r="AL171" s="131"/>
      <c r="AM171" s="131"/>
      <c r="AN171" s="131"/>
      <c r="AT171" s="122" t="e">
        <f t="shared" si="160"/>
        <v>#N/A</v>
      </c>
      <c r="AU171" s="125" t="e">
        <f t="shared" si="161"/>
        <v>#N/A</v>
      </c>
      <c r="AV171" s="126" t="str">
        <f t="shared" ca="1" si="129"/>
        <v/>
      </c>
      <c r="AW171" s="122" t="e">
        <f t="shared" ca="1" si="130"/>
        <v>#N/A</v>
      </c>
      <c r="AX171" s="127" t="e">
        <f t="shared" ca="1" si="131"/>
        <v>#N/A</v>
      </c>
      <c r="AY171" s="100" t="e">
        <f t="shared" si="162"/>
        <v>#N/A</v>
      </c>
      <c r="AZ171" s="127" t="e">
        <f t="shared" si="163"/>
        <v>#N/A</v>
      </c>
      <c r="BA171" s="88"/>
      <c r="BC171" s="129"/>
    </row>
    <row r="172" spans="1:68" ht="26.25" customHeight="1" thickBot="1" x14ac:dyDescent="0.25">
      <c r="A172" s="500"/>
      <c r="B172" s="505" t="str">
        <f>B158</f>
        <v>Entidad que certifica Hrs. de vuelo
TIMBRE Y FIRMA</v>
      </c>
      <c r="C172" s="505"/>
      <c r="D172" s="505"/>
      <c r="E172" s="506"/>
      <c r="F172" s="490" t="str">
        <f>F158</f>
        <v>TOTAL A LA FECHA</v>
      </c>
      <c r="G172" s="491"/>
      <c r="H172" s="492"/>
      <c r="I172" s="31">
        <f t="shared" ref="I172:Q172" si="168">IF(SUM(I170:I171)=0," ",SUM(I170:I171))</f>
        <v>6.25</v>
      </c>
      <c r="J172" s="27">
        <f t="shared" si="168"/>
        <v>6.25</v>
      </c>
      <c r="K172" s="24" t="str">
        <f t="shared" si="168"/>
        <v xml:space="preserve"> </v>
      </c>
      <c r="L172" s="25" t="str">
        <f t="shared" si="168"/>
        <v xml:space="preserve"> </v>
      </c>
      <c r="M172" s="24" t="str">
        <f t="shared" si="168"/>
        <v xml:space="preserve"> </v>
      </c>
      <c r="N172" s="25" t="str">
        <f t="shared" si="168"/>
        <v xml:space="preserve"> </v>
      </c>
      <c r="O172" s="24" t="str">
        <f t="shared" si="168"/>
        <v xml:space="preserve"> </v>
      </c>
      <c r="P172" s="25" t="str">
        <f t="shared" si="168"/>
        <v xml:space="preserve"> </v>
      </c>
      <c r="Q172" s="26" t="str">
        <f t="shared" si="168"/>
        <v xml:space="preserve"> </v>
      </c>
      <c r="R172" s="321"/>
      <c r="S172" s="27" t="str">
        <f t="shared" ref="S172:AG172" si="169">IF(SUM(S170:S171)=0," ",SUM(S170:S171))</f>
        <v xml:space="preserve"> </v>
      </c>
      <c r="T172" s="24">
        <f t="shared" si="169"/>
        <v>8.75</v>
      </c>
      <c r="U172" s="24">
        <f t="shared" si="169"/>
        <v>10</v>
      </c>
      <c r="V172" s="24">
        <f t="shared" si="169"/>
        <v>2.5</v>
      </c>
      <c r="W172" s="25" t="str">
        <f t="shared" si="169"/>
        <v xml:space="preserve"> </v>
      </c>
      <c r="X172" s="24" t="str">
        <f t="shared" si="169"/>
        <v xml:space="preserve"> </v>
      </c>
      <c r="Y172" s="25">
        <f t="shared" si="169"/>
        <v>2.5</v>
      </c>
      <c r="Z172" s="24" t="str">
        <f t="shared" si="169"/>
        <v xml:space="preserve"> </v>
      </c>
      <c r="AA172" s="25">
        <f t="shared" si="169"/>
        <v>3.75</v>
      </c>
      <c r="AB172" s="26" t="str">
        <f t="shared" si="169"/>
        <v xml:space="preserve"> </v>
      </c>
      <c r="AC172" s="323">
        <f t="shared" si="169"/>
        <v>9</v>
      </c>
      <c r="AD172" s="28" t="str">
        <f t="shared" si="169"/>
        <v xml:space="preserve"> </v>
      </c>
      <c r="AE172" s="28">
        <f t="shared" si="169"/>
        <v>9</v>
      </c>
      <c r="AF172" s="30" t="str">
        <f t="shared" si="169"/>
        <v xml:space="preserve"> </v>
      </c>
      <c r="AG172" s="32">
        <f t="shared" si="169"/>
        <v>11</v>
      </c>
      <c r="AH172" s="485" t="str">
        <f>AH158</f>
        <v>_____________________________
FIRMA PILOTO</v>
      </c>
      <c r="AI172" s="486"/>
      <c r="AJ172" s="486"/>
      <c r="AK172" s="181">
        <f>A170</f>
        <v>12</v>
      </c>
      <c r="AL172" s="132"/>
      <c r="AM172" s="132"/>
      <c r="AN172" s="132"/>
      <c r="AT172" s="122" t="e">
        <f t="shared" si="160"/>
        <v>#N/A</v>
      </c>
      <c r="AU172" s="125" t="e">
        <f t="shared" si="161"/>
        <v>#N/A</v>
      </c>
      <c r="AV172" s="126" t="str">
        <f t="shared" ca="1" si="129"/>
        <v/>
      </c>
      <c r="AW172" s="122" t="e">
        <f t="shared" ca="1" si="130"/>
        <v>#N/A</v>
      </c>
      <c r="AX172" s="127" t="e">
        <f t="shared" ca="1" si="131"/>
        <v>#N/A</v>
      </c>
      <c r="AY172" s="100" t="e">
        <f t="shared" si="162"/>
        <v>#N/A</v>
      </c>
      <c r="AZ172" s="127" t="e">
        <f t="shared" si="163"/>
        <v>#N/A</v>
      </c>
      <c r="BA172" s="88"/>
      <c r="BC172" s="129"/>
    </row>
    <row r="173" spans="1:68" s="49" customFormat="1" ht="27.75" customHeight="1" x14ac:dyDescent="0.2">
      <c r="A173" s="29">
        <f>A168+1</f>
        <v>121</v>
      </c>
      <c r="B173" s="39"/>
      <c r="C173" s="40"/>
      <c r="D173" s="41"/>
      <c r="E173" s="42"/>
      <c r="F173" s="43"/>
      <c r="G173" s="44"/>
      <c r="H173" s="45"/>
      <c r="I173" s="310"/>
      <c r="J173" s="306"/>
      <c r="K173" s="307"/>
      <c r="L173" s="308"/>
      <c r="M173" s="307"/>
      <c r="N173" s="308"/>
      <c r="O173" s="307"/>
      <c r="P173" s="308"/>
      <c r="Q173" s="167"/>
      <c r="R173" s="314"/>
      <c r="S173" s="46"/>
      <c r="T173" s="47"/>
      <c r="U173" s="47"/>
      <c r="V173" s="48"/>
      <c r="W173" s="325"/>
      <c r="X173" s="307"/>
      <c r="Y173" s="308"/>
      <c r="Z173" s="307"/>
      <c r="AA173" s="308"/>
      <c r="AB173" s="167"/>
      <c r="AC173" s="311"/>
      <c r="AD173" s="312"/>
      <c r="AE173" s="312"/>
      <c r="AF173" s="313"/>
      <c r="AG173" s="317"/>
      <c r="AH173" s="167"/>
      <c r="AI173" s="478"/>
      <c r="AJ173" s="478"/>
      <c r="AK173" s="479"/>
      <c r="AL173" s="102"/>
      <c r="AM173" s="124" t="str">
        <f t="shared" ref="AM173:AM182" si="170">IF(B173=0," ",TEXT(B173,"MMM"))</f>
        <v xml:space="preserve"> </v>
      </c>
      <c r="AN173" s="97" t="str">
        <f t="shared" ref="AN173:AN182" si="171">IF(B173=0," ",YEAR(B173))</f>
        <v xml:space="preserve"> </v>
      </c>
      <c r="AO173" s="125"/>
      <c r="AP173" s="125"/>
      <c r="AQ173" s="125"/>
      <c r="AR173" s="125"/>
      <c r="AS173" s="125"/>
      <c r="AT173" s="122" t="e">
        <f t="shared" si="160"/>
        <v>#N/A</v>
      </c>
      <c r="AU173" s="125" t="e">
        <f t="shared" si="161"/>
        <v>#N/A</v>
      </c>
      <c r="AV173" s="126" t="str">
        <f t="shared" ca="1" si="129"/>
        <v/>
      </c>
      <c r="AW173" s="122" t="e">
        <f t="shared" ca="1" si="130"/>
        <v>#N/A</v>
      </c>
      <c r="AX173" s="127" t="e">
        <f t="shared" ca="1" si="131"/>
        <v>#N/A</v>
      </c>
      <c r="AY173" s="100" t="e">
        <f t="shared" si="162"/>
        <v>#N/A</v>
      </c>
      <c r="AZ173" s="127" t="e">
        <f t="shared" si="163"/>
        <v>#N/A</v>
      </c>
      <c r="BA173" s="88"/>
      <c r="BB173" s="125"/>
      <c r="BC173" s="128"/>
      <c r="BD173" s="125"/>
      <c r="BE173" s="125"/>
      <c r="BF173" s="125"/>
      <c r="BG173" s="125"/>
      <c r="BH173" s="125"/>
      <c r="BI173" s="125"/>
      <c r="BJ173" s="125"/>
      <c r="BK173" s="125"/>
      <c r="BL173" s="90"/>
      <c r="BM173" s="90"/>
      <c r="BN173" s="90"/>
      <c r="BO173" s="90"/>
      <c r="BP173" s="90"/>
    </row>
    <row r="174" spans="1:68" s="49" customFormat="1" ht="27.75" customHeight="1" x14ac:dyDescent="0.2">
      <c r="A174" s="22">
        <f>A173+1</f>
        <v>122</v>
      </c>
      <c r="B174" s="50"/>
      <c r="C174" s="51"/>
      <c r="D174" s="52"/>
      <c r="E174" s="53"/>
      <c r="F174" s="54"/>
      <c r="G174" s="55"/>
      <c r="H174" s="56"/>
      <c r="I174" s="304"/>
      <c r="J174" s="57"/>
      <c r="K174" s="58"/>
      <c r="L174" s="59"/>
      <c r="M174" s="58"/>
      <c r="N174" s="59"/>
      <c r="O174" s="58"/>
      <c r="P174" s="59"/>
      <c r="Q174" s="60"/>
      <c r="R174" s="315"/>
      <c r="S174" s="57"/>
      <c r="T174" s="58"/>
      <c r="U174" s="58"/>
      <c r="V174" s="60"/>
      <c r="W174" s="326"/>
      <c r="X174" s="58"/>
      <c r="Y174" s="59"/>
      <c r="Z174" s="58"/>
      <c r="AA174" s="59"/>
      <c r="AB174" s="60"/>
      <c r="AC174" s="61"/>
      <c r="AD174" s="62"/>
      <c r="AE174" s="62"/>
      <c r="AF174" s="63"/>
      <c r="AG174" s="318"/>
      <c r="AH174" s="60"/>
      <c r="AI174" s="476"/>
      <c r="AJ174" s="476"/>
      <c r="AK174" s="477"/>
      <c r="AL174" s="102"/>
      <c r="AM174" s="124" t="str">
        <f t="shared" si="170"/>
        <v xml:space="preserve"> </v>
      </c>
      <c r="AN174" s="97" t="str">
        <f t="shared" si="171"/>
        <v xml:space="preserve"> </v>
      </c>
      <c r="AO174" s="125"/>
      <c r="AP174" s="125"/>
      <c r="AQ174" s="125"/>
      <c r="AR174" s="125"/>
      <c r="AS174" s="125"/>
      <c r="AT174" s="122" t="e">
        <f t="shared" si="160"/>
        <v>#N/A</v>
      </c>
      <c r="AU174" s="125" t="e">
        <f t="shared" si="161"/>
        <v>#N/A</v>
      </c>
      <c r="AV174" s="126" t="str">
        <f t="shared" ca="1" si="129"/>
        <v/>
      </c>
      <c r="AW174" s="122" t="e">
        <f t="shared" ca="1" si="130"/>
        <v>#N/A</v>
      </c>
      <c r="AX174" s="127" t="e">
        <f t="shared" ca="1" si="131"/>
        <v>#N/A</v>
      </c>
      <c r="AY174" s="100" t="e">
        <f t="shared" si="162"/>
        <v>#N/A</v>
      </c>
      <c r="AZ174" s="127" t="e">
        <f t="shared" si="163"/>
        <v>#N/A</v>
      </c>
      <c r="BA174" s="88"/>
      <c r="BB174" s="125"/>
      <c r="BC174" s="129"/>
      <c r="BD174" s="125"/>
      <c r="BE174" s="125"/>
      <c r="BF174" s="125"/>
      <c r="BG174" s="125"/>
      <c r="BH174" s="125"/>
      <c r="BI174" s="125"/>
      <c r="BJ174" s="125"/>
      <c r="BK174" s="125"/>
      <c r="BL174" s="90"/>
      <c r="BM174" s="90"/>
      <c r="BN174" s="90"/>
      <c r="BO174" s="90"/>
      <c r="BP174" s="90"/>
    </row>
    <row r="175" spans="1:68" s="49" customFormat="1" ht="27.75" customHeight="1" x14ac:dyDescent="0.2">
      <c r="A175" s="22">
        <f t="shared" ref="A175:A182" si="172">A174+1</f>
        <v>123</v>
      </c>
      <c r="B175" s="50"/>
      <c r="C175" s="51"/>
      <c r="D175" s="52"/>
      <c r="E175" s="53"/>
      <c r="F175" s="54"/>
      <c r="G175" s="55"/>
      <c r="H175" s="56"/>
      <c r="I175" s="304"/>
      <c r="J175" s="57"/>
      <c r="K175" s="58"/>
      <c r="L175" s="59"/>
      <c r="M175" s="58"/>
      <c r="N175" s="59"/>
      <c r="O175" s="58"/>
      <c r="P175" s="59"/>
      <c r="Q175" s="60"/>
      <c r="R175" s="315"/>
      <c r="S175" s="57"/>
      <c r="T175" s="58"/>
      <c r="U175" s="58"/>
      <c r="V175" s="60"/>
      <c r="W175" s="326"/>
      <c r="X175" s="58"/>
      <c r="Y175" s="59"/>
      <c r="Z175" s="58"/>
      <c r="AA175" s="59"/>
      <c r="AB175" s="60"/>
      <c r="AC175" s="61"/>
      <c r="AD175" s="62"/>
      <c r="AE175" s="62"/>
      <c r="AF175" s="63"/>
      <c r="AG175" s="318"/>
      <c r="AH175" s="60"/>
      <c r="AI175" s="476"/>
      <c r="AJ175" s="476"/>
      <c r="AK175" s="477"/>
      <c r="AL175" s="102"/>
      <c r="AM175" s="124" t="str">
        <f t="shared" si="170"/>
        <v xml:space="preserve"> </v>
      </c>
      <c r="AN175" s="97" t="str">
        <f t="shared" si="171"/>
        <v xml:space="preserve"> </v>
      </c>
      <c r="AO175" s="125"/>
      <c r="AP175" s="125"/>
      <c r="AQ175" s="125"/>
      <c r="AR175" s="125"/>
      <c r="AS175" s="125"/>
      <c r="AT175" s="122" t="e">
        <f t="shared" ref="AT175:AT184" si="173">IF(ISBLANK($B243),NA(),$B243)</f>
        <v>#N/A</v>
      </c>
      <c r="AU175" s="125" t="e">
        <f t="shared" ref="AU175:AU184" si="174">IF(ISBLANK($I243),NA(),$I243)</f>
        <v>#N/A</v>
      </c>
      <c r="AV175" s="126" t="str">
        <f t="shared" ca="1" si="129"/>
        <v/>
      </c>
      <c r="AW175" s="122" t="e">
        <f t="shared" ca="1" si="130"/>
        <v>#N/A</v>
      </c>
      <c r="AX175" s="127" t="e">
        <f t="shared" ca="1" si="131"/>
        <v>#N/A</v>
      </c>
      <c r="AY175" s="100" t="e">
        <f>IF(S243=0,NA(),S243)</f>
        <v>#N/A</v>
      </c>
      <c r="AZ175" s="127" t="e">
        <f>IF(V243=0,NA(),V243)</f>
        <v>#N/A</v>
      </c>
      <c r="BA175" s="88"/>
      <c r="BB175" s="125"/>
      <c r="BC175" s="129"/>
      <c r="BD175" s="125"/>
      <c r="BE175" s="125"/>
      <c r="BF175" s="125"/>
      <c r="BG175" s="125"/>
      <c r="BH175" s="125"/>
      <c r="BI175" s="125"/>
      <c r="BJ175" s="125"/>
      <c r="BK175" s="125"/>
      <c r="BL175" s="90"/>
      <c r="BM175" s="90"/>
      <c r="BN175" s="90"/>
      <c r="BO175" s="90"/>
      <c r="BP175" s="90"/>
    </row>
    <row r="176" spans="1:68" s="49" customFormat="1" ht="27.75" customHeight="1" x14ac:dyDescent="0.2">
      <c r="A176" s="22">
        <f t="shared" si="172"/>
        <v>124</v>
      </c>
      <c r="B176" s="50"/>
      <c r="C176" s="51"/>
      <c r="D176" s="52"/>
      <c r="E176" s="53"/>
      <c r="F176" s="54"/>
      <c r="G176" s="55"/>
      <c r="H176" s="56"/>
      <c r="I176" s="304"/>
      <c r="J176" s="57"/>
      <c r="K176" s="58"/>
      <c r="L176" s="59"/>
      <c r="M176" s="58"/>
      <c r="N176" s="59"/>
      <c r="O176" s="58"/>
      <c r="P176" s="59"/>
      <c r="Q176" s="60"/>
      <c r="R176" s="315"/>
      <c r="S176" s="57"/>
      <c r="T176" s="58"/>
      <c r="U176" s="58"/>
      <c r="V176" s="60"/>
      <c r="W176" s="326"/>
      <c r="X176" s="58"/>
      <c r="Y176" s="59"/>
      <c r="Z176" s="58"/>
      <c r="AA176" s="59"/>
      <c r="AB176" s="60"/>
      <c r="AC176" s="61"/>
      <c r="AD176" s="62"/>
      <c r="AE176" s="62"/>
      <c r="AF176" s="63"/>
      <c r="AG176" s="318"/>
      <c r="AH176" s="60"/>
      <c r="AI176" s="476"/>
      <c r="AJ176" s="476"/>
      <c r="AK176" s="477"/>
      <c r="AL176" s="102"/>
      <c r="AM176" s="124" t="str">
        <f t="shared" si="170"/>
        <v xml:space="preserve"> </v>
      </c>
      <c r="AN176" s="97" t="str">
        <f t="shared" si="171"/>
        <v xml:space="preserve"> </v>
      </c>
      <c r="AO176" s="125"/>
      <c r="AP176" s="125"/>
      <c r="AQ176" s="125"/>
      <c r="AR176" s="125"/>
      <c r="AS176" s="125"/>
      <c r="AT176" s="122" t="e">
        <f t="shared" si="173"/>
        <v>#N/A</v>
      </c>
      <c r="AU176" s="125" t="e">
        <f t="shared" si="174"/>
        <v>#N/A</v>
      </c>
      <c r="AV176" s="126" t="str">
        <f t="shared" ca="1" si="129"/>
        <v/>
      </c>
      <c r="AW176" s="122" t="e">
        <f t="shared" ca="1" si="130"/>
        <v>#N/A</v>
      </c>
      <c r="AX176" s="127" t="e">
        <f t="shared" ca="1" si="131"/>
        <v>#N/A</v>
      </c>
      <c r="AY176" s="100" t="e">
        <f t="shared" ref="AY176:AY184" si="175">IF(S244=0,NA(),S244)</f>
        <v>#N/A</v>
      </c>
      <c r="AZ176" s="127" t="e">
        <f t="shared" ref="AZ176:AZ184" si="176">IF(V244=0,NA(),V244)</f>
        <v>#N/A</v>
      </c>
      <c r="BA176" s="88"/>
      <c r="BB176" s="125"/>
      <c r="BC176" s="129"/>
      <c r="BD176" s="125"/>
      <c r="BE176" s="125"/>
      <c r="BF176" s="125"/>
      <c r="BG176" s="125"/>
      <c r="BH176" s="125"/>
      <c r="BI176" s="125"/>
      <c r="BJ176" s="125"/>
      <c r="BK176" s="125"/>
      <c r="BL176" s="90"/>
      <c r="BM176" s="90"/>
      <c r="BN176" s="90"/>
      <c r="BO176" s="90"/>
      <c r="BP176" s="90"/>
    </row>
    <row r="177" spans="1:68" s="49" customFormat="1" ht="27.75" customHeight="1" x14ac:dyDescent="0.2">
      <c r="A177" s="22">
        <f t="shared" si="172"/>
        <v>125</v>
      </c>
      <c r="B177" s="50"/>
      <c r="C177" s="51"/>
      <c r="D177" s="52"/>
      <c r="E177" s="53"/>
      <c r="F177" s="54"/>
      <c r="G177" s="55"/>
      <c r="H177" s="56"/>
      <c r="I177" s="304"/>
      <c r="J177" s="57"/>
      <c r="K177" s="58"/>
      <c r="L177" s="59"/>
      <c r="M177" s="58"/>
      <c r="N177" s="59"/>
      <c r="O177" s="58"/>
      <c r="P177" s="59"/>
      <c r="Q177" s="60"/>
      <c r="R177" s="315"/>
      <c r="S177" s="57"/>
      <c r="T177" s="58"/>
      <c r="U177" s="58"/>
      <c r="V177" s="60"/>
      <c r="W177" s="326"/>
      <c r="X177" s="58"/>
      <c r="Y177" s="59"/>
      <c r="Z177" s="58"/>
      <c r="AA177" s="59"/>
      <c r="AB177" s="60"/>
      <c r="AC177" s="61"/>
      <c r="AD177" s="62"/>
      <c r="AE177" s="62"/>
      <c r="AF177" s="63"/>
      <c r="AG177" s="318"/>
      <c r="AH177" s="60"/>
      <c r="AI177" s="476"/>
      <c r="AJ177" s="476"/>
      <c r="AK177" s="477"/>
      <c r="AL177" s="102"/>
      <c r="AM177" s="124" t="str">
        <f t="shared" si="170"/>
        <v xml:space="preserve"> </v>
      </c>
      <c r="AN177" s="97" t="str">
        <f t="shared" si="171"/>
        <v xml:space="preserve"> </v>
      </c>
      <c r="AO177" s="125"/>
      <c r="AP177" s="125"/>
      <c r="AQ177" s="125"/>
      <c r="AR177" s="125"/>
      <c r="AS177" s="125"/>
      <c r="AT177" s="122" t="e">
        <f t="shared" si="173"/>
        <v>#N/A</v>
      </c>
      <c r="AU177" s="125" t="e">
        <f t="shared" si="174"/>
        <v>#N/A</v>
      </c>
      <c r="AV177" s="126" t="str">
        <f t="shared" ca="1" si="129"/>
        <v/>
      </c>
      <c r="AW177" s="122" t="e">
        <f t="shared" ca="1" si="130"/>
        <v>#N/A</v>
      </c>
      <c r="AX177" s="127" t="e">
        <f t="shared" ca="1" si="131"/>
        <v>#N/A</v>
      </c>
      <c r="AY177" s="100" t="e">
        <f t="shared" si="175"/>
        <v>#N/A</v>
      </c>
      <c r="AZ177" s="127" t="e">
        <f t="shared" si="176"/>
        <v>#N/A</v>
      </c>
      <c r="BA177" s="88"/>
      <c r="BB177" s="125"/>
      <c r="BC177" s="129"/>
      <c r="BD177" s="125"/>
      <c r="BE177" s="125"/>
      <c r="BF177" s="125"/>
      <c r="BG177" s="125"/>
      <c r="BH177" s="125"/>
      <c r="BI177" s="125"/>
      <c r="BJ177" s="125"/>
      <c r="BK177" s="125"/>
      <c r="BL177" s="90"/>
      <c r="BM177" s="90"/>
      <c r="BN177" s="90"/>
      <c r="BO177" s="90"/>
      <c r="BP177" s="90"/>
    </row>
    <row r="178" spans="1:68" s="49" customFormat="1" ht="27.75" customHeight="1" x14ac:dyDescent="0.2">
      <c r="A178" s="22">
        <f t="shared" si="172"/>
        <v>126</v>
      </c>
      <c r="B178" s="50"/>
      <c r="C178" s="51"/>
      <c r="D178" s="52"/>
      <c r="E178" s="53"/>
      <c r="F178" s="54"/>
      <c r="G178" s="55"/>
      <c r="H178" s="56"/>
      <c r="I178" s="304"/>
      <c r="J178" s="57"/>
      <c r="K178" s="58"/>
      <c r="L178" s="59"/>
      <c r="M178" s="58"/>
      <c r="N178" s="59"/>
      <c r="O178" s="58"/>
      <c r="P178" s="59"/>
      <c r="Q178" s="60"/>
      <c r="R178" s="315"/>
      <c r="S178" s="57"/>
      <c r="T178" s="58"/>
      <c r="U178" s="58"/>
      <c r="V178" s="60"/>
      <c r="W178" s="326"/>
      <c r="X178" s="58"/>
      <c r="Y178" s="59"/>
      <c r="Z178" s="58"/>
      <c r="AA178" s="59"/>
      <c r="AB178" s="60"/>
      <c r="AC178" s="61"/>
      <c r="AD178" s="62"/>
      <c r="AE178" s="62"/>
      <c r="AF178" s="63"/>
      <c r="AG178" s="318"/>
      <c r="AH178" s="60"/>
      <c r="AI178" s="476"/>
      <c r="AJ178" s="476"/>
      <c r="AK178" s="477"/>
      <c r="AL178" s="102"/>
      <c r="AM178" s="124" t="str">
        <f t="shared" si="170"/>
        <v xml:space="preserve"> </v>
      </c>
      <c r="AN178" s="97" t="str">
        <f t="shared" si="171"/>
        <v xml:space="preserve"> </v>
      </c>
      <c r="AO178" s="125"/>
      <c r="AP178" s="125"/>
      <c r="AQ178" s="125"/>
      <c r="AR178" s="125"/>
      <c r="AS178" s="125"/>
      <c r="AT178" s="122" t="e">
        <f t="shared" si="173"/>
        <v>#N/A</v>
      </c>
      <c r="AU178" s="125" t="e">
        <f t="shared" si="174"/>
        <v>#N/A</v>
      </c>
      <c r="AV178" s="126" t="str">
        <f t="shared" ca="1" si="129"/>
        <v/>
      </c>
      <c r="AW178" s="122" t="e">
        <f t="shared" ca="1" si="130"/>
        <v>#N/A</v>
      </c>
      <c r="AX178" s="127" t="e">
        <f t="shared" ca="1" si="131"/>
        <v>#N/A</v>
      </c>
      <c r="AY178" s="100" t="e">
        <f t="shared" si="175"/>
        <v>#N/A</v>
      </c>
      <c r="AZ178" s="127" t="e">
        <f t="shared" si="176"/>
        <v>#N/A</v>
      </c>
      <c r="BA178" s="88"/>
      <c r="BB178" s="125"/>
      <c r="BC178" s="129"/>
      <c r="BD178" s="125"/>
      <c r="BE178" s="125"/>
      <c r="BF178" s="125"/>
      <c r="BG178" s="125"/>
      <c r="BH178" s="125"/>
      <c r="BI178" s="125"/>
      <c r="BJ178" s="125"/>
      <c r="BK178" s="125"/>
      <c r="BL178" s="90"/>
      <c r="BM178" s="90"/>
      <c r="BN178" s="90"/>
      <c r="BO178" s="90"/>
      <c r="BP178" s="90"/>
    </row>
    <row r="179" spans="1:68" s="49" customFormat="1" ht="27.75" customHeight="1" x14ac:dyDescent="0.2">
      <c r="A179" s="22">
        <f>A178+1</f>
        <v>127</v>
      </c>
      <c r="B179" s="50"/>
      <c r="C179" s="51"/>
      <c r="D179" s="52"/>
      <c r="E179" s="53"/>
      <c r="F179" s="54"/>
      <c r="G179" s="55"/>
      <c r="H179" s="56"/>
      <c r="I179" s="304"/>
      <c r="J179" s="57"/>
      <c r="K179" s="58"/>
      <c r="L179" s="59"/>
      <c r="M179" s="58"/>
      <c r="N179" s="59"/>
      <c r="O179" s="58"/>
      <c r="P179" s="59"/>
      <c r="Q179" s="60"/>
      <c r="R179" s="315"/>
      <c r="S179" s="57"/>
      <c r="T179" s="58"/>
      <c r="U179" s="58"/>
      <c r="V179" s="60"/>
      <c r="W179" s="326"/>
      <c r="X179" s="58"/>
      <c r="Y179" s="59"/>
      <c r="Z179" s="58"/>
      <c r="AA179" s="59"/>
      <c r="AB179" s="60"/>
      <c r="AC179" s="61"/>
      <c r="AD179" s="62"/>
      <c r="AE179" s="62"/>
      <c r="AF179" s="63"/>
      <c r="AG179" s="318"/>
      <c r="AH179" s="60"/>
      <c r="AI179" s="476"/>
      <c r="AJ179" s="476"/>
      <c r="AK179" s="477"/>
      <c r="AL179" s="102"/>
      <c r="AM179" s="124" t="str">
        <f t="shared" si="170"/>
        <v xml:space="preserve"> </v>
      </c>
      <c r="AN179" s="97" t="str">
        <f t="shared" si="171"/>
        <v xml:space="preserve"> </v>
      </c>
      <c r="AO179" s="125"/>
      <c r="AP179" s="125"/>
      <c r="AQ179" s="125"/>
      <c r="AR179" s="125"/>
      <c r="AS179" s="125"/>
      <c r="AT179" s="122" t="e">
        <f t="shared" si="173"/>
        <v>#N/A</v>
      </c>
      <c r="AU179" s="125" t="e">
        <f t="shared" si="174"/>
        <v>#N/A</v>
      </c>
      <c r="AV179" s="126" t="str">
        <f t="shared" ca="1" si="129"/>
        <v/>
      </c>
      <c r="AW179" s="122" t="e">
        <f t="shared" ca="1" si="130"/>
        <v>#N/A</v>
      </c>
      <c r="AX179" s="127" t="e">
        <f t="shared" ca="1" si="131"/>
        <v>#N/A</v>
      </c>
      <c r="AY179" s="100" t="e">
        <f t="shared" si="175"/>
        <v>#N/A</v>
      </c>
      <c r="AZ179" s="127" t="e">
        <f t="shared" si="176"/>
        <v>#N/A</v>
      </c>
      <c r="BA179" s="88"/>
      <c r="BB179" s="125"/>
      <c r="BC179" s="129"/>
      <c r="BD179" s="125"/>
      <c r="BE179" s="125"/>
      <c r="BF179" s="125"/>
      <c r="BG179" s="125"/>
      <c r="BH179" s="125"/>
      <c r="BI179" s="125"/>
      <c r="BJ179" s="125"/>
      <c r="BK179" s="125"/>
      <c r="BL179" s="90"/>
      <c r="BM179" s="90"/>
      <c r="BN179" s="90"/>
      <c r="BO179" s="90"/>
      <c r="BP179" s="90"/>
    </row>
    <row r="180" spans="1:68" s="49" customFormat="1" ht="27.75" customHeight="1" x14ac:dyDescent="0.2">
      <c r="A180" s="22">
        <f t="shared" si="172"/>
        <v>128</v>
      </c>
      <c r="B180" s="50"/>
      <c r="C180" s="51"/>
      <c r="D180" s="52"/>
      <c r="E180" s="53"/>
      <c r="F180" s="54"/>
      <c r="G180" s="55"/>
      <c r="H180" s="56"/>
      <c r="I180" s="304"/>
      <c r="J180" s="57"/>
      <c r="K180" s="58"/>
      <c r="L180" s="59"/>
      <c r="M180" s="58"/>
      <c r="N180" s="59"/>
      <c r="O180" s="58"/>
      <c r="P180" s="59"/>
      <c r="Q180" s="60"/>
      <c r="R180" s="315"/>
      <c r="S180" s="57"/>
      <c r="T180" s="58"/>
      <c r="U180" s="58"/>
      <c r="V180" s="60"/>
      <c r="W180" s="326"/>
      <c r="X180" s="58"/>
      <c r="Y180" s="59"/>
      <c r="Z180" s="58"/>
      <c r="AA180" s="59"/>
      <c r="AB180" s="60"/>
      <c r="AC180" s="61"/>
      <c r="AD180" s="62"/>
      <c r="AE180" s="62"/>
      <c r="AF180" s="63"/>
      <c r="AG180" s="318"/>
      <c r="AH180" s="60"/>
      <c r="AI180" s="476"/>
      <c r="AJ180" s="476"/>
      <c r="AK180" s="477"/>
      <c r="AL180" s="102"/>
      <c r="AM180" s="124" t="str">
        <f t="shared" si="170"/>
        <v xml:space="preserve"> </v>
      </c>
      <c r="AN180" s="97" t="str">
        <f t="shared" si="171"/>
        <v xml:space="preserve"> </v>
      </c>
      <c r="AO180" s="125"/>
      <c r="AP180" s="125"/>
      <c r="AQ180" s="125"/>
      <c r="AR180" s="125"/>
      <c r="AS180" s="125"/>
      <c r="AT180" s="122" t="e">
        <f t="shared" si="173"/>
        <v>#N/A</v>
      </c>
      <c r="AU180" s="125" t="e">
        <f t="shared" si="174"/>
        <v>#N/A</v>
      </c>
      <c r="AV180" s="126" t="str">
        <f t="shared" ca="1" si="129"/>
        <v/>
      </c>
      <c r="AW180" s="122" t="e">
        <f t="shared" ca="1" si="130"/>
        <v>#N/A</v>
      </c>
      <c r="AX180" s="127" t="e">
        <f t="shared" ca="1" si="131"/>
        <v>#N/A</v>
      </c>
      <c r="AY180" s="100" t="e">
        <f t="shared" si="175"/>
        <v>#N/A</v>
      </c>
      <c r="AZ180" s="127" t="e">
        <f t="shared" si="176"/>
        <v>#N/A</v>
      </c>
      <c r="BA180" s="88"/>
      <c r="BB180" s="125"/>
      <c r="BC180" s="129"/>
      <c r="BD180" s="125"/>
      <c r="BE180" s="125"/>
      <c r="BF180" s="125"/>
      <c r="BG180" s="125"/>
      <c r="BH180" s="125"/>
      <c r="BI180" s="125"/>
      <c r="BJ180" s="125"/>
      <c r="BK180" s="125"/>
      <c r="BL180" s="90"/>
      <c r="BM180" s="90"/>
      <c r="BN180" s="90"/>
      <c r="BO180" s="90"/>
      <c r="BP180" s="90"/>
    </row>
    <row r="181" spans="1:68" s="49" customFormat="1" ht="27.75" customHeight="1" x14ac:dyDescent="0.2">
      <c r="A181" s="22">
        <f t="shared" si="172"/>
        <v>129</v>
      </c>
      <c r="B181" s="50"/>
      <c r="C181" s="51"/>
      <c r="D181" s="52"/>
      <c r="E181" s="53"/>
      <c r="F181" s="54"/>
      <c r="G181" s="55"/>
      <c r="H181" s="56"/>
      <c r="I181" s="304"/>
      <c r="J181" s="57"/>
      <c r="K181" s="58"/>
      <c r="L181" s="59"/>
      <c r="M181" s="58"/>
      <c r="N181" s="59"/>
      <c r="O181" s="58"/>
      <c r="P181" s="59"/>
      <c r="Q181" s="60"/>
      <c r="R181" s="315"/>
      <c r="S181" s="57"/>
      <c r="T181" s="58"/>
      <c r="U181" s="58"/>
      <c r="V181" s="60"/>
      <c r="W181" s="326"/>
      <c r="X181" s="58"/>
      <c r="Y181" s="59"/>
      <c r="Z181" s="58"/>
      <c r="AA181" s="59"/>
      <c r="AB181" s="60"/>
      <c r="AC181" s="61"/>
      <c r="AD181" s="62"/>
      <c r="AE181" s="62"/>
      <c r="AF181" s="63"/>
      <c r="AG181" s="318"/>
      <c r="AH181" s="60"/>
      <c r="AI181" s="476"/>
      <c r="AJ181" s="476"/>
      <c r="AK181" s="477"/>
      <c r="AL181" s="102"/>
      <c r="AM181" s="124" t="str">
        <f t="shared" si="170"/>
        <v xml:space="preserve"> </v>
      </c>
      <c r="AN181" s="97" t="str">
        <f t="shared" si="171"/>
        <v xml:space="preserve"> </v>
      </c>
      <c r="AO181" s="125"/>
      <c r="AP181" s="125"/>
      <c r="AQ181" s="125"/>
      <c r="AR181" s="125"/>
      <c r="AS181" s="125"/>
      <c r="AT181" s="122" t="e">
        <f t="shared" si="173"/>
        <v>#N/A</v>
      </c>
      <c r="AU181" s="125" t="e">
        <f t="shared" si="174"/>
        <v>#N/A</v>
      </c>
      <c r="AV181" s="126" t="str">
        <f t="shared" ca="1" si="129"/>
        <v/>
      </c>
      <c r="AW181" s="122" t="e">
        <f t="shared" ca="1" si="130"/>
        <v>#N/A</v>
      </c>
      <c r="AX181" s="127" t="e">
        <f t="shared" ca="1" si="131"/>
        <v>#N/A</v>
      </c>
      <c r="AY181" s="100" t="e">
        <f t="shared" si="175"/>
        <v>#N/A</v>
      </c>
      <c r="AZ181" s="127" t="e">
        <f t="shared" si="176"/>
        <v>#N/A</v>
      </c>
      <c r="BA181" s="88"/>
      <c r="BB181" s="125"/>
      <c r="BC181" s="129"/>
      <c r="BD181" s="125"/>
      <c r="BE181" s="125"/>
      <c r="BF181" s="125"/>
      <c r="BG181" s="125"/>
      <c r="BH181" s="125"/>
      <c r="BI181" s="125"/>
      <c r="BJ181" s="125"/>
      <c r="BK181" s="125"/>
      <c r="BL181" s="90"/>
      <c r="BM181" s="90"/>
      <c r="BN181" s="90"/>
      <c r="BO181" s="90"/>
      <c r="BP181" s="90"/>
    </row>
    <row r="182" spans="1:68" s="49" customFormat="1" ht="27.75" customHeight="1" thickBot="1" x14ac:dyDescent="0.25">
      <c r="A182" s="23">
        <f t="shared" si="172"/>
        <v>130</v>
      </c>
      <c r="B182" s="64"/>
      <c r="C182" s="65"/>
      <c r="D182" s="66"/>
      <c r="E182" s="67"/>
      <c r="F182" s="68"/>
      <c r="G182" s="69"/>
      <c r="H182" s="70"/>
      <c r="I182" s="305"/>
      <c r="J182" s="71"/>
      <c r="K182" s="72"/>
      <c r="L182" s="73"/>
      <c r="M182" s="72"/>
      <c r="N182" s="73"/>
      <c r="O182" s="72"/>
      <c r="P182" s="73"/>
      <c r="Q182" s="74"/>
      <c r="R182" s="316"/>
      <c r="S182" s="71"/>
      <c r="T182" s="72"/>
      <c r="U182" s="72"/>
      <c r="V182" s="74"/>
      <c r="W182" s="327"/>
      <c r="X182" s="72"/>
      <c r="Y182" s="73"/>
      <c r="Z182" s="72"/>
      <c r="AA182" s="73"/>
      <c r="AB182" s="74"/>
      <c r="AC182" s="75"/>
      <c r="AD182" s="76"/>
      <c r="AE182" s="76"/>
      <c r="AF182" s="77"/>
      <c r="AG182" s="319"/>
      <c r="AH182" s="74"/>
      <c r="AI182" s="480"/>
      <c r="AJ182" s="480"/>
      <c r="AK182" s="481"/>
      <c r="AL182" s="102"/>
      <c r="AM182" s="124" t="str">
        <f t="shared" si="170"/>
        <v xml:space="preserve"> </v>
      </c>
      <c r="AN182" s="97" t="str">
        <f t="shared" si="171"/>
        <v xml:space="preserve"> </v>
      </c>
      <c r="AO182" s="125"/>
      <c r="AP182" s="125"/>
      <c r="AQ182" s="125"/>
      <c r="AR182" s="125"/>
      <c r="AS182" s="125"/>
      <c r="AT182" s="122" t="e">
        <f t="shared" si="173"/>
        <v>#N/A</v>
      </c>
      <c r="AU182" s="125" t="e">
        <f t="shared" si="174"/>
        <v>#N/A</v>
      </c>
      <c r="AV182" s="126" t="str">
        <f t="shared" ca="1" si="129"/>
        <v/>
      </c>
      <c r="AW182" s="122" t="e">
        <f t="shared" ca="1" si="130"/>
        <v>#N/A</v>
      </c>
      <c r="AX182" s="127" t="e">
        <f t="shared" ca="1" si="131"/>
        <v>#N/A</v>
      </c>
      <c r="AY182" s="100" t="e">
        <f t="shared" si="175"/>
        <v>#N/A</v>
      </c>
      <c r="AZ182" s="127" t="e">
        <f t="shared" si="176"/>
        <v>#N/A</v>
      </c>
      <c r="BA182" s="88"/>
      <c r="BB182" s="125"/>
      <c r="BC182" s="129"/>
      <c r="BD182" s="125"/>
      <c r="BE182" s="125"/>
      <c r="BF182" s="125"/>
      <c r="BG182" s="125"/>
      <c r="BH182" s="125"/>
      <c r="BI182" s="125"/>
      <c r="BJ182" s="125"/>
      <c r="BK182" s="125"/>
      <c r="BL182" s="90"/>
      <c r="BM182" s="90"/>
      <c r="BN182" s="90"/>
      <c r="BO182" s="90"/>
      <c r="BP182" s="90"/>
    </row>
    <row r="183" spans="1:68" ht="4.5" customHeight="1" thickBot="1" x14ac:dyDescent="0.25">
      <c r="A183" s="89">
        <f>AK186</f>
        <v>13</v>
      </c>
      <c r="B183" s="271"/>
      <c r="C183" s="271"/>
      <c r="D183" s="271"/>
      <c r="E183" s="271"/>
      <c r="F183" s="271"/>
      <c r="G183" s="271"/>
      <c r="H183" s="271"/>
      <c r="I183" s="271"/>
      <c r="J183" s="309"/>
      <c r="K183" s="309"/>
      <c r="L183" s="309"/>
      <c r="M183" s="309"/>
      <c r="N183" s="309"/>
      <c r="O183" s="309"/>
      <c r="P183" s="309"/>
      <c r="Q183" s="309"/>
      <c r="R183" s="309"/>
      <c r="S183" s="324"/>
      <c r="T183" s="324"/>
      <c r="U183" s="324"/>
      <c r="V183" s="324"/>
      <c r="W183" s="324"/>
      <c r="X183" s="324"/>
      <c r="Y183" s="324"/>
      <c r="Z183" s="324"/>
      <c r="AA183" s="324"/>
      <c r="AB183" s="324"/>
      <c r="AC183" s="309"/>
      <c r="AD183" s="272"/>
      <c r="AE183" s="273"/>
      <c r="AF183" s="272"/>
      <c r="AG183" s="274"/>
      <c r="AH183" s="474"/>
      <c r="AI183" s="475"/>
      <c r="AJ183" s="475"/>
      <c r="AK183" s="475"/>
      <c r="AL183" s="33"/>
      <c r="AM183" s="33"/>
      <c r="AN183" s="33"/>
      <c r="AT183" s="122" t="e">
        <f t="shared" si="173"/>
        <v>#N/A</v>
      </c>
      <c r="AU183" s="125" t="e">
        <f t="shared" si="174"/>
        <v>#N/A</v>
      </c>
      <c r="AV183" s="126" t="str">
        <f t="shared" ca="1" si="129"/>
        <v/>
      </c>
      <c r="AW183" s="122" t="e">
        <f t="shared" ca="1" si="130"/>
        <v>#N/A</v>
      </c>
      <c r="AX183" s="127" t="e">
        <f t="shared" ca="1" si="131"/>
        <v>#N/A</v>
      </c>
      <c r="AY183" s="100" t="e">
        <f t="shared" si="175"/>
        <v>#N/A</v>
      </c>
      <c r="AZ183" s="127" t="e">
        <f t="shared" si="176"/>
        <v>#N/A</v>
      </c>
      <c r="BA183" s="88"/>
      <c r="BC183" s="129"/>
    </row>
    <row r="184" spans="1:68" ht="26.25" customHeight="1" x14ac:dyDescent="0.2">
      <c r="A184" s="180">
        <f>A170+1</f>
        <v>13</v>
      </c>
      <c r="B184" s="501"/>
      <c r="C184" s="501"/>
      <c r="D184" s="501"/>
      <c r="E184" s="502"/>
      <c r="F184" s="493" t="str">
        <f>F170</f>
        <v>TOTAL DE ESTA PÁGINA</v>
      </c>
      <c r="G184" s="494"/>
      <c r="H184" s="495"/>
      <c r="I184" s="348" t="str">
        <f t="shared" ref="I184:Q184" si="177">IF(SUM(I173:I183)=0," ",SUM(I173:I183))</f>
        <v xml:space="preserve"> </v>
      </c>
      <c r="J184" s="349" t="str">
        <f t="shared" si="177"/>
        <v xml:space="preserve"> </v>
      </c>
      <c r="K184" s="350" t="str">
        <f t="shared" si="177"/>
        <v xml:space="preserve"> </v>
      </c>
      <c r="L184" s="351" t="str">
        <f t="shared" si="177"/>
        <v xml:space="preserve"> </v>
      </c>
      <c r="M184" s="350" t="str">
        <f t="shared" si="177"/>
        <v xml:space="preserve"> </v>
      </c>
      <c r="N184" s="351" t="str">
        <f t="shared" si="177"/>
        <v xml:space="preserve"> </v>
      </c>
      <c r="O184" s="350" t="str">
        <f t="shared" si="177"/>
        <v xml:space="preserve"> </v>
      </c>
      <c r="P184" s="351" t="str">
        <f t="shared" si="177"/>
        <v xml:space="preserve"> </v>
      </c>
      <c r="Q184" s="352" t="str">
        <f t="shared" si="177"/>
        <v xml:space="preserve"> </v>
      </c>
      <c r="R184" s="353"/>
      <c r="S184" s="349" t="str">
        <f t="shared" ref="S184:AB184" si="178">IF(SUM(S173:S183)=0," ",SUM(S173:S183))</f>
        <v xml:space="preserve"> </v>
      </c>
      <c r="T184" s="350" t="str">
        <f t="shared" si="178"/>
        <v xml:space="preserve"> </v>
      </c>
      <c r="U184" s="350" t="str">
        <f t="shared" si="178"/>
        <v xml:space="preserve"> </v>
      </c>
      <c r="V184" s="350" t="str">
        <f t="shared" si="178"/>
        <v xml:space="preserve"> </v>
      </c>
      <c r="W184" s="351" t="str">
        <f t="shared" si="178"/>
        <v xml:space="preserve"> </v>
      </c>
      <c r="X184" s="350" t="str">
        <f t="shared" si="178"/>
        <v xml:space="preserve"> </v>
      </c>
      <c r="Y184" s="351" t="str">
        <f t="shared" si="178"/>
        <v xml:space="preserve"> </v>
      </c>
      <c r="Z184" s="350" t="str">
        <f t="shared" si="178"/>
        <v xml:space="preserve"> </v>
      </c>
      <c r="AA184" s="351" t="str">
        <f t="shared" si="178"/>
        <v xml:space="preserve"> </v>
      </c>
      <c r="AB184" s="352" t="str">
        <f t="shared" si="178"/>
        <v xml:space="preserve"> </v>
      </c>
      <c r="AC184" s="354" t="str">
        <f>IF(SUM(AC173:AC182)=0," ",SUM(AC173:AC182))</f>
        <v xml:space="preserve"> </v>
      </c>
      <c r="AD184" s="355" t="str">
        <f>IF(SUM(AD173:AD182)=0," ",SUM(AD173:AD182))</f>
        <v xml:space="preserve"> </v>
      </c>
      <c r="AE184" s="355" t="str">
        <f>IF(SUM(AE173:AE182)=0," ",SUM(AE173:AE182))</f>
        <v xml:space="preserve"> </v>
      </c>
      <c r="AF184" s="356" t="str">
        <f>IF(SUM(AF173:AF182)=0," ",SUM(AF173:AF182))</f>
        <v xml:space="preserve"> </v>
      </c>
      <c r="AG184" s="357" t="str">
        <f>IF(SUM(AG173:AG182)=0," ",SUM(AG173:AG182))</f>
        <v xml:space="preserve"> </v>
      </c>
      <c r="AH184" s="482" t="str">
        <f>AH170</f>
        <v>Certifico que todos los datos en esta
bitácora son fidedignos</v>
      </c>
      <c r="AI184" s="483"/>
      <c r="AJ184" s="483"/>
      <c r="AK184" s="484"/>
      <c r="AL184" s="131"/>
      <c r="AM184" s="131"/>
      <c r="AN184" s="131"/>
      <c r="AT184" s="122" t="e">
        <f t="shared" si="173"/>
        <v>#N/A</v>
      </c>
      <c r="AU184" s="125" t="e">
        <f t="shared" si="174"/>
        <v>#N/A</v>
      </c>
      <c r="AV184" s="126" t="str">
        <f t="shared" ca="1" si="129"/>
        <v/>
      </c>
      <c r="AW184" s="122" t="e">
        <f t="shared" ca="1" si="130"/>
        <v>#N/A</v>
      </c>
      <c r="AX184" s="127" t="e">
        <f t="shared" ca="1" si="131"/>
        <v>#N/A</v>
      </c>
      <c r="AY184" s="100" t="e">
        <f t="shared" si="175"/>
        <v>#N/A</v>
      </c>
      <c r="AZ184" s="127" t="e">
        <f t="shared" si="176"/>
        <v>#N/A</v>
      </c>
      <c r="BA184" s="88"/>
      <c r="BC184" s="129"/>
    </row>
    <row r="185" spans="1:68" ht="26.25" customHeight="1" x14ac:dyDescent="0.2">
      <c r="A185" s="499"/>
      <c r="B185" s="503"/>
      <c r="C185" s="503"/>
      <c r="D185" s="503"/>
      <c r="E185" s="504"/>
      <c r="F185" s="496" t="str">
        <f>F171</f>
        <v>TOTAL PÁGINA ANTERIOR</v>
      </c>
      <c r="G185" s="497"/>
      <c r="H185" s="498"/>
      <c r="I185" s="358">
        <f>I172</f>
        <v>6.25</v>
      </c>
      <c r="J185" s="359">
        <f t="shared" ref="J185:Q185" si="179">J172</f>
        <v>6.25</v>
      </c>
      <c r="K185" s="360" t="str">
        <f t="shared" si="179"/>
        <v xml:space="preserve"> </v>
      </c>
      <c r="L185" s="361" t="str">
        <f t="shared" si="179"/>
        <v xml:space="preserve"> </v>
      </c>
      <c r="M185" s="360" t="str">
        <f t="shared" si="179"/>
        <v xml:space="preserve"> </v>
      </c>
      <c r="N185" s="361" t="str">
        <f t="shared" si="179"/>
        <v xml:space="preserve"> </v>
      </c>
      <c r="O185" s="360" t="str">
        <f t="shared" si="179"/>
        <v xml:space="preserve"> </v>
      </c>
      <c r="P185" s="361" t="str">
        <f t="shared" si="179"/>
        <v xml:space="preserve"> </v>
      </c>
      <c r="Q185" s="362" t="str">
        <f t="shared" si="179"/>
        <v xml:space="preserve"> </v>
      </c>
      <c r="R185" s="363"/>
      <c r="S185" s="359" t="str">
        <f t="shared" ref="S185:AG185" si="180">S172</f>
        <v xml:space="preserve"> </v>
      </c>
      <c r="T185" s="360">
        <f t="shared" si="180"/>
        <v>8.75</v>
      </c>
      <c r="U185" s="360">
        <f t="shared" si="180"/>
        <v>10</v>
      </c>
      <c r="V185" s="360">
        <f t="shared" si="180"/>
        <v>2.5</v>
      </c>
      <c r="W185" s="361" t="str">
        <f t="shared" si="180"/>
        <v xml:space="preserve"> </v>
      </c>
      <c r="X185" s="360" t="str">
        <f t="shared" si="180"/>
        <v xml:space="preserve"> </v>
      </c>
      <c r="Y185" s="361">
        <f t="shared" si="180"/>
        <v>2.5</v>
      </c>
      <c r="Z185" s="360" t="str">
        <f t="shared" si="180"/>
        <v xml:space="preserve"> </v>
      </c>
      <c r="AA185" s="361">
        <f t="shared" si="180"/>
        <v>3.75</v>
      </c>
      <c r="AB185" s="362" t="str">
        <f t="shared" si="180"/>
        <v xml:space="preserve"> </v>
      </c>
      <c r="AC185" s="364">
        <f t="shared" si="180"/>
        <v>9</v>
      </c>
      <c r="AD185" s="365" t="str">
        <f t="shared" si="180"/>
        <v xml:space="preserve"> </v>
      </c>
      <c r="AE185" s="365">
        <f t="shared" si="180"/>
        <v>9</v>
      </c>
      <c r="AF185" s="366" t="str">
        <f t="shared" si="180"/>
        <v xml:space="preserve"> </v>
      </c>
      <c r="AG185" s="367">
        <f t="shared" si="180"/>
        <v>11</v>
      </c>
      <c r="AH185" s="487"/>
      <c r="AI185" s="488"/>
      <c r="AJ185" s="488"/>
      <c r="AK185" s="489"/>
      <c r="AL185" s="131"/>
      <c r="AM185" s="131"/>
      <c r="AN185" s="131"/>
      <c r="AT185" s="122" t="e">
        <f t="shared" ref="AT185:AT194" si="181">IF(ISBLANK($B257),NA(),$B257)</f>
        <v>#N/A</v>
      </c>
      <c r="AU185" s="125" t="e">
        <f t="shared" ref="AU185:AU194" si="182">IF(ISBLANK($I257),NA(),$I257)</f>
        <v>#N/A</v>
      </c>
      <c r="AV185" s="126" t="str">
        <f t="shared" ca="1" si="129"/>
        <v/>
      </c>
      <c r="AW185" s="122" t="e">
        <f t="shared" ca="1" si="130"/>
        <v>#N/A</v>
      </c>
      <c r="AX185" s="127" t="e">
        <f t="shared" ca="1" si="131"/>
        <v>#N/A</v>
      </c>
      <c r="AY185" s="100" t="e">
        <f>IF(S257=0,NA(),S257)</f>
        <v>#N/A</v>
      </c>
      <c r="AZ185" s="127" t="e">
        <f>IF(V257=0,NA(),V257)</f>
        <v>#N/A</v>
      </c>
      <c r="BA185" s="88"/>
      <c r="BC185" s="129"/>
    </row>
    <row r="186" spans="1:68" ht="26.25" customHeight="1" thickBot="1" x14ac:dyDescent="0.25">
      <c r="A186" s="500"/>
      <c r="B186" s="505" t="str">
        <f>B172</f>
        <v>Entidad que certifica Hrs. de vuelo
TIMBRE Y FIRMA</v>
      </c>
      <c r="C186" s="505"/>
      <c r="D186" s="505"/>
      <c r="E186" s="506"/>
      <c r="F186" s="490" t="str">
        <f>F172</f>
        <v>TOTAL A LA FECHA</v>
      </c>
      <c r="G186" s="491"/>
      <c r="H186" s="492"/>
      <c r="I186" s="31">
        <f t="shared" ref="I186:Q186" si="183">IF(SUM(I184:I185)=0," ",SUM(I184:I185))</f>
        <v>6.25</v>
      </c>
      <c r="J186" s="27">
        <f t="shared" si="183"/>
        <v>6.25</v>
      </c>
      <c r="K186" s="24" t="str">
        <f t="shared" si="183"/>
        <v xml:space="preserve"> </v>
      </c>
      <c r="L186" s="25" t="str">
        <f t="shared" si="183"/>
        <v xml:space="preserve"> </v>
      </c>
      <c r="M186" s="24" t="str">
        <f t="shared" si="183"/>
        <v xml:space="preserve"> </v>
      </c>
      <c r="N186" s="25" t="str">
        <f t="shared" si="183"/>
        <v xml:space="preserve"> </v>
      </c>
      <c r="O186" s="24" t="str">
        <f t="shared" si="183"/>
        <v xml:space="preserve"> </v>
      </c>
      <c r="P186" s="25" t="str">
        <f t="shared" si="183"/>
        <v xml:space="preserve"> </v>
      </c>
      <c r="Q186" s="26" t="str">
        <f t="shared" si="183"/>
        <v xml:space="preserve"> </v>
      </c>
      <c r="R186" s="321"/>
      <c r="S186" s="27" t="str">
        <f t="shared" ref="S186:AG186" si="184">IF(SUM(S184:S185)=0," ",SUM(S184:S185))</f>
        <v xml:space="preserve"> </v>
      </c>
      <c r="T186" s="24">
        <f t="shared" si="184"/>
        <v>8.75</v>
      </c>
      <c r="U186" s="24">
        <f t="shared" si="184"/>
        <v>10</v>
      </c>
      <c r="V186" s="24">
        <f t="shared" si="184"/>
        <v>2.5</v>
      </c>
      <c r="W186" s="25" t="str">
        <f t="shared" si="184"/>
        <v xml:space="preserve"> </v>
      </c>
      <c r="X186" s="24" t="str">
        <f t="shared" si="184"/>
        <v xml:space="preserve"> </v>
      </c>
      <c r="Y186" s="25">
        <f t="shared" si="184"/>
        <v>2.5</v>
      </c>
      <c r="Z186" s="24" t="str">
        <f t="shared" si="184"/>
        <v xml:space="preserve"> </v>
      </c>
      <c r="AA186" s="25">
        <f t="shared" si="184"/>
        <v>3.75</v>
      </c>
      <c r="AB186" s="26" t="str">
        <f t="shared" si="184"/>
        <v xml:space="preserve"> </v>
      </c>
      <c r="AC186" s="323">
        <f t="shared" si="184"/>
        <v>9</v>
      </c>
      <c r="AD186" s="28" t="str">
        <f t="shared" si="184"/>
        <v xml:space="preserve"> </v>
      </c>
      <c r="AE186" s="28">
        <f t="shared" si="184"/>
        <v>9</v>
      </c>
      <c r="AF186" s="30" t="str">
        <f t="shared" si="184"/>
        <v xml:space="preserve"> </v>
      </c>
      <c r="AG186" s="32">
        <f t="shared" si="184"/>
        <v>11</v>
      </c>
      <c r="AH186" s="485" t="str">
        <f>AH172</f>
        <v>_____________________________
FIRMA PILOTO</v>
      </c>
      <c r="AI186" s="486"/>
      <c r="AJ186" s="486"/>
      <c r="AK186" s="181">
        <f>A184</f>
        <v>13</v>
      </c>
      <c r="AL186" s="132"/>
      <c r="AM186" s="132"/>
      <c r="AN186" s="132"/>
      <c r="AT186" s="122" t="e">
        <f t="shared" si="181"/>
        <v>#N/A</v>
      </c>
      <c r="AU186" s="125" t="e">
        <f t="shared" si="182"/>
        <v>#N/A</v>
      </c>
      <c r="AV186" s="126" t="str">
        <f t="shared" ca="1" si="129"/>
        <v/>
      </c>
      <c r="AW186" s="122" t="e">
        <f t="shared" ca="1" si="130"/>
        <v>#N/A</v>
      </c>
      <c r="AX186" s="127" t="e">
        <f t="shared" ca="1" si="131"/>
        <v>#N/A</v>
      </c>
      <c r="AY186" s="100" t="e">
        <f t="shared" ref="AY186:AY194" si="185">IF(S258=0,NA(),S258)</f>
        <v>#N/A</v>
      </c>
      <c r="AZ186" s="127" t="e">
        <f t="shared" ref="AZ186:AZ192" si="186">IF(V258=0,NA(),V258)</f>
        <v>#N/A</v>
      </c>
      <c r="BA186" s="88"/>
      <c r="BC186" s="129"/>
    </row>
    <row r="187" spans="1:68" s="49" customFormat="1" ht="27.75" customHeight="1" x14ac:dyDescent="0.2">
      <c r="A187" s="29">
        <f>A182+1</f>
        <v>131</v>
      </c>
      <c r="B187" s="39"/>
      <c r="C187" s="40"/>
      <c r="D187" s="41"/>
      <c r="E187" s="42"/>
      <c r="F187" s="43"/>
      <c r="G187" s="44"/>
      <c r="H187" s="45"/>
      <c r="I187" s="310"/>
      <c r="J187" s="306"/>
      <c r="K187" s="307"/>
      <c r="L187" s="308"/>
      <c r="M187" s="307"/>
      <c r="N187" s="308"/>
      <c r="O187" s="307"/>
      <c r="P187" s="308"/>
      <c r="Q187" s="167"/>
      <c r="R187" s="314"/>
      <c r="S187" s="46"/>
      <c r="T187" s="47"/>
      <c r="U187" s="47"/>
      <c r="V187" s="48"/>
      <c r="W187" s="325"/>
      <c r="X187" s="307"/>
      <c r="Y187" s="308"/>
      <c r="Z187" s="307"/>
      <c r="AA187" s="308"/>
      <c r="AB187" s="167"/>
      <c r="AC187" s="311"/>
      <c r="AD187" s="312"/>
      <c r="AE187" s="312"/>
      <c r="AF187" s="313"/>
      <c r="AG187" s="317"/>
      <c r="AH187" s="167"/>
      <c r="AI187" s="478"/>
      <c r="AJ187" s="478"/>
      <c r="AK187" s="479"/>
      <c r="AL187" s="102"/>
      <c r="AM187" s="124" t="str">
        <f t="shared" ref="AM187:AM196" si="187">IF(B187=0," ",TEXT(B187,"MMM"))</f>
        <v xml:space="preserve"> </v>
      </c>
      <c r="AN187" s="97" t="str">
        <f t="shared" ref="AN187:AN196" si="188">IF(B187=0," ",YEAR(B187))</f>
        <v xml:space="preserve"> </v>
      </c>
      <c r="AO187" s="125"/>
      <c r="AP187" s="125"/>
      <c r="AQ187" s="125"/>
      <c r="AR187" s="125"/>
      <c r="AS187" s="125"/>
      <c r="AT187" s="122" t="e">
        <f t="shared" si="181"/>
        <v>#N/A</v>
      </c>
      <c r="AU187" s="125" t="e">
        <f t="shared" si="182"/>
        <v>#N/A</v>
      </c>
      <c r="AV187" s="126" t="str">
        <f t="shared" ca="1" si="129"/>
        <v/>
      </c>
      <c r="AW187" s="122" t="e">
        <f t="shared" ca="1" si="130"/>
        <v>#N/A</v>
      </c>
      <c r="AX187" s="127" t="e">
        <f t="shared" ca="1" si="131"/>
        <v>#N/A</v>
      </c>
      <c r="AY187" s="100" t="e">
        <f t="shared" si="185"/>
        <v>#N/A</v>
      </c>
      <c r="AZ187" s="127" t="e">
        <f t="shared" si="186"/>
        <v>#N/A</v>
      </c>
      <c r="BA187" s="88"/>
      <c r="BB187" s="125"/>
      <c r="BC187" s="129"/>
      <c r="BD187" s="125"/>
      <c r="BE187" s="125"/>
      <c r="BF187" s="125"/>
      <c r="BG187" s="125"/>
      <c r="BH187" s="125"/>
      <c r="BI187" s="125"/>
      <c r="BJ187" s="125"/>
      <c r="BK187" s="125"/>
      <c r="BL187" s="90"/>
      <c r="BM187" s="90"/>
      <c r="BN187" s="90"/>
      <c r="BO187" s="90"/>
      <c r="BP187" s="90"/>
    </row>
    <row r="188" spans="1:68" s="49" customFormat="1" ht="27.75" customHeight="1" x14ac:dyDescent="0.2">
      <c r="A188" s="22">
        <f>A187+1</f>
        <v>132</v>
      </c>
      <c r="B188" s="50"/>
      <c r="C188" s="51"/>
      <c r="D188" s="52"/>
      <c r="E188" s="53"/>
      <c r="F188" s="54"/>
      <c r="G188" s="55"/>
      <c r="H188" s="56"/>
      <c r="I188" s="304"/>
      <c r="J188" s="57"/>
      <c r="K188" s="58"/>
      <c r="L188" s="59"/>
      <c r="M188" s="58"/>
      <c r="N188" s="59"/>
      <c r="O188" s="58"/>
      <c r="P188" s="59"/>
      <c r="Q188" s="60"/>
      <c r="R188" s="315"/>
      <c r="S188" s="57"/>
      <c r="T188" s="58"/>
      <c r="U188" s="58"/>
      <c r="V188" s="60"/>
      <c r="W188" s="326"/>
      <c r="X188" s="58"/>
      <c r="Y188" s="59"/>
      <c r="Z188" s="58"/>
      <c r="AA188" s="59"/>
      <c r="AB188" s="60"/>
      <c r="AC188" s="61"/>
      <c r="AD188" s="62"/>
      <c r="AE188" s="62"/>
      <c r="AF188" s="63"/>
      <c r="AG188" s="318"/>
      <c r="AH188" s="60"/>
      <c r="AI188" s="476"/>
      <c r="AJ188" s="476"/>
      <c r="AK188" s="477"/>
      <c r="AL188" s="102"/>
      <c r="AM188" s="124" t="str">
        <f t="shared" si="187"/>
        <v xml:space="preserve"> </v>
      </c>
      <c r="AN188" s="97" t="str">
        <f t="shared" si="188"/>
        <v xml:space="preserve"> </v>
      </c>
      <c r="AO188" s="125"/>
      <c r="AP188" s="125"/>
      <c r="AQ188" s="125"/>
      <c r="AR188" s="125"/>
      <c r="AS188" s="125"/>
      <c r="AT188" s="122" t="e">
        <f t="shared" si="181"/>
        <v>#N/A</v>
      </c>
      <c r="AU188" s="125" t="e">
        <f t="shared" si="182"/>
        <v>#N/A</v>
      </c>
      <c r="AV188" s="126" t="str">
        <f t="shared" ca="1" si="129"/>
        <v/>
      </c>
      <c r="AW188" s="122" t="e">
        <f t="shared" ca="1" si="130"/>
        <v>#N/A</v>
      </c>
      <c r="AX188" s="127" t="e">
        <f t="shared" ca="1" si="131"/>
        <v>#N/A</v>
      </c>
      <c r="AY188" s="100" t="e">
        <f t="shared" si="185"/>
        <v>#N/A</v>
      </c>
      <c r="AZ188" s="127" t="e">
        <f t="shared" si="186"/>
        <v>#N/A</v>
      </c>
      <c r="BA188" s="88"/>
      <c r="BB188" s="125"/>
      <c r="BC188" s="129"/>
      <c r="BD188" s="125"/>
      <c r="BE188" s="125"/>
      <c r="BF188" s="125"/>
      <c r="BG188" s="125"/>
      <c r="BH188" s="125"/>
      <c r="BI188" s="125"/>
      <c r="BJ188" s="125"/>
      <c r="BK188" s="125"/>
      <c r="BL188" s="90"/>
      <c r="BM188" s="90"/>
      <c r="BN188" s="90"/>
      <c r="BO188" s="90"/>
      <c r="BP188" s="90"/>
    </row>
    <row r="189" spans="1:68" s="49" customFormat="1" ht="27.75" customHeight="1" x14ac:dyDescent="0.2">
      <c r="A189" s="22">
        <f t="shared" ref="A189:A196" si="189">A188+1</f>
        <v>133</v>
      </c>
      <c r="B189" s="50"/>
      <c r="C189" s="51"/>
      <c r="D189" s="52"/>
      <c r="E189" s="53"/>
      <c r="F189" s="54"/>
      <c r="G189" s="55"/>
      <c r="H189" s="56"/>
      <c r="I189" s="304"/>
      <c r="J189" s="57"/>
      <c r="K189" s="58"/>
      <c r="L189" s="59"/>
      <c r="M189" s="58"/>
      <c r="N189" s="59"/>
      <c r="O189" s="58"/>
      <c r="P189" s="59"/>
      <c r="Q189" s="60"/>
      <c r="R189" s="315"/>
      <c r="S189" s="57"/>
      <c r="T189" s="58"/>
      <c r="U189" s="58"/>
      <c r="V189" s="60"/>
      <c r="W189" s="326"/>
      <c r="X189" s="58"/>
      <c r="Y189" s="59"/>
      <c r="Z189" s="58"/>
      <c r="AA189" s="59"/>
      <c r="AB189" s="60"/>
      <c r="AC189" s="61"/>
      <c r="AD189" s="62"/>
      <c r="AE189" s="62"/>
      <c r="AF189" s="63"/>
      <c r="AG189" s="318"/>
      <c r="AH189" s="60"/>
      <c r="AI189" s="476"/>
      <c r="AJ189" s="476"/>
      <c r="AK189" s="477"/>
      <c r="AL189" s="102"/>
      <c r="AM189" s="124" t="str">
        <f t="shared" si="187"/>
        <v xml:space="preserve"> </v>
      </c>
      <c r="AN189" s="97" t="str">
        <f t="shared" si="188"/>
        <v xml:space="preserve"> </v>
      </c>
      <c r="AO189" s="125"/>
      <c r="AP189" s="125"/>
      <c r="AQ189" s="125"/>
      <c r="AR189" s="125"/>
      <c r="AS189" s="125"/>
      <c r="AT189" s="122" t="e">
        <f t="shared" si="181"/>
        <v>#N/A</v>
      </c>
      <c r="AU189" s="125" t="e">
        <f t="shared" si="182"/>
        <v>#N/A</v>
      </c>
      <c r="AV189" s="126" t="str">
        <f t="shared" ca="1" si="129"/>
        <v/>
      </c>
      <c r="AW189" s="122" t="e">
        <f t="shared" ca="1" si="130"/>
        <v>#N/A</v>
      </c>
      <c r="AX189" s="127" t="e">
        <f t="shared" ca="1" si="131"/>
        <v>#N/A</v>
      </c>
      <c r="AY189" s="100" t="e">
        <f t="shared" si="185"/>
        <v>#N/A</v>
      </c>
      <c r="AZ189" s="127" t="e">
        <f t="shared" si="186"/>
        <v>#N/A</v>
      </c>
      <c r="BA189" s="88"/>
      <c r="BB189" s="125"/>
      <c r="BC189" s="129"/>
      <c r="BD189" s="125"/>
      <c r="BE189" s="125"/>
      <c r="BF189" s="125"/>
      <c r="BG189" s="125"/>
      <c r="BH189" s="125"/>
      <c r="BI189" s="125"/>
      <c r="BJ189" s="125"/>
      <c r="BK189" s="125"/>
      <c r="BL189" s="90"/>
      <c r="BM189" s="90"/>
      <c r="BN189" s="90"/>
      <c r="BO189" s="90"/>
      <c r="BP189" s="90"/>
    </row>
    <row r="190" spans="1:68" s="49" customFormat="1" ht="27.75" customHeight="1" x14ac:dyDescent="0.2">
      <c r="A190" s="22">
        <f t="shared" si="189"/>
        <v>134</v>
      </c>
      <c r="B190" s="50"/>
      <c r="C190" s="51"/>
      <c r="D190" s="52"/>
      <c r="E190" s="53"/>
      <c r="F190" s="54"/>
      <c r="G190" s="55"/>
      <c r="H190" s="56"/>
      <c r="I190" s="304"/>
      <c r="J190" s="57"/>
      <c r="K190" s="58"/>
      <c r="L190" s="59"/>
      <c r="M190" s="58"/>
      <c r="N190" s="59"/>
      <c r="O190" s="58"/>
      <c r="P190" s="59"/>
      <c r="Q190" s="60"/>
      <c r="R190" s="315"/>
      <c r="S190" s="57"/>
      <c r="T190" s="58"/>
      <c r="U190" s="58"/>
      <c r="V190" s="60"/>
      <c r="W190" s="326"/>
      <c r="X190" s="58"/>
      <c r="Y190" s="59"/>
      <c r="Z190" s="58"/>
      <c r="AA190" s="59"/>
      <c r="AB190" s="60"/>
      <c r="AC190" s="61"/>
      <c r="AD190" s="62"/>
      <c r="AE190" s="62"/>
      <c r="AF190" s="63"/>
      <c r="AG190" s="318"/>
      <c r="AH190" s="60"/>
      <c r="AI190" s="476"/>
      <c r="AJ190" s="476"/>
      <c r="AK190" s="477"/>
      <c r="AL190" s="102"/>
      <c r="AM190" s="124" t="str">
        <f t="shared" si="187"/>
        <v xml:space="preserve"> </v>
      </c>
      <c r="AN190" s="97" t="str">
        <f t="shared" si="188"/>
        <v xml:space="preserve"> </v>
      </c>
      <c r="AO190" s="125"/>
      <c r="AP190" s="125"/>
      <c r="AQ190" s="125"/>
      <c r="AR190" s="125"/>
      <c r="AS190" s="125"/>
      <c r="AT190" s="122" t="e">
        <f t="shared" si="181"/>
        <v>#N/A</v>
      </c>
      <c r="AU190" s="125" t="e">
        <f t="shared" si="182"/>
        <v>#N/A</v>
      </c>
      <c r="AV190" s="126" t="str">
        <f t="shared" ca="1" si="129"/>
        <v/>
      </c>
      <c r="AW190" s="122" t="e">
        <f t="shared" ca="1" si="130"/>
        <v>#N/A</v>
      </c>
      <c r="AX190" s="127" t="e">
        <f t="shared" ca="1" si="131"/>
        <v>#N/A</v>
      </c>
      <c r="AY190" s="100" t="e">
        <f t="shared" si="185"/>
        <v>#N/A</v>
      </c>
      <c r="AZ190" s="127" t="e">
        <f t="shared" si="186"/>
        <v>#N/A</v>
      </c>
      <c r="BA190" s="88"/>
      <c r="BB190" s="125"/>
      <c r="BC190" s="129"/>
      <c r="BD190" s="125"/>
      <c r="BE190" s="125"/>
      <c r="BF190" s="125"/>
      <c r="BG190" s="125"/>
      <c r="BH190" s="125"/>
      <c r="BI190" s="125"/>
      <c r="BJ190" s="125"/>
      <c r="BK190" s="125"/>
      <c r="BL190" s="90"/>
      <c r="BM190" s="90"/>
      <c r="BN190" s="90"/>
      <c r="BO190" s="90"/>
      <c r="BP190" s="90"/>
    </row>
    <row r="191" spans="1:68" s="49" customFormat="1" ht="27.75" customHeight="1" x14ac:dyDescent="0.2">
      <c r="A191" s="22">
        <f t="shared" si="189"/>
        <v>135</v>
      </c>
      <c r="B191" s="50"/>
      <c r="C191" s="51"/>
      <c r="D191" s="52"/>
      <c r="E191" s="53"/>
      <c r="F191" s="54"/>
      <c r="G191" s="55"/>
      <c r="H191" s="56"/>
      <c r="I191" s="304"/>
      <c r="J191" s="57"/>
      <c r="K191" s="58"/>
      <c r="L191" s="59"/>
      <c r="M191" s="58"/>
      <c r="N191" s="59"/>
      <c r="O191" s="58"/>
      <c r="P191" s="59"/>
      <c r="Q191" s="60"/>
      <c r="R191" s="315"/>
      <c r="S191" s="57"/>
      <c r="T191" s="58"/>
      <c r="U191" s="58"/>
      <c r="V191" s="60"/>
      <c r="W191" s="326"/>
      <c r="X191" s="58"/>
      <c r="Y191" s="59"/>
      <c r="Z191" s="58"/>
      <c r="AA191" s="59"/>
      <c r="AB191" s="60"/>
      <c r="AC191" s="61"/>
      <c r="AD191" s="62"/>
      <c r="AE191" s="62"/>
      <c r="AF191" s="63"/>
      <c r="AG191" s="318"/>
      <c r="AH191" s="60"/>
      <c r="AI191" s="476"/>
      <c r="AJ191" s="476"/>
      <c r="AK191" s="477"/>
      <c r="AL191" s="102"/>
      <c r="AM191" s="124" t="str">
        <f t="shared" si="187"/>
        <v xml:space="preserve"> </v>
      </c>
      <c r="AN191" s="97" t="str">
        <f t="shared" si="188"/>
        <v xml:space="preserve"> </v>
      </c>
      <c r="AO191" s="125"/>
      <c r="AP191" s="125"/>
      <c r="AQ191" s="125"/>
      <c r="AR191" s="125"/>
      <c r="AS191" s="125"/>
      <c r="AT191" s="122" t="e">
        <f t="shared" si="181"/>
        <v>#N/A</v>
      </c>
      <c r="AU191" s="125" t="e">
        <f t="shared" si="182"/>
        <v>#N/A</v>
      </c>
      <c r="AV191" s="126" t="str">
        <f t="shared" ca="1" si="129"/>
        <v/>
      </c>
      <c r="AW191" s="122" t="e">
        <f t="shared" ca="1" si="130"/>
        <v>#N/A</v>
      </c>
      <c r="AX191" s="127" t="e">
        <f t="shared" ca="1" si="131"/>
        <v>#N/A</v>
      </c>
      <c r="AY191" s="100" t="e">
        <f t="shared" si="185"/>
        <v>#N/A</v>
      </c>
      <c r="AZ191" s="127" t="e">
        <f t="shared" si="186"/>
        <v>#N/A</v>
      </c>
      <c r="BA191" s="88"/>
      <c r="BB191" s="125"/>
      <c r="BC191" s="129"/>
      <c r="BD191" s="125"/>
      <c r="BE191" s="125"/>
      <c r="BF191" s="125"/>
      <c r="BG191" s="125"/>
      <c r="BH191" s="125"/>
      <c r="BI191" s="125"/>
      <c r="BJ191" s="125"/>
      <c r="BK191" s="125"/>
      <c r="BL191" s="90"/>
      <c r="BM191" s="90"/>
      <c r="BN191" s="90"/>
      <c r="BO191" s="90"/>
      <c r="BP191" s="90"/>
    </row>
    <row r="192" spans="1:68" s="49" customFormat="1" ht="27.75" customHeight="1" x14ac:dyDescent="0.2">
      <c r="A192" s="22">
        <f t="shared" si="189"/>
        <v>136</v>
      </c>
      <c r="B192" s="50"/>
      <c r="C192" s="51"/>
      <c r="D192" s="52"/>
      <c r="E192" s="53"/>
      <c r="F192" s="54"/>
      <c r="G192" s="55"/>
      <c r="H192" s="56"/>
      <c r="I192" s="304"/>
      <c r="J192" s="57"/>
      <c r="K192" s="58"/>
      <c r="L192" s="59"/>
      <c r="M192" s="58"/>
      <c r="N192" s="59"/>
      <c r="O192" s="58"/>
      <c r="P192" s="59"/>
      <c r="Q192" s="60"/>
      <c r="R192" s="315"/>
      <c r="S192" s="57"/>
      <c r="T192" s="58"/>
      <c r="U192" s="58"/>
      <c r="V192" s="60"/>
      <c r="W192" s="326"/>
      <c r="X192" s="58"/>
      <c r="Y192" s="59"/>
      <c r="Z192" s="58"/>
      <c r="AA192" s="59"/>
      <c r="AB192" s="60"/>
      <c r="AC192" s="61"/>
      <c r="AD192" s="62"/>
      <c r="AE192" s="62"/>
      <c r="AF192" s="63"/>
      <c r="AG192" s="318"/>
      <c r="AH192" s="60"/>
      <c r="AI192" s="476"/>
      <c r="AJ192" s="476"/>
      <c r="AK192" s="477"/>
      <c r="AL192" s="102"/>
      <c r="AM192" s="124" t="str">
        <f t="shared" si="187"/>
        <v xml:space="preserve"> </v>
      </c>
      <c r="AN192" s="97" t="str">
        <f t="shared" si="188"/>
        <v xml:space="preserve"> </v>
      </c>
      <c r="AO192" s="125"/>
      <c r="AP192" s="125"/>
      <c r="AQ192" s="125"/>
      <c r="AR192" s="125"/>
      <c r="AS192" s="125"/>
      <c r="AT192" s="122" t="e">
        <f t="shared" si="181"/>
        <v>#N/A</v>
      </c>
      <c r="AU192" s="125" t="e">
        <f t="shared" si="182"/>
        <v>#N/A</v>
      </c>
      <c r="AV192" s="126" t="str">
        <f t="shared" ca="1" si="129"/>
        <v/>
      </c>
      <c r="AW192" s="122" t="e">
        <f t="shared" ca="1" si="130"/>
        <v>#N/A</v>
      </c>
      <c r="AX192" s="127" t="e">
        <f t="shared" ca="1" si="131"/>
        <v>#N/A</v>
      </c>
      <c r="AY192" s="100" t="e">
        <f t="shared" si="185"/>
        <v>#N/A</v>
      </c>
      <c r="AZ192" s="127" t="e">
        <f t="shared" si="186"/>
        <v>#N/A</v>
      </c>
      <c r="BA192" s="88"/>
      <c r="BB192" s="125"/>
      <c r="BC192" s="129"/>
      <c r="BD192" s="125"/>
      <c r="BE192" s="125"/>
      <c r="BF192" s="125"/>
      <c r="BG192" s="125"/>
      <c r="BH192" s="125"/>
      <c r="BI192" s="125"/>
      <c r="BJ192" s="125"/>
      <c r="BK192" s="125"/>
      <c r="BL192" s="90"/>
      <c r="BM192" s="90"/>
      <c r="BN192" s="90"/>
      <c r="BO192" s="90"/>
      <c r="BP192" s="90"/>
    </row>
    <row r="193" spans="1:68" s="49" customFormat="1" ht="27.75" customHeight="1" x14ac:dyDescent="0.2">
      <c r="A193" s="22">
        <f>A192+1</f>
        <v>137</v>
      </c>
      <c r="B193" s="50"/>
      <c r="C193" s="51"/>
      <c r="D193" s="52"/>
      <c r="E193" s="53"/>
      <c r="F193" s="54"/>
      <c r="G193" s="55"/>
      <c r="H193" s="56"/>
      <c r="I193" s="304"/>
      <c r="J193" s="57"/>
      <c r="K193" s="58"/>
      <c r="L193" s="59"/>
      <c r="M193" s="58"/>
      <c r="N193" s="59"/>
      <c r="O193" s="58"/>
      <c r="P193" s="59"/>
      <c r="Q193" s="60"/>
      <c r="R193" s="315"/>
      <c r="S193" s="57"/>
      <c r="T193" s="58"/>
      <c r="U193" s="58"/>
      <c r="V193" s="60"/>
      <c r="W193" s="326"/>
      <c r="X193" s="58"/>
      <c r="Y193" s="59"/>
      <c r="Z193" s="58"/>
      <c r="AA193" s="59"/>
      <c r="AB193" s="60"/>
      <c r="AC193" s="61"/>
      <c r="AD193" s="62"/>
      <c r="AE193" s="62"/>
      <c r="AF193" s="63"/>
      <c r="AG193" s="318"/>
      <c r="AH193" s="60"/>
      <c r="AI193" s="476"/>
      <c r="AJ193" s="476"/>
      <c r="AK193" s="477"/>
      <c r="AL193" s="102"/>
      <c r="AM193" s="124" t="str">
        <f t="shared" si="187"/>
        <v xml:space="preserve"> </v>
      </c>
      <c r="AN193" s="97" t="str">
        <f t="shared" si="188"/>
        <v xml:space="preserve"> </v>
      </c>
      <c r="AO193" s="125"/>
      <c r="AP193" s="125"/>
      <c r="AQ193" s="125"/>
      <c r="AR193" s="125"/>
      <c r="AS193" s="125"/>
      <c r="AT193" s="122" t="e">
        <f t="shared" si="181"/>
        <v>#N/A</v>
      </c>
      <c r="AU193" s="125" t="e">
        <f t="shared" si="182"/>
        <v>#N/A</v>
      </c>
      <c r="AV193" s="126" t="str">
        <f t="shared" ca="1" si="129"/>
        <v/>
      </c>
      <c r="AW193" s="122" t="e">
        <f t="shared" ca="1" si="130"/>
        <v>#N/A</v>
      </c>
      <c r="AX193" s="127" t="e">
        <f t="shared" ca="1" si="131"/>
        <v>#N/A</v>
      </c>
      <c r="AY193" s="100" t="e">
        <f t="shared" si="185"/>
        <v>#N/A</v>
      </c>
      <c r="AZ193" s="127" t="e">
        <f>IF(V265=0,NA(),V265)</f>
        <v>#N/A</v>
      </c>
      <c r="BA193" s="88"/>
      <c r="BB193" s="125"/>
      <c r="BC193" s="129"/>
      <c r="BD193" s="125"/>
      <c r="BE193" s="125"/>
      <c r="BF193" s="125"/>
      <c r="BG193" s="125"/>
      <c r="BH193" s="125"/>
      <c r="BI193" s="125"/>
      <c r="BJ193" s="125"/>
      <c r="BK193" s="125"/>
      <c r="BL193" s="90"/>
      <c r="BM193" s="90"/>
      <c r="BN193" s="90"/>
      <c r="BO193" s="90"/>
      <c r="BP193" s="90"/>
    </row>
    <row r="194" spans="1:68" s="49" customFormat="1" ht="27.75" customHeight="1" x14ac:dyDescent="0.2">
      <c r="A194" s="22">
        <f t="shared" si="189"/>
        <v>138</v>
      </c>
      <c r="B194" s="50"/>
      <c r="C194" s="51"/>
      <c r="D194" s="52"/>
      <c r="E194" s="53"/>
      <c r="F194" s="54"/>
      <c r="G194" s="55"/>
      <c r="H194" s="56"/>
      <c r="I194" s="304"/>
      <c r="J194" s="57"/>
      <c r="K194" s="58"/>
      <c r="L194" s="59"/>
      <c r="M194" s="58"/>
      <c r="N194" s="59"/>
      <c r="O194" s="58"/>
      <c r="P194" s="59"/>
      <c r="Q194" s="60"/>
      <c r="R194" s="315"/>
      <c r="S194" s="57"/>
      <c r="T194" s="58"/>
      <c r="U194" s="58"/>
      <c r="V194" s="60"/>
      <c r="W194" s="326"/>
      <c r="X194" s="58"/>
      <c r="Y194" s="59"/>
      <c r="Z194" s="58"/>
      <c r="AA194" s="59"/>
      <c r="AB194" s="60"/>
      <c r="AC194" s="61"/>
      <c r="AD194" s="62"/>
      <c r="AE194" s="62"/>
      <c r="AF194" s="63"/>
      <c r="AG194" s="318"/>
      <c r="AH194" s="60"/>
      <c r="AI194" s="476"/>
      <c r="AJ194" s="476"/>
      <c r="AK194" s="477"/>
      <c r="AL194" s="102"/>
      <c r="AM194" s="124" t="str">
        <f t="shared" si="187"/>
        <v xml:space="preserve"> </v>
      </c>
      <c r="AN194" s="97" t="str">
        <f t="shared" si="188"/>
        <v xml:space="preserve"> </v>
      </c>
      <c r="AO194" s="125"/>
      <c r="AP194" s="125"/>
      <c r="AQ194" s="125"/>
      <c r="AR194" s="125"/>
      <c r="AS194" s="125"/>
      <c r="AT194" s="122" t="e">
        <f t="shared" si="181"/>
        <v>#N/A</v>
      </c>
      <c r="AU194" s="125" t="e">
        <f t="shared" si="182"/>
        <v>#N/A</v>
      </c>
      <c r="AV194" s="126" t="str">
        <f t="shared" ca="1" si="129"/>
        <v/>
      </c>
      <c r="AW194" s="122" t="e">
        <f t="shared" ca="1" si="130"/>
        <v>#N/A</v>
      </c>
      <c r="AX194" s="127" t="e">
        <f t="shared" ca="1" si="131"/>
        <v>#N/A</v>
      </c>
      <c r="AY194" s="100" t="e">
        <f t="shared" si="185"/>
        <v>#N/A</v>
      </c>
      <c r="AZ194" s="127" t="e">
        <f>IF(V266=0,NA(),V266)</f>
        <v>#N/A</v>
      </c>
      <c r="BA194" s="88"/>
      <c r="BB194" s="125"/>
      <c r="BC194" s="129"/>
      <c r="BD194" s="125"/>
      <c r="BE194" s="125"/>
      <c r="BF194" s="125"/>
      <c r="BG194" s="125"/>
      <c r="BH194" s="125"/>
      <c r="BI194" s="125"/>
      <c r="BJ194" s="125"/>
      <c r="BK194" s="125"/>
      <c r="BL194" s="90"/>
      <c r="BM194" s="90"/>
      <c r="BN194" s="90"/>
      <c r="BO194" s="90"/>
      <c r="BP194" s="90"/>
    </row>
    <row r="195" spans="1:68" s="49" customFormat="1" ht="27.75" customHeight="1" x14ac:dyDescent="0.2">
      <c r="A195" s="22">
        <f t="shared" si="189"/>
        <v>139</v>
      </c>
      <c r="B195" s="50"/>
      <c r="C195" s="51"/>
      <c r="D195" s="52"/>
      <c r="E195" s="53"/>
      <c r="F195" s="54"/>
      <c r="G195" s="55"/>
      <c r="H195" s="56"/>
      <c r="I195" s="304"/>
      <c r="J195" s="57"/>
      <c r="K195" s="58"/>
      <c r="L195" s="59"/>
      <c r="M195" s="58"/>
      <c r="N195" s="59"/>
      <c r="O195" s="58"/>
      <c r="P195" s="59"/>
      <c r="Q195" s="60"/>
      <c r="R195" s="315"/>
      <c r="S195" s="57"/>
      <c r="T195" s="58"/>
      <c r="U195" s="58"/>
      <c r="V195" s="60"/>
      <c r="W195" s="326"/>
      <c r="X195" s="58"/>
      <c r="Y195" s="59"/>
      <c r="Z195" s="58"/>
      <c r="AA195" s="59"/>
      <c r="AB195" s="60"/>
      <c r="AC195" s="61"/>
      <c r="AD195" s="62"/>
      <c r="AE195" s="62"/>
      <c r="AF195" s="63"/>
      <c r="AG195" s="318"/>
      <c r="AH195" s="60"/>
      <c r="AI195" s="476"/>
      <c r="AJ195" s="476"/>
      <c r="AK195" s="477"/>
      <c r="AL195" s="102"/>
      <c r="AM195" s="124" t="str">
        <f t="shared" si="187"/>
        <v xml:space="preserve"> </v>
      </c>
      <c r="AN195" s="97" t="str">
        <f t="shared" si="188"/>
        <v xml:space="preserve"> </v>
      </c>
      <c r="AO195" s="125"/>
      <c r="AP195" s="125"/>
      <c r="AQ195" s="125"/>
      <c r="AR195" s="125"/>
      <c r="AS195" s="125"/>
      <c r="AT195" s="122" t="e">
        <f t="shared" ref="AT195:AT204" si="190">IF(ISBLANK($B271),NA(),$B271)</f>
        <v>#N/A</v>
      </c>
      <c r="AU195" s="125" t="e">
        <f t="shared" ref="AU195:AU204" si="191">IF(ISBLANK($I271),NA(),$I271)</f>
        <v>#N/A</v>
      </c>
      <c r="AV195" s="126" t="str">
        <f t="shared" ca="1" si="129"/>
        <v/>
      </c>
      <c r="AW195" s="122" t="e">
        <f t="shared" ca="1" si="130"/>
        <v>#N/A</v>
      </c>
      <c r="AX195" s="127" t="e">
        <f t="shared" ca="1" si="131"/>
        <v>#N/A</v>
      </c>
      <c r="AY195" s="100" t="e">
        <f>IF(S271=0,NA(),S271)</f>
        <v>#N/A</v>
      </c>
      <c r="AZ195" s="127" t="e">
        <f>IF(V271=0,NA(),V271)</f>
        <v>#N/A</v>
      </c>
      <c r="BA195" s="125"/>
      <c r="BB195" s="125"/>
      <c r="BC195" s="129"/>
      <c r="BD195" s="125"/>
      <c r="BE195" s="125"/>
      <c r="BF195" s="125"/>
      <c r="BG195" s="125"/>
      <c r="BH195" s="125"/>
      <c r="BI195" s="125"/>
      <c r="BJ195" s="125"/>
      <c r="BK195" s="125"/>
      <c r="BL195" s="90"/>
      <c r="BM195" s="90"/>
      <c r="BN195" s="90"/>
      <c r="BO195" s="90"/>
      <c r="BP195" s="90"/>
    </row>
    <row r="196" spans="1:68" s="49" customFormat="1" ht="27.75" customHeight="1" thickBot="1" x14ac:dyDescent="0.25">
      <c r="A196" s="23">
        <f t="shared" si="189"/>
        <v>140</v>
      </c>
      <c r="B196" s="64"/>
      <c r="C196" s="65"/>
      <c r="D196" s="66"/>
      <c r="E196" s="67"/>
      <c r="F196" s="68"/>
      <c r="G196" s="69"/>
      <c r="H196" s="70"/>
      <c r="I196" s="305"/>
      <c r="J196" s="71"/>
      <c r="K196" s="72"/>
      <c r="L196" s="73"/>
      <c r="M196" s="72"/>
      <c r="N196" s="73"/>
      <c r="O196" s="72"/>
      <c r="P196" s="73"/>
      <c r="Q196" s="74"/>
      <c r="R196" s="316"/>
      <c r="S196" s="71"/>
      <c r="T196" s="72"/>
      <c r="U196" s="72"/>
      <c r="V196" s="74"/>
      <c r="W196" s="327"/>
      <c r="X196" s="72"/>
      <c r="Y196" s="73"/>
      <c r="Z196" s="72"/>
      <c r="AA196" s="73"/>
      <c r="AB196" s="74"/>
      <c r="AC196" s="75"/>
      <c r="AD196" s="76"/>
      <c r="AE196" s="76"/>
      <c r="AF196" s="77"/>
      <c r="AG196" s="319"/>
      <c r="AH196" s="74"/>
      <c r="AI196" s="480"/>
      <c r="AJ196" s="480"/>
      <c r="AK196" s="481"/>
      <c r="AL196" s="102"/>
      <c r="AM196" s="124" t="str">
        <f t="shared" si="187"/>
        <v xml:space="preserve"> </v>
      </c>
      <c r="AN196" s="97" t="str">
        <f t="shared" si="188"/>
        <v xml:space="preserve"> </v>
      </c>
      <c r="AO196" s="125"/>
      <c r="AP196" s="125"/>
      <c r="AQ196" s="125"/>
      <c r="AR196" s="125"/>
      <c r="AS196" s="125"/>
      <c r="AT196" s="122" t="e">
        <f t="shared" si="190"/>
        <v>#N/A</v>
      </c>
      <c r="AU196" s="125" t="e">
        <f t="shared" si="191"/>
        <v>#N/A</v>
      </c>
      <c r="AV196" s="126" t="str">
        <f t="shared" ca="1" si="129"/>
        <v/>
      </c>
      <c r="AW196" s="122" t="e">
        <f t="shared" ca="1" si="130"/>
        <v>#N/A</v>
      </c>
      <c r="AX196" s="127" t="e">
        <f t="shared" ca="1" si="131"/>
        <v>#N/A</v>
      </c>
      <c r="AY196" s="100" t="e">
        <f t="shared" ref="AY196:AY202" si="192">IF(S272=0,NA(),S272)</f>
        <v>#N/A</v>
      </c>
      <c r="AZ196" s="127" t="e">
        <f t="shared" ref="AZ196:AZ204" si="193">IF(V272=0,NA(),V272)</f>
        <v>#N/A</v>
      </c>
      <c r="BA196" s="125"/>
      <c r="BB196" s="125"/>
      <c r="BC196" s="129"/>
      <c r="BD196" s="125"/>
      <c r="BE196" s="125"/>
      <c r="BF196" s="125"/>
      <c r="BG196" s="125"/>
      <c r="BH196" s="125"/>
      <c r="BI196" s="125"/>
      <c r="BJ196" s="125"/>
      <c r="BK196" s="125"/>
      <c r="BL196" s="90"/>
      <c r="BM196" s="90"/>
      <c r="BN196" s="90"/>
      <c r="BO196" s="90"/>
      <c r="BP196" s="90"/>
    </row>
    <row r="197" spans="1:68" ht="4.5" customHeight="1" thickBot="1" x14ac:dyDescent="0.25">
      <c r="A197" s="89">
        <f>AK200</f>
        <v>14</v>
      </c>
      <c r="B197" s="271"/>
      <c r="C197" s="271"/>
      <c r="D197" s="271"/>
      <c r="E197" s="271"/>
      <c r="F197" s="271"/>
      <c r="G197" s="271"/>
      <c r="H197" s="271"/>
      <c r="I197" s="271"/>
      <c r="J197" s="309"/>
      <c r="K197" s="309"/>
      <c r="L197" s="309"/>
      <c r="M197" s="309"/>
      <c r="N197" s="309"/>
      <c r="O197" s="309"/>
      <c r="P197" s="309"/>
      <c r="Q197" s="309"/>
      <c r="R197" s="309"/>
      <c r="S197" s="324"/>
      <c r="T197" s="324"/>
      <c r="U197" s="324"/>
      <c r="V197" s="324"/>
      <c r="W197" s="324"/>
      <c r="X197" s="324"/>
      <c r="Y197" s="324"/>
      <c r="Z197" s="324"/>
      <c r="AA197" s="324"/>
      <c r="AB197" s="324"/>
      <c r="AC197" s="309"/>
      <c r="AD197" s="272"/>
      <c r="AE197" s="273"/>
      <c r="AF197" s="272"/>
      <c r="AG197" s="274"/>
      <c r="AH197" s="474"/>
      <c r="AI197" s="475"/>
      <c r="AJ197" s="475"/>
      <c r="AK197" s="475"/>
      <c r="AL197" s="33"/>
      <c r="AM197" s="33"/>
      <c r="AN197" s="33"/>
      <c r="AT197" s="122" t="e">
        <f t="shared" si="190"/>
        <v>#N/A</v>
      </c>
      <c r="AU197" s="125" t="e">
        <f t="shared" si="191"/>
        <v>#N/A</v>
      </c>
      <c r="AV197" s="126" t="str">
        <f t="shared" ref="AV197:AV260" ca="1" si="194">IFERROR($AT$3-AT197,"")</f>
        <v/>
      </c>
      <c r="AW197" s="122" t="e">
        <f t="shared" ref="AW197:AW260" ca="1" si="195">IF(AV197&gt;730,NA(),AT197)</f>
        <v>#N/A</v>
      </c>
      <c r="AX197" s="127" t="e">
        <f t="shared" ref="AX197:AX260" ca="1" si="196">IF(AV197&gt;730,NA(),AU197)</f>
        <v>#N/A</v>
      </c>
      <c r="AY197" s="100" t="e">
        <f t="shared" si="192"/>
        <v>#N/A</v>
      </c>
      <c r="AZ197" s="127" t="e">
        <f t="shared" si="193"/>
        <v>#N/A</v>
      </c>
      <c r="BC197" s="129"/>
    </row>
    <row r="198" spans="1:68" ht="26.25" customHeight="1" x14ac:dyDescent="0.2">
      <c r="A198" s="180">
        <f>A184+1</f>
        <v>14</v>
      </c>
      <c r="B198" s="501"/>
      <c r="C198" s="501"/>
      <c r="D198" s="501"/>
      <c r="E198" s="502"/>
      <c r="F198" s="493" t="str">
        <f>F184</f>
        <v>TOTAL DE ESTA PÁGINA</v>
      </c>
      <c r="G198" s="494"/>
      <c r="H198" s="495"/>
      <c r="I198" s="348" t="str">
        <f t="shared" ref="I198:Q198" si="197">IF(SUM(I187:I197)=0," ",SUM(I187:I197))</f>
        <v xml:space="preserve"> </v>
      </c>
      <c r="J198" s="349" t="str">
        <f t="shared" si="197"/>
        <v xml:space="preserve"> </v>
      </c>
      <c r="K198" s="350" t="str">
        <f t="shared" si="197"/>
        <v xml:space="preserve"> </v>
      </c>
      <c r="L198" s="351" t="str">
        <f t="shared" si="197"/>
        <v xml:space="preserve"> </v>
      </c>
      <c r="M198" s="350" t="str">
        <f t="shared" si="197"/>
        <v xml:space="preserve"> </v>
      </c>
      <c r="N198" s="351" t="str">
        <f t="shared" si="197"/>
        <v xml:space="preserve"> </v>
      </c>
      <c r="O198" s="350" t="str">
        <f t="shared" si="197"/>
        <v xml:space="preserve"> </v>
      </c>
      <c r="P198" s="351" t="str">
        <f t="shared" si="197"/>
        <v xml:space="preserve"> </v>
      </c>
      <c r="Q198" s="352" t="str">
        <f t="shared" si="197"/>
        <v xml:space="preserve"> </v>
      </c>
      <c r="R198" s="353"/>
      <c r="S198" s="349" t="str">
        <f t="shared" ref="S198:AB198" si="198">IF(SUM(S187:S197)=0," ",SUM(S187:S197))</f>
        <v xml:space="preserve"> </v>
      </c>
      <c r="T198" s="350" t="str">
        <f t="shared" si="198"/>
        <v xml:space="preserve"> </v>
      </c>
      <c r="U198" s="350" t="str">
        <f t="shared" si="198"/>
        <v xml:space="preserve"> </v>
      </c>
      <c r="V198" s="350" t="str">
        <f t="shared" si="198"/>
        <v xml:space="preserve"> </v>
      </c>
      <c r="W198" s="351" t="str">
        <f t="shared" si="198"/>
        <v xml:space="preserve"> </v>
      </c>
      <c r="X198" s="350" t="str">
        <f t="shared" si="198"/>
        <v xml:space="preserve"> </v>
      </c>
      <c r="Y198" s="351" t="str">
        <f t="shared" si="198"/>
        <v xml:space="preserve"> </v>
      </c>
      <c r="Z198" s="350" t="str">
        <f t="shared" si="198"/>
        <v xml:space="preserve"> </v>
      </c>
      <c r="AA198" s="351" t="str">
        <f t="shared" si="198"/>
        <v xml:space="preserve"> </v>
      </c>
      <c r="AB198" s="352" t="str">
        <f t="shared" si="198"/>
        <v xml:space="preserve"> </v>
      </c>
      <c r="AC198" s="354" t="str">
        <f>IF(SUM(AC187:AC196)=0," ",SUM(AC187:AC196))</f>
        <v xml:space="preserve"> </v>
      </c>
      <c r="AD198" s="355" t="str">
        <f>IF(SUM(AD187:AD196)=0," ",SUM(AD187:AD196))</f>
        <v xml:space="preserve"> </v>
      </c>
      <c r="AE198" s="355" t="str">
        <f>IF(SUM(AE187:AE196)=0," ",SUM(AE187:AE196))</f>
        <v xml:space="preserve"> </v>
      </c>
      <c r="AF198" s="356" t="str">
        <f>IF(SUM(AF187:AF196)=0," ",SUM(AF187:AF196))</f>
        <v xml:space="preserve"> </v>
      </c>
      <c r="AG198" s="357" t="str">
        <f>IF(SUM(AG187:AG196)=0," ",SUM(AG187:AG196))</f>
        <v xml:space="preserve"> </v>
      </c>
      <c r="AH198" s="482" t="str">
        <f>AH184</f>
        <v>Certifico que todos los datos en esta
bitácora son fidedignos</v>
      </c>
      <c r="AI198" s="483"/>
      <c r="AJ198" s="483"/>
      <c r="AK198" s="484"/>
      <c r="AL198" s="131"/>
      <c r="AM198" s="131"/>
      <c r="AN198" s="131"/>
      <c r="AT198" s="122" t="e">
        <f t="shared" si="190"/>
        <v>#N/A</v>
      </c>
      <c r="AU198" s="125" t="e">
        <f t="shared" si="191"/>
        <v>#N/A</v>
      </c>
      <c r="AV198" s="126" t="str">
        <f t="shared" ca="1" si="194"/>
        <v/>
      </c>
      <c r="AW198" s="122" t="e">
        <f t="shared" ca="1" si="195"/>
        <v>#N/A</v>
      </c>
      <c r="AX198" s="127" t="e">
        <f t="shared" ca="1" si="196"/>
        <v>#N/A</v>
      </c>
      <c r="AY198" s="100" t="e">
        <f t="shared" si="192"/>
        <v>#N/A</v>
      </c>
      <c r="AZ198" s="127" t="e">
        <f t="shared" si="193"/>
        <v>#N/A</v>
      </c>
      <c r="BA198" s="88"/>
      <c r="BC198" s="129"/>
    </row>
    <row r="199" spans="1:68" ht="26.25" customHeight="1" x14ac:dyDescent="0.2">
      <c r="A199" s="499"/>
      <c r="B199" s="503"/>
      <c r="C199" s="503"/>
      <c r="D199" s="503"/>
      <c r="E199" s="504"/>
      <c r="F199" s="496" t="str">
        <f>F185</f>
        <v>TOTAL PÁGINA ANTERIOR</v>
      </c>
      <c r="G199" s="497"/>
      <c r="H199" s="498"/>
      <c r="I199" s="358">
        <f>I186</f>
        <v>6.25</v>
      </c>
      <c r="J199" s="359">
        <f t="shared" ref="J199:Q199" si="199">J186</f>
        <v>6.25</v>
      </c>
      <c r="K199" s="360" t="str">
        <f t="shared" si="199"/>
        <v xml:space="preserve"> </v>
      </c>
      <c r="L199" s="361" t="str">
        <f t="shared" si="199"/>
        <v xml:space="preserve"> </v>
      </c>
      <c r="M199" s="360" t="str">
        <f t="shared" si="199"/>
        <v xml:space="preserve"> </v>
      </c>
      <c r="N199" s="361" t="str">
        <f t="shared" si="199"/>
        <v xml:space="preserve"> </v>
      </c>
      <c r="O199" s="360" t="str">
        <f t="shared" si="199"/>
        <v xml:space="preserve"> </v>
      </c>
      <c r="P199" s="361" t="str">
        <f t="shared" si="199"/>
        <v xml:space="preserve"> </v>
      </c>
      <c r="Q199" s="362" t="str">
        <f t="shared" si="199"/>
        <v xml:space="preserve"> </v>
      </c>
      <c r="R199" s="363"/>
      <c r="S199" s="359" t="str">
        <f t="shared" ref="S199:AG199" si="200">S186</f>
        <v xml:space="preserve"> </v>
      </c>
      <c r="T199" s="360">
        <f t="shared" si="200"/>
        <v>8.75</v>
      </c>
      <c r="U199" s="360">
        <f t="shared" si="200"/>
        <v>10</v>
      </c>
      <c r="V199" s="360">
        <f t="shared" si="200"/>
        <v>2.5</v>
      </c>
      <c r="W199" s="361" t="str">
        <f t="shared" si="200"/>
        <v xml:space="preserve"> </v>
      </c>
      <c r="X199" s="360" t="str">
        <f t="shared" si="200"/>
        <v xml:space="preserve"> </v>
      </c>
      <c r="Y199" s="361">
        <f t="shared" si="200"/>
        <v>2.5</v>
      </c>
      <c r="Z199" s="360" t="str">
        <f t="shared" si="200"/>
        <v xml:space="preserve"> </v>
      </c>
      <c r="AA199" s="361">
        <f t="shared" si="200"/>
        <v>3.75</v>
      </c>
      <c r="AB199" s="362" t="str">
        <f t="shared" si="200"/>
        <v xml:space="preserve"> </v>
      </c>
      <c r="AC199" s="364">
        <f t="shared" si="200"/>
        <v>9</v>
      </c>
      <c r="AD199" s="365" t="str">
        <f t="shared" si="200"/>
        <v xml:space="preserve"> </v>
      </c>
      <c r="AE199" s="365">
        <f t="shared" si="200"/>
        <v>9</v>
      </c>
      <c r="AF199" s="366" t="str">
        <f t="shared" si="200"/>
        <v xml:space="preserve"> </v>
      </c>
      <c r="AG199" s="367">
        <f t="shared" si="200"/>
        <v>11</v>
      </c>
      <c r="AH199" s="487"/>
      <c r="AI199" s="488"/>
      <c r="AJ199" s="488"/>
      <c r="AK199" s="489"/>
      <c r="AL199" s="131"/>
      <c r="AM199" s="131"/>
      <c r="AN199" s="131"/>
      <c r="AT199" s="122" t="e">
        <f t="shared" si="190"/>
        <v>#N/A</v>
      </c>
      <c r="AU199" s="125" t="e">
        <f t="shared" si="191"/>
        <v>#N/A</v>
      </c>
      <c r="AV199" s="126" t="str">
        <f t="shared" ca="1" si="194"/>
        <v/>
      </c>
      <c r="AW199" s="122" t="e">
        <f t="shared" ca="1" si="195"/>
        <v>#N/A</v>
      </c>
      <c r="AX199" s="127" t="e">
        <f t="shared" ca="1" si="196"/>
        <v>#N/A</v>
      </c>
      <c r="AY199" s="100" t="e">
        <f t="shared" si="192"/>
        <v>#N/A</v>
      </c>
      <c r="AZ199" s="127" t="e">
        <f t="shared" si="193"/>
        <v>#N/A</v>
      </c>
      <c r="BA199" s="88"/>
      <c r="BC199" s="129"/>
    </row>
    <row r="200" spans="1:68" ht="26.25" customHeight="1" thickBot="1" x14ac:dyDescent="0.25">
      <c r="A200" s="500"/>
      <c r="B200" s="505" t="str">
        <f>B186</f>
        <v>Entidad que certifica Hrs. de vuelo
TIMBRE Y FIRMA</v>
      </c>
      <c r="C200" s="505"/>
      <c r="D200" s="505"/>
      <c r="E200" s="506"/>
      <c r="F200" s="490" t="str">
        <f>F186</f>
        <v>TOTAL A LA FECHA</v>
      </c>
      <c r="G200" s="491"/>
      <c r="H200" s="492"/>
      <c r="I200" s="31">
        <f t="shared" ref="I200:Q200" si="201">IF(SUM(I198:I199)=0," ",SUM(I198:I199))</f>
        <v>6.25</v>
      </c>
      <c r="J200" s="27">
        <f t="shared" si="201"/>
        <v>6.25</v>
      </c>
      <c r="K200" s="24" t="str">
        <f t="shared" si="201"/>
        <v xml:space="preserve"> </v>
      </c>
      <c r="L200" s="25" t="str">
        <f t="shared" si="201"/>
        <v xml:space="preserve"> </v>
      </c>
      <c r="M200" s="24" t="str">
        <f t="shared" si="201"/>
        <v xml:space="preserve"> </v>
      </c>
      <c r="N200" s="25" t="str">
        <f t="shared" si="201"/>
        <v xml:space="preserve"> </v>
      </c>
      <c r="O200" s="24" t="str">
        <f t="shared" si="201"/>
        <v xml:space="preserve"> </v>
      </c>
      <c r="P200" s="25" t="str">
        <f t="shared" si="201"/>
        <v xml:space="preserve"> </v>
      </c>
      <c r="Q200" s="26" t="str">
        <f t="shared" si="201"/>
        <v xml:space="preserve"> </v>
      </c>
      <c r="R200" s="321"/>
      <c r="S200" s="27" t="str">
        <f t="shared" ref="S200:AG200" si="202">IF(SUM(S198:S199)=0," ",SUM(S198:S199))</f>
        <v xml:space="preserve"> </v>
      </c>
      <c r="T200" s="24">
        <f t="shared" si="202"/>
        <v>8.75</v>
      </c>
      <c r="U200" s="24">
        <f t="shared" si="202"/>
        <v>10</v>
      </c>
      <c r="V200" s="24">
        <f t="shared" si="202"/>
        <v>2.5</v>
      </c>
      <c r="W200" s="25" t="str">
        <f t="shared" si="202"/>
        <v xml:space="preserve"> </v>
      </c>
      <c r="X200" s="24" t="str">
        <f t="shared" si="202"/>
        <v xml:space="preserve"> </v>
      </c>
      <c r="Y200" s="25">
        <f t="shared" si="202"/>
        <v>2.5</v>
      </c>
      <c r="Z200" s="24" t="str">
        <f t="shared" si="202"/>
        <v xml:space="preserve"> </v>
      </c>
      <c r="AA200" s="25">
        <f t="shared" si="202"/>
        <v>3.75</v>
      </c>
      <c r="AB200" s="26" t="str">
        <f t="shared" si="202"/>
        <v xml:space="preserve"> </v>
      </c>
      <c r="AC200" s="323">
        <f t="shared" si="202"/>
        <v>9</v>
      </c>
      <c r="AD200" s="28" t="str">
        <f t="shared" si="202"/>
        <v xml:space="preserve"> </v>
      </c>
      <c r="AE200" s="28">
        <f t="shared" si="202"/>
        <v>9</v>
      </c>
      <c r="AF200" s="30" t="str">
        <f t="shared" si="202"/>
        <v xml:space="preserve"> </v>
      </c>
      <c r="AG200" s="32">
        <f t="shared" si="202"/>
        <v>11</v>
      </c>
      <c r="AH200" s="485" t="str">
        <f>AH186</f>
        <v>_____________________________
FIRMA PILOTO</v>
      </c>
      <c r="AI200" s="486"/>
      <c r="AJ200" s="486"/>
      <c r="AK200" s="181">
        <f>A198</f>
        <v>14</v>
      </c>
      <c r="AL200" s="132"/>
      <c r="AM200" s="132"/>
      <c r="AN200" s="132"/>
      <c r="AT200" s="122" t="e">
        <f t="shared" si="190"/>
        <v>#N/A</v>
      </c>
      <c r="AU200" s="125" t="e">
        <f t="shared" si="191"/>
        <v>#N/A</v>
      </c>
      <c r="AV200" s="126" t="str">
        <f t="shared" ca="1" si="194"/>
        <v/>
      </c>
      <c r="AW200" s="122" t="e">
        <f t="shared" ca="1" si="195"/>
        <v>#N/A</v>
      </c>
      <c r="AX200" s="127" t="e">
        <f t="shared" ca="1" si="196"/>
        <v>#N/A</v>
      </c>
      <c r="AY200" s="100" t="e">
        <f t="shared" si="192"/>
        <v>#N/A</v>
      </c>
      <c r="AZ200" s="127" t="e">
        <f t="shared" si="193"/>
        <v>#N/A</v>
      </c>
      <c r="BA200" s="88"/>
      <c r="BC200" s="129"/>
    </row>
    <row r="201" spans="1:68" s="49" customFormat="1" ht="27.75" customHeight="1" x14ac:dyDescent="0.2">
      <c r="A201" s="29">
        <f>A196+1</f>
        <v>141</v>
      </c>
      <c r="B201" s="39"/>
      <c r="C201" s="40"/>
      <c r="D201" s="41"/>
      <c r="E201" s="42"/>
      <c r="F201" s="43"/>
      <c r="G201" s="44"/>
      <c r="H201" s="45"/>
      <c r="I201" s="310"/>
      <c r="J201" s="306"/>
      <c r="K201" s="307"/>
      <c r="L201" s="308"/>
      <c r="M201" s="307"/>
      <c r="N201" s="308"/>
      <c r="O201" s="307"/>
      <c r="P201" s="308"/>
      <c r="Q201" s="167"/>
      <c r="R201" s="314"/>
      <c r="S201" s="46"/>
      <c r="T201" s="47"/>
      <c r="U201" s="47"/>
      <c r="V201" s="48"/>
      <c r="W201" s="325"/>
      <c r="X201" s="307"/>
      <c r="Y201" s="308"/>
      <c r="Z201" s="307"/>
      <c r="AA201" s="308"/>
      <c r="AB201" s="167"/>
      <c r="AC201" s="311"/>
      <c r="AD201" s="312"/>
      <c r="AE201" s="312"/>
      <c r="AF201" s="313"/>
      <c r="AG201" s="317"/>
      <c r="AH201" s="167"/>
      <c r="AI201" s="478"/>
      <c r="AJ201" s="478"/>
      <c r="AK201" s="479"/>
      <c r="AL201" s="102"/>
      <c r="AM201" s="124" t="str">
        <f t="shared" ref="AM201:AM210" si="203">IF(B201=0," ",TEXT(B201,"MMM"))</f>
        <v xml:space="preserve"> </v>
      </c>
      <c r="AN201" s="97" t="str">
        <f t="shared" ref="AN201:AN210" si="204">IF(B201=0," ",YEAR(B201))</f>
        <v xml:space="preserve"> </v>
      </c>
      <c r="AO201" s="125"/>
      <c r="AP201" s="125"/>
      <c r="AQ201" s="125"/>
      <c r="AR201" s="125"/>
      <c r="AS201" s="125"/>
      <c r="AT201" s="122" t="e">
        <f t="shared" si="190"/>
        <v>#N/A</v>
      </c>
      <c r="AU201" s="125" t="e">
        <f t="shared" si="191"/>
        <v>#N/A</v>
      </c>
      <c r="AV201" s="126" t="str">
        <f t="shared" ca="1" si="194"/>
        <v/>
      </c>
      <c r="AW201" s="122" t="e">
        <f t="shared" ca="1" si="195"/>
        <v>#N/A</v>
      </c>
      <c r="AX201" s="127" t="e">
        <f t="shared" ca="1" si="196"/>
        <v>#N/A</v>
      </c>
      <c r="AY201" s="100" t="e">
        <f t="shared" si="192"/>
        <v>#N/A</v>
      </c>
      <c r="AZ201" s="127" t="e">
        <f t="shared" si="193"/>
        <v>#N/A</v>
      </c>
      <c r="BA201" s="88"/>
      <c r="BB201" s="125"/>
      <c r="BC201" s="129"/>
      <c r="BD201" s="125"/>
      <c r="BE201" s="125"/>
      <c r="BF201" s="125"/>
      <c r="BG201" s="125"/>
      <c r="BH201" s="125"/>
      <c r="BI201" s="125"/>
      <c r="BJ201" s="125"/>
      <c r="BK201" s="125"/>
      <c r="BL201" s="90"/>
      <c r="BM201" s="90"/>
      <c r="BN201" s="90"/>
      <c r="BO201" s="90"/>
      <c r="BP201" s="90"/>
    </row>
    <row r="202" spans="1:68" s="49" customFormat="1" ht="27.75" customHeight="1" x14ac:dyDescent="0.2">
      <c r="A202" s="22">
        <f>A201+1</f>
        <v>142</v>
      </c>
      <c r="B202" s="50"/>
      <c r="C202" s="51"/>
      <c r="D202" s="52"/>
      <c r="E202" s="53"/>
      <c r="F202" s="54"/>
      <c r="G202" s="55"/>
      <c r="H202" s="56"/>
      <c r="I202" s="304"/>
      <c r="J202" s="57"/>
      <c r="K202" s="58"/>
      <c r="L202" s="59"/>
      <c r="M202" s="58"/>
      <c r="N202" s="59"/>
      <c r="O202" s="58"/>
      <c r="P202" s="59"/>
      <c r="Q202" s="60"/>
      <c r="R202" s="315"/>
      <c r="S202" s="57"/>
      <c r="T202" s="58"/>
      <c r="U202" s="58"/>
      <c r="V202" s="60"/>
      <c r="W202" s="326"/>
      <c r="X202" s="58"/>
      <c r="Y202" s="59"/>
      <c r="Z202" s="58"/>
      <c r="AA202" s="59"/>
      <c r="AB202" s="60"/>
      <c r="AC202" s="61"/>
      <c r="AD202" s="62"/>
      <c r="AE202" s="62"/>
      <c r="AF202" s="63"/>
      <c r="AG202" s="318"/>
      <c r="AH202" s="60"/>
      <c r="AI202" s="476"/>
      <c r="AJ202" s="476"/>
      <c r="AK202" s="477"/>
      <c r="AL202" s="102"/>
      <c r="AM202" s="124" t="str">
        <f t="shared" si="203"/>
        <v xml:space="preserve"> </v>
      </c>
      <c r="AN202" s="97" t="str">
        <f t="shared" si="204"/>
        <v xml:space="preserve"> </v>
      </c>
      <c r="AO202" s="125"/>
      <c r="AP202" s="125"/>
      <c r="AQ202" s="125"/>
      <c r="AR202" s="125"/>
      <c r="AS202" s="125"/>
      <c r="AT202" s="122" t="e">
        <f t="shared" si="190"/>
        <v>#N/A</v>
      </c>
      <c r="AU202" s="125" t="e">
        <f t="shared" si="191"/>
        <v>#N/A</v>
      </c>
      <c r="AV202" s="126" t="str">
        <f t="shared" ca="1" si="194"/>
        <v/>
      </c>
      <c r="AW202" s="122" t="e">
        <f t="shared" ca="1" si="195"/>
        <v>#N/A</v>
      </c>
      <c r="AX202" s="127" t="e">
        <f t="shared" ca="1" si="196"/>
        <v>#N/A</v>
      </c>
      <c r="AY202" s="100" t="e">
        <f t="shared" si="192"/>
        <v>#N/A</v>
      </c>
      <c r="AZ202" s="127" t="e">
        <f t="shared" si="193"/>
        <v>#N/A</v>
      </c>
      <c r="BA202" s="88"/>
      <c r="BB202" s="125"/>
      <c r="BC202" s="129"/>
      <c r="BD202" s="125"/>
      <c r="BE202" s="125"/>
      <c r="BF202" s="125"/>
      <c r="BG202" s="125"/>
      <c r="BH202" s="125"/>
      <c r="BI202" s="125"/>
      <c r="BJ202" s="125"/>
      <c r="BK202" s="125"/>
      <c r="BL202" s="90"/>
      <c r="BM202" s="90"/>
      <c r="BN202" s="90"/>
      <c r="BO202" s="90"/>
      <c r="BP202" s="90"/>
    </row>
    <row r="203" spans="1:68" s="49" customFormat="1" ht="27.75" customHeight="1" x14ac:dyDescent="0.2">
      <c r="A203" s="22">
        <f t="shared" ref="A203:A210" si="205">A202+1</f>
        <v>143</v>
      </c>
      <c r="B203" s="50"/>
      <c r="C203" s="51"/>
      <c r="D203" s="52"/>
      <c r="E203" s="53"/>
      <c r="F203" s="54"/>
      <c r="G203" s="55"/>
      <c r="H203" s="56"/>
      <c r="I203" s="304"/>
      <c r="J203" s="57"/>
      <c r="K203" s="58"/>
      <c r="L203" s="59"/>
      <c r="M203" s="58"/>
      <c r="N203" s="59"/>
      <c r="O203" s="58"/>
      <c r="P203" s="59"/>
      <c r="Q203" s="60"/>
      <c r="R203" s="315"/>
      <c r="S203" s="57"/>
      <c r="T203" s="58"/>
      <c r="U203" s="58"/>
      <c r="V203" s="60"/>
      <c r="W203" s="326"/>
      <c r="X203" s="58"/>
      <c r="Y203" s="59"/>
      <c r="Z203" s="58"/>
      <c r="AA203" s="59"/>
      <c r="AB203" s="60"/>
      <c r="AC203" s="61"/>
      <c r="AD203" s="62"/>
      <c r="AE203" s="62"/>
      <c r="AF203" s="63"/>
      <c r="AG203" s="318"/>
      <c r="AH203" s="60"/>
      <c r="AI203" s="476"/>
      <c r="AJ203" s="476"/>
      <c r="AK203" s="477"/>
      <c r="AL203" s="102"/>
      <c r="AM203" s="124" t="str">
        <f t="shared" si="203"/>
        <v xml:space="preserve"> </v>
      </c>
      <c r="AN203" s="97" t="str">
        <f t="shared" si="204"/>
        <v xml:space="preserve"> </v>
      </c>
      <c r="AO203" s="125"/>
      <c r="AP203" s="125"/>
      <c r="AQ203" s="125"/>
      <c r="AR203" s="125"/>
      <c r="AS203" s="125"/>
      <c r="AT203" s="122" t="e">
        <f t="shared" si="190"/>
        <v>#N/A</v>
      </c>
      <c r="AU203" s="125" t="e">
        <f t="shared" si="191"/>
        <v>#N/A</v>
      </c>
      <c r="AV203" s="126" t="str">
        <f t="shared" ca="1" si="194"/>
        <v/>
      </c>
      <c r="AW203" s="122" t="e">
        <f t="shared" ca="1" si="195"/>
        <v>#N/A</v>
      </c>
      <c r="AX203" s="127" t="e">
        <f t="shared" ca="1" si="196"/>
        <v>#N/A</v>
      </c>
      <c r="AY203" s="100" t="e">
        <f>IF(S279=0,NA(),S279)</f>
        <v>#N/A</v>
      </c>
      <c r="AZ203" s="127" t="e">
        <f t="shared" si="193"/>
        <v>#N/A</v>
      </c>
      <c r="BA203" s="88"/>
      <c r="BB203" s="125"/>
      <c r="BC203" s="129"/>
      <c r="BD203" s="125"/>
      <c r="BE203" s="125"/>
      <c r="BF203" s="125"/>
      <c r="BG203" s="125"/>
      <c r="BH203" s="125"/>
      <c r="BI203" s="125"/>
      <c r="BJ203" s="125"/>
      <c r="BK203" s="125"/>
      <c r="BL203" s="90"/>
      <c r="BM203" s="90"/>
      <c r="BN203" s="90"/>
      <c r="BO203" s="90"/>
      <c r="BP203" s="90"/>
    </row>
    <row r="204" spans="1:68" s="49" customFormat="1" ht="27.75" customHeight="1" x14ac:dyDescent="0.2">
      <c r="A204" s="22">
        <f t="shared" si="205"/>
        <v>144</v>
      </c>
      <c r="B204" s="50"/>
      <c r="C204" s="51"/>
      <c r="D204" s="52"/>
      <c r="E204" s="53"/>
      <c r="F204" s="54"/>
      <c r="G204" s="55"/>
      <c r="H204" s="56"/>
      <c r="I204" s="304"/>
      <c r="J204" s="57"/>
      <c r="K204" s="58"/>
      <c r="L204" s="59"/>
      <c r="M204" s="58"/>
      <c r="N204" s="59"/>
      <c r="O204" s="58"/>
      <c r="P204" s="59"/>
      <c r="Q204" s="60"/>
      <c r="R204" s="315"/>
      <c r="S204" s="57"/>
      <c r="T204" s="58"/>
      <c r="U204" s="58"/>
      <c r="V204" s="60"/>
      <c r="W204" s="326"/>
      <c r="X204" s="58"/>
      <c r="Y204" s="59"/>
      <c r="Z204" s="58"/>
      <c r="AA204" s="59"/>
      <c r="AB204" s="60"/>
      <c r="AC204" s="61"/>
      <c r="AD204" s="62"/>
      <c r="AE204" s="62"/>
      <c r="AF204" s="63"/>
      <c r="AG204" s="318"/>
      <c r="AH204" s="60"/>
      <c r="AI204" s="476"/>
      <c r="AJ204" s="476"/>
      <c r="AK204" s="477"/>
      <c r="AL204" s="102"/>
      <c r="AM204" s="124" t="str">
        <f t="shared" si="203"/>
        <v xml:space="preserve"> </v>
      </c>
      <c r="AN204" s="97" t="str">
        <f t="shared" si="204"/>
        <v xml:space="preserve"> </v>
      </c>
      <c r="AO204" s="125"/>
      <c r="AP204" s="125"/>
      <c r="AQ204" s="125"/>
      <c r="AR204" s="125"/>
      <c r="AS204" s="125"/>
      <c r="AT204" s="122" t="e">
        <f t="shared" si="190"/>
        <v>#N/A</v>
      </c>
      <c r="AU204" s="125" t="e">
        <f t="shared" si="191"/>
        <v>#N/A</v>
      </c>
      <c r="AV204" s="126" t="str">
        <f t="shared" ca="1" si="194"/>
        <v/>
      </c>
      <c r="AW204" s="122" t="e">
        <f t="shared" ca="1" si="195"/>
        <v>#N/A</v>
      </c>
      <c r="AX204" s="127" t="e">
        <f t="shared" ca="1" si="196"/>
        <v>#N/A</v>
      </c>
      <c r="AY204" s="100" t="e">
        <f>IF(S280=0,NA(),S280)</f>
        <v>#N/A</v>
      </c>
      <c r="AZ204" s="127" t="e">
        <f t="shared" si="193"/>
        <v>#N/A</v>
      </c>
      <c r="BA204" s="88"/>
      <c r="BB204" s="125"/>
      <c r="BC204" s="129"/>
      <c r="BD204" s="125"/>
      <c r="BE204" s="125"/>
      <c r="BF204" s="125"/>
      <c r="BG204" s="125"/>
      <c r="BH204" s="125"/>
      <c r="BI204" s="125"/>
      <c r="BJ204" s="125"/>
      <c r="BK204" s="125"/>
      <c r="BL204" s="90"/>
      <c r="BM204" s="90"/>
      <c r="BN204" s="90"/>
      <c r="BO204" s="90"/>
      <c r="BP204" s="90"/>
    </row>
    <row r="205" spans="1:68" s="49" customFormat="1" ht="27.75" customHeight="1" x14ac:dyDescent="0.2">
      <c r="A205" s="22">
        <f t="shared" si="205"/>
        <v>145</v>
      </c>
      <c r="B205" s="50"/>
      <c r="C205" s="51"/>
      <c r="D205" s="52"/>
      <c r="E205" s="53"/>
      <c r="F205" s="54"/>
      <c r="G205" s="55"/>
      <c r="H205" s="56"/>
      <c r="I205" s="304"/>
      <c r="J205" s="57"/>
      <c r="K205" s="58"/>
      <c r="L205" s="59"/>
      <c r="M205" s="58"/>
      <c r="N205" s="59"/>
      <c r="O205" s="58"/>
      <c r="P205" s="59"/>
      <c r="Q205" s="60"/>
      <c r="R205" s="315"/>
      <c r="S205" s="57"/>
      <c r="T205" s="58"/>
      <c r="U205" s="58"/>
      <c r="V205" s="60"/>
      <c r="W205" s="326"/>
      <c r="X205" s="58"/>
      <c r="Y205" s="59"/>
      <c r="Z205" s="58"/>
      <c r="AA205" s="59"/>
      <c r="AB205" s="60"/>
      <c r="AC205" s="61"/>
      <c r="AD205" s="62"/>
      <c r="AE205" s="62"/>
      <c r="AF205" s="63"/>
      <c r="AG205" s="318"/>
      <c r="AH205" s="60"/>
      <c r="AI205" s="476"/>
      <c r="AJ205" s="476"/>
      <c r="AK205" s="477"/>
      <c r="AL205" s="102"/>
      <c r="AM205" s="124" t="str">
        <f t="shared" si="203"/>
        <v xml:space="preserve"> </v>
      </c>
      <c r="AN205" s="97" t="str">
        <f t="shared" si="204"/>
        <v xml:space="preserve"> </v>
      </c>
      <c r="AO205" s="125"/>
      <c r="AP205" s="125"/>
      <c r="AQ205" s="125"/>
      <c r="AR205" s="125"/>
      <c r="AS205" s="125"/>
      <c r="AT205" s="122" t="e">
        <f t="shared" ref="AT205:AT214" si="206">IF(ISBLANK($B285),NA(),$B285)</f>
        <v>#N/A</v>
      </c>
      <c r="AU205" s="125" t="e">
        <f t="shared" ref="AU205:AU214" si="207">IF(ISBLANK($I285),NA(),$I285)</f>
        <v>#N/A</v>
      </c>
      <c r="AV205" s="126" t="str">
        <f t="shared" ca="1" si="194"/>
        <v/>
      </c>
      <c r="AW205" s="122" t="e">
        <f t="shared" ca="1" si="195"/>
        <v>#N/A</v>
      </c>
      <c r="AX205" s="127" t="e">
        <f t="shared" ca="1" si="196"/>
        <v>#N/A</v>
      </c>
      <c r="AY205" s="100" t="e">
        <f>IF(S285=0,NA(),S285)</f>
        <v>#N/A</v>
      </c>
      <c r="AZ205" s="127" t="e">
        <f>IF(V285=0,NA(),V285)</f>
        <v>#N/A</v>
      </c>
      <c r="BA205" s="88"/>
      <c r="BB205" s="125"/>
      <c r="BC205" s="129"/>
      <c r="BD205" s="125"/>
      <c r="BE205" s="125"/>
      <c r="BF205" s="125"/>
      <c r="BG205" s="125"/>
      <c r="BH205" s="125"/>
      <c r="BI205" s="125"/>
      <c r="BJ205" s="125"/>
      <c r="BK205" s="125"/>
      <c r="BL205" s="90"/>
      <c r="BM205" s="90"/>
      <c r="BN205" s="90"/>
      <c r="BO205" s="90"/>
      <c r="BP205" s="90"/>
    </row>
    <row r="206" spans="1:68" s="49" customFormat="1" ht="27.75" customHeight="1" x14ac:dyDescent="0.2">
      <c r="A206" s="22">
        <f t="shared" si="205"/>
        <v>146</v>
      </c>
      <c r="B206" s="50"/>
      <c r="C206" s="51"/>
      <c r="D206" s="52"/>
      <c r="E206" s="53"/>
      <c r="F206" s="54"/>
      <c r="G206" s="55"/>
      <c r="H206" s="56"/>
      <c r="I206" s="304"/>
      <c r="J206" s="57"/>
      <c r="K206" s="58"/>
      <c r="L206" s="59"/>
      <c r="M206" s="58"/>
      <c r="N206" s="59"/>
      <c r="O206" s="58"/>
      <c r="P206" s="59"/>
      <c r="Q206" s="60"/>
      <c r="R206" s="315"/>
      <c r="S206" s="57"/>
      <c r="T206" s="58"/>
      <c r="U206" s="58"/>
      <c r="V206" s="60"/>
      <c r="W206" s="326"/>
      <c r="X206" s="58"/>
      <c r="Y206" s="59"/>
      <c r="Z206" s="58"/>
      <c r="AA206" s="59"/>
      <c r="AB206" s="60"/>
      <c r="AC206" s="61"/>
      <c r="AD206" s="62"/>
      <c r="AE206" s="62"/>
      <c r="AF206" s="63"/>
      <c r="AG206" s="318"/>
      <c r="AH206" s="60"/>
      <c r="AI206" s="476"/>
      <c r="AJ206" s="476"/>
      <c r="AK206" s="477"/>
      <c r="AL206" s="102"/>
      <c r="AM206" s="124" t="str">
        <f t="shared" si="203"/>
        <v xml:space="preserve"> </v>
      </c>
      <c r="AN206" s="97" t="str">
        <f t="shared" si="204"/>
        <v xml:space="preserve"> </v>
      </c>
      <c r="AO206" s="125"/>
      <c r="AP206" s="125"/>
      <c r="AQ206" s="125"/>
      <c r="AR206" s="125"/>
      <c r="AS206" s="125"/>
      <c r="AT206" s="122" t="e">
        <f t="shared" si="206"/>
        <v>#N/A</v>
      </c>
      <c r="AU206" s="125" t="e">
        <f t="shared" si="207"/>
        <v>#N/A</v>
      </c>
      <c r="AV206" s="126" t="str">
        <f t="shared" ca="1" si="194"/>
        <v/>
      </c>
      <c r="AW206" s="122" t="e">
        <f t="shared" ca="1" si="195"/>
        <v>#N/A</v>
      </c>
      <c r="AX206" s="127" t="e">
        <f t="shared" ca="1" si="196"/>
        <v>#N/A</v>
      </c>
      <c r="AY206" s="100" t="e">
        <f t="shared" ref="AY206:AY214" si="208">IF(S286=0,NA(),S286)</f>
        <v>#N/A</v>
      </c>
      <c r="AZ206" s="127" t="e">
        <f t="shared" ref="AZ206:AZ214" si="209">IF(V286=0,NA(),V286)</f>
        <v>#N/A</v>
      </c>
      <c r="BA206" s="88"/>
      <c r="BB206" s="125"/>
      <c r="BC206" s="129"/>
      <c r="BD206" s="125"/>
      <c r="BE206" s="125"/>
      <c r="BF206" s="125"/>
      <c r="BG206" s="125"/>
      <c r="BH206" s="125"/>
      <c r="BI206" s="125"/>
      <c r="BJ206" s="125"/>
      <c r="BK206" s="125"/>
      <c r="BL206" s="90"/>
      <c r="BM206" s="90"/>
      <c r="BN206" s="90"/>
      <c r="BO206" s="90"/>
      <c r="BP206" s="90"/>
    </row>
    <row r="207" spans="1:68" s="49" customFormat="1" ht="27.75" customHeight="1" x14ac:dyDescent="0.2">
      <c r="A207" s="22">
        <f>A206+1</f>
        <v>147</v>
      </c>
      <c r="B207" s="50"/>
      <c r="C207" s="51"/>
      <c r="D207" s="52"/>
      <c r="E207" s="53"/>
      <c r="F207" s="54"/>
      <c r="G207" s="55"/>
      <c r="H207" s="56"/>
      <c r="I207" s="304"/>
      <c r="J207" s="57"/>
      <c r="K207" s="58"/>
      <c r="L207" s="59"/>
      <c r="M207" s="58"/>
      <c r="N207" s="59"/>
      <c r="O207" s="58"/>
      <c r="P207" s="59"/>
      <c r="Q207" s="60"/>
      <c r="R207" s="315"/>
      <c r="S207" s="57"/>
      <c r="T207" s="58"/>
      <c r="U207" s="58"/>
      <c r="V207" s="60"/>
      <c r="W207" s="326"/>
      <c r="X207" s="58"/>
      <c r="Y207" s="59"/>
      <c r="Z207" s="58"/>
      <c r="AA207" s="59"/>
      <c r="AB207" s="60"/>
      <c r="AC207" s="61"/>
      <c r="AD207" s="62"/>
      <c r="AE207" s="62"/>
      <c r="AF207" s="63"/>
      <c r="AG207" s="318"/>
      <c r="AH207" s="60"/>
      <c r="AI207" s="476"/>
      <c r="AJ207" s="476"/>
      <c r="AK207" s="477"/>
      <c r="AL207" s="102"/>
      <c r="AM207" s="124" t="str">
        <f t="shared" si="203"/>
        <v xml:space="preserve"> </v>
      </c>
      <c r="AN207" s="97" t="str">
        <f t="shared" si="204"/>
        <v xml:space="preserve"> </v>
      </c>
      <c r="AO207" s="125"/>
      <c r="AP207" s="125"/>
      <c r="AQ207" s="125"/>
      <c r="AR207" s="125"/>
      <c r="AS207" s="125"/>
      <c r="AT207" s="122" t="e">
        <f t="shared" si="206"/>
        <v>#N/A</v>
      </c>
      <c r="AU207" s="125" t="e">
        <f t="shared" si="207"/>
        <v>#N/A</v>
      </c>
      <c r="AV207" s="126" t="str">
        <f t="shared" ca="1" si="194"/>
        <v/>
      </c>
      <c r="AW207" s="122" t="e">
        <f t="shared" ca="1" si="195"/>
        <v>#N/A</v>
      </c>
      <c r="AX207" s="127" t="e">
        <f t="shared" ca="1" si="196"/>
        <v>#N/A</v>
      </c>
      <c r="AY207" s="100" t="e">
        <f t="shared" si="208"/>
        <v>#N/A</v>
      </c>
      <c r="AZ207" s="127" t="e">
        <f t="shared" si="209"/>
        <v>#N/A</v>
      </c>
      <c r="BA207" s="88"/>
      <c r="BB207" s="125"/>
      <c r="BC207" s="129"/>
      <c r="BD207" s="125"/>
      <c r="BE207" s="125"/>
      <c r="BF207" s="125"/>
      <c r="BG207" s="125"/>
      <c r="BH207" s="125"/>
      <c r="BI207" s="125"/>
      <c r="BJ207" s="125"/>
      <c r="BK207" s="125"/>
      <c r="BL207" s="90"/>
      <c r="BM207" s="90"/>
      <c r="BN207" s="90"/>
      <c r="BO207" s="90"/>
      <c r="BP207" s="90"/>
    </row>
    <row r="208" spans="1:68" s="49" customFormat="1" ht="27.75" customHeight="1" x14ac:dyDescent="0.2">
      <c r="A208" s="22">
        <f t="shared" si="205"/>
        <v>148</v>
      </c>
      <c r="B208" s="50"/>
      <c r="C208" s="51"/>
      <c r="D208" s="52"/>
      <c r="E208" s="53"/>
      <c r="F208" s="54"/>
      <c r="G208" s="55"/>
      <c r="H208" s="56"/>
      <c r="I208" s="304"/>
      <c r="J208" s="57"/>
      <c r="K208" s="58"/>
      <c r="L208" s="59"/>
      <c r="M208" s="58"/>
      <c r="N208" s="59"/>
      <c r="O208" s="58"/>
      <c r="P208" s="59"/>
      <c r="Q208" s="60"/>
      <c r="R208" s="315"/>
      <c r="S208" s="57"/>
      <c r="T208" s="58"/>
      <c r="U208" s="58"/>
      <c r="V208" s="60"/>
      <c r="W208" s="326"/>
      <c r="X208" s="58"/>
      <c r="Y208" s="59"/>
      <c r="Z208" s="58"/>
      <c r="AA208" s="59"/>
      <c r="AB208" s="60"/>
      <c r="AC208" s="61"/>
      <c r="AD208" s="62"/>
      <c r="AE208" s="62"/>
      <c r="AF208" s="63"/>
      <c r="AG208" s="318"/>
      <c r="AH208" s="60"/>
      <c r="AI208" s="476"/>
      <c r="AJ208" s="476"/>
      <c r="AK208" s="477"/>
      <c r="AL208" s="102"/>
      <c r="AM208" s="124" t="str">
        <f t="shared" si="203"/>
        <v xml:space="preserve"> </v>
      </c>
      <c r="AN208" s="97" t="str">
        <f t="shared" si="204"/>
        <v xml:space="preserve"> </v>
      </c>
      <c r="AO208" s="125"/>
      <c r="AP208" s="125"/>
      <c r="AQ208" s="125"/>
      <c r="AR208" s="125"/>
      <c r="AS208" s="125"/>
      <c r="AT208" s="122" t="e">
        <f t="shared" si="206"/>
        <v>#N/A</v>
      </c>
      <c r="AU208" s="125" t="e">
        <f t="shared" si="207"/>
        <v>#N/A</v>
      </c>
      <c r="AV208" s="126" t="str">
        <f t="shared" ca="1" si="194"/>
        <v/>
      </c>
      <c r="AW208" s="122" t="e">
        <f t="shared" ca="1" si="195"/>
        <v>#N/A</v>
      </c>
      <c r="AX208" s="127" t="e">
        <f t="shared" ca="1" si="196"/>
        <v>#N/A</v>
      </c>
      <c r="AY208" s="100" t="e">
        <f t="shared" si="208"/>
        <v>#N/A</v>
      </c>
      <c r="AZ208" s="127" t="e">
        <f t="shared" si="209"/>
        <v>#N/A</v>
      </c>
      <c r="BA208" s="88"/>
      <c r="BB208" s="125"/>
      <c r="BC208" s="129"/>
      <c r="BD208" s="125"/>
      <c r="BE208" s="125"/>
      <c r="BF208" s="125"/>
      <c r="BG208" s="125"/>
      <c r="BH208" s="125"/>
      <c r="BI208" s="125"/>
      <c r="BJ208" s="125"/>
      <c r="BK208" s="125"/>
      <c r="BL208" s="90"/>
      <c r="BM208" s="90"/>
      <c r="BN208" s="90"/>
      <c r="BO208" s="90"/>
      <c r="BP208" s="90"/>
    </row>
    <row r="209" spans="1:68" s="49" customFormat="1" ht="27.75" customHeight="1" x14ac:dyDescent="0.2">
      <c r="A209" s="22">
        <f t="shared" si="205"/>
        <v>149</v>
      </c>
      <c r="B209" s="50"/>
      <c r="C209" s="51"/>
      <c r="D209" s="52"/>
      <c r="E209" s="53"/>
      <c r="F209" s="54"/>
      <c r="G209" s="55"/>
      <c r="H209" s="56"/>
      <c r="I209" s="304"/>
      <c r="J209" s="57"/>
      <c r="K209" s="58"/>
      <c r="L209" s="59"/>
      <c r="M209" s="58"/>
      <c r="N209" s="59"/>
      <c r="O209" s="58"/>
      <c r="P209" s="59"/>
      <c r="Q209" s="60"/>
      <c r="R209" s="315"/>
      <c r="S209" s="57"/>
      <c r="T209" s="58"/>
      <c r="U209" s="58"/>
      <c r="V209" s="60"/>
      <c r="W209" s="326"/>
      <c r="X209" s="58"/>
      <c r="Y209" s="59"/>
      <c r="Z209" s="58"/>
      <c r="AA209" s="59"/>
      <c r="AB209" s="60"/>
      <c r="AC209" s="61"/>
      <c r="AD209" s="62"/>
      <c r="AE209" s="62"/>
      <c r="AF209" s="63"/>
      <c r="AG209" s="318"/>
      <c r="AH209" s="60"/>
      <c r="AI209" s="476"/>
      <c r="AJ209" s="476"/>
      <c r="AK209" s="477"/>
      <c r="AL209" s="102"/>
      <c r="AM209" s="124" t="str">
        <f t="shared" si="203"/>
        <v xml:space="preserve"> </v>
      </c>
      <c r="AN209" s="97" t="str">
        <f t="shared" si="204"/>
        <v xml:space="preserve"> </v>
      </c>
      <c r="AO209" s="125"/>
      <c r="AP209" s="125"/>
      <c r="AQ209" s="125"/>
      <c r="AR209" s="125"/>
      <c r="AS209" s="125"/>
      <c r="AT209" s="122" t="e">
        <f t="shared" si="206"/>
        <v>#N/A</v>
      </c>
      <c r="AU209" s="125" t="e">
        <f t="shared" si="207"/>
        <v>#N/A</v>
      </c>
      <c r="AV209" s="126" t="str">
        <f t="shared" ca="1" si="194"/>
        <v/>
      </c>
      <c r="AW209" s="122" t="e">
        <f t="shared" ca="1" si="195"/>
        <v>#N/A</v>
      </c>
      <c r="AX209" s="127" t="e">
        <f t="shared" ca="1" si="196"/>
        <v>#N/A</v>
      </c>
      <c r="AY209" s="100" t="e">
        <f t="shared" si="208"/>
        <v>#N/A</v>
      </c>
      <c r="AZ209" s="127" t="e">
        <f t="shared" si="209"/>
        <v>#N/A</v>
      </c>
      <c r="BA209" s="125"/>
      <c r="BB209" s="125"/>
      <c r="BC209" s="129"/>
      <c r="BD209" s="125"/>
      <c r="BE209" s="125"/>
      <c r="BF209" s="125"/>
      <c r="BG209" s="125"/>
      <c r="BH209" s="125"/>
      <c r="BI209" s="125"/>
      <c r="BJ209" s="125"/>
      <c r="BK209" s="125"/>
      <c r="BL209" s="90"/>
      <c r="BM209" s="90"/>
      <c r="BN209" s="90"/>
      <c r="BO209" s="90"/>
      <c r="BP209" s="90"/>
    </row>
    <row r="210" spans="1:68" s="49" customFormat="1" ht="27.75" customHeight="1" thickBot="1" x14ac:dyDescent="0.25">
      <c r="A210" s="23">
        <f t="shared" si="205"/>
        <v>150</v>
      </c>
      <c r="B210" s="64"/>
      <c r="C210" s="65"/>
      <c r="D210" s="66"/>
      <c r="E210" s="67"/>
      <c r="F210" s="68"/>
      <c r="G210" s="69"/>
      <c r="H210" s="70"/>
      <c r="I210" s="305"/>
      <c r="J210" s="71"/>
      <c r="K210" s="72"/>
      <c r="L210" s="73"/>
      <c r="M210" s="72"/>
      <c r="N210" s="73"/>
      <c r="O210" s="72"/>
      <c r="P210" s="73"/>
      <c r="Q210" s="74"/>
      <c r="R210" s="316"/>
      <c r="S210" s="71"/>
      <c r="T210" s="72"/>
      <c r="U210" s="72"/>
      <c r="V210" s="74"/>
      <c r="W210" s="327"/>
      <c r="X210" s="72"/>
      <c r="Y210" s="73"/>
      <c r="Z210" s="72"/>
      <c r="AA210" s="73"/>
      <c r="AB210" s="74"/>
      <c r="AC210" s="75"/>
      <c r="AD210" s="76"/>
      <c r="AE210" s="76"/>
      <c r="AF210" s="77"/>
      <c r="AG210" s="319"/>
      <c r="AH210" s="74"/>
      <c r="AI210" s="480"/>
      <c r="AJ210" s="480"/>
      <c r="AK210" s="481"/>
      <c r="AL210" s="102"/>
      <c r="AM210" s="124" t="str">
        <f t="shared" si="203"/>
        <v xml:space="preserve"> </v>
      </c>
      <c r="AN210" s="97" t="str">
        <f t="shared" si="204"/>
        <v xml:space="preserve"> </v>
      </c>
      <c r="AO210" s="125"/>
      <c r="AP210" s="125"/>
      <c r="AQ210" s="125"/>
      <c r="AR210" s="125"/>
      <c r="AS210" s="125"/>
      <c r="AT210" s="122" t="e">
        <f t="shared" si="206"/>
        <v>#N/A</v>
      </c>
      <c r="AU210" s="125" t="e">
        <f t="shared" si="207"/>
        <v>#N/A</v>
      </c>
      <c r="AV210" s="126" t="str">
        <f t="shared" ca="1" si="194"/>
        <v/>
      </c>
      <c r="AW210" s="122" t="e">
        <f t="shared" ca="1" si="195"/>
        <v>#N/A</v>
      </c>
      <c r="AX210" s="127" t="e">
        <f t="shared" ca="1" si="196"/>
        <v>#N/A</v>
      </c>
      <c r="AY210" s="100" t="e">
        <f t="shared" si="208"/>
        <v>#N/A</v>
      </c>
      <c r="AZ210" s="127" t="e">
        <f t="shared" si="209"/>
        <v>#N/A</v>
      </c>
      <c r="BA210" s="125"/>
      <c r="BB210" s="125"/>
      <c r="BC210" s="129"/>
      <c r="BD210" s="125"/>
      <c r="BE210" s="125"/>
      <c r="BF210" s="125"/>
      <c r="BG210" s="125"/>
      <c r="BH210" s="125"/>
      <c r="BI210" s="125"/>
      <c r="BJ210" s="125"/>
      <c r="BK210" s="125"/>
      <c r="BL210" s="90"/>
      <c r="BM210" s="90"/>
      <c r="BN210" s="90"/>
      <c r="BO210" s="90"/>
      <c r="BP210" s="90"/>
    </row>
    <row r="211" spans="1:68" ht="4.5" customHeight="1" thickBot="1" x14ac:dyDescent="0.25">
      <c r="A211" s="89">
        <f>AK214</f>
        <v>15</v>
      </c>
      <c r="B211" s="271"/>
      <c r="C211" s="271"/>
      <c r="D211" s="271"/>
      <c r="E211" s="271"/>
      <c r="F211" s="271"/>
      <c r="G211" s="271"/>
      <c r="H211" s="271"/>
      <c r="I211" s="271"/>
      <c r="J211" s="309"/>
      <c r="K211" s="309"/>
      <c r="L211" s="309"/>
      <c r="M211" s="309"/>
      <c r="N211" s="309"/>
      <c r="O211" s="309"/>
      <c r="P211" s="309"/>
      <c r="Q211" s="309"/>
      <c r="R211" s="309"/>
      <c r="S211" s="324"/>
      <c r="T211" s="324"/>
      <c r="U211" s="324"/>
      <c r="V211" s="324"/>
      <c r="W211" s="324"/>
      <c r="X211" s="324"/>
      <c r="Y211" s="324"/>
      <c r="Z211" s="324"/>
      <c r="AA211" s="324"/>
      <c r="AB211" s="324"/>
      <c r="AC211" s="309"/>
      <c r="AD211" s="272"/>
      <c r="AE211" s="273"/>
      <c r="AF211" s="272"/>
      <c r="AG211" s="274"/>
      <c r="AH211" s="474"/>
      <c r="AI211" s="475"/>
      <c r="AJ211" s="475"/>
      <c r="AK211" s="475"/>
      <c r="AL211" s="33"/>
      <c r="AM211" s="33"/>
      <c r="AN211" s="33"/>
      <c r="AT211" s="122" t="e">
        <f t="shared" si="206"/>
        <v>#N/A</v>
      </c>
      <c r="AU211" s="125" t="e">
        <f t="shared" si="207"/>
        <v>#N/A</v>
      </c>
      <c r="AV211" s="126" t="str">
        <f t="shared" ca="1" si="194"/>
        <v/>
      </c>
      <c r="AW211" s="122" t="e">
        <f t="shared" ca="1" si="195"/>
        <v>#N/A</v>
      </c>
      <c r="AX211" s="127" t="e">
        <f t="shared" ca="1" si="196"/>
        <v>#N/A</v>
      </c>
      <c r="AY211" s="100" t="e">
        <f t="shared" si="208"/>
        <v>#N/A</v>
      </c>
      <c r="AZ211" s="127" t="e">
        <f t="shared" si="209"/>
        <v>#N/A</v>
      </c>
      <c r="BC211" s="129"/>
    </row>
    <row r="212" spans="1:68" ht="26.25" customHeight="1" x14ac:dyDescent="0.2">
      <c r="A212" s="180">
        <f>A198+1</f>
        <v>15</v>
      </c>
      <c r="B212" s="501"/>
      <c r="C212" s="501"/>
      <c r="D212" s="501"/>
      <c r="E212" s="502"/>
      <c r="F212" s="493" t="str">
        <f>F198</f>
        <v>TOTAL DE ESTA PÁGINA</v>
      </c>
      <c r="G212" s="494"/>
      <c r="H212" s="495"/>
      <c r="I212" s="348" t="str">
        <f t="shared" ref="I212:Q212" si="210">IF(SUM(I201:I211)=0," ",SUM(I201:I211))</f>
        <v xml:space="preserve"> </v>
      </c>
      <c r="J212" s="349" t="str">
        <f t="shared" si="210"/>
        <v xml:space="preserve"> </v>
      </c>
      <c r="K212" s="350" t="str">
        <f t="shared" si="210"/>
        <v xml:space="preserve"> </v>
      </c>
      <c r="L212" s="351" t="str">
        <f t="shared" si="210"/>
        <v xml:space="preserve"> </v>
      </c>
      <c r="M212" s="350" t="str">
        <f t="shared" si="210"/>
        <v xml:space="preserve"> </v>
      </c>
      <c r="N212" s="351" t="str">
        <f t="shared" si="210"/>
        <v xml:space="preserve"> </v>
      </c>
      <c r="O212" s="350" t="str">
        <f t="shared" si="210"/>
        <v xml:space="preserve"> </v>
      </c>
      <c r="P212" s="351" t="str">
        <f t="shared" si="210"/>
        <v xml:space="preserve"> </v>
      </c>
      <c r="Q212" s="352" t="str">
        <f t="shared" si="210"/>
        <v xml:space="preserve"> </v>
      </c>
      <c r="R212" s="353"/>
      <c r="S212" s="349" t="str">
        <f t="shared" ref="S212:AB212" si="211">IF(SUM(S201:S211)=0," ",SUM(S201:S211))</f>
        <v xml:space="preserve"> </v>
      </c>
      <c r="T212" s="350" t="str">
        <f t="shared" si="211"/>
        <v xml:space="preserve"> </v>
      </c>
      <c r="U212" s="350" t="str">
        <f t="shared" si="211"/>
        <v xml:space="preserve"> </v>
      </c>
      <c r="V212" s="350" t="str">
        <f t="shared" si="211"/>
        <v xml:space="preserve"> </v>
      </c>
      <c r="W212" s="351" t="str">
        <f t="shared" si="211"/>
        <v xml:space="preserve"> </v>
      </c>
      <c r="X212" s="350" t="str">
        <f t="shared" si="211"/>
        <v xml:space="preserve"> </v>
      </c>
      <c r="Y212" s="351" t="str">
        <f t="shared" si="211"/>
        <v xml:space="preserve"> </v>
      </c>
      <c r="Z212" s="350" t="str">
        <f t="shared" si="211"/>
        <v xml:space="preserve"> </v>
      </c>
      <c r="AA212" s="351" t="str">
        <f t="shared" si="211"/>
        <v xml:space="preserve"> </v>
      </c>
      <c r="AB212" s="352" t="str">
        <f t="shared" si="211"/>
        <v xml:space="preserve"> </v>
      </c>
      <c r="AC212" s="354" t="str">
        <f>IF(SUM(AC201:AC210)=0," ",SUM(AC201:AC210))</f>
        <v xml:space="preserve"> </v>
      </c>
      <c r="AD212" s="355" t="str">
        <f>IF(SUM(AD201:AD210)=0," ",SUM(AD201:AD210))</f>
        <v xml:space="preserve"> </v>
      </c>
      <c r="AE212" s="355" t="str">
        <f>IF(SUM(AE201:AE210)=0," ",SUM(AE201:AE210))</f>
        <v xml:space="preserve"> </v>
      </c>
      <c r="AF212" s="356" t="str">
        <f>IF(SUM(AF201:AF210)=0," ",SUM(AF201:AF210))</f>
        <v xml:space="preserve"> </v>
      </c>
      <c r="AG212" s="357" t="str">
        <f>IF(SUM(AG201:AG210)=0," ",SUM(AG201:AG210))</f>
        <v xml:space="preserve"> </v>
      </c>
      <c r="AH212" s="482" t="str">
        <f>AH198</f>
        <v>Certifico que todos los datos en esta
bitácora son fidedignos</v>
      </c>
      <c r="AI212" s="483"/>
      <c r="AJ212" s="483"/>
      <c r="AK212" s="484"/>
      <c r="AL212" s="131"/>
      <c r="AM212" s="131"/>
      <c r="AN212" s="131"/>
      <c r="AT212" s="122" t="e">
        <f t="shared" si="206"/>
        <v>#N/A</v>
      </c>
      <c r="AU212" s="125" t="e">
        <f t="shared" si="207"/>
        <v>#N/A</v>
      </c>
      <c r="AV212" s="126" t="str">
        <f t="shared" ca="1" si="194"/>
        <v/>
      </c>
      <c r="AW212" s="122" t="e">
        <f t="shared" ca="1" si="195"/>
        <v>#N/A</v>
      </c>
      <c r="AX212" s="127" t="e">
        <f t="shared" ca="1" si="196"/>
        <v>#N/A</v>
      </c>
      <c r="AY212" s="100" t="e">
        <f t="shared" si="208"/>
        <v>#N/A</v>
      </c>
      <c r="AZ212" s="127" t="e">
        <f t="shared" si="209"/>
        <v>#N/A</v>
      </c>
      <c r="BA212" s="88"/>
      <c r="BC212" s="129"/>
    </row>
    <row r="213" spans="1:68" ht="26.25" customHeight="1" x14ac:dyDescent="0.2">
      <c r="A213" s="499"/>
      <c r="B213" s="503"/>
      <c r="C213" s="503"/>
      <c r="D213" s="503"/>
      <c r="E213" s="504"/>
      <c r="F213" s="496" t="str">
        <f>F199</f>
        <v>TOTAL PÁGINA ANTERIOR</v>
      </c>
      <c r="G213" s="497"/>
      <c r="H213" s="498"/>
      <c r="I213" s="358">
        <f>I200</f>
        <v>6.25</v>
      </c>
      <c r="J213" s="359">
        <f t="shared" ref="J213:Q213" si="212">J200</f>
        <v>6.25</v>
      </c>
      <c r="K213" s="360" t="str">
        <f t="shared" si="212"/>
        <v xml:space="preserve"> </v>
      </c>
      <c r="L213" s="361" t="str">
        <f t="shared" si="212"/>
        <v xml:space="preserve"> </v>
      </c>
      <c r="M213" s="360" t="str">
        <f t="shared" si="212"/>
        <v xml:space="preserve"> </v>
      </c>
      <c r="N213" s="361" t="str">
        <f t="shared" si="212"/>
        <v xml:space="preserve"> </v>
      </c>
      <c r="O213" s="360" t="str">
        <f t="shared" si="212"/>
        <v xml:space="preserve"> </v>
      </c>
      <c r="P213" s="361" t="str">
        <f t="shared" si="212"/>
        <v xml:space="preserve"> </v>
      </c>
      <c r="Q213" s="362" t="str">
        <f t="shared" si="212"/>
        <v xml:space="preserve"> </v>
      </c>
      <c r="R213" s="363"/>
      <c r="S213" s="359" t="str">
        <f t="shared" ref="S213:AG213" si="213">S200</f>
        <v xml:space="preserve"> </v>
      </c>
      <c r="T213" s="360">
        <f t="shared" si="213"/>
        <v>8.75</v>
      </c>
      <c r="U213" s="360">
        <f t="shared" si="213"/>
        <v>10</v>
      </c>
      <c r="V213" s="360">
        <f t="shared" si="213"/>
        <v>2.5</v>
      </c>
      <c r="W213" s="361" t="str">
        <f t="shared" si="213"/>
        <v xml:space="preserve"> </v>
      </c>
      <c r="X213" s="360" t="str">
        <f t="shared" si="213"/>
        <v xml:space="preserve"> </v>
      </c>
      <c r="Y213" s="361">
        <f t="shared" si="213"/>
        <v>2.5</v>
      </c>
      <c r="Z213" s="360" t="str">
        <f t="shared" si="213"/>
        <v xml:space="preserve"> </v>
      </c>
      <c r="AA213" s="361">
        <f t="shared" si="213"/>
        <v>3.75</v>
      </c>
      <c r="AB213" s="362" t="str">
        <f t="shared" si="213"/>
        <v xml:space="preserve"> </v>
      </c>
      <c r="AC213" s="364">
        <f t="shared" si="213"/>
        <v>9</v>
      </c>
      <c r="AD213" s="365" t="str">
        <f t="shared" si="213"/>
        <v xml:space="preserve"> </v>
      </c>
      <c r="AE213" s="365">
        <f t="shared" si="213"/>
        <v>9</v>
      </c>
      <c r="AF213" s="366" t="str">
        <f t="shared" si="213"/>
        <v xml:space="preserve"> </v>
      </c>
      <c r="AG213" s="367">
        <f t="shared" si="213"/>
        <v>11</v>
      </c>
      <c r="AH213" s="487"/>
      <c r="AI213" s="488"/>
      <c r="AJ213" s="488"/>
      <c r="AK213" s="489"/>
      <c r="AL213" s="131"/>
      <c r="AM213" s="131"/>
      <c r="AN213" s="131"/>
      <c r="AT213" s="122" t="e">
        <f t="shared" si="206"/>
        <v>#N/A</v>
      </c>
      <c r="AU213" s="125" t="e">
        <f t="shared" si="207"/>
        <v>#N/A</v>
      </c>
      <c r="AV213" s="126" t="str">
        <f t="shared" ca="1" si="194"/>
        <v/>
      </c>
      <c r="AW213" s="122" t="e">
        <f t="shared" ca="1" si="195"/>
        <v>#N/A</v>
      </c>
      <c r="AX213" s="127" t="e">
        <f t="shared" ca="1" si="196"/>
        <v>#N/A</v>
      </c>
      <c r="AY213" s="100" t="e">
        <f t="shared" si="208"/>
        <v>#N/A</v>
      </c>
      <c r="AZ213" s="127" t="e">
        <f t="shared" si="209"/>
        <v>#N/A</v>
      </c>
      <c r="BA213" s="88"/>
      <c r="BC213" s="129"/>
    </row>
    <row r="214" spans="1:68" ht="26.25" customHeight="1" thickBot="1" x14ac:dyDescent="0.25">
      <c r="A214" s="500"/>
      <c r="B214" s="505" t="str">
        <f>B200</f>
        <v>Entidad que certifica Hrs. de vuelo
TIMBRE Y FIRMA</v>
      </c>
      <c r="C214" s="505"/>
      <c r="D214" s="505"/>
      <c r="E214" s="506"/>
      <c r="F214" s="490" t="str">
        <f>F200</f>
        <v>TOTAL A LA FECHA</v>
      </c>
      <c r="G214" s="491"/>
      <c r="H214" s="492"/>
      <c r="I214" s="31">
        <f t="shared" ref="I214:Q214" si="214">IF(SUM(I212:I213)=0," ",SUM(I212:I213))</f>
        <v>6.25</v>
      </c>
      <c r="J214" s="27">
        <f t="shared" si="214"/>
        <v>6.25</v>
      </c>
      <c r="K214" s="24" t="str">
        <f t="shared" si="214"/>
        <v xml:space="preserve"> </v>
      </c>
      <c r="L214" s="25" t="str">
        <f t="shared" si="214"/>
        <v xml:space="preserve"> </v>
      </c>
      <c r="M214" s="24" t="str">
        <f t="shared" si="214"/>
        <v xml:space="preserve"> </v>
      </c>
      <c r="N214" s="25" t="str">
        <f t="shared" si="214"/>
        <v xml:space="preserve"> </v>
      </c>
      <c r="O214" s="24" t="str">
        <f t="shared" si="214"/>
        <v xml:space="preserve"> </v>
      </c>
      <c r="P214" s="25" t="str">
        <f t="shared" si="214"/>
        <v xml:space="preserve"> </v>
      </c>
      <c r="Q214" s="26" t="str">
        <f t="shared" si="214"/>
        <v xml:space="preserve"> </v>
      </c>
      <c r="R214" s="321"/>
      <c r="S214" s="27" t="str">
        <f t="shared" ref="S214:AG214" si="215">IF(SUM(S212:S213)=0," ",SUM(S212:S213))</f>
        <v xml:space="preserve"> </v>
      </c>
      <c r="T214" s="24">
        <f t="shared" si="215"/>
        <v>8.75</v>
      </c>
      <c r="U214" s="24">
        <f t="shared" si="215"/>
        <v>10</v>
      </c>
      <c r="V214" s="24">
        <f t="shared" si="215"/>
        <v>2.5</v>
      </c>
      <c r="W214" s="25" t="str">
        <f t="shared" si="215"/>
        <v xml:space="preserve"> </v>
      </c>
      <c r="X214" s="24" t="str">
        <f t="shared" si="215"/>
        <v xml:space="preserve"> </v>
      </c>
      <c r="Y214" s="25">
        <f t="shared" si="215"/>
        <v>2.5</v>
      </c>
      <c r="Z214" s="24" t="str">
        <f t="shared" si="215"/>
        <v xml:space="preserve"> </v>
      </c>
      <c r="AA214" s="25">
        <f t="shared" si="215"/>
        <v>3.75</v>
      </c>
      <c r="AB214" s="26" t="str">
        <f t="shared" si="215"/>
        <v xml:space="preserve"> </v>
      </c>
      <c r="AC214" s="323">
        <f t="shared" si="215"/>
        <v>9</v>
      </c>
      <c r="AD214" s="28" t="str">
        <f t="shared" si="215"/>
        <v xml:space="preserve"> </v>
      </c>
      <c r="AE214" s="28">
        <f t="shared" si="215"/>
        <v>9</v>
      </c>
      <c r="AF214" s="30" t="str">
        <f t="shared" si="215"/>
        <v xml:space="preserve"> </v>
      </c>
      <c r="AG214" s="32">
        <f t="shared" si="215"/>
        <v>11</v>
      </c>
      <c r="AH214" s="485" t="str">
        <f>AH200</f>
        <v>_____________________________
FIRMA PILOTO</v>
      </c>
      <c r="AI214" s="486"/>
      <c r="AJ214" s="486"/>
      <c r="AK214" s="181">
        <f>A212</f>
        <v>15</v>
      </c>
      <c r="AL214" s="132"/>
      <c r="AM214" s="132"/>
      <c r="AN214" s="132"/>
      <c r="AT214" s="122" t="e">
        <f t="shared" si="206"/>
        <v>#N/A</v>
      </c>
      <c r="AU214" s="125" t="e">
        <f t="shared" si="207"/>
        <v>#N/A</v>
      </c>
      <c r="AV214" s="126" t="str">
        <f t="shared" ca="1" si="194"/>
        <v/>
      </c>
      <c r="AW214" s="122" t="e">
        <f t="shared" ca="1" si="195"/>
        <v>#N/A</v>
      </c>
      <c r="AX214" s="127" t="e">
        <f t="shared" ca="1" si="196"/>
        <v>#N/A</v>
      </c>
      <c r="AY214" s="100" t="e">
        <f t="shared" si="208"/>
        <v>#N/A</v>
      </c>
      <c r="AZ214" s="127" t="e">
        <f t="shared" si="209"/>
        <v>#N/A</v>
      </c>
      <c r="BA214" s="88"/>
      <c r="BC214" s="129"/>
    </row>
    <row r="215" spans="1:68" s="49" customFormat="1" ht="27.75" customHeight="1" x14ac:dyDescent="0.2">
      <c r="A215" s="29">
        <f>A210+1</f>
        <v>151</v>
      </c>
      <c r="B215" s="39"/>
      <c r="C215" s="40"/>
      <c r="D215" s="41"/>
      <c r="E215" s="42"/>
      <c r="F215" s="43"/>
      <c r="G215" s="44"/>
      <c r="H215" s="45"/>
      <c r="I215" s="310"/>
      <c r="J215" s="306"/>
      <c r="K215" s="307"/>
      <c r="L215" s="308"/>
      <c r="M215" s="307"/>
      <c r="N215" s="308"/>
      <c r="O215" s="307"/>
      <c r="P215" s="308"/>
      <c r="Q215" s="167"/>
      <c r="R215" s="314"/>
      <c r="S215" s="46"/>
      <c r="T215" s="47"/>
      <c r="U215" s="47"/>
      <c r="V215" s="48"/>
      <c r="W215" s="325"/>
      <c r="X215" s="307"/>
      <c r="Y215" s="308"/>
      <c r="Z215" s="307"/>
      <c r="AA215" s="308"/>
      <c r="AB215" s="167"/>
      <c r="AC215" s="311"/>
      <c r="AD215" s="312"/>
      <c r="AE215" s="312"/>
      <c r="AF215" s="313"/>
      <c r="AG215" s="317"/>
      <c r="AH215" s="167"/>
      <c r="AI215" s="478"/>
      <c r="AJ215" s="478"/>
      <c r="AK215" s="479"/>
      <c r="AL215" s="102"/>
      <c r="AM215" s="124" t="str">
        <f t="shared" ref="AM215:AM224" si="216">IF(B215=0," ",TEXT(B215,"MMM"))</f>
        <v xml:space="preserve"> </v>
      </c>
      <c r="AN215" s="97" t="str">
        <f t="shared" ref="AN215:AN224" si="217">IF(B215=0," ",YEAR(B215))</f>
        <v xml:space="preserve"> </v>
      </c>
      <c r="AO215" s="125"/>
      <c r="AP215" s="125"/>
      <c r="AQ215" s="125"/>
      <c r="AR215" s="125"/>
      <c r="AS215" s="125"/>
      <c r="AT215" s="122" t="e">
        <f t="shared" ref="AT215:AT224" si="218">IF(ISBLANK($B299),NA(),$B299)</f>
        <v>#N/A</v>
      </c>
      <c r="AU215" s="125" t="e">
        <f t="shared" ref="AU215:AU224" si="219">IF(ISBLANK($I299),NA(),$I299)</f>
        <v>#N/A</v>
      </c>
      <c r="AV215" s="126" t="str">
        <f t="shared" ca="1" si="194"/>
        <v/>
      </c>
      <c r="AW215" s="122" t="e">
        <f t="shared" ca="1" si="195"/>
        <v>#N/A</v>
      </c>
      <c r="AX215" s="127" t="e">
        <f t="shared" ca="1" si="196"/>
        <v>#N/A</v>
      </c>
      <c r="AY215" s="100" t="e">
        <f>IF(S299=0,NA(),S299)</f>
        <v>#N/A</v>
      </c>
      <c r="AZ215" s="127" t="e">
        <f>IF(V299=0,NA(),V299)</f>
        <v>#N/A</v>
      </c>
      <c r="BA215" s="88"/>
      <c r="BB215" s="125"/>
      <c r="BC215" s="128"/>
      <c r="BD215" s="125"/>
      <c r="BE215" s="125"/>
      <c r="BF215" s="125"/>
      <c r="BG215" s="125"/>
      <c r="BH215" s="125"/>
      <c r="BI215" s="125"/>
      <c r="BJ215" s="125"/>
      <c r="BK215" s="125"/>
      <c r="BL215" s="90"/>
      <c r="BM215" s="90"/>
      <c r="BN215" s="90"/>
      <c r="BO215" s="90"/>
      <c r="BP215" s="90"/>
    </row>
    <row r="216" spans="1:68" s="49" customFormat="1" ht="27.75" customHeight="1" x14ac:dyDescent="0.2">
      <c r="A216" s="22">
        <f>A215+1</f>
        <v>152</v>
      </c>
      <c r="B216" s="50"/>
      <c r="C216" s="51"/>
      <c r="D216" s="52"/>
      <c r="E216" s="53"/>
      <c r="F216" s="54"/>
      <c r="G216" s="55"/>
      <c r="H216" s="56"/>
      <c r="I216" s="304"/>
      <c r="J216" s="57"/>
      <c r="K216" s="58"/>
      <c r="L216" s="59"/>
      <c r="M216" s="58"/>
      <c r="N216" s="59"/>
      <c r="O216" s="58"/>
      <c r="P216" s="59"/>
      <c r="Q216" s="60"/>
      <c r="R216" s="315"/>
      <c r="S216" s="57"/>
      <c r="T216" s="58"/>
      <c r="U216" s="58"/>
      <c r="V216" s="60"/>
      <c r="W216" s="326"/>
      <c r="X216" s="58"/>
      <c r="Y216" s="59"/>
      <c r="Z216" s="58"/>
      <c r="AA216" s="59"/>
      <c r="AB216" s="60"/>
      <c r="AC216" s="61"/>
      <c r="AD216" s="62"/>
      <c r="AE216" s="62"/>
      <c r="AF216" s="63"/>
      <c r="AG216" s="318"/>
      <c r="AH216" s="60"/>
      <c r="AI216" s="476"/>
      <c r="AJ216" s="476"/>
      <c r="AK216" s="477"/>
      <c r="AL216" s="102"/>
      <c r="AM216" s="124" t="str">
        <f t="shared" si="216"/>
        <v xml:space="preserve"> </v>
      </c>
      <c r="AN216" s="97" t="str">
        <f t="shared" si="217"/>
        <v xml:space="preserve"> </v>
      </c>
      <c r="AO216" s="125"/>
      <c r="AP216" s="125"/>
      <c r="AQ216" s="125"/>
      <c r="AR216" s="125"/>
      <c r="AS216" s="125"/>
      <c r="AT216" s="122" t="e">
        <f t="shared" si="218"/>
        <v>#N/A</v>
      </c>
      <c r="AU216" s="125" t="e">
        <f t="shared" si="219"/>
        <v>#N/A</v>
      </c>
      <c r="AV216" s="126" t="str">
        <f t="shared" ca="1" si="194"/>
        <v/>
      </c>
      <c r="AW216" s="122" t="e">
        <f t="shared" ca="1" si="195"/>
        <v>#N/A</v>
      </c>
      <c r="AX216" s="127" t="e">
        <f t="shared" ca="1" si="196"/>
        <v>#N/A</v>
      </c>
      <c r="AY216" s="100" t="e">
        <f t="shared" ref="AY216:AY224" si="220">IF(S300=0,NA(),S300)</f>
        <v>#N/A</v>
      </c>
      <c r="AZ216" s="127" t="e">
        <f t="shared" ref="AZ216:AZ224" si="221">IF(V300=0,NA(),V300)</f>
        <v>#N/A</v>
      </c>
      <c r="BA216" s="88"/>
      <c r="BB216" s="125"/>
      <c r="BC216" s="129"/>
      <c r="BD216" s="125"/>
      <c r="BE216" s="125"/>
      <c r="BF216" s="125"/>
      <c r="BG216" s="125"/>
      <c r="BH216" s="125"/>
      <c r="BI216" s="125"/>
      <c r="BJ216" s="125"/>
      <c r="BK216" s="125"/>
      <c r="BL216" s="90"/>
      <c r="BM216" s="90"/>
      <c r="BN216" s="90"/>
      <c r="BO216" s="90"/>
      <c r="BP216" s="90"/>
    </row>
    <row r="217" spans="1:68" s="49" customFormat="1" ht="27.75" customHeight="1" x14ac:dyDescent="0.2">
      <c r="A217" s="22">
        <f t="shared" ref="A217:A224" si="222">A216+1</f>
        <v>153</v>
      </c>
      <c r="B217" s="50"/>
      <c r="C217" s="51"/>
      <c r="D217" s="52"/>
      <c r="E217" s="53"/>
      <c r="F217" s="54"/>
      <c r="G217" s="55"/>
      <c r="H217" s="56"/>
      <c r="I217" s="304"/>
      <c r="J217" s="57"/>
      <c r="K217" s="58"/>
      <c r="L217" s="59"/>
      <c r="M217" s="58"/>
      <c r="N217" s="59"/>
      <c r="O217" s="58"/>
      <c r="P217" s="59"/>
      <c r="Q217" s="60"/>
      <c r="R217" s="315"/>
      <c r="S217" s="57"/>
      <c r="T217" s="58"/>
      <c r="U217" s="58"/>
      <c r="V217" s="60"/>
      <c r="W217" s="326"/>
      <c r="X217" s="58"/>
      <c r="Y217" s="59"/>
      <c r="Z217" s="58"/>
      <c r="AA217" s="59"/>
      <c r="AB217" s="60"/>
      <c r="AC217" s="61"/>
      <c r="AD217" s="62"/>
      <c r="AE217" s="62"/>
      <c r="AF217" s="63"/>
      <c r="AG217" s="318"/>
      <c r="AH217" s="60"/>
      <c r="AI217" s="476"/>
      <c r="AJ217" s="476"/>
      <c r="AK217" s="477"/>
      <c r="AL217" s="102"/>
      <c r="AM217" s="124" t="str">
        <f t="shared" si="216"/>
        <v xml:space="preserve"> </v>
      </c>
      <c r="AN217" s="97" t="str">
        <f t="shared" si="217"/>
        <v xml:space="preserve"> </v>
      </c>
      <c r="AO217" s="125"/>
      <c r="AP217" s="125"/>
      <c r="AQ217" s="125"/>
      <c r="AR217" s="125"/>
      <c r="AS217" s="125"/>
      <c r="AT217" s="122" t="e">
        <f t="shared" si="218"/>
        <v>#N/A</v>
      </c>
      <c r="AU217" s="125" t="e">
        <f t="shared" si="219"/>
        <v>#N/A</v>
      </c>
      <c r="AV217" s="126" t="str">
        <f t="shared" ca="1" si="194"/>
        <v/>
      </c>
      <c r="AW217" s="122" t="e">
        <f t="shared" ca="1" si="195"/>
        <v>#N/A</v>
      </c>
      <c r="AX217" s="127" t="e">
        <f t="shared" ca="1" si="196"/>
        <v>#N/A</v>
      </c>
      <c r="AY217" s="100" t="e">
        <f t="shared" si="220"/>
        <v>#N/A</v>
      </c>
      <c r="AZ217" s="127" t="e">
        <f t="shared" si="221"/>
        <v>#N/A</v>
      </c>
      <c r="BA217" s="88"/>
      <c r="BB217" s="125"/>
      <c r="BC217" s="129"/>
      <c r="BD217" s="125"/>
      <c r="BE217" s="125"/>
      <c r="BF217" s="125"/>
      <c r="BG217" s="125"/>
      <c r="BH217" s="125"/>
      <c r="BI217" s="125"/>
      <c r="BJ217" s="125"/>
      <c r="BK217" s="125"/>
      <c r="BL217" s="90"/>
      <c r="BM217" s="90"/>
      <c r="BN217" s="90"/>
      <c r="BO217" s="90"/>
      <c r="BP217" s="90"/>
    </row>
    <row r="218" spans="1:68" s="49" customFormat="1" ht="27.75" customHeight="1" x14ac:dyDescent="0.2">
      <c r="A218" s="22">
        <f t="shared" si="222"/>
        <v>154</v>
      </c>
      <c r="B218" s="50"/>
      <c r="C218" s="51"/>
      <c r="D218" s="52"/>
      <c r="E218" s="53"/>
      <c r="F218" s="54"/>
      <c r="G218" s="55"/>
      <c r="H218" s="56"/>
      <c r="I218" s="304"/>
      <c r="J218" s="57"/>
      <c r="K218" s="58"/>
      <c r="L218" s="59"/>
      <c r="M218" s="58"/>
      <c r="N218" s="59"/>
      <c r="O218" s="58"/>
      <c r="P218" s="59"/>
      <c r="Q218" s="60"/>
      <c r="R218" s="315"/>
      <c r="S218" s="57"/>
      <c r="T218" s="58"/>
      <c r="U218" s="58"/>
      <c r="V218" s="60"/>
      <c r="W218" s="326"/>
      <c r="X218" s="58"/>
      <c r="Y218" s="59"/>
      <c r="Z218" s="58"/>
      <c r="AA218" s="59"/>
      <c r="AB218" s="60"/>
      <c r="AC218" s="61"/>
      <c r="AD218" s="62"/>
      <c r="AE218" s="62"/>
      <c r="AF218" s="63"/>
      <c r="AG218" s="318"/>
      <c r="AH218" s="60"/>
      <c r="AI218" s="476"/>
      <c r="AJ218" s="476"/>
      <c r="AK218" s="477"/>
      <c r="AL218" s="102"/>
      <c r="AM218" s="124" t="str">
        <f t="shared" si="216"/>
        <v xml:space="preserve"> </v>
      </c>
      <c r="AN218" s="97" t="str">
        <f t="shared" si="217"/>
        <v xml:space="preserve"> </v>
      </c>
      <c r="AO218" s="125"/>
      <c r="AP218" s="125"/>
      <c r="AQ218" s="125"/>
      <c r="AR218" s="125"/>
      <c r="AS218" s="125"/>
      <c r="AT218" s="122" t="e">
        <f t="shared" si="218"/>
        <v>#N/A</v>
      </c>
      <c r="AU218" s="125" t="e">
        <f t="shared" si="219"/>
        <v>#N/A</v>
      </c>
      <c r="AV218" s="126" t="str">
        <f t="shared" ca="1" si="194"/>
        <v/>
      </c>
      <c r="AW218" s="122" t="e">
        <f t="shared" ca="1" si="195"/>
        <v>#N/A</v>
      </c>
      <c r="AX218" s="127" t="e">
        <f t="shared" ca="1" si="196"/>
        <v>#N/A</v>
      </c>
      <c r="AY218" s="100" t="e">
        <f t="shared" si="220"/>
        <v>#N/A</v>
      </c>
      <c r="AZ218" s="127" t="e">
        <f t="shared" si="221"/>
        <v>#N/A</v>
      </c>
      <c r="BA218" s="88"/>
      <c r="BB218" s="125"/>
      <c r="BC218" s="129"/>
      <c r="BD218" s="125"/>
      <c r="BE218" s="125"/>
      <c r="BF218" s="125"/>
      <c r="BG218" s="125"/>
      <c r="BH218" s="125"/>
      <c r="BI218" s="125"/>
      <c r="BJ218" s="125"/>
      <c r="BK218" s="125"/>
      <c r="BL218" s="90"/>
      <c r="BM218" s="90"/>
      <c r="BN218" s="90"/>
      <c r="BO218" s="90"/>
      <c r="BP218" s="90"/>
    </row>
    <row r="219" spans="1:68" s="49" customFormat="1" ht="27.75" customHeight="1" x14ac:dyDescent="0.2">
      <c r="A219" s="22">
        <f t="shared" si="222"/>
        <v>155</v>
      </c>
      <c r="B219" s="50"/>
      <c r="C219" s="51"/>
      <c r="D219" s="52"/>
      <c r="E219" s="53"/>
      <c r="F219" s="54"/>
      <c r="G219" s="55"/>
      <c r="H219" s="56"/>
      <c r="I219" s="304"/>
      <c r="J219" s="57"/>
      <c r="K219" s="58"/>
      <c r="L219" s="59"/>
      <c r="M219" s="58"/>
      <c r="N219" s="59"/>
      <c r="O219" s="58"/>
      <c r="P219" s="59"/>
      <c r="Q219" s="60"/>
      <c r="R219" s="315"/>
      <c r="S219" s="57"/>
      <c r="T219" s="58"/>
      <c r="U219" s="58"/>
      <c r="V219" s="60"/>
      <c r="W219" s="326"/>
      <c r="X219" s="58"/>
      <c r="Y219" s="59"/>
      <c r="Z219" s="58"/>
      <c r="AA219" s="59"/>
      <c r="AB219" s="60"/>
      <c r="AC219" s="61"/>
      <c r="AD219" s="62"/>
      <c r="AE219" s="62"/>
      <c r="AF219" s="63"/>
      <c r="AG219" s="318"/>
      <c r="AH219" s="60"/>
      <c r="AI219" s="476"/>
      <c r="AJ219" s="476"/>
      <c r="AK219" s="477"/>
      <c r="AL219" s="102"/>
      <c r="AM219" s="124" t="str">
        <f t="shared" si="216"/>
        <v xml:space="preserve"> </v>
      </c>
      <c r="AN219" s="97" t="str">
        <f t="shared" si="217"/>
        <v xml:space="preserve"> </v>
      </c>
      <c r="AO219" s="125"/>
      <c r="AP219" s="125"/>
      <c r="AQ219" s="125"/>
      <c r="AR219" s="125"/>
      <c r="AS219" s="125"/>
      <c r="AT219" s="122" t="e">
        <f t="shared" si="218"/>
        <v>#N/A</v>
      </c>
      <c r="AU219" s="125" t="e">
        <f t="shared" si="219"/>
        <v>#N/A</v>
      </c>
      <c r="AV219" s="126" t="str">
        <f t="shared" ca="1" si="194"/>
        <v/>
      </c>
      <c r="AW219" s="122" t="e">
        <f t="shared" ca="1" si="195"/>
        <v>#N/A</v>
      </c>
      <c r="AX219" s="127" t="e">
        <f t="shared" ca="1" si="196"/>
        <v>#N/A</v>
      </c>
      <c r="AY219" s="100" t="e">
        <f t="shared" si="220"/>
        <v>#N/A</v>
      </c>
      <c r="AZ219" s="127" t="e">
        <f t="shared" si="221"/>
        <v>#N/A</v>
      </c>
      <c r="BA219" s="88"/>
      <c r="BB219" s="125"/>
      <c r="BC219" s="129"/>
      <c r="BD219" s="125"/>
      <c r="BE219" s="125"/>
      <c r="BF219" s="125"/>
      <c r="BG219" s="125"/>
      <c r="BH219" s="125"/>
      <c r="BI219" s="125"/>
      <c r="BJ219" s="125"/>
      <c r="BK219" s="125"/>
      <c r="BL219" s="90"/>
      <c r="BM219" s="90"/>
      <c r="BN219" s="90"/>
      <c r="BO219" s="90"/>
      <c r="BP219" s="90"/>
    </row>
    <row r="220" spans="1:68" s="49" customFormat="1" ht="27.75" customHeight="1" x14ac:dyDescent="0.2">
      <c r="A220" s="22">
        <f t="shared" si="222"/>
        <v>156</v>
      </c>
      <c r="B220" s="50"/>
      <c r="C220" s="51"/>
      <c r="D220" s="52"/>
      <c r="E220" s="53"/>
      <c r="F220" s="54"/>
      <c r="G220" s="55"/>
      <c r="H220" s="56"/>
      <c r="I220" s="304"/>
      <c r="J220" s="57"/>
      <c r="K220" s="58"/>
      <c r="L220" s="59"/>
      <c r="M220" s="58"/>
      <c r="N220" s="59"/>
      <c r="O220" s="58"/>
      <c r="P220" s="59"/>
      <c r="Q220" s="60"/>
      <c r="R220" s="315"/>
      <c r="S220" s="57"/>
      <c r="T220" s="58"/>
      <c r="U220" s="58"/>
      <c r="V220" s="60"/>
      <c r="W220" s="326"/>
      <c r="X220" s="58"/>
      <c r="Y220" s="59"/>
      <c r="Z220" s="58"/>
      <c r="AA220" s="59"/>
      <c r="AB220" s="60"/>
      <c r="AC220" s="61"/>
      <c r="AD220" s="62"/>
      <c r="AE220" s="62"/>
      <c r="AF220" s="63"/>
      <c r="AG220" s="318"/>
      <c r="AH220" s="60"/>
      <c r="AI220" s="476"/>
      <c r="AJ220" s="476"/>
      <c r="AK220" s="477"/>
      <c r="AL220" s="102"/>
      <c r="AM220" s="124" t="str">
        <f t="shared" si="216"/>
        <v xml:space="preserve"> </v>
      </c>
      <c r="AN220" s="97" t="str">
        <f t="shared" si="217"/>
        <v xml:space="preserve"> </v>
      </c>
      <c r="AO220" s="125"/>
      <c r="AP220" s="125"/>
      <c r="AQ220" s="125"/>
      <c r="AR220" s="125"/>
      <c r="AS220" s="125"/>
      <c r="AT220" s="122" t="e">
        <f t="shared" si="218"/>
        <v>#N/A</v>
      </c>
      <c r="AU220" s="125" t="e">
        <f t="shared" si="219"/>
        <v>#N/A</v>
      </c>
      <c r="AV220" s="126" t="str">
        <f t="shared" ca="1" si="194"/>
        <v/>
      </c>
      <c r="AW220" s="122" t="e">
        <f t="shared" ca="1" si="195"/>
        <v>#N/A</v>
      </c>
      <c r="AX220" s="127" t="e">
        <f t="shared" ca="1" si="196"/>
        <v>#N/A</v>
      </c>
      <c r="AY220" s="100" t="e">
        <f t="shared" si="220"/>
        <v>#N/A</v>
      </c>
      <c r="AZ220" s="127" t="e">
        <f t="shared" si="221"/>
        <v>#N/A</v>
      </c>
      <c r="BA220" s="88"/>
      <c r="BB220" s="125"/>
      <c r="BC220" s="129"/>
      <c r="BD220" s="125"/>
      <c r="BE220" s="125"/>
      <c r="BF220" s="125"/>
      <c r="BG220" s="125"/>
      <c r="BH220" s="125"/>
      <c r="BI220" s="125"/>
      <c r="BJ220" s="125"/>
      <c r="BK220" s="125"/>
      <c r="BL220" s="90"/>
      <c r="BM220" s="90"/>
      <c r="BN220" s="90"/>
      <c r="BO220" s="90"/>
      <c r="BP220" s="90"/>
    </row>
    <row r="221" spans="1:68" s="49" customFormat="1" ht="27.75" customHeight="1" x14ac:dyDescent="0.2">
      <c r="A221" s="22">
        <f>A220+1</f>
        <v>157</v>
      </c>
      <c r="B221" s="50"/>
      <c r="C221" s="51"/>
      <c r="D221" s="52"/>
      <c r="E221" s="53"/>
      <c r="F221" s="54"/>
      <c r="G221" s="55"/>
      <c r="H221" s="56"/>
      <c r="I221" s="304"/>
      <c r="J221" s="57"/>
      <c r="K221" s="58"/>
      <c r="L221" s="59"/>
      <c r="M221" s="58"/>
      <c r="N221" s="59"/>
      <c r="O221" s="58"/>
      <c r="P221" s="59"/>
      <c r="Q221" s="60"/>
      <c r="R221" s="315"/>
      <c r="S221" s="57"/>
      <c r="T221" s="58"/>
      <c r="U221" s="58"/>
      <c r="V221" s="60"/>
      <c r="W221" s="326"/>
      <c r="X221" s="58"/>
      <c r="Y221" s="59"/>
      <c r="Z221" s="58"/>
      <c r="AA221" s="59"/>
      <c r="AB221" s="60"/>
      <c r="AC221" s="61"/>
      <c r="AD221" s="62"/>
      <c r="AE221" s="62"/>
      <c r="AF221" s="63"/>
      <c r="AG221" s="318"/>
      <c r="AH221" s="60"/>
      <c r="AI221" s="476"/>
      <c r="AJ221" s="476"/>
      <c r="AK221" s="477"/>
      <c r="AL221" s="102"/>
      <c r="AM221" s="124" t="str">
        <f t="shared" si="216"/>
        <v xml:space="preserve"> </v>
      </c>
      <c r="AN221" s="97" t="str">
        <f t="shared" si="217"/>
        <v xml:space="preserve"> </v>
      </c>
      <c r="AO221" s="125"/>
      <c r="AP221" s="125"/>
      <c r="AQ221" s="125"/>
      <c r="AR221" s="125"/>
      <c r="AS221" s="125"/>
      <c r="AT221" s="122" t="e">
        <f t="shared" si="218"/>
        <v>#N/A</v>
      </c>
      <c r="AU221" s="125" t="e">
        <f t="shared" si="219"/>
        <v>#N/A</v>
      </c>
      <c r="AV221" s="126" t="str">
        <f t="shared" ca="1" si="194"/>
        <v/>
      </c>
      <c r="AW221" s="122" t="e">
        <f t="shared" ca="1" si="195"/>
        <v>#N/A</v>
      </c>
      <c r="AX221" s="127" t="e">
        <f t="shared" ca="1" si="196"/>
        <v>#N/A</v>
      </c>
      <c r="AY221" s="100" t="e">
        <f t="shared" si="220"/>
        <v>#N/A</v>
      </c>
      <c r="AZ221" s="127" t="e">
        <f t="shared" si="221"/>
        <v>#N/A</v>
      </c>
      <c r="BA221" s="88"/>
      <c r="BB221" s="125"/>
      <c r="BC221" s="129"/>
      <c r="BD221" s="125"/>
      <c r="BE221" s="125"/>
      <c r="BF221" s="125"/>
      <c r="BG221" s="125"/>
      <c r="BH221" s="125"/>
      <c r="BI221" s="125"/>
      <c r="BJ221" s="125"/>
      <c r="BK221" s="125"/>
      <c r="BL221" s="90"/>
      <c r="BM221" s="90"/>
      <c r="BN221" s="90"/>
      <c r="BO221" s="90"/>
      <c r="BP221" s="90"/>
    </row>
    <row r="222" spans="1:68" s="49" customFormat="1" ht="27.75" customHeight="1" x14ac:dyDescent="0.2">
      <c r="A222" s="22">
        <f t="shared" si="222"/>
        <v>158</v>
      </c>
      <c r="B222" s="50"/>
      <c r="C222" s="51"/>
      <c r="D222" s="52"/>
      <c r="E222" s="53"/>
      <c r="F222" s="54"/>
      <c r="G222" s="55"/>
      <c r="H222" s="56"/>
      <c r="I222" s="304"/>
      <c r="J222" s="57"/>
      <c r="K222" s="58"/>
      <c r="L222" s="59"/>
      <c r="M222" s="58"/>
      <c r="N222" s="59"/>
      <c r="O222" s="58"/>
      <c r="P222" s="59"/>
      <c r="Q222" s="60"/>
      <c r="R222" s="315"/>
      <c r="S222" s="57"/>
      <c r="T222" s="58"/>
      <c r="U222" s="58"/>
      <c r="V222" s="60"/>
      <c r="W222" s="326"/>
      <c r="X222" s="58"/>
      <c r="Y222" s="59"/>
      <c r="Z222" s="58"/>
      <c r="AA222" s="59"/>
      <c r="AB222" s="60"/>
      <c r="AC222" s="61"/>
      <c r="AD222" s="62"/>
      <c r="AE222" s="62"/>
      <c r="AF222" s="63"/>
      <c r="AG222" s="318"/>
      <c r="AH222" s="60"/>
      <c r="AI222" s="476"/>
      <c r="AJ222" s="476"/>
      <c r="AK222" s="477"/>
      <c r="AL222" s="102"/>
      <c r="AM222" s="124" t="str">
        <f t="shared" si="216"/>
        <v xml:space="preserve"> </v>
      </c>
      <c r="AN222" s="97" t="str">
        <f t="shared" si="217"/>
        <v xml:space="preserve"> </v>
      </c>
      <c r="AO222" s="125"/>
      <c r="AP222" s="125"/>
      <c r="AQ222" s="125"/>
      <c r="AR222" s="125"/>
      <c r="AS222" s="125"/>
      <c r="AT222" s="122" t="e">
        <f t="shared" si="218"/>
        <v>#N/A</v>
      </c>
      <c r="AU222" s="125" t="e">
        <f t="shared" si="219"/>
        <v>#N/A</v>
      </c>
      <c r="AV222" s="126" t="str">
        <f t="shared" ca="1" si="194"/>
        <v/>
      </c>
      <c r="AW222" s="122" t="e">
        <f t="shared" ca="1" si="195"/>
        <v>#N/A</v>
      </c>
      <c r="AX222" s="127" t="e">
        <f t="shared" ca="1" si="196"/>
        <v>#N/A</v>
      </c>
      <c r="AY222" s="100" t="e">
        <f t="shared" si="220"/>
        <v>#N/A</v>
      </c>
      <c r="AZ222" s="127" t="e">
        <f t="shared" si="221"/>
        <v>#N/A</v>
      </c>
      <c r="BA222" s="88"/>
      <c r="BB222" s="125"/>
      <c r="BC222" s="129"/>
      <c r="BD222" s="125"/>
      <c r="BE222" s="125"/>
      <c r="BF222" s="125"/>
      <c r="BG222" s="125"/>
      <c r="BH222" s="125"/>
      <c r="BI222" s="125"/>
      <c r="BJ222" s="125"/>
      <c r="BK222" s="125"/>
      <c r="BL222" s="90"/>
      <c r="BM222" s="90"/>
      <c r="BN222" s="90"/>
      <c r="BO222" s="90"/>
      <c r="BP222" s="90"/>
    </row>
    <row r="223" spans="1:68" s="49" customFormat="1" ht="27.75" customHeight="1" x14ac:dyDescent="0.2">
      <c r="A223" s="22">
        <f t="shared" si="222"/>
        <v>159</v>
      </c>
      <c r="B223" s="50"/>
      <c r="C223" s="51"/>
      <c r="D223" s="52"/>
      <c r="E223" s="53"/>
      <c r="F223" s="54"/>
      <c r="G223" s="55"/>
      <c r="H223" s="56"/>
      <c r="I223" s="304"/>
      <c r="J223" s="57"/>
      <c r="K223" s="58"/>
      <c r="L223" s="59"/>
      <c r="M223" s="58"/>
      <c r="N223" s="59"/>
      <c r="O223" s="58"/>
      <c r="P223" s="59"/>
      <c r="Q223" s="60"/>
      <c r="R223" s="315"/>
      <c r="S223" s="57"/>
      <c r="T223" s="58"/>
      <c r="U223" s="58"/>
      <c r="V223" s="60"/>
      <c r="W223" s="326"/>
      <c r="X223" s="58"/>
      <c r="Y223" s="59"/>
      <c r="Z223" s="58"/>
      <c r="AA223" s="59"/>
      <c r="AB223" s="60"/>
      <c r="AC223" s="61"/>
      <c r="AD223" s="62"/>
      <c r="AE223" s="62"/>
      <c r="AF223" s="63"/>
      <c r="AG223" s="318"/>
      <c r="AH223" s="60"/>
      <c r="AI223" s="476"/>
      <c r="AJ223" s="476"/>
      <c r="AK223" s="477"/>
      <c r="AL223" s="102"/>
      <c r="AM223" s="124" t="str">
        <f t="shared" si="216"/>
        <v xml:space="preserve"> </v>
      </c>
      <c r="AN223" s="97" t="str">
        <f t="shared" si="217"/>
        <v xml:space="preserve"> </v>
      </c>
      <c r="AO223" s="125"/>
      <c r="AP223" s="125"/>
      <c r="AQ223" s="125"/>
      <c r="AR223" s="125"/>
      <c r="AS223" s="125"/>
      <c r="AT223" s="122" t="e">
        <f t="shared" si="218"/>
        <v>#N/A</v>
      </c>
      <c r="AU223" s="125" t="e">
        <f t="shared" si="219"/>
        <v>#N/A</v>
      </c>
      <c r="AV223" s="126" t="str">
        <f t="shared" ca="1" si="194"/>
        <v/>
      </c>
      <c r="AW223" s="122" t="e">
        <f t="shared" ca="1" si="195"/>
        <v>#N/A</v>
      </c>
      <c r="AX223" s="127" t="e">
        <f t="shared" ca="1" si="196"/>
        <v>#N/A</v>
      </c>
      <c r="AY223" s="100" t="e">
        <f t="shared" si="220"/>
        <v>#N/A</v>
      </c>
      <c r="AZ223" s="127" t="e">
        <f t="shared" si="221"/>
        <v>#N/A</v>
      </c>
      <c r="BA223" s="88"/>
      <c r="BB223" s="125"/>
      <c r="BC223" s="129"/>
      <c r="BD223" s="125"/>
      <c r="BE223" s="125"/>
      <c r="BF223" s="125"/>
      <c r="BG223" s="125"/>
      <c r="BH223" s="125"/>
      <c r="BI223" s="125"/>
      <c r="BJ223" s="125"/>
      <c r="BK223" s="125"/>
      <c r="BL223" s="90"/>
      <c r="BM223" s="90"/>
      <c r="BN223" s="90"/>
      <c r="BO223" s="90"/>
      <c r="BP223" s="90"/>
    </row>
    <row r="224" spans="1:68" s="49" customFormat="1" ht="27.75" customHeight="1" thickBot="1" x14ac:dyDescent="0.25">
      <c r="A224" s="23">
        <f t="shared" si="222"/>
        <v>160</v>
      </c>
      <c r="B224" s="64"/>
      <c r="C224" s="65"/>
      <c r="D224" s="66"/>
      <c r="E224" s="67"/>
      <c r="F224" s="68"/>
      <c r="G224" s="69"/>
      <c r="H224" s="70"/>
      <c r="I224" s="305"/>
      <c r="J224" s="71"/>
      <c r="K224" s="72"/>
      <c r="L224" s="73"/>
      <c r="M224" s="72"/>
      <c r="N224" s="73"/>
      <c r="O224" s="72"/>
      <c r="P224" s="73"/>
      <c r="Q224" s="74"/>
      <c r="R224" s="316"/>
      <c r="S224" s="71"/>
      <c r="T224" s="72"/>
      <c r="U224" s="72"/>
      <c r="V224" s="74"/>
      <c r="W224" s="327"/>
      <c r="X224" s="72"/>
      <c r="Y224" s="73"/>
      <c r="Z224" s="72"/>
      <c r="AA224" s="73"/>
      <c r="AB224" s="74"/>
      <c r="AC224" s="75"/>
      <c r="AD224" s="76"/>
      <c r="AE224" s="76"/>
      <c r="AF224" s="77"/>
      <c r="AG224" s="319"/>
      <c r="AH224" s="74"/>
      <c r="AI224" s="480"/>
      <c r="AJ224" s="480"/>
      <c r="AK224" s="481"/>
      <c r="AL224" s="102"/>
      <c r="AM224" s="124" t="str">
        <f t="shared" si="216"/>
        <v xml:space="preserve"> </v>
      </c>
      <c r="AN224" s="97" t="str">
        <f t="shared" si="217"/>
        <v xml:space="preserve"> </v>
      </c>
      <c r="AO224" s="125"/>
      <c r="AP224" s="125"/>
      <c r="AQ224" s="125"/>
      <c r="AR224" s="125"/>
      <c r="AS224" s="125"/>
      <c r="AT224" s="122" t="e">
        <f t="shared" si="218"/>
        <v>#N/A</v>
      </c>
      <c r="AU224" s="125" t="e">
        <f t="shared" si="219"/>
        <v>#N/A</v>
      </c>
      <c r="AV224" s="126" t="str">
        <f t="shared" ca="1" si="194"/>
        <v/>
      </c>
      <c r="AW224" s="122" t="e">
        <f t="shared" ca="1" si="195"/>
        <v>#N/A</v>
      </c>
      <c r="AX224" s="127" t="e">
        <f t="shared" ca="1" si="196"/>
        <v>#N/A</v>
      </c>
      <c r="AY224" s="100" t="e">
        <f t="shared" si="220"/>
        <v>#N/A</v>
      </c>
      <c r="AZ224" s="127" t="e">
        <f t="shared" si="221"/>
        <v>#N/A</v>
      </c>
      <c r="BA224" s="88"/>
      <c r="BB224" s="125"/>
      <c r="BC224" s="129"/>
      <c r="BD224" s="125"/>
      <c r="BE224" s="125"/>
      <c r="BF224" s="125"/>
      <c r="BG224" s="125"/>
      <c r="BH224" s="125"/>
      <c r="BI224" s="125"/>
      <c r="BJ224" s="125"/>
      <c r="BK224" s="125"/>
      <c r="BL224" s="90"/>
      <c r="BM224" s="90"/>
      <c r="BN224" s="90"/>
      <c r="BO224" s="90"/>
      <c r="BP224" s="90"/>
    </row>
    <row r="225" spans="1:68" ht="4.5" customHeight="1" thickBot="1" x14ac:dyDescent="0.25">
      <c r="A225" s="89">
        <f>AK228</f>
        <v>16</v>
      </c>
      <c r="B225" s="271"/>
      <c r="C225" s="271"/>
      <c r="D225" s="271"/>
      <c r="E225" s="271"/>
      <c r="F225" s="271"/>
      <c r="G225" s="271"/>
      <c r="H225" s="271"/>
      <c r="I225" s="271"/>
      <c r="J225" s="309"/>
      <c r="K225" s="309"/>
      <c r="L225" s="309"/>
      <c r="M225" s="309"/>
      <c r="N225" s="309"/>
      <c r="O225" s="309"/>
      <c r="P225" s="309"/>
      <c r="Q225" s="309"/>
      <c r="R225" s="309"/>
      <c r="S225" s="324"/>
      <c r="T225" s="324"/>
      <c r="U225" s="324"/>
      <c r="V225" s="324"/>
      <c r="W225" s="324"/>
      <c r="X225" s="324"/>
      <c r="Y225" s="324"/>
      <c r="Z225" s="324"/>
      <c r="AA225" s="324"/>
      <c r="AB225" s="324"/>
      <c r="AC225" s="309"/>
      <c r="AD225" s="272"/>
      <c r="AE225" s="273"/>
      <c r="AF225" s="272"/>
      <c r="AG225" s="274"/>
      <c r="AH225" s="474"/>
      <c r="AI225" s="475"/>
      <c r="AJ225" s="475"/>
      <c r="AK225" s="475"/>
      <c r="AL225" s="33"/>
      <c r="AM225" s="33"/>
      <c r="AN225" s="33"/>
      <c r="AT225" s="122" t="e">
        <f t="shared" ref="AT225:AT234" si="223">IF(ISBLANK($B313),NA(),$B313)</f>
        <v>#N/A</v>
      </c>
      <c r="AU225" s="125" t="e">
        <f t="shared" ref="AU225:AU234" si="224">IF(ISBLANK($I313),NA(),$I313)</f>
        <v>#N/A</v>
      </c>
      <c r="AV225" s="126" t="str">
        <f t="shared" ca="1" si="194"/>
        <v/>
      </c>
      <c r="AW225" s="122" t="e">
        <f t="shared" ca="1" si="195"/>
        <v>#N/A</v>
      </c>
      <c r="AX225" s="127" t="e">
        <f t="shared" ca="1" si="196"/>
        <v>#N/A</v>
      </c>
      <c r="AY225" s="100" t="e">
        <f>IF(S313=0,NA(),S313)</f>
        <v>#N/A</v>
      </c>
      <c r="AZ225" s="127" t="e">
        <f>IF(V313=0,NA(),V313)</f>
        <v>#N/A</v>
      </c>
      <c r="BA225" s="88"/>
      <c r="BC225" s="129"/>
    </row>
    <row r="226" spans="1:68" ht="26.25" customHeight="1" x14ac:dyDescent="0.2">
      <c r="A226" s="180">
        <f>A212+1</f>
        <v>16</v>
      </c>
      <c r="B226" s="501"/>
      <c r="C226" s="501"/>
      <c r="D226" s="501"/>
      <c r="E226" s="502"/>
      <c r="F226" s="493" t="str">
        <f>F212</f>
        <v>TOTAL DE ESTA PÁGINA</v>
      </c>
      <c r="G226" s="494"/>
      <c r="H226" s="495"/>
      <c r="I226" s="348" t="str">
        <f t="shared" ref="I226:Q226" si="225">IF(SUM(I215:I225)=0," ",SUM(I215:I225))</f>
        <v xml:space="preserve"> </v>
      </c>
      <c r="J226" s="349" t="str">
        <f t="shared" si="225"/>
        <v xml:space="preserve"> </v>
      </c>
      <c r="K226" s="350" t="str">
        <f t="shared" si="225"/>
        <v xml:space="preserve"> </v>
      </c>
      <c r="L226" s="351" t="str">
        <f t="shared" si="225"/>
        <v xml:space="preserve"> </v>
      </c>
      <c r="M226" s="350" t="str">
        <f t="shared" si="225"/>
        <v xml:space="preserve"> </v>
      </c>
      <c r="N226" s="351" t="str">
        <f t="shared" si="225"/>
        <v xml:space="preserve"> </v>
      </c>
      <c r="O226" s="350" t="str">
        <f t="shared" si="225"/>
        <v xml:space="preserve"> </v>
      </c>
      <c r="P226" s="351" t="str">
        <f t="shared" si="225"/>
        <v xml:space="preserve"> </v>
      </c>
      <c r="Q226" s="352" t="str">
        <f t="shared" si="225"/>
        <v xml:space="preserve"> </v>
      </c>
      <c r="R226" s="353"/>
      <c r="S226" s="349" t="str">
        <f t="shared" ref="S226:AB226" si="226">IF(SUM(S215:S225)=0," ",SUM(S215:S225))</f>
        <v xml:space="preserve"> </v>
      </c>
      <c r="T226" s="350" t="str">
        <f t="shared" si="226"/>
        <v xml:space="preserve"> </v>
      </c>
      <c r="U226" s="350" t="str">
        <f t="shared" si="226"/>
        <v xml:space="preserve"> </v>
      </c>
      <c r="V226" s="350" t="str">
        <f t="shared" si="226"/>
        <v xml:space="preserve"> </v>
      </c>
      <c r="W226" s="351" t="str">
        <f t="shared" si="226"/>
        <v xml:space="preserve"> </v>
      </c>
      <c r="X226" s="350" t="str">
        <f t="shared" si="226"/>
        <v xml:space="preserve"> </v>
      </c>
      <c r="Y226" s="351" t="str">
        <f t="shared" si="226"/>
        <v xml:space="preserve"> </v>
      </c>
      <c r="Z226" s="350" t="str">
        <f t="shared" si="226"/>
        <v xml:space="preserve"> </v>
      </c>
      <c r="AA226" s="351" t="str">
        <f t="shared" si="226"/>
        <v xml:space="preserve"> </v>
      </c>
      <c r="AB226" s="352" t="str">
        <f t="shared" si="226"/>
        <v xml:space="preserve"> </v>
      </c>
      <c r="AC226" s="354" t="str">
        <f>IF(SUM(AC215:AC224)=0," ",SUM(AC215:AC224))</f>
        <v xml:space="preserve"> </v>
      </c>
      <c r="AD226" s="355" t="str">
        <f>IF(SUM(AD215:AD224)=0," ",SUM(AD215:AD224))</f>
        <v xml:space="preserve"> </v>
      </c>
      <c r="AE226" s="355" t="str">
        <f>IF(SUM(AE215:AE224)=0," ",SUM(AE215:AE224))</f>
        <v xml:space="preserve"> </v>
      </c>
      <c r="AF226" s="356" t="str">
        <f>IF(SUM(AF215:AF224)=0," ",SUM(AF215:AF224))</f>
        <v xml:space="preserve"> </v>
      </c>
      <c r="AG226" s="357" t="str">
        <f>IF(SUM(AG215:AG224)=0," ",SUM(AG215:AG224))</f>
        <v xml:space="preserve"> </v>
      </c>
      <c r="AH226" s="482" t="str">
        <f>AH212</f>
        <v>Certifico que todos los datos en esta
bitácora son fidedignos</v>
      </c>
      <c r="AI226" s="483"/>
      <c r="AJ226" s="483"/>
      <c r="AK226" s="484"/>
      <c r="AL226" s="131"/>
      <c r="AM226" s="131"/>
      <c r="AN226" s="131"/>
      <c r="AT226" s="122" t="e">
        <f t="shared" si="223"/>
        <v>#N/A</v>
      </c>
      <c r="AU226" s="125" t="e">
        <f t="shared" si="224"/>
        <v>#N/A</v>
      </c>
      <c r="AV226" s="126" t="str">
        <f t="shared" ca="1" si="194"/>
        <v/>
      </c>
      <c r="AW226" s="122" t="e">
        <f t="shared" ca="1" si="195"/>
        <v>#N/A</v>
      </c>
      <c r="AX226" s="127" t="e">
        <f t="shared" ca="1" si="196"/>
        <v>#N/A</v>
      </c>
      <c r="AY226" s="100" t="e">
        <f t="shared" ref="AY226:AY234" si="227">IF(S314=0,NA(),S314)</f>
        <v>#N/A</v>
      </c>
      <c r="AZ226" s="127" t="e">
        <f t="shared" ref="AZ226:AZ234" si="228">IF(V314=0,NA(),V314)</f>
        <v>#N/A</v>
      </c>
      <c r="BA226" s="88"/>
      <c r="BC226" s="129"/>
    </row>
    <row r="227" spans="1:68" ht="26.25" customHeight="1" x14ac:dyDescent="0.2">
      <c r="A227" s="499"/>
      <c r="B227" s="503"/>
      <c r="C227" s="503"/>
      <c r="D227" s="503"/>
      <c r="E227" s="504"/>
      <c r="F227" s="496" t="str">
        <f>F213</f>
        <v>TOTAL PÁGINA ANTERIOR</v>
      </c>
      <c r="G227" s="497"/>
      <c r="H227" s="498"/>
      <c r="I227" s="358">
        <f>I214</f>
        <v>6.25</v>
      </c>
      <c r="J227" s="359">
        <f t="shared" ref="J227:Q227" si="229">J214</f>
        <v>6.25</v>
      </c>
      <c r="K227" s="360" t="str">
        <f t="shared" si="229"/>
        <v xml:space="preserve"> </v>
      </c>
      <c r="L227" s="361" t="str">
        <f t="shared" si="229"/>
        <v xml:space="preserve"> </v>
      </c>
      <c r="M227" s="360" t="str">
        <f t="shared" si="229"/>
        <v xml:space="preserve"> </v>
      </c>
      <c r="N227" s="361" t="str">
        <f t="shared" si="229"/>
        <v xml:space="preserve"> </v>
      </c>
      <c r="O227" s="360" t="str">
        <f t="shared" si="229"/>
        <v xml:space="preserve"> </v>
      </c>
      <c r="P227" s="361" t="str">
        <f t="shared" si="229"/>
        <v xml:space="preserve"> </v>
      </c>
      <c r="Q227" s="362" t="str">
        <f t="shared" si="229"/>
        <v xml:space="preserve"> </v>
      </c>
      <c r="R227" s="363"/>
      <c r="S227" s="359" t="str">
        <f t="shared" ref="S227:AG227" si="230">S214</f>
        <v xml:space="preserve"> </v>
      </c>
      <c r="T227" s="360">
        <f t="shared" si="230"/>
        <v>8.75</v>
      </c>
      <c r="U227" s="360">
        <f t="shared" si="230"/>
        <v>10</v>
      </c>
      <c r="V227" s="360">
        <f t="shared" si="230"/>
        <v>2.5</v>
      </c>
      <c r="W227" s="361" t="str">
        <f t="shared" si="230"/>
        <v xml:space="preserve"> </v>
      </c>
      <c r="X227" s="360" t="str">
        <f t="shared" si="230"/>
        <v xml:space="preserve"> </v>
      </c>
      <c r="Y227" s="361">
        <f t="shared" si="230"/>
        <v>2.5</v>
      </c>
      <c r="Z227" s="360" t="str">
        <f t="shared" si="230"/>
        <v xml:space="preserve"> </v>
      </c>
      <c r="AA227" s="361">
        <f t="shared" si="230"/>
        <v>3.75</v>
      </c>
      <c r="AB227" s="362" t="str">
        <f t="shared" si="230"/>
        <v xml:space="preserve"> </v>
      </c>
      <c r="AC227" s="364">
        <f t="shared" si="230"/>
        <v>9</v>
      </c>
      <c r="AD227" s="365" t="str">
        <f t="shared" si="230"/>
        <v xml:space="preserve"> </v>
      </c>
      <c r="AE227" s="365">
        <f t="shared" si="230"/>
        <v>9</v>
      </c>
      <c r="AF227" s="366" t="str">
        <f t="shared" si="230"/>
        <v xml:space="preserve"> </v>
      </c>
      <c r="AG227" s="367">
        <f t="shared" si="230"/>
        <v>11</v>
      </c>
      <c r="AH227" s="487"/>
      <c r="AI227" s="488"/>
      <c r="AJ227" s="488"/>
      <c r="AK227" s="489"/>
      <c r="AL227" s="131"/>
      <c r="AM227" s="131"/>
      <c r="AN227" s="131"/>
      <c r="AT227" s="122" t="e">
        <f t="shared" si="223"/>
        <v>#N/A</v>
      </c>
      <c r="AU227" s="125" t="e">
        <f t="shared" si="224"/>
        <v>#N/A</v>
      </c>
      <c r="AV227" s="126" t="str">
        <f t="shared" ca="1" si="194"/>
        <v/>
      </c>
      <c r="AW227" s="122" t="e">
        <f t="shared" ca="1" si="195"/>
        <v>#N/A</v>
      </c>
      <c r="AX227" s="127" t="e">
        <f t="shared" ca="1" si="196"/>
        <v>#N/A</v>
      </c>
      <c r="AY227" s="100" t="e">
        <f t="shared" si="227"/>
        <v>#N/A</v>
      </c>
      <c r="AZ227" s="127" t="e">
        <f t="shared" si="228"/>
        <v>#N/A</v>
      </c>
      <c r="BA227" s="88"/>
      <c r="BC227" s="129"/>
    </row>
    <row r="228" spans="1:68" ht="26.25" customHeight="1" thickBot="1" x14ac:dyDescent="0.25">
      <c r="A228" s="500"/>
      <c r="B228" s="505" t="str">
        <f>B214</f>
        <v>Entidad que certifica Hrs. de vuelo
TIMBRE Y FIRMA</v>
      </c>
      <c r="C228" s="505"/>
      <c r="D228" s="505"/>
      <c r="E228" s="506"/>
      <c r="F228" s="490" t="str">
        <f>F214</f>
        <v>TOTAL A LA FECHA</v>
      </c>
      <c r="G228" s="491"/>
      <c r="H228" s="492"/>
      <c r="I228" s="31">
        <f t="shared" ref="I228:Q228" si="231">IF(SUM(I226:I227)=0," ",SUM(I226:I227))</f>
        <v>6.25</v>
      </c>
      <c r="J228" s="27">
        <f t="shared" si="231"/>
        <v>6.25</v>
      </c>
      <c r="K228" s="24" t="str">
        <f t="shared" si="231"/>
        <v xml:space="preserve"> </v>
      </c>
      <c r="L228" s="25" t="str">
        <f t="shared" si="231"/>
        <v xml:space="preserve"> </v>
      </c>
      <c r="M228" s="24" t="str">
        <f t="shared" si="231"/>
        <v xml:space="preserve"> </v>
      </c>
      <c r="N228" s="25" t="str">
        <f t="shared" si="231"/>
        <v xml:space="preserve"> </v>
      </c>
      <c r="O228" s="24" t="str">
        <f t="shared" si="231"/>
        <v xml:space="preserve"> </v>
      </c>
      <c r="P228" s="25" t="str">
        <f t="shared" si="231"/>
        <v xml:space="preserve"> </v>
      </c>
      <c r="Q228" s="26" t="str">
        <f t="shared" si="231"/>
        <v xml:space="preserve"> </v>
      </c>
      <c r="R228" s="321"/>
      <c r="S228" s="27" t="str">
        <f t="shared" ref="S228:AG228" si="232">IF(SUM(S226:S227)=0," ",SUM(S226:S227))</f>
        <v xml:space="preserve"> </v>
      </c>
      <c r="T228" s="24">
        <f t="shared" si="232"/>
        <v>8.75</v>
      </c>
      <c r="U228" s="24">
        <f t="shared" si="232"/>
        <v>10</v>
      </c>
      <c r="V228" s="24">
        <f t="shared" si="232"/>
        <v>2.5</v>
      </c>
      <c r="W228" s="25" t="str">
        <f t="shared" si="232"/>
        <v xml:space="preserve"> </v>
      </c>
      <c r="X228" s="24" t="str">
        <f t="shared" si="232"/>
        <v xml:space="preserve"> </v>
      </c>
      <c r="Y228" s="25">
        <f t="shared" si="232"/>
        <v>2.5</v>
      </c>
      <c r="Z228" s="24" t="str">
        <f t="shared" si="232"/>
        <v xml:space="preserve"> </v>
      </c>
      <c r="AA228" s="25">
        <f t="shared" si="232"/>
        <v>3.75</v>
      </c>
      <c r="AB228" s="26" t="str">
        <f t="shared" si="232"/>
        <v xml:space="preserve"> </v>
      </c>
      <c r="AC228" s="323">
        <f t="shared" si="232"/>
        <v>9</v>
      </c>
      <c r="AD228" s="28" t="str">
        <f t="shared" si="232"/>
        <v xml:space="preserve"> </v>
      </c>
      <c r="AE228" s="28">
        <f t="shared" si="232"/>
        <v>9</v>
      </c>
      <c r="AF228" s="30" t="str">
        <f t="shared" si="232"/>
        <v xml:space="preserve"> </v>
      </c>
      <c r="AG228" s="32">
        <f t="shared" si="232"/>
        <v>11</v>
      </c>
      <c r="AH228" s="485" t="str">
        <f>AH214</f>
        <v>_____________________________
FIRMA PILOTO</v>
      </c>
      <c r="AI228" s="486"/>
      <c r="AJ228" s="486"/>
      <c r="AK228" s="181">
        <f>A226</f>
        <v>16</v>
      </c>
      <c r="AL228" s="132"/>
      <c r="AM228" s="132"/>
      <c r="AN228" s="132"/>
      <c r="AT228" s="122" t="e">
        <f t="shared" si="223"/>
        <v>#N/A</v>
      </c>
      <c r="AU228" s="125" t="e">
        <f t="shared" si="224"/>
        <v>#N/A</v>
      </c>
      <c r="AV228" s="126" t="str">
        <f t="shared" ca="1" si="194"/>
        <v/>
      </c>
      <c r="AW228" s="122" t="e">
        <f t="shared" ca="1" si="195"/>
        <v>#N/A</v>
      </c>
      <c r="AX228" s="127" t="e">
        <f t="shared" ca="1" si="196"/>
        <v>#N/A</v>
      </c>
      <c r="AY228" s="100" t="e">
        <f t="shared" si="227"/>
        <v>#N/A</v>
      </c>
      <c r="AZ228" s="127" t="e">
        <f t="shared" si="228"/>
        <v>#N/A</v>
      </c>
      <c r="BA228" s="88"/>
      <c r="BC228" s="129"/>
    </row>
    <row r="229" spans="1:68" s="49" customFormat="1" ht="27.75" customHeight="1" x14ac:dyDescent="0.2">
      <c r="A229" s="29">
        <f>A224+1</f>
        <v>161</v>
      </c>
      <c r="B229" s="39"/>
      <c r="C229" s="40"/>
      <c r="D229" s="41"/>
      <c r="E229" s="42"/>
      <c r="F229" s="43"/>
      <c r="G229" s="44"/>
      <c r="H229" s="45"/>
      <c r="I229" s="310"/>
      <c r="J229" s="306"/>
      <c r="K229" s="307"/>
      <c r="L229" s="308"/>
      <c r="M229" s="307"/>
      <c r="N229" s="308"/>
      <c r="O229" s="307"/>
      <c r="P229" s="308"/>
      <c r="Q229" s="167"/>
      <c r="R229" s="314"/>
      <c r="S229" s="46"/>
      <c r="T229" s="47"/>
      <c r="U229" s="47"/>
      <c r="V229" s="48"/>
      <c r="W229" s="325"/>
      <c r="X229" s="307"/>
      <c r="Y229" s="308"/>
      <c r="Z229" s="307"/>
      <c r="AA229" s="308"/>
      <c r="AB229" s="167"/>
      <c r="AC229" s="311"/>
      <c r="AD229" s="312"/>
      <c r="AE229" s="312"/>
      <c r="AF229" s="313"/>
      <c r="AG229" s="317"/>
      <c r="AH229" s="167"/>
      <c r="AI229" s="478"/>
      <c r="AJ229" s="478"/>
      <c r="AK229" s="479"/>
      <c r="AL229" s="102"/>
      <c r="AM229" s="124" t="str">
        <f t="shared" ref="AM229:AM238" si="233">IF(B229=0," ",TEXT(B229,"MMM"))</f>
        <v xml:space="preserve"> </v>
      </c>
      <c r="AN229" s="97" t="str">
        <f t="shared" ref="AN229:AN238" si="234">IF(B229=0," ",YEAR(B229))</f>
        <v xml:space="preserve"> </v>
      </c>
      <c r="AO229" s="125"/>
      <c r="AP229" s="125"/>
      <c r="AQ229" s="125"/>
      <c r="AR229" s="125"/>
      <c r="AS229" s="125"/>
      <c r="AT229" s="122" t="e">
        <f t="shared" si="223"/>
        <v>#N/A</v>
      </c>
      <c r="AU229" s="125" t="e">
        <f t="shared" si="224"/>
        <v>#N/A</v>
      </c>
      <c r="AV229" s="126" t="str">
        <f t="shared" ca="1" si="194"/>
        <v/>
      </c>
      <c r="AW229" s="122" t="e">
        <f t="shared" ca="1" si="195"/>
        <v>#N/A</v>
      </c>
      <c r="AX229" s="127" t="e">
        <f t="shared" ca="1" si="196"/>
        <v>#N/A</v>
      </c>
      <c r="AY229" s="100" t="e">
        <f t="shared" si="227"/>
        <v>#N/A</v>
      </c>
      <c r="AZ229" s="127" t="e">
        <f t="shared" si="228"/>
        <v>#N/A</v>
      </c>
      <c r="BA229" s="88"/>
      <c r="BB229" s="125"/>
      <c r="BC229" s="129"/>
      <c r="BD229" s="125"/>
      <c r="BE229" s="125"/>
      <c r="BF229" s="125"/>
      <c r="BG229" s="125"/>
      <c r="BH229" s="125"/>
      <c r="BI229" s="125"/>
      <c r="BJ229" s="125"/>
      <c r="BK229" s="125"/>
      <c r="BL229" s="90"/>
      <c r="BM229" s="90"/>
      <c r="BN229" s="90"/>
      <c r="BO229" s="90"/>
      <c r="BP229" s="90"/>
    </row>
    <row r="230" spans="1:68" s="49" customFormat="1" ht="27.75" customHeight="1" x14ac:dyDescent="0.2">
      <c r="A230" s="22">
        <f>A229+1</f>
        <v>162</v>
      </c>
      <c r="B230" s="50"/>
      <c r="C230" s="51"/>
      <c r="D230" s="52"/>
      <c r="E230" s="53"/>
      <c r="F230" s="54"/>
      <c r="G230" s="55"/>
      <c r="H230" s="56"/>
      <c r="I230" s="304"/>
      <c r="J230" s="57"/>
      <c r="K230" s="58"/>
      <c r="L230" s="59"/>
      <c r="M230" s="58"/>
      <c r="N230" s="59"/>
      <c r="O230" s="58"/>
      <c r="P230" s="59"/>
      <c r="Q230" s="60"/>
      <c r="R230" s="315"/>
      <c r="S230" s="57"/>
      <c r="T230" s="58"/>
      <c r="U230" s="58"/>
      <c r="V230" s="60"/>
      <c r="W230" s="326"/>
      <c r="X230" s="58"/>
      <c r="Y230" s="59"/>
      <c r="Z230" s="58"/>
      <c r="AA230" s="59"/>
      <c r="AB230" s="60"/>
      <c r="AC230" s="61"/>
      <c r="AD230" s="62"/>
      <c r="AE230" s="62"/>
      <c r="AF230" s="63"/>
      <c r="AG230" s="318"/>
      <c r="AH230" s="60"/>
      <c r="AI230" s="476"/>
      <c r="AJ230" s="476"/>
      <c r="AK230" s="477"/>
      <c r="AL230" s="102"/>
      <c r="AM230" s="124" t="str">
        <f t="shared" si="233"/>
        <v xml:space="preserve"> </v>
      </c>
      <c r="AN230" s="97" t="str">
        <f t="shared" si="234"/>
        <v xml:space="preserve"> </v>
      </c>
      <c r="AO230" s="125"/>
      <c r="AP230" s="125"/>
      <c r="AQ230" s="125"/>
      <c r="AR230" s="125"/>
      <c r="AS230" s="125"/>
      <c r="AT230" s="122" t="e">
        <f t="shared" si="223"/>
        <v>#N/A</v>
      </c>
      <c r="AU230" s="125" t="e">
        <f t="shared" si="224"/>
        <v>#N/A</v>
      </c>
      <c r="AV230" s="126" t="str">
        <f t="shared" ca="1" si="194"/>
        <v/>
      </c>
      <c r="AW230" s="122" t="e">
        <f t="shared" ca="1" si="195"/>
        <v>#N/A</v>
      </c>
      <c r="AX230" s="127" t="e">
        <f t="shared" ca="1" si="196"/>
        <v>#N/A</v>
      </c>
      <c r="AY230" s="100" t="e">
        <f t="shared" si="227"/>
        <v>#N/A</v>
      </c>
      <c r="AZ230" s="127" t="e">
        <f t="shared" si="228"/>
        <v>#N/A</v>
      </c>
      <c r="BA230" s="88"/>
      <c r="BB230" s="125"/>
      <c r="BC230" s="129"/>
      <c r="BD230" s="125"/>
      <c r="BE230" s="125"/>
      <c r="BF230" s="125"/>
      <c r="BG230" s="125"/>
      <c r="BH230" s="125"/>
      <c r="BI230" s="125"/>
      <c r="BJ230" s="125"/>
      <c r="BK230" s="125"/>
      <c r="BL230" s="90"/>
      <c r="BM230" s="90"/>
      <c r="BN230" s="90"/>
      <c r="BO230" s="90"/>
      <c r="BP230" s="90"/>
    </row>
    <row r="231" spans="1:68" s="49" customFormat="1" ht="27.75" customHeight="1" x14ac:dyDescent="0.2">
      <c r="A231" s="22">
        <f t="shared" ref="A231:A238" si="235">A230+1</f>
        <v>163</v>
      </c>
      <c r="B231" s="50"/>
      <c r="C231" s="51"/>
      <c r="D231" s="52"/>
      <c r="E231" s="53"/>
      <c r="F231" s="54"/>
      <c r="G231" s="55"/>
      <c r="H231" s="56"/>
      <c r="I231" s="304"/>
      <c r="J231" s="57"/>
      <c r="K231" s="58"/>
      <c r="L231" s="59"/>
      <c r="M231" s="58"/>
      <c r="N231" s="59"/>
      <c r="O231" s="58"/>
      <c r="P231" s="59"/>
      <c r="Q231" s="60"/>
      <c r="R231" s="315"/>
      <c r="S231" s="57"/>
      <c r="T231" s="58"/>
      <c r="U231" s="58"/>
      <c r="V231" s="60"/>
      <c r="W231" s="326"/>
      <c r="X231" s="58"/>
      <c r="Y231" s="59"/>
      <c r="Z231" s="58"/>
      <c r="AA231" s="59"/>
      <c r="AB231" s="60"/>
      <c r="AC231" s="61"/>
      <c r="AD231" s="62"/>
      <c r="AE231" s="62"/>
      <c r="AF231" s="63"/>
      <c r="AG231" s="318"/>
      <c r="AH231" s="60"/>
      <c r="AI231" s="476"/>
      <c r="AJ231" s="476"/>
      <c r="AK231" s="477"/>
      <c r="AL231" s="102"/>
      <c r="AM231" s="124" t="str">
        <f t="shared" si="233"/>
        <v xml:space="preserve"> </v>
      </c>
      <c r="AN231" s="97" t="str">
        <f t="shared" si="234"/>
        <v xml:space="preserve"> </v>
      </c>
      <c r="AO231" s="125"/>
      <c r="AP231" s="125"/>
      <c r="AQ231" s="125"/>
      <c r="AR231" s="125"/>
      <c r="AS231" s="125"/>
      <c r="AT231" s="122" t="e">
        <f t="shared" si="223"/>
        <v>#N/A</v>
      </c>
      <c r="AU231" s="125" t="e">
        <f t="shared" si="224"/>
        <v>#N/A</v>
      </c>
      <c r="AV231" s="126" t="str">
        <f t="shared" ca="1" si="194"/>
        <v/>
      </c>
      <c r="AW231" s="122" t="e">
        <f t="shared" ca="1" si="195"/>
        <v>#N/A</v>
      </c>
      <c r="AX231" s="127" t="e">
        <f t="shared" ca="1" si="196"/>
        <v>#N/A</v>
      </c>
      <c r="AY231" s="100" t="e">
        <f t="shared" si="227"/>
        <v>#N/A</v>
      </c>
      <c r="AZ231" s="127" t="e">
        <f t="shared" si="228"/>
        <v>#N/A</v>
      </c>
      <c r="BA231" s="88"/>
      <c r="BB231" s="125"/>
      <c r="BC231" s="129"/>
      <c r="BD231" s="125"/>
      <c r="BE231" s="125"/>
      <c r="BF231" s="125"/>
      <c r="BG231" s="125"/>
      <c r="BH231" s="125"/>
      <c r="BI231" s="125"/>
      <c r="BJ231" s="125"/>
      <c r="BK231" s="125"/>
      <c r="BL231" s="90"/>
      <c r="BM231" s="90"/>
      <c r="BN231" s="90"/>
      <c r="BO231" s="90"/>
      <c r="BP231" s="90"/>
    </row>
    <row r="232" spans="1:68" s="49" customFormat="1" ht="27.75" customHeight="1" x14ac:dyDescent="0.2">
      <c r="A232" s="22">
        <f t="shared" si="235"/>
        <v>164</v>
      </c>
      <c r="B232" s="50"/>
      <c r="C232" s="51"/>
      <c r="D232" s="52"/>
      <c r="E232" s="53"/>
      <c r="F232" s="54"/>
      <c r="G232" s="55"/>
      <c r="H232" s="56"/>
      <c r="I232" s="304"/>
      <c r="J232" s="57"/>
      <c r="K232" s="58"/>
      <c r="L232" s="59"/>
      <c r="M232" s="58"/>
      <c r="N232" s="59"/>
      <c r="O232" s="58"/>
      <c r="P232" s="59"/>
      <c r="Q232" s="60"/>
      <c r="R232" s="315"/>
      <c r="S232" s="57"/>
      <c r="T232" s="58"/>
      <c r="U232" s="58"/>
      <c r="V232" s="60"/>
      <c r="W232" s="326"/>
      <c r="X232" s="58"/>
      <c r="Y232" s="59"/>
      <c r="Z232" s="58"/>
      <c r="AA232" s="59"/>
      <c r="AB232" s="60"/>
      <c r="AC232" s="61"/>
      <c r="AD232" s="62"/>
      <c r="AE232" s="62"/>
      <c r="AF232" s="63"/>
      <c r="AG232" s="318"/>
      <c r="AH232" s="60"/>
      <c r="AI232" s="476"/>
      <c r="AJ232" s="476"/>
      <c r="AK232" s="477"/>
      <c r="AL232" s="102"/>
      <c r="AM232" s="124" t="str">
        <f t="shared" si="233"/>
        <v xml:space="preserve"> </v>
      </c>
      <c r="AN232" s="97" t="str">
        <f t="shared" si="234"/>
        <v xml:space="preserve"> </v>
      </c>
      <c r="AO232" s="125"/>
      <c r="AP232" s="125"/>
      <c r="AQ232" s="125"/>
      <c r="AR232" s="125"/>
      <c r="AS232" s="125"/>
      <c r="AT232" s="122" t="e">
        <f t="shared" si="223"/>
        <v>#N/A</v>
      </c>
      <c r="AU232" s="125" t="e">
        <f t="shared" si="224"/>
        <v>#N/A</v>
      </c>
      <c r="AV232" s="126" t="str">
        <f t="shared" ca="1" si="194"/>
        <v/>
      </c>
      <c r="AW232" s="122" t="e">
        <f t="shared" ca="1" si="195"/>
        <v>#N/A</v>
      </c>
      <c r="AX232" s="127" t="e">
        <f t="shared" ca="1" si="196"/>
        <v>#N/A</v>
      </c>
      <c r="AY232" s="100" t="e">
        <f t="shared" si="227"/>
        <v>#N/A</v>
      </c>
      <c r="AZ232" s="127" t="e">
        <f t="shared" si="228"/>
        <v>#N/A</v>
      </c>
      <c r="BA232" s="88"/>
      <c r="BB232" s="125"/>
      <c r="BC232" s="129"/>
      <c r="BD232" s="125"/>
      <c r="BE232" s="125"/>
      <c r="BF232" s="125"/>
      <c r="BG232" s="125"/>
      <c r="BH232" s="125"/>
      <c r="BI232" s="125"/>
      <c r="BJ232" s="125"/>
      <c r="BK232" s="125"/>
      <c r="BL232" s="90"/>
      <c r="BM232" s="90"/>
      <c r="BN232" s="90"/>
      <c r="BO232" s="90"/>
      <c r="BP232" s="90"/>
    </row>
    <row r="233" spans="1:68" s="49" customFormat="1" ht="27.75" customHeight="1" x14ac:dyDescent="0.2">
      <c r="A233" s="22">
        <f t="shared" si="235"/>
        <v>165</v>
      </c>
      <c r="B233" s="50"/>
      <c r="C233" s="51"/>
      <c r="D233" s="52"/>
      <c r="E233" s="53"/>
      <c r="F233" s="54"/>
      <c r="G233" s="55"/>
      <c r="H233" s="56"/>
      <c r="I233" s="304"/>
      <c r="J233" s="57"/>
      <c r="K233" s="58"/>
      <c r="L233" s="59"/>
      <c r="M233" s="58"/>
      <c r="N233" s="59"/>
      <c r="O233" s="58"/>
      <c r="P233" s="59"/>
      <c r="Q233" s="60"/>
      <c r="R233" s="315"/>
      <c r="S233" s="57"/>
      <c r="T233" s="58"/>
      <c r="U233" s="58"/>
      <c r="V233" s="60"/>
      <c r="W233" s="326"/>
      <c r="X233" s="58"/>
      <c r="Y233" s="59"/>
      <c r="Z233" s="58"/>
      <c r="AA233" s="59"/>
      <c r="AB233" s="60"/>
      <c r="AC233" s="61"/>
      <c r="AD233" s="62"/>
      <c r="AE233" s="62"/>
      <c r="AF233" s="63"/>
      <c r="AG233" s="318"/>
      <c r="AH233" s="60"/>
      <c r="AI233" s="476"/>
      <c r="AJ233" s="476"/>
      <c r="AK233" s="477"/>
      <c r="AL233" s="102"/>
      <c r="AM233" s="124" t="str">
        <f t="shared" si="233"/>
        <v xml:space="preserve"> </v>
      </c>
      <c r="AN233" s="97" t="str">
        <f t="shared" si="234"/>
        <v xml:space="preserve"> </v>
      </c>
      <c r="AO233" s="125"/>
      <c r="AP233" s="125"/>
      <c r="AQ233" s="125"/>
      <c r="AR233" s="125"/>
      <c r="AS233" s="125"/>
      <c r="AT233" s="122" t="e">
        <f t="shared" si="223"/>
        <v>#N/A</v>
      </c>
      <c r="AU233" s="125" t="e">
        <f t="shared" si="224"/>
        <v>#N/A</v>
      </c>
      <c r="AV233" s="126" t="str">
        <f t="shared" ca="1" si="194"/>
        <v/>
      </c>
      <c r="AW233" s="122" t="e">
        <f t="shared" ca="1" si="195"/>
        <v>#N/A</v>
      </c>
      <c r="AX233" s="127" t="e">
        <f t="shared" ca="1" si="196"/>
        <v>#N/A</v>
      </c>
      <c r="AY233" s="100" t="e">
        <f t="shared" si="227"/>
        <v>#N/A</v>
      </c>
      <c r="AZ233" s="127" t="e">
        <f t="shared" si="228"/>
        <v>#N/A</v>
      </c>
      <c r="BA233" s="88"/>
      <c r="BB233" s="125"/>
      <c r="BC233" s="129"/>
      <c r="BD233" s="125"/>
      <c r="BE233" s="125"/>
      <c r="BF233" s="125"/>
      <c r="BG233" s="125"/>
      <c r="BH233" s="125"/>
      <c r="BI233" s="125"/>
      <c r="BJ233" s="125"/>
      <c r="BK233" s="125"/>
      <c r="BL233" s="90"/>
      <c r="BM233" s="90"/>
      <c r="BN233" s="90"/>
      <c r="BO233" s="90"/>
      <c r="BP233" s="90"/>
    </row>
    <row r="234" spans="1:68" s="49" customFormat="1" ht="27.75" customHeight="1" x14ac:dyDescent="0.2">
      <c r="A234" s="22">
        <f t="shared" si="235"/>
        <v>166</v>
      </c>
      <c r="B234" s="50"/>
      <c r="C234" s="51"/>
      <c r="D234" s="52"/>
      <c r="E234" s="53"/>
      <c r="F234" s="54"/>
      <c r="G234" s="55"/>
      <c r="H234" s="56"/>
      <c r="I234" s="304"/>
      <c r="J234" s="57"/>
      <c r="K234" s="58"/>
      <c r="L234" s="59"/>
      <c r="M234" s="58"/>
      <c r="N234" s="59"/>
      <c r="O234" s="58"/>
      <c r="P234" s="59"/>
      <c r="Q234" s="60"/>
      <c r="R234" s="315"/>
      <c r="S234" s="57"/>
      <c r="T234" s="58"/>
      <c r="U234" s="58"/>
      <c r="V234" s="60"/>
      <c r="W234" s="326"/>
      <c r="X234" s="58"/>
      <c r="Y234" s="59"/>
      <c r="Z234" s="58"/>
      <c r="AA234" s="59"/>
      <c r="AB234" s="60"/>
      <c r="AC234" s="61"/>
      <c r="AD234" s="62"/>
      <c r="AE234" s="62"/>
      <c r="AF234" s="63"/>
      <c r="AG234" s="318"/>
      <c r="AH234" s="60"/>
      <c r="AI234" s="476"/>
      <c r="AJ234" s="476"/>
      <c r="AK234" s="477"/>
      <c r="AL234" s="102"/>
      <c r="AM234" s="124" t="str">
        <f t="shared" si="233"/>
        <v xml:space="preserve"> </v>
      </c>
      <c r="AN234" s="97" t="str">
        <f t="shared" si="234"/>
        <v xml:space="preserve"> </v>
      </c>
      <c r="AO234" s="125"/>
      <c r="AP234" s="125"/>
      <c r="AQ234" s="125"/>
      <c r="AR234" s="125"/>
      <c r="AS234" s="125"/>
      <c r="AT234" s="122" t="e">
        <f t="shared" si="223"/>
        <v>#N/A</v>
      </c>
      <c r="AU234" s="125" t="e">
        <f t="shared" si="224"/>
        <v>#N/A</v>
      </c>
      <c r="AV234" s="126" t="str">
        <f t="shared" ca="1" si="194"/>
        <v/>
      </c>
      <c r="AW234" s="122" t="e">
        <f t="shared" ca="1" si="195"/>
        <v>#N/A</v>
      </c>
      <c r="AX234" s="127" t="e">
        <f t="shared" ca="1" si="196"/>
        <v>#N/A</v>
      </c>
      <c r="AY234" s="100" t="e">
        <f t="shared" si="227"/>
        <v>#N/A</v>
      </c>
      <c r="AZ234" s="127" t="e">
        <f t="shared" si="228"/>
        <v>#N/A</v>
      </c>
      <c r="BA234" s="88"/>
      <c r="BB234" s="125"/>
      <c r="BC234" s="129"/>
      <c r="BD234" s="125"/>
      <c r="BE234" s="125"/>
      <c r="BF234" s="125"/>
      <c r="BG234" s="125"/>
      <c r="BH234" s="125"/>
      <c r="BI234" s="125"/>
      <c r="BJ234" s="125"/>
      <c r="BK234" s="125"/>
      <c r="BL234" s="90"/>
      <c r="BM234" s="90"/>
      <c r="BN234" s="90"/>
      <c r="BO234" s="90"/>
      <c r="BP234" s="90"/>
    </row>
    <row r="235" spans="1:68" s="49" customFormat="1" ht="27.75" customHeight="1" x14ac:dyDescent="0.2">
      <c r="A235" s="22">
        <f>A234+1</f>
        <v>167</v>
      </c>
      <c r="B235" s="50"/>
      <c r="C235" s="51"/>
      <c r="D235" s="52"/>
      <c r="E235" s="53"/>
      <c r="F235" s="54"/>
      <c r="G235" s="55"/>
      <c r="H235" s="56"/>
      <c r="I235" s="304"/>
      <c r="J235" s="57"/>
      <c r="K235" s="58"/>
      <c r="L235" s="59"/>
      <c r="M235" s="58"/>
      <c r="N235" s="59"/>
      <c r="O235" s="58"/>
      <c r="P235" s="59"/>
      <c r="Q235" s="60"/>
      <c r="R235" s="315"/>
      <c r="S235" s="57"/>
      <c r="T235" s="58"/>
      <c r="U235" s="58"/>
      <c r="V235" s="60"/>
      <c r="W235" s="326"/>
      <c r="X235" s="58"/>
      <c r="Y235" s="59"/>
      <c r="Z235" s="58"/>
      <c r="AA235" s="59"/>
      <c r="AB235" s="60"/>
      <c r="AC235" s="61"/>
      <c r="AD235" s="62"/>
      <c r="AE235" s="62"/>
      <c r="AF235" s="63"/>
      <c r="AG235" s="318"/>
      <c r="AH235" s="60"/>
      <c r="AI235" s="476"/>
      <c r="AJ235" s="476"/>
      <c r="AK235" s="477"/>
      <c r="AL235" s="102"/>
      <c r="AM235" s="124" t="str">
        <f t="shared" si="233"/>
        <v xml:space="preserve"> </v>
      </c>
      <c r="AN235" s="97" t="str">
        <f t="shared" si="234"/>
        <v xml:space="preserve"> </v>
      </c>
      <c r="AO235" s="125"/>
      <c r="AP235" s="125"/>
      <c r="AQ235" s="125"/>
      <c r="AR235" s="125"/>
      <c r="AS235" s="125"/>
      <c r="AT235" s="122" t="e">
        <f t="shared" ref="AT235:AT244" si="236">IF(ISBLANK($B327),NA(),$B327)</f>
        <v>#N/A</v>
      </c>
      <c r="AU235" s="125" t="e">
        <f t="shared" ref="AU235:AU244" si="237">IF(ISBLANK($I327),NA(),$I327)</f>
        <v>#N/A</v>
      </c>
      <c r="AV235" s="126" t="str">
        <f t="shared" ca="1" si="194"/>
        <v/>
      </c>
      <c r="AW235" s="122" t="e">
        <f t="shared" ca="1" si="195"/>
        <v>#N/A</v>
      </c>
      <c r="AX235" s="127" t="e">
        <f t="shared" ca="1" si="196"/>
        <v>#N/A</v>
      </c>
      <c r="AY235" s="100" t="e">
        <f>IF(S327=0,NA(),S327)</f>
        <v>#N/A</v>
      </c>
      <c r="AZ235" s="127" t="e">
        <f>IF(V327=0,NA(),V327)</f>
        <v>#N/A</v>
      </c>
      <c r="BA235" s="88"/>
      <c r="BB235" s="125"/>
      <c r="BC235" s="129"/>
      <c r="BD235" s="125"/>
      <c r="BE235" s="125"/>
      <c r="BF235" s="125"/>
      <c r="BG235" s="125"/>
      <c r="BH235" s="125"/>
      <c r="BI235" s="125"/>
      <c r="BJ235" s="125"/>
      <c r="BK235" s="125"/>
      <c r="BL235" s="90"/>
      <c r="BM235" s="90"/>
      <c r="BN235" s="90"/>
      <c r="BO235" s="90"/>
      <c r="BP235" s="90"/>
    </row>
    <row r="236" spans="1:68" s="49" customFormat="1" ht="27.75" customHeight="1" x14ac:dyDescent="0.2">
      <c r="A236" s="22">
        <f t="shared" si="235"/>
        <v>168</v>
      </c>
      <c r="B236" s="50"/>
      <c r="C236" s="51"/>
      <c r="D236" s="52"/>
      <c r="E236" s="53"/>
      <c r="F236" s="54"/>
      <c r="G236" s="55"/>
      <c r="H236" s="56"/>
      <c r="I236" s="304"/>
      <c r="J236" s="57"/>
      <c r="K236" s="58"/>
      <c r="L236" s="59"/>
      <c r="M236" s="58"/>
      <c r="N236" s="59"/>
      <c r="O236" s="58"/>
      <c r="P236" s="59"/>
      <c r="Q236" s="60"/>
      <c r="R236" s="315"/>
      <c r="S236" s="57"/>
      <c r="T236" s="58"/>
      <c r="U236" s="58"/>
      <c r="V236" s="60"/>
      <c r="W236" s="326"/>
      <c r="X236" s="58"/>
      <c r="Y236" s="59"/>
      <c r="Z236" s="58"/>
      <c r="AA236" s="59"/>
      <c r="AB236" s="60"/>
      <c r="AC236" s="61"/>
      <c r="AD236" s="62"/>
      <c r="AE236" s="62"/>
      <c r="AF236" s="63"/>
      <c r="AG236" s="318"/>
      <c r="AH236" s="60"/>
      <c r="AI236" s="476"/>
      <c r="AJ236" s="476"/>
      <c r="AK236" s="477"/>
      <c r="AL236" s="102"/>
      <c r="AM236" s="124" t="str">
        <f t="shared" si="233"/>
        <v xml:space="preserve"> </v>
      </c>
      <c r="AN236" s="97" t="str">
        <f t="shared" si="234"/>
        <v xml:space="preserve"> </v>
      </c>
      <c r="AO236" s="125"/>
      <c r="AP236" s="125"/>
      <c r="AQ236" s="125"/>
      <c r="AR236" s="125"/>
      <c r="AS236" s="125"/>
      <c r="AT236" s="122" t="e">
        <f t="shared" si="236"/>
        <v>#N/A</v>
      </c>
      <c r="AU236" s="125" t="e">
        <f t="shared" si="237"/>
        <v>#N/A</v>
      </c>
      <c r="AV236" s="126" t="str">
        <f t="shared" ca="1" si="194"/>
        <v/>
      </c>
      <c r="AW236" s="122" t="e">
        <f t="shared" ca="1" si="195"/>
        <v>#N/A</v>
      </c>
      <c r="AX236" s="127" t="e">
        <f t="shared" ca="1" si="196"/>
        <v>#N/A</v>
      </c>
      <c r="AY236" s="100" t="e">
        <f t="shared" ref="AY236:AY244" si="238">IF(S328=0,NA(),S328)</f>
        <v>#N/A</v>
      </c>
      <c r="AZ236" s="127" t="e">
        <f>IF(V328=0,NA(),V328)</f>
        <v>#N/A</v>
      </c>
      <c r="BA236" s="88"/>
      <c r="BB236" s="125"/>
      <c r="BC236" s="129"/>
      <c r="BD236" s="125"/>
      <c r="BE236" s="125"/>
      <c r="BF236" s="125"/>
      <c r="BG236" s="125"/>
      <c r="BH236" s="125"/>
      <c r="BI236" s="125"/>
      <c r="BJ236" s="125"/>
      <c r="BK236" s="125"/>
      <c r="BL236" s="90"/>
      <c r="BM236" s="90"/>
      <c r="BN236" s="90"/>
      <c r="BO236" s="90"/>
      <c r="BP236" s="90"/>
    </row>
    <row r="237" spans="1:68" s="49" customFormat="1" ht="27.75" customHeight="1" x14ac:dyDescent="0.2">
      <c r="A237" s="22">
        <f t="shared" si="235"/>
        <v>169</v>
      </c>
      <c r="B237" s="50"/>
      <c r="C237" s="51"/>
      <c r="D237" s="52"/>
      <c r="E237" s="53"/>
      <c r="F237" s="54"/>
      <c r="G237" s="55"/>
      <c r="H237" s="56"/>
      <c r="I237" s="304"/>
      <c r="J237" s="57"/>
      <c r="K237" s="58"/>
      <c r="L237" s="59"/>
      <c r="M237" s="58"/>
      <c r="N237" s="59"/>
      <c r="O237" s="58"/>
      <c r="P237" s="59"/>
      <c r="Q237" s="60"/>
      <c r="R237" s="315"/>
      <c r="S237" s="57"/>
      <c r="T237" s="58"/>
      <c r="U237" s="58"/>
      <c r="V237" s="60"/>
      <c r="W237" s="326"/>
      <c r="X237" s="58"/>
      <c r="Y237" s="59"/>
      <c r="Z237" s="58"/>
      <c r="AA237" s="59"/>
      <c r="AB237" s="60"/>
      <c r="AC237" s="61"/>
      <c r="AD237" s="62"/>
      <c r="AE237" s="62"/>
      <c r="AF237" s="63"/>
      <c r="AG237" s="318"/>
      <c r="AH237" s="60"/>
      <c r="AI237" s="476"/>
      <c r="AJ237" s="476"/>
      <c r="AK237" s="477"/>
      <c r="AL237" s="102"/>
      <c r="AM237" s="124" t="str">
        <f t="shared" si="233"/>
        <v xml:space="preserve"> </v>
      </c>
      <c r="AN237" s="97" t="str">
        <f t="shared" si="234"/>
        <v xml:space="preserve"> </v>
      </c>
      <c r="AO237" s="125"/>
      <c r="AP237" s="125"/>
      <c r="AQ237" s="125"/>
      <c r="AR237" s="125"/>
      <c r="AS237" s="125"/>
      <c r="AT237" s="122" t="e">
        <f t="shared" si="236"/>
        <v>#N/A</v>
      </c>
      <c r="AU237" s="125" t="e">
        <f t="shared" si="237"/>
        <v>#N/A</v>
      </c>
      <c r="AV237" s="126" t="str">
        <f t="shared" ca="1" si="194"/>
        <v/>
      </c>
      <c r="AW237" s="122" t="e">
        <f t="shared" ca="1" si="195"/>
        <v>#N/A</v>
      </c>
      <c r="AX237" s="127" t="e">
        <f t="shared" ca="1" si="196"/>
        <v>#N/A</v>
      </c>
      <c r="AY237" s="100" t="e">
        <f t="shared" si="238"/>
        <v>#N/A</v>
      </c>
      <c r="AZ237" s="127" t="e">
        <f t="shared" ref="AZ237:AZ244" si="239">IF(V329=0,NA(),V329)</f>
        <v>#N/A</v>
      </c>
      <c r="BA237" s="125"/>
      <c r="BB237" s="125"/>
      <c r="BC237" s="129"/>
      <c r="BD237" s="125"/>
      <c r="BE237" s="125"/>
      <c r="BF237" s="125"/>
      <c r="BG237" s="125"/>
      <c r="BH237" s="125"/>
      <c r="BI237" s="125"/>
      <c r="BJ237" s="125"/>
      <c r="BK237" s="125"/>
      <c r="BL237" s="90"/>
      <c r="BM237" s="90"/>
      <c r="BN237" s="90"/>
      <c r="BO237" s="90"/>
      <c r="BP237" s="90"/>
    </row>
    <row r="238" spans="1:68" s="49" customFormat="1" ht="27.75" customHeight="1" thickBot="1" x14ac:dyDescent="0.25">
      <c r="A238" s="23">
        <f t="shared" si="235"/>
        <v>170</v>
      </c>
      <c r="B238" s="64"/>
      <c r="C238" s="65"/>
      <c r="D238" s="66"/>
      <c r="E238" s="67"/>
      <c r="F238" s="68"/>
      <c r="G238" s="69"/>
      <c r="H238" s="70"/>
      <c r="I238" s="305"/>
      <c r="J238" s="71"/>
      <c r="K238" s="72"/>
      <c r="L238" s="73"/>
      <c r="M238" s="72"/>
      <c r="N238" s="73"/>
      <c r="O238" s="72"/>
      <c r="P238" s="73"/>
      <c r="Q238" s="74"/>
      <c r="R238" s="316"/>
      <c r="S238" s="71"/>
      <c r="T238" s="72"/>
      <c r="U238" s="72"/>
      <c r="V238" s="74"/>
      <c r="W238" s="327"/>
      <c r="X238" s="72"/>
      <c r="Y238" s="73"/>
      <c r="Z238" s="72"/>
      <c r="AA238" s="73"/>
      <c r="AB238" s="74"/>
      <c r="AC238" s="75"/>
      <c r="AD238" s="76"/>
      <c r="AE238" s="76"/>
      <c r="AF238" s="77"/>
      <c r="AG238" s="319"/>
      <c r="AH238" s="74"/>
      <c r="AI238" s="480"/>
      <c r="AJ238" s="480"/>
      <c r="AK238" s="481"/>
      <c r="AL238" s="102"/>
      <c r="AM238" s="124" t="str">
        <f t="shared" si="233"/>
        <v xml:space="preserve"> </v>
      </c>
      <c r="AN238" s="97" t="str">
        <f t="shared" si="234"/>
        <v xml:space="preserve"> </v>
      </c>
      <c r="AO238" s="125"/>
      <c r="AP238" s="125"/>
      <c r="AQ238" s="125"/>
      <c r="AR238" s="125"/>
      <c r="AS238" s="125"/>
      <c r="AT238" s="122" t="e">
        <f t="shared" si="236"/>
        <v>#N/A</v>
      </c>
      <c r="AU238" s="125" t="e">
        <f t="shared" si="237"/>
        <v>#N/A</v>
      </c>
      <c r="AV238" s="126" t="str">
        <f t="shared" ca="1" si="194"/>
        <v/>
      </c>
      <c r="AW238" s="122" t="e">
        <f t="shared" ca="1" si="195"/>
        <v>#N/A</v>
      </c>
      <c r="AX238" s="127" t="e">
        <f t="shared" ca="1" si="196"/>
        <v>#N/A</v>
      </c>
      <c r="AY238" s="100" t="e">
        <f t="shared" si="238"/>
        <v>#N/A</v>
      </c>
      <c r="AZ238" s="127" t="e">
        <f t="shared" si="239"/>
        <v>#N/A</v>
      </c>
      <c r="BA238" s="125"/>
      <c r="BB238" s="125"/>
      <c r="BC238" s="129"/>
      <c r="BD238" s="125"/>
      <c r="BE238" s="125"/>
      <c r="BF238" s="125"/>
      <c r="BG238" s="125"/>
      <c r="BH238" s="125"/>
      <c r="BI238" s="125"/>
      <c r="BJ238" s="125"/>
      <c r="BK238" s="125"/>
      <c r="BL238" s="90"/>
      <c r="BM238" s="90"/>
      <c r="BN238" s="90"/>
      <c r="BO238" s="90"/>
      <c r="BP238" s="90"/>
    </row>
    <row r="239" spans="1:68" ht="4.5" customHeight="1" thickBot="1" x14ac:dyDescent="0.25">
      <c r="A239" s="89">
        <f>AK242</f>
        <v>17</v>
      </c>
      <c r="B239" s="271"/>
      <c r="C239" s="271"/>
      <c r="D239" s="271"/>
      <c r="E239" s="271"/>
      <c r="F239" s="271"/>
      <c r="G239" s="271"/>
      <c r="H239" s="271"/>
      <c r="I239" s="271"/>
      <c r="J239" s="309"/>
      <c r="K239" s="309"/>
      <c r="L239" s="309"/>
      <c r="M239" s="309"/>
      <c r="N239" s="309"/>
      <c r="O239" s="309"/>
      <c r="P239" s="309"/>
      <c r="Q239" s="309"/>
      <c r="R239" s="309"/>
      <c r="S239" s="324"/>
      <c r="T239" s="324"/>
      <c r="U239" s="324"/>
      <c r="V239" s="324"/>
      <c r="W239" s="324"/>
      <c r="X239" s="324"/>
      <c r="Y239" s="324"/>
      <c r="Z239" s="324"/>
      <c r="AA239" s="324"/>
      <c r="AB239" s="324"/>
      <c r="AC239" s="309"/>
      <c r="AD239" s="272"/>
      <c r="AE239" s="273"/>
      <c r="AF239" s="272"/>
      <c r="AG239" s="274"/>
      <c r="AH239" s="474"/>
      <c r="AI239" s="475"/>
      <c r="AJ239" s="475"/>
      <c r="AK239" s="475"/>
      <c r="AL239" s="33"/>
      <c r="AM239" s="33"/>
      <c r="AN239" s="33"/>
      <c r="AT239" s="122" t="e">
        <f t="shared" si="236"/>
        <v>#N/A</v>
      </c>
      <c r="AU239" s="125" t="e">
        <f t="shared" si="237"/>
        <v>#N/A</v>
      </c>
      <c r="AV239" s="126" t="str">
        <f t="shared" ca="1" si="194"/>
        <v/>
      </c>
      <c r="AW239" s="122" t="e">
        <f t="shared" ca="1" si="195"/>
        <v>#N/A</v>
      </c>
      <c r="AX239" s="127" t="e">
        <f t="shared" ca="1" si="196"/>
        <v>#N/A</v>
      </c>
      <c r="AY239" s="100" t="e">
        <f t="shared" si="238"/>
        <v>#N/A</v>
      </c>
      <c r="AZ239" s="127" t="e">
        <f t="shared" si="239"/>
        <v>#N/A</v>
      </c>
      <c r="BC239" s="129"/>
    </row>
    <row r="240" spans="1:68" ht="26.25" customHeight="1" x14ac:dyDescent="0.2">
      <c r="A240" s="180">
        <f>A226+1</f>
        <v>17</v>
      </c>
      <c r="B240" s="501"/>
      <c r="C240" s="501"/>
      <c r="D240" s="501"/>
      <c r="E240" s="502"/>
      <c r="F240" s="493" t="str">
        <f>F226</f>
        <v>TOTAL DE ESTA PÁGINA</v>
      </c>
      <c r="G240" s="494"/>
      <c r="H240" s="495"/>
      <c r="I240" s="348" t="str">
        <f t="shared" ref="I240:Q240" si="240">IF(SUM(I229:I239)=0," ",SUM(I229:I239))</f>
        <v xml:space="preserve"> </v>
      </c>
      <c r="J240" s="349" t="str">
        <f t="shared" si="240"/>
        <v xml:space="preserve"> </v>
      </c>
      <c r="K240" s="350" t="str">
        <f t="shared" si="240"/>
        <v xml:space="preserve"> </v>
      </c>
      <c r="L240" s="351" t="str">
        <f t="shared" si="240"/>
        <v xml:space="preserve"> </v>
      </c>
      <c r="M240" s="350" t="str">
        <f t="shared" si="240"/>
        <v xml:space="preserve"> </v>
      </c>
      <c r="N240" s="351" t="str">
        <f t="shared" si="240"/>
        <v xml:space="preserve"> </v>
      </c>
      <c r="O240" s="350" t="str">
        <f t="shared" si="240"/>
        <v xml:space="preserve"> </v>
      </c>
      <c r="P240" s="351" t="str">
        <f t="shared" si="240"/>
        <v xml:space="preserve"> </v>
      </c>
      <c r="Q240" s="352" t="str">
        <f t="shared" si="240"/>
        <v xml:space="preserve"> </v>
      </c>
      <c r="R240" s="353"/>
      <c r="S240" s="349" t="str">
        <f t="shared" ref="S240:AB240" si="241">IF(SUM(S229:S239)=0," ",SUM(S229:S239))</f>
        <v xml:space="preserve"> </v>
      </c>
      <c r="T240" s="350" t="str">
        <f t="shared" si="241"/>
        <v xml:space="preserve"> </v>
      </c>
      <c r="U240" s="350" t="str">
        <f t="shared" si="241"/>
        <v xml:space="preserve"> </v>
      </c>
      <c r="V240" s="350" t="str">
        <f t="shared" si="241"/>
        <v xml:space="preserve"> </v>
      </c>
      <c r="W240" s="351" t="str">
        <f t="shared" si="241"/>
        <v xml:space="preserve"> </v>
      </c>
      <c r="X240" s="350" t="str">
        <f t="shared" si="241"/>
        <v xml:space="preserve"> </v>
      </c>
      <c r="Y240" s="351" t="str">
        <f t="shared" si="241"/>
        <v xml:space="preserve"> </v>
      </c>
      <c r="Z240" s="350" t="str">
        <f t="shared" si="241"/>
        <v xml:space="preserve"> </v>
      </c>
      <c r="AA240" s="351" t="str">
        <f t="shared" si="241"/>
        <v xml:space="preserve"> </v>
      </c>
      <c r="AB240" s="352" t="str">
        <f t="shared" si="241"/>
        <v xml:space="preserve"> </v>
      </c>
      <c r="AC240" s="354" t="str">
        <f>IF(SUM(AC229:AC238)=0," ",SUM(AC229:AC238))</f>
        <v xml:space="preserve"> </v>
      </c>
      <c r="AD240" s="355" t="str">
        <f>IF(SUM(AD229:AD238)=0," ",SUM(AD229:AD238))</f>
        <v xml:space="preserve"> </v>
      </c>
      <c r="AE240" s="355" t="str">
        <f>IF(SUM(AE229:AE238)=0," ",SUM(AE229:AE238))</f>
        <v xml:space="preserve"> </v>
      </c>
      <c r="AF240" s="356" t="str">
        <f>IF(SUM(AF229:AF238)=0," ",SUM(AF229:AF238))</f>
        <v xml:space="preserve"> </v>
      </c>
      <c r="AG240" s="357" t="str">
        <f>IF(SUM(AG229:AG238)=0," ",SUM(AG229:AG238))</f>
        <v xml:space="preserve"> </v>
      </c>
      <c r="AH240" s="482" t="str">
        <f>AH226</f>
        <v>Certifico que todos los datos en esta
bitácora son fidedignos</v>
      </c>
      <c r="AI240" s="483"/>
      <c r="AJ240" s="483"/>
      <c r="AK240" s="484"/>
      <c r="AL240" s="131"/>
      <c r="AM240" s="131"/>
      <c r="AN240" s="131"/>
      <c r="AT240" s="122" t="e">
        <f t="shared" si="236"/>
        <v>#N/A</v>
      </c>
      <c r="AU240" s="125" t="e">
        <f t="shared" si="237"/>
        <v>#N/A</v>
      </c>
      <c r="AV240" s="126" t="str">
        <f t="shared" ca="1" si="194"/>
        <v/>
      </c>
      <c r="AW240" s="122" t="e">
        <f t="shared" ca="1" si="195"/>
        <v>#N/A</v>
      </c>
      <c r="AX240" s="127" t="e">
        <f t="shared" ca="1" si="196"/>
        <v>#N/A</v>
      </c>
      <c r="AY240" s="100" t="e">
        <f t="shared" si="238"/>
        <v>#N/A</v>
      </c>
      <c r="AZ240" s="127" t="e">
        <f t="shared" si="239"/>
        <v>#N/A</v>
      </c>
      <c r="BA240" s="88"/>
      <c r="BC240" s="129"/>
    </row>
    <row r="241" spans="1:68" ht="26.25" customHeight="1" x14ac:dyDescent="0.2">
      <c r="A241" s="499"/>
      <c r="B241" s="503"/>
      <c r="C241" s="503"/>
      <c r="D241" s="503"/>
      <c r="E241" s="504"/>
      <c r="F241" s="496" t="str">
        <f>F227</f>
        <v>TOTAL PÁGINA ANTERIOR</v>
      </c>
      <c r="G241" s="497"/>
      <c r="H241" s="498"/>
      <c r="I241" s="358">
        <f>I228</f>
        <v>6.25</v>
      </c>
      <c r="J241" s="359">
        <f t="shared" ref="J241:Q241" si="242">J228</f>
        <v>6.25</v>
      </c>
      <c r="K241" s="360" t="str">
        <f t="shared" si="242"/>
        <v xml:space="preserve"> </v>
      </c>
      <c r="L241" s="361" t="str">
        <f t="shared" si="242"/>
        <v xml:space="preserve"> </v>
      </c>
      <c r="M241" s="360" t="str">
        <f t="shared" si="242"/>
        <v xml:space="preserve"> </v>
      </c>
      <c r="N241" s="361" t="str">
        <f t="shared" si="242"/>
        <v xml:space="preserve"> </v>
      </c>
      <c r="O241" s="360" t="str">
        <f t="shared" si="242"/>
        <v xml:space="preserve"> </v>
      </c>
      <c r="P241" s="361" t="str">
        <f t="shared" si="242"/>
        <v xml:space="preserve"> </v>
      </c>
      <c r="Q241" s="362" t="str">
        <f t="shared" si="242"/>
        <v xml:space="preserve"> </v>
      </c>
      <c r="R241" s="363"/>
      <c r="S241" s="359" t="str">
        <f t="shared" ref="S241:AG241" si="243">S228</f>
        <v xml:space="preserve"> </v>
      </c>
      <c r="T241" s="360">
        <f t="shared" si="243"/>
        <v>8.75</v>
      </c>
      <c r="U241" s="360">
        <f t="shared" si="243"/>
        <v>10</v>
      </c>
      <c r="V241" s="360">
        <f t="shared" si="243"/>
        <v>2.5</v>
      </c>
      <c r="W241" s="361" t="str">
        <f t="shared" si="243"/>
        <v xml:space="preserve"> </v>
      </c>
      <c r="X241" s="360" t="str">
        <f t="shared" si="243"/>
        <v xml:space="preserve"> </v>
      </c>
      <c r="Y241" s="361">
        <f t="shared" si="243"/>
        <v>2.5</v>
      </c>
      <c r="Z241" s="360" t="str">
        <f t="shared" si="243"/>
        <v xml:space="preserve"> </v>
      </c>
      <c r="AA241" s="361">
        <f t="shared" si="243"/>
        <v>3.75</v>
      </c>
      <c r="AB241" s="362" t="str">
        <f t="shared" si="243"/>
        <v xml:space="preserve"> </v>
      </c>
      <c r="AC241" s="364">
        <f t="shared" si="243"/>
        <v>9</v>
      </c>
      <c r="AD241" s="365" t="str">
        <f t="shared" si="243"/>
        <v xml:space="preserve"> </v>
      </c>
      <c r="AE241" s="365">
        <f t="shared" si="243"/>
        <v>9</v>
      </c>
      <c r="AF241" s="366" t="str">
        <f t="shared" si="243"/>
        <v xml:space="preserve"> </v>
      </c>
      <c r="AG241" s="367">
        <f t="shared" si="243"/>
        <v>11</v>
      </c>
      <c r="AH241" s="487"/>
      <c r="AI241" s="488"/>
      <c r="AJ241" s="488"/>
      <c r="AK241" s="489"/>
      <c r="AL241" s="131"/>
      <c r="AM241" s="131"/>
      <c r="AN241" s="131"/>
      <c r="AT241" s="122" t="e">
        <f t="shared" si="236"/>
        <v>#N/A</v>
      </c>
      <c r="AU241" s="125" t="e">
        <f t="shared" si="237"/>
        <v>#N/A</v>
      </c>
      <c r="AV241" s="126" t="str">
        <f t="shared" ca="1" si="194"/>
        <v/>
      </c>
      <c r="AW241" s="122" t="e">
        <f t="shared" ca="1" si="195"/>
        <v>#N/A</v>
      </c>
      <c r="AX241" s="127" t="e">
        <f t="shared" ca="1" si="196"/>
        <v>#N/A</v>
      </c>
      <c r="AY241" s="100" t="e">
        <f t="shared" si="238"/>
        <v>#N/A</v>
      </c>
      <c r="AZ241" s="127" t="e">
        <f t="shared" si="239"/>
        <v>#N/A</v>
      </c>
      <c r="BA241" s="88"/>
      <c r="BC241" s="129"/>
    </row>
    <row r="242" spans="1:68" ht="26.25" customHeight="1" thickBot="1" x14ac:dyDescent="0.25">
      <c r="A242" s="500"/>
      <c r="B242" s="505" t="str">
        <f>B228</f>
        <v>Entidad que certifica Hrs. de vuelo
TIMBRE Y FIRMA</v>
      </c>
      <c r="C242" s="505"/>
      <c r="D242" s="505"/>
      <c r="E242" s="506"/>
      <c r="F242" s="490" t="str">
        <f>F228</f>
        <v>TOTAL A LA FECHA</v>
      </c>
      <c r="G242" s="491"/>
      <c r="H242" s="492"/>
      <c r="I242" s="31">
        <f t="shared" ref="I242:Q242" si="244">IF(SUM(I240:I241)=0," ",SUM(I240:I241))</f>
        <v>6.25</v>
      </c>
      <c r="J242" s="27">
        <f t="shared" si="244"/>
        <v>6.25</v>
      </c>
      <c r="K242" s="24" t="str">
        <f t="shared" si="244"/>
        <v xml:space="preserve"> </v>
      </c>
      <c r="L242" s="25" t="str">
        <f t="shared" si="244"/>
        <v xml:space="preserve"> </v>
      </c>
      <c r="M242" s="24" t="str">
        <f t="shared" si="244"/>
        <v xml:space="preserve"> </v>
      </c>
      <c r="N242" s="25" t="str">
        <f t="shared" si="244"/>
        <v xml:space="preserve"> </v>
      </c>
      <c r="O242" s="24" t="str">
        <f t="shared" si="244"/>
        <v xml:space="preserve"> </v>
      </c>
      <c r="P242" s="25" t="str">
        <f t="shared" si="244"/>
        <v xml:space="preserve"> </v>
      </c>
      <c r="Q242" s="26" t="str">
        <f t="shared" si="244"/>
        <v xml:space="preserve"> </v>
      </c>
      <c r="R242" s="321"/>
      <c r="S242" s="27" t="str">
        <f t="shared" ref="S242:AG242" si="245">IF(SUM(S240:S241)=0," ",SUM(S240:S241))</f>
        <v xml:space="preserve"> </v>
      </c>
      <c r="T242" s="24">
        <f t="shared" si="245"/>
        <v>8.75</v>
      </c>
      <c r="U242" s="24">
        <f t="shared" si="245"/>
        <v>10</v>
      </c>
      <c r="V242" s="24">
        <f t="shared" si="245"/>
        <v>2.5</v>
      </c>
      <c r="W242" s="25" t="str">
        <f t="shared" si="245"/>
        <v xml:space="preserve"> </v>
      </c>
      <c r="X242" s="24" t="str">
        <f t="shared" si="245"/>
        <v xml:space="preserve"> </v>
      </c>
      <c r="Y242" s="25">
        <f t="shared" si="245"/>
        <v>2.5</v>
      </c>
      <c r="Z242" s="24" t="str">
        <f t="shared" si="245"/>
        <v xml:space="preserve"> </v>
      </c>
      <c r="AA242" s="25">
        <f t="shared" si="245"/>
        <v>3.75</v>
      </c>
      <c r="AB242" s="26" t="str">
        <f t="shared" si="245"/>
        <v xml:space="preserve"> </v>
      </c>
      <c r="AC242" s="323">
        <f t="shared" si="245"/>
        <v>9</v>
      </c>
      <c r="AD242" s="28" t="str">
        <f t="shared" si="245"/>
        <v xml:space="preserve"> </v>
      </c>
      <c r="AE242" s="28">
        <f t="shared" si="245"/>
        <v>9</v>
      </c>
      <c r="AF242" s="30" t="str">
        <f t="shared" si="245"/>
        <v xml:space="preserve"> </v>
      </c>
      <c r="AG242" s="32">
        <f t="shared" si="245"/>
        <v>11</v>
      </c>
      <c r="AH242" s="485" t="str">
        <f>AH228</f>
        <v>_____________________________
FIRMA PILOTO</v>
      </c>
      <c r="AI242" s="486"/>
      <c r="AJ242" s="486"/>
      <c r="AK242" s="181">
        <f>A240</f>
        <v>17</v>
      </c>
      <c r="AL242" s="132"/>
      <c r="AM242" s="132"/>
      <c r="AN242" s="132"/>
      <c r="AT242" s="122" t="e">
        <f t="shared" si="236"/>
        <v>#N/A</v>
      </c>
      <c r="AU242" s="125" t="e">
        <f t="shared" si="237"/>
        <v>#N/A</v>
      </c>
      <c r="AV242" s="126" t="str">
        <f t="shared" ca="1" si="194"/>
        <v/>
      </c>
      <c r="AW242" s="122" t="e">
        <f t="shared" ca="1" si="195"/>
        <v>#N/A</v>
      </c>
      <c r="AX242" s="127" t="e">
        <f t="shared" ca="1" si="196"/>
        <v>#N/A</v>
      </c>
      <c r="AY242" s="100" t="e">
        <f t="shared" si="238"/>
        <v>#N/A</v>
      </c>
      <c r="AZ242" s="127" t="e">
        <f t="shared" si="239"/>
        <v>#N/A</v>
      </c>
      <c r="BA242" s="88"/>
      <c r="BC242" s="129"/>
    </row>
    <row r="243" spans="1:68" s="49" customFormat="1" ht="27.75" customHeight="1" x14ac:dyDescent="0.2">
      <c r="A243" s="29">
        <f>A238+1</f>
        <v>171</v>
      </c>
      <c r="B243" s="39"/>
      <c r="C243" s="40"/>
      <c r="D243" s="41"/>
      <c r="E243" s="42"/>
      <c r="F243" s="43"/>
      <c r="G243" s="44"/>
      <c r="H243" s="45"/>
      <c r="I243" s="310"/>
      <c r="J243" s="306"/>
      <c r="K243" s="307"/>
      <c r="L243" s="308"/>
      <c r="M243" s="307"/>
      <c r="N243" s="308"/>
      <c r="O243" s="307"/>
      <c r="P243" s="308"/>
      <c r="Q243" s="167"/>
      <c r="R243" s="314"/>
      <c r="S243" s="46"/>
      <c r="T243" s="47"/>
      <c r="U243" s="47"/>
      <c r="V243" s="48"/>
      <c r="W243" s="325"/>
      <c r="X243" s="307"/>
      <c r="Y243" s="308"/>
      <c r="Z243" s="307"/>
      <c r="AA243" s="308"/>
      <c r="AB243" s="167"/>
      <c r="AC243" s="311"/>
      <c r="AD243" s="312"/>
      <c r="AE243" s="312"/>
      <c r="AF243" s="313"/>
      <c r="AG243" s="317"/>
      <c r="AH243" s="167"/>
      <c r="AI243" s="478"/>
      <c r="AJ243" s="478"/>
      <c r="AK243" s="479"/>
      <c r="AL243" s="102"/>
      <c r="AM243" s="124" t="str">
        <f t="shared" ref="AM243:AM252" si="246">IF(B243=0," ",TEXT(B243,"MMM"))</f>
        <v xml:space="preserve"> </v>
      </c>
      <c r="AN243" s="97" t="str">
        <f t="shared" ref="AN243:AN252" si="247">IF(B243=0," ",YEAR(B243))</f>
        <v xml:space="preserve"> </v>
      </c>
      <c r="AO243" s="125"/>
      <c r="AP243" s="125"/>
      <c r="AQ243" s="125"/>
      <c r="AR243" s="125"/>
      <c r="AS243" s="125"/>
      <c r="AT243" s="122" t="e">
        <f t="shared" si="236"/>
        <v>#N/A</v>
      </c>
      <c r="AU243" s="125" t="e">
        <f t="shared" si="237"/>
        <v>#N/A</v>
      </c>
      <c r="AV243" s="126" t="str">
        <f t="shared" ca="1" si="194"/>
        <v/>
      </c>
      <c r="AW243" s="122" t="e">
        <f t="shared" ca="1" si="195"/>
        <v>#N/A</v>
      </c>
      <c r="AX243" s="127" t="e">
        <f t="shared" ca="1" si="196"/>
        <v>#N/A</v>
      </c>
      <c r="AY243" s="100" t="e">
        <f t="shared" si="238"/>
        <v>#N/A</v>
      </c>
      <c r="AZ243" s="127" t="e">
        <f t="shared" si="239"/>
        <v>#N/A</v>
      </c>
      <c r="BA243" s="88"/>
      <c r="BB243" s="125"/>
      <c r="BC243" s="129"/>
      <c r="BD243" s="125"/>
      <c r="BE243" s="125"/>
      <c r="BF243" s="125"/>
      <c r="BG243" s="125"/>
      <c r="BH243" s="125"/>
      <c r="BI243" s="125"/>
      <c r="BJ243" s="125"/>
      <c r="BK243" s="125"/>
      <c r="BL243" s="90"/>
      <c r="BM243" s="90"/>
      <c r="BN243" s="90"/>
      <c r="BO243" s="90"/>
      <c r="BP243" s="90"/>
    </row>
    <row r="244" spans="1:68" s="49" customFormat="1" ht="27.75" customHeight="1" x14ac:dyDescent="0.2">
      <c r="A244" s="22">
        <f>A243+1</f>
        <v>172</v>
      </c>
      <c r="B244" s="50"/>
      <c r="C244" s="51"/>
      <c r="D244" s="52"/>
      <c r="E244" s="53"/>
      <c r="F244" s="54"/>
      <c r="G244" s="55"/>
      <c r="H244" s="56"/>
      <c r="I244" s="304"/>
      <c r="J244" s="57"/>
      <c r="K244" s="58"/>
      <c r="L244" s="59"/>
      <c r="M244" s="58"/>
      <c r="N244" s="59"/>
      <c r="O244" s="58"/>
      <c r="P244" s="59"/>
      <c r="Q244" s="60"/>
      <c r="R244" s="315"/>
      <c r="S244" s="57"/>
      <c r="T244" s="58"/>
      <c r="U244" s="58"/>
      <c r="V244" s="60"/>
      <c r="W244" s="326"/>
      <c r="X244" s="58"/>
      <c r="Y244" s="59"/>
      <c r="Z244" s="58"/>
      <c r="AA244" s="59"/>
      <c r="AB244" s="60"/>
      <c r="AC244" s="61"/>
      <c r="AD244" s="62"/>
      <c r="AE244" s="62"/>
      <c r="AF244" s="63"/>
      <c r="AG244" s="318"/>
      <c r="AH244" s="60"/>
      <c r="AI244" s="476"/>
      <c r="AJ244" s="476"/>
      <c r="AK244" s="477"/>
      <c r="AL244" s="102"/>
      <c r="AM244" s="124" t="str">
        <f t="shared" si="246"/>
        <v xml:space="preserve"> </v>
      </c>
      <c r="AN244" s="97" t="str">
        <f t="shared" si="247"/>
        <v xml:space="preserve"> </v>
      </c>
      <c r="AO244" s="125"/>
      <c r="AP244" s="125"/>
      <c r="AQ244" s="125"/>
      <c r="AR244" s="125"/>
      <c r="AS244" s="125"/>
      <c r="AT244" s="122" t="e">
        <f t="shared" si="236"/>
        <v>#N/A</v>
      </c>
      <c r="AU244" s="125" t="e">
        <f t="shared" si="237"/>
        <v>#N/A</v>
      </c>
      <c r="AV244" s="126" t="str">
        <f t="shared" ca="1" si="194"/>
        <v/>
      </c>
      <c r="AW244" s="122" t="e">
        <f t="shared" ca="1" si="195"/>
        <v>#N/A</v>
      </c>
      <c r="AX244" s="127" t="e">
        <f t="shared" ca="1" si="196"/>
        <v>#N/A</v>
      </c>
      <c r="AY244" s="100" t="e">
        <f t="shared" si="238"/>
        <v>#N/A</v>
      </c>
      <c r="AZ244" s="127" t="e">
        <f t="shared" si="239"/>
        <v>#N/A</v>
      </c>
      <c r="BA244" s="88"/>
      <c r="BB244" s="125"/>
      <c r="BC244" s="129"/>
      <c r="BD244" s="125"/>
      <c r="BE244" s="125"/>
      <c r="BF244" s="125"/>
      <c r="BG244" s="125"/>
      <c r="BH244" s="125"/>
      <c r="BI244" s="125"/>
      <c r="BJ244" s="125"/>
      <c r="BK244" s="125"/>
      <c r="BL244" s="90"/>
      <c r="BM244" s="90"/>
      <c r="BN244" s="90"/>
      <c r="BO244" s="90"/>
      <c r="BP244" s="90"/>
    </row>
    <row r="245" spans="1:68" s="49" customFormat="1" ht="27.75" customHeight="1" x14ac:dyDescent="0.2">
      <c r="A245" s="22">
        <f t="shared" ref="A245:A252" si="248">A244+1</f>
        <v>173</v>
      </c>
      <c r="B245" s="50"/>
      <c r="C245" s="51"/>
      <c r="D245" s="52"/>
      <c r="E245" s="53"/>
      <c r="F245" s="54"/>
      <c r="G245" s="55"/>
      <c r="H245" s="56"/>
      <c r="I245" s="304"/>
      <c r="J245" s="57"/>
      <c r="K245" s="58"/>
      <c r="L245" s="59"/>
      <c r="M245" s="58"/>
      <c r="N245" s="59"/>
      <c r="O245" s="58"/>
      <c r="P245" s="59"/>
      <c r="Q245" s="60"/>
      <c r="R245" s="315"/>
      <c r="S245" s="57"/>
      <c r="T245" s="58"/>
      <c r="U245" s="58"/>
      <c r="V245" s="60"/>
      <c r="W245" s="326"/>
      <c r="X245" s="58"/>
      <c r="Y245" s="59"/>
      <c r="Z245" s="58"/>
      <c r="AA245" s="59"/>
      <c r="AB245" s="60"/>
      <c r="AC245" s="61"/>
      <c r="AD245" s="62"/>
      <c r="AE245" s="62"/>
      <c r="AF245" s="63"/>
      <c r="AG245" s="318"/>
      <c r="AH245" s="60"/>
      <c r="AI245" s="476"/>
      <c r="AJ245" s="476"/>
      <c r="AK245" s="477"/>
      <c r="AL245" s="102"/>
      <c r="AM245" s="124" t="str">
        <f t="shared" si="246"/>
        <v xml:space="preserve"> </v>
      </c>
      <c r="AN245" s="97" t="str">
        <f t="shared" si="247"/>
        <v xml:space="preserve"> </v>
      </c>
      <c r="AO245" s="125"/>
      <c r="AP245" s="125"/>
      <c r="AQ245" s="125"/>
      <c r="AR245" s="125"/>
      <c r="AS245" s="125"/>
      <c r="AT245" s="122" t="e">
        <f t="shared" ref="AT245:AT254" si="249">IF(ISBLANK($B341),NA(),$B341)</f>
        <v>#N/A</v>
      </c>
      <c r="AU245" s="125" t="e">
        <f t="shared" ref="AU245:AU254" si="250">IF(ISBLANK($I341),NA(),$I341)</f>
        <v>#N/A</v>
      </c>
      <c r="AV245" s="126" t="str">
        <f t="shared" ca="1" si="194"/>
        <v/>
      </c>
      <c r="AW245" s="122" t="e">
        <f t="shared" ca="1" si="195"/>
        <v>#N/A</v>
      </c>
      <c r="AX245" s="127" t="e">
        <f t="shared" ca="1" si="196"/>
        <v>#N/A</v>
      </c>
      <c r="AY245" s="100" t="e">
        <f>IF(S341=0,NA(),S341)</f>
        <v>#N/A</v>
      </c>
      <c r="AZ245" s="127" t="e">
        <f>IF(V341=0,NA(),V341)</f>
        <v>#N/A</v>
      </c>
      <c r="BA245" s="88"/>
      <c r="BB245" s="125"/>
      <c r="BC245" s="129"/>
      <c r="BD245" s="125"/>
      <c r="BE245" s="125"/>
      <c r="BF245" s="125"/>
      <c r="BG245" s="125"/>
      <c r="BH245" s="125"/>
      <c r="BI245" s="125"/>
      <c r="BJ245" s="125"/>
      <c r="BK245" s="125"/>
      <c r="BL245" s="90"/>
      <c r="BM245" s="90"/>
      <c r="BN245" s="90"/>
      <c r="BO245" s="90"/>
      <c r="BP245" s="90"/>
    </row>
    <row r="246" spans="1:68" s="49" customFormat="1" ht="27.75" customHeight="1" x14ac:dyDescent="0.2">
      <c r="A246" s="22">
        <f t="shared" si="248"/>
        <v>174</v>
      </c>
      <c r="B246" s="50"/>
      <c r="C246" s="51"/>
      <c r="D246" s="52"/>
      <c r="E246" s="53"/>
      <c r="F246" s="54"/>
      <c r="G246" s="55"/>
      <c r="H246" s="56"/>
      <c r="I246" s="304"/>
      <c r="J246" s="57"/>
      <c r="K246" s="58"/>
      <c r="L246" s="59"/>
      <c r="M246" s="58"/>
      <c r="N246" s="59"/>
      <c r="O246" s="58"/>
      <c r="P246" s="59"/>
      <c r="Q246" s="60"/>
      <c r="R246" s="315"/>
      <c r="S246" s="57"/>
      <c r="T246" s="58"/>
      <c r="U246" s="58"/>
      <c r="V246" s="60"/>
      <c r="W246" s="326"/>
      <c r="X246" s="58"/>
      <c r="Y246" s="59"/>
      <c r="Z246" s="58"/>
      <c r="AA246" s="59"/>
      <c r="AB246" s="60"/>
      <c r="AC246" s="61"/>
      <c r="AD246" s="62"/>
      <c r="AE246" s="62"/>
      <c r="AF246" s="63"/>
      <c r="AG246" s="318"/>
      <c r="AH246" s="60"/>
      <c r="AI246" s="476"/>
      <c r="AJ246" s="476"/>
      <c r="AK246" s="477"/>
      <c r="AL246" s="102"/>
      <c r="AM246" s="124" t="str">
        <f t="shared" si="246"/>
        <v xml:space="preserve"> </v>
      </c>
      <c r="AN246" s="97" t="str">
        <f t="shared" si="247"/>
        <v xml:space="preserve"> </v>
      </c>
      <c r="AO246" s="125"/>
      <c r="AP246" s="125"/>
      <c r="AQ246" s="125"/>
      <c r="AR246" s="125"/>
      <c r="AS246" s="125"/>
      <c r="AT246" s="122" t="e">
        <f t="shared" si="249"/>
        <v>#N/A</v>
      </c>
      <c r="AU246" s="125" t="e">
        <f t="shared" si="250"/>
        <v>#N/A</v>
      </c>
      <c r="AV246" s="126" t="str">
        <f t="shared" ca="1" si="194"/>
        <v/>
      </c>
      <c r="AW246" s="122" t="e">
        <f t="shared" ca="1" si="195"/>
        <v>#N/A</v>
      </c>
      <c r="AX246" s="127" t="e">
        <f t="shared" ca="1" si="196"/>
        <v>#N/A</v>
      </c>
      <c r="AY246" s="100" t="e">
        <f>IF(S342=0,NA(),S342)</f>
        <v>#N/A</v>
      </c>
      <c r="AZ246" s="127" t="e">
        <f t="shared" ref="AZ246:AZ254" si="251">IF(V342=0,NA(),V342)</f>
        <v>#N/A</v>
      </c>
      <c r="BA246" s="88"/>
      <c r="BB246" s="125"/>
      <c r="BC246" s="129"/>
      <c r="BD246" s="125"/>
      <c r="BE246" s="125"/>
      <c r="BF246" s="125"/>
      <c r="BG246" s="125"/>
      <c r="BH246" s="125"/>
      <c r="BI246" s="125"/>
      <c r="BJ246" s="125"/>
      <c r="BK246" s="125"/>
      <c r="BL246" s="90"/>
      <c r="BM246" s="90"/>
      <c r="BN246" s="90"/>
      <c r="BO246" s="90"/>
      <c r="BP246" s="90"/>
    </row>
    <row r="247" spans="1:68" s="49" customFormat="1" ht="27.75" customHeight="1" x14ac:dyDescent="0.2">
      <c r="A247" s="22">
        <f t="shared" si="248"/>
        <v>175</v>
      </c>
      <c r="B247" s="50"/>
      <c r="C247" s="51"/>
      <c r="D247" s="52"/>
      <c r="E247" s="53"/>
      <c r="F247" s="54"/>
      <c r="G247" s="55"/>
      <c r="H247" s="56"/>
      <c r="I247" s="304"/>
      <c r="J247" s="57"/>
      <c r="K247" s="58"/>
      <c r="L247" s="59"/>
      <c r="M247" s="58"/>
      <c r="N247" s="59"/>
      <c r="O247" s="58"/>
      <c r="P247" s="59"/>
      <c r="Q247" s="60"/>
      <c r="R247" s="315"/>
      <c r="S247" s="57"/>
      <c r="T247" s="58"/>
      <c r="U247" s="58"/>
      <c r="V247" s="60"/>
      <c r="W247" s="326"/>
      <c r="X247" s="58"/>
      <c r="Y247" s="59"/>
      <c r="Z247" s="58"/>
      <c r="AA247" s="59"/>
      <c r="AB247" s="60"/>
      <c r="AC247" s="61"/>
      <c r="AD247" s="62"/>
      <c r="AE247" s="62"/>
      <c r="AF247" s="63"/>
      <c r="AG247" s="318"/>
      <c r="AH247" s="60"/>
      <c r="AI247" s="476"/>
      <c r="AJ247" s="476"/>
      <c r="AK247" s="477"/>
      <c r="AL247" s="102"/>
      <c r="AM247" s="124" t="str">
        <f t="shared" si="246"/>
        <v xml:space="preserve"> </v>
      </c>
      <c r="AN247" s="97" t="str">
        <f t="shared" si="247"/>
        <v xml:space="preserve"> </v>
      </c>
      <c r="AO247" s="125"/>
      <c r="AP247" s="125"/>
      <c r="AQ247" s="125"/>
      <c r="AR247" s="125"/>
      <c r="AS247" s="125"/>
      <c r="AT247" s="122" t="e">
        <f t="shared" si="249"/>
        <v>#N/A</v>
      </c>
      <c r="AU247" s="125" t="e">
        <f t="shared" si="250"/>
        <v>#N/A</v>
      </c>
      <c r="AV247" s="126" t="str">
        <f t="shared" ca="1" si="194"/>
        <v/>
      </c>
      <c r="AW247" s="122" t="e">
        <f t="shared" ca="1" si="195"/>
        <v>#N/A</v>
      </c>
      <c r="AX247" s="127" t="e">
        <f t="shared" ca="1" si="196"/>
        <v>#N/A</v>
      </c>
      <c r="AY247" s="100" t="e">
        <f t="shared" ref="AY247:AY254" si="252">IF(S343=0,NA(),S343)</f>
        <v>#N/A</v>
      </c>
      <c r="AZ247" s="127" t="e">
        <f t="shared" si="251"/>
        <v>#N/A</v>
      </c>
      <c r="BA247" s="88"/>
      <c r="BB247" s="125"/>
      <c r="BC247" s="129"/>
      <c r="BD247" s="125"/>
      <c r="BE247" s="125"/>
      <c r="BF247" s="125"/>
      <c r="BG247" s="125"/>
      <c r="BH247" s="125"/>
      <c r="BI247" s="125"/>
      <c r="BJ247" s="125"/>
      <c r="BK247" s="125"/>
      <c r="BL247" s="90"/>
      <c r="BM247" s="90"/>
      <c r="BN247" s="90"/>
      <c r="BO247" s="90"/>
      <c r="BP247" s="90"/>
    </row>
    <row r="248" spans="1:68" s="49" customFormat="1" ht="27.75" customHeight="1" x14ac:dyDescent="0.2">
      <c r="A248" s="22">
        <f t="shared" si="248"/>
        <v>176</v>
      </c>
      <c r="B248" s="50"/>
      <c r="C248" s="51"/>
      <c r="D248" s="52"/>
      <c r="E248" s="53"/>
      <c r="F248" s="54"/>
      <c r="G248" s="55"/>
      <c r="H248" s="56"/>
      <c r="I248" s="304"/>
      <c r="J248" s="57"/>
      <c r="K248" s="58"/>
      <c r="L248" s="59"/>
      <c r="M248" s="58"/>
      <c r="N248" s="59"/>
      <c r="O248" s="58"/>
      <c r="P248" s="59"/>
      <c r="Q248" s="60"/>
      <c r="R248" s="315"/>
      <c r="S248" s="57"/>
      <c r="T248" s="58"/>
      <c r="U248" s="58"/>
      <c r="V248" s="60"/>
      <c r="W248" s="326"/>
      <c r="X248" s="58"/>
      <c r="Y248" s="59"/>
      <c r="Z248" s="58"/>
      <c r="AA248" s="59"/>
      <c r="AB248" s="60"/>
      <c r="AC248" s="61"/>
      <c r="AD248" s="62"/>
      <c r="AE248" s="62"/>
      <c r="AF248" s="63"/>
      <c r="AG248" s="318"/>
      <c r="AH248" s="60"/>
      <c r="AI248" s="476"/>
      <c r="AJ248" s="476"/>
      <c r="AK248" s="477"/>
      <c r="AL248" s="102"/>
      <c r="AM248" s="124" t="str">
        <f t="shared" si="246"/>
        <v xml:space="preserve"> </v>
      </c>
      <c r="AN248" s="97" t="str">
        <f t="shared" si="247"/>
        <v xml:space="preserve"> </v>
      </c>
      <c r="AO248" s="125"/>
      <c r="AP248" s="125"/>
      <c r="AQ248" s="125"/>
      <c r="AR248" s="125"/>
      <c r="AS248" s="125"/>
      <c r="AT248" s="122" t="e">
        <f t="shared" si="249"/>
        <v>#N/A</v>
      </c>
      <c r="AU248" s="125" t="e">
        <f t="shared" si="250"/>
        <v>#N/A</v>
      </c>
      <c r="AV248" s="126" t="str">
        <f t="shared" ca="1" si="194"/>
        <v/>
      </c>
      <c r="AW248" s="122" t="e">
        <f t="shared" ca="1" si="195"/>
        <v>#N/A</v>
      </c>
      <c r="AX248" s="127" t="e">
        <f t="shared" ca="1" si="196"/>
        <v>#N/A</v>
      </c>
      <c r="AY248" s="100" t="e">
        <f t="shared" si="252"/>
        <v>#N/A</v>
      </c>
      <c r="AZ248" s="127" t="e">
        <f t="shared" si="251"/>
        <v>#N/A</v>
      </c>
      <c r="BA248" s="88"/>
      <c r="BB248" s="125"/>
      <c r="BC248" s="129"/>
      <c r="BD248" s="125"/>
      <c r="BE248" s="125"/>
      <c r="BF248" s="125"/>
      <c r="BG248" s="125"/>
      <c r="BH248" s="125"/>
      <c r="BI248" s="125"/>
      <c r="BJ248" s="125"/>
      <c r="BK248" s="125"/>
      <c r="BL248" s="90"/>
      <c r="BM248" s="90"/>
      <c r="BN248" s="90"/>
      <c r="BO248" s="90"/>
      <c r="BP248" s="90"/>
    </row>
    <row r="249" spans="1:68" s="49" customFormat="1" ht="27.75" customHeight="1" x14ac:dyDescent="0.2">
      <c r="A249" s="22">
        <f>A248+1</f>
        <v>177</v>
      </c>
      <c r="B249" s="50"/>
      <c r="C249" s="51"/>
      <c r="D249" s="52"/>
      <c r="E249" s="53"/>
      <c r="F249" s="54"/>
      <c r="G249" s="55"/>
      <c r="H249" s="56"/>
      <c r="I249" s="304"/>
      <c r="J249" s="57"/>
      <c r="K249" s="58"/>
      <c r="L249" s="59"/>
      <c r="M249" s="58"/>
      <c r="N249" s="59"/>
      <c r="O249" s="58"/>
      <c r="P249" s="59"/>
      <c r="Q249" s="60"/>
      <c r="R249" s="315"/>
      <c r="S249" s="57"/>
      <c r="T249" s="58"/>
      <c r="U249" s="58"/>
      <c r="V249" s="60"/>
      <c r="W249" s="326"/>
      <c r="X249" s="58"/>
      <c r="Y249" s="59"/>
      <c r="Z249" s="58"/>
      <c r="AA249" s="59"/>
      <c r="AB249" s="60"/>
      <c r="AC249" s="61"/>
      <c r="AD249" s="62"/>
      <c r="AE249" s="62"/>
      <c r="AF249" s="63"/>
      <c r="AG249" s="318"/>
      <c r="AH249" s="60"/>
      <c r="AI249" s="476"/>
      <c r="AJ249" s="476"/>
      <c r="AK249" s="477"/>
      <c r="AL249" s="102"/>
      <c r="AM249" s="124" t="str">
        <f t="shared" si="246"/>
        <v xml:space="preserve"> </v>
      </c>
      <c r="AN249" s="97" t="str">
        <f t="shared" si="247"/>
        <v xml:space="preserve"> </v>
      </c>
      <c r="AO249" s="125"/>
      <c r="AP249" s="125"/>
      <c r="AQ249" s="125"/>
      <c r="AR249" s="125"/>
      <c r="AS249" s="125"/>
      <c r="AT249" s="122" t="e">
        <f t="shared" si="249"/>
        <v>#N/A</v>
      </c>
      <c r="AU249" s="125" t="e">
        <f t="shared" si="250"/>
        <v>#N/A</v>
      </c>
      <c r="AV249" s="126" t="str">
        <f t="shared" ca="1" si="194"/>
        <v/>
      </c>
      <c r="AW249" s="122" t="e">
        <f t="shared" ca="1" si="195"/>
        <v>#N/A</v>
      </c>
      <c r="AX249" s="127" t="e">
        <f t="shared" ca="1" si="196"/>
        <v>#N/A</v>
      </c>
      <c r="AY249" s="100" t="e">
        <f t="shared" si="252"/>
        <v>#N/A</v>
      </c>
      <c r="AZ249" s="127" t="e">
        <f t="shared" si="251"/>
        <v>#N/A</v>
      </c>
      <c r="BA249" s="88"/>
      <c r="BB249" s="125"/>
      <c r="BC249" s="129"/>
      <c r="BD249" s="125"/>
      <c r="BE249" s="125"/>
      <c r="BF249" s="125"/>
      <c r="BG249" s="125"/>
      <c r="BH249" s="125"/>
      <c r="BI249" s="125"/>
      <c r="BJ249" s="125"/>
      <c r="BK249" s="125"/>
      <c r="BL249" s="90"/>
      <c r="BM249" s="90"/>
      <c r="BN249" s="90"/>
      <c r="BO249" s="90"/>
      <c r="BP249" s="90"/>
    </row>
    <row r="250" spans="1:68" s="49" customFormat="1" ht="27.75" customHeight="1" x14ac:dyDescent="0.2">
      <c r="A250" s="22">
        <f t="shared" si="248"/>
        <v>178</v>
      </c>
      <c r="B250" s="50"/>
      <c r="C250" s="51"/>
      <c r="D250" s="52"/>
      <c r="E250" s="53"/>
      <c r="F250" s="54"/>
      <c r="G250" s="55"/>
      <c r="H250" s="56"/>
      <c r="I250" s="304"/>
      <c r="J250" s="57"/>
      <c r="K250" s="58"/>
      <c r="L250" s="59"/>
      <c r="M250" s="58"/>
      <c r="N250" s="59"/>
      <c r="O250" s="58"/>
      <c r="P250" s="59"/>
      <c r="Q250" s="60"/>
      <c r="R250" s="315"/>
      <c r="S250" s="57"/>
      <c r="T250" s="58"/>
      <c r="U250" s="58"/>
      <c r="V250" s="60"/>
      <c r="W250" s="326"/>
      <c r="X250" s="58"/>
      <c r="Y250" s="59"/>
      <c r="Z250" s="58"/>
      <c r="AA250" s="59"/>
      <c r="AB250" s="60"/>
      <c r="AC250" s="61"/>
      <c r="AD250" s="62"/>
      <c r="AE250" s="62"/>
      <c r="AF250" s="63"/>
      <c r="AG250" s="318"/>
      <c r="AH250" s="60"/>
      <c r="AI250" s="476"/>
      <c r="AJ250" s="476"/>
      <c r="AK250" s="477"/>
      <c r="AL250" s="102"/>
      <c r="AM250" s="124" t="str">
        <f t="shared" si="246"/>
        <v xml:space="preserve"> </v>
      </c>
      <c r="AN250" s="97" t="str">
        <f t="shared" si="247"/>
        <v xml:space="preserve"> </v>
      </c>
      <c r="AO250" s="125"/>
      <c r="AP250" s="125"/>
      <c r="AQ250" s="125"/>
      <c r="AR250" s="125"/>
      <c r="AS250" s="125"/>
      <c r="AT250" s="122" t="e">
        <f t="shared" si="249"/>
        <v>#N/A</v>
      </c>
      <c r="AU250" s="125" t="e">
        <f t="shared" si="250"/>
        <v>#N/A</v>
      </c>
      <c r="AV250" s="126" t="str">
        <f t="shared" ca="1" si="194"/>
        <v/>
      </c>
      <c r="AW250" s="122" t="e">
        <f t="shared" ca="1" si="195"/>
        <v>#N/A</v>
      </c>
      <c r="AX250" s="127" t="e">
        <f t="shared" ca="1" si="196"/>
        <v>#N/A</v>
      </c>
      <c r="AY250" s="100" t="e">
        <f t="shared" si="252"/>
        <v>#N/A</v>
      </c>
      <c r="AZ250" s="127" t="e">
        <f t="shared" si="251"/>
        <v>#N/A</v>
      </c>
      <c r="BA250" s="88"/>
      <c r="BB250" s="125"/>
      <c r="BC250" s="129"/>
      <c r="BD250" s="125"/>
      <c r="BE250" s="125"/>
      <c r="BF250" s="125"/>
      <c r="BG250" s="125"/>
      <c r="BH250" s="125"/>
      <c r="BI250" s="125"/>
      <c r="BJ250" s="125"/>
      <c r="BK250" s="125"/>
      <c r="BL250" s="90"/>
      <c r="BM250" s="90"/>
      <c r="BN250" s="90"/>
      <c r="BO250" s="90"/>
      <c r="BP250" s="90"/>
    </row>
    <row r="251" spans="1:68" s="49" customFormat="1" ht="27.75" customHeight="1" x14ac:dyDescent="0.2">
      <c r="A251" s="22">
        <f t="shared" si="248"/>
        <v>179</v>
      </c>
      <c r="B251" s="50"/>
      <c r="C251" s="51"/>
      <c r="D251" s="52"/>
      <c r="E251" s="53"/>
      <c r="F251" s="54"/>
      <c r="G251" s="55"/>
      <c r="H251" s="56"/>
      <c r="I251" s="304"/>
      <c r="J251" s="57"/>
      <c r="K251" s="58"/>
      <c r="L251" s="59"/>
      <c r="M251" s="58"/>
      <c r="N251" s="59"/>
      <c r="O251" s="58"/>
      <c r="P251" s="59"/>
      <c r="Q251" s="60"/>
      <c r="R251" s="315"/>
      <c r="S251" s="57"/>
      <c r="T251" s="58"/>
      <c r="U251" s="58"/>
      <c r="V251" s="60"/>
      <c r="W251" s="326"/>
      <c r="X251" s="58"/>
      <c r="Y251" s="59"/>
      <c r="Z251" s="58"/>
      <c r="AA251" s="59"/>
      <c r="AB251" s="60"/>
      <c r="AC251" s="61"/>
      <c r="AD251" s="62"/>
      <c r="AE251" s="62"/>
      <c r="AF251" s="63"/>
      <c r="AG251" s="318"/>
      <c r="AH251" s="60"/>
      <c r="AI251" s="476"/>
      <c r="AJ251" s="476"/>
      <c r="AK251" s="477"/>
      <c r="AL251" s="102"/>
      <c r="AM251" s="124" t="str">
        <f t="shared" si="246"/>
        <v xml:space="preserve"> </v>
      </c>
      <c r="AN251" s="97" t="str">
        <f t="shared" si="247"/>
        <v xml:space="preserve"> </v>
      </c>
      <c r="AO251" s="125"/>
      <c r="AP251" s="125"/>
      <c r="AQ251" s="125"/>
      <c r="AR251" s="125"/>
      <c r="AS251" s="125"/>
      <c r="AT251" s="122" t="e">
        <f t="shared" si="249"/>
        <v>#N/A</v>
      </c>
      <c r="AU251" s="125" t="e">
        <f t="shared" si="250"/>
        <v>#N/A</v>
      </c>
      <c r="AV251" s="126" t="str">
        <f t="shared" ca="1" si="194"/>
        <v/>
      </c>
      <c r="AW251" s="122" t="e">
        <f t="shared" ca="1" si="195"/>
        <v>#N/A</v>
      </c>
      <c r="AX251" s="127" t="e">
        <f t="shared" ca="1" si="196"/>
        <v>#N/A</v>
      </c>
      <c r="AY251" s="100" t="e">
        <f t="shared" si="252"/>
        <v>#N/A</v>
      </c>
      <c r="AZ251" s="127" t="e">
        <f t="shared" si="251"/>
        <v>#N/A</v>
      </c>
      <c r="BA251" s="125"/>
      <c r="BB251" s="125"/>
      <c r="BC251" s="129"/>
      <c r="BD251" s="125"/>
      <c r="BE251" s="125"/>
      <c r="BF251" s="125"/>
      <c r="BG251" s="125"/>
      <c r="BH251" s="125"/>
      <c r="BI251" s="125"/>
      <c r="BJ251" s="125"/>
      <c r="BK251" s="125"/>
      <c r="BL251" s="90"/>
      <c r="BM251" s="90"/>
      <c r="BN251" s="90"/>
      <c r="BO251" s="90"/>
      <c r="BP251" s="90"/>
    </row>
    <row r="252" spans="1:68" s="49" customFormat="1" ht="27.75" customHeight="1" thickBot="1" x14ac:dyDescent="0.25">
      <c r="A252" s="23">
        <f t="shared" si="248"/>
        <v>180</v>
      </c>
      <c r="B252" s="64"/>
      <c r="C252" s="65"/>
      <c r="D252" s="66"/>
      <c r="E252" s="67"/>
      <c r="F252" s="68"/>
      <c r="G252" s="69"/>
      <c r="H252" s="70"/>
      <c r="I252" s="305"/>
      <c r="J252" s="71"/>
      <c r="K252" s="72"/>
      <c r="L252" s="73"/>
      <c r="M252" s="72"/>
      <c r="N252" s="73"/>
      <c r="O252" s="72"/>
      <c r="P252" s="73"/>
      <c r="Q252" s="74"/>
      <c r="R252" s="316"/>
      <c r="S252" s="71"/>
      <c r="T252" s="72"/>
      <c r="U252" s="72"/>
      <c r="V252" s="74"/>
      <c r="W252" s="327"/>
      <c r="X252" s="72"/>
      <c r="Y252" s="73"/>
      <c r="Z252" s="72"/>
      <c r="AA252" s="73"/>
      <c r="AB252" s="74"/>
      <c r="AC252" s="75"/>
      <c r="AD252" s="76"/>
      <c r="AE252" s="76"/>
      <c r="AF252" s="77"/>
      <c r="AG252" s="319"/>
      <c r="AH252" s="74"/>
      <c r="AI252" s="480"/>
      <c r="AJ252" s="480"/>
      <c r="AK252" s="481"/>
      <c r="AL252" s="102"/>
      <c r="AM252" s="124" t="str">
        <f t="shared" si="246"/>
        <v xml:space="preserve"> </v>
      </c>
      <c r="AN252" s="97" t="str">
        <f t="shared" si="247"/>
        <v xml:space="preserve"> </v>
      </c>
      <c r="AO252" s="125"/>
      <c r="AP252" s="125"/>
      <c r="AQ252" s="125"/>
      <c r="AR252" s="125"/>
      <c r="AS252" s="125"/>
      <c r="AT252" s="122" t="e">
        <f t="shared" si="249"/>
        <v>#N/A</v>
      </c>
      <c r="AU252" s="125" t="e">
        <f t="shared" si="250"/>
        <v>#N/A</v>
      </c>
      <c r="AV252" s="126" t="str">
        <f t="shared" ca="1" si="194"/>
        <v/>
      </c>
      <c r="AW252" s="122" t="e">
        <f t="shared" ca="1" si="195"/>
        <v>#N/A</v>
      </c>
      <c r="AX252" s="127" t="e">
        <f t="shared" ca="1" si="196"/>
        <v>#N/A</v>
      </c>
      <c r="AY252" s="100" t="e">
        <f t="shared" si="252"/>
        <v>#N/A</v>
      </c>
      <c r="AZ252" s="127" t="e">
        <f t="shared" si="251"/>
        <v>#N/A</v>
      </c>
      <c r="BA252" s="125"/>
      <c r="BB252" s="125"/>
      <c r="BC252" s="129"/>
      <c r="BD252" s="125"/>
      <c r="BE252" s="125"/>
      <c r="BF252" s="125"/>
      <c r="BG252" s="125"/>
      <c r="BH252" s="125"/>
      <c r="BI252" s="125"/>
      <c r="BJ252" s="125"/>
      <c r="BK252" s="125"/>
      <c r="BL252" s="90"/>
      <c r="BM252" s="90"/>
      <c r="BN252" s="90"/>
      <c r="BO252" s="90"/>
      <c r="BP252" s="90"/>
    </row>
    <row r="253" spans="1:68" ht="4.5" customHeight="1" thickBot="1" x14ac:dyDescent="0.25">
      <c r="A253" s="89">
        <f>AK256</f>
        <v>18</v>
      </c>
      <c r="B253" s="271"/>
      <c r="C253" s="271"/>
      <c r="D253" s="271"/>
      <c r="E253" s="271"/>
      <c r="F253" s="271"/>
      <c r="G253" s="271"/>
      <c r="H253" s="271"/>
      <c r="I253" s="271"/>
      <c r="J253" s="309"/>
      <c r="K253" s="309"/>
      <c r="L253" s="309"/>
      <c r="M253" s="309"/>
      <c r="N253" s="309"/>
      <c r="O253" s="309"/>
      <c r="P253" s="309"/>
      <c r="Q253" s="309"/>
      <c r="R253" s="309"/>
      <c r="S253" s="324"/>
      <c r="T253" s="324"/>
      <c r="U253" s="324"/>
      <c r="V253" s="324"/>
      <c r="W253" s="324"/>
      <c r="X253" s="324"/>
      <c r="Y253" s="324"/>
      <c r="Z253" s="324"/>
      <c r="AA253" s="324"/>
      <c r="AB253" s="324"/>
      <c r="AC253" s="309"/>
      <c r="AD253" s="272"/>
      <c r="AE253" s="273"/>
      <c r="AF253" s="272"/>
      <c r="AG253" s="274"/>
      <c r="AH253" s="474"/>
      <c r="AI253" s="475"/>
      <c r="AJ253" s="475"/>
      <c r="AK253" s="475"/>
      <c r="AL253" s="33"/>
      <c r="AM253" s="33"/>
      <c r="AN253" s="33"/>
      <c r="AT253" s="122" t="e">
        <f t="shared" si="249"/>
        <v>#N/A</v>
      </c>
      <c r="AU253" s="125" t="e">
        <f t="shared" si="250"/>
        <v>#N/A</v>
      </c>
      <c r="AV253" s="126" t="str">
        <f t="shared" ca="1" si="194"/>
        <v/>
      </c>
      <c r="AW253" s="122" t="e">
        <f t="shared" ca="1" si="195"/>
        <v>#N/A</v>
      </c>
      <c r="AX253" s="127" t="e">
        <f t="shared" ca="1" si="196"/>
        <v>#N/A</v>
      </c>
      <c r="AY253" s="100" t="e">
        <f t="shared" si="252"/>
        <v>#N/A</v>
      </c>
      <c r="AZ253" s="127" t="e">
        <f t="shared" si="251"/>
        <v>#N/A</v>
      </c>
      <c r="BC253" s="129"/>
    </row>
    <row r="254" spans="1:68" ht="26.25" customHeight="1" x14ac:dyDescent="0.2">
      <c r="A254" s="180">
        <f>A240+1</f>
        <v>18</v>
      </c>
      <c r="B254" s="501"/>
      <c r="C254" s="501"/>
      <c r="D254" s="501"/>
      <c r="E254" s="502"/>
      <c r="F254" s="493" t="str">
        <f>F240</f>
        <v>TOTAL DE ESTA PÁGINA</v>
      </c>
      <c r="G254" s="494"/>
      <c r="H254" s="495"/>
      <c r="I254" s="348" t="str">
        <f t="shared" ref="I254:Q254" si="253">IF(SUM(I243:I253)=0," ",SUM(I243:I253))</f>
        <v xml:space="preserve"> </v>
      </c>
      <c r="J254" s="349" t="str">
        <f t="shared" si="253"/>
        <v xml:space="preserve"> </v>
      </c>
      <c r="K254" s="350" t="str">
        <f t="shared" si="253"/>
        <v xml:space="preserve"> </v>
      </c>
      <c r="L254" s="351" t="str">
        <f t="shared" si="253"/>
        <v xml:space="preserve"> </v>
      </c>
      <c r="M254" s="350" t="str">
        <f t="shared" si="253"/>
        <v xml:space="preserve"> </v>
      </c>
      <c r="N254" s="351" t="str">
        <f t="shared" si="253"/>
        <v xml:space="preserve"> </v>
      </c>
      <c r="O254" s="350" t="str">
        <f t="shared" si="253"/>
        <v xml:space="preserve"> </v>
      </c>
      <c r="P254" s="351" t="str">
        <f t="shared" si="253"/>
        <v xml:space="preserve"> </v>
      </c>
      <c r="Q254" s="352" t="str">
        <f t="shared" si="253"/>
        <v xml:space="preserve"> </v>
      </c>
      <c r="R254" s="353"/>
      <c r="S254" s="349" t="str">
        <f t="shared" ref="S254:AB254" si="254">IF(SUM(S243:S253)=0," ",SUM(S243:S253))</f>
        <v xml:space="preserve"> </v>
      </c>
      <c r="T254" s="350" t="str">
        <f t="shared" si="254"/>
        <v xml:space="preserve"> </v>
      </c>
      <c r="U254" s="350" t="str">
        <f t="shared" si="254"/>
        <v xml:space="preserve"> </v>
      </c>
      <c r="V254" s="350" t="str">
        <f t="shared" si="254"/>
        <v xml:space="preserve"> </v>
      </c>
      <c r="W254" s="351" t="str">
        <f t="shared" si="254"/>
        <v xml:space="preserve"> </v>
      </c>
      <c r="X254" s="350" t="str">
        <f t="shared" si="254"/>
        <v xml:space="preserve"> </v>
      </c>
      <c r="Y254" s="351" t="str">
        <f t="shared" si="254"/>
        <v xml:space="preserve"> </v>
      </c>
      <c r="Z254" s="350" t="str">
        <f t="shared" si="254"/>
        <v xml:space="preserve"> </v>
      </c>
      <c r="AA254" s="351" t="str">
        <f t="shared" si="254"/>
        <v xml:space="preserve"> </v>
      </c>
      <c r="AB254" s="352" t="str">
        <f t="shared" si="254"/>
        <v xml:space="preserve"> </v>
      </c>
      <c r="AC254" s="354" t="str">
        <f>IF(SUM(AC243:AC252)=0," ",SUM(AC243:AC252))</f>
        <v xml:space="preserve"> </v>
      </c>
      <c r="AD254" s="355" t="str">
        <f>IF(SUM(AD243:AD252)=0," ",SUM(AD243:AD252))</f>
        <v xml:space="preserve"> </v>
      </c>
      <c r="AE254" s="355" t="str">
        <f>IF(SUM(AE243:AE252)=0," ",SUM(AE243:AE252))</f>
        <v xml:space="preserve"> </v>
      </c>
      <c r="AF254" s="356" t="str">
        <f>IF(SUM(AF243:AF252)=0," ",SUM(AF243:AF252))</f>
        <v xml:space="preserve"> </v>
      </c>
      <c r="AG254" s="357" t="str">
        <f>IF(SUM(AG243:AG252)=0," ",SUM(AG243:AG252))</f>
        <v xml:space="preserve"> </v>
      </c>
      <c r="AH254" s="482" t="str">
        <f>AH240</f>
        <v>Certifico que todos los datos en esta
bitácora son fidedignos</v>
      </c>
      <c r="AI254" s="483"/>
      <c r="AJ254" s="483"/>
      <c r="AK254" s="484"/>
      <c r="AL254" s="131"/>
      <c r="AM254" s="131"/>
      <c r="AN254" s="131"/>
      <c r="AT254" s="122" t="e">
        <f t="shared" si="249"/>
        <v>#N/A</v>
      </c>
      <c r="AU254" s="125" t="e">
        <f t="shared" si="250"/>
        <v>#N/A</v>
      </c>
      <c r="AV254" s="126" t="str">
        <f t="shared" ca="1" si="194"/>
        <v/>
      </c>
      <c r="AW254" s="122" t="e">
        <f t="shared" ca="1" si="195"/>
        <v>#N/A</v>
      </c>
      <c r="AX254" s="127" t="e">
        <f t="shared" ca="1" si="196"/>
        <v>#N/A</v>
      </c>
      <c r="AY254" s="100" t="e">
        <f t="shared" si="252"/>
        <v>#N/A</v>
      </c>
      <c r="AZ254" s="127" t="e">
        <f t="shared" si="251"/>
        <v>#N/A</v>
      </c>
      <c r="BA254" s="88"/>
      <c r="BC254" s="129"/>
    </row>
    <row r="255" spans="1:68" ht="26.25" customHeight="1" x14ac:dyDescent="0.2">
      <c r="A255" s="499"/>
      <c r="B255" s="503"/>
      <c r="C255" s="503"/>
      <c r="D255" s="503"/>
      <c r="E255" s="504"/>
      <c r="F255" s="496" t="str">
        <f>F241</f>
        <v>TOTAL PÁGINA ANTERIOR</v>
      </c>
      <c r="G255" s="497"/>
      <c r="H255" s="498"/>
      <c r="I255" s="358">
        <f>I242</f>
        <v>6.25</v>
      </c>
      <c r="J255" s="359">
        <f t="shared" ref="J255:Q255" si="255">J242</f>
        <v>6.25</v>
      </c>
      <c r="K255" s="360" t="str">
        <f t="shared" si="255"/>
        <v xml:space="preserve"> </v>
      </c>
      <c r="L255" s="361" t="str">
        <f t="shared" si="255"/>
        <v xml:space="preserve"> </v>
      </c>
      <c r="M255" s="360" t="str">
        <f t="shared" si="255"/>
        <v xml:space="preserve"> </v>
      </c>
      <c r="N255" s="361" t="str">
        <f t="shared" si="255"/>
        <v xml:space="preserve"> </v>
      </c>
      <c r="O255" s="360" t="str">
        <f t="shared" si="255"/>
        <v xml:space="preserve"> </v>
      </c>
      <c r="P255" s="361" t="str">
        <f t="shared" si="255"/>
        <v xml:space="preserve"> </v>
      </c>
      <c r="Q255" s="362" t="str">
        <f t="shared" si="255"/>
        <v xml:space="preserve"> </v>
      </c>
      <c r="R255" s="363"/>
      <c r="S255" s="359" t="str">
        <f t="shared" ref="S255:AG255" si="256">S242</f>
        <v xml:space="preserve"> </v>
      </c>
      <c r="T255" s="360">
        <f t="shared" si="256"/>
        <v>8.75</v>
      </c>
      <c r="U255" s="360">
        <f t="shared" si="256"/>
        <v>10</v>
      </c>
      <c r="V255" s="360">
        <f t="shared" si="256"/>
        <v>2.5</v>
      </c>
      <c r="W255" s="361" t="str">
        <f t="shared" si="256"/>
        <v xml:space="preserve"> </v>
      </c>
      <c r="X255" s="360" t="str">
        <f t="shared" si="256"/>
        <v xml:space="preserve"> </v>
      </c>
      <c r="Y255" s="361">
        <f t="shared" si="256"/>
        <v>2.5</v>
      </c>
      <c r="Z255" s="360" t="str">
        <f t="shared" si="256"/>
        <v xml:space="preserve"> </v>
      </c>
      <c r="AA255" s="361">
        <f t="shared" si="256"/>
        <v>3.75</v>
      </c>
      <c r="AB255" s="362" t="str">
        <f t="shared" si="256"/>
        <v xml:space="preserve"> </v>
      </c>
      <c r="AC255" s="364">
        <f t="shared" si="256"/>
        <v>9</v>
      </c>
      <c r="AD255" s="365" t="str">
        <f t="shared" si="256"/>
        <v xml:space="preserve"> </v>
      </c>
      <c r="AE255" s="365">
        <f t="shared" si="256"/>
        <v>9</v>
      </c>
      <c r="AF255" s="366" t="str">
        <f t="shared" si="256"/>
        <v xml:space="preserve"> </v>
      </c>
      <c r="AG255" s="367">
        <f t="shared" si="256"/>
        <v>11</v>
      </c>
      <c r="AH255" s="487"/>
      <c r="AI255" s="488"/>
      <c r="AJ255" s="488"/>
      <c r="AK255" s="489"/>
      <c r="AL255" s="131"/>
      <c r="AM255" s="131"/>
      <c r="AN255" s="131"/>
      <c r="AT255" s="122" t="e">
        <f t="shared" ref="AT255:AT264" si="257">IF(ISBLANK($B355),NA(),$B355)</f>
        <v>#N/A</v>
      </c>
      <c r="AU255" s="125" t="e">
        <f t="shared" ref="AU255:AU264" si="258">IF(ISBLANK($I355),NA(),$I355)</f>
        <v>#N/A</v>
      </c>
      <c r="AV255" s="126" t="str">
        <f t="shared" ca="1" si="194"/>
        <v/>
      </c>
      <c r="AW255" s="122" t="e">
        <f t="shared" ca="1" si="195"/>
        <v>#N/A</v>
      </c>
      <c r="AX255" s="127" t="e">
        <f t="shared" ca="1" si="196"/>
        <v>#N/A</v>
      </c>
      <c r="AY255" s="100" t="e">
        <f>IF(S355=0,NA(),S355)</f>
        <v>#N/A</v>
      </c>
      <c r="AZ255" s="127" t="e">
        <f>IF(V355=0,NA(),V355)</f>
        <v>#N/A</v>
      </c>
      <c r="BA255" s="88"/>
      <c r="BC255" s="129"/>
    </row>
    <row r="256" spans="1:68" ht="26.25" customHeight="1" thickBot="1" x14ac:dyDescent="0.25">
      <c r="A256" s="500"/>
      <c r="B256" s="505" t="str">
        <f>B242</f>
        <v>Entidad que certifica Hrs. de vuelo
TIMBRE Y FIRMA</v>
      </c>
      <c r="C256" s="505"/>
      <c r="D256" s="505"/>
      <c r="E256" s="506"/>
      <c r="F256" s="490" t="str">
        <f>F242</f>
        <v>TOTAL A LA FECHA</v>
      </c>
      <c r="G256" s="491"/>
      <c r="H256" s="492"/>
      <c r="I256" s="31">
        <f t="shared" ref="I256:Q256" si="259">IF(SUM(I254:I255)=0," ",SUM(I254:I255))</f>
        <v>6.25</v>
      </c>
      <c r="J256" s="27">
        <f t="shared" si="259"/>
        <v>6.25</v>
      </c>
      <c r="K256" s="24" t="str">
        <f t="shared" si="259"/>
        <v xml:space="preserve"> </v>
      </c>
      <c r="L256" s="25" t="str">
        <f t="shared" si="259"/>
        <v xml:space="preserve"> </v>
      </c>
      <c r="M256" s="24" t="str">
        <f t="shared" si="259"/>
        <v xml:space="preserve"> </v>
      </c>
      <c r="N256" s="25" t="str">
        <f t="shared" si="259"/>
        <v xml:space="preserve"> </v>
      </c>
      <c r="O256" s="24" t="str">
        <f t="shared" si="259"/>
        <v xml:space="preserve"> </v>
      </c>
      <c r="P256" s="25" t="str">
        <f t="shared" si="259"/>
        <v xml:space="preserve"> </v>
      </c>
      <c r="Q256" s="26" t="str">
        <f t="shared" si="259"/>
        <v xml:space="preserve"> </v>
      </c>
      <c r="R256" s="321"/>
      <c r="S256" s="27" t="str">
        <f t="shared" ref="S256:AG256" si="260">IF(SUM(S254:S255)=0," ",SUM(S254:S255))</f>
        <v xml:space="preserve"> </v>
      </c>
      <c r="T256" s="24">
        <f t="shared" si="260"/>
        <v>8.75</v>
      </c>
      <c r="U256" s="24">
        <f t="shared" si="260"/>
        <v>10</v>
      </c>
      <c r="V256" s="24">
        <f t="shared" si="260"/>
        <v>2.5</v>
      </c>
      <c r="W256" s="25" t="str">
        <f t="shared" si="260"/>
        <v xml:space="preserve"> </v>
      </c>
      <c r="X256" s="24" t="str">
        <f t="shared" si="260"/>
        <v xml:space="preserve"> </v>
      </c>
      <c r="Y256" s="25">
        <f t="shared" si="260"/>
        <v>2.5</v>
      </c>
      <c r="Z256" s="24" t="str">
        <f t="shared" si="260"/>
        <v xml:space="preserve"> </v>
      </c>
      <c r="AA256" s="25">
        <f t="shared" si="260"/>
        <v>3.75</v>
      </c>
      <c r="AB256" s="26" t="str">
        <f t="shared" si="260"/>
        <v xml:space="preserve"> </v>
      </c>
      <c r="AC256" s="323">
        <f t="shared" si="260"/>
        <v>9</v>
      </c>
      <c r="AD256" s="28" t="str">
        <f t="shared" si="260"/>
        <v xml:space="preserve"> </v>
      </c>
      <c r="AE256" s="28">
        <f t="shared" si="260"/>
        <v>9</v>
      </c>
      <c r="AF256" s="30" t="str">
        <f t="shared" si="260"/>
        <v xml:space="preserve"> </v>
      </c>
      <c r="AG256" s="32">
        <f t="shared" si="260"/>
        <v>11</v>
      </c>
      <c r="AH256" s="485" t="str">
        <f>AH242</f>
        <v>_____________________________
FIRMA PILOTO</v>
      </c>
      <c r="AI256" s="486"/>
      <c r="AJ256" s="486"/>
      <c r="AK256" s="181">
        <f>A254</f>
        <v>18</v>
      </c>
      <c r="AL256" s="132"/>
      <c r="AM256" s="132"/>
      <c r="AN256" s="132"/>
      <c r="AT256" s="122" t="e">
        <f t="shared" si="257"/>
        <v>#N/A</v>
      </c>
      <c r="AU256" s="125" t="e">
        <f t="shared" si="258"/>
        <v>#N/A</v>
      </c>
      <c r="AV256" s="126" t="str">
        <f t="shared" ca="1" si="194"/>
        <v/>
      </c>
      <c r="AW256" s="122" t="e">
        <f t="shared" ca="1" si="195"/>
        <v>#N/A</v>
      </c>
      <c r="AX256" s="127" t="e">
        <f t="shared" ca="1" si="196"/>
        <v>#N/A</v>
      </c>
      <c r="AY256" s="100" t="e">
        <f t="shared" ref="AY256:AY264" si="261">IF(S356=0,NA(),S356)</f>
        <v>#N/A</v>
      </c>
      <c r="AZ256" s="127" t="e">
        <f t="shared" ref="AZ256:AZ264" si="262">IF(V356=0,NA(),V356)</f>
        <v>#N/A</v>
      </c>
      <c r="BA256" s="88"/>
      <c r="BC256" s="129"/>
    </row>
    <row r="257" spans="1:68" s="49" customFormat="1" ht="27.75" customHeight="1" x14ac:dyDescent="0.2">
      <c r="A257" s="29">
        <f>A252+1</f>
        <v>181</v>
      </c>
      <c r="B257" s="39"/>
      <c r="C257" s="40"/>
      <c r="D257" s="41"/>
      <c r="E257" s="42"/>
      <c r="F257" s="43"/>
      <c r="G257" s="44"/>
      <c r="H257" s="45"/>
      <c r="I257" s="310"/>
      <c r="J257" s="306"/>
      <c r="K257" s="307"/>
      <c r="L257" s="308"/>
      <c r="M257" s="307"/>
      <c r="N257" s="308"/>
      <c r="O257" s="307"/>
      <c r="P257" s="308"/>
      <c r="Q257" s="167"/>
      <c r="R257" s="314"/>
      <c r="S257" s="46"/>
      <c r="T257" s="47"/>
      <c r="U257" s="47"/>
      <c r="V257" s="48"/>
      <c r="W257" s="325"/>
      <c r="X257" s="307"/>
      <c r="Y257" s="308"/>
      <c r="Z257" s="307"/>
      <c r="AA257" s="308"/>
      <c r="AB257" s="167"/>
      <c r="AC257" s="311"/>
      <c r="AD257" s="312"/>
      <c r="AE257" s="312"/>
      <c r="AF257" s="313"/>
      <c r="AG257" s="317"/>
      <c r="AH257" s="167"/>
      <c r="AI257" s="478"/>
      <c r="AJ257" s="478"/>
      <c r="AK257" s="479"/>
      <c r="AL257" s="102"/>
      <c r="AM257" s="124" t="str">
        <f t="shared" ref="AM257:AM266" si="263">IF(B257=0," ",TEXT(B257,"MMM"))</f>
        <v xml:space="preserve"> </v>
      </c>
      <c r="AN257" s="97" t="str">
        <f t="shared" ref="AN257:AN266" si="264">IF(B257=0," ",YEAR(B257))</f>
        <v xml:space="preserve"> </v>
      </c>
      <c r="AO257" s="125"/>
      <c r="AP257" s="125"/>
      <c r="AQ257" s="125"/>
      <c r="AR257" s="125"/>
      <c r="AS257" s="125"/>
      <c r="AT257" s="122" t="e">
        <f t="shared" si="257"/>
        <v>#N/A</v>
      </c>
      <c r="AU257" s="125" t="e">
        <f t="shared" si="258"/>
        <v>#N/A</v>
      </c>
      <c r="AV257" s="126" t="str">
        <f t="shared" ca="1" si="194"/>
        <v/>
      </c>
      <c r="AW257" s="122" t="e">
        <f t="shared" ca="1" si="195"/>
        <v>#N/A</v>
      </c>
      <c r="AX257" s="127" t="e">
        <f t="shared" ca="1" si="196"/>
        <v>#N/A</v>
      </c>
      <c r="AY257" s="100" t="e">
        <f t="shared" si="261"/>
        <v>#N/A</v>
      </c>
      <c r="AZ257" s="127" t="e">
        <f t="shared" si="262"/>
        <v>#N/A</v>
      </c>
      <c r="BA257" s="88"/>
      <c r="BB257" s="125"/>
      <c r="BC257" s="128"/>
      <c r="BD257" s="125"/>
      <c r="BE257" s="125"/>
      <c r="BF257" s="125"/>
      <c r="BG257" s="125"/>
      <c r="BH257" s="125"/>
      <c r="BI257" s="125"/>
      <c r="BJ257" s="125"/>
      <c r="BK257" s="125"/>
      <c r="BL257" s="90"/>
      <c r="BM257" s="90"/>
      <c r="BN257" s="90"/>
      <c r="BO257" s="90"/>
      <c r="BP257" s="90"/>
    </row>
    <row r="258" spans="1:68" s="49" customFormat="1" ht="27.75" customHeight="1" x14ac:dyDescent="0.2">
      <c r="A258" s="22">
        <f>A257+1</f>
        <v>182</v>
      </c>
      <c r="B258" s="50"/>
      <c r="C258" s="51"/>
      <c r="D258" s="52"/>
      <c r="E258" s="53"/>
      <c r="F258" s="54"/>
      <c r="G258" s="55"/>
      <c r="H258" s="56"/>
      <c r="I258" s="304"/>
      <c r="J258" s="57"/>
      <c r="K258" s="58"/>
      <c r="L258" s="59"/>
      <c r="M258" s="58"/>
      <c r="N258" s="59"/>
      <c r="O258" s="58"/>
      <c r="P258" s="59"/>
      <c r="Q258" s="60"/>
      <c r="R258" s="315"/>
      <c r="S258" s="57"/>
      <c r="T258" s="58"/>
      <c r="U258" s="58"/>
      <c r="V258" s="60"/>
      <c r="W258" s="326"/>
      <c r="X258" s="58"/>
      <c r="Y258" s="59"/>
      <c r="Z258" s="58"/>
      <c r="AA258" s="59"/>
      <c r="AB258" s="60"/>
      <c r="AC258" s="61"/>
      <c r="AD258" s="62"/>
      <c r="AE258" s="62"/>
      <c r="AF258" s="63"/>
      <c r="AG258" s="318"/>
      <c r="AH258" s="60"/>
      <c r="AI258" s="476"/>
      <c r="AJ258" s="476"/>
      <c r="AK258" s="477"/>
      <c r="AL258" s="102"/>
      <c r="AM258" s="124" t="str">
        <f t="shared" si="263"/>
        <v xml:space="preserve"> </v>
      </c>
      <c r="AN258" s="97" t="str">
        <f t="shared" si="264"/>
        <v xml:space="preserve"> </v>
      </c>
      <c r="AO258" s="125"/>
      <c r="AP258" s="125"/>
      <c r="AQ258" s="125"/>
      <c r="AR258" s="125"/>
      <c r="AS258" s="125"/>
      <c r="AT258" s="122" t="e">
        <f t="shared" si="257"/>
        <v>#N/A</v>
      </c>
      <c r="AU258" s="125" t="e">
        <f t="shared" si="258"/>
        <v>#N/A</v>
      </c>
      <c r="AV258" s="126" t="str">
        <f t="shared" ca="1" si="194"/>
        <v/>
      </c>
      <c r="AW258" s="122" t="e">
        <f t="shared" ca="1" si="195"/>
        <v>#N/A</v>
      </c>
      <c r="AX258" s="127" t="e">
        <f t="shared" ca="1" si="196"/>
        <v>#N/A</v>
      </c>
      <c r="AY258" s="100" t="e">
        <f t="shared" si="261"/>
        <v>#N/A</v>
      </c>
      <c r="AZ258" s="127" t="e">
        <f t="shared" si="262"/>
        <v>#N/A</v>
      </c>
      <c r="BA258" s="88"/>
      <c r="BB258" s="125"/>
      <c r="BC258" s="129"/>
      <c r="BD258" s="125"/>
      <c r="BE258" s="125"/>
      <c r="BF258" s="125"/>
      <c r="BG258" s="125"/>
      <c r="BH258" s="125"/>
      <c r="BI258" s="125"/>
      <c r="BJ258" s="125"/>
      <c r="BK258" s="125"/>
      <c r="BL258" s="90"/>
      <c r="BM258" s="90"/>
      <c r="BN258" s="90"/>
      <c r="BO258" s="90"/>
      <c r="BP258" s="90"/>
    </row>
    <row r="259" spans="1:68" s="49" customFormat="1" ht="27.75" customHeight="1" x14ac:dyDescent="0.2">
      <c r="A259" s="22">
        <f t="shared" ref="A259:A266" si="265">A258+1</f>
        <v>183</v>
      </c>
      <c r="B259" s="50"/>
      <c r="C259" s="51"/>
      <c r="D259" s="52"/>
      <c r="E259" s="53"/>
      <c r="F259" s="54"/>
      <c r="G259" s="55"/>
      <c r="H259" s="56"/>
      <c r="I259" s="304"/>
      <c r="J259" s="57"/>
      <c r="K259" s="58"/>
      <c r="L259" s="59"/>
      <c r="M259" s="58"/>
      <c r="N259" s="59"/>
      <c r="O259" s="58"/>
      <c r="P259" s="59"/>
      <c r="Q259" s="60"/>
      <c r="R259" s="315"/>
      <c r="S259" s="57"/>
      <c r="T259" s="58"/>
      <c r="U259" s="58"/>
      <c r="V259" s="60"/>
      <c r="W259" s="326"/>
      <c r="X259" s="58"/>
      <c r="Y259" s="59"/>
      <c r="Z259" s="58"/>
      <c r="AA259" s="59"/>
      <c r="AB259" s="60"/>
      <c r="AC259" s="61"/>
      <c r="AD259" s="62"/>
      <c r="AE259" s="62"/>
      <c r="AF259" s="63"/>
      <c r="AG259" s="318"/>
      <c r="AH259" s="60"/>
      <c r="AI259" s="476"/>
      <c r="AJ259" s="476"/>
      <c r="AK259" s="477"/>
      <c r="AL259" s="102"/>
      <c r="AM259" s="124" t="str">
        <f t="shared" si="263"/>
        <v xml:space="preserve"> </v>
      </c>
      <c r="AN259" s="97" t="str">
        <f t="shared" si="264"/>
        <v xml:space="preserve"> </v>
      </c>
      <c r="AO259" s="125"/>
      <c r="AP259" s="125"/>
      <c r="AQ259" s="125"/>
      <c r="AR259" s="125"/>
      <c r="AS259" s="125"/>
      <c r="AT259" s="122" t="e">
        <f t="shared" si="257"/>
        <v>#N/A</v>
      </c>
      <c r="AU259" s="125" t="e">
        <f t="shared" si="258"/>
        <v>#N/A</v>
      </c>
      <c r="AV259" s="126" t="str">
        <f t="shared" ca="1" si="194"/>
        <v/>
      </c>
      <c r="AW259" s="122" t="e">
        <f t="shared" ca="1" si="195"/>
        <v>#N/A</v>
      </c>
      <c r="AX259" s="127" t="e">
        <f t="shared" ca="1" si="196"/>
        <v>#N/A</v>
      </c>
      <c r="AY259" s="100" t="e">
        <f t="shared" si="261"/>
        <v>#N/A</v>
      </c>
      <c r="AZ259" s="127" t="e">
        <f t="shared" si="262"/>
        <v>#N/A</v>
      </c>
      <c r="BA259" s="88"/>
      <c r="BB259" s="125"/>
      <c r="BC259" s="129"/>
      <c r="BD259" s="125"/>
      <c r="BE259" s="125"/>
      <c r="BF259" s="125"/>
      <c r="BG259" s="125"/>
      <c r="BH259" s="125"/>
      <c r="BI259" s="125"/>
      <c r="BJ259" s="125"/>
      <c r="BK259" s="125"/>
      <c r="BL259" s="90"/>
      <c r="BM259" s="90"/>
      <c r="BN259" s="90"/>
      <c r="BO259" s="90"/>
      <c r="BP259" s="90"/>
    </row>
    <row r="260" spans="1:68" s="49" customFormat="1" ht="27.75" customHeight="1" x14ac:dyDescent="0.2">
      <c r="A260" s="22">
        <f t="shared" si="265"/>
        <v>184</v>
      </c>
      <c r="B260" s="50"/>
      <c r="C260" s="51"/>
      <c r="D260" s="52"/>
      <c r="E260" s="53"/>
      <c r="F260" s="54"/>
      <c r="G260" s="55"/>
      <c r="H260" s="56"/>
      <c r="I260" s="304"/>
      <c r="J260" s="57"/>
      <c r="K260" s="58"/>
      <c r="L260" s="59"/>
      <c r="M260" s="58"/>
      <c r="N260" s="59"/>
      <c r="O260" s="58"/>
      <c r="P260" s="59"/>
      <c r="Q260" s="60"/>
      <c r="R260" s="315"/>
      <c r="S260" s="57"/>
      <c r="T260" s="58"/>
      <c r="U260" s="58"/>
      <c r="V260" s="60"/>
      <c r="W260" s="326"/>
      <c r="X260" s="58"/>
      <c r="Y260" s="59"/>
      <c r="Z260" s="58"/>
      <c r="AA260" s="59"/>
      <c r="AB260" s="60"/>
      <c r="AC260" s="61"/>
      <c r="AD260" s="62"/>
      <c r="AE260" s="62"/>
      <c r="AF260" s="63"/>
      <c r="AG260" s="318"/>
      <c r="AH260" s="60"/>
      <c r="AI260" s="476"/>
      <c r="AJ260" s="476"/>
      <c r="AK260" s="477"/>
      <c r="AL260" s="102"/>
      <c r="AM260" s="124" t="str">
        <f t="shared" si="263"/>
        <v xml:space="preserve"> </v>
      </c>
      <c r="AN260" s="97" t="str">
        <f t="shared" si="264"/>
        <v xml:space="preserve"> </v>
      </c>
      <c r="AO260" s="125"/>
      <c r="AP260" s="125"/>
      <c r="AQ260" s="125"/>
      <c r="AR260" s="125"/>
      <c r="AS260" s="125"/>
      <c r="AT260" s="122" t="e">
        <f t="shared" si="257"/>
        <v>#N/A</v>
      </c>
      <c r="AU260" s="125" t="e">
        <f t="shared" si="258"/>
        <v>#N/A</v>
      </c>
      <c r="AV260" s="126" t="str">
        <f t="shared" ca="1" si="194"/>
        <v/>
      </c>
      <c r="AW260" s="122" t="e">
        <f t="shared" ca="1" si="195"/>
        <v>#N/A</v>
      </c>
      <c r="AX260" s="127" t="e">
        <f t="shared" ca="1" si="196"/>
        <v>#N/A</v>
      </c>
      <c r="AY260" s="100" t="e">
        <f t="shared" si="261"/>
        <v>#N/A</v>
      </c>
      <c r="AZ260" s="127" t="e">
        <f t="shared" si="262"/>
        <v>#N/A</v>
      </c>
      <c r="BA260" s="88"/>
      <c r="BB260" s="125"/>
      <c r="BC260" s="129"/>
      <c r="BD260" s="125"/>
      <c r="BE260" s="125"/>
      <c r="BF260" s="125"/>
      <c r="BG260" s="125"/>
      <c r="BH260" s="125"/>
      <c r="BI260" s="125"/>
      <c r="BJ260" s="125"/>
      <c r="BK260" s="125"/>
      <c r="BL260" s="90"/>
      <c r="BM260" s="90"/>
      <c r="BN260" s="90"/>
      <c r="BO260" s="90"/>
      <c r="BP260" s="90"/>
    </row>
    <row r="261" spans="1:68" s="49" customFormat="1" ht="27.75" customHeight="1" x14ac:dyDescent="0.2">
      <c r="A261" s="22">
        <f t="shared" si="265"/>
        <v>185</v>
      </c>
      <c r="B261" s="50"/>
      <c r="C261" s="51"/>
      <c r="D261" s="52"/>
      <c r="E261" s="53"/>
      <c r="F261" s="54"/>
      <c r="G261" s="55"/>
      <c r="H261" s="56"/>
      <c r="I261" s="304"/>
      <c r="J261" s="57"/>
      <c r="K261" s="58"/>
      <c r="L261" s="59"/>
      <c r="M261" s="58"/>
      <c r="N261" s="59"/>
      <c r="O261" s="58"/>
      <c r="P261" s="59"/>
      <c r="Q261" s="60"/>
      <c r="R261" s="315"/>
      <c r="S261" s="57"/>
      <c r="T261" s="58"/>
      <c r="U261" s="58"/>
      <c r="V261" s="60"/>
      <c r="W261" s="326"/>
      <c r="X261" s="58"/>
      <c r="Y261" s="59"/>
      <c r="Z261" s="58"/>
      <c r="AA261" s="59"/>
      <c r="AB261" s="60"/>
      <c r="AC261" s="61"/>
      <c r="AD261" s="62"/>
      <c r="AE261" s="62"/>
      <c r="AF261" s="63"/>
      <c r="AG261" s="318"/>
      <c r="AH261" s="60"/>
      <c r="AI261" s="476"/>
      <c r="AJ261" s="476"/>
      <c r="AK261" s="477"/>
      <c r="AL261" s="102"/>
      <c r="AM261" s="124" t="str">
        <f t="shared" si="263"/>
        <v xml:space="preserve"> </v>
      </c>
      <c r="AN261" s="97" t="str">
        <f t="shared" si="264"/>
        <v xml:space="preserve"> </v>
      </c>
      <c r="AO261" s="125"/>
      <c r="AP261" s="125"/>
      <c r="AQ261" s="125"/>
      <c r="AR261" s="125"/>
      <c r="AS261" s="125"/>
      <c r="AT261" s="122" t="e">
        <f t="shared" si="257"/>
        <v>#N/A</v>
      </c>
      <c r="AU261" s="125" t="e">
        <f t="shared" si="258"/>
        <v>#N/A</v>
      </c>
      <c r="AV261" s="126" t="str">
        <f t="shared" ref="AV261:AV324" ca="1" si="266">IFERROR($AT$3-AT261,"")</f>
        <v/>
      </c>
      <c r="AW261" s="122" t="e">
        <f t="shared" ref="AW261:AW324" ca="1" si="267">IF(AV261&gt;730,NA(),AT261)</f>
        <v>#N/A</v>
      </c>
      <c r="AX261" s="127" t="e">
        <f t="shared" ref="AX261:AX324" ca="1" si="268">IF(AV261&gt;730,NA(),AU261)</f>
        <v>#N/A</v>
      </c>
      <c r="AY261" s="100" t="e">
        <f t="shared" si="261"/>
        <v>#N/A</v>
      </c>
      <c r="AZ261" s="127" t="e">
        <f t="shared" si="262"/>
        <v>#N/A</v>
      </c>
      <c r="BA261" s="88"/>
      <c r="BB261" s="125"/>
      <c r="BC261" s="129"/>
      <c r="BD261" s="125"/>
      <c r="BE261" s="125"/>
      <c r="BF261" s="125"/>
      <c r="BG261" s="125"/>
      <c r="BH261" s="125"/>
      <c r="BI261" s="125"/>
      <c r="BJ261" s="125"/>
      <c r="BK261" s="125"/>
      <c r="BL261" s="90"/>
      <c r="BM261" s="90"/>
      <c r="BN261" s="90"/>
      <c r="BO261" s="90"/>
      <c r="BP261" s="90"/>
    </row>
    <row r="262" spans="1:68" s="49" customFormat="1" ht="27.75" customHeight="1" x14ac:dyDescent="0.2">
      <c r="A262" s="22">
        <f t="shared" si="265"/>
        <v>186</v>
      </c>
      <c r="B262" s="50"/>
      <c r="C262" s="51"/>
      <c r="D262" s="52"/>
      <c r="E262" s="53"/>
      <c r="F262" s="54"/>
      <c r="G262" s="55"/>
      <c r="H262" s="56"/>
      <c r="I262" s="304"/>
      <c r="J262" s="57"/>
      <c r="K262" s="58"/>
      <c r="L262" s="59"/>
      <c r="M262" s="58"/>
      <c r="N262" s="59"/>
      <c r="O262" s="58"/>
      <c r="P262" s="59"/>
      <c r="Q262" s="60"/>
      <c r="R262" s="315"/>
      <c r="S262" s="57"/>
      <c r="T262" s="58"/>
      <c r="U262" s="58"/>
      <c r="V262" s="60"/>
      <c r="W262" s="326"/>
      <c r="X262" s="58"/>
      <c r="Y262" s="59"/>
      <c r="Z262" s="58"/>
      <c r="AA262" s="59"/>
      <c r="AB262" s="60"/>
      <c r="AC262" s="61"/>
      <c r="AD262" s="62"/>
      <c r="AE262" s="62"/>
      <c r="AF262" s="63"/>
      <c r="AG262" s="318"/>
      <c r="AH262" s="60"/>
      <c r="AI262" s="476"/>
      <c r="AJ262" s="476"/>
      <c r="AK262" s="477"/>
      <c r="AL262" s="102"/>
      <c r="AM262" s="124" t="str">
        <f t="shared" si="263"/>
        <v xml:space="preserve"> </v>
      </c>
      <c r="AN262" s="97" t="str">
        <f t="shared" si="264"/>
        <v xml:space="preserve"> </v>
      </c>
      <c r="AO262" s="125"/>
      <c r="AP262" s="125"/>
      <c r="AQ262" s="125"/>
      <c r="AR262" s="125"/>
      <c r="AS262" s="125"/>
      <c r="AT262" s="122" t="e">
        <f t="shared" si="257"/>
        <v>#N/A</v>
      </c>
      <c r="AU262" s="125" t="e">
        <f t="shared" si="258"/>
        <v>#N/A</v>
      </c>
      <c r="AV262" s="126" t="str">
        <f t="shared" ca="1" si="266"/>
        <v/>
      </c>
      <c r="AW262" s="122" t="e">
        <f t="shared" ca="1" si="267"/>
        <v>#N/A</v>
      </c>
      <c r="AX262" s="127" t="e">
        <f t="shared" ca="1" si="268"/>
        <v>#N/A</v>
      </c>
      <c r="AY262" s="100" t="e">
        <f t="shared" si="261"/>
        <v>#N/A</v>
      </c>
      <c r="AZ262" s="127" t="e">
        <f t="shared" si="262"/>
        <v>#N/A</v>
      </c>
      <c r="BA262" s="88"/>
      <c r="BB262" s="125"/>
      <c r="BC262" s="129"/>
      <c r="BD262" s="125"/>
      <c r="BE262" s="125"/>
      <c r="BF262" s="125"/>
      <c r="BG262" s="125"/>
      <c r="BH262" s="125"/>
      <c r="BI262" s="125"/>
      <c r="BJ262" s="125"/>
      <c r="BK262" s="125"/>
      <c r="BL262" s="90"/>
      <c r="BM262" s="90"/>
      <c r="BN262" s="90"/>
      <c r="BO262" s="90"/>
      <c r="BP262" s="90"/>
    </row>
    <row r="263" spans="1:68" s="49" customFormat="1" ht="27.75" customHeight="1" x14ac:dyDescent="0.2">
      <c r="A263" s="22">
        <f>A262+1</f>
        <v>187</v>
      </c>
      <c r="B263" s="50"/>
      <c r="C263" s="51"/>
      <c r="D263" s="52"/>
      <c r="E263" s="53"/>
      <c r="F263" s="54"/>
      <c r="G263" s="55"/>
      <c r="H263" s="56"/>
      <c r="I263" s="304"/>
      <c r="J263" s="57"/>
      <c r="K263" s="58"/>
      <c r="L263" s="59"/>
      <c r="M263" s="58"/>
      <c r="N263" s="59"/>
      <c r="O263" s="58"/>
      <c r="P263" s="59"/>
      <c r="Q263" s="60"/>
      <c r="R263" s="315"/>
      <c r="S263" s="57"/>
      <c r="T263" s="58"/>
      <c r="U263" s="58"/>
      <c r="V263" s="60"/>
      <c r="W263" s="326"/>
      <c r="X263" s="58"/>
      <c r="Y263" s="59"/>
      <c r="Z263" s="58"/>
      <c r="AA263" s="59"/>
      <c r="AB263" s="60"/>
      <c r="AC263" s="61"/>
      <c r="AD263" s="62"/>
      <c r="AE263" s="62"/>
      <c r="AF263" s="63"/>
      <c r="AG263" s="318"/>
      <c r="AH263" s="60"/>
      <c r="AI263" s="476"/>
      <c r="AJ263" s="476"/>
      <c r="AK263" s="477"/>
      <c r="AL263" s="102"/>
      <c r="AM263" s="124" t="str">
        <f t="shared" si="263"/>
        <v xml:space="preserve"> </v>
      </c>
      <c r="AN263" s="97" t="str">
        <f t="shared" si="264"/>
        <v xml:space="preserve"> </v>
      </c>
      <c r="AO263" s="125"/>
      <c r="AP263" s="125"/>
      <c r="AQ263" s="125"/>
      <c r="AR263" s="125"/>
      <c r="AS263" s="125"/>
      <c r="AT263" s="122" t="e">
        <f t="shared" si="257"/>
        <v>#N/A</v>
      </c>
      <c r="AU263" s="125" t="e">
        <f t="shared" si="258"/>
        <v>#N/A</v>
      </c>
      <c r="AV263" s="126" t="str">
        <f t="shared" ca="1" si="266"/>
        <v/>
      </c>
      <c r="AW263" s="122" t="e">
        <f t="shared" ca="1" si="267"/>
        <v>#N/A</v>
      </c>
      <c r="AX263" s="127" t="e">
        <f t="shared" ca="1" si="268"/>
        <v>#N/A</v>
      </c>
      <c r="AY263" s="100" t="e">
        <f t="shared" si="261"/>
        <v>#N/A</v>
      </c>
      <c r="AZ263" s="127" t="e">
        <f t="shared" si="262"/>
        <v>#N/A</v>
      </c>
      <c r="BA263" s="88"/>
      <c r="BB263" s="125"/>
      <c r="BC263" s="129"/>
      <c r="BD263" s="125"/>
      <c r="BE263" s="125"/>
      <c r="BF263" s="125"/>
      <c r="BG263" s="125"/>
      <c r="BH263" s="125"/>
      <c r="BI263" s="125"/>
      <c r="BJ263" s="125"/>
      <c r="BK263" s="125"/>
      <c r="BL263" s="90"/>
      <c r="BM263" s="90"/>
      <c r="BN263" s="90"/>
      <c r="BO263" s="90"/>
      <c r="BP263" s="90"/>
    </row>
    <row r="264" spans="1:68" s="49" customFormat="1" ht="27.75" customHeight="1" x14ac:dyDescent="0.2">
      <c r="A264" s="22">
        <f t="shared" si="265"/>
        <v>188</v>
      </c>
      <c r="B264" s="50"/>
      <c r="C264" s="51"/>
      <c r="D264" s="52"/>
      <c r="E264" s="53"/>
      <c r="F264" s="54"/>
      <c r="G264" s="55"/>
      <c r="H264" s="56"/>
      <c r="I264" s="304"/>
      <c r="J264" s="57"/>
      <c r="K264" s="58"/>
      <c r="L264" s="59"/>
      <c r="M264" s="58"/>
      <c r="N264" s="59"/>
      <c r="O264" s="58"/>
      <c r="P264" s="59"/>
      <c r="Q264" s="60"/>
      <c r="R264" s="315"/>
      <c r="S264" s="57"/>
      <c r="T264" s="58"/>
      <c r="U264" s="58"/>
      <c r="V264" s="60"/>
      <c r="W264" s="326"/>
      <c r="X264" s="58"/>
      <c r="Y264" s="59"/>
      <c r="Z264" s="58"/>
      <c r="AA264" s="59"/>
      <c r="AB264" s="60"/>
      <c r="AC264" s="61"/>
      <c r="AD264" s="62"/>
      <c r="AE264" s="62"/>
      <c r="AF264" s="63"/>
      <c r="AG264" s="318"/>
      <c r="AH264" s="60"/>
      <c r="AI264" s="476"/>
      <c r="AJ264" s="476"/>
      <c r="AK264" s="477"/>
      <c r="AL264" s="102"/>
      <c r="AM264" s="124" t="str">
        <f t="shared" si="263"/>
        <v xml:space="preserve"> </v>
      </c>
      <c r="AN264" s="97" t="str">
        <f t="shared" si="264"/>
        <v xml:space="preserve"> </v>
      </c>
      <c r="AO264" s="125"/>
      <c r="AP264" s="125"/>
      <c r="AQ264" s="125"/>
      <c r="AR264" s="125"/>
      <c r="AS264" s="125"/>
      <c r="AT264" s="122" t="e">
        <f t="shared" si="257"/>
        <v>#N/A</v>
      </c>
      <c r="AU264" s="125" t="e">
        <f t="shared" si="258"/>
        <v>#N/A</v>
      </c>
      <c r="AV264" s="126" t="str">
        <f t="shared" ca="1" si="266"/>
        <v/>
      </c>
      <c r="AW264" s="122" t="e">
        <f t="shared" ca="1" si="267"/>
        <v>#N/A</v>
      </c>
      <c r="AX264" s="127" t="e">
        <f t="shared" ca="1" si="268"/>
        <v>#N/A</v>
      </c>
      <c r="AY264" s="100" t="e">
        <f t="shared" si="261"/>
        <v>#N/A</v>
      </c>
      <c r="AZ264" s="127" t="e">
        <f t="shared" si="262"/>
        <v>#N/A</v>
      </c>
      <c r="BA264" s="88"/>
      <c r="BB264" s="125"/>
      <c r="BC264" s="129"/>
      <c r="BD264" s="125"/>
      <c r="BE264" s="125"/>
      <c r="BF264" s="125"/>
      <c r="BG264" s="125"/>
      <c r="BH264" s="125"/>
      <c r="BI264" s="125"/>
      <c r="BJ264" s="125"/>
      <c r="BK264" s="125"/>
      <c r="BL264" s="90"/>
      <c r="BM264" s="90"/>
      <c r="BN264" s="90"/>
      <c r="BO264" s="90"/>
      <c r="BP264" s="90"/>
    </row>
    <row r="265" spans="1:68" s="49" customFormat="1" ht="27.75" customHeight="1" x14ac:dyDescent="0.2">
      <c r="A265" s="22">
        <f t="shared" si="265"/>
        <v>189</v>
      </c>
      <c r="B265" s="50"/>
      <c r="C265" s="51"/>
      <c r="D265" s="52"/>
      <c r="E265" s="53"/>
      <c r="F265" s="54"/>
      <c r="G265" s="55"/>
      <c r="H265" s="56"/>
      <c r="I265" s="304"/>
      <c r="J265" s="57"/>
      <c r="K265" s="58"/>
      <c r="L265" s="59"/>
      <c r="M265" s="58"/>
      <c r="N265" s="59"/>
      <c r="O265" s="58"/>
      <c r="P265" s="59"/>
      <c r="Q265" s="60"/>
      <c r="R265" s="315"/>
      <c r="S265" s="57"/>
      <c r="T265" s="58"/>
      <c r="U265" s="58"/>
      <c r="V265" s="60"/>
      <c r="W265" s="326"/>
      <c r="X265" s="58"/>
      <c r="Y265" s="59"/>
      <c r="Z265" s="58"/>
      <c r="AA265" s="59"/>
      <c r="AB265" s="60"/>
      <c r="AC265" s="61"/>
      <c r="AD265" s="62"/>
      <c r="AE265" s="62"/>
      <c r="AF265" s="63"/>
      <c r="AG265" s="318"/>
      <c r="AH265" s="60"/>
      <c r="AI265" s="476"/>
      <c r="AJ265" s="476"/>
      <c r="AK265" s="477"/>
      <c r="AL265" s="102"/>
      <c r="AM265" s="124" t="str">
        <f t="shared" si="263"/>
        <v xml:space="preserve"> </v>
      </c>
      <c r="AN265" s="97" t="str">
        <f t="shared" si="264"/>
        <v xml:space="preserve"> </v>
      </c>
      <c r="AO265" s="125"/>
      <c r="AP265" s="125"/>
      <c r="AQ265" s="125"/>
      <c r="AR265" s="125"/>
      <c r="AS265" s="125"/>
      <c r="AT265" s="122" t="e">
        <f t="shared" ref="AT265:AT274" si="269">IF(ISBLANK($B369),NA(),$B369)</f>
        <v>#N/A</v>
      </c>
      <c r="AU265" s="125" t="e">
        <f t="shared" ref="AU265:AU274" si="270">IF(ISBLANK($I369),NA(),$I369)</f>
        <v>#N/A</v>
      </c>
      <c r="AV265" s="126" t="str">
        <f t="shared" ca="1" si="266"/>
        <v/>
      </c>
      <c r="AW265" s="122" t="e">
        <f t="shared" ca="1" si="267"/>
        <v>#N/A</v>
      </c>
      <c r="AX265" s="127" t="e">
        <f t="shared" ca="1" si="268"/>
        <v>#N/A</v>
      </c>
      <c r="AY265" s="100" t="e">
        <f>IF(S369=0,NA(),S369)</f>
        <v>#N/A</v>
      </c>
      <c r="AZ265" s="127" t="e">
        <f>IF(V369=0,NA(),V369)</f>
        <v>#N/A</v>
      </c>
      <c r="BA265" s="88"/>
      <c r="BB265" s="125"/>
      <c r="BC265" s="129"/>
      <c r="BD265" s="125"/>
      <c r="BE265" s="125"/>
      <c r="BF265" s="125"/>
      <c r="BG265" s="125"/>
      <c r="BH265" s="125"/>
      <c r="BI265" s="125"/>
      <c r="BJ265" s="125"/>
      <c r="BK265" s="125"/>
      <c r="BL265" s="90"/>
      <c r="BM265" s="90"/>
      <c r="BN265" s="90"/>
      <c r="BO265" s="90"/>
      <c r="BP265" s="90"/>
    </row>
    <row r="266" spans="1:68" s="49" customFormat="1" ht="27.75" customHeight="1" thickBot="1" x14ac:dyDescent="0.25">
      <c r="A266" s="23">
        <f t="shared" si="265"/>
        <v>190</v>
      </c>
      <c r="B266" s="64"/>
      <c r="C266" s="65"/>
      <c r="D266" s="66"/>
      <c r="E266" s="67"/>
      <c r="F266" s="68"/>
      <c r="G266" s="69"/>
      <c r="H266" s="70"/>
      <c r="I266" s="305"/>
      <c r="J266" s="71"/>
      <c r="K266" s="72"/>
      <c r="L266" s="73"/>
      <c r="M266" s="72"/>
      <c r="N266" s="73"/>
      <c r="O266" s="72"/>
      <c r="P266" s="73"/>
      <c r="Q266" s="74"/>
      <c r="R266" s="316"/>
      <c r="S266" s="71"/>
      <c r="T266" s="72"/>
      <c r="U266" s="72"/>
      <c r="V266" s="74"/>
      <c r="W266" s="327"/>
      <c r="X266" s="72"/>
      <c r="Y266" s="73"/>
      <c r="Z266" s="72"/>
      <c r="AA266" s="73"/>
      <c r="AB266" s="74"/>
      <c r="AC266" s="75"/>
      <c r="AD266" s="76"/>
      <c r="AE266" s="76"/>
      <c r="AF266" s="77"/>
      <c r="AG266" s="319"/>
      <c r="AH266" s="74"/>
      <c r="AI266" s="480"/>
      <c r="AJ266" s="480"/>
      <c r="AK266" s="481"/>
      <c r="AL266" s="102"/>
      <c r="AM266" s="124" t="str">
        <f t="shared" si="263"/>
        <v xml:space="preserve"> </v>
      </c>
      <c r="AN266" s="97" t="str">
        <f t="shared" si="264"/>
        <v xml:space="preserve"> </v>
      </c>
      <c r="AO266" s="125"/>
      <c r="AP266" s="125"/>
      <c r="AQ266" s="125"/>
      <c r="AR266" s="125"/>
      <c r="AS266" s="125"/>
      <c r="AT266" s="122" t="e">
        <f t="shared" si="269"/>
        <v>#N/A</v>
      </c>
      <c r="AU266" s="125" t="e">
        <f t="shared" si="270"/>
        <v>#N/A</v>
      </c>
      <c r="AV266" s="126" t="str">
        <f t="shared" ca="1" si="266"/>
        <v/>
      </c>
      <c r="AW266" s="122" t="e">
        <f t="shared" ca="1" si="267"/>
        <v>#N/A</v>
      </c>
      <c r="AX266" s="127" t="e">
        <f t="shared" ca="1" si="268"/>
        <v>#N/A</v>
      </c>
      <c r="AY266" s="100" t="e">
        <f t="shared" ref="AY266:AY274" si="271">IF(S370=0,NA(),S370)</f>
        <v>#N/A</v>
      </c>
      <c r="AZ266" s="127" t="e">
        <f t="shared" ref="AZ266:AZ274" si="272">IF(V370=0,NA(),V370)</f>
        <v>#N/A</v>
      </c>
      <c r="BA266" s="88"/>
      <c r="BB266" s="125"/>
      <c r="BC266" s="129"/>
      <c r="BD266" s="125"/>
      <c r="BE266" s="125"/>
      <c r="BF266" s="125"/>
      <c r="BG266" s="125"/>
      <c r="BH266" s="125"/>
      <c r="BI266" s="125"/>
      <c r="BJ266" s="125"/>
      <c r="BK266" s="125"/>
      <c r="BL266" s="90"/>
      <c r="BM266" s="90"/>
      <c r="BN266" s="90"/>
      <c r="BO266" s="90"/>
      <c r="BP266" s="90"/>
    </row>
    <row r="267" spans="1:68" ht="4.5" customHeight="1" thickBot="1" x14ac:dyDescent="0.25">
      <c r="A267" s="89">
        <f>AK270</f>
        <v>19</v>
      </c>
      <c r="B267" s="271"/>
      <c r="C267" s="271"/>
      <c r="D267" s="271"/>
      <c r="E267" s="271"/>
      <c r="F267" s="271"/>
      <c r="G267" s="271"/>
      <c r="H267" s="271"/>
      <c r="I267" s="271"/>
      <c r="J267" s="309"/>
      <c r="K267" s="309"/>
      <c r="L267" s="309"/>
      <c r="M267" s="309"/>
      <c r="N267" s="309"/>
      <c r="O267" s="309"/>
      <c r="P267" s="309"/>
      <c r="Q267" s="309"/>
      <c r="R267" s="309"/>
      <c r="S267" s="324"/>
      <c r="T267" s="324"/>
      <c r="U267" s="324"/>
      <c r="V267" s="324"/>
      <c r="W267" s="324"/>
      <c r="X267" s="324"/>
      <c r="Y267" s="324"/>
      <c r="Z267" s="324"/>
      <c r="AA267" s="324"/>
      <c r="AB267" s="324"/>
      <c r="AC267" s="309"/>
      <c r="AD267" s="272"/>
      <c r="AE267" s="273"/>
      <c r="AF267" s="272"/>
      <c r="AG267" s="274"/>
      <c r="AH267" s="474"/>
      <c r="AI267" s="475"/>
      <c r="AJ267" s="475"/>
      <c r="AK267" s="475"/>
      <c r="AL267" s="33"/>
      <c r="AM267" s="33"/>
      <c r="AN267" s="33"/>
      <c r="AT267" s="122" t="e">
        <f t="shared" si="269"/>
        <v>#N/A</v>
      </c>
      <c r="AU267" s="125" t="e">
        <f t="shared" si="270"/>
        <v>#N/A</v>
      </c>
      <c r="AV267" s="126" t="str">
        <f t="shared" ca="1" si="266"/>
        <v/>
      </c>
      <c r="AW267" s="122" t="e">
        <f t="shared" ca="1" si="267"/>
        <v>#N/A</v>
      </c>
      <c r="AX267" s="127" t="e">
        <f t="shared" ca="1" si="268"/>
        <v>#N/A</v>
      </c>
      <c r="AY267" s="100" t="e">
        <f t="shared" si="271"/>
        <v>#N/A</v>
      </c>
      <c r="AZ267" s="127" t="e">
        <f t="shared" si="272"/>
        <v>#N/A</v>
      </c>
      <c r="BA267" s="88"/>
      <c r="BC267" s="129"/>
    </row>
    <row r="268" spans="1:68" ht="26.25" customHeight="1" x14ac:dyDescent="0.2">
      <c r="A268" s="180">
        <f>A254+1</f>
        <v>19</v>
      </c>
      <c r="B268" s="501"/>
      <c r="C268" s="501"/>
      <c r="D268" s="501"/>
      <c r="E268" s="502"/>
      <c r="F268" s="493" t="str">
        <f>F254</f>
        <v>TOTAL DE ESTA PÁGINA</v>
      </c>
      <c r="G268" s="494"/>
      <c r="H268" s="495"/>
      <c r="I268" s="348" t="str">
        <f t="shared" ref="I268:Q268" si="273">IF(SUM(I257:I267)=0," ",SUM(I257:I267))</f>
        <v xml:space="preserve"> </v>
      </c>
      <c r="J268" s="349" t="str">
        <f t="shared" si="273"/>
        <v xml:space="preserve"> </v>
      </c>
      <c r="K268" s="350" t="str">
        <f t="shared" si="273"/>
        <v xml:space="preserve"> </v>
      </c>
      <c r="L268" s="351" t="str">
        <f t="shared" si="273"/>
        <v xml:space="preserve"> </v>
      </c>
      <c r="M268" s="350" t="str">
        <f t="shared" si="273"/>
        <v xml:space="preserve"> </v>
      </c>
      <c r="N268" s="351" t="str">
        <f t="shared" si="273"/>
        <v xml:space="preserve"> </v>
      </c>
      <c r="O268" s="350" t="str">
        <f t="shared" si="273"/>
        <v xml:space="preserve"> </v>
      </c>
      <c r="P268" s="351" t="str">
        <f t="shared" si="273"/>
        <v xml:space="preserve"> </v>
      </c>
      <c r="Q268" s="352" t="str">
        <f t="shared" si="273"/>
        <v xml:space="preserve"> </v>
      </c>
      <c r="R268" s="353"/>
      <c r="S268" s="349" t="str">
        <f t="shared" ref="S268:AB268" si="274">IF(SUM(S257:S267)=0," ",SUM(S257:S267))</f>
        <v xml:space="preserve"> </v>
      </c>
      <c r="T268" s="350" t="str">
        <f t="shared" si="274"/>
        <v xml:space="preserve"> </v>
      </c>
      <c r="U268" s="350" t="str">
        <f t="shared" si="274"/>
        <v xml:space="preserve"> </v>
      </c>
      <c r="V268" s="350" t="str">
        <f t="shared" si="274"/>
        <v xml:space="preserve"> </v>
      </c>
      <c r="W268" s="351" t="str">
        <f t="shared" si="274"/>
        <v xml:space="preserve"> </v>
      </c>
      <c r="X268" s="350" t="str">
        <f t="shared" si="274"/>
        <v xml:space="preserve"> </v>
      </c>
      <c r="Y268" s="351" t="str">
        <f t="shared" si="274"/>
        <v xml:space="preserve"> </v>
      </c>
      <c r="Z268" s="350" t="str">
        <f t="shared" si="274"/>
        <v xml:space="preserve"> </v>
      </c>
      <c r="AA268" s="351" t="str">
        <f t="shared" si="274"/>
        <v xml:space="preserve"> </v>
      </c>
      <c r="AB268" s="352" t="str">
        <f t="shared" si="274"/>
        <v xml:space="preserve"> </v>
      </c>
      <c r="AC268" s="354" t="str">
        <f>IF(SUM(AC257:AC266)=0," ",SUM(AC257:AC266))</f>
        <v xml:space="preserve"> </v>
      </c>
      <c r="AD268" s="355" t="str">
        <f>IF(SUM(AD257:AD266)=0," ",SUM(AD257:AD266))</f>
        <v xml:space="preserve"> </v>
      </c>
      <c r="AE268" s="355" t="str">
        <f>IF(SUM(AE257:AE266)=0," ",SUM(AE257:AE266))</f>
        <v xml:space="preserve"> </v>
      </c>
      <c r="AF268" s="356" t="str">
        <f>IF(SUM(AF257:AF266)=0," ",SUM(AF257:AF266))</f>
        <v xml:space="preserve"> </v>
      </c>
      <c r="AG268" s="357" t="str">
        <f>IF(SUM(AG257:AG266)=0," ",SUM(AG257:AG266))</f>
        <v xml:space="preserve"> </v>
      </c>
      <c r="AH268" s="482" t="str">
        <f>AH254</f>
        <v>Certifico que todos los datos en esta
bitácora son fidedignos</v>
      </c>
      <c r="AI268" s="483"/>
      <c r="AJ268" s="483"/>
      <c r="AK268" s="484"/>
      <c r="AL268" s="131"/>
      <c r="AM268" s="131"/>
      <c r="AN268" s="131"/>
      <c r="AT268" s="122" t="e">
        <f t="shared" si="269"/>
        <v>#N/A</v>
      </c>
      <c r="AU268" s="125" t="e">
        <f t="shared" si="270"/>
        <v>#N/A</v>
      </c>
      <c r="AV268" s="126" t="str">
        <f t="shared" ca="1" si="266"/>
        <v/>
      </c>
      <c r="AW268" s="122" t="e">
        <f t="shared" ca="1" si="267"/>
        <v>#N/A</v>
      </c>
      <c r="AX268" s="127" t="e">
        <f t="shared" ca="1" si="268"/>
        <v>#N/A</v>
      </c>
      <c r="AY268" s="100" t="e">
        <f t="shared" si="271"/>
        <v>#N/A</v>
      </c>
      <c r="AZ268" s="127" t="e">
        <f t="shared" si="272"/>
        <v>#N/A</v>
      </c>
      <c r="BA268" s="88"/>
      <c r="BC268" s="129"/>
    </row>
    <row r="269" spans="1:68" ht="26.25" customHeight="1" x14ac:dyDescent="0.2">
      <c r="A269" s="499"/>
      <c r="B269" s="503"/>
      <c r="C269" s="503"/>
      <c r="D269" s="503"/>
      <c r="E269" s="504"/>
      <c r="F269" s="496" t="str">
        <f>F255</f>
        <v>TOTAL PÁGINA ANTERIOR</v>
      </c>
      <c r="G269" s="497"/>
      <c r="H269" s="498"/>
      <c r="I269" s="358">
        <f>I256</f>
        <v>6.25</v>
      </c>
      <c r="J269" s="359">
        <f t="shared" ref="J269:Q269" si="275">J256</f>
        <v>6.25</v>
      </c>
      <c r="K269" s="360" t="str">
        <f t="shared" si="275"/>
        <v xml:space="preserve"> </v>
      </c>
      <c r="L269" s="361" t="str">
        <f t="shared" si="275"/>
        <v xml:space="preserve"> </v>
      </c>
      <c r="M269" s="360" t="str">
        <f t="shared" si="275"/>
        <v xml:space="preserve"> </v>
      </c>
      <c r="N269" s="361" t="str">
        <f t="shared" si="275"/>
        <v xml:space="preserve"> </v>
      </c>
      <c r="O269" s="360" t="str">
        <f t="shared" si="275"/>
        <v xml:space="preserve"> </v>
      </c>
      <c r="P269" s="361" t="str">
        <f t="shared" si="275"/>
        <v xml:space="preserve"> </v>
      </c>
      <c r="Q269" s="362" t="str">
        <f t="shared" si="275"/>
        <v xml:space="preserve"> </v>
      </c>
      <c r="R269" s="363"/>
      <c r="S269" s="359" t="str">
        <f t="shared" ref="S269:AG269" si="276">S256</f>
        <v xml:space="preserve"> </v>
      </c>
      <c r="T269" s="360">
        <f t="shared" si="276"/>
        <v>8.75</v>
      </c>
      <c r="U269" s="360">
        <f t="shared" si="276"/>
        <v>10</v>
      </c>
      <c r="V269" s="360">
        <f t="shared" si="276"/>
        <v>2.5</v>
      </c>
      <c r="W269" s="361" t="str">
        <f t="shared" si="276"/>
        <v xml:space="preserve"> </v>
      </c>
      <c r="X269" s="360" t="str">
        <f t="shared" si="276"/>
        <v xml:space="preserve"> </v>
      </c>
      <c r="Y269" s="361">
        <f t="shared" si="276"/>
        <v>2.5</v>
      </c>
      <c r="Z269" s="360" t="str">
        <f t="shared" si="276"/>
        <v xml:space="preserve"> </v>
      </c>
      <c r="AA269" s="361">
        <f t="shared" si="276"/>
        <v>3.75</v>
      </c>
      <c r="AB269" s="362" t="str">
        <f t="shared" si="276"/>
        <v xml:space="preserve"> </v>
      </c>
      <c r="AC269" s="364">
        <f t="shared" si="276"/>
        <v>9</v>
      </c>
      <c r="AD269" s="365" t="str">
        <f t="shared" si="276"/>
        <v xml:space="preserve"> </v>
      </c>
      <c r="AE269" s="365">
        <f t="shared" si="276"/>
        <v>9</v>
      </c>
      <c r="AF269" s="366" t="str">
        <f t="shared" si="276"/>
        <v xml:space="preserve"> </v>
      </c>
      <c r="AG269" s="367">
        <f t="shared" si="276"/>
        <v>11</v>
      </c>
      <c r="AH269" s="487"/>
      <c r="AI269" s="488"/>
      <c r="AJ269" s="488"/>
      <c r="AK269" s="489"/>
      <c r="AL269" s="131"/>
      <c r="AM269" s="131"/>
      <c r="AN269" s="131"/>
      <c r="AT269" s="122" t="e">
        <f t="shared" si="269"/>
        <v>#N/A</v>
      </c>
      <c r="AU269" s="125" t="e">
        <f t="shared" si="270"/>
        <v>#N/A</v>
      </c>
      <c r="AV269" s="126" t="str">
        <f t="shared" ca="1" si="266"/>
        <v/>
      </c>
      <c r="AW269" s="122" t="e">
        <f t="shared" ca="1" si="267"/>
        <v>#N/A</v>
      </c>
      <c r="AX269" s="127" t="e">
        <f t="shared" ca="1" si="268"/>
        <v>#N/A</v>
      </c>
      <c r="AY269" s="100" t="e">
        <f t="shared" si="271"/>
        <v>#N/A</v>
      </c>
      <c r="AZ269" s="127" t="e">
        <f t="shared" si="272"/>
        <v>#N/A</v>
      </c>
      <c r="BA269" s="88"/>
      <c r="BC269" s="129"/>
    </row>
    <row r="270" spans="1:68" ht="26.25" customHeight="1" thickBot="1" x14ac:dyDescent="0.25">
      <c r="A270" s="500"/>
      <c r="B270" s="505" t="str">
        <f>B256</f>
        <v>Entidad que certifica Hrs. de vuelo
TIMBRE Y FIRMA</v>
      </c>
      <c r="C270" s="505"/>
      <c r="D270" s="505"/>
      <c r="E270" s="506"/>
      <c r="F270" s="490" t="str">
        <f>F256</f>
        <v>TOTAL A LA FECHA</v>
      </c>
      <c r="G270" s="491"/>
      <c r="H270" s="492"/>
      <c r="I270" s="31">
        <f t="shared" ref="I270:Q270" si="277">IF(SUM(I268:I269)=0," ",SUM(I268:I269))</f>
        <v>6.25</v>
      </c>
      <c r="J270" s="27">
        <f t="shared" si="277"/>
        <v>6.25</v>
      </c>
      <c r="K270" s="24" t="str">
        <f t="shared" si="277"/>
        <v xml:space="preserve"> </v>
      </c>
      <c r="L270" s="25" t="str">
        <f t="shared" si="277"/>
        <v xml:space="preserve"> </v>
      </c>
      <c r="M270" s="24" t="str">
        <f t="shared" si="277"/>
        <v xml:space="preserve"> </v>
      </c>
      <c r="N270" s="25" t="str">
        <f t="shared" si="277"/>
        <v xml:space="preserve"> </v>
      </c>
      <c r="O270" s="24" t="str">
        <f t="shared" si="277"/>
        <v xml:space="preserve"> </v>
      </c>
      <c r="P270" s="25" t="str">
        <f t="shared" si="277"/>
        <v xml:space="preserve"> </v>
      </c>
      <c r="Q270" s="26" t="str">
        <f t="shared" si="277"/>
        <v xml:space="preserve"> </v>
      </c>
      <c r="R270" s="321"/>
      <c r="S270" s="27" t="str">
        <f t="shared" ref="S270:AG270" si="278">IF(SUM(S268:S269)=0," ",SUM(S268:S269))</f>
        <v xml:space="preserve"> </v>
      </c>
      <c r="T270" s="24">
        <f t="shared" si="278"/>
        <v>8.75</v>
      </c>
      <c r="U270" s="24">
        <f t="shared" si="278"/>
        <v>10</v>
      </c>
      <c r="V270" s="24">
        <f t="shared" si="278"/>
        <v>2.5</v>
      </c>
      <c r="W270" s="25" t="str">
        <f t="shared" si="278"/>
        <v xml:space="preserve"> </v>
      </c>
      <c r="X270" s="24" t="str">
        <f t="shared" si="278"/>
        <v xml:space="preserve"> </v>
      </c>
      <c r="Y270" s="25">
        <f t="shared" si="278"/>
        <v>2.5</v>
      </c>
      <c r="Z270" s="24" t="str">
        <f t="shared" si="278"/>
        <v xml:space="preserve"> </v>
      </c>
      <c r="AA270" s="25">
        <f t="shared" si="278"/>
        <v>3.75</v>
      </c>
      <c r="AB270" s="26" t="str">
        <f t="shared" si="278"/>
        <v xml:space="preserve"> </v>
      </c>
      <c r="AC270" s="323">
        <f t="shared" si="278"/>
        <v>9</v>
      </c>
      <c r="AD270" s="28" t="str">
        <f t="shared" si="278"/>
        <v xml:space="preserve"> </v>
      </c>
      <c r="AE270" s="28">
        <f t="shared" si="278"/>
        <v>9</v>
      </c>
      <c r="AF270" s="30" t="str">
        <f t="shared" si="278"/>
        <v xml:space="preserve"> </v>
      </c>
      <c r="AG270" s="32">
        <f t="shared" si="278"/>
        <v>11</v>
      </c>
      <c r="AH270" s="485" t="str">
        <f>AH256</f>
        <v>_____________________________
FIRMA PILOTO</v>
      </c>
      <c r="AI270" s="486"/>
      <c r="AJ270" s="486"/>
      <c r="AK270" s="181">
        <f>A268</f>
        <v>19</v>
      </c>
      <c r="AL270" s="132"/>
      <c r="AM270" s="132"/>
      <c r="AN270" s="132"/>
      <c r="AT270" s="122" t="e">
        <f t="shared" si="269"/>
        <v>#N/A</v>
      </c>
      <c r="AU270" s="125" t="e">
        <f t="shared" si="270"/>
        <v>#N/A</v>
      </c>
      <c r="AV270" s="126" t="str">
        <f t="shared" ca="1" si="266"/>
        <v/>
      </c>
      <c r="AW270" s="122" t="e">
        <f t="shared" ca="1" si="267"/>
        <v>#N/A</v>
      </c>
      <c r="AX270" s="127" t="e">
        <f t="shared" ca="1" si="268"/>
        <v>#N/A</v>
      </c>
      <c r="AY270" s="100" t="e">
        <f t="shared" si="271"/>
        <v>#N/A</v>
      </c>
      <c r="AZ270" s="127" t="e">
        <f t="shared" si="272"/>
        <v>#N/A</v>
      </c>
      <c r="BA270" s="88"/>
      <c r="BC270" s="129"/>
    </row>
    <row r="271" spans="1:68" s="49" customFormat="1" ht="27.75" customHeight="1" x14ac:dyDescent="0.2">
      <c r="A271" s="29">
        <f>A266+1</f>
        <v>191</v>
      </c>
      <c r="B271" s="39"/>
      <c r="C271" s="40"/>
      <c r="D271" s="41"/>
      <c r="E271" s="42"/>
      <c r="F271" s="43"/>
      <c r="G271" s="44"/>
      <c r="H271" s="45"/>
      <c r="I271" s="310"/>
      <c r="J271" s="306"/>
      <c r="K271" s="307"/>
      <c r="L271" s="308"/>
      <c r="M271" s="307"/>
      <c r="N271" s="308"/>
      <c r="O271" s="307"/>
      <c r="P271" s="308"/>
      <c r="Q271" s="167"/>
      <c r="R271" s="314"/>
      <c r="S271" s="46"/>
      <c r="T271" s="47"/>
      <c r="U271" s="47"/>
      <c r="V271" s="48"/>
      <c r="W271" s="325"/>
      <c r="X271" s="307"/>
      <c r="Y271" s="308"/>
      <c r="Z271" s="307"/>
      <c r="AA271" s="308"/>
      <c r="AB271" s="167"/>
      <c r="AC271" s="311"/>
      <c r="AD271" s="312"/>
      <c r="AE271" s="312"/>
      <c r="AF271" s="313"/>
      <c r="AG271" s="317"/>
      <c r="AH271" s="167"/>
      <c r="AI271" s="478"/>
      <c r="AJ271" s="478"/>
      <c r="AK271" s="479"/>
      <c r="AL271" s="102"/>
      <c r="AM271" s="124" t="str">
        <f t="shared" ref="AM271:AM280" si="279">IF(B271=0," ",TEXT(B271,"MMM"))</f>
        <v xml:space="preserve"> </v>
      </c>
      <c r="AN271" s="97" t="str">
        <f t="shared" ref="AN271:AN280" si="280">IF(B271=0," ",YEAR(B271))</f>
        <v xml:space="preserve"> </v>
      </c>
      <c r="AO271" s="125"/>
      <c r="AP271" s="125"/>
      <c r="AQ271" s="125"/>
      <c r="AR271" s="125"/>
      <c r="AS271" s="125"/>
      <c r="AT271" s="122" t="e">
        <f t="shared" si="269"/>
        <v>#N/A</v>
      </c>
      <c r="AU271" s="125" t="e">
        <f t="shared" si="270"/>
        <v>#N/A</v>
      </c>
      <c r="AV271" s="126" t="str">
        <f t="shared" ca="1" si="266"/>
        <v/>
      </c>
      <c r="AW271" s="122" t="e">
        <f t="shared" ca="1" si="267"/>
        <v>#N/A</v>
      </c>
      <c r="AX271" s="127" t="e">
        <f t="shared" ca="1" si="268"/>
        <v>#N/A</v>
      </c>
      <c r="AY271" s="100" t="e">
        <f t="shared" si="271"/>
        <v>#N/A</v>
      </c>
      <c r="AZ271" s="127" t="e">
        <f t="shared" si="272"/>
        <v>#N/A</v>
      </c>
      <c r="BA271" s="88"/>
      <c r="BB271" s="125"/>
      <c r="BC271" s="129"/>
      <c r="BD271" s="125"/>
      <c r="BE271" s="125"/>
      <c r="BF271" s="125"/>
      <c r="BG271" s="125"/>
      <c r="BH271" s="125"/>
      <c r="BI271" s="125"/>
      <c r="BJ271" s="125"/>
      <c r="BK271" s="125"/>
      <c r="BL271" s="90"/>
      <c r="BM271" s="90"/>
      <c r="BN271" s="90"/>
      <c r="BO271" s="90"/>
      <c r="BP271" s="90"/>
    </row>
    <row r="272" spans="1:68" s="49" customFormat="1" ht="27.75" customHeight="1" x14ac:dyDescent="0.2">
      <c r="A272" s="22">
        <f>A271+1</f>
        <v>192</v>
      </c>
      <c r="B272" s="50"/>
      <c r="C272" s="51"/>
      <c r="D272" s="52"/>
      <c r="E272" s="53"/>
      <c r="F272" s="54"/>
      <c r="G272" s="55"/>
      <c r="H272" s="56"/>
      <c r="I272" s="304"/>
      <c r="J272" s="57"/>
      <c r="K272" s="58"/>
      <c r="L272" s="59"/>
      <c r="M272" s="58"/>
      <c r="N272" s="59"/>
      <c r="O272" s="58"/>
      <c r="P272" s="59"/>
      <c r="Q272" s="60"/>
      <c r="R272" s="315"/>
      <c r="S272" s="57"/>
      <c r="T272" s="58"/>
      <c r="U272" s="58"/>
      <c r="V272" s="60"/>
      <c r="W272" s="326"/>
      <c r="X272" s="58"/>
      <c r="Y272" s="59"/>
      <c r="Z272" s="58"/>
      <c r="AA272" s="59"/>
      <c r="AB272" s="60"/>
      <c r="AC272" s="61"/>
      <c r="AD272" s="62"/>
      <c r="AE272" s="62"/>
      <c r="AF272" s="63"/>
      <c r="AG272" s="318"/>
      <c r="AH272" s="60"/>
      <c r="AI272" s="476"/>
      <c r="AJ272" s="476"/>
      <c r="AK272" s="477"/>
      <c r="AL272" s="102"/>
      <c r="AM272" s="124" t="str">
        <f t="shared" si="279"/>
        <v xml:space="preserve"> </v>
      </c>
      <c r="AN272" s="97" t="str">
        <f t="shared" si="280"/>
        <v xml:space="preserve"> </v>
      </c>
      <c r="AO272" s="125"/>
      <c r="AP272" s="125"/>
      <c r="AQ272" s="125"/>
      <c r="AR272" s="125"/>
      <c r="AS272" s="125"/>
      <c r="AT272" s="122" t="e">
        <f t="shared" si="269"/>
        <v>#N/A</v>
      </c>
      <c r="AU272" s="125" t="e">
        <f t="shared" si="270"/>
        <v>#N/A</v>
      </c>
      <c r="AV272" s="126" t="str">
        <f t="shared" ca="1" si="266"/>
        <v/>
      </c>
      <c r="AW272" s="122" t="e">
        <f t="shared" ca="1" si="267"/>
        <v>#N/A</v>
      </c>
      <c r="AX272" s="127" t="e">
        <f t="shared" ca="1" si="268"/>
        <v>#N/A</v>
      </c>
      <c r="AY272" s="100" t="e">
        <f t="shared" si="271"/>
        <v>#N/A</v>
      </c>
      <c r="AZ272" s="127" t="e">
        <f t="shared" si="272"/>
        <v>#N/A</v>
      </c>
      <c r="BA272" s="88"/>
      <c r="BB272" s="125"/>
      <c r="BC272" s="129"/>
      <c r="BD272" s="125"/>
      <c r="BE272" s="125"/>
      <c r="BF272" s="125"/>
      <c r="BG272" s="125"/>
      <c r="BH272" s="125"/>
      <c r="BI272" s="125"/>
      <c r="BJ272" s="125"/>
      <c r="BK272" s="125"/>
      <c r="BL272" s="90"/>
      <c r="BM272" s="90"/>
      <c r="BN272" s="90"/>
      <c r="BO272" s="90"/>
      <c r="BP272" s="90"/>
    </row>
    <row r="273" spans="1:68" s="49" customFormat="1" ht="27.75" customHeight="1" x14ac:dyDescent="0.2">
      <c r="A273" s="22">
        <f t="shared" ref="A273:A280" si="281">A272+1</f>
        <v>193</v>
      </c>
      <c r="B273" s="50"/>
      <c r="C273" s="51"/>
      <c r="D273" s="52"/>
      <c r="E273" s="53"/>
      <c r="F273" s="54"/>
      <c r="G273" s="55"/>
      <c r="H273" s="56"/>
      <c r="I273" s="304"/>
      <c r="J273" s="57"/>
      <c r="K273" s="58"/>
      <c r="L273" s="59"/>
      <c r="M273" s="58"/>
      <c r="N273" s="59"/>
      <c r="O273" s="58"/>
      <c r="P273" s="59"/>
      <c r="Q273" s="60"/>
      <c r="R273" s="315"/>
      <c r="S273" s="57"/>
      <c r="T273" s="58"/>
      <c r="U273" s="58"/>
      <c r="V273" s="60"/>
      <c r="W273" s="326"/>
      <c r="X273" s="58"/>
      <c r="Y273" s="59"/>
      <c r="Z273" s="58"/>
      <c r="AA273" s="59"/>
      <c r="AB273" s="60"/>
      <c r="AC273" s="61"/>
      <c r="AD273" s="62"/>
      <c r="AE273" s="62"/>
      <c r="AF273" s="63"/>
      <c r="AG273" s="318"/>
      <c r="AH273" s="60"/>
      <c r="AI273" s="476"/>
      <c r="AJ273" s="476"/>
      <c r="AK273" s="477"/>
      <c r="AL273" s="102"/>
      <c r="AM273" s="124" t="str">
        <f t="shared" si="279"/>
        <v xml:space="preserve"> </v>
      </c>
      <c r="AN273" s="97" t="str">
        <f t="shared" si="280"/>
        <v xml:space="preserve"> </v>
      </c>
      <c r="AO273" s="125"/>
      <c r="AP273" s="125"/>
      <c r="AQ273" s="125"/>
      <c r="AR273" s="125"/>
      <c r="AS273" s="125"/>
      <c r="AT273" s="122" t="e">
        <f t="shared" si="269"/>
        <v>#N/A</v>
      </c>
      <c r="AU273" s="125" t="e">
        <f t="shared" si="270"/>
        <v>#N/A</v>
      </c>
      <c r="AV273" s="126" t="str">
        <f t="shared" ca="1" si="266"/>
        <v/>
      </c>
      <c r="AW273" s="122" t="e">
        <f t="shared" ca="1" si="267"/>
        <v>#N/A</v>
      </c>
      <c r="AX273" s="127" t="e">
        <f t="shared" ca="1" si="268"/>
        <v>#N/A</v>
      </c>
      <c r="AY273" s="100" t="e">
        <f t="shared" si="271"/>
        <v>#N/A</v>
      </c>
      <c r="AZ273" s="127" t="e">
        <f t="shared" si="272"/>
        <v>#N/A</v>
      </c>
      <c r="BA273" s="88"/>
      <c r="BB273" s="125"/>
      <c r="BC273" s="129"/>
      <c r="BD273" s="125"/>
      <c r="BE273" s="125"/>
      <c r="BF273" s="125"/>
      <c r="BG273" s="125"/>
      <c r="BH273" s="125"/>
      <c r="BI273" s="125"/>
      <c r="BJ273" s="125"/>
      <c r="BK273" s="125"/>
      <c r="BL273" s="90"/>
      <c r="BM273" s="90"/>
      <c r="BN273" s="90"/>
      <c r="BO273" s="90"/>
      <c r="BP273" s="90"/>
    </row>
    <row r="274" spans="1:68" s="49" customFormat="1" ht="27.75" customHeight="1" x14ac:dyDescent="0.2">
      <c r="A274" s="22">
        <f t="shared" si="281"/>
        <v>194</v>
      </c>
      <c r="B274" s="50"/>
      <c r="C274" s="51"/>
      <c r="D274" s="52"/>
      <c r="E274" s="53"/>
      <c r="F274" s="54"/>
      <c r="G274" s="55"/>
      <c r="H274" s="56"/>
      <c r="I274" s="304"/>
      <c r="J274" s="57"/>
      <c r="K274" s="58"/>
      <c r="L274" s="59"/>
      <c r="M274" s="58"/>
      <c r="N274" s="59"/>
      <c r="O274" s="58"/>
      <c r="P274" s="59"/>
      <c r="Q274" s="60"/>
      <c r="R274" s="315"/>
      <c r="S274" s="57"/>
      <c r="T274" s="58"/>
      <c r="U274" s="58"/>
      <c r="V274" s="60"/>
      <c r="W274" s="326"/>
      <c r="X274" s="58"/>
      <c r="Y274" s="59"/>
      <c r="Z274" s="58"/>
      <c r="AA274" s="59"/>
      <c r="AB274" s="60"/>
      <c r="AC274" s="61"/>
      <c r="AD274" s="62"/>
      <c r="AE274" s="62"/>
      <c r="AF274" s="63"/>
      <c r="AG274" s="318"/>
      <c r="AH274" s="60"/>
      <c r="AI274" s="476"/>
      <c r="AJ274" s="476"/>
      <c r="AK274" s="477"/>
      <c r="AL274" s="102"/>
      <c r="AM274" s="124" t="str">
        <f t="shared" si="279"/>
        <v xml:space="preserve"> </v>
      </c>
      <c r="AN274" s="97" t="str">
        <f t="shared" si="280"/>
        <v xml:space="preserve"> </v>
      </c>
      <c r="AO274" s="125"/>
      <c r="AP274" s="125"/>
      <c r="AQ274" s="125"/>
      <c r="AR274" s="125"/>
      <c r="AS274" s="125"/>
      <c r="AT274" s="122" t="e">
        <f t="shared" si="269"/>
        <v>#N/A</v>
      </c>
      <c r="AU274" s="125" t="e">
        <f t="shared" si="270"/>
        <v>#N/A</v>
      </c>
      <c r="AV274" s="126" t="str">
        <f t="shared" ca="1" si="266"/>
        <v/>
      </c>
      <c r="AW274" s="122" t="e">
        <f t="shared" ca="1" si="267"/>
        <v>#N/A</v>
      </c>
      <c r="AX274" s="127" t="e">
        <f t="shared" ca="1" si="268"/>
        <v>#N/A</v>
      </c>
      <c r="AY274" s="100" t="e">
        <f t="shared" si="271"/>
        <v>#N/A</v>
      </c>
      <c r="AZ274" s="127" t="e">
        <f t="shared" si="272"/>
        <v>#N/A</v>
      </c>
      <c r="BA274" s="88"/>
      <c r="BB274" s="125"/>
      <c r="BC274" s="129"/>
      <c r="BD274" s="125"/>
      <c r="BE274" s="125"/>
      <c r="BF274" s="125"/>
      <c r="BG274" s="125"/>
      <c r="BH274" s="125"/>
      <c r="BI274" s="125"/>
      <c r="BJ274" s="125"/>
      <c r="BK274" s="125"/>
      <c r="BL274" s="90"/>
      <c r="BM274" s="90"/>
      <c r="BN274" s="90"/>
      <c r="BO274" s="90"/>
      <c r="BP274" s="90"/>
    </row>
    <row r="275" spans="1:68" s="49" customFormat="1" ht="27.75" customHeight="1" x14ac:dyDescent="0.2">
      <c r="A275" s="22">
        <f t="shared" si="281"/>
        <v>195</v>
      </c>
      <c r="B275" s="50"/>
      <c r="C275" s="51"/>
      <c r="D275" s="52"/>
      <c r="E275" s="53"/>
      <c r="F275" s="54"/>
      <c r="G275" s="55"/>
      <c r="H275" s="56"/>
      <c r="I275" s="304"/>
      <c r="J275" s="57"/>
      <c r="K275" s="58"/>
      <c r="L275" s="59"/>
      <c r="M275" s="58"/>
      <c r="N275" s="59"/>
      <c r="O275" s="58"/>
      <c r="P275" s="59"/>
      <c r="Q275" s="60"/>
      <c r="R275" s="315"/>
      <c r="S275" s="57"/>
      <c r="T275" s="58"/>
      <c r="U275" s="58"/>
      <c r="V275" s="60"/>
      <c r="W275" s="326"/>
      <c r="X275" s="58"/>
      <c r="Y275" s="59"/>
      <c r="Z275" s="58"/>
      <c r="AA275" s="59"/>
      <c r="AB275" s="60"/>
      <c r="AC275" s="61"/>
      <c r="AD275" s="62"/>
      <c r="AE275" s="62"/>
      <c r="AF275" s="63"/>
      <c r="AG275" s="318"/>
      <c r="AH275" s="60"/>
      <c r="AI275" s="476"/>
      <c r="AJ275" s="476"/>
      <c r="AK275" s="477"/>
      <c r="AL275" s="102"/>
      <c r="AM275" s="124" t="str">
        <f t="shared" si="279"/>
        <v xml:space="preserve"> </v>
      </c>
      <c r="AN275" s="97" t="str">
        <f t="shared" si="280"/>
        <v xml:space="preserve"> </v>
      </c>
      <c r="AO275" s="125"/>
      <c r="AP275" s="125"/>
      <c r="AQ275" s="125"/>
      <c r="AR275" s="125"/>
      <c r="AS275" s="125"/>
      <c r="AT275" s="122" t="e">
        <f t="shared" ref="AT275:AT284" si="282">IF(ISBLANK($B383),NA(),$B383)</f>
        <v>#N/A</v>
      </c>
      <c r="AU275" s="125" t="e">
        <f t="shared" ref="AU275:AU284" si="283">IF(ISBLANK($I383),NA(),$I383)</f>
        <v>#N/A</v>
      </c>
      <c r="AV275" s="126" t="str">
        <f t="shared" ca="1" si="266"/>
        <v/>
      </c>
      <c r="AW275" s="122" t="e">
        <f t="shared" ca="1" si="267"/>
        <v>#N/A</v>
      </c>
      <c r="AX275" s="127" t="e">
        <f t="shared" ca="1" si="268"/>
        <v>#N/A</v>
      </c>
      <c r="AY275" s="100" t="e">
        <f>IF(S383=0,NA(),S383)</f>
        <v>#N/A</v>
      </c>
      <c r="AZ275" s="127" t="e">
        <f>IF(V383=0,NA(),V383)</f>
        <v>#N/A</v>
      </c>
      <c r="BA275" s="88"/>
      <c r="BB275" s="125"/>
      <c r="BC275" s="129"/>
      <c r="BD275" s="125"/>
      <c r="BE275" s="125"/>
      <c r="BF275" s="125"/>
      <c r="BG275" s="125"/>
      <c r="BH275" s="125"/>
      <c r="BI275" s="125"/>
      <c r="BJ275" s="125"/>
      <c r="BK275" s="125"/>
      <c r="BL275" s="90"/>
      <c r="BM275" s="90"/>
      <c r="BN275" s="90"/>
      <c r="BO275" s="90"/>
      <c r="BP275" s="90"/>
    </row>
    <row r="276" spans="1:68" s="49" customFormat="1" ht="27.75" customHeight="1" x14ac:dyDescent="0.2">
      <c r="A276" s="22">
        <f t="shared" si="281"/>
        <v>196</v>
      </c>
      <c r="B276" s="50"/>
      <c r="C276" s="51"/>
      <c r="D276" s="52"/>
      <c r="E276" s="53"/>
      <c r="F276" s="54"/>
      <c r="G276" s="55"/>
      <c r="H276" s="56"/>
      <c r="I276" s="304"/>
      <c r="J276" s="57"/>
      <c r="K276" s="58"/>
      <c r="L276" s="59"/>
      <c r="M276" s="58"/>
      <c r="N276" s="59"/>
      <c r="O276" s="58"/>
      <c r="P276" s="59"/>
      <c r="Q276" s="60"/>
      <c r="R276" s="315"/>
      <c r="S276" s="57"/>
      <c r="T276" s="58"/>
      <c r="U276" s="58"/>
      <c r="V276" s="60"/>
      <c r="W276" s="326"/>
      <c r="X276" s="58"/>
      <c r="Y276" s="59"/>
      <c r="Z276" s="58"/>
      <c r="AA276" s="59"/>
      <c r="AB276" s="60"/>
      <c r="AC276" s="61"/>
      <c r="AD276" s="62"/>
      <c r="AE276" s="62"/>
      <c r="AF276" s="63"/>
      <c r="AG276" s="318"/>
      <c r="AH276" s="60"/>
      <c r="AI276" s="476"/>
      <c r="AJ276" s="476"/>
      <c r="AK276" s="477"/>
      <c r="AL276" s="102"/>
      <c r="AM276" s="124" t="str">
        <f t="shared" si="279"/>
        <v xml:space="preserve"> </v>
      </c>
      <c r="AN276" s="97" t="str">
        <f t="shared" si="280"/>
        <v xml:space="preserve"> </v>
      </c>
      <c r="AO276" s="125"/>
      <c r="AP276" s="125"/>
      <c r="AQ276" s="125"/>
      <c r="AR276" s="125"/>
      <c r="AS276" s="125"/>
      <c r="AT276" s="122" t="e">
        <f t="shared" si="282"/>
        <v>#N/A</v>
      </c>
      <c r="AU276" s="125" t="e">
        <f t="shared" si="283"/>
        <v>#N/A</v>
      </c>
      <c r="AV276" s="126" t="str">
        <f t="shared" ca="1" si="266"/>
        <v/>
      </c>
      <c r="AW276" s="122" t="e">
        <f t="shared" ca="1" si="267"/>
        <v>#N/A</v>
      </c>
      <c r="AX276" s="127" t="e">
        <f t="shared" ca="1" si="268"/>
        <v>#N/A</v>
      </c>
      <c r="AY276" s="100" t="e">
        <f t="shared" ref="AY276:AY284" si="284">IF(S384=0,NA(),S384)</f>
        <v>#N/A</v>
      </c>
      <c r="AZ276" s="127" t="e">
        <f t="shared" ref="AZ276:AZ284" si="285">IF(V384=0,NA(),V384)</f>
        <v>#N/A</v>
      </c>
      <c r="BA276" s="88"/>
      <c r="BB276" s="125"/>
      <c r="BC276" s="129"/>
      <c r="BD276" s="125"/>
      <c r="BE276" s="125"/>
      <c r="BF276" s="125"/>
      <c r="BG276" s="125"/>
      <c r="BH276" s="125"/>
      <c r="BI276" s="125"/>
      <c r="BJ276" s="125"/>
      <c r="BK276" s="125"/>
      <c r="BL276" s="90"/>
      <c r="BM276" s="90"/>
      <c r="BN276" s="90"/>
      <c r="BO276" s="90"/>
      <c r="BP276" s="90"/>
    </row>
    <row r="277" spans="1:68" s="49" customFormat="1" ht="27.75" customHeight="1" x14ac:dyDescent="0.2">
      <c r="A277" s="22">
        <f>A276+1</f>
        <v>197</v>
      </c>
      <c r="B277" s="50"/>
      <c r="C277" s="51"/>
      <c r="D277" s="52"/>
      <c r="E277" s="53"/>
      <c r="F277" s="54"/>
      <c r="G277" s="55"/>
      <c r="H277" s="56"/>
      <c r="I277" s="304"/>
      <c r="J277" s="57"/>
      <c r="K277" s="58"/>
      <c r="L277" s="59"/>
      <c r="M277" s="58"/>
      <c r="N277" s="59"/>
      <c r="O277" s="58"/>
      <c r="P277" s="59"/>
      <c r="Q277" s="60"/>
      <c r="R277" s="315"/>
      <c r="S277" s="57"/>
      <c r="T277" s="58"/>
      <c r="U277" s="58"/>
      <c r="V277" s="60"/>
      <c r="W277" s="326"/>
      <c r="X277" s="58"/>
      <c r="Y277" s="59"/>
      <c r="Z277" s="58"/>
      <c r="AA277" s="59"/>
      <c r="AB277" s="60"/>
      <c r="AC277" s="61"/>
      <c r="AD277" s="62"/>
      <c r="AE277" s="62"/>
      <c r="AF277" s="63"/>
      <c r="AG277" s="318"/>
      <c r="AH277" s="60"/>
      <c r="AI277" s="476"/>
      <c r="AJ277" s="476"/>
      <c r="AK277" s="477"/>
      <c r="AL277" s="102"/>
      <c r="AM277" s="124" t="str">
        <f t="shared" si="279"/>
        <v xml:space="preserve"> </v>
      </c>
      <c r="AN277" s="97" t="str">
        <f t="shared" si="280"/>
        <v xml:space="preserve"> </v>
      </c>
      <c r="AO277" s="125"/>
      <c r="AP277" s="125"/>
      <c r="AQ277" s="125"/>
      <c r="AR277" s="125"/>
      <c r="AS277" s="125"/>
      <c r="AT277" s="122" t="e">
        <f t="shared" si="282"/>
        <v>#N/A</v>
      </c>
      <c r="AU277" s="125" t="e">
        <f t="shared" si="283"/>
        <v>#N/A</v>
      </c>
      <c r="AV277" s="126" t="str">
        <f t="shared" ca="1" si="266"/>
        <v/>
      </c>
      <c r="AW277" s="122" t="e">
        <f t="shared" ca="1" si="267"/>
        <v>#N/A</v>
      </c>
      <c r="AX277" s="127" t="e">
        <f t="shared" ca="1" si="268"/>
        <v>#N/A</v>
      </c>
      <c r="AY277" s="100" t="e">
        <f t="shared" si="284"/>
        <v>#N/A</v>
      </c>
      <c r="AZ277" s="127" t="e">
        <f t="shared" si="285"/>
        <v>#N/A</v>
      </c>
      <c r="BA277" s="88"/>
      <c r="BB277" s="125"/>
      <c r="BC277" s="129"/>
      <c r="BD277" s="125"/>
      <c r="BE277" s="125"/>
      <c r="BF277" s="125"/>
      <c r="BG277" s="125"/>
      <c r="BH277" s="125"/>
      <c r="BI277" s="125"/>
      <c r="BJ277" s="125"/>
      <c r="BK277" s="125"/>
      <c r="BL277" s="90"/>
      <c r="BM277" s="90"/>
      <c r="BN277" s="90"/>
      <c r="BO277" s="90"/>
      <c r="BP277" s="90"/>
    </row>
    <row r="278" spans="1:68" s="49" customFormat="1" ht="27.75" customHeight="1" x14ac:dyDescent="0.2">
      <c r="A278" s="22">
        <f t="shared" si="281"/>
        <v>198</v>
      </c>
      <c r="B278" s="50"/>
      <c r="C278" s="51"/>
      <c r="D278" s="52"/>
      <c r="E278" s="53"/>
      <c r="F278" s="54"/>
      <c r="G278" s="55"/>
      <c r="H278" s="56"/>
      <c r="I278" s="304"/>
      <c r="J278" s="57"/>
      <c r="K278" s="58"/>
      <c r="L278" s="59"/>
      <c r="M278" s="58"/>
      <c r="N278" s="59"/>
      <c r="O278" s="58"/>
      <c r="P278" s="59"/>
      <c r="Q278" s="60"/>
      <c r="R278" s="315"/>
      <c r="S278" s="57"/>
      <c r="T278" s="58"/>
      <c r="U278" s="58"/>
      <c r="V278" s="60"/>
      <c r="W278" s="326"/>
      <c r="X278" s="58"/>
      <c r="Y278" s="59"/>
      <c r="Z278" s="58"/>
      <c r="AA278" s="59"/>
      <c r="AB278" s="60"/>
      <c r="AC278" s="61"/>
      <c r="AD278" s="62"/>
      <c r="AE278" s="62"/>
      <c r="AF278" s="63"/>
      <c r="AG278" s="318"/>
      <c r="AH278" s="60"/>
      <c r="AI278" s="476"/>
      <c r="AJ278" s="476"/>
      <c r="AK278" s="477"/>
      <c r="AL278" s="102"/>
      <c r="AM278" s="124" t="str">
        <f t="shared" si="279"/>
        <v xml:space="preserve"> </v>
      </c>
      <c r="AN278" s="97" t="str">
        <f t="shared" si="280"/>
        <v xml:space="preserve"> </v>
      </c>
      <c r="AO278" s="125"/>
      <c r="AP278" s="125"/>
      <c r="AQ278" s="125"/>
      <c r="AR278" s="125"/>
      <c r="AS278" s="125"/>
      <c r="AT278" s="122" t="e">
        <f t="shared" si="282"/>
        <v>#N/A</v>
      </c>
      <c r="AU278" s="125" t="e">
        <f t="shared" si="283"/>
        <v>#N/A</v>
      </c>
      <c r="AV278" s="126" t="str">
        <f t="shared" ca="1" si="266"/>
        <v/>
      </c>
      <c r="AW278" s="122" t="e">
        <f t="shared" ca="1" si="267"/>
        <v>#N/A</v>
      </c>
      <c r="AX278" s="127" t="e">
        <f t="shared" ca="1" si="268"/>
        <v>#N/A</v>
      </c>
      <c r="AY278" s="100" t="e">
        <f t="shared" si="284"/>
        <v>#N/A</v>
      </c>
      <c r="AZ278" s="127" t="e">
        <f t="shared" si="285"/>
        <v>#N/A</v>
      </c>
      <c r="BA278" s="88"/>
      <c r="BB278" s="125"/>
      <c r="BC278" s="129"/>
      <c r="BD278" s="125"/>
      <c r="BE278" s="125"/>
      <c r="BF278" s="125"/>
      <c r="BG278" s="125"/>
      <c r="BH278" s="125"/>
      <c r="BI278" s="125"/>
      <c r="BJ278" s="125"/>
      <c r="BK278" s="125"/>
      <c r="BL278" s="90"/>
      <c r="BM278" s="90"/>
      <c r="BN278" s="90"/>
      <c r="BO278" s="90"/>
      <c r="BP278" s="90"/>
    </row>
    <row r="279" spans="1:68" s="49" customFormat="1" ht="27.75" customHeight="1" x14ac:dyDescent="0.2">
      <c r="A279" s="22">
        <f t="shared" si="281"/>
        <v>199</v>
      </c>
      <c r="B279" s="50"/>
      <c r="C279" s="51"/>
      <c r="D279" s="52"/>
      <c r="E279" s="53"/>
      <c r="F279" s="54"/>
      <c r="G279" s="55"/>
      <c r="H279" s="56"/>
      <c r="I279" s="304"/>
      <c r="J279" s="57"/>
      <c r="K279" s="58"/>
      <c r="L279" s="59"/>
      <c r="M279" s="58"/>
      <c r="N279" s="59"/>
      <c r="O279" s="58"/>
      <c r="P279" s="59"/>
      <c r="Q279" s="60"/>
      <c r="R279" s="315"/>
      <c r="S279" s="57"/>
      <c r="T279" s="58"/>
      <c r="U279" s="58"/>
      <c r="V279" s="60"/>
      <c r="W279" s="326"/>
      <c r="X279" s="58"/>
      <c r="Y279" s="59"/>
      <c r="Z279" s="58"/>
      <c r="AA279" s="59"/>
      <c r="AB279" s="60"/>
      <c r="AC279" s="61"/>
      <c r="AD279" s="62"/>
      <c r="AE279" s="62"/>
      <c r="AF279" s="63"/>
      <c r="AG279" s="318"/>
      <c r="AH279" s="60"/>
      <c r="AI279" s="476"/>
      <c r="AJ279" s="476"/>
      <c r="AK279" s="477"/>
      <c r="AL279" s="102"/>
      <c r="AM279" s="124" t="str">
        <f t="shared" si="279"/>
        <v xml:space="preserve"> </v>
      </c>
      <c r="AN279" s="97" t="str">
        <f t="shared" si="280"/>
        <v xml:space="preserve"> </v>
      </c>
      <c r="AO279" s="125"/>
      <c r="AP279" s="125"/>
      <c r="AQ279" s="125"/>
      <c r="AR279" s="125"/>
      <c r="AS279" s="125"/>
      <c r="AT279" s="122" t="e">
        <f t="shared" si="282"/>
        <v>#N/A</v>
      </c>
      <c r="AU279" s="125" t="e">
        <f t="shared" si="283"/>
        <v>#N/A</v>
      </c>
      <c r="AV279" s="126" t="str">
        <f t="shared" ca="1" si="266"/>
        <v/>
      </c>
      <c r="AW279" s="122" t="e">
        <f t="shared" ca="1" si="267"/>
        <v>#N/A</v>
      </c>
      <c r="AX279" s="127" t="e">
        <f t="shared" ca="1" si="268"/>
        <v>#N/A</v>
      </c>
      <c r="AY279" s="100" t="e">
        <f t="shared" si="284"/>
        <v>#N/A</v>
      </c>
      <c r="AZ279" s="127" t="e">
        <f t="shared" si="285"/>
        <v>#N/A</v>
      </c>
      <c r="BA279" s="125"/>
      <c r="BB279" s="125"/>
      <c r="BC279" s="129"/>
      <c r="BD279" s="125"/>
      <c r="BE279" s="125"/>
      <c r="BF279" s="125"/>
      <c r="BG279" s="125"/>
      <c r="BH279" s="125"/>
      <c r="BI279" s="125"/>
      <c r="BJ279" s="125"/>
      <c r="BK279" s="125"/>
      <c r="BL279" s="90"/>
      <c r="BM279" s="90"/>
      <c r="BN279" s="90"/>
      <c r="BO279" s="90"/>
      <c r="BP279" s="90"/>
    </row>
    <row r="280" spans="1:68" s="49" customFormat="1" ht="27.75" customHeight="1" thickBot="1" x14ac:dyDescent="0.25">
      <c r="A280" s="23">
        <f t="shared" si="281"/>
        <v>200</v>
      </c>
      <c r="B280" s="64"/>
      <c r="C280" s="65"/>
      <c r="D280" s="66"/>
      <c r="E280" s="67"/>
      <c r="F280" s="68"/>
      <c r="G280" s="69"/>
      <c r="H280" s="70"/>
      <c r="I280" s="305"/>
      <c r="J280" s="71"/>
      <c r="K280" s="72"/>
      <c r="L280" s="73"/>
      <c r="M280" s="72"/>
      <c r="N280" s="73"/>
      <c r="O280" s="72"/>
      <c r="P280" s="73"/>
      <c r="Q280" s="74"/>
      <c r="R280" s="316"/>
      <c r="S280" s="71"/>
      <c r="T280" s="72"/>
      <c r="U280" s="72"/>
      <c r="V280" s="74"/>
      <c r="W280" s="327"/>
      <c r="X280" s="72"/>
      <c r="Y280" s="73"/>
      <c r="Z280" s="72"/>
      <c r="AA280" s="73"/>
      <c r="AB280" s="74"/>
      <c r="AC280" s="75"/>
      <c r="AD280" s="76"/>
      <c r="AE280" s="76"/>
      <c r="AF280" s="77"/>
      <c r="AG280" s="319"/>
      <c r="AH280" s="74"/>
      <c r="AI280" s="480"/>
      <c r="AJ280" s="480"/>
      <c r="AK280" s="481"/>
      <c r="AL280" s="102"/>
      <c r="AM280" s="124" t="str">
        <f t="shared" si="279"/>
        <v xml:space="preserve"> </v>
      </c>
      <c r="AN280" s="97" t="str">
        <f t="shared" si="280"/>
        <v xml:space="preserve"> </v>
      </c>
      <c r="AO280" s="125"/>
      <c r="AP280" s="125"/>
      <c r="AQ280" s="125"/>
      <c r="AR280" s="125"/>
      <c r="AS280" s="125"/>
      <c r="AT280" s="122" t="e">
        <f t="shared" si="282"/>
        <v>#N/A</v>
      </c>
      <c r="AU280" s="125" t="e">
        <f t="shared" si="283"/>
        <v>#N/A</v>
      </c>
      <c r="AV280" s="126" t="str">
        <f t="shared" ca="1" si="266"/>
        <v/>
      </c>
      <c r="AW280" s="122" t="e">
        <f t="shared" ca="1" si="267"/>
        <v>#N/A</v>
      </c>
      <c r="AX280" s="127" t="e">
        <f t="shared" ca="1" si="268"/>
        <v>#N/A</v>
      </c>
      <c r="AY280" s="100" t="e">
        <f t="shared" si="284"/>
        <v>#N/A</v>
      </c>
      <c r="AZ280" s="127" t="e">
        <f t="shared" si="285"/>
        <v>#N/A</v>
      </c>
      <c r="BA280" s="125"/>
      <c r="BB280" s="125"/>
      <c r="BC280" s="129"/>
      <c r="BD280" s="125"/>
      <c r="BE280" s="125"/>
      <c r="BF280" s="125"/>
      <c r="BG280" s="125"/>
      <c r="BH280" s="125"/>
      <c r="BI280" s="125"/>
      <c r="BJ280" s="125"/>
      <c r="BK280" s="125"/>
      <c r="BL280" s="90"/>
      <c r="BM280" s="90"/>
      <c r="BN280" s="90"/>
      <c r="BO280" s="90"/>
      <c r="BP280" s="90"/>
    </row>
    <row r="281" spans="1:68" ht="4.5" customHeight="1" thickBot="1" x14ac:dyDescent="0.25">
      <c r="A281" s="89">
        <f>AK284</f>
        <v>20</v>
      </c>
      <c r="B281" s="271"/>
      <c r="C281" s="271"/>
      <c r="D281" s="271"/>
      <c r="E281" s="271"/>
      <c r="F281" s="271"/>
      <c r="G281" s="271"/>
      <c r="H281" s="271"/>
      <c r="I281" s="271"/>
      <c r="J281" s="309"/>
      <c r="K281" s="309"/>
      <c r="L281" s="309"/>
      <c r="M281" s="309"/>
      <c r="N281" s="309"/>
      <c r="O281" s="309"/>
      <c r="P281" s="309"/>
      <c r="Q281" s="309"/>
      <c r="R281" s="309"/>
      <c r="S281" s="324"/>
      <c r="T281" s="324"/>
      <c r="U281" s="324"/>
      <c r="V281" s="324"/>
      <c r="W281" s="324"/>
      <c r="X281" s="324"/>
      <c r="Y281" s="324"/>
      <c r="Z281" s="324"/>
      <c r="AA281" s="324"/>
      <c r="AB281" s="324"/>
      <c r="AC281" s="309"/>
      <c r="AD281" s="272"/>
      <c r="AE281" s="273"/>
      <c r="AF281" s="272"/>
      <c r="AG281" s="274"/>
      <c r="AH281" s="474"/>
      <c r="AI281" s="475"/>
      <c r="AJ281" s="475"/>
      <c r="AK281" s="475"/>
      <c r="AL281" s="33"/>
      <c r="AM281" s="33"/>
      <c r="AN281" s="33"/>
      <c r="AT281" s="122" t="e">
        <f t="shared" si="282"/>
        <v>#N/A</v>
      </c>
      <c r="AU281" s="125" t="e">
        <f t="shared" si="283"/>
        <v>#N/A</v>
      </c>
      <c r="AV281" s="126" t="str">
        <f t="shared" ca="1" si="266"/>
        <v/>
      </c>
      <c r="AW281" s="122" t="e">
        <f t="shared" ca="1" si="267"/>
        <v>#N/A</v>
      </c>
      <c r="AX281" s="127" t="e">
        <f t="shared" ca="1" si="268"/>
        <v>#N/A</v>
      </c>
      <c r="AY281" s="100" t="e">
        <f t="shared" si="284"/>
        <v>#N/A</v>
      </c>
      <c r="AZ281" s="127" t="e">
        <f t="shared" si="285"/>
        <v>#N/A</v>
      </c>
      <c r="BC281" s="129"/>
    </row>
    <row r="282" spans="1:68" ht="26.25" customHeight="1" x14ac:dyDescent="0.2">
      <c r="A282" s="180">
        <f>A268+1</f>
        <v>20</v>
      </c>
      <c r="B282" s="501"/>
      <c r="C282" s="501"/>
      <c r="D282" s="501"/>
      <c r="E282" s="502"/>
      <c r="F282" s="493" t="str">
        <f>F268</f>
        <v>TOTAL DE ESTA PÁGINA</v>
      </c>
      <c r="G282" s="494"/>
      <c r="H282" s="495"/>
      <c r="I282" s="348" t="str">
        <f t="shared" ref="I282:Q282" si="286">IF(SUM(I271:I281)=0," ",SUM(I271:I281))</f>
        <v xml:space="preserve"> </v>
      </c>
      <c r="J282" s="349" t="str">
        <f t="shared" si="286"/>
        <v xml:space="preserve"> </v>
      </c>
      <c r="K282" s="350" t="str">
        <f t="shared" si="286"/>
        <v xml:space="preserve"> </v>
      </c>
      <c r="L282" s="351" t="str">
        <f t="shared" si="286"/>
        <v xml:space="preserve"> </v>
      </c>
      <c r="M282" s="350" t="str">
        <f t="shared" si="286"/>
        <v xml:space="preserve"> </v>
      </c>
      <c r="N282" s="351" t="str">
        <f t="shared" si="286"/>
        <v xml:space="preserve"> </v>
      </c>
      <c r="O282" s="350" t="str">
        <f t="shared" si="286"/>
        <v xml:space="preserve"> </v>
      </c>
      <c r="P282" s="351" t="str">
        <f t="shared" si="286"/>
        <v xml:space="preserve"> </v>
      </c>
      <c r="Q282" s="352" t="str">
        <f t="shared" si="286"/>
        <v xml:space="preserve"> </v>
      </c>
      <c r="R282" s="353"/>
      <c r="S282" s="349" t="str">
        <f t="shared" ref="S282:AB282" si="287">IF(SUM(S271:S281)=0," ",SUM(S271:S281))</f>
        <v xml:space="preserve"> </v>
      </c>
      <c r="T282" s="350" t="str">
        <f t="shared" si="287"/>
        <v xml:space="preserve"> </v>
      </c>
      <c r="U282" s="350" t="str">
        <f t="shared" si="287"/>
        <v xml:space="preserve"> </v>
      </c>
      <c r="V282" s="350" t="str">
        <f t="shared" si="287"/>
        <v xml:space="preserve"> </v>
      </c>
      <c r="W282" s="351" t="str">
        <f t="shared" si="287"/>
        <v xml:space="preserve"> </v>
      </c>
      <c r="X282" s="350" t="str">
        <f t="shared" si="287"/>
        <v xml:space="preserve"> </v>
      </c>
      <c r="Y282" s="351" t="str">
        <f t="shared" si="287"/>
        <v xml:space="preserve"> </v>
      </c>
      <c r="Z282" s="350" t="str">
        <f t="shared" si="287"/>
        <v xml:space="preserve"> </v>
      </c>
      <c r="AA282" s="351" t="str">
        <f t="shared" si="287"/>
        <v xml:space="preserve"> </v>
      </c>
      <c r="AB282" s="352" t="str">
        <f t="shared" si="287"/>
        <v xml:space="preserve"> </v>
      </c>
      <c r="AC282" s="354" t="str">
        <f>IF(SUM(AC271:AC280)=0," ",SUM(AC271:AC280))</f>
        <v xml:space="preserve"> </v>
      </c>
      <c r="AD282" s="355" t="str">
        <f>IF(SUM(AD271:AD280)=0," ",SUM(AD271:AD280))</f>
        <v xml:space="preserve"> </v>
      </c>
      <c r="AE282" s="355" t="str">
        <f>IF(SUM(AE271:AE280)=0," ",SUM(AE271:AE280))</f>
        <v xml:space="preserve"> </v>
      </c>
      <c r="AF282" s="356" t="str">
        <f>IF(SUM(AF271:AF280)=0," ",SUM(AF271:AF280))</f>
        <v xml:space="preserve"> </v>
      </c>
      <c r="AG282" s="357" t="str">
        <f>IF(SUM(AG271:AG280)=0," ",SUM(AG271:AG280))</f>
        <v xml:space="preserve"> </v>
      </c>
      <c r="AH282" s="482" t="str">
        <f>AH268</f>
        <v>Certifico que todos los datos en esta
bitácora son fidedignos</v>
      </c>
      <c r="AI282" s="483"/>
      <c r="AJ282" s="483"/>
      <c r="AK282" s="484"/>
      <c r="AL282" s="131"/>
      <c r="AM282" s="131"/>
      <c r="AN282" s="131"/>
      <c r="AT282" s="122" t="e">
        <f t="shared" si="282"/>
        <v>#N/A</v>
      </c>
      <c r="AU282" s="125" t="e">
        <f t="shared" si="283"/>
        <v>#N/A</v>
      </c>
      <c r="AV282" s="126" t="str">
        <f t="shared" ca="1" si="266"/>
        <v/>
      </c>
      <c r="AW282" s="122" t="e">
        <f t="shared" ca="1" si="267"/>
        <v>#N/A</v>
      </c>
      <c r="AX282" s="127" t="e">
        <f t="shared" ca="1" si="268"/>
        <v>#N/A</v>
      </c>
      <c r="AY282" s="100" t="e">
        <f t="shared" si="284"/>
        <v>#N/A</v>
      </c>
      <c r="AZ282" s="127" t="e">
        <f t="shared" si="285"/>
        <v>#N/A</v>
      </c>
      <c r="BA282" s="88"/>
      <c r="BC282" s="129"/>
    </row>
    <row r="283" spans="1:68" ht="26.25" customHeight="1" x14ac:dyDescent="0.2">
      <c r="A283" s="499">
        <f>AL267</f>
        <v>0</v>
      </c>
      <c r="B283" s="503"/>
      <c r="C283" s="503"/>
      <c r="D283" s="503"/>
      <c r="E283" s="504"/>
      <c r="F283" s="496" t="str">
        <f>IF(Portada!$A$1="www.fly-logics.com","TOTAL PÁGINA ANTERIOR",0)</f>
        <v>TOTAL PÁGINA ANTERIOR</v>
      </c>
      <c r="G283" s="497"/>
      <c r="H283" s="498"/>
      <c r="I283" s="358">
        <f>I270</f>
        <v>6.25</v>
      </c>
      <c r="J283" s="359">
        <f t="shared" ref="J283:Q283" si="288">J270</f>
        <v>6.25</v>
      </c>
      <c r="K283" s="360" t="str">
        <f t="shared" si="288"/>
        <v xml:space="preserve"> </v>
      </c>
      <c r="L283" s="361" t="str">
        <f t="shared" si="288"/>
        <v xml:space="preserve"> </v>
      </c>
      <c r="M283" s="360" t="str">
        <f t="shared" si="288"/>
        <v xml:space="preserve"> </v>
      </c>
      <c r="N283" s="361" t="str">
        <f t="shared" si="288"/>
        <v xml:space="preserve"> </v>
      </c>
      <c r="O283" s="360" t="str">
        <f t="shared" si="288"/>
        <v xml:space="preserve"> </v>
      </c>
      <c r="P283" s="361" t="str">
        <f t="shared" si="288"/>
        <v xml:space="preserve"> </v>
      </c>
      <c r="Q283" s="362" t="str">
        <f t="shared" si="288"/>
        <v xml:space="preserve"> </v>
      </c>
      <c r="R283" s="363"/>
      <c r="S283" s="359" t="str">
        <f t="shared" ref="S283:AG283" si="289">S270</f>
        <v xml:space="preserve"> </v>
      </c>
      <c r="T283" s="360">
        <f t="shared" si="289"/>
        <v>8.75</v>
      </c>
      <c r="U283" s="360">
        <f t="shared" si="289"/>
        <v>10</v>
      </c>
      <c r="V283" s="360">
        <f t="shared" si="289"/>
        <v>2.5</v>
      </c>
      <c r="W283" s="361" t="str">
        <f t="shared" si="289"/>
        <v xml:space="preserve"> </v>
      </c>
      <c r="X283" s="360" t="str">
        <f t="shared" si="289"/>
        <v xml:space="preserve"> </v>
      </c>
      <c r="Y283" s="361">
        <f t="shared" si="289"/>
        <v>2.5</v>
      </c>
      <c r="Z283" s="360" t="str">
        <f t="shared" si="289"/>
        <v xml:space="preserve"> </v>
      </c>
      <c r="AA283" s="361">
        <f t="shared" si="289"/>
        <v>3.75</v>
      </c>
      <c r="AB283" s="362" t="str">
        <f t="shared" si="289"/>
        <v xml:space="preserve"> </v>
      </c>
      <c r="AC283" s="364">
        <f t="shared" si="289"/>
        <v>9</v>
      </c>
      <c r="AD283" s="365" t="str">
        <f t="shared" si="289"/>
        <v xml:space="preserve"> </v>
      </c>
      <c r="AE283" s="365">
        <f t="shared" si="289"/>
        <v>9</v>
      </c>
      <c r="AF283" s="366" t="str">
        <f t="shared" si="289"/>
        <v xml:space="preserve"> </v>
      </c>
      <c r="AG283" s="367">
        <f t="shared" si="289"/>
        <v>11</v>
      </c>
      <c r="AH283" s="487"/>
      <c r="AI283" s="488"/>
      <c r="AJ283" s="488"/>
      <c r="AK283" s="489"/>
      <c r="AL283" s="131"/>
      <c r="AM283" s="131"/>
      <c r="AN283" s="131"/>
      <c r="AT283" s="122" t="e">
        <f t="shared" si="282"/>
        <v>#N/A</v>
      </c>
      <c r="AU283" s="125" t="e">
        <f t="shared" si="283"/>
        <v>#N/A</v>
      </c>
      <c r="AV283" s="126" t="str">
        <f t="shared" ca="1" si="266"/>
        <v/>
      </c>
      <c r="AW283" s="122" t="e">
        <f t="shared" ca="1" si="267"/>
        <v>#N/A</v>
      </c>
      <c r="AX283" s="127" t="e">
        <f t="shared" ca="1" si="268"/>
        <v>#N/A</v>
      </c>
      <c r="AY283" s="100" t="e">
        <f t="shared" si="284"/>
        <v>#N/A</v>
      </c>
      <c r="AZ283" s="127" t="e">
        <f t="shared" si="285"/>
        <v>#N/A</v>
      </c>
      <c r="BA283" s="88"/>
      <c r="BC283" s="129"/>
    </row>
    <row r="284" spans="1:68" ht="26.25" customHeight="1" thickBot="1" x14ac:dyDescent="0.25">
      <c r="A284" s="500"/>
      <c r="B284" s="505" t="str">
        <f>B270</f>
        <v>Entidad que certifica Hrs. de vuelo
TIMBRE Y FIRMA</v>
      </c>
      <c r="C284" s="505"/>
      <c r="D284" s="505"/>
      <c r="E284" s="506"/>
      <c r="F284" s="490" t="str">
        <f>F270</f>
        <v>TOTAL A LA FECHA</v>
      </c>
      <c r="G284" s="491"/>
      <c r="H284" s="492"/>
      <c r="I284" s="31">
        <f t="shared" ref="I284:Q284" si="290">IF(SUM(I282:I283)=0," ",SUM(I282:I283))</f>
        <v>6.25</v>
      </c>
      <c r="J284" s="27">
        <f t="shared" si="290"/>
        <v>6.25</v>
      </c>
      <c r="K284" s="24" t="str">
        <f t="shared" si="290"/>
        <v xml:space="preserve"> </v>
      </c>
      <c r="L284" s="25" t="str">
        <f t="shared" si="290"/>
        <v xml:space="preserve"> </v>
      </c>
      <c r="M284" s="24" t="str">
        <f t="shared" si="290"/>
        <v xml:space="preserve"> </v>
      </c>
      <c r="N284" s="25" t="str">
        <f t="shared" si="290"/>
        <v xml:space="preserve"> </v>
      </c>
      <c r="O284" s="24" t="str">
        <f t="shared" si="290"/>
        <v xml:space="preserve"> </v>
      </c>
      <c r="P284" s="25" t="str">
        <f t="shared" si="290"/>
        <v xml:space="preserve"> </v>
      </c>
      <c r="Q284" s="26" t="str">
        <f t="shared" si="290"/>
        <v xml:space="preserve"> </v>
      </c>
      <c r="R284" s="321"/>
      <c r="S284" s="27" t="str">
        <f t="shared" ref="S284:AG284" si="291">IF(SUM(S282:S283)=0," ",SUM(S282:S283))</f>
        <v xml:space="preserve"> </v>
      </c>
      <c r="T284" s="24">
        <f t="shared" si="291"/>
        <v>8.75</v>
      </c>
      <c r="U284" s="24">
        <f t="shared" si="291"/>
        <v>10</v>
      </c>
      <c r="V284" s="24">
        <f t="shared" si="291"/>
        <v>2.5</v>
      </c>
      <c r="W284" s="25" t="str">
        <f t="shared" si="291"/>
        <v xml:space="preserve"> </v>
      </c>
      <c r="X284" s="24" t="str">
        <f t="shared" si="291"/>
        <v xml:space="preserve"> </v>
      </c>
      <c r="Y284" s="25">
        <f t="shared" si="291"/>
        <v>2.5</v>
      </c>
      <c r="Z284" s="24" t="str">
        <f t="shared" si="291"/>
        <v xml:space="preserve"> </v>
      </c>
      <c r="AA284" s="25">
        <f t="shared" si="291"/>
        <v>3.75</v>
      </c>
      <c r="AB284" s="26" t="str">
        <f t="shared" si="291"/>
        <v xml:space="preserve"> </v>
      </c>
      <c r="AC284" s="323">
        <f t="shared" si="291"/>
        <v>9</v>
      </c>
      <c r="AD284" s="28" t="str">
        <f t="shared" si="291"/>
        <v xml:space="preserve"> </v>
      </c>
      <c r="AE284" s="28">
        <f t="shared" si="291"/>
        <v>9</v>
      </c>
      <c r="AF284" s="30" t="str">
        <f t="shared" si="291"/>
        <v xml:space="preserve"> </v>
      </c>
      <c r="AG284" s="32">
        <f t="shared" si="291"/>
        <v>11</v>
      </c>
      <c r="AH284" s="485" t="str">
        <f>AH270</f>
        <v>_____________________________
FIRMA PILOTO</v>
      </c>
      <c r="AI284" s="486"/>
      <c r="AJ284" s="486"/>
      <c r="AK284" s="181">
        <f>A282</f>
        <v>20</v>
      </c>
      <c r="AL284" s="132"/>
      <c r="AM284" s="132"/>
      <c r="AN284" s="132"/>
      <c r="AT284" s="122" t="e">
        <f t="shared" si="282"/>
        <v>#N/A</v>
      </c>
      <c r="AU284" s="125" t="e">
        <f t="shared" si="283"/>
        <v>#N/A</v>
      </c>
      <c r="AV284" s="126" t="str">
        <f t="shared" ca="1" si="266"/>
        <v/>
      </c>
      <c r="AW284" s="122" t="e">
        <f t="shared" ca="1" si="267"/>
        <v>#N/A</v>
      </c>
      <c r="AX284" s="127" t="e">
        <f t="shared" ca="1" si="268"/>
        <v>#N/A</v>
      </c>
      <c r="AY284" s="100" t="e">
        <f t="shared" si="284"/>
        <v>#N/A</v>
      </c>
      <c r="AZ284" s="127" t="e">
        <f t="shared" si="285"/>
        <v>#N/A</v>
      </c>
      <c r="BA284" s="88"/>
      <c r="BC284" s="129"/>
    </row>
    <row r="285" spans="1:68" s="49" customFormat="1" ht="27.75" customHeight="1" x14ac:dyDescent="0.2">
      <c r="A285" s="29">
        <f>A280+1</f>
        <v>201</v>
      </c>
      <c r="B285" s="39"/>
      <c r="C285" s="40"/>
      <c r="D285" s="41"/>
      <c r="E285" s="42"/>
      <c r="F285" s="43"/>
      <c r="G285" s="44"/>
      <c r="H285" s="45"/>
      <c r="I285" s="310"/>
      <c r="J285" s="306"/>
      <c r="K285" s="307"/>
      <c r="L285" s="308"/>
      <c r="M285" s="307"/>
      <c r="N285" s="308"/>
      <c r="O285" s="307"/>
      <c r="P285" s="308"/>
      <c r="Q285" s="167"/>
      <c r="R285" s="314"/>
      <c r="S285" s="46"/>
      <c r="T285" s="47"/>
      <c r="U285" s="47"/>
      <c r="V285" s="48"/>
      <c r="W285" s="325"/>
      <c r="X285" s="307"/>
      <c r="Y285" s="308"/>
      <c r="Z285" s="307"/>
      <c r="AA285" s="308"/>
      <c r="AB285" s="167"/>
      <c r="AC285" s="311"/>
      <c r="AD285" s="312"/>
      <c r="AE285" s="312"/>
      <c r="AF285" s="313"/>
      <c r="AG285" s="317"/>
      <c r="AH285" s="167"/>
      <c r="AI285" s="478"/>
      <c r="AJ285" s="478"/>
      <c r="AK285" s="479"/>
      <c r="AL285" s="102"/>
      <c r="AM285" s="124" t="str">
        <f t="shared" ref="AM285:AM294" si="292">IF(B285=0," ",TEXT(B285,"MMM"))</f>
        <v xml:space="preserve"> </v>
      </c>
      <c r="AN285" s="97" t="str">
        <f t="shared" ref="AN285:AN294" si="293">IF(B285=0," ",YEAR(B285))</f>
        <v xml:space="preserve"> </v>
      </c>
      <c r="AO285" s="125"/>
      <c r="AP285" s="125"/>
      <c r="AQ285" s="125"/>
      <c r="AR285" s="125"/>
      <c r="AS285" s="125"/>
      <c r="AT285" s="122" t="e">
        <f t="shared" ref="AT285:AT294" si="294">IF(ISBLANK($B397),NA(),$B397)</f>
        <v>#N/A</v>
      </c>
      <c r="AU285" s="125" t="e">
        <f t="shared" ref="AU285:AU294" si="295">IF(ISBLANK($I397),NA(),$I397)</f>
        <v>#N/A</v>
      </c>
      <c r="AV285" s="126" t="str">
        <f t="shared" ca="1" si="266"/>
        <v/>
      </c>
      <c r="AW285" s="122" t="e">
        <f t="shared" ca="1" si="267"/>
        <v>#N/A</v>
      </c>
      <c r="AX285" s="127" t="e">
        <f t="shared" ca="1" si="268"/>
        <v>#N/A</v>
      </c>
      <c r="AY285" s="100" t="e">
        <f>IF(S397=0,NA(),S397)</f>
        <v>#N/A</v>
      </c>
      <c r="AZ285" s="127" t="e">
        <f t="shared" ref="AZ285:AZ294" si="296">IF(V397=0,NA(),V397)</f>
        <v>#N/A</v>
      </c>
      <c r="BA285" s="88"/>
      <c r="BB285" s="125"/>
      <c r="BC285" s="129"/>
      <c r="BD285" s="125"/>
      <c r="BE285" s="125"/>
      <c r="BF285" s="125"/>
      <c r="BG285" s="125"/>
      <c r="BH285" s="125"/>
      <c r="BI285" s="125"/>
      <c r="BJ285" s="125"/>
      <c r="BK285" s="125"/>
      <c r="BL285" s="90"/>
      <c r="BM285" s="90"/>
      <c r="BN285" s="90"/>
      <c r="BO285" s="90"/>
      <c r="BP285" s="90"/>
    </row>
    <row r="286" spans="1:68" s="49" customFormat="1" ht="27.75" customHeight="1" x14ac:dyDescent="0.2">
      <c r="A286" s="22">
        <f>A285+1</f>
        <v>202</v>
      </c>
      <c r="B286" s="50"/>
      <c r="C286" s="51"/>
      <c r="D286" s="52"/>
      <c r="E286" s="53"/>
      <c r="F286" s="54"/>
      <c r="G286" s="55"/>
      <c r="H286" s="56"/>
      <c r="I286" s="304"/>
      <c r="J286" s="57"/>
      <c r="K286" s="58"/>
      <c r="L286" s="59"/>
      <c r="M286" s="58"/>
      <c r="N286" s="59"/>
      <c r="O286" s="58"/>
      <c r="P286" s="59"/>
      <c r="Q286" s="60"/>
      <c r="R286" s="315"/>
      <c r="S286" s="57"/>
      <c r="T286" s="58"/>
      <c r="U286" s="58"/>
      <c r="V286" s="60"/>
      <c r="W286" s="326"/>
      <c r="X286" s="58"/>
      <c r="Y286" s="59"/>
      <c r="Z286" s="58"/>
      <c r="AA286" s="59"/>
      <c r="AB286" s="60"/>
      <c r="AC286" s="61"/>
      <c r="AD286" s="62"/>
      <c r="AE286" s="62"/>
      <c r="AF286" s="63"/>
      <c r="AG286" s="318"/>
      <c r="AH286" s="60"/>
      <c r="AI286" s="476"/>
      <c r="AJ286" s="476"/>
      <c r="AK286" s="477"/>
      <c r="AL286" s="102"/>
      <c r="AM286" s="124" t="str">
        <f t="shared" si="292"/>
        <v xml:space="preserve"> </v>
      </c>
      <c r="AN286" s="97" t="str">
        <f t="shared" si="293"/>
        <v xml:space="preserve"> </v>
      </c>
      <c r="AO286" s="125"/>
      <c r="AP286" s="125"/>
      <c r="AQ286" s="125"/>
      <c r="AR286" s="125"/>
      <c r="AS286" s="125"/>
      <c r="AT286" s="122" t="e">
        <f t="shared" si="294"/>
        <v>#N/A</v>
      </c>
      <c r="AU286" s="125" t="e">
        <f t="shared" si="295"/>
        <v>#N/A</v>
      </c>
      <c r="AV286" s="126" t="str">
        <f t="shared" ca="1" si="266"/>
        <v/>
      </c>
      <c r="AW286" s="122" t="e">
        <f t="shared" ca="1" si="267"/>
        <v>#N/A</v>
      </c>
      <c r="AX286" s="127" t="e">
        <f t="shared" ca="1" si="268"/>
        <v>#N/A</v>
      </c>
      <c r="AY286" s="100" t="e">
        <f t="shared" ref="AY286:AY294" si="297">IF(S398=0,NA(),S398)</f>
        <v>#N/A</v>
      </c>
      <c r="AZ286" s="127" t="e">
        <f t="shared" si="296"/>
        <v>#N/A</v>
      </c>
      <c r="BA286" s="88"/>
      <c r="BB286" s="125"/>
      <c r="BC286" s="129"/>
      <c r="BD286" s="125"/>
      <c r="BE286" s="125"/>
      <c r="BF286" s="125"/>
      <c r="BG286" s="125"/>
      <c r="BH286" s="125"/>
      <c r="BI286" s="125"/>
      <c r="BJ286" s="125"/>
      <c r="BK286" s="125"/>
      <c r="BL286" s="90"/>
      <c r="BM286" s="90"/>
      <c r="BN286" s="90"/>
      <c r="BO286" s="90"/>
      <c r="BP286" s="90"/>
    </row>
    <row r="287" spans="1:68" s="49" customFormat="1" ht="27.75" customHeight="1" x14ac:dyDescent="0.2">
      <c r="A287" s="22">
        <f t="shared" ref="A287:A294" si="298">A286+1</f>
        <v>203</v>
      </c>
      <c r="B287" s="50"/>
      <c r="C287" s="51"/>
      <c r="D287" s="52"/>
      <c r="E287" s="53"/>
      <c r="F287" s="54"/>
      <c r="G287" s="55"/>
      <c r="H287" s="56"/>
      <c r="I287" s="304"/>
      <c r="J287" s="57"/>
      <c r="K287" s="58"/>
      <c r="L287" s="59"/>
      <c r="M287" s="58"/>
      <c r="N287" s="59"/>
      <c r="O287" s="58"/>
      <c r="P287" s="59"/>
      <c r="Q287" s="60"/>
      <c r="R287" s="315"/>
      <c r="S287" s="57"/>
      <c r="T287" s="58"/>
      <c r="U287" s="58"/>
      <c r="V287" s="60"/>
      <c r="W287" s="326"/>
      <c r="X287" s="58"/>
      <c r="Y287" s="59"/>
      <c r="Z287" s="58"/>
      <c r="AA287" s="59"/>
      <c r="AB287" s="60"/>
      <c r="AC287" s="61"/>
      <c r="AD287" s="62"/>
      <c r="AE287" s="62"/>
      <c r="AF287" s="63"/>
      <c r="AG287" s="318"/>
      <c r="AH287" s="60"/>
      <c r="AI287" s="476"/>
      <c r="AJ287" s="476"/>
      <c r="AK287" s="477"/>
      <c r="AL287" s="102"/>
      <c r="AM287" s="124" t="str">
        <f t="shared" si="292"/>
        <v xml:space="preserve"> </v>
      </c>
      <c r="AN287" s="97" t="str">
        <f t="shared" si="293"/>
        <v xml:space="preserve"> </v>
      </c>
      <c r="AO287" s="125"/>
      <c r="AP287" s="125"/>
      <c r="AQ287" s="125"/>
      <c r="AR287" s="125"/>
      <c r="AS287" s="125"/>
      <c r="AT287" s="122" t="e">
        <f t="shared" si="294"/>
        <v>#N/A</v>
      </c>
      <c r="AU287" s="125" t="e">
        <f t="shared" si="295"/>
        <v>#N/A</v>
      </c>
      <c r="AV287" s="126" t="str">
        <f t="shared" ca="1" si="266"/>
        <v/>
      </c>
      <c r="AW287" s="122" t="e">
        <f t="shared" ca="1" si="267"/>
        <v>#N/A</v>
      </c>
      <c r="AX287" s="127" t="e">
        <f t="shared" ca="1" si="268"/>
        <v>#N/A</v>
      </c>
      <c r="AY287" s="100" t="e">
        <f t="shared" si="297"/>
        <v>#N/A</v>
      </c>
      <c r="AZ287" s="127" t="e">
        <f t="shared" si="296"/>
        <v>#N/A</v>
      </c>
      <c r="BA287" s="88"/>
      <c r="BB287" s="125"/>
      <c r="BC287" s="129"/>
      <c r="BD287" s="125"/>
      <c r="BE287" s="125"/>
      <c r="BF287" s="125"/>
      <c r="BG287" s="125"/>
      <c r="BH287" s="125"/>
      <c r="BI287" s="125"/>
      <c r="BJ287" s="125"/>
      <c r="BK287" s="125"/>
      <c r="BL287" s="90"/>
      <c r="BM287" s="90"/>
      <c r="BN287" s="90"/>
      <c r="BO287" s="90"/>
      <c r="BP287" s="90"/>
    </row>
    <row r="288" spans="1:68" s="49" customFormat="1" ht="27.75" customHeight="1" x14ac:dyDescent="0.2">
      <c r="A288" s="22">
        <f t="shared" si="298"/>
        <v>204</v>
      </c>
      <c r="B288" s="50"/>
      <c r="C288" s="51"/>
      <c r="D288" s="52"/>
      <c r="E288" s="53"/>
      <c r="F288" s="54"/>
      <c r="G288" s="55"/>
      <c r="H288" s="56"/>
      <c r="I288" s="304"/>
      <c r="J288" s="57"/>
      <c r="K288" s="58"/>
      <c r="L288" s="59"/>
      <c r="M288" s="58"/>
      <c r="N288" s="59"/>
      <c r="O288" s="58"/>
      <c r="P288" s="59"/>
      <c r="Q288" s="60"/>
      <c r="R288" s="315"/>
      <c r="S288" s="57"/>
      <c r="T288" s="58"/>
      <c r="U288" s="58"/>
      <c r="V288" s="60"/>
      <c r="W288" s="326"/>
      <c r="X288" s="58"/>
      <c r="Y288" s="59"/>
      <c r="Z288" s="58"/>
      <c r="AA288" s="59"/>
      <c r="AB288" s="60"/>
      <c r="AC288" s="61"/>
      <c r="AD288" s="62"/>
      <c r="AE288" s="62"/>
      <c r="AF288" s="63"/>
      <c r="AG288" s="318"/>
      <c r="AH288" s="60"/>
      <c r="AI288" s="476"/>
      <c r="AJ288" s="476"/>
      <c r="AK288" s="477"/>
      <c r="AL288" s="102"/>
      <c r="AM288" s="124" t="str">
        <f t="shared" si="292"/>
        <v xml:space="preserve"> </v>
      </c>
      <c r="AN288" s="97" t="str">
        <f t="shared" si="293"/>
        <v xml:space="preserve"> </v>
      </c>
      <c r="AO288" s="125"/>
      <c r="AP288" s="125"/>
      <c r="AQ288" s="125"/>
      <c r="AR288" s="125"/>
      <c r="AS288" s="125"/>
      <c r="AT288" s="122" t="e">
        <f t="shared" si="294"/>
        <v>#N/A</v>
      </c>
      <c r="AU288" s="125" t="e">
        <f t="shared" si="295"/>
        <v>#N/A</v>
      </c>
      <c r="AV288" s="126" t="str">
        <f t="shared" ca="1" si="266"/>
        <v/>
      </c>
      <c r="AW288" s="122" t="e">
        <f t="shared" ca="1" si="267"/>
        <v>#N/A</v>
      </c>
      <c r="AX288" s="127" t="e">
        <f t="shared" ca="1" si="268"/>
        <v>#N/A</v>
      </c>
      <c r="AY288" s="100" t="e">
        <f t="shared" si="297"/>
        <v>#N/A</v>
      </c>
      <c r="AZ288" s="127" t="e">
        <f t="shared" si="296"/>
        <v>#N/A</v>
      </c>
      <c r="BA288" s="88"/>
      <c r="BB288" s="125"/>
      <c r="BC288" s="129"/>
      <c r="BD288" s="125"/>
      <c r="BE288" s="125"/>
      <c r="BF288" s="125"/>
      <c r="BG288" s="125"/>
      <c r="BH288" s="125"/>
      <c r="BI288" s="125"/>
      <c r="BJ288" s="125"/>
      <c r="BK288" s="125"/>
      <c r="BL288" s="90"/>
      <c r="BM288" s="90"/>
      <c r="BN288" s="90"/>
      <c r="BO288" s="90"/>
      <c r="BP288" s="90"/>
    </row>
    <row r="289" spans="1:68" s="49" customFormat="1" ht="27.75" customHeight="1" x14ac:dyDescent="0.2">
      <c r="A289" s="22">
        <f t="shared" si="298"/>
        <v>205</v>
      </c>
      <c r="B289" s="50"/>
      <c r="C289" s="51"/>
      <c r="D289" s="52"/>
      <c r="E289" s="53"/>
      <c r="F289" s="54"/>
      <c r="G289" s="55"/>
      <c r="H289" s="56"/>
      <c r="I289" s="304"/>
      <c r="J289" s="57"/>
      <c r="K289" s="58"/>
      <c r="L289" s="59"/>
      <c r="M289" s="58"/>
      <c r="N289" s="59"/>
      <c r="O289" s="58"/>
      <c r="P289" s="59"/>
      <c r="Q289" s="60"/>
      <c r="R289" s="315"/>
      <c r="S289" s="57"/>
      <c r="T289" s="58"/>
      <c r="U289" s="58"/>
      <c r="V289" s="60"/>
      <c r="W289" s="326"/>
      <c r="X289" s="58"/>
      <c r="Y289" s="59"/>
      <c r="Z289" s="58"/>
      <c r="AA289" s="59"/>
      <c r="AB289" s="60"/>
      <c r="AC289" s="61"/>
      <c r="AD289" s="62"/>
      <c r="AE289" s="62"/>
      <c r="AF289" s="63"/>
      <c r="AG289" s="318"/>
      <c r="AH289" s="60"/>
      <c r="AI289" s="476"/>
      <c r="AJ289" s="476"/>
      <c r="AK289" s="477"/>
      <c r="AL289" s="102"/>
      <c r="AM289" s="124" t="str">
        <f t="shared" si="292"/>
        <v xml:space="preserve"> </v>
      </c>
      <c r="AN289" s="97" t="str">
        <f t="shared" si="293"/>
        <v xml:space="preserve"> </v>
      </c>
      <c r="AO289" s="125"/>
      <c r="AP289" s="125"/>
      <c r="AQ289" s="125"/>
      <c r="AR289" s="125"/>
      <c r="AS289" s="125"/>
      <c r="AT289" s="122" t="e">
        <f t="shared" si="294"/>
        <v>#N/A</v>
      </c>
      <c r="AU289" s="125" t="e">
        <f t="shared" si="295"/>
        <v>#N/A</v>
      </c>
      <c r="AV289" s="126" t="str">
        <f t="shared" ca="1" si="266"/>
        <v/>
      </c>
      <c r="AW289" s="122" t="e">
        <f t="shared" ca="1" si="267"/>
        <v>#N/A</v>
      </c>
      <c r="AX289" s="127" t="e">
        <f t="shared" ca="1" si="268"/>
        <v>#N/A</v>
      </c>
      <c r="AY289" s="100" t="e">
        <f t="shared" si="297"/>
        <v>#N/A</v>
      </c>
      <c r="AZ289" s="127" t="e">
        <f t="shared" si="296"/>
        <v>#N/A</v>
      </c>
      <c r="BA289" s="88"/>
      <c r="BB289" s="125"/>
      <c r="BC289" s="129"/>
      <c r="BD289" s="125"/>
      <c r="BE289" s="125"/>
      <c r="BF289" s="125"/>
      <c r="BG289" s="125"/>
      <c r="BH289" s="125"/>
      <c r="BI289" s="125"/>
      <c r="BJ289" s="125"/>
      <c r="BK289" s="125"/>
      <c r="BL289" s="90"/>
      <c r="BM289" s="90"/>
      <c r="BN289" s="90"/>
      <c r="BO289" s="90"/>
      <c r="BP289" s="90"/>
    </row>
    <row r="290" spans="1:68" s="49" customFormat="1" ht="27.75" customHeight="1" x14ac:dyDescent="0.2">
      <c r="A290" s="22">
        <f t="shared" si="298"/>
        <v>206</v>
      </c>
      <c r="B290" s="50"/>
      <c r="C290" s="51"/>
      <c r="D290" s="52"/>
      <c r="E290" s="53"/>
      <c r="F290" s="54"/>
      <c r="G290" s="55"/>
      <c r="H290" s="56"/>
      <c r="I290" s="304"/>
      <c r="J290" s="57"/>
      <c r="K290" s="58"/>
      <c r="L290" s="59"/>
      <c r="M290" s="58"/>
      <c r="N290" s="59"/>
      <c r="O290" s="58"/>
      <c r="P290" s="59"/>
      <c r="Q290" s="60"/>
      <c r="R290" s="315"/>
      <c r="S290" s="57"/>
      <c r="T290" s="58"/>
      <c r="U290" s="58"/>
      <c r="V290" s="60"/>
      <c r="W290" s="326"/>
      <c r="X290" s="58"/>
      <c r="Y290" s="59"/>
      <c r="Z290" s="58"/>
      <c r="AA290" s="59"/>
      <c r="AB290" s="60"/>
      <c r="AC290" s="61"/>
      <c r="AD290" s="62"/>
      <c r="AE290" s="62"/>
      <c r="AF290" s="63"/>
      <c r="AG290" s="318"/>
      <c r="AH290" s="60"/>
      <c r="AI290" s="476"/>
      <c r="AJ290" s="476"/>
      <c r="AK290" s="477"/>
      <c r="AL290" s="102"/>
      <c r="AM290" s="124" t="str">
        <f t="shared" si="292"/>
        <v xml:space="preserve"> </v>
      </c>
      <c r="AN290" s="97" t="str">
        <f t="shared" si="293"/>
        <v xml:space="preserve"> </v>
      </c>
      <c r="AO290" s="125"/>
      <c r="AP290" s="125"/>
      <c r="AQ290" s="125"/>
      <c r="AR290" s="125"/>
      <c r="AS290" s="125"/>
      <c r="AT290" s="122" t="e">
        <f t="shared" si="294"/>
        <v>#N/A</v>
      </c>
      <c r="AU290" s="125" t="e">
        <f t="shared" si="295"/>
        <v>#N/A</v>
      </c>
      <c r="AV290" s="126" t="str">
        <f t="shared" ca="1" si="266"/>
        <v/>
      </c>
      <c r="AW290" s="122" t="e">
        <f t="shared" ca="1" si="267"/>
        <v>#N/A</v>
      </c>
      <c r="AX290" s="127" t="e">
        <f t="shared" ca="1" si="268"/>
        <v>#N/A</v>
      </c>
      <c r="AY290" s="100" t="e">
        <f t="shared" si="297"/>
        <v>#N/A</v>
      </c>
      <c r="AZ290" s="127" t="e">
        <f t="shared" si="296"/>
        <v>#N/A</v>
      </c>
      <c r="BA290" s="88"/>
      <c r="BB290" s="125"/>
      <c r="BC290" s="129"/>
      <c r="BD290" s="125"/>
      <c r="BE290" s="125"/>
      <c r="BF290" s="125"/>
      <c r="BG290" s="125"/>
      <c r="BH290" s="125"/>
      <c r="BI290" s="125"/>
      <c r="BJ290" s="125"/>
      <c r="BK290" s="125"/>
      <c r="BL290" s="90"/>
      <c r="BM290" s="90"/>
      <c r="BN290" s="90"/>
      <c r="BO290" s="90"/>
      <c r="BP290" s="90"/>
    </row>
    <row r="291" spans="1:68" s="49" customFormat="1" ht="27.75" customHeight="1" x14ac:dyDescent="0.2">
      <c r="A291" s="22">
        <f>A290+1</f>
        <v>207</v>
      </c>
      <c r="B291" s="50"/>
      <c r="C291" s="51"/>
      <c r="D291" s="52"/>
      <c r="E291" s="53"/>
      <c r="F291" s="54"/>
      <c r="G291" s="55"/>
      <c r="H291" s="56"/>
      <c r="I291" s="304"/>
      <c r="J291" s="57"/>
      <c r="K291" s="58"/>
      <c r="L291" s="59"/>
      <c r="M291" s="58"/>
      <c r="N291" s="59"/>
      <c r="O291" s="58"/>
      <c r="P291" s="59"/>
      <c r="Q291" s="60"/>
      <c r="R291" s="315"/>
      <c r="S291" s="57"/>
      <c r="T291" s="58"/>
      <c r="U291" s="58"/>
      <c r="V291" s="60"/>
      <c r="W291" s="326"/>
      <c r="X291" s="58"/>
      <c r="Y291" s="59"/>
      <c r="Z291" s="58"/>
      <c r="AA291" s="59"/>
      <c r="AB291" s="60"/>
      <c r="AC291" s="61"/>
      <c r="AD291" s="62"/>
      <c r="AE291" s="62"/>
      <c r="AF291" s="63"/>
      <c r="AG291" s="318"/>
      <c r="AH291" s="60"/>
      <c r="AI291" s="476"/>
      <c r="AJ291" s="476"/>
      <c r="AK291" s="477"/>
      <c r="AL291" s="102"/>
      <c r="AM291" s="124" t="str">
        <f t="shared" si="292"/>
        <v xml:space="preserve"> </v>
      </c>
      <c r="AN291" s="97" t="str">
        <f t="shared" si="293"/>
        <v xml:space="preserve"> </v>
      </c>
      <c r="AO291" s="125"/>
      <c r="AP291" s="125"/>
      <c r="AQ291" s="125"/>
      <c r="AR291" s="125"/>
      <c r="AS291" s="125"/>
      <c r="AT291" s="122" t="e">
        <f t="shared" si="294"/>
        <v>#N/A</v>
      </c>
      <c r="AU291" s="125" t="e">
        <f t="shared" si="295"/>
        <v>#N/A</v>
      </c>
      <c r="AV291" s="126" t="str">
        <f t="shared" ca="1" si="266"/>
        <v/>
      </c>
      <c r="AW291" s="122" t="e">
        <f t="shared" ca="1" si="267"/>
        <v>#N/A</v>
      </c>
      <c r="AX291" s="127" t="e">
        <f t="shared" ca="1" si="268"/>
        <v>#N/A</v>
      </c>
      <c r="AY291" s="100" t="e">
        <f t="shared" si="297"/>
        <v>#N/A</v>
      </c>
      <c r="AZ291" s="127" t="e">
        <f t="shared" si="296"/>
        <v>#N/A</v>
      </c>
      <c r="BA291" s="88"/>
      <c r="BB291" s="125"/>
      <c r="BC291" s="129"/>
      <c r="BD291" s="125"/>
      <c r="BE291" s="125"/>
      <c r="BF291" s="125"/>
      <c r="BG291" s="125"/>
      <c r="BH291" s="125"/>
      <c r="BI291" s="125"/>
      <c r="BJ291" s="125"/>
      <c r="BK291" s="125"/>
      <c r="BL291" s="90"/>
      <c r="BM291" s="90"/>
      <c r="BN291" s="90"/>
      <c r="BO291" s="90"/>
      <c r="BP291" s="90"/>
    </row>
    <row r="292" spans="1:68" s="49" customFormat="1" ht="27.75" customHeight="1" x14ac:dyDescent="0.2">
      <c r="A292" s="22">
        <f t="shared" si="298"/>
        <v>208</v>
      </c>
      <c r="B292" s="50"/>
      <c r="C292" s="51"/>
      <c r="D292" s="52"/>
      <c r="E292" s="53"/>
      <c r="F292" s="54"/>
      <c r="G292" s="55"/>
      <c r="H292" s="56"/>
      <c r="I292" s="304"/>
      <c r="J292" s="57"/>
      <c r="K292" s="58"/>
      <c r="L292" s="59"/>
      <c r="M292" s="58"/>
      <c r="N292" s="59"/>
      <c r="O292" s="58"/>
      <c r="P292" s="59"/>
      <c r="Q292" s="60"/>
      <c r="R292" s="315"/>
      <c r="S292" s="57"/>
      <c r="T292" s="58"/>
      <c r="U292" s="58"/>
      <c r="V292" s="60"/>
      <c r="W292" s="326"/>
      <c r="X292" s="58"/>
      <c r="Y292" s="59"/>
      <c r="Z292" s="58"/>
      <c r="AA292" s="59"/>
      <c r="AB292" s="60"/>
      <c r="AC292" s="61"/>
      <c r="AD292" s="62"/>
      <c r="AE292" s="62"/>
      <c r="AF292" s="63"/>
      <c r="AG292" s="318"/>
      <c r="AH292" s="60"/>
      <c r="AI292" s="476"/>
      <c r="AJ292" s="476"/>
      <c r="AK292" s="477"/>
      <c r="AL292" s="102"/>
      <c r="AM292" s="124" t="str">
        <f t="shared" si="292"/>
        <v xml:space="preserve"> </v>
      </c>
      <c r="AN292" s="97" t="str">
        <f t="shared" si="293"/>
        <v xml:space="preserve"> </v>
      </c>
      <c r="AO292" s="125"/>
      <c r="AP292" s="125"/>
      <c r="AQ292" s="125"/>
      <c r="AR292" s="125"/>
      <c r="AS292" s="125"/>
      <c r="AT292" s="122" t="e">
        <f t="shared" si="294"/>
        <v>#N/A</v>
      </c>
      <c r="AU292" s="125" t="e">
        <f t="shared" si="295"/>
        <v>#N/A</v>
      </c>
      <c r="AV292" s="126" t="str">
        <f t="shared" ca="1" si="266"/>
        <v/>
      </c>
      <c r="AW292" s="122" t="e">
        <f t="shared" ca="1" si="267"/>
        <v>#N/A</v>
      </c>
      <c r="AX292" s="127" t="e">
        <f t="shared" ca="1" si="268"/>
        <v>#N/A</v>
      </c>
      <c r="AY292" s="100" t="e">
        <f t="shared" si="297"/>
        <v>#N/A</v>
      </c>
      <c r="AZ292" s="127" t="e">
        <f t="shared" si="296"/>
        <v>#N/A</v>
      </c>
      <c r="BA292" s="88"/>
      <c r="BB292" s="125"/>
      <c r="BC292" s="129"/>
      <c r="BD292" s="125"/>
      <c r="BE292" s="125"/>
      <c r="BF292" s="125"/>
      <c r="BG292" s="125"/>
      <c r="BH292" s="125"/>
      <c r="BI292" s="125"/>
      <c r="BJ292" s="125"/>
      <c r="BK292" s="125"/>
      <c r="BL292" s="90"/>
      <c r="BM292" s="90"/>
      <c r="BN292" s="90"/>
      <c r="BO292" s="90"/>
      <c r="BP292" s="90"/>
    </row>
    <row r="293" spans="1:68" s="49" customFormat="1" ht="27.75" customHeight="1" x14ac:dyDescent="0.2">
      <c r="A293" s="22">
        <f t="shared" si="298"/>
        <v>209</v>
      </c>
      <c r="B293" s="50"/>
      <c r="C293" s="51"/>
      <c r="D293" s="52"/>
      <c r="E293" s="53"/>
      <c r="F293" s="54"/>
      <c r="G293" s="55"/>
      <c r="H293" s="56"/>
      <c r="I293" s="304"/>
      <c r="J293" s="57"/>
      <c r="K293" s="58"/>
      <c r="L293" s="59"/>
      <c r="M293" s="58"/>
      <c r="N293" s="59"/>
      <c r="O293" s="58"/>
      <c r="P293" s="59"/>
      <c r="Q293" s="60"/>
      <c r="R293" s="315"/>
      <c r="S293" s="57"/>
      <c r="T293" s="58"/>
      <c r="U293" s="58"/>
      <c r="V293" s="60"/>
      <c r="W293" s="326"/>
      <c r="X293" s="58"/>
      <c r="Y293" s="59"/>
      <c r="Z293" s="58"/>
      <c r="AA293" s="59"/>
      <c r="AB293" s="60"/>
      <c r="AC293" s="61"/>
      <c r="AD293" s="62"/>
      <c r="AE293" s="62"/>
      <c r="AF293" s="63"/>
      <c r="AG293" s="318"/>
      <c r="AH293" s="60"/>
      <c r="AI293" s="476"/>
      <c r="AJ293" s="476"/>
      <c r="AK293" s="477"/>
      <c r="AL293" s="102"/>
      <c r="AM293" s="124" t="str">
        <f t="shared" si="292"/>
        <v xml:space="preserve"> </v>
      </c>
      <c r="AN293" s="97" t="str">
        <f t="shared" si="293"/>
        <v xml:space="preserve"> </v>
      </c>
      <c r="AO293" s="125"/>
      <c r="AP293" s="125"/>
      <c r="AQ293" s="125"/>
      <c r="AR293" s="125"/>
      <c r="AS293" s="125"/>
      <c r="AT293" s="122" t="e">
        <f t="shared" si="294"/>
        <v>#N/A</v>
      </c>
      <c r="AU293" s="125" t="e">
        <f t="shared" si="295"/>
        <v>#N/A</v>
      </c>
      <c r="AV293" s="126" t="str">
        <f t="shared" ca="1" si="266"/>
        <v/>
      </c>
      <c r="AW293" s="122" t="e">
        <f t="shared" ca="1" si="267"/>
        <v>#N/A</v>
      </c>
      <c r="AX293" s="127" t="e">
        <f t="shared" ca="1" si="268"/>
        <v>#N/A</v>
      </c>
      <c r="AY293" s="100" t="e">
        <f t="shared" si="297"/>
        <v>#N/A</v>
      </c>
      <c r="AZ293" s="127" t="e">
        <f t="shared" si="296"/>
        <v>#N/A</v>
      </c>
      <c r="BA293" s="125"/>
      <c r="BB293" s="125"/>
      <c r="BC293" s="129"/>
      <c r="BD293" s="125"/>
      <c r="BE293" s="125"/>
      <c r="BF293" s="125"/>
      <c r="BG293" s="125"/>
      <c r="BH293" s="125"/>
      <c r="BI293" s="125"/>
      <c r="BJ293" s="125"/>
      <c r="BK293" s="125"/>
      <c r="BL293" s="90"/>
      <c r="BM293" s="90"/>
      <c r="BN293" s="90"/>
      <c r="BO293" s="90"/>
      <c r="BP293" s="90"/>
    </row>
    <row r="294" spans="1:68" s="49" customFormat="1" ht="27.75" customHeight="1" thickBot="1" x14ac:dyDescent="0.25">
      <c r="A294" s="23">
        <f t="shared" si="298"/>
        <v>210</v>
      </c>
      <c r="B294" s="64"/>
      <c r="C294" s="65"/>
      <c r="D294" s="66"/>
      <c r="E294" s="67"/>
      <c r="F294" s="68"/>
      <c r="G294" s="69"/>
      <c r="H294" s="70"/>
      <c r="I294" s="305"/>
      <c r="J294" s="71"/>
      <c r="K294" s="72"/>
      <c r="L294" s="73"/>
      <c r="M294" s="72"/>
      <c r="N294" s="73"/>
      <c r="O294" s="72"/>
      <c r="P294" s="73"/>
      <c r="Q294" s="74"/>
      <c r="R294" s="316"/>
      <c r="S294" s="71"/>
      <c r="T294" s="72"/>
      <c r="U294" s="72"/>
      <c r="V294" s="74"/>
      <c r="W294" s="327"/>
      <c r="X294" s="72"/>
      <c r="Y294" s="73"/>
      <c r="Z294" s="72"/>
      <c r="AA294" s="73"/>
      <c r="AB294" s="74"/>
      <c r="AC294" s="75"/>
      <c r="AD294" s="76"/>
      <c r="AE294" s="76"/>
      <c r="AF294" s="77"/>
      <c r="AG294" s="319"/>
      <c r="AH294" s="74"/>
      <c r="AI294" s="480"/>
      <c r="AJ294" s="480"/>
      <c r="AK294" s="481"/>
      <c r="AL294" s="102"/>
      <c r="AM294" s="124" t="str">
        <f t="shared" si="292"/>
        <v xml:space="preserve"> </v>
      </c>
      <c r="AN294" s="97" t="str">
        <f t="shared" si="293"/>
        <v xml:space="preserve"> </v>
      </c>
      <c r="AO294" s="125"/>
      <c r="AP294" s="125"/>
      <c r="AQ294" s="125"/>
      <c r="AR294" s="125"/>
      <c r="AS294" s="125"/>
      <c r="AT294" s="122" t="e">
        <f t="shared" si="294"/>
        <v>#N/A</v>
      </c>
      <c r="AU294" s="125" t="e">
        <f t="shared" si="295"/>
        <v>#N/A</v>
      </c>
      <c r="AV294" s="126" t="str">
        <f t="shared" ca="1" si="266"/>
        <v/>
      </c>
      <c r="AW294" s="122" t="e">
        <f t="shared" ca="1" si="267"/>
        <v>#N/A</v>
      </c>
      <c r="AX294" s="127" t="e">
        <f t="shared" ca="1" si="268"/>
        <v>#N/A</v>
      </c>
      <c r="AY294" s="100" t="e">
        <f t="shared" si="297"/>
        <v>#N/A</v>
      </c>
      <c r="AZ294" s="127" t="e">
        <f t="shared" si="296"/>
        <v>#N/A</v>
      </c>
      <c r="BA294" s="125"/>
      <c r="BB294" s="125"/>
      <c r="BC294" s="129"/>
      <c r="BD294" s="125"/>
      <c r="BE294" s="125"/>
      <c r="BF294" s="125"/>
      <c r="BG294" s="125"/>
      <c r="BH294" s="125"/>
      <c r="BI294" s="125"/>
      <c r="BJ294" s="125"/>
      <c r="BK294" s="125"/>
      <c r="BL294" s="90"/>
      <c r="BM294" s="90"/>
      <c r="BN294" s="90"/>
      <c r="BO294" s="90"/>
      <c r="BP294" s="90"/>
    </row>
    <row r="295" spans="1:68" ht="4.5" customHeight="1" thickBot="1" x14ac:dyDescent="0.25">
      <c r="A295" s="89">
        <f>AK298</f>
        <v>21</v>
      </c>
      <c r="B295" s="271"/>
      <c r="C295" s="271"/>
      <c r="D295" s="271"/>
      <c r="E295" s="271"/>
      <c r="F295" s="271"/>
      <c r="G295" s="271"/>
      <c r="H295" s="271"/>
      <c r="I295" s="271"/>
      <c r="J295" s="309"/>
      <c r="K295" s="309"/>
      <c r="L295" s="309"/>
      <c r="M295" s="309"/>
      <c r="N295" s="309"/>
      <c r="O295" s="309"/>
      <c r="P295" s="309"/>
      <c r="Q295" s="309"/>
      <c r="R295" s="309"/>
      <c r="S295" s="324"/>
      <c r="T295" s="324"/>
      <c r="U295" s="324"/>
      <c r="V295" s="324"/>
      <c r="W295" s="324"/>
      <c r="X295" s="324"/>
      <c r="Y295" s="324"/>
      <c r="Z295" s="324"/>
      <c r="AA295" s="324"/>
      <c r="AB295" s="324"/>
      <c r="AC295" s="309"/>
      <c r="AD295" s="272"/>
      <c r="AE295" s="273"/>
      <c r="AF295" s="272"/>
      <c r="AG295" s="274"/>
      <c r="AH295" s="474"/>
      <c r="AI295" s="475"/>
      <c r="AJ295" s="475"/>
      <c r="AK295" s="475"/>
      <c r="AL295" s="33"/>
      <c r="AM295" s="33"/>
      <c r="AN295" s="33"/>
      <c r="AT295" s="122" t="e">
        <f t="shared" ref="AT295:AT304" si="299">IF(ISBLANK($B411),NA(),$B411)</f>
        <v>#N/A</v>
      </c>
      <c r="AU295" s="125" t="e">
        <f t="shared" ref="AU295:AU304" si="300">IF(ISBLANK($I411),NA(),$I411)</f>
        <v>#N/A</v>
      </c>
      <c r="AV295" s="126" t="str">
        <f t="shared" ca="1" si="266"/>
        <v/>
      </c>
      <c r="AW295" s="122" t="e">
        <f t="shared" ca="1" si="267"/>
        <v>#N/A</v>
      </c>
      <c r="AX295" s="127" t="e">
        <f t="shared" ca="1" si="268"/>
        <v>#N/A</v>
      </c>
      <c r="AY295" s="100" t="e">
        <f t="shared" ref="AY295:AY304" si="301">IF(S411=0,NA(),S411)</f>
        <v>#N/A</v>
      </c>
      <c r="AZ295" s="127" t="e">
        <f>IF(V411=0,NA(),V411)</f>
        <v>#N/A</v>
      </c>
      <c r="BC295" s="129"/>
    </row>
    <row r="296" spans="1:68" ht="26.25" customHeight="1" x14ac:dyDescent="0.2">
      <c r="A296" s="180">
        <f>A282+1</f>
        <v>21</v>
      </c>
      <c r="B296" s="501"/>
      <c r="C296" s="501"/>
      <c r="D296" s="501"/>
      <c r="E296" s="502"/>
      <c r="F296" s="493" t="str">
        <f>F282</f>
        <v>TOTAL DE ESTA PÁGINA</v>
      </c>
      <c r="G296" s="494"/>
      <c r="H296" s="495"/>
      <c r="I296" s="348" t="str">
        <f t="shared" ref="I296:Q296" si="302">IF(SUM(I285:I295)=0," ",SUM(I285:I295))</f>
        <v xml:space="preserve"> </v>
      </c>
      <c r="J296" s="349" t="str">
        <f t="shared" si="302"/>
        <v xml:space="preserve"> </v>
      </c>
      <c r="K296" s="350" t="str">
        <f t="shared" si="302"/>
        <v xml:space="preserve"> </v>
      </c>
      <c r="L296" s="351" t="str">
        <f t="shared" si="302"/>
        <v xml:space="preserve"> </v>
      </c>
      <c r="M296" s="350" t="str">
        <f t="shared" si="302"/>
        <v xml:space="preserve"> </v>
      </c>
      <c r="N296" s="351" t="str">
        <f t="shared" si="302"/>
        <v xml:space="preserve"> </v>
      </c>
      <c r="O296" s="350" t="str">
        <f t="shared" si="302"/>
        <v xml:space="preserve"> </v>
      </c>
      <c r="P296" s="351" t="str">
        <f t="shared" si="302"/>
        <v xml:space="preserve"> </v>
      </c>
      <c r="Q296" s="352" t="str">
        <f t="shared" si="302"/>
        <v xml:space="preserve"> </v>
      </c>
      <c r="R296" s="353"/>
      <c r="S296" s="349" t="str">
        <f t="shared" ref="S296:AB296" si="303">IF(SUM(S285:S295)=0," ",SUM(S285:S295))</f>
        <v xml:space="preserve"> </v>
      </c>
      <c r="T296" s="350" t="str">
        <f t="shared" si="303"/>
        <v xml:space="preserve"> </v>
      </c>
      <c r="U296" s="350" t="str">
        <f t="shared" si="303"/>
        <v xml:space="preserve"> </v>
      </c>
      <c r="V296" s="350" t="str">
        <f t="shared" si="303"/>
        <v xml:space="preserve"> </v>
      </c>
      <c r="W296" s="351" t="str">
        <f t="shared" si="303"/>
        <v xml:space="preserve"> </v>
      </c>
      <c r="X296" s="350" t="str">
        <f t="shared" si="303"/>
        <v xml:space="preserve"> </v>
      </c>
      <c r="Y296" s="351" t="str">
        <f t="shared" si="303"/>
        <v xml:space="preserve"> </v>
      </c>
      <c r="Z296" s="350" t="str">
        <f t="shared" si="303"/>
        <v xml:space="preserve"> </v>
      </c>
      <c r="AA296" s="351" t="str">
        <f t="shared" si="303"/>
        <v xml:space="preserve"> </v>
      </c>
      <c r="AB296" s="352" t="str">
        <f t="shared" si="303"/>
        <v xml:space="preserve"> </v>
      </c>
      <c r="AC296" s="354" t="str">
        <f>IF(SUM(AC285:AC294)=0," ",SUM(AC285:AC294))</f>
        <v xml:space="preserve"> </v>
      </c>
      <c r="AD296" s="355" t="str">
        <f>IF(SUM(AD285:AD294)=0," ",SUM(AD285:AD294))</f>
        <v xml:space="preserve"> </v>
      </c>
      <c r="AE296" s="355" t="str">
        <f>IF(SUM(AE285:AE294)=0," ",SUM(AE285:AE294))</f>
        <v xml:space="preserve"> </v>
      </c>
      <c r="AF296" s="356" t="str">
        <f>IF(SUM(AF285:AF294)=0," ",SUM(AF285:AF294))</f>
        <v xml:space="preserve"> </v>
      </c>
      <c r="AG296" s="357" t="str">
        <f>IF(SUM(AG285:AG294)=0," ",SUM(AG285:AG294))</f>
        <v xml:space="preserve"> </v>
      </c>
      <c r="AH296" s="482" t="str">
        <f>AH282</f>
        <v>Certifico que todos los datos en esta
bitácora son fidedignos</v>
      </c>
      <c r="AI296" s="483"/>
      <c r="AJ296" s="483"/>
      <c r="AK296" s="484"/>
      <c r="AL296" s="131"/>
      <c r="AM296" s="131"/>
      <c r="AN296" s="131"/>
      <c r="AT296" s="122" t="e">
        <f t="shared" si="299"/>
        <v>#N/A</v>
      </c>
      <c r="AU296" s="125" t="e">
        <f t="shared" si="300"/>
        <v>#N/A</v>
      </c>
      <c r="AV296" s="126" t="str">
        <f t="shared" ca="1" si="266"/>
        <v/>
      </c>
      <c r="AW296" s="122" t="e">
        <f t="shared" ca="1" si="267"/>
        <v>#N/A</v>
      </c>
      <c r="AX296" s="127" t="e">
        <f t="shared" ca="1" si="268"/>
        <v>#N/A</v>
      </c>
      <c r="AY296" s="100" t="e">
        <f t="shared" si="301"/>
        <v>#N/A</v>
      </c>
      <c r="AZ296" s="127" t="e">
        <f t="shared" ref="AZ296:AZ304" si="304">IF(V412=0,NA(),V412)</f>
        <v>#N/A</v>
      </c>
      <c r="BA296" s="88"/>
      <c r="BC296" s="129"/>
    </row>
    <row r="297" spans="1:68" ht="26.25" customHeight="1" x14ac:dyDescent="0.2">
      <c r="A297" s="499"/>
      <c r="B297" s="503"/>
      <c r="C297" s="503"/>
      <c r="D297" s="503"/>
      <c r="E297" s="504"/>
      <c r="F297" s="496" t="str">
        <f>F283</f>
        <v>TOTAL PÁGINA ANTERIOR</v>
      </c>
      <c r="G297" s="497"/>
      <c r="H297" s="498"/>
      <c r="I297" s="358">
        <f>I284</f>
        <v>6.25</v>
      </c>
      <c r="J297" s="359">
        <f t="shared" ref="J297:Q297" si="305">J284</f>
        <v>6.25</v>
      </c>
      <c r="K297" s="360" t="str">
        <f t="shared" si="305"/>
        <v xml:space="preserve"> </v>
      </c>
      <c r="L297" s="361" t="str">
        <f t="shared" si="305"/>
        <v xml:space="preserve"> </v>
      </c>
      <c r="M297" s="360" t="str">
        <f t="shared" si="305"/>
        <v xml:space="preserve"> </v>
      </c>
      <c r="N297" s="361" t="str">
        <f t="shared" si="305"/>
        <v xml:space="preserve"> </v>
      </c>
      <c r="O297" s="360" t="str">
        <f t="shared" si="305"/>
        <v xml:space="preserve"> </v>
      </c>
      <c r="P297" s="361" t="str">
        <f t="shared" si="305"/>
        <v xml:space="preserve"> </v>
      </c>
      <c r="Q297" s="362" t="str">
        <f t="shared" si="305"/>
        <v xml:space="preserve"> </v>
      </c>
      <c r="R297" s="363"/>
      <c r="S297" s="359" t="str">
        <f t="shared" ref="S297:AG297" si="306">S284</f>
        <v xml:space="preserve"> </v>
      </c>
      <c r="T297" s="360">
        <f t="shared" si="306"/>
        <v>8.75</v>
      </c>
      <c r="U297" s="360">
        <f t="shared" si="306"/>
        <v>10</v>
      </c>
      <c r="V297" s="360">
        <f t="shared" si="306"/>
        <v>2.5</v>
      </c>
      <c r="W297" s="361" t="str">
        <f t="shared" si="306"/>
        <v xml:space="preserve"> </v>
      </c>
      <c r="X297" s="360" t="str">
        <f t="shared" si="306"/>
        <v xml:space="preserve"> </v>
      </c>
      <c r="Y297" s="361">
        <f t="shared" si="306"/>
        <v>2.5</v>
      </c>
      <c r="Z297" s="360" t="str">
        <f t="shared" si="306"/>
        <v xml:space="preserve"> </v>
      </c>
      <c r="AA297" s="361">
        <f t="shared" si="306"/>
        <v>3.75</v>
      </c>
      <c r="AB297" s="362" t="str">
        <f t="shared" si="306"/>
        <v xml:space="preserve"> </v>
      </c>
      <c r="AC297" s="364">
        <f t="shared" si="306"/>
        <v>9</v>
      </c>
      <c r="AD297" s="365" t="str">
        <f t="shared" si="306"/>
        <v xml:space="preserve"> </v>
      </c>
      <c r="AE297" s="365">
        <f t="shared" si="306"/>
        <v>9</v>
      </c>
      <c r="AF297" s="366" t="str">
        <f t="shared" si="306"/>
        <v xml:space="preserve"> </v>
      </c>
      <c r="AG297" s="367">
        <f t="shared" si="306"/>
        <v>11</v>
      </c>
      <c r="AH297" s="487"/>
      <c r="AI297" s="488"/>
      <c r="AJ297" s="488"/>
      <c r="AK297" s="489"/>
      <c r="AL297" s="131"/>
      <c r="AM297" s="131"/>
      <c r="AN297" s="131"/>
      <c r="AT297" s="122" t="e">
        <f t="shared" si="299"/>
        <v>#N/A</v>
      </c>
      <c r="AU297" s="125" t="e">
        <f t="shared" si="300"/>
        <v>#N/A</v>
      </c>
      <c r="AV297" s="126" t="str">
        <f t="shared" ca="1" si="266"/>
        <v/>
      </c>
      <c r="AW297" s="122" t="e">
        <f t="shared" ca="1" si="267"/>
        <v>#N/A</v>
      </c>
      <c r="AX297" s="127" t="e">
        <f t="shared" ca="1" si="268"/>
        <v>#N/A</v>
      </c>
      <c r="AY297" s="100" t="e">
        <f t="shared" si="301"/>
        <v>#N/A</v>
      </c>
      <c r="AZ297" s="127" t="e">
        <f t="shared" si="304"/>
        <v>#N/A</v>
      </c>
      <c r="BA297" s="88"/>
      <c r="BC297" s="129"/>
    </row>
    <row r="298" spans="1:68" ht="26.25" customHeight="1" thickBot="1" x14ac:dyDescent="0.25">
      <c r="A298" s="500"/>
      <c r="B298" s="505" t="str">
        <f>B284</f>
        <v>Entidad que certifica Hrs. de vuelo
TIMBRE Y FIRMA</v>
      </c>
      <c r="C298" s="505"/>
      <c r="D298" s="505"/>
      <c r="E298" s="506"/>
      <c r="F298" s="490" t="str">
        <f>F284</f>
        <v>TOTAL A LA FECHA</v>
      </c>
      <c r="G298" s="491"/>
      <c r="H298" s="492"/>
      <c r="I298" s="31">
        <f t="shared" ref="I298:Q298" si="307">IF(SUM(I296:I297)=0," ",SUM(I296:I297))</f>
        <v>6.25</v>
      </c>
      <c r="J298" s="27">
        <f t="shared" si="307"/>
        <v>6.25</v>
      </c>
      <c r="K298" s="24" t="str">
        <f t="shared" si="307"/>
        <v xml:space="preserve"> </v>
      </c>
      <c r="L298" s="25" t="str">
        <f t="shared" si="307"/>
        <v xml:space="preserve"> </v>
      </c>
      <c r="M298" s="24" t="str">
        <f t="shared" si="307"/>
        <v xml:space="preserve"> </v>
      </c>
      <c r="N298" s="25" t="str">
        <f t="shared" si="307"/>
        <v xml:space="preserve"> </v>
      </c>
      <c r="O298" s="24" t="str">
        <f t="shared" si="307"/>
        <v xml:space="preserve"> </v>
      </c>
      <c r="P298" s="25" t="str">
        <f t="shared" si="307"/>
        <v xml:space="preserve"> </v>
      </c>
      <c r="Q298" s="26" t="str">
        <f t="shared" si="307"/>
        <v xml:space="preserve"> </v>
      </c>
      <c r="R298" s="321"/>
      <c r="S298" s="27" t="str">
        <f t="shared" ref="S298:AG298" si="308">IF(SUM(S296:S297)=0," ",SUM(S296:S297))</f>
        <v xml:space="preserve"> </v>
      </c>
      <c r="T298" s="24">
        <f t="shared" si="308"/>
        <v>8.75</v>
      </c>
      <c r="U298" s="24">
        <f t="shared" si="308"/>
        <v>10</v>
      </c>
      <c r="V298" s="24">
        <f t="shared" si="308"/>
        <v>2.5</v>
      </c>
      <c r="W298" s="25" t="str">
        <f t="shared" si="308"/>
        <v xml:space="preserve"> </v>
      </c>
      <c r="X298" s="24" t="str">
        <f t="shared" si="308"/>
        <v xml:space="preserve"> </v>
      </c>
      <c r="Y298" s="25">
        <f t="shared" si="308"/>
        <v>2.5</v>
      </c>
      <c r="Z298" s="24" t="str">
        <f t="shared" si="308"/>
        <v xml:space="preserve"> </v>
      </c>
      <c r="AA298" s="25">
        <f t="shared" si="308"/>
        <v>3.75</v>
      </c>
      <c r="AB298" s="26" t="str">
        <f t="shared" si="308"/>
        <v xml:space="preserve"> </v>
      </c>
      <c r="AC298" s="323">
        <f t="shared" si="308"/>
        <v>9</v>
      </c>
      <c r="AD298" s="28" t="str">
        <f t="shared" si="308"/>
        <v xml:space="preserve"> </v>
      </c>
      <c r="AE298" s="28">
        <f t="shared" si="308"/>
        <v>9</v>
      </c>
      <c r="AF298" s="30" t="str">
        <f t="shared" si="308"/>
        <v xml:space="preserve"> </v>
      </c>
      <c r="AG298" s="32">
        <f t="shared" si="308"/>
        <v>11</v>
      </c>
      <c r="AH298" s="485" t="str">
        <f>AH284</f>
        <v>_____________________________
FIRMA PILOTO</v>
      </c>
      <c r="AI298" s="486"/>
      <c r="AJ298" s="486"/>
      <c r="AK298" s="181">
        <f>A296</f>
        <v>21</v>
      </c>
      <c r="AL298" s="132"/>
      <c r="AM298" s="132"/>
      <c r="AN298" s="132"/>
      <c r="AT298" s="122" t="e">
        <f t="shared" si="299"/>
        <v>#N/A</v>
      </c>
      <c r="AU298" s="125" t="e">
        <f t="shared" si="300"/>
        <v>#N/A</v>
      </c>
      <c r="AV298" s="126" t="str">
        <f t="shared" ca="1" si="266"/>
        <v/>
      </c>
      <c r="AW298" s="122" t="e">
        <f t="shared" ca="1" si="267"/>
        <v>#N/A</v>
      </c>
      <c r="AX298" s="127" t="e">
        <f t="shared" ca="1" si="268"/>
        <v>#N/A</v>
      </c>
      <c r="AY298" s="100" t="e">
        <f t="shared" si="301"/>
        <v>#N/A</v>
      </c>
      <c r="AZ298" s="127" t="e">
        <f t="shared" si="304"/>
        <v>#N/A</v>
      </c>
      <c r="BA298" s="88"/>
      <c r="BC298" s="129"/>
    </row>
    <row r="299" spans="1:68" s="49" customFormat="1" ht="27.75" customHeight="1" x14ac:dyDescent="0.2">
      <c r="A299" s="29">
        <f>A294+1</f>
        <v>211</v>
      </c>
      <c r="B299" s="39"/>
      <c r="C299" s="40"/>
      <c r="D299" s="41"/>
      <c r="E299" s="42"/>
      <c r="F299" s="43"/>
      <c r="G299" s="44"/>
      <c r="H299" s="45"/>
      <c r="I299" s="310"/>
      <c r="J299" s="306"/>
      <c r="K299" s="307"/>
      <c r="L299" s="308"/>
      <c r="M299" s="307"/>
      <c r="N299" s="308"/>
      <c r="O299" s="307"/>
      <c r="P299" s="308"/>
      <c r="Q299" s="167"/>
      <c r="R299" s="314"/>
      <c r="S299" s="46"/>
      <c r="T299" s="47"/>
      <c r="U299" s="47"/>
      <c r="V299" s="48"/>
      <c r="W299" s="325"/>
      <c r="X299" s="307"/>
      <c r="Y299" s="308"/>
      <c r="Z299" s="307"/>
      <c r="AA299" s="308"/>
      <c r="AB299" s="167"/>
      <c r="AC299" s="311"/>
      <c r="AD299" s="312"/>
      <c r="AE299" s="312"/>
      <c r="AF299" s="313"/>
      <c r="AG299" s="317"/>
      <c r="AH299" s="167"/>
      <c r="AI299" s="478"/>
      <c r="AJ299" s="478"/>
      <c r="AK299" s="479"/>
      <c r="AL299" s="102"/>
      <c r="AM299" s="124" t="str">
        <f t="shared" ref="AM299:AM308" si="309">IF(B299=0," ",TEXT(B299,"MMM"))</f>
        <v xml:space="preserve"> </v>
      </c>
      <c r="AN299" s="97" t="str">
        <f t="shared" ref="AN299:AN308" si="310">IF(B299=0," ",YEAR(B299))</f>
        <v xml:space="preserve"> </v>
      </c>
      <c r="AO299" s="125"/>
      <c r="AP299" s="125"/>
      <c r="AQ299" s="125"/>
      <c r="AR299" s="125"/>
      <c r="AS299" s="125"/>
      <c r="AT299" s="122" t="e">
        <f t="shared" si="299"/>
        <v>#N/A</v>
      </c>
      <c r="AU299" s="125" t="e">
        <f t="shared" si="300"/>
        <v>#N/A</v>
      </c>
      <c r="AV299" s="126" t="str">
        <f t="shared" ca="1" si="266"/>
        <v/>
      </c>
      <c r="AW299" s="122" t="e">
        <f t="shared" ca="1" si="267"/>
        <v>#N/A</v>
      </c>
      <c r="AX299" s="127" t="e">
        <f t="shared" ca="1" si="268"/>
        <v>#N/A</v>
      </c>
      <c r="AY299" s="100" t="e">
        <f t="shared" si="301"/>
        <v>#N/A</v>
      </c>
      <c r="AZ299" s="127" t="e">
        <f t="shared" si="304"/>
        <v>#N/A</v>
      </c>
      <c r="BA299" s="88"/>
      <c r="BB299" s="125"/>
      <c r="BC299" s="128"/>
      <c r="BD299" s="125"/>
      <c r="BE299" s="125"/>
      <c r="BF299" s="125"/>
      <c r="BG299" s="125"/>
      <c r="BH299" s="125"/>
      <c r="BI299" s="125"/>
      <c r="BJ299" s="125"/>
      <c r="BK299" s="125"/>
      <c r="BL299" s="90"/>
      <c r="BM299" s="90"/>
      <c r="BN299" s="90"/>
      <c r="BO299" s="90"/>
      <c r="BP299" s="90"/>
    </row>
    <row r="300" spans="1:68" s="49" customFormat="1" ht="27.75" customHeight="1" x14ac:dyDescent="0.2">
      <c r="A300" s="22">
        <f>A299+1</f>
        <v>212</v>
      </c>
      <c r="B300" s="50"/>
      <c r="C300" s="51"/>
      <c r="D300" s="52"/>
      <c r="E300" s="53"/>
      <c r="F300" s="54"/>
      <c r="G300" s="55"/>
      <c r="H300" s="56"/>
      <c r="I300" s="304"/>
      <c r="J300" s="57"/>
      <c r="K300" s="58"/>
      <c r="L300" s="59"/>
      <c r="M300" s="58"/>
      <c r="N300" s="59"/>
      <c r="O300" s="58"/>
      <c r="P300" s="59"/>
      <c r="Q300" s="60"/>
      <c r="R300" s="315"/>
      <c r="S300" s="57"/>
      <c r="T300" s="58"/>
      <c r="U300" s="58"/>
      <c r="V300" s="60"/>
      <c r="W300" s="326"/>
      <c r="X300" s="58"/>
      <c r="Y300" s="59"/>
      <c r="Z300" s="58"/>
      <c r="AA300" s="59"/>
      <c r="AB300" s="60"/>
      <c r="AC300" s="61"/>
      <c r="AD300" s="62"/>
      <c r="AE300" s="62"/>
      <c r="AF300" s="63"/>
      <c r="AG300" s="318"/>
      <c r="AH300" s="60"/>
      <c r="AI300" s="476"/>
      <c r="AJ300" s="476"/>
      <c r="AK300" s="477"/>
      <c r="AL300" s="102"/>
      <c r="AM300" s="124" t="str">
        <f t="shared" si="309"/>
        <v xml:space="preserve"> </v>
      </c>
      <c r="AN300" s="97" t="str">
        <f t="shared" si="310"/>
        <v xml:space="preserve"> </v>
      </c>
      <c r="AO300" s="125"/>
      <c r="AP300" s="125"/>
      <c r="AQ300" s="125"/>
      <c r="AR300" s="125"/>
      <c r="AS300" s="125"/>
      <c r="AT300" s="122" t="e">
        <f t="shared" si="299"/>
        <v>#N/A</v>
      </c>
      <c r="AU300" s="125" t="e">
        <f t="shared" si="300"/>
        <v>#N/A</v>
      </c>
      <c r="AV300" s="126" t="str">
        <f t="shared" ca="1" si="266"/>
        <v/>
      </c>
      <c r="AW300" s="122" t="e">
        <f t="shared" ca="1" si="267"/>
        <v>#N/A</v>
      </c>
      <c r="AX300" s="127" t="e">
        <f t="shared" ca="1" si="268"/>
        <v>#N/A</v>
      </c>
      <c r="AY300" s="100" t="e">
        <f t="shared" si="301"/>
        <v>#N/A</v>
      </c>
      <c r="AZ300" s="127" t="e">
        <f t="shared" si="304"/>
        <v>#N/A</v>
      </c>
      <c r="BA300" s="88"/>
      <c r="BB300" s="125"/>
      <c r="BC300" s="129"/>
      <c r="BD300" s="125"/>
      <c r="BE300" s="125"/>
      <c r="BF300" s="125"/>
      <c r="BG300" s="125"/>
      <c r="BH300" s="125"/>
      <c r="BI300" s="125"/>
      <c r="BJ300" s="125"/>
      <c r="BK300" s="125"/>
      <c r="BL300" s="90"/>
      <c r="BM300" s="90"/>
      <c r="BN300" s="90"/>
      <c r="BO300" s="90"/>
      <c r="BP300" s="90"/>
    </row>
    <row r="301" spans="1:68" s="49" customFormat="1" ht="27.75" customHeight="1" x14ac:dyDescent="0.2">
      <c r="A301" s="22">
        <f t="shared" ref="A301:A308" si="311">A300+1</f>
        <v>213</v>
      </c>
      <c r="B301" s="50"/>
      <c r="C301" s="51"/>
      <c r="D301" s="52"/>
      <c r="E301" s="53"/>
      <c r="F301" s="54"/>
      <c r="G301" s="55"/>
      <c r="H301" s="56"/>
      <c r="I301" s="304"/>
      <c r="J301" s="57"/>
      <c r="K301" s="58"/>
      <c r="L301" s="59"/>
      <c r="M301" s="58"/>
      <c r="N301" s="59"/>
      <c r="O301" s="58"/>
      <c r="P301" s="59"/>
      <c r="Q301" s="60"/>
      <c r="R301" s="315"/>
      <c r="S301" s="57"/>
      <c r="T301" s="58"/>
      <c r="U301" s="58"/>
      <c r="V301" s="60"/>
      <c r="W301" s="326"/>
      <c r="X301" s="58"/>
      <c r="Y301" s="59"/>
      <c r="Z301" s="58"/>
      <c r="AA301" s="59"/>
      <c r="AB301" s="60"/>
      <c r="AC301" s="61"/>
      <c r="AD301" s="62"/>
      <c r="AE301" s="62"/>
      <c r="AF301" s="63"/>
      <c r="AG301" s="318"/>
      <c r="AH301" s="60"/>
      <c r="AI301" s="476"/>
      <c r="AJ301" s="476"/>
      <c r="AK301" s="477"/>
      <c r="AL301" s="102"/>
      <c r="AM301" s="124" t="str">
        <f t="shared" si="309"/>
        <v xml:space="preserve"> </v>
      </c>
      <c r="AN301" s="97" t="str">
        <f t="shared" si="310"/>
        <v xml:space="preserve"> </v>
      </c>
      <c r="AO301" s="125"/>
      <c r="AP301" s="125"/>
      <c r="AQ301" s="125"/>
      <c r="AR301" s="125"/>
      <c r="AS301" s="125"/>
      <c r="AT301" s="122" t="e">
        <f t="shared" si="299"/>
        <v>#N/A</v>
      </c>
      <c r="AU301" s="125" t="e">
        <f t="shared" si="300"/>
        <v>#N/A</v>
      </c>
      <c r="AV301" s="126" t="str">
        <f t="shared" ca="1" si="266"/>
        <v/>
      </c>
      <c r="AW301" s="122" t="e">
        <f t="shared" ca="1" si="267"/>
        <v>#N/A</v>
      </c>
      <c r="AX301" s="127" t="e">
        <f t="shared" ca="1" si="268"/>
        <v>#N/A</v>
      </c>
      <c r="AY301" s="100" t="e">
        <f t="shared" si="301"/>
        <v>#N/A</v>
      </c>
      <c r="AZ301" s="127" t="e">
        <f t="shared" si="304"/>
        <v>#N/A</v>
      </c>
      <c r="BA301" s="88"/>
      <c r="BB301" s="125"/>
      <c r="BC301" s="129"/>
      <c r="BD301" s="125"/>
      <c r="BE301" s="125"/>
      <c r="BF301" s="125"/>
      <c r="BG301" s="125"/>
      <c r="BH301" s="125"/>
      <c r="BI301" s="125"/>
      <c r="BJ301" s="125"/>
      <c r="BK301" s="125"/>
      <c r="BL301" s="90"/>
      <c r="BM301" s="90"/>
      <c r="BN301" s="90"/>
      <c r="BO301" s="90"/>
      <c r="BP301" s="90"/>
    </row>
    <row r="302" spans="1:68" s="49" customFormat="1" ht="27.75" customHeight="1" x14ac:dyDescent="0.2">
      <c r="A302" s="22">
        <f t="shared" si="311"/>
        <v>214</v>
      </c>
      <c r="B302" s="50"/>
      <c r="C302" s="51"/>
      <c r="D302" s="52"/>
      <c r="E302" s="53"/>
      <c r="F302" s="54"/>
      <c r="G302" s="55"/>
      <c r="H302" s="56"/>
      <c r="I302" s="304"/>
      <c r="J302" s="57"/>
      <c r="K302" s="58"/>
      <c r="L302" s="59"/>
      <c r="M302" s="58"/>
      <c r="N302" s="59"/>
      <c r="O302" s="58"/>
      <c r="P302" s="59"/>
      <c r="Q302" s="60"/>
      <c r="R302" s="315"/>
      <c r="S302" s="57"/>
      <c r="T302" s="58"/>
      <c r="U302" s="58"/>
      <c r="V302" s="60"/>
      <c r="W302" s="326"/>
      <c r="X302" s="58"/>
      <c r="Y302" s="59"/>
      <c r="Z302" s="58"/>
      <c r="AA302" s="59"/>
      <c r="AB302" s="60"/>
      <c r="AC302" s="61"/>
      <c r="AD302" s="62"/>
      <c r="AE302" s="62"/>
      <c r="AF302" s="63"/>
      <c r="AG302" s="318"/>
      <c r="AH302" s="60"/>
      <c r="AI302" s="476"/>
      <c r="AJ302" s="476"/>
      <c r="AK302" s="477"/>
      <c r="AL302" s="102"/>
      <c r="AM302" s="124" t="str">
        <f t="shared" si="309"/>
        <v xml:space="preserve"> </v>
      </c>
      <c r="AN302" s="97" t="str">
        <f t="shared" si="310"/>
        <v xml:space="preserve"> </v>
      </c>
      <c r="AO302" s="125"/>
      <c r="AP302" s="125"/>
      <c r="AQ302" s="125"/>
      <c r="AR302" s="125"/>
      <c r="AS302" s="125"/>
      <c r="AT302" s="122" t="e">
        <f t="shared" si="299"/>
        <v>#N/A</v>
      </c>
      <c r="AU302" s="125" t="e">
        <f t="shared" si="300"/>
        <v>#N/A</v>
      </c>
      <c r="AV302" s="126" t="str">
        <f t="shared" ca="1" si="266"/>
        <v/>
      </c>
      <c r="AW302" s="122" t="e">
        <f t="shared" ca="1" si="267"/>
        <v>#N/A</v>
      </c>
      <c r="AX302" s="127" t="e">
        <f t="shared" ca="1" si="268"/>
        <v>#N/A</v>
      </c>
      <c r="AY302" s="100" t="e">
        <f t="shared" si="301"/>
        <v>#N/A</v>
      </c>
      <c r="AZ302" s="127" t="e">
        <f t="shared" si="304"/>
        <v>#N/A</v>
      </c>
      <c r="BA302" s="88"/>
      <c r="BB302" s="125"/>
      <c r="BC302" s="129"/>
      <c r="BD302" s="125"/>
      <c r="BE302" s="125"/>
      <c r="BF302" s="125"/>
      <c r="BG302" s="125"/>
      <c r="BH302" s="125"/>
      <c r="BI302" s="125"/>
      <c r="BJ302" s="125"/>
      <c r="BK302" s="125"/>
      <c r="BL302" s="90"/>
      <c r="BM302" s="90"/>
      <c r="BN302" s="90"/>
      <c r="BO302" s="90"/>
      <c r="BP302" s="90"/>
    </row>
    <row r="303" spans="1:68" s="49" customFormat="1" ht="27.75" customHeight="1" x14ac:dyDescent="0.2">
      <c r="A303" s="22">
        <f t="shared" si="311"/>
        <v>215</v>
      </c>
      <c r="B303" s="50"/>
      <c r="C303" s="51"/>
      <c r="D303" s="52"/>
      <c r="E303" s="53"/>
      <c r="F303" s="54"/>
      <c r="G303" s="55"/>
      <c r="H303" s="56"/>
      <c r="I303" s="304"/>
      <c r="J303" s="57"/>
      <c r="K303" s="58"/>
      <c r="L303" s="59"/>
      <c r="M303" s="58"/>
      <c r="N303" s="59"/>
      <c r="O303" s="58"/>
      <c r="P303" s="59"/>
      <c r="Q303" s="60"/>
      <c r="R303" s="315"/>
      <c r="S303" s="57"/>
      <c r="T303" s="58"/>
      <c r="U303" s="58"/>
      <c r="V303" s="60"/>
      <c r="W303" s="326"/>
      <c r="X303" s="58"/>
      <c r="Y303" s="59"/>
      <c r="Z303" s="58"/>
      <c r="AA303" s="59"/>
      <c r="AB303" s="60"/>
      <c r="AC303" s="61"/>
      <c r="AD303" s="62"/>
      <c r="AE303" s="62"/>
      <c r="AF303" s="63"/>
      <c r="AG303" s="318"/>
      <c r="AH303" s="60"/>
      <c r="AI303" s="476"/>
      <c r="AJ303" s="476"/>
      <c r="AK303" s="477"/>
      <c r="AL303" s="102"/>
      <c r="AM303" s="124" t="str">
        <f t="shared" si="309"/>
        <v xml:space="preserve"> </v>
      </c>
      <c r="AN303" s="97" t="str">
        <f t="shared" si="310"/>
        <v xml:space="preserve"> </v>
      </c>
      <c r="AO303" s="125"/>
      <c r="AP303" s="125"/>
      <c r="AQ303" s="125"/>
      <c r="AR303" s="125"/>
      <c r="AS303" s="125"/>
      <c r="AT303" s="122" t="e">
        <f t="shared" si="299"/>
        <v>#N/A</v>
      </c>
      <c r="AU303" s="125" t="e">
        <f t="shared" si="300"/>
        <v>#N/A</v>
      </c>
      <c r="AV303" s="126" t="str">
        <f t="shared" ca="1" si="266"/>
        <v/>
      </c>
      <c r="AW303" s="122" t="e">
        <f t="shared" ca="1" si="267"/>
        <v>#N/A</v>
      </c>
      <c r="AX303" s="127" t="e">
        <f t="shared" ca="1" si="268"/>
        <v>#N/A</v>
      </c>
      <c r="AY303" s="100" t="e">
        <f t="shared" si="301"/>
        <v>#N/A</v>
      </c>
      <c r="AZ303" s="127" t="e">
        <f t="shared" si="304"/>
        <v>#N/A</v>
      </c>
      <c r="BA303" s="88"/>
      <c r="BB303" s="125"/>
      <c r="BC303" s="129"/>
      <c r="BD303" s="125"/>
      <c r="BE303" s="125"/>
      <c r="BF303" s="125"/>
      <c r="BG303" s="125"/>
      <c r="BH303" s="125"/>
      <c r="BI303" s="125"/>
      <c r="BJ303" s="125"/>
      <c r="BK303" s="125"/>
      <c r="BL303" s="90"/>
      <c r="BM303" s="90"/>
      <c r="BN303" s="90"/>
      <c r="BO303" s="90"/>
      <c r="BP303" s="90"/>
    </row>
    <row r="304" spans="1:68" s="49" customFormat="1" ht="27.75" customHeight="1" x14ac:dyDescent="0.2">
      <c r="A304" s="22">
        <f t="shared" si="311"/>
        <v>216</v>
      </c>
      <c r="B304" s="50"/>
      <c r="C304" s="51"/>
      <c r="D304" s="52"/>
      <c r="E304" s="53"/>
      <c r="F304" s="54"/>
      <c r="G304" s="55"/>
      <c r="H304" s="56"/>
      <c r="I304" s="304"/>
      <c r="J304" s="57"/>
      <c r="K304" s="58"/>
      <c r="L304" s="59"/>
      <c r="M304" s="58"/>
      <c r="N304" s="59"/>
      <c r="O304" s="58"/>
      <c r="P304" s="59"/>
      <c r="Q304" s="60"/>
      <c r="R304" s="315"/>
      <c r="S304" s="57"/>
      <c r="T304" s="58"/>
      <c r="U304" s="58"/>
      <c r="V304" s="60"/>
      <c r="W304" s="326"/>
      <c r="X304" s="58"/>
      <c r="Y304" s="59"/>
      <c r="Z304" s="58"/>
      <c r="AA304" s="59"/>
      <c r="AB304" s="60"/>
      <c r="AC304" s="61"/>
      <c r="AD304" s="62"/>
      <c r="AE304" s="62"/>
      <c r="AF304" s="63"/>
      <c r="AG304" s="318"/>
      <c r="AH304" s="60"/>
      <c r="AI304" s="476"/>
      <c r="AJ304" s="476"/>
      <c r="AK304" s="477"/>
      <c r="AL304" s="102"/>
      <c r="AM304" s="124" t="str">
        <f t="shared" si="309"/>
        <v xml:space="preserve"> </v>
      </c>
      <c r="AN304" s="97" t="str">
        <f t="shared" si="310"/>
        <v xml:space="preserve"> </v>
      </c>
      <c r="AO304" s="125"/>
      <c r="AP304" s="125"/>
      <c r="AQ304" s="125"/>
      <c r="AR304" s="125"/>
      <c r="AS304" s="125"/>
      <c r="AT304" s="122" t="e">
        <f t="shared" si="299"/>
        <v>#N/A</v>
      </c>
      <c r="AU304" s="125" t="e">
        <f t="shared" si="300"/>
        <v>#N/A</v>
      </c>
      <c r="AV304" s="126" t="str">
        <f t="shared" ca="1" si="266"/>
        <v/>
      </c>
      <c r="AW304" s="122" t="e">
        <f t="shared" ca="1" si="267"/>
        <v>#N/A</v>
      </c>
      <c r="AX304" s="127" t="e">
        <f t="shared" ca="1" si="268"/>
        <v>#N/A</v>
      </c>
      <c r="AY304" s="100" t="e">
        <f t="shared" si="301"/>
        <v>#N/A</v>
      </c>
      <c r="AZ304" s="127" t="e">
        <f t="shared" si="304"/>
        <v>#N/A</v>
      </c>
      <c r="BA304" s="88"/>
      <c r="BB304" s="125"/>
      <c r="BC304" s="129"/>
      <c r="BD304" s="125"/>
      <c r="BE304" s="125"/>
      <c r="BF304" s="125"/>
      <c r="BG304" s="125"/>
      <c r="BH304" s="125"/>
      <c r="BI304" s="125"/>
      <c r="BJ304" s="125"/>
      <c r="BK304" s="125"/>
      <c r="BL304" s="90"/>
      <c r="BM304" s="90"/>
      <c r="BN304" s="90"/>
      <c r="BO304" s="90"/>
      <c r="BP304" s="90"/>
    </row>
    <row r="305" spans="1:68" s="49" customFormat="1" ht="27.75" customHeight="1" x14ac:dyDescent="0.2">
      <c r="A305" s="22">
        <f>A304+1</f>
        <v>217</v>
      </c>
      <c r="B305" s="50"/>
      <c r="C305" s="51"/>
      <c r="D305" s="52"/>
      <c r="E305" s="53"/>
      <c r="F305" s="54"/>
      <c r="G305" s="55"/>
      <c r="H305" s="56"/>
      <c r="I305" s="304"/>
      <c r="J305" s="57"/>
      <c r="K305" s="58"/>
      <c r="L305" s="59"/>
      <c r="M305" s="58"/>
      <c r="N305" s="59"/>
      <c r="O305" s="58"/>
      <c r="P305" s="59"/>
      <c r="Q305" s="60"/>
      <c r="R305" s="315"/>
      <c r="S305" s="57"/>
      <c r="T305" s="58"/>
      <c r="U305" s="58"/>
      <c r="V305" s="60"/>
      <c r="W305" s="326"/>
      <c r="X305" s="58"/>
      <c r="Y305" s="59"/>
      <c r="Z305" s="58"/>
      <c r="AA305" s="59"/>
      <c r="AB305" s="60"/>
      <c r="AC305" s="61"/>
      <c r="AD305" s="62"/>
      <c r="AE305" s="62"/>
      <c r="AF305" s="63"/>
      <c r="AG305" s="318"/>
      <c r="AH305" s="60"/>
      <c r="AI305" s="476"/>
      <c r="AJ305" s="476"/>
      <c r="AK305" s="477"/>
      <c r="AL305" s="102"/>
      <c r="AM305" s="124" t="str">
        <f t="shared" si="309"/>
        <v xml:space="preserve"> </v>
      </c>
      <c r="AN305" s="97" t="str">
        <f t="shared" si="310"/>
        <v xml:space="preserve"> </v>
      </c>
      <c r="AO305" s="125"/>
      <c r="AP305" s="125"/>
      <c r="AQ305" s="125"/>
      <c r="AR305" s="125"/>
      <c r="AS305" s="125"/>
      <c r="AT305" s="122" t="e">
        <f t="shared" ref="AT305:AT314" si="312">IF(ISBLANK($B425),NA(),$B425)</f>
        <v>#N/A</v>
      </c>
      <c r="AU305" s="125" t="e">
        <f t="shared" ref="AU305:AU314" si="313">IF(ISBLANK($I425),NA(),$I425)</f>
        <v>#N/A</v>
      </c>
      <c r="AV305" s="126" t="str">
        <f t="shared" ca="1" si="266"/>
        <v/>
      </c>
      <c r="AW305" s="122" t="e">
        <f t="shared" ca="1" si="267"/>
        <v>#N/A</v>
      </c>
      <c r="AX305" s="127" t="e">
        <f t="shared" ca="1" si="268"/>
        <v>#N/A</v>
      </c>
      <c r="AY305" s="100" t="e">
        <f>IF(S425=0,NA(),S425)</f>
        <v>#N/A</v>
      </c>
      <c r="AZ305" s="127" t="e">
        <f>IF(V425=0,NA(),V425)</f>
        <v>#N/A</v>
      </c>
      <c r="BA305" s="88"/>
      <c r="BB305" s="125"/>
      <c r="BC305" s="129"/>
      <c r="BD305" s="125"/>
      <c r="BE305" s="125"/>
      <c r="BF305" s="125"/>
      <c r="BG305" s="125"/>
      <c r="BH305" s="125"/>
      <c r="BI305" s="125"/>
      <c r="BJ305" s="125"/>
      <c r="BK305" s="125"/>
      <c r="BL305" s="90"/>
      <c r="BM305" s="90"/>
      <c r="BN305" s="90"/>
      <c r="BO305" s="90"/>
      <c r="BP305" s="90"/>
    </row>
    <row r="306" spans="1:68" s="49" customFormat="1" ht="27.75" customHeight="1" x14ac:dyDescent="0.2">
      <c r="A306" s="22">
        <f t="shared" si="311"/>
        <v>218</v>
      </c>
      <c r="B306" s="50"/>
      <c r="C306" s="51"/>
      <c r="D306" s="52"/>
      <c r="E306" s="53"/>
      <c r="F306" s="54"/>
      <c r="G306" s="55"/>
      <c r="H306" s="56"/>
      <c r="I306" s="304"/>
      <c r="J306" s="57"/>
      <c r="K306" s="58"/>
      <c r="L306" s="59"/>
      <c r="M306" s="58"/>
      <c r="N306" s="59"/>
      <c r="O306" s="58"/>
      <c r="P306" s="59"/>
      <c r="Q306" s="60"/>
      <c r="R306" s="315"/>
      <c r="S306" s="57"/>
      <c r="T306" s="58"/>
      <c r="U306" s="58"/>
      <c r="V306" s="60"/>
      <c r="W306" s="326"/>
      <c r="X306" s="58"/>
      <c r="Y306" s="59"/>
      <c r="Z306" s="58"/>
      <c r="AA306" s="59"/>
      <c r="AB306" s="60"/>
      <c r="AC306" s="61"/>
      <c r="AD306" s="62"/>
      <c r="AE306" s="62"/>
      <c r="AF306" s="63"/>
      <c r="AG306" s="318"/>
      <c r="AH306" s="60"/>
      <c r="AI306" s="476"/>
      <c r="AJ306" s="476"/>
      <c r="AK306" s="477"/>
      <c r="AL306" s="102"/>
      <c r="AM306" s="124" t="str">
        <f t="shared" si="309"/>
        <v xml:space="preserve"> </v>
      </c>
      <c r="AN306" s="97" t="str">
        <f t="shared" si="310"/>
        <v xml:space="preserve"> </v>
      </c>
      <c r="AO306" s="125"/>
      <c r="AP306" s="125"/>
      <c r="AQ306" s="125"/>
      <c r="AR306" s="125"/>
      <c r="AS306" s="125"/>
      <c r="AT306" s="122" t="e">
        <f t="shared" si="312"/>
        <v>#N/A</v>
      </c>
      <c r="AU306" s="125" t="e">
        <f t="shared" si="313"/>
        <v>#N/A</v>
      </c>
      <c r="AV306" s="126" t="str">
        <f t="shared" ca="1" si="266"/>
        <v/>
      </c>
      <c r="AW306" s="122" t="e">
        <f t="shared" ca="1" si="267"/>
        <v>#N/A</v>
      </c>
      <c r="AX306" s="127" t="e">
        <f t="shared" ca="1" si="268"/>
        <v>#N/A</v>
      </c>
      <c r="AY306" s="100" t="e">
        <f t="shared" ref="AY306:AY314" si="314">IF(S426=0,NA(),S426)</f>
        <v>#N/A</v>
      </c>
      <c r="AZ306" s="127" t="e">
        <f t="shared" ref="AZ306:AZ314" si="315">IF(V426=0,NA(),V426)</f>
        <v>#N/A</v>
      </c>
      <c r="BA306" s="88"/>
      <c r="BB306" s="125"/>
      <c r="BC306" s="129"/>
      <c r="BD306" s="125"/>
      <c r="BE306" s="125"/>
      <c r="BF306" s="125"/>
      <c r="BG306" s="125"/>
      <c r="BH306" s="125"/>
      <c r="BI306" s="125"/>
      <c r="BJ306" s="125"/>
      <c r="BK306" s="125"/>
      <c r="BL306" s="90"/>
      <c r="BM306" s="90"/>
      <c r="BN306" s="90"/>
      <c r="BO306" s="90"/>
      <c r="BP306" s="90"/>
    </row>
    <row r="307" spans="1:68" s="49" customFormat="1" ht="27.75" customHeight="1" x14ac:dyDescent="0.2">
      <c r="A307" s="22">
        <f t="shared" si="311"/>
        <v>219</v>
      </c>
      <c r="B307" s="50"/>
      <c r="C307" s="51"/>
      <c r="D307" s="52"/>
      <c r="E307" s="53"/>
      <c r="F307" s="54"/>
      <c r="G307" s="55"/>
      <c r="H307" s="56"/>
      <c r="I307" s="304"/>
      <c r="J307" s="57"/>
      <c r="K307" s="58"/>
      <c r="L307" s="59"/>
      <c r="M307" s="58"/>
      <c r="N307" s="59"/>
      <c r="O307" s="58"/>
      <c r="P307" s="59"/>
      <c r="Q307" s="60"/>
      <c r="R307" s="315"/>
      <c r="S307" s="57"/>
      <c r="T307" s="58"/>
      <c r="U307" s="58"/>
      <c r="V307" s="60"/>
      <c r="W307" s="326"/>
      <c r="X307" s="58"/>
      <c r="Y307" s="59"/>
      <c r="Z307" s="58"/>
      <c r="AA307" s="59"/>
      <c r="AB307" s="60"/>
      <c r="AC307" s="61"/>
      <c r="AD307" s="62"/>
      <c r="AE307" s="62"/>
      <c r="AF307" s="63"/>
      <c r="AG307" s="318"/>
      <c r="AH307" s="60"/>
      <c r="AI307" s="476"/>
      <c r="AJ307" s="476"/>
      <c r="AK307" s="477"/>
      <c r="AL307" s="102"/>
      <c r="AM307" s="124" t="str">
        <f t="shared" si="309"/>
        <v xml:space="preserve"> </v>
      </c>
      <c r="AN307" s="97" t="str">
        <f t="shared" si="310"/>
        <v xml:space="preserve"> </v>
      </c>
      <c r="AO307" s="125"/>
      <c r="AP307" s="125"/>
      <c r="AQ307" s="125"/>
      <c r="AR307" s="125"/>
      <c r="AS307" s="125"/>
      <c r="AT307" s="122" t="e">
        <f t="shared" si="312"/>
        <v>#N/A</v>
      </c>
      <c r="AU307" s="125" t="e">
        <f t="shared" si="313"/>
        <v>#N/A</v>
      </c>
      <c r="AV307" s="126" t="str">
        <f t="shared" ca="1" si="266"/>
        <v/>
      </c>
      <c r="AW307" s="122" t="e">
        <f t="shared" ca="1" si="267"/>
        <v>#N/A</v>
      </c>
      <c r="AX307" s="127" t="e">
        <f t="shared" ca="1" si="268"/>
        <v>#N/A</v>
      </c>
      <c r="AY307" s="100" t="e">
        <f t="shared" si="314"/>
        <v>#N/A</v>
      </c>
      <c r="AZ307" s="127" t="e">
        <f t="shared" si="315"/>
        <v>#N/A</v>
      </c>
      <c r="BA307" s="88"/>
      <c r="BB307" s="125"/>
      <c r="BC307" s="129"/>
      <c r="BD307" s="125"/>
      <c r="BE307" s="125"/>
      <c r="BF307" s="125"/>
      <c r="BG307" s="125"/>
      <c r="BH307" s="125"/>
      <c r="BI307" s="125"/>
      <c r="BJ307" s="125"/>
      <c r="BK307" s="125"/>
      <c r="BL307" s="90"/>
      <c r="BM307" s="90"/>
      <c r="BN307" s="90"/>
      <c r="BO307" s="90"/>
      <c r="BP307" s="90"/>
    </row>
    <row r="308" spans="1:68" s="49" customFormat="1" ht="27.75" customHeight="1" thickBot="1" x14ac:dyDescent="0.25">
      <c r="A308" s="23">
        <f t="shared" si="311"/>
        <v>220</v>
      </c>
      <c r="B308" s="64"/>
      <c r="C308" s="65"/>
      <c r="D308" s="66"/>
      <c r="E308" s="67"/>
      <c r="F308" s="68"/>
      <c r="G308" s="69"/>
      <c r="H308" s="70"/>
      <c r="I308" s="305"/>
      <c r="J308" s="71"/>
      <c r="K308" s="72"/>
      <c r="L308" s="73"/>
      <c r="M308" s="72"/>
      <c r="N308" s="73"/>
      <c r="O308" s="72"/>
      <c r="P308" s="73"/>
      <c r="Q308" s="74"/>
      <c r="R308" s="316"/>
      <c r="S308" s="71"/>
      <c r="T308" s="72"/>
      <c r="U308" s="72"/>
      <c r="V308" s="74"/>
      <c r="W308" s="327"/>
      <c r="X308" s="72"/>
      <c r="Y308" s="73"/>
      <c r="Z308" s="72"/>
      <c r="AA308" s="73"/>
      <c r="AB308" s="74"/>
      <c r="AC308" s="75"/>
      <c r="AD308" s="76"/>
      <c r="AE308" s="76"/>
      <c r="AF308" s="77"/>
      <c r="AG308" s="319"/>
      <c r="AH308" s="74"/>
      <c r="AI308" s="480"/>
      <c r="AJ308" s="480"/>
      <c r="AK308" s="481"/>
      <c r="AL308" s="102"/>
      <c r="AM308" s="124" t="str">
        <f t="shared" si="309"/>
        <v xml:space="preserve"> </v>
      </c>
      <c r="AN308" s="97" t="str">
        <f t="shared" si="310"/>
        <v xml:space="preserve"> </v>
      </c>
      <c r="AO308" s="125"/>
      <c r="AP308" s="125"/>
      <c r="AQ308" s="125"/>
      <c r="AR308" s="125"/>
      <c r="AS308" s="125"/>
      <c r="AT308" s="122" t="e">
        <f t="shared" si="312"/>
        <v>#N/A</v>
      </c>
      <c r="AU308" s="125" t="e">
        <f t="shared" si="313"/>
        <v>#N/A</v>
      </c>
      <c r="AV308" s="126" t="str">
        <f t="shared" ca="1" si="266"/>
        <v/>
      </c>
      <c r="AW308" s="122" t="e">
        <f t="shared" ca="1" si="267"/>
        <v>#N/A</v>
      </c>
      <c r="AX308" s="127" t="e">
        <f t="shared" ca="1" si="268"/>
        <v>#N/A</v>
      </c>
      <c r="AY308" s="100" t="e">
        <f t="shared" si="314"/>
        <v>#N/A</v>
      </c>
      <c r="AZ308" s="127" t="e">
        <f t="shared" si="315"/>
        <v>#N/A</v>
      </c>
      <c r="BA308" s="88"/>
      <c r="BB308" s="125"/>
      <c r="BC308" s="129"/>
      <c r="BD308" s="125"/>
      <c r="BE308" s="125"/>
      <c r="BF308" s="125"/>
      <c r="BG308" s="125"/>
      <c r="BH308" s="125"/>
      <c r="BI308" s="125"/>
      <c r="BJ308" s="125"/>
      <c r="BK308" s="125"/>
      <c r="BL308" s="90"/>
      <c r="BM308" s="90"/>
      <c r="BN308" s="90"/>
      <c r="BO308" s="90"/>
      <c r="BP308" s="90"/>
    </row>
    <row r="309" spans="1:68" ht="4.5" customHeight="1" thickBot="1" x14ac:dyDescent="0.25">
      <c r="A309" s="89">
        <f>AK312</f>
        <v>22</v>
      </c>
      <c r="B309" s="271"/>
      <c r="C309" s="271"/>
      <c r="D309" s="271"/>
      <c r="E309" s="271"/>
      <c r="F309" s="271"/>
      <c r="G309" s="271"/>
      <c r="H309" s="271"/>
      <c r="I309" s="271"/>
      <c r="J309" s="309"/>
      <c r="K309" s="309"/>
      <c r="L309" s="309"/>
      <c r="M309" s="309"/>
      <c r="N309" s="309"/>
      <c r="O309" s="309"/>
      <c r="P309" s="309"/>
      <c r="Q309" s="309"/>
      <c r="R309" s="309"/>
      <c r="S309" s="324"/>
      <c r="T309" s="324"/>
      <c r="U309" s="324"/>
      <c r="V309" s="324"/>
      <c r="W309" s="324"/>
      <c r="X309" s="324"/>
      <c r="Y309" s="324"/>
      <c r="Z309" s="324"/>
      <c r="AA309" s="324"/>
      <c r="AB309" s="324"/>
      <c r="AC309" s="309"/>
      <c r="AD309" s="272"/>
      <c r="AE309" s="273"/>
      <c r="AF309" s="272"/>
      <c r="AG309" s="274"/>
      <c r="AH309" s="474"/>
      <c r="AI309" s="475"/>
      <c r="AJ309" s="475"/>
      <c r="AK309" s="475"/>
      <c r="AL309" s="33"/>
      <c r="AM309" s="33"/>
      <c r="AN309" s="33"/>
      <c r="AT309" s="122" t="e">
        <f t="shared" si="312"/>
        <v>#N/A</v>
      </c>
      <c r="AU309" s="125" t="e">
        <f t="shared" si="313"/>
        <v>#N/A</v>
      </c>
      <c r="AV309" s="126" t="str">
        <f t="shared" ca="1" si="266"/>
        <v/>
      </c>
      <c r="AW309" s="122" t="e">
        <f t="shared" ca="1" si="267"/>
        <v>#N/A</v>
      </c>
      <c r="AX309" s="127" t="e">
        <f t="shared" ca="1" si="268"/>
        <v>#N/A</v>
      </c>
      <c r="AY309" s="100" t="e">
        <f t="shared" si="314"/>
        <v>#N/A</v>
      </c>
      <c r="AZ309" s="127" t="e">
        <f t="shared" si="315"/>
        <v>#N/A</v>
      </c>
      <c r="BA309" s="88"/>
      <c r="BC309" s="129"/>
    </row>
    <row r="310" spans="1:68" ht="26.25" customHeight="1" x14ac:dyDescent="0.2">
      <c r="A310" s="180">
        <f>A296+1</f>
        <v>22</v>
      </c>
      <c r="B310" s="501"/>
      <c r="C310" s="501"/>
      <c r="D310" s="501"/>
      <c r="E310" s="502"/>
      <c r="F310" s="493" t="str">
        <f>F296</f>
        <v>TOTAL DE ESTA PÁGINA</v>
      </c>
      <c r="G310" s="494"/>
      <c r="H310" s="495"/>
      <c r="I310" s="348" t="str">
        <f t="shared" ref="I310:Q310" si="316">IF(SUM(I299:I309)=0," ",SUM(I299:I309))</f>
        <v xml:space="preserve"> </v>
      </c>
      <c r="J310" s="349" t="str">
        <f t="shared" si="316"/>
        <v xml:space="preserve"> </v>
      </c>
      <c r="K310" s="350" t="str">
        <f t="shared" si="316"/>
        <v xml:space="preserve"> </v>
      </c>
      <c r="L310" s="351" t="str">
        <f t="shared" si="316"/>
        <v xml:space="preserve"> </v>
      </c>
      <c r="M310" s="350" t="str">
        <f t="shared" si="316"/>
        <v xml:space="preserve"> </v>
      </c>
      <c r="N310" s="351" t="str">
        <f t="shared" si="316"/>
        <v xml:space="preserve"> </v>
      </c>
      <c r="O310" s="350" t="str">
        <f t="shared" si="316"/>
        <v xml:space="preserve"> </v>
      </c>
      <c r="P310" s="351" t="str">
        <f t="shared" si="316"/>
        <v xml:space="preserve"> </v>
      </c>
      <c r="Q310" s="352" t="str">
        <f t="shared" si="316"/>
        <v xml:space="preserve"> </v>
      </c>
      <c r="R310" s="353"/>
      <c r="S310" s="349" t="str">
        <f t="shared" ref="S310:AB310" si="317">IF(SUM(S299:S309)=0," ",SUM(S299:S309))</f>
        <v xml:space="preserve"> </v>
      </c>
      <c r="T310" s="350" t="str">
        <f t="shared" si="317"/>
        <v xml:space="preserve"> </v>
      </c>
      <c r="U310" s="350" t="str">
        <f t="shared" si="317"/>
        <v xml:space="preserve"> </v>
      </c>
      <c r="V310" s="350" t="str">
        <f t="shared" si="317"/>
        <v xml:space="preserve"> </v>
      </c>
      <c r="W310" s="351" t="str">
        <f t="shared" si="317"/>
        <v xml:space="preserve"> </v>
      </c>
      <c r="X310" s="350" t="str">
        <f t="shared" si="317"/>
        <v xml:space="preserve"> </v>
      </c>
      <c r="Y310" s="351" t="str">
        <f t="shared" si="317"/>
        <v xml:space="preserve"> </v>
      </c>
      <c r="Z310" s="350" t="str">
        <f t="shared" si="317"/>
        <v xml:space="preserve"> </v>
      </c>
      <c r="AA310" s="351" t="str">
        <f t="shared" si="317"/>
        <v xml:space="preserve"> </v>
      </c>
      <c r="AB310" s="352" t="str">
        <f t="shared" si="317"/>
        <v xml:space="preserve"> </v>
      </c>
      <c r="AC310" s="354" t="str">
        <f>IF(SUM(AC299:AC308)=0," ",SUM(AC299:AC308))</f>
        <v xml:space="preserve"> </v>
      </c>
      <c r="AD310" s="355" t="str">
        <f>IF(SUM(AD299:AD308)=0," ",SUM(AD299:AD308))</f>
        <v xml:space="preserve"> </v>
      </c>
      <c r="AE310" s="355" t="str">
        <f>IF(SUM(AE299:AE308)=0," ",SUM(AE299:AE308))</f>
        <v xml:space="preserve"> </v>
      </c>
      <c r="AF310" s="356" t="str">
        <f>IF(SUM(AF299:AF308)=0," ",SUM(AF299:AF308))</f>
        <v xml:space="preserve"> </v>
      </c>
      <c r="AG310" s="357" t="str">
        <f>IF(SUM(AG299:AG308)=0," ",SUM(AG299:AG308))</f>
        <v xml:space="preserve"> </v>
      </c>
      <c r="AH310" s="482" t="str">
        <f>AH296</f>
        <v>Certifico que todos los datos en esta
bitácora son fidedignos</v>
      </c>
      <c r="AI310" s="483"/>
      <c r="AJ310" s="483"/>
      <c r="AK310" s="484"/>
      <c r="AL310" s="131"/>
      <c r="AM310" s="131"/>
      <c r="AN310" s="131"/>
      <c r="AT310" s="122" t="e">
        <f t="shared" si="312"/>
        <v>#N/A</v>
      </c>
      <c r="AU310" s="125" t="e">
        <f t="shared" si="313"/>
        <v>#N/A</v>
      </c>
      <c r="AV310" s="126" t="str">
        <f t="shared" ca="1" si="266"/>
        <v/>
      </c>
      <c r="AW310" s="122" t="e">
        <f t="shared" ca="1" si="267"/>
        <v>#N/A</v>
      </c>
      <c r="AX310" s="127" t="e">
        <f t="shared" ca="1" si="268"/>
        <v>#N/A</v>
      </c>
      <c r="AY310" s="100" t="e">
        <f t="shared" si="314"/>
        <v>#N/A</v>
      </c>
      <c r="AZ310" s="127" t="e">
        <f t="shared" si="315"/>
        <v>#N/A</v>
      </c>
      <c r="BA310" s="88"/>
      <c r="BC310" s="129"/>
    </row>
    <row r="311" spans="1:68" ht="26.25" customHeight="1" x14ac:dyDescent="0.2">
      <c r="A311" s="499"/>
      <c r="B311" s="503"/>
      <c r="C311" s="503"/>
      <c r="D311" s="503"/>
      <c r="E311" s="504"/>
      <c r="F311" s="496" t="str">
        <f>F297</f>
        <v>TOTAL PÁGINA ANTERIOR</v>
      </c>
      <c r="G311" s="497"/>
      <c r="H311" s="498"/>
      <c r="I311" s="358">
        <f>I298</f>
        <v>6.25</v>
      </c>
      <c r="J311" s="359">
        <f t="shared" ref="J311:Q311" si="318">J298</f>
        <v>6.25</v>
      </c>
      <c r="K311" s="360" t="str">
        <f t="shared" si="318"/>
        <v xml:space="preserve"> </v>
      </c>
      <c r="L311" s="361" t="str">
        <f t="shared" si="318"/>
        <v xml:space="preserve"> </v>
      </c>
      <c r="M311" s="360" t="str">
        <f t="shared" si="318"/>
        <v xml:space="preserve"> </v>
      </c>
      <c r="N311" s="361" t="str">
        <f t="shared" si="318"/>
        <v xml:space="preserve"> </v>
      </c>
      <c r="O311" s="360" t="str">
        <f t="shared" si="318"/>
        <v xml:space="preserve"> </v>
      </c>
      <c r="P311" s="361" t="str">
        <f t="shared" si="318"/>
        <v xml:space="preserve"> </v>
      </c>
      <c r="Q311" s="362" t="str">
        <f t="shared" si="318"/>
        <v xml:space="preserve"> </v>
      </c>
      <c r="R311" s="363"/>
      <c r="S311" s="359" t="str">
        <f t="shared" ref="S311:AG311" si="319">S298</f>
        <v xml:space="preserve"> </v>
      </c>
      <c r="T311" s="360">
        <f t="shared" si="319"/>
        <v>8.75</v>
      </c>
      <c r="U311" s="360">
        <f t="shared" si="319"/>
        <v>10</v>
      </c>
      <c r="V311" s="360">
        <f t="shared" si="319"/>
        <v>2.5</v>
      </c>
      <c r="W311" s="361" t="str">
        <f t="shared" si="319"/>
        <v xml:space="preserve"> </v>
      </c>
      <c r="X311" s="360" t="str">
        <f t="shared" si="319"/>
        <v xml:space="preserve"> </v>
      </c>
      <c r="Y311" s="361">
        <f t="shared" si="319"/>
        <v>2.5</v>
      </c>
      <c r="Z311" s="360" t="str">
        <f t="shared" si="319"/>
        <v xml:space="preserve"> </v>
      </c>
      <c r="AA311" s="361">
        <f t="shared" si="319"/>
        <v>3.75</v>
      </c>
      <c r="AB311" s="362" t="str">
        <f t="shared" si="319"/>
        <v xml:space="preserve"> </v>
      </c>
      <c r="AC311" s="364">
        <f t="shared" si="319"/>
        <v>9</v>
      </c>
      <c r="AD311" s="365" t="str">
        <f t="shared" si="319"/>
        <v xml:space="preserve"> </v>
      </c>
      <c r="AE311" s="365">
        <f t="shared" si="319"/>
        <v>9</v>
      </c>
      <c r="AF311" s="366" t="str">
        <f t="shared" si="319"/>
        <v xml:space="preserve"> </v>
      </c>
      <c r="AG311" s="367">
        <f t="shared" si="319"/>
        <v>11</v>
      </c>
      <c r="AH311" s="487"/>
      <c r="AI311" s="488"/>
      <c r="AJ311" s="488"/>
      <c r="AK311" s="489"/>
      <c r="AL311" s="131"/>
      <c r="AM311" s="131"/>
      <c r="AN311" s="131"/>
      <c r="AT311" s="122" t="e">
        <f t="shared" si="312"/>
        <v>#N/A</v>
      </c>
      <c r="AU311" s="125" t="e">
        <f t="shared" si="313"/>
        <v>#N/A</v>
      </c>
      <c r="AV311" s="126" t="str">
        <f t="shared" ca="1" si="266"/>
        <v/>
      </c>
      <c r="AW311" s="122" t="e">
        <f t="shared" ca="1" si="267"/>
        <v>#N/A</v>
      </c>
      <c r="AX311" s="127" t="e">
        <f t="shared" ca="1" si="268"/>
        <v>#N/A</v>
      </c>
      <c r="AY311" s="100" t="e">
        <f t="shared" si="314"/>
        <v>#N/A</v>
      </c>
      <c r="AZ311" s="127" t="e">
        <f t="shared" si="315"/>
        <v>#N/A</v>
      </c>
      <c r="BA311" s="88"/>
      <c r="BC311" s="129"/>
    </row>
    <row r="312" spans="1:68" ht="26.25" customHeight="1" thickBot="1" x14ac:dyDescent="0.25">
      <c r="A312" s="500"/>
      <c r="B312" s="505" t="str">
        <f>B298</f>
        <v>Entidad que certifica Hrs. de vuelo
TIMBRE Y FIRMA</v>
      </c>
      <c r="C312" s="505"/>
      <c r="D312" s="505"/>
      <c r="E312" s="506"/>
      <c r="F312" s="490" t="str">
        <f>F298</f>
        <v>TOTAL A LA FECHA</v>
      </c>
      <c r="G312" s="491"/>
      <c r="H312" s="492"/>
      <c r="I312" s="31">
        <f t="shared" ref="I312:Q312" si="320">IF(SUM(I310:I311)=0," ",SUM(I310:I311))</f>
        <v>6.25</v>
      </c>
      <c r="J312" s="27">
        <f t="shared" si="320"/>
        <v>6.25</v>
      </c>
      <c r="K312" s="24" t="str">
        <f t="shared" si="320"/>
        <v xml:space="preserve"> </v>
      </c>
      <c r="L312" s="25" t="str">
        <f t="shared" si="320"/>
        <v xml:space="preserve"> </v>
      </c>
      <c r="M312" s="24" t="str">
        <f t="shared" si="320"/>
        <v xml:space="preserve"> </v>
      </c>
      <c r="N312" s="25" t="str">
        <f t="shared" si="320"/>
        <v xml:space="preserve"> </v>
      </c>
      <c r="O312" s="24" t="str">
        <f t="shared" si="320"/>
        <v xml:space="preserve"> </v>
      </c>
      <c r="P312" s="25" t="str">
        <f t="shared" si="320"/>
        <v xml:space="preserve"> </v>
      </c>
      <c r="Q312" s="26" t="str">
        <f t="shared" si="320"/>
        <v xml:space="preserve"> </v>
      </c>
      <c r="R312" s="321"/>
      <c r="S312" s="27" t="str">
        <f t="shared" ref="S312:AG312" si="321">IF(SUM(S310:S311)=0," ",SUM(S310:S311))</f>
        <v xml:space="preserve"> </v>
      </c>
      <c r="T312" s="24">
        <f t="shared" si="321"/>
        <v>8.75</v>
      </c>
      <c r="U312" s="24">
        <f t="shared" si="321"/>
        <v>10</v>
      </c>
      <c r="V312" s="24">
        <f t="shared" si="321"/>
        <v>2.5</v>
      </c>
      <c r="W312" s="25" t="str">
        <f t="shared" si="321"/>
        <v xml:space="preserve"> </v>
      </c>
      <c r="X312" s="24" t="str">
        <f t="shared" si="321"/>
        <v xml:space="preserve"> </v>
      </c>
      <c r="Y312" s="25">
        <f t="shared" si="321"/>
        <v>2.5</v>
      </c>
      <c r="Z312" s="24" t="str">
        <f t="shared" si="321"/>
        <v xml:space="preserve"> </v>
      </c>
      <c r="AA312" s="25">
        <f t="shared" si="321"/>
        <v>3.75</v>
      </c>
      <c r="AB312" s="26" t="str">
        <f t="shared" si="321"/>
        <v xml:space="preserve"> </v>
      </c>
      <c r="AC312" s="323">
        <f t="shared" si="321"/>
        <v>9</v>
      </c>
      <c r="AD312" s="28" t="str">
        <f t="shared" si="321"/>
        <v xml:space="preserve"> </v>
      </c>
      <c r="AE312" s="28">
        <f t="shared" si="321"/>
        <v>9</v>
      </c>
      <c r="AF312" s="30" t="str">
        <f t="shared" si="321"/>
        <v xml:space="preserve"> </v>
      </c>
      <c r="AG312" s="32">
        <f t="shared" si="321"/>
        <v>11</v>
      </c>
      <c r="AH312" s="485" t="str">
        <f>AH298</f>
        <v>_____________________________
FIRMA PILOTO</v>
      </c>
      <c r="AI312" s="486"/>
      <c r="AJ312" s="486"/>
      <c r="AK312" s="181">
        <f>A310</f>
        <v>22</v>
      </c>
      <c r="AL312" s="132"/>
      <c r="AM312" s="132"/>
      <c r="AN312" s="132"/>
      <c r="AT312" s="122" t="e">
        <f t="shared" si="312"/>
        <v>#N/A</v>
      </c>
      <c r="AU312" s="125" t="e">
        <f t="shared" si="313"/>
        <v>#N/A</v>
      </c>
      <c r="AV312" s="126" t="str">
        <f t="shared" ca="1" si="266"/>
        <v/>
      </c>
      <c r="AW312" s="122" t="e">
        <f t="shared" ca="1" si="267"/>
        <v>#N/A</v>
      </c>
      <c r="AX312" s="127" t="e">
        <f t="shared" ca="1" si="268"/>
        <v>#N/A</v>
      </c>
      <c r="AY312" s="100" t="e">
        <f t="shared" si="314"/>
        <v>#N/A</v>
      </c>
      <c r="AZ312" s="127" t="e">
        <f t="shared" si="315"/>
        <v>#N/A</v>
      </c>
      <c r="BA312" s="88"/>
      <c r="BC312" s="129"/>
    </row>
    <row r="313" spans="1:68" s="49" customFormat="1" ht="27.75" customHeight="1" x14ac:dyDescent="0.2">
      <c r="A313" s="29">
        <f>A308+1</f>
        <v>221</v>
      </c>
      <c r="B313" s="39"/>
      <c r="C313" s="40"/>
      <c r="D313" s="41"/>
      <c r="E313" s="42"/>
      <c r="F313" s="43"/>
      <c r="G313" s="44"/>
      <c r="H313" s="45"/>
      <c r="I313" s="310"/>
      <c r="J313" s="306"/>
      <c r="K313" s="307"/>
      <c r="L313" s="308"/>
      <c r="M313" s="307"/>
      <c r="N313" s="308"/>
      <c r="O313" s="307"/>
      <c r="P313" s="308"/>
      <c r="Q313" s="167"/>
      <c r="R313" s="314"/>
      <c r="S313" s="46"/>
      <c r="T313" s="47"/>
      <c r="U313" s="47"/>
      <c r="V313" s="48"/>
      <c r="W313" s="325"/>
      <c r="X313" s="307"/>
      <c r="Y313" s="308"/>
      <c r="Z313" s="307"/>
      <c r="AA313" s="308"/>
      <c r="AB313" s="167"/>
      <c r="AC313" s="311"/>
      <c r="AD313" s="312"/>
      <c r="AE313" s="312"/>
      <c r="AF313" s="313"/>
      <c r="AG313" s="317"/>
      <c r="AH313" s="167"/>
      <c r="AI313" s="478"/>
      <c r="AJ313" s="478"/>
      <c r="AK313" s="479"/>
      <c r="AL313" s="102"/>
      <c r="AM313" s="124" t="str">
        <f t="shared" ref="AM313:AM322" si="322">IF(B313=0," ",TEXT(B313,"MMM"))</f>
        <v xml:space="preserve"> </v>
      </c>
      <c r="AN313" s="97" t="str">
        <f t="shared" ref="AN313:AN322" si="323">IF(B313=0," ",YEAR(B313))</f>
        <v xml:space="preserve"> </v>
      </c>
      <c r="AO313" s="125"/>
      <c r="AP313" s="125"/>
      <c r="AQ313" s="125"/>
      <c r="AR313" s="125"/>
      <c r="AS313" s="125"/>
      <c r="AT313" s="122" t="e">
        <f t="shared" si="312"/>
        <v>#N/A</v>
      </c>
      <c r="AU313" s="125" t="e">
        <f t="shared" si="313"/>
        <v>#N/A</v>
      </c>
      <c r="AV313" s="126" t="str">
        <f t="shared" ca="1" si="266"/>
        <v/>
      </c>
      <c r="AW313" s="122" t="e">
        <f t="shared" ca="1" si="267"/>
        <v>#N/A</v>
      </c>
      <c r="AX313" s="127" t="e">
        <f t="shared" ca="1" si="268"/>
        <v>#N/A</v>
      </c>
      <c r="AY313" s="100" t="e">
        <f t="shared" si="314"/>
        <v>#N/A</v>
      </c>
      <c r="AZ313" s="127" t="e">
        <f t="shared" si="315"/>
        <v>#N/A</v>
      </c>
      <c r="BA313" s="88"/>
      <c r="BB313" s="125"/>
      <c r="BC313" s="129"/>
      <c r="BD313" s="125"/>
      <c r="BE313" s="125"/>
      <c r="BF313" s="125"/>
      <c r="BG313" s="125"/>
      <c r="BH313" s="125"/>
      <c r="BI313" s="125"/>
      <c r="BJ313" s="125"/>
      <c r="BK313" s="125"/>
      <c r="BL313" s="90"/>
      <c r="BM313" s="90"/>
      <c r="BN313" s="90"/>
      <c r="BO313" s="90"/>
      <c r="BP313" s="90"/>
    </row>
    <row r="314" spans="1:68" s="49" customFormat="1" ht="27.75" customHeight="1" x14ac:dyDescent="0.2">
      <c r="A314" s="22">
        <f>A313+1</f>
        <v>222</v>
      </c>
      <c r="B314" s="50"/>
      <c r="C314" s="51"/>
      <c r="D314" s="52"/>
      <c r="E314" s="53"/>
      <c r="F314" s="54"/>
      <c r="G314" s="55"/>
      <c r="H314" s="56"/>
      <c r="I314" s="304"/>
      <c r="J314" s="57"/>
      <c r="K314" s="58"/>
      <c r="L314" s="59"/>
      <c r="M314" s="58"/>
      <c r="N314" s="59"/>
      <c r="O314" s="58"/>
      <c r="P314" s="59"/>
      <c r="Q314" s="60"/>
      <c r="R314" s="315"/>
      <c r="S314" s="57"/>
      <c r="T314" s="58"/>
      <c r="U314" s="58"/>
      <c r="V314" s="60"/>
      <c r="W314" s="326"/>
      <c r="X314" s="58"/>
      <c r="Y314" s="59"/>
      <c r="Z314" s="58"/>
      <c r="AA314" s="59"/>
      <c r="AB314" s="60"/>
      <c r="AC314" s="61"/>
      <c r="AD314" s="62"/>
      <c r="AE314" s="62"/>
      <c r="AF314" s="63"/>
      <c r="AG314" s="318"/>
      <c r="AH314" s="60"/>
      <c r="AI314" s="476"/>
      <c r="AJ314" s="476"/>
      <c r="AK314" s="477"/>
      <c r="AL314" s="102"/>
      <c r="AM314" s="124" t="str">
        <f t="shared" si="322"/>
        <v xml:space="preserve"> </v>
      </c>
      <c r="AN314" s="97" t="str">
        <f t="shared" si="323"/>
        <v xml:space="preserve"> </v>
      </c>
      <c r="AO314" s="125"/>
      <c r="AP314" s="125"/>
      <c r="AQ314" s="125"/>
      <c r="AR314" s="125"/>
      <c r="AS314" s="125"/>
      <c r="AT314" s="122" t="e">
        <f t="shared" si="312"/>
        <v>#N/A</v>
      </c>
      <c r="AU314" s="125" t="e">
        <f t="shared" si="313"/>
        <v>#N/A</v>
      </c>
      <c r="AV314" s="126" t="str">
        <f t="shared" ca="1" si="266"/>
        <v/>
      </c>
      <c r="AW314" s="122" t="e">
        <f t="shared" ca="1" si="267"/>
        <v>#N/A</v>
      </c>
      <c r="AX314" s="127" t="e">
        <f t="shared" ca="1" si="268"/>
        <v>#N/A</v>
      </c>
      <c r="AY314" s="100" t="e">
        <f t="shared" si="314"/>
        <v>#N/A</v>
      </c>
      <c r="AZ314" s="127" t="e">
        <f t="shared" si="315"/>
        <v>#N/A</v>
      </c>
      <c r="BA314" s="88"/>
      <c r="BB314" s="125"/>
      <c r="BC314" s="129"/>
      <c r="BD314" s="125"/>
      <c r="BE314" s="125"/>
      <c r="BF314" s="125"/>
      <c r="BG314" s="125"/>
      <c r="BH314" s="125"/>
      <c r="BI314" s="125"/>
      <c r="BJ314" s="125"/>
      <c r="BK314" s="125"/>
      <c r="BL314" s="90"/>
      <c r="BM314" s="90"/>
      <c r="BN314" s="90"/>
      <c r="BO314" s="90"/>
      <c r="BP314" s="90"/>
    </row>
    <row r="315" spans="1:68" s="49" customFormat="1" ht="27.75" customHeight="1" x14ac:dyDescent="0.2">
      <c r="A315" s="22">
        <f t="shared" ref="A315:A322" si="324">A314+1</f>
        <v>223</v>
      </c>
      <c r="B315" s="50"/>
      <c r="C315" s="51"/>
      <c r="D315" s="52"/>
      <c r="E315" s="53"/>
      <c r="F315" s="54"/>
      <c r="G315" s="55"/>
      <c r="H315" s="56"/>
      <c r="I315" s="304"/>
      <c r="J315" s="57"/>
      <c r="K315" s="58"/>
      <c r="L315" s="59"/>
      <c r="M315" s="58"/>
      <c r="N315" s="59"/>
      <c r="O315" s="58"/>
      <c r="P315" s="59"/>
      <c r="Q315" s="60"/>
      <c r="R315" s="315"/>
      <c r="S315" s="57"/>
      <c r="T315" s="58"/>
      <c r="U315" s="58"/>
      <c r="V315" s="60"/>
      <c r="W315" s="326"/>
      <c r="X315" s="58"/>
      <c r="Y315" s="59"/>
      <c r="Z315" s="58"/>
      <c r="AA315" s="59"/>
      <c r="AB315" s="60"/>
      <c r="AC315" s="61"/>
      <c r="AD315" s="62"/>
      <c r="AE315" s="62"/>
      <c r="AF315" s="63"/>
      <c r="AG315" s="318"/>
      <c r="AH315" s="60"/>
      <c r="AI315" s="476"/>
      <c r="AJ315" s="476"/>
      <c r="AK315" s="477"/>
      <c r="AL315" s="102"/>
      <c r="AM315" s="124" t="str">
        <f t="shared" si="322"/>
        <v xml:space="preserve"> </v>
      </c>
      <c r="AN315" s="97" t="str">
        <f t="shared" si="323"/>
        <v xml:space="preserve"> </v>
      </c>
      <c r="AO315" s="125"/>
      <c r="AP315" s="125"/>
      <c r="AQ315" s="125"/>
      <c r="AR315" s="125"/>
      <c r="AS315" s="125"/>
      <c r="AT315" s="122" t="e">
        <f t="shared" ref="AT315:AT324" si="325">IF(ISBLANK($B439),NA(),$B439)</f>
        <v>#N/A</v>
      </c>
      <c r="AU315" s="125" t="e">
        <f t="shared" ref="AU315:AU324" si="326">IF(ISBLANK($I439),NA(),$I439)</f>
        <v>#N/A</v>
      </c>
      <c r="AV315" s="126" t="str">
        <f t="shared" ca="1" si="266"/>
        <v/>
      </c>
      <c r="AW315" s="122" t="e">
        <f t="shared" ca="1" si="267"/>
        <v>#N/A</v>
      </c>
      <c r="AX315" s="127" t="e">
        <f t="shared" ca="1" si="268"/>
        <v>#N/A</v>
      </c>
      <c r="AY315" s="100" t="e">
        <f>IF(S439=0,NA(),S439)</f>
        <v>#N/A</v>
      </c>
      <c r="AZ315" s="127" t="e">
        <f>IF(V439=0,NA(),V439)</f>
        <v>#N/A</v>
      </c>
      <c r="BA315" s="88"/>
      <c r="BB315" s="125"/>
      <c r="BC315" s="129"/>
      <c r="BD315" s="125"/>
      <c r="BE315" s="125"/>
      <c r="BF315" s="125"/>
      <c r="BG315" s="125"/>
      <c r="BH315" s="125"/>
      <c r="BI315" s="125"/>
      <c r="BJ315" s="125"/>
      <c r="BK315" s="125"/>
      <c r="BL315" s="90"/>
      <c r="BM315" s="90"/>
      <c r="BN315" s="90"/>
      <c r="BO315" s="90"/>
      <c r="BP315" s="90"/>
    </row>
    <row r="316" spans="1:68" s="49" customFormat="1" ht="27.75" customHeight="1" x14ac:dyDescent="0.2">
      <c r="A316" s="22">
        <f t="shared" si="324"/>
        <v>224</v>
      </c>
      <c r="B316" s="50"/>
      <c r="C316" s="51"/>
      <c r="D316" s="52"/>
      <c r="E316" s="53"/>
      <c r="F316" s="54"/>
      <c r="G316" s="55"/>
      <c r="H316" s="56"/>
      <c r="I316" s="304"/>
      <c r="J316" s="57"/>
      <c r="K316" s="58"/>
      <c r="L316" s="59"/>
      <c r="M316" s="58"/>
      <c r="N316" s="59"/>
      <c r="O316" s="58"/>
      <c r="P316" s="59"/>
      <c r="Q316" s="60"/>
      <c r="R316" s="315"/>
      <c r="S316" s="57"/>
      <c r="T316" s="58"/>
      <c r="U316" s="58"/>
      <c r="V316" s="60"/>
      <c r="W316" s="326"/>
      <c r="X316" s="58"/>
      <c r="Y316" s="59"/>
      <c r="Z316" s="58"/>
      <c r="AA316" s="59"/>
      <c r="AB316" s="60"/>
      <c r="AC316" s="61"/>
      <c r="AD316" s="62"/>
      <c r="AE316" s="62"/>
      <c r="AF316" s="63"/>
      <c r="AG316" s="318"/>
      <c r="AH316" s="60"/>
      <c r="AI316" s="476"/>
      <c r="AJ316" s="476"/>
      <c r="AK316" s="477"/>
      <c r="AL316" s="102"/>
      <c r="AM316" s="124" t="str">
        <f t="shared" si="322"/>
        <v xml:space="preserve"> </v>
      </c>
      <c r="AN316" s="97" t="str">
        <f t="shared" si="323"/>
        <v xml:space="preserve"> </v>
      </c>
      <c r="AO316" s="125"/>
      <c r="AP316" s="125"/>
      <c r="AQ316" s="125"/>
      <c r="AR316" s="125"/>
      <c r="AS316" s="125"/>
      <c r="AT316" s="122" t="e">
        <f t="shared" si="325"/>
        <v>#N/A</v>
      </c>
      <c r="AU316" s="125" t="e">
        <f t="shared" si="326"/>
        <v>#N/A</v>
      </c>
      <c r="AV316" s="126" t="str">
        <f t="shared" ca="1" si="266"/>
        <v/>
      </c>
      <c r="AW316" s="122" t="e">
        <f t="shared" ca="1" si="267"/>
        <v>#N/A</v>
      </c>
      <c r="AX316" s="127" t="e">
        <f t="shared" ca="1" si="268"/>
        <v>#N/A</v>
      </c>
      <c r="AY316" s="100" t="e">
        <f t="shared" ref="AY316:AY324" si="327">IF(S440=0,NA(),S440)</f>
        <v>#N/A</v>
      </c>
      <c r="AZ316" s="127" t="e">
        <f t="shared" ref="AZ316:AZ324" si="328">IF(V440=0,NA(),V440)</f>
        <v>#N/A</v>
      </c>
      <c r="BA316" s="88"/>
      <c r="BB316" s="125"/>
      <c r="BC316" s="129"/>
      <c r="BD316" s="125"/>
      <c r="BE316" s="125"/>
      <c r="BF316" s="125"/>
      <c r="BG316" s="125"/>
      <c r="BH316" s="125"/>
      <c r="BI316" s="125"/>
      <c r="BJ316" s="125"/>
      <c r="BK316" s="125"/>
      <c r="BL316" s="90"/>
      <c r="BM316" s="90"/>
      <c r="BN316" s="90"/>
      <c r="BO316" s="90"/>
      <c r="BP316" s="90"/>
    </row>
    <row r="317" spans="1:68" s="49" customFormat="1" ht="27.75" customHeight="1" x14ac:dyDescent="0.2">
      <c r="A317" s="22">
        <f t="shared" si="324"/>
        <v>225</v>
      </c>
      <c r="B317" s="50"/>
      <c r="C317" s="51"/>
      <c r="D317" s="52"/>
      <c r="E317" s="53"/>
      <c r="F317" s="54"/>
      <c r="G317" s="55"/>
      <c r="H317" s="56"/>
      <c r="I317" s="304"/>
      <c r="J317" s="57"/>
      <c r="K317" s="58"/>
      <c r="L317" s="59"/>
      <c r="M317" s="58"/>
      <c r="N317" s="59"/>
      <c r="O317" s="58"/>
      <c r="P317" s="59"/>
      <c r="Q317" s="60"/>
      <c r="R317" s="315"/>
      <c r="S317" s="57"/>
      <c r="T317" s="58"/>
      <c r="U317" s="58"/>
      <c r="V317" s="60"/>
      <c r="W317" s="326"/>
      <c r="X317" s="58"/>
      <c r="Y317" s="59"/>
      <c r="Z317" s="58"/>
      <c r="AA317" s="59"/>
      <c r="AB317" s="60"/>
      <c r="AC317" s="61"/>
      <c r="AD317" s="62"/>
      <c r="AE317" s="62"/>
      <c r="AF317" s="63"/>
      <c r="AG317" s="318"/>
      <c r="AH317" s="60"/>
      <c r="AI317" s="476"/>
      <c r="AJ317" s="476"/>
      <c r="AK317" s="477"/>
      <c r="AL317" s="102"/>
      <c r="AM317" s="124" t="str">
        <f t="shared" si="322"/>
        <v xml:space="preserve"> </v>
      </c>
      <c r="AN317" s="97" t="str">
        <f t="shared" si="323"/>
        <v xml:space="preserve"> </v>
      </c>
      <c r="AO317" s="125"/>
      <c r="AP317" s="125"/>
      <c r="AQ317" s="125"/>
      <c r="AR317" s="125"/>
      <c r="AS317" s="125"/>
      <c r="AT317" s="122" t="e">
        <f t="shared" si="325"/>
        <v>#N/A</v>
      </c>
      <c r="AU317" s="125" t="e">
        <f t="shared" si="326"/>
        <v>#N/A</v>
      </c>
      <c r="AV317" s="126" t="str">
        <f t="shared" ca="1" si="266"/>
        <v/>
      </c>
      <c r="AW317" s="122" t="e">
        <f t="shared" ca="1" si="267"/>
        <v>#N/A</v>
      </c>
      <c r="AX317" s="127" t="e">
        <f t="shared" ca="1" si="268"/>
        <v>#N/A</v>
      </c>
      <c r="AY317" s="100" t="e">
        <f t="shared" si="327"/>
        <v>#N/A</v>
      </c>
      <c r="AZ317" s="127" t="e">
        <f t="shared" si="328"/>
        <v>#N/A</v>
      </c>
      <c r="BA317" s="88"/>
      <c r="BB317" s="125"/>
      <c r="BC317" s="129"/>
      <c r="BD317" s="125"/>
      <c r="BE317" s="125"/>
      <c r="BF317" s="125"/>
      <c r="BG317" s="125"/>
      <c r="BH317" s="125"/>
      <c r="BI317" s="125"/>
      <c r="BJ317" s="125"/>
      <c r="BK317" s="125"/>
      <c r="BL317" s="90"/>
      <c r="BM317" s="90"/>
      <c r="BN317" s="90"/>
      <c r="BO317" s="90"/>
      <c r="BP317" s="90"/>
    </row>
    <row r="318" spans="1:68" s="49" customFormat="1" ht="27.75" customHeight="1" x14ac:dyDescent="0.2">
      <c r="A318" s="22">
        <f t="shared" si="324"/>
        <v>226</v>
      </c>
      <c r="B318" s="50"/>
      <c r="C318" s="51"/>
      <c r="D318" s="52"/>
      <c r="E318" s="53"/>
      <c r="F318" s="54"/>
      <c r="G318" s="55"/>
      <c r="H318" s="56"/>
      <c r="I318" s="304"/>
      <c r="J318" s="57"/>
      <c r="K318" s="58"/>
      <c r="L318" s="59"/>
      <c r="M318" s="58"/>
      <c r="N318" s="59"/>
      <c r="O318" s="58"/>
      <c r="P318" s="59"/>
      <c r="Q318" s="60"/>
      <c r="R318" s="315"/>
      <c r="S318" s="57"/>
      <c r="T318" s="58"/>
      <c r="U318" s="58"/>
      <c r="V318" s="60"/>
      <c r="W318" s="326"/>
      <c r="X318" s="58"/>
      <c r="Y318" s="59"/>
      <c r="Z318" s="58"/>
      <c r="AA318" s="59"/>
      <c r="AB318" s="60"/>
      <c r="AC318" s="61"/>
      <c r="AD318" s="62"/>
      <c r="AE318" s="62"/>
      <c r="AF318" s="63"/>
      <c r="AG318" s="318"/>
      <c r="AH318" s="60"/>
      <c r="AI318" s="476"/>
      <c r="AJ318" s="476"/>
      <c r="AK318" s="477"/>
      <c r="AL318" s="102"/>
      <c r="AM318" s="124" t="str">
        <f t="shared" si="322"/>
        <v xml:space="preserve"> </v>
      </c>
      <c r="AN318" s="97" t="str">
        <f t="shared" si="323"/>
        <v xml:space="preserve"> </v>
      </c>
      <c r="AO318" s="125"/>
      <c r="AP318" s="125"/>
      <c r="AQ318" s="125"/>
      <c r="AR318" s="125"/>
      <c r="AS318" s="125"/>
      <c r="AT318" s="122" t="e">
        <f t="shared" si="325"/>
        <v>#N/A</v>
      </c>
      <c r="AU318" s="125" t="e">
        <f t="shared" si="326"/>
        <v>#N/A</v>
      </c>
      <c r="AV318" s="126" t="str">
        <f t="shared" ca="1" si="266"/>
        <v/>
      </c>
      <c r="AW318" s="122" t="e">
        <f t="shared" ca="1" si="267"/>
        <v>#N/A</v>
      </c>
      <c r="AX318" s="127" t="e">
        <f t="shared" ca="1" si="268"/>
        <v>#N/A</v>
      </c>
      <c r="AY318" s="100" t="e">
        <f t="shared" si="327"/>
        <v>#N/A</v>
      </c>
      <c r="AZ318" s="127" t="e">
        <f t="shared" si="328"/>
        <v>#N/A</v>
      </c>
      <c r="BA318" s="88"/>
      <c r="BB318" s="125"/>
      <c r="BC318" s="129"/>
      <c r="BD318" s="125"/>
      <c r="BE318" s="125"/>
      <c r="BF318" s="125"/>
      <c r="BG318" s="125"/>
      <c r="BH318" s="125"/>
      <c r="BI318" s="125"/>
      <c r="BJ318" s="125"/>
      <c r="BK318" s="125"/>
      <c r="BL318" s="90"/>
      <c r="BM318" s="90"/>
      <c r="BN318" s="90"/>
      <c r="BO318" s="90"/>
      <c r="BP318" s="90"/>
    </row>
    <row r="319" spans="1:68" s="49" customFormat="1" ht="27.75" customHeight="1" x14ac:dyDescent="0.2">
      <c r="A319" s="22">
        <f>A318+1</f>
        <v>227</v>
      </c>
      <c r="B319" s="50"/>
      <c r="C319" s="51"/>
      <c r="D319" s="52"/>
      <c r="E319" s="53"/>
      <c r="F319" s="54"/>
      <c r="G319" s="55"/>
      <c r="H319" s="56"/>
      <c r="I319" s="304"/>
      <c r="J319" s="57"/>
      <c r="K319" s="58"/>
      <c r="L319" s="59"/>
      <c r="M319" s="58"/>
      <c r="N319" s="59"/>
      <c r="O319" s="58"/>
      <c r="P319" s="59"/>
      <c r="Q319" s="60"/>
      <c r="R319" s="315"/>
      <c r="S319" s="57"/>
      <c r="T319" s="58"/>
      <c r="U319" s="58"/>
      <c r="V319" s="60"/>
      <c r="W319" s="326"/>
      <c r="X319" s="58"/>
      <c r="Y319" s="59"/>
      <c r="Z319" s="58"/>
      <c r="AA319" s="59"/>
      <c r="AB319" s="60"/>
      <c r="AC319" s="61"/>
      <c r="AD319" s="62"/>
      <c r="AE319" s="62"/>
      <c r="AF319" s="63"/>
      <c r="AG319" s="318"/>
      <c r="AH319" s="60"/>
      <c r="AI319" s="476"/>
      <c r="AJ319" s="476"/>
      <c r="AK319" s="477"/>
      <c r="AL319" s="102"/>
      <c r="AM319" s="124" t="str">
        <f t="shared" si="322"/>
        <v xml:space="preserve"> </v>
      </c>
      <c r="AN319" s="97" t="str">
        <f t="shared" si="323"/>
        <v xml:space="preserve"> </v>
      </c>
      <c r="AO319" s="125"/>
      <c r="AP319" s="125"/>
      <c r="AQ319" s="125"/>
      <c r="AR319" s="125"/>
      <c r="AS319" s="125"/>
      <c r="AT319" s="122" t="e">
        <f t="shared" si="325"/>
        <v>#N/A</v>
      </c>
      <c r="AU319" s="125" t="e">
        <f t="shared" si="326"/>
        <v>#N/A</v>
      </c>
      <c r="AV319" s="126" t="str">
        <f t="shared" ca="1" si="266"/>
        <v/>
      </c>
      <c r="AW319" s="122" t="e">
        <f t="shared" ca="1" si="267"/>
        <v>#N/A</v>
      </c>
      <c r="AX319" s="127" t="e">
        <f t="shared" ca="1" si="268"/>
        <v>#N/A</v>
      </c>
      <c r="AY319" s="100" t="e">
        <f t="shared" si="327"/>
        <v>#N/A</v>
      </c>
      <c r="AZ319" s="127" t="e">
        <f t="shared" si="328"/>
        <v>#N/A</v>
      </c>
      <c r="BA319" s="88"/>
      <c r="BB319" s="125"/>
      <c r="BC319" s="129"/>
      <c r="BD319" s="125"/>
      <c r="BE319" s="125"/>
      <c r="BF319" s="125"/>
      <c r="BG319" s="125"/>
      <c r="BH319" s="125"/>
      <c r="BI319" s="125"/>
      <c r="BJ319" s="125"/>
      <c r="BK319" s="125"/>
      <c r="BL319" s="90"/>
      <c r="BM319" s="90"/>
      <c r="BN319" s="90"/>
      <c r="BO319" s="90"/>
      <c r="BP319" s="90"/>
    </row>
    <row r="320" spans="1:68" s="49" customFormat="1" ht="27.75" customHeight="1" x14ac:dyDescent="0.2">
      <c r="A320" s="22">
        <f t="shared" si="324"/>
        <v>228</v>
      </c>
      <c r="B320" s="50"/>
      <c r="C320" s="51"/>
      <c r="D320" s="52"/>
      <c r="E320" s="53"/>
      <c r="F320" s="54"/>
      <c r="G320" s="55"/>
      <c r="H320" s="56"/>
      <c r="I320" s="304"/>
      <c r="J320" s="57"/>
      <c r="K320" s="58"/>
      <c r="L320" s="59"/>
      <c r="M320" s="58"/>
      <c r="N320" s="59"/>
      <c r="O320" s="58"/>
      <c r="P320" s="59"/>
      <c r="Q320" s="60"/>
      <c r="R320" s="315"/>
      <c r="S320" s="57"/>
      <c r="T320" s="58"/>
      <c r="U320" s="58"/>
      <c r="V320" s="60"/>
      <c r="W320" s="326"/>
      <c r="X320" s="58"/>
      <c r="Y320" s="59"/>
      <c r="Z320" s="58"/>
      <c r="AA320" s="59"/>
      <c r="AB320" s="60"/>
      <c r="AC320" s="61"/>
      <c r="AD320" s="62"/>
      <c r="AE320" s="62"/>
      <c r="AF320" s="63"/>
      <c r="AG320" s="318"/>
      <c r="AH320" s="60"/>
      <c r="AI320" s="476"/>
      <c r="AJ320" s="476"/>
      <c r="AK320" s="477"/>
      <c r="AL320" s="102"/>
      <c r="AM320" s="124" t="str">
        <f t="shared" si="322"/>
        <v xml:space="preserve"> </v>
      </c>
      <c r="AN320" s="97" t="str">
        <f t="shared" si="323"/>
        <v xml:space="preserve"> </v>
      </c>
      <c r="AO320" s="125"/>
      <c r="AP320" s="125"/>
      <c r="AQ320" s="125"/>
      <c r="AR320" s="125"/>
      <c r="AS320" s="125"/>
      <c r="AT320" s="122" t="e">
        <f t="shared" si="325"/>
        <v>#N/A</v>
      </c>
      <c r="AU320" s="125" t="e">
        <f t="shared" si="326"/>
        <v>#N/A</v>
      </c>
      <c r="AV320" s="126" t="str">
        <f t="shared" ca="1" si="266"/>
        <v/>
      </c>
      <c r="AW320" s="122" t="e">
        <f t="shared" ca="1" si="267"/>
        <v>#N/A</v>
      </c>
      <c r="AX320" s="127" t="e">
        <f t="shared" ca="1" si="268"/>
        <v>#N/A</v>
      </c>
      <c r="AY320" s="100" t="e">
        <f t="shared" si="327"/>
        <v>#N/A</v>
      </c>
      <c r="AZ320" s="127" t="e">
        <f t="shared" si="328"/>
        <v>#N/A</v>
      </c>
      <c r="BA320" s="88"/>
      <c r="BB320" s="125"/>
      <c r="BC320" s="129"/>
      <c r="BD320" s="125"/>
      <c r="BE320" s="125"/>
      <c r="BF320" s="125"/>
      <c r="BG320" s="125"/>
      <c r="BH320" s="125"/>
      <c r="BI320" s="125"/>
      <c r="BJ320" s="125"/>
      <c r="BK320" s="125"/>
      <c r="BL320" s="90"/>
      <c r="BM320" s="90"/>
      <c r="BN320" s="90"/>
      <c r="BO320" s="90"/>
      <c r="BP320" s="90"/>
    </row>
    <row r="321" spans="1:68" s="49" customFormat="1" ht="27.75" customHeight="1" x14ac:dyDescent="0.2">
      <c r="A321" s="22">
        <f t="shared" si="324"/>
        <v>229</v>
      </c>
      <c r="B321" s="50"/>
      <c r="C321" s="51"/>
      <c r="D321" s="52"/>
      <c r="E321" s="53"/>
      <c r="F321" s="54"/>
      <c r="G321" s="55"/>
      <c r="H321" s="56"/>
      <c r="I321" s="304"/>
      <c r="J321" s="57"/>
      <c r="K321" s="58"/>
      <c r="L321" s="59"/>
      <c r="M321" s="58"/>
      <c r="N321" s="59"/>
      <c r="O321" s="58"/>
      <c r="P321" s="59"/>
      <c r="Q321" s="60"/>
      <c r="R321" s="315"/>
      <c r="S321" s="57"/>
      <c r="T321" s="58"/>
      <c r="U321" s="58"/>
      <c r="V321" s="60"/>
      <c r="W321" s="326"/>
      <c r="X321" s="58"/>
      <c r="Y321" s="59"/>
      <c r="Z321" s="58"/>
      <c r="AA321" s="59"/>
      <c r="AB321" s="60"/>
      <c r="AC321" s="61"/>
      <c r="AD321" s="62"/>
      <c r="AE321" s="62"/>
      <c r="AF321" s="63"/>
      <c r="AG321" s="318"/>
      <c r="AH321" s="60"/>
      <c r="AI321" s="476"/>
      <c r="AJ321" s="476"/>
      <c r="AK321" s="477"/>
      <c r="AL321" s="102"/>
      <c r="AM321" s="124" t="str">
        <f t="shared" si="322"/>
        <v xml:space="preserve"> </v>
      </c>
      <c r="AN321" s="97" t="str">
        <f t="shared" si="323"/>
        <v xml:space="preserve"> </v>
      </c>
      <c r="AO321" s="125"/>
      <c r="AP321" s="125"/>
      <c r="AQ321" s="125"/>
      <c r="AR321" s="125"/>
      <c r="AS321" s="125"/>
      <c r="AT321" s="122" t="e">
        <f t="shared" si="325"/>
        <v>#N/A</v>
      </c>
      <c r="AU321" s="125" t="e">
        <f t="shared" si="326"/>
        <v>#N/A</v>
      </c>
      <c r="AV321" s="126" t="str">
        <f t="shared" ca="1" si="266"/>
        <v/>
      </c>
      <c r="AW321" s="122" t="e">
        <f t="shared" ca="1" si="267"/>
        <v>#N/A</v>
      </c>
      <c r="AX321" s="127" t="e">
        <f t="shared" ca="1" si="268"/>
        <v>#N/A</v>
      </c>
      <c r="AY321" s="100" t="e">
        <f t="shared" si="327"/>
        <v>#N/A</v>
      </c>
      <c r="AZ321" s="127" t="e">
        <f t="shared" si="328"/>
        <v>#N/A</v>
      </c>
      <c r="BA321" s="125"/>
      <c r="BB321" s="125"/>
      <c r="BC321" s="129"/>
      <c r="BD321" s="125"/>
      <c r="BE321" s="125"/>
      <c r="BF321" s="125"/>
      <c r="BG321" s="125"/>
      <c r="BH321" s="125"/>
      <c r="BI321" s="125"/>
      <c r="BJ321" s="125"/>
      <c r="BK321" s="125"/>
      <c r="BL321" s="90"/>
      <c r="BM321" s="90"/>
      <c r="BN321" s="90"/>
      <c r="BO321" s="90"/>
      <c r="BP321" s="90"/>
    </row>
    <row r="322" spans="1:68" s="49" customFormat="1" ht="27.75" customHeight="1" thickBot="1" x14ac:dyDescent="0.25">
      <c r="A322" s="23">
        <f t="shared" si="324"/>
        <v>230</v>
      </c>
      <c r="B322" s="64"/>
      <c r="C322" s="65"/>
      <c r="D322" s="66"/>
      <c r="E322" s="67"/>
      <c r="F322" s="68"/>
      <c r="G322" s="69"/>
      <c r="H322" s="70"/>
      <c r="I322" s="305"/>
      <c r="J322" s="71"/>
      <c r="K322" s="72"/>
      <c r="L322" s="73"/>
      <c r="M322" s="72"/>
      <c r="N322" s="73"/>
      <c r="O322" s="72"/>
      <c r="P322" s="73"/>
      <c r="Q322" s="74"/>
      <c r="R322" s="316"/>
      <c r="S322" s="71"/>
      <c r="T322" s="72"/>
      <c r="U322" s="72"/>
      <c r="V322" s="74"/>
      <c r="W322" s="327"/>
      <c r="X322" s="72"/>
      <c r="Y322" s="73"/>
      <c r="Z322" s="72"/>
      <c r="AA322" s="73"/>
      <c r="AB322" s="74"/>
      <c r="AC322" s="75"/>
      <c r="AD322" s="76"/>
      <c r="AE322" s="76"/>
      <c r="AF322" s="77"/>
      <c r="AG322" s="319"/>
      <c r="AH322" s="74"/>
      <c r="AI322" s="480"/>
      <c r="AJ322" s="480"/>
      <c r="AK322" s="481"/>
      <c r="AL322" s="102"/>
      <c r="AM322" s="124" t="str">
        <f t="shared" si="322"/>
        <v xml:space="preserve"> </v>
      </c>
      <c r="AN322" s="97" t="str">
        <f t="shared" si="323"/>
        <v xml:space="preserve"> </v>
      </c>
      <c r="AO322" s="125"/>
      <c r="AP322" s="125"/>
      <c r="AQ322" s="125"/>
      <c r="AR322" s="125"/>
      <c r="AS322" s="125"/>
      <c r="AT322" s="122" t="e">
        <f t="shared" si="325"/>
        <v>#N/A</v>
      </c>
      <c r="AU322" s="125" t="e">
        <f t="shared" si="326"/>
        <v>#N/A</v>
      </c>
      <c r="AV322" s="126" t="str">
        <f t="shared" ca="1" si="266"/>
        <v/>
      </c>
      <c r="AW322" s="122" t="e">
        <f t="shared" ca="1" si="267"/>
        <v>#N/A</v>
      </c>
      <c r="AX322" s="127" t="e">
        <f t="shared" ca="1" si="268"/>
        <v>#N/A</v>
      </c>
      <c r="AY322" s="100" t="e">
        <f t="shared" si="327"/>
        <v>#N/A</v>
      </c>
      <c r="AZ322" s="127" t="e">
        <f t="shared" si="328"/>
        <v>#N/A</v>
      </c>
      <c r="BA322" s="125"/>
      <c r="BB322" s="125"/>
      <c r="BC322" s="129"/>
      <c r="BD322" s="125"/>
      <c r="BE322" s="125"/>
      <c r="BF322" s="125"/>
      <c r="BG322" s="125"/>
      <c r="BH322" s="125"/>
      <c r="BI322" s="125"/>
      <c r="BJ322" s="125"/>
      <c r="BK322" s="125"/>
      <c r="BL322" s="90"/>
      <c r="BM322" s="90"/>
      <c r="BN322" s="90"/>
      <c r="BO322" s="90"/>
      <c r="BP322" s="90"/>
    </row>
    <row r="323" spans="1:68" ht="4.5" customHeight="1" thickBot="1" x14ac:dyDescent="0.25">
      <c r="A323" s="89">
        <f>AK326</f>
        <v>23</v>
      </c>
      <c r="B323" s="271"/>
      <c r="C323" s="271"/>
      <c r="D323" s="271"/>
      <c r="E323" s="271"/>
      <c r="F323" s="271"/>
      <c r="G323" s="271"/>
      <c r="H323" s="271"/>
      <c r="I323" s="271"/>
      <c r="J323" s="309"/>
      <c r="K323" s="309"/>
      <c r="L323" s="309"/>
      <c r="M323" s="309"/>
      <c r="N323" s="309"/>
      <c r="O323" s="309"/>
      <c r="P323" s="309"/>
      <c r="Q323" s="309"/>
      <c r="R323" s="309"/>
      <c r="S323" s="324"/>
      <c r="T323" s="324"/>
      <c r="U323" s="324"/>
      <c r="V323" s="324"/>
      <c r="W323" s="324"/>
      <c r="X323" s="324"/>
      <c r="Y323" s="324"/>
      <c r="Z323" s="324"/>
      <c r="AA323" s="324"/>
      <c r="AB323" s="324"/>
      <c r="AC323" s="309"/>
      <c r="AD323" s="272"/>
      <c r="AE323" s="273"/>
      <c r="AF323" s="272"/>
      <c r="AG323" s="274"/>
      <c r="AH323" s="474"/>
      <c r="AI323" s="475"/>
      <c r="AJ323" s="475"/>
      <c r="AK323" s="475"/>
      <c r="AL323" s="33"/>
      <c r="AM323" s="33"/>
      <c r="AN323" s="33"/>
      <c r="AT323" s="122" t="e">
        <f t="shared" si="325"/>
        <v>#N/A</v>
      </c>
      <c r="AU323" s="125" t="e">
        <f t="shared" si="326"/>
        <v>#N/A</v>
      </c>
      <c r="AV323" s="126" t="str">
        <f t="shared" ca="1" si="266"/>
        <v/>
      </c>
      <c r="AW323" s="122" t="e">
        <f t="shared" ca="1" si="267"/>
        <v>#N/A</v>
      </c>
      <c r="AX323" s="127" t="e">
        <f t="shared" ca="1" si="268"/>
        <v>#N/A</v>
      </c>
      <c r="AY323" s="100" t="e">
        <f t="shared" si="327"/>
        <v>#N/A</v>
      </c>
      <c r="AZ323" s="127" t="e">
        <f t="shared" si="328"/>
        <v>#N/A</v>
      </c>
      <c r="BC323" s="129"/>
    </row>
    <row r="324" spans="1:68" ht="26.25" customHeight="1" x14ac:dyDescent="0.2">
      <c r="A324" s="180">
        <f>A310+1</f>
        <v>23</v>
      </c>
      <c r="B324" s="501"/>
      <c r="C324" s="501"/>
      <c r="D324" s="501"/>
      <c r="E324" s="502"/>
      <c r="F324" s="493" t="str">
        <f>F310</f>
        <v>TOTAL DE ESTA PÁGINA</v>
      </c>
      <c r="G324" s="494"/>
      <c r="H324" s="495"/>
      <c r="I324" s="348" t="str">
        <f t="shared" ref="I324:Q324" si="329">IF(SUM(I313:I323)=0," ",SUM(I313:I323))</f>
        <v xml:space="preserve"> </v>
      </c>
      <c r="J324" s="349" t="str">
        <f t="shared" si="329"/>
        <v xml:space="preserve"> </v>
      </c>
      <c r="K324" s="350" t="str">
        <f t="shared" si="329"/>
        <v xml:space="preserve"> </v>
      </c>
      <c r="L324" s="351" t="str">
        <f t="shared" si="329"/>
        <v xml:space="preserve"> </v>
      </c>
      <c r="M324" s="350" t="str">
        <f t="shared" si="329"/>
        <v xml:space="preserve"> </v>
      </c>
      <c r="N324" s="351" t="str">
        <f t="shared" si="329"/>
        <v xml:space="preserve"> </v>
      </c>
      <c r="O324" s="350" t="str">
        <f t="shared" si="329"/>
        <v xml:space="preserve"> </v>
      </c>
      <c r="P324" s="351" t="str">
        <f t="shared" si="329"/>
        <v xml:space="preserve"> </v>
      </c>
      <c r="Q324" s="352" t="str">
        <f t="shared" si="329"/>
        <v xml:space="preserve"> </v>
      </c>
      <c r="R324" s="353"/>
      <c r="S324" s="349" t="str">
        <f t="shared" ref="S324:AB324" si="330">IF(SUM(S313:S323)=0," ",SUM(S313:S323))</f>
        <v xml:space="preserve"> </v>
      </c>
      <c r="T324" s="350" t="str">
        <f t="shared" si="330"/>
        <v xml:space="preserve"> </v>
      </c>
      <c r="U324" s="350" t="str">
        <f t="shared" si="330"/>
        <v xml:space="preserve"> </v>
      </c>
      <c r="V324" s="350" t="str">
        <f t="shared" si="330"/>
        <v xml:space="preserve"> </v>
      </c>
      <c r="W324" s="351" t="str">
        <f t="shared" si="330"/>
        <v xml:space="preserve"> </v>
      </c>
      <c r="X324" s="350" t="str">
        <f t="shared" si="330"/>
        <v xml:space="preserve"> </v>
      </c>
      <c r="Y324" s="351" t="str">
        <f t="shared" si="330"/>
        <v xml:space="preserve"> </v>
      </c>
      <c r="Z324" s="350" t="str">
        <f t="shared" si="330"/>
        <v xml:space="preserve"> </v>
      </c>
      <c r="AA324" s="351" t="str">
        <f t="shared" si="330"/>
        <v xml:space="preserve"> </v>
      </c>
      <c r="AB324" s="352" t="str">
        <f t="shared" si="330"/>
        <v xml:space="preserve"> </v>
      </c>
      <c r="AC324" s="354" t="str">
        <f>IF(SUM(AC313:AC322)=0," ",SUM(AC313:AC322))</f>
        <v xml:space="preserve"> </v>
      </c>
      <c r="AD324" s="355" t="str">
        <f>IF(SUM(AD313:AD322)=0," ",SUM(AD313:AD322))</f>
        <v xml:space="preserve"> </v>
      </c>
      <c r="AE324" s="355" t="str">
        <f>IF(SUM(AE313:AE322)=0," ",SUM(AE313:AE322))</f>
        <v xml:space="preserve"> </v>
      </c>
      <c r="AF324" s="356" t="str">
        <f>IF(SUM(AF313:AF322)=0," ",SUM(AF313:AF322))</f>
        <v xml:space="preserve"> </v>
      </c>
      <c r="AG324" s="357" t="str">
        <f>IF(SUM(AG313:AG322)=0," ",SUM(AG313:AG322))</f>
        <v xml:space="preserve"> </v>
      </c>
      <c r="AH324" s="482" t="str">
        <f>AH310</f>
        <v>Certifico que todos los datos en esta
bitácora son fidedignos</v>
      </c>
      <c r="AI324" s="483"/>
      <c r="AJ324" s="483"/>
      <c r="AK324" s="484"/>
      <c r="AL324" s="131"/>
      <c r="AM324" s="131"/>
      <c r="AN324" s="131"/>
      <c r="AT324" s="122" t="e">
        <f t="shared" si="325"/>
        <v>#N/A</v>
      </c>
      <c r="AU324" s="125" t="e">
        <f t="shared" si="326"/>
        <v>#N/A</v>
      </c>
      <c r="AV324" s="126" t="str">
        <f t="shared" ca="1" si="266"/>
        <v/>
      </c>
      <c r="AW324" s="122" t="e">
        <f t="shared" ca="1" si="267"/>
        <v>#N/A</v>
      </c>
      <c r="AX324" s="127" t="e">
        <f t="shared" ca="1" si="268"/>
        <v>#N/A</v>
      </c>
      <c r="AY324" s="100" t="e">
        <f t="shared" si="327"/>
        <v>#N/A</v>
      </c>
      <c r="AZ324" s="127" t="e">
        <f t="shared" si="328"/>
        <v>#N/A</v>
      </c>
      <c r="BA324" s="88"/>
      <c r="BC324" s="129"/>
    </row>
    <row r="325" spans="1:68" ht="26.25" customHeight="1" x14ac:dyDescent="0.2">
      <c r="A325" s="499"/>
      <c r="B325" s="503"/>
      <c r="C325" s="503"/>
      <c r="D325" s="503"/>
      <c r="E325" s="504"/>
      <c r="F325" s="496" t="str">
        <f>F311</f>
        <v>TOTAL PÁGINA ANTERIOR</v>
      </c>
      <c r="G325" s="497"/>
      <c r="H325" s="498"/>
      <c r="I325" s="358">
        <f>I312</f>
        <v>6.25</v>
      </c>
      <c r="J325" s="359">
        <f t="shared" ref="J325:Q325" si="331">J312</f>
        <v>6.25</v>
      </c>
      <c r="K325" s="360" t="str">
        <f t="shared" si="331"/>
        <v xml:space="preserve"> </v>
      </c>
      <c r="L325" s="361" t="str">
        <f t="shared" si="331"/>
        <v xml:space="preserve"> </v>
      </c>
      <c r="M325" s="360" t="str">
        <f t="shared" si="331"/>
        <v xml:space="preserve"> </v>
      </c>
      <c r="N325" s="361" t="str">
        <f t="shared" si="331"/>
        <v xml:space="preserve"> </v>
      </c>
      <c r="O325" s="360" t="str">
        <f t="shared" si="331"/>
        <v xml:space="preserve"> </v>
      </c>
      <c r="P325" s="361" t="str">
        <f t="shared" si="331"/>
        <v xml:space="preserve"> </v>
      </c>
      <c r="Q325" s="362" t="str">
        <f t="shared" si="331"/>
        <v xml:space="preserve"> </v>
      </c>
      <c r="R325" s="363"/>
      <c r="S325" s="359" t="str">
        <f t="shared" ref="S325:AG325" si="332">S312</f>
        <v xml:space="preserve"> </v>
      </c>
      <c r="T325" s="360">
        <f t="shared" si="332"/>
        <v>8.75</v>
      </c>
      <c r="U325" s="360">
        <f t="shared" si="332"/>
        <v>10</v>
      </c>
      <c r="V325" s="360">
        <f t="shared" si="332"/>
        <v>2.5</v>
      </c>
      <c r="W325" s="361" t="str">
        <f t="shared" si="332"/>
        <v xml:space="preserve"> </v>
      </c>
      <c r="X325" s="360" t="str">
        <f t="shared" si="332"/>
        <v xml:space="preserve"> </v>
      </c>
      <c r="Y325" s="361">
        <f t="shared" si="332"/>
        <v>2.5</v>
      </c>
      <c r="Z325" s="360" t="str">
        <f t="shared" si="332"/>
        <v xml:space="preserve"> </v>
      </c>
      <c r="AA325" s="361">
        <f t="shared" si="332"/>
        <v>3.75</v>
      </c>
      <c r="AB325" s="362" t="str">
        <f t="shared" si="332"/>
        <v xml:space="preserve"> </v>
      </c>
      <c r="AC325" s="364">
        <f t="shared" si="332"/>
        <v>9</v>
      </c>
      <c r="AD325" s="365" t="str">
        <f t="shared" si="332"/>
        <v xml:space="preserve"> </v>
      </c>
      <c r="AE325" s="365">
        <f t="shared" si="332"/>
        <v>9</v>
      </c>
      <c r="AF325" s="366" t="str">
        <f t="shared" si="332"/>
        <v xml:space="preserve"> </v>
      </c>
      <c r="AG325" s="367">
        <f t="shared" si="332"/>
        <v>11</v>
      </c>
      <c r="AH325" s="487"/>
      <c r="AI325" s="488"/>
      <c r="AJ325" s="488"/>
      <c r="AK325" s="489"/>
      <c r="AL325" s="131"/>
      <c r="AM325" s="131"/>
      <c r="AN325" s="131"/>
      <c r="AT325" s="122" t="e">
        <f t="shared" ref="AT325:AT334" si="333">IF(ISBLANK($B453),NA(),$B453)</f>
        <v>#N/A</v>
      </c>
      <c r="AU325" s="125" t="e">
        <f t="shared" ref="AU325:AU334" si="334">IF(ISBLANK($I453),NA(),$I453)</f>
        <v>#N/A</v>
      </c>
      <c r="AV325" s="126" t="str">
        <f t="shared" ref="AV325:AV388" ca="1" si="335">IFERROR($AT$3-AT325,"")</f>
        <v/>
      </c>
      <c r="AW325" s="122" t="e">
        <f t="shared" ref="AW325:AW388" ca="1" si="336">IF(AV325&gt;730,NA(),AT325)</f>
        <v>#N/A</v>
      </c>
      <c r="AX325" s="127" t="e">
        <f t="shared" ref="AX325:AX388" ca="1" si="337">IF(AV325&gt;730,NA(),AU325)</f>
        <v>#N/A</v>
      </c>
      <c r="AY325" s="100" t="e">
        <f>IF(S453=0,NA(),S453)</f>
        <v>#N/A</v>
      </c>
      <c r="AZ325" s="127" t="e">
        <f>IF(V453=0,NA(),V453)</f>
        <v>#N/A</v>
      </c>
      <c r="BA325" s="88"/>
      <c r="BC325" s="129"/>
    </row>
    <row r="326" spans="1:68" ht="26.25" customHeight="1" thickBot="1" x14ac:dyDescent="0.25">
      <c r="A326" s="500"/>
      <c r="B326" s="505" t="str">
        <f>B312</f>
        <v>Entidad que certifica Hrs. de vuelo
TIMBRE Y FIRMA</v>
      </c>
      <c r="C326" s="505"/>
      <c r="D326" s="505"/>
      <c r="E326" s="506"/>
      <c r="F326" s="490" t="str">
        <f>F312</f>
        <v>TOTAL A LA FECHA</v>
      </c>
      <c r="G326" s="491"/>
      <c r="H326" s="492"/>
      <c r="I326" s="31">
        <f t="shared" ref="I326:Q326" si="338">IF(SUM(I324:I325)=0," ",SUM(I324:I325))</f>
        <v>6.25</v>
      </c>
      <c r="J326" s="27">
        <f t="shared" si="338"/>
        <v>6.25</v>
      </c>
      <c r="K326" s="24" t="str">
        <f t="shared" si="338"/>
        <v xml:space="preserve"> </v>
      </c>
      <c r="L326" s="25" t="str">
        <f t="shared" si="338"/>
        <v xml:space="preserve"> </v>
      </c>
      <c r="M326" s="24" t="str">
        <f t="shared" si="338"/>
        <v xml:space="preserve"> </v>
      </c>
      <c r="N326" s="25" t="str">
        <f t="shared" si="338"/>
        <v xml:space="preserve"> </v>
      </c>
      <c r="O326" s="24" t="str">
        <f t="shared" si="338"/>
        <v xml:space="preserve"> </v>
      </c>
      <c r="P326" s="25" t="str">
        <f t="shared" si="338"/>
        <v xml:space="preserve"> </v>
      </c>
      <c r="Q326" s="26" t="str">
        <f t="shared" si="338"/>
        <v xml:space="preserve"> </v>
      </c>
      <c r="R326" s="321"/>
      <c r="S326" s="27" t="str">
        <f t="shared" ref="S326:AG326" si="339">IF(SUM(S324:S325)=0," ",SUM(S324:S325))</f>
        <v xml:space="preserve"> </v>
      </c>
      <c r="T326" s="24">
        <f t="shared" si="339"/>
        <v>8.75</v>
      </c>
      <c r="U326" s="24">
        <f t="shared" si="339"/>
        <v>10</v>
      </c>
      <c r="V326" s="24">
        <f t="shared" si="339"/>
        <v>2.5</v>
      </c>
      <c r="W326" s="25" t="str">
        <f t="shared" si="339"/>
        <v xml:space="preserve"> </v>
      </c>
      <c r="X326" s="24" t="str">
        <f t="shared" si="339"/>
        <v xml:space="preserve"> </v>
      </c>
      <c r="Y326" s="25">
        <f t="shared" si="339"/>
        <v>2.5</v>
      </c>
      <c r="Z326" s="24" t="str">
        <f t="shared" si="339"/>
        <v xml:space="preserve"> </v>
      </c>
      <c r="AA326" s="25">
        <f t="shared" si="339"/>
        <v>3.75</v>
      </c>
      <c r="AB326" s="26" t="str">
        <f t="shared" si="339"/>
        <v xml:space="preserve"> </v>
      </c>
      <c r="AC326" s="323">
        <f t="shared" si="339"/>
        <v>9</v>
      </c>
      <c r="AD326" s="28" t="str">
        <f t="shared" si="339"/>
        <v xml:space="preserve"> </v>
      </c>
      <c r="AE326" s="28">
        <f t="shared" si="339"/>
        <v>9</v>
      </c>
      <c r="AF326" s="30" t="str">
        <f t="shared" si="339"/>
        <v xml:space="preserve"> </v>
      </c>
      <c r="AG326" s="32">
        <f t="shared" si="339"/>
        <v>11</v>
      </c>
      <c r="AH326" s="485" t="str">
        <f>AH312</f>
        <v>_____________________________
FIRMA PILOTO</v>
      </c>
      <c r="AI326" s="486"/>
      <c r="AJ326" s="486"/>
      <c r="AK326" s="181">
        <f>A324</f>
        <v>23</v>
      </c>
      <c r="AL326" s="132"/>
      <c r="AM326" s="132"/>
      <c r="AN326" s="132"/>
      <c r="AT326" s="122" t="e">
        <f t="shared" si="333"/>
        <v>#N/A</v>
      </c>
      <c r="AU326" s="125" t="e">
        <f t="shared" si="334"/>
        <v>#N/A</v>
      </c>
      <c r="AV326" s="126" t="str">
        <f t="shared" ca="1" si="335"/>
        <v/>
      </c>
      <c r="AW326" s="122" t="e">
        <f t="shared" ca="1" si="336"/>
        <v>#N/A</v>
      </c>
      <c r="AX326" s="127" t="e">
        <f t="shared" ca="1" si="337"/>
        <v>#N/A</v>
      </c>
      <c r="AY326" s="100" t="e">
        <f t="shared" ref="AY326:AY334" si="340">IF(S454=0,NA(),S454)</f>
        <v>#N/A</v>
      </c>
      <c r="AZ326" s="127" t="e">
        <f t="shared" ref="AZ326:AZ332" si="341">IF(V454=0,NA(),V454)</f>
        <v>#N/A</v>
      </c>
      <c r="BA326" s="88"/>
      <c r="BC326" s="129"/>
    </row>
    <row r="327" spans="1:68" s="49" customFormat="1" ht="27.75" customHeight="1" x14ac:dyDescent="0.2">
      <c r="A327" s="29">
        <f>A322+1</f>
        <v>231</v>
      </c>
      <c r="B327" s="39"/>
      <c r="C327" s="40"/>
      <c r="D327" s="41"/>
      <c r="E327" s="42"/>
      <c r="F327" s="43"/>
      <c r="G327" s="44"/>
      <c r="H327" s="45"/>
      <c r="I327" s="310"/>
      <c r="J327" s="306"/>
      <c r="K327" s="307"/>
      <c r="L327" s="308"/>
      <c r="M327" s="307"/>
      <c r="N327" s="308"/>
      <c r="O327" s="307"/>
      <c r="P327" s="308"/>
      <c r="Q327" s="167"/>
      <c r="R327" s="314"/>
      <c r="S327" s="46"/>
      <c r="T327" s="47"/>
      <c r="U327" s="47"/>
      <c r="V327" s="48"/>
      <c r="W327" s="325"/>
      <c r="X327" s="307"/>
      <c r="Y327" s="308"/>
      <c r="Z327" s="307"/>
      <c r="AA327" s="308"/>
      <c r="AB327" s="167"/>
      <c r="AC327" s="311"/>
      <c r="AD327" s="312"/>
      <c r="AE327" s="312"/>
      <c r="AF327" s="313"/>
      <c r="AG327" s="317"/>
      <c r="AH327" s="167"/>
      <c r="AI327" s="478"/>
      <c r="AJ327" s="478"/>
      <c r="AK327" s="479"/>
      <c r="AL327" s="102"/>
      <c r="AM327" s="124" t="str">
        <f t="shared" ref="AM327:AM336" si="342">IF(B327=0," ",TEXT(B327,"MMM"))</f>
        <v xml:space="preserve"> </v>
      </c>
      <c r="AN327" s="97" t="str">
        <f t="shared" ref="AN327:AN336" si="343">IF(B327=0," ",YEAR(B327))</f>
        <v xml:space="preserve"> </v>
      </c>
      <c r="AO327" s="125"/>
      <c r="AP327" s="125"/>
      <c r="AQ327" s="125"/>
      <c r="AR327" s="125"/>
      <c r="AS327" s="125"/>
      <c r="AT327" s="122" t="e">
        <f t="shared" si="333"/>
        <v>#N/A</v>
      </c>
      <c r="AU327" s="125" t="e">
        <f t="shared" si="334"/>
        <v>#N/A</v>
      </c>
      <c r="AV327" s="126" t="str">
        <f t="shared" ca="1" si="335"/>
        <v/>
      </c>
      <c r="AW327" s="122" t="e">
        <f t="shared" ca="1" si="336"/>
        <v>#N/A</v>
      </c>
      <c r="AX327" s="127" t="e">
        <f t="shared" ca="1" si="337"/>
        <v>#N/A</v>
      </c>
      <c r="AY327" s="100" t="e">
        <f t="shared" si="340"/>
        <v>#N/A</v>
      </c>
      <c r="AZ327" s="127" t="e">
        <f t="shared" si="341"/>
        <v>#N/A</v>
      </c>
      <c r="BA327" s="88"/>
      <c r="BB327" s="125"/>
      <c r="BC327" s="129"/>
      <c r="BD327" s="125"/>
      <c r="BE327" s="125"/>
      <c r="BF327" s="125"/>
      <c r="BG327" s="125"/>
      <c r="BH327" s="125"/>
      <c r="BI327" s="125"/>
      <c r="BJ327" s="125"/>
      <c r="BK327" s="125"/>
      <c r="BL327" s="90"/>
      <c r="BM327" s="90"/>
      <c r="BN327" s="90"/>
      <c r="BO327" s="90"/>
      <c r="BP327" s="90"/>
    </row>
    <row r="328" spans="1:68" s="49" customFormat="1" ht="27.75" customHeight="1" x14ac:dyDescent="0.2">
      <c r="A328" s="22">
        <f>A327+1</f>
        <v>232</v>
      </c>
      <c r="B328" s="50"/>
      <c r="C328" s="51"/>
      <c r="D328" s="52"/>
      <c r="E328" s="53"/>
      <c r="F328" s="54"/>
      <c r="G328" s="55"/>
      <c r="H328" s="56"/>
      <c r="I328" s="304"/>
      <c r="J328" s="57"/>
      <c r="K328" s="58"/>
      <c r="L328" s="59"/>
      <c r="M328" s="58"/>
      <c r="N328" s="59"/>
      <c r="O328" s="58"/>
      <c r="P328" s="59"/>
      <c r="Q328" s="60"/>
      <c r="R328" s="315"/>
      <c r="S328" s="57"/>
      <c r="T328" s="58"/>
      <c r="U328" s="58"/>
      <c r="V328" s="60"/>
      <c r="W328" s="326"/>
      <c r="X328" s="58"/>
      <c r="Y328" s="59"/>
      <c r="Z328" s="58"/>
      <c r="AA328" s="59"/>
      <c r="AB328" s="60"/>
      <c r="AC328" s="61"/>
      <c r="AD328" s="62"/>
      <c r="AE328" s="62"/>
      <c r="AF328" s="63"/>
      <c r="AG328" s="318"/>
      <c r="AH328" s="60"/>
      <c r="AI328" s="476"/>
      <c r="AJ328" s="476"/>
      <c r="AK328" s="477"/>
      <c r="AL328" s="102"/>
      <c r="AM328" s="124" t="str">
        <f t="shared" si="342"/>
        <v xml:space="preserve"> </v>
      </c>
      <c r="AN328" s="97" t="str">
        <f t="shared" si="343"/>
        <v xml:space="preserve"> </v>
      </c>
      <c r="AO328" s="125"/>
      <c r="AP328" s="125"/>
      <c r="AQ328" s="125"/>
      <c r="AR328" s="125"/>
      <c r="AS328" s="125"/>
      <c r="AT328" s="122" t="e">
        <f t="shared" si="333"/>
        <v>#N/A</v>
      </c>
      <c r="AU328" s="125" t="e">
        <f t="shared" si="334"/>
        <v>#N/A</v>
      </c>
      <c r="AV328" s="126" t="str">
        <f t="shared" ca="1" si="335"/>
        <v/>
      </c>
      <c r="AW328" s="122" t="e">
        <f t="shared" ca="1" si="336"/>
        <v>#N/A</v>
      </c>
      <c r="AX328" s="127" t="e">
        <f t="shared" ca="1" si="337"/>
        <v>#N/A</v>
      </c>
      <c r="AY328" s="100" t="e">
        <f t="shared" si="340"/>
        <v>#N/A</v>
      </c>
      <c r="AZ328" s="127" t="e">
        <f t="shared" si="341"/>
        <v>#N/A</v>
      </c>
      <c r="BA328" s="88"/>
      <c r="BB328" s="125"/>
      <c r="BC328" s="129"/>
      <c r="BD328" s="125"/>
      <c r="BE328" s="125"/>
      <c r="BF328" s="125"/>
      <c r="BG328" s="125"/>
      <c r="BH328" s="125"/>
      <c r="BI328" s="125"/>
      <c r="BJ328" s="125"/>
      <c r="BK328" s="125"/>
      <c r="BL328" s="90"/>
      <c r="BM328" s="90"/>
      <c r="BN328" s="90"/>
      <c r="BO328" s="90"/>
      <c r="BP328" s="90"/>
    </row>
    <row r="329" spans="1:68" s="49" customFormat="1" ht="27.75" customHeight="1" x14ac:dyDescent="0.2">
      <c r="A329" s="22">
        <f t="shared" ref="A329:A336" si="344">A328+1</f>
        <v>233</v>
      </c>
      <c r="B329" s="50"/>
      <c r="C329" s="51"/>
      <c r="D329" s="52"/>
      <c r="E329" s="53"/>
      <c r="F329" s="54"/>
      <c r="G329" s="55"/>
      <c r="H329" s="56"/>
      <c r="I329" s="304"/>
      <c r="J329" s="57"/>
      <c r="K329" s="58"/>
      <c r="L329" s="59"/>
      <c r="M329" s="58"/>
      <c r="N329" s="59"/>
      <c r="O329" s="58"/>
      <c r="P329" s="59"/>
      <c r="Q329" s="60"/>
      <c r="R329" s="315"/>
      <c r="S329" s="57"/>
      <c r="T329" s="58"/>
      <c r="U329" s="58"/>
      <c r="V329" s="60"/>
      <c r="W329" s="326"/>
      <c r="X329" s="58"/>
      <c r="Y329" s="59"/>
      <c r="Z329" s="58"/>
      <c r="AA329" s="59"/>
      <c r="AB329" s="60"/>
      <c r="AC329" s="61"/>
      <c r="AD329" s="62"/>
      <c r="AE329" s="62"/>
      <c r="AF329" s="63"/>
      <c r="AG329" s="318"/>
      <c r="AH329" s="60"/>
      <c r="AI329" s="476"/>
      <c r="AJ329" s="476"/>
      <c r="AK329" s="477"/>
      <c r="AL329" s="102"/>
      <c r="AM329" s="124" t="str">
        <f t="shared" si="342"/>
        <v xml:space="preserve"> </v>
      </c>
      <c r="AN329" s="97" t="str">
        <f t="shared" si="343"/>
        <v xml:space="preserve"> </v>
      </c>
      <c r="AO329" s="125"/>
      <c r="AP329" s="125"/>
      <c r="AQ329" s="125"/>
      <c r="AR329" s="125"/>
      <c r="AS329" s="125"/>
      <c r="AT329" s="122" t="e">
        <f t="shared" si="333"/>
        <v>#N/A</v>
      </c>
      <c r="AU329" s="125" t="e">
        <f t="shared" si="334"/>
        <v>#N/A</v>
      </c>
      <c r="AV329" s="126" t="str">
        <f t="shared" ca="1" si="335"/>
        <v/>
      </c>
      <c r="AW329" s="122" t="e">
        <f t="shared" ca="1" si="336"/>
        <v>#N/A</v>
      </c>
      <c r="AX329" s="127" t="e">
        <f t="shared" ca="1" si="337"/>
        <v>#N/A</v>
      </c>
      <c r="AY329" s="100" t="e">
        <f t="shared" si="340"/>
        <v>#N/A</v>
      </c>
      <c r="AZ329" s="127" t="e">
        <f t="shared" si="341"/>
        <v>#N/A</v>
      </c>
      <c r="BA329" s="88"/>
      <c r="BB329" s="125"/>
      <c r="BC329" s="129"/>
      <c r="BD329" s="125"/>
      <c r="BE329" s="125"/>
      <c r="BF329" s="125"/>
      <c r="BG329" s="125"/>
      <c r="BH329" s="125"/>
      <c r="BI329" s="125"/>
      <c r="BJ329" s="125"/>
      <c r="BK329" s="125"/>
      <c r="BL329" s="90"/>
      <c r="BM329" s="90"/>
      <c r="BN329" s="90"/>
      <c r="BO329" s="90"/>
      <c r="BP329" s="90"/>
    </row>
    <row r="330" spans="1:68" s="49" customFormat="1" ht="27.75" customHeight="1" x14ac:dyDescent="0.2">
      <c r="A330" s="22">
        <f t="shared" si="344"/>
        <v>234</v>
      </c>
      <c r="B330" s="50"/>
      <c r="C330" s="51"/>
      <c r="D330" s="52"/>
      <c r="E330" s="53"/>
      <c r="F330" s="54"/>
      <c r="G330" s="55"/>
      <c r="H330" s="56"/>
      <c r="I330" s="304"/>
      <c r="J330" s="57"/>
      <c r="K330" s="58"/>
      <c r="L330" s="59"/>
      <c r="M330" s="58"/>
      <c r="N330" s="59"/>
      <c r="O330" s="58"/>
      <c r="P330" s="59"/>
      <c r="Q330" s="60"/>
      <c r="R330" s="315"/>
      <c r="S330" s="57"/>
      <c r="T330" s="58"/>
      <c r="U330" s="58"/>
      <c r="V330" s="60"/>
      <c r="W330" s="326"/>
      <c r="X330" s="58"/>
      <c r="Y330" s="59"/>
      <c r="Z330" s="58"/>
      <c r="AA330" s="59"/>
      <c r="AB330" s="60"/>
      <c r="AC330" s="61"/>
      <c r="AD330" s="62"/>
      <c r="AE330" s="62"/>
      <c r="AF330" s="63"/>
      <c r="AG330" s="318"/>
      <c r="AH330" s="60"/>
      <c r="AI330" s="476"/>
      <c r="AJ330" s="476"/>
      <c r="AK330" s="477"/>
      <c r="AL330" s="102"/>
      <c r="AM330" s="124" t="str">
        <f t="shared" si="342"/>
        <v xml:space="preserve"> </v>
      </c>
      <c r="AN330" s="97" t="str">
        <f t="shared" si="343"/>
        <v xml:space="preserve"> </v>
      </c>
      <c r="AO330" s="125"/>
      <c r="AP330" s="125"/>
      <c r="AQ330" s="125"/>
      <c r="AR330" s="125"/>
      <c r="AS330" s="125"/>
      <c r="AT330" s="122" t="e">
        <f t="shared" si="333"/>
        <v>#N/A</v>
      </c>
      <c r="AU330" s="125" t="e">
        <f t="shared" si="334"/>
        <v>#N/A</v>
      </c>
      <c r="AV330" s="126" t="str">
        <f t="shared" ca="1" si="335"/>
        <v/>
      </c>
      <c r="AW330" s="122" t="e">
        <f t="shared" ca="1" si="336"/>
        <v>#N/A</v>
      </c>
      <c r="AX330" s="127" t="e">
        <f t="shared" ca="1" si="337"/>
        <v>#N/A</v>
      </c>
      <c r="AY330" s="100" t="e">
        <f t="shared" si="340"/>
        <v>#N/A</v>
      </c>
      <c r="AZ330" s="127" t="e">
        <f t="shared" si="341"/>
        <v>#N/A</v>
      </c>
      <c r="BA330" s="88"/>
      <c r="BB330" s="125"/>
      <c r="BC330" s="129"/>
      <c r="BD330" s="125"/>
      <c r="BE330" s="125"/>
      <c r="BF330" s="125"/>
      <c r="BG330" s="125"/>
      <c r="BH330" s="125"/>
      <c r="BI330" s="125"/>
      <c r="BJ330" s="125"/>
      <c r="BK330" s="125"/>
      <c r="BL330" s="90"/>
      <c r="BM330" s="90"/>
      <c r="BN330" s="90"/>
      <c r="BO330" s="90"/>
      <c r="BP330" s="90"/>
    </row>
    <row r="331" spans="1:68" s="49" customFormat="1" ht="27.75" customHeight="1" x14ac:dyDescent="0.2">
      <c r="A331" s="22">
        <f t="shared" si="344"/>
        <v>235</v>
      </c>
      <c r="B331" s="50"/>
      <c r="C331" s="51"/>
      <c r="D331" s="52"/>
      <c r="E331" s="53"/>
      <c r="F331" s="54"/>
      <c r="G331" s="55"/>
      <c r="H331" s="56"/>
      <c r="I331" s="304"/>
      <c r="J331" s="57"/>
      <c r="K331" s="58"/>
      <c r="L331" s="59"/>
      <c r="M331" s="58"/>
      <c r="N331" s="59"/>
      <c r="O331" s="58"/>
      <c r="P331" s="59"/>
      <c r="Q331" s="60"/>
      <c r="R331" s="315"/>
      <c r="S331" s="57"/>
      <c r="T331" s="58"/>
      <c r="U331" s="58"/>
      <c r="V331" s="60"/>
      <c r="W331" s="326"/>
      <c r="X331" s="58"/>
      <c r="Y331" s="59"/>
      <c r="Z331" s="58"/>
      <c r="AA331" s="59"/>
      <c r="AB331" s="60"/>
      <c r="AC331" s="61"/>
      <c r="AD331" s="62"/>
      <c r="AE331" s="62"/>
      <c r="AF331" s="63"/>
      <c r="AG331" s="318"/>
      <c r="AH331" s="60"/>
      <c r="AI331" s="476"/>
      <c r="AJ331" s="476"/>
      <c r="AK331" s="477"/>
      <c r="AL331" s="102"/>
      <c r="AM331" s="124" t="str">
        <f t="shared" si="342"/>
        <v xml:space="preserve"> </v>
      </c>
      <c r="AN331" s="97" t="str">
        <f t="shared" si="343"/>
        <v xml:space="preserve"> </v>
      </c>
      <c r="AO331" s="125"/>
      <c r="AP331" s="125"/>
      <c r="AQ331" s="125"/>
      <c r="AR331" s="125"/>
      <c r="AS331" s="125"/>
      <c r="AT331" s="122" t="e">
        <f t="shared" si="333"/>
        <v>#N/A</v>
      </c>
      <c r="AU331" s="125" t="e">
        <f t="shared" si="334"/>
        <v>#N/A</v>
      </c>
      <c r="AV331" s="126" t="str">
        <f t="shared" ca="1" si="335"/>
        <v/>
      </c>
      <c r="AW331" s="122" t="e">
        <f t="shared" ca="1" si="336"/>
        <v>#N/A</v>
      </c>
      <c r="AX331" s="127" t="e">
        <f t="shared" ca="1" si="337"/>
        <v>#N/A</v>
      </c>
      <c r="AY331" s="100" t="e">
        <f t="shared" si="340"/>
        <v>#N/A</v>
      </c>
      <c r="AZ331" s="127" t="e">
        <f t="shared" si="341"/>
        <v>#N/A</v>
      </c>
      <c r="BA331" s="88"/>
      <c r="BB331" s="125"/>
      <c r="BC331" s="129"/>
      <c r="BD331" s="125"/>
      <c r="BE331" s="125"/>
      <c r="BF331" s="125"/>
      <c r="BG331" s="125"/>
      <c r="BH331" s="125"/>
      <c r="BI331" s="125"/>
      <c r="BJ331" s="125"/>
      <c r="BK331" s="125"/>
      <c r="BL331" s="90"/>
      <c r="BM331" s="90"/>
      <c r="BN331" s="90"/>
      <c r="BO331" s="90"/>
      <c r="BP331" s="90"/>
    </row>
    <row r="332" spans="1:68" s="49" customFormat="1" ht="27.75" customHeight="1" x14ac:dyDescent="0.2">
      <c r="A332" s="22">
        <f t="shared" si="344"/>
        <v>236</v>
      </c>
      <c r="B332" s="50"/>
      <c r="C332" s="51"/>
      <c r="D332" s="52"/>
      <c r="E332" s="53"/>
      <c r="F332" s="54"/>
      <c r="G332" s="55"/>
      <c r="H332" s="56"/>
      <c r="I332" s="304"/>
      <c r="J332" s="57"/>
      <c r="K332" s="58"/>
      <c r="L332" s="59"/>
      <c r="M332" s="58"/>
      <c r="N332" s="59"/>
      <c r="O332" s="58"/>
      <c r="P332" s="59"/>
      <c r="Q332" s="60"/>
      <c r="R332" s="315"/>
      <c r="S332" s="57"/>
      <c r="T332" s="58"/>
      <c r="U332" s="58"/>
      <c r="V332" s="60"/>
      <c r="W332" s="326"/>
      <c r="X332" s="58"/>
      <c r="Y332" s="59"/>
      <c r="Z332" s="58"/>
      <c r="AA332" s="59"/>
      <c r="AB332" s="60"/>
      <c r="AC332" s="61"/>
      <c r="AD332" s="62"/>
      <c r="AE332" s="62"/>
      <c r="AF332" s="63"/>
      <c r="AG332" s="318"/>
      <c r="AH332" s="60"/>
      <c r="AI332" s="476"/>
      <c r="AJ332" s="476"/>
      <c r="AK332" s="477"/>
      <c r="AL332" s="102"/>
      <c r="AM332" s="124" t="str">
        <f t="shared" si="342"/>
        <v xml:space="preserve"> </v>
      </c>
      <c r="AN332" s="97" t="str">
        <f t="shared" si="343"/>
        <v xml:space="preserve"> </v>
      </c>
      <c r="AO332" s="125"/>
      <c r="AP332" s="125"/>
      <c r="AQ332" s="125"/>
      <c r="AR332" s="125"/>
      <c r="AS332" s="125"/>
      <c r="AT332" s="122" t="e">
        <f t="shared" si="333"/>
        <v>#N/A</v>
      </c>
      <c r="AU332" s="125" t="e">
        <f t="shared" si="334"/>
        <v>#N/A</v>
      </c>
      <c r="AV332" s="126" t="str">
        <f t="shared" ca="1" si="335"/>
        <v/>
      </c>
      <c r="AW332" s="122" t="e">
        <f t="shared" ca="1" si="336"/>
        <v>#N/A</v>
      </c>
      <c r="AX332" s="127" t="e">
        <f t="shared" ca="1" si="337"/>
        <v>#N/A</v>
      </c>
      <c r="AY332" s="100" t="e">
        <f t="shared" si="340"/>
        <v>#N/A</v>
      </c>
      <c r="AZ332" s="127" t="e">
        <f t="shared" si="341"/>
        <v>#N/A</v>
      </c>
      <c r="BA332" s="88"/>
      <c r="BB332" s="125"/>
      <c r="BC332" s="129"/>
      <c r="BD332" s="125"/>
      <c r="BE332" s="125"/>
      <c r="BF332" s="125"/>
      <c r="BG332" s="125"/>
      <c r="BH332" s="125"/>
      <c r="BI332" s="125"/>
      <c r="BJ332" s="125"/>
      <c r="BK332" s="125"/>
      <c r="BL332" s="90"/>
      <c r="BM332" s="90"/>
      <c r="BN332" s="90"/>
      <c r="BO332" s="90"/>
      <c r="BP332" s="90"/>
    </row>
    <row r="333" spans="1:68" s="49" customFormat="1" ht="27.75" customHeight="1" x14ac:dyDescent="0.2">
      <c r="A333" s="22">
        <f>A332+1</f>
        <v>237</v>
      </c>
      <c r="B333" s="50"/>
      <c r="C333" s="51"/>
      <c r="D333" s="52"/>
      <c r="E333" s="53"/>
      <c r="F333" s="54"/>
      <c r="G333" s="55"/>
      <c r="H333" s="56"/>
      <c r="I333" s="304"/>
      <c r="J333" s="57"/>
      <c r="K333" s="58"/>
      <c r="L333" s="59"/>
      <c r="M333" s="58"/>
      <c r="N333" s="59"/>
      <c r="O333" s="58"/>
      <c r="P333" s="59"/>
      <c r="Q333" s="60"/>
      <c r="R333" s="315"/>
      <c r="S333" s="57"/>
      <c r="T333" s="58"/>
      <c r="U333" s="58"/>
      <c r="V333" s="60"/>
      <c r="W333" s="326"/>
      <c r="X333" s="58"/>
      <c r="Y333" s="59"/>
      <c r="Z333" s="58"/>
      <c r="AA333" s="59"/>
      <c r="AB333" s="60"/>
      <c r="AC333" s="61"/>
      <c r="AD333" s="62"/>
      <c r="AE333" s="62"/>
      <c r="AF333" s="63"/>
      <c r="AG333" s="318"/>
      <c r="AH333" s="60"/>
      <c r="AI333" s="476"/>
      <c r="AJ333" s="476"/>
      <c r="AK333" s="477"/>
      <c r="AL333" s="102"/>
      <c r="AM333" s="124" t="str">
        <f t="shared" si="342"/>
        <v xml:space="preserve"> </v>
      </c>
      <c r="AN333" s="97" t="str">
        <f t="shared" si="343"/>
        <v xml:space="preserve"> </v>
      </c>
      <c r="AO333" s="125"/>
      <c r="AP333" s="125"/>
      <c r="AQ333" s="125"/>
      <c r="AR333" s="125"/>
      <c r="AS333" s="125"/>
      <c r="AT333" s="122" t="e">
        <f t="shared" si="333"/>
        <v>#N/A</v>
      </c>
      <c r="AU333" s="125" t="e">
        <f t="shared" si="334"/>
        <v>#N/A</v>
      </c>
      <c r="AV333" s="126" t="str">
        <f t="shared" ca="1" si="335"/>
        <v/>
      </c>
      <c r="AW333" s="122" t="e">
        <f t="shared" ca="1" si="336"/>
        <v>#N/A</v>
      </c>
      <c r="AX333" s="127" t="e">
        <f t="shared" ca="1" si="337"/>
        <v>#N/A</v>
      </c>
      <c r="AY333" s="100" t="e">
        <f t="shared" si="340"/>
        <v>#N/A</v>
      </c>
      <c r="AZ333" s="127" t="e">
        <f>IF(V461=0,NA(),V461)</f>
        <v>#N/A</v>
      </c>
      <c r="BA333" s="88"/>
      <c r="BB333" s="125"/>
      <c r="BC333" s="129"/>
      <c r="BD333" s="125"/>
      <c r="BE333" s="125"/>
      <c r="BF333" s="125"/>
      <c r="BG333" s="125"/>
      <c r="BH333" s="125"/>
      <c r="BI333" s="125"/>
      <c r="BJ333" s="125"/>
      <c r="BK333" s="125"/>
      <c r="BL333" s="90"/>
      <c r="BM333" s="90"/>
      <c r="BN333" s="90"/>
      <c r="BO333" s="90"/>
      <c r="BP333" s="90"/>
    </row>
    <row r="334" spans="1:68" s="49" customFormat="1" ht="27.75" customHeight="1" x14ac:dyDescent="0.2">
      <c r="A334" s="22">
        <f t="shared" si="344"/>
        <v>238</v>
      </c>
      <c r="B334" s="50"/>
      <c r="C334" s="51"/>
      <c r="D334" s="52"/>
      <c r="E334" s="53"/>
      <c r="F334" s="54"/>
      <c r="G334" s="55"/>
      <c r="H334" s="56"/>
      <c r="I334" s="304"/>
      <c r="J334" s="57"/>
      <c r="K334" s="58"/>
      <c r="L334" s="59"/>
      <c r="M334" s="58"/>
      <c r="N334" s="59"/>
      <c r="O334" s="58"/>
      <c r="P334" s="59"/>
      <c r="Q334" s="60"/>
      <c r="R334" s="315"/>
      <c r="S334" s="57"/>
      <c r="T334" s="58"/>
      <c r="U334" s="58"/>
      <c r="V334" s="60"/>
      <c r="W334" s="326"/>
      <c r="X334" s="58"/>
      <c r="Y334" s="59"/>
      <c r="Z334" s="58"/>
      <c r="AA334" s="59"/>
      <c r="AB334" s="60"/>
      <c r="AC334" s="61"/>
      <c r="AD334" s="62"/>
      <c r="AE334" s="62"/>
      <c r="AF334" s="63"/>
      <c r="AG334" s="318"/>
      <c r="AH334" s="60"/>
      <c r="AI334" s="476"/>
      <c r="AJ334" s="476"/>
      <c r="AK334" s="477"/>
      <c r="AL334" s="102"/>
      <c r="AM334" s="124" t="str">
        <f t="shared" si="342"/>
        <v xml:space="preserve"> </v>
      </c>
      <c r="AN334" s="97" t="str">
        <f t="shared" si="343"/>
        <v xml:space="preserve"> </v>
      </c>
      <c r="AO334" s="125"/>
      <c r="AP334" s="125"/>
      <c r="AQ334" s="125"/>
      <c r="AR334" s="125"/>
      <c r="AS334" s="125"/>
      <c r="AT334" s="122" t="e">
        <f t="shared" si="333"/>
        <v>#N/A</v>
      </c>
      <c r="AU334" s="125" t="e">
        <f t="shared" si="334"/>
        <v>#N/A</v>
      </c>
      <c r="AV334" s="126" t="str">
        <f t="shared" ca="1" si="335"/>
        <v/>
      </c>
      <c r="AW334" s="122" t="e">
        <f t="shared" ca="1" si="336"/>
        <v>#N/A</v>
      </c>
      <c r="AX334" s="127" t="e">
        <f t="shared" ca="1" si="337"/>
        <v>#N/A</v>
      </c>
      <c r="AY334" s="100" t="e">
        <f t="shared" si="340"/>
        <v>#N/A</v>
      </c>
      <c r="AZ334" s="127" t="e">
        <f>IF(V462=0,NA(),V462)</f>
        <v>#N/A</v>
      </c>
      <c r="BA334" s="88"/>
      <c r="BB334" s="125"/>
      <c r="BC334" s="129"/>
      <c r="BD334" s="125"/>
      <c r="BE334" s="125"/>
      <c r="BF334" s="125"/>
      <c r="BG334" s="125"/>
      <c r="BH334" s="125"/>
      <c r="BI334" s="125"/>
      <c r="BJ334" s="125"/>
      <c r="BK334" s="125"/>
      <c r="BL334" s="90"/>
      <c r="BM334" s="90"/>
      <c r="BN334" s="90"/>
      <c r="BO334" s="90"/>
      <c r="BP334" s="90"/>
    </row>
    <row r="335" spans="1:68" s="49" customFormat="1" ht="27.75" customHeight="1" x14ac:dyDescent="0.2">
      <c r="A335" s="22">
        <f t="shared" si="344"/>
        <v>239</v>
      </c>
      <c r="B335" s="50"/>
      <c r="C335" s="51"/>
      <c r="D335" s="52"/>
      <c r="E335" s="53"/>
      <c r="F335" s="54"/>
      <c r="G335" s="55"/>
      <c r="H335" s="56"/>
      <c r="I335" s="304"/>
      <c r="J335" s="57"/>
      <c r="K335" s="58"/>
      <c r="L335" s="59"/>
      <c r="M335" s="58"/>
      <c r="N335" s="59"/>
      <c r="O335" s="58"/>
      <c r="P335" s="59"/>
      <c r="Q335" s="60"/>
      <c r="R335" s="315"/>
      <c r="S335" s="57"/>
      <c r="T335" s="58"/>
      <c r="U335" s="58"/>
      <c r="V335" s="60"/>
      <c r="W335" s="326"/>
      <c r="X335" s="58"/>
      <c r="Y335" s="59"/>
      <c r="Z335" s="58"/>
      <c r="AA335" s="59"/>
      <c r="AB335" s="60"/>
      <c r="AC335" s="61"/>
      <c r="AD335" s="62"/>
      <c r="AE335" s="62"/>
      <c r="AF335" s="63"/>
      <c r="AG335" s="318"/>
      <c r="AH335" s="60"/>
      <c r="AI335" s="476"/>
      <c r="AJ335" s="476"/>
      <c r="AK335" s="477"/>
      <c r="AL335" s="102"/>
      <c r="AM335" s="124" t="str">
        <f t="shared" si="342"/>
        <v xml:space="preserve"> </v>
      </c>
      <c r="AN335" s="97" t="str">
        <f t="shared" si="343"/>
        <v xml:space="preserve"> </v>
      </c>
      <c r="AO335" s="125"/>
      <c r="AP335" s="125"/>
      <c r="AQ335" s="125"/>
      <c r="AR335" s="125"/>
      <c r="AS335" s="125"/>
      <c r="AT335" s="122" t="e">
        <f t="shared" ref="AT335:AT344" si="345">IF(ISBLANK($B467),NA(),$B467)</f>
        <v>#N/A</v>
      </c>
      <c r="AU335" s="125" t="e">
        <f t="shared" ref="AU335:AU344" si="346">IF(ISBLANK($I467),NA(),$I467)</f>
        <v>#N/A</v>
      </c>
      <c r="AV335" s="126" t="str">
        <f t="shared" ca="1" si="335"/>
        <v/>
      </c>
      <c r="AW335" s="122" t="e">
        <f t="shared" ca="1" si="336"/>
        <v>#N/A</v>
      </c>
      <c r="AX335" s="127" t="e">
        <f t="shared" ca="1" si="337"/>
        <v>#N/A</v>
      </c>
      <c r="AY335" s="100" t="e">
        <f>IF(S467=0,NA(),S467)</f>
        <v>#N/A</v>
      </c>
      <c r="AZ335" s="127" t="e">
        <f>IF(V467=0,NA(),V467)</f>
        <v>#N/A</v>
      </c>
      <c r="BA335" s="125"/>
      <c r="BB335" s="125"/>
      <c r="BC335" s="129"/>
      <c r="BD335" s="125"/>
      <c r="BE335" s="125"/>
      <c r="BF335" s="125"/>
      <c r="BG335" s="125"/>
      <c r="BH335" s="125"/>
      <c r="BI335" s="125"/>
      <c r="BJ335" s="125"/>
      <c r="BK335" s="125"/>
      <c r="BL335" s="90"/>
      <c r="BM335" s="90"/>
      <c r="BN335" s="90"/>
      <c r="BO335" s="90"/>
      <c r="BP335" s="90"/>
    </row>
    <row r="336" spans="1:68" s="49" customFormat="1" ht="27.75" customHeight="1" thickBot="1" x14ac:dyDescent="0.25">
      <c r="A336" s="23">
        <f t="shared" si="344"/>
        <v>240</v>
      </c>
      <c r="B336" s="64"/>
      <c r="C336" s="65"/>
      <c r="D336" s="66"/>
      <c r="E336" s="67"/>
      <c r="F336" s="68"/>
      <c r="G336" s="69"/>
      <c r="H336" s="70"/>
      <c r="I336" s="305"/>
      <c r="J336" s="71"/>
      <c r="K336" s="72"/>
      <c r="L336" s="73"/>
      <c r="M336" s="72"/>
      <c r="N336" s="73"/>
      <c r="O336" s="72"/>
      <c r="P336" s="73"/>
      <c r="Q336" s="74"/>
      <c r="R336" s="316"/>
      <c r="S336" s="71"/>
      <c r="T336" s="72"/>
      <c r="U336" s="72"/>
      <c r="V336" s="74"/>
      <c r="W336" s="327"/>
      <c r="X336" s="72"/>
      <c r="Y336" s="73"/>
      <c r="Z336" s="72"/>
      <c r="AA336" s="73"/>
      <c r="AB336" s="74"/>
      <c r="AC336" s="75"/>
      <c r="AD336" s="76"/>
      <c r="AE336" s="76"/>
      <c r="AF336" s="77"/>
      <c r="AG336" s="319"/>
      <c r="AH336" s="74"/>
      <c r="AI336" s="480"/>
      <c r="AJ336" s="480"/>
      <c r="AK336" s="481"/>
      <c r="AL336" s="102"/>
      <c r="AM336" s="124" t="str">
        <f t="shared" si="342"/>
        <v xml:space="preserve"> </v>
      </c>
      <c r="AN336" s="97" t="str">
        <f t="shared" si="343"/>
        <v xml:space="preserve"> </v>
      </c>
      <c r="AO336" s="125"/>
      <c r="AP336" s="125"/>
      <c r="AQ336" s="125"/>
      <c r="AR336" s="125"/>
      <c r="AS336" s="125"/>
      <c r="AT336" s="122" t="e">
        <f t="shared" si="345"/>
        <v>#N/A</v>
      </c>
      <c r="AU336" s="125" t="e">
        <f t="shared" si="346"/>
        <v>#N/A</v>
      </c>
      <c r="AV336" s="126" t="str">
        <f t="shared" ca="1" si="335"/>
        <v/>
      </c>
      <c r="AW336" s="122" t="e">
        <f t="shared" ca="1" si="336"/>
        <v>#N/A</v>
      </c>
      <c r="AX336" s="127" t="e">
        <f t="shared" ca="1" si="337"/>
        <v>#N/A</v>
      </c>
      <c r="AY336" s="100" t="e">
        <f t="shared" ref="AY336:AY342" si="347">IF(S468=0,NA(),S468)</f>
        <v>#N/A</v>
      </c>
      <c r="AZ336" s="127" t="e">
        <f t="shared" ref="AZ336:AZ344" si="348">IF(V468=0,NA(),V468)</f>
        <v>#N/A</v>
      </c>
      <c r="BA336" s="125"/>
      <c r="BB336" s="125"/>
      <c r="BC336" s="129"/>
      <c r="BD336" s="125"/>
      <c r="BE336" s="125"/>
      <c r="BF336" s="125"/>
      <c r="BG336" s="125"/>
      <c r="BH336" s="125"/>
      <c r="BI336" s="125"/>
      <c r="BJ336" s="125"/>
      <c r="BK336" s="125"/>
      <c r="BL336" s="90"/>
      <c r="BM336" s="90"/>
      <c r="BN336" s="90"/>
      <c r="BO336" s="90"/>
      <c r="BP336" s="90"/>
    </row>
    <row r="337" spans="1:68" ht="4.5" customHeight="1" thickBot="1" x14ac:dyDescent="0.25">
      <c r="A337" s="89">
        <f>AK340</f>
        <v>24</v>
      </c>
      <c r="B337" s="271"/>
      <c r="C337" s="271"/>
      <c r="D337" s="271"/>
      <c r="E337" s="271"/>
      <c r="F337" s="271"/>
      <c r="G337" s="271"/>
      <c r="H337" s="271"/>
      <c r="I337" s="271"/>
      <c r="J337" s="309"/>
      <c r="K337" s="309"/>
      <c r="L337" s="309"/>
      <c r="M337" s="309"/>
      <c r="N337" s="309"/>
      <c r="O337" s="309"/>
      <c r="P337" s="309"/>
      <c r="Q337" s="309"/>
      <c r="R337" s="309"/>
      <c r="S337" s="324"/>
      <c r="T337" s="324"/>
      <c r="U337" s="324"/>
      <c r="V337" s="324"/>
      <c r="W337" s="324"/>
      <c r="X337" s="324"/>
      <c r="Y337" s="324"/>
      <c r="Z337" s="324"/>
      <c r="AA337" s="324"/>
      <c r="AB337" s="324"/>
      <c r="AC337" s="309"/>
      <c r="AD337" s="272"/>
      <c r="AE337" s="273"/>
      <c r="AF337" s="272"/>
      <c r="AG337" s="274"/>
      <c r="AH337" s="474"/>
      <c r="AI337" s="475"/>
      <c r="AJ337" s="475"/>
      <c r="AK337" s="475"/>
      <c r="AL337" s="33"/>
      <c r="AM337" s="33"/>
      <c r="AN337" s="33"/>
      <c r="AT337" s="122" t="e">
        <f t="shared" si="345"/>
        <v>#N/A</v>
      </c>
      <c r="AU337" s="125" t="e">
        <f t="shared" si="346"/>
        <v>#N/A</v>
      </c>
      <c r="AV337" s="126" t="str">
        <f t="shared" ca="1" si="335"/>
        <v/>
      </c>
      <c r="AW337" s="122" t="e">
        <f t="shared" ca="1" si="336"/>
        <v>#N/A</v>
      </c>
      <c r="AX337" s="127" t="e">
        <f t="shared" ca="1" si="337"/>
        <v>#N/A</v>
      </c>
      <c r="AY337" s="100" t="e">
        <f t="shared" si="347"/>
        <v>#N/A</v>
      </c>
      <c r="AZ337" s="127" t="e">
        <f t="shared" si="348"/>
        <v>#N/A</v>
      </c>
      <c r="BC337" s="129"/>
    </row>
    <row r="338" spans="1:68" ht="26.25" customHeight="1" x14ac:dyDescent="0.2">
      <c r="A338" s="180">
        <f>A324+1</f>
        <v>24</v>
      </c>
      <c r="B338" s="501"/>
      <c r="C338" s="501"/>
      <c r="D338" s="501"/>
      <c r="E338" s="502"/>
      <c r="F338" s="493" t="str">
        <f>F324</f>
        <v>TOTAL DE ESTA PÁGINA</v>
      </c>
      <c r="G338" s="494"/>
      <c r="H338" s="495"/>
      <c r="I338" s="348" t="str">
        <f t="shared" ref="I338:Q338" si="349">IF(SUM(I327:I337)=0," ",SUM(I327:I337))</f>
        <v xml:space="preserve"> </v>
      </c>
      <c r="J338" s="349" t="str">
        <f t="shared" si="349"/>
        <v xml:space="preserve"> </v>
      </c>
      <c r="K338" s="350" t="str">
        <f t="shared" si="349"/>
        <v xml:space="preserve"> </v>
      </c>
      <c r="L338" s="351" t="str">
        <f t="shared" si="349"/>
        <v xml:space="preserve"> </v>
      </c>
      <c r="M338" s="350" t="str">
        <f t="shared" si="349"/>
        <v xml:space="preserve"> </v>
      </c>
      <c r="N338" s="351" t="str">
        <f t="shared" si="349"/>
        <v xml:space="preserve"> </v>
      </c>
      <c r="O338" s="350" t="str">
        <f t="shared" si="349"/>
        <v xml:space="preserve"> </v>
      </c>
      <c r="P338" s="351" t="str">
        <f t="shared" si="349"/>
        <v xml:space="preserve"> </v>
      </c>
      <c r="Q338" s="352" t="str">
        <f t="shared" si="349"/>
        <v xml:space="preserve"> </v>
      </c>
      <c r="R338" s="353"/>
      <c r="S338" s="349" t="str">
        <f t="shared" ref="S338:AB338" si="350">IF(SUM(S327:S337)=0," ",SUM(S327:S337))</f>
        <v xml:space="preserve"> </v>
      </c>
      <c r="T338" s="350" t="str">
        <f t="shared" si="350"/>
        <v xml:space="preserve"> </v>
      </c>
      <c r="U338" s="350" t="str">
        <f t="shared" si="350"/>
        <v xml:space="preserve"> </v>
      </c>
      <c r="V338" s="350" t="str">
        <f t="shared" si="350"/>
        <v xml:space="preserve"> </v>
      </c>
      <c r="W338" s="351" t="str">
        <f t="shared" si="350"/>
        <v xml:space="preserve"> </v>
      </c>
      <c r="X338" s="350" t="str">
        <f t="shared" si="350"/>
        <v xml:space="preserve"> </v>
      </c>
      <c r="Y338" s="351" t="str">
        <f t="shared" si="350"/>
        <v xml:space="preserve"> </v>
      </c>
      <c r="Z338" s="350" t="str">
        <f t="shared" si="350"/>
        <v xml:space="preserve"> </v>
      </c>
      <c r="AA338" s="351" t="str">
        <f t="shared" si="350"/>
        <v xml:space="preserve"> </v>
      </c>
      <c r="AB338" s="352" t="str">
        <f t="shared" si="350"/>
        <v xml:space="preserve"> </v>
      </c>
      <c r="AC338" s="354" t="str">
        <f>IF(SUM(AC327:AC336)=0," ",SUM(AC327:AC336))</f>
        <v xml:space="preserve"> </v>
      </c>
      <c r="AD338" s="355" t="str">
        <f>IF(SUM(AD327:AD336)=0," ",SUM(AD327:AD336))</f>
        <v xml:space="preserve"> </v>
      </c>
      <c r="AE338" s="355" t="str">
        <f>IF(SUM(AE327:AE336)=0," ",SUM(AE327:AE336))</f>
        <v xml:space="preserve"> </v>
      </c>
      <c r="AF338" s="356" t="str">
        <f>IF(SUM(AF327:AF336)=0," ",SUM(AF327:AF336))</f>
        <v xml:space="preserve"> </v>
      </c>
      <c r="AG338" s="357" t="str">
        <f>IF(SUM(AG327:AG336)=0," ",SUM(AG327:AG336))</f>
        <v xml:space="preserve"> </v>
      </c>
      <c r="AH338" s="482" t="str">
        <f>AH324</f>
        <v>Certifico que todos los datos en esta
bitácora son fidedignos</v>
      </c>
      <c r="AI338" s="483"/>
      <c r="AJ338" s="483"/>
      <c r="AK338" s="484"/>
      <c r="AL338" s="131"/>
      <c r="AM338" s="131"/>
      <c r="AN338" s="131"/>
      <c r="AT338" s="122" t="e">
        <f t="shared" si="345"/>
        <v>#N/A</v>
      </c>
      <c r="AU338" s="125" t="e">
        <f t="shared" si="346"/>
        <v>#N/A</v>
      </c>
      <c r="AV338" s="126" t="str">
        <f t="shared" ca="1" si="335"/>
        <v/>
      </c>
      <c r="AW338" s="122" t="e">
        <f t="shared" ca="1" si="336"/>
        <v>#N/A</v>
      </c>
      <c r="AX338" s="127" t="e">
        <f t="shared" ca="1" si="337"/>
        <v>#N/A</v>
      </c>
      <c r="AY338" s="100" t="e">
        <f t="shared" si="347"/>
        <v>#N/A</v>
      </c>
      <c r="AZ338" s="127" t="e">
        <f t="shared" si="348"/>
        <v>#N/A</v>
      </c>
      <c r="BA338" s="88"/>
      <c r="BC338" s="129"/>
    </row>
    <row r="339" spans="1:68" ht="26.25" customHeight="1" x14ac:dyDescent="0.2">
      <c r="A339" s="499"/>
      <c r="B339" s="503"/>
      <c r="C339" s="503"/>
      <c r="D339" s="503"/>
      <c r="E339" s="504"/>
      <c r="F339" s="496" t="str">
        <f>F325</f>
        <v>TOTAL PÁGINA ANTERIOR</v>
      </c>
      <c r="G339" s="497"/>
      <c r="H339" s="498"/>
      <c r="I339" s="358">
        <f>I326</f>
        <v>6.25</v>
      </c>
      <c r="J339" s="359">
        <f t="shared" ref="J339:Q339" si="351">J326</f>
        <v>6.25</v>
      </c>
      <c r="K339" s="360" t="str">
        <f t="shared" si="351"/>
        <v xml:space="preserve"> </v>
      </c>
      <c r="L339" s="361" t="str">
        <f t="shared" si="351"/>
        <v xml:space="preserve"> </v>
      </c>
      <c r="M339" s="360" t="str">
        <f t="shared" si="351"/>
        <v xml:space="preserve"> </v>
      </c>
      <c r="N339" s="361" t="str">
        <f t="shared" si="351"/>
        <v xml:space="preserve"> </v>
      </c>
      <c r="O339" s="360" t="str">
        <f t="shared" si="351"/>
        <v xml:space="preserve"> </v>
      </c>
      <c r="P339" s="361" t="str">
        <f t="shared" si="351"/>
        <v xml:space="preserve"> </v>
      </c>
      <c r="Q339" s="362" t="str">
        <f t="shared" si="351"/>
        <v xml:space="preserve"> </v>
      </c>
      <c r="R339" s="363"/>
      <c r="S339" s="359" t="str">
        <f t="shared" ref="S339:AG339" si="352">S326</f>
        <v xml:space="preserve"> </v>
      </c>
      <c r="T339" s="360">
        <f t="shared" si="352"/>
        <v>8.75</v>
      </c>
      <c r="U339" s="360">
        <f t="shared" si="352"/>
        <v>10</v>
      </c>
      <c r="V339" s="360">
        <f t="shared" si="352"/>
        <v>2.5</v>
      </c>
      <c r="W339" s="361" t="str">
        <f t="shared" si="352"/>
        <v xml:space="preserve"> </v>
      </c>
      <c r="X339" s="360" t="str">
        <f t="shared" si="352"/>
        <v xml:space="preserve"> </v>
      </c>
      <c r="Y339" s="361">
        <f t="shared" si="352"/>
        <v>2.5</v>
      </c>
      <c r="Z339" s="360" t="str">
        <f t="shared" si="352"/>
        <v xml:space="preserve"> </v>
      </c>
      <c r="AA339" s="361">
        <f t="shared" si="352"/>
        <v>3.75</v>
      </c>
      <c r="AB339" s="362" t="str">
        <f t="shared" si="352"/>
        <v xml:space="preserve"> </v>
      </c>
      <c r="AC339" s="364">
        <f t="shared" si="352"/>
        <v>9</v>
      </c>
      <c r="AD339" s="365" t="str">
        <f t="shared" si="352"/>
        <v xml:space="preserve"> </v>
      </c>
      <c r="AE339" s="365">
        <f t="shared" si="352"/>
        <v>9</v>
      </c>
      <c r="AF339" s="366" t="str">
        <f t="shared" si="352"/>
        <v xml:space="preserve"> </v>
      </c>
      <c r="AG339" s="367">
        <f t="shared" si="352"/>
        <v>11</v>
      </c>
      <c r="AH339" s="487"/>
      <c r="AI339" s="488"/>
      <c r="AJ339" s="488"/>
      <c r="AK339" s="489"/>
      <c r="AL339" s="131"/>
      <c r="AM339" s="131"/>
      <c r="AN339" s="131"/>
      <c r="AT339" s="122" t="e">
        <f t="shared" si="345"/>
        <v>#N/A</v>
      </c>
      <c r="AU339" s="125" t="e">
        <f t="shared" si="346"/>
        <v>#N/A</v>
      </c>
      <c r="AV339" s="126" t="str">
        <f t="shared" ca="1" si="335"/>
        <v/>
      </c>
      <c r="AW339" s="122" t="e">
        <f t="shared" ca="1" si="336"/>
        <v>#N/A</v>
      </c>
      <c r="AX339" s="127" t="e">
        <f t="shared" ca="1" si="337"/>
        <v>#N/A</v>
      </c>
      <c r="AY339" s="100" t="e">
        <f t="shared" si="347"/>
        <v>#N/A</v>
      </c>
      <c r="AZ339" s="127" t="e">
        <f t="shared" si="348"/>
        <v>#N/A</v>
      </c>
      <c r="BA339" s="88"/>
      <c r="BC339" s="129"/>
    </row>
    <row r="340" spans="1:68" ht="26.25" customHeight="1" thickBot="1" x14ac:dyDescent="0.25">
      <c r="A340" s="500"/>
      <c r="B340" s="505" t="str">
        <f>B326</f>
        <v>Entidad que certifica Hrs. de vuelo
TIMBRE Y FIRMA</v>
      </c>
      <c r="C340" s="505"/>
      <c r="D340" s="505"/>
      <c r="E340" s="506"/>
      <c r="F340" s="490" t="str">
        <f>F326</f>
        <v>TOTAL A LA FECHA</v>
      </c>
      <c r="G340" s="491"/>
      <c r="H340" s="492"/>
      <c r="I340" s="31">
        <f t="shared" ref="I340:Q340" si="353">IF(SUM(I338:I339)=0," ",SUM(I338:I339))</f>
        <v>6.25</v>
      </c>
      <c r="J340" s="27">
        <f t="shared" si="353"/>
        <v>6.25</v>
      </c>
      <c r="K340" s="24" t="str">
        <f t="shared" si="353"/>
        <v xml:space="preserve"> </v>
      </c>
      <c r="L340" s="25" t="str">
        <f t="shared" si="353"/>
        <v xml:space="preserve"> </v>
      </c>
      <c r="M340" s="24" t="str">
        <f t="shared" si="353"/>
        <v xml:space="preserve"> </v>
      </c>
      <c r="N340" s="25" t="str">
        <f t="shared" si="353"/>
        <v xml:space="preserve"> </v>
      </c>
      <c r="O340" s="24" t="str">
        <f t="shared" si="353"/>
        <v xml:space="preserve"> </v>
      </c>
      <c r="P340" s="25" t="str">
        <f t="shared" si="353"/>
        <v xml:space="preserve"> </v>
      </c>
      <c r="Q340" s="26" t="str">
        <f t="shared" si="353"/>
        <v xml:space="preserve"> </v>
      </c>
      <c r="R340" s="321"/>
      <c r="S340" s="27" t="str">
        <f t="shared" ref="S340:AG340" si="354">IF(SUM(S338:S339)=0," ",SUM(S338:S339))</f>
        <v xml:space="preserve"> </v>
      </c>
      <c r="T340" s="24">
        <f t="shared" si="354"/>
        <v>8.75</v>
      </c>
      <c r="U340" s="24">
        <f t="shared" si="354"/>
        <v>10</v>
      </c>
      <c r="V340" s="24">
        <f t="shared" si="354"/>
        <v>2.5</v>
      </c>
      <c r="W340" s="25" t="str">
        <f t="shared" si="354"/>
        <v xml:space="preserve"> </v>
      </c>
      <c r="X340" s="24" t="str">
        <f t="shared" si="354"/>
        <v xml:space="preserve"> </v>
      </c>
      <c r="Y340" s="25">
        <f t="shared" si="354"/>
        <v>2.5</v>
      </c>
      <c r="Z340" s="24" t="str">
        <f t="shared" si="354"/>
        <v xml:space="preserve"> </v>
      </c>
      <c r="AA340" s="25">
        <f t="shared" si="354"/>
        <v>3.75</v>
      </c>
      <c r="AB340" s="26" t="str">
        <f t="shared" si="354"/>
        <v xml:space="preserve"> </v>
      </c>
      <c r="AC340" s="323">
        <f t="shared" si="354"/>
        <v>9</v>
      </c>
      <c r="AD340" s="28" t="str">
        <f t="shared" si="354"/>
        <v xml:space="preserve"> </v>
      </c>
      <c r="AE340" s="28">
        <f t="shared" si="354"/>
        <v>9</v>
      </c>
      <c r="AF340" s="30" t="str">
        <f t="shared" si="354"/>
        <v xml:space="preserve"> </v>
      </c>
      <c r="AG340" s="32">
        <f t="shared" si="354"/>
        <v>11</v>
      </c>
      <c r="AH340" s="485" t="str">
        <f>AH326</f>
        <v>_____________________________
FIRMA PILOTO</v>
      </c>
      <c r="AI340" s="486"/>
      <c r="AJ340" s="486"/>
      <c r="AK340" s="181">
        <f>A338</f>
        <v>24</v>
      </c>
      <c r="AL340" s="132"/>
      <c r="AM340" s="132"/>
      <c r="AN340" s="132"/>
      <c r="AT340" s="122" t="e">
        <f t="shared" si="345"/>
        <v>#N/A</v>
      </c>
      <c r="AU340" s="125" t="e">
        <f t="shared" si="346"/>
        <v>#N/A</v>
      </c>
      <c r="AV340" s="126" t="str">
        <f t="shared" ca="1" si="335"/>
        <v/>
      </c>
      <c r="AW340" s="122" t="e">
        <f t="shared" ca="1" si="336"/>
        <v>#N/A</v>
      </c>
      <c r="AX340" s="127" t="e">
        <f t="shared" ca="1" si="337"/>
        <v>#N/A</v>
      </c>
      <c r="AY340" s="100" t="e">
        <f t="shared" si="347"/>
        <v>#N/A</v>
      </c>
      <c r="AZ340" s="127" t="e">
        <f t="shared" si="348"/>
        <v>#N/A</v>
      </c>
      <c r="BA340" s="88"/>
      <c r="BC340" s="129"/>
    </row>
    <row r="341" spans="1:68" s="49" customFormat="1" ht="27.75" customHeight="1" x14ac:dyDescent="0.2">
      <c r="A341" s="29">
        <f>A336+1</f>
        <v>241</v>
      </c>
      <c r="B341" s="39"/>
      <c r="C341" s="40"/>
      <c r="D341" s="41"/>
      <c r="E341" s="42"/>
      <c r="F341" s="43"/>
      <c r="G341" s="44"/>
      <c r="H341" s="45"/>
      <c r="I341" s="310"/>
      <c r="J341" s="306"/>
      <c r="K341" s="307"/>
      <c r="L341" s="308"/>
      <c r="M341" s="307"/>
      <c r="N341" s="308"/>
      <c r="O341" s="307"/>
      <c r="P341" s="308"/>
      <c r="Q341" s="167"/>
      <c r="R341" s="314"/>
      <c r="S341" s="46"/>
      <c r="T341" s="47"/>
      <c r="U341" s="47"/>
      <c r="V341" s="48"/>
      <c r="W341" s="325"/>
      <c r="X341" s="307"/>
      <c r="Y341" s="308"/>
      <c r="Z341" s="307"/>
      <c r="AA341" s="308"/>
      <c r="AB341" s="167"/>
      <c r="AC341" s="311"/>
      <c r="AD341" s="312"/>
      <c r="AE341" s="312"/>
      <c r="AF341" s="313"/>
      <c r="AG341" s="317"/>
      <c r="AH341" s="167"/>
      <c r="AI341" s="478"/>
      <c r="AJ341" s="478"/>
      <c r="AK341" s="479"/>
      <c r="AL341" s="102"/>
      <c r="AM341" s="124" t="str">
        <f t="shared" ref="AM341:AM350" si="355">IF(B341=0," ",TEXT(B341,"MMM"))</f>
        <v xml:space="preserve"> </v>
      </c>
      <c r="AN341" s="97" t="str">
        <f t="shared" ref="AN341:AN350" si="356">IF(B341=0," ",YEAR(B341))</f>
        <v xml:space="preserve"> </v>
      </c>
      <c r="AO341" s="125"/>
      <c r="AP341" s="125"/>
      <c r="AQ341" s="125"/>
      <c r="AR341" s="125"/>
      <c r="AS341" s="125"/>
      <c r="AT341" s="122" t="e">
        <f t="shared" si="345"/>
        <v>#N/A</v>
      </c>
      <c r="AU341" s="125" t="e">
        <f t="shared" si="346"/>
        <v>#N/A</v>
      </c>
      <c r="AV341" s="126" t="str">
        <f t="shared" ca="1" si="335"/>
        <v/>
      </c>
      <c r="AW341" s="122" t="e">
        <f t="shared" ca="1" si="336"/>
        <v>#N/A</v>
      </c>
      <c r="AX341" s="127" t="e">
        <f t="shared" ca="1" si="337"/>
        <v>#N/A</v>
      </c>
      <c r="AY341" s="100" t="e">
        <f t="shared" si="347"/>
        <v>#N/A</v>
      </c>
      <c r="AZ341" s="127" t="e">
        <f t="shared" si="348"/>
        <v>#N/A</v>
      </c>
      <c r="BA341" s="88"/>
      <c r="BB341" s="125"/>
      <c r="BC341" s="128"/>
      <c r="BD341" s="125"/>
      <c r="BE341" s="125"/>
      <c r="BF341" s="125"/>
      <c r="BG341" s="125"/>
      <c r="BH341" s="125"/>
      <c r="BI341" s="125"/>
      <c r="BJ341" s="125"/>
      <c r="BK341" s="125"/>
      <c r="BL341" s="90"/>
      <c r="BM341" s="90"/>
      <c r="BN341" s="90"/>
      <c r="BO341" s="90"/>
      <c r="BP341" s="90"/>
    </row>
    <row r="342" spans="1:68" s="49" customFormat="1" ht="27.75" customHeight="1" x14ac:dyDescent="0.2">
      <c r="A342" s="22">
        <f>A341+1</f>
        <v>242</v>
      </c>
      <c r="B342" s="50"/>
      <c r="C342" s="51"/>
      <c r="D342" s="52"/>
      <c r="E342" s="53"/>
      <c r="F342" s="54"/>
      <c r="G342" s="55"/>
      <c r="H342" s="56"/>
      <c r="I342" s="304"/>
      <c r="J342" s="57"/>
      <c r="K342" s="58"/>
      <c r="L342" s="59"/>
      <c r="M342" s="58"/>
      <c r="N342" s="59"/>
      <c r="O342" s="58"/>
      <c r="P342" s="59"/>
      <c r="Q342" s="60"/>
      <c r="R342" s="315"/>
      <c r="S342" s="57"/>
      <c r="T342" s="58"/>
      <c r="U342" s="58"/>
      <c r="V342" s="60"/>
      <c r="W342" s="326"/>
      <c r="X342" s="58"/>
      <c r="Y342" s="59"/>
      <c r="Z342" s="58"/>
      <c r="AA342" s="59"/>
      <c r="AB342" s="60"/>
      <c r="AC342" s="61"/>
      <c r="AD342" s="62"/>
      <c r="AE342" s="62"/>
      <c r="AF342" s="63"/>
      <c r="AG342" s="318"/>
      <c r="AH342" s="60"/>
      <c r="AI342" s="476"/>
      <c r="AJ342" s="476"/>
      <c r="AK342" s="477"/>
      <c r="AL342" s="102"/>
      <c r="AM342" s="124" t="str">
        <f t="shared" si="355"/>
        <v xml:space="preserve"> </v>
      </c>
      <c r="AN342" s="97" t="str">
        <f t="shared" si="356"/>
        <v xml:space="preserve"> </v>
      </c>
      <c r="AO342" s="125"/>
      <c r="AP342" s="125"/>
      <c r="AQ342" s="125"/>
      <c r="AR342" s="125"/>
      <c r="AS342" s="125"/>
      <c r="AT342" s="122" t="e">
        <f t="shared" si="345"/>
        <v>#N/A</v>
      </c>
      <c r="AU342" s="125" t="e">
        <f t="shared" si="346"/>
        <v>#N/A</v>
      </c>
      <c r="AV342" s="126" t="str">
        <f t="shared" ca="1" si="335"/>
        <v/>
      </c>
      <c r="AW342" s="122" t="e">
        <f t="shared" ca="1" si="336"/>
        <v>#N/A</v>
      </c>
      <c r="AX342" s="127" t="e">
        <f t="shared" ca="1" si="337"/>
        <v>#N/A</v>
      </c>
      <c r="AY342" s="100" t="e">
        <f t="shared" si="347"/>
        <v>#N/A</v>
      </c>
      <c r="AZ342" s="127" t="e">
        <f t="shared" si="348"/>
        <v>#N/A</v>
      </c>
      <c r="BA342" s="88"/>
      <c r="BB342" s="125"/>
      <c r="BC342" s="129"/>
      <c r="BD342" s="125"/>
      <c r="BE342" s="125"/>
      <c r="BF342" s="125"/>
      <c r="BG342" s="125"/>
      <c r="BH342" s="125"/>
      <c r="BI342" s="125"/>
      <c r="BJ342" s="125"/>
      <c r="BK342" s="125"/>
      <c r="BL342" s="90"/>
      <c r="BM342" s="90"/>
      <c r="BN342" s="90"/>
      <c r="BO342" s="90"/>
      <c r="BP342" s="90"/>
    </row>
    <row r="343" spans="1:68" s="49" customFormat="1" ht="27.75" customHeight="1" x14ac:dyDescent="0.2">
      <c r="A343" s="22">
        <f t="shared" ref="A343:A350" si="357">A342+1</f>
        <v>243</v>
      </c>
      <c r="B343" s="50"/>
      <c r="C343" s="51"/>
      <c r="D343" s="52"/>
      <c r="E343" s="53"/>
      <c r="F343" s="54"/>
      <c r="G343" s="55"/>
      <c r="H343" s="56"/>
      <c r="I343" s="304"/>
      <c r="J343" s="57"/>
      <c r="K343" s="58"/>
      <c r="L343" s="59"/>
      <c r="M343" s="58"/>
      <c r="N343" s="59"/>
      <c r="O343" s="58"/>
      <c r="P343" s="59"/>
      <c r="Q343" s="60"/>
      <c r="R343" s="315"/>
      <c r="S343" s="57"/>
      <c r="T343" s="58"/>
      <c r="U343" s="58"/>
      <c r="V343" s="60"/>
      <c r="W343" s="326"/>
      <c r="X343" s="58"/>
      <c r="Y343" s="59"/>
      <c r="Z343" s="58"/>
      <c r="AA343" s="59"/>
      <c r="AB343" s="60"/>
      <c r="AC343" s="61"/>
      <c r="AD343" s="62"/>
      <c r="AE343" s="62"/>
      <c r="AF343" s="63"/>
      <c r="AG343" s="318"/>
      <c r="AH343" s="60"/>
      <c r="AI343" s="476"/>
      <c r="AJ343" s="476"/>
      <c r="AK343" s="477"/>
      <c r="AL343" s="102"/>
      <c r="AM343" s="124" t="str">
        <f t="shared" si="355"/>
        <v xml:space="preserve"> </v>
      </c>
      <c r="AN343" s="97" t="str">
        <f t="shared" si="356"/>
        <v xml:space="preserve"> </v>
      </c>
      <c r="AO343" s="125"/>
      <c r="AP343" s="125"/>
      <c r="AQ343" s="125"/>
      <c r="AR343" s="125"/>
      <c r="AS343" s="125"/>
      <c r="AT343" s="122" t="e">
        <f t="shared" si="345"/>
        <v>#N/A</v>
      </c>
      <c r="AU343" s="125" t="e">
        <f t="shared" si="346"/>
        <v>#N/A</v>
      </c>
      <c r="AV343" s="126" t="str">
        <f t="shared" ca="1" si="335"/>
        <v/>
      </c>
      <c r="AW343" s="122" t="e">
        <f t="shared" ca="1" si="336"/>
        <v>#N/A</v>
      </c>
      <c r="AX343" s="127" t="e">
        <f t="shared" ca="1" si="337"/>
        <v>#N/A</v>
      </c>
      <c r="AY343" s="100" t="e">
        <f>IF(S475=0,NA(),S475)</f>
        <v>#N/A</v>
      </c>
      <c r="AZ343" s="127" t="e">
        <f t="shared" si="348"/>
        <v>#N/A</v>
      </c>
      <c r="BA343" s="88"/>
      <c r="BB343" s="125"/>
      <c r="BC343" s="129"/>
      <c r="BD343" s="125"/>
      <c r="BE343" s="125"/>
      <c r="BF343" s="125"/>
      <c r="BG343" s="125"/>
      <c r="BH343" s="125"/>
      <c r="BI343" s="125"/>
      <c r="BJ343" s="125"/>
      <c r="BK343" s="125"/>
      <c r="BL343" s="90"/>
      <c r="BM343" s="90"/>
      <c r="BN343" s="90"/>
      <c r="BO343" s="90"/>
      <c r="BP343" s="90"/>
    </row>
    <row r="344" spans="1:68" s="49" customFormat="1" ht="27.75" customHeight="1" x14ac:dyDescent="0.2">
      <c r="A344" s="22">
        <f t="shared" si="357"/>
        <v>244</v>
      </c>
      <c r="B344" s="50"/>
      <c r="C344" s="51"/>
      <c r="D344" s="52"/>
      <c r="E344" s="53"/>
      <c r="F344" s="54"/>
      <c r="G344" s="55"/>
      <c r="H344" s="56"/>
      <c r="I344" s="304"/>
      <c r="J344" s="57"/>
      <c r="K344" s="58"/>
      <c r="L344" s="59"/>
      <c r="M344" s="58"/>
      <c r="N344" s="59"/>
      <c r="O344" s="58"/>
      <c r="P344" s="59"/>
      <c r="Q344" s="60"/>
      <c r="R344" s="315"/>
      <c r="S344" s="57"/>
      <c r="T344" s="58"/>
      <c r="U344" s="58"/>
      <c r="V344" s="60"/>
      <c r="W344" s="326"/>
      <c r="X344" s="58"/>
      <c r="Y344" s="59"/>
      <c r="Z344" s="58"/>
      <c r="AA344" s="59"/>
      <c r="AB344" s="60"/>
      <c r="AC344" s="61"/>
      <c r="AD344" s="62"/>
      <c r="AE344" s="62"/>
      <c r="AF344" s="63"/>
      <c r="AG344" s="318"/>
      <c r="AH344" s="60"/>
      <c r="AI344" s="476"/>
      <c r="AJ344" s="476"/>
      <c r="AK344" s="477"/>
      <c r="AL344" s="102"/>
      <c r="AM344" s="124" t="str">
        <f t="shared" si="355"/>
        <v xml:space="preserve"> </v>
      </c>
      <c r="AN344" s="97" t="str">
        <f t="shared" si="356"/>
        <v xml:space="preserve"> </v>
      </c>
      <c r="AO344" s="125"/>
      <c r="AP344" s="125"/>
      <c r="AQ344" s="125"/>
      <c r="AR344" s="125"/>
      <c r="AS344" s="125"/>
      <c r="AT344" s="122" t="e">
        <f t="shared" si="345"/>
        <v>#N/A</v>
      </c>
      <c r="AU344" s="125" t="e">
        <f t="shared" si="346"/>
        <v>#N/A</v>
      </c>
      <c r="AV344" s="126" t="str">
        <f t="shared" ca="1" si="335"/>
        <v/>
      </c>
      <c r="AW344" s="122" t="e">
        <f t="shared" ca="1" si="336"/>
        <v>#N/A</v>
      </c>
      <c r="AX344" s="127" t="e">
        <f t="shared" ca="1" si="337"/>
        <v>#N/A</v>
      </c>
      <c r="AY344" s="100" t="e">
        <f>IF(S476=0,NA(),S476)</f>
        <v>#N/A</v>
      </c>
      <c r="AZ344" s="127" t="e">
        <f t="shared" si="348"/>
        <v>#N/A</v>
      </c>
      <c r="BA344" s="88"/>
      <c r="BB344" s="125"/>
      <c r="BC344" s="129"/>
      <c r="BD344" s="125"/>
      <c r="BE344" s="125"/>
      <c r="BF344" s="125"/>
      <c r="BG344" s="125"/>
      <c r="BH344" s="125"/>
      <c r="BI344" s="125"/>
      <c r="BJ344" s="125"/>
      <c r="BK344" s="125"/>
      <c r="BL344" s="90"/>
      <c r="BM344" s="90"/>
      <c r="BN344" s="90"/>
      <c r="BO344" s="90"/>
      <c r="BP344" s="90"/>
    </row>
    <row r="345" spans="1:68" s="49" customFormat="1" ht="27.75" customHeight="1" x14ac:dyDescent="0.2">
      <c r="A345" s="22">
        <f t="shared" si="357"/>
        <v>245</v>
      </c>
      <c r="B345" s="50"/>
      <c r="C345" s="51"/>
      <c r="D345" s="52"/>
      <c r="E345" s="53"/>
      <c r="F345" s="54"/>
      <c r="G345" s="55"/>
      <c r="H345" s="56"/>
      <c r="I345" s="304"/>
      <c r="J345" s="57"/>
      <c r="K345" s="58"/>
      <c r="L345" s="59"/>
      <c r="M345" s="58"/>
      <c r="N345" s="59"/>
      <c r="O345" s="58"/>
      <c r="P345" s="59"/>
      <c r="Q345" s="60"/>
      <c r="R345" s="315"/>
      <c r="S345" s="57"/>
      <c r="T345" s="58"/>
      <c r="U345" s="58"/>
      <c r="V345" s="60"/>
      <c r="W345" s="326"/>
      <c r="X345" s="58"/>
      <c r="Y345" s="59"/>
      <c r="Z345" s="58"/>
      <c r="AA345" s="59"/>
      <c r="AB345" s="60"/>
      <c r="AC345" s="61"/>
      <c r="AD345" s="62"/>
      <c r="AE345" s="62"/>
      <c r="AF345" s="63"/>
      <c r="AG345" s="318"/>
      <c r="AH345" s="60"/>
      <c r="AI345" s="476"/>
      <c r="AJ345" s="476"/>
      <c r="AK345" s="477"/>
      <c r="AL345" s="102"/>
      <c r="AM345" s="124" t="str">
        <f t="shared" si="355"/>
        <v xml:space="preserve"> </v>
      </c>
      <c r="AN345" s="97" t="str">
        <f t="shared" si="356"/>
        <v xml:space="preserve"> </v>
      </c>
      <c r="AO345" s="125"/>
      <c r="AP345" s="125"/>
      <c r="AQ345" s="125"/>
      <c r="AR345" s="125"/>
      <c r="AS345" s="125"/>
      <c r="AT345" s="122" t="e">
        <f t="shared" ref="AT345:AT354" si="358">IF(ISBLANK($B481),NA(),$B481)</f>
        <v>#N/A</v>
      </c>
      <c r="AU345" s="125" t="e">
        <f t="shared" ref="AU345:AU354" si="359">IF(ISBLANK($I481),NA(),$I481)</f>
        <v>#N/A</v>
      </c>
      <c r="AV345" s="126" t="str">
        <f t="shared" ca="1" si="335"/>
        <v/>
      </c>
      <c r="AW345" s="122" t="e">
        <f t="shared" ca="1" si="336"/>
        <v>#N/A</v>
      </c>
      <c r="AX345" s="127" t="e">
        <f t="shared" ca="1" si="337"/>
        <v>#N/A</v>
      </c>
      <c r="AY345" s="100" t="e">
        <f>IF(S481=0,NA(),S481)</f>
        <v>#N/A</v>
      </c>
      <c r="AZ345" s="127" t="e">
        <f>IF(V481=0,NA(),V481)</f>
        <v>#N/A</v>
      </c>
      <c r="BA345" s="88"/>
      <c r="BB345" s="125"/>
      <c r="BC345" s="129"/>
      <c r="BD345" s="125"/>
      <c r="BE345" s="125"/>
      <c r="BF345" s="125"/>
      <c r="BG345" s="125"/>
      <c r="BH345" s="125"/>
      <c r="BI345" s="125"/>
      <c r="BJ345" s="125"/>
      <c r="BK345" s="125"/>
      <c r="BL345" s="90"/>
      <c r="BM345" s="90"/>
      <c r="BN345" s="90"/>
      <c r="BO345" s="90"/>
      <c r="BP345" s="90"/>
    </row>
    <row r="346" spans="1:68" s="49" customFormat="1" ht="27.75" customHeight="1" x14ac:dyDescent="0.2">
      <c r="A346" s="22">
        <f t="shared" si="357"/>
        <v>246</v>
      </c>
      <c r="B346" s="50"/>
      <c r="C346" s="51"/>
      <c r="D346" s="52"/>
      <c r="E346" s="53"/>
      <c r="F346" s="54"/>
      <c r="G346" s="55"/>
      <c r="H346" s="56"/>
      <c r="I346" s="304"/>
      <c r="J346" s="57"/>
      <c r="K346" s="58"/>
      <c r="L346" s="59"/>
      <c r="M346" s="58"/>
      <c r="N346" s="59"/>
      <c r="O346" s="58"/>
      <c r="P346" s="59"/>
      <c r="Q346" s="60"/>
      <c r="R346" s="315"/>
      <c r="S346" s="57"/>
      <c r="T346" s="58"/>
      <c r="U346" s="58"/>
      <c r="V346" s="60"/>
      <c r="W346" s="326"/>
      <c r="X346" s="58"/>
      <c r="Y346" s="59"/>
      <c r="Z346" s="58"/>
      <c r="AA346" s="59"/>
      <c r="AB346" s="60"/>
      <c r="AC346" s="61"/>
      <c r="AD346" s="62"/>
      <c r="AE346" s="62"/>
      <c r="AF346" s="63"/>
      <c r="AG346" s="318"/>
      <c r="AH346" s="60"/>
      <c r="AI346" s="476"/>
      <c r="AJ346" s="476"/>
      <c r="AK346" s="477"/>
      <c r="AL346" s="102"/>
      <c r="AM346" s="124" t="str">
        <f t="shared" si="355"/>
        <v xml:space="preserve"> </v>
      </c>
      <c r="AN346" s="97" t="str">
        <f t="shared" si="356"/>
        <v xml:space="preserve"> </v>
      </c>
      <c r="AO346" s="125"/>
      <c r="AP346" s="125"/>
      <c r="AQ346" s="125"/>
      <c r="AR346" s="125"/>
      <c r="AS346" s="125"/>
      <c r="AT346" s="122" t="e">
        <f t="shared" si="358"/>
        <v>#N/A</v>
      </c>
      <c r="AU346" s="125" t="e">
        <f t="shared" si="359"/>
        <v>#N/A</v>
      </c>
      <c r="AV346" s="126" t="str">
        <f t="shared" ca="1" si="335"/>
        <v/>
      </c>
      <c r="AW346" s="122" t="e">
        <f t="shared" ca="1" si="336"/>
        <v>#N/A</v>
      </c>
      <c r="AX346" s="127" t="e">
        <f t="shared" ca="1" si="337"/>
        <v>#N/A</v>
      </c>
      <c r="AY346" s="100" t="e">
        <f t="shared" ref="AY346:AY354" si="360">IF(S482=0,NA(),S482)</f>
        <v>#N/A</v>
      </c>
      <c r="AZ346" s="127" t="e">
        <f t="shared" ref="AZ346:AZ354" si="361">IF(V482=0,NA(),V482)</f>
        <v>#N/A</v>
      </c>
      <c r="BA346" s="88"/>
      <c r="BB346" s="125"/>
      <c r="BC346" s="129"/>
      <c r="BD346" s="125"/>
      <c r="BE346" s="125"/>
      <c r="BF346" s="125"/>
      <c r="BG346" s="125"/>
      <c r="BH346" s="125"/>
      <c r="BI346" s="125"/>
      <c r="BJ346" s="125"/>
      <c r="BK346" s="125"/>
      <c r="BL346" s="90"/>
      <c r="BM346" s="90"/>
      <c r="BN346" s="90"/>
      <c r="BO346" s="90"/>
      <c r="BP346" s="90"/>
    </row>
    <row r="347" spans="1:68" s="49" customFormat="1" ht="27.75" customHeight="1" x14ac:dyDescent="0.2">
      <c r="A347" s="22">
        <f>A346+1</f>
        <v>247</v>
      </c>
      <c r="B347" s="50"/>
      <c r="C347" s="51"/>
      <c r="D347" s="52"/>
      <c r="E347" s="53"/>
      <c r="F347" s="54"/>
      <c r="G347" s="55"/>
      <c r="H347" s="56"/>
      <c r="I347" s="304"/>
      <c r="J347" s="57"/>
      <c r="K347" s="58"/>
      <c r="L347" s="59"/>
      <c r="M347" s="58"/>
      <c r="N347" s="59"/>
      <c r="O347" s="58"/>
      <c r="P347" s="59"/>
      <c r="Q347" s="60"/>
      <c r="R347" s="315"/>
      <c r="S347" s="57"/>
      <c r="T347" s="58"/>
      <c r="U347" s="58"/>
      <c r="V347" s="60"/>
      <c r="W347" s="326"/>
      <c r="X347" s="58"/>
      <c r="Y347" s="59"/>
      <c r="Z347" s="58"/>
      <c r="AA347" s="59"/>
      <c r="AB347" s="60"/>
      <c r="AC347" s="61"/>
      <c r="AD347" s="62"/>
      <c r="AE347" s="62"/>
      <c r="AF347" s="63"/>
      <c r="AG347" s="318"/>
      <c r="AH347" s="60"/>
      <c r="AI347" s="476"/>
      <c r="AJ347" s="476"/>
      <c r="AK347" s="477"/>
      <c r="AL347" s="102"/>
      <c r="AM347" s="124" t="str">
        <f t="shared" si="355"/>
        <v xml:space="preserve"> </v>
      </c>
      <c r="AN347" s="97" t="str">
        <f t="shared" si="356"/>
        <v xml:space="preserve"> </v>
      </c>
      <c r="AO347" s="125"/>
      <c r="AP347" s="125"/>
      <c r="AQ347" s="125"/>
      <c r="AR347" s="125"/>
      <c r="AS347" s="125"/>
      <c r="AT347" s="122" t="e">
        <f t="shared" si="358"/>
        <v>#N/A</v>
      </c>
      <c r="AU347" s="125" t="e">
        <f t="shared" si="359"/>
        <v>#N/A</v>
      </c>
      <c r="AV347" s="126" t="str">
        <f t="shared" ca="1" si="335"/>
        <v/>
      </c>
      <c r="AW347" s="122" t="e">
        <f t="shared" ca="1" si="336"/>
        <v>#N/A</v>
      </c>
      <c r="AX347" s="127" t="e">
        <f t="shared" ca="1" si="337"/>
        <v>#N/A</v>
      </c>
      <c r="AY347" s="100" t="e">
        <f t="shared" si="360"/>
        <v>#N/A</v>
      </c>
      <c r="AZ347" s="127" t="e">
        <f t="shared" si="361"/>
        <v>#N/A</v>
      </c>
      <c r="BA347" s="88"/>
      <c r="BB347" s="125"/>
      <c r="BC347" s="129"/>
      <c r="BD347" s="125"/>
      <c r="BE347" s="125"/>
      <c r="BF347" s="125"/>
      <c r="BG347" s="125"/>
      <c r="BH347" s="125"/>
      <c r="BI347" s="125"/>
      <c r="BJ347" s="125"/>
      <c r="BK347" s="125"/>
      <c r="BL347" s="90"/>
      <c r="BM347" s="90"/>
      <c r="BN347" s="90"/>
      <c r="BO347" s="90"/>
      <c r="BP347" s="90"/>
    </row>
    <row r="348" spans="1:68" s="49" customFormat="1" ht="27.75" customHeight="1" x14ac:dyDescent="0.2">
      <c r="A348" s="22">
        <f t="shared" si="357"/>
        <v>248</v>
      </c>
      <c r="B348" s="50"/>
      <c r="C348" s="51"/>
      <c r="D348" s="52"/>
      <c r="E348" s="53"/>
      <c r="F348" s="54"/>
      <c r="G348" s="55"/>
      <c r="H348" s="56"/>
      <c r="I348" s="304"/>
      <c r="J348" s="57"/>
      <c r="K348" s="58"/>
      <c r="L348" s="59"/>
      <c r="M348" s="58"/>
      <c r="N348" s="59"/>
      <c r="O348" s="58"/>
      <c r="P348" s="59"/>
      <c r="Q348" s="60"/>
      <c r="R348" s="315"/>
      <c r="S348" s="57"/>
      <c r="T348" s="58"/>
      <c r="U348" s="58"/>
      <c r="V348" s="60"/>
      <c r="W348" s="326"/>
      <c r="X348" s="58"/>
      <c r="Y348" s="59"/>
      <c r="Z348" s="58"/>
      <c r="AA348" s="59"/>
      <c r="AB348" s="60"/>
      <c r="AC348" s="61"/>
      <c r="AD348" s="62"/>
      <c r="AE348" s="62"/>
      <c r="AF348" s="63"/>
      <c r="AG348" s="318"/>
      <c r="AH348" s="60"/>
      <c r="AI348" s="476"/>
      <c r="AJ348" s="476"/>
      <c r="AK348" s="477"/>
      <c r="AL348" s="102"/>
      <c r="AM348" s="124" t="str">
        <f t="shared" si="355"/>
        <v xml:space="preserve"> </v>
      </c>
      <c r="AN348" s="97" t="str">
        <f t="shared" si="356"/>
        <v xml:space="preserve"> </v>
      </c>
      <c r="AO348" s="125"/>
      <c r="AP348" s="125"/>
      <c r="AQ348" s="125"/>
      <c r="AR348" s="125"/>
      <c r="AS348" s="125"/>
      <c r="AT348" s="122" t="e">
        <f t="shared" si="358"/>
        <v>#N/A</v>
      </c>
      <c r="AU348" s="125" t="e">
        <f t="shared" si="359"/>
        <v>#N/A</v>
      </c>
      <c r="AV348" s="126" t="str">
        <f t="shared" ca="1" si="335"/>
        <v/>
      </c>
      <c r="AW348" s="122" t="e">
        <f t="shared" ca="1" si="336"/>
        <v>#N/A</v>
      </c>
      <c r="AX348" s="127" t="e">
        <f t="shared" ca="1" si="337"/>
        <v>#N/A</v>
      </c>
      <c r="AY348" s="100" t="e">
        <f t="shared" si="360"/>
        <v>#N/A</v>
      </c>
      <c r="AZ348" s="127" t="e">
        <f t="shared" si="361"/>
        <v>#N/A</v>
      </c>
      <c r="BA348" s="88"/>
      <c r="BB348" s="125"/>
      <c r="BC348" s="129"/>
      <c r="BD348" s="125"/>
      <c r="BE348" s="125"/>
      <c r="BF348" s="125"/>
      <c r="BG348" s="125"/>
      <c r="BH348" s="125"/>
      <c r="BI348" s="125"/>
      <c r="BJ348" s="125"/>
      <c r="BK348" s="125"/>
      <c r="BL348" s="90"/>
      <c r="BM348" s="90"/>
      <c r="BN348" s="90"/>
      <c r="BO348" s="90"/>
      <c r="BP348" s="90"/>
    </row>
    <row r="349" spans="1:68" s="49" customFormat="1" ht="27.75" customHeight="1" x14ac:dyDescent="0.2">
      <c r="A349" s="22">
        <f t="shared" si="357"/>
        <v>249</v>
      </c>
      <c r="B349" s="50"/>
      <c r="C349" s="51"/>
      <c r="D349" s="52"/>
      <c r="E349" s="53"/>
      <c r="F349" s="54"/>
      <c r="G349" s="55"/>
      <c r="H349" s="56"/>
      <c r="I349" s="304"/>
      <c r="J349" s="57"/>
      <c r="K349" s="58"/>
      <c r="L349" s="59"/>
      <c r="M349" s="58"/>
      <c r="N349" s="59"/>
      <c r="O349" s="58"/>
      <c r="P349" s="59"/>
      <c r="Q349" s="60"/>
      <c r="R349" s="315"/>
      <c r="S349" s="57"/>
      <c r="T349" s="58"/>
      <c r="U349" s="58"/>
      <c r="V349" s="60"/>
      <c r="W349" s="326"/>
      <c r="X349" s="58"/>
      <c r="Y349" s="59"/>
      <c r="Z349" s="58"/>
      <c r="AA349" s="59"/>
      <c r="AB349" s="60"/>
      <c r="AC349" s="61"/>
      <c r="AD349" s="62"/>
      <c r="AE349" s="62"/>
      <c r="AF349" s="63"/>
      <c r="AG349" s="318"/>
      <c r="AH349" s="60"/>
      <c r="AI349" s="476"/>
      <c r="AJ349" s="476"/>
      <c r="AK349" s="477"/>
      <c r="AL349" s="102"/>
      <c r="AM349" s="124" t="str">
        <f t="shared" si="355"/>
        <v xml:space="preserve"> </v>
      </c>
      <c r="AN349" s="97" t="str">
        <f t="shared" si="356"/>
        <v xml:space="preserve"> </v>
      </c>
      <c r="AO349" s="125"/>
      <c r="AP349" s="125"/>
      <c r="AQ349" s="125"/>
      <c r="AR349" s="125"/>
      <c r="AS349" s="125"/>
      <c r="AT349" s="122" t="e">
        <f t="shared" si="358"/>
        <v>#N/A</v>
      </c>
      <c r="AU349" s="125" t="e">
        <f t="shared" si="359"/>
        <v>#N/A</v>
      </c>
      <c r="AV349" s="126" t="str">
        <f t="shared" ca="1" si="335"/>
        <v/>
      </c>
      <c r="AW349" s="122" t="e">
        <f t="shared" ca="1" si="336"/>
        <v>#N/A</v>
      </c>
      <c r="AX349" s="127" t="e">
        <f t="shared" ca="1" si="337"/>
        <v>#N/A</v>
      </c>
      <c r="AY349" s="100" t="e">
        <f t="shared" si="360"/>
        <v>#N/A</v>
      </c>
      <c r="AZ349" s="127" t="e">
        <f t="shared" si="361"/>
        <v>#N/A</v>
      </c>
      <c r="BA349" s="88"/>
      <c r="BB349" s="125"/>
      <c r="BC349" s="129"/>
      <c r="BD349" s="125"/>
      <c r="BE349" s="125"/>
      <c r="BF349" s="125"/>
      <c r="BG349" s="125"/>
      <c r="BH349" s="125"/>
      <c r="BI349" s="125"/>
      <c r="BJ349" s="125"/>
      <c r="BK349" s="125"/>
      <c r="BL349" s="90"/>
      <c r="BM349" s="90"/>
      <c r="BN349" s="90"/>
      <c r="BO349" s="90"/>
      <c r="BP349" s="90"/>
    </row>
    <row r="350" spans="1:68" s="49" customFormat="1" ht="27.75" customHeight="1" thickBot="1" x14ac:dyDescent="0.25">
      <c r="A350" s="23">
        <f t="shared" si="357"/>
        <v>250</v>
      </c>
      <c r="B350" s="64"/>
      <c r="C350" s="65"/>
      <c r="D350" s="66"/>
      <c r="E350" s="67"/>
      <c r="F350" s="68"/>
      <c r="G350" s="69"/>
      <c r="H350" s="70"/>
      <c r="I350" s="305"/>
      <c r="J350" s="71"/>
      <c r="K350" s="72"/>
      <c r="L350" s="73"/>
      <c r="M350" s="72"/>
      <c r="N350" s="73"/>
      <c r="O350" s="72"/>
      <c r="P350" s="73"/>
      <c r="Q350" s="74"/>
      <c r="R350" s="316"/>
      <c r="S350" s="71"/>
      <c r="T350" s="72"/>
      <c r="U350" s="72"/>
      <c r="V350" s="74"/>
      <c r="W350" s="327"/>
      <c r="X350" s="72"/>
      <c r="Y350" s="73"/>
      <c r="Z350" s="72"/>
      <c r="AA350" s="73"/>
      <c r="AB350" s="74"/>
      <c r="AC350" s="75"/>
      <c r="AD350" s="76"/>
      <c r="AE350" s="76"/>
      <c r="AF350" s="77"/>
      <c r="AG350" s="319"/>
      <c r="AH350" s="74"/>
      <c r="AI350" s="480"/>
      <c r="AJ350" s="480"/>
      <c r="AK350" s="481"/>
      <c r="AL350" s="102"/>
      <c r="AM350" s="124" t="str">
        <f t="shared" si="355"/>
        <v xml:space="preserve"> </v>
      </c>
      <c r="AN350" s="97" t="str">
        <f t="shared" si="356"/>
        <v xml:space="preserve"> </v>
      </c>
      <c r="AO350" s="125"/>
      <c r="AP350" s="125"/>
      <c r="AQ350" s="125"/>
      <c r="AR350" s="125"/>
      <c r="AS350" s="125"/>
      <c r="AT350" s="122" t="e">
        <f t="shared" si="358"/>
        <v>#N/A</v>
      </c>
      <c r="AU350" s="125" t="e">
        <f t="shared" si="359"/>
        <v>#N/A</v>
      </c>
      <c r="AV350" s="126" t="str">
        <f t="shared" ca="1" si="335"/>
        <v/>
      </c>
      <c r="AW350" s="122" t="e">
        <f t="shared" ca="1" si="336"/>
        <v>#N/A</v>
      </c>
      <c r="AX350" s="127" t="e">
        <f t="shared" ca="1" si="337"/>
        <v>#N/A</v>
      </c>
      <c r="AY350" s="100" t="e">
        <f t="shared" si="360"/>
        <v>#N/A</v>
      </c>
      <c r="AZ350" s="127" t="e">
        <f t="shared" si="361"/>
        <v>#N/A</v>
      </c>
      <c r="BA350" s="88"/>
      <c r="BB350" s="125"/>
      <c r="BC350" s="129"/>
      <c r="BD350" s="125"/>
      <c r="BE350" s="125"/>
      <c r="BF350" s="125"/>
      <c r="BG350" s="125"/>
      <c r="BH350" s="125"/>
      <c r="BI350" s="125"/>
      <c r="BJ350" s="125"/>
      <c r="BK350" s="125"/>
      <c r="BL350" s="90"/>
      <c r="BM350" s="90"/>
      <c r="BN350" s="90"/>
      <c r="BO350" s="90"/>
      <c r="BP350" s="90"/>
    </row>
    <row r="351" spans="1:68" ht="4.5" customHeight="1" thickBot="1" x14ac:dyDescent="0.25">
      <c r="A351" s="89">
        <f>AK354</f>
        <v>25</v>
      </c>
      <c r="B351" s="271"/>
      <c r="C351" s="271"/>
      <c r="D351" s="271"/>
      <c r="E351" s="271"/>
      <c r="F351" s="271"/>
      <c r="G351" s="271"/>
      <c r="H351" s="271"/>
      <c r="I351" s="271"/>
      <c r="J351" s="309"/>
      <c r="K351" s="309"/>
      <c r="L351" s="309"/>
      <c r="M351" s="309"/>
      <c r="N351" s="309"/>
      <c r="O351" s="309"/>
      <c r="P351" s="309"/>
      <c r="Q351" s="309"/>
      <c r="R351" s="309"/>
      <c r="S351" s="324"/>
      <c r="T351" s="324"/>
      <c r="U351" s="324"/>
      <c r="V351" s="324"/>
      <c r="W351" s="324"/>
      <c r="X351" s="324"/>
      <c r="Y351" s="324"/>
      <c r="Z351" s="324"/>
      <c r="AA351" s="324"/>
      <c r="AB351" s="324"/>
      <c r="AC351" s="309"/>
      <c r="AD351" s="272"/>
      <c r="AE351" s="273"/>
      <c r="AF351" s="272"/>
      <c r="AG351" s="274"/>
      <c r="AH351" s="474"/>
      <c r="AI351" s="475"/>
      <c r="AJ351" s="475"/>
      <c r="AK351" s="475"/>
      <c r="AL351" s="33"/>
      <c r="AM351" s="33"/>
      <c r="AN351" s="33"/>
      <c r="AT351" s="122" t="e">
        <f t="shared" si="358"/>
        <v>#N/A</v>
      </c>
      <c r="AU351" s="125" t="e">
        <f t="shared" si="359"/>
        <v>#N/A</v>
      </c>
      <c r="AV351" s="126" t="str">
        <f t="shared" ca="1" si="335"/>
        <v/>
      </c>
      <c r="AW351" s="122" t="e">
        <f t="shared" ca="1" si="336"/>
        <v>#N/A</v>
      </c>
      <c r="AX351" s="127" t="e">
        <f t="shared" ca="1" si="337"/>
        <v>#N/A</v>
      </c>
      <c r="AY351" s="100" t="e">
        <f t="shared" si="360"/>
        <v>#N/A</v>
      </c>
      <c r="AZ351" s="127" t="e">
        <f t="shared" si="361"/>
        <v>#N/A</v>
      </c>
      <c r="BA351" s="88"/>
      <c r="BC351" s="129"/>
    </row>
    <row r="352" spans="1:68" ht="26.25" customHeight="1" x14ac:dyDescent="0.2">
      <c r="A352" s="180">
        <f>A338+1</f>
        <v>25</v>
      </c>
      <c r="B352" s="501"/>
      <c r="C352" s="501"/>
      <c r="D352" s="501"/>
      <c r="E352" s="502"/>
      <c r="F352" s="493" t="str">
        <f>F338</f>
        <v>TOTAL DE ESTA PÁGINA</v>
      </c>
      <c r="G352" s="494"/>
      <c r="H352" s="495"/>
      <c r="I352" s="348" t="str">
        <f t="shared" ref="I352:Q352" si="362">IF(SUM(I341:I351)=0," ",SUM(I341:I351))</f>
        <v xml:space="preserve"> </v>
      </c>
      <c r="J352" s="349" t="str">
        <f t="shared" si="362"/>
        <v xml:space="preserve"> </v>
      </c>
      <c r="K352" s="350" t="str">
        <f t="shared" si="362"/>
        <v xml:space="preserve"> </v>
      </c>
      <c r="L352" s="351" t="str">
        <f t="shared" si="362"/>
        <v xml:space="preserve"> </v>
      </c>
      <c r="M352" s="350" t="str">
        <f t="shared" si="362"/>
        <v xml:space="preserve"> </v>
      </c>
      <c r="N352" s="351" t="str">
        <f t="shared" si="362"/>
        <v xml:space="preserve"> </v>
      </c>
      <c r="O352" s="350" t="str">
        <f t="shared" si="362"/>
        <v xml:space="preserve"> </v>
      </c>
      <c r="P352" s="351" t="str">
        <f t="shared" si="362"/>
        <v xml:space="preserve"> </v>
      </c>
      <c r="Q352" s="352" t="str">
        <f t="shared" si="362"/>
        <v xml:space="preserve"> </v>
      </c>
      <c r="R352" s="353"/>
      <c r="S352" s="349" t="str">
        <f t="shared" ref="S352:AB352" si="363">IF(SUM(S341:S351)=0," ",SUM(S341:S351))</f>
        <v xml:space="preserve"> </v>
      </c>
      <c r="T352" s="350" t="str">
        <f t="shared" si="363"/>
        <v xml:space="preserve"> </v>
      </c>
      <c r="U352" s="350" t="str">
        <f t="shared" si="363"/>
        <v xml:space="preserve"> </v>
      </c>
      <c r="V352" s="350" t="str">
        <f t="shared" si="363"/>
        <v xml:space="preserve"> </v>
      </c>
      <c r="W352" s="351" t="str">
        <f t="shared" si="363"/>
        <v xml:space="preserve"> </v>
      </c>
      <c r="X352" s="350" t="str">
        <f t="shared" si="363"/>
        <v xml:space="preserve"> </v>
      </c>
      <c r="Y352" s="351" t="str">
        <f t="shared" si="363"/>
        <v xml:space="preserve"> </v>
      </c>
      <c r="Z352" s="350" t="str">
        <f t="shared" si="363"/>
        <v xml:space="preserve"> </v>
      </c>
      <c r="AA352" s="351" t="str">
        <f t="shared" si="363"/>
        <v xml:space="preserve"> </v>
      </c>
      <c r="AB352" s="352" t="str">
        <f t="shared" si="363"/>
        <v xml:space="preserve"> </v>
      </c>
      <c r="AC352" s="354" t="str">
        <f>IF(SUM(AC341:AC350)=0," ",SUM(AC341:AC350))</f>
        <v xml:space="preserve"> </v>
      </c>
      <c r="AD352" s="355" t="str">
        <f>IF(SUM(AD341:AD350)=0," ",SUM(AD341:AD350))</f>
        <v xml:space="preserve"> </v>
      </c>
      <c r="AE352" s="355" t="str">
        <f>IF(SUM(AE341:AE350)=0," ",SUM(AE341:AE350))</f>
        <v xml:space="preserve"> </v>
      </c>
      <c r="AF352" s="356" t="str">
        <f>IF(SUM(AF341:AF350)=0," ",SUM(AF341:AF350))</f>
        <v xml:space="preserve"> </v>
      </c>
      <c r="AG352" s="357" t="str">
        <f>IF(SUM(AG341:AG350)=0," ",SUM(AG341:AG350))</f>
        <v xml:space="preserve"> </v>
      </c>
      <c r="AH352" s="482" t="str">
        <f>AH338</f>
        <v>Certifico que todos los datos en esta
bitácora son fidedignos</v>
      </c>
      <c r="AI352" s="483"/>
      <c r="AJ352" s="483"/>
      <c r="AK352" s="484"/>
      <c r="AL352" s="131"/>
      <c r="AM352" s="131"/>
      <c r="AN352" s="131"/>
      <c r="AT352" s="122" t="e">
        <f t="shared" si="358"/>
        <v>#N/A</v>
      </c>
      <c r="AU352" s="125" t="e">
        <f t="shared" si="359"/>
        <v>#N/A</v>
      </c>
      <c r="AV352" s="126" t="str">
        <f t="shared" ca="1" si="335"/>
        <v/>
      </c>
      <c r="AW352" s="122" t="e">
        <f t="shared" ca="1" si="336"/>
        <v>#N/A</v>
      </c>
      <c r="AX352" s="127" t="e">
        <f t="shared" ca="1" si="337"/>
        <v>#N/A</v>
      </c>
      <c r="AY352" s="100" t="e">
        <f t="shared" si="360"/>
        <v>#N/A</v>
      </c>
      <c r="AZ352" s="127" t="e">
        <f t="shared" si="361"/>
        <v>#N/A</v>
      </c>
      <c r="BA352" s="88"/>
      <c r="BC352" s="129"/>
    </row>
    <row r="353" spans="1:68" ht="26.25" customHeight="1" x14ac:dyDescent="0.2">
      <c r="A353" s="499"/>
      <c r="B353" s="503"/>
      <c r="C353" s="503"/>
      <c r="D353" s="503"/>
      <c r="E353" s="504"/>
      <c r="F353" s="496" t="str">
        <f>F339</f>
        <v>TOTAL PÁGINA ANTERIOR</v>
      </c>
      <c r="G353" s="497"/>
      <c r="H353" s="498"/>
      <c r="I353" s="358">
        <f>I340</f>
        <v>6.25</v>
      </c>
      <c r="J353" s="359">
        <f t="shared" ref="J353:Q353" si="364">J340</f>
        <v>6.25</v>
      </c>
      <c r="K353" s="360" t="str">
        <f t="shared" si="364"/>
        <v xml:space="preserve"> </v>
      </c>
      <c r="L353" s="361" t="str">
        <f t="shared" si="364"/>
        <v xml:space="preserve"> </v>
      </c>
      <c r="M353" s="360" t="str">
        <f t="shared" si="364"/>
        <v xml:space="preserve"> </v>
      </c>
      <c r="N353" s="361" t="str">
        <f t="shared" si="364"/>
        <v xml:space="preserve"> </v>
      </c>
      <c r="O353" s="360" t="str">
        <f t="shared" si="364"/>
        <v xml:space="preserve"> </v>
      </c>
      <c r="P353" s="361" t="str">
        <f t="shared" si="364"/>
        <v xml:space="preserve"> </v>
      </c>
      <c r="Q353" s="362" t="str">
        <f t="shared" si="364"/>
        <v xml:space="preserve"> </v>
      </c>
      <c r="R353" s="363"/>
      <c r="S353" s="359" t="str">
        <f t="shared" ref="S353:AG353" si="365">S340</f>
        <v xml:space="preserve"> </v>
      </c>
      <c r="T353" s="360">
        <f t="shared" si="365"/>
        <v>8.75</v>
      </c>
      <c r="U353" s="360">
        <f t="shared" si="365"/>
        <v>10</v>
      </c>
      <c r="V353" s="360">
        <f t="shared" si="365"/>
        <v>2.5</v>
      </c>
      <c r="W353" s="361" t="str">
        <f t="shared" si="365"/>
        <v xml:space="preserve"> </v>
      </c>
      <c r="X353" s="360" t="str">
        <f t="shared" si="365"/>
        <v xml:space="preserve"> </v>
      </c>
      <c r="Y353" s="361">
        <f t="shared" si="365"/>
        <v>2.5</v>
      </c>
      <c r="Z353" s="360" t="str">
        <f t="shared" si="365"/>
        <v xml:space="preserve"> </v>
      </c>
      <c r="AA353" s="361">
        <f t="shared" si="365"/>
        <v>3.75</v>
      </c>
      <c r="AB353" s="362" t="str">
        <f t="shared" si="365"/>
        <v xml:space="preserve"> </v>
      </c>
      <c r="AC353" s="364">
        <f t="shared" si="365"/>
        <v>9</v>
      </c>
      <c r="AD353" s="365" t="str">
        <f t="shared" si="365"/>
        <v xml:space="preserve"> </v>
      </c>
      <c r="AE353" s="365">
        <f t="shared" si="365"/>
        <v>9</v>
      </c>
      <c r="AF353" s="366" t="str">
        <f t="shared" si="365"/>
        <v xml:space="preserve"> </v>
      </c>
      <c r="AG353" s="367">
        <f t="shared" si="365"/>
        <v>11</v>
      </c>
      <c r="AH353" s="487"/>
      <c r="AI353" s="488"/>
      <c r="AJ353" s="488"/>
      <c r="AK353" s="489"/>
      <c r="AL353" s="131"/>
      <c r="AM353" s="131"/>
      <c r="AN353" s="131"/>
      <c r="AT353" s="122" t="e">
        <f t="shared" si="358"/>
        <v>#N/A</v>
      </c>
      <c r="AU353" s="125" t="e">
        <f t="shared" si="359"/>
        <v>#N/A</v>
      </c>
      <c r="AV353" s="126" t="str">
        <f t="shared" ca="1" si="335"/>
        <v/>
      </c>
      <c r="AW353" s="122" t="e">
        <f t="shared" ca="1" si="336"/>
        <v>#N/A</v>
      </c>
      <c r="AX353" s="127" t="e">
        <f t="shared" ca="1" si="337"/>
        <v>#N/A</v>
      </c>
      <c r="AY353" s="100" t="e">
        <f t="shared" si="360"/>
        <v>#N/A</v>
      </c>
      <c r="AZ353" s="127" t="e">
        <f t="shared" si="361"/>
        <v>#N/A</v>
      </c>
      <c r="BA353" s="88"/>
      <c r="BC353" s="129"/>
    </row>
    <row r="354" spans="1:68" ht="26.25" customHeight="1" thickBot="1" x14ac:dyDescent="0.25">
      <c r="A354" s="500"/>
      <c r="B354" s="505" t="str">
        <f>B340</f>
        <v>Entidad que certifica Hrs. de vuelo
TIMBRE Y FIRMA</v>
      </c>
      <c r="C354" s="505"/>
      <c r="D354" s="505"/>
      <c r="E354" s="506"/>
      <c r="F354" s="490" t="str">
        <f>F340</f>
        <v>TOTAL A LA FECHA</v>
      </c>
      <c r="G354" s="491"/>
      <c r="H354" s="492"/>
      <c r="I354" s="31">
        <f t="shared" ref="I354:Q354" si="366">IF(SUM(I352:I353)=0," ",SUM(I352:I353))</f>
        <v>6.25</v>
      </c>
      <c r="J354" s="27">
        <f t="shared" si="366"/>
        <v>6.25</v>
      </c>
      <c r="K354" s="24" t="str">
        <f t="shared" si="366"/>
        <v xml:space="preserve"> </v>
      </c>
      <c r="L354" s="25" t="str">
        <f t="shared" si="366"/>
        <v xml:space="preserve"> </v>
      </c>
      <c r="M354" s="24" t="str">
        <f t="shared" si="366"/>
        <v xml:space="preserve"> </v>
      </c>
      <c r="N354" s="25" t="str">
        <f t="shared" si="366"/>
        <v xml:space="preserve"> </v>
      </c>
      <c r="O354" s="24" t="str">
        <f t="shared" si="366"/>
        <v xml:space="preserve"> </v>
      </c>
      <c r="P354" s="25" t="str">
        <f t="shared" si="366"/>
        <v xml:space="preserve"> </v>
      </c>
      <c r="Q354" s="26" t="str">
        <f t="shared" si="366"/>
        <v xml:space="preserve"> </v>
      </c>
      <c r="R354" s="321"/>
      <c r="S354" s="27" t="str">
        <f t="shared" ref="S354:AG354" si="367">IF(SUM(S352:S353)=0," ",SUM(S352:S353))</f>
        <v xml:space="preserve"> </v>
      </c>
      <c r="T354" s="24">
        <f t="shared" si="367"/>
        <v>8.75</v>
      </c>
      <c r="U354" s="24">
        <f t="shared" si="367"/>
        <v>10</v>
      </c>
      <c r="V354" s="24">
        <f t="shared" si="367"/>
        <v>2.5</v>
      </c>
      <c r="W354" s="25" t="str">
        <f t="shared" si="367"/>
        <v xml:space="preserve"> </v>
      </c>
      <c r="X354" s="24" t="str">
        <f t="shared" si="367"/>
        <v xml:space="preserve"> </v>
      </c>
      <c r="Y354" s="25">
        <f t="shared" si="367"/>
        <v>2.5</v>
      </c>
      <c r="Z354" s="24" t="str">
        <f t="shared" si="367"/>
        <v xml:space="preserve"> </v>
      </c>
      <c r="AA354" s="25">
        <f t="shared" si="367"/>
        <v>3.75</v>
      </c>
      <c r="AB354" s="26" t="str">
        <f t="shared" si="367"/>
        <v xml:space="preserve"> </v>
      </c>
      <c r="AC354" s="323">
        <f t="shared" si="367"/>
        <v>9</v>
      </c>
      <c r="AD354" s="28" t="str">
        <f t="shared" si="367"/>
        <v xml:space="preserve"> </v>
      </c>
      <c r="AE354" s="28">
        <f t="shared" si="367"/>
        <v>9</v>
      </c>
      <c r="AF354" s="30" t="str">
        <f t="shared" si="367"/>
        <v xml:space="preserve"> </v>
      </c>
      <c r="AG354" s="32">
        <f t="shared" si="367"/>
        <v>11</v>
      </c>
      <c r="AH354" s="485" t="str">
        <f>AH340</f>
        <v>_____________________________
FIRMA PILOTO</v>
      </c>
      <c r="AI354" s="486"/>
      <c r="AJ354" s="486"/>
      <c r="AK354" s="181">
        <f>A352</f>
        <v>25</v>
      </c>
      <c r="AL354" s="132"/>
      <c r="AM354" s="132"/>
      <c r="AN354" s="132"/>
      <c r="AT354" s="122" t="e">
        <f t="shared" si="358"/>
        <v>#N/A</v>
      </c>
      <c r="AU354" s="125" t="e">
        <f t="shared" si="359"/>
        <v>#N/A</v>
      </c>
      <c r="AV354" s="126" t="str">
        <f t="shared" ca="1" si="335"/>
        <v/>
      </c>
      <c r="AW354" s="122" t="e">
        <f t="shared" ca="1" si="336"/>
        <v>#N/A</v>
      </c>
      <c r="AX354" s="127" t="e">
        <f t="shared" ca="1" si="337"/>
        <v>#N/A</v>
      </c>
      <c r="AY354" s="100" t="e">
        <f t="shared" si="360"/>
        <v>#N/A</v>
      </c>
      <c r="AZ354" s="127" t="e">
        <f t="shared" si="361"/>
        <v>#N/A</v>
      </c>
      <c r="BA354" s="88"/>
      <c r="BC354" s="129"/>
    </row>
    <row r="355" spans="1:68" s="49" customFormat="1" ht="27.75" customHeight="1" x14ac:dyDescent="0.2">
      <c r="A355" s="29">
        <f>A350+1</f>
        <v>251</v>
      </c>
      <c r="B355" s="39"/>
      <c r="C355" s="40"/>
      <c r="D355" s="41"/>
      <c r="E355" s="42"/>
      <c r="F355" s="43"/>
      <c r="G355" s="44"/>
      <c r="H355" s="45"/>
      <c r="I355" s="310"/>
      <c r="J355" s="306"/>
      <c r="K355" s="307"/>
      <c r="L355" s="308"/>
      <c r="M355" s="307"/>
      <c r="N355" s="308"/>
      <c r="O355" s="307"/>
      <c r="P355" s="308"/>
      <c r="Q355" s="167"/>
      <c r="R355" s="314"/>
      <c r="S355" s="46"/>
      <c r="T355" s="47"/>
      <c r="U355" s="47"/>
      <c r="V355" s="48"/>
      <c r="W355" s="325"/>
      <c r="X355" s="307"/>
      <c r="Y355" s="308"/>
      <c r="Z355" s="307"/>
      <c r="AA355" s="308"/>
      <c r="AB355" s="167"/>
      <c r="AC355" s="311"/>
      <c r="AD355" s="312"/>
      <c r="AE355" s="312"/>
      <c r="AF355" s="313"/>
      <c r="AG355" s="317"/>
      <c r="AH355" s="167"/>
      <c r="AI355" s="478"/>
      <c r="AJ355" s="478"/>
      <c r="AK355" s="479"/>
      <c r="AL355" s="102"/>
      <c r="AM355" s="124" t="str">
        <f t="shared" ref="AM355:AM364" si="368">IF(B355=0," ",TEXT(B355,"MMM"))</f>
        <v xml:space="preserve"> </v>
      </c>
      <c r="AN355" s="97" t="str">
        <f t="shared" ref="AN355:AN364" si="369">IF(B355=0," ",YEAR(B355))</f>
        <v xml:space="preserve"> </v>
      </c>
      <c r="AO355" s="125"/>
      <c r="AP355" s="125"/>
      <c r="AQ355" s="125"/>
      <c r="AR355" s="125"/>
      <c r="AS355" s="125"/>
      <c r="AT355" s="122" t="e">
        <f t="shared" ref="AT355:AT364" si="370">IF(ISBLANK($B495),NA(),$B495)</f>
        <v>#N/A</v>
      </c>
      <c r="AU355" s="125" t="e">
        <f t="shared" ref="AU355:AU364" si="371">IF(ISBLANK($I495),NA(),$I495)</f>
        <v>#N/A</v>
      </c>
      <c r="AV355" s="126" t="str">
        <f t="shared" ca="1" si="335"/>
        <v/>
      </c>
      <c r="AW355" s="122" t="e">
        <f t="shared" ca="1" si="336"/>
        <v>#N/A</v>
      </c>
      <c r="AX355" s="127" t="e">
        <f t="shared" ca="1" si="337"/>
        <v>#N/A</v>
      </c>
      <c r="AY355" s="100" t="e">
        <f>IF(S495=0,NA(),S495)</f>
        <v>#N/A</v>
      </c>
      <c r="AZ355" s="127" t="e">
        <f>IF(V495=0,NA(),V495)</f>
        <v>#N/A</v>
      </c>
      <c r="BA355" s="88"/>
      <c r="BB355" s="125"/>
      <c r="BC355" s="129"/>
      <c r="BD355" s="125"/>
      <c r="BE355" s="125"/>
      <c r="BF355" s="125"/>
      <c r="BG355" s="125"/>
      <c r="BH355" s="125"/>
      <c r="BI355" s="125"/>
      <c r="BJ355" s="125"/>
      <c r="BK355" s="125"/>
      <c r="BL355" s="90"/>
      <c r="BM355" s="90"/>
      <c r="BN355" s="90"/>
      <c r="BO355" s="90"/>
      <c r="BP355" s="90"/>
    </row>
    <row r="356" spans="1:68" s="49" customFormat="1" ht="27.75" customHeight="1" x14ac:dyDescent="0.2">
      <c r="A356" s="22">
        <f>A355+1</f>
        <v>252</v>
      </c>
      <c r="B356" s="50"/>
      <c r="C356" s="51"/>
      <c r="D356" s="52"/>
      <c r="E356" s="53"/>
      <c r="F356" s="54"/>
      <c r="G356" s="55"/>
      <c r="H356" s="56"/>
      <c r="I356" s="304"/>
      <c r="J356" s="57"/>
      <c r="K356" s="58"/>
      <c r="L356" s="59"/>
      <c r="M356" s="58"/>
      <c r="N356" s="59"/>
      <c r="O356" s="58"/>
      <c r="P356" s="59"/>
      <c r="Q356" s="60"/>
      <c r="R356" s="315"/>
      <c r="S356" s="57"/>
      <c r="T356" s="58"/>
      <c r="U356" s="58"/>
      <c r="V356" s="60"/>
      <c r="W356" s="326"/>
      <c r="X356" s="58"/>
      <c r="Y356" s="59"/>
      <c r="Z356" s="58"/>
      <c r="AA356" s="59"/>
      <c r="AB356" s="60"/>
      <c r="AC356" s="61"/>
      <c r="AD356" s="62"/>
      <c r="AE356" s="62"/>
      <c r="AF356" s="63"/>
      <c r="AG356" s="318"/>
      <c r="AH356" s="60"/>
      <c r="AI356" s="476"/>
      <c r="AJ356" s="476"/>
      <c r="AK356" s="477"/>
      <c r="AL356" s="102"/>
      <c r="AM356" s="124" t="str">
        <f t="shared" si="368"/>
        <v xml:space="preserve"> </v>
      </c>
      <c r="AN356" s="97" t="str">
        <f t="shared" si="369"/>
        <v xml:space="preserve"> </v>
      </c>
      <c r="AO356" s="125"/>
      <c r="AP356" s="125"/>
      <c r="AQ356" s="125"/>
      <c r="AR356" s="125"/>
      <c r="AS356" s="125"/>
      <c r="AT356" s="122" t="e">
        <f t="shared" si="370"/>
        <v>#N/A</v>
      </c>
      <c r="AU356" s="125" t="e">
        <f t="shared" si="371"/>
        <v>#N/A</v>
      </c>
      <c r="AV356" s="126" t="str">
        <f t="shared" ca="1" si="335"/>
        <v/>
      </c>
      <c r="AW356" s="122" t="e">
        <f t="shared" ca="1" si="336"/>
        <v>#N/A</v>
      </c>
      <c r="AX356" s="127" t="e">
        <f t="shared" ca="1" si="337"/>
        <v>#N/A</v>
      </c>
      <c r="AY356" s="100" t="e">
        <f t="shared" ref="AY356:AY364" si="372">IF(S496=0,NA(),S496)</f>
        <v>#N/A</v>
      </c>
      <c r="AZ356" s="127" t="e">
        <f t="shared" ref="AZ356:AZ364" si="373">IF(V496=0,NA(),V496)</f>
        <v>#N/A</v>
      </c>
      <c r="BA356" s="88"/>
      <c r="BB356" s="125"/>
      <c r="BC356" s="129"/>
      <c r="BD356" s="125"/>
      <c r="BE356" s="125"/>
      <c r="BF356" s="125"/>
      <c r="BG356" s="125"/>
      <c r="BH356" s="125"/>
      <c r="BI356" s="125"/>
      <c r="BJ356" s="125"/>
      <c r="BK356" s="125"/>
      <c r="BL356" s="90"/>
      <c r="BM356" s="90"/>
      <c r="BN356" s="90"/>
      <c r="BO356" s="90"/>
      <c r="BP356" s="90"/>
    </row>
    <row r="357" spans="1:68" s="49" customFormat="1" ht="27.75" customHeight="1" x14ac:dyDescent="0.2">
      <c r="A357" s="22">
        <f t="shared" ref="A357:A364" si="374">A356+1</f>
        <v>253</v>
      </c>
      <c r="B357" s="50"/>
      <c r="C357" s="51"/>
      <c r="D357" s="52"/>
      <c r="E357" s="53"/>
      <c r="F357" s="54"/>
      <c r="G357" s="55"/>
      <c r="H357" s="56"/>
      <c r="I357" s="304"/>
      <c r="J357" s="57"/>
      <c r="K357" s="58"/>
      <c r="L357" s="59"/>
      <c r="M357" s="58"/>
      <c r="N357" s="59"/>
      <c r="O357" s="58"/>
      <c r="P357" s="59"/>
      <c r="Q357" s="60"/>
      <c r="R357" s="315"/>
      <c r="S357" s="57"/>
      <c r="T357" s="58"/>
      <c r="U357" s="58"/>
      <c r="V357" s="60"/>
      <c r="W357" s="326"/>
      <c r="X357" s="58"/>
      <c r="Y357" s="59"/>
      <c r="Z357" s="58"/>
      <c r="AA357" s="59"/>
      <c r="AB357" s="60"/>
      <c r="AC357" s="61"/>
      <c r="AD357" s="62"/>
      <c r="AE357" s="62"/>
      <c r="AF357" s="63"/>
      <c r="AG357" s="318"/>
      <c r="AH357" s="60"/>
      <c r="AI357" s="476"/>
      <c r="AJ357" s="476"/>
      <c r="AK357" s="477"/>
      <c r="AL357" s="102"/>
      <c r="AM357" s="124" t="str">
        <f t="shared" si="368"/>
        <v xml:space="preserve"> </v>
      </c>
      <c r="AN357" s="97" t="str">
        <f t="shared" si="369"/>
        <v xml:space="preserve"> </v>
      </c>
      <c r="AO357" s="125"/>
      <c r="AP357" s="125"/>
      <c r="AQ357" s="125"/>
      <c r="AR357" s="125"/>
      <c r="AS357" s="125"/>
      <c r="AT357" s="122" t="e">
        <f t="shared" si="370"/>
        <v>#N/A</v>
      </c>
      <c r="AU357" s="125" t="e">
        <f t="shared" si="371"/>
        <v>#N/A</v>
      </c>
      <c r="AV357" s="126" t="str">
        <f t="shared" ca="1" si="335"/>
        <v/>
      </c>
      <c r="AW357" s="122" t="e">
        <f t="shared" ca="1" si="336"/>
        <v>#N/A</v>
      </c>
      <c r="AX357" s="127" t="e">
        <f t="shared" ca="1" si="337"/>
        <v>#N/A</v>
      </c>
      <c r="AY357" s="100" t="e">
        <f t="shared" si="372"/>
        <v>#N/A</v>
      </c>
      <c r="AZ357" s="127" t="e">
        <f t="shared" si="373"/>
        <v>#N/A</v>
      </c>
      <c r="BA357" s="88"/>
      <c r="BB357" s="125"/>
      <c r="BC357" s="129"/>
      <c r="BD357" s="125"/>
      <c r="BE357" s="125"/>
      <c r="BF357" s="125"/>
      <c r="BG357" s="125"/>
      <c r="BH357" s="125"/>
      <c r="BI357" s="125"/>
      <c r="BJ357" s="125"/>
      <c r="BK357" s="125"/>
      <c r="BL357" s="90"/>
      <c r="BM357" s="90"/>
      <c r="BN357" s="90"/>
      <c r="BO357" s="90"/>
      <c r="BP357" s="90"/>
    </row>
    <row r="358" spans="1:68" s="49" customFormat="1" ht="27.75" customHeight="1" x14ac:dyDescent="0.2">
      <c r="A358" s="22">
        <f t="shared" si="374"/>
        <v>254</v>
      </c>
      <c r="B358" s="50"/>
      <c r="C358" s="51"/>
      <c r="D358" s="52"/>
      <c r="E358" s="53"/>
      <c r="F358" s="54"/>
      <c r="G358" s="55"/>
      <c r="H358" s="56"/>
      <c r="I358" s="304"/>
      <c r="J358" s="57"/>
      <c r="K358" s="58"/>
      <c r="L358" s="59"/>
      <c r="M358" s="58"/>
      <c r="N358" s="59"/>
      <c r="O358" s="58"/>
      <c r="P358" s="59"/>
      <c r="Q358" s="60"/>
      <c r="R358" s="315"/>
      <c r="S358" s="57"/>
      <c r="T358" s="58"/>
      <c r="U358" s="58"/>
      <c r="V358" s="60"/>
      <c r="W358" s="326"/>
      <c r="X358" s="58"/>
      <c r="Y358" s="59"/>
      <c r="Z358" s="58"/>
      <c r="AA358" s="59"/>
      <c r="AB358" s="60"/>
      <c r="AC358" s="61"/>
      <c r="AD358" s="62"/>
      <c r="AE358" s="62"/>
      <c r="AF358" s="63"/>
      <c r="AG358" s="318"/>
      <c r="AH358" s="60"/>
      <c r="AI358" s="476"/>
      <c r="AJ358" s="476"/>
      <c r="AK358" s="477"/>
      <c r="AL358" s="102"/>
      <c r="AM358" s="124" t="str">
        <f t="shared" si="368"/>
        <v xml:space="preserve"> </v>
      </c>
      <c r="AN358" s="97" t="str">
        <f t="shared" si="369"/>
        <v xml:space="preserve"> </v>
      </c>
      <c r="AO358" s="125"/>
      <c r="AP358" s="125"/>
      <c r="AQ358" s="125"/>
      <c r="AR358" s="125"/>
      <c r="AS358" s="125"/>
      <c r="AT358" s="122" t="e">
        <f t="shared" si="370"/>
        <v>#N/A</v>
      </c>
      <c r="AU358" s="125" t="e">
        <f t="shared" si="371"/>
        <v>#N/A</v>
      </c>
      <c r="AV358" s="126" t="str">
        <f t="shared" ca="1" si="335"/>
        <v/>
      </c>
      <c r="AW358" s="122" t="e">
        <f t="shared" ca="1" si="336"/>
        <v>#N/A</v>
      </c>
      <c r="AX358" s="127" t="e">
        <f t="shared" ca="1" si="337"/>
        <v>#N/A</v>
      </c>
      <c r="AY358" s="100" t="e">
        <f t="shared" si="372"/>
        <v>#N/A</v>
      </c>
      <c r="AZ358" s="127" t="e">
        <f t="shared" si="373"/>
        <v>#N/A</v>
      </c>
      <c r="BA358" s="88"/>
      <c r="BB358" s="125"/>
      <c r="BC358" s="129"/>
      <c r="BD358" s="125"/>
      <c r="BE358" s="125"/>
      <c r="BF358" s="125"/>
      <c r="BG358" s="125"/>
      <c r="BH358" s="125"/>
      <c r="BI358" s="125"/>
      <c r="BJ358" s="125"/>
      <c r="BK358" s="125"/>
      <c r="BL358" s="90"/>
      <c r="BM358" s="90"/>
      <c r="BN358" s="90"/>
      <c r="BO358" s="90"/>
      <c r="BP358" s="90"/>
    </row>
    <row r="359" spans="1:68" s="49" customFormat="1" ht="27.75" customHeight="1" x14ac:dyDescent="0.2">
      <c r="A359" s="22">
        <f t="shared" si="374"/>
        <v>255</v>
      </c>
      <c r="B359" s="50"/>
      <c r="C359" s="51"/>
      <c r="D359" s="52"/>
      <c r="E359" s="53"/>
      <c r="F359" s="54"/>
      <c r="G359" s="55"/>
      <c r="H359" s="56"/>
      <c r="I359" s="304"/>
      <c r="J359" s="57"/>
      <c r="K359" s="58"/>
      <c r="L359" s="59"/>
      <c r="M359" s="58"/>
      <c r="N359" s="59"/>
      <c r="O359" s="58"/>
      <c r="P359" s="59"/>
      <c r="Q359" s="60"/>
      <c r="R359" s="315"/>
      <c r="S359" s="57"/>
      <c r="T359" s="58"/>
      <c r="U359" s="58"/>
      <c r="V359" s="60"/>
      <c r="W359" s="326"/>
      <c r="X359" s="58"/>
      <c r="Y359" s="59"/>
      <c r="Z359" s="58"/>
      <c r="AA359" s="59"/>
      <c r="AB359" s="60"/>
      <c r="AC359" s="61"/>
      <c r="AD359" s="62"/>
      <c r="AE359" s="62"/>
      <c r="AF359" s="63"/>
      <c r="AG359" s="318"/>
      <c r="AH359" s="60"/>
      <c r="AI359" s="476"/>
      <c r="AJ359" s="476"/>
      <c r="AK359" s="477"/>
      <c r="AL359" s="102"/>
      <c r="AM359" s="124" t="str">
        <f t="shared" si="368"/>
        <v xml:space="preserve"> </v>
      </c>
      <c r="AN359" s="97" t="str">
        <f t="shared" si="369"/>
        <v xml:space="preserve"> </v>
      </c>
      <c r="AO359" s="125"/>
      <c r="AP359" s="125"/>
      <c r="AQ359" s="125"/>
      <c r="AR359" s="125"/>
      <c r="AS359" s="125"/>
      <c r="AT359" s="122" t="e">
        <f t="shared" si="370"/>
        <v>#N/A</v>
      </c>
      <c r="AU359" s="125" t="e">
        <f t="shared" si="371"/>
        <v>#N/A</v>
      </c>
      <c r="AV359" s="126" t="str">
        <f t="shared" ca="1" si="335"/>
        <v/>
      </c>
      <c r="AW359" s="122" t="e">
        <f t="shared" ca="1" si="336"/>
        <v>#N/A</v>
      </c>
      <c r="AX359" s="127" t="e">
        <f t="shared" ca="1" si="337"/>
        <v>#N/A</v>
      </c>
      <c r="AY359" s="100" t="e">
        <f t="shared" si="372"/>
        <v>#N/A</v>
      </c>
      <c r="AZ359" s="127" t="e">
        <f t="shared" si="373"/>
        <v>#N/A</v>
      </c>
      <c r="BA359" s="88"/>
      <c r="BB359" s="125"/>
      <c r="BC359" s="129"/>
      <c r="BD359" s="125"/>
      <c r="BE359" s="125"/>
      <c r="BF359" s="125"/>
      <c r="BG359" s="125"/>
      <c r="BH359" s="125"/>
      <c r="BI359" s="125"/>
      <c r="BJ359" s="125"/>
      <c r="BK359" s="125"/>
      <c r="BL359" s="90"/>
      <c r="BM359" s="90"/>
      <c r="BN359" s="90"/>
      <c r="BO359" s="90"/>
      <c r="BP359" s="90"/>
    </row>
    <row r="360" spans="1:68" s="49" customFormat="1" ht="27.75" customHeight="1" x14ac:dyDescent="0.2">
      <c r="A360" s="22">
        <f t="shared" si="374"/>
        <v>256</v>
      </c>
      <c r="B360" s="50"/>
      <c r="C360" s="51"/>
      <c r="D360" s="52"/>
      <c r="E360" s="53"/>
      <c r="F360" s="54"/>
      <c r="G360" s="55"/>
      <c r="H360" s="56"/>
      <c r="I360" s="304"/>
      <c r="J360" s="57"/>
      <c r="K360" s="58"/>
      <c r="L360" s="59"/>
      <c r="M360" s="58"/>
      <c r="N360" s="59"/>
      <c r="O360" s="58"/>
      <c r="P360" s="59"/>
      <c r="Q360" s="60"/>
      <c r="R360" s="315"/>
      <c r="S360" s="57"/>
      <c r="T360" s="58"/>
      <c r="U360" s="58"/>
      <c r="V360" s="60"/>
      <c r="W360" s="326"/>
      <c r="X360" s="58"/>
      <c r="Y360" s="59"/>
      <c r="Z360" s="58"/>
      <c r="AA360" s="59"/>
      <c r="AB360" s="60"/>
      <c r="AC360" s="61"/>
      <c r="AD360" s="62"/>
      <c r="AE360" s="62"/>
      <c r="AF360" s="63"/>
      <c r="AG360" s="318"/>
      <c r="AH360" s="60"/>
      <c r="AI360" s="476"/>
      <c r="AJ360" s="476"/>
      <c r="AK360" s="477"/>
      <c r="AL360" s="102"/>
      <c r="AM360" s="124" t="str">
        <f t="shared" si="368"/>
        <v xml:space="preserve"> </v>
      </c>
      <c r="AN360" s="97" t="str">
        <f t="shared" si="369"/>
        <v xml:space="preserve"> </v>
      </c>
      <c r="AO360" s="125"/>
      <c r="AP360" s="125"/>
      <c r="AQ360" s="125"/>
      <c r="AR360" s="125"/>
      <c r="AS360" s="125"/>
      <c r="AT360" s="122" t="e">
        <f t="shared" si="370"/>
        <v>#N/A</v>
      </c>
      <c r="AU360" s="125" t="e">
        <f t="shared" si="371"/>
        <v>#N/A</v>
      </c>
      <c r="AV360" s="126" t="str">
        <f t="shared" ca="1" si="335"/>
        <v/>
      </c>
      <c r="AW360" s="122" t="e">
        <f t="shared" ca="1" si="336"/>
        <v>#N/A</v>
      </c>
      <c r="AX360" s="127" t="e">
        <f t="shared" ca="1" si="337"/>
        <v>#N/A</v>
      </c>
      <c r="AY360" s="100" t="e">
        <f t="shared" si="372"/>
        <v>#N/A</v>
      </c>
      <c r="AZ360" s="127" t="e">
        <f t="shared" si="373"/>
        <v>#N/A</v>
      </c>
      <c r="BA360" s="88"/>
      <c r="BB360" s="125"/>
      <c r="BC360" s="129"/>
      <c r="BD360" s="125"/>
      <c r="BE360" s="125"/>
      <c r="BF360" s="125"/>
      <c r="BG360" s="125"/>
      <c r="BH360" s="125"/>
      <c r="BI360" s="125"/>
      <c r="BJ360" s="125"/>
      <c r="BK360" s="125"/>
      <c r="BL360" s="90"/>
      <c r="BM360" s="90"/>
      <c r="BN360" s="90"/>
      <c r="BO360" s="90"/>
      <c r="BP360" s="90"/>
    </row>
    <row r="361" spans="1:68" s="49" customFormat="1" ht="27.75" customHeight="1" x14ac:dyDescent="0.2">
      <c r="A361" s="22">
        <f>A360+1</f>
        <v>257</v>
      </c>
      <c r="B361" s="50"/>
      <c r="C361" s="51"/>
      <c r="D361" s="52"/>
      <c r="E361" s="53"/>
      <c r="F361" s="54"/>
      <c r="G361" s="55"/>
      <c r="H361" s="56"/>
      <c r="I361" s="304"/>
      <c r="J361" s="57"/>
      <c r="K361" s="58"/>
      <c r="L361" s="59"/>
      <c r="M361" s="58"/>
      <c r="N361" s="59"/>
      <c r="O361" s="58"/>
      <c r="P361" s="59"/>
      <c r="Q361" s="60"/>
      <c r="R361" s="315"/>
      <c r="S361" s="57"/>
      <c r="T361" s="58"/>
      <c r="U361" s="58"/>
      <c r="V361" s="60"/>
      <c r="W361" s="326"/>
      <c r="X361" s="58"/>
      <c r="Y361" s="59"/>
      <c r="Z361" s="58"/>
      <c r="AA361" s="59"/>
      <c r="AB361" s="60"/>
      <c r="AC361" s="61"/>
      <c r="AD361" s="62"/>
      <c r="AE361" s="62"/>
      <c r="AF361" s="63"/>
      <c r="AG361" s="318"/>
      <c r="AH361" s="60"/>
      <c r="AI361" s="476"/>
      <c r="AJ361" s="476"/>
      <c r="AK361" s="477"/>
      <c r="AL361" s="102"/>
      <c r="AM361" s="124" t="str">
        <f t="shared" si="368"/>
        <v xml:space="preserve"> </v>
      </c>
      <c r="AN361" s="97" t="str">
        <f t="shared" si="369"/>
        <v xml:space="preserve"> </v>
      </c>
      <c r="AO361" s="125"/>
      <c r="AP361" s="125"/>
      <c r="AQ361" s="125"/>
      <c r="AR361" s="125"/>
      <c r="AS361" s="125"/>
      <c r="AT361" s="122" t="e">
        <f t="shared" si="370"/>
        <v>#N/A</v>
      </c>
      <c r="AU361" s="125" t="e">
        <f t="shared" si="371"/>
        <v>#N/A</v>
      </c>
      <c r="AV361" s="126" t="str">
        <f t="shared" ca="1" si="335"/>
        <v/>
      </c>
      <c r="AW361" s="122" t="e">
        <f t="shared" ca="1" si="336"/>
        <v>#N/A</v>
      </c>
      <c r="AX361" s="127" t="e">
        <f t="shared" ca="1" si="337"/>
        <v>#N/A</v>
      </c>
      <c r="AY361" s="100" t="e">
        <f t="shared" si="372"/>
        <v>#N/A</v>
      </c>
      <c r="AZ361" s="127" t="e">
        <f t="shared" si="373"/>
        <v>#N/A</v>
      </c>
      <c r="BA361" s="88"/>
      <c r="BB361" s="125"/>
      <c r="BC361" s="129"/>
      <c r="BD361" s="125"/>
      <c r="BE361" s="125"/>
      <c r="BF361" s="125"/>
      <c r="BG361" s="125"/>
      <c r="BH361" s="125"/>
      <c r="BI361" s="125"/>
      <c r="BJ361" s="125"/>
      <c r="BK361" s="125"/>
      <c r="BL361" s="90"/>
      <c r="BM361" s="90"/>
      <c r="BN361" s="90"/>
      <c r="BO361" s="90"/>
      <c r="BP361" s="90"/>
    </row>
    <row r="362" spans="1:68" s="49" customFormat="1" ht="27.75" customHeight="1" x14ac:dyDescent="0.2">
      <c r="A362" s="22">
        <f t="shared" si="374"/>
        <v>258</v>
      </c>
      <c r="B362" s="50"/>
      <c r="C362" s="51"/>
      <c r="D362" s="52"/>
      <c r="E362" s="53"/>
      <c r="F362" s="54"/>
      <c r="G362" s="55"/>
      <c r="H362" s="56"/>
      <c r="I362" s="304"/>
      <c r="J362" s="57"/>
      <c r="K362" s="58"/>
      <c r="L362" s="59"/>
      <c r="M362" s="58"/>
      <c r="N362" s="59"/>
      <c r="O362" s="58"/>
      <c r="P362" s="59"/>
      <c r="Q362" s="60"/>
      <c r="R362" s="315"/>
      <c r="S362" s="57"/>
      <c r="T362" s="58"/>
      <c r="U362" s="58"/>
      <c r="V362" s="60"/>
      <c r="W362" s="326"/>
      <c r="X362" s="58"/>
      <c r="Y362" s="59"/>
      <c r="Z362" s="58"/>
      <c r="AA362" s="59"/>
      <c r="AB362" s="60"/>
      <c r="AC362" s="61"/>
      <c r="AD362" s="62"/>
      <c r="AE362" s="62"/>
      <c r="AF362" s="63"/>
      <c r="AG362" s="318"/>
      <c r="AH362" s="60"/>
      <c r="AI362" s="476"/>
      <c r="AJ362" s="476"/>
      <c r="AK362" s="477"/>
      <c r="AL362" s="102"/>
      <c r="AM362" s="124" t="str">
        <f t="shared" si="368"/>
        <v xml:space="preserve"> </v>
      </c>
      <c r="AN362" s="97" t="str">
        <f t="shared" si="369"/>
        <v xml:space="preserve"> </v>
      </c>
      <c r="AO362" s="125"/>
      <c r="AP362" s="125"/>
      <c r="AQ362" s="125"/>
      <c r="AR362" s="125"/>
      <c r="AS362" s="125"/>
      <c r="AT362" s="122" t="e">
        <f t="shared" si="370"/>
        <v>#N/A</v>
      </c>
      <c r="AU362" s="125" t="e">
        <f t="shared" si="371"/>
        <v>#N/A</v>
      </c>
      <c r="AV362" s="126" t="str">
        <f t="shared" ca="1" si="335"/>
        <v/>
      </c>
      <c r="AW362" s="122" t="e">
        <f t="shared" ca="1" si="336"/>
        <v>#N/A</v>
      </c>
      <c r="AX362" s="127" t="e">
        <f t="shared" ca="1" si="337"/>
        <v>#N/A</v>
      </c>
      <c r="AY362" s="100" t="e">
        <f t="shared" si="372"/>
        <v>#N/A</v>
      </c>
      <c r="AZ362" s="127" t="e">
        <f t="shared" si="373"/>
        <v>#N/A</v>
      </c>
      <c r="BA362" s="88"/>
      <c r="BB362" s="125"/>
      <c r="BC362" s="129"/>
      <c r="BD362" s="125"/>
      <c r="BE362" s="125"/>
      <c r="BF362" s="125"/>
      <c r="BG362" s="125"/>
      <c r="BH362" s="125"/>
      <c r="BI362" s="125"/>
      <c r="BJ362" s="125"/>
      <c r="BK362" s="125"/>
      <c r="BL362" s="90"/>
      <c r="BM362" s="90"/>
      <c r="BN362" s="90"/>
      <c r="BO362" s="90"/>
      <c r="BP362" s="90"/>
    </row>
    <row r="363" spans="1:68" s="49" customFormat="1" ht="27.75" customHeight="1" x14ac:dyDescent="0.2">
      <c r="A363" s="22">
        <f t="shared" si="374"/>
        <v>259</v>
      </c>
      <c r="B363" s="50"/>
      <c r="C363" s="51"/>
      <c r="D363" s="52"/>
      <c r="E363" s="53"/>
      <c r="F363" s="54"/>
      <c r="G363" s="55"/>
      <c r="H363" s="56"/>
      <c r="I363" s="304"/>
      <c r="J363" s="57"/>
      <c r="K363" s="58"/>
      <c r="L363" s="59"/>
      <c r="M363" s="58"/>
      <c r="N363" s="59"/>
      <c r="O363" s="58"/>
      <c r="P363" s="59"/>
      <c r="Q363" s="60"/>
      <c r="R363" s="315"/>
      <c r="S363" s="57"/>
      <c r="T363" s="58"/>
      <c r="U363" s="58"/>
      <c r="V363" s="60"/>
      <c r="W363" s="326"/>
      <c r="X363" s="58"/>
      <c r="Y363" s="59"/>
      <c r="Z363" s="58"/>
      <c r="AA363" s="59"/>
      <c r="AB363" s="60"/>
      <c r="AC363" s="61"/>
      <c r="AD363" s="62"/>
      <c r="AE363" s="62"/>
      <c r="AF363" s="63"/>
      <c r="AG363" s="318"/>
      <c r="AH363" s="60"/>
      <c r="AI363" s="476"/>
      <c r="AJ363" s="476"/>
      <c r="AK363" s="477"/>
      <c r="AL363" s="102"/>
      <c r="AM363" s="124" t="str">
        <f t="shared" si="368"/>
        <v xml:space="preserve"> </v>
      </c>
      <c r="AN363" s="97" t="str">
        <f t="shared" si="369"/>
        <v xml:space="preserve"> </v>
      </c>
      <c r="AO363" s="125"/>
      <c r="AP363" s="125"/>
      <c r="AQ363" s="125"/>
      <c r="AR363" s="125"/>
      <c r="AS363" s="125"/>
      <c r="AT363" s="122" t="e">
        <f t="shared" si="370"/>
        <v>#N/A</v>
      </c>
      <c r="AU363" s="125" t="e">
        <f t="shared" si="371"/>
        <v>#N/A</v>
      </c>
      <c r="AV363" s="126" t="str">
        <f t="shared" ca="1" si="335"/>
        <v/>
      </c>
      <c r="AW363" s="122" t="e">
        <f t="shared" ca="1" si="336"/>
        <v>#N/A</v>
      </c>
      <c r="AX363" s="127" t="e">
        <f t="shared" ca="1" si="337"/>
        <v>#N/A</v>
      </c>
      <c r="AY363" s="100" t="e">
        <f t="shared" si="372"/>
        <v>#N/A</v>
      </c>
      <c r="AZ363" s="127" t="e">
        <f t="shared" si="373"/>
        <v>#N/A</v>
      </c>
      <c r="BA363" s="125"/>
      <c r="BB363" s="125"/>
      <c r="BC363" s="129"/>
      <c r="BD363" s="125"/>
      <c r="BE363" s="125"/>
      <c r="BF363" s="125"/>
      <c r="BG363" s="125"/>
      <c r="BH363" s="125"/>
      <c r="BI363" s="125"/>
      <c r="BJ363" s="125"/>
      <c r="BK363" s="125"/>
      <c r="BL363" s="90"/>
      <c r="BM363" s="90"/>
      <c r="BN363" s="90"/>
      <c r="BO363" s="90"/>
      <c r="BP363" s="90"/>
    </row>
    <row r="364" spans="1:68" s="49" customFormat="1" ht="27.75" customHeight="1" thickBot="1" x14ac:dyDescent="0.25">
      <c r="A364" s="23">
        <f t="shared" si="374"/>
        <v>260</v>
      </c>
      <c r="B364" s="64"/>
      <c r="C364" s="65"/>
      <c r="D364" s="66"/>
      <c r="E364" s="67"/>
      <c r="F364" s="68"/>
      <c r="G364" s="69"/>
      <c r="H364" s="70"/>
      <c r="I364" s="305"/>
      <c r="J364" s="71"/>
      <c r="K364" s="72"/>
      <c r="L364" s="73"/>
      <c r="M364" s="72"/>
      <c r="N364" s="73"/>
      <c r="O364" s="72"/>
      <c r="P364" s="73"/>
      <c r="Q364" s="74"/>
      <c r="R364" s="316"/>
      <c r="S364" s="71"/>
      <c r="T364" s="72"/>
      <c r="U364" s="72"/>
      <c r="V364" s="74"/>
      <c r="W364" s="327"/>
      <c r="X364" s="72"/>
      <c r="Y364" s="73"/>
      <c r="Z364" s="72"/>
      <c r="AA364" s="73"/>
      <c r="AB364" s="74"/>
      <c r="AC364" s="75"/>
      <c r="AD364" s="76"/>
      <c r="AE364" s="76"/>
      <c r="AF364" s="77"/>
      <c r="AG364" s="319"/>
      <c r="AH364" s="74"/>
      <c r="AI364" s="480"/>
      <c r="AJ364" s="480"/>
      <c r="AK364" s="481"/>
      <c r="AL364" s="102"/>
      <c r="AM364" s="124" t="str">
        <f t="shared" si="368"/>
        <v xml:space="preserve"> </v>
      </c>
      <c r="AN364" s="97" t="str">
        <f t="shared" si="369"/>
        <v xml:space="preserve"> </v>
      </c>
      <c r="AO364" s="125"/>
      <c r="AP364" s="125"/>
      <c r="AQ364" s="125"/>
      <c r="AR364" s="125"/>
      <c r="AS364" s="125"/>
      <c r="AT364" s="122" t="e">
        <f t="shared" si="370"/>
        <v>#N/A</v>
      </c>
      <c r="AU364" s="125" t="e">
        <f t="shared" si="371"/>
        <v>#N/A</v>
      </c>
      <c r="AV364" s="126" t="str">
        <f t="shared" ca="1" si="335"/>
        <v/>
      </c>
      <c r="AW364" s="122" t="e">
        <f t="shared" ca="1" si="336"/>
        <v>#N/A</v>
      </c>
      <c r="AX364" s="127" t="e">
        <f t="shared" ca="1" si="337"/>
        <v>#N/A</v>
      </c>
      <c r="AY364" s="100" t="e">
        <f t="shared" si="372"/>
        <v>#N/A</v>
      </c>
      <c r="AZ364" s="127" t="e">
        <f t="shared" si="373"/>
        <v>#N/A</v>
      </c>
      <c r="BA364" s="125"/>
      <c r="BB364" s="125"/>
      <c r="BC364" s="129"/>
      <c r="BD364" s="125"/>
      <c r="BE364" s="125"/>
      <c r="BF364" s="125"/>
      <c r="BG364" s="125"/>
      <c r="BH364" s="125"/>
      <c r="BI364" s="125"/>
      <c r="BJ364" s="125"/>
      <c r="BK364" s="125"/>
      <c r="BL364" s="90"/>
      <c r="BM364" s="90"/>
      <c r="BN364" s="90"/>
      <c r="BO364" s="90"/>
      <c r="BP364" s="90"/>
    </row>
    <row r="365" spans="1:68" ht="4.5" customHeight="1" thickBot="1" x14ac:dyDescent="0.25">
      <c r="A365" s="89">
        <f>AK368</f>
        <v>26</v>
      </c>
      <c r="B365" s="271"/>
      <c r="C365" s="271"/>
      <c r="D365" s="271"/>
      <c r="E365" s="271"/>
      <c r="F365" s="271"/>
      <c r="G365" s="271"/>
      <c r="H365" s="271"/>
      <c r="I365" s="271"/>
      <c r="J365" s="309"/>
      <c r="K365" s="309"/>
      <c r="L365" s="309"/>
      <c r="M365" s="309"/>
      <c r="N365" s="309"/>
      <c r="O365" s="309"/>
      <c r="P365" s="309"/>
      <c r="Q365" s="309"/>
      <c r="R365" s="309"/>
      <c r="S365" s="324"/>
      <c r="T365" s="324"/>
      <c r="U365" s="324"/>
      <c r="V365" s="324"/>
      <c r="W365" s="324"/>
      <c r="X365" s="324"/>
      <c r="Y365" s="324"/>
      <c r="Z365" s="324"/>
      <c r="AA365" s="324"/>
      <c r="AB365" s="324"/>
      <c r="AC365" s="309"/>
      <c r="AD365" s="272"/>
      <c r="AE365" s="273"/>
      <c r="AF365" s="272"/>
      <c r="AG365" s="274"/>
      <c r="AH365" s="474"/>
      <c r="AI365" s="475"/>
      <c r="AJ365" s="475"/>
      <c r="AK365" s="475"/>
      <c r="AL365" s="33"/>
      <c r="AM365" s="33"/>
      <c r="AN365" s="33"/>
      <c r="AT365" s="122" t="e">
        <f t="shared" ref="AT365:AT374" si="375">IF(ISBLANK($B509),NA(),$B509)</f>
        <v>#N/A</v>
      </c>
      <c r="AU365" s="125" t="e">
        <f t="shared" ref="AU365:AU374" si="376">IF(ISBLANK($I509),NA(),$I509)</f>
        <v>#N/A</v>
      </c>
      <c r="AV365" s="126" t="str">
        <f t="shared" ca="1" si="335"/>
        <v/>
      </c>
      <c r="AW365" s="122" t="e">
        <f t="shared" ca="1" si="336"/>
        <v>#N/A</v>
      </c>
      <c r="AX365" s="127" t="e">
        <f t="shared" ca="1" si="337"/>
        <v>#N/A</v>
      </c>
      <c r="AY365" s="100" t="e">
        <f>IF(S509=0,NA(),S509)</f>
        <v>#N/A</v>
      </c>
      <c r="AZ365" s="127" t="e">
        <f>IF(V509=0,NA(),V509)</f>
        <v>#N/A</v>
      </c>
      <c r="BC365" s="129"/>
    </row>
    <row r="366" spans="1:68" ht="26.25" customHeight="1" x14ac:dyDescent="0.2">
      <c r="A366" s="180">
        <f>A352+1</f>
        <v>26</v>
      </c>
      <c r="B366" s="501"/>
      <c r="C366" s="501"/>
      <c r="D366" s="501"/>
      <c r="E366" s="502"/>
      <c r="F366" s="493" t="str">
        <f>F352</f>
        <v>TOTAL DE ESTA PÁGINA</v>
      </c>
      <c r="G366" s="494"/>
      <c r="H366" s="495"/>
      <c r="I366" s="348" t="str">
        <f t="shared" ref="I366:Q366" si="377">IF(SUM(I355:I365)=0," ",SUM(I355:I365))</f>
        <v xml:space="preserve"> </v>
      </c>
      <c r="J366" s="349" t="str">
        <f t="shared" si="377"/>
        <v xml:space="preserve"> </v>
      </c>
      <c r="K366" s="350" t="str">
        <f t="shared" si="377"/>
        <v xml:space="preserve"> </v>
      </c>
      <c r="L366" s="351" t="str">
        <f t="shared" si="377"/>
        <v xml:space="preserve"> </v>
      </c>
      <c r="M366" s="350" t="str">
        <f t="shared" si="377"/>
        <v xml:space="preserve"> </v>
      </c>
      <c r="N366" s="351" t="str">
        <f t="shared" si="377"/>
        <v xml:space="preserve"> </v>
      </c>
      <c r="O366" s="350" t="str">
        <f t="shared" si="377"/>
        <v xml:space="preserve"> </v>
      </c>
      <c r="P366" s="351" t="str">
        <f t="shared" si="377"/>
        <v xml:space="preserve"> </v>
      </c>
      <c r="Q366" s="352" t="str">
        <f t="shared" si="377"/>
        <v xml:space="preserve"> </v>
      </c>
      <c r="R366" s="353"/>
      <c r="S366" s="349" t="str">
        <f t="shared" ref="S366:AB366" si="378">IF(SUM(S355:S365)=0," ",SUM(S355:S365))</f>
        <v xml:space="preserve"> </v>
      </c>
      <c r="T366" s="350" t="str">
        <f t="shared" si="378"/>
        <v xml:space="preserve"> </v>
      </c>
      <c r="U366" s="350" t="str">
        <f t="shared" si="378"/>
        <v xml:space="preserve"> </v>
      </c>
      <c r="V366" s="350" t="str">
        <f t="shared" si="378"/>
        <v xml:space="preserve"> </v>
      </c>
      <c r="W366" s="351" t="str">
        <f t="shared" si="378"/>
        <v xml:space="preserve"> </v>
      </c>
      <c r="X366" s="350" t="str">
        <f t="shared" si="378"/>
        <v xml:space="preserve"> </v>
      </c>
      <c r="Y366" s="351" t="str">
        <f t="shared" si="378"/>
        <v xml:space="preserve"> </v>
      </c>
      <c r="Z366" s="350" t="str">
        <f t="shared" si="378"/>
        <v xml:space="preserve"> </v>
      </c>
      <c r="AA366" s="351" t="str">
        <f t="shared" si="378"/>
        <v xml:space="preserve"> </v>
      </c>
      <c r="AB366" s="352" t="str">
        <f t="shared" si="378"/>
        <v xml:space="preserve"> </v>
      </c>
      <c r="AC366" s="354" t="str">
        <f>IF(SUM(AC355:AC364)=0," ",SUM(AC355:AC364))</f>
        <v xml:space="preserve"> </v>
      </c>
      <c r="AD366" s="355" t="str">
        <f>IF(SUM(AD355:AD364)=0," ",SUM(AD355:AD364))</f>
        <v xml:space="preserve"> </v>
      </c>
      <c r="AE366" s="355" t="str">
        <f>IF(SUM(AE355:AE364)=0," ",SUM(AE355:AE364))</f>
        <v xml:space="preserve"> </v>
      </c>
      <c r="AF366" s="356" t="str">
        <f>IF(SUM(AF355:AF364)=0," ",SUM(AF355:AF364))</f>
        <v xml:space="preserve"> </v>
      </c>
      <c r="AG366" s="357" t="str">
        <f>IF(SUM(AG355:AG364)=0," ",SUM(AG355:AG364))</f>
        <v xml:space="preserve"> </v>
      </c>
      <c r="AH366" s="482" t="str">
        <f>AH352</f>
        <v>Certifico que todos los datos en esta
bitácora son fidedignos</v>
      </c>
      <c r="AI366" s="483"/>
      <c r="AJ366" s="483"/>
      <c r="AK366" s="484"/>
      <c r="AL366" s="131"/>
      <c r="AM366" s="131"/>
      <c r="AN366" s="131"/>
      <c r="AT366" s="122" t="e">
        <f t="shared" si="375"/>
        <v>#N/A</v>
      </c>
      <c r="AU366" s="125" t="e">
        <f t="shared" si="376"/>
        <v>#N/A</v>
      </c>
      <c r="AV366" s="126" t="str">
        <f t="shared" ca="1" si="335"/>
        <v/>
      </c>
      <c r="AW366" s="122" t="e">
        <f t="shared" ca="1" si="336"/>
        <v>#N/A</v>
      </c>
      <c r="AX366" s="127" t="e">
        <f t="shared" ca="1" si="337"/>
        <v>#N/A</v>
      </c>
      <c r="AY366" s="100" t="e">
        <f t="shared" ref="AY366:AY374" si="379">IF(S510=0,NA(),S510)</f>
        <v>#N/A</v>
      </c>
      <c r="AZ366" s="127" t="e">
        <f t="shared" ref="AZ366:AZ374" si="380">IF(V510=0,NA(),V510)</f>
        <v>#N/A</v>
      </c>
      <c r="BA366" s="88"/>
      <c r="BC366" s="129"/>
    </row>
    <row r="367" spans="1:68" ht="26.25" customHeight="1" x14ac:dyDescent="0.2">
      <c r="A367" s="499"/>
      <c r="B367" s="503"/>
      <c r="C367" s="503"/>
      <c r="D367" s="503"/>
      <c r="E367" s="504"/>
      <c r="F367" s="496" t="str">
        <f>F353</f>
        <v>TOTAL PÁGINA ANTERIOR</v>
      </c>
      <c r="G367" s="497"/>
      <c r="H367" s="498"/>
      <c r="I367" s="358">
        <f>I354</f>
        <v>6.25</v>
      </c>
      <c r="J367" s="359">
        <f t="shared" ref="J367:Q367" si="381">J354</f>
        <v>6.25</v>
      </c>
      <c r="K367" s="360" t="str">
        <f t="shared" si="381"/>
        <v xml:space="preserve"> </v>
      </c>
      <c r="L367" s="361" t="str">
        <f t="shared" si="381"/>
        <v xml:space="preserve"> </v>
      </c>
      <c r="M367" s="360" t="str">
        <f t="shared" si="381"/>
        <v xml:space="preserve"> </v>
      </c>
      <c r="N367" s="361" t="str">
        <f t="shared" si="381"/>
        <v xml:space="preserve"> </v>
      </c>
      <c r="O367" s="360" t="str">
        <f t="shared" si="381"/>
        <v xml:space="preserve"> </v>
      </c>
      <c r="P367" s="361" t="str">
        <f t="shared" si="381"/>
        <v xml:space="preserve"> </v>
      </c>
      <c r="Q367" s="362" t="str">
        <f t="shared" si="381"/>
        <v xml:space="preserve"> </v>
      </c>
      <c r="R367" s="363"/>
      <c r="S367" s="359" t="str">
        <f t="shared" ref="S367:AG367" si="382">S354</f>
        <v xml:space="preserve"> </v>
      </c>
      <c r="T367" s="360">
        <f t="shared" si="382"/>
        <v>8.75</v>
      </c>
      <c r="U367" s="360">
        <f t="shared" si="382"/>
        <v>10</v>
      </c>
      <c r="V367" s="360">
        <f t="shared" si="382"/>
        <v>2.5</v>
      </c>
      <c r="W367" s="361" t="str">
        <f t="shared" si="382"/>
        <v xml:space="preserve"> </v>
      </c>
      <c r="X367" s="360" t="str">
        <f t="shared" si="382"/>
        <v xml:space="preserve"> </v>
      </c>
      <c r="Y367" s="361">
        <f t="shared" si="382"/>
        <v>2.5</v>
      </c>
      <c r="Z367" s="360" t="str">
        <f t="shared" si="382"/>
        <v xml:space="preserve"> </v>
      </c>
      <c r="AA367" s="361">
        <f t="shared" si="382"/>
        <v>3.75</v>
      </c>
      <c r="AB367" s="362" t="str">
        <f t="shared" si="382"/>
        <v xml:space="preserve"> </v>
      </c>
      <c r="AC367" s="364">
        <f t="shared" si="382"/>
        <v>9</v>
      </c>
      <c r="AD367" s="365" t="str">
        <f t="shared" si="382"/>
        <v xml:space="preserve"> </v>
      </c>
      <c r="AE367" s="365">
        <f t="shared" si="382"/>
        <v>9</v>
      </c>
      <c r="AF367" s="366" t="str">
        <f t="shared" si="382"/>
        <v xml:space="preserve"> </v>
      </c>
      <c r="AG367" s="367">
        <f t="shared" si="382"/>
        <v>11</v>
      </c>
      <c r="AH367" s="487"/>
      <c r="AI367" s="488"/>
      <c r="AJ367" s="488"/>
      <c r="AK367" s="489"/>
      <c r="AL367" s="131"/>
      <c r="AM367" s="131"/>
      <c r="AN367" s="131"/>
      <c r="AT367" s="122" t="e">
        <f t="shared" si="375"/>
        <v>#N/A</v>
      </c>
      <c r="AU367" s="125" t="e">
        <f t="shared" si="376"/>
        <v>#N/A</v>
      </c>
      <c r="AV367" s="126" t="str">
        <f t="shared" ca="1" si="335"/>
        <v/>
      </c>
      <c r="AW367" s="122" t="e">
        <f t="shared" ca="1" si="336"/>
        <v>#N/A</v>
      </c>
      <c r="AX367" s="127" t="e">
        <f t="shared" ca="1" si="337"/>
        <v>#N/A</v>
      </c>
      <c r="AY367" s="100" t="e">
        <f t="shared" si="379"/>
        <v>#N/A</v>
      </c>
      <c r="AZ367" s="127" t="e">
        <f t="shared" si="380"/>
        <v>#N/A</v>
      </c>
      <c r="BA367" s="88"/>
      <c r="BC367" s="129"/>
    </row>
    <row r="368" spans="1:68" ht="26.25" customHeight="1" thickBot="1" x14ac:dyDescent="0.25">
      <c r="A368" s="500"/>
      <c r="B368" s="505" t="str">
        <f>B354</f>
        <v>Entidad que certifica Hrs. de vuelo
TIMBRE Y FIRMA</v>
      </c>
      <c r="C368" s="505"/>
      <c r="D368" s="505"/>
      <c r="E368" s="506"/>
      <c r="F368" s="490" t="str">
        <f>F354</f>
        <v>TOTAL A LA FECHA</v>
      </c>
      <c r="G368" s="491"/>
      <c r="H368" s="492"/>
      <c r="I368" s="31">
        <f t="shared" ref="I368:Q368" si="383">IF(SUM(I366:I367)=0," ",SUM(I366:I367))</f>
        <v>6.25</v>
      </c>
      <c r="J368" s="27">
        <f t="shared" si="383"/>
        <v>6.25</v>
      </c>
      <c r="K368" s="24" t="str">
        <f t="shared" si="383"/>
        <v xml:space="preserve"> </v>
      </c>
      <c r="L368" s="25" t="str">
        <f t="shared" si="383"/>
        <v xml:space="preserve"> </v>
      </c>
      <c r="M368" s="24" t="str">
        <f t="shared" si="383"/>
        <v xml:space="preserve"> </v>
      </c>
      <c r="N368" s="25" t="str">
        <f t="shared" si="383"/>
        <v xml:space="preserve"> </v>
      </c>
      <c r="O368" s="24" t="str">
        <f t="shared" si="383"/>
        <v xml:space="preserve"> </v>
      </c>
      <c r="P368" s="25" t="str">
        <f t="shared" si="383"/>
        <v xml:space="preserve"> </v>
      </c>
      <c r="Q368" s="26" t="str">
        <f t="shared" si="383"/>
        <v xml:space="preserve"> </v>
      </c>
      <c r="R368" s="321"/>
      <c r="S368" s="27" t="str">
        <f t="shared" ref="S368:AG368" si="384">IF(SUM(S366:S367)=0," ",SUM(S366:S367))</f>
        <v xml:space="preserve"> </v>
      </c>
      <c r="T368" s="24">
        <f t="shared" si="384"/>
        <v>8.75</v>
      </c>
      <c r="U368" s="24">
        <f t="shared" si="384"/>
        <v>10</v>
      </c>
      <c r="V368" s="24">
        <f t="shared" si="384"/>
        <v>2.5</v>
      </c>
      <c r="W368" s="25" t="str">
        <f t="shared" si="384"/>
        <v xml:space="preserve"> </v>
      </c>
      <c r="X368" s="24" t="str">
        <f t="shared" si="384"/>
        <v xml:space="preserve"> </v>
      </c>
      <c r="Y368" s="25">
        <f t="shared" si="384"/>
        <v>2.5</v>
      </c>
      <c r="Z368" s="24" t="str">
        <f t="shared" si="384"/>
        <v xml:space="preserve"> </v>
      </c>
      <c r="AA368" s="25">
        <f t="shared" si="384"/>
        <v>3.75</v>
      </c>
      <c r="AB368" s="26" t="str">
        <f t="shared" si="384"/>
        <v xml:space="preserve"> </v>
      </c>
      <c r="AC368" s="323">
        <f t="shared" si="384"/>
        <v>9</v>
      </c>
      <c r="AD368" s="28" t="str">
        <f t="shared" si="384"/>
        <v xml:space="preserve"> </v>
      </c>
      <c r="AE368" s="28">
        <f t="shared" si="384"/>
        <v>9</v>
      </c>
      <c r="AF368" s="30" t="str">
        <f t="shared" si="384"/>
        <v xml:space="preserve"> </v>
      </c>
      <c r="AG368" s="32">
        <f t="shared" si="384"/>
        <v>11</v>
      </c>
      <c r="AH368" s="485" t="str">
        <f>AH354</f>
        <v>_____________________________
FIRMA PILOTO</v>
      </c>
      <c r="AI368" s="486"/>
      <c r="AJ368" s="486"/>
      <c r="AK368" s="181">
        <f>A366</f>
        <v>26</v>
      </c>
      <c r="AL368" s="132"/>
      <c r="AM368" s="132"/>
      <c r="AN368" s="132"/>
      <c r="AT368" s="122" t="e">
        <f t="shared" si="375"/>
        <v>#N/A</v>
      </c>
      <c r="AU368" s="125" t="e">
        <f t="shared" si="376"/>
        <v>#N/A</v>
      </c>
      <c r="AV368" s="126" t="str">
        <f t="shared" ca="1" si="335"/>
        <v/>
      </c>
      <c r="AW368" s="122" t="e">
        <f t="shared" ca="1" si="336"/>
        <v>#N/A</v>
      </c>
      <c r="AX368" s="127" t="e">
        <f t="shared" ca="1" si="337"/>
        <v>#N/A</v>
      </c>
      <c r="AY368" s="100" t="e">
        <f t="shared" si="379"/>
        <v>#N/A</v>
      </c>
      <c r="AZ368" s="127" t="e">
        <f t="shared" si="380"/>
        <v>#N/A</v>
      </c>
      <c r="BA368" s="88"/>
      <c r="BC368" s="129"/>
    </row>
    <row r="369" spans="1:68" s="49" customFormat="1" ht="27.75" customHeight="1" x14ac:dyDescent="0.2">
      <c r="A369" s="29">
        <f>A364+1</f>
        <v>261</v>
      </c>
      <c r="B369" s="39"/>
      <c r="C369" s="40"/>
      <c r="D369" s="41"/>
      <c r="E369" s="42"/>
      <c r="F369" s="43"/>
      <c r="G369" s="44"/>
      <c r="H369" s="45"/>
      <c r="I369" s="310"/>
      <c r="J369" s="306"/>
      <c r="K369" s="307"/>
      <c r="L369" s="308"/>
      <c r="M369" s="307"/>
      <c r="N369" s="308"/>
      <c r="O369" s="307"/>
      <c r="P369" s="308"/>
      <c r="Q369" s="167"/>
      <c r="R369" s="314"/>
      <c r="S369" s="46"/>
      <c r="T369" s="47"/>
      <c r="U369" s="47"/>
      <c r="V369" s="48"/>
      <c r="W369" s="325"/>
      <c r="X369" s="307"/>
      <c r="Y369" s="308"/>
      <c r="Z369" s="307"/>
      <c r="AA369" s="308"/>
      <c r="AB369" s="167"/>
      <c r="AC369" s="311"/>
      <c r="AD369" s="312"/>
      <c r="AE369" s="312"/>
      <c r="AF369" s="313"/>
      <c r="AG369" s="317"/>
      <c r="AH369" s="167"/>
      <c r="AI369" s="478"/>
      <c r="AJ369" s="478"/>
      <c r="AK369" s="479"/>
      <c r="AL369" s="102"/>
      <c r="AM369" s="124" t="str">
        <f t="shared" ref="AM369:AM378" si="385">IF(B369=0," ",TEXT(B369,"MMM"))</f>
        <v xml:space="preserve"> </v>
      </c>
      <c r="AN369" s="97" t="str">
        <f t="shared" ref="AN369:AN378" si="386">IF(B369=0," ",YEAR(B369))</f>
        <v xml:space="preserve"> </v>
      </c>
      <c r="AO369" s="125"/>
      <c r="AP369" s="125"/>
      <c r="AQ369" s="125"/>
      <c r="AR369" s="125"/>
      <c r="AS369" s="125"/>
      <c r="AT369" s="122" t="e">
        <f t="shared" si="375"/>
        <v>#N/A</v>
      </c>
      <c r="AU369" s="125" t="e">
        <f t="shared" si="376"/>
        <v>#N/A</v>
      </c>
      <c r="AV369" s="126" t="str">
        <f t="shared" ca="1" si="335"/>
        <v/>
      </c>
      <c r="AW369" s="122" t="e">
        <f t="shared" ca="1" si="336"/>
        <v>#N/A</v>
      </c>
      <c r="AX369" s="127" t="e">
        <f t="shared" ca="1" si="337"/>
        <v>#N/A</v>
      </c>
      <c r="AY369" s="100" t="e">
        <f t="shared" si="379"/>
        <v>#N/A</v>
      </c>
      <c r="AZ369" s="127" t="e">
        <f t="shared" si="380"/>
        <v>#N/A</v>
      </c>
      <c r="BA369" s="88"/>
      <c r="BB369" s="125"/>
      <c r="BC369" s="129"/>
      <c r="BD369" s="125"/>
      <c r="BE369" s="125"/>
      <c r="BF369" s="125"/>
      <c r="BG369" s="125"/>
      <c r="BH369" s="125"/>
      <c r="BI369" s="125"/>
      <c r="BJ369" s="125"/>
      <c r="BK369" s="125"/>
      <c r="BL369" s="90"/>
      <c r="BM369" s="90"/>
      <c r="BN369" s="90"/>
      <c r="BO369" s="90"/>
      <c r="BP369" s="90"/>
    </row>
    <row r="370" spans="1:68" s="49" customFormat="1" ht="27.75" customHeight="1" x14ac:dyDescent="0.2">
      <c r="A370" s="22">
        <f>A369+1</f>
        <v>262</v>
      </c>
      <c r="B370" s="50"/>
      <c r="C370" s="51"/>
      <c r="D370" s="52"/>
      <c r="E370" s="53"/>
      <c r="F370" s="54"/>
      <c r="G370" s="55"/>
      <c r="H370" s="56"/>
      <c r="I370" s="304"/>
      <c r="J370" s="57"/>
      <c r="K370" s="58"/>
      <c r="L370" s="59"/>
      <c r="M370" s="58"/>
      <c r="N370" s="59"/>
      <c r="O370" s="58"/>
      <c r="P370" s="59"/>
      <c r="Q370" s="60"/>
      <c r="R370" s="315"/>
      <c r="S370" s="57"/>
      <c r="T370" s="58"/>
      <c r="U370" s="58"/>
      <c r="V370" s="60"/>
      <c r="W370" s="326"/>
      <c r="X370" s="58"/>
      <c r="Y370" s="59"/>
      <c r="Z370" s="58"/>
      <c r="AA370" s="59"/>
      <c r="AB370" s="60"/>
      <c r="AC370" s="61"/>
      <c r="AD370" s="62"/>
      <c r="AE370" s="62"/>
      <c r="AF370" s="63"/>
      <c r="AG370" s="318"/>
      <c r="AH370" s="60"/>
      <c r="AI370" s="476"/>
      <c r="AJ370" s="476"/>
      <c r="AK370" s="477"/>
      <c r="AL370" s="102"/>
      <c r="AM370" s="124" t="str">
        <f t="shared" si="385"/>
        <v xml:space="preserve"> </v>
      </c>
      <c r="AN370" s="97" t="str">
        <f t="shared" si="386"/>
        <v xml:space="preserve"> </v>
      </c>
      <c r="AO370" s="125"/>
      <c r="AP370" s="125"/>
      <c r="AQ370" s="125"/>
      <c r="AR370" s="125"/>
      <c r="AS370" s="125"/>
      <c r="AT370" s="122" t="e">
        <f t="shared" si="375"/>
        <v>#N/A</v>
      </c>
      <c r="AU370" s="125" t="e">
        <f t="shared" si="376"/>
        <v>#N/A</v>
      </c>
      <c r="AV370" s="126" t="str">
        <f t="shared" ca="1" si="335"/>
        <v/>
      </c>
      <c r="AW370" s="122" t="e">
        <f t="shared" ca="1" si="336"/>
        <v>#N/A</v>
      </c>
      <c r="AX370" s="127" t="e">
        <f t="shared" ca="1" si="337"/>
        <v>#N/A</v>
      </c>
      <c r="AY370" s="100" t="e">
        <f t="shared" si="379"/>
        <v>#N/A</v>
      </c>
      <c r="AZ370" s="127" t="e">
        <f t="shared" si="380"/>
        <v>#N/A</v>
      </c>
      <c r="BA370" s="88"/>
      <c r="BB370" s="125"/>
      <c r="BC370" s="129"/>
      <c r="BD370" s="125"/>
      <c r="BE370" s="125"/>
      <c r="BF370" s="125"/>
      <c r="BG370" s="125"/>
      <c r="BH370" s="125"/>
      <c r="BI370" s="125"/>
      <c r="BJ370" s="125"/>
      <c r="BK370" s="125"/>
      <c r="BL370" s="90"/>
      <c r="BM370" s="90"/>
      <c r="BN370" s="90"/>
      <c r="BO370" s="90"/>
      <c r="BP370" s="90"/>
    </row>
    <row r="371" spans="1:68" s="49" customFormat="1" ht="27.75" customHeight="1" x14ac:dyDescent="0.2">
      <c r="A371" s="22">
        <f t="shared" ref="A371:A378" si="387">A370+1</f>
        <v>263</v>
      </c>
      <c r="B371" s="50"/>
      <c r="C371" s="51"/>
      <c r="D371" s="52"/>
      <c r="E371" s="53"/>
      <c r="F371" s="54"/>
      <c r="G371" s="55"/>
      <c r="H371" s="56"/>
      <c r="I371" s="304"/>
      <c r="J371" s="57"/>
      <c r="K371" s="58"/>
      <c r="L371" s="59"/>
      <c r="M371" s="58"/>
      <c r="N371" s="59"/>
      <c r="O371" s="58"/>
      <c r="P371" s="59"/>
      <c r="Q371" s="60"/>
      <c r="R371" s="315"/>
      <c r="S371" s="57"/>
      <c r="T371" s="58"/>
      <c r="U371" s="58"/>
      <c r="V371" s="60"/>
      <c r="W371" s="326"/>
      <c r="X371" s="58"/>
      <c r="Y371" s="59"/>
      <c r="Z371" s="58"/>
      <c r="AA371" s="59"/>
      <c r="AB371" s="60"/>
      <c r="AC371" s="61"/>
      <c r="AD371" s="62"/>
      <c r="AE371" s="62"/>
      <c r="AF371" s="63"/>
      <c r="AG371" s="318"/>
      <c r="AH371" s="60"/>
      <c r="AI371" s="476"/>
      <c r="AJ371" s="476"/>
      <c r="AK371" s="477"/>
      <c r="AL371" s="102"/>
      <c r="AM371" s="124" t="str">
        <f t="shared" si="385"/>
        <v xml:space="preserve"> </v>
      </c>
      <c r="AN371" s="97" t="str">
        <f t="shared" si="386"/>
        <v xml:space="preserve"> </v>
      </c>
      <c r="AO371" s="125"/>
      <c r="AP371" s="125"/>
      <c r="AQ371" s="125"/>
      <c r="AR371" s="125"/>
      <c r="AS371" s="125"/>
      <c r="AT371" s="122" t="e">
        <f t="shared" si="375"/>
        <v>#N/A</v>
      </c>
      <c r="AU371" s="125" t="e">
        <f t="shared" si="376"/>
        <v>#N/A</v>
      </c>
      <c r="AV371" s="126" t="str">
        <f t="shared" ca="1" si="335"/>
        <v/>
      </c>
      <c r="AW371" s="122" t="e">
        <f t="shared" ca="1" si="336"/>
        <v>#N/A</v>
      </c>
      <c r="AX371" s="127" t="e">
        <f t="shared" ca="1" si="337"/>
        <v>#N/A</v>
      </c>
      <c r="AY371" s="100" t="e">
        <f t="shared" si="379"/>
        <v>#N/A</v>
      </c>
      <c r="AZ371" s="127" t="e">
        <f t="shared" si="380"/>
        <v>#N/A</v>
      </c>
      <c r="BA371" s="88"/>
      <c r="BB371" s="125"/>
      <c r="BC371" s="129"/>
      <c r="BD371" s="125"/>
      <c r="BE371" s="125"/>
      <c r="BF371" s="125"/>
      <c r="BG371" s="125"/>
      <c r="BH371" s="125"/>
      <c r="BI371" s="125"/>
      <c r="BJ371" s="125"/>
      <c r="BK371" s="125"/>
      <c r="BL371" s="90"/>
      <c r="BM371" s="90"/>
      <c r="BN371" s="90"/>
      <c r="BO371" s="90"/>
      <c r="BP371" s="90"/>
    </row>
    <row r="372" spans="1:68" s="49" customFormat="1" ht="27.75" customHeight="1" x14ac:dyDescent="0.2">
      <c r="A372" s="22">
        <f t="shared" si="387"/>
        <v>264</v>
      </c>
      <c r="B372" s="50"/>
      <c r="C372" s="51"/>
      <c r="D372" s="52"/>
      <c r="E372" s="53"/>
      <c r="F372" s="54"/>
      <c r="G372" s="55"/>
      <c r="H372" s="56"/>
      <c r="I372" s="304"/>
      <c r="J372" s="57"/>
      <c r="K372" s="58"/>
      <c r="L372" s="59"/>
      <c r="M372" s="58"/>
      <c r="N372" s="59"/>
      <c r="O372" s="58"/>
      <c r="P372" s="59"/>
      <c r="Q372" s="60"/>
      <c r="R372" s="315"/>
      <c r="S372" s="57"/>
      <c r="T372" s="58"/>
      <c r="U372" s="58"/>
      <c r="V372" s="60"/>
      <c r="W372" s="326"/>
      <c r="X372" s="58"/>
      <c r="Y372" s="59"/>
      <c r="Z372" s="58"/>
      <c r="AA372" s="59"/>
      <c r="AB372" s="60"/>
      <c r="AC372" s="61"/>
      <c r="AD372" s="62"/>
      <c r="AE372" s="62"/>
      <c r="AF372" s="63"/>
      <c r="AG372" s="318"/>
      <c r="AH372" s="60"/>
      <c r="AI372" s="476"/>
      <c r="AJ372" s="476"/>
      <c r="AK372" s="477"/>
      <c r="AL372" s="102"/>
      <c r="AM372" s="124" t="str">
        <f t="shared" si="385"/>
        <v xml:space="preserve"> </v>
      </c>
      <c r="AN372" s="97" t="str">
        <f t="shared" si="386"/>
        <v xml:space="preserve"> </v>
      </c>
      <c r="AO372" s="125"/>
      <c r="AP372" s="125"/>
      <c r="AQ372" s="125"/>
      <c r="AR372" s="125"/>
      <c r="AS372" s="125"/>
      <c r="AT372" s="122" t="e">
        <f t="shared" si="375"/>
        <v>#N/A</v>
      </c>
      <c r="AU372" s="125" t="e">
        <f t="shared" si="376"/>
        <v>#N/A</v>
      </c>
      <c r="AV372" s="126" t="str">
        <f t="shared" ca="1" si="335"/>
        <v/>
      </c>
      <c r="AW372" s="122" t="e">
        <f t="shared" ca="1" si="336"/>
        <v>#N/A</v>
      </c>
      <c r="AX372" s="127" t="e">
        <f t="shared" ca="1" si="337"/>
        <v>#N/A</v>
      </c>
      <c r="AY372" s="100" t="e">
        <f t="shared" si="379"/>
        <v>#N/A</v>
      </c>
      <c r="AZ372" s="127" t="e">
        <f t="shared" si="380"/>
        <v>#N/A</v>
      </c>
      <c r="BA372" s="88"/>
      <c r="BB372" s="125"/>
      <c r="BC372" s="129"/>
      <c r="BD372" s="125"/>
      <c r="BE372" s="125"/>
      <c r="BF372" s="125"/>
      <c r="BG372" s="125"/>
      <c r="BH372" s="125"/>
      <c r="BI372" s="125"/>
      <c r="BJ372" s="125"/>
      <c r="BK372" s="125"/>
      <c r="BL372" s="90"/>
      <c r="BM372" s="90"/>
      <c r="BN372" s="90"/>
      <c r="BO372" s="90"/>
      <c r="BP372" s="90"/>
    </row>
    <row r="373" spans="1:68" s="49" customFormat="1" ht="27.75" customHeight="1" x14ac:dyDescent="0.2">
      <c r="A373" s="22">
        <f t="shared" si="387"/>
        <v>265</v>
      </c>
      <c r="B373" s="50"/>
      <c r="C373" s="51"/>
      <c r="D373" s="52"/>
      <c r="E373" s="53"/>
      <c r="F373" s="54"/>
      <c r="G373" s="55"/>
      <c r="H373" s="56"/>
      <c r="I373" s="304"/>
      <c r="J373" s="57"/>
      <c r="K373" s="58"/>
      <c r="L373" s="59"/>
      <c r="M373" s="58"/>
      <c r="N373" s="59"/>
      <c r="O373" s="58"/>
      <c r="P373" s="59"/>
      <c r="Q373" s="60"/>
      <c r="R373" s="315"/>
      <c r="S373" s="57"/>
      <c r="T373" s="58"/>
      <c r="U373" s="58"/>
      <c r="V373" s="60"/>
      <c r="W373" s="326"/>
      <c r="X373" s="58"/>
      <c r="Y373" s="59"/>
      <c r="Z373" s="58"/>
      <c r="AA373" s="59"/>
      <c r="AB373" s="60"/>
      <c r="AC373" s="61"/>
      <c r="AD373" s="62"/>
      <c r="AE373" s="62"/>
      <c r="AF373" s="63"/>
      <c r="AG373" s="318"/>
      <c r="AH373" s="60"/>
      <c r="AI373" s="476"/>
      <c r="AJ373" s="476"/>
      <c r="AK373" s="477"/>
      <c r="AL373" s="102"/>
      <c r="AM373" s="124" t="str">
        <f t="shared" si="385"/>
        <v xml:space="preserve"> </v>
      </c>
      <c r="AN373" s="97" t="str">
        <f t="shared" si="386"/>
        <v xml:space="preserve"> </v>
      </c>
      <c r="AO373" s="125"/>
      <c r="AP373" s="125"/>
      <c r="AQ373" s="125"/>
      <c r="AR373" s="125"/>
      <c r="AS373" s="125"/>
      <c r="AT373" s="122" t="e">
        <f t="shared" si="375"/>
        <v>#N/A</v>
      </c>
      <c r="AU373" s="125" t="e">
        <f t="shared" si="376"/>
        <v>#N/A</v>
      </c>
      <c r="AV373" s="126" t="str">
        <f t="shared" ca="1" si="335"/>
        <v/>
      </c>
      <c r="AW373" s="122" t="e">
        <f t="shared" ca="1" si="336"/>
        <v>#N/A</v>
      </c>
      <c r="AX373" s="127" t="e">
        <f t="shared" ca="1" si="337"/>
        <v>#N/A</v>
      </c>
      <c r="AY373" s="100" t="e">
        <f t="shared" si="379"/>
        <v>#N/A</v>
      </c>
      <c r="AZ373" s="127" t="e">
        <f t="shared" si="380"/>
        <v>#N/A</v>
      </c>
      <c r="BA373" s="88"/>
      <c r="BB373" s="125"/>
      <c r="BC373" s="129"/>
      <c r="BD373" s="125"/>
      <c r="BE373" s="125"/>
      <c r="BF373" s="125"/>
      <c r="BG373" s="125"/>
      <c r="BH373" s="125"/>
      <c r="BI373" s="125"/>
      <c r="BJ373" s="125"/>
      <c r="BK373" s="125"/>
      <c r="BL373" s="90"/>
      <c r="BM373" s="90"/>
      <c r="BN373" s="90"/>
      <c r="BO373" s="90"/>
      <c r="BP373" s="90"/>
    </row>
    <row r="374" spans="1:68" s="49" customFormat="1" ht="27.75" customHeight="1" x14ac:dyDescent="0.2">
      <c r="A374" s="22">
        <f t="shared" si="387"/>
        <v>266</v>
      </c>
      <c r="B374" s="50"/>
      <c r="C374" s="51"/>
      <c r="D374" s="52"/>
      <c r="E374" s="53"/>
      <c r="F374" s="54"/>
      <c r="G374" s="55"/>
      <c r="H374" s="56"/>
      <c r="I374" s="304"/>
      <c r="J374" s="57"/>
      <c r="K374" s="58"/>
      <c r="L374" s="59"/>
      <c r="M374" s="58"/>
      <c r="N374" s="59"/>
      <c r="O374" s="58"/>
      <c r="P374" s="59"/>
      <c r="Q374" s="60"/>
      <c r="R374" s="315"/>
      <c r="S374" s="57"/>
      <c r="T374" s="58"/>
      <c r="U374" s="58"/>
      <c r="V374" s="60"/>
      <c r="W374" s="326"/>
      <c r="X374" s="58"/>
      <c r="Y374" s="59"/>
      <c r="Z374" s="58"/>
      <c r="AA374" s="59"/>
      <c r="AB374" s="60"/>
      <c r="AC374" s="61"/>
      <c r="AD374" s="62"/>
      <c r="AE374" s="62"/>
      <c r="AF374" s="63"/>
      <c r="AG374" s="318"/>
      <c r="AH374" s="60"/>
      <c r="AI374" s="476"/>
      <c r="AJ374" s="476"/>
      <c r="AK374" s="477"/>
      <c r="AL374" s="102"/>
      <c r="AM374" s="124" t="str">
        <f t="shared" si="385"/>
        <v xml:space="preserve"> </v>
      </c>
      <c r="AN374" s="97" t="str">
        <f t="shared" si="386"/>
        <v xml:space="preserve"> </v>
      </c>
      <c r="AO374" s="125"/>
      <c r="AP374" s="125"/>
      <c r="AQ374" s="125"/>
      <c r="AR374" s="125"/>
      <c r="AS374" s="125"/>
      <c r="AT374" s="122" t="e">
        <f t="shared" si="375"/>
        <v>#N/A</v>
      </c>
      <c r="AU374" s="125" t="e">
        <f t="shared" si="376"/>
        <v>#N/A</v>
      </c>
      <c r="AV374" s="126" t="str">
        <f t="shared" ca="1" si="335"/>
        <v/>
      </c>
      <c r="AW374" s="122" t="e">
        <f t="shared" ca="1" si="336"/>
        <v>#N/A</v>
      </c>
      <c r="AX374" s="127" t="e">
        <f t="shared" ca="1" si="337"/>
        <v>#N/A</v>
      </c>
      <c r="AY374" s="100" t="e">
        <f t="shared" si="379"/>
        <v>#N/A</v>
      </c>
      <c r="AZ374" s="127" t="e">
        <f t="shared" si="380"/>
        <v>#N/A</v>
      </c>
      <c r="BA374" s="88"/>
      <c r="BB374" s="125"/>
      <c r="BC374" s="129"/>
      <c r="BD374" s="125"/>
      <c r="BE374" s="125"/>
      <c r="BF374" s="125"/>
      <c r="BG374" s="125"/>
      <c r="BH374" s="125"/>
      <c r="BI374" s="125"/>
      <c r="BJ374" s="125"/>
      <c r="BK374" s="125"/>
      <c r="BL374" s="90"/>
      <c r="BM374" s="90"/>
      <c r="BN374" s="90"/>
      <c r="BO374" s="90"/>
      <c r="BP374" s="90"/>
    </row>
    <row r="375" spans="1:68" s="49" customFormat="1" ht="27.75" customHeight="1" x14ac:dyDescent="0.2">
      <c r="A375" s="22">
        <f>A374+1</f>
        <v>267</v>
      </c>
      <c r="B375" s="50"/>
      <c r="C375" s="51"/>
      <c r="D375" s="52"/>
      <c r="E375" s="53"/>
      <c r="F375" s="54"/>
      <c r="G375" s="55"/>
      <c r="H375" s="56"/>
      <c r="I375" s="304"/>
      <c r="J375" s="57"/>
      <c r="K375" s="58"/>
      <c r="L375" s="59"/>
      <c r="M375" s="58"/>
      <c r="N375" s="59"/>
      <c r="O375" s="58"/>
      <c r="P375" s="59"/>
      <c r="Q375" s="60"/>
      <c r="R375" s="315"/>
      <c r="S375" s="57"/>
      <c r="T375" s="58"/>
      <c r="U375" s="58"/>
      <c r="V375" s="60"/>
      <c r="W375" s="326"/>
      <c r="X375" s="58"/>
      <c r="Y375" s="59"/>
      <c r="Z375" s="58"/>
      <c r="AA375" s="59"/>
      <c r="AB375" s="60"/>
      <c r="AC375" s="61"/>
      <c r="AD375" s="62"/>
      <c r="AE375" s="62"/>
      <c r="AF375" s="63"/>
      <c r="AG375" s="318"/>
      <c r="AH375" s="60"/>
      <c r="AI375" s="476"/>
      <c r="AJ375" s="476"/>
      <c r="AK375" s="477"/>
      <c r="AL375" s="102"/>
      <c r="AM375" s="124" t="str">
        <f t="shared" si="385"/>
        <v xml:space="preserve"> </v>
      </c>
      <c r="AN375" s="97" t="str">
        <f t="shared" si="386"/>
        <v xml:space="preserve"> </v>
      </c>
      <c r="AO375" s="125"/>
      <c r="AP375" s="125"/>
      <c r="AQ375" s="125"/>
      <c r="AR375" s="125"/>
      <c r="AS375" s="125"/>
      <c r="AT375" s="122" t="e">
        <f t="shared" ref="AT375:AT384" si="388">IF(ISBLANK($B523),NA(),$B523)</f>
        <v>#N/A</v>
      </c>
      <c r="AU375" s="125" t="e">
        <f t="shared" ref="AU375:AU384" si="389">IF(ISBLANK($I523),NA(),$I523)</f>
        <v>#N/A</v>
      </c>
      <c r="AV375" s="126" t="str">
        <f t="shared" ca="1" si="335"/>
        <v/>
      </c>
      <c r="AW375" s="122" t="e">
        <f t="shared" ca="1" si="336"/>
        <v>#N/A</v>
      </c>
      <c r="AX375" s="127" t="e">
        <f t="shared" ca="1" si="337"/>
        <v>#N/A</v>
      </c>
      <c r="AY375" s="100" t="e">
        <f>IF(S523=0,NA(),S523)</f>
        <v>#N/A</v>
      </c>
      <c r="AZ375" s="127" t="e">
        <f>IF(V523=0,NA(),V523)</f>
        <v>#N/A</v>
      </c>
      <c r="BA375" s="88"/>
      <c r="BB375" s="125"/>
      <c r="BC375" s="129"/>
      <c r="BD375" s="125"/>
      <c r="BE375" s="125"/>
      <c r="BF375" s="125"/>
      <c r="BG375" s="125"/>
      <c r="BH375" s="125"/>
      <c r="BI375" s="125"/>
      <c r="BJ375" s="125"/>
      <c r="BK375" s="125"/>
      <c r="BL375" s="90"/>
      <c r="BM375" s="90"/>
      <c r="BN375" s="90"/>
      <c r="BO375" s="90"/>
      <c r="BP375" s="90"/>
    </row>
    <row r="376" spans="1:68" s="49" customFormat="1" ht="27.75" customHeight="1" x14ac:dyDescent="0.2">
      <c r="A376" s="22">
        <f t="shared" si="387"/>
        <v>268</v>
      </c>
      <c r="B376" s="50"/>
      <c r="C376" s="51"/>
      <c r="D376" s="52"/>
      <c r="E376" s="53"/>
      <c r="F376" s="54"/>
      <c r="G376" s="55"/>
      <c r="H376" s="56"/>
      <c r="I376" s="304"/>
      <c r="J376" s="57"/>
      <c r="K376" s="58"/>
      <c r="L376" s="59"/>
      <c r="M376" s="58"/>
      <c r="N376" s="59"/>
      <c r="O376" s="58"/>
      <c r="P376" s="59"/>
      <c r="Q376" s="60"/>
      <c r="R376" s="315"/>
      <c r="S376" s="57"/>
      <c r="T376" s="58"/>
      <c r="U376" s="58"/>
      <c r="V376" s="60"/>
      <c r="W376" s="326"/>
      <c r="X376" s="58"/>
      <c r="Y376" s="59"/>
      <c r="Z376" s="58"/>
      <c r="AA376" s="59"/>
      <c r="AB376" s="60"/>
      <c r="AC376" s="61"/>
      <c r="AD376" s="62"/>
      <c r="AE376" s="62"/>
      <c r="AF376" s="63"/>
      <c r="AG376" s="318"/>
      <c r="AH376" s="60"/>
      <c r="AI376" s="476"/>
      <c r="AJ376" s="476"/>
      <c r="AK376" s="477"/>
      <c r="AL376" s="102"/>
      <c r="AM376" s="124" t="str">
        <f t="shared" si="385"/>
        <v xml:space="preserve"> </v>
      </c>
      <c r="AN376" s="97" t="str">
        <f t="shared" si="386"/>
        <v xml:space="preserve"> </v>
      </c>
      <c r="AO376" s="125"/>
      <c r="AP376" s="125"/>
      <c r="AQ376" s="125"/>
      <c r="AR376" s="125"/>
      <c r="AS376" s="125"/>
      <c r="AT376" s="122" t="e">
        <f t="shared" si="388"/>
        <v>#N/A</v>
      </c>
      <c r="AU376" s="125" t="e">
        <f t="shared" si="389"/>
        <v>#N/A</v>
      </c>
      <c r="AV376" s="126" t="str">
        <f t="shared" ca="1" si="335"/>
        <v/>
      </c>
      <c r="AW376" s="122" t="e">
        <f t="shared" ca="1" si="336"/>
        <v>#N/A</v>
      </c>
      <c r="AX376" s="127" t="e">
        <f t="shared" ca="1" si="337"/>
        <v>#N/A</v>
      </c>
      <c r="AY376" s="100" t="e">
        <f t="shared" ref="AY376:AY384" si="390">IF(S524=0,NA(),S524)</f>
        <v>#N/A</v>
      </c>
      <c r="AZ376" s="127" t="e">
        <f>IF(V524=0,NA(),V524)</f>
        <v>#N/A</v>
      </c>
      <c r="BA376" s="88"/>
      <c r="BB376" s="125"/>
      <c r="BC376" s="129"/>
      <c r="BD376" s="125"/>
      <c r="BE376" s="125"/>
      <c r="BF376" s="125"/>
      <c r="BG376" s="125"/>
      <c r="BH376" s="125"/>
      <c r="BI376" s="125"/>
      <c r="BJ376" s="125"/>
      <c r="BK376" s="125"/>
      <c r="BL376" s="90"/>
      <c r="BM376" s="90"/>
      <c r="BN376" s="90"/>
      <c r="BO376" s="90"/>
      <c r="BP376" s="90"/>
    </row>
    <row r="377" spans="1:68" s="49" customFormat="1" ht="27.75" customHeight="1" x14ac:dyDescent="0.2">
      <c r="A377" s="22">
        <f t="shared" si="387"/>
        <v>269</v>
      </c>
      <c r="B377" s="50"/>
      <c r="C377" s="51"/>
      <c r="D377" s="52"/>
      <c r="E377" s="53"/>
      <c r="F377" s="54"/>
      <c r="G377" s="55"/>
      <c r="H377" s="56"/>
      <c r="I377" s="304"/>
      <c r="J377" s="57"/>
      <c r="K377" s="58"/>
      <c r="L377" s="59"/>
      <c r="M377" s="58"/>
      <c r="N377" s="59"/>
      <c r="O377" s="58"/>
      <c r="P377" s="59"/>
      <c r="Q377" s="60"/>
      <c r="R377" s="315"/>
      <c r="S377" s="57"/>
      <c r="T377" s="58"/>
      <c r="U377" s="58"/>
      <c r="V377" s="60"/>
      <c r="W377" s="326"/>
      <c r="X377" s="58"/>
      <c r="Y377" s="59"/>
      <c r="Z377" s="58"/>
      <c r="AA377" s="59"/>
      <c r="AB377" s="60"/>
      <c r="AC377" s="61"/>
      <c r="AD377" s="62"/>
      <c r="AE377" s="62"/>
      <c r="AF377" s="63"/>
      <c r="AG377" s="318"/>
      <c r="AH377" s="60"/>
      <c r="AI377" s="476"/>
      <c r="AJ377" s="476"/>
      <c r="AK377" s="477"/>
      <c r="AL377" s="102"/>
      <c r="AM377" s="124" t="str">
        <f t="shared" si="385"/>
        <v xml:space="preserve"> </v>
      </c>
      <c r="AN377" s="97" t="str">
        <f t="shared" si="386"/>
        <v xml:space="preserve"> </v>
      </c>
      <c r="AO377" s="125"/>
      <c r="AP377" s="125"/>
      <c r="AQ377" s="125"/>
      <c r="AR377" s="125"/>
      <c r="AS377" s="125"/>
      <c r="AT377" s="122" t="e">
        <f t="shared" si="388"/>
        <v>#N/A</v>
      </c>
      <c r="AU377" s="125" t="e">
        <f t="shared" si="389"/>
        <v>#N/A</v>
      </c>
      <c r="AV377" s="126" t="str">
        <f t="shared" ca="1" si="335"/>
        <v/>
      </c>
      <c r="AW377" s="122" t="e">
        <f t="shared" ca="1" si="336"/>
        <v>#N/A</v>
      </c>
      <c r="AX377" s="127" t="e">
        <f t="shared" ca="1" si="337"/>
        <v>#N/A</v>
      </c>
      <c r="AY377" s="100" t="e">
        <f t="shared" si="390"/>
        <v>#N/A</v>
      </c>
      <c r="AZ377" s="127" t="e">
        <f t="shared" ref="AZ377:AZ384" si="391">IF(V525=0,NA(),V525)</f>
        <v>#N/A</v>
      </c>
      <c r="BA377" s="125"/>
      <c r="BB377" s="125"/>
      <c r="BC377" s="129"/>
      <c r="BD377" s="125"/>
      <c r="BE377" s="125"/>
      <c r="BF377" s="125"/>
      <c r="BG377" s="125"/>
      <c r="BH377" s="125"/>
      <c r="BI377" s="125"/>
      <c r="BJ377" s="125"/>
      <c r="BK377" s="125"/>
      <c r="BL377" s="90"/>
      <c r="BM377" s="90"/>
      <c r="BN377" s="90"/>
      <c r="BO377" s="90"/>
      <c r="BP377" s="90"/>
    </row>
    <row r="378" spans="1:68" s="49" customFormat="1" ht="27.75" customHeight="1" thickBot="1" x14ac:dyDescent="0.25">
      <c r="A378" s="23">
        <f t="shared" si="387"/>
        <v>270</v>
      </c>
      <c r="B378" s="64"/>
      <c r="C378" s="65"/>
      <c r="D378" s="66"/>
      <c r="E378" s="67"/>
      <c r="F378" s="68"/>
      <c r="G378" s="69"/>
      <c r="H378" s="70"/>
      <c r="I378" s="305"/>
      <c r="J378" s="71"/>
      <c r="K378" s="72"/>
      <c r="L378" s="73"/>
      <c r="M378" s="72"/>
      <c r="N378" s="73"/>
      <c r="O378" s="72"/>
      <c r="P378" s="73"/>
      <c r="Q378" s="74"/>
      <c r="R378" s="316"/>
      <c r="S378" s="71"/>
      <c r="T378" s="72"/>
      <c r="U378" s="72"/>
      <c r="V378" s="74"/>
      <c r="W378" s="327"/>
      <c r="X378" s="72"/>
      <c r="Y378" s="73"/>
      <c r="Z378" s="72"/>
      <c r="AA378" s="73"/>
      <c r="AB378" s="74"/>
      <c r="AC378" s="75"/>
      <c r="AD378" s="76"/>
      <c r="AE378" s="76"/>
      <c r="AF378" s="77"/>
      <c r="AG378" s="319"/>
      <c r="AH378" s="74"/>
      <c r="AI378" s="480"/>
      <c r="AJ378" s="480"/>
      <c r="AK378" s="481"/>
      <c r="AL378" s="102"/>
      <c r="AM378" s="124" t="str">
        <f t="shared" si="385"/>
        <v xml:space="preserve"> </v>
      </c>
      <c r="AN378" s="97" t="str">
        <f t="shared" si="386"/>
        <v xml:space="preserve"> </v>
      </c>
      <c r="AO378" s="125"/>
      <c r="AP378" s="125"/>
      <c r="AQ378" s="125"/>
      <c r="AR378" s="125"/>
      <c r="AS378" s="125"/>
      <c r="AT378" s="122" t="e">
        <f t="shared" si="388"/>
        <v>#N/A</v>
      </c>
      <c r="AU378" s="125" t="e">
        <f t="shared" si="389"/>
        <v>#N/A</v>
      </c>
      <c r="AV378" s="126" t="str">
        <f t="shared" ca="1" si="335"/>
        <v/>
      </c>
      <c r="AW378" s="122" t="e">
        <f t="shared" ca="1" si="336"/>
        <v>#N/A</v>
      </c>
      <c r="AX378" s="127" t="e">
        <f t="shared" ca="1" si="337"/>
        <v>#N/A</v>
      </c>
      <c r="AY378" s="100" t="e">
        <f t="shared" si="390"/>
        <v>#N/A</v>
      </c>
      <c r="AZ378" s="127" t="e">
        <f t="shared" si="391"/>
        <v>#N/A</v>
      </c>
      <c r="BA378" s="125"/>
      <c r="BB378" s="125"/>
      <c r="BC378" s="129"/>
      <c r="BD378" s="125"/>
      <c r="BE378" s="125"/>
      <c r="BF378" s="125"/>
      <c r="BG378" s="125"/>
      <c r="BH378" s="125"/>
      <c r="BI378" s="125"/>
      <c r="BJ378" s="125"/>
      <c r="BK378" s="125"/>
      <c r="BL378" s="90"/>
      <c r="BM378" s="90"/>
      <c r="BN378" s="90"/>
      <c r="BO378" s="90"/>
      <c r="BP378" s="90"/>
    </row>
    <row r="379" spans="1:68" ht="4.5" customHeight="1" thickBot="1" x14ac:dyDescent="0.25">
      <c r="A379" s="89">
        <f>AK382</f>
        <v>27</v>
      </c>
      <c r="B379" s="271"/>
      <c r="C379" s="271"/>
      <c r="D379" s="271"/>
      <c r="E379" s="271"/>
      <c r="F379" s="271"/>
      <c r="G379" s="271"/>
      <c r="H379" s="271"/>
      <c r="I379" s="271"/>
      <c r="J379" s="309"/>
      <c r="K379" s="309"/>
      <c r="L379" s="309"/>
      <c r="M379" s="309"/>
      <c r="N379" s="309"/>
      <c r="O379" s="309"/>
      <c r="P379" s="309"/>
      <c r="Q379" s="309"/>
      <c r="R379" s="309"/>
      <c r="S379" s="324"/>
      <c r="T379" s="324"/>
      <c r="U379" s="324"/>
      <c r="V379" s="324"/>
      <c r="W379" s="324"/>
      <c r="X379" s="324"/>
      <c r="Y379" s="324"/>
      <c r="Z379" s="324"/>
      <c r="AA379" s="324"/>
      <c r="AB379" s="324"/>
      <c r="AC379" s="309"/>
      <c r="AD379" s="272"/>
      <c r="AE379" s="273"/>
      <c r="AF379" s="272"/>
      <c r="AG379" s="274"/>
      <c r="AH379" s="474"/>
      <c r="AI379" s="475"/>
      <c r="AJ379" s="475"/>
      <c r="AK379" s="475"/>
      <c r="AL379" s="33"/>
      <c r="AM379" s="33"/>
      <c r="AN379" s="33"/>
      <c r="AT379" s="122" t="e">
        <f t="shared" si="388"/>
        <v>#N/A</v>
      </c>
      <c r="AU379" s="125" t="e">
        <f t="shared" si="389"/>
        <v>#N/A</v>
      </c>
      <c r="AV379" s="126" t="str">
        <f t="shared" ca="1" si="335"/>
        <v/>
      </c>
      <c r="AW379" s="122" t="e">
        <f t="shared" ca="1" si="336"/>
        <v>#N/A</v>
      </c>
      <c r="AX379" s="127" t="e">
        <f t="shared" ca="1" si="337"/>
        <v>#N/A</v>
      </c>
      <c r="AY379" s="100" t="e">
        <f t="shared" si="390"/>
        <v>#N/A</v>
      </c>
      <c r="AZ379" s="127" t="e">
        <f t="shared" si="391"/>
        <v>#N/A</v>
      </c>
      <c r="BC379" s="129"/>
    </row>
    <row r="380" spans="1:68" ht="26.25" customHeight="1" x14ac:dyDescent="0.2">
      <c r="A380" s="180">
        <f>A366+1</f>
        <v>27</v>
      </c>
      <c r="B380" s="501"/>
      <c r="C380" s="501"/>
      <c r="D380" s="501"/>
      <c r="E380" s="502"/>
      <c r="F380" s="493" t="str">
        <f>F366</f>
        <v>TOTAL DE ESTA PÁGINA</v>
      </c>
      <c r="G380" s="494"/>
      <c r="H380" s="495"/>
      <c r="I380" s="348" t="str">
        <f t="shared" ref="I380:Q380" si="392">IF(SUM(I369:I379)=0," ",SUM(I369:I379))</f>
        <v xml:space="preserve"> </v>
      </c>
      <c r="J380" s="349" t="str">
        <f t="shared" si="392"/>
        <v xml:space="preserve"> </v>
      </c>
      <c r="K380" s="350" t="str">
        <f t="shared" si="392"/>
        <v xml:space="preserve"> </v>
      </c>
      <c r="L380" s="351" t="str">
        <f t="shared" si="392"/>
        <v xml:space="preserve"> </v>
      </c>
      <c r="M380" s="350" t="str">
        <f t="shared" si="392"/>
        <v xml:space="preserve"> </v>
      </c>
      <c r="N380" s="351" t="str">
        <f t="shared" si="392"/>
        <v xml:space="preserve"> </v>
      </c>
      <c r="O380" s="350" t="str">
        <f t="shared" si="392"/>
        <v xml:space="preserve"> </v>
      </c>
      <c r="P380" s="351" t="str">
        <f t="shared" si="392"/>
        <v xml:space="preserve"> </v>
      </c>
      <c r="Q380" s="352" t="str">
        <f t="shared" si="392"/>
        <v xml:space="preserve"> </v>
      </c>
      <c r="R380" s="353"/>
      <c r="S380" s="349" t="str">
        <f t="shared" ref="S380:AB380" si="393">IF(SUM(S369:S379)=0," ",SUM(S369:S379))</f>
        <v xml:space="preserve"> </v>
      </c>
      <c r="T380" s="350" t="str">
        <f t="shared" si="393"/>
        <v xml:space="preserve"> </v>
      </c>
      <c r="U380" s="350" t="str">
        <f t="shared" si="393"/>
        <v xml:space="preserve"> </v>
      </c>
      <c r="V380" s="350" t="str">
        <f t="shared" si="393"/>
        <v xml:space="preserve"> </v>
      </c>
      <c r="W380" s="351" t="str">
        <f t="shared" si="393"/>
        <v xml:space="preserve"> </v>
      </c>
      <c r="X380" s="350" t="str">
        <f t="shared" si="393"/>
        <v xml:space="preserve"> </v>
      </c>
      <c r="Y380" s="351" t="str">
        <f t="shared" si="393"/>
        <v xml:space="preserve"> </v>
      </c>
      <c r="Z380" s="350" t="str">
        <f t="shared" si="393"/>
        <v xml:space="preserve"> </v>
      </c>
      <c r="AA380" s="351" t="str">
        <f t="shared" si="393"/>
        <v xml:space="preserve"> </v>
      </c>
      <c r="AB380" s="352" t="str">
        <f t="shared" si="393"/>
        <v xml:space="preserve"> </v>
      </c>
      <c r="AC380" s="354" t="str">
        <f>IF(SUM(AC369:AC378)=0," ",SUM(AC369:AC378))</f>
        <v xml:space="preserve"> </v>
      </c>
      <c r="AD380" s="355" t="str">
        <f>IF(SUM(AD369:AD378)=0," ",SUM(AD369:AD378))</f>
        <v xml:space="preserve"> </v>
      </c>
      <c r="AE380" s="355" t="str">
        <f>IF(SUM(AE369:AE378)=0," ",SUM(AE369:AE378))</f>
        <v xml:space="preserve"> </v>
      </c>
      <c r="AF380" s="356" t="str">
        <f>IF(SUM(AF369:AF378)=0," ",SUM(AF369:AF378))</f>
        <v xml:space="preserve"> </v>
      </c>
      <c r="AG380" s="357" t="str">
        <f>IF(SUM(AG369:AG378)=0," ",SUM(AG369:AG378))</f>
        <v xml:space="preserve"> </v>
      </c>
      <c r="AH380" s="482" t="str">
        <f>AH366</f>
        <v>Certifico que todos los datos en esta
bitácora son fidedignos</v>
      </c>
      <c r="AI380" s="483"/>
      <c r="AJ380" s="483"/>
      <c r="AK380" s="484"/>
      <c r="AL380" s="131"/>
      <c r="AM380" s="131"/>
      <c r="AN380" s="131"/>
      <c r="AT380" s="122" t="e">
        <f t="shared" si="388"/>
        <v>#N/A</v>
      </c>
      <c r="AU380" s="125" t="e">
        <f t="shared" si="389"/>
        <v>#N/A</v>
      </c>
      <c r="AV380" s="126" t="str">
        <f t="shared" ca="1" si="335"/>
        <v/>
      </c>
      <c r="AW380" s="122" t="e">
        <f t="shared" ca="1" si="336"/>
        <v>#N/A</v>
      </c>
      <c r="AX380" s="127" t="e">
        <f t="shared" ca="1" si="337"/>
        <v>#N/A</v>
      </c>
      <c r="AY380" s="100" t="e">
        <f t="shared" si="390"/>
        <v>#N/A</v>
      </c>
      <c r="AZ380" s="127" t="e">
        <f t="shared" si="391"/>
        <v>#N/A</v>
      </c>
      <c r="BA380" s="88"/>
      <c r="BC380" s="129"/>
    </row>
    <row r="381" spans="1:68" ht="26.25" customHeight="1" x14ac:dyDescent="0.2">
      <c r="A381" s="499"/>
      <c r="B381" s="503"/>
      <c r="C381" s="503"/>
      <c r="D381" s="503"/>
      <c r="E381" s="504"/>
      <c r="F381" s="496" t="str">
        <f>F367</f>
        <v>TOTAL PÁGINA ANTERIOR</v>
      </c>
      <c r="G381" s="497"/>
      <c r="H381" s="498"/>
      <c r="I381" s="358">
        <f>I368</f>
        <v>6.25</v>
      </c>
      <c r="J381" s="359">
        <f t="shared" ref="J381:Q381" si="394">J368</f>
        <v>6.25</v>
      </c>
      <c r="K381" s="360" t="str">
        <f t="shared" si="394"/>
        <v xml:space="preserve"> </v>
      </c>
      <c r="L381" s="361" t="str">
        <f t="shared" si="394"/>
        <v xml:space="preserve"> </v>
      </c>
      <c r="M381" s="360" t="str">
        <f t="shared" si="394"/>
        <v xml:space="preserve"> </v>
      </c>
      <c r="N381" s="361" t="str">
        <f t="shared" si="394"/>
        <v xml:space="preserve"> </v>
      </c>
      <c r="O381" s="360" t="str">
        <f t="shared" si="394"/>
        <v xml:space="preserve"> </v>
      </c>
      <c r="P381" s="361" t="str">
        <f t="shared" si="394"/>
        <v xml:space="preserve"> </v>
      </c>
      <c r="Q381" s="362" t="str">
        <f t="shared" si="394"/>
        <v xml:space="preserve"> </v>
      </c>
      <c r="R381" s="363"/>
      <c r="S381" s="359" t="str">
        <f t="shared" ref="S381:AG381" si="395">S368</f>
        <v xml:space="preserve"> </v>
      </c>
      <c r="T381" s="360">
        <f t="shared" si="395"/>
        <v>8.75</v>
      </c>
      <c r="U381" s="360">
        <f t="shared" si="395"/>
        <v>10</v>
      </c>
      <c r="V381" s="360">
        <f t="shared" si="395"/>
        <v>2.5</v>
      </c>
      <c r="W381" s="361" t="str">
        <f t="shared" si="395"/>
        <v xml:space="preserve"> </v>
      </c>
      <c r="X381" s="360" t="str">
        <f t="shared" si="395"/>
        <v xml:space="preserve"> </v>
      </c>
      <c r="Y381" s="361">
        <f t="shared" si="395"/>
        <v>2.5</v>
      </c>
      <c r="Z381" s="360" t="str">
        <f t="shared" si="395"/>
        <v xml:space="preserve"> </v>
      </c>
      <c r="AA381" s="361">
        <f t="shared" si="395"/>
        <v>3.75</v>
      </c>
      <c r="AB381" s="362" t="str">
        <f t="shared" si="395"/>
        <v xml:space="preserve"> </v>
      </c>
      <c r="AC381" s="364">
        <f t="shared" si="395"/>
        <v>9</v>
      </c>
      <c r="AD381" s="365" t="str">
        <f t="shared" si="395"/>
        <v xml:space="preserve"> </v>
      </c>
      <c r="AE381" s="365">
        <f t="shared" si="395"/>
        <v>9</v>
      </c>
      <c r="AF381" s="366" t="str">
        <f t="shared" si="395"/>
        <v xml:space="preserve"> </v>
      </c>
      <c r="AG381" s="367">
        <f t="shared" si="395"/>
        <v>11</v>
      </c>
      <c r="AH381" s="487"/>
      <c r="AI381" s="488"/>
      <c r="AJ381" s="488"/>
      <c r="AK381" s="489"/>
      <c r="AL381" s="131"/>
      <c r="AM381" s="131"/>
      <c r="AN381" s="131"/>
      <c r="AT381" s="122" t="e">
        <f t="shared" si="388"/>
        <v>#N/A</v>
      </c>
      <c r="AU381" s="125" t="e">
        <f t="shared" si="389"/>
        <v>#N/A</v>
      </c>
      <c r="AV381" s="126" t="str">
        <f t="shared" ca="1" si="335"/>
        <v/>
      </c>
      <c r="AW381" s="122" t="e">
        <f t="shared" ca="1" si="336"/>
        <v>#N/A</v>
      </c>
      <c r="AX381" s="127" t="e">
        <f t="shared" ca="1" si="337"/>
        <v>#N/A</v>
      </c>
      <c r="AY381" s="100" t="e">
        <f t="shared" si="390"/>
        <v>#N/A</v>
      </c>
      <c r="AZ381" s="127" t="e">
        <f t="shared" si="391"/>
        <v>#N/A</v>
      </c>
      <c r="BA381" s="88"/>
      <c r="BC381" s="129"/>
    </row>
    <row r="382" spans="1:68" ht="26.25" customHeight="1" thickBot="1" x14ac:dyDescent="0.25">
      <c r="A382" s="500"/>
      <c r="B382" s="505" t="str">
        <f>B368</f>
        <v>Entidad que certifica Hrs. de vuelo
TIMBRE Y FIRMA</v>
      </c>
      <c r="C382" s="505"/>
      <c r="D382" s="505"/>
      <c r="E382" s="506"/>
      <c r="F382" s="490" t="str">
        <f>F368</f>
        <v>TOTAL A LA FECHA</v>
      </c>
      <c r="G382" s="491"/>
      <c r="H382" s="492"/>
      <c r="I382" s="31">
        <f t="shared" ref="I382:Q382" si="396">IF(SUM(I380:I381)=0," ",SUM(I380:I381))</f>
        <v>6.25</v>
      </c>
      <c r="J382" s="27">
        <f t="shared" si="396"/>
        <v>6.25</v>
      </c>
      <c r="K382" s="24" t="str">
        <f t="shared" si="396"/>
        <v xml:space="preserve"> </v>
      </c>
      <c r="L382" s="25" t="str">
        <f t="shared" si="396"/>
        <v xml:space="preserve"> </v>
      </c>
      <c r="M382" s="24" t="str">
        <f t="shared" si="396"/>
        <v xml:space="preserve"> </v>
      </c>
      <c r="N382" s="25" t="str">
        <f t="shared" si="396"/>
        <v xml:space="preserve"> </v>
      </c>
      <c r="O382" s="24" t="str">
        <f t="shared" si="396"/>
        <v xml:space="preserve"> </v>
      </c>
      <c r="P382" s="25" t="str">
        <f t="shared" si="396"/>
        <v xml:space="preserve"> </v>
      </c>
      <c r="Q382" s="26" t="str">
        <f t="shared" si="396"/>
        <v xml:space="preserve"> </v>
      </c>
      <c r="R382" s="321"/>
      <c r="S382" s="27" t="str">
        <f t="shared" ref="S382:AG382" si="397">IF(SUM(S380:S381)=0," ",SUM(S380:S381))</f>
        <v xml:space="preserve"> </v>
      </c>
      <c r="T382" s="24">
        <f t="shared" si="397"/>
        <v>8.75</v>
      </c>
      <c r="U382" s="24">
        <f t="shared" si="397"/>
        <v>10</v>
      </c>
      <c r="V382" s="24">
        <f t="shared" si="397"/>
        <v>2.5</v>
      </c>
      <c r="W382" s="25" t="str">
        <f t="shared" si="397"/>
        <v xml:space="preserve"> </v>
      </c>
      <c r="X382" s="24" t="str">
        <f t="shared" si="397"/>
        <v xml:space="preserve"> </v>
      </c>
      <c r="Y382" s="25">
        <f t="shared" si="397"/>
        <v>2.5</v>
      </c>
      <c r="Z382" s="24" t="str">
        <f t="shared" si="397"/>
        <v xml:space="preserve"> </v>
      </c>
      <c r="AA382" s="25">
        <f t="shared" si="397"/>
        <v>3.75</v>
      </c>
      <c r="AB382" s="26" t="str">
        <f t="shared" si="397"/>
        <v xml:space="preserve"> </v>
      </c>
      <c r="AC382" s="323">
        <f t="shared" si="397"/>
        <v>9</v>
      </c>
      <c r="AD382" s="28" t="str">
        <f t="shared" si="397"/>
        <v xml:space="preserve"> </v>
      </c>
      <c r="AE382" s="28">
        <f t="shared" si="397"/>
        <v>9</v>
      </c>
      <c r="AF382" s="30" t="str">
        <f t="shared" si="397"/>
        <v xml:space="preserve"> </v>
      </c>
      <c r="AG382" s="32">
        <f t="shared" si="397"/>
        <v>11</v>
      </c>
      <c r="AH382" s="485" t="str">
        <f>AH368</f>
        <v>_____________________________
FIRMA PILOTO</v>
      </c>
      <c r="AI382" s="486"/>
      <c r="AJ382" s="486"/>
      <c r="AK382" s="181">
        <f>A380</f>
        <v>27</v>
      </c>
      <c r="AL382" s="132"/>
      <c r="AM382" s="132"/>
      <c r="AN382" s="132"/>
      <c r="AT382" s="122" t="e">
        <f t="shared" si="388"/>
        <v>#N/A</v>
      </c>
      <c r="AU382" s="125" t="e">
        <f t="shared" si="389"/>
        <v>#N/A</v>
      </c>
      <c r="AV382" s="126" t="str">
        <f t="shared" ca="1" si="335"/>
        <v/>
      </c>
      <c r="AW382" s="122" t="e">
        <f t="shared" ca="1" si="336"/>
        <v>#N/A</v>
      </c>
      <c r="AX382" s="127" t="e">
        <f t="shared" ca="1" si="337"/>
        <v>#N/A</v>
      </c>
      <c r="AY382" s="100" t="e">
        <f t="shared" si="390"/>
        <v>#N/A</v>
      </c>
      <c r="AZ382" s="127" t="e">
        <f t="shared" si="391"/>
        <v>#N/A</v>
      </c>
      <c r="BA382" s="88"/>
      <c r="BC382" s="129"/>
    </row>
    <row r="383" spans="1:68" s="49" customFormat="1" ht="27.75" customHeight="1" x14ac:dyDescent="0.2">
      <c r="A383" s="29">
        <f>A378+1</f>
        <v>271</v>
      </c>
      <c r="B383" s="39"/>
      <c r="C383" s="40"/>
      <c r="D383" s="41"/>
      <c r="E383" s="42"/>
      <c r="F383" s="43"/>
      <c r="G383" s="44"/>
      <c r="H383" s="45"/>
      <c r="I383" s="310"/>
      <c r="J383" s="306"/>
      <c r="K383" s="307"/>
      <c r="L383" s="308"/>
      <c r="M383" s="307"/>
      <c r="N383" s="308"/>
      <c r="O383" s="307"/>
      <c r="P383" s="308"/>
      <c r="Q383" s="167"/>
      <c r="R383" s="314"/>
      <c r="S383" s="46"/>
      <c r="T383" s="47"/>
      <c r="U383" s="47"/>
      <c r="V383" s="48"/>
      <c r="W383" s="325"/>
      <c r="X383" s="307"/>
      <c r="Y383" s="308"/>
      <c r="Z383" s="307"/>
      <c r="AA383" s="308"/>
      <c r="AB383" s="167"/>
      <c r="AC383" s="311"/>
      <c r="AD383" s="312"/>
      <c r="AE383" s="312"/>
      <c r="AF383" s="313"/>
      <c r="AG383" s="317"/>
      <c r="AH383" s="167"/>
      <c r="AI383" s="478"/>
      <c r="AJ383" s="478"/>
      <c r="AK383" s="479"/>
      <c r="AL383" s="102"/>
      <c r="AM383" s="124" t="str">
        <f t="shared" ref="AM383:AM392" si="398">IF(B383=0," ",TEXT(B383,"MMM"))</f>
        <v xml:space="preserve"> </v>
      </c>
      <c r="AN383" s="97" t="str">
        <f t="shared" ref="AN383:AN392" si="399">IF(B383=0," ",YEAR(B383))</f>
        <v xml:space="preserve"> </v>
      </c>
      <c r="AO383" s="125"/>
      <c r="AP383" s="125"/>
      <c r="AQ383" s="125"/>
      <c r="AR383" s="125"/>
      <c r="AS383" s="125"/>
      <c r="AT383" s="122" t="e">
        <f t="shared" si="388"/>
        <v>#N/A</v>
      </c>
      <c r="AU383" s="125" t="e">
        <f t="shared" si="389"/>
        <v>#N/A</v>
      </c>
      <c r="AV383" s="126" t="str">
        <f t="shared" ca="1" si="335"/>
        <v/>
      </c>
      <c r="AW383" s="122" t="e">
        <f t="shared" ca="1" si="336"/>
        <v>#N/A</v>
      </c>
      <c r="AX383" s="127" t="e">
        <f t="shared" ca="1" si="337"/>
        <v>#N/A</v>
      </c>
      <c r="AY383" s="100" t="e">
        <f t="shared" si="390"/>
        <v>#N/A</v>
      </c>
      <c r="AZ383" s="127" t="e">
        <f t="shared" si="391"/>
        <v>#N/A</v>
      </c>
      <c r="BA383" s="88"/>
      <c r="BB383" s="125"/>
      <c r="BC383" s="128"/>
      <c r="BD383" s="125"/>
      <c r="BE383" s="125"/>
      <c r="BF383" s="125"/>
      <c r="BG383" s="125"/>
      <c r="BH383" s="125"/>
      <c r="BI383" s="125"/>
      <c r="BJ383" s="125"/>
      <c r="BK383" s="125"/>
      <c r="BL383" s="90"/>
      <c r="BM383" s="90"/>
      <c r="BN383" s="90"/>
      <c r="BO383" s="90"/>
      <c r="BP383" s="90"/>
    </row>
    <row r="384" spans="1:68" s="49" customFormat="1" ht="27.75" customHeight="1" x14ac:dyDescent="0.2">
      <c r="A384" s="22">
        <f>A383+1</f>
        <v>272</v>
      </c>
      <c r="B384" s="50"/>
      <c r="C384" s="51"/>
      <c r="D384" s="52"/>
      <c r="E384" s="53"/>
      <c r="F384" s="54"/>
      <c r="G384" s="55"/>
      <c r="H384" s="56"/>
      <c r="I384" s="304"/>
      <c r="J384" s="57"/>
      <c r="K384" s="58"/>
      <c r="L384" s="59"/>
      <c r="M384" s="58"/>
      <c r="N384" s="59"/>
      <c r="O384" s="58"/>
      <c r="P384" s="59"/>
      <c r="Q384" s="60"/>
      <c r="R384" s="315"/>
      <c r="S384" s="57"/>
      <c r="T384" s="58"/>
      <c r="U384" s="58"/>
      <c r="V384" s="60"/>
      <c r="W384" s="326"/>
      <c r="X384" s="58"/>
      <c r="Y384" s="59"/>
      <c r="Z384" s="58"/>
      <c r="AA384" s="59"/>
      <c r="AB384" s="60"/>
      <c r="AC384" s="61"/>
      <c r="AD384" s="62"/>
      <c r="AE384" s="62"/>
      <c r="AF384" s="63"/>
      <c r="AG384" s="318"/>
      <c r="AH384" s="60"/>
      <c r="AI384" s="476"/>
      <c r="AJ384" s="476"/>
      <c r="AK384" s="477"/>
      <c r="AL384" s="102"/>
      <c r="AM384" s="124" t="str">
        <f t="shared" si="398"/>
        <v xml:space="preserve"> </v>
      </c>
      <c r="AN384" s="97" t="str">
        <f t="shared" si="399"/>
        <v xml:space="preserve"> </v>
      </c>
      <c r="AO384" s="125"/>
      <c r="AP384" s="125"/>
      <c r="AQ384" s="125"/>
      <c r="AR384" s="125"/>
      <c r="AS384" s="125"/>
      <c r="AT384" s="122" t="e">
        <f t="shared" si="388"/>
        <v>#N/A</v>
      </c>
      <c r="AU384" s="125" t="e">
        <f t="shared" si="389"/>
        <v>#N/A</v>
      </c>
      <c r="AV384" s="126" t="str">
        <f t="shared" ca="1" si="335"/>
        <v/>
      </c>
      <c r="AW384" s="122" t="e">
        <f t="shared" ca="1" si="336"/>
        <v>#N/A</v>
      </c>
      <c r="AX384" s="127" t="e">
        <f t="shared" ca="1" si="337"/>
        <v>#N/A</v>
      </c>
      <c r="AY384" s="100" t="e">
        <f t="shared" si="390"/>
        <v>#N/A</v>
      </c>
      <c r="AZ384" s="127" t="e">
        <f t="shared" si="391"/>
        <v>#N/A</v>
      </c>
      <c r="BA384" s="88"/>
      <c r="BB384" s="125"/>
      <c r="BC384" s="129"/>
      <c r="BD384" s="125"/>
      <c r="BE384" s="125"/>
      <c r="BF384" s="125"/>
      <c r="BG384" s="125"/>
      <c r="BH384" s="125"/>
      <c r="BI384" s="125"/>
      <c r="BJ384" s="125"/>
      <c r="BK384" s="125"/>
      <c r="BL384" s="90"/>
      <c r="BM384" s="90"/>
      <c r="BN384" s="90"/>
      <c r="BO384" s="90"/>
      <c r="BP384" s="90"/>
    </row>
    <row r="385" spans="1:68" s="49" customFormat="1" ht="27.75" customHeight="1" x14ac:dyDescent="0.2">
      <c r="A385" s="22">
        <f t="shared" ref="A385:A392" si="400">A384+1</f>
        <v>273</v>
      </c>
      <c r="B385" s="50"/>
      <c r="C385" s="51"/>
      <c r="D385" s="52"/>
      <c r="E385" s="53"/>
      <c r="F385" s="54"/>
      <c r="G385" s="55"/>
      <c r="H385" s="56"/>
      <c r="I385" s="304"/>
      <c r="J385" s="57"/>
      <c r="K385" s="58"/>
      <c r="L385" s="59"/>
      <c r="M385" s="58"/>
      <c r="N385" s="59"/>
      <c r="O385" s="58"/>
      <c r="P385" s="59"/>
      <c r="Q385" s="60"/>
      <c r="R385" s="315"/>
      <c r="S385" s="57"/>
      <c r="T385" s="58"/>
      <c r="U385" s="58"/>
      <c r="V385" s="60"/>
      <c r="W385" s="326"/>
      <c r="X385" s="58"/>
      <c r="Y385" s="59"/>
      <c r="Z385" s="58"/>
      <c r="AA385" s="59"/>
      <c r="AB385" s="60"/>
      <c r="AC385" s="61"/>
      <c r="AD385" s="62"/>
      <c r="AE385" s="62"/>
      <c r="AF385" s="63"/>
      <c r="AG385" s="318"/>
      <c r="AH385" s="60"/>
      <c r="AI385" s="476"/>
      <c r="AJ385" s="476"/>
      <c r="AK385" s="477"/>
      <c r="AL385" s="102"/>
      <c r="AM385" s="124" t="str">
        <f t="shared" si="398"/>
        <v xml:space="preserve"> </v>
      </c>
      <c r="AN385" s="97" t="str">
        <f t="shared" si="399"/>
        <v xml:space="preserve"> </v>
      </c>
      <c r="AO385" s="125"/>
      <c r="AP385" s="125"/>
      <c r="AQ385" s="125"/>
      <c r="AR385" s="125"/>
      <c r="AS385" s="125"/>
      <c r="AT385" s="122" t="e">
        <f t="shared" ref="AT385:AT394" si="401">IF(ISBLANK($B537),NA(),$B537)</f>
        <v>#N/A</v>
      </c>
      <c r="AU385" s="125" t="e">
        <f t="shared" ref="AU385:AU394" si="402">IF(ISBLANK($I537),NA(),$I537)</f>
        <v>#N/A</v>
      </c>
      <c r="AV385" s="126" t="str">
        <f t="shared" ca="1" si="335"/>
        <v/>
      </c>
      <c r="AW385" s="122" t="e">
        <f t="shared" ca="1" si="336"/>
        <v>#N/A</v>
      </c>
      <c r="AX385" s="127" t="e">
        <f t="shared" ca="1" si="337"/>
        <v>#N/A</v>
      </c>
      <c r="AY385" s="100" t="e">
        <f>IF(S537=0,NA(),S537)</f>
        <v>#N/A</v>
      </c>
      <c r="AZ385" s="127" t="e">
        <f>IF(V537=0,NA(),V537)</f>
        <v>#N/A</v>
      </c>
      <c r="BA385" s="88"/>
      <c r="BB385" s="125"/>
      <c r="BC385" s="129"/>
      <c r="BD385" s="125"/>
      <c r="BE385" s="125"/>
      <c r="BF385" s="125"/>
      <c r="BG385" s="125"/>
      <c r="BH385" s="125"/>
      <c r="BI385" s="125"/>
      <c r="BJ385" s="125"/>
      <c r="BK385" s="125"/>
      <c r="BL385" s="90"/>
      <c r="BM385" s="90"/>
      <c r="BN385" s="90"/>
      <c r="BO385" s="90"/>
      <c r="BP385" s="90"/>
    </row>
    <row r="386" spans="1:68" s="49" customFormat="1" ht="27.75" customHeight="1" x14ac:dyDescent="0.2">
      <c r="A386" s="22">
        <f t="shared" si="400"/>
        <v>274</v>
      </c>
      <c r="B386" s="50"/>
      <c r="C386" s="51"/>
      <c r="D386" s="52"/>
      <c r="E386" s="53"/>
      <c r="F386" s="54"/>
      <c r="G386" s="55"/>
      <c r="H386" s="56"/>
      <c r="I386" s="304"/>
      <c r="J386" s="57"/>
      <c r="K386" s="58"/>
      <c r="L386" s="59"/>
      <c r="M386" s="58"/>
      <c r="N386" s="59"/>
      <c r="O386" s="58"/>
      <c r="P386" s="59"/>
      <c r="Q386" s="60"/>
      <c r="R386" s="315"/>
      <c r="S386" s="57"/>
      <c r="T386" s="58"/>
      <c r="U386" s="58"/>
      <c r="V386" s="60"/>
      <c r="W386" s="326"/>
      <c r="X386" s="58"/>
      <c r="Y386" s="59"/>
      <c r="Z386" s="58"/>
      <c r="AA386" s="59"/>
      <c r="AB386" s="60"/>
      <c r="AC386" s="61"/>
      <c r="AD386" s="62"/>
      <c r="AE386" s="62"/>
      <c r="AF386" s="63"/>
      <c r="AG386" s="318"/>
      <c r="AH386" s="60"/>
      <c r="AI386" s="476"/>
      <c r="AJ386" s="476"/>
      <c r="AK386" s="477"/>
      <c r="AL386" s="102"/>
      <c r="AM386" s="124" t="str">
        <f t="shared" si="398"/>
        <v xml:space="preserve"> </v>
      </c>
      <c r="AN386" s="97" t="str">
        <f t="shared" si="399"/>
        <v xml:space="preserve"> </v>
      </c>
      <c r="AO386" s="125"/>
      <c r="AP386" s="125"/>
      <c r="AQ386" s="125"/>
      <c r="AR386" s="125"/>
      <c r="AS386" s="125"/>
      <c r="AT386" s="122" t="e">
        <f t="shared" si="401"/>
        <v>#N/A</v>
      </c>
      <c r="AU386" s="125" t="e">
        <f t="shared" si="402"/>
        <v>#N/A</v>
      </c>
      <c r="AV386" s="126" t="str">
        <f t="shared" ca="1" si="335"/>
        <v/>
      </c>
      <c r="AW386" s="122" t="e">
        <f t="shared" ca="1" si="336"/>
        <v>#N/A</v>
      </c>
      <c r="AX386" s="127" t="e">
        <f t="shared" ca="1" si="337"/>
        <v>#N/A</v>
      </c>
      <c r="AY386" s="100" t="e">
        <f>IF(S538=0,NA(),S538)</f>
        <v>#N/A</v>
      </c>
      <c r="AZ386" s="127" t="e">
        <f t="shared" ref="AZ386:AZ394" si="403">IF(V538=0,NA(),V538)</f>
        <v>#N/A</v>
      </c>
      <c r="BA386" s="88"/>
      <c r="BB386" s="125"/>
      <c r="BC386" s="129"/>
      <c r="BD386" s="125"/>
      <c r="BE386" s="125"/>
      <c r="BF386" s="125"/>
      <c r="BG386" s="125"/>
      <c r="BH386" s="125"/>
      <c r="BI386" s="125"/>
      <c r="BJ386" s="125"/>
      <c r="BK386" s="125"/>
      <c r="BL386" s="90"/>
      <c r="BM386" s="90"/>
      <c r="BN386" s="90"/>
      <c r="BO386" s="90"/>
      <c r="BP386" s="90"/>
    </row>
    <row r="387" spans="1:68" s="49" customFormat="1" ht="27.75" customHeight="1" x14ac:dyDescent="0.2">
      <c r="A387" s="22">
        <f t="shared" si="400"/>
        <v>275</v>
      </c>
      <c r="B387" s="50"/>
      <c r="C387" s="51"/>
      <c r="D387" s="52"/>
      <c r="E387" s="53"/>
      <c r="F387" s="54"/>
      <c r="G387" s="55"/>
      <c r="H387" s="56"/>
      <c r="I387" s="304"/>
      <c r="J387" s="57"/>
      <c r="K387" s="58"/>
      <c r="L387" s="59"/>
      <c r="M387" s="58"/>
      <c r="N387" s="59"/>
      <c r="O387" s="58"/>
      <c r="P387" s="59"/>
      <c r="Q387" s="60"/>
      <c r="R387" s="315"/>
      <c r="S387" s="57"/>
      <c r="T387" s="58"/>
      <c r="U387" s="58"/>
      <c r="V387" s="60"/>
      <c r="W387" s="326"/>
      <c r="X387" s="58"/>
      <c r="Y387" s="59"/>
      <c r="Z387" s="58"/>
      <c r="AA387" s="59"/>
      <c r="AB387" s="60"/>
      <c r="AC387" s="61"/>
      <c r="AD387" s="62"/>
      <c r="AE387" s="62"/>
      <c r="AF387" s="63"/>
      <c r="AG387" s="318"/>
      <c r="AH387" s="60"/>
      <c r="AI387" s="476"/>
      <c r="AJ387" s="476"/>
      <c r="AK387" s="477"/>
      <c r="AL387" s="102"/>
      <c r="AM387" s="124" t="str">
        <f t="shared" si="398"/>
        <v xml:space="preserve"> </v>
      </c>
      <c r="AN387" s="97" t="str">
        <f t="shared" si="399"/>
        <v xml:space="preserve"> </v>
      </c>
      <c r="AO387" s="125"/>
      <c r="AP387" s="125"/>
      <c r="AQ387" s="125"/>
      <c r="AR387" s="125"/>
      <c r="AS387" s="125"/>
      <c r="AT387" s="122" t="e">
        <f t="shared" si="401"/>
        <v>#N/A</v>
      </c>
      <c r="AU387" s="125" t="e">
        <f t="shared" si="402"/>
        <v>#N/A</v>
      </c>
      <c r="AV387" s="126" t="str">
        <f t="shared" ca="1" si="335"/>
        <v/>
      </c>
      <c r="AW387" s="122" t="e">
        <f t="shared" ca="1" si="336"/>
        <v>#N/A</v>
      </c>
      <c r="AX387" s="127" t="e">
        <f t="shared" ca="1" si="337"/>
        <v>#N/A</v>
      </c>
      <c r="AY387" s="100" t="e">
        <f t="shared" ref="AY387:AY394" si="404">IF(S539=0,NA(),S539)</f>
        <v>#N/A</v>
      </c>
      <c r="AZ387" s="127" t="e">
        <f t="shared" si="403"/>
        <v>#N/A</v>
      </c>
      <c r="BA387" s="88"/>
      <c r="BB387" s="125"/>
      <c r="BC387" s="129"/>
      <c r="BD387" s="125"/>
      <c r="BE387" s="125"/>
      <c r="BF387" s="125"/>
      <c r="BG387" s="125"/>
      <c r="BH387" s="125"/>
      <c r="BI387" s="125"/>
      <c r="BJ387" s="125"/>
      <c r="BK387" s="125"/>
      <c r="BL387" s="90"/>
      <c r="BM387" s="90"/>
      <c r="BN387" s="90"/>
      <c r="BO387" s="90"/>
      <c r="BP387" s="90"/>
    </row>
    <row r="388" spans="1:68" s="49" customFormat="1" ht="27.75" customHeight="1" x14ac:dyDescent="0.2">
      <c r="A388" s="22">
        <f t="shared" si="400"/>
        <v>276</v>
      </c>
      <c r="B388" s="50"/>
      <c r="C388" s="51"/>
      <c r="D388" s="52"/>
      <c r="E388" s="53"/>
      <c r="F388" s="54"/>
      <c r="G388" s="55"/>
      <c r="H388" s="56"/>
      <c r="I388" s="304"/>
      <c r="J388" s="57"/>
      <c r="K388" s="58"/>
      <c r="L388" s="59"/>
      <c r="M388" s="58"/>
      <c r="N388" s="59"/>
      <c r="O388" s="58"/>
      <c r="P388" s="59"/>
      <c r="Q388" s="60"/>
      <c r="R388" s="315"/>
      <c r="S388" s="57"/>
      <c r="T388" s="58"/>
      <c r="U388" s="58"/>
      <c r="V388" s="60"/>
      <c r="W388" s="326"/>
      <c r="X388" s="58"/>
      <c r="Y388" s="59"/>
      <c r="Z388" s="58"/>
      <c r="AA388" s="59"/>
      <c r="AB388" s="60"/>
      <c r="AC388" s="61"/>
      <c r="AD388" s="62"/>
      <c r="AE388" s="62"/>
      <c r="AF388" s="63"/>
      <c r="AG388" s="318"/>
      <c r="AH388" s="60"/>
      <c r="AI388" s="476"/>
      <c r="AJ388" s="476"/>
      <c r="AK388" s="477"/>
      <c r="AL388" s="102"/>
      <c r="AM388" s="124" t="str">
        <f t="shared" si="398"/>
        <v xml:space="preserve"> </v>
      </c>
      <c r="AN388" s="97" t="str">
        <f t="shared" si="399"/>
        <v xml:space="preserve"> </v>
      </c>
      <c r="AO388" s="125"/>
      <c r="AP388" s="125"/>
      <c r="AQ388" s="125"/>
      <c r="AR388" s="125"/>
      <c r="AS388" s="125"/>
      <c r="AT388" s="122" t="e">
        <f t="shared" si="401"/>
        <v>#N/A</v>
      </c>
      <c r="AU388" s="125" t="e">
        <f t="shared" si="402"/>
        <v>#N/A</v>
      </c>
      <c r="AV388" s="126" t="str">
        <f t="shared" ca="1" si="335"/>
        <v/>
      </c>
      <c r="AW388" s="122" t="e">
        <f t="shared" ca="1" si="336"/>
        <v>#N/A</v>
      </c>
      <c r="AX388" s="127" t="e">
        <f t="shared" ca="1" si="337"/>
        <v>#N/A</v>
      </c>
      <c r="AY388" s="100" t="e">
        <f t="shared" si="404"/>
        <v>#N/A</v>
      </c>
      <c r="AZ388" s="127" t="e">
        <f t="shared" si="403"/>
        <v>#N/A</v>
      </c>
      <c r="BA388" s="88"/>
      <c r="BB388" s="125"/>
      <c r="BC388" s="129"/>
      <c r="BD388" s="125"/>
      <c r="BE388" s="125"/>
      <c r="BF388" s="125"/>
      <c r="BG388" s="125"/>
      <c r="BH388" s="125"/>
      <c r="BI388" s="125"/>
      <c r="BJ388" s="125"/>
      <c r="BK388" s="125"/>
      <c r="BL388" s="90"/>
      <c r="BM388" s="90"/>
      <c r="BN388" s="90"/>
      <c r="BO388" s="90"/>
      <c r="BP388" s="90"/>
    </row>
    <row r="389" spans="1:68" s="49" customFormat="1" ht="27.75" customHeight="1" x14ac:dyDescent="0.2">
      <c r="A389" s="22">
        <f>A388+1</f>
        <v>277</v>
      </c>
      <c r="B389" s="50"/>
      <c r="C389" s="51"/>
      <c r="D389" s="52"/>
      <c r="E389" s="53"/>
      <c r="F389" s="54"/>
      <c r="G389" s="55"/>
      <c r="H389" s="56"/>
      <c r="I389" s="304"/>
      <c r="J389" s="57"/>
      <c r="K389" s="58"/>
      <c r="L389" s="59"/>
      <c r="M389" s="58"/>
      <c r="N389" s="59"/>
      <c r="O389" s="58"/>
      <c r="P389" s="59"/>
      <c r="Q389" s="60"/>
      <c r="R389" s="315"/>
      <c r="S389" s="57"/>
      <c r="T389" s="58"/>
      <c r="U389" s="58"/>
      <c r="V389" s="60"/>
      <c r="W389" s="326"/>
      <c r="X389" s="58"/>
      <c r="Y389" s="59"/>
      <c r="Z389" s="58"/>
      <c r="AA389" s="59"/>
      <c r="AB389" s="60"/>
      <c r="AC389" s="61"/>
      <c r="AD389" s="62"/>
      <c r="AE389" s="62"/>
      <c r="AF389" s="63"/>
      <c r="AG389" s="318"/>
      <c r="AH389" s="60"/>
      <c r="AI389" s="476"/>
      <c r="AJ389" s="476"/>
      <c r="AK389" s="477"/>
      <c r="AL389" s="102"/>
      <c r="AM389" s="124" t="str">
        <f t="shared" si="398"/>
        <v xml:space="preserve"> </v>
      </c>
      <c r="AN389" s="97" t="str">
        <f t="shared" si="399"/>
        <v xml:space="preserve"> </v>
      </c>
      <c r="AO389" s="125"/>
      <c r="AP389" s="125"/>
      <c r="AQ389" s="125"/>
      <c r="AR389" s="125"/>
      <c r="AS389" s="125"/>
      <c r="AT389" s="122" t="e">
        <f t="shared" si="401"/>
        <v>#N/A</v>
      </c>
      <c r="AU389" s="125" t="e">
        <f t="shared" si="402"/>
        <v>#N/A</v>
      </c>
      <c r="AV389" s="126" t="str">
        <f t="shared" ref="AV389:AV452" ca="1" si="405">IFERROR($AT$3-AT389,"")</f>
        <v/>
      </c>
      <c r="AW389" s="122" t="e">
        <f t="shared" ref="AW389:AW452" ca="1" si="406">IF(AV389&gt;730,NA(),AT389)</f>
        <v>#N/A</v>
      </c>
      <c r="AX389" s="127" t="e">
        <f t="shared" ref="AX389:AX452" ca="1" si="407">IF(AV389&gt;730,NA(),AU389)</f>
        <v>#N/A</v>
      </c>
      <c r="AY389" s="100" t="e">
        <f t="shared" si="404"/>
        <v>#N/A</v>
      </c>
      <c r="AZ389" s="127" t="e">
        <f t="shared" si="403"/>
        <v>#N/A</v>
      </c>
      <c r="BA389" s="88"/>
      <c r="BB389" s="125"/>
      <c r="BC389" s="129"/>
      <c r="BD389" s="125"/>
      <c r="BE389" s="125"/>
      <c r="BF389" s="125"/>
      <c r="BG389" s="125"/>
      <c r="BH389" s="125"/>
      <c r="BI389" s="125"/>
      <c r="BJ389" s="125"/>
      <c r="BK389" s="125"/>
      <c r="BL389" s="90"/>
      <c r="BM389" s="90"/>
      <c r="BN389" s="90"/>
      <c r="BO389" s="90"/>
      <c r="BP389" s="90"/>
    </row>
    <row r="390" spans="1:68" s="49" customFormat="1" ht="27.75" customHeight="1" x14ac:dyDescent="0.2">
      <c r="A390" s="22">
        <f t="shared" si="400"/>
        <v>278</v>
      </c>
      <c r="B390" s="50"/>
      <c r="C390" s="51"/>
      <c r="D390" s="52"/>
      <c r="E390" s="53"/>
      <c r="F390" s="54"/>
      <c r="G390" s="55"/>
      <c r="H390" s="56"/>
      <c r="I390" s="304"/>
      <c r="J390" s="57"/>
      <c r="K390" s="58"/>
      <c r="L390" s="59"/>
      <c r="M390" s="58"/>
      <c r="N390" s="59"/>
      <c r="O390" s="58"/>
      <c r="P390" s="59"/>
      <c r="Q390" s="60"/>
      <c r="R390" s="315"/>
      <c r="S390" s="57"/>
      <c r="T390" s="58"/>
      <c r="U390" s="58"/>
      <c r="V390" s="60"/>
      <c r="W390" s="326"/>
      <c r="X390" s="58"/>
      <c r="Y390" s="59"/>
      <c r="Z390" s="58"/>
      <c r="AA390" s="59"/>
      <c r="AB390" s="60"/>
      <c r="AC390" s="61"/>
      <c r="AD390" s="62"/>
      <c r="AE390" s="62"/>
      <c r="AF390" s="63"/>
      <c r="AG390" s="318"/>
      <c r="AH390" s="60"/>
      <c r="AI390" s="476"/>
      <c r="AJ390" s="476"/>
      <c r="AK390" s="477"/>
      <c r="AL390" s="102"/>
      <c r="AM390" s="124" t="str">
        <f t="shared" si="398"/>
        <v xml:space="preserve"> </v>
      </c>
      <c r="AN390" s="97" t="str">
        <f t="shared" si="399"/>
        <v xml:space="preserve"> </v>
      </c>
      <c r="AO390" s="125"/>
      <c r="AP390" s="125"/>
      <c r="AQ390" s="125"/>
      <c r="AR390" s="125"/>
      <c r="AS390" s="125"/>
      <c r="AT390" s="122" t="e">
        <f t="shared" si="401"/>
        <v>#N/A</v>
      </c>
      <c r="AU390" s="125" t="e">
        <f t="shared" si="402"/>
        <v>#N/A</v>
      </c>
      <c r="AV390" s="126" t="str">
        <f t="shared" ca="1" si="405"/>
        <v/>
      </c>
      <c r="AW390" s="122" t="e">
        <f t="shared" ca="1" si="406"/>
        <v>#N/A</v>
      </c>
      <c r="AX390" s="127" t="e">
        <f t="shared" ca="1" si="407"/>
        <v>#N/A</v>
      </c>
      <c r="AY390" s="100" t="e">
        <f t="shared" si="404"/>
        <v>#N/A</v>
      </c>
      <c r="AZ390" s="127" t="e">
        <f t="shared" si="403"/>
        <v>#N/A</v>
      </c>
      <c r="BA390" s="88"/>
      <c r="BB390" s="125"/>
      <c r="BC390" s="129"/>
      <c r="BD390" s="125"/>
      <c r="BE390" s="125"/>
      <c r="BF390" s="125"/>
      <c r="BG390" s="125"/>
      <c r="BH390" s="125"/>
      <c r="BI390" s="125"/>
      <c r="BJ390" s="125"/>
      <c r="BK390" s="125"/>
      <c r="BL390" s="90"/>
      <c r="BM390" s="90"/>
      <c r="BN390" s="90"/>
      <c r="BO390" s="90"/>
      <c r="BP390" s="90"/>
    </row>
    <row r="391" spans="1:68" s="49" customFormat="1" ht="27.75" customHeight="1" x14ac:dyDescent="0.2">
      <c r="A391" s="22">
        <f t="shared" si="400"/>
        <v>279</v>
      </c>
      <c r="B391" s="50"/>
      <c r="C391" s="51"/>
      <c r="D391" s="52"/>
      <c r="E391" s="53"/>
      <c r="F391" s="54"/>
      <c r="G391" s="55"/>
      <c r="H391" s="56"/>
      <c r="I391" s="304"/>
      <c r="J391" s="57"/>
      <c r="K391" s="58"/>
      <c r="L391" s="59"/>
      <c r="M391" s="58"/>
      <c r="N391" s="59"/>
      <c r="O391" s="58"/>
      <c r="P391" s="59"/>
      <c r="Q391" s="60"/>
      <c r="R391" s="315"/>
      <c r="S391" s="57"/>
      <c r="T391" s="58"/>
      <c r="U391" s="58"/>
      <c r="V391" s="60"/>
      <c r="W391" s="326"/>
      <c r="X391" s="58"/>
      <c r="Y391" s="59"/>
      <c r="Z391" s="58"/>
      <c r="AA391" s="59"/>
      <c r="AB391" s="60"/>
      <c r="AC391" s="61"/>
      <c r="AD391" s="62"/>
      <c r="AE391" s="62"/>
      <c r="AF391" s="63"/>
      <c r="AG391" s="318"/>
      <c r="AH391" s="60"/>
      <c r="AI391" s="476"/>
      <c r="AJ391" s="476"/>
      <c r="AK391" s="477"/>
      <c r="AL391" s="102"/>
      <c r="AM391" s="124" t="str">
        <f t="shared" si="398"/>
        <v xml:space="preserve"> </v>
      </c>
      <c r="AN391" s="97" t="str">
        <f t="shared" si="399"/>
        <v xml:space="preserve"> </v>
      </c>
      <c r="AO391" s="125"/>
      <c r="AP391" s="125"/>
      <c r="AQ391" s="125"/>
      <c r="AR391" s="125"/>
      <c r="AS391" s="125"/>
      <c r="AT391" s="122" t="e">
        <f t="shared" si="401"/>
        <v>#N/A</v>
      </c>
      <c r="AU391" s="125" t="e">
        <f t="shared" si="402"/>
        <v>#N/A</v>
      </c>
      <c r="AV391" s="126" t="str">
        <f t="shared" ca="1" si="405"/>
        <v/>
      </c>
      <c r="AW391" s="122" t="e">
        <f t="shared" ca="1" si="406"/>
        <v>#N/A</v>
      </c>
      <c r="AX391" s="127" t="e">
        <f t="shared" ca="1" si="407"/>
        <v>#N/A</v>
      </c>
      <c r="AY391" s="100" t="e">
        <f t="shared" si="404"/>
        <v>#N/A</v>
      </c>
      <c r="AZ391" s="127" t="e">
        <f t="shared" si="403"/>
        <v>#N/A</v>
      </c>
      <c r="BA391" s="88"/>
      <c r="BB391" s="125"/>
      <c r="BC391" s="129"/>
      <c r="BD391" s="125"/>
      <c r="BE391" s="125"/>
      <c r="BF391" s="125"/>
      <c r="BG391" s="125"/>
      <c r="BH391" s="125"/>
      <c r="BI391" s="125"/>
      <c r="BJ391" s="125"/>
      <c r="BK391" s="125"/>
      <c r="BL391" s="90"/>
      <c r="BM391" s="90"/>
      <c r="BN391" s="90"/>
      <c r="BO391" s="90"/>
      <c r="BP391" s="90"/>
    </row>
    <row r="392" spans="1:68" s="49" customFormat="1" ht="27.75" customHeight="1" thickBot="1" x14ac:dyDescent="0.25">
      <c r="A392" s="23">
        <f t="shared" si="400"/>
        <v>280</v>
      </c>
      <c r="B392" s="64"/>
      <c r="C392" s="65"/>
      <c r="D392" s="66"/>
      <c r="E392" s="67"/>
      <c r="F392" s="68"/>
      <c r="G392" s="69"/>
      <c r="H392" s="70"/>
      <c r="I392" s="305"/>
      <c r="J392" s="71"/>
      <c r="K392" s="72"/>
      <c r="L392" s="73"/>
      <c r="M392" s="72"/>
      <c r="N392" s="73"/>
      <c r="O392" s="72"/>
      <c r="P392" s="73"/>
      <c r="Q392" s="74"/>
      <c r="R392" s="316"/>
      <c r="S392" s="71"/>
      <c r="T392" s="72"/>
      <c r="U392" s="72"/>
      <c r="V392" s="74"/>
      <c r="W392" s="327"/>
      <c r="X392" s="72"/>
      <c r="Y392" s="73"/>
      <c r="Z392" s="72"/>
      <c r="AA392" s="73"/>
      <c r="AB392" s="74"/>
      <c r="AC392" s="75"/>
      <c r="AD392" s="76"/>
      <c r="AE392" s="76"/>
      <c r="AF392" s="77"/>
      <c r="AG392" s="319"/>
      <c r="AH392" s="74"/>
      <c r="AI392" s="480"/>
      <c r="AJ392" s="480"/>
      <c r="AK392" s="481"/>
      <c r="AL392" s="102"/>
      <c r="AM392" s="124" t="str">
        <f t="shared" si="398"/>
        <v xml:space="preserve"> </v>
      </c>
      <c r="AN392" s="97" t="str">
        <f t="shared" si="399"/>
        <v xml:space="preserve"> </v>
      </c>
      <c r="AO392" s="125"/>
      <c r="AP392" s="125"/>
      <c r="AQ392" s="125"/>
      <c r="AR392" s="125"/>
      <c r="AS392" s="125"/>
      <c r="AT392" s="122" t="e">
        <f t="shared" si="401"/>
        <v>#N/A</v>
      </c>
      <c r="AU392" s="125" t="e">
        <f t="shared" si="402"/>
        <v>#N/A</v>
      </c>
      <c r="AV392" s="126" t="str">
        <f t="shared" ca="1" si="405"/>
        <v/>
      </c>
      <c r="AW392" s="122" t="e">
        <f t="shared" ca="1" si="406"/>
        <v>#N/A</v>
      </c>
      <c r="AX392" s="127" t="e">
        <f t="shared" ca="1" si="407"/>
        <v>#N/A</v>
      </c>
      <c r="AY392" s="100" t="e">
        <f t="shared" si="404"/>
        <v>#N/A</v>
      </c>
      <c r="AZ392" s="127" t="e">
        <f t="shared" si="403"/>
        <v>#N/A</v>
      </c>
      <c r="BA392" s="88"/>
      <c r="BB392" s="125"/>
      <c r="BC392" s="129"/>
      <c r="BD392" s="125"/>
      <c r="BE392" s="125"/>
      <c r="BF392" s="125"/>
      <c r="BG392" s="125"/>
      <c r="BH392" s="125"/>
      <c r="BI392" s="125"/>
      <c r="BJ392" s="125"/>
      <c r="BK392" s="125"/>
      <c r="BL392" s="90"/>
      <c r="BM392" s="90"/>
      <c r="BN392" s="90"/>
      <c r="BO392" s="90"/>
      <c r="BP392" s="90"/>
    </row>
    <row r="393" spans="1:68" ht="4.5" customHeight="1" thickBot="1" x14ac:dyDescent="0.25">
      <c r="A393" s="89">
        <f>AK396</f>
        <v>28</v>
      </c>
      <c r="B393" s="271"/>
      <c r="C393" s="271"/>
      <c r="D393" s="271"/>
      <c r="E393" s="271"/>
      <c r="F393" s="271"/>
      <c r="G393" s="271"/>
      <c r="H393" s="271"/>
      <c r="I393" s="271"/>
      <c r="J393" s="309"/>
      <c r="K393" s="309"/>
      <c r="L393" s="309"/>
      <c r="M393" s="309"/>
      <c r="N393" s="309"/>
      <c r="O393" s="309"/>
      <c r="P393" s="309"/>
      <c r="Q393" s="309"/>
      <c r="R393" s="309"/>
      <c r="S393" s="324"/>
      <c r="T393" s="324"/>
      <c r="U393" s="324"/>
      <c r="V393" s="324"/>
      <c r="W393" s="324"/>
      <c r="X393" s="324"/>
      <c r="Y393" s="324"/>
      <c r="Z393" s="324"/>
      <c r="AA393" s="324"/>
      <c r="AB393" s="324"/>
      <c r="AC393" s="309"/>
      <c r="AD393" s="272"/>
      <c r="AE393" s="273"/>
      <c r="AF393" s="272"/>
      <c r="AG393" s="274"/>
      <c r="AH393" s="474"/>
      <c r="AI393" s="475"/>
      <c r="AJ393" s="475"/>
      <c r="AK393" s="475"/>
      <c r="AL393" s="33"/>
      <c r="AM393" s="33"/>
      <c r="AN393" s="33"/>
      <c r="AT393" s="122" t="e">
        <f t="shared" si="401"/>
        <v>#N/A</v>
      </c>
      <c r="AU393" s="125" t="e">
        <f t="shared" si="402"/>
        <v>#N/A</v>
      </c>
      <c r="AV393" s="126" t="str">
        <f t="shared" ca="1" si="405"/>
        <v/>
      </c>
      <c r="AW393" s="122" t="e">
        <f t="shared" ca="1" si="406"/>
        <v>#N/A</v>
      </c>
      <c r="AX393" s="127" t="e">
        <f t="shared" ca="1" si="407"/>
        <v>#N/A</v>
      </c>
      <c r="AY393" s="100" t="e">
        <f t="shared" si="404"/>
        <v>#N/A</v>
      </c>
      <c r="AZ393" s="127" t="e">
        <f t="shared" si="403"/>
        <v>#N/A</v>
      </c>
      <c r="BA393" s="88"/>
      <c r="BC393" s="129"/>
    </row>
    <row r="394" spans="1:68" ht="26.25" customHeight="1" x14ac:dyDescent="0.2">
      <c r="A394" s="180">
        <f>A380+1</f>
        <v>28</v>
      </c>
      <c r="B394" s="501"/>
      <c r="C394" s="501"/>
      <c r="D394" s="501"/>
      <c r="E394" s="502"/>
      <c r="F394" s="493" t="str">
        <f>F380</f>
        <v>TOTAL DE ESTA PÁGINA</v>
      </c>
      <c r="G394" s="494"/>
      <c r="H394" s="495"/>
      <c r="I394" s="348" t="str">
        <f t="shared" ref="I394:Q394" si="408">IF(SUM(I383:I393)=0," ",SUM(I383:I393))</f>
        <v xml:space="preserve"> </v>
      </c>
      <c r="J394" s="349" t="str">
        <f t="shared" si="408"/>
        <v xml:space="preserve"> </v>
      </c>
      <c r="K394" s="350" t="str">
        <f t="shared" si="408"/>
        <v xml:space="preserve"> </v>
      </c>
      <c r="L394" s="351" t="str">
        <f t="shared" si="408"/>
        <v xml:space="preserve"> </v>
      </c>
      <c r="M394" s="350" t="str">
        <f t="shared" si="408"/>
        <v xml:space="preserve"> </v>
      </c>
      <c r="N394" s="351" t="str">
        <f t="shared" si="408"/>
        <v xml:space="preserve"> </v>
      </c>
      <c r="O394" s="350" t="str">
        <f t="shared" si="408"/>
        <v xml:space="preserve"> </v>
      </c>
      <c r="P394" s="351" t="str">
        <f t="shared" si="408"/>
        <v xml:space="preserve"> </v>
      </c>
      <c r="Q394" s="352" t="str">
        <f t="shared" si="408"/>
        <v xml:space="preserve"> </v>
      </c>
      <c r="R394" s="353"/>
      <c r="S394" s="349" t="str">
        <f t="shared" ref="S394:AB394" si="409">IF(SUM(S383:S393)=0," ",SUM(S383:S393))</f>
        <v xml:space="preserve"> </v>
      </c>
      <c r="T394" s="350" t="str">
        <f t="shared" si="409"/>
        <v xml:space="preserve"> </v>
      </c>
      <c r="U394" s="350" t="str">
        <f t="shared" si="409"/>
        <v xml:space="preserve"> </v>
      </c>
      <c r="V394" s="350" t="str">
        <f t="shared" si="409"/>
        <v xml:space="preserve"> </v>
      </c>
      <c r="W394" s="351" t="str">
        <f t="shared" si="409"/>
        <v xml:space="preserve"> </v>
      </c>
      <c r="X394" s="350" t="str">
        <f t="shared" si="409"/>
        <v xml:space="preserve"> </v>
      </c>
      <c r="Y394" s="351" t="str">
        <f t="shared" si="409"/>
        <v xml:space="preserve"> </v>
      </c>
      <c r="Z394" s="350" t="str">
        <f t="shared" si="409"/>
        <v xml:space="preserve"> </v>
      </c>
      <c r="AA394" s="351" t="str">
        <f t="shared" si="409"/>
        <v xml:space="preserve"> </v>
      </c>
      <c r="AB394" s="352" t="str">
        <f t="shared" si="409"/>
        <v xml:space="preserve"> </v>
      </c>
      <c r="AC394" s="354" t="str">
        <f>IF(SUM(AC383:AC392)=0," ",SUM(AC383:AC392))</f>
        <v xml:space="preserve"> </v>
      </c>
      <c r="AD394" s="355" t="str">
        <f>IF(SUM(AD383:AD392)=0," ",SUM(AD383:AD392))</f>
        <v xml:space="preserve"> </v>
      </c>
      <c r="AE394" s="355" t="str">
        <f>IF(SUM(AE383:AE392)=0," ",SUM(AE383:AE392))</f>
        <v xml:space="preserve"> </v>
      </c>
      <c r="AF394" s="356" t="str">
        <f>IF(SUM(AF383:AF392)=0," ",SUM(AF383:AF392))</f>
        <v xml:space="preserve"> </v>
      </c>
      <c r="AG394" s="357" t="str">
        <f>IF(SUM(AG383:AG392)=0," ",SUM(AG383:AG392))</f>
        <v xml:space="preserve"> </v>
      </c>
      <c r="AH394" s="482" t="str">
        <f>AH380</f>
        <v>Certifico que todos los datos en esta
bitácora son fidedignos</v>
      </c>
      <c r="AI394" s="483"/>
      <c r="AJ394" s="483"/>
      <c r="AK394" s="484"/>
      <c r="AL394" s="131"/>
      <c r="AM394" s="131"/>
      <c r="AN394" s="131"/>
      <c r="AT394" s="122" t="e">
        <f t="shared" si="401"/>
        <v>#N/A</v>
      </c>
      <c r="AU394" s="125" t="e">
        <f t="shared" si="402"/>
        <v>#N/A</v>
      </c>
      <c r="AV394" s="126" t="str">
        <f t="shared" ca="1" si="405"/>
        <v/>
      </c>
      <c r="AW394" s="122" t="e">
        <f t="shared" ca="1" si="406"/>
        <v>#N/A</v>
      </c>
      <c r="AX394" s="127" t="e">
        <f t="shared" ca="1" si="407"/>
        <v>#N/A</v>
      </c>
      <c r="AY394" s="100" t="e">
        <f t="shared" si="404"/>
        <v>#N/A</v>
      </c>
      <c r="AZ394" s="127" t="e">
        <f t="shared" si="403"/>
        <v>#N/A</v>
      </c>
      <c r="BA394" s="88"/>
      <c r="BC394" s="129"/>
    </row>
    <row r="395" spans="1:68" ht="26.25" customHeight="1" x14ac:dyDescent="0.2">
      <c r="A395" s="499"/>
      <c r="B395" s="503"/>
      <c r="C395" s="503"/>
      <c r="D395" s="503"/>
      <c r="E395" s="504"/>
      <c r="F395" s="496" t="str">
        <f>F381</f>
        <v>TOTAL PÁGINA ANTERIOR</v>
      </c>
      <c r="G395" s="497"/>
      <c r="H395" s="498"/>
      <c r="I395" s="358">
        <f>I382</f>
        <v>6.25</v>
      </c>
      <c r="J395" s="359">
        <f t="shared" ref="J395:Q395" si="410">J382</f>
        <v>6.25</v>
      </c>
      <c r="K395" s="360" t="str">
        <f t="shared" si="410"/>
        <v xml:space="preserve"> </v>
      </c>
      <c r="L395" s="361" t="str">
        <f t="shared" si="410"/>
        <v xml:space="preserve"> </v>
      </c>
      <c r="M395" s="360" t="str">
        <f t="shared" si="410"/>
        <v xml:space="preserve"> </v>
      </c>
      <c r="N395" s="361" t="str">
        <f t="shared" si="410"/>
        <v xml:space="preserve"> </v>
      </c>
      <c r="O395" s="360" t="str">
        <f t="shared" si="410"/>
        <v xml:space="preserve"> </v>
      </c>
      <c r="P395" s="361" t="str">
        <f t="shared" si="410"/>
        <v xml:space="preserve"> </v>
      </c>
      <c r="Q395" s="362" t="str">
        <f t="shared" si="410"/>
        <v xml:space="preserve"> </v>
      </c>
      <c r="R395" s="363"/>
      <c r="S395" s="359" t="str">
        <f t="shared" ref="S395:AG395" si="411">S382</f>
        <v xml:space="preserve"> </v>
      </c>
      <c r="T395" s="360">
        <f t="shared" si="411"/>
        <v>8.75</v>
      </c>
      <c r="U395" s="360">
        <f t="shared" si="411"/>
        <v>10</v>
      </c>
      <c r="V395" s="360">
        <f t="shared" si="411"/>
        <v>2.5</v>
      </c>
      <c r="W395" s="361" t="str">
        <f t="shared" si="411"/>
        <v xml:space="preserve"> </v>
      </c>
      <c r="X395" s="360" t="str">
        <f t="shared" si="411"/>
        <v xml:space="preserve"> </v>
      </c>
      <c r="Y395" s="361">
        <f t="shared" si="411"/>
        <v>2.5</v>
      </c>
      <c r="Z395" s="360" t="str">
        <f t="shared" si="411"/>
        <v xml:space="preserve"> </v>
      </c>
      <c r="AA395" s="361">
        <f t="shared" si="411"/>
        <v>3.75</v>
      </c>
      <c r="AB395" s="362" t="str">
        <f t="shared" si="411"/>
        <v xml:space="preserve"> </v>
      </c>
      <c r="AC395" s="364">
        <f t="shared" si="411"/>
        <v>9</v>
      </c>
      <c r="AD395" s="365" t="str">
        <f t="shared" si="411"/>
        <v xml:space="preserve"> </v>
      </c>
      <c r="AE395" s="365">
        <f t="shared" si="411"/>
        <v>9</v>
      </c>
      <c r="AF395" s="366" t="str">
        <f t="shared" si="411"/>
        <v xml:space="preserve"> </v>
      </c>
      <c r="AG395" s="367">
        <f t="shared" si="411"/>
        <v>11</v>
      </c>
      <c r="AH395" s="487"/>
      <c r="AI395" s="488"/>
      <c r="AJ395" s="488"/>
      <c r="AK395" s="489"/>
      <c r="AL395" s="131"/>
      <c r="AM395" s="131"/>
      <c r="AN395" s="131"/>
      <c r="AT395" s="122" t="e">
        <f t="shared" ref="AT395:AT404" si="412">IF(ISBLANK($B551),NA(),$B551)</f>
        <v>#N/A</v>
      </c>
      <c r="AU395" s="125" t="e">
        <f t="shared" ref="AU395:AU404" si="413">IF(ISBLANK($I551),NA(),$I551)</f>
        <v>#N/A</v>
      </c>
      <c r="AV395" s="126" t="str">
        <f t="shared" ca="1" si="405"/>
        <v/>
      </c>
      <c r="AW395" s="122" t="e">
        <f t="shared" ca="1" si="406"/>
        <v>#N/A</v>
      </c>
      <c r="AX395" s="127" t="e">
        <f t="shared" ca="1" si="407"/>
        <v>#N/A</v>
      </c>
      <c r="AY395" s="100" t="e">
        <f>IF(S551=0,NA(),S551)</f>
        <v>#N/A</v>
      </c>
      <c r="AZ395" s="127" t="e">
        <f>IF(V551=0,NA(),V551)</f>
        <v>#N/A</v>
      </c>
      <c r="BA395" s="88"/>
      <c r="BC395" s="129"/>
    </row>
    <row r="396" spans="1:68" ht="26.25" customHeight="1" thickBot="1" x14ac:dyDescent="0.25">
      <c r="A396" s="500"/>
      <c r="B396" s="505" t="str">
        <f>B382</f>
        <v>Entidad que certifica Hrs. de vuelo
TIMBRE Y FIRMA</v>
      </c>
      <c r="C396" s="505"/>
      <c r="D396" s="505"/>
      <c r="E396" s="506"/>
      <c r="F396" s="490" t="str">
        <f>F382</f>
        <v>TOTAL A LA FECHA</v>
      </c>
      <c r="G396" s="491"/>
      <c r="H396" s="492"/>
      <c r="I396" s="31">
        <f t="shared" ref="I396:Q396" si="414">IF(SUM(I394:I395)=0," ",SUM(I394:I395))</f>
        <v>6.25</v>
      </c>
      <c r="J396" s="27">
        <f t="shared" si="414"/>
        <v>6.25</v>
      </c>
      <c r="K396" s="24" t="str">
        <f t="shared" si="414"/>
        <v xml:space="preserve"> </v>
      </c>
      <c r="L396" s="25" t="str">
        <f t="shared" si="414"/>
        <v xml:space="preserve"> </v>
      </c>
      <c r="M396" s="24" t="str">
        <f t="shared" si="414"/>
        <v xml:space="preserve"> </v>
      </c>
      <c r="N396" s="25" t="str">
        <f t="shared" si="414"/>
        <v xml:space="preserve"> </v>
      </c>
      <c r="O396" s="24" t="str">
        <f t="shared" si="414"/>
        <v xml:space="preserve"> </v>
      </c>
      <c r="P396" s="25" t="str">
        <f t="shared" si="414"/>
        <v xml:space="preserve"> </v>
      </c>
      <c r="Q396" s="26" t="str">
        <f t="shared" si="414"/>
        <v xml:space="preserve"> </v>
      </c>
      <c r="R396" s="321"/>
      <c r="S396" s="27" t="str">
        <f t="shared" ref="S396:AG396" si="415">IF(SUM(S394:S395)=0," ",SUM(S394:S395))</f>
        <v xml:space="preserve"> </v>
      </c>
      <c r="T396" s="24">
        <f t="shared" si="415"/>
        <v>8.75</v>
      </c>
      <c r="U396" s="24">
        <f t="shared" si="415"/>
        <v>10</v>
      </c>
      <c r="V396" s="24">
        <f t="shared" si="415"/>
        <v>2.5</v>
      </c>
      <c r="W396" s="25" t="str">
        <f t="shared" si="415"/>
        <v xml:space="preserve"> </v>
      </c>
      <c r="X396" s="24" t="str">
        <f t="shared" si="415"/>
        <v xml:space="preserve"> </v>
      </c>
      <c r="Y396" s="25">
        <f t="shared" si="415"/>
        <v>2.5</v>
      </c>
      <c r="Z396" s="24" t="str">
        <f t="shared" si="415"/>
        <v xml:space="preserve"> </v>
      </c>
      <c r="AA396" s="25">
        <f t="shared" si="415"/>
        <v>3.75</v>
      </c>
      <c r="AB396" s="26" t="str">
        <f t="shared" si="415"/>
        <v xml:space="preserve"> </v>
      </c>
      <c r="AC396" s="323">
        <f t="shared" si="415"/>
        <v>9</v>
      </c>
      <c r="AD396" s="28" t="str">
        <f t="shared" si="415"/>
        <v xml:space="preserve"> </v>
      </c>
      <c r="AE396" s="28">
        <f t="shared" si="415"/>
        <v>9</v>
      </c>
      <c r="AF396" s="30" t="str">
        <f t="shared" si="415"/>
        <v xml:space="preserve"> </v>
      </c>
      <c r="AG396" s="32">
        <f t="shared" si="415"/>
        <v>11</v>
      </c>
      <c r="AH396" s="485" t="str">
        <f>AH382</f>
        <v>_____________________________
FIRMA PILOTO</v>
      </c>
      <c r="AI396" s="486"/>
      <c r="AJ396" s="486"/>
      <c r="AK396" s="181">
        <f>A394</f>
        <v>28</v>
      </c>
      <c r="AL396" s="132"/>
      <c r="AM396" s="132"/>
      <c r="AN396" s="132"/>
      <c r="AT396" s="122" t="e">
        <f t="shared" si="412"/>
        <v>#N/A</v>
      </c>
      <c r="AU396" s="125" t="e">
        <f t="shared" si="413"/>
        <v>#N/A</v>
      </c>
      <c r="AV396" s="126" t="str">
        <f t="shared" ca="1" si="405"/>
        <v/>
      </c>
      <c r="AW396" s="122" t="e">
        <f t="shared" ca="1" si="406"/>
        <v>#N/A</v>
      </c>
      <c r="AX396" s="127" t="e">
        <f t="shared" ca="1" si="407"/>
        <v>#N/A</v>
      </c>
      <c r="AY396" s="100" t="e">
        <f t="shared" ref="AY396:AY404" si="416">IF(S552=0,NA(),S552)</f>
        <v>#N/A</v>
      </c>
      <c r="AZ396" s="127" t="e">
        <f t="shared" ref="AZ396:AZ404" si="417">IF(V552=0,NA(),V552)</f>
        <v>#N/A</v>
      </c>
      <c r="BA396" s="88"/>
      <c r="BC396" s="129"/>
    </row>
    <row r="397" spans="1:68" s="49" customFormat="1" ht="27.75" customHeight="1" x14ac:dyDescent="0.2">
      <c r="A397" s="29">
        <f>A392+1</f>
        <v>281</v>
      </c>
      <c r="B397" s="39"/>
      <c r="C397" s="40"/>
      <c r="D397" s="41"/>
      <c r="E397" s="42"/>
      <c r="F397" s="43"/>
      <c r="G397" s="44"/>
      <c r="H397" s="45"/>
      <c r="I397" s="310"/>
      <c r="J397" s="306"/>
      <c r="K397" s="307"/>
      <c r="L397" s="308"/>
      <c r="M397" s="307"/>
      <c r="N397" s="308"/>
      <c r="O397" s="307"/>
      <c r="P397" s="308"/>
      <c r="Q397" s="167"/>
      <c r="R397" s="314"/>
      <c r="S397" s="46"/>
      <c r="T397" s="47"/>
      <c r="U397" s="47"/>
      <c r="V397" s="48"/>
      <c r="W397" s="325"/>
      <c r="X397" s="307"/>
      <c r="Y397" s="308"/>
      <c r="Z397" s="307"/>
      <c r="AA397" s="308"/>
      <c r="AB397" s="167"/>
      <c r="AC397" s="311"/>
      <c r="AD397" s="312"/>
      <c r="AE397" s="312"/>
      <c r="AF397" s="313"/>
      <c r="AG397" s="317"/>
      <c r="AH397" s="167"/>
      <c r="AI397" s="478"/>
      <c r="AJ397" s="478"/>
      <c r="AK397" s="479"/>
      <c r="AL397" s="102"/>
      <c r="AM397" s="124" t="str">
        <f t="shared" ref="AM397:AM406" si="418">IF(B397=0," ",TEXT(B397,"MMM"))</f>
        <v xml:space="preserve"> </v>
      </c>
      <c r="AN397" s="97" t="str">
        <f t="shared" ref="AN397:AN406" si="419">IF(B397=0," ",YEAR(B397))</f>
        <v xml:space="preserve"> </v>
      </c>
      <c r="AO397" s="125"/>
      <c r="AP397" s="125"/>
      <c r="AQ397" s="125"/>
      <c r="AR397" s="125"/>
      <c r="AS397" s="125"/>
      <c r="AT397" s="122" t="e">
        <f t="shared" si="412"/>
        <v>#N/A</v>
      </c>
      <c r="AU397" s="125" t="e">
        <f t="shared" si="413"/>
        <v>#N/A</v>
      </c>
      <c r="AV397" s="126" t="str">
        <f t="shared" ca="1" si="405"/>
        <v/>
      </c>
      <c r="AW397" s="122" t="e">
        <f t="shared" ca="1" si="406"/>
        <v>#N/A</v>
      </c>
      <c r="AX397" s="127" t="e">
        <f t="shared" ca="1" si="407"/>
        <v>#N/A</v>
      </c>
      <c r="AY397" s="100" t="e">
        <f t="shared" si="416"/>
        <v>#N/A</v>
      </c>
      <c r="AZ397" s="127" t="e">
        <f t="shared" si="417"/>
        <v>#N/A</v>
      </c>
      <c r="BA397" s="88"/>
      <c r="BB397" s="125"/>
      <c r="BC397" s="129"/>
      <c r="BD397" s="125"/>
      <c r="BE397" s="125"/>
      <c r="BF397" s="125"/>
      <c r="BG397" s="125"/>
      <c r="BH397" s="125"/>
      <c r="BI397" s="125"/>
      <c r="BJ397" s="125"/>
      <c r="BK397" s="125"/>
      <c r="BL397" s="90"/>
      <c r="BM397" s="90"/>
      <c r="BN397" s="90"/>
      <c r="BO397" s="90"/>
      <c r="BP397" s="90"/>
    </row>
    <row r="398" spans="1:68" s="49" customFormat="1" ht="27.75" customHeight="1" x14ac:dyDescent="0.2">
      <c r="A398" s="22">
        <f>A397+1</f>
        <v>282</v>
      </c>
      <c r="B398" s="50"/>
      <c r="C398" s="51"/>
      <c r="D398" s="52"/>
      <c r="E398" s="53"/>
      <c r="F398" s="54"/>
      <c r="G398" s="55"/>
      <c r="H398" s="56"/>
      <c r="I398" s="304"/>
      <c r="J398" s="57"/>
      <c r="K398" s="58"/>
      <c r="L398" s="59"/>
      <c r="M398" s="58"/>
      <c r="N398" s="59"/>
      <c r="O398" s="58"/>
      <c r="P398" s="59"/>
      <c r="Q398" s="60"/>
      <c r="R398" s="315"/>
      <c r="S398" s="57"/>
      <c r="T398" s="58"/>
      <c r="U398" s="58"/>
      <c r="V398" s="60"/>
      <c r="W398" s="326"/>
      <c r="X398" s="58"/>
      <c r="Y398" s="59"/>
      <c r="Z398" s="58"/>
      <c r="AA398" s="59"/>
      <c r="AB398" s="60"/>
      <c r="AC398" s="61"/>
      <c r="AD398" s="62"/>
      <c r="AE398" s="62"/>
      <c r="AF398" s="63"/>
      <c r="AG398" s="318"/>
      <c r="AH398" s="60"/>
      <c r="AI398" s="476"/>
      <c r="AJ398" s="476"/>
      <c r="AK398" s="477"/>
      <c r="AL398" s="102"/>
      <c r="AM398" s="124" t="str">
        <f t="shared" si="418"/>
        <v xml:space="preserve"> </v>
      </c>
      <c r="AN398" s="97" t="str">
        <f t="shared" si="419"/>
        <v xml:space="preserve"> </v>
      </c>
      <c r="AO398" s="125"/>
      <c r="AP398" s="125"/>
      <c r="AQ398" s="125"/>
      <c r="AR398" s="125"/>
      <c r="AS398" s="125"/>
      <c r="AT398" s="122" t="e">
        <f t="shared" si="412"/>
        <v>#N/A</v>
      </c>
      <c r="AU398" s="125" t="e">
        <f t="shared" si="413"/>
        <v>#N/A</v>
      </c>
      <c r="AV398" s="126" t="str">
        <f t="shared" ca="1" si="405"/>
        <v/>
      </c>
      <c r="AW398" s="122" t="e">
        <f t="shared" ca="1" si="406"/>
        <v>#N/A</v>
      </c>
      <c r="AX398" s="127" t="e">
        <f t="shared" ca="1" si="407"/>
        <v>#N/A</v>
      </c>
      <c r="AY398" s="100" t="e">
        <f t="shared" si="416"/>
        <v>#N/A</v>
      </c>
      <c r="AZ398" s="127" t="e">
        <f t="shared" si="417"/>
        <v>#N/A</v>
      </c>
      <c r="BA398" s="88"/>
      <c r="BB398" s="125"/>
      <c r="BC398" s="129"/>
      <c r="BD398" s="125"/>
      <c r="BE398" s="125"/>
      <c r="BF398" s="125"/>
      <c r="BG398" s="125"/>
      <c r="BH398" s="125"/>
      <c r="BI398" s="125"/>
      <c r="BJ398" s="125"/>
      <c r="BK398" s="125"/>
      <c r="BL398" s="90"/>
      <c r="BM398" s="90"/>
      <c r="BN398" s="90"/>
      <c r="BO398" s="90"/>
      <c r="BP398" s="90"/>
    </row>
    <row r="399" spans="1:68" s="49" customFormat="1" ht="27.75" customHeight="1" x14ac:dyDescent="0.2">
      <c r="A399" s="22">
        <f t="shared" ref="A399:A406" si="420">A398+1</f>
        <v>283</v>
      </c>
      <c r="B399" s="50"/>
      <c r="C399" s="51"/>
      <c r="D399" s="52"/>
      <c r="E399" s="53"/>
      <c r="F399" s="54"/>
      <c r="G399" s="55"/>
      <c r="H399" s="56"/>
      <c r="I399" s="304"/>
      <c r="J399" s="57"/>
      <c r="K399" s="58"/>
      <c r="L399" s="59"/>
      <c r="M399" s="58"/>
      <c r="N399" s="59"/>
      <c r="O399" s="58"/>
      <c r="P399" s="59"/>
      <c r="Q399" s="60"/>
      <c r="R399" s="315"/>
      <c r="S399" s="57"/>
      <c r="T399" s="58"/>
      <c r="U399" s="58"/>
      <c r="V399" s="60"/>
      <c r="W399" s="326"/>
      <c r="X399" s="58"/>
      <c r="Y399" s="59"/>
      <c r="Z399" s="58"/>
      <c r="AA399" s="59"/>
      <c r="AB399" s="60"/>
      <c r="AC399" s="61"/>
      <c r="AD399" s="62"/>
      <c r="AE399" s="62"/>
      <c r="AF399" s="63"/>
      <c r="AG399" s="318"/>
      <c r="AH399" s="60"/>
      <c r="AI399" s="476"/>
      <c r="AJ399" s="476"/>
      <c r="AK399" s="477"/>
      <c r="AL399" s="102"/>
      <c r="AM399" s="124" t="str">
        <f t="shared" si="418"/>
        <v xml:space="preserve"> </v>
      </c>
      <c r="AN399" s="97" t="str">
        <f t="shared" si="419"/>
        <v xml:space="preserve"> </v>
      </c>
      <c r="AO399" s="125"/>
      <c r="AP399" s="125"/>
      <c r="AQ399" s="125"/>
      <c r="AR399" s="125"/>
      <c r="AS399" s="125"/>
      <c r="AT399" s="122" t="e">
        <f t="shared" si="412"/>
        <v>#N/A</v>
      </c>
      <c r="AU399" s="125" t="e">
        <f t="shared" si="413"/>
        <v>#N/A</v>
      </c>
      <c r="AV399" s="126" t="str">
        <f t="shared" ca="1" si="405"/>
        <v/>
      </c>
      <c r="AW399" s="122" t="e">
        <f t="shared" ca="1" si="406"/>
        <v>#N/A</v>
      </c>
      <c r="AX399" s="127" t="e">
        <f t="shared" ca="1" si="407"/>
        <v>#N/A</v>
      </c>
      <c r="AY399" s="100" t="e">
        <f t="shared" si="416"/>
        <v>#N/A</v>
      </c>
      <c r="AZ399" s="127" t="e">
        <f t="shared" si="417"/>
        <v>#N/A</v>
      </c>
      <c r="BA399" s="88"/>
      <c r="BB399" s="125"/>
      <c r="BC399" s="129"/>
      <c r="BD399" s="125"/>
      <c r="BE399" s="125"/>
      <c r="BF399" s="125"/>
      <c r="BG399" s="125"/>
      <c r="BH399" s="125"/>
      <c r="BI399" s="125"/>
      <c r="BJ399" s="125"/>
      <c r="BK399" s="125"/>
      <c r="BL399" s="90"/>
      <c r="BM399" s="90"/>
      <c r="BN399" s="90"/>
      <c r="BO399" s="90"/>
      <c r="BP399" s="90"/>
    </row>
    <row r="400" spans="1:68" s="49" customFormat="1" ht="27.75" customHeight="1" x14ac:dyDescent="0.2">
      <c r="A400" s="22">
        <f t="shared" si="420"/>
        <v>284</v>
      </c>
      <c r="B400" s="50"/>
      <c r="C400" s="51"/>
      <c r="D400" s="52"/>
      <c r="E400" s="53"/>
      <c r="F400" s="54"/>
      <c r="G400" s="55"/>
      <c r="H400" s="56"/>
      <c r="I400" s="304"/>
      <c r="J400" s="57"/>
      <c r="K400" s="58"/>
      <c r="L400" s="59"/>
      <c r="M400" s="58"/>
      <c r="N400" s="59"/>
      <c r="O400" s="58"/>
      <c r="P400" s="59"/>
      <c r="Q400" s="60"/>
      <c r="R400" s="315"/>
      <c r="S400" s="57"/>
      <c r="T400" s="58"/>
      <c r="U400" s="58"/>
      <c r="V400" s="60"/>
      <c r="W400" s="326"/>
      <c r="X400" s="58"/>
      <c r="Y400" s="59"/>
      <c r="Z400" s="58"/>
      <c r="AA400" s="59"/>
      <c r="AB400" s="60"/>
      <c r="AC400" s="61"/>
      <c r="AD400" s="62"/>
      <c r="AE400" s="62"/>
      <c r="AF400" s="63"/>
      <c r="AG400" s="318"/>
      <c r="AH400" s="60"/>
      <c r="AI400" s="476"/>
      <c r="AJ400" s="476"/>
      <c r="AK400" s="477"/>
      <c r="AL400" s="102"/>
      <c r="AM400" s="124" t="str">
        <f t="shared" si="418"/>
        <v xml:space="preserve"> </v>
      </c>
      <c r="AN400" s="97" t="str">
        <f t="shared" si="419"/>
        <v xml:space="preserve"> </v>
      </c>
      <c r="AO400" s="125"/>
      <c r="AP400" s="125"/>
      <c r="AQ400" s="125"/>
      <c r="AR400" s="125"/>
      <c r="AS400" s="125"/>
      <c r="AT400" s="122" t="e">
        <f t="shared" si="412"/>
        <v>#N/A</v>
      </c>
      <c r="AU400" s="125" t="e">
        <f t="shared" si="413"/>
        <v>#N/A</v>
      </c>
      <c r="AV400" s="126" t="str">
        <f t="shared" ca="1" si="405"/>
        <v/>
      </c>
      <c r="AW400" s="122" t="e">
        <f t="shared" ca="1" si="406"/>
        <v>#N/A</v>
      </c>
      <c r="AX400" s="127" t="e">
        <f t="shared" ca="1" si="407"/>
        <v>#N/A</v>
      </c>
      <c r="AY400" s="100" t="e">
        <f t="shared" si="416"/>
        <v>#N/A</v>
      </c>
      <c r="AZ400" s="127" t="e">
        <f t="shared" si="417"/>
        <v>#N/A</v>
      </c>
      <c r="BA400" s="88"/>
      <c r="BB400" s="125"/>
      <c r="BC400" s="129"/>
      <c r="BD400" s="125"/>
      <c r="BE400" s="125"/>
      <c r="BF400" s="125"/>
      <c r="BG400" s="125"/>
      <c r="BH400" s="125"/>
      <c r="BI400" s="125"/>
      <c r="BJ400" s="125"/>
      <c r="BK400" s="125"/>
      <c r="BL400" s="90"/>
      <c r="BM400" s="90"/>
      <c r="BN400" s="90"/>
      <c r="BO400" s="90"/>
      <c r="BP400" s="90"/>
    </row>
    <row r="401" spans="1:68" s="49" customFormat="1" ht="27.75" customHeight="1" x14ac:dyDescent="0.2">
      <c r="A401" s="22">
        <f t="shared" si="420"/>
        <v>285</v>
      </c>
      <c r="B401" s="50"/>
      <c r="C401" s="51"/>
      <c r="D401" s="52"/>
      <c r="E401" s="53"/>
      <c r="F401" s="54"/>
      <c r="G401" s="55"/>
      <c r="H401" s="56"/>
      <c r="I401" s="304"/>
      <c r="J401" s="57"/>
      <c r="K401" s="58"/>
      <c r="L401" s="59"/>
      <c r="M401" s="58"/>
      <c r="N401" s="59"/>
      <c r="O401" s="58"/>
      <c r="P401" s="59"/>
      <c r="Q401" s="60"/>
      <c r="R401" s="315"/>
      <c r="S401" s="57"/>
      <c r="T401" s="58"/>
      <c r="U401" s="58"/>
      <c r="V401" s="60"/>
      <c r="W401" s="326"/>
      <c r="X401" s="58"/>
      <c r="Y401" s="59"/>
      <c r="Z401" s="58"/>
      <c r="AA401" s="59"/>
      <c r="AB401" s="60"/>
      <c r="AC401" s="61"/>
      <c r="AD401" s="62"/>
      <c r="AE401" s="62"/>
      <c r="AF401" s="63"/>
      <c r="AG401" s="318"/>
      <c r="AH401" s="60"/>
      <c r="AI401" s="476"/>
      <c r="AJ401" s="476"/>
      <c r="AK401" s="477"/>
      <c r="AL401" s="102"/>
      <c r="AM401" s="124" t="str">
        <f t="shared" si="418"/>
        <v xml:space="preserve"> </v>
      </c>
      <c r="AN401" s="97" t="str">
        <f t="shared" si="419"/>
        <v xml:space="preserve"> </v>
      </c>
      <c r="AO401" s="125"/>
      <c r="AP401" s="125"/>
      <c r="AQ401" s="125"/>
      <c r="AR401" s="125"/>
      <c r="AS401" s="125"/>
      <c r="AT401" s="122" t="e">
        <f t="shared" si="412"/>
        <v>#N/A</v>
      </c>
      <c r="AU401" s="125" t="e">
        <f t="shared" si="413"/>
        <v>#N/A</v>
      </c>
      <c r="AV401" s="126" t="str">
        <f t="shared" ca="1" si="405"/>
        <v/>
      </c>
      <c r="AW401" s="122" t="e">
        <f t="shared" ca="1" si="406"/>
        <v>#N/A</v>
      </c>
      <c r="AX401" s="127" t="e">
        <f t="shared" ca="1" si="407"/>
        <v>#N/A</v>
      </c>
      <c r="AY401" s="100" t="e">
        <f t="shared" si="416"/>
        <v>#N/A</v>
      </c>
      <c r="AZ401" s="127" t="e">
        <f t="shared" si="417"/>
        <v>#N/A</v>
      </c>
      <c r="BA401" s="88"/>
      <c r="BB401" s="125"/>
      <c r="BC401" s="129"/>
      <c r="BD401" s="125"/>
      <c r="BE401" s="125"/>
      <c r="BF401" s="125"/>
      <c r="BG401" s="125"/>
      <c r="BH401" s="125"/>
      <c r="BI401" s="125"/>
      <c r="BJ401" s="125"/>
      <c r="BK401" s="125"/>
      <c r="BL401" s="90"/>
      <c r="BM401" s="90"/>
      <c r="BN401" s="90"/>
      <c r="BO401" s="90"/>
      <c r="BP401" s="90"/>
    </row>
    <row r="402" spans="1:68" s="49" customFormat="1" ht="27.75" customHeight="1" x14ac:dyDescent="0.2">
      <c r="A402" s="22">
        <f t="shared" si="420"/>
        <v>286</v>
      </c>
      <c r="B402" s="50"/>
      <c r="C402" s="51"/>
      <c r="D402" s="52"/>
      <c r="E402" s="53"/>
      <c r="F402" s="54"/>
      <c r="G402" s="55"/>
      <c r="H402" s="56"/>
      <c r="I402" s="304"/>
      <c r="J402" s="57"/>
      <c r="K402" s="58"/>
      <c r="L402" s="59"/>
      <c r="M402" s="58"/>
      <c r="N402" s="59"/>
      <c r="O402" s="58"/>
      <c r="P402" s="59"/>
      <c r="Q402" s="60"/>
      <c r="R402" s="315"/>
      <c r="S402" s="57"/>
      <c r="T402" s="58"/>
      <c r="U402" s="58"/>
      <c r="V402" s="60"/>
      <c r="W402" s="326"/>
      <c r="X402" s="58"/>
      <c r="Y402" s="59"/>
      <c r="Z402" s="58"/>
      <c r="AA402" s="59"/>
      <c r="AB402" s="60"/>
      <c r="AC402" s="61"/>
      <c r="AD402" s="62"/>
      <c r="AE402" s="62"/>
      <c r="AF402" s="63"/>
      <c r="AG402" s="318"/>
      <c r="AH402" s="60"/>
      <c r="AI402" s="476"/>
      <c r="AJ402" s="476"/>
      <c r="AK402" s="477"/>
      <c r="AL402" s="102"/>
      <c r="AM402" s="124" t="str">
        <f t="shared" si="418"/>
        <v xml:space="preserve"> </v>
      </c>
      <c r="AN402" s="97" t="str">
        <f t="shared" si="419"/>
        <v xml:space="preserve"> </v>
      </c>
      <c r="AO402" s="125"/>
      <c r="AP402" s="125"/>
      <c r="AQ402" s="125"/>
      <c r="AR402" s="125"/>
      <c r="AS402" s="125"/>
      <c r="AT402" s="122" t="e">
        <f t="shared" si="412"/>
        <v>#N/A</v>
      </c>
      <c r="AU402" s="125" t="e">
        <f t="shared" si="413"/>
        <v>#N/A</v>
      </c>
      <c r="AV402" s="126" t="str">
        <f t="shared" ca="1" si="405"/>
        <v/>
      </c>
      <c r="AW402" s="122" t="e">
        <f t="shared" ca="1" si="406"/>
        <v>#N/A</v>
      </c>
      <c r="AX402" s="127" t="e">
        <f t="shared" ca="1" si="407"/>
        <v>#N/A</v>
      </c>
      <c r="AY402" s="100" t="e">
        <f t="shared" si="416"/>
        <v>#N/A</v>
      </c>
      <c r="AZ402" s="127" t="e">
        <f t="shared" si="417"/>
        <v>#N/A</v>
      </c>
      <c r="BA402" s="88"/>
      <c r="BB402" s="125"/>
      <c r="BC402" s="129"/>
      <c r="BD402" s="125"/>
      <c r="BE402" s="125"/>
      <c r="BF402" s="125"/>
      <c r="BG402" s="125"/>
      <c r="BH402" s="125"/>
      <c r="BI402" s="125"/>
      <c r="BJ402" s="125"/>
      <c r="BK402" s="125"/>
      <c r="BL402" s="90"/>
      <c r="BM402" s="90"/>
      <c r="BN402" s="90"/>
      <c r="BO402" s="90"/>
      <c r="BP402" s="90"/>
    </row>
    <row r="403" spans="1:68" s="49" customFormat="1" ht="27.75" customHeight="1" x14ac:dyDescent="0.2">
      <c r="A403" s="22">
        <f>A402+1</f>
        <v>287</v>
      </c>
      <c r="B403" s="50"/>
      <c r="C403" s="51"/>
      <c r="D403" s="52"/>
      <c r="E403" s="53"/>
      <c r="F403" s="54"/>
      <c r="G403" s="55"/>
      <c r="H403" s="56"/>
      <c r="I403" s="304"/>
      <c r="J403" s="57"/>
      <c r="K403" s="58"/>
      <c r="L403" s="59"/>
      <c r="M403" s="58"/>
      <c r="N403" s="59"/>
      <c r="O403" s="58"/>
      <c r="P403" s="59"/>
      <c r="Q403" s="60"/>
      <c r="R403" s="315"/>
      <c r="S403" s="57"/>
      <c r="T403" s="58"/>
      <c r="U403" s="58"/>
      <c r="V403" s="60"/>
      <c r="W403" s="326"/>
      <c r="X403" s="58"/>
      <c r="Y403" s="59"/>
      <c r="Z403" s="58"/>
      <c r="AA403" s="59"/>
      <c r="AB403" s="60"/>
      <c r="AC403" s="61"/>
      <c r="AD403" s="62"/>
      <c r="AE403" s="62"/>
      <c r="AF403" s="63"/>
      <c r="AG403" s="318"/>
      <c r="AH403" s="60"/>
      <c r="AI403" s="476"/>
      <c r="AJ403" s="476"/>
      <c r="AK403" s="477"/>
      <c r="AL403" s="102"/>
      <c r="AM403" s="124" t="str">
        <f t="shared" si="418"/>
        <v xml:space="preserve"> </v>
      </c>
      <c r="AN403" s="97" t="str">
        <f t="shared" si="419"/>
        <v xml:space="preserve"> </v>
      </c>
      <c r="AO403" s="125"/>
      <c r="AP403" s="125"/>
      <c r="AQ403" s="125"/>
      <c r="AR403" s="125"/>
      <c r="AS403" s="125"/>
      <c r="AT403" s="122" t="e">
        <f t="shared" si="412"/>
        <v>#N/A</v>
      </c>
      <c r="AU403" s="125" t="e">
        <f t="shared" si="413"/>
        <v>#N/A</v>
      </c>
      <c r="AV403" s="126" t="str">
        <f t="shared" ca="1" si="405"/>
        <v/>
      </c>
      <c r="AW403" s="122" t="e">
        <f t="shared" ca="1" si="406"/>
        <v>#N/A</v>
      </c>
      <c r="AX403" s="127" t="e">
        <f t="shared" ca="1" si="407"/>
        <v>#N/A</v>
      </c>
      <c r="AY403" s="100" t="e">
        <f t="shared" si="416"/>
        <v>#N/A</v>
      </c>
      <c r="AZ403" s="127" t="e">
        <f t="shared" si="417"/>
        <v>#N/A</v>
      </c>
      <c r="BA403" s="88"/>
      <c r="BB403" s="125"/>
      <c r="BC403" s="129"/>
      <c r="BD403" s="125"/>
      <c r="BE403" s="125"/>
      <c r="BF403" s="125"/>
      <c r="BG403" s="125"/>
      <c r="BH403" s="125"/>
      <c r="BI403" s="125"/>
      <c r="BJ403" s="125"/>
      <c r="BK403" s="125"/>
      <c r="BL403" s="90"/>
      <c r="BM403" s="90"/>
      <c r="BN403" s="90"/>
      <c r="BO403" s="90"/>
      <c r="BP403" s="90"/>
    </row>
    <row r="404" spans="1:68" s="49" customFormat="1" ht="27.75" customHeight="1" x14ac:dyDescent="0.2">
      <c r="A404" s="22">
        <f t="shared" si="420"/>
        <v>288</v>
      </c>
      <c r="B404" s="50"/>
      <c r="C404" s="51"/>
      <c r="D404" s="52"/>
      <c r="E404" s="53"/>
      <c r="F404" s="54"/>
      <c r="G404" s="55"/>
      <c r="H404" s="56"/>
      <c r="I404" s="304"/>
      <c r="J404" s="57"/>
      <c r="K404" s="58"/>
      <c r="L404" s="59"/>
      <c r="M404" s="58"/>
      <c r="N404" s="59"/>
      <c r="O404" s="58"/>
      <c r="P404" s="59"/>
      <c r="Q404" s="60"/>
      <c r="R404" s="315"/>
      <c r="S404" s="57"/>
      <c r="T404" s="58"/>
      <c r="U404" s="58"/>
      <c r="V404" s="60"/>
      <c r="W404" s="326"/>
      <c r="X404" s="58"/>
      <c r="Y404" s="59"/>
      <c r="Z404" s="58"/>
      <c r="AA404" s="59"/>
      <c r="AB404" s="60"/>
      <c r="AC404" s="61"/>
      <c r="AD404" s="62"/>
      <c r="AE404" s="62"/>
      <c r="AF404" s="63"/>
      <c r="AG404" s="318"/>
      <c r="AH404" s="60"/>
      <c r="AI404" s="476"/>
      <c r="AJ404" s="476"/>
      <c r="AK404" s="477"/>
      <c r="AL404" s="102"/>
      <c r="AM404" s="124" t="str">
        <f t="shared" si="418"/>
        <v xml:space="preserve"> </v>
      </c>
      <c r="AN404" s="97" t="str">
        <f t="shared" si="419"/>
        <v xml:space="preserve"> </v>
      </c>
      <c r="AO404" s="125"/>
      <c r="AP404" s="125"/>
      <c r="AQ404" s="125"/>
      <c r="AR404" s="125"/>
      <c r="AS404" s="125"/>
      <c r="AT404" s="122" t="e">
        <f t="shared" si="412"/>
        <v>#N/A</v>
      </c>
      <c r="AU404" s="125" t="e">
        <f t="shared" si="413"/>
        <v>#N/A</v>
      </c>
      <c r="AV404" s="126" t="str">
        <f t="shared" ca="1" si="405"/>
        <v/>
      </c>
      <c r="AW404" s="122" t="e">
        <f t="shared" ca="1" si="406"/>
        <v>#N/A</v>
      </c>
      <c r="AX404" s="127" t="e">
        <f t="shared" ca="1" si="407"/>
        <v>#N/A</v>
      </c>
      <c r="AY404" s="100" t="e">
        <f t="shared" si="416"/>
        <v>#N/A</v>
      </c>
      <c r="AZ404" s="127" t="e">
        <f t="shared" si="417"/>
        <v>#N/A</v>
      </c>
      <c r="BA404" s="88"/>
      <c r="BB404" s="125"/>
      <c r="BC404" s="129"/>
      <c r="BD404" s="125"/>
      <c r="BE404" s="125"/>
      <c r="BF404" s="125"/>
      <c r="BG404" s="125"/>
      <c r="BH404" s="125"/>
      <c r="BI404" s="125"/>
      <c r="BJ404" s="125"/>
      <c r="BK404" s="125"/>
      <c r="BL404" s="90"/>
      <c r="BM404" s="90"/>
      <c r="BN404" s="90"/>
      <c r="BO404" s="90"/>
      <c r="BP404" s="90"/>
    </row>
    <row r="405" spans="1:68" s="49" customFormat="1" ht="27.75" customHeight="1" x14ac:dyDescent="0.2">
      <c r="A405" s="22">
        <f t="shared" si="420"/>
        <v>289</v>
      </c>
      <c r="B405" s="50"/>
      <c r="C405" s="51"/>
      <c r="D405" s="52"/>
      <c r="E405" s="53"/>
      <c r="F405" s="54"/>
      <c r="G405" s="55"/>
      <c r="H405" s="56"/>
      <c r="I405" s="304"/>
      <c r="J405" s="57"/>
      <c r="K405" s="58"/>
      <c r="L405" s="59"/>
      <c r="M405" s="58"/>
      <c r="N405" s="59"/>
      <c r="O405" s="58"/>
      <c r="P405" s="59"/>
      <c r="Q405" s="60"/>
      <c r="R405" s="315"/>
      <c r="S405" s="57"/>
      <c r="T405" s="58"/>
      <c r="U405" s="58"/>
      <c r="V405" s="60"/>
      <c r="W405" s="326"/>
      <c r="X405" s="58"/>
      <c r="Y405" s="59"/>
      <c r="Z405" s="58"/>
      <c r="AA405" s="59"/>
      <c r="AB405" s="60"/>
      <c r="AC405" s="61"/>
      <c r="AD405" s="62"/>
      <c r="AE405" s="62"/>
      <c r="AF405" s="63"/>
      <c r="AG405" s="318"/>
      <c r="AH405" s="60"/>
      <c r="AI405" s="476"/>
      <c r="AJ405" s="476"/>
      <c r="AK405" s="477"/>
      <c r="AL405" s="102"/>
      <c r="AM405" s="124" t="str">
        <f t="shared" si="418"/>
        <v xml:space="preserve"> </v>
      </c>
      <c r="AN405" s="97" t="str">
        <f t="shared" si="419"/>
        <v xml:space="preserve"> </v>
      </c>
      <c r="AO405" s="125"/>
      <c r="AP405" s="125"/>
      <c r="AQ405" s="125"/>
      <c r="AR405" s="125"/>
      <c r="AS405" s="125"/>
      <c r="AT405" s="122" t="e">
        <f t="shared" ref="AT405:AT414" si="421">IF(ISBLANK($B565),NA(),$B565)</f>
        <v>#N/A</v>
      </c>
      <c r="AU405" s="125" t="e">
        <f t="shared" ref="AU405:AU414" si="422">IF(ISBLANK($I565),NA(),$I565)</f>
        <v>#N/A</v>
      </c>
      <c r="AV405" s="126" t="str">
        <f t="shared" ca="1" si="405"/>
        <v/>
      </c>
      <c r="AW405" s="122" t="e">
        <f t="shared" ca="1" si="406"/>
        <v>#N/A</v>
      </c>
      <c r="AX405" s="127" t="e">
        <f t="shared" ca="1" si="407"/>
        <v>#N/A</v>
      </c>
      <c r="AY405" s="100" t="e">
        <f>IF(S565=0,NA(),S565)</f>
        <v>#N/A</v>
      </c>
      <c r="AZ405" s="127" t="e">
        <f>IF(V565=0,NA(),V565)</f>
        <v>#N/A</v>
      </c>
      <c r="BA405" s="125"/>
      <c r="BB405" s="125"/>
      <c r="BC405" s="129"/>
      <c r="BD405" s="125"/>
      <c r="BE405" s="125"/>
      <c r="BF405" s="125"/>
      <c r="BG405" s="125"/>
      <c r="BH405" s="125"/>
      <c r="BI405" s="125"/>
      <c r="BJ405" s="125"/>
      <c r="BK405" s="125"/>
      <c r="BL405" s="90"/>
      <c r="BM405" s="90"/>
      <c r="BN405" s="90"/>
      <c r="BO405" s="90"/>
      <c r="BP405" s="90"/>
    </row>
    <row r="406" spans="1:68" s="49" customFormat="1" ht="27.75" customHeight="1" thickBot="1" x14ac:dyDescent="0.25">
      <c r="A406" s="23">
        <f t="shared" si="420"/>
        <v>290</v>
      </c>
      <c r="B406" s="64"/>
      <c r="C406" s="65"/>
      <c r="D406" s="66"/>
      <c r="E406" s="67"/>
      <c r="F406" s="68"/>
      <c r="G406" s="69"/>
      <c r="H406" s="70"/>
      <c r="I406" s="305"/>
      <c r="J406" s="71"/>
      <c r="K406" s="72"/>
      <c r="L406" s="73"/>
      <c r="M406" s="72"/>
      <c r="N406" s="73"/>
      <c r="O406" s="72"/>
      <c r="P406" s="73"/>
      <c r="Q406" s="74"/>
      <c r="R406" s="316"/>
      <c r="S406" s="71"/>
      <c r="T406" s="72"/>
      <c r="U406" s="72"/>
      <c r="V406" s="74"/>
      <c r="W406" s="327"/>
      <c r="X406" s="72"/>
      <c r="Y406" s="73"/>
      <c r="Z406" s="72"/>
      <c r="AA406" s="73"/>
      <c r="AB406" s="74"/>
      <c r="AC406" s="75"/>
      <c r="AD406" s="76"/>
      <c r="AE406" s="76"/>
      <c r="AF406" s="77"/>
      <c r="AG406" s="319"/>
      <c r="AH406" s="74"/>
      <c r="AI406" s="480"/>
      <c r="AJ406" s="480"/>
      <c r="AK406" s="481"/>
      <c r="AL406" s="102"/>
      <c r="AM406" s="124" t="str">
        <f t="shared" si="418"/>
        <v xml:space="preserve"> </v>
      </c>
      <c r="AN406" s="97" t="str">
        <f t="shared" si="419"/>
        <v xml:space="preserve"> </v>
      </c>
      <c r="AO406" s="125"/>
      <c r="AP406" s="125"/>
      <c r="AQ406" s="125"/>
      <c r="AR406" s="125"/>
      <c r="AS406" s="125"/>
      <c r="AT406" s="122" t="e">
        <f t="shared" si="421"/>
        <v>#N/A</v>
      </c>
      <c r="AU406" s="125" t="e">
        <f t="shared" si="422"/>
        <v>#N/A</v>
      </c>
      <c r="AV406" s="126" t="str">
        <f t="shared" ca="1" si="405"/>
        <v/>
      </c>
      <c r="AW406" s="122" t="e">
        <f t="shared" ca="1" si="406"/>
        <v>#N/A</v>
      </c>
      <c r="AX406" s="127" t="e">
        <f t="shared" ca="1" si="407"/>
        <v>#N/A</v>
      </c>
      <c r="AY406" s="100" t="e">
        <f t="shared" ref="AY406:AY414" si="423">IF(S566=0,NA(),S566)</f>
        <v>#N/A</v>
      </c>
      <c r="AZ406" s="127" t="e">
        <f t="shared" ref="AZ406:AZ414" si="424">IF(V566=0,NA(),V566)</f>
        <v>#N/A</v>
      </c>
      <c r="BA406" s="125"/>
      <c r="BB406" s="125"/>
      <c r="BC406" s="129"/>
      <c r="BD406" s="125"/>
      <c r="BE406" s="125"/>
      <c r="BF406" s="125"/>
      <c r="BG406" s="125"/>
      <c r="BH406" s="125"/>
      <c r="BI406" s="125"/>
      <c r="BJ406" s="125"/>
      <c r="BK406" s="125"/>
      <c r="BL406" s="90"/>
      <c r="BM406" s="90"/>
      <c r="BN406" s="90"/>
      <c r="BO406" s="90"/>
      <c r="BP406" s="90"/>
    </row>
    <row r="407" spans="1:68" ht="4.5" customHeight="1" thickBot="1" x14ac:dyDescent="0.25">
      <c r="A407" s="89">
        <f>AK410</f>
        <v>29</v>
      </c>
      <c r="B407" s="271"/>
      <c r="C407" s="271"/>
      <c r="D407" s="271"/>
      <c r="E407" s="271"/>
      <c r="F407" s="271"/>
      <c r="G407" s="271"/>
      <c r="H407" s="271"/>
      <c r="I407" s="271"/>
      <c r="J407" s="309"/>
      <c r="K407" s="309"/>
      <c r="L407" s="309"/>
      <c r="M407" s="309"/>
      <c r="N407" s="309"/>
      <c r="O407" s="309"/>
      <c r="P407" s="309"/>
      <c r="Q407" s="309"/>
      <c r="R407" s="309"/>
      <c r="S407" s="324"/>
      <c r="T407" s="324"/>
      <c r="U407" s="324"/>
      <c r="V407" s="324"/>
      <c r="W407" s="324"/>
      <c r="X407" s="324"/>
      <c r="Y407" s="324"/>
      <c r="Z407" s="324"/>
      <c r="AA407" s="324"/>
      <c r="AB407" s="324"/>
      <c r="AC407" s="309"/>
      <c r="AD407" s="272"/>
      <c r="AE407" s="273"/>
      <c r="AF407" s="272"/>
      <c r="AG407" s="274"/>
      <c r="AH407" s="474"/>
      <c r="AI407" s="475"/>
      <c r="AJ407" s="475"/>
      <c r="AK407" s="475"/>
      <c r="AL407" s="33"/>
      <c r="AM407" s="33"/>
      <c r="AN407" s="33"/>
      <c r="AT407" s="122" t="e">
        <f t="shared" si="421"/>
        <v>#N/A</v>
      </c>
      <c r="AU407" s="125" t="e">
        <f t="shared" si="422"/>
        <v>#N/A</v>
      </c>
      <c r="AV407" s="126" t="str">
        <f t="shared" ca="1" si="405"/>
        <v/>
      </c>
      <c r="AW407" s="122" t="e">
        <f t="shared" ca="1" si="406"/>
        <v>#N/A</v>
      </c>
      <c r="AX407" s="127" t="e">
        <f t="shared" ca="1" si="407"/>
        <v>#N/A</v>
      </c>
      <c r="AY407" s="100" t="e">
        <f t="shared" si="423"/>
        <v>#N/A</v>
      </c>
      <c r="AZ407" s="127" t="e">
        <f t="shared" si="424"/>
        <v>#N/A</v>
      </c>
      <c r="BC407" s="129"/>
    </row>
    <row r="408" spans="1:68" ht="26.25" customHeight="1" x14ac:dyDescent="0.2">
      <c r="A408" s="180">
        <f>A394+1</f>
        <v>29</v>
      </c>
      <c r="B408" s="501"/>
      <c r="C408" s="501"/>
      <c r="D408" s="501"/>
      <c r="E408" s="502"/>
      <c r="F408" s="493" t="str">
        <f>F394</f>
        <v>TOTAL DE ESTA PÁGINA</v>
      </c>
      <c r="G408" s="494"/>
      <c r="H408" s="495"/>
      <c r="I408" s="348" t="str">
        <f t="shared" ref="I408:Q408" si="425">IF(SUM(I397:I407)=0," ",SUM(I397:I407))</f>
        <v xml:space="preserve"> </v>
      </c>
      <c r="J408" s="349" t="str">
        <f t="shared" si="425"/>
        <v xml:space="preserve"> </v>
      </c>
      <c r="K408" s="350" t="str">
        <f t="shared" si="425"/>
        <v xml:space="preserve"> </v>
      </c>
      <c r="L408" s="351" t="str">
        <f t="shared" si="425"/>
        <v xml:space="preserve"> </v>
      </c>
      <c r="M408" s="350" t="str">
        <f t="shared" si="425"/>
        <v xml:space="preserve"> </v>
      </c>
      <c r="N408" s="351" t="str">
        <f t="shared" si="425"/>
        <v xml:space="preserve"> </v>
      </c>
      <c r="O408" s="350" t="str">
        <f t="shared" si="425"/>
        <v xml:space="preserve"> </v>
      </c>
      <c r="P408" s="351" t="str">
        <f t="shared" si="425"/>
        <v xml:space="preserve"> </v>
      </c>
      <c r="Q408" s="352" t="str">
        <f t="shared" si="425"/>
        <v xml:space="preserve"> </v>
      </c>
      <c r="R408" s="353"/>
      <c r="S408" s="349" t="str">
        <f t="shared" ref="S408:AB408" si="426">IF(SUM(S397:S407)=0," ",SUM(S397:S407))</f>
        <v xml:space="preserve"> </v>
      </c>
      <c r="T408" s="350" t="str">
        <f t="shared" si="426"/>
        <v xml:space="preserve"> </v>
      </c>
      <c r="U408" s="350" t="str">
        <f t="shared" si="426"/>
        <v xml:space="preserve"> </v>
      </c>
      <c r="V408" s="350" t="str">
        <f t="shared" si="426"/>
        <v xml:space="preserve"> </v>
      </c>
      <c r="W408" s="351" t="str">
        <f t="shared" si="426"/>
        <v xml:space="preserve"> </v>
      </c>
      <c r="X408" s="350" t="str">
        <f t="shared" si="426"/>
        <v xml:space="preserve"> </v>
      </c>
      <c r="Y408" s="351" t="str">
        <f t="shared" si="426"/>
        <v xml:space="preserve"> </v>
      </c>
      <c r="Z408" s="350" t="str">
        <f t="shared" si="426"/>
        <v xml:space="preserve"> </v>
      </c>
      <c r="AA408" s="351" t="str">
        <f t="shared" si="426"/>
        <v xml:space="preserve"> </v>
      </c>
      <c r="AB408" s="352" t="str">
        <f t="shared" si="426"/>
        <v xml:space="preserve"> </v>
      </c>
      <c r="AC408" s="354" t="str">
        <f>IF(SUM(AC397:AC406)=0," ",SUM(AC397:AC406))</f>
        <v xml:space="preserve"> </v>
      </c>
      <c r="AD408" s="355" t="str">
        <f>IF(SUM(AD397:AD406)=0," ",SUM(AD397:AD406))</f>
        <v xml:space="preserve"> </v>
      </c>
      <c r="AE408" s="355" t="str">
        <f>IF(SUM(AE397:AE406)=0," ",SUM(AE397:AE406))</f>
        <v xml:space="preserve"> </v>
      </c>
      <c r="AF408" s="356" t="str">
        <f>IF(SUM(AF397:AF406)=0," ",SUM(AF397:AF406))</f>
        <v xml:space="preserve"> </v>
      </c>
      <c r="AG408" s="357" t="str">
        <f>IF(SUM(AG397:AG406)=0," ",SUM(AG397:AG406))</f>
        <v xml:space="preserve"> </v>
      </c>
      <c r="AH408" s="482" t="str">
        <f>AH394</f>
        <v>Certifico que todos los datos en esta
bitácora son fidedignos</v>
      </c>
      <c r="AI408" s="483"/>
      <c r="AJ408" s="483"/>
      <c r="AK408" s="484"/>
      <c r="AL408" s="131"/>
      <c r="AM408" s="131"/>
      <c r="AN408" s="131"/>
      <c r="AT408" s="122" t="e">
        <f t="shared" si="421"/>
        <v>#N/A</v>
      </c>
      <c r="AU408" s="125" t="e">
        <f t="shared" si="422"/>
        <v>#N/A</v>
      </c>
      <c r="AV408" s="126" t="str">
        <f t="shared" ca="1" si="405"/>
        <v/>
      </c>
      <c r="AW408" s="122" t="e">
        <f t="shared" ca="1" si="406"/>
        <v>#N/A</v>
      </c>
      <c r="AX408" s="127" t="e">
        <f t="shared" ca="1" si="407"/>
        <v>#N/A</v>
      </c>
      <c r="AY408" s="100" t="e">
        <f t="shared" si="423"/>
        <v>#N/A</v>
      </c>
      <c r="AZ408" s="127" t="e">
        <f t="shared" si="424"/>
        <v>#N/A</v>
      </c>
      <c r="BA408" s="88"/>
      <c r="BC408" s="129"/>
    </row>
    <row r="409" spans="1:68" ht="26.25" customHeight="1" x14ac:dyDescent="0.2">
      <c r="A409" s="499">
        <f>AL393</f>
        <v>0</v>
      </c>
      <c r="B409" s="503"/>
      <c r="C409" s="503"/>
      <c r="D409" s="503"/>
      <c r="E409" s="504"/>
      <c r="F409" s="496" t="str">
        <f>IF(Portada!$A$1="www.fly-logics.com","TOTAL PÁGINA ANTERIOR",0)</f>
        <v>TOTAL PÁGINA ANTERIOR</v>
      </c>
      <c r="G409" s="497"/>
      <c r="H409" s="498"/>
      <c r="I409" s="358">
        <f>I396</f>
        <v>6.25</v>
      </c>
      <c r="J409" s="359">
        <f t="shared" ref="J409:Q409" si="427">J396</f>
        <v>6.25</v>
      </c>
      <c r="K409" s="360" t="str">
        <f t="shared" si="427"/>
        <v xml:space="preserve"> </v>
      </c>
      <c r="L409" s="361" t="str">
        <f t="shared" si="427"/>
        <v xml:space="preserve"> </v>
      </c>
      <c r="M409" s="360" t="str">
        <f t="shared" si="427"/>
        <v xml:space="preserve"> </v>
      </c>
      <c r="N409" s="361" t="str">
        <f t="shared" si="427"/>
        <v xml:space="preserve"> </v>
      </c>
      <c r="O409" s="360" t="str">
        <f t="shared" si="427"/>
        <v xml:space="preserve"> </v>
      </c>
      <c r="P409" s="361" t="str">
        <f t="shared" si="427"/>
        <v xml:space="preserve"> </v>
      </c>
      <c r="Q409" s="362" t="str">
        <f t="shared" si="427"/>
        <v xml:space="preserve"> </v>
      </c>
      <c r="R409" s="363"/>
      <c r="S409" s="359" t="str">
        <f t="shared" ref="S409:AG409" si="428">S396</f>
        <v xml:space="preserve"> </v>
      </c>
      <c r="T409" s="360">
        <f t="shared" si="428"/>
        <v>8.75</v>
      </c>
      <c r="U409" s="360">
        <f t="shared" si="428"/>
        <v>10</v>
      </c>
      <c r="V409" s="360">
        <f t="shared" si="428"/>
        <v>2.5</v>
      </c>
      <c r="W409" s="361" t="str">
        <f t="shared" si="428"/>
        <v xml:space="preserve"> </v>
      </c>
      <c r="X409" s="360" t="str">
        <f t="shared" si="428"/>
        <v xml:space="preserve"> </v>
      </c>
      <c r="Y409" s="361">
        <f t="shared" si="428"/>
        <v>2.5</v>
      </c>
      <c r="Z409" s="360" t="str">
        <f t="shared" si="428"/>
        <v xml:space="preserve"> </v>
      </c>
      <c r="AA409" s="361">
        <f t="shared" si="428"/>
        <v>3.75</v>
      </c>
      <c r="AB409" s="362" t="str">
        <f t="shared" si="428"/>
        <v xml:space="preserve"> </v>
      </c>
      <c r="AC409" s="364">
        <f t="shared" si="428"/>
        <v>9</v>
      </c>
      <c r="AD409" s="365" t="str">
        <f t="shared" si="428"/>
        <v xml:space="preserve"> </v>
      </c>
      <c r="AE409" s="365">
        <f t="shared" si="428"/>
        <v>9</v>
      </c>
      <c r="AF409" s="366" t="str">
        <f t="shared" si="428"/>
        <v xml:space="preserve"> </v>
      </c>
      <c r="AG409" s="367">
        <f t="shared" si="428"/>
        <v>11</v>
      </c>
      <c r="AH409" s="487"/>
      <c r="AI409" s="488"/>
      <c r="AJ409" s="488"/>
      <c r="AK409" s="489"/>
      <c r="AL409" s="131"/>
      <c r="AM409" s="131"/>
      <c r="AN409" s="131"/>
      <c r="AT409" s="122" t="e">
        <f t="shared" si="421"/>
        <v>#N/A</v>
      </c>
      <c r="AU409" s="125" t="e">
        <f t="shared" si="422"/>
        <v>#N/A</v>
      </c>
      <c r="AV409" s="126" t="str">
        <f t="shared" ca="1" si="405"/>
        <v/>
      </c>
      <c r="AW409" s="122" t="e">
        <f t="shared" ca="1" si="406"/>
        <v>#N/A</v>
      </c>
      <c r="AX409" s="127" t="e">
        <f t="shared" ca="1" si="407"/>
        <v>#N/A</v>
      </c>
      <c r="AY409" s="100" t="e">
        <f t="shared" si="423"/>
        <v>#N/A</v>
      </c>
      <c r="AZ409" s="127" t="e">
        <f t="shared" si="424"/>
        <v>#N/A</v>
      </c>
      <c r="BA409" s="88"/>
      <c r="BC409" s="129"/>
    </row>
    <row r="410" spans="1:68" ht="26.25" customHeight="1" thickBot="1" x14ac:dyDescent="0.25">
      <c r="A410" s="500"/>
      <c r="B410" s="505" t="str">
        <f>B396</f>
        <v>Entidad que certifica Hrs. de vuelo
TIMBRE Y FIRMA</v>
      </c>
      <c r="C410" s="505"/>
      <c r="D410" s="505"/>
      <c r="E410" s="506"/>
      <c r="F410" s="490" t="str">
        <f>F396</f>
        <v>TOTAL A LA FECHA</v>
      </c>
      <c r="G410" s="491"/>
      <c r="H410" s="492"/>
      <c r="I410" s="31">
        <f t="shared" ref="I410:Q410" si="429">IF(SUM(I408:I409)=0," ",SUM(I408:I409))</f>
        <v>6.25</v>
      </c>
      <c r="J410" s="27">
        <f t="shared" si="429"/>
        <v>6.25</v>
      </c>
      <c r="K410" s="24" t="str">
        <f t="shared" si="429"/>
        <v xml:space="preserve"> </v>
      </c>
      <c r="L410" s="25" t="str">
        <f t="shared" si="429"/>
        <v xml:space="preserve"> </v>
      </c>
      <c r="M410" s="24" t="str">
        <f t="shared" si="429"/>
        <v xml:space="preserve"> </v>
      </c>
      <c r="N410" s="25" t="str">
        <f t="shared" si="429"/>
        <v xml:space="preserve"> </v>
      </c>
      <c r="O410" s="24" t="str">
        <f t="shared" si="429"/>
        <v xml:space="preserve"> </v>
      </c>
      <c r="P410" s="25" t="str">
        <f t="shared" si="429"/>
        <v xml:space="preserve"> </v>
      </c>
      <c r="Q410" s="26" t="str">
        <f t="shared" si="429"/>
        <v xml:space="preserve"> </v>
      </c>
      <c r="R410" s="321"/>
      <c r="S410" s="27" t="str">
        <f t="shared" ref="S410:AG410" si="430">IF(SUM(S408:S409)=0," ",SUM(S408:S409))</f>
        <v xml:space="preserve"> </v>
      </c>
      <c r="T410" s="24">
        <f t="shared" si="430"/>
        <v>8.75</v>
      </c>
      <c r="U410" s="24">
        <f t="shared" si="430"/>
        <v>10</v>
      </c>
      <c r="V410" s="24">
        <f t="shared" si="430"/>
        <v>2.5</v>
      </c>
      <c r="W410" s="25" t="str">
        <f t="shared" si="430"/>
        <v xml:space="preserve"> </v>
      </c>
      <c r="X410" s="24" t="str">
        <f t="shared" si="430"/>
        <v xml:space="preserve"> </v>
      </c>
      <c r="Y410" s="25">
        <f t="shared" si="430"/>
        <v>2.5</v>
      </c>
      <c r="Z410" s="24" t="str">
        <f t="shared" si="430"/>
        <v xml:space="preserve"> </v>
      </c>
      <c r="AA410" s="25">
        <f t="shared" si="430"/>
        <v>3.75</v>
      </c>
      <c r="AB410" s="26" t="str">
        <f t="shared" si="430"/>
        <v xml:space="preserve"> </v>
      </c>
      <c r="AC410" s="323">
        <f t="shared" si="430"/>
        <v>9</v>
      </c>
      <c r="AD410" s="28" t="str">
        <f t="shared" si="430"/>
        <v xml:space="preserve"> </v>
      </c>
      <c r="AE410" s="28">
        <f t="shared" si="430"/>
        <v>9</v>
      </c>
      <c r="AF410" s="30" t="str">
        <f t="shared" si="430"/>
        <v xml:space="preserve"> </v>
      </c>
      <c r="AG410" s="32">
        <f t="shared" si="430"/>
        <v>11</v>
      </c>
      <c r="AH410" s="485" t="str">
        <f>AH396</f>
        <v>_____________________________
FIRMA PILOTO</v>
      </c>
      <c r="AI410" s="486"/>
      <c r="AJ410" s="486"/>
      <c r="AK410" s="181">
        <f>A408</f>
        <v>29</v>
      </c>
      <c r="AL410" s="132"/>
      <c r="AM410" s="132"/>
      <c r="AN410" s="132"/>
      <c r="AT410" s="122" t="e">
        <f t="shared" si="421"/>
        <v>#N/A</v>
      </c>
      <c r="AU410" s="125" t="e">
        <f t="shared" si="422"/>
        <v>#N/A</v>
      </c>
      <c r="AV410" s="126" t="str">
        <f t="shared" ca="1" si="405"/>
        <v/>
      </c>
      <c r="AW410" s="122" t="e">
        <f t="shared" ca="1" si="406"/>
        <v>#N/A</v>
      </c>
      <c r="AX410" s="127" t="e">
        <f t="shared" ca="1" si="407"/>
        <v>#N/A</v>
      </c>
      <c r="AY410" s="100" t="e">
        <f t="shared" si="423"/>
        <v>#N/A</v>
      </c>
      <c r="AZ410" s="127" t="e">
        <f t="shared" si="424"/>
        <v>#N/A</v>
      </c>
      <c r="BA410" s="88"/>
      <c r="BC410" s="129"/>
    </row>
    <row r="411" spans="1:68" s="49" customFormat="1" ht="27.75" customHeight="1" x14ac:dyDescent="0.2">
      <c r="A411" s="29">
        <f>A406+1</f>
        <v>291</v>
      </c>
      <c r="B411" s="39"/>
      <c r="C411" s="40"/>
      <c r="D411" s="41"/>
      <c r="E411" s="42"/>
      <c r="F411" s="43"/>
      <c r="G411" s="44"/>
      <c r="H411" s="45"/>
      <c r="I411" s="310"/>
      <c r="J411" s="306"/>
      <c r="K411" s="307"/>
      <c r="L411" s="308"/>
      <c r="M411" s="307"/>
      <c r="N411" s="308"/>
      <c r="O411" s="307"/>
      <c r="P411" s="308"/>
      <c r="Q411" s="167"/>
      <c r="R411" s="314"/>
      <c r="S411" s="46"/>
      <c r="T411" s="47"/>
      <c r="U411" s="47"/>
      <c r="V411" s="48"/>
      <c r="W411" s="325"/>
      <c r="X411" s="307"/>
      <c r="Y411" s="308"/>
      <c r="Z411" s="307"/>
      <c r="AA411" s="308"/>
      <c r="AB411" s="167"/>
      <c r="AC411" s="311"/>
      <c r="AD411" s="312"/>
      <c r="AE411" s="312"/>
      <c r="AF411" s="313"/>
      <c r="AG411" s="317"/>
      <c r="AH411" s="167"/>
      <c r="AI411" s="478"/>
      <c r="AJ411" s="478"/>
      <c r="AK411" s="479"/>
      <c r="AL411" s="102"/>
      <c r="AM411" s="124" t="str">
        <f t="shared" ref="AM411:AM420" si="431">IF(B411=0," ",TEXT(B411,"MMM"))</f>
        <v xml:space="preserve"> </v>
      </c>
      <c r="AN411" s="97" t="str">
        <f t="shared" ref="AN411:AN420" si="432">IF(B411=0," ",YEAR(B411))</f>
        <v xml:space="preserve"> </v>
      </c>
      <c r="AO411" s="125"/>
      <c r="AP411" s="125"/>
      <c r="AQ411" s="125"/>
      <c r="AR411" s="125"/>
      <c r="AS411" s="125"/>
      <c r="AT411" s="122" t="e">
        <f t="shared" si="421"/>
        <v>#N/A</v>
      </c>
      <c r="AU411" s="125" t="e">
        <f t="shared" si="422"/>
        <v>#N/A</v>
      </c>
      <c r="AV411" s="126" t="str">
        <f t="shared" ca="1" si="405"/>
        <v/>
      </c>
      <c r="AW411" s="122" t="e">
        <f t="shared" ca="1" si="406"/>
        <v>#N/A</v>
      </c>
      <c r="AX411" s="127" t="e">
        <f t="shared" ca="1" si="407"/>
        <v>#N/A</v>
      </c>
      <c r="AY411" s="100" t="e">
        <f t="shared" si="423"/>
        <v>#N/A</v>
      </c>
      <c r="AZ411" s="127" t="e">
        <f t="shared" si="424"/>
        <v>#N/A</v>
      </c>
      <c r="BA411" s="88"/>
      <c r="BB411" s="125"/>
      <c r="BC411" s="129"/>
      <c r="BD411" s="125"/>
      <c r="BE411" s="125"/>
      <c r="BF411" s="125"/>
      <c r="BG411" s="125"/>
      <c r="BH411" s="125"/>
      <c r="BI411" s="125"/>
      <c r="BJ411" s="125"/>
      <c r="BK411" s="125"/>
      <c r="BL411" s="90"/>
      <c r="BM411" s="90"/>
      <c r="BN411" s="90"/>
      <c r="BO411" s="90"/>
      <c r="BP411" s="90"/>
    </row>
    <row r="412" spans="1:68" s="49" customFormat="1" ht="27.75" customHeight="1" x14ac:dyDescent="0.2">
      <c r="A412" s="22">
        <f>A411+1</f>
        <v>292</v>
      </c>
      <c r="B412" s="50"/>
      <c r="C412" s="51"/>
      <c r="D412" s="52"/>
      <c r="E412" s="53"/>
      <c r="F412" s="54"/>
      <c r="G412" s="55"/>
      <c r="H412" s="56"/>
      <c r="I412" s="304"/>
      <c r="J412" s="57"/>
      <c r="K412" s="58"/>
      <c r="L412" s="59"/>
      <c r="M412" s="58"/>
      <c r="N412" s="59"/>
      <c r="O412" s="58"/>
      <c r="P412" s="59"/>
      <c r="Q412" s="60"/>
      <c r="R412" s="315"/>
      <c r="S412" s="57"/>
      <c r="T412" s="58"/>
      <c r="U412" s="58"/>
      <c r="V412" s="60"/>
      <c r="W412" s="326"/>
      <c r="X412" s="58"/>
      <c r="Y412" s="59"/>
      <c r="Z412" s="58"/>
      <c r="AA412" s="59"/>
      <c r="AB412" s="60"/>
      <c r="AC412" s="61"/>
      <c r="AD412" s="62"/>
      <c r="AE412" s="62"/>
      <c r="AF412" s="63"/>
      <c r="AG412" s="318"/>
      <c r="AH412" s="60"/>
      <c r="AI412" s="476"/>
      <c r="AJ412" s="476"/>
      <c r="AK412" s="477"/>
      <c r="AL412" s="102"/>
      <c r="AM412" s="124" t="str">
        <f t="shared" si="431"/>
        <v xml:space="preserve"> </v>
      </c>
      <c r="AN412" s="97" t="str">
        <f t="shared" si="432"/>
        <v xml:space="preserve"> </v>
      </c>
      <c r="AO412" s="125"/>
      <c r="AP412" s="125"/>
      <c r="AQ412" s="125"/>
      <c r="AR412" s="125"/>
      <c r="AS412" s="125"/>
      <c r="AT412" s="122" t="e">
        <f t="shared" si="421"/>
        <v>#N/A</v>
      </c>
      <c r="AU412" s="125" t="e">
        <f t="shared" si="422"/>
        <v>#N/A</v>
      </c>
      <c r="AV412" s="126" t="str">
        <f t="shared" ca="1" si="405"/>
        <v/>
      </c>
      <c r="AW412" s="122" t="e">
        <f t="shared" ca="1" si="406"/>
        <v>#N/A</v>
      </c>
      <c r="AX412" s="127" t="e">
        <f t="shared" ca="1" si="407"/>
        <v>#N/A</v>
      </c>
      <c r="AY412" s="100" t="e">
        <f t="shared" si="423"/>
        <v>#N/A</v>
      </c>
      <c r="AZ412" s="127" t="e">
        <f t="shared" si="424"/>
        <v>#N/A</v>
      </c>
      <c r="BA412" s="88"/>
      <c r="BB412" s="125"/>
      <c r="BC412" s="129"/>
      <c r="BD412" s="125"/>
      <c r="BE412" s="125"/>
      <c r="BF412" s="125"/>
      <c r="BG412" s="125"/>
      <c r="BH412" s="125"/>
      <c r="BI412" s="125"/>
      <c r="BJ412" s="125"/>
      <c r="BK412" s="125"/>
      <c r="BL412" s="90"/>
      <c r="BM412" s="90"/>
      <c r="BN412" s="90"/>
      <c r="BO412" s="90"/>
      <c r="BP412" s="90"/>
    </row>
    <row r="413" spans="1:68" s="49" customFormat="1" ht="27.75" customHeight="1" x14ac:dyDescent="0.2">
      <c r="A413" s="22">
        <f t="shared" ref="A413:A420" si="433">A412+1</f>
        <v>293</v>
      </c>
      <c r="B413" s="50"/>
      <c r="C413" s="51"/>
      <c r="D413" s="52"/>
      <c r="E413" s="53"/>
      <c r="F413" s="54"/>
      <c r="G413" s="55"/>
      <c r="H413" s="56"/>
      <c r="I413" s="304"/>
      <c r="J413" s="57"/>
      <c r="K413" s="58"/>
      <c r="L413" s="59"/>
      <c r="M413" s="58"/>
      <c r="N413" s="59"/>
      <c r="O413" s="58"/>
      <c r="P413" s="59"/>
      <c r="Q413" s="60"/>
      <c r="R413" s="315"/>
      <c r="S413" s="57"/>
      <c r="T413" s="58"/>
      <c r="U413" s="58"/>
      <c r="V413" s="60"/>
      <c r="W413" s="326"/>
      <c r="X413" s="58"/>
      <c r="Y413" s="59"/>
      <c r="Z413" s="58"/>
      <c r="AA413" s="59"/>
      <c r="AB413" s="60"/>
      <c r="AC413" s="61"/>
      <c r="AD413" s="62"/>
      <c r="AE413" s="62"/>
      <c r="AF413" s="63"/>
      <c r="AG413" s="318"/>
      <c r="AH413" s="60"/>
      <c r="AI413" s="476"/>
      <c r="AJ413" s="476"/>
      <c r="AK413" s="477"/>
      <c r="AL413" s="102"/>
      <c r="AM413" s="124" t="str">
        <f t="shared" si="431"/>
        <v xml:space="preserve"> </v>
      </c>
      <c r="AN413" s="97" t="str">
        <f t="shared" si="432"/>
        <v xml:space="preserve"> </v>
      </c>
      <c r="AO413" s="125"/>
      <c r="AP413" s="125"/>
      <c r="AQ413" s="125"/>
      <c r="AR413" s="125"/>
      <c r="AS413" s="125"/>
      <c r="AT413" s="122" t="e">
        <f t="shared" si="421"/>
        <v>#N/A</v>
      </c>
      <c r="AU413" s="125" t="e">
        <f t="shared" si="422"/>
        <v>#N/A</v>
      </c>
      <c r="AV413" s="126" t="str">
        <f t="shared" ca="1" si="405"/>
        <v/>
      </c>
      <c r="AW413" s="122" t="e">
        <f t="shared" ca="1" si="406"/>
        <v>#N/A</v>
      </c>
      <c r="AX413" s="127" t="e">
        <f t="shared" ca="1" si="407"/>
        <v>#N/A</v>
      </c>
      <c r="AY413" s="100" t="e">
        <f t="shared" si="423"/>
        <v>#N/A</v>
      </c>
      <c r="AZ413" s="127" t="e">
        <f t="shared" si="424"/>
        <v>#N/A</v>
      </c>
      <c r="BA413" s="88"/>
      <c r="BB413" s="125"/>
      <c r="BC413" s="129"/>
      <c r="BD413" s="125"/>
      <c r="BE413" s="125"/>
      <c r="BF413" s="125"/>
      <c r="BG413" s="125"/>
      <c r="BH413" s="125"/>
      <c r="BI413" s="125"/>
      <c r="BJ413" s="125"/>
      <c r="BK413" s="125"/>
      <c r="BL413" s="90"/>
      <c r="BM413" s="90"/>
      <c r="BN413" s="90"/>
      <c r="BO413" s="90"/>
      <c r="BP413" s="90"/>
    </row>
    <row r="414" spans="1:68" s="49" customFormat="1" ht="27.75" customHeight="1" x14ac:dyDescent="0.2">
      <c r="A414" s="22">
        <f t="shared" si="433"/>
        <v>294</v>
      </c>
      <c r="B414" s="50"/>
      <c r="C414" s="51"/>
      <c r="D414" s="52"/>
      <c r="E414" s="53"/>
      <c r="F414" s="54"/>
      <c r="G414" s="55"/>
      <c r="H414" s="56"/>
      <c r="I414" s="304"/>
      <c r="J414" s="57"/>
      <c r="K414" s="58"/>
      <c r="L414" s="59"/>
      <c r="M414" s="58"/>
      <c r="N414" s="59"/>
      <c r="O414" s="58"/>
      <c r="P414" s="59"/>
      <c r="Q414" s="60"/>
      <c r="R414" s="315"/>
      <c r="S414" s="57"/>
      <c r="T414" s="58"/>
      <c r="U414" s="58"/>
      <c r="V414" s="60"/>
      <c r="W414" s="326"/>
      <c r="X414" s="58"/>
      <c r="Y414" s="59"/>
      <c r="Z414" s="58"/>
      <c r="AA414" s="59"/>
      <c r="AB414" s="60"/>
      <c r="AC414" s="61"/>
      <c r="AD414" s="62"/>
      <c r="AE414" s="62"/>
      <c r="AF414" s="63"/>
      <c r="AG414" s="318"/>
      <c r="AH414" s="60"/>
      <c r="AI414" s="476"/>
      <c r="AJ414" s="476"/>
      <c r="AK414" s="477"/>
      <c r="AL414" s="102"/>
      <c r="AM414" s="124" t="str">
        <f t="shared" si="431"/>
        <v xml:space="preserve"> </v>
      </c>
      <c r="AN414" s="97" t="str">
        <f t="shared" si="432"/>
        <v xml:space="preserve"> </v>
      </c>
      <c r="AO414" s="125"/>
      <c r="AP414" s="125"/>
      <c r="AQ414" s="125"/>
      <c r="AR414" s="125"/>
      <c r="AS414" s="125"/>
      <c r="AT414" s="122" t="e">
        <f t="shared" si="421"/>
        <v>#N/A</v>
      </c>
      <c r="AU414" s="125" t="e">
        <f t="shared" si="422"/>
        <v>#N/A</v>
      </c>
      <c r="AV414" s="126" t="str">
        <f t="shared" ca="1" si="405"/>
        <v/>
      </c>
      <c r="AW414" s="122" t="e">
        <f t="shared" ca="1" si="406"/>
        <v>#N/A</v>
      </c>
      <c r="AX414" s="127" t="e">
        <f t="shared" ca="1" si="407"/>
        <v>#N/A</v>
      </c>
      <c r="AY414" s="100" t="e">
        <f t="shared" si="423"/>
        <v>#N/A</v>
      </c>
      <c r="AZ414" s="127" t="e">
        <f t="shared" si="424"/>
        <v>#N/A</v>
      </c>
      <c r="BA414" s="88"/>
      <c r="BB414" s="125"/>
      <c r="BC414" s="129"/>
      <c r="BD414" s="125"/>
      <c r="BE414" s="125"/>
      <c r="BF414" s="125"/>
      <c r="BG414" s="125"/>
      <c r="BH414" s="125"/>
      <c r="BI414" s="125"/>
      <c r="BJ414" s="125"/>
      <c r="BK414" s="125"/>
      <c r="BL414" s="90"/>
      <c r="BM414" s="90"/>
      <c r="BN414" s="90"/>
      <c r="BO414" s="90"/>
      <c r="BP414" s="90"/>
    </row>
    <row r="415" spans="1:68" s="49" customFormat="1" ht="27.75" customHeight="1" x14ac:dyDescent="0.2">
      <c r="A415" s="22">
        <f t="shared" si="433"/>
        <v>295</v>
      </c>
      <c r="B415" s="50"/>
      <c r="C415" s="51"/>
      <c r="D415" s="52"/>
      <c r="E415" s="53"/>
      <c r="F415" s="54"/>
      <c r="G415" s="55"/>
      <c r="H415" s="56"/>
      <c r="I415" s="304"/>
      <c r="J415" s="57"/>
      <c r="K415" s="58"/>
      <c r="L415" s="59"/>
      <c r="M415" s="58"/>
      <c r="N415" s="59"/>
      <c r="O415" s="58"/>
      <c r="P415" s="59"/>
      <c r="Q415" s="60"/>
      <c r="R415" s="315"/>
      <c r="S415" s="57"/>
      <c r="T415" s="58"/>
      <c r="U415" s="58"/>
      <c r="V415" s="60"/>
      <c r="W415" s="326"/>
      <c r="X415" s="58"/>
      <c r="Y415" s="59"/>
      <c r="Z415" s="58"/>
      <c r="AA415" s="59"/>
      <c r="AB415" s="60"/>
      <c r="AC415" s="61"/>
      <c r="AD415" s="62"/>
      <c r="AE415" s="62"/>
      <c r="AF415" s="63"/>
      <c r="AG415" s="318"/>
      <c r="AH415" s="60"/>
      <c r="AI415" s="476"/>
      <c r="AJ415" s="476"/>
      <c r="AK415" s="477"/>
      <c r="AL415" s="102"/>
      <c r="AM415" s="124" t="str">
        <f t="shared" si="431"/>
        <v xml:space="preserve"> </v>
      </c>
      <c r="AN415" s="97" t="str">
        <f t="shared" si="432"/>
        <v xml:space="preserve"> </v>
      </c>
      <c r="AO415" s="125"/>
      <c r="AP415" s="125"/>
      <c r="AQ415" s="125"/>
      <c r="AR415" s="125"/>
      <c r="AS415" s="125"/>
      <c r="AT415" s="122" t="e">
        <f t="shared" ref="AT415:AT424" si="434">IF(ISBLANK($B579),NA(),$B579)</f>
        <v>#N/A</v>
      </c>
      <c r="AU415" s="125" t="e">
        <f t="shared" ref="AU415:AU424" si="435">IF(ISBLANK($I579),NA(),$I579)</f>
        <v>#N/A</v>
      </c>
      <c r="AV415" s="126" t="str">
        <f t="shared" ca="1" si="405"/>
        <v/>
      </c>
      <c r="AW415" s="122" t="e">
        <f t="shared" ca="1" si="406"/>
        <v>#N/A</v>
      </c>
      <c r="AX415" s="127" t="e">
        <f t="shared" ca="1" si="407"/>
        <v>#N/A</v>
      </c>
      <c r="AY415" s="100" t="e">
        <f>IF(S579=0,NA(),S579)</f>
        <v>#N/A</v>
      </c>
      <c r="AZ415" s="127" t="e">
        <f>IF(V579=0,NA(),V579)</f>
        <v>#N/A</v>
      </c>
      <c r="BA415" s="88"/>
      <c r="BB415" s="125"/>
      <c r="BC415" s="129"/>
      <c r="BD415" s="125"/>
      <c r="BE415" s="125"/>
      <c r="BF415" s="125"/>
      <c r="BG415" s="125"/>
      <c r="BH415" s="125"/>
      <c r="BI415" s="125"/>
      <c r="BJ415" s="125"/>
      <c r="BK415" s="125"/>
      <c r="BL415" s="90"/>
      <c r="BM415" s="90"/>
      <c r="BN415" s="90"/>
      <c r="BO415" s="90"/>
      <c r="BP415" s="90"/>
    </row>
    <row r="416" spans="1:68" s="49" customFormat="1" ht="27.75" customHeight="1" x14ac:dyDescent="0.2">
      <c r="A416" s="22">
        <f t="shared" si="433"/>
        <v>296</v>
      </c>
      <c r="B416" s="50"/>
      <c r="C416" s="51"/>
      <c r="D416" s="52"/>
      <c r="E416" s="53"/>
      <c r="F416" s="54"/>
      <c r="G416" s="55"/>
      <c r="H416" s="56"/>
      <c r="I416" s="304"/>
      <c r="J416" s="57"/>
      <c r="K416" s="58"/>
      <c r="L416" s="59"/>
      <c r="M416" s="58"/>
      <c r="N416" s="59"/>
      <c r="O416" s="58"/>
      <c r="P416" s="59"/>
      <c r="Q416" s="60"/>
      <c r="R416" s="315"/>
      <c r="S416" s="57"/>
      <c r="T416" s="58"/>
      <c r="U416" s="58"/>
      <c r="V416" s="60"/>
      <c r="W416" s="326"/>
      <c r="X416" s="58"/>
      <c r="Y416" s="59"/>
      <c r="Z416" s="58"/>
      <c r="AA416" s="59"/>
      <c r="AB416" s="60"/>
      <c r="AC416" s="61"/>
      <c r="AD416" s="62"/>
      <c r="AE416" s="62"/>
      <c r="AF416" s="63"/>
      <c r="AG416" s="318"/>
      <c r="AH416" s="60"/>
      <c r="AI416" s="476"/>
      <c r="AJ416" s="476"/>
      <c r="AK416" s="477"/>
      <c r="AL416" s="102"/>
      <c r="AM416" s="124" t="str">
        <f t="shared" si="431"/>
        <v xml:space="preserve"> </v>
      </c>
      <c r="AN416" s="97" t="str">
        <f t="shared" si="432"/>
        <v xml:space="preserve"> </v>
      </c>
      <c r="AO416" s="125"/>
      <c r="AP416" s="125"/>
      <c r="AQ416" s="125"/>
      <c r="AR416" s="125"/>
      <c r="AS416" s="125"/>
      <c r="AT416" s="122" t="e">
        <f t="shared" si="434"/>
        <v>#N/A</v>
      </c>
      <c r="AU416" s="125" t="e">
        <f t="shared" si="435"/>
        <v>#N/A</v>
      </c>
      <c r="AV416" s="126" t="str">
        <f t="shared" ca="1" si="405"/>
        <v/>
      </c>
      <c r="AW416" s="122" t="e">
        <f t="shared" ca="1" si="406"/>
        <v>#N/A</v>
      </c>
      <c r="AX416" s="127" t="e">
        <f t="shared" ca="1" si="407"/>
        <v>#N/A</v>
      </c>
      <c r="AY416" s="100" t="e">
        <f t="shared" ref="AY416:AY424" si="436">IF(S580=0,NA(),S580)</f>
        <v>#N/A</v>
      </c>
      <c r="AZ416" s="127" t="e">
        <f t="shared" ref="AZ416:AZ424" si="437">IF(V580=0,NA(),V580)</f>
        <v>#N/A</v>
      </c>
      <c r="BA416" s="88"/>
      <c r="BB416" s="125"/>
      <c r="BC416" s="129"/>
      <c r="BD416" s="125"/>
      <c r="BE416" s="125"/>
      <c r="BF416" s="125"/>
      <c r="BG416" s="125"/>
      <c r="BH416" s="125"/>
      <c r="BI416" s="125"/>
      <c r="BJ416" s="125"/>
      <c r="BK416" s="125"/>
      <c r="BL416" s="90"/>
      <c r="BM416" s="90"/>
      <c r="BN416" s="90"/>
      <c r="BO416" s="90"/>
      <c r="BP416" s="90"/>
    </row>
    <row r="417" spans="1:68" s="49" customFormat="1" ht="27.75" customHeight="1" x14ac:dyDescent="0.2">
      <c r="A417" s="22">
        <f>A416+1</f>
        <v>297</v>
      </c>
      <c r="B417" s="50"/>
      <c r="C417" s="51"/>
      <c r="D417" s="52"/>
      <c r="E417" s="53"/>
      <c r="F417" s="54"/>
      <c r="G417" s="55"/>
      <c r="H417" s="56"/>
      <c r="I417" s="304"/>
      <c r="J417" s="57"/>
      <c r="K417" s="58"/>
      <c r="L417" s="59"/>
      <c r="M417" s="58"/>
      <c r="N417" s="59"/>
      <c r="O417" s="58"/>
      <c r="P417" s="59"/>
      <c r="Q417" s="60"/>
      <c r="R417" s="315"/>
      <c r="S417" s="57"/>
      <c r="T417" s="58"/>
      <c r="U417" s="58"/>
      <c r="V417" s="60"/>
      <c r="W417" s="326"/>
      <c r="X417" s="58"/>
      <c r="Y417" s="59"/>
      <c r="Z417" s="58"/>
      <c r="AA417" s="59"/>
      <c r="AB417" s="60"/>
      <c r="AC417" s="61"/>
      <c r="AD417" s="62"/>
      <c r="AE417" s="62"/>
      <c r="AF417" s="63"/>
      <c r="AG417" s="318"/>
      <c r="AH417" s="60"/>
      <c r="AI417" s="476"/>
      <c r="AJ417" s="476"/>
      <c r="AK417" s="477"/>
      <c r="AL417" s="102"/>
      <c r="AM417" s="124" t="str">
        <f t="shared" si="431"/>
        <v xml:space="preserve"> </v>
      </c>
      <c r="AN417" s="97" t="str">
        <f t="shared" si="432"/>
        <v xml:space="preserve"> </v>
      </c>
      <c r="AO417" s="125"/>
      <c r="AP417" s="125"/>
      <c r="AQ417" s="125"/>
      <c r="AR417" s="125"/>
      <c r="AS417" s="125"/>
      <c r="AT417" s="122" t="e">
        <f t="shared" si="434"/>
        <v>#N/A</v>
      </c>
      <c r="AU417" s="125" t="e">
        <f t="shared" si="435"/>
        <v>#N/A</v>
      </c>
      <c r="AV417" s="126" t="str">
        <f t="shared" ca="1" si="405"/>
        <v/>
      </c>
      <c r="AW417" s="122" t="e">
        <f t="shared" ca="1" si="406"/>
        <v>#N/A</v>
      </c>
      <c r="AX417" s="127" t="e">
        <f t="shared" ca="1" si="407"/>
        <v>#N/A</v>
      </c>
      <c r="AY417" s="100" t="e">
        <f t="shared" si="436"/>
        <v>#N/A</v>
      </c>
      <c r="AZ417" s="127" t="e">
        <f t="shared" si="437"/>
        <v>#N/A</v>
      </c>
      <c r="BA417" s="88"/>
      <c r="BB417" s="125"/>
      <c r="BC417" s="129"/>
      <c r="BD417" s="125"/>
      <c r="BE417" s="125"/>
      <c r="BF417" s="125"/>
      <c r="BG417" s="125"/>
      <c r="BH417" s="125"/>
      <c r="BI417" s="125"/>
      <c r="BJ417" s="125"/>
      <c r="BK417" s="125"/>
      <c r="BL417" s="90"/>
      <c r="BM417" s="90"/>
      <c r="BN417" s="90"/>
      <c r="BO417" s="90"/>
      <c r="BP417" s="90"/>
    </row>
    <row r="418" spans="1:68" s="49" customFormat="1" ht="27.75" customHeight="1" x14ac:dyDescent="0.2">
      <c r="A418" s="22">
        <f t="shared" si="433"/>
        <v>298</v>
      </c>
      <c r="B418" s="50"/>
      <c r="C418" s="51"/>
      <c r="D418" s="52"/>
      <c r="E418" s="53"/>
      <c r="F418" s="54"/>
      <c r="G418" s="55"/>
      <c r="H418" s="56"/>
      <c r="I418" s="304"/>
      <c r="J418" s="57"/>
      <c r="K418" s="58"/>
      <c r="L418" s="59"/>
      <c r="M418" s="58"/>
      <c r="N418" s="59"/>
      <c r="O418" s="58"/>
      <c r="P418" s="59"/>
      <c r="Q418" s="60"/>
      <c r="R418" s="315"/>
      <c r="S418" s="57"/>
      <c r="T418" s="58"/>
      <c r="U418" s="58"/>
      <c r="V418" s="60"/>
      <c r="W418" s="326"/>
      <c r="X418" s="58"/>
      <c r="Y418" s="59"/>
      <c r="Z418" s="58"/>
      <c r="AA418" s="59"/>
      <c r="AB418" s="60"/>
      <c r="AC418" s="61"/>
      <c r="AD418" s="62"/>
      <c r="AE418" s="62"/>
      <c r="AF418" s="63"/>
      <c r="AG418" s="318"/>
      <c r="AH418" s="60"/>
      <c r="AI418" s="476"/>
      <c r="AJ418" s="476"/>
      <c r="AK418" s="477"/>
      <c r="AL418" s="102"/>
      <c r="AM418" s="124" t="str">
        <f t="shared" si="431"/>
        <v xml:space="preserve"> </v>
      </c>
      <c r="AN418" s="97" t="str">
        <f t="shared" si="432"/>
        <v xml:space="preserve"> </v>
      </c>
      <c r="AO418" s="125"/>
      <c r="AP418" s="125"/>
      <c r="AQ418" s="125"/>
      <c r="AR418" s="125"/>
      <c r="AS418" s="125"/>
      <c r="AT418" s="122" t="e">
        <f t="shared" si="434"/>
        <v>#N/A</v>
      </c>
      <c r="AU418" s="125" t="e">
        <f t="shared" si="435"/>
        <v>#N/A</v>
      </c>
      <c r="AV418" s="126" t="str">
        <f t="shared" ca="1" si="405"/>
        <v/>
      </c>
      <c r="AW418" s="122" t="e">
        <f t="shared" ca="1" si="406"/>
        <v>#N/A</v>
      </c>
      <c r="AX418" s="127" t="e">
        <f t="shared" ca="1" si="407"/>
        <v>#N/A</v>
      </c>
      <c r="AY418" s="100" t="e">
        <f t="shared" si="436"/>
        <v>#N/A</v>
      </c>
      <c r="AZ418" s="127" t="e">
        <f t="shared" si="437"/>
        <v>#N/A</v>
      </c>
      <c r="BA418" s="88"/>
      <c r="BB418" s="125"/>
      <c r="BC418" s="129"/>
      <c r="BD418" s="125"/>
      <c r="BE418" s="125"/>
      <c r="BF418" s="125"/>
      <c r="BG418" s="125"/>
      <c r="BH418" s="125"/>
      <c r="BI418" s="125"/>
      <c r="BJ418" s="125"/>
      <c r="BK418" s="125"/>
      <c r="BL418" s="90"/>
      <c r="BM418" s="90"/>
      <c r="BN418" s="90"/>
      <c r="BO418" s="90"/>
      <c r="BP418" s="90"/>
    </row>
    <row r="419" spans="1:68" s="49" customFormat="1" ht="27.75" customHeight="1" x14ac:dyDescent="0.2">
      <c r="A419" s="22">
        <f t="shared" si="433"/>
        <v>299</v>
      </c>
      <c r="B419" s="50"/>
      <c r="C419" s="51"/>
      <c r="D419" s="52"/>
      <c r="E419" s="53"/>
      <c r="F419" s="54"/>
      <c r="G419" s="55"/>
      <c r="H419" s="56"/>
      <c r="I419" s="304"/>
      <c r="J419" s="57"/>
      <c r="K419" s="58"/>
      <c r="L419" s="59"/>
      <c r="M419" s="58"/>
      <c r="N419" s="59"/>
      <c r="O419" s="58"/>
      <c r="P419" s="59"/>
      <c r="Q419" s="60"/>
      <c r="R419" s="315"/>
      <c r="S419" s="57"/>
      <c r="T419" s="58"/>
      <c r="U419" s="58"/>
      <c r="V419" s="60"/>
      <c r="W419" s="326"/>
      <c r="X419" s="58"/>
      <c r="Y419" s="59"/>
      <c r="Z419" s="58"/>
      <c r="AA419" s="59"/>
      <c r="AB419" s="60"/>
      <c r="AC419" s="61"/>
      <c r="AD419" s="62"/>
      <c r="AE419" s="62"/>
      <c r="AF419" s="63"/>
      <c r="AG419" s="318"/>
      <c r="AH419" s="60"/>
      <c r="AI419" s="476"/>
      <c r="AJ419" s="476"/>
      <c r="AK419" s="477"/>
      <c r="AL419" s="102"/>
      <c r="AM419" s="124" t="str">
        <f t="shared" si="431"/>
        <v xml:space="preserve"> </v>
      </c>
      <c r="AN419" s="97" t="str">
        <f t="shared" si="432"/>
        <v xml:space="preserve"> </v>
      </c>
      <c r="AO419" s="125"/>
      <c r="AP419" s="125"/>
      <c r="AQ419" s="125"/>
      <c r="AR419" s="125"/>
      <c r="AS419" s="125"/>
      <c r="AT419" s="122" t="e">
        <f t="shared" si="434"/>
        <v>#N/A</v>
      </c>
      <c r="AU419" s="125" t="e">
        <f t="shared" si="435"/>
        <v>#N/A</v>
      </c>
      <c r="AV419" s="126" t="str">
        <f t="shared" ca="1" si="405"/>
        <v/>
      </c>
      <c r="AW419" s="122" t="e">
        <f t="shared" ca="1" si="406"/>
        <v>#N/A</v>
      </c>
      <c r="AX419" s="127" t="e">
        <f t="shared" ca="1" si="407"/>
        <v>#N/A</v>
      </c>
      <c r="AY419" s="100" t="e">
        <f t="shared" si="436"/>
        <v>#N/A</v>
      </c>
      <c r="AZ419" s="127" t="e">
        <f t="shared" si="437"/>
        <v>#N/A</v>
      </c>
      <c r="BA419" s="125"/>
      <c r="BB419" s="125"/>
      <c r="BC419" s="129"/>
      <c r="BD419" s="125"/>
      <c r="BE419" s="125"/>
      <c r="BF419" s="125"/>
      <c r="BG419" s="125"/>
      <c r="BH419" s="125"/>
      <c r="BI419" s="125"/>
      <c r="BJ419" s="125"/>
      <c r="BK419" s="125"/>
      <c r="BL419" s="90"/>
      <c r="BM419" s="90"/>
      <c r="BN419" s="90"/>
      <c r="BO419" s="90"/>
      <c r="BP419" s="90"/>
    </row>
    <row r="420" spans="1:68" s="49" customFormat="1" ht="27.75" customHeight="1" thickBot="1" x14ac:dyDescent="0.25">
      <c r="A420" s="23">
        <f t="shared" si="433"/>
        <v>300</v>
      </c>
      <c r="B420" s="64"/>
      <c r="C420" s="65"/>
      <c r="D420" s="66"/>
      <c r="E420" s="67"/>
      <c r="F420" s="68"/>
      <c r="G420" s="69"/>
      <c r="H420" s="70"/>
      <c r="I420" s="305"/>
      <c r="J420" s="71"/>
      <c r="K420" s="72"/>
      <c r="L420" s="73"/>
      <c r="M420" s="72"/>
      <c r="N420" s="73"/>
      <c r="O420" s="72"/>
      <c r="P420" s="73"/>
      <c r="Q420" s="74"/>
      <c r="R420" s="316"/>
      <c r="S420" s="71"/>
      <c r="T420" s="72"/>
      <c r="U420" s="72"/>
      <c r="V420" s="74"/>
      <c r="W420" s="327"/>
      <c r="X420" s="72"/>
      <c r="Y420" s="73"/>
      <c r="Z420" s="72"/>
      <c r="AA420" s="73"/>
      <c r="AB420" s="74"/>
      <c r="AC420" s="75"/>
      <c r="AD420" s="76"/>
      <c r="AE420" s="76"/>
      <c r="AF420" s="77"/>
      <c r="AG420" s="319"/>
      <c r="AH420" s="74"/>
      <c r="AI420" s="480"/>
      <c r="AJ420" s="480"/>
      <c r="AK420" s="481"/>
      <c r="AL420" s="102"/>
      <c r="AM420" s="124" t="str">
        <f t="shared" si="431"/>
        <v xml:space="preserve"> </v>
      </c>
      <c r="AN420" s="97" t="str">
        <f t="shared" si="432"/>
        <v xml:space="preserve"> </v>
      </c>
      <c r="AO420" s="125"/>
      <c r="AP420" s="125"/>
      <c r="AQ420" s="125"/>
      <c r="AR420" s="125"/>
      <c r="AS420" s="125"/>
      <c r="AT420" s="122" t="e">
        <f t="shared" si="434"/>
        <v>#N/A</v>
      </c>
      <c r="AU420" s="125" t="e">
        <f t="shared" si="435"/>
        <v>#N/A</v>
      </c>
      <c r="AV420" s="126" t="str">
        <f t="shared" ca="1" si="405"/>
        <v/>
      </c>
      <c r="AW420" s="122" t="e">
        <f t="shared" ca="1" si="406"/>
        <v>#N/A</v>
      </c>
      <c r="AX420" s="127" t="e">
        <f t="shared" ca="1" si="407"/>
        <v>#N/A</v>
      </c>
      <c r="AY420" s="100" t="e">
        <f t="shared" si="436"/>
        <v>#N/A</v>
      </c>
      <c r="AZ420" s="127" t="e">
        <f t="shared" si="437"/>
        <v>#N/A</v>
      </c>
      <c r="BA420" s="125"/>
      <c r="BB420" s="125"/>
      <c r="BC420" s="129"/>
      <c r="BD420" s="125"/>
      <c r="BE420" s="125"/>
      <c r="BF420" s="125"/>
      <c r="BG420" s="125"/>
      <c r="BH420" s="125"/>
      <c r="BI420" s="125"/>
      <c r="BJ420" s="125"/>
      <c r="BK420" s="125"/>
      <c r="BL420" s="90"/>
      <c r="BM420" s="90"/>
      <c r="BN420" s="90"/>
      <c r="BO420" s="90"/>
      <c r="BP420" s="90"/>
    </row>
    <row r="421" spans="1:68" ht="4.5" customHeight="1" thickBot="1" x14ac:dyDescent="0.25">
      <c r="A421" s="89">
        <f>AK424</f>
        <v>30</v>
      </c>
      <c r="B421" s="271"/>
      <c r="C421" s="271"/>
      <c r="D421" s="271"/>
      <c r="E421" s="271"/>
      <c r="F421" s="271"/>
      <c r="G421" s="271"/>
      <c r="H421" s="271"/>
      <c r="I421" s="271"/>
      <c r="J421" s="309"/>
      <c r="K421" s="309"/>
      <c r="L421" s="309"/>
      <c r="M421" s="309"/>
      <c r="N421" s="309"/>
      <c r="O421" s="309"/>
      <c r="P421" s="309"/>
      <c r="Q421" s="309"/>
      <c r="R421" s="309"/>
      <c r="S421" s="324"/>
      <c r="T421" s="324"/>
      <c r="U421" s="324"/>
      <c r="V421" s="324"/>
      <c r="W421" s="324"/>
      <c r="X421" s="324"/>
      <c r="Y421" s="324"/>
      <c r="Z421" s="324"/>
      <c r="AA421" s="324"/>
      <c r="AB421" s="324"/>
      <c r="AC421" s="309"/>
      <c r="AD421" s="272"/>
      <c r="AE421" s="273"/>
      <c r="AF421" s="272"/>
      <c r="AG421" s="274"/>
      <c r="AH421" s="474"/>
      <c r="AI421" s="475"/>
      <c r="AJ421" s="475"/>
      <c r="AK421" s="475"/>
      <c r="AL421" s="33"/>
      <c r="AM421" s="33"/>
      <c r="AN421" s="33"/>
      <c r="AT421" s="122" t="e">
        <f t="shared" si="434"/>
        <v>#N/A</v>
      </c>
      <c r="AU421" s="125" t="e">
        <f t="shared" si="435"/>
        <v>#N/A</v>
      </c>
      <c r="AV421" s="126" t="str">
        <f t="shared" ca="1" si="405"/>
        <v/>
      </c>
      <c r="AW421" s="122" t="e">
        <f t="shared" ca="1" si="406"/>
        <v>#N/A</v>
      </c>
      <c r="AX421" s="127" t="e">
        <f t="shared" ca="1" si="407"/>
        <v>#N/A</v>
      </c>
      <c r="AY421" s="100" t="e">
        <f t="shared" si="436"/>
        <v>#N/A</v>
      </c>
      <c r="AZ421" s="127" t="e">
        <f t="shared" si="437"/>
        <v>#N/A</v>
      </c>
      <c r="BC421" s="129"/>
    </row>
    <row r="422" spans="1:68" ht="26.25" customHeight="1" x14ac:dyDescent="0.2">
      <c r="A422" s="180">
        <f>A408+1</f>
        <v>30</v>
      </c>
      <c r="B422" s="501"/>
      <c r="C422" s="501"/>
      <c r="D422" s="501"/>
      <c r="E422" s="502"/>
      <c r="F422" s="493" t="str">
        <f>F408</f>
        <v>TOTAL DE ESTA PÁGINA</v>
      </c>
      <c r="G422" s="494"/>
      <c r="H422" s="495"/>
      <c r="I422" s="348" t="str">
        <f t="shared" ref="I422:Q422" si="438">IF(SUM(I411:I421)=0," ",SUM(I411:I421))</f>
        <v xml:space="preserve"> </v>
      </c>
      <c r="J422" s="349" t="str">
        <f t="shared" si="438"/>
        <v xml:space="preserve"> </v>
      </c>
      <c r="K422" s="350" t="str">
        <f t="shared" si="438"/>
        <v xml:space="preserve"> </v>
      </c>
      <c r="L422" s="351" t="str">
        <f t="shared" si="438"/>
        <v xml:space="preserve"> </v>
      </c>
      <c r="M422" s="350" t="str">
        <f t="shared" si="438"/>
        <v xml:space="preserve"> </v>
      </c>
      <c r="N422" s="351" t="str">
        <f t="shared" si="438"/>
        <v xml:space="preserve"> </v>
      </c>
      <c r="O422" s="350" t="str">
        <f t="shared" si="438"/>
        <v xml:space="preserve"> </v>
      </c>
      <c r="P422" s="351" t="str">
        <f t="shared" si="438"/>
        <v xml:space="preserve"> </v>
      </c>
      <c r="Q422" s="352" t="str">
        <f t="shared" si="438"/>
        <v xml:space="preserve"> </v>
      </c>
      <c r="R422" s="353"/>
      <c r="S422" s="349" t="str">
        <f t="shared" ref="S422:AB422" si="439">IF(SUM(S411:S421)=0," ",SUM(S411:S421))</f>
        <v xml:space="preserve"> </v>
      </c>
      <c r="T422" s="350" t="str">
        <f t="shared" si="439"/>
        <v xml:space="preserve"> </v>
      </c>
      <c r="U422" s="350" t="str">
        <f t="shared" si="439"/>
        <v xml:space="preserve"> </v>
      </c>
      <c r="V422" s="350" t="str">
        <f t="shared" si="439"/>
        <v xml:space="preserve"> </v>
      </c>
      <c r="W422" s="351" t="str">
        <f t="shared" si="439"/>
        <v xml:space="preserve"> </v>
      </c>
      <c r="X422" s="350" t="str">
        <f t="shared" si="439"/>
        <v xml:space="preserve"> </v>
      </c>
      <c r="Y422" s="351" t="str">
        <f t="shared" si="439"/>
        <v xml:space="preserve"> </v>
      </c>
      <c r="Z422" s="350" t="str">
        <f t="shared" si="439"/>
        <v xml:space="preserve"> </v>
      </c>
      <c r="AA422" s="351" t="str">
        <f t="shared" si="439"/>
        <v xml:space="preserve"> </v>
      </c>
      <c r="AB422" s="352" t="str">
        <f t="shared" si="439"/>
        <v xml:space="preserve"> </v>
      </c>
      <c r="AC422" s="354" t="str">
        <f>IF(SUM(AC411:AC420)=0," ",SUM(AC411:AC420))</f>
        <v xml:space="preserve"> </v>
      </c>
      <c r="AD422" s="355" t="str">
        <f>IF(SUM(AD411:AD420)=0," ",SUM(AD411:AD420))</f>
        <v xml:space="preserve"> </v>
      </c>
      <c r="AE422" s="355" t="str">
        <f>IF(SUM(AE411:AE420)=0," ",SUM(AE411:AE420))</f>
        <v xml:space="preserve"> </v>
      </c>
      <c r="AF422" s="356" t="str">
        <f>IF(SUM(AF411:AF420)=0," ",SUM(AF411:AF420))</f>
        <v xml:space="preserve"> </v>
      </c>
      <c r="AG422" s="357" t="str">
        <f>IF(SUM(AG411:AG420)=0," ",SUM(AG411:AG420))</f>
        <v xml:space="preserve"> </v>
      </c>
      <c r="AH422" s="482" t="str">
        <f>AH408</f>
        <v>Certifico que todos los datos en esta
bitácora son fidedignos</v>
      </c>
      <c r="AI422" s="483"/>
      <c r="AJ422" s="483"/>
      <c r="AK422" s="484"/>
      <c r="AL422" s="131"/>
      <c r="AM422" s="131"/>
      <c r="AN422" s="131"/>
      <c r="AT422" s="122" t="e">
        <f t="shared" si="434"/>
        <v>#N/A</v>
      </c>
      <c r="AU422" s="125" t="e">
        <f t="shared" si="435"/>
        <v>#N/A</v>
      </c>
      <c r="AV422" s="126" t="str">
        <f t="shared" ca="1" si="405"/>
        <v/>
      </c>
      <c r="AW422" s="122" t="e">
        <f t="shared" ca="1" si="406"/>
        <v>#N/A</v>
      </c>
      <c r="AX422" s="127" t="e">
        <f t="shared" ca="1" si="407"/>
        <v>#N/A</v>
      </c>
      <c r="AY422" s="100" t="e">
        <f t="shared" si="436"/>
        <v>#N/A</v>
      </c>
      <c r="AZ422" s="127" t="e">
        <f t="shared" si="437"/>
        <v>#N/A</v>
      </c>
      <c r="BA422" s="88"/>
      <c r="BC422" s="129"/>
    </row>
    <row r="423" spans="1:68" ht="26.25" customHeight="1" x14ac:dyDescent="0.2">
      <c r="A423" s="499"/>
      <c r="B423" s="503"/>
      <c r="C423" s="503"/>
      <c r="D423" s="503"/>
      <c r="E423" s="504"/>
      <c r="F423" s="496" t="str">
        <f>F409</f>
        <v>TOTAL PÁGINA ANTERIOR</v>
      </c>
      <c r="G423" s="497"/>
      <c r="H423" s="498"/>
      <c r="I423" s="358">
        <f>I410</f>
        <v>6.25</v>
      </c>
      <c r="J423" s="359">
        <f t="shared" ref="J423:Q423" si="440">J410</f>
        <v>6.25</v>
      </c>
      <c r="K423" s="360" t="str">
        <f t="shared" si="440"/>
        <v xml:space="preserve"> </v>
      </c>
      <c r="L423" s="361" t="str">
        <f t="shared" si="440"/>
        <v xml:space="preserve"> </v>
      </c>
      <c r="M423" s="360" t="str">
        <f t="shared" si="440"/>
        <v xml:space="preserve"> </v>
      </c>
      <c r="N423" s="361" t="str">
        <f t="shared" si="440"/>
        <v xml:space="preserve"> </v>
      </c>
      <c r="O423" s="360" t="str">
        <f t="shared" si="440"/>
        <v xml:space="preserve"> </v>
      </c>
      <c r="P423" s="361" t="str">
        <f t="shared" si="440"/>
        <v xml:space="preserve"> </v>
      </c>
      <c r="Q423" s="362" t="str">
        <f t="shared" si="440"/>
        <v xml:space="preserve"> </v>
      </c>
      <c r="R423" s="363"/>
      <c r="S423" s="359" t="str">
        <f t="shared" ref="S423:AG423" si="441">S410</f>
        <v xml:space="preserve"> </v>
      </c>
      <c r="T423" s="360">
        <f t="shared" si="441"/>
        <v>8.75</v>
      </c>
      <c r="U423" s="360">
        <f t="shared" si="441"/>
        <v>10</v>
      </c>
      <c r="V423" s="360">
        <f t="shared" si="441"/>
        <v>2.5</v>
      </c>
      <c r="W423" s="361" t="str">
        <f t="shared" si="441"/>
        <v xml:space="preserve"> </v>
      </c>
      <c r="X423" s="360" t="str">
        <f t="shared" si="441"/>
        <v xml:space="preserve"> </v>
      </c>
      <c r="Y423" s="361">
        <f t="shared" si="441"/>
        <v>2.5</v>
      </c>
      <c r="Z423" s="360" t="str">
        <f t="shared" si="441"/>
        <v xml:space="preserve"> </v>
      </c>
      <c r="AA423" s="361">
        <f t="shared" si="441"/>
        <v>3.75</v>
      </c>
      <c r="AB423" s="362" t="str">
        <f t="shared" si="441"/>
        <v xml:space="preserve"> </v>
      </c>
      <c r="AC423" s="364">
        <f t="shared" si="441"/>
        <v>9</v>
      </c>
      <c r="AD423" s="365" t="str">
        <f t="shared" si="441"/>
        <v xml:space="preserve"> </v>
      </c>
      <c r="AE423" s="365">
        <f t="shared" si="441"/>
        <v>9</v>
      </c>
      <c r="AF423" s="366" t="str">
        <f t="shared" si="441"/>
        <v xml:space="preserve"> </v>
      </c>
      <c r="AG423" s="367">
        <f t="shared" si="441"/>
        <v>11</v>
      </c>
      <c r="AH423" s="487"/>
      <c r="AI423" s="488"/>
      <c r="AJ423" s="488"/>
      <c r="AK423" s="489"/>
      <c r="AL423" s="131"/>
      <c r="AM423" s="131"/>
      <c r="AN423" s="131"/>
      <c r="AT423" s="122" t="e">
        <f t="shared" si="434"/>
        <v>#N/A</v>
      </c>
      <c r="AU423" s="125" t="e">
        <f t="shared" si="435"/>
        <v>#N/A</v>
      </c>
      <c r="AV423" s="126" t="str">
        <f t="shared" ca="1" si="405"/>
        <v/>
      </c>
      <c r="AW423" s="122" t="e">
        <f t="shared" ca="1" si="406"/>
        <v>#N/A</v>
      </c>
      <c r="AX423" s="127" t="e">
        <f t="shared" ca="1" si="407"/>
        <v>#N/A</v>
      </c>
      <c r="AY423" s="100" t="e">
        <f t="shared" si="436"/>
        <v>#N/A</v>
      </c>
      <c r="AZ423" s="127" t="e">
        <f t="shared" si="437"/>
        <v>#N/A</v>
      </c>
      <c r="BA423" s="88"/>
      <c r="BC423" s="129"/>
    </row>
    <row r="424" spans="1:68" ht="26.25" customHeight="1" thickBot="1" x14ac:dyDescent="0.25">
      <c r="A424" s="500"/>
      <c r="B424" s="505" t="str">
        <f>B410</f>
        <v>Entidad que certifica Hrs. de vuelo
TIMBRE Y FIRMA</v>
      </c>
      <c r="C424" s="505"/>
      <c r="D424" s="505"/>
      <c r="E424" s="506"/>
      <c r="F424" s="490" t="str">
        <f>F410</f>
        <v>TOTAL A LA FECHA</v>
      </c>
      <c r="G424" s="491"/>
      <c r="H424" s="492"/>
      <c r="I424" s="31">
        <f t="shared" ref="I424:Q424" si="442">IF(SUM(I422:I423)=0," ",SUM(I422:I423))</f>
        <v>6.25</v>
      </c>
      <c r="J424" s="27">
        <f t="shared" si="442"/>
        <v>6.25</v>
      </c>
      <c r="K424" s="24" t="str">
        <f t="shared" si="442"/>
        <v xml:space="preserve"> </v>
      </c>
      <c r="L424" s="25" t="str">
        <f t="shared" si="442"/>
        <v xml:space="preserve"> </v>
      </c>
      <c r="M424" s="24" t="str">
        <f t="shared" si="442"/>
        <v xml:space="preserve"> </v>
      </c>
      <c r="N424" s="25" t="str">
        <f t="shared" si="442"/>
        <v xml:space="preserve"> </v>
      </c>
      <c r="O424" s="24" t="str">
        <f t="shared" si="442"/>
        <v xml:space="preserve"> </v>
      </c>
      <c r="P424" s="25" t="str">
        <f t="shared" si="442"/>
        <v xml:space="preserve"> </v>
      </c>
      <c r="Q424" s="26" t="str">
        <f t="shared" si="442"/>
        <v xml:space="preserve"> </v>
      </c>
      <c r="R424" s="321"/>
      <c r="S424" s="27" t="str">
        <f t="shared" ref="S424:AG424" si="443">IF(SUM(S422:S423)=0," ",SUM(S422:S423))</f>
        <v xml:space="preserve"> </v>
      </c>
      <c r="T424" s="24">
        <f t="shared" si="443"/>
        <v>8.75</v>
      </c>
      <c r="U424" s="24">
        <f t="shared" si="443"/>
        <v>10</v>
      </c>
      <c r="V424" s="24">
        <f t="shared" si="443"/>
        <v>2.5</v>
      </c>
      <c r="W424" s="25" t="str">
        <f t="shared" si="443"/>
        <v xml:space="preserve"> </v>
      </c>
      <c r="X424" s="24" t="str">
        <f t="shared" si="443"/>
        <v xml:space="preserve"> </v>
      </c>
      <c r="Y424" s="25">
        <f t="shared" si="443"/>
        <v>2.5</v>
      </c>
      <c r="Z424" s="24" t="str">
        <f t="shared" si="443"/>
        <v xml:space="preserve"> </v>
      </c>
      <c r="AA424" s="25">
        <f t="shared" si="443"/>
        <v>3.75</v>
      </c>
      <c r="AB424" s="26" t="str">
        <f t="shared" si="443"/>
        <v xml:space="preserve"> </v>
      </c>
      <c r="AC424" s="323">
        <f t="shared" si="443"/>
        <v>9</v>
      </c>
      <c r="AD424" s="28" t="str">
        <f t="shared" si="443"/>
        <v xml:space="preserve"> </v>
      </c>
      <c r="AE424" s="28">
        <f t="shared" si="443"/>
        <v>9</v>
      </c>
      <c r="AF424" s="30" t="str">
        <f t="shared" si="443"/>
        <v xml:space="preserve"> </v>
      </c>
      <c r="AG424" s="32">
        <f t="shared" si="443"/>
        <v>11</v>
      </c>
      <c r="AH424" s="485" t="str">
        <f>AH410</f>
        <v>_____________________________
FIRMA PILOTO</v>
      </c>
      <c r="AI424" s="486"/>
      <c r="AJ424" s="486"/>
      <c r="AK424" s="181">
        <f>A422</f>
        <v>30</v>
      </c>
      <c r="AL424" s="132"/>
      <c r="AM424" s="132"/>
      <c r="AN424" s="132"/>
      <c r="AT424" s="122" t="e">
        <f t="shared" si="434"/>
        <v>#N/A</v>
      </c>
      <c r="AU424" s="125" t="e">
        <f t="shared" si="435"/>
        <v>#N/A</v>
      </c>
      <c r="AV424" s="126" t="str">
        <f t="shared" ca="1" si="405"/>
        <v/>
      </c>
      <c r="AW424" s="122" t="e">
        <f t="shared" ca="1" si="406"/>
        <v>#N/A</v>
      </c>
      <c r="AX424" s="127" t="e">
        <f t="shared" ca="1" si="407"/>
        <v>#N/A</v>
      </c>
      <c r="AY424" s="100" t="e">
        <f t="shared" si="436"/>
        <v>#N/A</v>
      </c>
      <c r="AZ424" s="127" t="e">
        <f t="shared" si="437"/>
        <v>#N/A</v>
      </c>
      <c r="BA424" s="88"/>
      <c r="BC424" s="129"/>
    </row>
    <row r="425" spans="1:68" s="49" customFormat="1" ht="27.75" customHeight="1" x14ac:dyDescent="0.2">
      <c r="A425" s="29">
        <f>A420+1</f>
        <v>301</v>
      </c>
      <c r="B425" s="39"/>
      <c r="C425" s="40"/>
      <c r="D425" s="41"/>
      <c r="E425" s="42"/>
      <c r="F425" s="43"/>
      <c r="G425" s="44"/>
      <c r="H425" s="45"/>
      <c r="I425" s="310"/>
      <c r="J425" s="306"/>
      <c r="K425" s="307"/>
      <c r="L425" s="308"/>
      <c r="M425" s="307"/>
      <c r="N425" s="308"/>
      <c r="O425" s="307"/>
      <c r="P425" s="308"/>
      <c r="Q425" s="167"/>
      <c r="R425" s="314"/>
      <c r="S425" s="46"/>
      <c r="T425" s="47"/>
      <c r="U425" s="47"/>
      <c r="V425" s="48"/>
      <c r="W425" s="325"/>
      <c r="X425" s="307"/>
      <c r="Y425" s="308"/>
      <c r="Z425" s="307"/>
      <c r="AA425" s="308"/>
      <c r="AB425" s="167"/>
      <c r="AC425" s="311"/>
      <c r="AD425" s="312"/>
      <c r="AE425" s="312"/>
      <c r="AF425" s="313"/>
      <c r="AG425" s="317"/>
      <c r="AH425" s="167"/>
      <c r="AI425" s="478"/>
      <c r="AJ425" s="478"/>
      <c r="AK425" s="479"/>
      <c r="AL425" s="102"/>
      <c r="AM425" s="124" t="str">
        <f t="shared" ref="AM425:AM434" si="444">IF(B425=0," ",TEXT(B425,"MMM"))</f>
        <v xml:space="preserve"> </v>
      </c>
      <c r="AN425" s="97" t="str">
        <f t="shared" ref="AN425:AN434" si="445">IF(B425=0," ",YEAR(B425))</f>
        <v xml:space="preserve"> </v>
      </c>
      <c r="AO425" s="125"/>
      <c r="AP425" s="125"/>
      <c r="AQ425" s="125"/>
      <c r="AR425" s="125"/>
      <c r="AS425" s="125"/>
      <c r="AT425" s="122" t="e">
        <f t="shared" ref="AT425:AT434" si="446">IF(ISBLANK($B593),NA(),$B593)</f>
        <v>#N/A</v>
      </c>
      <c r="AU425" s="125" t="e">
        <f t="shared" ref="AU425:AU434" si="447">IF(ISBLANK($I593),NA(),$I593)</f>
        <v>#N/A</v>
      </c>
      <c r="AV425" s="126" t="str">
        <f t="shared" ca="1" si="405"/>
        <v/>
      </c>
      <c r="AW425" s="122" t="e">
        <f t="shared" ca="1" si="406"/>
        <v>#N/A</v>
      </c>
      <c r="AX425" s="127" t="e">
        <f t="shared" ca="1" si="407"/>
        <v>#N/A</v>
      </c>
      <c r="AY425" s="100" t="e">
        <f>IF(S593=0,NA(),S593)</f>
        <v>#N/A</v>
      </c>
      <c r="AZ425" s="127" t="e">
        <f t="shared" ref="AZ425:AZ434" si="448">IF(V593=0,NA(),V593)</f>
        <v>#N/A</v>
      </c>
      <c r="BA425" s="88"/>
      <c r="BB425" s="125"/>
      <c r="BC425" s="128"/>
      <c r="BD425" s="125"/>
      <c r="BE425" s="125"/>
      <c r="BF425" s="125"/>
      <c r="BG425" s="125"/>
      <c r="BH425" s="125"/>
      <c r="BI425" s="125"/>
      <c r="BJ425" s="125"/>
      <c r="BK425" s="125"/>
      <c r="BL425" s="90"/>
      <c r="BM425" s="90"/>
      <c r="BN425" s="90"/>
      <c r="BO425" s="90"/>
      <c r="BP425" s="90"/>
    </row>
    <row r="426" spans="1:68" s="49" customFormat="1" ht="27.75" customHeight="1" x14ac:dyDescent="0.2">
      <c r="A426" s="22">
        <f>A425+1</f>
        <v>302</v>
      </c>
      <c r="B426" s="50"/>
      <c r="C426" s="51"/>
      <c r="D426" s="52"/>
      <c r="E426" s="53"/>
      <c r="F426" s="54"/>
      <c r="G426" s="55"/>
      <c r="H426" s="56"/>
      <c r="I426" s="304"/>
      <c r="J426" s="57"/>
      <c r="K426" s="58"/>
      <c r="L426" s="59"/>
      <c r="M426" s="58"/>
      <c r="N426" s="59"/>
      <c r="O426" s="58"/>
      <c r="P426" s="59"/>
      <c r="Q426" s="60"/>
      <c r="R426" s="315"/>
      <c r="S426" s="57"/>
      <c r="T426" s="58"/>
      <c r="U426" s="58"/>
      <c r="V426" s="60"/>
      <c r="W426" s="326"/>
      <c r="X426" s="58"/>
      <c r="Y426" s="59"/>
      <c r="Z426" s="58"/>
      <c r="AA426" s="59"/>
      <c r="AB426" s="60"/>
      <c r="AC426" s="61"/>
      <c r="AD426" s="62"/>
      <c r="AE426" s="62"/>
      <c r="AF426" s="63"/>
      <c r="AG426" s="318"/>
      <c r="AH426" s="60"/>
      <c r="AI426" s="476"/>
      <c r="AJ426" s="476"/>
      <c r="AK426" s="477"/>
      <c r="AL426" s="102"/>
      <c r="AM426" s="124" t="str">
        <f t="shared" si="444"/>
        <v xml:space="preserve"> </v>
      </c>
      <c r="AN426" s="97" t="str">
        <f t="shared" si="445"/>
        <v xml:space="preserve"> </v>
      </c>
      <c r="AO426" s="125"/>
      <c r="AP426" s="125"/>
      <c r="AQ426" s="125"/>
      <c r="AR426" s="125"/>
      <c r="AS426" s="125"/>
      <c r="AT426" s="122" t="e">
        <f t="shared" si="446"/>
        <v>#N/A</v>
      </c>
      <c r="AU426" s="125" t="e">
        <f t="shared" si="447"/>
        <v>#N/A</v>
      </c>
      <c r="AV426" s="126" t="str">
        <f t="shared" ca="1" si="405"/>
        <v/>
      </c>
      <c r="AW426" s="122" t="e">
        <f t="shared" ca="1" si="406"/>
        <v>#N/A</v>
      </c>
      <c r="AX426" s="127" t="e">
        <f t="shared" ca="1" si="407"/>
        <v>#N/A</v>
      </c>
      <c r="AY426" s="100" t="e">
        <f t="shared" ref="AY426:AY434" si="449">IF(S594=0,NA(),S594)</f>
        <v>#N/A</v>
      </c>
      <c r="AZ426" s="127" t="e">
        <f t="shared" si="448"/>
        <v>#N/A</v>
      </c>
      <c r="BA426" s="88"/>
      <c r="BB426" s="125"/>
      <c r="BC426" s="129"/>
      <c r="BD426" s="125"/>
      <c r="BE426" s="125"/>
      <c r="BF426" s="125"/>
      <c r="BG426" s="125"/>
      <c r="BH426" s="125"/>
      <c r="BI426" s="125"/>
      <c r="BJ426" s="125"/>
      <c r="BK426" s="125"/>
      <c r="BL426" s="90"/>
      <c r="BM426" s="90"/>
      <c r="BN426" s="90"/>
      <c r="BO426" s="90"/>
      <c r="BP426" s="90"/>
    </row>
    <row r="427" spans="1:68" s="49" customFormat="1" ht="27.75" customHeight="1" x14ac:dyDescent="0.2">
      <c r="A427" s="22">
        <f t="shared" ref="A427:A434" si="450">A426+1</f>
        <v>303</v>
      </c>
      <c r="B427" s="50"/>
      <c r="C427" s="51"/>
      <c r="D427" s="52"/>
      <c r="E427" s="53"/>
      <c r="F427" s="54"/>
      <c r="G427" s="55"/>
      <c r="H427" s="56"/>
      <c r="I427" s="304"/>
      <c r="J427" s="57"/>
      <c r="K427" s="58"/>
      <c r="L427" s="59"/>
      <c r="M427" s="58"/>
      <c r="N427" s="59"/>
      <c r="O427" s="58"/>
      <c r="P427" s="59"/>
      <c r="Q427" s="60"/>
      <c r="R427" s="315"/>
      <c r="S427" s="57"/>
      <c r="T427" s="58"/>
      <c r="U427" s="58"/>
      <c r="V427" s="60"/>
      <c r="W427" s="326"/>
      <c r="X427" s="58"/>
      <c r="Y427" s="59"/>
      <c r="Z427" s="58"/>
      <c r="AA427" s="59"/>
      <c r="AB427" s="60"/>
      <c r="AC427" s="61"/>
      <c r="AD427" s="62"/>
      <c r="AE427" s="62"/>
      <c r="AF427" s="63"/>
      <c r="AG427" s="318"/>
      <c r="AH427" s="60"/>
      <c r="AI427" s="476"/>
      <c r="AJ427" s="476"/>
      <c r="AK427" s="477"/>
      <c r="AL427" s="102"/>
      <c r="AM427" s="124" t="str">
        <f t="shared" si="444"/>
        <v xml:space="preserve"> </v>
      </c>
      <c r="AN427" s="97" t="str">
        <f t="shared" si="445"/>
        <v xml:space="preserve"> </v>
      </c>
      <c r="AO427" s="125"/>
      <c r="AP427" s="125"/>
      <c r="AQ427" s="125"/>
      <c r="AR427" s="125"/>
      <c r="AS427" s="125"/>
      <c r="AT427" s="122" t="e">
        <f t="shared" si="446"/>
        <v>#N/A</v>
      </c>
      <c r="AU427" s="125" t="e">
        <f t="shared" si="447"/>
        <v>#N/A</v>
      </c>
      <c r="AV427" s="126" t="str">
        <f t="shared" ca="1" si="405"/>
        <v/>
      </c>
      <c r="AW427" s="122" t="e">
        <f t="shared" ca="1" si="406"/>
        <v>#N/A</v>
      </c>
      <c r="AX427" s="127" t="e">
        <f t="shared" ca="1" si="407"/>
        <v>#N/A</v>
      </c>
      <c r="AY427" s="100" t="e">
        <f t="shared" si="449"/>
        <v>#N/A</v>
      </c>
      <c r="AZ427" s="127" t="e">
        <f t="shared" si="448"/>
        <v>#N/A</v>
      </c>
      <c r="BA427" s="88"/>
      <c r="BB427" s="125"/>
      <c r="BC427" s="129"/>
      <c r="BD427" s="125"/>
      <c r="BE427" s="125"/>
      <c r="BF427" s="125"/>
      <c r="BG427" s="125"/>
      <c r="BH427" s="125"/>
      <c r="BI427" s="125"/>
      <c r="BJ427" s="125"/>
      <c r="BK427" s="125"/>
      <c r="BL427" s="90"/>
      <c r="BM427" s="90"/>
      <c r="BN427" s="90"/>
      <c r="BO427" s="90"/>
      <c r="BP427" s="90"/>
    </row>
    <row r="428" spans="1:68" s="49" customFormat="1" ht="27.75" customHeight="1" x14ac:dyDescent="0.2">
      <c r="A428" s="22">
        <f t="shared" si="450"/>
        <v>304</v>
      </c>
      <c r="B428" s="50"/>
      <c r="C428" s="51"/>
      <c r="D428" s="52"/>
      <c r="E428" s="53"/>
      <c r="F428" s="54"/>
      <c r="G428" s="55"/>
      <c r="H428" s="56"/>
      <c r="I428" s="304"/>
      <c r="J428" s="57"/>
      <c r="K428" s="58"/>
      <c r="L428" s="59"/>
      <c r="M428" s="58"/>
      <c r="N428" s="59"/>
      <c r="O428" s="58"/>
      <c r="P428" s="59"/>
      <c r="Q428" s="60"/>
      <c r="R428" s="315"/>
      <c r="S428" s="57"/>
      <c r="T428" s="58"/>
      <c r="U428" s="58"/>
      <c r="V428" s="60"/>
      <c r="W428" s="326"/>
      <c r="X428" s="58"/>
      <c r="Y428" s="59"/>
      <c r="Z428" s="58"/>
      <c r="AA428" s="59"/>
      <c r="AB428" s="60"/>
      <c r="AC428" s="61"/>
      <c r="AD428" s="62"/>
      <c r="AE428" s="62"/>
      <c r="AF428" s="63"/>
      <c r="AG428" s="318"/>
      <c r="AH428" s="60"/>
      <c r="AI428" s="476"/>
      <c r="AJ428" s="476"/>
      <c r="AK428" s="477"/>
      <c r="AL428" s="102"/>
      <c r="AM428" s="124" t="str">
        <f t="shared" si="444"/>
        <v xml:space="preserve"> </v>
      </c>
      <c r="AN428" s="97" t="str">
        <f t="shared" si="445"/>
        <v xml:space="preserve"> </v>
      </c>
      <c r="AO428" s="125"/>
      <c r="AP428" s="125"/>
      <c r="AQ428" s="125"/>
      <c r="AR428" s="125"/>
      <c r="AS428" s="125"/>
      <c r="AT428" s="122" t="e">
        <f t="shared" si="446"/>
        <v>#N/A</v>
      </c>
      <c r="AU428" s="125" t="e">
        <f t="shared" si="447"/>
        <v>#N/A</v>
      </c>
      <c r="AV428" s="126" t="str">
        <f t="shared" ca="1" si="405"/>
        <v/>
      </c>
      <c r="AW428" s="122" t="e">
        <f t="shared" ca="1" si="406"/>
        <v>#N/A</v>
      </c>
      <c r="AX428" s="127" t="e">
        <f t="shared" ca="1" si="407"/>
        <v>#N/A</v>
      </c>
      <c r="AY428" s="100" t="e">
        <f t="shared" si="449"/>
        <v>#N/A</v>
      </c>
      <c r="AZ428" s="127" t="e">
        <f t="shared" si="448"/>
        <v>#N/A</v>
      </c>
      <c r="BA428" s="88"/>
      <c r="BB428" s="125"/>
      <c r="BC428" s="129"/>
      <c r="BD428" s="125"/>
      <c r="BE428" s="125"/>
      <c r="BF428" s="125"/>
      <c r="BG428" s="125"/>
      <c r="BH428" s="125"/>
      <c r="BI428" s="125"/>
      <c r="BJ428" s="125"/>
      <c r="BK428" s="125"/>
      <c r="BL428" s="90"/>
      <c r="BM428" s="90"/>
      <c r="BN428" s="90"/>
      <c r="BO428" s="90"/>
      <c r="BP428" s="90"/>
    </row>
    <row r="429" spans="1:68" s="49" customFormat="1" ht="27.75" customHeight="1" x14ac:dyDescent="0.2">
      <c r="A429" s="22">
        <f t="shared" si="450"/>
        <v>305</v>
      </c>
      <c r="B429" s="50"/>
      <c r="C429" s="51"/>
      <c r="D429" s="52"/>
      <c r="E429" s="53"/>
      <c r="F429" s="54"/>
      <c r="G429" s="55"/>
      <c r="H429" s="56"/>
      <c r="I429" s="304"/>
      <c r="J429" s="57"/>
      <c r="K429" s="58"/>
      <c r="L429" s="59"/>
      <c r="M429" s="58"/>
      <c r="N429" s="59"/>
      <c r="O429" s="58"/>
      <c r="P429" s="59"/>
      <c r="Q429" s="60"/>
      <c r="R429" s="315"/>
      <c r="S429" s="57"/>
      <c r="T429" s="58"/>
      <c r="U429" s="58"/>
      <c r="V429" s="60"/>
      <c r="W429" s="326"/>
      <c r="X429" s="58"/>
      <c r="Y429" s="59"/>
      <c r="Z429" s="58"/>
      <c r="AA429" s="59"/>
      <c r="AB429" s="60"/>
      <c r="AC429" s="61"/>
      <c r="AD429" s="62"/>
      <c r="AE429" s="62"/>
      <c r="AF429" s="63"/>
      <c r="AG429" s="318"/>
      <c r="AH429" s="60"/>
      <c r="AI429" s="476"/>
      <c r="AJ429" s="476"/>
      <c r="AK429" s="477"/>
      <c r="AL429" s="102"/>
      <c r="AM429" s="124" t="str">
        <f t="shared" si="444"/>
        <v xml:space="preserve"> </v>
      </c>
      <c r="AN429" s="97" t="str">
        <f t="shared" si="445"/>
        <v xml:space="preserve"> </v>
      </c>
      <c r="AO429" s="125"/>
      <c r="AP429" s="125"/>
      <c r="AQ429" s="125"/>
      <c r="AR429" s="125"/>
      <c r="AS429" s="125"/>
      <c r="AT429" s="122" t="e">
        <f t="shared" si="446"/>
        <v>#N/A</v>
      </c>
      <c r="AU429" s="125" t="e">
        <f t="shared" si="447"/>
        <v>#N/A</v>
      </c>
      <c r="AV429" s="126" t="str">
        <f t="shared" ca="1" si="405"/>
        <v/>
      </c>
      <c r="AW429" s="122" t="e">
        <f t="shared" ca="1" si="406"/>
        <v>#N/A</v>
      </c>
      <c r="AX429" s="127" t="e">
        <f t="shared" ca="1" si="407"/>
        <v>#N/A</v>
      </c>
      <c r="AY429" s="100" t="e">
        <f t="shared" si="449"/>
        <v>#N/A</v>
      </c>
      <c r="AZ429" s="127" t="e">
        <f t="shared" si="448"/>
        <v>#N/A</v>
      </c>
      <c r="BA429" s="88"/>
      <c r="BB429" s="125"/>
      <c r="BC429" s="129"/>
      <c r="BD429" s="125"/>
      <c r="BE429" s="125"/>
      <c r="BF429" s="125"/>
      <c r="BG429" s="125"/>
      <c r="BH429" s="125"/>
      <c r="BI429" s="125"/>
      <c r="BJ429" s="125"/>
      <c r="BK429" s="125"/>
      <c r="BL429" s="90"/>
      <c r="BM429" s="90"/>
      <c r="BN429" s="90"/>
      <c r="BO429" s="90"/>
      <c r="BP429" s="90"/>
    </row>
    <row r="430" spans="1:68" s="49" customFormat="1" ht="27.75" customHeight="1" x14ac:dyDescent="0.2">
      <c r="A430" s="22">
        <f t="shared" si="450"/>
        <v>306</v>
      </c>
      <c r="B430" s="50"/>
      <c r="C430" s="51"/>
      <c r="D430" s="52"/>
      <c r="E430" s="53"/>
      <c r="F430" s="54"/>
      <c r="G430" s="55"/>
      <c r="H430" s="56"/>
      <c r="I430" s="304"/>
      <c r="J430" s="57"/>
      <c r="K430" s="58"/>
      <c r="L430" s="59"/>
      <c r="M430" s="58"/>
      <c r="N430" s="59"/>
      <c r="O430" s="58"/>
      <c r="P430" s="59"/>
      <c r="Q430" s="60"/>
      <c r="R430" s="315"/>
      <c r="S430" s="57"/>
      <c r="T430" s="58"/>
      <c r="U430" s="58"/>
      <c r="V430" s="60"/>
      <c r="W430" s="326"/>
      <c r="X430" s="58"/>
      <c r="Y430" s="59"/>
      <c r="Z430" s="58"/>
      <c r="AA430" s="59"/>
      <c r="AB430" s="60"/>
      <c r="AC430" s="61"/>
      <c r="AD430" s="62"/>
      <c r="AE430" s="62"/>
      <c r="AF430" s="63"/>
      <c r="AG430" s="318"/>
      <c r="AH430" s="60"/>
      <c r="AI430" s="476"/>
      <c r="AJ430" s="476"/>
      <c r="AK430" s="477"/>
      <c r="AL430" s="102"/>
      <c r="AM430" s="124" t="str">
        <f t="shared" si="444"/>
        <v xml:space="preserve"> </v>
      </c>
      <c r="AN430" s="97" t="str">
        <f t="shared" si="445"/>
        <v xml:space="preserve"> </v>
      </c>
      <c r="AO430" s="125"/>
      <c r="AP430" s="125"/>
      <c r="AQ430" s="125"/>
      <c r="AR430" s="125"/>
      <c r="AS430" s="125"/>
      <c r="AT430" s="122" t="e">
        <f t="shared" si="446"/>
        <v>#N/A</v>
      </c>
      <c r="AU430" s="125" t="e">
        <f t="shared" si="447"/>
        <v>#N/A</v>
      </c>
      <c r="AV430" s="126" t="str">
        <f t="shared" ca="1" si="405"/>
        <v/>
      </c>
      <c r="AW430" s="122" t="e">
        <f t="shared" ca="1" si="406"/>
        <v>#N/A</v>
      </c>
      <c r="AX430" s="127" t="e">
        <f t="shared" ca="1" si="407"/>
        <v>#N/A</v>
      </c>
      <c r="AY430" s="100" t="e">
        <f t="shared" si="449"/>
        <v>#N/A</v>
      </c>
      <c r="AZ430" s="127" t="e">
        <f t="shared" si="448"/>
        <v>#N/A</v>
      </c>
      <c r="BA430" s="88"/>
      <c r="BB430" s="125"/>
      <c r="BC430" s="129"/>
      <c r="BD430" s="125"/>
      <c r="BE430" s="125"/>
      <c r="BF430" s="125"/>
      <c r="BG430" s="125"/>
      <c r="BH430" s="125"/>
      <c r="BI430" s="125"/>
      <c r="BJ430" s="125"/>
      <c r="BK430" s="125"/>
      <c r="BL430" s="90"/>
      <c r="BM430" s="90"/>
      <c r="BN430" s="90"/>
      <c r="BO430" s="90"/>
      <c r="BP430" s="90"/>
    </row>
    <row r="431" spans="1:68" s="49" customFormat="1" ht="27.75" customHeight="1" x14ac:dyDescent="0.2">
      <c r="A431" s="22">
        <f>A430+1</f>
        <v>307</v>
      </c>
      <c r="B431" s="50"/>
      <c r="C431" s="51"/>
      <c r="D431" s="52"/>
      <c r="E431" s="53"/>
      <c r="F431" s="54"/>
      <c r="G431" s="55"/>
      <c r="H431" s="56"/>
      <c r="I431" s="304"/>
      <c r="J431" s="57"/>
      <c r="K431" s="58"/>
      <c r="L431" s="59"/>
      <c r="M431" s="58"/>
      <c r="N431" s="59"/>
      <c r="O431" s="58"/>
      <c r="P431" s="59"/>
      <c r="Q431" s="60"/>
      <c r="R431" s="315"/>
      <c r="S431" s="57"/>
      <c r="T431" s="58"/>
      <c r="U431" s="58"/>
      <c r="V431" s="60"/>
      <c r="W431" s="326"/>
      <c r="X431" s="58"/>
      <c r="Y431" s="59"/>
      <c r="Z431" s="58"/>
      <c r="AA431" s="59"/>
      <c r="AB431" s="60"/>
      <c r="AC431" s="61"/>
      <c r="AD431" s="62"/>
      <c r="AE431" s="62"/>
      <c r="AF431" s="63"/>
      <c r="AG431" s="318"/>
      <c r="AH431" s="60"/>
      <c r="AI431" s="476"/>
      <c r="AJ431" s="476"/>
      <c r="AK431" s="477"/>
      <c r="AL431" s="102"/>
      <c r="AM431" s="124" t="str">
        <f t="shared" si="444"/>
        <v xml:space="preserve"> </v>
      </c>
      <c r="AN431" s="97" t="str">
        <f t="shared" si="445"/>
        <v xml:space="preserve"> </v>
      </c>
      <c r="AO431" s="125"/>
      <c r="AP431" s="125"/>
      <c r="AQ431" s="125"/>
      <c r="AR431" s="125"/>
      <c r="AS431" s="125"/>
      <c r="AT431" s="122" t="e">
        <f t="shared" si="446"/>
        <v>#N/A</v>
      </c>
      <c r="AU431" s="125" t="e">
        <f t="shared" si="447"/>
        <v>#N/A</v>
      </c>
      <c r="AV431" s="126" t="str">
        <f t="shared" ca="1" si="405"/>
        <v/>
      </c>
      <c r="AW431" s="122" t="e">
        <f t="shared" ca="1" si="406"/>
        <v>#N/A</v>
      </c>
      <c r="AX431" s="127" t="e">
        <f t="shared" ca="1" si="407"/>
        <v>#N/A</v>
      </c>
      <c r="AY431" s="100" t="e">
        <f t="shared" si="449"/>
        <v>#N/A</v>
      </c>
      <c r="AZ431" s="127" t="e">
        <f t="shared" si="448"/>
        <v>#N/A</v>
      </c>
      <c r="BA431" s="88"/>
      <c r="BB431" s="125"/>
      <c r="BC431" s="129"/>
      <c r="BD431" s="125"/>
      <c r="BE431" s="125"/>
      <c r="BF431" s="125"/>
      <c r="BG431" s="125"/>
      <c r="BH431" s="125"/>
      <c r="BI431" s="125"/>
      <c r="BJ431" s="125"/>
      <c r="BK431" s="125"/>
      <c r="BL431" s="90"/>
      <c r="BM431" s="90"/>
      <c r="BN431" s="90"/>
      <c r="BO431" s="90"/>
      <c r="BP431" s="90"/>
    </row>
    <row r="432" spans="1:68" s="49" customFormat="1" ht="27.75" customHeight="1" x14ac:dyDescent="0.2">
      <c r="A432" s="22">
        <f t="shared" si="450"/>
        <v>308</v>
      </c>
      <c r="B432" s="50"/>
      <c r="C432" s="51"/>
      <c r="D432" s="52"/>
      <c r="E432" s="53"/>
      <c r="F432" s="54"/>
      <c r="G432" s="55"/>
      <c r="H432" s="56"/>
      <c r="I432" s="304"/>
      <c r="J432" s="57"/>
      <c r="K432" s="58"/>
      <c r="L432" s="59"/>
      <c r="M432" s="58"/>
      <c r="N432" s="59"/>
      <c r="O432" s="58"/>
      <c r="P432" s="59"/>
      <c r="Q432" s="60"/>
      <c r="R432" s="315"/>
      <c r="S432" s="57"/>
      <c r="T432" s="58"/>
      <c r="U432" s="58"/>
      <c r="V432" s="60"/>
      <c r="W432" s="326"/>
      <c r="X432" s="58"/>
      <c r="Y432" s="59"/>
      <c r="Z432" s="58"/>
      <c r="AA432" s="59"/>
      <c r="AB432" s="60"/>
      <c r="AC432" s="61"/>
      <c r="AD432" s="62"/>
      <c r="AE432" s="62"/>
      <c r="AF432" s="63"/>
      <c r="AG432" s="318"/>
      <c r="AH432" s="60"/>
      <c r="AI432" s="476"/>
      <c r="AJ432" s="476"/>
      <c r="AK432" s="477"/>
      <c r="AL432" s="102"/>
      <c r="AM432" s="124" t="str">
        <f t="shared" si="444"/>
        <v xml:space="preserve"> </v>
      </c>
      <c r="AN432" s="97" t="str">
        <f t="shared" si="445"/>
        <v xml:space="preserve"> </v>
      </c>
      <c r="AO432" s="125"/>
      <c r="AP432" s="125"/>
      <c r="AQ432" s="125"/>
      <c r="AR432" s="125"/>
      <c r="AS432" s="125"/>
      <c r="AT432" s="122" t="e">
        <f t="shared" si="446"/>
        <v>#N/A</v>
      </c>
      <c r="AU432" s="125" t="e">
        <f t="shared" si="447"/>
        <v>#N/A</v>
      </c>
      <c r="AV432" s="126" t="str">
        <f t="shared" ca="1" si="405"/>
        <v/>
      </c>
      <c r="AW432" s="122" t="e">
        <f t="shared" ca="1" si="406"/>
        <v>#N/A</v>
      </c>
      <c r="AX432" s="127" t="e">
        <f t="shared" ca="1" si="407"/>
        <v>#N/A</v>
      </c>
      <c r="AY432" s="100" t="e">
        <f t="shared" si="449"/>
        <v>#N/A</v>
      </c>
      <c r="AZ432" s="127" t="e">
        <f t="shared" si="448"/>
        <v>#N/A</v>
      </c>
      <c r="BA432" s="88"/>
      <c r="BB432" s="125"/>
      <c r="BC432" s="129"/>
      <c r="BD432" s="125"/>
      <c r="BE432" s="125"/>
      <c r="BF432" s="125"/>
      <c r="BG432" s="125"/>
      <c r="BH432" s="125"/>
      <c r="BI432" s="125"/>
      <c r="BJ432" s="125"/>
      <c r="BK432" s="125"/>
      <c r="BL432" s="90"/>
      <c r="BM432" s="90"/>
      <c r="BN432" s="90"/>
      <c r="BO432" s="90"/>
      <c r="BP432" s="90"/>
    </row>
    <row r="433" spans="1:68" s="49" customFormat="1" ht="27.75" customHeight="1" x14ac:dyDescent="0.2">
      <c r="A433" s="22">
        <f t="shared" si="450"/>
        <v>309</v>
      </c>
      <c r="B433" s="50"/>
      <c r="C433" s="51"/>
      <c r="D433" s="52"/>
      <c r="E433" s="53"/>
      <c r="F433" s="54"/>
      <c r="G433" s="55"/>
      <c r="H433" s="56"/>
      <c r="I433" s="304"/>
      <c r="J433" s="57"/>
      <c r="K433" s="58"/>
      <c r="L433" s="59"/>
      <c r="M433" s="58"/>
      <c r="N433" s="59"/>
      <c r="O433" s="58"/>
      <c r="P433" s="59"/>
      <c r="Q433" s="60"/>
      <c r="R433" s="315"/>
      <c r="S433" s="57"/>
      <c r="T433" s="58"/>
      <c r="U433" s="58"/>
      <c r="V433" s="60"/>
      <c r="W433" s="326"/>
      <c r="X433" s="58"/>
      <c r="Y433" s="59"/>
      <c r="Z433" s="58"/>
      <c r="AA433" s="59"/>
      <c r="AB433" s="60"/>
      <c r="AC433" s="61"/>
      <c r="AD433" s="62"/>
      <c r="AE433" s="62"/>
      <c r="AF433" s="63"/>
      <c r="AG433" s="318"/>
      <c r="AH433" s="60"/>
      <c r="AI433" s="476"/>
      <c r="AJ433" s="476"/>
      <c r="AK433" s="477"/>
      <c r="AL433" s="102"/>
      <c r="AM433" s="124" t="str">
        <f t="shared" si="444"/>
        <v xml:space="preserve"> </v>
      </c>
      <c r="AN433" s="97" t="str">
        <f t="shared" si="445"/>
        <v xml:space="preserve"> </v>
      </c>
      <c r="AO433" s="125"/>
      <c r="AP433" s="125"/>
      <c r="AQ433" s="125"/>
      <c r="AR433" s="125"/>
      <c r="AS433" s="125"/>
      <c r="AT433" s="122" t="e">
        <f t="shared" si="446"/>
        <v>#N/A</v>
      </c>
      <c r="AU433" s="125" t="e">
        <f t="shared" si="447"/>
        <v>#N/A</v>
      </c>
      <c r="AV433" s="126" t="str">
        <f t="shared" ca="1" si="405"/>
        <v/>
      </c>
      <c r="AW433" s="122" t="e">
        <f t="shared" ca="1" si="406"/>
        <v>#N/A</v>
      </c>
      <c r="AX433" s="127" t="e">
        <f t="shared" ca="1" si="407"/>
        <v>#N/A</v>
      </c>
      <c r="AY433" s="100" t="e">
        <f t="shared" si="449"/>
        <v>#N/A</v>
      </c>
      <c r="AZ433" s="127" t="e">
        <f t="shared" si="448"/>
        <v>#N/A</v>
      </c>
      <c r="BA433" s="88"/>
      <c r="BB433" s="125"/>
      <c r="BC433" s="129"/>
      <c r="BD433" s="125"/>
      <c r="BE433" s="125"/>
      <c r="BF433" s="125"/>
      <c r="BG433" s="125"/>
      <c r="BH433" s="125"/>
      <c r="BI433" s="125"/>
      <c r="BJ433" s="125"/>
      <c r="BK433" s="125"/>
      <c r="BL433" s="90"/>
      <c r="BM433" s="90"/>
      <c r="BN433" s="90"/>
      <c r="BO433" s="90"/>
      <c r="BP433" s="90"/>
    </row>
    <row r="434" spans="1:68" s="49" customFormat="1" ht="27.75" customHeight="1" thickBot="1" x14ac:dyDescent="0.25">
      <c r="A434" s="23">
        <f t="shared" si="450"/>
        <v>310</v>
      </c>
      <c r="B434" s="64"/>
      <c r="C434" s="65"/>
      <c r="D434" s="66"/>
      <c r="E434" s="67"/>
      <c r="F434" s="68"/>
      <c r="G434" s="69"/>
      <c r="H434" s="70"/>
      <c r="I434" s="305"/>
      <c r="J434" s="71"/>
      <c r="K434" s="72"/>
      <c r="L434" s="73"/>
      <c r="M434" s="72"/>
      <c r="N434" s="73"/>
      <c r="O434" s="72"/>
      <c r="P434" s="73"/>
      <c r="Q434" s="74"/>
      <c r="R434" s="316"/>
      <c r="S434" s="71"/>
      <c r="T434" s="72"/>
      <c r="U434" s="72"/>
      <c r="V434" s="74"/>
      <c r="W434" s="327"/>
      <c r="X434" s="72"/>
      <c r="Y434" s="73"/>
      <c r="Z434" s="72"/>
      <c r="AA434" s="73"/>
      <c r="AB434" s="74"/>
      <c r="AC434" s="75"/>
      <c r="AD434" s="76"/>
      <c r="AE434" s="76"/>
      <c r="AF434" s="77"/>
      <c r="AG434" s="319"/>
      <c r="AH434" s="74"/>
      <c r="AI434" s="480"/>
      <c r="AJ434" s="480"/>
      <c r="AK434" s="481"/>
      <c r="AL434" s="102"/>
      <c r="AM434" s="124" t="str">
        <f t="shared" si="444"/>
        <v xml:space="preserve"> </v>
      </c>
      <c r="AN434" s="97" t="str">
        <f t="shared" si="445"/>
        <v xml:space="preserve"> </v>
      </c>
      <c r="AO434" s="125"/>
      <c r="AP434" s="125"/>
      <c r="AQ434" s="125"/>
      <c r="AR434" s="125"/>
      <c r="AS434" s="125"/>
      <c r="AT434" s="122" t="e">
        <f t="shared" si="446"/>
        <v>#N/A</v>
      </c>
      <c r="AU434" s="125" t="e">
        <f t="shared" si="447"/>
        <v>#N/A</v>
      </c>
      <c r="AV434" s="126" t="str">
        <f t="shared" ca="1" si="405"/>
        <v/>
      </c>
      <c r="AW434" s="122" t="e">
        <f t="shared" ca="1" si="406"/>
        <v>#N/A</v>
      </c>
      <c r="AX434" s="127" t="e">
        <f t="shared" ca="1" si="407"/>
        <v>#N/A</v>
      </c>
      <c r="AY434" s="100" t="e">
        <f t="shared" si="449"/>
        <v>#N/A</v>
      </c>
      <c r="AZ434" s="127" t="e">
        <f t="shared" si="448"/>
        <v>#N/A</v>
      </c>
      <c r="BA434" s="88"/>
      <c r="BB434" s="125"/>
      <c r="BC434" s="129"/>
      <c r="BD434" s="125"/>
      <c r="BE434" s="125"/>
      <c r="BF434" s="125"/>
      <c r="BG434" s="125"/>
      <c r="BH434" s="125"/>
      <c r="BI434" s="125"/>
      <c r="BJ434" s="125"/>
      <c r="BK434" s="125"/>
      <c r="BL434" s="90"/>
      <c r="BM434" s="90"/>
      <c r="BN434" s="90"/>
      <c r="BO434" s="90"/>
      <c r="BP434" s="90"/>
    </row>
    <row r="435" spans="1:68" ht="4.5" customHeight="1" thickBot="1" x14ac:dyDescent="0.25">
      <c r="A435" s="89">
        <f>AK438</f>
        <v>31</v>
      </c>
      <c r="B435" s="271"/>
      <c r="C435" s="271"/>
      <c r="D435" s="271"/>
      <c r="E435" s="271"/>
      <c r="F435" s="271"/>
      <c r="G435" s="271"/>
      <c r="H435" s="271"/>
      <c r="I435" s="271"/>
      <c r="J435" s="309"/>
      <c r="K435" s="309"/>
      <c r="L435" s="309"/>
      <c r="M435" s="309"/>
      <c r="N435" s="309"/>
      <c r="O435" s="309"/>
      <c r="P435" s="309"/>
      <c r="Q435" s="309"/>
      <c r="R435" s="309"/>
      <c r="S435" s="324"/>
      <c r="T435" s="324"/>
      <c r="U435" s="324"/>
      <c r="V435" s="324"/>
      <c r="W435" s="324"/>
      <c r="X435" s="324"/>
      <c r="Y435" s="324"/>
      <c r="Z435" s="324"/>
      <c r="AA435" s="324"/>
      <c r="AB435" s="324"/>
      <c r="AC435" s="309"/>
      <c r="AD435" s="272"/>
      <c r="AE435" s="273"/>
      <c r="AF435" s="272"/>
      <c r="AG435" s="274"/>
      <c r="AH435" s="474"/>
      <c r="AI435" s="475"/>
      <c r="AJ435" s="475"/>
      <c r="AK435" s="475"/>
      <c r="AL435" s="33"/>
      <c r="AM435" s="33"/>
      <c r="AN435" s="33"/>
      <c r="AT435" s="122" t="e">
        <f t="shared" ref="AT435:AT444" si="451">IF(ISBLANK($B607),NA(),$B607)</f>
        <v>#N/A</v>
      </c>
      <c r="AU435" s="125" t="e">
        <f t="shared" ref="AU435:AU444" si="452">IF(ISBLANK($I607),NA(),$I607)</f>
        <v>#N/A</v>
      </c>
      <c r="AV435" s="126" t="str">
        <f t="shared" ca="1" si="405"/>
        <v/>
      </c>
      <c r="AW435" s="122" t="e">
        <f t="shared" ca="1" si="406"/>
        <v>#N/A</v>
      </c>
      <c r="AX435" s="127" t="e">
        <f t="shared" ca="1" si="407"/>
        <v>#N/A</v>
      </c>
      <c r="AY435" s="100" t="e">
        <f t="shared" ref="AY435:AY444" si="453">IF(S607=0,NA(),S607)</f>
        <v>#N/A</v>
      </c>
      <c r="AZ435" s="127" t="e">
        <f>IF(V607=0,NA(),V607)</f>
        <v>#N/A</v>
      </c>
      <c r="BA435" s="88"/>
      <c r="BC435" s="129"/>
    </row>
    <row r="436" spans="1:68" ht="26.25" customHeight="1" x14ac:dyDescent="0.2">
      <c r="A436" s="180">
        <f>A422+1</f>
        <v>31</v>
      </c>
      <c r="B436" s="501"/>
      <c r="C436" s="501"/>
      <c r="D436" s="501"/>
      <c r="E436" s="502"/>
      <c r="F436" s="493" t="str">
        <f>F422</f>
        <v>TOTAL DE ESTA PÁGINA</v>
      </c>
      <c r="G436" s="494"/>
      <c r="H436" s="495"/>
      <c r="I436" s="348" t="str">
        <f t="shared" ref="I436:Q436" si="454">IF(SUM(I425:I435)=0," ",SUM(I425:I435))</f>
        <v xml:space="preserve"> </v>
      </c>
      <c r="J436" s="349" t="str">
        <f t="shared" si="454"/>
        <v xml:space="preserve"> </v>
      </c>
      <c r="K436" s="350" t="str">
        <f t="shared" si="454"/>
        <v xml:space="preserve"> </v>
      </c>
      <c r="L436" s="351" t="str">
        <f t="shared" si="454"/>
        <v xml:space="preserve"> </v>
      </c>
      <c r="M436" s="350" t="str">
        <f t="shared" si="454"/>
        <v xml:space="preserve"> </v>
      </c>
      <c r="N436" s="351" t="str">
        <f t="shared" si="454"/>
        <v xml:space="preserve"> </v>
      </c>
      <c r="O436" s="350" t="str">
        <f t="shared" si="454"/>
        <v xml:space="preserve"> </v>
      </c>
      <c r="P436" s="351" t="str">
        <f t="shared" si="454"/>
        <v xml:space="preserve"> </v>
      </c>
      <c r="Q436" s="352" t="str">
        <f t="shared" si="454"/>
        <v xml:space="preserve"> </v>
      </c>
      <c r="R436" s="353"/>
      <c r="S436" s="349" t="str">
        <f t="shared" ref="S436:AB436" si="455">IF(SUM(S425:S435)=0," ",SUM(S425:S435))</f>
        <v xml:space="preserve"> </v>
      </c>
      <c r="T436" s="350" t="str">
        <f t="shared" si="455"/>
        <v xml:space="preserve"> </v>
      </c>
      <c r="U436" s="350" t="str">
        <f t="shared" si="455"/>
        <v xml:space="preserve"> </v>
      </c>
      <c r="V436" s="350" t="str">
        <f t="shared" si="455"/>
        <v xml:space="preserve"> </v>
      </c>
      <c r="W436" s="351" t="str">
        <f t="shared" si="455"/>
        <v xml:space="preserve"> </v>
      </c>
      <c r="X436" s="350" t="str">
        <f t="shared" si="455"/>
        <v xml:space="preserve"> </v>
      </c>
      <c r="Y436" s="351" t="str">
        <f t="shared" si="455"/>
        <v xml:space="preserve"> </v>
      </c>
      <c r="Z436" s="350" t="str">
        <f t="shared" si="455"/>
        <v xml:space="preserve"> </v>
      </c>
      <c r="AA436" s="351" t="str">
        <f t="shared" si="455"/>
        <v xml:space="preserve"> </v>
      </c>
      <c r="AB436" s="352" t="str">
        <f t="shared" si="455"/>
        <v xml:space="preserve"> </v>
      </c>
      <c r="AC436" s="354" t="str">
        <f>IF(SUM(AC425:AC434)=0," ",SUM(AC425:AC434))</f>
        <v xml:space="preserve"> </v>
      </c>
      <c r="AD436" s="355" t="str">
        <f>IF(SUM(AD425:AD434)=0," ",SUM(AD425:AD434))</f>
        <v xml:space="preserve"> </v>
      </c>
      <c r="AE436" s="355" t="str">
        <f>IF(SUM(AE425:AE434)=0," ",SUM(AE425:AE434))</f>
        <v xml:space="preserve"> </v>
      </c>
      <c r="AF436" s="356" t="str">
        <f>IF(SUM(AF425:AF434)=0," ",SUM(AF425:AF434))</f>
        <v xml:space="preserve"> </v>
      </c>
      <c r="AG436" s="357" t="str">
        <f>IF(SUM(AG425:AG434)=0," ",SUM(AG425:AG434))</f>
        <v xml:space="preserve"> </v>
      </c>
      <c r="AH436" s="482" t="str">
        <f>AH422</f>
        <v>Certifico que todos los datos en esta
bitácora son fidedignos</v>
      </c>
      <c r="AI436" s="483"/>
      <c r="AJ436" s="483"/>
      <c r="AK436" s="484"/>
      <c r="AL436" s="131"/>
      <c r="AM436" s="131"/>
      <c r="AN436" s="131"/>
      <c r="AT436" s="122" t="e">
        <f t="shared" si="451"/>
        <v>#N/A</v>
      </c>
      <c r="AU436" s="125" t="e">
        <f t="shared" si="452"/>
        <v>#N/A</v>
      </c>
      <c r="AV436" s="126" t="str">
        <f t="shared" ca="1" si="405"/>
        <v/>
      </c>
      <c r="AW436" s="122" t="e">
        <f t="shared" ca="1" si="406"/>
        <v>#N/A</v>
      </c>
      <c r="AX436" s="127" t="e">
        <f t="shared" ca="1" si="407"/>
        <v>#N/A</v>
      </c>
      <c r="AY436" s="100" t="e">
        <f t="shared" si="453"/>
        <v>#N/A</v>
      </c>
      <c r="AZ436" s="127" t="e">
        <f t="shared" ref="AZ436:AZ444" si="456">IF(V608=0,NA(),V608)</f>
        <v>#N/A</v>
      </c>
      <c r="BA436" s="88"/>
      <c r="BC436" s="129"/>
    </row>
    <row r="437" spans="1:68" ht="26.25" customHeight="1" x14ac:dyDescent="0.2">
      <c r="A437" s="499"/>
      <c r="B437" s="503"/>
      <c r="C437" s="503"/>
      <c r="D437" s="503"/>
      <c r="E437" s="504"/>
      <c r="F437" s="496" t="str">
        <f>F423</f>
        <v>TOTAL PÁGINA ANTERIOR</v>
      </c>
      <c r="G437" s="497"/>
      <c r="H437" s="498"/>
      <c r="I437" s="358">
        <f>I424</f>
        <v>6.25</v>
      </c>
      <c r="J437" s="359">
        <f t="shared" ref="J437:Q437" si="457">J424</f>
        <v>6.25</v>
      </c>
      <c r="K437" s="360" t="str">
        <f t="shared" si="457"/>
        <v xml:space="preserve"> </v>
      </c>
      <c r="L437" s="361" t="str">
        <f t="shared" si="457"/>
        <v xml:space="preserve"> </v>
      </c>
      <c r="M437" s="360" t="str">
        <f t="shared" si="457"/>
        <v xml:space="preserve"> </v>
      </c>
      <c r="N437" s="361" t="str">
        <f t="shared" si="457"/>
        <v xml:space="preserve"> </v>
      </c>
      <c r="O437" s="360" t="str">
        <f t="shared" si="457"/>
        <v xml:space="preserve"> </v>
      </c>
      <c r="P437" s="361" t="str">
        <f t="shared" si="457"/>
        <v xml:space="preserve"> </v>
      </c>
      <c r="Q437" s="362" t="str">
        <f t="shared" si="457"/>
        <v xml:space="preserve"> </v>
      </c>
      <c r="R437" s="363"/>
      <c r="S437" s="359" t="str">
        <f t="shared" ref="S437:AG437" si="458">S424</f>
        <v xml:space="preserve"> </v>
      </c>
      <c r="T437" s="360">
        <f t="shared" si="458"/>
        <v>8.75</v>
      </c>
      <c r="U437" s="360">
        <f t="shared" si="458"/>
        <v>10</v>
      </c>
      <c r="V437" s="360">
        <f t="shared" si="458"/>
        <v>2.5</v>
      </c>
      <c r="W437" s="361" t="str">
        <f t="shared" si="458"/>
        <v xml:space="preserve"> </v>
      </c>
      <c r="X437" s="360" t="str">
        <f t="shared" si="458"/>
        <v xml:space="preserve"> </v>
      </c>
      <c r="Y437" s="361">
        <f t="shared" si="458"/>
        <v>2.5</v>
      </c>
      <c r="Z437" s="360" t="str">
        <f t="shared" si="458"/>
        <v xml:space="preserve"> </v>
      </c>
      <c r="AA437" s="361">
        <f t="shared" si="458"/>
        <v>3.75</v>
      </c>
      <c r="AB437" s="362" t="str">
        <f t="shared" si="458"/>
        <v xml:space="preserve"> </v>
      </c>
      <c r="AC437" s="364">
        <f t="shared" si="458"/>
        <v>9</v>
      </c>
      <c r="AD437" s="365" t="str">
        <f t="shared" si="458"/>
        <v xml:space="preserve"> </v>
      </c>
      <c r="AE437" s="365">
        <f t="shared" si="458"/>
        <v>9</v>
      </c>
      <c r="AF437" s="366" t="str">
        <f t="shared" si="458"/>
        <v xml:space="preserve"> </v>
      </c>
      <c r="AG437" s="367">
        <f t="shared" si="458"/>
        <v>11</v>
      </c>
      <c r="AH437" s="487"/>
      <c r="AI437" s="488"/>
      <c r="AJ437" s="488"/>
      <c r="AK437" s="489"/>
      <c r="AL437" s="131"/>
      <c r="AM437" s="131"/>
      <c r="AN437" s="131"/>
      <c r="AT437" s="122" t="e">
        <f t="shared" si="451"/>
        <v>#N/A</v>
      </c>
      <c r="AU437" s="125" t="e">
        <f t="shared" si="452"/>
        <v>#N/A</v>
      </c>
      <c r="AV437" s="126" t="str">
        <f t="shared" ca="1" si="405"/>
        <v/>
      </c>
      <c r="AW437" s="122" t="e">
        <f t="shared" ca="1" si="406"/>
        <v>#N/A</v>
      </c>
      <c r="AX437" s="127" t="e">
        <f t="shared" ca="1" si="407"/>
        <v>#N/A</v>
      </c>
      <c r="AY437" s="100" t="e">
        <f t="shared" si="453"/>
        <v>#N/A</v>
      </c>
      <c r="AZ437" s="127" t="e">
        <f t="shared" si="456"/>
        <v>#N/A</v>
      </c>
      <c r="BA437" s="88"/>
      <c r="BC437" s="129"/>
    </row>
    <row r="438" spans="1:68" ht="26.25" customHeight="1" thickBot="1" x14ac:dyDescent="0.25">
      <c r="A438" s="500"/>
      <c r="B438" s="505" t="str">
        <f>B424</f>
        <v>Entidad que certifica Hrs. de vuelo
TIMBRE Y FIRMA</v>
      </c>
      <c r="C438" s="505"/>
      <c r="D438" s="505"/>
      <c r="E438" s="506"/>
      <c r="F438" s="490" t="str">
        <f>F424</f>
        <v>TOTAL A LA FECHA</v>
      </c>
      <c r="G438" s="491"/>
      <c r="H438" s="492"/>
      <c r="I438" s="31">
        <f t="shared" ref="I438:Q438" si="459">IF(SUM(I436:I437)=0," ",SUM(I436:I437))</f>
        <v>6.25</v>
      </c>
      <c r="J438" s="27">
        <f t="shared" si="459"/>
        <v>6.25</v>
      </c>
      <c r="K438" s="24" t="str">
        <f t="shared" si="459"/>
        <v xml:space="preserve"> </v>
      </c>
      <c r="L438" s="25" t="str">
        <f t="shared" si="459"/>
        <v xml:space="preserve"> </v>
      </c>
      <c r="M438" s="24" t="str">
        <f t="shared" si="459"/>
        <v xml:space="preserve"> </v>
      </c>
      <c r="N438" s="25" t="str">
        <f t="shared" si="459"/>
        <v xml:space="preserve"> </v>
      </c>
      <c r="O438" s="24" t="str">
        <f t="shared" si="459"/>
        <v xml:space="preserve"> </v>
      </c>
      <c r="P438" s="25" t="str">
        <f t="shared" si="459"/>
        <v xml:space="preserve"> </v>
      </c>
      <c r="Q438" s="26" t="str">
        <f t="shared" si="459"/>
        <v xml:space="preserve"> </v>
      </c>
      <c r="R438" s="321"/>
      <c r="S438" s="27" t="str">
        <f t="shared" ref="S438:AG438" si="460">IF(SUM(S436:S437)=0," ",SUM(S436:S437))</f>
        <v xml:space="preserve"> </v>
      </c>
      <c r="T438" s="24">
        <f t="shared" si="460"/>
        <v>8.75</v>
      </c>
      <c r="U438" s="24">
        <f t="shared" si="460"/>
        <v>10</v>
      </c>
      <c r="V438" s="24">
        <f t="shared" si="460"/>
        <v>2.5</v>
      </c>
      <c r="W438" s="25" t="str">
        <f t="shared" si="460"/>
        <v xml:space="preserve"> </v>
      </c>
      <c r="X438" s="24" t="str">
        <f t="shared" si="460"/>
        <v xml:space="preserve"> </v>
      </c>
      <c r="Y438" s="25">
        <f t="shared" si="460"/>
        <v>2.5</v>
      </c>
      <c r="Z438" s="24" t="str">
        <f t="shared" si="460"/>
        <v xml:space="preserve"> </v>
      </c>
      <c r="AA438" s="25">
        <f t="shared" si="460"/>
        <v>3.75</v>
      </c>
      <c r="AB438" s="26" t="str">
        <f t="shared" si="460"/>
        <v xml:space="preserve"> </v>
      </c>
      <c r="AC438" s="323">
        <f t="shared" si="460"/>
        <v>9</v>
      </c>
      <c r="AD438" s="28" t="str">
        <f t="shared" si="460"/>
        <v xml:space="preserve"> </v>
      </c>
      <c r="AE438" s="28">
        <f t="shared" si="460"/>
        <v>9</v>
      </c>
      <c r="AF438" s="30" t="str">
        <f t="shared" si="460"/>
        <v xml:space="preserve"> </v>
      </c>
      <c r="AG438" s="32">
        <f t="shared" si="460"/>
        <v>11</v>
      </c>
      <c r="AH438" s="485" t="str">
        <f>AH424</f>
        <v>_____________________________
FIRMA PILOTO</v>
      </c>
      <c r="AI438" s="486"/>
      <c r="AJ438" s="486"/>
      <c r="AK438" s="181">
        <f>A436</f>
        <v>31</v>
      </c>
      <c r="AL438" s="132"/>
      <c r="AM438" s="132"/>
      <c r="AN438" s="132"/>
      <c r="AT438" s="122" t="e">
        <f t="shared" si="451"/>
        <v>#N/A</v>
      </c>
      <c r="AU438" s="125" t="e">
        <f t="shared" si="452"/>
        <v>#N/A</v>
      </c>
      <c r="AV438" s="126" t="str">
        <f t="shared" ca="1" si="405"/>
        <v/>
      </c>
      <c r="AW438" s="122" t="e">
        <f t="shared" ca="1" si="406"/>
        <v>#N/A</v>
      </c>
      <c r="AX438" s="127" t="e">
        <f t="shared" ca="1" si="407"/>
        <v>#N/A</v>
      </c>
      <c r="AY438" s="100" t="e">
        <f t="shared" si="453"/>
        <v>#N/A</v>
      </c>
      <c r="AZ438" s="127" t="e">
        <f t="shared" si="456"/>
        <v>#N/A</v>
      </c>
      <c r="BA438" s="88"/>
      <c r="BC438" s="129"/>
    </row>
    <row r="439" spans="1:68" s="49" customFormat="1" ht="27.75" customHeight="1" x14ac:dyDescent="0.2">
      <c r="A439" s="29">
        <f>A434+1</f>
        <v>311</v>
      </c>
      <c r="B439" s="39"/>
      <c r="C439" s="40"/>
      <c r="D439" s="41"/>
      <c r="E439" s="42"/>
      <c r="F439" s="43"/>
      <c r="G439" s="44"/>
      <c r="H439" s="45"/>
      <c r="I439" s="310"/>
      <c r="J439" s="306"/>
      <c r="K439" s="307"/>
      <c r="L439" s="308"/>
      <c r="M439" s="307"/>
      <c r="N439" s="308"/>
      <c r="O439" s="307"/>
      <c r="P439" s="308"/>
      <c r="Q439" s="167"/>
      <c r="R439" s="314"/>
      <c r="S439" s="46"/>
      <c r="T439" s="47"/>
      <c r="U439" s="47"/>
      <c r="V439" s="48"/>
      <c r="W439" s="325"/>
      <c r="X439" s="307"/>
      <c r="Y439" s="308"/>
      <c r="Z439" s="307"/>
      <c r="AA439" s="308"/>
      <c r="AB439" s="167"/>
      <c r="AC439" s="311"/>
      <c r="AD439" s="312"/>
      <c r="AE439" s="312"/>
      <c r="AF439" s="313"/>
      <c r="AG439" s="317"/>
      <c r="AH439" s="167"/>
      <c r="AI439" s="478"/>
      <c r="AJ439" s="478"/>
      <c r="AK439" s="479"/>
      <c r="AL439" s="102"/>
      <c r="AM439" s="124" t="str">
        <f t="shared" ref="AM439:AM448" si="461">IF(B439=0," ",TEXT(B439,"MMM"))</f>
        <v xml:space="preserve"> </v>
      </c>
      <c r="AN439" s="97" t="str">
        <f t="shared" ref="AN439:AN448" si="462">IF(B439=0," ",YEAR(B439))</f>
        <v xml:space="preserve"> </v>
      </c>
      <c r="AO439" s="125"/>
      <c r="AP439" s="125"/>
      <c r="AQ439" s="125"/>
      <c r="AR439" s="125"/>
      <c r="AS439" s="125"/>
      <c r="AT439" s="122" t="e">
        <f t="shared" si="451"/>
        <v>#N/A</v>
      </c>
      <c r="AU439" s="125" t="e">
        <f t="shared" si="452"/>
        <v>#N/A</v>
      </c>
      <c r="AV439" s="126" t="str">
        <f t="shared" ca="1" si="405"/>
        <v/>
      </c>
      <c r="AW439" s="122" t="e">
        <f t="shared" ca="1" si="406"/>
        <v>#N/A</v>
      </c>
      <c r="AX439" s="127" t="e">
        <f t="shared" ca="1" si="407"/>
        <v>#N/A</v>
      </c>
      <c r="AY439" s="100" t="e">
        <f t="shared" si="453"/>
        <v>#N/A</v>
      </c>
      <c r="AZ439" s="127" t="e">
        <f t="shared" si="456"/>
        <v>#N/A</v>
      </c>
      <c r="BA439" s="88"/>
      <c r="BB439" s="125"/>
      <c r="BC439" s="129"/>
      <c r="BD439" s="125"/>
      <c r="BE439" s="125"/>
      <c r="BF439" s="125"/>
      <c r="BG439" s="125"/>
      <c r="BH439" s="125"/>
      <c r="BI439" s="125"/>
      <c r="BJ439" s="125"/>
      <c r="BK439" s="125"/>
      <c r="BL439" s="90"/>
      <c r="BM439" s="90"/>
      <c r="BN439" s="90"/>
      <c r="BO439" s="90"/>
      <c r="BP439" s="90"/>
    </row>
    <row r="440" spans="1:68" s="49" customFormat="1" ht="27.75" customHeight="1" x14ac:dyDescent="0.2">
      <c r="A440" s="22">
        <f>A439+1</f>
        <v>312</v>
      </c>
      <c r="B440" s="50"/>
      <c r="C440" s="51"/>
      <c r="D440" s="52"/>
      <c r="E440" s="53"/>
      <c r="F440" s="54"/>
      <c r="G440" s="55"/>
      <c r="H440" s="56"/>
      <c r="I440" s="304"/>
      <c r="J440" s="57"/>
      <c r="K440" s="58"/>
      <c r="L440" s="59"/>
      <c r="M440" s="58"/>
      <c r="N440" s="59"/>
      <c r="O440" s="58"/>
      <c r="P440" s="59"/>
      <c r="Q440" s="60"/>
      <c r="R440" s="315"/>
      <c r="S440" s="57"/>
      <c r="T440" s="58"/>
      <c r="U440" s="58"/>
      <c r="V440" s="60"/>
      <c r="W440" s="326"/>
      <c r="X440" s="58"/>
      <c r="Y440" s="59"/>
      <c r="Z440" s="58"/>
      <c r="AA440" s="59"/>
      <c r="AB440" s="60"/>
      <c r="AC440" s="61"/>
      <c r="AD440" s="62"/>
      <c r="AE440" s="62"/>
      <c r="AF440" s="63"/>
      <c r="AG440" s="318"/>
      <c r="AH440" s="60"/>
      <c r="AI440" s="476"/>
      <c r="AJ440" s="476"/>
      <c r="AK440" s="477"/>
      <c r="AL440" s="102"/>
      <c r="AM440" s="124" t="str">
        <f t="shared" si="461"/>
        <v xml:space="preserve"> </v>
      </c>
      <c r="AN440" s="97" t="str">
        <f t="shared" si="462"/>
        <v xml:space="preserve"> </v>
      </c>
      <c r="AO440" s="125"/>
      <c r="AP440" s="125"/>
      <c r="AQ440" s="125"/>
      <c r="AR440" s="125"/>
      <c r="AS440" s="125"/>
      <c r="AT440" s="122" t="e">
        <f t="shared" si="451"/>
        <v>#N/A</v>
      </c>
      <c r="AU440" s="125" t="e">
        <f t="shared" si="452"/>
        <v>#N/A</v>
      </c>
      <c r="AV440" s="126" t="str">
        <f t="shared" ca="1" si="405"/>
        <v/>
      </c>
      <c r="AW440" s="122" t="e">
        <f t="shared" ca="1" si="406"/>
        <v>#N/A</v>
      </c>
      <c r="AX440" s="127" t="e">
        <f t="shared" ca="1" si="407"/>
        <v>#N/A</v>
      </c>
      <c r="AY440" s="100" t="e">
        <f t="shared" si="453"/>
        <v>#N/A</v>
      </c>
      <c r="AZ440" s="127" t="e">
        <f t="shared" si="456"/>
        <v>#N/A</v>
      </c>
      <c r="BA440" s="88"/>
      <c r="BB440" s="125"/>
      <c r="BC440" s="129"/>
      <c r="BD440" s="125"/>
      <c r="BE440" s="125"/>
      <c r="BF440" s="125"/>
      <c r="BG440" s="125"/>
      <c r="BH440" s="125"/>
      <c r="BI440" s="125"/>
      <c r="BJ440" s="125"/>
      <c r="BK440" s="125"/>
      <c r="BL440" s="90"/>
      <c r="BM440" s="90"/>
      <c r="BN440" s="90"/>
      <c r="BO440" s="90"/>
      <c r="BP440" s="90"/>
    </row>
    <row r="441" spans="1:68" s="49" customFormat="1" ht="27.75" customHeight="1" x14ac:dyDescent="0.2">
      <c r="A441" s="22">
        <f t="shared" ref="A441:A448" si="463">A440+1</f>
        <v>313</v>
      </c>
      <c r="B441" s="50"/>
      <c r="C441" s="51"/>
      <c r="D441" s="52"/>
      <c r="E441" s="53"/>
      <c r="F441" s="54"/>
      <c r="G441" s="55"/>
      <c r="H441" s="56"/>
      <c r="I441" s="304"/>
      <c r="J441" s="57"/>
      <c r="K441" s="58"/>
      <c r="L441" s="59"/>
      <c r="M441" s="58"/>
      <c r="N441" s="59"/>
      <c r="O441" s="58"/>
      <c r="P441" s="59"/>
      <c r="Q441" s="60"/>
      <c r="R441" s="315"/>
      <c r="S441" s="57"/>
      <c r="T441" s="58"/>
      <c r="U441" s="58"/>
      <c r="V441" s="60"/>
      <c r="W441" s="326"/>
      <c r="X441" s="58"/>
      <c r="Y441" s="59"/>
      <c r="Z441" s="58"/>
      <c r="AA441" s="59"/>
      <c r="AB441" s="60"/>
      <c r="AC441" s="61"/>
      <c r="AD441" s="62"/>
      <c r="AE441" s="62"/>
      <c r="AF441" s="63"/>
      <c r="AG441" s="318"/>
      <c r="AH441" s="60"/>
      <c r="AI441" s="476"/>
      <c r="AJ441" s="476"/>
      <c r="AK441" s="477"/>
      <c r="AL441" s="102"/>
      <c r="AM441" s="124" t="str">
        <f t="shared" si="461"/>
        <v xml:space="preserve"> </v>
      </c>
      <c r="AN441" s="97" t="str">
        <f t="shared" si="462"/>
        <v xml:space="preserve"> </v>
      </c>
      <c r="AO441" s="125"/>
      <c r="AP441" s="125"/>
      <c r="AQ441" s="125"/>
      <c r="AR441" s="125"/>
      <c r="AS441" s="125"/>
      <c r="AT441" s="122" t="e">
        <f t="shared" si="451"/>
        <v>#N/A</v>
      </c>
      <c r="AU441" s="125" t="e">
        <f t="shared" si="452"/>
        <v>#N/A</v>
      </c>
      <c r="AV441" s="126" t="str">
        <f t="shared" ca="1" si="405"/>
        <v/>
      </c>
      <c r="AW441" s="122" t="e">
        <f t="shared" ca="1" si="406"/>
        <v>#N/A</v>
      </c>
      <c r="AX441" s="127" t="e">
        <f t="shared" ca="1" si="407"/>
        <v>#N/A</v>
      </c>
      <c r="AY441" s="100" t="e">
        <f t="shared" si="453"/>
        <v>#N/A</v>
      </c>
      <c r="AZ441" s="127" t="e">
        <f t="shared" si="456"/>
        <v>#N/A</v>
      </c>
      <c r="BA441" s="88"/>
      <c r="BB441" s="125"/>
      <c r="BC441" s="129"/>
      <c r="BD441" s="125"/>
      <c r="BE441" s="125"/>
      <c r="BF441" s="125"/>
      <c r="BG441" s="125"/>
      <c r="BH441" s="125"/>
      <c r="BI441" s="125"/>
      <c r="BJ441" s="125"/>
      <c r="BK441" s="125"/>
      <c r="BL441" s="90"/>
      <c r="BM441" s="90"/>
      <c r="BN441" s="90"/>
      <c r="BO441" s="90"/>
      <c r="BP441" s="90"/>
    </row>
    <row r="442" spans="1:68" s="49" customFormat="1" ht="27.75" customHeight="1" x14ac:dyDescent="0.2">
      <c r="A442" s="22">
        <f t="shared" si="463"/>
        <v>314</v>
      </c>
      <c r="B442" s="50"/>
      <c r="C442" s="51"/>
      <c r="D442" s="52"/>
      <c r="E442" s="53"/>
      <c r="F442" s="54"/>
      <c r="G442" s="55"/>
      <c r="H442" s="56"/>
      <c r="I442" s="304"/>
      <c r="J442" s="57"/>
      <c r="K442" s="58"/>
      <c r="L442" s="59"/>
      <c r="M442" s="58"/>
      <c r="N442" s="59"/>
      <c r="O442" s="58"/>
      <c r="P442" s="59"/>
      <c r="Q442" s="60"/>
      <c r="R442" s="315"/>
      <c r="S442" s="57"/>
      <c r="T442" s="58"/>
      <c r="U442" s="58"/>
      <c r="V442" s="60"/>
      <c r="W442" s="326"/>
      <c r="X442" s="58"/>
      <c r="Y442" s="59"/>
      <c r="Z442" s="58"/>
      <c r="AA442" s="59"/>
      <c r="AB442" s="60"/>
      <c r="AC442" s="61"/>
      <c r="AD442" s="62"/>
      <c r="AE442" s="62"/>
      <c r="AF442" s="63"/>
      <c r="AG442" s="318"/>
      <c r="AH442" s="60"/>
      <c r="AI442" s="476"/>
      <c r="AJ442" s="476"/>
      <c r="AK442" s="477"/>
      <c r="AL442" s="102"/>
      <c r="AM442" s="124" t="str">
        <f t="shared" si="461"/>
        <v xml:space="preserve"> </v>
      </c>
      <c r="AN442" s="97" t="str">
        <f t="shared" si="462"/>
        <v xml:space="preserve"> </v>
      </c>
      <c r="AO442" s="125"/>
      <c r="AP442" s="125"/>
      <c r="AQ442" s="125"/>
      <c r="AR442" s="125"/>
      <c r="AS442" s="125"/>
      <c r="AT442" s="122" t="e">
        <f t="shared" si="451"/>
        <v>#N/A</v>
      </c>
      <c r="AU442" s="125" t="e">
        <f t="shared" si="452"/>
        <v>#N/A</v>
      </c>
      <c r="AV442" s="126" t="str">
        <f t="shared" ca="1" si="405"/>
        <v/>
      </c>
      <c r="AW442" s="122" t="e">
        <f t="shared" ca="1" si="406"/>
        <v>#N/A</v>
      </c>
      <c r="AX442" s="127" t="e">
        <f t="shared" ca="1" si="407"/>
        <v>#N/A</v>
      </c>
      <c r="AY442" s="100" t="e">
        <f t="shared" si="453"/>
        <v>#N/A</v>
      </c>
      <c r="AZ442" s="127" t="e">
        <f t="shared" si="456"/>
        <v>#N/A</v>
      </c>
      <c r="BA442" s="88"/>
      <c r="BB442" s="125"/>
      <c r="BC442" s="129"/>
      <c r="BD442" s="125"/>
      <c r="BE442" s="125"/>
      <c r="BF442" s="125"/>
      <c r="BG442" s="125"/>
      <c r="BH442" s="125"/>
      <c r="BI442" s="125"/>
      <c r="BJ442" s="125"/>
      <c r="BK442" s="125"/>
      <c r="BL442" s="90"/>
      <c r="BM442" s="90"/>
      <c r="BN442" s="90"/>
      <c r="BO442" s="90"/>
      <c r="BP442" s="90"/>
    </row>
    <row r="443" spans="1:68" s="49" customFormat="1" ht="27.75" customHeight="1" x14ac:dyDescent="0.2">
      <c r="A443" s="22">
        <f t="shared" si="463"/>
        <v>315</v>
      </c>
      <c r="B443" s="50"/>
      <c r="C443" s="51"/>
      <c r="D443" s="52"/>
      <c r="E443" s="53"/>
      <c r="F443" s="54"/>
      <c r="G443" s="55"/>
      <c r="H443" s="56"/>
      <c r="I443" s="304"/>
      <c r="J443" s="57"/>
      <c r="K443" s="58"/>
      <c r="L443" s="59"/>
      <c r="M443" s="58"/>
      <c r="N443" s="59"/>
      <c r="O443" s="58"/>
      <c r="P443" s="59"/>
      <c r="Q443" s="60"/>
      <c r="R443" s="315"/>
      <c r="S443" s="57"/>
      <c r="T443" s="58"/>
      <c r="U443" s="58"/>
      <c r="V443" s="60"/>
      <c r="W443" s="326"/>
      <c r="X443" s="58"/>
      <c r="Y443" s="59"/>
      <c r="Z443" s="58"/>
      <c r="AA443" s="59"/>
      <c r="AB443" s="60"/>
      <c r="AC443" s="61"/>
      <c r="AD443" s="62"/>
      <c r="AE443" s="62"/>
      <c r="AF443" s="63"/>
      <c r="AG443" s="318"/>
      <c r="AH443" s="60"/>
      <c r="AI443" s="476"/>
      <c r="AJ443" s="476"/>
      <c r="AK443" s="477"/>
      <c r="AL443" s="102"/>
      <c r="AM443" s="124" t="str">
        <f t="shared" si="461"/>
        <v xml:space="preserve"> </v>
      </c>
      <c r="AN443" s="97" t="str">
        <f t="shared" si="462"/>
        <v xml:space="preserve"> </v>
      </c>
      <c r="AO443" s="125"/>
      <c r="AP443" s="125"/>
      <c r="AQ443" s="125"/>
      <c r="AR443" s="125"/>
      <c r="AS443" s="125"/>
      <c r="AT443" s="122" t="e">
        <f t="shared" si="451"/>
        <v>#N/A</v>
      </c>
      <c r="AU443" s="125" t="e">
        <f t="shared" si="452"/>
        <v>#N/A</v>
      </c>
      <c r="AV443" s="126" t="str">
        <f t="shared" ca="1" si="405"/>
        <v/>
      </c>
      <c r="AW443" s="122" t="e">
        <f t="shared" ca="1" si="406"/>
        <v>#N/A</v>
      </c>
      <c r="AX443" s="127" t="e">
        <f t="shared" ca="1" si="407"/>
        <v>#N/A</v>
      </c>
      <c r="AY443" s="100" t="e">
        <f t="shared" si="453"/>
        <v>#N/A</v>
      </c>
      <c r="AZ443" s="127" t="e">
        <f t="shared" si="456"/>
        <v>#N/A</v>
      </c>
      <c r="BA443" s="88"/>
      <c r="BB443" s="125"/>
      <c r="BC443" s="129"/>
      <c r="BD443" s="125"/>
      <c r="BE443" s="125"/>
      <c r="BF443" s="125"/>
      <c r="BG443" s="125"/>
      <c r="BH443" s="125"/>
      <c r="BI443" s="125"/>
      <c r="BJ443" s="125"/>
      <c r="BK443" s="125"/>
      <c r="BL443" s="90"/>
      <c r="BM443" s="90"/>
      <c r="BN443" s="90"/>
      <c r="BO443" s="90"/>
      <c r="BP443" s="90"/>
    </row>
    <row r="444" spans="1:68" s="49" customFormat="1" ht="27.75" customHeight="1" x14ac:dyDescent="0.2">
      <c r="A444" s="22">
        <f t="shared" si="463"/>
        <v>316</v>
      </c>
      <c r="B444" s="50"/>
      <c r="C444" s="51"/>
      <c r="D444" s="52"/>
      <c r="E444" s="53"/>
      <c r="F444" s="54"/>
      <c r="G444" s="55"/>
      <c r="H444" s="56"/>
      <c r="I444" s="304"/>
      <c r="J444" s="57"/>
      <c r="K444" s="58"/>
      <c r="L444" s="59"/>
      <c r="M444" s="58"/>
      <c r="N444" s="59"/>
      <c r="O444" s="58"/>
      <c r="P444" s="59"/>
      <c r="Q444" s="60"/>
      <c r="R444" s="315"/>
      <c r="S444" s="57"/>
      <c r="T444" s="58"/>
      <c r="U444" s="58"/>
      <c r="V444" s="60"/>
      <c r="W444" s="326"/>
      <c r="X444" s="58"/>
      <c r="Y444" s="59"/>
      <c r="Z444" s="58"/>
      <c r="AA444" s="59"/>
      <c r="AB444" s="60"/>
      <c r="AC444" s="61"/>
      <c r="AD444" s="62"/>
      <c r="AE444" s="62"/>
      <c r="AF444" s="63"/>
      <c r="AG444" s="318"/>
      <c r="AH444" s="60"/>
      <c r="AI444" s="476"/>
      <c r="AJ444" s="476"/>
      <c r="AK444" s="477"/>
      <c r="AL444" s="102"/>
      <c r="AM444" s="124" t="str">
        <f t="shared" si="461"/>
        <v xml:space="preserve"> </v>
      </c>
      <c r="AN444" s="97" t="str">
        <f t="shared" si="462"/>
        <v xml:space="preserve"> </v>
      </c>
      <c r="AO444" s="125"/>
      <c r="AP444" s="125"/>
      <c r="AQ444" s="125"/>
      <c r="AR444" s="125"/>
      <c r="AS444" s="125"/>
      <c r="AT444" s="122" t="e">
        <f t="shared" si="451"/>
        <v>#N/A</v>
      </c>
      <c r="AU444" s="125" t="e">
        <f t="shared" si="452"/>
        <v>#N/A</v>
      </c>
      <c r="AV444" s="126" t="str">
        <f t="shared" ca="1" si="405"/>
        <v/>
      </c>
      <c r="AW444" s="122" t="e">
        <f t="shared" ca="1" si="406"/>
        <v>#N/A</v>
      </c>
      <c r="AX444" s="127" t="e">
        <f t="shared" ca="1" si="407"/>
        <v>#N/A</v>
      </c>
      <c r="AY444" s="100" t="e">
        <f t="shared" si="453"/>
        <v>#N/A</v>
      </c>
      <c r="AZ444" s="127" t="e">
        <f t="shared" si="456"/>
        <v>#N/A</v>
      </c>
      <c r="BA444" s="88"/>
      <c r="BB444" s="125"/>
      <c r="BC444" s="129"/>
      <c r="BD444" s="125"/>
      <c r="BE444" s="125"/>
      <c r="BF444" s="125"/>
      <c r="BG444" s="125"/>
      <c r="BH444" s="125"/>
      <c r="BI444" s="125"/>
      <c r="BJ444" s="125"/>
      <c r="BK444" s="125"/>
      <c r="BL444" s="90"/>
      <c r="BM444" s="90"/>
      <c r="BN444" s="90"/>
      <c r="BO444" s="90"/>
      <c r="BP444" s="90"/>
    </row>
    <row r="445" spans="1:68" s="49" customFormat="1" ht="27.75" customHeight="1" x14ac:dyDescent="0.2">
      <c r="A445" s="22">
        <f>A444+1</f>
        <v>317</v>
      </c>
      <c r="B445" s="50"/>
      <c r="C445" s="51"/>
      <c r="D445" s="52"/>
      <c r="E445" s="53"/>
      <c r="F445" s="54"/>
      <c r="G445" s="55"/>
      <c r="H445" s="56"/>
      <c r="I445" s="304"/>
      <c r="J445" s="57"/>
      <c r="K445" s="58"/>
      <c r="L445" s="59"/>
      <c r="M445" s="58"/>
      <c r="N445" s="59"/>
      <c r="O445" s="58"/>
      <c r="P445" s="59"/>
      <c r="Q445" s="60"/>
      <c r="R445" s="315"/>
      <c r="S445" s="57"/>
      <c r="T445" s="58"/>
      <c r="U445" s="58"/>
      <c r="V445" s="60"/>
      <c r="W445" s="326"/>
      <c r="X445" s="58"/>
      <c r="Y445" s="59"/>
      <c r="Z445" s="58"/>
      <c r="AA445" s="59"/>
      <c r="AB445" s="60"/>
      <c r="AC445" s="61"/>
      <c r="AD445" s="62"/>
      <c r="AE445" s="62"/>
      <c r="AF445" s="63"/>
      <c r="AG445" s="318"/>
      <c r="AH445" s="60"/>
      <c r="AI445" s="476"/>
      <c r="AJ445" s="476"/>
      <c r="AK445" s="477"/>
      <c r="AL445" s="102"/>
      <c r="AM445" s="124" t="str">
        <f t="shared" si="461"/>
        <v xml:space="preserve"> </v>
      </c>
      <c r="AN445" s="97" t="str">
        <f t="shared" si="462"/>
        <v xml:space="preserve"> </v>
      </c>
      <c r="AO445" s="125"/>
      <c r="AP445" s="125"/>
      <c r="AQ445" s="125"/>
      <c r="AR445" s="125"/>
      <c r="AS445" s="125"/>
      <c r="AT445" s="122" t="e">
        <f t="shared" ref="AT445:AT454" si="464">IF(ISBLANK($B621),NA(),$B621)</f>
        <v>#N/A</v>
      </c>
      <c r="AU445" s="125" t="e">
        <f t="shared" ref="AU445:AU454" si="465">IF(ISBLANK($I621),NA(),$I621)</f>
        <v>#N/A</v>
      </c>
      <c r="AV445" s="126" t="str">
        <f t="shared" ca="1" si="405"/>
        <v/>
      </c>
      <c r="AW445" s="122" t="e">
        <f t="shared" ca="1" si="406"/>
        <v>#N/A</v>
      </c>
      <c r="AX445" s="127" t="e">
        <f t="shared" ca="1" si="407"/>
        <v>#N/A</v>
      </c>
      <c r="AY445" s="100" t="e">
        <f>IF(S621=0,NA(),S621)</f>
        <v>#N/A</v>
      </c>
      <c r="AZ445" s="127" t="e">
        <f>IF(V621=0,NA(),V621)</f>
        <v>#N/A</v>
      </c>
      <c r="BA445" s="88"/>
      <c r="BB445" s="125"/>
      <c r="BC445" s="129"/>
      <c r="BD445" s="125"/>
      <c r="BE445" s="125"/>
      <c r="BF445" s="125"/>
      <c r="BG445" s="125"/>
      <c r="BH445" s="125"/>
      <c r="BI445" s="125"/>
      <c r="BJ445" s="125"/>
      <c r="BK445" s="125"/>
      <c r="BL445" s="90"/>
      <c r="BM445" s="90"/>
      <c r="BN445" s="90"/>
      <c r="BO445" s="90"/>
      <c r="BP445" s="90"/>
    </row>
    <row r="446" spans="1:68" s="49" customFormat="1" ht="27.75" customHeight="1" x14ac:dyDescent="0.2">
      <c r="A446" s="22">
        <f t="shared" si="463"/>
        <v>318</v>
      </c>
      <c r="B446" s="50"/>
      <c r="C446" s="51"/>
      <c r="D446" s="52"/>
      <c r="E446" s="53"/>
      <c r="F446" s="54"/>
      <c r="G446" s="55"/>
      <c r="H446" s="56"/>
      <c r="I446" s="304"/>
      <c r="J446" s="57"/>
      <c r="K446" s="58"/>
      <c r="L446" s="59"/>
      <c r="M446" s="58"/>
      <c r="N446" s="59"/>
      <c r="O446" s="58"/>
      <c r="P446" s="59"/>
      <c r="Q446" s="60"/>
      <c r="R446" s="315"/>
      <c r="S446" s="57"/>
      <c r="T446" s="58"/>
      <c r="U446" s="58"/>
      <c r="V446" s="60"/>
      <c r="W446" s="326"/>
      <c r="X446" s="58"/>
      <c r="Y446" s="59"/>
      <c r="Z446" s="58"/>
      <c r="AA446" s="59"/>
      <c r="AB446" s="60"/>
      <c r="AC446" s="61"/>
      <c r="AD446" s="62"/>
      <c r="AE446" s="62"/>
      <c r="AF446" s="63"/>
      <c r="AG446" s="318"/>
      <c r="AH446" s="60"/>
      <c r="AI446" s="476"/>
      <c r="AJ446" s="476"/>
      <c r="AK446" s="477"/>
      <c r="AL446" s="102"/>
      <c r="AM446" s="124" t="str">
        <f t="shared" si="461"/>
        <v xml:space="preserve"> </v>
      </c>
      <c r="AN446" s="97" t="str">
        <f t="shared" si="462"/>
        <v xml:space="preserve"> </v>
      </c>
      <c r="AO446" s="125"/>
      <c r="AP446" s="125"/>
      <c r="AQ446" s="125"/>
      <c r="AR446" s="125"/>
      <c r="AS446" s="125"/>
      <c r="AT446" s="122" t="e">
        <f t="shared" si="464"/>
        <v>#N/A</v>
      </c>
      <c r="AU446" s="125" t="e">
        <f t="shared" si="465"/>
        <v>#N/A</v>
      </c>
      <c r="AV446" s="126" t="str">
        <f t="shared" ca="1" si="405"/>
        <v/>
      </c>
      <c r="AW446" s="122" t="e">
        <f t="shared" ca="1" si="406"/>
        <v>#N/A</v>
      </c>
      <c r="AX446" s="127" t="e">
        <f t="shared" ca="1" si="407"/>
        <v>#N/A</v>
      </c>
      <c r="AY446" s="100" t="e">
        <f t="shared" ref="AY446:AY454" si="466">IF(S622=0,NA(),S622)</f>
        <v>#N/A</v>
      </c>
      <c r="AZ446" s="127" t="e">
        <f t="shared" ref="AZ446:AZ454" si="467">IF(V622=0,NA(),V622)</f>
        <v>#N/A</v>
      </c>
      <c r="BA446" s="88"/>
      <c r="BB446" s="125"/>
      <c r="BC446" s="129"/>
      <c r="BD446" s="125"/>
      <c r="BE446" s="125"/>
      <c r="BF446" s="125"/>
      <c r="BG446" s="125"/>
      <c r="BH446" s="125"/>
      <c r="BI446" s="125"/>
      <c r="BJ446" s="125"/>
      <c r="BK446" s="125"/>
      <c r="BL446" s="90"/>
      <c r="BM446" s="90"/>
      <c r="BN446" s="90"/>
      <c r="BO446" s="90"/>
      <c r="BP446" s="90"/>
    </row>
    <row r="447" spans="1:68" s="49" customFormat="1" ht="27.75" customHeight="1" x14ac:dyDescent="0.2">
      <c r="A447" s="22">
        <f t="shared" si="463"/>
        <v>319</v>
      </c>
      <c r="B447" s="50"/>
      <c r="C447" s="51"/>
      <c r="D447" s="52"/>
      <c r="E447" s="53"/>
      <c r="F447" s="54"/>
      <c r="G447" s="55"/>
      <c r="H447" s="56"/>
      <c r="I447" s="304"/>
      <c r="J447" s="57"/>
      <c r="K447" s="58"/>
      <c r="L447" s="59"/>
      <c r="M447" s="58"/>
      <c r="N447" s="59"/>
      <c r="O447" s="58"/>
      <c r="P447" s="59"/>
      <c r="Q447" s="60"/>
      <c r="R447" s="315"/>
      <c r="S447" s="57"/>
      <c r="T447" s="58"/>
      <c r="U447" s="58"/>
      <c r="V447" s="60"/>
      <c r="W447" s="326"/>
      <c r="X447" s="58"/>
      <c r="Y447" s="59"/>
      <c r="Z447" s="58"/>
      <c r="AA447" s="59"/>
      <c r="AB447" s="60"/>
      <c r="AC447" s="61"/>
      <c r="AD447" s="62"/>
      <c r="AE447" s="62"/>
      <c r="AF447" s="63"/>
      <c r="AG447" s="318"/>
      <c r="AH447" s="60"/>
      <c r="AI447" s="476"/>
      <c r="AJ447" s="476"/>
      <c r="AK447" s="477"/>
      <c r="AL447" s="102"/>
      <c r="AM447" s="124" t="str">
        <f t="shared" si="461"/>
        <v xml:space="preserve"> </v>
      </c>
      <c r="AN447" s="97" t="str">
        <f t="shared" si="462"/>
        <v xml:space="preserve"> </v>
      </c>
      <c r="AO447" s="125"/>
      <c r="AP447" s="125"/>
      <c r="AQ447" s="125"/>
      <c r="AR447" s="125"/>
      <c r="AS447" s="125"/>
      <c r="AT447" s="122" t="e">
        <f t="shared" si="464"/>
        <v>#N/A</v>
      </c>
      <c r="AU447" s="125" t="e">
        <f t="shared" si="465"/>
        <v>#N/A</v>
      </c>
      <c r="AV447" s="126" t="str">
        <f t="shared" ca="1" si="405"/>
        <v/>
      </c>
      <c r="AW447" s="122" t="e">
        <f t="shared" ca="1" si="406"/>
        <v>#N/A</v>
      </c>
      <c r="AX447" s="127" t="e">
        <f t="shared" ca="1" si="407"/>
        <v>#N/A</v>
      </c>
      <c r="AY447" s="100" t="e">
        <f t="shared" si="466"/>
        <v>#N/A</v>
      </c>
      <c r="AZ447" s="127" t="e">
        <f t="shared" si="467"/>
        <v>#N/A</v>
      </c>
      <c r="BA447" s="125"/>
      <c r="BB447" s="125"/>
      <c r="BC447" s="129"/>
      <c r="BD447" s="125"/>
      <c r="BE447" s="125"/>
      <c r="BF447" s="125"/>
      <c r="BG447" s="125"/>
      <c r="BH447" s="125"/>
      <c r="BI447" s="125"/>
      <c r="BJ447" s="125"/>
      <c r="BK447" s="125"/>
      <c r="BL447" s="90"/>
      <c r="BM447" s="90"/>
      <c r="BN447" s="90"/>
      <c r="BO447" s="90"/>
      <c r="BP447" s="90"/>
    </row>
    <row r="448" spans="1:68" s="49" customFormat="1" ht="27.75" customHeight="1" thickBot="1" x14ac:dyDescent="0.25">
      <c r="A448" s="23">
        <f t="shared" si="463"/>
        <v>320</v>
      </c>
      <c r="B448" s="64"/>
      <c r="C448" s="65"/>
      <c r="D448" s="66"/>
      <c r="E448" s="67"/>
      <c r="F448" s="68"/>
      <c r="G448" s="69"/>
      <c r="H448" s="70"/>
      <c r="I448" s="305"/>
      <c r="J448" s="71"/>
      <c r="K448" s="72"/>
      <c r="L448" s="73"/>
      <c r="M448" s="72"/>
      <c r="N448" s="73"/>
      <c r="O448" s="72"/>
      <c r="P448" s="73"/>
      <c r="Q448" s="74"/>
      <c r="R448" s="316"/>
      <c r="S448" s="71"/>
      <c r="T448" s="72"/>
      <c r="U448" s="72"/>
      <c r="V448" s="74"/>
      <c r="W448" s="327"/>
      <c r="X448" s="72"/>
      <c r="Y448" s="73"/>
      <c r="Z448" s="72"/>
      <c r="AA448" s="73"/>
      <c r="AB448" s="74"/>
      <c r="AC448" s="75"/>
      <c r="AD448" s="76"/>
      <c r="AE448" s="76"/>
      <c r="AF448" s="77"/>
      <c r="AG448" s="319"/>
      <c r="AH448" s="74"/>
      <c r="AI448" s="480"/>
      <c r="AJ448" s="480"/>
      <c r="AK448" s="481"/>
      <c r="AL448" s="102"/>
      <c r="AM448" s="124" t="str">
        <f t="shared" si="461"/>
        <v xml:space="preserve"> </v>
      </c>
      <c r="AN448" s="97" t="str">
        <f t="shared" si="462"/>
        <v xml:space="preserve"> </v>
      </c>
      <c r="AO448" s="125"/>
      <c r="AP448" s="125"/>
      <c r="AQ448" s="125"/>
      <c r="AR448" s="125"/>
      <c r="AS448" s="125"/>
      <c r="AT448" s="122" t="e">
        <f t="shared" si="464"/>
        <v>#N/A</v>
      </c>
      <c r="AU448" s="125" t="e">
        <f t="shared" si="465"/>
        <v>#N/A</v>
      </c>
      <c r="AV448" s="126" t="str">
        <f t="shared" ca="1" si="405"/>
        <v/>
      </c>
      <c r="AW448" s="122" t="e">
        <f t="shared" ca="1" si="406"/>
        <v>#N/A</v>
      </c>
      <c r="AX448" s="127" t="e">
        <f t="shared" ca="1" si="407"/>
        <v>#N/A</v>
      </c>
      <c r="AY448" s="100" t="e">
        <f t="shared" si="466"/>
        <v>#N/A</v>
      </c>
      <c r="AZ448" s="127" t="e">
        <f t="shared" si="467"/>
        <v>#N/A</v>
      </c>
      <c r="BA448" s="125"/>
      <c r="BB448" s="125"/>
      <c r="BC448" s="129"/>
      <c r="BD448" s="125"/>
      <c r="BE448" s="125"/>
      <c r="BF448" s="125"/>
      <c r="BG448" s="125"/>
      <c r="BH448" s="125"/>
      <c r="BI448" s="125"/>
      <c r="BJ448" s="125"/>
      <c r="BK448" s="125"/>
      <c r="BL448" s="90"/>
      <c r="BM448" s="90"/>
      <c r="BN448" s="90"/>
      <c r="BO448" s="90"/>
      <c r="BP448" s="90"/>
    </row>
    <row r="449" spans="1:68" ht="4.5" customHeight="1" thickBot="1" x14ac:dyDescent="0.25">
      <c r="A449" s="89">
        <f>AK452</f>
        <v>32</v>
      </c>
      <c r="B449" s="271"/>
      <c r="C449" s="271"/>
      <c r="D449" s="271"/>
      <c r="E449" s="271"/>
      <c r="F449" s="271"/>
      <c r="G449" s="271"/>
      <c r="H449" s="271"/>
      <c r="I449" s="271"/>
      <c r="J449" s="309"/>
      <c r="K449" s="309"/>
      <c r="L449" s="309"/>
      <c r="M449" s="309"/>
      <c r="N449" s="309"/>
      <c r="O449" s="309"/>
      <c r="P449" s="309"/>
      <c r="Q449" s="309"/>
      <c r="R449" s="309"/>
      <c r="S449" s="324"/>
      <c r="T449" s="324"/>
      <c r="U449" s="324"/>
      <c r="V449" s="324"/>
      <c r="W449" s="324"/>
      <c r="X449" s="324"/>
      <c r="Y449" s="324"/>
      <c r="Z449" s="324"/>
      <c r="AA449" s="324"/>
      <c r="AB449" s="324"/>
      <c r="AC449" s="309"/>
      <c r="AD449" s="272"/>
      <c r="AE449" s="273"/>
      <c r="AF449" s="272"/>
      <c r="AG449" s="274"/>
      <c r="AH449" s="474"/>
      <c r="AI449" s="475"/>
      <c r="AJ449" s="475"/>
      <c r="AK449" s="475"/>
      <c r="AL449" s="33"/>
      <c r="AM449" s="33"/>
      <c r="AN449" s="33"/>
      <c r="AT449" s="122" t="e">
        <f t="shared" si="464"/>
        <v>#N/A</v>
      </c>
      <c r="AU449" s="125" t="e">
        <f t="shared" si="465"/>
        <v>#N/A</v>
      </c>
      <c r="AV449" s="126" t="str">
        <f t="shared" ca="1" si="405"/>
        <v/>
      </c>
      <c r="AW449" s="122" t="e">
        <f t="shared" ca="1" si="406"/>
        <v>#N/A</v>
      </c>
      <c r="AX449" s="127" t="e">
        <f t="shared" ca="1" si="407"/>
        <v>#N/A</v>
      </c>
      <c r="AY449" s="100" t="e">
        <f t="shared" si="466"/>
        <v>#N/A</v>
      </c>
      <c r="AZ449" s="127" t="e">
        <f t="shared" si="467"/>
        <v>#N/A</v>
      </c>
      <c r="BC449" s="129"/>
    </row>
    <row r="450" spans="1:68" ht="26.25" customHeight="1" x14ac:dyDescent="0.2">
      <c r="A450" s="180">
        <f>A436+1</f>
        <v>32</v>
      </c>
      <c r="B450" s="501"/>
      <c r="C450" s="501"/>
      <c r="D450" s="501"/>
      <c r="E450" s="502"/>
      <c r="F450" s="493" t="str">
        <f>F436</f>
        <v>TOTAL DE ESTA PÁGINA</v>
      </c>
      <c r="G450" s="494"/>
      <c r="H450" s="495"/>
      <c r="I450" s="348" t="str">
        <f t="shared" ref="I450:Q450" si="468">IF(SUM(I439:I449)=0," ",SUM(I439:I449))</f>
        <v xml:space="preserve"> </v>
      </c>
      <c r="J450" s="349" t="str">
        <f t="shared" si="468"/>
        <v xml:space="preserve"> </v>
      </c>
      <c r="K450" s="350" t="str">
        <f t="shared" si="468"/>
        <v xml:space="preserve"> </v>
      </c>
      <c r="L450" s="351" t="str">
        <f t="shared" si="468"/>
        <v xml:space="preserve"> </v>
      </c>
      <c r="M450" s="350" t="str">
        <f t="shared" si="468"/>
        <v xml:space="preserve"> </v>
      </c>
      <c r="N450" s="351" t="str">
        <f t="shared" si="468"/>
        <v xml:space="preserve"> </v>
      </c>
      <c r="O450" s="350" t="str">
        <f t="shared" si="468"/>
        <v xml:space="preserve"> </v>
      </c>
      <c r="P450" s="351" t="str">
        <f t="shared" si="468"/>
        <v xml:space="preserve"> </v>
      </c>
      <c r="Q450" s="352" t="str">
        <f t="shared" si="468"/>
        <v xml:space="preserve"> </v>
      </c>
      <c r="R450" s="353"/>
      <c r="S450" s="349" t="str">
        <f t="shared" ref="S450:AB450" si="469">IF(SUM(S439:S449)=0," ",SUM(S439:S449))</f>
        <v xml:space="preserve"> </v>
      </c>
      <c r="T450" s="350" t="str">
        <f t="shared" si="469"/>
        <v xml:space="preserve"> </v>
      </c>
      <c r="U450" s="350" t="str">
        <f t="shared" si="469"/>
        <v xml:space="preserve"> </v>
      </c>
      <c r="V450" s="350" t="str">
        <f t="shared" si="469"/>
        <v xml:space="preserve"> </v>
      </c>
      <c r="W450" s="351" t="str">
        <f t="shared" si="469"/>
        <v xml:space="preserve"> </v>
      </c>
      <c r="X450" s="350" t="str">
        <f t="shared" si="469"/>
        <v xml:space="preserve"> </v>
      </c>
      <c r="Y450" s="351" t="str">
        <f t="shared" si="469"/>
        <v xml:space="preserve"> </v>
      </c>
      <c r="Z450" s="350" t="str">
        <f t="shared" si="469"/>
        <v xml:space="preserve"> </v>
      </c>
      <c r="AA450" s="351" t="str">
        <f t="shared" si="469"/>
        <v xml:space="preserve"> </v>
      </c>
      <c r="AB450" s="352" t="str">
        <f t="shared" si="469"/>
        <v xml:space="preserve"> </v>
      </c>
      <c r="AC450" s="354" t="str">
        <f>IF(SUM(AC439:AC448)=0," ",SUM(AC439:AC448))</f>
        <v xml:space="preserve"> </v>
      </c>
      <c r="AD450" s="355" t="str">
        <f>IF(SUM(AD439:AD448)=0," ",SUM(AD439:AD448))</f>
        <v xml:space="preserve"> </v>
      </c>
      <c r="AE450" s="355" t="str">
        <f>IF(SUM(AE439:AE448)=0," ",SUM(AE439:AE448))</f>
        <v xml:space="preserve"> </v>
      </c>
      <c r="AF450" s="356" t="str">
        <f>IF(SUM(AF439:AF448)=0," ",SUM(AF439:AF448))</f>
        <v xml:space="preserve"> </v>
      </c>
      <c r="AG450" s="357" t="str">
        <f>IF(SUM(AG439:AG448)=0," ",SUM(AG439:AG448))</f>
        <v xml:space="preserve"> </v>
      </c>
      <c r="AH450" s="482" t="str">
        <f>AH436</f>
        <v>Certifico que todos los datos en esta
bitácora son fidedignos</v>
      </c>
      <c r="AI450" s="483"/>
      <c r="AJ450" s="483"/>
      <c r="AK450" s="484"/>
      <c r="AL450" s="131"/>
      <c r="AM450" s="131"/>
      <c r="AN450" s="131"/>
      <c r="AT450" s="122" t="e">
        <f t="shared" si="464"/>
        <v>#N/A</v>
      </c>
      <c r="AU450" s="125" t="e">
        <f t="shared" si="465"/>
        <v>#N/A</v>
      </c>
      <c r="AV450" s="126" t="str">
        <f t="shared" ca="1" si="405"/>
        <v/>
      </c>
      <c r="AW450" s="122" t="e">
        <f t="shared" ca="1" si="406"/>
        <v>#N/A</v>
      </c>
      <c r="AX450" s="127" t="e">
        <f t="shared" ca="1" si="407"/>
        <v>#N/A</v>
      </c>
      <c r="AY450" s="100" t="e">
        <f t="shared" si="466"/>
        <v>#N/A</v>
      </c>
      <c r="AZ450" s="127" t="e">
        <f t="shared" si="467"/>
        <v>#N/A</v>
      </c>
      <c r="BA450" s="88"/>
      <c r="BC450" s="129"/>
    </row>
    <row r="451" spans="1:68" ht="26.25" customHeight="1" x14ac:dyDescent="0.2">
      <c r="A451" s="499"/>
      <c r="B451" s="503"/>
      <c r="C451" s="503"/>
      <c r="D451" s="503"/>
      <c r="E451" s="504"/>
      <c r="F451" s="496" t="str">
        <f>F437</f>
        <v>TOTAL PÁGINA ANTERIOR</v>
      </c>
      <c r="G451" s="497"/>
      <c r="H451" s="498"/>
      <c r="I451" s="358">
        <f>I438</f>
        <v>6.25</v>
      </c>
      <c r="J451" s="359">
        <f t="shared" ref="J451:Q451" si="470">J438</f>
        <v>6.25</v>
      </c>
      <c r="K451" s="360" t="str">
        <f t="shared" si="470"/>
        <v xml:space="preserve"> </v>
      </c>
      <c r="L451" s="361" t="str">
        <f t="shared" si="470"/>
        <v xml:space="preserve"> </v>
      </c>
      <c r="M451" s="360" t="str">
        <f t="shared" si="470"/>
        <v xml:space="preserve"> </v>
      </c>
      <c r="N451" s="361" t="str">
        <f t="shared" si="470"/>
        <v xml:space="preserve"> </v>
      </c>
      <c r="O451" s="360" t="str">
        <f t="shared" si="470"/>
        <v xml:space="preserve"> </v>
      </c>
      <c r="P451" s="361" t="str">
        <f t="shared" si="470"/>
        <v xml:space="preserve"> </v>
      </c>
      <c r="Q451" s="362" t="str">
        <f t="shared" si="470"/>
        <v xml:space="preserve"> </v>
      </c>
      <c r="R451" s="363"/>
      <c r="S451" s="359" t="str">
        <f t="shared" ref="S451:AG451" si="471">S438</f>
        <v xml:space="preserve"> </v>
      </c>
      <c r="T451" s="360">
        <f t="shared" si="471"/>
        <v>8.75</v>
      </c>
      <c r="U451" s="360">
        <f t="shared" si="471"/>
        <v>10</v>
      </c>
      <c r="V451" s="360">
        <f t="shared" si="471"/>
        <v>2.5</v>
      </c>
      <c r="W451" s="361" t="str">
        <f t="shared" si="471"/>
        <v xml:space="preserve"> </v>
      </c>
      <c r="X451" s="360" t="str">
        <f t="shared" si="471"/>
        <v xml:space="preserve"> </v>
      </c>
      <c r="Y451" s="361">
        <f t="shared" si="471"/>
        <v>2.5</v>
      </c>
      <c r="Z451" s="360" t="str">
        <f t="shared" si="471"/>
        <v xml:space="preserve"> </v>
      </c>
      <c r="AA451" s="361">
        <f t="shared" si="471"/>
        <v>3.75</v>
      </c>
      <c r="AB451" s="362" t="str">
        <f t="shared" si="471"/>
        <v xml:space="preserve"> </v>
      </c>
      <c r="AC451" s="364">
        <f t="shared" si="471"/>
        <v>9</v>
      </c>
      <c r="AD451" s="365" t="str">
        <f t="shared" si="471"/>
        <v xml:space="preserve"> </v>
      </c>
      <c r="AE451" s="365">
        <f t="shared" si="471"/>
        <v>9</v>
      </c>
      <c r="AF451" s="366" t="str">
        <f t="shared" si="471"/>
        <v xml:space="preserve"> </v>
      </c>
      <c r="AG451" s="367">
        <f t="shared" si="471"/>
        <v>11</v>
      </c>
      <c r="AH451" s="487"/>
      <c r="AI451" s="488"/>
      <c r="AJ451" s="488"/>
      <c r="AK451" s="489"/>
      <c r="AL451" s="131"/>
      <c r="AM451" s="131"/>
      <c r="AN451" s="131"/>
      <c r="AT451" s="122" t="e">
        <f t="shared" si="464"/>
        <v>#N/A</v>
      </c>
      <c r="AU451" s="125" t="e">
        <f t="shared" si="465"/>
        <v>#N/A</v>
      </c>
      <c r="AV451" s="126" t="str">
        <f t="shared" ca="1" si="405"/>
        <v/>
      </c>
      <c r="AW451" s="122" t="e">
        <f t="shared" ca="1" si="406"/>
        <v>#N/A</v>
      </c>
      <c r="AX451" s="127" t="e">
        <f t="shared" ca="1" si="407"/>
        <v>#N/A</v>
      </c>
      <c r="AY451" s="100" t="e">
        <f t="shared" si="466"/>
        <v>#N/A</v>
      </c>
      <c r="AZ451" s="127" t="e">
        <f t="shared" si="467"/>
        <v>#N/A</v>
      </c>
      <c r="BA451" s="88"/>
      <c r="BC451" s="129"/>
    </row>
    <row r="452" spans="1:68" ht="26.25" customHeight="1" thickBot="1" x14ac:dyDescent="0.25">
      <c r="A452" s="500"/>
      <c r="B452" s="505" t="str">
        <f>B438</f>
        <v>Entidad que certifica Hrs. de vuelo
TIMBRE Y FIRMA</v>
      </c>
      <c r="C452" s="505"/>
      <c r="D452" s="505"/>
      <c r="E452" s="506"/>
      <c r="F452" s="490" t="str">
        <f>F438</f>
        <v>TOTAL A LA FECHA</v>
      </c>
      <c r="G452" s="491"/>
      <c r="H452" s="492"/>
      <c r="I452" s="31">
        <f t="shared" ref="I452:Q452" si="472">IF(SUM(I450:I451)=0," ",SUM(I450:I451))</f>
        <v>6.25</v>
      </c>
      <c r="J452" s="27">
        <f t="shared" si="472"/>
        <v>6.25</v>
      </c>
      <c r="K452" s="24" t="str">
        <f t="shared" si="472"/>
        <v xml:space="preserve"> </v>
      </c>
      <c r="L452" s="25" t="str">
        <f t="shared" si="472"/>
        <v xml:space="preserve"> </v>
      </c>
      <c r="M452" s="24" t="str">
        <f t="shared" si="472"/>
        <v xml:space="preserve"> </v>
      </c>
      <c r="N452" s="25" t="str">
        <f t="shared" si="472"/>
        <v xml:space="preserve"> </v>
      </c>
      <c r="O452" s="24" t="str">
        <f t="shared" si="472"/>
        <v xml:space="preserve"> </v>
      </c>
      <c r="P452" s="25" t="str">
        <f t="shared" si="472"/>
        <v xml:space="preserve"> </v>
      </c>
      <c r="Q452" s="26" t="str">
        <f t="shared" si="472"/>
        <v xml:space="preserve"> </v>
      </c>
      <c r="R452" s="321"/>
      <c r="S452" s="27" t="str">
        <f t="shared" ref="S452:AG452" si="473">IF(SUM(S450:S451)=0," ",SUM(S450:S451))</f>
        <v xml:space="preserve"> </v>
      </c>
      <c r="T452" s="24">
        <f t="shared" si="473"/>
        <v>8.75</v>
      </c>
      <c r="U452" s="24">
        <f t="shared" si="473"/>
        <v>10</v>
      </c>
      <c r="V452" s="24">
        <f t="shared" si="473"/>
        <v>2.5</v>
      </c>
      <c r="W452" s="25" t="str">
        <f t="shared" si="473"/>
        <v xml:space="preserve"> </v>
      </c>
      <c r="X452" s="24" t="str">
        <f t="shared" si="473"/>
        <v xml:space="preserve"> </v>
      </c>
      <c r="Y452" s="25">
        <f t="shared" si="473"/>
        <v>2.5</v>
      </c>
      <c r="Z452" s="24" t="str">
        <f t="shared" si="473"/>
        <v xml:space="preserve"> </v>
      </c>
      <c r="AA452" s="25">
        <f t="shared" si="473"/>
        <v>3.75</v>
      </c>
      <c r="AB452" s="26" t="str">
        <f t="shared" si="473"/>
        <v xml:space="preserve"> </v>
      </c>
      <c r="AC452" s="323">
        <f t="shared" si="473"/>
        <v>9</v>
      </c>
      <c r="AD452" s="28" t="str">
        <f t="shared" si="473"/>
        <v xml:space="preserve"> </v>
      </c>
      <c r="AE452" s="28">
        <f t="shared" si="473"/>
        <v>9</v>
      </c>
      <c r="AF452" s="30" t="str">
        <f t="shared" si="473"/>
        <v xml:space="preserve"> </v>
      </c>
      <c r="AG452" s="32">
        <f t="shared" si="473"/>
        <v>11</v>
      </c>
      <c r="AH452" s="485" t="str">
        <f>AH438</f>
        <v>_____________________________
FIRMA PILOTO</v>
      </c>
      <c r="AI452" s="486"/>
      <c r="AJ452" s="486"/>
      <c r="AK452" s="181">
        <f>A450</f>
        <v>32</v>
      </c>
      <c r="AL452" s="132"/>
      <c r="AM452" s="132"/>
      <c r="AN452" s="132"/>
      <c r="AT452" s="122" t="e">
        <f t="shared" si="464"/>
        <v>#N/A</v>
      </c>
      <c r="AU452" s="125" t="e">
        <f t="shared" si="465"/>
        <v>#N/A</v>
      </c>
      <c r="AV452" s="126" t="str">
        <f t="shared" ca="1" si="405"/>
        <v/>
      </c>
      <c r="AW452" s="122" t="e">
        <f t="shared" ca="1" si="406"/>
        <v>#N/A</v>
      </c>
      <c r="AX452" s="127" t="e">
        <f t="shared" ca="1" si="407"/>
        <v>#N/A</v>
      </c>
      <c r="AY452" s="100" t="e">
        <f t="shared" si="466"/>
        <v>#N/A</v>
      </c>
      <c r="AZ452" s="127" t="e">
        <f t="shared" si="467"/>
        <v>#N/A</v>
      </c>
      <c r="BA452" s="88"/>
      <c r="BC452" s="129"/>
    </row>
    <row r="453" spans="1:68" s="49" customFormat="1" ht="27.75" customHeight="1" x14ac:dyDescent="0.2">
      <c r="A453" s="29">
        <f>A448+1</f>
        <v>321</v>
      </c>
      <c r="B453" s="39"/>
      <c r="C453" s="40"/>
      <c r="D453" s="41"/>
      <c r="E453" s="42"/>
      <c r="F453" s="43"/>
      <c r="G453" s="44"/>
      <c r="H453" s="45"/>
      <c r="I453" s="310"/>
      <c r="J453" s="306"/>
      <c r="K453" s="307"/>
      <c r="L453" s="308"/>
      <c r="M453" s="307"/>
      <c r="N453" s="308"/>
      <c r="O453" s="307"/>
      <c r="P453" s="308"/>
      <c r="Q453" s="167"/>
      <c r="R453" s="314"/>
      <c r="S453" s="46"/>
      <c r="T453" s="47"/>
      <c r="U453" s="47"/>
      <c r="V453" s="48"/>
      <c r="W453" s="325"/>
      <c r="X453" s="307"/>
      <c r="Y453" s="308"/>
      <c r="Z453" s="307"/>
      <c r="AA453" s="308"/>
      <c r="AB453" s="167"/>
      <c r="AC453" s="311"/>
      <c r="AD453" s="312"/>
      <c r="AE453" s="312"/>
      <c r="AF453" s="313"/>
      <c r="AG453" s="317"/>
      <c r="AH453" s="167"/>
      <c r="AI453" s="478"/>
      <c r="AJ453" s="478"/>
      <c r="AK453" s="479"/>
      <c r="AL453" s="102"/>
      <c r="AM453" s="124" t="str">
        <f t="shared" ref="AM453:AM462" si="474">IF(B453=0," ",TEXT(B453,"MMM"))</f>
        <v xml:space="preserve"> </v>
      </c>
      <c r="AN453" s="97" t="str">
        <f t="shared" ref="AN453:AN462" si="475">IF(B453=0," ",YEAR(B453))</f>
        <v xml:space="preserve"> </v>
      </c>
      <c r="AO453" s="125"/>
      <c r="AP453" s="125"/>
      <c r="AQ453" s="125"/>
      <c r="AR453" s="125"/>
      <c r="AS453" s="125"/>
      <c r="AT453" s="122" t="e">
        <f t="shared" si="464"/>
        <v>#N/A</v>
      </c>
      <c r="AU453" s="125" t="e">
        <f t="shared" si="465"/>
        <v>#N/A</v>
      </c>
      <c r="AV453" s="126" t="str">
        <f t="shared" ref="AV453:AV516" ca="1" si="476">IFERROR($AT$3-AT453,"")</f>
        <v/>
      </c>
      <c r="AW453" s="122" t="e">
        <f t="shared" ref="AW453:AW516" ca="1" si="477">IF(AV453&gt;730,NA(),AT453)</f>
        <v>#N/A</v>
      </c>
      <c r="AX453" s="127" t="e">
        <f t="shared" ref="AX453:AX516" ca="1" si="478">IF(AV453&gt;730,NA(),AU453)</f>
        <v>#N/A</v>
      </c>
      <c r="AY453" s="100" t="e">
        <f t="shared" si="466"/>
        <v>#N/A</v>
      </c>
      <c r="AZ453" s="127" t="e">
        <f t="shared" si="467"/>
        <v>#N/A</v>
      </c>
      <c r="BA453" s="88"/>
      <c r="BB453" s="125"/>
      <c r="BC453" s="129"/>
      <c r="BD453" s="125"/>
      <c r="BE453" s="125"/>
      <c r="BF453" s="125"/>
      <c r="BG453" s="125"/>
      <c r="BH453" s="125"/>
      <c r="BI453" s="125"/>
      <c r="BJ453" s="125"/>
      <c r="BK453" s="125"/>
      <c r="BL453" s="90"/>
      <c r="BM453" s="90"/>
      <c r="BN453" s="90"/>
      <c r="BO453" s="90"/>
      <c r="BP453" s="90"/>
    </row>
    <row r="454" spans="1:68" s="49" customFormat="1" ht="27.75" customHeight="1" x14ac:dyDescent="0.2">
      <c r="A454" s="22">
        <f>A453+1</f>
        <v>322</v>
      </c>
      <c r="B454" s="50"/>
      <c r="C454" s="51"/>
      <c r="D454" s="52"/>
      <c r="E454" s="53"/>
      <c r="F454" s="54"/>
      <c r="G454" s="55"/>
      <c r="H454" s="56"/>
      <c r="I454" s="304"/>
      <c r="J454" s="57"/>
      <c r="K454" s="58"/>
      <c r="L454" s="59"/>
      <c r="M454" s="58"/>
      <c r="N454" s="59"/>
      <c r="O454" s="58"/>
      <c r="P454" s="59"/>
      <c r="Q454" s="60"/>
      <c r="R454" s="315"/>
      <c r="S454" s="57"/>
      <c r="T454" s="58"/>
      <c r="U454" s="58"/>
      <c r="V454" s="60"/>
      <c r="W454" s="326"/>
      <c r="X454" s="58"/>
      <c r="Y454" s="59"/>
      <c r="Z454" s="58"/>
      <c r="AA454" s="59"/>
      <c r="AB454" s="60"/>
      <c r="AC454" s="61"/>
      <c r="AD454" s="62"/>
      <c r="AE454" s="62"/>
      <c r="AF454" s="63"/>
      <c r="AG454" s="318"/>
      <c r="AH454" s="60"/>
      <c r="AI454" s="476"/>
      <c r="AJ454" s="476"/>
      <c r="AK454" s="477"/>
      <c r="AL454" s="102"/>
      <c r="AM454" s="124" t="str">
        <f t="shared" si="474"/>
        <v xml:space="preserve"> </v>
      </c>
      <c r="AN454" s="97" t="str">
        <f t="shared" si="475"/>
        <v xml:space="preserve"> </v>
      </c>
      <c r="AO454" s="125"/>
      <c r="AP454" s="125"/>
      <c r="AQ454" s="125"/>
      <c r="AR454" s="125"/>
      <c r="AS454" s="125"/>
      <c r="AT454" s="122" t="e">
        <f t="shared" si="464"/>
        <v>#N/A</v>
      </c>
      <c r="AU454" s="125" t="e">
        <f t="shared" si="465"/>
        <v>#N/A</v>
      </c>
      <c r="AV454" s="126" t="str">
        <f t="shared" ca="1" si="476"/>
        <v/>
      </c>
      <c r="AW454" s="122" t="e">
        <f t="shared" ca="1" si="477"/>
        <v>#N/A</v>
      </c>
      <c r="AX454" s="127" t="e">
        <f t="shared" ca="1" si="478"/>
        <v>#N/A</v>
      </c>
      <c r="AY454" s="100" t="e">
        <f t="shared" si="466"/>
        <v>#N/A</v>
      </c>
      <c r="AZ454" s="127" t="e">
        <f t="shared" si="467"/>
        <v>#N/A</v>
      </c>
      <c r="BA454" s="88"/>
      <c r="BB454" s="125"/>
      <c r="BC454" s="129"/>
      <c r="BD454" s="125"/>
      <c r="BE454" s="125"/>
      <c r="BF454" s="125"/>
      <c r="BG454" s="125"/>
      <c r="BH454" s="125"/>
      <c r="BI454" s="125"/>
      <c r="BJ454" s="125"/>
      <c r="BK454" s="125"/>
      <c r="BL454" s="90"/>
      <c r="BM454" s="90"/>
      <c r="BN454" s="90"/>
      <c r="BO454" s="90"/>
      <c r="BP454" s="90"/>
    </row>
    <row r="455" spans="1:68" s="49" customFormat="1" ht="27.75" customHeight="1" x14ac:dyDescent="0.2">
      <c r="A455" s="22">
        <f t="shared" ref="A455:A462" si="479">A454+1</f>
        <v>323</v>
      </c>
      <c r="B455" s="50"/>
      <c r="C455" s="51"/>
      <c r="D455" s="52"/>
      <c r="E455" s="53"/>
      <c r="F455" s="54"/>
      <c r="G455" s="55"/>
      <c r="H455" s="56"/>
      <c r="I455" s="304"/>
      <c r="J455" s="57"/>
      <c r="K455" s="58"/>
      <c r="L455" s="59"/>
      <c r="M455" s="58"/>
      <c r="N455" s="59"/>
      <c r="O455" s="58"/>
      <c r="P455" s="59"/>
      <c r="Q455" s="60"/>
      <c r="R455" s="315"/>
      <c r="S455" s="57"/>
      <c r="T455" s="58"/>
      <c r="U455" s="58"/>
      <c r="V455" s="60"/>
      <c r="W455" s="326"/>
      <c r="X455" s="58"/>
      <c r="Y455" s="59"/>
      <c r="Z455" s="58"/>
      <c r="AA455" s="59"/>
      <c r="AB455" s="60"/>
      <c r="AC455" s="61"/>
      <c r="AD455" s="62"/>
      <c r="AE455" s="62"/>
      <c r="AF455" s="63"/>
      <c r="AG455" s="318"/>
      <c r="AH455" s="60"/>
      <c r="AI455" s="476"/>
      <c r="AJ455" s="476"/>
      <c r="AK455" s="477"/>
      <c r="AL455" s="102"/>
      <c r="AM455" s="124" t="str">
        <f t="shared" si="474"/>
        <v xml:space="preserve"> </v>
      </c>
      <c r="AN455" s="97" t="str">
        <f t="shared" si="475"/>
        <v xml:space="preserve"> </v>
      </c>
      <c r="AO455" s="125"/>
      <c r="AP455" s="125"/>
      <c r="AQ455" s="125"/>
      <c r="AR455" s="125"/>
      <c r="AS455" s="125"/>
      <c r="AT455" s="122" t="e">
        <f t="shared" ref="AT455:AT464" si="480">IF(ISBLANK($B635),NA(),$B635)</f>
        <v>#N/A</v>
      </c>
      <c r="AU455" s="125" t="e">
        <f t="shared" ref="AU455:AU464" si="481">IF(ISBLANK($I635),NA(),$I635)</f>
        <v>#N/A</v>
      </c>
      <c r="AV455" s="126" t="str">
        <f t="shared" ca="1" si="476"/>
        <v/>
      </c>
      <c r="AW455" s="122" t="e">
        <f t="shared" ca="1" si="477"/>
        <v>#N/A</v>
      </c>
      <c r="AX455" s="127" t="e">
        <f t="shared" ca="1" si="478"/>
        <v>#N/A</v>
      </c>
      <c r="AY455" s="100" t="e">
        <f>IF(S635=0,NA(),S635)</f>
        <v>#N/A</v>
      </c>
      <c r="AZ455" s="127" t="e">
        <f>IF(V635=0,NA(),V635)</f>
        <v>#N/A</v>
      </c>
      <c r="BA455" s="88"/>
      <c r="BB455" s="125"/>
      <c r="BC455" s="129"/>
      <c r="BD455" s="125"/>
      <c r="BE455" s="125"/>
      <c r="BF455" s="125"/>
      <c r="BG455" s="125"/>
      <c r="BH455" s="125"/>
      <c r="BI455" s="125"/>
      <c r="BJ455" s="125"/>
      <c r="BK455" s="125"/>
      <c r="BL455" s="90"/>
      <c r="BM455" s="90"/>
      <c r="BN455" s="90"/>
      <c r="BO455" s="90"/>
      <c r="BP455" s="90"/>
    </row>
    <row r="456" spans="1:68" s="49" customFormat="1" ht="27.75" customHeight="1" x14ac:dyDescent="0.2">
      <c r="A456" s="22">
        <f t="shared" si="479"/>
        <v>324</v>
      </c>
      <c r="B456" s="50"/>
      <c r="C456" s="51"/>
      <c r="D456" s="52"/>
      <c r="E456" s="53"/>
      <c r="F456" s="54"/>
      <c r="G456" s="55"/>
      <c r="H456" s="56"/>
      <c r="I456" s="304"/>
      <c r="J456" s="57"/>
      <c r="K456" s="58"/>
      <c r="L456" s="59"/>
      <c r="M456" s="58"/>
      <c r="N456" s="59"/>
      <c r="O456" s="58"/>
      <c r="P456" s="59"/>
      <c r="Q456" s="60"/>
      <c r="R456" s="315"/>
      <c r="S456" s="57"/>
      <c r="T456" s="58"/>
      <c r="U456" s="58"/>
      <c r="V456" s="60"/>
      <c r="W456" s="326"/>
      <c r="X456" s="58"/>
      <c r="Y456" s="59"/>
      <c r="Z456" s="58"/>
      <c r="AA456" s="59"/>
      <c r="AB456" s="60"/>
      <c r="AC456" s="61"/>
      <c r="AD456" s="62"/>
      <c r="AE456" s="62"/>
      <c r="AF456" s="63"/>
      <c r="AG456" s="318"/>
      <c r="AH456" s="60"/>
      <c r="AI456" s="476"/>
      <c r="AJ456" s="476"/>
      <c r="AK456" s="477"/>
      <c r="AL456" s="102"/>
      <c r="AM456" s="124" t="str">
        <f t="shared" si="474"/>
        <v xml:space="preserve"> </v>
      </c>
      <c r="AN456" s="97" t="str">
        <f t="shared" si="475"/>
        <v xml:space="preserve"> </v>
      </c>
      <c r="AO456" s="125"/>
      <c r="AP456" s="125"/>
      <c r="AQ456" s="125"/>
      <c r="AR456" s="125"/>
      <c r="AS456" s="125"/>
      <c r="AT456" s="122" t="e">
        <f t="shared" si="480"/>
        <v>#N/A</v>
      </c>
      <c r="AU456" s="125" t="e">
        <f t="shared" si="481"/>
        <v>#N/A</v>
      </c>
      <c r="AV456" s="126" t="str">
        <f t="shared" ca="1" si="476"/>
        <v/>
      </c>
      <c r="AW456" s="122" t="e">
        <f t="shared" ca="1" si="477"/>
        <v>#N/A</v>
      </c>
      <c r="AX456" s="127" t="e">
        <f t="shared" ca="1" si="478"/>
        <v>#N/A</v>
      </c>
      <c r="AY456" s="100" t="e">
        <f t="shared" ref="AY456:AY464" si="482">IF(S636=0,NA(),S636)</f>
        <v>#N/A</v>
      </c>
      <c r="AZ456" s="127" t="e">
        <f t="shared" ref="AZ456:AZ464" si="483">IF(V636=0,NA(),V636)</f>
        <v>#N/A</v>
      </c>
      <c r="BA456" s="88"/>
      <c r="BB456" s="125"/>
      <c r="BC456" s="129"/>
      <c r="BD456" s="125"/>
      <c r="BE456" s="125"/>
      <c r="BF456" s="125"/>
      <c r="BG456" s="125"/>
      <c r="BH456" s="125"/>
      <c r="BI456" s="125"/>
      <c r="BJ456" s="125"/>
      <c r="BK456" s="125"/>
      <c r="BL456" s="90"/>
      <c r="BM456" s="90"/>
      <c r="BN456" s="90"/>
      <c r="BO456" s="90"/>
      <c r="BP456" s="90"/>
    </row>
    <row r="457" spans="1:68" s="49" customFormat="1" ht="27.75" customHeight="1" x14ac:dyDescent="0.2">
      <c r="A457" s="22">
        <f t="shared" si="479"/>
        <v>325</v>
      </c>
      <c r="B457" s="50"/>
      <c r="C457" s="51"/>
      <c r="D457" s="52"/>
      <c r="E457" s="53"/>
      <c r="F457" s="54"/>
      <c r="G457" s="55"/>
      <c r="H457" s="56"/>
      <c r="I457" s="304"/>
      <c r="J457" s="57"/>
      <c r="K457" s="58"/>
      <c r="L457" s="59"/>
      <c r="M457" s="58"/>
      <c r="N457" s="59"/>
      <c r="O457" s="58"/>
      <c r="P457" s="59"/>
      <c r="Q457" s="60"/>
      <c r="R457" s="315"/>
      <c r="S457" s="57"/>
      <c r="T457" s="58"/>
      <c r="U457" s="58"/>
      <c r="V457" s="60"/>
      <c r="W457" s="326"/>
      <c r="X457" s="58"/>
      <c r="Y457" s="59"/>
      <c r="Z457" s="58"/>
      <c r="AA457" s="59"/>
      <c r="AB457" s="60"/>
      <c r="AC457" s="61"/>
      <c r="AD457" s="62"/>
      <c r="AE457" s="62"/>
      <c r="AF457" s="63"/>
      <c r="AG457" s="318"/>
      <c r="AH457" s="60"/>
      <c r="AI457" s="476"/>
      <c r="AJ457" s="476"/>
      <c r="AK457" s="477"/>
      <c r="AL457" s="102"/>
      <c r="AM457" s="124" t="str">
        <f t="shared" si="474"/>
        <v xml:space="preserve"> </v>
      </c>
      <c r="AN457" s="97" t="str">
        <f t="shared" si="475"/>
        <v xml:space="preserve"> </v>
      </c>
      <c r="AO457" s="125"/>
      <c r="AP457" s="125"/>
      <c r="AQ457" s="125"/>
      <c r="AR457" s="125"/>
      <c r="AS457" s="125"/>
      <c r="AT457" s="122" t="e">
        <f t="shared" si="480"/>
        <v>#N/A</v>
      </c>
      <c r="AU457" s="125" t="e">
        <f t="shared" si="481"/>
        <v>#N/A</v>
      </c>
      <c r="AV457" s="126" t="str">
        <f t="shared" ca="1" si="476"/>
        <v/>
      </c>
      <c r="AW457" s="122" t="e">
        <f t="shared" ca="1" si="477"/>
        <v>#N/A</v>
      </c>
      <c r="AX457" s="127" t="e">
        <f t="shared" ca="1" si="478"/>
        <v>#N/A</v>
      </c>
      <c r="AY457" s="100" t="e">
        <f t="shared" si="482"/>
        <v>#N/A</v>
      </c>
      <c r="AZ457" s="127" t="e">
        <f t="shared" si="483"/>
        <v>#N/A</v>
      </c>
      <c r="BA457" s="88"/>
      <c r="BB457" s="125"/>
      <c r="BC457" s="129"/>
      <c r="BD457" s="125"/>
      <c r="BE457" s="125"/>
      <c r="BF457" s="125"/>
      <c r="BG457" s="125"/>
      <c r="BH457" s="125"/>
      <c r="BI457" s="125"/>
      <c r="BJ457" s="125"/>
      <c r="BK457" s="125"/>
      <c r="BL457" s="90"/>
      <c r="BM457" s="90"/>
      <c r="BN457" s="90"/>
      <c r="BO457" s="90"/>
      <c r="BP457" s="90"/>
    </row>
    <row r="458" spans="1:68" s="49" customFormat="1" ht="27.75" customHeight="1" x14ac:dyDescent="0.2">
      <c r="A458" s="22">
        <f t="shared" si="479"/>
        <v>326</v>
      </c>
      <c r="B458" s="50"/>
      <c r="C458" s="51"/>
      <c r="D458" s="52"/>
      <c r="E458" s="53"/>
      <c r="F458" s="54"/>
      <c r="G458" s="55"/>
      <c r="H458" s="56"/>
      <c r="I458" s="304"/>
      <c r="J458" s="57"/>
      <c r="K458" s="58"/>
      <c r="L458" s="59"/>
      <c r="M458" s="58"/>
      <c r="N458" s="59"/>
      <c r="O458" s="58"/>
      <c r="P458" s="59"/>
      <c r="Q458" s="60"/>
      <c r="R458" s="315"/>
      <c r="S458" s="57"/>
      <c r="T458" s="58"/>
      <c r="U458" s="58"/>
      <c r="V458" s="60"/>
      <c r="W458" s="326"/>
      <c r="X458" s="58"/>
      <c r="Y458" s="59"/>
      <c r="Z458" s="58"/>
      <c r="AA458" s="59"/>
      <c r="AB458" s="60"/>
      <c r="AC458" s="61"/>
      <c r="AD458" s="62"/>
      <c r="AE458" s="62"/>
      <c r="AF458" s="63"/>
      <c r="AG458" s="318"/>
      <c r="AH458" s="60"/>
      <c r="AI458" s="476"/>
      <c r="AJ458" s="476"/>
      <c r="AK458" s="477"/>
      <c r="AL458" s="102"/>
      <c r="AM458" s="124" t="str">
        <f t="shared" si="474"/>
        <v xml:space="preserve"> </v>
      </c>
      <c r="AN458" s="97" t="str">
        <f t="shared" si="475"/>
        <v xml:space="preserve"> </v>
      </c>
      <c r="AO458" s="125"/>
      <c r="AP458" s="125"/>
      <c r="AQ458" s="125"/>
      <c r="AR458" s="125"/>
      <c r="AS458" s="125"/>
      <c r="AT458" s="122" t="e">
        <f t="shared" si="480"/>
        <v>#N/A</v>
      </c>
      <c r="AU458" s="125" t="e">
        <f t="shared" si="481"/>
        <v>#N/A</v>
      </c>
      <c r="AV458" s="126" t="str">
        <f t="shared" ca="1" si="476"/>
        <v/>
      </c>
      <c r="AW458" s="122" t="e">
        <f t="shared" ca="1" si="477"/>
        <v>#N/A</v>
      </c>
      <c r="AX458" s="127" t="e">
        <f t="shared" ca="1" si="478"/>
        <v>#N/A</v>
      </c>
      <c r="AY458" s="100" t="e">
        <f t="shared" si="482"/>
        <v>#N/A</v>
      </c>
      <c r="AZ458" s="127" t="e">
        <f t="shared" si="483"/>
        <v>#N/A</v>
      </c>
      <c r="BA458" s="88"/>
      <c r="BB458" s="125"/>
      <c r="BC458" s="129"/>
      <c r="BD458" s="125"/>
      <c r="BE458" s="125"/>
      <c r="BF458" s="125"/>
      <c r="BG458" s="125"/>
      <c r="BH458" s="125"/>
      <c r="BI458" s="125"/>
      <c r="BJ458" s="125"/>
      <c r="BK458" s="125"/>
      <c r="BL458" s="90"/>
      <c r="BM458" s="90"/>
      <c r="BN458" s="90"/>
      <c r="BO458" s="90"/>
      <c r="BP458" s="90"/>
    </row>
    <row r="459" spans="1:68" s="49" customFormat="1" ht="27.75" customHeight="1" x14ac:dyDescent="0.2">
      <c r="A459" s="22">
        <f>A458+1</f>
        <v>327</v>
      </c>
      <c r="B459" s="50"/>
      <c r="C459" s="51"/>
      <c r="D459" s="52"/>
      <c r="E459" s="53"/>
      <c r="F459" s="54"/>
      <c r="G459" s="55"/>
      <c r="H459" s="56"/>
      <c r="I459" s="304"/>
      <c r="J459" s="57"/>
      <c r="K459" s="58"/>
      <c r="L459" s="59"/>
      <c r="M459" s="58"/>
      <c r="N459" s="59"/>
      <c r="O459" s="58"/>
      <c r="P459" s="59"/>
      <c r="Q459" s="60"/>
      <c r="R459" s="315"/>
      <c r="S459" s="57"/>
      <c r="T459" s="58"/>
      <c r="U459" s="58"/>
      <c r="V459" s="60"/>
      <c r="W459" s="326"/>
      <c r="X459" s="58"/>
      <c r="Y459" s="59"/>
      <c r="Z459" s="58"/>
      <c r="AA459" s="59"/>
      <c r="AB459" s="60"/>
      <c r="AC459" s="61"/>
      <c r="AD459" s="62"/>
      <c r="AE459" s="62"/>
      <c r="AF459" s="63"/>
      <c r="AG459" s="318"/>
      <c r="AH459" s="60"/>
      <c r="AI459" s="476"/>
      <c r="AJ459" s="476"/>
      <c r="AK459" s="477"/>
      <c r="AL459" s="102"/>
      <c r="AM459" s="124" t="str">
        <f t="shared" si="474"/>
        <v xml:space="preserve"> </v>
      </c>
      <c r="AN459" s="97" t="str">
        <f t="shared" si="475"/>
        <v xml:space="preserve"> </v>
      </c>
      <c r="AO459" s="125"/>
      <c r="AP459" s="125"/>
      <c r="AQ459" s="125"/>
      <c r="AR459" s="125"/>
      <c r="AS459" s="125"/>
      <c r="AT459" s="122" t="e">
        <f t="shared" si="480"/>
        <v>#N/A</v>
      </c>
      <c r="AU459" s="125" t="e">
        <f t="shared" si="481"/>
        <v>#N/A</v>
      </c>
      <c r="AV459" s="126" t="str">
        <f t="shared" ca="1" si="476"/>
        <v/>
      </c>
      <c r="AW459" s="122" t="e">
        <f t="shared" ca="1" si="477"/>
        <v>#N/A</v>
      </c>
      <c r="AX459" s="127" t="e">
        <f t="shared" ca="1" si="478"/>
        <v>#N/A</v>
      </c>
      <c r="AY459" s="100" t="e">
        <f t="shared" si="482"/>
        <v>#N/A</v>
      </c>
      <c r="AZ459" s="127" t="e">
        <f t="shared" si="483"/>
        <v>#N/A</v>
      </c>
      <c r="BA459" s="88"/>
      <c r="BB459" s="125"/>
      <c r="BC459" s="129"/>
      <c r="BD459" s="125"/>
      <c r="BE459" s="125"/>
      <c r="BF459" s="125"/>
      <c r="BG459" s="125"/>
      <c r="BH459" s="125"/>
      <c r="BI459" s="125"/>
      <c r="BJ459" s="125"/>
      <c r="BK459" s="125"/>
      <c r="BL459" s="90"/>
      <c r="BM459" s="90"/>
      <c r="BN459" s="90"/>
      <c r="BO459" s="90"/>
      <c r="BP459" s="90"/>
    </row>
    <row r="460" spans="1:68" s="49" customFormat="1" ht="27.75" customHeight="1" x14ac:dyDescent="0.2">
      <c r="A460" s="22">
        <f t="shared" si="479"/>
        <v>328</v>
      </c>
      <c r="B460" s="50"/>
      <c r="C460" s="51"/>
      <c r="D460" s="52"/>
      <c r="E460" s="53"/>
      <c r="F460" s="54"/>
      <c r="G460" s="55"/>
      <c r="H460" s="56"/>
      <c r="I460" s="304"/>
      <c r="J460" s="57"/>
      <c r="K460" s="58"/>
      <c r="L460" s="59"/>
      <c r="M460" s="58"/>
      <c r="N460" s="59"/>
      <c r="O460" s="58"/>
      <c r="P460" s="59"/>
      <c r="Q460" s="60"/>
      <c r="R460" s="315"/>
      <c r="S460" s="57"/>
      <c r="T460" s="58"/>
      <c r="U460" s="58"/>
      <c r="V460" s="60"/>
      <c r="W460" s="326"/>
      <c r="X460" s="58"/>
      <c r="Y460" s="59"/>
      <c r="Z460" s="58"/>
      <c r="AA460" s="59"/>
      <c r="AB460" s="60"/>
      <c r="AC460" s="61"/>
      <c r="AD460" s="62"/>
      <c r="AE460" s="62"/>
      <c r="AF460" s="63"/>
      <c r="AG460" s="318"/>
      <c r="AH460" s="60"/>
      <c r="AI460" s="476"/>
      <c r="AJ460" s="476"/>
      <c r="AK460" s="477"/>
      <c r="AL460" s="102"/>
      <c r="AM460" s="124" t="str">
        <f t="shared" si="474"/>
        <v xml:space="preserve"> </v>
      </c>
      <c r="AN460" s="97" t="str">
        <f t="shared" si="475"/>
        <v xml:space="preserve"> </v>
      </c>
      <c r="AO460" s="125"/>
      <c r="AP460" s="125"/>
      <c r="AQ460" s="125"/>
      <c r="AR460" s="125"/>
      <c r="AS460" s="125"/>
      <c r="AT460" s="122" t="e">
        <f t="shared" si="480"/>
        <v>#N/A</v>
      </c>
      <c r="AU460" s="125" t="e">
        <f t="shared" si="481"/>
        <v>#N/A</v>
      </c>
      <c r="AV460" s="126" t="str">
        <f t="shared" ca="1" si="476"/>
        <v/>
      </c>
      <c r="AW460" s="122" t="e">
        <f t="shared" ca="1" si="477"/>
        <v>#N/A</v>
      </c>
      <c r="AX460" s="127" t="e">
        <f t="shared" ca="1" si="478"/>
        <v>#N/A</v>
      </c>
      <c r="AY460" s="100" t="e">
        <f t="shared" si="482"/>
        <v>#N/A</v>
      </c>
      <c r="AZ460" s="127" t="e">
        <f t="shared" si="483"/>
        <v>#N/A</v>
      </c>
      <c r="BA460" s="88"/>
      <c r="BB460" s="125"/>
      <c r="BC460" s="129"/>
      <c r="BD460" s="125"/>
      <c r="BE460" s="125"/>
      <c r="BF460" s="125"/>
      <c r="BG460" s="125"/>
      <c r="BH460" s="125"/>
      <c r="BI460" s="125"/>
      <c r="BJ460" s="125"/>
      <c r="BK460" s="125"/>
      <c r="BL460" s="90"/>
      <c r="BM460" s="90"/>
      <c r="BN460" s="90"/>
      <c r="BO460" s="90"/>
      <c r="BP460" s="90"/>
    </row>
    <row r="461" spans="1:68" s="49" customFormat="1" ht="27.75" customHeight="1" x14ac:dyDescent="0.2">
      <c r="A461" s="22">
        <f t="shared" si="479"/>
        <v>329</v>
      </c>
      <c r="B461" s="50"/>
      <c r="C461" s="51"/>
      <c r="D461" s="52"/>
      <c r="E461" s="53"/>
      <c r="F461" s="54"/>
      <c r="G461" s="55"/>
      <c r="H461" s="56"/>
      <c r="I461" s="304"/>
      <c r="J461" s="57"/>
      <c r="K461" s="58"/>
      <c r="L461" s="59"/>
      <c r="M461" s="58"/>
      <c r="N461" s="59"/>
      <c r="O461" s="58"/>
      <c r="P461" s="59"/>
      <c r="Q461" s="60"/>
      <c r="R461" s="315"/>
      <c r="S461" s="57"/>
      <c r="T461" s="58"/>
      <c r="U461" s="58"/>
      <c r="V461" s="60"/>
      <c r="W461" s="326"/>
      <c r="X461" s="58"/>
      <c r="Y461" s="59"/>
      <c r="Z461" s="58"/>
      <c r="AA461" s="59"/>
      <c r="AB461" s="60"/>
      <c r="AC461" s="61"/>
      <c r="AD461" s="62"/>
      <c r="AE461" s="62"/>
      <c r="AF461" s="63"/>
      <c r="AG461" s="318"/>
      <c r="AH461" s="60"/>
      <c r="AI461" s="476"/>
      <c r="AJ461" s="476"/>
      <c r="AK461" s="477"/>
      <c r="AL461" s="102"/>
      <c r="AM461" s="124" t="str">
        <f t="shared" si="474"/>
        <v xml:space="preserve"> </v>
      </c>
      <c r="AN461" s="97" t="str">
        <f t="shared" si="475"/>
        <v xml:space="preserve"> </v>
      </c>
      <c r="AO461" s="125"/>
      <c r="AP461" s="125"/>
      <c r="AQ461" s="125"/>
      <c r="AR461" s="125"/>
      <c r="AS461" s="125"/>
      <c r="AT461" s="122" t="e">
        <f t="shared" si="480"/>
        <v>#N/A</v>
      </c>
      <c r="AU461" s="125" t="e">
        <f t="shared" si="481"/>
        <v>#N/A</v>
      </c>
      <c r="AV461" s="126" t="str">
        <f t="shared" ca="1" si="476"/>
        <v/>
      </c>
      <c r="AW461" s="122" t="e">
        <f t="shared" ca="1" si="477"/>
        <v>#N/A</v>
      </c>
      <c r="AX461" s="127" t="e">
        <f t="shared" ca="1" si="478"/>
        <v>#N/A</v>
      </c>
      <c r="AY461" s="100" t="e">
        <f t="shared" si="482"/>
        <v>#N/A</v>
      </c>
      <c r="AZ461" s="127" t="e">
        <f t="shared" si="483"/>
        <v>#N/A</v>
      </c>
      <c r="BA461" s="125"/>
      <c r="BB461" s="125"/>
      <c r="BC461" s="129"/>
      <c r="BD461" s="125"/>
      <c r="BE461" s="125"/>
      <c r="BF461" s="125"/>
      <c r="BG461" s="125"/>
      <c r="BH461" s="125"/>
      <c r="BI461" s="125"/>
      <c r="BJ461" s="125"/>
      <c r="BK461" s="125"/>
      <c r="BL461" s="90"/>
      <c r="BM461" s="90"/>
      <c r="BN461" s="90"/>
      <c r="BO461" s="90"/>
      <c r="BP461" s="90"/>
    </row>
    <row r="462" spans="1:68" s="49" customFormat="1" ht="27.75" customHeight="1" thickBot="1" x14ac:dyDescent="0.25">
      <c r="A462" s="23">
        <f t="shared" si="479"/>
        <v>330</v>
      </c>
      <c r="B462" s="64"/>
      <c r="C462" s="65"/>
      <c r="D462" s="66"/>
      <c r="E462" s="67"/>
      <c r="F462" s="68"/>
      <c r="G462" s="69"/>
      <c r="H462" s="70"/>
      <c r="I462" s="305"/>
      <c r="J462" s="71"/>
      <c r="K462" s="72"/>
      <c r="L462" s="73"/>
      <c r="M462" s="72"/>
      <c r="N462" s="73"/>
      <c r="O462" s="72"/>
      <c r="P462" s="73"/>
      <c r="Q462" s="74"/>
      <c r="R462" s="316"/>
      <c r="S462" s="71"/>
      <c r="T462" s="72"/>
      <c r="U462" s="72"/>
      <c r="V462" s="74"/>
      <c r="W462" s="327"/>
      <c r="X462" s="72"/>
      <c r="Y462" s="73"/>
      <c r="Z462" s="72"/>
      <c r="AA462" s="73"/>
      <c r="AB462" s="74"/>
      <c r="AC462" s="75"/>
      <c r="AD462" s="76"/>
      <c r="AE462" s="76"/>
      <c r="AF462" s="77"/>
      <c r="AG462" s="319"/>
      <c r="AH462" s="74"/>
      <c r="AI462" s="480"/>
      <c r="AJ462" s="480"/>
      <c r="AK462" s="481"/>
      <c r="AL462" s="102"/>
      <c r="AM462" s="124" t="str">
        <f t="shared" si="474"/>
        <v xml:space="preserve"> </v>
      </c>
      <c r="AN462" s="97" t="str">
        <f t="shared" si="475"/>
        <v xml:space="preserve"> </v>
      </c>
      <c r="AO462" s="125"/>
      <c r="AP462" s="125"/>
      <c r="AQ462" s="125"/>
      <c r="AR462" s="125"/>
      <c r="AS462" s="125"/>
      <c r="AT462" s="122" t="e">
        <f t="shared" si="480"/>
        <v>#N/A</v>
      </c>
      <c r="AU462" s="125" t="e">
        <f t="shared" si="481"/>
        <v>#N/A</v>
      </c>
      <c r="AV462" s="126" t="str">
        <f t="shared" ca="1" si="476"/>
        <v/>
      </c>
      <c r="AW462" s="122" t="e">
        <f t="shared" ca="1" si="477"/>
        <v>#N/A</v>
      </c>
      <c r="AX462" s="127" t="e">
        <f t="shared" ca="1" si="478"/>
        <v>#N/A</v>
      </c>
      <c r="AY462" s="100" t="e">
        <f t="shared" si="482"/>
        <v>#N/A</v>
      </c>
      <c r="AZ462" s="127" t="e">
        <f t="shared" si="483"/>
        <v>#N/A</v>
      </c>
      <c r="BA462" s="125"/>
      <c r="BB462" s="125"/>
      <c r="BC462" s="129"/>
      <c r="BD462" s="125"/>
      <c r="BE462" s="125"/>
      <c r="BF462" s="125"/>
      <c r="BG462" s="125"/>
      <c r="BH462" s="125"/>
      <c r="BI462" s="125"/>
      <c r="BJ462" s="125"/>
      <c r="BK462" s="125"/>
      <c r="BL462" s="90"/>
      <c r="BM462" s="90"/>
      <c r="BN462" s="90"/>
      <c r="BO462" s="90"/>
      <c r="BP462" s="90"/>
    </row>
    <row r="463" spans="1:68" ht="4.5" customHeight="1" thickBot="1" x14ac:dyDescent="0.25">
      <c r="A463" s="89">
        <f>AK466</f>
        <v>33</v>
      </c>
      <c r="B463" s="271"/>
      <c r="C463" s="271"/>
      <c r="D463" s="271"/>
      <c r="E463" s="271"/>
      <c r="F463" s="271"/>
      <c r="G463" s="271"/>
      <c r="H463" s="271"/>
      <c r="I463" s="271"/>
      <c r="J463" s="309"/>
      <c r="K463" s="309"/>
      <c r="L463" s="309"/>
      <c r="M463" s="309"/>
      <c r="N463" s="309"/>
      <c r="O463" s="309"/>
      <c r="P463" s="309"/>
      <c r="Q463" s="309"/>
      <c r="R463" s="309"/>
      <c r="S463" s="324"/>
      <c r="T463" s="324"/>
      <c r="U463" s="324"/>
      <c r="V463" s="324"/>
      <c r="W463" s="324"/>
      <c r="X463" s="324"/>
      <c r="Y463" s="324"/>
      <c r="Z463" s="324"/>
      <c r="AA463" s="324"/>
      <c r="AB463" s="324"/>
      <c r="AC463" s="309"/>
      <c r="AD463" s="272"/>
      <c r="AE463" s="273"/>
      <c r="AF463" s="272"/>
      <c r="AG463" s="274"/>
      <c r="AH463" s="474"/>
      <c r="AI463" s="475"/>
      <c r="AJ463" s="475"/>
      <c r="AK463" s="475"/>
      <c r="AL463" s="33"/>
      <c r="AM463" s="33"/>
      <c r="AN463" s="33"/>
      <c r="AT463" s="122" t="e">
        <f t="shared" si="480"/>
        <v>#N/A</v>
      </c>
      <c r="AU463" s="125" t="e">
        <f t="shared" si="481"/>
        <v>#N/A</v>
      </c>
      <c r="AV463" s="126" t="str">
        <f t="shared" ca="1" si="476"/>
        <v/>
      </c>
      <c r="AW463" s="122" t="e">
        <f t="shared" ca="1" si="477"/>
        <v>#N/A</v>
      </c>
      <c r="AX463" s="127" t="e">
        <f t="shared" ca="1" si="478"/>
        <v>#N/A</v>
      </c>
      <c r="AY463" s="100" t="e">
        <f t="shared" si="482"/>
        <v>#N/A</v>
      </c>
      <c r="AZ463" s="127" t="e">
        <f t="shared" si="483"/>
        <v>#N/A</v>
      </c>
      <c r="BC463" s="129"/>
    </row>
    <row r="464" spans="1:68" ht="26.25" customHeight="1" x14ac:dyDescent="0.2">
      <c r="A464" s="180">
        <f>A450+1</f>
        <v>33</v>
      </c>
      <c r="B464" s="501"/>
      <c r="C464" s="501"/>
      <c r="D464" s="501"/>
      <c r="E464" s="502"/>
      <c r="F464" s="493" t="str">
        <f>F450</f>
        <v>TOTAL DE ESTA PÁGINA</v>
      </c>
      <c r="G464" s="494"/>
      <c r="H464" s="495"/>
      <c r="I464" s="348" t="str">
        <f t="shared" ref="I464:Q464" si="484">IF(SUM(I453:I463)=0," ",SUM(I453:I463))</f>
        <v xml:space="preserve"> </v>
      </c>
      <c r="J464" s="349" t="str">
        <f t="shared" si="484"/>
        <v xml:space="preserve"> </v>
      </c>
      <c r="K464" s="350" t="str">
        <f t="shared" si="484"/>
        <v xml:space="preserve"> </v>
      </c>
      <c r="L464" s="351" t="str">
        <f t="shared" si="484"/>
        <v xml:space="preserve"> </v>
      </c>
      <c r="M464" s="350" t="str">
        <f t="shared" si="484"/>
        <v xml:space="preserve"> </v>
      </c>
      <c r="N464" s="351" t="str">
        <f t="shared" si="484"/>
        <v xml:space="preserve"> </v>
      </c>
      <c r="O464" s="350" t="str">
        <f t="shared" si="484"/>
        <v xml:space="preserve"> </v>
      </c>
      <c r="P464" s="351" t="str">
        <f t="shared" si="484"/>
        <v xml:space="preserve"> </v>
      </c>
      <c r="Q464" s="352" t="str">
        <f t="shared" si="484"/>
        <v xml:space="preserve"> </v>
      </c>
      <c r="R464" s="353"/>
      <c r="S464" s="349" t="str">
        <f t="shared" ref="S464:AB464" si="485">IF(SUM(S453:S463)=0," ",SUM(S453:S463))</f>
        <v xml:space="preserve"> </v>
      </c>
      <c r="T464" s="350" t="str">
        <f t="shared" si="485"/>
        <v xml:space="preserve"> </v>
      </c>
      <c r="U464" s="350" t="str">
        <f t="shared" si="485"/>
        <v xml:space="preserve"> </v>
      </c>
      <c r="V464" s="350" t="str">
        <f t="shared" si="485"/>
        <v xml:space="preserve"> </v>
      </c>
      <c r="W464" s="351" t="str">
        <f t="shared" si="485"/>
        <v xml:space="preserve"> </v>
      </c>
      <c r="X464" s="350" t="str">
        <f t="shared" si="485"/>
        <v xml:space="preserve"> </v>
      </c>
      <c r="Y464" s="351" t="str">
        <f t="shared" si="485"/>
        <v xml:space="preserve"> </v>
      </c>
      <c r="Z464" s="350" t="str">
        <f t="shared" si="485"/>
        <v xml:space="preserve"> </v>
      </c>
      <c r="AA464" s="351" t="str">
        <f t="shared" si="485"/>
        <v xml:space="preserve"> </v>
      </c>
      <c r="AB464" s="352" t="str">
        <f t="shared" si="485"/>
        <v xml:space="preserve"> </v>
      </c>
      <c r="AC464" s="354" t="str">
        <f>IF(SUM(AC453:AC462)=0," ",SUM(AC453:AC462))</f>
        <v xml:space="preserve"> </v>
      </c>
      <c r="AD464" s="355" t="str">
        <f>IF(SUM(AD453:AD462)=0," ",SUM(AD453:AD462))</f>
        <v xml:space="preserve"> </v>
      </c>
      <c r="AE464" s="355" t="str">
        <f>IF(SUM(AE453:AE462)=0," ",SUM(AE453:AE462))</f>
        <v xml:space="preserve"> </v>
      </c>
      <c r="AF464" s="356" t="str">
        <f>IF(SUM(AF453:AF462)=0," ",SUM(AF453:AF462))</f>
        <v xml:space="preserve"> </v>
      </c>
      <c r="AG464" s="357" t="str">
        <f>IF(SUM(AG453:AG462)=0," ",SUM(AG453:AG462))</f>
        <v xml:space="preserve"> </v>
      </c>
      <c r="AH464" s="482" t="str">
        <f>AH450</f>
        <v>Certifico que todos los datos en esta
bitácora son fidedignos</v>
      </c>
      <c r="AI464" s="483"/>
      <c r="AJ464" s="483"/>
      <c r="AK464" s="484"/>
      <c r="AL464" s="131"/>
      <c r="AM464" s="131"/>
      <c r="AN464" s="131"/>
      <c r="AT464" s="122" t="e">
        <f t="shared" si="480"/>
        <v>#N/A</v>
      </c>
      <c r="AU464" s="125" t="e">
        <f t="shared" si="481"/>
        <v>#N/A</v>
      </c>
      <c r="AV464" s="126" t="str">
        <f t="shared" ca="1" si="476"/>
        <v/>
      </c>
      <c r="AW464" s="122" t="e">
        <f t="shared" ca="1" si="477"/>
        <v>#N/A</v>
      </c>
      <c r="AX464" s="127" t="e">
        <f t="shared" ca="1" si="478"/>
        <v>#N/A</v>
      </c>
      <c r="AY464" s="100" t="e">
        <f t="shared" si="482"/>
        <v>#N/A</v>
      </c>
      <c r="AZ464" s="127" t="e">
        <f t="shared" si="483"/>
        <v>#N/A</v>
      </c>
      <c r="BA464" s="88"/>
      <c r="BC464" s="129"/>
    </row>
    <row r="465" spans="1:68" ht="26.25" customHeight="1" x14ac:dyDescent="0.2">
      <c r="A465" s="499"/>
      <c r="B465" s="503"/>
      <c r="C465" s="503"/>
      <c r="D465" s="503"/>
      <c r="E465" s="504"/>
      <c r="F465" s="496" t="str">
        <f>F451</f>
        <v>TOTAL PÁGINA ANTERIOR</v>
      </c>
      <c r="G465" s="497"/>
      <c r="H465" s="498"/>
      <c r="I465" s="358">
        <f>I452</f>
        <v>6.25</v>
      </c>
      <c r="J465" s="359">
        <f t="shared" ref="J465:Q465" si="486">J452</f>
        <v>6.25</v>
      </c>
      <c r="K465" s="360" t="str">
        <f t="shared" si="486"/>
        <v xml:space="preserve"> </v>
      </c>
      <c r="L465" s="361" t="str">
        <f t="shared" si="486"/>
        <v xml:space="preserve"> </v>
      </c>
      <c r="M465" s="360" t="str">
        <f t="shared" si="486"/>
        <v xml:space="preserve"> </v>
      </c>
      <c r="N465" s="361" t="str">
        <f t="shared" si="486"/>
        <v xml:space="preserve"> </v>
      </c>
      <c r="O465" s="360" t="str">
        <f t="shared" si="486"/>
        <v xml:space="preserve"> </v>
      </c>
      <c r="P465" s="361" t="str">
        <f t="shared" si="486"/>
        <v xml:space="preserve"> </v>
      </c>
      <c r="Q465" s="362" t="str">
        <f t="shared" si="486"/>
        <v xml:space="preserve"> </v>
      </c>
      <c r="R465" s="363"/>
      <c r="S465" s="359" t="str">
        <f t="shared" ref="S465:AG465" si="487">S452</f>
        <v xml:space="preserve"> </v>
      </c>
      <c r="T465" s="360">
        <f t="shared" si="487"/>
        <v>8.75</v>
      </c>
      <c r="U465" s="360">
        <f t="shared" si="487"/>
        <v>10</v>
      </c>
      <c r="V465" s="360">
        <f t="shared" si="487"/>
        <v>2.5</v>
      </c>
      <c r="W465" s="361" t="str">
        <f t="shared" si="487"/>
        <v xml:space="preserve"> </v>
      </c>
      <c r="X465" s="360" t="str">
        <f t="shared" si="487"/>
        <v xml:space="preserve"> </v>
      </c>
      <c r="Y465" s="361">
        <f t="shared" si="487"/>
        <v>2.5</v>
      </c>
      <c r="Z465" s="360" t="str">
        <f t="shared" si="487"/>
        <v xml:space="preserve"> </v>
      </c>
      <c r="AA465" s="361">
        <f t="shared" si="487"/>
        <v>3.75</v>
      </c>
      <c r="AB465" s="362" t="str">
        <f t="shared" si="487"/>
        <v xml:space="preserve"> </v>
      </c>
      <c r="AC465" s="364">
        <f t="shared" si="487"/>
        <v>9</v>
      </c>
      <c r="AD465" s="365" t="str">
        <f t="shared" si="487"/>
        <v xml:space="preserve"> </v>
      </c>
      <c r="AE465" s="365">
        <f t="shared" si="487"/>
        <v>9</v>
      </c>
      <c r="AF465" s="366" t="str">
        <f t="shared" si="487"/>
        <v xml:space="preserve"> </v>
      </c>
      <c r="AG465" s="367">
        <f t="shared" si="487"/>
        <v>11</v>
      </c>
      <c r="AH465" s="487"/>
      <c r="AI465" s="488"/>
      <c r="AJ465" s="488"/>
      <c r="AK465" s="489"/>
      <c r="AL465" s="131"/>
      <c r="AM465" s="131"/>
      <c r="AN465" s="131"/>
      <c r="AT465" s="122" t="e">
        <f t="shared" ref="AT465:AT474" si="488">IF(ISBLANK($B649),NA(),$B649)</f>
        <v>#N/A</v>
      </c>
      <c r="AU465" s="125" t="e">
        <f t="shared" ref="AU465:AU474" si="489">IF(ISBLANK($I649),NA(),$I649)</f>
        <v>#N/A</v>
      </c>
      <c r="AV465" s="126" t="str">
        <f t="shared" ca="1" si="476"/>
        <v/>
      </c>
      <c r="AW465" s="122" t="e">
        <f t="shared" ca="1" si="477"/>
        <v>#N/A</v>
      </c>
      <c r="AX465" s="127" t="e">
        <f t="shared" ca="1" si="478"/>
        <v>#N/A</v>
      </c>
      <c r="AY465" s="100" t="e">
        <f>IF(S649=0,NA(),S649)</f>
        <v>#N/A</v>
      </c>
      <c r="AZ465" s="127" t="e">
        <f>IF(V649=0,NA(),V649)</f>
        <v>#N/A</v>
      </c>
      <c r="BA465" s="88"/>
      <c r="BC465" s="129"/>
    </row>
    <row r="466" spans="1:68" ht="26.25" customHeight="1" thickBot="1" x14ac:dyDescent="0.25">
      <c r="A466" s="500"/>
      <c r="B466" s="505" t="str">
        <f>B452</f>
        <v>Entidad que certifica Hrs. de vuelo
TIMBRE Y FIRMA</v>
      </c>
      <c r="C466" s="505"/>
      <c r="D466" s="505"/>
      <c r="E466" s="506"/>
      <c r="F466" s="490" t="str">
        <f>F452</f>
        <v>TOTAL A LA FECHA</v>
      </c>
      <c r="G466" s="491"/>
      <c r="H466" s="492"/>
      <c r="I466" s="31">
        <f t="shared" ref="I466:Q466" si="490">IF(SUM(I464:I465)=0," ",SUM(I464:I465))</f>
        <v>6.25</v>
      </c>
      <c r="J466" s="27">
        <f t="shared" si="490"/>
        <v>6.25</v>
      </c>
      <c r="K466" s="24" t="str">
        <f t="shared" si="490"/>
        <v xml:space="preserve"> </v>
      </c>
      <c r="L466" s="25" t="str">
        <f t="shared" si="490"/>
        <v xml:space="preserve"> </v>
      </c>
      <c r="M466" s="24" t="str">
        <f t="shared" si="490"/>
        <v xml:space="preserve"> </v>
      </c>
      <c r="N466" s="25" t="str">
        <f t="shared" si="490"/>
        <v xml:space="preserve"> </v>
      </c>
      <c r="O466" s="24" t="str">
        <f t="shared" si="490"/>
        <v xml:space="preserve"> </v>
      </c>
      <c r="P466" s="25" t="str">
        <f t="shared" si="490"/>
        <v xml:space="preserve"> </v>
      </c>
      <c r="Q466" s="26" t="str">
        <f t="shared" si="490"/>
        <v xml:space="preserve"> </v>
      </c>
      <c r="R466" s="321"/>
      <c r="S466" s="27" t="str">
        <f t="shared" ref="S466:AG466" si="491">IF(SUM(S464:S465)=0," ",SUM(S464:S465))</f>
        <v xml:space="preserve"> </v>
      </c>
      <c r="T466" s="24">
        <f t="shared" si="491"/>
        <v>8.75</v>
      </c>
      <c r="U466" s="24">
        <f t="shared" si="491"/>
        <v>10</v>
      </c>
      <c r="V466" s="24">
        <f t="shared" si="491"/>
        <v>2.5</v>
      </c>
      <c r="W466" s="25" t="str">
        <f t="shared" si="491"/>
        <v xml:space="preserve"> </v>
      </c>
      <c r="X466" s="24" t="str">
        <f t="shared" si="491"/>
        <v xml:space="preserve"> </v>
      </c>
      <c r="Y466" s="25">
        <f t="shared" si="491"/>
        <v>2.5</v>
      </c>
      <c r="Z466" s="24" t="str">
        <f t="shared" si="491"/>
        <v xml:space="preserve"> </v>
      </c>
      <c r="AA466" s="25">
        <f t="shared" si="491"/>
        <v>3.75</v>
      </c>
      <c r="AB466" s="26" t="str">
        <f t="shared" si="491"/>
        <v xml:space="preserve"> </v>
      </c>
      <c r="AC466" s="323">
        <f t="shared" si="491"/>
        <v>9</v>
      </c>
      <c r="AD466" s="28" t="str">
        <f t="shared" si="491"/>
        <v xml:space="preserve"> </v>
      </c>
      <c r="AE466" s="28">
        <f t="shared" si="491"/>
        <v>9</v>
      </c>
      <c r="AF466" s="30" t="str">
        <f t="shared" si="491"/>
        <v xml:space="preserve"> </v>
      </c>
      <c r="AG466" s="32">
        <f t="shared" si="491"/>
        <v>11</v>
      </c>
      <c r="AH466" s="485" t="str">
        <f>AH452</f>
        <v>_____________________________
FIRMA PILOTO</v>
      </c>
      <c r="AI466" s="486"/>
      <c r="AJ466" s="486"/>
      <c r="AK466" s="181">
        <f>A464</f>
        <v>33</v>
      </c>
      <c r="AL466" s="132"/>
      <c r="AM466" s="132"/>
      <c r="AN466" s="132"/>
      <c r="AT466" s="122" t="e">
        <f t="shared" si="488"/>
        <v>#N/A</v>
      </c>
      <c r="AU466" s="125" t="e">
        <f t="shared" si="489"/>
        <v>#N/A</v>
      </c>
      <c r="AV466" s="126" t="str">
        <f t="shared" ca="1" si="476"/>
        <v/>
      </c>
      <c r="AW466" s="122" t="e">
        <f t="shared" ca="1" si="477"/>
        <v>#N/A</v>
      </c>
      <c r="AX466" s="127" t="e">
        <f t="shared" ca="1" si="478"/>
        <v>#N/A</v>
      </c>
      <c r="AY466" s="100" t="e">
        <f t="shared" ref="AY466:AY474" si="492">IF(S650=0,NA(),S650)</f>
        <v>#N/A</v>
      </c>
      <c r="AZ466" s="127" t="e">
        <f t="shared" ref="AZ466:AZ472" si="493">IF(V650=0,NA(),V650)</f>
        <v>#N/A</v>
      </c>
      <c r="BA466" s="88"/>
      <c r="BC466" s="129"/>
    </row>
    <row r="467" spans="1:68" s="49" customFormat="1" ht="27.75" customHeight="1" x14ac:dyDescent="0.2">
      <c r="A467" s="29">
        <f>A462+1</f>
        <v>331</v>
      </c>
      <c r="B467" s="39"/>
      <c r="C467" s="40"/>
      <c r="D467" s="41"/>
      <c r="E467" s="42"/>
      <c r="F467" s="43"/>
      <c r="G467" s="44"/>
      <c r="H467" s="45"/>
      <c r="I467" s="310"/>
      <c r="J467" s="306"/>
      <c r="K467" s="307"/>
      <c r="L467" s="308"/>
      <c r="M467" s="307"/>
      <c r="N467" s="308"/>
      <c r="O467" s="307"/>
      <c r="P467" s="308"/>
      <c r="Q467" s="167"/>
      <c r="R467" s="314"/>
      <c r="S467" s="46"/>
      <c r="T467" s="47"/>
      <c r="U467" s="47"/>
      <c r="V467" s="48"/>
      <c r="W467" s="325"/>
      <c r="X467" s="307"/>
      <c r="Y467" s="308"/>
      <c r="Z467" s="307"/>
      <c r="AA467" s="308"/>
      <c r="AB467" s="167"/>
      <c r="AC467" s="311"/>
      <c r="AD467" s="312"/>
      <c r="AE467" s="312"/>
      <c r="AF467" s="313"/>
      <c r="AG467" s="317"/>
      <c r="AH467" s="167"/>
      <c r="AI467" s="478"/>
      <c r="AJ467" s="478"/>
      <c r="AK467" s="479"/>
      <c r="AL467" s="102"/>
      <c r="AM467" s="124" t="str">
        <f t="shared" ref="AM467:AM476" si="494">IF(B467=0," ",TEXT(B467,"MMM"))</f>
        <v xml:space="preserve"> </v>
      </c>
      <c r="AN467" s="97" t="str">
        <f t="shared" ref="AN467:AN476" si="495">IF(B467=0," ",YEAR(B467))</f>
        <v xml:space="preserve"> </v>
      </c>
      <c r="AO467" s="125"/>
      <c r="AP467" s="125"/>
      <c r="AQ467" s="125"/>
      <c r="AR467" s="125"/>
      <c r="AS467" s="125"/>
      <c r="AT467" s="122" t="e">
        <f t="shared" si="488"/>
        <v>#N/A</v>
      </c>
      <c r="AU467" s="125" t="e">
        <f t="shared" si="489"/>
        <v>#N/A</v>
      </c>
      <c r="AV467" s="126" t="str">
        <f t="shared" ca="1" si="476"/>
        <v/>
      </c>
      <c r="AW467" s="122" t="e">
        <f t="shared" ca="1" si="477"/>
        <v>#N/A</v>
      </c>
      <c r="AX467" s="127" t="e">
        <f t="shared" ca="1" si="478"/>
        <v>#N/A</v>
      </c>
      <c r="AY467" s="100" t="e">
        <f t="shared" si="492"/>
        <v>#N/A</v>
      </c>
      <c r="AZ467" s="127" t="e">
        <f t="shared" si="493"/>
        <v>#N/A</v>
      </c>
      <c r="BA467" s="88"/>
      <c r="BB467" s="125"/>
      <c r="BC467" s="128"/>
      <c r="BD467" s="125"/>
      <c r="BE467" s="125"/>
      <c r="BF467" s="125"/>
      <c r="BG467" s="125"/>
      <c r="BH467" s="125"/>
      <c r="BI467" s="125"/>
      <c r="BJ467" s="125"/>
      <c r="BK467" s="125"/>
      <c r="BL467" s="90"/>
      <c r="BM467" s="90"/>
      <c r="BN467" s="90"/>
      <c r="BO467" s="90"/>
      <c r="BP467" s="90"/>
    </row>
    <row r="468" spans="1:68" s="49" customFormat="1" ht="27.75" customHeight="1" x14ac:dyDescent="0.2">
      <c r="A468" s="22">
        <f>A467+1</f>
        <v>332</v>
      </c>
      <c r="B468" s="50"/>
      <c r="C468" s="51"/>
      <c r="D468" s="52"/>
      <c r="E468" s="53"/>
      <c r="F468" s="54"/>
      <c r="G468" s="55"/>
      <c r="H468" s="56"/>
      <c r="I468" s="304"/>
      <c r="J468" s="57"/>
      <c r="K468" s="58"/>
      <c r="L468" s="59"/>
      <c r="M468" s="58"/>
      <c r="N468" s="59"/>
      <c r="O468" s="58"/>
      <c r="P468" s="59"/>
      <c r="Q468" s="60"/>
      <c r="R468" s="315"/>
      <c r="S468" s="57"/>
      <c r="T468" s="58"/>
      <c r="U468" s="58"/>
      <c r="V468" s="60"/>
      <c r="W468" s="326"/>
      <c r="X468" s="58"/>
      <c r="Y468" s="59"/>
      <c r="Z468" s="58"/>
      <c r="AA468" s="59"/>
      <c r="AB468" s="60"/>
      <c r="AC468" s="61"/>
      <c r="AD468" s="62"/>
      <c r="AE468" s="62"/>
      <c r="AF468" s="63"/>
      <c r="AG468" s="318"/>
      <c r="AH468" s="60"/>
      <c r="AI468" s="476"/>
      <c r="AJ468" s="476"/>
      <c r="AK468" s="477"/>
      <c r="AL468" s="102"/>
      <c r="AM468" s="124" t="str">
        <f t="shared" si="494"/>
        <v xml:space="preserve"> </v>
      </c>
      <c r="AN468" s="97" t="str">
        <f t="shared" si="495"/>
        <v xml:space="preserve"> </v>
      </c>
      <c r="AO468" s="125"/>
      <c r="AP468" s="125"/>
      <c r="AQ468" s="125"/>
      <c r="AR468" s="125"/>
      <c r="AS468" s="125"/>
      <c r="AT468" s="122" t="e">
        <f t="shared" si="488"/>
        <v>#N/A</v>
      </c>
      <c r="AU468" s="125" t="e">
        <f t="shared" si="489"/>
        <v>#N/A</v>
      </c>
      <c r="AV468" s="126" t="str">
        <f t="shared" ca="1" si="476"/>
        <v/>
      </c>
      <c r="AW468" s="122" t="e">
        <f t="shared" ca="1" si="477"/>
        <v>#N/A</v>
      </c>
      <c r="AX468" s="127" t="e">
        <f t="shared" ca="1" si="478"/>
        <v>#N/A</v>
      </c>
      <c r="AY468" s="100" t="e">
        <f t="shared" si="492"/>
        <v>#N/A</v>
      </c>
      <c r="AZ468" s="127" t="e">
        <f t="shared" si="493"/>
        <v>#N/A</v>
      </c>
      <c r="BA468" s="88"/>
      <c r="BB468" s="125"/>
      <c r="BC468" s="129"/>
      <c r="BD468" s="125"/>
      <c r="BE468" s="125"/>
      <c r="BF468" s="125"/>
      <c r="BG468" s="125"/>
      <c r="BH468" s="125"/>
      <c r="BI468" s="125"/>
      <c r="BJ468" s="125"/>
      <c r="BK468" s="125"/>
      <c r="BL468" s="90"/>
      <c r="BM468" s="90"/>
      <c r="BN468" s="90"/>
      <c r="BO468" s="90"/>
      <c r="BP468" s="90"/>
    </row>
    <row r="469" spans="1:68" s="49" customFormat="1" ht="27.75" customHeight="1" x14ac:dyDescent="0.2">
      <c r="A469" s="22">
        <f t="shared" ref="A469:A476" si="496">A468+1</f>
        <v>333</v>
      </c>
      <c r="B469" s="50"/>
      <c r="C469" s="51"/>
      <c r="D469" s="52"/>
      <c r="E469" s="53"/>
      <c r="F469" s="54"/>
      <c r="G469" s="55"/>
      <c r="H469" s="56"/>
      <c r="I469" s="304"/>
      <c r="J469" s="57"/>
      <c r="K469" s="58"/>
      <c r="L469" s="59"/>
      <c r="M469" s="58"/>
      <c r="N469" s="59"/>
      <c r="O469" s="58"/>
      <c r="P469" s="59"/>
      <c r="Q469" s="60"/>
      <c r="R469" s="315"/>
      <c r="S469" s="57"/>
      <c r="T469" s="58"/>
      <c r="U469" s="58"/>
      <c r="V469" s="60"/>
      <c r="W469" s="326"/>
      <c r="X469" s="58"/>
      <c r="Y469" s="59"/>
      <c r="Z469" s="58"/>
      <c r="AA469" s="59"/>
      <c r="AB469" s="60"/>
      <c r="AC469" s="61"/>
      <c r="AD469" s="62"/>
      <c r="AE469" s="62"/>
      <c r="AF469" s="63"/>
      <c r="AG469" s="318"/>
      <c r="AH469" s="60"/>
      <c r="AI469" s="476"/>
      <c r="AJ469" s="476"/>
      <c r="AK469" s="477"/>
      <c r="AL469" s="102"/>
      <c r="AM469" s="124" t="str">
        <f t="shared" si="494"/>
        <v xml:space="preserve"> </v>
      </c>
      <c r="AN469" s="97" t="str">
        <f t="shared" si="495"/>
        <v xml:space="preserve"> </v>
      </c>
      <c r="AO469" s="125"/>
      <c r="AP469" s="125"/>
      <c r="AQ469" s="125"/>
      <c r="AR469" s="125"/>
      <c r="AS469" s="125"/>
      <c r="AT469" s="122" t="e">
        <f t="shared" si="488"/>
        <v>#N/A</v>
      </c>
      <c r="AU469" s="125" t="e">
        <f t="shared" si="489"/>
        <v>#N/A</v>
      </c>
      <c r="AV469" s="126" t="str">
        <f t="shared" ca="1" si="476"/>
        <v/>
      </c>
      <c r="AW469" s="122" t="e">
        <f t="shared" ca="1" si="477"/>
        <v>#N/A</v>
      </c>
      <c r="AX469" s="127" t="e">
        <f t="shared" ca="1" si="478"/>
        <v>#N/A</v>
      </c>
      <c r="AY469" s="100" t="e">
        <f t="shared" si="492"/>
        <v>#N/A</v>
      </c>
      <c r="AZ469" s="127" t="e">
        <f t="shared" si="493"/>
        <v>#N/A</v>
      </c>
      <c r="BA469" s="88"/>
      <c r="BB469" s="125"/>
      <c r="BC469" s="129"/>
      <c r="BD469" s="125"/>
      <c r="BE469" s="125"/>
      <c r="BF469" s="125"/>
      <c r="BG469" s="125"/>
      <c r="BH469" s="125"/>
      <c r="BI469" s="125"/>
      <c r="BJ469" s="125"/>
      <c r="BK469" s="125"/>
      <c r="BL469" s="90"/>
      <c r="BM469" s="90"/>
      <c r="BN469" s="90"/>
      <c r="BO469" s="90"/>
      <c r="BP469" s="90"/>
    </row>
    <row r="470" spans="1:68" s="49" customFormat="1" ht="27.75" customHeight="1" x14ac:dyDescent="0.2">
      <c r="A470" s="22">
        <f t="shared" si="496"/>
        <v>334</v>
      </c>
      <c r="B470" s="50"/>
      <c r="C470" s="51"/>
      <c r="D470" s="52"/>
      <c r="E470" s="53"/>
      <c r="F470" s="54"/>
      <c r="G470" s="55"/>
      <c r="H470" s="56"/>
      <c r="I470" s="304"/>
      <c r="J470" s="57"/>
      <c r="K470" s="58"/>
      <c r="L470" s="59"/>
      <c r="M470" s="58"/>
      <c r="N470" s="59"/>
      <c r="O470" s="58"/>
      <c r="P470" s="59"/>
      <c r="Q470" s="60"/>
      <c r="R470" s="315"/>
      <c r="S470" s="57"/>
      <c r="T470" s="58"/>
      <c r="U470" s="58"/>
      <c r="V470" s="60"/>
      <c r="W470" s="326"/>
      <c r="X470" s="58"/>
      <c r="Y470" s="59"/>
      <c r="Z470" s="58"/>
      <c r="AA470" s="59"/>
      <c r="AB470" s="60"/>
      <c r="AC470" s="61"/>
      <c r="AD470" s="62"/>
      <c r="AE470" s="62"/>
      <c r="AF470" s="63"/>
      <c r="AG470" s="318"/>
      <c r="AH470" s="60"/>
      <c r="AI470" s="476"/>
      <c r="AJ470" s="476"/>
      <c r="AK470" s="477"/>
      <c r="AL470" s="102"/>
      <c r="AM470" s="124" t="str">
        <f t="shared" si="494"/>
        <v xml:space="preserve"> </v>
      </c>
      <c r="AN470" s="97" t="str">
        <f t="shared" si="495"/>
        <v xml:space="preserve"> </v>
      </c>
      <c r="AO470" s="125"/>
      <c r="AP470" s="125"/>
      <c r="AQ470" s="125"/>
      <c r="AR470" s="125"/>
      <c r="AS470" s="125"/>
      <c r="AT470" s="122" t="e">
        <f t="shared" si="488"/>
        <v>#N/A</v>
      </c>
      <c r="AU470" s="125" t="e">
        <f t="shared" si="489"/>
        <v>#N/A</v>
      </c>
      <c r="AV470" s="126" t="str">
        <f t="shared" ca="1" si="476"/>
        <v/>
      </c>
      <c r="AW470" s="122" t="e">
        <f t="shared" ca="1" si="477"/>
        <v>#N/A</v>
      </c>
      <c r="AX470" s="127" t="e">
        <f t="shared" ca="1" si="478"/>
        <v>#N/A</v>
      </c>
      <c r="AY470" s="100" t="e">
        <f t="shared" si="492"/>
        <v>#N/A</v>
      </c>
      <c r="AZ470" s="127" t="e">
        <f t="shared" si="493"/>
        <v>#N/A</v>
      </c>
      <c r="BA470" s="88"/>
      <c r="BB470" s="125"/>
      <c r="BC470" s="129"/>
      <c r="BD470" s="125"/>
      <c r="BE470" s="125"/>
      <c r="BF470" s="125"/>
      <c r="BG470" s="125"/>
      <c r="BH470" s="125"/>
      <c r="BI470" s="125"/>
      <c r="BJ470" s="125"/>
      <c r="BK470" s="125"/>
      <c r="BL470" s="90"/>
      <c r="BM470" s="90"/>
      <c r="BN470" s="90"/>
      <c r="BO470" s="90"/>
      <c r="BP470" s="90"/>
    </row>
    <row r="471" spans="1:68" s="49" customFormat="1" ht="27.75" customHeight="1" x14ac:dyDescent="0.2">
      <c r="A471" s="22">
        <f t="shared" si="496"/>
        <v>335</v>
      </c>
      <c r="B471" s="50"/>
      <c r="C471" s="51"/>
      <c r="D471" s="52"/>
      <c r="E471" s="53"/>
      <c r="F471" s="54"/>
      <c r="G471" s="55"/>
      <c r="H471" s="56"/>
      <c r="I471" s="304"/>
      <c r="J471" s="57"/>
      <c r="K471" s="58"/>
      <c r="L471" s="59"/>
      <c r="M471" s="58"/>
      <c r="N471" s="59"/>
      <c r="O471" s="58"/>
      <c r="P471" s="59"/>
      <c r="Q471" s="60"/>
      <c r="R471" s="315"/>
      <c r="S471" s="57"/>
      <c r="T471" s="58"/>
      <c r="U471" s="58"/>
      <c r="V471" s="60"/>
      <c r="W471" s="326"/>
      <c r="X471" s="58"/>
      <c r="Y471" s="59"/>
      <c r="Z471" s="58"/>
      <c r="AA471" s="59"/>
      <c r="AB471" s="60"/>
      <c r="AC471" s="61"/>
      <c r="AD471" s="62"/>
      <c r="AE471" s="62"/>
      <c r="AF471" s="63"/>
      <c r="AG471" s="318"/>
      <c r="AH471" s="60"/>
      <c r="AI471" s="476"/>
      <c r="AJ471" s="476"/>
      <c r="AK471" s="477"/>
      <c r="AL471" s="102"/>
      <c r="AM471" s="124" t="str">
        <f t="shared" si="494"/>
        <v xml:space="preserve"> </v>
      </c>
      <c r="AN471" s="97" t="str">
        <f t="shared" si="495"/>
        <v xml:space="preserve"> </v>
      </c>
      <c r="AO471" s="125"/>
      <c r="AP471" s="125"/>
      <c r="AQ471" s="125"/>
      <c r="AR471" s="125"/>
      <c r="AS471" s="125"/>
      <c r="AT471" s="122" t="e">
        <f t="shared" si="488"/>
        <v>#N/A</v>
      </c>
      <c r="AU471" s="125" t="e">
        <f t="shared" si="489"/>
        <v>#N/A</v>
      </c>
      <c r="AV471" s="126" t="str">
        <f t="shared" ca="1" si="476"/>
        <v/>
      </c>
      <c r="AW471" s="122" t="e">
        <f t="shared" ca="1" si="477"/>
        <v>#N/A</v>
      </c>
      <c r="AX471" s="127" t="e">
        <f t="shared" ca="1" si="478"/>
        <v>#N/A</v>
      </c>
      <c r="AY471" s="100" t="e">
        <f t="shared" si="492"/>
        <v>#N/A</v>
      </c>
      <c r="AZ471" s="127" t="e">
        <f t="shared" si="493"/>
        <v>#N/A</v>
      </c>
      <c r="BA471" s="88"/>
      <c r="BB471" s="125"/>
      <c r="BC471" s="129"/>
      <c r="BD471" s="125"/>
      <c r="BE471" s="125"/>
      <c r="BF471" s="125"/>
      <c r="BG471" s="125"/>
      <c r="BH471" s="125"/>
      <c r="BI471" s="125"/>
      <c r="BJ471" s="125"/>
      <c r="BK471" s="125"/>
      <c r="BL471" s="90"/>
      <c r="BM471" s="90"/>
      <c r="BN471" s="90"/>
      <c r="BO471" s="90"/>
      <c r="BP471" s="90"/>
    </row>
    <row r="472" spans="1:68" s="49" customFormat="1" ht="27.75" customHeight="1" x14ac:dyDescent="0.2">
      <c r="A472" s="22">
        <f t="shared" si="496"/>
        <v>336</v>
      </c>
      <c r="B472" s="50"/>
      <c r="C472" s="51"/>
      <c r="D472" s="52"/>
      <c r="E472" s="53"/>
      <c r="F472" s="54"/>
      <c r="G472" s="55"/>
      <c r="H472" s="56"/>
      <c r="I472" s="304"/>
      <c r="J472" s="57"/>
      <c r="K472" s="58"/>
      <c r="L472" s="59"/>
      <c r="M472" s="58"/>
      <c r="N472" s="59"/>
      <c r="O472" s="58"/>
      <c r="P472" s="59"/>
      <c r="Q472" s="60"/>
      <c r="R472" s="315"/>
      <c r="S472" s="57"/>
      <c r="T472" s="58"/>
      <c r="U472" s="58"/>
      <c r="V472" s="60"/>
      <c r="W472" s="326"/>
      <c r="X472" s="58"/>
      <c r="Y472" s="59"/>
      <c r="Z472" s="58"/>
      <c r="AA472" s="59"/>
      <c r="AB472" s="60"/>
      <c r="AC472" s="61"/>
      <c r="AD472" s="62"/>
      <c r="AE472" s="62"/>
      <c r="AF472" s="63"/>
      <c r="AG472" s="318"/>
      <c r="AH472" s="60"/>
      <c r="AI472" s="476"/>
      <c r="AJ472" s="476"/>
      <c r="AK472" s="477"/>
      <c r="AL472" s="102"/>
      <c r="AM472" s="124" t="str">
        <f t="shared" si="494"/>
        <v xml:space="preserve"> </v>
      </c>
      <c r="AN472" s="97" t="str">
        <f t="shared" si="495"/>
        <v xml:space="preserve"> </v>
      </c>
      <c r="AO472" s="125"/>
      <c r="AP472" s="125"/>
      <c r="AQ472" s="125"/>
      <c r="AR472" s="125"/>
      <c r="AS472" s="125"/>
      <c r="AT472" s="122" t="e">
        <f t="shared" si="488"/>
        <v>#N/A</v>
      </c>
      <c r="AU472" s="125" t="e">
        <f t="shared" si="489"/>
        <v>#N/A</v>
      </c>
      <c r="AV472" s="126" t="str">
        <f t="shared" ca="1" si="476"/>
        <v/>
      </c>
      <c r="AW472" s="122" t="e">
        <f t="shared" ca="1" si="477"/>
        <v>#N/A</v>
      </c>
      <c r="AX472" s="127" t="e">
        <f t="shared" ca="1" si="478"/>
        <v>#N/A</v>
      </c>
      <c r="AY472" s="100" t="e">
        <f t="shared" si="492"/>
        <v>#N/A</v>
      </c>
      <c r="AZ472" s="127" t="e">
        <f t="shared" si="493"/>
        <v>#N/A</v>
      </c>
      <c r="BA472" s="88"/>
      <c r="BB472" s="125"/>
      <c r="BC472" s="129"/>
      <c r="BD472" s="125"/>
      <c r="BE472" s="125"/>
      <c r="BF472" s="125"/>
      <c r="BG472" s="125"/>
      <c r="BH472" s="125"/>
      <c r="BI472" s="125"/>
      <c r="BJ472" s="125"/>
      <c r="BK472" s="125"/>
      <c r="BL472" s="90"/>
      <c r="BM472" s="90"/>
      <c r="BN472" s="90"/>
      <c r="BO472" s="90"/>
      <c r="BP472" s="90"/>
    </row>
    <row r="473" spans="1:68" s="49" customFormat="1" ht="27.75" customHeight="1" x14ac:dyDescent="0.2">
      <c r="A473" s="22">
        <f>A472+1</f>
        <v>337</v>
      </c>
      <c r="B473" s="50"/>
      <c r="C473" s="51"/>
      <c r="D473" s="52"/>
      <c r="E473" s="53"/>
      <c r="F473" s="54"/>
      <c r="G473" s="55"/>
      <c r="H473" s="56"/>
      <c r="I473" s="304"/>
      <c r="J473" s="57"/>
      <c r="K473" s="58"/>
      <c r="L473" s="59"/>
      <c r="M473" s="58"/>
      <c r="N473" s="59"/>
      <c r="O473" s="58"/>
      <c r="P473" s="59"/>
      <c r="Q473" s="60"/>
      <c r="R473" s="315"/>
      <c r="S473" s="57"/>
      <c r="T473" s="58"/>
      <c r="U473" s="58"/>
      <c r="V473" s="60"/>
      <c r="W473" s="326"/>
      <c r="X473" s="58"/>
      <c r="Y473" s="59"/>
      <c r="Z473" s="58"/>
      <c r="AA473" s="59"/>
      <c r="AB473" s="60"/>
      <c r="AC473" s="61"/>
      <c r="AD473" s="62"/>
      <c r="AE473" s="62"/>
      <c r="AF473" s="63"/>
      <c r="AG473" s="318"/>
      <c r="AH473" s="60"/>
      <c r="AI473" s="476"/>
      <c r="AJ473" s="476"/>
      <c r="AK473" s="477"/>
      <c r="AL473" s="102"/>
      <c r="AM473" s="124" t="str">
        <f t="shared" si="494"/>
        <v xml:space="preserve"> </v>
      </c>
      <c r="AN473" s="97" t="str">
        <f t="shared" si="495"/>
        <v xml:space="preserve"> </v>
      </c>
      <c r="AO473" s="125"/>
      <c r="AP473" s="125"/>
      <c r="AQ473" s="125"/>
      <c r="AR473" s="125"/>
      <c r="AS473" s="125"/>
      <c r="AT473" s="122" t="e">
        <f t="shared" si="488"/>
        <v>#N/A</v>
      </c>
      <c r="AU473" s="125" t="e">
        <f t="shared" si="489"/>
        <v>#N/A</v>
      </c>
      <c r="AV473" s="126" t="str">
        <f t="shared" ca="1" si="476"/>
        <v/>
      </c>
      <c r="AW473" s="122" t="e">
        <f t="shared" ca="1" si="477"/>
        <v>#N/A</v>
      </c>
      <c r="AX473" s="127" t="e">
        <f t="shared" ca="1" si="478"/>
        <v>#N/A</v>
      </c>
      <c r="AY473" s="100" t="e">
        <f t="shared" si="492"/>
        <v>#N/A</v>
      </c>
      <c r="AZ473" s="127" t="e">
        <f>IF(V657=0,NA(),V657)</f>
        <v>#N/A</v>
      </c>
      <c r="BA473" s="88"/>
      <c r="BB473" s="125"/>
      <c r="BC473" s="129"/>
      <c r="BD473" s="125"/>
      <c r="BE473" s="125"/>
      <c r="BF473" s="125"/>
      <c r="BG473" s="125"/>
      <c r="BH473" s="125"/>
      <c r="BI473" s="125"/>
      <c r="BJ473" s="125"/>
      <c r="BK473" s="125"/>
      <c r="BL473" s="90"/>
      <c r="BM473" s="90"/>
      <c r="BN473" s="90"/>
      <c r="BO473" s="90"/>
      <c r="BP473" s="90"/>
    </row>
    <row r="474" spans="1:68" s="49" customFormat="1" ht="27.75" customHeight="1" x14ac:dyDescent="0.2">
      <c r="A474" s="22">
        <f t="shared" si="496"/>
        <v>338</v>
      </c>
      <c r="B474" s="50"/>
      <c r="C474" s="51"/>
      <c r="D474" s="52"/>
      <c r="E474" s="53"/>
      <c r="F474" s="54"/>
      <c r="G474" s="55"/>
      <c r="H474" s="56"/>
      <c r="I474" s="304"/>
      <c r="J474" s="57"/>
      <c r="K474" s="58"/>
      <c r="L474" s="59"/>
      <c r="M474" s="58"/>
      <c r="N474" s="59"/>
      <c r="O474" s="58"/>
      <c r="P474" s="59"/>
      <c r="Q474" s="60"/>
      <c r="R474" s="315"/>
      <c r="S474" s="57"/>
      <c r="T474" s="58"/>
      <c r="U474" s="58"/>
      <c r="V474" s="60"/>
      <c r="W474" s="326"/>
      <c r="X474" s="58"/>
      <c r="Y474" s="59"/>
      <c r="Z474" s="58"/>
      <c r="AA474" s="59"/>
      <c r="AB474" s="60"/>
      <c r="AC474" s="61"/>
      <c r="AD474" s="62"/>
      <c r="AE474" s="62"/>
      <c r="AF474" s="63"/>
      <c r="AG474" s="318"/>
      <c r="AH474" s="60"/>
      <c r="AI474" s="476"/>
      <c r="AJ474" s="476"/>
      <c r="AK474" s="477"/>
      <c r="AL474" s="102"/>
      <c r="AM474" s="124" t="str">
        <f t="shared" si="494"/>
        <v xml:space="preserve"> </v>
      </c>
      <c r="AN474" s="97" t="str">
        <f t="shared" si="495"/>
        <v xml:space="preserve"> </v>
      </c>
      <c r="AO474" s="125"/>
      <c r="AP474" s="125"/>
      <c r="AQ474" s="125"/>
      <c r="AR474" s="125"/>
      <c r="AS474" s="125"/>
      <c r="AT474" s="122" t="e">
        <f t="shared" si="488"/>
        <v>#N/A</v>
      </c>
      <c r="AU474" s="125" t="e">
        <f t="shared" si="489"/>
        <v>#N/A</v>
      </c>
      <c r="AV474" s="126" t="str">
        <f t="shared" ca="1" si="476"/>
        <v/>
      </c>
      <c r="AW474" s="122" t="e">
        <f t="shared" ca="1" si="477"/>
        <v>#N/A</v>
      </c>
      <c r="AX474" s="127" t="e">
        <f t="shared" ca="1" si="478"/>
        <v>#N/A</v>
      </c>
      <c r="AY474" s="100" t="e">
        <f t="shared" si="492"/>
        <v>#N/A</v>
      </c>
      <c r="AZ474" s="127" t="e">
        <f>IF(V658=0,NA(),V658)</f>
        <v>#N/A</v>
      </c>
      <c r="BA474" s="88"/>
      <c r="BB474" s="125"/>
      <c r="BC474" s="129"/>
      <c r="BD474" s="125"/>
      <c r="BE474" s="125"/>
      <c r="BF474" s="125"/>
      <c r="BG474" s="125"/>
      <c r="BH474" s="125"/>
      <c r="BI474" s="125"/>
      <c r="BJ474" s="125"/>
      <c r="BK474" s="125"/>
      <c r="BL474" s="90"/>
      <c r="BM474" s="90"/>
      <c r="BN474" s="90"/>
      <c r="BO474" s="90"/>
      <c r="BP474" s="90"/>
    </row>
    <row r="475" spans="1:68" s="49" customFormat="1" ht="27.75" customHeight="1" x14ac:dyDescent="0.2">
      <c r="A475" s="22">
        <f t="shared" si="496"/>
        <v>339</v>
      </c>
      <c r="B475" s="50"/>
      <c r="C475" s="51"/>
      <c r="D475" s="52"/>
      <c r="E475" s="53"/>
      <c r="F475" s="54"/>
      <c r="G475" s="55"/>
      <c r="H475" s="56"/>
      <c r="I475" s="304"/>
      <c r="J475" s="57"/>
      <c r="K475" s="58"/>
      <c r="L475" s="59"/>
      <c r="M475" s="58"/>
      <c r="N475" s="59"/>
      <c r="O475" s="58"/>
      <c r="P475" s="59"/>
      <c r="Q475" s="60"/>
      <c r="R475" s="315"/>
      <c r="S475" s="57"/>
      <c r="T475" s="58"/>
      <c r="U475" s="58"/>
      <c r="V475" s="60"/>
      <c r="W475" s="326"/>
      <c r="X475" s="58"/>
      <c r="Y475" s="59"/>
      <c r="Z475" s="58"/>
      <c r="AA475" s="59"/>
      <c r="AB475" s="60"/>
      <c r="AC475" s="61"/>
      <c r="AD475" s="62"/>
      <c r="AE475" s="62"/>
      <c r="AF475" s="63"/>
      <c r="AG475" s="318"/>
      <c r="AH475" s="60"/>
      <c r="AI475" s="476"/>
      <c r="AJ475" s="476"/>
      <c r="AK475" s="477"/>
      <c r="AL475" s="102"/>
      <c r="AM475" s="124" t="str">
        <f t="shared" si="494"/>
        <v xml:space="preserve"> </v>
      </c>
      <c r="AN475" s="97" t="str">
        <f t="shared" si="495"/>
        <v xml:space="preserve"> </v>
      </c>
      <c r="AO475" s="125"/>
      <c r="AP475" s="125"/>
      <c r="AQ475" s="125"/>
      <c r="AR475" s="125"/>
      <c r="AS475" s="125"/>
      <c r="AT475" s="122" t="e">
        <f t="shared" ref="AT475:AT484" si="497">IF(ISBLANK($B663),NA(),$B663)</f>
        <v>#N/A</v>
      </c>
      <c r="AU475" s="125" t="e">
        <f t="shared" ref="AU475:AU484" si="498">IF(ISBLANK($I663),NA(),$I663)</f>
        <v>#N/A</v>
      </c>
      <c r="AV475" s="126" t="str">
        <f t="shared" ca="1" si="476"/>
        <v/>
      </c>
      <c r="AW475" s="122" t="e">
        <f t="shared" ca="1" si="477"/>
        <v>#N/A</v>
      </c>
      <c r="AX475" s="127" t="e">
        <f t="shared" ca="1" si="478"/>
        <v>#N/A</v>
      </c>
      <c r="AY475" s="100" t="e">
        <f>IF(S663=0,NA(),S663)</f>
        <v>#N/A</v>
      </c>
      <c r="AZ475" s="127" t="e">
        <f>IF(V663=0,NA(),V663)</f>
        <v>#N/A</v>
      </c>
      <c r="BA475" s="88"/>
      <c r="BB475" s="125"/>
      <c r="BC475" s="129"/>
      <c r="BD475" s="125"/>
      <c r="BE475" s="125"/>
      <c r="BF475" s="125"/>
      <c r="BG475" s="125"/>
      <c r="BH475" s="125"/>
      <c r="BI475" s="125"/>
      <c r="BJ475" s="125"/>
      <c r="BK475" s="125"/>
      <c r="BL475" s="90"/>
      <c r="BM475" s="90"/>
      <c r="BN475" s="90"/>
      <c r="BO475" s="90"/>
      <c r="BP475" s="90"/>
    </row>
    <row r="476" spans="1:68" s="49" customFormat="1" ht="27.75" customHeight="1" thickBot="1" x14ac:dyDescent="0.25">
      <c r="A476" s="23">
        <f t="shared" si="496"/>
        <v>340</v>
      </c>
      <c r="B476" s="64"/>
      <c r="C476" s="65"/>
      <c r="D476" s="66"/>
      <c r="E476" s="67"/>
      <c r="F476" s="68"/>
      <c r="G476" s="69"/>
      <c r="H476" s="70"/>
      <c r="I476" s="305"/>
      <c r="J476" s="71"/>
      <c r="K476" s="72"/>
      <c r="L476" s="73"/>
      <c r="M476" s="72"/>
      <c r="N476" s="73"/>
      <c r="O476" s="72"/>
      <c r="P476" s="73"/>
      <c r="Q476" s="74"/>
      <c r="R476" s="316"/>
      <c r="S476" s="71"/>
      <c r="T476" s="72"/>
      <c r="U476" s="72"/>
      <c r="V476" s="74"/>
      <c r="W476" s="327"/>
      <c r="X476" s="72"/>
      <c r="Y476" s="73"/>
      <c r="Z476" s="72"/>
      <c r="AA476" s="73"/>
      <c r="AB476" s="74"/>
      <c r="AC476" s="75"/>
      <c r="AD476" s="76"/>
      <c r="AE476" s="76"/>
      <c r="AF476" s="77"/>
      <c r="AG476" s="319"/>
      <c r="AH476" s="74"/>
      <c r="AI476" s="480"/>
      <c r="AJ476" s="480"/>
      <c r="AK476" s="481"/>
      <c r="AL476" s="102"/>
      <c r="AM476" s="124" t="str">
        <f t="shared" si="494"/>
        <v xml:space="preserve"> </v>
      </c>
      <c r="AN476" s="97" t="str">
        <f t="shared" si="495"/>
        <v xml:space="preserve"> </v>
      </c>
      <c r="AO476" s="125"/>
      <c r="AP476" s="125"/>
      <c r="AQ476" s="125"/>
      <c r="AR476" s="125"/>
      <c r="AS476" s="125"/>
      <c r="AT476" s="122" t="e">
        <f t="shared" si="497"/>
        <v>#N/A</v>
      </c>
      <c r="AU476" s="125" t="e">
        <f t="shared" si="498"/>
        <v>#N/A</v>
      </c>
      <c r="AV476" s="126" t="str">
        <f t="shared" ca="1" si="476"/>
        <v/>
      </c>
      <c r="AW476" s="122" t="e">
        <f t="shared" ca="1" si="477"/>
        <v>#N/A</v>
      </c>
      <c r="AX476" s="127" t="e">
        <f t="shared" ca="1" si="478"/>
        <v>#N/A</v>
      </c>
      <c r="AY476" s="100" t="e">
        <f t="shared" ref="AY476:AY482" si="499">IF(S664=0,NA(),S664)</f>
        <v>#N/A</v>
      </c>
      <c r="AZ476" s="127" t="e">
        <f t="shared" ref="AZ476:AZ484" si="500">IF(V664=0,NA(),V664)</f>
        <v>#N/A</v>
      </c>
      <c r="BA476" s="88"/>
      <c r="BB476" s="125"/>
      <c r="BC476" s="129"/>
      <c r="BD476" s="125"/>
      <c r="BE476" s="125"/>
      <c r="BF476" s="125"/>
      <c r="BG476" s="125"/>
      <c r="BH476" s="125"/>
      <c r="BI476" s="125"/>
      <c r="BJ476" s="125"/>
      <c r="BK476" s="125"/>
      <c r="BL476" s="90"/>
      <c r="BM476" s="90"/>
      <c r="BN476" s="90"/>
      <c r="BO476" s="90"/>
      <c r="BP476" s="90"/>
    </row>
    <row r="477" spans="1:68" ht="4.5" customHeight="1" thickBot="1" x14ac:dyDescent="0.25">
      <c r="A477" s="89">
        <f>AK480</f>
        <v>34</v>
      </c>
      <c r="B477" s="271"/>
      <c r="C477" s="271"/>
      <c r="D477" s="271"/>
      <c r="E477" s="271"/>
      <c r="F477" s="271"/>
      <c r="G477" s="271"/>
      <c r="H477" s="271"/>
      <c r="I477" s="271"/>
      <c r="J477" s="309"/>
      <c r="K477" s="309"/>
      <c r="L477" s="309"/>
      <c r="M477" s="309"/>
      <c r="N477" s="309"/>
      <c r="O477" s="309"/>
      <c r="P477" s="309"/>
      <c r="Q477" s="309"/>
      <c r="R477" s="309"/>
      <c r="S477" s="324"/>
      <c r="T477" s="324"/>
      <c r="U477" s="324"/>
      <c r="V477" s="324"/>
      <c r="W477" s="324"/>
      <c r="X477" s="324"/>
      <c r="Y477" s="324"/>
      <c r="Z477" s="324"/>
      <c r="AA477" s="324"/>
      <c r="AB477" s="324"/>
      <c r="AC477" s="309"/>
      <c r="AD477" s="272"/>
      <c r="AE477" s="273"/>
      <c r="AF477" s="272"/>
      <c r="AG477" s="274"/>
      <c r="AH477" s="474"/>
      <c r="AI477" s="475"/>
      <c r="AJ477" s="475"/>
      <c r="AK477" s="475"/>
      <c r="AL477" s="33"/>
      <c r="AM477" s="33"/>
      <c r="AN477" s="33"/>
      <c r="AT477" s="122" t="e">
        <f t="shared" si="497"/>
        <v>#N/A</v>
      </c>
      <c r="AU477" s="125" t="e">
        <f t="shared" si="498"/>
        <v>#N/A</v>
      </c>
      <c r="AV477" s="126" t="str">
        <f t="shared" ca="1" si="476"/>
        <v/>
      </c>
      <c r="AW477" s="122" t="e">
        <f t="shared" ca="1" si="477"/>
        <v>#N/A</v>
      </c>
      <c r="AX477" s="127" t="e">
        <f t="shared" ca="1" si="478"/>
        <v>#N/A</v>
      </c>
      <c r="AY477" s="100" t="e">
        <f t="shared" si="499"/>
        <v>#N/A</v>
      </c>
      <c r="AZ477" s="127" t="e">
        <f t="shared" si="500"/>
        <v>#N/A</v>
      </c>
      <c r="BA477" s="88"/>
      <c r="BC477" s="129"/>
    </row>
    <row r="478" spans="1:68" ht="26.25" customHeight="1" x14ac:dyDescent="0.2">
      <c r="A478" s="180">
        <f>A464+1</f>
        <v>34</v>
      </c>
      <c r="B478" s="501"/>
      <c r="C478" s="501"/>
      <c r="D478" s="501"/>
      <c r="E478" s="502"/>
      <c r="F478" s="493" t="str">
        <f>F464</f>
        <v>TOTAL DE ESTA PÁGINA</v>
      </c>
      <c r="G478" s="494"/>
      <c r="H478" s="495"/>
      <c r="I478" s="348" t="str">
        <f t="shared" ref="I478:Q478" si="501">IF(SUM(I467:I477)=0," ",SUM(I467:I477))</f>
        <v xml:space="preserve"> </v>
      </c>
      <c r="J478" s="349" t="str">
        <f t="shared" si="501"/>
        <v xml:space="preserve"> </v>
      </c>
      <c r="K478" s="350" t="str">
        <f t="shared" si="501"/>
        <v xml:space="preserve"> </v>
      </c>
      <c r="L478" s="351" t="str">
        <f t="shared" si="501"/>
        <v xml:space="preserve"> </v>
      </c>
      <c r="M478" s="350" t="str">
        <f t="shared" si="501"/>
        <v xml:space="preserve"> </v>
      </c>
      <c r="N478" s="351" t="str">
        <f t="shared" si="501"/>
        <v xml:space="preserve"> </v>
      </c>
      <c r="O478" s="350" t="str">
        <f t="shared" si="501"/>
        <v xml:space="preserve"> </v>
      </c>
      <c r="P478" s="351" t="str">
        <f t="shared" si="501"/>
        <v xml:space="preserve"> </v>
      </c>
      <c r="Q478" s="352" t="str">
        <f t="shared" si="501"/>
        <v xml:space="preserve"> </v>
      </c>
      <c r="R478" s="353"/>
      <c r="S478" s="349" t="str">
        <f t="shared" ref="S478:AB478" si="502">IF(SUM(S467:S477)=0," ",SUM(S467:S477))</f>
        <v xml:space="preserve"> </v>
      </c>
      <c r="T478" s="350" t="str">
        <f t="shared" si="502"/>
        <v xml:space="preserve"> </v>
      </c>
      <c r="U478" s="350" t="str">
        <f t="shared" si="502"/>
        <v xml:space="preserve"> </v>
      </c>
      <c r="V478" s="350" t="str">
        <f t="shared" si="502"/>
        <v xml:space="preserve"> </v>
      </c>
      <c r="W478" s="351" t="str">
        <f t="shared" si="502"/>
        <v xml:space="preserve"> </v>
      </c>
      <c r="X478" s="350" t="str">
        <f t="shared" si="502"/>
        <v xml:space="preserve"> </v>
      </c>
      <c r="Y478" s="351" t="str">
        <f t="shared" si="502"/>
        <v xml:space="preserve"> </v>
      </c>
      <c r="Z478" s="350" t="str">
        <f t="shared" si="502"/>
        <v xml:space="preserve"> </v>
      </c>
      <c r="AA478" s="351" t="str">
        <f t="shared" si="502"/>
        <v xml:space="preserve"> </v>
      </c>
      <c r="AB478" s="352" t="str">
        <f t="shared" si="502"/>
        <v xml:space="preserve"> </v>
      </c>
      <c r="AC478" s="354" t="str">
        <f>IF(SUM(AC467:AC476)=0," ",SUM(AC467:AC476))</f>
        <v xml:space="preserve"> </v>
      </c>
      <c r="AD478" s="355" t="str">
        <f>IF(SUM(AD467:AD476)=0," ",SUM(AD467:AD476))</f>
        <v xml:space="preserve"> </v>
      </c>
      <c r="AE478" s="355" t="str">
        <f>IF(SUM(AE467:AE476)=0," ",SUM(AE467:AE476))</f>
        <v xml:space="preserve"> </v>
      </c>
      <c r="AF478" s="356" t="str">
        <f>IF(SUM(AF467:AF476)=0," ",SUM(AF467:AF476))</f>
        <v xml:space="preserve"> </v>
      </c>
      <c r="AG478" s="357" t="str">
        <f>IF(SUM(AG467:AG476)=0," ",SUM(AG467:AG476))</f>
        <v xml:space="preserve"> </v>
      </c>
      <c r="AH478" s="482" t="str">
        <f>AH464</f>
        <v>Certifico que todos los datos en esta
bitácora son fidedignos</v>
      </c>
      <c r="AI478" s="483"/>
      <c r="AJ478" s="483"/>
      <c r="AK478" s="484"/>
      <c r="AL478" s="131"/>
      <c r="AM478" s="131"/>
      <c r="AN478" s="131"/>
      <c r="AT478" s="122" t="e">
        <f t="shared" si="497"/>
        <v>#N/A</v>
      </c>
      <c r="AU478" s="125" t="e">
        <f t="shared" si="498"/>
        <v>#N/A</v>
      </c>
      <c r="AV478" s="126" t="str">
        <f t="shared" ca="1" si="476"/>
        <v/>
      </c>
      <c r="AW478" s="122" t="e">
        <f t="shared" ca="1" si="477"/>
        <v>#N/A</v>
      </c>
      <c r="AX478" s="127" t="e">
        <f t="shared" ca="1" si="478"/>
        <v>#N/A</v>
      </c>
      <c r="AY478" s="100" t="e">
        <f t="shared" si="499"/>
        <v>#N/A</v>
      </c>
      <c r="AZ478" s="127" t="e">
        <f t="shared" si="500"/>
        <v>#N/A</v>
      </c>
      <c r="BA478" s="88"/>
      <c r="BC478" s="129"/>
    </row>
    <row r="479" spans="1:68" ht="26.25" customHeight="1" x14ac:dyDescent="0.2">
      <c r="A479" s="499"/>
      <c r="B479" s="503"/>
      <c r="C479" s="503"/>
      <c r="D479" s="503"/>
      <c r="E479" s="504"/>
      <c r="F479" s="496" t="str">
        <f>F465</f>
        <v>TOTAL PÁGINA ANTERIOR</v>
      </c>
      <c r="G479" s="497"/>
      <c r="H479" s="498"/>
      <c r="I479" s="358">
        <f>I466</f>
        <v>6.25</v>
      </c>
      <c r="J479" s="359">
        <f t="shared" ref="J479:Q479" si="503">J466</f>
        <v>6.25</v>
      </c>
      <c r="K479" s="360" t="str">
        <f t="shared" si="503"/>
        <v xml:space="preserve"> </v>
      </c>
      <c r="L479" s="361" t="str">
        <f t="shared" si="503"/>
        <v xml:space="preserve"> </v>
      </c>
      <c r="M479" s="360" t="str">
        <f t="shared" si="503"/>
        <v xml:space="preserve"> </v>
      </c>
      <c r="N479" s="361" t="str">
        <f t="shared" si="503"/>
        <v xml:space="preserve"> </v>
      </c>
      <c r="O479" s="360" t="str">
        <f t="shared" si="503"/>
        <v xml:space="preserve"> </v>
      </c>
      <c r="P479" s="361" t="str">
        <f t="shared" si="503"/>
        <v xml:space="preserve"> </v>
      </c>
      <c r="Q479" s="362" t="str">
        <f t="shared" si="503"/>
        <v xml:space="preserve"> </v>
      </c>
      <c r="R479" s="363"/>
      <c r="S479" s="359" t="str">
        <f t="shared" ref="S479:AG479" si="504">S466</f>
        <v xml:space="preserve"> </v>
      </c>
      <c r="T479" s="360">
        <f t="shared" si="504"/>
        <v>8.75</v>
      </c>
      <c r="U479" s="360">
        <f t="shared" si="504"/>
        <v>10</v>
      </c>
      <c r="V479" s="360">
        <f t="shared" si="504"/>
        <v>2.5</v>
      </c>
      <c r="W479" s="361" t="str">
        <f t="shared" si="504"/>
        <v xml:space="preserve"> </v>
      </c>
      <c r="X479" s="360" t="str">
        <f t="shared" si="504"/>
        <v xml:space="preserve"> </v>
      </c>
      <c r="Y479" s="361">
        <f t="shared" si="504"/>
        <v>2.5</v>
      </c>
      <c r="Z479" s="360" t="str">
        <f t="shared" si="504"/>
        <v xml:space="preserve"> </v>
      </c>
      <c r="AA479" s="361">
        <f t="shared" si="504"/>
        <v>3.75</v>
      </c>
      <c r="AB479" s="362" t="str">
        <f t="shared" si="504"/>
        <v xml:space="preserve"> </v>
      </c>
      <c r="AC479" s="364">
        <f t="shared" si="504"/>
        <v>9</v>
      </c>
      <c r="AD479" s="365" t="str">
        <f t="shared" si="504"/>
        <v xml:space="preserve"> </v>
      </c>
      <c r="AE479" s="365">
        <f t="shared" si="504"/>
        <v>9</v>
      </c>
      <c r="AF479" s="366" t="str">
        <f t="shared" si="504"/>
        <v xml:space="preserve"> </v>
      </c>
      <c r="AG479" s="367">
        <f t="shared" si="504"/>
        <v>11</v>
      </c>
      <c r="AH479" s="487"/>
      <c r="AI479" s="488"/>
      <c r="AJ479" s="488"/>
      <c r="AK479" s="489"/>
      <c r="AL479" s="131"/>
      <c r="AM479" s="131"/>
      <c r="AN479" s="131"/>
      <c r="AT479" s="122" t="e">
        <f t="shared" si="497"/>
        <v>#N/A</v>
      </c>
      <c r="AU479" s="125" t="e">
        <f t="shared" si="498"/>
        <v>#N/A</v>
      </c>
      <c r="AV479" s="126" t="str">
        <f t="shared" ca="1" si="476"/>
        <v/>
      </c>
      <c r="AW479" s="122" t="e">
        <f t="shared" ca="1" si="477"/>
        <v>#N/A</v>
      </c>
      <c r="AX479" s="127" t="e">
        <f t="shared" ca="1" si="478"/>
        <v>#N/A</v>
      </c>
      <c r="AY479" s="100" t="e">
        <f t="shared" si="499"/>
        <v>#N/A</v>
      </c>
      <c r="AZ479" s="127" t="e">
        <f t="shared" si="500"/>
        <v>#N/A</v>
      </c>
      <c r="BA479" s="88"/>
      <c r="BC479" s="129"/>
    </row>
    <row r="480" spans="1:68" ht="26.25" customHeight="1" thickBot="1" x14ac:dyDescent="0.25">
      <c r="A480" s="500"/>
      <c r="B480" s="505" t="str">
        <f>B466</f>
        <v>Entidad que certifica Hrs. de vuelo
TIMBRE Y FIRMA</v>
      </c>
      <c r="C480" s="505"/>
      <c r="D480" s="505"/>
      <c r="E480" s="506"/>
      <c r="F480" s="490" t="str">
        <f>F466</f>
        <v>TOTAL A LA FECHA</v>
      </c>
      <c r="G480" s="491"/>
      <c r="H480" s="492"/>
      <c r="I480" s="31">
        <f t="shared" ref="I480:Q480" si="505">IF(SUM(I478:I479)=0," ",SUM(I478:I479))</f>
        <v>6.25</v>
      </c>
      <c r="J480" s="27">
        <f t="shared" si="505"/>
        <v>6.25</v>
      </c>
      <c r="K480" s="24" t="str">
        <f t="shared" si="505"/>
        <v xml:space="preserve"> </v>
      </c>
      <c r="L480" s="25" t="str">
        <f t="shared" si="505"/>
        <v xml:space="preserve"> </v>
      </c>
      <c r="M480" s="24" t="str">
        <f t="shared" si="505"/>
        <v xml:space="preserve"> </v>
      </c>
      <c r="N480" s="25" t="str">
        <f t="shared" si="505"/>
        <v xml:space="preserve"> </v>
      </c>
      <c r="O480" s="24" t="str">
        <f t="shared" si="505"/>
        <v xml:space="preserve"> </v>
      </c>
      <c r="P480" s="25" t="str">
        <f t="shared" si="505"/>
        <v xml:space="preserve"> </v>
      </c>
      <c r="Q480" s="26" t="str">
        <f t="shared" si="505"/>
        <v xml:space="preserve"> </v>
      </c>
      <c r="R480" s="321"/>
      <c r="S480" s="27" t="str">
        <f t="shared" ref="S480:AG480" si="506">IF(SUM(S478:S479)=0," ",SUM(S478:S479))</f>
        <v xml:space="preserve"> </v>
      </c>
      <c r="T480" s="24">
        <f t="shared" si="506"/>
        <v>8.75</v>
      </c>
      <c r="U480" s="24">
        <f t="shared" si="506"/>
        <v>10</v>
      </c>
      <c r="V480" s="24">
        <f t="shared" si="506"/>
        <v>2.5</v>
      </c>
      <c r="W480" s="25" t="str">
        <f t="shared" si="506"/>
        <v xml:space="preserve"> </v>
      </c>
      <c r="X480" s="24" t="str">
        <f t="shared" si="506"/>
        <v xml:space="preserve"> </v>
      </c>
      <c r="Y480" s="25">
        <f t="shared" si="506"/>
        <v>2.5</v>
      </c>
      <c r="Z480" s="24" t="str">
        <f t="shared" si="506"/>
        <v xml:space="preserve"> </v>
      </c>
      <c r="AA480" s="25">
        <f t="shared" si="506"/>
        <v>3.75</v>
      </c>
      <c r="AB480" s="26" t="str">
        <f t="shared" si="506"/>
        <v xml:space="preserve"> </v>
      </c>
      <c r="AC480" s="323">
        <f t="shared" si="506"/>
        <v>9</v>
      </c>
      <c r="AD480" s="28" t="str">
        <f t="shared" si="506"/>
        <v xml:space="preserve"> </v>
      </c>
      <c r="AE480" s="28">
        <f t="shared" si="506"/>
        <v>9</v>
      </c>
      <c r="AF480" s="30" t="str">
        <f t="shared" si="506"/>
        <v xml:space="preserve"> </v>
      </c>
      <c r="AG480" s="32">
        <f t="shared" si="506"/>
        <v>11</v>
      </c>
      <c r="AH480" s="485" t="str">
        <f>AH466</f>
        <v>_____________________________
FIRMA PILOTO</v>
      </c>
      <c r="AI480" s="486"/>
      <c r="AJ480" s="486"/>
      <c r="AK480" s="181">
        <f>A478</f>
        <v>34</v>
      </c>
      <c r="AL480" s="132"/>
      <c r="AM480" s="132"/>
      <c r="AN480" s="132"/>
      <c r="AT480" s="122" t="e">
        <f t="shared" si="497"/>
        <v>#N/A</v>
      </c>
      <c r="AU480" s="125" t="e">
        <f t="shared" si="498"/>
        <v>#N/A</v>
      </c>
      <c r="AV480" s="126" t="str">
        <f t="shared" ca="1" si="476"/>
        <v/>
      </c>
      <c r="AW480" s="122" t="e">
        <f t="shared" ca="1" si="477"/>
        <v>#N/A</v>
      </c>
      <c r="AX480" s="127" t="e">
        <f t="shared" ca="1" si="478"/>
        <v>#N/A</v>
      </c>
      <c r="AY480" s="100" t="e">
        <f t="shared" si="499"/>
        <v>#N/A</v>
      </c>
      <c r="AZ480" s="127" t="e">
        <f t="shared" si="500"/>
        <v>#N/A</v>
      </c>
      <c r="BA480" s="88"/>
      <c r="BC480" s="129"/>
    </row>
    <row r="481" spans="1:68" s="49" customFormat="1" ht="27.75" customHeight="1" x14ac:dyDescent="0.2">
      <c r="A481" s="29">
        <f>A476+1</f>
        <v>341</v>
      </c>
      <c r="B481" s="39"/>
      <c r="C481" s="40"/>
      <c r="D481" s="41"/>
      <c r="E481" s="42"/>
      <c r="F481" s="43"/>
      <c r="G481" s="44"/>
      <c r="H481" s="45"/>
      <c r="I481" s="310"/>
      <c r="J481" s="306"/>
      <c r="K481" s="307"/>
      <c r="L481" s="308"/>
      <c r="M481" s="307"/>
      <c r="N481" s="308"/>
      <c r="O481" s="307"/>
      <c r="P481" s="308"/>
      <c r="Q481" s="167"/>
      <c r="R481" s="314"/>
      <c r="S481" s="46"/>
      <c r="T481" s="47"/>
      <c r="U481" s="47"/>
      <c r="V481" s="48"/>
      <c r="W481" s="325"/>
      <c r="X481" s="307"/>
      <c r="Y481" s="308"/>
      <c r="Z481" s="307"/>
      <c r="AA481" s="308"/>
      <c r="AB481" s="167"/>
      <c r="AC481" s="311"/>
      <c r="AD481" s="312"/>
      <c r="AE481" s="312"/>
      <c r="AF481" s="313"/>
      <c r="AG481" s="317"/>
      <c r="AH481" s="167"/>
      <c r="AI481" s="478"/>
      <c r="AJ481" s="478"/>
      <c r="AK481" s="479"/>
      <c r="AL481" s="102"/>
      <c r="AM481" s="124" t="str">
        <f t="shared" ref="AM481:AM490" si="507">IF(B481=0," ",TEXT(B481,"MMM"))</f>
        <v xml:space="preserve"> </v>
      </c>
      <c r="AN481" s="97" t="str">
        <f t="shared" ref="AN481:AN490" si="508">IF(B481=0," ",YEAR(B481))</f>
        <v xml:space="preserve"> </v>
      </c>
      <c r="AO481" s="125"/>
      <c r="AP481" s="125"/>
      <c r="AQ481" s="125"/>
      <c r="AR481" s="125"/>
      <c r="AS481" s="125"/>
      <c r="AT481" s="122" t="e">
        <f t="shared" si="497"/>
        <v>#N/A</v>
      </c>
      <c r="AU481" s="125" t="e">
        <f t="shared" si="498"/>
        <v>#N/A</v>
      </c>
      <c r="AV481" s="126" t="str">
        <f t="shared" ca="1" si="476"/>
        <v/>
      </c>
      <c r="AW481" s="122" t="e">
        <f t="shared" ca="1" si="477"/>
        <v>#N/A</v>
      </c>
      <c r="AX481" s="127" t="e">
        <f t="shared" ca="1" si="478"/>
        <v>#N/A</v>
      </c>
      <c r="AY481" s="100" t="e">
        <f t="shared" si="499"/>
        <v>#N/A</v>
      </c>
      <c r="AZ481" s="127" t="e">
        <f t="shared" si="500"/>
        <v>#N/A</v>
      </c>
      <c r="BA481" s="88"/>
      <c r="BB481" s="125"/>
      <c r="BC481" s="129"/>
      <c r="BD481" s="125"/>
      <c r="BE481" s="125"/>
      <c r="BF481" s="125"/>
      <c r="BG481" s="125"/>
      <c r="BH481" s="125"/>
      <c r="BI481" s="125"/>
      <c r="BJ481" s="125"/>
      <c r="BK481" s="125"/>
      <c r="BL481" s="90"/>
      <c r="BM481" s="90"/>
      <c r="BN481" s="90"/>
      <c r="BO481" s="90"/>
      <c r="BP481" s="90"/>
    </row>
    <row r="482" spans="1:68" s="49" customFormat="1" ht="27.75" customHeight="1" x14ac:dyDescent="0.2">
      <c r="A482" s="22">
        <f>A481+1</f>
        <v>342</v>
      </c>
      <c r="B482" s="50"/>
      <c r="C482" s="51"/>
      <c r="D482" s="52"/>
      <c r="E482" s="53"/>
      <c r="F482" s="54"/>
      <c r="G482" s="55"/>
      <c r="H482" s="56"/>
      <c r="I482" s="304"/>
      <c r="J482" s="57"/>
      <c r="K482" s="58"/>
      <c r="L482" s="59"/>
      <c r="M482" s="58"/>
      <c r="N482" s="59"/>
      <c r="O482" s="58"/>
      <c r="P482" s="59"/>
      <c r="Q482" s="60"/>
      <c r="R482" s="315"/>
      <c r="S482" s="57"/>
      <c r="T482" s="58"/>
      <c r="U482" s="58"/>
      <c r="V482" s="60"/>
      <c r="W482" s="326"/>
      <c r="X482" s="58"/>
      <c r="Y482" s="59"/>
      <c r="Z482" s="58"/>
      <c r="AA482" s="59"/>
      <c r="AB482" s="60"/>
      <c r="AC482" s="61"/>
      <c r="AD482" s="62"/>
      <c r="AE482" s="62"/>
      <c r="AF482" s="63"/>
      <c r="AG482" s="318"/>
      <c r="AH482" s="60"/>
      <c r="AI482" s="476"/>
      <c r="AJ482" s="476"/>
      <c r="AK482" s="477"/>
      <c r="AL482" s="102"/>
      <c r="AM482" s="124" t="str">
        <f t="shared" si="507"/>
        <v xml:space="preserve"> </v>
      </c>
      <c r="AN482" s="97" t="str">
        <f t="shared" si="508"/>
        <v xml:space="preserve"> </v>
      </c>
      <c r="AO482" s="125"/>
      <c r="AP482" s="125"/>
      <c r="AQ482" s="125"/>
      <c r="AR482" s="125"/>
      <c r="AS482" s="125"/>
      <c r="AT482" s="122" t="e">
        <f t="shared" si="497"/>
        <v>#N/A</v>
      </c>
      <c r="AU482" s="125" t="e">
        <f t="shared" si="498"/>
        <v>#N/A</v>
      </c>
      <c r="AV482" s="126" t="str">
        <f t="shared" ca="1" si="476"/>
        <v/>
      </c>
      <c r="AW482" s="122" t="e">
        <f t="shared" ca="1" si="477"/>
        <v>#N/A</v>
      </c>
      <c r="AX482" s="127" t="e">
        <f t="shared" ca="1" si="478"/>
        <v>#N/A</v>
      </c>
      <c r="AY482" s="100" t="e">
        <f t="shared" si="499"/>
        <v>#N/A</v>
      </c>
      <c r="AZ482" s="127" t="e">
        <f t="shared" si="500"/>
        <v>#N/A</v>
      </c>
      <c r="BA482" s="88"/>
      <c r="BB482" s="125"/>
      <c r="BC482" s="129"/>
      <c r="BD482" s="125"/>
      <c r="BE482" s="125"/>
      <c r="BF482" s="125"/>
      <c r="BG482" s="125"/>
      <c r="BH482" s="125"/>
      <c r="BI482" s="125"/>
      <c r="BJ482" s="125"/>
      <c r="BK482" s="125"/>
      <c r="BL482" s="90"/>
      <c r="BM482" s="90"/>
      <c r="BN482" s="90"/>
      <c r="BO482" s="90"/>
      <c r="BP482" s="90"/>
    </row>
    <row r="483" spans="1:68" s="49" customFormat="1" ht="27.75" customHeight="1" x14ac:dyDescent="0.2">
      <c r="A483" s="22">
        <f t="shared" ref="A483:A490" si="509">A482+1</f>
        <v>343</v>
      </c>
      <c r="B483" s="50"/>
      <c r="C483" s="51"/>
      <c r="D483" s="52"/>
      <c r="E483" s="53"/>
      <c r="F483" s="54"/>
      <c r="G483" s="55"/>
      <c r="H483" s="56"/>
      <c r="I483" s="304"/>
      <c r="J483" s="57"/>
      <c r="K483" s="58"/>
      <c r="L483" s="59"/>
      <c r="M483" s="58"/>
      <c r="N483" s="59"/>
      <c r="O483" s="58"/>
      <c r="P483" s="59"/>
      <c r="Q483" s="60"/>
      <c r="R483" s="315"/>
      <c r="S483" s="57"/>
      <c r="T483" s="58"/>
      <c r="U483" s="58"/>
      <c r="V483" s="60"/>
      <c r="W483" s="326"/>
      <c r="X483" s="58"/>
      <c r="Y483" s="59"/>
      <c r="Z483" s="58"/>
      <c r="AA483" s="59"/>
      <c r="AB483" s="60"/>
      <c r="AC483" s="61"/>
      <c r="AD483" s="62"/>
      <c r="AE483" s="62"/>
      <c r="AF483" s="63"/>
      <c r="AG483" s="318"/>
      <c r="AH483" s="60"/>
      <c r="AI483" s="476"/>
      <c r="AJ483" s="476"/>
      <c r="AK483" s="477"/>
      <c r="AL483" s="102"/>
      <c r="AM483" s="124" t="str">
        <f t="shared" si="507"/>
        <v xml:space="preserve"> </v>
      </c>
      <c r="AN483" s="97" t="str">
        <f t="shared" si="508"/>
        <v xml:space="preserve"> </v>
      </c>
      <c r="AO483" s="125"/>
      <c r="AP483" s="125"/>
      <c r="AQ483" s="125"/>
      <c r="AR483" s="125"/>
      <c r="AS483" s="125"/>
      <c r="AT483" s="122" t="e">
        <f t="shared" si="497"/>
        <v>#N/A</v>
      </c>
      <c r="AU483" s="125" t="e">
        <f t="shared" si="498"/>
        <v>#N/A</v>
      </c>
      <c r="AV483" s="126" t="str">
        <f t="shared" ca="1" si="476"/>
        <v/>
      </c>
      <c r="AW483" s="122" t="e">
        <f t="shared" ca="1" si="477"/>
        <v>#N/A</v>
      </c>
      <c r="AX483" s="127" t="e">
        <f t="shared" ca="1" si="478"/>
        <v>#N/A</v>
      </c>
      <c r="AY483" s="100" t="e">
        <f>IF(S671=0,NA(),S671)</f>
        <v>#N/A</v>
      </c>
      <c r="AZ483" s="127" t="e">
        <f t="shared" si="500"/>
        <v>#N/A</v>
      </c>
      <c r="BA483" s="88"/>
      <c r="BB483" s="125"/>
      <c r="BC483" s="129"/>
      <c r="BD483" s="125"/>
      <c r="BE483" s="125"/>
      <c r="BF483" s="125"/>
      <c r="BG483" s="125"/>
      <c r="BH483" s="125"/>
      <c r="BI483" s="125"/>
      <c r="BJ483" s="125"/>
      <c r="BK483" s="125"/>
      <c r="BL483" s="90"/>
      <c r="BM483" s="90"/>
      <c r="BN483" s="90"/>
      <c r="BO483" s="90"/>
      <c r="BP483" s="90"/>
    </row>
    <row r="484" spans="1:68" s="49" customFormat="1" ht="27.75" customHeight="1" x14ac:dyDescent="0.2">
      <c r="A484" s="22">
        <f t="shared" si="509"/>
        <v>344</v>
      </c>
      <c r="B484" s="50"/>
      <c r="C484" s="51"/>
      <c r="D484" s="52"/>
      <c r="E484" s="53"/>
      <c r="F484" s="54"/>
      <c r="G484" s="55"/>
      <c r="H484" s="56"/>
      <c r="I484" s="304"/>
      <c r="J484" s="57"/>
      <c r="K484" s="58"/>
      <c r="L484" s="59"/>
      <c r="M484" s="58"/>
      <c r="N484" s="59"/>
      <c r="O484" s="58"/>
      <c r="P484" s="59"/>
      <c r="Q484" s="60"/>
      <c r="R484" s="315"/>
      <c r="S484" s="57"/>
      <c r="T484" s="58"/>
      <c r="U484" s="58"/>
      <c r="V484" s="60"/>
      <c r="W484" s="326"/>
      <c r="X484" s="58"/>
      <c r="Y484" s="59"/>
      <c r="Z484" s="58"/>
      <c r="AA484" s="59"/>
      <c r="AB484" s="60"/>
      <c r="AC484" s="61"/>
      <c r="AD484" s="62"/>
      <c r="AE484" s="62"/>
      <c r="AF484" s="63"/>
      <c r="AG484" s="318"/>
      <c r="AH484" s="60"/>
      <c r="AI484" s="476"/>
      <c r="AJ484" s="476"/>
      <c r="AK484" s="477"/>
      <c r="AL484" s="102"/>
      <c r="AM484" s="124" t="str">
        <f t="shared" si="507"/>
        <v xml:space="preserve"> </v>
      </c>
      <c r="AN484" s="97" t="str">
        <f t="shared" si="508"/>
        <v xml:space="preserve"> </v>
      </c>
      <c r="AO484" s="125"/>
      <c r="AP484" s="125"/>
      <c r="AQ484" s="125"/>
      <c r="AR484" s="125"/>
      <c r="AS484" s="125"/>
      <c r="AT484" s="122" t="e">
        <f t="shared" si="497"/>
        <v>#N/A</v>
      </c>
      <c r="AU484" s="125" t="e">
        <f t="shared" si="498"/>
        <v>#N/A</v>
      </c>
      <c r="AV484" s="126" t="str">
        <f t="shared" ca="1" si="476"/>
        <v/>
      </c>
      <c r="AW484" s="122" t="e">
        <f t="shared" ca="1" si="477"/>
        <v>#N/A</v>
      </c>
      <c r="AX484" s="127" t="e">
        <f t="shared" ca="1" si="478"/>
        <v>#N/A</v>
      </c>
      <c r="AY484" s="100" t="e">
        <f>IF(S672=0,NA(),S672)</f>
        <v>#N/A</v>
      </c>
      <c r="AZ484" s="127" t="e">
        <f t="shared" si="500"/>
        <v>#N/A</v>
      </c>
      <c r="BA484" s="88"/>
      <c r="BB484" s="125"/>
      <c r="BC484" s="129"/>
      <c r="BD484" s="125"/>
      <c r="BE484" s="125"/>
      <c r="BF484" s="125"/>
      <c r="BG484" s="125"/>
      <c r="BH484" s="125"/>
      <c r="BI484" s="125"/>
      <c r="BJ484" s="125"/>
      <c r="BK484" s="125"/>
      <c r="BL484" s="90"/>
      <c r="BM484" s="90"/>
      <c r="BN484" s="90"/>
      <c r="BO484" s="90"/>
      <c r="BP484" s="90"/>
    </row>
    <row r="485" spans="1:68" s="49" customFormat="1" ht="27.75" customHeight="1" x14ac:dyDescent="0.2">
      <c r="A485" s="22">
        <f t="shared" si="509"/>
        <v>345</v>
      </c>
      <c r="B485" s="50"/>
      <c r="C485" s="51"/>
      <c r="D485" s="52"/>
      <c r="E485" s="53"/>
      <c r="F485" s="54"/>
      <c r="G485" s="55"/>
      <c r="H485" s="56"/>
      <c r="I485" s="304"/>
      <c r="J485" s="57"/>
      <c r="K485" s="58"/>
      <c r="L485" s="59"/>
      <c r="M485" s="58"/>
      <c r="N485" s="59"/>
      <c r="O485" s="58"/>
      <c r="P485" s="59"/>
      <c r="Q485" s="60"/>
      <c r="R485" s="315"/>
      <c r="S485" s="57"/>
      <c r="T485" s="58"/>
      <c r="U485" s="58"/>
      <c r="V485" s="60"/>
      <c r="W485" s="326"/>
      <c r="X485" s="58"/>
      <c r="Y485" s="59"/>
      <c r="Z485" s="58"/>
      <c r="AA485" s="59"/>
      <c r="AB485" s="60"/>
      <c r="AC485" s="61"/>
      <c r="AD485" s="62"/>
      <c r="AE485" s="62"/>
      <c r="AF485" s="63"/>
      <c r="AG485" s="318"/>
      <c r="AH485" s="60"/>
      <c r="AI485" s="476"/>
      <c r="AJ485" s="476"/>
      <c r="AK485" s="477"/>
      <c r="AL485" s="102"/>
      <c r="AM485" s="124" t="str">
        <f t="shared" si="507"/>
        <v xml:space="preserve"> </v>
      </c>
      <c r="AN485" s="97" t="str">
        <f t="shared" si="508"/>
        <v xml:space="preserve"> </v>
      </c>
      <c r="AO485" s="125"/>
      <c r="AP485" s="125"/>
      <c r="AQ485" s="125"/>
      <c r="AR485" s="125"/>
      <c r="AS485" s="125"/>
      <c r="AT485" s="122" t="e">
        <f t="shared" ref="AT485:AT494" si="510">IF(ISBLANK($B677),NA(),$B677)</f>
        <v>#N/A</v>
      </c>
      <c r="AU485" s="125" t="e">
        <f t="shared" ref="AU485:AU494" si="511">IF(ISBLANK($I677),NA(),$I677)</f>
        <v>#N/A</v>
      </c>
      <c r="AV485" s="126" t="str">
        <f t="shared" ca="1" si="476"/>
        <v/>
      </c>
      <c r="AW485" s="122" t="e">
        <f t="shared" ca="1" si="477"/>
        <v>#N/A</v>
      </c>
      <c r="AX485" s="127" t="e">
        <f t="shared" ca="1" si="478"/>
        <v>#N/A</v>
      </c>
      <c r="AY485" s="100" t="e">
        <f>IF(S677=0,NA(),S677)</f>
        <v>#N/A</v>
      </c>
      <c r="AZ485" s="127" t="e">
        <f>IF(V677=0,NA(),V677)</f>
        <v>#N/A</v>
      </c>
      <c r="BA485" s="88"/>
      <c r="BB485" s="125"/>
      <c r="BC485" s="129"/>
      <c r="BD485" s="125"/>
      <c r="BE485" s="125"/>
      <c r="BF485" s="125"/>
      <c r="BG485" s="125"/>
      <c r="BH485" s="125"/>
      <c r="BI485" s="125"/>
      <c r="BJ485" s="125"/>
      <c r="BK485" s="125"/>
      <c r="BL485" s="90"/>
      <c r="BM485" s="90"/>
      <c r="BN485" s="90"/>
      <c r="BO485" s="90"/>
      <c r="BP485" s="90"/>
    </row>
    <row r="486" spans="1:68" s="49" customFormat="1" ht="27.75" customHeight="1" x14ac:dyDescent="0.2">
      <c r="A486" s="22">
        <f t="shared" si="509"/>
        <v>346</v>
      </c>
      <c r="B486" s="50"/>
      <c r="C486" s="51"/>
      <c r="D486" s="52"/>
      <c r="E486" s="53"/>
      <c r="F486" s="54"/>
      <c r="G486" s="55"/>
      <c r="H486" s="56"/>
      <c r="I486" s="304"/>
      <c r="J486" s="57"/>
      <c r="K486" s="58"/>
      <c r="L486" s="59"/>
      <c r="M486" s="58"/>
      <c r="N486" s="59"/>
      <c r="O486" s="58"/>
      <c r="P486" s="59"/>
      <c r="Q486" s="60"/>
      <c r="R486" s="315"/>
      <c r="S486" s="57"/>
      <c r="T486" s="58"/>
      <c r="U486" s="58"/>
      <c r="V486" s="60"/>
      <c r="W486" s="326"/>
      <c r="X486" s="58"/>
      <c r="Y486" s="59"/>
      <c r="Z486" s="58"/>
      <c r="AA486" s="59"/>
      <c r="AB486" s="60"/>
      <c r="AC486" s="61"/>
      <c r="AD486" s="62"/>
      <c r="AE486" s="62"/>
      <c r="AF486" s="63"/>
      <c r="AG486" s="318"/>
      <c r="AH486" s="60"/>
      <c r="AI486" s="476"/>
      <c r="AJ486" s="476"/>
      <c r="AK486" s="477"/>
      <c r="AL486" s="102"/>
      <c r="AM486" s="124" t="str">
        <f t="shared" si="507"/>
        <v xml:space="preserve"> </v>
      </c>
      <c r="AN486" s="97" t="str">
        <f t="shared" si="508"/>
        <v xml:space="preserve"> </v>
      </c>
      <c r="AO486" s="125"/>
      <c r="AP486" s="125"/>
      <c r="AQ486" s="125"/>
      <c r="AR486" s="125"/>
      <c r="AS486" s="125"/>
      <c r="AT486" s="122" t="e">
        <f t="shared" si="510"/>
        <v>#N/A</v>
      </c>
      <c r="AU486" s="125" t="e">
        <f t="shared" si="511"/>
        <v>#N/A</v>
      </c>
      <c r="AV486" s="126" t="str">
        <f t="shared" ca="1" si="476"/>
        <v/>
      </c>
      <c r="AW486" s="122" t="e">
        <f t="shared" ca="1" si="477"/>
        <v>#N/A</v>
      </c>
      <c r="AX486" s="127" t="e">
        <f t="shared" ca="1" si="478"/>
        <v>#N/A</v>
      </c>
      <c r="AY486" s="100" t="e">
        <f t="shared" ref="AY486:AY494" si="512">IF(S678=0,NA(),S678)</f>
        <v>#N/A</v>
      </c>
      <c r="AZ486" s="127" t="e">
        <f t="shared" ref="AZ486:AZ494" si="513">IF(V678=0,NA(),V678)</f>
        <v>#N/A</v>
      </c>
      <c r="BA486" s="88"/>
      <c r="BB486" s="125"/>
      <c r="BC486" s="129"/>
      <c r="BD486" s="125"/>
      <c r="BE486" s="125"/>
      <c r="BF486" s="125"/>
      <c r="BG486" s="125"/>
      <c r="BH486" s="125"/>
      <c r="BI486" s="125"/>
      <c r="BJ486" s="125"/>
      <c r="BK486" s="125"/>
      <c r="BL486" s="90"/>
      <c r="BM486" s="90"/>
      <c r="BN486" s="90"/>
      <c r="BO486" s="90"/>
      <c r="BP486" s="90"/>
    </row>
    <row r="487" spans="1:68" s="49" customFormat="1" ht="27.75" customHeight="1" x14ac:dyDescent="0.2">
      <c r="A487" s="22">
        <f>A486+1</f>
        <v>347</v>
      </c>
      <c r="B487" s="50"/>
      <c r="C487" s="51"/>
      <c r="D487" s="52"/>
      <c r="E487" s="53"/>
      <c r="F487" s="54"/>
      <c r="G487" s="55"/>
      <c r="H487" s="56"/>
      <c r="I487" s="304"/>
      <c r="J487" s="57"/>
      <c r="K487" s="58"/>
      <c r="L487" s="59"/>
      <c r="M487" s="58"/>
      <c r="N487" s="59"/>
      <c r="O487" s="58"/>
      <c r="P487" s="59"/>
      <c r="Q487" s="60"/>
      <c r="R487" s="315"/>
      <c r="S487" s="57"/>
      <c r="T487" s="58"/>
      <c r="U487" s="58"/>
      <c r="V487" s="60"/>
      <c r="W487" s="326"/>
      <c r="X487" s="58"/>
      <c r="Y487" s="59"/>
      <c r="Z487" s="58"/>
      <c r="AA487" s="59"/>
      <c r="AB487" s="60"/>
      <c r="AC487" s="61"/>
      <c r="AD487" s="62"/>
      <c r="AE487" s="62"/>
      <c r="AF487" s="63"/>
      <c r="AG487" s="318"/>
      <c r="AH487" s="60"/>
      <c r="AI487" s="476"/>
      <c r="AJ487" s="476"/>
      <c r="AK487" s="477"/>
      <c r="AL487" s="102"/>
      <c r="AM487" s="124" t="str">
        <f t="shared" si="507"/>
        <v xml:space="preserve"> </v>
      </c>
      <c r="AN487" s="97" t="str">
        <f t="shared" si="508"/>
        <v xml:space="preserve"> </v>
      </c>
      <c r="AO487" s="125"/>
      <c r="AP487" s="125"/>
      <c r="AQ487" s="125"/>
      <c r="AR487" s="125"/>
      <c r="AS487" s="125"/>
      <c r="AT487" s="122" t="e">
        <f t="shared" si="510"/>
        <v>#N/A</v>
      </c>
      <c r="AU487" s="125" t="e">
        <f t="shared" si="511"/>
        <v>#N/A</v>
      </c>
      <c r="AV487" s="126" t="str">
        <f t="shared" ca="1" si="476"/>
        <v/>
      </c>
      <c r="AW487" s="122" t="e">
        <f t="shared" ca="1" si="477"/>
        <v>#N/A</v>
      </c>
      <c r="AX487" s="127" t="e">
        <f t="shared" ca="1" si="478"/>
        <v>#N/A</v>
      </c>
      <c r="AY487" s="100" t="e">
        <f t="shared" si="512"/>
        <v>#N/A</v>
      </c>
      <c r="AZ487" s="127" t="e">
        <f t="shared" si="513"/>
        <v>#N/A</v>
      </c>
      <c r="BA487" s="88"/>
      <c r="BB487" s="125"/>
      <c r="BC487" s="129"/>
      <c r="BD487" s="125"/>
      <c r="BE487" s="125"/>
      <c r="BF487" s="125"/>
      <c r="BG487" s="125"/>
      <c r="BH487" s="125"/>
      <c r="BI487" s="125"/>
      <c r="BJ487" s="125"/>
      <c r="BK487" s="125"/>
      <c r="BL487" s="90"/>
      <c r="BM487" s="90"/>
      <c r="BN487" s="90"/>
      <c r="BO487" s="90"/>
      <c r="BP487" s="90"/>
    </row>
    <row r="488" spans="1:68" s="49" customFormat="1" ht="27.75" customHeight="1" x14ac:dyDescent="0.2">
      <c r="A488" s="22">
        <f t="shared" si="509"/>
        <v>348</v>
      </c>
      <c r="B488" s="50"/>
      <c r="C488" s="51"/>
      <c r="D488" s="52"/>
      <c r="E488" s="53"/>
      <c r="F488" s="54"/>
      <c r="G488" s="55"/>
      <c r="H488" s="56"/>
      <c r="I488" s="304"/>
      <c r="J488" s="57"/>
      <c r="K488" s="58"/>
      <c r="L488" s="59"/>
      <c r="M488" s="58"/>
      <c r="N488" s="59"/>
      <c r="O488" s="58"/>
      <c r="P488" s="59"/>
      <c r="Q488" s="60"/>
      <c r="R488" s="315"/>
      <c r="S488" s="57"/>
      <c r="T488" s="58"/>
      <c r="U488" s="58"/>
      <c r="V488" s="60"/>
      <c r="W488" s="326"/>
      <c r="X488" s="58"/>
      <c r="Y488" s="59"/>
      <c r="Z488" s="58"/>
      <c r="AA488" s="59"/>
      <c r="AB488" s="60"/>
      <c r="AC488" s="61"/>
      <c r="AD488" s="62"/>
      <c r="AE488" s="62"/>
      <c r="AF488" s="63"/>
      <c r="AG488" s="318"/>
      <c r="AH488" s="60"/>
      <c r="AI488" s="476"/>
      <c r="AJ488" s="476"/>
      <c r="AK488" s="477"/>
      <c r="AL488" s="102"/>
      <c r="AM488" s="124" t="str">
        <f t="shared" si="507"/>
        <v xml:space="preserve"> </v>
      </c>
      <c r="AN488" s="97" t="str">
        <f t="shared" si="508"/>
        <v xml:space="preserve"> </v>
      </c>
      <c r="AO488" s="125"/>
      <c r="AP488" s="125"/>
      <c r="AQ488" s="125"/>
      <c r="AR488" s="125"/>
      <c r="AS488" s="125"/>
      <c r="AT488" s="122" t="e">
        <f t="shared" si="510"/>
        <v>#N/A</v>
      </c>
      <c r="AU488" s="125" t="e">
        <f t="shared" si="511"/>
        <v>#N/A</v>
      </c>
      <c r="AV488" s="126" t="str">
        <f t="shared" ca="1" si="476"/>
        <v/>
      </c>
      <c r="AW488" s="122" t="e">
        <f t="shared" ca="1" si="477"/>
        <v>#N/A</v>
      </c>
      <c r="AX488" s="127" t="e">
        <f t="shared" ca="1" si="478"/>
        <v>#N/A</v>
      </c>
      <c r="AY488" s="100" t="e">
        <f t="shared" si="512"/>
        <v>#N/A</v>
      </c>
      <c r="AZ488" s="127" t="e">
        <f t="shared" si="513"/>
        <v>#N/A</v>
      </c>
      <c r="BA488" s="88"/>
      <c r="BB488" s="125"/>
      <c r="BC488" s="129"/>
      <c r="BD488" s="125"/>
      <c r="BE488" s="125"/>
      <c r="BF488" s="125"/>
      <c r="BG488" s="125"/>
      <c r="BH488" s="125"/>
      <c r="BI488" s="125"/>
      <c r="BJ488" s="125"/>
      <c r="BK488" s="125"/>
      <c r="BL488" s="90"/>
      <c r="BM488" s="90"/>
      <c r="BN488" s="90"/>
      <c r="BO488" s="90"/>
      <c r="BP488" s="90"/>
    </row>
    <row r="489" spans="1:68" s="49" customFormat="1" ht="27.75" customHeight="1" x14ac:dyDescent="0.2">
      <c r="A489" s="22">
        <f t="shared" si="509"/>
        <v>349</v>
      </c>
      <c r="B489" s="50"/>
      <c r="C489" s="51"/>
      <c r="D489" s="52"/>
      <c r="E489" s="53"/>
      <c r="F489" s="54"/>
      <c r="G489" s="55"/>
      <c r="H489" s="56"/>
      <c r="I489" s="304"/>
      <c r="J489" s="57"/>
      <c r="K489" s="58"/>
      <c r="L489" s="59"/>
      <c r="M489" s="58"/>
      <c r="N489" s="59"/>
      <c r="O489" s="58"/>
      <c r="P489" s="59"/>
      <c r="Q489" s="60"/>
      <c r="R489" s="315"/>
      <c r="S489" s="57"/>
      <c r="T489" s="58"/>
      <c r="U489" s="58"/>
      <c r="V489" s="60"/>
      <c r="W489" s="326"/>
      <c r="X489" s="58"/>
      <c r="Y489" s="59"/>
      <c r="Z489" s="58"/>
      <c r="AA489" s="59"/>
      <c r="AB489" s="60"/>
      <c r="AC489" s="61"/>
      <c r="AD489" s="62"/>
      <c r="AE489" s="62"/>
      <c r="AF489" s="63"/>
      <c r="AG489" s="318"/>
      <c r="AH489" s="60"/>
      <c r="AI489" s="476"/>
      <c r="AJ489" s="476"/>
      <c r="AK489" s="477"/>
      <c r="AL489" s="102"/>
      <c r="AM489" s="124" t="str">
        <f t="shared" si="507"/>
        <v xml:space="preserve"> </v>
      </c>
      <c r="AN489" s="97" t="str">
        <f t="shared" si="508"/>
        <v xml:space="preserve"> </v>
      </c>
      <c r="AO489" s="125"/>
      <c r="AP489" s="125"/>
      <c r="AQ489" s="125"/>
      <c r="AR489" s="125"/>
      <c r="AS489" s="125"/>
      <c r="AT489" s="122" t="e">
        <f t="shared" si="510"/>
        <v>#N/A</v>
      </c>
      <c r="AU489" s="125" t="e">
        <f t="shared" si="511"/>
        <v>#N/A</v>
      </c>
      <c r="AV489" s="126" t="str">
        <f t="shared" ca="1" si="476"/>
        <v/>
      </c>
      <c r="AW489" s="122" t="e">
        <f t="shared" ca="1" si="477"/>
        <v>#N/A</v>
      </c>
      <c r="AX489" s="127" t="e">
        <f t="shared" ca="1" si="478"/>
        <v>#N/A</v>
      </c>
      <c r="AY489" s="100" t="e">
        <f t="shared" si="512"/>
        <v>#N/A</v>
      </c>
      <c r="AZ489" s="127" t="e">
        <f t="shared" si="513"/>
        <v>#N/A</v>
      </c>
      <c r="BA489" s="125"/>
      <c r="BB489" s="125"/>
      <c r="BC489" s="129"/>
      <c r="BD489" s="125"/>
      <c r="BE489" s="125"/>
      <c r="BF489" s="125"/>
      <c r="BG489" s="125"/>
      <c r="BH489" s="125"/>
      <c r="BI489" s="125"/>
      <c r="BJ489" s="125"/>
      <c r="BK489" s="125"/>
      <c r="BL489" s="90"/>
      <c r="BM489" s="90"/>
      <c r="BN489" s="90"/>
      <c r="BO489" s="90"/>
      <c r="BP489" s="90"/>
    </row>
    <row r="490" spans="1:68" s="49" customFormat="1" ht="27.75" customHeight="1" thickBot="1" x14ac:dyDescent="0.25">
      <c r="A490" s="23">
        <f t="shared" si="509"/>
        <v>350</v>
      </c>
      <c r="B490" s="64"/>
      <c r="C490" s="65"/>
      <c r="D490" s="66"/>
      <c r="E490" s="67"/>
      <c r="F490" s="68"/>
      <c r="G490" s="69"/>
      <c r="H490" s="70"/>
      <c r="I490" s="305"/>
      <c r="J490" s="71"/>
      <c r="K490" s="72"/>
      <c r="L490" s="73"/>
      <c r="M490" s="72"/>
      <c r="N490" s="73"/>
      <c r="O490" s="72"/>
      <c r="P490" s="73"/>
      <c r="Q490" s="74"/>
      <c r="R490" s="316"/>
      <c r="S490" s="71"/>
      <c r="T490" s="72"/>
      <c r="U490" s="72"/>
      <c r="V490" s="74"/>
      <c r="W490" s="327"/>
      <c r="X490" s="72"/>
      <c r="Y490" s="73"/>
      <c r="Z490" s="72"/>
      <c r="AA490" s="73"/>
      <c r="AB490" s="74"/>
      <c r="AC490" s="75"/>
      <c r="AD490" s="76"/>
      <c r="AE490" s="76"/>
      <c r="AF490" s="77"/>
      <c r="AG490" s="319"/>
      <c r="AH490" s="74"/>
      <c r="AI490" s="480"/>
      <c r="AJ490" s="480"/>
      <c r="AK490" s="481"/>
      <c r="AL490" s="102"/>
      <c r="AM490" s="124" t="str">
        <f t="shared" si="507"/>
        <v xml:space="preserve"> </v>
      </c>
      <c r="AN490" s="97" t="str">
        <f t="shared" si="508"/>
        <v xml:space="preserve"> </v>
      </c>
      <c r="AO490" s="125"/>
      <c r="AP490" s="125"/>
      <c r="AQ490" s="125"/>
      <c r="AR490" s="125"/>
      <c r="AS490" s="125"/>
      <c r="AT490" s="122" t="e">
        <f t="shared" si="510"/>
        <v>#N/A</v>
      </c>
      <c r="AU490" s="125" t="e">
        <f t="shared" si="511"/>
        <v>#N/A</v>
      </c>
      <c r="AV490" s="126" t="str">
        <f t="shared" ca="1" si="476"/>
        <v/>
      </c>
      <c r="AW490" s="122" t="e">
        <f t="shared" ca="1" si="477"/>
        <v>#N/A</v>
      </c>
      <c r="AX490" s="127" t="e">
        <f t="shared" ca="1" si="478"/>
        <v>#N/A</v>
      </c>
      <c r="AY490" s="100" t="e">
        <f t="shared" si="512"/>
        <v>#N/A</v>
      </c>
      <c r="AZ490" s="127" t="e">
        <f t="shared" si="513"/>
        <v>#N/A</v>
      </c>
      <c r="BA490" s="125"/>
      <c r="BB490" s="125"/>
      <c r="BC490" s="129"/>
      <c r="BD490" s="125"/>
      <c r="BE490" s="125"/>
      <c r="BF490" s="125"/>
      <c r="BG490" s="125"/>
      <c r="BH490" s="125"/>
      <c r="BI490" s="125"/>
      <c r="BJ490" s="125"/>
      <c r="BK490" s="125"/>
      <c r="BL490" s="90"/>
      <c r="BM490" s="90"/>
      <c r="BN490" s="90"/>
      <c r="BO490" s="90"/>
      <c r="BP490" s="90"/>
    </row>
    <row r="491" spans="1:68" ht="4.5" customHeight="1" thickBot="1" x14ac:dyDescent="0.25">
      <c r="A491" s="89">
        <f>AK494</f>
        <v>35</v>
      </c>
      <c r="B491" s="271"/>
      <c r="C491" s="271"/>
      <c r="D491" s="271"/>
      <c r="E491" s="271"/>
      <c r="F491" s="271"/>
      <c r="G491" s="271"/>
      <c r="H491" s="271"/>
      <c r="I491" s="271"/>
      <c r="J491" s="309"/>
      <c r="K491" s="309"/>
      <c r="L491" s="309"/>
      <c r="M491" s="309"/>
      <c r="N491" s="309"/>
      <c r="O491" s="309"/>
      <c r="P491" s="309"/>
      <c r="Q491" s="309"/>
      <c r="R491" s="309"/>
      <c r="S491" s="324"/>
      <c r="T491" s="324"/>
      <c r="U491" s="324"/>
      <c r="V491" s="324"/>
      <c r="W491" s="324"/>
      <c r="X491" s="324"/>
      <c r="Y491" s="324"/>
      <c r="Z491" s="324"/>
      <c r="AA491" s="324"/>
      <c r="AB491" s="324"/>
      <c r="AC491" s="309"/>
      <c r="AD491" s="272"/>
      <c r="AE491" s="273"/>
      <c r="AF491" s="272"/>
      <c r="AG491" s="274"/>
      <c r="AH491" s="474"/>
      <c r="AI491" s="475"/>
      <c r="AJ491" s="475"/>
      <c r="AK491" s="475"/>
      <c r="AL491" s="33"/>
      <c r="AM491" s="33"/>
      <c r="AN491" s="33"/>
      <c r="AT491" s="122" t="e">
        <f t="shared" si="510"/>
        <v>#N/A</v>
      </c>
      <c r="AU491" s="125" t="e">
        <f t="shared" si="511"/>
        <v>#N/A</v>
      </c>
      <c r="AV491" s="126" t="str">
        <f t="shared" ca="1" si="476"/>
        <v/>
      </c>
      <c r="AW491" s="122" t="e">
        <f t="shared" ca="1" si="477"/>
        <v>#N/A</v>
      </c>
      <c r="AX491" s="127" t="e">
        <f t="shared" ca="1" si="478"/>
        <v>#N/A</v>
      </c>
      <c r="AY491" s="100" t="e">
        <f t="shared" si="512"/>
        <v>#N/A</v>
      </c>
      <c r="AZ491" s="127" t="e">
        <f t="shared" si="513"/>
        <v>#N/A</v>
      </c>
      <c r="BC491" s="129"/>
    </row>
    <row r="492" spans="1:68" ht="26.25" customHeight="1" x14ac:dyDescent="0.2">
      <c r="A492" s="180">
        <f>A478+1</f>
        <v>35</v>
      </c>
      <c r="B492" s="501"/>
      <c r="C492" s="501"/>
      <c r="D492" s="501"/>
      <c r="E492" s="502"/>
      <c r="F492" s="493" t="str">
        <f>F478</f>
        <v>TOTAL DE ESTA PÁGINA</v>
      </c>
      <c r="G492" s="494"/>
      <c r="H492" s="495"/>
      <c r="I492" s="348" t="str">
        <f t="shared" ref="I492:Q492" si="514">IF(SUM(I481:I491)=0," ",SUM(I481:I491))</f>
        <v xml:space="preserve"> </v>
      </c>
      <c r="J492" s="349" t="str">
        <f t="shared" si="514"/>
        <v xml:space="preserve"> </v>
      </c>
      <c r="K492" s="350" t="str">
        <f t="shared" si="514"/>
        <v xml:space="preserve"> </v>
      </c>
      <c r="L492" s="351" t="str">
        <f t="shared" si="514"/>
        <v xml:space="preserve"> </v>
      </c>
      <c r="M492" s="350" t="str">
        <f t="shared" si="514"/>
        <v xml:space="preserve"> </v>
      </c>
      <c r="N492" s="351" t="str">
        <f t="shared" si="514"/>
        <v xml:space="preserve"> </v>
      </c>
      <c r="O492" s="350" t="str">
        <f t="shared" si="514"/>
        <v xml:space="preserve"> </v>
      </c>
      <c r="P492" s="351" t="str">
        <f t="shared" si="514"/>
        <v xml:space="preserve"> </v>
      </c>
      <c r="Q492" s="352" t="str">
        <f t="shared" si="514"/>
        <v xml:space="preserve"> </v>
      </c>
      <c r="R492" s="353"/>
      <c r="S492" s="349" t="str">
        <f t="shared" ref="S492:AB492" si="515">IF(SUM(S481:S491)=0," ",SUM(S481:S491))</f>
        <v xml:space="preserve"> </v>
      </c>
      <c r="T492" s="350" t="str">
        <f t="shared" si="515"/>
        <v xml:space="preserve"> </v>
      </c>
      <c r="U492" s="350" t="str">
        <f t="shared" si="515"/>
        <v xml:space="preserve"> </v>
      </c>
      <c r="V492" s="350" t="str">
        <f t="shared" si="515"/>
        <v xml:space="preserve"> </v>
      </c>
      <c r="W492" s="351" t="str">
        <f t="shared" si="515"/>
        <v xml:space="preserve"> </v>
      </c>
      <c r="X492" s="350" t="str">
        <f t="shared" si="515"/>
        <v xml:space="preserve"> </v>
      </c>
      <c r="Y492" s="351" t="str">
        <f t="shared" si="515"/>
        <v xml:space="preserve"> </v>
      </c>
      <c r="Z492" s="350" t="str">
        <f t="shared" si="515"/>
        <v xml:space="preserve"> </v>
      </c>
      <c r="AA492" s="351" t="str">
        <f t="shared" si="515"/>
        <v xml:space="preserve"> </v>
      </c>
      <c r="AB492" s="352" t="str">
        <f t="shared" si="515"/>
        <v xml:space="preserve"> </v>
      </c>
      <c r="AC492" s="354" t="str">
        <f>IF(SUM(AC481:AC490)=0," ",SUM(AC481:AC490))</f>
        <v xml:space="preserve"> </v>
      </c>
      <c r="AD492" s="355" t="str">
        <f>IF(SUM(AD481:AD490)=0," ",SUM(AD481:AD490))</f>
        <v xml:space="preserve"> </v>
      </c>
      <c r="AE492" s="355" t="str">
        <f>IF(SUM(AE481:AE490)=0," ",SUM(AE481:AE490))</f>
        <v xml:space="preserve"> </v>
      </c>
      <c r="AF492" s="356" t="str">
        <f>IF(SUM(AF481:AF490)=0," ",SUM(AF481:AF490))</f>
        <v xml:space="preserve"> </v>
      </c>
      <c r="AG492" s="357" t="str">
        <f>IF(SUM(AG481:AG490)=0," ",SUM(AG481:AG490))</f>
        <v xml:space="preserve"> </v>
      </c>
      <c r="AH492" s="482" t="str">
        <f>AH478</f>
        <v>Certifico que todos los datos en esta
bitácora son fidedignos</v>
      </c>
      <c r="AI492" s="483"/>
      <c r="AJ492" s="483"/>
      <c r="AK492" s="484"/>
      <c r="AL492" s="131"/>
      <c r="AM492" s="131"/>
      <c r="AN492" s="131"/>
      <c r="AT492" s="122" t="e">
        <f t="shared" si="510"/>
        <v>#N/A</v>
      </c>
      <c r="AU492" s="125" t="e">
        <f t="shared" si="511"/>
        <v>#N/A</v>
      </c>
      <c r="AV492" s="126" t="str">
        <f t="shared" ca="1" si="476"/>
        <v/>
      </c>
      <c r="AW492" s="122" t="e">
        <f t="shared" ca="1" si="477"/>
        <v>#N/A</v>
      </c>
      <c r="AX492" s="127" t="e">
        <f t="shared" ca="1" si="478"/>
        <v>#N/A</v>
      </c>
      <c r="AY492" s="100" t="e">
        <f t="shared" si="512"/>
        <v>#N/A</v>
      </c>
      <c r="AZ492" s="127" t="e">
        <f t="shared" si="513"/>
        <v>#N/A</v>
      </c>
      <c r="BA492" s="88"/>
      <c r="BC492" s="129"/>
    </row>
    <row r="493" spans="1:68" ht="26.25" customHeight="1" x14ac:dyDescent="0.2">
      <c r="A493" s="499"/>
      <c r="B493" s="503"/>
      <c r="C493" s="503"/>
      <c r="D493" s="503"/>
      <c r="E493" s="504"/>
      <c r="F493" s="496" t="str">
        <f>F479</f>
        <v>TOTAL PÁGINA ANTERIOR</v>
      </c>
      <c r="G493" s="497"/>
      <c r="H493" s="498"/>
      <c r="I493" s="358">
        <f>I480</f>
        <v>6.25</v>
      </c>
      <c r="J493" s="359">
        <f t="shared" ref="J493:Q493" si="516">J480</f>
        <v>6.25</v>
      </c>
      <c r="K493" s="360" t="str">
        <f t="shared" si="516"/>
        <v xml:space="preserve"> </v>
      </c>
      <c r="L493" s="361" t="str">
        <f t="shared" si="516"/>
        <v xml:space="preserve"> </v>
      </c>
      <c r="M493" s="360" t="str">
        <f t="shared" si="516"/>
        <v xml:space="preserve"> </v>
      </c>
      <c r="N493" s="361" t="str">
        <f t="shared" si="516"/>
        <v xml:space="preserve"> </v>
      </c>
      <c r="O493" s="360" t="str">
        <f t="shared" si="516"/>
        <v xml:space="preserve"> </v>
      </c>
      <c r="P493" s="361" t="str">
        <f t="shared" si="516"/>
        <v xml:space="preserve"> </v>
      </c>
      <c r="Q493" s="362" t="str">
        <f t="shared" si="516"/>
        <v xml:space="preserve"> </v>
      </c>
      <c r="R493" s="363"/>
      <c r="S493" s="359" t="str">
        <f t="shared" ref="S493:AG493" si="517">S480</f>
        <v xml:space="preserve"> </v>
      </c>
      <c r="T493" s="360">
        <f t="shared" si="517"/>
        <v>8.75</v>
      </c>
      <c r="U493" s="360">
        <f t="shared" si="517"/>
        <v>10</v>
      </c>
      <c r="V493" s="360">
        <f t="shared" si="517"/>
        <v>2.5</v>
      </c>
      <c r="W493" s="361" t="str">
        <f t="shared" si="517"/>
        <v xml:space="preserve"> </v>
      </c>
      <c r="X493" s="360" t="str">
        <f t="shared" si="517"/>
        <v xml:space="preserve"> </v>
      </c>
      <c r="Y493" s="361">
        <f t="shared" si="517"/>
        <v>2.5</v>
      </c>
      <c r="Z493" s="360" t="str">
        <f t="shared" si="517"/>
        <v xml:space="preserve"> </v>
      </c>
      <c r="AA493" s="361">
        <f t="shared" si="517"/>
        <v>3.75</v>
      </c>
      <c r="AB493" s="362" t="str">
        <f t="shared" si="517"/>
        <v xml:space="preserve"> </v>
      </c>
      <c r="AC493" s="364">
        <f t="shared" si="517"/>
        <v>9</v>
      </c>
      <c r="AD493" s="365" t="str">
        <f t="shared" si="517"/>
        <v xml:space="preserve"> </v>
      </c>
      <c r="AE493" s="365">
        <f t="shared" si="517"/>
        <v>9</v>
      </c>
      <c r="AF493" s="366" t="str">
        <f t="shared" si="517"/>
        <v xml:space="preserve"> </v>
      </c>
      <c r="AG493" s="367">
        <f t="shared" si="517"/>
        <v>11</v>
      </c>
      <c r="AH493" s="487"/>
      <c r="AI493" s="488"/>
      <c r="AJ493" s="488"/>
      <c r="AK493" s="489"/>
      <c r="AL493" s="131"/>
      <c r="AM493" s="131"/>
      <c r="AN493" s="131"/>
      <c r="AT493" s="122" t="e">
        <f t="shared" si="510"/>
        <v>#N/A</v>
      </c>
      <c r="AU493" s="125" t="e">
        <f t="shared" si="511"/>
        <v>#N/A</v>
      </c>
      <c r="AV493" s="126" t="str">
        <f t="shared" ca="1" si="476"/>
        <v/>
      </c>
      <c r="AW493" s="122" t="e">
        <f t="shared" ca="1" si="477"/>
        <v>#N/A</v>
      </c>
      <c r="AX493" s="127" t="e">
        <f t="shared" ca="1" si="478"/>
        <v>#N/A</v>
      </c>
      <c r="AY493" s="100" t="e">
        <f t="shared" si="512"/>
        <v>#N/A</v>
      </c>
      <c r="AZ493" s="127" t="e">
        <f t="shared" si="513"/>
        <v>#N/A</v>
      </c>
      <c r="BA493" s="88"/>
      <c r="BC493" s="129"/>
    </row>
    <row r="494" spans="1:68" ht="26.25" customHeight="1" thickBot="1" x14ac:dyDescent="0.25">
      <c r="A494" s="500"/>
      <c r="B494" s="505" t="str">
        <f>B480</f>
        <v>Entidad que certifica Hrs. de vuelo
TIMBRE Y FIRMA</v>
      </c>
      <c r="C494" s="505"/>
      <c r="D494" s="505"/>
      <c r="E494" s="506"/>
      <c r="F494" s="490" t="str">
        <f>F480</f>
        <v>TOTAL A LA FECHA</v>
      </c>
      <c r="G494" s="491"/>
      <c r="H494" s="492"/>
      <c r="I494" s="31">
        <f t="shared" ref="I494:Q494" si="518">IF(SUM(I492:I493)=0," ",SUM(I492:I493))</f>
        <v>6.25</v>
      </c>
      <c r="J494" s="27">
        <f t="shared" si="518"/>
        <v>6.25</v>
      </c>
      <c r="K494" s="24" t="str">
        <f t="shared" si="518"/>
        <v xml:space="preserve"> </v>
      </c>
      <c r="L494" s="25" t="str">
        <f t="shared" si="518"/>
        <v xml:space="preserve"> </v>
      </c>
      <c r="M494" s="24" t="str">
        <f t="shared" si="518"/>
        <v xml:space="preserve"> </v>
      </c>
      <c r="N494" s="25" t="str">
        <f t="shared" si="518"/>
        <v xml:space="preserve"> </v>
      </c>
      <c r="O494" s="24" t="str">
        <f t="shared" si="518"/>
        <v xml:space="preserve"> </v>
      </c>
      <c r="P494" s="25" t="str">
        <f t="shared" si="518"/>
        <v xml:space="preserve"> </v>
      </c>
      <c r="Q494" s="26" t="str">
        <f t="shared" si="518"/>
        <v xml:space="preserve"> </v>
      </c>
      <c r="R494" s="321"/>
      <c r="S494" s="27" t="str">
        <f t="shared" ref="S494:AG494" si="519">IF(SUM(S492:S493)=0," ",SUM(S492:S493))</f>
        <v xml:space="preserve"> </v>
      </c>
      <c r="T494" s="24">
        <f t="shared" si="519"/>
        <v>8.75</v>
      </c>
      <c r="U494" s="24">
        <f t="shared" si="519"/>
        <v>10</v>
      </c>
      <c r="V494" s="24">
        <f t="shared" si="519"/>
        <v>2.5</v>
      </c>
      <c r="W494" s="25" t="str">
        <f t="shared" si="519"/>
        <v xml:space="preserve"> </v>
      </c>
      <c r="X494" s="24" t="str">
        <f t="shared" si="519"/>
        <v xml:space="preserve"> </v>
      </c>
      <c r="Y494" s="25">
        <f t="shared" si="519"/>
        <v>2.5</v>
      </c>
      <c r="Z494" s="24" t="str">
        <f t="shared" si="519"/>
        <v xml:space="preserve"> </v>
      </c>
      <c r="AA494" s="25">
        <f t="shared" si="519"/>
        <v>3.75</v>
      </c>
      <c r="AB494" s="26" t="str">
        <f t="shared" si="519"/>
        <v xml:space="preserve"> </v>
      </c>
      <c r="AC494" s="323">
        <f t="shared" si="519"/>
        <v>9</v>
      </c>
      <c r="AD494" s="28" t="str">
        <f t="shared" si="519"/>
        <v xml:space="preserve"> </v>
      </c>
      <c r="AE494" s="28">
        <f t="shared" si="519"/>
        <v>9</v>
      </c>
      <c r="AF494" s="30" t="str">
        <f t="shared" si="519"/>
        <v xml:space="preserve"> </v>
      </c>
      <c r="AG494" s="32">
        <f t="shared" si="519"/>
        <v>11</v>
      </c>
      <c r="AH494" s="485" t="str">
        <f>AH480</f>
        <v>_____________________________
FIRMA PILOTO</v>
      </c>
      <c r="AI494" s="486"/>
      <c r="AJ494" s="486"/>
      <c r="AK494" s="181">
        <f>A492</f>
        <v>35</v>
      </c>
      <c r="AL494" s="132"/>
      <c r="AM494" s="132"/>
      <c r="AN494" s="132"/>
      <c r="AT494" s="122" t="e">
        <f t="shared" si="510"/>
        <v>#N/A</v>
      </c>
      <c r="AU494" s="125" t="e">
        <f t="shared" si="511"/>
        <v>#N/A</v>
      </c>
      <c r="AV494" s="126" t="str">
        <f t="shared" ca="1" si="476"/>
        <v/>
      </c>
      <c r="AW494" s="122" t="e">
        <f t="shared" ca="1" si="477"/>
        <v>#N/A</v>
      </c>
      <c r="AX494" s="127" t="e">
        <f t="shared" ca="1" si="478"/>
        <v>#N/A</v>
      </c>
      <c r="AY494" s="100" t="e">
        <f t="shared" si="512"/>
        <v>#N/A</v>
      </c>
      <c r="AZ494" s="127" t="e">
        <f t="shared" si="513"/>
        <v>#N/A</v>
      </c>
      <c r="BA494" s="88"/>
      <c r="BC494" s="129"/>
    </row>
    <row r="495" spans="1:68" s="49" customFormat="1" ht="27.75" customHeight="1" x14ac:dyDescent="0.2">
      <c r="A495" s="29">
        <f>A490+1</f>
        <v>351</v>
      </c>
      <c r="B495" s="39"/>
      <c r="C495" s="40"/>
      <c r="D495" s="41"/>
      <c r="E495" s="42"/>
      <c r="F495" s="43"/>
      <c r="G495" s="44"/>
      <c r="H495" s="45"/>
      <c r="I495" s="310"/>
      <c r="J495" s="306"/>
      <c r="K495" s="307"/>
      <c r="L495" s="308"/>
      <c r="M495" s="307"/>
      <c r="N495" s="308"/>
      <c r="O495" s="307"/>
      <c r="P495" s="308"/>
      <c r="Q495" s="167"/>
      <c r="R495" s="314"/>
      <c r="S495" s="46"/>
      <c r="T495" s="47"/>
      <c r="U495" s="47"/>
      <c r="V495" s="48"/>
      <c r="W495" s="325"/>
      <c r="X495" s="307"/>
      <c r="Y495" s="308"/>
      <c r="Z495" s="307"/>
      <c r="AA495" s="308"/>
      <c r="AB495" s="167"/>
      <c r="AC495" s="311"/>
      <c r="AD495" s="312"/>
      <c r="AE495" s="312"/>
      <c r="AF495" s="313"/>
      <c r="AG495" s="317"/>
      <c r="AH495" s="167"/>
      <c r="AI495" s="478"/>
      <c r="AJ495" s="478"/>
      <c r="AK495" s="479"/>
      <c r="AL495" s="102"/>
      <c r="AM495" s="124" t="str">
        <f t="shared" ref="AM495:AM504" si="520">IF(B495=0," ",TEXT(B495,"MMM"))</f>
        <v xml:space="preserve"> </v>
      </c>
      <c r="AN495" s="97" t="str">
        <f t="shared" ref="AN495:AN504" si="521">IF(B495=0," ",YEAR(B495))</f>
        <v xml:space="preserve"> </v>
      </c>
      <c r="AO495" s="125"/>
      <c r="AP495" s="125"/>
      <c r="AQ495" s="125"/>
      <c r="AR495" s="125"/>
      <c r="AS495" s="125"/>
      <c r="AT495" s="122" t="e">
        <f t="shared" ref="AT495:AT504" si="522">IF(ISBLANK($B691),NA(),$B691)</f>
        <v>#N/A</v>
      </c>
      <c r="AU495" s="125" t="e">
        <f t="shared" ref="AU495:AU504" si="523">IF(ISBLANK($I691),NA(),$I691)</f>
        <v>#N/A</v>
      </c>
      <c r="AV495" s="126" t="str">
        <f t="shared" ca="1" si="476"/>
        <v/>
      </c>
      <c r="AW495" s="122" t="e">
        <f t="shared" ca="1" si="477"/>
        <v>#N/A</v>
      </c>
      <c r="AX495" s="127" t="e">
        <f t="shared" ca="1" si="478"/>
        <v>#N/A</v>
      </c>
      <c r="AY495" s="100" t="e">
        <f>IF(S691=0,NA(),S691)</f>
        <v>#N/A</v>
      </c>
      <c r="AZ495" s="127" t="e">
        <f>IF(V691=0,NA(),V691)</f>
        <v>#N/A</v>
      </c>
      <c r="BA495" s="88"/>
      <c r="BB495" s="125"/>
      <c r="BC495" s="129"/>
      <c r="BD495" s="125"/>
      <c r="BE495" s="125"/>
      <c r="BF495" s="125"/>
      <c r="BG495" s="125"/>
      <c r="BH495" s="125"/>
      <c r="BI495" s="125"/>
      <c r="BJ495" s="125"/>
      <c r="BK495" s="125"/>
      <c r="BL495" s="90"/>
      <c r="BM495" s="90"/>
      <c r="BN495" s="90"/>
      <c r="BO495" s="90"/>
      <c r="BP495" s="90"/>
    </row>
    <row r="496" spans="1:68" s="49" customFormat="1" ht="27.75" customHeight="1" x14ac:dyDescent="0.2">
      <c r="A496" s="22">
        <f>A495+1</f>
        <v>352</v>
      </c>
      <c r="B496" s="50"/>
      <c r="C496" s="51"/>
      <c r="D496" s="52"/>
      <c r="E496" s="53"/>
      <c r="F496" s="54"/>
      <c r="G496" s="55"/>
      <c r="H496" s="56"/>
      <c r="I496" s="304"/>
      <c r="J496" s="57"/>
      <c r="K496" s="58"/>
      <c r="L496" s="59"/>
      <c r="M496" s="58"/>
      <c r="N496" s="59"/>
      <c r="O496" s="58"/>
      <c r="P496" s="59"/>
      <c r="Q496" s="60"/>
      <c r="R496" s="315"/>
      <c r="S496" s="57"/>
      <c r="T496" s="58"/>
      <c r="U496" s="58"/>
      <c r="V496" s="60"/>
      <c r="W496" s="326"/>
      <c r="X496" s="58"/>
      <c r="Y496" s="59"/>
      <c r="Z496" s="58"/>
      <c r="AA496" s="59"/>
      <c r="AB496" s="60"/>
      <c r="AC496" s="61"/>
      <c r="AD496" s="62"/>
      <c r="AE496" s="62"/>
      <c r="AF496" s="63"/>
      <c r="AG496" s="318"/>
      <c r="AH496" s="60"/>
      <c r="AI496" s="476"/>
      <c r="AJ496" s="476"/>
      <c r="AK496" s="477"/>
      <c r="AL496" s="102"/>
      <c r="AM496" s="124" t="str">
        <f t="shared" si="520"/>
        <v xml:space="preserve"> </v>
      </c>
      <c r="AN496" s="97" t="str">
        <f t="shared" si="521"/>
        <v xml:space="preserve"> </v>
      </c>
      <c r="AO496" s="125"/>
      <c r="AP496" s="125"/>
      <c r="AQ496" s="125"/>
      <c r="AR496" s="125"/>
      <c r="AS496" s="125"/>
      <c r="AT496" s="122" t="e">
        <f t="shared" si="522"/>
        <v>#N/A</v>
      </c>
      <c r="AU496" s="125" t="e">
        <f t="shared" si="523"/>
        <v>#N/A</v>
      </c>
      <c r="AV496" s="126" t="str">
        <f t="shared" ca="1" si="476"/>
        <v/>
      </c>
      <c r="AW496" s="122" t="e">
        <f t="shared" ca="1" si="477"/>
        <v>#N/A</v>
      </c>
      <c r="AX496" s="127" t="e">
        <f t="shared" ca="1" si="478"/>
        <v>#N/A</v>
      </c>
      <c r="AY496" s="100" t="e">
        <f t="shared" ref="AY496:AY504" si="524">IF(S692=0,NA(),S692)</f>
        <v>#N/A</v>
      </c>
      <c r="AZ496" s="127" t="e">
        <f t="shared" ref="AZ496:AZ504" si="525">IF(V692=0,NA(),V692)</f>
        <v>#N/A</v>
      </c>
      <c r="BA496" s="88"/>
      <c r="BB496" s="125"/>
      <c r="BC496" s="129"/>
      <c r="BD496" s="125"/>
      <c r="BE496" s="125"/>
      <c r="BF496" s="125"/>
      <c r="BG496" s="125"/>
      <c r="BH496" s="125"/>
      <c r="BI496" s="125"/>
      <c r="BJ496" s="125"/>
      <c r="BK496" s="125"/>
      <c r="BL496" s="90"/>
      <c r="BM496" s="90"/>
      <c r="BN496" s="90"/>
      <c r="BO496" s="90"/>
      <c r="BP496" s="90"/>
    </row>
    <row r="497" spans="1:68" s="49" customFormat="1" ht="27.75" customHeight="1" x14ac:dyDescent="0.2">
      <c r="A497" s="22">
        <f t="shared" ref="A497:A504" si="526">A496+1</f>
        <v>353</v>
      </c>
      <c r="B497" s="50"/>
      <c r="C497" s="51"/>
      <c r="D497" s="52"/>
      <c r="E497" s="53"/>
      <c r="F497" s="54"/>
      <c r="G497" s="55"/>
      <c r="H497" s="56"/>
      <c r="I497" s="304"/>
      <c r="J497" s="57"/>
      <c r="K497" s="58"/>
      <c r="L497" s="59"/>
      <c r="M497" s="58"/>
      <c r="N497" s="59"/>
      <c r="O497" s="58"/>
      <c r="P497" s="59"/>
      <c r="Q497" s="60"/>
      <c r="R497" s="315"/>
      <c r="S497" s="57"/>
      <c r="T497" s="58"/>
      <c r="U497" s="58"/>
      <c r="V497" s="60"/>
      <c r="W497" s="326"/>
      <c r="X497" s="58"/>
      <c r="Y497" s="59"/>
      <c r="Z497" s="58"/>
      <c r="AA497" s="59"/>
      <c r="AB497" s="60"/>
      <c r="AC497" s="61"/>
      <c r="AD497" s="62"/>
      <c r="AE497" s="62"/>
      <c r="AF497" s="63"/>
      <c r="AG497" s="318"/>
      <c r="AH497" s="60"/>
      <c r="AI497" s="476"/>
      <c r="AJ497" s="476"/>
      <c r="AK497" s="477"/>
      <c r="AL497" s="102"/>
      <c r="AM497" s="124" t="str">
        <f t="shared" si="520"/>
        <v xml:space="preserve"> </v>
      </c>
      <c r="AN497" s="97" t="str">
        <f t="shared" si="521"/>
        <v xml:space="preserve"> </v>
      </c>
      <c r="AO497" s="125"/>
      <c r="AP497" s="125"/>
      <c r="AQ497" s="125"/>
      <c r="AR497" s="125"/>
      <c r="AS497" s="125"/>
      <c r="AT497" s="122" t="e">
        <f t="shared" si="522"/>
        <v>#N/A</v>
      </c>
      <c r="AU497" s="125" t="e">
        <f t="shared" si="523"/>
        <v>#N/A</v>
      </c>
      <c r="AV497" s="126" t="str">
        <f t="shared" ca="1" si="476"/>
        <v/>
      </c>
      <c r="AW497" s="122" t="e">
        <f t="shared" ca="1" si="477"/>
        <v>#N/A</v>
      </c>
      <c r="AX497" s="127" t="e">
        <f t="shared" ca="1" si="478"/>
        <v>#N/A</v>
      </c>
      <c r="AY497" s="100" t="e">
        <f t="shared" si="524"/>
        <v>#N/A</v>
      </c>
      <c r="AZ497" s="127" t="e">
        <f t="shared" si="525"/>
        <v>#N/A</v>
      </c>
      <c r="BA497" s="88"/>
      <c r="BB497" s="125"/>
      <c r="BC497" s="129"/>
      <c r="BD497" s="125"/>
      <c r="BE497" s="125"/>
      <c r="BF497" s="125"/>
      <c r="BG497" s="125"/>
      <c r="BH497" s="125"/>
      <c r="BI497" s="125"/>
      <c r="BJ497" s="125"/>
      <c r="BK497" s="125"/>
      <c r="BL497" s="90"/>
      <c r="BM497" s="90"/>
      <c r="BN497" s="90"/>
      <c r="BO497" s="90"/>
      <c r="BP497" s="90"/>
    </row>
    <row r="498" spans="1:68" s="49" customFormat="1" ht="27.75" customHeight="1" x14ac:dyDescent="0.2">
      <c r="A498" s="22">
        <f t="shared" si="526"/>
        <v>354</v>
      </c>
      <c r="B498" s="50"/>
      <c r="C498" s="51"/>
      <c r="D498" s="52"/>
      <c r="E498" s="53"/>
      <c r="F498" s="54"/>
      <c r="G498" s="55"/>
      <c r="H498" s="56"/>
      <c r="I498" s="304"/>
      <c r="J498" s="57"/>
      <c r="K498" s="58"/>
      <c r="L498" s="59"/>
      <c r="M498" s="58"/>
      <c r="N498" s="59"/>
      <c r="O498" s="58"/>
      <c r="P498" s="59"/>
      <c r="Q498" s="60"/>
      <c r="R498" s="315"/>
      <c r="S498" s="57"/>
      <c r="T498" s="58"/>
      <c r="U498" s="58"/>
      <c r="V498" s="60"/>
      <c r="W498" s="326"/>
      <c r="X498" s="58"/>
      <c r="Y498" s="59"/>
      <c r="Z498" s="58"/>
      <c r="AA498" s="59"/>
      <c r="AB498" s="60"/>
      <c r="AC498" s="61"/>
      <c r="AD498" s="62"/>
      <c r="AE498" s="62"/>
      <c r="AF498" s="63"/>
      <c r="AG498" s="318"/>
      <c r="AH498" s="60"/>
      <c r="AI498" s="476"/>
      <c r="AJ498" s="476"/>
      <c r="AK498" s="477"/>
      <c r="AL498" s="102"/>
      <c r="AM498" s="124" t="str">
        <f t="shared" si="520"/>
        <v xml:space="preserve"> </v>
      </c>
      <c r="AN498" s="97" t="str">
        <f t="shared" si="521"/>
        <v xml:space="preserve"> </v>
      </c>
      <c r="AO498" s="125"/>
      <c r="AP498" s="125"/>
      <c r="AQ498" s="125"/>
      <c r="AR498" s="125"/>
      <c r="AS498" s="125"/>
      <c r="AT498" s="122" t="e">
        <f t="shared" si="522"/>
        <v>#N/A</v>
      </c>
      <c r="AU498" s="125" t="e">
        <f t="shared" si="523"/>
        <v>#N/A</v>
      </c>
      <c r="AV498" s="126" t="str">
        <f t="shared" ca="1" si="476"/>
        <v/>
      </c>
      <c r="AW498" s="122" t="e">
        <f t="shared" ca="1" si="477"/>
        <v>#N/A</v>
      </c>
      <c r="AX498" s="127" t="e">
        <f t="shared" ca="1" si="478"/>
        <v>#N/A</v>
      </c>
      <c r="AY498" s="100" t="e">
        <f t="shared" si="524"/>
        <v>#N/A</v>
      </c>
      <c r="AZ498" s="127" t="e">
        <f t="shared" si="525"/>
        <v>#N/A</v>
      </c>
      <c r="BA498" s="88"/>
      <c r="BB498" s="125"/>
      <c r="BC498" s="129"/>
      <c r="BD498" s="125"/>
      <c r="BE498" s="125"/>
      <c r="BF498" s="125"/>
      <c r="BG498" s="125"/>
      <c r="BH498" s="125"/>
      <c r="BI498" s="125"/>
      <c r="BJ498" s="125"/>
      <c r="BK498" s="125"/>
      <c r="BL498" s="90"/>
      <c r="BM498" s="90"/>
      <c r="BN498" s="90"/>
      <c r="BO498" s="90"/>
      <c r="BP498" s="90"/>
    </row>
    <row r="499" spans="1:68" s="49" customFormat="1" ht="27.75" customHeight="1" x14ac:dyDescent="0.2">
      <c r="A499" s="22">
        <f t="shared" si="526"/>
        <v>355</v>
      </c>
      <c r="B499" s="50"/>
      <c r="C499" s="51"/>
      <c r="D499" s="52"/>
      <c r="E499" s="53"/>
      <c r="F499" s="54"/>
      <c r="G499" s="55"/>
      <c r="H499" s="56"/>
      <c r="I499" s="304"/>
      <c r="J499" s="57"/>
      <c r="K499" s="58"/>
      <c r="L499" s="59"/>
      <c r="M499" s="58"/>
      <c r="N499" s="59"/>
      <c r="O499" s="58"/>
      <c r="P499" s="59"/>
      <c r="Q499" s="60"/>
      <c r="R499" s="315"/>
      <c r="S499" s="57"/>
      <c r="T499" s="58"/>
      <c r="U499" s="58"/>
      <c r="V499" s="60"/>
      <c r="W499" s="326"/>
      <c r="X499" s="58"/>
      <c r="Y499" s="59"/>
      <c r="Z499" s="58"/>
      <c r="AA499" s="59"/>
      <c r="AB499" s="60"/>
      <c r="AC499" s="61"/>
      <c r="AD499" s="62"/>
      <c r="AE499" s="62"/>
      <c r="AF499" s="63"/>
      <c r="AG499" s="318"/>
      <c r="AH499" s="60"/>
      <c r="AI499" s="476"/>
      <c r="AJ499" s="476"/>
      <c r="AK499" s="477"/>
      <c r="AL499" s="102"/>
      <c r="AM499" s="124" t="str">
        <f t="shared" si="520"/>
        <v xml:space="preserve"> </v>
      </c>
      <c r="AN499" s="97" t="str">
        <f t="shared" si="521"/>
        <v xml:space="preserve"> </v>
      </c>
      <c r="AO499" s="125"/>
      <c r="AP499" s="125"/>
      <c r="AQ499" s="125"/>
      <c r="AR499" s="125"/>
      <c r="AS499" s="125"/>
      <c r="AT499" s="122" t="e">
        <f t="shared" si="522"/>
        <v>#N/A</v>
      </c>
      <c r="AU499" s="125" t="e">
        <f t="shared" si="523"/>
        <v>#N/A</v>
      </c>
      <c r="AV499" s="126" t="str">
        <f t="shared" ca="1" si="476"/>
        <v/>
      </c>
      <c r="AW499" s="122" t="e">
        <f t="shared" ca="1" si="477"/>
        <v>#N/A</v>
      </c>
      <c r="AX499" s="127" t="e">
        <f t="shared" ca="1" si="478"/>
        <v>#N/A</v>
      </c>
      <c r="AY499" s="100" t="e">
        <f t="shared" si="524"/>
        <v>#N/A</v>
      </c>
      <c r="AZ499" s="127" t="e">
        <f t="shared" si="525"/>
        <v>#N/A</v>
      </c>
      <c r="BA499" s="88"/>
      <c r="BB499" s="125"/>
      <c r="BC499" s="129"/>
      <c r="BD499" s="125"/>
      <c r="BE499" s="125"/>
      <c r="BF499" s="125"/>
      <c r="BG499" s="125"/>
      <c r="BH499" s="125"/>
      <c r="BI499" s="125"/>
      <c r="BJ499" s="125"/>
      <c r="BK499" s="125"/>
      <c r="BL499" s="90"/>
      <c r="BM499" s="90"/>
      <c r="BN499" s="90"/>
      <c r="BO499" s="90"/>
      <c r="BP499" s="90"/>
    </row>
    <row r="500" spans="1:68" s="49" customFormat="1" ht="27.75" customHeight="1" x14ac:dyDescent="0.2">
      <c r="A500" s="22">
        <f t="shared" si="526"/>
        <v>356</v>
      </c>
      <c r="B500" s="50"/>
      <c r="C500" s="51"/>
      <c r="D500" s="52"/>
      <c r="E500" s="53"/>
      <c r="F500" s="54"/>
      <c r="G500" s="55"/>
      <c r="H500" s="56"/>
      <c r="I500" s="304"/>
      <c r="J500" s="57"/>
      <c r="K500" s="58"/>
      <c r="L500" s="59"/>
      <c r="M500" s="58"/>
      <c r="N500" s="59"/>
      <c r="O500" s="58"/>
      <c r="P500" s="59"/>
      <c r="Q500" s="60"/>
      <c r="R500" s="315"/>
      <c r="S500" s="57"/>
      <c r="T500" s="58"/>
      <c r="U500" s="58"/>
      <c r="V500" s="60"/>
      <c r="W500" s="326"/>
      <c r="X500" s="58"/>
      <c r="Y500" s="59"/>
      <c r="Z500" s="58"/>
      <c r="AA500" s="59"/>
      <c r="AB500" s="60"/>
      <c r="AC500" s="61"/>
      <c r="AD500" s="62"/>
      <c r="AE500" s="62"/>
      <c r="AF500" s="63"/>
      <c r="AG500" s="318"/>
      <c r="AH500" s="60"/>
      <c r="AI500" s="476"/>
      <c r="AJ500" s="476"/>
      <c r="AK500" s="477"/>
      <c r="AL500" s="102"/>
      <c r="AM500" s="124" t="str">
        <f t="shared" si="520"/>
        <v xml:space="preserve"> </v>
      </c>
      <c r="AN500" s="97" t="str">
        <f t="shared" si="521"/>
        <v xml:space="preserve"> </v>
      </c>
      <c r="AO500" s="125"/>
      <c r="AP500" s="125"/>
      <c r="AQ500" s="125"/>
      <c r="AR500" s="125"/>
      <c r="AS500" s="125"/>
      <c r="AT500" s="122" t="e">
        <f t="shared" si="522"/>
        <v>#N/A</v>
      </c>
      <c r="AU500" s="125" t="e">
        <f t="shared" si="523"/>
        <v>#N/A</v>
      </c>
      <c r="AV500" s="126" t="str">
        <f t="shared" ca="1" si="476"/>
        <v/>
      </c>
      <c r="AW500" s="122" t="e">
        <f t="shared" ca="1" si="477"/>
        <v>#N/A</v>
      </c>
      <c r="AX500" s="127" t="e">
        <f t="shared" ca="1" si="478"/>
        <v>#N/A</v>
      </c>
      <c r="AY500" s="100" t="e">
        <f t="shared" si="524"/>
        <v>#N/A</v>
      </c>
      <c r="AZ500" s="127" t="e">
        <f t="shared" si="525"/>
        <v>#N/A</v>
      </c>
      <c r="BA500" s="88"/>
      <c r="BB500" s="125"/>
      <c r="BC500" s="129"/>
      <c r="BD500" s="125"/>
      <c r="BE500" s="125"/>
      <c r="BF500" s="125"/>
      <c r="BG500" s="125"/>
      <c r="BH500" s="125"/>
      <c r="BI500" s="125"/>
      <c r="BJ500" s="125"/>
      <c r="BK500" s="125"/>
      <c r="BL500" s="90"/>
      <c r="BM500" s="90"/>
      <c r="BN500" s="90"/>
      <c r="BO500" s="90"/>
      <c r="BP500" s="90"/>
    </row>
    <row r="501" spans="1:68" s="49" customFormat="1" ht="27.75" customHeight="1" x14ac:dyDescent="0.2">
      <c r="A501" s="22">
        <f>A500+1</f>
        <v>357</v>
      </c>
      <c r="B501" s="50"/>
      <c r="C501" s="51"/>
      <c r="D501" s="52"/>
      <c r="E501" s="53"/>
      <c r="F501" s="54"/>
      <c r="G501" s="55"/>
      <c r="H501" s="56"/>
      <c r="I501" s="304"/>
      <c r="J501" s="57"/>
      <c r="K501" s="58"/>
      <c r="L501" s="59"/>
      <c r="M501" s="58"/>
      <c r="N501" s="59"/>
      <c r="O501" s="58"/>
      <c r="P501" s="59"/>
      <c r="Q501" s="60"/>
      <c r="R501" s="315"/>
      <c r="S501" s="57"/>
      <c r="T501" s="58"/>
      <c r="U501" s="58"/>
      <c r="V501" s="60"/>
      <c r="W501" s="326"/>
      <c r="X501" s="58"/>
      <c r="Y501" s="59"/>
      <c r="Z501" s="58"/>
      <c r="AA501" s="59"/>
      <c r="AB501" s="60"/>
      <c r="AC501" s="61"/>
      <c r="AD501" s="62"/>
      <c r="AE501" s="62"/>
      <c r="AF501" s="63"/>
      <c r="AG501" s="318"/>
      <c r="AH501" s="60"/>
      <c r="AI501" s="476"/>
      <c r="AJ501" s="476"/>
      <c r="AK501" s="477"/>
      <c r="AL501" s="102"/>
      <c r="AM501" s="124" t="str">
        <f t="shared" si="520"/>
        <v xml:space="preserve"> </v>
      </c>
      <c r="AN501" s="97" t="str">
        <f t="shared" si="521"/>
        <v xml:space="preserve"> </v>
      </c>
      <c r="AO501" s="125"/>
      <c r="AP501" s="125"/>
      <c r="AQ501" s="125"/>
      <c r="AR501" s="125"/>
      <c r="AS501" s="125"/>
      <c r="AT501" s="122" t="e">
        <f t="shared" si="522"/>
        <v>#N/A</v>
      </c>
      <c r="AU501" s="125" t="e">
        <f t="shared" si="523"/>
        <v>#N/A</v>
      </c>
      <c r="AV501" s="126" t="str">
        <f t="shared" ca="1" si="476"/>
        <v/>
      </c>
      <c r="AW501" s="122" t="e">
        <f t="shared" ca="1" si="477"/>
        <v>#N/A</v>
      </c>
      <c r="AX501" s="127" t="e">
        <f t="shared" ca="1" si="478"/>
        <v>#N/A</v>
      </c>
      <c r="AY501" s="100" t="e">
        <f t="shared" si="524"/>
        <v>#N/A</v>
      </c>
      <c r="AZ501" s="127" t="e">
        <f t="shared" si="525"/>
        <v>#N/A</v>
      </c>
      <c r="BA501" s="88"/>
      <c r="BB501" s="125"/>
      <c r="BC501" s="129"/>
      <c r="BD501" s="125"/>
      <c r="BE501" s="125"/>
      <c r="BF501" s="125"/>
      <c r="BG501" s="125"/>
      <c r="BH501" s="125"/>
      <c r="BI501" s="125"/>
      <c r="BJ501" s="125"/>
      <c r="BK501" s="125"/>
      <c r="BL501" s="90"/>
      <c r="BM501" s="90"/>
      <c r="BN501" s="90"/>
      <c r="BO501" s="90"/>
      <c r="BP501" s="90"/>
    </row>
    <row r="502" spans="1:68" s="49" customFormat="1" ht="27.75" customHeight="1" x14ac:dyDescent="0.2">
      <c r="A502" s="22">
        <f t="shared" si="526"/>
        <v>358</v>
      </c>
      <c r="B502" s="50"/>
      <c r="C502" s="51"/>
      <c r="D502" s="52"/>
      <c r="E502" s="53"/>
      <c r="F502" s="54"/>
      <c r="G502" s="55"/>
      <c r="H502" s="56"/>
      <c r="I502" s="304"/>
      <c r="J502" s="57"/>
      <c r="K502" s="58"/>
      <c r="L502" s="59"/>
      <c r="M502" s="58"/>
      <c r="N502" s="59"/>
      <c r="O502" s="58"/>
      <c r="P502" s="59"/>
      <c r="Q502" s="60"/>
      <c r="R502" s="315"/>
      <c r="S502" s="57"/>
      <c r="T502" s="58"/>
      <c r="U502" s="58"/>
      <c r="V502" s="60"/>
      <c r="W502" s="326"/>
      <c r="X502" s="58"/>
      <c r="Y502" s="59"/>
      <c r="Z502" s="58"/>
      <c r="AA502" s="59"/>
      <c r="AB502" s="60"/>
      <c r="AC502" s="61"/>
      <c r="AD502" s="62"/>
      <c r="AE502" s="62"/>
      <c r="AF502" s="63"/>
      <c r="AG502" s="318"/>
      <c r="AH502" s="60"/>
      <c r="AI502" s="476"/>
      <c r="AJ502" s="476"/>
      <c r="AK502" s="477"/>
      <c r="AL502" s="102"/>
      <c r="AM502" s="124" t="str">
        <f t="shared" si="520"/>
        <v xml:space="preserve"> </v>
      </c>
      <c r="AN502" s="97" t="str">
        <f t="shared" si="521"/>
        <v xml:space="preserve"> </v>
      </c>
      <c r="AO502" s="125"/>
      <c r="AP502" s="125"/>
      <c r="AQ502" s="125"/>
      <c r="AR502" s="125"/>
      <c r="AS502" s="125"/>
      <c r="AT502" s="122" t="e">
        <f t="shared" si="522"/>
        <v>#N/A</v>
      </c>
      <c r="AU502" s="125" t="e">
        <f t="shared" si="523"/>
        <v>#N/A</v>
      </c>
      <c r="AV502" s="126" t="str">
        <f t="shared" ca="1" si="476"/>
        <v/>
      </c>
      <c r="AW502" s="122" t="e">
        <f t="shared" ca="1" si="477"/>
        <v>#N/A</v>
      </c>
      <c r="AX502" s="127" t="e">
        <f t="shared" ca="1" si="478"/>
        <v>#N/A</v>
      </c>
      <c r="AY502" s="100" t="e">
        <f t="shared" si="524"/>
        <v>#N/A</v>
      </c>
      <c r="AZ502" s="127" t="e">
        <f t="shared" si="525"/>
        <v>#N/A</v>
      </c>
      <c r="BA502" s="88"/>
      <c r="BB502" s="125"/>
      <c r="BC502" s="129"/>
      <c r="BD502" s="125"/>
      <c r="BE502" s="125"/>
      <c r="BF502" s="125"/>
      <c r="BG502" s="125"/>
      <c r="BH502" s="125"/>
      <c r="BI502" s="125"/>
      <c r="BJ502" s="125"/>
      <c r="BK502" s="125"/>
      <c r="BL502" s="90"/>
      <c r="BM502" s="90"/>
      <c r="BN502" s="90"/>
      <c r="BO502" s="90"/>
      <c r="BP502" s="90"/>
    </row>
    <row r="503" spans="1:68" s="49" customFormat="1" ht="27.75" customHeight="1" x14ac:dyDescent="0.2">
      <c r="A503" s="22">
        <f t="shared" si="526"/>
        <v>359</v>
      </c>
      <c r="B503" s="50"/>
      <c r="C503" s="51"/>
      <c r="D503" s="52"/>
      <c r="E503" s="53"/>
      <c r="F503" s="54"/>
      <c r="G503" s="55"/>
      <c r="H503" s="56"/>
      <c r="I503" s="304"/>
      <c r="J503" s="57"/>
      <c r="K503" s="58"/>
      <c r="L503" s="59"/>
      <c r="M503" s="58"/>
      <c r="N503" s="59"/>
      <c r="O503" s="58"/>
      <c r="P503" s="59"/>
      <c r="Q503" s="60"/>
      <c r="R503" s="315"/>
      <c r="S503" s="57"/>
      <c r="T503" s="58"/>
      <c r="U503" s="58"/>
      <c r="V503" s="60"/>
      <c r="W503" s="326"/>
      <c r="X503" s="58"/>
      <c r="Y503" s="59"/>
      <c r="Z503" s="58"/>
      <c r="AA503" s="59"/>
      <c r="AB503" s="60"/>
      <c r="AC503" s="61"/>
      <c r="AD503" s="62"/>
      <c r="AE503" s="62"/>
      <c r="AF503" s="63"/>
      <c r="AG503" s="318"/>
      <c r="AH503" s="60"/>
      <c r="AI503" s="476"/>
      <c r="AJ503" s="476"/>
      <c r="AK503" s="477"/>
      <c r="AL503" s="102"/>
      <c r="AM503" s="124" t="str">
        <f t="shared" si="520"/>
        <v xml:space="preserve"> </v>
      </c>
      <c r="AN503" s="97" t="str">
        <f t="shared" si="521"/>
        <v xml:space="preserve"> </v>
      </c>
      <c r="AO503" s="125"/>
      <c r="AP503" s="125"/>
      <c r="AQ503" s="125"/>
      <c r="AR503" s="125"/>
      <c r="AS503" s="125"/>
      <c r="AT503" s="122" t="e">
        <f t="shared" si="522"/>
        <v>#N/A</v>
      </c>
      <c r="AU503" s="125" t="e">
        <f t="shared" si="523"/>
        <v>#N/A</v>
      </c>
      <c r="AV503" s="126" t="str">
        <f t="shared" ca="1" si="476"/>
        <v/>
      </c>
      <c r="AW503" s="122" t="e">
        <f t="shared" ca="1" si="477"/>
        <v>#N/A</v>
      </c>
      <c r="AX503" s="127" t="e">
        <f t="shared" ca="1" si="478"/>
        <v>#N/A</v>
      </c>
      <c r="AY503" s="100" t="e">
        <f t="shared" si="524"/>
        <v>#N/A</v>
      </c>
      <c r="AZ503" s="127" t="e">
        <f t="shared" si="525"/>
        <v>#N/A</v>
      </c>
      <c r="BA503" s="125"/>
      <c r="BB503" s="125"/>
      <c r="BC503" s="129"/>
      <c r="BD503" s="125"/>
      <c r="BE503" s="125"/>
      <c r="BF503" s="125"/>
      <c r="BG503" s="125"/>
      <c r="BH503" s="125"/>
      <c r="BI503" s="125"/>
      <c r="BJ503" s="125"/>
      <c r="BK503" s="125"/>
      <c r="BL503" s="90"/>
      <c r="BM503" s="90"/>
      <c r="BN503" s="90"/>
      <c r="BO503" s="90"/>
      <c r="BP503" s="90"/>
    </row>
    <row r="504" spans="1:68" s="49" customFormat="1" ht="27.75" customHeight="1" thickBot="1" x14ac:dyDescent="0.25">
      <c r="A504" s="23">
        <f t="shared" si="526"/>
        <v>360</v>
      </c>
      <c r="B504" s="64"/>
      <c r="C504" s="65"/>
      <c r="D504" s="66"/>
      <c r="E504" s="67"/>
      <c r="F504" s="68"/>
      <c r="G504" s="69"/>
      <c r="H504" s="70"/>
      <c r="I504" s="305"/>
      <c r="J504" s="71"/>
      <c r="K504" s="72"/>
      <c r="L504" s="73"/>
      <c r="M504" s="72"/>
      <c r="N504" s="73"/>
      <c r="O504" s="72"/>
      <c r="P504" s="73"/>
      <c r="Q504" s="74"/>
      <c r="R504" s="316"/>
      <c r="S504" s="71"/>
      <c r="T504" s="72"/>
      <c r="U504" s="72"/>
      <c r="V504" s="74"/>
      <c r="W504" s="327"/>
      <c r="X504" s="72"/>
      <c r="Y504" s="73"/>
      <c r="Z504" s="72"/>
      <c r="AA504" s="73"/>
      <c r="AB504" s="74"/>
      <c r="AC504" s="75"/>
      <c r="AD504" s="76"/>
      <c r="AE504" s="76"/>
      <c r="AF504" s="77"/>
      <c r="AG504" s="319"/>
      <c r="AH504" s="74"/>
      <c r="AI504" s="480"/>
      <c r="AJ504" s="480"/>
      <c r="AK504" s="481"/>
      <c r="AL504" s="102"/>
      <c r="AM504" s="124" t="str">
        <f t="shared" si="520"/>
        <v xml:space="preserve"> </v>
      </c>
      <c r="AN504" s="97" t="str">
        <f t="shared" si="521"/>
        <v xml:space="preserve"> </v>
      </c>
      <c r="AO504" s="125"/>
      <c r="AP504" s="125"/>
      <c r="AQ504" s="125"/>
      <c r="AR504" s="125"/>
      <c r="AS504" s="125"/>
      <c r="AT504" s="122" t="e">
        <f t="shared" si="522"/>
        <v>#N/A</v>
      </c>
      <c r="AU504" s="125" t="e">
        <f t="shared" si="523"/>
        <v>#N/A</v>
      </c>
      <c r="AV504" s="126" t="str">
        <f t="shared" ca="1" si="476"/>
        <v/>
      </c>
      <c r="AW504" s="122" t="e">
        <f t="shared" ca="1" si="477"/>
        <v>#N/A</v>
      </c>
      <c r="AX504" s="127" t="e">
        <f t="shared" ca="1" si="478"/>
        <v>#N/A</v>
      </c>
      <c r="AY504" s="100" t="e">
        <f t="shared" si="524"/>
        <v>#N/A</v>
      </c>
      <c r="AZ504" s="127" t="e">
        <f t="shared" si="525"/>
        <v>#N/A</v>
      </c>
      <c r="BA504" s="125"/>
      <c r="BB504" s="125"/>
      <c r="BC504" s="129"/>
      <c r="BD504" s="125"/>
      <c r="BE504" s="125"/>
      <c r="BF504" s="125"/>
      <c r="BG504" s="125"/>
      <c r="BH504" s="125"/>
      <c r="BI504" s="125"/>
      <c r="BJ504" s="125"/>
      <c r="BK504" s="125"/>
      <c r="BL504" s="90"/>
      <c r="BM504" s="90"/>
      <c r="BN504" s="90"/>
      <c r="BO504" s="90"/>
      <c r="BP504" s="90"/>
    </row>
    <row r="505" spans="1:68" ht="4.5" customHeight="1" thickBot="1" x14ac:dyDescent="0.25">
      <c r="A505" s="89">
        <f>AK508</f>
        <v>36</v>
      </c>
      <c r="B505" s="271"/>
      <c r="C505" s="271"/>
      <c r="D505" s="271"/>
      <c r="E505" s="271"/>
      <c r="F505" s="271"/>
      <c r="G505" s="271"/>
      <c r="H505" s="271"/>
      <c r="I505" s="271"/>
      <c r="J505" s="309"/>
      <c r="K505" s="309"/>
      <c r="L505" s="309"/>
      <c r="M505" s="309"/>
      <c r="N505" s="309"/>
      <c r="O505" s="309"/>
      <c r="P505" s="309"/>
      <c r="Q505" s="309"/>
      <c r="R505" s="309"/>
      <c r="S505" s="324"/>
      <c r="T505" s="324"/>
      <c r="U505" s="324"/>
      <c r="V505" s="324"/>
      <c r="W505" s="324"/>
      <c r="X505" s="324"/>
      <c r="Y505" s="324"/>
      <c r="Z505" s="324"/>
      <c r="AA505" s="324"/>
      <c r="AB505" s="324"/>
      <c r="AC505" s="309"/>
      <c r="AD505" s="272"/>
      <c r="AE505" s="273"/>
      <c r="AF505" s="272"/>
      <c r="AG505" s="274"/>
      <c r="AH505" s="474"/>
      <c r="AI505" s="475"/>
      <c r="AJ505" s="475"/>
      <c r="AK505" s="475"/>
      <c r="AL505" s="33"/>
      <c r="AM505" s="33"/>
      <c r="AN505" s="33"/>
      <c r="AT505" s="122" t="e">
        <f t="shared" ref="AT505:AT514" si="527">IF(ISBLANK($B705),NA(),$B705)</f>
        <v>#N/A</v>
      </c>
      <c r="AU505" s="125" t="e">
        <f t="shared" ref="AU505:AU514" si="528">IF(ISBLANK($I705),NA(),$I705)</f>
        <v>#N/A</v>
      </c>
      <c r="AV505" s="126" t="str">
        <f t="shared" ca="1" si="476"/>
        <v/>
      </c>
      <c r="AW505" s="122" t="e">
        <f t="shared" ca="1" si="477"/>
        <v>#N/A</v>
      </c>
      <c r="AX505" s="127" t="e">
        <f t="shared" ca="1" si="478"/>
        <v>#N/A</v>
      </c>
      <c r="AY505" s="100" t="e">
        <f>IF(S705=0,NA(),S705)</f>
        <v>#N/A</v>
      </c>
      <c r="AZ505" s="127" t="e">
        <f>IF(V705=0,NA(),V705)</f>
        <v>#N/A</v>
      </c>
      <c r="BC505" s="129"/>
    </row>
    <row r="506" spans="1:68" ht="26.25" customHeight="1" x14ac:dyDescent="0.2">
      <c r="A506" s="180">
        <f>A492+1</f>
        <v>36</v>
      </c>
      <c r="B506" s="501"/>
      <c r="C506" s="501"/>
      <c r="D506" s="501"/>
      <c r="E506" s="502"/>
      <c r="F506" s="493" t="str">
        <f>F492</f>
        <v>TOTAL DE ESTA PÁGINA</v>
      </c>
      <c r="G506" s="494"/>
      <c r="H506" s="495"/>
      <c r="I506" s="348" t="str">
        <f t="shared" ref="I506:Q506" si="529">IF(SUM(I495:I505)=0," ",SUM(I495:I505))</f>
        <v xml:space="preserve"> </v>
      </c>
      <c r="J506" s="349" t="str">
        <f t="shared" si="529"/>
        <v xml:space="preserve"> </v>
      </c>
      <c r="K506" s="350" t="str">
        <f t="shared" si="529"/>
        <v xml:space="preserve"> </v>
      </c>
      <c r="L506" s="351" t="str">
        <f t="shared" si="529"/>
        <v xml:space="preserve"> </v>
      </c>
      <c r="M506" s="350" t="str">
        <f t="shared" si="529"/>
        <v xml:space="preserve"> </v>
      </c>
      <c r="N506" s="351" t="str">
        <f t="shared" si="529"/>
        <v xml:space="preserve"> </v>
      </c>
      <c r="O506" s="350" t="str">
        <f t="shared" si="529"/>
        <v xml:space="preserve"> </v>
      </c>
      <c r="P506" s="351" t="str">
        <f t="shared" si="529"/>
        <v xml:space="preserve"> </v>
      </c>
      <c r="Q506" s="352" t="str">
        <f t="shared" si="529"/>
        <v xml:space="preserve"> </v>
      </c>
      <c r="R506" s="353"/>
      <c r="S506" s="349" t="str">
        <f t="shared" ref="S506:AB506" si="530">IF(SUM(S495:S505)=0," ",SUM(S495:S505))</f>
        <v xml:space="preserve"> </v>
      </c>
      <c r="T506" s="350" t="str">
        <f t="shared" si="530"/>
        <v xml:space="preserve"> </v>
      </c>
      <c r="U506" s="350" t="str">
        <f t="shared" si="530"/>
        <v xml:space="preserve"> </v>
      </c>
      <c r="V506" s="350" t="str">
        <f t="shared" si="530"/>
        <v xml:space="preserve"> </v>
      </c>
      <c r="W506" s="351" t="str">
        <f t="shared" si="530"/>
        <v xml:space="preserve"> </v>
      </c>
      <c r="X506" s="350" t="str">
        <f t="shared" si="530"/>
        <v xml:space="preserve"> </v>
      </c>
      <c r="Y506" s="351" t="str">
        <f t="shared" si="530"/>
        <v xml:space="preserve"> </v>
      </c>
      <c r="Z506" s="350" t="str">
        <f t="shared" si="530"/>
        <v xml:space="preserve"> </v>
      </c>
      <c r="AA506" s="351" t="str">
        <f t="shared" si="530"/>
        <v xml:space="preserve"> </v>
      </c>
      <c r="AB506" s="352" t="str">
        <f t="shared" si="530"/>
        <v xml:space="preserve"> </v>
      </c>
      <c r="AC506" s="354" t="str">
        <f>IF(SUM(AC495:AC504)=0," ",SUM(AC495:AC504))</f>
        <v xml:space="preserve"> </v>
      </c>
      <c r="AD506" s="355" t="str">
        <f>IF(SUM(AD495:AD504)=0," ",SUM(AD495:AD504))</f>
        <v xml:space="preserve"> </v>
      </c>
      <c r="AE506" s="355" t="str">
        <f>IF(SUM(AE495:AE504)=0," ",SUM(AE495:AE504))</f>
        <v xml:space="preserve"> </v>
      </c>
      <c r="AF506" s="356" t="str">
        <f>IF(SUM(AF495:AF504)=0," ",SUM(AF495:AF504))</f>
        <v xml:space="preserve"> </v>
      </c>
      <c r="AG506" s="357" t="str">
        <f>IF(SUM(AG495:AG504)=0," ",SUM(AG495:AG504))</f>
        <v xml:space="preserve"> </v>
      </c>
      <c r="AH506" s="482" t="str">
        <f>AH492</f>
        <v>Certifico que todos los datos en esta
bitácora son fidedignos</v>
      </c>
      <c r="AI506" s="483"/>
      <c r="AJ506" s="483"/>
      <c r="AK506" s="484"/>
      <c r="AL506" s="131"/>
      <c r="AM506" s="131"/>
      <c r="AN506" s="131"/>
      <c r="AT506" s="122" t="e">
        <f t="shared" si="527"/>
        <v>#N/A</v>
      </c>
      <c r="AU506" s="125" t="e">
        <f t="shared" si="528"/>
        <v>#N/A</v>
      </c>
      <c r="AV506" s="126" t="str">
        <f t="shared" ca="1" si="476"/>
        <v/>
      </c>
      <c r="AW506" s="122" t="e">
        <f t="shared" ca="1" si="477"/>
        <v>#N/A</v>
      </c>
      <c r="AX506" s="127" t="e">
        <f t="shared" ca="1" si="478"/>
        <v>#N/A</v>
      </c>
      <c r="AY506" s="100" t="e">
        <f t="shared" ref="AY506:AY514" si="531">IF(S706=0,NA(),S706)</f>
        <v>#N/A</v>
      </c>
      <c r="AZ506" s="127" t="e">
        <f t="shared" ref="AZ506:AZ514" si="532">IF(V706=0,NA(),V706)</f>
        <v>#N/A</v>
      </c>
      <c r="BA506" s="88"/>
      <c r="BC506" s="129"/>
    </row>
    <row r="507" spans="1:68" ht="26.25" customHeight="1" x14ac:dyDescent="0.2">
      <c r="A507" s="499"/>
      <c r="B507" s="503"/>
      <c r="C507" s="503"/>
      <c r="D507" s="503"/>
      <c r="E507" s="504"/>
      <c r="F507" s="496" t="str">
        <f>F493</f>
        <v>TOTAL PÁGINA ANTERIOR</v>
      </c>
      <c r="G507" s="497"/>
      <c r="H507" s="498"/>
      <c r="I507" s="358">
        <f>I494</f>
        <v>6.25</v>
      </c>
      <c r="J507" s="359">
        <f t="shared" ref="J507:Q507" si="533">J494</f>
        <v>6.25</v>
      </c>
      <c r="K507" s="360" t="str">
        <f t="shared" si="533"/>
        <v xml:space="preserve"> </v>
      </c>
      <c r="L507" s="361" t="str">
        <f t="shared" si="533"/>
        <v xml:space="preserve"> </v>
      </c>
      <c r="M507" s="360" t="str">
        <f t="shared" si="533"/>
        <v xml:space="preserve"> </v>
      </c>
      <c r="N507" s="361" t="str">
        <f t="shared" si="533"/>
        <v xml:space="preserve"> </v>
      </c>
      <c r="O507" s="360" t="str">
        <f t="shared" si="533"/>
        <v xml:space="preserve"> </v>
      </c>
      <c r="P507" s="361" t="str">
        <f t="shared" si="533"/>
        <v xml:space="preserve"> </v>
      </c>
      <c r="Q507" s="362" t="str">
        <f t="shared" si="533"/>
        <v xml:space="preserve"> </v>
      </c>
      <c r="R507" s="363"/>
      <c r="S507" s="359" t="str">
        <f t="shared" ref="S507:AG507" si="534">S494</f>
        <v xml:space="preserve"> </v>
      </c>
      <c r="T507" s="360">
        <f t="shared" si="534"/>
        <v>8.75</v>
      </c>
      <c r="U507" s="360">
        <f t="shared" si="534"/>
        <v>10</v>
      </c>
      <c r="V507" s="360">
        <f t="shared" si="534"/>
        <v>2.5</v>
      </c>
      <c r="W507" s="361" t="str">
        <f t="shared" si="534"/>
        <v xml:space="preserve"> </v>
      </c>
      <c r="X507" s="360" t="str">
        <f t="shared" si="534"/>
        <v xml:space="preserve"> </v>
      </c>
      <c r="Y507" s="361">
        <f t="shared" si="534"/>
        <v>2.5</v>
      </c>
      <c r="Z507" s="360" t="str">
        <f t="shared" si="534"/>
        <v xml:space="preserve"> </v>
      </c>
      <c r="AA507" s="361">
        <f t="shared" si="534"/>
        <v>3.75</v>
      </c>
      <c r="AB507" s="362" t="str">
        <f t="shared" si="534"/>
        <v xml:space="preserve"> </v>
      </c>
      <c r="AC507" s="364">
        <f t="shared" si="534"/>
        <v>9</v>
      </c>
      <c r="AD507" s="365" t="str">
        <f t="shared" si="534"/>
        <v xml:space="preserve"> </v>
      </c>
      <c r="AE507" s="365">
        <f t="shared" si="534"/>
        <v>9</v>
      </c>
      <c r="AF507" s="366" t="str">
        <f t="shared" si="534"/>
        <v xml:space="preserve"> </v>
      </c>
      <c r="AG507" s="367">
        <f t="shared" si="534"/>
        <v>11</v>
      </c>
      <c r="AH507" s="487"/>
      <c r="AI507" s="488"/>
      <c r="AJ507" s="488"/>
      <c r="AK507" s="489"/>
      <c r="AL507" s="131"/>
      <c r="AM507" s="131"/>
      <c r="AN507" s="131"/>
      <c r="AT507" s="122" t="e">
        <f t="shared" si="527"/>
        <v>#N/A</v>
      </c>
      <c r="AU507" s="125" t="e">
        <f t="shared" si="528"/>
        <v>#N/A</v>
      </c>
      <c r="AV507" s="126" t="str">
        <f t="shared" ca="1" si="476"/>
        <v/>
      </c>
      <c r="AW507" s="122" t="e">
        <f t="shared" ca="1" si="477"/>
        <v>#N/A</v>
      </c>
      <c r="AX507" s="127" t="e">
        <f t="shared" ca="1" si="478"/>
        <v>#N/A</v>
      </c>
      <c r="AY507" s="100" t="e">
        <f t="shared" si="531"/>
        <v>#N/A</v>
      </c>
      <c r="AZ507" s="127" t="e">
        <f t="shared" si="532"/>
        <v>#N/A</v>
      </c>
      <c r="BA507" s="88"/>
      <c r="BC507" s="129"/>
    </row>
    <row r="508" spans="1:68" ht="26.25" customHeight="1" thickBot="1" x14ac:dyDescent="0.25">
      <c r="A508" s="500"/>
      <c r="B508" s="505" t="str">
        <f>B494</f>
        <v>Entidad que certifica Hrs. de vuelo
TIMBRE Y FIRMA</v>
      </c>
      <c r="C508" s="505"/>
      <c r="D508" s="505"/>
      <c r="E508" s="506"/>
      <c r="F508" s="490" t="str">
        <f>F494</f>
        <v>TOTAL A LA FECHA</v>
      </c>
      <c r="G508" s="491"/>
      <c r="H508" s="492"/>
      <c r="I508" s="31">
        <f t="shared" ref="I508:Q508" si="535">IF(SUM(I506:I507)=0," ",SUM(I506:I507))</f>
        <v>6.25</v>
      </c>
      <c r="J508" s="27">
        <f t="shared" si="535"/>
        <v>6.25</v>
      </c>
      <c r="K508" s="24" t="str">
        <f t="shared" si="535"/>
        <v xml:space="preserve"> </v>
      </c>
      <c r="L508" s="25" t="str">
        <f t="shared" si="535"/>
        <v xml:space="preserve"> </v>
      </c>
      <c r="M508" s="24" t="str">
        <f t="shared" si="535"/>
        <v xml:space="preserve"> </v>
      </c>
      <c r="N508" s="25" t="str">
        <f t="shared" si="535"/>
        <v xml:space="preserve"> </v>
      </c>
      <c r="O508" s="24" t="str">
        <f t="shared" si="535"/>
        <v xml:space="preserve"> </v>
      </c>
      <c r="P508" s="25" t="str">
        <f t="shared" si="535"/>
        <v xml:space="preserve"> </v>
      </c>
      <c r="Q508" s="26" t="str">
        <f t="shared" si="535"/>
        <v xml:space="preserve"> </v>
      </c>
      <c r="R508" s="321"/>
      <c r="S508" s="27" t="str">
        <f t="shared" ref="S508:AG508" si="536">IF(SUM(S506:S507)=0," ",SUM(S506:S507))</f>
        <v xml:space="preserve"> </v>
      </c>
      <c r="T508" s="24">
        <f t="shared" si="536"/>
        <v>8.75</v>
      </c>
      <c r="U508" s="24">
        <f t="shared" si="536"/>
        <v>10</v>
      </c>
      <c r="V508" s="24">
        <f t="shared" si="536"/>
        <v>2.5</v>
      </c>
      <c r="W508" s="25" t="str">
        <f t="shared" si="536"/>
        <v xml:space="preserve"> </v>
      </c>
      <c r="X508" s="24" t="str">
        <f t="shared" si="536"/>
        <v xml:space="preserve"> </v>
      </c>
      <c r="Y508" s="25">
        <f t="shared" si="536"/>
        <v>2.5</v>
      </c>
      <c r="Z508" s="24" t="str">
        <f t="shared" si="536"/>
        <v xml:space="preserve"> </v>
      </c>
      <c r="AA508" s="25">
        <f t="shared" si="536"/>
        <v>3.75</v>
      </c>
      <c r="AB508" s="26" t="str">
        <f t="shared" si="536"/>
        <v xml:space="preserve"> </v>
      </c>
      <c r="AC508" s="323">
        <f t="shared" si="536"/>
        <v>9</v>
      </c>
      <c r="AD508" s="28" t="str">
        <f t="shared" si="536"/>
        <v xml:space="preserve"> </v>
      </c>
      <c r="AE508" s="28">
        <f t="shared" si="536"/>
        <v>9</v>
      </c>
      <c r="AF508" s="30" t="str">
        <f t="shared" si="536"/>
        <v xml:space="preserve"> </v>
      </c>
      <c r="AG508" s="32">
        <f t="shared" si="536"/>
        <v>11</v>
      </c>
      <c r="AH508" s="485" t="str">
        <f>AH494</f>
        <v>_____________________________
FIRMA PILOTO</v>
      </c>
      <c r="AI508" s="486"/>
      <c r="AJ508" s="486"/>
      <c r="AK508" s="181">
        <f>A506</f>
        <v>36</v>
      </c>
      <c r="AL508" s="132"/>
      <c r="AM508" s="132"/>
      <c r="AN508" s="132"/>
      <c r="AT508" s="122" t="e">
        <f t="shared" si="527"/>
        <v>#N/A</v>
      </c>
      <c r="AU508" s="125" t="e">
        <f t="shared" si="528"/>
        <v>#N/A</v>
      </c>
      <c r="AV508" s="126" t="str">
        <f t="shared" ca="1" si="476"/>
        <v/>
      </c>
      <c r="AW508" s="122" t="e">
        <f t="shared" ca="1" si="477"/>
        <v>#N/A</v>
      </c>
      <c r="AX508" s="127" t="e">
        <f t="shared" ca="1" si="478"/>
        <v>#N/A</v>
      </c>
      <c r="AY508" s="100" t="e">
        <f t="shared" si="531"/>
        <v>#N/A</v>
      </c>
      <c r="AZ508" s="127" t="e">
        <f t="shared" si="532"/>
        <v>#N/A</v>
      </c>
      <c r="BA508" s="88"/>
      <c r="BC508" s="129"/>
    </row>
    <row r="509" spans="1:68" s="49" customFormat="1" ht="27.75" customHeight="1" x14ac:dyDescent="0.2">
      <c r="A509" s="29">
        <f>A504+1</f>
        <v>361</v>
      </c>
      <c r="B509" s="39"/>
      <c r="C509" s="40"/>
      <c r="D509" s="41"/>
      <c r="E509" s="42"/>
      <c r="F509" s="43"/>
      <c r="G509" s="44"/>
      <c r="H509" s="45"/>
      <c r="I509" s="310"/>
      <c r="J509" s="306"/>
      <c r="K509" s="307"/>
      <c r="L509" s="308"/>
      <c r="M509" s="307"/>
      <c r="N509" s="308"/>
      <c r="O509" s="307"/>
      <c r="P509" s="308"/>
      <c r="Q509" s="167"/>
      <c r="R509" s="314"/>
      <c r="S509" s="46"/>
      <c r="T509" s="47"/>
      <c r="U509" s="47"/>
      <c r="V509" s="48"/>
      <c r="W509" s="325"/>
      <c r="X509" s="307"/>
      <c r="Y509" s="308"/>
      <c r="Z509" s="307"/>
      <c r="AA509" s="308"/>
      <c r="AB509" s="167"/>
      <c r="AC509" s="311"/>
      <c r="AD509" s="312"/>
      <c r="AE509" s="312"/>
      <c r="AF509" s="313"/>
      <c r="AG509" s="317"/>
      <c r="AH509" s="167"/>
      <c r="AI509" s="478"/>
      <c r="AJ509" s="478"/>
      <c r="AK509" s="479"/>
      <c r="AL509" s="102"/>
      <c r="AM509" s="124" t="str">
        <f t="shared" ref="AM509:AM518" si="537">IF(B509=0," ",TEXT(B509,"MMM"))</f>
        <v xml:space="preserve"> </v>
      </c>
      <c r="AN509" s="97" t="str">
        <f t="shared" ref="AN509:AN518" si="538">IF(B509=0," ",YEAR(B509))</f>
        <v xml:space="preserve"> </v>
      </c>
      <c r="AO509" s="125"/>
      <c r="AP509" s="125"/>
      <c r="AQ509" s="125"/>
      <c r="AR509" s="125"/>
      <c r="AS509" s="125"/>
      <c r="AT509" s="122" t="e">
        <f t="shared" si="527"/>
        <v>#N/A</v>
      </c>
      <c r="AU509" s="125" t="e">
        <f t="shared" si="528"/>
        <v>#N/A</v>
      </c>
      <c r="AV509" s="126" t="str">
        <f t="shared" ca="1" si="476"/>
        <v/>
      </c>
      <c r="AW509" s="122" t="e">
        <f t="shared" ca="1" si="477"/>
        <v>#N/A</v>
      </c>
      <c r="AX509" s="127" t="e">
        <f t="shared" ca="1" si="478"/>
        <v>#N/A</v>
      </c>
      <c r="AY509" s="100" t="e">
        <f t="shared" si="531"/>
        <v>#N/A</v>
      </c>
      <c r="AZ509" s="127" t="e">
        <f t="shared" si="532"/>
        <v>#N/A</v>
      </c>
      <c r="BA509" s="88"/>
      <c r="BB509" s="125"/>
      <c r="BC509" s="128"/>
      <c r="BD509" s="125"/>
      <c r="BE509" s="125"/>
      <c r="BF509" s="125"/>
      <c r="BG509" s="125"/>
      <c r="BH509" s="125"/>
      <c r="BI509" s="125"/>
      <c r="BJ509" s="125"/>
      <c r="BK509" s="125"/>
      <c r="BL509" s="90"/>
      <c r="BM509" s="90"/>
      <c r="BN509" s="90"/>
      <c r="BO509" s="90"/>
      <c r="BP509" s="90"/>
    </row>
    <row r="510" spans="1:68" s="49" customFormat="1" ht="27.75" customHeight="1" x14ac:dyDescent="0.2">
      <c r="A510" s="22">
        <f>A509+1</f>
        <v>362</v>
      </c>
      <c r="B510" s="50"/>
      <c r="C510" s="51"/>
      <c r="D510" s="52"/>
      <c r="E510" s="53"/>
      <c r="F510" s="54"/>
      <c r="G510" s="55"/>
      <c r="H510" s="56"/>
      <c r="I510" s="304"/>
      <c r="J510" s="57"/>
      <c r="K510" s="58"/>
      <c r="L510" s="59"/>
      <c r="M510" s="58"/>
      <c r="N510" s="59"/>
      <c r="O510" s="58"/>
      <c r="P510" s="59"/>
      <c r="Q510" s="60"/>
      <c r="R510" s="315"/>
      <c r="S510" s="57"/>
      <c r="T510" s="58"/>
      <c r="U510" s="58"/>
      <c r="V510" s="60"/>
      <c r="W510" s="326"/>
      <c r="X510" s="58"/>
      <c r="Y510" s="59"/>
      <c r="Z510" s="58"/>
      <c r="AA510" s="59"/>
      <c r="AB510" s="60"/>
      <c r="AC510" s="61"/>
      <c r="AD510" s="62"/>
      <c r="AE510" s="62"/>
      <c r="AF510" s="63"/>
      <c r="AG510" s="318"/>
      <c r="AH510" s="60"/>
      <c r="AI510" s="476"/>
      <c r="AJ510" s="476"/>
      <c r="AK510" s="477"/>
      <c r="AL510" s="102"/>
      <c r="AM510" s="124" t="str">
        <f t="shared" si="537"/>
        <v xml:space="preserve"> </v>
      </c>
      <c r="AN510" s="97" t="str">
        <f t="shared" si="538"/>
        <v xml:space="preserve"> </v>
      </c>
      <c r="AO510" s="125"/>
      <c r="AP510" s="125"/>
      <c r="AQ510" s="125"/>
      <c r="AR510" s="125"/>
      <c r="AS510" s="125"/>
      <c r="AT510" s="122" t="e">
        <f t="shared" si="527"/>
        <v>#N/A</v>
      </c>
      <c r="AU510" s="125" t="e">
        <f t="shared" si="528"/>
        <v>#N/A</v>
      </c>
      <c r="AV510" s="126" t="str">
        <f t="shared" ca="1" si="476"/>
        <v/>
      </c>
      <c r="AW510" s="122" t="e">
        <f t="shared" ca="1" si="477"/>
        <v>#N/A</v>
      </c>
      <c r="AX510" s="127" t="e">
        <f t="shared" ca="1" si="478"/>
        <v>#N/A</v>
      </c>
      <c r="AY510" s="100" t="e">
        <f t="shared" si="531"/>
        <v>#N/A</v>
      </c>
      <c r="AZ510" s="127" t="e">
        <f t="shared" si="532"/>
        <v>#N/A</v>
      </c>
      <c r="BA510" s="88"/>
      <c r="BB510" s="125"/>
      <c r="BC510" s="129"/>
      <c r="BD510" s="125"/>
      <c r="BE510" s="125"/>
      <c r="BF510" s="125"/>
      <c r="BG510" s="125"/>
      <c r="BH510" s="125"/>
      <c r="BI510" s="125"/>
      <c r="BJ510" s="125"/>
      <c r="BK510" s="125"/>
      <c r="BL510" s="90"/>
      <c r="BM510" s="90"/>
      <c r="BN510" s="90"/>
      <c r="BO510" s="90"/>
      <c r="BP510" s="90"/>
    </row>
    <row r="511" spans="1:68" s="49" customFormat="1" ht="27.75" customHeight="1" x14ac:dyDescent="0.2">
      <c r="A511" s="22">
        <f t="shared" ref="A511:A518" si="539">A510+1</f>
        <v>363</v>
      </c>
      <c r="B511" s="50"/>
      <c r="C511" s="51"/>
      <c r="D511" s="52"/>
      <c r="E511" s="53"/>
      <c r="F511" s="54"/>
      <c r="G511" s="55"/>
      <c r="H511" s="56"/>
      <c r="I511" s="304"/>
      <c r="J511" s="57"/>
      <c r="K511" s="58"/>
      <c r="L511" s="59"/>
      <c r="M511" s="58"/>
      <c r="N511" s="59"/>
      <c r="O511" s="58"/>
      <c r="P511" s="59"/>
      <c r="Q511" s="60"/>
      <c r="R511" s="315"/>
      <c r="S511" s="57"/>
      <c r="T511" s="58"/>
      <c r="U511" s="58"/>
      <c r="V511" s="60"/>
      <c r="W511" s="326"/>
      <c r="X511" s="58"/>
      <c r="Y511" s="59"/>
      <c r="Z511" s="58"/>
      <c r="AA511" s="59"/>
      <c r="AB511" s="60"/>
      <c r="AC511" s="61"/>
      <c r="AD511" s="62"/>
      <c r="AE511" s="62"/>
      <c r="AF511" s="63"/>
      <c r="AG511" s="318"/>
      <c r="AH511" s="60"/>
      <c r="AI511" s="476"/>
      <c r="AJ511" s="476"/>
      <c r="AK511" s="477"/>
      <c r="AL511" s="102"/>
      <c r="AM511" s="124" t="str">
        <f t="shared" si="537"/>
        <v xml:space="preserve"> </v>
      </c>
      <c r="AN511" s="97" t="str">
        <f t="shared" si="538"/>
        <v xml:space="preserve"> </v>
      </c>
      <c r="AO511" s="125"/>
      <c r="AP511" s="125"/>
      <c r="AQ511" s="125"/>
      <c r="AR511" s="125"/>
      <c r="AS511" s="125"/>
      <c r="AT511" s="122" t="e">
        <f t="shared" si="527"/>
        <v>#N/A</v>
      </c>
      <c r="AU511" s="125" t="e">
        <f t="shared" si="528"/>
        <v>#N/A</v>
      </c>
      <c r="AV511" s="126" t="str">
        <f t="shared" ca="1" si="476"/>
        <v/>
      </c>
      <c r="AW511" s="122" t="e">
        <f t="shared" ca="1" si="477"/>
        <v>#N/A</v>
      </c>
      <c r="AX511" s="127" t="e">
        <f t="shared" ca="1" si="478"/>
        <v>#N/A</v>
      </c>
      <c r="AY511" s="100" t="e">
        <f t="shared" si="531"/>
        <v>#N/A</v>
      </c>
      <c r="AZ511" s="127" t="e">
        <f t="shared" si="532"/>
        <v>#N/A</v>
      </c>
      <c r="BA511" s="88"/>
      <c r="BB511" s="125"/>
      <c r="BC511" s="129"/>
      <c r="BD511" s="125"/>
      <c r="BE511" s="125"/>
      <c r="BF511" s="125"/>
      <c r="BG511" s="125"/>
      <c r="BH511" s="125"/>
      <c r="BI511" s="125"/>
      <c r="BJ511" s="125"/>
      <c r="BK511" s="125"/>
      <c r="BL511" s="90"/>
      <c r="BM511" s="90"/>
      <c r="BN511" s="90"/>
      <c r="BO511" s="90"/>
      <c r="BP511" s="90"/>
    </row>
    <row r="512" spans="1:68" s="49" customFormat="1" ht="27.75" customHeight="1" x14ac:dyDescent="0.2">
      <c r="A512" s="22">
        <f t="shared" si="539"/>
        <v>364</v>
      </c>
      <c r="B512" s="50"/>
      <c r="C512" s="51"/>
      <c r="D512" s="52"/>
      <c r="E512" s="53"/>
      <c r="F512" s="54"/>
      <c r="G512" s="55"/>
      <c r="H512" s="56"/>
      <c r="I512" s="304"/>
      <c r="J512" s="57"/>
      <c r="K512" s="58"/>
      <c r="L512" s="59"/>
      <c r="M512" s="58"/>
      <c r="N512" s="59"/>
      <c r="O512" s="58"/>
      <c r="P512" s="59"/>
      <c r="Q512" s="60"/>
      <c r="R512" s="315"/>
      <c r="S512" s="57"/>
      <c r="T512" s="58"/>
      <c r="U512" s="58"/>
      <c r="V512" s="60"/>
      <c r="W512" s="326"/>
      <c r="X512" s="58"/>
      <c r="Y512" s="59"/>
      <c r="Z512" s="58"/>
      <c r="AA512" s="59"/>
      <c r="AB512" s="60"/>
      <c r="AC512" s="61"/>
      <c r="AD512" s="62"/>
      <c r="AE512" s="62"/>
      <c r="AF512" s="63"/>
      <c r="AG512" s="318"/>
      <c r="AH512" s="60"/>
      <c r="AI512" s="476"/>
      <c r="AJ512" s="476"/>
      <c r="AK512" s="477"/>
      <c r="AL512" s="102"/>
      <c r="AM512" s="124" t="str">
        <f t="shared" si="537"/>
        <v xml:space="preserve"> </v>
      </c>
      <c r="AN512" s="97" t="str">
        <f t="shared" si="538"/>
        <v xml:space="preserve"> </v>
      </c>
      <c r="AO512" s="125"/>
      <c r="AP512" s="125"/>
      <c r="AQ512" s="125"/>
      <c r="AR512" s="125"/>
      <c r="AS512" s="125"/>
      <c r="AT512" s="122" t="e">
        <f t="shared" si="527"/>
        <v>#N/A</v>
      </c>
      <c r="AU512" s="125" t="e">
        <f t="shared" si="528"/>
        <v>#N/A</v>
      </c>
      <c r="AV512" s="126" t="str">
        <f t="shared" ca="1" si="476"/>
        <v/>
      </c>
      <c r="AW512" s="122" t="e">
        <f t="shared" ca="1" si="477"/>
        <v>#N/A</v>
      </c>
      <c r="AX512" s="127" t="e">
        <f t="shared" ca="1" si="478"/>
        <v>#N/A</v>
      </c>
      <c r="AY512" s="100" t="e">
        <f t="shared" si="531"/>
        <v>#N/A</v>
      </c>
      <c r="AZ512" s="127" t="e">
        <f t="shared" si="532"/>
        <v>#N/A</v>
      </c>
      <c r="BA512" s="88"/>
      <c r="BB512" s="125"/>
      <c r="BC512" s="129"/>
      <c r="BD512" s="125"/>
      <c r="BE512" s="125"/>
      <c r="BF512" s="125"/>
      <c r="BG512" s="125"/>
      <c r="BH512" s="125"/>
      <c r="BI512" s="125"/>
      <c r="BJ512" s="125"/>
      <c r="BK512" s="125"/>
      <c r="BL512" s="90"/>
      <c r="BM512" s="90"/>
      <c r="BN512" s="90"/>
      <c r="BO512" s="90"/>
      <c r="BP512" s="90"/>
    </row>
    <row r="513" spans="1:68" s="49" customFormat="1" ht="27.75" customHeight="1" x14ac:dyDescent="0.2">
      <c r="A513" s="22">
        <f t="shared" si="539"/>
        <v>365</v>
      </c>
      <c r="B513" s="50"/>
      <c r="C513" s="51"/>
      <c r="D513" s="52"/>
      <c r="E513" s="53"/>
      <c r="F513" s="54"/>
      <c r="G513" s="55"/>
      <c r="H513" s="56"/>
      <c r="I513" s="304"/>
      <c r="J513" s="57"/>
      <c r="K513" s="58"/>
      <c r="L513" s="59"/>
      <c r="M513" s="58"/>
      <c r="N513" s="59"/>
      <c r="O513" s="58"/>
      <c r="P513" s="59"/>
      <c r="Q513" s="60"/>
      <c r="R513" s="315"/>
      <c r="S513" s="57"/>
      <c r="T513" s="58"/>
      <c r="U513" s="58"/>
      <c r="V513" s="60"/>
      <c r="W513" s="326"/>
      <c r="X513" s="58"/>
      <c r="Y513" s="59"/>
      <c r="Z513" s="58"/>
      <c r="AA513" s="59"/>
      <c r="AB513" s="60"/>
      <c r="AC513" s="61"/>
      <c r="AD513" s="62"/>
      <c r="AE513" s="62"/>
      <c r="AF513" s="63"/>
      <c r="AG513" s="318"/>
      <c r="AH513" s="60"/>
      <c r="AI513" s="476"/>
      <c r="AJ513" s="476"/>
      <c r="AK513" s="477"/>
      <c r="AL513" s="102"/>
      <c r="AM513" s="124" t="str">
        <f t="shared" si="537"/>
        <v xml:space="preserve"> </v>
      </c>
      <c r="AN513" s="97" t="str">
        <f t="shared" si="538"/>
        <v xml:space="preserve"> </v>
      </c>
      <c r="AO513" s="125"/>
      <c r="AP513" s="125"/>
      <c r="AQ513" s="125"/>
      <c r="AR513" s="125"/>
      <c r="AS513" s="125"/>
      <c r="AT513" s="122" t="e">
        <f t="shared" si="527"/>
        <v>#N/A</v>
      </c>
      <c r="AU513" s="125" t="e">
        <f t="shared" si="528"/>
        <v>#N/A</v>
      </c>
      <c r="AV513" s="126" t="str">
        <f t="shared" ca="1" si="476"/>
        <v/>
      </c>
      <c r="AW513" s="122" t="e">
        <f t="shared" ca="1" si="477"/>
        <v>#N/A</v>
      </c>
      <c r="AX513" s="127" t="e">
        <f t="shared" ca="1" si="478"/>
        <v>#N/A</v>
      </c>
      <c r="AY513" s="100" t="e">
        <f t="shared" si="531"/>
        <v>#N/A</v>
      </c>
      <c r="AZ513" s="127" t="e">
        <f t="shared" si="532"/>
        <v>#N/A</v>
      </c>
      <c r="BA513" s="88"/>
      <c r="BB513" s="125"/>
      <c r="BC513" s="129"/>
      <c r="BD513" s="125"/>
      <c r="BE513" s="125"/>
      <c r="BF513" s="125"/>
      <c r="BG513" s="125"/>
      <c r="BH513" s="125"/>
      <c r="BI513" s="125"/>
      <c r="BJ513" s="125"/>
      <c r="BK513" s="125"/>
      <c r="BL513" s="90"/>
      <c r="BM513" s="90"/>
      <c r="BN513" s="90"/>
      <c r="BO513" s="90"/>
      <c r="BP513" s="90"/>
    </row>
    <row r="514" spans="1:68" s="49" customFormat="1" ht="27.75" customHeight="1" x14ac:dyDescent="0.2">
      <c r="A514" s="22">
        <f t="shared" si="539"/>
        <v>366</v>
      </c>
      <c r="B514" s="50"/>
      <c r="C514" s="51"/>
      <c r="D514" s="52"/>
      <c r="E514" s="53"/>
      <c r="F514" s="54"/>
      <c r="G514" s="55"/>
      <c r="H514" s="56"/>
      <c r="I514" s="304"/>
      <c r="J514" s="57"/>
      <c r="K514" s="58"/>
      <c r="L514" s="59"/>
      <c r="M514" s="58"/>
      <c r="N514" s="59"/>
      <c r="O514" s="58"/>
      <c r="P514" s="59"/>
      <c r="Q514" s="60"/>
      <c r="R514" s="315"/>
      <c r="S514" s="57"/>
      <c r="T514" s="58"/>
      <c r="U514" s="58"/>
      <c r="V514" s="60"/>
      <c r="W514" s="326"/>
      <c r="X514" s="58"/>
      <c r="Y514" s="59"/>
      <c r="Z514" s="58"/>
      <c r="AA514" s="59"/>
      <c r="AB514" s="60"/>
      <c r="AC514" s="61"/>
      <c r="AD514" s="62"/>
      <c r="AE514" s="62"/>
      <c r="AF514" s="63"/>
      <c r="AG514" s="318"/>
      <c r="AH514" s="60"/>
      <c r="AI514" s="476"/>
      <c r="AJ514" s="476"/>
      <c r="AK514" s="477"/>
      <c r="AL514" s="102"/>
      <c r="AM514" s="124" t="str">
        <f t="shared" si="537"/>
        <v xml:space="preserve"> </v>
      </c>
      <c r="AN514" s="97" t="str">
        <f t="shared" si="538"/>
        <v xml:space="preserve"> </v>
      </c>
      <c r="AO514" s="125"/>
      <c r="AP514" s="125"/>
      <c r="AQ514" s="125"/>
      <c r="AR514" s="125"/>
      <c r="AS514" s="125"/>
      <c r="AT514" s="122" t="e">
        <f t="shared" si="527"/>
        <v>#N/A</v>
      </c>
      <c r="AU514" s="125" t="e">
        <f t="shared" si="528"/>
        <v>#N/A</v>
      </c>
      <c r="AV514" s="126" t="str">
        <f t="shared" ca="1" si="476"/>
        <v/>
      </c>
      <c r="AW514" s="122" t="e">
        <f t="shared" ca="1" si="477"/>
        <v>#N/A</v>
      </c>
      <c r="AX514" s="127" t="e">
        <f t="shared" ca="1" si="478"/>
        <v>#N/A</v>
      </c>
      <c r="AY514" s="100" t="e">
        <f t="shared" si="531"/>
        <v>#N/A</v>
      </c>
      <c r="AZ514" s="127" t="e">
        <f t="shared" si="532"/>
        <v>#N/A</v>
      </c>
      <c r="BA514" s="88"/>
      <c r="BB514" s="125"/>
      <c r="BC514" s="129"/>
      <c r="BD514" s="125"/>
      <c r="BE514" s="125"/>
      <c r="BF514" s="125"/>
      <c r="BG514" s="125"/>
      <c r="BH514" s="125"/>
      <c r="BI514" s="125"/>
      <c r="BJ514" s="125"/>
      <c r="BK514" s="125"/>
      <c r="BL514" s="90"/>
      <c r="BM514" s="90"/>
      <c r="BN514" s="90"/>
      <c r="BO514" s="90"/>
      <c r="BP514" s="90"/>
    </row>
    <row r="515" spans="1:68" s="49" customFormat="1" ht="27.75" customHeight="1" x14ac:dyDescent="0.2">
      <c r="A515" s="22">
        <f>A514+1</f>
        <v>367</v>
      </c>
      <c r="B515" s="50"/>
      <c r="C515" s="51"/>
      <c r="D515" s="52"/>
      <c r="E515" s="53"/>
      <c r="F515" s="54"/>
      <c r="G515" s="55"/>
      <c r="H515" s="56"/>
      <c r="I515" s="304"/>
      <c r="J515" s="57"/>
      <c r="K515" s="58"/>
      <c r="L515" s="59"/>
      <c r="M515" s="58"/>
      <c r="N515" s="59"/>
      <c r="O515" s="58"/>
      <c r="P515" s="59"/>
      <c r="Q515" s="60"/>
      <c r="R515" s="315"/>
      <c r="S515" s="57"/>
      <c r="T515" s="58"/>
      <c r="U515" s="58"/>
      <c r="V515" s="60"/>
      <c r="W515" s="326"/>
      <c r="X515" s="58"/>
      <c r="Y515" s="59"/>
      <c r="Z515" s="58"/>
      <c r="AA515" s="59"/>
      <c r="AB515" s="60"/>
      <c r="AC515" s="61"/>
      <c r="AD515" s="62"/>
      <c r="AE515" s="62"/>
      <c r="AF515" s="63"/>
      <c r="AG515" s="318"/>
      <c r="AH515" s="60"/>
      <c r="AI515" s="476"/>
      <c r="AJ515" s="476"/>
      <c r="AK515" s="477"/>
      <c r="AL515" s="102"/>
      <c r="AM515" s="124" t="str">
        <f t="shared" si="537"/>
        <v xml:space="preserve"> </v>
      </c>
      <c r="AN515" s="97" t="str">
        <f t="shared" si="538"/>
        <v xml:space="preserve"> </v>
      </c>
      <c r="AO515" s="125"/>
      <c r="AP515" s="125"/>
      <c r="AQ515" s="125"/>
      <c r="AR515" s="125"/>
      <c r="AS515" s="125"/>
      <c r="AT515" s="122" t="e">
        <f t="shared" ref="AT515:AT524" si="540">IF(ISBLANK($B719),NA(),$B719)</f>
        <v>#N/A</v>
      </c>
      <c r="AU515" s="125" t="e">
        <f t="shared" ref="AU515:AU524" si="541">IF(ISBLANK($I719),NA(),$I719)</f>
        <v>#N/A</v>
      </c>
      <c r="AV515" s="126" t="str">
        <f t="shared" ca="1" si="476"/>
        <v/>
      </c>
      <c r="AW515" s="122" t="e">
        <f t="shared" ca="1" si="477"/>
        <v>#N/A</v>
      </c>
      <c r="AX515" s="127" t="e">
        <f t="shared" ca="1" si="478"/>
        <v>#N/A</v>
      </c>
      <c r="AY515" s="100" t="e">
        <f>IF(S719=0,NA(),S719)</f>
        <v>#N/A</v>
      </c>
      <c r="AZ515" s="127" t="e">
        <f>IF(V719=0,NA(),V719)</f>
        <v>#N/A</v>
      </c>
      <c r="BA515" s="88"/>
      <c r="BB515" s="125"/>
      <c r="BC515" s="129"/>
      <c r="BD515" s="125"/>
      <c r="BE515" s="125"/>
      <c r="BF515" s="125"/>
      <c r="BG515" s="125"/>
      <c r="BH515" s="125"/>
      <c r="BI515" s="125"/>
      <c r="BJ515" s="125"/>
      <c r="BK515" s="125"/>
      <c r="BL515" s="90"/>
      <c r="BM515" s="90"/>
      <c r="BN515" s="90"/>
      <c r="BO515" s="90"/>
      <c r="BP515" s="90"/>
    </row>
    <row r="516" spans="1:68" s="49" customFormat="1" ht="27.75" customHeight="1" x14ac:dyDescent="0.2">
      <c r="A516" s="22">
        <f t="shared" si="539"/>
        <v>368</v>
      </c>
      <c r="B516" s="50"/>
      <c r="C516" s="51"/>
      <c r="D516" s="52"/>
      <c r="E516" s="53"/>
      <c r="F516" s="54"/>
      <c r="G516" s="55"/>
      <c r="H516" s="56"/>
      <c r="I516" s="304"/>
      <c r="J516" s="57"/>
      <c r="K516" s="58"/>
      <c r="L516" s="59"/>
      <c r="M516" s="58"/>
      <c r="N516" s="59"/>
      <c r="O516" s="58"/>
      <c r="P516" s="59"/>
      <c r="Q516" s="60"/>
      <c r="R516" s="315"/>
      <c r="S516" s="57"/>
      <c r="T516" s="58"/>
      <c r="U516" s="58"/>
      <c r="V516" s="60"/>
      <c r="W516" s="326"/>
      <c r="X516" s="58"/>
      <c r="Y516" s="59"/>
      <c r="Z516" s="58"/>
      <c r="AA516" s="59"/>
      <c r="AB516" s="60"/>
      <c r="AC516" s="61"/>
      <c r="AD516" s="62"/>
      <c r="AE516" s="62"/>
      <c r="AF516" s="63"/>
      <c r="AG516" s="318"/>
      <c r="AH516" s="60"/>
      <c r="AI516" s="476"/>
      <c r="AJ516" s="476"/>
      <c r="AK516" s="477"/>
      <c r="AL516" s="102"/>
      <c r="AM516" s="124" t="str">
        <f t="shared" si="537"/>
        <v xml:space="preserve"> </v>
      </c>
      <c r="AN516" s="97" t="str">
        <f t="shared" si="538"/>
        <v xml:space="preserve"> </v>
      </c>
      <c r="AO516" s="125"/>
      <c r="AP516" s="125"/>
      <c r="AQ516" s="125"/>
      <c r="AR516" s="125"/>
      <c r="AS516" s="125"/>
      <c r="AT516" s="122" t="e">
        <f t="shared" si="540"/>
        <v>#N/A</v>
      </c>
      <c r="AU516" s="125" t="e">
        <f t="shared" si="541"/>
        <v>#N/A</v>
      </c>
      <c r="AV516" s="126" t="str">
        <f t="shared" ca="1" si="476"/>
        <v/>
      </c>
      <c r="AW516" s="122" t="e">
        <f t="shared" ca="1" si="477"/>
        <v>#N/A</v>
      </c>
      <c r="AX516" s="127" t="e">
        <f t="shared" ca="1" si="478"/>
        <v>#N/A</v>
      </c>
      <c r="AY516" s="100" t="e">
        <f t="shared" ref="AY516:AY524" si="542">IF(S720=0,NA(),S720)</f>
        <v>#N/A</v>
      </c>
      <c r="AZ516" s="127" t="e">
        <f>IF(V720=0,NA(),V720)</f>
        <v>#N/A</v>
      </c>
      <c r="BA516" s="88"/>
      <c r="BB516" s="125"/>
      <c r="BC516" s="129"/>
      <c r="BD516" s="125"/>
      <c r="BE516" s="125"/>
      <c r="BF516" s="125"/>
      <c r="BG516" s="125"/>
      <c r="BH516" s="125"/>
      <c r="BI516" s="125"/>
      <c r="BJ516" s="125"/>
      <c r="BK516" s="125"/>
      <c r="BL516" s="90"/>
      <c r="BM516" s="90"/>
      <c r="BN516" s="90"/>
      <c r="BO516" s="90"/>
      <c r="BP516" s="90"/>
    </row>
    <row r="517" spans="1:68" s="49" customFormat="1" ht="27.75" customHeight="1" x14ac:dyDescent="0.2">
      <c r="A517" s="22">
        <f t="shared" si="539"/>
        <v>369</v>
      </c>
      <c r="B517" s="50"/>
      <c r="C517" s="51"/>
      <c r="D517" s="52"/>
      <c r="E517" s="53"/>
      <c r="F517" s="54"/>
      <c r="G517" s="55"/>
      <c r="H517" s="56"/>
      <c r="I517" s="304"/>
      <c r="J517" s="57"/>
      <c r="K517" s="58"/>
      <c r="L517" s="59"/>
      <c r="M517" s="58"/>
      <c r="N517" s="59"/>
      <c r="O517" s="58"/>
      <c r="P517" s="59"/>
      <c r="Q517" s="60"/>
      <c r="R517" s="315"/>
      <c r="S517" s="57"/>
      <c r="T517" s="58"/>
      <c r="U517" s="58"/>
      <c r="V517" s="60"/>
      <c r="W517" s="326"/>
      <c r="X517" s="58"/>
      <c r="Y517" s="59"/>
      <c r="Z517" s="58"/>
      <c r="AA517" s="59"/>
      <c r="AB517" s="60"/>
      <c r="AC517" s="61"/>
      <c r="AD517" s="62"/>
      <c r="AE517" s="62"/>
      <c r="AF517" s="63"/>
      <c r="AG517" s="318"/>
      <c r="AH517" s="60"/>
      <c r="AI517" s="476"/>
      <c r="AJ517" s="476"/>
      <c r="AK517" s="477"/>
      <c r="AL517" s="102"/>
      <c r="AM517" s="124" t="str">
        <f t="shared" si="537"/>
        <v xml:space="preserve"> </v>
      </c>
      <c r="AN517" s="97" t="str">
        <f t="shared" si="538"/>
        <v xml:space="preserve"> </v>
      </c>
      <c r="AO517" s="125"/>
      <c r="AP517" s="125"/>
      <c r="AQ517" s="125"/>
      <c r="AR517" s="125"/>
      <c r="AS517" s="125"/>
      <c r="AT517" s="122" t="e">
        <f t="shared" si="540"/>
        <v>#N/A</v>
      </c>
      <c r="AU517" s="125" t="e">
        <f t="shared" si="541"/>
        <v>#N/A</v>
      </c>
      <c r="AV517" s="126" t="str">
        <f t="shared" ref="AV517:AV580" ca="1" si="543">IFERROR($AT$3-AT517,"")</f>
        <v/>
      </c>
      <c r="AW517" s="122" t="e">
        <f t="shared" ref="AW517:AW580" ca="1" si="544">IF(AV517&gt;730,NA(),AT517)</f>
        <v>#N/A</v>
      </c>
      <c r="AX517" s="127" t="e">
        <f t="shared" ref="AX517:AX580" ca="1" si="545">IF(AV517&gt;730,NA(),AU517)</f>
        <v>#N/A</v>
      </c>
      <c r="AY517" s="100" t="e">
        <f t="shared" si="542"/>
        <v>#N/A</v>
      </c>
      <c r="AZ517" s="127" t="e">
        <f t="shared" ref="AZ517:AZ524" si="546">IF(V721=0,NA(),V721)</f>
        <v>#N/A</v>
      </c>
      <c r="BA517" s="88"/>
      <c r="BB517" s="125"/>
      <c r="BC517" s="129"/>
      <c r="BD517" s="125"/>
      <c r="BE517" s="125"/>
      <c r="BF517" s="125"/>
      <c r="BG517" s="125"/>
      <c r="BH517" s="125"/>
      <c r="BI517" s="125"/>
      <c r="BJ517" s="125"/>
      <c r="BK517" s="125"/>
      <c r="BL517" s="90"/>
      <c r="BM517" s="90"/>
      <c r="BN517" s="90"/>
      <c r="BO517" s="90"/>
      <c r="BP517" s="90"/>
    </row>
    <row r="518" spans="1:68" s="49" customFormat="1" ht="27.75" customHeight="1" thickBot="1" x14ac:dyDescent="0.25">
      <c r="A518" s="23">
        <f t="shared" si="539"/>
        <v>370</v>
      </c>
      <c r="B518" s="64"/>
      <c r="C518" s="65"/>
      <c r="D518" s="66"/>
      <c r="E518" s="67"/>
      <c r="F518" s="68"/>
      <c r="G518" s="69"/>
      <c r="H518" s="70"/>
      <c r="I518" s="305"/>
      <c r="J518" s="71"/>
      <c r="K518" s="72"/>
      <c r="L518" s="73"/>
      <c r="M518" s="72"/>
      <c r="N518" s="73"/>
      <c r="O518" s="72"/>
      <c r="P518" s="73"/>
      <c r="Q518" s="74"/>
      <c r="R518" s="316"/>
      <c r="S518" s="71"/>
      <c r="T518" s="72"/>
      <c r="U518" s="72"/>
      <c r="V518" s="74"/>
      <c r="W518" s="327"/>
      <c r="X518" s="72"/>
      <c r="Y518" s="73"/>
      <c r="Z518" s="72"/>
      <c r="AA518" s="73"/>
      <c r="AB518" s="74"/>
      <c r="AC518" s="75"/>
      <c r="AD518" s="76"/>
      <c r="AE518" s="76"/>
      <c r="AF518" s="77"/>
      <c r="AG518" s="319"/>
      <c r="AH518" s="74"/>
      <c r="AI518" s="480"/>
      <c r="AJ518" s="480"/>
      <c r="AK518" s="481"/>
      <c r="AL518" s="102"/>
      <c r="AM518" s="124" t="str">
        <f t="shared" si="537"/>
        <v xml:space="preserve"> </v>
      </c>
      <c r="AN518" s="97" t="str">
        <f t="shared" si="538"/>
        <v xml:space="preserve"> </v>
      </c>
      <c r="AO518" s="125"/>
      <c r="AP518" s="125"/>
      <c r="AQ518" s="125"/>
      <c r="AR518" s="125"/>
      <c r="AS518" s="125"/>
      <c r="AT518" s="122" t="e">
        <f t="shared" si="540"/>
        <v>#N/A</v>
      </c>
      <c r="AU518" s="125" t="e">
        <f t="shared" si="541"/>
        <v>#N/A</v>
      </c>
      <c r="AV518" s="126" t="str">
        <f t="shared" ca="1" si="543"/>
        <v/>
      </c>
      <c r="AW518" s="122" t="e">
        <f t="shared" ca="1" si="544"/>
        <v>#N/A</v>
      </c>
      <c r="AX518" s="127" t="e">
        <f t="shared" ca="1" si="545"/>
        <v>#N/A</v>
      </c>
      <c r="AY518" s="100" t="e">
        <f t="shared" si="542"/>
        <v>#N/A</v>
      </c>
      <c r="AZ518" s="127" t="e">
        <f t="shared" si="546"/>
        <v>#N/A</v>
      </c>
      <c r="BA518" s="88"/>
      <c r="BB518" s="125"/>
      <c r="BC518" s="129"/>
      <c r="BD518" s="125"/>
      <c r="BE518" s="125"/>
      <c r="BF518" s="125"/>
      <c r="BG518" s="125"/>
      <c r="BH518" s="125"/>
      <c r="BI518" s="125"/>
      <c r="BJ518" s="125"/>
      <c r="BK518" s="125"/>
      <c r="BL518" s="90"/>
      <c r="BM518" s="90"/>
      <c r="BN518" s="90"/>
      <c r="BO518" s="90"/>
      <c r="BP518" s="90"/>
    </row>
    <row r="519" spans="1:68" ht="4.5" customHeight="1" thickBot="1" x14ac:dyDescent="0.25">
      <c r="A519" s="89">
        <f>AK522</f>
        <v>37</v>
      </c>
      <c r="B519" s="271"/>
      <c r="C519" s="271"/>
      <c r="D519" s="271"/>
      <c r="E519" s="271"/>
      <c r="F519" s="271"/>
      <c r="G519" s="271"/>
      <c r="H519" s="271"/>
      <c r="I519" s="271"/>
      <c r="J519" s="309"/>
      <c r="K519" s="309"/>
      <c r="L519" s="309"/>
      <c r="M519" s="309"/>
      <c r="N519" s="309"/>
      <c r="O519" s="309"/>
      <c r="P519" s="309"/>
      <c r="Q519" s="309"/>
      <c r="R519" s="309"/>
      <c r="S519" s="324"/>
      <c r="T519" s="324"/>
      <c r="U519" s="324"/>
      <c r="V519" s="324"/>
      <c r="W519" s="324"/>
      <c r="X519" s="324"/>
      <c r="Y519" s="324"/>
      <c r="Z519" s="324"/>
      <c r="AA519" s="324"/>
      <c r="AB519" s="324"/>
      <c r="AC519" s="309"/>
      <c r="AD519" s="272"/>
      <c r="AE519" s="273"/>
      <c r="AF519" s="272"/>
      <c r="AG519" s="274"/>
      <c r="AH519" s="474"/>
      <c r="AI519" s="475"/>
      <c r="AJ519" s="475"/>
      <c r="AK519" s="475"/>
      <c r="AL519" s="33"/>
      <c r="AM519" s="33"/>
      <c r="AN519" s="33"/>
      <c r="AT519" s="122" t="e">
        <f t="shared" si="540"/>
        <v>#N/A</v>
      </c>
      <c r="AU519" s="125" t="e">
        <f t="shared" si="541"/>
        <v>#N/A</v>
      </c>
      <c r="AV519" s="126" t="str">
        <f t="shared" ca="1" si="543"/>
        <v/>
      </c>
      <c r="AW519" s="122" t="e">
        <f t="shared" ca="1" si="544"/>
        <v>#N/A</v>
      </c>
      <c r="AX519" s="127" t="e">
        <f t="shared" ca="1" si="545"/>
        <v>#N/A</v>
      </c>
      <c r="AY519" s="100" t="e">
        <f t="shared" si="542"/>
        <v>#N/A</v>
      </c>
      <c r="AZ519" s="127" t="e">
        <f t="shared" si="546"/>
        <v>#N/A</v>
      </c>
      <c r="BA519" s="88"/>
      <c r="BC519" s="129"/>
    </row>
    <row r="520" spans="1:68" ht="26.25" customHeight="1" x14ac:dyDescent="0.2">
      <c r="A520" s="180">
        <f>A506+1</f>
        <v>37</v>
      </c>
      <c r="B520" s="501"/>
      <c r="C520" s="501"/>
      <c r="D520" s="501"/>
      <c r="E520" s="502"/>
      <c r="F520" s="493" t="str">
        <f>F506</f>
        <v>TOTAL DE ESTA PÁGINA</v>
      </c>
      <c r="G520" s="494"/>
      <c r="H520" s="495"/>
      <c r="I520" s="348" t="str">
        <f t="shared" ref="I520:Q520" si="547">IF(SUM(I509:I519)=0," ",SUM(I509:I519))</f>
        <v xml:space="preserve"> </v>
      </c>
      <c r="J520" s="349" t="str">
        <f t="shared" si="547"/>
        <v xml:space="preserve"> </v>
      </c>
      <c r="K520" s="350" t="str">
        <f t="shared" si="547"/>
        <v xml:space="preserve"> </v>
      </c>
      <c r="L520" s="351" t="str">
        <f t="shared" si="547"/>
        <v xml:space="preserve"> </v>
      </c>
      <c r="M520" s="350" t="str">
        <f t="shared" si="547"/>
        <v xml:space="preserve"> </v>
      </c>
      <c r="N520" s="351" t="str">
        <f t="shared" si="547"/>
        <v xml:space="preserve"> </v>
      </c>
      <c r="O520" s="350" t="str">
        <f t="shared" si="547"/>
        <v xml:space="preserve"> </v>
      </c>
      <c r="P520" s="351" t="str">
        <f t="shared" si="547"/>
        <v xml:space="preserve"> </v>
      </c>
      <c r="Q520" s="352" t="str">
        <f t="shared" si="547"/>
        <v xml:space="preserve"> </v>
      </c>
      <c r="R520" s="353"/>
      <c r="S520" s="349" t="str">
        <f t="shared" ref="S520:AB520" si="548">IF(SUM(S509:S519)=0," ",SUM(S509:S519))</f>
        <v xml:space="preserve"> </v>
      </c>
      <c r="T520" s="350" t="str">
        <f t="shared" si="548"/>
        <v xml:space="preserve"> </v>
      </c>
      <c r="U520" s="350" t="str">
        <f t="shared" si="548"/>
        <v xml:space="preserve"> </v>
      </c>
      <c r="V520" s="350" t="str">
        <f t="shared" si="548"/>
        <v xml:space="preserve"> </v>
      </c>
      <c r="W520" s="351" t="str">
        <f t="shared" si="548"/>
        <v xml:space="preserve"> </v>
      </c>
      <c r="X520" s="350" t="str">
        <f t="shared" si="548"/>
        <v xml:space="preserve"> </v>
      </c>
      <c r="Y520" s="351" t="str">
        <f t="shared" si="548"/>
        <v xml:space="preserve"> </v>
      </c>
      <c r="Z520" s="350" t="str">
        <f t="shared" si="548"/>
        <v xml:space="preserve"> </v>
      </c>
      <c r="AA520" s="351" t="str">
        <f t="shared" si="548"/>
        <v xml:space="preserve"> </v>
      </c>
      <c r="AB520" s="352" t="str">
        <f t="shared" si="548"/>
        <v xml:space="preserve"> </v>
      </c>
      <c r="AC520" s="354" t="str">
        <f>IF(SUM(AC509:AC518)=0," ",SUM(AC509:AC518))</f>
        <v xml:space="preserve"> </v>
      </c>
      <c r="AD520" s="355" t="str">
        <f>IF(SUM(AD509:AD518)=0," ",SUM(AD509:AD518))</f>
        <v xml:space="preserve"> </v>
      </c>
      <c r="AE520" s="355" t="str">
        <f>IF(SUM(AE509:AE518)=0," ",SUM(AE509:AE518))</f>
        <v xml:space="preserve"> </v>
      </c>
      <c r="AF520" s="356" t="str">
        <f>IF(SUM(AF509:AF518)=0," ",SUM(AF509:AF518))</f>
        <v xml:space="preserve"> </v>
      </c>
      <c r="AG520" s="357" t="str">
        <f>IF(SUM(AG509:AG518)=0," ",SUM(AG509:AG518))</f>
        <v xml:space="preserve"> </v>
      </c>
      <c r="AH520" s="482" t="str">
        <f>AH506</f>
        <v>Certifico que todos los datos en esta
bitácora son fidedignos</v>
      </c>
      <c r="AI520" s="483"/>
      <c r="AJ520" s="483"/>
      <c r="AK520" s="484"/>
      <c r="AL520" s="131"/>
      <c r="AM520" s="131"/>
      <c r="AN520" s="131"/>
      <c r="AT520" s="122" t="e">
        <f t="shared" si="540"/>
        <v>#N/A</v>
      </c>
      <c r="AU520" s="125" t="e">
        <f t="shared" si="541"/>
        <v>#N/A</v>
      </c>
      <c r="AV520" s="126" t="str">
        <f t="shared" ca="1" si="543"/>
        <v/>
      </c>
      <c r="AW520" s="122" t="e">
        <f t="shared" ca="1" si="544"/>
        <v>#N/A</v>
      </c>
      <c r="AX520" s="127" t="e">
        <f t="shared" ca="1" si="545"/>
        <v>#N/A</v>
      </c>
      <c r="AY520" s="100" t="e">
        <f t="shared" si="542"/>
        <v>#N/A</v>
      </c>
      <c r="AZ520" s="127" t="e">
        <f t="shared" si="546"/>
        <v>#N/A</v>
      </c>
      <c r="BA520" s="88"/>
      <c r="BC520" s="129"/>
    </row>
    <row r="521" spans="1:68" ht="26.25" customHeight="1" x14ac:dyDescent="0.2">
      <c r="A521" s="499"/>
      <c r="B521" s="503"/>
      <c r="C521" s="503"/>
      <c r="D521" s="503"/>
      <c r="E521" s="504"/>
      <c r="F521" s="496" t="str">
        <f>F507</f>
        <v>TOTAL PÁGINA ANTERIOR</v>
      </c>
      <c r="G521" s="497"/>
      <c r="H521" s="498"/>
      <c r="I521" s="358">
        <f>I508</f>
        <v>6.25</v>
      </c>
      <c r="J521" s="359">
        <f t="shared" ref="J521:Q521" si="549">J508</f>
        <v>6.25</v>
      </c>
      <c r="K521" s="360" t="str">
        <f t="shared" si="549"/>
        <v xml:space="preserve"> </v>
      </c>
      <c r="L521" s="361" t="str">
        <f t="shared" si="549"/>
        <v xml:space="preserve"> </v>
      </c>
      <c r="M521" s="360" t="str">
        <f t="shared" si="549"/>
        <v xml:space="preserve"> </v>
      </c>
      <c r="N521" s="361" t="str">
        <f t="shared" si="549"/>
        <v xml:space="preserve"> </v>
      </c>
      <c r="O521" s="360" t="str">
        <f t="shared" si="549"/>
        <v xml:space="preserve"> </v>
      </c>
      <c r="P521" s="361" t="str">
        <f t="shared" si="549"/>
        <v xml:space="preserve"> </v>
      </c>
      <c r="Q521" s="362" t="str">
        <f t="shared" si="549"/>
        <v xml:space="preserve"> </v>
      </c>
      <c r="R521" s="363"/>
      <c r="S521" s="359" t="str">
        <f t="shared" ref="S521:AG521" si="550">S508</f>
        <v xml:space="preserve"> </v>
      </c>
      <c r="T521" s="360">
        <f t="shared" si="550"/>
        <v>8.75</v>
      </c>
      <c r="U521" s="360">
        <f t="shared" si="550"/>
        <v>10</v>
      </c>
      <c r="V521" s="360">
        <f t="shared" si="550"/>
        <v>2.5</v>
      </c>
      <c r="W521" s="361" t="str">
        <f t="shared" si="550"/>
        <v xml:space="preserve"> </v>
      </c>
      <c r="X521" s="360" t="str">
        <f t="shared" si="550"/>
        <v xml:space="preserve"> </v>
      </c>
      <c r="Y521" s="361">
        <f t="shared" si="550"/>
        <v>2.5</v>
      </c>
      <c r="Z521" s="360" t="str">
        <f t="shared" si="550"/>
        <v xml:space="preserve"> </v>
      </c>
      <c r="AA521" s="361">
        <f t="shared" si="550"/>
        <v>3.75</v>
      </c>
      <c r="AB521" s="362" t="str">
        <f t="shared" si="550"/>
        <v xml:space="preserve"> </v>
      </c>
      <c r="AC521" s="364">
        <f t="shared" si="550"/>
        <v>9</v>
      </c>
      <c r="AD521" s="365" t="str">
        <f t="shared" si="550"/>
        <v xml:space="preserve"> </v>
      </c>
      <c r="AE521" s="365">
        <f t="shared" si="550"/>
        <v>9</v>
      </c>
      <c r="AF521" s="366" t="str">
        <f t="shared" si="550"/>
        <v xml:space="preserve"> </v>
      </c>
      <c r="AG521" s="367">
        <f t="shared" si="550"/>
        <v>11</v>
      </c>
      <c r="AH521" s="487"/>
      <c r="AI521" s="488"/>
      <c r="AJ521" s="488"/>
      <c r="AK521" s="489"/>
      <c r="AL521" s="131"/>
      <c r="AM521" s="131"/>
      <c r="AN521" s="131"/>
      <c r="AT521" s="122" t="e">
        <f t="shared" si="540"/>
        <v>#N/A</v>
      </c>
      <c r="AU521" s="125" t="e">
        <f t="shared" si="541"/>
        <v>#N/A</v>
      </c>
      <c r="AV521" s="126" t="str">
        <f t="shared" ca="1" si="543"/>
        <v/>
      </c>
      <c r="AW521" s="122" t="e">
        <f t="shared" ca="1" si="544"/>
        <v>#N/A</v>
      </c>
      <c r="AX521" s="127" t="e">
        <f t="shared" ca="1" si="545"/>
        <v>#N/A</v>
      </c>
      <c r="AY521" s="100" t="e">
        <f t="shared" si="542"/>
        <v>#N/A</v>
      </c>
      <c r="AZ521" s="127" t="e">
        <f t="shared" si="546"/>
        <v>#N/A</v>
      </c>
      <c r="BA521" s="88"/>
      <c r="BC521" s="129"/>
    </row>
    <row r="522" spans="1:68" ht="26.25" customHeight="1" thickBot="1" x14ac:dyDescent="0.25">
      <c r="A522" s="500"/>
      <c r="B522" s="505" t="str">
        <f>B508</f>
        <v>Entidad que certifica Hrs. de vuelo
TIMBRE Y FIRMA</v>
      </c>
      <c r="C522" s="505"/>
      <c r="D522" s="505"/>
      <c r="E522" s="506"/>
      <c r="F522" s="490" t="str">
        <f>F508</f>
        <v>TOTAL A LA FECHA</v>
      </c>
      <c r="G522" s="491"/>
      <c r="H522" s="492"/>
      <c r="I522" s="31">
        <f t="shared" ref="I522:Q522" si="551">IF(SUM(I520:I521)=0," ",SUM(I520:I521))</f>
        <v>6.25</v>
      </c>
      <c r="J522" s="27">
        <f t="shared" si="551"/>
        <v>6.25</v>
      </c>
      <c r="K522" s="24" t="str">
        <f t="shared" si="551"/>
        <v xml:space="preserve"> </v>
      </c>
      <c r="L522" s="25" t="str">
        <f t="shared" si="551"/>
        <v xml:space="preserve"> </v>
      </c>
      <c r="M522" s="24" t="str">
        <f t="shared" si="551"/>
        <v xml:space="preserve"> </v>
      </c>
      <c r="N522" s="25" t="str">
        <f t="shared" si="551"/>
        <v xml:space="preserve"> </v>
      </c>
      <c r="O522" s="24" t="str">
        <f t="shared" si="551"/>
        <v xml:space="preserve"> </v>
      </c>
      <c r="P522" s="25" t="str">
        <f t="shared" si="551"/>
        <v xml:space="preserve"> </v>
      </c>
      <c r="Q522" s="26" t="str">
        <f t="shared" si="551"/>
        <v xml:space="preserve"> </v>
      </c>
      <c r="R522" s="321"/>
      <c r="S522" s="27" t="str">
        <f t="shared" ref="S522:AG522" si="552">IF(SUM(S520:S521)=0," ",SUM(S520:S521))</f>
        <v xml:space="preserve"> </v>
      </c>
      <c r="T522" s="24">
        <f t="shared" si="552"/>
        <v>8.75</v>
      </c>
      <c r="U522" s="24">
        <f t="shared" si="552"/>
        <v>10</v>
      </c>
      <c r="V522" s="24">
        <f t="shared" si="552"/>
        <v>2.5</v>
      </c>
      <c r="W522" s="25" t="str">
        <f t="shared" si="552"/>
        <v xml:space="preserve"> </v>
      </c>
      <c r="X522" s="24" t="str">
        <f t="shared" si="552"/>
        <v xml:space="preserve"> </v>
      </c>
      <c r="Y522" s="25">
        <f t="shared" si="552"/>
        <v>2.5</v>
      </c>
      <c r="Z522" s="24" t="str">
        <f t="shared" si="552"/>
        <v xml:space="preserve"> </v>
      </c>
      <c r="AA522" s="25">
        <f t="shared" si="552"/>
        <v>3.75</v>
      </c>
      <c r="AB522" s="26" t="str">
        <f t="shared" si="552"/>
        <v xml:space="preserve"> </v>
      </c>
      <c r="AC522" s="323">
        <f t="shared" si="552"/>
        <v>9</v>
      </c>
      <c r="AD522" s="28" t="str">
        <f t="shared" si="552"/>
        <v xml:space="preserve"> </v>
      </c>
      <c r="AE522" s="28">
        <f t="shared" si="552"/>
        <v>9</v>
      </c>
      <c r="AF522" s="30" t="str">
        <f t="shared" si="552"/>
        <v xml:space="preserve"> </v>
      </c>
      <c r="AG522" s="32">
        <f t="shared" si="552"/>
        <v>11</v>
      </c>
      <c r="AH522" s="485" t="str">
        <f>AH508</f>
        <v>_____________________________
FIRMA PILOTO</v>
      </c>
      <c r="AI522" s="486"/>
      <c r="AJ522" s="486"/>
      <c r="AK522" s="181">
        <f>A520</f>
        <v>37</v>
      </c>
      <c r="AL522" s="132"/>
      <c r="AM522" s="132"/>
      <c r="AN522" s="132"/>
      <c r="AT522" s="122" t="e">
        <f t="shared" si="540"/>
        <v>#N/A</v>
      </c>
      <c r="AU522" s="125" t="e">
        <f t="shared" si="541"/>
        <v>#N/A</v>
      </c>
      <c r="AV522" s="126" t="str">
        <f t="shared" ca="1" si="543"/>
        <v/>
      </c>
      <c r="AW522" s="122" t="e">
        <f t="shared" ca="1" si="544"/>
        <v>#N/A</v>
      </c>
      <c r="AX522" s="127" t="e">
        <f t="shared" ca="1" si="545"/>
        <v>#N/A</v>
      </c>
      <c r="AY522" s="100" t="e">
        <f t="shared" si="542"/>
        <v>#N/A</v>
      </c>
      <c r="AZ522" s="127" t="e">
        <f t="shared" si="546"/>
        <v>#N/A</v>
      </c>
      <c r="BA522" s="88"/>
      <c r="BC522" s="129"/>
    </row>
    <row r="523" spans="1:68" s="49" customFormat="1" ht="27.75" customHeight="1" x14ac:dyDescent="0.2">
      <c r="A523" s="29">
        <f>A518+1</f>
        <v>371</v>
      </c>
      <c r="B523" s="39"/>
      <c r="C523" s="40"/>
      <c r="D523" s="41"/>
      <c r="E523" s="42"/>
      <c r="F523" s="43"/>
      <c r="G523" s="44"/>
      <c r="H523" s="45"/>
      <c r="I523" s="310"/>
      <c r="J523" s="306"/>
      <c r="K523" s="307"/>
      <c r="L523" s="308"/>
      <c r="M523" s="307"/>
      <c r="N523" s="308"/>
      <c r="O523" s="307"/>
      <c r="P523" s="308"/>
      <c r="Q523" s="167"/>
      <c r="R523" s="314"/>
      <c r="S523" s="46"/>
      <c r="T523" s="47"/>
      <c r="U523" s="47"/>
      <c r="V523" s="48"/>
      <c r="W523" s="325"/>
      <c r="X523" s="307"/>
      <c r="Y523" s="308"/>
      <c r="Z523" s="307"/>
      <c r="AA523" s="308"/>
      <c r="AB523" s="167"/>
      <c r="AC523" s="311"/>
      <c r="AD523" s="312"/>
      <c r="AE523" s="312"/>
      <c r="AF523" s="313"/>
      <c r="AG523" s="317"/>
      <c r="AH523" s="167"/>
      <c r="AI523" s="478"/>
      <c r="AJ523" s="478"/>
      <c r="AK523" s="479"/>
      <c r="AL523" s="102"/>
      <c r="AM523" s="124" t="str">
        <f t="shared" ref="AM523:AM532" si="553">IF(B523=0," ",TEXT(B523,"MMM"))</f>
        <v xml:space="preserve"> </v>
      </c>
      <c r="AN523" s="97" t="str">
        <f t="shared" ref="AN523:AN532" si="554">IF(B523=0," ",YEAR(B523))</f>
        <v xml:space="preserve"> </v>
      </c>
      <c r="AO523" s="125"/>
      <c r="AP523" s="125"/>
      <c r="AQ523" s="125"/>
      <c r="AR523" s="125"/>
      <c r="AS523" s="125"/>
      <c r="AT523" s="122" t="e">
        <f t="shared" si="540"/>
        <v>#N/A</v>
      </c>
      <c r="AU523" s="125" t="e">
        <f t="shared" si="541"/>
        <v>#N/A</v>
      </c>
      <c r="AV523" s="126" t="str">
        <f t="shared" ca="1" si="543"/>
        <v/>
      </c>
      <c r="AW523" s="122" t="e">
        <f t="shared" ca="1" si="544"/>
        <v>#N/A</v>
      </c>
      <c r="AX523" s="127" t="e">
        <f t="shared" ca="1" si="545"/>
        <v>#N/A</v>
      </c>
      <c r="AY523" s="100" t="e">
        <f t="shared" si="542"/>
        <v>#N/A</v>
      </c>
      <c r="AZ523" s="127" t="e">
        <f t="shared" si="546"/>
        <v>#N/A</v>
      </c>
      <c r="BA523" s="88"/>
      <c r="BB523" s="125"/>
      <c r="BC523" s="129"/>
      <c r="BD523" s="125"/>
      <c r="BE523" s="125"/>
      <c r="BF523" s="125"/>
      <c r="BG523" s="125"/>
      <c r="BH523" s="125"/>
      <c r="BI523" s="125"/>
      <c r="BJ523" s="125"/>
      <c r="BK523" s="125"/>
      <c r="BL523" s="90"/>
      <c r="BM523" s="90"/>
      <c r="BN523" s="90"/>
      <c r="BO523" s="90"/>
      <c r="BP523" s="90"/>
    </row>
    <row r="524" spans="1:68" s="49" customFormat="1" ht="27.75" customHeight="1" x14ac:dyDescent="0.2">
      <c r="A524" s="22">
        <f>A523+1</f>
        <v>372</v>
      </c>
      <c r="B524" s="50"/>
      <c r="C524" s="51"/>
      <c r="D524" s="52"/>
      <c r="E524" s="53"/>
      <c r="F524" s="54"/>
      <c r="G524" s="55"/>
      <c r="H524" s="56"/>
      <c r="I524" s="304"/>
      <c r="J524" s="57"/>
      <c r="K524" s="58"/>
      <c r="L524" s="59"/>
      <c r="M524" s="58"/>
      <c r="N524" s="59"/>
      <c r="O524" s="58"/>
      <c r="P524" s="59"/>
      <c r="Q524" s="60"/>
      <c r="R524" s="315"/>
      <c r="S524" s="57"/>
      <c r="T524" s="58"/>
      <c r="U524" s="58"/>
      <c r="V524" s="60"/>
      <c r="W524" s="326"/>
      <c r="X524" s="58"/>
      <c r="Y524" s="59"/>
      <c r="Z524" s="58"/>
      <c r="AA524" s="59"/>
      <c r="AB524" s="60"/>
      <c r="AC524" s="61"/>
      <c r="AD524" s="62"/>
      <c r="AE524" s="62"/>
      <c r="AF524" s="63"/>
      <c r="AG524" s="318"/>
      <c r="AH524" s="60"/>
      <c r="AI524" s="476"/>
      <c r="AJ524" s="476"/>
      <c r="AK524" s="477"/>
      <c r="AL524" s="102"/>
      <c r="AM524" s="124" t="str">
        <f t="shared" si="553"/>
        <v xml:space="preserve"> </v>
      </c>
      <c r="AN524" s="97" t="str">
        <f t="shared" si="554"/>
        <v xml:space="preserve"> </v>
      </c>
      <c r="AO524" s="125"/>
      <c r="AP524" s="125"/>
      <c r="AQ524" s="125"/>
      <c r="AR524" s="125"/>
      <c r="AS524" s="125"/>
      <c r="AT524" s="122" t="e">
        <f t="shared" si="540"/>
        <v>#N/A</v>
      </c>
      <c r="AU524" s="125" t="e">
        <f t="shared" si="541"/>
        <v>#N/A</v>
      </c>
      <c r="AV524" s="126" t="str">
        <f t="shared" ca="1" si="543"/>
        <v/>
      </c>
      <c r="AW524" s="122" t="e">
        <f t="shared" ca="1" si="544"/>
        <v>#N/A</v>
      </c>
      <c r="AX524" s="127" t="e">
        <f t="shared" ca="1" si="545"/>
        <v>#N/A</v>
      </c>
      <c r="AY524" s="100" t="e">
        <f t="shared" si="542"/>
        <v>#N/A</v>
      </c>
      <c r="AZ524" s="127" t="e">
        <f t="shared" si="546"/>
        <v>#N/A</v>
      </c>
      <c r="BA524" s="88"/>
      <c r="BB524" s="125"/>
      <c r="BC524" s="129"/>
      <c r="BD524" s="125"/>
      <c r="BE524" s="125"/>
      <c r="BF524" s="125"/>
      <c r="BG524" s="125"/>
      <c r="BH524" s="125"/>
      <c r="BI524" s="125"/>
      <c r="BJ524" s="125"/>
      <c r="BK524" s="125"/>
      <c r="BL524" s="90"/>
      <c r="BM524" s="90"/>
      <c r="BN524" s="90"/>
      <c r="BO524" s="90"/>
      <c r="BP524" s="90"/>
    </row>
    <row r="525" spans="1:68" s="49" customFormat="1" ht="27.75" customHeight="1" x14ac:dyDescent="0.2">
      <c r="A525" s="22">
        <f t="shared" ref="A525:A532" si="555">A524+1</f>
        <v>373</v>
      </c>
      <c r="B525" s="50"/>
      <c r="C525" s="51"/>
      <c r="D525" s="52"/>
      <c r="E525" s="53"/>
      <c r="F525" s="54"/>
      <c r="G525" s="55"/>
      <c r="H525" s="56"/>
      <c r="I525" s="304"/>
      <c r="J525" s="57"/>
      <c r="K525" s="58"/>
      <c r="L525" s="59"/>
      <c r="M525" s="58"/>
      <c r="N525" s="59"/>
      <c r="O525" s="58"/>
      <c r="P525" s="59"/>
      <c r="Q525" s="60"/>
      <c r="R525" s="315"/>
      <c r="S525" s="57"/>
      <c r="T525" s="58"/>
      <c r="U525" s="58"/>
      <c r="V525" s="60"/>
      <c r="W525" s="326"/>
      <c r="X525" s="58"/>
      <c r="Y525" s="59"/>
      <c r="Z525" s="58"/>
      <c r="AA525" s="59"/>
      <c r="AB525" s="60"/>
      <c r="AC525" s="61"/>
      <c r="AD525" s="62"/>
      <c r="AE525" s="62"/>
      <c r="AF525" s="63"/>
      <c r="AG525" s="318"/>
      <c r="AH525" s="60"/>
      <c r="AI525" s="476"/>
      <c r="AJ525" s="476"/>
      <c r="AK525" s="477"/>
      <c r="AL525" s="102"/>
      <c r="AM525" s="124" t="str">
        <f t="shared" si="553"/>
        <v xml:space="preserve"> </v>
      </c>
      <c r="AN525" s="97" t="str">
        <f t="shared" si="554"/>
        <v xml:space="preserve"> </v>
      </c>
      <c r="AO525" s="125"/>
      <c r="AP525" s="125"/>
      <c r="AQ525" s="125"/>
      <c r="AR525" s="125"/>
      <c r="AS525" s="125"/>
      <c r="AT525" s="122" t="e">
        <f t="shared" ref="AT525:AT534" si="556">IF(ISBLANK($B733),NA(),$B733)</f>
        <v>#N/A</v>
      </c>
      <c r="AU525" s="125" t="e">
        <f t="shared" ref="AU525:AU534" si="557">IF(ISBLANK($I733),NA(),$I733)</f>
        <v>#N/A</v>
      </c>
      <c r="AV525" s="126" t="str">
        <f t="shared" ca="1" si="543"/>
        <v/>
      </c>
      <c r="AW525" s="122" t="e">
        <f t="shared" ca="1" si="544"/>
        <v>#N/A</v>
      </c>
      <c r="AX525" s="127" t="e">
        <f t="shared" ca="1" si="545"/>
        <v>#N/A</v>
      </c>
      <c r="AY525" s="100" t="e">
        <f>IF(S733=0,NA(),S733)</f>
        <v>#N/A</v>
      </c>
      <c r="AZ525" s="127" t="e">
        <f>IF(V733=0,NA(),V733)</f>
        <v>#N/A</v>
      </c>
      <c r="BA525" s="88"/>
      <c r="BB525" s="125"/>
      <c r="BC525" s="129"/>
      <c r="BD525" s="125"/>
      <c r="BE525" s="125"/>
      <c r="BF525" s="125"/>
      <c r="BG525" s="125"/>
      <c r="BH525" s="125"/>
      <c r="BI525" s="125"/>
      <c r="BJ525" s="125"/>
      <c r="BK525" s="125"/>
      <c r="BL525" s="90"/>
      <c r="BM525" s="90"/>
      <c r="BN525" s="90"/>
      <c r="BO525" s="90"/>
      <c r="BP525" s="90"/>
    </row>
    <row r="526" spans="1:68" s="49" customFormat="1" ht="27.75" customHeight="1" x14ac:dyDescent="0.2">
      <c r="A526" s="22">
        <f t="shared" si="555"/>
        <v>374</v>
      </c>
      <c r="B526" s="50"/>
      <c r="C526" s="51"/>
      <c r="D526" s="52"/>
      <c r="E526" s="53"/>
      <c r="F526" s="54"/>
      <c r="G526" s="55"/>
      <c r="H526" s="56"/>
      <c r="I526" s="304"/>
      <c r="J526" s="57"/>
      <c r="K526" s="58"/>
      <c r="L526" s="59"/>
      <c r="M526" s="58"/>
      <c r="N526" s="59"/>
      <c r="O526" s="58"/>
      <c r="P526" s="59"/>
      <c r="Q526" s="60"/>
      <c r="R526" s="315"/>
      <c r="S526" s="57"/>
      <c r="T526" s="58"/>
      <c r="U526" s="58"/>
      <c r="V526" s="60"/>
      <c r="W526" s="326"/>
      <c r="X526" s="58"/>
      <c r="Y526" s="59"/>
      <c r="Z526" s="58"/>
      <c r="AA526" s="59"/>
      <c r="AB526" s="60"/>
      <c r="AC526" s="61"/>
      <c r="AD526" s="62"/>
      <c r="AE526" s="62"/>
      <c r="AF526" s="63"/>
      <c r="AG526" s="318"/>
      <c r="AH526" s="60"/>
      <c r="AI526" s="476"/>
      <c r="AJ526" s="476"/>
      <c r="AK526" s="477"/>
      <c r="AL526" s="102"/>
      <c r="AM526" s="124" t="str">
        <f t="shared" si="553"/>
        <v xml:space="preserve"> </v>
      </c>
      <c r="AN526" s="97" t="str">
        <f t="shared" si="554"/>
        <v xml:space="preserve"> </v>
      </c>
      <c r="AO526" s="125"/>
      <c r="AP526" s="125"/>
      <c r="AQ526" s="125"/>
      <c r="AR526" s="125"/>
      <c r="AS526" s="125"/>
      <c r="AT526" s="122" t="e">
        <f t="shared" si="556"/>
        <v>#N/A</v>
      </c>
      <c r="AU526" s="125" t="e">
        <f t="shared" si="557"/>
        <v>#N/A</v>
      </c>
      <c r="AV526" s="126" t="str">
        <f t="shared" ca="1" si="543"/>
        <v/>
      </c>
      <c r="AW526" s="122" t="e">
        <f t="shared" ca="1" si="544"/>
        <v>#N/A</v>
      </c>
      <c r="AX526" s="127" t="e">
        <f t="shared" ca="1" si="545"/>
        <v>#N/A</v>
      </c>
      <c r="AY526" s="100" t="e">
        <f>IF(S734=0,NA(),S734)</f>
        <v>#N/A</v>
      </c>
      <c r="AZ526" s="127" t="e">
        <f t="shared" ref="AZ526:AZ534" si="558">IF(V734=0,NA(),V734)</f>
        <v>#N/A</v>
      </c>
      <c r="BA526" s="88"/>
      <c r="BB526" s="125"/>
      <c r="BC526" s="129"/>
      <c r="BD526" s="125"/>
      <c r="BE526" s="125"/>
      <c r="BF526" s="125"/>
      <c r="BG526" s="125"/>
      <c r="BH526" s="125"/>
      <c r="BI526" s="125"/>
      <c r="BJ526" s="125"/>
      <c r="BK526" s="125"/>
      <c r="BL526" s="90"/>
      <c r="BM526" s="90"/>
      <c r="BN526" s="90"/>
      <c r="BO526" s="90"/>
      <c r="BP526" s="90"/>
    </row>
    <row r="527" spans="1:68" s="49" customFormat="1" ht="27.75" customHeight="1" x14ac:dyDescent="0.2">
      <c r="A527" s="22">
        <f t="shared" si="555"/>
        <v>375</v>
      </c>
      <c r="B527" s="50"/>
      <c r="C527" s="51"/>
      <c r="D527" s="52"/>
      <c r="E527" s="53"/>
      <c r="F527" s="54"/>
      <c r="G527" s="55"/>
      <c r="H527" s="56"/>
      <c r="I527" s="304"/>
      <c r="J527" s="57"/>
      <c r="K527" s="58"/>
      <c r="L527" s="59"/>
      <c r="M527" s="58"/>
      <c r="N527" s="59"/>
      <c r="O527" s="58"/>
      <c r="P527" s="59"/>
      <c r="Q527" s="60"/>
      <c r="R527" s="315"/>
      <c r="S527" s="57"/>
      <c r="T527" s="58"/>
      <c r="U527" s="58"/>
      <c r="V527" s="60"/>
      <c r="W527" s="326"/>
      <c r="X527" s="58"/>
      <c r="Y527" s="59"/>
      <c r="Z527" s="58"/>
      <c r="AA527" s="59"/>
      <c r="AB527" s="60"/>
      <c r="AC527" s="61"/>
      <c r="AD527" s="62"/>
      <c r="AE527" s="62"/>
      <c r="AF527" s="63"/>
      <c r="AG527" s="318"/>
      <c r="AH527" s="60"/>
      <c r="AI527" s="476"/>
      <c r="AJ527" s="476"/>
      <c r="AK527" s="477"/>
      <c r="AL527" s="102"/>
      <c r="AM527" s="124" t="str">
        <f t="shared" si="553"/>
        <v xml:space="preserve"> </v>
      </c>
      <c r="AN527" s="97" t="str">
        <f t="shared" si="554"/>
        <v xml:space="preserve"> </v>
      </c>
      <c r="AO527" s="125"/>
      <c r="AP527" s="125"/>
      <c r="AQ527" s="125"/>
      <c r="AR527" s="125"/>
      <c r="AS527" s="125"/>
      <c r="AT527" s="122" t="e">
        <f t="shared" si="556"/>
        <v>#N/A</v>
      </c>
      <c r="AU527" s="125" t="e">
        <f t="shared" si="557"/>
        <v>#N/A</v>
      </c>
      <c r="AV527" s="126" t="str">
        <f t="shared" ca="1" si="543"/>
        <v/>
      </c>
      <c r="AW527" s="122" t="e">
        <f t="shared" ca="1" si="544"/>
        <v>#N/A</v>
      </c>
      <c r="AX527" s="127" t="e">
        <f t="shared" ca="1" si="545"/>
        <v>#N/A</v>
      </c>
      <c r="AY527" s="100" t="e">
        <f t="shared" ref="AY527:AY534" si="559">IF(S735=0,NA(),S735)</f>
        <v>#N/A</v>
      </c>
      <c r="AZ527" s="127" t="e">
        <f t="shared" si="558"/>
        <v>#N/A</v>
      </c>
      <c r="BA527" s="88"/>
      <c r="BB527" s="125"/>
      <c r="BC527" s="129"/>
      <c r="BD527" s="125"/>
      <c r="BE527" s="125"/>
      <c r="BF527" s="125"/>
      <c r="BG527" s="125"/>
      <c r="BH527" s="125"/>
      <c r="BI527" s="125"/>
      <c r="BJ527" s="125"/>
      <c r="BK527" s="125"/>
      <c r="BL527" s="90"/>
      <c r="BM527" s="90"/>
      <c r="BN527" s="90"/>
      <c r="BO527" s="90"/>
      <c r="BP527" s="90"/>
    </row>
    <row r="528" spans="1:68" s="49" customFormat="1" ht="27.75" customHeight="1" x14ac:dyDescent="0.2">
      <c r="A528" s="22">
        <f t="shared" si="555"/>
        <v>376</v>
      </c>
      <c r="B528" s="50"/>
      <c r="C528" s="51"/>
      <c r="D528" s="52"/>
      <c r="E528" s="53"/>
      <c r="F528" s="54"/>
      <c r="G528" s="55"/>
      <c r="H528" s="56"/>
      <c r="I528" s="304"/>
      <c r="J528" s="57"/>
      <c r="K528" s="58"/>
      <c r="L528" s="59"/>
      <c r="M528" s="58"/>
      <c r="N528" s="59"/>
      <c r="O528" s="58"/>
      <c r="P528" s="59"/>
      <c r="Q528" s="60"/>
      <c r="R528" s="315"/>
      <c r="S528" s="57"/>
      <c r="T528" s="58"/>
      <c r="U528" s="58"/>
      <c r="V528" s="60"/>
      <c r="W528" s="326"/>
      <c r="X528" s="58"/>
      <c r="Y528" s="59"/>
      <c r="Z528" s="58"/>
      <c r="AA528" s="59"/>
      <c r="AB528" s="60"/>
      <c r="AC528" s="61"/>
      <c r="AD528" s="62"/>
      <c r="AE528" s="62"/>
      <c r="AF528" s="63"/>
      <c r="AG528" s="318"/>
      <c r="AH528" s="60"/>
      <c r="AI528" s="476"/>
      <c r="AJ528" s="476"/>
      <c r="AK528" s="477"/>
      <c r="AL528" s="102"/>
      <c r="AM528" s="124" t="str">
        <f t="shared" si="553"/>
        <v xml:space="preserve"> </v>
      </c>
      <c r="AN528" s="97" t="str">
        <f t="shared" si="554"/>
        <v xml:space="preserve"> </v>
      </c>
      <c r="AO528" s="125"/>
      <c r="AP528" s="125"/>
      <c r="AQ528" s="125"/>
      <c r="AR528" s="125"/>
      <c r="AS528" s="125"/>
      <c r="AT528" s="122" t="e">
        <f t="shared" si="556"/>
        <v>#N/A</v>
      </c>
      <c r="AU528" s="125" t="e">
        <f t="shared" si="557"/>
        <v>#N/A</v>
      </c>
      <c r="AV528" s="126" t="str">
        <f t="shared" ca="1" si="543"/>
        <v/>
      </c>
      <c r="AW528" s="122" t="e">
        <f t="shared" ca="1" si="544"/>
        <v>#N/A</v>
      </c>
      <c r="AX528" s="127" t="e">
        <f t="shared" ca="1" si="545"/>
        <v>#N/A</v>
      </c>
      <c r="AY528" s="100" t="e">
        <f t="shared" si="559"/>
        <v>#N/A</v>
      </c>
      <c r="AZ528" s="127" t="e">
        <f t="shared" si="558"/>
        <v>#N/A</v>
      </c>
      <c r="BA528" s="88"/>
      <c r="BB528" s="125"/>
      <c r="BC528" s="129"/>
      <c r="BD528" s="125"/>
      <c r="BE528" s="125"/>
      <c r="BF528" s="125"/>
      <c r="BG528" s="125"/>
      <c r="BH528" s="125"/>
      <c r="BI528" s="125"/>
      <c r="BJ528" s="125"/>
      <c r="BK528" s="125"/>
      <c r="BL528" s="90"/>
      <c r="BM528" s="90"/>
      <c r="BN528" s="90"/>
      <c r="BO528" s="90"/>
      <c r="BP528" s="90"/>
    </row>
    <row r="529" spans="1:68" s="49" customFormat="1" ht="27.75" customHeight="1" x14ac:dyDescent="0.2">
      <c r="A529" s="22">
        <f>A528+1</f>
        <v>377</v>
      </c>
      <c r="B529" s="50"/>
      <c r="C529" s="51"/>
      <c r="D529" s="52"/>
      <c r="E529" s="53"/>
      <c r="F529" s="54"/>
      <c r="G529" s="55"/>
      <c r="H529" s="56"/>
      <c r="I529" s="304"/>
      <c r="J529" s="57"/>
      <c r="K529" s="58"/>
      <c r="L529" s="59"/>
      <c r="M529" s="58"/>
      <c r="N529" s="59"/>
      <c r="O529" s="58"/>
      <c r="P529" s="59"/>
      <c r="Q529" s="60"/>
      <c r="R529" s="315"/>
      <c r="S529" s="57"/>
      <c r="T529" s="58"/>
      <c r="U529" s="58"/>
      <c r="V529" s="60"/>
      <c r="W529" s="326"/>
      <c r="X529" s="58"/>
      <c r="Y529" s="59"/>
      <c r="Z529" s="58"/>
      <c r="AA529" s="59"/>
      <c r="AB529" s="60"/>
      <c r="AC529" s="61"/>
      <c r="AD529" s="62"/>
      <c r="AE529" s="62"/>
      <c r="AF529" s="63"/>
      <c r="AG529" s="318"/>
      <c r="AH529" s="60"/>
      <c r="AI529" s="476"/>
      <c r="AJ529" s="476"/>
      <c r="AK529" s="477"/>
      <c r="AL529" s="102"/>
      <c r="AM529" s="124" t="str">
        <f t="shared" si="553"/>
        <v xml:space="preserve"> </v>
      </c>
      <c r="AN529" s="97" t="str">
        <f t="shared" si="554"/>
        <v xml:space="preserve"> </v>
      </c>
      <c r="AO529" s="125"/>
      <c r="AP529" s="125"/>
      <c r="AQ529" s="125"/>
      <c r="AR529" s="125"/>
      <c r="AS529" s="125"/>
      <c r="AT529" s="122" t="e">
        <f t="shared" si="556"/>
        <v>#N/A</v>
      </c>
      <c r="AU529" s="125" t="e">
        <f t="shared" si="557"/>
        <v>#N/A</v>
      </c>
      <c r="AV529" s="126" t="str">
        <f t="shared" ca="1" si="543"/>
        <v/>
      </c>
      <c r="AW529" s="122" t="e">
        <f t="shared" ca="1" si="544"/>
        <v>#N/A</v>
      </c>
      <c r="AX529" s="127" t="e">
        <f t="shared" ca="1" si="545"/>
        <v>#N/A</v>
      </c>
      <c r="AY529" s="100" t="e">
        <f t="shared" si="559"/>
        <v>#N/A</v>
      </c>
      <c r="AZ529" s="127" t="e">
        <f t="shared" si="558"/>
        <v>#N/A</v>
      </c>
      <c r="BA529" s="88"/>
      <c r="BB529" s="125"/>
      <c r="BC529" s="129"/>
      <c r="BD529" s="125"/>
      <c r="BE529" s="125"/>
      <c r="BF529" s="125"/>
      <c r="BG529" s="125"/>
      <c r="BH529" s="125"/>
      <c r="BI529" s="125"/>
      <c r="BJ529" s="125"/>
      <c r="BK529" s="125"/>
      <c r="BL529" s="90"/>
      <c r="BM529" s="90"/>
      <c r="BN529" s="90"/>
      <c r="BO529" s="90"/>
      <c r="BP529" s="90"/>
    </row>
    <row r="530" spans="1:68" s="49" customFormat="1" ht="27.75" customHeight="1" x14ac:dyDescent="0.2">
      <c r="A530" s="22">
        <f t="shared" si="555"/>
        <v>378</v>
      </c>
      <c r="B530" s="50"/>
      <c r="C530" s="51"/>
      <c r="D530" s="52"/>
      <c r="E530" s="53"/>
      <c r="F530" s="54"/>
      <c r="G530" s="55"/>
      <c r="H530" s="56"/>
      <c r="I530" s="304"/>
      <c r="J530" s="57"/>
      <c r="K530" s="58"/>
      <c r="L530" s="59"/>
      <c r="M530" s="58"/>
      <c r="N530" s="59"/>
      <c r="O530" s="58"/>
      <c r="P530" s="59"/>
      <c r="Q530" s="60"/>
      <c r="R530" s="315"/>
      <c r="S530" s="57"/>
      <c r="T530" s="58"/>
      <c r="U530" s="58"/>
      <c r="V530" s="60"/>
      <c r="W530" s="326"/>
      <c r="X530" s="58"/>
      <c r="Y530" s="59"/>
      <c r="Z530" s="58"/>
      <c r="AA530" s="59"/>
      <c r="AB530" s="60"/>
      <c r="AC530" s="61"/>
      <c r="AD530" s="62"/>
      <c r="AE530" s="62"/>
      <c r="AF530" s="63"/>
      <c r="AG530" s="318"/>
      <c r="AH530" s="60"/>
      <c r="AI530" s="476"/>
      <c r="AJ530" s="476"/>
      <c r="AK530" s="477"/>
      <c r="AL530" s="102"/>
      <c r="AM530" s="124" t="str">
        <f t="shared" si="553"/>
        <v xml:space="preserve"> </v>
      </c>
      <c r="AN530" s="97" t="str">
        <f t="shared" si="554"/>
        <v xml:space="preserve"> </v>
      </c>
      <c r="AO530" s="125"/>
      <c r="AP530" s="125"/>
      <c r="AQ530" s="125"/>
      <c r="AR530" s="125"/>
      <c r="AS530" s="125"/>
      <c r="AT530" s="122" t="e">
        <f t="shared" si="556"/>
        <v>#N/A</v>
      </c>
      <c r="AU530" s="125" t="e">
        <f t="shared" si="557"/>
        <v>#N/A</v>
      </c>
      <c r="AV530" s="126" t="str">
        <f t="shared" ca="1" si="543"/>
        <v/>
      </c>
      <c r="AW530" s="122" t="e">
        <f t="shared" ca="1" si="544"/>
        <v>#N/A</v>
      </c>
      <c r="AX530" s="127" t="e">
        <f t="shared" ca="1" si="545"/>
        <v>#N/A</v>
      </c>
      <c r="AY530" s="100" t="e">
        <f t="shared" si="559"/>
        <v>#N/A</v>
      </c>
      <c r="AZ530" s="127" t="e">
        <f t="shared" si="558"/>
        <v>#N/A</v>
      </c>
      <c r="BA530" s="88"/>
      <c r="BB530" s="125"/>
      <c r="BC530" s="129"/>
      <c r="BD530" s="125"/>
      <c r="BE530" s="125"/>
      <c r="BF530" s="125"/>
      <c r="BG530" s="125"/>
      <c r="BH530" s="125"/>
      <c r="BI530" s="125"/>
      <c r="BJ530" s="125"/>
      <c r="BK530" s="125"/>
      <c r="BL530" s="90"/>
      <c r="BM530" s="90"/>
      <c r="BN530" s="90"/>
      <c r="BO530" s="90"/>
      <c r="BP530" s="90"/>
    </row>
    <row r="531" spans="1:68" s="49" customFormat="1" ht="27.75" customHeight="1" x14ac:dyDescent="0.2">
      <c r="A531" s="22">
        <f t="shared" si="555"/>
        <v>379</v>
      </c>
      <c r="B531" s="50"/>
      <c r="C531" s="51"/>
      <c r="D531" s="52"/>
      <c r="E531" s="53"/>
      <c r="F531" s="54"/>
      <c r="G531" s="55"/>
      <c r="H531" s="56"/>
      <c r="I531" s="304"/>
      <c r="J531" s="57"/>
      <c r="K531" s="58"/>
      <c r="L531" s="59"/>
      <c r="M531" s="58"/>
      <c r="N531" s="59"/>
      <c r="O531" s="58"/>
      <c r="P531" s="59"/>
      <c r="Q531" s="60"/>
      <c r="R531" s="315"/>
      <c r="S531" s="57"/>
      <c r="T531" s="58"/>
      <c r="U531" s="58"/>
      <c r="V531" s="60"/>
      <c r="W531" s="326"/>
      <c r="X531" s="58"/>
      <c r="Y531" s="59"/>
      <c r="Z531" s="58"/>
      <c r="AA531" s="59"/>
      <c r="AB531" s="60"/>
      <c r="AC531" s="61"/>
      <c r="AD531" s="62"/>
      <c r="AE531" s="62"/>
      <c r="AF531" s="63"/>
      <c r="AG531" s="318"/>
      <c r="AH531" s="60"/>
      <c r="AI531" s="476"/>
      <c r="AJ531" s="476"/>
      <c r="AK531" s="477"/>
      <c r="AL531" s="102"/>
      <c r="AM531" s="124" t="str">
        <f t="shared" si="553"/>
        <v xml:space="preserve"> </v>
      </c>
      <c r="AN531" s="97" t="str">
        <f t="shared" si="554"/>
        <v xml:space="preserve"> </v>
      </c>
      <c r="AO531" s="125"/>
      <c r="AP531" s="125"/>
      <c r="AQ531" s="125"/>
      <c r="AR531" s="125"/>
      <c r="AS531" s="125"/>
      <c r="AT531" s="122" t="e">
        <f t="shared" si="556"/>
        <v>#N/A</v>
      </c>
      <c r="AU531" s="125" t="e">
        <f t="shared" si="557"/>
        <v>#N/A</v>
      </c>
      <c r="AV531" s="126" t="str">
        <f t="shared" ca="1" si="543"/>
        <v/>
      </c>
      <c r="AW531" s="122" t="e">
        <f t="shared" ca="1" si="544"/>
        <v>#N/A</v>
      </c>
      <c r="AX531" s="127" t="e">
        <f t="shared" ca="1" si="545"/>
        <v>#N/A</v>
      </c>
      <c r="AY531" s="100" t="e">
        <f t="shared" si="559"/>
        <v>#N/A</v>
      </c>
      <c r="AZ531" s="127" t="e">
        <f t="shared" si="558"/>
        <v>#N/A</v>
      </c>
      <c r="BA531" s="125"/>
      <c r="BB531" s="125"/>
      <c r="BC531" s="129"/>
      <c r="BD531" s="125"/>
      <c r="BE531" s="125"/>
      <c r="BF531" s="125"/>
      <c r="BG531" s="125"/>
      <c r="BH531" s="125"/>
      <c r="BI531" s="125"/>
      <c r="BJ531" s="125"/>
      <c r="BK531" s="125"/>
      <c r="BL531" s="90"/>
      <c r="BM531" s="90"/>
      <c r="BN531" s="90"/>
      <c r="BO531" s="90"/>
      <c r="BP531" s="90"/>
    </row>
    <row r="532" spans="1:68" s="49" customFormat="1" ht="27.75" customHeight="1" thickBot="1" x14ac:dyDescent="0.25">
      <c r="A532" s="23">
        <f t="shared" si="555"/>
        <v>380</v>
      </c>
      <c r="B532" s="64"/>
      <c r="C532" s="65"/>
      <c r="D532" s="66"/>
      <c r="E532" s="67"/>
      <c r="F532" s="68"/>
      <c r="G532" s="69"/>
      <c r="H532" s="70"/>
      <c r="I532" s="305"/>
      <c r="J532" s="71"/>
      <c r="K532" s="72"/>
      <c r="L532" s="73"/>
      <c r="M532" s="72"/>
      <c r="N532" s="73"/>
      <c r="O532" s="72"/>
      <c r="P532" s="73"/>
      <c r="Q532" s="74"/>
      <c r="R532" s="316"/>
      <c r="S532" s="71"/>
      <c r="T532" s="72"/>
      <c r="U532" s="72"/>
      <c r="V532" s="74"/>
      <c r="W532" s="327"/>
      <c r="X532" s="72"/>
      <c r="Y532" s="73"/>
      <c r="Z532" s="72"/>
      <c r="AA532" s="73"/>
      <c r="AB532" s="74"/>
      <c r="AC532" s="75"/>
      <c r="AD532" s="76"/>
      <c r="AE532" s="76"/>
      <c r="AF532" s="77"/>
      <c r="AG532" s="319"/>
      <c r="AH532" s="74"/>
      <c r="AI532" s="480"/>
      <c r="AJ532" s="480"/>
      <c r="AK532" s="481"/>
      <c r="AL532" s="102"/>
      <c r="AM532" s="124" t="str">
        <f t="shared" si="553"/>
        <v xml:space="preserve"> </v>
      </c>
      <c r="AN532" s="97" t="str">
        <f t="shared" si="554"/>
        <v xml:space="preserve"> </v>
      </c>
      <c r="AO532" s="125"/>
      <c r="AP532" s="125"/>
      <c r="AQ532" s="125"/>
      <c r="AR532" s="125"/>
      <c r="AS532" s="125"/>
      <c r="AT532" s="122" t="e">
        <f t="shared" si="556"/>
        <v>#N/A</v>
      </c>
      <c r="AU532" s="125" t="e">
        <f t="shared" si="557"/>
        <v>#N/A</v>
      </c>
      <c r="AV532" s="126" t="str">
        <f t="shared" ca="1" si="543"/>
        <v/>
      </c>
      <c r="AW532" s="122" t="e">
        <f t="shared" ca="1" si="544"/>
        <v>#N/A</v>
      </c>
      <c r="AX532" s="127" t="e">
        <f t="shared" ca="1" si="545"/>
        <v>#N/A</v>
      </c>
      <c r="AY532" s="100" t="e">
        <f t="shared" si="559"/>
        <v>#N/A</v>
      </c>
      <c r="AZ532" s="127" t="e">
        <f t="shared" si="558"/>
        <v>#N/A</v>
      </c>
      <c r="BA532" s="125"/>
      <c r="BB532" s="125"/>
      <c r="BC532" s="129"/>
      <c r="BD532" s="125"/>
      <c r="BE532" s="125"/>
      <c r="BF532" s="125"/>
      <c r="BG532" s="125"/>
      <c r="BH532" s="125"/>
      <c r="BI532" s="125"/>
      <c r="BJ532" s="125"/>
      <c r="BK532" s="125"/>
      <c r="BL532" s="90"/>
      <c r="BM532" s="90"/>
      <c r="BN532" s="90"/>
      <c r="BO532" s="90"/>
      <c r="BP532" s="90"/>
    </row>
    <row r="533" spans="1:68" ht="4.5" customHeight="1" thickBot="1" x14ac:dyDescent="0.25">
      <c r="A533" s="89">
        <f>AK536</f>
        <v>38</v>
      </c>
      <c r="B533" s="271"/>
      <c r="C533" s="271"/>
      <c r="D533" s="271"/>
      <c r="E533" s="271"/>
      <c r="F533" s="271"/>
      <c r="G533" s="271"/>
      <c r="H533" s="271"/>
      <c r="I533" s="271"/>
      <c r="J533" s="309"/>
      <c r="K533" s="309"/>
      <c r="L533" s="309"/>
      <c r="M533" s="309"/>
      <c r="N533" s="309"/>
      <c r="O533" s="309"/>
      <c r="P533" s="309"/>
      <c r="Q533" s="309"/>
      <c r="R533" s="309"/>
      <c r="S533" s="324"/>
      <c r="T533" s="324"/>
      <c r="U533" s="324"/>
      <c r="V533" s="324"/>
      <c r="W533" s="324"/>
      <c r="X533" s="324"/>
      <c r="Y533" s="324"/>
      <c r="Z533" s="324"/>
      <c r="AA533" s="324"/>
      <c r="AB533" s="324"/>
      <c r="AC533" s="309"/>
      <c r="AD533" s="272"/>
      <c r="AE533" s="273"/>
      <c r="AF533" s="272"/>
      <c r="AG533" s="274"/>
      <c r="AH533" s="474"/>
      <c r="AI533" s="475"/>
      <c r="AJ533" s="475"/>
      <c r="AK533" s="475"/>
      <c r="AL533" s="33"/>
      <c r="AM533" s="33"/>
      <c r="AN533" s="33"/>
      <c r="AT533" s="122" t="e">
        <f t="shared" si="556"/>
        <v>#N/A</v>
      </c>
      <c r="AU533" s="125" t="e">
        <f t="shared" si="557"/>
        <v>#N/A</v>
      </c>
      <c r="AV533" s="126" t="str">
        <f t="shared" ca="1" si="543"/>
        <v/>
      </c>
      <c r="AW533" s="122" t="e">
        <f t="shared" ca="1" si="544"/>
        <v>#N/A</v>
      </c>
      <c r="AX533" s="127" t="e">
        <f t="shared" ca="1" si="545"/>
        <v>#N/A</v>
      </c>
      <c r="AY533" s="100" t="e">
        <f t="shared" si="559"/>
        <v>#N/A</v>
      </c>
      <c r="AZ533" s="127" t="e">
        <f t="shared" si="558"/>
        <v>#N/A</v>
      </c>
      <c r="BC533" s="129"/>
    </row>
    <row r="534" spans="1:68" ht="26.25" customHeight="1" x14ac:dyDescent="0.2">
      <c r="A534" s="180">
        <f>A520+1</f>
        <v>38</v>
      </c>
      <c r="B534" s="501"/>
      <c r="C534" s="501"/>
      <c r="D534" s="501"/>
      <c r="E534" s="502"/>
      <c r="F534" s="493" t="str">
        <f>F520</f>
        <v>TOTAL DE ESTA PÁGINA</v>
      </c>
      <c r="G534" s="494"/>
      <c r="H534" s="495"/>
      <c r="I534" s="348" t="str">
        <f t="shared" ref="I534:Q534" si="560">IF(SUM(I523:I533)=0," ",SUM(I523:I533))</f>
        <v xml:space="preserve"> </v>
      </c>
      <c r="J534" s="349" t="str">
        <f t="shared" si="560"/>
        <v xml:space="preserve"> </v>
      </c>
      <c r="K534" s="350" t="str">
        <f t="shared" si="560"/>
        <v xml:space="preserve"> </v>
      </c>
      <c r="L534" s="351" t="str">
        <f t="shared" si="560"/>
        <v xml:space="preserve"> </v>
      </c>
      <c r="M534" s="350" t="str">
        <f t="shared" si="560"/>
        <v xml:space="preserve"> </v>
      </c>
      <c r="N534" s="351" t="str">
        <f t="shared" si="560"/>
        <v xml:space="preserve"> </v>
      </c>
      <c r="O534" s="350" t="str">
        <f t="shared" si="560"/>
        <v xml:space="preserve"> </v>
      </c>
      <c r="P534" s="351" t="str">
        <f t="shared" si="560"/>
        <v xml:space="preserve"> </v>
      </c>
      <c r="Q534" s="352" t="str">
        <f t="shared" si="560"/>
        <v xml:space="preserve"> </v>
      </c>
      <c r="R534" s="353"/>
      <c r="S534" s="349" t="str">
        <f t="shared" ref="S534:AB534" si="561">IF(SUM(S523:S533)=0," ",SUM(S523:S533))</f>
        <v xml:space="preserve"> </v>
      </c>
      <c r="T534" s="350" t="str">
        <f t="shared" si="561"/>
        <v xml:space="preserve"> </v>
      </c>
      <c r="U534" s="350" t="str">
        <f t="shared" si="561"/>
        <v xml:space="preserve"> </v>
      </c>
      <c r="V534" s="350" t="str">
        <f t="shared" si="561"/>
        <v xml:space="preserve"> </v>
      </c>
      <c r="W534" s="351" t="str">
        <f t="shared" si="561"/>
        <v xml:space="preserve"> </v>
      </c>
      <c r="X534" s="350" t="str">
        <f t="shared" si="561"/>
        <v xml:space="preserve"> </v>
      </c>
      <c r="Y534" s="351" t="str">
        <f t="shared" si="561"/>
        <v xml:space="preserve"> </v>
      </c>
      <c r="Z534" s="350" t="str">
        <f t="shared" si="561"/>
        <v xml:space="preserve"> </v>
      </c>
      <c r="AA534" s="351" t="str">
        <f t="shared" si="561"/>
        <v xml:space="preserve"> </v>
      </c>
      <c r="AB534" s="352" t="str">
        <f t="shared" si="561"/>
        <v xml:space="preserve"> </v>
      </c>
      <c r="AC534" s="354" t="str">
        <f>IF(SUM(AC523:AC532)=0," ",SUM(AC523:AC532))</f>
        <v xml:space="preserve"> </v>
      </c>
      <c r="AD534" s="355" t="str">
        <f>IF(SUM(AD523:AD532)=0," ",SUM(AD523:AD532))</f>
        <v xml:space="preserve"> </v>
      </c>
      <c r="AE534" s="355" t="str">
        <f>IF(SUM(AE523:AE532)=0," ",SUM(AE523:AE532))</f>
        <v xml:space="preserve"> </v>
      </c>
      <c r="AF534" s="356" t="str">
        <f>IF(SUM(AF523:AF532)=0," ",SUM(AF523:AF532))</f>
        <v xml:space="preserve"> </v>
      </c>
      <c r="AG534" s="357" t="str">
        <f>IF(SUM(AG523:AG532)=0," ",SUM(AG523:AG532))</f>
        <v xml:space="preserve"> </v>
      </c>
      <c r="AH534" s="482" t="str">
        <f>AH520</f>
        <v>Certifico que todos los datos en esta
bitácora son fidedignos</v>
      </c>
      <c r="AI534" s="483"/>
      <c r="AJ534" s="483"/>
      <c r="AK534" s="484"/>
      <c r="AL534" s="131"/>
      <c r="AM534" s="131"/>
      <c r="AN534" s="131"/>
      <c r="AT534" s="122" t="e">
        <f t="shared" si="556"/>
        <v>#N/A</v>
      </c>
      <c r="AU534" s="125" t="e">
        <f t="shared" si="557"/>
        <v>#N/A</v>
      </c>
      <c r="AV534" s="126" t="str">
        <f t="shared" ca="1" si="543"/>
        <v/>
      </c>
      <c r="AW534" s="122" t="e">
        <f t="shared" ca="1" si="544"/>
        <v>#N/A</v>
      </c>
      <c r="AX534" s="127" t="e">
        <f t="shared" ca="1" si="545"/>
        <v>#N/A</v>
      </c>
      <c r="AY534" s="100" t="e">
        <f t="shared" si="559"/>
        <v>#N/A</v>
      </c>
      <c r="AZ534" s="127" t="e">
        <f t="shared" si="558"/>
        <v>#N/A</v>
      </c>
      <c r="BA534" s="88"/>
      <c r="BC534" s="129"/>
    </row>
    <row r="535" spans="1:68" ht="26.25" customHeight="1" x14ac:dyDescent="0.2">
      <c r="A535" s="499">
        <f>AL519</f>
        <v>0</v>
      </c>
      <c r="B535" s="503"/>
      <c r="C535" s="503"/>
      <c r="D535" s="503"/>
      <c r="E535" s="504"/>
      <c r="F535" s="496" t="str">
        <f>IF(Portada!$A$1="www.fly-logics.com","TOTAL PÁGINA ANTERIOR",0)</f>
        <v>TOTAL PÁGINA ANTERIOR</v>
      </c>
      <c r="G535" s="497"/>
      <c r="H535" s="498"/>
      <c r="I535" s="358">
        <f>I522</f>
        <v>6.25</v>
      </c>
      <c r="J535" s="359">
        <f t="shared" ref="J535:Q535" si="562">J522</f>
        <v>6.25</v>
      </c>
      <c r="K535" s="360" t="str">
        <f t="shared" si="562"/>
        <v xml:space="preserve"> </v>
      </c>
      <c r="L535" s="361" t="str">
        <f t="shared" si="562"/>
        <v xml:space="preserve"> </v>
      </c>
      <c r="M535" s="360" t="str">
        <f t="shared" si="562"/>
        <v xml:space="preserve"> </v>
      </c>
      <c r="N535" s="361" t="str">
        <f t="shared" si="562"/>
        <v xml:space="preserve"> </v>
      </c>
      <c r="O535" s="360" t="str">
        <f t="shared" si="562"/>
        <v xml:space="preserve"> </v>
      </c>
      <c r="P535" s="361" t="str">
        <f t="shared" si="562"/>
        <v xml:space="preserve"> </v>
      </c>
      <c r="Q535" s="362" t="str">
        <f t="shared" si="562"/>
        <v xml:space="preserve"> </v>
      </c>
      <c r="R535" s="363"/>
      <c r="S535" s="359" t="str">
        <f t="shared" ref="S535:AG535" si="563">S522</f>
        <v xml:space="preserve"> </v>
      </c>
      <c r="T535" s="360">
        <f t="shared" si="563"/>
        <v>8.75</v>
      </c>
      <c r="U535" s="360">
        <f t="shared" si="563"/>
        <v>10</v>
      </c>
      <c r="V535" s="360">
        <f t="shared" si="563"/>
        <v>2.5</v>
      </c>
      <c r="W535" s="361" t="str">
        <f t="shared" si="563"/>
        <v xml:space="preserve"> </v>
      </c>
      <c r="X535" s="360" t="str">
        <f t="shared" si="563"/>
        <v xml:space="preserve"> </v>
      </c>
      <c r="Y535" s="361">
        <f t="shared" si="563"/>
        <v>2.5</v>
      </c>
      <c r="Z535" s="360" t="str">
        <f t="shared" si="563"/>
        <v xml:space="preserve"> </v>
      </c>
      <c r="AA535" s="361">
        <f t="shared" si="563"/>
        <v>3.75</v>
      </c>
      <c r="AB535" s="362" t="str">
        <f t="shared" si="563"/>
        <v xml:space="preserve"> </v>
      </c>
      <c r="AC535" s="364">
        <f t="shared" si="563"/>
        <v>9</v>
      </c>
      <c r="AD535" s="365" t="str">
        <f t="shared" si="563"/>
        <v xml:space="preserve"> </v>
      </c>
      <c r="AE535" s="365">
        <f t="shared" si="563"/>
        <v>9</v>
      </c>
      <c r="AF535" s="366" t="str">
        <f t="shared" si="563"/>
        <v xml:space="preserve"> </v>
      </c>
      <c r="AG535" s="367">
        <f t="shared" si="563"/>
        <v>11</v>
      </c>
      <c r="AH535" s="487"/>
      <c r="AI535" s="488"/>
      <c r="AJ535" s="488"/>
      <c r="AK535" s="489"/>
      <c r="AL535" s="131"/>
      <c r="AM535" s="131"/>
      <c r="AN535" s="131"/>
      <c r="AT535" s="122" t="e">
        <f t="shared" ref="AT535:AT544" si="564">IF(ISBLANK($B747),NA(),$B747)</f>
        <v>#N/A</v>
      </c>
      <c r="AU535" s="125" t="e">
        <f t="shared" ref="AU535:AU544" si="565">IF(ISBLANK($I747),NA(),$I747)</f>
        <v>#N/A</v>
      </c>
      <c r="AV535" s="126" t="str">
        <f t="shared" ca="1" si="543"/>
        <v/>
      </c>
      <c r="AW535" s="122" t="e">
        <f t="shared" ca="1" si="544"/>
        <v>#N/A</v>
      </c>
      <c r="AX535" s="127" t="e">
        <f t="shared" ca="1" si="545"/>
        <v>#N/A</v>
      </c>
      <c r="AY535" s="100" t="e">
        <f>IF(S747=0,NA(),S747)</f>
        <v>#N/A</v>
      </c>
      <c r="AZ535" s="127" t="e">
        <f>IF(V747=0,NA(),V747)</f>
        <v>#N/A</v>
      </c>
      <c r="BA535" s="88"/>
      <c r="BC535" s="129"/>
    </row>
    <row r="536" spans="1:68" ht="26.25" customHeight="1" thickBot="1" x14ac:dyDescent="0.25">
      <c r="A536" s="500"/>
      <c r="B536" s="505" t="str">
        <f>B522</f>
        <v>Entidad que certifica Hrs. de vuelo
TIMBRE Y FIRMA</v>
      </c>
      <c r="C536" s="505"/>
      <c r="D536" s="505"/>
      <c r="E536" s="506"/>
      <c r="F536" s="490" t="str">
        <f>F522</f>
        <v>TOTAL A LA FECHA</v>
      </c>
      <c r="G536" s="491"/>
      <c r="H536" s="492"/>
      <c r="I536" s="31">
        <f t="shared" ref="I536:Q536" si="566">IF(SUM(I534:I535)=0," ",SUM(I534:I535))</f>
        <v>6.25</v>
      </c>
      <c r="J536" s="27">
        <f t="shared" si="566"/>
        <v>6.25</v>
      </c>
      <c r="K536" s="24" t="str">
        <f t="shared" si="566"/>
        <v xml:space="preserve"> </v>
      </c>
      <c r="L536" s="25" t="str">
        <f t="shared" si="566"/>
        <v xml:space="preserve"> </v>
      </c>
      <c r="M536" s="24" t="str">
        <f t="shared" si="566"/>
        <v xml:space="preserve"> </v>
      </c>
      <c r="N536" s="25" t="str">
        <f t="shared" si="566"/>
        <v xml:space="preserve"> </v>
      </c>
      <c r="O536" s="24" t="str">
        <f t="shared" si="566"/>
        <v xml:space="preserve"> </v>
      </c>
      <c r="P536" s="25" t="str">
        <f t="shared" si="566"/>
        <v xml:space="preserve"> </v>
      </c>
      <c r="Q536" s="26" t="str">
        <f t="shared" si="566"/>
        <v xml:space="preserve"> </v>
      </c>
      <c r="R536" s="321"/>
      <c r="S536" s="27" t="str">
        <f t="shared" ref="S536:AG536" si="567">IF(SUM(S534:S535)=0," ",SUM(S534:S535))</f>
        <v xml:space="preserve"> </v>
      </c>
      <c r="T536" s="24">
        <f t="shared" si="567"/>
        <v>8.75</v>
      </c>
      <c r="U536" s="24">
        <f t="shared" si="567"/>
        <v>10</v>
      </c>
      <c r="V536" s="24">
        <f t="shared" si="567"/>
        <v>2.5</v>
      </c>
      <c r="W536" s="25" t="str">
        <f t="shared" si="567"/>
        <v xml:space="preserve"> </v>
      </c>
      <c r="X536" s="24" t="str">
        <f t="shared" si="567"/>
        <v xml:space="preserve"> </v>
      </c>
      <c r="Y536" s="25">
        <f t="shared" si="567"/>
        <v>2.5</v>
      </c>
      <c r="Z536" s="24" t="str">
        <f t="shared" si="567"/>
        <v xml:space="preserve"> </v>
      </c>
      <c r="AA536" s="25">
        <f t="shared" si="567"/>
        <v>3.75</v>
      </c>
      <c r="AB536" s="26" t="str">
        <f t="shared" si="567"/>
        <v xml:space="preserve"> </v>
      </c>
      <c r="AC536" s="323">
        <f t="shared" si="567"/>
        <v>9</v>
      </c>
      <c r="AD536" s="28" t="str">
        <f t="shared" si="567"/>
        <v xml:space="preserve"> </v>
      </c>
      <c r="AE536" s="28">
        <f t="shared" si="567"/>
        <v>9</v>
      </c>
      <c r="AF536" s="30" t="str">
        <f t="shared" si="567"/>
        <v xml:space="preserve"> </v>
      </c>
      <c r="AG536" s="32">
        <f t="shared" si="567"/>
        <v>11</v>
      </c>
      <c r="AH536" s="485" t="str">
        <f>AH522</f>
        <v>_____________________________
FIRMA PILOTO</v>
      </c>
      <c r="AI536" s="486"/>
      <c r="AJ536" s="486"/>
      <c r="AK536" s="181">
        <f>A534</f>
        <v>38</v>
      </c>
      <c r="AL536" s="132"/>
      <c r="AM536" s="132"/>
      <c r="AN536" s="132"/>
      <c r="AT536" s="122" t="e">
        <f t="shared" si="564"/>
        <v>#N/A</v>
      </c>
      <c r="AU536" s="125" t="e">
        <f t="shared" si="565"/>
        <v>#N/A</v>
      </c>
      <c r="AV536" s="126" t="str">
        <f t="shared" ca="1" si="543"/>
        <v/>
      </c>
      <c r="AW536" s="122" t="e">
        <f t="shared" ca="1" si="544"/>
        <v>#N/A</v>
      </c>
      <c r="AX536" s="127" t="e">
        <f t="shared" ca="1" si="545"/>
        <v>#N/A</v>
      </c>
      <c r="AY536" s="100" t="e">
        <f t="shared" ref="AY536:AY544" si="568">IF(S748=0,NA(),S748)</f>
        <v>#N/A</v>
      </c>
      <c r="AZ536" s="127" t="e">
        <f t="shared" ref="AZ536:AZ544" si="569">IF(V748=0,NA(),V748)</f>
        <v>#N/A</v>
      </c>
      <c r="BA536" s="88"/>
      <c r="BC536" s="129"/>
    </row>
    <row r="537" spans="1:68" s="49" customFormat="1" ht="27.75" customHeight="1" x14ac:dyDescent="0.2">
      <c r="A537" s="29">
        <f>A532+1</f>
        <v>381</v>
      </c>
      <c r="B537" s="39"/>
      <c r="C537" s="40"/>
      <c r="D537" s="41"/>
      <c r="E537" s="42"/>
      <c r="F537" s="43"/>
      <c r="G537" s="44"/>
      <c r="H537" s="45"/>
      <c r="I537" s="310"/>
      <c r="J537" s="306"/>
      <c r="K537" s="307"/>
      <c r="L537" s="308"/>
      <c r="M537" s="307"/>
      <c r="N537" s="308"/>
      <c r="O537" s="307"/>
      <c r="P537" s="308"/>
      <c r="Q537" s="167"/>
      <c r="R537" s="314"/>
      <c r="S537" s="46"/>
      <c r="T537" s="47"/>
      <c r="U537" s="47"/>
      <c r="V537" s="48"/>
      <c r="W537" s="325"/>
      <c r="X537" s="307"/>
      <c r="Y537" s="308"/>
      <c r="Z537" s="307"/>
      <c r="AA537" s="308"/>
      <c r="AB537" s="167"/>
      <c r="AC537" s="311"/>
      <c r="AD537" s="312"/>
      <c r="AE537" s="312"/>
      <c r="AF537" s="313"/>
      <c r="AG537" s="317"/>
      <c r="AH537" s="167"/>
      <c r="AI537" s="478"/>
      <c r="AJ537" s="478"/>
      <c r="AK537" s="479"/>
      <c r="AL537" s="102"/>
      <c r="AM537" s="124" t="str">
        <f t="shared" ref="AM537:AM546" si="570">IF(B537=0," ",TEXT(B537,"MMM"))</f>
        <v xml:space="preserve"> </v>
      </c>
      <c r="AN537" s="97" t="str">
        <f t="shared" ref="AN537:AN546" si="571">IF(B537=0," ",YEAR(B537))</f>
        <v xml:space="preserve"> </v>
      </c>
      <c r="AO537" s="125"/>
      <c r="AP537" s="125"/>
      <c r="AQ537" s="125"/>
      <c r="AR537" s="125"/>
      <c r="AS537" s="125"/>
      <c r="AT537" s="122" t="e">
        <f t="shared" si="564"/>
        <v>#N/A</v>
      </c>
      <c r="AU537" s="125" t="e">
        <f t="shared" si="565"/>
        <v>#N/A</v>
      </c>
      <c r="AV537" s="126" t="str">
        <f t="shared" ca="1" si="543"/>
        <v/>
      </c>
      <c r="AW537" s="122" t="e">
        <f t="shared" ca="1" si="544"/>
        <v>#N/A</v>
      </c>
      <c r="AX537" s="127" t="e">
        <f t="shared" ca="1" si="545"/>
        <v>#N/A</v>
      </c>
      <c r="AY537" s="100" t="e">
        <f t="shared" si="568"/>
        <v>#N/A</v>
      </c>
      <c r="AZ537" s="127" t="e">
        <f t="shared" si="569"/>
        <v>#N/A</v>
      </c>
      <c r="BA537" s="88"/>
      <c r="BB537" s="125"/>
      <c r="BC537" s="129"/>
      <c r="BD537" s="125"/>
      <c r="BE537" s="125"/>
      <c r="BF537" s="125"/>
      <c r="BG537" s="125"/>
      <c r="BH537" s="125"/>
      <c r="BI537" s="125"/>
      <c r="BJ537" s="125"/>
      <c r="BK537" s="125"/>
      <c r="BL537" s="90"/>
      <c r="BM537" s="90"/>
      <c r="BN537" s="90"/>
      <c r="BO537" s="90"/>
      <c r="BP537" s="90"/>
    </row>
    <row r="538" spans="1:68" s="49" customFormat="1" ht="27.75" customHeight="1" x14ac:dyDescent="0.2">
      <c r="A538" s="22">
        <f>A537+1</f>
        <v>382</v>
      </c>
      <c r="B538" s="50"/>
      <c r="C538" s="51"/>
      <c r="D538" s="52"/>
      <c r="E538" s="53"/>
      <c r="F538" s="54"/>
      <c r="G538" s="55"/>
      <c r="H538" s="56"/>
      <c r="I538" s="304"/>
      <c r="J538" s="57"/>
      <c r="K538" s="58"/>
      <c r="L538" s="59"/>
      <c r="M538" s="58"/>
      <c r="N538" s="59"/>
      <c r="O538" s="58"/>
      <c r="P538" s="59"/>
      <c r="Q538" s="60"/>
      <c r="R538" s="315"/>
      <c r="S538" s="57"/>
      <c r="T538" s="58"/>
      <c r="U538" s="58"/>
      <c r="V538" s="60"/>
      <c r="W538" s="326"/>
      <c r="X538" s="58"/>
      <c r="Y538" s="59"/>
      <c r="Z538" s="58"/>
      <c r="AA538" s="59"/>
      <c r="AB538" s="60"/>
      <c r="AC538" s="61"/>
      <c r="AD538" s="62"/>
      <c r="AE538" s="62"/>
      <c r="AF538" s="63"/>
      <c r="AG538" s="318"/>
      <c r="AH538" s="60"/>
      <c r="AI538" s="476"/>
      <c r="AJ538" s="476"/>
      <c r="AK538" s="477"/>
      <c r="AL538" s="102"/>
      <c r="AM538" s="124" t="str">
        <f t="shared" si="570"/>
        <v xml:space="preserve"> </v>
      </c>
      <c r="AN538" s="97" t="str">
        <f t="shared" si="571"/>
        <v xml:space="preserve"> </v>
      </c>
      <c r="AO538" s="125"/>
      <c r="AP538" s="125"/>
      <c r="AQ538" s="125"/>
      <c r="AR538" s="125"/>
      <c r="AS538" s="125"/>
      <c r="AT538" s="122" t="e">
        <f t="shared" si="564"/>
        <v>#N/A</v>
      </c>
      <c r="AU538" s="125" t="e">
        <f t="shared" si="565"/>
        <v>#N/A</v>
      </c>
      <c r="AV538" s="126" t="str">
        <f t="shared" ca="1" si="543"/>
        <v/>
      </c>
      <c r="AW538" s="122" t="e">
        <f t="shared" ca="1" si="544"/>
        <v>#N/A</v>
      </c>
      <c r="AX538" s="127" t="e">
        <f t="shared" ca="1" si="545"/>
        <v>#N/A</v>
      </c>
      <c r="AY538" s="100" t="e">
        <f t="shared" si="568"/>
        <v>#N/A</v>
      </c>
      <c r="AZ538" s="127" t="e">
        <f t="shared" si="569"/>
        <v>#N/A</v>
      </c>
      <c r="BA538" s="88"/>
      <c r="BB538" s="125"/>
      <c r="BC538" s="129"/>
      <c r="BD538" s="125"/>
      <c r="BE538" s="125"/>
      <c r="BF538" s="125"/>
      <c r="BG538" s="125"/>
      <c r="BH538" s="125"/>
      <c r="BI538" s="125"/>
      <c r="BJ538" s="125"/>
      <c r="BK538" s="125"/>
      <c r="BL538" s="90"/>
      <c r="BM538" s="90"/>
      <c r="BN538" s="90"/>
      <c r="BO538" s="90"/>
      <c r="BP538" s="90"/>
    </row>
    <row r="539" spans="1:68" s="49" customFormat="1" ht="27.75" customHeight="1" x14ac:dyDescent="0.2">
      <c r="A539" s="22">
        <f t="shared" ref="A539:A546" si="572">A538+1</f>
        <v>383</v>
      </c>
      <c r="B539" s="50"/>
      <c r="C539" s="51"/>
      <c r="D539" s="52"/>
      <c r="E539" s="53"/>
      <c r="F539" s="54"/>
      <c r="G539" s="55"/>
      <c r="H539" s="56"/>
      <c r="I539" s="304"/>
      <c r="J539" s="57"/>
      <c r="K539" s="58"/>
      <c r="L539" s="59"/>
      <c r="M539" s="58"/>
      <c r="N539" s="59"/>
      <c r="O539" s="58"/>
      <c r="P539" s="59"/>
      <c r="Q539" s="60"/>
      <c r="R539" s="315"/>
      <c r="S539" s="57"/>
      <c r="T539" s="58"/>
      <c r="U539" s="58"/>
      <c r="V539" s="60"/>
      <c r="W539" s="326"/>
      <c r="X539" s="58"/>
      <c r="Y539" s="59"/>
      <c r="Z539" s="58"/>
      <c r="AA539" s="59"/>
      <c r="AB539" s="60"/>
      <c r="AC539" s="61"/>
      <c r="AD539" s="62"/>
      <c r="AE539" s="62"/>
      <c r="AF539" s="63"/>
      <c r="AG539" s="318"/>
      <c r="AH539" s="60"/>
      <c r="AI539" s="476"/>
      <c r="AJ539" s="476"/>
      <c r="AK539" s="477"/>
      <c r="AL539" s="102"/>
      <c r="AM539" s="124" t="str">
        <f t="shared" si="570"/>
        <v xml:space="preserve"> </v>
      </c>
      <c r="AN539" s="97" t="str">
        <f t="shared" si="571"/>
        <v xml:space="preserve"> </v>
      </c>
      <c r="AO539" s="125"/>
      <c r="AP539" s="125"/>
      <c r="AQ539" s="125"/>
      <c r="AR539" s="125"/>
      <c r="AS539" s="125"/>
      <c r="AT539" s="122" t="e">
        <f t="shared" si="564"/>
        <v>#N/A</v>
      </c>
      <c r="AU539" s="125" t="e">
        <f t="shared" si="565"/>
        <v>#N/A</v>
      </c>
      <c r="AV539" s="126" t="str">
        <f t="shared" ca="1" si="543"/>
        <v/>
      </c>
      <c r="AW539" s="122" t="e">
        <f t="shared" ca="1" si="544"/>
        <v>#N/A</v>
      </c>
      <c r="AX539" s="127" t="e">
        <f t="shared" ca="1" si="545"/>
        <v>#N/A</v>
      </c>
      <c r="AY539" s="100" t="e">
        <f t="shared" si="568"/>
        <v>#N/A</v>
      </c>
      <c r="AZ539" s="127" t="e">
        <f t="shared" si="569"/>
        <v>#N/A</v>
      </c>
      <c r="BA539" s="88"/>
      <c r="BB539" s="125"/>
      <c r="BC539" s="129"/>
      <c r="BD539" s="125"/>
      <c r="BE539" s="125"/>
      <c r="BF539" s="125"/>
      <c r="BG539" s="125"/>
      <c r="BH539" s="125"/>
      <c r="BI539" s="125"/>
      <c r="BJ539" s="125"/>
      <c r="BK539" s="125"/>
      <c r="BL539" s="90"/>
      <c r="BM539" s="90"/>
      <c r="BN539" s="90"/>
      <c r="BO539" s="90"/>
      <c r="BP539" s="90"/>
    </row>
    <row r="540" spans="1:68" s="49" customFormat="1" ht="27.75" customHeight="1" x14ac:dyDescent="0.2">
      <c r="A540" s="22">
        <f t="shared" si="572"/>
        <v>384</v>
      </c>
      <c r="B540" s="50"/>
      <c r="C540" s="51"/>
      <c r="D540" s="52"/>
      <c r="E540" s="53"/>
      <c r="F540" s="54"/>
      <c r="G540" s="55"/>
      <c r="H540" s="56"/>
      <c r="I540" s="304"/>
      <c r="J540" s="57"/>
      <c r="K540" s="58"/>
      <c r="L540" s="59"/>
      <c r="M540" s="58"/>
      <c r="N540" s="59"/>
      <c r="O540" s="58"/>
      <c r="P540" s="59"/>
      <c r="Q540" s="60"/>
      <c r="R540" s="315"/>
      <c r="S540" s="57"/>
      <c r="T540" s="58"/>
      <c r="U540" s="58"/>
      <c r="V540" s="60"/>
      <c r="W540" s="326"/>
      <c r="X540" s="58"/>
      <c r="Y540" s="59"/>
      <c r="Z540" s="58"/>
      <c r="AA540" s="59"/>
      <c r="AB540" s="60"/>
      <c r="AC540" s="61"/>
      <c r="AD540" s="62"/>
      <c r="AE540" s="62"/>
      <c r="AF540" s="63"/>
      <c r="AG540" s="318"/>
      <c r="AH540" s="60"/>
      <c r="AI540" s="476"/>
      <c r="AJ540" s="476"/>
      <c r="AK540" s="477"/>
      <c r="AL540" s="102"/>
      <c r="AM540" s="124" t="str">
        <f t="shared" si="570"/>
        <v xml:space="preserve"> </v>
      </c>
      <c r="AN540" s="97" t="str">
        <f t="shared" si="571"/>
        <v xml:space="preserve"> </v>
      </c>
      <c r="AO540" s="125"/>
      <c r="AP540" s="125"/>
      <c r="AQ540" s="125"/>
      <c r="AR540" s="125"/>
      <c r="AS540" s="125"/>
      <c r="AT540" s="122" t="e">
        <f t="shared" si="564"/>
        <v>#N/A</v>
      </c>
      <c r="AU540" s="125" t="e">
        <f t="shared" si="565"/>
        <v>#N/A</v>
      </c>
      <c r="AV540" s="126" t="str">
        <f t="shared" ca="1" si="543"/>
        <v/>
      </c>
      <c r="AW540" s="122" t="e">
        <f t="shared" ca="1" si="544"/>
        <v>#N/A</v>
      </c>
      <c r="AX540" s="127" t="e">
        <f t="shared" ca="1" si="545"/>
        <v>#N/A</v>
      </c>
      <c r="AY540" s="100" t="e">
        <f t="shared" si="568"/>
        <v>#N/A</v>
      </c>
      <c r="AZ540" s="127" t="e">
        <f t="shared" si="569"/>
        <v>#N/A</v>
      </c>
      <c r="BA540" s="88"/>
      <c r="BB540" s="125"/>
      <c r="BC540" s="129"/>
      <c r="BD540" s="125"/>
      <c r="BE540" s="125"/>
      <c r="BF540" s="125"/>
      <c r="BG540" s="125"/>
      <c r="BH540" s="125"/>
      <c r="BI540" s="125"/>
      <c r="BJ540" s="125"/>
      <c r="BK540" s="125"/>
      <c r="BL540" s="90"/>
      <c r="BM540" s="90"/>
      <c r="BN540" s="90"/>
      <c r="BO540" s="90"/>
      <c r="BP540" s="90"/>
    </row>
    <row r="541" spans="1:68" s="49" customFormat="1" ht="27.75" customHeight="1" x14ac:dyDescent="0.2">
      <c r="A541" s="22">
        <f t="shared" si="572"/>
        <v>385</v>
      </c>
      <c r="B541" s="50"/>
      <c r="C541" s="51"/>
      <c r="D541" s="52"/>
      <c r="E541" s="53"/>
      <c r="F541" s="54"/>
      <c r="G541" s="55"/>
      <c r="H541" s="56"/>
      <c r="I541" s="304"/>
      <c r="J541" s="57"/>
      <c r="K541" s="58"/>
      <c r="L541" s="59"/>
      <c r="M541" s="58"/>
      <c r="N541" s="59"/>
      <c r="O541" s="58"/>
      <c r="P541" s="59"/>
      <c r="Q541" s="60"/>
      <c r="R541" s="315"/>
      <c r="S541" s="57"/>
      <c r="T541" s="58"/>
      <c r="U541" s="58"/>
      <c r="V541" s="60"/>
      <c r="W541" s="326"/>
      <c r="X541" s="58"/>
      <c r="Y541" s="59"/>
      <c r="Z541" s="58"/>
      <c r="AA541" s="59"/>
      <c r="AB541" s="60"/>
      <c r="AC541" s="61"/>
      <c r="AD541" s="62"/>
      <c r="AE541" s="62"/>
      <c r="AF541" s="63"/>
      <c r="AG541" s="318"/>
      <c r="AH541" s="60"/>
      <c r="AI541" s="476"/>
      <c r="AJ541" s="476"/>
      <c r="AK541" s="477"/>
      <c r="AL541" s="102"/>
      <c r="AM541" s="124" t="str">
        <f t="shared" si="570"/>
        <v xml:space="preserve"> </v>
      </c>
      <c r="AN541" s="97" t="str">
        <f t="shared" si="571"/>
        <v xml:space="preserve"> </v>
      </c>
      <c r="AO541" s="125"/>
      <c r="AP541" s="125"/>
      <c r="AQ541" s="125"/>
      <c r="AR541" s="125"/>
      <c r="AS541" s="125"/>
      <c r="AT541" s="122" t="e">
        <f t="shared" si="564"/>
        <v>#N/A</v>
      </c>
      <c r="AU541" s="125" t="e">
        <f t="shared" si="565"/>
        <v>#N/A</v>
      </c>
      <c r="AV541" s="126" t="str">
        <f t="shared" ca="1" si="543"/>
        <v/>
      </c>
      <c r="AW541" s="122" t="e">
        <f t="shared" ca="1" si="544"/>
        <v>#N/A</v>
      </c>
      <c r="AX541" s="127" t="e">
        <f t="shared" ca="1" si="545"/>
        <v>#N/A</v>
      </c>
      <c r="AY541" s="100" t="e">
        <f t="shared" si="568"/>
        <v>#N/A</v>
      </c>
      <c r="AZ541" s="127" t="e">
        <f t="shared" si="569"/>
        <v>#N/A</v>
      </c>
      <c r="BA541" s="88"/>
      <c r="BB541" s="125"/>
      <c r="BC541" s="129"/>
      <c r="BD541" s="125"/>
      <c r="BE541" s="125"/>
      <c r="BF541" s="125"/>
      <c r="BG541" s="125"/>
      <c r="BH541" s="125"/>
      <c r="BI541" s="125"/>
      <c r="BJ541" s="125"/>
      <c r="BK541" s="125"/>
      <c r="BL541" s="90"/>
      <c r="BM541" s="90"/>
      <c r="BN541" s="90"/>
      <c r="BO541" s="90"/>
      <c r="BP541" s="90"/>
    </row>
    <row r="542" spans="1:68" s="49" customFormat="1" ht="27.75" customHeight="1" x14ac:dyDescent="0.2">
      <c r="A542" s="22">
        <f t="shared" si="572"/>
        <v>386</v>
      </c>
      <c r="B542" s="50"/>
      <c r="C542" s="51"/>
      <c r="D542" s="52"/>
      <c r="E542" s="53"/>
      <c r="F542" s="54"/>
      <c r="G542" s="55"/>
      <c r="H542" s="56"/>
      <c r="I542" s="304"/>
      <c r="J542" s="57"/>
      <c r="K542" s="58"/>
      <c r="L542" s="59"/>
      <c r="M542" s="58"/>
      <c r="N542" s="59"/>
      <c r="O542" s="58"/>
      <c r="P542" s="59"/>
      <c r="Q542" s="60"/>
      <c r="R542" s="315"/>
      <c r="S542" s="57"/>
      <c r="T542" s="58"/>
      <c r="U542" s="58"/>
      <c r="V542" s="60"/>
      <c r="W542" s="326"/>
      <c r="X542" s="58"/>
      <c r="Y542" s="59"/>
      <c r="Z542" s="58"/>
      <c r="AA542" s="59"/>
      <c r="AB542" s="60"/>
      <c r="AC542" s="61"/>
      <c r="AD542" s="62"/>
      <c r="AE542" s="62"/>
      <c r="AF542" s="63"/>
      <c r="AG542" s="318"/>
      <c r="AH542" s="60"/>
      <c r="AI542" s="476"/>
      <c r="AJ542" s="476"/>
      <c r="AK542" s="477"/>
      <c r="AL542" s="102"/>
      <c r="AM542" s="124" t="str">
        <f t="shared" si="570"/>
        <v xml:space="preserve"> </v>
      </c>
      <c r="AN542" s="97" t="str">
        <f t="shared" si="571"/>
        <v xml:space="preserve"> </v>
      </c>
      <c r="AO542" s="125"/>
      <c r="AP542" s="125"/>
      <c r="AQ542" s="125"/>
      <c r="AR542" s="125"/>
      <c r="AS542" s="125"/>
      <c r="AT542" s="122" t="e">
        <f t="shared" si="564"/>
        <v>#N/A</v>
      </c>
      <c r="AU542" s="125" t="e">
        <f t="shared" si="565"/>
        <v>#N/A</v>
      </c>
      <c r="AV542" s="126" t="str">
        <f t="shared" ca="1" si="543"/>
        <v/>
      </c>
      <c r="AW542" s="122" t="e">
        <f t="shared" ca="1" si="544"/>
        <v>#N/A</v>
      </c>
      <c r="AX542" s="127" t="e">
        <f t="shared" ca="1" si="545"/>
        <v>#N/A</v>
      </c>
      <c r="AY542" s="100" t="e">
        <f t="shared" si="568"/>
        <v>#N/A</v>
      </c>
      <c r="AZ542" s="127" t="e">
        <f t="shared" si="569"/>
        <v>#N/A</v>
      </c>
      <c r="BA542" s="88"/>
      <c r="BB542" s="125"/>
      <c r="BC542" s="129"/>
      <c r="BD542" s="125"/>
      <c r="BE542" s="125"/>
      <c r="BF542" s="125"/>
      <c r="BG542" s="125"/>
      <c r="BH542" s="125"/>
      <c r="BI542" s="125"/>
      <c r="BJ542" s="125"/>
      <c r="BK542" s="125"/>
      <c r="BL542" s="90"/>
      <c r="BM542" s="90"/>
      <c r="BN542" s="90"/>
      <c r="BO542" s="90"/>
      <c r="BP542" s="90"/>
    </row>
    <row r="543" spans="1:68" s="49" customFormat="1" ht="27.75" customHeight="1" x14ac:dyDescent="0.2">
      <c r="A543" s="22">
        <f>A542+1</f>
        <v>387</v>
      </c>
      <c r="B543" s="50"/>
      <c r="C543" s="51"/>
      <c r="D543" s="52"/>
      <c r="E543" s="53"/>
      <c r="F543" s="54"/>
      <c r="G543" s="55"/>
      <c r="H543" s="56"/>
      <c r="I543" s="304"/>
      <c r="J543" s="57"/>
      <c r="K543" s="58"/>
      <c r="L543" s="59"/>
      <c r="M543" s="58"/>
      <c r="N543" s="59"/>
      <c r="O543" s="58"/>
      <c r="P543" s="59"/>
      <c r="Q543" s="60"/>
      <c r="R543" s="315"/>
      <c r="S543" s="57"/>
      <c r="T543" s="58"/>
      <c r="U543" s="58"/>
      <c r="V543" s="60"/>
      <c r="W543" s="326"/>
      <c r="X543" s="58"/>
      <c r="Y543" s="59"/>
      <c r="Z543" s="58"/>
      <c r="AA543" s="59"/>
      <c r="AB543" s="60"/>
      <c r="AC543" s="61"/>
      <c r="AD543" s="62"/>
      <c r="AE543" s="62"/>
      <c r="AF543" s="63"/>
      <c r="AG543" s="318"/>
      <c r="AH543" s="60"/>
      <c r="AI543" s="476"/>
      <c r="AJ543" s="476"/>
      <c r="AK543" s="477"/>
      <c r="AL543" s="102"/>
      <c r="AM543" s="124" t="str">
        <f t="shared" si="570"/>
        <v xml:space="preserve"> </v>
      </c>
      <c r="AN543" s="97" t="str">
        <f t="shared" si="571"/>
        <v xml:space="preserve"> </v>
      </c>
      <c r="AO543" s="125"/>
      <c r="AP543" s="125"/>
      <c r="AQ543" s="125"/>
      <c r="AR543" s="125"/>
      <c r="AS543" s="125"/>
      <c r="AT543" s="122" t="e">
        <f t="shared" si="564"/>
        <v>#N/A</v>
      </c>
      <c r="AU543" s="125" t="e">
        <f t="shared" si="565"/>
        <v>#N/A</v>
      </c>
      <c r="AV543" s="126" t="str">
        <f t="shared" ca="1" si="543"/>
        <v/>
      </c>
      <c r="AW543" s="122" t="e">
        <f t="shared" ca="1" si="544"/>
        <v>#N/A</v>
      </c>
      <c r="AX543" s="127" t="e">
        <f t="shared" ca="1" si="545"/>
        <v>#N/A</v>
      </c>
      <c r="AY543" s="100" t="e">
        <f t="shared" si="568"/>
        <v>#N/A</v>
      </c>
      <c r="AZ543" s="127" t="e">
        <f t="shared" si="569"/>
        <v>#N/A</v>
      </c>
      <c r="BA543" s="88"/>
      <c r="BB543" s="125"/>
      <c r="BC543" s="129"/>
      <c r="BD543" s="125"/>
      <c r="BE543" s="125"/>
      <c r="BF543" s="125"/>
      <c r="BG543" s="125"/>
      <c r="BH543" s="125"/>
      <c r="BI543" s="125"/>
      <c r="BJ543" s="125"/>
      <c r="BK543" s="125"/>
      <c r="BL543" s="90"/>
      <c r="BM543" s="90"/>
      <c r="BN543" s="90"/>
      <c r="BO543" s="90"/>
      <c r="BP543" s="90"/>
    </row>
    <row r="544" spans="1:68" s="49" customFormat="1" ht="27.75" customHeight="1" x14ac:dyDescent="0.2">
      <c r="A544" s="22">
        <f t="shared" si="572"/>
        <v>388</v>
      </c>
      <c r="B544" s="50"/>
      <c r="C544" s="51"/>
      <c r="D544" s="52"/>
      <c r="E544" s="53"/>
      <c r="F544" s="54"/>
      <c r="G544" s="55"/>
      <c r="H544" s="56"/>
      <c r="I544" s="304"/>
      <c r="J544" s="57"/>
      <c r="K544" s="58"/>
      <c r="L544" s="59"/>
      <c r="M544" s="58"/>
      <c r="N544" s="59"/>
      <c r="O544" s="58"/>
      <c r="P544" s="59"/>
      <c r="Q544" s="60"/>
      <c r="R544" s="315"/>
      <c r="S544" s="57"/>
      <c r="T544" s="58"/>
      <c r="U544" s="58"/>
      <c r="V544" s="60"/>
      <c r="W544" s="326"/>
      <c r="X544" s="58"/>
      <c r="Y544" s="59"/>
      <c r="Z544" s="58"/>
      <c r="AA544" s="59"/>
      <c r="AB544" s="60"/>
      <c r="AC544" s="61"/>
      <c r="AD544" s="62"/>
      <c r="AE544" s="62"/>
      <c r="AF544" s="63"/>
      <c r="AG544" s="318"/>
      <c r="AH544" s="60"/>
      <c r="AI544" s="476"/>
      <c r="AJ544" s="476"/>
      <c r="AK544" s="477"/>
      <c r="AL544" s="102"/>
      <c r="AM544" s="124" t="str">
        <f t="shared" si="570"/>
        <v xml:space="preserve"> </v>
      </c>
      <c r="AN544" s="97" t="str">
        <f t="shared" si="571"/>
        <v xml:space="preserve"> </v>
      </c>
      <c r="AO544" s="125"/>
      <c r="AP544" s="125"/>
      <c r="AQ544" s="125"/>
      <c r="AR544" s="125"/>
      <c r="AS544" s="125"/>
      <c r="AT544" s="122" t="e">
        <f t="shared" si="564"/>
        <v>#N/A</v>
      </c>
      <c r="AU544" s="125" t="e">
        <f t="shared" si="565"/>
        <v>#N/A</v>
      </c>
      <c r="AV544" s="126" t="str">
        <f t="shared" ca="1" si="543"/>
        <v/>
      </c>
      <c r="AW544" s="122" t="e">
        <f t="shared" ca="1" si="544"/>
        <v>#N/A</v>
      </c>
      <c r="AX544" s="127" t="e">
        <f t="shared" ca="1" si="545"/>
        <v>#N/A</v>
      </c>
      <c r="AY544" s="100" t="e">
        <f t="shared" si="568"/>
        <v>#N/A</v>
      </c>
      <c r="AZ544" s="127" t="e">
        <f t="shared" si="569"/>
        <v>#N/A</v>
      </c>
      <c r="BA544" s="88"/>
      <c r="BB544" s="125"/>
      <c r="BC544" s="129"/>
      <c r="BD544" s="125"/>
      <c r="BE544" s="125"/>
      <c r="BF544" s="125"/>
      <c r="BG544" s="125"/>
      <c r="BH544" s="125"/>
      <c r="BI544" s="125"/>
      <c r="BJ544" s="125"/>
      <c r="BK544" s="125"/>
      <c r="BL544" s="90"/>
      <c r="BM544" s="90"/>
      <c r="BN544" s="90"/>
      <c r="BO544" s="90"/>
      <c r="BP544" s="90"/>
    </row>
    <row r="545" spans="1:68" s="49" customFormat="1" ht="27.75" customHeight="1" x14ac:dyDescent="0.2">
      <c r="A545" s="22">
        <f t="shared" si="572"/>
        <v>389</v>
      </c>
      <c r="B545" s="50"/>
      <c r="C545" s="51"/>
      <c r="D545" s="52"/>
      <c r="E545" s="53"/>
      <c r="F545" s="54"/>
      <c r="G545" s="55"/>
      <c r="H545" s="56"/>
      <c r="I545" s="304"/>
      <c r="J545" s="57"/>
      <c r="K545" s="58"/>
      <c r="L545" s="59"/>
      <c r="M545" s="58"/>
      <c r="N545" s="59"/>
      <c r="O545" s="58"/>
      <c r="P545" s="59"/>
      <c r="Q545" s="60"/>
      <c r="R545" s="315"/>
      <c r="S545" s="57"/>
      <c r="T545" s="58"/>
      <c r="U545" s="58"/>
      <c r="V545" s="60"/>
      <c r="W545" s="326"/>
      <c r="X545" s="58"/>
      <c r="Y545" s="59"/>
      <c r="Z545" s="58"/>
      <c r="AA545" s="59"/>
      <c r="AB545" s="60"/>
      <c r="AC545" s="61"/>
      <c r="AD545" s="62"/>
      <c r="AE545" s="62"/>
      <c r="AF545" s="63"/>
      <c r="AG545" s="318"/>
      <c r="AH545" s="60"/>
      <c r="AI545" s="476"/>
      <c r="AJ545" s="476"/>
      <c r="AK545" s="477"/>
      <c r="AL545" s="102"/>
      <c r="AM545" s="124" t="str">
        <f t="shared" si="570"/>
        <v xml:space="preserve"> </v>
      </c>
      <c r="AN545" s="97" t="str">
        <f t="shared" si="571"/>
        <v xml:space="preserve"> </v>
      </c>
      <c r="AO545" s="125"/>
      <c r="AP545" s="125"/>
      <c r="AQ545" s="125"/>
      <c r="AR545" s="125"/>
      <c r="AS545" s="125"/>
      <c r="AT545" s="122" t="e">
        <f t="shared" ref="AT545:AT554" si="573">IF(ISBLANK($B761),NA(),$B761)</f>
        <v>#N/A</v>
      </c>
      <c r="AU545" s="125" t="e">
        <f t="shared" ref="AU545:AU554" si="574">IF(ISBLANK($I761),NA(),$I761)</f>
        <v>#N/A</v>
      </c>
      <c r="AV545" s="126" t="str">
        <f t="shared" ca="1" si="543"/>
        <v/>
      </c>
      <c r="AW545" s="122" t="e">
        <f t="shared" ca="1" si="544"/>
        <v>#N/A</v>
      </c>
      <c r="AX545" s="127" t="e">
        <f t="shared" ca="1" si="545"/>
        <v>#N/A</v>
      </c>
      <c r="AY545" s="100" t="e">
        <f>IF(S761=0,NA(),S761)</f>
        <v>#N/A</v>
      </c>
      <c r="AZ545" s="127" t="e">
        <f>IF(V761=0,NA(),V761)</f>
        <v>#N/A</v>
      </c>
      <c r="BA545" s="125"/>
      <c r="BB545" s="125"/>
      <c r="BC545" s="129"/>
      <c r="BD545" s="125"/>
      <c r="BE545" s="125"/>
      <c r="BF545" s="125"/>
      <c r="BG545" s="125"/>
      <c r="BH545" s="125"/>
      <c r="BI545" s="125"/>
      <c r="BJ545" s="125"/>
      <c r="BK545" s="125"/>
      <c r="BL545" s="90"/>
      <c r="BM545" s="90"/>
      <c r="BN545" s="90"/>
      <c r="BO545" s="90"/>
      <c r="BP545" s="90"/>
    </row>
    <row r="546" spans="1:68" s="49" customFormat="1" ht="27.75" customHeight="1" thickBot="1" x14ac:dyDescent="0.25">
      <c r="A546" s="23">
        <f t="shared" si="572"/>
        <v>390</v>
      </c>
      <c r="B546" s="64"/>
      <c r="C546" s="65"/>
      <c r="D546" s="66"/>
      <c r="E546" s="67"/>
      <c r="F546" s="68"/>
      <c r="G546" s="69"/>
      <c r="H546" s="70"/>
      <c r="I546" s="305"/>
      <c r="J546" s="71"/>
      <c r="K546" s="72"/>
      <c r="L546" s="73"/>
      <c r="M546" s="72"/>
      <c r="N546" s="73"/>
      <c r="O546" s="72"/>
      <c r="P546" s="73"/>
      <c r="Q546" s="74"/>
      <c r="R546" s="316"/>
      <c r="S546" s="71"/>
      <c r="T546" s="72"/>
      <c r="U546" s="72"/>
      <c r="V546" s="74"/>
      <c r="W546" s="327"/>
      <c r="X546" s="72"/>
      <c r="Y546" s="73"/>
      <c r="Z546" s="72"/>
      <c r="AA546" s="73"/>
      <c r="AB546" s="74"/>
      <c r="AC546" s="75"/>
      <c r="AD546" s="76"/>
      <c r="AE546" s="76"/>
      <c r="AF546" s="77"/>
      <c r="AG546" s="319"/>
      <c r="AH546" s="74"/>
      <c r="AI546" s="480"/>
      <c r="AJ546" s="480"/>
      <c r="AK546" s="481"/>
      <c r="AL546" s="102"/>
      <c r="AM546" s="124" t="str">
        <f t="shared" si="570"/>
        <v xml:space="preserve"> </v>
      </c>
      <c r="AN546" s="97" t="str">
        <f t="shared" si="571"/>
        <v xml:space="preserve"> </v>
      </c>
      <c r="AO546" s="125"/>
      <c r="AP546" s="125"/>
      <c r="AQ546" s="125"/>
      <c r="AR546" s="125"/>
      <c r="AS546" s="125"/>
      <c r="AT546" s="122" t="e">
        <f t="shared" si="573"/>
        <v>#N/A</v>
      </c>
      <c r="AU546" s="125" t="e">
        <f t="shared" si="574"/>
        <v>#N/A</v>
      </c>
      <c r="AV546" s="126" t="str">
        <f t="shared" ca="1" si="543"/>
        <v/>
      </c>
      <c r="AW546" s="122" t="e">
        <f t="shared" ca="1" si="544"/>
        <v>#N/A</v>
      </c>
      <c r="AX546" s="127" t="e">
        <f t="shared" ca="1" si="545"/>
        <v>#N/A</v>
      </c>
      <c r="AY546" s="100" t="e">
        <f t="shared" ref="AY546:AY554" si="575">IF(S762=0,NA(),S762)</f>
        <v>#N/A</v>
      </c>
      <c r="AZ546" s="127" t="e">
        <f t="shared" ref="AZ546:AZ554" si="576">IF(V762=0,NA(),V762)</f>
        <v>#N/A</v>
      </c>
      <c r="BA546" s="125"/>
      <c r="BB546" s="125"/>
      <c r="BC546" s="129"/>
      <c r="BD546" s="125"/>
      <c r="BE546" s="125"/>
      <c r="BF546" s="125"/>
      <c r="BG546" s="125"/>
      <c r="BH546" s="125"/>
      <c r="BI546" s="125"/>
      <c r="BJ546" s="125"/>
      <c r="BK546" s="125"/>
      <c r="BL546" s="90"/>
      <c r="BM546" s="90"/>
      <c r="BN546" s="90"/>
      <c r="BO546" s="90"/>
      <c r="BP546" s="90"/>
    </row>
    <row r="547" spans="1:68" ht="4.5" customHeight="1" thickBot="1" x14ac:dyDescent="0.25">
      <c r="A547" s="89">
        <f>AK550</f>
        <v>39</v>
      </c>
      <c r="B547" s="271"/>
      <c r="C547" s="271"/>
      <c r="D547" s="271"/>
      <c r="E547" s="271"/>
      <c r="F547" s="271"/>
      <c r="G547" s="271"/>
      <c r="H547" s="271"/>
      <c r="I547" s="271"/>
      <c r="J547" s="309"/>
      <c r="K547" s="309"/>
      <c r="L547" s="309"/>
      <c r="M547" s="309"/>
      <c r="N547" s="309"/>
      <c r="O547" s="309"/>
      <c r="P547" s="309"/>
      <c r="Q547" s="309"/>
      <c r="R547" s="309"/>
      <c r="S547" s="324"/>
      <c r="T547" s="324"/>
      <c r="U547" s="324"/>
      <c r="V547" s="324"/>
      <c r="W547" s="324"/>
      <c r="X547" s="324"/>
      <c r="Y547" s="324"/>
      <c r="Z547" s="324"/>
      <c r="AA547" s="324"/>
      <c r="AB547" s="324"/>
      <c r="AC547" s="309"/>
      <c r="AD547" s="272"/>
      <c r="AE547" s="273"/>
      <c r="AF547" s="272"/>
      <c r="AG547" s="274"/>
      <c r="AH547" s="474"/>
      <c r="AI547" s="475"/>
      <c r="AJ547" s="475"/>
      <c r="AK547" s="475"/>
      <c r="AL547" s="33"/>
      <c r="AM547" s="33"/>
      <c r="AN547" s="33"/>
      <c r="AT547" s="122" t="e">
        <f t="shared" si="573"/>
        <v>#N/A</v>
      </c>
      <c r="AU547" s="125" t="e">
        <f t="shared" si="574"/>
        <v>#N/A</v>
      </c>
      <c r="AV547" s="126" t="str">
        <f t="shared" ca="1" si="543"/>
        <v/>
      </c>
      <c r="AW547" s="122" t="e">
        <f t="shared" ca="1" si="544"/>
        <v>#N/A</v>
      </c>
      <c r="AX547" s="127" t="e">
        <f t="shared" ca="1" si="545"/>
        <v>#N/A</v>
      </c>
      <c r="AY547" s="100" t="e">
        <f t="shared" si="575"/>
        <v>#N/A</v>
      </c>
      <c r="AZ547" s="127" t="e">
        <f t="shared" si="576"/>
        <v>#N/A</v>
      </c>
      <c r="BC547" s="129"/>
    </row>
    <row r="548" spans="1:68" ht="26.25" customHeight="1" x14ac:dyDescent="0.2">
      <c r="A548" s="180">
        <f>A534+1</f>
        <v>39</v>
      </c>
      <c r="B548" s="501"/>
      <c r="C548" s="501"/>
      <c r="D548" s="501"/>
      <c r="E548" s="502"/>
      <c r="F548" s="493" t="str">
        <f>F534</f>
        <v>TOTAL DE ESTA PÁGINA</v>
      </c>
      <c r="G548" s="494"/>
      <c r="H548" s="495"/>
      <c r="I548" s="348" t="str">
        <f t="shared" ref="I548:Q548" si="577">IF(SUM(I537:I547)=0," ",SUM(I537:I547))</f>
        <v xml:space="preserve"> </v>
      </c>
      <c r="J548" s="349" t="str">
        <f t="shared" si="577"/>
        <v xml:space="preserve"> </v>
      </c>
      <c r="K548" s="350" t="str">
        <f t="shared" si="577"/>
        <v xml:space="preserve"> </v>
      </c>
      <c r="L548" s="351" t="str">
        <f t="shared" si="577"/>
        <v xml:space="preserve"> </v>
      </c>
      <c r="M548" s="350" t="str">
        <f t="shared" si="577"/>
        <v xml:space="preserve"> </v>
      </c>
      <c r="N548" s="351" t="str">
        <f t="shared" si="577"/>
        <v xml:space="preserve"> </v>
      </c>
      <c r="O548" s="350" t="str">
        <f t="shared" si="577"/>
        <v xml:space="preserve"> </v>
      </c>
      <c r="P548" s="351" t="str">
        <f t="shared" si="577"/>
        <v xml:space="preserve"> </v>
      </c>
      <c r="Q548" s="352" t="str">
        <f t="shared" si="577"/>
        <v xml:space="preserve"> </v>
      </c>
      <c r="R548" s="353"/>
      <c r="S548" s="349" t="str">
        <f t="shared" ref="S548:AB548" si="578">IF(SUM(S537:S547)=0," ",SUM(S537:S547))</f>
        <v xml:space="preserve"> </v>
      </c>
      <c r="T548" s="350" t="str">
        <f t="shared" si="578"/>
        <v xml:space="preserve"> </v>
      </c>
      <c r="U548" s="350" t="str">
        <f t="shared" si="578"/>
        <v xml:space="preserve"> </v>
      </c>
      <c r="V548" s="350" t="str">
        <f t="shared" si="578"/>
        <v xml:space="preserve"> </v>
      </c>
      <c r="W548" s="351" t="str">
        <f t="shared" si="578"/>
        <v xml:space="preserve"> </v>
      </c>
      <c r="X548" s="350" t="str">
        <f t="shared" si="578"/>
        <v xml:space="preserve"> </v>
      </c>
      <c r="Y548" s="351" t="str">
        <f t="shared" si="578"/>
        <v xml:space="preserve"> </v>
      </c>
      <c r="Z548" s="350" t="str">
        <f t="shared" si="578"/>
        <v xml:space="preserve"> </v>
      </c>
      <c r="AA548" s="351" t="str">
        <f t="shared" si="578"/>
        <v xml:space="preserve"> </v>
      </c>
      <c r="AB548" s="352" t="str">
        <f t="shared" si="578"/>
        <v xml:space="preserve"> </v>
      </c>
      <c r="AC548" s="354" t="str">
        <f>IF(SUM(AC537:AC546)=0," ",SUM(AC537:AC546))</f>
        <v xml:space="preserve"> </v>
      </c>
      <c r="AD548" s="355" t="str">
        <f>IF(SUM(AD537:AD546)=0," ",SUM(AD537:AD546))</f>
        <v xml:space="preserve"> </v>
      </c>
      <c r="AE548" s="355" t="str">
        <f>IF(SUM(AE537:AE546)=0," ",SUM(AE537:AE546))</f>
        <v xml:space="preserve"> </v>
      </c>
      <c r="AF548" s="356" t="str">
        <f>IF(SUM(AF537:AF546)=0," ",SUM(AF537:AF546))</f>
        <v xml:space="preserve"> </v>
      </c>
      <c r="AG548" s="357" t="str">
        <f>IF(SUM(AG537:AG546)=0," ",SUM(AG537:AG546))</f>
        <v xml:space="preserve"> </v>
      </c>
      <c r="AH548" s="482" t="str">
        <f>AH534</f>
        <v>Certifico que todos los datos en esta
bitácora son fidedignos</v>
      </c>
      <c r="AI548" s="483"/>
      <c r="AJ548" s="483"/>
      <c r="AK548" s="484"/>
      <c r="AL548" s="131"/>
      <c r="AM548" s="131"/>
      <c r="AN548" s="131"/>
      <c r="AT548" s="122" t="e">
        <f t="shared" si="573"/>
        <v>#N/A</v>
      </c>
      <c r="AU548" s="125" t="e">
        <f t="shared" si="574"/>
        <v>#N/A</v>
      </c>
      <c r="AV548" s="126" t="str">
        <f t="shared" ca="1" si="543"/>
        <v/>
      </c>
      <c r="AW548" s="122" t="e">
        <f t="shared" ca="1" si="544"/>
        <v>#N/A</v>
      </c>
      <c r="AX548" s="127" t="e">
        <f t="shared" ca="1" si="545"/>
        <v>#N/A</v>
      </c>
      <c r="AY548" s="100" t="e">
        <f t="shared" si="575"/>
        <v>#N/A</v>
      </c>
      <c r="AZ548" s="127" t="e">
        <f t="shared" si="576"/>
        <v>#N/A</v>
      </c>
      <c r="BA548" s="88"/>
      <c r="BC548" s="129"/>
    </row>
    <row r="549" spans="1:68" ht="26.25" customHeight="1" x14ac:dyDescent="0.2">
      <c r="A549" s="499"/>
      <c r="B549" s="503"/>
      <c r="C549" s="503"/>
      <c r="D549" s="503"/>
      <c r="E549" s="504"/>
      <c r="F549" s="496" t="str">
        <f>F535</f>
        <v>TOTAL PÁGINA ANTERIOR</v>
      </c>
      <c r="G549" s="497"/>
      <c r="H549" s="498"/>
      <c r="I549" s="358">
        <f>I536</f>
        <v>6.25</v>
      </c>
      <c r="J549" s="359">
        <f t="shared" ref="J549:Q549" si="579">J536</f>
        <v>6.25</v>
      </c>
      <c r="K549" s="360" t="str">
        <f t="shared" si="579"/>
        <v xml:space="preserve"> </v>
      </c>
      <c r="L549" s="361" t="str">
        <f t="shared" si="579"/>
        <v xml:space="preserve"> </v>
      </c>
      <c r="M549" s="360" t="str">
        <f t="shared" si="579"/>
        <v xml:space="preserve"> </v>
      </c>
      <c r="N549" s="361" t="str">
        <f t="shared" si="579"/>
        <v xml:space="preserve"> </v>
      </c>
      <c r="O549" s="360" t="str">
        <f t="shared" si="579"/>
        <v xml:space="preserve"> </v>
      </c>
      <c r="P549" s="361" t="str">
        <f t="shared" si="579"/>
        <v xml:space="preserve"> </v>
      </c>
      <c r="Q549" s="362" t="str">
        <f t="shared" si="579"/>
        <v xml:space="preserve"> </v>
      </c>
      <c r="R549" s="363"/>
      <c r="S549" s="359" t="str">
        <f t="shared" ref="S549:AG549" si="580">S536</f>
        <v xml:space="preserve"> </v>
      </c>
      <c r="T549" s="360">
        <f t="shared" si="580"/>
        <v>8.75</v>
      </c>
      <c r="U549" s="360">
        <f t="shared" si="580"/>
        <v>10</v>
      </c>
      <c r="V549" s="360">
        <f t="shared" si="580"/>
        <v>2.5</v>
      </c>
      <c r="W549" s="361" t="str">
        <f t="shared" si="580"/>
        <v xml:space="preserve"> </v>
      </c>
      <c r="X549" s="360" t="str">
        <f t="shared" si="580"/>
        <v xml:space="preserve"> </v>
      </c>
      <c r="Y549" s="361">
        <f t="shared" si="580"/>
        <v>2.5</v>
      </c>
      <c r="Z549" s="360" t="str">
        <f t="shared" si="580"/>
        <v xml:space="preserve"> </v>
      </c>
      <c r="AA549" s="361">
        <f t="shared" si="580"/>
        <v>3.75</v>
      </c>
      <c r="AB549" s="362" t="str">
        <f t="shared" si="580"/>
        <v xml:space="preserve"> </v>
      </c>
      <c r="AC549" s="364">
        <f t="shared" si="580"/>
        <v>9</v>
      </c>
      <c r="AD549" s="365" t="str">
        <f t="shared" si="580"/>
        <v xml:space="preserve"> </v>
      </c>
      <c r="AE549" s="365">
        <f t="shared" si="580"/>
        <v>9</v>
      </c>
      <c r="AF549" s="366" t="str">
        <f t="shared" si="580"/>
        <v xml:space="preserve"> </v>
      </c>
      <c r="AG549" s="367">
        <f t="shared" si="580"/>
        <v>11</v>
      </c>
      <c r="AH549" s="487"/>
      <c r="AI549" s="488"/>
      <c r="AJ549" s="488"/>
      <c r="AK549" s="489"/>
      <c r="AL549" s="131"/>
      <c r="AM549" s="131"/>
      <c r="AN549" s="131"/>
      <c r="AT549" s="122" t="e">
        <f t="shared" si="573"/>
        <v>#N/A</v>
      </c>
      <c r="AU549" s="125" t="e">
        <f t="shared" si="574"/>
        <v>#N/A</v>
      </c>
      <c r="AV549" s="126" t="str">
        <f t="shared" ca="1" si="543"/>
        <v/>
      </c>
      <c r="AW549" s="122" t="e">
        <f t="shared" ca="1" si="544"/>
        <v>#N/A</v>
      </c>
      <c r="AX549" s="127" t="e">
        <f t="shared" ca="1" si="545"/>
        <v>#N/A</v>
      </c>
      <c r="AY549" s="100" t="e">
        <f t="shared" si="575"/>
        <v>#N/A</v>
      </c>
      <c r="AZ549" s="127" t="e">
        <f t="shared" si="576"/>
        <v>#N/A</v>
      </c>
      <c r="BA549" s="88"/>
      <c r="BC549" s="129"/>
    </row>
    <row r="550" spans="1:68" ht="26.25" customHeight="1" thickBot="1" x14ac:dyDescent="0.25">
      <c r="A550" s="500"/>
      <c r="B550" s="505" t="str">
        <f>B536</f>
        <v>Entidad que certifica Hrs. de vuelo
TIMBRE Y FIRMA</v>
      </c>
      <c r="C550" s="505"/>
      <c r="D550" s="505"/>
      <c r="E550" s="506"/>
      <c r="F550" s="490" t="str">
        <f>F536</f>
        <v>TOTAL A LA FECHA</v>
      </c>
      <c r="G550" s="491"/>
      <c r="H550" s="492"/>
      <c r="I550" s="31">
        <f t="shared" ref="I550:Q550" si="581">IF(SUM(I548:I549)=0," ",SUM(I548:I549))</f>
        <v>6.25</v>
      </c>
      <c r="J550" s="27">
        <f t="shared" si="581"/>
        <v>6.25</v>
      </c>
      <c r="K550" s="24" t="str">
        <f t="shared" si="581"/>
        <v xml:space="preserve"> </v>
      </c>
      <c r="L550" s="25" t="str">
        <f t="shared" si="581"/>
        <v xml:space="preserve"> </v>
      </c>
      <c r="M550" s="24" t="str">
        <f t="shared" si="581"/>
        <v xml:space="preserve"> </v>
      </c>
      <c r="N550" s="25" t="str">
        <f t="shared" si="581"/>
        <v xml:space="preserve"> </v>
      </c>
      <c r="O550" s="24" t="str">
        <f t="shared" si="581"/>
        <v xml:space="preserve"> </v>
      </c>
      <c r="P550" s="25" t="str">
        <f t="shared" si="581"/>
        <v xml:space="preserve"> </v>
      </c>
      <c r="Q550" s="26" t="str">
        <f t="shared" si="581"/>
        <v xml:space="preserve"> </v>
      </c>
      <c r="R550" s="321"/>
      <c r="S550" s="27" t="str">
        <f t="shared" ref="S550:AG550" si="582">IF(SUM(S548:S549)=0," ",SUM(S548:S549))</f>
        <v xml:space="preserve"> </v>
      </c>
      <c r="T550" s="24">
        <f t="shared" si="582"/>
        <v>8.75</v>
      </c>
      <c r="U550" s="24">
        <f t="shared" si="582"/>
        <v>10</v>
      </c>
      <c r="V550" s="24">
        <f t="shared" si="582"/>
        <v>2.5</v>
      </c>
      <c r="W550" s="25" t="str">
        <f t="shared" si="582"/>
        <v xml:space="preserve"> </v>
      </c>
      <c r="X550" s="24" t="str">
        <f t="shared" si="582"/>
        <v xml:space="preserve"> </v>
      </c>
      <c r="Y550" s="25">
        <f t="shared" si="582"/>
        <v>2.5</v>
      </c>
      <c r="Z550" s="24" t="str">
        <f t="shared" si="582"/>
        <v xml:space="preserve"> </v>
      </c>
      <c r="AA550" s="25">
        <f t="shared" si="582"/>
        <v>3.75</v>
      </c>
      <c r="AB550" s="26" t="str">
        <f t="shared" si="582"/>
        <v xml:space="preserve"> </v>
      </c>
      <c r="AC550" s="323">
        <f t="shared" si="582"/>
        <v>9</v>
      </c>
      <c r="AD550" s="28" t="str">
        <f t="shared" si="582"/>
        <v xml:space="preserve"> </v>
      </c>
      <c r="AE550" s="28">
        <f t="shared" si="582"/>
        <v>9</v>
      </c>
      <c r="AF550" s="30" t="str">
        <f t="shared" si="582"/>
        <v xml:space="preserve"> </v>
      </c>
      <c r="AG550" s="32">
        <f t="shared" si="582"/>
        <v>11</v>
      </c>
      <c r="AH550" s="485" t="str">
        <f>AH536</f>
        <v>_____________________________
FIRMA PILOTO</v>
      </c>
      <c r="AI550" s="486"/>
      <c r="AJ550" s="486"/>
      <c r="AK550" s="181">
        <f>A548</f>
        <v>39</v>
      </c>
      <c r="AL550" s="132"/>
      <c r="AM550" s="132"/>
      <c r="AN550" s="132"/>
      <c r="AT550" s="122" t="e">
        <f t="shared" si="573"/>
        <v>#N/A</v>
      </c>
      <c r="AU550" s="125" t="e">
        <f t="shared" si="574"/>
        <v>#N/A</v>
      </c>
      <c r="AV550" s="126" t="str">
        <f t="shared" ca="1" si="543"/>
        <v/>
      </c>
      <c r="AW550" s="122" t="e">
        <f t="shared" ca="1" si="544"/>
        <v>#N/A</v>
      </c>
      <c r="AX550" s="127" t="e">
        <f t="shared" ca="1" si="545"/>
        <v>#N/A</v>
      </c>
      <c r="AY550" s="100" t="e">
        <f t="shared" si="575"/>
        <v>#N/A</v>
      </c>
      <c r="AZ550" s="127" t="e">
        <f t="shared" si="576"/>
        <v>#N/A</v>
      </c>
      <c r="BA550" s="88"/>
      <c r="BC550" s="129"/>
    </row>
    <row r="551" spans="1:68" s="49" customFormat="1" ht="27.75" customHeight="1" x14ac:dyDescent="0.2">
      <c r="A551" s="29">
        <f>A546+1</f>
        <v>391</v>
      </c>
      <c r="B551" s="39"/>
      <c r="C551" s="40"/>
      <c r="D551" s="41"/>
      <c r="E551" s="42"/>
      <c r="F551" s="43"/>
      <c r="G551" s="44"/>
      <c r="H551" s="45"/>
      <c r="I551" s="310"/>
      <c r="J551" s="306"/>
      <c r="K551" s="307"/>
      <c r="L551" s="308"/>
      <c r="M551" s="307"/>
      <c r="N551" s="308"/>
      <c r="O551" s="307"/>
      <c r="P551" s="308"/>
      <c r="Q551" s="167"/>
      <c r="R551" s="314"/>
      <c r="S551" s="46"/>
      <c r="T551" s="47"/>
      <c r="U551" s="47"/>
      <c r="V551" s="48"/>
      <c r="W551" s="325"/>
      <c r="X551" s="307"/>
      <c r="Y551" s="308"/>
      <c r="Z551" s="307"/>
      <c r="AA551" s="308"/>
      <c r="AB551" s="167"/>
      <c r="AC551" s="311"/>
      <c r="AD551" s="312"/>
      <c r="AE551" s="312"/>
      <c r="AF551" s="313"/>
      <c r="AG551" s="317"/>
      <c r="AH551" s="167"/>
      <c r="AI551" s="478"/>
      <c r="AJ551" s="478"/>
      <c r="AK551" s="479"/>
      <c r="AL551" s="102"/>
      <c r="AM551" s="124" t="str">
        <f t="shared" ref="AM551:AM560" si="583">IF(B551=0," ",TEXT(B551,"MMM"))</f>
        <v xml:space="preserve"> </v>
      </c>
      <c r="AN551" s="97" t="str">
        <f t="shared" ref="AN551:AN560" si="584">IF(B551=0," ",YEAR(B551))</f>
        <v xml:space="preserve"> </v>
      </c>
      <c r="AO551" s="125"/>
      <c r="AP551" s="125"/>
      <c r="AQ551" s="125"/>
      <c r="AR551" s="125"/>
      <c r="AS551" s="125"/>
      <c r="AT551" s="122" t="e">
        <f t="shared" si="573"/>
        <v>#N/A</v>
      </c>
      <c r="AU551" s="125" t="e">
        <f t="shared" si="574"/>
        <v>#N/A</v>
      </c>
      <c r="AV551" s="126" t="str">
        <f t="shared" ca="1" si="543"/>
        <v/>
      </c>
      <c r="AW551" s="122" t="e">
        <f t="shared" ca="1" si="544"/>
        <v>#N/A</v>
      </c>
      <c r="AX551" s="127" t="e">
        <f t="shared" ca="1" si="545"/>
        <v>#N/A</v>
      </c>
      <c r="AY551" s="100" t="e">
        <f t="shared" si="575"/>
        <v>#N/A</v>
      </c>
      <c r="AZ551" s="127" t="e">
        <f t="shared" si="576"/>
        <v>#N/A</v>
      </c>
      <c r="BA551" s="88"/>
      <c r="BB551" s="125"/>
      <c r="BC551" s="128"/>
      <c r="BD551" s="125"/>
      <c r="BE551" s="125"/>
      <c r="BF551" s="125"/>
      <c r="BG551" s="125"/>
      <c r="BH551" s="125"/>
      <c r="BI551" s="125"/>
      <c r="BJ551" s="125"/>
      <c r="BK551" s="125"/>
      <c r="BL551" s="90"/>
      <c r="BM551" s="90"/>
      <c r="BN551" s="90"/>
      <c r="BO551" s="90"/>
      <c r="BP551" s="90"/>
    </row>
    <row r="552" spans="1:68" s="49" customFormat="1" ht="27.75" customHeight="1" x14ac:dyDescent="0.2">
      <c r="A552" s="22">
        <f>A551+1</f>
        <v>392</v>
      </c>
      <c r="B552" s="50"/>
      <c r="C552" s="51"/>
      <c r="D552" s="52"/>
      <c r="E552" s="53"/>
      <c r="F552" s="54"/>
      <c r="G552" s="55"/>
      <c r="H552" s="56"/>
      <c r="I552" s="304"/>
      <c r="J552" s="57"/>
      <c r="K552" s="58"/>
      <c r="L552" s="59"/>
      <c r="M552" s="58"/>
      <c r="N552" s="59"/>
      <c r="O552" s="58"/>
      <c r="P552" s="59"/>
      <c r="Q552" s="60"/>
      <c r="R552" s="315"/>
      <c r="S552" s="57"/>
      <c r="T552" s="58"/>
      <c r="U552" s="58"/>
      <c r="V552" s="60"/>
      <c r="W552" s="326"/>
      <c r="X552" s="58"/>
      <c r="Y552" s="59"/>
      <c r="Z552" s="58"/>
      <c r="AA552" s="59"/>
      <c r="AB552" s="60"/>
      <c r="AC552" s="61"/>
      <c r="AD552" s="62"/>
      <c r="AE552" s="62"/>
      <c r="AF552" s="63"/>
      <c r="AG552" s="318"/>
      <c r="AH552" s="60"/>
      <c r="AI552" s="476"/>
      <c r="AJ552" s="476"/>
      <c r="AK552" s="477"/>
      <c r="AL552" s="102"/>
      <c r="AM552" s="124" t="str">
        <f t="shared" si="583"/>
        <v xml:space="preserve"> </v>
      </c>
      <c r="AN552" s="97" t="str">
        <f t="shared" si="584"/>
        <v xml:space="preserve"> </v>
      </c>
      <c r="AO552" s="125"/>
      <c r="AP552" s="125"/>
      <c r="AQ552" s="125"/>
      <c r="AR552" s="125"/>
      <c r="AS552" s="125"/>
      <c r="AT552" s="122" t="e">
        <f t="shared" si="573"/>
        <v>#N/A</v>
      </c>
      <c r="AU552" s="125" t="e">
        <f t="shared" si="574"/>
        <v>#N/A</v>
      </c>
      <c r="AV552" s="126" t="str">
        <f t="shared" ca="1" si="543"/>
        <v/>
      </c>
      <c r="AW552" s="122" t="e">
        <f t="shared" ca="1" si="544"/>
        <v>#N/A</v>
      </c>
      <c r="AX552" s="127" t="e">
        <f t="shared" ca="1" si="545"/>
        <v>#N/A</v>
      </c>
      <c r="AY552" s="100" t="e">
        <f t="shared" si="575"/>
        <v>#N/A</v>
      </c>
      <c r="AZ552" s="127" t="e">
        <f t="shared" si="576"/>
        <v>#N/A</v>
      </c>
      <c r="BA552" s="88"/>
      <c r="BB552" s="125"/>
      <c r="BC552" s="129"/>
      <c r="BD552" s="125"/>
      <c r="BE552" s="125"/>
      <c r="BF552" s="125"/>
      <c r="BG552" s="125"/>
      <c r="BH552" s="125"/>
      <c r="BI552" s="125"/>
      <c r="BJ552" s="125"/>
      <c r="BK552" s="125"/>
      <c r="BL552" s="90"/>
      <c r="BM552" s="90"/>
      <c r="BN552" s="90"/>
      <c r="BO552" s="90"/>
      <c r="BP552" s="90"/>
    </row>
    <row r="553" spans="1:68" s="49" customFormat="1" ht="27.75" customHeight="1" x14ac:dyDescent="0.2">
      <c r="A553" s="22">
        <f t="shared" ref="A553:A560" si="585">A552+1</f>
        <v>393</v>
      </c>
      <c r="B553" s="50"/>
      <c r="C553" s="51"/>
      <c r="D553" s="52"/>
      <c r="E553" s="53"/>
      <c r="F553" s="54"/>
      <c r="G553" s="55"/>
      <c r="H553" s="56"/>
      <c r="I553" s="304"/>
      <c r="J553" s="57"/>
      <c r="K553" s="58"/>
      <c r="L553" s="59"/>
      <c r="M553" s="58"/>
      <c r="N553" s="59"/>
      <c r="O553" s="58"/>
      <c r="P553" s="59"/>
      <c r="Q553" s="60"/>
      <c r="R553" s="315"/>
      <c r="S553" s="57"/>
      <c r="T553" s="58"/>
      <c r="U553" s="58"/>
      <c r="V553" s="60"/>
      <c r="W553" s="326"/>
      <c r="X553" s="58"/>
      <c r="Y553" s="59"/>
      <c r="Z553" s="58"/>
      <c r="AA553" s="59"/>
      <c r="AB553" s="60"/>
      <c r="AC553" s="61"/>
      <c r="AD553" s="62"/>
      <c r="AE553" s="62"/>
      <c r="AF553" s="63"/>
      <c r="AG553" s="318"/>
      <c r="AH553" s="60"/>
      <c r="AI553" s="476"/>
      <c r="AJ553" s="476"/>
      <c r="AK553" s="477"/>
      <c r="AL553" s="102"/>
      <c r="AM553" s="124" t="str">
        <f t="shared" si="583"/>
        <v xml:space="preserve"> </v>
      </c>
      <c r="AN553" s="97" t="str">
        <f t="shared" si="584"/>
        <v xml:space="preserve"> </v>
      </c>
      <c r="AO553" s="125"/>
      <c r="AP553" s="125"/>
      <c r="AQ553" s="125"/>
      <c r="AR553" s="125"/>
      <c r="AS553" s="125"/>
      <c r="AT553" s="122" t="e">
        <f t="shared" si="573"/>
        <v>#N/A</v>
      </c>
      <c r="AU553" s="125" t="e">
        <f t="shared" si="574"/>
        <v>#N/A</v>
      </c>
      <c r="AV553" s="126" t="str">
        <f t="shared" ca="1" si="543"/>
        <v/>
      </c>
      <c r="AW553" s="122" t="e">
        <f t="shared" ca="1" si="544"/>
        <v>#N/A</v>
      </c>
      <c r="AX553" s="127" t="e">
        <f t="shared" ca="1" si="545"/>
        <v>#N/A</v>
      </c>
      <c r="AY553" s="100" t="e">
        <f t="shared" si="575"/>
        <v>#N/A</v>
      </c>
      <c r="AZ553" s="127" t="e">
        <f t="shared" si="576"/>
        <v>#N/A</v>
      </c>
      <c r="BA553" s="88"/>
      <c r="BB553" s="125"/>
      <c r="BC553" s="129"/>
      <c r="BD553" s="125"/>
      <c r="BE553" s="125"/>
      <c r="BF553" s="125"/>
      <c r="BG553" s="125"/>
      <c r="BH553" s="125"/>
      <c r="BI553" s="125"/>
      <c r="BJ553" s="125"/>
      <c r="BK553" s="125"/>
      <c r="BL553" s="90"/>
      <c r="BM553" s="90"/>
      <c r="BN553" s="90"/>
      <c r="BO553" s="90"/>
      <c r="BP553" s="90"/>
    </row>
    <row r="554" spans="1:68" s="49" customFormat="1" ht="27.75" customHeight="1" x14ac:dyDescent="0.2">
      <c r="A554" s="22">
        <f t="shared" si="585"/>
        <v>394</v>
      </c>
      <c r="B554" s="50"/>
      <c r="C554" s="51"/>
      <c r="D554" s="52"/>
      <c r="E554" s="53"/>
      <c r="F554" s="54"/>
      <c r="G554" s="55"/>
      <c r="H554" s="56"/>
      <c r="I554" s="304"/>
      <c r="J554" s="57"/>
      <c r="K554" s="58"/>
      <c r="L554" s="59"/>
      <c r="M554" s="58"/>
      <c r="N554" s="59"/>
      <c r="O554" s="58"/>
      <c r="P554" s="59"/>
      <c r="Q554" s="60"/>
      <c r="R554" s="315"/>
      <c r="S554" s="57"/>
      <c r="T554" s="58"/>
      <c r="U554" s="58"/>
      <c r="V554" s="60"/>
      <c r="W554" s="326"/>
      <c r="X554" s="58"/>
      <c r="Y554" s="59"/>
      <c r="Z554" s="58"/>
      <c r="AA554" s="59"/>
      <c r="AB554" s="60"/>
      <c r="AC554" s="61"/>
      <c r="AD554" s="62"/>
      <c r="AE554" s="62"/>
      <c r="AF554" s="63"/>
      <c r="AG554" s="318"/>
      <c r="AH554" s="60"/>
      <c r="AI554" s="476"/>
      <c r="AJ554" s="476"/>
      <c r="AK554" s="477"/>
      <c r="AL554" s="102"/>
      <c r="AM554" s="124" t="str">
        <f t="shared" si="583"/>
        <v xml:space="preserve"> </v>
      </c>
      <c r="AN554" s="97" t="str">
        <f t="shared" si="584"/>
        <v xml:space="preserve"> </v>
      </c>
      <c r="AO554" s="125"/>
      <c r="AP554" s="125"/>
      <c r="AQ554" s="125"/>
      <c r="AR554" s="125"/>
      <c r="AS554" s="125"/>
      <c r="AT554" s="122" t="e">
        <f t="shared" si="573"/>
        <v>#N/A</v>
      </c>
      <c r="AU554" s="125" t="e">
        <f t="shared" si="574"/>
        <v>#N/A</v>
      </c>
      <c r="AV554" s="126" t="str">
        <f t="shared" ca="1" si="543"/>
        <v/>
      </c>
      <c r="AW554" s="122" t="e">
        <f t="shared" ca="1" si="544"/>
        <v>#N/A</v>
      </c>
      <c r="AX554" s="127" t="e">
        <f t="shared" ca="1" si="545"/>
        <v>#N/A</v>
      </c>
      <c r="AY554" s="100" t="e">
        <f t="shared" si="575"/>
        <v>#N/A</v>
      </c>
      <c r="AZ554" s="127" t="e">
        <f t="shared" si="576"/>
        <v>#N/A</v>
      </c>
      <c r="BA554" s="88"/>
      <c r="BB554" s="125"/>
      <c r="BC554" s="129"/>
      <c r="BD554" s="125"/>
      <c r="BE554" s="125"/>
      <c r="BF554" s="125"/>
      <c r="BG554" s="125"/>
      <c r="BH554" s="125"/>
      <c r="BI554" s="125"/>
      <c r="BJ554" s="125"/>
      <c r="BK554" s="125"/>
      <c r="BL554" s="90"/>
      <c r="BM554" s="90"/>
      <c r="BN554" s="90"/>
      <c r="BO554" s="90"/>
      <c r="BP554" s="90"/>
    </row>
    <row r="555" spans="1:68" s="49" customFormat="1" ht="27.75" customHeight="1" x14ac:dyDescent="0.2">
      <c r="A555" s="22">
        <f t="shared" si="585"/>
        <v>395</v>
      </c>
      <c r="B555" s="50"/>
      <c r="C555" s="51"/>
      <c r="D555" s="52"/>
      <c r="E555" s="53"/>
      <c r="F555" s="54"/>
      <c r="G555" s="55"/>
      <c r="H555" s="56"/>
      <c r="I555" s="304"/>
      <c r="J555" s="57"/>
      <c r="K555" s="58"/>
      <c r="L555" s="59"/>
      <c r="M555" s="58"/>
      <c r="N555" s="59"/>
      <c r="O555" s="58"/>
      <c r="P555" s="59"/>
      <c r="Q555" s="60"/>
      <c r="R555" s="315"/>
      <c r="S555" s="57"/>
      <c r="T555" s="58"/>
      <c r="U555" s="58"/>
      <c r="V555" s="60"/>
      <c r="W555" s="326"/>
      <c r="X555" s="58"/>
      <c r="Y555" s="59"/>
      <c r="Z555" s="58"/>
      <c r="AA555" s="59"/>
      <c r="AB555" s="60"/>
      <c r="AC555" s="61"/>
      <c r="AD555" s="62"/>
      <c r="AE555" s="62"/>
      <c r="AF555" s="63"/>
      <c r="AG555" s="318"/>
      <c r="AH555" s="60"/>
      <c r="AI555" s="476"/>
      <c r="AJ555" s="476"/>
      <c r="AK555" s="477"/>
      <c r="AL555" s="102"/>
      <c r="AM555" s="124" t="str">
        <f t="shared" si="583"/>
        <v xml:space="preserve"> </v>
      </c>
      <c r="AN555" s="97" t="str">
        <f t="shared" si="584"/>
        <v xml:space="preserve"> </v>
      </c>
      <c r="AO555" s="125"/>
      <c r="AP555" s="125"/>
      <c r="AQ555" s="125"/>
      <c r="AR555" s="125"/>
      <c r="AS555" s="125"/>
      <c r="AT555" s="122" t="e">
        <f t="shared" ref="AT555:AT564" si="586">IF(ISBLANK($B775),NA(),$B775)</f>
        <v>#N/A</v>
      </c>
      <c r="AU555" s="125" t="e">
        <f t="shared" ref="AU555:AU564" si="587">IF(ISBLANK($I775),NA(),$I775)</f>
        <v>#N/A</v>
      </c>
      <c r="AV555" s="126" t="str">
        <f t="shared" ca="1" si="543"/>
        <v/>
      </c>
      <c r="AW555" s="122" t="e">
        <f t="shared" ca="1" si="544"/>
        <v>#N/A</v>
      </c>
      <c r="AX555" s="127" t="e">
        <f t="shared" ca="1" si="545"/>
        <v>#N/A</v>
      </c>
      <c r="AY555" s="100" t="e">
        <f>IF(S775=0,NA(),S775)</f>
        <v>#N/A</v>
      </c>
      <c r="AZ555" s="127" t="e">
        <f>IF(V775=0,NA(),V775)</f>
        <v>#N/A</v>
      </c>
      <c r="BA555" s="88"/>
      <c r="BB555" s="125"/>
      <c r="BC555" s="129"/>
      <c r="BD555" s="125"/>
      <c r="BE555" s="125"/>
      <c r="BF555" s="125"/>
      <c r="BG555" s="125"/>
      <c r="BH555" s="125"/>
      <c r="BI555" s="125"/>
      <c r="BJ555" s="125"/>
      <c r="BK555" s="125"/>
      <c r="BL555" s="90"/>
      <c r="BM555" s="90"/>
      <c r="BN555" s="90"/>
      <c r="BO555" s="90"/>
      <c r="BP555" s="90"/>
    </row>
    <row r="556" spans="1:68" s="49" customFormat="1" ht="27.75" customHeight="1" x14ac:dyDescent="0.2">
      <c r="A556" s="22">
        <f t="shared" si="585"/>
        <v>396</v>
      </c>
      <c r="B556" s="50"/>
      <c r="C556" s="51"/>
      <c r="D556" s="52"/>
      <c r="E556" s="53"/>
      <c r="F556" s="54"/>
      <c r="G556" s="55"/>
      <c r="H556" s="56"/>
      <c r="I556" s="304"/>
      <c r="J556" s="57"/>
      <c r="K556" s="58"/>
      <c r="L556" s="59"/>
      <c r="M556" s="58"/>
      <c r="N556" s="59"/>
      <c r="O556" s="58"/>
      <c r="P556" s="59"/>
      <c r="Q556" s="60"/>
      <c r="R556" s="315"/>
      <c r="S556" s="57"/>
      <c r="T556" s="58"/>
      <c r="U556" s="58"/>
      <c r="V556" s="60"/>
      <c r="W556" s="326"/>
      <c r="X556" s="58"/>
      <c r="Y556" s="59"/>
      <c r="Z556" s="58"/>
      <c r="AA556" s="59"/>
      <c r="AB556" s="60"/>
      <c r="AC556" s="61"/>
      <c r="AD556" s="62"/>
      <c r="AE556" s="62"/>
      <c r="AF556" s="63"/>
      <c r="AG556" s="318"/>
      <c r="AH556" s="60"/>
      <c r="AI556" s="476"/>
      <c r="AJ556" s="476"/>
      <c r="AK556" s="477"/>
      <c r="AL556" s="102"/>
      <c r="AM556" s="124" t="str">
        <f t="shared" si="583"/>
        <v xml:space="preserve"> </v>
      </c>
      <c r="AN556" s="97" t="str">
        <f t="shared" si="584"/>
        <v xml:space="preserve"> </v>
      </c>
      <c r="AO556" s="125"/>
      <c r="AP556" s="125"/>
      <c r="AQ556" s="125"/>
      <c r="AR556" s="125"/>
      <c r="AS556" s="125"/>
      <c r="AT556" s="122" t="e">
        <f t="shared" si="586"/>
        <v>#N/A</v>
      </c>
      <c r="AU556" s="125" t="e">
        <f t="shared" si="587"/>
        <v>#N/A</v>
      </c>
      <c r="AV556" s="126" t="str">
        <f t="shared" ca="1" si="543"/>
        <v/>
      </c>
      <c r="AW556" s="122" t="e">
        <f t="shared" ca="1" si="544"/>
        <v>#N/A</v>
      </c>
      <c r="AX556" s="127" t="e">
        <f t="shared" ca="1" si="545"/>
        <v>#N/A</v>
      </c>
      <c r="AY556" s="100" t="e">
        <f t="shared" ref="AY556:AY564" si="588">IF(S776=0,NA(),S776)</f>
        <v>#N/A</v>
      </c>
      <c r="AZ556" s="127" t="e">
        <f t="shared" ref="AZ556:AZ564" si="589">IF(V776=0,NA(),V776)</f>
        <v>#N/A</v>
      </c>
      <c r="BA556" s="88"/>
      <c r="BB556" s="125"/>
      <c r="BC556" s="129"/>
      <c r="BD556" s="125"/>
      <c r="BE556" s="125"/>
      <c r="BF556" s="125"/>
      <c r="BG556" s="125"/>
      <c r="BH556" s="125"/>
      <c r="BI556" s="125"/>
      <c r="BJ556" s="125"/>
      <c r="BK556" s="125"/>
      <c r="BL556" s="90"/>
      <c r="BM556" s="90"/>
      <c r="BN556" s="90"/>
      <c r="BO556" s="90"/>
      <c r="BP556" s="90"/>
    </row>
    <row r="557" spans="1:68" s="49" customFormat="1" ht="27.75" customHeight="1" x14ac:dyDescent="0.2">
      <c r="A557" s="22">
        <f>A556+1</f>
        <v>397</v>
      </c>
      <c r="B557" s="50"/>
      <c r="C557" s="51"/>
      <c r="D557" s="52"/>
      <c r="E557" s="53"/>
      <c r="F557" s="54"/>
      <c r="G557" s="55"/>
      <c r="H557" s="56"/>
      <c r="I557" s="304"/>
      <c r="J557" s="57"/>
      <c r="K557" s="58"/>
      <c r="L557" s="59"/>
      <c r="M557" s="58"/>
      <c r="N557" s="59"/>
      <c r="O557" s="58"/>
      <c r="P557" s="59"/>
      <c r="Q557" s="60"/>
      <c r="R557" s="315"/>
      <c r="S557" s="57"/>
      <c r="T557" s="58"/>
      <c r="U557" s="58"/>
      <c r="V557" s="60"/>
      <c r="W557" s="326"/>
      <c r="X557" s="58"/>
      <c r="Y557" s="59"/>
      <c r="Z557" s="58"/>
      <c r="AA557" s="59"/>
      <c r="AB557" s="60"/>
      <c r="AC557" s="61"/>
      <c r="AD557" s="62"/>
      <c r="AE557" s="62"/>
      <c r="AF557" s="63"/>
      <c r="AG557" s="318"/>
      <c r="AH557" s="60"/>
      <c r="AI557" s="476"/>
      <c r="AJ557" s="476"/>
      <c r="AK557" s="477"/>
      <c r="AL557" s="102"/>
      <c r="AM557" s="124" t="str">
        <f t="shared" si="583"/>
        <v xml:space="preserve"> </v>
      </c>
      <c r="AN557" s="97" t="str">
        <f t="shared" si="584"/>
        <v xml:space="preserve"> </v>
      </c>
      <c r="AO557" s="125"/>
      <c r="AP557" s="125"/>
      <c r="AQ557" s="125"/>
      <c r="AR557" s="125"/>
      <c r="AS557" s="125"/>
      <c r="AT557" s="122" t="e">
        <f t="shared" si="586"/>
        <v>#N/A</v>
      </c>
      <c r="AU557" s="125" t="e">
        <f t="shared" si="587"/>
        <v>#N/A</v>
      </c>
      <c r="AV557" s="126" t="str">
        <f t="shared" ca="1" si="543"/>
        <v/>
      </c>
      <c r="AW557" s="122" t="e">
        <f t="shared" ca="1" si="544"/>
        <v>#N/A</v>
      </c>
      <c r="AX557" s="127" t="e">
        <f t="shared" ca="1" si="545"/>
        <v>#N/A</v>
      </c>
      <c r="AY557" s="100" t="e">
        <f t="shared" si="588"/>
        <v>#N/A</v>
      </c>
      <c r="AZ557" s="127" t="e">
        <f t="shared" si="589"/>
        <v>#N/A</v>
      </c>
      <c r="BA557" s="88"/>
      <c r="BB557" s="125"/>
      <c r="BC557" s="129"/>
      <c r="BD557" s="125"/>
      <c r="BE557" s="125"/>
      <c r="BF557" s="125"/>
      <c r="BG557" s="125"/>
      <c r="BH557" s="125"/>
      <c r="BI557" s="125"/>
      <c r="BJ557" s="125"/>
      <c r="BK557" s="125"/>
      <c r="BL557" s="90"/>
      <c r="BM557" s="90"/>
      <c r="BN557" s="90"/>
      <c r="BO557" s="90"/>
      <c r="BP557" s="90"/>
    </row>
    <row r="558" spans="1:68" s="49" customFormat="1" ht="27.75" customHeight="1" x14ac:dyDescent="0.2">
      <c r="A558" s="22">
        <f t="shared" si="585"/>
        <v>398</v>
      </c>
      <c r="B558" s="50"/>
      <c r="C558" s="51"/>
      <c r="D558" s="52"/>
      <c r="E558" s="53"/>
      <c r="F558" s="54"/>
      <c r="G558" s="55"/>
      <c r="H558" s="56"/>
      <c r="I558" s="304"/>
      <c r="J558" s="57"/>
      <c r="K558" s="58"/>
      <c r="L558" s="59"/>
      <c r="M558" s="58"/>
      <c r="N558" s="59"/>
      <c r="O558" s="58"/>
      <c r="P558" s="59"/>
      <c r="Q558" s="60"/>
      <c r="R558" s="315"/>
      <c r="S558" s="57"/>
      <c r="T558" s="58"/>
      <c r="U558" s="58"/>
      <c r="V558" s="60"/>
      <c r="W558" s="326"/>
      <c r="X558" s="58"/>
      <c r="Y558" s="59"/>
      <c r="Z558" s="58"/>
      <c r="AA558" s="59"/>
      <c r="AB558" s="60"/>
      <c r="AC558" s="61"/>
      <c r="AD558" s="62"/>
      <c r="AE558" s="62"/>
      <c r="AF558" s="63"/>
      <c r="AG558" s="318"/>
      <c r="AH558" s="60"/>
      <c r="AI558" s="476"/>
      <c r="AJ558" s="476"/>
      <c r="AK558" s="477"/>
      <c r="AL558" s="102"/>
      <c r="AM558" s="124" t="str">
        <f t="shared" si="583"/>
        <v xml:space="preserve"> </v>
      </c>
      <c r="AN558" s="97" t="str">
        <f t="shared" si="584"/>
        <v xml:space="preserve"> </v>
      </c>
      <c r="AO558" s="125"/>
      <c r="AP558" s="125"/>
      <c r="AQ558" s="125"/>
      <c r="AR558" s="125"/>
      <c r="AS558" s="125"/>
      <c r="AT558" s="122" t="e">
        <f t="shared" si="586"/>
        <v>#N/A</v>
      </c>
      <c r="AU558" s="125" t="e">
        <f t="shared" si="587"/>
        <v>#N/A</v>
      </c>
      <c r="AV558" s="126" t="str">
        <f t="shared" ca="1" si="543"/>
        <v/>
      </c>
      <c r="AW558" s="122" t="e">
        <f t="shared" ca="1" si="544"/>
        <v>#N/A</v>
      </c>
      <c r="AX558" s="127" t="e">
        <f t="shared" ca="1" si="545"/>
        <v>#N/A</v>
      </c>
      <c r="AY558" s="100" t="e">
        <f t="shared" si="588"/>
        <v>#N/A</v>
      </c>
      <c r="AZ558" s="127" t="e">
        <f t="shared" si="589"/>
        <v>#N/A</v>
      </c>
      <c r="BA558" s="88"/>
      <c r="BB558" s="125"/>
      <c r="BC558" s="129"/>
      <c r="BD558" s="125"/>
      <c r="BE558" s="125"/>
      <c r="BF558" s="125"/>
      <c r="BG558" s="125"/>
      <c r="BH558" s="125"/>
      <c r="BI558" s="125"/>
      <c r="BJ558" s="125"/>
      <c r="BK558" s="125"/>
      <c r="BL558" s="90"/>
      <c r="BM558" s="90"/>
      <c r="BN558" s="90"/>
      <c r="BO558" s="90"/>
      <c r="BP558" s="90"/>
    </row>
    <row r="559" spans="1:68" s="49" customFormat="1" ht="27.75" customHeight="1" x14ac:dyDescent="0.2">
      <c r="A559" s="22">
        <f t="shared" si="585"/>
        <v>399</v>
      </c>
      <c r="B559" s="50"/>
      <c r="C559" s="51"/>
      <c r="D559" s="52"/>
      <c r="E559" s="53"/>
      <c r="F559" s="54"/>
      <c r="G559" s="55"/>
      <c r="H559" s="56"/>
      <c r="I559" s="304"/>
      <c r="J559" s="57"/>
      <c r="K559" s="58"/>
      <c r="L559" s="59"/>
      <c r="M559" s="58"/>
      <c r="N559" s="59"/>
      <c r="O559" s="58"/>
      <c r="P559" s="59"/>
      <c r="Q559" s="60"/>
      <c r="R559" s="315"/>
      <c r="S559" s="57"/>
      <c r="T559" s="58"/>
      <c r="U559" s="58"/>
      <c r="V559" s="60"/>
      <c r="W559" s="326"/>
      <c r="X559" s="58"/>
      <c r="Y559" s="59"/>
      <c r="Z559" s="58"/>
      <c r="AA559" s="59"/>
      <c r="AB559" s="60"/>
      <c r="AC559" s="61"/>
      <c r="AD559" s="62"/>
      <c r="AE559" s="62"/>
      <c r="AF559" s="63"/>
      <c r="AG559" s="318"/>
      <c r="AH559" s="60"/>
      <c r="AI559" s="476"/>
      <c r="AJ559" s="476"/>
      <c r="AK559" s="477"/>
      <c r="AL559" s="102"/>
      <c r="AM559" s="124" t="str">
        <f t="shared" si="583"/>
        <v xml:space="preserve"> </v>
      </c>
      <c r="AN559" s="97" t="str">
        <f t="shared" si="584"/>
        <v xml:space="preserve"> </v>
      </c>
      <c r="AO559" s="125"/>
      <c r="AP559" s="125"/>
      <c r="AQ559" s="125"/>
      <c r="AR559" s="125"/>
      <c r="AS559" s="125"/>
      <c r="AT559" s="122" t="e">
        <f t="shared" si="586"/>
        <v>#N/A</v>
      </c>
      <c r="AU559" s="125" t="e">
        <f t="shared" si="587"/>
        <v>#N/A</v>
      </c>
      <c r="AV559" s="126" t="str">
        <f t="shared" ca="1" si="543"/>
        <v/>
      </c>
      <c r="AW559" s="122" t="e">
        <f t="shared" ca="1" si="544"/>
        <v>#N/A</v>
      </c>
      <c r="AX559" s="127" t="e">
        <f t="shared" ca="1" si="545"/>
        <v>#N/A</v>
      </c>
      <c r="AY559" s="100" t="e">
        <f t="shared" si="588"/>
        <v>#N/A</v>
      </c>
      <c r="AZ559" s="127" t="e">
        <f t="shared" si="589"/>
        <v>#N/A</v>
      </c>
      <c r="BA559" s="88"/>
      <c r="BB559" s="125"/>
      <c r="BC559" s="129"/>
      <c r="BD559" s="125"/>
      <c r="BE559" s="125"/>
      <c r="BF559" s="125"/>
      <c r="BG559" s="125"/>
      <c r="BH559" s="125"/>
      <c r="BI559" s="125"/>
      <c r="BJ559" s="125"/>
      <c r="BK559" s="125"/>
      <c r="BL559" s="90"/>
      <c r="BM559" s="90"/>
      <c r="BN559" s="90"/>
      <c r="BO559" s="90"/>
      <c r="BP559" s="90"/>
    </row>
    <row r="560" spans="1:68" s="49" customFormat="1" ht="27.75" customHeight="1" thickBot="1" x14ac:dyDescent="0.25">
      <c r="A560" s="23">
        <f t="shared" si="585"/>
        <v>400</v>
      </c>
      <c r="B560" s="64"/>
      <c r="C560" s="65"/>
      <c r="D560" s="66"/>
      <c r="E560" s="67"/>
      <c r="F560" s="68"/>
      <c r="G560" s="69"/>
      <c r="H560" s="70"/>
      <c r="I560" s="305"/>
      <c r="J560" s="71"/>
      <c r="K560" s="72"/>
      <c r="L560" s="73"/>
      <c r="M560" s="72"/>
      <c r="N560" s="73"/>
      <c r="O560" s="72"/>
      <c r="P560" s="73"/>
      <c r="Q560" s="74"/>
      <c r="R560" s="316"/>
      <c r="S560" s="71"/>
      <c r="T560" s="72"/>
      <c r="U560" s="72"/>
      <c r="V560" s="74"/>
      <c r="W560" s="327"/>
      <c r="X560" s="72"/>
      <c r="Y560" s="73"/>
      <c r="Z560" s="72"/>
      <c r="AA560" s="73"/>
      <c r="AB560" s="74"/>
      <c r="AC560" s="75"/>
      <c r="AD560" s="76"/>
      <c r="AE560" s="76"/>
      <c r="AF560" s="77"/>
      <c r="AG560" s="319"/>
      <c r="AH560" s="74"/>
      <c r="AI560" s="480"/>
      <c r="AJ560" s="480"/>
      <c r="AK560" s="481"/>
      <c r="AL560" s="102"/>
      <c r="AM560" s="124" t="str">
        <f t="shared" si="583"/>
        <v xml:space="preserve"> </v>
      </c>
      <c r="AN560" s="97" t="str">
        <f t="shared" si="584"/>
        <v xml:space="preserve"> </v>
      </c>
      <c r="AO560" s="125"/>
      <c r="AP560" s="125"/>
      <c r="AQ560" s="125"/>
      <c r="AR560" s="125"/>
      <c r="AS560" s="125"/>
      <c r="AT560" s="122" t="e">
        <f t="shared" si="586"/>
        <v>#N/A</v>
      </c>
      <c r="AU560" s="125" t="e">
        <f t="shared" si="587"/>
        <v>#N/A</v>
      </c>
      <c r="AV560" s="126" t="str">
        <f t="shared" ca="1" si="543"/>
        <v/>
      </c>
      <c r="AW560" s="122" t="e">
        <f t="shared" ca="1" si="544"/>
        <v>#N/A</v>
      </c>
      <c r="AX560" s="127" t="e">
        <f t="shared" ca="1" si="545"/>
        <v>#N/A</v>
      </c>
      <c r="AY560" s="100" t="e">
        <f t="shared" si="588"/>
        <v>#N/A</v>
      </c>
      <c r="AZ560" s="127" t="e">
        <f t="shared" si="589"/>
        <v>#N/A</v>
      </c>
      <c r="BA560" s="88"/>
      <c r="BB560" s="125"/>
      <c r="BC560" s="129"/>
      <c r="BD560" s="125"/>
      <c r="BE560" s="125"/>
      <c r="BF560" s="125"/>
      <c r="BG560" s="125"/>
      <c r="BH560" s="125"/>
      <c r="BI560" s="125"/>
      <c r="BJ560" s="125"/>
      <c r="BK560" s="125"/>
      <c r="BL560" s="90"/>
      <c r="BM560" s="90"/>
      <c r="BN560" s="90"/>
      <c r="BO560" s="90"/>
      <c r="BP560" s="90"/>
    </row>
    <row r="561" spans="1:68" ht="4.5" customHeight="1" thickBot="1" x14ac:dyDescent="0.25">
      <c r="A561" s="89">
        <f>AK564</f>
        <v>40</v>
      </c>
      <c r="B561" s="271"/>
      <c r="C561" s="271"/>
      <c r="D561" s="271"/>
      <c r="E561" s="271"/>
      <c r="F561" s="271"/>
      <c r="G561" s="271"/>
      <c r="H561" s="271"/>
      <c r="I561" s="271"/>
      <c r="J561" s="309"/>
      <c r="K561" s="309"/>
      <c r="L561" s="309"/>
      <c r="M561" s="309"/>
      <c r="N561" s="309"/>
      <c r="O561" s="309"/>
      <c r="P561" s="309"/>
      <c r="Q561" s="309"/>
      <c r="R561" s="309"/>
      <c r="S561" s="324"/>
      <c r="T561" s="324"/>
      <c r="U561" s="324"/>
      <c r="V561" s="324"/>
      <c r="W561" s="324"/>
      <c r="X561" s="324"/>
      <c r="Y561" s="324"/>
      <c r="Z561" s="324"/>
      <c r="AA561" s="324"/>
      <c r="AB561" s="324"/>
      <c r="AC561" s="309"/>
      <c r="AD561" s="272"/>
      <c r="AE561" s="273"/>
      <c r="AF561" s="272"/>
      <c r="AG561" s="274"/>
      <c r="AH561" s="474"/>
      <c r="AI561" s="475"/>
      <c r="AJ561" s="475"/>
      <c r="AK561" s="475"/>
      <c r="AL561" s="33"/>
      <c r="AM561" s="33"/>
      <c r="AN561" s="33"/>
      <c r="AT561" s="122" t="e">
        <f t="shared" si="586"/>
        <v>#N/A</v>
      </c>
      <c r="AU561" s="125" t="e">
        <f t="shared" si="587"/>
        <v>#N/A</v>
      </c>
      <c r="AV561" s="126" t="str">
        <f t="shared" ca="1" si="543"/>
        <v/>
      </c>
      <c r="AW561" s="122" t="e">
        <f t="shared" ca="1" si="544"/>
        <v>#N/A</v>
      </c>
      <c r="AX561" s="127" t="e">
        <f t="shared" ca="1" si="545"/>
        <v>#N/A</v>
      </c>
      <c r="AY561" s="100" t="e">
        <f t="shared" si="588"/>
        <v>#N/A</v>
      </c>
      <c r="AZ561" s="127" t="e">
        <f t="shared" si="589"/>
        <v>#N/A</v>
      </c>
      <c r="BA561" s="88"/>
      <c r="BC561" s="129"/>
    </row>
    <row r="562" spans="1:68" ht="26.25" customHeight="1" x14ac:dyDescent="0.2">
      <c r="A562" s="180">
        <f>A548+1</f>
        <v>40</v>
      </c>
      <c r="B562" s="501"/>
      <c r="C562" s="501"/>
      <c r="D562" s="501"/>
      <c r="E562" s="502"/>
      <c r="F562" s="493" t="str">
        <f>F548</f>
        <v>TOTAL DE ESTA PÁGINA</v>
      </c>
      <c r="G562" s="494"/>
      <c r="H562" s="495"/>
      <c r="I562" s="348" t="str">
        <f t="shared" ref="I562:Q562" si="590">IF(SUM(I551:I561)=0," ",SUM(I551:I561))</f>
        <v xml:space="preserve"> </v>
      </c>
      <c r="J562" s="349" t="str">
        <f t="shared" si="590"/>
        <v xml:space="preserve"> </v>
      </c>
      <c r="K562" s="350" t="str">
        <f t="shared" si="590"/>
        <v xml:space="preserve"> </v>
      </c>
      <c r="L562" s="351" t="str">
        <f t="shared" si="590"/>
        <v xml:space="preserve"> </v>
      </c>
      <c r="M562" s="350" t="str">
        <f t="shared" si="590"/>
        <v xml:space="preserve"> </v>
      </c>
      <c r="N562" s="351" t="str">
        <f t="shared" si="590"/>
        <v xml:space="preserve"> </v>
      </c>
      <c r="O562" s="350" t="str">
        <f t="shared" si="590"/>
        <v xml:space="preserve"> </v>
      </c>
      <c r="P562" s="351" t="str">
        <f t="shared" si="590"/>
        <v xml:space="preserve"> </v>
      </c>
      <c r="Q562" s="352" t="str">
        <f t="shared" si="590"/>
        <v xml:space="preserve"> </v>
      </c>
      <c r="R562" s="353"/>
      <c r="S562" s="349" t="str">
        <f t="shared" ref="S562:AB562" si="591">IF(SUM(S551:S561)=0," ",SUM(S551:S561))</f>
        <v xml:space="preserve"> </v>
      </c>
      <c r="T562" s="350" t="str">
        <f t="shared" si="591"/>
        <v xml:space="preserve"> </v>
      </c>
      <c r="U562" s="350" t="str">
        <f t="shared" si="591"/>
        <v xml:space="preserve"> </v>
      </c>
      <c r="V562" s="350" t="str">
        <f t="shared" si="591"/>
        <v xml:space="preserve"> </v>
      </c>
      <c r="W562" s="351" t="str">
        <f t="shared" si="591"/>
        <v xml:space="preserve"> </v>
      </c>
      <c r="X562" s="350" t="str">
        <f t="shared" si="591"/>
        <v xml:space="preserve"> </v>
      </c>
      <c r="Y562" s="351" t="str">
        <f t="shared" si="591"/>
        <v xml:space="preserve"> </v>
      </c>
      <c r="Z562" s="350" t="str">
        <f t="shared" si="591"/>
        <v xml:space="preserve"> </v>
      </c>
      <c r="AA562" s="351" t="str">
        <f t="shared" si="591"/>
        <v xml:space="preserve"> </v>
      </c>
      <c r="AB562" s="352" t="str">
        <f t="shared" si="591"/>
        <v xml:space="preserve"> </v>
      </c>
      <c r="AC562" s="354" t="str">
        <f>IF(SUM(AC551:AC560)=0," ",SUM(AC551:AC560))</f>
        <v xml:space="preserve"> </v>
      </c>
      <c r="AD562" s="355" t="str">
        <f>IF(SUM(AD551:AD560)=0," ",SUM(AD551:AD560))</f>
        <v xml:space="preserve"> </v>
      </c>
      <c r="AE562" s="355" t="str">
        <f>IF(SUM(AE551:AE560)=0," ",SUM(AE551:AE560))</f>
        <v xml:space="preserve"> </v>
      </c>
      <c r="AF562" s="356" t="str">
        <f>IF(SUM(AF551:AF560)=0," ",SUM(AF551:AF560))</f>
        <v xml:space="preserve"> </v>
      </c>
      <c r="AG562" s="357" t="str">
        <f>IF(SUM(AG551:AG560)=0," ",SUM(AG551:AG560))</f>
        <v xml:space="preserve"> </v>
      </c>
      <c r="AH562" s="482" t="str">
        <f>AH548</f>
        <v>Certifico que todos los datos en esta
bitácora son fidedignos</v>
      </c>
      <c r="AI562" s="483"/>
      <c r="AJ562" s="483"/>
      <c r="AK562" s="484"/>
      <c r="AL562" s="131"/>
      <c r="AM562" s="131"/>
      <c r="AN562" s="131"/>
      <c r="AT562" s="122" t="e">
        <f t="shared" si="586"/>
        <v>#N/A</v>
      </c>
      <c r="AU562" s="125" t="e">
        <f t="shared" si="587"/>
        <v>#N/A</v>
      </c>
      <c r="AV562" s="126" t="str">
        <f t="shared" ca="1" si="543"/>
        <v/>
      </c>
      <c r="AW562" s="122" t="e">
        <f t="shared" ca="1" si="544"/>
        <v>#N/A</v>
      </c>
      <c r="AX562" s="127" t="e">
        <f t="shared" ca="1" si="545"/>
        <v>#N/A</v>
      </c>
      <c r="AY562" s="100" t="e">
        <f t="shared" si="588"/>
        <v>#N/A</v>
      </c>
      <c r="AZ562" s="127" t="e">
        <f t="shared" si="589"/>
        <v>#N/A</v>
      </c>
      <c r="BA562" s="88"/>
      <c r="BC562" s="129"/>
    </row>
    <row r="563" spans="1:68" ht="26.25" customHeight="1" x14ac:dyDescent="0.2">
      <c r="A563" s="499"/>
      <c r="B563" s="503"/>
      <c r="C563" s="503"/>
      <c r="D563" s="503"/>
      <c r="E563" s="504"/>
      <c r="F563" s="496" t="str">
        <f>F549</f>
        <v>TOTAL PÁGINA ANTERIOR</v>
      </c>
      <c r="G563" s="497"/>
      <c r="H563" s="498"/>
      <c r="I563" s="358">
        <f>I550</f>
        <v>6.25</v>
      </c>
      <c r="J563" s="359">
        <f t="shared" ref="J563:Q563" si="592">J550</f>
        <v>6.25</v>
      </c>
      <c r="K563" s="360" t="str">
        <f t="shared" si="592"/>
        <v xml:space="preserve"> </v>
      </c>
      <c r="L563" s="361" t="str">
        <f t="shared" si="592"/>
        <v xml:space="preserve"> </v>
      </c>
      <c r="M563" s="360" t="str">
        <f t="shared" si="592"/>
        <v xml:space="preserve"> </v>
      </c>
      <c r="N563" s="361" t="str">
        <f t="shared" si="592"/>
        <v xml:space="preserve"> </v>
      </c>
      <c r="O563" s="360" t="str">
        <f t="shared" si="592"/>
        <v xml:space="preserve"> </v>
      </c>
      <c r="P563" s="361" t="str">
        <f t="shared" si="592"/>
        <v xml:space="preserve"> </v>
      </c>
      <c r="Q563" s="362" t="str">
        <f t="shared" si="592"/>
        <v xml:space="preserve"> </v>
      </c>
      <c r="R563" s="363"/>
      <c r="S563" s="359" t="str">
        <f t="shared" ref="S563:AG563" si="593">S550</f>
        <v xml:space="preserve"> </v>
      </c>
      <c r="T563" s="360">
        <f t="shared" si="593"/>
        <v>8.75</v>
      </c>
      <c r="U563" s="360">
        <f t="shared" si="593"/>
        <v>10</v>
      </c>
      <c r="V563" s="360">
        <f t="shared" si="593"/>
        <v>2.5</v>
      </c>
      <c r="W563" s="361" t="str">
        <f t="shared" si="593"/>
        <v xml:space="preserve"> </v>
      </c>
      <c r="X563" s="360" t="str">
        <f t="shared" si="593"/>
        <v xml:space="preserve"> </v>
      </c>
      <c r="Y563" s="361">
        <f t="shared" si="593"/>
        <v>2.5</v>
      </c>
      <c r="Z563" s="360" t="str">
        <f t="shared" si="593"/>
        <v xml:space="preserve"> </v>
      </c>
      <c r="AA563" s="361">
        <f t="shared" si="593"/>
        <v>3.75</v>
      </c>
      <c r="AB563" s="362" t="str">
        <f t="shared" si="593"/>
        <v xml:space="preserve"> </v>
      </c>
      <c r="AC563" s="364">
        <f t="shared" si="593"/>
        <v>9</v>
      </c>
      <c r="AD563" s="365" t="str">
        <f t="shared" si="593"/>
        <v xml:space="preserve"> </v>
      </c>
      <c r="AE563" s="365">
        <f t="shared" si="593"/>
        <v>9</v>
      </c>
      <c r="AF563" s="366" t="str">
        <f t="shared" si="593"/>
        <v xml:space="preserve"> </v>
      </c>
      <c r="AG563" s="367">
        <f t="shared" si="593"/>
        <v>11</v>
      </c>
      <c r="AH563" s="487"/>
      <c r="AI563" s="488"/>
      <c r="AJ563" s="488"/>
      <c r="AK563" s="489"/>
      <c r="AL563" s="131"/>
      <c r="AM563" s="131"/>
      <c r="AN563" s="131"/>
      <c r="AT563" s="122" t="e">
        <f t="shared" si="586"/>
        <v>#N/A</v>
      </c>
      <c r="AU563" s="125" t="e">
        <f t="shared" si="587"/>
        <v>#N/A</v>
      </c>
      <c r="AV563" s="126" t="str">
        <f t="shared" ca="1" si="543"/>
        <v/>
      </c>
      <c r="AW563" s="122" t="e">
        <f t="shared" ca="1" si="544"/>
        <v>#N/A</v>
      </c>
      <c r="AX563" s="127" t="e">
        <f t="shared" ca="1" si="545"/>
        <v>#N/A</v>
      </c>
      <c r="AY563" s="100" t="e">
        <f t="shared" si="588"/>
        <v>#N/A</v>
      </c>
      <c r="AZ563" s="127" t="e">
        <f t="shared" si="589"/>
        <v>#N/A</v>
      </c>
      <c r="BA563" s="88"/>
      <c r="BC563" s="129"/>
    </row>
    <row r="564" spans="1:68" ht="26.25" customHeight="1" thickBot="1" x14ac:dyDescent="0.25">
      <c r="A564" s="500"/>
      <c r="B564" s="505" t="str">
        <f>B550</f>
        <v>Entidad que certifica Hrs. de vuelo
TIMBRE Y FIRMA</v>
      </c>
      <c r="C564" s="505"/>
      <c r="D564" s="505"/>
      <c r="E564" s="506"/>
      <c r="F564" s="490" t="str">
        <f>F550</f>
        <v>TOTAL A LA FECHA</v>
      </c>
      <c r="G564" s="491"/>
      <c r="H564" s="492"/>
      <c r="I564" s="31">
        <f t="shared" ref="I564:Q564" si="594">IF(SUM(I562:I563)=0," ",SUM(I562:I563))</f>
        <v>6.25</v>
      </c>
      <c r="J564" s="27">
        <f t="shared" si="594"/>
        <v>6.25</v>
      </c>
      <c r="K564" s="24" t="str">
        <f t="shared" si="594"/>
        <v xml:space="preserve"> </v>
      </c>
      <c r="L564" s="25" t="str">
        <f t="shared" si="594"/>
        <v xml:space="preserve"> </v>
      </c>
      <c r="M564" s="24" t="str">
        <f t="shared" si="594"/>
        <v xml:space="preserve"> </v>
      </c>
      <c r="N564" s="25" t="str">
        <f t="shared" si="594"/>
        <v xml:space="preserve"> </v>
      </c>
      <c r="O564" s="24" t="str">
        <f t="shared" si="594"/>
        <v xml:space="preserve"> </v>
      </c>
      <c r="P564" s="25" t="str">
        <f t="shared" si="594"/>
        <v xml:space="preserve"> </v>
      </c>
      <c r="Q564" s="26" t="str">
        <f t="shared" si="594"/>
        <v xml:space="preserve"> </v>
      </c>
      <c r="R564" s="321"/>
      <c r="S564" s="27" t="str">
        <f t="shared" ref="S564:AG564" si="595">IF(SUM(S562:S563)=0," ",SUM(S562:S563))</f>
        <v xml:space="preserve"> </v>
      </c>
      <c r="T564" s="24">
        <f t="shared" si="595"/>
        <v>8.75</v>
      </c>
      <c r="U564" s="24">
        <f t="shared" si="595"/>
        <v>10</v>
      </c>
      <c r="V564" s="24">
        <f t="shared" si="595"/>
        <v>2.5</v>
      </c>
      <c r="W564" s="25" t="str">
        <f t="shared" si="595"/>
        <v xml:space="preserve"> </v>
      </c>
      <c r="X564" s="24" t="str">
        <f t="shared" si="595"/>
        <v xml:space="preserve"> </v>
      </c>
      <c r="Y564" s="25">
        <f t="shared" si="595"/>
        <v>2.5</v>
      </c>
      <c r="Z564" s="24" t="str">
        <f t="shared" si="595"/>
        <v xml:space="preserve"> </v>
      </c>
      <c r="AA564" s="25">
        <f t="shared" si="595"/>
        <v>3.75</v>
      </c>
      <c r="AB564" s="26" t="str">
        <f t="shared" si="595"/>
        <v xml:space="preserve"> </v>
      </c>
      <c r="AC564" s="323">
        <f t="shared" si="595"/>
        <v>9</v>
      </c>
      <c r="AD564" s="28" t="str">
        <f t="shared" si="595"/>
        <v xml:space="preserve"> </v>
      </c>
      <c r="AE564" s="28">
        <f t="shared" si="595"/>
        <v>9</v>
      </c>
      <c r="AF564" s="30" t="str">
        <f t="shared" si="595"/>
        <v xml:space="preserve"> </v>
      </c>
      <c r="AG564" s="32">
        <f t="shared" si="595"/>
        <v>11</v>
      </c>
      <c r="AH564" s="485" t="str">
        <f>AH550</f>
        <v>_____________________________
FIRMA PILOTO</v>
      </c>
      <c r="AI564" s="486"/>
      <c r="AJ564" s="486"/>
      <c r="AK564" s="181">
        <f>A562</f>
        <v>40</v>
      </c>
      <c r="AL564" s="132"/>
      <c r="AM564" s="132"/>
      <c r="AN564" s="132"/>
      <c r="AT564" s="122" t="e">
        <f t="shared" si="586"/>
        <v>#N/A</v>
      </c>
      <c r="AU564" s="125" t="e">
        <f t="shared" si="587"/>
        <v>#N/A</v>
      </c>
      <c r="AV564" s="126" t="str">
        <f t="shared" ca="1" si="543"/>
        <v/>
      </c>
      <c r="AW564" s="122" t="e">
        <f t="shared" ca="1" si="544"/>
        <v>#N/A</v>
      </c>
      <c r="AX564" s="127" t="e">
        <f t="shared" ca="1" si="545"/>
        <v>#N/A</v>
      </c>
      <c r="AY564" s="100" t="e">
        <f t="shared" si="588"/>
        <v>#N/A</v>
      </c>
      <c r="AZ564" s="127" t="e">
        <f t="shared" si="589"/>
        <v>#N/A</v>
      </c>
      <c r="BA564" s="88"/>
      <c r="BC564" s="129"/>
    </row>
    <row r="565" spans="1:68" s="49" customFormat="1" ht="27.75" customHeight="1" x14ac:dyDescent="0.2">
      <c r="A565" s="29">
        <f>A560+1</f>
        <v>401</v>
      </c>
      <c r="B565" s="39"/>
      <c r="C565" s="40"/>
      <c r="D565" s="41"/>
      <c r="E565" s="42"/>
      <c r="F565" s="43"/>
      <c r="G565" s="44"/>
      <c r="H565" s="45"/>
      <c r="I565" s="310"/>
      <c r="J565" s="306"/>
      <c r="K565" s="307"/>
      <c r="L565" s="308"/>
      <c r="M565" s="307"/>
      <c r="N565" s="308"/>
      <c r="O565" s="307"/>
      <c r="P565" s="308"/>
      <c r="Q565" s="167"/>
      <c r="R565" s="314"/>
      <c r="S565" s="46"/>
      <c r="T565" s="47"/>
      <c r="U565" s="47"/>
      <c r="V565" s="48"/>
      <c r="W565" s="325"/>
      <c r="X565" s="307"/>
      <c r="Y565" s="308"/>
      <c r="Z565" s="307"/>
      <c r="AA565" s="308"/>
      <c r="AB565" s="167"/>
      <c r="AC565" s="311"/>
      <c r="AD565" s="312"/>
      <c r="AE565" s="312"/>
      <c r="AF565" s="313"/>
      <c r="AG565" s="317"/>
      <c r="AH565" s="167"/>
      <c r="AI565" s="478"/>
      <c r="AJ565" s="478"/>
      <c r="AK565" s="479"/>
      <c r="AL565" s="102"/>
      <c r="AM565" s="124" t="str">
        <f t="shared" ref="AM565:AM574" si="596">IF(B565=0," ",TEXT(B565,"MMM"))</f>
        <v xml:space="preserve"> </v>
      </c>
      <c r="AN565" s="97" t="str">
        <f t="shared" ref="AN565:AN574" si="597">IF(B565=0," ",YEAR(B565))</f>
        <v xml:space="preserve"> </v>
      </c>
      <c r="AO565" s="125"/>
      <c r="AP565" s="125"/>
      <c r="AQ565" s="125"/>
      <c r="AR565" s="125"/>
      <c r="AS565" s="125"/>
      <c r="AT565" s="122" t="e">
        <f t="shared" ref="AT565:AT574" si="598">IF(ISBLANK($B789),NA(),$B789)</f>
        <v>#N/A</v>
      </c>
      <c r="AU565" s="125" t="e">
        <f t="shared" ref="AU565:AU574" si="599">IF(ISBLANK($I789),NA(),$I789)</f>
        <v>#N/A</v>
      </c>
      <c r="AV565" s="126" t="str">
        <f t="shared" ca="1" si="543"/>
        <v/>
      </c>
      <c r="AW565" s="122" t="e">
        <f t="shared" ca="1" si="544"/>
        <v>#N/A</v>
      </c>
      <c r="AX565" s="127" t="e">
        <f t="shared" ca="1" si="545"/>
        <v>#N/A</v>
      </c>
      <c r="AY565" s="100" t="e">
        <f>IF(S789=0,NA(),S789)</f>
        <v>#N/A</v>
      </c>
      <c r="AZ565" s="127" t="e">
        <f t="shared" ref="AZ565:AZ574" si="600">IF(V789=0,NA(),V789)</f>
        <v>#N/A</v>
      </c>
      <c r="BA565" s="88"/>
      <c r="BB565" s="125"/>
      <c r="BC565" s="129"/>
      <c r="BD565" s="125"/>
      <c r="BE565" s="125"/>
      <c r="BF565" s="125"/>
      <c r="BG565" s="125"/>
      <c r="BH565" s="125"/>
      <c r="BI565" s="125"/>
      <c r="BJ565" s="125"/>
      <c r="BK565" s="125"/>
      <c r="BL565" s="90"/>
      <c r="BM565" s="90"/>
      <c r="BN565" s="90"/>
      <c r="BO565" s="90"/>
      <c r="BP565" s="90"/>
    </row>
    <row r="566" spans="1:68" s="49" customFormat="1" ht="27.75" customHeight="1" x14ac:dyDescent="0.2">
      <c r="A566" s="22">
        <f>A565+1</f>
        <v>402</v>
      </c>
      <c r="B566" s="50"/>
      <c r="C566" s="51"/>
      <c r="D566" s="52"/>
      <c r="E566" s="53"/>
      <c r="F566" s="54"/>
      <c r="G566" s="55"/>
      <c r="H566" s="56"/>
      <c r="I566" s="304"/>
      <c r="J566" s="57"/>
      <c r="K566" s="58"/>
      <c r="L566" s="59"/>
      <c r="M566" s="58"/>
      <c r="N566" s="59"/>
      <c r="O566" s="58"/>
      <c r="P566" s="59"/>
      <c r="Q566" s="60"/>
      <c r="R566" s="315"/>
      <c r="S566" s="57"/>
      <c r="T566" s="58"/>
      <c r="U566" s="58"/>
      <c r="V566" s="60"/>
      <c r="W566" s="326"/>
      <c r="X566" s="58"/>
      <c r="Y566" s="59"/>
      <c r="Z566" s="58"/>
      <c r="AA566" s="59"/>
      <c r="AB566" s="60"/>
      <c r="AC566" s="61"/>
      <c r="AD566" s="62"/>
      <c r="AE566" s="62"/>
      <c r="AF566" s="63"/>
      <c r="AG566" s="318"/>
      <c r="AH566" s="60"/>
      <c r="AI566" s="476"/>
      <c r="AJ566" s="476"/>
      <c r="AK566" s="477"/>
      <c r="AL566" s="102"/>
      <c r="AM566" s="124" t="str">
        <f t="shared" si="596"/>
        <v xml:space="preserve"> </v>
      </c>
      <c r="AN566" s="97" t="str">
        <f t="shared" si="597"/>
        <v xml:space="preserve"> </v>
      </c>
      <c r="AO566" s="125"/>
      <c r="AP566" s="125"/>
      <c r="AQ566" s="125"/>
      <c r="AR566" s="125"/>
      <c r="AS566" s="125"/>
      <c r="AT566" s="122" t="e">
        <f t="shared" si="598"/>
        <v>#N/A</v>
      </c>
      <c r="AU566" s="125" t="e">
        <f t="shared" si="599"/>
        <v>#N/A</v>
      </c>
      <c r="AV566" s="126" t="str">
        <f t="shared" ca="1" si="543"/>
        <v/>
      </c>
      <c r="AW566" s="122" t="e">
        <f t="shared" ca="1" si="544"/>
        <v>#N/A</v>
      </c>
      <c r="AX566" s="127" t="e">
        <f t="shared" ca="1" si="545"/>
        <v>#N/A</v>
      </c>
      <c r="AY566" s="100" t="e">
        <f t="shared" ref="AY566:AY574" si="601">IF(S790=0,NA(),S790)</f>
        <v>#N/A</v>
      </c>
      <c r="AZ566" s="127" t="e">
        <f t="shared" si="600"/>
        <v>#N/A</v>
      </c>
      <c r="BA566" s="88"/>
      <c r="BB566" s="125"/>
      <c r="BC566" s="129"/>
      <c r="BD566" s="125"/>
      <c r="BE566" s="125"/>
      <c r="BF566" s="125"/>
      <c r="BG566" s="125"/>
      <c r="BH566" s="125"/>
      <c r="BI566" s="125"/>
      <c r="BJ566" s="125"/>
      <c r="BK566" s="125"/>
      <c r="BL566" s="90"/>
      <c r="BM566" s="90"/>
      <c r="BN566" s="90"/>
      <c r="BO566" s="90"/>
      <c r="BP566" s="90"/>
    </row>
    <row r="567" spans="1:68" s="49" customFormat="1" ht="27.75" customHeight="1" x14ac:dyDescent="0.2">
      <c r="A567" s="22">
        <f t="shared" ref="A567:A574" si="602">A566+1</f>
        <v>403</v>
      </c>
      <c r="B567" s="50"/>
      <c r="C567" s="51"/>
      <c r="D567" s="52"/>
      <c r="E567" s="53"/>
      <c r="F567" s="54"/>
      <c r="G567" s="55"/>
      <c r="H567" s="56"/>
      <c r="I567" s="304"/>
      <c r="J567" s="57"/>
      <c r="K567" s="58"/>
      <c r="L567" s="59"/>
      <c r="M567" s="58"/>
      <c r="N567" s="59"/>
      <c r="O567" s="58"/>
      <c r="P567" s="59"/>
      <c r="Q567" s="60"/>
      <c r="R567" s="315"/>
      <c r="S567" s="57"/>
      <c r="T567" s="58"/>
      <c r="U567" s="58"/>
      <c r="V567" s="60"/>
      <c r="W567" s="326"/>
      <c r="X567" s="58"/>
      <c r="Y567" s="59"/>
      <c r="Z567" s="58"/>
      <c r="AA567" s="59"/>
      <c r="AB567" s="60"/>
      <c r="AC567" s="61"/>
      <c r="AD567" s="62"/>
      <c r="AE567" s="62"/>
      <c r="AF567" s="63"/>
      <c r="AG567" s="318"/>
      <c r="AH567" s="60"/>
      <c r="AI567" s="476"/>
      <c r="AJ567" s="476"/>
      <c r="AK567" s="477"/>
      <c r="AL567" s="102"/>
      <c r="AM567" s="124" t="str">
        <f t="shared" si="596"/>
        <v xml:space="preserve"> </v>
      </c>
      <c r="AN567" s="97" t="str">
        <f t="shared" si="597"/>
        <v xml:space="preserve"> </v>
      </c>
      <c r="AO567" s="125"/>
      <c r="AP567" s="125"/>
      <c r="AQ567" s="125"/>
      <c r="AR567" s="125"/>
      <c r="AS567" s="125"/>
      <c r="AT567" s="122" t="e">
        <f t="shared" si="598"/>
        <v>#N/A</v>
      </c>
      <c r="AU567" s="125" t="e">
        <f t="shared" si="599"/>
        <v>#N/A</v>
      </c>
      <c r="AV567" s="126" t="str">
        <f t="shared" ca="1" si="543"/>
        <v/>
      </c>
      <c r="AW567" s="122" t="e">
        <f t="shared" ca="1" si="544"/>
        <v>#N/A</v>
      </c>
      <c r="AX567" s="127" t="e">
        <f t="shared" ca="1" si="545"/>
        <v>#N/A</v>
      </c>
      <c r="AY567" s="100" t="e">
        <f t="shared" si="601"/>
        <v>#N/A</v>
      </c>
      <c r="AZ567" s="127" t="e">
        <f t="shared" si="600"/>
        <v>#N/A</v>
      </c>
      <c r="BA567" s="88"/>
      <c r="BB567" s="125"/>
      <c r="BC567" s="129"/>
      <c r="BD567" s="125"/>
      <c r="BE567" s="125"/>
      <c r="BF567" s="125"/>
      <c r="BG567" s="125"/>
      <c r="BH567" s="125"/>
      <c r="BI567" s="125"/>
      <c r="BJ567" s="125"/>
      <c r="BK567" s="125"/>
      <c r="BL567" s="90"/>
      <c r="BM567" s="90"/>
      <c r="BN567" s="90"/>
      <c r="BO567" s="90"/>
      <c r="BP567" s="90"/>
    </row>
    <row r="568" spans="1:68" s="49" customFormat="1" ht="27.75" customHeight="1" x14ac:dyDescent="0.2">
      <c r="A568" s="22">
        <f t="shared" si="602"/>
        <v>404</v>
      </c>
      <c r="B568" s="50"/>
      <c r="C568" s="51"/>
      <c r="D568" s="52"/>
      <c r="E568" s="53"/>
      <c r="F568" s="54"/>
      <c r="G568" s="55"/>
      <c r="H568" s="56"/>
      <c r="I568" s="304"/>
      <c r="J568" s="57"/>
      <c r="K568" s="58"/>
      <c r="L568" s="59"/>
      <c r="M568" s="58"/>
      <c r="N568" s="59"/>
      <c r="O568" s="58"/>
      <c r="P568" s="59"/>
      <c r="Q568" s="60"/>
      <c r="R568" s="315"/>
      <c r="S568" s="57"/>
      <c r="T568" s="58"/>
      <c r="U568" s="58"/>
      <c r="V568" s="60"/>
      <c r="W568" s="326"/>
      <c r="X568" s="58"/>
      <c r="Y568" s="59"/>
      <c r="Z568" s="58"/>
      <c r="AA568" s="59"/>
      <c r="AB568" s="60"/>
      <c r="AC568" s="61"/>
      <c r="AD568" s="62"/>
      <c r="AE568" s="62"/>
      <c r="AF568" s="63"/>
      <c r="AG568" s="318"/>
      <c r="AH568" s="60"/>
      <c r="AI568" s="476"/>
      <c r="AJ568" s="476"/>
      <c r="AK568" s="477"/>
      <c r="AL568" s="102"/>
      <c r="AM568" s="124" t="str">
        <f t="shared" si="596"/>
        <v xml:space="preserve"> </v>
      </c>
      <c r="AN568" s="97" t="str">
        <f t="shared" si="597"/>
        <v xml:space="preserve"> </v>
      </c>
      <c r="AO568" s="125"/>
      <c r="AP568" s="125"/>
      <c r="AQ568" s="125"/>
      <c r="AR568" s="125"/>
      <c r="AS568" s="125"/>
      <c r="AT568" s="122" t="e">
        <f t="shared" si="598"/>
        <v>#N/A</v>
      </c>
      <c r="AU568" s="125" t="e">
        <f t="shared" si="599"/>
        <v>#N/A</v>
      </c>
      <c r="AV568" s="126" t="str">
        <f t="shared" ca="1" si="543"/>
        <v/>
      </c>
      <c r="AW568" s="122" t="e">
        <f t="shared" ca="1" si="544"/>
        <v>#N/A</v>
      </c>
      <c r="AX568" s="127" t="e">
        <f t="shared" ca="1" si="545"/>
        <v>#N/A</v>
      </c>
      <c r="AY568" s="100" t="e">
        <f t="shared" si="601"/>
        <v>#N/A</v>
      </c>
      <c r="AZ568" s="127" t="e">
        <f t="shared" si="600"/>
        <v>#N/A</v>
      </c>
      <c r="BA568" s="88"/>
      <c r="BB568" s="125"/>
      <c r="BC568" s="129"/>
      <c r="BD568" s="125"/>
      <c r="BE568" s="125"/>
      <c r="BF568" s="125"/>
      <c r="BG568" s="125"/>
      <c r="BH568" s="125"/>
      <c r="BI568" s="125"/>
      <c r="BJ568" s="125"/>
      <c r="BK568" s="125"/>
      <c r="BL568" s="90"/>
      <c r="BM568" s="90"/>
      <c r="BN568" s="90"/>
      <c r="BO568" s="90"/>
      <c r="BP568" s="90"/>
    </row>
    <row r="569" spans="1:68" s="49" customFormat="1" ht="27.75" customHeight="1" x14ac:dyDescent="0.2">
      <c r="A569" s="22">
        <f t="shared" si="602"/>
        <v>405</v>
      </c>
      <c r="B569" s="50"/>
      <c r="C569" s="51"/>
      <c r="D569" s="52"/>
      <c r="E569" s="53"/>
      <c r="F569" s="54"/>
      <c r="G569" s="55"/>
      <c r="H569" s="56"/>
      <c r="I569" s="304"/>
      <c r="J569" s="57"/>
      <c r="K569" s="58"/>
      <c r="L569" s="59"/>
      <c r="M569" s="58"/>
      <c r="N569" s="59"/>
      <c r="O569" s="58"/>
      <c r="P569" s="59"/>
      <c r="Q569" s="60"/>
      <c r="R569" s="315"/>
      <c r="S569" s="57"/>
      <c r="T569" s="58"/>
      <c r="U569" s="58"/>
      <c r="V569" s="60"/>
      <c r="W569" s="326"/>
      <c r="X569" s="58"/>
      <c r="Y569" s="59"/>
      <c r="Z569" s="58"/>
      <c r="AA569" s="59"/>
      <c r="AB569" s="60"/>
      <c r="AC569" s="61"/>
      <c r="AD569" s="62"/>
      <c r="AE569" s="62"/>
      <c r="AF569" s="63"/>
      <c r="AG569" s="318"/>
      <c r="AH569" s="60"/>
      <c r="AI569" s="476"/>
      <c r="AJ569" s="476"/>
      <c r="AK569" s="477"/>
      <c r="AL569" s="102"/>
      <c r="AM569" s="124" t="str">
        <f t="shared" si="596"/>
        <v xml:space="preserve"> </v>
      </c>
      <c r="AN569" s="97" t="str">
        <f t="shared" si="597"/>
        <v xml:space="preserve"> </v>
      </c>
      <c r="AO569" s="125"/>
      <c r="AP569" s="125"/>
      <c r="AQ569" s="125"/>
      <c r="AR569" s="125"/>
      <c r="AS569" s="125"/>
      <c r="AT569" s="122" t="e">
        <f t="shared" si="598"/>
        <v>#N/A</v>
      </c>
      <c r="AU569" s="125" t="e">
        <f t="shared" si="599"/>
        <v>#N/A</v>
      </c>
      <c r="AV569" s="126" t="str">
        <f t="shared" ca="1" si="543"/>
        <v/>
      </c>
      <c r="AW569" s="122" t="e">
        <f t="shared" ca="1" si="544"/>
        <v>#N/A</v>
      </c>
      <c r="AX569" s="127" t="e">
        <f t="shared" ca="1" si="545"/>
        <v>#N/A</v>
      </c>
      <c r="AY569" s="100" t="e">
        <f t="shared" si="601"/>
        <v>#N/A</v>
      </c>
      <c r="AZ569" s="127" t="e">
        <f t="shared" si="600"/>
        <v>#N/A</v>
      </c>
      <c r="BA569" s="88"/>
      <c r="BB569" s="125"/>
      <c r="BC569" s="129"/>
      <c r="BD569" s="125"/>
      <c r="BE569" s="125"/>
      <c r="BF569" s="125"/>
      <c r="BG569" s="125"/>
      <c r="BH569" s="125"/>
      <c r="BI569" s="125"/>
      <c r="BJ569" s="125"/>
      <c r="BK569" s="125"/>
      <c r="BL569" s="90"/>
      <c r="BM569" s="90"/>
      <c r="BN569" s="90"/>
      <c r="BO569" s="90"/>
      <c r="BP569" s="90"/>
    </row>
    <row r="570" spans="1:68" s="49" customFormat="1" ht="27.75" customHeight="1" x14ac:dyDescent="0.2">
      <c r="A570" s="22">
        <f t="shared" si="602"/>
        <v>406</v>
      </c>
      <c r="B570" s="50"/>
      <c r="C570" s="51"/>
      <c r="D570" s="52"/>
      <c r="E570" s="53"/>
      <c r="F570" s="54"/>
      <c r="G570" s="55"/>
      <c r="H570" s="56"/>
      <c r="I570" s="304"/>
      <c r="J570" s="57"/>
      <c r="K570" s="58"/>
      <c r="L570" s="59"/>
      <c r="M570" s="58"/>
      <c r="N570" s="59"/>
      <c r="O570" s="58"/>
      <c r="P570" s="59"/>
      <c r="Q570" s="60"/>
      <c r="R570" s="315"/>
      <c r="S570" s="57"/>
      <c r="T570" s="58"/>
      <c r="U570" s="58"/>
      <c r="V570" s="60"/>
      <c r="W570" s="326"/>
      <c r="X570" s="58"/>
      <c r="Y570" s="59"/>
      <c r="Z570" s="58"/>
      <c r="AA570" s="59"/>
      <c r="AB570" s="60"/>
      <c r="AC570" s="61"/>
      <c r="AD570" s="62"/>
      <c r="AE570" s="62"/>
      <c r="AF570" s="63"/>
      <c r="AG570" s="318"/>
      <c r="AH570" s="60"/>
      <c r="AI570" s="476"/>
      <c r="AJ570" s="476"/>
      <c r="AK570" s="477"/>
      <c r="AL570" s="102"/>
      <c r="AM570" s="124" t="str">
        <f t="shared" si="596"/>
        <v xml:space="preserve"> </v>
      </c>
      <c r="AN570" s="97" t="str">
        <f t="shared" si="597"/>
        <v xml:space="preserve"> </v>
      </c>
      <c r="AO570" s="125"/>
      <c r="AP570" s="125"/>
      <c r="AQ570" s="125"/>
      <c r="AR570" s="125"/>
      <c r="AS570" s="125"/>
      <c r="AT570" s="122" t="e">
        <f t="shared" si="598"/>
        <v>#N/A</v>
      </c>
      <c r="AU570" s="125" t="e">
        <f t="shared" si="599"/>
        <v>#N/A</v>
      </c>
      <c r="AV570" s="126" t="str">
        <f t="shared" ca="1" si="543"/>
        <v/>
      </c>
      <c r="AW570" s="122" t="e">
        <f t="shared" ca="1" si="544"/>
        <v>#N/A</v>
      </c>
      <c r="AX570" s="127" t="e">
        <f t="shared" ca="1" si="545"/>
        <v>#N/A</v>
      </c>
      <c r="AY570" s="100" t="e">
        <f t="shared" si="601"/>
        <v>#N/A</v>
      </c>
      <c r="AZ570" s="127" t="e">
        <f t="shared" si="600"/>
        <v>#N/A</v>
      </c>
      <c r="BA570" s="88"/>
      <c r="BB570" s="125"/>
      <c r="BC570" s="129"/>
      <c r="BD570" s="125"/>
      <c r="BE570" s="125"/>
      <c r="BF570" s="125"/>
      <c r="BG570" s="125"/>
      <c r="BH570" s="125"/>
      <c r="BI570" s="125"/>
      <c r="BJ570" s="125"/>
      <c r="BK570" s="125"/>
      <c r="BL570" s="90"/>
      <c r="BM570" s="90"/>
      <c r="BN570" s="90"/>
      <c r="BO570" s="90"/>
      <c r="BP570" s="90"/>
    </row>
    <row r="571" spans="1:68" s="49" customFormat="1" ht="27.75" customHeight="1" x14ac:dyDescent="0.2">
      <c r="A571" s="22">
        <f>A570+1</f>
        <v>407</v>
      </c>
      <c r="B571" s="50"/>
      <c r="C571" s="51"/>
      <c r="D571" s="52"/>
      <c r="E571" s="53"/>
      <c r="F571" s="54"/>
      <c r="G571" s="55"/>
      <c r="H571" s="56"/>
      <c r="I571" s="304"/>
      <c r="J571" s="57"/>
      <c r="K571" s="58"/>
      <c r="L571" s="59"/>
      <c r="M571" s="58"/>
      <c r="N571" s="59"/>
      <c r="O571" s="58"/>
      <c r="P571" s="59"/>
      <c r="Q571" s="60"/>
      <c r="R571" s="315"/>
      <c r="S571" s="57"/>
      <c r="T571" s="58"/>
      <c r="U571" s="58"/>
      <c r="V571" s="60"/>
      <c r="W571" s="326"/>
      <c r="X571" s="58"/>
      <c r="Y571" s="59"/>
      <c r="Z571" s="58"/>
      <c r="AA571" s="59"/>
      <c r="AB571" s="60"/>
      <c r="AC571" s="61"/>
      <c r="AD571" s="62"/>
      <c r="AE571" s="62"/>
      <c r="AF571" s="63"/>
      <c r="AG571" s="318"/>
      <c r="AH571" s="60"/>
      <c r="AI571" s="476"/>
      <c r="AJ571" s="476"/>
      <c r="AK571" s="477"/>
      <c r="AL571" s="102"/>
      <c r="AM571" s="124" t="str">
        <f t="shared" si="596"/>
        <v xml:space="preserve"> </v>
      </c>
      <c r="AN571" s="97" t="str">
        <f t="shared" si="597"/>
        <v xml:space="preserve"> </v>
      </c>
      <c r="AO571" s="125"/>
      <c r="AP571" s="125"/>
      <c r="AQ571" s="125"/>
      <c r="AR571" s="125"/>
      <c r="AS571" s="125"/>
      <c r="AT571" s="122" t="e">
        <f t="shared" si="598"/>
        <v>#N/A</v>
      </c>
      <c r="AU571" s="125" t="e">
        <f t="shared" si="599"/>
        <v>#N/A</v>
      </c>
      <c r="AV571" s="126" t="str">
        <f t="shared" ca="1" si="543"/>
        <v/>
      </c>
      <c r="AW571" s="122" t="e">
        <f t="shared" ca="1" si="544"/>
        <v>#N/A</v>
      </c>
      <c r="AX571" s="127" t="e">
        <f t="shared" ca="1" si="545"/>
        <v>#N/A</v>
      </c>
      <c r="AY571" s="100" t="e">
        <f t="shared" si="601"/>
        <v>#N/A</v>
      </c>
      <c r="AZ571" s="127" t="e">
        <f t="shared" si="600"/>
        <v>#N/A</v>
      </c>
      <c r="BA571" s="88"/>
      <c r="BB571" s="125"/>
      <c r="BC571" s="129"/>
      <c r="BD571" s="125"/>
      <c r="BE571" s="125"/>
      <c r="BF571" s="125"/>
      <c r="BG571" s="125"/>
      <c r="BH571" s="125"/>
      <c r="BI571" s="125"/>
      <c r="BJ571" s="125"/>
      <c r="BK571" s="125"/>
      <c r="BL571" s="90"/>
      <c r="BM571" s="90"/>
      <c r="BN571" s="90"/>
      <c r="BO571" s="90"/>
      <c r="BP571" s="90"/>
    </row>
    <row r="572" spans="1:68" s="49" customFormat="1" ht="27.75" customHeight="1" x14ac:dyDescent="0.2">
      <c r="A572" s="22">
        <f t="shared" si="602"/>
        <v>408</v>
      </c>
      <c r="B572" s="50"/>
      <c r="C572" s="51"/>
      <c r="D572" s="52"/>
      <c r="E572" s="53"/>
      <c r="F572" s="54"/>
      <c r="G572" s="55"/>
      <c r="H572" s="56"/>
      <c r="I572" s="304"/>
      <c r="J572" s="57"/>
      <c r="K572" s="58"/>
      <c r="L572" s="59"/>
      <c r="M572" s="58"/>
      <c r="N572" s="59"/>
      <c r="O572" s="58"/>
      <c r="P572" s="59"/>
      <c r="Q572" s="60"/>
      <c r="R572" s="315"/>
      <c r="S572" s="57"/>
      <c r="T572" s="58"/>
      <c r="U572" s="58"/>
      <c r="V572" s="60"/>
      <c r="W572" s="326"/>
      <c r="X572" s="58"/>
      <c r="Y572" s="59"/>
      <c r="Z572" s="58"/>
      <c r="AA572" s="59"/>
      <c r="AB572" s="60"/>
      <c r="AC572" s="61"/>
      <c r="AD572" s="62"/>
      <c r="AE572" s="62"/>
      <c r="AF572" s="63"/>
      <c r="AG572" s="318"/>
      <c r="AH572" s="60"/>
      <c r="AI572" s="476"/>
      <c r="AJ572" s="476"/>
      <c r="AK572" s="477"/>
      <c r="AL572" s="102"/>
      <c r="AM572" s="124" t="str">
        <f t="shared" si="596"/>
        <v xml:space="preserve"> </v>
      </c>
      <c r="AN572" s="97" t="str">
        <f t="shared" si="597"/>
        <v xml:space="preserve"> </v>
      </c>
      <c r="AO572" s="125"/>
      <c r="AP572" s="125"/>
      <c r="AQ572" s="125"/>
      <c r="AR572" s="125"/>
      <c r="AS572" s="125"/>
      <c r="AT572" s="122" t="e">
        <f t="shared" si="598"/>
        <v>#N/A</v>
      </c>
      <c r="AU572" s="125" t="e">
        <f t="shared" si="599"/>
        <v>#N/A</v>
      </c>
      <c r="AV572" s="126" t="str">
        <f t="shared" ca="1" si="543"/>
        <v/>
      </c>
      <c r="AW572" s="122" t="e">
        <f t="shared" ca="1" si="544"/>
        <v>#N/A</v>
      </c>
      <c r="AX572" s="127" t="e">
        <f t="shared" ca="1" si="545"/>
        <v>#N/A</v>
      </c>
      <c r="AY572" s="100" t="e">
        <f t="shared" si="601"/>
        <v>#N/A</v>
      </c>
      <c r="AZ572" s="127" t="e">
        <f t="shared" si="600"/>
        <v>#N/A</v>
      </c>
      <c r="BA572" s="88"/>
      <c r="BB572" s="125"/>
      <c r="BC572" s="129"/>
      <c r="BD572" s="125"/>
      <c r="BE572" s="125"/>
      <c r="BF572" s="125"/>
      <c r="BG572" s="125"/>
      <c r="BH572" s="125"/>
      <c r="BI572" s="125"/>
      <c r="BJ572" s="125"/>
      <c r="BK572" s="125"/>
      <c r="BL572" s="90"/>
      <c r="BM572" s="90"/>
      <c r="BN572" s="90"/>
      <c r="BO572" s="90"/>
      <c r="BP572" s="90"/>
    </row>
    <row r="573" spans="1:68" s="49" customFormat="1" ht="27.75" customHeight="1" x14ac:dyDescent="0.2">
      <c r="A573" s="22">
        <f t="shared" si="602"/>
        <v>409</v>
      </c>
      <c r="B573" s="50"/>
      <c r="C573" s="51"/>
      <c r="D573" s="52"/>
      <c r="E573" s="53"/>
      <c r="F573" s="54"/>
      <c r="G573" s="55"/>
      <c r="H573" s="56"/>
      <c r="I573" s="304"/>
      <c r="J573" s="57"/>
      <c r="K573" s="58"/>
      <c r="L573" s="59"/>
      <c r="M573" s="58"/>
      <c r="N573" s="59"/>
      <c r="O573" s="58"/>
      <c r="P573" s="59"/>
      <c r="Q573" s="60"/>
      <c r="R573" s="315"/>
      <c r="S573" s="57"/>
      <c r="T573" s="58"/>
      <c r="U573" s="58"/>
      <c r="V573" s="60"/>
      <c r="W573" s="326"/>
      <c r="X573" s="58"/>
      <c r="Y573" s="59"/>
      <c r="Z573" s="58"/>
      <c r="AA573" s="59"/>
      <c r="AB573" s="60"/>
      <c r="AC573" s="61"/>
      <c r="AD573" s="62"/>
      <c r="AE573" s="62"/>
      <c r="AF573" s="63"/>
      <c r="AG573" s="318"/>
      <c r="AH573" s="60"/>
      <c r="AI573" s="476"/>
      <c r="AJ573" s="476"/>
      <c r="AK573" s="477"/>
      <c r="AL573" s="102"/>
      <c r="AM573" s="124" t="str">
        <f t="shared" si="596"/>
        <v xml:space="preserve"> </v>
      </c>
      <c r="AN573" s="97" t="str">
        <f t="shared" si="597"/>
        <v xml:space="preserve"> </v>
      </c>
      <c r="AO573" s="125"/>
      <c r="AP573" s="125"/>
      <c r="AQ573" s="125"/>
      <c r="AR573" s="125"/>
      <c r="AS573" s="125"/>
      <c r="AT573" s="122" t="e">
        <f t="shared" si="598"/>
        <v>#N/A</v>
      </c>
      <c r="AU573" s="125" t="e">
        <f t="shared" si="599"/>
        <v>#N/A</v>
      </c>
      <c r="AV573" s="126" t="str">
        <f t="shared" ca="1" si="543"/>
        <v/>
      </c>
      <c r="AW573" s="122" t="e">
        <f t="shared" ca="1" si="544"/>
        <v>#N/A</v>
      </c>
      <c r="AX573" s="127" t="e">
        <f t="shared" ca="1" si="545"/>
        <v>#N/A</v>
      </c>
      <c r="AY573" s="100" t="e">
        <f t="shared" si="601"/>
        <v>#N/A</v>
      </c>
      <c r="AZ573" s="127" t="e">
        <f t="shared" si="600"/>
        <v>#N/A</v>
      </c>
      <c r="BA573" s="125"/>
      <c r="BB573" s="125"/>
      <c r="BC573" s="129"/>
      <c r="BD573" s="125"/>
      <c r="BE573" s="125"/>
      <c r="BF573" s="125"/>
      <c r="BG573" s="125"/>
      <c r="BH573" s="125"/>
      <c r="BI573" s="125"/>
      <c r="BJ573" s="125"/>
      <c r="BK573" s="125"/>
      <c r="BL573" s="90"/>
      <c r="BM573" s="90"/>
      <c r="BN573" s="90"/>
      <c r="BO573" s="90"/>
      <c r="BP573" s="90"/>
    </row>
    <row r="574" spans="1:68" s="49" customFormat="1" ht="27.75" customHeight="1" thickBot="1" x14ac:dyDescent="0.25">
      <c r="A574" s="23">
        <f t="shared" si="602"/>
        <v>410</v>
      </c>
      <c r="B574" s="64"/>
      <c r="C574" s="65"/>
      <c r="D574" s="66"/>
      <c r="E574" s="67"/>
      <c r="F574" s="68"/>
      <c r="G574" s="69"/>
      <c r="H574" s="70"/>
      <c r="I574" s="305"/>
      <c r="J574" s="71"/>
      <c r="K574" s="72"/>
      <c r="L574" s="73"/>
      <c r="M574" s="72"/>
      <c r="N574" s="73"/>
      <c r="O574" s="72"/>
      <c r="P574" s="73"/>
      <c r="Q574" s="74"/>
      <c r="R574" s="316"/>
      <c r="S574" s="71"/>
      <c r="T574" s="72"/>
      <c r="U574" s="72"/>
      <c r="V574" s="74"/>
      <c r="W574" s="327"/>
      <c r="X574" s="72"/>
      <c r="Y574" s="73"/>
      <c r="Z574" s="72"/>
      <c r="AA574" s="73"/>
      <c r="AB574" s="74"/>
      <c r="AC574" s="75"/>
      <c r="AD574" s="76"/>
      <c r="AE574" s="76"/>
      <c r="AF574" s="77"/>
      <c r="AG574" s="319"/>
      <c r="AH574" s="74"/>
      <c r="AI574" s="480"/>
      <c r="AJ574" s="480"/>
      <c r="AK574" s="481"/>
      <c r="AL574" s="102"/>
      <c r="AM574" s="124" t="str">
        <f t="shared" si="596"/>
        <v xml:space="preserve"> </v>
      </c>
      <c r="AN574" s="97" t="str">
        <f t="shared" si="597"/>
        <v xml:space="preserve"> </v>
      </c>
      <c r="AO574" s="125"/>
      <c r="AP574" s="125"/>
      <c r="AQ574" s="125"/>
      <c r="AR574" s="125"/>
      <c r="AS574" s="125"/>
      <c r="AT574" s="122" t="e">
        <f t="shared" si="598"/>
        <v>#N/A</v>
      </c>
      <c r="AU574" s="125" t="e">
        <f t="shared" si="599"/>
        <v>#N/A</v>
      </c>
      <c r="AV574" s="126" t="str">
        <f t="shared" ca="1" si="543"/>
        <v/>
      </c>
      <c r="AW574" s="122" t="e">
        <f t="shared" ca="1" si="544"/>
        <v>#N/A</v>
      </c>
      <c r="AX574" s="127" t="e">
        <f t="shared" ca="1" si="545"/>
        <v>#N/A</v>
      </c>
      <c r="AY574" s="100" t="e">
        <f t="shared" si="601"/>
        <v>#N/A</v>
      </c>
      <c r="AZ574" s="127" t="e">
        <f t="shared" si="600"/>
        <v>#N/A</v>
      </c>
      <c r="BA574" s="125"/>
      <c r="BB574" s="125"/>
      <c r="BC574" s="129"/>
      <c r="BD574" s="125"/>
      <c r="BE574" s="125"/>
      <c r="BF574" s="125"/>
      <c r="BG574" s="125"/>
      <c r="BH574" s="125"/>
      <c r="BI574" s="125"/>
      <c r="BJ574" s="125"/>
      <c r="BK574" s="125"/>
      <c r="BL574" s="90"/>
      <c r="BM574" s="90"/>
      <c r="BN574" s="90"/>
      <c r="BO574" s="90"/>
      <c r="BP574" s="90"/>
    </row>
    <row r="575" spans="1:68" ht="4.5" customHeight="1" thickBot="1" x14ac:dyDescent="0.25">
      <c r="A575" s="89">
        <f>AK578</f>
        <v>41</v>
      </c>
      <c r="B575" s="271"/>
      <c r="C575" s="271"/>
      <c r="D575" s="271"/>
      <c r="E575" s="271"/>
      <c r="F575" s="271"/>
      <c r="G575" s="271"/>
      <c r="H575" s="271"/>
      <c r="I575" s="271"/>
      <c r="J575" s="309"/>
      <c r="K575" s="309"/>
      <c r="L575" s="309"/>
      <c r="M575" s="309"/>
      <c r="N575" s="309"/>
      <c r="O575" s="309"/>
      <c r="P575" s="309"/>
      <c r="Q575" s="309"/>
      <c r="R575" s="309"/>
      <c r="S575" s="324"/>
      <c r="T575" s="324"/>
      <c r="U575" s="324"/>
      <c r="V575" s="324"/>
      <c r="W575" s="324"/>
      <c r="X575" s="324"/>
      <c r="Y575" s="324"/>
      <c r="Z575" s="324"/>
      <c r="AA575" s="324"/>
      <c r="AB575" s="324"/>
      <c r="AC575" s="309"/>
      <c r="AD575" s="272"/>
      <c r="AE575" s="273"/>
      <c r="AF575" s="272"/>
      <c r="AG575" s="274"/>
      <c r="AH575" s="474"/>
      <c r="AI575" s="475"/>
      <c r="AJ575" s="475"/>
      <c r="AK575" s="475"/>
      <c r="AL575" s="33"/>
      <c r="AM575" s="33"/>
      <c r="AN575" s="33"/>
      <c r="AT575" s="122" t="e">
        <f t="shared" ref="AT575:AT584" si="603">IF(ISBLANK($B803),NA(),$B803)</f>
        <v>#N/A</v>
      </c>
      <c r="AU575" s="125" t="e">
        <f t="shared" ref="AU575:AU584" si="604">IF(ISBLANK($I803),NA(),$I803)</f>
        <v>#N/A</v>
      </c>
      <c r="AV575" s="126" t="str">
        <f t="shared" ca="1" si="543"/>
        <v/>
      </c>
      <c r="AW575" s="122" t="e">
        <f t="shared" ca="1" si="544"/>
        <v>#N/A</v>
      </c>
      <c r="AX575" s="127" t="e">
        <f t="shared" ca="1" si="545"/>
        <v>#N/A</v>
      </c>
      <c r="AY575" s="100" t="e">
        <f t="shared" ref="AY575:AY584" si="605">IF(S803=0,NA(),S803)</f>
        <v>#N/A</v>
      </c>
      <c r="AZ575" s="127" t="e">
        <f>IF(V803=0,NA(),V803)</f>
        <v>#N/A</v>
      </c>
      <c r="BC575" s="129"/>
    </row>
    <row r="576" spans="1:68" ht="26.25" customHeight="1" x14ac:dyDescent="0.2">
      <c r="A576" s="180">
        <f>A562+1</f>
        <v>41</v>
      </c>
      <c r="B576" s="501"/>
      <c r="C576" s="501"/>
      <c r="D576" s="501"/>
      <c r="E576" s="502"/>
      <c r="F576" s="493" t="str">
        <f>F562</f>
        <v>TOTAL DE ESTA PÁGINA</v>
      </c>
      <c r="G576" s="494"/>
      <c r="H576" s="495"/>
      <c r="I576" s="348" t="str">
        <f t="shared" ref="I576:Q576" si="606">IF(SUM(I565:I575)=0," ",SUM(I565:I575))</f>
        <v xml:space="preserve"> </v>
      </c>
      <c r="J576" s="349" t="str">
        <f t="shared" si="606"/>
        <v xml:space="preserve"> </v>
      </c>
      <c r="K576" s="350" t="str">
        <f t="shared" si="606"/>
        <v xml:space="preserve"> </v>
      </c>
      <c r="L576" s="351" t="str">
        <f t="shared" si="606"/>
        <v xml:space="preserve"> </v>
      </c>
      <c r="M576" s="350" t="str">
        <f t="shared" si="606"/>
        <v xml:space="preserve"> </v>
      </c>
      <c r="N576" s="351" t="str">
        <f t="shared" si="606"/>
        <v xml:space="preserve"> </v>
      </c>
      <c r="O576" s="350" t="str">
        <f t="shared" si="606"/>
        <v xml:space="preserve"> </v>
      </c>
      <c r="P576" s="351" t="str">
        <f t="shared" si="606"/>
        <v xml:space="preserve"> </v>
      </c>
      <c r="Q576" s="352" t="str">
        <f t="shared" si="606"/>
        <v xml:space="preserve"> </v>
      </c>
      <c r="R576" s="353"/>
      <c r="S576" s="349" t="str">
        <f t="shared" ref="S576:AB576" si="607">IF(SUM(S565:S575)=0," ",SUM(S565:S575))</f>
        <v xml:space="preserve"> </v>
      </c>
      <c r="T576" s="350" t="str">
        <f t="shared" si="607"/>
        <v xml:space="preserve"> </v>
      </c>
      <c r="U576" s="350" t="str">
        <f t="shared" si="607"/>
        <v xml:space="preserve"> </v>
      </c>
      <c r="V576" s="350" t="str">
        <f t="shared" si="607"/>
        <v xml:space="preserve"> </v>
      </c>
      <c r="W576" s="351" t="str">
        <f t="shared" si="607"/>
        <v xml:space="preserve"> </v>
      </c>
      <c r="X576" s="350" t="str">
        <f t="shared" si="607"/>
        <v xml:space="preserve"> </v>
      </c>
      <c r="Y576" s="351" t="str">
        <f t="shared" si="607"/>
        <v xml:space="preserve"> </v>
      </c>
      <c r="Z576" s="350" t="str">
        <f t="shared" si="607"/>
        <v xml:space="preserve"> </v>
      </c>
      <c r="AA576" s="351" t="str">
        <f t="shared" si="607"/>
        <v xml:space="preserve"> </v>
      </c>
      <c r="AB576" s="352" t="str">
        <f t="shared" si="607"/>
        <v xml:space="preserve"> </v>
      </c>
      <c r="AC576" s="354" t="str">
        <f>IF(SUM(AC565:AC574)=0," ",SUM(AC565:AC574))</f>
        <v xml:space="preserve"> </v>
      </c>
      <c r="AD576" s="355" t="str">
        <f>IF(SUM(AD565:AD574)=0," ",SUM(AD565:AD574))</f>
        <v xml:space="preserve"> </v>
      </c>
      <c r="AE576" s="355" t="str">
        <f>IF(SUM(AE565:AE574)=0," ",SUM(AE565:AE574))</f>
        <v xml:space="preserve"> </v>
      </c>
      <c r="AF576" s="356" t="str">
        <f>IF(SUM(AF565:AF574)=0," ",SUM(AF565:AF574))</f>
        <v xml:space="preserve"> </v>
      </c>
      <c r="AG576" s="357" t="str">
        <f>IF(SUM(AG565:AG574)=0," ",SUM(AG565:AG574))</f>
        <v xml:space="preserve"> </v>
      </c>
      <c r="AH576" s="482" t="str">
        <f>AH562</f>
        <v>Certifico que todos los datos en esta
bitácora son fidedignos</v>
      </c>
      <c r="AI576" s="483"/>
      <c r="AJ576" s="483"/>
      <c r="AK576" s="484"/>
      <c r="AL576" s="131"/>
      <c r="AM576" s="131"/>
      <c r="AN576" s="131"/>
      <c r="AT576" s="122" t="e">
        <f t="shared" si="603"/>
        <v>#N/A</v>
      </c>
      <c r="AU576" s="125" t="e">
        <f t="shared" si="604"/>
        <v>#N/A</v>
      </c>
      <c r="AV576" s="126" t="str">
        <f t="shared" ca="1" si="543"/>
        <v/>
      </c>
      <c r="AW576" s="122" t="e">
        <f t="shared" ca="1" si="544"/>
        <v>#N/A</v>
      </c>
      <c r="AX576" s="127" t="e">
        <f t="shared" ca="1" si="545"/>
        <v>#N/A</v>
      </c>
      <c r="AY576" s="100" t="e">
        <f t="shared" si="605"/>
        <v>#N/A</v>
      </c>
      <c r="AZ576" s="127" t="e">
        <f t="shared" ref="AZ576:AZ584" si="608">IF(V804=0,NA(),V804)</f>
        <v>#N/A</v>
      </c>
      <c r="BA576" s="88"/>
      <c r="BC576" s="129"/>
    </row>
    <row r="577" spans="1:68" ht="26.25" customHeight="1" x14ac:dyDescent="0.2">
      <c r="A577" s="499"/>
      <c r="B577" s="503"/>
      <c r="C577" s="503"/>
      <c r="D577" s="503"/>
      <c r="E577" s="504"/>
      <c r="F577" s="496" t="str">
        <f>F563</f>
        <v>TOTAL PÁGINA ANTERIOR</v>
      </c>
      <c r="G577" s="497"/>
      <c r="H577" s="498"/>
      <c r="I577" s="358">
        <f>I564</f>
        <v>6.25</v>
      </c>
      <c r="J577" s="359">
        <f t="shared" ref="J577:Q577" si="609">J564</f>
        <v>6.25</v>
      </c>
      <c r="K577" s="360" t="str">
        <f t="shared" si="609"/>
        <v xml:space="preserve"> </v>
      </c>
      <c r="L577" s="361" t="str">
        <f t="shared" si="609"/>
        <v xml:space="preserve"> </v>
      </c>
      <c r="M577" s="360" t="str">
        <f t="shared" si="609"/>
        <v xml:space="preserve"> </v>
      </c>
      <c r="N577" s="361" t="str">
        <f t="shared" si="609"/>
        <v xml:space="preserve"> </v>
      </c>
      <c r="O577" s="360" t="str">
        <f t="shared" si="609"/>
        <v xml:space="preserve"> </v>
      </c>
      <c r="P577" s="361" t="str">
        <f t="shared" si="609"/>
        <v xml:space="preserve"> </v>
      </c>
      <c r="Q577" s="362" t="str">
        <f t="shared" si="609"/>
        <v xml:space="preserve"> </v>
      </c>
      <c r="R577" s="363"/>
      <c r="S577" s="359" t="str">
        <f t="shared" ref="S577:AG577" si="610">S564</f>
        <v xml:space="preserve"> </v>
      </c>
      <c r="T577" s="360">
        <f t="shared" si="610"/>
        <v>8.75</v>
      </c>
      <c r="U577" s="360">
        <f t="shared" si="610"/>
        <v>10</v>
      </c>
      <c r="V577" s="360">
        <f t="shared" si="610"/>
        <v>2.5</v>
      </c>
      <c r="W577" s="361" t="str">
        <f t="shared" si="610"/>
        <v xml:space="preserve"> </v>
      </c>
      <c r="X577" s="360" t="str">
        <f t="shared" si="610"/>
        <v xml:space="preserve"> </v>
      </c>
      <c r="Y577" s="361">
        <f t="shared" si="610"/>
        <v>2.5</v>
      </c>
      <c r="Z577" s="360" t="str">
        <f t="shared" si="610"/>
        <v xml:space="preserve"> </v>
      </c>
      <c r="AA577" s="361">
        <f t="shared" si="610"/>
        <v>3.75</v>
      </c>
      <c r="AB577" s="362" t="str">
        <f t="shared" si="610"/>
        <v xml:space="preserve"> </v>
      </c>
      <c r="AC577" s="364">
        <f t="shared" si="610"/>
        <v>9</v>
      </c>
      <c r="AD577" s="365" t="str">
        <f t="shared" si="610"/>
        <v xml:space="preserve"> </v>
      </c>
      <c r="AE577" s="365">
        <f t="shared" si="610"/>
        <v>9</v>
      </c>
      <c r="AF577" s="366" t="str">
        <f t="shared" si="610"/>
        <v xml:space="preserve"> </v>
      </c>
      <c r="AG577" s="367">
        <f t="shared" si="610"/>
        <v>11</v>
      </c>
      <c r="AH577" s="487"/>
      <c r="AI577" s="488"/>
      <c r="AJ577" s="488"/>
      <c r="AK577" s="489"/>
      <c r="AL577" s="131"/>
      <c r="AM577" s="131"/>
      <c r="AN577" s="131"/>
      <c r="AT577" s="122" t="e">
        <f t="shared" si="603"/>
        <v>#N/A</v>
      </c>
      <c r="AU577" s="125" t="e">
        <f t="shared" si="604"/>
        <v>#N/A</v>
      </c>
      <c r="AV577" s="126" t="str">
        <f t="shared" ca="1" si="543"/>
        <v/>
      </c>
      <c r="AW577" s="122" t="e">
        <f t="shared" ca="1" si="544"/>
        <v>#N/A</v>
      </c>
      <c r="AX577" s="127" t="e">
        <f t="shared" ca="1" si="545"/>
        <v>#N/A</v>
      </c>
      <c r="AY577" s="100" t="e">
        <f t="shared" si="605"/>
        <v>#N/A</v>
      </c>
      <c r="AZ577" s="127" t="e">
        <f t="shared" si="608"/>
        <v>#N/A</v>
      </c>
      <c r="BA577" s="88"/>
      <c r="BC577" s="129"/>
    </row>
    <row r="578" spans="1:68" ht="26.25" customHeight="1" thickBot="1" x14ac:dyDescent="0.25">
      <c r="A578" s="500"/>
      <c r="B578" s="505" t="str">
        <f>B564</f>
        <v>Entidad que certifica Hrs. de vuelo
TIMBRE Y FIRMA</v>
      </c>
      <c r="C578" s="505"/>
      <c r="D578" s="505"/>
      <c r="E578" s="506"/>
      <c r="F578" s="490" t="str">
        <f>F564</f>
        <v>TOTAL A LA FECHA</v>
      </c>
      <c r="G578" s="491"/>
      <c r="H578" s="492"/>
      <c r="I578" s="31">
        <f t="shared" ref="I578:Q578" si="611">IF(SUM(I576:I577)=0," ",SUM(I576:I577))</f>
        <v>6.25</v>
      </c>
      <c r="J578" s="27">
        <f t="shared" si="611"/>
        <v>6.25</v>
      </c>
      <c r="K578" s="24" t="str">
        <f t="shared" si="611"/>
        <v xml:space="preserve"> </v>
      </c>
      <c r="L578" s="25" t="str">
        <f t="shared" si="611"/>
        <v xml:space="preserve"> </v>
      </c>
      <c r="M578" s="24" t="str">
        <f t="shared" si="611"/>
        <v xml:space="preserve"> </v>
      </c>
      <c r="N578" s="25" t="str">
        <f t="shared" si="611"/>
        <v xml:space="preserve"> </v>
      </c>
      <c r="O578" s="24" t="str">
        <f t="shared" si="611"/>
        <v xml:space="preserve"> </v>
      </c>
      <c r="P578" s="25" t="str">
        <f t="shared" si="611"/>
        <v xml:space="preserve"> </v>
      </c>
      <c r="Q578" s="26" t="str">
        <f t="shared" si="611"/>
        <v xml:space="preserve"> </v>
      </c>
      <c r="R578" s="321"/>
      <c r="S578" s="27" t="str">
        <f t="shared" ref="S578:AG578" si="612">IF(SUM(S576:S577)=0," ",SUM(S576:S577))</f>
        <v xml:space="preserve"> </v>
      </c>
      <c r="T578" s="24">
        <f t="shared" si="612"/>
        <v>8.75</v>
      </c>
      <c r="U578" s="24">
        <f t="shared" si="612"/>
        <v>10</v>
      </c>
      <c r="V578" s="24">
        <f t="shared" si="612"/>
        <v>2.5</v>
      </c>
      <c r="W578" s="25" t="str">
        <f t="shared" si="612"/>
        <v xml:space="preserve"> </v>
      </c>
      <c r="X578" s="24" t="str">
        <f t="shared" si="612"/>
        <v xml:space="preserve"> </v>
      </c>
      <c r="Y578" s="25">
        <f t="shared" si="612"/>
        <v>2.5</v>
      </c>
      <c r="Z578" s="24" t="str">
        <f t="shared" si="612"/>
        <v xml:space="preserve"> </v>
      </c>
      <c r="AA578" s="25">
        <f t="shared" si="612"/>
        <v>3.75</v>
      </c>
      <c r="AB578" s="26" t="str">
        <f t="shared" si="612"/>
        <v xml:space="preserve"> </v>
      </c>
      <c r="AC578" s="323">
        <f t="shared" si="612"/>
        <v>9</v>
      </c>
      <c r="AD578" s="28" t="str">
        <f t="shared" si="612"/>
        <v xml:space="preserve"> </v>
      </c>
      <c r="AE578" s="28">
        <f t="shared" si="612"/>
        <v>9</v>
      </c>
      <c r="AF578" s="30" t="str">
        <f t="shared" si="612"/>
        <v xml:space="preserve"> </v>
      </c>
      <c r="AG578" s="32">
        <f t="shared" si="612"/>
        <v>11</v>
      </c>
      <c r="AH578" s="485" t="str">
        <f>AH564</f>
        <v>_____________________________
FIRMA PILOTO</v>
      </c>
      <c r="AI578" s="486"/>
      <c r="AJ578" s="486"/>
      <c r="AK578" s="181">
        <f>A576</f>
        <v>41</v>
      </c>
      <c r="AL578" s="132"/>
      <c r="AM578" s="132"/>
      <c r="AN578" s="132"/>
      <c r="AT578" s="122" t="e">
        <f t="shared" si="603"/>
        <v>#N/A</v>
      </c>
      <c r="AU578" s="125" t="e">
        <f t="shared" si="604"/>
        <v>#N/A</v>
      </c>
      <c r="AV578" s="126" t="str">
        <f t="shared" ca="1" si="543"/>
        <v/>
      </c>
      <c r="AW578" s="122" t="e">
        <f t="shared" ca="1" si="544"/>
        <v>#N/A</v>
      </c>
      <c r="AX578" s="127" t="e">
        <f t="shared" ca="1" si="545"/>
        <v>#N/A</v>
      </c>
      <c r="AY578" s="100" t="e">
        <f t="shared" si="605"/>
        <v>#N/A</v>
      </c>
      <c r="AZ578" s="127" t="e">
        <f t="shared" si="608"/>
        <v>#N/A</v>
      </c>
      <c r="BA578" s="88"/>
      <c r="BC578" s="129"/>
    </row>
    <row r="579" spans="1:68" s="49" customFormat="1" ht="27.75" customHeight="1" x14ac:dyDescent="0.2">
      <c r="A579" s="29">
        <f>A574+1</f>
        <v>411</v>
      </c>
      <c r="B579" s="39"/>
      <c r="C579" s="40"/>
      <c r="D579" s="41"/>
      <c r="E579" s="42"/>
      <c r="F579" s="43"/>
      <c r="G579" s="44"/>
      <c r="H579" s="45"/>
      <c r="I579" s="310"/>
      <c r="J579" s="306"/>
      <c r="K579" s="307"/>
      <c r="L579" s="308"/>
      <c r="M579" s="307"/>
      <c r="N579" s="308"/>
      <c r="O579" s="307"/>
      <c r="P579" s="308"/>
      <c r="Q579" s="167"/>
      <c r="R579" s="314"/>
      <c r="S579" s="46"/>
      <c r="T579" s="47"/>
      <c r="U579" s="47"/>
      <c r="V579" s="48"/>
      <c r="W579" s="325"/>
      <c r="X579" s="307"/>
      <c r="Y579" s="308"/>
      <c r="Z579" s="307"/>
      <c r="AA579" s="308"/>
      <c r="AB579" s="167"/>
      <c r="AC579" s="311"/>
      <c r="AD579" s="312"/>
      <c r="AE579" s="312"/>
      <c r="AF579" s="313"/>
      <c r="AG579" s="317"/>
      <c r="AH579" s="167"/>
      <c r="AI579" s="478"/>
      <c r="AJ579" s="478"/>
      <c r="AK579" s="479"/>
      <c r="AL579" s="102"/>
      <c r="AM579" s="124" t="str">
        <f t="shared" ref="AM579:AM588" si="613">IF(B579=0," ",TEXT(B579,"MMM"))</f>
        <v xml:space="preserve"> </v>
      </c>
      <c r="AN579" s="97" t="str">
        <f t="shared" ref="AN579:AN588" si="614">IF(B579=0," ",YEAR(B579))</f>
        <v xml:space="preserve"> </v>
      </c>
      <c r="AO579" s="125"/>
      <c r="AP579" s="125"/>
      <c r="AQ579" s="125"/>
      <c r="AR579" s="125"/>
      <c r="AS579" s="125"/>
      <c r="AT579" s="122" t="e">
        <f t="shared" si="603"/>
        <v>#N/A</v>
      </c>
      <c r="AU579" s="125" t="e">
        <f t="shared" si="604"/>
        <v>#N/A</v>
      </c>
      <c r="AV579" s="126" t="str">
        <f t="shared" ca="1" si="543"/>
        <v/>
      </c>
      <c r="AW579" s="122" t="e">
        <f t="shared" ca="1" si="544"/>
        <v>#N/A</v>
      </c>
      <c r="AX579" s="127" t="e">
        <f t="shared" ca="1" si="545"/>
        <v>#N/A</v>
      </c>
      <c r="AY579" s="100" t="e">
        <f t="shared" si="605"/>
        <v>#N/A</v>
      </c>
      <c r="AZ579" s="127" t="e">
        <f t="shared" si="608"/>
        <v>#N/A</v>
      </c>
      <c r="BA579" s="88"/>
      <c r="BB579" s="125"/>
      <c r="BC579" s="129"/>
      <c r="BD579" s="125"/>
      <c r="BE579" s="125"/>
      <c r="BF579" s="125"/>
      <c r="BG579" s="125"/>
      <c r="BH579" s="125"/>
      <c r="BI579" s="125"/>
      <c r="BJ579" s="125"/>
      <c r="BK579" s="125"/>
      <c r="BL579" s="90"/>
      <c r="BM579" s="90"/>
      <c r="BN579" s="90"/>
      <c r="BO579" s="90"/>
      <c r="BP579" s="90"/>
    </row>
    <row r="580" spans="1:68" s="49" customFormat="1" ht="27.75" customHeight="1" x14ac:dyDescent="0.2">
      <c r="A580" s="22">
        <f>A579+1</f>
        <v>412</v>
      </c>
      <c r="B580" s="50"/>
      <c r="C580" s="51"/>
      <c r="D580" s="52"/>
      <c r="E580" s="53"/>
      <c r="F580" s="54"/>
      <c r="G580" s="55"/>
      <c r="H580" s="56"/>
      <c r="I580" s="304"/>
      <c r="J580" s="57"/>
      <c r="K580" s="58"/>
      <c r="L580" s="59"/>
      <c r="M580" s="58"/>
      <c r="N580" s="59"/>
      <c r="O580" s="58"/>
      <c r="P580" s="59"/>
      <c r="Q580" s="60"/>
      <c r="R580" s="315"/>
      <c r="S580" s="57"/>
      <c r="T580" s="58"/>
      <c r="U580" s="58"/>
      <c r="V580" s="60"/>
      <c r="W580" s="326"/>
      <c r="X580" s="58"/>
      <c r="Y580" s="59"/>
      <c r="Z580" s="58"/>
      <c r="AA580" s="59"/>
      <c r="AB580" s="60"/>
      <c r="AC580" s="61"/>
      <c r="AD580" s="62"/>
      <c r="AE580" s="62"/>
      <c r="AF580" s="63"/>
      <c r="AG580" s="318"/>
      <c r="AH580" s="60"/>
      <c r="AI580" s="476"/>
      <c r="AJ580" s="476"/>
      <c r="AK580" s="477"/>
      <c r="AL580" s="102"/>
      <c r="AM580" s="124" t="str">
        <f t="shared" si="613"/>
        <v xml:space="preserve"> </v>
      </c>
      <c r="AN580" s="97" t="str">
        <f t="shared" si="614"/>
        <v xml:space="preserve"> </v>
      </c>
      <c r="AO580" s="125"/>
      <c r="AP580" s="125"/>
      <c r="AQ580" s="125"/>
      <c r="AR580" s="125"/>
      <c r="AS580" s="125"/>
      <c r="AT580" s="122" t="e">
        <f t="shared" si="603"/>
        <v>#N/A</v>
      </c>
      <c r="AU580" s="125" t="e">
        <f t="shared" si="604"/>
        <v>#N/A</v>
      </c>
      <c r="AV580" s="126" t="str">
        <f t="shared" ca="1" si="543"/>
        <v/>
      </c>
      <c r="AW580" s="122" t="e">
        <f t="shared" ca="1" si="544"/>
        <v>#N/A</v>
      </c>
      <c r="AX580" s="127" t="e">
        <f t="shared" ca="1" si="545"/>
        <v>#N/A</v>
      </c>
      <c r="AY580" s="100" t="e">
        <f t="shared" si="605"/>
        <v>#N/A</v>
      </c>
      <c r="AZ580" s="127" t="e">
        <f t="shared" si="608"/>
        <v>#N/A</v>
      </c>
      <c r="BA580" s="88"/>
      <c r="BB580" s="125"/>
      <c r="BC580" s="129"/>
      <c r="BD580" s="125"/>
      <c r="BE580" s="125"/>
      <c r="BF580" s="125"/>
      <c r="BG580" s="125"/>
      <c r="BH580" s="125"/>
      <c r="BI580" s="125"/>
      <c r="BJ580" s="125"/>
      <c r="BK580" s="125"/>
      <c r="BL580" s="90"/>
      <c r="BM580" s="90"/>
      <c r="BN580" s="90"/>
      <c r="BO580" s="90"/>
      <c r="BP580" s="90"/>
    </row>
    <row r="581" spans="1:68" s="49" customFormat="1" ht="27.75" customHeight="1" x14ac:dyDescent="0.2">
      <c r="A581" s="22">
        <f t="shared" ref="A581:A588" si="615">A580+1</f>
        <v>413</v>
      </c>
      <c r="B581" s="50"/>
      <c r="C581" s="51"/>
      <c r="D581" s="52"/>
      <c r="E581" s="53"/>
      <c r="F581" s="54"/>
      <c r="G581" s="55"/>
      <c r="H581" s="56"/>
      <c r="I581" s="304"/>
      <c r="J581" s="57"/>
      <c r="K581" s="58"/>
      <c r="L581" s="59"/>
      <c r="M581" s="58"/>
      <c r="N581" s="59"/>
      <c r="O581" s="58"/>
      <c r="P581" s="59"/>
      <c r="Q581" s="60"/>
      <c r="R581" s="315"/>
      <c r="S581" s="57"/>
      <c r="T581" s="58"/>
      <c r="U581" s="58"/>
      <c r="V581" s="60"/>
      <c r="W581" s="326"/>
      <c r="X581" s="58"/>
      <c r="Y581" s="59"/>
      <c r="Z581" s="58"/>
      <c r="AA581" s="59"/>
      <c r="AB581" s="60"/>
      <c r="AC581" s="61"/>
      <c r="AD581" s="62"/>
      <c r="AE581" s="62"/>
      <c r="AF581" s="63"/>
      <c r="AG581" s="318"/>
      <c r="AH581" s="60"/>
      <c r="AI581" s="476"/>
      <c r="AJ581" s="476"/>
      <c r="AK581" s="477"/>
      <c r="AL581" s="102"/>
      <c r="AM581" s="124" t="str">
        <f t="shared" si="613"/>
        <v xml:space="preserve"> </v>
      </c>
      <c r="AN581" s="97" t="str">
        <f t="shared" si="614"/>
        <v xml:space="preserve"> </v>
      </c>
      <c r="AO581" s="125"/>
      <c r="AP581" s="125"/>
      <c r="AQ581" s="125"/>
      <c r="AR581" s="125"/>
      <c r="AS581" s="125"/>
      <c r="AT581" s="122" t="e">
        <f t="shared" si="603"/>
        <v>#N/A</v>
      </c>
      <c r="AU581" s="125" t="e">
        <f t="shared" si="604"/>
        <v>#N/A</v>
      </c>
      <c r="AV581" s="126" t="str">
        <f t="shared" ref="AV581:AV644" ca="1" si="616">IFERROR($AT$3-AT581,"")</f>
        <v/>
      </c>
      <c r="AW581" s="122" t="e">
        <f t="shared" ref="AW581:AW644" ca="1" si="617">IF(AV581&gt;730,NA(),AT581)</f>
        <v>#N/A</v>
      </c>
      <c r="AX581" s="127" t="e">
        <f t="shared" ref="AX581:AX644" ca="1" si="618">IF(AV581&gt;730,NA(),AU581)</f>
        <v>#N/A</v>
      </c>
      <c r="AY581" s="100" t="e">
        <f t="shared" si="605"/>
        <v>#N/A</v>
      </c>
      <c r="AZ581" s="127" t="e">
        <f t="shared" si="608"/>
        <v>#N/A</v>
      </c>
      <c r="BA581" s="88"/>
      <c r="BB581" s="125"/>
      <c r="BC581" s="129"/>
      <c r="BD581" s="125"/>
      <c r="BE581" s="125"/>
      <c r="BF581" s="125"/>
      <c r="BG581" s="125"/>
      <c r="BH581" s="125"/>
      <c r="BI581" s="125"/>
      <c r="BJ581" s="125"/>
      <c r="BK581" s="125"/>
      <c r="BL581" s="90"/>
      <c r="BM581" s="90"/>
      <c r="BN581" s="90"/>
      <c r="BO581" s="90"/>
      <c r="BP581" s="90"/>
    </row>
    <row r="582" spans="1:68" s="49" customFormat="1" ht="27.75" customHeight="1" x14ac:dyDescent="0.2">
      <c r="A582" s="22">
        <f t="shared" si="615"/>
        <v>414</v>
      </c>
      <c r="B582" s="50"/>
      <c r="C582" s="51"/>
      <c r="D582" s="52"/>
      <c r="E582" s="53"/>
      <c r="F582" s="54"/>
      <c r="G582" s="55"/>
      <c r="H582" s="56"/>
      <c r="I582" s="304"/>
      <c r="J582" s="57"/>
      <c r="K582" s="58"/>
      <c r="L582" s="59"/>
      <c r="M582" s="58"/>
      <c r="N582" s="59"/>
      <c r="O582" s="58"/>
      <c r="P582" s="59"/>
      <c r="Q582" s="60"/>
      <c r="R582" s="315"/>
      <c r="S582" s="57"/>
      <c r="T582" s="58"/>
      <c r="U582" s="58"/>
      <c r="V582" s="60"/>
      <c r="W582" s="326"/>
      <c r="X582" s="58"/>
      <c r="Y582" s="59"/>
      <c r="Z582" s="58"/>
      <c r="AA582" s="59"/>
      <c r="AB582" s="60"/>
      <c r="AC582" s="61"/>
      <c r="AD582" s="62"/>
      <c r="AE582" s="62"/>
      <c r="AF582" s="63"/>
      <c r="AG582" s="318"/>
      <c r="AH582" s="60"/>
      <c r="AI582" s="476"/>
      <c r="AJ582" s="476"/>
      <c r="AK582" s="477"/>
      <c r="AL582" s="102"/>
      <c r="AM582" s="124" t="str">
        <f t="shared" si="613"/>
        <v xml:space="preserve"> </v>
      </c>
      <c r="AN582" s="97" t="str">
        <f t="shared" si="614"/>
        <v xml:space="preserve"> </v>
      </c>
      <c r="AO582" s="125"/>
      <c r="AP582" s="125"/>
      <c r="AQ582" s="125"/>
      <c r="AR582" s="125"/>
      <c r="AS582" s="125"/>
      <c r="AT582" s="122" t="e">
        <f t="shared" si="603"/>
        <v>#N/A</v>
      </c>
      <c r="AU582" s="125" t="e">
        <f t="shared" si="604"/>
        <v>#N/A</v>
      </c>
      <c r="AV582" s="126" t="str">
        <f t="shared" ca="1" si="616"/>
        <v/>
      </c>
      <c r="AW582" s="122" t="e">
        <f t="shared" ca="1" si="617"/>
        <v>#N/A</v>
      </c>
      <c r="AX582" s="127" t="e">
        <f t="shared" ca="1" si="618"/>
        <v>#N/A</v>
      </c>
      <c r="AY582" s="100" t="e">
        <f t="shared" si="605"/>
        <v>#N/A</v>
      </c>
      <c r="AZ582" s="127" t="e">
        <f t="shared" si="608"/>
        <v>#N/A</v>
      </c>
      <c r="BA582" s="88"/>
      <c r="BB582" s="125"/>
      <c r="BC582" s="129"/>
      <c r="BD582" s="125"/>
      <c r="BE582" s="125"/>
      <c r="BF582" s="125"/>
      <c r="BG582" s="125"/>
      <c r="BH582" s="125"/>
      <c r="BI582" s="125"/>
      <c r="BJ582" s="125"/>
      <c r="BK582" s="125"/>
      <c r="BL582" s="90"/>
      <c r="BM582" s="90"/>
      <c r="BN582" s="90"/>
      <c r="BO582" s="90"/>
      <c r="BP582" s="90"/>
    </row>
    <row r="583" spans="1:68" s="49" customFormat="1" ht="27.75" customHeight="1" x14ac:dyDescent="0.2">
      <c r="A583" s="22">
        <f t="shared" si="615"/>
        <v>415</v>
      </c>
      <c r="B583" s="50"/>
      <c r="C583" s="51"/>
      <c r="D583" s="52"/>
      <c r="E583" s="53"/>
      <c r="F583" s="54"/>
      <c r="G583" s="55"/>
      <c r="H583" s="56"/>
      <c r="I583" s="304"/>
      <c r="J583" s="57"/>
      <c r="K583" s="58"/>
      <c r="L583" s="59"/>
      <c r="M583" s="58"/>
      <c r="N583" s="59"/>
      <c r="O583" s="58"/>
      <c r="P583" s="59"/>
      <c r="Q583" s="60"/>
      <c r="R583" s="315"/>
      <c r="S583" s="57"/>
      <c r="T583" s="58"/>
      <c r="U583" s="58"/>
      <c r="V583" s="60"/>
      <c r="W583" s="326"/>
      <c r="X583" s="58"/>
      <c r="Y583" s="59"/>
      <c r="Z583" s="58"/>
      <c r="AA583" s="59"/>
      <c r="AB583" s="60"/>
      <c r="AC583" s="61"/>
      <c r="AD583" s="62"/>
      <c r="AE583" s="62"/>
      <c r="AF583" s="63"/>
      <c r="AG583" s="318"/>
      <c r="AH583" s="60"/>
      <c r="AI583" s="476"/>
      <c r="AJ583" s="476"/>
      <c r="AK583" s="477"/>
      <c r="AL583" s="102"/>
      <c r="AM583" s="124" t="str">
        <f t="shared" si="613"/>
        <v xml:space="preserve"> </v>
      </c>
      <c r="AN583" s="97" t="str">
        <f t="shared" si="614"/>
        <v xml:space="preserve"> </v>
      </c>
      <c r="AO583" s="125"/>
      <c r="AP583" s="125"/>
      <c r="AQ583" s="125"/>
      <c r="AR583" s="125"/>
      <c r="AS583" s="125"/>
      <c r="AT583" s="122" t="e">
        <f t="shared" si="603"/>
        <v>#N/A</v>
      </c>
      <c r="AU583" s="125" t="e">
        <f t="shared" si="604"/>
        <v>#N/A</v>
      </c>
      <c r="AV583" s="126" t="str">
        <f t="shared" ca="1" si="616"/>
        <v/>
      </c>
      <c r="AW583" s="122" t="e">
        <f t="shared" ca="1" si="617"/>
        <v>#N/A</v>
      </c>
      <c r="AX583" s="127" t="e">
        <f t="shared" ca="1" si="618"/>
        <v>#N/A</v>
      </c>
      <c r="AY583" s="100" t="e">
        <f t="shared" si="605"/>
        <v>#N/A</v>
      </c>
      <c r="AZ583" s="127" t="e">
        <f t="shared" si="608"/>
        <v>#N/A</v>
      </c>
      <c r="BA583" s="88"/>
      <c r="BB583" s="125"/>
      <c r="BC583" s="129"/>
      <c r="BD583" s="125"/>
      <c r="BE583" s="125"/>
      <c r="BF583" s="125"/>
      <c r="BG583" s="125"/>
      <c r="BH583" s="125"/>
      <c r="BI583" s="125"/>
      <c r="BJ583" s="125"/>
      <c r="BK583" s="125"/>
      <c r="BL583" s="90"/>
      <c r="BM583" s="90"/>
      <c r="BN583" s="90"/>
      <c r="BO583" s="90"/>
      <c r="BP583" s="90"/>
    </row>
    <row r="584" spans="1:68" s="49" customFormat="1" ht="27.75" customHeight="1" x14ac:dyDescent="0.2">
      <c r="A584" s="22">
        <f t="shared" si="615"/>
        <v>416</v>
      </c>
      <c r="B584" s="50"/>
      <c r="C584" s="51"/>
      <c r="D584" s="52"/>
      <c r="E584" s="53"/>
      <c r="F584" s="54"/>
      <c r="G584" s="55"/>
      <c r="H584" s="56"/>
      <c r="I584" s="304"/>
      <c r="J584" s="57"/>
      <c r="K584" s="58"/>
      <c r="L584" s="59"/>
      <c r="M584" s="58"/>
      <c r="N584" s="59"/>
      <c r="O584" s="58"/>
      <c r="P584" s="59"/>
      <c r="Q584" s="60"/>
      <c r="R584" s="315"/>
      <c r="S584" s="57"/>
      <c r="T584" s="58"/>
      <c r="U584" s="58"/>
      <c r="V584" s="60"/>
      <c r="W584" s="326"/>
      <c r="X584" s="58"/>
      <c r="Y584" s="59"/>
      <c r="Z584" s="58"/>
      <c r="AA584" s="59"/>
      <c r="AB584" s="60"/>
      <c r="AC584" s="61"/>
      <c r="AD584" s="62"/>
      <c r="AE584" s="62"/>
      <c r="AF584" s="63"/>
      <c r="AG584" s="318"/>
      <c r="AH584" s="60"/>
      <c r="AI584" s="476"/>
      <c r="AJ584" s="476"/>
      <c r="AK584" s="477"/>
      <c r="AL584" s="102"/>
      <c r="AM584" s="124" t="str">
        <f t="shared" si="613"/>
        <v xml:space="preserve"> </v>
      </c>
      <c r="AN584" s="97" t="str">
        <f t="shared" si="614"/>
        <v xml:space="preserve"> </v>
      </c>
      <c r="AO584" s="125"/>
      <c r="AP584" s="125"/>
      <c r="AQ584" s="125"/>
      <c r="AR584" s="125"/>
      <c r="AS584" s="125"/>
      <c r="AT584" s="122" t="e">
        <f t="shared" si="603"/>
        <v>#N/A</v>
      </c>
      <c r="AU584" s="125" t="e">
        <f t="shared" si="604"/>
        <v>#N/A</v>
      </c>
      <c r="AV584" s="126" t="str">
        <f t="shared" ca="1" si="616"/>
        <v/>
      </c>
      <c r="AW584" s="122" t="e">
        <f t="shared" ca="1" si="617"/>
        <v>#N/A</v>
      </c>
      <c r="AX584" s="127" t="e">
        <f t="shared" ca="1" si="618"/>
        <v>#N/A</v>
      </c>
      <c r="AY584" s="100" t="e">
        <f t="shared" si="605"/>
        <v>#N/A</v>
      </c>
      <c r="AZ584" s="127" t="e">
        <f t="shared" si="608"/>
        <v>#N/A</v>
      </c>
      <c r="BA584" s="88"/>
      <c r="BB584" s="125"/>
      <c r="BC584" s="129"/>
      <c r="BD584" s="125"/>
      <c r="BE584" s="125"/>
      <c r="BF584" s="125"/>
      <c r="BG584" s="125"/>
      <c r="BH584" s="125"/>
      <c r="BI584" s="125"/>
      <c r="BJ584" s="125"/>
      <c r="BK584" s="125"/>
      <c r="BL584" s="90"/>
      <c r="BM584" s="90"/>
      <c r="BN584" s="90"/>
      <c r="BO584" s="90"/>
      <c r="BP584" s="90"/>
    </row>
    <row r="585" spans="1:68" s="49" customFormat="1" ht="27.75" customHeight="1" x14ac:dyDescent="0.2">
      <c r="A585" s="22">
        <f>A584+1</f>
        <v>417</v>
      </c>
      <c r="B585" s="50"/>
      <c r="C585" s="51"/>
      <c r="D585" s="52"/>
      <c r="E585" s="53"/>
      <c r="F585" s="54"/>
      <c r="G585" s="55"/>
      <c r="H585" s="56"/>
      <c r="I585" s="304"/>
      <c r="J585" s="57"/>
      <c r="K585" s="58"/>
      <c r="L585" s="59"/>
      <c r="M585" s="58"/>
      <c r="N585" s="59"/>
      <c r="O585" s="58"/>
      <c r="P585" s="59"/>
      <c r="Q585" s="60"/>
      <c r="R585" s="315"/>
      <c r="S585" s="57"/>
      <c r="T585" s="58"/>
      <c r="U585" s="58"/>
      <c r="V585" s="60"/>
      <c r="W585" s="326"/>
      <c r="X585" s="58"/>
      <c r="Y585" s="59"/>
      <c r="Z585" s="58"/>
      <c r="AA585" s="59"/>
      <c r="AB585" s="60"/>
      <c r="AC585" s="61"/>
      <c r="AD585" s="62"/>
      <c r="AE585" s="62"/>
      <c r="AF585" s="63"/>
      <c r="AG585" s="318"/>
      <c r="AH585" s="60"/>
      <c r="AI585" s="476"/>
      <c r="AJ585" s="476"/>
      <c r="AK585" s="477"/>
      <c r="AL585" s="102"/>
      <c r="AM585" s="124" t="str">
        <f t="shared" si="613"/>
        <v xml:space="preserve"> </v>
      </c>
      <c r="AN585" s="97" t="str">
        <f t="shared" si="614"/>
        <v xml:space="preserve"> </v>
      </c>
      <c r="AO585" s="125"/>
      <c r="AP585" s="125"/>
      <c r="AQ585" s="125"/>
      <c r="AR585" s="125"/>
      <c r="AS585" s="125"/>
      <c r="AT585" s="122" t="e">
        <f t="shared" ref="AT585:AT594" si="619">IF(ISBLANK($B817),NA(),$B817)</f>
        <v>#N/A</v>
      </c>
      <c r="AU585" s="125" t="e">
        <f t="shared" ref="AU585:AU594" si="620">IF(ISBLANK($I817),NA(),$I817)</f>
        <v>#N/A</v>
      </c>
      <c r="AV585" s="126" t="str">
        <f t="shared" ca="1" si="616"/>
        <v/>
      </c>
      <c r="AW585" s="122" t="e">
        <f t="shared" ca="1" si="617"/>
        <v>#N/A</v>
      </c>
      <c r="AX585" s="127" t="e">
        <f t="shared" ca="1" si="618"/>
        <v>#N/A</v>
      </c>
      <c r="AY585" s="100" t="e">
        <f>IF(S817=0,NA(),S817)</f>
        <v>#N/A</v>
      </c>
      <c r="AZ585" s="127" t="e">
        <f>IF(V817=0,NA(),V817)</f>
        <v>#N/A</v>
      </c>
      <c r="BA585" s="88"/>
      <c r="BB585" s="125"/>
      <c r="BC585" s="129"/>
      <c r="BD585" s="125"/>
      <c r="BE585" s="125"/>
      <c r="BF585" s="125"/>
      <c r="BG585" s="125"/>
      <c r="BH585" s="125"/>
      <c r="BI585" s="125"/>
      <c r="BJ585" s="125"/>
      <c r="BK585" s="125"/>
      <c r="BL585" s="90"/>
      <c r="BM585" s="90"/>
      <c r="BN585" s="90"/>
      <c r="BO585" s="90"/>
      <c r="BP585" s="90"/>
    </row>
    <row r="586" spans="1:68" s="49" customFormat="1" ht="27.75" customHeight="1" x14ac:dyDescent="0.2">
      <c r="A586" s="22">
        <f t="shared" si="615"/>
        <v>418</v>
      </c>
      <c r="B586" s="50"/>
      <c r="C586" s="51"/>
      <c r="D586" s="52"/>
      <c r="E586" s="53"/>
      <c r="F586" s="54"/>
      <c r="G586" s="55"/>
      <c r="H586" s="56"/>
      <c r="I586" s="304"/>
      <c r="J586" s="57"/>
      <c r="K586" s="58"/>
      <c r="L586" s="59"/>
      <c r="M586" s="58"/>
      <c r="N586" s="59"/>
      <c r="O586" s="58"/>
      <c r="P586" s="59"/>
      <c r="Q586" s="60"/>
      <c r="R586" s="315"/>
      <c r="S586" s="57"/>
      <c r="T586" s="58"/>
      <c r="U586" s="58"/>
      <c r="V586" s="60"/>
      <c r="W586" s="326"/>
      <c r="X586" s="58"/>
      <c r="Y586" s="59"/>
      <c r="Z586" s="58"/>
      <c r="AA586" s="59"/>
      <c r="AB586" s="60"/>
      <c r="AC586" s="61"/>
      <c r="AD586" s="62"/>
      <c r="AE586" s="62"/>
      <c r="AF586" s="63"/>
      <c r="AG586" s="318"/>
      <c r="AH586" s="60"/>
      <c r="AI586" s="476"/>
      <c r="AJ586" s="476"/>
      <c r="AK586" s="477"/>
      <c r="AL586" s="102"/>
      <c r="AM586" s="124" t="str">
        <f t="shared" si="613"/>
        <v xml:space="preserve"> </v>
      </c>
      <c r="AN586" s="97" t="str">
        <f t="shared" si="614"/>
        <v xml:space="preserve"> </v>
      </c>
      <c r="AO586" s="125"/>
      <c r="AP586" s="125"/>
      <c r="AQ586" s="125"/>
      <c r="AR586" s="125"/>
      <c r="AS586" s="125"/>
      <c r="AT586" s="122" t="e">
        <f t="shared" si="619"/>
        <v>#N/A</v>
      </c>
      <c r="AU586" s="125" t="e">
        <f t="shared" si="620"/>
        <v>#N/A</v>
      </c>
      <c r="AV586" s="126" t="str">
        <f t="shared" ca="1" si="616"/>
        <v/>
      </c>
      <c r="AW586" s="122" t="e">
        <f t="shared" ca="1" si="617"/>
        <v>#N/A</v>
      </c>
      <c r="AX586" s="127" t="e">
        <f t="shared" ca="1" si="618"/>
        <v>#N/A</v>
      </c>
      <c r="AY586" s="100" t="e">
        <f t="shared" ref="AY586:AY594" si="621">IF(S818=0,NA(),S818)</f>
        <v>#N/A</v>
      </c>
      <c r="AZ586" s="127" t="e">
        <f t="shared" ref="AZ586:AZ594" si="622">IF(V818=0,NA(),V818)</f>
        <v>#N/A</v>
      </c>
      <c r="BA586" s="88"/>
      <c r="BB586" s="125"/>
      <c r="BC586" s="129"/>
      <c r="BD586" s="125"/>
      <c r="BE586" s="125"/>
      <c r="BF586" s="125"/>
      <c r="BG586" s="125"/>
      <c r="BH586" s="125"/>
      <c r="BI586" s="125"/>
      <c r="BJ586" s="125"/>
      <c r="BK586" s="125"/>
      <c r="BL586" s="90"/>
      <c r="BM586" s="90"/>
      <c r="BN586" s="90"/>
      <c r="BO586" s="90"/>
      <c r="BP586" s="90"/>
    </row>
    <row r="587" spans="1:68" s="49" customFormat="1" ht="27.75" customHeight="1" x14ac:dyDescent="0.2">
      <c r="A587" s="22">
        <f t="shared" si="615"/>
        <v>419</v>
      </c>
      <c r="B587" s="50"/>
      <c r="C587" s="51"/>
      <c r="D587" s="52"/>
      <c r="E587" s="53"/>
      <c r="F587" s="54"/>
      <c r="G587" s="55"/>
      <c r="H587" s="56"/>
      <c r="I587" s="304"/>
      <c r="J587" s="57"/>
      <c r="K587" s="58"/>
      <c r="L587" s="59"/>
      <c r="M587" s="58"/>
      <c r="N587" s="59"/>
      <c r="O587" s="58"/>
      <c r="P587" s="59"/>
      <c r="Q587" s="60"/>
      <c r="R587" s="315"/>
      <c r="S587" s="57"/>
      <c r="T587" s="58"/>
      <c r="U587" s="58"/>
      <c r="V587" s="60"/>
      <c r="W587" s="326"/>
      <c r="X587" s="58"/>
      <c r="Y587" s="59"/>
      <c r="Z587" s="58"/>
      <c r="AA587" s="59"/>
      <c r="AB587" s="60"/>
      <c r="AC587" s="61"/>
      <c r="AD587" s="62"/>
      <c r="AE587" s="62"/>
      <c r="AF587" s="63"/>
      <c r="AG587" s="318"/>
      <c r="AH587" s="60"/>
      <c r="AI587" s="476"/>
      <c r="AJ587" s="476"/>
      <c r="AK587" s="477"/>
      <c r="AL587" s="102"/>
      <c r="AM587" s="124" t="str">
        <f t="shared" si="613"/>
        <v xml:space="preserve"> </v>
      </c>
      <c r="AN587" s="97" t="str">
        <f t="shared" si="614"/>
        <v xml:space="preserve"> </v>
      </c>
      <c r="AO587" s="125"/>
      <c r="AP587" s="125"/>
      <c r="AQ587" s="125"/>
      <c r="AR587" s="125"/>
      <c r="AS587" s="125"/>
      <c r="AT587" s="122" t="e">
        <f t="shared" si="619"/>
        <v>#N/A</v>
      </c>
      <c r="AU587" s="125" t="e">
        <f t="shared" si="620"/>
        <v>#N/A</v>
      </c>
      <c r="AV587" s="126" t="str">
        <f t="shared" ca="1" si="616"/>
        <v/>
      </c>
      <c r="AW587" s="122" t="e">
        <f t="shared" ca="1" si="617"/>
        <v>#N/A</v>
      </c>
      <c r="AX587" s="127" t="e">
        <f t="shared" ca="1" si="618"/>
        <v>#N/A</v>
      </c>
      <c r="AY587" s="100" t="e">
        <f t="shared" si="621"/>
        <v>#N/A</v>
      </c>
      <c r="AZ587" s="127" t="e">
        <f t="shared" si="622"/>
        <v>#N/A</v>
      </c>
      <c r="BA587" s="125"/>
      <c r="BB587" s="125"/>
      <c r="BC587" s="129"/>
      <c r="BD587" s="125"/>
      <c r="BE587" s="125"/>
      <c r="BF587" s="125"/>
      <c r="BG587" s="125"/>
      <c r="BH587" s="125"/>
      <c r="BI587" s="125"/>
      <c r="BJ587" s="125"/>
      <c r="BK587" s="125"/>
      <c r="BL587" s="90"/>
      <c r="BM587" s="90"/>
      <c r="BN587" s="90"/>
      <c r="BO587" s="90"/>
      <c r="BP587" s="90"/>
    </row>
    <row r="588" spans="1:68" s="49" customFormat="1" ht="27.75" customHeight="1" thickBot="1" x14ac:dyDescent="0.25">
      <c r="A588" s="23">
        <f t="shared" si="615"/>
        <v>420</v>
      </c>
      <c r="B588" s="64"/>
      <c r="C588" s="65"/>
      <c r="D588" s="66"/>
      <c r="E588" s="67"/>
      <c r="F588" s="68"/>
      <c r="G588" s="69"/>
      <c r="H588" s="70"/>
      <c r="I588" s="305"/>
      <c r="J588" s="71"/>
      <c r="K588" s="72"/>
      <c r="L588" s="73"/>
      <c r="M588" s="72"/>
      <c r="N588" s="73"/>
      <c r="O588" s="72"/>
      <c r="P588" s="73"/>
      <c r="Q588" s="74"/>
      <c r="R588" s="316"/>
      <c r="S588" s="71"/>
      <c r="T588" s="72"/>
      <c r="U588" s="72"/>
      <c r="V588" s="74"/>
      <c r="W588" s="327"/>
      <c r="X588" s="72"/>
      <c r="Y588" s="73"/>
      <c r="Z588" s="72"/>
      <c r="AA588" s="73"/>
      <c r="AB588" s="74"/>
      <c r="AC588" s="75"/>
      <c r="AD588" s="76"/>
      <c r="AE588" s="76"/>
      <c r="AF588" s="77"/>
      <c r="AG588" s="319"/>
      <c r="AH588" s="74"/>
      <c r="AI588" s="480"/>
      <c r="AJ588" s="480"/>
      <c r="AK588" s="481"/>
      <c r="AL588" s="102"/>
      <c r="AM588" s="124" t="str">
        <f t="shared" si="613"/>
        <v xml:space="preserve"> </v>
      </c>
      <c r="AN588" s="97" t="str">
        <f t="shared" si="614"/>
        <v xml:space="preserve"> </v>
      </c>
      <c r="AO588" s="125"/>
      <c r="AP588" s="125"/>
      <c r="AQ588" s="125"/>
      <c r="AR588" s="125"/>
      <c r="AS588" s="125"/>
      <c r="AT588" s="122" t="e">
        <f t="shared" si="619"/>
        <v>#N/A</v>
      </c>
      <c r="AU588" s="125" t="e">
        <f t="shared" si="620"/>
        <v>#N/A</v>
      </c>
      <c r="AV588" s="126" t="str">
        <f t="shared" ca="1" si="616"/>
        <v/>
      </c>
      <c r="AW588" s="122" t="e">
        <f t="shared" ca="1" si="617"/>
        <v>#N/A</v>
      </c>
      <c r="AX588" s="127" t="e">
        <f t="shared" ca="1" si="618"/>
        <v>#N/A</v>
      </c>
      <c r="AY588" s="100" t="e">
        <f t="shared" si="621"/>
        <v>#N/A</v>
      </c>
      <c r="AZ588" s="127" t="e">
        <f t="shared" si="622"/>
        <v>#N/A</v>
      </c>
      <c r="BA588" s="125"/>
      <c r="BB588" s="125"/>
      <c r="BC588" s="129"/>
      <c r="BD588" s="125"/>
      <c r="BE588" s="125"/>
      <c r="BF588" s="125"/>
      <c r="BG588" s="125"/>
      <c r="BH588" s="125"/>
      <c r="BI588" s="125"/>
      <c r="BJ588" s="125"/>
      <c r="BK588" s="125"/>
      <c r="BL588" s="90"/>
      <c r="BM588" s="90"/>
      <c r="BN588" s="90"/>
      <c r="BO588" s="90"/>
      <c r="BP588" s="90"/>
    </row>
    <row r="589" spans="1:68" ht="4.5" customHeight="1" thickBot="1" x14ac:dyDescent="0.25">
      <c r="A589" s="89">
        <f>AK592</f>
        <v>42</v>
      </c>
      <c r="B589" s="271"/>
      <c r="C589" s="271"/>
      <c r="D589" s="271"/>
      <c r="E589" s="271"/>
      <c r="F589" s="271"/>
      <c r="G589" s="271"/>
      <c r="H589" s="271"/>
      <c r="I589" s="271"/>
      <c r="J589" s="309"/>
      <c r="K589" s="309"/>
      <c r="L589" s="309"/>
      <c r="M589" s="309"/>
      <c r="N589" s="309"/>
      <c r="O589" s="309"/>
      <c r="P589" s="309"/>
      <c r="Q589" s="309"/>
      <c r="R589" s="309"/>
      <c r="S589" s="324"/>
      <c r="T589" s="324"/>
      <c r="U589" s="324"/>
      <c r="V589" s="324"/>
      <c r="W589" s="324"/>
      <c r="X589" s="324"/>
      <c r="Y589" s="324"/>
      <c r="Z589" s="324"/>
      <c r="AA589" s="324"/>
      <c r="AB589" s="324"/>
      <c r="AC589" s="309"/>
      <c r="AD589" s="272"/>
      <c r="AE589" s="273"/>
      <c r="AF589" s="272"/>
      <c r="AG589" s="274"/>
      <c r="AH589" s="474"/>
      <c r="AI589" s="475"/>
      <c r="AJ589" s="475"/>
      <c r="AK589" s="475"/>
      <c r="AL589" s="33"/>
      <c r="AM589" s="33"/>
      <c r="AN589" s="33"/>
      <c r="AT589" s="122" t="e">
        <f t="shared" si="619"/>
        <v>#N/A</v>
      </c>
      <c r="AU589" s="125" t="e">
        <f t="shared" si="620"/>
        <v>#N/A</v>
      </c>
      <c r="AV589" s="126" t="str">
        <f t="shared" ca="1" si="616"/>
        <v/>
      </c>
      <c r="AW589" s="122" t="e">
        <f t="shared" ca="1" si="617"/>
        <v>#N/A</v>
      </c>
      <c r="AX589" s="127" t="e">
        <f t="shared" ca="1" si="618"/>
        <v>#N/A</v>
      </c>
      <c r="AY589" s="100" t="e">
        <f t="shared" si="621"/>
        <v>#N/A</v>
      </c>
      <c r="AZ589" s="127" t="e">
        <f t="shared" si="622"/>
        <v>#N/A</v>
      </c>
      <c r="BC589" s="129"/>
    </row>
    <row r="590" spans="1:68" ht="26.25" customHeight="1" x14ac:dyDescent="0.2">
      <c r="A590" s="180">
        <f>A576+1</f>
        <v>42</v>
      </c>
      <c r="B590" s="501"/>
      <c r="C590" s="501"/>
      <c r="D590" s="501"/>
      <c r="E590" s="502"/>
      <c r="F590" s="493" t="str">
        <f>F576</f>
        <v>TOTAL DE ESTA PÁGINA</v>
      </c>
      <c r="G590" s="494"/>
      <c r="H590" s="495"/>
      <c r="I590" s="348" t="str">
        <f t="shared" ref="I590:Q590" si="623">IF(SUM(I579:I589)=0," ",SUM(I579:I589))</f>
        <v xml:space="preserve"> </v>
      </c>
      <c r="J590" s="349" t="str">
        <f t="shared" si="623"/>
        <v xml:space="preserve"> </v>
      </c>
      <c r="K590" s="350" t="str">
        <f t="shared" si="623"/>
        <v xml:space="preserve"> </v>
      </c>
      <c r="L590" s="351" t="str">
        <f t="shared" si="623"/>
        <v xml:space="preserve"> </v>
      </c>
      <c r="M590" s="350" t="str">
        <f t="shared" si="623"/>
        <v xml:space="preserve"> </v>
      </c>
      <c r="N590" s="351" t="str">
        <f t="shared" si="623"/>
        <v xml:space="preserve"> </v>
      </c>
      <c r="O590" s="350" t="str">
        <f t="shared" si="623"/>
        <v xml:space="preserve"> </v>
      </c>
      <c r="P590" s="351" t="str">
        <f t="shared" si="623"/>
        <v xml:space="preserve"> </v>
      </c>
      <c r="Q590" s="352" t="str">
        <f t="shared" si="623"/>
        <v xml:space="preserve"> </v>
      </c>
      <c r="R590" s="353"/>
      <c r="S590" s="349" t="str">
        <f t="shared" ref="S590:AB590" si="624">IF(SUM(S579:S589)=0," ",SUM(S579:S589))</f>
        <v xml:space="preserve"> </v>
      </c>
      <c r="T590" s="350" t="str">
        <f t="shared" si="624"/>
        <v xml:space="preserve"> </v>
      </c>
      <c r="U590" s="350" t="str">
        <f t="shared" si="624"/>
        <v xml:space="preserve"> </v>
      </c>
      <c r="V590" s="350" t="str">
        <f t="shared" si="624"/>
        <v xml:space="preserve"> </v>
      </c>
      <c r="W590" s="351" t="str">
        <f t="shared" si="624"/>
        <v xml:space="preserve"> </v>
      </c>
      <c r="X590" s="350" t="str">
        <f t="shared" si="624"/>
        <v xml:space="preserve"> </v>
      </c>
      <c r="Y590" s="351" t="str">
        <f t="shared" si="624"/>
        <v xml:space="preserve"> </v>
      </c>
      <c r="Z590" s="350" t="str">
        <f t="shared" si="624"/>
        <v xml:space="preserve"> </v>
      </c>
      <c r="AA590" s="351" t="str">
        <f t="shared" si="624"/>
        <v xml:space="preserve"> </v>
      </c>
      <c r="AB590" s="352" t="str">
        <f t="shared" si="624"/>
        <v xml:space="preserve"> </v>
      </c>
      <c r="AC590" s="354" t="str">
        <f>IF(SUM(AC579:AC588)=0," ",SUM(AC579:AC588))</f>
        <v xml:space="preserve"> </v>
      </c>
      <c r="AD590" s="355" t="str">
        <f>IF(SUM(AD579:AD588)=0," ",SUM(AD579:AD588))</f>
        <v xml:space="preserve"> </v>
      </c>
      <c r="AE590" s="355" t="str">
        <f>IF(SUM(AE579:AE588)=0," ",SUM(AE579:AE588))</f>
        <v xml:space="preserve"> </v>
      </c>
      <c r="AF590" s="356" t="str">
        <f>IF(SUM(AF579:AF588)=0," ",SUM(AF579:AF588))</f>
        <v xml:space="preserve"> </v>
      </c>
      <c r="AG590" s="357" t="str">
        <f>IF(SUM(AG579:AG588)=0," ",SUM(AG579:AG588))</f>
        <v xml:space="preserve"> </v>
      </c>
      <c r="AH590" s="482" t="str">
        <f>AH576</f>
        <v>Certifico que todos los datos en esta
bitácora son fidedignos</v>
      </c>
      <c r="AI590" s="483"/>
      <c r="AJ590" s="483"/>
      <c r="AK590" s="484"/>
      <c r="AL590" s="131"/>
      <c r="AM590" s="131"/>
      <c r="AN590" s="131"/>
      <c r="AT590" s="122" t="e">
        <f t="shared" si="619"/>
        <v>#N/A</v>
      </c>
      <c r="AU590" s="125" t="e">
        <f t="shared" si="620"/>
        <v>#N/A</v>
      </c>
      <c r="AV590" s="126" t="str">
        <f t="shared" ca="1" si="616"/>
        <v/>
      </c>
      <c r="AW590" s="122" t="e">
        <f t="shared" ca="1" si="617"/>
        <v>#N/A</v>
      </c>
      <c r="AX590" s="127" t="e">
        <f t="shared" ca="1" si="618"/>
        <v>#N/A</v>
      </c>
      <c r="AY590" s="100" t="e">
        <f t="shared" si="621"/>
        <v>#N/A</v>
      </c>
      <c r="AZ590" s="127" t="e">
        <f t="shared" si="622"/>
        <v>#N/A</v>
      </c>
      <c r="BA590" s="88"/>
      <c r="BC590" s="129"/>
    </row>
    <row r="591" spans="1:68" ht="26.25" customHeight="1" x14ac:dyDescent="0.2">
      <c r="A591" s="499"/>
      <c r="B591" s="503"/>
      <c r="C591" s="503"/>
      <c r="D591" s="503"/>
      <c r="E591" s="504"/>
      <c r="F591" s="496" t="str">
        <f>F577</f>
        <v>TOTAL PÁGINA ANTERIOR</v>
      </c>
      <c r="G591" s="497"/>
      <c r="H591" s="498"/>
      <c r="I591" s="358">
        <f>I578</f>
        <v>6.25</v>
      </c>
      <c r="J591" s="359">
        <f t="shared" ref="J591:Q591" si="625">J578</f>
        <v>6.25</v>
      </c>
      <c r="K591" s="360" t="str">
        <f t="shared" si="625"/>
        <v xml:space="preserve"> </v>
      </c>
      <c r="L591" s="361" t="str">
        <f t="shared" si="625"/>
        <v xml:space="preserve"> </v>
      </c>
      <c r="M591" s="360" t="str">
        <f t="shared" si="625"/>
        <v xml:space="preserve"> </v>
      </c>
      <c r="N591" s="361" t="str">
        <f t="shared" si="625"/>
        <v xml:space="preserve"> </v>
      </c>
      <c r="O591" s="360" t="str">
        <f t="shared" si="625"/>
        <v xml:space="preserve"> </v>
      </c>
      <c r="P591" s="361" t="str">
        <f t="shared" si="625"/>
        <v xml:space="preserve"> </v>
      </c>
      <c r="Q591" s="362" t="str">
        <f t="shared" si="625"/>
        <v xml:space="preserve"> </v>
      </c>
      <c r="R591" s="363"/>
      <c r="S591" s="359" t="str">
        <f t="shared" ref="S591:AG591" si="626">S578</f>
        <v xml:space="preserve"> </v>
      </c>
      <c r="T591" s="360">
        <f t="shared" si="626"/>
        <v>8.75</v>
      </c>
      <c r="U591" s="360">
        <f t="shared" si="626"/>
        <v>10</v>
      </c>
      <c r="V591" s="360">
        <f t="shared" si="626"/>
        <v>2.5</v>
      </c>
      <c r="W591" s="361" t="str">
        <f t="shared" si="626"/>
        <v xml:space="preserve"> </v>
      </c>
      <c r="X591" s="360" t="str">
        <f t="shared" si="626"/>
        <v xml:space="preserve"> </v>
      </c>
      <c r="Y591" s="361">
        <f t="shared" si="626"/>
        <v>2.5</v>
      </c>
      <c r="Z591" s="360" t="str">
        <f t="shared" si="626"/>
        <v xml:space="preserve"> </v>
      </c>
      <c r="AA591" s="361">
        <f t="shared" si="626"/>
        <v>3.75</v>
      </c>
      <c r="AB591" s="362" t="str">
        <f t="shared" si="626"/>
        <v xml:space="preserve"> </v>
      </c>
      <c r="AC591" s="364">
        <f t="shared" si="626"/>
        <v>9</v>
      </c>
      <c r="AD591" s="365" t="str">
        <f t="shared" si="626"/>
        <v xml:space="preserve"> </v>
      </c>
      <c r="AE591" s="365">
        <f t="shared" si="626"/>
        <v>9</v>
      </c>
      <c r="AF591" s="366" t="str">
        <f t="shared" si="626"/>
        <v xml:space="preserve"> </v>
      </c>
      <c r="AG591" s="367">
        <f t="shared" si="626"/>
        <v>11</v>
      </c>
      <c r="AH591" s="487"/>
      <c r="AI591" s="488"/>
      <c r="AJ591" s="488"/>
      <c r="AK591" s="489"/>
      <c r="AL591" s="131"/>
      <c r="AM591" s="131"/>
      <c r="AN591" s="131"/>
      <c r="AT591" s="122" t="e">
        <f t="shared" si="619"/>
        <v>#N/A</v>
      </c>
      <c r="AU591" s="125" t="e">
        <f t="shared" si="620"/>
        <v>#N/A</v>
      </c>
      <c r="AV591" s="126" t="str">
        <f t="shared" ca="1" si="616"/>
        <v/>
      </c>
      <c r="AW591" s="122" t="e">
        <f t="shared" ca="1" si="617"/>
        <v>#N/A</v>
      </c>
      <c r="AX591" s="127" t="e">
        <f t="shared" ca="1" si="618"/>
        <v>#N/A</v>
      </c>
      <c r="AY591" s="100" t="e">
        <f t="shared" si="621"/>
        <v>#N/A</v>
      </c>
      <c r="AZ591" s="127" t="e">
        <f t="shared" si="622"/>
        <v>#N/A</v>
      </c>
      <c r="BA591" s="88"/>
      <c r="BC591" s="129"/>
    </row>
    <row r="592" spans="1:68" ht="26.25" customHeight="1" thickBot="1" x14ac:dyDescent="0.25">
      <c r="A592" s="500"/>
      <c r="B592" s="505" t="str">
        <f>B578</f>
        <v>Entidad que certifica Hrs. de vuelo
TIMBRE Y FIRMA</v>
      </c>
      <c r="C592" s="505"/>
      <c r="D592" s="505"/>
      <c r="E592" s="506"/>
      <c r="F592" s="490" t="str">
        <f>F578</f>
        <v>TOTAL A LA FECHA</v>
      </c>
      <c r="G592" s="491"/>
      <c r="H592" s="492"/>
      <c r="I592" s="31">
        <f t="shared" ref="I592:Q592" si="627">IF(SUM(I590:I591)=0," ",SUM(I590:I591))</f>
        <v>6.25</v>
      </c>
      <c r="J592" s="27">
        <f t="shared" si="627"/>
        <v>6.25</v>
      </c>
      <c r="K592" s="24" t="str">
        <f t="shared" si="627"/>
        <v xml:space="preserve"> </v>
      </c>
      <c r="L592" s="25" t="str">
        <f t="shared" si="627"/>
        <v xml:space="preserve"> </v>
      </c>
      <c r="M592" s="24" t="str">
        <f t="shared" si="627"/>
        <v xml:space="preserve"> </v>
      </c>
      <c r="N592" s="25" t="str">
        <f t="shared" si="627"/>
        <v xml:space="preserve"> </v>
      </c>
      <c r="O592" s="24" t="str">
        <f t="shared" si="627"/>
        <v xml:space="preserve"> </v>
      </c>
      <c r="P592" s="25" t="str">
        <f t="shared" si="627"/>
        <v xml:space="preserve"> </v>
      </c>
      <c r="Q592" s="26" t="str">
        <f t="shared" si="627"/>
        <v xml:space="preserve"> </v>
      </c>
      <c r="R592" s="321"/>
      <c r="S592" s="27" t="str">
        <f t="shared" ref="S592:AG592" si="628">IF(SUM(S590:S591)=0," ",SUM(S590:S591))</f>
        <v xml:space="preserve"> </v>
      </c>
      <c r="T592" s="24">
        <f t="shared" si="628"/>
        <v>8.75</v>
      </c>
      <c r="U592" s="24">
        <f t="shared" si="628"/>
        <v>10</v>
      </c>
      <c r="V592" s="24">
        <f t="shared" si="628"/>
        <v>2.5</v>
      </c>
      <c r="W592" s="25" t="str">
        <f t="shared" si="628"/>
        <v xml:space="preserve"> </v>
      </c>
      <c r="X592" s="24" t="str">
        <f t="shared" si="628"/>
        <v xml:space="preserve"> </v>
      </c>
      <c r="Y592" s="25">
        <f t="shared" si="628"/>
        <v>2.5</v>
      </c>
      <c r="Z592" s="24" t="str">
        <f t="shared" si="628"/>
        <v xml:space="preserve"> </v>
      </c>
      <c r="AA592" s="25">
        <f t="shared" si="628"/>
        <v>3.75</v>
      </c>
      <c r="AB592" s="26" t="str">
        <f t="shared" si="628"/>
        <v xml:space="preserve"> </v>
      </c>
      <c r="AC592" s="323">
        <f t="shared" si="628"/>
        <v>9</v>
      </c>
      <c r="AD592" s="28" t="str">
        <f t="shared" si="628"/>
        <v xml:space="preserve"> </v>
      </c>
      <c r="AE592" s="28">
        <f t="shared" si="628"/>
        <v>9</v>
      </c>
      <c r="AF592" s="30" t="str">
        <f t="shared" si="628"/>
        <v xml:space="preserve"> </v>
      </c>
      <c r="AG592" s="32">
        <f t="shared" si="628"/>
        <v>11</v>
      </c>
      <c r="AH592" s="485" t="str">
        <f>AH578</f>
        <v>_____________________________
FIRMA PILOTO</v>
      </c>
      <c r="AI592" s="486"/>
      <c r="AJ592" s="486"/>
      <c r="AK592" s="181">
        <f>A590</f>
        <v>42</v>
      </c>
      <c r="AL592" s="132"/>
      <c r="AM592" s="132"/>
      <c r="AN592" s="132"/>
      <c r="AT592" s="122" t="e">
        <f t="shared" si="619"/>
        <v>#N/A</v>
      </c>
      <c r="AU592" s="125" t="e">
        <f t="shared" si="620"/>
        <v>#N/A</v>
      </c>
      <c r="AV592" s="126" t="str">
        <f t="shared" ca="1" si="616"/>
        <v/>
      </c>
      <c r="AW592" s="122" t="e">
        <f t="shared" ca="1" si="617"/>
        <v>#N/A</v>
      </c>
      <c r="AX592" s="127" t="e">
        <f t="shared" ca="1" si="618"/>
        <v>#N/A</v>
      </c>
      <c r="AY592" s="100" t="e">
        <f t="shared" si="621"/>
        <v>#N/A</v>
      </c>
      <c r="AZ592" s="127" t="e">
        <f t="shared" si="622"/>
        <v>#N/A</v>
      </c>
      <c r="BA592" s="88"/>
      <c r="BC592" s="129"/>
    </row>
    <row r="593" spans="1:68" s="49" customFormat="1" ht="27.75" customHeight="1" x14ac:dyDescent="0.2">
      <c r="A593" s="29">
        <f>A588+1</f>
        <v>421</v>
      </c>
      <c r="B593" s="39"/>
      <c r="C593" s="40"/>
      <c r="D593" s="41"/>
      <c r="E593" s="42"/>
      <c r="F593" s="43"/>
      <c r="G593" s="44"/>
      <c r="H593" s="45"/>
      <c r="I593" s="310"/>
      <c r="J593" s="306"/>
      <c r="K593" s="307"/>
      <c r="L593" s="308"/>
      <c r="M593" s="307"/>
      <c r="N593" s="308"/>
      <c r="O593" s="307"/>
      <c r="P593" s="308"/>
      <c r="Q593" s="167"/>
      <c r="R593" s="314"/>
      <c r="S593" s="46"/>
      <c r="T593" s="47"/>
      <c r="U593" s="47"/>
      <c r="V593" s="48"/>
      <c r="W593" s="325"/>
      <c r="X593" s="307"/>
      <c r="Y593" s="308"/>
      <c r="Z593" s="307"/>
      <c r="AA593" s="308"/>
      <c r="AB593" s="167"/>
      <c r="AC593" s="311"/>
      <c r="AD593" s="312"/>
      <c r="AE593" s="312"/>
      <c r="AF593" s="313"/>
      <c r="AG593" s="317"/>
      <c r="AH593" s="167"/>
      <c r="AI593" s="478"/>
      <c r="AJ593" s="478"/>
      <c r="AK593" s="479"/>
      <c r="AL593" s="102"/>
      <c r="AM593" s="124" t="str">
        <f t="shared" ref="AM593:AM602" si="629">IF(B593=0," ",TEXT(B593,"MMM"))</f>
        <v xml:space="preserve"> </v>
      </c>
      <c r="AN593" s="97" t="str">
        <f t="shared" ref="AN593:AN602" si="630">IF(B593=0," ",YEAR(B593))</f>
        <v xml:space="preserve"> </v>
      </c>
      <c r="AO593" s="125"/>
      <c r="AP593" s="125"/>
      <c r="AQ593" s="125"/>
      <c r="AR593" s="125"/>
      <c r="AS593" s="125"/>
      <c r="AT593" s="122" t="e">
        <f t="shared" si="619"/>
        <v>#N/A</v>
      </c>
      <c r="AU593" s="125" t="e">
        <f t="shared" si="620"/>
        <v>#N/A</v>
      </c>
      <c r="AV593" s="126" t="str">
        <f t="shared" ca="1" si="616"/>
        <v/>
      </c>
      <c r="AW593" s="122" t="e">
        <f t="shared" ca="1" si="617"/>
        <v>#N/A</v>
      </c>
      <c r="AX593" s="127" t="e">
        <f t="shared" ca="1" si="618"/>
        <v>#N/A</v>
      </c>
      <c r="AY593" s="100" t="e">
        <f t="shared" si="621"/>
        <v>#N/A</v>
      </c>
      <c r="AZ593" s="127" t="e">
        <f t="shared" si="622"/>
        <v>#N/A</v>
      </c>
      <c r="BA593" s="88"/>
      <c r="BB593" s="125"/>
      <c r="BC593" s="128"/>
      <c r="BD593" s="125"/>
      <c r="BE593" s="125"/>
      <c r="BF593" s="125"/>
      <c r="BG593" s="125"/>
      <c r="BH593" s="125"/>
      <c r="BI593" s="125"/>
      <c r="BJ593" s="125"/>
      <c r="BK593" s="125"/>
      <c r="BL593" s="90"/>
      <c r="BM593" s="90"/>
      <c r="BN593" s="90"/>
      <c r="BO593" s="90"/>
      <c r="BP593" s="90"/>
    </row>
    <row r="594" spans="1:68" s="49" customFormat="1" ht="27.75" customHeight="1" x14ac:dyDescent="0.2">
      <c r="A594" s="22">
        <f>A593+1</f>
        <v>422</v>
      </c>
      <c r="B594" s="50"/>
      <c r="C594" s="51"/>
      <c r="D594" s="52"/>
      <c r="E594" s="53"/>
      <c r="F594" s="54"/>
      <c r="G594" s="55"/>
      <c r="H594" s="56"/>
      <c r="I594" s="304"/>
      <c r="J594" s="57"/>
      <c r="K594" s="58"/>
      <c r="L594" s="59"/>
      <c r="M594" s="58"/>
      <c r="N594" s="59"/>
      <c r="O594" s="58"/>
      <c r="P594" s="59"/>
      <c r="Q594" s="60"/>
      <c r="R594" s="315"/>
      <c r="S594" s="57"/>
      <c r="T594" s="58"/>
      <c r="U594" s="58"/>
      <c r="V594" s="60"/>
      <c r="W594" s="326"/>
      <c r="X594" s="58"/>
      <c r="Y594" s="59"/>
      <c r="Z594" s="58"/>
      <c r="AA594" s="59"/>
      <c r="AB594" s="60"/>
      <c r="AC594" s="61"/>
      <c r="AD594" s="62"/>
      <c r="AE594" s="62"/>
      <c r="AF594" s="63"/>
      <c r="AG594" s="318"/>
      <c r="AH594" s="60"/>
      <c r="AI594" s="476"/>
      <c r="AJ594" s="476"/>
      <c r="AK594" s="477"/>
      <c r="AL594" s="102"/>
      <c r="AM594" s="124" t="str">
        <f t="shared" si="629"/>
        <v xml:space="preserve"> </v>
      </c>
      <c r="AN594" s="97" t="str">
        <f t="shared" si="630"/>
        <v xml:space="preserve"> </v>
      </c>
      <c r="AO594" s="125"/>
      <c r="AP594" s="125"/>
      <c r="AQ594" s="125"/>
      <c r="AR594" s="125"/>
      <c r="AS594" s="125"/>
      <c r="AT594" s="122" t="e">
        <f t="shared" si="619"/>
        <v>#N/A</v>
      </c>
      <c r="AU594" s="125" t="e">
        <f t="shared" si="620"/>
        <v>#N/A</v>
      </c>
      <c r="AV594" s="126" t="str">
        <f t="shared" ca="1" si="616"/>
        <v/>
      </c>
      <c r="AW594" s="122" t="e">
        <f t="shared" ca="1" si="617"/>
        <v>#N/A</v>
      </c>
      <c r="AX594" s="127" t="e">
        <f t="shared" ca="1" si="618"/>
        <v>#N/A</v>
      </c>
      <c r="AY594" s="100" t="e">
        <f t="shared" si="621"/>
        <v>#N/A</v>
      </c>
      <c r="AZ594" s="127" t="e">
        <f t="shared" si="622"/>
        <v>#N/A</v>
      </c>
      <c r="BA594" s="88"/>
      <c r="BB594" s="125"/>
      <c r="BC594" s="129"/>
      <c r="BD594" s="125"/>
      <c r="BE594" s="125"/>
      <c r="BF594" s="125"/>
      <c r="BG594" s="125"/>
      <c r="BH594" s="125"/>
      <c r="BI594" s="125"/>
      <c r="BJ594" s="125"/>
      <c r="BK594" s="125"/>
      <c r="BL594" s="90"/>
      <c r="BM594" s="90"/>
      <c r="BN594" s="90"/>
      <c r="BO594" s="90"/>
      <c r="BP594" s="90"/>
    </row>
    <row r="595" spans="1:68" s="49" customFormat="1" ht="27.75" customHeight="1" x14ac:dyDescent="0.2">
      <c r="A595" s="22">
        <f t="shared" ref="A595:A602" si="631">A594+1</f>
        <v>423</v>
      </c>
      <c r="B595" s="50"/>
      <c r="C595" s="51"/>
      <c r="D595" s="52"/>
      <c r="E595" s="53"/>
      <c r="F595" s="54"/>
      <c r="G595" s="55"/>
      <c r="H595" s="56"/>
      <c r="I595" s="304"/>
      <c r="J595" s="57"/>
      <c r="K595" s="58"/>
      <c r="L595" s="59"/>
      <c r="M595" s="58"/>
      <c r="N595" s="59"/>
      <c r="O595" s="58"/>
      <c r="P595" s="59"/>
      <c r="Q595" s="60"/>
      <c r="R595" s="315"/>
      <c r="S595" s="57"/>
      <c r="T595" s="58"/>
      <c r="U595" s="58"/>
      <c r="V595" s="60"/>
      <c r="W595" s="326"/>
      <c r="X595" s="58"/>
      <c r="Y595" s="59"/>
      <c r="Z595" s="58"/>
      <c r="AA595" s="59"/>
      <c r="AB595" s="60"/>
      <c r="AC595" s="61"/>
      <c r="AD595" s="62"/>
      <c r="AE595" s="62"/>
      <c r="AF595" s="63"/>
      <c r="AG595" s="318"/>
      <c r="AH595" s="60"/>
      <c r="AI595" s="476"/>
      <c r="AJ595" s="476"/>
      <c r="AK595" s="477"/>
      <c r="AL595" s="102"/>
      <c r="AM595" s="124" t="str">
        <f t="shared" si="629"/>
        <v xml:space="preserve"> </v>
      </c>
      <c r="AN595" s="97" t="str">
        <f t="shared" si="630"/>
        <v xml:space="preserve"> </v>
      </c>
      <c r="AO595" s="125"/>
      <c r="AP595" s="125"/>
      <c r="AQ595" s="125"/>
      <c r="AR595" s="125"/>
      <c r="AS595" s="125"/>
      <c r="AT595" s="122" t="e">
        <f t="shared" ref="AT595:AT604" si="632">IF(ISBLANK($B831),NA(),$B831)</f>
        <v>#N/A</v>
      </c>
      <c r="AU595" s="125" t="e">
        <f t="shared" ref="AU595:AU604" si="633">IF(ISBLANK($I831),NA(),$I831)</f>
        <v>#N/A</v>
      </c>
      <c r="AV595" s="126" t="str">
        <f t="shared" ca="1" si="616"/>
        <v/>
      </c>
      <c r="AW595" s="122" t="e">
        <f t="shared" ca="1" si="617"/>
        <v>#N/A</v>
      </c>
      <c r="AX595" s="127" t="e">
        <f t="shared" ca="1" si="618"/>
        <v>#N/A</v>
      </c>
      <c r="AY595" s="100" t="e">
        <f>IF(S831=0,NA(),S831)</f>
        <v>#N/A</v>
      </c>
      <c r="AZ595" s="127" t="e">
        <f>IF(V831=0,NA(),V831)</f>
        <v>#N/A</v>
      </c>
      <c r="BA595" s="88"/>
      <c r="BB595" s="125"/>
      <c r="BC595" s="129"/>
      <c r="BD595" s="125"/>
      <c r="BE595" s="125"/>
      <c r="BF595" s="125"/>
      <c r="BG595" s="125"/>
      <c r="BH595" s="125"/>
      <c r="BI595" s="125"/>
      <c r="BJ595" s="125"/>
      <c r="BK595" s="125"/>
      <c r="BL595" s="90"/>
      <c r="BM595" s="90"/>
      <c r="BN595" s="90"/>
      <c r="BO595" s="90"/>
      <c r="BP595" s="90"/>
    </row>
    <row r="596" spans="1:68" s="49" customFormat="1" ht="27.75" customHeight="1" x14ac:dyDescent="0.2">
      <c r="A596" s="22">
        <f t="shared" si="631"/>
        <v>424</v>
      </c>
      <c r="B596" s="50"/>
      <c r="C596" s="51"/>
      <c r="D596" s="52"/>
      <c r="E596" s="53"/>
      <c r="F596" s="54"/>
      <c r="G596" s="55"/>
      <c r="H596" s="56"/>
      <c r="I596" s="304"/>
      <c r="J596" s="57"/>
      <c r="K596" s="58"/>
      <c r="L596" s="59"/>
      <c r="M596" s="58"/>
      <c r="N596" s="59"/>
      <c r="O596" s="58"/>
      <c r="P596" s="59"/>
      <c r="Q596" s="60"/>
      <c r="R596" s="315"/>
      <c r="S596" s="57"/>
      <c r="T596" s="58"/>
      <c r="U596" s="58"/>
      <c r="V596" s="60"/>
      <c r="W596" s="326"/>
      <c r="X596" s="58"/>
      <c r="Y596" s="59"/>
      <c r="Z596" s="58"/>
      <c r="AA596" s="59"/>
      <c r="AB596" s="60"/>
      <c r="AC596" s="61"/>
      <c r="AD596" s="62"/>
      <c r="AE596" s="62"/>
      <c r="AF596" s="63"/>
      <c r="AG596" s="318"/>
      <c r="AH596" s="60"/>
      <c r="AI596" s="476"/>
      <c r="AJ596" s="476"/>
      <c r="AK596" s="477"/>
      <c r="AL596" s="102"/>
      <c r="AM596" s="124" t="str">
        <f t="shared" si="629"/>
        <v xml:space="preserve"> </v>
      </c>
      <c r="AN596" s="97" t="str">
        <f t="shared" si="630"/>
        <v xml:space="preserve"> </v>
      </c>
      <c r="AO596" s="125"/>
      <c r="AP596" s="125"/>
      <c r="AQ596" s="125"/>
      <c r="AR596" s="125"/>
      <c r="AS596" s="125"/>
      <c r="AT596" s="122" t="e">
        <f t="shared" si="632"/>
        <v>#N/A</v>
      </c>
      <c r="AU596" s="125" t="e">
        <f t="shared" si="633"/>
        <v>#N/A</v>
      </c>
      <c r="AV596" s="126" t="str">
        <f t="shared" ca="1" si="616"/>
        <v/>
      </c>
      <c r="AW596" s="122" t="e">
        <f t="shared" ca="1" si="617"/>
        <v>#N/A</v>
      </c>
      <c r="AX596" s="127" t="e">
        <f t="shared" ca="1" si="618"/>
        <v>#N/A</v>
      </c>
      <c r="AY596" s="100" t="e">
        <f t="shared" ref="AY596:AY604" si="634">IF(S832=0,NA(),S832)</f>
        <v>#N/A</v>
      </c>
      <c r="AZ596" s="127" t="e">
        <f t="shared" ref="AZ596:AZ604" si="635">IF(V832=0,NA(),V832)</f>
        <v>#N/A</v>
      </c>
      <c r="BA596" s="88"/>
      <c r="BB596" s="125"/>
      <c r="BC596" s="129"/>
      <c r="BD596" s="125"/>
      <c r="BE596" s="125"/>
      <c r="BF596" s="125"/>
      <c r="BG596" s="125"/>
      <c r="BH596" s="125"/>
      <c r="BI596" s="125"/>
      <c r="BJ596" s="125"/>
      <c r="BK596" s="125"/>
      <c r="BL596" s="90"/>
      <c r="BM596" s="90"/>
      <c r="BN596" s="90"/>
      <c r="BO596" s="90"/>
      <c r="BP596" s="90"/>
    </row>
    <row r="597" spans="1:68" s="49" customFormat="1" ht="27.75" customHeight="1" x14ac:dyDescent="0.2">
      <c r="A597" s="22">
        <f t="shared" si="631"/>
        <v>425</v>
      </c>
      <c r="B597" s="50"/>
      <c r="C597" s="51"/>
      <c r="D597" s="52"/>
      <c r="E597" s="53"/>
      <c r="F597" s="54"/>
      <c r="G597" s="55"/>
      <c r="H597" s="56"/>
      <c r="I597" s="304"/>
      <c r="J597" s="57"/>
      <c r="K597" s="58"/>
      <c r="L597" s="59"/>
      <c r="M597" s="58"/>
      <c r="N597" s="59"/>
      <c r="O597" s="58"/>
      <c r="P597" s="59"/>
      <c r="Q597" s="60"/>
      <c r="R597" s="315"/>
      <c r="S597" s="57"/>
      <c r="T597" s="58"/>
      <c r="U597" s="58"/>
      <c r="V597" s="60"/>
      <c r="W597" s="326"/>
      <c r="X597" s="58"/>
      <c r="Y597" s="59"/>
      <c r="Z597" s="58"/>
      <c r="AA597" s="59"/>
      <c r="AB597" s="60"/>
      <c r="AC597" s="61"/>
      <c r="AD597" s="62"/>
      <c r="AE597" s="62"/>
      <c r="AF597" s="63"/>
      <c r="AG597" s="318"/>
      <c r="AH597" s="60"/>
      <c r="AI597" s="476"/>
      <c r="AJ597" s="476"/>
      <c r="AK597" s="477"/>
      <c r="AL597" s="102"/>
      <c r="AM597" s="124" t="str">
        <f t="shared" si="629"/>
        <v xml:space="preserve"> </v>
      </c>
      <c r="AN597" s="97" t="str">
        <f t="shared" si="630"/>
        <v xml:space="preserve"> </v>
      </c>
      <c r="AO597" s="125"/>
      <c r="AP597" s="125"/>
      <c r="AQ597" s="125"/>
      <c r="AR597" s="125"/>
      <c r="AS597" s="125"/>
      <c r="AT597" s="122" t="e">
        <f t="shared" si="632"/>
        <v>#N/A</v>
      </c>
      <c r="AU597" s="125" t="e">
        <f t="shared" si="633"/>
        <v>#N/A</v>
      </c>
      <c r="AV597" s="126" t="str">
        <f t="shared" ca="1" si="616"/>
        <v/>
      </c>
      <c r="AW597" s="122" t="e">
        <f t="shared" ca="1" si="617"/>
        <v>#N/A</v>
      </c>
      <c r="AX597" s="127" t="e">
        <f t="shared" ca="1" si="618"/>
        <v>#N/A</v>
      </c>
      <c r="AY597" s="100" t="e">
        <f t="shared" si="634"/>
        <v>#N/A</v>
      </c>
      <c r="AZ597" s="127" t="e">
        <f t="shared" si="635"/>
        <v>#N/A</v>
      </c>
      <c r="BA597" s="88"/>
      <c r="BB597" s="125"/>
      <c r="BC597" s="129"/>
      <c r="BD597" s="125"/>
      <c r="BE597" s="125"/>
      <c r="BF597" s="125"/>
      <c r="BG597" s="125"/>
      <c r="BH597" s="125"/>
      <c r="BI597" s="125"/>
      <c r="BJ597" s="125"/>
      <c r="BK597" s="125"/>
      <c r="BL597" s="90"/>
      <c r="BM597" s="90"/>
      <c r="BN597" s="90"/>
      <c r="BO597" s="90"/>
      <c r="BP597" s="90"/>
    </row>
    <row r="598" spans="1:68" s="49" customFormat="1" ht="27.75" customHeight="1" x14ac:dyDescent="0.2">
      <c r="A598" s="22">
        <f t="shared" si="631"/>
        <v>426</v>
      </c>
      <c r="B598" s="50"/>
      <c r="C598" s="51"/>
      <c r="D598" s="52"/>
      <c r="E598" s="53"/>
      <c r="F598" s="54"/>
      <c r="G598" s="55"/>
      <c r="H598" s="56"/>
      <c r="I598" s="304"/>
      <c r="J598" s="57"/>
      <c r="K598" s="58"/>
      <c r="L598" s="59"/>
      <c r="M598" s="58"/>
      <c r="N598" s="59"/>
      <c r="O598" s="58"/>
      <c r="P598" s="59"/>
      <c r="Q598" s="60"/>
      <c r="R598" s="315"/>
      <c r="S598" s="57"/>
      <c r="T598" s="58"/>
      <c r="U598" s="58"/>
      <c r="V598" s="60"/>
      <c r="W598" s="326"/>
      <c r="X598" s="58"/>
      <c r="Y598" s="59"/>
      <c r="Z598" s="58"/>
      <c r="AA598" s="59"/>
      <c r="AB598" s="60"/>
      <c r="AC598" s="61"/>
      <c r="AD598" s="62"/>
      <c r="AE598" s="62"/>
      <c r="AF598" s="63"/>
      <c r="AG598" s="318"/>
      <c r="AH598" s="60"/>
      <c r="AI598" s="476"/>
      <c r="AJ598" s="476"/>
      <c r="AK598" s="477"/>
      <c r="AL598" s="102"/>
      <c r="AM598" s="124" t="str">
        <f t="shared" si="629"/>
        <v xml:space="preserve"> </v>
      </c>
      <c r="AN598" s="97" t="str">
        <f t="shared" si="630"/>
        <v xml:space="preserve"> </v>
      </c>
      <c r="AO598" s="125"/>
      <c r="AP598" s="125"/>
      <c r="AQ598" s="125"/>
      <c r="AR598" s="125"/>
      <c r="AS598" s="125"/>
      <c r="AT598" s="122" t="e">
        <f t="shared" si="632"/>
        <v>#N/A</v>
      </c>
      <c r="AU598" s="125" t="e">
        <f t="shared" si="633"/>
        <v>#N/A</v>
      </c>
      <c r="AV598" s="126" t="str">
        <f t="shared" ca="1" si="616"/>
        <v/>
      </c>
      <c r="AW598" s="122" t="e">
        <f t="shared" ca="1" si="617"/>
        <v>#N/A</v>
      </c>
      <c r="AX598" s="127" t="e">
        <f t="shared" ca="1" si="618"/>
        <v>#N/A</v>
      </c>
      <c r="AY598" s="100" t="e">
        <f t="shared" si="634"/>
        <v>#N/A</v>
      </c>
      <c r="AZ598" s="127" t="e">
        <f t="shared" si="635"/>
        <v>#N/A</v>
      </c>
      <c r="BA598" s="88"/>
      <c r="BB598" s="125"/>
      <c r="BC598" s="129"/>
      <c r="BD598" s="125"/>
      <c r="BE598" s="125"/>
      <c r="BF598" s="125"/>
      <c r="BG598" s="125"/>
      <c r="BH598" s="125"/>
      <c r="BI598" s="125"/>
      <c r="BJ598" s="125"/>
      <c r="BK598" s="125"/>
      <c r="BL598" s="90"/>
      <c r="BM598" s="90"/>
      <c r="BN598" s="90"/>
      <c r="BO598" s="90"/>
      <c r="BP598" s="90"/>
    </row>
    <row r="599" spans="1:68" s="49" customFormat="1" ht="27.75" customHeight="1" x14ac:dyDescent="0.2">
      <c r="A599" s="22">
        <f>A598+1</f>
        <v>427</v>
      </c>
      <c r="B599" s="50"/>
      <c r="C599" s="51"/>
      <c r="D599" s="52"/>
      <c r="E599" s="53"/>
      <c r="F599" s="54"/>
      <c r="G599" s="55"/>
      <c r="H599" s="56"/>
      <c r="I599" s="304"/>
      <c r="J599" s="57"/>
      <c r="K599" s="58"/>
      <c r="L599" s="59"/>
      <c r="M599" s="58"/>
      <c r="N599" s="59"/>
      <c r="O599" s="58"/>
      <c r="P599" s="59"/>
      <c r="Q599" s="60"/>
      <c r="R599" s="315"/>
      <c r="S599" s="57"/>
      <c r="T599" s="58"/>
      <c r="U599" s="58"/>
      <c r="V599" s="60"/>
      <c r="W599" s="326"/>
      <c r="X599" s="58"/>
      <c r="Y599" s="59"/>
      <c r="Z599" s="58"/>
      <c r="AA599" s="59"/>
      <c r="AB599" s="60"/>
      <c r="AC599" s="61"/>
      <c r="AD599" s="62"/>
      <c r="AE599" s="62"/>
      <c r="AF599" s="63"/>
      <c r="AG599" s="318"/>
      <c r="AH599" s="60"/>
      <c r="AI599" s="476"/>
      <c r="AJ599" s="476"/>
      <c r="AK599" s="477"/>
      <c r="AL599" s="102"/>
      <c r="AM599" s="124" t="str">
        <f t="shared" si="629"/>
        <v xml:space="preserve"> </v>
      </c>
      <c r="AN599" s="97" t="str">
        <f t="shared" si="630"/>
        <v xml:space="preserve"> </v>
      </c>
      <c r="AO599" s="125"/>
      <c r="AP599" s="125"/>
      <c r="AQ599" s="125"/>
      <c r="AR599" s="125"/>
      <c r="AS599" s="125"/>
      <c r="AT599" s="122" t="e">
        <f t="shared" si="632"/>
        <v>#N/A</v>
      </c>
      <c r="AU599" s="125" t="e">
        <f t="shared" si="633"/>
        <v>#N/A</v>
      </c>
      <c r="AV599" s="126" t="str">
        <f t="shared" ca="1" si="616"/>
        <v/>
      </c>
      <c r="AW599" s="122" t="e">
        <f t="shared" ca="1" si="617"/>
        <v>#N/A</v>
      </c>
      <c r="AX599" s="127" t="e">
        <f t="shared" ca="1" si="618"/>
        <v>#N/A</v>
      </c>
      <c r="AY599" s="100" t="e">
        <f t="shared" si="634"/>
        <v>#N/A</v>
      </c>
      <c r="AZ599" s="127" t="e">
        <f t="shared" si="635"/>
        <v>#N/A</v>
      </c>
      <c r="BA599" s="88"/>
      <c r="BB599" s="125"/>
      <c r="BC599" s="129"/>
      <c r="BD599" s="125"/>
      <c r="BE599" s="125"/>
      <c r="BF599" s="125"/>
      <c r="BG599" s="125"/>
      <c r="BH599" s="125"/>
      <c r="BI599" s="125"/>
      <c r="BJ599" s="125"/>
      <c r="BK599" s="125"/>
      <c r="BL599" s="90"/>
      <c r="BM599" s="90"/>
      <c r="BN599" s="90"/>
      <c r="BO599" s="90"/>
      <c r="BP599" s="90"/>
    </row>
    <row r="600" spans="1:68" s="49" customFormat="1" ht="27.75" customHeight="1" x14ac:dyDescent="0.2">
      <c r="A600" s="22">
        <f t="shared" si="631"/>
        <v>428</v>
      </c>
      <c r="B600" s="50"/>
      <c r="C600" s="51"/>
      <c r="D600" s="52"/>
      <c r="E600" s="53"/>
      <c r="F600" s="54"/>
      <c r="G600" s="55"/>
      <c r="H600" s="56"/>
      <c r="I600" s="304"/>
      <c r="J600" s="57"/>
      <c r="K600" s="58"/>
      <c r="L600" s="59"/>
      <c r="M600" s="58"/>
      <c r="N600" s="59"/>
      <c r="O600" s="58"/>
      <c r="P600" s="59"/>
      <c r="Q600" s="60"/>
      <c r="R600" s="315"/>
      <c r="S600" s="57"/>
      <c r="T600" s="58"/>
      <c r="U600" s="58"/>
      <c r="V600" s="60"/>
      <c r="W600" s="326"/>
      <c r="X600" s="58"/>
      <c r="Y600" s="59"/>
      <c r="Z600" s="58"/>
      <c r="AA600" s="59"/>
      <c r="AB600" s="60"/>
      <c r="AC600" s="61"/>
      <c r="AD600" s="62"/>
      <c r="AE600" s="62"/>
      <c r="AF600" s="63"/>
      <c r="AG600" s="318"/>
      <c r="AH600" s="60"/>
      <c r="AI600" s="476"/>
      <c r="AJ600" s="476"/>
      <c r="AK600" s="477"/>
      <c r="AL600" s="102"/>
      <c r="AM600" s="124" t="str">
        <f t="shared" si="629"/>
        <v xml:space="preserve"> </v>
      </c>
      <c r="AN600" s="97" t="str">
        <f t="shared" si="630"/>
        <v xml:space="preserve"> </v>
      </c>
      <c r="AO600" s="125"/>
      <c r="AP600" s="125"/>
      <c r="AQ600" s="125"/>
      <c r="AR600" s="125"/>
      <c r="AS600" s="125"/>
      <c r="AT600" s="122" t="e">
        <f t="shared" si="632"/>
        <v>#N/A</v>
      </c>
      <c r="AU600" s="125" t="e">
        <f t="shared" si="633"/>
        <v>#N/A</v>
      </c>
      <c r="AV600" s="126" t="str">
        <f t="shared" ca="1" si="616"/>
        <v/>
      </c>
      <c r="AW600" s="122" t="e">
        <f t="shared" ca="1" si="617"/>
        <v>#N/A</v>
      </c>
      <c r="AX600" s="127" t="e">
        <f t="shared" ca="1" si="618"/>
        <v>#N/A</v>
      </c>
      <c r="AY600" s="100" t="e">
        <f t="shared" si="634"/>
        <v>#N/A</v>
      </c>
      <c r="AZ600" s="127" t="e">
        <f t="shared" si="635"/>
        <v>#N/A</v>
      </c>
      <c r="BA600" s="88"/>
      <c r="BB600" s="125"/>
      <c r="BC600" s="129"/>
      <c r="BD600" s="125"/>
      <c r="BE600" s="125"/>
      <c r="BF600" s="125"/>
      <c r="BG600" s="125"/>
      <c r="BH600" s="125"/>
      <c r="BI600" s="125"/>
      <c r="BJ600" s="125"/>
      <c r="BK600" s="125"/>
      <c r="BL600" s="90"/>
      <c r="BM600" s="90"/>
      <c r="BN600" s="90"/>
      <c r="BO600" s="90"/>
      <c r="BP600" s="90"/>
    </row>
    <row r="601" spans="1:68" s="49" customFormat="1" ht="27.75" customHeight="1" x14ac:dyDescent="0.2">
      <c r="A601" s="22">
        <f t="shared" si="631"/>
        <v>429</v>
      </c>
      <c r="B601" s="50"/>
      <c r="C601" s="51"/>
      <c r="D601" s="52"/>
      <c r="E601" s="53"/>
      <c r="F601" s="54"/>
      <c r="G601" s="55"/>
      <c r="H601" s="56"/>
      <c r="I601" s="304"/>
      <c r="J601" s="57"/>
      <c r="K601" s="58"/>
      <c r="L601" s="59"/>
      <c r="M601" s="58"/>
      <c r="N601" s="59"/>
      <c r="O601" s="58"/>
      <c r="P601" s="59"/>
      <c r="Q601" s="60"/>
      <c r="R601" s="315"/>
      <c r="S601" s="57"/>
      <c r="T601" s="58"/>
      <c r="U601" s="58"/>
      <c r="V601" s="60"/>
      <c r="W601" s="326"/>
      <c r="X601" s="58"/>
      <c r="Y601" s="59"/>
      <c r="Z601" s="58"/>
      <c r="AA601" s="59"/>
      <c r="AB601" s="60"/>
      <c r="AC601" s="61"/>
      <c r="AD601" s="62"/>
      <c r="AE601" s="62"/>
      <c r="AF601" s="63"/>
      <c r="AG601" s="318"/>
      <c r="AH601" s="60"/>
      <c r="AI601" s="476"/>
      <c r="AJ601" s="476"/>
      <c r="AK601" s="477"/>
      <c r="AL601" s="102"/>
      <c r="AM601" s="124" t="str">
        <f t="shared" si="629"/>
        <v xml:space="preserve"> </v>
      </c>
      <c r="AN601" s="97" t="str">
        <f t="shared" si="630"/>
        <v xml:space="preserve"> </v>
      </c>
      <c r="AO601" s="125"/>
      <c r="AP601" s="125"/>
      <c r="AQ601" s="125"/>
      <c r="AR601" s="125"/>
      <c r="AS601" s="125"/>
      <c r="AT601" s="122" t="e">
        <f t="shared" si="632"/>
        <v>#N/A</v>
      </c>
      <c r="AU601" s="125" t="e">
        <f t="shared" si="633"/>
        <v>#N/A</v>
      </c>
      <c r="AV601" s="126" t="str">
        <f t="shared" ca="1" si="616"/>
        <v/>
      </c>
      <c r="AW601" s="122" t="e">
        <f t="shared" ca="1" si="617"/>
        <v>#N/A</v>
      </c>
      <c r="AX601" s="127" t="e">
        <f t="shared" ca="1" si="618"/>
        <v>#N/A</v>
      </c>
      <c r="AY601" s="100" t="e">
        <f t="shared" si="634"/>
        <v>#N/A</v>
      </c>
      <c r="AZ601" s="127" t="e">
        <f t="shared" si="635"/>
        <v>#N/A</v>
      </c>
      <c r="BA601" s="88"/>
      <c r="BB601" s="125"/>
      <c r="BC601" s="129"/>
      <c r="BD601" s="125"/>
      <c r="BE601" s="125"/>
      <c r="BF601" s="125"/>
      <c r="BG601" s="125"/>
      <c r="BH601" s="125"/>
      <c r="BI601" s="125"/>
      <c r="BJ601" s="125"/>
      <c r="BK601" s="125"/>
      <c r="BL601" s="90"/>
      <c r="BM601" s="90"/>
      <c r="BN601" s="90"/>
      <c r="BO601" s="90"/>
      <c r="BP601" s="90"/>
    </row>
    <row r="602" spans="1:68" s="49" customFormat="1" ht="27.75" customHeight="1" thickBot="1" x14ac:dyDescent="0.25">
      <c r="A602" s="23">
        <f t="shared" si="631"/>
        <v>430</v>
      </c>
      <c r="B602" s="64"/>
      <c r="C602" s="65"/>
      <c r="D602" s="66"/>
      <c r="E602" s="67"/>
      <c r="F602" s="68"/>
      <c r="G602" s="69"/>
      <c r="H602" s="70"/>
      <c r="I602" s="305"/>
      <c r="J602" s="71"/>
      <c r="K602" s="72"/>
      <c r="L602" s="73"/>
      <c r="M602" s="72"/>
      <c r="N602" s="73"/>
      <c r="O602" s="72"/>
      <c r="P602" s="73"/>
      <c r="Q602" s="74"/>
      <c r="R602" s="316"/>
      <c r="S602" s="71"/>
      <c r="T602" s="72"/>
      <c r="U602" s="72"/>
      <c r="V602" s="74"/>
      <c r="W602" s="327"/>
      <c r="X602" s="72"/>
      <c r="Y602" s="73"/>
      <c r="Z602" s="72"/>
      <c r="AA602" s="73"/>
      <c r="AB602" s="74"/>
      <c r="AC602" s="75"/>
      <c r="AD602" s="76"/>
      <c r="AE602" s="76"/>
      <c r="AF602" s="77"/>
      <c r="AG602" s="319"/>
      <c r="AH602" s="74"/>
      <c r="AI602" s="480"/>
      <c r="AJ602" s="480"/>
      <c r="AK602" s="481"/>
      <c r="AL602" s="102"/>
      <c r="AM602" s="124" t="str">
        <f t="shared" si="629"/>
        <v xml:space="preserve"> </v>
      </c>
      <c r="AN602" s="97" t="str">
        <f t="shared" si="630"/>
        <v xml:space="preserve"> </v>
      </c>
      <c r="AO602" s="125"/>
      <c r="AP602" s="125"/>
      <c r="AQ602" s="125"/>
      <c r="AR602" s="125"/>
      <c r="AS602" s="125"/>
      <c r="AT602" s="122" t="e">
        <f t="shared" si="632"/>
        <v>#N/A</v>
      </c>
      <c r="AU602" s="125" t="e">
        <f t="shared" si="633"/>
        <v>#N/A</v>
      </c>
      <c r="AV602" s="126" t="str">
        <f t="shared" ca="1" si="616"/>
        <v/>
      </c>
      <c r="AW602" s="122" t="e">
        <f t="shared" ca="1" si="617"/>
        <v>#N/A</v>
      </c>
      <c r="AX602" s="127" t="e">
        <f t="shared" ca="1" si="618"/>
        <v>#N/A</v>
      </c>
      <c r="AY602" s="100" t="e">
        <f t="shared" si="634"/>
        <v>#N/A</v>
      </c>
      <c r="AZ602" s="127" t="e">
        <f t="shared" si="635"/>
        <v>#N/A</v>
      </c>
      <c r="BA602" s="88"/>
      <c r="BB602" s="125"/>
      <c r="BC602" s="129"/>
      <c r="BD602" s="125"/>
      <c r="BE602" s="125"/>
      <c r="BF602" s="125"/>
      <c r="BG602" s="125"/>
      <c r="BH602" s="125"/>
      <c r="BI602" s="125"/>
      <c r="BJ602" s="125"/>
      <c r="BK602" s="125"/>
      <c r="BL602" s="90"/>
      <c r="BM602" s="90"/>
      <c r="BN602" s="90"/>
      <c r="BO602" s="90"/>
      <c r="BP602" s="90"/>
    </row>
    <row r="603" spans="1:68" ht="4.5" customHeight="1" thickBot="1" x14ac:dyDescent="0.25">
      <c r="A603" s="89">
        <f>AK606</f>
        <v>43</v>
      </c>
      <c r="B603" s="271"/>
      <c r="C603" s="271"/>
      <c r="D603" s="271"/>
      <c r="E603" s="271"/>
      <c r="F603" s="271"/>
      <c r="G603" s="271"/>
      <c r="H603" s="271"/>
      <c r="I603" s="271"/>
      <c r="J603" s="309"/>
      <c r="K603" s="309"/>
      <c r="L603" s="309"/>
      <c r="M603" s="309"/>
      <c r="N603" s="309"/>
      <c r="O603" s="309"/>
      <c r="P603" s="309"/>
      <c r="Q603" s="309"/>
      <c r="R603" s="309"/>
      <c r="S603" s="324"/>
      <c r="T603" s="324"/>
      <c r="U603" s="324"/>
      <c r="V603" s="324"/>
      <c r="W603" s="324"/>
      <c r="X603" s="324"/>
      <c r="Y603" s="324"/>
      <c r="Z603" s="324"/>
      <c r="AA603" s="324"/>
      <c r="AB603" s="324"/>
      <c r="AC603" s="309"/>
      <c r="AD603" s="272"/>
      <c r="AE603" s="273"/>
      <c r="AF603" s="272"/>
      <c r="AG603" s="274"/>
      <c r="AH603" s="474"/>
      <c r="AI603" s="475"/>
      <c r="AJ603" s="475"/>
      <c r="AK603" s="475"/>
      <c r="AL603" s="33"/>
      <c r="AM603" s="33"/>
      <c r="AN603" s="33"/>
      <c r="AT603" s="122" t="e">
        <f t="shared" si="632"/>
        <v>#N/A</v>
      </c>
      <c r="AU603" s="125" t="e">
        <f t="shared" si="633"/>
        <v>#N/A</v>
      </c>
      <c r="AV603" s="126" t="str">
        <f t="shared" ca="1" si="616"/>
        <v/>
      </c>
      <c r="AW603" s="122" t="e">
        <f t="shared" ca="1" si="617"/>
        <v>#N/A</v>
      </c>
      <c r="AX603" s="127" t="e">
        <f t="shared" ca="1" si="618"/>
        <v>#N/A</v>
      </c>
      <c r="AY603" s="100" t="e">
        <f t="shared" si="634"/>
        <v>#N/A</v>
      </c>
      <c r="AZ603" s="127" t="e">
        <f t="shared" si="635"/>
        <v>#N/A</v>
      </c>
      <c r="BA603" s="88"/>
      <c r="BC603" s="129"/>
    </row>
    <row r="604" spans="1:68" ht="26.25" customHeight="1" x14ac:dyDescent="0.2">
      <c r="A604" s="180">
        <f>A590+1</f>
        <v>43</v>
      </c>
      <c r="B604" s="501"/>
      <c r="C604" s="501"/>
      <c r="D604" s="501"/>
      <c r="E604" s="502"/>
      <c r="F604" s="493" t="str">
        <f>F590</f>
        <v>TOTAL DE ESTA PÁGINA</v>
      </c>
      <c r="G604" s="494"/>
      <c r="H604" s="495"/>
      <c r="I604" s="348" t="str">
        <f t="shared" ref="I604:Q604" si="636">IF(SUM(I593:I603)=0," ",SUM(I593:I603))</f>
        <v xml:space="preserve"> </v>
      </c>
      <c r="J604" s="349" t="str">
        <f t="shared" si="636"/>
        <v xml:space="preserve"> </v>
      </c>
      <c r="K604" s="350" t="str">
        <f t="shared" si="636"/>
        <v xml:space="preserve"> </v>
      </c>
      <c r="L604" s="351" t="str">
        <f t="shared" si="636"/>
        <v xml:space="preserve"> </v>
      </c>
      <c r="M604" s="350" t="str">
        <f t="shared" si="636"/>
        <v xml:space="preserve"> </v>
      </c>
      <c r="N604" s="351" t="str">
        <f t="shared" si="636"/>
        <v xml:space="preserve"> </v>
      </c>
      <c r="O604" s="350" t="str">
        <f t="shared" si="636"/>
        <v xml:space="preserve"> </v>
      </c>
      <c r="P604" s="351" t="str">
        <f t="shared" si="636"/>
        <v xml:space="preserve"> </v>
      </c>
      <c r="Q604" s="352" t="str">
        <f t="shared" si="636"/>
        <v xml:space="preserve"> </v>
      </c>
      <c r="R604" s="353"/>
      <c r="S604" s="349" t="str">
        <f t="shared" ref="S604:AB604" si="637">IF(SUM(S593:S603)=0," ",SUM(S593:S603))</f>
        <v xml:space="preserve"> </v>
      </c>
      <c r="T604" s="350" t="str">
        <f t="shared" si="637"/>
        <v xml:space="preserve"> </v>
      </c>
      <c r="U604" s="350" t="str">
        <f t="shared" si="637"/>
        <v xml:space="preserve"> </v>
      </c>
      <c r="V604" s="350" t="str">
        <f t="shared" si="637"/>
        <v xml:space="preserve"> </v>
      </c>
      <c r="W604" s="351" t="str">
        <f t="shared" si="637"/>
        <v xml:space="preserve"> </v>
      </c>
      <c r="X604" s="350" t="str">
        <f t="shared" si="637"/>
        <v xml:space="preserve"> </v>
      </c>
      <c r="Y604" s="351" t="str">
        <f t="shared" si="637"/>
        <v xml:space="preserve"> </v>
      </c>
      <c r="Z604" s="350" t="str">
        <f t="shared" si="637"/>
        <v xml:space="preserve"> </v>
      </c>
      <c r="AA604" s="351" t="str">
        <f t="shared" si="637"/>
        <v xml:space="preserve"> </v>
      </c>
      <c r="AB604" s="352" t="str">
        <f t="shared" si="637"/>
        <v xml:space="preserve"> </v>
      </c>
      <c r="AC604" s="354" t="str">
        <f>IF(SUM(AC593:AC602)=0," ",SUM(AC593:AC602))</f>
        <v xml:space="preserve"> </v>
      </c>
      <c r="AD604" s="355" t="str">
        <f>IF(SUM(AD593:AD602)=0," ",SUM(AD593:AD602))</f>
        <v xml:space="preserve"> </v>
      </c>
      <c r="AE604" s="355" t="str">
        <f>IF(SUM(AE593:AE602)=0," ",SUM(AE593:AE602))</f>
        <v xml:space="preserve"> </v>
      </c>
      <c r="AF604" s="356" t="str">
        <f>IF(SUM(AF593:AF602)=0," ",SUM(AF593:AF602))</f>
        <v xml:space="preserve"> </v>
      </c>
      <c r="AG604" s="357" t="str">
        <f>IF(SUM(AG593:AG602)=0," ",SUM(AG593:AG602))</f>
        <v xml:space="preserve"> </v>
      </c>
      <c r="AH604" s="482" t="str">
        <f>AH590</f>
        <v>Certifico que todos los datos en esta
bitácora son fidedignos</v>
      </c>
      <c r="AI604" s="483"/>
      <c r="AJ604" s="483"/>
      <c r="AK604" s="484"/>
      <c r="AL604" s="131"/>
      <c r="AM604" s="131"/>
      <c r="AN604" s="131"/>
      <c r="AT604" s="122" t="e">
        <f t="shared" si="632"/>
        <v>#N/A</v>
      </c>
      <c r="AU604" s="125" t="e">
        <f t="shared" si="633"/>
        <v>#N/A</v>
      </c>
      <c r="AV604" s="126" t="str">
        <f t="shared" ca="1" si="616"/>
        <v/>
      </c>
      <c r="AW604" s="122" t="e">
        <f t="shared" ca="1" si="617"/>
        <v>#N/A</v>
      </c>
      <c r="AX604" s="127" t="e">
        <f t="shared" ca="1" si="618"/>
        <v>#N/A</v>
      </c>
      <c r="AY604" s="100" t="e">
        <f t="shared" si="634"/>
        <v>#N/A</v>
      </c>
      <c r="AZ604" s="127" t="e">
        <f t="shared" si="635"/>
        <v>#N/A</v>
      </c>
      <c r="BA604" s="88"/>
      <c r="BC604" s="129"/>
    </row>
    <row r="605" spans="1:68" ht="26.25" customHeight="1" x14ac:dyDescent="0.2">
      <c r="A605" s="499"/>
      <c r="B605" s="503"/>
      <c r="C605" s="503"/>
      <c r="D605" s="503"/>
      <c r="E605" s="504"/>
      <c r="F605" s="496" t="str">
        <f>F591</f>
        <v>TOTAL PÁGINA ANTERIOR</v>
      </c>
      <c r="G605" s="497"/>
      <c r="H605" s="498"/>
      <c r="I605" s="358">
        <f>I592</f>
        <v>6.25</v>
      </c>
      <c r="J605" s="359">
        <f t="shared" ref="J605:Q605" si="638">J592</f>
        <v>6.25</v>
      </c>
      <c r="K605" s="360" t="str">
        <f t="shared" si="638"/>
        <v xml:space="preserve"> </v>
      </c>
      <c r="L605" s="361" t="str">
        <f t="shared" si="638"/>
        <v xml:space="preserve"> </v>
      </c>
      <c r="M605" s="360" t="str">
        <f t="shared" si="638"/>
        <v xml:space="preserve"> </v>
      </c>
      <c r="N605" s="361" t="str">
        <f t="shared" si="638"/>
        <v xml:space="preserve"> </v>
      </c>
      <c r="O605" s="360" t="str">
        <f t="shared" si="638"/>
        <v xml:space="preserve"> </v>
      </c>
      <c r="P605" s="361" t="str">
        <f t="shared" si="638"/>
        <v xml:space="preserve"> </v>
      </c>
      <c r="Q605" s="362" t="str">
        <f t="shared" si="638"/>
        <v xml:space="preserve"> </v>
      </c>
      <c r="R605" s="363"/>
      <c r="S605" s="359" t="str">
        <f t="shared" ref="S605:AG605" si="639">S592</f>
        <v xml:space="preserve"> </v>
      </c>
      <c r="T605" s="360">
        <f t="shared" si="639"/>
        <v>8.75</v>
      </c>
      <c r="U605" s="360">
        <f t="shared" si="639"/>
        <v>10</v>
      </c>
      <c r="V605" s="360">
        <f t="shared" si="639"/>
        <v>2.5</v>
      </c>
      <c r="W605" s="361" t="str">
        <f t="shared" si="639"/>
        <v xml:space="preserve"> </v>
      </c>
      <c r="X605" s="360" t="str">
        <f t="shared" si="639"/>
        <v xml:space="preserve"> </v>
      </c>
      <c r="Y605" s="361">
        <f t="shared" si="639"/>
        <v>2.5</v>
      </c>
      <c r="Z605" s="360" t="str">
        <f t="shared" si="639"/>
        <v xml:space="preserve"> </v>
      </c>
      <c r="AA605" s="361">
        <f t="shared" si="639"/>
        <v>3.75</v>
      </c>
      <c r="AB605" s="362" t="str">
        <f t="shared" si="639"/>
        <v xml:space="preserve"> </v>
      </c>
      <c r="AC605" s="364">
        <f t="shared" si="639"/>
        <v>9</v>
      </c>
      <c r="AD605" s="365" t="str">
        <f t="shared" si="639"/>
        <v xml:space="preserve"> </v>
      </c>
      <c r="AE605" s="365">
        <f t="shared" si="639"/>
        <v>9</v>
      </c>
      <c r="AF605" s="366" t="str">
        <f t="shared" si="639"/>
        <v xml:space="preserve"> </v>
      </c>
      <c r="AG605" s="367">
        <f t="shared" si="639"/>
        <v>11</v>
      </c>
      <c r="AH605" s="487"/>
      <c r="AI605" s="488"/>
      <c r="AJ605" s="488"/>
      <c r="AK605" s="489"/>
      <c r="AL605" s="131"/>
      <c r="AM605" s="131"/>
      <c r="AN605" s="131"/>
      <c r="AT605" s="122" t="e">
        <f t="shared" ref="AT605:AT614" si="640">IF(ISBLANK($B845),NA(),$B845)</f>
        <v>#N/A</v>
      </c>
      <c r="AU605" s="125" t="e">
        <f t="shared" ref="AU605:AU614" si="641">IF(ISBLANK($I845),NA(),$I845)</f>
        <v>#N/A</v>
      </c>
      <c r="AV605" s="126" t="str">
        <f t="shared" ca="1" si="616"/>
        <v/>
      </c>
      <c r="AW605" s="122" t="e">
        <f t="shared" ca="1" si="617"/>
        <v>#N/A</v>
      </c>
      <c r="AX605" s="127" t="e">
        <f t="shared" ca="1" si="618"/>
        <v>#N/A</v>
      </c>
      <c r="AY605" s="100" t="e">
        <f>IF(S845=0,NA(),S845)</f>
        <v>#N/A</v>
      </c>
      <c r="AZ605" s="127" t="e">
        <f>IF(V845=0,NA(),V845)</f>
        <v>#N/A</v>
      </c>
      <c r="BA605" s="88"/>
      <c r="BC605" s="129"/>
    </row>
    <row r="606" spans="1:68" ht="26.25" customHeight="1" thickBot="1" x14ac:dyDescent="0.25">
      <c r="A606" s="500"/>
      <c r="B606" s="505" t="str">
        <f>B592</f>
        <v>Entidad que certifica Hrs. de vuelo
TIMBRE Y FIRMA</v>
      </c>
      <c r="C606" s="505"/>
      <c r="D606" s="505"/>
      <c r="E606" s="506"/>
      <c r="F606" s="490" t="str">
        <f>F592</f>
        <v>TOTAL A LA FECHA</v>
      </c>
      <c r="G606" s="491"/>
      <c r="H606" s="492"/>
      <c r="I606" s="31">
        <f t="shared" ref="I606:Q606" si="642">IF(SUM(I604:I605)=0," ",SUM(I604:I605))</f>
        <v>6.25</v>
      </c>
      <c r="J606" s="27">
        <f t="shared" si="642"/>
        <v>6.25</v>
      </c>
      <c r="K606" s="24" t="str">
        <f t="shared" si="642"/>
        <v xml:space="preserve"> </v>
      </c>
      <c r="L606" s="25" t="str">
        <f t="shared" si="642"/>
        <v xml:space="preserve"> </v>
      </c>
      <c r="M606" s="24" t="str">
        <f t="shared" si="642"/>
        <v xml:space="preserve"> </v>
      </c>
      <c r="N606" s="25" t="str">
        <f t="shared" si="642"/>
        <v xml:space="preserve"> </v>
      </c>
      <c r="O606" s="24" t="str">
        <f t="shared" si="642"/>
        <v xml:space="preserve"> </v>
      </c>
      <c r="P606" s="25" t="str">
        <f t="shared" si="642"/>
        <v xml:space="preserve"> </v>
      </c>
      <c r="Q606" s="26" t="str">
        <f t="shared" si="642"/>
        <v xml:space="preserve"> </v>
      </c>
      <c r="R606" s="321"/>
      <c r="S606" s="27" t="str">
        <f t="shared" ref="S606:AG606" si="643">IF(SUM(S604:S605)=0," ",SUM(S604:S605))</f>
        <v xml:space="preserve"> </v>
      </c>
      <c r="T606" s="24">
        <f t="shared" si="643"/>
        <v>8.75</v>
      </c>
      <c r="U606" s="24">
        <f t="shared" si="643"/>
        <v>10</v>
      </c>
      <c r="V606" s="24">
        <f t="shared" si="643"/>
        <v>2.5</v>
      </c>
      <c r="W606" s="25" t="str">
        <f t="shared" si="643"/>
        <v xml:space="preserve"> </v>
      </c>
      <c r="X606" s="24" t="str">
        <f t="shared" si="643"/>
        <v xml:space="preserve"> </v>
      </c>
      <c r="Y606" s="25">
        <f t="shared" si="643"/>
        <v>2.5</v>
      </c>
      <c r="Z606" s="24" t="str">
        <f t="shared" si="643"/>
        <v xml:space="preserve"> </v>
      </c>
      <c r="AA606" s="25">
        <f t="shared" si="643"/>
        <v>3.75</v>
      </c>
      <c r="AB606" s="26" t="str">
        <f t="shared" si="643"/>
        <v xml:space="preserve"> </v>
      </c>
      <c r="AC606" s="323">
        <f t="shared" si="643"/>
        <v>9</v>
      </c>
      <c r="AD606" s="28" t="str">
        <f t="shared" si="643"/>
        <v xml:space="preserve"> </v>
      </c>
      <c r="AE606" s="28">
        <f t="shared" si="643"/>
        <v>9</v>
      </c>
      <c r="AF606" s="30" t="str">
        <f t="shared" si="643"/>
        <v xml:space="preserve"> </v>
      </c>
      <c r="AG606" s="32">
        <f t="shared" si="643"/>
        <v>11</v>
      </c>
      <c r="AH606" s="485" t="str">
        <f>AH592</f>
        <v>_____________________________
FIRMA PILOTO</v>
      </c>
      <c r="AI606" s="486"/>
      <c r="AJ606" s="486"/>
      <c r="AK606" s="181">
        <f>A604</f>
        <v>43</v>
      </c>
      <c r="AL606" s="132"/>
      <c r="AM606" s="132"/>
      <c r="AN606" s="132"/>
      <c r="AT606" s="122" t="e">
        <f t="shared" si="640"/>
        <v>#N/A</v>
      </c>
      <c r="AU606" s="125" t="e">
        <f t="shared" si="641"/>
        <v>#N/A</v>
      </c>
      <c r="AV606" s="126" t="str">
        <f t="shared" ca="1" si="616"/>
        <v/>
      </c>
      <c r="AW606" s="122" t="e">
        <f t="shared" ca="1" si="617"/>
        <v>#N/A</v>
      </c>
      <c r="AX606" s="127" t="e">
        <f t="shared" ca="1" si="618"/>
        <v>#N/A</v>
      </c>
      <c r="AY606" s="100" t="e">
        <f t="shared" ref="AY606:AY614" si="644">IF(S846=0,NA(),S846)</f>
        <v>#N/A</v>
      </c>
      <c r="AZ606" s="127" t="e">
        <f t="shared" ref="AZ606:AZ612" si="645">IF(V846=0,NA(),V846)</f>
        <v>#N/A</v>
      </c>
      <c r="BA606" s="88"/>
      <c r="BC606" s="129"/>
    </row>
    <row r="607" spans="1:68" s="49" customFormat="1" ht="27.95" customHeight="1" x14ac:dyDescent="0.2">
      <c r="A607" s="29">
        <f>A602+1</f>
        <v>431</v>
      </c>
      <c r="B607" s="39"/>
      <c r="C607" s="40"/>
      <c r="D607" s="41"/>
      <c r="E607" s="42"/>
      <c r="F607" s="43"/>
      <c r="G607" s="44"/>
      <c r="H607" s="45"/>
      <c r="I607" s="310"/>
      <c r="J607" s="306"/>
      <c r="K607" s="307"/>
      <c r="L607" s="308"/>
      <c r="M607" s="307"/>
      <c r="N607" s="308"/>
      <c r="O607" s="307"/>
      <c r="P607" s="308"/>
      <c r="Q607" s="167"/>
      <c r="R607" s="314"/>
      <c r="S607" s="46"/>
      <c r="T607" s="47"/>
      <c r="U607" s="47"/>
      <c r="V607" s="48"/>
      <c r="W607" s="325"/>
      <c r="X607" s="307"/>
      <c r="Y607" s="308"/>
      <c r="Z607" s="307"/>
      <c r="AA607" s="308"/>
      <c r="AB607" s="167"/>
      <c r="AC607" s="311"/>
      <c r="AD607" s="312"/>
      <c r="AE607" s="312"/>
      <c r="AF607" s="313"/>
      <c r="AG607" s="317"/>
      <c r="AH607" s="167"/>
      <c r="AI607" s="478"/>
      <c r="AJ607" s="478"/>
      <c r="AK607" s="479"/>
      <c r="AL607" s="102"/>
      <c r="AM607" s="124" t="str">
        <f t="shared" ref="AM607:AM616" si="646">IF(B607=0," ",TEXT(B607,"MMM"))</f>
        <v xml:space="preserve"> </v>
      </c>
      <c r="AN607" s="97" t="str">
        <f t="shared" ref="AN607:AN616" si="647">IF(B607=0," ",YEAR(B607))</f>
        <v xml:space="preserve"> </v>
      </c>
      <c r="AO607" s="125"/>
      <c r="AP607" s="125"/>
      <c r="AQ607" s="125"/>
      <c r="AR607" s="125"/>
      <c r="AS607" s="125"/>
      <c r="AT607" s="122" t="e">
        <f t="shared" si="640"/>
        <v>#N/A</v>
      </c>
      <c r="AU607" s="125" t="e">
        <f t="shared" si="641"/>
        <v>#N/A</v>
      </c>
      <c r="AV607" s="126" t="str">
        <f t="shared" ca="1" si="616"/>
        <v/>
      </c>
      <c r="AW607" s="122" t="e">
        <f t="shared" ca="1" si="617"/>
        <v>#N/A</v>
      </c>
      <c r="AX607" s="127" t="e">
        <f t="shared" ca="1" si="618"/>
        <v>#N/A</v>
      </c>
      <c r="AY607" s="100" t="e">
        <f t="shared" si="644"/>
        <v>#N/A</v>
      </c>
      <c r="AZ607" s="127" t="e">
        <f t="shared" si="645"/>
        <v>#N/A</v>
      </c>
      <c r="BA607" s="88"/>
      <c r="BB607" s="125"/>
      <c r="BC607" s="129"/>
      <c r="BD607" s="125"/>
      <c r="BE607" s="125"/>
      <c r="BF607" s="125"/>
      <c r="BG607" s="125"/>
      <c r="BH607" s="125"/>
      <c r="BI607" s="125"/>
      <c r="BJ607" s="125"/>
      <c r="BK607" s="125"/>
      <c r="BL607" s="90"/>
      <c r="BM607" s="90"/>
      <c r="BN607" s="90"/>
      <c r="BO607" s="90"/>
      <c r="BP607" s="90"/>
    </row>
    <row r="608" spans="1:68" s="49" customFormat="1" ht="27.95" customHeight="1" x14ac:dyDescent="0.2">
      <c r="A608" s="22">
        <f>A607+1</f>
        <v>432</v>
      </c>
      <c r="B608" s="50"/>
      <c r="C608" s="51"/>
      <c r="D608" s="52"/>
      <c r="E608" s="53"/>
      <c r="F608" s="54"/>
      <c r="G608" s="55"/>
      <c r="H608" s="56"/>
      <c r="I608" s="304"/>
      <c r="J608" s="57"/>
      <c r="K608" s="58"/>
      <c r="L608" s="59"/>
      <c r="M608" s="58"/>
      <c r="N608" s="59"/>
      <c r="O608" s="58"/>
      <c r="P608" s="59"/>
      <c r="Q608" s="60"/>
      <c r="R608" s="315"/>
      <c r="S608" s="57"/>
      <c r="T608" s="58"/>
      <c r="U608" s="58"/>
      <c r="V608" s="60"/>
      <c r="W608" s="326"/>
      <c r="X608" s="58"/>
      <c r="Y608" s="59"/>
      <c r="Z608" s="58"/>
      <c r="AA608" s="59"/>
      <c r="AB608" s="60"/>
      <c r="AC608" s="61"/>
      <c r="AD608" s="62"/>
      <c r="AE608" s="62"/>
      <c r="AF608" s="63"/>
      <c r="AG608" s="318"/>
      <c r="AH608" s="60"/>
      <c r="AI608" s="476"/>
      <c r="AJ608" s="476"/>
      <c r="AK608" s="477"/>
      <c r="AL608" s="102"/>
      <c r="AM608" s="124" t="str">
        <f t="shared" si="646"/>
        <v xml:space="preserve"> </v>
      </c>
      <c r="AN608" s="97" t="str">
        <f t="shared" si="647"/>
        <v xml:space="preserve"> </v>
      </c>
      <c r="AO608" s="125"/>
      <c r="AP608" s="125"/>
      <c r="AQ608" s="125"/>
      <c r="AR608" s="125"/>
      <c r="AS608" s="125"/>
      <c r="AT608" s="122" t="e">
        <f t="shared" si="640"/>
        <v>#N/A</v>
      </c>
      <c r="AU608" s="125" t="e">
        <f t="shared" si="641"/>
        <v>#N/A</v>
      </c>
      <c r="AV608" s="126" t="str">
        <f t="shared" ca="1" si="616"/>
        <v/>
      </c>
      <c r="AW608" s="122" t="e">
        <f t="shared" ca="1" si="617"/>
        <v>#N/A</v>
      </c>
      <c r="AX608" s="127" t="e">
        <f t="shared" ca="1" si="618"/>
        <v>#N/A</v>
      </c>
      <c r="AY608" s="100" t="e">
        <f t="shared" si="644"/>
        <v>#N/A</v>
      </c>
      <c r="AZ608" s="127" t="e">
        <f t="shared" si="645"/>
        <v>#N/A</v>
      </c>
      <c r="BA608" s="88"/>
      <c r="BB608" s="125"/>
      <c r="BC608" s="129"/>
      <c r="BD608" s="125"/>
      <c r="BE608" s="125"/>
      <c r="BF608" s="125"/>
      <c r="BG608" s="125"/>
      <c r="BH608" s="125"/>
      <c r="BI608" s="125"/>
      <c r="BJ608" s="125"/>
      <c r="BK608" s="125"/>
      <c r="BL608" s="90"/>
      <c r="BM608" s="90"/>
      <c r="BN608" s="90"/>
      <c r="BO608" s="90"/>
      <c r="BP608" s="90"/>
    </row>
    <row r="609" spans="1:68" s="49" customFormat="1" ht="27.95" customHeight="1" x14ac:dyDescent="0.2">
      <c r="A609" s="22">
        <f t="shared" ref="A609:A616" si="648">A608+1</f>
        <v>433</v>
      </c>
      <c r="B609" s="50"/>
      <c r="C609" s="51"/>
      <c r="D609" s="52"/>
      <c r="E609" s="53"/>
      <c r="F609" s="54"/>
      <c r="G609" s="55"/>
      <c r="H609" s="56"/>
      <c r="I609" s="304"/>
      <c r="J609" s="57"/>
      <c r="K609" s="58"/>
      <c r="L609" s="59"/>
      <c r="M609" s="58"/>
      <c r="N609" s="59"/>
      <c r="O609" s="58"/>
      <c r="P609" s="59"/>
      <c r="Q609" s="60"/>
      <c r="R609" s="315"/>
      <c r="S609" s="57"/>
      <c r="T609" s="58"/>
      <c r="U609" s="58"/>
      <c r="V609" s="60"/>
      <c r="W609" s="326"/>
      <c r="X609" s="58"/>
      <c r="Y609" s="59"/>
      <c r="Z609" s="58"/>
      <c r="AA609" s="59"/>
      <c r="AB609" s="60"/>
      <c r="AC609" s="61"/>
      <c r="AD609" s="62"/>
      <c r="AE609" s="62"/>
      <c r="AF609" s="63"/>
      <c r="AG609" s="318"/>
      <c r="AH609" s="60"/>
      <c r="AI609" s="476"/>
      <c r="AJ609" s="476"/>
      <c r="AK609" s="477"/>
      <c r="AL609" s="102"/>
      <c r="AM609" s="124" t="str">
        <f t="shared" si="646"/>
        <v xml:space="preserve"> </v>
      </c>
      <c r="AN609" s="97" t="str">
        <f t="shared" si="647"/>
        <v xml:space="preserve"> </v>
      </c>
      <c r="AO609" s="125"/>
      <c r="AP609" s="125"/>
      <c r="AQ609" s="125"/>
      <c r="AR609" s="125"/>
      <c r="AS609" s="125"/>
      <c r="AT609" s="122" t="e">
        <f t="shared" si="640"/>
        <v>#N/A</v>
      </c>
      <c r="AU609" s="125" t="e">
        <f t="shared" si="641"/>
        <v>#N/A</v>
      </c>
      <c r="AV609" s="126" t="str">
        <f t="shared" ca="1" si="616"/>
        <v/>
      </c>
      <c r="AW609" s="122" t="e">
        <f t="shared" ca="1" si="617"/>
        <v>#N/A</v>
      </c>
      <c r="AX609" s="127" t="e">
        <f t="shared" ca="1" si="618"/>
        <v>#N/A</v>
      </c>
      <c r="AY609" s="100" t="e">
        <f t="shared" si="644"/>
        <v>#N/A</v>
      </c>
      <c r="AZ609" s="127" t="e">
        <f t="shared" si="645"/>
        <v>#N/A</v>
      </c>
      <c r="BA609" s="88"/>
      <c r="BB609" s="125"/>
      <c r="BC609" s="129"/>
      <c r="BD609" s="125"/>
      <c r="BE609" s="125"/>
      <c r="BF609" s="125"/>
      <c r="BG609" s="125"/>
      <c r="BH609" s="125"/>
      <c r="BI609" s="125"/>
      <c r="BJ609" s="125"/>
      <c r="BK609" s="125"/>
      <c r="BL609" s="90"/>
      <c r="BM609" s="90"/>
      <c r="BN609" s="90"/>
      <c r="BO609" s="90"/>
      <c r="BP609" s="90"/>
    </row>
    <row r="610" spans="1:68" s="49" customFormat="1" ht="27.95" customHeight="1" x14ac:dyDescent="0.2">
      <c r="A610" s="22">
        <f t="shared" si="648"/>
        <v>434</v>
      </c>
      <c r="B610" s="50"/>
      <c r="C610" s="51"/>
      <c r="D610" s="52"/>
      <c r="E610" s="53"/>
      <c r="F610" s="54"/>
      <c r="G610" s="55"/>
      <c r="H610" s="56"/>
      <c r="I610" s="304"/>
      <c r="J610" s="57"/>
      <c r="K610" s="58"/>
      <c r="L610" s="59"/>
      <c r="M610" s="58"/>
      <c r="N610" s="59"/>
      <c r="O610" s="58"/>
      <c r="P610" s="59"/>
      <c r="Q610" s="60"/>
      <c r="R610" s="315"/>
      <c r="S610" s="57"/>
      <c r="T610" s="58"/>
      <c r="U610" s="58"/>
      <c r="V610" s="60"/>
      <c r="W610" s="326"/>
      <c r="X610" s="58"/>
      <c r="Y610" s="59"/>
      <c r="Z610" s="58"/>
      <c r="AA610" s="59"/>
      <c r="AB610" s="60"/>
      <c r="AC610" s="61"/>
      <c r="AD610" s="62"/>
      <c r="AE610" s="62"/>
      <c r="AF610" s="63"/>
      <c r="AG610" s="318"/>
      <c r="AH610" s="60"/>
      <c r="AI610" s="476"/>
      <c r="AJ610" s="476"/>
      <c r="AK610" s="477"/>
      <c r="AL610" s="102"/>
      <c r="AM610" s="124" t="str">
        <f t="shared" si="646"/>
        <v xml:space="preserve"> </v>
      </c>
      <c r="AN610" s="97" t="str">
        <f t="shared" si="647"/>
        <v xml:space="preserve"> </v>
      </c>
      <c r="AO610" s="125"/>
      <c r="AP610" s="125"/>
      <c r="AQ610" s="125"/>
      <c r="AR610" s="125"/>
      <c r="AS610" s="125"/>
      <c r="AT610" s="122" t="e">
        <f t="shared" si="640"/>
        <v>#N/A</v>
      </c>
      <c r="AU610" s="125" t="e">
        <f t="shared" si="641"/>
        <v>#N/A</v>
      </c>
      <c r="AV610" s="126" t="str">
        <f t="shared" ca="1" si="616"/>
        <v/>
      </c>
      <c r="AW610" s="122" t="e">
        <f t="shared" ca="1" si="617"/>
        <v>#N/A</v>
      </c>
      <c r="AX610" s="127" t="e">
        <f t="shared" ca="1" si="618"/>
        <v>#N/A</v>
      </c>
      <c r="AY610" s="100" t="e">
        <f t="shared" si="644"/>
        <v>#N/A</v>
      </c>
      <c r="AZ610" s="127" t="e">
        <f t="shared" si="645"/>
        <v>#N/A</v>
      </c>
      <c r="BA610" s="88"/>
      <c r="BB610" s="125"/>
      <c r="BC610" s="129"/>
      <c r="BD610" s="125"/>
      <c r="BE610" s="125"/>
      <c r="BF610" s="125"/>
      <c r="BG610" s="125"/>
      <c r="BH610" s="125"/>
      <c r="BI610" s="125"/>
      <c r="BJ610" s="125"/>
      <c r="BK610" s="125"/>
      <c r="BL610" s="90"/>
      <c r="BM610" s="90"/>
      <c r="BN610" s="90"/>
      <c r="BO610" s="90"/>
      <c r="BP610" s="90"/>
    </row>
    <row r="611" spans="1:68" s="49" customFormat="1" ht="27.95" customHeight="1" x14ac:dyDescent="0.2">
      <c r="A611" s="22">
        <f t="shared" si="648"/>
        <v>435</v>
      </c>
      <c r="B611" s="50"/>
      <c r="C611" s="51"/>
      <c r="D611" s="52"/>
      <c r="E611" s="53"/>
      <c r="F611" s="54"/>
      <c r="G611" s="55"/>
      <c r="H611" s="56"/>
      <c r="I611" s="304"/>
      <c r="J611" s="57"/>
      <c r="K611" s="58"/>
      <c r="L611" s="59"/>
      <c r="M611" s="58"/>
      <c r="N611" s="59"/>
      <c r="O611" s="58"/>
      <c r="P611" s="59"/>
      <c r="Q611" s="60"/>
      <c r="R611" s="315"/>
      <c r="S611" s="57"/>
      <c r="T611" s="58"/>
      <c r="U611" s="58"/>
      <c r="V611" s="60"/>
      <c r="W611" s="326"/>
      <c r="X611" s="58"/>
      <c r="Y611" s="59"/>
      <c r="Z611" s="58"/>
      <c r="AA611" s="59"/>
      <c r="AB611" s="60"/>
      <c r="AC611" s="61"/>
      <c r="AD611" s="62"/>
      <c r="AE611" s="62"/>
      <c r="AF611" s="63"/>
      <c r="AG611" s="318"/>
      <c r="AH611" s="60"/>
      <c r="AI611" s="476"/>
      <c r="AJ611" s="476"/>
      <c r="AK611" s="477"/>
      <c r="AL611" s="102"/>
      <c r="AM611" s="124" t="str">
        <f t="shared" si="646"/>
        <v xml:space="preserve"> </v>
      </c>
      <c r="AN611" s="97" t="str">
        <f t="shared" si="647"/>
        <v xml:space="preserve"> </v>
      </c>
      <c r="AO611" s="125"/>
      <c r="AP611" s="125"/>
      <c r="AQ611" s="125"/>
      <c r="AR611" s="125"/>
      <c r="AS611" s="125"/>
      <c r="AT611" s="122" t="e">
        <f t="shared" si="640"/>
        <v>#N/A</v>
      </c>
      <c r="AU611" s="125" t="e">
        <f t="shared" si="641"/>
        <v>#N/A</v>
      </c>
      <c r="AV611" s="126" t="str">
        <f t="shared" ca="1" si="616"/>
        <v/>
      </c>
      <c r="AW611" s="122" t="e">
        <f t="shared" ca="1" si="617"/>
        <v>#N/A</v>
      </c>
      <c r="AX611" s="127" t="e">
        <f t="shared" ca="1" si="618"/>
        <v>#N/A</v>
      </c>
      <c r="AY611" s="100" t="e">
        <f t="shared" si="644"/>
        <v>#N/A</v>
      </c>
      <c r="AZ611" s="127" t="e">
        <f t="shared" si="645"/>
        <v>#N/A</v>
      </c>
      <c r="BA611" s="88"/>
      <c r="BB611" s="125"/>
      <c r="BC611" s="129"/>
      <c r="BD611" s="125"/>
      <c r="BE611" s="125"/>
      <c r="BF611" s="125"/>
      <c r="BG611" s="125"/>
      <c r="BH611" s="125"/>
      <c r="BI611" s="125"/>
      <c r="BJ611" s="125"/>
      <c r="BK611" s="125"/>
      <c r="BL611" s="90"/>
      <c r="BM611" s="90"/>
      <c r="BN611" s="90"/>
      <c r="BO611" s="90"/>
      <c r="BP611" s="90"/>
    </row>
    <row r="612" spans="1:68" s="49" customFormat="1" ht="27.95" customHeight="1" x14ac:dyDescent="0.2">
      <c r="A612" s="22">
        <f t="shared" si="648"/>
        <v>436</v>
      </c>
      <c r="B612" s="50"/>
      <c r="C612" s="51"/>
      <c r="D612" s="52"/>
      <c r="E612" s="53"/>
      <c r="F612" s="54"/>
      <c r="G612" s="55"/>
      <c r="H612" s="56"/>
      <c r="I612" s="304"/>
      <c r="J612" s="57"/>
      <c r="K612" s="58"/>
      <c r="L612" s="59"/>
      <c r="M612" s="58"/>
      <c r="N612" s="59"/>
      <c r="O612" s="58"/>
      <c r="P612" s="59"/>
      <c r="Q612" s="60"/>
      <c r="R612" s="315"/>
      <c r="S612" s="57"/>
      <c r="T612" s="58"/>
      <c r="U612" s="58"/>
      <c r="V612" s="60"/>
      <c r="W612" s="326"/>
      <c r="X612" s="58"/>
      <c r="Y612" s="59"/>
      <c r="Z612" s="58"/>
      <c r="AA612" s="59"/>
      <c r="AB612" s="60"/>
      <c r="AC612" s="61"/>
      <c r="AD612" s="62"/>
      <c r="AE612" s="62"/>
      <c r="AF612" s="63"/>
      <c r="AG612" s="318"/>
      <c r="AH612" s="60"/>
      <c r="AI612" s="476"/>
      <c r="AJ612" s="476"/>
      <c r="AK612" s="477"/>
      <c r="AL612" s="102"/>
      <c r="AM612" s="124" t="str">
        <f t="shared" si="646"/>
        <v xml:space="preserve"> </v>
      </c>
      <c r="AN612" s="97" t="str">
        <f t="shared" si="647"/>
        <v xml:space="preserve"> </v>
      </c>
      <c r="AO612" s="125"/>
      <c r="AP612" s="125"/>
      <c r="AQ612" s="125"/>
      <c r="AR612" s="125"/>
      <c r="AS612" s="125"/>
      <c r="AT612" s="122" t="e">
        <f t="shared" si="640"/>
        <v>#N/A</v>
      </c>
      <c r="AU612" s="125" t="e">
        <f t="shared" si="641"/>
        <v>#N/A</v>
      </c>
      <c r="AV612" s="126" t="str">
        <f t="shared" ca="1" si="616"/>
        <v/>
      </c>
      <c r="AW612" s="122" t="e">
        <f t="shared" ca="1" si="617"/>
        <v>#N/A</v>
      </c>
      <c r="AX612" s="127" t="e">
        <f t="shared" ca="1" si="618"/>
        <v>#N/A</v>
      </c>
      <c r="AY612" s="100" t="e">
        <f t="shared" si="644"/>
        <v>#N/A</v>
      </c>
      <c r="AZ612" s="127" t="e">
        <f t="shared" si="645"/>
        <v>#N/A</v>
      </c>
      <c r="BA612" s="88"/>
      <c r="BB612" s="125"/>
      <c r="BC612" s="129"/>
      <c r="BD612" s="125"/>
      <c r="BE612" s="125"/>
      <c r="BF612" s="125"/>
      <c r="BG612" s="125"/>
      <c r="BH612" s="125"/>
      <c r="BI612" s="125"/>
      <c r="BJ612" s="125"/>
      <c r="BK612" s="125"/>
      <c r="BL612" s="90"/>
      <c r="BM612" s="90"/>
      <c r="BN612" s="90"/>
      <c r="BO612" s="90"/>
      <c r="BP612" s="90"/>
    </row>
    <row r="613" spans="1:68" s="49" customFormat="1" ht="27.95" customHeight="1" x14ac:dyDescent="0.2">
      <c r="A613" s="22">
        <f>A612+1</f>
        <v>437</v>
      </c>
      <c r="B613" s="50"/>
      <c r="C613" s="51"/>
      <c r="D613" s="52"/>
      <c r="E613" s="53"/>
      <c r="F613" s="54"/>
      <c r="G613" s="55"/>
      <c r="H613" s="56"/>
      <c r="I613" s="304"/>
      <c r="J613" s="57"/>
      <c r="K613" s="58"/>
      <c r="L613" s="59"/>
      <c r="M613" s="58"/>
      <c r="N613" s="59"/>
      <c r="O613" s="58"/>
      <c r="P613" s="59"/>
      <c r="Q613" s="60"/>
      <c r="R613" s="315"/>
      <c r="S613" s="57"/>
      <c r="T613" s="58"/>
      <c r="U613" s="58"/>
      <c r="V613" s="60"/>
      <c r="W613" s="326"/>
      <c r="X613" s="58"/>
      <c r="Y613" s="59"/>
      <c r="Z613" s="58"/>
      <c r="AA613" s="59"/>
      <c r="AB613" s="60"/>
      <c r="AC613" s="61"/>
      <c r="AD613" s="62"/>
      <c r="AE613" s="62"/>
      <c r="AF613" s="63"/>
      <c r="AG613" s="318"/>
      <c r="AH613" s="60"/>
      <c r="AI613" s="476"/>
      <c r="AJ613" s="476"/>
      <c r="AK613" s="477"/>
      <c r="AL613" s="102"/>
      <c r="AM613" s="124" t="str">
        <f t="shared" si="646"/>
        <v xml:space="preserve"> </v>
      </c>
      <c r="AN613" s="97" t="str">
        <f t="shared" si="647"/>
        <v xml:space="preserve"> </v>
      </c>
      <c r="AO613" s="125"/>
      <c r="AP613" s="125"/>
      <c r="AQ613" s="125"/>
      <c r="AR613" s="125"/>
      <c r="AS613" s="125"/>
      <c r="AT613" s="122" t="e">
        <f t="shared" si="640"/>
        <v>#N/A</v>
      </c>
      <c r="AU613" s="125" t="e">
        <f t="shared" si="641"/>
        <v>#N/A</v>
      </c>
      <c r="AV613" s="126" t="str">
        <f t="shared" ca="1" si="616"/>
        <v/>
      </c>
      <c r="AW613" s="122" t="e">
        <f t="shared" ca="1" si="617"/>
        <v>#N/A</v>
      </c>
      <c r="AX613" s="127" t="e">
        <f t="shared" ca="1" si="618"/>
        <v>#N/A</v>
      </c>
      <c r="AY613" s="100" t="e">
        <f t="shared" si="644"/>
        <v>#N/A</v>
      </c>
      <c r="AZ613" s="127" t="e">
        <f>IF(V853=0,NA(),V853)</f>
        <v>#N/A</v>
      </c>
      <c r="BA613" s="88"/>
      <c r="BB613" s="125"/>
      <c r="BC613" s="129"/>
      <c r="BD613" s="125"/>
      <c r="BE613" s="125"/>
      <c r="BF613" s="125"/>
      <c r="BG613" s="125"/>
      <c r="BH613" s="125"/>
      <c r="BI613" s="125"/>
      <c r="BJ613" s="125"/>
      <c r="BK613" s="125"/>
      <c r="BL613" s="90"/>
      <c r="BM613" s="90"/>
      <c r="BN613" s="90"/>
      <c r="BO613" s="90"/>
      <c r="BP613" s="90"/>
    </row>
    <row r="614" spans="1:68" s="49" customFormat="1" ht="27.95" customHeight="1" x14ac:dyDescent="0.2">
      <c r="A614" s="22">
        <f t="shared" si="648"/>
        <v>438</v>
      </c>
      <c r="B614" s="50"/>
      <c r="C614" s="51"/>
      <c r="D614" s="52"/>
      <c r="E614" s="53"/>
      <c r="F614" s="54"/>
      <c r="G614" s="55"/>
      <c r="H614" s="56"/>
      <c r="I614" s="304"/>
      <c r="J614" s="57"/>
      <c r="K614" s="58"/>
      <c r="L614" s="59"/>
      <c r="M614" s="58"/>
      <c r="N614" s="59"/>
      <c r="O614" s="58"/>
      <c r="P614" s="59"/>
      <c r="Q614" s="60"/>
      <c r="R614" s="315"/>
      <c r="S614" s="57"/>
      <c r="T614" s="58"/>
      <c r="U614" s="58"/>
      <c r="V614" s="60"/>
      <c r="W614" s="326"/>
      <c r="X614" s="58"/>
      <c r="Y614" s="59"/>
      <c r="Z614" s="58"/>
      <c r="AA614" s="59"/>
      <c r="AB614" s="60"/>
      <c r="AC614" s="61"/>
      <c r="AD614" s="62"/>
      <c r="AE614" s="62"/>
      <c r="AF614" s="63"/>
      <c r="AG614" s="318"/>
      <c r="AH614" s="60"/>
      <c r="AI614" s="476"/>
      <c r="AJ614" s="476"/>
      <c r="AK614" s="477"/>
      <c r="AL614" s="102"/>
      <c r="AM614" s="124" t="str">
        <f t="shared" si="646"/>
        <v xml:space="preserve"> </v>
      </c>
      <c r="AN614" s="97" t="str">
        <f t="shared" si="647"/>
        <v xml:space="preserve"> </v>
      </c>
      <c r="AO614" s="125"/>
      <c r="AP614" s="125"/>
      <c r="AQ614" s="125"/>
      <c r="AR614" s="125"/>
      <c r="AS614" s="125"/>
      <c r="AT614" s="122" t="e">
        <f t="shared" si="640"/>
        <v>#N/A</v>
      </c>
      <c r="AU614" s="125" t="e">
        <f t="shared" si="641"/>
        <v>#N/A</v>
      </c>
      <c r="AV614" s="126" t="str">
        <f t="shared" ca="1" si="616"/>
        <v/>
      </c>
      <c r="AW614" s="122" t="e">
        <f t="shared" ca="1" si="617"/>
        <v>#N/A</v>
      </c>
      <c r="AX614" s="127" t="e">
        <f t="shared" ca="1" si="618"/>
        <v>#N/A</v>
      </c>
      <c r="AY614" s="100" t="e">
        <f t="shared" si="644"/>
        <v>#N/A</v>
      </c>
      <c r="AZ614" s="127" t="e">
        <f>IF(V854=0,NA(),V854)</f>
        <v>#N/A</v>
      </c>
      <c r="BA614" s="88"/>
      <c r="BB614" s="125"/>
      <c r="BC614" s="129"/>
      <c r="BD614" s="125"/>
      <c r="BE614" s="125"/>
      <c r="BF614" s="125"/>
      <c r="BG614" s="125"/>
      <c r="BH614" s="125"/>
      <c r="BI614" s="125"/>
      <c r="BJ614" s="125"/>
      <c r="BK614" s="125"/>
      <c r="BL614" s="90"/>
      <c r="BM614" s="90"/>
      <c r="BN614" s="90"/>
      <c r="BO614" s="90"/>
      <c r="BP614" s="90"/>
    </row>
    <row r="615" spans="1:68" s="49" customFormat="1" ht="27.95" customHeight="1" x14ac:dyDescent="0.2">
      <c r="A615" s="22">
        <f t="shared" si="648"/>
        <v>439</v>
      </c>
      <c r="B615" s="50"/>
      <c r="C615" s="51"/>
      <c r="D615" s="52"/>
      <c r="E615" s="53"/>
      <c r="F615" s="54"/>
      <c r="G615" s="55"/>
      <c r="H615" s="56"/>
      <c r="I615" s="304"/>
      <c r="J615" s="57"/>
      <c r="K615" s="58"/>
      <c r="L615" s="59"/>
      <c r="M615" s="58"/>
      <c r="N615" s="59"/>
      <c r="O615" s="58"/>
      <c r="P615" s="59"/>
      <c r="Q615" s="60"/>
      <c r="R615" s="315"/>
      <c r="S615" s="57"/>
      <c r="T615" s="58"/>
      <c r="U615" s="58"/>
      <c r="V615" s="60"/>
      <c r="W615" s="326"/>
      <c r="X615" s="58"/>
      <c r="Y615" s="59"/>
      <c r="Z615" s="58"/>
      <c r="AA615" s="59"/>
      <c r="AB615" s="60"/>
      <c r="AC615" s="61"/>
      <c r="AD615" s="62"/>
      <c r="AE615" s="62"/>
      <c r="AF615" s="63"/>
      <c r="AG615" s="318"/>
      <c r="AH615" s="60"/>
      <c r="AI615" s="476"/>
      <c r="AJ615" s="476"/>
      <c r="AK615" s="477"/>
      <c r="AL615" s="102"/>
      <c r="AM615" s="124" t="str">
        <f t="shared" si="646"/>
        <v xml:space="preserve"> </v>
      </c>
      <c r="AN615" s="97" t="str">
        <f t="shared" si="647"/>
        <v xml:space="preserve"> </v>
      </c>
      <c r="AO615" s="125"/>
      <c r="AP615" s="125"/>
      <c r="AQ615" s="125"/>
      <c r="AR615" s="125"/>
      <c r="AS615" s="125"/>
      <c r="AT615" s="122" t="e">
        <f t="shared" ref="AT615:AT624" si="649">IF(ISBLANK($B859),NA(),$B859)</f>
        <v>#N/A</v>
      </c>
      <c r="AU615" s="125" t="e">
        <f t="shared" ref="AU615:AU624" si="650">IF(ISBLANK($I859),NA(),$I859)</f>
        <v>#N/A</v>
      </c>
      <c r="AV615" s="126" t="str">
        <f t="shared" ca="1" si="616"/>
        <v/>
      </c>
      <c r="AW615" s="122" t="e">
        <f t="shared" ca="1" si="617"/>
        <v>#N/A</v>
      </c>
      <c r="AX615" s="127" t="e">
        <f t="shared" ca="1" si="618"/>
        <v>#N/A</v>
      </c>
      <c r="AY615" s="100" t="e">
        <f>IF(S859=0,NA(),S859)</f>
        <v>#N/A</v>
      </c>
      <c r="AZ615" s="127" t="e">
        <f>IF(V859=0,NA(),V859)</f>
        <v>#N/A</v>
      </c>
      <c r="BA615" s="125"/>
      <c r="BB615" s="125"/>
      <c r="BC615" s="129"/>
      <c r="BD615" s="125"/>
      <c r="BE615" s="125"/>
      <c r="BF615" s="125"/>
      <c r="BG615" s="125"/>
      <c r="BH615" s="125"/>
      <c r="BI615" s="125"/>
      <c r="BJ615" s="125"/>
      <c r="BK615" s="125"/>
      <c r="BL615" s="90"/>
      <c r="BM615" s="90"/>
      <c r="BN615" s="90"/>
      <c r="BO615" s="90"/>
      <c r="BP615" s="90"/>
    </row>
    <row r="616" spans="1:68" s="49" customFormat="1" ht="27.95" customHeight="1" thickBot="1" x14ac:dyDescent="0.25">
      <c r="A616" s="23">
        <f t="shared" si="648"/>
        <v>440</v>
      </c>
      <c r="B616" s="64"/>
      <c r="C616" s="65"/>
      <c r="D616" s="66"/>
      <c r="E616" s="67"/>
      <c r="F616" s="68"/>
      <c r="G616" s="69"/>
      <c r="H616" s="70"/>
      <c r="I616" s="305"/>
      <c r="J616" s="71"/>
      <c r="K616" s="72"/>
      <c r="L616" s="73"/>
      <c r="M616" s="72"/>
      <c r="N616" s="73"/>
      <c r="O616" s="72"/>
      <c r="P616" s="73"/>
      <c r="Q616" s="74"/>
      <c r="R616" s="316"/>
      <c r="S616" s="71"/>
      <c r="T616" s="72"/>
      <c r="U616" s="72"/>
      <c r="V616" s="74"/>
      <c r="W616" s="327"/>
      <c r="X616" s="72"/>
      <c r="Y616" s="73"/>
      <c r="Z616" s="72"/>
      <c r="AA616" s="73"/>
      <c r="AB616" s="74"/>
      <c r="AC616" s="75"/>
      <c r="AD616" s="76"/>
      <c r="AE616" s="76"/>
      <c r="AF616" s="77"/>
      <c r="AG616" s="319"/>
      <c r="AH616" s="74"/>
      <c r="AI616" s="480"/>
      <c r="AJ616" s="480"/>
      <c r="AK616" s="481"/>
      <c r="AL616" s="102"/>
      <c r="AM616" s="124" t="str">
        <f t="shared" si="646"/>
        <v xml:space="preserve"> </v>
      </c>
      <c r="AN616" s="97" t="str">
        <f t="shared" si="647"/>
        <v xml:space="preserve"> </v>
      </c>
      <c r="AO616" s="125"/>
      <c r="AP616" s="125"/>
      <c r="AQ616" s="125"/>
      <c r="AR616" s="125"/>
      <c r="AS616" s="125"/>
      <c r="AT616" s="122" t="e">
        <f t="shared" si="649"/>
        <v>#N/A</v>
      </c>
      <c r="AU616" s="125" t="e">
        <f t="shared" si="650"/>
        <v>#N/A</v>
      </c>
      <c r="AV616" s="126" t="str">
        <f t="shared" ca="1" si="616"/>
        <v/>
      </c>
      <c r="AW616" s="122" t="e">
        <f t="shared" ca="1" si="617"/>
        <v>#N/A</v>
      </c>
      <c r="AX616" s="127" t="e">
        <f t="shared" ca="1" si="618"/>
        <v>#N/A</v>
      </c>
      <c r="AY616" s="100" t="e">
        <f t="shared" ref="AY616:AY622" si="651">IF(S860=0,NA(),S860)</f>
        <v>#N/A</v>
      </c>
      <c r="AZ616" s="127" t="e">
        <f t="shared" ref="AZ616:AZ624" si="652">IF(V860=0,NA(),V860)</f>
        <v>#N/A</v>
      </c>
      <c r="BA616" s="125"/>
      <c r="BB616" s="125"/>
      <c r="BC616" s="129"/>
      <c r="BD616" s="125"/>
      <c r="BE616" s="125"/>
      <c r="BF616" s="125"/>
      <c r="BG616" s="125"/>
      <c r="BH616" s="125"/>
      <c r="BI616" s="125"/>
      <c r="BJ616" s="125"/>
      <c r="BK616" s="125"/>
      <c r="BL616" s="90"/>
      <c r="BM616" s="90"/>
      <c r="BN616" s="90"/>
      <c r="BO616" s="90"/>
      <c r="BP616" s="90"/>
    </row>
    <row r="617" spans="1:68" ht="4.5" customHeight="1" thickBot="1" x14ac:dyDescent="0.25">
      <c r="A617" s="89">
        <f>AK620</f>
        <v>44</v>
      </c>
      <c r="B617" s="271"/>
      <c r="C617" s="271"/>
      <c r="D617" s="271"/>
      <c r="E617" s="271"/>
      <c r="F617" s="271"/>
      <c r="G617" s="271"/>
      <c r="H617" s="271"/>
      <c r="I617" s="271"/>
      <c r="J617" s="309"/>
      <c r="K617" s="309"/>
      <c r="L617" s="309"/>
      <c r="M617" s="309"/>
      <c r="N617" s="309"/>
      <c r="O617" s="309"/>
      <c r="P617" s="309"/>
      <c r="Q617" s="309"/>
      <c r="R617" s="309"/>
      <c r="S617" s="324"/>
      <c r="T617" s="324"/>
      <c r="U617" s="324"/>
      <c r="V617" s="324"/>
      <c r="W617" s="324"/>
      <c r="X617" s="324"/>
      <c r="Y617" s="324"/>
      <c r="Z617" s="324"/>
      <c r="AA617" s="324"/>
      <c r="AB617" s="324"/>
      <c r="AC617" s="309"/>
      <c r="AD617" s="272"/>
      <c r="AE617" s="273"/>
      <c r="AF617" s="272"/>
      <c r="AG617" s="274"/>
      <c r="AH617" s="474"/>
      <c r="AI617" s="475"/>
      <c r="AJ617" s="475"/>
      <c r="AK617" s="475"/>
      <c r="AL617" s="33"/>
      <c r="AM617" s="33"/>
      <c r="AN617" s="33"/>
      <c r="AT617" s="122" t="e">
        <f t="shared" si="649"/>
        <v>#N/A</v>
      </c>
      <c r="AU617" s="125" t="e">
        <f t="shared" si="650"/>
        <v>#N/A</v>
      </c>
      <c r="AV617" s="126" t="str">
        <f t="shared" ca="1" si="616"/>
        <v/>
      </c>
      <c r="AW617" s="122" t="e">
        <f t="shared" ca="1" si="617"/>
        <v>#N/A</v>
      </c>
      <c r="AX617" s="127" t="e">
        <f t="shared" ca="1" si="618"/>
        <v>#N/A</v>
      </c>
      <c r="AY617" s="100" t="e">
        <f t="shared" si="651"/>
        <v>#N/A</v>
      </c>
      <c r="AZ617" s="127" t="e">
        <f t="shared" si="652"/>
        <v>#N/A</v>
      </c>
      <c r="BC617" s="129"/>
    </row>
    <row r="618" spans="1:68" ht="26.25" customHeight="1" x14ac:dyDescent="0.2">
      <c r="A618" s="180">
        <f>A604+1</f>
        <v>44</v>
      </c>
      <c r="B618" s="501"/>
      <c r="C618" s="501"/>
      <c r="D618" s="501"/>
      <c r="E618" s="502"/>
      <c r="F618" s="493" t="str">
        <f>F604</f>
        <v>TOTAL DE ESTA PÁGINA</v>
      </c>
      <c r="G618" s="494"/>
      <c r="H618" s="495"/>
      <c r="I618" s="348" t="str">
        <f t="shared" ref="I618:Q618" si="653">IF(SUM(I607:I617)=0," ",SUM(I607:I617))</f>
        <v xml:space="preserve"> </v>
      </c>
      <c r="J618" s="349" t="str">
        <f t="shared" si="653"/>
        <v xml:space="preserve"> </v>
      </c>
      <c r="K618" s="350" t="str">
        <f t="shared" si="653"/>
        <v xml:space="preserve"> </v>
      </c>
      <c r="L618" s="351" t="str">
        <f t="shared" si="653"/>
        <v xml:space="preserve"> </v>
      </c>
      <c r="M618" s="350" t="str">
        <f t="shared" si="653"/>
        <v xml:space="preserve"> </v>
      </c>
      <c r="N618" s="351" t="str">
        <f t="shared" si="653"/>
        <v xml:space="preserve"> </v>
      </c>
      <c r="O618" s="350" t="str">
        <f t="shared" si="653"/>
        <v xml:space="preserve"> </v>
      </c>
      <c r="P618" s="351" t="str">
        <f t="shared" si="653"/>
        <v xml:space="preserve"> </v>
      </c>
      <c r="Q618" s="352" t="str">
        <f t="shared" si="653"/>
        <v xml:space="preserve"> </v>
      </c>
      <c r="R618" s="353"/>
      <c r="S618" s="349" t="str">
        <f t="shared" ref="S618:AB618" si="654">IF(SUM(S607:S617)=0," ",SUM(S607:S617))</f>
        <v xml:space="preserve"> </v>
      </c>
      <c r="T618" s="350" t="str">
        <f t="shared" si="654"/>
        <v xml:space="preserve"> </v>
      </c>
      <c r="U618" s="350" t="str">
        <f t="shared" si="654"/>
        <v xml:space="preserve"> </v>
      </c>
      <c r="V618" s="350" t="str">
        <f t="shared" si="654"/>
        <v xml:space="preserve"> </v>
      </c>
      <c r="W618" s="351" t="str">
        <f t="shared" si="654"/>
        <v xml:space="preserve"> </v>
      </c>
      <c r="X618" s="350" t="str">
        <f t="shared" si="654"/>
        <v xml:space="preserve"> </v>
      </c>
      <c r="Y618" s="351" t="str">
        <f t="shared" si="654"/>
        <v xml:space="preserve"> </v>
      </c>
      <c r="Z618" s="350" t="str">
        <f t="shared" si="654"/>
        <v xml:space="preserve"> </v>
      </c>
      <c r="AA618" s="351" t="str">
        <f t="shared" si="654"/>
        <v xml:space="preserve"> </v>
      </c>
      <c r="AB618" s="352" t="str">
        <f t="shared" si="654"/>
        <v xml:space="preserve"> </v>
      </c>
      <c r="AC618" s="354" t="str">
        <f>IF(SUM(AC607:AC616)=0," ",SUM(AC607:AC616))</f>
        <v xml:space="preserve"> </v>
      </c>
      <c r="AD618" s="355" t="str">
        <f>IF(SUM(AD607:AD616)=0," ",SUM(AD607:AD616))</f>
        <v xml:space="preserve"> </v>
      </c>
      <c r="AE618" s="355" t="str">
        <f>IF(SUM(AE607:AE616)=0," ",SUM(AE607:AE616))</f>
        <v xml:space="preserve"> </v>
      </c>
      <c r="AF618" s="356" t="str">
        <f>IF(SUM(AF607:AF616)=0," ",SUM(AF607:AF616))</f>
        <v xml:space="preserve"> </v>
      </c>
      <c r="AG618" s="357" t="str">
        <f>IF(SUM(AG607:AG616)=0," ",SUM(AG607:AG616))</f>
        <v xml:space="preserve"> </v>
      </c>
      <c r="AH618" s="482" t="str">
        <f>AH604</f>
        <v>Certifico que todos los datos en esta
bitácora son fidedignos</v>
      </c>
      <c r="AI618" s="483"/>
      <c r="AJ618" s="483"/>
      <c r="AK618" s="484"/>
      <c r="AL618" s="131"/>
      <c r="AM618" s="131"/>
      <c r="AN618" s="131"/>
      <c r="AT618" s="122" t="e">
        <f t="shared" si="649"/>
        <v>#N/A</v>
      </c>
      <c r="AU618" s="125" t="e">
        <f t="shared" si="650"/>
        <v>#N/A</v>
      </c>
      <c r="AV618" s="126" t="str">
        <f t="shared" ca="1" si="616"/>
        <v/>
      </c>
      <c r="AW618" s="122" t="e">
        <f t="shared" ca="1" si="617"/>
        <v>#N/A</v>
      </c>
      <c r="AX618" s="127" t="e">
        <f t="shared" ca="1" si="618"/>
        <v>#N/A</v>
      </c>
      <c r="AY618" s="100" t="e">
        <f t="shared" si="651"/>
        <v>#N/A</v>
      </c>
      <c r="AZ618" s="127" t="e">
        <f t="shared" si="652"/>
        <v>#N/A</v>
      </c>
      <c r="BA618" s="88"/>
      <c r="BC618" s="129"/>
    </row>
    <row r="619" spans="1:68" ht="26.25" customHeight="1" x14ac:dyDescent="0.2">
      <c r="A619" s="499"/>
      <c r="B619" s="503"/>
      <c r="C619" s="503"/>
      <c r="D619" s="503"/>
      <c r="E619" s="504"/>
      <c r="F619" s="496" t="str">
        <f>F605</f>
        <v>TOTAL PÁGINA ANTERIOR</v>
      </c>
      <c r="G619" s="497"/>
      <c r="H619" s="498"/>
      <c r="I619" s="358">
        <f>I606</f>
        <v>6.25</v>
      </c>
      <c r="J619" s="359">
        <f t="shared" ref="J619:Q619" si="655">J606</f>
        <v>6.25</v>
      </c>
      <c r="K619" s="360" t="str">
        <f t="shared" si="655"/>
        <v xml:space="preserve"> </v>
      </c>
      <c r="L619" s="361" t="str">
        <f t="shared" si="655"/>
        <v xml:space="preserve"> </v>
      </c>
      <c r="M619" s="360" t="str">
        <f t="shared" si="655"/>
        <v xml:space="preserve"> </v>
      </c>
      <c r="N619" s="361" t="str">
        <f t="shared" si="655"/>
        <v xml:space="preserve"> </v>
      </c>
      <c r="O619" s="360" t="str">
        <f t="shared" si="655"/>
        <v xml:space="preserve"> </v>
      </c>
      <c r="P619" s="361" t="str">
        <f t="shared" si="655"/>
        <v xml:space="preserve"> </v>
      </c>
      <c r="Q619" s="362" t="str">
        <f t="shared" si="655"/>
        <v xml:space="preserve"> </v>
      </c>
      <c r="R619" s="363"/>
      <c r="S619" s="359" t="str">
        <f t="shared" ref="S619:AG619" si="656">S606</f>
        <v xml:space="preserve"> </v>
      </c>
      <c r="T619" s="360">
        <f t="shared" si="656"/>
        <v>8.75</v>
      </c>
      <c r="U619" s="360">
        <f t="shared" si="656"/>
        <v>10</v>
      </c>
      <c r="V619" s="360">
        <f t="shared" si="656"/>
        <v>2.5</v>
      </c>
      <c r="W619" s="361" t="str">
        <f t="shared" si="656"/>
        <v xml:space="preserve"> </v>
      </c>
      <c r="X619" s="360" t="str">
        <f t="shared" si="656"/>
        <v xml:space="preserve"> </v>
      </c>
      <c r="Y619" s="361">
        <f t="shared" si="656"/>
        <v>2.5</v>
      </c>
      <c r="Z619" s="360" t="str">
        <f t="shared" si="656"/>
        <v xml:space="preserve"> </v>
      </c>
      <c r="AA619" s="361">
        <f t="shared" si="656"/>
        <v>3.75</v>
      </c>
      <c r="AB619" s="362" t="str">
        <f t="shared" si="656"/>
        <v xml:space="preserve"> </v>
      </c>
      <c r="AC619" s="364">
        <f t="shared" si="656"/>
        <v>9</v>
      </c>
      <c r="AD619" s="365" t="str">
        <f t="shared" si="656"/>
        <v xml:space="preserve"> </v>
      </c>
      <c r="AE619" s="365">
        <f t="shared" si="656"/>
        <v>9</v>
      </c>
      <c r="AF619" s="366" t="str">
        <f t="shared" si="656"/>
        <v xml:space="preserve"> </v>
      </c>
      <c r="AG619" s="367">
        <f t="shared" si="656"/>
        <v>11</v>
      </c>
      <c r="AH619" s="487"/>
      <c r="AI619" s="488"/>
      <c r="AJ619" s="488"/>
      <c r="AK619" s="489"/>
      <c r="AL619" s="131"/>
      <c r="AM619" s="131"/>
      <c r="AN619" s="131"/>
      <c r="AT619" s="122" t="e">
        <f t="shared" si="649"/>
        <v>#N/A</v>
      </c>
      <c r="AU619" s="125" t="e">
        <f t="shared" si="650"/>
        <v>#N/A</v>
      </c>
      <c r="AV619" s="126" t="str">
        <f t="shared" ca="1" si="616"/>
        <v/>
      </c>
      <c r="AW619" s="122" t="e">
        <f t="shared" ca="1" si="617"/>
        <v>#N/A</v>
      </c>
      <c r="AX619" s="127" t="e">
        <f t="shared" ca="1" si="618"/>
        <v>#N/A</v>
      </c>
      <c r="AY619" s="100" t="e">
        <f t="shared" si="651"/>
        <v>#N/A</v>
      </c>
      <c r="AZ619" s="127" t="e">
        <f t="shared" si="652"/>
        <v>#N/A</v>
      </c>
      <c r="BA619" s="88"/>
      <c r="BC619" s="129"/>
    </row>
    <row r="620" spans="1:68" ht="26.25" customHeight="1" thickBot="1" x14ac:dyDescent="0.25">
      <c r="A620" s="500"/>
      <c r="B620" s="505" t="str">
        <f>B606</f>
        <v>Entidad que certifica Hrs. de vuelo
TIMBRE Y FIRMA</v>
      </c>
      <c r="C620" s="505"/>
      <c r="D620" s="505"/>
      <c r="E620" s="506"/>
      <c r="F620" s="490" t="str">
        <f>F606</f>
        <v>TOTAL A LA FECHA</v>
      </c>
      <c r="G620" s="491"/>
      <c r="H620" s="492"/>
      <c r="I620" s="31">
        <f t="shared" ref="I620:Q620" si="657">IF(SUM(I618:I619)=0," ",SUM(I618:I619))</f>
        <v>6.25</v>
      </c>
      <c r="J620" s="27">
        <f t="shared" si="657"/>
        <v>6.25</v>
      </c>
      <c r="K620" s="24" t="str">
        <f t="shared" si="657"/>
        <v xml:space="preserve"> </v>
      </c>
      <c r="L620" s="25" t="str">
        <f t="shared" si="657"/>
        <v xml:space="preserve"> </v>
      </c>
      <c r="M620" s="24" t="str">
        <f t="shared" si="657"/>
        <v xml:space="preserve"> </v>
      </c>
      <c r="N620" s="25" t="str">
        <f t="shared" si="657"/>
        <v xml:space="preserve"> </v>
      </c>
      <c r="O620" s="24" t="str">
        <f t="shared" si="657"/>
        <v xml:space="preserve"> </v>
      </c>
      <c r="P620" s="25" t="str">
        <f t="shared" si="657"/>
        <v xml:space="preserve"> </v>
      </c>
      <c r="Q620" s="26" t="str">
        <f t="shared" si="657"/>
        <v xml:space="preserve"> </v>
      </c>
      <c r="R620" s="321"/>
      <c r="S620" s="27" t="str">
        <f t="shared" ref="S620:AG620" si="658">IF(SUM(S618:S619)=0," ",SUM(S618:S619))</f>
        <v xml:space="preserve"> </v>
      </c>
      <c r="T620" s="24">
        <f t="shared" si="658"/>
        <v>8.75</v>
      </c>
      <c r="U620" s="24">
        <f t="shared" si="658"/>
        <v>10</v>
      </c>
      <c r="V620" s="24">
        <f t="shared" si="658"/>
        <v>2.5</v>
      </c>
      <c r="W620" s="25" t="str">
        <f t="shared" si="658"/>
        <v xml:space="preserve"> </v>
      </c>
      <c r="X620" s="24" t="str">
        <f t="shared" si="658"/>
        <v xml:space="preserve"> </v>
      </c>
      <c r="Y620" s="25">
        <f t="shared" si="658"/>
        <v>2.5</v>
      </c>
      <c r="Z620" s="24" t="str">
        <f t="shared" si="658"/>
        <v xml:space="preserve"> </v>
      </c>
      <c r="AA620" s="25">
        <f t="shared" si="658"/>
        <v>3.75</v>
      </c>
      <c r="AB620" s="26" t="str">
        <f t="shared" si="658"/>
        <v xml:space="preserve"> </v>
      </c>
      <c r="AC620" s="323">
        <f t="shared" si="658"/>
        <v>9</v>
      </c>
      <c r="AD620" s="28" t="str">
        <f t="shared" si="658"/>
        <v xml:space="preserve"> </v>
      </c>
      <c r="AE620" s="28">
        <f t="shared" si="658"/>
        <v>9</v>
      </c>
      <c r="AF620" s="30" t="str">
        <f t="shared" si="658"/>
        <v xml:space="preserve"> </v>
      </c>
      <c r="AG620" s="32">
        <f t="shared" si="658"/>
        <v>11</v>
      </c>
      <c r="AH620" s="485" t="str">
        <f>AH606</f>
        <v>_____________________________
FIRMA PILOTO</v>
      </c>
      <c r="AI620" s="486"/>
      <c r="AJ620" s="486"/>
      <c r="AK620" s="181">
        <f>A618</f>
        <v>44</v>
      </c>
      <c r="AL620" s="132"/>
      <c r="AM620" s="132"/>
      <c r="AN620" s="132"/>
      <c r="AT620" s="122" t="e">
        <f t="shared" si="649"/>
        <v>#N/A</v>
      </c>
      <c r="AU620" s="125" t="e">
        <f t="shared" si="650"/>
        <v>#N/A</v>
      </c>
      <c r="AV620" s="126" t="str">
        <f t="shared" ca="1" si="616"/>
        <v/>
      </c>
      <c r="AW620" s="122" t="e">
        <f t="shared" ca="1" si="617"/>
        <v>#N/A</v>
      </c>
      <c r="AX620" s="127" t="e">
        <f t="shared" ca="1" si="618"/>
        <v>#N/A</v>
      </c>
      <c r="AY620" s="100" t="e">
        <f t="shared" si="651"/>
        <v>#N/A</v>
      </c>
      <c r="AZ620" s="127" t="e">
        <f t="shared" si="652"/>
        <v>#N/A</v>
      </c>
      <c r="BA620" s="88"/>
      <c r="BC620" s="129"/>
    </row>
    <row r="621" spans="1:68" s="49" customFormat="1" ht="27.75" customHeight="1" x14ac:dyDescent="0.2">
      <c r="A621" s="29">
        <f>A616+1</f>
        <v>441</v>
      </c>
      <c r="B621" s="39"/>
      <c r="C621" s="40"/>
      <c r="D621" s="41"/>
      <c r="E621" s="42"/>
      <c r="F621" s="43"/>
      <c r="G621" s="44"/>
      <c r="H621" s="45"/>
      <c r="I621" s="310"/>
      <c r="J621" s="306"/>
      <c r="K621" s="307"/>
      <c r="L621" s="308"/>
      <c r="M621" s="307"/>
      <c r="N621" s="308"/>
      <c r="O621" s="307"/>
      <c r="P621" s="308"/>
      <c r="Q621" s="167"/>
      <c r="R621" s="314"/>
      <c r="S621" s="46"/>
      <c r="T621" s="47"/>
      <c r="U621" s="47"/>
      <c r="V621" s="48"/>
      <c r="W621" s="325"/>
      <c r="X621" s="307"/>
      <c r="Y621" s="308"/>
      <c r="Z621" s="307"/>
      <c r="AA621" s="308"/>
      <c r="AB621" s="167"/>
      <c r="AC621" s="311"/>
      <c r="AD621" s="312"/>
      <c r="AE621" s="312"/>
      <c r="AF621" s="313"/>
      <c r="AG621" s="317"/>
      <c r="AH621" s="167"/>
      <c r="AI621" s="478"/>
      <c r="AJ621" s="478"/>
      <c r="AK621" s="479"/>
      <c r="AL621" s="102"/>
      <c r="AM621" s="124" t="str">
        <f t="shared" ref="AM621:AM630" si="659">IF(B621=0," ",TEXT(B621,"MMM"))</f>
        <v xml:space="preserve"> </v>
      </c>
      <c r="AN621" s="97" t="str">
        <f t="shared" ref="AN621:AN630" si="660">IF(B621=0," ",YEAR(B621))</f>
        <v xml:space="preserve"> </v>
      </c>
      <c r="AO621" s="125"/>
      <c r="AP621" s="125"/>
      <c r="AQ621" s="125"/>
      <c r="AR621" s="125"/>
      <c r="AS621" s="125"/>
      <c r="AT621" s="122" t="e">
        <f t="shared" si="649"/>
        <v>#N/A</v>
      </c>
      <c r="AU621" s="125" t="e">
        <f t="shared" si="650"/>
        <v>#N/A</v>
      </c>
      <c r="AV621" s="126" t="str">
        <f t="shared" ca="1" si="616"/>
        <v/>
      </c>
      <c r="AW621" s="122" t="e">
        <f t="shared" ca="1" si="617"/>
        <v>#N/A</v>
      </c>
      <c r="AX621" s="127" t="e">
        <f t="shared" ca="1" si="618"/>
        <v>#N/A</v>
      </c>
      <c r="AY621" s="100" t="e">
        <f t="shared" si="651"/>
        <v>#N/A</v>
      </c>
      <c r="AZ621" s="127" t="e">
        <f t="shared" si="652"/>
        <v>#N/A</v>
      </c>
      <c r="BA621" s="88"/>
      <c r="BB621" s="125"/>
      <c r="BC621" s="129"/>
      <c r="BD621" s="125"/>
      <c r="BE621" s="125"/>
      <c r="BF621" s="125"/>
      <c r="BG621" s="125"/>
      <c r="BH621" s="125"/>
      <c r="BI621" s="125"/>
      <c r="BJ621" s="125"/>
      <c r="BK621" s="125"/>
      <c r="BL621" s="90"/>
      <c r="BM621" s="90"/>
      <c r="BN621" s="90"/>
      <c r="BO621" s="90"/>
      <c r="BP621" s="90"/>
    </row>
    <row r="622" spans="1:68" s="49" customFormat="1" ht="27.75" customHeight="1" x14ac:dyDescent="0.2">
      <c r="A622" s="22">
        <f>A621+1</f>
        <v>442</v>
      </c>
      <c r="B622" s="50"/>
      <c r="C622" s="51"/>
      <c r="D622" s="52"/>
      <c r="E622" s="53"/>
      <c r="F622" s="54"/>
      <c r="G622" s="55"/>
      <c r="H622" s="56"/>
      <c r="I622" s="304"/>
      <c r="J622" s="57"/>
      <c r="K622" s="58"/>
      <c r="L622" s="59"/>
      <c r="M622" s="58"/>
      <c r="N622" s="59"/>
      <c r="O622" s="58"/>
      <c r="P622" s="59"/>
      <c r="Q622" s="60"/>
      <c r="R622" s="315"/>
      <c r="S622" s="57"/>
      <c r="T622" s="58"/>
      <c r="U622" s="58"/>
      <c r="V622" s="60"/>
      <c r="W622" s="326"/>
      <c r="X622" s="58"/>
      <c r="Y622" s="59"/>
      <c r="Z622" s="58"/>
      <c r="AA622" s="59"/>
      <c r="AB622" s="60"/>
      <c r="AC622" s="61"/>
      <c r="AD622" s="62"/>
      <c r="AE622" s="62"/>
      <c r="AF622" s="63"/>
      <c r="AG622" s="318"/>
      <c r="AH622" s="60"/>
      <c r="AI622" s="476"/>
      <c r="AJ622" s="476"/>
      <c r="AK622" s="477"/>
      <c r="AL622" s="102"/>
      <c r="AM622" s="124" t="str">
        <f t="shared" si="659"/>
        <v xml:space="preserve"> </v>
      </c>
      <c r="AN622" s="97" t="str">
        <f t="shared" si="660"/>
        <v xml:space="preserve"> </v>
      </c>
      <c r="AO622" s="125"/>
      <c r="AP622" s="125"/>
      <c r="AQ622" s="125"/>
      <c r="AR622" s="125"/>
      <c r="AS622" s="125"/>
      <c r="AT622" s="122" t="e">
        <f t="shared" si="649"/>
        <v>#N/A</v>
      </c>
      <c r="AU622" s="125" t="e">
        <f t="shared" si="650"/>
        <v>#N/A</v>
      </c>
      <c r="AV622" s="126" t="str">
        <f t="shared" ca="1" si="616"/>
        <v/>
      </c>
      <c r="AW622" s="122" t="e">
        <f t="shared" ca="1" si="617"/>
        <v>#N/A</v>
      </c>
      <c r="AX622" s="127" t="e">
        <f t="shared" ca="1" si="618"/>
        <v>#N/A</v>
      </c>
      <c r="AY622" s="100" t="e">
        <f t="shared" si="651"/>
        <v>#N/A</v>
      </c>
      <c r="AZ622" s="127" t="e">
        <f t="shared" si="652"/>
        <v>#N/A</v>
      </c>
      <c r="BA622" s="88"/>
      <c r="BB622" s="125"/>
      <c r="BC622" s="129"/>
      <c r="BD622" s="125"/>
      <c r="BE622" s="125"/>
      <c r="BF622" s="125"/>
      <c r="BG622" s="125"/>
      <c r="BH622" s="125"/>
      <c r="BI622" s="125"/>
      <c r="BJ622" s="125"/>
      <c r="BK622" s="125"/>
      <c r="BL622" s="90"/>
      <c r="BM622" s="90"/>
      <c r="BN622" s="90"/>
      <c r="BO622" s="90"/>
      <c r="BP622" s="90"/>
    </row>
    <row r="623" spans="1:68" s="49" customFormat="1" ht="27.75" customHeight="1" x14ac:dyDescent="0.2">
      <c r="A623" s="22">
        <f t="shared" ref="A623:A630" si="661">A622+1</f>
        <v>443</v>
      </c>
      <c r="B623" s="50"/>
      <c r="C623" s="51"/>
      <c r="D623" s="52"/>
      <c r="E623" s="53"/>
      <c r="F623" s="54"/>
      <c r="G623" s="55"/>
      <c r="H623" s="56"/>
      <c r="I623" s="304"/>
      <c r="J623" s="57"/>
      <c r="K623" s="58"/>
      <c r="L623" s="59"/>
      <c r="M623" s="58"/>
      <c r="N623" s="59"/>
      <c r="O623" s="58"/>
      <c r="P623" s="59"/>
      <c r="Q623" s="60"/>
      <c r="R623" s="315"/>
      <c r="S623" s="57"/>
      <c r="T623" s="58"/>
      <c r="U623" s="58"/>
      <c r="V623" s="60"/>
      <c r="W623" s="326"/>
      <c r="X623" s="58"/>
      <c r="Y623" s="59"/>
      <c r="Z623" s="58"/>
      <c r="AA623" s="59"/>
      <c r="AB623" s="60"/>
      <c r="AC623" s="61"/>
      <c r="AD623" s="62"/>
      <c r="AE623" s="62"/>
      <c r="AF623" s="63"/>
      <c r="AG623" s="318"/>
      <c r="AH623" s="60"/>
      <c r="AI623" s="476"/>
      <c r="AJ623" s="476"/>
      <c r="AK623" s="477"/>
      <c r="AL623" s="102"/>
      <c r="AM623" s="124" t="str">
        <f t="shared" si="659"/>
        <v xml:space="preserve"> </v>
      </c>
      <c r="AN623" s="97" t="str">
        <f t="shared" si="660"/>
        <v xml:space="preserve"> </v>
      </c>
      <c r="AO623" s="125"/>
      <c r="AP623" s="125"/>
      <c r="AQ623" s="125"/>
      <c r="AR623" s="125"/>
      <c r="AS623" s="125"/>
      <c r="AT623" s="122" t="e">
        <f t="shared" si="649"/>
        <v>#N/A</v>
      </c>
      <c r="AU623" s="125" t="e">
        <f t="shared" si="650"/>
        <v>#N/A</v>
      </c>
      <c r="AV623" s="126" t="str">
        <f t="shared" ca="1" si="616"/>
        <v/>
      </c>
      <c r="AW623" s="122" t="e">
        <f t="shared" ca="1" si="617"/>
        <v>#N/A</v>
      </c>
      <c r="AX623" s="127" t="e">
        <f t="shared" ca="1" si="618"/>
        <v>#N/A</v>
      </c>
      <c r="AY623" s="100" t="e">
        <f>IF(S867=0,NA(),S867)</f>
        <v>#N/A</v>
      </c>
      <c r="AZ623" s="127" t="e">
        <f t="shared" si="652"/>
        <v>#N/A</v>
      </c>
      <c r="BA623" s="88"/>
      <c r="BB623" s="125"/>
      <c r="BC623" s="129"/>
      <c r="BD623" s="125"/>
      <c r="BE623" s="125"/>
      <c r="BF623" s="125"/>
      <c r="BG623" s="125"/>
      <c r="BH623" s="125"/>
      <c r="BI623" s="125"/>
      <c r="BJ623" s="125"/>
      <c r="BK623" s="125"/>
      <c r="BL623" s="90"/>
      <c r="BM623" s="90"/>
      <c r="BN623" s="90"/>
      <c r="BO623" s="90"/>
      <c r="BP623" s="90"/>
    </row>
    <row r="624" spans="1:68" s="49" customFormat="1" ht="27.75" customHeight="1" x14ac:dyDescent="0.2">
      <c r="A624" s="22">
        <f t="shared" si="661"/>
        <v>444</v>
      </c>
      <c r="B624" s="50"/>
      <c r="C624" s="51"/>
      <c r="D624" s="52"/>
      <c r="E624" s="53"/>
      <c r="F624" s="54"/>
      <c r="G624" s="55"/>
      <c r="H624" s="56"/>
      <c r="I624" s="304"/>
      <c r="J624" s="57"/>
      <c r="K624" s="58"/>
      <c r="L624" s="59"/>
      <c r="M624" s="58"/>
      <c r="N624" s="59"/>
      <c r="O624" s="58"/>
      <c r="P624" s="59"/>
      <c r="Q624" s="60"/>
      <c r="R624" s="315"/>
      <c r="S624" s="57"/>
      <c r="T624" s="58"/>
      <c r="U624" s="58"/>
      <c r="V624" s="60"/>
      <c r="W624" s="326"/>
      <c r="X624" s="58"/>
      <c r="Y624" s="59"/>
      <c r="Z624" s="58"/>
      <c r="AA624" s="59"/>
      <c r="AB624" s="60"/>
      <c r="AC624" s="61"/>
      <c r="AD624" s="62"/>
      <c r="AE624" s="62"/>
      <c r="AF624" s="63"/>
      <c r="AG624" s="318"/>
      <c r="AH624" s="60"/>
      <c r="AI624" s="476"/>
      <c r="AJ624" s="476"/>
      <c r="AK624" s="477"/>
      <c r="AL624" s="102"/>
      <c r="AM624" s="124" t="str">
        <f t="shared" si="659"/>
        <v xml:space="preserve"> </v>
      </c>
      <c r="AN624" s="97" t="str">
        <f t="shared" si="660"/>
        <v xml:space="preserve"> </v>
      </c>
      <c r="AO624" s="125"/>
      <c r="AP624" s="125"/>
      <c r="AQ624" s="125"/>
      <c r="AR624" s="125"/>
      <c r="AS624" s="125"/>
      <c r="AT624" s="122" t="e">
        <f t="shared" si="649"/>
        <v>#N/A</v>
      </c>
      <c r="AU624" s="125" t="e">
        <f t="shared" si="650"/>
        <v>#N/A</v>
      </c>
      <c r="AV624" s="126" t="str">
        <f t="shared" ca="1" si="616"/>
        <v/>
      </c>
      <c r="AW624" s="122" t="e">
        <f t="shared" ca="1" si="617"/>
        <v>#N/A</v>
      </c>
      <c r="AX624" s="127" t="e">
        <f t="shared" ca="1" si="618"/>
        <v>#N/A</v>
      </c>
      <c r="AY624" s="100" t="e">
        <f>IF(S868=0,NA(),S868)</f>
        <v>#N/A</v>
      </c>
      <c r="AZ624" s="127" t="e">
        <f t="shared" si="652"/>
        <v>#N/A</v>
      </c>
      <c r="BA624" s="88"/>
      <c r="BB624" s="125"/>
      <c r="BC624" s="129"/>
      <c r="BD624" s="125"/>
      <c r="BE624" s="125"/>
      <c r="BF624" s="125"/>
      <c r="BG624" s="125"/>
      <c r="BH624" s="125"/>
      <c r="BI624" s="125"/>
      <c r="BJ624" s="125"/>
      <c r="BK624" s="125"/>
      <c r="BL624" s="90"/>
      <c r="BM624" s="90"/>
      <c r="BN624" s="90"/>
      <c r="BO624" s="90"/>
      <c r="BP624" s="90"/>
    </row>
    <row r="625" spans="1:68" s="49" customFormat="1" ht="27.75" customHeight="1" x14ac:dyDescent="0.2">
      <c r="A625" s="22">
        <f t="shared" si="661"/>
        <v>445</v>
      </c>
      <c r="B625" s="50"/>
      <c r="C625" s="51"/>
      <c r="D625" s="52"/>
      <c r="E625" s="53"/>
      <c r="F625" s="54"/>
      <c r="G625" s="55"/>
      <c r="H625" s="56"/>
      <c r="I625" s="304"/>
      <c r="J625" s="57"/>
      <c r="K625" s="58"/>
      <c r="L625" s="59"/>
      <c r="M625" s="58"/>
      <c r="N625" s="59"/>
      <c r="O625" s="58"/>
      <c r="P625" s="59"/>
      <c r="Q625" s="60"/>
      <c r="R625" s="315"/>
      <c r="S625" s="57"/>
      <c r="T625" s="58"/>
      <c r="U625" s="58"/>
      <c r="V625" s="60"/>
      <c r="W625" s="326"/>
      <c r="X625" s="58"/>
      <c r="Y625" s="59"/>
      <c r="Z625" s="58"/>
      <c r="AA625" s="59"/>
      <c r="AB625" s="60"/>
      <c r="AC625" s="61"/>
      <c r="AD625" s="62"/>
      <c r="AE625" s="62"/>
      <c r="AF625" s="63"/>
      <c r="AG625" s="318"/>
      <c r="AH625" s="60"/>
      <c r="AI625" s="476"/>
      <c r="AJ625" s="476"/>
      <c r="AK625" s="477"/>
      <c r="AL625" s="102"/>
      <c r="AM625" s="124" t="str">
        <f t="shared" si="659"/>
        <v xml:space="preserve"> </v>
      </c>
      <c r="AN625" s="97" t="str">
        <f t="shared" si="660"/>
        <v xml:space="preserve"> </v>
      </c>
      <c r="AO625" s="125"/>
      <c r="AP625" s="125"/>
      <c r="AQ625" s="125"/>
      <c r="AR625" s="125"/>
      <c r="AS625" s="125"/>
      <c r="AT625" s="122" t="e">
        <f t="shared" ref="AT625:AT634" si="662">IF(ISBLANK($B873),NA(),$B873)</f>
        <v>#N/A</v>
      </c>
      <c r="AU625" s="125" t="e">
        <f t="shared" ref="AU625:AU634" si="663">IF(ISBLANK($I873),NA(),$I873)</f>
        <v>#N/A</v>
      </c>
      <c r="AV625" s="126" t="str">
        <f t="shared" ca="1" si="616"/>
        <v/>
      </c>
      <c r="AW625" s="122" t="e">
        <f t="shared" ca="1" si="617"/>
        <v>#N/A</v>
      </c>
      <c r="AX625" s="127" t="e">
        <f t="shared" ca="1" si="618"/>
        <v>#N/A</v>
      </c>
      <c r="AY625" s="100" t="e">
        <f>IF(S873=0,NA(),S873)</f>
        <v>#N/A</v>
      </c>
      <c r="AZ625" s="127" t="e">
        <f>IF(V873=0,NA(),V873)</f>
        <v>#N/A</v>
      </c>
      <c r="BA625" s="88"/>
      <c r="BB625" s="125"/>
      <c r="BC625" s="129"/>
      <c r="BD625" s="125"/>
      <c r="BE625" s="125"/>
      <c r="BF625" s="125"/>
      <c r="BG625" s="125"/>
      <c r="BH625" s="125"/>
      <c r="BI625" s="125"/>
      <c r="BJ625" s="125"/>
      <c r="BK625" s="125"/>
      <c r="BL625" s="90"/>
      <c r="BM625" s="90"/>
      <c r="BN625" s="90"/>
      <c r="BO625" s="90"/>
      <c r="BP625" s="90"/>
    </row>
    <row r="626" spans="1:68" s="49" customFormat="1" ht="27.75" customHeight="1" x14ac:dyDescent="0.2">
      <c r="A626" s="22">
        <f t="shared" si="661"/>
        <v>446</v>
      </c>
      <c r="B626" s="50"/>
      <c r="C626" s="51"/>
      <c r="D626" s="52"/>
      <c r="E626" s="53"/>
      <c r="F626" s="54"/>
      <c r="G626" s="55"/>
      <c r="H626" s="56"/>
      <c r="I626" s="304"/>
      <c r="J626" s="57"/>
      <c r="K626" s="58"/>
      <c r="L626" s="59"/>
      <c r="M626" s="58"/>
      <c r="N626" s="59"/>
      <c r="O626" s="58"/>
      <c r="P626" s="59"/>
      <c r="Q626" s="60"/>
      <c r="R626" s="315"/>
      <c r="S626" s="57"/>
      <c r="T626" s="58"/>
      <c r="U626" s="58"/>
      <c r="V626" s="60"/>
      <c r="W626" s="326"/>
      <c r="X626" s="58"/>
      <c r="Y626" s="59"/>
      <c r="Z626" s="58"/>
      <c r="AA626" s="59"/>
      <c r="AB626" s="60"/>
      <c r="AC626" s="61"/>
      <c r="AD626" s="62"/>
      <c r="AE626" s="62"/>
      <c r="AF626" s="63"/>
      <c r="AG626" s="318"/>
      <c r="AH626" s="60"/>
      <c r="AI626" s="476"/>
      <c r="AJ626" s="476"/>
      <c r="AK626" s="477"/>
      <c r="AL626" s="102"/>
      <c r="AM626" s="124" t="str">
        <f t="shared" si="659"/>
        <v xml:space="preserve"> </v>
      </c>
      <c r="AN626" s="97" t="str">
        <f t="shared" si="660"/>
        <v xml:space="preserve"> </v>
      </c>
      <c r="AO626" s="125"/>
      <c r="AP626" s="125"/>
      <c r="AQ626" s="125"/>
      <c r="AR626" s="125"/>
      <c r="AS626" s="125"/>
      <c r="AT626" s="122" t="e">
        <f t="shared" si="662"/>
        <v>#N/A</v>
      </c>
      <c r="AU626" s="125" t="e">
        <f t="shared" si="663"/>
        <v>#N/A</v>
      </c>
      <c r="AV626" s="126" t="str">
        <f t="shared" ca="1" si="616"/>
        <v/>
      </c>
      <c r="AW626" s="122" t="e">
        <f t="shared" ca="1" si="617"/>
        <v>#N/A</v>
      </c>
      <c r="AX626" s="127" t="e">
        <f t="shared" ca="1" si="618"/>
        <v>#N/A</v>
      </c>
      <c r="AY626" s="100" t="e">
        <f t="shared" ref="AY626:AY634" si="664">IF(S874=0,NA(),S874)</f>
        <v>#N/A</v>
      </c>
      <c r="AZ626" s="127" t="e">
        <f t="shared" ref="AZ626:AZ634" si="665">IF(V874=0,NA(),V874)</f>
        <v>#N/A</v>
      </c>
      <c r="BA626" s="88"/>
      <c r="BB626" s="125"/>
      <c r="BC626" s="129"/>
      <c r="BD626" s="125"/>
      <c r="BE626" s="125"/>
      <c r="BF626" s="125"/>
      <c r="BG626" s="125"/>
      <c r="BH626" s="125"/>
      <c r="BI626" s="125"/>
      <c r="BJ626" s="125"/>
      <c r="BK626" s="125"/>
      <c r="BL626" s="90"/>
      <c r="BM626" s="90"/>
      <c r="BN626" s="90"/>
      <c r="BO626" s="90"/>
      <c r="BP626" s="90"/>
    </row>
    <row r="627" spans="1:68" s="49" customFormat="1" ht="27.75" customHeight="1" x14ac:dyDescent="0.2">
      <c r="A627" s="22">
        <f>A626+1</f>
        <v>447</v>
      </c>
      <c r="B627" s="50"/>
      <c r="C627" s="51"/>
      <c r="D627" s="52"/>
      <c r="E627" s="53"/>
      <c r="F627" s="54"/>
      <c r="G627" s="55"/>
      <c r="H627" s="56"/>
      <c r="I627" s="304"/>
      <c r="J627" s="57"/>
      <c r="K627" s="58"/>
      <c r="L627" s="59"/>
      <c r="M627" s="58"/>
      <c r="N627" s="59"/>
      <c r="O627" s="58"/>
      <c r="P627" s="59"/>
      <c r="Q627" s="60"/>
      <c r="R627" s="315"/>
      <c r="S627" s="57"/>
      <c r="T627" s="58"/>
      <c r="U627" s="58"/>
      <c r="V627" s="60"/>
      <c r="W627" s="326"/>
      <c r="X627" s="58"/>
      <c r="Y627" s="59"/>
      <c r="Z627" s="58"/>
      <c r="AA627" s="59"/>
      <c r="AB627" s="60"/>
      <c r="AC627" s="61"/>
      <c r="AD627" s="62"/>
      <c r="AE627" s="62"/>
      <c r="AF627" s="63"/>
      <c r="AG627" s="318"/>
      <c r="AH627" s="60"/>
      <c r="AI627" s="476"/>
      <c r="AJ627" s="476"/>
      <c r="AK627" s="477"/>
      <c r="AL627" s="102"/>
      <c r="AM627" s="124" t="str">
        <f t="shared" si="659"/>
        <v xml:space="preserve"> </v>
      </c>
      <c r="AN627" s="97" t="str">
        <f t="shared" si="660"/>
        <v xml:space="preserve"> </v>
      </c>
      <c r="AO627" s="125"/>
      <c r="AP627" s="125"/>
      <c r="AQ627" s="125"/>
      <c r="AR627" s="125"/>
      <c r="AS627" s="125"/>
      <c r="AT627" s="122" t="e">
        <f t="shared" si="662"/>
        <v>#N/A</v>
      </c>
      <c r="AU627" s="125" t="e">
        <f t="shared" si="663"/>
        <v>#N/A</v>
      </c>
      <c r="AV627" s="126" t="str">
        <f t="shared" ca="1" si="616"/>
        <v/>
      </c>
      <c r="AW627" s="122" t="e">
        <f t="shared" ca="1" si="617"/>
        <v>#N/A</v>
      </c>
      <c r="AX627" s="127" t="e">
        <f t="shared" ca="1" si="618"/>
        <v>#N/A</v>
      </c>
      <c r="AY627" s="100" t="e">
        <f t="shared" si="664"/>
        <v>#N/A</v>
      </c>
      <c r="AZ627" s="127" t="e">
        <f t="shared" si="665"/>
        <v>#N/A</v>
      </c>
      <c r="BA627" s="88"/>
      <c r="BB627" s="125"/>
      <c r="BC627" s="129"/>
      <c r="BD627" s="125"/>
      <c r="BE627" s="125"/>
      <c r="BF627" s="125"/>
      <c r="BG627" s="125"/>
      <c r="BH627" s="125"/>
      <c r="BI627" s="125"/>
      <c r="BJ627" s="125"/>
      <c r="BK627" s="125"/>
      <c r="BL627" s="90"/>
      <c r="BM627" s="90"/>
      <c r="BN627" s="90"/>
      <c r="BO627" s="90"/>
      <c r="BP627" s="90"/>
    </row>
    <row r="628" spans="1:68" s="49" customFormat="1" ht="27.75" customHeight="1" x14ac:dyDescent="0.2">
      <c r="A628" s="22">
        <f t="shared" si="661"/>
        <v>448</v>
      </c>
      <c r="B628" s="50"/>
      <c r="C628" s="51"/>
      <c r="D628" s="52"/>
      <c r="E628" s="53"/>
      <c r="F628" s="54"/>
      <c r="G628" s="55"/>
      <c r="H628" s="56"/>
      <c r="I628" s="304"/>
      <c r="J628" s="57"/>
      <c r="K628" s="58"/>
      <c r="L628" s="59"/>
      <c r="M628" s="58"/>
      <c r="N628" s="59"/>
      <c r="O628" s="58"/>
      <c r="P628" s="59"/>
      <c r="Q628" s="60"/>
      <c r="R628" s="315"/>
      <c r="S628" s="57"/>
      <c r="T628" s="58"/>
      <c r="U628" s="58"/>
      <c r="V628" s="60"/>
      <c r="W628" s="326"/>
      <c r="X628" s="58"/>
      <c r="Y628" s="59"/>
      <c r="Z628" s="58"/>
      <c r="AA628" s="59"/>
      <c r="AB628" s="60"/>
      <c r="AC628" s="61"/>
      <c r="AD628" s="62"/>
      <c r="AE628" s="62"/>
      <c r="AF628" s="63"/>
      <c r="AG628" s="318"/>
      <c r="AH628" s="60"/>
      <c r="AI628" s="476"/>
      <c r="AJ628" s="476"/>
      <c r="AK628" s="477"/>
      <c r="AL628" s="102"/>
      <c r="AM628" s="124" t="str">
        <f t="shared" si="659"/>
        <v xml:space="preserve"> </v>
      </c>
      <c r="AN628" s="97" t="str">
        <f t="shared" si="660"/>
        <v xml:space="preserve"> </v>
      </c>
      <c r="AO628" s="125"/>
      <c r="AP628" s="125"/>
      <c r="AQ628" s="125"/>
      <c r="AR628" s="125"/>
      <c r="AS628" s="125"/>
      <c r="AT628" s="122" t="e">
        <f t="shared" si="662"/>
        <v>#N/A</v>
      </c>
      <c r="AU628" s="125" t="e">
        <f t="shared" si="663"/>
        <v>#N/A</v>
      </c>
      <c r="AV628" s="126" t="str">
        <f t="shared" ca="1" si="616"/>
        <v/>
      </c>
      <c r="AW628" s="122" t="e">
        <f t="shared" ca="1" si="617"/>
        <v>#N/A</v>
      </c>
      <c r="AX628" s="127" t="e">
        <f t="shared" ca="1" si="618"/>
        <v>#N/A</v>
      </c>
      <c r="AY628" s="100" t="e">
        <f t="shared" si="664"/>
        <v>#N/A</v>
      </c>
      <c r="AZ628" s="127" t="e">
        <f t="shared" si="665"/>
        <v>#N/A</v>
      </c>
      <c r="BA628" s="88"/>
      <c r="BB628" s="125"/>
      <c r="BC628" s="129"/>
      <c r="BD628" s="125"/>
      <c r="BE628" s="125"/>
      <c r="BF628" s="125"/>
      <c r="BG628" s="125"/>
      <c r="BH628" s="125"/>
      <c r="BI628" s="125"/>
      <c r="BJ628" s="125"/>
      <c r="BK628" s="125"/>
      <c r="BL628" s="90"/>
      <c r="BM628" s="90"/>
      <c r="BN628" s="90"/>
      <c r="BO628" s="90"/>
      <c r="BP628" s="90"/>
    </row>
    <row r="629" spans="1:68" s="49" customFormat="1" ht="27.75" customHeight="1" x14ac:dyDescent="0.2">
      <c r="A629" s="22">
        <f t="shared" si="661"/>
        <v>449</v>
      </c>
      <c r="B629" s="50"/>
      <c r="C629" s="51"/>
      <c r="D629" s="52"/>
      <c r="E629" s="53"/>
      <c r="F629" s="54"/>
      <c r="G629" s="55"/>
      <c r="H629" s="56"/>
      <c r="I629" s="304"/>
      <c r="J629" s="57"/>
      <c r="K629" s="58"/>
      <c r="L629" s="59"/>
      <c r="M629" s="58"/>
      <c r="N629" s="59"/>
      <c r="O629" s="58"/>
      <c r="P629" s="59"/>
      <c r="Q629" s="60"/>
      <c r="R629" s="315"/>
      <c r="S629" s="57"/>
      <c r="T629" s="58"/>
      <c r="U629" s="58"/>
      <c r="V629" s="60"/>
      <c r="W629" s="326"/>
      <c r="X629" s="58"/>
      <c r="Y629" s="59"/>
      <c r="Z629" s="58"/>
      <c r="AA629" s="59"/>
      <c r="AB629" s="60"/>
      <c r="AC629" s="61"/>
      <c r="AD629" s="62"/>
      <c r="AE629" s="62"/>
      <c r="AF629" s="63"/>
      <c r="AG629" s="318"/>
      <c r="AH629" s="60"/>
      <c r="AI629" s="476"/>
      <c r="AJ629" s="476"/>
      <c r="AK629" s="477"/>
      <c r="AL629" s="102"/>
      <c r="AM629" s="124" t="str">
        <f t="shared" si="659"/>
        <v xml:space="preserve"> </v>
      </c>
      <c r="AN629" s="97" t="str">
        <f t="shared" si="660"/>
        <v xml:space="preserve"> </v>
      </c>
      <c r="AO629" s="125"/>
      <c r="AP629" s="125"/>
      <c r="AQ629" s="125"/>
      <c r="AR629" s="125"/>
      <c r="AS629" s="125"/>
      <c r="AT629" s="122" t="e">
        <f t="shared" si="662"/>
        <v>#N/A</v>
      </c>
      <c r="AU629" s="125" t="e">
        <f t="shared" si="663"/>
        <v>#N/A</v>
      </c>
      <c r="AV629" s="126" t="str">
        <f t="shared" ca="1" si="616"/>
        <v/>
      </c>
      <c r="AW629" s="122" t="e">
        <f t="shared" ca="1" si="617"/>
        <v>#N/A</v>
      </c>
      <c r="AX629" s="127" t="e">
        <f t="shared" ca="1" si="618"/>
        <v>#N/A</v>
      </c>
      <c r="AY629" s="100" t="e">
        <f t="shared" si="664"/>
        <v>#N/A</v>
      </c>
      <c r="AZ629" s="127" t="e">
        <f t="shared" si="665"/>
        <v>#N/A</v>
      </c>
      <c r="BA629" s="125"/>
      <c r="BB629" s="125"/>
      <c r="BC629" s="129"/>
      <c r="BD629" s="125"/>
      <c r="BE629" s="125"/>
      <c r="BF629" s="125"/>
      <c r="BG629" s="125"/>
      <c r="BH629" s="125"/>
      <c r="BI629" s="125"/>
      <c r="BJ629" s="125"/>
      <c r="BK629" s="125"/>
      <c r="BL629" s="90"/>
      <c r="BM629" s="90"/>
      <c r="BN629" s="90"/>
      <c r="BO629" s="90"/>
      <c r="BP629" s="90"/>
    </row>
    <row r="630" spans="1:68" s="49" customFormat="1" ht="27.75" customHeight="1" thickBot="1" x14ac:dyDescent="0.25">
      <c r="A630" s="23">
        <f t="shared" si="661"/>
        <v>450</v>
      </c>
      <c r="B630" s="64"/>
      <c r="C630" s="65"/>
      <c r="D630" s="66"/>
      <c r="E630" s="67"/>
      <c r="F630" s="68"/>
      <c r="G630" s="69"/>
      <c r="H630" s="70"/>
      <c r="I630" s="305"/>
      <c r="J630" s="71"/>
      <c r="K630" s="72"/>
      <c r="L630" s="73"/>
      <c r="M630" s="72"/>
      <c r="N630" s="73"/>
      <c r="O630" s="72"/>
      <c r="P630" s="73"/>
      <c r="Q630" s="74"/>
      <c r="R630" s="316"/>
      <c r="S630" s="71"/>
      <c r="T630" s="72"/>
      <c r="U630" s="72"/>
      <c r="V630" s="74"/>
      <c r="W630" s="327"/>
      <c r="X630" s="72"/>
      <c r="Y630" s="73"/>
      <c r="Z630" s="72"/>
      <c r="AA630" s="73"/>
      <c r="AB630" s="74"/>
      <c r="AC630" s="75"/>
      <c r="AD630" s="76"/>
      <c r="AE630" s="76"/>
      <c r="AF630" s="77"/>
      <c r="AG630" s="319"/>
      <c r="AH630" s="74"/>
      <c r="AI630" s="480"/>
      <c r="AJ630" s="480"/>
      <c r="AK630" s="481"/>
      <c r="AL630" s="102"/>
      <c r="AM630" s="124" t="str">
        <f t="shared" si="659"/>
        <v xml:space="preserve"> </v>
      </c>
      <c r="AN630" s="97" t="str">
        <f t="shared" si="660"/>
        <v xml:space="preserve"> </v>
      </c>
      <c r="AO630" s="125"/>
      <c r="AP630" s="125"/>
      <c r="AQ630" s="125"/>
      <c r="AR630" s="125"/>
      <c r="AS630" s="125"/>
      <c r="AT630" s="122" t="e">
        <f t="shared" si="662"/>
        <v>#N/A</v>
      </c>
      <c r="AU630" s="125" t="e">
        <f t="shared" si="663"/>
        <v>#N/A</v>
      </c>
      <c r="AV630" s="126" t="str">
        <f t="shared" ca="1" si="616"/>
        <v/>
      </c>
      <c r="AW630" s="122" t="e">
        <f t="shared" ca="1" si="617"/>
        <v>#N/A</v>
      </c>
      <c r="AX630" s="127" t="e">
        <f t="shared" ca="1" si="618"/>
        <v>#N/A</v>
      </c>
      <c r="AY630" s="100" t="e">
        <f t="shared" si="664"/>
        <v>#N/A</v>
      </c>
      <c r="AZ630" s="127" t="e">
        <f t="shared" si="665"/>
        <v>#N/A</v>
      </c>
      <c r="BA630" s="125"/>
      <c r="BB630" s="125"/>
      <c r="BC630" s="129"/>
      <c r="BD630" s="125"/>
      <c r="BE630" s="125"/>
      <c r="BF630" s="125"/>
      <c r="BG630" s="125"/>
      <c r="BH630" s="125"/>
      <c r="BI630" s="125"/>
      <c r="BJ630" s="125"/>
      <c r="BK630" s="125"/>
      <c r="BL630" s="90"/>
      <c r="BM630" s="90"/>
      <c r="BN630" s="90"/>
      <c r="BO630" s="90"/>
      <c r="BP630" s="90"/>
    </row>
    <row r="631" spans="1:68" ht="4.5" customHeight="1" thickBot="1" x14ac:dyDescent="0.25">
      <c r="A631" s="89">
        <f>AK634</f>
        <v>45</v>
      </c>
      <c r="B631" s="271"/>
      <c r="C631" s="271"/>
      <c r="D631" s="271"/>
      <c r="E631" s="271"/>
      <c r="F631" s="271"/>
      <c r="G631" s="271"/>
      <c r="H631" s="271"/>
      <c r="I631" s="271"/>
      <c r="J631" s="309"/>
      <c r="K631" s="309"/>
      <c r="L631" s="309"/>
      <c r="M631" s="309"/>
      <c r="N631" s="309"/>
      <c r="O631" s="309"/>
      <c r="P631" s="309"/>
      <c r="Q631" s="309"/>
      <c r="R631" s="309"/>
      <c r="S631" s="324"/>
      <c r="T631" s="324"/>
      <c r="U631" s="324"/>
      <c r="V631" s="324"/>
      <c r="W631" s="324"/>
      <c r="X631" s="324"/>
      <c r="Y631" s="324"/>
      <c r="Z631" s="324"/>
      <c r="AA631" s="324"/>
      <c r="AB631" s="324"/>
      <c r="AC631" s="309"/>
      <c r="AD631" s="272"/>
      <c r="AE631" s="273"/>
      <c r="AF631" s="272"/>
      <c r="AG631" s="274"/>
      <c r="AH631" s="474"/>
      <c r="AI631" s="475"/>
      <c r="AJ631" s="475"/>
      <c r="AK631" s="475"/>
      <c r="AL631" s="33"/>
      <c r="AM631" s="33"/>
      <c r="AN631" s="33"/>
      <c r="AT631" s="122" t="e">
        <f t="shared" si="662"/>
        <v>#N/A</v>
      </c>
      <c r="AU631" s="125" t="e">
        <f t="shared" si="663"/>
        <v>#N/A</v>
      </c>
      <c r="AV631" s="126" t="str">
        <f t="shared" ca="1" si="616"/>
        <v/>
      </c>
      <c r="AW631" s="122" t="e">
        <f t="shared" ca="1" si="617"/>
        <v>#N/A</v>
      </c>
      <c r="AX631" s="127" t="e">
        <f t="shared" ca="1" si="618"/>
        <v>#N/A</v>
      </c>
      <c r="AY631" s="100" t="e">
        <f t="shared" si="664"/>
        <v>#N/A</v>
      </c>
      <c r="AZ631" s="127" t="e">
        <f t="shared" si="665"/>
        <v>#N/A</v>
      </c>
      <c r="BC631" s="129"/>
    </row>
    <row r="632" spans="1:68" ht="26.25" customHeight="1" x14ac:dyDescent="0.2">
      <c r="A632" s="180">
        <f>A618+1</f>
        <v>45</v>
      </c>
      <c r="B632" s="501"/>
      <c r="C632" s="501"/>
      <c r="D632" s="501"/>
      <c r="E632" s="502"/>
      <c r="F632" s="493" t="str">
        <f>F618</f>
        <v>TOTAL DE ESTA PÁGINA</v>
      </c>
      <c r="G632" s="494"/>
      <c r="H632" s="495"/>
      <c r="I632" s="348" t="str">
        <f t="shared" ref="I632:Q632" si="666">IF(SUM(I621:I631)=0," ",SUM(I621:I631))</f>
        <v xml:space="preserve"> </v>
      </c>
      <c r="J632" s="349" t="str">
        <f t="shared" si="666"/>
        <v xml:space="preserve"> </v>
      </c>
      <c r="K632" s="350" t="str">
        <f t="shared" si="666"/>
        <v xml:space="preserve"> </v>
      </c>
      <c r="L632" s="351" t="str">
        <f t="shared" si="666"/>
        <v xml:space="preserve"> </v>
      </c>
      <c r="M632" s="350" t="str">
        <f t="shared" si="666"/>
        <v xml:space="preserve"> </v>
      </c>
      <c r="N632" s="351" t="str">
        <f t="shared" si="666"/>
        <v xml:space="preserve"> </v>
      </c>
      <c r="O632" s="350" t="str">
        <f t="shared" si="666"/>
        <v xml:space="preserve"> </v>
      </c>
      <c r="P632" s="351" t="str">
        <f t="shared" si="666"/>
        <v xml:space="preserve"> </v>
      </c>
      <c r="Q632" s="352" t="str">
        <f t="shared" si="666"/>
        <v xml:space="preserve"> </v>
      </c>
      <c r="R632" s="353"/>
      <c r="S632" s="349" t="str">
        <f t="shared" ref="S632:AB632" si="667">IF(SUM(S621:S631)=0," ",SUM(S621:S631))</f>
        <v xml:space="preserve"> </v>
      </c>
      <c r="T632" s="350" t="str">
        <f t="shared" si="667"/>
        <v xml:space="preserve"> </v>
      </c>
      <c r="U632" s="350" t="str">
        <f t="shared" si="667"/>
        <v xml:space="preserve"> </v>
      </c>
      <c r="V632" s="350" t="str">
        <f t="shared" si="667"/>
        <v xml:space="preserve"> </v>
      </c>
      <c r="W632" s="351" t="str">
        <f t="shared" si="667"/>
        <v xml:space="preserve"> </v>
      </c>
      <c r="X632" s="350" t="str">
        <f t="shared" si="667"/>
        <v xml:space="preserve"> </v>
      </c>
      <c r="Y632" s="351" t="str">
        <f t="shared" si="667"/>
        <v xml:space="preserve"> </v>
      </c>
      <c r="Z632" s="350" t="str">
        <f t="shared" si="667"/>
        <v xml:space="preserve"> </v>
      </c>
      <c r="AA632" s="351" t="str">
        <f t="shared" si="667"/>
        <v xml:space="preserve"> </v>
      </c>
      <c r="AB632" s="352" t="str">
        <f t="shared" si="667"/>
        <v xml:space="preserve"> </v>
      </c>
      <c r="AC632" s="354" t="str">
        <f>IF(SUM(AC621:AC630)=0," ",SUM(AC621:AC630))</f>
        <v xml:space="preserve"> </v>
      </c>
      <c r="AD632" s="355" t="str">
        <f>IF(SUM(AD621:AD630)=0," ",SUM(AD621:AD630))</f>
        <v xml:space="preserve"> </v>
      </c>
      <c r="AE632" s="355" t="str">
        <f>IF(SUM(AE621:AE630)=0," ",SUM(AE621:AE630))</f>
        <v xml:space="preserve"> </v>
      </c>
      <c r="AF632" s="356" t="str">
        <f>IF(SUM(AF621:AF630)=0," ",SUM(AF621:AF630))</f>
        <v xml:space="preserve"> </v>
      </c>
      <c r="AG632" s="357" t="str">
        <f>IF(SUM(AG621:AG630)=0," ",SUM(AG621:AG630))</f>
        <v xml:space="preserve"> </v>
      </c>
      <c r="AH632" s="482" t="str">
        <f>AH618</f>
        <v>Certifico que todos los datos en esta
bitácora son fidedignos</v>
      </c>
      <c r="AI632" s="483"/>
      <c r="AJ632" s="483"/>
      <c r="AK632" s="484"/>
      <c r="AL632" s="131"/>
      <c r="AM632" s="131"/>
      <c r="AN632" s="131"/>
      <c r="AT632" s="122" t="e">
        <f t="shared" si="662"/>
        <v>#N/A</v>
      </c>
      <c r="AU632" s="125" t="e">
        <f t="shared" si="663"/>
        <v>#N/A</v>
      </c>
      <c r="AV632" s="126" t="str">
        <f t="shared" ca="1" si="616"/>
        <v/>
      </c>
      <c r="AW632" s="122" t="e">
        <f t="shared" ca="1" si="617"/>
        <v>#N/A</v>
      </c>
      <c r="AX632" s="127" t="e">
        <f t="shared" ca="1" si="618"/>
        <v>#N/A</v>
      </c>
      <c r="AY632" s="100" t="e">
        <f t="shared" si="664"/>
        <v>#N/A</v>
      </c>
      <c r="AZ632" s="127" t="e">
        <f t="shared" si="665"/>
        <v>#N/A</v>
      </c>
      <c r="BA632" s="88"/>
      <c r="BC632" s="129"/>
    </row>
    <row r="633" spans="1:68" ht="26.25" customHeight="1" x14ac:dyDescent="0.2">
      <c r="A633" s="499"/>
      <c r="B633" s="503"/>
      <c r="C633" s="503"/>
      <c r="D633" s="503"/>
      <c r="E633" s="504"/>
      <c r="F633" s="496" t="str">
        <f>F619</f>
        <v>TOTAL PÁGINA ANTERIOR</v>
      </c>
      <c r="G633" s="497"/>
      <c r="H633" s="498"/>
      <c r="I633" s="358">
        <f>I620</f>
        <v>6.25</v>
      </c>
      <c r="J633" s="359">
        <f t="shared" ref="J633:Q633" si="668">J620</f>
        <v>6.25</v>
      </c>
      <c r="K633" s="360" t="str">
        <f t="shared" si="668"/>
        <v xml:space="preserve"> </v>
      </c>
      <c r="L633" s="361" t="str">
        <f t="shared" si="668"/>
        <v xml:space="preserve"> </v>
      </c>
      <c r="M633" s="360" t="str">
        <f t="shared" si="668"/>
        <v xml:space="preserve"> </v>
      </c>
      <c r="N633" s="361" t="str">
        <f t="shared" si="668"/>
        <v xml:space="preserve"> </v>
      </c>
      <c r="O633" s="360" t="str">
        <f t="shared" si="668"/>
        <v xml:space="preserve"> </v>
      </c>
      <c r="P633" s="361" t="str">
        <f t="shared" si="668"/>
        <v xml:space="preserve"> </v>
      </c>
      <c r="Q633" s="362" t="str">
        <f t="shared" si="668"/>
        <v xml:space="preserve"> </v>
      </c>
      <c r="R633" s="363"/>
      <c r="S633" s="359" t="str">
        <f t="shared" ref="S633:AG633" si="669">S620</f>
        <v xml:space="preserve"> </v>
      </c>
      <c r="T633" s="360">
        <f t="shared" si="669"/>
        <v>8.75</v>
      </c>
      <c r="U633" s="360">
        <f t="shared" si="669"/>
        <v>10</v>
      </c>
      <c r="V633" s="360">
        <f t="shared" si="669"/>
        <v>2.5</v>
      </c>
      <c r="W633" s="361" t="str">
        <f t="shared" si="669"/>
        <v xml:space="preserve"> </v>
      </c>
      <c r="X633" s="360" t="str">
        <f t="shared" si="669"/>
        <v xml:space="preserve"> </v>
      </c>
      <c r="Y633" s="361">
        <f t="shared" si="669"/>
        <v>2.5</v>
      </c>
      <c r="Z633" s="360" t="str">
        <f t="shared" si="669"/>
        <v xml:space="preserve"> </v>
      </c>
      <c r="AA633" s="361">
        <f t="shared" si="669"/>
        <v>3.75</v>
      </c>
      <c r="AB633" s="362" t="str">
        <f t="shared" si="669"/>
        <v xml:space="preserve"> </v>
      </c>
      <c r="AC633" s="364">
        <f t="shared" si="669"/>
        <v>9</v>
      </c>
      <c r="AD633" s="365" t="str">
        <f t="shared" si="669"/>
        <v xml:space="preserve"> </v>
      </c>
      <c r="AE633" s="365">
        <f t="shared" si="669"/>
        <v>9</v>
      </c>
      <c r="AF633" s="366" t="str">
        <f t="shared" si="669"/>
        <v xml:space="preserve"> </v>
      </c>
      <c r="AG633" s="367">
        <f t="shared" si="669"/>
        <v>11</v>
      </c>
      <c r="AH633" s="487"/>
      <c r="AI633" s="488"/>
      <c r="AJ633" s="488"/>
      <c r="AK633" s="489"/>
      <c r="AL633" s="131"/>
      <c r="AM633" s="131"/>
      <c r="AN633" s="131"/>
      <c r="AT633" s="122" t="e">
        <f t="shared" si="662"/>
        <v>#N/A</v>
      </c>
      <c r="AU633" s="125" t="e">
        <f t="shared" si="663"/>
        <v>#N/A</v>
      </c>
      <c r="AV633" s="126" t="str">
        <f t="shared" ca="1" si="616"/>
        <v/>
      </c>
      <c r="AW633" s="122" t="e">
        <f t="shared" ca="1" si="617"/>
        <v>#N/A</v>
      </c>
      <c r="AX633" s="127" t="e">
        <f t="shared" ca="1" si="618"/>
        <v>#N/A</v>
      </c>
      <c r="AY633" s="100" t="e">
        <f t="shared" si="664"/>
        <v>#N/A</v>
      </c>
      <c r="AZ633" s="127" t="e">
        <f t="shared" si="665"/>
        <v>#N/A</v>
      </c>
      <c r="BA633" s="88"/>
      <c r="BC633" s="129"/>
    </row>
    <row r="634" spans="1:68" ht="26.25" customHeight="1" thickBot="1" x14ac:dyDescent="0.25">
      <c r="A634" s="500"/>
      <c r="B634" s="505" t="str">
        <f>B620</f>
        <v>Entidad que certifica Hrs. de vuelo
TIMBRE Y FIRMA</v>
      </c>
      <c r="C634" s="505"/>
      <c r="D634" s="505"/>
      <c r="E634" s="506"/>
      <c r="F634" s="490" t="str">
        <f>F620</f>
        <v>TOTAL A LA FECHA</v>
      </c>
      <c r="G634" s="491"/>
      <c r="H634" s="492"/>
      <c r="I634" s="31">
        <f t="shared" ref="I634:Q634" si="670">IF(SUM(I632:I633)=0," ",SUM(I632:I633))</f>
        <v>6.25</v>
      </c>
      <c r="J634" s="27">
        <f t="shared" si="670"/>
        <v>6.25</v>
      </c>
      <c r="K634" s="24" t="str">
        <f t="shared" si="670"/>
        <v xml:space="preserve"> </v>
      </c>
      <c r="L634" s="25" t="str">
        <f t="shared" si="670"/>
        <v xml:space="preserve"> </v>
      </c>
      <c r="M634" s="24" t="str">
        <f t="shared" si="670"/>
        <v xml:space="preserve"> </v>
      </c>
      <c r="N634" s="25" t="str">
        <f t="shared" si="670"/>
        <v xml:space="preserve"> </v>
      </c>
      <c r="O634" s="24" t="str">
        <f t="shared" si="670"/>
        <v xml:space="preserve"> </v>
      </c>
      <c r="P634" s="25" t="str">
        <f t="shared" si="670"/>
        <v xml:space="preserve"> </v>
      </c>
      <c r="Q634" s="26" t="str">
        <f t="shared" si="670"/>
        <v xml:space="preserve"> </v>
      </c>
      <c r="R634" s="321"/>
      <c r="S634" s="27" t="str">
        <f t="shared" ref="S634:AG634" si="671">IF(SUM(S632:S633)=0," ",SUM(S632:S633))</f>
        <v xml:space="preserve"> </v>
      </c>
      <c r="T634" s="24">
        <f t="shared" si="671"/>
        <v>8.75</v>
      </c>
      <c r="U634" s="24">
        <f t="shared" si="671"/>
        <v>10</v>
      </c>
      <c r="V634" s="24">
        <f t="shared" si="671"/>
        <v>2.5</v>
      </c>
      <c r="W634" s="25" t="str">
        <f t="shared" si="671"/>
        <v xml:space="preserve"> </v>
      </c>
      <c r="X634" s="24" t="str">
        <f t="shared" si="671"/>
        <v xml:space="preserve"> </v>
      </c>
      <c r="Y634" s="25">
        <f t="shared" si="671"/>
        <v>2.5</v>
      </c>
      <c r="Z634" s="24" t="str">
        <f t="shared" si="671"/>
        <v xml:space="preserve"> </v>
      </c>
      <c r="AA634" s="25">
        <f t="shared" si="671"/>
        <v>3.75</v>
      </c>
      <c r="AB634" s="26" t="str">
        <f t="shared" si="671"/>
        <v xml:space="preserve"> </v>
      </c>
      <c r="AC634" s="323">
        <f t="shared" si="671"/>
        <v>9</v>
      </c>
      <c r="AD634" s="28" t="str">
        <f t="shared" si="671"/>
        <v xml:space="preserve"> </v>
      </c>
      <c r="AE634" s="28">
        <f t="shared" si="671"/>
        <v>9</v>
      </c>
      <c r="AF634" s="30" t="str">
        <f t="shared" si="671"/>
        <v xml:space="preserve"> </v>
      </c>
      <c r="AG634" s="32">
        <f t="shared" si="671"/>
        <v>11</v>
      </c>
      <c r="AH634" s="485" t="str">
        <f>AH620</f>
        <v>_____________________________
FIRMA PILOTO</v>
      </c>
      <c r="AI634" s="486"/>
      <c r="AJ634" s="486"/>
      <c r="AK634" s="181">
        <f>A632</f>
        <v>45</v>
      </c>
      <c r="AL634" s="132"/>
      <c r="AM634" s="132"/>
      <c r="AN634" s="132"/>
      <c r="AT634" s="122" t="e">
        <f t="shared" si="662"/>
        <v>#N/A</v>
      </c>
      <c r="AU634" s="125" t="e">
        <f t="shared" si="663"/>
        <v>#N/A</v>
      </c>
      <c r="AV634" s="126" t="str">
        <f t="shared" ca="1" si="616"/>
        <v/>
      </c>
      <c r="AW634" s="122" t="e">
        <f t="shared" ca="1" si="617"/>
        <v>#N/A</v>
      </c>
      <c r="AX634" s="127" t="e">
        <f t="shared" ca="1" si="618"/>
        <v>#N/A</v>
      </c>
      <c r="AY634" s="100" t="e">
        <f t="shared" si="664"/>
        <v>#N/A</v>
      </c>
      <c r="AZ634" s="127" t="e">
        <f t="shared" si="665"/>
        <v>#N/A</v>
      </c>
      <c r="BA634" s="88"/>
      <c r="BC634" s="129"/>
    </row>
    <row r="635" spans="1:68" s="49" customFormat="1" ht="27.75" customHeight="1" x14ac:dyDescent="0.2">
      <c r="A635" s="29">
        <f>A630+1</f>
        <v>451</v>
      </c>
      <c r="B635" s="39"/>
      <c r="C635" s="40"/>
      <c r="D635" s="41"/>
      <c r="E635" s="42"/>
      <c r="F635" s="43"/>
      <c r="G635" s="44"/>
      <c r="H635" s="45"/>
      <c r="I635" s="310"/>
      <c r="J635" s="306"/>
      <c r="K635" s="307"/>
      <c r="L635" s="308"/>
      <c r="M635" s="307"/>
      <c r="N635" s="308"/>
      <c r="O635" s="307"/>
      <c r="P635" s="308"/>
      <c r="Q635" s="167"/>
      <c r="R635" s="314"/>
      <c r="S635" s="46"/>
      <c r="T635" s="47"/>
      <c r="U635" s="47"/>
      <c r="V635" s="48"/>
      <c r="W635" s="325"/>
      <c r="X635" s="307"/>
      <c r="Y635" s="308"/>
      <c r="Z635" s="307"/>
      <c r="AA635" s="308"/>
      <c r="AB635" s="167"/>
      <c r="AC635" s="311"/>
      <c r="AD635" s="312"/>
      <c r="AE635" s="312"/>
      <c r="AF635" s="313"/>
      <c r="AG635" s="317"/>
      <c r="AH635" s="167"/>
      <c r="AI635" s="478"/>
      <c r="AJ635" s="478"/>
      <c r="AK635" s="479"/>
      <c r="AL635" s="102"/>
      <c r="AM635" s="124" t="str">
        <f t="shared" ref="AM635:AM644" si="672">IF(B635=0," ",TEXT(B635,"MMM"))</f>
        <v xml:space="preserve"> </v>
      </c>
      <c r="AN635" s="97" t="str">
        <f t="shared" ref="AN635:AN644" si="673">IF(B635=0," ",YEAR(B635))</f>
        <v xml:space="preserve"> </v>
      </c>
      <c r="AO635" s="125"/>
      <c r="AP635" s="125"/>
      <c r="AQ635" s="125"/>
      <c r="AR635" s="125"/>
      <c r="AS635" s="125"/>
      <c r="AT635" s="122" t="e">
        <f t="shared" ref="AT635:AT644" si="674">IF(ISBLANK($B887),NA(),$B887)</f>
        <v>#N/A</v>
      </c>
      <c r="AU635" s="125" t="e">
        <f t="shared" ref="AU635:AU644" si="675">IF(ISBLANK($I887),NA(),$I887)</f>
        <v>#N/A</v>
      </c>
      <c r="AV635" s="126" t="str">
        <f t="shared" ca="1" si="616"/>
        <v/>
      </c>
      <c r="AW635" s="122" t="e">
        <f t="shared" ca="1" si="617"/>
        <v>#N/A</v>
      </c>
      <c r="AX635" s="127" t="e">
        <f t="shared" ca="1" si="618"/>
        <v>#N/A</v>
      </c>
      <c r="AY635" s="100" t="e">
        <f>IF(S887=0,NA(),S887)</f>
        <v>#N/A</v>
      </c>
      <c r="AZ635" s="127" t="e">
        <f>IF(V887=0,NA(),V887)</f>
        <v>#N/A</v>
      </c>
      <c r="BA635" s="88"/>
      <c r="BB635" s="125"/>
      <c r="BC635" s="128"/>
      <c r="BD635" s="125"/>
      <c r="BE635" s="125"/>
      <c r="BF635" s="125"/>
      <c r="BG635" s="125"/>
      <c r="BH635" s="125"/>
      <c r="BI635" s="125"/>
      <c r="BJ635" s="125"/>
      <c r="BK635" s="125"/>
      <c r="BL635" s="90"/>
      <c r="BM635" s="90"/>
      <c r="BN635" s="90"/>
      <c r="BO635" s="90"/>
      <c r="BP635" s="90"/>
    </row>
    <row r="636" spans="1:68" s="49" customFormat="1" ht="27.75" customHeight="1" x14ac:dyDescent="0.2">
      <c r="A636" s="22">
        <f>A635+1</f>
        <v>452</v>
      </c>
      <c r="B636" s="50"/>
      <c r="C636" s="51"/>
      <c r="D636" s="52"/>
      <c r="E636" s="53"/>
      <c r="F636" s="54"/>
      <c r="G636" s="55"/>
      <c r="H636" s="56"/>
      <c r="I636" s="304"/>
      <c r="J636" s="57"/>
      <c r="K636" s="58"/>
      <c r="L636" s="59"/>
      <c r="M636" s="58"/>
      <c r="N636" s="59"/>
      <c r="O636" s="58"/>
      <c r="P636" s="59"/>
      <c r="Q636" s="60"/>
      <c r="R636" s="315"/>
      <c r="S636" s="57"/>
      <c r="T636" s="58"/>
      <c r="U636" s="58"/>
      <c r="V636" s="60"/>
      <c r="W636" s="326"/>
      <c r="X636" s="58"/>
      <c r="Y636" s="59"/>
      <c r="Z636" s="58"/>
      <c r="AA636" s="59"/>
      <c r="AB636" s="60"/>
      <c r="AC636" s="61"/>
      <c r="AD636" s="62"/>
      <c r="AE636" s="62"/>
      <c r="AF636" s="63"/>
      <c r="AG636" s="318"/>
      <c r="AH636" s="60"/>
      <c r="AI636" s="476"/>
      <c r="AJ636" s="476"/>
      <c r="AK636" s="477"/>
      <c r="AL636" s="102"/>
      <c r="AM636" s="124" t="str">
        <f t="shared" si="672"/>
        <v xml:space="preserve"> </v>
      </c>
      <c r="AN636" s="97" t="str">
        <f t="shared" si="673"/>
        <v xml:space="preserve"> </v>
      </c>
      <c r="AO636" s="125"/>
      <c r="AP636" s="125"/>
      <c r="AQ636" s="125"/>
      <c r="AR636" s="125"/>
      <c r="AS636" s="125"/>
      <c r="AT636" s="122" t="e">
        <f t="shared" si="674"/>
        <v>#N/A</v>
      </c>
      <c r="AU636" s="125" t="e">
        <f t="shared" si="675"/>
        <v>#N/A</v>
      </c>
      <c r="AV636" s="126" t="str">
        <f t="shared" ca="1" si="616"/>
        <v/>
      </c>
      <c r="AW636" s="122" t="e">
        <f t="shared" ca="1" si="617"/>
        <v>#N/A</v>
      </c>
      <c r="AX636" s="127" t="e">
        <f t="shared" ca="1" si="618"/>
        <v>#N/A</v>
      </c>
      <c r="AY636" s="100" t="e">
        <f t="shared" ref="AY636:AY644" si="676">IF(S888=0,NA(),S888)</f>
        <v>#N/A</v>
      </c>
      <c r="AZ636" s="127" t="e">
        <f t="shared" ref="AZ636:AZ644" si="677">IF(V888=0,NA(),V888)</f>
        <v>#N/A</v>
      </c>
      <c r="BA636" s="88"/>
      <c r="BB636" s="125"/>
      <c r="BC636" s="129"/>
      <c r="BD636" s="125"/>
      <c r="BE636" s="125"/>
      <c r="BF636" s="125"/>
      <c r="BG636" s="125"/>
      <c r="BH636" s="125"/>
      <c r="BI636" s="125"/>
      <c r="BJ636" s="125"/>
      <c r="BK636" s="125"/>
      <c r="BL636" s="90"/>
      <c r="BM636" s="90"/>
      <c r="BN636" s="90"/>
      <c r="BO636" s="90"/>
      <c r="BP636" s="90"/>
    </row>
    <row r="637" spans="1:68" s="49" customFormat="1" ht="27.75" customHeight="1" x14ac:dyDescent="0.2">
      <c r="A637" s="22">
        <f t="shared" ref="A637:A644" si="678">A636+1</f>
        <v>453</v>
      </c>
      <c r="B637" s="50"/>
      <c r="C637" s="51"/>
      <c r="D637" s="52"/>
      <c r="E637" s="53"/>
      <c r="F637" s="54"/>
      <c r="G637" s="55"/>
      <c r="H637" s="56"/>
      <c r="I637" s="304"/>
      <c r="J637" s="57"/>
      <c r="K637" s="58"/>
      <c r="L637" s="59"/>
      <c r="M637" s="58"/>
      <c r="N637" s="59"/>
      <c r="O637" s="58"/>
      <c r="P637" s="59"/>
      <c r="Q637" s="60"/>
      <c r="R637" s="315"/>
      <c r="S637" s="57"/>
      <c r="T637" s="58"/>
      <c r="U637" s="58"/>
      <c r="V637" s="60"/>
      <c r="W637" s="326"/>
      <c r="X637" s="58"/>
      <c r="Y637" s="59"/>
      <c r="Z637" s="58"/>
      <c r="AA637" s="59"/>
      <c r="AB637" s="60"/>
      <c r="AC637" s="61"/>
      <c r="AD637" s="62"/>
      <c r="AE637" s="62"/>
      <c r="AF637" s="63"/>
      <c r="AG637" s="318"/>
      <c r="AH637" s="60"/>
      <c r="AI637" s="476"/>
      <c r="AJ637" s="476"/>
      <c r="AK637" s="477"/>
      <c r="AL637" s="102"/>
      <c r="AM637" s="124" t="str">
        <f t="shared" si="672"/>
        <v xml:space="preserve"> </v>
      </c>
      <c r="AN637" s="97" t="str">
        <f t="shared" si="673"/>
        <v xml:space="preserve"> </v>
      </c>
      <c r="AO637" s="125"/>
      <c r="AP637" s="125"/>
      <c r="AQ637" s="125"/>
      <c r="AR637" s="125"/>
      <c r="AS637" s="125"/>
      <c r="AT637" s="122" t="e">
        <f t="shared" si="674"/>
        <v>#N/A</v>
      </c>
      <c r="AU637" s="125" t="e">
        <f t="shared" si="675"/>
        <v>#N/A</v>
      </c>
      <c r="AV637" s="126" t="str">
        <f t="shared" ca="1" si="616"/>
        <v/>
      </c>
      <c r="AW637" s="122" t="e">
        <f t="shared" ca="1" si="617"/>
        <v>#N/A</v>
      </c>
      <c r="AX637" s="127" t="e">
        <f t="shared" ca="1" si="618"/>
        <v>#N/A</v>
      </c>
      <c r="AY637" s="100" t="e">
        <f t="shared" si="676"/>
        <v>#N/A</v>
      </c>
      <c r="AZ637" s="127" t="e">
        <f t="shared" si="677"/>
        <v>#N/A</v>
      </c>
      <c r="BA637" s="88"/>
      <c r="BB637" s="125"/>
      <c r="BC637" s="129"/>
      <c r="BD637" s="125"/>
      <c r="BE637" s="125"/>
      <c r="BF637" s="125"/>
      <c r="BG637" s="125"/>
      <c r="BH637" s="125"/>
      <c r="BI637" s="125"/>
      <c r="BJ637" s="125"/>
      <c r="BK637" s="125"/>
      <c r="BL637" s="90"/>
      <c r="BM637" s="90"/>
      <c r="BN637" s="90"/>
      <c r="BO637" s="90"/>
      <c r="BP637" s="90"/>
    </row>
    <row r="638" spans="1:68" s="49" customFormat="1" ht="27.75" customHeight="1" x14ac:dyDescent="0.2">
      <c r="A638" s="22">
        <f t="shared" si="678"/>
        <v>454</v>
      </c>
      <c r="B638" s="50"/>
      <c r="C638" s="51"/>
      <c r="D638" s="52"/>
      <c r="E638" s="53"/>
      <c r="F638" s="54"/>
      <c r="G638" s="55"/>
      <c r="H638" s="56"/>
      <c r="I638" s="304"/>
      <c r="J638" s="57"/>
      <c r="K638" s="58"/>
      <c r="L638" s="59"/>
      <c r="M638" s="58"/>
      <c r="N638" s="59"/>
      <c r="O638" s="58"/>
      <c r="P638" s="59"/>
      <c r="Q638" s="60"/>
      <c r="R638" s="315"/>
      <c r="S638" s="57"/>
      <c r="T638" s="58"/>
      <c r="U638" s="58"/>
      <c r="V638" s="60"/>
      <c r="W638" s="326"/>
      <c r="X638" s="58"/>
      <c r="Y638" s="59"/>
      <c r="Z638" s="58"/>
      <c r="AA638" s="59"/>
      <c r="AB638" s="60"/>
      <c r="AC638" s="61"/>
      <c r="AD638" s="62"/>
      <c r="AE638" s="62"/>
      <c r="AF638" s="63"/>
      <c r="AG638" s="318"/>
      <c r="AH638" s="60"/>
      <c r="AI638" s="476"/>
      <c r="AJ638" s="476"/>
      <c r="AK638" s="477"/>
      <c r="AL638" s="102"/>
      <c r="AM638" s="124" t="str">
        <f t="shared" si="672"/>
        <v xml:space="preserve"> </v>
      </c>
      <c r="AN638" s="97" t="str">
        <f t="shared" si="673"/>
        <v xml:space="preserve"> </v>
      </c>
      <c r="AO638" s="125"/>
      <c r="AP638" s="125"/>
      <c r="AQ638" s="125"/>
      <c r="AR638" s="125"/>
      <c r="AS638" s="125"/>
      <c r="AT638" s="122" t="e">
        <f t="shared" si="674"/>
        <v>#N/A</v>
      </c>
      <c r="AU638" s="125" t="e">
        <f t="shared" si="675"/>
        <v>#N/A</v>
      </c>
      <c r="AV638" s="126" t="str">
        <f t="shared" ca="1" si="616"/>
        <v/>
      </c>
      <c r="AW638" s="122" t="e">
        <f t="shared" ca="1" si="617"/>
        <v>#N/A</v>
      </c>
      <c r="AX638" s="127" t="e">
        <f t="shared" ca="1" si="618"/>
        <v>#N/A</v>
      </c>
      <c r="AY638" s="100" t="e">
        <f t="shared" si="676"/>
        <v>#N/A</v>
      </c>
      <c r="AZ638" s="127" t="e">
        <f t="shared" si="677"/>
        <v>#N/A</v>
      </c>
      <c r="BA638" s="88"/>
      <c r="BB638" s="125"/>
      <c r="BC638" s="129"/>
      <c r="BD638" s="125"/>
      <c r="BE638" s="125"/>
      <c r="BF638" s="125"/>
      <c r="BG638" s="125"/>
      <c r="BH638" s="125"/>
      <c r="BI638" s="125"/>
      <c r="BJ638" s="125"/>
      <c r="BK638" s="125"/>
      <c r="BL638" s="90"/>
      <c r="BM638" s="90"/>
      <c r="BN638" s="90"/>
      <c r="BO638" s="90"/>
      <c r="BP638" s="90"/>
    </row>
    <row r="639" spans="1:68" s="49" customFormat="1" ht="27.75" customHeight="1" x14ac:dyDescent="0.2">
      <c r="A639" s="22">
        <f t="shared" si="678"/>
        <v>455</v>
      </c>
      <c r="B639" s="50"/>
      <c r="C639" s="51"/>
      <c r="D639" s="52"/>
      <c r="E639" s="53"/>
      <c r="F639" s="54"/>
      <c r="G639" s="55"/>
      <c r="H639" s="56"/>
      <c r="I639" s="304"/>
      <c r="J639" s="57"/>
      <c r="K639" s="58"/>
      <c r="L639" s="59"/>
      <c r="M639" s="58"/>
      <c r="N639" s="59"/>
      <c r="O639" s="58"/>
      <c r="P639" s="59"/>
      <c r="Q639" s="60"/>
      <c r="R639" s="315"/>
      <c r="S639" s="57"/>
      <c r="T639" s="58"/>
      <c r="U639" s="58"/>
      <c r="V639" s="60"/>
      <c r="W639" s="326"/>
      <c r="X639" s="58"/>
      <c r="Y639" s="59"/>
      <c r="Z639" s="58"/>
      <c r="AA639" s="59"/>
      <c r="AB639" s="60"/>
      <c r="AC639" s="61"/>
      <c r="AD639" s="62"/>
      <c r="AE639" s="62"/>
      <c r="AF639" s="63"/>
      <c r="AG639" s="318"/>
      <c r="AH639" s="60"/>
      <c r="AI639" s="476"/>
      <c r="AJ639" s="476"/>
      <c r="AK639" s="477"/>
      <c r="AL639" s="102"/>
      <c r="AM639" s="124" t="str">
        <f t="shared" si="672"/>
        <v xml:space="preserve"> </v>
      </c>
      <c r="AN639" s="97" t="str">
        <f t="shared" si="673"/>
        <v xml:space="preserve"> </v>
      </c>
      <c r="AO639" s="125"/>
      <c r="AP639" s="125"/>
      <c r="AQ639" s="125"/>
      <c r="AR639" s="125"/>
      <c r="AS639" s="125"/>
      <c r="AT639" s="122" t="e">
        <f t="shared" si="674"/>
        <v>#N/A</v>
      </c>
      <c r="AU639" s="125" t="e">
        <f t="shared" si="675"/>
        <v>#N/A</v>
      </c>
      <c r="AV639" s="126" t="str">
        <f t="shared" ca="1" si="616"/>
        <v/>
      </c>
      <c r="AW639" s="122" t="e">
        <f t="shared" ca="1" si="617"/>
        <v>#N/A</v>
      </c>
      <c r="AX639" s="127" t="e">
        <f t="shared" ca="1" si="618"/>
        <v>#N/A</v>
      </c>
      <c r="AY639" s="100" t="e">
        <f t="shared" si="676"/>
        <v>#N/A</v>
      </c>
      <c r="AZ639" s="127" t="e">
        <f t="shared" si="677"/>
        <v>#N/A</v>
      </c>
      <c r="BA639" s="88"/>
      <c r="BB639" s="125"/>
      <c r="BC639" s="129"/>
      <c r="BD639" s="125"/>
      <c r="BE639" s="125"/>
      <c r="BF639" s="125"/>
      <c r="BG639" s="125"/>
      <c r="BH639" s="125"/>
      <c r="BI639" s="125"/>
      <c r="BJ639" s="125"/>
      <c r="BK639" s="125"/>
      <c r="BL639" s="90"/>
      <c r="BM639" s="90"/>
      <c r="BN639" s="90"/>
      <c r="BO639" s="90"/>
      <c r="BP639" s="90"/>
    </row>
    <row r="640" spans="1:68" s="49" customFormat="1" ht="27.75" customHeight="1" x14ac:dyDescent="0.2">
      <c r="A640" s="22">
        <f t="shared" si="678"/>
        <v>456</v>
      </c>
      <c r="B640" s="50"/>
      <c r="C640" s="51"/>
      <c r="D640" s="52"/>
      <c r="E640" s="53"/>
      <c r="F640" s="54"/>
      <c r="G640" s="55"/>
      <c r="H640" s="56"/>
      <c r="I640" s="304"/>
      <c r="J640" s="57"/>
      <c r="K640" s="58"/>
      <c r="L640" s="59"/>
      <c r="M640" s="58"/>
      <c r="N640" s="59"/>
      <c r="O640" s="58"/>
      <c r="P640" s="59"/>
      <c r="Q640" s="60"/>
      <c r="R640" s="315"/>
      <c r="S640" s="57"/>
      <c r="T640" s="58"/>
      <c r="U640" s="58"/>
      <c r="V640" s="60"/>
      <c r="W640" s="326"/>
      <c r="X640" s="58"/>
      <c r="Y640" s="59"/>
      <c r="Z640" s="58"/>
      <c r="AA640" s="59"/>
      <c r="AB640" s="60"/>
      <c r="AC640" s="61"/>
      <c r="AD640" s="62"/>
      <c r="AE640" s="62"/>
      <c r="AF640" s="63"/>
      <c r="AG640" s="318"/>
      <c r="AH640" s="60"/>
      <c r="AI640" s="476"/>
      <c r="AJ640" s="476"/>
      <c r="AK640" s="477"/>
      <c r="AL640" s="102"/>
      <c r="AM640" s="124" t="str">
        <f t="shared" si="672"/>
        <v xml:space="preserve"> </v>
      </c>
      <c r="AN640" s="97" t="str">
        <f t="shared" si="673"/>
        <v xml:space="preserve"> </v>
      </c>
      <c r="AO640" s="125"/>
      <c r="AP640" s="125"/>
      <c r="AQ640" s="125"/>
      <c r="AR640" s="125"/>
      <c r="AS640" s="125"/>
      <c r="AT640" s="122" t="e">
        <f t="shared" si="674"/>
        <v>#N/A</v>
      </c>
      <c r="AU640" s="125" t="e">
        <f t="shared" si="675"/>
        <v>#N/A</v>
      </c>
      <c r="AV640" s="126" t="str">
        <f t="shared" ca="1" si="616"/>
        <v/>
      </c>
      <c r="AW640" s="122" t="e">
        <f t="shared" ca="1" si="617"/>
        <v>#N/A</v>
      </c>
      <c r="AX640" s="127" t="e">
        <f t="shared" ca="1" si="618"/>
        <v>#N/A</v>
      </c>
      <c r="AY640" s="100" t="e">
        <f t="shared" si="676"/>
        <v>#N/A</v>
      </c>
      <c r="AZ640" s="127" t="e">
        <f t="shared" si="677"/>
        <v>#N/A</v>
      </c>
      <c r="BA640" s="88"/>
      <c r="BB640" s="125"/>
      <c r="BC640" s="129"/>
      <c r="BD640" s="125"/>
      <c r="BE640" s="125"/>
      <c r="BF640" s="125"/>
      <c r="BG640" s="125"/>
      <c r="BH640" s="125"/>
      <c r="BI640" s="125"/>
      <c r="BJ640" s="125"/>
      <c r="BK640" s="125"/>
      <c r="BL640" s="90"/>
      <c r="BM640" s="90"/>
      <c r="BN640" s="90"/>
      <c r="BO640" s="90"/>
      <c r="BP640" s="90"/>
    </row>
    <row r="641" spans="1:68" s="49" customFormat="1" ht="27.75" customHeight="1" x14ac:dyDescent="0.2">
      <c r="A641" s="22">
        <f>A640+1</f>
        <v>457</v>
      </c>
      <c r="B641" s="50"/>
      <c r="C641" s="51"/>
      <c r="D641" s="52"/>
      <c r="E641" s="53"/>
      <c r="F641" s="54"/>
      <c r="G641" s="55"/>
      <c r="H641" s="56"/>
      <c r="I641" s="304"/>
      <c r="J641" s="57"/>
      <c r="K641" s="58"/>
      <c r="L641" s="59"/>
      <c r="M641" s="58"/>
      <c r="N641" s="59"/>
      <c r="O641" s="58"/>
      <c r="P641" s="59"/>
      <c r="Q641" s="60"/>
      <c r="R641" s="315"/>
      <c r="S641" s="57"/>
      <c r="T641" s="58"/>
      <c r="U641" s="58"/>
      <c r="V641" s="60"/>
      <c r="W641" s="326"/>
      <c r="X641" s="58"/>
      <c r="Y641" s="59"/>
      <c r="Z641" s="58"/>
      <c r="AA641" s="59"/>
      <c r="AB641" s="60"/>
      <c r="AC641" s="61"/>
      <c r="AD641" s="62"/>
      <c r="AE641" s="62"/>
      <c r="AF641" s="63"/>
      <c r="AG641" s="318"/>
      <c r="AH641" s="60"/>
      <c r="AI641" s="476"/>
      <c r="AJ641" s="476"/>
      <c r="AK641" s="477"/>
      <c r="AL641" s="102"/>
      <c r="AM641" s="124" t="str">
        <f t="shared" si="672"/>
        <v xml:space="preserve"> </v>
      </c>
      <c r="AN641" s="97" t="str">
        <f t="shared" si="673"/>
        <v xml:space="preserve"> </v>
      </c>
      <c r="AO641" s="125"/>
      <c r="AP641" s="125"/>
      <c r="AQ641" s="125"/>
      <c r="AR641" s="125"/>
      <c r="AS641" s="125"/>
      <c r="AT641" s="122" t="e">
        <f t="shared" si="674"/>
        <v>#N/A</v>
      </c>
      <c r="AU641" s="125" t="e">
        <f t="shared" si="675"/>
        <v>#N/A</v>
      </c>
      <c r="AV641" s="126" t="str">
        <f t="shared" ca="1" si="616"/>
        <v/>
      </c>
      <c r="AW641" s="122" t="e">
        <f t="shared" ca="1" si="617"/>
        <v>#N/A</v>
      </c>
      <c r="AX641" s="127" t="e">
        <f t="shared" ca="1" si="618"/>
        <v>#N/A</v>
      </c>
      <c r="AY641" s="100" t="e">
        <f t="shared" si="676"/>
        <v>#N/A</v>
      </c>
      <c r="AZ641" s="127" t="e">
        <f t="shared" si="677"/>
        <v>#N/A</v>
      </c>
      <c r="BA641" s="88"/>
      <c r="BB641" s="125"/>
      <c r="BC641" s="129"/>
      <c r="BD641" s="125"/>
      <c r="BE641" s="125"/>
      <c r="BF641" s="125"/>
      <c r="BG641" s="125"/>
      <c r="BH641" s="125"/>
      <c r="BI641" s="125"/>
      <c r="BJ641" s="125"/>
      <c r="BK641" s="125"/>
      <c r="BL641" s="90"/>
      <c r="BM641" s="90"/>
      <c r="BN641" s="90"/>
      <c r="BO641" s="90"/>
      <c r="BP641" s="90"/>
    </row>
    <row r="642" spans="1:68" s="49" customFormat="1" ht="27.75" customHeight="1" x14ac:dyDescent="0.2">
      <c r="A642" s="22">
        <f t="shared" si="678"/>
        <v>458</v>
      </c>
      <c r="B642" s="50"/>
      <c r="C642" s="51"/>
      <c r="D642" s="52"/>
      <c r="E642" s="53"/>
      <c r="F642" s="54"/>
      <c r="G642" s="55"/>
      <c r="H642" s="56"/>
      <c r="I642" s="304"/>
      <c r="J642" s="57"/>
      <c r="K642" s="58"/>
      <c r="L642" s="59"/>
      <c r="M642" s="58"/>
      <c r="N642" s="59"/>
      <c r="O642" s="58"/>
      <c r="P642" s="59"/>
      <c r="Q642" s="60"/>
      <c r="R642" s="315"/>
      <c r="S642" s="57"/>
      <c r="T642" s="58"/>
      <c r="U642" s="58"/>
      <c r="V642" s="60"/>
      <c r="W642" s="326"/>
      <c r="X642" s="58"/>
      <c r="Y642" s="59"/>
      <c r="Z642" s="58"/>
      <c r="AA642" s="59"/>
      <c r="AB642" s="60"/>
      <c r="AC642" s="61"/>
      <c r="AD642" s="62"/>
      <c r="AE642" s="62"/>
      <c r="AF642" s="63"/>
      <c r="AG642" s="318"/>
      <c r="AH642" s="60"/>
      <c r="AI642" s="476"/>
      <c r="AJ642" s="476"/>
      <c r="AK642" s="477"/>
      <c r="AL642" s="102"/>
      <c r="AM642" s="124" t="str">
        <f t="shared" si="672"/>
        <v xml:space="preserve"> </v>
      </c>
      <c r="AN642" s="97" t="str">
        <f t="shared" si="673"/>
        <v xml:space="preserve"> </v>
      </c>
      <c r="AO642" s="125"/>
      <c r="AP642" s="125"/>
      <c r="AQ642" s="125"/>
      <c r="AR642" s="125"/>
      <c r="AS642" s="125"/>
      <c r="AT642" s="122" t="e">
        <f t="shared" si="674"/>
        <v>#N/A</v>
      </c>
      <c r="AU642" s="125" t="e">
        <f t="shared" si="675"/>
        <v>#N/A</v>
      </c>
      <c r="AV642" s="126" t="str">
        <f t="shared" ca="1" si="616"/>
        <v/>
      </c>
      <c r="AW642" s="122" t="e">
        <f t="shared" ca="1" si="617"/>
        <v>#N/A</v>
      </c>
      <c r="AX642" s="127" t="e">
        <f t="shared" ca="1" si="618"/>
        <v>#N/A</v>
      </c>
      <c r="AY642" s="100" t="e">
        <f t="shared" si="676"/>
        <v>#N/A</v>
      </c>
      <c r="AZ642" s="127" t="e">
        <f t="shared" si="677"/>
        <v>#N/A</v>
      </c>
      <c r="BA642" s="88"/>
      <c r="BB642" s="125"/>
      <c r="BC642" s="129"/>
      <c r="BD642" s="125"/>
      <c r="BE642" s="125"/>
      <c r="BF642" s="125"/>
      <c r="BG642" s="125"/>
      <c r="BH642" s="125"/>
      <c r="BI642" s="125"/>
      <c r="BJ642" s="125"/>
      <c r="BK642" s="125"/>
      <c r="BL642" s="90"/>
      <c r="BM642" s="90"/>
      <c r="BN642" s="90"/>
      <c r="BO642" s="90"/>
      <c r="BP642" s="90"/>
    </row>
    <row r="643" spans="1:68" s="49" customFormat="1" ht="27.75" customHeight="1" x14ac:dyDescent="0.2">
      <c r="A643" s="22">
        <f t="shared" si="678"/>
        <v>459</v>
      </c>
      <c r="B643" s="50"/>
      <c r="C643" s="51"/>
      <c r="D643" s="52"/>
      <c r="E643" s="53"/>
      <c r="F643" s="54"/>
      <c r="G643" s="55"/>
      <c r="H643" s="56"/>
      <c r="I643" s="304"/>
      <c r="J643" s="57"/>
      <c r="K643" s="58"/>
      <c r="L643" s="59"/>
      <c r="M643" s="58"/>
      <c r="N643" s="59"/>
      <c r="O643" s="58"/>
      <c r="P643" s="59"/>
      <c r="Q643" s="60"/>
      <c r="R643" s="315"/>
      <c r="S643" s="57"/>
      <c r="T643" s="58"/>
      <c r="U643" s="58"/>
      <c r="V643" s="60"/>
      <c r="W643" s="326"/>
      <c r="X643" s="58"/>
      <c r="Y643" s="59"/>
      <c r="Z643" s="58"/>
      <c r="AA643" s="59"/>
      <c r="AB643" s="60"/>
      <c r="AC643" s="61"/>
      <c r="AD643" s="62"/>
      <c r="AE643" s="62"/>
      <c r="AF643" s="63"/>
      <c r="AG643" s="318"/>
      <c r="AH643" s="60"/>
      <c r="AI643" s="476"/>
      <c r="AJ643" s="476"/>
      <c r="AK643" s="477"/>
      <c r="AL643" s="102"/>
      <c r="AM643" s="124" t="str">
        <f t="shared" si="672"/>
        <v xml:space="preserve"> </v>
      </c>
      <c r="AN643" s="97" t="str">
        <f t="shared" si="673"/>
        <v xml:space="preserve"> </v>
      </c>
      <c r="AO643" s="125"/>
      <c r="AP643" s="125"/>
      <c r="AQ643" s="125"/>
      <c r="AR643" s="125"/>
      <c r="AS643" s="125"/>
      <c r="AT643" s="122" t="e">
        <f t="shared" si="674"/>
        <v>#N/A</v>
      </c>
      <c r="AU643" s="125" t="e">
        <f t="shared" si="675"/>
        <v>#N/A</v>
      </c>
      <c r="AV643" s="126" t="str">
        <f t="shared" ca="1" si="616"/>
        <v/>
      </c>
      <c r="AW643" s="122" t="e">
        <f t="shared" ca="1" si="617"/>
        <v>#N/A</v>
      </c>
      <c r="AX643" s="127" t="e">
        <f t="shared" ca="1" si="618"/>
        <v>#N/A</v>
      </c>
      <c r="AY643" s="100" t="e">
        <f t="shared" si="676"/>
        <v>#N/A</v>
      </c>
      <c r="AZ643" s="127" t="e">
        <f t="shared" si="677"/>
        <v>#N/A</v>
      </c>
      <c r="BA643" s="88"/>
      <c r="BB643" s="125"/>
      <c r="BC643" s="129"/>
      <c r="BD643" s="125"/>
      <c r="BE643" s="125"/>
      <c r="BF643" s="125"/>
      <c r="BG643" s="125"/>
      <c r="BH643" s="125"/>
      <c r="BI643" s="125"/>
      <c r="BJ643" s="125"/>
      <c r="BK643" s="125"/>
      <c r="BL643" s="90"/>
      <c r="BM643" s="90"/>
      <c r="BN643" s="90"/>
      <c r="BO643" s="90"/>
      <c r="BP643" s="90"/>
    </row>
    <row r="644" spans="1:68" s="49" customFormat="1" ht="27.75" customHeight="1" thickBot="1" x14ac:dyDescent="0.25">
      <c r="A644" s="23">
        <f t="shared" si="678"/>
        <v>460</v>
      </c>
      <c r="B644" s="64"/>
      <c r="C644" s="65"/>
      <c r="D644" s="66"/>
      <c r="E644" s="67"/>
      <c r="F644" s="68"/>
      <c r="G644" s="69"/>
      <c r="H644" s="70"/>
      <c r="I644" s="305"/>
      <c r="J644" s="71"/>
      <c r="K644" s="72"/>
      <c r="L644" s="73"/>
      <c r="M644" s="72"/>
      <c r="N644" s="73"/>
      <c r="O644" s="72"/>
      <c r="P644" s="73"/>
      <c r="Q644" s="74"/>
      <c r="R644" s="316"/>
      <c r="S644" s="71"/>
      <c r="T644" s="72"/>
      <c r="U644" s="72"/>
      <c r="V644" s="74"/>
      <c r="W644" s="327"/>
      <c r="X644" s="72"/>
      <c r="Y644" s="73"/>
      <c r="Z644" s="72"/>
      <c r="AA644" s="73"/>
      <c r="AB644" s="74"/>
      <c r="AC644" s="75"/>
      <c r="AD644" s="76"/>
      <c r="AE644" s="76"/>
      <c r="AF644" s="77"/>
      <c r="AG644" s="319"/>
      <c r="AH644" s="74"/>
      <c r="AI644" s="480"/>
      <c r="AJ644" s="480"/>
      <c r="AK644" s="481"/>
      <c r="AL644" s="102"/>
      <c r="AM644" s="124" t="str">
        <f t="shared" si="672"/>
        <v xml:space="preserve"> </v>
      </c>
      <c r="AN644" s="97" t="str">
        <f t="shared" si="673"/>
        <v xml:space="preserve"> </v>
      </c>
      <c r="AO644" s="125"/>
      <c r="AP644" s="125"/>
      <c r="AQ644" s="125"/>
      <c r="AR644" s="125"/>
      <c r="AS644" s="125"/>
      <c r="AT644" s="122" t="e">
        <f t="shared" si="674"/>
        <v>#N/A</v>
      </c>
      <c r="AU644" s="125" t="e">
        <f t="shared" si="675"/>
        <v>#N/A</v>
      </c>
      <c r="AV644" s="126" t="str">
        <f t="shared" ca="1" si="616"/>
        <v/>
      </c>
      <c r="AW644" s="122" t="e">
        <f t="shared" ca="1" si="617"/>
        <v>#N/A</v>
      </c>
      <c r="AX644" s="127" t="e">
        <f t="shared" ca="1" si="618"/>
        <v>#N/A</v>
      </c>
      <c r="AY644" s="100" t="e">
        <f t="shared" si="676"/>
        <v>#N/A</v>
      </c>
      <c r="AZ644" s="127" t="e">
        <f t="shared" si="677"/>
        <v>#N/A</v>
      </c>
      <c r="BA644" s="88"/>
      <c r="BB644" s="125"/>
      <c r="BC644" s="129"/>
      <c r="BD644" s="125"/>
      <c r="BE644" s="125"/>
      <c r="BF644" s="125"/>
      <c r="BG644" s="125"/>
      <c r="BH644" s="125"/>
      <c r="BI644" s="125"/>
      <c r="BJ644" s="125"/>
      <c r="BK644" s="125"/>
      <c r="BL644" s="90"/>
      <c r="BM644" s="90"/>
      <c r="BN644" s="90"/>
      <c r="BO644" s="90"/>
      <c r="BP644" s="90"/>
    </row>
    <row r="645" spans="1:68" ht="4.5" customHeight="1" thickBot="1" x14ac:dyDescent="0.25">
      <c r="A645" s="89">
        <f>AK648</f>
        <v>46</v>
      </c>
      <c r="B645" s="271"/>
      <c r="C645" s="271"/>
      <c r="D645" s="271"/>
      <c r="E645" s="271"/>
      <c r="F645" s="271"/>
      <c r="G645" s="271"/>
      <c r="H645" s="271"/>
      <c r="I645" s="271"/>
      <c r="J645" s="309"/>
      <c r="K645" s="309"/>
      <c r="L645" s="309"/>
      <c r="M645" s="309"/>
      <c r="N645" s="309"/>
      <c r="O645" s="309"/>
      <c r="P645" s="309"/>
      <c r="Q645" s="309"/>
      <c r="R645" s="309"/>
      <c r="S645" s="324"/>
      <c r="T645" s="324"/>
      <c r="U645" s="324"/>
      <c r="V645" s="324"/>
      <c r="W645" s="324"/>
      <c r="X645" s="324"/>
      <c r="Y645" s="324"/>
      <c r="Z645" s="324"/>
      <c r="AA645" s="324"/>
      <c r="AB645" s="324"/>
      <c r="AC645" s="309"/>
      <c r="AD645" s="272"/>
      <c r="AE645" s="273"/>
      <c r="AF645" s="272"/>
      <c r="AG645" s="274"/>
      <c r="AH645" s="474"/>
      <c r="AI645" s="475"/>
      <c r="AJ645" s="475"/>
      <c r="AK645" s="475"/>
      <c r="AL645" s="33"/>
      <c r="AM645" s="33"/>
      <c r="AN645" s="33"/>
      <c r="AT645" s="122" t="e">
        <f t="shared" ref="AT645:AT654" si="679">IF(ISBLANK($B901),NA(),$B901)</f>
        <v>#N/A</v>
      </c>
      <c r="AU645" s="125" t="e">
        <f t="shared" ref="AU645:AU654" si="680">IF(ISBLANK($I901),NA(),$I901)</f>
        <v>#N/A</v>
      </c>
      <c r="AV645" s="126" t="str">
        <f t="shared" ref="AV645:AV708" ca="1" si="681">IFERROR($AT$3-AT645,"")</f>
        <v/>
      </c>
      <c r="AW645" s="122" t="e">
        <f t="shared" ref="AW645:AW708" ca="1" si="682">IF(AV645&gt;730,NA(),AT645)</f>
        <v>#N/A</v>
      </c>
      <c r="AX645" s="127" t="e">
        <f t="shared" ref="AX645:AX708" ca="1" si="683">IF(AV645&gt;730,NA(),AU645)</f>
        <v>#N/A</v>
      </c>
      <c r="AY645" s="100" t="e">
        <f>IF(S901=0,NA(),S901)</f>
        <v>#N/A</v>
      </c>
      <c r="AZ645" s="127" t="e">
        <f>IF(V901=0,NA(),V901)</f>
        <v>#N/A</v>
      </c>
      <c r="BA645" s="88"/>
      <c r="BC645" s="129"/>
    </row>
    <row r="646" spans="1:68" ht="26.25" customHeight="1" x14ac:dyDescent="0.2">
      <c r="A646" s="180">
        <f>A632+1</f>
        <v>46</v>
      </c>
      <c r="B646" s="501"/>
      <c r="C646" s="501"/>
      <c r="D646" s="501"/>
      <c r="E646" s="502"/>
      <c r="F646" s="493" t="str">
        <f>F632</f>
        <v>TOTAL DE ESTA PÁGINA</v>
      </c>
      <c r="G646" s="494"/>
      <c r="H646" s="495"/>
      <c r="I646" s="348" t="str">
        <f t="shared" ref="I646:Q646" si="684">IF(SUM(I635:I645)=0," ",SUM(I635:I645))</f>
        <v xml:space="preserve"> </v>
      </c>
      <c r="J646" s="349" t="str">
        <f t="shared" si="684"/>
        <v xml:space="preserve"> </v>
      </c>
      <c r="K646" s="350" t="str">
        <f t="shared" si="684"/>
        <v xml:space="preserve"> </v>
      </c>
      <c r="L646" s="351" t="str">
        <f t="shared" si="684"/>
        <v xml:space="preserve"> </v>
      </c>
      <c r="M646" s="350" t="str">
        <f t="shared" si="684"/>
        <v xml:space="preserve"> </v>
      </c>
      <c r="N646" s="351" t="str">
        <f t="shared" si="684"/>
        <v xml:space="preserve"> </v>
      </c>
      <c r="O646" s="350" t="str">
        <f t="shared" si="684"/>
        <v xml:space="preserve"> </v>
      </c>
      <c r="P646" s="351" t="str">
        <f t="shared" si="684"/>
        <v xml:space="preserve"> </v>
      </c>
      <c r="Q646" s="352" t="str">
        <f t="shared" si="684"/>
        <v xml:space="preserve"> </v>
      </c>
      <c r="R646" s="353"/>
      <c r="S646" s="349" t="str">
        <f t="shared" ref="S646:AB646" si="685">IF(SUM(S635:S645)=0," ",SUM(S635:S645))</f>
        <v xml:space="preserve"> </v>
      </c>
      <c r="T646" s="350" t="str">
        <f t="shared" si="685"/>
        <v xml:space="preserve"> </v>
      </c>
      <c r="U646" s="350" t="str">
        <f t="shared" si="685"/>
        <v xml:space="preserve"> </v>
      </c>
      <c r="V646" s="350" t="str">
        <f t="shared" si="685"/>
        <v xml:space="preserve"> </v>
      </c>
      <c r="W646" s="351" t="str">
        <f t="shared" si="685"/>
        <v xml:space="preserve"> </v>
      </c>
      <c r="X646" s="350" t="str">
        <f t="shared" si="685"/>
        <v xml:space="preserve"> </v>
      </c>
      <c r="Y646" s="351" t="str">
        <f t="shared" si="685"/>
        <v xml:space="preserve"> </v>
      </c>
      <c r="Z646" s="350" t="str">
        <f t="shared" si="685"/>
        <v xml:space="preserve"> </v>
      </c>
      <c r="AA646" s="351" t="str">
        <f t="shared" si="685"/>
        <v xml:space="preserve"> </v>
      </c>
      <c r="AB646" s="352" t="str">
        <f t="shared" si="685"/>
        <v xml:space="preserve"> </v>
      </c>
      <c r="AC646" s="354" t="str">
        <f>IF(SUM(AC635:AC644)=0," ",SUM(AC635:AC644))</f>
        <v xml:space="preserve"> </v>
      </c>
      <c r="AD646" s="355" t="str">
        <f>IF(SUM(AD635:AD644)=0," ",SUM(AD635:AD644))</f>
        <v xml:space="preserve"> </v>
      </c>
      <c r="AE646" s="355" t="str">
        <f>IF(SUM(AE635:AE644)=0," ",SUM(AE635:AE644))</f>
        <v xml:space="preserve"> </v>
      </c>
      <c r="AF646" s="356" t="str">
        <f>IF(SUM(AF635:AF644)=0," ",SUM(AF635:AF644))</f>
        <v xml:space="preserve"> </v>
      </c>
      <c r="AG646" s="357" t="str">
        <f>IF(SUM(AG635:AG644)=0," ",SUM(AG635:AG644))</f>
        <v xml:space="preserve"> </v>
      </c>
      <c r="AH646" s="482" t="str">
        <f>AH632</f>
        <v>Certifico que todos los datos en esta
bitácora son fidedignos</v>
      </c>
      <c r="AI646" s="483"/>
      <c r="AJ646" s="483"/>
      <c r="AK646" s="484"/>
      <c r="AL646" s="131"/>
      <c r="AM646" s="131"/>
      <c r="AN646" s="131"/>
      <c r="AT646" s="122" t="e">
        <f t="shared" si="679"/>
        <v>#N/A</v>
      </c>
      <c r="AU646" s="125" t="e">
        <f t="shared" si="680"/>
        <v>#N/A</v>
      </c>
      <c r="AV646" s="126" t="str">
        <f t="shared" ca="1" si="681"/>
        <v/>
      </c>
      <c r="AW646" s="122" t="e">
        <f t="shared" ca="1" si="682"/>
        <v>#N/A</v>
      </c>
      <c r="AX646" s="127" t="e">
        <f t="shared" ca="1" si="683"/>
        <v>#N/A</v>
      </c>
      <c r="AY646" s="100" t="e">
        <f t="shared" ref="AY646:AY654" si="686">IF(S902=0,NA(),S902)</f>
        <v>#N/A</v>
      </c>
      <c r="AZ646" s="127" t="e">
        <f t="shared" ref="AZ646:AZ654" si="687">IF(V902=0,NA(),V902)</f>
        <v>#N/A</v>
      </c>
      <c r="BA646" s="88"/>
      <c r="BC646" s="129"/>
    </row>
    <row r="647" spans="1:68" ht="26.25" customHeight="1" x14ac:dyDescent="0.2">
      <c r="A647" s="499"/>
      <c r="B647" s="503"/>
      <c r="C647" s="503"/>
      <c r="D647" s="503"/>
      <c r="E647" s="504"/>
      <c r="F647" s="496" t="str">
        <f>F633</f>
        <v>TOTAL PÁGINA ANTERIOR</v>
      </c>
      <c r="G647" s="497"/>
      <c r="H647" s="498"/>
      <c r="I647" s="358">
        <f>I634</f>
        <v>6.25</v>
      </c>
      <c r="J647" s="359">
        <f t="shared" ref="J647:Q647" si="688">J634</f>
        <v>6.25</v>
      </c>
      <c r="K647" s="360" t="str">
        <f t="shared" si="688"/>
        <v xml:space="preserve"> </v>
      </c>
      <c r="L647" s="361" t="str">
        <f t="shared" si="688"/>
        <v xml:space="preserve"> </v>
      </c>
      <c r="M647" s="360" t="str">
        <f t="shared" si="688"/>
        <v xml:space="preserve"> </v>
      </c>
      <c r="N647" s="361" t="str">
        <f t="shared" si="688"/>
        <v xml:space="preserve"> </v>
      </c>
      <c r="O647" s="360" t="str">
        <f t="shared" si="688"/>
        <v xml:space="preserve"> </v>
      </c>
      <c r="P647" s="361" t="str">
        <f t="shared" si="688"/>
        <v xml:space="preserve"> </v>
      </c>
      <c r="Q647" s="362" t="str">
        <f t="shared" si="688"/>
        <v xml:space="preserve"> </v>
      </c>
      <c r="R647" s="363"/>
      <c r="S647" s="359" t="str">
        <f t="shared" ref="S647:AG647" si="689">S634</f>
        <v xml:space="preserve"> </v>
      </c>
      <c r="T647" s="360">
        <f t="shared" si="689"/>
        <v>8.75</v>
      </c>
      <c r="U647" s="360">
        <f t="shared" si="689"/>
        <v>10</v>
      </c>
      <c r="V647" s="360">
        <f t="shared" si="689"/>
        <v>2.5</v>
      </c>
      <c r="W647" s="361" t="str">
        <f t="shared" si="689"/>
        <v xml:space="preserve"> </v>
      </c>
      <c r="X647" s="360" t="str">
        <f t="shared" si="689"/>
        <v xml:space="preserve"> </v>
      </c>
      <c r="Y647" s="361">
        <f t="shared" si="689"/>
        <v>2.5</v>
      </c>
      <c r="Z647" s="360" t="str">
        <f t="shared" si="689"/>
        <v xml:space="preserve"> </v>
      </c>
      <c r="AA647" s="361">
        <f t="shared" si="689"/>
        <v>3.75</v>
      </c>
      <c r="AB647" s="362" t="str">
        <f t="shared" si="689"/>
        <v xml:space="preserve"> </v>
      </c>
      <c r="AC647" s="364">
        <f t="shared" si="689"/>
        <v>9</v>
      </c>
      <c r="AD647" s="365" t="str">
        <f t="shared" si="689"/>
        <v xml:space="preserve"> </v>
      </c>
      <c r="AE647" s="365">
        <f t="shared" si="689"/>
        <v>9</v>
      </c>
      <c r="AF647" s="366" t="str">
        <f t="shared" si="689"/>
        <v xml:space="preserve"> </v>
      </c>
      <c r="AG647" s="367">
        <f t="shared" si="689"/>
        <v>11</v>
      </c>
      <c r="AH647" s="487"/>
      <c r="AI647" s="488"/>
      <c r="AJ647" s="488"/>
      <c r="AK647" s="489"/>
      <c r="AL647" s="131"/>
      <c r="AM647" s="131"/>
      <c r="AN647" s="131"/>
      <c r="AT647" s="122" t="e">
        <f t="shared" si="679"/>
        <v>#N/A</v>
      </c>
      <c r="AU647" s="125" t="e">
        <f t="shared" si="680"/>
        <v>#N/A</v>
      </c>
      <c r="AV647" s="126" t="str">
        <f t="shared" ca="1" si="681"/>
        <v/>
      </c>
      <c r="AW647" s="122" t="e">
        <f t="shared" ca="1" si="682"/>
        <v>#N/A</v>
      </c>
      <c r="AX647" s="127" t="e">
        <f t="shared" ca="1" si="683"/>
        <v>#N/A</v>
      </c>
      <c r="AY647" s="100" t="e">
        <f t="shared" si="686"/>
        <v>#N/A</v>
      </c>
      <c r="AZ647" s="127" t="e">
        <f t="shared" si="687"/>
        <v>#N/A</v>
      </c>
      <c r="BA647" s="88"/>
      <c r="BC647" s="129"/>
    </row>
    <row r="648" spans="1:68" ht="26.25" customHeight="1" thickBot="1" x14ac:dyDescent="0.25">
      <c r="A648" s="500"/>
      <c r="B648" s="505" t="str">
        <f>B634</f>
        <v>Entidad que certifica Hrs. de vuelo
TIMBRE Y FIRMA</v>
      </c>
      <c r="C648" s="505"/>
      <c r="D648" s="505"/>
      <c r="E648" s="506"/>
      <c r="F648" s="490" t="str">
        <f>F634</f>
        <v>TOTAL A LA FECHA</v>
      </c>
      <c r="G648" s="491"/>
      <c r="H648" s="492"/>
      <c r="I648" s="31">
        <f t="shared" ref="I648:Q648" si="690">IF(SUM(I646:I647)=0," ",SUM(I646:I647))</f>
        <v>6.25</v>
      </c>
      <c r="J648" s="27">
        <f t="shared" si="690"/>
        <v>6.25</v>
      </c>
      <c r="K648" s="24" t="str">
        <f t="shared" si="690"/>
        <v xml:space="preserve"> </v>
      </c>
      <c r="L648" s="25" t="str">
        <f t="shared" si="690"/>
        <v xml:space="preserve"> </v>
      </c>
      <c r="M648" s="24" t="str">
        <f t="shared" si="690"/>
        <v xml:space="preserve"> </v>
      </c>
      <c r="N648" s="25" t="str">
        <f t="shared" si="690"/>
        <v xml:space="preserve"> </v>
      </c>
      <c r="O648" s="24" t="str">
        <f t="shared" si="690"/>
        <v xml:space="preserve"> </v>
      </c>
      <c r="P648" s="25" t="str">
        <f t="shared" si="690"/>
        <v xml:space="preserve"> </v>
      </c>
      <c r="Q648" s="26" t="str">
        <f t="shared" si="690"/>
        <v xml:space="preserve"> </v>
      </c>
      <c r="R648" s="321"/>
      <c r="S648" s="27" t="str">
        <f t="shared" ref="S648:AG648" si="691">IF(SUM(S646:S647)=0," ",SUM(S646:S647))</f>
        <v xml:space="preserve"> </v>
      </c>
      <c r="T648" s="24">
        <f t="shared" si="691"/>
        <v>8.75</v>
      </c>
      <c r="U648" s="24">
        <f t="shared" si="691"/>
        <v>10</v>
      </c>
      <c r="V648" s="24">
        <f t="shared" si="691"/>
        <v>2.5</v>
      </c>
      <c r="W648" s="25" t="str">
        <f t="shared" si="691"/>
        <v xml:space="preserve"> </v>
      </c>
      <c r="X648" s="24" t="str">
        <f t="shared" si="691"/>
        <v xml:space="preserve"> </v>
      </c>
      <c r="Y648" s="25">
        <f t="shared" si="691"/>
        <v>2.5</v>
      </c>
      <c r="Z648" s="24" t="str">
        <f t="shared" si="691"/>
        <v xml:space="preserve"> </v>
      </c>
      <c r="AA648" s="25">
        <f t="shared" si="691"/>
        <v>3.75</v>
      </c>
      <c r="AB648" s="26" t="str">
        <f t="shared" si="691"/>
        <v xml:space="preserve"> </v>
      </c>
      <c r="AC648" s="323">
        <f t="shared" si="691"/>
        <v>9</v>
      </c>
      <c r="AD648" s="28" t="str">
        <f t="shared" si="691"/>
        <v xml:space="preserve"> </v>
      </c>
      <c r="AE648" s="28">
        <f t="shared" si="691"/>
        <v>9</v>
      </c>
      <c r="AF648" s="30" t="str">
        <f t="shared" si="691"/>
        <v xml:space="preserve"> </v>
      </c>
      <c r="AG648" s="32">
        <f t="shared" si="691"/>
        <v>11</v>
      </c>
      <c r="AH648" s="485" t="str">
        <f>AH634</f>
        <v>_____________________________
FIRMA PILOTO</v>
      </c>
      <c r="AI648" s="486"/>
      <c r="AJ648" s="486"/>
      <c r="AK648" s="181">
        <f>A646</f>
        <v>46</v>
      </c>
      <c r="AL648" s="132"/>
      <c r="AM648" s="132"/>
      <c r="AN648" s="132"/>
      <c r="AT648" s="122" t="e">
        <f t="shared" si="679"/>
        <v>#N/A</v>
      </c>
      <c r="AU648" s="125" t="e">
        <f t="shared" si="680"/>
        <v>#N/A</v>
      </c>
      <c r="AV648" s="126" t="str">
        <f t="shared" ca="1" si="681"/>
        <v/>
      </c>
      <c r="AW648" s="122" t="e">
        <f t="shared" ca="1" si="682"/>
        <v>#N/A</v>
      </c>
      <c r="AX648" s="127" t="e">
        <f t="shared" ca="1" si="683"/>
        <v>#N/A</v>
      </c>
      <c r="AY648" s="100" t="e">
        <f t="shared" si="686"/>
        <v>#N/A</v>
      </c>
      <c r="AZ648" s="127" t="e">
        <f t="shared" si="687"/>
        <v>#N/A</v>
      </c>
      <c r="BA648" s="88"/>
      <c r="BC648" s="129"/>
    </row>
    <row r="649" spans="1:68" s="49" customFormat="1" ht="27.75" customHeight="1" x14ac:dyDescent="0.2">
      <c r="A649" s="29">
        <f>A644+1</f>
        <v>461</v>
      </c>
      <c r="B649" s="39"/>
      <c r="C649" s="40"/>
      <c r="D649" s="41"/>
      <c r="E649" s="42"/>
      <c r="F649" s="43"/>
      <c r="G649" s="44"/>
      <c r="H649" s="45"/>
      <c r="I649" s="310"/>
      <c r="J649" s="306"/>
      <c r="K649" s="307"/>
      <c r="L649" s="308"/>
      <c r="M649" s="307"/>
      <c r="N649" s="308"/>
      <c r="O649" s="307"/>
      <c r="P649" s="308"/>
      <c r="Q649" s="167"/>
      <c r="R649" s="314"/>
      <c r="S649" s="46"/>
      <c r="T649" s="47"/>
      <c r="U649" s="47"/>
      <c r="V649" s="48"/>
      <c r="W649" s="325"/>
      <c r="X649" s="307"/>
      <c r="Y649" s="308"/>
      <c r="Z649" s="307"/>
      <c r="AA649" s="308"/>
      <c r="AB649" s="167"/>
      <c r="AC649" s="311"/>
      <c r="AD649" s="312"/>
      <c r="AE649" s="312"/>
      <c r="AF649" s="313"/>
      <c r="AG649" s="317"/>
      <c r="AH649" s="167"/>
      <c r="AI649" s="478"/>
      <c r="AJ649" s="478"/>
      <c r="AK649" s="479"/>
      <c r="AL649" s="102"/>
      <c r="AM649" s="124" t="str">
        <f t="shared" ref="AM649:AM658" si="692">IF(B649=0," ",TEXT(B649,"MMM"))</f>
        <v xml:space="preserve"> </v>
      </c>
      <c r="AN649" s="97" t="str">
        <f t="shared" ref="AN649:AN658" si="693">IF(B649=0," ",YEAR(B649))</f>
        <v xml:space="preserve"> </v>
      </c>
      <c r="AO649" s="125"/>
      <c r="AP649" s="125"/>
      <c r="AQ649" s="125"/>
      <c r="AR649" s="125"/>
      <c r="AS649" s="125"/>
      <c r="AT649" s="122" t="e">
        <f t="shared" si="679"/>
        <v>#N/A</v>
      </c>
      <c r="AU649" s="125" t="e">
        <f t="shared" si="680"/>
        <v>#N/A</v>
      </c>
      <c r="AV649" s="126" t="str">
        <f t="shared" ca="1" si="681"/>
        <v/>
      </c>
      <c r="AW649" s="122" t="e">
        <f t="shared" ca="1" si="682"/>
        <v>#N/A</v>
      </c>
      <c r="AX649" s="127" t="e">
        <f t="shared" ca="1" si="683"/>
        <v>#N/A</v>
      </c>
      <c r="AY649" s="100" t="e">
        <f t="shared" si="686"/>
        <v>#N/A</v>
      </c>
      <c r="AZ649" s="127" t="e">
        <f t="shared" si="687"/>
        <v>#N/A</v>
      </c>
      <c r="BA649" s="88"/>
      <c r="BB649" s="125"/>
      <c r="BC649" s="129"/>
      <c r="BD649" s="125"/>
      <c r="BE649" s="125"/>
      <c r="BF649" s="125"/>
      <c r="BG649" s="125"/>
      <c r="BH649" s="125"/>
      <c r="BI649" s="125"/>
      <c r="BJ649" s="125"/>
      <c r="BK649" s="125"/>
      <c r="BL649" s="90"/>
      <c r="BM649" s="90"/>
      <c r="BN649" s="90"/>
      <c r="BO649" s="90"/>
      <c r="BP649" s="90"/>
    </row>
    <row r="650" spans="1:68" s="49" customFormat="1" ht="27.75" customHeight="1" x14ac:dyDescent="0.2">
      <c r="A650" s="22">
        <f>A649+1</f>
        <v>462</v>
      </c>
      <c r="B650" s="50"/>
      <c r="C650" s="51"/>
      <c r="D650" s="52"/>
      <c r="E650" s="53"/>
      <c r="F650" s="54"/>
      <c r="G650" s="55"/>
      <c r="H650" s="56"/>
      <c r="I650" s="304"/>
      <c r="J650" s="57"/>
      <c r="K650" s="58"/>
      <c r="L650" s="59"/>
      <c r="M650" s="58"/>
      <c r="N650" s="59"/>
      <c r="O650" s="58"/>
      <c r="P650" s="59"/>
      <c r="Q650" s="60"/>
      <c r="R650" s="315"/>
      <c r="S650" s="57"/>
      <c r="T650" s="58"/>
      <c r="U650" s="58"/>
      <c r="V650" s="60"/>
      <c r="W650" s="326"/>
      <c r="X650" s="58"/>
      <c r="Y650" s="59"/>
      <c r="Z650" s="58"/>
      <c r="AA650" s="59"/>
      <c r="AB650" s="60"/>
      <c r="AC650" s="61"/>
      <c r="AD650" s="62"/>
      <c r="AE650" s="62"/>
      <c r="AF650" s="63"/>
      <c r="AG650" s="318"/>
      <c r="AH650" s="60"/>
      <c r="AI650" s="476"/>
      <c r="AJ650" s="476"/>
      <c r="AK650" s="477"/>
      <c r="AL650" s="102"/>
      <c r="AM650" s="124" t="str">
        <f t="shared" si="692"/>
        <v xml:space="preserve"> </v>
      </c>
      <c r="AN650" s="97" t="str">
        <f t="shared" si="693"/>
        <v xml:space="preserve"> </v>
      </c>
      <c r="AO650" s="125"/>
      <c r="AP650" s="125"/>
      <c r="AQ650" s="125"/>
      <c r="AR650" s="125"/>
      <c r="AS650" s="125"/>
      <c r="AT650" s="122" t="e">
        <f t="shared" si="679"/>
        <v>#N/A</v>
      </c>
      <c r="AU650" s="125" t="e">
        <f t="shared" si="680"/>
        <v>#N/A</v>
      </c>
      <c r="AV650" s="126" t="str">
        <f t="shared" ca="1" si="681"/>
        <v/>
      </c>
      <c r="AW650" s="122" t="e">
        <f t="shared" ca="1" si="682"/>
        <v>#N/A</v>
      </c>
      <c r="AX650" s="127" t="e">
        <f t="shared" ca="1" si="683"/>
        <v>#N/A</v>
      </c>
      <c r="AY650" s="100" t="e">
        <f t="shared" si="686"/>
        <v>#N/A</v>
      </c>
      <c r="AZ650" s="127" t="e">
        <f t="shared" si="687"/>
        <v>#N/A</v>
      </c>
      <c r="BA650" s="88"/>
      <c r="BB650" s="125"/>
      <c r="BC650" s="129"/>
      <c r="BD650" s="125"/>
      <c r="BE650" s="125"/>
      <c r="BF650" s="125"/>
      <c r="BG650" s="125"/>
      <c r="BH650" s="125"/>
      <c r="BI650" s="125"/>
      <c r="BJ650" s="125"/>
      <c r="BK650" s="125"/>
      <c r="BL650" s="90"/>
      <c r="BM650" s="90"/>
      <c r="BN650" s="90"/>
      <c r="BO650" s="90"/>
      <c r="BP650" s="90"/>
    </row>
    <row r="651" spans="1:68" s="49" customFormat="1" ht="27.75" customHeight="1" x14ac:dyDescent="0.2">
      <c r="A651" s="22">
        <f t="shared" ref="A651:A658" si="694">A650+1</f>
        <v>463</v>
      </c>
      <c r="B651" s="50"/>
      <c r="C651" s="51"/>
      <c r="D651" s="52"/>
      <c r="E651" s="53"/>
      <c r="F651" s="54"/>
      <c r="G651" s="55"/>
      <c r="H651" s="56"/>
      <c r="I651" s="304"/>
      <c r="J651" s="57"/>
      <c r="K651" s="58"/>
      <c r="L651" s="59"/>
      <c r="M651" s="58"/>
      <c r="N651" s="59"/>
      <c r="O651" s="58"/>
      <c r="P651" s="59"/>
      <c r="Q651" s="60"/>
      <c r="R651" s="315"/>
      <c r="S651" s="57"/>
      <c r="T651" s="58"/>
      <c r="U651" s="58"/>
      <c r="V651" s="60"/>
      <c r="W651" s="326"/>
      <c r="X651" s="58"/>
      <c r="Y651" s="59"/>
      <c r="Z651" s="58"/>
      <c r="AA651" s="59"/>
      <c r="AB651" s="60"/>
      <c r="AC651" s="61"/>
      <c r="AD651" s="62"/>
      <c r="AE651" s="62"/>
      <c r="AF651" s="63"/>
      <c r="AG651" s="318"/>
      <c r="AH651" s="60"/>
      <c r="AI651" s="476"/>
      <c r="AJ651" s="476"/>
      <c r="AK651" s="477"/>
      <c r="AL651" s="102"/>
      <c r="AM651" s="124" t="str">
        <f t="shared" si="692"/>
        <v xml:space="preserve"> </v>
      </c>
      <c r="AN651" s="97" t="str">
        <f t="shared" si="693"/>
        <v xml:space="preserve"> </v>
      </c>
      <c r="AO651" s="125"/>
      <c r="AP651" s="125"/>
      <c r="AQ651" s="125"/>
      <c r="AR651" s="125"/>
      <c r="AS651" s="125"/>
      <c r="AT651" s="122" t="e">
        <f t="shared" si="679"/>
        <v>#N/A</v>
      </c>
      <c r="AU651" s="125" t="e">
        <f t="shared" si="680"/>
        <v>#N/A</v>
      </c>
      <c r="AV651" s="126" t="str">
        <f t="shared" ca="1" si="681"/>
        <v/>
      </c>
      <c r="AW651" s="122" t="e">
        <f t="shared" ca="1" si="682"/>
        <v>#N/A</v>
      </c>
      <c r="AX651" s="127" t="e">
        <f t="shared" ca="1" si="683"/>
        <v>#N/A</v>
      </c>
      <c r="AY651" s="100" t="e">
        <f t="shared" si="686"/>
        <v>#N/A</v>
      </c>
      <c r="AZ651" s="127" t="e">
        <f t="shared" si="687"/>
        <v>#N/A</v>
      </c>
      <c r="BA651" s="88"/>
      <c r="BB651" s="125"/>
      <c r="BC651" s="129"/>
      <c r="BD651" s="125"/>
      <c r="BE651" s="125"/>
      <c r="BF651" s="125"/>
      <c r="BG651" s="125"/>
      <c r="BH651" s="125"/>
      <c r="BI651" s="125"/>
      <c r="BJ651" s="125"/>
      <c r="BK651" s="125"/>
      <c r="BL651" s="90"/>
      <c r="BM651" s="90"/>
      <c r="BN651" s="90"/>
      <c r="BO651" s="90"/>
      <c r="BP651" s="90"/>
    </row>
    <row r="652" spans="1:68" s="49" customFormat="1" ht="27.75" customHeight="1" x14ac:dyDescent="0.2">
      <c r="A652" s="22">
        <f t="shared" si="694"/>
        <v>464</v>
      </c>
      <c r="B652" s="50"/>
      <c r="C652" s="51"/>
      <c r="D652" s="52"/>
      <c r="E652" s="53"/>
      <c r="F652" s="54"/>
      <c r="G652" s="55"/>
      <c r="H652" s="56"/>
      <c r="I652" s="304"/>
      <c r="J652" s="57"/>
      <c r="K652" s="58"/>
      <c r="L652" s="59"/>
      <c r="M652" s="58"/>
      <c r="N652" s="59"/>
      <c r="O652" s="58"/>
      <c r="P652" s="59"/>
      <c r="Q652" s="60"/>
      <c r="R652" s="315"/>
      <c r="S652" s="57"/>
      <c r="T652" s="58"/>
      <c r="U652" s="58"/>
      <c r="V652" s="60"/>
      <c r="W652" s="326"/>
      <c r="X652" s="58"/>
      <c r="Y652" s="59"/>
      <c r="Z652" s="58"/>
      <c r="AA652" s="59"/>
      <c r="AB652" s="60"/>
      <c r="AC652" s="61"/>
      <c r="AD652" s="62"/>
      <c r="AE652" s="62"/>
      <c r="AF652" s="63"/>
      <c r="AG652" s="318"/>
      <c r="AH652" s="60"/>
      <c r="AI652" s="476"/>
      <c r="AJ652" s="476"/>
      <c r="AK652" s="477"/>
      <c r="AL652" s="102"/>
      <c r="AM652" s="124" t="str">
        <f t="shared" si="692"/>
        <v xml:space="preserve"> </v>
      </c>
      <c r="AN652" s="97" t="str">
        <f t="shared" si="693"/>
        <v xml:space="preserve"> </v>
      </c>
      <c r="AO652" s="125"/>
      <c r="AP652" s="125"/>
      <c r="AQ652" s="125"/>
      <c r="AR652" s="125"/>
      <c r="AS652" s="125"/>
      <c r="AT652" s="122" t="e">
        <f t="shared" si="679"/>
        <v>#N/A</v>
      </c>
      <c r="AU652" s="125" t="e">
        <f t="shared" si="680"/>
        <v>#N/A</v>
      </c>
      <c r="AV652" s="126" t="str">
        <f t="shared" ca="1" si="681"/>
        <v/>
      </c>
      <c r="AW652" s="122" t="e">
        <f t="shared" ca="1" si="682"/>
        <v>#N/A</v>
      </c>
      <c r="AX652" s="127" t="e">
        <f t="shared" ca="1" si="683"/>
        <v>#N/A</v>
      </c>
      <c r="AY652" s="100" t="e">
        <f t="shared" si="686"/>
        <v>#N/A</v>
      </c>
      <c r="AZ652" s="127" t="e">
        <f t="shared" si="687"/>
        <v>#N/A</v>
      </c>
      <c r="BA652" s="88"/>
      <c r="BB652" s="125"/>
      <c r="BC652" s="129"/>
      <c r="BD652" s="125"/>
      <c r="BE652" s="125"/>
      <c r="BF652" s="125"/>
      <c r="BG652" s="125"/>
      <c r="BH652" s="125"/>
      <c r="BI652" s="125"/>
      <c r="BJ652" s="125"/>
      <c r="BK652" s="125"/>
      <c r="BL652" s="90"/>
      <c r="BM652" s="90"/>
      <c r="BN652" s="90"/>
      <c r="BO652" s="90"/>
      <c r="BP652" s="90"/>
    </row>
    <row r="653" spans="1:68" s="49" customFormat="1" ht="27.75" customHeight="1" x14ac:dyDescent="0.2">
      <c r="A653" s="22">
        <f t="shared" si="694"/>
        <v>465</v>
      </c>
      <c r="B653" s="50"/>
      <c r="C653" s="51"/>
      <c r="D653" s="52"/>
      <c r="E653" s="53"/>
      <c r="F653" s="54"/>
      <c r="G653" s="55"/>
      <c r="H653" s="56"/>
      <c r="I653" s="304"/>
      <c r="J653" s="57"/>
      <c r="K653" s="58"/>
      <c r="L653" s="59"/>
      <c r="M653" s="58"/>
      <c r="N653" s="59"/>
      <c r="O653" s="58"/>
      <c r="P653" s="59"/>
      <c r="Q653" s="60"/>
      <c r="R653" s="315"/>
      <c r="S653" s="57"/>
      <c r="T653" s="58"/>
      <c r="U653" s="58"/>
      <c r="V653" s="60"/>
      <c r="W653" s="326"/>
      <c r="X653" s="58"/>
      <c r="Y653" s="59"/>
      <c r="Z653" s="58"/>
      <c r="AA653" s="59"/>
      <c r="AB653" s="60"/>
      <c r="AC653" s="61"/>
      <c r="AD653" s="62"/>
      <c r="AE653" s="62"/>
      <c r="AF653" s="63"/>
      <c r="AG653" s="318"/>
      <c r="AH653" s="60"/>
      <c r="AI653" s="476"/>
      <c r="AJ653" s="476"/>
      <c r="AK653" s="477"/>
      <c r="AL653" s="102"/>
      <c r="AM653" s="124" t="str">
        <f t="shared" si="692"/>
        <v xml:space="preserve"> </v>
      </c>
      <c r="AN653" s="97" t="str">
        <f t="shared" si="693"/>
        <v xml:space="preserve"> </v>
      </c>
      <c r="AO653" s="125"/>
      <c r="AP653" s="125"/>
      <c r="AQ653" s="125"/>
      <c r="AR653" s="125"/>
      <c r="AS653" s="125"/>
      <c r="AT653" s="122" t="e">
        <f t="shared" si="679"/>
        <v>#N/A</v>
      </c>
      <c r="AU653" s="125" t="e">
        <f t="shared" si="680"/>
        <v>#N/A</v>
      </c>
      <c r="AV653" s="126" t="str">
        <f t="shared" ca="1" si="681"/>
        <v/>
      </c>
      <c r="AW653" s="122" t="e">
        <f t="shared" ca="1" si="682"/>
        <v>#N/A</v>
      </c>
      <c r="AX653" s="127" t="e">
        <f t="shared" ca="1" si="683"/>
        <v>#N/A</v>
      </c>
      <c r="AY653" s="100" t="e">
        <f t="shared" si="686"/>
        <v>#N/A</v>
      </c>
      <c r="AZ653" s="127" t="e">
        <f t="shared" si="687"/>
        <v>#N/A</v>
      </c>
      <c r="BA653" s="88"/>
      <c r="BB653" s="125"/>
      <c r="BC653" s="129"/>
      <c r="BD653" s="125"/>
      <c r="BE653" s="125"/>
      <c r="BF653" s="125"/>
      <c r="BG653" s="125"/>
      <c r="BH653" s="125"/>
      <c r="BI653" s="125"/>
      <c r="BJ653" s="125"/>
      <c r="BK653" s="125"/>
      <c r="BL653" s="90"/>
      <c r="BM653" s="90"/>
      <c r="BN653" s="90"/>
      <c r="BO653" s="90"/>
      <c r="BP653" s="90"/>
    </row>
    <row r="654" spans="1:68" s="49" customFormat="1" ht="27.75" customHeight="1" x14ac:dyDescent="0.2">
      <c r="A654" s="22">
        <f t="shared" si="694"/>
        <v>466</v>
      </c>
      <c r="B654" s="50"/>
      <c r="C654" s="51"/>
      <c r="D654" s="52"/>
      <c r="E654" s="53"/>
      <c r="F654" s="54"/>
      <c r="G654" s="55"/>
      <c r="H654" s="56"/>
      <c r="I654" s="304"/>
      <c r="J654" s="57"/>
      <c r="K654" s="58"/>
      <c r="L654" s="59"/>
      <c r="M654" s="58"/>
      <c r="N654" s="59"/>
      <c r="O654" s="58"/>
      <c r="P654" s="59"/>
      <c r="Q654" s="60"/>
      <c r="R654" s="315"/>
      <c r="S654" s="57"/>
      <c r="T654" s="58"/>
      <c r="U654" s="58"/>
      <c r="V654" s="60"/>
      <c r="W654" s="326"/>
      <c r="X654" s="58"/>
      <c r="Y654" s="59"/>
      <c r="Z654" s="58"/>
      <c r="AA654" s="59"/>
      <c r="AB654" s="60"/>
      <c r="AC654" s="61"/>
      <c r="AD654" s="62"/>
      <c r="AE654" s="62"/>
      <c r="AF654" s="63"/>
      <c r="AG654" s="318"/>
      <c r="AH654" s="60"/>
      <c r="AI654" s="476"/>
      <c r="AJ654" s="476"/>
      <c r="AK654" s="477"/>
      <c r="AL654" s="102"/>
      <c r="AM654" s="124" t="str">
        <f t="shared" si="692"/>
        <v xml:space="preserve"> </v>
      </c>
      <c r="AN654" s="97" t="str">
        <f t="shared" si="693"/>
        <v xml:space="preserve"> </v>
      </c>
      <c r="AO654" s="125"/>
      <c r="AP654" s="125"/>
      <c r="AQ654" s="125"/>
      <c r="AR654" s="125"/>
      <c r="AS654" s="125"/>
      <c r="AT654" s="122" t="e">
        <f t="shared" si="679"/>
        <v>#N/A</v>
      </c>
      <c r="AU654" s="125" t="e">
        <f t="shared" si="680"/>
        <v>#N/A</v>
      </c>
      <c r="AV654" s="126" t="str">
        <f t="shared" ca="1" si="681"/>
        <v/>
      </c>
      <c r="AW654" s="122" t="e">
        <f t="shared" ca="1" si="682"/>
        <v>#N/A</v>
      </c>
      <c r="AX654" s="127" t="e">
        <f t="shared" ca="1" si="683"/>
        <v>#N/A</v>
      </c>
      <c r="AY654" s="100" t="e">
        <f t="shared" si="686"/>
        <v>#N/A</v>
      </c>
      <c r="AZ654" s="127" t="e">
        <f t="shared" si="687"/>
        <v>#N/A</v>
      </c>
      <c r="BA654" s="88"/>
      <c r="BB654" s="125"/>
      <c r="BC654" s="129"/>
      <c r="BD654" s="125"/>
      <c r="BE654" s="125"/>
      <c r="BF654" s="125"/>
      <c r="BG654" s="125"/>
      <c r="BH654" s="125"/>
      <c r="BI654" s="125"/>
      <c r="BJ654" s="125"/>
      <c r="BK654" s="125"/>
      <c r="BL654" s="90"/>
      <c r="BM654" s="90"/>
      <c r="BN654" s="90"/>
      <c r="BO654" s="90"/>
      <c r="BP654" s="90"/>
    </row>
    <row r="655" spans="1:68" s="49" customFormat="1" ht="27.75" customHeight="1" x14ac:dyDescent="0.2">
      <c r="A655" s="22">
        <f>A654+1</f>
        <v>467</v>
      </c>
      <c r="B655" s="50"/>
      <c r="C655" s="51"/>
      <c r="D655" s="52"/>
      <c r="E655" s="53"/>
      <c r="F655" s="54"/>
      <c r="G655" s="55"/>
      <c r="H655" s="56"/>
      <c r="I655" s="304"/>
      <c r="J655" s="57"/>
      <c r="K655" s="58"/>
      <c r="L655" s="59"/>
      <c r="M655" s="58"/>
      <c r="N655" s="59"/>
      <c r="O655" s="58"/>
      <c r="P655" s="59"/>
      <c r="Q655" s="60"/>
      <c r="R655" s="315"/>
      <c r="S655" s="57"/>
      <c r="T655" s="58"/>
      <c r="U655" s="58"/>
      <c r="V655" s="60"/>
      <c r="W655" s="326"/>
      <c r="X655" s="58"/>
      <c r="Y655" s="59"/>
      <c r="Z655" s="58"/>
      <c r="AA655" s="59"/>
      <c r="AB655" s="60"/>
      <c r="AC655" s="61"/>
      <c r="AD655" s="62"/>
      <c r="AE655" s="62"/>
      <c r="AF655" s="63"/>
      <c r="AG655" s="318"/>
      <c r="AH655" s="60"/>
      <c r="AI655" s="476"/>
      <c r="AJ655" s="476"/>
      <c r="AK655" s="477"/>
      <c r="AL655" s="102"/>
      <c r="AM655" s="124" t="str">
        <f t="shared" si="692"/>
        <v xml:space="preserve"> </v>
      </c>
      <c r="AN655" s="97" t="str">
        <f t="shared" si="693"/>
        <v xml:space="preserve"> </v>
      </c>
      <c r="AO655" s="125"/>
      <c r="AP655" s="125"/>
      <c r="AQ655" s="125"/>
      <c r="AR655" s="125"/>
      <c r="AS655" s="125"/>
      <c r="AT655" s="122" t="e">
        <f t="shared" ref="AT655:AT664" si="695">IF(ISBLANK($B915),NA(),$B915)</f>
        <v>#N/A</v>
      </c>
      <c r="AU655" s="125" t="e">
        <f t="shared" ref="AU655:AU664" si="696">IF(ISBLANK($I915),NA(),$I915)</f>
        <v>#N/A</v>
      </c>
      <c r="AV655" s="126" t="str">
        <f t="shared" ca="1" si="681"/>
        <v/>
      </c>
      <c r="AW655" s="122" t="e">
        <f t="shared" ca="1" si="682"/>
        <v>#N/A</v>
      </c>
      <c r="AX655" s="127" t="e">
        <f t="shared" ca="1" si="683"/>
        <v>#N/A</v>
      </c>
      <c r="AY655" s="100" t="e">
        <f>IF(S915=0,NA(),S915)</f>
        <v>#N/A</v>
      </c>
      <c r="AZ655" s="127" t="e">
        <f>IF(V915=0,NA(),V915)</f>
        <v>#N/A</v>
      </c>
      <c r="BA655" s="88"/>
      <c r="BB655" s="125"/>
      <c r="BC655" s="129"/>
      <c r="BD655" s="125"/>
      <c r="BE655" s="125"/>
      <c r="BF655" s="125"/>
      <c r="BG655" s="125"/>
      <c r="BH655" s="125"/>
      <c r="BI655" s="125"/>
      <c r="BJ655" s="125"/>
      <c r="BK655" s="125"/>
      <c r="BL655" s="90"/>
      <c r="BM655" s="90"/>
      <c r="BN655" s="90"/>
      <c r="BO655" s="90"/>
      <c r="BP655" s="90"/>
    </row>
    <row r="656" spans="1:68" s="49" customFormat="1" ht="27.75" customHeight="1" x14ac:dyDescent="0.2">
      <c r="A656" s="22">
        <f t="shared" si="694"/>
        <v>468</v>
      </c>
      <c r="B656" s="50"/>
      <c r="C656" s="51"/>
      <c r="D656" s="52"/>
      <c r="E656" s="53"/>
      <c r="F656" s="54"/>
      <c r="G656" s="55"/>
      <c r="H656" s="56"/>
      <c r="I656" s="304"/>
      <c r="J656" s="57"/>
      <c r="K656" s="58"/>
      <c r="L656" s="59"/>
      <c r="M656" s="58"/>
      <c r="N656" s="59"/>
      <c r="O656" s="58"/>
      <c r="P656" s="59"/>
      <c r="Q656" s="60"/>
      <c r="R656" s="315"/>
      <c r="S656" s="57"/>
      <c r="T656" s="58"/>
      <c r="U656" s="58"/>
      <c r="V656" s="60"/>
      <c r="W656" s="326"/>
      <c r="X656" s="58"/>
      <c r="Y656" s="59"/>
      <c r="Z656" s="58"/>
      <c r="AA656" s="59"/>
      <c r="AB656" s="60"/>
      <c r="AC656" s="61"/>
      <c r="AD656" s="62"/>
      <c r="AE656" s="62"/>
      <c r="AF656" s="63"/>
      <c r="AG656" s="318"/>
      <c r="AH656" s="60"/>
      <c r="AI656" s="476"/>
      <c r="AJ656" s="476"/>
      <c r="AK656" s="477"/>
      <c r="AL656" s="102"/>
      <c r="AM656" s="124" t="str">
        <f t="shared" si="692"/>
        <v xml:space="preserve"> </v>
      </c>
      <c r="AN656" s="97" t="str">
        <f t="shared" si="693"/>
        <v xml:space="preserve"> </v>
      </c>
      <c r="AO656" s="125"/>
      <c r="AP656" s="125"/>
      <c r="AQ656" s="125"/>
      <c r="AR656" s="125"/>
      <c r="AS656" s="125"/>
      <c r="AT656" s="122" t="e">
        <f t="shared" si="695"/>
        <v>#N/A</v>
      </c>
      <c r="AU656" s="125" t="e">
        <f t="shared" si="696"/>
        <v>#N/A</v>
      </c>
      <c r="AV656" s="126" t="str">
        <f t="shared" ca="1" si="681"/>
        <v/>
      </c>
      <c r="AW656" s="122" t="e">
        <f t="shared" ca="1" si="682"/>
        <v>#N/A</v>
      </c>
      <c r="AX656" s="127" t="e">
        <f t="shared" ca="1" si="683"/>
        <v>#N/A</v>
      </c>
      <c r="AY656" s="100" t="e">
        <f t="shared" ref="AY656:AY664" si="697">IF(S916=0,NA(),S916)</f>
        <v>#N/A</v>
      </c>
      <c r="AZ656" s="127" t="e">
        <f>IF(V916=0,NA(),V916)</f>
        <v>#N/A</v>
      </c>
      <c r="BA656" s="88"/>
      <c r="BB656" s="125"/>
      <c r="BC656" s="129"/>
      <c r="BD656" s="125"/>
      <c r="BE656" s="125"/>
      <c r="BF656" s="125"/>
      <c r="BG656" s="125"/>
      <c r="BH656" s="125"/>
      <c r="BI656" s="125"/>
      <c r="BJ656" s="125"/>
      <c r="BK656" s="125"/>
      <c r="BL656" s="90"/>
      <c r="BM656" s="90"/>
      <c r="BN656" s="90"/>
      <c r="BO656" s="90"/>
      <c r="BP656" s="90"/>
    </row>
    <row r="657" spans="1:68" s="49" customFormat="1" ht="27.75" customHeight="1" x14ac:dyDescent="0.2">
      <c r="A657" s="22">
        <f t="shared" si="694"/>
        <v>469</v>
      </c>
      <c r="B657" s="50"/>
      <c r="C657" s="51"/>
      <c r="D657" s="52"/>
      <c r="E657" s="53"/>
      <c r="F657" s="54"/>
      <c r="G657" s="55"/>
      <c r="H657" s="56"/>
      <c r="I657" s="304"/>
      <c r="J657" s="57"/>
      <c r="K657" s="58"/>
      <c r="L657" s="59"/>
      <c r="M657" s="58"/>
      <c r="N657" s="59"/>
      <c r="O657" s="58"/>
      <c r="P657" s="59"/>
      <c r="Q657" s="60"/>
      <c r="R657" s="315"/>
      <c r="S657" s="57"/>
      <c r="T657" s="58"/>
      <c r="U657" s="58"/>
      <c r="V657" s="60"/>
      <c r="W657" s="326"/>
      <c r="X657" s="58"/>
      <c r="Y657" s="59"/>
      <c r="Z657" s="58"/>
      <c r="AA657" s="59"/>
      <c r="AB657" s="60"/>
      <c r="AC657" s="61"/>
      <c r="AD657" s="62"/>
      <c r="AE657" s="62"/>
      <c r="AF657" s="63"/>
      <c r="AG657" s="318"/>
      <c r="AH657" s="60"/>
      <c r="AI657" s="476"/>
      <c r="AJ657" s="476"/>
      <c r="AK657" s="477"/>
      <c r="AL657" s="102"/>
      <c r="AM657" s="124" t="str">
        <f t="shared" si="692"/>
        <v xml:space="preserve"> </v>
      </c>
      <c r="AN657" s="97" t="str">
        <f t="shared" si="693"/>
        <v xml:space="preserve"> </v>
      </c>
      <c r="AO657" s="125"/>
      <c r="AP657" s="125"/>
      <c r="AQ657" s="125"/>
      <c r="AR657" s="125"/>
      <c r="AS657" s="125"/>
      <c r="AT657" s="122" t="e">
        <f t="shared" si="695"/>
        <v>#N/A</v>
      </c>
      <c r="AU657" s="125" t="e">
        <f t="shared" si="696"/>
        <v>#N/A</v>
      </c>
      <c r="AV657" s="126" t="str">
        <f t="shared" ca="1" si="681"/>
        <v/>
      </c>
      <c r="AW657" s="122" t="e">
        <f t="shared" ca="1" si="682"/>
        <v>#N/A</v>
      </c>
      <c r="AX657" s="127" t="e">
        <f t="shared" ca="1" si="683"/>
        <v>#N/A</v>
      </c>
      <c r="AY657" s="100" t="e">
        <f t="shared" si="697"/>
        <v>#N/A</v>
      </c>
      <c r="AZ657" s="127" t="e">
        <f t="shared" ref="AZ657:AZ664" si="698">IF(V917=0,NA(),V917)</f>
        <v>#N/A</v>
      </c>
      <c r="BA657" s="125"/>
      <c r="BB657" s="125"/>
      <c r="BC657" s="129"/>
      <c r="BD657" s="125"/>
      <c r="BE657" s="125"/>
      <c r="BF657" s="125"/>
      <c r="BG657" s="125"/>
      <c r="BH657" s="125"/>
      <c r="BI657" s="125"/>
      <c r="BJ657" s="125"/>
      <c r="BK657" s="125"/>
      <c r="BL657" s="90"/>
      <c r="BM657" s="90"/>
      <c r="BN657" s="90"/>
      <c r="BO657" s="90"/>
      <c r="BP657" s="90"/>
    </row>
    <row r="658" spans="1:68" s="49" customFormat="1" ht="27.75" customHeight="1" thickBot="1" x14ac:dyDescent="0.25">
      <c r="A658" s="23">
        <f t="shared" si="694"/>
        <v>470</v>
      </c>
      <c r="B658" s="64"/>
      <c r="C658" s="65"/>
      <c r="D658" s="66"/>
      <c r="E658" s="67"/>
      <c r="F658" s="68"/>
      <c r="G658" s="69"/>
      <c r="H658" s="70"/>
      <c r="I658" s="305"/>
      <c r="J658" s="71"/>
      <c r="K658" s="72"/>
      <c r="L658" s="73"/>
      <c r="M658" s="72"/>
      <c r="N658" s="73"/>
      <c r="O658" s="72"/>
      <c r="P658" s="73"/>
      <c r="Q658" s="74"/>
      <c r="R658" s="316"/>
      <c r="S658" s="71"/>
      <c r="T658" s="72"/>
      <c r="U658" s="72"/>
      <c r="V658" s="74"/>
      <c r="W658" s="327"/>
      <c r="X658" s="72"/>
      <c r="Y658" s="73"/>
      <c r="Z658" s="72"/>
      <c r="AA658" s="73"/>
      <c r="AB658" s="74"/>
      <c r="AC658" s="75"/>
      <c r="AD658" s="76"/>
      <c r="AE658" s="76"/>
      <c r="AF658" s="77"/>
      <c r="AG658" s="319"/>
      <c r="AH658" s="74"/>
      <c r="AI658" s="480"/>
      <c r="AJ658" s="480"/>
      <c r="AK658" s="481"/>
      <c r="AL658" s="102"/>
      <c r="AM658" s="124" t="str">
        <f t="shared" si="692"/>
        <v xml:space="preserve"> </v>
      </c>
      <c r="AN658" s="97" t="str">
        <f t="shared" si="693"/>
        <v xml:space="preserve"> </v>
      </c>
      <c r="AO658" s="125"/>
      <c r="AP658" s="125"/>
      <c r="AQ658" s="125"/>
      <c r="AR658" s="125"/>
      <c r="AS658" s="125"/>
      <c r="AT658" s="122" t="e">
        <f t="shared" si="695"/>
        <v>#N/A</v>
      </c>
      <c r="AU658" s="125" t="e">
        <f t="shared" si="696"/>
        <v>#N/A</v>
      </c>
      <c r="AV658" s="126" t="str">
        <f t="shared" ca="1" si="681"/>
        <v/>
      </c>
      <c r="AW658" s="122" t="e">
        <f t="shared" ca="1" si="682"/>
        <v>#N/A</v>
      </c>
      <c r="AX658" s="127" t="e">
        <f t="shared" ca="1" si="683"/>
        <v>#N/A</v>
      </c>
      <c r="AY658" s="100" t="e">
        <f t="shared" si="697"/>
        <v>#N/A</v>
      </c>
      <c r="AZ658" s="127" t="e">
        <f t="shared" si="698"/>
        <v>#N/A</v>
      </c>
      <c r="BA658" s="125"/>
      <c r="BB658" s="125"/>
      <c r="BC658" s="129"/>
      <c r="BD658" s="125"/>
      <c r="BE658" s="125"/>
      <c r="BF658" s="125"/>
      <c r="BG658" s="125"/>
      <c r="BH658" s="125"/>
      <c r="BI658" s="125"/>
      <c r="BJ658" s="125"/>
      <c r="BK658" s="125"/>
      <c r="BL658" s="90"/>
      <c r="BM658" s="90"/>
      <c r="BN658" s="90"/>
      <c r="BO658" s="90"/>
      <c r="BP658" s="90"/>
    </row>
    <row r="659" spans="1:68" ht="4.5" customHeight="1" thickBot="1" x14ac:dyDescent="0.25">
      <c r="A659" s="89">
        <f>AK662</f>
        <v>47</v>
      </c>
      <c r="B659" s="271"/>
      <c r="C659" s="271"/>
      <c r="D659" s="271"/>
      <c r="E659" s="271"/>
      <c r="F659" s="271"/>
      <c r="G659" s="271"/>
      <c r="H659" s="271"/>
      <c r="I659" s="271"/>
      <c r="J659" s="309"/>
      <c r="K659" s="309"/>
      <c r="L659" s="309"/>
      <c r="M659" s="309"/>
      <c r="N659" s="309"/>
      <c r="O659" s="309"/>
      <c r="P659" s="309"/>
      <c r="Q659" s="309"/>
      <c r="R659" s="309"/>
      <c r="S659" s="324"/>
      <c r="T659" s="324"/>
      <c r="U659" s="324"/>
      <c r="V659" s="324"/>
      <c r="W659" s="324"/>
      <c r="X659" s="324"/>
      <c r="Y659" s="324"/>
      <c r="Z659" s="324"/>
      <c r="AA659" s="324"/>
      <c r="AB659" s="324"/>
      <c r="AC659" s="309"/>
      <c r="AD659" s="272"/>
      <c r="AE659" s="273"/>
      <c r="AF659" s="272"/>
      <c r="AG659" s="274"/>
      <c r="AH659" s="474"/>
      <c r="AI659" s="475"/>
      <c r="AJ659" s="475"/>
      <c r="AK659" s="475"/>
      <c r="AL659" s="33"/>
      <c r="AM659" s="33"/>
      <c r="AN659" s="33"/>
      <c r="AT659" s="122" t="e">
        <f t="shared" si="695"/>
        <v>#N/A</v>
      </c>
      <c r="AU659" s="125" t="e">
        <f t="shared" si="696"/>
        <v>#N/A</v>
      </c>
      <c r="AV659" s="126" t="str">
        <f t="shared" ca="1" si="681"/>
        <v/>
      </c>
      <c r="AW659" s="122" t="e">
        <f t="shared" ca="1" si="682"/>
        <v>#N/A</v>
      </c>
      <c r="AX659" s="127" t="e">
        <f t="shared" ca="1" si="683"/>
        <v>#N/A</v>
      </c>
      <c r="AY659" s="100" t="e">
        <f t="shared" si="697"/>
        <v>#N/A</v>
      </c>
      <c r="AZ659" s="127" t="e">
        <f t="shared" si="698"/>
        <v>#N/A</v>
      </c>
      <c r="BC659" s="129"/>
    </row>
    <row r="660" spans="1:68" ht="26.25" customHeight="1" x14ac:dyDescent="0.2">
      <c r="A660" s="180">
        <f>A646+1</f>
        <v>47</v>
      </c>
      <c r="B660" s="501"/>
      <c r="C660" s="501"/>
      <c r="D660" s="501"/>
      <c r="E660" s="502"/>
      <c r="F660" s="493" t="str">
        <f>F646</f>
        <v>TOTAL DE ESTA PÁGINA</v>
      </c>
      <c r="G660" s="494"/>
      <c r="H660" s="495"/>
      <c r="I660" s="348" t="str">
        <f t="shared" ref="I660:Q660" si="699">IF(SUM(I649:I659)=0," ",SUM(I649:I659))</f>
        <v xml:space="preserve"> </v>
      </c>
      <c r="J660" s="349" t="str">
        <f t="shared" si="699"/>
        <v xml:space="preserve"> </v>
      </c>
      <c r="K660" s="350" t="str">
        <f t="shared" si="699"/>
        <v xml:space="preserve"> </v>
      </c>
      <c r="L660" s="351" t="str">
        <f t="shared" si="699"/>
        <v xml:space="preserve"> </v>
      </c>
      <c r="M660" s="350" t="str">
        <f t="shared" si="699"/>
        <v xml:space="preserve"> </v>
      </c>
      <c r="N660" s="351" t="str">
        <f t="shared" si="699"/>
        <v xml:space="preserve"> </v>
      </c>
      <c r="O660" s="350" t="str">
        <f t="shared" si="699"/>
        <v xml:space="preserve"> </v>
      </c>
      <c r="P660" s="351" t="str">
        <f t="shared" si="699"/>
        <v xml:space="preserve"> </v>
      </c>
      <c r="Q660" s="352" t="str">
        <f t="shared" si="699"/>
        <v xml:space="preserve"> </v>
      </c>
      <c r="R660" s="353"/>
      <c r="S660" s="349" t="str">
        <f t="shared" ref="S660:AB660" si="700">IF(SUM(S649:S659)=0," ",SUM(S649:S659))</f>
        <v xml:space="preserve"> </v>
      </c>
      <c r="T660" s="350" t="str">
        <f t="shared" si="700"/>
        <v xml:space="preserve"> </v>
      </c>
      <c r="U660" s="350" t="str">
        <f t="shared" si="700"/>
        <v xml:space="preserve"> </v>
      </c>
      <c r="V660" s="350" t="str">
        <f t="shared" si="700"/>
        <v xml:space="preserve"> </v>
      </c>
      <c r="W660" s="351" t="str">
        <f t="shared" si="700"/>
        <v xml:space="preserve"> </v>
      </c>
      <c r="X660" s="350" t="str">
        <f t="shared" si="700"/>
        <v xml:space="preserve"> </v>
      </c>
      <c r="Y660" s="351" t="str">
        <f t="shared" si="700"/>
        <v xml:space="preserve"> </v>
      </c>
      <c r="Z660" s="350" t="str">
        <f t="shared" si="700"/>
        <v xml:space="preserve"> </v>
      </c>
      <c r="AA660" s="351" t="str">
        <f t="shared" si="700"/>
        <v xml:space="preserve"> </v>
      </c>
      <c r="AB660" s="352" t="str">
        <f t="shared" si="700"/>
        <v xml:space="preserve"> </v>
      </c>
      <c r="AC660" s="354" t="str">
        <f>IF(SUM(AC649:AC658)=0," ",SUM(AC649:AC658))</f>
        <v xml:space="preserve"> </v>
      </c>
      <c r="AD660" s="355" t="str">
        <f>IF(SUM(AD649:AD658)=0," ",SUM(AD649:AD658))</f>
        <v xml:space="preserve"> </v>
      </c>
      <c r="AE660" s="355" t="str">
        <f>IF(SUM(AE649:AE658)=0," ",SUM(AE649:AE658))</f>
        <v xml:space="preserve"> </v>
      </c>
      <c r="AF660" s="356" t="str">
        <f>IF(SUM(AF649:AF658)=0," ",SUM(AF649:AF658))</f>
        <v xml:space="preserve"> </v>
      </c>
      <c r="AG660" s="357" t="str">
        <f>IF(SUM(AG649:AG658)=0," ",SUM(AG649:AG658))</f>
        <v xml:space="preserve"> </v>
      </c>
      <c r="AH660" s="482" t="str">
        <f>AH646</f>
        <v>Certifico que todos los datos en esta
bitácora son fidedignos</v>
      </c>
      <c r="AI660" s="483"/>
      <c r="AJ660" s="483"/>
      <c r="AK660" s="484"/>
      <c r="AL660" s="131"/>
      <c r="AM660" s="131"/>
      <c r="AN660" s="131"/>
      <c r="AT660" s="122" t="e">
        <f t="shared" si="695"/>
        <v>#N/A</v>
      </c>
      <c r="AU660" s="125" t="e">
        <f t="shared" si="696"/>
        <v>#N/A</v>
      </c>
      <c r="AV660" s="126" t="str">
        <f t="shared" ca="1" si="681"/>
        <v/>
      </c>
      <c r="AW660" s="122" t="e">
        <f t="shared" ca="1" si="682"/>
        <v>#N/A</v>
      </c>
      <c r="AX660" s="127" t="e">
        <f t="shared" ca="1" si="683"/>
        <v>#N/A</v>
      </c>
      <c r="AY660" s="100" t="e">
        <f t="shared" si="697"/>
        <v>#N/A</v>
      </c>
      <c r="AZ660" s="127" t="e">
        <f t="shared" si="698"/>
        <v>#N/A</v>
      </c>
      <c r="BA660" s="88"/>
      <c r="BC660" s="129"/>
    </row>
    <row r="661" spans="1:68" ht="26.25" customHeight="1" x14ac:dyDescent="0.2">
      <c r="A661" s="499">
        <f>AL645</f>
        <v>0</v>
      </c>
      <c r="B661" s="503"/>
      <c r="C661" s="503"/>
      <c r="D661" s="503"/>
      <c r="E661" s="504"/>
      <c r="F661" s="496" t="str">
        <f>IF(Portada!$A$1="www.fly-logics.com","TOTAL PÁGINA ANTERIOR",0)</f>
        <v>TOTAL PÁGINA ANTERIOR</v>
      </c>
      <c r="G661" s="497"/>
      <c r="H661" s="498"/>
      <c r="I661" s="358">
        <f>I648</f>
        <v>6.25</v>
      </c>
      <c r="J661" s="359">
        <f t="shared" ref="J661:Q661" si="701">J648</f>
        <v>6.25</v>
      </c>
      <c r="K661" s="360" t="str">
        <f t="shared" si="701"/>
        <v xml:space="preserve"> </v>
      </c>
      <c r="L661" s="361" t="str">
        <f t="shared" si="701"/>
        <v xml:space="preserve"> </v>
      </c>
      <c r="M661" s="360" t="str">
        <f t="shared" si="701"/>
        <v xml:space="preserve"> </v>
      </c>
      <c r="N661" s="361" t="str">
        <f t="shared" si="701"/>
        <v xml:space="preserve"> </v>
      </c>
      <c r="O661" s="360" t="str">
        <f t="shared" si="701"/>
        <v xml:space="preserve"> </v>
      </c>
      <c r="P661" s="361" t="str">
        <f t="shared" si="701"/>
        <v xml:space="preserve"> </v>
      </c>
      <c r="Q661" s="362" t="str">
        <f t="shared" si="701"/>
        <v xml:space="preserve"> </v>
      </c>
      <c r="R661" s="363"/>
      <c r="S661" s="359" t="str">
        <f t="shared" ref="S661:AG661" si="702">S648</f>
        <v xml:space="preserve"> </v>
      </c>
      <c r="T661" s="360">
        <f t="shared" si="702"/>
        <v>8.75</v>
      </c>
      <c r="U661" s="360">
        <f t="shared" si="702"/>
        <v>10</v>
      </c>
      <c r="V661" s="360">
        <f t="shared" si="702"/>
        <v>2.5</v>
      </c>
      <c r="W661" s="361" t="str">
        <f t="shared" si="702"/>
        <v xml:space="preserve"> </v>
      </c>
      <c r="X661" s="360" t="str">
        <f t="shared" si="702"/>
        <v xml:space="preserve"> </v>
      </c>
      <c r="Y661" s="361">
        <f t="shared" si="702"/>
        <v>2.5</v>
      </c>
      <c r="Z661" s="360" t="str">
        <f t="shared" si="702"/>
        <v xml:space="preserve"> </v>
      </c>
      <c r="AA661" s="361">
        <f t="shared" si="702"/>
        <v>3.75</v>
      </c>
      <c r="AB661" s="362" t="str">
        <f t="shared" si="702"/>
        <v xml:space="preserve"> </v>
      </c>
      <c r="AC661" s="364">
        <f t="shared" si="702"/>
        <v>9</v>
      </c>
      <c r="AD661" s="365" t="str">
        <f t="shared" si="702"/>
        <v xml:space="preserve"> </v>
      </c>
      <c r="AE661" s="365">
        <f t="shared" si="702"/>
        <v>9</v>
      </c>
      <c r="AF661" s="366" t="str">
        <f t="shared" si="702"/>
        <v xml:space="preserve"> </v>
      </c>
      <c r="AG661" s="367">
        <f t="shared" si="702"/>
        <v>11</v>
      </c>
      <c r="AH661" s="487"/>
      <c r="AI661" s="488"/>
      <c r="AJ661" s="488"/>
      <c r="AK661" s="489"/>
      <c r="AL661" s="131"/>
      <c r="AM661" s="131"/>
      <c r="AN661" s="131"/>
      <c r="AT661" s="122" t="e">
        <f t="shared" si="695"/>
        <v>#N/A</v>
      </c>
      <c r="AU661" s="125" t="e">
        <f t="shared" si="696"/>
        <v>#N/A</v>
      </c>
      <c r="AV661" s="126" t="str">
        <f t="shared" ca="1" si="681"/>
        <v/>
      </c>
      <c r="AW661" s="122" t="e">
        <f t="shared" ca="1" si="682"/>
        <v>#N/A</v>
      </c>
      <c r="AX661" s="127" t="e">
        <f t="shared" ca="1" si="683"/>
        <v>#N/A</v>
      </c>
      <c r="AY661" s="100" t="e">
        <f t="shared" si="697"/>
        <v>#N/A</v>
      </c>
      <c r="AZ661" s="127" t="e">
        <f t="shared" si="698"/>
        <v>#N/A</v>
      </c>
      <c r="BA661" s="88"/>
      <c r="BC661" s="129"/>
    </row>
    <row r="662" spans="1:68" ht="26.25" customHeight="1" thickBot="1" x14ac:dyDescent="0.25">
      <c r="A662" s="500"/>
      <c r="B662" s="505" t="str">
        <f>B648</f>
        <v>Entidad que certifica Hrs. de vuelo
TIMBRE Y FIRMA</v>
      </c>
      <c r="C662" s="505"/>
      <c r="D662" s="505"/>
      <c r="E662" s="506"/>
      <c r="F662" s="490" t="str">
        <f>F648</f>
        <v>TOTAL A LA FECHA</v>
      </c>
      <c r="G662" s="491"/>
      <c r="H662" s="492"/>
      <c r="I662" s="31">
        <f t="shared" ref="I662:Q662" si="703">IF(SUM(I660:I661)=0," ",SUM(I660:I661))</f>
        <v>6.25</v>
      </c>
      <c r="J662" s="27">
        <f t="shared" si="703"/>
        <v>6.25</v>
      </c>
      <c r="K662" s="24" t="str">
        <f t="shared" si="703"/>
        <v xml:space="preserve"> </v>
      </c>
      <c r="L662" s="25" t="str">
        <f t="shared" si="703"/>
        <v xml:space="preserve"> </v>
      </c>
      <c r="M662" s="24" t="str">
        <f t="shared" si="703"/>
        <v xml:space="preserve"> </v>
      </c>
      <c r="N662" s="25" t="str">
        <f t="shared" si="703"/>
        <v xml:space="preserve"> </v>
      </c>
      <c r="O662" s="24" t="str">
        <f t="shared" si="703"/>
        <v xml:space="preserve"> </v>
      </c>
      <c r="P662" s="25" t="str">
        <f t="shared" si="703"/>
        <v xml:space="preserve"> </v>
      </c>
      <c r="Q662" s="26" t="str">
        <f t="shared" si="703"/>
        <v xml:space="preserve"> </v>
      </c>
      <c r="R662" s="321"/>
      <c r="S662" s="27" t="str">
        <f t="shared" ref="S662:AG662" si="704">IF(SUM(S660:S661)=0," ",SUM(S660:S661))</f>
        <v xml:space="preserve"> </v>
      </c>
      <c r="T662" s="24">
        <f t="shared" si="704"/>
        <v>8.75</v>
      </c>
      <c r="U662" s="24">
        <f t="shared" si="704"/>
        <v>10</v>
      </c>
      <c r="V662" s="24">
        <f t="shared" si="704"/>
        <v>2.5</v>
      </c>
      <c r="W662" s="25" t="str">
        <f t="shared" si="704"/>
        <v xml:space="preserve"> </v>
      </c>
      <c r="X662" s="24" t="str">
        <f t="shared" si="704"/>
        <v xml:space="preserve"> </v>
      </c>
      <c r="Y662" s="25">
        <f t="shared" si="704"/>
        <v>2.5</v>
      </c>
      <c r="Z662" s="24" t="str">
        <f t="shared" si="704"/>
        <v xml:space="preserve"> </v>
      </c>
      <c r="AA662" s="25">
        <f t="shared" si="704"/>
        <v>3.75</v>
      </c>
      <c r="AB662" s="26" t="str">
        <f t="shared" si="704"/>
        <v xml:space="preserve"> </v>
      </c>
      <c r="AC662" s="323">
        <f t="shared" si="704"/>
        <v>9</v>
      </c>
      <c r="AD662" s="28" t="str">
        <f t="shared" si="704"/>
        <v xml:space="preserve"> </v>
      </c>
      <c r="AE662" s="28">
        <f t="shared" si="704"/>
        <v>9</v>
      </c>
      <c r="AF662" s="30" t="str">
        <f t="shared" si="704"/>
        <v xml:space="preserve"> </v>
      </c>
      <c r="AG662" s="32">
        <f t="shared" si="704"/>
        <v>11</v>
      </c>
      <c r="AH662" s="485" t="str">
        <f>AH648</f>
        <v>_____________________________
FIRMA PILOTO</v>
      </c>
      <c r="AI662" s="486"/>
      <c r="AJ662" s="486"/>
      <c r="AK662" s="181">
        <f>A660</f>
        <v>47</v>
      </c>
      <c r="AL662" s="132"/>
      <c r="AM662" s="132"/>
      <c r="AN662" s="132"/>
      <c r="AT662" s="122" t="e">
        <f t="shared" si="695"/>
        <v>#N/A</v>
      </c>
      <c r="AU662" s="125" t="e">
        <f t="shared" si="696"/>
        <v>#N/A</v>
      </c>
      <c r="AV662" s="126" t="str">
        <f t="shared" ca="1" si="681"/>
        <v/>
      </c>
      <c r="AW662" s="122" t="e">
        <f t="shared" ca="1" si="682"/>
        <v>#N/A</v>
      </c>
      <c r="AX662" s="127" t="e">
        <f t="shared" ca="1" si="683"/>
        <v>#N/A</v>
      </c>
      <c r="AY662" s="100" t="e">
        <f t="shared" si="697"/>
        <v>#N/A</v>
      </c>
      <c r="AZ662" s="127" t="e">
        <f t="shared" si="698"/>
        <v>#N/A</v>
      </c>
      <c r="BA662" s="88"/>
      <c r="BC662" s="129"/>
    </row>
    <row r="663" spans="1:68" s="49" customFormat="1" ht="27.75" customHeight="1" x14ac:dyDescent="0.2">
      <c r="A663" s="29">
        <f>A658+1</f>
        <v>471</v>
      </c>
      <c r="B663" s="39"/>
      <c r="C663" s="40"/>
      <c r="D663" s="41"/>
      <c r="E663" s="42"/>
      <c r="F663" s="43"/>
      <c r="G663" s="44"/>
      <c r="H663" s="45"/>
      <c r="I663" s="310"/>
      <c r="J663" s="306"/>
      <c r="K663" s="307"/>
      <c r="L663" s="308"/>
      <c r="M663" s="307"/>
      <c r="N663" s="308"/>
      <c r="O663" s="307"/>
      <c r="P663" s="308"/>
      <c r="Q663" s="167"/>
      <c r="R663" s="314"/>
      <c r="S663" s="46"/>
      <c r="T663" s="47"/>
      <c r="U663" s="47"/>
      <c r="V663" s="48"/>
      <c r="W663" s="325"/>
      <c r="X663" s="307"/>
      <c r="Y663" s="308"/>
      <c r="Z663" s="307"/>
      <c r="AA663" s="308"/>
      <c r="AB663" s="167"/>
      <c r="AC663" s="311"/>
      <c r="AD663" s="312"/>
      <c r="AE663" s="312"/>
      <c r="AF663" s="313"/>
      <c r="AG663" s="317"/>
      <c r="AH663" s="167"/>
      <c r="AI663" s="478"/>
      <c r="AJ663" s="478"/>
      <c r="AK663" s="479"/>
      <c r="AL663" s="102"/>
      <c r="AM663" s="124" t="str">
        <f t="shared" ref="AM663:AM672" si="705">IF(B663=0," ",TEXT(B663,"MMM"))</f>
        <v xml:space="preserve"> </v>
      </c>
      <c r="AN663" s="97" t="str">
        <f t="shared" ref="AN663:AN672" si="706">IF(B663=0," ",YEAR(B663))</f>
        <v xml:space="preserve"> </v>
      </c>
      <c r="AO663" s="125"/>
      <c r="AP663" s="125"/>
      <c r="AQ663" s="125"/>
      <c r="AR663" s="125"/>
      <c r="AS663" s="125"/>
      <c r="AT663" s="122" t="e">
        <f t="shared" si="695"/>
        <v>#N/A</v>
      </c>
      <c r="AU663" s="125" t="e">
        <f t="shared" si="696"/>
        <v>#N/A</v>
      </c>
      <c r="AV663" s="126" t="str">
        <f t="shared" ca="1" si="681"/>
        <v/>
      </c>
      <c r="AW663" s="122" t="e">
        <f t="shared" ca="1" si="682"/>
        <v>#N/A</v>
      </c>
      <c r="AX663" s="127" t="e">
        <f t="shared" ca="1" si="683"/>
        <v>#N/A</v>
      </c>
      <c r="AY663" s="100" t="e">
        <f t="shared" si="697"/>
        <v>#N/A</v>
      </c>
      <c r="AZ663" s="127" t="e">
        <f t="shared" si="698"/>
        <v>#N/A</v>
      </c>
      <c r="BA663" s="88"/>
      <c r="BB663" s="125"/>
      <c r="BC663" s="129"/>
      <c r="BD663" s="125"/>
      <c r="BE663" s="125"/>
      <c r="BF663" s="125"/>
      <c r="BG663" s="125"/>
      <c r="BH663" s="125"/>
      <c r="BI663" s="125"/>
      <c r="BJ663" s="125"/>
      <c r="BK663" s="125"/>
      <c r="BL663" s="90"/>
      <c r="BM663" s="90"/>
      <c r="BN663" s="90"/>
      <c r="BO663" s="90"/>
      <c r="BP663" s="90"/>
    </row>
    <row r="664" spans="1:68" s="49" customFormat="1" ht="27.75" customHeight="1" x14ac:dyDescent="0.2">
      <c r="A664" s="22">
        <f>A663+1</f>
        <v>472</v>
      </c>
      <c r="B664" s="50"/>
      <c r="C664" s="51"/>
      <c r="D664" s="52"/>
      <c r="E664" s="53"/>
      <c r="F664" s="54"/>
      <c r="G664" s="55"/>
      <c r="H664" s="56"/>
      <c r="I664" s="304"/>
      <c r="J664" s="57"/>
      <c r="K664" s="58"/>
      <c r="L664" s="59"/>
      <c r="M664" s="58"/>
      <c r="N664" s="59"/>
      <c r="O664" s="58"/>
      <c r="P664" s="59"/>
      <c r="Q664" s="60"/>
      <c r="R664" s="315"/>
      <c r="S664" s="57"/>
      <c r="T664" s="58"/>
      <c r="U664" s="58"/>
      <c r="V664" s="60"/>
      <c r="W664" s="326"/>
      <c r="X664" s="58"/>
      <c r="Y664" s="59"/>
      <c r="Z664" s="58"/>
      <c r="AA664" s="59"/>
      <c r="AB664" s="60"/>
      <c r="AC664" s="61"/>
      <c r="AD664" s="62"/>
      <c r="AE664" s="62"/>
      <c r="AF664" s="63"/>
      <c r="AG664" s="318"/>
      <c r="AH664" s="60"/>
      <c r="AI664" s="476"/>
      <c r="AJ664" s="476"/>
      <c r="AK664" s="477"/>
      <c r="AL664" s="102"/>
      <c r="AM664" s="124" t="str">
        <f t="shared" si="705"/>
        <v xml:space="preserve"> </v>
      </c>
      <c r="AN664" s="97" t="str">
        <f t="shared" si="706"/>
        <v xml:space="preserve"> </v>
      </c>
      <c r="AO664" s="125"/>
      <c r="AP664" s="125"/>
      <c r="AQ664" s="125"/>
      <c r="AR664" s="125"/>
      <c r="AS664" s="125"/>
      <c r="AT664" s="122" t="e">
        <f t="shared" si="695"/>
        <v>#N/A</v>
      </c>
      <c r="AU664" s="125" t="e">
        <f t="shared" si="696"/>
        <v>#N/A</v>
      </c>
      <c r="AV664" s="126" t="str">
        <f t="shared" ca="1" si="681"/>
        <v/>
      </c>
      <c r="AW664" s="122" t="e">
        <f t="shared" ca="1" si="682"/>
        <v>#N/A</v>
      </c>
      <c r="AX664" s="127" t="e">
        <f t="shared" ca="1" si="683"/>
        <v>#N/A</v>
      </c>
      <c r="AY664" s="100" t="e">
        <f t="shared" si="697"/>
        <v>#N/A</v>
      </c>
      <c r="AZ664" s="127" t="e">
        <f t="shared" si="698"/>
        <v>#N/A</v>
      </c>
      <c r="BA664" s="88"/>
      <c r="BB664" s="125"/>
      <c r="BC664" s="129"/>
      <c r="BD664" s="125"/>
      <c r="BE664" s="125"/>
      <c r="BF664" s="125"/>
      <c r="BG664" s="125"/>
      <c r="BH664" s="125"/>
      <c r="BI664" s="125"/>
      <c r="BJ664" s="125"/>
      <c r="BK664" s="125"/>
      <c r="BL664" s="90"/>
      <c r="BM664" s="90"/>
      <c r="BN664" s="90"/>
      <c r="BO664" s="90"/>
      <c r="BP664" s="90"/>
    </row>
    <row r="665" spans="1:68" s="49" customFormat="1" ht="27.75" customHeight="1" x14ac:dyDescent="0.2">
      <c r="A665" s="22">
        <f t="shared" ref="A665:A672" si="707">A664+1</f>
        <v>473</v>
      </c>
      <c r="B665" s="50"/>
      <c r="C665" s="51"/>
      <c r="D665" s="52"/>
      <c r="E665" s="53"/>
      <c r="F665" s="54"/>
      <c r="G665" s="55"/>
      <c r="H665" s="56"/>
      <c r="I665" s="304"/>
      <c r="J665" s="57"/>
      <c r="K665" s="58"/>
      <c r="L665" s="59"/>
      <c r="M665" s="58"/>
      <c r="N665" s="59"/>
      <c r="O665" s="58"/>
      <c r="P665" s="59"/>
      <c r="Q665" s="60"/>
      <c r="R665" s="315"/>
      <c r="S665" s="57"/>
      <c r="T665" s="58"/>
      <c r="U665" s="58"/>
      <c r="V665" s="60"/>
      <c r="W665" s="326"/>
      <c r="X665" s="58"/>
      <c r="Y665" s="59"/>
      <c r="Z665" s="58"/>
      <c r="AA665" s="59"/>
      <c r="AB665" s="60"/>
      <c r="AC665" s="61"/>
      <c r="AD665" s="62"/>
      <c r="AE665" s="62"/>
      <c r="AF665" s="63"/>
      <c r="AG665" s="318"/>
      <c r="AH665" s="60"/>
      <c r="AI665" s="476"/>
      <c r="AJ665" s="476"/>
      <c r="AK665" s="477"/>
      <c r="AL665" s="102"/>
      <c r="AM665" s="124" t="str">
        <f t="shared" si="705"/>
        <v xml:space="preserve"> </v>
      </c>
      <c r="AN665" s="97" t="str">
        <f t="shared" si="706"/>
        <v xml:space="preserve"> </v>
      </c>
      <c r="AO665" s="125"/>
      <c r="AP665" s="125"/>
      <c r="AQ665" s="125"/>
      <c r="AR665" s="125"/>
      <c r="AS665" s="125"/>
      <c r="AT665" s="122" t="e">
        <f t="shared" ref="AT665:AT674" si="708">IF(ISBLANK($B929),NA(),$B929)</f>
        <v>#N/A</v>
      </c>
      <c r="AU665" s="125" t="e">
        <f t="shared" ref="AU665:AU674" si="709">IF(ISBLANK($I929),NA(),$I929)</f>
        <v>#N/A</v>
      </c>
      <c r="AV665" s="126" t="str">
        <f t="shared" ca="1" si="681"/>
        <v/>
      </c>
      <c r="AW665" s="122" t="e">
        <f t="shared" ca="1" si="682"/>
        <v>#N/A</v>
      </c>
      <c r="AX665" s="127" t="e">
        <f t="shared" ca="1" si="683"/>
        <v>#N/A</v>
      </c>
      <c r="AY665" s="100" t="e">
        <f>IF(S929=0,NA(),S929)</f>
        <v>#N/A</v>
      </c>
      <c r="AZ665" s="127" t="e">
        <f>IF(V929=0,NA(),V929)</f>
        <v>#N/A</v>
      </c>
      <c r="BA665" s="88"/>
      <c r="BB665" s="125"/>
      <c r="BC665" s="129"/>
      <c r="BD665" s="125"/>
      <c r="BE665" s="125"/>
      <c r="BF665" s="125"/>
      <c r="BG665" s="125"/>
      <c r="BH665" s="125"/>
      <c r="BI665" s="125"/>
      <c r="BJ665" s="125"/>
      <c r="BK665" s="125"/>
      <c r="BL665" s="90"/>
      <c r="BM665" s="90"/>
      <c r="BN665" s="90"/>
      <c r="BO665" s="90"/>
      <c r="BP665" s="90"/>
    </row>
    <row r="666" spans="1:68" s="49" customFormat="1" ht="27.75" customHeight="1" x14ac:dyDescent="0.2">
      <c r="A666" s="22">
        <f t="shared" si="707"/>
        <v>474</v>
      </c>
      <c r="B666" s="50"/>
      <c r="C666" s="51"/>
      <c r="D666" s="52"/>
      <c r="E666" s="53"/>
      <c r="F666" s="54"/>
      <c r="G666" s="55"/>
      <c r="H666" s="56"/>
      <c r="I666" s="304"/>
      <c r="J666" s="57"/>
      <c r="K666" s="58"/>
      <c r="L666" s="59"/>
      <c r="M666" s="58"/>
      <c r="N666" s="59"/>
      <c r="O666" s="58"/>
      <c r="P666" s="59"/>
      <c r="Q666" s="60"/>
      <c r="R666" s="315"/>
      <c r="S666" s="57"/>
      <c r="T666" s="58"/>
      <c r="U666" s="58"/>
      <c r="V666" s="60"/>
      <c r="W666" s="326"/>
      <c r="X666" s="58"/>
      <c r="Y666" s="59"/>
      <c r="Z666" s="58"/>
      <c r="AA666" s="59"/>
      <c r="AB666" s="60"/>
      <c r="AC666" s="61"/>
      <c r="AD666" s="62"/>
      <c r="AE666" s="62"/>
      <c r="AF666" s="63"/>
      <c r="AG666" s="318"/>
      <c r="AH666" s="60"/>
      <c r="AI666" s="476"/>
      <c r="AJ666" s="476"/>
      <c r="AK666" s="477"/>
      <c r="AL666" s="102"/>
      <c r="AM666" s="124" t="str">
        <f t="shared" si="705"/>
        <v xml:space="preserve"> </v>
      </c>
      <c r="AN666" s="97" t="str">
        <f t="shared" si="706"/>
        <v xml:space="preserve"> </v>
      </c>
      <c r="AO666" s="125"/>
      <c r="AP666" s="125"/>
      <c r="AQ666" s="125"/>
      <c r="AR666" s="125"/>
      <c r="AS666" s="125"/>
      <c r="AT666" s="122" t="e">
        <f t="shared" si="708"/>
        <v>#N/A</v>
      </c>
      <c r="AU666" s="125" t="e">
        <f t="shared" si="709"/>
        <v>#N/A</v>
      </c>
      <c r="AV666" s="126" t="str">
        <f t="shared" ca="1" si="681"/>
        <v/>
      </c>
      <c r="AW666" s="122" t="e">
        <f t="shared" ca="1" si="682"/>
        <v>#N/A</v>
      </c>
      <c r="AX666" s="127" t="e">
        <f t="shared" ca="1" si="683"/>
        <v>#N/A</v>
      </c>
      <c r="AY666" s="100" t="e">
        <f>IF(S930=0,NA(),S930)</f>
        <v>#N/A</v>
      </c>
      <c r="AZ666" s="127" t="e">
        <f t="shared" ref="AZ666:AZ674" si="710">IF(V930=0,NA(),V930)</f>
        <v>#N/A</v>
      </c>
      <c r="BA666" s="88"/>
      <c r="BB666" s="125"/>
      <c r="BC666" s="129"/>
      <c r="BD666" s="125"/>
      <c r="BE666" s="125"/>
      <c r="BF666" s="125"/>
      <c r="BG666" s="125"/>
      <c r="BH666" s="125"/>
      <c r="BI666" s="125"/>
      <c r="BJ666" s="125"/>
      <c r="BK666" s="125"/>
      <c r="BL666" s="90"/>
      <c r="BM666" s="90"/>
      <c r="BN666" s="90"/>
      <c r="BO666" s="90"/>
      <c r="BP666" s="90"/>
    </row>
    <row r="667" spans="1:68" s="49" customFormat="1" ht="27.75" customHeight="1" x14ac:dyDescent="0.2">
      <c r="A667" s="22">
        <f t="shared" si="707"/>
        <v>475</v>
      </c>
      <c r="B667" s="50"/>
      <c r="C667" s="51"/>
      <c r="D667" s="52"/>
      <c r="E667" s="53"/>
      <c r="F667" s="54"/>
      <c r="G667" s="55"/>
      <c r="H667" s="56"/>
      <c r="I667" s="304"/>
      <c r="J667" s="57"/>
      <c r="K667" s="58"/>
      <c r="L667" s="59"/>
      <c r="M667" s="58"/>
      <c r="N667" s="59"/>
      <c r="O667" s="58"/>
      <c r="P667" s="59"/>
      <c r="Q667" s="60"/>
      <c r="R667" s="315"/>
      <c r="S667" s="57"/>
      <c r="T667" s="58"/>
      <c r="U667" s="58"/>
      <c r="V667" s="60"/>
      <c r="W667" s="326"/>
      <c r="X667" s="58"/>
      <c r="Y667" s="59"/>
      <c r="Z667" s="58"/>
      <c r="AA667" s="59"/>
      <c r="AB667" s="60"/>
      <c r="AC667" s="61"/>
      <c r="AD667" s="62"/>
      <c r="AE667" s="62"/>
      <c r="AF667" s="63"/>
      <c r="AG667" s="318"/>
      <c r="AH667" s="60"/>
      <c r="AI667" s="476"/>
      <c r="AJ667" s="476"/>
      <c r="AK667" s="477"/>
      <c r="AL667" s="102"/>
      <c r="AM667" s="124" t="str">
        <f t="shared" si="705"/>
        <v xml:space="preserve"> </v>
      </c>
      <c r="AN667" s="97" t="str">
        <f t="shared" si="706"/>
        <v xml:space="preserve"> </v>
      </c>
      <c r="AO667" s="125"/>
      <c r="AP667" s="125"/>
      <c r="AQ667" s="125"/>
      <c r="AR667" s="125"/>
      <c r="AS667" s="125"/>
      <c r="AT667" s="122" t="e">
        <f t="shared" si="708"/>
        <v>#N/A</v>
      </c>
      <c r="AU667" s="125" t="e">
        <f t="shared" si="709"/>
        <v>#N/A</v>
      </c>
      <c r="AV667" s="126" t="str">
        <f t="shared" ca="1" si="681"/>
        <v/>
      </c>
      <c r="AW667" s="122" t="e">
        <f t="shared" ca="1" si="682"/>
        <v>#N/A</v>
      </c>
      <c r="AX667" s="127" t="e">
        <f t="shared" ca="1" si="683"/>
        <v>#N/A</v>
      </c>
      <c r="AY667" s="100" t="e">
        <f t="shared" ref="AY667:AY674" si="711">IF(S931=0,NA(),S931)</f>
        <v>#N/A</v>
      </c>
      <c r="AZ667" s="127" t="e">
        <f t="shared" si="710"/>
        <v>#N/A</v>
      </c>
      <c r="BA667" s="88"/>
      <c r="BB667" s="125"/>
      <c r="BC667" s="129"/>
      <c r="BD667" s="125"/>
      <c r="BE667" s="125"/>
      <c r="BF667" s="125"/>
      <c r="BG667" s="125"/>
      <c r="BH667" s="125"/>
      <c r="BI667" s="125"/>
      <c r="BJ667" s="125"/>
      <c r="BK667" s="125"/>
      <c r="BL667" s="90"/>
      <c r="BM667" s="90"/>
      <c r="BN667" s="90"/>
      <c r="BO667" s="90"/>
      <c r="BP667" s="90"/>
    </row>
    <row r="668" spans="1:68" s="49" customFormat="1" ht="27.75" customHeight="1" x14ac:dyDescent="0.2">
      <c r="A668" s="22">
        <f t="shared" si="707"/>
        <v>476</v>
      </c>
      <c r="B668" s="50"/>
      <c r="C668" s="51"/>
      <c r="D668" s="52"/>
      <c r="E668" s="53"/>
      <c r="F668" s="54"/>
      <c r="G668" s="55"/>
      <c r="H668" s="56"/>
      <c r="I668" s="304"/>
      <c r="J668" s="57"/>
      <c r="K668" s="58"/>
      <c r="L668" s="59"/>
      <c r="M668" s="58"/>
      <c r="N668" s="59"/>
      <c r="O668" s="58"/>
      <c r="P668" s="59"/>
      <c r="Q668" s="60"/>
      <c r="R668" s="315"/>
      <c r="S668" s="57"/>
      <c r="T668" s="58"/>
      <c r="U668" s="58"/>
      <c r="V668" s="60"/>
      <c r="W668" s="326"/>
      <c r="X668" s="58"/>
      <c r="Y668" s="59"/>
      <c r="Z668" s="58"/>
      <c r="AA668" s="59"/>
      <c r="AB668" s="60"/>
      <c r="AC668" s="61"/>
      <c r="AD668" s="62"/>
      <c r="AE668" s="62"/>
      <c r="AF668" s="63"/>
      <c r="AG668" s="318"/>
      <c r="AH668" s="60"/>
      <c r="AI668" s="476"/>
      <c r="AJ668" s="476"/>
      <c r="AK668" s="477"/>
      <c r="AL668" s="102"/>
      <c r="AM668" s="124" t="str">
        <f t="shared" si="705"/>
        <v xml:space="preserve"> </v>
      </c>
      <c r="AN668" s="97" t="str">
        <f t="shared" si="706"/>
        <v xml:space="preserve"> </v>
      </c>
      <c r="AO668" s="125"/>
      <c r="AP668" s="125"/>
      <c r="AQ668" s="125"/>
      <c r="AR668" s="125"/>
      <c r="AS668" s="125"/>
      <c r="AT668" s="122" t="e">
        <f t="shared" si="708"/>
        <v>#N/A</v>
      </c>
      <c r="AU668" s="125" t="e">
        <f t="shared" si="709"/>
        <v>#N/A</v>
      </c>
      <c r="AV668" s="126" t="str">
        <f t="shared" ca="1" si="681"/>
        <v/>
      </c>
      <c r="AW668" s="122" t="e">
        <f t="shared" ca="1" si="682"/>
        <v>#N/A</v>
      </c>
      <c r="AX668" s="127" t="e">
        <f t="shared" ca="1" si="683"/>
        <v>#N/A</v>
      </c>
      <c r="AY668" s="100" t="e">
        <f t="shared" si="711"/>
        <v>#N/A</v>
      </c>
      <c r="AZ668" s="127" t="e">
        <f t="shared" si="710"/>
        <v>#N/A</v>
      </c>
      <c r="BA668" s="88"/>
      <c r="BB668" s="125"/>
      <c r="BC668" s="129"/>
      <c r="BD668" s="125"/>
      <c r="BE668" s="125"/>
      <c r="BF668" s="125"/>
      <c r="BG668" s="125"/>
      <c r="BH668" s="125"/>
      <c r="BI668" s="125"/>
      <c r="BJ668" s="125"/>
      <c r="BK668" s="125"/>
      <c r="BL668" s="90"/>
      <c r="BM668" s="90"/>
      <c r="BN668" s="90"/>
      <c r="BO668" s="90"/>
      <c r="BP668" s="90"/>
    </row>
    <row r="669" spans="1:68" s="49" customFormat="1" ht="27.75" customHeight="1" x14ac:dyDescent="0.2">
      <c r="A669" s="22">
        <f>A668+1</f>
        <v>477</v>
      </c>
      <c r="B669" s="50"/>
      <c r="C669" s="51"/>
      <c r="D669" s="52"/>
      <c r="E669" s="53"/>
      <c r="F669" s="54"/>
      <c r="G669" s="55"/>
      <c r="H669" s="56"/>
      <c r="I669" s="304"/>
      <c r="J669" s="57"/>
      <c r="K669" s="58"/>
      <c r="L669" s="59"/>
      <c r="M669" s="58"/>
      <c r="N669" s="59"/>
      <c r="O669" s="58"/>
      <c r="P669" s="59"/>
      <c r="Q669" s="60"/>
      <c r="R669" s="315"/>
      <c r="S669" s="57"/>
      <c r="T669" s="58"/>
      <c r="U669" s="58"/>
      <c r="V669" s="60"/>
      <c r="W669" s="326"/>
      <c r="X669" s="58"/>
      <c r="Y669" s="59"/>
      <c r="Z669" s="58"/>
      <c r="AA669" s="59"/>
      <c r="AB669" s="60"/>
      <c r="AC669" s="61"/>
      <c r="AD669" s="62"/>
      <c r="AE669" s="62"/>
      <c r="AF669" s="63"/>
      <c r="AG669" s="318"/>
      <c r="AH669" s="60"/>
      <c r="AI669" s="476"/>
      <c r="AJ669" s="476"/>
      <c r="AK669" s="477"/>
      <c r="AL669" s="102"/>
      <c r="AM669" s="124" t="str">
        <f t="shared" si="705"/>
        <v xml:space="preserve"> </v>
      </c>
      <c r="AN669" s="97" t="str">
        <f t="shared" si="706"/>
        <v xml:space="preserve"> </v>
      </c>
      <c r="AO669" s="125"/>
      <c r="AP669" s="125"/>
      <c r="AQ669" s="125"/>
      <c r="AR669" s="125"/>
      <c r="AS669" s="125"/>
      <c r="AT669" s="122" t="e">
        <f t="shared" si="708"/>
        <v>#N/A</v>
      </c>
      <c r="AU669" s="125" t="e">
        <f t="shared" si="709"/>
        <v>#N/A</v>
      </c>
      <c r="AV669" s="126" t="str">
        <f t="shared" ca="1" si="681"/>
        <v/>
      </c>
      <c r="AW669" s="122" t="e">
        <f t="shared" ca="1" si="682"/>
        <v>#N/A</v>
      </c>
      <c r="AX669" s="127" t="e">
        <f t="shared" ca="1" si="683"/>
        <v>#N/A</v>
      </c>
      <c r="AY669" s="100" t="e">
        <f t="shared" si="711"/>
        <v>#N/A</v>
      </c>
      <c r="AZ669" s="127" t="e">
        <f t="shared" si="710"/>
        <v>#N/A</v>
      </c>
      <c r="BA669" s="88"/>
      <c r="BB669" s="125"/>
      <c r="BC669" s="129"/>
      <c r="BD669" s="125"/>
      <c r="BE669" s="125"/>
      <c r="BF669" s="125"/>
      <c r="BG669" s="125"/>
      <c r="BH669" s="125"/>
      <c r="BI669" s="125"/>
      <c r="BJ669" s="125"/>
      <c r="BK669" s="125"/>
      <c r="BL669" s="90"/>
      <c r="BM669" s="90"/>
      <c r="BN669" s="90"/>
      <c r="BO669" s="90"/>
      <c r="BP669" s="90"/>
    </row>
    <row r="670" spans="1:68" s="49" customFormat="1" ht="27.75" customHeight="1" x14ac:dyDescent="0.2">
      <c r="A670" s="22">
        <f t="shared" si="707"/>
        <v>478</v>
      </c>
      <c r="B670" s="50"/>
      <c r="C670" s="51"/>
      <c r="D670" s="52"/>
      <c r="E670" s="53"/>
      <c r="F670" s="54"/>
      <c r="G670" s="55"/>
      <c r="H670" s="56"/>
      <c r="I670" s="304"/>
      <c r="J670" s="57"/>
      <c r="K670" s="58"/>
      <c r="L670" s="59"/>
      <c r="M670" s="58"/>
      <c r="N670" s="59"/>
      <c r="O670" s="58"/>
      <c r="P670" s="59"/>
      <c r="Q670" s="60"/>
      <c r="R670" s="315"/>
      <c r="S670" s="57"/>
      <c r="T670" s="58"/>
      <c r="U670" s="58"/>
      <c r="V670" s="60"/>
      <c r="W670" s="326"/>
      <c r="X670" s="58"/>
      <c r="Y670" s="59"/>
      <c r="Z670" s="58"/>
      <c r="AA670" s="59"/>
      <c r="AB670" s="60"/>
      <c r="AC670" s="61"/>
      <c r="AD670" s="62"/>
      <c r="AE670" s="62"/>
      <c r="AF670" s="63"/>
      <c r="AG670" s="318"/>
      <c r="AH670" s="60"/>
      <c r="AI670" s="476"/>
      <c r="AJ670" s="476"/>
      <c r="AK670" s="477"/>
      <c r="AL670" s="102"/>
      <c r="AM670" s="124" t="str">
        <f t="shared" si="705"/>
        <v xml:space="preserve"> </v>
      </c>
      <c r="AN670" s="97" t="str">
        <f t="shared" si="706"/>
        <v xml:space="preserve"> </v>
      </c>
      <c r="AO670" s="125"/>
      <c r="AP670" s="125"/>
      <c r="AQ670" s="125"/>
      <c r="AR670" s="125"/>
      <c r="AS670" s="125"/>
      <c r="AT670" s="122" t="e">
        <f t="shared" si="708"/>
        <v>#N/A</v>
      </c>
      <c r="AU670" s="125" t="e">
        <f t="shared" si="709"/>
        <v>#N/A</v>
      </c>
      <c r="AV670" s="126" t="str">
        <f t="shared" ca="1" si="681"/>
        <v/>
      </c>
      <c r="AW670" s="122" t="e">
        <f t="shared" ca="1" si="682"/>
        <v>#N/A</v>
      </c>
      <c r="AX670" s="127" t="e">
        <f t="shared" ca="1" si="683"/>
        <v>#N/A</v>
      </c>
      <c r="AY670" s="100" t="e">
        <f t="shared" si="711"/>
        <v>#N/A</v>
      </c>
      <c r="AZ670" s="127" t="e">
        <f t="shared" si="710"/>
        <v>#N/A</v>
      </c>
      <c r="BA670" s="88"/>
      <c r="BB670" s="125"/>
      <c r="BC670" s="129"/>
      <c r="BD670" s="125"/>
      <c r="BE670" s="125"/>
      <c r="BF670" s="125"/>
      <c r="BG670" s="125"/>
      <c r="BH670" s="125"/>
      <c r="BI670" s="125"/>
      <c r="BJ670" s="125"/>
      <c r="BK670" s="125"/>
      <c r="BL670" s="90"/>
      <c r="BM670" s="90"/>
      <c r="BN670" s="90"/>
      <c r="BO670" s="90"/>
      <c r="BP670" s="90"/>
    </row>
    <row r="671" spans="1:68" s="49" customFormat="1" ht="27.75" customHeight="1" x14ac:dyDescent="0.2">
      <c r="A671" s="22">
        <f t="shared" si="707"/>
        <v>479</v>
      </c>
      <c r="B671" s="50"/>
      <c r="C671" s="51"/>
      <c r="D671" s="52"/>
      <c r="E671" s="53"/>
      <c r="F671" s="54"/>
      <c r="G671" s="55"/>
      <c r="H671" s="56"/>
      <c r="I671" s="304"/>
      <c r="J671" s="57"/>
      <c r="K671" s="58"/>
      <c r="L671" s="59"/>
      <c r="M671" s="58"/>
      <c r="N671" s="59"/>
      <c r="O671" s="58"/>
      <c r="P671" s="59"/>
      <c r="Q671" s="60"/>
      <c r="R671" s="315"/>
      <c r="S671" s="57"/>
      <c r="T671" s="58"/>
      <c r="U671" s="58"/>
      <c r="V671" s="60"/>
      <c r="W671" s="326"/>
      <c r="X671" s="58"/>
      <c r="Y671" s="59"/>
      <c r="Z671" s="58"/>
      <c r="AA671" s="59"/>
      <c r="AB671" s="60"/>
      <c r="AC671" s="61"/>
      <c r="AD671" s="62"/>
      <c r="AE671" s="62"/>
      <c r="AF671" s="63"/>
      <c r="AG671" s="318"/>
      <c r="AH671" s="60"/>
      <c r="AI671" s="476"/>
      <c r="AJ671" s="476"/>
      <c r="AK671" s="477"/>
      <c r="AL671" s="102"/>
      <c r="AM671" s="124" t="str">
        <f t="shared" si="705"/>
        <v xml:space="preserve"> </v>
      </c>
      <c r="AN671" s="97" t="str">
        <f t="shared" si="706"/>
        <v xml:space="preserve"> </v>
      </c>
      <c r="AO671" s="125"/>
      <c r="AP671" s="125"/>
      <c r="AQ671" s="125"/>
      <c r="AR671" s="125"/>
      <c r="AS671" s="125"/>
      <c r="AT671" s="122" t="e">
        <f t="shared" si="708"/>
        <v>#N/A</v>
      </c>
      <c r="AU671" s="125" t="e">
        <f t="shared" si="709"/>
        <v>#N/A</v>
      </c>
      <c r="AV671" s="126" t="str">
        <f t="shared" ca="1" si="681"/>
        <v/>
      </c>
      <c r="AW671" s="122" t="e">
        <f t="shared" ca="1" si="682"/>
        <v>#N/A</v>
      </c>
      <c r="AX671" s="127" t="e">
        <f t="shared" ca="1" si="683"/>
        <v>#N/A</v>
      </c>
      <c r="AY671" s="100" t="e">
        <f t="shared" si="711"/>
        <v>#N/A</v>
      </c>
      <c r="AZ671" s="127" t="e">
        <f t="shared" si="710"/>
        <v>#N/A</v>
      </c>
      <c r="BA671" s="125"/>
      <c r="BB671" s="125"/>
      <c r="BC671" s="129"/>
      <c r="BD671" s="125"/>
      <c r="BE671" s="125"/>
      <c r="BF671" s="125"/>
      <c r="BG671" s="125"/>
      <c r="BH671" s="125"/>
      <c r="BI671" s="125"/>
      <c r="BJ671" s="125"/>
      <c r="BK671" s="125"/>
      <c r="BL671" s="90"/>
      <c r="BM671" s="90"/>
      <c r="BN671" s="90"/>
      <c r="BO671" s="90"/>
      <c r="BP671" s="90"/>
    </row>
    <row r="672" spans="1:68" s="49" customFormat="1" ht="27.75" customHeight="1" thickBot="1" x14ac:dyDescent="0.25">
      <c r="A672" s="23">
        <f t="shared" si="707"/>
        <v>480</v>
      </c>
      <c r="B672" s="64"/>
      <c r="C672" s="65"/>
      <c r="D672" s="66"/>
      <c r="E672" s="67"/>
      <c r="F672" s="68"/>
      <c r="G672" s="69"/>
      <c r="H672" s="70"/>
      <c r="I672" s="305"/>
      <c r="J672" s="71"/>
      <c r="K672" s="72"/>
      <c r="L672" s="73"/>
      <c r="M672" s="72"/>
      <c r="N672" s="73"/>
      <c r="O672" s="72"/>
      <c r="P672" s="73"/>
      <c r="Q672" s="74"/>
      <c r="R672" s="316"/>
      <c r="S672" s="71"/>
      <c r="T672" s="72"/>
      <c r="U672" s="72"/>
      <c r="V672" s="74"/>
      <c r="W672" s="327"/>
      <c r="X672" s="72"/>
      <c r="Y672" s="73"/>
      <c r="Z672" s="72"/>
      <c r="AA672" s="73"/>
      <c r="AB672" s="74"/>
      <c r="AC672" s="75"/>
      <c r="AD672" s="76"/>
      <c r="AE672" s="76"/>
      <c r="AF672" s="77"/>
      <c r="AG672" s="319"/>
      <c r="AH672" s="74"/>
      <c r="AI672" s="480"/>
      <c r="AJ672" s="480"/>
      <c r="AK672" s="481"/>
      <c r="AL672" s="102"/>
      <c r="AM672" s="124" t="str">
        <f t="shared" si="705"/>
        <v xml:space="preserve"> </v>
      </c>
      <c r="AN672" s="97" t="str">
        <f t="shared" si="706"/>
        <v xml:space="preserve"> </v>
      </c>
      <c r="AO672" s="125"/>
      <c r="AP672" s="125"/>
      <c r="AQ672" s="125"/>
      <c r="AR672" s="125"/>
      <c r="AS672" s="125"/>
      <c r="AT672" s="122" t="e">
        <f t="shared" si="708"/>
        <v>#N/A</v>
      </c>
      <c r="AU672" s="125" t="e">
        <f t="shared" si="709"/>
        <v>#N/A</v>
      </c>
      <c r="AV672" s="126" t="str">
        <f t="shared" ca="1" si="681"/>
        <v/>
      </c>
      <c r="AW672" s="122" t="e">
        <f t="shared" ca="1" si="682"/>
        <v>#N/A</v>
      </c>
      <c r="AX672" s="127" t="e">
        <f t="shared" ca="1" si="683"/>
        <v>#N/A</v>
      </c>
      <c r="AY672" s="100" t="e">
        <f t="shared" si="711"/>
        <v>#N/A</v>
      </c>
      <c r="AZ672" s="127" t="e">
        <f t="shared" si="710"/>
        <v>#N/A</v>
      </c>
      <c r="BA672" s="125"/>
      <c r="BB672" s="125"/>
      <c r="BC672" s="129"/>
      <c r="BD672" s="125"/>
      <c r="BE672" s="125"/>
      <c r="BF672" s="125"/>
      <c r="BG672" s="125"/>
      <c r="BH672" s="125"/>
      <c r="BI672" s="125"/>
      <c r="BJ672" s="125"/>
      <c r="BK672" s="125"/>
      <c r="BL672" s="90"/>
      <c r="BM672" s="90"/>
      <c r="BN672" s="90"/>
      <c r="BO672" s="90"/>
      <c r="BP672" s="90"/>
    </row>
    <row r="673" spans="1:68" ht="4.5" customHeight="1" thickBot="1" x14ac:dyDescent="0.25">
      <c r="A673" s="89">
        <f>AK676</f>
        <v>48</v>
      </c>
      <c r="B673" s="271"/>
      <c r="C673" s="271"/>
      <c r="D673" s="271"/>
      <c r="E673" s="271"/>
      <c r="F673" s="271"/>
      <c r="G673" s="271"/>
      <c r="H673" s="271"/>
      <c r="I673" s="271"/>
      <c r="J673" s="309"/>
      <c r="K673" s="309"/>
      <c r="L673" s="309"/>
      <c r="M673" s="309"/>
      <c r="N673" s="309"/>
      <c r="O673" s="309"/>
      <c r="P673" s="309"/>
      <c r="Q673" s="309"/>
      <c r="R673" s="309"/>
      <c r="S673" s="324"/>
      <c r="T673" s="324"/>
      <c r="U673" s="324"/>
      <c r="V673" s="324"/>
      <c r="W673" s="324"/>
      <c r="X673" s="324"/>
      <c r="Y673" s="324"/>
      <c r="Z673" s="324"/>
      <c r="AA673" s="324"/>
      <c r="AB673" s="324"/>
      <c r="AC673" s="309"/>
      <c r="AD673" s="272"/>
      <c r="AE673" s="273"/>
      <c r="AF673" s="272"/>
      <c r="AG673" s="274"/>
      <c r="AH673" s="474"/>
      <c r="AI673" s="475"/>
      <c r="AJ673" s="475"/>
      <c r="AK673" s="475"/>
      <c r="AL673" s="33"/>
      <c r="AM673" s="33"/>
      <c r="AN673" s="33"/>
      <c r="AT673" s="122" t="e">
        <f t="shared" si="708"/>
        <v>#N/A</v>
      </c>
      <c r="AU673" s="125" t="e">
        <f t="shared" si="709"/>
        <v>#N/A</v>
      </c>
      <c r="AV673" s="126" t="str">
        <f t="shared" ca="1" si="681"/>
        <v/>
      </c>
      <c r="AW673" s="122" t="e">
        <f t="shared" ca="1" si="682"/>
        <v>#N/A</v>
      </c>
      <c r="AX673" s="127" t="e">
        <f t="shared" ca="1" si="683"/>
        <v>#N/A</v>
      </c>
      <c r="AY673" s="100" t="e">
        <f t="shared" si="711"/>
        <v>#N/A</v>
      </c>
      <c r="AZ673" s="127" t="e">
        <f t="shared" si="710"/>
        <v>#N/A</v>
      </c>
      <c r="BC673" s="129"/>
    </row>
    <row r="674" spans="1:68" ht="26.25" customHeight="1" x14ac:dyDescent="0.2">
      <c r="A674" s="180">
        <f>A660+1</f>
        <v>48</v>
      </c>
      <c r="B674" s="501"/>
      <c r="C674" s="501"/>
      <c r="D674" s="501"/>
      <c r="E674" s="502"/>
      <c r="F674" s="493" t="str">
        <f>F660</f>
        <v>TOTAL DE ESTA PÁGINA</v>
      </c>
      <c r="G674" s="494"/>
      <c r="H674" s="495"/>
      <c r="I674" s="348" t="str">
        <f t="shared" ref="I674:Q674" si="712">IF(SUM(I663:I673)=0," ",SUM(I663:I673))</f>
        <v xml:space="preserve"> </v>
      </c>
      <c r="J674" s="349" t="str">
        <f t="shared" si="712"/>
        <v xml:space="preserve"> </v>
      </c>
      <c r="K674" s="350" t="str">
        <f t="shared" si="712"/>
        <v xml:space="preserve"> </v>
      </c>
      <c r="L674" s="351" t="str">
        <f t="shared" si="712"/>
        <v xml:space="preserve"> </v>
      </c>
      <c r="M674" s="350" t="str">
        <f t="shared" si="712"/>
        <v xml:space="preserve"> </v>
      </c>
      <c r="N674" s="351" t="str">
        <f t="shared" si="712"/>
        <v xml:space="preserve"> </v>
      </c>
      <c r="O674" s="350" t="str">
        <f t="shared" si="712"/>
        <v xml:space="preserve"> </v>
      </c>
      <c r="P674" s="351" t="str">
        <f t="shared" si="712"/>
        <v xml:space="preserve"> </v>
      </c>
      <c r="Q674" s="352" t="str">
        <f t="shared" si="712"/>
        <v xml:space="preserve"> </v>
      </c>
      <c r="R674" s="353"/>
      <c r="S674" s="349" t="str">
        <f t="shared" ref="S674:AB674" si="713">IF(SUM(S663:S673)=0," ",SUM(S663:S673))</f>
        <v xml:space="preserve"> </v>
      </c>
      <c r="T674" s="350" t="str">
        <f t="shared" si="713"/>
        <v xml:space="preserve"> </v>
      </c>
      <c r="U674" s="350" t="str">
        <f t="shared" si="713"/>
        <v xml:space="preserve"> </v>
      </c>
      <c r="V674" s="350" t="str">
        <f t="shared" si="713"/>
        <v xml:space="preserve"> </v>
      </c>
      <c r="W674" s="351" t="str">
        <f t="shared" si="713"/>
        <v xml:space="preserve"> </v>
      </c>
      <c r="X674" s="350" t="str">
        <f t="shared" si="713"/>
        <v xml:space="preserve"> </v>
      </c>
      <c r="Y674" s="351" t="str">
        <f t="shared" si="713"/>
        <v xml:space="preserve"> </v>
      </c>
      <c r="Z674" s="350" t="str">
        <f t="shared" si="713"/>
        <v xml:space="preserve"> </v>
      </c>
      <c r="AA674" s="351" t="str">
        <f t="shared" si="713"/>
        <v xml:space="preserve"> </v>
      </c>
      <c r="AB674" s="352" t="str">
        <f t="shared" si="713"/>
        <v xml:space="preserve"> </v>
      </c>
      <c r="AC674" s="354" t="str">
        <f>IF(SUM(AC663:AC672)=0," ",SUM(AC663:AC672))</f>
        <v xml:space="preserve"> </v>
      </c>
      <c r="AD674" s="355" t="str">
        <f>IF(SUM(AD663:AD672)=0," ",SUM(AD663:AD672))</f>
        <v xml:space="preserve"> </v>
      </c>
      <c r="AE674" s="355" t="str">
        <f>IF(SUM(AE663:AE672)=0," ",SUM(AE663:AE672))</f>
        <v xml:space="preserve"> </v>
      </c>
      <c r="AF674" s="356" t="str">
        <f>IF(SUM(AF663:AF672)=0," ",SUM(AF663:AF672))</f>
        <v xml:space="preserve"> </v>
      </c>
      <c r="AG674" s="357" t="str">
        <f>IF(SUM(AG663:AG672)=0," ",SUM(AG663:AG672))</f>
        <v xml:space="preserve"> </v>
      </c>
      <c r="AH674" s="482" t="str">
        <f>AH660</f>
        <v>Certifico que todos los datos en esta
bitácora son fidedignos</v>
      </c>
      <c r="AI674" s="483"/>
      <c r="AJ674" s="483"/>
      <c r="AK674" s="484"/>
      <c r="AL674" s="131"/>
      <c r="AM674" s="131"/>
      <c r="AN674" s="131"/>
      <c r="AT674" s="122" t="e">
        <f t="shared" si="708"/>
        <v>#N/A</v>
      </c>
      <c r="AU674" s="125" t="e">
        <f t="shared" si="709"/>
        <v>#N/A</v>
      </c>
      <c r="AV674" s="126" t="str">
        <f t="shared" ca="1" si="681"/>
        <v/>
      </c>
      <c r="AW674" s="122" t="e">
        <f t="shared" ca="1" si="682"/>
        <v>#N/A</v>
      </c>
      <c r="AX674" s="127" t="e">
        <f t="shared" ca="1" si="683"/>
        <v>#N/A</v>
      </c>
      <c r="AY674" s="100" t="e">
        <f t="shared" si="711"/>
        <v>#N/A</v>
      </c>
      <c r="AZ674" s="127" t="e">
        <f t="shared" si="710"/>
        <v>#N/A</v>
      </c>
      <c r="BA674" s="88"/>
      <c r="BC674" s="129"/>
    </row>
    <row r="675" spans="1:68" ht="26.25" customHeight="1" x14ac:dyDescent="0.2">
      <c r="A675" s="499"/>
      <c r="B675" s="503"/>
      <c r="C675" s="503"/>
      <c r="D675" s="503"/>
      <c r="E675" s="504"/>
      <c r="F675" s="496" t="str">
        <f>F661</f>
        <v>TOTAL PÁGINA ANTERIOR</v>
      </c>
      <c r="G675" s="497"/>
      <c r="H675" s="498"/>
      <c r="I675" s="358">
        <f>I662</f>
        <v>6.25</v>
      </c>
      <c r="J675" s="359">
        <f t="shared" ref="J675:Q675" si="714">J662</f>
        <v>6.25</v>
      </c>
      <c r="K675" s="360" t="str">
        <f t="shared" si="714"/>
        <v xml:space="preserve"> </v>
      </c>
      <c r="L675" s="361" t="str">
        <f t="shared" si="714"/>
        <v xml:space="preserve"> </v>
      </c>
      <c r="M675" s="360" t="str">
        <f t="shared" si="714"/>
        <v xml:space="preserve"> </v>
      </c>
      <c r="N675" s="361" t="str">
        <f t="shared" si="714"/>
        <v xml:space="preserve"> </v>
      </c>
      <c r="O675" s="360" t="str">
        <f t="shared" si="714"/>
        <v xml:space="preserve"> </v>
      </c>
      <c r="P675" s="361" t="str">
        <f t="shared" si="714"/>
        <v xml:space="preserve"> </v>
      </c>
      <c r="Q675" s="362" t="str">
        <f t="shared" si="714"/>
        <v xml:space="preserve"> </v>
      </c>
      <c r="R675" s="363"/>
      <c r="S675" s="359" t="str">
        <f t="shared" ref="S675:AG675" si="715">S662</f>
        <v xml:space="preserve"> </v>
      </c>
      <c r="T675" s="360">
        <f t="shared" si="715"/>
        <v>8.75</v>
      </c>
      <c r="U675" s="360">
        <f t="shared" si="715"/>
        <v>10</v>
      </c>
      <c r="V675" s="360">
        <f t="shared" si="715"/>
        <v>2.5</v>
      </c>
      <c r="W675" s="361" t="str">
        <f t="shared" si="715"/>
        <v xml:space="preserve"> </v>
      </c>
      <c r="X675" s="360" t="str">
        <f t="shared" si="715"/>
        <v xml:space="preserve"> </v>
      </c>
      <c r="Y675" s="361">
        <f t="shared" si="715"/>
        <v>2.5</v>
      </c>
      <c r="Z675" s="360" t="str">
        <f t="shared" si="715"/>
        <v xml:space="preserve"> </v>
      </c>
      <c r="AA675" s="361">
        <f t="shared" si="715"/>
        <v>3.75</v>
      </c>
      <c r="AB675" s="362" t="str">
        <f t="shared" si="715"/>
        <v xml:space="preserve"> </v>
      </c>
      <c r="AC675" s="364">
        <f t="shared" si="715"/>
        <v>9</v>
      </c>
      <c r="AD675" s="365" t="str">
        <f t="shared" si="715"/>
        <v xml:space="preserve"> </v>
      </c>
      <c r="AE675" s="365">
        <f t="shared" si="715"/>
        <v>9</v>
      </c>
      <c r="AF675" s="366" t="str">
        <f t="shared" si="715"/>
        <v xml:space="preserve"> </v>
      </c>
      <c r="AG675" s="367">
        <f t="shared" si="715"/>
        <v>11</v>
      </c>
      <c r="AH675" s="487"/>
      <c r="AI675" s="488"/>
      <c r="AJ675" s="488"/>
      <c r="AK675" s="489"/>
      <c r="AL675" s="131"/>
      <c r="AM675" s="131"/>
      <c r="AN675" s="131"/>
      <c r="AT675" s="122" t="e">
        <f t="shared" ref="AT675:AT684" si="716">IF(ISBLANK($B943),NA(),$B943)</f>
        <v>#N/A</v>
      </c>
      <c r="AU675" s="125" t="e">
        <f t="shared" ref="AU675:AU684" si="717">IF(ISBLANK($I943),NA(),$I943)</f>
        <v>#N/A</v>
      </c>
      <c r="AV675" s="126" t="str">
        <f t="shared" ca="1" si="681"/>
        <v/>
      </c>
      <c r="AW675" s="122" t="e">
        <f t="shared" ca="1" si="682"/>
        <v>#N/A</v>
      </c>
      <c r="AX675" s="127" t="e">
        <f t="shared" ca="1" si="683"/>
        <v>#N/A</v>
      </c>
      <c r="AY675" s="100" t="e">
        <f>IF(S943=0,NA(),S943)</f>
        <v>#N/A</v>
      </c>
      <c r="AZ675" s="127" t="e">
        <f>IF(V943=0,NA(),V943)</f>
        <v>#N/A</v>
      </c>
      <c r="BA675" s="88"/>
      <c r="BC675" s="129"/>
    </row>
    <row r="676" spans="1:68" ht="26.25" customHeight="1" thickBot="1" x14ac:dyDescent="0.25">
      <c r="A676" s="500"/>
      <c r="B676" s="505" t="str">
        <f>B662</f>
        <v>Entidad que certifica Hrs. de vuelo
TIMBRE Y FIRMA</v>
      </c>
      <c r="C676" s="505"/>
      <c r="D676" s="505"/>
      <c r="E676" s="506"/>
      <c r="F676" s="490" t="str">
        <f>F662</f>
        <v>TOTAL A LA FECHA</v>
      </c>
      <c r="G676" s="491"/>
      <c r="H676" s="492"/>
      <c r="I676" s="31">
        <f t="shared" ref="I676:Q676" si="718">IF(SUM(I674:I675)=0," ",SUM(I674:I675))</f>
        <v>6.25</v>
      </c>
      <c r="J676" s="27">
        <f t="shared" si="718"/>
        <v>6.25</v>
      </c>
      <c r="K676" s="24" t="str">
        <f t="shared" si="718"/>
        <v xml:space="preserve"> </v>
      </c>
      <c r="L676" s="25" t="str">
        <f t="shared" si="718"/>
        <v xml:space="preserve"> </v>
      </c>
      <c r="M676" s="24" t="str">
        <f t="shared" si="718"/>
        <v xml:space="preserve"> </v>
      </c>
      <c r="N676" s="25" t="str">
        <f t="shared" si="718"/>
        <v xml:space="preserve"> </v>
      </c>
      <c r="O676" s="24" t="str">
        <f t="shared" si="718"/>
        <v xml:space="preserve"> </v>
      </c>
      <c r="P676" s="25" t="str">
        <f t="shared" si="718"/>
        <v xml:space="preserve"> </v>
      </c>
      <c r="Q676" s="26" t="str">
        <f t="shared" si="718"/>
        <v xml:space="preserve"> </v>
      </c>
      <c r="R676" s="321"/>
      <c r="S676" s="27" t="str">
        <f t="shared" ref="S676:AG676" si="719">IF(SUM(S674:S675)=0," ",SUM(S674:S675))</f>
        <v xml:space="preserve"> </v>
      </c>
      <c r="T676" s="24">
        <f t="shared" si="719"/>
        <v>8.75</v>
      </c>
      <c r="U676" s="24">
        <f t="shared" si="719"/>
        <v>10</v>
      </c>
      <c r="V676" s="24">
        <f t="shared" si="719"/>
        <v>2.5</v>
      </c>
      <c r="W676" s="25" t="str">
        <f t="shared" si="719"/>
        <v xml:space="preserve"> </v>
      </c>
      <c r="X676" s="24" t="str">
        <f t="shared" si="719"/>
        <v xml:space="preserve"> </v>
      </c>
      <c r="Y676" s="25">
        <f t="shared" si="719"/>
        <v>2.5</v>
      </c>
      <c r="Z676" s="24" t="str">
        <f t="shared" si="719"/>
        <v xml:space="preserve"> </v>
      </c>
      <c r="AA676" s="25">
        <f t="shared" si="719"/>
        <v>3.75</v>
      </c>
      <c r="AB676" s="26" t="str">
        <f t="shared" si="719"/>
        <v xml:space="preserve"> </v>
      </c>
      <c r="AC676" s="323">
        <f t="shared" si="719"/>
        <v>9</v>
      </c>
      <c r="AD676" s="28" t="str">
        <f t="shared" si="719"/>
        <v xml:space="preserve"> </v>
      </c>
      <c r="AE676" s="28">
        <f t="shared" si="719"/>
        <v>9</v>
      </c>
      <c r="AF676" s="30" t="str">
        <f t="shared" si="719"/>
        <v xml:space="preserve"> </v>
      </c>
      <c r="AG676" s="32">
        <f t="shared" si="719"/>
        <v>11</v>
      </c>
      <c r="AH676" s="485" t="str">
        <f>AH662</f>
        <v>_____________________________
FIRMA PILOTO</v>
      </c>
      <c r="AI676" s="486"/>
      <c r="AJ676" s="486"/>
      <c r="AK676" s="181">
        <f>A674</f>
        <v>48</v>
      </c>
      <c r="AL676" s="132"/>
      <c r="AM676" s="132"/>
      <c r="AN676" s="132"/>
      <c r="AT676" s="122" t="e">
        <f t="shared" si="716"/>
        <v>#N/A</v>
      </c>
      <c r="AU676" s="125" t="e">
        <f t="shared" si="717"/>
        <v>#N/A</v>
      </c>
      <c r="AV676" s="126" t="str">
        <f t="shared" ca="1" si="681"/>
        <v/>
      </c>
      <c r="AW676" s="122" t="e">
        <f t="shared" ca="1" si="682"/>
        <v>#N/A</v>
      </c>
      <c r="AX676" s="127" t="e">
        <f t="shared" ca="1" si="683"/>
        <v>#N/A</v>
      </c>
      <c r="AY676" s="100" t="e">
        <f t="shared" ref="AY676:AY684" si="720">IF(S944=0,NA(),S944)</f>
        <v>#N/A</v>
      </c>
      <c r="AZ676" s="127" t="e">
        <f t="shared" ref="AZ676:AZ684" si="721">IF(V944=0,NA(),V944)</f>
        <v>#N/A</v>
      </c>
      <c r="BA676" s="88"/>
      <c r="BC676" s="129"/>
    </row>
    <row r="677" spans="1:68" s="49" customFormat="1" ht="27.75" customHeight="1" x14ac:dyDescent="0.2">
      <c r="A677" s="29">
        <f>A672+1</f>
        <v>481</v>
      </c>
      <c r="B677" s="39"/>
      <c r="C677" s="40"/>
      <c r="D677" s="41"/>
      <c r="E677" s="42"/>
      <c r="F677" s="43"/>
      <c r="G677" s="44"/>
      <c r="H677" s="45"/>
      <c r="I677" s="310"/>
      <c r="J677" s="306"/>
      <c r="K677" s="307"/>
      <c r="L677" s="308"/>
      <c r="M677" s="307"/>
      <c r="N677" s="308"/>
      <c r="O677" s="307"/>
      <c r="P677" s="308"/>
      <c r="Q677" s="167"/>
      <c r="R677" s="314"/>
      <c r="S677" s="46"/>
      <c r="T677" s="47"/>
      <c r="U677" s="47"/>
      <c r="V677" s="48"/>
      <c r="W677" s="325"/>
      <c r="X677" s="307"/>
      <c r="Y677" s="308"/>
      <c r="Z677" s="307"/>
      <c r="AA677" s="308"/>
      <c r="AB677" s="167"/>
      <c r="AC677" s="311"/>
      <c r="AD677" s="312"/>
      <c r="AE677" s="312"/>
      <c r="AF677" s="313"/>
      <c r="AG677" s="317"/>
      <c r="AH677" s="167"/>
      <c r="AI677" s="478"/>
      <c r="AJ677" s="478"/>
      <c r="AK677" s="479"/>
      <c r="AL677" s="102"/>
      <c r="AM677" s="124" t="str">
        <f t="shared" ref="AM677:AM686" si="722">IF(B677=0," ",TEXT(B677,"MMM"))</f>
        <v xml:space="preserve"> </v>
      </c>
      <c r="AN677" s="97" t="str">
        <f t="shared" ref="AN677:AN686" si="723">IF(B677=0," ",YEAR(B677))</f>
        <v xml:space="preserve"> </v>
      </c>
      <c r="AO677" s="125"/>
      <c r="AP677" s="125"/>
      <c r="AQ677" s="125"/>
      <c r="AR677" s="125"/>
      <c r="AS677" s="125"/>
      <c r="AT677" s="122" t="e">
        <f t="shared" si="716"/>
        <v>#N/A</v>
      </c>
      <c r="AU677" s="125" t="e">
        <f t="shared" si="717"/>
        <v>#N/A</v>
      </c>
      <c r="AV677" s="126" t="str">
        <f t="shared" ca="1" si="681"/>
        <v/>
      </c>
      <c r="AW677" s="122" t="e">
        <f t="shared" ca="1" si="682"/>
        <v>#N/A</v>
      </c>
      <c r="AX677" s="127" t="e">
        <f t="shared" ca="1" si="683"/>
        <v>#N/A</v>
      </c>
      <c r="AY677" s="100" t="e">
        <f t="shared" si="720"/>
        <v>#N/A</v>
      </c>
      <c r="AZ677" s="127" t="e">
        <f t="shared" si="721"/>
        <v>#N/A</v>
      </c>
      <c r="BA677" s="88"/>
      <c r="BB677" s="125"/>
      <c r="BC677" s="128"/>
      <c r="BD677" s="125"/>
      <c r="BE677" s="125"/>
      <c r="BF677" s="125"/>
      <c r="BG677" s="125"/>
      <c r="BH677" s="125"/>
      <c r="BI677" s="125"/>
      <c r="BJ677" s="125"/>
      <c r="BK677" s="125"/>
      <c r="BL677" s="90"/>
      <c r="BM677" s="90"/>
      <c r="BN677" s="90"/>
      <c r="BO677" s="90"/>
      <c r="BP677" s="90"/>
    </row>
    <row r="678" spans="1:68" s="49" customFormat="1" ht="27.75" customHeight="1" x14ac:dyDescent="0.2">
      <c r="A678" s="22">
        <f>A677+1</f>
        <v>482</v>
      </c>
      <c r="B678" s="50"/>
      <c r="C678" s="51"/>
      <c r="D678" s="52"/>
      <c r="E678" s="53"/>
      <c r="F678" s="54"/>
      <c r="G678" s="55"/>
      <c r="H678" s="56"/>
      <c r="I678" s="304"/>
      <c r="J678" s="57"/>
      <c r="K678" s="58"/>
      <c r="L678" s="59"/>
      <c r="M678" s="58"/>
      <c r="N678" s="59"/>
      <c r="O678" s="58"/>
      <c r="P678" s="59"/>
      <c r="Q678" s="60"/>
      <c r="R678" s="315"/>
      <c r="S678" s="57"/>
      <c r="T678" s="58"/>
      <c r="U678" s="58"/>
      <c r="V678" s="60"/>
      <c r="W678" s="326"/>
      <c r="X678" s="58"/>
      <c r="Y678" s="59"/>
      <c r="Z678" s="58"/>
      <c r="AA678" s="59"/>
      <c r="AB678" s="60"/>
      <c r="AC678" s="61"/>
      <c r="AD678" s="62"/>
      <c r="AE678" s="62"/>
      <c r="AF678" s="63"/>
      <c r="AG678" s="318"/>
      <c r="AH678" s="60"/>
      <c r="AI678" s="476"/>
      <c r="AJ678" s="476"/>
      <c r="AK678" s="477"/>
      <c r="AL678" s="102"/>
      <c r="AM678" s="124" t="str">
        <f t="shared" si="722"/>
        <v xml:space="preserve"> </v>
      </c>
      <c r="AN678" s="97" t="str">
        <f t="shared" si="723"/>
        <v xml:space="preserve"> </v>
      </c>
      <c r="AO678" s="125"/>
      <c r="AP678" s="125"/>
      <c r="AQ678" s="125"/>
      <c r="AR678" s="125"/>
      <c r="AS678" s="125"/>
      <c r="AT678" s="122" t="e">
        <f t="shared" si="716"/>
        <v>#N/A</v>
      </c>
      <c r="AU678" s="125" t="e">
        <f t="shared" si="717"/>
        <v>#N/A</v>
      </c>
      <c r="AV678" s="126" t="str">
        <f t="shared" ca="1" si="681"/>
        <v/>
      </c>
      <c r="AW678" s="122" t="e">
        <f t="shared" ca="1" si="682"/>
        <v>#N/A</v>
      </c>
      <c r="AX678" s="127" t="e">
        <f t="shared" ca="1" si="683"/>
        <v>#N/A</v>
      </c>
      <c r="AY678" s="100" t="e">
        <f t="shared" si="720"/>
        <v>#N/A</v>
      </c>
      <c r="AZ678" s="127" t="e">
        <f t="shared" si="721"/>
        <v>#N/A</v>
      </c>
      <c r="BA678" s="88"/>
      <c r="BB678" s="125"/>
      <c r="BC678" s="129"/>
      <c r="BD678" s="125"/>
      <c r="BE678" s="125"/>
      <c r="BF678" s="125"/>
      <c r="BG678" s="125"/>
      <c r="BH678" s="125"/>
      <c r="BI678" s="125"/>
      <c r="BJ678" s="125"/>
      <c r="BK678" s="125"/>
      <c r="BL678" s="90"/>
      <c r="BM678" s="90"/>
      <c r="BN678" s="90"/>
      <c r="BO678" s="90"/>
      <c r="BP678" s="90"/>
    </row>
    <row r="679" spans="1:68" s="49" customFormat="1" ht="27.75" customHeight="1" x14ac:dyDescent="0.2">
      <c r="A679" s="22">
        <f t="shared" ref="A679:A686" si="724">A678+1</f>
        <v>483</v>
      </c>
      <c r="B679" s="50"/>
      <c r="C679" s="51"/>
      <c r="D679" s="52"/>
      <c r="E679" s="53"/>
      <c r="F679" s="54"/>
      <c r="G679" s="55"/>
      <c r="H679" s="56"/>
      <c r="I679" s="304"/>
      <c r="J679" s="57"/>
      <c r="K679" s="58"/>
      <c r="L679" s="59"/>
      <c r="M679" s="58"/>
      <c r="N679" s="59"/>
      <c r="O679" s="58"/>
      <c r="P679" s="59"/>
      <c r="Q679" s="60"/>
      <c r="R679" s="315"/>
      <c r="S679" s="57"/>
      <c r="T679" s="58"/>
      <c r="U679" s="58"/>
      <c r="V679" s="60"/>
      <c r="W679" s="326"/>
      <c r="X679" s="58"/>
      <c r="Y679" s="59"/>
      <c r="Z679" s="58"/>
      <c r="AA679" s="59"/>
      <c r="AB679" s="60"/>
      <c r="AC679" s="61"/>
      <c r="AD679" s="62"/>
      <c r="AE679" s="62"/>
      <c r="AF679" s="63"/>
      <c r="AG679" s="318"/>
      <c r="AH679" s="60"/>
      <c r="AI679" s="476"/>
      <c r="AJ679" s="476"/>
      <c r="AK679" s="477"/>
      <c r="AL679" s="102"/>
      <c r="AM679" s="124" t="str">
        <f t="shared" si="722"/>
        <v xml:space="preserve"> </v>
      </c>
      <c r="AN679" s="97" t="str">
        <f t="shared" si="723"/>
        <v xml:space="preserve"> </v>
      </c>
      <c r="AO679" s="125"/>
      <c r="AP679" s="125"/>
      <c r="AQ679" s="125"/>
      <c r="AR679" s="125"/>
      <c r="AS679" s="125"/>
      <c r="AT679" s="122" t="e">
        <f t="shared" si="716"/>
        <v>#N/A</v>
      </c>
      <c r="AU679" s="125" t="e">
        <f t="shared" si="717"/>
        <v>#N/A</v>
      </c>
      <c r="AV679" s="126" t="str">
        <f t="shared" ca="1" si="681"/>
        <v/>
      </c>
      <c r="AW679" s="122" t="e">
        <f t="shared" ca="1" si="682"/>
        <v>#N/A</v>
      </c>
      <c r="AX679" s="127" t="e">
        <f t="shared" ca="1" si="683"/>
        <v>#N/A</v>
      </c>
      <c r="AY679" s="100" t="e">
        <f t="shared" si="720"/>
        <v>#N/A</v>
      </c>
      <c r="AZ679" s="127" t="e">
        <f t="shared" si="721"/>
        <v>#N/A</v>
      </c>
      <c r="BA679" s="88"/>
      <c r="BB679" s="125"/>
      <c r="BC679" s="129"/>
      <c r="BD679" s="125"/>
      <c r="BE679" s="125"/>
      <c r="BF679" s="125"/>
      <c r="BG679" s="125"/>
      <c r="BH679" s="125"/>
      <c r="BI679" s="125"/>
      <c r="BJ679" s="125"/>
      <c r="BK679" s="125"/>
      <c r="BL679" s="90"/>
      <c r="BM679" s="90"/>
      <c r="BN679" s="90"/>
      <c r="BO679" s="90"/>
      <c r="BP679" s="90"/>
    </row>
    <row r="680" spans="1:68" s="49" customFormat="1" ht="27.75" customHeight="1" x14ac:dyDescent="0.2">
      <c r="A680" s="22">
        <f t="shared" si="724"/>
        <v>484</v>
      </c>
      <c r="B680" s="50"/>
      <c r="C680" s="51"/>
      <c r="D680" s="52"/>
      <c r="E680" s="53"/>
      <c r="F680" s="54"/>
      <c r="G680" s="55"/>
      <c r="H680" s="56"/>
      <c r="I680" s="304"/>
      <c r="J680" s="57"/>
      <c r="K680" s="58"/>
      <c r="L680" s="59"/>
      <c r="M680" s="58"/>
      <c r="N680" s="59"/>
      <c r="O680" s="58"/>
      <c r="P680" s="59"/>
      <c r="Q680" s="60"/>
      <c r="R680" s="315"/>
      <c r="S680" s="57"/>
      <c r="T680" s="58"/>
      <c r="U680" s="58"/>
      <c r="V680" s="60"/>
      <c r="W680" s="326"/>
      <c r="X680" s="58"/>
      <c r="Y680" s="59"/>
      <c r="Z680" s="58"/>
      <c r="AA680" s="59"/>
      <c r="AB680" s="60"/>
      <c r="AC680" s="61"/>
      <c r="AD680" s="62"/>
      <c r="AE680" s="62"/>
      <c r="AF680" s="63"/>
      <c r="AG680" s="318"/>
      <c r="AH680" s="60"/>
      <c r="AI680" s="476"/>
      <c r="AJ680" s="476"/>
      <c r="AK680" s="477"/>
      <c r="AL680" s="102"/>
      <c r="AM680" s="124" t="str">
        <f t="shared" si="722"/>
        <v xml:space="preserve"> </v>
      </c>
      <c r="AN680" s="97" t="str">
        <f t="shared" si="723"/>
        <v xml:space="preserve"> </v>
      </c>
      <c r="AO680" s="125"/>
      <c r="AP680" s="125"/>
      <c r="AQ680" s="125"/>
      <c r="AR680" s="125"/>
      <c r="AS680" s="125"/>
      <c r="AT680" s="122" t="e">
        <f t="shared" si="716"/>
        <v>#N/A</v>
      </c>
      <c r="AU680" s="125" t="e">
        <f t="shared" si="717"/>
        <v>#N/A</v>
      </c>
      <c r="AV680" s="126" t="str">
        <f t="shared" ca="1" si="681"/>
        <v/>
      </c>
      <c r="AW680" s="122" t="e">
        <f t="shared" ca="1" si="682"/>
        <v>#N/A</v>
      </c>
      <c r="AX680" s="127" t="e">
        <f t="shared" ca="1" si="683"/>
        <v>#N/A</v>
      </c>
      <c r="AY680" s="100" t="e">
        <f t="shared" si="720"/>
        <v>#N/A</v>
      </c>
      <c r="AZ680" s="127" t="e">
        <f t="shared" si="721"/>
        <v>#N/A</v>
      </c>
      <c r="BA680" s="88"/>
      <c r="BB680" s="125"/>
      <c r="BC680" s="129"/>
      <c r="BD680" s="125"/>
      <c r="BE680" s="125"/>
      <c r="BF680" s="125"/>
      <c r="BG680" s="125"/>
      <c r="BH680" s="125"/>
      <c r="BI680" s="125"/>
      <c r="BJ680" s="125"/>
      <c r="BK680" s="125"/>
      <c r="BL680" s="90"/>
      <c r="BM680" s="90"/>
      <c r="BN680" s="90"/>
      <c r="BO680" s="90"/>
      <c r="BP680" s="90"/>
    </row>
    <row r="681" spans="1:68" s="49" customFormat="1" ht="27.75" customHeight="1" x14ac:dyDescent="0.2">
      <c r="A681" s="22">
        <f t="shared" si="724"/>
        <v>485</v>
      </c>
      <c r="B681" s="50"/>
      <c r="C681" s="51"/>
      <c r="D681" s="52"/>
      <c r="E681" s="53"/>
      <c r="F681" s="54"/>
      <c r="G681" s="55"/>
      <c r="H681" s="56"/>
      <c r="I681" s="304"/>
      <c r="J681" s="57"/>
      <c r="K681" s="58"/>
      <c r="L681" s="59"/>
      <c r="M681" s="58"/>
      <c r="N681" s="59"/>
      <c r="O681" s="58"/>
      <c r="P681" s="59"/>
      <c r="Q681" s="60"/>
      <c r="R681" s="315"/>
      <c r="S681" s="57"/>
      <c r="T681" s="58"/>
      <c r="U681" s="58"/>
      <c r="V681" s="60"/>
      <c r="W681" s="326"/>
      <c r="X681" s="58"/>
      <c r="Y681" s="59"/>
      <c r="Z681" s="58"/>
      <c r="AA681" s="59"/>
      <c r="AB681" s="60"/>
      <c r="AC681" s="61"/>
      <c r="AD681" s="62"/>
      <c r="AE681" s="62"/>
      <c r="AF681" s="63"/>
      <c r="AG681" s="318"/>
      <c r="AH681" s="60"/>
      <c r="AI681" s="476"/>
      <c r="AJ681" s="476"/>
      <c r="AK681" s="477"/>
      <c r="AL681" s="102"/>
      <c r="AM681" s="124" t="str">
        <f t="shared" si="722"/>
        <v xml:space="preserve"> </v>
      </c>
      <c r="AN681" s="97" t="str">
        <f t="shared" si="723"/>
        <v xml:space="preserve"> </v>
      </c>
      <c r="AO681" s="125"/>
      <c r="AP681" s="125"/>
      <c r="AQ681" s="125"/>
      <c r="AR681" s="125"/>
      <c r="AS681" s="125"/>
      <c r="AT681" s="122" t="e">
        <f t="shared" si="716"/>
        <v>#N/A</v>
      </c>
      <c r="AU681" s="125" t="e">
        <f t="shared" si="717"/>
        <v>#N/A</v>
      </c>
      <c r="AV681" s="126" t="str">
        <f t="shared" ca="1" si="681"/>
        <v/>
      </c>
      <c r="AW681" s="122" t="e">
        <f t="shared" ca="1" si="682"/>
        <v>#N/A</v>
      </c>
      <c r="AX681" s="127" t="e">
        <f t="shared" ca="1" si="683"/>
        <v>#N/A</v>
      </c>
      <c r="AY681" s="100" t="e">
        <f t="shared" si="720"/>
        <v>#N/A</v>
      </c>
      <c r="AZ681" s="127" t="e">
        <f t="shared" si="721"/>
        <v>#N/A</v>
      </c>
      <c r="BA681" s="88"/>
      <c r="BB681" s="125"/>
      <c r="BC681" s="129"/>
      <c r="BD681" s="125"/>
      <c r="BE681" s="125"/>
      <c r="BF681" s="125"/>
      <c r="BG681" s="125"/>
      <c r="BH681" s="125"/>
      <c r="BI681" s="125"/>
      <c r="BJ681" s="125"/>
      <c r="BK681" s="125"/>
      <c r="BL681" s="90"/>
      <c r="BM681" s="90"/>
      <c r="BN681" s="90"/>
      <c r="BO681" s="90"/>
      <c r="BP681" s="90"/>
    </row>
    <row r="682" spans="1:68" s="49" customFormat="1" ht="27.75" customHeight="1" x14ac:dyDescent="0.2">
      <c r="A682" s="22">
        <f t="shared" si="724"/>
        <v>486</v>
      </c>
      <c r="B682" s="50"/>
      <c r="C682" s="51"/>
      <c r="D682" s="52"/>
      <c r="E682" s="53"/>
      <c r="F682" s="54"/>
      <c r="G682" s="55"/>
      <c r="H682" s="56"/>
      <c r="I682" s="304"/>
      <c r="J682" s="57"/>
      <c r="K682" s="58"/>
      <c r="L682" s="59"/>
      <c r="M682" s="58"/>
      <c r="N682" s="59"/>
      <c r="O682" s="58"/>
      <c r="P682" s="59"/>
      <c r="Q682" s="60"/>
      <c r="R682" s="315"/>
      <c r="S682" s="57"/>
      <c r="T682" s="58"/>
      <c r="U682" s="58"/>
      <c r="V682" s="60"/>
      <c r="W682" s="326"/>
      <c r="X682" s="58"/>
      <c r="Y682" s="59"/>
      <c r="Z682" s="58"/>
      <c r="AA682" s="59"/>
      <c r="AB682" s="60"/>
      <c r="AC682" s="61"/>
      <c r="AD682" s="62"/>
      <c r="AE682" s="62"/>
      <c r="AF682" s="63"/>
      <c r="AG682" s="318"/>
      <c r="AH682" s="60"/>
      <c r="AI682" s="476"/>
      <c r="AJ682" s="476"/>
      <c r="AK682" s="477"/>
      <c r="AL682" s="102"/>
      <c r="AM682" s="124" t="str">
        <f t="shared" si="722"/>
        <v xml:space="preserve"> </v>
      </c>
      <c r="AN682" s="97" t="str">
        <f t="shared" si="723"/>
        <v xml:space="preserve"> </v>
      </c>
      <c r="AO682" s="125"/>
      <c r="AP682" s="125"/>
      <c r="AQ682" s="125"/>
      <c r="AR682" s="125"/>
      <c r="AS682" s="125"/>
      <c r="AT682" s="122" t="e">
        <f t="shared" si="716"/>
        <v>#N/A</v>
      </c>
      <c r="AU682" s="125" t="e">
        <f t="shared" si="717"/>
        <v>#N/A</v>
      </c>
      <c r="AV682" s="126" t="str">
        <f t="shared" ca="1" si="681"/>
        <v/>
      </c>
      <c r="AW682" s="122" t="e">
        <f t="shared" ca="1" si="682"/>
        <v>#N/A</v>
      </c>
      <c r="AX682" s="127" t="e">
        <f t="shared" ca="1" si="683"/>
        <v>#N/A</v>
      </c>
      <c r="AY682" s="100" t="e">
        <f t="shared" si="720"/>
        <v>#N/A</v>
      </c>
      <c r="AZ682" s="127" t="e">
        <f t="shared" si="721"/>
        <v>#N/A</v>
      </c>
      <c r="BA682" s="88"/>
      <c r="BB682" s="125"/>
      <c r="BC682" s="129"/>
      <c r="BD682" s="125"/>
      <c r="BE682" s="125"/>
      <c r="BF682" s="125"/>
      <c r="BG682" s="125"/>
      <c r="BH682" s="125"/>
      <c r="BI682" s="125"/>
      <c r="BJ682" s="125"/>
      <c r="BK682" s="125"/>
      <c r="BL682" s="90"/>
      <c r="BM682" s="90"/>
      <c r="BN682" s="90"/>
      <c r="BO682" s="90"/>
      <c r="BP682" s="90"/>
    </row>
    <row r="683" spans="1:68" s="49" customFormat="1" ht="27.75" customHeight="1" x14ac:dyDescent="0.2">
      <c r="A683" s="22">
        <f>A682+1</f>
        <v>487</v>
      </c>
      <c r="B683" s="50"/>
      <c r="C683" s="51"/>
      <c r="D683" s="52"/>
      <c r="E683" s="53"/>
      <c r="F683" s="54"/>
      <c r="G683" s="55"/>
      <c r="H683" s="56"/>
      <c r="I683" s="304"/>
      <c r="J683" s="57"/>
      <c r="K683" s="58"/>
      <c r="L683" s="59"/>
      <c r="M683" s="58"/>
      <c r="N683" s="59"/>
      <c r="O683" s="58"/>
      <c r="P683" s="59"/>
      <c r="Q683" s="60"/>
      <c r="R683" s="315"/>
      <c r="S683" s="57"/>
      <c r="T683" s="58"/>
      <c r="U683" s="58"/>
      <c r="V683" s="60"/>
      <c r="W683" s="326"/>
      <c r="X683" s="58"/>
      <c r="Y683" s="59"/>
      <c r="Z683" s="58"/>
      <c r="AA683" s="59"/>
      <c r="AB683" s="60"/>
      <c r="AC683" s="61"/>
      <c r="AD683" s="62"/>
      <c r="AE683" s="62"/>
      <c r="AF683" s="63"/>
      <c r="AG683" s="318"/>
      <c r="AH683" s="60"/>
      <c r="AI683" s="476"/>
      <c r="AJ683" s="476"/>
      <c r="AK683" s="477"/>
      <c r="AL683" s="102"/>
      <c r="AM683" s="124" t="str">
        <f t="shared" si="722"/>
        <v xml:space="preserve"> </v>
      </c>
      <c r="AN683" s="97" t="str">
        <f t="shared" si="723"/>
        <v xml:space="preserve"> </v>
      </c>
      <c r="AO683" s="125"/>
      <c r="AP683" s="125"/>
      <c r="AQ683" s="125"/>
      <c r="AR683" s="125"/>
      <c r="AS683" s="125"/>
      <c r="AT683" s="122" t="e">
        <f t="shared" si="716"/>
        <v>#N/A</v>
      </c>
      <c r="AU683" s="125" t="e">
        <f t="shared" si="717"/>
        <v>#N/A</v>
      </c>
      <c r="AV683" s="126" t="str">
        <f t="shared" ca="1" si="681"/>
        <v/>
      </c>
      <c r="AW683" s="122" t="e">
        <f t="shared" ca="1" si="682"/>
        <v>#N/A</v>
      </c>
      <c r="AX683" s="127" t="e">
        <f t="shared" ca="1" si="683"/>
        <v>#N/A</v>
      </c>
      <c r="AY683" s="100" t="e">
        <f t="shared" si="720"/>
        <v>#N/A</v>
      </c>
      <c r="AZ683" s="127" t="e">
        <f t="shared" si="721"/>
        <v>#N/A</v>
      </c>
      <c r="BA683" s="88"/>
      <c r="BB683" s="125"/>
      <c r="BC683" s="129"/>
      <c r="BD683" s="125"/>
      <c r="BE683" s="125"/>
      <c r="BF683" s="125"/>
      <c r="BG683" s="125"/>
      <c r="BH683" s="125"/>
      <c r="BI683" s="125"/>
      <c r="BJ683" s="125"/>
      <c r="BK683" s="125"/>
      <c r="BL683" s="90"/>
      <c r="BM683" s="90"/>
      <c r="BN683" s="90"/>
      <c r="BO683" s="90"/>
      <c r="BP683" s="90"/>
    </row>
    <row r="684" spans="1:68" s="49" customFormat="1" ht="27.75" customHeight="1" x14ac:dyDescent="0.2">
      <c r="A684" s="22">
        <f t="shared" si="724"/>
        <v>488</v>
      </c>
      <c r="B684" s="50"/>
      <c r="C684" s="51"/>
      <c r="D684" s="52"/>
      <c r="E684" s="53"/>
      <c r="F684" s="54"/>
      <c r="G684" s="55"/>
      <c r="H684" s="56"/>
      <c r="I684" s="304"/>
      <c r="J684" s="57"/>
      <c r="K684" s="58"/>
      <c r="L684" s="59"/>
      <c r="M684" s="58"/>
      <c r="N684" s="59"/>
      <c r="O684" s="58"/>
      <c r="P684" s="59"/>
      <c r="Q684" s="60"/>
      <c r="R684" s="315"/>
      <c r="S684" s="57"/>
      <c r="T684" s="58"/>
      <c r="U684" s="58"/>
      <c r="V684" s="60"/>
      <c r="W684" s="326"/>
      <c r="X684" s="58"/>
      <c r="Y684" s="59"/>
      <c r="Z684" s="58"/>
      <c r="AA684" s="59"/>
      <c r="AB684" s="60"/>
      <c r="AC684" s="61"/>
      <c r="AD684" s="62"/>
      <c r="AE684" s="62"/>
      <c r="AF684" s="63"/>
      <c r="AG684" s="318"/>
      <c r="AH684" s="60"/>
      <c r="AI684" s="476"/>
      <c r="AJ684" s="476"/>
      <c r="AK684" s="477"/>
      <c r="AL684" s="102"/>
      <c r="AM684" s="124" t="str">
        <f t="shared" si="722"/>
        <v xml:space="preserve"> </v>
      </c>
      <c r="AN684" s="97" t="str">
        <f t="shared" si="723"/>
        <v xml:space="preserve"> </v>
      </c>
      <c r="AO684" s="125"/>
      <c r="AP684" s="125"/>
      <c r="AQ684" s="125"/>
      <c r="AR684" s="125"/>
      <c r="AS684" s="125"/>
      <c r="AT684" s="122" t="e">
        <f t="shared" si="716"/>
        <v>#N/A</v>
      </c>
      <c r="AU684" s="125" t="e">
        <f t="shared" si="717"/>
        <v>#N/A</v>
      </c>
      <c r="AV684" s="126" t="str">
        <f t="shared" ca="1" si="681"/>
        <v/>
      </c>
      <c r="AW684" s="122" t="e">
        <f t="shared" ca="1" si="682"/>
        <v>#N/A</v>
      </c>
      <c r="AX684" s="127" t="e">
        <f t="shared" ca="1" si="683"/>
        <v>#N/A</v>
      </c>
      <c r="AY684" s="100" t="e">
        <f t="shared" si="720"/>
        <v>#N/A</v>
      </c>
      <c r="AZ684" s="127" t="e">
        <f t="shared" si="721"/>
        <v>#N/A</v>
      </c>
      <c r="BA684" s="88"/>
      <c r="BB684" s="125"/>
      <c r="BC684" s="129"/>
      <c r="BD684" s="125"/>
      <c r="BE684" s="125"/>
      <c r="BF684" s="125"/>
      <c r="BG684" s="125"/>
      <c r="BH684" s="125"/>
      <c r="BI684" s="125"/>
      <c r="BJ684" s="125"/>
      <c r="BK684" s="125"/>
      <c r="BL684" s="90"/>
      <c r="BM684" s="90"/>
      <c r="BN684" s="90"/>
      <c r="BO684" s="90"/>
      <c r="BP684" s="90"/>
    </row>
    <row r="685" spans="1:68" s="49" customFormat="1" ht="27.75" customHeight="1" x14ac:dyDescent="0.2">
      <c r="A685" s="22">
        <f t="shared" si="724"/>
        <v>489</v>
      </c>
      <c r="B685" s="50"/>
      <c r="C685" s="51"/>
      <c r="D685" s="52"/>
      <c r="E685" s="53"/>
      <c r="F685" s="54"/>
      <c r="G685" s="55"/>
      <c r="H685" s="56"/>
      <c r="I685" s="304"/>
      <c r="J685" s="57"/>
      <c r="K685" s="58"/>
      <c r="L685" s="59"/>
      <c r="M685" s="58"/>
      <c r="N685" s="59"/>
      <c r="O685" s="58"/>
      <c r="P685" s="59"/>
      <c r="Q685" s="60"/>
      <c r="R685" s="315"/>
      <c r="S685" s="57"/>
      <c r="T685" s="58"/>
      <c r="U685" s="58"/>
      <c r="V685" s="60"/>
      <c r="W685" s="326"/>
      <c r="X685" s="58"/>
      <c r="Y685" s="59"/>
      <c r="Z685" s="58"/>
      <c r="AA685" s="59"/>
      <c r="AB685" s="60"/>
      <c r="AC685" s="61"/>
      <c r="AD685" s="62"/>
      <c r="AE685" s="62"/>
      <c r="AF685" s="63"/>
      <c r="AG685" s="318"/>
      <c r="AH685" s="60"/>
      <c r="AI685" s="476"/>
      <c r="AJ685" s="476"/>
      <c r="AK685" s="477"/>
      <c r="AL685" s="102"/>
      <c r="AM685" s="124" t="str">
        <f t="shared" si="722"/>
        <v xml:space="preserve"> </v>
      </c>
      <c r="AN685" s="97" t="str">
        <f t="shared" si="723"/>
        <v xml:space="preserve"> </v>
      </c>
      <c r="AO685" s="125"/>
      <c r="AP685" s="125"/>
      <c r="AQ685" s="125"/>
      <c r="AR685" s="125"/>
      <c r="AS685" s="125"/>
      <c r="AT685" s="122" t="e">
        <f t="shared" ref="AT685:AT694" si="725">IF(ISBLANK($B957),NA(),$B957)</f>
        <v>#N/A</v>
      </c>
      <c r="AU685" s="125" t="e">
        <f t="shared" ref="AU685:AU694" si="726">IF(ISBLANK($I957),NA(),$I957)</f>
        <v>#N/A</v>
      </c>
      <c r="AV685" s="126" t="str">
        <f t="shared" ca="1" si="681"/>
        <v/>
      </c>
      <c r="AW685" s="122" t="e">
        <f t="shared" ca="1" si="682"/>
        <v>#N/A</v>
      </c>
      <c r="AX685" s="127" t="e">
        <f t="shared" ca="1" si="683"/>
        <v>#N/A</v>
      </c>
      <c r="AY685" s="100" t="e">
        <f>IF(S957=0,NA(),S957)</f>
        <v>#N/A</v>
      </c>
      <c r="AZ685" s="127" t="e">
        <f>IF(V957=0,NA(),V957)</f>
        <v>#N/A</v>
      </c>
      <c r="BA685" s="88"/>
      <c r="BB685" s="125"/>
      <c r="BC685" s="129"/>
      <c r="BD685" s="125"/>
      <c r="BE685" s="125"/>
      <c r="BF685" s="125"/>
      <c r="BG685" s="125"/>
      <c r="BH685" s="125"/>
      <c r="BI685" s="125"/>
      <c r="BJ685" s="125"/>
      <c r="BK685" s="125"/>
      <c r="BL685" s="90"/>
      <c r="BM685" s="90"/>
      <c r="BN685" s="90"/>
      <c r="BO685" s="90"/>
      <c r="BP685" s="90"/>
    </row>
    <row r="686" spans="1:68" s="49" customFormat="1" ht="27.75" customHeight="1" thickBot="1" x14ac:dyDescent="0.25">
      <c r="A686" s="23">
        <f t="shared" si="724"/>
        <v>490</v>
      </c>
      <c r="B686" s="64"/>
      <c r="C686" s="65"/>
      <c r="D686" s="66"/>
      <c r="E686" s="67"/>
      <c r="F686" s="68"/>
      <c r="G686" s="69"/>
      <c r="H686" s="70"/>
      <c r="I686" s="305"/>
      <c r="J686" s="71"/>
      <c r="K686" s="72"/>
      <c r="L686" s="73"/>
      <c r="M686" s="72"/>
      <c r="N686" s="73"/>
      <c r="O686" s="72"/>
      <c r="P686" s="73"/>
      <c r="Q686" s="74"/>
      <c r="R686" s="316"/>
      <c r="S686" s="71"/>
      <c r="T686" s="72"/>
      <c r="U686" s="72"/>
      <c r="V686" s="74"/>
      <c r="W686" s="327"/>
      <c r="X686" s="72"/>
      <c r="Y686" s="73"/>
      <c r="Z686" s="72"/>
      <c r="AA686" s="73"/>
      <c r="AB686" s="74"/>
      <c r="AC686" s="75"/>
      <c r="AD686" s="76"/>
      <c r="AE686" s="76"/>
      <c r="AF686" s="77"/>
      <c r="AG686" s="319"/>
      <c r="AH686" s="74"/>
      <c r="AI686" s="480"/>
      <c r="AJ686" s="480"/>
      <c r="AK686" s="481"/>
      <c r="AL686" s="102"/>
      <c r="AM686" s="124" t="str">
        <f t="shared" si="722"/>
        <v xml:space="preserve"> </v>
      </c>
      <c r="AN686" s="97" t="str">
        <f t="shared" si="723"/>
        <v xml:space="preserve"> </v>
      </c>
      <c r="AO686" s="125"/>
      <c r="AP686" s="125"/>
      <c r="AQ686" s="125"/>
      <c r="AR686" s="125"/>
      <c r="AS686" s="125"/>
      <c r="AT686" s="122" t="e">
        <f t="shared" si="725"/>
        <v>#N/A</v>
      </c>
      <c r="AU686" s="125" t="e">
        <f t="shared" si="726"/>
        <v>#N/A</v>
      </c>
      <c r="AV686" s="126" t="str">
        <f t="shared" ca="1" si="681"/>
        <v/>
      </c>
      <c r="AW686" s="122" t="e">
        <f t="shared" ca="1" si="682"/>
        <v>#N/A</v>
      </c>
      <c r="AX686" s="127" t="e">
        <f t="shared" ca="1" si="683"/>
        <v>#N/A</v>
      </c>
      <c r="AY686" s="100" t="e">
        <f t="shared" ref="AY686:AY694" si="727">IF(S958=0,NA(),S958)</f>
        <v>#N/A</v>
      </c>
      <c r="AZ686" s="127" t="e">
        <f t="shared" ref="AZ686:AZ694" si="728">IF(V958=0,NA(),V958)</f>
        <v>#N/A</v>
      </c>
      <c r="BA686" s="88"/>
      <c r="BB686" s="125"/>
      <c r="BC686" s="129"/>
      <c r="BD686" s="125"/>
      <c r="BE686" s="125"/>
      <c r="BF686" s="125"/>
      <c r="BG686" s="125"/>
      <c r="BH686" s="125"/>
      <c r="BI686" s="125"/>
      <c r="BJ686" s="125"/>
      <c r="BK686" s="125"/>
      <c r="BL686" s="90"/>
      <c r="BM686" s="90"/>
      <c r="BN686" s="90"/>
      <c r="BO686" s="90"/>
      <c r="BP686" s="90"/>
    </row>
    <row r="687" spans="1:68" ht="4.5" customHeight="1" thickBot="1" x14ac:dyDescent="0.25">
      <c r="A687" s="89">
        <f>AK690</f>
        <v>49</v>
      </c>
      <c r="B687" s="271"/>
      <c r="C687" s="271"/>
      <c r="D687" s="271"/>
      <c r="E687" s="271"/>
      <c r="F687" s="271"/>
      <c r="G687" s="271"/>
      <c r="H687" s="271"/>
      <c r="I687" s="271"/>
      <c r="J687" s="309"/>
      <c r="K687" s="309"/>
      <c r="L687" s="309"/>
      <c r="M687" s="309"/>
      <c r="N687" s="309"/>
      <c r="O687" s="309"/>
      <c r="P687" s="309"/>
      <c r="Q687" s="309"/>
      <c r="R687" s="309"/>
      <c r="S687" s="324"/>
      <c r="T687" s="324"/>
      <c r="U687" s="324"/>
      <c r="V687" s="324"/>
      <c r="W687" s="324"/>
      <c r="X687" s="324"/>
      <c r="Y687" s="324"/>
      <c r="Z687" s="324"/>
      <c r="AA687" s="324"/>
      <c r="AB687" s="324"/>
      <c r="AC687" s="309"/>
      <c r="AD687" s="272"/>
      <c r="AE687" s="273"/>
      <c r="AF687" s="272"/>
      <c r="AG687" s="274"/>
      <c r="AH687" s="474"/>
      <c r="AI687" s="475"/>
      <c r="AJ687" s="475"/>
      <c r="AK687" s="475"/>
      <c r="AL687" s="33"/>
      <c r="AM687" s="33"/>
      <c r="AN687" s="33"/>
      <c r="AT687" s="122" t="e">
        <f t="shared" si="725"/>
        <v>#N/A</v>
      </c>
      <c r="AU687" s="125" t="e">
        <f t="shared" si="726"/>
        <v>#N/A</v>
      </c>
      <c r="AV687" s="126" t="str">
        <f t="shared" ca="1" si="681"/>
        <v/>
      </c>
      <c r="AW687" s="122" t="e">
        <f t="shared" ca="1" si="682"/>
        <v>#N/A</v>
      </c>
      <c r="AX687" s="127" t="e">
        <f t="shared" ca="1" si="683"/>
        <v>#N/A</v>
      </c>
      <c r="AY687" s="100" t="e">
        <f t="shared" si="727"/>
        <v>#N/A</v>
      </c>
      <c r="AZ687" s="127" t="e">
        <f t="shared" si="728"/>
        <v>#N/A</v>
      </c>
      <c r="BA687" s="88"/>
      <c r="BC687" s="129"/>
    </row>
    <row r="688" spans="1:68" ht="26.25" customHeight="1" x14ac:dyDescent="0.2">
      <c r="A688" s="180">
        <f>A674+1</f>
        <v>49</v>
      </c>
      <c r="B688" s="501"/>
      <c r="C688" s="501"/>
      <c r="D688" s="501"/>
      <c r="E688" s="502"/>
      <c r="F688" s="493" t="str">
        <f>F674</f>
        <v>TOTAL DE ESTA PÁGINA</v>
      </c>
      <c r="G688" s="494"/>
      <c r="H688" s="495"/>
      <c r="I688" s="348" t="str">
        <f t="shared" ref="I688:Q688" si="729">IF(SUM(I677:I687)=0," ",SUM(I677:I687))</f>
        <v xml:space="preserve"> </v>
      </c>
      <c r="J688" s="349" t="str">
        <f t="shared" si="729"/>
        <v xml:space="preserve"> </v>
      </c>
      <c r="K688" s="350" t="str">
        <f t="shared" si="729"/>
        <v xml:space="preserve"> </v>
      </c>
      <c r="L688" s="351" t="str">
        <f t="shared" si="729"/>
        <v xml:space="preserve"> </v>
      </c>
      <c r="M688" s="350" t="str">
        <f t="shared" si="729"/>
        <v xml:space="preserve"> </v>
      </c>
      <c r="N688" s="351" t="str">
        <f t="shared" si="729"/>
        <v xml:space="preserve"> </v>
      </c>
      <c r="O688" s="350" t="str">
        <f t="shared" si="729"/>
        <v xml:space="preserve"> </v>
      </c>
      <c r="P688" s="351" t="str">
        <f t="shared" si="729"/>
        <v xml:space="preserve"> </v>
      </c>
      <c r="Q688" s="352" t="str">
        <f t="shared" si="729"/>
        <v xml:space="preserve"> </v>
      </c>
      <c r="R688" s="353"/>
      <c r="S688" s="349" t="str">
        <f t="shared" ref="S688:AB688" si="730">IF(SUM(S677:S687)=0," ",SUM(S677:S687))</f>
        <v xml:space="preserve"> </v>
      </c>
      <c r="T688" s="350" t="str">
        <f t="shared" si="730"/>
        <v xml:space="preserve"> </v>
      </c>
      <c r="U688" s="350" t="str">
        <f t="shared" si="730"/>
        <v xml:space="preserve"> </v>
      </c>
      <c r="V688" s="350" t="str">
        <f t="shared" si="730"/>
        <v xml:space="preserve"> </v>
      </c>
      <c r="W688" s="351" t="str">
        <f t="shared" si="730"/>
        <v xml:space="preserve"> </v>
      </c>
      <c r="X688" s="350" t="str">
        <f t="shared" si="730"/>
        <v xml:space="preserve"> </v>
      </c>
      <c r="Y688" s="351" t="str">
        <f t="shared" si="730"/>
        <v xml:space="preserve"> </v>
      </c>
      <c r="Z688" s="350" t="str">
        <f t="shared" si="730"/>
        <v xml:space="preserve"> </v>
      </c>
      <c r="AA688" s="351" t="str">
        <f t="shared" si="730"/>
        <v xml:space="preserve"> </v>
      </c>
      <c r="AB688" s="352" t="str">
        <f t="shared" si="730"/>
        <v xml:space="preserve"> </v>
      </c>
      <c r="AC688" s="354" t="str">
        <f>IF(SUM(AC677:AC686)=0," ",SUM(AC677:AC686))</f>
        <v xml:space="preserve"> </v>
      </c>
      <c r="AD688" s="355" t="str">
        <f>IF(SUM(AD677:AD686)=0," ",SUM(AD677:AD686))</f>
        <v xml:space="preserve"> </v>
      </c>
      <c r="AE688" s="355" t="str">
        <f>IF(SUM(AE677:AE686)=0," ",SUM(AE677:AE686))</f>
        <v xml:space="preserve"> </v>
      </c>
      <c r="AF688" s="356" t="str">
        <f>IF(SUM(AF677:AF686)=0," ",SUM(AF677:AF686))</f>
        <v xml:space="preserve"> </v>
      </c>
      <c r="AG688" s="357" t="str">
        <f>IF(SUM(AG677:AG686)=0," ",SUM(AG677:AG686))</f>
        <v xml:space="preserve"> </v>
      </c>
      <c r="AH688" s="482" t="str">
        <f>AH674</f>
        <v>Certifico que todos los datos en esta
bitácora son fidedignos</v>
      </c>
      <c r="AI688" s="483"/>
      <c r="AJ688" s="483"/>
      <c r="AK688" s="484"/>
      <c r="AL688" s="131"/>
      <c r="AM688" s="131"/>
      <c r="AN688" s="131"/>
      <c r="AT688" s="122" t="e">
        <f t="shared" si="725"/>
        <v>#N/A</v>
      </c>
      <c r="AU688" s="125" t="e">
        <f t="shared" si="726"/>
        <v>#N/A</v>
      </c>
      <c r="AV688" s="126" t="str">
        <f t="shared" ca="1" si="681"/>
        <v/>
      </c>
      <c r="AW688" s="122" t="e">
        <f t="shared" ca="1" si="682"/>
        <v>#N/A</v>
      </c>
      <c r="AX688" s="127" t="e">
        <f t="shared" ca="1" si="683"/>
        <v>#N/A</v>
      </c>
      <c r="AY688" s="100" t="e">
        <f t="shared" si="727"/>
        <v>#N/A</v>
      </c>
      <c r="AZ688" s="127" t="e">
        <f t="shared" si="728"/>
        <v>#N/A</v>
      </c>
      <c r="BA688" s="88"/>
      <c r="BC688" s="129"/>
    </row>
    <row r="689" spans="1:68" ht="26.25" customHeight="1" x14ac:dyDescent="0.2">
      <c r="A689" s="499"/>
      <c r="B689" s="503"/>
      <c r="C689" s="503"/>
      <c r="D689" s="503"/>
      <c r="E689" s="504"/>
      <c r="F689" s="496" t="str">
        <f>F675</f>
        <v>TOTAL PÁGINA ANTERIOR</v>
      </c>
      <c r="G689" s="497"/>
      <c r="H689" s="498"/>
      <c r="I689" s="358">
        <f>I676</f>
        <v>6.25</v>
      </c>
      <c r="J689" s="359">
        <f t="shared" ref="J689:Q689" si="731">J676</f>
        <v>6.25</v>
      </c>
      <c r="K689" s="360" t="str">
        <f t="shared" si="731"/>
        <v xml:space="preserve"> </v>
      </c>
      <c r="L689" s="361" t="str">
        <f t="shared" si="731"/>
        <v xml:space="preserve"> </v>
      </c>
      <c r="M689" s="360" t="str">
        <f t="shared" si="731"/>
        <v xml:space="preserve"> </v>
      </c>
      <c r="N689" s="361" t="str">
        <f t="shared" si="731"/>
        <v xml:space="preserve"> </v>
      </c>
      <c r="O689" s="360" t="str">
        <f t="shared" si="731"/>
        <v xml:space="preserve"> </v>
      </c>
      <c r="P689" s="361" t="str">
        <f t="shared" si="731"/>
        <v xml:space="preserve"> </v>
      </c>
      <c r="Q689" s="362" t="str">
        <f t="shared" si="731"/>
        <v xml:space="preserve"> </v>
      </c>
      <c r="R689" s="363"/>
      <c r="S689" s="359" t="str">
        <f t="shared" ref="S689:AG689" si="732">S676</f>
        <v xml:space="preserve"> </v>
      </c>
      <c r="T689" s="360">
        <f t="shared" si="732"/>
        <v>8.75</v>
      </c>
      <c r="U689" s="360">
        <f t="shared" si="732"/>
        <v>10</v>
      </c>
      <c r="V689" s="360">
        <f t="shared" si="732"/>
        <v>2.5</v>
      </c>
      <c r="W689" s="361" t="str">
        <f t="shared" si="732"/>
        <v xml:space="preserve"> </v>
      </c>
      <c r="X689" s="360" t="str">
        <f t="shared" si="732"/>
        <v xml:space="preserve"> </v>
      </c>
      <c r="Y689" s="361">
        <f t="shared" si="732"/>
        <v>2.5</v>
      </c>
      <c r="Z689" s="360" t="str">
        <f t="shared" si="732"/>
        <v xml:space="preserve"> </v>
      </c>
      <c r="AA689" s="361">
        <f t="shared" si="732"/>
        <v>3.75</v>
      </c>
      <c r="AB689" s="362" t="str">
        <f t="shared" si="732"/>
        <v xml:space="preserve"> </v>
      </c>
      <c r="AC689" s="364">
        <f t="shared" si="732"/>
        <v>9</v>
      </c>
      <c r="AD689" s="365" t="str">
        <f t="shared" si="732"/>
        <v xml:space="preserve"> </v>
      </c>
      <c r="AE689" s="365">
        <f t="shared" si="732"/>
        <v>9</v>
      </c>
      <c r="AF689" s="366" t="str">
        <f t="shared" si="732"/>
        <v xml:space="preserve"> </v>
      </c>
      <c r="AG689" s="367">
        <f t="shared" si="732"/>
        <v>11</v>
      </c>
      <c r="AH689" s="487"/>
      <c r="AI689" s="488"/>
      <c r="AJ689" s="488"/>
      <c r="AK689" s="489"/>
      <c r="AL689" s="131"/>
      <c r="AM689" s="131"/>
      <c r="AN689" s="131"/>
      <c r="AT689" s="122" t="e">
        <f t="shared" si="725"/>
        <v>#N/A</v>
      </c>
      <c r="AU689" s="125" t="e">
        <f t="shared" si="726"/>
        <v>#N/A</v>
      </c>
      <c r="AV689" s="126" t="str">
        <f t="shared" ca="1" si="681"/>
        <v/>
      </c>
      <c r="AW689" s="122" t="e">
        <f t="shared" ca="1" si="682"/>
        <v>#N/A</v>
      </c>
      <c r="AX689" s="127" t="e">
        <f t="shared" ca="1" si="683"/>
        <v>#N/A</v>
      </c>
      <c r="AY689" s="100" t="e">
        <f t="shared" si="727"/>
        <v>#N/A</v>
      </c>
      <c r="AZ689" s="127" t="e">
        <f t="shared" si="728"/>
        <v>#N/A</v>
      </c>
      <c r="BA689" s="88"/>
      <c r="BC689" s="129"/>
    </row>
    <row r="690" spans="1:68" ht="26.25" customHeight="1" thickBot="1" x14ac:dyDescent="0.25">
      <c r="A690" s="500"/>
      <c r="B690" s="505" t="str">
        <f>B676</f>
        <v>Entidad que certifica Hrs. de vuelo
TIMBRE Y FIRMA</v>
      </c>
      <c r="C690" s="505"/>
      <c r="D690" s="505"/>
      <c r="E690" s="506"/>
      <c r="F690" s="490" t="str">
        <f>F676</f>
        <v>TOTAL A LA FECHA</v>
      </c>
      <c r="G690" s="491"/>
      <c r="H690" s="492"/>
      <c r="I690" s="31">
        <f t="shared" ref="I690:Q690" si="733">IF(SUM(I688:I689)=0," ",SUM(I688:I689))</f>
        <v>6.25</v>
      </c>
      <c r="J690" s="27">
        <f t="shared" si="733"/>
        <v>6.25</v>
      </c>
      <c r="K690" s="24" t="str">
        <f t="shared" si="733"/>
        <v xml:space="preserve"> </v>
      </c>
      <c r="L690" s="25" t="str">
        <f t="shared" si="733"/>
        <v xml:space="preserve"> </v>
      </c>
      <c r="M690" s="24" t="str">
        <f t="shared" si="733"/>
        <v xml:space="preserve"> </v>
      </c>
      <c r="N690" s="25" t="str">
        <f t="shared" si="733"/>
        <v xml:space="preserve"> </v>
      </c>
      <c r="O690" s="24" t="str">
        <f t="shared" si="733"/>
        <v xml:space="preserve"> </v>
      </c>
      <c r="P690" s="25" t="str">
        <f t="shared" si="733"/>
        <v xml:space="preserve"> </v>
      </c>
      <c r="Q690" s="26" t="str">
        <f t="shared" si="733"/>
        <v xml:space="preserve"> </v>
      </c>
      <c r="R690" s="321"/>
      <c r="S690" s="27" t="str">
        <f t="shared" ref="S690:AG690" si="734">IF(SUM(S688:S689)=0," ",SUM(S688:S689))</f>
        <v xml:space="preserve"> </v>
      </c>
      <c r="T690" s="24">
        <f t="shared" si="734"/>
        <v>8.75</v>
      </c>
      <c r="U690" s="24">
        <f t="shared" si="734"/>
        <v>10</v>
      </c>
      <c r="V690" s="24">
        <f t="shared" si="734"/>
        <v>2.5</v>
      </c>
      <c r="W690" s="25" t="str">
        <f t="shared" si="734"/>
        <v xml:space="preserve"> </v>
      </c>
      <c r="X690" s="24" t="str">
        <f t="shared" si="734"/>
        <v xml:space="preserve"> </v>
      </c>
      <c r="Y690" s="25">
        <f t="shared" si="734"/>
        <v>2.5</v>
      </c>
      <c r="Z690" s="24" t="str">
        <f t="shared" si="734"/>
        <v xml:space="preserve"> </v>
      </c>
      <c r="AA690" s="25">
        <f t="shared" si="734"/>
        <v>3.75</v>
      </c>
      <c r="AB690" s="26" t="str">
        <f t="shared" si="734"/>
        <v xml:space="preserve"> </v>
      </c>
      <c r="AC690" s="323">
        <f t="shared" si="734"/>
        <v>9</v>
      </c>
      <c r="AD690" s="28" t="str">
        <f t="shared" si="734"/>
        <v xml:space="preserve"> </v>
      </c>
      <c r="AE690" s="28">
        <f t="shared" si="734"/>
        <v>9</v>
      </c>
      <c r="AF690" s="30" t="str">
        <f t="shared" si="734"/>
        <v xml:space="preserve"> </v>
      </c>
      <c r="AG690" s="32">
        <f t="shared" si="734"/>
        <v>11</v>
      </c>
      <c r="AH690" s="485" t="str">
        <f>AH676</f>
        <v>_____________________________
FIRMA PILOTO</v>
      </c>
      <c r="AI690" s="486"/>
      <c r="AJ690" s="486"/>
      <c r="AK690" s="181">
        <f>A688</f>
        <v>49</v>
      </c>
      <c r="AL690" s="132"/>
      <c r="AM690" s="132"/>
      <c r="AN690" s="132"/>
      <c r="AT690" s="122" t="e">
        <f t="shared" si="725"/>
        <v>#N/A</v>
      </c>
      <c r="AU690" s="125" t="e">
        <f t="shared" si="726"/>
        <v>#N/A</v>
      </c>
      <c r="AV690" s="126" t="str">
        <f t="shared" ca="1" si="681"/>
        <v/>
      </c>
      <c r="AW690" s="122" t="e">
        <f t="shared" ca="1" si="682"/>
        <v>#N/A</v>
      </c>
      <c r="AX690" s="127" t="e">
        <f t="shared" ca="1" si="683"/>
        <v>#N/A</v>
      </c>
      <c r="AY690" s="100" t="e">
        <f t="shared" si="727"/>
        <v>#N/A</v>
      </c>
      <c r="AZ690" s="127" t="e">
        <f t="shared" si="728"/>
        <v>#N/A</v>
      </c>
      <c r="BA690" s="88"/>
      <c r="BC690" s="129"/>
    </row>
    <row r="691" spans="1:68" s="49" customFormat="1" ht="27.75" customHeight="1" x14ac:dyDescent="0.2">
      <c r="A691" s="29">
        <f>A686+1</f>
        <v>491</v>
      </c>
      <c r="B691" s="39"/>
      <c r="C691" s="40"/>
      <c r="D691" s="41"/>
      <c r="E691" s="42"/>
      <c r="F691" s="43"/>
      <c r="G691" s="44"/>
      <c r="H691" s="45"/>
      <c r="I691" s="310"/>
      <c r="J691" s="306"/>
      <c r="K691" s="307"/>
      <c r="L691" s="308"/>
      <c r="M691" s="307"/>
      <c r="N691" s="308"/>
      <c r="O691" s="307"/>
      <c r="P691" s="308"/>
      <c r="Q691" s="167"/>
      <c r="R691" s="314"/>
      <c r="S691" s="46"/>
      <c r="T691" s="47"/>
      <c r="U691" s="47"/>
      <c r="V691" s="48"/>
      <c r="W691" s="325"/>
      <c r="X691" s="307"/>
      <c r="Y691" s="308"/>
      <c r="Z691" s="307"/>
      <c r="AA691" s="308"/>
      <c r="AB691" s="167"/>
      <c r="AC691" s="311"/>
      <c r="AD691" s="312"/>
      <c r="AE691" s="312"/>
      <c r="AF691" s="313"/>
      <c r="AG691" s="317"/>
      <c r="AH691" s="167"/>
      <c r="AI691" s="478"/>
      <c r="AJ691" s="478"/>
      <c r="AK691" s="479"/>
      <c r="AL691" s="102"/>
      <c r="AM691" s="124" t="str">
        <f t="shared" ref="AM691:AM700" si="735">IF(B691=0," ",TEXT(B691,"MMM"))</f>
        <v xml:space="preserve"> </v>
      </c>
      <c r="AN691" s="97" t="str">
        <f t="shared" ref="AN691:AN700" si="736">IF(B691=0," ",YEAR(B691))</f>
        <v xml:space="preserve"> </v>
      </c>
      <c r="AO691" s="125"/>
      <c r="AP691" s="125"/>
      <c r="AQ691" s="125"/>
      <c r="AR691" s="125"/>
      <c r="AS691" s="125"/>
      <c r="AT691" s="122" t="e">
        <f t="shared" si="725"/>
        <v>#N/A</v>
      </c>
      <c r="AU691" s="125" t="e">
        <f t="shared" si="726"/>
        <v>#N/A</v>
      </c>
      <c r="AV691" s="126" t="str">
        <f t="shared" ca="1" si="681"/>
        <v/>
      </c>
      <c r="AW691" s="122" t="e">
        <f t="shared" ca="1" si="682"/>
        <v>#N/A</v>
      </c>
      <c r="AX691" s="127" t="e">
        <f t="shared" ca="1" si="683"/>
        <v>#N/A</v>
      </c>
      <c r="AY691" s="100" t="e">
        <f t="shared" si="727"/>
        <v>#N/A</v>
      </c>
      <c r="AZ691" s="127" t="e">
        <f t="shared" si="728"/>
        <v>#N/A</v>
      </c>
      <c r="BA691" s="88"/>
      <c r="BB691" s="125"/>
      <c r="BC691" s="129"/>
      <c r="BD691" s="125"/>
      <c r="BE691" s="125"/>
      <c r="BF691" s="125"/>
      <c r="BG691" s="125"/>
      <c r="BH691" s="125"/>
      <c r="BI691" s="125"/>
      <c r="BJ691" s="125"/>
      <c r="BK691" s="125"/>
      <c r="BL691" s="90"/>
      <c r="BM691" s="90"/>
      <c r="BN691" s="90"/>
      <c r="BO691" s="90"/>
      <c r="BP691" s="90"/>
    </row>
    <row r="692" spans="1:68" s="49" customFormat="1" ht="27.75" customHeight="1" x14ac:dyDescent="0.2">
      <c r="A692" s="22">
        <f>A691+1</f>
        <v>492</v>
      </c>
      <c r="B692" s="50"/>
      <c r="C692" s="51"/>
      <c r="D692" s="52"/>
      <c r="E692" s="53"/>
      <c r="F692" s="54"/>
      <c r="G692" s="55"/>
      <c r="H692" s="56"/>
      <c r="I692" s="304"/>
      <c r="J692" s="57"/>
      <c r="K692" s="58"/>
      <c r="L692" s="59"/>
      <c r="M692" s="58"/>
      <c r="N692" s="59"/>
      <c r="O692" s="58"/>
      <c r="P692" s="59"/>
      <c r="Q692" s="60"/>
      <c r="R692" s="315"/>
      <c r="S692" s="57"/>
      <c r="T692" s="58"/>
      <c r="U692" s="58"/>
      <c r="V692" s="60"/>
      <c r="W692" s="326"/>
      <c r="X692" s="58"/>
      <c r="Y692" s="59"/>
      <c r="Z692" s="58"/>
      <c r="AA692" s="59"/>
      <c r="AB692" s="60"/>
      <c r="AC692" s="61"/>
      <c r="AD692" s="62"/>
      <c r="AE692" s="62"/>
      <c r="AF692" s="63"/>
      <c r="AG692" s="318"/>
      <c r="AH692" s="60"/>
      <c r="AI692" s="476"/>
      <c r="AJ692" s="476"/>
      <c r="AK692" s="477"/>
      <c r="AL692" s="102"/>
      <c r="AM692" s="124" t="str">
        <f t="shared" si="735"/>
        <v xml:space="preserve"> </v>
      </c>
      <c r="AN692" s="97" t="str">
        <f t="shared" si="736"/>
        <v xml:space="preserve"> </v>
      </c>
      <c r="AO692" s="125"/>
      <c r="AP692" s="125"/>
      <c r="AQ692" s="125"/>
      <c r="AR692" s="125"/>
      <c r="AS692" s="125"/>
      <c r="AT692" s="122" t="e">
        <f t="shared" si="725"/>
        <v>#N/A</v>
      </c>
      <c r="AU692" s="125" t="e">
        <f t="shared" si="726"/>
        <v>#N/A</v>
      </c>
      <c r="AV692" s="126" t="str">
        <f t="shared" ca="1" si="681"/>
        <v/>
      </c>
      <c r="AW692" s="122" t="e">
        <f t="shared" ca="1" si="682"/>
        <v>#N/A</v>
      </c>
      <c r="AX692" s="127" t="e">
        <f t="shared" ca="1" si="683"/>
        <v>#N/A</v>
      </c>
      <c r="AY692" s="100" t="e">
        <f t="shared" si="727"/>
        <v>#N/A</v>
      </c>
      <c r="AZ692" s="127" t="e">
        <f t="shared" si="728"/>
        <v>#N/A</v>
      </c>
      <c r="BA692" s="88"/>
      <c r="BB692" s="125"/>
      <c r="BC692" s="129"/>
      <c r="BD692" s="125"/>
      <c r="BE692" s="125"/>
      <c r="BF692" s="125"/>
      <c r="BG692" s="125"/>
      <c r="BH692" s="125"/>
      <c r="BI692" s="125"/>
      <c r="BJ692" s="125"/>
      <c r="BK692" s="125"/>
      <c r="BL692" s="90"/>
      <c r="BM692" s="90"/>
      <c r="BN692" s="90"/>
      <c r="BO692" s="90"/>
      <c r="BP692" s="90"/>
    </row>
    <row r="693" spans="1:68" s="49" customFormat="1" ht="27.75" customHeight="1" x14ac:dyDescent="0.2">
      <c r="A693" s="22">
        <f t="shared" ref="A693:A700" si="737">A692+1</f>
        <v>493</v>
      </c>
      <c r="B693" s="50"/>
      <c r="C693" s="51"/>
      <c r="D693" s="52"/>
      <c r="E693" s="53"/>
      <c r="F693" s="54"/>
      <c r="G693" s="55"/>
      <c r="H693" s="56"/>
      <c r="I693" s="304"/>
      <c r="J693" s="57"/>
      <c r="K693" s="58"/>
      <c r="L693" s="59"/>
      <c r="M693" s="58"/>
      <c r="N693" s="59"/>
      <c r="O693" s="58"/>
      <c r="P693" s="59"/>
      <c r="Q693" s="60"/>
      <c r="R693" s="315"/>
      <c r="S693" s="57"/>
      <c r="T693" s="58"/>
      <c r="U693" s="58"/>
      <c r="V693" s="60"/>
      <c r="W693" s="326"/>
      <c r="X693" s="58"/>
      <c r="Y693" s="59"/>
      <c r="Z693" s="58"/>
      <c r="AA693" s="59"/>
      <c r="AB693" s="60"/>
      <c r="AC693" s="61"/>
      <c r="AD693" s="62"/>
      <c r="AE693" s="62"/>
      <c r="AF693" s="63"/>
      <c r="AG693" s="318"/>
      <c r="AH693" s="60"/>
      <c r="AI693" s="476"/>
      <c r="AJ693" s="476"/>
      <c r="AK693" s="477"/>
      <c r="AL693" s="102"/>
      <c r="AM693" s="124" t="str">
        <f t="shared" si="735"/>
        <v xml:space="preserve"> </v>
      </c>
      <c r="AN693" s="97" t="str">
        <f t="shared" si="736"/>
        <v xml:space="preserve"> </v>
      </c>
      <c r="AO693" s="125"/>
      <c r="AP693" s="125"/>
      <c r="AQ693" s="125"/>
      <c r="AR693" s="125"/>
      <c r="AS693" s="125"/>
      <c r="AT693" s="122" t="e">
        <f t="shared" si="725"/>
        <v>#N/A</v>
      </c>
      <c r="AU693" s="125" t="e">
        <f t="shared" si="726"/>
        <v>#N/A</v>
      </c>
      <c r="AV693" s="126" t="str">
        <f t="shared" ca="1" si="681"/>
        <v/>
      </c>
      <c r="AW693" s="122" t="e">
        <f t="shared" ca="1" si="682"/>
        <v>#N/A</v>
      </c>
      <c r="AX693" s="127" t="e">
        <f t="shared" ca="1" si="683"/>
        <v>#N/A</v>
      </c>
      <c r="AY693" s="100" t="e">
        <f t="shared" si="727"/>
        <v>#N/A</v>
      </c>
      <c r="AZ693" s="127" t="e">
        <f t="shared" si="728"/>
        <v>#N/A</v>
      </c>
      <c r="BA693" s="88"/>
      <c r="BB693" s="125"/>
      <c r="BC693" s="129"/>
      <c r="BD693" s="125"/>
      <c r="BE693" s="125"/>
      <c r="BF693" s="125"/>
      <c r="BG693" s="125"/>
      <c r="BH693" s="125"/>
      <c r="BI693" s="125"/>
      <c r="BJ693" s="125"/>
      <c r="BK693" s="125"/>
      <c r="BL693" s="90"/>
      <c r="BM693" s="90"/>
      <c r="BN693" s="90"/>
      <c r="BO693" s="90"/>
      <c r="BP693" s="90"/>
    </row>
    <row r="694" spans="1:68" s="49" customFormat="1" ht="27.75" customHeight="1" x14ac:dyDescent="0.2">
      <c r="A694" s="22">
        <f t="shared" si="737"/>
        <v>494</v>
      </c>
      <c r="B694" s="50"/>
      <c r="C694" s="51"/>
      <c r="D694" s="52"/>
      <c r="E694" s="53"/>
      <c r="F694" s="54"/>
      <c r="G694" s="55"/>
      <c r="H694" s="56"/>
      <c r="I694" s="304"/>
      <c r="J694" s="57"/>
      <c r="K694" s="58"/>
      <c r="L694" s="59"/>
      <c r="M694" s="58"/>
      <c r="N694" s="59"/>
      <c r="O694" s="58"/>
      <c r="P694" s="59"/>
      <c r="Q694" s="60"/>
      <c r="R694" s="315"/>
      <c r="S694" s="57"/>
      <c r="T694" s="58"/>
      <c r="U694" s="58"/>
      <c r="V694" s="60"/>
      <c r="W694" s="326"/>
      <c r="X694" s="58"/>
      <c r="Y694" s="59"/>
      <c r="Z694" s="58"/>
      <c r="AA694" s="59"/>
      <c r="AB694" s="60"/>
      <c r="AC694" s="61"/>
      <c r="AD694" s="62"/>
      <c r="AE694" s="62"/>
      <c r="AF694" s="63"/>
      <c r="AG694" s="318"/>
      <c r="AH694" s="60"/>
      <c r="AI694" s="476"/>
      <c r="AJ694" s="476"/>
      <c r="AK694" s="477"/>
      <c r="AL694" s="102"/>
      <c r="AM694" s="124" t="str">
        <f t="shared" si="735"/>
        <v xml:space="preserve"> </v>
      </c>
      <c r="AN694" s="97" t="str">
        <f t="shared" si="736"/>
        <v xml:space="preserve"> </v>
      </c>
      <c r="AO694" s="125"/>
      <c r="AP694" s="125"/>
      <c r="AQ694" s="125"/>
      <c r="AR694" s="125"/>
      <c r="AS694" s="125"/>
      <c r="AT694" s="122" t="e">
        <f t="shared" si="725"/>
        <v>#N/A</v>
      </c>
      <c r="AU694" s="125" t="e">
        <f t="shared" si="726"/>
        <v>#N/A</v>
      </c>
      <c r="AV694" s="126" t="str">
        <f t="shared" ca="1" si="681"/>
        <v/>
      </c>
      <c r="AW694" s="122" t="e">
        <f t="shared" ca="1" si="682"/>
        <v>#N/A</v>
      </c>
      <c r="AX694" s="127" t="e">
        <f t="shared" ca="1" si="683"/>
        <v>#N/A</v>
      </c>
      <c r="AY694" s="100" t="e">
        <f t="shared" si="727"/>
        <v>#N/A</v>
      </c>
      <c r="AZ694" s="127" t="e">
        <f t="shared" si="728"/>
        <v>#N/A</v>
      </c>
      <c r="BA694" s="88"/>
      <c r="BB694" s="125"/>
      <c r="BC694" s="129"/>
      <c r="BD694" s="125"/>
      <c r="BE694" s="125"/>
      <c r="BF694" s="125"/>
      <c r="BG694" s="125"/>
      <c r="BH694" s="125"/>
      <c r="BI694" s="125"/>
      <c r="BJ694" s="125"/>
      <c r="BK694" s="125"/>
      <c r="BL694" s="90"/>
      <c r="BM694" s="90"/>
      <c r="BN694" s="90"/>
      <c r="BO694" s="90"/>
      <c r="BP694" s="90"/>
    </row>
    <row r="695" spans="1:68" s="49" customFormat="1" ht="27.75" customHeight="1" x14ac:dyDescent="0.2">
      <c r="A695" s="22">
        <f t="shared" si="737"/>
        <v>495</v>
      </c>
      <c r="B695" s="50"/>
      <c r="C695" s="51"/>
      <c r="D695" s="52"/>
      <c r="E695" s="53"/>
      <c r="F695" s="54"/>
      <c r="G695" s="55"/>
      <c r="H695" s="56"/>
      <c r="I695" s="304"/>
      <c r="J695" s="57"/>
      <c r="K695" s="58"/>
      <c r="L695" s="59"/>
      <c r="M695" s="58"/>
      <c r="N695" s="59"/>
      <c r="O695" s="58"/>
      <c r="P695" s="59"/>
      <c r="Q695" s="60"/>
      <c r="R695" s="315"/>
      <c r="S695" s="57"/>
      <c r="T695" s="58"/>
      <c r="U695" s="58"/>
      <c r="V695" s="60"/>
      <c r="W695" s="326"/>
      <c r="X695" s="58"/>
      <c r="Y695" s="59"/>
      <c r="Z695" s="58"/>
      <c r="AA695" s="59"/>
      <c r="AB695" s="60"/>
      <c r="AC695" s="61"/>
      <c r="AD695" s="62"/>
      <c r="AE695" s="62"/>
      <c r="AF695" s="63"/>
      <c r="AG695" s="318"/>
      <c r="AH695" s="60"/>
      <c r="AI695" s="476"/>
      <c r="AJ695" s="476"/>
      <c r="AK695" s="477"/>
      <c r="AL695" s="102"/>
      <c r="AM695" s="124" t="str">
        <f t="shared" si="735"/>
        <v xml:space="preserve"> </v>
      </c>
      <c r="AN695" s="97" t="str">
        <f t="shared" si="736"/>
        <v xml:space="preserve"> </v>
      </c>
      <c r="AO695" s="125"/>
      <c r="AP695" s="125"/>
      <c r="AQ695" s="125"/>
      <c r="AR695" s="125"/>
      <c r="AS695" s="125"/>
      <c r="AT695" s="122" t="e">
        <f t="shared" ref="AT695:AT704" si="738">IF(ISBLANK($B971),NA(),$B971)</f>
        <v>#N/A</v>
      </c>
      <c r="AU695" s="125" t="e">
        <f t="shared" ref="AU695:AU704" si="739">IF(ISBLANK($I971),NA(),$I971)</f>
        <v>#N/A</v>
      </c>
      <c r="AV695" s="126" t="str">
        <f t="shared" ca="1" si="681"/>
        <v/>
      </c>
      <c r="AW695" s="122" t="e">
        <f t="shared" ca="1" si="682"/>
        <v>#N/A</v>
      </c>
      <c r="AX695" s="127" t="e">
        <f t="shared" ca="1" si="683"/>
        <v>#N/A</v>
      </c>
      <c r="AY695" s="100" t="e">
        <f>IF(S971=0,NA(),S971)</f>
        <v>#N/A</v>
      </c>
      <c r="AZ695" s="127" t="e">
        <f>IF(V971=0,NA(),V971)</f>
        <v>#N/A</v>
      </c>
      <c r="BA695" s="88"/>
      <c r="BB695" s="125"/>
      <c r="BC695" s="129"/>
      <c r="BD695" s="125"/>
      <c r="BE695" s="125"/>
      <c r="BF695" s="125"/>
      <c r="BG695" s="125"/>
      <c r="BH695" s="125"/>
      <c r="BI695" s="125"/>
      <c r="BJ695" s="125"/>
      <c r="BK695" s="125"/>
      <c r="BL695" s="90"/>
      <c r="BM695" s="90"/>
      <c r="BN695" s="90"/>
      <c r="BO695" s="90"/>
      <c r="BP695" s="90"/>
    </row>
    <row r="696" spans="1:68" s="49" customFormat="1" ht="27.75" customHeight="1" x14ac:dyDescent="0.2">
      <c r="A696" s="22">
        <f t="shared" si="737"/>
        <v>496</v>
      </c>
      <c r="B696" s="50"/>
      <c r="C696" s="51"/>
      <c r="D696" s="52"/>
      <c r="E696" s="53"/>
      <c r="F696" s="54"/>
      <c r="G696" s="55"/>
      <c r="H696" s="56"/>
      <c r="I696" s="304"/>
      <c r="J696" s="57"/>
      <c r="K696" s="58"/>
      <c r="L696" s="59"/>
      <c r="M696" s="58"/>
      <c r="N696" s="59"/>
      <c r="O696" s="58"/>
      <c r="P696" s="59"/>
      <c r="Q696" s="60"/>
      <c r="R696" s="315"/>
      <c r="S696" s="57"/>
      <c r="T696" s="58"/>
      <c r="U696" s="58"/>
      <c r="V696" s="60"/>
      <c r="W696" s="326"/>
      <c r="X696" s="58"/>
      <c r="Y696" s="59"/>
      <c r="Z696" s="58"/>
      <c r="AA696" s="59"/>
      <c r="AB696" s="60"/>
      <c r="AC696" s="61"/>
      <c r="AD696" s="62"/>
      <c r="AE696" s="62"/>
      <c r="AF696" s="63"/>
      <c r="AG696" s="318"/>
      <c r="AH696" s="60"/>
      <c r="AI696" s="476"/>
      <c r="AJ696" s="476"/>
      <c r="AK696" s="477"/>
      <c r="AL696" s="102"/>
      <c r="AM696" s="124" t="str">
        <f t="shared" si="735"/>
        <v xml:space="preserve"> </v>
      </c>
      <c r="AN696" s="97" t="str">
        <f t="shared" si="736"/>
        <v xml:space="preserve"> </v>
      </c>
      <c r="AO696" s="125"/>
      <c r="AP696" s="125"/>
      <c r="AQ696" s="125"/>
      <c r="AR696" s="125"/>
      <c r="AS696" s="125"/>
      <c r="AT696" s="122" t="e">
        <f t="shared" si="738"/>
        <v>#N/A</v>
      </c>
      <c r="AU696" s="125" t="e">
        <f t="shared" si="739"/>
        <v>#N/A</v>
      </c>
      <c r="AV696" s="126" t="str">
        <f t="shared" ca="1" si="681"/>
        <v/>
      </c>
      <c r="AW696" s="122" t="e">
        <f t="shared" ca="1" si="682"/>
        <v>#N/A</v>
      </c>
      <c r="AX696" s="127" t="e">
        <f t="shared" ca="1" si="683"/>
        <v>#N/A</v>
      </c>
      <c r="AY696" s="100" t="e">
        <f t="shared" ref="AY696:AY704" si="740">IF(S972=0,NA(),S972)</f>
        <v>#N/A</v>
      </c>
      <c r="AZ696" s="127" t="e">
        <f t="shared" ref="AZ696:AZ704" si="741">IF(V972=0,NA(),V972)</f>
        <v>#N/A</v>
      </c>
      <c r="BA696" s="88"/>
      <c r="BB696" s="125"/>
      <c r="BC696" s="129"/>
      <c r="BD696" s="125"/>
      <c r="BE696" s="125"/>
      <c r="BF696" s="125"/>
      <c r="BG696" s="125"/>
      <c r="BH696" s="125"/>
      <c r="BI696" s="125"/>
      <c r="BJ696" s="125"/>
      <c r="BK696" s="125"/>
      <c r="BL696" s="90"/>
      <c r="BM696" s="90"/>
      <c r="BN696" s="90"/>
      <c r="BO696" s="90"/>
      <c r="BP696" s="90"/>
    </row>
    <row r="697" spans="1:68" s="49" customFormat="1" ht="27.75" customHeight="1" x14ac:dyDescent="0.2">
      <c r="A697" s="22">
        <f>A696+1</f>
        <v>497</v>
      </c>
      <c r="B697" s="50"/>
      <c r="C697" s="51"/>
      <c r="D697" s="52"/>
      <c r="E697" s="53"/>
      <c r="F697" s="54"/>
      <c r="G697" s="55"/>
      <c r="H697" s="56"/>
      <c r="I697" s="304"/>
      <c r="J697" s="57"/>
      <c r="K697" s="58"/>
      <c r="L697" s="59"/>
      <c r="M697" s="58"/>
      <c r="N697" s="59"/>
      <c r="O697" s="58"/>
      <c r="P697" s="59"/>
      <c r="Q697" s="60"/>
      <c r="R697" s="315"/>
      <c r="S697" s="57"/>
      <c r="T697" s="58"/>
      <c r="U697" s="58"/>
      <c r="V697" s="60"/>
      <c r="W697" s="326"/>
      <c r="X697" s="58"/>
      <c r="Y697" s="59"/>
      <c r="Z697" s="58"/>
      <c r="AA697" s="59"/>
      <c r="AB697" s="60"/>
      <c r="AC697" s="61"/>
      <c r="AD697" s="62"/>
      <c r="AE697" s="62"/>
      <c r="AF697" s="63"/>
      <c r="AG697" s="318"/>
      <c r="AH697" s="60"/>
      <c r="AI697" s="476"/>
      <c r="AJ697" s="476"/>
      <c r="AK697" s="477"/>
      <c r="AL697" s="102"/>
      <c r="AM697" s="124" t="str">
        <f t="shared" si="735"/>
        <v xml:space="preserve"> </v>
      </c>
      <c r="AN697" s="97" t="str">
        <f t="shared" si="736"/>
        <v xml:space="preserve"> </v>
      </c>
      <c r="AO697" s="125"/>
      <c r="AP697" s="125"/>
      <c r="AQ697" s="125"/>
      <c r="AR697" s="125"/>
      <c r="AS697" s="125"/>
      <c r="AT697" s="122" t="e">
        <f t="shared" si="738"/>
        <v>#N/A</v>
      </c>
      <c r="AU697" s="125" t="e">
        <f t="shared" si="739"/>
        <v>#N/A</v>
      </c>
      <c r="AV697" s="126" t="str">
        <f t="shared" ca="1" si="681"/>
        <v/>
      </c>
      <c r="AW697" s="122" t="e">
        <f t="shared" ca="1" si="682"/>
        <v>#N/A</v>
      </c>
      <c r="AX697" s="127" t="e">
        <f t="shared" ca="1" si="683"/>
        <v>#N/A</v>
      </c>
      <c r="AY697" s="100" t="e">
        <f t="shared" si="740"/>
        <v>#N/A</v>
      </c>
      <c r="AZ697" s="127" t="e">
        <f t="shared" si="741"/>
        <v>#N/A</v>
      </c>
      <c r="BA697" s="88"/>
      <c r="BB697" s="125"/>
      <c r="BC697" s="129"/>
      <c r="BD697" s="125"/>
      <c r="BE697" s="125"/>
      <c r="BF697" s="125"/>
      <c r="BG697" s="125"/>
      <c r="BH697" s="125"/>
      <c r="BI697" s="125"/>
      <c r="BJ697" s="125"/>
      <c r="BK697" s="125"/>
      <c r="BL697" s="90"/>
      <c r="BM697" s="90"/>
      <c r="BN697" s="90"/>
      <c r="BO697" s="90"/>
      <c r="BP697" s="90"/>
    </row>
    <row r="698" spans="1:68" s="49" customFormat="1" ht="27.75" customHeight="1" x14ac:dyDescent="0.2">
      <c r="A698" s="22">
        <f t="shared" si="737"/>
        <v>498</v>
      </c>
      <c r="B698" s="50"/>
      <c r="C698" s="51"/>
      <c r="D698" s="52"/>
      <c r="E698" s="53"/>
      <c r="F698" s="54"/>
      <c r="G698" s="55"/>
      <c r="H698" s="56"/>
      <c r="I698" s="304"/>
      <c r="J698" s="57"/>
      <c r="K698" s="58"/>
      <c r="L698" s="59"/>
      <c r="M698" s="58"/>
      <c r="N698" s="59"/>
      <c r="O698" s="58"/>
      <c r="P698" s="59"/>
      <c r="Q698" s="60"/>
      <c r="R698" s="315"/>
      <c r="S698" s="57"/>
      <c r="T698" s="58"/>
      <c r="U698" s="58"/>
      <c r="V698" s="60"/>
      <c r="W698" s="326"/>
      <c r="X698" s="58"/>
      <c r="Y698" s="59"/>
      <c r="Z698" s="58"/>
      <c r="AA698" s="59"/>
      <c r="AB698" s="60"/>
      <c r="AC698" s="61"/>
      <c r="AD698" s="62"/>
      <c r="AE698" s="62"/>
      <c r="AF698" s="63"/>
      <c r="AG698" s="318"/>
      <c r="AH698" s="60"/>
      <c r="AI698" s="476"/>
      <c r="AJ698" s="476"/>
      <c r="AK698" s="477"/>
      <c r="AL698" s="102"/>
      <c r="AM698" s="124" t="str">
        <f t="shared" si="735"/>
        <v xml:space="preserve"> </v>
      </c>
      <c r="AN698" s="97" t="str">
        <f t="shared" si="736"/>
        <v xml:space="preserve"> </v>
      </c>
      <c r="AO698" s="125"/>
      <c r="AP698" s="125"/>
      <c r="AQ698" s="125"/>
      <c r="AR698" s="125"/>
      <c r="AS698" s="125"/>
      <c r="AT698" s="122" t="e">
        <f t="shared" si="738"/>
        <v>#N/A</v>
      </c>
      <c r="AU698" s="125" t="e">
        <f t="shared" si="739"/>
        <v>#N/A</v>
      </c>
      <c r="AV698" s="126" t="str">
        <f t="shared" ca="1" si="681"/>
        <v/>
      </c>
      <c r="AW698" s="122" t="e">
        <f t="shared" ca="1" si="682"/>
        <v>#N/A</v>
      </c>
      <c r="AX698" s="127" t="e">
        <f t="shared" ca="1" si="683"/>
        <v>#N/A</v>
      </c>
      <c r="AY698" s="100" t="e">
        <f t="shared" si="740"/>
        <v>#N/A</v>
      </c>
      <c r="AZ698" s="127" t="e">
        <f t="shared" si="741"/>
        <v>#N/A</v>
      </c>
      <c r="BA698" s="88"/>
      <c r="BB698" s="125"/>
      <c r="BC698" s="129"/>
      <c r="BD698" s="125"/>
      <c r="BE698" s="125"/>
      <c r="BF698" s="125"/>
      <c r="BG698" s="125"/>
      <c r="BH698" s="125"/>
      <c r="BI698" s="125"/>
      <c r="BJ698" s="125"/>
      <c r="BK698" s="125"/>
      <c r="BL698" s="90"/>
      <c r="BM698" s="90"/>
      <c r="BN698" s="90"/>
      <c r="BO698" s="90"/>
      <c r="BP698" s="90"/>
    </row>
    <row r="699" spans="1:68" s="49" customFormat="1" ht="27.75" customHeight="1" x14ac:dyDescent="0.2">
      <c r="A699" s="22">
        <f t="shared" si="737"/>
        <v>499</v>
      </c>
      <c r="B699" s="50"/>
      <c r="C699" s="51"/>
      <c r="D699" s="52"/>
      <c r="E699" s="53"/>
      <c r="F699" s="54"/>
      <c r="G699" s="55"/>
      <c r="H699" s="56"/>
      <c r="I699" s="304"/>
      <c r="J699" s="57"/>
      <c r="K699" s="58"/>
      <c r="L699" s="59"/>
      <c r="M699" s="58"/>
      <c r="N699" s="59"/>
      <c r="O699" s="58"/>
      <c r="P699" s="59"/>
      <c r="Q699" s="60"/>
      <c r="R699" s="315"/>
      <c r="S699" s="57"/>
      <c r="T699" s="58"/>
      <c r="U699" s="58"/>
      <c r="V699" s="60"/>
      <c r="W699" s="326"/>
      <c r="X699" s="58"/>
      <c r="Y699" s="59"/>
      <c r="Z699" s="58"/>
      <c r="AA699" s="59"/>
      <c r="AB699" s="60"/>
      <c r="AC699" s="61"/>
      <c r="AD699" s="62"/>
      <c r="AE699" s="62"/>
      <c r="AF699" s="63"/>
      <c r="AG699" s="318"/>
      <c r="AH699" s="60"/>
      <c r="AI699" s="476"/>
      <c r="AJ699" s="476"/>
      <c r="AK699" s="477"/>
      <c r="AL699" s="102"/>
      <c r="AM699" s="124" t="str">
        <f t="shared" si="735"/>
        <v xml:space="preserve"> </v>
      </c>
      <c r="AN699" s="97" t="str">
        <f t="shared" si="736"/>
        <v xml:space="preserve"> </v>
      </c>
      <c r="AO699" s="125"/>
      <c r="AP699" s="125"/>
      <c r="AQ699" s="125"/>
      <c r="AR699" s="125"/>
      <c r="AS699" s="125"/>
      <c r="AT699" s="122" t="e">
        <f t="shared" si="738"/>
        <v>#N/A</v>
      </c>
      <c r="AU699" s="125" t="e">
        <f t="shared" si="739"/>
        <v>#N/A</v>
      </c>
      <c r="AV699" s="126" t="str">
        <f t="shared" ca="1" si="681"/>
        <v/>
      </c>
      <c r="AW699" s="122" t="e">
        <f t="shared" ca="1" si="682"/>
        <v>#N/A</v>
      </c>
      <c r="AX699" s="127" t="e">
        <f t="shared" ca="1" si="683"/>
        <v>#N/A</v>
      </c>
      <c r="AY699" s="100" t="e">
        <f t="shared" si="740"/>
        <v>#N/A</v>
      </c>
      <c r="AZ699" s="127" t="e">
        <f t="shared" si="741"/>
        <v>#N/A</v>
      </c>
      <c r="BA699" s="125"/>
      <c r="BB699" s="125"/>
      <c r="BC699" s="129"/>
      <c r="BD699" s="125"/>
      <c r="BE699" s="125"/>
      <c r="BF699" s="125"/>
      <c r="BG699" s="125"/>
      <c r="BH699" s="125"/>
      <c r="BI699" s="125"/>
      <c r="BJ699" s="125"/>
      <c r="BK699" s="125"/>
      <c r="BL699" s="90"/>
      <c r="BM699" s="90"/>
      <c r="BN699" s="90"/>
      <c r="BO699" s="90"/>
      <c r="BP699" s="90"/>
    </row>
    <row r="700" spans="1:68" s="49" customFormat="1" ht="27.75" customHeight="1" thickBot="1" x14ac:dyDescent="0.25">
      <c r="A700" s="23">
        <f t="shared" si="737"/>
        <v>500</v>
      </c>
      <c r="B700" s="64"/>
      <c r="C700" s="65"/>
      <c r="D700" s="66"/>
      <c r="E700" s="67"/>
      <c r="F700" s="68"/>
      <c r="G700" s="69"/>
      <c r="H700" s="70"/>
      <c r="I700" s="305"/>
      <c r="J700" s="71"/>
      <c r="K700" s="72"/>
      <c r="L700" s="73"/>
      <c r="M700" s="72"/>
      <c r="N700" s="73"/>
      <c r="O700" s="72"/>
      <c r="P700" s="73"/>
      <c r="Q700" s="74"/>
      <c r="R700" s="316"/>
      <c r="S700" s="71"/>
      <c r="T700" s="72"/>
      <c r="U700" s="72"/>
      <c r="V700" s="74"/>
      <c r="W700" s="327"/>
      <c r="X700" s="72"/>
      <c r="Y700" s="73"/>
      <c r="Z700" s="72"/>
      <c r="AA700" s="73"/>
      <c r="AB700" s="74"/>
      <c r="AC700" s="75"/>
      <c r="AD700" s="76"/>
      <c r="AE700" s="76"/>
      <c r="AF700" s="77"/>
      <c r="AG700" s="319"/>
      <c r="AH700" s="74"/>
      <c r="AI700" s="480"/>
      <c r="AJ700" s="480"/>
      <c r="AK700" s="481"/>
      <c r="AL700" s="102"/>
      <c r="AM700" s="124" t="str">
        <f t="shared" si="735"/>
        <v xml:space="preserve"> </v>
      </c>
      <c r="AN700" s="97" t="str">
        <f t="shared" si="736"/>
        <v xml:space="preserve"> </v>
      </c>
      <c r="AO700" s="125"/>
      <c r="AP700" s="125"/>
      <c r="AQ700" s="125"/>
      <c r="AR700" s="125"/>
      <c r="AS700" s="125"/>
      <c r="AT700" s="122" t="e">
        <f t="shared" si="738"/>
        <v>#N/A</v>
      </c>
      <c r="AU700" s="125" t="e">
        <f t="shared" si="739"/>
        <v>#N/A</v>
      </c>
      <c r="AV700" s="126" t="str">
        <f t="shared" ca="1" si="681"/>
        <v/>
      </c>
      <c r="AW700" s="122" t="e">
        <f t="shared" ca="1" si="682"/>
        <v>#N/A</v>
      </c>
      <c r="AX700" s="127" t="e">
        <f t="shared" ca="1" si="683"/>
        <v>#N/A</v>
      </c>
      <c r="AY700" s="100" t="e">
        <f t="shared" si="740"/>
        <v>#N/A</v>
      </c>
      <c r="AZ700" s="127" t="e">
        <f t="shared" si="741"/>
        <v>#N/A</v>
      </c>
      <c r="BA700" s="125"/>
      <c r="BB700" s="125"/>
      <c r="BC700" s="129"/>
      <c r="BD700" s="125"/>
      <c r="BE700" s="125"/>
      <c r="BF700" s="125"/>
      <c r="BG700" s="125"/>
      <c r="BH700" s="125"/>
      <c r="BI700" s="125"/>
      <c r="BJ700" s="125"/>
      <c r="BK700" s="125"/>
      <c r="BL700" s="90"/>
      <c r="BM700" s="90"/>
      <c r="BN700" s="90"/>
      <c r="BO700" s="90"/>
      <c r="BP700" s="90"/>
    </row>
    <row r="701" spans="1:68" ht="4.5" customHeight="1" thickBot="1" x14ac:dyDescent="0.25">
      <c r="A701" s="89">
        <f>AK704</f>
        <v>50</v>
      </c>
      <c r="B701" s="271"/>
      <c r="C701" s="271"/>
      <c r="D701" s="271"/>
      <c r="E701" s="271"/>
      <c r="F701" s="271"/>
      <c r="G701" s="271"/>
      <c r="H701" s="271"/>
      <c r="I701" s="271"/>
      <c r="J701" s="309"/>
      <c r="K701" s="309"/>
      <c r="L701" s="309"/>
      <c r="M701" s="309"/>
      <c r="N701" s="309"/>
      <c r="O701" s="309"/>
      <c r="P701" s="309"/>
      <c r="Q701" s="309"/>
      <c r="R701" s="309"/>
      <c r="S701" s="324"/>
      <c r="T701" s="324"/>
      <c r="U701" s="324"/>
      <c r="V701" s="324"/>
      <c r="W701" s="324"/>
      <c r="X701" s="324"/>
      <c r="Y701" s="324"/>
      <c r="Z701" s="324"/>
      <c r="AA701" s="324"/>
      <c r="AB701" s="324"/>
      <c r="AC701" s="309"/>
      <c r="AD701" s="272"/>
      <c r="AE701" s="273"/>
      <c r="AF701" s="272"/>
      <c r="AG701" s="274"/>
      <c r="AH701" s="474"/>
      <c r="AI701" s="475"/>
      <c r="AJ701" s="475"/>
      <c r="AK701" s="475"/>
      <c r="AL701" s="33"/>
      <c r="AM701" s="33"/>
      <c r="AN701" s="33"/>
      <c r="AT701" s="122" t="e">
        <f t="shared" si="738"/>
        <v>#N/A</v>
      </c>
      <c r="AU701" s="125" t="e">
        <f t="shared" si="739"/>
        <v>#N/A</v>
      </c>
      <c r="AV701" s="126" t="str">
        <f t="shared" ca="1" si="681"/>
        <v/>
      </c>
      <c r="AW701" s="122" t="e">
        <f t="shared" ca="1" si="682"/>
        <v>#N/A</v>
      </c>
      <c r="AX701" s="127" t="e">
        <f t="shared" ca="1" si="683"/>
        <v>#N/A</v>
      </c>
      <c r="AY701" s="100" t="e">
        <f t="shared" si="740"/>
        <v>#N/A</v>
      </c>
      <c r="AZ701" s="127" t="e">
        <f t="shared" si="741"/>
        <v>#N/A</v>
      </c>
      <c r="BC701" s="129"/>
    </row>
    <row r="702" spans="1:68" ht="26.25" customHeight="1" x14ac:dyDescent="0.2">
      <c r="A702" s="180">
        <f>A688+1</f>
        <v>50</v>
      </c>
      <c r="B702" s="501"/>
      <c r="C702" s="501"/>
      <c r="D702" s="501"/>
      <c r="E702" s="502"/>
      <c r="F702" s="493" t="str">
        <f>F688</f>
        <v>TOTAL DE ESTA PÁGINA</v>
      </c>
      <c r="G702" s="494"/>
      <c r="H702" s="495"/>
      <c r="I702" s="348" t="str">
        <f t="shared" ref="I702:Q702" si="742">IF(SUM(I691:I701)=0," ",SUM(I691:I701))</f>
        <v xml:space="preserve"> </v>
      </c>
      <c r="J702" s="349" t="str">
        <f t="shared" si="742"/>
        <v xml:space="preserve"> </v>
      </c>
      <c r="K702" s="350" t="str">
        <f t="shared" si="742"/>
        <v xml:space="preserve"> </v>
      </c>
      <c r="L702" s="351" t="str">
        <f t="shared" si="742"/>
        <v xml:space="preserve"> </v>
      </c>
      <c r="M702" s="350" t="str">
        <f t="shared" si="742"/>
        <v xml:space="preserve"> </v>
      </c>
      <c r="N702" s="351" t="str">
        <f t="shared" si="742"/>
        <v xml:space="preserve"> </v>
      </c>
      <c r="O702" s="350" t="str">
        <f t="shared" si="742"/>
        <v xml:space="preserve"> </v>
      </c>
      <c r="P702" s="351" t="str">
        <f t="shared" si="742"/>
        <v xml:space="preserve"> </v>
      </c>
      <c r="Q702" s="352" t="str">
        <f t="shared" si="742"/>
        <v xml:space="preserve"> </v>
      </c>
      <c r="R702" s="353"/>
      <c r="S702" s="349" t="str">
        <f t="shared" ref="S702:AB702" si="743">IF(SUM(S691:S701)=0," ",SUM(S691:S701))</f>
        <v xml:space="preserve"> </v>
      </c>
      <c r="T702" s="350" t="str">
        <f t="shared" si="743"/>
        <v xml:space="preserve"> </v>
      </c>
      <c r="U702" s="350" t="str">
        <f t="shared" si="743"/>
        <v xml:space="preserve"> </v>
      </c>
      <c r="V702" s="350" t="str">
        <f t="shared" si="743"/>
        <v xml:space="preserve"> </v>
      </c>
      <c r="W702" s="351" t="str">
        <f t="shared" si="743"/>
        <v xml:space="preserve"> </v>
      </c>
      <c r="X702" s="350" t="str">
        <f t="shared" si="743"/>
        <v xml:space="preserve"> </v>
      </c>
      <c r="Y702" s="351" t="str">
        <f t="shared" si="743"/>
        <v xml:space="preserve"> </v>
      </c>
      <c r="Z702" s="350" t="str">
        <f t="shared" si="743"/>
        <v xml:space="preserve"> </v>
      </c>
      <c r="AA702" s="351" t="str">
        <f t="shared" si="743"/>
        <v xml:space="preserve"> </v>
      </c>
      <c r="AB702" s="352" t="str">
        <f t="shared" si="743"/>
        <v xml:space="preserve"> </v>
      </c>
      <c r="AC702" s="354" t="str">
        <f>IF(SUM(AC691:AC700)=0," ",SUM(AC691:AC700))</f>
        <v xml:space="preserve"> </v>
      </c>
      <c r="AD702" s="355" t="str">
        <f>IF(SUM(AD691:AD700)=0," ",SUM(AD691:AD700))</f>
        <v xml:space="preserve"> </v>
      </c>
      <c r="AE702" s="355" t="str">
        <f>IF(SUM(AE691:AE700)=0," ",SUM(AE691:AE700))</f>
        <v xml:space="preserve"> </v>
      </c>
      <c r="AF702" s="356" t="str">
        <f>IF(SUM(AF691:AF700)=0," ",SUM(AF691:AF700))</f>
        <v xml:space="preserve"> </v>
      </c>
      <c r="AG702" s="357" t="str">
        <f>IF(SUM(AG691:AG700)=0," ",SUM(AG691:AG700))</f>
        <v xml:space="preserve"> </v>
      </c>
      <c r="AH702" s="482" t="str">
        <f>AH688</f>
        <v>Certifico que todos los datos en esta
bitácora son fidedignos</v>
      </c>
      <c r="AI702" s="483"/>
      <c r="AJ702" s="483"/>
      <c r="AK702" s="484"/>
      <c r="AL702" s="131"/>
      <c r="AM702" s="131"/>
      <c r="AN702" s="131"/>
      <c r="AT702" s="122" t="e">
        <f t="shared" si="738"/>
        <v>#N/A</v>
      </c>
      <c r="AU702" s="125" t="e">
        <f t="shared" si="739"/>
        <v>#N/A</v>
      </c>
      <c r="AV702" s="126" t="str">
        <f t="shared" ca="1" si="681"/>
        <v/>
      </c>
      <c r="AW702" s="122" t="e">
        <f t="shared" ca="1" si="682"/>
        <v>#N/A</v>
      </c>
      <c r="AX702" s="127" t="e">
        <f t="shared" ca="1" si="683"/>
        <v>#N/A</v>
      </c>
      <c r="AY702" s="100" t="e">
        <f t="shared" si="740"/>
        <v>#N/A</v>
      </c>
      <c r="AZ702" s="127" t="e">
        <f t="shared" si="741"/>
        <v>#N/A</v>
      </c>
      <c r="BA702" s="88"/>
      <c r="BC702" s="129"/>
    </row>
    <row r="703" spans="1:68" ht="26.25" customHeight="1" x14ac:dyDescent="0.2">
      <c r="A703" s="499"/>
      <c r="B703" s="503"/>
      <c r="C703" s="503"/>
      <c r="D703" s="503"/>
      <c r="E703" s="504"/>
      <c r="F703" s="496" t="str">
        <f>F689</f>
        <v>TOTAL PÁGINA ANTERIOR</v>
      </c>
      <c r="G703" s="497"/>
      <c r="H703" s="498"/>
      <c r="I703" s="358">
        <f>I690</f>
        <v>6.25</v>
      </c>
      <c r="J703" s="359">
        <f t="shared" ref="J703:Q703" si="744">J690</f>
        <v>6.25</v>
      </c>
      <c r="K703" s="360" t="str">
        <f t="shared" si="744"/>
        <v xml:space="preserve"> </v>
      </c>
      <c r="L703" s="361" t="str">
        <f t="shared" si="744"/>
        <v xml:space="preserve"> </v>
      </c>
      <c r="M703" s="360" t="str">
        <f t="shared" si="744"/>
        <v xml:space="preserve"> </v>
      </c>
      <c r="N703" s="361" t="str">
        <f t="shared" si="744"/>
        <v xml:space="preserve"> </v>
      </c>
      <c r="O703" s="360" t="str">
        <f t="shared" si="744"/>
        <v xml:space="preserve"> </v>
      </c>
      <c r="P703" s="361" t="str">
        <f t="shared" si="744"/>
        <v xml:space="preserve"> </v>
      </c>
      <c r="Q703" s="362" t="str">
        <f t="shared" si="744"/>
        <v xml:space="preserve"> </v>
      </c>
      <c r="R703" s="363"/>
      <c r="S703" s="359" t="str">
        <f t="shared" ref="S703:AG703" si="745">S690</f>
        <v xml:space="preserve"> </v>
      </c>
      <c r="T703" s="360">
        <f t="shared" si="745"/>
        <v>8.75</v>
      </c>
      <c r="U703" s="360">
        <f t="shared" si="745"/>
        <v>10</v>
      </c>
      <c r="V703" s="360">
        <f t="shared" si="745"/>
        <v>2.5</v>
      </c>
      <c r="W703" s="361" t="str">
        <f t="shared" si="745"/>
        <v xml:space="preserve"> </v>
      </c>
      <c r="X703" s="360" t="str">
        <f t="shared" si="745"/>
        <v xml:space="preserve"> </v>
      </c>
      <c r="Y703" s="361">
        <f t="shared" si="745"/>
        <v>2.5</v>
      </c>
      <c r="Z703" s="360" t="str">
        <f t="shared" si="745"/>
        <v xml:space="preserve"> </v>
      </c>
      <c r="AA703" s="361">
        <f t="shared" si="745"/>
        <v>3.75</v>
      </c>
      <c r="AB703" s="362" t="str">
        <f t="shared" si="745"/>
        <v xml:space="preserve"> </v>
      </c>
      <c r="AC703" s="364">
        <f t="shared" si="745"/>
        <v>9</v>
      </c>
      <c r="AD703" s="365" t="str">
        <f t="shared" si="745"/>
        <v xml:space="preserve"> </v>
      </c>
      <c r="AE703" s="365">
        <f t="shared" si="745"/>
        <v>9</v>
      </c>
      <c r="AF703" s="366" t="str">
        <f t="shared" si="745"/>
        <v xml:space="preserve"> </v>
      </c>
      <c r="AG703" s="367">
        <f t="shared" si="745"/>
        <v>11</v>
      </c>
      <c r="AH703" s="487"/>
      <c r="AI703" s="488"/>
      <c r="AJ703" s="488"/>
      <c r="AK703" s="489"/>
      <c r="AL703" s="131"/>
      <c r="AM703" s="131"/>
      <c r="AN703" s="131"/>
      <c r="AT703" s="122" t="e">
        <f t="shared" si="738"/>
        <v>#N/A</v>
      </c>
      <c r="AU703" s="125" t="e">
        <f t="shared" si="739"/>
        <v>#N/A</v>
      </c>
      <c r="AV703" s="126" t="str">
        <f t="shared" ca="1" si="681"/>
        <v/>
      </c>
      <c r="AW703" s="122" t="e">
        <f t="shared" ca="1" si="682"/>
        <v>#N/A</v>
      </c>
      <c r="AX703" s="127" t="e">
        <f t="shared" ca="1" si="683"/>
        <v>#N/A</v>
      </c>
      <c r="AY703" s="100" t="e">
        <f t="shared" si="740"/>
        <v>#N/A</v>
      </c>
      <c r="AZ703" s="127" t="e">
        <f t="shared" si="741"/>
        <v>#N/A</v>
      </c>
      <c r="BA703" s="88"/>
      <c r="BC703" s="129"/>
    </row>
    <row r="704" spans="1:68" ht="26.25" customHeight="1" thickBot="1" x14ac:dyDescent="0.25">
      <c r="A704" s="500"/>
      <c r="B704" s="505" t="str">
        <f>B690</f>
        <v>Entidad que certifica Hrs. de vuelo
TIMBRE Y FIRMA</v>
      </c>
      <c r="C704" s="505"/>
      <c r="D704" s="505"/>
      <c r="E704" s="506"/>
      <c r="F704" s="490" t="str">
        <f>F690</f>
        <v>TOTAL A LA FECHA</v>
      </c>
      <c r="G704" s="491"/>
      <c r="H704" s="492"/>
      <c r="I704" s="31">
        <f t="shared" ref="I704:Q704" si="746">IF(SUM(I702:I703)=0," ",SUM(I702:I703))</f>
        <v>6.25</v>
      </c>
      <c r="J704" s="27">
        <f t="shared" si="746"/>
        <v>6.25</v>
      </c>
      <c r="K704" s="24" t="str">
        <f t="shared" si="746"/>
        <v xml:space="preserve"> </v>
      </c>
      <c r="L704" s="25" t="str">
        <f t="shared" si="746"/>
        <v xml:space="preserve"> </v>
      </c>
      <c r="M704" s="24" t="str">
        <f t="shared" si="746"/>
        <v xml:space="preserve"> </v>
      </c>
      <c r="N704" s="25" t="str">
        <f t="shared" si="746"/>
        <v xml:space="preserve"> </v>
      </c>
      <c r="O704" s="24" t="str">
        <f t="shared" si="746"/>
        <v xml:space="preserve"> </v>
      </c>
      <c r="P704" s="25" t="str">
        <f t="shared" si="746"/>
        <v xml:space="preserve"> </v>
      </c>
      <c r="Q704" s="26" t="str">
        <f t="shared" si="746"/>
        <v xml:space="preserve"> </v>
      </c>
      <c r="R704" s="321"/>
      <c r="S704" s="27" t="str">
        <f t="shared" ref="S704:AG704" si="747">IF(SUM(S702:S703)=0," ",SUM(S702:S703))</f>
        <v xml:space="preserve"> </v>
      </c>
      <c r="T704" s="24">
        <f t="shared" si="747"/>
        <v>8.75</v>
      </c>
      <c r="U704" s="24">
        <f t="shared" si="747"/>
        <v>10</v>
      </c>
      <c r="V704" s="24">
        <f t="shared" si="747"/>
        <v>2.5</v>
      </c>
      <c r="W704" s="25" t="str">
        <f t="shared" si="747"/>
        <v xml:space="preserve"> </v>
      </c>
      <c r="X704" s="24" t="str">
        <f t="shared" si="747"/>
        <v xml:space="preserve"> </v>
      </c>
      <c r="Y704" s="25">
        <f t="shared" si="747"/>
        <v>2.5</v>
      </c>
      <c r="Z704" s="24" t="str">
        <f t="shared" si="747"/>
        <v xml:space="preserve"> </v>
      </c>
      <c r="AA704" s="25">
        <f t="shared" si="747"/>
        <v>3.75</v>
      </c>
      <c r="AB704" s="26" t="str">
        <f t="shared" si="747"/>
        <v xml:space="preserve"> </v>
      </c>
      <c r="AC704" s="323">
        <f t="shared" si="747"/>
        <v>9</v>
      </c>
      <c r="AD704" s="28" t="str">
        <f t="shared" si="747"/>
        <v xml:space="preserve"> </v>
      </c>
      <c r="AE704" s="28">
        <f t="shared" si="747"/>
        <v>9</v>
      </c>
      <c r="AF704" s="30" t="str">
        <f t="shared" si="747"/>
        <v xml:space="preserve"> </v>
      </c>
      <c r="AG704" s="32">
        <f t="shared" si="747"/>
        <v>11</v>
      </c>
      <c r="AH704" s="485" t="str">
        <f>AH690</f>
        <v>_____________________________
FIRMA PILOTO</v>
      </c>
      <c r="AI704" s="486"/>
      <c r="AJ704" s="486"/>
      <c r="AK704" s="181">
        <f>A702</f>
        <v>50</v>
      </c>
      <c r="AL704" s="132"/>
      <c r="AM704" s="132"/>
      <c r="AN704" s="132"/>
      <c r="AT704" s="122" t="e">
        <f t="shared" si="738"/>
        <v>#N/A</v>
      </c>
      <c r="AU704" s="125" t="e">
        <f t="shared" si="739"/>
        <v>#N/A</v>
      </c>
      <c r="AV704" s="126" t="str">
        <f t="shared" ca="1" si="681"/>
        <v/>
      </c>
      <c r="AW704" s="122" t="e">
        <f t="shared" ca="1" si="682"/>
        <v>#N/A</v>
      </c>
      <c r="AX704" s="127" t="e">
        <f t="shared" ca="1" si="683"/>
        <v>#N/A</v>
      </c>
      <c r="AY704" s="100" t="e">
        <f t="shared" si="740"/>
        <v>#N/A</v>
      </c>
      <c r="AZ704" s="127" t="e">
        <f t="shared" si="741"/>
        <v>#N/A</v>
      </c>
      <c r="BA704" s="88"/>
      <c r="BC704" s="129"/>
    </row>
    <row r="705" spans="1:68" s="49" customFormat="1" ht="27.75" customHeight="1" x14ac:dyDescent="0.2">
      <c r="A705" s="29">
        <f>A700+1</f>
        <v>501</v>
      </c>
      <c r="B705" s="39"/>
      <c r="C705" s="40"/>
      <c r="D705" s="41"/>
      <c r="E705" s="42"/>
      <c r="F705" s="43"/>
      <c r="G705" s="44"/>
      <c r="H705" s="45"/>
      <c r="I705" s="310"/>
      <c r="J705" s="306"/>
      <c r="K705" s="307"/>
      <c r="L705" s="308"/>
      <c r="M705" s="307"/>
      <c r="N705" s="308"/>
      <c r="O705" s="307"/>
      <c r="P705" s="308"/>
      <c r="Q705" s="167"/>
      <c r="R705" s="314"/>
      <c r="S705" s="46"/>
      <c r="T705" s="47"/>
      <c r="U705" s="47"/>
      <c r="V705" s="48"/>
      <c r="W705" s="325"/>
      <c r="X705" s="307"/>
      <c r="Y705" s="308"/>
      <c r="Z705" s="307"/>
      <c r="AA705" s="308"/>
      <c r="AB705" s="167"/>
      <c r="AC705" s="311"/>
      <c r="AD705" s="312"/>
      <c r="AE705" s="312"/>
      <c r="AF705" s="313"/>
      <c r="AG705" s="317"/>
      <c r="AH705" s="167"/>
      <c r="AI705" s="478"/>
      <c r="AJ705" s="478"/>
      <c r="AK705" s="479"/>
      <c r="AL705" s="102"/>
      <c r="AM705" s="124" t="str">
        <f t="shared" ref="AM705:AM714" si="748">IF(B705=0," ",TEXT(B705,"MMM"))</f>
        <v xml:space="preserve"> </v>
      </c>
      <c r="AN705" s="97" t="str">
        <f t="shared" ref="AN705:AN714" si="749">IF(B705=0," ",YEAR(B705))</f>
        <v xml:space="preserve"> </v>
      </c>
      <c r="AO705" s="125"/>
      <c r="AP705" s="125"/>
      <c r="AQ705" s="125"/>
      <c r="AR705" s="125"/>
      <c r="AS705" s="125"/>
      <c r="AT705" s="122" t="e">
        <f t="shared" ref="AT705:AT714" si="750">IF(ISBLANK($B985),NA(),$B985)</f>
        <v>#N/A</v>
      </c>
      <c r="AU705" s="125" t="e">
        <f t="shared" ref="AU705:AU714" si="751">IF(ISBLANK($I985),NA(),$I985)</f>
        <v>#N/A</v>
      </c>
      <c r="AV705" s="126" t="str">
        <f t="shared" ca="1" si="681"/>
        <v/>
      </c>
      <c r="AW705" s="122" t="e">
        <f t="shared" ca="1" si="682"/>
        <v>#N/A</v>
      </c>
      <c r="AX705" s="127" t="e">
        <f t="shared" ca="1" si="683"/>
        <v>#N/A</v>
      </c>
      <c r="AY705" s="100" t="e">
        <f>IF(S985=0,NA(),S985)</f>
        <v>#N/A</v>
      </c>
      <c r="AZ705" s="127" t="e">
        <f t="shared" ref="AZ705:AZ714" si="752">IF(V985=0,NA(),V985)</f>
        <v>#N/A</v>
      </c>
      <c r="BA705" s="88"/>
      <c r="BB705" s="125"/>
      <c r="BC705" s="129"/>
      <c r="BD705" s="125"/>
      <c r="BE705" s="125"/>
      <c r="BF705" s="125"/>
      <c r="BG705" s="125"/>
      <c r="BH705" s="125"/>
      <c r="BI705" s="125"/>
      <c r="BJ705" s="125"/>
      <c r="BK705" s="125"/>
      <c r="BL705" s="90"/>
      <c r="BM705" s="90"/>
      <c r="BN705" s="90"/>
      <c r="BO705" s="90"/>
      <c r="BP705" s="90"/>
    </row>
    <row r="706" spans="1:68" s="49" customFormat="1" ht="27.75" customHeight="1" x14ac:dyDescent="0.2">
      <c r="A706" s="22">
        <f>A705+1</f>
        <v>502</v>
      </c>
      <c r="B706" s="50"/>
      <c r="C706" s="51"/>
      <c r="D706" s="52"/>
      <c r="E706" s="53"/>
      <c r="F706" s="54"/>
      <c r="G706" s="55"/>
      <c r="H706" s="56"/>
      <c r="I706" s="304"/>
      <c r="J706" s="57"/>
      <c r="K706" s="58"/>
      <c r="L706" s="59"/>
      <c r="M706" s="58"/>
      <c r="N706" s="59"/>
      <c r="O706" s="58"/>
      <c r="P706" s="59"/>
      <c r="Q706" s="60"/>
      <c r="R706" s="315"/>
      <c r="S706" s="57"/>
      <c r="T706" s="58"/>
      <c r="U706" s="58"/>
      <c r="V706" s="60"/>
      <c r="W706" s="326"/>
      <c r="X706" s="58"/>
      <c r="Y706" s="59"/>
      <c r="Z706" s="58"/>
      <c r="AA706" s="59"/>
      <c r="AB706" s="60"/>
      <c r="AC706" s="61"/>
      <c r="AD706" s="62"/>
      <c r="AE706" s="62"/>
      <c r="AF706" s="63"/>
      <c r="AG706" s="318"/>
      <c r="AH706" s="60"/>
      <c r="AI706" s="476"/>
      <c r="AJ706" s="476"/>
      <c r="AK706" s="477"/>
      <c r="AL706" s="102"/>
      <c r="AM706" s="124" t="str">
        <f t="shared" si="748"/>
        <v xml:space="preserve"> </v>
      </c>
      <c r="AN706" s="97" t="str">
        <f t="shared" si="749"/>
        <v xml:space="preserve"> </v>
      </c>
      <c r="AO706" s="125"/>
      <c r="AP706" s="125"/>
      <c r="AQ706" s="125"/>
      <c r="AR706" s="125"/>
      <c r="AS706" s="125"/>
      <c r="AT706" s="122" t="e">
        <f t="shared" si="750"/>
        <v>#N/A</v>
      </c>
      <c r="AU706" s="125" t="e">
        <f t="shared" si="751"/>
        <v>#N/A</v>
      </c>
      <c r="AV706" s="126" t="str">
        <f t="shared" ca="1" si="681"/>
        <v/>
      </c>
      <c r="AW706" s="122" t="e">
        <f t="shared" ca="1" si="682"/>
        <v>#N/A</v>
      </c>
      <c r="AX706" s="127" t="e">
        <f t="shared" ca="1" si="683"/>
        <v>#N/A</v>
      </c>
      <c r="AY706" s="100" t="e">
        <f t="shared" ref="AY706:AY714" si="753">IF(S986=0,NA(),S986)</f>
        <v>#N/A</v>
      </c>
      <c r="AZ706" s="127" t="e">
        <f t="shared" si="752"/>
        <v>#N/A</v>
      </c>
      <c r="BA706" s="88"/>
      <c r="BB706" s="125"/>
      <c r="BC706" s="129"/>
      <c r="BD706" s="125"/>
      <c r="BE706" s="125"/>
      <c r="BF706" s="125"/>
      <c r="BG706" s="125"/>
      <c r="BH706" s="125"/>
      <c r="BI706" s="125"/>
      <c r="BJ706" s="125"/>
      <c r="BK706" s="125"/>
      <c r="BL706" s="90"/>
      <c r="BM706" s="90"/>
      <c r="BN706" s="90"/>
      <c r="BO706" s="90"/>
      <c r="BP706" s="90"/>
    </row>
    <row r="707" spans="1:68" s="49" customFormat="1" ht="27.75" customHeight="1" x14ac:dyDescent="0.2">
      <c r="A707" s="22">
        <f t="shared" ref="A707:A714" si="754">A706+1</f>
        <v>503</v>
      </c>
      <c r="B707" s="50"/>
      <c r="C707" s="51"/>
      <c r="D707" s="52"/>
      <c r="E707" s="53"/>
      <c r="F707" s="54"/>
      <c r="G707" s="55"/>
      <c r="H707" s="56"/>
      <c r="I707" s="304"/>
      <c r="J707" s="57"/>
      <c r="K707" s="58"/>
      <c r="L707" s="59"/>
      <c r="M707" s="58"/>
      <c r="N707" s="59"/>
      <c r="O707" s="58"/>
      <c r="P707" s="59"/>
      <c r="Q707" s="60"/>
      <c r="R707" s="315"/>
      <c r="S707" s="57"/>
      <c r="T707" s="58"/>
      <c r="U707" s="58"/>
      <c r="V707" s="60"/>
      <c r="W707" s="326"/>
      <c r="X707" s="58"/>
      <c r="Y707" s="59"/>
      <c r="Z707" s="58"/>
      <c r="AA707" s="59"/>
      <c r="AB707" s="60"/>
      <c r="AC707" s="61"/>
      <c r="AD707" s="62"/>
      <c r="AE707" s="62"/>
      <c r="AF707" s="63"/>
      <c r="AG707" s="318"/>
      <c r="AH707" s="60"/>
      <c r="AI707" s="476"/>
      <c r="AJ707" s="476"/>
      <c r="AK707" s="477"/>
      <c r="AL707" s="102"/>
      <c r="AM707" s="124" t="str">
        <f t="shared" si="748"/>
        <v xml:space="preserve"> </v>
      </c>
      <c r="AN707" s="97" t="str">
        <f t="shared" si="749"/>
        <v xml:space="preserve"> </v>
      </c>
      <c r="AO707" s="125"/>
      <c r="AP707" s="125"/>
      <c r="AQ707" s="125"/>
      <c r="AR707" s="125"/>
      <c r="AS707" s="125"/>
      <c r="AT707" s="122" t="e">
        <f t="shared" si="750"/>
        <v>#N/A</v>
      </c>
      <c r="AU707" s="125" t="e">
        <f t="shared" si="751"/>
        <v>#N/A</v>
      </c>
      <c r="AV707" s="126" t="str">
        <f t="shared" ca="1" si="681"/>
        <v/>
      </c>
      <c r="AW707" s="122" t="e">
        <f t="shared" ca="1" si="682"/>
        <v>#N/A</v>
      </c>
      <c r="AX707" s="127" t="e">
        <f t="shared" ca="1" si="683"/>
        <v>#N/A</v>
      </c>
      <c r="AY707" s="100" t="e">
        <f t="shared" si="753"/>
        <v>#N/A</v>
      </c>
      <c r="AZ707" s="127" t="e">
        <f t="shared" si="752"/>
        <v>#N/A</v>
      </c>
      <c r="BA707" s="88"/>
      <c r="BB707" s="125"/>
      <c r="BC707" s="129"/>
      <c r="BD707" s="125"/>
      <c r="BE707" s="125"/>
      <c r="BF707" s="125"/>
      <c r="BG707" s="125"/>
      <c r="BH707" s="125"/>
      <c r="BI707" s="125"/>
      <c r="BJ707" s="125"/>
      <c r="BK707" s="125"/>
      <c r="BL707" s="90"/>
      <c r="BM707" s="90"/>
      <c r="BN707" s="90"/>
      <c r="BO707" s="90"/>
      <c r="BP707" s="90"/>
    </row>
    <row r="708" spans="1:68" s="49" customFormat="1" ht="27.75" customHeight="1" x14ac:dyDescent="0.2">
      <c r="A708" s="22">
        <f t="shared" si="754"/>
        <v>504</v>
      </c>
      <c r="B708" s="50"/>
      <c r="C708" s="51"/>
      <c r="D708" s="52"/>
      <c r="E708" s="53"/>
      <c r="F708" s="54"/>
      <c r="G708" s="55"/>
      <c r="H708" s="56"/>
      <c r="I708" s="304"/>
      <c r="J708" s="57"/>
      <c r="K708" s="58"/>
      <c r="L708" s="59"/>
      <c r="M708" s="58"/>
      <c r="N708" s="59"/>
      <c r="O708" s="58"/>
      <c r="P708" s="59"/>
      <c r="Q708" s="60"/>
      <c r="R708" s="315"/>
      <c r="S708" s="57"/>
      <c r="T708" s="58"/>
      <c r="U708" s="58"/>
      <c r="V708" s="60"/>
      <c r="W708" s="326"/>
      <c r="X708" s="58"/>
      <c r="Y708" s="59"/>
      <c r="Z708" s="58"/>
      <c r="AA708" s="59"/>
      <c r="AB708" s="60"/>
      <c r="AC708" s="61"/>
      <c r="AD708" s="62"/>
      <c r="AE708" s="62"/>
      <c r="AF708" s="63"/>
      <c r="AG708" s="318"/>
      <c r="AH708" s="60"/>
      <c r="AI708" s="476"/>
      <c r="AJ708" s="476"/>
      <c r="AK708" s="477"/>
      <c r="AL708" s="102"/>
      <c r="AM708" s="124" t="str">
        <f t="shared" si="748"/>
        <v xml:space="preserve"> </v>
      </c>
      <c r="AN708" s="97" t="str">
        <f t="shared" si="749"/>
        <v xml:space="preserve"> </v>
      </c>
      <c r="AO708" s="125"/>
      <c r="AP708" s="125"/>
      <c r="AQ708" s="125"/>
      <c r="AR708" s="125"/>
      <c r="AS708" s="125"/>
      <c r="AT708" s="122" t="e">
        <f t="shared" si="750"/>
        <v>#N/A</v>
      </c>
      <c r="AU708" s="125" t="e">
        <f t="shared" si="751"/>
        <v>#N/A</v>
      </c>
      <c r="AV708" s="126" t="str">
        <f t="shared" ca="1" si="681"/>
        <v/>
      </c>
      <c r="AW708" s="122" t="e">
        <f t="shared" ca="1" si="682"/>
        <v>#N/A</v>
      </c>
      <c r="AX708" s="127" t="e">
        <f t="shared" ca="1" si="683"/>
        <v>#N/A</v>
      </c>
      <c r="AY708" s="100" t="e">
        <f t="shared" si="753"/>
        <v>#N/A</v>
      </c>
      <c r="AZ708" s="127" t="e">
        <f t="shared" si="752"/>
        <v>#N/A</v>
      </c>
      <c r="BA708" s="88"/>
      <c r="BB708" s="125"/>
      <c r="BC708" s="129"/>
      <c r="BD708" s="125"/>
      <c r="BE708" s="125"/>
      <c r="BF708" s="125"/>
      <c r="BG708" s="125"/>
      <c r="BH708" s="125"/>
      <c r="BI708" s="125"/>
      <c r="BJ708" s="125"/>
      <c r="BK708" s="125"/>
      <c r="BL708" s="90"/>
      <c r="BM708" s="90"/>
      <c r="BN708" s="90"/>
      <c r="BO708" s="90"/>
      <c r="BP708" s="90"/>
    </row>
    <row r="709" spans="1:68" s="49" customFormat="1" ht="27.75" customHeight="1" x14ac:dyDescent="0.2">
      <c r="A709" s="22">
        <f t="shared" si="754"/>
        <v>505</v>
      </c>
      <c r="B709" s="50"/>
      <c r="C709" s="51"/>
      <c r="D709" s="52"/>
      <c r="E709" s="53"/>
      <c r="F709" s="54"/>
      <c r="G709" s="55"/>
      <c r="H709" s="56"/>
      <c r="I709" s="304"/>
      <c r="J709" s="57"/>
      <c r="K709" s="58"/>
      <c r="L709" s="59"/>
      <c r="M709" s="58"/>
      <c r="N709" s="59"/>
      <c r="O709" s="58"/>
      <c r="P709" s="59"/>
      <c r="Q709" s="60"/>
      <c r="R709" s="315"/>
      <c r="S709" s="57"/>
      <c r="T709" s="58"/>
      <c r="U709" s="58"/>
      <c r="V709" s="60"/>
      <c r="W709" s="326"/>
      <c r="X709" s="58"/>
      <c r="Y709" s="59"/>
      <c r="Z709" s="58"/>
      <c r="AA709" s="59"/>
      <c r="AB709" s="60"/>
      <c r="AC709" s="61"/>
      <c r="AD709" s="62"/>
      <c r="AE709" s="62"/>
      <c r="AF709" s="63"/>
      <c r="AG709" s="318"/>
      <c r="AH709" s="60"/>
      <c r="AI709" s="476"/>
      <c r="AJ709" s="476"/>
      <c r="AK709" s="477"/>
      <c r="AL709" s="102"/>
      <c r="AM709" s="124" t="str">
        <f t="shared" si="748"/>
        <v xml:space="preserve"> </v>
      </c>
      <c r="AN709" s="97" t="str">
        <f t="shared" si="749"/>
        <v xml:space="preserve"> </v>
      </c>
      <c r="AO709" s="125"/>
      <c r="AP709" s="125"/>
      <c r="AQ709" s="125"/>
      <c r="AR709" s="125"/>
      <c r="AS709" s="125"/>
      <c r="AT709" s="122" t="e">
        <f t="shared" si="750"/>
        <v>#N/A</v>
      </c>
      <c r="AU709" s="125" t="e">
        <f t="shared" si="751"/>
        <v>#N/A</v>
      </c>
      <c r="AV709" s="126" t="str">
        <f t="shared" ref="AV709:AV772" ca="1" si="755">IFERROR($AT$3-AT709,"")</f>
        <v/>
      </c>
      <c r="AW709" s="122" t="e">
        <f t="shared" ref="AW709:AW772" ca="1" si="756">IF(AV709&gt;730,NA(),AT709)</f>
        <v>#N/A</v>
      </c>
      <c r="AX709" s="127" t="e">
        <f t="shared" ref="AX709:AX772" ca="1" si="757">IF(AV709&gt;730,NA(),AU709)</f>
        <v>#N/A</v>
      </c>
      <c r="AY709" s="100" t="e">
        <f t="shared" si="753"/>
        <v>#N/A</v>
      </c>
      <c r="AZ709" s="127" t="e">
        <f t="shared" si="752"/>
        <v>#N/A</v>
      </c>
      <c r="BA709" s="88"/>
      <c r="BB709" s="125"/>
      <c r="BC709" s="129"/>
      <c r="BD709" s="125"/>
      <c r="BE709" s="125"/>
      <c r="BF709" s="125"/>
      <c r="BG709" s="125"/>
      <c r="BH709" s="125"/>
      <c r="BI709" s="125"/>
      <c r="BJ709" s="125"/>
      <c r="BK709" s="125"/>
      <c r="BL709" s="90"/>
      <c r="BM709" s="90"/>
      <c r="BN709" s="90"/>
      <c r="BO709" s="90"/>
      <c r="BP709" s="90"/>
    </row>
    <row r="710" spans="1:68" s="49" customFormat="1" ht="27.75" customHeight="1" x14ac:dyDescent="0.2">
      <c r="A710" s="22">
        <f t="shared" si="754"/>
        <v>506</v>
      </c>
      <c r="B710" s="50"/>
      <c r="C710" s="51"/>
      <c r="D710" s="52"/>
      <c r="E710" s="53"/>
      <c r="F710" s="54"/>
      <c r="G710" s="55"/>
      <c r="H710" s="56"/>
      <c r="I710" s="304"/>
      <c r="J710" s="57"/>
      <c r="K710" s="58"/>
      <c r="L710" s="59"/>
      <c r="M710" s="58"/>
      <c r="N710" s="59"/>
      <c r="O710" s="58"/>
      <c r="P710" s="59"/>
      <c r="Q710" s="60"/>
      <c r="R710" s="315"/>
      <c r="S710" s="57"/>
      <c r="T710" s="58"/>
      <c r="U710" s="58"/>
      <c r="V710" s="60"/>
      <c r="W710" s="326"/>
      <c r="X710" s="58"/>
      <c r="Y710" s="59"/>
      <c r="Z710" s="58"/>
      <c r="AA710" s="59"/>
      <c r="AB710" s="60"/>
      <c r="AC710" s="61"/>
      <c r="AD710" s="62"/>
      <c r="AE710" s="62"/>
      <c r="AF710" s="63"/>
      <c r="AG710" s="318"/>
      <c r="AH710" s="60"/>
      <c r="AI710" s="476"/>
      <c r="AJ710" s="476"/>
      <c r="AK710" s="477"/>
      <c r="AL710" s="102"/>
      <c r="AM710" s="124" t="str">
        <f t="shared" si="748"/>
        <v xml:space="preserve"> </v>
      </c>
      <c r="AN710" s="97" t="str">
        <f t="shared" si="749"/>
        <v xml:space="preserve"> </v>
      </c>
      <c r="AO710" s="125"/>
      <c r="AP710" s="125"/>
      <c r="AQ710" s="125"/>
      <c r="AR710" s="125"/>
      <c r="AS710" s="125"/>
      <c r="AT710" s="122" t="e">
        <f t="shared" si="750"/>
        <v>#N/A</v>
      </c>
      <c r="AU710" s="125" t="e">
        <f t="shared" si="751"/>
        <v>#N/A</v>
      </c>
      <c r="AV710" s="126" t="str">
        <f t="shared" ca="1" si="755"/>
        <v/>
      </c>
      <c r="AW710" s="122" t="e">
        <f t="shared" ca="1" si="756"/>
        <v>#N/A</v>
      </c>
      <c r="AX710" s="127" t="e">
        <f t="shared" ca="1" si="757"/>
        <v>#N/A</v>
      </c>
      <c r="AY710" s="100" t="e">
        <f t="shared" si="753"/>
        <v>#N/A</v>
      </c>
      <c r="AZ710" s="127" t="e">
        <f t="shared" si="752"/>
        <v>#N/A</v>
      </c>
      <c r="BA710" s="88"/>
      <c r="BB710" s="125"/>
      <c r="BC710" s="129"/>
      <c r="BD710" s="125"/>
      <c r="BE710" s="125"/>
      <c r="BF710" s="125"/>
      <c r="BG710" s="125"/>
      <c r="BH710" s="125"/>
      <c r="BI710" s="125"/>
      <c r="BJ710" s="125"/>
      <c r="BK710" s="125"/>
      <c r="BL710" s="90"/>
      <c r="BM710" s="90"/>
      <c r="BN710" s="90"/>
      <c r="BO710" s="90"/>
      <c r="BP710" s="90"/>
    </row>
    <row r="711" spans="1:68" s="49" customFormat="1" ht="27.75" customHeight="1" x14ac:dyDescent="0.2">
      <c r="A711" s="22">
        <f>A710+1</f>
        <v>507</v>
      </c>
      <c r="B711" s="50"/>
      <c r="C711" s="51"/>
      <c r="D711" s="52"/>
      <c r="E711" s="53"/>
      <c r="F711" s="54"/>
      <c r="G711" s="55"/>
      <c r="H711" s="56"/>
      <c r="I711" s="304"/>
      <c r="J711" s="57"/>
      <c r="K711" s="58"/>
      <c r="L711" s="59"/>
      <c r="M711" s="58"/>
      <c r="N711" s="59"/>
      <c r="O711" s="58"/>
      <c r="P711" s="59"/>
      <c r="Q711" s="60"/>
      <c r="R711" s="315"/>
      <c r="S711" s="57"/>
      <c r="T711" s="58"/>
      <c r="U711" s="58"/>
      <c r="V711" s="60"/>
      <c r="W711" s="326"/>
      <c r="X711" s="58"/>
      <c r="Y711" s="59"/>
      <c r="Z711" s="58"/>
      <c r="AA711" s="59"/>
      <c r="AB711" s="60"/>
      <c r="AC711" s="61"/>
      <c r="AD711" s="62"/>
      <c r="AE711" s="62"/>
      <c r="AF711" s="63"/>
      <c r="AG711" s="318"/>
      <c r="AH711" s="60"/>
      <c r="AI711" s="476"/>
      <c r="AJ711" s="476"/>
      <c r="AK711" s="477"/>
      <c r="AL711" s="102"/>
      <c r="AM711" s="124" t="str">
        <f t="shared" si="748"/>
        <v xml:space="preserve"> </v>
      </c>
      <c r="AN711" s="97" t="str">
        <f t="shared" si="749"/>
        <v xml:space="preserve"> </v>
      </c>
      <c r="AO711" s="125"/>
      <c r="AP711" s="125"/>
      <c r="AQ711" s="125"/>
      <c r="AR711" s="125"/>
      <c r="AS711" s="125"/>
      <c r="AT711" s="122" t="e">
        <f t="shared" si="750"/>
        <v>#N/A</v>
      </c>
      <c r="AU711" s="125" t="e">
        <f t="shared" si="751"/>
        <v>#N/A</v>
      </c>
      <c r="AV711" s="126" t="str">
        <f t="shared" ca="1" si="755"/>
        <v/>
      </c>
      <c r="AW711" s="122" t="e">
        <f t="shared" ca="1" si="756"/>
        <v>#N/A</v>
      </c>
      <c r="AX711" s="127" t="e">
        <f t="shared" ca="1" si="757"/>
        <v>#N/A</v>
      </c>
      <c r="AY711" s="100" t="e">
        <f t="shared" si="753"/>
        <v>#N/A</v>
      </c>
      <c r="AZ711" s="127" t="e">
        <f t="shared" si="752"/>
        <v>#N/A</v>
      </c>
      <c r="BA711" s="88"/>
      <c r="BB711" s="125"/>
      <c r="BC711" s="129"/>
      <c r="BD711" s="125"/>
      <c r="BE711" s="125"/>
      <c r="BF711" s="125"/>
      <c r="BG711" s="125"/>
      <c r="BH711" s="125"/>
      <c r="BI711" s="125"/>
      <c r="BJ711" s="125"/>
      <c r="BK711" s="125"/>
      <c r="BL711" s="90"/>
      <c r="BM711" s="90"/>
      <c r="BN711" s="90"/>
      <c r="BO711" s="90"/>
      <c r="BP711" s="90"/>
    </row>
    <row r="712" spans="1:68" s="49" customFormat="1" ht="27.75" customHeight="1" x14ac:dyDescent="0.2">
      <c r="A712" s="22">
        <f t="shared" si="754"/>
        <v>508</v>
      </c>
      <c r="B712" s="50"/>
      <c r="C712" s="51"/>
      <c r="D712" s="52"/>
      <c r="E712" s="53"/>
      <c r="F712" s="54"/>
      <c r="G712" s="55"/>
      <c r="H712" s="56"/>
      <c r="I712" s="304"/>
      <c r="J712" s="57"/>
      <c r="K712" s="58"/>
      <c r="L712" s="59"/>
      <c r="M712" s="58"/>
      <c r="N712" s="59"/>
      <c r="O712" s="58"/>
      <c r="P712" s="59"/>
      <c r="Q712" s="60"/>
      <c r="R712" s="315"/>
      <c r="S712" s="57"/>
      <c r="T712" s="58"/>
      <c r="U712" s="58"/>
      <c r="V712" s="60"/>
      <c r="W712" s="326"/>
      <c r="X712" s="58"/>
      <c r="Y712" s="59"/>
      <c r="Z712" s="58"/>
      <c r="AA712" s="59"/>
      <c r="AB712" s="60"/>
      <c r="AC712" s="61"/>
      <c r="AD712" s="62"/>
      <c r="AE712" s="62"/>
      <c r="AF712" s="63"/>
      <c r="AG712" s="318"/>
      <c r="AH712" s="60"/>
      <c r="AI712" s="476"/>
      <c r="AJ712" s="476"/>
      <c r="AK712" s="477"/>
      <c r="AL712" s="102"/>
      <c r="AM712" s="124" t="str">
        <f t="shared" si="748"/>
        <v xml:space="preserve"> </v>
      </c>
      <c r="AN712" s="97" t="str">
        <f t="shared" si="749"/>
        <v xml:space="preserve"> </v>
      </c>
      <c r="AO712" s="125"/>
      <c r="AP712" s="125"/>
      <c r="AQ712" s="125"/>
      <c r="AR712" s="125"/>
      <c r="AS712" s="125"/>
      <c r="AT712" s="122" t="e">
        <f t="shared" si="750"/>
        <v>#N/A</v>
      </c>
      <c r="AU712" s="125" t="e">
        <f t="shared" si="751"/>
        <v>#N/A</v>
      </c>
      <c r="AV712" s="126" t="str">
        <f t="shared" ca="1" si="755"/>
        <v/>
      </c>
      <c r="AW712" s="122" t="e">
        <f t="shared" ca="1" si="756"/>
        <v>#N/A</v>
      </c>
      <c r="AX712" s="127" t="e">
        <f t="shared" ca="1" si="757"/>
        <v>#N/A</v>
      </c>
      <c r="AY712" s="100" t="e">
        <f t="shared" si="753"/>
        <v>#N/A</v>
      </c>
      <c r="AZ712" s="127" t="e">
        <f t="shared" si="752"/>
        <v>#N/A</v>
      </c>
      <c r="BA712" s="88"/>
      <c r="BB712" s="125"/>
      <c r="BC712" s="129"/>
      <c r="BD712" s="125"/>
      <c r="BE712" s="125"/>
      <c r="BF712" s="125"/>
      <c r="BG712" s="125"/>
      <c r="BH712" s="125"/>
      <c r="BI712" s="125"/>
      <c r="BJ712" s="125"/>
      <c r="BK712" s="125"/>
      <c r="BL712" s="90"/>
      <c r="BM712" s="90"/>
      <c r="BN712" s="90"/>
      <c r="BO712" s="90"/>
      <c r="BP712" s="90"/>
    </row>
    <row r="713" spans="1:68" s="49" customFormat="1" ht="27.75" customHeight="1" x14ac:dyDescent="0.2">
      <c r="A713" s="22">
        <f t="shared" si="754"/>
        <v>509</v>
      </c>
      <c r="B713" s="50"/>
      <c r="C713" s="51"/>
      <c r="D713" s="52"/>
      <c r="E713" s="53"/>
      <c r="F713" s="54"/>
      <c r="G713" s="55"/>
      <c r="H713" s="56"/>
      <c r="I713" s="304"/>
      <c r="J713" s="57"/>
      <c r="K713" s="58"/>
      <c r="L713" s="59"/>
      <c r="M713" s="58"/>
      <c r="N713" s="59"/>
      <c r="O713" s="58"/>
      <c r="P713" s="59"/>
      <c r="Q713" s="60"/>
      <c r="R713" s="315"/>
      <c r="S713" s="57"/>
      <c r="T713" s="58"/>
      <c r="U713" s="58"/>
      <c r="V713" s="60"/>
      <c r="W713" s="326"/>
      <c r="X713" s="58"/>
      <c r="Y713" s="59"/>
      <c r="Z713" s="58"/>
      <c r="AA713" s="59"/>
      <c r="AB713" s="60"/>
      <c r="AC713" s="61"/>
      <c r="AD713" s="62"/>
      <c r="AE713" s="62"/>
      <c r="AF713" s="63"/>
      <c r="AG713" s="318"/>
      <c r="AH713" s="60"/>
      <c r="AI713" s="476"/>
      <c r="AJ713" s="476"/>
      <c r="AK713" s="477"/>
      <c r="AL713" s="102"/>
      <c r="AM713" s="124" t="str">
        <f t="shared" si="748"/>
        <v xml:space="preserve"> </v>
      </c>
      <c r="AN713" s="97" t="str">
        <f t="shared" si="749"/>
        <v xml:space="preserve"> </v>
      </c>
      <c r="AO713" s="125"/>
      <c r="AP713" s="125"/>
      <c r="AQ713" s="125"/>
      <c r="AR713" s="125"/>
      <c r="AS713" s="125"/>
      <c r="AT713" s="122" t="e">
        <f t="shared" si="750"/>
        <v>#N/A</v>
      </c>
      <c r="AU713" s="125" t="e">
        <f t="shared" si="751"/>
        <v>#N/A</v>
      </c>
      <c r="AV713" s="126" t="str">
        <f t="shared" ca="1" si="755"/>
        <v/>
      </c>
      <c r="AW713" s="122" t="e">
        <f t="shared" ca="1" si="756"/>
        <v>#N/A</v>
      </c>
      <c r="AX713" s="127" t="e">
        <f t="shared" ca="1" si="757"/>
        <v>#N/A</v>
      </c>
      <c r="AY713" s="100" t="e">
        <f t="shared" si="753"/>
        <v>#N/A</v>
      </c>
      <c r="AZ713" s="127" t="e">
        <f t="shared" si="752"/>
        <v>#N/A</v>
      </c>
      <c r="BA713" s="125"/>
      <c r="BB713" s="125"/>
      <c r="BC713" s="129"/>
      <c r="BD713" s="125"/>
      <c r="BE713" s="125"/>
      <c r="BF713" s="125"/>
      <c r="BG713" s="125"/>
      <c r="BH713" s="125"/>
      <c r="BI713" s="125"/>
      <c r="BJ713" s="125"/>
      <c r="BK713" s="125"/>
      <c r="BL713" s="90"/>
      <c r="BM713" s="90"/>
      <c r="BN713" s="90"/>
      <c r="BO713" s="90"/>
      <c r="BP713" s="90"/>
    </row>
    <row r="714" spans="1:68" s="49" customFormat="1" ht="27.75" customHeight="1" thickBot="1" x14ac:dyDescent="0.25">
      <c r="A714" s="23">
        <f t="shared" si="754"/>
        <v>510</v>
      </c>
      <c r="B714" s="64"/>
      <c r="C714" s="65"/>
      <c r="D714" s="66"/>
      <c r="E714" s="67"/>
      <c r="F714" s="68"/>
      <c r="G714" s="69"/>
      <c r="H714" s="70"/>
      <c r="I714" s="305"/>
      <c r="J714" s="71"/>
      <c r="K714" s="72"/>
      <c r="L714" s="73"/>
      <c r="M714" s="72"/>
      <c r="N714" s="73"/>
      <c r="O714" s="72"/>
      <c r="P714" s="73"/>
      <c r="Q714" s="74"/>
      <c r="R714" s="316"/>
      <c r="S714" s="71"/>
      <c r="T714" s="72"/>
      <c r="U714" s="72"/>
      <c r="V714" s="74"/>
      <c r="W714" s="327"/>
      <c r="X714" s="72"/>
      <c r="Y714" s="73"/>
      <c r="Z714" s="72"/>
      <c r="AA714" s="73"/>
      <c r="AB714" s="74"/>
      <c r="AC714" s="75"/>
      <c r="AD714" s="76"/>
      <c r="AE714" s="76"/>
      <c r="AF714" s="77"/>
      <c r="AG714" s="319"/>
      <c r="AH714" s="74"/>
      <c r="AI714" s="480"/>
      <c r="AJ714" s="480"/>
      <c r="AK714" s="481"/>
      <c r="AL714" s="102"/>
      <c r="AM714" s="124" t="str">
        <f t="shared" si="748"/>
        <v xml:space="preserve"> </v>
      </c>
      <c r="AN714" s="97" t="str">
        <f t="shared" si="749"/>
        <v xml:space="preserve"> </v>
      </c>
      <c r="AO714" s="125"/>
      <c r="AP714" s="125"/>
      <c r="AQ714" s="125"/>
      <c r="AR714" s="125"/>
      <c r="AS714" s="125"/>
      <c r="AT714" s="122" t="e">
        <f t="shared" si="750"/>
        <v>#N/A</v>
      </c>
      <c r="AU714" s="125" t="e">
        <f t="shared" si="751"/>
        <v>#N/A</v>
      </c>
      <c r="AV714" s="126" t="str">
        <f t="shared" ca="1" si="755"/>
        <v/>
      </c>
      <c r="AW714" s="122" t="e">
        <f t="shared" ca="1" si="756"/>
        <v>#N/A</v>
      </c>
      <c r="AX714" s="127" t="e">
        <f t="shared" ca="1" si="757"/>
        <v>#N/A</v>
      </c>
      <c r="AY714" s="100" t="e">
        <f t="shared" si="753"/>
        <v>#N/A</v>
      </c>
      <c r="AZ714" s="127" t="e">
        <f t="shared" si="752"/>
        <v>#N/A</v>
      </c>
      <c r="BA714" s="125"/>
      <c r="BB714" s="125"/>
      <c r="BC714" s="129"/>
      <c r="BD714" s="125"/>
      <c r="BE714" s="125"/>
      <c r="BF714" s="125"/>
      <c r="BG714" s="125"/>
      <c r="BH714" s="125"/>
      <c r="BI714" s="125"/>
      <c r="BJ714" s="125"/>
      <c r="BK714" s="125"/>
      <c r="BL714" s="90"/>
      <c r="BM714" s="90"/>
      <c r="BN714" s="90"/>
      <c r="BO714" s="90"/>
      <c r="BP714" s="90"/>
    </row>
    <row r="715" spans="1:68" ht="4.5" customHeight="1" thickBot="1" x14ac:dyDescent="0.25">
      <c r="A715" s="89">
        <f>AK718</f>
        <v>51</v>
      </c>
      <c r="B715" s="271"/>
      <c r="C715" s="271"/>
      <c r="D715" s="271"/>
      <c r="E715" s="271"/>
      <c r="F715" s="271"/>
      <c r="G715" s="271"/>
      <c r="H715" s="271"/>
      <c r="I715" s="271"/>
      <c r="J715" s="309"/>
      <c r="K715" s="309"/>
      <c r="L715" s="309"/>
      <c r="M715" s="309"/>
      <c r="N715" s="309"/>
      <c r="O715" s="309"/>
      <c r="P715" s="309"/>
      <c r="Q715" s="309"/>
      <c r="R715" s="309"/>
      <c r="S715" s="324"/>
      <c r="T715" s="324"/>
      <c r="U715" s="324"/>
      <c r="V715" s="324"/>
      <c r="W715" s="324"/>
      <c r="X715" s="324"/>
      <c r="Y715" s="324"/>
      <c r="Z715" s="324"/>
      <c r="AA715" s="324"/>
      <c r="AB715" s="324"/>
      <c r="AC715" s="309"/>
      <c r="AD715" s="272"/>
      <c r="AE715" s="273"/>
      <c r="AF715" s="272"/>
      <c r="AG715" s="274"/>
      <c r="AH715" s="474"/>
      <c r="AI715" s="475"/>
      <c r="AJ715" s="475"/>
      <c r="AK715" s="475"/>
      <c r="AL715" s="33"/>
      <c r="AM715" s="33"/>
      <c r="AN715" s="33"/>
      <c r="AT715" s="122" t="e">
        <f t="shared" ref="AT715:AT724" si="758">IF(ISBLANK($B999),NA(),$B999)</f>
        <v>#N/A</v>
      </c>
      <c r="AU715" s="125" t="e">
        <f t="shared" ref="AU715:AU724" si="759">IF(ISBLANK($I999),NA(),$I999)</f>
        <v>#N/A</v>
      </c>
      <c r="AV715" s="126" t="str">
        <f t="shared" ca="1" si="755"/>
        <v/>
      </c>
      <c r="AW715" s="122" t="e">
        <f t="shared" ca="1" si="756"/>
        <v>#N/A</v>
      </c>
      <c r="AX715" s="127" t="e">
        <f t="shared" ca="1" si="757"/>
        <v>#N/A</v>
      </c>
      <c r="AY715" s="100" t="e">
        <f t="shared" ref="AY715:AY724" si="760">IF(S999=0,NA(),S999)</f>
        <v>#N/A</v>
      </c>
      <c r="AZ715" s="127" t="e">
        <f>IF(V999=0,NA(),V999)</f>
        <v>#N/A</v>
      </c>
      <c r="BC715" s="129"/>
    </row>
    <row r="716" spans="1:68" ht="26.25" customHeight="1" x14ac:dyDescent="0.2">
      <c r="A716" s="180">
        <f>A702+1</f>
        <v>51</v>
      </c>
      <c r="B716" s="501"/>
      <c r="C716" s="501"/>
      <c r="D716" s="501"/>
      <c r="E716" s="502"/>
      <c r="F716" s="493" t="str">
        <f>F702</f>
        <v>TOTAL DE ESTA PÁGINA</v>
      </c>
      <c r="G716" s="494"/>
      <c r="H716" s="495"/>
      <c r="I716" s="348" t="str">
        <f t="shared" ref="I716:Q716" si="761">IF(SUM(I705:I715)=0," ",SUM(I705:I715))</f>
        <v xml:space="preserve"> </v>
      </c>
      <c r="J716" s="349" t="str">
        <f t="shared" si="761"/>
        <v xml:space="preserve"> </v>
      </c>
      <c r="K716" s="350" t="str">
        <f t="shared" si="761"/>
        <v xml:space="preserve"> </v>
      </c>
      <c r="L716" s="351" t="str">
        <f t="shared" si="761"/>
        <v xml:space="preserve"> </v>
      </c>
      <c r="M716" s="350" t="str">
        <f t="shared" si="761"/>
        <v xml:space="preserve"> </v>
      </c>
      <c r="N716" s="351" t="str">
        <f t="shared" si="761"/>
        <v xml:space="preserve"> </v>
      </c>
      <c r="O716" s="350" t="str">
        <f t="shared" si="761"/>
        <v xml:space="preserve"> </v>
      </c>
      <c r="P716" s="351" t="str">
        <f t="shared" si="761"/>
        <v xml:space="preserve"> </v>
      </c>
      <c r="Q716" s="352" t="str">
        <f t="shared" si="761"/>
        <v xml:space="preserve"> </v>
      </c>
      <c r="R716" s="353"/>
      <c r="S716" s="349" t="str">
        <f t="shared" ref="S716:AB716" si="762">IF(SUM(S705:S715)=0," ",SUM(S705:S715))</f>
        <v xml:space="preserve"> </v>
      </c>
      <c r="T716" s="350" t="str">
        <f t="shared" si="762"/>
        <v xml:space="preserve"> </v>
      </c>
      <c r="U716" s="350" t="str">
        <f t="shared" si="762"/>
        <v xml:space="preserve"> </v>
      </c>
      <c r="V716" s="350" t="str">
        <f t="shared" si="762"/>
        <v xml:space="preserve"> </v>
      </c>
      <c r="W716" s="351" t="str">
        <f t="shared" si="762"/>
        <v xml:space="preserve"> </v>
      </c>
      <c r="X716" s="350" t="str">
        <f t="shared" si="762"/>
        <v xml:space="preserve"> </v>
      </c>
      <c r="Y716" s="351" t="str">
        <f t="shared" si="762"/>
        <v xml:space="preserve"> </v>
      </c>
      <c r="Z716" s="350" t="str">
        <f t="shared" si="762"/>
        <v xml:space="preserve"> </v>
      </c>
      <c r="AA716" s="351" t="str">
        <f t="shared" si="762"/>
        <v xml:space="preserve"> </v>
      </c>
      <c r="AB716" s="352" t="str">
        <f t="shared" si="762"/>
        <v xml:space="preserve"> </v>
      </c>
      <c r="AC716" s="354" t="str">
        <f>IF(SUM(AC705:AC714)=0," ",SUM(AC705:AC714))</f>
        <v xml:space="preserve"> </v>
      </c>
      <c r="AD716" s="355" t="str">
        <f>IF(SUM(AD705:AD714)=0," ",SUM(AD705:AD714))</f>
        <v xml:space="preserve"> </v>
      </c>
      <c r="AE716" s="355" t="str">
        <f>IF(SUM(AE705:AE714)=0," ",SUM(AE705:AE714))</f>
        <v xml:space="preserve"> </v>
      </c>
      <c r="AF716" s="356" t="str">
        <f>IF(SUM(AF705:AF714)=0," ",SUM(AF705:AF714))</f>
        <v xml:space="preserve"> </v>
      </c>
      <c r="AG716" s="357" t="str">
        <f>IF(SUM(AG705:AG714)=0," ",SUM(AG705:AG714))</f>
        <v xml:space="preserve"> </v>
      </c>
      <c r="AH716" s="482" t="str">
        <f>AH702</f>
        <v>Certifico que todos los datos en esta
bitácora son fidedignos</v>
      </c>
      <c r="AI716" s="483"/>
      <c r="AJ716" s="483"/>
      <c r="AK716" s="484"/>
      <c r="AL716" s="131"/>
      <c r="AM716" s="131"/>
      <c r="AN716" s="131"/>
      <c r="AT716" s="122" t="e">
        <f t="shared" si="758"/>
        <v>#N/A</v>
      </c>
      <c r="AU716" s="125" t="e">
        <f t="shared" si="759"/>
        <v>#N/A</v>
      </c>
      <c r="AV716" s="126" t="str">
        <f t="shared" ca="1" si="755"/>
        <v/>
      </c>
      <c r="AW716" s="122" t="e">
        <f t="shared" ca="1" si="756"/>
        <v>#N/A</v>
      </c>
      <c r="AX716" s="127" t="e">
        <f t="shared" ca="1" si="757"/>
        <v>#N/A</v>
      </c>
      <c r="AY716" s="100" t="e">
        <f t="shared" si="760"/>
        <v>#N/A</v>
      </c>
      <c r="AZ716" s="127" t="e">
        <f t="shared" ref="AZ716:AZ724" si="763">IF(V1000=0,NA(),V1000)</f>
        <v>#N/A</v>
      </c>
      <c r="BA716" s="88"/>
      <c r="BC716" s="129"/>
    </row>
    <row r="717" spans="1:68" ht="26.25" customHeight="1" x14ac:dyDescent="0.2">
      <c r="A717" s="499"/>
      <c r="B717" s="503"/>
      <c r="C717" s="503"/>
      <c r="D717" s="503"/>
      <c r="E717" s="504"/>
      <c r="F717" s="496" t="str">
        <f>F703</f>
        <v>TOTAL PÁGINA ANTERIOR</v>
      </c>
      <c r="G717" s="497"/>
      <c r="H717" s="498"/>
      <c r="I717" s="358">
        <f>I704</f>
        <v>6.25</v>
      </c>
      <c r="J717" s="359">
        <f t="shared" ref="J717:Q717" si="764">J704</f>
        <v>6.25</v>
      </c>
      <c r="K717" s="360" t="str">
        <f t="shared" si="764"/>
        <v xml:space="preserve"> </v>
      </c>
      <c r="L717" s="361" t="str">
        <f t="shared" si="764"/>
        <v xml:space="preserve"> </v>
      </c>
      <c r="M717" s="360" t="str">
        <f t="shared" si="764"/>
        <v xml:space="preserve"> </v>
      </c>
      <c r="N717" s="361" t="str">
        <f t="shared" si="764"/>
        <v xml:space="preserve"> </v>
      </c>
      <c r="O717" s="360" t="str">
        <f t="shared" si="764"/>
        <v xml:space="preserve"> </v>
      </c>
      <c r="P717" s="361" t="str">
        <f t="shared" si="764"/>
        <v xml:space="preserve"> </v>
      </c>
      <c r="Q717" s="362" t="str">
        <f t="shared" si="764"/>
        <v xml:space="preserve"> </v>
      </c>
      <c r="R717" s="363"/>
      <c r="S717" s="359" t="str">
        <f t="shared" ref="S717:AG717" si="765">S704</f>
        <v xml:space="preserve"> </v>
      </c>
      <c r="T717" s="360">
        <f t="shared" si="765"/>
        <v>8.75</v>
      </c>
      <c r="U717" s="360">
        <f t="shared" si="765"/>
        <v>10</v>
      </c>
      <c r="V717" s="360">
        <f t="shared" si="765"/>
        <v>2.5</v>
      </c>
      <c r="W717" s="361" t="str">
        <f t="shared" si="765"/>
        <v xml:space="preserve"> </v>
      </c>
      <c r="X717" s="360" t="str">
        <f t="shared" si="765"/>
        <v xml:space="preserve"> </v>
      </c>
      <c r="Y717" s="361">
        <f t="shared" si="765"/>
        <v>2.5</v>
      </c>
      <c r="Z717" s="360" t="str">
        <f t="shared" si="765"/>
        <v xml:space="preserve"> </v>
      </c>
      <c r="AA717" s="361">
        <f t="shared" si="765"/>
        <v>3.75</v>
      </c>
      <c r="AB717" s="362" t="str">
        <f t="shared" si="765"/>
        <v xml:space="preserve"> </v>
      </c>
      <c r="AC717" s="364">
        <f t="shared" si="765"/>
        <v>9</v>
      </c>
      <c r="AD717" s="365" t="str">
        <f t="shared" si="765"/>
        <v xml:space="preserve"> </v>
      </c>
      <c r="AE717" s="365">
        <f t="shared" si="765"/>
        <v>9</v>
      </c>
      <c r="AF717" s="366" t="str">
        <f t="shared" si="765"/>
        <v xml:space="preserve"> </v>
      </c>
      <c r="AG717" s="367">
        <f t="shared" si="765"/>
        <v>11</v>
      </c>
      <c r="AH717" s="487"/>
      <c r="AI717" s="488"/>
      <c r="AJ717" s="488"/>
      <c r="AK717" s="489"/>
      <c r="AL717" s="131"/>
      <c r="AM717" s="131"/>
      <c r="AN717" s="131"/>
      <c r="AT717" s="122" t="e">
        <f t="shared" si="758"/>
        <v>#N/A</v>
      </c>
      <c r="AU717" s="125" t="e">
        <f t="shared" si="759"/>
        <v>#N/A</v>
      </c>
      <c r="AV717" s="126" t="str">
        <f t="shared" ca="1" si="755"/>
        <v/>
      </c>
      <c r="AW717" s="122" t="e">
        <f t="shared" ca="1" si="756"/>
        <v>#N/A</v>
      </c>
      <c r="AX717" s="127" t="e">
        <f t="shared" ca="1" si="757"/>
        <v>#N/A</v>
      </c>
      <c r="AY717" s="100" t="e">
        <f t="shared" si="760"/>
        <v>#N/A</v>
      </c>
      <c r="AZ717" s="127" t="e">
        <f t="shared" si="763"/>
        <v>#N/A</v>
      </c>
      <c r="BA717" s="88"/>
      <c r="BC717" s="129"/>
    </row>
    <row r="718" spans="1:68" ht="26.25" customHeight="1" thickBot="1" x14ac:dyDescent="0.25">
      <c r="A718" s="500"/>
      <c r="B718" s="505" t="str">
        <f>B704</f>
        <v>Entidad que certifica Hrs. de vuelo
TIMBRE Y FIRMA</v>
      </c>
      <c r="C718" s="505"/>
      <c r="D718" s="505"/>
      <c r="E718" s="506"/>
      <c r="F718" s="490" t="str">
        <f>F704</f>
        <v>TOTAL A LA FECHA</v>
      </c>
      <c r="G718" s="491"/>
      <c r="H718" s="492"/>
      <c r="I718" s="31">
        <f t="shared" ref="I718:Q718" si="766">IF(SUM(I716:I717)=0," ",SUM(I716:I717))</f>
        <v>6.25</v>
      </c>
      <c r="J718" s="27">
        <f t="shared" si="766"/>
        <v>6.25</v>
      </c>
      <c r="K718" s="24" t="str">
        <f t="shared" si="766"/>
        <v xml:space="preserve"> </v>
      </c>
      <c r="L718" s="25" t="str">
        <f t="shared" si="766"/>
        <v xml:space="preserve"> </v>
      </c>
      <c r="M718" s="24" t="str">
        <f t="shared" si="766"/>
        <v xml:space="preserve"> </v>
      </c>
      <c r="N718" s="25" t="str">
        <f t="shared" si="766"/>
        <v xml:space="preserve"> </v>
      </c>
      <c r="O718" s="24" t="str">
        <f t="shared" si="766"/>
        <v xml:space="preserve"> </v>
      </c>
      <c r="P718" s="25" t="str">
        <f t="shared" si="766"/>
        <v xml:space="preserve"> </v>
      </c>
      <c r="Q718" s="26" t="str">
        <f t="shared" si="766"/>
        <v xml:space="preserve"> </v>
      </c>
      <c r="R718" s="321"/>
      <c r="S718" s="27" t="str">
        <f t="shared" ref="S718:AG718" si="767">IF(SUM(S716:S717)=0," ",SUM(S716:S717))</f>
        <v xml:space="preserve"> </v>
      </c>
      <c r="T718" s="24">
        <f t="shared" si="767"/>
        <v>8.75</v>
      </c>
      <c r="U718" s="24">
        <f t="shared" si="767"/>
        <v>10</v>
      </c>
      <c r="V718" s="24">
        <f t="shared" si="767"/>
        <v>2.5</v>
      </c>
      <c r="W718" s="25" t="str">
        <f t="shared" si="767"/>
        <v xml:space="preserve"> </v>
      </c>
      <c r="X718" s="24" t="str">
        <f t="shared" si="767"/>
        <v xml:space="preserve"> </v>
      </c>
      <c r="Y718" s="25">
        <f t="shared" si="767"/>
        <v>2.5</v>
      </c>
      <c r="Z718" s="24" t="str">
        <f t="shared" si="767"/>
        <v xml:space="preserve"> </v>
      </c>
      <c r="AA718" s="25">
        <f t="shared" si="767"/>
        <v>3.75</v>
      </c>
      <c r="AB718" s="26" t="str">
        <f t="shared" si="767"/>
        <v xml:space="preserve"> </v>
      </c>
      <c r="AC718" s="323">
        <f t="shared" si="767"/>
        <v>9</v>
      </c>
      <c r="AD718" s="28" t="str">
        <f t="shared" si="767"/>
        <v xml:space="preserve"> </v>
      </c>
      <c r="AE718" s="28">
        <f t="shared" si="767"/>
        <v>9</v>
      </c>
      <c r="AF718" s="30" t="str">
        <f t="shared" si="767"/>
        <v xml:space="preserve"> </v>
      </c>
      <c r="AG718" s="32">
        <f t="shared" si="767"/>
        <v>11</v>
      </c>
      <c r="AH718" s="485" t="str">
        <f>AH704</f>
        <v>_____________________________
FIRMA PILOTO</v>
      </c>
      <c r="AI718" s="486"/>
      <c r="AJ718" s="486"/>
      <c r="AK718" s="181">
        <f>A716</f>
        <v>51</v>
      </c>
      <c r="AL718" s="132"/>
      <c r="AM718" s="132"/>
      <c r="AN718" s="132"/>
      <c r="AT718" s="122" t="e">
        <f t="shared" si="758"/>
        <v>#N/A</v>
      </c>
      <c r="AU718" s="125" t="e">
        <f t="shared" si="759"/>
        <v>#N/A</v>
      </c>
      <c r="AV718" s="126" t="str">
        <f t="shared" ca="1" si="755"/>
        <v/>
      </c>
      <c r="AW718" s="122" t="e">
        <f t="shared" ca="1" si="756"/>
        <v>#N/A</v>
      </c>
      <c r="AX718" s="127" t="e">
        <f t="shared" ca="1" si="757"/>
        <v>#N/A</v>
      </c>
      <c r="AY718" s="100" t="e">
        <f t="shared" si="760"/>
        <v>#N/A</v>
      </c>
      <c r="AZ718" s="127" t="e">
        <f t="shared" si="763"/>
        <v>#N/A</v>
      </c>
      <c r="BA718" s="88"/>
      <c r="BC718" s="129"/>
    </row>
    <row r="719" spans="1:68" s="49" customFormat="1" ht="27.75" customHeight="1" x14ac:dyDescent="0.2">
      <c r="A719" s="29">
        <f>A714+1</f>
        <v>511</v>
      </c>
      <c r="B719" s="39"/>
      <c r="C719" s="40"/>
      <c r="D719" s="41"/>
      <c r="E719" s="42"/>
      <c r="F719" s="43"/>
      <c r="G719" s="44"/>
      <c r="H719" s="45"/>
      <c r="I719" s="310"/>
      <c r="J719" s="306"/>
      <c r="K719" s="307"/>
      <c r="L719" s="308"/>
      <c r="M719" s="307"/>
      <c r="N719" s="308"/>
      <c r="O719" s="307"/>
      <c r="P719" s="308"/>
      <c r="Q719" s="167"/>
      <c r="R719" s="314"/>
      <c r="S719" s="46"/>
      <c r="T719" s="47"/>
      <c r="U719" s="47"/>
      <c r="V719" s="48"/>
      <c r="W719" s="325"/>
      <c r="X719" s="307"/>
      <c r="Y719" s="308"/>
      <c r="Z719" s="307"/>
      <c r="AA719" s="308"/>
      <c r="AB719" s="167"/>
      <c r="AC719" s="311"/>
      <c r="AD719" s="312"/>
      <c r="AE719" s="312"/>
      <c r="AF719" s="313"/>
      <c r="AG719" s="317"/>
      <c r="AH719" s="167"/>
      <c r="AI719" s="478"/>
      <c r="AJ719" s="478"/>
      <c r="AK719" s="479"/>
      <c r="AL719" s="102"/>
      <c r="AM719" s="124" t="str">
        <f t="shared" ref="AM719:AM728" si="768">IF(B719=0," ",TEXT(B719,"MMM"))</f>
        <v xml:space="preserve"> </v>
      </c>
      <c r="AN719" s="97" t="str">
        <f t="shared" ref="AN719:AN728" si="769">IF(B719=0," ",YEAR(B719))</f>
        <v xml:space="preserve"> </v>
      </c>
      <c r="AO719" s="125"/>
      <c r="AP719" s="125"/>
      <c r="AQ719" s="125"/>
      <c r="AR719" s="125"/>
      <c r="AS719" s="125"/>
      <c r="AT719" s="122" t="e">
        <f t="shared" si="758"/>
        <v>#N/A</v>
      </c>
      <c r="AU719" s="125" t="e">
        <f t="shared" si="759"/>
        <v>#N/A</v>
      </c>
      <c r="AV719" s="126" t="str">
        <f t="shared" ca="1" si="755"/>
        <v/>
      </c>
      <c r="AW719" s="122" t="e">
        <f t="shared" ca="1" si="756"/>
        <v>#N/A</v>
      </c>
      <c r="AX719" s="127" t="e">
        <f t="shared" ca="1" si="757"/>
        <v>#N/A</v>
      </c>
      <c r="AY719" s="100" t="e">
        <f t="shared" si="760"/>
        <v>#N/A</v>
      </c>
      <c r="AZ719" s="127" t="e">
        <f t="shared" si="763"/>
        <v>#N/A</v>
      </c>
      <c r="BA719" s="88"/>
      <c r="BB719" s="125"/>
      <c r="BC719" s="129"/>
      <c r="BD719" s="125"/>
      <c r="BE719" s="125"/>
      <c r="BF719" s="125"/>
      <c r="BG719" s="125"/>
      <c r="BH719" s="125"/>
      <c r="BI719" s="125"/>
      <c r="BJ719" s="125"/>
      <c r="BK719" s="125"/>
      <c r="BL719" s="90"/>
      <c r="BM719" s="90"/>
      <c r="BN719" s="90"/>
      <c r="BO719" s="90"/>
      <c r="BP719" s="90"/>
    </row>
    <row r="720" spans="1:68" s="49" customFormat="1" ht="27.75" customHeight="1" x14ac:dyDescent="0.2">
      <c r="A720" s="22">
        <f>A719+1</f>
        <v>512</v>
      </c>
      <c r="B720" s="50"/>
      <c r="C720" s="51"/>
      <c r="D720" s="52"/>
      <c r="E720" s="53"/>
      <c r="F720" s="54"/>
      <c r="G720" s="55"/>
      <c r="H720" s="56"/>
      <c r="I720" s="304"/>
      <c r="J720" s="57"/>
      <c r="K720" s="58"/>
      <c r="L720" s="59"/>
      <c r="M720" s="58"/>
      <c r="N720" s="59"/>
      <c r="O720" s="58"/>
      <c r="P720" s="59"/>
      <c r="Q720" s="60"/>
      <c r="R720" s="315"/>
      <c r="S720" s="57"/>
      <c r="T720" s="58"/>
      <c r="U720" s="58"/>
      <c r="V720" s="60"/>
      <c r="W720" s="326"/>
      <c r="X720" s="58"/>
      <c r="Y720" s="59"/>
      <c r="Z720" s="58"/>
      <c r="AA720" s="59"/>
      <c r="AB720" s="60"/>
      <c r="AC720" s="61"/>
      <c r="AD720" s="62"/>
      <c r="AE720" s="62"/>
      <c r="AF720" s="63"/>
      <c r="AG720" s="318"/>
      <c r="AH720" s="60"/>
      <c r="AI720" s="476"/>
      <c r="AJ720" s="476"/>
      <c r="AK720" s="477"/>
      <c r="AL720" s="102"/>
      <c r="AM720" s="124" t="str">
        <f t="shared" si="768"/>
        <v xml:space="preserve"> </v>
      </c>
      <c r="AN720" s="97" t="str">
        <f t="shared" si="769"/>
        <v xml:space="preserve"> </v>
      </c>
      <c r="AO720" s="125"/>
      <c r="AP720" s="125"/>
      <c r="AQ720" s="125"/>
      <c r="AR720" s="125"/>
      <c r="AS720" s="125"/>
      <c r="AT720" s="122" t="e">
        <f t="shared" si="758"/>
        <v>#N/A</v>
      </c>
      <c r="AU720" s="125" t="e">
        <f t="shared" si="759"/>
        <v>#N/A</v>
      </c>
      <c r="AV720" s="126" t="str">
        <f t="shared" ca="1" si="755"/>
        <v/>
      </c>
      <c r="AW720" s="122" t="e">
        <f t="shared" ca="1" si="756"/>
        <v>#N/A</v>
      </c>
      <c r="AX720" s="127" t="e">
        <f t="shared" ca="1" si="757"/>
        <v>#N/A</v>
      </c>
      <c r="AY720" s="100" t="e">
        <f t="shared" si="760"/>
        <v>#N/A</v>
      </c>
      <c r="AZ720" s="127" t="e">
        <f t="shared" si="763"/>
        <v>#N/A</v>
      </c>
      <c r="BA720" s="88"/>
      <c r="BB720" s="125"/>
      <c r="BC720" s="129"/>
      <c r="BD720" s="125"/>
      <c r="BE720" s="125"/>
      <c r="BF720" s="125"/>
      <c r="BG720" s="125"/>
      <c r="BH720" s="125"/>
      <c r="BI720" s="125"/>
      <c r="BJ720" s="125"/>
      <c r="BK720" s="125"/>
      <c r="BL720" s="90"/>
      <c r="BM720" s="90"/>
      <c r="BN720" s="90"/>
      <c r="BO720" s="90"/>
      <c r="BP720" s="90"/>
    </row>
    <row r="721" spans="1:68" s="49" customFormat="1" ht="27.75" customHeight="1" x14ac:dyDescent="0.2">
      <c r="A721" s="22">
        <f t="shared" ref="A721:A728" si="770">A720+1</f>
        <v>513</v>
      </c>
      <c r="B721" s="50"/>
      <c r="C721" s="51"/>
      <c r="D721" s="52"/>
      <c r="E721" s="53"/>
      <c r="F721" s="54"/>
      <c r="G721" s="55"/>
      <c r="H721" s="56"/>
      <c r="I721" s="304"/>
      <c r="J721" s="57"/>
      <c r="K721" s="58"/>
      <c r="L721" s="59"/>
      <c r="M721" s="58"/>
      <c r="N721" s="59"/>
      <c r="O721" s="58"/>
      <c r="P721" s="59"/>
      <c r="Q721" s="60"/>
      <c r="R721" s="315"/>
      <c r="S721" s="57"/>
      <c r="T721" s="58"/>
      <c r="U721" s="58"/>
      <c r="V721" s="60"/>
      <c r="W721" s="326"/>
      <c r="X721" s="58"/>
      <c r="Y721" s="59"/>
      <c r="Z721" s="58"/>
      <c r="AA721" s="59"/>
      <c r="AB721" s="60"/>
      <c r="AC721" s="61"/>
      <c r="AD721" s="62"/>
      <c r="AE721" s="62"/>
      <c r="AF721" s="63"/>
      <c r="AG721" s="318"/>
      <c r="AH721" s="60"/>
      <c r="AI721" s="476"/>
      <c r="AJ721" s="476"/>
      <c r="AK721" s="477"/>
      <c r="AL721" s="102"/>
      <c r="AM721" s="124" t="str">
        <f t="shared" si="768"/>
        <v xml:space="preserve"> </v>
      </c>
      <c r="AN721" s="97" t="str">
        <f t="shared" si="769"/>
        <v xml:space="preserve"> </v>
      </c>
      <c r="AO721" s="125"/>
      <c r="AP721" s="125"/>
      <c r="AQ721" s="125"/>
      <c r="AR721" s="125"/>
      <c r="AS721" s="125"/>
      <c r="AT721" s="122" t="e">
        <f t="shared" si="758"/>
        <v>#N/A</v>
      </c>
      <c r="AU721" s="125" t="e">
        <f t="shared" si="759"/>
        <v>#N/A</v>
      </c>
      <c r="AV721" s="126" t="str">
        <f t="shared" ca="1" si="755"/>
        <v/>
      </c>
      <c r="AW721" s="122" t="e">
        <f t="shared" ca="1" si="756"/>
        <v>#N/A</v>
      </c>
      <c r="AX721" s="127" t="e">
        <f t="shared" ca="1" si="757"/>
        <v>#N/A</v>
      </c>
      <c r="AY721" s="100" t="e">
        <f t="shared" si="760"/>
        <v>#N/A</v>
      </c>
      <c r="AZ721" s="127" t="e">
        <f t="shared" si="763"/>
        <v>#N/A</v>
      </c>
      <c r="BA721" s="88"/>
      <c r="BB721" s="125"/>
      <c r="BC721" s="129"/>
      <c r="BD721" s="125"/>
      <c r="BE721" s="125"/>
      <c r="BF721" s="125"/>
      <c r="BG721" s="125"/>
      <c r="BH721" s="125"/>
      <c r="BI721" s="125"/>
      <c r="BJ721" s="125"/>
      <c r="BK721" s="125"/>
      <c r="BL721" s="90"/>
      <c r="BM721" s="90"/>
      <c r="BN721" s="90"/>
      <c r="BO721" s="90"/>
      <c r="BP721" s="90"/>
    </row>
    <row r="722" spans="1:68" s="49" customFormat="1" ht="27.75" customHeight="1" x14ac:dyDescent="0.2">
      <c r="A722" s="22">
        <f t="shared" si="770"/>
        <v>514</v>
      </c>
      <c r="B722" s="50"/>
      <c r="C722" s="51"/>
      <c r="D722" s="52"/>
      <c r="E722" s="53"/>
      <c r="F722" s="54"/>
      <c r="G722" s="55"/>
      <c r="H722" s="56"/>
      <c r="I722" s="304"/>
      <c r="J722" s="57"/>
      <c r="K722" s="58"/>
      <c r="L722" s="59"/>
      <c r="M722" s="58"/>
      <c r="N722" s="59"/>
      <c r="O722" s="58"/>
      <c r="P722" s="59"/>
      <c r="Q722" s="60"/>
      <c r="R722" s="315"/>
      <c r="S722" s="57"/>
      <c r="T722" s="58"/>
      <c r="U722" s="58"/>
      <c r="V722" s="60"/>
      <c r="W722" s="326"/>
      <c r="X722" s="58"/>
      <c r="Y722" s="59"/>
      <c r="Z722" s="58"/>
      <c r="AA722" s="59"/>
      <c r="AB722" s="60"/>
      <c r="AC722" s="61"/>
      <c r="AD722" s="62"/>
      <c r="AE722" s="62"/>
      <c r="AF722" s="63"/>
      <c r="AG722" s="318"/>
      <c r="AH722" s="60"/>
      <c r="AI722" s="476"/>
      <c r="AJ722" s="476"/>
      <c r="AK722" s="477"/>
      <c r="AL722" s="102"/>
      <c r="AM722" s="124" t="str">
        <f t="shared" si="768"/>
        <v xml:space="preserve"> </v>
      </c>
      <c r="AN722" s="97" t="str">
        <f t="shared" si="769"/>
        <v xml:space="preserve"> </v>
      </c>
      <c r="AO722" s="125"/>
      <c r="AP722" s="125"/>
      <c r="AQ722" s="125"/>
      <c r="AR722" s="125"/>
      <c r="AS722" s="125"/>
      <c r="AT722" s="122" t="e">
        <f t="shared" si="758"/>
        <v>#N/A</v>
      </c>
      <c r="AU722" s="125" t="e">
        <f t="shared" si="759"/>
        <v>#N/A</v>
      </c>
      <c r="AV722" s="126" t="str">
        <f t="shared" ca="1" si="755"/>
        <v/>
      </c>
      <c r="AW722" s="122" t="e">
        <f t="shared" ca="1" si="756"/>
        <v>#N/A</v>
      </c>
      <c r="AX722" s="127" t="e">
        <f t="shared" ca="1" si="757"/>
        <v>#N/A</v>
      </c>
      <c r="AY722" s="100" t="e">
        <f t="shared" si="760"/>
        <v>#N/A</v>
      </c>
      <c r="AZ722" s="127" t="e">
        <f t="shared" si="763"/>
        <v>#N/A</v>
      </c>
      <c r="BA722" s="88"/>
      <c r="BB722" s="125"/>
      <c r="BC722" s="129"/>
      <c r="BD722" s="125"/>
      <c r="BE722" s="125"/>
      <c r="BF722" s="125"/>
      <c r="BG722" s="125"/>
      <c r="BH722" s="125"/>
      <c r="BI722" s="125"/>
      <c r="BJ722" s="125"/>
      <c r="BK722" s="125"/>
      <c r="BL722" s="90"/>
      <c r="BM722" s="90"/>
      <c r="BN722" s="90"/>
      <c r="BO722" s="90"/>
      <c r="BP722" s="90"/>
    </row>
    <row r="723" spans="1:68" s="49" customFormat="1" ht="27.75" customHeight="1" x14ac:dyDescent="0.2">
      <c r="A723" s="22">
        <f t="shared" si="770"/>
        <v>515</v>
      </c>
      <c r="B723" s="50"/>
      <c r="C723" s="51"/>
      <c r="D723" s="52"/>
      <c r="E723" s="53"/>
      <c r="F723" s="54"/>
      <c r="G723" s="55"/>
      <c r="H723" s="56"/>
      <c r="I723" s="304"/>
      <c r="J723" s="57"/>
      <c r="K723" s="58"/>
      <c r="L723" s="59"/>
      <c r="M723" s="58"/>
      <c r="N723" s="59"/>
      <c r="O723" s="58"/>
      <c r="P723" s="59"/>
      <c r="Q723" s="60"/>
      <c r="R723" s="315"/>
      <c r="S723" s="57"/>
      <c r="T723" s="58"/>
      <c r="U723" s="58"/>
      <c r="V723" s="60"/>
      <c r="W723" s="326"/>
      <c r="X723" s="58"/>
      <c r="Y723" s="59"/>
      <c r="Z723" s="58"/>
      <c r="AA723" s="59"/>
      <c r="AB723" s="60"/>
      <c r="AC723" s="61"/>
      <c r="AD723" s="62"/>
      <c r="AE723" s="62"/>
      <c r="AF723" s="63"/>
      <c r="AG723" s="318"/>
      <c r="AH723" s="60"/>
      <c r="AI723" s="476"/>
      <c r="AJ723" s="476"/>
      <c r="AK723" s="477"/>
      <c r="AL723" s="102"/>
      <c r="AM723" s="124" t="str">
        <f t="shared" si="768"/>
        <v xml:space="preserve"> </v>
      </c>
      <c r="AN723" s="97" t="str">
        <f t="shared" si="769"/>
        <v xml:space="preserve"> </v>
      </c>
      <c r="AO723" s="125"/>
      <c r="AP723" s="125"/>
      <c r="AQ723" s="125"/>
      <c r="AR723" s="125"/>
      <c r="AS723" s="125"/>
      <c r="AT723" s="122" t="e">
        <f t="shared" si="758"/>
        <v>#N/A</v>
      </c>
      <c r="AU723" s="125" t="e">
        <f t="shared" si="759"/>
        <v>#N/A</v>
      </c>
      <c r="AV723" s="126" t="str">
        <f t="shared" ca="1" si="755"/>
        <v/>
      </c>
      <c r="AW723" s="122" t="e">
        <f t="shared" ca="1" si="756"/>
        <v>#N/A</v>
      </c>
      <c r="AX723" s="127" t="e">
        <f t="shared" ca="1" si="757"/>
        <v>#N/A</v>
      </c>
      <c r="AY723" s="100" t="e">
        <f t="shared" si="760"/>
        <v>#N/A</v>
      </c>
      <c r="AZ723" s="127" t="e">
        <f t="shared" si="763"/>
        <v>#N/A</v>
      </c>
      <c r="BA723" s="88"/>
      <c r="BB723" s="125"/>
      <c r="BC723" s="129"/>
      <c r="BD723" s="125"/>
      <c r="BE723" s="125"/>
      <c r="BF723" s="125"/>
      <c r="BG723" s="125"/>
      <c r="BH723" s="125"/>
      <c r="BI723" s="125"/>
      <c r="BJ723" s="125"/>
      <c r="BK723" s="125"/>
      <c r="BL723" s="90"/>
      <c r="BM723" s="90"/>
      <c r="BN723" s="90"/>
      <c r="BO723" s="90"/>
      <c r="BP723" s="90"/>
    </row>
    <row r="724" spans="1:68" s="49" customFormat="1" ht="27.75" customHeight="1" x14ac:dyDescent="0.2">
      <c r="A724" s="22">
        <f t="shared" si="770"/>
        <v>516</v>
      </c>
      <c r="B724" s="50"/>
      <c r="C724" s="51"/>
      <c r="D724" s="52"/>
      <c r="E724" s="53"/>
      <c r="F724" s="54"/>
      <c r="G724" s="55"/>
      <c r="H724" s="56"/>
      <c r="I724" s="304"/>
      <c r="J724" s="57"/>
      <c r="K724" s="58"/>
      <c r="L724" s="59"/>
      <c r="M724" s="58"/>
      <c r="N724" s="59"/>
      <c r="O724" s="58"/>
      <c r="P724" s="59"/>
      <c r="Q724" s="60"/>
      <c r="R724" s="315"/>
      <c r="S724" s="57"/>
      <c r="T724" s="58"/>
      <c r="U724" s="58"/>
      <c r="V724" s="60"/>
      <c r="W724" s="326"/>
      <c r="X724" s="58"/>
      <c r="Y724" s="59"/>
      <c r="Z724" s="58"/>
      <c r="AA724" s="59"/>
      <c r="AB724" s="60"/>
      <c r="AC724" s="61"/>
      <c r="AD724" s="62"/>
      <c r="AE724" s="62"/>
      <c r="AF724" s="63"/>
      <c r="AG724" s="318"/>
      <c r="AH724" s="60"/>
      <c r="AI724" s="476"/>
      <c r="AJ724" s="476"/>
      <c r="AK724" s="477"/>
      <c r="AL724" s="102"/>
      <c r="AM724" s="124" t="str">
        <f t="shared" si="768"/>
        <v xml:space="preserve"> </v>
      </c>
      <c r="AN724" s="97" t="str">
        <f t="shared" si="769"/>
        <v xml:space="preserve"> </v>
      </c>
      <c r="AO724" s="125"/>
      <c r="AP724" s="125"/>
      <c r="AQ724" s="125"/>
      <c r="AR724" s="125"/>
      <c r="AS724" s="125"/>
      <c r="AT724" s="122" t="e">
        <f t="shared" si="758"/>
        <v>#N/A</v>
      </c>
      <c r="AU724" s="125" t="e">
        <f t="shared" si="759"/>
        <v>#N/A</v>
      </c>
      <c r="AV724" s="126" t="str">
        <f t="shared" ca="1" si="755"/>
        <v/>
      </c>
      <c r="AW724" s="122" t="e">
        <f t="shared" ca="1" si="756"/>
        <v>#N/A</v>
      </c>
      <c r="AX724" s="127" t="e">
        <f t="shared" ca="1" si="757"/>
        <v>#N/A</v>
      </c>
      <c r="AY724" s="100" t="e">
        <f t="shared" si="760"/>
        <v>#N/A</v>
      </c>
      <c r="AZ724" s="127" t="e">
        <f t="shared" si="763"/>
        <v>#N/A</v>
      </c>
      <c r="BA724" s="88"/>
      <c r="BB724" s="125"/>
      <c r="BC724" s="129"/>
      <c r="BD724" s="125"/>
      <c r="BE724" s="125"/>
      <c r="BF724" s="125"/>
      <c r="BG724" s="125"/>
      <c r="BH724" s="125"/>
      <c r="BI724" s="125"/>
      <c r="BJ724" s="125"/>
      <c r="BK724" s="125"/>
      <c r="BL724" s="90"/>
      <c r="BM724" s="90"/>
      <c r="BN724" s="90"/>
      <c r="BO724" s="90"/>
      <c r="BP724" s="90"/>
    </row>
    <row r="725" spans="1:68" s="49" customFormat="1" ht="27.75" customHeight="1" x14ac:dyDescent="0.2">
      <c r="A725" s="22">
        <f>A724+1</f>
        <v>517</v>
      </c>
      <c r="B725" s="50"/>
      <c r="C725" s="51"/>
      <c r="D725" s="52"/>
      <c r="E725" s="53"/>
      <c r="F725" s="54"/>
      <c r="G725" s="55"/>
      <c r="H725" s="56"/>
      <c r="I725" s="304"/>
      <c r="J725" s="57"/>
      <c r="K725" s="58"/>
      <c r="L725" s="59"/>
      <c r="M725" s="58"/>
      <c r="N725" s="59"/>
      <c r="O725" s="58"/>
      <c r="P725" s="59"/>
      <c r="Q725" s="60"/>
      <c r="R725" s="315"/>
      <c r="S725" s="57"/>
      <c r="T725" s="58"/>
      <c r="U725" s="58"/>
      <c r="V725" s="60"/>
      <c r="W725" s="326"/>
      <c r="X725" s="58"/>
      <c r="Y725" s="59"/>
      <c r="Z725" s="58"/>
      <c r="AA725" s="59"/>
      <c r="AB725" s="60"/>
      <c r="AC725" s="61"/>
      <c r="AD725" s="62"/>
      <c r="AE725" s="62"/>
      <c r="AF725" s="63"/>
      <c r="AG725" s="318"/>
      <c r="AH725" s="60"/>
      <c r="AI725" s="476"/>
      <c r="AJ725" s="476"/>
      <c r="AK725" s="477"/>
      <c r="AL725" s="102"/>
      <c r="AM725" s="124" t="str">
        <f t="shared" si="768"/>
        <v xml:space="preserve"> </v>
      </c>
      <c r="AN725" s="97" t="str">
        <f t="shared" si="769"/>
        <v xml:space="preserve"> </v>
      </c>
      <c r="AO725" s="125"/>
      <c r="AP725" s="125"/>
      <c r="AQ725" s="125"/>
      <c r="AR725" s="125"/>
      <c r="AS725" s="125"/>
      <c r="AT725" s="122" t="e">
        <f t="shared" ref="AT725:AT734" si="771">IF(ISBLANK($B1013),NA(),$B1013)</f>
        <v>#N/A</v>
      </c>
      <c r="AU725" s="125" t="e">
        <f t="shared" ref="AU725:AU734" si="772">IF(ISBLANK($I1013),NA(),$I1013)</f>
        <v>#N/A</v>
      </c>
      <c r="AV725" s="126" t="str">
        <f t="shared" ca="1" si="755"/>
        <v/>
      </c>
      <c r="AW725" s="122" t="e">
        <f t="shared" ca="1" si="756"/>
        <v>#N/A</v>
      </c>
      <c r="AX725" s="127" t="e">
        <f t="shared" ca="1" si="757"/>
        <v>#N/A</v>
      </c>
      <c r="AY725" s="100" t="e">
        <f>IF(S1013=0,NA(),S1013)</f>
        <v>#N/A</v>
      </c>
      <c r="AZ725" s="127" t="e">
        <f>IF(V1013=0,NA(),V1013)</f>
        <v>#N/A</v>
      </c>
      <c r="BA725" s="88"/>
      <c r="BB725" s="125"/>
      <c r="BC725" s="129"/>
      <c r="BD725" s="125"/>
      <c r="BE725" s="125"/>
      <c r="BF725" s="125"/>
      <c r="BG725" s="125"/>
      <c r="BH725" s="125"/>
      <c r="BI725" s="125"/>
      <c r="BJ725" s="125"/>
      <c r="BK725" s="125"/>
      <c r="BL725" s="90"/>
      <c r="BM725" s="90"/>
      <c r="BN725" s="90"/>
      <c r="BO725" s="90"/>
      <c r="BP725" s="90"/>
    </row>
    <row r="726" spans="1:68" s="49" customFormat="1" ht="27.75" customHeight="1" x14ac:dyDescent="0.2">
      <c r="A726" s="22">
        <f t="shared" si="770"/>
        <v>518</v>
      </c>
      <c r="B726" s="50"/>
      <c r="C726" s="51"/>
      <c r="D726" s="52"/>
      <c r="E726" s="53"/>
      <c r="F726" s="54"/>
      <c r="G726" s="55"/>
      <c r="H726" s="56"/>
      <c r="I726" s="304"/>
      <c r="J726" s="57"/>
      <c r="K726" s="58"/>
      <c r="L726" s="59"/>
      <c r="M726" s="58"/>
      <c r="N726" s="59"/>
      <c r="O726" s="58"/>
      <c r="P726" s="59"/>
      <c r="Q726" s="60"/>
      <c r="R726" s="315"/>
      <c r="S726" s="57"/>
      <c r="T726" s="58"/>
      <c r="U726" s="58"/>
      <c r="V726" s="60"/>
      <c r="W726" s="326"/>
      <c r="X726" s="58"/>
      <c r="Y726" s="59"/>
      <c r="Z726" s="58"/>
      <c r="AA726" s="59"/>
      <c r="AB726" s="60"/>
      <c r="AC726" s="61"/>
      <c r="AD726" s="62"/>
      <c r="AE726" s="62"/>
      <c r="AF726" s="63"/>
      <c r="AG726" s="318"/>
      <c r="AH726" s="60"/>
      <c r="AI726" s="476"/>
      <c r="AJ726" s="476"/>
      <c r="AK726" s="477"/>
      <c r="AL726" s="102"/>
      <c r="AM726" s="124" t="str">
        <f t="shared" si="768"/>
        <v xml:space="preserve"> </v>
      </c>
      <c r="AN726" s="97" t="str">
        <f t="shared" si="769"/>
        <v xml:space="preserve"> </v>
      </c>
      <c r="AO726" s="125"/>
      <c r="AP726" s="125"/>
      <c r="AQ726" s="125"/>
      <c r="AR726" s="125"/>
      <c r="AS726" s="125"/>
      <c r="AT726" s="122" t="e">
        <f t="shared" si="771"/>
        <v>#N/A</v>
      </c>
      <c r="AU726" s="125" t="e">
        <f t="shared" si="772"/>
        <v>#N/A</v>
      </c>
      <c r="AV726" s="126" t="str">
        <f t="shared" ca="1" si="755"/>
        <v/>
      </c>
      <c r="AW726" s="122" t="e">
        <f t="shared" ca="1" si="756"/>
        <v>#N/A</v>
      </c>
      <c r="AX726" s="127" t="e">
        <f t="shared" ca="1" si="757"/>
        <v>#N/A</v>
      </c>
      <c r="AY726" s="100" t="e">
        <f t="shared" ref="AY726:AY734" si="773">IF(S1014=0,NA(),S1014)</f>
        <v>#N/A</v>
      </c>
      <c r="AZ726" s="127" t="e">
        <f t="shared" ref="AZ726:AZ734" si="774">IF(V1014=0,NA(),V1014)</f>
        <v>#N/A</v>
      </c>
      <c r="BA726" s="88"/>
      <c r="BB726" s="125"/>
      <c r="BC726" s="129"/>
      <c r="BD726" s="125"/>
      <c r="BE726" s="125"/>
      <c r="BF726" s="125"/>
      <c r="BG726" s="125"/>
      <c r="BH726" s="125"/>
      <c r="BI726" s="125"/>
      <c r="BJ726" s="125"/>
      <c r="BK726" s="125"/>
      <c r="BL726" s="90"/>
      <c r="BM726" s="90"/>
      <c r="BN726" s="90"/>
      <c r="BO726" s="90"/>
      <c r="BP726" s="90"/>
    </row>
    <row r="727" spans="1:68" s="49" customFormat="1" ht="27.75" customHeight="1" x14ac:dyDescent="0.2">
      <c r="A727" s="22">
        <f t="shared" si="770"/>
        <v>519</v>
      </c>
      <c r="B727" s="50"/>
      <c r="C727" s="51"/>
      <c r="D727" s="52"/>
      <c r="E727" s="53"/>
      <c r="F727" s="54"/>
      <c r="G727" s="55"/>
      <c r="H727" s="56"/>
      <c r="I727" s="304"/>
      <c r="J727" s="57"/>
      <c r="K727" s="58"/>
      <c r="L727" s="59"/>
      <c r="M727" s="58"/>
      <c r="N727" s="59"/>
      <c r="O727" s="58"/>
      <c r="P727" s="59"/>
      <c r="Q727" s="60"/>
      <c r="R727" s="315"/>
      <c r="S727" s="57"/>
      <c r="T727" s="58"/>
      <c r="U727" s="58"/>
      <c r="V727" s="60"/>
      <c r="W727" s="326"/>
      <c r="X727" s="58"/>
      <c r="Y727" s="59"/>
      <c r="Z727" s="58"/>
      <c r="AA727" s="59"/>
      <c r="AB727" s="60"/>
      <c r="AC727" s="61"/>
      <c r="AD727" s="62"/>
      <c r="AE727" s="62"/>
      <c r="AF727" s="63"/>
      <c r="AG727" s="318"/>
      <c r="AH727" s="60"/>
      <c r="AI727" s="476"/>
      <c r="AJ727" s="476"/>
      <c r="AK727" s="477"/>
      <c r="AL727" s="102"/>
      <c r="AM727" s="124" t="str">
        <f t="shared" si="768"/>
        <v xml:space="preserve"> </v>
      </c>
      <c r="AN727" s="97" t="str">
        <f t="shared" si="769"/>
        <v xml:space="preserve"> </v>
      </c>
      <c r="AO727" s="125"/>
      <c r="AP727" s="125"/>
      <c r="AQ727" s="125"/>
      <c r="AR727" s="125"/>
      <c r="AS727" s="125"/>
      <c r="AT727" s="122" t="e">
        <f t="shared" si="771"/>
        <v>#N/A</v>
      </c>
      <c r="AU727" s="125" t="e">
        <f t="shared" si="772"/>
        <v>#N/A</v>
      </c>
      <c r="AV727" s="126" t="str">
        <f t="shared" ca="1" si="755"/>
        <v/>
      </c>
      <c r="AW727" s="122" t="e">
        <f t="shared" ca="1" si="756"/>
        <v>#N/A</v>
      </c>
      <c r="AX727" s="127" t="e">
        <f t="shared" ca="1" si="757"/>
        <v>#N/A</v>
      </c>
      <c r="AY727" s="100" t="e">
        <f t="shared" si="773"/>
        <v>#N/A</v>
      </c>
      <c r="AZ727" s="127" t="e">
        <f t="shared" si="774"/>
        <v>#N/A</v>
      </c>
      <c r="BA727" s="125"/>
      <c r="BB727" s="125"/>
      <c r="BC727" s="129"/>
      <c r="BD727" s="125"/>
      <c r="BE727" s="125"/>
      <c r="BF727" s="125"/>
      <c r="BG727" s="125"/>
      <c r="BH727" s="125"/>
      <c r="BI727" s="125"/>
      <c r="BJ727" s="125"/>
      <c r="BK727" s="125"/>
      <c r="BL727" s="90"/>
      <c r="BM727" s="90"/>
      <c r="BN727" s="90"/>
      <c r="BO727" s="90"/>
      <c r="BP727" s="90"/>
    </row>
    <row r="728" spans="1:68" s="49" customFormat="1" ht="27.75" customHeight="1" thickBot="1" x14ac:dyDescent="0.25">
      <c r="A728" s="23">
        <f t="shared" si="770"/>
        <v>520</v>
      </c>
      <c r="B728" s="64"/>
      <c r="C728" s="65"/>
      <c r="D728" s="66"/>
      <c r="E728" s="67"/>
      <c r="F728" s="68"/>
      <c r="G728" s="69"/>
      <c r="H728" s="70"/>
      <c r="I728" s="305"/>
      <c r="J728" s="71"/>
      <c r="K728" s="72"/>
      <c r="L728" s="73"/>
      <c r="M728" s="72"/>
      <c r="N728" s="73"/>
      <c r="O728" s="72"/>
      <c r="P728" s="73"/>
      <c r="Q728" s="74"/>
      <c r="R728" s="316"/>
      <c r="S728" s="71"/>
      <c r="T728" s="72"/>
      <c r="U728" s="72"/>
      <c r="V728" s="74"/>
      <c r="W728" s="327"/>
      <c r="X728" s="72"/>
      <c r="Y728" s="73"/>
      <c r="Z728" s="72"/>
      <c r="AA728" s="73"/>
      <c r="AB728" s="74"/>
      <c r="AC728" s="75"/>
      <c r="AD728" s="76"/>
      <c r="AE728" s="76"/>
      <c r="AF728" s="77"/>
      <c r="AG728" s="319"/>
      <c r="AH728" s="74"/>
      <c r="AI728" s="480"/>
      <c r="AJ728" s="480"/>
      <c r="AK728" s="481"/>
      <c r="AL728" s="102"/>
      <c r="AM728" s="124" t="str">
        <f t="shared" si="768"/>
        <v xml:space="preserve"> </v>
      </c>
      <c r="AN728" s="97" t="str">
        <f t="shared" si="769"/>
        <v xml:space="preserve"> </v>
      </c>
      <c r="AO728" s="125"/>
      <c r="AP728" s="125"/>
      <c r="AQ728" s="125"/>
      <c r="AR728" s="125"/>
      <c r="AS728" s="125"/>
      <c r="AT728" s="122" t="e">
        <f t="shared" si="771"/>
        <v>#N/A</v>
      </c>
      <c r="AU728" s="125" t="e">
        <f t="shared" si="772"/>
        <v>#N/A</v>
      </c>
      <c r="AV728" s="126" t="str">
        <f t="shared" ca="1" si="755"/>
        <v/>
      </c>
      <c r="AW728" s="122" t="e">
        <f t="shared" ca="1" si="756"/>
        <v>#N/A</v>
      </c>
      <c r="AX728" s="127" t="e">
        <f t="shared" ca="1" si="757"/>
        <v>#N/A</v>
      </c>
      <c r="AY728" s="100" t="e">
        <f t="shared" si="773"/>
        <v>#N/A</v>
      </c>
      <c r="AZ728" s="127" t="e">
        <f t="shared" si="774"/>
        <v>#N/A</v>
      </c>
      <c r="BA728" s="125"/>
      <c r="BB728" s="125"/>
      <c r="BC728" s="129"/>
      <c r="BD728" s="125"/>
      <c r="BE728" s="125"/>
      <c r="BF728" s="125"/>
      <c r="BG728" s="125"/>
      <c r="BH728" s="125"/>
      <c r="BI728" s="125"/>
      <c r="BJ728" s="125"/>
      <c r="BK728" s="125"/>
      <c r="BL728" s="90"/>
      <c r="BM728" s="90"/>
      <c r="BN728" s="90"/>
      <c r="BO728" s="90"/>
      <c r="BP728" s="90"/>
    </row>
    <row r="729" spans="1:68" ht="4.5" customHeight="1" thickBot="1" x14ac:dyDescent="0.25">
      <c r="A729" s="89">
        <f>AK732</f>
        <v>52</v>
      </c>
      <c r="B729" s="271"/>
      <c r="C729" s="271"/>
      <c r="D729" s="271"/>
      <c r="E729" s="271"/>
      <c r="F729" s="271"/>
      <c r="G729" s="271"/>
      <c r="H729" s="271"/>
      <c r="I729" s="271"/>
      <c r="J729" s="309"/>
      <c r="K729" s="309"/>
      <c r="L729" s="309"/>
      <c r="M729" s="309"/>
      <c r="N729" s="309"/>
      <c r="O729" s="309"/>
      <c r="P729" s="309"/>
      <c r="Q729" s="309"/>
      <c r="R729" s="309"/>
      <c r="S729" s="324"/>
      <c r="T729" s="324"/>
      <c r="U729" s="324"/>
      <c r="V729" s="324"/>
      <c r="W729" s="324"/>
      <c r="X729" s="324"/>
      <c r="Y729" s="324"/>
      <c r="Z729" s="324"/>
      <c r="AA729" s="324"/>
      <c r="AB729" s="324"/>
      <c r="AC729" s="309"/>
      <c r="AD729" s="272"/>
      <c r="AE729" s="273"/>
      <c r="AF729" s="272"/>
      <c r="AG729" s="274"/>
      <c r="AH729" s="474"/>
      <c r="AI729" s="475"/>
      <c r="AJ729" s="475"/>
      <c r="AK729" s="475"/>
      <c r="AL729" s="33"/>
      <c r="AM729" s="33"/>
      <c r="AN729" s="33"/>
      <c r="AT729" s="122" t="e">
        <f t="shared" si="771"/>
        <v>#N/A</v>
      </c>
      <c r="AU729" s="125" t="e">
        <f t="shared" si="772"/>
        <v>#N/A</v>
      </c>
      <c r="AV729" s="126" t="str">
        <f t="shared" ca="1" si="755"/>
        <v/>
      </c>
      <c r="AW729" s="122" t="e">
        <f t="shared" ca="1" si="756"/>
        <v>#N/A</v>
      </c>
      <c r="AX729" s="127" t="e">
        <f t="shared" ca="1" si="757"/>
        <v>#N/A</v>
      </c>
      <c r="AY729" s="100" t="e">
        <f t="shared" si="773"/>
        <v>#N/A</v>
      </c>
      <c r="AZ729" s="127" t="e">
        <f t="shared" si="774"/>
        <v>#N/A</v>
      </c>
      <c r="BC729" s="129"/>
    </row>
    <row r="730" spans="1:68" ht="26.25" customHeight="1" x14ac:dyDescent="0.2">
      <c r="A730" s="180">
        <f>A716+1</f>
        <v>52</v>
      </c>
      <c r="B730" s="501"/>
      <c r="C730" s="501"/>
      <c r="D730" s="501"/>
      <c r="E730" s="502"/>
      <c r="F730" s="493" t="str">
        <f>F716</f>
        <v>TOTAL DE ESTA PÁGINA</v>
      </c>
      <c r="G730" s="494"/>
      <c r="H730" s="495"/>
      <c r="I730" s="348" t="str">
        <f t="shared" ref="I730:Q730" si="775">IF(SUM(I719:I729)=0," ",SUM(I719:I729))</f>
        <v xml:space="preserve"> </v>
      </c>
      <c r="J730" s="349" t="str">
        <f t="shared" si="775"/>
        <v xml:space="preserve"> </v>
      </c>
      <c r="K730" s="350" t="str">
        <f t="shared" si="775"/>
        <v xml:space="preserve"> </v>
      </c>
      <c r="L730" s="351" t="str">
        <f t="shared" si="775"/>
        <v xml:space="preserve"> </v>
      </c>
      <c r="M730" s="350" t="str">
        <f t="shared" si="775"/>
        <v xml:space="preserve"> </v>
      </c>
      <c r="N730" s="351" t="str">
        <f t="shared" si="775"/>
        <v xml:space="preserve"> </v>
      </c>
      <c r="O730" s="350" t="str">
        <f t="shared" si="775"/>
        <v xml:space="preserve"> </v>
      </c>
      <c r="P730" s="351" t="str">
        <f t="shared" si="775"/>
        <v xml:space="preserve"> </v>
      </c>
      <c r="Q730" s="352" t="str">
        <f t="shared" si="775"/>
        <v xml:space="preserve"> </v>
      </c>
      <c r="R730" s="353"/>
      <c r="S730" s="349" t="str">
        <f t="shared" ref="S730:AB730" si="776">IF(SUM(S719:S729)=0," ",SUM(S719:S729))</f>
        <v xml:space="preserve"> </v>
      </c>
      <c r="T730" s="350" t="str">
        <f t="shared" si="776"/>
        <v xml:space="preserve"> </v>
      </c>
      <c r="U730" s="350" t="str">
        <f t="shared" si="776"/>
        <v xml:space="preserve"> </v>
      </c>
      <c r="V730" s="350" t="str">
        <f t="shared" si="776"/>
        <v xml:space="preserve"> </v>
      </c>
      <c r="W730" s="351" t="str">
        <f t="shared" si="776"/>
        <v xml:space="preserve"> </v>
      </c>
      <c r="X730" s="350" t="str">
        <f t="shared" si="776"/>
        <v xml:space="preserve"> </v>
      </c>
      <c r="Y730" s="351" t="str">
        <f t="shared" si="776"/>
        <v xml:space="preserve"> </v>
      </c>
      <c r="Z730" s="350" t="str">
        <f t="shared" si="776"/>
        <v xml:space="preserve"> </v>
      </c>
      <c r="AA730" s="351" t="str">
        <f t="shared" si="776"/>
        <v xml:space="preserve"> </v>
      </c>
      <c r="AB730" s="352" t="str">
        <f t="shared" si="776"/>
        <v xml:space="preserve"> </v>
      </c>
      <c r="AC730" s="354" t="str">
        <f>IF(SUM(AC719:AC728)=0," ",SUM(AC719:AC728))</f>
        <v xml:space="preserve"> </v>
      </c>
      <c r="AD730" s="355" t="str">
        <f>IF(SUM(AD719:AD728)=0," ",SUM(AD719:AD728))</f>
        <v xml:space="preserve"> </v>
      </c>
      <c r="AE730" s="355" t="str">
        <f>IF(SUM(AE719:AE728)=0," ",SUM(AE719:AE728))</f>
        <v xml:space="preserve"> </v>
      </c>
      <c r="AF730" s="356" t="str">
        <f>IF(SUM(AF719:AF728)=0," ",SUM(AF719:AF728))</f>
        <v xml:space="preserve"> </v>
      </c>
      <c r="AG730" s="357" t="str">
        <f>IF(SUM(AG719:AG728)=0," ",SUM(AG719:AG728))</f>
        <v xml:space="preserve"> </v>
      </c>
      <c r="AH730" s="482" t="str">
        <f>AH716</f>
        <v>Certifico que todos los datos en esta
bitácora son fidedignos</v>
      </c>
      <c r="AI730" s="483"/>
      <c r="AJ730" s="483"/>
      <c r="AK730" s="484"/>
      <c r="AL730" s="131"/>
      <c r="AM730" s="131"/>
      <c r="AN730" s="131"/>
      <c r="AT730" s="122" t="e">
        <f t="shared" si="771"/>
        <v>#N/A</v>
      </c>
      <c r="AU730" s="125" t="e">
        <f t="shared" si="772"/>
        <v>#N/A</v>
      </c>
      <c r="AV730" s="126" t="str">
        <f t="shared" ca="1" si="755"/>
        <v/>
      </c>
      <c r="AW730" s="122" t="e">
        <f t="shared" ca="1" si="756"/>
        <v>#N/A</v>
      </c>
      <c r="AX730" s="127" t="e">
        <f t="shared" ca="1" si="757"/>
        <v>#N/A</v>
      </c>
      <c r="AY730" s="100" t="e">
        <f t="shared" si="773"/>
        <v>#N/A</v>
      </c>
      <c r="AZ730" s="127" t="e">
        <f t="shared" si="774"/>
        <v>#N/A</v>
      </c>
      <c r="BA730" s="88"/>
      <c r="BC730" s="129"/>
    </row>
    <row r="731" spans="1:68" ht="26.25" customHeight="1" x14ac:dyDescent="0.2">
      <c r="A731" s="499"/>
      <c r="B731" s="503"/>
      <c r="C731" s="503"/>
      <c r="D731" s="503"/>
      <c r="E731" s="504"/>
      <c r="F731" s="496" t="str">
        <f>F717</f>
        <v>TOTAL PÁGINA ANTERIOR</v>
      </c>
      <c r="G731" s="497"/>
      <c r="H731" s="498"/>
      <c r="I731" s="358">
        <f>I718</f>
        <v>6.25</v>
      </c>
      <c r="J731" s="359">
        <f t="shared" ref="J731:Q731" si="777">J718</f>
        <v>6.25</v>
      </c>
      <c r="K731" s="360" t="str">
        <f t="shared" si="777"/>
        <v xml:space="preserve"> </v>
      </c>
      <c r="L731" s="361" t="str">
        <f t="shared" si="777"/>
        <v xml:space="preserve"> </v>
      </c>
      <c r="M731" s="360" t="str">
        <f t="shared" si="777"/>
        <v xml:space="preserve"> </v>
      </c>
      <c r="N731" s="361" t="str">
        <f t="shared" si="777"/>
        <v xml:space="preserve"> </v>
      </c>
      <c r="O731" s="360" t="str">
        <f t="shared" si="777"/>
        <v xml:space="preserve"> </v>
      </c>
      <c r="P731" s="361" t="str">
        <f t="shared" si="777"/>
        <v xml:space="preserve"> </v>
      </c>
      <c r="Q731" s="362" t="str">
        <f t="shared" si="777"/>
        <v xml:space="preserve"> </v>
      </c>
      <c r="R731" s="363"/>
      <c r="S731" s="359" t="str">
        <f t="shared" ref="S731:AG731" si="778">S718</f>
        <v xml:space="preserve"> </v>
      </c>
      <c r="T731" s="360">
        <f t="shared" si="778"/>
        <v>8.75</v>
      </c>
      <c r="U731" s="360">
        <f t="shared" si="778"/>
        <v>10</v>
      </c>
      <c r="V731" s="360">
        <f t="shared" si="778"/>
        <v>2.5</v>
      </c>
      <c r="W731" s="361" t="str">
        <f t="shared" si="778"/>
        <v xml:space="preserve"> </v>
      </c>
      <c r="X731" s="360" t="str">
        <f t="shared" si="778"/>
        <v xml:space="preserve"> </v>
      </c>
      <c r="Y731" s="361">
        <f t="shared" si="778"/>
        <v>2.5</v>
      </c>
      <c r="Z731" s="360" t="str">
        <f t="shared" si="778"/>
        <v xml:space="preserve"> </v>
      </c>
      <c r="AA731" s="361">
        <f t="shared" si="778"/>
        <v>3.75</v>
      </c>
      <c r="AB731" s="362" t="str">
        <f t="shared" si="778"/>
        <v xml:space="preserve"> </v>
      </c>
      <c r="AC731" s="364">
        <f t="shared" si="778"/>
        <v>9</v>
      </c>
      <c r="AD731" s="365" t="str">
        <f t="shared" si="778"/>
        <v xml:space="preserve"> </v>
      </c>
      <c r="AE731" s="365">
        <f t="shared" si="778"/>
        <v>9</v>
      </c>
      <c r="AF731" s="366" t="str">
        <f t="shared" si="778"/>
        <v xml:space="preserve"> </v>
      </c>
      <c r="AG731" s="367">
        <f t="shared" si="778"/>
        <v>11</v>
      </c>
      <c r="AH731" s="487"/>
      <c r="AI731" s="488"/>
      <c r="AJ731" s="488"/>
      <c r="AK731" s="489"/>
      <c r="AL731" s="131"/>
      <c r="AM731" s="131"/>
      <c r="AN731" s="131"/>
      <c r="AT731" s="122" t="e">
        <f t="shared" si="771"/>
        <v>#N/A</v>
      </c>
      <c r="AU731" s="125" t="e">
        <f t="shared" si="772"/>
        <v>#N/A</v>
      </c>
      <c r="AV731" s="126" t="str">
        <f t="shared" ca="1" si="755"/>
        <v/>
      </c>
      <c r="AW731" s="122" t="e">
        <f t="shared" ca="1" si="756"/>
        <v>#N/A</v>
      </c>
      <c r="AX731" s="127" t="e">
        <f t="shared" ca="1" si="757"/>
        <v>#N/A</v>
      </c>
      <c r="AY731" s="100" t="e">
        <f t="shared" si="773"/>
        <v>#N/A</v>
      </c>
      <c r="AZ731" s="127" t="e">
        <f t="shared" si="774"/>
        <v>#N/A</v>
      </c>
      <c r="BA731" s="88"/>
      <c r="BC731" s="129"/>
    </row>
    <row r="732" spans="1:68" ht="26.25" customHeight="1" thickBot="1" x14ac:dyDescent="0.25">
      <c r="A732" s="500"/>
      <c r="B732" s="505" t="str">
        <f>B718</f>
        <v>Entidad que certifica Hrs. de vuelo
TIMBRE Y FIRMA</v>
      </c>
      <c r="C732" s="505"/>
      <c r="D732" s="505"/>
      <c r="E732" s="506"/>
      <c r="F732" s="490" t="str">
        <f>F718</f>
        <v>TOTAL A LA FECHA</v>
      </c>
      <c r="G732" s="491"/>
      <c r="H732" s="492"/>
      <c r="I732" s="31">
        <f t="shared" ref="I732:Q732" si="779">IF(SUM(I730:I731)=0," ",SUM(I730:I731))</f>
        <v>6.25</v>
      </c>
      <c r="J732" s="27">
        <f t="shared" si="779"/>
        <v>6.25</v>
      </c>
      <c r="K732" s="24" t="str">
        <f t="shared" si="779"/>
        <v xml:space="preserve"> </v>
      </c>
      <c r="L732" s="25" t="str">
        <f t="shared" si="779"/>
        <v xml:space="preserve"> </v>
      </c>
      <c r="M732" s="24" t="str">
        <f t="shared" si="779"/>
        <v xml:space="preserve"> </v>
      </c>
      <c r="N732" s="25" t="str">
        <f t="shared" si="779"/>
        <v xml:space="preserve"> </v>
      </c>
      <c r="O732" s="24" t="str">
        <f t="shared" si="779"/>
        <v xml:space="preserve"> </v>
      </c>
      <c r="P732" s="25" t="str">
        <f t="shared" si="779"/>
        <v xml:space="preserve"> </v>
      </c>
      <c r="Q732" s="26" t="str">
        <f t="shared" si="779"/>
        <v xml:space="preserve"> </v>
      </c>
      <c r="R732" s="321"/>
      <c r="S732" s="27" t="str">
        <f t="shared" ref="S732:AG732" si="780">IF(SUM(S730:S731)=0," ",SUM(S730:S731))</f>
        <v xml:space="preserve"> </v>
      </c>
      <c r="T732" s="24">
        <f t="shared" si="780"/>
        <v>8.75</v>
      </c>
      <c r="U732" s="24">
        <f t="shared" si="780"/>
        <v>10</v>
      </c>
      <c r="V732" s="24">
        <f t="shared" si="780"/>
        <v>2.5</v>
      </c>
      <c r="W732" s="25" t="str">
        <f t="shared" si="780"/>
        <v xml:space="preserve"> </v>
      </c>
      <c r="X732" s="24" t="str">
        <f t="shared" si="780"/>
        <v xml:space="preserve"> </v>
      </c>
      <c r="Y732" s="25">
        <f t="shared" si="780"/>
        <v>2.5</v>
      </c>
      <c r="Z732" s="24" t="str">
        <f t="shared" si="780"/>
        <v xml:space="preserve"> </v>
      </c>
      <c r="AA732" s="25">
        <f t="shared" si="780"/>
        <v>3.75</v>
      </c>
      <c r="AB732" s="26" t="str">
        <f t="shared" si="780"/>
        <v xml:space="preserve"> </v>
      </c>
      <c r="AC732" s="323">
        <f t="shared" si="780"/>
        <v>9</v>
      </c>
      <c r="AD732" s="28" t="str">
        <f t="shared" si="780"/>
        <v xml:space="preserve"> </v>
      </c>
      <c r="AE732" s="28">
        <f t="shared" si="780"/>
        <v>9</v>
      </c>
      <c r="AF732" s="30" t="str">
        <f t="shared" si="780"/>
        <v xml:space="preserve"> </v>
      </c>
      <c r="AG732" s="32">
        <f t="shared" si="780"/>
        <v>11</v>
      </c>
      <c r="AH732" s="485" t="str">
        <f>AH718</f>
        <v>_____________________________
FIRMA PILOTO</v>
      </c>
      <c r="AI732" s="486"/>
      <c r="AJ732" s="486"/>
      <c r="AK732" s="181">
        <f>A730</f>
        <v>52</v>
      </c>
      <c r="AL732" s="132"/>
      <c r="AM732" s="132"/>
      <c r="AN732" s="132"/>
      <c r="AT732" s="122" t="e">
        <f t="shared" si="771"/>
        <v>#N/A</v>
      </c>
      <c r="AU732" s="125" t="e">
        <f t="shared" si="772"/>
        <v>#N/A</v>
      </c>
      <c r="AV732" s="126" t="str">
        <f t="shared" ca="1" si="755"/>
        <v/>
      </c>
      <c r="AW732" s="122" t="e">
        <f t="shared" ca="1" si="756"/>
        <v>#N/A</v>
      </c>
      <c r="AX732" s="127" t="e">
        <f t="shared" ca="1" si="757"/>
        <v>#N/A</v>
      </c>
      <c r="AY732" s="100" t="e">
        <f t="shared" si="773"/>
        <v>#N/A</v>
      </c>
      <c r="AZ732" s="127" t="e">
        <f t="shared" si="774"/>
        <v>#N/A</v>
      </c>
      <c r="BA732" s="88"/>
      <c r="BC732" s="129"/>
    </row>
    <row r="733" spans="1:68" s="49" customFormat="1" ht="27.75" customHeight="1" x14ac:dyDescent="0.2">
      <c r="A733" s="29">
        <f>A728+1</f>
        <v>521</v>
      </c>
      <c r="B733" s="39"/>
      <c r="C733" s="40"/>
      <c r="D733" s="41"/>
      <c r="E733" s="42"/>
      <c r="F733" s="43"/>
      <c r="G733" s="44"/>
      <c r="H733" s="45"/>
      <c r="I733" s="310"/>
      <c r="J733" s="306"/>
      <c r="K733" s="307"/>
      <c r="L733" s="308"/>
      <c r="M733" s="307"/>
      <c r="N733" s="308"/>
      <c r="O733" s="307"/>
      <c r="P733" s="308"/>
      <c r="Q733" s="167"/>
      <c r="R733" s="314"/>
      <c r="S733" s="46"/>
      <c r="T733" s="47"/>
      <c r="U733" s="47"/>
      <c r="V733" s="48"/>
      <c r="W733" s="325"/>
      <c r="X733" s="307"/>
      <c r="Y733" s="308"/>
      <c r="Z733" s="307"/>
      <c r="AA733" s="308"/>
      <c r="AB733" s="167"/>
      <c r="AC733" s="311"/>
      <c r="AD733" s="312"/>
      <c r="AE733" s="312"/>
      <c r="AF733" s="313"/>
      <c r="AG733" s="317"/>
      <c r="AH733" s="167"/>
      <c r="AI733" s="478"/>
      <c r="AJ733" s="478"/>
      <c r="AK733" s="479"/>
      <c r="AL733" s="102"/>
      <c r="AM733" s="124" t="str">
        <f t="shared" ref="AM733:AM742" si="781">IF(B733=0," ",TEXT(B733,"MMM"))</f>
        <v xml:space="preserve"> </v>
      </c>
      <c r="AN733" s="97" t="str">
        <f t="shared" ref="AN733:AN742" si="782">IF(B733=0," ",YEAR(B733))</f>
        <v xml:space="preserve"> </v>
      </c>
      <c r="AO733" s="125"/>
      <c r="AP733" s="125"/>
      <c r="AQ733" s="125"/>
      <c r="AR733" s="125"/>
      <c r="AS733" s="125"/>
      <c r="AT733" s="122" t="e">
        <f t="shared" si="771"/>
        <v>#N/A</v>
      </c>
      <c r="AU733" s="125" t="e">
        <f t="shared" si="772"/>
        <v>#N/A</v>
      </c>
      <c r="AV733" s="126" t="str">
        <f t="shared" ca="1" si="755"/>
        <v/>
      </c>
      <c r="AW733" s="122" t="e">
        <f t="shared" ca="1" si="756"/>
        <v>#N/A</v>
      </c>
      <c r="AX733" s="127" t="e">
        <f t="shared" ca="1" si="757"/>
        <v>#N/A</v>
      </c>
      <c r="AY733" s="100" t="e">
        <f t="shared" si="773"/>
        <v>#N/A</v>
      </c>
      <c r="AZ733" s="127" t="e">
        <f t="shared" si="774"/>
        <v>#N/A</v>
      </c>
      <c r="BA733" s="88"/>
      <c r="BB733" s="125"/>
      <c r="BC733" s="129"/>
      <c r="BD733" s="125"/>
      <c r="BE733" s="125"/>
      <c r="BF733" s="125"/>
      <c r="BG733" s="125"/>
      <c r="BH733" s="125"/>
      <c r="BI733" s="125"/>
      <c r="BJ733" s="125"/>
      <c r="BK733" s="125"/>
      <c r="BL733" s="90"/>
      <c r="BM733" s="90"/>
      <c r="BN733" s="90"/>
      <c r="BO733" s="90"/>
      <c r="BP733" s="90"/>
    </row>
    <row r="734" spans="1:68" s="49" customFormat="1" ht="27.75" customHeight="1" x14ac:dyDescent="0.2">
      <c r="A734" s="22">
        <f>A733+1</f>
        <v>522</v>
      </c>
      <c r="B734" s="50"/>
      <c r="C734" s="51"/>
      <c r="D734" s="52"/>
      <c r="E734" s="53"/>
      <c r="F734" s="54"/>
      <c r="G734" s="55"/>
      <c r="H734" s="56"/>
      <c r="I734" s="304"/>
      <c r="J734" s="57"/>
      <c r="K734" s="58"/>
      <c r="L734" s="59"/>
      <c r="M734" s="58"/>
      <c r="N734" s="59"/>
      <c r="O734" s="58"/>
      <c r="P734" s="59"/>
      <c r="Q734" s="60"/>
      <c r="R734" s="315"/>
      <c r="S734" s="57"/>
      <c r="T734" s="58"/>
      <c r="U734" s="58"/>
      <c r="V734" s="60"/>
      <c r="W734" s="326"/>
      <c r="X734" s="58"/>
      <c r="Y734" s="59"/>
      <c r="Z734" s="58"/>
      <c r="AA734" s="59"/>
      <c r="AB734" s="60"/>
      <c r="AC734" s="61"/>
      <c r="AD734" s="62"/>
      <c r="AE734" s="62"/>
      <c r="AF734" s="63"/>
      <c r="AG734" s="318"/>
      <c r="AH734" s="60"/>
      <c r="AI734" s="476"/>
      <c r="AJ734" s="476"/>
      <c r="AK734" s="477"/>
      <c r="AL734" s="102"/>
      <c r="AM734" s="124" t="str">
        <f t="shared" si="781"/>
        <v xml:space="preserve"> </v>
      </c>
      <c r="AN734" s="97" t="str">
        <f t="shared" si="782"/>
        <v xml:space="preserve"> </v>
      </c>
      <c r="AO734" s="125"/>
      <c r="AP734" s="125"/>
      <c r="AQ734" s="125"/>
      <c r="AR734" s="125"/>
      <c r="AS734" s="125"/>
      <c r="AT734" s="122" t="e">
        <f t="shared" si="771"/>
        <v>#N/A</v>
      </c>
      <c r="AU734" s="125" t="e">
        <f t="shared" si="772"/>
        <v>#N/A</v>
      </c>
      <c r="AV734" s="126" t="str">
        <f t="shared" ca="1" si="755"/>
        <v/>
      </c>
      <c r="AW734" s="122" t="e">
        <f t="shared" ca="1" si="756"/>
        <v>#N/A</v>
      </c>
      <c r="AX734" s="127" t="e">
        <f t="shared" ca="1" si="757"/>
        <v>#N/A</v>
      </c>
      <c r="AY734" s="100" t="e">
        <f t="shared" si="773"/>
        <v>#N/A</v>
      </c>
      <c r="AZ734" s="127" t="e">
        <f t="shared" si="774"/>
        <v>#N/A</v>
      </c>
      <c r="BA734" s="88"/>
      <c r="BB734" s="125"/>
      <c r="BC734" s="129"/>
      <c r="BD734" s="125"/>
      <c r="BE734" s="125"/>
      <c r="BF734" s="125"/>
      <c r="BG734" s="125"/>
      <c r="BH734" s="125"/>
      <c r="BI734" s="125"/>
      <c r="BJ734" s="125"/>
      <c r="BK734" s="125"/>
      <c r="BL734" s="90"/>
      <c r="BM734" s="90"/>
      <c r="BN734" s="90"/>
      <c r="BO734" s="90"/>
      <c r="BP734" s="90"/>
    </row>
    <row r="735" spans="1:68" s="49" customFormat="1" ht="27.75" customHeight="1" x14ac:dyDescent="0.2">
      <c r="A735" s="22">
        <f t="shared" ref="A735:A742" si="783">A734+1</f>
        <v>523</v>
      </c>
      <c r="B735" s="50"/>
      <c r="C735" s="51"/>
      <c r="D735" s="52"/>
      <c r="E735" s="53"/>
      <c r="F735" s="54"/>
      <c r="G735" s="55"/>
      <c r="H735" s="56"/>
      <c r="I735" s="304"/>
      <c r="J735" s="57"/>
      <c r="K735" s="58"/>
      <c r="L735" s="59"/>
      <c r="M735" s="58"/>
      <c r="N735" s="59"/>
      <c r="O735" s="58"/>
      <c r="P735" s="59"/>
      <c r="Q735" s="60"/>
      <c r="R735" s="315"/>
      <c r="S735" s="57"/>
      <c r="T735" s="58"/>
      <c r="U735" s="58"/>
      <c r="V735" s="60"/>
      <c r="W735" s="326"/>
      <c r="X735" s="58"/>
      <c r="Y735" s="59"/>
      <c r="Z735" s="58"/>
      <c r="AA735" s="59"/>
      <c r="AB735" s="60"/>
      <c r="AC735" s="61"/>
      <c r="AD735" s="62"/>
      <c r="AE735" s="62"/>
      <c r="AF735" s="63"/>
      <c r="AG735" s="318"/>
      <c r="AH735" s="60"/>
      <c r="AI735" s="476"/>
      <c r="AJ735" s="476"/>
      <c r="AK735" s="477"/>
      <c r="AL735" s="102"/>
      <c r="AM735" s="124" t="str">
        <f t="shared" si="781"/>
        <v xml:space="preserve"> </v>
      </c>
      <c r="AN735" s="97" t="str">
        <f t="shared" si="782"/>
        <v xml:space="preserve"> </v>
      </c>
      <c r="AO735" s="125"/>
      <c r="AP735" s="125"/>
      <c r="AQ735" s="125"/>
      <c r="AR735" s="125"/>
      <c r="AS735" s="125"/>
      <c r="AT735" s="122" t="e">
        <f t="shared" ref="AT735:AT744" si="784">IF(ISBLANK($B1027),NA(),$B1027)</f>
        <v>#N/A</v>
      </c>
      <c r="AU735" s="125" t="e">
        <f t="shared" ref="AU735:AU744" si="785">IF(ISBLANK($I1027),NA(),$I1027)</f>
        <v>#N/A</v>
      </c>
      <c r="AV735" s="126" t="str">
        <f t="shared" ca="1" si="755"/>
        <v/>
      </c>
      <c r="AW735" s="122" t="e">
        <f t="shared" ca="1" si="756"/>
        <v>#N/A</v>
      </c>
      <c r="AX735" s="127" t="e">
        <f t="shared" ca="1" si="757"/>
        <v>#N/A</v>
      </c>
      <c r="AY735" s="100" t="e">
        <f>IF(S1027=0,NA(),S1027)</f>
        <v>#N/A</v>
      </c>
      <c r="AZ735" s="127" t="e">
        <f>IF(V1027=0,NA(),V1027)</f>
        <v>#N/A</v>
      </c>
      <c r="BA735" s="88"/>
      <c r="BB735" s="125"/>
      <c r="BC735" s="129"/>
      <c r="BD735" s="125"/>
      <c r="BE735" s="125"/>
      <c r="BF735" s="125"/>
      <c r="BG735" s="125"/>
      <c r="BH735" s="125"/>
      <c r="BI735" s="125"/>
      <c r="BJ735" s="125"/>
      <c r="BK735" s="125"/>
      <c r="BL735" s="90"/>
      <c r="BM735" s="90"/>
      <c r="BN735" s="90"/>
      <c r="BO735" s="90"/>
      <c r="BP735" s="90"/>
    </row>
    <row r="736" spans="1:68" s="49" customFormat="1" ht="27.75" customHeight="1" x14ac:dyDescent="0.2">
      <c r="A736" s="22">
        <f t="shared" si="783"/>
        <v>524</v>
      </c>
      <c r="B736" s="50"/>
      <c r="C736" s="51"/>
      <c r="D736" s="52"/>
      <c r="E736" s="53"/>
      <c r="F736" s="54"/>
      <c r="G736" s="55"/>
      <c r="H736" s="56"/>
      <c r="I736" s="304"/>
      <c r="J736" s="57"/>
      <c r="K736" s="58"/>
      <c r="L736" s="59"/>
      <c r="M736" s="58"/>
      <c r="N736" s="59"/>
      <c r="O736" s="58"/>
      <c r="P736" s="59"/>
      <c r="Q736" s="60"/>
      <c r="R736" s="315"/>
      <c r="S736" s="57"/>
      <c r="T736" s="58"/>
      <c r="U736" s="58"/>
      <c r="V736" s="60"/>
      <c r="W736" s="326"/>
      <c r="X736" s="58"/>
      <c r="Y736" s="59"/>
      <c r="Z736" s="58"/>
      <c r="AA736" s="59"/>
      <c r="AB736" s="60"/>
      <c r="AC736" s="61"/>
      <c r="AD736" s="62"/>
      <c r="AE736" s="62"/>
      <c r="AF736" s="63"/>
      <c r="AG736" s="318"/>
      <c r="AH736" s="60"/>
      <c r="AI736" s="476"/>
      <c r="AJ736" s="476"/>
      <c r="AK736" s="477"/>
      <c r="AL736" s="102"/>
      <c r="AM736" s="124" t="str">
        <f t="shared" si="781"/>
        <v xml:space="preserve"> </v>
      </c>
      <c r="AN736" s="97" t="str">
        <f t="shared" si="782"/>
        <v xml:space="preserve"> </v>
      </c>
      <c r="AO736" s="125"/>
      <c r="AP736" s="125"/>
      <c r="AQ736" s="125"/>
      <c r="AR736" s="125"/>
      <c r="AS736" s="125"/>
      <c r="AT736" s="122" t="e">
        <f t="shared" si="784"/>
        <v>#N/A</v>
      </c>
      <c r="AU736" s="125" t="e">
        <f t="shared" si="785"/>
        <v>#N/A</v>
      </c>
      <c r="AV736" s="126" t="str">
        <f t="shared" ca="1" si="755"/>
        <v/>
      </c>
      <c r="AW736" s="122" t="e">
        <f t="shared" ca="1" si="756"/>
        <v>#N/A</v>
      </c>
      <c r="AX736" s="127" t="e">
        <f t="shared" ca="1" si="757"/>
        <v>#N/A</v>
      </c>
      <c r="AY736" s="100" t="e">
        <f t="shared" ref="AY736:AY744" si="786">IF(S1028=0,NA(),S1028)</f>
        <v>#N/A</v>
      </c>
      <c r="AZ736" s="127" t="e">
        <f t="shared" ref="AZ736:AZ744" si="787">IF(V1028=0,NA(),V1028)</f>
        <v>#N/A</v>
      </c>
      <c r="BA736" s="88"/>
      <c r="BB736" s="125"/>
      <c r="BC736" s="129"/>
      <c r="BD736" s="125"/>
      <c r="BE736" s="125"/>
      <c r="BF736" s="125"/>
      <c r="BG736" s="125"/>
      <c r="BH736" s="125"/>
      <c r="BI736" s="125"/>
      <c r="BJ736" s="125"/>
      <c r="BK736" s="125"/>
      <c r="BL736" s="90"/>
      <c r="BM736" s="90"/>
      <c r="BN736" s="90"/>
      <c r="BO736" s="90"/>
      <c r="BP736" s="90"/>
    </row>
    <row r="737" spans="1:68" s="49" customFormat="1" ht="27.75" customHeight="1" x14ac:dyDescent="0.2">
      <c r="A737" s="22">
        <f t="shared" si="783"/>
        <v>525</v>
      </c>
      <c r="B737" s="50"/>
      <c r="C737" s="51"/>
      <c r="D737" s="52"/>
      <c r="E737" s="53"/>
      <c r="F737" s="54"/>
      <c r="G737" s="55"/>
      <c r="H737" s="56"/>
      <c r="I737" s="304"/>
      <c r="J737" s="57"/>
      <c r="K737" s="58"/>
      <c r="L737" s="59"/>
      <c r="M737" s="58"/>
      <c r="N737" s="59"/>
      <c r="O737" s="58"/>
      <c r="P737" s="59"/>
      <c r="Q737" s="60"/>
      <c r="R737" s="315"/>
      <c r="S737" s="57"/>
      <c r="T737" s="58"/>
      <c r="U737" s="58"/>
      <c r="V737" s="60"/>
      <c r="W737" s="326"/>
      <c r="X737" s="58"/>
      <c r="Y737" s="59"/>
      <c r="Z737" s="58"/>
      <c r="AA737" s="59"/>
      <c r="AB737" s="60"/>
      <c r="AC737" s="61"/>
      <c r="AD737" s="62"/>
      <c r="AE737" s="62"/>
      <c r="AF737" s="63"/>
      <c r="AG737" s="318"/>
      <c r="AH737" s="60"/>
      <c r="AI737" s="476"/>
      <c r="AJ737" s="476"/>
      <c r="AK737" s="477"/>
      <c r="AL737" s="102"/>
      <c r="AM737" s="124" t="str">
        <f t="shared" si="781"/>
        <v xml:space="preserve"> </v>
      </c>
      <c r="AN737" s="97" t="str">
        <f t="shared" si="782"/>
        <v xml:space="preserve"> </v>
      </c>
      <c r="AO737" s="125"/>
      <c r="AP737" s="125"/>
      <c r="AQ737" s="125"/>
      <c r="AR737" s="125"/>
      <c r="AS737" s="125"/>
      <c r="AT737" s="122" t="e">
        <f t="shared" si="784"/>
        <v>#N/A</v>
      </c>
      <c r="AU737" s="125" t="e">
        <f t="shared" si="785"/>
        <v>#N/A</v>
      </c>
      <c r="AV737" s="126" t="str">
        <f t="shared" ca="1" si="755"/>
        <v/>
      </c>
      <c r="AW737" s="122" t="e">
        <f t="shared" ca="1" si="756"/>
        <v>#N/A</v>
      </c>
      <c r="AX737" s="127" t="e">
        <f t="shared" ca="1" si="757"/>
        <v>#N/A</v>
      </c>
      <c r="AY737" s="100" t="e">
        <f t="shared" si="786"/>
        <v>#N/A</v>
      </c>
      <c r="AZ737" s="127" t="e">
        <f t="shared" si="787"/>
        <v>#N/A</v>
      </c>
      <c r="BA737" s="88"/>
      <c r="BB737" s="125"/>
      <c r="BC737" s="129"/>
      <c r="BD737" s="125"/>
      <c r="BE737" s="125"/>
      <c r="BF737" s="125"/>
      <c r="BG737" s="125"/>
      <c r="BH737" s="125"/>
      <c r="BI737" s="125"/>
      <c r="BJ737" s="125"/>
      <c r="BK737" s="125"/>
      <c r="BL737" s="90"/>
      <c r="BM737" s="90"/>
      <c r="BN737" s="90"/>
      <c r="BO737" s="90"/>
      <c r="BP737" s="90"/>
    </row>
    <row r="738" spans="1:68" s="49" customFormat="1" ht="27.75" customHeight="1" x14ac:dyDescent="0.2">
      <c r="A738" s="22">
        <f t="shared" si="783"/>
        <v>526</v>
      </c>
      <c r="B738" s="50"/>
      <c r="C738" s="51"/>
      <c r="D738" s="52"/>
      <c r="E738" s="53"/>
      <c r="F738" s="54"/>
      <c r="G738" s="55"/>
      <c r="H738" s="56"/>
      <c r="I738" s="304"/>
      <c r="J738" s="57"/>
      <c r="K738" s="58"/>
      <c r="L738" s="59"/>
      <c r="M738" s="58"/>
      <c r="N738" s="59"/>
      <c r="O738" s="58"/>
      <c r="P738" s="59"/>
      <c r="Q738" s="60"/>
      <c r="R738" s="315"/>
      <c r="S738" s="57"/>
      <c r="T738" s="58"/>
      <c r="U738" s="58"/>
      <c r="V738" s="60"/>
      <c r="W738" s="326"/>
      <c r="X738" s="58"/>
      <c r="Y738" s="59"/>
      <c r="Z738" s="58"/>
      <c r="AA738" s="59"/>
      <c r="AB738" s="60"/>
      <c r="AC738" s="61"/>
      <c r="AD738" s="62"/>
      <c r="AE738" s="62"/>
      <c r="AF738" s="63"/>
      <c r="AG738" s="318"/>
      <c r="AH738" s="60"/>
      <c r="AI738" s="476"/>
      <c r="AJ738" s="476"/>
      <c r="AK738" s="477"/>
      <c r="AL738" s="102"/>
      <c r="AM738" s="124" t="str">
        <f t="shared" si="781"/>
        <v xml:space="preserve"> </v>
      </c>
      <c r="AN738" s="97" t="str">
        <f t="shared" si="782"/>
        <v xml:space="preserve"> </v>
      </c>
      <c r="AO738" s="125"/>
      <c r="AP738" s="125"/>
      <c r="AQ738" s="125"/>
      <c r="AR738" s="125"/>
      <c r="AS738" s="125"/>
      <c r="AT738" s="122" t="e">
        <f t="shared" si="784"/>
        <v>#N/A</v>
      </c>
      <c r="AU738" s="125" t="e">
        <f t="shared" si="785"/>
        <v>#N/A</v>
      </c>
      <c r="AV738" s="126" t="str">
        <f t="shared" ca="1" si="755"/>
        <v/>
      </c>
      <c r="AW738" s="122" t="e">
        <f t="shared" ca="1" si="756"/>
        <v>#N/A</v>
      </c>
      <c r="AX738" s="127" t="e">
        <f t="shared" ca="1" si="757"/>
        <v>#N/A</v>
      </c>
      <c r="AY738" s="100" t="e">
        <f t="shared" si="786"/>
        <v>#N/A</v>
      </c>
      <c r="AZ738" s="127" t="e">
        <f t="shared" si="787"/>
        <v>#N/A</v>
      </c>
      <c r="BA738" s="88"/>
      <c r="BB738" s="125"/>
      <c r="BC738" s="129"/>
      <c r="BD738" s="125"/>
      <c r="BE738" s="125"/>
      <c r="BF738" s="125"/>
      <c r="BG738" s="125"/>
      <c r="BH738" s="125"/>
      <c r="BI738" s="125"/>
      <c r="BJ738" s="125"/>
      <c r="BK738" s="125"/>
      <c r="BL738" s="90"/>
      <c r="BM738" s="90"/>
      <c r="BN738" s="90"/>
      <c r="BO738" s="90"/>
      <c r="BP738" s="90"/>
    </row>
    <row r="739" spans="1:68" s="49" customFormat="1" ht="27.75" customHeight="1" x14ac:dyDescent="0.2">
      <c r="A739" s="22">
        <f>A738+1</f>
        <v>527</v>
      </c>
      <c r="B739" s="50"/>
      <c r="C739" s="51"/>
      <c r="D739" s="52"/>
      <c r="E739" s="53"/>
      <c r="F739" s="54"/>
      <c r="G739" s="55"/>
      <c r="H739" s="56"/>
      <c r="I739" s="304"/>
      <c r="J739" s="57"/>
      <c r="K739" s="58"/>
      <c r="L739" s="59"/>
      <c r="M739" s="58"/>
      <c r="N739" s="59"/>
      <c r="O739" s="58"/>
      <c r="P739" s="59"/>
      <c r="Q739" s="60"/>
      <c r="R739" s="315"/>
      <c r="S739" s="57"/>
      <c r="T739" s="58"/>
      <c r="U739" s="58"/>
      <c r="V739" s="60"/>
      <c r="W739" s="326"/>
      <c r="X739" s="58"/>
      <c r="Y739" s="59"/>
      <c r="Z739" s="58"/>
      <c r="AA739" s="59"/>
      <c r="AB739" s="60"/>
      <c r="AC739" s="61"/>
      <c r="AD739" s="62"/>
      <c r="AE739" s="62"/>
      <c r="AF739" s="63"/>
      <c r="AG739" s="318"/>
      <c r="AH739" s="60"/>
      <c r="AI739" s="476"/>
      <c r="AJ739" s="476"/>
      <c r="AK739" s="477"/>
      <c r="AL739" s="102"/>
      <c r="AM739" s="124" t="str">
        <f t="shared" si="781"/>
        <v xml:space="preserve"> </v>
      </c>
      <c r="AN739" s="97" t="str">
        <f t="shared" si="782"/>
        <v xml:space="preserve"> </v>
      </c>
      <c r="AO739" s="125"/>
      <c r="AP739" s="125"/>
      <c r="AQ739" s="125"/>
      <c r="AR739" s="125"/>
      <c r="AS739" s="125"/>
      <c r="AT739" s="122" t="e">
        <f t="shared" si="784"/>
        <v>#N/A</v>
      </c>
      <c r="AU739" s="125" t="e">
        <f t="shared" si="785"/>
        <v>#N/A</v>
      </c>
      <c r="AV739" s="126" t="str">
        <f t="shared" ca="1" si="755"/>
        <v/>
      </c>
      <c r="AW739" s="122" t="e">
        <f t="shared" ca="1" si="756"/>
        <v>#N/A</v>
      </c>
      <c r="AX739" s="127" t="e">
        <f t="shared" ca="1" si="757"/>
        <v>#N/A</v>
      </c>
      <c r="AY739" s="100" t="e">
        <f t="shared" si="786"/>
        <v>#N/A</v>
      </c>
      <c r="AZ739" s="127" t="e">
        <f t="shared" si="787"/>
        <v>#N/A</v>
      </c>
      <c r="BA739" s="88"/>
      <c r="BB739" s="125"/>
      <c r="BC739" s="129"/>
      <c r="BD739" s="125"/>
      <c r="BE739" s="125"/>
      <c r="BF739" s="125"/>
      <c r="BG739" s="125"/>
      <c r="BH739" s="125"/>
      <c r="BI739" s="125"/>
      <c r="BJ739" s="125"/>
      <c r="BK739" s="125"/>
      <c r="BL739" s="90"/>
      <c r="BM739" s="90"/>
      <c r="BN739" s="90"/>
      <c r="BO739" s="90"/>
      <c r="BP739" s="90"/>
    </row>
    <row r="740" spans="1:68" s="49" customFormat="1" ht="27.75" customHeight="1" x14ac:dyDescent="0.2">
      <c r="A740" s="22">
        <f t="shared" si="783"/>
        <v>528</v>
      </c>
      <c r="B740" s="50"/>
      <c r="C740" s="51"/>
      <c r="D740" s="52"/>
      <c r="E740" s="53"/>
      <c r="F740" s="54"/>
      <c r="G740" s="55"/>
      <c r="H740" s="56"/>
      <c r="I740" s="304"/>
      <c r="J740" s="57"/>
      <c r="K740" s="58"/>
      <c r="L740" s="59"/>
      <c r="M740" s="58"/>
      <c r="N740" s="59"/>
      <c r="O740" s="58"/>
      <c r="P740" s="59"/>
      <c r="Q740" s="60"/>
      <c r="R740" s="315"/>
      <c r="S740" s="57"/>
      <c r="T740" s="58"/>
      <c r="U740" s="58"/>
      <c r="V740" s="60"/>
      <c r="W740" s="326"/>
      <c r="X740" s="58"/>
      <c r="Y740" s="59"/>
      <c r="Z740" s="58"/>
      <c r="AA740" s="59"/>
      <c r="AB740" s="60"/>
      <c r="AC740" s="61"/>
      <c r="AD740" s="62"/>
      <c r="AE740" s="62"/>
      <c r="AF740" s="63"/>
      <c r="AG740" s="318"/>
      <c r="AH740" s="60"/>
      <c r="AI740" s="476"/>
      <c r="AJ740" s="476"/>
      <c r="AK740" s="477"/>
      <c r="AL740" s="102"/>
      <c r="AM740" s="124" t="str">
        <f t="shared" si="781"/>
        <v xml:space="preserve"> </v>
      </c>
      <c r="AN740" s="97" t="str">
        <f t="shared" si="782"/>
        <v xml:space="preserve"> </v>
      </c>
      <c r="AO740" s="125"/>
      <c r="AP740" s="125"/>
      <c r="AQ740" s="125"/>
      <c r="AR740" s="125"/>
      <c r="AS740" s="125"/>
      <c r="AT740" s="122" t="e">
        <f t="shared" si="784"/>
        <v>#N/A</v>
      </c>
      <c r="AU740" s="125" t="e">
        <f t="shared" si="785"/>
        <v>#N/A</v>
      </c>
      <c r="AV740" s="126" t="str">
        <f t="shared" ca="1" si="755"/>
        <v/>
      </c>
      <c r="AW740" s="122" t="e">
        <f t="shared" ca="1" si="756"/>
        <v>#N/A</v>
      </c>
      <c r="AX740" s="127" t="e">
        <f t="shared" ca="1" si="757"/>
        <v>#N/A</v>
      </c>
      <c r="AY740" s="100" t="e">
        <f t="shared" si="786"/>
        <v>#N/A</v>
      </c>
      <c r="AZ740" s="127" t="e">
        <f t="shared" si="787"/>
        <v>#N/A</v>
      </c>
      <c r="BA740" s="88"/>
      <c r="BB740" s="125"/>
      <c r="BC740" s="129"/>
      <c r="BD740" s="125"/>
      <c r="BE740" s="125"/>
      <c r="BF740" s="125"/>
      <c r="BG740" s="125"/>
      <c r="BH740" s="125"/>
      <c r="BI740" s="125"/>
      <c r="BJ740" s="125"/>
      <c r="BK740" s="125"/>
      <c r="BL740" s="90"/>
      <c r="BM740" s="90"/>
      <c r="BN740" s="90"/>
      <c r="BO740" s="90"/>
      <c r="BP740" s="90"/>
    </row>
    <row r="741" spans="1:68" s="49" customFormat="1" ht="27.75" customHeight="1" x14ac:dyDescent="0.2">
      <c r="A741" s="22">
        <f t="shared" si="783"/>
        <v>529</v>
      </c>
      <c r="B741" s="50"/>
      <c r="C741" s="51"/>
      <c r="D741" s="52"/>
      <c r="E741" s="53"/>
      <c r="F741" s="54"/>
      <c r="G741" s="55"/>
      <c r="H741" s="56"/>
      <c r="I741" s="304"/>
      <c r="J741" s="57"/>
      <c r="K741" s="58"/>
      <c r="L741" s="59"/>
      <c r="M741" s="58"/>
      <c r="N741" s="59"/>
      <c r="O741" s="58"/>
      <c r="P741" s="59"/>
      <c r="Q741" s="60"/>
      <c r="R741" s="315"/>
      <c r="S741" s="57"/>
      <c r="T741" s="58"/>
      <c r="U741" s="58"/>
      <c r="V741" s="60"/>
      <c r="W741" s="326"/>
      <c r="X741" s="58"/>
      <c r="Y741" s="59"/>
      <c r="Z741" s="58"/>
      <c r="AA741" s="59"/>
      <c r="AB741" s="60"/>
      <c r="AC741" s="61"/>
      <c r="AD741" s="62"/>
      <c r="AE741" s="62"/>
      <c r="AF741" s="63"/>
      <c r="AG741" s="318"/>
      <c r="AH741" s="60"/>
      <c r="AI741" s="476"/>
      <c r="AJ741" s="476"/>
      <c r="AK741" s="477"/>
      <c r="AL741" s="102"/>
      <c r="AM741" s="124" t="str">
        <f t="shared" si="781"/>
        <v xml:space="preserve"> </v>
      </c>
      <c r="AN741" s="97" t="str">
        <f t="shared" si="782"/>
        <v xml:space="preserve"> </v>
      </c>
      <c r="AO741" s="125"/>
      <c r="AP741" s="125"/>
      <c r="AQ741" s="125"/>
      <c r="AR741" s="125"/>
      <c r="AS741" s="125"/>
      <c r="AT741" s="122" t="e">
        <f t="shared" si="784"/>
        <v>#N/A</v>
      </c>
      <c r="AU741" s="125" t="e">
        <f t="shared" si="785"/>
        <v>#N/A</v>
      </c>
      <c r="AV741" s="126" t="str">
        <f t="shared" ca="1" si="755"/>
        <v/>
      </c>
      <c r="AW741" s="122" t="e">
        <f t="shared" ca="1" si="756"/>
        <v>#N/A</v>
      </c>
      <c r="AX741" s="127" t="e">
        <f t="shared" ca="1" si="757"/>
        <v>#N/A</v>
      </c>
      <c r="AY741" s="100" t="e">
        <f t="shared" si="786"/>
        <v>#N/A</v>
      </c>
      <c r="AZ741" s="127" t="e">
        <f t="shared" si="787"/>
        <v>#N/A</v>
      </c>
      <c r="BA741" s="125"/>
      <c r="BB741" s="125"/>
      <c r="BC741" s="129"/>
      <c r="BD741" s="125"/>
      <c r="BE741" s="125"/>
      <c r="BF741" s="125"/>
      <c r="BG741" s="125"/>
      <c r="BH741" s="125"/>
      <c r="BI741" s="125"/>
      <c r="BJ741" s="125"/>
      <c r="BK741" s="125"/>
      <c r="BL741" s="90"/>
      <c r="BM741" s="90"/>
      <c r="BN741" s="90"/>
      <c r="BO741" s="90"/>
      <c r="BP741" s="90"/>
    </row>
    <row r="742" spans="1:68" s="49" customFormat="1" ht="27.75" customHeight="1" thickBot="1" x14ac:dyDescent="0.25">
      <c r="A742" s="23">
        <f t="shared" si="783"/>
        <v>530</v>
      </c>
      <c r="B742" s="64"/>
      <c r="C742" s="65"/>
      <c r="D742" s="66"/>
      <c r="E742" s="67"/>
      <c r="F742" s="68"/>
      <c r="G742" s="69"/>
      <c r="H742" s="70"/>
      <c r="I742" s="305"/>
      <c r="J742" s="71"/>
      <c r="K742" s="72"/>
      <c r="L742" s="73"/>
      <c r="M742" s="72"/>
      <c r="N742" s="73"/>
      <c r="O742" s="72"/>
      <c r="P742" s="73"/>
      <c r="Q742" s="74"/>
      <c r="R742" s="316"/>
      <c r="S742" s="71"/>
      <c r="T742" s="72"/>
      <c r="U742" s="72"/>
      <c r="V742" s="74"/>
      <c r="W742" s="327"/>
      <c r="X742" s="72"/>
      <c r="Y742" s="73"/>
      <c r="Z742" s="72"/>
      <c r="AA742" s="73"/>
      <c r="AB742" s="74"/>
      <c r="AC742" s="75"/>
      <c r="AD742" s="76"/>
      <c r="AE742" s="76"/>
      <c r="AF742" s="77"/>
      <c r="AG742" s="319"/>
      <c r="AH742" s="74"/>
      <c r="AI742" s="480"/>
      <c r="AJ742" s="480"/>
      <c r="AK742" s="481"/>
      <c r="AL742" s="102"/>
      <c r="AM742" s="124" t="str">
        <f t="shared" si="781"/>
        <v xml:space="preserve"> </v>
      </c>
      <c r="AN742" s="97" t="str">
        <f t="shared" si="782"/>
        <v xml:space="preserve"> </v>
      </c>
      <c r="AO742" s="125"/>
      <c r="AP742" s="125"/>
      <c r="AQ742" s="125"/>
      <c r="AR742" s="125"/>
      <c r="AS742" s="125"/>
      <c r="AT742" s="122" t="e">
        <f t="shared" si="784"/>
        <v>#N/A</v>
      </c>
      <c r="AU742" s="125" t="e">
        <f t="shared" si="785"/>
        <v>#N/A</v>
      </c>
      <c r="AV742" s="126" t="str">
        <f t="shared" ca="1" si="755"/>
        <v/>
      </c>
      <c r="AW742" s="122" t="e">
        <f t="shared" ca="1" si="756"/>
        <v>#N/A</v>
      </c>
      <c r="AX742" s="127" t="e">
        <f t="shared" ca="1" si="757"/>
        <v>#N/A</v>
      </c>
      <c r="AY742" s="100" t="e">
        <f t="shared" si="786"/>
        <v>#N/A</v>
      </c>
      <c r="AZ742" s="127" t="e">
        <f t="shared" si="787"/>
        <v>#N/A</v>
      </c>
      <c r="BA742" s="125"/>
      <c r="BB742" s="125"/>
      <c r="BC742" s="129"/>
      <c r="BD742" s="125"/>
      <c r="BE742" s="125"/>
      <c r="BF742" s="125"/>
      <c r="BG742" s="125"/>
      <c r="BH742" s="125"/>
      <c r="BI742" s="125"/>
      <c r="BJ742" s="125"/>
      <c r="BK742" s="125"/>
      <c r="BL742" s="90"/>
      <c r="BM742" s="90"/>
      <c r="BN742" s="90"/>
      <c r="BO742" s="90"/>
      <c r="BP742" s="90"/>
    </row>
    <row r="743" spans="1:68" ht="4.5" customHeight="1" thickBot="1" x14ac:dyDescent="0.25">
      <c r="A743" s="89">
        <f>AK746</f>
        <v>53</v>
      </c>
      <c r="B743" s="271"/>
      <c r="C743" s="271"/>
      <c r="D743" s="271"/>
      <c r="E743" s="271"/>
      <c r="F743" s="271"/>
      <c r="G743" s="271"/>
      <c r="H743" s="271"/>
      <c r="I743" s="271"/>
      <c r="J743" s="309"/>
      <c r="K743" s="309"/>
      <c r="L743" s="309"/>
      <c r="M743" s="309"/>
      <c r="N743" s="309"/>
      <c r="O743" s="309"/>
      <c r="P743" s="309"/>
      <c r="Q743" s="309"/>
      <c r="R743" s="309"/>
      <c r="S743" s="324"/>
      <c r="T743" s="324"/>
      <c r="U743" s="324"/>
      <c r="V743" s="324"/>
      <c r="W743" s="324"/>
      <c r="X743" s="324"/>
      <c r="Y743" s="324"/>
      <c r="Z743" s="324"/>
      <c r="AA743" s="324"/>
      <c r="AB743" s="324"/>
      <c r="AC743" s="309"/>
      <c r="AD743" s="272"/>
      <c r="AE743" s="273"/>
      <c r="AF743" s="272"/>
      <c r="AG743" s="274"/>
      <c r="AH743" s="474"/>
      <c r="AI743" s="475"/>
      <c r="AJ743" s="475"/>
      <c r="AK743" s="475"/>
      <c r="AL743" s="33"/>
      <c r="AM743" s="33"/>
      <c r="AN743" s="33"/>
      <c r="AT743" s="122" t="e">
        <f t="shared" si="784"/>
        <v>#N/A</v>
      </c>
      <c r="AU743" s="125" t="e">
        <f t="shared" si="785"/>
        <v>#N/A</v>
      </c>
      <c r="AV743" s="126" t="str">
        <f t="shared" ca="1" si="755"/>
        <v/>
      </c>
      <c r="AW743" s="122" t="e">
        <f t="shared" ca="1" si="756"/>
        <v>#N/A</v>
      </c>
      <c r="AX743" s="127" t="e">
        <f t="shared" ca="1" si="757"/>
        <v>#N/A</v>
      </c>
      <c r="AY743" s="100" t="e">
        <f t="shared" si="786"/>
        <v>#N/A</v>
      </c>
      <c r="AZ743" s="127" t="e">
        <f t="shared" si="787"/>
        <v>#N/A</v>
      </c>
      <c r="BC743" s="129"/>
    </row>
    <row r="744" spans="1:68" ht="26.25" customHeight="1" x14ac:dyDescent="0.2">
      <c r="A744" s="180">
        <f>A730+1</f>
        <v>53</v>
      </c>
      <c r="B744" s="501"/>
      <c r="C744" s="501"/>
      <c r="D744" s="501"/>
      <c r="E744" s="502"/>
      <c r="F744" s="493" t="str">
        <f>F730</f>
        <v>TOTAL DE ESTA PÁGINA</v>
      </c>
      <c r="G744" s="494"/>
      <c r="H744" s="495"/>
      <c r="I744" s="348" t="str">
        <f t="shared" ref="I744:Q744" si="788">IF(SUM(I733:I743)=0," ",SUM(I733:I743))</f>
        <v xml:space="preserve"> </v>
      </c>
      <c r="J744" s="349" t="str">
        <f t="shared" si="788"/>
        <v xml:space="preserve"> </v>
      </c>
      <c r="K744" s="350" t="str">
        <f t="shared" si="788"/>
        <v xml:space="preserve"> </v>
      </c>
      <c r="L744" s="351" t="str">
        <f t="shared" si="788"/>
        <v xml:space="preserve"> </v>
      </c>
      <c r="M744" s="350" t="str">
        <f t="shared" si="788"/>
        <v xml:space="preserve"> </v>
      </c>
      <c r="N744" s="351" t="str">
        <f t="shared" si="788"/>
        <v xml:space="preserve"> </v>
      </c>
      <c r="O744" s="350" t="str">
        <f t="shared" si="788"/>
        <v xml:space="preserve"> </v>
      </c>
      <c r="P744" s="351" t="str">
        <f t="shared" si="788"/>
        <v xml:space="preserve"> </v>
      </c>
      <c r="Q744" s="352" t="str">
        <f t="shared" si="788"/>
        <v xml:space="preserve"> </v>
      </c>
      <c r="R744" s="353"/>
      <c r="S744" s="349" t="str">
        <f t="shared" ref="S744:AB744" si="789">IF(SUM(S733:S743)=0," ",SUM(S733:S743))</f>
        <v xml:space="preserve"> </v>
      </c>
      <c r="T744" s="350" t="str">
        <f t="shared" si="789"/>
        <v xml:space="preserve"> </v>
      </c>
      <c r="U744" s="350" t="str">
        <f t="shared" si="789"/>
        <v xml:space="preserve"> </v>
      </c>
      <c r="V744" s="350" t="str">
        <f t="shared" si="789"/>
        <v xml:space="preserve"> </v>
      </c>
      <c r="W744" s="351" t="str">
        <f t="shared" si="789"/>
        <v xml:space="preserve"> </v>
      </c>
      <c r="X744" s="350" t="str">
        <f t="shared" si="789"/>
        <v xml:space="preserve"> </v>
      </c>
      <c r="Y744" s="351" t="str">
        <f t="shared" si="789"/>
        <v xml:space="preserve"> </v>
      </c>
      <c r="Z744" s="350" t="str">
        <f t="shared" si="789"/>
        <v xml:space="preserve"> </v>
      </c>
      <c r="AA744" s="351" t="str">
        <f t="shared" si="789"/>
        <v xml:space="preserve"> </v>
      </c>
      <c r="AB744" s="352" t="str">
        <f t="shared" si="789"/>
        <v xml:space="preserve"> </v>
      </c>
      <c r="AC744" s="354" t="str">
        <f>IF(SUM(AC733:AC742)=0," ",SUM(AC733:AC742))</f>
        <v xml:space="preserve"> </v>
      </c>
      <c r="AD744" s="355" t="str">
        <f>IF(SUM(AD733:AD742)=0," ",SUM(AD733:AD742))</f>
        <v xml:space="preserve"> </v>
      </c>
      <c r="AE744" s="355" t="str">
        <f>IF(SUM(AE733:AE742)=0," ",SUM(AE733:AE742))</f>
        <v xml:space="preserve"> </v>
      </c>
      <c r="AF744" s="356" t="str">
        <f>IF(SUM(AF733:AF742)=0," ",SUM(AF733:AF742))</f>
        <v xml:space="preserve"> </v>
      </c>
      <c r="AG744" s="357" t="str">
        <f>IF(SUM(AG733:AG742)=0," ",SUM(AG733:AG742))</f>
        <v xml:space="preserve"> </v>
      </c>
      <c r="AH744" s="482" t="str">
        <f>AH730</f>
        <v>Certifico que todos los datos en esta
bitácora son fidedignos</v>
      </c>
      <c r="AI744" s="483"/>
      <c r="AJ744" s="483"/>
      <c r="AK744" s="484"/>
      <c r="AL744" s="131"/>
      <c r="AM744" s="131"/>
      <c r="AN744" s="131"/>
      <c r="AT744" s="122" t="e">
        <f t="shared" si="784"/>
        <v>#N/A</v>
      </c>
      <c r="AU744" s="125" t="e">
        <f t="shared" si="785"/>
        <v>#N/A</v>
      </c>
      <c r="AV744" s="126" t="str">
        <f t="shared" ca="1" si="755"/>
        <v/>
      </c>
      <c r="AW744" s="122" t="e">
        <f t="shared" ca="1" si="756"/>
        <v>#N/A</v>
      </c>
      <c r="AX744" s="127" t="e">
        <f t="shared" ca="1" si="757"/>
        <v>#N/A</v>
      </c>
      <c r="AY744" s="100" t="e">
        <f t="shared" si="786"/>
        <v>#N/A</v>
      </c>
      <c r="AZ744" s="127" t="e">
        <f t="shared" si="787"/>
        <v>#N/A</v>
      </c>
      <c r="BA744" s="88"/>
      <c r="BC744" s="129"/>
    </row>
    <row r="745" spans="1:68" ht="26.25" customHeight="1" x14ac:dyDescent="0.2">
      <c r="A745" s="499"/>
      <c r="B745" s="503"/>
      <c r="C745" s="503"/>
      <c r="D745" s="503"/>
      <c r="E745" s="504"/>
      <c r="F745" s="496" t="str">
        <f>F731</f>
        <v>TOTAL PÁGINA ANTERIOR</v>
      </c>
      <c r="G745" s="497"/>
      <c r="H745" s="498"/>
      <c r="I745" s="358">
        <f>I732</f>
        <v>6.25</v>
      </c>
      <c r="J745" s="359">
        <f t="shared" ref="J745:Q745" si="790">J732</f>
        <v>6.25</v>
      </c>
      <c r="K745" s="360" t="str">
        <f t="shared" si="790"/>
        <v xml:space="preserve"> </v>
      </c>
      <c r="L745" s="361" t="str">
        <f t="shared" si="790"/>
        <v xml:space="preserve"> </v>
      </c>
      <c r="M745" s="360" t="str">
        <f t="shared" si="790"/>
        <v xml:space="preserve"> </v>
      </c>
      <c r="N745" s="361" t="str">
        <f t="shared" si="790"/>
        <v xml:space="preserve"> </v>
      </c>
      <c r="O745" s="360" t="str">
        <f t="shared" si="790"/>
        <v xml:space="preserve"> </v>
      </c>
      <c r="P745" s="361" t="str">
        <f t="shared" si="790"/>
        <v xml:space="preserve"> </v>
      </c>
      <c r="Q745" s="362" t="str">
        <f t="shared" si="790"/>
        <v xml:space="preserve"> </v>
      </c>
      <c r="R745" s="363"/>
      <c r="S745" s="359" t="str">
        <f t="shared" ref="S745:AG745" si="791">S732</f>
        <v xml:space="preserve"> </v>
      </c>
      <c r="T745" s="360">
        <f t="shared" si="791"/>
        <v>8.75</v>
      </c>
      <c r="U745" s="360">
        <f t="shared" si="791"/>
        <v>10</v>
      </c>
      <c r="V745" s="360">
        <f t="shared" si="791"/>
        <v>2.5</v>
      </c>
      <c r="W745" s="361" t="str">
        <f t="shared" si="791"/>
        <v xml:space="preserve"> </v>
      </c>
      <c r="X745" s="360" t="str">
        <f t="shared" si="791"/>
        <v xml:space="preserve"> </v>
      </c>
      <c r="Y745" s="361">
        <f t="shared" si="791"/>
        <v>2.5</v>
      </c>
      <c r="Z745" s="360" t="str">
        <f t="shared" si="791"/>
        <v xml:space="preserve"> </v>
      </c>
      <c r="AA745" s="361">
        <f t="shared" si="791"/>
        <v>3.75</v>
      </c>
      <c r="AB745" s="362" t="str">
        <f t="shared" si="791"/>
        <v xml:space="preserve"> </v>
      </c>
      <c r="AC745" s="364">
        <f t="shared" si="791"/>
        <v>9</v>
      </c>
      <c r="AD745" s="365" t="str">
        <f t="shared" si="791"/>
        <v xml:space="preserve"> </v>
      </c>
      <c r="AE745" s="365">
        <f t="shared" si="791"/>
        <v>9</v>
      </c>
      <c r="AF745" s="366" t="str">
        <f t="shared" si="791"/>
        <v xml:space="preserve"> </v>
      </c>
      <c r="AG745" s="367">
        <f t="shared" si="791"/>
        <v>11</v>
      </c>
      <c r="AH745" s="487"/>
      <c r="AI745" s="488"/>
      <c r="AJ745" s="488"/>
      <c r="AK745" s="489"/>
      <c r="AL745" s="131"/>
      <c r="AM745" s="131"/>
      <c r="AN745" s="131"/>
      <c r="AT745" s="122" t="e">
        <f t="shared" ref="AT745:AT754" si="792">IF(ISBLANK($B1041),NA(),$B1041)</f>
        <v>#N/A</v>
      </c>
      <c r="AU745" s="125" t="e">
        <f t="shared" ref="AU745:AU754" si="793">IF(ISBLANK($I1041),NA(),$I1041)</f>
        <v>#N/A</v>
      </c>
      <c r="AV745" s="126" t="str">
        <f t="shared" ca="1" si="755"/>
        <v/>
      </c>
      <c r="AW745" s="122" t="e">
        <f t="shared" ca="1" si="756"/>
        <v>#N/A</v>
      </c>
      <c r="AX745" s="127" t="e">
        <f t="shared" ca="1" si="757"/>
        <v>#N/A</v>
      </c>
      <c r="AY745" s="100" t="e">
        <f>IF(S1041=0,NA(),S1041)</f>
        <v>#N/A</v>
      </c>
      <c r="AZ745" s="127" t="e">
        <f>IF(V1041=0,NA(),V1041)</f>
        <v>#N/A</v>
      </c>
      <c r="BA745" s="88"/>
      <c r="BC745" s="129"/>
    </row>
    <row r="746" spans="1:68" ht="26.25" customHeight="1" thickBot="1" x14ac:dyDescent="0.25">
      <c r="A746" s="500"/>
      <c r="B746" s="505" t="str">
        <f>B732</f>
        <v>Entidad que certifica Hrs. de vuelo
TIMBRE Y FIRMA</v>
      </c>
      <c r="C746" s="505"/>
      <c r="D746" s="505"/>
      <c r="E746" s="506"/>
      <c r="F746" s="490" t="str">
        <f>F732</f>
        <v>TOTAL A LA FECHA</v>
      </c>
      <c r="G746" s="491"/>
      <c r="H746" s="492"/>
      <c r="I746" s="31">
        <f t="shared" ref="I746:Q746" si="794">IF(SUM(I744:I745)=0," ",SUM(I744:I745))</f>
        <v>6.25</v>
      </c>
      <c r="J746" s="27">
        <f t="shared" si="794"/>
        <v>6.25</v>
      </c>
      <c r="K746" s="24" t="str">
        <f t="shared" si="794"/>
        <v xml:space="preserve"> </v>
      </c>
      <c r="L746" s="25" t="str">
        <f t="shared" si="794"/>
        <v xml:space="preserve"> </v>
      </c>
      <c r="M746" s="24" t="str">
        <f t="shared" si="794"/>
        <v xml:space="preserve"> </v>
      </c>
      <c r="N746" s="25" t="str">
        <f t="shared" si="794"/>
        <v xml:space="preserve"> </v>
      </c>
      <c r="O746" s="24" t="str">
        <f t="shared" si="794"/>
        <v xml:space="preserve"> </v>
      </c>
      <c r="P746" s="25" t="str">
        <f t="shared" si="794"/>
        <v xml:space="preserve"> </v>
      </c>
      <c r="Q746" s="26" t="str">
        <f t="shared" si="794"/>
        <v xml:space="preserve"> </v>
      </c>
      <c r="R746" s="321"/>
      <c r="S746" s="27" t="str">
        <f t="shared" ref="S746:AG746" si="795">IF(SUM(S744:S745)=0," ",SUM(S744:S745))</f>
        <v xml:space="preserve"> </v>
      </c>
      <c r="T746" s="24">
        <f t="shared" si="795"/>
        <v>8.75</v>
      </c>
      <c r="U746" s="24">
        <f t="shared" si="795"/>
        <v>10</v>
      </c>
      <c r="V746" s="24">
        <f t="shared" si="795"/>
        <v>2.5</v>
      </c>
      <c r="W746" s="25" t="str">
        <f t="shared" si="795"/>
        <v xml:space="preserve"> </v>
      </c>
      <c r="X746" s="24" t="str">
        <f t="shared" si="795"/>
        <v xml:space="preserve"> </v>
      </c>
      <c r="Y746" s="25">
        <f t="shared" si="795"/>
        <v>2.5</v>
      </c>
      <c r="Z746" s="24" t="str">
        <f t="shared" si="795"/>
        <v xml:space="preserve"> </v>
      </c>
      <c r="AA746" s="25">
        <f t="shared" si="795"/>
        <v>3.75</v>
      </c>
      <c r="AB746" s="26" t="str">
        <f t="shared" si="795"/>
        <v xml:space="preserve"> </v>
      </c>
      <c r="AC746" s="323">
        <f t="shared" si="795"/>
        <v>9</v>
      </c>
      <c r="AD746" s="28" t="str">
        <f t="shared" si="795"/>
        <v xml:space="preserve"> </v>
      </c>
      <c r="AE746" s="28">
        <f t="shared" si="795"/>
        <v>9</v>
      </c>
      <c r="AF746" s="30" t="str">
        <f t="shared" si="795"/>
        <v xml:space="preserve"> </v>
      </c>
      <c r="AG746" s="32">
        <f t="shared" si="795"/>
        <v>11</v>
      </c>
      <c r="AH746" s="485" t="str">
        <f>AH732</f>
        <v>_____________________________
FIRMA PILOTO</v>
      </c>
      <c r="AI746" s="486"/>
      <c r="AJ746" s="486"/>
      <c r="AK746" s="181">
        <f>A744</f>
        <v>53</v>
      </c>
      <c r="AL746" s="132"/>
      <c r="AM746" s="132"/>
      <c r="AN746" s="132"/>
      <c r="AT746" s="122" t="e">
        <f t="shared" si="792"/>
        <v>#N/A</v>
      </c>
      <c r="AU746" s="125" t="e">
        <f t="shared" si="793"/>
        <v>#N/A</v>
      </c>
      <c r="AV746" s="126" t="str">
        <f t="shared" ca="1" si="755"/>
        <v/>
      </c>
      <c r="AW746" s="122" t="e">
        <f t="shared" ca="1" si="756"/>
        <v>#N/A</v>
      </c>
      <c r="AX746" s="127" t="e">
        <f t="shared" ca="1" si="757"/>
        <v>#N/A</v>
      </c>
      <c r="AY746" s="100" t="e">
        <f t="shared" ref="AY746:AY754" si="796">IF(S1042=0,NA(),S1042)</f>
        <v>#N/A</v>
      </c>
      <c r="AZ746" s="127" t="e">
        <f t="shared" ref="AZ746:AZ752" si="797">IF(V1042=0,NA(),V1042)</f>
        <v>#N/A</v>
      </c>
      <c r="BA746" s="88"/>
      <c r="BC746" s="129"/>
    </row>
    <row r="747" spans="1:68" s="49" customFormat="1" ht="27.75" customHeight="1" x14ac:dyDescent="0.2">
      <c r="A747" s="29">
        <f>A742+1</f>
        <v>531</v>
      </c>
      <c r="B747" s="39"/>
      <c r="C747" s="40"/>
      <c r="D747" s="41"/>
      <c r="E747" s="42"/>
      <c r="F747" s="43"/>
      <c r="G747" s="44"/>
      <c r="H747" s="45"/>
      <c r="I747" s="310"/>
      <c r="J747" s="306"/>
      <c r="K747" s="307"/>
      <c r="L747" s="308"/>
      <c r="M747" s="307"/>
      <c r="N747" s="308"/>
      <c r="O747" s="307"/>
      <c r="P747" s="308"/>
      <c r="Q747" s="167"/>
      <c r="R747" s="314"/>
      <c r="S747" s="46"/>
      <c r="T747" s="47"/>
      <c r="U747" s="47"/>
      <c r="V747" s="48"/>
      <c r="W747" s="325"/>
      <c r="X747" s="307"/>
      <c r="Y747" s="308"/>
      <c r="Z747" s="307"/>
      <c r="AA747" s="308"/>
      <c r="AB747" s="167"/>
      <c r="AC747" s="311"/>
      <c r="AD747" s="312"/>
      <c r="AE747" s="312"/>
      <c r="AF747" s="313"/>
      <c r="AG747" s="317"/>
      <c r="AH747" s="167"/>
      <c r="AI747" s="478"/>
      <c r="AJ747" s="478"/>
      <c r="AK747" s="479"/>
      <c r="AL747" s="102"/>
      <c r="AM747" s="124" t="str">
        <f t="shared" ref="AM747:AM756" si="798">IF(B747=0," ",TEXT(B747,"MMM"))</f>
        <v xml:space="preserve"> </v>
      </c>
      <c r="AN747" s="97" t="str">
        <f t="shared" ref="AN747:AN756" si="799">IF(B747=0," ",YEAR(B747))</f>
        <v xml:space="preserve"> </v>
      </c>
      <c r="AO747" s="125"/>
      <c r="AP747" s="125"/>
      <c r="AQ747" s="125"/>
      <c r="AR747" s="125"/>
      <c r="AS747" s="125"/>
      <c r="AT747" s="122" t="e">
        <f t="shared" si="792"/>
        <v>#N/A</v>
      </c>
      <c r="AU747" s="125" t="e">
        <f t="shared" si="793"/>
        <v>#N/A</v>
      </c>
      <c r="AV747" s="126" t="str">
        <f t="shared" ca="1" si="755"/>
        <v/>
      </c>
      <c r="AW747" s="122" t="e">
        <f t="shared" ca="1" si="756"/>
        <v>#N/A</v>
      </c>
      <c r="AX747" s="127" t="e">
        <f t="shared" ca="1" si="757"/>
        <v>#N/A</v>
      </c>
      <c r="AY747" s="100" t="e">
        <f t="shared" si="796"/>
        <v>#N/A</v>
      </c>
      <c r="AZ747" s="127" t="e">
        <f t="shared" si="797"/>
        <v>#N/A</v>
      </c>
      <c r="BA747" s="88"/>
      <c r="BB747" s="125"/>
      <c r="BC747" s="129"/>
      <c r="BD747" s="125"/>
      <c r="BE747" s="125"/>
      <c r="BF747" s="125"/>
      <c r="BG747" s="125"/>
      <c r="BH747" s="125"/>
      <c r="BI747" s="125"/>
      <c r="BJ747" s="125"/>
      <c r="BK747" s="125"/>
      <c r="BL747" s="90"/>
      <c r="BM747" s="90"/>
      <c r="BN747" s="90"/>
      <c r="BO747" s="90"/>
      <c r="BP747" s="90"/>
    </row>
    <row r="748" spans="1:68" s="49" customFormat="1" ht="27.75" customHeight="1" x14ac:dyDescent="0.2">
      <c r="A748" s="22">
        <f>A747+1</f>
        <v>532</v>
      </c>
      <c r="B748" s="50"/>
      <c r="C748" s="51"/>
      <c r="D748" s="52"/>
      <c r="E748" s="53"/>
      <c r="F748" s="54"/>
      <c r="G748" s="55"/>
      <c r="H748" s="56"/>
      <c r="I748" s="304"/>
      <c r="J748" s="57"/>
      <c r="K748" s="58"/>
      <c r="L748" s="59"/>
      <c r="M748" s="58"/>
      <c r="N748" s="59"/>
      <c r="O748" s="58"/>
      <c r="P748" s="59"/>
      <c r="Q748" s="60"/>
      <c r="R748" s="315"/>
      <c r="S748" s="57"/>
      <c r="T748" s="58"/>
      <c r="U748" s="58"/>
      <c r="V748" s="60"/>
      <c r="W748" s="326"/>
      <c r="X748" s="58"/>
      <c r="Y748" s="59"/>
      <c r="Z748" s="58"/>
      <c r="AA748" s="59"/>
      <c r="AB748" s="60"/>
      <c r="AC748" s="61"/>
      <c r="AD748" s="62"/>
      <c r="AE748" s="62"/>
      <c r="AF748" s="63"/>
      <c r="AG748" s="318"/>
      <c r="AH748" s="60"/>
      <c r="AI748" s="476"/>
      <c r="AJ748" s="476"/>
      <c r="AK748" s="477"/>
      <c r="AL748" s="102"/>
      <c r="AM748" s="124" t="str">
        <f t="shared" si="798"/>
        <v xml:space="preserve"> </v>
      </c>
      <c r="AN748" s="97" t="str">
        <f t="shared" si="799"/>
        <v xml:space="preserve"> </v>
      </c>
      <c r="AO748" s="125"/>
      <c r="AP748" s="125"/>
      <c r="AQ748" s="125"/>
      <c r="AR748" s="125"/>
      <c r="AS748" s="125"/>
      <c r="AT748" s="122" t="e">
        <f t="shared" si="792"/>
        <v>#N/A</v>
      </c>
      <c r="AU748" s="125" t="e">
        <f t="shared" si="793"/>
        <v>#N/A</v>
      </c>
      <c r="AV748" s="126" t="str">
        <f t="shared" ca="1" si="755"/>
        <v/>
      </c>
      <c r="AW748" s="122" t="e">
        <f t="shared" ca="1" si="756"/>
        <v>#N/A</v>
      </c>
      <c r="AX748" s="127" t="e">
        <f t="shared" ca="1" si="757"/>
        <v>#N/A</v>
      </c>
      <c r="AY748" s="100" t="e">
        <f t="shared" si="796"/>
        <v>#N/A</v>
      </c>
      <c r="AZ748" s="127" t="e">
        <f t="shared" si="797"/>
        <v>#N/A</v>
      </c>
      <c r="BA748" s="88"/>
      <c r="BB748" s="125"/>
      <c r="BC748" s="129"/>
      <c r="BD748" s="125"/>
      <c r="BE748" s="125"/>
      <c r="BF748" s="125"/>
      <c r="BG748" s="125"/>
      <c r="BH748" s="125"/>
      <c r="BI748" s="125"/>
      <c r="BJ748" s="125"/>
      <c r="BK748" s="125"/>
      <c r="BL748" s="90"/>
      <c r="BM748" s="90"/>
      <c r="BN748" s="90"/>
      <c r="BO748" s="90"/>
      <c r="BP748" s="90"/>
    </row>
    <row r="749" spans="1:68" s="49" customFormat="1" ht="27.75" customHeight="1" x14ac:dyDescent="0.2">
      <c r="A749" s="22">
        <f t="shared" ref="A749:A756" si="800">A748+1</f>
        <v>533</v>
      </c>
      <c r="B749" s="50"/>
      <c r="C749" s="51"/>
      <c r="D749" s="52"/>
      <c r="E749" s="53"/>
      <c r="F749" s="54"/>
      <c r="G749" s="55"/>
      <c r="H749" s="56"/>
      <c r="I749" s="304"/>
      <c r="J749" s="57"/>
      <c r="K749" s="58"/>
      <c r="L749" s="59"/>
      <c r="M749" s="58"/>
      <c r="N749" s="59"/>
      <c r="O749" s="58"/>
      <c r="P749" s="59"/>
      <c r="Q749" s="60"/>
      <c r="R749" s="315"/>
      <c r="S749" s="57"/>
      <c r="T749" s="58"/>
      <c r="U749" s="58"/>
      <c r="V749" s="60"/>
      <c r="W749" s="326"/>
      <c r="X749" s="58"/>
      <c r="Y749" s="59"/>
      <c r="Z749" s="58"/>
      <c r="AA749" s="59"/>
      <c r="AB749" s="60"/>
      <c r="AC749" s="61"/>
      <c r="AD749" s="62"/>
      <c r="AE749" s="62"/>
      <c r="AF749" s="63"/>
      <c r="AG749" s="318"/>
      <c r="AH749" s="60"/>
      <c r="AI749" s="476"/>
      <c r="AJ749" s="476"/>
      <c r="AK749" s="477"/>
      <c r="AL749" s="102"/>
      <c r="AM749" s="124" t="str">
        <f t="shared" si="798"/>
        <v xml:space="preserve"> </v>
      </c>
      <c r="AN749" s="97" t="str">
        <f t="shared" si="799"/>
        <v xml:space="preserve"> </v>
      </c>
      <c r="AO749" s="125"/>
      <c r="AP749" s="125"/>
      <c r="AQ749" s="125"/>
      <c r="AR749" s="125"/>
      <c r="AS749" s="125"/>
      <c r="AT749" s="122" t="e">
        <f t="shared" si="792"/>
        <v>#N/A</v>
      </c>
      <c r="AU749" s="125" t="e">
        <f t="shared" si="793"/>
        <v>#N/A</v>
      </c>
      <c r="AV749" s="126" t="str">
        <f t="shared" ca="1" si="755"/>
        <v/>
      </c>
      <c r="AW749" s="122" t="e">
        <f t="shared" ca="1" si="756"/>
        <v>#N/A</v>
      </c>
      <c r="AX749" s="127" t="e">
        <f t="shared" ca="1" si="757"/>
        <v>#N/A</v>
      </c>
      <c r="AY749" s="100" t="e">
        <f t="shared" si="796"/>
        <v>#N/A</v>
      </c>
      <c r="AZ749" s="127" t="e">
        <f t="shared" si="797"/>
        <v>#N/A</v>
      </c>
      <c r="BA749" s="88"/>
      <c r="BB749" s="125"/>
      <c r="BC749" s="129"/>
      <c r="BD749" s="125"/>
      <c r="BE749" s="125"/>
      <c r="BF749" s="125"/>
      <c r="BG749" s="125"/>
      <c r="BH749" s="125"/>
      <c r="BI749" s="125"/>
      <c r="BJ749" s="125"/>
      <c r="BK749" s="125"/>
      <c r="BL749" s="90"/>
      <c r="BM749" s="90"/>
      <c r="BN749" s="90"/>
      <c r="BO749" s="90"/>
      <c r="BP749" s="90"/>
    </row>
    <row r="750" spans="1:68" s="49" customFormat="1" ht="27.75" customHeight="1" x14ac:dyDescent="0.2">
      <c r="A750" s="22">
        <f t="shared" si="800"/>
        <v>534</v>
      </c>
      <c r="B750" s="50"/>
      <c r="C750" s="51"/>
      <c r="D750" s="52"/>
      <c r="E750" s="53"/>
      <c r="F750" s="54"/>
      <c r="G750" s="55"/>
      <c r="H750" s="56"/>
      <c r="I750" s="304"/>
      <c r="J750" s="57"/>
      <c r="K750" s="58"/>
      <c r="L750" s="59"/>
      <c r="M750" s="58"/>
      <c r="N750" s="59"/>
      <c r="O750" s="58"/>
      <c r="P750" s="59"/>
      <c r="Q750" s="60"/>
      <c r="R750" s="315"/>
      <c r="S750" s="57"/>
      <c r="T750" s="58"/>
      <c r="U750" s="58"/>
      <c r="V750" s="60"/>
      <c r="W750" s="326"/>
      <c r="X750" s="58"/>
      <c r="Y750" s="59"/>
      <c r="Z750" s="58"/>
      <c r="AA750" s="59"/>
      <c r="AB750" s="60"/>
      <c r="AC750" s="61"/>
      <c r="AD750" s="62"/>
      <c r="AE750" s="62"/>
      <c r="AF750" s="63"/>
      <c r="AG750" s="318"/>
      <c r="AH750" s="60"/>
      <c r="AI750" s="476"/>
      <c r="AJ750" s="476"/>
      <c r="AK750" s="477"/>
      <c r="AL750" s="102"/>
      <c r="AM750" s="124" t="str">
        <f t="shared" si="798"/>
        <v xml:space="preserve"> </v>
      </c>
      <c r="AN750" s="97" t="str">
        <f t="shared" si="799"/>
        <v xml:space="preserve"> </v>
      </c>
      <c r="AO750" s="125"/>
      <c r="AP750" s="125"/>
      <c r="AQ750" s="125"/>
      <c r="AR750" s="125"/>
      <c r="AS750" s="125"/>
      <c r="AT750" s="122" t="e">
        <f t="shared" si="792"/>
        <v>#N/A</v>
      </c>
      <c r="AU750" s="125" t="e">
        <f t="shared" si="793"/>
        <v>#N/A</v>
      </c>
      <c r="AV750" s="126" t="str">
        <f t="shared" ca="1" si="755"/>
        <v/>
      </c>
      <c r="AW750" s="122" t="e">
        <f t="shared" ca="1" si="756"/>
        <v>#N/A</v>
      </c>
      <c r="AX750" s="127" t="e">
        <f t="shared" ca="1" si="757"/>
        <v>#N/A</v>
      </c>
      <c r="AY750" s="100" t="e">
        <f t="shared" si="796"/>
        <v>#N/A</v>
      </c>
      <c r="AZ750" s="127" t="e">
        <f t="shared" si="797"/>
        <v>#N/A</v>
      </c>
      <c r="BA750" s="88"/>
      <c r="BB750" s="125"/>
      <c r="BC750" s="129"/>
      <c r="BD750" s="125"/>
      <c r="BE750" s="125"/>
      <c r="BF750" s="125"/>
      <c r="BG750" s="125"/>
      <c r="BH750" s="125"/>
      <c r="BI750" s="125"/>
      <c r="BJ750" s="125"/>
      <c r="BK750" s="125"/>
      <c r="BL750" s="90"/>
      <c r="BM750" s="90"/>
      <c r="BN750" s="90"/>
      <c r="BO750" s="90"/>
      <c r="BP750" s="90"/>
    </row>
    <row r="751" spans="1:68" s="49" customFormat="1" ht="27.75" customHeight="1" x14ac:dyDescent="0.2">
      <c r="A751" s="22">
        <f t="shared" si="800"/>
        <v>535</v>
      </c>
      <c r="B751" s="50"/>
      <c r="C751" s="51"/>
      <c r="D751" s="52"/>
      <c r="E751" s="53"/>
      <c r="F751" s="54"/>
      <c r="G751" s="55"/>
      <c r="H751" s="56"/>
      <c r="I751" s="304"/>
      <c r="J751" s="57"/>
      <c r="K751" s="58"/>
      <c r="L751" s="59"/>
      <c r="M751" s="58"/>
      <c r="N751" s="59"/>
      <c r="O751" s="58"/>
      <c r="P751" s="59"/>
      <c r="Q751" s="60"/>
      <c r="R751" s="315"/>
      <c r="S751" s="57"/>
      <c r="T751" s="58"/>
      <c r="U751" s="58"/>
      <c r="V751" s="60"/>
      <c r="W751" s="326"/>
      <c r="X751" s="58"/>
      <c r="Y751" s="59"/>
      <c r="Z751" s="58"/>
      <c r="AA751" s="59"/>
      <c r="AB751" s="60"/>
      <c r="AC751" s="61"/>
      <c r="AD751" s="62"/>
      <c r="AE751" s="62"/>
      <c r="AF751" s="63"/>
      <c r="AG751" s="318"/>
      <c r="AH751" s="60"/>
      <c r="AI751" s="476"/>
      <c r="AJ751" s="476"/>
      <c r="AK751" s="477"/>
      <c r="AL751" s="102"/>
      <c r="AM751" s="124" t="str">
        <f t="shared" si="798"/>
        <v xml:space="preserve"> </v>
      </c>
      <c r="AN751" s="97" t="str">
        <f t="shared" si="799"/>
        <v xml:space="preserve"> </v>
      </c>
      <c r="AO751" s="125"/>
      <c r="AP751" s="125"/>
      <c r="AQ751" s="125"/>
      <c r="AR751" s="125"/>
      <c r="AS751" s="125"/>
      <c r="AT751" s="122" t="e">
        <f t="shared" si="792"/>
        <v>#N/A</v>
      </c>
      <c r="AU751" s="125" t="e">
        <f t="shared" si="793"/>
        <v>#N/A</v>
      </c>
      <c r="AV751" s="126" t="str">
        <f t="shared" ca="1" si="755"/>
        <v/>
      </c>
      <c r="AW751" s="122" t="e">
        <f t="shared" ca="1" si="756"/>
        <v>#N/A</v>
      </c>
      <c r="AX751" s="127" t="e">
        <f t="shared" ca="1" si="757"/>
        <v>#N/A</v>
      </c>
      <c r="AY751" s="100" t="e">
        <f t="shared" si="796"/>
        <v>#N/A</v>
      </c>
      <c r="AZ751" s="127" t="e">
        <f t="shared" si="797"/>
        <v>#N/A</v>
      </c>
      <c r="BA751" s="88"/>
      <c r="BB751" s="125"/>
      <c r="BC751" s="129"/>
      <c r="BD751" s="125"/>
      <c r="BE751" s="125"/>
      <c r="BF751" s="125"/>
      <c r="BG751" s="125"/>
      <c r="BH751" s="125"/>
      <c r="BI751" s="125"/>
      <c r="BJ751" s="125"/>
      <c r="BK751" s="125"/>
      <c r="BL751" s="90"/>
      <c r="BM751" s="90"/>
      <c r="BN751" s="90"/>
      <c r="BO751" s="90"/>
      <c r="BP751" s="90"/>
    </row>
    <row r="752" spans="1:68" s="49" customFormat="1" ht="27.75" customHeight="1" x14ac:dyDescent="0.2">
      <c r="A752" s="22">
        <f t="shared" si="800"/>
        <v>536</v>
      </c>
      <c r="B752" s="50"/>
      <c r="C752" s="51"/>
      <c r="D752" s="52"/>
      <c r="E752" s="53"/>
      <c r="F752" s="54"/>
      <c r="G752" s="55"/>
      <c r="H752" s="56"/>
      <c r="I752" s="304"/>
      <c r="J752" s="57"/>
      <c r="K752" s="58"/>
      <c r="L752" s="59"/>
      <c r="M752" s="58"/>
      <c r="N752" s="59"/>
      <c r="O752" s="58"/>
      <c r="P752" s="59"/>
      <c r="Q752" s="60"/>
      <c r="R752" s="315"/>
      <c r="S752" s="57"/>
      <c r="T752" s="58"/>
      <c r="U752" s="58"/>
      <c r="V752" s="60"/>
      <c r="W752" s="326"/>
      <c r="X752" s="58"/>
      <c r="Y752" s="59"/>
      <c r="Z752" s="58"/>
      <c r="AA752" s="59"/>
      <c r="AB752" s="60"/>
      <c r="AC752" s="61"/>
      <c r="AD752" s="62"/>
      <c r="AE752" s="62"/>
      <c r="AF752" s="63"/>
      <c r="AG752" s="318"/>
      <c r="AH752" s="60"/>
      <c r="AI752" s="476"/>
      <c r="AJ752" s="476"/>
      <c r="AK752" s="477"/>
      <c r="AL752" s="102"/>
      <c r="AM752" s="124" t="str">
        <f t="shared" si="798"/>
        <v xml:space="preserve"> </v>
      </c>
      <c r="AN752" s="97" t="str">
        <f t="shared" si="799"/>
        <v xml:space="preserve"> </v>
      </c>
      <c r="AO752" s="125"/>
      <c r="AP752" s="125"/>
      <c r="AQ752" s="125"/>
      <c r="AR752" s="125"/>
      <c r="AS752" s="125"/>
      <c r="AT752" s="122" t="e">
        <f t="shared" si="792"/>
        <v>#N/A</v>
      </c>
      <c r="AU752" s="125" t="e">
        <f t="shared" si="793"/>
        <v>#N/A</v>
      </c>
      <c r="AV752" s="126" t="str">
        <f t="shared" ca="1" si="755"/>
        <v/>
      </c>
      <c r="AW752" s="122" t="e">
        <f t="shared" ca="1" si="756"/>
        <v>#N/A</v>
      </c>
      <c r="AX752" s="127" t="e">
        <f t="shared" ca="1" si="757"/>
        <v>#N/A</v>
      </c>
      <c r="AY752" s="100" t="e">
        <f t="shared" si="796"/>
        <v>#N/A</v>
      </c>
      <c r="AZ752" s="127" t="e">
        <f t="shared" si="797"/>
        <v>#N/A</v>
      </c>
      <c r="BA752" s="88"/>
      <c r="BB752" s="125"/>
      <c r="BC752" s="129"/>
      <c r="BD752" s="125"/>
      <c r="BE752" s="125"/>
      <c r="BF752" s="125"/>
      <c r="BG752" s="125"/>
      <c r="BH752" s="125"/>
      <c r="BI752" s="125"/>
      <c r="BJ752" s="125"/>
      <c r="BK752" s="125"/>
      <c r="BL752" s="90"/>
      <c r="BM752" s="90"/>
      <c r="BN752" s="90"/>
      <c r="BO752" s="90"/>
      <c r="BP752" s="90"/>
    </row>
    <row r="753" spans="1:68" s="49" customFormat="1" ht="27.75" customHeight="1" x14ac:dyDescent="0.2">
      <c r="A753" s="22">
        <f>A752+1</f>
        <v>537</v>
      </c>
      <c r="B753" s="50"/>
      <c r="C753" s="51"/>
      <c r="D753" s="52"/>
      <c r="E753" s="53"/>
      <c r="F753" s="54"/>
      <c r="G753" s="55"/>
      <c r="H753" s="56"/>
      <c r="I753" s="304"/>
      <c r="J753" s="57"/>
      <c r="K753" s="58"/>
      <c r="L753" s="59"/>
      <c r="M753" s="58"/>
      <c r="N753" s="59"/>
      <c r="O753" s="58"/>
      <c r="P753" s="59"/>
      <c r="Q753" s="60"/>
      <c r="R753" s="315"/>
      <c r="S753" s="57"/>
      <c r="T753" s="58"/>
      <c r="U753" s="58"/>
      <c r="V753" s="60"/>
      <c r="W753" s="326"/>
      <c r="X753" s="58"/>
      <c r="Y753" s="59"/>
      <c r="Z753" s="58"/>
      <c r="AA753" s="59"/>
      <c r="AB753" s="60"/>
      <c r="AC753" s="61"/>
      <c r="AD753" s="62"/>
      <c r="AE753" s="62"/>
      <c r="AF753" s="63"/>
      <c r="AG753" s="318"/>
      <c r="AH753" s="60"/>
      <c r="AI753" s="476"/>
      <c r="AJ753" s="476"/>
      <c r="AK753" s="477"/>
      <c r="AL753" s="102"/>
      <c r="AM753" s="124" t="str">
        <f t="shared" si="798"/>
        <v xml:space="preserve"> </v>
      </c>
      <c r="AN753" s="97" t="str">
        <f t="shared" si="799"/>
        <v xml:space="preserve"> </v>
      </c>
      <c r="AO753" s="125"/>
      <c r="AP753" s="125"/>
      <c r="AQ753" s="125"/>
      <c r="AR753" s="125"/>
      <c r="AS753" s="125"/>
      <c r="AT753" s="122" t="e">
        <f t="shared" si="792"/>
        <v>#N/A</v>
      </c>
      <c r="AU753" s="125" t="e">
        <f t="shared" si="793"/>
        <v>#N/A</v>
      </c>
      <c r="AV753" s="126" t="str">
        <f t="shared" ca="1" si="755"/>
        <v/>
      </c>
      <c r="AW753" s="122" t="e">
        <f t="shared" ca="1" si="756"/>
        <v>#N/A</v>
      </c>
      <c r="AX753" s="127" t="e">
        <f t="shared" ca="1" si="757"/>
        <v>#N/A</v>
      </c>
      <c r="AY753" s="100" t="e">
        <f t="shared" si="796"/>
        <v>#N/A</v>
      </c>
      <c r="AZ753" s="127" t="e">
        <f>IF(V1049=0,NA(),V1049)</f>
        <v>#N/A</v>
      </c>
      <c r="BA753" s="88"/>
      <c r="BB753" s="125"/>
      <c r="BC753" s="129"/>
      <c r="BD753" s="125"/>
      <c r="BE753" s="125"/>
      <c r="BF753" s="125"/>
      <c r="BG753" s="125"/>
      <c r="BH753" s="125"/>
      <c r="BI753" s="125"/>
      <c r="BJ753" s="125"/>
      <c r="BK753" s="125"/>
      <c r="BL753" s="90"/>
      <c r="BM753" s="90"/>
      <c r="BN753" s="90"/>
      <c r="BO753" s="90"/>
      <c r="BP753" s="90"/>
    </row>
    <row r="754" spans="1:68" s="49" customFormat="1" ht="27.75" customHeight="1" x14ac:dyDescent="0.2">
      <c r="A754" s="22">
        <f t="shared" si="800"/>
        <v>538</v>
      </c>
      <c r="B754" s="50"/>
      <c r="C754" s="51"/>
      <c r="D754" s="52"/>
      <c r="E754" s="53"/>
      <c r="F754" s="54"/>
      <c r="G754" s="55"/>
      <c r="H754" s="56"/>
      <c r="I754" s="304"/>
      <c r="J754" s="57"/>
      <c r="K754" s="58"/>
      <c r="L754" s="59"/>
      <c r="M754" s="58"/>
      <c r="N754" s="59"/>
      <c r="O754" s="58"/>
      <c r="P754" s="59"/>
      <c r="Q754" s="60"/>
      <c r="R754" s="315"/>
      <c r="S754" s="57"/>
      <c r="T754" s="58"/>
      <c r="U754" s="58"/>
      <c r="V754" s="60"/>
      <c r="W754" s="326"/>
      <c r="X754" s="58"/>
      <c r="Y754" s="59"/>
      <c r="Z754" s="58"/>
      <c r="AA754" s="59"/>
      <c r="AB754" s="60"/>
      <c r="AC754" s="61"/>
      <c r="AD754" s="62"/>
      <c r="AE754" s="62"/>
      <c r="AF754" s="63"/>
      <c r="AG754" s="318"/>
      <c r="AH754" s="60"/>
      <c r="AI754" s="476"/>
      <c r="AJ754" s="476"/>
      <c r="AK754" s="477"/>
      <c r="AL754" s="102"/>
      <c r="AM754" s="124" t="str">
        <f t="shared" si="798"/>
        <v xml:space="preserve"> </v>
      </c>
      <c r="AN754" s="97" t="str">
        <f t="shared" si="799"/>
        <v xml:space="preserve"> </v>
      </c>
      <c r="AO754" s="125"/>
      <c r="AP754" s="125"/>
      <c r="AQ754" s="125"/>
      <c r="AR754" s="125"/>
      <c r="AS754" s="125"/>
      <c r="AT754" s="122" t="e">
        <f t="shared" si="792"/>
        <v>#N/A</v>
      </c>
      <c r="AU754" s="125" t="e">
        <f t="shared" si="793"/>
        <v>#N/A</v>
      </c>
      <c r="AV754" s="126" t="str">
        <f t="shared" ca="1" si="755"/>
        <v/>
      </c>
      <c r="AW754" s="122" t="e">
        <f t="shared" ca="1" si="756"/>
        <v>#N/A</v>
      </c>
      <c r="AX754" s="127" t="e">
        <f t="shared" ca="1" si="757"/>
        <v>#N/A</v>
      </c>
      <c r="AY754" s="100" t="e">
        <f t="shared" si="796"/>
        <v>#N/A</v>
      </c>
      <c r="AZ754" s="127" t="e">
        <f>IF(V1050=0,NA(),V1050)</f>
        <v>#N/A</v>
      </c>
      <c r="BA754" s="88"/>
      <c r="BB754" s="125"/>
      <c r="BC754" s="129"/>
      <c r="BD754" s="125"/>
      <c r="BE754" s="125"/>
      <c r="BF754" s="125"/>
      <c r="BG754" s="125"/>
      <c r="BH754" s="125"/>
      <c r="BI754" s="125"/>
      <c r="BJ754" s="125"/>
      <c r="BK754" s="125"/>
      <c r="BL754" s="90"/>
      <c r="BM754" s="90"/>
      <c r="BN754" s="90"/>
      <c r="BO754" s="90"/>
      <c r="BP754" s="90"/>
    </row>
    <row r="755" spans="1:68" s="49" customFormat="1" ht="27.75" customHeight="1" x14ac:dyDescent="0.2">
      <c r="A755" s="22">
        <f t="shared" si="800"/>
        <v>539</v>
      </c>
      <c r="B755" s="50"/>
      <c r="C755" s="51"/>
      <c r="D755" s="52"/>
      <c r="E755" s="53"/>
      <c r="F755" s="54"/>
      <c r="G755" s="55"/>
      <c r="H755" s="56"/>
      <c r="I755" s="304"/>
      <c r="J755" s="57"/>
      <c r="K755" s="58"/>
      <c r="L755" s="59"/>
      <c r="M755" s="58"/>
      <c r="N755" s="59"/>
      <c r="O755" s="58"/>
      <c r="P755" s="59"/>
      <c r="Q755" s="60"/>
      <c r="R755" s="315"/>
      <c r="S755" s="57"/>
      <c r="T755" s="58"/>
      <c r="U755" s="58"/>
      <c r="V755" s="60"/>
      <c r="W755" s="326"/>
      <c r="X755" s="58"/>
      <c r="Y755" s="59"/>
      <c r="Z755" s="58"/>
      <c r="AA755" s="59"/>
      <c r="AB755" s="60"/>
      <c r="AC755" s="61"/>
      <c r="AD755" s="62"/>
      <c r="AE755" s="62"/>
      <c r="AF755" s="63"/>
      <c r="AG755" s="318"/>
      <c r="AH755" s="60"/>
      <c r="AI755" s="476"/>
      <c r="AJ755" s="476"/>
      <c r="AK755" s="477"/>
      <c r="AL755" s="102"/>
      <c r="AM755" s="124" t="str">
        <f t="shared" si="798"/>
        <v xml:space="preserve"> </v>
      </c>
      <c r="AN755" s="97" t="str">
        <f t="shared" si="799"/>
        <v xml:space="preserve"> </v>
      </c>
      <c r="AO755" s="125"/>
      <c r="AP755" s="125"/>
      <c r="AQ755" s="125"/>
      <c r="AR755" s="125"/>
      <c r="AS755" s="125"/>
      <c r="AT755" s="122" t="e">
        <f t="shared" ref="AT755:AT764" si="801">IF(ISBLANK($B1055),NA(),$B1055)</f>
        <v>#N/A</v>
      </c>
      <c r="AU755" s="125" t="e">
        <f t="shared" ref="AU755:AU764" si="802">IF(ISBLANK($I1055),NA(),$I1055)</f>
        <v>#N/A</v>
      </c>
      <c r="AV755" s="126" t="str">
        <f t="shared" ca="1" si="755"/>
        <v/>
      </c>
      <c r="AW755" s="122" t="e">
        <f t="shared" ca="1" si="756"/>
        <v>#N/A</v>
      </c>
      <c r="AX755" s="127" t="e">
        <f t="shared" ca="1" si="757"/>
        <v>#N/A</v>
      </c>
      <c r="AY755" s="100" t="e">
        <f>IF(S1055=0,NA(),S1055)</f>
        <v>#N/A</v>
      </c>
      <c r="AZ755" s="127" t="e">
        <f>IF(V1055=0,NA(),V1055)</f>
        <v>#N/A</v>
      </c>
      <c r="BA755" s="125"/>
      <c r="BB755" s="125"/>
      <c r="BC755" s="129"/>
      <c r="BD755" s="125"/>
      <c r="BE755" s="125"/>
      <c r="BF755" s="125"/>
      <c r="BG755" s="125"/>
      <c r="BH755" s="125"/>
      <c r="BI755" s="125"/>
      <c r="BJ755" s="125"/>
      <c r="BK755" s="125"/>
      <c r="BL755" s="90"/>
      <c r="BM755" s="90"/>
      <c r="BN755" s="90"/>
      <c r="BO755" s="90"/>
      <c r="BP755" s="90"/>
    </row>
    <row r="756" spans="1:68" s="49" customFormat="1" ht="27.75" customHeight="1" thickBot="1" x14ac:dyDescent="0.25">
      <c r="A756" s="23">
        <f t="shared" si="800"/>
        <v>540</v>
      </c>
      <c r="B756" s="64"/>
      <c r="C756" s="65"/>
      <c r="D756" s="66"/>
      <c r="E756" s="67"/>
      <c r="F756" s="68"/>
      <c r="G756" s="69"/>
      <c r="H756" s="70"/>
      <c r="I756" s="305"/>
      <c r="J756" s="71"/>
      <c r="K756" s="72"/>
      <c r="L756" s="73"/>
      <c r="M756" s="72"/>
      <c r="N756" s="73"/>
      <c r="O756" s="72"/>
      <c r="P756" s="73"/>
      <c r="Q756" s="74"/>
      <c r="R756" s="316"/>
      <c r="S756" s="71"/>
      <c r="T756" s="72"/>
      <c r="U756" s="72"/>
      <c r="V756" s="74"/>
      <c r="W756" s="327"/>
      <c r="X756" s="72"/>
      <c r="Y756" s="73"/>
      <c r="Z756" s="72"/>
      <c r="AA756" s="73"/>
      <c r="AB756" s="74"/>
      <c r="AC756" s="75"/>
      <c r="AD756" s="76"/>
      <c r="AE756" s="76"/>
      <c r="AF756" s="77"/>
      <c r="AG756" s="319"/>
      <c r="AH756" s="74"/>
      <c r="AI756" s="480"/>
      <c r="AJ756" s="480"/>
      <c r="AK756" s="481"/>
      <c r="AL756" s="102"/>
      <c r="AM756" s="124" t="str">
        <f t="shared" si="798"/>
        <v xml:space="preserve"> </v>
      </c>
      <c r="AN756" s="97" t="str">
        <f t="shared" si="799"/>
        <v xml:space="preserve"> </v>
      </c>
      <c r="AO756" s="125"/>
      <c r="AP756" s="125"/>
      <c r="AQ756" s="125"/>
      <c r="AR756" s="125"/>
      <c r="AS756" s="125"/>
      <c r="AT756" s="122" t="e">
        <f t="shared" si="801"/>
        <v>#N/A</v>
      </c>
      <c r="AU756" s="125" t="e">
        <f t="shared" si="802"/>
        <v>#N/A</v>
      </c>
      <c r="AV756" s="126" t="str">
        <f t="shared" ca="1" si="755"/>
        <v/>
      </c>
      <c r="AW756" s="122" t="e">
        <f t="shared" ca="1" si="756"/>
        <v>#N/A</v>
      </c>
      <c r="AX756" s="127" t="e">
        <f t="shared" ca="1" si="757"/>
        <v>#N/A</v>
      </c>
      <c r="AY756" s="100" t="e">
        <f t="shared" ref="AY756:AY762" si="803">IF(S1056=0,NA(),S1056)</f>
        <v>#N/A</v>
      </c>
      <c r="AZ756" s="127" t="e">
        <f t="shared" ref="AZ756:AZ764" si="804">IF(V1056=0,NA(),V1056)</f>
        <v>#N/A</v>
      </c>
      <c r="BA756" s="125"/>
      <c r="BB756" s="125"/>
      <c r="BC756" s="129"/>
      <c r="BD756" s="125"/>
      <c r="BE756" s="125"/>
      <c r="BF756" s="125"/>
      <c r="BG756" s="125"/>
      <c r="BH756" s="125"/>
      <c r="BI756" s="125"/>
      <c r="BJ756" s="125"/>
      <c r="BK756" s="125"/>
      <c r="BL756" s="90"/>
      <c r="BM756" s="90"/>
      <c r="BN756" s="90"/>
      <c r="BO756" s="90"/>
      <c r="BP756" s="90"/>
    </row>
    <row r="757" spans="1:68" ht="4.5" customHeight="1" thickBot="1" x14ac:dyDescent="0.25">
      <c r="A757" s="89">
        <f>AK760</f>
        <v>54</v>
      </c>
      <c r="B757" s="271"/>
      <c r="C757" s="271"/>
      <c r="D757" s="271"/>
      <c r="E757" s="271"/>
      <c r="F757" s="271"/>
      <c r="G757" s="271"/>
      <c r="H757" s="271"/>
      <c r="I757" s="271"/>
      <c r="J757" s="309"/>
      <c r="K757" s="309"/>
      <c r="L757" s="309"/>
      <c r="M757" s="309"/>
      <c r="N757" s="309"/>
      <c r="O757" s="309"/>
      <c r="P757" s="309"/>
      <c r="Q757" s="309"/>
      <c r="R757" s="309"/>
      <c r="S757" s="324"/>
      <c r="T757" s="324"/>
      <c r="U757" s="324"/>
      <c r="V757" s="324"/>
      <c r="W757" s="324"/>
      <c r="X757" s="324"/>
      <c r="Y757" s="324"/>
      <c r="Z757" s="324"/>
      <c r="AA757" s="324"/>
      <c r="AB757" s="324"/>
      <c r="AC757" s="309"/>
      <c r="AD757" s="272"/>
      <c r="AE757" s="273"/>
      <c r="AF757" s="272"/>
      <c r="AG757" s="274"/>
      <c r="AH757" s="474"/>
      <c r="AI757" s="475"/>
      <c r="AJ757" s="475"/>
      <c r="AK757" s="475"/>
      <c r="AL757" s="33"/>
      <c r="AM757" s="33"/>
      <c r="AN757" s="33"/>
      <c r="AT757" s="122" t="e">
        <f t="shared" si="801"/>
        <v>#N/A</v>
      </c>
      <c r="AU757" s="125" t="e">
        <f t="shared" si="802"/>
        <v>#N/A</v>
      </c>
      <c r="AV757" s="126" t="str">
        <f t="shared" ca="1" si="755"/>
        <v/>
      </c>
      <c r="AW757" s="122" t="e">
        <f t="shared" ca="1" si="756"/>
        <v>#N/A</v>
      </c>
      <c r="AX757" s="127" t="e">
        <f t="shared" ca="1" si="757"/>
        <v>#N/A</v>
      </c>
      <c r="AY757" s="100" t="e">
        <f t="shared" si="803"/>
        <v>#N/A</v>
      </c>
      <c r="AZ757" s="127" t="e">
        <f t="shared" si="804"/>
        <v>#N/A</v>
      </c>
      <c r="BC757" s="129"/>
    </row>
    <row r="758" spans="1:68" ht="26.25" customHeight="1" x14ac:dyDescent="0.2">
      <c r="A758" s="180">
        <f>A744+1</f>
        <v>54</v>
      </c>
      <c r="B758" s="501"/>
      <c r="C758" s="501"/>
      <c r="D758" s="501"/>
      <c r="E758" s="502"/>
      <c r="F758" s="493" t="str">
        <f>F744</f>
        <v>TOTAL DE ESTA PÁGINA</v>
      </c>
      <c r="G758" s="494"/>
      <c r="H758" s="495"/>
      <c r="I758" s="348" t="str">
        <f t="shared" ref="I758:Q758" si="805">IF(SUM(I747:I757)=0," ",SUM(I747:I757))</f>
        <v xml:space="preserve"> </v>
      </c>
      <c r="J758" s="349" t="str">
        <f t="shared" si="805"/>
        <v xml:space="preserve"> </v>
      </c>
      <c r="K758" s="350" t="str">
        <f t="shared" si="805"/>
        <v xml:space="preserve"> </v>
      </c>
      <c r="L758" s="351" t="str">
        <f t="shared" si="805"/>
        <v xml:space="preserve"> </v>
      </c>
      <c r="M758" s="350" t="str">
        <f t="shared" si="805"/>
        <v xml:space="preserve"> </v>
      </c>
      <c r="N758" s="351" t="str">
        <f t="shared" si="805"/>
        <v xml:space="preserve"> </v>
      </c>
      <c r="O758" s="350" t="str">
        <f t="shared" si="805"/>
        <v xml:space="preserve"> </v>
      </c>
      <c r="P758" s="351" t="str">
        <f t="shared" si="805"/>
        <v xml:space="preserve"> </v>
      </c>
      <c r="Q758" s="352" t="str">
        <f t="shared" si="805"/>
        <v xml:space="preserve"> </v>
      </c>
      <c r="R758" s="353"/>
      <c r="S758" s="349" t="str">
        <f t="shared" ref="S758:AB758" si="806">IF(SUM(S747:S757)=0," ",SUM(S747:S757))</f>
        <v xml:space="preserve"> </v>
      </c>
      <c r="T758" s="350" t="str">
        <f t="shared" si="806"/>
        <v xml:space="preserve"> </v>
      </c>
      <c r="U758" s="350" t="str">
        <f t="shared" si="806"/>
        <v xml:space="preserve"> </v>
      </c>
      <c r="V758" s="350" t="str">
        <f t="shared" si="806"/>
        <v xml:space="preserve"> </v>
      </c>
      <c r="W758" s="351" t="str">
        <f t="shared" si="806"/>
        <v xml:space="preserve"> </v>
      </c>
      <c r="X758" s="350" t="str">
        <f t="shared" si="806"/>
        <v xml:space="preserve"> </v>
      </c>
      <c r="Y758" s="351" t="str">
        <f t="shared" si="806"/>
        <v xml:space="preserve"> </v>
      </c>
      <c r="Z758" s="350" t="str">
        <f t="shared" si="806"/>
        <v xml:space="preserve"> </v>
      </c>
      <c r="AA758" s="351" t="str">
        <f t="shared" si="806"/>
        <v xml:space="preserve"> </v>
      </c>
      <c r="AB758" s="352" t="str">
        <f t="shared" si="806"/>
        <v xml:space="preserve"> </v>
      </c>
      <c r="AC758" s="354" t="str">
        <f>IF(SUM(AC747:AC756)=0," ",SUM(AC747:AC756))</f>
        <v xml:space="preserve"> </v>
      </c>
      <c r="AD758" s="355" t="str">
        <f>IF(SUM(AD747:AD756)=0," ",SUM(AD747:AD756))</f>
        <v xml:space="preserve"> </v>
      </c>
      <c r="AE758" s="355" t="str">
        <f>IF(SUM(AE747:AE756)=0," ",SUM(AE747:AE756))</f>
        <v xml:space="preserve"> </v>
      </c>
      <c r="AF758" s="356" t="str">
        <f>IF(SUM(AF747:AF756)=0," ",SUM(AF747:AF756))</f>
        <v xml:space="preserve"> </v>
      </c>
      <c r="AG758" s="357" t="str">
        <f>IF(SUM(AG747:AG756)=0," ",SUM(AG747:AG756))</f>
        <v xml:space="preserve"> </v>
      </c>
      <c r="AH758" s="482" t="str">
        <f>AH744</f>
        <v>Certifico que todos los datos en esta
bitácora son fidedignos</v>
      </c>
      <c r="AI758" s="483"/>
      <c r="AJ758" s="483"/>
      <c r="AK758" s="484"/>
      <c r="AL758" s="131"/>
      <c r="AM758" s="131"/>
      <c r="AN758" s="131"/>
      <c r="AT758" s="122" t="e">
        <f t="shared" si="801"/>
        <v>#N/A</v>
      </c>
      <c r="AU758" s="125" t="e">
        <f t="shared" si="802"/>
        <v>#N/A</v>
      </c>
      <c r="AV758" s="126" t="str">
        <f t="shared" ca="1" si="755"/>
        <v/>
      </c>
      <c r="AW758" s="122" t="e">
        <f t="shared" ca="1" si="756"/>
        <v>#N/A</v>
      </c>
      <c r="AX758" s="127" t="e">
        <f t="shared" ca="1" si="757"/>
        <v>#N/A</v>
      </c>
      <c r="AY758" s="100" t="e">
        <f t="shared" si="803"/>
        <v>#N/A</v>
      </c>
      <c r="AZ758" s="127" t="e">
        <f t="shared" si="804"/>
        <v>#N/A</v>
      </c>
      <c r="BA758" s="88"/>
      <c r="BC758" s="129"/>
    </row>
    <row r="759" spans="1:68" ht="26.25" customHeight="1" x14ac:dyDescent="0.2">
      <c r="A759" s="499"/>
      <c r="B759" s="503"/>
      <c r="C759" s="503"/>
      <c r="D759" s="503"/>
      <c r="E759" s="504"/>
      <c r="F759" s="496" t="str">
        <f>F745</f>
        <v>TOTAL PÁGINA ANTERIOR</v>
      </c>
      <c r="G759" s="497"/>
      <c r="H759" s="498"/>
      <c r="I759" s="358">
        <f>I746</f>
        <v>6.25</v>
      </c>
      <c r="J759" s="359">
        <f t="shared" ref="J759:Q759" si="807">J746</f>
        <v>6.25</v>
      </c>
      <c r="K759" s="360" t="str">
        <f t="shared" si="807"/>
        <v xml:space="preserve"> </v>
      </c>
      <c r="L759" s="361" t="str">
        <f t="shared" si="807"/>
        <v xml:space="preserve"> </v>
      </c>
      <c r="M759" s="360" t="str">
        <f t="shared" si="807"/>
        <v xml:space="preserve"> </v>
      </c>
      <c r="N759" s="361" t="str">
        <f t="shared" si="807"/>
        <v xml:space="preserve"> </v>
      </c>
      <c r="O759" s="360" t="str">
        <f t="shared" si="807"/>
        <v xml:space="preserve"> </v>
      </c>
      <c r="P759" s="361" t="str">
        <f t="shared" si="807"/>
        <v xml:space="preserve"> </v>
      </c>
      <c r="Q759" s="362" t="str">
        <f t="shared" si="807"/>
        <v xml:space="preserve"> </v>
      </c>
      <c r="R759" s="363"/>
      <c r="S759" s="359" t="str">
        <f t="shared" ref="S759:AG759" si="808">S746</f>
        <v xml:space="preserve"> </v>
      </c>
      <c r="T759" s="360">
        <f t="shared" si="808"/>
        <v>8.75</v>
      </c>
      <c r="U759" s="360">
        <f t="shared" si="808"/>
        <v>10</v>
      </c>
      <c r="V759" s="360">
        <f t="shared" si="808"/>
        <v>2.5</v>
      </c>
      <c r="W759" s="361" t="str">
        <f t="shared" si="808"/>
        <v xml:space="preserve"> </v>
      </c>
      <c r="X759" s="360" t="str">
        <f t="shared" si="808"/>
        <v xml:space="preserve"> </v>
      </c>
      <c r="Y759" s="361">
        <f t="shared" si="808"/>
        <v>2.5</v>
      </c>
      <c r="Z759" s="360" t="str">
        <f t="shared" si="808"/>
        <v xml:space="preserve"> </v>
      </c>
      <c r="AA759" s="361">
        <f t="shared" si="808"/>
        <v>3.75</v>
      </c>
      <c r="AB759" s="362" t="str">
        <f t="shared" si="808"/>
        <v xml:space="preserve"> </v>
      </c>
      <c r="AC759" s="364">
        <f t="shared" si="808"/>
        <v>9</v>
      </c>
      <c r="AD759" s="365" t="str">
        <f t="shared" si="808"/>
        <v xml:space="preserve"> </v>
      </c>
      <c r="AE759" s="365">
        <f t="shared" si="808"/>
        <v>9</v>
      </c>
      <c r="AF759" s="366" t="str">
        <f t="shared" si="808"/>
        <v xml:space="preserve"> </v>
      </c>
      <c r="AG759" s="367">
        <f t="shared" si="808"/>
        <v>11</v>
      </c>
      <c r="AH759" s="487"/>
      <c r="AI759" s="488"/>
      <c r="AJ759" s="488"/>
      <c r="AK759" s="489"/>
      <c r="AL759" s="131"/>
      <c r="AM759" s="131"/>
      <c r="AN759" s="131"/>
      <c r="AT759" s="122" t="e">
        <f t="shared" si="801"/>
        <v>#N/A</v>
      </c>
      <c r="AU759" s="125" t="e">
        <f t="shared" si="802"/>
        <v>#N/A</v>
      </c>
      <c r="AV759" s="126" t="str">
        <f t="shared" ca="1" si="755"/>
        <v/>
      </c>
      <c r="AW759" s="122" t="e">
        <f t="shared" ca="1" si="756"/>
        <v>#N/A</v>
      </c>
      <c r="AX759" s="127" t="e">
        <f t="shared" ca="1" si="757"/>
        <v>#N/A</v>
      </c>
      <c r="AY759" s="100" t="e">
        <f t="shared" si="803"/>
        <v>#N/A</v>
      </c>
      <c r="AZ759" s="127" t="e">
        <f t="shared" si="804"/>
        <v>#N/A</v>
      </c>
      <c r="BA759" s="88"/>
      <c r="BC759" s="129"/>
    </row>
    <row r="760" spans="1:68" ht="26.25" customHeight="1" thickBot="1" x14ac:dyDescent="0.25">
      <c r="A760" s="500"/>
      <c r="B760" s="505" t="str">
        <f>B746</f>
        <v>Entidad que certifica Hrs. de vuelo
TIMBRE Y FIRMA</v>
      </c>
      <c r="C760" s="505"/>
      <c r="D760" s="505"/>
      <c r="E760" s="506"/>
      <c r="F760" s="490" t="str">
        <f>F746</f>
        <v>TOTAL A LA FECHA</v>
      </c>
      <c r="G760" s="491"/>
      <c r="H760" s="492"/>
      <c r="I760" s="31">
        <f t="shared" ref="I760:Q760" si="809">IF(SUM(I758:I759)=0," ",SUM(I758:I759))</f>
        <v>6.25</v>
      </c>
      <c r="J760" s="27">
        <f t="shared" si="809"/>
        <v>6.25</v>
      </c>
      <c r="K760" s="24" t="str">
        <f t="shared" si="809"/>
        <v xml:space="preserve"> </v>
      </c>
      <c r="L760" s="25" t="str">
        <f t="shared" si="809"/>
        <v xml:space="preserve"> </v>
      </c>
      <c r="M760" s="24" t="str">
        <f t="shared" si="809"/>
        <v xml:space="preserve"> </v>
      </c>
      <c r="N760" s="25" t="str">
        <f t="shared" si="809"/>
        <v xml:space="preserve"> </v>
      </c>
      <c r="O760" s="24" t="str">
        <f t="shared" si="809"/>
        <v xml:space="preserve"> </v>
      </c>
      <c r="P760" s="25" t="str">
        <f t="shared" si="809"/>
        <v xml:space="preserve"> </v>
      </c>
      <c r="Q760" s="26" t="str">
        <f t="shared" si="809"/>
        <v xml:space="preserve"> </v>
      </c>
      <c r="R760" s="321"/>
      <c r="S760" s="27" t="str">
        <f t="shared" ref="S760:AG760" si="810">IF(SUM(S758:S759)=0," ",SUM(S758:S759))</f>
        <v xml:space="preserve"> </v>
      </c>
      <c r="T760" s="24">
        <f t="shared" si="810"/>
        <v>8.75</v>
      </c>
      <c r="U760" s="24">
        <f t="shared" si="810"/>
        <v>10</v>
      </c>
      <c r="V760" s="24">
        <f t="shared" si="810"/>
        <v>2.5</v>
      </c>
      <c r="W760" s="25" t="str">
        <f t="shared" si="810"/>
        <v xml:space="preserve"> </v>
      </c>
      <c r="X760" s="24" t="str">
        <f t="shared" si="810"/>
        <v xml:space="preserve"> </v>
      </c>
      <c r="Y760" s="25">
        <f t="shared" si="810"/>
        <v>2.5</v>
      </c>
      <c r="Z760" s="24" t="str">
        <f t="shared" si="810"/>
        <v xml:space="preserve"> </v>
      </c>
      <c r="AA760" s="25">
        <f t="shared" si="810"/>
        <v>3.75</v>
      </c>
      <c r="AB760" s="26" t="str">
        <f t="shared" si="810"/>
        <v xml:space="preserve"> </v>
      </c>
      <c r="AC760" s="323">
        <f t="shared" si="810"/>
        <v>9</v>
      </c>
      <c r="AD760" s="28" t="str">
        <f t="shared" si="810"/>
        <v xml:space="preserve"> </v>
      </c>
      <c r="AE760" s="28">
        <f t="shared" si="810"/>
        <v>9</v>
      </c>
      <c r="AF760" s="30" t="str">
        <f t="shared" si="810"/>
        <v xml:space="preserve"> </v>
      </c>
      <c r="AG760" s="32">
        <f t="shared" si="810"/>
        <v>11</v>
      </c>
      <c r="AH760" s="485" t="str">
        <f>AH746</f>
        <v>_____________________________
FIRMA PILOTO</v>
      </c>
      <c r="AI760" s="486"/>
      <c r="AJ760" s="486"/>
      <c r="AK760" s="181">
        <f>A758</f>
        <v>54</v>
      </c>
      <c r="AL760" s="132"/>
      <c r="AM760" s="132"/>
      <c r="AN760" s="132"/>
      <c r="AT760" s="122" t="e">
        <f t="shared" si="801"/>
        <v>#N/A</v>
      </c>
      <c r="AU760" s="125" t="e">
        <f t="shared" si="802"/>
        <v>#N/A</v>
      </c>
      <c r="AV760" s="126" t="str">
        <f t="shared" ca="1" si="755"/>
        <v/>
      </c>
      <c r="AW760" s="122" t="e">
        <f t="shared" ca="1" si="756"/>
        <v>#N/A</v>
      </c>
      <c r="AX760" s="127" t="e">
        <f t="shared" ca="1" si="757"/>
        <v>#N/A</v>
      </c>
      <c r="AY760" s="100" t="e">
        <f t="shared" si="803"/>
        <v>#N/A</v>
      </c>
      <c r="AZ760" s="127" t="e">
        <f t="shared" si="804"/>
        <v>#N/A</v>
      </c>
      <c r="BA760" s="88"/>
      <c r="BC760" s="129"/>
    </row>
    <row r="761" spans="1:68" s="49" customFormat="1" ht="27.75" customHeight="1" x14ac:dyDescent="0.2">
      <c r="A761" s="29">
        <f>A756+1</f>
        <v>541</v>
      </c>
      <c r="B761" s="39"/>
      <c r="C761" s="40"/>
      <c r="D761" s="41"/>
      <c r="E761" s="42"/>
      <c r="F761" s="43"/>
      <c r="G761" s="44"/>
      <c r="H761" s="45"/>
      <c r="I761" s="310"/>
      <c r="J761" s="306"/>
      <c r="K761" s="307"/>
      <c r="L761" s="308"/>
      <c r="M761" s="307"/>
      <c r="N761" s="308"/>
      <c r="O761" s="307"/>
      <c r="P761" s="308"/>
      <c r="Q761" s="167"/>
      <c r="R761" s="314"/>
      <c r="S761" s="46"/>
      <c r="T761" s="47"/>
      <c r="U761" s="47"/>
      <c r="V761" s="48"/>
      <c r="W761" s="325"/>
      <c r="X761" s="307"/>
      <c r="Y761" s="308"/>
      <c r="Z761" s="307"/>
      <c r="AA761" s="308"/>
      <c r="AB761" s="167"/>
      <c r="AC761" s="311"/>
      <c r="AD761" s="312"/>
      <c r="AE761" s="312"/>
      <c r="AF761" s="313"/>
      <c r="AG761" s="317"/>
      <c r="AH761" s="167"/>
      <c r="AI761" s="478"/>
      <c r="AJ761" s="478"/>
      <c r="AK761" s="479"/>
      <c r="AL761" s="102"/>
      <c r="AM761" s="124" t="str">
        <f t="shared" ref="AM761:AM770" si="811">IF(B761=0," ",TEXT(B761,"MMM"))</f>
        <v xml:space="preserve"> </v>
      </c>
      <c r="AN761" s="97" t="str">
        <f t="shared" ref="AN761:AN770" si="812">IF(B761=0," ",YEAR(B761))</f>
        <v xml:space="preserve"> </v>
      </c>
      <c r="AO761" s="125"/>
      <c r="AP761" s="125"/>
      <c r="AQ761" s="125"/>
      <c r="AR761" s="125"/>
      <c r="AS761" s="125"/>
      <c r="AT761" s="122" t="e">
        <f t="shared" si="801"/>
        <v>#N/A</v>
      </c>
      <c r="AU761" s="125" t="e">
        <f t="shared" si="802"/>
        <v>#N/A</v>
      </c>
      <c r="AV761" s="126" t="str">
        <f t="shared" ca="1" si="755"/>
        <v/>
      </c>
      <c r="AW761" s="122" t="e">
        <f t="shared" ca="1" si="756"/>
        <v>#N/A</v>
      </c>
      <c r="AX761" s="127" t="e">
        <f t="shared" ca="1" si="757"/>
        <v>#N/A</v>
      </c>
      <c r="AY761" s="100" t="e">
        <f t="shared" si="803"/>
        <v>#N/A</v>
      </c>
      <c r="AZ761" s="127" t="e">
        <f t="shared" si="804"/>
        <v>#N/A</v>
      </c>
      <c r="BA761" s="88"/>
      <c r="BB761" s="125"/>
      <c r="BC761" s="129"/>
      <c r="BD761" s="125"/>
      <c r="BE761" s="125"/>
      <c r="BF761" s="125"/>
      <c r="BG761" s="125"/>
      <c r="BH761" s="125"/>
      <c r="BI761" s="125"/>
      <c r="BJ761" s="125"/>
      <c r="BK761" s="125"/>
      <c r="BL761" s="90"/>
      <c r="BM761" s="90"/>
      <c r="BN761" s="90"/>
      <c r="BO761" s="90"/>
      <c r="BP761" s="90"/>
    </row>
    <row r="762" spans="1:68" s="49" customFormat="1" ht="27.75" customHeight="1" x14ac:dyDescent="0.2">
      <c r="A762" s="22">
        <f>A761+1</f>
        <v>542</v>
      </c>
      <c r="B762" s="50"/>
      <c r="C762" s="51"/>
      <c r="D762" s="52"/>
      <c r="E762" s="53"/>
      <c r="F762" s="54"/>
      <c r="G762" s="55"/>
      <c r="H762" s="56"/>
      <c r="I762" s="304"/>
      <c r="J762" s="57"/>
      <c r="K762" s="58"/>
      <c r="L762" s="59"/>
      <c r="M762" s="58"/>
      <c r="N762" s="59"/>
      <c r="O762" s="58"/>
      <c r="P762" s="59"/>
      <c r="Q762" s="60"/>
      <c r="R762" s="315"/>
      <c r="S762" s="57"/>
      <c r="T762" s="58"/>
      <c r="U762" s="58"/>
      <c r="V762" s="60"/>
      <c r="W762" s="326"/>
      <c r="X762" s="58"/>
      <c r="Y762" s="59"/>
      <c r="Z762" s="58"/>
      <c r="AA762" s="59"/>
      <c r="AB762" s="60"/>
      <c r="AC762" s="61"/>
      <c r="AD762" s="62"/>
      <c r="AE762" s="62"/>
      <c r="AF762" s="63"/>
      <c r="AG762" s="318"/>
      <c r="AH762" s="60"/>
      <c r="AI762" s="476"/>
      <c r="AJ762" s="476"/>
      <c r="AK762" s="477"/>
      <c r="AL762" s="102"/>
      <c r="AM762" s="124" t="str">
        <f t="shared" si="811"/>
        <v xml:space="preserve"> </v>
      </c>
      <c r="AN762" s="97" t="str">
        <f t="shared" si="812"/>
        <v xml:space="preserve"> </v>
      </c>
      <c r="AO762" s="125"/>
      <c r="AP762" s="125"/>
      <c r="AQ762" s="125"/>
      <c r="AR762" s="125"/>
      <c r="AS762" s="125"/>
      <c r="AT762" s="122" t="e">
        <f t="shared" si="801"/>
        <v>#N/A</v>
      </c>
      <c r="AU762" s="125" t="e">
        <f t="shared" si="802"/>
        <v>#N/A</v>
      </c>
      <c r="AV762" s="126" t="str">
        <f t="shared" ca="1" si="755"/>
        <v/>
      </c>
      <c r="AW762" s="122" t="e">
        <f t="shared" ca="1" si="756"/>
        <v>#N/A</v>
      </c>
      <c r="AX762" s="127" t="e">
        <f t="shared" ca="1" si="757"/>
        <v>#N/A</v>
      </c>
      <c r="AY762" s="100" t="e">
        <f t="shared" si="803"/>
        <v>#N/A</v>
      </c>
      <c r="AZ762" s="127" t="e">
        <f t="shared" si="804"/>
        <v>#N/A</v>
      </c>
      <c r="BA762" s="88"/>
      <c r="BB762" s="125"/>
      <c r="BC762" s="129"/>
      <c r="BD762" s="125"/>
      <c r="BE762" s="125"/>
      <c r="BF762" s="125"/>
      <c r="BG762" s="125"/>
      <c r="BH762" s="125"/>
      <c r="BI762" s="125"/>
      <c r="BJ762" s="125"/>
      <c r="BK762" s="125"/>
      <c r="BL762" s="90"/>
      <c r="BM762" s="90"/>
      <c r="BN762" s="90"/>
      <c r="BO762" s="90"/>
      <c r="BP762" s="90"/>
    </row>
    <row r="763" spans="1:68" s="49" customFormat="1" ht="27.75" customHeight="1" x14ac:dyDescent="0.2">
      <c r="A763" s="22">
        <f t="shared" ref="A763:A770" si="813">A762+1</f>
        <v>543</v>
      </c>
      <c r="B763" s="50"/>
      <c r="C763" s="51"/>
      <c r="D763" s="52"/>
      <c r="E763" s="53"/>
      <c r="F763" s="54"/>
      <c r="G763" s="55"/>
      <c r="H763" s="56"/>
      <c r="I763" s="304"/>
      <c r="J763" s="57"/>
      <c r="K763" s="58"/>
      <c r="L763" s="59"/>
      <c r="M763" s="58"/>
      <c r="N763" s="59"/>
      <c r="O763" s="58"/>
      <c r="P763" s="59"/>
      <c r="Q763" s="60"/>
      <c r="R763" s="315"/>
      <c r="S763" s="57"/>
      <c r="T763" s="58"/>
      <c r="U763" s="58"/>
      <c r="V763" s="60"/>
      <c r="W763" s="326"/>
      <c r="X763" s="58"/>
      <c r="Y763" s="59"/>
      <c r="Z763" s="58"/>
      <c r="AA763" s="59"/>
      <c r="AB763" s="60"/>
      <c r="AC763" s="61"/>
      <c r="AD763" s="62"/>
      <c r="AE763" s="62"/>
      <c r="AF763" s="63"/>
      <c r="AG763" s="318"/>
      <c r="AH763" s="60"/>
      <c r="AI763" s="476"/>
      <c r="AJ763" s="476"/>
      <c r="AK763" s="477"/>
      <c r="AL763" s="102"/>
      <c r="AM763" s="124" t="str">
        <f t="shared" si="811"/>
        <v xml:space="preserve"> </v>
      </c>
      <c r="AN763" s="97" t="str">
        <f t="shared" si="812"/>
        <v xml:space="preserve"> </v>
      </c>
      <c r="AO763" s="125"/>
      <c r="AP763" s="125"/>
      <c r="AQ763" s="125"/>
      <c r="AR763" s="125"/>
      <c r="AS763" s="125"/>
      <c r="AT763" s="122" t="e">
        <f t="shared" si="801"/>
        <v>#N/A</v>
      </c>
      <c r="AU763" s="125" t="e">
        <f t="shared" si="802"/>
        <v>#N/A</v>
      </c>
      <c r="AV763" s="126" t="str">
        <f t="shared" ca="1" si="755"/>
        <v/>
      </c>
      <c r="AW763" s="122" t="e">
        <f t="shared" ca="1" si="756"/>
        <v>#N/A</v>
      </c>
      <c r="AX763" s="127" t="e">
        <f t="shared" ca="1" si="757"/>
        <v>#N/A</v>
      </c>
      <c r="AY763" s="100" t="e">
        <f>IF(S1063=0,NA(),S1063)</f>
        <v>#N/A</v>
      </c>
      <c r="AZ763" s="127" t="e">
        <f t="shared" si="804"/>
        <v>#N/A</v>
      </c>
      <c r="BA763" s="88"/>
      <c r="BB763" s="125"/>
      <c r="BC763" s="129"/>
      <c r="BD763" s="125"/>
      <c r="BE763" s="125"/>
      <c r="BF763" s="125"/>
      <c r="BG763" s="125"/>
      <c r="BH763" s="125"/>
      <c r="BI763" s="125"/>
      <c r="BJ763" s="125"/>
      <c r="BK763" s="125"/>
      <c r="BL763" s="90"/>
      <c r="BM763" s="90"/>
      <c r="BN763" s="90"/>
      <c r="BO763" s="90"/>
      <c r="BP763" s="90"/>
    </row>
    <row r="764" spans="1:68" s="49" customFormat="1" ht="27.75" customHeight="1" x14ac:dyDescent="0.2">
      <c r="A764" s="22">
        <f t="shared" si="813"/>
        <v>544</v>
      </c>
      <c r="B764" s="50"/>
      <c r="C764" s="51"/>
      <c r="D764" s="52"/>
      <c r="E764" s="53"/>
      <c r="F764" s="54"/>
      <c r="G764" s="55"/>
      <c r="H764" s="56"/>
      <c r="I764" s="304"/>
      <c r="J764" s="57"/>
      <c r="K764" s="58"/>
      <c r="L764" s="59"/>
      <c r="M764" s="58"/>
      <c r="N764" s="59"/>
      <c r="O764" s="58"/>
      <c r="P764" s="59"/>
      <c r="Q764" s="60"/>
      <c r="R764" s="315"/>
      <c r="S764" s="57"/>
      <c r="T764" s="58"/>
      <c r="U764" s="58"/>
      <c r="V764" s="60"/>
      <c r="W764" s="326"/>
      <c r="X764" s="58"/>
      <c r="Y764" s="59"/>
      <c r="Z764" s="58"/>
      <c r="AA764" s="59"/>
      <c r="AB764" s="60"/>
      <c r="AC764" s="61"/>
      <c r="AD764" s="62"/>
      <c r="AE764" s="62"/>
      <c r="AF764" s="63"/>
      <c r="AG764" s="318"/>
      <c r="AH764" s="60"/>
      <c r="AI764" s="476"/>
      <c r="AJ764" s="476"/>
      <c r="AK764" s="477"/>
      <c r="AL764" s="102"/>
      <c r="AM764" s="124" t="str">
        <f t="shared" si="811"/>
        <v xml:space="preserve"> </v>
      </c>
      <c r="AN764" s="97" t="str">
        <f t="shared" si="812"/>
        <v xml:space="preserve"> </v>
      </c>
      <c r="AO764" s="125"/>
      <c r="AP764" s="125"/>
      <c r="AQ764" s="125"/>
      <c r="AR764" s="125"/>
      <c r="AS764" s="125"/>
      <c r="AT764" s="122" t="e">
        <f t="shared" si="801"/>
        <v>#N/A</v>
      </c>
      <c r="AU764" s="125" t="e">
        <f t="shared" si="802"/>
        <v>#N/A</v>
      </c>
      <c r="AV764" s="126" t="str">
        <f t="shared" ca="1" si="755"/>
        <v/>
      </c>
      <c r="AW764" s="122" t="e">
        <f t="shared" ca="1" si="756"/>
        <v>#N/A</v>
      </c>
      <c r="AX764" s="127" t="e">
        <f t="shared" ca="1" si="757"/>
        <v>#N/A</v>
      </c>
      <c r="AY764" s="100" t="e">
        <f>IF(S1064=0,NA(),S1064)</f>
        <v>#N/A</v>
      </c>
      <c r="AZ764" s="127" t="e">
        <f t="shared" si="804"/>
        <v>#N/A</v>
      </c>
      <c r="BA764" s="88"/>
      <c r="BB764" s="125"/>
      <c r="BC764" s="129"/>
      <c r="BD764" s="125"/>
      <c r="BE764" s="125"/>
      <c r="BF764" s="125"/>
      <c r="BG764" s="125"/>
      <c r="BH764" s="125"/>
      <c r="BI764" s="125"/>
      <c r="BJ764" s="125"/>
      <c r="BK764" s="125"/>
      <c r="BL764" s="90"/>
      <c r="BM764" s="90"/>
      <c r="BN764" s="90"/>
      <c r="BO764" s="90"/>
      <c r="BP764" s="90"/>
    </row>
    <row r="765" spans="1:68" s="49" customFormat="1" ht="27.75" customHeight="1" x14ac:dyDescent="0.2">
      <c r="A765" s="22">
        <f t="shared" si="813"/>
        <v>545</v>
      </c>
      <c r="B765" s="50"/>
      <c r="C765" s="51"/>
      <c r="D765" s="52"/>
      <c r="E765" s="53"/>
      <c r="F765" s="54"/>
      <c r="G765" s="55"/>
      <c r="H765" s="56"/>
      <c r="I765" s="304"/>
      <c r="J765" s="57"/>
      <c r="K765" s="58"/>
      <c r="L765" s="59"/>
      <c r="M765" s="58"/>
      <c r="N765" s="59"/>
      <c r="O765" s="58"/>
      <c r="P765" s="59"/>
      <c r="Q765" s="60"/>
      <c r="R765" s="315"/>
      <c r="S765" s="57"/>
      <c r="T765" s="58"/>
      <c r="U765" s="58"/>
      <c r="V765" s="60"/>
      <c r="W765" s="326"/>
      <c r="X765" s="58"/>
      <c r="Y765" s="59"/>
      <c r="Z765" s="58"/>
      <c r="AA765" s="59"/>
      <c r="AB765" s="60"/>
      <c r="AC765" s="61"/>
      <c r="AD765" s="62"/>
      <c r="AE765" s="62"/>
      <c r="AF765" s="63"/>
      <c r="AG765" s="318"/>
      <c r="AH765" s="60"/>
      <c r="AI765" s="476"/>
      <c r="AJ765" s="476"/>
      <c r="AK765" s="477"/>
      <c r="AL765" s="102"/>
      <c r="AM765" s="124" t="str">
        <f t="shared" si="811"/>
        <v xml:space="preserve"> </v>
      </c>
      <c r="AN765" s="97" t="str">
        <f t="shared" si="812"/>
        <v xml:space="preserve"> </v>
      </c>
      <c r="AO765" s="125"/>
      <c r="AP765" s="125"/>
      <c r="AQ765" s="125"/>
      <c r="AR765" s="125"/>
      <c r="AS765" s="125"/>
      <c r="AT765" s="122" t="e">
        <f t="shared" ref="AT765:AT774" si="814">IF(ISBLANK($B1069),NA(),$B1069)</f>
        <v>#N/A</v>
      </c>
      <c r="AU765" s="125" t="e">
        <f t="shared" ref="AU765:AU774" si="815">IF(ISBLANK($I1069),NA(),$I1069)</f>
        <v>#N/A</v>
      </c>
      <c r="AV765" s="126" t="str">
        <f t="shared" ca="1" si="755"/>
        <v/>
      </c>
      <c r="AW765" s="122" t="e">
        <f t="shared" ca="1" si="756"/>
        <v>#N/A</v>
      </c>
      <c r="AX765" s="127" t="e">
        <f t="shared" ca="1" si="757"/>
        <v>#N/A</v>
      </c>
      <c r="AY765" s="100" t="e">
        <f>IF(S1069=0,NA(),S1069)</f>
        <v>#N/A</v>
      </c>
      <c r="AZ765" s="127" t="e">
        <f>IF(V1069=0,NA(),V1069)</f>
        <v>#N/A</v>
      </c>
      <c r="BA765" s="88"/>
      <c r="BB765" s="125"/>
      <c r="BC765" s="129"/>
      <c r="BD765" s="125"/>
      <c r="BE765" s="125"/>
      <c r="BF765" s="125"/>
      <c r="BG765" s="125"/>
      <c r="BH765" s="125"/>
      <c r="BI765" s="125"/>
      <c r="BJ765" s="125"/>
      <c r="BK765" s="125"/>
      <c r="BL765" s="90"/>
      <c r="BM765" s="90"/>
      <c r="BN765" s="90"/>
      <c r="BO765" s="90"/>
      <c r="BP765" s="90"/>
    </row>
    <row r="766" spans="1:68" s="49" customFormat="1" ht="27.75" customHeight="1" x14ac:dyDescent="0.2">
      <c r="A766" s="22">
        <f t="shared" si="813"/>
        <v>546</v>
      </c>
      <c r="B766" s="50"/>
      <c r="C766" s="51"/>
      <c r="D766" s="52"/>
      <c r="E766" s="53"/>
      <c r="F766" s="54"/>
      <c r="G766" s="55"/>
      <c r="H766" s="56"/>
      <c r="I766" s="304"/>
      <c r="J766" s="57"/>
      <c r="K766" s="58"/>
      <c r="L766" s="59"/>
      <c r="M766" s="58"/>
      <c r="N766" s="59"/>
      <c r="O766" s="58"/>
      <c r="P766" s="59"/>
      <c r="Q766" s="60"/>
      <c r="R766" s="315"/>
      <c r="S766" s="57"/>
      <c r="T766" s="58"/>
      <c r="U766" s="58"/>
      <c r="V766" s="60"/>
      <c r="W766" s="326"/>
      <c r="X766" s="58"/>
      <c r="Y766" s="59"/>
      <c r="Z766" s="58"/>
      <c r="AA766" s="59"/>
      <c r="AB766" s="60"/>
      <c r="AC766" s="61"/>
      <c r="AD766" s="62"/>
      <c r="AE766" s="62"/>
      <c r="AF766" s="63"/>
      <c r="AG766" s="318"/>
      <c r="AH766" s="60"/>
      <c r="AI766" s="476"/>
      <c r="AJ766" s="476"/>
      <c r="AK766" s="477"/>
      <c r="AL766" s="102"/>
      <c r="AM766" s="124" t="str">
        <f t="shared" si="811"/>
        <v xml:space="preserve"> </v>
      </c>
      <c r="AN766" s="97" t="str">
        <f t="shared" si="812"/>
        <v xml:space="preserve"> </v>
      </c>
      <c r="AO766" s="125"/>
      <c r="AP766" s="125"/>
      <c r="AQ766" s="125"/>
      <c r="AR766" s="125"/>
      <c r="AS766" s="125"/>
      <c r="AT766" s="122" t="e">
        <f t="shared" si="814"/>
        <v>#N/A</v>
      </c>
      <c r="AU766" s="125" t="e">
        <f t="shared" si="815"/>
        <v>#N/A</v>
      </c>
      <c r="AV766" s="126" t="str">
        <f t="shared" ca="1" si="755"/>
        <v/>
      </c>
      <c r="AW766" s="122" t="e">
        <f t="shared" ca="1" si="756"/>
        <v>#N/A</v>
      </c>
      <c r="AX766" s="127" t="e">
        <f t="shared" ca="1" si="757"/>
        <v>#N/A</v>
      </c>
      <c r="AY766" s="100" t="e">
        <f t="shared" ref="AY766:AY774" si="816">IF(S1070=0,NA(),S1070)</f>
        <v>#N/A</v>
      </c>
      <c r="AZ766" s="127" t="e">
        <f t="shared" ref="AZ766:AZ774" si="817">IF(V1070=0,NA(),V1070)</f>
        <v>#N/A</v>
      </c>
      <c r="BA766" s="88"/>
      <c r="BB766" s="125"/>
      <c r="BC766" s="129"/>
      <c r="BD766" s="125"/>
      <c r="BE766" s="125"/>
      <c r="BF766" s="125"/>
      <c r="BG766" s="125"/>
      <c r="BH766" s="125"/>
      <c r="BI766" s="125"/>
      <c r="BJ766" s="125"/>
      <c r="BK766" s="125"/>
      <c r="BL766" s="90"/>
      <c r="BM766" s="90"/>
      <c r="BN766" s="90"/>
      <c r="BO766" s="90"/>
      <c r="BP766" s="90"/>
    </row>
    <row r="767" spans="1:68" s="49" customFormat="1" ht="27.75" customHeight="1" x14ac:dyDescent="0.2">
      <c r="A767" s="22">
        <f>A766+1</f>
        <v>547</v>
      </c>
      <c r="B767" s="50"/>
      <c r="C767" s="51"/>
      <c r="D767" s="52"/>
      <c r="E767" s="53"/>
      <c r="F767" s="54"/>
      <c r="G767" s="55"/>
      <c r="H767" s="56"/>
      <c r="I767" s="304"/>
      <c r="J767" s="57"/>
      <c r="K767" s="58"/>
      <c r="L767" s="59"/>
      <c r="M767" s="58"/>
      <c r="N767" s="59"/>
      <c r="O767" s="58"/>
      <c r="P767" s="59"/>
      <c r="Q767" s="60"/>
      <c r="R767" s="315"/>
      <c r="S767" s="57"/>
      <c r="T767" s="58"/>
      <c r="U767" s="58"/>
      <c r="V767" s="60"/>
      <c r="W767" s="326"/>
      <c r="X767" s="58"/>
      <c r="Y767" s="59"/>
      <c r="Z767" s="58"/>
      <c r="AA767" s="59"/>
      <c r="AB767" s="60"/>
      <c r="AC767" s="61"/>
      <c r="AD767" s="62"/>
      <c r="AE767" s="62"/>
      <c r="AF767" s="63"/>
      <c r="AG767" s="318"/>
      <c r="AH767" s="60"/>
      <c r="AI767" s="476"/>
      <c r="AJ767" s="476"/>
      <c r="AK767" s="477"/>
      <c r="AL767" s="102"/>
      <c r="AM767" s="124" t="str">
        <f t="shared" si="811"/>
        <v xml:space="preserve"> </v>
      </c>
      <c r="AN767" s="97" t="str">
        <f t="shared" si="812"/>
        <v xml:space="preserve"> </v>
      </c>
      <c r="AO767" s="125"/>
      <c r="AP767" s="125"/>
      <c r="AQ767" s="125"/>
      <c r="AR767" s="125"/>
      <c r="AS767" s="125"/>
      <c r="AT767" s="122" t="e">
        <f t="shared" si="814"/>
        <v>#N/A</v>
      </c>
      <c r="AU767" s="125" t="e">
        <f t="shared" si="815"/>
        <v>#N/A</v>
      </c>
      <c r="AV767" s="126" t="str">
        <f t="shared" ca="1" si="755"/>
        <v/>
      </c>
      <c r="AW767" s="122" t="e">
        <f t="shared" ca="1" si="756"/>
        <v>#N/A</v>
      </c>
      <c r="AX767" s="127" t="e">
        <f t="shared" ca="1" si="757"/>
        <v>#N/A</v>
      </c>
      <c r="AY767" s="100" t="e">
        <f t="shared" si="816"/>
        <v>#N/A</v>
      </c>
      <c r="AZ767" s="127" t="e">
        <f t="shared" si="817"/>
        <v>#N/A</v>
      </c>
      <c r="BA767" s="88"/>
      <c r="BB767" s="125"/>
      <c r="BC767" s="129"/>
      <c r="BD767" s="125"/>
      <c r="BE767" s="125"/>
      <c r="BF767" s="125"/>
      <c r="BG767" s="125"/>
      <c r="BH767" s="125"/>
      <c r="BI767" s="125"/>
      <c r="BJ767" s="125"/>
      <c r="BK767" s="125"/>
      <c r="BL767" s="90"/>
      <c r="BM767" s="90"/>
      <c r="BN767" s="90"/>
      <c r="BO767" s="90"/>
      <c r="BP767" s="90"/>
    </row>
    <row r="768" spans="1:68" s="49" customFormat="1" ht="27.75" customHeight="1" x14ac:dyDescent="0.2">
      <c r="A768" s="22">
        <f t="shared" si="813"/>
        <v>548</v>
      </c>
      <c r="B768" s="50"/>
      <c r="C768" s="51"/>
      <c r="D768" s="52"/>
      <c r="E768" s="53"/>
      <c r="F768" s="54"/>
      <c r="G768" s="55"/>
      <c r="H768" s="56"/>
      <c r="I768" s="304"/>
      <c r="J768" s="57"/>
      <c r="K768" s="58"/>
      <c r="L768" s="59"/>
      <c r="M768" s="58"/>
      <c r="N768" s="59"/>
      <c r="O768" s="58"/>
      <c r="P768" s="59"/>
      <c r="Q768" s="60"/>
      <c r="R768" s="315"/>
      <c r="S768" s="57"/>
      <c r="T768" s="58"/>
      <c r="U768" s="58"/>
      <c r="V768" s="60"/>
      <c r="W768" s="326"/>
      <c r="X768" s="58"/>
      <c r="Y768" s="59"/>
      <c r="Z768" s="58"/>
      <c r="AA768" s="59"/>
      <c r="AB768" s="60"/>
      <c r="AC768" s="61"/>
      <c r="AD768" s="62"/>
      <c r="AE768" s="62"/>
      <c r="AF768" s="63"/>
      <c r="AG768" s="318"/>
      <c r="AH768" s="60"/>
      <c r="AI768" s="476"/>
      <c r="AJ768" s="476"/>
      <c r="AK768" s="477"/>
      <c r="AL768" s="102"/>
      <c r="AM768" s="124" t="str">
        <f t="shared" si="811"/>
        <v xml:space="preserve"> </v>
      </c>
      <c r="AN768" s="97" t="str">
        <f t="shared" si="812"/>
        <v xml:space="preserve"> </v>
      </c>
      <c r="AO768" s="125"/>
      <c r="AP768" s="125"/>
      <c r="AQ768" s="125"/>
      <c r="AR768" s="125"/>
      <c r="AS768" s="125"/>
      <c r="AT768" s="122" t="e">
        <f t="shared" si="814"/>
        <v>#N/A</v>
      </c>
      <c r="AU768" s="125" t="e">
        <f t="shared" si="815"/>
        <v>#N/A</v>
      </c>
      <c r="AV768" s="126" t="str">
        <f t="shared" ca="1" si="755"/>
        <v/>
      </c>
      <c r="AW768" s="122" t="e">
        <f t="shared" ca="1" si="756"/>
        <v>#N/A</v>
      </c>
      <c r="AX768" s="127" t="e">
        <f t="shared" ca="1" si="757"/>
        <v>#N/A</v>
      </c>
      <c r="AY768" s="100" t="e">
        <f t="shared" si="816"/>
        <v>#N/A</v>
      </c>
      <c r="AZ768" s="127" t="e">
        <f t="shared" si="817"/>
        <v>#N/A</v>
      </c>
      <c r="BA768" s="88"/>
      <c r="BB768" s="125"/>
      <c r="BC768" s="129"/>
      <c r="BD768" s="125"/>
      <c r="BE768" s="125"/>
      <c r="BF768" s="125"/>
      <c r="BG768" s="125"/>
      <c r="BH768" s="125"/>
      <c r="BI768" s="125"/>
      <c r="BJ768" s="125"/>
      <c r="BK768" s="125"/>
      <c r="BL768" s="90"/>
      <c r="BM768" s="90"/>
      <c r="BN768" s="90"/>
      <c r="BO768" s="90"/>
      <c r="BP768" s="90"/>
    </row>
    <row r="769" spans="1:68" s="49" customFormat="1" ht="27.75" customHeight="1" x14ac:dyDescent="0.2">
      <c r="A769" s="22">
        <f t="shared" si="813"/>
        <v>549</v>
      </c>
      <c r="B769" s="50"/>
      <c r="C769" s="51"/>
      <c r="D769" s="52"/>
      <c r="E769" s="53"/>
      <c r="F769" s="54"/>
      <c r="G769" s="55"/>
      <c r="H769" s="56"/>
      <c r="I769" s="304"/>
      <c r="J769" s="57"/>
      <c r="K769" s="58"/>
      <c r="L769" s="59"/>
      <c r="M769" s="58"/>
      <c r="N769" s="59"/>
      <c r="O769" s="58"/>
      <c r="P769" s="59"/>
      <c r="Q769" s="60"/>
      <c r="R769" s="315"/>
      <c r="S769" s="57"/>
      <c r="T769" s="58"/>
      <c r="U769" s="58"/>
      <c r="V769" s="60"/>
      <c r="W769" s="326"/>
      <c r="X769" s="58"/>
      <c r="Y769" s="59"/>
      <c r="Z769" s="58"/>
      <c r="AA769" s="59"/>
      <c r="AB769" s="60"/>
      <c r="AC769" s="61"/>
      <c r="AD769" s="62"/>
      <c r="AE769" s="62"/>
      <c r="AF769" s="63"/>
      <c r="AG769" s="318"/>
      <c r="AH769" s="60"/>
      <c r="AI769" s="476"/>
      <c r="AJ769" s="476"/>
      <c r="AK769" s="477"/>
      <c r="AL769" s="102"/>
      <c r="AM769" s="124" t="str">
        <f t="shared" si="811"/>
        <v xml:space="preserve"> </v>
      </c>
      <c r="AN769" s="97" t="str">
        <f t="shared" si="812"/>
        <v xml:space="preserve"> </v>
      </c>
      <c r="AO769" s="125"/>
      <c r="AP769" s="125"/>
      <c r="AQ769" s="125"/>
      <c r="AR769" s="125"/>
      <c r="AS769" s="125"/>
      <c r="AT769" s="122" t="e">
        <f t="shared" si="814"/>
        <v>#N/A</v>
      </c>
      <c r="AU769" s="125" t="e">
        <f t="shared" si="815"/>
        <v>#N/A</v>
      </c>
      <c r="AV769" s="126" t="str">
        <f t="shared" ca="1" si="755"/>
        <v/>
      </c>
      <c r="AW769" s="122" t="e">
        <f t="shared" ca="1" si="756"/>
        <v>#N/A</v>
      </c>
      <c r="AX769" s="127" t="e">
        <f t="shared" ca="1" si="757"/>
        <v>#N/A</v>
      </c>
      <c r="AY769" s="100" t="e">
        <f t="shared" si="816"/>
        <v>#N/A</v>
      </c>
      <c r="AZ769" s="127" t="e">
        <f t="shared" si="817"/>
        <v>#N/A</v>
      </c>
      <c r="BA769" s="125"/>
      <c r="BB769" s="125"/>
      <c r="BC769" s="129"/>
      <c r="BD769" s="125"/>
      <c r="BE769" s="125"/>
      <c r="BF769" s="125"/>
      <c r="BG769" s="125"/>
      <c r="BH769" s="125"/>
      <c r="BI769" s="125"/>
      <c r="BJ769" s="125"/>
      <c r="BK769" s="125"/>
      <c r="BL769" s="90"/>
      <c r="BM769" s="90"/>
      <c r="BN769" s="90"/>
      <c r="BO769" s="90"/>
      <c r="BP769" s="90"/>
    </row>
    <row r="770" spans="1:68" s="49" customFormat="1" ht="27.75" customHeight="1" thickBot="1" x14ac:dyDescent="0.25">
      <c r="A770" s="23">
        <f t="shared" si="813"/>
        <v>550</v>
      </c>
      <c r="B770" s="64"/>
      <c r="C770" s="65"/>
      <c r="D770" s="66"/>
      <c r="E770" s="67"/>
      <c r="F770" s="68"/>
      <c r="G770" s="69"/>
      <c r="H770" s="70"/>
      <c r="I770" s="305"/>
      <c r="J770" s="71"/>
      <c r="K770" s="72"/>
      <c r="L770" s="73"/>
      <c r="M770" s="72"/>
      <c r="N770" s="73"/>
      <c r="O770" s="72"/>
      <c r="P770" s="73"/>
      <c r="Q770" s="74"/>
      <c r="R770" s="316"/>
      <c r="S770" s="71"/>
      <c r="T770" s="72"/>
      <c r="U770" s="72"/>
      <c r="V770" s="74"/>
      <c r="W770" s="327"/>
      <c r="X770" s="72"/>
      <c r="Y770" s="73"/>
      <c r="Z770" s="72"/>
      <c r="AA770" s="73"/>
      <c r="AB770" s="74"/>
      <c r="AC770" s="75"/>
      <c r="AD770" s="76"/>
      <c r="AE770" s="76"/>
      <c r="AF770" s="77"/>
      <c r="AG770" s="319"/>
      <c r="AH770" s="74"/>
      <c r="AI770" s="480"/>
      <c r="AJ770" s="480"/>
      <c r="AK770" s="481"/>
      <c r="AL770" s="102"/>
      <c r="AM770" s="124" t="str">
        <f t="shared" si="811"/>
        <v xml:space="preserve"> </v>
      </c>
      <c r="AN770" s="97" t="str">
        <f t="shared" si="812"/>
        <v xml:space="preserve"> </v>
      </c>
      <c r="AO770" s="125"/>
      <c r="AP770" s="125"/>
      <c r="AQ770" s="125"/>
      <c r="AR770" s="125"/>
      <c r="AS770" s="125"/>
      <c r="AT770" s="122" t="e">
        <f t="shared" si="814"/>
        <v>#N/A</v>
      </c>
      <c r="AU770" s="125" t="e">
        <f t="shared" si="815"/>
        <v>#N/A</v>
      </c>
      <c r="AV770" s="126" t="str">
        <f t="shared" ca="1" si="755"/>
        <v/>
      </c>
      <c r="AW770" s="122" t="e">
        <f t="shared" ca="1" si="756"/>
        <v>#N/A</v>
      </c>
      <c r="AX770" s="127" t="e">
        <f t="shared" ca="1" si="757"/>
        <v>#N/A</v>
      </c>
      <c r="AY770" s="100" t="e">
        <f t="shared" si="816"/>
        <v>#N/A</v>
      </c>
      <c r="AZ770" s="127" t="e">
        <f t="shared" si="817"/>
        <v>#N/A</v>
      </c>
      <c r="BA770" s="125"/>
      <c r="BB770" s="125"/>
      <c r="BC770" s="129"/>
      <c r="BD770" s="125"/>
      <c r="BE770" s="125"/>
      <c r="BF770" s="125"/>
      <c r="BG770" s="125"/>
      <c r="BH770" s="125"/>
      <c r="BI770" s="125"/>
      <c r="BJ770" s="125"/>
      <c r="BK770" s="125"/>
      <c r="BL770" s="90"/>
      <c r="BM770" s="90"/>
      <c r="BN770" s="90"/>
      <c r="BO770" s="90"/>
      <c r="BP770" s="90"/>
    </row>
    <row r="771" spans="1:68" ht="4.5" customHeight="1" thickBot="1" x14ac:dyDescent="0.25">
      <c r="A771" s="89">
        <f>AK774</f>
        <v>55</v>
      </c>
      <c r="B771" s="271"/>
      <c r="C771" s="271"/>
      <c r="D771" s="271"/>
      <c r="E771" s="271"/>
      <c r="F771" s="271"/>
      <c r="G771" s="271"/>
      <c r="H771" s="271"/>
      <c r="I771" s="271"/>
      <c r="J771" s="309"/>
      <c r="K771" s="309"/>
      <c r="L771" s="309"/>
      <c r="M771" s="309"/>
      <c r="N771" s="309"/>
      <c r="O771" s="309"/>
      <c r="P771" s="309"/>
      <c r="Q771" s="309"/>
      <c r="R771" s="309"/>
      <c r="S771" s="324"/>
      <c r="T771" s="324"/>
      <c r="U771" s="324"/>
      <c r="V771" s="324"/>
      <c r="W771" s="324"/>
      <c r="X771" s="324"/>
      <c r="Y771" s="324"/>
      <c r="Z771" s="324"/>
      <c r="AA771" s="324"/>
      <c r="AB771" s="324"/>
      <c r="AC771" s="309"/>
      <c r="AD771" s="272"/>
      <c r="AE771" s="273"/>
      <c r="AF771" s="272"/>
      <c r="AG771" s="274"/>
      <c r="AH771" s="474"/>
      <c r="AI771" s="475"/>
      <c r="AJ771" s="475"/>
      <c r="AK771" s="475"/>
      <c r="AL771" s="33"/>
      <c r="AM771" s="33"/>
      <c r="AN771" s="33"/>
      <c r="AT771" s="122" t="e">
        <f t="shared" si="814"/>
        <v>#N/A</v>
      </c>
      <c r="AU771" s="125" t="e">
        <f t="shared" si="815"/>
        <v>#N/A</v>
      </c>
      <c r="AV771" s="126" t="str">
        <f t="shared" ca="1" si="755"/>
        <v/>
      </c>
      <c r="AW771" s="122" t="e">
        <f t="shared" ca="1" si="756"/>
        <v>#N/A</v>
      </c>
      <c r="AX771" s="127" t="e">
        <f t="shared" ca="1" si="757"/>
        <v>#N/A</v>
      </c>
      <c r="AY771" s="100" t="e">
        <f t="shared" si="816"/>
        <v>#N/A</v>
      </c>
      <c r="AZ771" s="127" t="e">
        <f t="shared" si="817"/>
        <v>#N/A</v>
      </c>
      <c r="BC771" s="129"/>
    </row>
    <row r="772" spans="1:68" ht="26.25" customHeight="1" x14ac:dyDescent="0.2">
      <c r="A772" s="180">
        <f>A758+1</f>
        <v>55</v>
      </c>
      <c r="B772" s="501"/>
      <c r="C772" s="501"/>
      <c r="D772" s="501"/>
      <c r="E772" s="502"/>
      <c r="F772" s="493" t="str">
        <f>F758</f>
        <v>TOTAL DE ESTA PÁGINA</v>
      </c>
      <c r="G772" s="494"/>
      <c r="H772" s="495"/>
      <c r="I772" s="348" t="str">
        <f t="shared" ref="I772:Q772" si="818">IF(SUM(I761:I771)=0," ",SUM(I761:I771))</f>
        <v xml:space="preserve"> </v>
      </c>
      <c r="J772" s="349" t="str">
        <f t="shared" si="818"/>
        <v xml:space="preserve"> </v>
      </c>
      <c r="K772" s="350" t="str">
        <f t="shared" si="818"/>
        <v xml:space="preserve"> </v>
      </c>
      <c r="L772" s="351" t="str">
        <f t="shared" si="818"/>
        <v xml:space="preserve"> </v>
      </c>
      <c r="M772" s="350" t="str">
        <f t="shared" si="818"/>
        <v xml:space="preserve"> </v>
      </c>
      <c r="N772" s="351" t="str">
        <f t="shared" si="818"/>
        <v xml:space="preserve"> </v>
      </c>
      <c r="O772" s="350" t="str">
        <f t="shared" si="818"/>
        <v xml:space="preserve"> </v>
      </c>
      <c r="P772" s="351" t="str">
        <f t="shared" si="818"/>
        <v xml:space="preserve"> </v>
      </c>
      <c r="Q772" s="352" t="str">
        <f t="shared" si="818"/>
        <v xml:space="preserve"> </v>
      </c>
      <c r="R772" s="353"/>
      <c r="S772" s="349" t="str">
        <f t="shared" ref="S772:AB772" si="819">IF(SUM(S761:S771)=0," ",SUM(S761:S771))</f>
        <v xml:space="preserve"> </v>
      </c>
      <c r="T772" s="350" t="str">
        <f t="shared" si="819"/>
        <v xml:space="preserve"> </v>
      </c>
      <c r="U772" s="350" t="str">
        <f t="shared" si="819"/>
        <v xml:space="preserve"> </v>
      </c>
      <c r="V772" s="350" t="str">
        <f t="shared" si="819"/>
        <v xml:space="preserve"> </v>
      </c>
      <c r="W772" s="351" t="str">
        <f t="shared" si="819"/>
        <v xml:space="preserve"> </v>
      </c>
      <c r="X772" s="350" t="str">
        <f t="shared" si="819"/>
        <v xml:space="preserve"> </v>
      </c>
      <c r="Y772" s="351" t="str">
        <f t="shared" si="819"/>
        <v xml:space="preserve"> </v>
      </c>
      <c r="Z772" s="350" t="str">
        <f t="shared" si="819"/>
        <v xml:space="preserve"> </v>
      </c>
      <c r="AA772" s="351" t="str">
        <f t="shared" si="819"/>
        <v xml:space="preserve"> </v>
      </c>
      <c r="AB772" s="352" t="str">
        <f t="shared" si="819"/>
        <v xml:space="preserve"> </v>
      </c>
      <c r="AC772" s="354" t="str">
        <f>IF(SUM(AC761:AC770)=0," ",SUM(AC761:AC770))</f>
        <v xml:space="preserve"> </v>
      </c>
      <c r="AD772" s="355" t="str">
        <f>IF(SUM(AD761:AD770)=0," ",SUM(AD761:AD770))</f>
        <v xml:space="preserve"> </v>
      </c>
      <c r="AE772" s="355" t="str">
        <f>IF(SUM(AE761:AE770)=0," ",SUM(AE761:AE770))</f>
        <v xml:space="preserve"> </v>
      </c>
      <c r="AF772" s="356" t="str">
        <f>IF(SUM(AF761:AF770)=0," ",SUM(AF761:AF770))</f>
        <v xml:space="preserve"> </v>
      </c>
      <c r="AG772" s="357" t="str">
        <f>IF(SUM(AG761:AG770)=0," ",SUM(AG761:AG770))</f>
        <v xml:space="preserve"> </v>
      </c>
      <c r="AH772" s="482" t="str">
        <f>AH758</f>
        <v>Certifico que todos los datos en esta
bitácora son fidedignos</v>
      </c>
      <c r="AI772" s="483"/>
      <c r="AJ772" s="483"/>
      <c r="AK772" s="484"/>
      <c r="AL772" s="131"/>
      <c r="AM772" s="131"/>
      <c r="AN772" s="131"/>
      <c r="AT772" s="122" t="e">
        <f t="shared" si="814"/>
        <v>#N/A</v>
      </c>
      <c r="AU772" s="125" t="e">
        <f t="shared" si="815"/>
        <v>#N/A</v>
      </c>
      <c r="AV772" s="126" t="str">
        <f t="shared" ca="1" si="755"/>
        <v/>
      </c>
      <c r="AW772" s="122" t="e">
        <f t="shared" ca="1" si="756"/>
        <v>#N/A</v>
      </c>
      <c r="AX772" s="127" t="e">
        <f t="shared" ca="1" si="757"/>
        <v>#N/A</v>
      </c>
      <c r="AY772" s="100" t="e">
        <f t="shared" si="816"/>
        <v>#N/A</v>
      </c>
      <c r="AZ772" s="127" t="e">
        <f t="shared" si="817"/>
        <v>#N/A</v>
      </c>
      <c r="BA772" s="88"/>
      <c r="BC772" s="129"/>
    </row>
    <row r="773" spans="1:68" ht="26.25" customHeight="1" x14ac:dyDescent="0.2">
      <c r="A773" s="499"/>
      <c r="B773" s="503"/>
      <c r="C773" s="503"/>
      <c r="D773" s="503"/>
      <c r="E773" s="504"/>
      <c r="F773" s="496" t="str">
        <f>F759</f>
        <v>TOTAL PÁGINA ANTERIOR</v>
      </c>
      <c r="G773" s="497"/>
      <c r="H773" s="498"/>
      <c r="I773" s="358">
        <f>I760</f>
        <v>6.25</v>
      </c>
      <c r="J773" s="359">
        <f t="shared" ref="J773:Q773" si="820">J760</f>
        <v>6.25</v>
      </c>
      <c r="K773" s="360" t="str">
        <f t="shared" si="820"/>
        <v xml:space="preserve"> </v>
      </c>
      <c r="L773" s="361" t="str">
        <f t="shared" si="820"/>
        <v xml:space="preserve"> </v>
      </c>
      <c r="M773" s="360" t="str">
        <f t="shared" si="820"/>
        <v xml:space="preserve"> </v>
      </c>
      <c r="N773" s="361" t="str">
        <f t="shared" si="820"/>
        <v xml:space="preserve"> </v>
      </c>
      <c r="O773" s="360" t="str">
        <f t="shared" si="820"/>
        <v xml:space="preserve"> </v>
      </c>
      <c r="P773" s="361" t="str">
        <f t="shared" si="820"/>
        <v xml:space="preserve"> </v>
      </c>
      <c r="Q773" s="362" t="str">
        <f t="shared" si="820"/>
        <v xml:space="preserve"> </v>
      </c>
      <c r="R773" s="363"/>
      <c r="S773" s="359" t="str">
        <f t="shared" ref="S773:AG773" si="821">S760</f>
        <v xml:space="preserve"> </v>
      </c>
      <c r="T773" s="360">
        <f t="shared" si="821"/>
        <v>8.75</v>
      </c>
      <c r="U773" s="360">
        <f t="shared" si="821"/>
        <v>10</v>
      </c>
      <c r="V773" s="360">
        <f t="shared" si="821"/>
        <v>2.5</v>
      </c>
      <c r="W773" s="361" t="str">
        <f t="shared" si="821"/>
        <v xml:space="preserve"> </v>
      </c>
      <c r="X773" s="360" t="str">
        <f t="shared" si="821"/>
        <v xml:space="preserve"> </v>
      </c>
      <c r="Y773" s="361">
        <f t="shared" si="821"/>
        <v>2.5</v>
      </c>
      <c r="Z773" s="360" t="str">
        <f t="shared" si="821"/>
        <v xml:space="preserve"> </v>
      </c>
      <c r="AA773" s="361">
        <f t="shared" si="821"/>
        <v>3.75</v>
      </c>
      <c r="AB773" s="362" t="str">
        <f t="shared" si="821"/>
        <v xml:space="preserve"> </v>
      </c>
      <c r="AC773" s="364">
        <f t="shared" si="821"/>
        <v>9</v>
      </c>
      <c r="AD773" s="365" t="str">
        <f t="shared" si="821"/>
        <v xml:space="preserve"> </v>
      </c>
      <c r="AE773" s="365">
        <f t="shared" si="821"/>
        <v>9</v>
      </c>
      <c r="AF773" s="366" t="str">
        <f t="shared" si="821"/>
        <v xml:space="preserve"> </v>
      </c>
      <c r="AG773" s="367">
        <f t="shared" si="821"/>
        <v>11</v>
      </c>
      <c r="AH773" s="487"/>
      <c r="AI773" s="488"/>
      <c r="AJ773" s="488"/>
      <c r="AK773" s="489"/>
      <c r="AL773" s="131"/>
      <c r="AM773" s="131"/>
      <c r="AN773" s="131"/>
      <c r="AT773" s="122" t="e">
        <f t="shared" si="814"/>
        <v>#N/A</v>
      </c>
      <c r="AU773" s="125" t="e">
        <f t="shared" si="815"/>
        <v>#N/A</v>
      </c>
      <c r="AV773" s="126" t="str">
        <f t="shared" ref="AV773:AV836" ca="1" si="822">IFERROR($AT$3-AT773,"")</f>
        <v/>
      </c>
      <c r="AW773" s="122" t="e">
        <f t="shared" ref="AW773:AW836" ca="1" si="823">IF(AV773&gt;730,NA(),AT773)</f>
        <v>#N/A</v>
      </c>
      <c r="AX773" s="127" t="e">
        <f t="shared" ref="AX773:AX836" ca="1" si="824">IF(AV773&gt;730,NA(),AU773)</f>
        <v>#N/A</v>
      </c>
      <c r="AY773" s="100" t="e">
        <f t="shared" si="816"/>
        <v>#N/A</v>
      </c>
      <c r="AZ773" s="127" t="e">
        <f t="shared" si="817"/>
        <v>#N/A</v>
      </c>
      <c r="BA773" s="88"/>
      <c r="BC773" s="129"/>
    </row>
    <row r="774" spans="1:68" ht="26.25" customHeight="1" thickBot="1" x14ac:dyDescent="0.25">
      <c r="A774" s="500"/>
      <c r="B774" s="505" t="str">
        <f>B760</f>
        <v>Entidad que certifica Hrs. de vuelo
TIMBRE Y FIRMA</v>
      </c>
      <c r="C774" s="505"/>
      <c r="D774" s="505"/>
      <c r="E774" s="506"/>
      <c r="F774" s="490" t="str">
        <f>F760</f>
        <v>TOTAL A LA FECHA</v>
      </c>
      <c r="G774" s="491"/>
      <c r="H774" s="492"/>
      <c r="I774" s="31">
        <f t="shared" ref="I774:Q774" si="825">IF(SUM(I772:I773)=0," ",SUM(I772:I773))</f>
        <v>6.25</v>
      </c>
      <c r="J774" s="27">
        <f t="shared" si="825"/>
        <v>6.25</v>
      </c>
      <c r="K774" s="24" t="str">
        <f t="shared" si="825"/>
        <v xml:space="preserve"> </v>
      </c>
      <c r="L774" s="25" t="str">
        <f t="shared" si="825"/>
        <v xml:space="preserve"> </v>
      </c>
      <c r="M774" s="24" t="str">
        <f t="shared" si="825"/>
        <v xml:space="preserve"> </v>
      </c>
      <c r="N774" s="25" t="str">
        <f t="shared" si="825"/>
        <v xml:space="preserve"> </v>
      </c>
      <c r="O774" s="24" t="str">
        <f t="shared" si="825"/>
        <v xml:space="preserve"> </v>
      </c>
      <c r="P774" s="25" t="str">
        <f t="shared" si="825"/>
        <v xml:space="preserve"> </v>
      </c>
      <c r="Q774" s="26" t="str">
        <f t="shared" si="825"/>
        <v xml:space="preserve"> </v>
      </c>
      <c r="R774" s="321"/>
      <c r="S774" s="27" t="str">
        <f t="shared" ref="S774:AG774" si="826">IF(SUM(S772:S773)=0," ",SUM(S772:S773))</f>
        <v xml:space="preserve"> </v>
      </c>
      <c r="T774" s="24">
        <f t="shared" si="826"/>
        <v>8.75</v>
      </c>
      <c r="U774" s="24">
        <f t="shared" si="826"/>
        <v>10</v>
      </c>
      <c r="V774" s="24">
        <f t="shared" si="826"/>
        <v>2.5</v>
      </c>
      <c r="W774" s="25" t="str">
        <f t="shared" si="826"/>
        <v xml:space="preserve"> </v>
      </c>
      <c r="X774" s="24" t="str">
        <f t="shared" si="826"/>
        <v xml:space="preserve"> </v>
      </c>
      <c r="Y774" s="25">
        <f t="shared" si="826"/>
        <v>2.5</v>
      </c>
      <c r="Z774" s="24" t="str">
        <f t="shared" si="826"/>
        <v xml:space="preserve"> </v>
      </c>
      <c r="AA774" s="25">
        <f t="shared" si="826"/>
        <v>3.75</v>
      </c>
      <c r="AB774" s="26" t="str">
        <f t="shared" si="826"/>
        <v xml:space="preserve"> </v>
      </c>
      <c r="AC774" s="323">
        <f t="shared" si="826"/>
        <v>9</v>
      </c>
      <c r="AD774" s="28" t="str">
        <f t="shared" si="826"/>
        <v xml:space="preserve"> </v>
      </c>
      <c r="AE774" s="28">
        <f t="shared" si="826"/>
        <v>9</v>
      </c>
      <c r="AF774" s="30" t="str">
        <f t="shared" si="826"/>
        <v xml:space="preserve"> </v>
      </c>
      <c r="AG774" s="32">
        <f t="shared" si="826"/>
        <v>11</v>
      </c>
      <c r="AH774" s="485" t="str">
        <f>AH760</f>
        <v>_____________________________
FIRMA PILOTO</v>
      </c>
      <c r="AI774" s="486"/>
      <c r="AJ774" s="486"/>
      <c r="AK774" s="181">
        <f>A772</f>
        <v>55</v>
      </c>
      <c r="AL774" s="132"/>
      <c r="AM774" s="132"/>
      <c r="AN774" s="132"/>
      <c r="AT774" s="122" t="e">
        <f t="shared" si="814"/>
        <v>#N/A</v>
      </c>
      <c r="AU774" s="125" t="e">
        <f t="shared" si="815"/>
        <v>#N/A</v>
      </c>
      <c r="AV774" s="126" t="str">
        <f t="shared" ca="1" si="822"/>
        <v/>
      </c>
      <c r="AW774" s="122" t="e">
        <f t="shared" ca="1" si="823"/>
        <v>#N/A</v>
      </c>
      <c r="AX774" s="127" t="e">
        <f t="shared" ca="1" si="824"/>
        <v>#N/A</v>
      </c>
      <c r="AY774" s="100" t="e">
        <f t="shared" si="816"/>
        <v>#N/A</v>
      </c>
      <c r="AZ774" s="127" t="e">
        <f t="shared" si="817"/>
        <v>#N/A</v>
      </c>
      <c r="BA774" s="88"/>
      <c r="BC774" s="129"/>
    </row>
    <row r="775" spans="1:68" s="49" customFormat="1" ht="27.75" customHeight="1" x14ac:dyDescent="0.2">
      <c r="A775" s="29">
        <f>A770+1</f>
        <v>551</v>
      </c>
      <c r="B775" s="39"/>
      <c r="C775" s="40"/>
      <c r="D775" s="41"/>
      <c r="E775" s="42"/>
      <c r="F775" s="43"/>
      <c r="G775" s="44"/>
      <c r="H775" s="45"/>
      <c r="I775" s="310"/>
      <c r="J775" s="306"/>
      <c r="K775" s="307"/>
      <c r="L775" s="308"/>
      <c r="M775" s="307"/>
      <c r="N775" s="308"/>
      <c r="O775" s="307"/>
      <c r="P775" s="308"/>
      <c r="Q775" s="167"/>
      <c r="R775" s="314"/>
      <c r="S775" s="46"/>
      <c r="T775" s="47"/>
      <c r="U775" s="47"/>
      <c r="V775" s="48"/>
      <c r="W775" s="325"/>
      <c r="X775" s="307"/>
      <c r="Y775" s="308"/>
      <c r="Z775" s="307"/>
      <c r="AA775" s="308"/>
      <c r="AB775" s="167"/>
      <c r="AC775" s="311"/>
      <c r="AD775" s="312"/>
      <c r="AE775" s="312"/>
      <c r="AF775" s="313"/>
      <c r="AG775" s="317"/>
      <c r="AH775" s="167"/>
      <c r="AI775" s="478"/>
      <c r="AJ775" s="478"/>
      <c r="AK775" s="479"/>
      <c r="AL775" s="102"/>
      <c r="AM775" s="124" t="str">
        <f t="shared" ref="AM775:AM784" si="827">IF(B775=0," ",TEXT(B775,"MMM"))</f>
        <v xml:space="preserve"> </v>
      </c>
      <c r="AN775" s="97" t="str">
        <f t="shared" ref="AN775:AN784" si="828">IF(B775=0," ",YEAR(B775))</f>
        <v xml:space="preserve"> </v>
      </c>
      <c r="AO775" s="125"/>
      <c r="AP775" s="125"/>
      <c r="AQ775" s="125"/>
      <c r="AR775" s="125"/>
      <c r="AS775" s="125"/>
      <c r="AT775" s="122" t="e">
        <f t="shared" ref="AT775:AT784" si="829">IF(ISBLANK($B1083),NA(),$B1083)</f>
        <v>#N/A</v>
      </c>
      <c r="AU775" s="125" t="e">
        <f t="shared" ref="AU775:AU784" si="830">IF(ISBLANK($I1083),NA(),$I1083)</f>
        <v>#N/A</v>
      </c>
      <c r="AV775" s="126" t="str">
        <f t="shared" ca="1" si="822"/>
        <v/>
      </c>
      <c r="AW775" s="122" t="e">
        <f t="shared" ca="1" si="823"/>
        <v>#N/A</v>
      </c>
      <c r="AX775" s="127" t="e">
        <f t="shared" ca="1" si="824"/>
        <v>#N/A</v>
      </c>
      <c r="AY775" s="100" t="e">
        <f>IF(S1083=0,NA(),S1083)</f>
        <v>#N/A</v>
      </c>
      <c r="AZ775" s="127" t="e">
        <f>IF(V1083=0,NA(),V1083)</f>
        <v>#N/A</v>
      </c>
      <c r="BA775" s="88"/>
      <c r="BB775" s="125"/>
      <c r="BC775" s="129"/>
      <c r="BD775" s="125"/>
      <c r="BE775" s="125"/>
      <c r="BF775" s="125"/>
      <c r="BG775" s="125"/>
      <c r="BH775" s="125"/>
      <c r="BI775" s="125"/>
      <c r="BJ775" s="125"/>
      <c r="BK775" s="125"/>
      <c r="BL775" s="90"/>
      <c r="BM775" s="90"/>
      <c r="BN775" s="90"/>
      <c r="BO775" s="90"/>
      <c r="BP775" s="90"/>
    </row>
    <row r="776" spans="1:68" s="49" customFormat="1" ht="27.75" customHeight="1" x14ac:dyDescent="0.2">
      <c r="A776" s="22">
        <f>A775+1</f>
        <v>552</v>
      </c>
      <c r="B776" s="50"/>
      <c r="C776" s="51"/>
      <c r="D776" s="52"/>
      <c r="E776" s="53"/>
      <c r="F776" s="54"/>
      <c r="G776" s="55"/>
      <c r="H776" s="56"/>
      <c r="I776" s="304"/>
      <c r="J776" s="57"/>
      <c r="K776" s="58"/>
      <c r="L776" s="59"/>
      <c r="M776" s="58"/>
      <c r="N776" s="59"/>
      <c r="O776" s="58"/>
      <c r="P776" s="59"/>
      <c r="Q776" s="60"/>
      <c r="R776" s="315"/>
      <c r="S776" s="57"/>
      <c r="T776" s="58"/>
      <c r="U776" s="58"/>
      <c r="V776" s="60"/>
      <c r="W776" s="326"/>
      <c r="X776" s="58"/>
      <c r="Y776" s="59"/>
      <c r="Z776" s="58"/>
      <c r="AA776" s="59"/>
      <c r="AB776" s="60"/>
      <c r="AC776" s="61"/>
      <c r="AD776" s="62"/>
      <c r="AE776" s="62"/>
      <c r="AF776" s="63"/>
      <c r="AG776" s="318"/>
      <c r="AH776" s="60"/>
      <c r="AI776" s="476"/>
      <c r="AJ776" s="476"/>
      <c r="AK776" s="477"/>
      <c r="AL776" s="102"/>
      <c r="AM776" s="124" t="str">
        <f t="shared" si="827"/>
        <v xml:space="preserve"> </v>
      </c>
      <c r="AN776" s="97" t="str">
        <f t="shared" si="828"/>
        <v xml:space="preserve"> </v>
      </c>
      <c r="AO776" s="125"/>
      <c r="AP776" s="125"/>
      <c r="AQ776" s="125"/>
      <c r="AR776" s="125"/>
      <c r="AS776" s="125"/>
      <c r="AT776" s="122" t="e">
        <f t="shared" si="829"/>
        <v>#N/A</v>
      </c>
      <c r="AU776" s="125" t="e">
        <f t="shared" si="830"/>
        <v>#N/A</v>
      </c>
      <c r="AV776" s="126" t="str">
        <f t="shared" ca="1" si="822"/>
        <v/>
      </c>
      <c r="AW776" s="122" t="e">
        <f t="shared" ca="1" si="823"/>
        <v>#N/A</v>
      </c>
      <c r="AX776" s="127" t="e">
        <f t="shared" ca="1" si="824"/>
        <v>#N/A</v>
      </c>
      <c r="AY776" s="100" t="e">
        <f t="shared" ref="AY776:AY784" si="831">IF(S1084=0,NA(),S1084)</f>
        <v>#N/A</v>
      </c>
      <c r="AZ776" s="127" t="e">
        <f t="shared" ref="AZ776:AZ784" si="832">IF(V1084=0,NA(),V1084)</f>
        <v>#N/A</v>
      </c>
      <c r="BA776" s="88"/>
      <c r="BB776" s="125"/>
      <c r="BC776" s="129"/>
      <c r="BD776" s="125"/>
      <c r="BE776" s="125"/>
      <c r="BF776" s="125"/>
      <c r="BG776" s="125"/>
      <c r="BH776" s="125"/>
      <c r="BI776" s="125"/>
      <c r="BJ776" s="125"/>
      <c r="BK776" s="125"/>
      <c r="BL776" s="90"/>
      <c r="BM776" s="90"/>
      <c r="BN776" s="90"/>
      <c r="BO776" s="90"/>
      <c r="BP776" s="90"/>
    </row>
    <row r="777" spans="1:68" s="49" customFormat="1" ht="27.75" customHeight="1" x14ac:dyDescent="0.2">
      <c r="A777" s="22">
        <f t="shared" ref="A777:A784" si="833">A776+1</f>
        <v>553</v>
      </c>
      <c r="B777" s="50"/>
      <c r="C777" s="51"/>
      <c r="D777" s="52"/>
      <c r="E777" s="53"/>
      <c r="F777" s="54"/>
      <c r="G777" s="55"/>
      <c r="H777" s="56"/>
      <c r="I777" s="304"/>
      <c r="J777" s="57"/>
      <c r="K777" s="58"/>
      <c r="L777" s="59"/>
      <c r="M777" s="58"/>
      <c r="N777" s="59"/>
      <c r="O777" s="58"/>
      <c r="P777" s="59"/>
      <c r="Q777" s="60"/>
      <c r="R777" s="315"/>
      <c r="S777" s="57"/>
      <c r="T777" s="58"/>
      <c r="U777" s="58"/>
      <c r="V777" s="60"/>
      <c r="W777" s="326"/>
      <c r="X777" s="58"/>
      <c r="Y777" s="59"/>
      <c r="Z777" s="58"/>
      <c r="AA777" s="59"/>
      <c r="AB777" s="60"/>
      <c r="AC777" s="61"/>
      <c r="AD777" s="62"/>
      <c r="AE777" s="62"/>
      <c r="AF777" s="63"/>
      <c r="AG777" s="318"/>
      <c r="AH777" s="60"/>
      <c r="AI777" s="476"/>
      <c r="AJ777" s="476"/>
      <c r="AK777" s="477"/>
      <c r="AL777" s="102"/>
      <c r="AM777" s="124" t="str">
        <f t="shared" si="827"/>
        <v xml:space="preserve"> </v>
      </c>
      <c r="AN777" s="97" t="str">
        <f t="shared" si="828"/>
        <v xml:space="preserve"> </v>
      </c>
      <c r="AO777" s="125"/>
      <c r="AP777" s="125"/>
      <c r="AQ777" s="125"/>
      <c r="AR777" s="125"/>
      <c r="AS777" s="125"/>
      <c r="AT777" s="122" t="e">
        <f t="shared" si="829"/>
        <v>#N/A</v>
      </c>
      <c r="AU777" s="125" t="e">
        <f t="shared" si="830"/>
        <v>#N/A</v>
      </c>
      <c r="AV777" s="126" t="str">
        <f t="shared" ca="1" si="822"/>
        <v/>
      </c>
      <c r="AW777" s="122" t="e">
        <f t="shared" ca="1" si="823"/>
        <v>#N/A</v>
      </c>
      <c r="AX777" s="127" t="e">
        <f t="shared" ca="1" si="824"/>
        <v>#N/A</v>
      </c>
      <c r="AY777" s="100" t="e">
        <f t="shared" si="831"/>
        <v>#N/A</v>
      </c>
      <c r="AZ777" s="127" t="e">
        <f t="shared" si="832"/>
        <v>#N/A</v>
      </c>
      <c r="BA777" s="88"/>
      <c r="BB777" s="125"/>
      <c r="BC777" s="129"/>
      <c r="BD777" s="125"/>
      <c r="BE777" s="125"/>
      <c r="BF777" s="125"/>
      <c r="BG777" s="125"/>
      <c r="BH777" s="125"/>
      <c r="BI777" s="125"/>
      <c r="BJ777" s="125"/>
      <c r="BK777" s="125"/>
      <c r="BL777" s="90"/>
      <c r="BM777" s="90"/>
      <c r="BN777" s="90"/>
      <c r="BO777" s="90"/>
      <c r="BP777" s="90"/>
    </row>
    <row r="778" spans="1:68" s="49" customFormat="1" ht="27.75" customHeight="1" x14ac:dyDescent="0.2">
      <c r="A778" s="22">
        <f t="shared" si="833"/>
        <v>554</v>
      </c>
      <c r="B778" s="50"/>
      <c r="C778" s="51"/>
      <c r="D778" s="52"/>
      <c r="E778" s="53"/>
      <c r="F778" s="54"/>
      <c r="G778" s="55"/>
      <c r="H778" s="56"/>
      <c r="I778" s="304"/>
      <c r="J778" s="57"/>
      <c r="K778" s="58"/>
      <c r="L778" s="59"/>
      <c r="M778" s="58"/>
      <c r="N778" s="59"/>
      <c r="O778" s="58"/>
      <c r="P778" s="59"/>
      <c r="Q778" s="60"/>
      <c r="R778" s="315"/>
      <c r="S778" s="57"/>
      <c r="T778" s="58"/>
      <c r="U778" s="58"/>
      <c r="V778" s="60"/>
      <c r="W778" s="326"/>
      <c r="X778" s="58"/>
      <c r="Y778" s="59"/>
      <c r="Z778" s="58"/>
      <c r="AA778" s="59"/>
      <c r="AB778" s="60"/>
      <c r="AC778" s="61"/>
      <c r="AD778" s="62"/>
      <c r="AE778" s="62"/>
      <c r="AF778" s="63"/>
      <c r="AG778" s="318"/>
      <c r="AH778" s="60"/>
      <c r="AI778" s="476"/>
      <c r="AJ778" s="476"/>
      <c r="AK778" s="477"/>
      <c r="AL778" s="102"/>
      <c r="AM778" s="124" t="str">
        <f t="shared" si="827"/>
        <v xml:space="preserve"> </v>
      </c>
      <c r="AN778" s="97" t="str">
        <f t="shared" si="828"/>
        <v xml:space="preserve"> </v>
      </c>
      <c r="AO778" s="125"/>
      <c r="AP778" s="125"/>
      <c r="AQ778" s="125"/>
      <c r="AR778" s="125"/>
      <c r="AS778" s="125"/>
      <c r="AT778" s="122" t="e">
        <f t="shared" si="829"/>
        <v>#N/A</v>
      </c>
      <c r="AU778" s="125" t="e">
        <f t="shared" si="830"/>
        <v>#N/A</v>
      </c>
      <c r="AV778" s="126" t="str">
        <f t="shared" ca="1" si="822"/>
        <v/>
      </c>
      <c r="AW778" s="122" t="e">
        <f t="shared" ca="1" si="823"/>
        <v>#N/A</v>
      </c>
      <c r="AX778" s="127" t="e">
        <f t="shared" ca="1" si="824"/>
        <v>#N/A</v>
      </c>
      <c r="AY778" s="100" t="e">
        <f t="shared" si="831"/>
        <v>#N/A</v>
      </c>
      <c r="AZ778" s="127" t="e">
        <f t="shared" si="832"/>
        <v>#N/A</v>
      </c>
      <c r="BA778" s="88"/>
      <c r="BB778" s="125"/>
      <c r="BC778" s="129"/>
      <c r="BD778" s="125"/>
      <c r="BE778" s="125"/>
      <c r="BF778" s="125"/>
      <c r="BG778" s="125"/>
      <c r="BH778" s="125"/>
      <c r="BI778" s="125"/>
      <c r="BJ778" s="125"/>
      <c r="BK778" s="125"/>
      <c r="BL778" s="90"/>
      <c r="BM778" s="90"/>
      <c r="BN778" s="90"/>
      <c r="BO778" s="90"/>
      <c r="BP778" s="90"/>
    </row>
    <row r="779" spans="1:68" s="49" customFormat="1" ht="27.75" customHeight="1" x14ac:dyDescent="0.2">
      <c r="A779" s="22">
        <f t="shared" si="833"/>
        <v>555</v>
      </c>
      <c r="B779" s="50"/>
      <c r="C779" s="51"/>
      <c r="D779" s="52"/>
      <c r="E779" s="53"/>
      <c r="F779" s="54"/>
      <c r="G779" s="55"/>
      <c r="H779" s="56"/>
      <c r="I779" s="304"/>
      <c r="J779" s="57"/>
      <c r="K779" s="58"/>
      <c r="L779" s="59"/>
      <c r="M779" s="58"/>
      <c r="N779" s="59"/>
      <c r="O779" s="58"/>
      <c r="P779" s="59"/>
      <c r="Q779" s="60"/>
      <c r="R779" s="315"/>
      <c r="S779" s="57"/>
      <c r="T779" s="58"/>
      <c r="U779" s="58"/>
      <c r="V779" s="60"/>
      <c r="W779" s="326"/>
      <c r="X779" s="58"/>
      <c r="Y779" s="59"/>
      <c r="Z779" s="58"/>
      <c r="AA779" s="59"/>
      <c r="AB779" s="60"/>
      <c r="AC779" s="61"/>
      <c r="AD779" s="62"/>
      <c r="AE779" s="62"/>
      <c r="AF779" s="63"/>
      <c r="AG779" s="318"/>
      <c r="AH779" s="60"/>
      <c r="AI779" s="476"/>
      <c r="AJ779" s="476"/>
      <c r="AK779" s="477"/>
      <c r="AL779" s="102"/>
      <c r="AM779" s="124" t="str">
        <f t="shared" si="827"/>
        <v xml:space="preserve"> </v>
      </c>
      <c r="AN779" s="97" t="str">
        <f t="shared" si="828"/>
        <v xml:space="preserve"> </v>
      </c>
      <c r="AO779" s="125"/>
      <c r="AP779" s="125"/>
      <c r="AQ779" s="125"/>
      <c r="AR779" s="125"/>
      <c r="AS779" s="125"/>
      <c r="AT779" s="122" t="e">
        <f t="shared" si="829"/>
        <v>#N/A</v>
      </c>
      <c r="AU779" s="125" t="e">
        <f t="shared" si="830"/>
        <v>#N/A</v>
      </c>
      <c r="AV779" s="126" t="str">
        <f t="shared" ca="1" si="822"/>
        <v/>
      </c>
      <c r="AW779" s="122" t="e">
        <f t="shared" ca="1" si="823"/>
        <v>#N/A</v>
      </c>
      <c r="AX779" s="127" t="e">
        <f t="shared" ca="1" si="824"/>
        <v>#N/A</v>
      </c>
      <c r="AY779" s="100" t="e">
        <f t="shared" si="831"/>
        <v>#N/A</v>
      </c>
      <c r="AZ779" s="127" t="e">
        <f t="shared" si="832"/>
        <v>#N/A</v>
      </c>
      <c r="BA779" s="88"/>
      <c r="BB779" s="125"/>
      <c r="BC779" s="129"/>
      <c r="BD779" s="125"/>
      <c r="BE779" s="125"/>
      <c r="BF779" s="125"/>
      <c r="BG779" s="125"/>
      <c r="BH779" s="125"/>
      <c r="BI779" s="125"/>
      <c r="BJ779" s="125"/>
      <c r="BK779" s="125"/>
      <c r="BL779" s="90"/>
      <c r="BM779" s="90"/>
      <c r="BN779" s="90"/>
      <c r="BO779" s="90"/>
      <c r="BP779" s="90"/>
    </row>
    <row r="780" spans="1:68" s="49" customFormat="1" ht="27.75" customHeight="1" x14ac:dyDescent="0.2">
      <c r="A780" s="22">
        <f t="shared" si="833"/>
        <v>556</v>
      </c>
      <c r="B780" s="50"/>
      <c r="C780" s="51"/>
      <c r="D780" s="52"/>
      <c r="E780" s="53"/>
      <c r="F780" s="54"/>
      <c r="G780" s="55"/>
      <c r="H780" s="56"/>
      <c r="I780" s="304"/>
      <c r="J780" s="57"/>
      <c r="K780" s="58"/>
      <c r="L780" s="59"/>
      <c r="M780" s="58"/>
      <c r="N780" s="59"/>
      <c r="O780" s="58"/>
      <c r="P780" s="59"/>
      <c r="Q780" s="60"/>
      <c r="R780" s="315"/>
      <c r="S780" s="57"/>
      <c r="T780" s="58"/>
      <c r="U780" s="58"/>
      <c r="V780" s="60"/>
      <c r="W780" s="326"/>
      <c r="X780" s="58"/>
      <c r="Y780" s="59"/>
      <c r="Z780" s="58"/>
      <c r="AA780" s="59"/>
      <c r="AB780" s="60"/>
      <c r="AC780" s="61"/>
      <c r="AD780" s="62"/>
      <c r="AE780" s="62"/>
      <c r="AF780" s="63"/>
      <c r="AG780" s="318"/>
      <c r="AH780" s="60"/>
      <c r="AI780" s="476"/>
      <c r="AJ780" s="476"/>
      <c r="AK780" s="477"/>
      <c r="AL780" s="102"/>
      <c r="AM780" s="124" t="str">
        <f t="shared" si="827"/>
        <v xml:space="preserve"> </v>
      </c>
      <c r="AN780" s="97" t="str">
        <f t="shared" si="828"/>
        <v xml:space="preserve"> </v>
      </c>
      <c r="AO780" s="125"/>
      <c r="AP780" s="125"/>
      <c r="AQ780" s="125"/>
      <c r="AR780" s="125"/>
      <c r="AS780" s="125"/>
      <c r="AT780" s="122" t="e">
        <f t="shared" si="829"/>
        <v>#N/A</v>
      </c>
      <c r="AU780" s="125" t="e">
        <f t="shared" si="830"/>
        <v>#N/A</v>
      </c>
      <c r="AV780" s="126" t="str">
        <f t="shared" ca="1" si="822"/>
        <v/>
      </c>
      <c r="AW780" s="122" t="e">
        <f t="shared" ca="1" si="823"/>
        <v>#N/A</v>
      </c>
      <c r="AX780" s="127" t="e">
        <f t="shared" ca="1" si="824"/>
        <v>#N/A</v>
      </c>
      <c r="AY780" s="100" t="e">
        <f t="shared" si="831"/>
        <v>#N/A</v>
      </c>
      <c r="AZ780" s="127" t="e">
        <f t="shared" si="832"/>
        <v>#N/A</v>
      </c>
      <c r="BA780" s="88"/>
      <c r="BB780" s="125"/>
      <c r="BC780" s="129"/>
      <c r="BD780" s="125"/>
      <c r="BE780" s="125"/>
      <c r="BF780" s="125"/>
      <c r="BG780" s="125"/>
      <c r="BH780" s="125"/>
      <c r="BI780" s="125"/>
      <c r="BJ780" s="125"/>
      <c r="BK780" s="125"/>
      <c r="BL780" s="90"/>
      <c r="BM780" s="90"/>
      <c r="BN780" s="90"/>
      <c r="BO780" s="90"/>
      <c r="BP780" s="90"/>
    </row>
    <row r="781" spans="1:68" s="49" customFormat="1" ht="27.75" customHeight="1" x14ac:dyDescent="0.2">
      <c r="A781" s="22">
        <f>A780+1</f>
        <v>557</v>
      </c>
      <c r="B781" s="50"/>
      <c r="C781" s="51"/>
      <c r="D781" s="52"/>
      <c r="E781" s="53"/>
      <c r="F781" s="54"/>
      <c r="G781" s="55"/>
      <c r="H781" s="56"/>
      <c r="I781" s="304"/>
      <c r="J781" s="57"/>
      <c r="K781" s="58"/>
      <c r="L781" s="59"/>
      <c r="M781" s="58"/>
      <c r="N781" s="59"/>
      <c r="O781" s="58"/>
      <c r="P781" s="59"/>
      <c r="Q781" s="60"/>
      <c r="R781" s="315"/>
      <c r="S781" s="57"/>
      <c r="T781" s="58"/>
      <c r="U781" s="58"/>
      <c r="V781" s="60"/>
      <c r="W781" s="326"/>
      <c r="X781" s="58"/>
      <c r="Y781" s="59"/>
      <c r="Z781" s="58"/>
      <c r="AA781" s="59"/>
      <c r="AB781" s="60"/>
      <c r="AC781" s="61"/>
      <c r="AD781" s="62"/>
      <c r="AE781" s="62"/>
      <c r="AF781" s="63"/>
      <c r="AG781" s="318"/>
      <c r="AH781" s="60"/>
      <c r="AI781" s="476"/>
      <c r="AJ781" s="476"/>
      <c r="AK781" s="477"/>
      <c r="AL781" s="102"/>
      <c r="AM781" s="124" t="str">
        <f t="shared" si="827"/>
        <v xml:space="preserve"> </v>
      </c>
      <c r="AN781" s="97" t="str">
        <f t="shared" si="828"/>
        <v xml:space="preserve"> </v>
      </c>
      <c r="AO781" s="125"/>
      <c r="AP781" s="125"/>
      <c r="AQ781" s="125"/>
      <c r="AR781" s="125"/>
      <c r="AS781" s="125"/>
      <c r="AT781" s="122" t="e">
        <f t="shared" si="829"/>
        <v>#N/A</v>
      </c>
      <c r="AU781" s="125" t="e">
        <f t="shared" si="830"/>
        <v>#N/A</v>
      </c>
      <c r="AV781" s="126" t="str">
        <f t="shared" ca="1" si="822"/>
        <v/>
      </c>
      <c r="AW781" s="122" t="e">
        <f t="shared" ca="1" si="823"/>
        <v>#N/A</v>
      </c>
      <c r="AX781" s="127" t="e">
        <f t="shared" ca="1" si="824"/>
        <v>#N/A</v>
      </c>
      <c r="AY781" s="100" t="e">
        <f t="shared" si="831"/>
        <v>#N/A</v>
      </c>
      <c r="AZ781" s="127" t="e">
        <f t="shared" si="832"/>
        <v>#N/A</v>
      </c>
      <c r="BA781" s="88"/>
      <c r="BB781" s="125"/>
      <c r="BC781" s="129"/>
      <c r="BD781" s="125"/>
      <c r="BE781" s="125"/>
      <c r="BF781" s="125"/>
      <c r="BG781" s="125"/>
      <c r="BH781" s="125"/>
      <c r="BI781" s="125"/>
      <c r="BJ781" s="125"/>
      <c r="BK781" s="125"/>
      <c r="BL781" s="90"/>
      <c r="BM781" s="90"/>
      <c r="BN781" s="90"/>
      <c r="BO781" s="90"/>
      <c r="BP781" s="90"/>
    </row>
    <row r="782" spans="1:68" s="49" customFormat="1" ht="27.75" customHeight="1" x14ac:dyDescent="0.2">
      <c r="A782" s="22">
        <f t="shared" si="833"/>
        <v>558</v>
      </c>
      <c r="B782" s="50"/>
      <c r="C782" s="51"/>
      <c r="D782" s="52"/>
      <c r="E782" s="53"/>
      <c r="F782" s="54"/>
      <c r="G782" s="55"/>
      <c r="H782" s="56"/>
      <c r="I782" s="304"/>
      <c r="J782" s="57"/>
      <c r="K782" s="58"/>
      <c r="L782" s="59"/>
      <c r="M782" s="58"/>
      <c r="N782" s="59"/>
      <c r="O782" s="58"/>
      <c r="P782" s="59"/>
      <c r="Q782" s="60"/>
      <c r="R782" s="315"/>
      <c r="S782" s="57"/>
      <c r="T782" s="58"/>
      <c r="U782" s="58"/>
      <c r="V782" s="60"/>
      <c r="W782" s="326"/>
      <c r="X782" s="58"/>
      <c r="Y782" s="59"/>
      <c r="Z782" s="58"/>
      <c r="AA782" s="59"/>
      <c r="AB782" s="60"/>
      <c r="AC782" s="61"/>
      <c r="AD782" s="62"/>
      <c r="AE782" s="62"/>
      <c r="AF782" s="63"/>
      <c r="AG782" s="318"/>
      <c r="AH782" s="60"/>
      <c r="AI782" s="476"/>
      <c r="AJ782" s="476"/>
      <c r="AK782" s="477"/>
      <c r="AL782" s="102"/>
      <c r="AM782" s="124" t="str">
        <f t="shared" si="827"/>
        <v xml:space="preserve"> </v>
      </c>
      <c r="AN782" s="97" t="str">
        <f t="shared" si="828"/>
        <v xml:space="preserve"> </v>
      </c>
      <c r="AO782" s="125"/>
      <c r="AP782" s="125"/>
      <c r="AQ782" s="125"/>
      <c r="AR782" s="125"/>
      <c r="AS782" s="125"/>
      <c r="AT782" s="122" t="e">
        <f t="shared" si="829"/>
        <v>#N/A</v>
      </c>
      <c r="AU782" s="125" t="e">
        <f t="shared" si="830"/>
        <v>#N/A</v>
      </c>
      <c r="AV782" s="126" t="str">
        <f t="shared" ca="1" si="822"/>
        <v/>
      </c>
      <c r="AW782" s="122" t="e">
        <f t="shared" ca="1" si="823"/>
        <v>#N/A</v>
      </c>
      <c r="AX782" s="127" t="e">
        <f t="shared" ca="1" si="824"/>
        <v>#N/A</v>
      </c>
      <c r="AY782" s="100" t="e">
        <f t="shared" si="831"/>
        <v>#N/A</v>
      </c>
      <c r="AZ782" s="127" t="e">
        <f t="shared" si="832"/>
        <v>#N/A</v>
      </c>
      <c r="BA782" s="88"/>
      <c r="BB782" s="125"/>
      <c r="BC782" s="129"/>
      <c r="BD782" s="125"/>
      <c r="BE782" s="125"/>
      <c r="BF782" s="125"/>
      <c r="BG782" s="125"/>
      <c r="BH782" s="125"/>
      <c r="BI782" s="125"/>
      <c r="BJ782" s="125"/>
      <c r="BK782" s="125"/>
      <c r="BL782" s="90"/>
      <c r="BM782" s="90"/>
      <c r="BN782" s="90"/>
      <c r="BO782" s="90"/>
      <c r="BP782" s="90"/>
    </row>
    <row r="783" spans="1:68" s="49" customFormat="1" ht="27.75" customHeight="1" x14ac:dyDescent="0.2">
      <c r="A783" s="22">
        <f t="shared" si="833"/>
        <v>559</v>
      </c>
      <c r="B783" s="50"/>
      <c r="C783" s="51"/>
      <c r="D783" s="52"/>
      <c r="E783" s="53"/>
      <c r="F783" s="54"/>
      <c r="G783" s="55"/>
      <c r="H783" s="56"/>
      <c r="I783" s="304"/>
      <c r="J783" s="57"/>
      <c r="K783" s="58"/>
      <c r="L783" s="59"/>
      <c r="M783" s="58"/>
      <c r="N783" s="59"/>
      <c r="O783" s="58"/>
      <c r="P783" s="59"/>
      <c r="Q783" s="60"/>
      <c r="R783" s="315"/>
      <c r="S783" s="57"/>
      <c r="T783" s="58"/>
      <c r="U783" s="58"/>
      <c r="V783" s="60"/>
      <c r="W783" s="326"/>
      <c r="X783" s="58"/>
      <c r="Y783" s="59"/>
      <c r="Z783" s="58"/>
      <c r="AA783" s="59"/>
      <c r="AB783" s="60"/>
      <c r="AC783" s="61"/>
      <c r="AD783" s="62"/>
      <c r="AE783" s="62"/>
      <c r="AF783" s="63"/>
      <c r="AG783" s="318"/>
      <c r="AH783" s="60"/>
      <c r="AI783" s="476"/>
      <c r="AJ783" s="476"/>
      <c r="AK783" s="477"/>
      <c r="AL783" s="102"/>
      <c r="AM783" s="124" t="str">
        <f t="shared" si="827"/>
        <v xml:space="preserve"> </v>
      </c>
      <c r="AN783" s="97" t="str">
        <f t="shared" si="828"/>
        <v xml:space="preserve"> </v>
      </c>
      <c r="AO783" s="125"/>
      <c r="AP783" s="125"/>
      <c r="AQ783" s="125"/>
      <c r="AR783" s="125"/>
      <c r="AS783" s="125"/>
      <c r="AT783" s="122" t="e">
        <f t="shared" si="829"/>
        <v>#N/A</v>
      </c>
      <c r="AU783" s="125" t="e">
        <f t="shared" si="830"/>
        <v>#N/A</v>
      </c>
      <c r="AV783" s="126" t="str">
        <f t="shared" ca="1" si="822"/>
        <v/>
      </c>
      <c r="AW783" s="122" t="e">
        <f t="shared" ca="1" si="823"/>
        <v>#N/A</v>
      </c>
      <c r="AX783" s="127" t="e">
        <f t="shared" ca="1" si="824"/>
        <v>#N/A</v>
      </c>
      <c r="AY783" s="100" t="e">
        <f t="shared" si="831"/>
        <v>#N/A</v>
      </c>
      <c r="AZ783" s="127" t="e">
        <f t="shared" si="832"/>
        <v>#N/A</v>
      </c>
      <c r="BA783" s="125"/>
      <c r="BB783" s="125"/>
      <c r="BC783" s="129"/>
      <c r="BD783" s="125"/>
      <c r="BE783" s="125"/>
      <c r="BF783" s="125"/>
      <c r="BG783" s="125"/>
      <c r="BH783" s="125"/>
      <c r="BI783" s="125"/>
      <c r="BJ783" s="125"/>
      <c r="BK783" s="125"/>
      <c r="BL783" s="90"/>
      <c r="BM783" s="90"/>
      <c r="BN783" s="90"/>
      <c r="BO783" s="90"/>
      <c r="BP783" s="90"/>
    </row>
    <row r="784" spans="1:68" s="49" customFormat="1" ht="27.75" customHeight="1" thickBot="1" x14ac:dyDescent="0.25">
      <c r="A784" s="23">
        <f t="shared" si="833"/>
        <v>560</v>
      </c>
      <c r="B784" s="64"/>
      <c r="C784" s="65"/>
      <c r="D784" s="66"/>
      <c r="E784" s="67"/>
      <c r="F784" s="68"/>
      <c r="G784" s="69"/>
      <c r="H784" s="70"/>
      <c r="I784" s="305"/>
      <c r="J784" s="71"/>
      <c r="K784" s="72"/>
      <c r="L784" s="73"/>
      <c r="M784" s="72"/>
      <c r="N784" s="73"/>
      <c r="O784" s="72"/>
      <c r="P784" s="73"/>
      <c r="Q784" s="74"/>
      <c r="R784" s="316"/>
      <c r="S784" s="71"/>
      <c r="T784" s="72"/>
      <c r="U784" s="72"/>
      <c r="V784" s="74"/>
      <c r="W784" s="327"/>
      <c r="X784" s="72"/>
      <c r="Y784" s="73"/>
      <c r="Z784" s="72"/>
      <c r="AA784" s="73"/>
      <c r="AB784" s="74"/>
      <c r="AC784" s="75"/>
      <c r="AD784" s="76"/>
      <c r="AE784" s="76"/>
      <c r="AF784" s="77"/>
      <c r="AG784" s="319"/>
      <c r="AH784" s="74"/>
      <c r="AI784" s="480"/>
      <c r="AJ784" s="480"/>
      <c r="AK784" s="481"/>
      <c r="AL784" s="102"/>
      <c r="AM784" s="124" t="str">
        <f t="shared" si="827"/>
        <v xml:space="preserve"> </v>
      </c>
      <c r="AN784" s="97" t="str">
        <f t="shared" si="828"/>
        <v xml:space="preserve"> </v>
      </c>
      <c r="AO784" s="125"/>
      <c r="AP784" s="125"/>
      <c r="AQ784" s="125"/>
      <c r="AR784" s="125"/>
      <c r="AS784" s="125"/>
      <c r="AT784" s="122" t="e">
        <f t="shared" si="829"/>
        <v>#N/A</v>
      </c>
      <c r="AU784" s="125" t="e">
        <f t="shared" si="830"/>
        <v>#N/A</v>
      </c>
      <c r="AV784" s="126" t="str">
        <f t="shared" ca="1" si="822"/>
        <v/>
      </c>
      <c r="AW784" s="122" t="e">
        <f t="shared" ca="1" si="823"/>
        <v>#N/A</v>
      </c>
      <c r="AX784" s="127" t="e">
        <f t="shared" ca="1" si="824"/>
        <v>#N/A</v>
      </c>
      <c r="AY784" s="100" t="e">
        <f t="shared" si="831"/>
        <v>#N/A</v>
      </c>
      <c r="AZ784" s="127" t="e">
        <f t="shared" si="832"/>
        <v>#N/A</v>
      </c>
      <c r="BA784" s="125"/>
      <c r="BB784" s="125"/>
      <c r="BC784" s="129"/>
      <c r="BD784" s="125"/>
      <c r="BE784" s="125"/>
      <c r="BF784" s="125"/>
      <c r="BG784" s="125"/>
      <c r="BH784" s="125"/>
      <c r="BI784" s="125"/>
      <c r="BJ784" s="125"/>
      <c r="BK784" s="125"/>
      <c r="BL784" s="90"/>
      <c r="BM784" s="90"/>
      <c r="BN784" s="90"/>
      <c r="BO784" s="90"/>
      <c r="BP784" s="90"/>
    </row>
    <row r="785" spans="1:68" ht="4.5" customHeight="1" thickBot="1" x14ac:dyDescent="0.25">
      <c r="A785" s="89">
        <f>AK788</f>
        <v>56</v>
      </c>
      <c r="B785" s="271"/>
      <c r="C785" s="271"/>
      <c r="D785" s="271"/>
      <c r="E785" s="271"/>
      <c r="F785" s="271"/>
      <c r="G785" s="271"/>
      <c r="H785" s="271"/>
      <c r="I785" s="271"/>
      <c r="J785" s="309"/>
      <c r="K785" s="309"/>
      <c r="L785" s="309"/>
      <c r="M785" s="309"/>
      <c r="N785" s="309"/>
      <c r="O785" s="309"/>
      <c r="P785" s="309"/>
      <c r="Q785" s="309"/>
      <c r="R785" s="309"/>
      <c r="S785" s="324"/>
      <c r="T785" s="324"/>
      <c r="U785" s="324"/>
      <c r="V785" s="324"/>
      <c r="W785" s="324"/>
      <c r="X785" s="324"/>
      <c r="Y785" s="324"/>
      <c r="Z785" s="324"/>
      <c r="AA785" s="324"/>
      <c r="AB785" s="324"/>
      <c r="AC785" s="309"/>
      <c r="AD785" s="272"/>
      <c r="AE785" s="273"/>
      <c r="AF785" s="272"/>
      <c r="AG785" s="274"/>
      <c r="AH785" s="474"/>
      <c r="AI785" s="475"/>
      <c r="AJ785" s="475"/>
      <c r="AK785" s="475"/>
      <c r="AL785" s="33"/>
      <c r="AM785" s="33"/>
      <c r="AN785" s="33"/>
      <c r="AT785" s="122" t="e">
        <f t="shared" ref="AT785:AT794" si="834">IF(ISBLANK($B1097),NA(),$B1097)</f>
        <v>#N/A</v>
      </c>
      <c r="AU785" s="125" t="e">
        <f t="shared" ref="AU785:AU794" si="835">IF(ISBLANK($I1097),NA(),$I1097)</f>
        <v>#N/A</v>
      </c>
      <c r="AV785" s="126" t="str">
        <f t="shared" ca="1" si="822"/>
        <v/>
      </c>
      <c r="AW785" s="122" t="e">
        <f t="shared" ca="1" si="823"/>
        <v>#N/A</v>
      </c>
      <c r="AX785" s="127" t="e">
        <f t="shared" ca="1" si="824"/>
        <v>#N/A</v>
      </c>
      <c r="AY785" s="100" t="e">
        <f>IF(S1097=0,NA(),S1097)</f>
        <v>#N/A</v>
      </c>
      <c r="AZ785" s="127" t="e">
        <f>IF(V1097=0,NA(),V1097)</f>
        <v>#N/A</v>
      </c>
      <c r="BC785" s="129"/>
    </row>
    <row r="786" spans="1:68" ht="26.25" customHeight="1" x14ac:dyDescent="0.2">
      <c r="A786" s="180">
        <f>A772+1</f>
        <v>56</v>
      </c>
      <c r="B786" s="501"/>
      <c r="C786" s="501"/>
      <c r="D786" s="501"/>
      <c r="E786" s="502"/>
      <c r="F786" s="493" t="str">
        <f>F772</f>
        <v>TOTAL DE ESTA PÁGINA</v>
      </c>
      <c r="G786" s="494"/>
      <c r="H786" s="495"/>
      <c r="I786" s="348" t="str">
        <f t="shared" ref="I786:Q786" si="836">IF(SUM(I775:I785)=0," ",SUM(I775:I785))</f>
        <v xml:space="preserve"> </v>
      </c>
      <c r="J786" s="349" t="str">
        <f t="shared" si="836"/>
        <v xml:space="preserve"> </v>
      </c>
      <c r="K786" s="350" t="str">
        <f t="shared" si="836"/>
        <v xml:space="preserve"> </v>
      </c>
      <c r="L786" s="351" t="str">
        <f t="shared" si="836"/>
        <v xml:space="preserve"> </v>
      </c>
      <c r="M786" s="350" t="str">
        <f t="shared" si="836"/>
        <v xml:space="preserve"> </v>
      </c>
      <c r="N786" s="351" t="str">
        <f t="shared" si="836"/>
        <v xml:space="preserve"> </v>
      </c>
      <c r="O786" s="350" t="str">
        <f t="shared" si="836"/>
        <v xml:space="preserve"> </v>
      </c>
      <c r="P786" s="351" t="str">
        <f t="shared" si="836"/>
        <v xml:space="preserve"> </v>
      </c>
      <c r="Q786" s="352" t="str">
        <f t="shared" si="836"/>
        <v xml:space="preserve"> </v>
      </c>
      <c r="R786" s="353"/>
      <c r="S786" s="349" t="str">
        <f t="shared" ref="S786:AB786" si="837">IF(SUM(S775:S785)=0," ",SUM(S775:S785))</f>
        <v xml:space="preserve"> </v>
      </c>
      <c r="T786" s="350" t="str">
        <f t="shared" si="837"/>
        <v xml:space="preserve"> </v>
      </c>
      <c r="U786" s="350" t="str">
        <f t="shared" si="837"/>
        <v xml:space="preserve"> </v>
      </c>
      <c r="V786" s="350" t="str">
        <f t="shared" si="837"/>
        <v xml:space="preserve"> </v>
      </c>
      <c r="W786" s="351" t="str">
        <f t="shared" si="837"/>
        <v xml:space="preserve"> </v>
      </c>
      <c r="X786" s="350" t="str">
        <f t="shared" si="837"/>
        <v xml:space="preserve"> </v>
      </c>
      <c r="Y786" s="351" t="str">
        <f t="shared" si="837"/>
        <v xml:space="preserve"> </v>
      </c>
      <c r="Z786" s="350" t="str">
        <f t="shared" si="837"/>
        <v xml:space="preserve"> </v>
      </c>
      <c r="AA786" s="351" t="str">
        <f t="shared" si="837"/>
        <v xml:space="preserve"> </v>
      </c>
      <c r="AB786" s="352" t="str">
        <f t="shared" si="837"/>
        <v xml:space="preserve"> </v>
      </c>
      <c r="AC786" s="354" t="str">
        <f>IF(SUM(AC775:AC784)=0," ",SUM(AC775:AC784))</f>
        <v xml:space="preserve"> </v>
      </c>
      <c r="AD786" s="355" t="str">
        <f>IF(SUM(AD775:AD784)=0," ",SUM(AD775:AD784))</f>
        <v xml:space="preserve"> </v>
      </c>
      <c r="AE786" s="355" t="str">
        <f>IF(SUM(AE775:AE784)=0," ",SUM(AE775:AE784))</f>
        <v xml:space="preserve"> </v>
      </c>
      <c r="AF786" s="356" t="str">
        <f>IF(SUM(AF775:AF784)=0," ",SUM(AF775:AF784))</f>
        <v xml:space="preserve"> </v>
      </c>
      <c r="AG786" s="357" t="str">
        <f>IF(SUM(AG775:AG784)=0," ",SUM(AG775:AG784))</f>
        <v xml:space="preserve"> </v>
      </c>
      <c r="AH786" s="482" t="str">
        <f>AH772</f>
        <v>Certifico que todos los datos en esta
bitácora son fidedignos</v>
      </c>
      <c r="AI786" s="483"/>
      <c r="AJ786" s="483"/>
      <c r="AK786" s="484"/>
      <c r="AL786" s="131"/>
      <c r="AM786" s="131"/>
      <c r="AN786" s="131"/>
      <c r="AT786" s="122" t="e">
        <f t="shared" si="834"/>
        <v>#N/A</v>
      </c>
      <c r="AU786" s="125" t="e">
        <f t="shared" si="835"/>
        <v>#N/A</v>
      </c>
      <c r="AV786" s="126" t="str">
        <f t="shared" ca="1" si="822"/>
        <v/>
      </c>
      <c r="AW786" s="122" t="e">
        <f t="shared" ca="1" si="823"/>
        <v>#N/A</v>
      </c>
      <c r="AX786" s="127" t="e">
        <f t="shared" ca="1" si="824"/>
        <v>#N/A</v>
      </c>
      <c r="AY786" s="100" t="e">
        <f t="shared" ref="AY786:AY794" si="838">IF(S1098=0,NA(),S1098)</f>
        <v>#N/A</v>
      </c>
      <c r="AZ786" s="127" t="e">
        <f t="shared" ref="AZ786:AZ794" si="839">IF(V1098=0,NA(),V1098)</f>
        <v>#N/A</v>
      </c>
      <c r="BA786" s="88"/>
      <c r="BC786" s="129"/>
    </row>
    <row r="787" spans="1:68" ht="26.25" customHeight="1" x14ac:dyDescent="0.2">
      <c r="A787" s="499">
        <f>AL771</f>
        <v>0</v>
      </c>
      <c r="B787" s="503"/>
      <c r="C787" s="503"/>
      <c r="D787" s="503"/>
      <c r="E787" s="504"/>
      <c r="F787" s="496" t="str">
        <f>IF(Portada!$A$1="www.fly-logics.com","TOTAL PÁGINA ANTERIOR",0)</f>
        <v>TOTAL PÁGINA ANTERIOR</v>
      </c>
      <c r="G787" s="497"/>
      <c r="H787" s="498"/>
      <c r="I787" s="358">
        <f>I774</f>
        <v>6.25</v>
      </c>
      <c r="J787" s="359">
        <f t="shared" ref="J787:Q787" si="840">J774</f>
        <v>6.25</v>
      </c>
      <c r="K787" s="360" t="str">
        <f t="shared" si="840"/>
        <v xml:space="preserve"> </v>
      </c>
      <c r="L787" s="361" t="str">
        <f t="shared" si="840"/>
        <v xml:space="preserve"> </v>
      </c>
      <c r="M787" s="360" t="str">
        <f t="shared" si="840"/>
        <v xml:space="preserve"> </v>
      </c>
      <c r="N787" s="361" t="str">
        <f t="shared" si="840"/>
        <v xml:space="preserve"> </v>
      </c>
      <c r="O787" s="360" t="str">
        <f t="shared" si="840"/>
        <v xml:space="preserve"> </v>
      </c>
      <c r="P787" s="361" t="str">
        <f t="shared" si="840"/>
        <v xml:space="preserve"> </v>
      </c>
      <c r="Q787" s="362" t="str">
        <f t="shared" si="840"/>
        <v xml:space="preserve"> </v>
      </c>
      <c r="R787" s="363"/>
      <c r="S787" s="359" t="str">
        <f t="shared" ref="S787:AG787" si="841">S774</f>
        <v xml:space="preserve"> </v>
      </c>
      <c r="T787" s="360">
        <f t="shared" si="841"/>
        <v>8.75</v>
      </c>
      <c r="U787" s="360">
        <f t="shared" si="841"/>
        <v>10</v>
      </c>
      <c r="V787" s="360">
        <f t="shared" si="841"/>
        <v>2.5</v>
      </c>
      <c r="W787" s="361" t="str">
        <f t="shared" si="841"/>
        <v xml:space="preserve"> </v>
      </c>
      <c r="X787" s="360" t="str">
        <f t="shared" si="841"/>
        <v xml:space="preserve"> </v>
      </c>
      <c r="Y787" s="361">
        <f t="shared" si="841"/>
        <v>2.5</v>
      </c>
      <c r="Z787" s="360" t="str">
        <f t="shared" si="841"/>
        <v xml:space="preserve"> </v>
      </c>
      <c r="AA787" s="361">
        <f t="shared" si="841"/>
        <v>3.75</v>
      </c>
      <c r="AB787" s="362" t="str">
        <f t="shared" si="841"/>
        <v xml:space="preserve"> </v>
      </c>
      <c r="AC787" s="364">
        <f t="shared" si="841"/>
        <v>9</v>
      </c>
      <c r="AD787" s="365" t="str">
        <f t="shared" si="841"/>
        <v xml:space="preserve"> </v>
      </c>
      <c r="AE787" s="365">
        <f t="shared" si="841"/>
        <v>9</v>
      </c>
      <c r="AF787" s="366" t="str">
        <f t="shared" si="841"/>
        <v xml:space="preserve"> </v>
      </c>
      <c r="AG787" s="367">
        <f t="shared" si="841"/>
        <v>11</v>
      </c>
      <c r="AH787" s="487"/>
      <c r="AI787" s="488"/>
      <c r="AJ787" s="488"/>
      <c r="AK787" s="489"/>
      <c r="AL787" s="131"/>
      <c r="AM787" s="131"/>
      <c r="AN787" s="131"/>
      <c r="AT787" s="122" t="e">
        <f t="shared" si="834"/>
        <v>#N/A</v>
      </c>
      <c r="AU787" s="125" t="e">
        <f t="shared" si="835"/>
        <v>#N/A</v>
      </c>
      <c r="AV787" s="126" t="str">
        <f t="shared" ca="1" si="822"/>
        <v/>
      </c>
      <c r="AW787" s="122" t="e">
        <f t="shared" ca="1" si="823"/>
        <v>#N/A</v>
      </c>
      <c r="AX787" s="127" t="e">
        <f t="shared" ca="1" si="824"/>
        <v>#N/A</v>
      </c>
      <c r="AY787" s="100" t="e">
        <f t="shared" si="838"/>
        <v>#N/A</v>
      </c>
      <c r="AZ787" s="127" t="e">
        <f t="shared" si="839"/>
        <v>#N/A</v>
      </c>
      <c r="BA787" s="88"/>
      <c r="BC787" s="129"/>
    </row>
    <row r="788" spans="1:68" ht="26.25" customHeight="1" thickBot="1" x14ac:dyDescent="0.25">
      <c r="A788" s="500"/>
      <c r="B788" s="505" t="str">
        <f>B774</f>
        <v>Entidad que certifica Hrs. de vuelo
TIMBRE Y FIRMA</v>
      </c>
      <c r="C788" s="505"/>
      <c r="D788" s="505"/>
      <c r="E788" s="506"/>
      <c r="F788" s="490" t="str">
        <f>F774</f>
        <v>TOTAL A LA FECHA</v>
      </c>
      <c r="G788" s="491"/>
      <c r="H788" s="492"/>
      <c r="I788" s="31">
        <f t="shared" ref="I788:Q788" si="842">IF(SUM(I786:I787)=0," ",SUM(I786:I787))</f>
        <v>6.25</v>
      </c>
      <c r="J788" s="27">
        <f t="shared" si="842"/>
        <v>6.25</v>
      </c>
      <c r="K788" s="24" t="str">
        <f t="shared" si="842"/>
        <v xml:space="preserve"> </v>
      </c>
      <c r="L788" s="25" t="str">
        <f t="shared" si="842"/>
        <v xml:space="preserve"> </v>
      </c>
      <c r="M788" s="24" t="str">
        <f t="shared" si="842"/>
        <v xml:space="preserve"> </v>
      </c>
      <c r="N788" s="25" t="str">
        <f t="shared" si="842"/>
        <v xml:space="preserve"> </v>
      </c>
      <c r="O788" s="24" t="str">
        <f t="shared" si="842"/>
        <v xml:space="preserve"> </v>
      </c>
      <c r="P788" s="25" t="str">
        <f t="shared" si="842"/>
        <v xml:space="preserve"> </v>
      </c>
      <c r="Q788" s="26" t="str">
        <f t="shared" si="842"/>
        <v xml:space="preserve"> </v>
      </c>
      <c r="R788" s="321"/>
      <c r="S788" s="27" t="str">
        <f t="shared" ref="S788:AG788" si="843">IF(SUM(S786:S787)=0," ",SUM(S786:S787))</f>
        <v xml:space="preserve"> </v>
      </c>
      <c r="T788" s="24">
        <f t="shared" si="843"/>
        <v>8.75</v>
      </c>
      <c r="U788" s="24">
        <f t="shared" si="843"/>
        <v>10</v>
      </c>
      <c r="V788" s="24">
        <f t="shared" si="843"/>
        <v>2.5</v>
      </c>
      <c r="W788" s="25" t="str">
        <f t="shared" si="843"/>
        <v xml:space="preserve"> </v>
      </c>
      <c r="X788" s="24" t="str">
        <f t="shared" si="843"/>
        <v xml:space="preserve"> </v>
      </c>
      <c r="Y788" s="25">
        <f t="shared" si="843"/>
        <v>2.5</v>
      </c>
      <c r="Z788" s="24" t="str">
        <f t="shared" si="843"/>
        <v xml:space="preserve"> </v>
      </c>
      <c r="AA788" s="25">
        <f t="shared" si="843"/>
        <v>3.75</v>
      </c>
      <c r="AB788" s="26" t="str">
        <f t="shared" si="843"/>
        <v xml:space="preserve"> </v>
      </c>
      <c r="AC788" s="323">
        <f t="shared" si="843"/>
        <v>9</v>
      </c>
      <c r="AD788" s="28" t="str">
        <f t="shared" si="843"/>
        <v xml:space="preserve"> </v>
      </c>
      <c r="AE788" s="28">
        <f t="shared" si="843"/>
        <v>9</v>
      </c>
      <c r="AF788" s="30" t="str">
        <f t="shared" si="843"/>
        <v xml:space="preserve"> </v>
      </c>
      <c r="AG788" s="32">
        <f t="shared" si="843"/>
        <v>11</v>
      </c>
      <c r="AH788" s="485" t="str">
        <f>AH774</f>
        <v>_____________________________
FIRMA PILOTO</v>
      </c>
      <c r="AI788" s="486"/>
      <c r="AJ788" s="486"/>
      <c r="AK788" s="181">
        <f>A786</f>
        <v>56</v>
      </c>
      <c r="AL788" s="132"/>
      <c r="AM788" s="132"/>
      <c r="AN788" s="132"/>
      <c r="AT788" s="122" t="e">
        <f t="shared" si="834"/>
        <v>#N/A</v>
      </c>
      <c r="AU788" s="125" t="e">
        <f t="shared" si="835"/>
        <v>#N/A</v>
      </c>
      <c r="AV788" s="126" t="str">
        <f t="shared" ca="1" si="822"/>
        <v/>
      </c>
      <c r="AW788" s="122" t="e">
        <f t="shared" ca="1" si="823"/>
        <v>#N/A</v>
      </c>
      <c r="AX788" s="127" t="e">
        <f t="shared" ca="1" si="824"/>
        <v>#N/A</v>
      </c>
      <c r="AY788" s="100" t="e">
        <f t="shared" si="838"/>
        <v>#N/A</v>
      </c>
      <c r="AZ788" s="127" t="e">
        <f t="shared" si="839"/>
        <v>#N/A</v>
      </c>
      <c r="BA788" s="88"/>
      <c r="BC788" s="129"/>
    </row>
    <row r="789" spans="1:68" s="49" customFormat="1" ht="27.75" customHeight="1" x14ac:dyDescent="0.2">
      <c r="A789" s="29">
        <f>A784+1</f>
        <v>561</v>
      </c>
      <c r="B789" s="39"/>
      <c r="C789" s="40"/>
      <c r="D789" s="41"/>
      <c r="E789" s="42"/>
      <c r="F789" s="43"/>
      <c r="G789" s="44"/>
      <c r="H789" s="45"/>
      <c r="I789" s="310"/>
      <c r="J789" s="306"/>
      <c r="K789" s="307"/>
      <c r="L789" s="308"/>
      <c r="M789" s="307"/>
      <c r="N789" s="308"/>
      <c r="O789" s="307"/>
      <c r="P789" s="308"/>
      <c r="Q789" s="167"/>
      <c r="R789" s="314"/>
      <c r="S789" s="46"/>
      <c r="T789" s="47"/>
      <c r="U789" s="47"/>
      <c r="V789" s="48"/>
      <c r="W789" s="325"/>
      <c r="X789" s="307"/>
      <c r="Y789" s="308"/>
      <c r="Z789" s="307"/>
      <c r="AA789" s="308"/>
      <c r="AB789" s="167"/>
      <c r="AC789" s="311"/>
      <c r="AD789" s="312"/>
      <c r="AE789" s="312"/>
      <c r="AF789" s="313"/>
      <c r="AG789" s="317"/>
      <c r="AH789" s="167"/>
      <c r="AI789" s="478"/>
      <c r="AJ789" s="478"/>
      <c r="AK789" s="479"/>
      <c r="AL789" s="102"/>
      <c r="AM789" s="124" t="str">
        <f t="shared" ref="AM789:AM798" si="844">IF(B789=0," ",TEXT(B789,"MMM"))</f>
        <v xml:space="preserve"> </v>
      </c>
      <c r="AN789" s="97" t="str">
        <f t="shared" ref="AN789:AN798" si="845">IF(B789=0," ",YEAR(B789))</f>
        <v xml:space="preserve"> </v>
      </c>
      <c r="AO789" s="125"/>
      <c r="AP789" s="125"/>
      <c r="AQ789" s="125"/>
      <c r="AR789" s="125"/>
      <c r="AS789" s="125"/>
      <c r="AT789" s="122" t="e">
        <f t="shared" si="834"/>
        <v>#N/A</v>
      </c>
      <c r="AU789" s="125" t="e">
        <f t="shared" si="835"/>
        <v>#N/A</v>
      </c>
      <c r="AV789" s="126" t="str">
        <f t="shared" ca="1" si="822"/>
        <v/>
      </c>
      <c r="AW789" s="122" t="e">
        <f t="shared" ca="1" si="823"/>
        <v>#N/A</v>
      </c>
      <c r="AX789" s="127" t="e">
        <f t="shared" ca="1" si="824"/>
        <v>#N/A</v>
      </c>
      <c r="AY789" s="100" t="e">
        <f t="shared" si="838"/>
        <v>#N/A</v>
      </c>
      <c r="AZ789" s="127" t="e">
        <f t="shared" si="839"/>
        <v>#N/A</v>
      </c>
      <c r="BA789" s="88"/>
      <c r="BB789" s="125"/>
      <c r="BC789" s="129"/>
      <c r="BD789" s="125"/>
      <c r="BE789" s="125"/>
      <c r="BF789" s="125"/>
      <c r="BG789" s="125"/>
      <c r="BH789" s="125"/>
      <c r="BI789" s="125"/>
      <c r="BJ789" s="125"/>
      <c r="BK789" s="125"/>
      <c r="BL789" s="90"/>
      <c r="BM789" s="90"/>
      <c r="BN789" s="90"/>
      <c r="BO789" s="90"/>
      <c r="BP789" s="90"/>
    </row>
    <row r="790" spans="1:68" s="49" customFormat="1" ht="27.75" customHeight="1" x14ac:dyDescent="0.2">
      <c r="A790" s="22">
        <f>A789+1</f>
        <v>562</v>
      </c>
      <c r="B790" s="50"/>
      <c r="C790" s="51"/>
      <c r="D790" s="52"/>
      <c r="E790" s="53"/>
      <c r="F790" s="54"/>
      <c r="G790" s="55"/>
      <c r="H790" s="56"/>
      <c r="I790" s="304"/>
      <c r="J790" s="57"/>
      <c r="K790" s="58"/>
      <c r="L790" s="59"/>
      <c r="M790" s="58"/>
      <c r="N790" s="59"/>
      <c r="O790" s="58"/>
      <c r="P790" s="59"/>
      <c r="Q790" s="60"/>
      <c r="R790" s="315"/>
      <c r="S790" s="57"/>
      <c r="T790" s="58"/>
      <c r="U790" s="58"/>
      <c r="V790" s="60"/>
      <c r="W790" s="326"/>
      <c r="X790" s="58"/>
      <c r="Y790" s="59"/>
      <c r="Z790" s="58"/>
      <c r="AA790" s="59"/>
      <c r="AB790" s="60"/>
      <c r="AC790" s="61"/>
      <c r="AD790" s="62"/>
      <c r="AE790" s="62"/>
      <c r="AF790" s="63"/>
      <c r="AG790" s="318"/>
      <c r="AH790" s="60"/>
      <c r="AI790" s="476"/>
      <c r="AJ790" s="476"/>
      <c r="AK790" s="477"/>
      <c r="AL790" s="102"/>
      <c r="AM790" s="124" t="str">
        <f t="shared" si="844"/>
        <v xml:space="preserve"> </v>
      </c>
      <c r="AN790" s="97" t="str">
        <f t="shared" si="845"/>
        <v xml:space="preserve"> </v>
      </c>
      <c r="AO790" s="125"/>
      <c r="AP790" s="125"/>
      <c r="AQ790" s="125"/>
      <c r="AR790" s="125"/>
      <c r="AS790" s="125"/>
      <c r="AT790" s="122" t="e">
        <f t="shared" si="834"/>
        <v>#N/A</v>
      </c>
      <c r="AU790" s="125" t="e">
        <f t="shared" si="835"/>
        <v>#N/A</v>
      </c>
      <c r="AV790" s="126" t="str">
        <f t="shared" ca="1" si="822"/>
        <v/>
      </c>
      <c r="AW790" s="122" t="e">
        <f t="shared" ca="1" si="823"/>
        <v>#N/A</v>
      </c>
      <c r="AX790" s="127" t="e">
        <f t="shared" ca="1" si="824"/>
        <v>#N/A</v>
      </c>
      <c r="AY790" s="100" t="e">
        <f t="shared" si="838"/>
        <v>#N/A</v>
      </c>
      <c r="AZ790" s="127" t="e">
        <f t="shared" si="839"/>
        <v>#N/A</v>
      </c>
      <c r="BA790" s="88"/>
      <c r="BB790" s="125"/>
      <c r="BC790" s="129"/>
      <c r="BD790" s="125"/>
      <c r="BE790" s="125"/>
      <c r="BF790" s="125"/>
      <c r="BG790" s="125"/>
      <c r="BH790" s="125"/>
      <c r="BI790" s="125"/>
      <c r="BJ790" s="125"/>
      <c r="BK790" s="125"/>
      <c r="BL790" s="90"/>
      <c r="BM790" s="90"/>
      <c r="BN790" s="90"/>
      <c r="BO790" s="90"/>
      <c r="BP790" s="90"/>
    </row>
    <row r="791" spans="1:68" s="49" customFormat="1" ht="27.75" customHeight="1" x14ac:dyDescent="0.2">
      <c r="A791" s="22">
        <f t="shared" ref="A791:A798" si="846">A790+1</f>
        <v>563</v>
      </c>
      <c r="B791" s="50"/>
      <c r="C791" s="51"/>
      <c r="D791" s="52"/>
      <c r="E791" s="53"/>
      <c r="F791" s="54"/>
      <c r="G791" s="55"/>
      <c r="H791" s="56"/>
      <c r="I791" s="304"/>
      <c r="J791" s="57"/>
      <c r="K791" s="58"/>
      <c r="L791" s="59"/>
      <c r="M791" s="58"/>
      <c r="N791" s="59"/>
      <c r="O791" s="58"/>
      <c r="P791" s="59"/>
      <c r="Q791" s="60"/>
      <c r="R791" s="315"/>
      <c r="S791" s="57"/>
      <c r="T791" s="58"/>
      <c r="U791" s="58"/>
      <c r="V791" s="60"/>
      <c r="W791" s="326"/>
      <c r="X791" s="58"/>
      <c r="Y791" s="59"/>
      <c r="Z791" s="58"/>
      <c r="AA791" s="59"/>
      <c r="AB791" s="60"/>
      <c r="AC791" s="61"/>
      <c r="AD791" s="62"/>
      <c r="AE791" s="62"/>
      <c r="AF791" s="63"/>
      <c r="AG791" s="318"/>
      <c r="AH791" s="60"/>
      <c r="AI791" s="476"/>
      <c r="AJ791" s="476"/>
      <c r="AK791" s="477"/>
      <c r="AL791" s="102"/>
      <c r="AM791" s="124" t="str">
        <f t="shared" si="844"/>
        <v xml:space="preserve"> </v>
      </c>
      <c r="AN791" s="97" t="str">
        <f t="shared" si="845"/>
        <v xml:space="preserve"> </v>
      </c>
      <c r="AO791" s="125"/>
      <c r="AP791" s="125"/>
      <c r="AQ791" s="125"/>
      <c r="AR791" s="125"/>
      <c r="AS791" s="125"/>
      <c r="AT791" s="122" t="e">
        <f t="shared" si="834"/>
        <v>#N/A</v>
      </c>
      <c r="AU791" s="125" t="e">
        <f t="shared" si="835"/>
        <v>#N/A</v>
      </c>
      <c r="AV791" s="126" t="str">
        <f t="shared" ca="1" si="822"/>
        <v/>
      </c>
      <c r="AW791" s="122" t="e">
        <f t="shared" ca="1" si="823"/>
        <v>#N/A</v>
      </c>
      <c r="AX791" s="127" t="e">
        <f t="shared" ca="1" si="824"/>
        <v>#N/A</v>
      </c>
      <c r="AY791" s="100" t="e">
        <f t="shared" si="838"/>
        <v>#N/A</v>
      </c>
      <c r="AZ791" s="127" t="e">
        <f t="shared" si="839"/>
        <v>#N/A</v>
      </c>
      <c r="BA791" s="88"/>
      <c r="BB791" s="125"/>
      <c r="BC791" s="129"/>
      <c r="BD791" s="125"/>
      <c r="BE791" s="125"/>
      <c r="BF791" s="125"/>
      <c r="BG791" s="125"/>
      <c r="BH791" s="125"/>
      <c r="BI791" s="125"/>
      <c r="BJ791" s="125"/>
      <c r="BK791" s="125"/>
      <c r="BL791" s="90"/>
      <c r="BM791" s="90"/>
      <c r="BN791" s="90"/>
      <c r="BO791" s="90"/>
      <c r="BP791" s="90"/>
    </row>
    <row r="792" spans="1:68" s="49" customFormat="1" ht="27.75" customHeight="1" x14ac:dyDescent="0.2">
      <c r="A792" s="22">
        <f t="shared" si="846"/>
        <v>564</v>
      </c>
      <c r="B792" s="50"/>
      <c r="C792" s="51"/>
      <c r="D792" s="52"/>
      <c r="E792" s="53"/>
      <c r="F792" s="54"/>
      <c r="G792" s="55"/>
      <c r="H792" s="56"/>
      <c r="I792" s="304"/>
      <c r="J792" s="57"/>
      <c r="K792" s="58"/>
      <c r="L792" s="59"/>
      <c r="M792" s="58"/>
      <c r="N792" s="59"/>
      <c r="O792" s="58"/>
      <c r="P792" s="59"/>
      <c r="Q792" s="60"/>
      <c r="R792" s="315"/>
      <c r="S792" s="57"/>
      <c r="T792" s="58"/>
      <c r="U792" s="58"/>
      <c r="V792" s="60"/>
      <c r="W792" s="326"/>
      <c r="X792" s="58"/>
      <c r="Y792" s="59"/>
      <c r="Z792" s="58"/>
      <c r="AA792" s="59"/>
      <c r="AB792" s="60"/>
      <c r="AC792" s="61"/>
      <c r="AD792" s="62"/>
      <c r="AE792" s="62"/>
      <c r="AF792" s="63"/>
      <c r="AG792" s="318"/>
      <c r="AH792" s="60"/>
      <c r="AI792" s="476"/>
      <c r="AJ792" s="476"/>
      <c r="AK792" s="477"/>
      <c r="AL792" s="102"/>
      <c r="AM792" s="124" t="str">
        <f t="shared" si="844"/>
        <v xml:space="preserve"> </v>
      </c>
      <c r="AN792" s="97" t="str">
        <f t="shared" si="845"/>
        <v xml:space="preserve"> </v>
      </c>
      <c r="AO792" s="125"/>
      <c r="AP792" s="125"/>
      <c r="AQ792" s="125"/>
      <c r="AR792" s="125"/>
      <c r="AS792" s="125"/>
      <c r="AT792" s="122" t="e">
        <f t="shared" si="834"/>
        <v>#N/A</v>
      </c>
      <c r="AU792" s="125" t="e">
        <f t="shared" si="835"/>
        <v>#N/A</v>
      </c>
      <c r="AV792" s="126" t="str">
        <f t="shared" ca="1" si="822"/>
        <v/>
      </c>
      <c r="AW792" s="122" t="e">
        <f t="shared" ca="1" si="823"/>
        <v>#N/A</v>
      </c>
      <c r="AX792" s="127" t="e">
        <f t="shared" ca="1" si="824"/>
        <v>#N/A</v>
      </c>
      <c r="AY792" s="100" t="e">
        <f t="shared" si="838"/>
        <v>#N/A</v>
      </c>
      <c r="AZ792" s="127" t="e">
        <f t="shared" si="839"/>
        <v>#N/A</v>
      </c>
      <c r="BA792" s="88"/>
      <c r="BB792" s="125"/>
      <c r="BC792" s="129"/>
      <c r="BD792" s="125"/>
      <c r="BE792" s="125"/>
      <c r="BF792" s="125"/>
      <c r="BG792" s="125"/>
      <c r="BH792" s="125"/>
      <c r="BI792" s="125"/>
      <c r="BJ792" s="125"/>
      <c r="BK792" s="125"/>
      <c r="BL792" s="90"/>
      <c r="BM792" s="90"/>
      <c r="BN792" s="90"/>
      <c r="BO792" s="90"/>
      <c r="BP792" s="90"/>
    </row>
    <row r="793" spans="1:68" s="49" customFormat="1" ht="27.75" customHeight="1" x14ac:dyDescent="0.2">
      <c r="A793" s="22">
        <f t="shared" si="846"/>
        <v>565</v>
      </c>
      <c r="B793" s="50"/>
      <c r="C793" s="51"/>
      <c r="D793" s="52"/>
      <c r="E793" s="53"/>
      <c r="F793" s="54"/>
      <c r="G793" s="55"/>
      <c r="H793" s="56"/>
      <c r="I793" s="304"/>
      <c r="J793" s="57"/>
      <c r="K793" s="58"/>
      <c r="L793" s="59"/>
      <c r="M793" s="58"/>
      <c r="N793" s="59"/>
      <c r="O793" s="58"/>
      <c r="P793" s="59"/>
      <c r="Q793" s="60"/>
      <c r="R793" s="315"/>
      <c r="S793" s="57"/>
      <c r="T793" s="58"/>
      <c r="U793" s="58"/>
      <c r="V793" s="60"/>
      <c r="W793" s="326"/>
      <c r="X793" s="58"/>
      <c r="Y793" s="59"/>
      <c r="Z793" s="58"/>
      <c r="AA793" s="59"/>
      <c r="AB793" s="60"/>
      <c r="AC793" s="61"/>
      <c r="AD793" s="62"/>
      <c r="AE793" s="62"/>
      <c r="AF793" s="63"/>
      <c r="AG793" s="318"/>
      <c r="AH793" s="60"/>
      <c r="AI793" s="476"/>
      <c r="AJ793" s="476"/>
      <c r="AK793" s="477"/>
      <c r="AL793" s="102"/>
      <c r="AM793" s="124" t="str">
        <f t="shared" si="844"/>
        <v xml:space="preserve"> </v>
      </c>
      <c r="AN793" s="97" t="str">
        <f t="shared" si="845"/>
        <v xml:space="preserve"> </v>
      </c>
      <c r="AO793" s="125"/>
      <c r="AP793" s="125"/>
      <c r="AQ793" s="125"/>
      <c r="AR793" s="125"/>
      <c r="AS793" s="125"/>
      <c r="AT793" s="122" t="e">
        <f t="shared" si="834"/>
        <v>#N/A</v>
      </c>
      <c r="AU793" s="125" t="e">
        <f t="shared" si="835"/>
        <v>#N/A</v>
      </c>
      <c r="AV793" s="126" t="str">
        <f t="shared" ca="1" si="822"/>
        <v/>
      </c>
      <c r="AW793" s="122" t="e">
        <f t="shared" ca="1" si="823"/>
        <v>#N/A</v>
      </c>
      <c r="AX793" s="127" t="e">
        <f t="shared" ca="1" si="824"/>
        <v>#N/A</v>
      </c>
      <c r="AY793" s="100" t="e">
        <f t="shared" si="838"/>
        <v>#N/A</v>
      </c>
      <c r="AZ793" s="127" t="e">
        <f t="shared" si="839"/>
        <v>#N/A</v>
      </c>
      <c r="BA793" s="88"/>
      <c r="BB793" s="125"/>
      <c r="BC793" s="129"/>
      <c r="BD793" s="125"/>
      <c r="BE793" s="125"/>
      <c r="BF793" s="125"/>
      <c r="BG793" s="125"/>
      <c r="BH793" s="125"/>
      <c r="BI793" s="125"/>
      <c r="BJ793" s="125"/>
      <c r="BK793" s="125"/>
      <c r="BL793" s="90"/>
      <c r="BM793" s="90"/>
      <c r="BN793" s="90"/>
      <c r="BO793" s="90"/>
      <c r="BP793" s="90"/>
    </row>
    <row r="794" spans="1:68" s="49" customFormat="1" ht="27.75" customHeight="1" x14ac:dyDescent="0.2">
      <c r="A794" s="22">
        <f t="shared" si="846"/>
        <v>566</v>
      </c>
      <c r="B794" s="50"/>
      <c r="C794" s="51"/>
      <c r="D794" s="52"/>
      <c r="E794" s="53"/>
      <c r="F794" s="54"/>
      <c r="G794" s="55"/>
      <c r="H794" s="56"/>
      <c r="I794" s="304"/>
      <c r="J794" s="57"/>
      <c r="K794" s="58"/>
      <c r="L794" s="59"/>
      <c r="M794" s="58"/>
      <c r="N794" s="59"/>
      <c r="O794" s="58"/>
      <c r="P794" s="59"/>
      <c r="Q794" s="60"/>
      <c r="R794" s="315"/>
      <c r="S794" s="57"/>
      <c r="T794" s="58"/>
      <c r="U794" s="58"/>
      <c r="V794" s="60"/>
      <c r="W794" s="326"/>
      <c r="X794" s="58"/>
      <c r="Y794" s="59"/>
      <c r="Z794" s="58"/>
      <c r="AA794" s="59"/>
      <c r="AB794" s="60"/>
      <c r="AC794" s="61"/>
      <c r="AD794" s="62"/>
      <c r="AE794" s="62"/>
      <c r="AF794" s="63"/>
      <c r="AG794" s="318"/>
      <c r="AH794" s="60"/>
      <c r="AI794" s="476"/>
      <c r="AJ794" s="476"/>
      <c r="AK794" s="477"/>
      <c r="AL794" s="102"/>
      <c r="AM794" s="124" t="str">
        <f t="shared" si="844"/>
        <v xml:space="preserve"> </v>
      </c>
      <c r="AN794" s="97" t="str">
        <f t="shared" si="845"/>
        <v xml:space="preserve"> </v>
      </c>
      <c r="AO794" s="125"/>
      <c r="AP794" s="125"/>
      <c r="AQ794" s="125"/>
      <c r="AR794" s="125"/>
      <c r="AS794" s="125"/>
      <c r="AT794" s="122" t="e">
        <f t="shared" si="834"/>
        <v>#N/A</v>
      </c>
      <c r="AU794" s="125" t="e">
        <f t="shared" si="835"/>
        <v>#N/A</v>
      </c>
      <c r="AV794" s="126" t="str">
        <f t="shared" ca="1" si="822"/>
        <v/>
      </c>
      <c r="AW794" s="122" t="e">
        <f t="shared" ca="1" si="823"/>
        <v>#N/A</v>
      </c>
      <c r="AX794" s="127" t="e">
        <f t="shared" ca="1" si="824"/>
        <v>#N/A</v>
      </c>
      <c r="AY794" s="100" t="e">
        <f t="shared" si="838"/>
        <v>#N/A</v>
      </c>
      <c r="AZ794" s="127" t="e">
        <f t="shared" si="839"/>
        <v>#N/A</v>
      </c>
      <c r="BA794" s="88"/>
      <c r="BB794" s="125"/>
      <c r="BC794" s="129"/>
      <c r="BD794" s="125"/>
      <c r="BE794" s="125"/>
      <c r="BF794" s="125"/>
      <c r="BG794" s="125"/>
      <c r="BH794" s="125"/>
      <c r="BI794" s="125"/>
      <c r="BJ794" s="125"/>
      <c r="BK794" s="125"/>
      <c r="BL794" s="90"/>
      <c r="BM794" s="90"/>
      <c r="BN794" s="90"/>
      <c r="BO794" s="90"/>
      <c r="BP794" s="90"/>
    </row>
    <row r="795" spans="1:68" s="49" customFormat="1" ht="27.75" customHeight="1" x14ac:dyDescent="0.2">
      <c r="A795" s="22">
        <f>A794+1</f>
        <v>567</v>
      </c>
      <c r="B795" s="50"/>
      <c r="C795" s="51"/>
      <c r="D795" s="52"/>
      <c r="E795" s="53"/>
      <c r="F795" s="54"/>
      <c r="G795" s="55"/>
      <c r="H795" s="56"/>
      <c r="I795" s="304"/>
      <c r="J795" s="57"/>
      <c r="K795" s="58"/>
      <c r="L795" s="59"/>
      <c r="M795" s="58"/>
      <c r="N795" s="59"/>
      <c r="O795" s="58"/>
      <c r="P795" s="59"/>
      <c r="Q795" s="60"/>
      <c r="R795" s="315"/>
      <c r="S795" s="57"/>
      <c r="T795" s="58"/>
      <c r="U795" s="58"/>
      <c r="V795" s="60"/>
      <c r="W795" s="326"/>
      <c r="X795" s="58"/>
      <c r="Y795" s="59"/>
      <c r="Z795" s="58"/>
      <c r="AA795" s="59"/>
      <c r="AB795" s="60"/>
      <c r="AC795" s="61"/>
      <c r="AD795" s="62"/>
      <c r="AE795" s="62"/>
      <c r="AF795" s="63"/>
      <c r="AG795" s="318"/>
      <c r="AH795" s="60"/>
      <c r="AI795" s="476"/>
      <c r="AJ795" s="476"/>
      <c r="AK795" s="477"/>
      <c r="AL795" s="102"/>
      <c r="AM795" s="124" t="str">
        <f t="shared" si="844"/>
        <v xml:space="preserve"> </v>
      </c>
      <c r="AN795" s="97" t="str">
        <f t="shared" si="845"/>
        <v xml:space="preserve"> </v>
      </c>
      <c r="AO795" s="125"/>
      <c r="AP795" s="125"/>
      <c r="AQ795" s="125"/>
      <c r="AR795" s="125"/>
      <c r="AS795" s="125"/>
      <c r="AT795" s="122" t="e">
        <f t="shared" ref="AT795:AT804" si="847">IF(ISBLANK($B1111),NA(),$B1111)</f>
        <v>#N/A</v>
      </c>
      <c r="AU795" s="125" t="e">
        <f t="shared" ref="AU795:AU804" si="848">IF(ISBLANK($I1111),NA(),$I1111)</f>
        <v>#N/A</v>
      </c>
      <c r="AV795" s="126" t="str">
        <f t="shared" ca="1" si="822"/>
        <v/>
      </c>
      <c r="AW795" s="122" t="e">
        <f t="shared" ca="1" si="823"/>
        <v>#N/A</v>
      </c>
      <c r="AX795" s="127" t="e">
        <f t="shared" ca="1" si="824"/>
        <v>#N/A</v>
      </c>
      <c r="AY795" s="100" t="e">
        <f>IF(S1111=0,NA(),S1111)</f>
        <v>#N/A</v>
      </c>
      <c r="AZ795" s="127" t="e">
        <f>IF(V1111=0,NA(),V1111)</f>
        <v>#N/A</v>
      </c>
      <c r="BA795" s="88"/>
      <c r="BB795" s="125"/>
      <c r="BC795" s="129"/>
      <c r="BD795" s="125"/>
      <c r="BE795" s="125"/>
      <c r="BF795" s="125"/>
      <c r="BG795" s="125"/>
      <c r="BH795" s="125"/>
      <c r="BI795" s="125"/>
      <c r="BJ795" s="125"/>
      <c r="BK795" s="125"/>
      <c r="BL795" s="90"/>
      <c r="BM795" s="90"/>
      <c r="BN795" s="90"/>
      <c r="BO795" s="90"/>
      <c r="BP795" s="90"/>
    </row>
    <row r="796" spans="1:68" s="49" customFormat="1" ht="27.75" customHeight="1" x14ac:dyDescent="0.2">
      <c r="A796" s="22">
        <f t="shared" si="846"/>
        <v>568</v>
      </c>
      <c r="B796" s="50"/>
      <c r="C796" s="51"/>
      <c r="D796" s="52"/>
      <c r="E796" s="53"/>
      <c r="F796" s="54"/>
      <c r="G796" s="55"/>
      <c r="H796" s="56"/>
      <c r="I796" s="304"/>
      <c r="J796" s="57"/>
      <c r="K796" s="58"/>
      <c r="L796" s="59"/>
      <c r="M796" s="58"/>
      <c r="N796" s="59"/>
      <c r="O796" s="58"/>
      <c r="P796" s="59"/>
      <c r="Q796" s="60"/>
      <c r="R796" s="315"/>
      <c r="S796" s="57"/>
      <c r="T796" s="58"/>
      <c r="U796" s="58"/>
      <c r="V796" s="60"/>
      <c r="W796" s="326"/>
      <c r="X796" s="58"/>
      <c r="Y796" s="59"/>
      <c r="Z796" s="58"/>
      <c r="AA796" s="59"/>
      <c r="AB796" s="60"/>
      <c r="AC796" s="61"/>
      <c r="AD796" s="62"/>
      <c r="AE796" s="62"/>
      <c r="AF796" s="63"/>
      <c r="AG796" s="318"/>
      <c r="AH796" s="60"/>
      <c r="AI796" s="476"/>
      <c r="AJ796" s="476"/>
      <c r="AK796" s="477"/>
      <c r="AL796" s="102"/>
      <c r="AM796" s="124" t="str">
        <f t="shared" si="844"/>
        <v xml:space="preserve"> </v>
      </c>
      <c r="AN796" s="97" t="str">
        <f t="shared" si="845"/>
        <v xml:space="preserve"> </v>
      </c>
      <c r="AO796" s="125"/>
      <c r="AP796" s="125"/>
      <c r="AQ796" s="125"/>
      <c r="AR796" s="125"/>
      <c r="AS796" s="125"/>
      <c r="AT796" s="122" t="e">
        <f t="shared" si="847"/>
        <v>#N/A</v>
      </c>
      <c r="AU796" s="125" t="e">
        <f t="shared" si="848"/>
        <v>#N/A</v>
      </c>
      <c r="AV796" s="126" t="str">
        <f t="shared" ca="1" si="822"/>
        <v/>
      </c>
      <c r="AW796" s="122" t="e">
        <f t="shared" ca="1" si="823"/>
        <v>#N/A</v>
      </c>
      <c r="AX796" s="127" t="e">
        <f t="shared" ca="1" si="824"/>
        <v>#N/A</v>
      </c>
      <c r="AY796" s="100" t="e">
        <f t="shared" ref="AY796:AY804" si="849">IF(S1112=0,NA(),S1112)</f>
        <v>#N/A</v>
      </c>
      <c r="AZ796" s="127" t="e">
        <f>IF(V1112=0,NA(),V1112)</f>
        <v>#N/A</v>
      </c>
      <c r="BA796" s="88"/>
      <c r="BB796" s="125"/>
      <c r="BC796" s="129"/>
      <c r="BD796" s="125"/>
      <c r="BE796" s="125"/>
      <c r="BF796" s="125"/>
      <c r="BG796" s="125"/>
      <c r="BH796" s="125"/>
      <c r="BI796" s="125"/>
      <c r="BJ796" s="125"/>
      <c r="BK796" s="125"/>
      <c r="BL796" s="90"/>
      <c r="BM796" s="90"/>
      <c r="BN796" s="90"/>
      <c r="BO796" s="90"/>
      <c r="BP796" s="90"/>
    </row>
    <row r="797" spans="1:68" s="49" customFormat="1" ht="27.75" customHeight="1" x14ac:dyDescent="0.2">
      <c r="A797" s="22">
        <f t="shared" si="846"/>
        <v>569</v>
      </c>
      <c r="B797" s="50"/>
      <c r="C797" s="51"/>
      <c r="D797" s="52"/>
      <c r="E797" s="53"/>
      <c r="F797" s="54"/>
      <c r="G797" s="55"/>
      <c r="H797" s="56"/>
      <c r="I797" s="304"/>
      <c r="J797" s="57"/>
      <c r="K797" s="58"/>
      <c r="L797" s="59"/>
      <c r="M797" s="58"/>
      <c r="N797" s="59"/>
      <c r="O797" s="58"/>
      <c r="P797" s="59"/>
      <c r="Q797" s="60"/>
      <c r="R797" s="315"/>
      <c r="S797" s="57"/>
      <c r="T797" s="58"/>
      <c r="U797" s="58"/>
      <c r="V797" s="60"/>
      <c r="W797" s="326"/>
      <c r="X797" s="58"/>
      <c r="Y797" s="59"/>
      <c r="Z797" s="58"/>
      <c r="AA797" s="59"/>
      <c r="AB797" s="60"/>
      <c r="AC797" s="61"/>
      <c r="AD797" s="62"/>
      <c r="AE797" s="62"/>
      <c r="AF797" s="63"/>
      <c r="AG797" s="318"/>
      <c r="AH797" s="60"/>
      <c r="AI797" s="476"/>
      <c r="AJ797" s="476"/>
      <c r="AK797" s="477"/>
      <c r="AL797" s="102"/>
      <c r="AM797" s="124" t="str">
        <f t="shared" si="844"/>
        <v xml:space="preserve"> </v>
      </c>
      <c r="AN797" s="97" t="str">
        <f t="shared" si="845"/>
        <v xml:space="preserve"> </v>
      </c>
      <c r="AO797" s="125"/>
      <c r="AP797" s="125"/>
      <c r="AQ797" s="125"/>
      <c r="AR797" s="125"/>
      <c r="AS797" s="125"/>
      <c r="AT797" s="122" t="e">
        <f t="shared" si="847"/>
        <v>#N/A</v>
      </c>
      <c r="AU797" s="125" t="e">
        <f t="shared" si="848"/>
        <v>#N/A</v>
      </c>
      <c r="AV797" s="126" t="str">
        <f t="shared" ca="1" si="822"/>
        <v/>
      </c>
      <c r="AW797" s="122" t="e">
        <f t="shared" ca="1" si="823"/>
        <v>#N/A</v>
      </c>
      <c r="AX797" s="127" t="e">
        <f t="shared" ca="1" si="824"/>
        <v>#N/A</v>
      </c>
      <c r="AY797" s="100" t="e">
        <f t="shared" si="849"/>
        <v>#N/A</v>
      </c>
      <c r="AZ797" s="127" t="e">
        <f t="shared" ref="AZ797:AZ804" si="850">IF(V1113=0,NA(),V1113)</f>
        <v>#N/A</v>
      </c>
      <c r="BA797" s="125"/>
      <c r="BB797" s="125"/>
      <c r="BC797" s="129"/>
      <c r="BD797" s="125"/>
      <c r="BE797" s="125"/>
      <c r="BF797" s="125"/>
      <c r="BG797" s="125"/>
      <c r="BH797" s="125"/>
      <c r="BI797" s="125"/>
      <c r="BJ797" s="125"/>
      <c r="BK797" s="125"/>
      <c r="BL797" s="90"/>
      <c r="BM797" s="90"/>
      <c r="BN797" s="90"/>
      <c r="BO797" s="90"/>
      <c r="BP797" s="90"/>
    </row>
    <row r="798" spans="1:68" s="49" customFormat="1" ht="27.75" customHeight="1" thickBot="1" x14ac:dyDescent="0.25">
      <c r="A798" s="23">
        <f t="shared" si="846"/>
        <v>570</v>
      </c>
      <c r="B798" s="64"/>
      <c r="C798" s="65"/>
      <c r="D798" s="66"/>
      <c r="E798" s="67"/>
      <c r="F798" s="68"/>
      <c r="G798" s="69"/>
      <c r="H798" s="70"/>
      <c r="I798" s="305"/>
      <c r="J798" s="71"/>
      <c r="K798" s="72"/>
      <c r="L798" s="73"/>
      <c r="M798" s="72"/>
      <c r="N798" s="73"/>
      <c r="O798" s="72"/>
      <c r="P798" s="73"/>
      <c r="Q798" s="74"/>
      <c r="R798" s="316"/>
      <c r="S798" s="71"/>
      <c r="T798" s="72"/>
      <c r="U798" s="72"/>
      <c r="V798" s="74"/>
      <c r="W798" s="327"/>
      <c r="X798" s="72"/>
      <c r="Y798" s="73"/>
      <c r="Z798" s="72"/>
      <c r="AA798" s="73"/>
      <c r="AB798" s="74"/>
      <c r="AC798" s="75"/>
      <c r="AD798" s="76"/>
      <c r="AE798" s="76"/>
      <c r="AF798" s="77"/>
      <c r="AG798" s="319"/>
      <c r="AH798" s="74"/>
      <c r="AI798" s="480"/>
      <c r="AJ798" s="480"/>
      <c r="AK798" s="481"/>
      <c r="AL798" s="102"/>
      <c r="AM798" s="124" t="str">
        <f t="shared" si="844"/>
        <v xml:space="preserve"> </v>
      </c>
      <c r="AN798" s="97" t="str">
        <f t="shared" si="845"/>
        <v xml:space="preserve"> </v>
      </c>
      <c r="AO798" s="125"/>
      <c r="AP798" s="125"/>
      <c r="AQ798" s="125"/>
      <c r="AR798" s="125"/>
      <c r="AS798" s="125"/>
      <c r="AT798" s="122" t="e">
        <f t="shared" si="847"/>
        <v>#N/A</v>
      </c>
      <c r="AU798" s="125" t="e">
        <f t="shared" si="848"/>
        <v>#N/A</v>
      </c>
      <c r="AV798" s="126" t="str">
        <f t="shared" ca="1" si="822"/>
        <v/>
      </c>
      <c r="AW798" s="122" t="e">
        <f t="shared" ca="1" si="823"/>
        <v>#N/A</v>
      </c>
      <c r="AX798" s="127" t="e">
        <f t="shared" ca="1" si="824"/>
        <v>#N/A</v>
      </c>
      <c r="AY798" s="100" t="e">
        <f t="shared" si="849"/>
        <v>#N/A</v>
      </c>
      <c r="AZ798" s="127" t="e">
        <f t="shared" si="850"/>
        <v>#N/A</v>
      </c>
      <c r="BA798" s="125"/>
      <c r="BB798" s="125"/>
      <c r="BC798" s="129"/>
      <c r="BD798" s="125"/>
      <c r="BE798" s="125"/>
      <c r="BF798" s="125"/>
      <c r="BG798" s="125"/>
      <c r="BH798" s="125"/>
      <c r="BI798" s="125"/>
      <c r="BJ798" s="125"/>
      <c r="BK798" s="125"/>
      <c r="BL798" s="90"/>
      <c r="BM798" s="90"/>
      <c r="BN798" s="90"/>
      <c r="BO798" s="90"/>
      <c r="BP798" s="90"/>
    </row>
    <row r="799" spans="1:68" ht="4.5" customHeight="1" thickBot="1" x14ac:dyDescent="0.25">
      <c r="A799" s="89">
        <f>AK802</f>
        <v>57</v>
      </c>
      <c r="B799" s="271"/>
      <c r="C799" s="271"/>
      <c r="D799" s="271"/>
      <c r="E799" s="271"/>
      <c r="F799" s="271"/>
      <c r="G799" s="271"/>
      <c r="H799" s="271"/>
      <c r="I799" s="271"/>
      <c r="J799" s="309"/>
      <c r="K799" s="309"/>
      <c r="L799" s="309"/>
      <c r="M799" s="309"/>
      <c r="N799" s="309"/>
      <c r="O799" s="309"/>
      <c r="P799" s="309"/>
      <c r="Q799" s="309"/>
      <c r="R799" s="309"/>
      <c r="S799" s="324"/>
      <c r="T799" s="324"/>
      <c r="U799" s="324"/>
      <c r="V799" s="324"/>
      <c r="W799" s="324"/>
      <c r="X799" s="324"/>
      <c r="Y799" s="324"/>
      <c r="Z799" s="324"/>
      <c r="AA799" s="324"/>
      <c r="AB799" s="324"/>
      <c r="AC799" s="309"/>
      <c r="AD799" s="272"/>
      <c r="AE799" s="273"/>
      <c r="AF799" s="272"/>
      <c r="AG799" s="274"/>
      <c r="AH799" s="474"/>
      <c r="AI799" s="475"/>
      <c r="AJ799" s="475"/>
      <c r="AK799" s="475"/>
      <c r="AL799" s="33"/>
      <c r="AM799" s="33"/>
      <c r="AN799" s="33"/>
      <c r="AT799" s="122" t="e">
        <f t="shared" si="847"/>
        <v>#N/A</v>
      </c>
      <c r="AU799" s="125" t="e">
        <f t="shared" si="848"/>
        <v>#N/A</v>
      </c>
      <c r="AV799" s="126" t="str">
        <f t="shared" ca="1" si="822"/>
        <v/>
      </c>
      <c r="AW799" s="122" t="e">
        <f t="shared" ca="1" si="823"/>
        <v>#N/A</v>
      </c>
      <c r="AX799" s="127" t="e">
        <f t="shared" ca="1" si="824"/>
        <v>#N/A</v>
      </c>
      <c r="AY799" s="100" t="e">
        <f t="shared" si="849"/>
        <v>#N/A</v>
      </c>
      <c r="AZ799" s="127" t="e">
        <f t="shared" si="850"/>
        <v>#N/A</v>
      </c>
      <c r="BC799" s="129"/>
    </row>
    <row r="800" spans="1:68" ht="26.25" customHeight="1" x14ac:dyDescent="0.2">
      <c r="A800" s="180">
        <f>A786+1</f>
        <v>57</v>
      </c>
      <c r="B800" s="501"/>
      <c r="C800" s="501"/>
      <c r="D800" s="501"/>
      <c r="E800" s="502"/>
      <c r="F800" s="493" t="str">
        <f>F786</f>
        <v>TOTAL DE ESTA PÁGINA</v>
      </c>
      <c r="G800" s="494"/>
      <c r="H800" s="495"/>
      <c r="I800" s="348" t="str">
        <f t="shared" ref="I800:Q800" si="851">IF(SUM(I789:I799)=0," ",SUM(I789:I799))</f>
        <v xml:space="preserve"> </v>
      </c>
      <c r="J800" s="349" t="str">
        <f t="shared" si="851"/>
        <v xml:space="preserve"> </v>
      </c>
      <c r="K800" s="350" t="str">
        <f t="shared" si="851"/>
        <v xml:space="preserve"> </v>
      </c>
      <c r="L800" s="351" t="str">
        <f t="shared" si="851"/>
        <v xml:space="preserve"> </v>
      </c>
      <c r="M800" s="350" t="str">
        <f t="shared" si="851"/>
        <v xml:space="preserve"> </v>
      </c>
      <c r="N800" s="351" t="str">
        <f t="shared" si="851"/>
        <v xml:space="preserve"> </v>
      </c>
      <c r="O800" s="350" t="str">
        <f t="shared" si="851"/>
        <v xml:space="preserve"> </v>
      </c>
      <c r="P800" s="351" t="str">
        <f t="shared" si="851"/>
        <v xml:space="preserve"> </v>
      </c>
      <c r="Q800" s="352" t="str">
        <f t="shared" si="851"/>
        <v xml:space="preserve"> </v>
      </c>
      <c r="R800" s="353"/>
      <c r="S800" s="349" t="str">
        <f t="shared" ref="S800:AB800" si="852">IF(SUM(S789:S799)=0," ",SUM(S789:S799))</f>
        <v xml:space="preserve"> </v>
      </c>
      <c r="T800" s="350" t="str">
        <f t="shared" si="852"/>
        <v xml:space="preserve"> </v>
      </c>
      <c r="U800" s="350" t="str">
        <f t="shared" si="852"/>
        <v xml:space="preserve"> </v>
      </c>
      <c r="V800" s="350" t="str">
        <f t="shared" si="852"/>
        <v xml:space="preserve"> </v>
      </c>
      <c r="W800" s="351" t="str">
        <f t="shared" si="852"/>
        <v xml:space="preserve"> </v>
      </c>
      <c r="X800" s="350" t="str">
        <f t="shared" si="852"/>
        <v xml:space="preserve"> </v>
      </c>
      <c r="Y800" s="351" t="str">
        <f t="shared" si="852"/>
        <v xml:space="preserve"> </v>
      </c>
      <c r="Z800" s="350" t="str">
        <f t="shared" si="852"/>
        <v xml:space="preserve"> </v>
      </c>
      <c r="AA800" s="351" t="str">
        <f t="shared" si="852"/>
        <v xml:space="preserve"> </v>
      </c>
      <c r="AB800" s="352" t="str">
        <f t="shared" si="852"/>
        <v xml:space="preserve"> </v>
      </c>
      <c r="AC800" s="354" t="str">
        <f>IF(SUM(AC789:AC798)=0," ",SUM(AC789:AC798))</f>
        <v xml:space="preserve"> </v>
      </c>
      <c r="AD800" s="355" t="str">
        <f>IF(SUM(AD789:AD798)=0," ",SUM(AD789:AD798))</f>
        <v xml:space="preserve"> </v>
      </c>
      <c r="AE800" s="355" t="str">
        <f>IF(SUM(AE789:AE798)=0," ",SUM(AE789:AE798))</f>
        <v xml:space="preserve"> </v>
      </c>
      <c r="AF800" s="356" t="str">
        <f>IF(SUM(AF789:AF798)=0," ",SUM(AF789:AF798))</f>
        <v xml:space="preserve"> </v>
      </c>
      <c r="AG800" s="357" t="str">
        <f>IF(SUM(AG789:AG798)=0," ",SUM(AG789:AG798))</f>
        <v xml:space="preserve"> </v>
      </c>
      <c r="AH800" s="482" t="str">
        <f>AH786</f>
        <v>Certifico que todos los datos en esta
bitácora son fidedignos</v>
      </c>
      <c r="AI800" s="483"/>
      <c r="AJ800" s="483"/>
      <c r="AK800" s="484"/>
      <c r="AL800" s="131"/>
      <c r="AM800" s="131"/>
      <c r="AN800" s="131"/>
      <c r="AT800" s="122" t="e">
        <f t="shared" si="847"/>
        <v>#N/A</v>
      </c>
      <c r="AU800" s="125" t="e">
        <f t="shared" si="848"/>
        <v>#N/A</v>
      </c>
      <c r="AV800" s="126" t="str">
        <f t="shared" ca="1" si="822"/>
        <v/>
      </c>
      <c r="AW800" s="122" t="e">
        <f t="shared" ca="1" si="823"/>
        <v>#N/A</v>
      </c>
      <c r="AX800" s="127" t="e">
        <f t="shared" ca="1" si="824"/>
        <v>#N/A</v>
      </c>
      <c r="AY800" s="100" t="e">
        <f t="shared" si="849"/>
        <v>#N/A</v>
      </c>
      <c r="AZ800" s="127" t="e">
        <f t="shared" si="850"/>
        <v>#N/A</v>
      </c>
      <c r="BA800" s="88"/>
      <c r="BC800" s="129"/>
    </row>
    <row r="801" spans="1:68" ht="26.25" customHeight="1" x14ac:dyDescent="0.2">
      <c r="A801" s="499"/>
      <c r="B801" s="503"/>
      <c r="C801" s="503"/>
      <c r="D801" s="503"/>
      <c r="E801" s="504"/>
      <c r="F801" s="496" t="str">
        <f>F787</f>
        <v>TOTAL PÁGINA ANTERIOR</v>
      </c>
      <c r="G801" s="497"/>
      <c r="H801" s="498"/>
      <c r="I801" s="358">
        <f>I788</f>
        <v>6.25</v>
      </c>
      <c r="J801" s="359">
        <f t="shared" ref="J801:Q801" si="853">J788</f>
        <v>6.25</v>
      </c>
      <c r="K801" s="360" t="str">
        <f t="shared" si="853"/>
        <v xml:space="preserve"> </v>
      </c>
      <c r="L801" s="361" t="str">
        <f t="shared" si="853"/>
        <v xml:space="preserve"> </v>
      </c>
      <c r="M801" s="360" t="str">
        <f t="shared" si="853"/>
        <v xml:space="preserve"> </v>
      </c>
      <c r="N801" s="361" t="str">
        <f t="shared" si="853"/>
        <v xml:space="preserve"> </v>
      </c>
      <c r="O801" s="360" t="str">
        <f t="shared" si="853"/>
        <v xml:space="preserve"> </v>
      </c>
      <c r="P801" s="361" t="str">
        <f t="shared" si="853"/>
        <v xml:space="preserve"> </v>
      </c>
      <c r="Q801" s="362" t="str">
        <f t="shared" si="853"/>
        <v xml:space="preserve"> </v>
      </c>
      <c r="R801" s="363"/>
      <c r="S801" s="359" t="str">
        <f t="shared" ref="S801:AG801" si="854">S788</f>
        <v xml:space="preserve"> </v>
      </c>
      <c r="T801" s="360">
        <f t="shared" si="854"/>
        <v>8.75</v>
      </c>
      <c r="U801" s="360">
        <f t="shared" si="854"/>
        <v>10</v>
      </c>
      <c r="V801" s="360">
        <f t="shared" si="854"/>
        <v>2.5</v>
      </c>
      <c r="W801" s="361" t="str">
        <f t="shared" si="854"/>
        <v xml:space="preserve"> </v>
      </c>
      <c r="X801" s="360" t="str">
        <f t="shared" si="854"/>
        <v xml:space="preserve"> </v>
      </c>
      <c r="Y801" s="361">
        <f t="shared" si="854"/>
        <v>2.5</v>
      </c>
      <c r="Z801" s="360" t="str">
        <f t="shared" si="854"/>
        <v xml:space="preserve"> </v>
      </c>
      <c r="AA801" s="361">
        <f t="shared" si="854"/>
        <v>3.75</v>
      </c>
      <c r="AB801" s="362" t="str">
        <f t="shared" si="854"/>
        <v xml:space="preserve"> </v>
      </c>
      <c r="AC801" s="364">
        <f t="shared" si="854"/>
        <v>9</v>
      </c>
      <c r="AD801" s="365" t="str">
        <f t="shared" si="854"/>
        <v xml:space="preserve"> </v>
      </c>
      <c r="AE801" s="365">
        <f t="shared" si="854"/>
        <v>9</v>
      </c>
      <c r="AF801" s="366" t="str">
        <f t="shared" si="854"/>
        <v xml:space="preserve"> </v>
      </c>
      <c r="AG801" s="367">
        <f t="shared" si="854"/>
        <v>11</v>
      </c>
      <c r="AH801" s="487"/>
      <c r="AI801" s="488"/>
      <c r="AJ801" s="488"/>
      <c r="AK801" s="489"/>
      <c r="AL801" s="131"/>
      <c r="AM801" s="131"/>
      <c r="AN801" s="131"/>
      <c r="AT801" s="122" t="e">
        <f t="shared" si="847"/>
        <v>#N/A</v>
      </c>
      <c r="AU801" s="125" t="e">
        <f t="shared" si="848"/>
        <v>#N/A</v>
      </c>
      <c r="AV801" s="126" t="str">
        <f t="shared" ca="1" si="822"/>
        <v/>
      </c>
      <c r="AW801" s="122" t="e">
        <f t="shared" ca="1" si="823"/>
        <v>#N/A</v>
      </c>
      <c r="AX801" s="127" t="e">
        <f t="shared" ca="1" si="824"/>
        <v>#N/A</v>
      </c>
      <c r="AY801" s="100" t="e">
        <f t="shared" si="849"/>
        <v>#N/A</v>
      </c>
      <c r="AZ801" s="127" t="e">
        <f t="shared" si="850"/>
        <v>#N/A</v>
      </c>
      <c r="BA801" s="88"/>
      <c r="BC801" s="129"/>
    </row>
    <row r="802" spans="1:68" ht="26.25" customHeight="1" thickBot="1" x14ac:dyDescent="0.25">
      <c r="A802" s="500"/>
      <c r="B802" s="505" t="str">
        <f>B788</f>
        <v>Entidad que certifica Hrs. de vuelo
TIMBRE Y FIRMA</v>
      </c>
      <c r="C802" s="505"/>
      <c r="D802" s="505"/>
      <c r="E802" s="506"/>
      <c r="F802" s="490" t="str">
        <f>F788</f>
        <v>TOTAL A LA FECHA</v>
      </c>
      <c r="G802" s="491"/>
      <c r="H802" s="492"/>
      <c r="I802" s="31">
        <f t="shared" ref="I802:Q802" si="855">IF(SUM(I800:I801)=0," ",SUM(I800:I801))</f>
        <v>6.25</v>
      </c>
      <c r="J802" s="27">
        <f t="shared" si="855"/>
        <v>6.25</v>
      </c>
      <c r="K802" s="24" t="str">
        <f t="shared" si="855"/>
        <v xml:space="preserve"> </v>
      </c>
      <c r="L802" s="25" t="str">
        <f t="shared" si="855"/>
        <v xml:space="preserve"> </v>
      </c>
      <c r="M802" s="24" t="str">
        <f t="shared" si="855"/>
        <v xml:space="preserve"> </v>
      </c>
      <c r="N802" s="25" t="str">
        <f t="shared" si="855"/>
        <v xml:space="preserve"> </v>
      </c>
      <c r="O802" s="24" t="str">
        <f t="shared" si="855"/>
        <v xml:space="preserve"> </v>
      </c>
      <c r="P802" s="25" t="str">
        <f t="shared" si="855"/>
        <v xml:space="preserve"> </v>
      </c>
      <c r="Q802" s="26" t="str">
        <f t="shared" si="855"/>
        <v xml:space="preserve"> </v>
      </c>
      <c r="R802" s="321"/>
      <c r="S802" s="27" t="str">
        <f t="shared" ref="S802:AG802" si="856">IF(SUM(S800:S801)=0," ",SUM(S800:S801))</f>
        <v xml:space="preserve"> </v>
      </c>
      <c r="T802" s="24">
        <f t="shared" si="856"/>
        <v>8.75</v>
      </c>
      <c r="U802" s="24">
        <f t="shared" si="856"/>
        <v>10</v>
      </c>
      <c r="V802" s="24">
        <f t="shared" si="856"/>
        <v>2.5</v>
      </c>
      <c r="W802" s="25" t="str">
        <f t="shared" si="856"/>
        <v xml:space="preserve"> </v>
      </c>
      <c r="X802" s="24" t="str">
        <f t="shared" si="856"/>
        <v xml:space="preserve"> </v>
      </c>
      <c r="Y802" s="25">
        <f t="shared" si="856"/>
        <v>2.5</v>
      </c>
      <c r="Z802" s="24" t="str">
        <f t="shared" si="856"/>
        <v xml:space="preserve"> </v>
      </c>
      <c r="AA802" s="25">
        <f t="shared" si="856"/>
        <v>3.75</v>
      </c>
      <c r="AB802" s="26" t="str">
        <f t="shared" si="856"/>
        <v xml:space="preserve"> </v>
      </c>
      <c r="AC802" s="323">
        <f t="shared" si="856"/>
        <v>9</v>
      </c>
      <c r="AD802" s="28" t="str">
        <f t="shared" si="856"/>
        <v xml:space="preserve"> </v>
      </c>
      <c r="AE802" s="28">
        <f t="shared" si="856"/>
        <v>9</v>
      </c>
      <c r="AF802" s="30" t="str">
        <f t="shared" si="856"/>
        <v xml:space="preserve"> </v>
      </c>
      <c r="AG802" s="32">
        <f t="shared" si="856"/>
        <v>11</v>
      </c>
      <c r="AH802" s="485" t="str">
        <f>AH788</f>
        <v>_____________________________
FIRMA PILOTO</v>
      </c>
      <c r="AI802" s="486"/>
      <c r="AJ802" s="486"/>
      <c r="AK802" s="181">
        <f>A800</f>
        <v>57</v>
      </c>
      <c r="AL802" s="132"/>
      <c r="AM802" s="132"/>
      <c r="AN802" s="132"/>
      <c r="AT802" s="122" t="e">
        <f t="shared" si="847"/>
        <v>#N/A</v>
      </c>
      <c r="AU802" s="125" t="e">
        <f t="shared" si="848"/>
        <v>#N/A</v>
      </c>
      <c r="AV802" s="126" t="str">
        <f t="shared" ca="1" si="822"/>
        <v/>
      </c>
      <c r="AW802" s="122" t="e">
        <f t="shared" ca="1" si="823"/>
        <v>#N/A</v>
      </c>
      <c r="AX802" s="127" t="e">
        <f t="shared" ca="1" si="824"/>
        <v>#N/A</v>
      </c>
      <c r="AY802" s="100" t="e">
        <f t="shared" si="849"/>
        <v>#N/A</v>
      </c>
      <c r="AZ802" s="127" t="e">
        <f t="shared" si="850"/>
        <v>#N/A</v>
      </c>
      <c r="BA802" s="88"/>
      <c r="BC802" s="129"/>
    </row>
    <row r="803" spans="1:68" s="49" customFormat="1" ht="27.75" customHeight="1" x14ac:dyDescent="0.2">
      <c r="A803" s="29">
        <f>A798+1</f>
        <v>571</v>
      </c>
      <c r="B803" s="39"/>
      <c r="C803" s="40"/>
      <c r="D803" s="41"/>
      <c r="E803" s="42"/>
      <c r="F803" s="43"/>
      <c r="G803" s="44"/>
      <c r="H803" s="45"/>
      <c r="I803" s="310"/>
      <c r="J803" s="306"/>
      <c r="K803" s="307"/>
      <c r="L803" s="308"/>
      <c r="M803" s="307"/>
      <c r="N803" s="308"/>
      <c r="O803" s="307"/>
      <c r="P803" s="308"/>
      <c r="Q803" s="167"/>
      <c r="R803" s="314"/>
      <c r="S803" s="46"/>
      <c r="T803" s="47"/>
      <c r="U803" s="47"/>
      <c r="V803" s="48"/>
      <c r="W803" s="325"/>
      <c r="X803" s="307"/>
      <c r="Y803" s="308"/>
      <c r="Z803" s="307"/>
      <c r="AA803" s="308"/>
      <c r="AB803" s="167"/>
      <c r="AC803" s="311"/>
      <c r="AD803" s="312"/>
      <c r="AE803" s="312"/>
      <c r="AF803" s="313"/>
      <c r="AG803" s="317"/>
      <c r="AH803" s="167"/>
      <c r="AI803" s="478"/>
      <c r="AJ803" s="478"/>
      <c r="AK803" s="479"/>
      <c r="AL803" s="102"/>
      <c r="AM803" s="124" t="str">
        <f t="shared" ref="AM803:AM812" si="857">IF(B803=0," ",TEXT(B803,"MMM"))</f>
        <v xml:space="preserve"> </v>
      </c>
      <c r="AN803" s="97" t="str">
        <f t="shared" ref="AN803:AN812" si="858">IF(B803=0," ",YEAR(B803))</f>
        <v xml:space="preserve"> </v>
      </c>
      <c r="AO803" s="125"/>
      <c r="AP803" s="125"/>
      <c r="AQ803" s="125"/>
      <c r="AR803" s="125"/>
      <c r="AS803" s="125"/>
      <c r="AT803" s="122" t="e">
        <f t="shared" si="847"/>
        <v>#N/A</v>
      </c>
      <c r="AU803" s="125" t="e">
        <f t="shared" si="848"/>
        <v>#N/A</v>
      </c>
      <c r="AV803" s="126" t="str">
        <f t="shared" ca="1" si="822"/>
        <v/>
      </c>
      <c r="AW803" s="122" t="e">
        <f t="shared" ca="1" si="823"/>
        <v>#N/A</v>
      </c>
      <c r="AX803" s="127" t="e">
        <f t="shared" ca="1" si="824"/>
        <v>#N/A</v>
      </c>
      <c r="AY803" s="100" t="e">
        <f t="shared" si="849"/>
        <v>#N/A</v>
      </c>
      <c r="AZ803" s="127" t="e">
        <f t="shared" si="850"/>
        <v>#N/A</v>
      </c>
      <c r="BA803" s="88"/>
      <c r="BB803" s="125"/>
      <c r="BC803" s="129"/>
      <c r="BD803" s="125"/>
      <c r="BE803" s="125"/>
      <c r="BF803" s="125"/>
      <c r="BG803" s="125"/>
      <c r="BH803" s="125"/>
      <c r="BI803" s="125"/>
      <c r="BJ803" s="125"/>
      <c r="BK803" s="125"/>
      <c r="BL803" s="90"/>
      <c r="BM803" s="90"/>
      <c r="BN803" s="90"/>
      <c r="BO803" s="90"/>
      <c r="BP803" s="90"/>
    </row>
    <row r="804" spans="1:68" s="49" customFormat="1" ht="27.75" customHeight="1" x14ac:dyDescent="0.2">
      <c r="A804" s="22">
        <f>A803+1</f>
        <v>572</v>
      </c>
      <c r="B804" s="50"/>
      <c r="C804" s="51"/>
      <c r="D804" s="52"/>
      <c r="E804" s="53"/>
      <c r="F804" s="54"/>
      <c r="G804" s="55"/>
      <c r="H804" s="56"/>
      <c r="I804" s="304"/>
      <c r="J804" s="57"/>
      <c r="K804" s="58"/>
      <c r="L804" s="59"/>
      <c r="M804" s="58"/>
      <c r="N804" s="59"/>
      <c r="O804" s="58"/>
      <c r="P804" s="59"/>
      <c r="Q804" s="60"/>
      <c r="R804" s="315"/>
      <c r="S804" s="57"/>
      <c r="T804" s="58"/>
      <c r="U804" s="58"/>
      <c r="V804" s="60"/>
      <c r="W804" s="326"/>
      <c r="X804" s="58"/>
      <c r="Y804" s="59"/>
      <c r="Z804" s="58"/>
      <c r="AA804" s="59"/>
      <c r="AB804" s="60"/>
      <c r="AC804" s="61"/>
      <c r="AD804" s="62"/>
      <c r="AE804" s="62"/>
      <c r="AF804" s="63"/>
      <c r="AG804" s="318"/>
      <c r="AH804" s="60"/>
      <c r="AI804" s="476"/>
      <c r="AJ804" s="476"/>
      <c r="AK804" s="477"/>
      <c r="AL804" s="102"/>
      <c r="AM804" s="124" t="str">
        <f t="shared" si="857"/>
        <v xml:space="preserve"> </v>
      </c>
      <c r="AN804" s="97" t="str">
        <f t="shared" si="858"/>
        <v xml:space="preserve"> </v>
      </c>
      <c r="AO804" s="125"/>
      <c r="AP804" s="125"/>
      <c r="AQ804" s="125"/>
      <c r="AR804" s="125"/>
      <c r="AS804" s="125"/>
      <c r="AT804" s="122" t="e">
        <f t="shared" si="847"/>
        <v>#N/A</v>
      </c>
      <c r="AU804" s="125" t="e">
        <f t="shared" si="848"/>
        <v>#N/A</v>
      </c>
      <c r="AV804" s="126" t="str">
        <f t="shared" ca="1" si="822"/>
        <v/>
      </c>
      <c r="AW804" s="122" t="e">
        <f t="shared" ca="1" si="823"/>
        <v>#N/A</v>
      </c>
      <c r="AX804" s="127" t="e">
        <f t="shared" ca="1" si="824"/>
        <v>#N/A</v>
      </c>
      <c r="AY804" s="100" t="e">
        <f t="shared" si="849"/>
        <v>#N/A</v>
      </c>
      <c r="AZ804" s="127" t="e">
        <f t="shared" si="850"/>
        <v>#N/A</v>
      </c>
      <c r="BA804" s="88"/>
      <c r="BB804" s="125"/>
      <c r="BC804" s="129"/>
      <c r="BD804" s="125"/>
      <c r="BE804" s="125"/>
      <c r="BF804" s="125"/>
      <c r="BG804" s="125"/>
      <c r="BH804" s="125"/>
      <c r="BI804" s="125"/>
      <c r="BJ804" s="125"/>
      <c r="BK804" s="125"/>
      <c r="BL804" s="90"/>
      <c r="BM804" s="90"/>
      <c r="BN804" s="90"/>
      <c r="BO804" s="90"/>
      <c r="BP804" s="90"/>
    </row>
    <row r="805" spans="1:68" s="49" customFormat="1" ht="27.75" customHeight="1" x14ac:dyDescent="0.2">
      <c r="A805" s="22">
        <f t="shared" ref="A805:A812" si="859">A804+1</f>
        <v>573</v>
      </c>
      <c r="B805" s="50"/>
      <c r="C805" s="51"/>
      <c r="D805" s="52"/>
      <c r="E805" s="53"/>
      <c r="F805" s="54"/>
      <c r="G805" s="55"/>
      <c r="H805" s="56"/>
      <c r="I805" s="304"/>
      <c r="J805" s="57"/>
      <c r="K805" s="58"/>
      <c r="L805" s="59"/>
      <c r="M805" s="58"/>
      <c r="N805" s="59"/>
      <c r="O805" s="58"/>
      <c r="P805" s="59"/>
      <c r="Q805" s="60"/>
      <c r="R805" s="315"/>
      <c r="S805" s="57"/>
      <c r="T805" s="58"/>
      <c r="U805" s="58"/>
      <c r="V805" s="60"/>
      <c r="W805" s="326"/>
      <c r="X805" s="58"/>
      <c r="Y805" s="59"/>
      <c r="Z805" s="58"/>
      <c r="AA805" s="59"/>
      <c r="AB805" s="60"/>
      <c r="AC805" s="61"/>
      <c r="AD805" s="62"/>
      <c r="AE805" s="62"/>
      <c r="AF805" s="63"/>
      <c r="AG805" s="318"/>
      <c r="AH805" s="60"/>
      <c r="AI805" s="476"/>
      <c r="AJ805" s="476"/>
      <c r="AK805" s="477"/>
      <c r="AL805" s="102"/>
      <c r="AM805" s="124" t="str">
        <f t="shared" si="857"/>
        <v xml:space="preserve"> </v>
      </c>
      <c r="AN805" s="97" t="str">
        <f t="shared" si="858"/>
        <v xml:space="preserve"> </v>
      </c>
      <c r="AO805" s="125"/>
      <c r="AP805" s="125"/>
      <c r="AQ805" s="125"/>
      <c r="AR805" s="125"/>
      <c r="AS805" s="125"/>
      <c r="AT805" s="122" t="e">
        <f t="shared" ref="AT805:AT814" si="860">IF(ISBLANK($B1125),NA(),$B1125)</f>
        <v>#N/A</v>
      </c>
      <c r="AU805" s="125" t="e">
        <f t="shared" ref="AU805:AU814" si="861">IF(ISBLANK($I1125),NA(),$I1125)</f>
        <v>#N/A</v>
      </c>
      <c r="AV805" s="126" t="str">
        <f t="shared" ca="1" si="822"/>
        <v/>
      </c>
      <c r="AW805" s="122" t="e">
        <f t="shared" ca="1" si="823"/>
        <v>#N/A</v>
      </c>
      <c r="AX805" s="127" t="e">
        <f t="shared" ca="1" si="824"/>
        <v>#N/A</v>
      </c>
      <c r="AY805" s="100" t="e">
        <f>IF(S1125=0,NA(),S1125)</f>
        <v>#N/A</v>
      </c>
      <c r="AZ805" s="127" t="e">
        <f>IF(V1125=0,NA(),V1125)</f>
        <v>#N/A</v>
      </c>
      <c r="BA805" s="88"/>
      <c r="BB805" s="125"/>
      <c r="BC805" s="129"/>
      <c r="BD805" s="125"/>
      <c r="BE805" s="125"/>
      <c r="BF805" s="125"/>
      <c r="BG805" s="125"/>
      <c r="BH805" s="125"/>
      <c r="BI805" s="125"/>
      <c r="BJ805" s="125"/>
      <c r="BK805" s="125"/>
      <c r="BL805" s="90"/>
      <c r="BM805" s="90"/>
      <c r="BN805" s="90"/>
      <c r="BO805" s="90"/>
      <c r="BP805" s="90"/>
    </row>
    <row r="806" spans="1:68" s="49" customFormat="1" ht="27.75" customHeight="1" x14ac:dyDescent="0.2">
      <c r="A806" s="22">
        <f t="shared" si="859"/>
        <v>574</v>
      </c>
      <c r="B806" s="50"/>
      <c r="C806" s="51"/>
      <c r="D806" s="52"/>
      <c r="E806" s="53"/>
      <c r="F806" s="54"/>
      <c r="G806" s="55"/>
      <c r="H806" s="56"/>
      <c r="I806" s="304"/>
      <c r="J806" s="57"/>
      <c r="K806" s="58"/>
      <c r="L806" s="59"/>
      <c r="M806" s="58"/>
      <c r="N806" s="59"/>
      <c r="O806" s="58"/>
      <c r="P806" s="59"/>
      <c r="Q806" s="60"/>
      <c r="R806" s="315"/>
      <c r="S806" s="57"/>
      <c r="T806" s="58"/>
      <c r="U806" s="58"/>
      <c r="V806" s="60"/>
      <c r="W806" s="326"/>
      <c r="X806" s="58"/>
      <c r="Y806" s="59"/>
      <c r="Z806" s="58"/>
      <c r="AA806" s="59"/>
      <c r="AB806" s="60"/>
      <c r="AC806" s="61"/>
      <c r="AD806" s="62"/>
      <c r="AE806" s="62"/>
      <c r="AF806" s="63"/>
      <c r="AG806" s="318"/>
      <c r="AH806" s="60"/>
      <c r="AI806" s="476"/>
      <c r="AJ806" s="476"/>
      <c r="AK806" s="477"/>
      <c r="AL806" s="102"/>
      <c r="AM806" s="124" t="str">
        <f t="shared" si="857"/>
        <v xml:space="preserve"> </v>
      </c>
      <c r="AN806" s="97" t="str">
        <f t="shared" si="858"/>
        <v xml:space="preserve"> </v>
      </c>
      <c r="AO806" s="125"/>
      <c r="AP806" s="125"/>
      <c r="AQ806" s="125"/>
      <c r="AR806" s="125"/>
      <c r="AS806" s="125"/>
      <c r="AT806" s="122" t="e">
        <f t="shared" si="860"/>
        <v>#N/A</v>
      </c>
      <c r="AU806" s="125" t="e">
        <f t="shared" si="861"/>
        <v>#N/A</v>
      </c>
      <c r="AV806" s="126" t="str">
        <f t="shared" ca="1" si="822"/>
        <v/>
      </c>
      <c r="AW806" s="122" t="e">
        <f t="shared" ca="1" si="823"/>
        <v>#N/A</v>
      </c>
      <c r="AX806" s="127" t="e">
        <f t="shared" ca="1" si="824"/>
        <v>#N/A</v>
      </c>
      <c r="AY806" s="100" t="e">
        <f>IF(S1126=0,NA(),S1126)</f>
        <v>#N/A</v>
      </c>
      <c r="AZ806" s="127" t="e">
        <f t="shared" ref="AZ806:AZ814" si="862">IF(V1126=0,NA(),V1126)</f>
        <v>#N/A</v>
      </c>
      <c r="BA806" s="88"/>
      <c r="BB806" s="125"/>
      <c r="BC806" s="129"/>
      <c r="BD806" s="125"/>
      <c r="BE806" s="125"/>
      <c r="BF806" s="125"/>
      <c r="BG806" s="125"/>
      <c r="BH806" s="125"/>
      <c r="BI806" s="125"/>
      <c r="BJ806" s="125"/>
      <c r="BK806" s="125"/>
      <c r="BL806" s="90"/>
      <c r="BM806" s="90"/>
      <c r="BN806" s="90"/>
      <c r="BO806" s="90"/>
      <c r="BP806" s="90"/>
    </row>
    <row r="807" spans="1:68" s="49" customFormat="1" ht="27.75" customHeight="1" x14ac:dyDescent="0.2">
      <c r="A807" s="22">
        <f t="shared" si="859"/>
        <v>575</v>
      </c>
      <c r="B807" s="50"/>
      <c r="C807" s="51"/>
      <c r="D807" s="52"/>
      <c r="E807" s="53"/>
      <c r="F807" s="54"/>
      <c r="G807" s="55"/>
      <c r="H807" s="56"/>
      <c r="I807" s="304"/>
      <c r="J807" s="57"/>
      <c r="K807" s="58"/>
      <c r="L807" s="59"/>
      <c r="M807" s="58"/>
      <c r="N807" s="59"/>
      <c r="O807" s="58"/>
      <c r="P807" s="59"/>
      <c r="Q807" s="60"/>
      <c r="R807" s="315"/>
      <c r="S807" s="57"/>
      <c r="T807" s="58"/>
      <c r="U807" s="58"/>
      <c r="V807" s="60"/>
      <c r="W807" s="326"/>
      <c r="X807" s="58"/>
      <c r="Y807" s="59"/>
      <c r="Z807" s="58"/>
      <c r="AA807" s="59"/>
      <c r="AB807" s="60"/>
      <c r="AC807" s="61"/>
      <c r="AD807" s="62"/>
      <c r="AE807" s="62"/>
      <c r="AF807" s="63"/>
      <c r="AG807" s="318"/>
      <c r="AH807" s="60"/>
      <c r="AI807" s="476"/>
      <c r="AJ807" s="476"/>
      <c r="AK807" s="477"/>
      <c r="AL807" s="102"/>
      <c r="AM807" s="124" t="str">
        <f t="shared" si="857"/>
        <v xml:space="preserve"> </v>
      </c>
      <c r="AN807" s="97" t="str">
        <f t="shared" si="858"/>
        <v xml:space="preserve"> </v>
      </c>
      <c r="AO807" s="125"/>
      <c r="AP807" s="125"/>
      <c r="AQ807" s="125"/>
      <c r="AR807" s="125"/>
      <c r="AS807" s="125"/>
      <c r="AT807" s="122" t="e">
        <f t="shared" si="860"/>
        <v>#N/A</v>
      </c>
      <c r="AU807" s="125" t="e">
        <f t="shared" si="861"/>
        <v>#N/A</v>
      </c>
      <c r="AV807" s="126" t="str">
        <f t="shared" ca="1" si="822"/>
        <v/>
      </c>
      <c r="AW807" s="122" t="e">
        <f t="shared" ca="1" si="823"/>
        <v>#N/A</v>
      </c>
      <c r="AX807" s="127" t="e">
        <f t="shared" ca="1" si="824"/>
        <v>#N/A</v>
      </c>
      <c r="AY807" s="100" t="e">
        <f t="shared" ref="AY807:AY814" si="863">IF(S1127=0,NA(),S1127)</f>
        <v>#N/A</v>
      </c>
      <c r="AZ807" s="127" t="e">
        <f t="shared" si="862"/>
        <v>#N/A</v>
      </c>
      <c r="BA807" s="88"/>
      <c r="BB807" s="125"/>
      <c r="BC807" s="129"/>
      <c r="BD807" s="125"/>
      <c r="BE807" s="125"/>
      <c r="BF807" s="125"/>
      <c r="BG807" s="125"/>
      <c r="BH807" s="125"/>
      <c r="BI807" s="125"/>
      <c r="BJ807" s="125"/>
      <c r="BK807" s="125"/>
      <c r="BL807" s="90"/>
      <c r="BM807" s="90"/>
      <c r="BN807" s="90"/>
      <c r="BO807" s="90"/>
      <c r="BP807" s="90"/>
    </row>
    <row r="808" spans="1:68" s="49" customFormat="1" ht="27.75" customHeight="1" x14ac:dyDescent="0.2">
      <c r="A808" s="22">
        <f t="shared" si="859"/>
        <v>576</v>
      </c>
      <c r="B808" s="50"/>
      <c r="C808" s="51"/>
      <c r="D808" s="52"/>
      <c r="E808" s="53"/>
      <c r="F808" s="54"/>
      <c r="G808" s="55"/>
      <c r="H808" s="56"/>
      <c r="I808" s="304"/>
      <c r="J808" s="57"/>
      <c r="K808" s="58"/>
      <c r="L808" s="59"/>
      <c r="M808" s="58"/>
      <c r="N808" s="59"/>
      <c r="O808" s="58"/>
      <c r="P808" s="59"/>
      <c r="Q808" s="60"/>
      <c r="R808" s="315"/>
      <c r="S808" s="57"/>
      <c r="T808" s="58"/>
      <c r="U808" s="58"/>
      <c r="V808" s="60"/>
      <c r="W808" s="326"/>
      <c r="X808" s="58"/>
      <c r="Y808" s="59"/>
      <c r="Z808" s="58"/>
      <c r="AA808" s="59"/>
      <c r="AB808" s="60"/>
      <c r="AC808" s="61"/>
      <c r="AD808" s="62"/>
      <c r="AE808" s="62"/>
      <c r="AF808" s="63"/>
      <c r="AG808" s="318"/>
      <c r="AH808" s="60"/>
      <c r="AI808" s="476"/>
      <c r="AJ808" s="476"/>
      <c r="AK808" s="477"/>
      <c r="AL808" s="102"/>
      <c r="AM808" s="124" t="str">
        <f t="shared" si="857"/>
        <v xml:space="preserve"> </v>
      </c>
      <c r="AN808" s="97" t="str">
        <f t="shared" si="858"/>
        <v xml:space="preserve"> </v>
      </c>
      <c r="AO808" s="125"/>
      <c r="AP808" s="125"/>
      <c r="AQ808" s="125"/>
      <c r="AR808" s="125"/>
      <c r="AS808" s="125"/>
      <c r="AT808" s="122" t="e">
        <f t="shared" si="860"/>
        <v>#N/A</v>
      </c>
      <c r="AU808" s="125" t="e">
        <f t="shared" si="861"/>
        <v>#N/A</v>
      </c>
      <c r="AV808" s="126" t="str">
        <f t="shared" ca="1" si="822"/>
        <v/>
      </c>
      <c r="AW808" s="122" t="e">
        <f t="shared" ca="1" si="823"/>
        <v>#N/A</v>
      </c>
      <c r="AX808" s="127" t="e">
        <f t="shared" ca="1" si="824"/>
        <v>#N/A</v>
      </c>
      <c r="AY808" s="100" t="e">
        <f t="shared" si="863"/>
        <v>#N/A</v>
      </c>
      <c r="AZ808" s="127" t="e">
        <f t="shared" si="862"/>
        <v>#N/A</v>
      </c>
      <c r="BA808" s="88"/>
      <c r="BB808" s="125"/>
      <c r="BC808" s="129"/>
      <c r="BD808" s="125"/>
      <c r="BE808" s="125"/>
      <c r="BF808" s="125"/>
      <c r="BG808" s="125"/>
      <c r="BH808" s="125"/>
      <c r="BI808" s="125"/>
      <c r="BJ808" s="125"/>
      <c r="BK808" s="125"/>
      <c r="BL808" s="90"/>
      <c r="BM808" s="90"/>
      <c r="BN808" s="90"/>
      <c r="BO808" s="90"/>
      <c r="BP808" s="90"/>
    </row>
    <row r="809" spans="1:68" s="49" customFormat="1" ht="27.75" customHeight="1" x14ac:dyDescent="0.2">
      <c r="A809" s="22">
        <f>A808+1</f>
        <v>577</v>
      </c>
      <c r="B809" s="50"/>
      <c r="C809" s="51"/>
      <c r="D809" s="52"/>
      <c r="E809" s="53"/>
      <c r="F809" s="54"/>
      <c r="G809" s="55"/>
      <c r="H809" s="56"/>
      <c r="I809" s="304"/>
      <c r="J809" s="57"/>
      <c r="K809" s="58"/>
      <c r="L809" s="59"/>
      <c r="M809" s="58"/>
      <c r="N809" s="59"/>
      <c r="O809" s="58"/>
      <c r="P809" s="59"/>
      <c r="Q809" s="60"/>
      <c r="R809" s="315"/>
      <c r="S809" s="57"/>
      <c r="T809" s="58"/>
      <c r="U809" s="58"/>
      <c r="V809" s="60"/>
      <c r="W809" s="326"/>
      <c r="X809" s="58"/>
      <c r="Y809" s="59"/>
      <c r="Z809" s="58"/>
      <c r="AA809" s="59"/>
      <c r="AB809" s="60"/>
      <c r="AC809" s="61"/>
      <c r="AD809" s="62"/>
      <c r="AE809" s="62"/>
      <c r="AF809" s="63"/>
      <c r="AG809" s="318"/>
      <c r="AH809" s="60"/>
      <c r="AI809" s="476"/>
      <c r="AJ809" s="476"/>
      <c r="AK809" s="477"/>
      <c r="AL809" s="102"/>
      <c r="AM809" s="124" t="str">
        <f t="shared" si="857"/>
        <v xml:space="preserve"> </v>
      </c>
      <c r="AN809" s="97" t="str">
        <f t="shared" si="858"/>
        <v xml:space="preserve"> </v>
      </c>
      <c r="AO809" s="125"/>
      <c r="AP809" s="125"/>
      <c r="AQ809" s="125"/>
      <c r="AR809" s="125"/>
      <c r="AS809" s="125"/>
      <c r="AT809" s="122" t="e">
        <f t="shared" si="860"/>
        <v>#N/A</v>
      </c>
      <c r="AU809" s="125" t="e">
        <f t="shared" si="861"/>
        <v>#N/A</v>
      </c>
      <c r="AV809" s="126" t="str">
        <f t="shared" ca="1" si="822"/>
        <v/>
      </c>
      <c r="AW809" s="122" t="e">
        <f t="shared" ca="1" si="823"/>
        <v>#N/A</v>
      </c>
      <c r="AX809" s="127" t="e">
        <f t="shared" ca="1" si="824"/>
        <v>#N/A</v>
      </c>
      <c r="AY809" s="100" t="e">
        <f t="shared" si="863"/>
        <v>#N/A</v>
      </c>
      <c r="AZ809" s="127" t="e">
        <f t="shared" si="862"/>
        <v>#N/A</v>
      </c>
      <c r="BA809" s="88"/>
      <c r="BB809" s="125"/>
      <c r="BC809" s="129"/>
      <c r="BD809" s="125"/>
      <c r="BE809" s="125"/>
      <c r="BF809" s="125"/>
      <c r="BG809" s="125"/>
      <c r="BH809" s="125"/>
      <c r="BI809" s="125"/>
      <c r="BJ809" s="125"/>
      <c r="BK809" s="125"/>
      <c r="BL809" s="90"/>
      <c r="BM809" s="90"/>
      <c r="BN809" s="90"/>
      <c r="BO809" s="90"/>
      <c r="BP809" s="90"/>
    </row>
    <row r="810" spans="1:68" s="49" customFormat="1" ht="27.75" customHeight="1" x14ac:dyDescent="0.2">
      <c r="A810" s="22">
        <f t="shared" si="859"/>
        <v>578</v>
      </c>
      <c r="B810" s="50"/>
      <c r="C810" s="51"/>
      <c r="D810" s="52"/>
      <c r="E810" s="53"/>
      <c r="F810" s="54"/>
      <c r="G810" s="55"/>
      <c r="H810" s="56"/>
      <c r="I810" s="304"/>
      <c r="J810" s="57"/>
      <c r="K810" s="58"/>
      <c r="L810" s="59"/>
      <c r="M810" s="58"/>
      <c r="N810" s="59"/>
      <c r="O810" s="58"/>
      <c r="P810" s="59"/>
      <c r="Q810" s="60"/>
      <c r="R810" s="315"/>
      <c r="S810" s="57"/>
      <c r="T810" s="58"/>
      <c r="U810" s="58"/>
      <c r="V810" s="60"/>
      <c r="W810" s="326"/>
      <c r="X810" s="58"/>
      <c r="Y810" s="59"/>
      <c r="Z810" s="58"/>
      <c r="AA810" s="59"/>
      <c r="AB810" s="60"/>
      <c r="AC810" s="61"/>
      <c r="AD810" s="62"/>
      <c r="AE810" s="62"/>
      <c r="AF810" s="63"/>
      <c r="AG810" s="318"/>
      <c r="AH810" s="60"/>
      <c r="AI810" s="476"/>
      <c r="AJ810" s="476"/>
      <c r="AK810" s="477"/>
      <c r="AL810" s="102"/>
      <c r="AM810" s="124" t="str">
        <f t="shared" si="857"/>
        <v xml:space="preserve"> </v>
      </c>
      <c r="AN810" s="97" t="str">
        <f t="shared" si="858"/>
        <v xml:space="preserve"> </v>
      </c>
      <c r="AO810" s="125"/>
      <c r="AP810" s="125"/>
      <c r="AQ810" s="125"/>
      <c r="AR810" s="125"/>
      <c r="AS810" s="125"/>
      <c r="AT810" s="122" t="e">
        <f t="shared" si="860"/>
        <v>#N/A</v>
      </c>
      <c r="AU810" s="125" t="e">
        <f t="shared" si="861"/>
        <v>#N/A</v>
      </c>
      <c r="AV810" s="126" t="str">
        <f t="shared" ca="1" si="822"/>
        <v/>
      </c>
      <c r="AW810" s="122" t="e">
        <f t="shared" ca="1" si="823"/>
        <v>#N/A</v>
      </c>
      <c r="AX810" s="127" t="e">
        <f t="shared" ca="1" si="824"/>
        <v>#N/A</v>
      </c>
      <c r="AY810" s="100" t="e">
        <f t="shared" si="863"/>
        <v>#N/A</v>
      </c>
      <c r="AZ810" s="127" t="e">
        <f t="shared" si="862"/>
        <v>#N/A</v>
      </c>
      <c r="BA810" s="88"/>
      <c r="BB810" s="125"/>
      <c r="BC810" s="129"/>
      <c r="BD810" s="125"/>
      <c r="BE810" s="125"/>
      <c r="BF810" s="125"/>
      <c r="BG810" s="125"/>
      <c r="BH810" s="125"/>
      <c r="BI810" s="125"/>
      <c r="BJ810" s="125"/>
      <c r="BK810" s="125"/>
      <c r="BL810" s="90"/>
      <c r="BM810" s="90"/>
      <c r="BN810" s="90"/>
      <c r="BO810" s="90"/>
      <c r="BP810" s="90"/>
    </row>
    <row r="811" spans="1:68" s="49" customFormat="1" ht="27.75" customHeight="1" x14ac:dyDescent="0.2">
      <c r="A811" s="22">
        <f t="shared" si="859"/>
        <v>579</v>
      </c>
      <c r="B811" s="50"/>
      <c r="C811" s="51"/>
      <c r="D811" s="52"/>
      <c r="E811" s="53"/>
      <c r="F811" s="54"/>
      <c r="G811" s="55"/>
      <c r="H811" s="56"/>
      <c r="I811" s="304"/>
      <c r="J811" s="57"/>
      <c r="K811" s="58"/>
      <c r="L811" s="59"/>
      <c r="M811" s="58"/>
      <c r="N811" s="59"/>
      <c r="O811" s="58"/>
      <c r="P811" s="59"/>
      <c r="Q811" s="60"/>
      <c r="R811" s="315"/>
      <c r="S811" s="57"/>
      <c r="T811" s="58"/>
      <c r="U811" s="58"/>
      <c r="V811" s="60"/>
      <c r="W811" s="326"/>
      <c r="X811" s="58"/>
      <c r="Y811" s="59"/>
      <c r="Z811" s="58"/>
      <c r="AA811" s="59"/>
      <c r="AB811" s="60"/>
      <c r="AC811" s="61"/>
      <c r="AD811" s="62"/>
      <c r="AE811" s="62"/>
      <c r="AF811" s="63"/>
      <c r="AG811" s="318"/>
      <c r="AH811" s="60"/>
      <c r="AI811" s="476"/>
      <c r="AJ811" s="476"/>
      <c r="AK811" s="477"/>
      <c r="AL811" s="102"/>
      <c r="AM811" s="124" t="str">
        <f t="shared" si="857"/>
        <v xml:space="preserve"> </v>
      </c>
      <c r="AN811" s="97" t="str">
        <f t="shared" si="858"/>
        <v xml:space="preserve"> </v>
      </c>
      <c r="AO811" s="125"/>
      <c r="AP811" s="125"/>
      <c r="AQ811" s="125"/>
      <c r="AR811" s="125"/>
      <c r="AS811" s="125"/>
      <c r="AT811" s="122" t="e">
        <f t="shared" si="860"/>
        <v>#N/A</v>
      </c>
      <c r="AU811" s="125" t="e">
        <f t="shared" si="861"/>
        <v>#N/A</v>
      </c>
      <c r="AV811" s="126" t="str">
        <f t="shared" ca="1" si="822"/>
        <v/>
      </c>
      <c r="AW811" s="122" t="e">
        <f t="shared" ca="1" si="823"/>
        <v>#N/A</v>
      </c>
      <c r="AX811" s="127" t="e">
        <f t="shared" ca="1" si="824"/>
        <v>#N/A</v>
      </c>
      <c r="AY811" s="100" t="e">
        <f t="shared" si="863"/>
        <v>#N/A</v>
      </c>
      <c r="AZ811" s="127" t="e">
        <f t="shared" si="862"/>
        <v>#N/A</v>
      </c>
      <c r="BA811" s="125"/>
      <c r="BB811" s="125"/>
      <c r="BC811" s="129"/>
      <c r="BD811" s="125"/>
      <c r="BE811" s="125"/>
      <c r="BF811" s="125"/>
      <c r="BG811" s="125"/>
      <c r="BH811" s="125"/>
      <c r="BI811" s="125"/>
      <c r="BJ811" s="125"/>
      <c r="BK811" s="125"/>
      <c r="BL811" s="90"/>
      <c r="BM811" s="90"/>
      <c r="BN811" s="90"/>
      <c r="BO811" s="90"/>
      <c r="BP811" s="90"/>
    </row>
    <row r="812" spans="1:68" s="49" customFormat="1" ht="27.75" customHeight="1" thickBot="1" x14ac:dyDescent="0.25">
      <c r="A812" s="23">
        <f t="shared" si="859"/>
        <v>580</v>
      </c>
      <c r="B812" s="64"/>
      <c r="C812" s="65"/>
      <c r="D812" s="66"/>
      <c r="E812" s="67"/>
      <c r="F812" s="68"/>
      <c r="G812" s="69"/>
      <c r="H812" s="70"/>
      <c r="I812" s="305"/>
      <c r="J812" s="71"/>
      <c r="K812" s="72"/>
      <c r="L812" s="73"/>
      <c r="M812" s="72"/>
      <c r="N812" s="73"/>
      <c r="O812" s="72"/>
      <c r="P812" s="73"/>
      <c r="Q812" s="74"/>
      <c r="R812" s="316"/>
      <c r="S812" s="71"/>
      <c r="T812" s="72"/>
      <c r="U812" s="72"/>
      <c r="V812" s="74"/>
      <c r="W812" s="327"/>
      <c r="X812" s="72"/>
      <c r="Y812" s="73"/>
      <c r="Z812" s="72"/>
      <c r="AA812" s="73"/>
      <c r="AB812" s="74"/>
      <c r="AC812" s="75"/>
      <c r="AD812" s="76"/>
      <c r="AE812" s="76"/>
      <c r="AF812" s="77"/>
      <c r="AG812" s="319"/>
      <c r="AH812" s="74"/>
      <c r="AI812" s="480"/>
      <c r="AJ812" s="480"/>
      <c r="AK812" s="481"/>
      <c r="AL812" s="102"/>
      <c r="AM812" s="124" t="str">
        <f t="shared" si="857"/>
        <v xml:space="preserve"> </v>
      </c>
      <c r="AN812" s="97" t="str">
        <f t="shared" si="858"/>
        <v xml:space="preserve"> </v>
      </c>
      <c r="AO812" s="125"/>
      <c r="AP812" s="125"/>
      <c r="AQ812" s="125"/>
      <c r="AR812" s="125"/>
      <c r="AS812" s="125"/>
      <c r="AT812" s="122" t="e">
        <f t="shared" si="860"/>
        <v>#N/A</v>
      </c>
      <c r="AU812" s="125" t="e">
        <f t="shared" si="861"/>
        <v>#N/A</v>
      </c>
      <c r="AV812" s="126" t="str">
        <f t="shared" ca="1" si="822"/>
        <v/>
      </c>
      <c r="AW812" s="122" t="e">
        <f t="shared" ca="1" si="823"/>
        <v>#N/A</v>
      </c>
      <c r="AX812" s="127" t="e">
        <f t="shared" ca="1" si="824"/>
        <v>#N/A</v>
      </c>
      <c r="AY812" s="100" t="e">
        <f t="shared" si="863"/>
        <v>#N/A</v>
      </c>
      <c r="AZ812" s="127" t="e">
        <f t="shared" si="862"/>
        <v>#N/A</v>
      </c>
      <c r="BA812" s="125"/>
      <c r="BB812" s="125"/>
      <c r="BC812" s="129"/>
      <c r="BD812" s="125"/>
      <c r="BE812" s="125"/>
      <c r="BF812" s="125"/>
      <c r="BG812" s="125"/>
      <c r="BH812" s="125"/>
      <c r="BI812" s="125"/>
      <c r="BJ812" s="125"/>
      <c r="BK812" s="125"/>
      <c r="BL812" s="90"/>
      <c r="BM812" s="90"/>
      <c r="BN812" s="90"/>
      <c r="BO812" s="90"/>
      <c r="BP812" s="90"/>
    </row>
    <row r="813" spans="1:68" ht="4.5" customHeight="1" thickBot="1" x14ac:dyDescent="0.25">
      <c r="A813" s="89">
        <f>AK816</f>
        <v>58</v>
      </c>
      <c r="B813" s="271"/>
      <c r="C813" s="271"/>
      <c r="D813" s="271"/>
      <c r="E813" s="271"/>
      <c r="F813" s="271"/>
      <c r="G813" s="271"/>
      <c r="H813" s="271"/>
      <c r="I813" s="271"/>
      <c r="J813" s="309"/>
      <c r="K813" s="309"/>
      <c r="L813" s="309"/>
      <c r="M813" s="309"/>
      <c r="N813" s="309"/>
      <c r="O813" s="309"/>
      <c r="P813" s="309"/>
      <c r="Q813" s="309"/>
      <c r="R813" s="309"/>
      <c r="S813" s="324"/>
      <c r="T813" s="324"/>
      <c r="U813" s="324"/>
      <c r="V813" s="324"/>
      <c r="W813" s="324"/>
      <c r="X813" s="324"/>
      <c r="Y813" s="324"/>
      <c r="Z813" s="324"/>
      <c r="AA813" s="324"/>
      <c r="AB813" s="324"/>
      <c r="AC813" s="309"/>
      <c r="AD813" s="272"/>
      <c r="AE813" s="273"/>
      <c r="AF813" s="272"/>
      <c r="AG813" s="274"/>
      <c r="AH813" s="474"/>
      <c r="AI813" s="475"/>
      <c r="AJ813" s="475"/>
      <c r="AK813" s="475"/>
      <c r="AL813" s="33"/>
      <c r="AM813" s="33"/>
      <c r="AN813" s="33"/>
      <c r="AT813" s="122" t="e">
        <f t="shared" si="860"/>
        <v>#N/A</v>
      </c>
      <c r="AU813" s="125" t="e">
        <f t="shared" si="861"/>
        <v>#N/A</v>
      </c>
      <c r="AV813" s="126" t="str">
        <f t="shared" ca="1" si="822"/>
        <v/>
      </c>
      <c r="AW813" s="122" t="e">
        <f t="shared" ca="1" si="823"/>
        <v>#N/A</v>
      </c>
      <c r="AX813" s="127" t="e">
        <f t="shared" ca="1" si="824"/>
        <v>#N/A</v>
      </c>
      <c r="AY813" s="100" t="e">
        <f t="shared" si="863"/>
        <v>#N/A</v>
      </c>
      <c r="AZ813" s="127" t="e">
        <f t="shared" si="862"/>
        <v>#N/A</v>
      </c>
      <c r="BC813" s="129"/>
    </row>
    <row r="814" spans="1:68" ht="26.25" customHeight="1" x14ac:dyDescent="0.2">
      <c r="A814" s="180">
        <f>A800+1</f>
        <v>58</v>
      </c>
      <c r="B814" s="501"/>
      <c r="C814" s="501"/>
      <c r="D814" s="501"/>
      <c r="E814" s="502"/>
      <c r="F814" s="493" t="str">
        <f>F800</f>
        <v>TOTAL DE ESTA PÁGINA</v>
      </c>
      <c r="G814" s="494"/>
      <c r="H814" s="495"/>
      <c r="I814" s="348" t="str">
        <f t="shared" ref="I814:Q814" si="864">IF(SUM(I803:I813)=0," ",SUM(I803:I813))</f>
        <v xml:space="preserve"> </v>
      </c>
      <c r="J814" s="349" t="str">
        <f t="shared" si="864"/>
        <v xml:space="preserve"> </v>
      </c>
      <c r="K814" s="350" t="str">
        <f t="shared" si="864"/>
        <v xml:space="preserve"> </v>
      </c>
      <c r="L814" s="351" t="str">
        <f t="shared" si="864"/>
        <v xml:space="preserve"> </v>
      </c>
      <c r="M814" s="350" t="str">
        <f t="shared" si="864"/>
        <v xml:space="preserve"> </v>
      </c>
      <c r="N814" s="351" t="str">
        <f t="shared" si="864"/>
        <v xml:space="preserve"> </v>
      </c>
      <c r="O814" s="350" t="str">
        <f t="shared" si="864"/>
        <v xml:space="preserve"> </v>
      </c>
      <c r="P814" s="351" t="str">
        <f t="shared" si="864"/>
        <v xml:space="preserve"> </v>
      </c>
      <c r="Q814" s="352" t="str">
        <f t="shared" si="864"/>
        <v xml:space="preserve"> </v>
      </c>
      <c r="R814" s="353"/>
      <c r="S814" s="349" t="str">
        <f t="shared" ref="S814:AB814" si="865">IF(SUM(S803:S813)=0," ",SUM(S803:S813))</f>
        <v xml:space="preserve"> </v>
      </c>
      <c r="T814" s="350" t="str">
        <f t="shared" si="865"/>
        <v xml:space="preserve"> </v>
      </c>
      <c r="U814" s="350" t="str">
        <f t="shared" si="865"/>
        <v xml:space="preserve"> </v>
      </c>
      <c r="V814" s="350" t="str">
        <f t="shared" si="865"/>
        <v xml:space="preserve"> </v>
      </c>
      <c r="W814" s="351" t="str">
        <f t="shared" si="865"/>
        <v xml:space="preserve"> </v>
      </c>
      <c r="X814" s="350" t="str">
        <f t="shared" si="865"/>
        <v xml:space="preserve"> </v>
      </c>
      <c r="Y814" s="351" t="str">
        <f t="shared" si="865"/>
        <v xml:space="preserve"> </v>
      </c>
      <c r="Z814" s="350" t="str">
        <f t="shared" si="865"/>
        <v xml:space="preserve"> </v>
      </c>
      <c r="AA814" s="351" t="str">
        <f t="shared" si="865"/>
        <v xml:space="preserve"> </v>
      </c>
      <c r="AB814" s="352" t="str">
        <f t="shared" si="865"/>
        <v xml:space="preserve"> </v>
      </c>
      <c r="AC814" s="354" t="str">
        <f>IF(SUM(AC803:AC812)=0," ",SUM(AC803:AC812))</f>
        <v xml:space="preserve"> </v>
      </c>
      <c r="AD814" s="355" t="str">
        <f>IF(SUM(AD803:AD812)=0," ",SUM(AD803:AD812))</f>
        <v xml:space="preserve"> </v>
      </c>
      <c r="AE814" s="355" t="str">
        <f>IF(SUM(AE803:AE812)=0," ",SUM(AE803:AE812))</f>
        <v xml:space="preserve"> </v>
      </c>
      <c r="AF814" s="356" t="str">
        <f>IF(SUM(AF803:AF812)=0," ",SUM(AF803:AF812))</f>
        <v xml:space="preserve"> </v>
      </c>
      <c r="AG814" s="357" t="str">
        <f>IF(SUM(AG803:AG812)=0," ",SUM(AG803:AG812))</f>
        <v xml:space="preserve"> </v>
      </c>
      <c r="AH814" s="482" t="str">
        <f>AH800</f>
        <v>Certifico que todos los datos en esta
bitácora son fidedignos</v>
      </c>
      <c r="AI814" s="483"/>
      <c r="AJ814" s="483"/>
      <c r="AK814" s="484"/>
      <c r="AL814" s="131"/>
      <c r="AM814" s="131"/>
      <c r="AN814" s="131"/>
      <c r="AT814" s="122" t="e">
        <f t="shared" si="860"/>
        <v>#N/A</v>
      </c>
      <c r="AU814" s="125" t="e">
        <f t="shared" si="861"/>
        <v>#N/A</v>
      </c>
      <c r="AV814" s="126" t="str">
        <f t="shared" ca="1" si="822"/>
        <v/>
      </c>
      <c r="AW814" s="122" t="e">
        <f t="shared" ca="1" si="823"/>
        <v>#N/A</v>
      </c>
      <c r="AX814" s="127" t="e">
        <f t="shared" ca="1" si="824"/>
        <v>#N/A</v>
      </c>
      <c r="AY814" s="100" t="e">
        <f t="shared" si="863"/>
        <v>#N/A</v>
      </c>
      <c r="AZ814" s="127" t="e">
        <f t="shared" si="862"/>
        <v>#N/A</v>
      </c>
      <c r="BA814" s="88"/>
      <c r="BC814" s="129"/>
    </row>
    <row r="815" spans="1:68" ht="26.25" customHeight="1" x14ac:dyDescent="0.2">
      <c r="A815" s="499"/>
      <c r="B815" s="503"/>
      <c r="C815" s="503"/>
      <c r="D815" s="503"/>
      <c r="E815" s="504"/>
      <c r="F815" s="496" t="str">
        <f>F801</f>
        <v>TOTAL PÁGINA ANTERIOR</v>
      </c>
      <c r="G815" s="497"/>
      <c r="H815" s="498"/>
      <c r="I815" s="358">
        <f>I802</f>
        <v>6.25</v>
      </c>
      <c r="J815" s="359">
        <f t="shared" ref="J815:Q815" si="866">J802</f>
        <v>6.25</v>
      </c>
      <c r="K815" s="360" t="str">
        <f t="shared" si="866"/>
        <v xml:space="preserve"> </v>
      </c>
      <c r="L815" s="361" t="str">
        <f t="shared" si="866"/>
        <v xml:space="preserve"> </v>
      </c>
      <c r="M815" s="360" t="str">
        <f t="shared" si="866"/>
        <v xml:space="preserve"> </v>
      </c>
      <c r="N815" s="361" t="str">
        <f t="shared" si="866"/>
        <v xml:space="preserve"> </v>
      </c>
      <c r="O815" s="360" t="str">
        <f t="shared" si="866"/>
        <v xml:space="preserve"> </v>
      </c>
      <c r="P815" s="361" t="str">
        <f t="shared" si="866"/>
        <v xml:space="preserve"> </v>
      </c>
      <c r="Q815" s="362" t="str">
        <f t="shared" si="866"/>
        <v xml:space="preserve"> </v>
      </c>
      <c r="R815" s="363"/>
      <c r="S815" s="359" t="str">
        <f t="shared" ref="S815:AG815" si="867">S802</f>
        <v xml:space="preserve"> </v>
      </c>
      <c r="T815" s="360">
        <f t="shared" si="867"/>
        <v>8.75</v>
      </c>
      <c r="U815" s="360">
        <f t="shared" si="867"/>
        <v>10</v>
      </c>
      <c r="V815" s="360">
        <f t="shared" si="867"/>
        <v>2.5</v>
      </c>
      <c r="W815" s="361" t="str">
        <f t="shared" si="867"/>
        <v xml:space="preserve"> </v>
      </c>
      <c r="X815" s="360" t="str">
        <f t="shared" si="867"/>
        <v xml:space="preserve"> </v>
      </c>
      <c r="Y815" s="361">
        <f t="shared" si="867"/>
        <v>2.5</v>
      </c>
      <c r="Z815" s="360" t="str">
        <f t="shared" si="867"/>
        <v xml:space="preserve"> </v>
      </c>
      <c r="AA815" s="361">
        <f t="shared" si="867"/>
        <v>3.75</v>
      </c>
      <c r="AB815" s="362" t="str">
        <f t="shared" si="867"/>
        <v xml:space="preserve"> </v>
      </c>
      <c r="AC815" s="364">
        <f t="shared" si="867"/>
        <v>9</v>
      </c>
      <c r="AD815" s="365" t="str">
        <f t="shared" si="867"/>
        <v xml:space="preserve"> </v>
      </c>
      <c r="AE815" s="365">
        <f t="shared" si="867"/>
        <v>9</v>
      </c>
      <c r="AF815" s="366" t="str">
        <f t="shared" si="867"/>
        <v xml:space="preserve"> </v>
      </c>
      <c r="AG815" s="367">
        <f t="shared" si="867"/>
        <v>11</v>
      </c>
      <c r="AH815" s="487"/>
      <c r="AI815" s="488"/>
      <c r="AJ815" s="488"/>
      <c r="AK815" s="489"/>
      <c r="AL815" s="131"/>
      <c r="AM815" s="131"/>
      <c r="AN815" s="131"/>
      <c r="AT815" s="122" t="e">
        <f t="shared" ref="AT815:AT824" si="868">IF(ISBLANK($B1139),NA(),$B1139)</f>
        <v>#N/A</v>
      </c>
      <c r="AU815" s="125" t="e">
        <f t="shared" ref="AU815:AU824" si="869">IF(ISBLANK($I1139),NA(),$I1139)</f>
        <v>#N/A</v>
      </c>
      <c r="AV815" s="126" t="str">
        <f t="shared" ca="1" si="822"/>
        <v/>
      </c>
      <c r="AW815" s="122" t="e">
        <f t="shared" ca="1" si="823"/>
        <v>#N/A</v>
      </c>
      <c r="AX815" s="127" t="e">
        <f t="shared" ca="1" si="824"/>
        <v>#N/A</v>
      </c>
      <c r="AY815" s="100" t="e">
        <f>IF(S1139=0,NA(),S1139)</f>
        <v>#N/A</v>
      </c>
      <c r="AZ815" s="127" t="e">
        <f>IF(V1139=0,NA(),V1139)</f>
        <v>#N/A</v>
      </c>
      <c r="BA815" s="88"/>
      <c r="BC815" s="129"/>
    </row>
    <row r="816" spans="1:68" ht="26.25" customHeight="1" thickBot="1" x14ac:dyDescent="0.25">
      <c r="A816" s="500"/>
      <c r="B816" s="505" t="str">
        <f>B802</f>
        <v>Entidad que certifica Hrs. de vuelo
TIMBRE Y FIRMA</v>
      </c>
      <c r="C816" s="505"/>
      <c r="D816" s="505"/>
      <c r="E816" s="506"/>
      <c r="F816" s="490" t="str">
        <f>F802</f>
        <v>TOTAL A LA FECHA</v>
      </c>
      <c r="G816" s="491"/>
      <c r="H816" s="492"/>
      <c r="I816" s="31">
        <f t="shared" ref="I816:Q816" si="870">IF(SUM(I814:I815)=0," ",SUM(I814:I815))</f>
        <v>6.25</v>
      </c>
      <c r="J816" s="27">
        <f t="shared" si="870"/>
        <v>6.25</v>
      </c>
      <c r="K816" s="24" t="str">
        <f t="shared" si="870"/>
        <v xml:space="preserve"> </v>
      </c>
      <c r="L816" s="25" t="str">
        <f t="shared" si="870"/>
        <v xml:space="preserve"> </v>
      </c>
      <c r="M816" s="24" t="str">
        <f t="shared" si="870"/>
        <v xml:space="preserve"> </v>
      </c>
      <c r="N816" s="25" t="str">
        <f t="shared" si="870"/>
        <v xml:space="preserve"> </v>
      </c>
      <c r="O816" s="24" t="str">
        <f t="shared" si="870"/>
        <v xml:space="preserve"> </v>
      </c>
      <c r="P816" s="25" t="str">
        <f t="shared" si="870"/>
        <v xml:space="preserve"> </v>
      </c>
      <c r="Q816" s="26" t="str">
        <f t="shared" si="870"/>
        <v xml:space="preserve"> </v>
      </c>
      <c r="R816" s="321"/>
      <c r="S816" s="27" t="str">
        <f t="shared" ref="S816:AG816" si="871">IF(SUM(S814:S815)=0," ",SUM(S814:S815))</f>
        <v xml:space="preserve"> </v>
      </c>
      <c r="T816" s="24">
        <f t="shared" si="871"/>
        <v>8.75</v>
      </c>
      <c r="U816" s="24">
        <f t="shared" si="871"/>
        <v>10</v>
      </c>
      <c r="V816" s="24">
        <f t="shared" si="871"/>
        <v>2.5</v>
      </c>
      <c r="W816" s="25" t="str">
        <f t="shared" si="871"/>
        <v xml:space="preserve"> </v>
      </c>
      <c r="X816" s="24" t="str">
        <f t="shared" si="871"/>
        <v xml:space="preserve"> </v>
      </c>
      <c r="Y816" s="25">
        <f t="shared" si="871"/>
        <v>2.5</v>
      </c>
      <c r="Z816" s="24" t="str">
        <f t="shared" si="871"/>
        <v xml:space="preserve"> </v>
      </c>
      <c r="AA816" s="25">
        <f t="shared" si="871"/>
        <v>3.75</v>
      </c>
      <c r="AB816" s="26" t="str">
        <f t="shared" si="871"/>
        <v xml:space="preserve"> </v>
      </c>
      <c r="AC816" s="323">
        <f t="shared" si="871"/>
        <v>9</v>
      </c>
      <c r="AD816" s="28" t="str">
        <f t="shared" si="871"/>
        <v xml:space="preserve"> </v>
      </c>
      <c r="AE816" s="28">
        <f t="shared" si="871"/>
        <v>9</v>
      </c>
      <c r="AF816" s="30" t="str">
        <f t="shared" si="871"/>
        <v xml:space="preserve"> </v>
      </c>
      <c r="AG816" s="32">
        <f t="shared" si="871"/>
        <v>11</v>
      </c>
      <c r="AH816" s="485" t="str">
        <f>AH802</f>
        <v>_____________________________
FIRMA PILOTO</v>
      </c>
      <c r="AI816" s="486"/>
      <c r="AJ816" s="486"/>
      <c r="AK816" s="181">
        <f>A814</f>
        <v>58</v>
      </c>
      <c r="AL816" s="132"/>
      <c r="AM816" s="132"/>
      <c r="AN816" s="132"/>
      <c r="AT816" s="122" t="e">
        <f t="shared" si="868"/>
        <v>#N/A</v>
      </c>
      <c r="AU816" s="125" t="e">
        <f t="shared" si="869"/>
        <v>#N/A</v>
      </c>
      <c r="AV816" s="126" t="str">
        <f t="shared" ca="1" si="822"/>
        <v/>
      </c>
      <c r="AW816" s="122" t="e">
        <f t="shared" ca="1" si="823"/>
        <v>#N/A</v>
      </c>
      <c r="AX816" s="127" t="e">
        <f t="shared" ca="1" si="824"/>
        <v>#N/A</v>
      </c>
      <c r="AY816" s="100" t="e">
        <f t="shared" ref="AY816:AY824" si="872">IF(S1140=0,NA(),S1140)</f>
        <v>#N/A</v>
      </c>
      <c r="AZ816" s="127" t="e">
        <f t="shared" ref="AZ816:AZ824" si="873">IF(V1140=0,NA(),V1140)</f>
        <v>#N/A</v>
      </c>
      <c r="BA816" s="88"/>
      <c r="BC816" s="129"/>
    </row>
    <row r="817" spans="1:68" s="49" customFormat="1" ht="27.75" customHeight="1" x14ac:dyDescent="0.2">
      <c r="A817" s="29">
        <f>A812+1</f>
        <v>581</v>
      </c>
      <c r="B817" s="39"/>
      <c r="C817" s="40"/>
      <c r="D817" s="41"/>
      <c r="E817" s="42"/>
      <c r="F817" s="43"/>
      <c r="G817" s="44"/>
      <c r="H817" s="45"/>
      <c r="I817" s="310"/>
      <c r="J817" s="306"/>
      <c r="K817" s="307"/>
      <c r="L817" s="308"/>
      <c r="M817" s="307"/>
      <c r="N817" s="308"/>
      <c r="O817" s="307"/>
      <c r="P817" s="308"/>
      <c r="Q817" s="167"/>
      <c r="R817" s="314"/>
      <c r="S817" s="46"/>
      <c r="T817" s="47"/>
      <c r="U817" s="47"/>
      <c r="V817" s="48"/>
      <c r="W817" s="325"/>
      <c r="X817" s="307"/>
      <c r="Y817" s="308"/>
      <c r="Z817" s="307"/>
      <c r="AA817" s="308"/>
      <c r="AB817" s="167"/>
      <c r="AC817" s="311"/>
      <c r="AD817" s="312"/>
      <c r="AE817" s="312"/>
      <c r="AF817" s="313"/>
      <c r="AG817" s="317"/>
      <c r="AH817" s="167"/>
      <c r="AI817" s="478"/>
      <c r="AJ817" s="478"/>
      <c r="AK817" s="479"/>
      <c r="AL817" s="102"/>
      <c r="AM817" s="124" t="str">
        <f t="shared" ref="AM817:AM826" si="874">IF(B817=0," ",TEXT(B817,"MMM"))</f>
        <v xml:space="preserve"> </v>
      </c>
      <c r="AN817" s="97" t="str">
        <f t="shared" ref="AN817:AN826" si="875">IF(B817=0," ",YEAR(B817))</f>
        <v xml:space="preserve"> </v>
      </c>
      <c r="AO817" s="125"/>
      <c r="AP817" s="125"/>
      <c r="AQ817" s="125"/>
      <c r="AR817" s="125"/>
      <c r="AS817" s="125"/>
      <c r="AT817" s="122" t="e">
        <f t="shared" si="868"/>
        <v>#N/A</v>
      </c>
      <c r="AU817" s="125" t="e">
        <f t="shared" si="869"/>
        <v>#N/A</v>
      </c>
      <c r="AV817" s="126" t="str">
        <f t="shared" ca="1" si="822"/>
        <v/>
      </c>
      <c r="AW817" s="122" t="e">
        <f t="shared" ca="1" si="823"/>
        <v>#N/A</v>
      </c>
      <c r="AX817" s="127" t="e">
        <f t="shared" ca="1" si="824"/>
        <v>#N/A</v>
      </c>
      <c r="AY817" s="100" t="e">
        <f t="shared" si="872"/>
        <v>#N/A</v>
      </c>
      <c r="AZ817" s="127" t="e">
        <f t="shared" si="873"/>
        <v>#N/A</v>
      </c>
      <c r="BA817" s="88"/>
      <c r="BB817" s="125"/>
      <c r="BC817" s="129"/>
      <c r="BD817" s="125"/>
      <c r="BE817" s="125"/>
      <c r="BF817" s="125"/>
      <c r="BG817" s="125"/>
      <c r="BH817" s="125"/>
      <c r="BI817" s="125"/>
      <c r="BJ817" s="125"/>
      <c r="BK817" s="125"/>
      <c r="BL817" s="90"/>
      <c r="BM817" s="90"/>
      <c r="BN817" s="90"/>
      <c r="BO817" s="90"/>
      <c r="BP817" s="90"/>
    </row>
    <row r="818" spans="1:68" s="49" customFormat="1" ht="27.75" customHeight="1" x14ac:dyDescent="0.2">
      <c r="A818" s="22">
        <f>A817+1</f>
        <v>582</v>
      </c>
      <c r="B818" s="50"/>
      <c r="C818" s="51"/>
      <c r="D818" s="52"/>
      <c r="E818" s="53"/>
      <c r="F818" s="54"/>
      <c r="G818" s="55"/>
      <c r="H818" s="56"/>
      <c r="I818" s="304"/>
      <c r="J818" s="57"/>
      <c r="K818" s="58"/>
      <c r="L818" s="59"/>
      <c r="M818" s="58"/>
      <c r="N818" s="59"/>
      <c r="O818" s="58"/>
      <c r="P818" s="59"/>
      <c r="Q818" s="60"/>
      <c r="R818" s="315"/>
      <c r="S818" s="57"/>
      <c r="T818" s="58"/>
      <c r="U818" s="58"/>
      <c r="V818" s="60"/>
      <c r="W818" s="326"/>
      <c r="X818" s="58"/>
      <c r="Y818" s="59"/>
      <c r="Z818" s="58"/>
      <c r="AA818" s="59"/>
      <c r="AB818" s="60"/>
      <c r="AC818" s="61"/>
      <c r="AD818" s="62"/>
      <c r="AE818" s="62"/>
      <c r="AF818" s="63"/>
      <c r="AG818" s="318"/>
      <c r="AH818" s="60"/>
      <c r="AI818" s="476"/>
      <c r="AJ818" s="476"/>
      <c r="AK818" s="477"/>
      <c r="AL818" s="102"/>
      <c r="AM818" s="124" t="str">
        <f t="shared" si="874"/>
        <v xml:space="preserve"> </v>
      </c>
      <c r="AN818" s="97" t="str">
        <f t="shared" si="875"/>
        <v xml:space="preserve"> </v>
      </c>
      <c r="AO818" s="125"/>
      <c r="AP818" s="125"/>
      <c r="AQ818" s="125"/>
      <c r="AR818" s="125"/>
      <c r="AS818" s="125"/>
      <c r="AT818" s="122" t="e">
        <f t="shared" si="868"/>
        <v>#N/A</v>
      </c>
      <c r="AU818" s="125" t="e">
        <f t="shared" si="869"/>
        <v>#N/A</v>
      </c>
      <c r="AV818" s="126" t="str">
        <f t="shared" ca="1" si="822"/>
        <v/>
      </c>
      <c r="AW818" s="122" t="e">
        <f t="shared" ca="1" si="823"/>
        <v>#N/A</v>
      </c>
      <c r="AX818" s="127" t="e">
        <f t="shared" ca="1" si="824"/>
        <v>#N/A</v>
      </c>
      <c r="AY818" s="100" t="e">
        <f t="shared" si="872"/>
        <v>#N/A</v>
      </c>
      <c r="AZ818" s="127" t="e">
        <f t="shared" si="873"/>
        <v>#N/A</v>
      </c>
      <c r="BA818" s="88"/>
      <c r="BB818" s="125"/>
      <c r="BC818" s="129"/>
      <c r="BD818" s="125"/>
      <c r="BE818" s="125"/>
      <c r="BF818" s="125"/>
      <c r="BG818" s="125"/>
      <c r="BH818" s="125"/>
      <c r="BI818" s="125"/>
      <c r="BJ818" s="125"/>
      <c r="BK818" s="125"/>
      <c r="BL818" s="90"/>
      <c r="BM818" s="90"/>
      <c r="BN818" s="90"/>
      <c r="BO818" s="90"/>
      <c r="BP818" s="90"/>
    </row>
    <row r="819" spans="1:68" s="49" customFormat="1" ht="27.75" customHeight="1" x14ac:dyDescent="0.2">
      <c r="A819" s="22">
        <f t="shared" ref="A819:A826" si="876">A818+1</f>
        <v>583</v>
      </c>
      <c r="B819" s="50"/>
      <c r="C819" s="51"/>
      <c r="D819" s="52"/>
      <c r="E819" s="53"/>
      <c r="F819" s="54"/>
      <c r="G819" s="55"/>
      <c r="H819" s="56"/>
      <c r="I819" s="304"/>
      <c r="J819" s="57"/>
      <c r="K819" s="58"/>
      <c r="L819" s="59"/>
      <c r="M819" s="58"/>
      <c r="N819" s="59"/>
      <c r="O819" s="58"/>
      <c r="P819" s="59"/>
      <c r="Q819" s="60"/>
      <c r="R819" s="315"/>
      <c r="S819" s="57"/>
      <c r="T819" s="58"/>
      <c r="U819" s="58"/>
      <c r="V819" s="60"/>
      <c r="W819" s="326"/>
      <c r="X819" s="58"/>
      <c r="Y819" s="59"/>
      <c r="Z819" s="58"/>
      <c r="AA819" s="59"/>
      <c r="AB819" s="60"/>
      <c r="AC819" s="61"/>
      <c r="AD819" s="62"/>
      <c r="AE819" s="62"/>
      <c r="AF819" s="63"/>
      <c r="AG819" s="318"/>
      <c r="AH819" s="60"/>
      <c r="AI819" s="476"/>
      <c r="AJ819" s="476"/>
      <c r="AK819" s="477"/>
      <c r="AL819" s="102"/>
      <c r="AM819" s="124" t="str">
        <f t="shared" si="874"/>
        <v xml:space="preserve"> </v>
      </c>
      <c r="AN819" s="97" t="str">
        <f t="shared" si="875"/>
        <v xml:space="preserve"> </v>
      </c>
      <c r="AO819" s="125"/>
      <c r="AP819" s="125"/>
      <c r="AQ819" s="125"/>
      <c r="AR819" s="125"/>
      <c r="AS819" s="125"/>
      <c r="AT819" s="122" t="e">
        <f t="shared" si="868"/>
        <v>#N/A</v>
      </c>
      <c r="AU819" s="125" t="e">
        <f t="shared" si="869"/>
        <v>#N/A</v>
      </c>
      <c r="AV819" s="126" t="str">
        <f t="shared" ca="1" si="822"/>
        <v/>
      </c>
      <c r="AW819" s="122" t="e">
        <f t="shared" ca="1" si="823"/>
        <v>#N/A</v>
      </c>
      <c r="AX819" s="127" t="e">
        <f t="shared" ca="1" si="824"/>
        <v>#N/A</v>
      </c>
      <c r="AY819" s="100" t="e">
        <f t="shared" si="872"/>
        <v>#N/A</v>
      </c>
      <c r="AZ819" s="127" t="e">
        <f t="shared" si="873"/>
        <v>#N/A</v>
      </c>
      <c r="BA819" s="88"/>
      <c r="BB819" s="125"/>
      <c r="BC819" s="129"/>
      <c r="BD819" s="125"/>
      <c r="BE819" s="125"/>
      <c r="BF819" s="125"/>
      <c r="BG819" s="125"/>
      <c r="BH819" s="125"/>
      <c r="BI819" s="125"/>
      <c r="BJ819" s="125"/>
      <c r="BK819" s="125"/>
      <c r="BL819" s="90"/>
      <c r="BM819" s="90"/>
      <c r="BN819" s="90"/>
      <c r="BO819" s="90"/>
      <c r="BP819" s="90"/>
    </row>
    <row r="820" spans="1:68" s="49" customFormat="1" ht="27.75" customHeight="1" x14ac:dyDescent="0.2">
      <c r="A820" s="22">
        <f t="shared" si="876"/>
        <v>584</v>
      </c>
      <c r="B820" s="50"/>
      <c r="C820" s="51"/>
      <c r="D820" s="52"/>
      <c r="E820" s="53"/>
      <c r="F820" s="54"/>
      <c r="G820" s="55"/>
      <c r="H820" s="56"/>
      <c r="I820" s="304"/>
      <c r="J820" s="57"/>
      <c r="K820" s="58"/>
      <c r="L820" s="59"/>
      <c r="M820" s="58"/>
      <c r="N820" s="59"/>
      <c r="O820" s="58"/>
      <c r="P820" s="59"/>
      <c r="Q820" s="60"/>
      <c r="R820" s="315"/>
      <c r="S820" s="57"/>
      <c r="T820" s="58"/>
      <c r="U820" s="58"/>
      <c r="V820" s="60"/>
      <c r="W820" s="326"/>
      <c r="X820" s="58"/>
      <c r="Y820" s="59"/>
      <c r="Z820" s="58"/>
      <c r="AA820" s="59"/>
      <c r="AB820" s="60"/>
      <c r="AC820" s="61"/>
      <c r="AD820" s="62"/>
      <c r="AE820" s="62"/>
      <c r="AF820" s="63"/>
      <c r="AG820" s="318"/>
      <c r="AH820" s="60"/>
      <c r="AI820" s="476"/>
      <c r="AJ820" s="476"/>
      <c r="AK820" s="477"/>
      <c r="AL820" s="102"/>
      <c r="AM820" s="124" t="str">
        <f t="shared" si="874"/>
        <v xml:space="preserve"> </v>
      </c>
      <c r="AN820" s="97" t="str">
        <f t="shared" si="875"/>
        <v xml:space="preserve"> </v>
      </c>
      <c r="AO820" s="125"/>
      <c r="AP820" s="125"/>
      <c r="AQ820" s="125"/>
      <c r="AR820" s="125"/>
      <c r="AS820" s="125"/>
      <c r="AT820" s="122" t="e">
        <f t="shared" si="868"/>
        <v>#N/A</v>
      </c>
      <c r="AU820" s="125" t="e">
        <f t="shared" si="869"/>
        <v>#N/A</v>
      </c>
      <c r="AV820" s="126" t="str">
        <f t="shared" ca="1" si="822"/>
        <v/>
      </c>
      <c r="AW820" s="122" t="e">
        <f t="shared" ca="1" si="823"/>
        <v>#N/A</v>
      </c>
      <c r="AX820" s="127" t="e">
        <f t="shared" ca="1" si="824"/>
        <v>#N/A</v>
      </c>
      <c r="AY820" s="100" t="e">
        <f t="shared" si="872"/>
        <v>#N/A</v>
      </c>
      <c r="AZ820" s="127" t="e">
        <f t="shared" si="873"/>
        <v>#N/A</v>
      </c>
      <c r="BA820" s="88"/>
      <c r="BB820" s="125"/>
      <c r="BC820" s="129"/>
      <c r="BD820" s="125"/>
      <c r="BE820" s="125"/>
      <c r="BF820" s="125"/>
      <c r="BG820" s="125"/>
      <c r="BH820" s="125"/>
      <c r="BI820" s="125"/>
      <c r="BJ820" s="125"/>
      <c r="BK820" s="125"/>
      <c r="BL820" s="90"/>
      <c r="BM820" s="90"/>
      <c r="BN820" s="90"/>
      <c r="BO820" s="90"/>
      <c r="BP820" s="90"/>
    </row>
    <row r="821" spans="1:68" s="49" customFormat="1" ht="27.75" customHeight="1" x14ac:dyDescent="0.2">
      <c r="A821" s="22">
        <f t="shared" si="876"/>
        <v>585</v>
      </c>
      <c r="B821" s="50"/>
      <c r="C821" s="51"/>
      <c r="D821" s="52"/>
      <c r="E821" s="53"/>
      <c r="F821" s="54"/>
      <c r="G821" s="55"/>
      <c r="H821" s="56"/>
      <c r="I821" s="304"/>
      <c r="J821" s="57"/>
      <c r="K821" s="58"/>
      <c r="L821" s="59"/>
      <c r="M821" s="58"/>
      <c r="N821" s="59"/>
      <c r="O821" s="58"/>
      <c r="P821" s="59"/>
      <c r="Q821" s="60"/>
      <c r="R821" s="315"/>
      <c r="S821" s="57"/>
      <c r="T821" s="58"/>
      <c r="U821" s="58"/>
      <c r="V821" s="60"/>
      <c r="W821" s="326"/>
      <c r="X821" s="58"/>
      <c r="Y821" s="59"/>
      <c r="Z821" s="58"/>
      <c r="AA821" s="59"/>
      <c r="AB821" s="60"/>
      <c r="AC821" s="61"/>
      <c r="AD821" s="62"/>
      <c r="AE821" s="62"/>
      <c r="AF821" s="63"/>
      <c r="AG821" s="318"/>
      <c r="AH821" s="60"/>
      <c r="AI821" s="476"/>
      <c r="AJ821" s="476"/>
      <c r="AK821" s="477"/>
      <c r="AL821" s="102"/>
      <c r="AM821" s="124" t="str">
        <f t="shared" si="874"/>
        <v xml:space="preserve"> </v>
      </c>
      <c r="AN821" s="97" t="str">
        <f t="shared" si="875"/>
        <v xml:space="preserve"> </v>
      </c>
      <c r="AO821" s="125"/>
      <c r="AP821" s="125"/>
      <c r="AQ821" s="125"/>
      <c r="AR821" s="125"/>
      <c r="AS821" s="125"/>
      <c r="AT821" s="122" t="e">
        <f t="shared" si="868"/>
        <v>#N/A</v>
      </c>
      <c r="AU821" s="125" t="e">
        <f t="shared" si="869"/>
        <v>#N/A</v>
      </c>
      <c r="AV821" s="126" t="str">
        <f t="shared" ca="1" si="822"/>
        <v/>
      </c>
      <c r="AW821" s="122" t="e">
        <f t="shared" ca="1" si="823"/>
        <v>#N/A</v>
      </c>
      <c r="AX821" s="127" t="e">
        <f t="shared" ca="1" si="824"/>
        <v>#N/A</v>
      </c>
      <c r="AY821" s="100" t="e">
        <f t="shared" si="872"/>
        <v>#N/A</v>
      </c>
      <c r="AZ821" s="127" t="e">
        <f t="shared" si="873"/>
        <v>#N/A</v>
      </c>
      <c r="BA821" s="88"/>
      <c r="BB821" s="125"/>
      <c r="BC821" s="129"/>
      <c r="BD821" s="125"/>
      <c r="BE821" s="125"/>
      <c r="BF821" s="125"/>
      <c r="BG821" s="125"/>
      <c r="BH821" s="125"/>
      <c r="BI821" s="125"/>
      <c r="BJ821" s="125"/>
      <c r="BK821" s="125"/>
      <c r="BL821" s="90"/>
      <c r="BM821" s="90"/>
      <c r="BN821" s="90"/>
      <c r="BO821" s="90"/>
      <c r="BP821" s="90"/>
    </row>
    <row r="822" spans="1:68" s="49" customFormat="1" ht="27.75" customHeight="1" x14ac:dyDescent="0.2">
      <c r="A822" s="22">
        <f t="shared" si="876"/>
        <v>586</v>
      </c>
      <c r="B822" s="50"/>
      <c r="C822" s="51"/>
      <c r="D822" s="52"/>
      <c r="E822" s="53"/>
      <c r="F822" s="54"/>
      <c r="G822" s="55"/>
      <c r="H822" s="56"/>
      <c r="I822" s="304"/>
      <c r="J822" s="57"/>
      <c r="K822" s="58"/>
      <c r="L822" s="59"/>
      <c r="M822" s="58"/>
      <c r="N822" s="59"/>
      <c r="O822" s="58"/>
      <c r="P822" s="59"/>
      <c r="Q822" s="60"/>
      <c r="R822" s="315"/>
      <c r="S822" s="57"/>
      <c r="T822" s="58"/>
      <c r="U822" s="58"/>
      <c r="V822" s="60"/>
      <c r="W822" s="326"/>
      <c r="X822" s="58"/>
      <c r="Y822" s="59"/>
      <c r="Z822" s="58"/>
      <c r="AA822" s="59"/>
      <c r="AB822" s="60"/>
      <c r="AC822" s="61"/>
      <c r="AD822" s="62"/>
      <c r="AE822" s="62"/>
      <c r="AF822" s="63"/>
      <c r="AG822" s="318"/>
      <c r="AH822" s="60"/>
      <c r="AI822" s="476"/>
      <c r="AJ822" s="476"/>
      <c r="AK822" s="477"/>
      <c r="AL822" s="102"/>
      <c r="AM822" s="124" t="str">
        <f t="shared" si="874"/>
        <v xml:space="preserve"> </v>
      </c>
      <c r="AN822" s="97" t="str">
        <f t="shared" si="875"/>
        <v xml:space="preserve"> </v>
      </c>
      <c r="AO822" s="125"/>
      <c r="AP822" s="125"/>
      <c r="AQ822" s="125"/>
      <c r="AR822" s="125"/>
      <c r="AS822" s="125"/>
      <c r="AT822" s="122" t="e">
        <f t="shared" si="868"/>
        <v>#N/A</v>
      </c>
      <c r="AU822" s="125" t="e">
        <f t="shared" si="869"/>
        <v>#N/A</v>
      </c>
      <c r="AV822" s="126" t="str">
        <f t="shared" ca="1" si="822"/>
        <v/>
      </c>
      <c r="AW822" s="122" t="e">
        <f t="shared" ca="1" si="823"/>
        <v>#N/A</v>
      </c>
      <c r="AX822" s="127" t="e">
        <f t="shared" ca="1" si="824"/>
        <v>#N/A</v>
      </c>
      <c r="AY822" s="100" t="e">
        <f t="shared" si="872"/>
        <v>#N/A</v>
      </c>
      <c r="AZ822" s="127" t="e">
        <f t="shared" si="873"/>
        <v>#N/A</v>
      </c>
      <c r="BA822" s="88"/>
      <c r="BB822" s="125"/>
      <c r="BC822" s="129"/>
      <c r="BD822" s="125"/>
      <c r="BE822" s="125"/>
      <c r="BF822" s="125"/>
      <c r="BG822" s="125"/>
      <c r="BH822" s="125"/>
      <c r="BI822" s="125"/>
      <c r="BJ822" s="125"/>
      <c r="BK822" s="125"/>
      <c r="BL822" s="90"/>
      <c r="BM822" s="90"/>
      <c r="BN822" s="90"/>
      <c r="BO822" s="90"/>
      <c r="BP822" s="90"/>
    </row>
    <row r="823" spans="1:68" s="49" customFormat="1" ht="27.75" customHeight="1" x14ac:dyDescent="0.2">
      <c r="A823" s="22">
        <f>A822+1</f>
        <v>587</v>
      </c>
      <c r="B823" s="50"/>
      <c r="C823" s="51"/>
      <c r="D823" s="52"/>
      <c r="E823" s="53"/>
      <c r="F823" s="54"/>
      <c r="G823" s="55"/>
      <c r="H823" s="56"/>
      <c r="I823" s="304"/>
      <c r="J823" s="57"/>
      <c r="K823" s="58"/>
      <c r="L823" s="59"/>
      <c r="M823" s="58"/>
      <c r="N823" s="59"/>
      <c r="O823" s="58"/>
      <c r="P823" s="59"/>
      <c r="Q823" s="60"/>
      <c r="R823" s="315"/>
      <c r="S823" s="57"/>
      <c r="T823" s="58"/>
      <c r="U823" s="58"/>
      <c r="V823" s="60"/>
      <c r="W823" s="326"/>
      <c r="X823" s="58"/>
      <c r="Y823" s="59"/>
      <c r="Z823" s="58"/>
      <c r="AA823" s="59"/>
      <c r="AB823" s="60"/>
      <c r="AC823" s="61"/>
      <c r="AD823" s="62"/>
      <c r="AE823" s="62"/>
      <c r="AF823" s="63"/>
      <c r="AG823" s="318"/>
      <c r="AH823" s="60"/>
      <c r="AI823" s="476"/>
      <c r="AJ823" s="476"/>
      <c r="AK823" s="477"/>
      <c r="AL823" s="102"/>
      <c r="AM823" s="124" t="str">
        <f t="shared" si="874"/>
        <v xml:space="preserve"> </v>
      </c>
      <c r="AN823" s="97" t="str">
        <f t="shared" si="875"/>
        <v xml:space="preserve"> </v>
      </c>
      <c r="AO823" s="125"/>
      <c r="AP823" s="125"/>
      <c r="AQ823" s="125"/>
      <c r="AR823" s="125"/>
      <c r="AS823" s="125"/>
      <c r="AT823" s="122" t="e">
        <f t="shared" si="868"/>
        <v>#N/A</v>
      </c>
      <c r="AU823" s="125" t="e">
        <f t="shared" si="869"/>
        <v>#N/A</v>
      </c>
      <c r="AV823" s="126" t="str">
        <f t="shared" ca="1" si="822"/>
        <v/>
      </c>
      <c r="AW823" s="122" t="e">
        <f t="shared" ca="1" si="823"/>
        <v>#N/A</v>
      </c>
      <c r="AX823" s="127" t="e">
        <f t="shared" ca="1" si="824"/>
        <v>#N/A</v>
      </c>
      <c r="AY823" s="100" t="e">
        <f t="shared" si="872"/>
        <v>#N/A</v>
      </c>
      <c r="AZ823" s="127" t="e">
        <f t="shared" si="873"/>
        <v>#N/A</v>
      </c>
      <c r="BA823" s="88"/>
      <c r="BB823" s="125"/>
      <c r="BC823" s="129"/>
      <c r="BD823" s="125"/>
      <c r="BE823" s="125"/>
      <c r="BF823" s="125"/>
      <c r="BG823" s="125"/>
      <c r="BH823" s="125"/>
      <c r="BI823" s="125"/>
      <c r="BJ823" s="125"/>
      <c r="BK823" s="125"/>
      <c r="BL823" s="90"/>
      <c r="BM823" s="90"/>
      <c r="BN823" s="90"/>
      <c r="BO823" s="90"/>
      <c r="BP823" s="90"/>
    </row>
    <row r="824" spans="1:68" s="49" customFormat="1" ht="27.75" customHeight="1" x14ac:dyDescent="0.2">
      <c r="A824" s="22">
        <f t="shared" si="876"/>
        <v>588</v>
      </c>
      <c r="B824" s="50"/>
      <c r="C824" s="51"/>
      <c r="D824" s="52"/>
      <c r="E824" s="53"/>
      <c r="F824" s="54"/>
      <c r="G824" s="55"/>
      <c r="H824" s="56"/>
      <c r="I824" s="304"/>
      <c r="J824" s="57"/>
      <c r="K824" s="58"/>
      <c r="L824" s="59"/>
      <c r="M824" s="58"/>
      <c r="N824" s="59"/>
      <c r="O824" s="58"/>
      <c r="P824" s="59"/>
      <c r="Q824" s="60"/>
      <c r="R824" s="315"/>
      <c r="S824" s="57"/>
      <c r="T824" s="58"/>
      <c r="U824" s="58"/>
      <c r="V824" s="60"/>
      <c r="W824" s="326"/>
      <c r="X824" s="58"/>
      <c r="Y824" s="59"/>
      <c r="Z824" s="58"/>
      <c r="AA824" s="59"/>
      <c r="AB824" s="60"/>
      <c r="AC824" s="61"/>
      <c r="AD824" s="62"/>
      <c r="AE824" s="62"/>
      <c r="AF824" s="63"/>
      <c r="AG824" s="318"/>
      <c r="AH824" s="60"/>
      <c r="AI824" s="476"/>
      <c r="AJ824" s="476"/>
      <c r="AK824" s="477"/>
      <c r="AL824" s="102"/>
      <c r="AM824" s="124" t="str">
        <f t="shared" si="874"/>
        <v xml:space="preserve"> </v>
      </c>
      <c r="AN824" s="97" t="str">
        <f t="shared" si="875"/>
        <v xml:space="preserve"> </v>
      </c>
      <c r="AO824" s="125"/>
      <c r="AP824" s="125"/>
      <c r="AQ824" s="125"/>
      <c r="AR824" s="125"/>
      <c r="AS824" s="125"/>
      <c r="AT824" s="122" t="e">
        <f t="shared" si="868"/>
        <v>#N/A</v>
      </c>
      <c r="AU824" s="125" t="e">
        <f t="shared" si="869"/>
        <v>#N/A</v>
      </c>
      <c r="AV824" s="126" t="str">
        <f t="shared" ca="1" si="822"/>
        <v/>
      </c>
      <c r="AW824" s="122" t="e">
        <f t="shared" ca="1" si="823"/>
        <v>#N/A</v>
      </c>
      <c r="AX824" s="127" t="e">
        <f t="shared" ca="1" si="824"/>
        <v>#N/A</v>
      </c>
      <c r="AY824" s="100" t="e">
        <f t="shared" si="872"/>
        <v>#N/A</v>
      </c>
      <c r="AZ824" s="127" t="e">
        <f t="shared" si="873"/>
        <v>#N/A</v>
      </c>
      <c r="BA824" s="88"/>
      <c r="BB824" s="125"/>
      <c r="BC824" s="129"/>
      <c r="BD824" s="125"/>
      <c r="BE824" s="125"/>
      <c r="BF824" s="125"/>
      <c r="BG824" s="125"/>
      <c r="BH824" s="125"/>
      <c r="BI824" s="125"/>
      <c r="BJ824" s="125"/>
      <c r="BK824" s="125"/>
      <c r="BL824" s="90"/>
      <c r="BM824" s="90"/>
      <c r="BN824" s="90"/>
      <c r="BO824" s="90"/>
      <c r="BP824" s="90"/>
    </row>
    <row r="825" spans="1:68" s="49" customFormat="1" ht="27.75" customHeight="1" x14ac:dyDescent="0.2">
      <c r="A825" s="22">
        <f t="shared" si="876"/>
        <v>589</v>
      </c>
      <c r="B825" s="50"/>
      <c r="C825" s="51"/>
      <c r="D825" s="52"/>
      <c r="E825" s="53"/>
      <c r="F825" s="54"/>
      <c r="G825" s="55"/>
      <c r="H825" s="56"/>
      <c r="I825" s="304"/>
      <c r="J825" s="57"/>
      <c r="K825" s="58"/>
      <c r="L825" s="59"/>
      <c r="M825" s="58"/>
      <c r="N825" s="59"/>
      <c r="O825" s="58"/>
      <c r="P825" s="59"/>
      <c r="Q825" s="60"/>
      <c r="R825" s="315"/>
      <c r="S825" s="57"/>
      <c r="T825" s="58"/>
      <c r="U825" s="58"/>
      <c r="V825" s="60"/>
      <c r="W825" s="326"/>
      <c r="X825" s="58"/>
      <c r="Y825" s="59"/>
      <c r="Z825" s="58"/>
      <c r="AA825" s="59"/>
      <c r="AB825" s="60"/>
      <c r="AC825" s="61"/>
      <c r="AD825" s="62"/>
      <c r="AE825" s="62"/>
      <c r="AF825" s="63"/>
      <c r="AG825" s="318"/>
      <c r="AH825" s="60"/>
      <c r="AI825" s="476"/>
      <c r="AJ825" s="476"/>
      <c r="AK825" s="477"/>
      <c r="AL825" s="102"/>
      <c r="AM825" s="124" t="str">
        <f t="shared" si="874"/>
        <v xml:space="preserve"> </v>
      </c>
      <c r="AN825" s="97" t="str">
        <f t="shared" si="875"/>
        <v xml:space="preserve"> </v>
      </c>
      <c r="AO825" s="125"/>
      <c r="AP825" s="125"/>
      <c r="AQ825" s="125"/>
      <c r="AR825" s="125"/>
      <c r="AS825" s="125"/>
      <c r="AT825" s="122" t="e">
        <f t="shared" ref="AT825:AT834" si="877">IF(ISBLANK($B1153),NA(),$B1153)</f>
        <v>#N/A</v>
      </c>
      <c r="AU825" s="125" t="e">
        <f t="shared" ref="AU825:AU834" si="878">IF(ISBLANK($I1153),NA(),$I1153)</f>
        <v>#N/A</v>
      </c>
      <c r="AV825" s="126" t="str">
        <f t="shared" ca="1" si="822"/>
        <v/>
      </c>
      <c r="AW825" s="122" t="e">
        <f t="shared" ca="1" si="823"/>
        <v>#N/A</v>
      </c>
      <c r="AX825" s="127" t="e">
        <f t="shared" ca="1" si="824"/>
        <v>#N/A</v>
      </c>
      <c r="AY825" s="100" t="e">
        <f>IF(S1153=0,NA(),S1153)</f>
        <v>#N/A</v>
      </c>
      <c r="AZ825" s="127" t="e">
        <f>IF(V1153=0,NA(),V1153)</f>
        <v>#N/A</v>
      </c>
      <c r="BA825" s="125"/>
      <c r="BB825" s="125"/>
      <c r="BC825" s="129"/>
      <c r="BD825" s="125"/>
      <c r="BE825" s="125"/>
      <c r="BF825" s="125"/>
      <c r="BG825" s="125"/>
      <c r="BH825" s="125"/>
      <c r="BI825" s="125"/>
      <c r="BJ825" s="125"/>
      <c r="BK825" s="125"/>
      <c r="BL825" s="90"/>
      <c r="BM825" s="90"/>
      <c r="BN825" s="90"/>
      <c r="BO825" s="90"/>
      <c r="BP825" s="90"/>
    </row>
    <row r="826" spans="1:68" s="49" customFormat="1" ht="27.75" customHeight="1" thickBot="1" x14ac:dyDescent="0.25">
      <c r="A826" s="23">
        <f t="shared" si="876"/>
        <v>590</v>
      </c>
      <c r="B826" s="64"/>
      <c r="C826" s="65"/>
      <c r="D826" s="66"/>
      <c r="E826" s="67"/>
      <c r="F826" s="68"/>
      <c r="G826" s="69"/>
      <c r="H826" s="70"/>
      <c r="I826" s="305"/>
      <c r="J826" s="71"/>
      <c r="K826" s="72"/>
      <c r="L826" s="73"/>
      <c r="M826" s="72"/>
      <c r="N826" s="73"/>
      <c r="O826" s="72"/>
      <c r="P826" s="73"/>
      <c r="Q826" s="74"/>
      <c r="R826" s="316"/>
      <c r="S826" s="71"/>
      <c r="T826" s="72"/>
      <c r="U826" s="72"/>
      <c r="V826" s="74"/>
      <c r="W826" s="327"/>
      <c r="X826" s="72"/>
      <c r="Y826" s="73"/>
      <c r="Z826" s="72"/>
      <c r="AA826" s="73"/>
      <c r="AB826" s="74"/>
      <c r="AC826" s="75"/>
      <c r="AD826" s="76"/>
      <c r="AE826" s="76"/>
      <c r="AF826" s="77"/>
      <c r="AG826" s="319"/>
      <c r="AH826" s="74"/>
      <c r="AI826" s="480"/>
      <c r="AJ826" s="480"/>
      <c r="AK826" s="481"/>
      <c r="AL826" s="102"/>
      <c r="AM826" s="124" t="str">
        <f t="shared" si="874"/>
        <v xml:space="preserve"> </v>
      </c>
      <c r="AN826" s="97" t="str">
        <f t="shared" si="875"/>
        <v xml:space="preserve"> </v>
      </c>
      <c r="AO826" s="125"/>
      <c r="AP826" s="125"/>
      <c r="AQ826" s="125"/>
      <c r="AR826" s="125"/>
      <c r="AS826" s="125"/>
      <c r="AT826" s="122" t="e">
        <f t="shared" si="877"/>
        <v>#N/A</v>
      </c>
      <c r="AU826" s="125" t="e">
        <f t="shared" si="878"/>
        <v>#N/A</v>
      </c>
      <c r="AV826" s="126" t="str">
        <f t="shared" ca="1" si="822"/>
        <v/>
      </c>
      <c r="AW826" s="122" t="e">
        <f t="shared" ca="1" si="823"/>
        <v>#N/A</v>
      </c>
      <c r="AX826" s="127" t="e">
        <f t="shared" ca="1" si="824"/>
        <v>#N/A</v>
      </c>
      <c r="AY826" s="100" t="e">
        <f t="shared" ref="AY826:AY834" si="879">IF(S1154=0,NA(),S1154)</f>
        <v>#N/A</v>
      </c>
      <c r="AZ826" s="127" t="e">
        <f t="shared" ref="AZ826:AZ834" si="880">IF(V1154=0,NA(),V1154)</f>
        <v>#N/A</v>
      </c>
      <c r="BA826" s="125"/>
      <c r="BB826" s="125"/>
      <c r="BC826" s="129"/>
      <c r="BD826" s="125"/>
      <c r="BE826" s="125"/>
      <c r="BF826" s="125"/>
      <c r="BG826" s="125"/>
      <c r="BH826" s="125"/>
      <c r="BI826" s="125"/>
      <c r="BJ826" s="125"/>
      <c r="BK826" s="125"/>
      <c r="BL826" s="90"/>
      <c r="BM826" s="90"/>
      <c r="BN826" s="90"/>
      <c r="BO826" s="90"/>
      <c r="BP826" s="90"/>
    </row>
    <row r="827" spans="1:68" ht="4.5" customHeight="1" thickBot="1" x14ac:dyDescent="0.25">
      <c r="A827" s="89">
        <f>AK830</f>
        <v>59</v>
      </c>
      <c r="B827" s="271"/>
      <c r="C827" s="271"/>
      <c r="D827" s="271"/>
      <c r="E827" s="271"/>
      <c r="F827" s="271"/>
      <c r="G827" s="271"/>
      <c r="H827" s="271"/>
      <c r="I827" s="271"/>
      <c r="J827" s="309"/>
      <c r="K827" s="309"/>
      <c r="L827" s="309"/>
      <c r="M827" s="309"/>
      <c r="N827" s="309"/>
      <c r="O827" s="309"/>
      <c r="P827" s="309"/>
      <c r="Q827" s="309"/>
      <c r="R827" s="309"/>
      <c r="S827" s="324"/>
      <c r="T827" s="324"/>
      <c r="U827" s="324"/>
      <c r="V827" s="324"/>
      <c r="W827" s="324"/>
      <c r="X827" s="324"/>
      <c r="Y827" s="324"/>
      <c r="Z827" s="324"/>
      <c r="AA827" s="324"/>
      <c r="AB827" s="324"/>
      <c r="AC827" s="309"/>
      <c r="AD827" s="272"/>
      <c r="AE827" s="273"/>
      <c r="AF827" s="272"/>
      <c r="AG827" s="274"/>
      <c r="AH827" s="474"/>
      <c r="AI827" s="475"/>
      <c r="AJ827" s="475"/>
      <c r="AK827" s="475"/>
      <c r="AL827" s="33"/>
      <c r="AM827" s="33"/>
      <c r="AN827" s="33"/>
      <c r="AT827" s="122" t="e">
        <f t="shared" si="877"/>
        <v>#N/A</v>
      </c>
      <c r="AU827" s="125" t="e">
        <f t="shared" si="878"/>
        <v>#N/A</v>
      </c>
      <c r="AV827" s="126" t="str">
        <f t="shared" ca="1" si="822"/>
        <v/>
      </c>
      <c r="AW827" s="122" t="e">
        <f t="shared" ca="1" si="823"/>
        <v>#N/A</v>
      </c>
      <c r="AX827" s="127" t="e">
        <f t="shared" ca="1" si="824"/>
        <v>#N/A</v>
      </c>
      <c r="AY827" s="100" t="e">
        <f t="shared" si="879"/>
        <v>#N/A</v>
      </c>
      <c r="AZ827" s="127" t="e">
        <f t="shared" si="880"/>
        <v>#N/A</v>
      </c>
      <c r="BC827" s="129"/>
    </row>
    <row r="828" spans="1:68" ht="26.25" customHeight="1" x14ac:dyDescent="0.2">
      <c r="A828" s="180">
        <f>A814+1</f>
        <v>59</v>
      </c>
      <c r="B828" s="501"/>
      <c r="C828" s="501"/>
      <c r="D828" s="501"/>
      <c r="E828" s="502"/>
      <c r="F828" s="493" t="str">
        <f>F814</f>
        <v>TOTAL DE ESTA PÁGINA</v>
      </c>
      <c r="G828" s="494"/>
      <c r="H828" s="495"/>
      <c r="I828" s="348" t="str">
        <f t="shared" ref="I828:Q828" si="881">IF(SUM(I817:I827)=0," ",SUM(I817:I827))</f>
        <v xml:space="preserve"> </v>
      </c>
      <c r="J828" s="349" t="str">
        <f t="shared" si="881"/>
        <v xml:space="preserve"> </v>
      </c>
      <c r="K828" s="350" t="str">
        <f t="shared" si="881"/>
        <v xml:space="preserve"> </v>
      </c>
      <c r="L828" s="351" t="str">
        <f t="shared" si="881"/>
        <v xml:space="preserve"> </v>
      </c>
      <c r="M828" s="350" t="str">
        <f t="shared" si="881"/>
        <v xml:space="preserve"> </v>
      </c>
      <c r="N828" s="351" t="str">
        <f t="shared" si="881"/>
        <v xml:space="preserve"> </v>
      </c>
      <c r="O828" s="350" t="str">
        <f t="shared" si="881"/>
        <v xml:space="preserve"> </v>
      </c>
      <c r="P828" s="351" t="str">
        <f t="shared" si="881"/>
        <v xml:space="preserve"> </v>
      </c>
      <c r="Q828" s="352" t="str">
        <f t="shared" si="881"/>
        <v xml:space="preserve"> </v>
      </c>
      <c r="R828" s="353"/>
      <c r="S828" s="349" t="str">
        <f t="shared" ref="S828:AB828" si="882">IF(SUM(S817:S827)=0," ",SUM(S817:S827))</f>
        <v xml:space="preserve"> </v>
      </c>
      <c r="T828" s="350" t="str">
        <f t="shared" si="882"/>
        <v xml:space="preserve"> </v>
      </c>
      <c r="U828" s="350" t="str">
        <f t="shared" si="882"/>
        <v xml:space="preserve"> </v>
      </c>
      <c r="V828" s="350" t="str">
        <f t="shared" si="882"/>
        <v xml:space="preserve"> </v>
      </c>
      <c r="W828" s="351" t="str">
        <f t="shared" si="882"/>
        <v xml:space="preserve"> </v>
      </c>
      <c r="X828" s="350" t="str">
        <f t="shared" si="882"/>
        <v xml:space="preserve"> </v>
      </c>
      <c r="Y828" s="351" t="str">
        <f t="shared" si="882"/>
        <v xml:space="preserve"> </v>
      </c>
      <c r="Z828" s="350" t="str">
        <f t="shared" si="882"/>
        <v xml:space="preserve"> </v>
      </c>
      <c r="AA828" s="351" t="str">
        <f t="shared" si="882"/>
        <v xml:space="preserve"> </v>
      </c>
      <c r="AB828" s="352" t="str">
        <f t="shared" si="882"/>
        <v xml:space="preserve"> </v>
      </c>
      <c r="AC828" s="354" t="str">
        <f>IF(SUM(AC817:AC826)=0," ",SUM(AC817:AC826))</f>
        <v xml:space="preserve"> </v>
      </c>
      <c r="AD828" s="355" t="str">
        <f>IF(SUM(AD817:AD826)=0," ",SUM(AD817:AD826))</f>
        <v xml:space="preserve"> </v>
      </c>
      <c r="AE828" s="355" t="str">
        <f>IF(SUM(AE817:AE826)=0," ",SUM(AE817:AE826))</f>
        <v xml:space="preserve"> </v>
      </c>
      <c r="AF828" s="356" t="str">
        <f>IF(SUM(AF817:AF826)=0," ",SUM(AF817:AF826))</f>
        <v xml:space="preserve"> </v>
      </c>
      <c r="AG828" s="357" t="str">
        <f>IF(SUM(AG817:AG826)=0," ",SUM(AG817:AG826))</f>
        <v xml:space="preserve"> </v>
      </c>
      <c r="AH828" s="482" t="str">
        <f>AH814</f>
        <v>Certifico que todos los datos en esta
bitácora son fidedignos</v>
      </c>
      <c r="AI828" s="483"/>
      <c r="AJ828" s="483"/>
      <c r="AK828" s="484"/>
      <c r="AL828" s="131"/>
      <c r="AM828" s="131"/>
      <c r="AN828" s="131"/>
      <c r="AT828" s="122" t="e">
        <f t="shared" si="877"/>
        <v>#N/A</v>
      </c>
      <c r="AU828" s="125" t="e">
        <f t="shared" si="878"/>
        <v>#N/A</v>
      </c>
      <c r="AV828" s="126" t="str">
        <f t="shared" ca="1" si="822"/>
        <v/>
      </c>
      <c r="AW828" s="122" t="e">
        <f t="shared" ca="1" si="823"/>
        <v>#N/A</v>
      </c>
      <c r="AX828" s="127" t="e">
        <f t="shared" ca="1" si="824"/>
        <v>#N/A</v>
      </c>
      <c r="AY828" s="100" t="e">
        <f t="shared" si="879"/>
        <v>#N/A</v>
      </c>
      <c r="AZ828" s="127" t="e">
        <f t="shared" si="880"/>
        <v>#N/A</v>
      </c>
      <c r="BA828" s="88"/>
      <c r="BC828" s="129"/>
    </row>
    <row r="829" spans="1:68" ht="26.25" customHeight="1" x14ac:dyDescent="0.2">
      <c r="A829" s="499"/>
      <c r="B829" s="503"/>
      <c r="C829" s="503"/>
      <c r="D829" s="503"/>
      <c r="E829" s="504"/>
      <c r="F829" s="496" t="str">
        <f>F815</f>
        <v>TOTAL PÁGINA ANTERIOR</v>
      </c>
      <c r="G829" s="497"/>
      <c r="H829" s="498"/>
      <c r="I829" s="358">
        <f>I816</f>
        <v>6.25</v>
      </c>
      <c r="J829" s="359">
        <f t="shared" ref="J829:Q829" si="883">J816</f>
        <v>6.25</v>
      </c>
      <c r="K829" s="360" t="str">
        <f t="shared" si="883"/>
        <v xml:space="preserve"> </v>
      </c>
      <c r="L829" s="361" t="str">
        <f t="shared" si="883"/>
        <v xml:space="preserve"> </v>
      </c>
      <c r="M829" s="360" t="str">
        <f t="shared" si="883"/>
        <v xml:space="preserve"> </v>
      </c>
      <c r="N829" s="361" t="str">
        <f t="shared" si="883"/>
        <v xml:space="preserve"> </v>
      </c>
      <c r="O829" s="360" t="str">
        <f t="shared" si="883"/>
        <v xml:space="preserve"> </v>
      </c>
      <c r="P829" s="361" t="str">
        <f t="shared" si="883"/>
        <v xml:space="preserve"> </v>
      </c>
      <c r="Q829" s="362" t="str">
        <f t="shared" si="883"/>
        <v xml:space="preserve"> </v>
      </c>
      <c r="R829" s="363"/>
      <c r="S829" s="359" t="str">
        <f t="shared" ref="S829:AG829" si="884">S816</f>
        <v xml:space="preserve"> </v>
      </c>
      <c r="T829" s="360">
        <f t="shared" si="884"/>
        <v>8.75</v>
      </c>
      <c r="U829" s="360">
        <f t="shared" si="884"/>
        <v>10</v>
      </c>
      <c r="V829" s="360">
        <f t="shared" si="884"/>
        <v>2.5</v>
      </c>
      <c r="W829" s="361" t="str">
        <f t="shared" si="884"/>
        <v xml:space="preserve"> </v>
      </c>
      <c r="X829" s="360" t="str">
        <f t="shared" si="884"/>
        <v xml:space="preserve"> </v>
      </c>
      <c r="Y829" s="361">
        <f t="shared" si="884"/>
        <v>2.5</v>
      </c>
      <c r="Z829" s="360" t="str">
        <f t="shared" si="884"/>
        <v xml:space="preserve"> </v>
      </c>
      <c r="AA829" s="361">
        <f t="shared" si="884"/>
        <v>3.75</v>
      </c>
      <c r="AB829" s="362" t="str">
        <f t="shared" si="884"/>
        <v xml:space="preserve"> </v>
      </c>
      <c r="AC829" s="364">
        <f t="shared" si="884"/>
        <v>9</v>
      </c>
      <c r="AD829" s="365" t="str">
        <f t="shared" si="884"/>
        <v xml:space="preserve"> </v>
      </c>
      <c r="AE829" s="365">
        <f t="shared" si="884"/>
        <v>9</v>
      </c>
      <c r="AF829" s="366" t="str">
        <f t="shared" si="884"/>
        <v xml:space="preserve"> </v>
      </c>
      <c r="AG829" s="367">
        <f t="shared" si="884"/>
        <v>11</v>
      </c>
      <c r="AH829" s="487"/>
      <c r="AI829" s="488"/>
      <c r="AJ829" s="488"/>
      <c r="AK829" s="489"/>
      <c r="AL829" s="131"/>
      <c r="AM829" s="131"/>
      <c r="AN829" s="131"/>
      <c r="AT829" s="122" t="e">
        <f t="shared" si="877"/>
        <v>#N/A</v>
      </c>
      <c r="AU829" s="125" t="e">
        <f t="shared" si="878"/>
        <v>#N/A</v>
      </c>
      <c r="AV829" s="126" t="str">
        <f t="shared" ca="1" si="822"/>
        <v/>
      </c>
      <c r="AW829" s="122" t="e">
        <f t="shared" ca="1" si="823"/>
        <v>#N/A</v>
      </c>
      <c r="AX829" s="127" t="e">
        <f t="shared" ca="1" si="824"/>
        <v>#N/A</v>
      </c>
      <c r="AY829" s="100" t="e">
        <f t="shared" si="879"/>
        <v>#N/A</v>
      </c>
      <c r="AZ829" s="127" t="e">
        <f t="shared" si="880"/>
        <v>#N/A</v>
      </c>
      <c r="BA829" s="88"/>
      <c r="BC829" s="129"/>
    </row>
    <row r="830" spans="1:68" ht="26.25" customHeight="1" thickBot="1" x14ac:dyDescent="0.25">
      <c r="A830" s="500"/>
      <c r="B830" s="505" t="str">
        <f>B816</f>
        <v>Entidad que certifica Hrs. de vuelo
TIMBRE Y FIRMA</v>
      </c>
      <c r="C830" s="505"/>
      <c r="D830" s="505"/>
      <c r="E830" s="506"/>
      <c r="F830" s="490" t="str">
        <f>F816</f>
        <v>TOTAL A LA FECHA</v>
      </c>
      <c r="G830" s="491"/>
      <c r="H830" s="492"/>
      <c r="I830" s="31">
        <f t="shared" ref="I830:Q830" si="885">IF(SUM(I828:I829)=0," ",SUM(I828:I829))</f>
        <v>6.25</v>
      </c>
      <c r="J830" s="27">
        <f t="shared" si="885"/>
        <v>6.25</v>
      </c>
      <c r="K830" s="24" t="str">
        <f t="shared" si="885"/>
        <v xml:space="preserve"> </v>
      </c>
      <c r="L830" s="25" t="str">
        <f t="shared" si="885"/>
        <v xml:space="preserve"> </v>
      </c>
      <c r="M830" s="24" t="str">
        <f t="shared" si="885"/>
        <v xml:space="preserve"> </v>
      </c>
      <c r="N830" s="25" t="str">
        <f t="shared" si="885"/>
        <v xml:space="preserve"> </v>
      </c>
      <c r="O830" s="24" t="str">
        <f t="shared" si="885"/>
        <v xml:space="preserve"> </v>
      </c>
      <c r="P830" s="25" t="str">
        <f t="shared" si="885"/>
        <v xml:space="preserve"> </v>
      </c>
      <c r="Q830" s="26" t="str">
        <f t="shared" si="885"/>
        <v xml:space="preserve"> </v>
      </c>
      <c r="R830" s="321"/>
      <c r="S830" s="27" t="str">
        <f t="shared" ref="S830:AG830" si="886">IF(SUM(S828:S829)=0," ",SUM(S828:S829))</f>
        <v xml:space="preserve"> </v>
      </c>
      <c r="T830" s="24">
        <f t="shared" si="886"/>
        <v>8.75</v>
      </c>
      <c r="U830" s="24">
        <f t="shared" si="886"/>
        <v>10</v>
      </c>
      <c r="V830" s="24">
        <f t="shared" si="886"/>
        <v>2.5</v>
      </c>
      <c r="W830" s="25" t="str">
        <f t="shared" si="886"/>
        <v xml:space="preserve"> </v>
      </c>
      <c r="X830" s="24" t="str">
        <f t="shared" si="886"/>
        <v xml:space="preserve"> </v>
      </c>
      <c r="Y830" s="25">
        <f t="shared" si="886"/>
        <v>2.5</v>
      </c>
      <c r="Z830" s="24" t="str">
        <f t="shared" si="886"/>
        <v xml:space="preserve"> </v>
      </c>
      <c r="AA830" s="25">
        <f t="shared" si="886"/>
        <v>3.75</v>
      </c>
      <c r="AB830" s="26" t="str">
        <f t="shared" si="886"/>
        <v xml:space="preserve"> </v>
      </c>
      <c r="AC830" s="323">
        <f t="shared" si="886"/>
        <v>9</v>
      </c>
      <c r="AD830" s="28" t="str">
        <f t="shared" si="886"/>
        <v xml:space="preserve"> </v>
      </c>
      <c r="AE830" s="28">
        <f t="shared" si="886"/>
        <v>9</v>
      </c>
      <c r="AF830" s="30" t="str">
        <f t="shared" si="886"/>
        <v xml:space="preserve"> </v>
      </c>
      <c r="AG830" s="32">
        <f t="shared" si="886"/>
        <v>11</v>
      </c>
      <c r="AH830" s="485" t="str">
        <f>AH816</f>
        <v>_____________________________
FIRMA PILOTO</v>
      </c>
      <c r="AI830" s="486"/>
      <c r="AJ830" s="486"/>
      <c r="AK830" s="181">
        <f>A828</f>
        <v>59</v>
      </c>
      <c r="AL830" s="132"/>
      <c r="AM830" s="132"/>
      <c r="AN830" s="132"/>
      <c r="AT830" s="122" t="e">
        <f t="shared" si="877"/>
        <v>#N/A</v>
      </c>
      <c r="AU830" s="125" t="e">
        <f t="shared" si="878"/>
        <v>#N/A</v>
      </c>
      <c r="AV830" s="126" t="str">
        <f t="shared" ca="1" si="822"/>
        <v/>
      </c>
      <c r="AW830" s="122" t="e">
        <f t="shared" ca="1" si="823"/>
        <v>#N/A</v>
      </c>
      <c r="AX830" s="127" t="e">
        <f t="shared" ca="1" si="824"/>
        <v>#N/A</v>
      </c>
      <c r="AY830" s="100" t="e">
        <f t="shared" si="879"/>
        <v>#N/A</v>
      </c>
      <c r="AZ830" s="127" t="e">
        <f t="shared" si="880"/>
        <v>#N/A</v>
      </c>
      <c r="BA830" s="88"/>
      <c r="BC830" s="129"/>
    </row>
    <row r="831" spans="1:68" s="49" customFormat="1" ht="27.75" customHeight="1" x14ac:dyDescent="0.2">
      <c r="A831" s="29">
        <f>A826+1</f>
        <v>591</v>
      </c>
      <c r="B831" s="39"/>
      <c r="C831" s="40"/>
      <c r="D831" s="41"/>
      <c r="E831" s="42"/>
      <c r="F831" s="43"/>
      <c r="G831" s="44"/>
      <c r="H831" s="45"/>
      <c r="I831" s="310"/>
      <c r="J831" s="306"/>
      <c r="K831" s="307"/>
      <c r="L831" s="308"/>
      <c r="M831" s="307"/>
      <c r="N831" s="308"/>
      <c r="O831" s="307"/>
      <c r="P831" s="308"/>
      <c r="Q831" s="167"/>
      <c r="R831" s="314"/>
      <c r="S831" s="46"/>
      <c r="T831" s="47"/>
      <c r="U831" s="47"/>
      <c r="V831" s="48"/>
      <c r="W831" s="325"/>
      <c r="X831" s="307"/>
      <c r="Y831" s="308"/>
      <c r="Z831" s="307"/>
      <c r="AA831" s="308"/>
      <c r="AB831" s="167"/>
      <c r="AC831" s="311"/>
      <c r="AD831" s="312"/>
      <c r="AE831" s="312"/>
      <c r="AF831" s="313"/>
      <c r="AG831" s="317"/>
      <c r="AH831" s="167"/>
      <c r="AI831" s="478"/>
      <c r="AJ831" s="478"/>
      <c r="AK831" s="479"/>
      <c r="AL831" s="102"/>
      <c r="AM831" s="124" t="str">
        <f t="shared" ref="AM831:AM840" si="887">IF(B831=0," ",TEXT(B831,"MMM"))</f>
        <v xml:space="preserve"> </v>
      </c>
      <c r="AN831" s="97" t="str">
        <f t="shared" ref="AN831:AN840" si="888">IF(B831=0," ",YEAR(B831))</f>
        <v xml:space="preserve"> </v>
      </c>
      <c r="AO831" s="125"/>
      <c r="AP831" s="125"/>
      <c r="AQ831" s="125"/>
      <c r="AR831" s="125"/>
      <c r="AS831" s="125"/>
      <c r="AT831" s="122" t="e">
        <f t="shared" si="877"/>
        <v>#N/A</v>
      </c>
      <c r="AU831" s="125" t="e">
        <f t="shared" si="878"/>
        <v>#N/A</v>
      </c>
      <c r="AV831" s="126" t="str">
        <f t="shared" ca="1" si="822"/>
        <v/>
      </c>
      <c r="AW831" s="122" t="e">
        <f t="shared" ca="1" si="823"/>
        <v>#N/A</v>
      </c>
      <c r="AX831" s="127" t="e">
        <f t="shared" ca="1" si="824"/>
        <v>#N/A</v>
      </c>
      <c r="AY831" s="100" t="e">
        <f t="shared" si="879"/>
        <v>#N/A</v>
      </c>
      <c r="AZ831" s="127" t="e">
        <f t="shared" si="880"/>
        <v>#N/A</v>
      </c>
      <c r="BA831" s="88"/>
      <c r="BB831" s="125"/>
      <c r="BC831" s="129"/>
      <c r="BD831" s="125"/>
      <c r="BE831" s="125"/>
      <c r="BF831" s="125"/>
      <c r="BG831" s="125"/>
      <c r="BH831" s="125"/>
      <c r="BI831" s="125"/>
      <c r="BJ831" s="125"/>
      <c r="BK831" s="125"/>
      <c r="BL831" s="90"/>
      <c r="BM831" s="90"/>
      <c r="BN831" s="90"/>
      <c r="BO831" s="90"/>
      <c r="BP831" s="90"/>
    </row>
    <row r="832" spans="1:68" s="49" customFormat="1" ht="27.75" customHeight="1" x14ac:dyDescent="0.2">
      <c r="A832" s="22">
        <f>A831+1</f>
        <v>592</v>
      </c>
      <c r="B832" s="50"/>
      <c r="C832" s="51"/>
      <c r="D832" s="52"/>
      <c r="E832" s="53"/>
      <c r="F832" s="54"/>
      <c r="G832" s="55"/>
      <c r="H832" s="56"/>
      <c r="I832" s="304"/>
      <c r="J832" s="57"/>
      <c r="K832" s="58"/>
      <c r="L832" s="59"/>
      <c r="M832" s="58"/>
      <c r="N832" s="59"/>
      <c r="O832" s="58"/>
      <c r="P832" s="59"/>
      <c r="Q832" s="60"/>
      <c r="R832" s="315"/>
      <c r="S832" s="57"/>
      <c r="T832" s="58"/>
      <c r="U832" s="58"/>
      <c r="V832" s="60"/>
      <c r="W832" s="326"/>
      <c r="X832" s="58"/>
      <c r="Y832" s="59"/>
      <c r="Z832" s="58"/>
      <c r="AA832" s="59"/>
      <c r="AB832" s="60"/>
      <c r="AC832" s="61"/>
      <c r="AD832" s="62"/>
      <c r="AE832" s="62"/>
      <c r="AF832" s="63"/>
      <c r="AG832" s="318"/>
      <c r="AH832" s="60"/>
      <c r="AI832" s="476"/>
      <c r="AJ832" s="476"/>
      <c r="AK832" s="477"/>
      <c r="AL832" s="102"/>
      <c r="AM832" s="124" t="str">
        <f t="shared" si="887"/>
        <v xml:space="preserve"> </v>
      </c>
      <c r="AN832" s="97" t="str">
        <f t="shared" si="888"/>
        <v xml:space="preserve"> </v>
      </c>
      <c r="AO832" s="125"/>
      <c r="AP832" s="125"/>
      <c r="AQ832" s="125"/>
      <c r="AR832" s="125"/>
      <c r="AS832" s="125"/>
      <c r="AT832" s="122" t="e">
        <f t="shared" si="877"/>
        <v>#N/A</v>
      </c>
      <c r="AU832" s="125" t="e">
        <f t="shared" si="878"/>
        <v>#N/A</v>
      </c>
      <c r="AV832" s="126" t="str">
        <f t="shared" ca="1" si="822"/>
        <v/>
      </c>
      <c r="AW832" s="122" t="e">
        <f t="shared" ca="1" si="823"/>
        <v>#N/A</v>
      </c>
      <c r="AX832" s="127" t="e">
        <f t="shared" ca="1" si="824"/>
        <v>#N/A</v>
      </c>
      <c r="AY832" s="100" t="e">
        <f t="shared" si="879"/>
        <v>#N/A</v>
      </c>
      <c r="AZ832" s="127" t="e">
        <f t="shared" si="880"/>
        <v>#N/A</v>
      </c>
      <c r="BA832" s="88"/>
      <c r="BB832" s="125"/>
      <c r="BC832" s="129"/>
      <c r="BD832" s="125"/>
      <c r="BE832" s="125"/>
      <c r="BF832" s="125"/>
      <c r="BG832" s="125"/>
      <c r="BH832" s="125"/>
      <c r="BI832" s="125"/>
      <c r="BJ832" s="125"/>
      <c r="BK832" s="125"/>
      <c r="BL832" s="90"/>
      <c r="BM832" s="90"/>
      <c r="BN832" s="90"/>
      <c r="BO832" s="90"/>
      <c r="BP832" s="90"/>
    </row>
    <row r="833" spans="1:68" s="49" customFormat="1" ht="27.75" customHeight="1" x14ac:dyDescent="0.2">
      <c r="A833" s="22">
        <f t="shared" ref="A833:A840" si="889">A832+1</f>
        <v>593</v>
      </c>
      <c r="B833" s="50"/>
      <c r="C833" s="51"/>
      <c r="D833" s="52"/>
      <c r="E833" s="53"/>
      <c r="F833" s="54"/>
      <c r="G833" s="55"/>
      <c r="H833" s="56"/>
      <c r="I833" s="304"/>
      <c r="J833" s="57"/>
      <c r="K833" s="58"/>
      <c r="L833" s="59"/>
      <c r="M833" s="58"/>
      <c r="N833" s="59"/>
      <c r="O833" s="58"/>
      <c r="P833" s="59"/>
      <c r="Q833" s="60"/>
      <c r="R833" s="315"/>
      <c r="S833" s="57"/>
      <c r="T833" s="58"/>
      <c r="U833" s="58"/>
      <c r="V833" s="60"/>
      <c r="W833" s="326"/>
      <c r="X833" s="58"/>
      <c r="Y833" s="59"/>
      <c r="Z833" s="58"/>
      <c r="AA833" s="59"/>
      <c r="AB833" s="60"/>
      <c r="AC833" s="61"/>
      <c r="AD833" s="62"/>
      <c r="AE833" s="62"/>
      <c r="AF833" s="63"/>
      <c r="AG833" s="318"/>
      <c r="AH833" s="60"/>
      <c r="AI833" s="476"/>
      <c r="AJ833" s="476"/>
      <c r="AK833" s="477"/>
      <c r="AL833" s="102"/>
      <c r="AM833" s="124" t="str">
        <f t="shared" si="887"/>
        <v xml:space="preserve"> </v>
      </c>
      <c r="AN833" s="97" t="str">
        <f t="shared" si="888"/>
        <v xml:space="preserve"> </v>
      </c>
      <c r="AO833" s="125"/>
      <c r="AP833" s="125"/>
      <c r="AQ833" s="125"/>
      <c r="AR833" s="125"/>
      <c r="AS833" s="125"/>
      <c r="AT833" s="122" t="e">
        <f t="shared" si="877"/>
        <v>#N/A</v>
      </c>
      <c r="AU833" s="125" t="e">
        <f t="shared" si="878"/>
        <v>#N/A</v>
      </c>
      <c r="AV833" s="126" t="str">
        <f t="shared" ca="1" si="822"/>
        <v/>
      </c>
      <c r="AW833" s="122" t="e">
        <f t="shared" ca="1" si="823"/>
        <v>#N/A</v>
      </c>
      <c r="AX833" s="127" t="e">
        <f t="shared" ca="1" si="824"/>
        <v>#N/A</v>
      </c>
      <c r="AY833" s="100" t="e">
        <f t="shared" si="879"/>
        <v>#N/A</v>
      </c>
      <c r="AZ833" s="127" t="e">
        <f t="shared" si="880"/>
        <v>#N/A</v>
      </c>
      <c r="BA833" s="88"/>
      <c r="BB833" s="125"/>
      <c r="BC833" s="129"/>
      <c r="BD833" s="125"/>
      <c r="BE833" s="125"/>
      <c r="BF833" s="125"/>
      <c r="BG833" s="125"/>
      <c r="BH833" s="125"/>
      <c r="BI833" s="125"/>
      <c r="BJ833" s="125"/>
      <c r="BK833" s="125"/>
      <c r="BL833" s="90"/>
      <c r="BM833" s="90"/>
      <c r="BN833" s="90"/>
      <c r="BO833" s="90"/>
      <c r="BP833" s="90"/>
    </row>
    <row r="834" spans="1:68" s="49" customFormat="1" ht="27.75" customHeight="1" x14ac:dyDescent="0.2">
      <c r="A834" s="22">
        <f t="shared" si="889"/>
        <v>594</v>
      </c>
      <c r="B834" s="50"/>
      <c r="C834" s="51"/>
      <c r="D834" s="52"/>
      <c r="E834" s="53"/>
      <c r="F834" s="54"/>
      <c r="G834" s="55"/>
      <c r="H834" s="56"/>
      <c r="I834" s="304"/>
      <c r="J834" s="57"/>
      <c r="K834" s="58"/>
      <c r="L834" s="59"/>
      <c r="M834" s="58"/>
      <c r="N834" s="59"/>
      <c r="O834" s="58"/>
      <c r="P834" s="59"/>
      <c r="Q834" s="60"/>
      <c r="R834" s="315"/>
      <c r="S834" s="57"/>
      <c r="T834" s="58"/>
      <c r="U834" s="58"/>
      <c r="V834" s="60"/>
      <c r="W834" s="326"/>
      <c r="X834" s="58"/>
      <c r="Y834" s="59"/>
      <c r="Z834" s="58"/>
      <c r="AA834" s="59"/>
      <c r="AB834" s="60"/>
      <c r="AC834" s="61"/>
      <c r="AD834" s="62"/>
      <c r="AE834" s="62"/>
      <c r="AF834" s="63"/>
      <c r="AG834" s="318"/>
      <c r="AH834" s="60"/>
      <c r="AI834" s="476"/>
      <c r="AJ834" s="476"/>
      <c r="AK834" s="477"/>
      <c r="AL834" s="102"/>
      <c r="AM834" s="124" t="str">
        <f t="shared" si="887"/>
        <v xml:space="preserve"> </v>
      </c>
      <c r="AN834" s="97" t="str">
        <f t="shared" si="888"/>
        <v xml:space="preserve"> </v>
      </c>
      <c r="AO834" s="125"/>
      <c r="AP834" s="125"/>
      <c r="AQ834" s="125"/>
      <c r="AR834" s="125"/>
      <c r="AS834" s="125"/>
      <c r="AT834" s="122" t="e">
        <f t="shared" si="877"/>
        <v>#N/A</v>
      </c>
      <c r="AU834" s="125" t="e">
        <f t="shared" si="878"/>
        <v>#N/A</v>
      </c>
      <c r="AV834" s="126" t="str">
        <f t="shared" ca="1" si="822"/>
        <v/>
      </c>
      <c r="AW834" s="122" t="e">
        <f t="shared" ca="1" si="823"/>
        <v>#N/A</v>
      </c>
      <c r="AX834" s="127" t="e">
        <f t="shared" ca="1" si="824"/>
        <v>#N/A</v>
      </c>
      <c r="AY834" s="100" t="e">
        <f t="shared" si="879"/>
        <v>#N/A</v>
      </c>
      <c r="AZ834" s="127" t="e">
        <f t="shared" si="880"/>
        <v>#N/A</v>
      </c>
      <c r="BA834" s="88"/>
      <c r="BB834" s="125"/>
      <c r="BC834" s="129"/>
      <c r="BD834" s="125"/>
      <c r="BE834" s="125"/>
      <c r="BF834" s="125"/>
      <c r="BG834" s="125"/>
      <c r="BH834" s="125"/>
      <c r="BI834" s="125"/>
      <c r="BJ834" s="125"/>
      <c r="BK834" s="125"/>
      <c r="BL834" s="90"/>
      <c r="BM834" s="90"/>
      <c r="BN834" s="90"/>
      <c r="BO834" s="90"/>
      <c r="BP834" s="90"/>
    </row>
    <row r="835" spans="1:68" s="49" customFormat="1" ht="27.75" customHeight="1" x14ac:dyDescent="0.2">
      <c r="A835" s="22">
        <f t="shared" si="889"/>
        <v>595</v>
      </c>
      <c r="B835" s="50"/>
      <c r="C835" s="51"/>
      <c r="D835" s="52"/>
      <c r="E835" s="53"/>
      <c r="F835" s="54"/>
      <c r="G835" s="55"/>
      <c r="H835" s="56"/>
      <c r="I835" s="304"/>
      <c r="J835" s="57"/>
      <c r="K835" s="58"/>
      <c r="L835" s="59"/>
      <c r="M835" s="58"/>
      <c r="N835" s="59"/>
      <c r="O835" s="58"/>
      <c r="P835" s="59"/>
      <c r="Q835" s="60"/>
      <c r="R835" s="315"/>
      <c r="S835" s="57"/>
      <c r="T835" s="58"/>
      <c r="U835" s="58"/>
      <c r="V835" s="60"/>
      <c r="W835" s="326"/>
      <c r="X835" s="58"/>
      <c r="Y835" s="59"/>
      <c r="Z835" s="58"/>
      <c r="AA835" s="59"/>
      <c r="AB835" s="60"/>
      <c r="AC835" s="61"/>
      <c r="AD835" s="62"/>
      <c r="AE835" s="62"/>
      <c r="AF835" s="63"/>
      <c r="AG835" s="318"/>
      <c r="AH835" s="60"/>
      <c r="AI835" s="476"/>
      <c r="AJ835" s="476"/>
      <c r="AK835" s="477"/>
      <c r="AL835" s="102"/>
      <c r="AM835" s="124" t="str">
        <f t="shared" si="887"/>
        <v xml:space="preserve"> </v>
      </c>
      <c r="AN835" s="97" t="str">
        <f t="shared" si="888"/>
        <v xml:space="preserve"> </v>
      </c>
      <c r="AO835" s="125"/>
      <c r="AP835" s="125"/>
      <c r="AQ835" s="125"/>
      <c r="AR835" s="125"/>
      <c r="AS835" s="125"/>
      <c r="AT835" s="122" t="e">
        <f t="shared" ref="AT835:AT844" si="890">IF(ISBLANK($B1167),NA(),$B1167)</f>
        <v>#N/A</v>
      </c>
      <c r="AU835" s="125" t="e">
        <f t="shared" ref="AU835:AU844" si="891">IF(ISBLANK($I1167),NA(),$I1167)</f>
        <v>#N/A</v>
      </c>
      <c r="AV835" s="126" t="str">
        <f t="shared" ca="1" si="822"/>
        <v/>
      </c>
      <c r="AW835" s="122" t="e">
        <f t="shared" ca="1" si="823"/>
        <v>#N/A</v>
      </c>
      <c r="AX835" s="127" t="e">
        <f t="shared" ca="1" si="824"/>
        <v>#N/A</v>
      </c>
      <c r="AY835" s="100" t="e">
        <f>IF(S1167=0,NA(),S1167)</f>
        <v>#N/A</v>
      </c>
      <c r="AZ835" s="127" t="e">
        <f>IF(V1167=0,NA(),V1167)</f>
        <v>#N/A</v>
      </c>
      <c r="BA835" s="88"/>
      <c r="BB835" s="125"/>
      <c r="BC835" s="129"/>
      <c r="BD835" s="125"/>
      <c r="BE835" s="125"/>
      <c r="BF835" s="125"/>
      <c r="BG835" s="125"/>
      <c r="BH835" s="125"/>
      <c r="BI835" s="125"/>
      <c r="BJ835" s="125"/>
      <c r="BK835" s="125"/>
      <c r="BL835" s="90"/>
      <c r="BM835" s="90"/>
      <c r="BN835" s="90"/>
      <c r="BO835" s="90"/>
      <c r="BP835" s="90"/>
    </row>
    <row r="836" spans="1:68" s="49" customFormat="1" ht="27.75" customHeight="1" x14ac:dyDescent="0.2">
      <c r="A836" s="22">
        <f t="shared" si="889"/>
        <v>596</v>
      </c>
      <c r="B836" s="50"/>
      <c r="C836" s="51"/>
      <c r="D836" s="52"/>
      <c r="E836" s="53"/>
      <c r="F836" s="54"/>
      <c r="G836" s="55"/>
      <c r="H836" s="56"/>
      <c r="I836" s="304"/>
      <c r="J836" s="57"/>
      <c r="K836" s="58"/>
      <c r="L836" s="59"/>
      <c r="M836" s="58"/>
      <c r="N836" s="59"/>
      <c r="O836" s="58"/>
      <c r="P836" s="59"/>
      <c r="Q836" s="60"/>
      <c r="R836" s="315"/>
      <c r="S836" s="57"/>
      <c r="T836" s="58"/>
      <c r="U836" s="58"/>
      <c r="V836" s="60"/>
      <c r="W836" s="326"/>
      <c r="X836" s="58"/>
      <c r="Y836" s="59"/>
      <c r="Z836" s="58"/>
      <c r="AA836" s="59"/>
      <c r="AB836" s="60"/>
      <c r="AC836" s="61"/>
      <c r="AD836" s="62"/>
      <c r="AE836" s="62"/>
      <c r="AF836" s="63"/>
      <c r="AG836" s="318"/>
      <c r="AH836" s="60"/>
      <c r="AI836" s="476"/>
      <c r="AJ836" s="476"/>
      <c r="AK836" s="477"/>
      <c r="AL836" s="102"/>
      <c r="AM836" s="124" t="str">
        <f t="shared" si="887"/>
        <v xml:space="preserve"> </v>
      </c>
      <c r="AN836" s="97" t="str">
        <f t="shared" si="888"/>
        <v xml:space="preserve"> </v>
      </c>
      <c r="AO836" s="125"/>
      <c r="AP836" s="125"/>
      <c r="AQ836" s="125"/>
      <c r="AR836" s="125"/>
      <c r="AS836" s="125"/>
      <c r="AT836" s="122" t="e">
        <f t="shared" si="890"/>
        <v>#N/A</v>
      </c>
      <c r="AU836" s="125" t="e">
        <f t="shared" si="891"/>
        <v>#N/A</v>
      </c>
      <c r="AV836" s="126" t="str">
        <f t="shared" ca="1" si="822"/>
        <v/>
      </c>
      <c r="AW836" s="122" t="e">
        <f t="shared" ca="1" si="823"/>
        <v>#N/A</v>
      </c>
      <c r="AX836" s="127" t="e">
        <f t="shared" ca="1" si="824"/>
        <v>#N/A</v>
      </c>
      <c r="AY836" s="100" t="e">
        <f t="shared" ref="AY836:AY844" si="892">IF(S1168=0,NA(),S1168)</f>
        <v>#N/A</v>
      </c>
      <c r="AZ836" s="127" t="e">
        <f t="shared" ref="AZ836:AZ844" si="893">IF(V1168=0,NA(),V1168)</f>
        <v>#N/A</v>
      </c>
      <c r="BA836" s="88"/>
      <c r="BB836" s="125"/>
      <c r="BC836" s="129"/>
      <c r="BD836" s="125"/>
      <c r="BE836" s="125"/>
      <c r="BF836" s="125"/>
      <c r="BG836" s="125"/>
      <c r="BH836" s="125"/>
      <c r="BI836" s="125"/>
      <c r="BJ836" s="125"/>
      <c r="BK836" s="125"/>
      <c r="BL836" s="90"/>
      <c r="BM836" s="90"/>
      <c r="BN836" s="90"/>
      <c r="BO836" s="90"/>
      <c r="BP836" s="90"/>
    </row>
    <row r="837" spans="1:68" s="49" customFormat="1" ht="27.75" customHeight="1" x14ac:dyDescent="0.2">
      <c r="A837" s="22">
        <f>A836+1</f>
        <v>597</v>
      </c>
      <c r="B837" s="50"/>
      <c r="C837" s="51"/>
      <c r="D837" s="52"/>
      <c r="E837" s="53"/>
      <c r="F837" s="54"/>
      <c r="G837" s="55"/>
      <c r="H837" s="56"/>
      <c r="I837" s="304"/>
      <c r="J837" s="57"/>
      <c r="K837" s="58"/>
      <c r="L837" s="59"/>
      <c r="M837" s="58"/>
      <c r="N837" s="59"/>
      <c r="O837" s="58"/>
      <c r="P837" s="59"/>
      <c r="Q837" s="60"/>
      <c r="R837" s="315"/>
      <c r="S837" s="57"/>
      <c r="T837" s="58"/>
      <c r="U837" s="58"/>
      <c r="V837" s="60"/>
      <c r="W837" s="326"/>
      <c r="X837" s="58"/>
      <c r="Y837" s="59"/>
      <c r="Z837" s="58"/>
      <c r="AA837" s="59"/>
      <c r="AB837" s="60"/>
      <c r="AC837" s="61"/>
      <c r="AD837" s="62"/>
      <c r="AE837" s="62"/>
      <c r="AF837" s="63"/>
      <c r="AG837" s="318"/>
      <c r="AH837" s="60"/>
      <c r="AI837" s="476"/>
      <c r="AJ837" s="476"/>
      <c r="AK837" s="477"/>
      <c r="AL837" s="102"/>
      <c r="AM837" s="124" t="str">
        <f t="shared" si="887"/>
        <v xml:space="preserve"> </v>
      </c>
      <c r="AN837" s="97" t="str">
        <f t="shared" si="888"/>
        <v xml:space="preserve"> </v>
      </c>
      <c r="AO837" s="125"/>
      <c r="AP837" s="125"/>
      <c r="AQ837" s="125"/>
      <c r="AR837" s="125"/>
      <c r="AS837" s="125"/>
      <c r="AT837" s="122" t="e">
        <f t="shared" si="890"/>
        <v>#N/A</v>
      </c>
      <c r="AU837" s="125" t="e">
        <f t="shared" si="891"/>
        <v>#N/A</v>
      </c>
      <c r="AV837" s="126" t="str">
        <f t="shared" ref="AV837:AV900" ca="1" si="894">IFERROR($AT$3-AT837,"")</f>
        <v/>
      </c>
      <c r="AW837" s="122" t="e">
        <f t="shared" ref="AW837:AW900" ca="1" si="895">IF(AV837&gt;730,NA(),AT837)</f>
        <v>#N/A</v>
      </c>
      <c r="AX837" s="127" t="e">
        <f t="shared" ref="AX837:AX900" ca="1" si="896">IF(AV837&gt;730,NA(),AU837)</f>
        <v>#N/A</v>
      </c>
      <c r="AY837" s="100" t="e">
        <f t="shared" si="892"/>
        <v>#N/A</v>
      </c>
      <c r="AZ837" s="127" t="e">
        <f t="shared" si="893"/>
        <v>#N/A</v>
      </c>
      <c r="BA837" s="88"/>
      <c r="BB837" s="125"/>
      <c r="BC837" s="129"/>
      <c r="BD837" s="125"/>
      <c r="BE837" s="125"/>
      <c r="BF837" s="125"/>
      <c r="BG837" s="125"/>
      <c r="BH837" s="125"/>
      <c r="BI837" s="125"/>
      <c r="BJ837" s="125"/>
      <c r="BK837" s="125"/>
      <c r="BL837" s="90"/>
      <c r="BM837" s="90"/>
      <c r="BN837" s="90"/>
      <c r="BO837" s="90"/>
      <c r="BP837" s="90"/>
    </row>
    <row r="838" spans="1:68" s="49" customFormat="1" ht="27.75" customHeight="1" x14ac:dyDescent="0.2">
      <c r="A838" s="22">
        <f t="shared" si="889"/>
        <v>598</v>
      </c>
      <c r="B838" s="50"/>
      <c r="C838" s="51"/>
      <c r="D838" s="52"/>
      <c r="E838" s="53"/>
      <c r="F838" s="54"/>
      <c r="G838" s="55"/>
      <c r="H838" s="56"/>
      <c r="I838" s="304"/>
      <c r="J838" s="57"/>
      <c r="K838" s="58"/>
      <c r="L838" s="59"/>
      <c r="M838" s="58"/>
      <c r="N838" s="59"/>
      <c r="O838" s="58"/>
      <c r="P838" s="59"/>
      <c r="Q838" s="60"/>
      <c r="R838" s="315"/>
      <c r="S838" s="57"/>
      <c r="T838" s="58"/>
      <c r="U838" s="58"/>
      <c r="V838" s="60"/>
      <c r="W838" s="326"/>
      <c r="X838" s="58"/>
      <c r="Y838" s="59"/>
      <c r="Z838" s="58"/>
      <c r="AA838" s="59"/>
      <c r="AB838" s="60"/>
      <c r="AC838" s="61"/>
      <c r="AD838" s="62"/>
      <c r="AE838" s="62"/>
      <c r="AF838" s="63"/>
      <c r="AG838" s="318"/>
      <c r="AH838" s="60"/>
      <c r="AI838" s="476"/>
      <c r="AJ838" s="476"/>
      <c r="AK838" s="477"/>
      <c r="AL838" s="102"/>
      <c r="AM838" s="124" t="str">
        <f t="shared" si="887"/>
        <v xml:space="preserve"> </v>
      </c>
      <c r="AN838" s="97" t="str">
        <f t="shared" si="888"/>
        <v xml:space="preserve"> </v>
      </c>
      <c r="AO838" s="125"/>
      <c r="AP838" s="125"/>
      <c r="AQ838" s="125"/>
      <c r="AR838" s="125"/>
      <c r="AS838" s="125"/>
      <c r="AT838" s="122" t="e">
        <f t="shared" si="890"/>
        <v>#N/A</v>
      </c>
      <c r="AU838" s="125" t="e">
        <f t="shared" si="891"/>
        <v>#N/A</v>
      </c>
      <c r="AV838" s="126" t="str">
        <f t="shared" ca="1" si="894"/>
        <v/>
      </c>
      <c r="AW838" s="122" t="e">
        <f t="shared" ca="1" si="895"/>
        <v>#N/A</v>
      </c>
      <c r="AX838" s="127" t="e">
        <f t="shared" ca="1" si="896"/>
        <v>#N/A</v>
      </c>
      <c r="AY838" s="100" t="e">
        <f t="shared" si="892"/>
        <v>#N/A</v>
      </c>
      <c r="AZ838" s="127" t="e">
        <f t="shared" si="893"/>
        <v>#N/A</v>
      </c>
      <c r="BA838" s="88"/>
      <c r="BB838" s="125"/>
      <c r="BC838" s="129"/>
      <c r="BD838" s="125"/>
      <c r="BE838" s="125"/>
      <c r="BF838" s="125"/>
      <c r="BG838" s="125"/>
      <c r="BH838" s="125"/>
      <c r="BI838" s="125"/>
      <c r="BJ838" s="125"/>
      <c r="BK838" s="125"/>
      <c r="BL838" s="90"/>
      <c r="BM838" s="90"/>
      <c r="BN838" s="90"/>
      <c r="BO838" s="90"/>
      <c r="BP838" s="90"/>
    </row>
    <row r="839" spans="1:68" s="49" customFormat="1" ht="27.75" customHeight="1" x14ac:dyDescent="0.2">
      <c r="A839" s="22">
        <f t="shared" si="889"/>
        <v>599</v>
      </c>
      <c r="B839" s="50"/>
      <c r="C839" s="51"/>
      <c r="D839" s="52"/>
      <c r="E839" s="53"/>
      <c r="F839" s="54"/>
      <c r="G839" s="55"/>
      <c r="H839" s="56"/>
      <c r="I839" s="304"/>
      <c r="J839" s="57"/>
      <c r="K839" s="58"/>
      <c r="L839" s="59"/>
      <c r="M839" s="58"/>
      <c r="N839" s="59"/>
      <c r="O839" s="58"/>
      <c r="P839" s="59"/>
      <c r="Q839" s="60"/>
      <c r="R839" s="315"/>
      <c r="S839" s="57"/>
      <c r="T839" s="58"/>
      <c r="U839" s="58"/>
      <c r="V839" s="60"/>
      <c r="W839" s="326"/>
      <c r="X839" s="58"/>
      <c r="Y839" s="59"/>
      <c r="Z839" s="58"/>
      <c r="AA839" s="59"/>
      <c r="AB839" s="60"/>
      <c r="AC839" s="61"/>
      <c r="AD839" s="62"/>
      <c r="AE839" s="62"/>
      <c r="AF839" s="63"/>
      <c r="AG839" s="318"/>
      <c r="AH839" s="60"/>
      <c r="AI839" s="476"/>
      <c r="AJ839" s="476"/>
      <c r="AK839" s="477"/>
      <c r="AL839" s="102"/>
      <c r="AM839" s="124" t="str">
        <f t="shared" si="887"/>
        <v xml:space="preserve"> </v>
      </c>
      <c r="AN839" s="97" t="str">
        <f t="shared" si="888"/>
        <v xml:space="preserve"> </v>
      </c>
      <c r="AO839" s="125"/>
      <c r="AP839" s="125"/>
      <c r="AQ839" s="125"/>
      <c r="AR839" s="125"/>
      <c r="AS839" s="125"/>
      <c r="AT839" s="122" t="e">
        <f t="shared" si="890"/>
        <v>#N/A</v>
      </c>
      <c r="AU839" s="125" t="e">
        <f t="shared" si="891"/>
        <v>#N/A</v>
      </c>
      <c r="AV839" s="126" t="str">
        <f t="shared" ca="1" si="894"/>
        <v/>
      </c>
      <c r="AW839" s="122" t="e">
        <f t="shared" ca="1" si="895"/>
        <v>#N/A</v>
      </c>
      <c r="AX839" s="127" t="e">
        <f t="shared" ca="1" si="896"/>
        <v>#N/A</v>
      </c>
      <c r="AY839" s="100" t="e">
        <f t="shared" si="892"/>
        <v>#N/A</v>
      </c>
      <c r="AZ839" s="127" t="e">
        <f t="shared" si="893"/>
        <v>#N/A</v>
      </c>
      <c r="BA839" s="125"/>
      <c r="BB839" s="125"/>
      <c r="BC839" s="129"/>
      <c r="BD839" s="125"/>
      <c r="BE839" s="125"/>
      <c r="BF839" s="125"/>
      <c r="BG839" s="125"/>
      <c r="BH839" s="125"/>
      <c r="BI839" s="125"/>
      <c r="BJ839" s="125"/>
      <c r="BK839" s="125"/>
      <c r="BL839" s="90"/>
      <c r="BM839" s="90"/>
      <c r="BN839" s="90"/>
      <c r="BO839" s="90"/>
      <c r="BP839" s="90"/>
    </row>
    <row r="840" spans="1:68" s="49" customFormat="1" ht="27.75" customHeight="1" thickBot="1" x14ac:dyDescent="0.25">
      <c r="A840" s="23">
        <f t="shared" si="889"/>
        <v>600</v>
      </c>
      <c r="B840" s="64"/>
      <c r="C840" s="65"/>
      <c r="D840" s="66"/>
      <c r="E840" s="67"/>
      <c r="F840" s="68"/>
      <c r="G840" s="69"/>
      <c r="H840" s="70"/>
      <c r="I840" s="305"/>
      <c r="J840" s="71"/>
      <c r="K840" s="72"/>
      <c r="L840" s="73"/>
      <c r="M840" s="72"/>
      <c r="N840" s="73"/>
      <c r="O840" s="72"/>
      <c r="P840" s="73"/>
      <c r="Q840" s="74"/>
      <c r="R840" s="316"/>
      <c r="S840" s="71"/>
      <c r="T840" s="72"/>
      <c r="U840" s="72"/>
      <c r="V840" s="74"/>
      <c r="W840" s="327"/>
      <c r="X840" s="72"/>
      <c r="Y840" s="73"/>
      <c r="Z840" s="72"/>
      <c r="AA840" s="73"/>
      <c r="AB840" s="74"/>
      <c r="AC840" s="75"/>
      <c r="AD840" s="76"/>
      <c r="AE840" s="76"/>
      <c r="AF840" s="77"/>
      <c r="AG840" s="319"/>
      <c r="AH840" s="74"/>
      <c r="AI840" s="480"/>
      <c r="AJ840" s="480"/>
      <c r="AK840" s="481"/>
      <c r="AL840" s="102"/>
      <c r="AM840" s="124" t="str">
        <f t="shared" si="887"/>
        <v xml:space="preserve"> </v>
      </c>
      <c r="AN840" s="97" t="str">
        <f t="shared" si="888"/>
        <v xml:space="preserve"> </v>
      </c>
      <c r="AO840" s="125"/>
      <c r="AP840" s="125"/>
      <c r="AQ840" s="125"/>
      <c r="AR840" s="125"/>
      <c r="AS840" s="125"/>
      <c r="AT840" s="122" t="e">
        <f t="shared" si="890"/>
        <v>#N/A</v>
      </c>
      <c r="AU840" s="125" t="e">
        <f t="shared" si="891"/>
        <v>#N/A</v>
      </c>
      <c r="AV840" s="126" t="str">
        <f t="shared" ca="1" si="894"/>
        <v/>
      </c>
      <c r="AW840" s="122" t="e">
        <f t="shared" ca="1" si="895"/>
        <v>#N/A</v>
      </c>
      <c r="AX840" s="127" t="e">
        <f t="shared" ca="1" si="896"/>
        <v>#N/A</v>
      </c>
      <c r="AY840" s="100" t="e">
        <f t="shared" si="892"/>
        <v>#N/A</v>
      </c>
      <c r="AZ840" s="127" t="e">
        <f t="shared" si="893"/>
        <v>#N/A</v>
      </c>
      <c r="BA840" s="125"/>
      <c r="BB840" s="125"/>
      <c r="BC840" s="129"/>
      <c r="BD840" s="125"/>
      <c r="BE840" s="125"/>
      <c r="BF840" s="125"/>
      <c r="BG840" s="125"/>
      <c r="BH840" s="125"/>
      <c r="BI840" s="125"/>
      <c r="BJ840" s="125"/>
      <c r="BK840" s="125"/>
      <c r="BL840" s="90"/>
      <c r="BM840" s="90"/>
      <c r="BN840" s="90"/>
      <c r="BO840" s="90"/>
      <c r="BP840" s="90"/>
    </row>
    <row r="841" spans="1:68" ht="4.5" customHeight="1" thickBot="1" x14ac:dyDescent="0.25">
      <c r="A841" s="89">
        <f>AK844</f>
        <v>60</v>
      </c>
      <c r="B841" s="271"/>
      <c r="C841" s="271"/>
      <c r="D841" s="271"/>
      <c r="E841" s="271"/>
      <c r="F841" s="271"/>
      <c r="G841" s="271"/>
      <c r="H841" s="271"/>
      <c r="I841" s="271"/>
      <c r="J841" s="309"/>
      <c r="K841" s="309"/>
      <c r="L841" s="309"/>
      <c r="M841" s="309"/>
      <c r="N841" s="309"/>
      <c r="O841" s="309"/>
      <c r="P841" s="309"/>
      <c r="Q841" s="309"/>
      <c r="R841" s="309"/>
      <c r="S841" s="324"/>
      <c r="T841" s="324"/>
      <c r="U841" s="324"/>
      <c r="V841" s="324"/>
      <c r="W841" s="324"/>
      <c r="X841" s="324"/>
      <c r="Y841" s="324"/>
      <c r="Z841" s="324"/>
      <c r="AA841" s="324"/>
      <c r="AB841" s="324"/>
      <c r="AC841" s="309"/>
      <c r="AD841" s="272"/>
      <c r="AE841" s="273"/>
      <c r="AF841" s="272"/>
      <c r="AG841" s="274"/>
      <c r="AH841" s="474"/>
      <c r="AI841" s="475"/>
      <c r="AJ841" s="475"/>
      <c r="AK841" s="475"/>
      <c r="AL841" s="33"/>
      <c r="AM841" s="33"/>
      <c r="AN841" s="33"/>
      <c r="AT841" s="122" t="e">
        <f t="shared" si="890"/>
        <v>#N/A</v>
      </c>
      <c r="AU841" s="125" t="e">
        <f t="shared" si="891"/>
        <v>#N/A</v>
      </c>
      <c r="AV841" s="126" t="str">
        <f t="shared" ca="1" si="894"/>
        <v/>
      </c>
      <c r="AW841" s="122" t="e">
        <f t="shared" ca="1" si="895"/>
        <v>#N/A</v>
      </c>
      <c r="AX841" s="127" t="e">
        <f t="shared" ca="1" si="896"/>
        <v>#N/A</v>
      </c>
      <c r="AY841" s="100" t="e">
        <f t="shared" si="892"/>
        <v>#N/A</v>
      </c>
      <c r="AZ841" s="127" t="e">
        <f t="shared" si="893"/>
        <v>#N/A</v>
      </c>
      <c r="BC841" s="129"/>
    </row>
    <row r="842" spans="1:68" ht="26.25" customHeight="1" x14ac:dyDescent="0.2">
      <c r="A842" s="180">
        <f>A828+1</f>
        <v>60</v>
      </c>
      <c r="B842" s="501"/>
      <c r="C842" s="501"/>
      <c r="D842" s="501"/>
      <c r="E842" s="502"/>
      <c r="F842" s="493" t="str">
        <f>F828</f>
        <v>TOTAL DE ESTA PÁGINA</v>
      </c>
      <c r="G842" s="494"/>
      <c r="H842" s="495"/>
      <c r="I842" s="348" t="str">
        <f t="shared" ref="I842:Q842" si="897">IF(SUM(I831:I841)=0," ",SUM(I831:I841))</f>
        <v xml:space="preserve"> </v>
      </c>
      <c r="J842" s="349" t="str">
        <f t="shared" si="897"/>
        <v xml:space="preserve"> </v>
      </c>
      <c r="K842" s="350" t="str">
        <f t="shared" si="897"/>
        <v xml:space="preserve"> </v>
      </c>
      <c r="L842" s="351" t="str">
        <f t="shared" si="897"/>
        <v xml:space="preserve"> </v>
      </c>
      <c r="M842" s="350" t="str">
        <f t="shared" si="897"/>
        <v xml:space="preserve"> </v>
      </c>
      <c r="N842" s="351" t="str">
        <f t="shared" si="897"/>
        <v xml:space="preserve"> </v>
      </c>
      <c r="O842" s="350" t="str">
        <f t="shared" si="897"/>
        <v xml:space="preserve"> </v>
      </c>
      <c r="P842" s="351" t="str">
        <f t="shared" si="897"/>
        <v xml:space="preserve"> </v>
      </c>
      <c r="Q842" s="352" t="str">
        <f t="shared" si="897"/>
        <v xml:space="preserve"> </v>
      </c>
      <c r="R842" s="353"/>
      <c r="S842" s="349" t="str">
        <f t="shared" ref="S842:AB842" si="898">IF(SUM(S831:S841)=0," ",SUM(S831:S841))</f>
        <v xml:space="preserve"> </v>
      </c>
      <c r="T842" s="350" t="str">
        <f t="shared" si="898"/>
        <v xml:space="preserve"> </v>
      </c>
      <c r="U842" s="350" t="str">
        <f t="shared" si="898"/>
        <v xml:space="preserve"> </v>
      </c>
      <c r="V842" s="350" t="str">
        <f t="shared" si="898"/>
        <v xml:space="preserve"> </v>
      </c>
      <c r="W842" s="351" t="str">
        <f t="shared" si="898"/>
        <v xml:space="preserve"> </v>
      </c>
      <c r="X842" s="350" t="str">
        <f t="shared" si="898"/>
        <v xml:space="preserve"> </v>
      </c>
      <c r="Y842" s="351" t="str">
        <f t="shared" si="898"/>
        <v xml:space="preserve"> </v>
      </c>
      <c r="Z842" s="350" t="str">
        <f t="shared" si="898"/>
        <v xml:space="preserve"> </v>
      </c>
      <c r="AA842" s="351" t="str">
        <f t="shared" si="898"/>
        <v xml:space="preserve"> </v>
      </c>
      <c r="AB842" s="352" t="str">
        <f t="shared" si="898"/>
        <v xml:space="preserve"> </v>
      </c>
      <c r="AC842" s="354" t="str">
        <f>IF(SUM(AC831:AC840)=0," ",SUM(AC831:AC840))</f>
        <v xml:space="preserve"> </v>
      </c>
      <c r="AD842" s="355" t="str">
        <f>IF(SUM(AD831:AD840)=0," ",SUM(AD831:AD840))</f>
        <v xml:space="preserve"> </v>
      </c>
      <c r="AE842" s="355" t="str">
        <f>IF(SUM(AE831:AE840)=0," ",SUM(AE831:AE840))</f>
        <v xml:space="preserve"> </v>
      </c>
      <c r="AF842" s="356" t="str">
        <f>IF(SUM(AF831:AF840)=0," ",SUM(AF831:AF840))</f>
        <v xml:space="preserve"> </v>
      </c>
      <c r="AG842" s="357" t="str">
        <f>IF(SUM(AG831:AG840)=0," ",SUM(AG831:AG840))</f>
        <v xml:space="preserve"> </v>
      </c>
      <c r="AH842" s="482" t="str">
        <f>AH828</f>
        <v>Certifico que todos los datos en esta
bitácora son fidedignos</v>
      </c>
      <c r="AI842" s="483"/>
      <c r="AJ842" s="483"/>
      <c r="AK842" s="484"/>
      <c r="AL842" s="131"/>
      <c r="AM842" s="131"/>
      <c r="AN842" s="131"/>
      <c r="AT842" s="122" t="e">
        <f t="shared" si="890"/>
        <v>#N/A</v>
      </c>
      <c r="AU842" s="125" t="e">
        <f t="shared" si="891"/>
        <v>#N/A</v>
      </c>
      <c r="AV842" s="126" t="str">
        <f t="shared" ca="1" si="894"/>
        <v/>
      </c>
      <c r="AW842" s="122" t="e">
        <f t="shared" ca="1" si="895"/>
        <v>#N/A</v>
      </c>
      <c r="AX842" s="127" t="e">
        <f t="shared" ca="1" si="896"/>
        <v>#N/A</v>
      </c>
      <c r="AY842" s="100" t="e">
        <f t="shared" si="892"/>
        <v>#N/A</v>
      </c>
      <c r="AZ842" s="127" t="e">
        <f t="shared" si="893"/>
        <v>#N/A</v>
      </c>
      <c r="BA842" s="88"/>
      <c r="BC842" s="129"/>
    </row>
    <row r="843" spans="1:68" ht="26.25" customHeight="1" x14ac:dyDescent="0.2">
      <c r="A843" s="499"/>
      <c r="B843" s="503"/>
      <c r="C843" s="503"/>
      <c r="D843" s="503"/>
      <c r="E843" s="504"/>
      <c r="F843" s="496" t="str">
        <f>F829</f>
        <v>TOTAL PÁGINA ANTERIOR</v>
      </c>
      <c r="G843" s="497"/>
      <c r="H843" s="498"/>
      <c r="I843" s="358">
        <f>I830</f>
        <v>6.25</v>
      </c>
      <c r="J843" s="359">
        <f t="shared" ref="J843:Q843" si="899">J830</f>
        <v>6.25</v>
      </c>
      <c r="K843" s="360" t="str">
        <f t="shared" si="899"/>
        <v xml:space="preserve"> </v>
      </c>
      <c r="L843" s="361" t="str">
        <f t="shared" si="899"/>
        <v xml:space="preserve"> </v>
      </c>
      <c r="M843" s="360" t="str">
        <f t="shared" si="899"/>
        <v xml:space="preserve"> </v>
      </c>
      <c r="N843" s="361" t="str">
        <f t="shared" si="899"/>
        <v xml:space="preserve"> </v>
      </c>
      <c r="O843" s="360" t="str">
        <f t="shared" si="899"/>
        <v xml:space="preserve"> </v>
      </c>
      <c r="P843" s="361" t="str">
        <f t="shared" si="899"/>
        <v xml:space="preserve"> </v>
      </c>
      <c r="Q843" s="362" t="str">
        <f t="shared" si="899"/>
        <v xml:space="preserve"> </v>
      </c>
      <c r="R843" s="363"/>
      <c r="S843" s="359" t="str">
        <f t="shared" ref="S843:AG843" si="900">S830</f>
        <v xml:space="preserve"> </v>
      </c>
      <c r="T843" s="360">
        <f t="shared" si="900"/>
        <v>8.75</v>
      </c>
      <c r="U843" s="360">
        <f t="shared" si="900"/>
        <v>10</v>
      </c>
      <c r="V843" s="360">
        <f t="shared" si="900"/>
        <v>2.5</v>
      </c>
      <c r="W843" s="361" t="str">
        <f t="shared" si="900"/>
        <v xml:space="preserve"> </v>
      </c>
      <c r="X843" s="360" t="str">
        <f t="shared" si="900"/>
        <v xml:space="preserve"> </v>
      </c>
      <c r="Y843" s="361">
        <f t="shared" si="900"/>
        <v>2.5</v>
      </c>
      <c r="Z843" s="360" t="str">
        <f t="shared" si="900"/>
        <v xml:space="preserve"> </v>
      </c>
      <c r="AA843" s="361">
        <f t="shared" si="900"/>
        <v>3.75</v>
      </c>
      <c r="AB843" s="362" t="str">
        <f t="shared" si="900"/>
        <v xml:space="preserve"> </v>
      </c>
      <c r="AC843" s="364">
        <f t="shared" si="900"/>
        <v>9</v>
      </c>
      <c r="AD843" s="365" t="str">
        <f t="shared" si="900"/>
        <v xml:space="preserve"> </v>
      </c>
      <c r="AE843" s="365">
        <f t="shared" si="900"/>
        <v>9</v>
      </c>
      <c r="AF843" s="366" t="str">
        <f t="shared" si="900"/>
        <v xml:space="preserve"> </v>
      </c>
      <c r="AG843" s="367">
        <f t="shared" si="900"/>
        <v>11</v>
      </c>
      <c r="AH843" s="487"/>
      <c r="AI843" s="488"/>
      <c r="AJ843" s="488"/>
      <c r="AK843" s="489"/>
      <c r="AL843" s="131"/>
      <c r="AM843" s="131"/>
      <c r="AN843" s="131"/>
      <c r="AT843" s="122" t="e">
        <f t="shared" si="890"/>
        <v>#N/A</v>
      </c>
      <c r="AU843" s="125" t="e">
        <f t="shared" si="891"/>
        <v>#N/A</v>
      </c>
      <c r="AV843" s="126" t="str">
        <f t="shared" ca="1" si="894"/>
        <v/>
      </c>
      <c r="AW843" s="122" t="e">
        <f t="shared" ca="1" si="895"/>
        <v>#N/A</v>
      </c>
      <c r="AX843" s="127" t="e">
        <f t="shared" ca="1" si="896"/>
        <v>#N/A</v>
      </c>
      <c r="AY843" s="100" t="e">
        <f t="shared" si="892"/>
        <v>#N/A</v>
      </c>
      <c r="AZ843" s="127" t="e">
        <f t="shared" si="893"/>
        <v>#N/A</v>
      </c>
      <c r="BA843" s="88"/>
      <c r="BC843" s="129"/>
    </row>
    <row r="844" spans="1:68" ht="26.25" customHeight="1" thickBot="1" x14ac:dyDescent="0.25">
      <c r="A844" s="500"/>
      <c r="B844" s="505" t="str">
        <f>B830</f>
        <v>Entidad que certifica Hrs. de vuelo
TIMBRE Y FIRMA</v>
      </c>
      <c r="C844" s="505"/>
      <c r="D844" s="505"/>
      <c r="E844" s="506"/>
      <c r="F844" s="490" t="str">
        <f>F830</f>
        <v>TOTAL A LA FECHA</v>
      </c>
      <c r="G844" s="491"/>
      <c r="H844" s="492"/>
      <c r="I844" s="31">
        <f t="shared" ref="I844:Q844" si="901">IF(SUM(I842:I843)=0," ",SUM(I842:I843))</f>
        <v>6.25</v>
      </c>
      <c r="J844" s="27">
        <f t="shared" si="901"/>
        <v>6.25</v>
      </c>
      <c r="K844" s="24" t="str">
        <f t="shared" si="901"/>
        <v xml:space="preserve"> </v>
      </c>
      <c r="L844" s="25" t="str">
        <f t="shared" si="901"/>
        <v xml:space="preserve"> </v>
      </c>
      <c r="M844" s="24" t="str">
        <f t="shared" si="901"/>
        <v xml:space="preserve"> </v>
      </c>
      <c r="N844" s="25" t="str">
        <f t="shared" si="901"/>
        <v xml:space="preserve"> </v>
      </c>
      <c r="O844" s="24" t="str">
        <f t="shared" si="901"/>
        <v xml:space="preserve"> </v>
      </c>
      <c r="P844" s="25" t="str">
        <f t="shared" si="901"/>
        <v xml:space="preserve"> </v>
      </c>
      <c r="Q844" s="26" t="str">
        <f t="shared" si="901"/>
        <v xml:space="preserve"> </v>
      </c>
      <c r="R844" s="321"/>
      <c r="S844" s="27" t="str">
        <f t="shared" ref="S844:AG844" si="902">IF(SUM(S842:S843)=0," ",SUM(S842:S843))</f>
        <v xml:space="preserve"> </v>
      </c>
      <c r="T844" s="24">
        <f t="shared" si="902"/>
        <v>8.75</v>
      </c>
      <c r="U844" s="24">
        <f t="shared" si="902"/>
        <v>10</v>
      </c>
      <c r="V844" s="24">
        <f t="shared" si="902"/>
        <v>2.5</v>
      </c>
      <c r="W844" s="25" t="str">
        <f t="shared" si="902"/>
        <v xml:space="preserve"> </v>
      </c>
      <c r="X844" s="24" t="str">
        <f t="shared" si="902"/>
        <v xml:space="preserve"> </v>
      </c>
      <c r="Y844" s="25">
        <f t="shared" si="902"/>
        <v>2.5</v>
      </c>
      <c r="Z844" s="24" t="str">
        <f t="shared" si="902"/>
        <v xml:space="preserve"> </v>
      </c>
      <c r="AA844" s="25">
        <f t="shared" si="902"/>
        <v>3.75</v>
      </c>
      <c r="AB844" s="26" t="str">
        <f t="shared" si="902"/>
        <v xml:space="preserve"> </v>
      </c>
      <c r="AC844" s="323">
        <f t="shared" si="902"/>
        <v>9</v>
      </c>
      <c r="AD844" s="28" t="str">
        <f t="shared" si="902"/>
        <v xml:space="preserve"> </v>
      </c>
      <c r="AE844" s="28">
        <f t="shared" si="902"/>
        <v>9</v>
      </c>
      <c r="AF844" s="30" t="str">
        <f t="shared" si="902"/>
        <v xml:space="preserve"> </v>
      </c>
      <c r="AG844" s="32">
        <f t="shared" si="902"/>
        <v>11</v>
      </c>
      <c r="AH844" s="485" t="str">
        <f>AH830</f>
        <v>_____________________________
FIRMA PILOTO</v>
      </c>
      <c r="AI844" s="486"/>
      <c r="AJ844" s="486"/>
      <c r="AK844" s="181">
        <f>A842</f>
        <v>60</v>
      </c>
      <c r="AL844" s="132"/>
      <c r="AM844" s="132"/>
      <c r="AN844" s="132"/>
      <c r="AT844" s="122" t="e">
        <f t="shared" si="890"/>
        <v>#N/A</v>
      </c>
      <c r="AU844" s="125" t="e">
        <f t="shared" si="891"/>
        <v>#N/A</v>
      </c>
      <c r="AV844" s="126" t="str">
        <f t="shared" ca="1" si="894"/>
        <v/>
      </c>
      <c r="AW844" s="122" t="e">
        <f t="shared" ca="1" si="895"/>
        <v>#N/A</v>
      </c>
      <c r="AX844" s="127" t="e">
        <f t="shared" ca="1" si="896"/>
        <v>#N/A</v>
      </c>
      <c r="AY844" s="100" t="e">
        <f t="shared" si="892"/>
        <v>#N/A</v>
      </c>
      <c r="AZ844" s="127" t="e">
        <f t="shared" si="893"/>
        <v>#N/A</v>
      </c>
      <c r="BA844" s="88"/>
      <c r="BC844" s="129"/>
    </row>
    <row r="845" spans="1:68" s="49" customFormat="1" ht="27.95" customHeight="1" x14ac:dyDescent="0.2">
      <c r="A845" s="29">
        <f>A840+1</f>
        <v>601</v>
      </c>
      <c r="B845" s="39"/>
      <c r="C845" s="40"/>
      <c r="D845" s="41"/>
      <c r="E845" s="42"/>
      <c r="F845" s="43"/>
      <c r="G845" s="44"/>
      <c r="H845" s="45"/>
      <c r="I845" s="310"/>
      <c r="J845" s="306"/>
      <c r="K845" s="307"/>
      <c r="L845" s="308"/>
      <c r="M845" s="307"/>
      <c r="N845" s="308"/>
      <c r="O845" s="307"/>
      <c r="P845" s="308"/>
      <c r="Q845" s="167"/>
      <c r="R845" s="314"/>
      <c r="S845" s="46"/>
      <c r="T845" s="47"/>
      <c r="U845" s="47"/>
      <c r="V845" s="48"/>
      <c r="W845" s="325"/>
      <c r="X845" s="307"/>
      <c r="Y845" s="308"/>
      <c r="Z845" s="307"/>
      <c r="AA845" s="308"/>
      <c r="AB845" s="167"/>
      <c r="AC845" s="311"/>
      <c r="AD845" s="312"/>
      <c r="AE845" s="312"/>
      <c r="AF845" s="313"/>
      <c r="AG845" s="317"/>
      <c r="AH845" s="167"/>
      <c r="AI845" s="478"/>
      <c r="AJ845" s="478"/>
      <c r="AK845" s="479"/>
      <c r="AL845" s="102"/>
      <c r="AM845" s="124" t="str">
        <f t="shared" ref="AM845:AM854" si="903">IF(B845=0," ",TEXT(B845,"MMM"))</f>
        <v xml:space="preserve"> </v>
      </c>
      <c r="AN845" s="97" t="str">
        <f t="shared" ref="AN845:AN854" si="904">IF(B845=0," ",YEAR(B845))</f>
        <v xml:space="preserve"> </v>
      </c>
      <c r="AO845" s="125"/>
      <c r="AP845" s="125"/>
      <c r="AQ845" s="125"/>
      <c r="AR845" s="125"/>
      <c r="AS845" s="125"/>
      <c r="AT845" s="122" t="e">
        <f t="shared" ref="AT845:AT854" si="905">IF(ISBLANK($B1181),NA(),$B1181)</f>
        <v>#N/A</v>
      </c>
      <c r="AU845" s="125" t="e">
        <f t="shared" ref="AU845:AU854" si="906">IF(ISBLANK($I1181),NA(),$I1181)</f>
        <v>#N/A</v>
      </c>
      <c r="AV845" s="126" t="str">
        <f t="shared" ca="1" si="894"/>
        <v/>
      </c>
      <c r="AW845" s="122" t="e">
        <f t="shared" ca="1" si="895"/>
        <v>#N/A</v>
      </c>
      <c r="AX845" s="127" t="e">
        <f t="shared" ca="1" si="896"/>
        <v>#N/A</v>
      </c>
      <c r="AY845" s="100" t="e">
        <f>IF(S1181=0,NA(),S1181)</f>
        <v>#N/A</v>
      </c>
      <c r="AZ845" s="127" t="e">
        <f t="shared" ref="AZ845:AZ854" si="907">IF(V1181=0,NA(),V1181)</f>
        <v>#N/A</v>
      </c>
      <c r="BA845" s="88"/>
      <c r="BB845" s="125"/>
      <c r="BC845" s="129"/>
      <c r="BD845" s="125"/>
      <c r="BE845" s="125"/>
      <c r="BF845" s="125"/>
      <c r="BG845" s="125"/>
      <c r="BH845" s="125"/>
      <c r="BI845" s="125"/>
      <c r="BJ845" s="125"/>
      <c r="BK845" s="125"/>
      <c r="BL845" s="90"/>
      <c r="BM845" s="90"/>
      <c r="BN845" s="90"/>
      <c r="BO845" s="90"/>
      <c r="BP845" s="90"/>
    </row>
    <row r="846" spans="1:68" s="49" customFormat="1" ht="27.95" customHeight="1" x14ac:dyDescent="0.2">
      <c r="A846" s="22">
        <f>A845+1</f>
        <v>602</v>
      </c>
      <c r="B846" s="50"/>
      <c r="C846" s="51"/>
      <c r="D846" s="52"/>
      <c r="E846" s="53"/>
      <c r="F846" s="54"/>
      <c r="G846" s="55"/>
      <c r="H846" s="56"/>
      <c r="I846" s="304"/>
      <c r="J846" s="57"/>
      <c r="K846" s="58"/>
      <c r="L846" s="59"/>
      <c r="M846" s="58"/>
      <c r="N846" s="59"/>
      <c r="O846" s="58"/>
      <c r="P846" s="59"/>
      <c r="Q846" s="60"/>
      <c r="R846" s="315"/>
      <c r="S846" s="57"/>
      <c r="T846" s="58"/>
      <c r="U846" s="58"/>
      <c r="V846" s="60"/>
      <c r="W846" s="326"/>
      <c r="X846" s="58"/>
      <c r="Y846" s="59"/>
      <c r="Z846" s="58"/>
      <c r="AA846" s="59"/>
      <c r="AB846" s="60"/>
      <c r="AC846" s="61"/>
      <c r="AD846" s="62"/>
      <c r="AE846" s="62"/>
      <c r="AF846" s="63"/>
      <c r="AG846" s="318"/>
      <c r="AH846" s="60"/>
      <c r="AI846" s="476"/>
      <c r="AJ846" s="476"/>
      <c r="AK846" s="477"/>
      <c r="AL846" s="102"/>
      <c r="AM846" s="124" t="str">
        <f t="shared" si="903"/>
        <v xml:space="preserve"> </v>
      </c>
      <c r="AN846" s="97" t="str">
        <f t="shared" si="904"/>
        <v xml:space="preserve"> </v>
      </c>
      <c r="AO846" s="125"/>
      <c r="AP846" s="125"/>
      <c r="AQ846" s="125"/>
      <c r="AR846" s="125"/>
      <c r="AS846" s="125"/>
      <c r="AT846" s="122" t="e">
        <f t="shared" si="905"/>
        <v>#N/A</v>
      </c>
      <c r="AU846" s="125" t="e">
        <f t="shared" si="906"/>
        <v>#N/A</v>
      </c>
      <c r="AV846" s="126" t="str">
        <f t="shared" ca="1" si="894"/>
        <v/>
      </c>
      <c r="AW846" s="122" t="e">
        <f t="shared" ca="1" si="895"/>
        <v>#N/A</v>
      </c>
      <c r="AX846" s="127" t="e">
        <f t="shared" ca="1" si="896"/>
        <v>#N/A</v>
      </c>
      <c r="AY846" s="100" t="e">
        <f t="shared" ref="AY846:AY854" si="908">IF(S1182=0,NA(),S1182)</f>
        <v>#N/A</v>
      </c>
      <c r="AZ846" s="127" t="e">
        <f t="shared" si="907"/>
        <v>#N/A</v>
      </c>
      <c r="BA846" s="88"/>
      <c r="BB846" s="125"/>
      <c r="BC846" s="129"/>
      <c r="BD846" s="125"/>
      <c r="BE846" s="125"/>
      <c r="BF846" s="125"/>
      <c r="BG846" s="125"/>
      <c r="BH846" s="125"/>
      <c r="BI846" s="125"/>
      <c r="BJ846" s="125"/>
      <c r="BK846" s="125"/>
      <c r="BL846" s="90"/>
      <c r="BM846" s="90"/>
      <c r="BN846" s="90"/>
      <c r="BO846" s="90"/>
      <c r="BP846" s="90"/>
    </row>
    <row r="847" spans="1:68" s="49" customFormat="1" ht="27.95" customHeight="1" x14ac:dyDescent="0.2">
      <c r="A847" s="22">
        <f t="shared" ref="A847:A854" si="909">A846+1</f>
        <v>603</v>
      </c>
      <c r="B847" s="50"/>
      <c r="C847" s="51"/>
      <c r="D847" s="52"/>
      <c r="E847" s="53"/>
      <c r="F847" s="54"/>
      <c r="G847" s="55"/>
      <c r="H847" s="56"/>
      <c r="I847" s="304"/>
      <c r="J847" s="57"/>
      <c r="K847" s="58"/>
      <c r="L847" s="59"/>
      <c r="M847" s="58"/>
      <c r="N847" s="59"/>
      <c r="O847" s="58"/>
      <c r="P847" s="59"/>
      <c r="Q847" s="60"/>
      <c r="R847" s="315"/>
      <c r="S847" s="57"/>
      <c r="T847" s="58"/>
      <c r="U847" s="58"/>
      <c r="V847" s="60"/>
      <c r="W847" s="326"/>
      <c r="X847" s="58"/>
      <c r="Y847" s="59"/>
      <c r="Z847" s="58"/>
      <c r="AA847" s="59"/>
      <c r="AB847" s="60"/>
      <c r="AC847" s="61"/>
      <c r="AD847" s="62"/>
      <c r="AE847" s="62"/>
      <c r="AF847" s="63"/>
      <c r="AG847" s="318"/>
      <c r="AH847" s="60"/>
      <c r="AI847" s="476"/>
      <c r="AJ847" s="476"/>
      <c r="AK847" s="477"/>
      <c r="AL847" s="102"/>
      <c r="AM847" s="124" t="str">
        <f t="shared" si="903"/>
        <v xml:space="preserve"> </v>
      </c>
      <c r="AN847" s="97" t="str">
        <f t="shared" si="904"/>
        <v xml:space="preserve"> </v>
      </c>
      <c r="AO847" s="125"/>
      <c r="AP847" s="125"/>
      <c r="AQ847" s="125"/>
      <c r="AR847" s="125"/>
      <c r="AS847" s="125"/>
      <c r="AT847" s="122" t="e">
        <f t="shared" si="905"/>
        <v>#N/A</v>
      </c>
      <c r="AU847" s="125" t="e">
        <f t="shared" si="906"/>
        <v>#N/A</v>
      </c>
      <c r="AV847" s="126" t="str">
        <f t="shared" ca="1" si="894"/>
        <v/>
      </c>
      <c r="AW847" s="122" t="e">
        <f t="shared" ca="1" si="895"/>
        <v>#N/A</v>
      </c>
      <c r="AX847" s="127" t="e">
        <f t="shared" ca="1" si="896"/>
        <v>#N/A</v>
      </c>
      <c r="AY847" s="100" t="e">
        <f t="shared" si="908"/>
        <v>#N/A</v>
      </c>
      <c r="AZ847" s="127" t="e">
        <f t="shared" si="907"/>
        <v>#N/A</v>
      </c>
      <c r="BA847" s="88"/>
      <c r="BB847" s="125"/>
      <c r="BC847" s="129"/>
      <c r="BD847" s="125"/>
      <c r="BE847" s="125"/>
      <c r="BF847" s="125"/>
      <c r="BG847" s="125"/>
      <c r="BH847" s="125"/>
      <c r="BI847" s="125"/>
      <c r="BJ847" s="125"/>
      <c r="BK847" s="125"/>
      <c r="BL847" s="90"/>
      <c r="BM847" s="90"/>
      <c r="BN847" s="90"/>
      <c r="BO847" s="90"/>
      <c r="BP847" s="90"/>
    </row>
    <row r="848" spans="1:68" s="49" customFormat="1" ht="27.95" customHeight="1" x14ac:dyDescent="0.2">
      <c r="A848" s="22">
        <f t="shared" si="909"/>
        <v>604</v>
      </c>
      <c r="B848" s="50"/>
      <c r="C848" s="51"/>
      <c r="D848" s="52"/>
      <c r="E848" s="53"/>
      <c r="F848" s="54"/>
      <c r="G848" s="55"/>
      <c r="H848" s="56"/>
      <c r="I848" s="304"/>
      <c r="J848" s="57"/>
      <c r="K848" s="58"/>
      <c r="L848" s="59"/>
      <c r="M848" s="58"/>
      <c r="N848" s="59"/>
      <c r="O848" s="58"/>
      <c r="P848" s="59"/>
      <c r="Q848" s="60"/>
      <c r="R848" s="315"/>
      <c r="S848" s="57"/>
      <c r="T848" s="58"/>
      <c r="U848" s="58"/>
      <c r="V848" s="60"/>
      <c r="W848" s="326"/>
      <c r="X848" s="58"/>
      <c r="Y848" s="59"/>
      <c r="Z848" s="58"/>
      <c r="AA848" s="59"/>
      <c r="AB848" s="60"/>
      <c r="AC848" s="61"/>
      <c r="AD848" s="62"/>
      <c r="AE848" s="62"/>
      <c r="AF848" s="63"/>
      <c r="AG848" s="318"/>
      <c r="AH848" s="60"/>
      <c r="AI848" s="476"/>
      <c r="AJ848" s="476"/>
      <c r="AK848" s="477"/>
      <c r="AL848" s="102"/>
      <c r="AM848" s="124" t="str">
        <f t="shared" si="903"/>
        <v xml:space="preserve"> </v>
      </c>
      <c r="AN848" s="97" t="str">
        <f t="shared" si="904"/>
        <v xml:space="preserve"> </v>
      </c>
      <c r="AO848" s="125"/>
      <c r="AP848" s="125"/>
      <c r="AQ848" s="125"/>
      <c r="AR848" s="125"/>
      <c r="AS848" s="125"/>
      <c r="AT848" s="122" t="e">
        <f t="shared" si="905"/>
        <v>#N/A</v>
      </c>
      <c r="AU848" s="125" t="e">
        <f t="shared" si="906"/>
        <v>#N/A</v>
      </c>
      <c r="AV848" s="126" t="str">
        <f t="shared" ca="1" si="894"/>
        <v/>
      </c>
      <c r="AW848" s="122" t="e">
        <f t="shared" ca="1" si="895"/>
        <v>#N/A</v>
      </c>
      <c r="AX848" s="127" t="e">
        <f t="shared" ca="1" si="896"/>
        <v>#N/A</v>
      </c>
      <c r="AY848" s="100" t="e">
        <f t="shared" si="908"/>
        <v>#N/A</v>
      </c>
      <c r="AZ848" s="127" t="e">
        <f t="shared" si="907"/>
        <v>#N/A</v>
      </c>
      <c r="BA848" s="88"/>
      <c r="BB848" s="125"/>
      <c r="BC848" s="129"/>
      <c r="BD848" s="125"/>
      <c r="BE848" s="125"/>
      <c r="BF848" s="125"/>
      <c r="BG848" s="125"/>
      <c r="BH848" s="125"/>
      <c r="BI848" s="125"/>
      <c r="BJ848" s="125"/>
      <c r="BK848" s="125"/>
      <c r="BL848" s="90"/>
      <c r="BM848" s="90"/>
      <c r="BN848" s="90"/>
      <c r="BO848" s="90"/>
      <c r="BP848" s="90"/>
    </row>
    <row r="849" spans="1:68" s="49" customFormat="1" ht="27.95" customHeight="1" x14ac:dyDescent="0.2">
      <c r="A849" s="22">
        <f t="shared" si="909"/>
        <v>605</v>
      </c>
      <c r="B849" s="50"/>
      <c r="C849" s="51"/>
      <c r="D849" s="52"/>
      <c r="E849" s="53"/>
      <c r="F849" s="54"/>
      <c r="G849" s="55"/>
      <c r="H849" s="56"/>
      <c r="I849" s="304"/>
      <c r="J849" s="57"/>
      <c r="K849" s="58"/>
      <c r="L849" s="59"/>
      <c r="M849" s="58"/>
      <c r="N849" s="59"/>
      <c r="O849" s="58"/>
      <c r="P849" s="59"/>
      <c r="Q849" s="60"/>
      <c r="R849" s="315"/>
      <c r="S849" s="57"/>
      <c r="T849" s="58"/>
      <c r="U849" s="58"/>
      <c r="V849" s="60"/>
      <c r="W849" s="326"/>
      <c r="X849" s="58"/>
      <c r="Y849" s="59"/>
      <c r="Z849" s="58"/>
      <c r="AA849" s="59"/>
      <c r="AB849" s="60"/>
      <c r="AC849" s="61"/>
      <c r="AD849" s="62"/>
      <c r="AE849" s="62"/>
      <c r="AF849" s="63"/>
      <c r="AG849" s="318"/>
      <c r="AH849" s="60"/>
      <c r="AI849" s="476"/>
      <c r="AJ849" s="476"/>
      <c r="AK849" s="477"/>
      <c r="AL849" s="102"/>
      <c r="AM849" s="124" t="str">
        <f t="shared" si="903"/>
        <v xml:space="preserve"> </v>
      </c>
      <c r="AN849" s="97" t="str">
        <f t="shared" si="904"/>
        <v xml:space="preserve"> </v>
      </c>
      <c r="AO849" s="125"/>
      <c r="AP849" s="125"/>
      <c r="AQ849" s="125"/>
      <c r="AR849" s="125"/>
      <c r="AS849" s="125"/>
      <c r="AT849" s="122" t="e">
        <f t="shared" si="905"/>
        <v>#N/A</v>
      </c>
      <c r="AU849" s="125" t="e">
        <f t="shared" si="906"/>
        <v>#N/A</v>
      </c>
      <c r="AV849" s="126" t="str">
        <f t="shared" ca="1" si="894"/>
        <v/>
      </c>
      <c r="AW849" s="122" t="e">
        <f t="shared" ca="1" si="895"/>
        <v>#N/A</v>
      </c>
      <c r="AX849" s="127" t="e">
        <f t="shared" ca="1" si="896"/>
        <v>#N/A</v>
      </c>
      <c r="AY849" s="100" t="e">
        <f t="shared" si="908"/>
        <v>#N/A</v>
      </c>
      <c r="AZ849" s="127" t="e">
        <f t="shared" si="907"/>
        <v>#N/A</v>
      </c>
      <c r="BA849" s="88"/>
      <c r="BB849" s="125"/>
      <c r="BC849" s="129"/>
      <c r="BD849" s="125"/>
      <c r="BE849" s="125"/>
      <c r="BF849" s="125"/>
      <c r="BG849" s="125"/>
      <c r="BH849" s="125"/>
      <c r="BI849" s="125"/>
      <c r="BJ849" s="125"/>
      <c r="BK849" s="125"/>
      <c r="BL849" s="90"/>
      <c r="BM849" s="90"/>
      <c r="BN849" s="90"/>
      <c r="BO849" s="90"/>
      <c r="BP849" s="90"/>
    </row>
    <row r="850" spans="1:68" s="49" customFormat="1" ht="27.95" customHeight="1" x14ac:dyDescent="0.2">
      <c r="A850" s="22">
        <f t="shared" si="909"/>
        <v>606</v>
      </c>
      <c r="B850" s="50"/>
      <c r="C850" s="51"/>
      <c r="D850" s="52"/>
      <c r="E850" s="53"/>
      <c r="F850" s="54"/>
      <c r="G850" s="55"/>
      <c r="H850" s="56"/>
      <c r="I850" s="304"/>
      <c r="J850" s="57"/>
      <c r="K850" s="58"/>
      <c r="L850" s="59"/>
      <c r="M850" s="58"/>
      <c r="N850" s="59"/>
      <c r="O850" s="58"/>
      <c r="P850" s="59"/>
      <c r="Q850" s="60"/>
      <c r="R850" s="315"/>
      <c r="S850" s="57"/>
      <c r="T850" s="58"/>
      <c r="U850" s="58"/>
      <c r="V850" s="60"/>
      <c r="W850" s="326"/>
      <c r="X850" s="58"/>
      <c r="Y850" s="59"/>
      <c r="Z850" s="58"/>
      <c r="AA850" s="59"/>
      <c r="AB850" s="60"/>
      <c r="AC850" s="61"/>
      <c r="AD850" s="62"/>
      <c r="AE850" s="62"/>
      <c r="AF850" s="63"/>
      <c r="AG850" s="318"/>
      <c r="AH850" s="60"/>
      <c r="AI850" s="476"/>
      <c r="AJ850" s="476"/>
      <c r="AK850" s="477"/>
      <c r="AL850" s="102"/>
      <c r="AM850" s="124" t="str">
        <f t="shared" si="903"/>
        <v xml:space="preserve"> </v>
      </c>
      <c r="AN850" s="97" t="str">
        <f t="shared" si="904"/>
        <v xml:space="preserve"> </v>
      </c>
      <c r="AO850" s="125"/>
      <c r="AP850" s="125"/>
      <c r="AQ850" s="125"/>
      <c r="AR850" s="125"/>
      <c r="AS850" s="125"/>
      <c r="AT850" s="122" t="e">
        <f t="shared" si="905"/>
        <v>#N/A</v>
      </c>
      <c r="AU850" s="125" t="e">
        <f t="shared" si="906"/>
        <v>#N/A</v>
      </c>
      <c r="AV850" s="126" t="str">
        <f t="shared" ca="1" si="894"/>
        <v/>
      </c>
      <c r="AW850" s="122" t="e">
        <f t="shared" ca="1" si="895"/>
        <v>#N/A</v>
      </c>
      <c r="AX850" s="127" t="e">
        <f t="shared" ca="1" si="896"/>
        <v>#N/A</v>
      </c>
      <c r="AY850" s="100" t="e">
        <f t="shared" si="908"/>
        <v>#N/A</v>
      </c>
      <c r="AZ850" s="127" t="e">
        <f t="shared" si="907"/>
        <v>#N/A</v>
      </c>
      <c r="BA850" s="88"/>
      <c r="BB850" s="125"/>
      <c r="BC850" s="129"/>
      <c r="BD850" s="125"/>
      <c r="BE850" s="125"/>
      <c r="BF850" s="125"/>
      <c r="BG850" s="125"/>
      <c r="BH850" s="125"/>
      <c r="BI850" s="125"/>
      <c r="BJ850" s="125"/>
      <c r="BK850" s="125"/>
      <c r="BL850" s="90"/>
      <c r="BM850" s="90"/>
      <c r="BN850" s="90"/>
      <c r="BO850" s="90"/>
      <c r="BP850" s="90"/>
    </row>
    <row r="851" spans="1:68" s="49" customFormat="1" ht="27.95" customHeight="1" x14ac:dyDescent="0.2">
      <c r="A851" s="22">
        <f>A850+1</f>
        <v>607</v>
      </c>
      <c r="B851" s="50"/>
      <c r="C851" s="51"/>
      <c r="D851" s="52"/>
      <c r="E851" s="53"/>
      <c r="F851" s="54"/>
      <c r="G851" s="55"/>
      <c r="H851" s="56"/>
      <c r="I851" s="304"/>
      <c r="J851" s="57"/>
      <c r="K851" s="58"/>
      <c r="L851" s="59"/>
      <c r="M851" s="58"/>
      <c r="N851" s="59"/>
      <c r="O851" s="58"/>
      <c r="P851" s="59"/>
      <c r="Q851" s="60"/>
      <c r="R851" s="315"/>
      <c r="S851" s="57"/>
      <c r="T851" s="58"/>
      <c r="U851" s="58"/>
      <c r="V851" s="60"/>
      <c r="W851" s="326"/>
      <c r="X851" s="58"/>
      <c r="Y851" s="59"/>
      <c r="Z851" s="58"/>
      <c r="AA851" s="59"/>
      <c r="AB851" s="60"/>
      <c r="AC851" s="61"/>
      <c r="AD851" s="62"/>
      <c r="AE851" s="62"/>
      <c r="AF851" s="63"/>
      <c r="AG851" s="318"/>
      <c r="AH851" s="60"/>
      <c r="AI851" s="476"/>
      <c r="AJ851" s="476"/>
      <c r="AK851" s="477"/>
      <c r="AL851" s="102"/>
      <c r="AM851" s="124" t="str">
        <f t="shared" si="903"/>
        <v xml:space="preserve"> </v>
      </c>
      <c r="AN851" s="97" t="str">
        <f t="shared" si="904"/>
        <v xml:space="preserve"> </v>
      </c>
      <c r="AO851" s="125"/>
      <c r="AP851" s="125"/>
      <c r="AQ851" s="125"/>
      <c r="AR851" s="125"/>
      <c r="AS851" s="125"/>
      <c r="AT851" s="122" t="e">
        <f t="shared" si="905"/>
        <v>#N/A</v>
      </c>
      <c r="AU851" s="125" t="e">
        <f t="shared" si="906"/>
        <v>#N/A</v>
      </c>
      <c r="AV851" s="126" t="str">
        <f t="shared" ca="1" si="894"/>
        <v/>
      </c>
      <c r="AW851" s="122" t="e">
        <f t="shared" ca="1" si="895"/>
        <v>#N/A</v>
      </c>
      <c r="AX851" s="127" t="e">
        <f t="shared" ca="1" si="896"/>
        <v>#N/A</v>
      </c>
      <c r="AY851" s="100" t="e">
        <f t="shared" si="908"/>
        <v>#N/A</v>
      </c>
      <c r="AZ851" s="127" t="e">
        <f t="shared" si="907"/>
        <v>#N/A</v>
      </c>
      <c r="BA851" s="88"/>
      <c r="BB851" s="125"/>
      <c r="BC851" s="129"/>
      <c r="BD851" s="125"/>
      <c r="BE851" s="125"/>
      <c r="BF851" s="125"/>
      <c r="BG851" s="125"/>
      <c r="BH851" s="125"/>
      <c r="BI851" s="125"/>
      <c r="BJ851" s="125"/>
      <c r="BK851" s="125"/>
      <c r="BL851" s="90"/>
      <c r="BM851" s="90"/>
      <c r="BN851" s="90"/>
      <c r="BO851" s="90"/>
      <c r="BP851" s="90"/>
    </row>
    <row r="852" spans="1:68" s="49" customFormat="1" ht="27.95" customHeight="1" x14ac:dyDescent="0.2">
      <c r="A852" s="22">
        <f t="shared" si="909"/>
        <v>608</v>
      </c>
      <c r="B852" s="50"/>
      <c r="C852" s="51"/>
      <c r="D852" s="52"/>
      <c r="E852" s="53"/>
      <c r="F852" s="54"/>
      <c r="G852" s="55"/>
      <c r="H852" s="56"/>
      <c r="I852" s="304"/>
      <c r="J852" s="57"/>
      <c r="K852" s="58"/>
      <c r="L852" s="59"/>
      <c r="M852" s="58"/>
      <c r="N852" s="59"/>
      <c r="O852" s="58"/>
      <c r="P852" s="59"/>
      <c r="Q852" s="60"/>
      <c r="R852" s="315"/>
      <c r="S852" s="57"/>
      <c r="T852" s="58"/>
      <c r="U852" s="58"/>
      <c r="V852" s="60"/>
      <c r="W852" s="326"/>
      <c r="X852" s="58"/>
      <c r="Y852" s="59"/>
      <c r="Z852" s="58"/>
      <c r="AA852" s="59"/>
      <c r="AB852" s="60"/>
      <c r="AC852" s="61"/>
      <c r="AD852" s="62"/>
      <c r="AE852" s="62"/>
      <c r="AF852" s="63"/>
      <c r="AG852" s="318"/>
      <c r="AH852" s="60"/>
      <c r="AI852" s="476"/>
      <c r="AJ852" s="476"/>
      <c r="AK852" s="477"/>
      <c r="AL852" s="102"/>
      <c r="AM852" s="124" t="str">
        <f t="shared" si="903"/>
        <v xml:space="preserve"> </v>
      </c>
      <c r="AN852" s="97" t="str">
        <f t="shared" si="904"/>
        <v xml:space="preserve"> </v>
      </c>
      <c r="AO852" s="125"/>
      <c r="AP852" s="125"/>
      <c r="AQ852" s="125"/>
      <c r="AR852" s="125"/>
      <c r="AS852" s="125"/>
      <c r="AT852" s="122" t="e">
        <f t="shared" si="905"/>
        <v>#N/A</v>
      </c>
      <c r="AU852" s="125" t="e">
        <f t="shared" si="906"/>
        <v>#N/A</v>
      </c>
      <c r="AV852" s="126" t="str">
        <f t="shared" ca="1" si="894"/>
        <v/>
      </c>
      <c r="AW852" s="122" t="e">
        <f t="shared" ca="1" si="895"/>
        <v>#N/A</v>
      </c>
      <c r="AX852" s="127" t="e">
        <f t="shared" ca="1" si="896"/>
        <v>#N/A</v>
      </c>
      <c r="AY852" s="100" t="e">
        <f t="shared" si="908"/>
        <v>#N/A</v>
      </c>
      <c r="AZ852" s="127" t="e">
        <f t="shared" si="907"/>
        <v>#N/A</v>
      </c>
      <c r="BA852" s="88"/>
      <c r="BB852" s="125"/>
      <c r="BC852" s="129"/>
      <c r="BD852" s="125"/>
      <c r="BE852" s="125"/>
      <c r="BF852" s="125"/>
      <c r="BG852" s="125"/>
      <c r="BH852" s="125"/>
      <c r="BI852" s="125"/>
      <c r="BJ852" s="125"/>
      <c r="BK852" s="125"/>
      <c r="BL852" s="90"/>
      <c r="BM852" s="90"/>
      <c r="BN852" s="90"/>
      <c r="BO852" s="90"/>
      <c r="BP852" s="90"/>
    </row>
    <row r="853" spans="1:68" s="49" customFormat="1" ht="27.95" customHeight="1" x14ac:dyDescent="0.2">
      <c r="A853" s="22">
        <f t="shared" si="909"/>
        <v>609</v>
      </c>
      <c r="B853" s="50"/>
      <c r="C853" s="51"/>
      <c r="D853" s="52"/>
      <c r="E853" s="53"/>
      <c r="F853" s="54"/>
      <c r="G853" s="55"/>
      <c r="H853" s="56"/>
      <c r="I853" s="304"/>
      <c r="J853" s="57"/>
      <c r="K853" s="58"/>
      <c r="L853" s="59"/>
      <c r="M853" s="58"/>
      <c r="N853" s="59"/>
      <c r="O853" s="58"/>
      <c r="P853" s="59"/>
      <c r="Q853" s="60"/>
      <c r="R853" s="315"/>
      <c r="S853" s="57"/>
      <c r="T853" s="58"/>
      <c r="U853" s="58"/>
      <c r="V853" s="60"/>
      <c r="W853" s="326"/>
      <c r="X853" s="58"/>
      <c r="Y853" s="59"/>
      <c r="Z853" s="58"/>
      <c r="AA853" s="59"/>
      <c r="AB853" s="60"/>
      <c r="AC853" s="61"/>
      <c r="AD853" s="62"/>
      <c r="AE853" s="62"/>
      <c r="AF853" s="63"/>
      <c r="AG853" s="318"/>
      <c r="AH853" s="60"/>
      <c r="AI853" s="476"/>
      <c r="AJ853" s="476"/>
      <c r="AK853" s="477"/>
      <c r="AL853" s="102"/>
      <c r="AM853" s="124" t="str">
        <f t="shared" si="903"/>
        <v xml:space="preserve"> </v>
      </c>
      <c r="AN853" s="97" t="str">
        <f t="shared" si="904"/>
        <v xml:space="preserve"> </v>
      </c>
      <c r="AO853" s="125"/>
      <c r="AP853" s="125"/>
      <c r="AQ853" s="125"/>
      <c r="AR853" s="125"/>
      <c r="AS853" s="125"/>
      <c r="AT853" s="122" t="e">
        <f t="shared" si="905"/>
        <v>#N/A</v>
      </c>
      <c r="AU853" s="125" t="e">
        <f t="shared" si="906"/>
        <v>#N/A</v>
      </c>
      <c r="AV853" s="126" t="str">
        <f t="shared" ca="1" si="894"/>
        <v/>
      </c>
      <c r="AW853" s="122" t="e">
        <f t="shared" ca="1" si="895"/>
        <v>#N/A</v>
      </c>
      <c r="AX853" s="127" t="e">
        <f t="shared" ca="1" si="896"/>
        <v>#N/A</v>
      </c>
      <c r="AY853" s="100" t="e">
        <f t="shared" si="908"/>
        <v>#N/A</v>
      </c>
      <c r="AZ853" s="127" t="e">
        <f t="shared" si="907"/>
        <v>#N/A</v>
      </c>
      <c r="BA853" s="125"/>
      <c r="BB853" s="125"/>
      <c r="BC853" s="129"/>
      <c r="BD853" s="125"/>
      <c r="BE853" s="125"/>
      <c r="BF853" s="125"/>
      <c r="BG853" s="125"/>
      <c r="BH853" s="125"/>
      <c r="BI853" s="125"/>
      <c r="BJ853" s="125"/>
      <c r="BK853" s="125"/>
      <c r="BL853" s="90"/>
      <c r="BM853" s="90"/>
      <c r="BN853" s="90"/>
      <c r="BO853" s="90"/>
      <c r="BP853" s="90"/>
    </row>
    <row r="854" spans="1:68" s="49" customFormat="1" ht="27.95" customHeight="1" thickBot="1" x14ac:dyDescent="0.25">
      <c r="A854" s="23">
        <f t="shared" si="909"/>
        <v>610</v>
      </c>
      <c r="B854" s="64"/>
      <c r="C854" s="65"/>
      <c r="D854" s="66"/>
      <c r="E854" s="67"/>
      <c r="F854" s="68"/>
      <c r="G854" s="69"/>
      <c r="H854" s="70"/>
      <c r="I854" s="305"/>
      <c r="J854" s="71"/>
      <c r="K854" s="72"/>
      <c r="L854" s="73"/>
      <c r="M854" s="72"/>
      <c r="N854" s="73"/>
      <c r="O854" s="72"/>
      <c r="P854" s="73"/>
      <c r="Q854" s="74"/>
      <c r="R854" s="316"/>
      <c r="S854" s="71"/>
      <c r="T854" s="72"/>
      <c r="U854" s="72"/>
      <c r="V854" s="74"/>
      <c r="W854" s="327"/>
      <c r="X854" s="72"/>
      <c r="Y854" s="73"/>
      <c r="Z854" s="72"/>
      <c r="AA854" s="73"/>
      <c r="AB854" s="74"/>
      <c r="AC854" s="75"/>
      <c r="AD854" s="76"/>
      <c r="AE854" s="76"/>
      <c r="AF854" s="77"/>
      <c r="AG854" s="319"/>
      <c r="AH854" s="74"/>
      <c r="AI854" s="480"/>
      <c r="AJ854" s="480"/>
      <c r="AK854" s="481"/>
      <c r="AL854" s="102"/>
      <c r="AM854" s="124" t="str">
        <f t="shared" si="903"/>
        <v xml:space="preserve"> </v>
      </c>
      <c r="AN854" s="97" t="str">
        <f t="shared" si="904"/>
        <v xml:space="preserve"> </v>
      </c>
      <c r="AO854" s="125"/>
      <c r="AP854" s="125"/>
      <c r="AQ854" s="125"/>
      <c r="AR854" s="125"/>
      <c r="AS854" s="125"/>
      <c r="AT854" s="122" t="e">
        <f t="shared" si="905"/>
        <v>#N/A</v>
      </c>
      <c r="AU854" s="125" t="e">
        <f t="shared" si="906"/>
        <v>#N/A</v>
      </c>
      <c r="AV854" s="126" t="str">
        <f t="shared" ca="1" si="894"/>
        <v/>
      </c>
      <c r="AW854" s="122" t="e">
        <f t="shared" ca="1" si="895"/>
        <v>#N/A</v>
      </c>
      <c r="AX854" s="127" t="e">
        <f t="shared" ca="1" si="896"/>
        <v>#N/A</v>
      </c>
      <c r="AY854" s="100" t="e">
        <f t="shared" si="908"/>
        <v>#N/A</v>
      </c>
      <c r="AZ854" s="127" t="e">
        <f t="shared" si="907"/>
        <v>#N/A</v>
      </c>
      <c r="BA854" s="125"/>
      <c r="BB854" s="125"/>
      <c r="BC854" s="129"/>
      <c r="BD854" s="125"/>
      <c r="BE854" s="125"/>
      <c r="BF854" s="125"/>
      <c r="BG854" s="125"/>
      <c r="BH854" s="125"/>
      <c r="BI854" s="125"/>
      <c r="BJ854" s="125"/>
      <c r="BK854" s="125"/>
      <c r="BL854" s="90"/>
      <c r="BM854" s="90"/>
      <c r="BN854" s="90"/>
      <c r="BO854" s="90"/>
      <c r="BP854" s="90"/>
    </row>
    <row r="855" spans="1:68" ht="4.5" customHeight="1" thickBot="1" x14ac:dyDescent="0.25">
      <c r="A855" s="89">
        <f>AK858</f>
        <v>61</v>
      </c>
      <c r="B855" s="271"/>
      <c r="C855" s="271"/>
      <c r="D855" s="271"/>
      <c r="E855" s="271"/>
      <c r="F855" s="271"/>
      <c r="G855" s="271"/>
      <c r="H855" s="271"/>
      <c r="I855" s="271"/>
      <c r="J855" s="309"/>
      <c r="K855" s="309"/>
      <c r="L855" s="309"/>
      <c r="M855" s="309"/>
      <c r="N855" s="309"/>
      <c r="O855" s="309"/>
      <c r="P855" s="309"/>
      <c r="Q855" s="309"/>
      <c r="R855" s="309"/>
      <c r="S855" s="324"/>
      <c r="T855" s="324"/>
      <c r="U855" s="324"/>
      <c r="V855" s="324"/>
      <c r="W855" s="324"/>
      <c r="X855" s="324"/>
      <c r="Y855" s="324"/>
      <c r="Z855" s="324"/>
      <c r="AA855" s="324"/>
      <c r="AB855" s="324"/>
      <c r="AC855" s="309"/>
      <c r="AD855" s="272"/>
      <c r="AE855" s="273"/>
      <c r="AF855" s="272"/>
      <c r="AG855" s="274"/>
      <c r="AH855" s="474"/>
      <c r="AI855" s="475"/>
      <c r="AJ855" s="475"/>
      <c r="AK855" s="475"/>
      <c r="AL855" s="33"/>
      <c r="AM855" s="33"/>
      <c r="AN855" s="33"/>
      <c r="AT855" s="122" t="e">
        <f t="shared" ref="AT855:AT864" si="910">IF(ISBLANK($B1195),NA(),$B1195)</f>
        <v>#N/A</v>
      </c>
      <c r="AU855" s="125" t="e">
        <f t="shared" ref="AU855:AU864" si="911">IF(ISBLANK($I1195),NA(),$I1195)</f>
        <v>#N/A</v>
      </c>
      <c r="AV855" s="126" t="str">
        <f t="shared" ca="1" si="894"/>
        <v/>
      </c>
      <c r="AW855" s="122" t="e">
        <f t="shared" ca="1" si="895"/>
        <v>#N/A</v>
      </c>
      <c r="AX855" s="127" t="e">
        <f t="shared" ca="1" si="896"/>
        <v>#N/A</v>
      </c>
      <c r="AY855" s="100" t="e">
        <f t="shared" ref="AY855:AY864" si="912">IF(S1195=0,NA(),S1195)</f>
        <v>#N/A</v>
      </c>
      <c r="AZ855" s="127" t="e">
        <f>IF(V1195=0,NA(),V1195)</f>
        <v>#N/A</v>
      </c>
      <c r="BC855" s="129"/>
    </row>
    <row r="856" spans="1:68" ht="26.25" customHeight="1" x14ac:dyDescent="0.2">
      <c r="A856" s="180">
        <f>A842+1</f>
        <v>61</v>
      </c>
      <c r="B856" s="501"/>
      <c r="C856" s="501"/>
      <c r="D856" s="501"/>
      <c r="E856" s="502"/>
      <c r="F856" s="493" t="str">
        <f>F842</f>
        <v>TOTAL DE ESTA PÁGINA</v>
      </c>
      <c r="G856" s="494"/>
      <c r="H856" s="495"/>
      <c r="I856" s="348" t="str">
        <f t="shared" ref="I856:Q856" si="913">IF(SUM(I845:I855)=0," ",SUM(I845:I855))</f>
        <v xml:space="preserve"> </v>
      </c>
      <c r="J856" s="349" t="str">
        <f t="shared" si="913"/>
        <v xml:space="preserve"> </v>
      </c>
      <c r="K856" s="350" t="str">
        <f t="shared" si="913"/>
        <v xml:space="preserve"> </v>
      </c>
      <c r="L856" s="351" t="str">
        <f t="shared" si="913"/>
        <v xml:space="preserve"> </v>
      </c>
      <c r="M856" s="350" t="str">
        <f t="shared" si="913"/>
        <v xml:space="preserve"> </v>
      </c>
      <c r="N856" s="351" t="str">
        <f t="shared" si="913"/>
        <v xml:space="preserve"> </v>
      </c>
      <c r="O856" s="350" t="str">
        <f t="shared" si="913"/>
        <v xml:space="preserve"> </v>
      </c>
      <c r="P856" s="351" t="str">
        <f t="shared" si="913"/>
        <v xml:space="preserve"> </v>
      </c>
      <c r="Q856" s="352" t="str">
        <f t="shared" si="913"/>
        <v xml:space="preserve"> </v>
      </c>
      <c r="R856" s="353"/>
      <c r="S856" s="349" t="str">
        <f t="shared" ref="S856:AB856" si="914">IF(SUM(S845:S855)=0," ",SUM(S845:S855))</f>
        <v xml:space="preserve"> </v>
      </c>
      <c r="T856" s="350" t="str">
        <f t="shared" si="914"/>
        <v xml:space="preserve"> </v>
      </c>
      <c r="U856" s="350" t="str">
        <f t="shared" si="914"/>
        <v xml:space="preserve"> </v>
      </c>
      <c r="V856" s="350" t="str">
        <f t="shared" si="914"/>
        <v xml:space="preserve"> </v>
      </c>
      <c r="W856" s="351" t="str">
        <f t="shared" si="914"/>
        <v xml:space="preserve"> </v>
      </c>
      <c r="X856" s="350" t="str">
        <f t="shared" si="914"/>
        <v xml:space="preserve"> </v>
      </c>
      <c r="Y856" s="351" t="str">
        <f t="shared" si="914"/>
        <v xml:space="preserve"> </v>
      </c>
      <c r="Z856" s="350" t="str">
        <f t="shared" si="914"/>
        <v xml:space="preserve"> </v>
      </c>
      <c r="AA856" s="351" t="str">
        <f t="shared" si="914"/>
        <v xml:space="preserve"> </v>
      </c>
      <c r="AB856" s="352" t="str">
        <f t="shared" si="914"/>
        <v xml:space="preserve"> </v>
      </c>
      <c r="AC856" s="354" t="str">
        <f>IF(SUM(AC845:AC854)=0," ",SUM(AC845:AC854))</f>
        <v xml:space="preserve"> </v>
      </c>
      <c r="AD856" s="355" t="str">
        <f>IF(SUM(AD845:AD854)=0," ",SUM(AD845:AD854))</f>
        <v xml:space="preserve"> </v>
      </c>
      <c r="AE856" s="355" t="str">
        <f>IF(SUM(AE845:AE854)=0," ",SUM(AE845:AE854))</f>
        <v xml:space="preserve"> </v>
      </c>
      <c r="AF856" s="356" t="str">
        <f>IF(SUM(AF845:AF854)=0," ",SUM(AF845:AF854))</f>
        <v xml:space="preserve"> </v>
      </c>
      <c r="AG856" s="357" t="str">
        <f>IF(SUM(AG845:AG854)=0," ",SUM(AG845:AG854))</f>
        <v xml:space="preserve"> </v>
      </c>
      <c r="AH856" s="482" t="str">
        <f>AH842</f>
        <v>Certifico que todos los datos en esta
bitácora son fidedignos</v>
      </c>
      <c r="AI856" s="483"/>
      <c r="AJ856" s="483"/>
      <c r="AK856" s="484"/>
      <c r="AL856" s="131"/>
      <c r="AM856" s="131"/>
      <c r="AN856" s="131"/>
      <c r="AT856" s="122" t="e">
        <f t="shared" si="910"/>
        <v>#N/A</v>
      </c>
      <c r="AU856" s="125" t="e">
        <f t="shared" si="911"/>
        <v>#N/A</v>
      </c>
      <c r="AV856" s="126" t="str">
        <f t="shared" ca="1" si="894"/>
        <v/>
      </c>
      <c r="AW856" s="122" t="e">
        <f t="shared" ca="1" si="895"/>
        <v>#N/A</v>
      </c>
      <c r="AX856" s="127" t="e">
        <f t="shared" ca="1" si="896"/>
        <v>#N/A</v>
      </c>
      <c r="AY856" s="100" t="e">
        <f t="shared" si="912"/>
        <v>#N/A</v>
      </c>
      <c r="AZ856" s="127" t="e">
        <f t="shared" ref="AZ856:AZ864" si="915">IF(V1196=0,NA(),V1196)</f>
        <v>#N/A</v>
      </c>
      <c r="BA856" s="88"/>
      <c r="BC856" s="129"/>
    </row>
    <row r="857" spans="1:68" ht="26.25" customHeight="1" x14ac:dyDescent="0.2">
      <c r="A857" s="499"/>
      <c r="B857" s="503"/>
      <c r="C857" s="503"/>
      <c r="D857" s="503"/>
      <c r="E857" s="504"/>
      <c r="F857" s="496" t="str">
        <f>F843</f>
        <v>TOTAL PÁGINA ANTERIOR</v>
      </c>
      <c r="G857" s="497"/>
      <c r="H857" s="498"/>
      <c r="I857" s="358">
        <f>I844</f>
        <v>6.25</v>
      </c>
      <c r="J857" s="359">
        <f t="shared" ref="J857:Q857" si="916">J844</f>
        <v>6.25</v>
      </c>
      <c r="K857" s="360" t="str">
        <f t="shared" si="916"/>
        <v xml:space="preserve"> </v>
      </c>
      <c r="L857" s="361" t="str">
        <f t="shared" si="916"/>
        <v xml:space="preserve"> </v>
      </c>
      <c r="M857" s="360" t="str">
        <f t="shared" si="916"/>
        <v xml:space="preserve"> </v>
      </c>
      <c r="N857" s="361" t="str">
        <f t="shared" si="916"/>
        <v xml:space="preserve"> </v>
      </c>
      <c r="O857" s="360" t="str">
        <f t="shared" si="916"/>
        <v xml:space="preserve"> </v>
      </c>
      <c r="P857" s="361" t="str">
        <f t="shared" si="916"/>
        <v xml:space="preserve"> </v>
      </c>
      <c r="Q857" s="362" t="str">
        <f t="shared" si="916"/>
        <v xml:space="preserve"> </v>
      </c>
      <c r="R857" s="363"/>
      <c r="S857" s="359" t="str">
        <f t="shared" ref="S857:AG857" si="917">S844</f>
        <v xml:space="preserve"> </v>
      </c>
      <c r="T857" s="360">
        <f t="shared" si="917"/>
        <v>8.75</v>
      </c>
      <c r="U857" s="360">
        <f t="shared" si="917"/>
        <v>10</v>
      </c>
      <c r="V857" s="360">
        <f t="shared" si="917"/>
        <v>2.5</v>
      </c>
      <c r="W857" s="361" t="str">
        <f t="shared" si="917"/>
        <v xml:space="preserve"> </v>
      </c>
      <c r="X857" s="360" t="str">
        <f t="shared" si="917"/>
        <v xml:space="preserve"> </v>
      </c>
      <c r="Y857" s="361">
        <f t="shared" si="917"/>
        <v>2.5</v>
      </c>
      <c r="Z857" s="360" t="str">
        <f t="shared" si="917"/>
        <v xml:space="preserve"> </v>
      </c>
      <c r="AA857" s="361">
        <f t="shared" si="917"/>
        <v>3.75</v>
      </c>
      <c r="AB857" s="362" t="str">
        <f t="shared" si="917"/>
        <v xml:space="preserve"> </v>
      </c>
      <c r="AC857" s="364">
        <f t="shared" si="917"/>
        <v>9</v>
      </c>
      <c r="AD857" s="365" t="str">
        <f t="shared" si="917"/>
        <v xml:space="preserve"> </v>
      </c>
      <c r="AE857" s="365">
        <f t="shared" si="917"/>
        <v>9</v>
      </c>
      <c r="AF857" s="366" t="str">
        <f t="shared" si="917"/>
        <v xml:space="preserve"> </v>
      </c>
      <c r="AG857" s="367">
        <f t="shared" si="917"/>
        <v>11</v>
      </c>
      <c r="AH857" s="487"/>
      <c r="AI857" s="488"/>
      <c r="AJ857" s="488"/>
      <c r="AK857" s="489"/>
      <c r="AL857" s="131"/>
      <c r="AM857" s="131"/>
      <c r="AN857" s="131"/>
      <c r="AT857" s="122" t="e">
        <f t="shared" si="910"/>
        <v>#N/A</v>
      </c>
      <c r="AU857" s="125" t="e">
        <f t="shared" si="911"/>
        <v>#N/A</v>
      </c>
      <c r="AV857" s="126" t="str">
        <f t="shared" ca="1" si="894"/>
        <v/>
      </c>
      <c r="AW857" s="122" t="e">
        <f t="shared" ca="1" si="895"/>
        <v>#N/A</v>
      </c>
      <c r="AX857" s="127" t="e">
        <f t="shared" ca="1" si="896"/>
        <v>#N/A</v>
      </c>
      <c r="AY857" s="100" t="e">
        <f t="shared" si="912"/>
        <v>#N/A</v>
      </c>
      <c r="AZ857" s="127" t="e">
        <f t="shared" si="915"/>
        <v>#N/A</v>
      </c>
      <c r="BA857" s="88"/>
      <c r="BC857" s="129"/>
    </row>
    <row r="858" spans="1:68" ht="26.25" customHeight="1" thickBot="1" x14ac:dyDescent="0.25">
      <c r="A858" s="500"/>
      <c r="B858" s="505" t="str">
        <f>B844</f>
        <v>Entidad que certifica Hrs. de vuelo
TIMBRE Y FIRMA</v>
      </c>
      <c r="C858" s="505"/>
      <c r="D858" s="505"/>
      <c r="E858" s="506"/>
      <c r="F858" s="490" t="str">
        <f>F844</f>
        <v>TOTAL A LA FECHA</v>
      </c>
      <c r="G858" s="491"/>
      <c r="H858" s="492"/>
      <c r="I858" s="31">
        <f t="shared" ref="I858:Q858" si="918">IF(SUM(I856:I857)=0," ",SUM(I856:I857))</f>
        <v>6.25</v>
      </c>
      <c r="J858" s="27">
        <f t="shared" si="918"/>
        <v>6.25</v>
      </c>
      <c r="K858" s="24" t="str">
        <f t="shared" si="918"/>
        <v xml:space="preserve"> </v>
      </c>
      <c r="L858" s="25" t="str">
        <f t="shared" si="918"/>
        <v xml:space="preserve"> </v>
      </c>
      <c r="M858" s="24" t="str">
        <f t="shared" si="918"/>
        <v xml:space="preserve"> </v>
      </c>
      <c r="N858" s="25" t="str">
        <f t="shared" si="918"/>
        <v xml:space="preserve"> </v>
      </c>
      <c r="O858" s="24" t="str">
        <f t="shared" si="918"/>
        <v xml:space="preserve"> </v>
      </c>
      <c r="P858" s="25" t="str">
        <f t="shared" si="918"/>
        <v xml:space="preserve"> </v>
      </c>
      <c r="Q858" s="26" t="str">
        <f t="shared" si="918"/>
        <v xml:space="preserve"> </v>
      </c>
      <c r="R858" s="321"/>
      <c r="S858" s="27" t="str">
        <f t="shared" ref="S858:AG858" si="919">IF(SUM(S856:S857)=0," ",SUM(S856:S857))</f>
        <v xml:space="preserve"> </v>
      </c>
      <c r="T858" s="24">
        <f t="shared" si="919"/>
        <v>8.75</v>
      </c>
      <c r="U858" s="24">
        <f t="shared" si="919"/>
        <v>10</v>
      </c>
      <c r="V858" s="24">
        <f t="shared" si="919"/>
        <v>2.5</v>
      </c>
      <c r="W858" s="25" t="str">
        <f t="shared" si="919"/>
        <v xml:space="preserve"> </v>
      </c>
      <c r="X858" s="24" t="str">
        <f t="shared" si="919"/>
        <v xml:space="preserve"> </v>
      </c>
      <c r="Y858" s="25">
        <f t="shared" si="919"/>
        <v>2.5</v>
      </c>
      <c r="Z858" s="24" t="str">
        <f t="shared" si="919"/>
        <v xml:space="preserve"> </v>
      </c>
      <c r="AA858" s="25">
        <f t="shared" si="919"/>
        <v>3.75</v>
      </c>
      <c r="AB858" s="26" t="str">
        <f t="shared" si="919"/>
        <v xml:space="preserve"> </v>
      </c>
      <c r="AC858" s="323">
        <f t="shared" si="919"/>
        <v>9</v>
      </c>
      <c r="AD858" s="28" t="str">
        <f t="shared" si="919"/>
        <v xml:space="preserve"> </v>
      </c>
      <c r="AE858" s="28">
        <f t="shared" si="919"/>
        <v>9</v>
      </c>
      <c r="AF858" s="30" t="str">
        <f t="shared" si="919"/>
        <v xml:space="preserve"> </v>
      </c>
      <c r="AG858" s="32">
        <f t="shared" si="919"/>
        <v>11</v>
      </c>
      <c r="AH858" s="485" t="str">
        <f>AH844</f>
        <v>_____________________________
FIRMA PILOTO</v>
      </c>
      <c r="AI858" s="486"/>
      <c r="AJ858" s="486"/>
      <c r="AK858" s="181">
        <f>A856</f>
        <v>61</v>
      </c>
      <c r="AL858" s="132"/>
      <c r="AM858" s="132"/>
      <c r="AN858" s="132"/>
      <c r="AT858" s="122" t="e">
        <f t="shared" si="910"/>
        <v>#N/A</v>
      </c>
      <c r="AU858" s="125" t="e">
        <f t="shared" si="911"/>
        <v>#N/A</v>
      </c>
      <c r="AV858" s="126" t="str">
        <f t="shared" ca="1" si="894"/>
        <v/>
      </c>
      <c r="AW858" s="122" t="e">
        <f t="shared" ca="1" si="895"/>
        <v>#N/A</v>
      </c>
      <c r="AX858" s="127" t="e">
        <f t="shared" ca="1" si="896"/>
        <v>#N/A</v>
      </c>
      <c r="AY858" s="100" t="e">
        <f t="shared" si="912"/>
        <v>#N/A</v>
      </c>
      <c r="AZ858" s="127" t="e">
        <f t="shared" si="915"/>
        <v>#N/A</v>
      </c>
      <c r="BA858" s="88"/>
      <c r="BC858" s="129"/>
    </row>
    <row r="859" spans="1:68" s="49" customFormat="1" ht="27.75" customHeight="1" x14ac:dyDescent="0.2">
      <c r="A859" s="29">
        <f>A854+1</f>
        <v>611</v>
      </c>
      <c r="B859" s="39"/>
      <c r="C859" s="40"/>
      <c r="D859" s="41"/>
      <c r="E859" s="42"/>
      <c r="F859" s="43"/>
      <c r="G859" s="44"/>
      <c r="H859" s="45"/>
      <c r="I859" s="310"/>
      <c r="J859" s="306"/>
      <c r="K859" s="307"/>
      <c r="L859" s="308"/>
      <c r="M859" s="307"/>
      <c r="N859" s="308"/>
      <c r="O859" s="307"/>
      <c r="P859" s="308"/>
      <c r="Q859" s="167"/>
      <c r="R859" s="314"/>
      <c r="S859" s="46"/>
      <c r="T859" s="47"/>
      <c r="U859" s="47"/>
      <c r="V859" s="48"/>
      <c r="W859" s="325"/>
      <c r="X859" s="307"/>
      <c r="Y859" s="308"/>
      <c r="Z859" s="307"/>
      <c r="AA859" s="308"/>
      <c r="AB859" s="167"/>
      <c r="AC859" s="311"/>
      <c r="AD859" s="312"/>
      <c r="AE859" s="312"/>
      <c r="AF859" s="313"/>
      <c r="AG859" s="317"/>
      <c r="AH859" s="167"/>
      <c r="AI859" s="478"/>
      <c r="AJ859" s="478"/>
      <c r="AK859" s="479"/>
      <c r="AL859" s="102"/>
      <c r="AM859" s="124" t="str">
        <f t="shared" ref="AM859:AM868" si="920">IF(B859=0," ",TEXT(B859,"MMM"))</f>
        <v xml:space="preserve"> </v>
      </c>
      <c r="AN859" s="97" t="str">
        <f t="shared" ref="AN859:AN868" si="921">IF(B859=0," ",YEAR(B859))</f>
        <v xml:space="preserve"> </v>
      </c>
      <c r="AO859" s="125"/>
      <c r="AP859" s="125"/>
      <c r="AQ859" s="125"/>
      <c r="AR859" s="125"/>
      <c r="AS859" s="125"/>
      <c r="AT859" s="122" t="e">
        <f t="shared" si="910"/>
        <v>#N/A</v>
      </c>
      <c r="AU859" s="125" t="e">
        <f t="shared" si="911"/>
        <v>#N/A</v>
      </c>
      <c r="AV859" s="126" t="str">
        <f t="shared" ca="1" si="894"/>
        <v/>
      </c>
      <c r="AW859" s="122" t="e">
        <f t="shared" ca="1" si="895"/>
        <v>#N/A</v>
      </c>
      <c r="AX859" s="127" t="e">
        <f t="shared" ca="1" si="896"/>
        <v>#N/A</v>
      </c>
      <c r="AY859" s="100" t="e">
        <f t="shared" si="912"/>
        <v>#N/A</v>
      </c>
      <c r="AZ859" s="127" t="e">
        <f t="shared" si="915"/>
        <v>#N/A</v>
      </c>
      <c r="BA859" s="88"/>
      <c r="BB859" s="125"/>
      <c r="BC859" s="129"/>
      <c r="BD859" s="125"/>
      <c r="BE859" s="125"/>
      <c r="BF859" s="125"/>
      <c r="BG859" s="125"/>
      <c r="BH859" s="125"/>
      <c r="BI859" s="125"/>
      <c r="BJ859" s="125"/>
      <c r="BK859" s="125"/>
      <c r="BL859" s="90"/>
      <c r="BM859" s="90"/>
      <c r="BN859" s="90"/>
      <c r="BO859" s="90"/>
      <c r="BP859" s="90"/>
    </row>
    <row r="860" spans="1:68" s="49" customFormat="1" ht="27.75" customHeight="1" x14ac:dyDescent="0.2">
      <c r="A860" s="22">
        <f>A859+1</f>
        <v>612</v>
      </c>
      <c r="B860" s="50"/>
      <c r="C860" s="51"/>
      <c r="D860" s="52"/>
      <c r="E860" s="53"/>
      <c r="F860" s="54"/>
      <c r="G860" s="55"/>
      <c r="H860" s="56"/>
      <c r="I860" s="304"/>
      <c r="J860" s="57"/>
      <c r="K860" s="58"/>
      <c r="L860" s="59"/>
      <c r="M860" s="58"/>
      <c r="N860" s="59"/>
      <c r="O860" s="58"/>
      <c r="P860" s="59"/>
      <c r="Q860" s="60"/>
      <c r="R860" s="315"/>
      <c r="S860" s="57"/>
      <c r="T860" s="58"/>
      <c r="U860" s="58"/>
      <c r="V860" s="60"/>
      <c r="W860" s="326"/>
      <c r="X860" s="58"/>
      <c r="Y860" s="59"/>
      <c r="Z860" s="58"/>
      <c r="AA860" s="59"/>
      <c r="AB860" s="60"/>
      <c r="AC860" s="61"/>
      <c r="AD860" s="62"/>
      <c r="AE860" s="62"/>
      <c r="AF860" s="63"/>
      <c r="AG860" s="318"/>
      <c r="AH860" s="60"/>
      <c r="AI860" s="476"/>
      <c r="AJ860" s="476"/>
      <c r="AK860" s="477"/>
      <c r="AL860" s="102"/>
      <c r="AM860" s="124" t="str">
        <f t="shared" si="920"/>
        <v xml:space="preserve"> </v>
      </c>
      <c r="AN860" s="97" t="str">
        <f t="shared" si="921"/>
        <v xml:space="preserve"> </v>
      </c>
      <c r="AO860" s="125"/>
      <c r="AP860" s="125"/>
      <c r="AQ860" s="125"/>
      <c r="AR860" s="125"/>
      <c r="AS860" s="125"/>
      <c r="AT860" s="122" t="e">
        <f t="shared" si="910"/>
        <v>#N/A</v>
      </c>
      <c r="AU860" s="125" t="e">
        <f t="shared" si="911"/>
        <v>#N/A</v>
      </c>
      <c r="AV860" s="126" t="str">
        <f t="shared" ca="1" si="894"/>
        <v/>
      </c>
      <c r="AW860" s="122" t="e">
        <f t="shared" ca="1" si="895"/>
        <v>#N/A</v>
      </c>
      <c r="AX860" s="127" t="e">
        <f t="shared" ca="1" si="896"/>
        <v>#N/A</v>
      </c>
      <c r="AY860" s="100" t="e">
        <f t="shared" si="912"/>
        <v>#N/A</v>
      </c>
      <c r="AZ860" s="127" t="e">
        <f t="shared" si="915"/>
        <v>#N/A</v>
      </c>
      <c r="BA860" s="88"/>
      <c r="BB860" s="125"/>
      <c r="BC860" s="129"/>
      <c r="BD860" s="125"/>
      <c r="BE860" s="125"/>
      <c r="BF860" s="125"/>
      <c r="BG860" s="125"/>
      <c r="BH860" s="125"/>
      <c r="BI860" s="125"/>
      <c r="BJ860" s="125"/>
      <c r="BK860" s="125"/>
      <c r="BL860" s="90"/>
      <c r="BM860" s="90"/>
      <c r="BN860" s="90"/>
      <c r="BO860" s="90"/>
      <c r="BP860" s="90"/>
    </row>
    <row r="861" spans="1:68" s="49" customFormat="1" ht="27.75" customHeight="1" x14ac:dyDescent="0.2">
      <c r="A861" s="22">
        <f t="shared" ref="A861:A868" si="922">A860+1</f>
        <v>613</v>
      </c>
      <c r="B861" s="50"/>
      <c r="C861" s="51"/>
      <c r="D861" s="52"/>
      <c r="E861" s="53"/>
      <c r="F861" s="54"/>
      <c r="G861" s="55"/>
      <c r="H861" s="56"/>
      <c r="I861" s="304"/>
      <c r="J861" s="57"/>
      <c r="K861" s="58"/>
      <c r="L861" s="59"/>
      <c r="M861" s="58"/>
      <c r="N861" s="59"/>
      <c r="O861" s="58"/>
      <c r="P861" s="59"/>
      <c r="Q861" s="60"/>
      <c r="R861" s="315"/>
      <c r="S861" s="57"/>
      <c r="T861" s="58"/>
      <c r="U861" s="58"/>
      <c r="V861" s="60"/>
      <c r="W861" s="326"/>
      <c r="X861" s="58"/>
      <c r="Y861" s="59"/>
      <c r="Z861" s="58"/>
      <c r="AA861" s="59"/>
      <c r="AB861" s="60"/>
      <c r="AC861" s="61"/>
      <c r="AD861" s="62"/>
      <c r="AE861" s="62"/>
      <c r="AF861" s="63"/>
      <c r="AG861" s="318"/>
      <c r="AH861" s="60"/>
      <c r="AI861" s="476"/>
      <c r="AJ861" s="476"/>
      <c r="AK861" s="477"/>
      <c r="AL861" s="102"/>
      <c r="AM861" s="124" t="str">
        <f t="shared" si="920"/>
        <v xml:space="preserve"> </v>
      </c>
      <c r="AN861" s="97" t="str">
        <f t="shared" si="921"/>
        <v xml:space="preserve"> </v>
      </c>
      <c r="AO861" s="125"/>
      <c r="AP861" s="125"/>
      <c r="AQ861" s="125"/>
      <c r="AR861" s="125"/>
      <c r="AS861" s="125"/>
      <c r="AT861" s="122" t="e">
        <f t="shared" si="910"/>
        <v>#N/A</v>
      </c>
      <c r="AU861" s="125" t="e">
        <f t="shared" si="911"/>
        <v>#N/A</v>
      </c>
      <c r="AV861" s="126" t="str">
        <f t="shared" ca="1" si="894"/>
        <v/>
      </c>
      <c r="AW861" s="122" t="e">
        <f t="shared" ca="1" si="895"/>
        <v>#N/A</v>
      </c>
      <c r="AX861" s="127" t="e">
        <f t="shared" ca="1" si="896"/>
        <v>#N/A</v>
      </c>
      <c r="AY861" s="100" t="e">
        <f t="shared" si="912"/>
        <v>#N/A</v>
      </c>
      <c r="AZ861" s="127" t="e">
        <f t="shared" si="915"/>
        <v>#N/A</v>
      </c>
      <c r="BA861" s="88"/>
      <c r="BB861" s="125"/>
      <c r="BC861" s="129"/>
      <c r="BD861" s="125"/>
      <c r="BE861" s="125"/>
      <c r="BF861" s="125"/>
      <c r="BG861" s="125"/>
      <c r="BH861" s="125"/>
      <c r="BI861" s="125"/>
      <c r="BJ861" s="125"/>
      <c r="BK861" s="125"/>
      <c r="BL861" s="90"/>
      <c r="BM861" s="90"/>
      <c r="BN861" s="90"/>
      <c r="BO861" s="90"/>
      <c r="BP861" s="90"/>
    </row>
    <row r="862" spans="1:68" s="49" customFormat="1" ht="27.75" customHeight="1" x14ac:dyDescent="0.2">
      <c r="A862" s="22">
        <f t="shared" si="922"/>
        <v>614</v>
      </c>
      <c r="B862" s="50"/>
      <c r="C862" s="51"/>
      <c r="D862" s="52"/>
      <c r="E862" s="53"/>
      <c r="F862" s="54"/>
      <c r="G862" s="55"/>
      <c r="H862" s="56"/>
      <c r="I862" s="304"/>
      <c r="J862" s="57"/>
      <c r="K862" s="58"/>
      <c r="L862" s="59"/>
      <c r="M862" s="58"/>
      <c r="N862" s="59"/>
      <c r="O862" s="58"/>
      <c r="P862" s="59"/>
      <c r="Q862" s="60"/>
      <c r="R862" s="315"/>
      <c r="S862" s="57"/>
      <c r="T862" s="58"/>
      <c r="U862" s="58"/>
      <c r="V862" s="60"/>
      <c r="W862" s="326"/>
      <c r="X862" s="58"/>
      <c r="Y862" s="59"/>
      <c r="Z862" s="58"/>
      <c r="AA862" s="59"/>
      <c r="AB862" s="60"/>
      <c r="AC862" s="61"/>
      <c r="AD862" s="62"/>
      <c r="AE862" s="62"/>
      <c r="AF862" s="63"/>
      <c r="AG862" s="318"/>
      <c r="AH862" s="60"/>
      <c r="AI862" s="476"/>
      <c r="AJ862" s="476"/>
      <c r="AK862" s="477"/>
      <c r="AL862" s="102"/>
      <c r="AM862" s="124" t="str">
        <f t="shared" si="920"/>
        <v xml:space="preserve"> </v>
      </c>
      <c r="AN862" s="97" t="str">
        <f t="shared" si="921"/>
        <v xml:space="preserve"> </v>
      </c>
      <c r="AO862" s="125"/>
      <c r="AP862" s="125"/>
      <c r="AQ862" s="125"/>
      <c r="AR862" s="125"/>
      <c r="AS862" s="125"/>
      <c r="AT862" s="122" t="e">
        <f t="shared" si="910"/>
        <v>#N/A</v>
      </c>
      <c r="AU862" s="125" t="e">
        <f t="shared" si="911"/>
        <v>#N/A</v>
      </c>
      <c r="AV862" s="126" t="str">
        <f t="shared" ca="1" si="894"/>
        <v/>
      </c>
      <c r="AW862" s="122" t="e">
        <f t="shared" ca="1" si="895"/>
        <v>#N/A</v>
      </c>
      <c r="AX862" s="127" t="e">
        <f t="shared" ca="1" si="896"/>
        <v>#N/A</v>
      </c>
      <c r="AY862" s="100" t="e">
        <f t="shared" si="912"/>
        <v>#N/A</v>
      </c>
      <c r="AZ862" s="127" t="e">
        <f t="shared" si="915"/>
        <v>#N/A</v>
      </c>
      <c r="BA862" s="88"/>
      <c r="BB862" s="125"/>
      <c r="BC862" s="129"/>
      <c r="BD862" s="125"/>
      <c r="BE862" s="125"/>
      <c r="BF862" s="125"/>
      <c r="BG862" s="125"/>
      <c r="BH862" s="125"/>
      <c r="BI862" s="125"/>
      <c r="BJ862" s="125"/>
      <c r="BK862" s="125"/>
      <c r="BL862" s="90"/>
      <c r="BM862" s="90"/>
      <c r="BN862" s="90"/>
      <c r="BO862" s="90"/>
      <c r="BP862" s="90"/>
    </row>
    <row r="863" spans="1:68" s="49" customFormat="1" ht="27.75" customHeight="1" x14ac:dyDescent="0.2">
      <c r="A863" s="22">
        <f t="shared" si="922"/>
        <v>615</v>
      </c>
      <c r="B863" s="50"/>
      <c r="C863" s="51"/>
      <c r="D863" s="52"/>
      <c r="E863" s="53"/>
      <c r="F863" s="54"/>
      <c r="G863" s="55"/>
      <c r="H863" s="56"/>
      <c r="I863" s="304"/>
      <c r="J863" s="57"/>
      <c r="K863" s="58"/>
      <c r="L863" s="59"/>
      <c r="M863" s="58"/>
      <c r="N863" s="59"/>
      <c r="O863" s="58"/>
      <c r="P863" s="59"/>
      <c r="Q863" s="60"/>
      <c r="R863" s="315"/>
      <c r="S863" s="57"/>
      <c r="T863" s="58"/>
      <c r="U863" s="58"/>
      <c r="V863" s="60"/>
      <c r="W863" s="326"/>
      <c r="X863" s="58"/>
      <c r="Y863" s="59"/>
      <c r="Z863" s="58"/>
      <c r="AA863" s="59"/>
      <c r="AB863" s="60"/>
      <c r="AC863" s="61"/>
      <c r="AD863" s="62"/>
      <c r="AE863" s="62"/>
      <c r="AF863" s="63"/>
      <c r="AG863" s="318"/>
      <c r="AH863" s="60"/>
      <c r="AI863" s="476"/>
      <c r="AJ863" s="476"/>
      <c r="AK863" s="477"/>
      <c r="AL863" s="102"/>
      <c r="AM863" s="124" t="str">
        <f t="shared" si="920"/>
        <v xml:space="preserve"> </v>
      </c>
      <c r="AN863" s="97" t="str">
        <f t="shared" si="921"/>
        <v xml:space="preserve"> </v>
      </c>
      <c r="AO863" s="125"/>
      <c r="AP863" s="125"/>
      <c r="AQ863" s="125"/>
      <c r="AR863" s="125"/>
      <c r="AS863" s="125"/>
      <c r="AT863" s="122" t="e">
        <f t="shared" si="910"/>
        <v>#N/A</v>
      </c>
      <c r="AU863" s="125" t="e">
        <f t="shared" si="911"/>
        <v>#N/A</v>
      </c>
      <c r="AV863" s="126" t="str">
        <f t="shared" ca="1" si="894"/>
        <v/>
      </c>
      <c r="AW863" s="122" t="e">
        <f t="shared" ca="1" si="895"/>
        <v>#N/A</v>
      </c>
      <c r="AX863" s="127" t="e">
        <f t="shared" ca="1" si="896"/>
        <v>#N/A</v>
      </c>
      <c r="AY863" s="100" t="e">
        <f t="shared" si="912"/>
        <v>#N/A</v>
      </c>
      <c r="AZ863" s="127" t="e">
        <f t="shared" si="915"/>
        <v>#N/A</v>
      </c>
      <c r="BA863" s="88"/>
      <c r="BB863" s="125"/>
      <c r="BC863" s="129"/>
      <c r="BD863" s="125"/>
      <c r="BE863" s="125"/>
      <c r="BF863" s="125"/>
      <c r="BG863" s="125"/>
      <c r="BH863" s="125"/>
      <c r="BI863" s="125"/>
      <c r="BJ863" s="125"/>
      <c r="BK863" s="125"/>
      <c r="BL863" s="90"/>
      <c r="BM863" s="90"/>
      <c r="BN863" s="90"/>
      <c r="BO863" s="90"/>
      <c r="BP863" s="90"/>
    </row>
    <row r="864" spans="1:68" s="49" customFormat="1" ht="27.75" customHeight="1" x14ac:dyDescent="0.2">
      <c r="A864" s="22">
        <f t="shared" si="922"/>
        <v>616</v>
      </c>
      <c r="B864" s="50"/>
      <c r="C864" s="51"/>
      <c r="D864" s="52"/>
      <c r="E864" s="53"/>
      <c r="F864" s="54"/>
      <c r="G864" s="55"/>
      <c r="H864" s="56"/>
      <c r="I864" s="304"/>
      <c r="J864" s="57"/>
      <c r="K864" s="58"/>
      <c r="L864" s="59"/>
      <c r="M864" s="58"/>
      <c r="N864" s="59"/>
      <c r="O864" s="58"/>
      <c r="P864" s="59"/>
      <c r="Q864" s="60"/>
      <c r="R864" s="315"/>
      <c r="S864" s="57"/>
      <c r="T864" s="58"/>
      <c r="U864" s="58"/>
      <c r="V864" s="60"/>
      <c r="W864" s="326"/>
      <c r="X864" s="58"/>
      <c r="Y864" s="59"/>
      <c r="Z864" s="58"/>
      <c r="AA864" s="59"/>
      <c r="AB864" s="60"/>
      <c r="AC864" s="61"/>
      <c r="AD864" s="62"/>
      <c r="AE864" s="62"/>
      <c r="AF864" s="63"/>
      <c r="AG864" s="318"/>
      <c r="AH864" s="60"/>
      <c r="AI864" s="476"/>
      <c r="AJ864" s="476"/>
      <c r="AK864" s="477"/>
      <c r="AL864" s="102"/>
      <c r="AM864" s="124" t="str">
        <f t="shared" si="920"/>
        <v xml:space="preserve"> </v>
      </c>
      <c r="AN864" s="97" t="str">
        <f t="shared" si="921"/>
        <v xml:space="preserve"> </v>
      </c>
      <c r="AO864" s="125"/>
      <c r="AP864" s="125"/>
      <c r="AQ864" s="125"/>
      <c r="AR864" s="125"/>
      <c r="AS864" s="125"/>
      <c r="AT864" s="122" t="e">
        <f t="shared" si="910"/>
        <v>#N/A</v>
      </c>
      <c r="AU864" s="125" t="e">
        <f t="shared" si="911"/>
        <v>#N/A</v>
      </c>
      <c r="AV864" s="126" t="str">
        <f t="shared" ca="1" si="894"/>
        <v/>
      </c>
      <c r="AW864" s="122" t="e">
        <f t="shared" ca="1" si="895"/>
        <v>#N/A</v>
      </c>
      <c r="AX864" s="127" t="e">
        <f t="shared" ca="1" si="896"/>
        <v>#N/A</v>
      </c>
      <c r="AY864" s="100" t="e">
        <f t="shared" si="912"/>
        <v>#N/A</v>
      </c>
      <c r="AZ864" s="127" t="e">
        <f t="shared" si="915"/>
        <v>#N/A</v>
      </c>
      <c r="BA864" s="88"/>
      <c r="BB864" s="125"/>
      <c r="BC864" s="129"/>
      <c r="BD864" s="125"/>
      <c r="BE864" s="125"/>
      <c r="BF864" s="125"/>
      <c r="BG864" s="125"/>
      <c r="BH864" s="125"/>
      <c r="BI864" s="125"/>
      <c r="BJ864" s="125"/>
      <c r="BK864" s="125"/>
      <c r="BL864" s="90"/>
      <c r="BM864" s="90"/>
      <c r="BN864" s="90"/>
      <c r="BO864" s="90"/>
      <c r="BP864" s="90"/>
    </row>
    <row r="865" spans="1:68" s="49" customFormat="1" ht="27.75" customHeight="1" x14ac:dyDescent="0.2">
      <c r="A865" s="22">
        <f>A864+1</f>
        <v>617</v>
      </c>
      <c r="B865" s="50"/>
      <c r="C865" s="51"/>
      <c r="D865" s="52"/>
      <c r="E865" s="53"/>
      <c r="F865" s="54"/>
      <c r="G865" s="55"/>
      <c r="H865" s="56"/>
      <c r="I865" s="304"/>
      <c r="J865" s="57"/>
      <c r="K865" s="58"/>
      <c r="L865" s="59"/>
      <c r="M865" s="58"/>
      <c r="N865" s="59"/>
      <c r="O865" s="58"/>
      <c r="P865" s="59"/>
      <c r="Q865" s="60"/>
      <c r="R865" s="315"/>
      <c r="S865" s="57"/>
      <c r="T865" s="58"/>
      <c r="U865" s="58"/>
      <c r="V865" s="60"/>
      <c r="W865" s="326"/>
      <c r="X865" s="58"/>
      <c r="Y865" s="59"/>
      <c r="Z865" s="58"/>
      <c r="AA865" s="59"/>
      <c r="AB865" s="60"/>
      <c r="AC865" s="61"/>
      <c r="AD865" s="62"/>
      <c r="AE865" s="62"/>
      <c r="AF865" s="63"/>
      <c r="AG865" s="318"/>
      <c r="AH865" s="60"/>
      <c r="AI865" s="476"/>
      <c r="AJ865" s="476"/>
      <c r="AK865" s="477"/>
      <c r="AL865" s="102"/>
      <c r="AM865" s="124" t="str">
        <f t="shared" si="920"/>
        <v xml:space="preserve"> </v>
      </c>
      <c r="AN865" s="97" t="str">
        <f t="shared" si="921"/>
        <v xml:space="preserve"> </v>
      </c>
      <c r="AO865" s="125"/>
      <c r="AP865" s="125"/>
      <c r="AQ865" s="125"/>
      <c r="AR865" s="125"/>
      <c r="AS865" s="125"/>
      <c r="AT865" s="122" t="e">
        <f t="shared" ref="AT865:AT874" si="923">IF(ISBLANK($B1209),NA(),$B1209)</f>
        <v>#N/A</v>
      </c>
      <c r="AU865" s="125" t="e">
        <f t="shared" ref="AU865:AU874" si="924">IF(ISBLANK($I1209),NA(),$I1209)</f>
        <v>#N/A</v>
      </c>
      <c r="AV865" s="126" t="str">
        <f t="shared" ca="1" si="894"/>
        <v/>
      </c>
      <c r="AW865" s="122" t="e">
        <f t="shared" ca="1" si="895"/>
        <v>#N/A</v>
      </c>
      <c r="AX865" s="127" t="e">
        <f t="shared" ca="1" si="896"/>
        <v>#N/A</v>
      </c>
      <c r="AY865" s="100" t="e">
        <f>IF(S1209=0,NA(),S1209)</f>
        <v>#N/A</v>
      </c>
      <c r="AZ865" s="127" t="e">
        <f>IF(V1209=0,NA(),V1209)</f>
        <v>#N/A</v>
      </c>
      <c r="BA865" s="88"/>
      <c r="BB865" s="125"/>
      <c r="BC865" s="129"/>
      <c r="BD865" s="125"/>
      <c r="BE865" s="125"/>
      <c r="BF865" s="125"/>
      <c r="BG865" s="125"/>
      <c r="BH865" s="125"/>
      <c r="BI865" s="125"/>
      <c r="BJ865" s="125"/>
      <c r="BK865" s="125"/>
      <c r="BL865" s="90"/>
      <c r="BM865" s="90"/>
      <c r="BN865" s="90"/>
      <c r="BO865" s="90"/>
      <c r="BP865" s="90"/>
    </row>
    <row r="866" spans="1:68" s="49" customFormat="1" ht="27.75" customHeight="1" x14ac:dyDescent="0.2">
      <c r="A866" s="22">
        <f t="shared" si="922"/>
        <v>618</v>
      </c>
      <c r="B866" s="50"/>
      <c r="C866" s="51"/>
      <c r="D866" s="52"/>
      <c r="E866" s="53"/>
      <c r="F866" s="54"/>
      <c r="G866" s="55"/>
      <c r="H866" s="56"/>
      <c r="I866" s="304"/>
      <c r="J866" s="57"/>
      <c r="K866" s="58"/>
      <c r="L866" s="59"/>
      <c r="M866" s="58"/>
      <c r="N866" s="59"/>
      <c r="O866" s="58"/>
      <c r="P866" s="59"/>
      <c r="Q866" s="60"/>
      <c r="R866" s="315"/>
      <c r="S866" s="57"/>
      <c r="T866" s="58"/>
      <c r="U866" s="58"/>
      <c r="V866" s="60"/>
      <c r="W866" s="326"/>
      <c r="X866" s="58"/>
      <c r="Y866" s="59"/>
      <c r="Z866" s="58"/>
      <c r="AA866" s="59"/>
      <c r="AB866" s="60"/>
      <c r="AC866" s="61"/>
      <c r="AD866" s="62"/>
      <c r="AE866" s="62"/>
      <c r="AF866" s="63"/>
      <c r="AG866" s="318"/>
      <c r="AH866" s="60"/>
      <c r="AI866" s="476"/>
      <c r="AJ866" s="476"/>
      <c r="AK866" s="477"/>
      <c r="AL866" s="102"/>
      <c r="AM866" s="124" t="str">
        <f t="shared" si="920"/>
        <v xml:space="preserve"> </v>
      </c>
      <c r="AN866" s="97" t="str">
        <f t="shared" si="921"/>
        <v xml:space="preserve"> </v>
      </c>
      <c r="AO866" s="125"/>
      <c r="AP866" s="125"/>
      <c r="AQ866" s="125"/>
      <c r="AR866" s="125"/>
      <c r="AS866" s="125"/>
      <c r="AT866" s="122" t="e">
        <f t="shared" si="923"/>
        <v>#N/A</v>
      </c>
      <c r="AU866" s="125" t="e">
        <f t="shared" si="924"/>
        <v>#N/A</v>
      </c>
      <c r="AV866" s="126" t="str">
        <f t="shared" ca="1" si="894"/>
        <v/>
      </c>
      <c r="AW866" s="122" t="e">
        <f t="shared" ca="1" si="895"/>
        <v>#N/A</v>
      </c>
      <c r="AX866" s="127" t="e">
        <f t="shared" ca="1" si="896"/>
        <v>#N/A</v>
      </c>
      <c r="AY866" s="100" t="e">
        <f t="shared" ref="AY866:AY874" si="925">IF(S1210=0,NA(),S1210)</f>
        <v>#N/A</v>
      </c>
      <c r="AZ866" s="127" t="e">
        <f t="shared" ref="AZ866:AZ874" si="926">IF(V1210=0,NA(),V1210)</f>
        <v>#N/A</v>
      </c>
      <c r="BA866" s="88"/>
      <c r="BB866" s="125"/>
      <c r="BC866" s="129"/>
      <c r="BD866" s="125"/>
      <c r="BE866" s="125"/>
      <c r="BF866" s="125"/>
      <c r="BG866" s="125"/>
      <c r="BH866" s="125"/>
      <c r="BI866" s="125"/>
      <c r="BJ866" s="125"/>
      <c r="BK866" s="125"/>
      <c r="BL866" s="90"/>
      <c r="BM866" s="90"/>
      <c r="BN866" s="90"/>
      <c r="BO866" s="90"/>
      <c r="BP866" s="90"/>
    </row>
    <row r="867" spans="1:68" s="49" customFormat="1" ht="27.75" customHeight="1" x14ac:dyDescent="0.2">
      <c r="A867" s="22">
        <f t="shared" si="922"/>
        <v>619</v>
      </c>
      <c r="B867" s="50"/>
      <c r="C867" s="51"/>
      <c r="D867" s="52"/>
      <c r="E867" s="53"/>
      <c r="F867" s="54"/>
      <c r="G867" s="55"/>
      <c r="H867" s="56"/>
      <c r="I867" s="304"/>
      <c r="J867" s="57"/>
      <c r="K867" s="58"/>
      <c r="L867" s="59"/>
      <c r="M867" s="58"/>
      <c r="N867" s="59"/>
      <c r="O867" s="58"/>
      <c r="P867" s="59"/>
      <c r="Q867" s="60"/>
      <c r="R867" s="315"/>
      <c r="S867" s="57"/>
      <c r="T867" s="58"/>
      <c r="U867" s="58"/>
      <c r="V867" s="60"/>
      <c r="W867" s="326"/>
      <c r="X867" s="58"/>
      <c r="Y867" s="59"/>
      <c r="Z867" s="58"/>
      <c r="AA867" s="59"/>
      <c r="AB867" s="60"/>
      <c r="AC867" s="61"/>
      <c r="AD867" s="62"/>
      <c r="AE867" s="62"/>
      <c r="AF867" s="63"/>
      <c r="AG867" s="318"/>
      <c r="AH867" s="60"/>
      <c r="AI867" s="476"/>
      <c r="AJ867" s="476"/>
      <c r="AK867" s="477"/>
      <c r="AL867" s="102"/>
      <c r="AM867" s="124" t="str">
        <f t="shared" si="920"/>
        <v xml:space="preserve"> </v>
      </c>
      <c r="AN867" s="97" t="str">
        <f t="shared" si="921"/>
        <v xml:space="preserve"> </v>
      </c>
      <c r="AO867" s="125"/>
      <c r="AP867" s="125"/>
      <c r="AQ867" s="125"/>
      <c r="AR867" s="125"/>
      <c r="AS867" s="125"/>
      <c r="AT867" s="122" t="e">
        <f t="shared" si="923"/>
        <v>#N/A</v>
      </c>
      <c r="AU867" s="125" t="e">
        <f t="shared" si="924"/>
        <v>#N/A</v>
      </c>
      <c r="AV867" s="126" t="str">
        <f t="shared" ca="1" si="894"/>
        <v/>
      </c>
      <c r="AW867" s="122" t="e">
        <f t="shared" ca="1" si="895"/>
        <v>#N/A</v>
      </c>
      <c r="AX867" s="127" t="e">
        <f t="shared" ca="1" si="896"/>
        <v>#N/A</v>
      </c>
      <c r="AY867" s="100" t="e">
        <f t="shared" si="925"/>
        <v>#N/A</v>
      </c>
      <c r="AZ867" s="127" t="e">
        <f t="shared" si="926"/>
        <v>#N/A</v>
      </c>
      <c r="BA867" s="125"/>
      <c r="BB867" s="125"/>
      <c r="BC867" s="129"/>
      <c r="BD867" s="125"/>
      <c r="BE867" s="125"/>
      <c r="BF867" s="125"/>
      <c r="BG867" s="125"/>
      <c r="BH867" s="125"/>
      <c r="BI867" s="125"/>
      <c r="BJ867" s="125"/>
      <c r="BK867" s="125"/>
      <c r="BL867" s="90"/>
      <c r="BM867" s="90"/>
      <c r="BN867" s="90"/>
      <c r="BO867" s="90"/>
      <c r="BP867" s="90"/>
    </row>
    <row r="868" spans="1:68" s="49" customFormat="1" ht="27.75" customHeight="1" thickBot="1" x14ac:dyDescent="0.25">
      <c r="A868" s="23">
        <f t="shared" si="922"/>
        <v>620</v>
      </c>
      <c r="B868" s="64"/>
      <c r="C868" s="65"/>
      <c r="D868" s="66"/>
      <c r="E868" s="67"/>
      <c r="F868" s="68"/>
      <c r="G868" s="69"/>
      <c r="H868" s="70"/>
      <c r="I868" s="305"/>
      <c r="J868" s="71"/>
      <c r="K868" s="72"/>
      <c r="L868" s="73"/>
      <c r="M868" s="72"/>
      <c r="N868" s="73"/>
      <c r="O868" s="72"/>
      <c r="P868" s="73"/>
      <c r="Q868" s="74"/>
      <c r="R868" s="316"/>
      <c r="S868" s="71"/>
      <c r="T868" s="72"/>
      <c r="U868" s="72"/>
      <c r="V868" s="74"/>
      <c r="W868" s="327"/>
      <c r="X868" s="72"/>
      <c r="Y868" s="73"/>
      <c r="Z868" s="72"/>
      <c r="AA868" s="73"/>
      <c r="AB868" s="74"/>
      <c r="AC868" s="75"/>
      <c r="AD868" s="76"/>
      <c r="AE868" s="76"/>
      <c r="AF868" s="77"/>
      <c r="AG868" s="319"/>
      <c r="AH868" s="74"/>
      <c r="AI868" s="480"/>
      <c r="AJ868" s="480"/>
      <c r="AK868" s="481"/>
      <c r="AL868" s="102"/>
      <c r="AM868" s="124" t="str">
        <f t="shared" si="920"/>
        <v xml:space="preserve"> </v>
      </c>
      <c r="AN868" s="97" t="str">
        <f t="shared" si="921"/>
        <v xml:space="preserve"> </v>
      </c>
      <c r="AO868" s="125"/>
      <c r="AP868" s="125"/>
      <c r="AQ868" s="125"/>
      <c r="AR868" s="125"/>
      <c r="AS868" s="125"/>
      <c r="AT868" s="122" t="e">
        <f t="shared" si="923"/>
        <v>#N/A</v>
      </c>
      <c r="AU868" s="125" t="e">
        <f t="shared" si="924"/>
        <v>#N/A</v>
      </c>
      <c r="AV868" s="126" t="str">
        <f t="shared" ca="1" si="894"/>
        <v/>
      </c>
      <c r="AW868" s="122" t="e">
        <f t="shared" ca="1" si="895"/>
        <v>#N/A</v>
      </c>
      <c r="AX868" s="127" t="e">
        <f t="shared" ca="1" si="896"/>
        <v>#N/A</v>
      </c>
      <c r="AY868" s="100" t="e">
        <f t="shared" si="925"/>
        <v>#N/A</v>
      </c>
      <c r="AZ868" s="127" t="e">
        <f t="shared" si="926"/>
        <v>#N/A</v>
      </c>
      <c r="BA868" s="125"/>
      <c r="BB868" s="125"/>
      <c r="BC868" s="129"/>
      <c r="BD868" s="125"/>
      <c r="BE868" s="125"/>
      <c r="BF868" s="125"/>
      <c r="BG868" s="125"/>
      <c r="BH868" s="125"/>
      <c r="BI868" s="125"/>
      <c r="BJ868" s="125"/>
      <c r="BK868" s="125"/>
      <c r="BL868" s="90"/>
      <c r="BM868" s="90"/>
      <c r="BN868" s="90"/>
      <c r="BO868" s="90"/>
      <c r="BP868" s="90"/>
    </row>
    <row r="869" spans="1:68" ht="4.5" customHeight="1" thickBot="1" x14ac:dyDescent="0.25">
      <c r="A869" s="89">
        <f>AK872</f>
        <v>62</v>
      </c>
      <c r="B869" s="271"/>
      <c r="C869" s="271"/>
      <c r="D869" s="271"/>
      <c r="E869" s="271"/>
      <c r="F869" s="271"/>
      <c r="G869" s="271"/>
      <c r="H869" s="271"/>
      <c r="I869" s="271"/>
      <c r="J869" s="309"/>
      <c r="K869" s="309"/>
      <c r="L869" s="309"/>
      <c r="M869" s="309"/>
      <c r="N869" s="309"/>
      <c r="O869" s="309"/>
      <c r="P869" s="309"/>
      <c r="Q869" s="309"/>
      <c r="R869" s="309"/>
      <c r="S869" s="324"/>
      <c r="T869" s="324"/>
      <c r="U869" s="324"/>
      <c r="V869" s="324"/>
      <c r="W869" s="324"/>
      <c r="X869" s="324"/>
      <c r="Y869" s="324"/>
      <c r="Z869" s="324"/>
      <c r="AA869" s="324"/>
      <c r="AB869" s="324"/>
      <c r="AC869" s="309"/>
      <c r="AD869" s="272"/>
      <c r="AE869" s="273"/>
      <c r="AF869" s="272"/>
      <c r="AG869" s="274"/>
      <c r="AH869" s="474"/>
      <c r="AI869" s="475"/>
      <c r="AJ869" s="475"/>
      <c r="AK869" s="475"/>
      <c r="AL869" s="33"/>
      <c r="AM869" s="33"/>
      <c r="AN869" s="33"/>
      <c r="AT869" s="122" t="e">
        <f t="shared" si="923"/>
        <v>#N/A</v>
      </c>
      <c r="AU869" s="125" t="e">
        <f t="shared" si="924"/>
        <v>#N/A</v>
      </c>
      <c r="AV869" s="126" t="str">
        <f t="shared" ca="1" si="894"/>
        <v/>
      </c>
      <c r="AW869" s="122" t="e">
        <f t="shared" ca="1" si="895"/>
        <v>#N/A</v>
      </c>
      <c r="AX869" s="127" t="e">
        <f t="shared" ca="1" si="896"/>
        <v>#N/A</v>
      </c>
      <c r="AY869" s="100" t="e">
        <f t="shared" si="925"/>
        <v>#N/A</v>
      </c>
      <c r="AZ869" s="127" t="e">
        <f t="shared" si="926"/>
        <v>#N/A</v>
      </c>
      <c r="BC869" s="129"/>
    </row>
    <row r="870" spans="1:68" ht="26.25" customHeight="1" x14ac:dyDescent="0.2">
      <c r="A870" s="180">
        <f>A856+1</f>
        <v>62</v>
      </c>
      <c r="B870" s="501"/>
      <c r="C870" s="501"/>
      <c r="D870" s="501"/>
      <c r="E870" s="502"/>
      <c r="F870" s="493" t="str">
        <f>F856</f>
        <v>TOTAL DE ESTA PÁGINA</v>
      </c>
      <c r="G870" s="494"/>
      <c r="H870" s="495"/>
      <c r="I870" s="348" t="str">
        <f t="shared" ref="I870:Q870" si="927">IF(SUM(I859:I869)=0," ",SUM(I859:I869))</f>
        <v xml:space="preserve"> </v>
      </c>
      <c r="J870" s="349" t="str">
        <f t="shared" si="927"/>
        <v xml:space="preserve"> </v>
      </c>
      <c r="K870" s="350" t="str">
        <f t="shared" si="927"/>
        <v xml:space="preserve"> </v>
      </c>
      <c r="L870" s="351" t="str">
        <f t="shared" si="927"/>
        <v xml:space="preserve"> </v>
      </c>
      <c r="M870" s="350" t="str">
        <f t="shared" si="927"/>
        <v xml:space="preserve"> </v>
      </c>
      <c r="N870" s="351" t="str">
        <f t="shared" si="927"/>
        <v xml:space="preserve"> </v>
      </c>
      <c r="O870" s="350" t="str">
        <f t="shared" si="927"/>
        <v xml:space="preserve"> </v>
      </c>
      <c r="P870" s="351" t="str">
        <f t="shared" si="927"/>
        <v xml:space="preserve"> </v>
      </c>
      <c r="Q870" s="352" t="str">
        <f t="shared" si="927"/>
        <v xml:space="preserve"> </v>
      </c>
      <c r="R870" s="353"/>
      <c r="S870" s="349" t="str">
        <f t="shared" ref="S870:AB870" si="928">IF(SUM(S859:S869)=0," ",SUM(S859:S869))</f>
        <v xml:space="preserve"> </v>
      </c>
      <c r="T870" s="350" t="str">
        <f t="shared" si="928"/>
        <v xml:space="preserve"> </v>
      </c>
      <c r="U870" s="350" t="str">
        <f t="shared" si="928"/>
        <v xml:space="preserve"> </v>
      </c>
      <c r="V870" s="350" t="str">
        <f t="shared" si="928"/>
        <v xml:space="preserve"> </v>
      </c>
      <c r="W870" s="351" t="str">
        <f t="shared" si="928"/>
        <v xml:space="preserve"> </v>
      </c>
      <c r="X870" s="350" t="str">
        <f t="shared" si="928"/>
        <v xml:space="preserve"> </v>
      </c>
      <c r="Y870" s="351" t="str">
        <f t="shared" si="928"/>
        <v xml:space="preserve"> </v>
      </c>
      <c r="Z870" s="350" t="str">
        <f t="shared" si="928"/>
        <v xml:space="preserve"> </v>
      </c>
      <c r="AA870" s="351" t="str">
        <f t="shared" si="928"/>
        <v xml:space="preserve"> </v>
      </c>
      <c r="AB870" s="352" t="str">
        <f t="shared" si="928"/>
        <v xml:space="preserve"> </v>
      </c>
      <c r="AC870" s="354" t="str">
        <f>IF(SUM(AC859:AC868)=0," ",SUM(AC859:AC868))</f>
        <v xml:space="preserve"> </v>
      </c>
      <c r="AD870" s="355" t="str">
        <f>IF(SUM(AD859:AD868)=0," ",SUM(AD859:AD868))</f>
        <v xml:space="preserve"> </v>
      </c>
      <c r="AE870" s="355" t="str">
        <f>IF(SUM(AE859:AE868)=0," ",SUM(AE859:AE868))</f>
        <v xml:space="preserve"> </v>
      </c>
      <c r="AF870" s="356" t="str">
        <f>IF(SUM(AF859:AF868)=0," ",SUM(AF859:AF868))</f>
        <v xml:space="preserve"> </v>
      </c>
      <c r="AG870" s="357" t="str">
        <f>IF(SUM(AG859:AG868)=0," ",SUM(AG859:AG868))</f>
        <v xml:space="preserve"> </v>
      </c>
      <c r="AH870" s="482" t="str">
        <f>AH856</f>
        <v>Certifico que todos los datos en esta
bitácora son fidedignos</v>
      </c>
      <c r="AI870" s="483"/>
      <c r="AJ870" s="483"/>
      <c r="AK870" s="484"/>
      <c r="AL870" s="131"/>
      <c r="AM870" s="131"/>
      <c r="AN870" s="131"/>
      <c r="AT870" s="122" t="e">
        <f t="shared" si="923"/>
        <v>#N/A</v>
      </c>
      <c r="AU870" s="125" t="e">
        <f t="shared" si="924"/>
        <v>#N/A</v>
      </c>
      <c r="AV870" s="126" t="str">
        <f t="shared" ca="1" si="894"/>
        <v/>
      </c>
      <c r="AW870" s="122" t="e">
        <f t="shared" ca="1" si="895"/>
        <v>#N/A</v>
      </c>
      <c r="AX870" s="127" t="e">
        <f t="shared" ca="1" si="896"/>
        <v>#N/A</v>
      </c>
      <c r="AY870" s="100" t="e">
        <f t="shared" si="925"/>
        <v>#N/A</v>
      </c>
      <c r="AZ870" s="127" t="e">
        <f t="shared" si="926"/>
        <v>#N/A</v>
      </c>
      <c r="BA870" s="88"/>
      <c r="BC870" s="129"/>
    </row>
    <row r="871" spans="1:68" ht="26.25" customHeight="1" x14ac:dyDescent="0.2">
      <c r="A871" s="499"/>
      <c r="B871" s="503"/>
      <c r="C871" s="503"/>
      <c r="D871" s="503"/>
      <c r="E871" s="504"/>
      <c r="F871" s="496" t="str">
        <f>F857</f>
        <v>TOTAL PÁGINA ANTERIOR</v>
      </c>
      <c r="G871" s="497"/>
      <c r="H871" s="498"/>
      <c r="I871" s="358">
        <f>I858</f>
        <v>6.25</v>
      </c>
      <c r="J871" s="359">
        <f t="shared" ref="J871:Q871" si="929">J858</f>
        <v>6.25</v>
      </c>
      <c r="K871" s="360" t="str">
        <f t="shared" si="929"/>
        <v xml:space="preserve"> </v>
      </c>
      <c r="L871" s="361" t="str">
        <f t="shared" si="929"/>
        <v xml:space="preserve"> </v>
      </c>
      <c r="M871" s="360" t="str">
        <f t="shared" si="929"/>
        <v xml:space="preserve"> </v>
      </c>
      <c r="N871" s="361" t="str">
        <f t="shared" si="929"/>
        <v xml:space="preserve"> </v>
      </c>
      <c r="O871" s="360" t="str">
        <f t="shared" si="929"/>
        <v xml:space="preserve"> </v>
      </c>
      <c r="P871" s="361" t="str">
        <f t="shared" si="929"/>
        <v xml:space="preserve"> </v>
      </c>
      <c r="Q871" s="362" t="str">
        <f t="shared" si="929"/>
        <v xml:space="preserve"> </v>
      </c>
      <c r="R871" s="363"/>
      <c r="S871" s="359" t="str">
        <f t="shared" ref="S871:AG871" si="930">S858</f>
        <v xml:space="preserve"> </v>
      </c>
      <c r="T871" s="360">
        <f t="shared" si="930"/>
        <v>8.75</v>
      </c>
      <c r="U871" s="360">
        <f t="shared" si="930"/>
        <v>10</v>
      </c>
      <c r="V871" s="360">
        <f t="shared" si="930"/>
        <v>2.5</v>
      </c>
      <c r="W871" s="361" t="str">
        <f t="shared" si="930"/>
        <v xml:space="preserve"> </v>
      </c>
      <c r="X871" s="360" t="str">
        <f t="shared" si="930"/>
        <v xml:space="preserve"> </v>
      </c>
      <c r="Y871" s="361">
        <f t="shared" si="930"/>
        <v>2.5</v>
      </c>
      <c r="Z871" s="360" t="str">
        <f t="shared" si="930"/>
        <v xml:space="preserve"> </v>
      </c>
      <c r="AA871" s="361">
        <f t="shared" si="930"/>
        <v>3.75</v>
      </c>
      <c r="AB871" s="362" t="str">
        <f t="shared" si="930"/>
        <v xml:space="preserve"> </v>
      </c>
      <c r="AC871" s="364">
        <f t="shared" si="930"/>
        <v>9</v>
      </c>
      <c r="AD871" s="365" t="str">
        <f t="shared" si="930"/>
        <v xml:space="preserve"> </v>
      </c>
      <c r="AE871" s="365">
        <f t="shared" si="930"/>
        <v>9</v>
      </c>
      <c r="AF871" s="366" t="str">
        <f t="shared" si="930"/>
        <v xml:space="preserve"> </v>
      </c>
      <c r="AG871" s="367">
        <f t="shared" si="930"/>
        <v>11</v>
      </c>
      <c r="AH871" s="487"/>
      <c r="AI871" s="488"/>
      <c r="AJ871" s="488"/>
      <c r="AK871" s="489"/>
      <c r="AL871" s="131"/>
      <c r="AM871" s="131"/>
      <c r="AN871" s="131"/>
      <c r="AT871" s="122" t="e">
        <f t="shared" si="923"/>
        <v>#N/A</v>
      </c>
      <c r="AU871" s="125" t="e">
        <f t="shared" si="924"/>
        <v>#N/A</v>
      </c>
      <c r="AV871" s="126" t="str">
        <f t="shared" ca="1" si="894"/>
        <v/>
      </c>
      <c r="AW871" s="122" t="e">
        <f t="shared" ca="1" si="895"/>
        <v>#N/A</v>
      </c>
      <c r="AX871" s="127" t="e">
        <f t="shared" ca="1" si="896"/>
        <v>#N/A</v>
      </c>
      <c r="AY871" s="100" t="e">
        <f t="shared" si="925"/>
        <v>#N/A</v>
      </c>
      <c r="AZ871" s="127" t="e">
        <f t="shared" si="926"/>
        <v>#N/A</v>
      </c>
      <c r="BA871" s="88"/>
      <c r="BC871" s="129"/>
    </row>
    <row r="872" spans="1:68" ht="26.25" customHeight="1" thickBot="1" x14ac:dyDescent="0.25">
      <c r="A872" s="500"/>
      <c r="B872" s="505" t="str">
        <f>B858</f>
        <v>Entidad que certifica Hrs. de vuelo
TIMBRE Y FIRMA</v>
      </c>
      <c r="C872" s="505"/>
      <c r="D872" s="505"/>
      <c r="E872" s="506"/>
      <c r="F872" s="490" t="str">
        <f>F858</f>
        <v>TOTAL A LA FECHA</v>
      </c>
      <c r="G872" s="491"/>
      <c r="H872" s="492"/>
      <c r="I872" s="31">
        <f t="shared" ref="I872:Q872" si="931">IF(SUM(I870:I871)=0," ",SUM(I870:I871))</f>
        <v>6.25</v>
      </c>
      <c r="J872" s="27">
        <f t="shared" si="931"/>
        <v>6.25</v>
      </c>
      <c r="K872" s="24" t="str">
        <f t="shared" si="931"/>
        <v xml:space="preserve"> </v>
      </c>
      <c r="L872" s="25" t="str">
        <f t="shared" si="931"/>
        <v xml:space="preserve"> </v>
      </c>
      <c r="M872" s="24" t="str">
        <f t="shared" si="931"/>
        <v xml:space="preserve"> </v>
      </c>
      <c r="N872" s="25" t="str">
        <f t="shared" si="931"/>
        <v xml:space="preserve"> </v>
      </c>
      <c r="O872" s="24" t="str">
        <f t="shared" si="931"/>
        <v xml:space="preserve"> </v>
      </c>
      <c r="P872" s="25" t="str">
        <f t="shared" si="931"/>
        <v xml:space="preserve"> </v>
      </c>
      <c r="Q872" s="26" t="str">
        <f t="shared" si="931"/>
        <v xml:space="preserve"> </v>
      </c>
      <c r="R872" s="321"/>
      <c r="S872" s="27" t="str">
        <f t="shared" ref="S872:AG872" si="932">IF(SUM(S870:S871)=0," ",SUM(S870:S871))</f>
        <v xml:space="preserve"> </v>
      </c>
      <c r="T872" s="24">
        <f t="shared" si="932"/>
        <v>8.75</v>
      </c>
      <c r="U872" s="24">
        <f t="shared" si="932"/>
        <v>10</v>
      </c>
      <c r="V872" s="24">
        <f t="shared" si="932"/>
        <v>2.5</v>
      </c>
      <c r="W872" s="25" t="str">
        <f t="shared" si="932"/>
        <v xml:space="preserve"> </v>
      </c>
      <c r="X872" s="24" t="str">
        <f t="shared" si="932"/>
        <v xml:space="preserve"> </v>
      </c>
      <c r="Y872" s="25">
        <f t="shared" si="932"/>
        <v>2.5</v>
      </c>
      <c r="Z872" s="24" t="str">
        <f t="shared" si="932"/>
        <v xml:space="preserve"> </v>
      </c>
      <c r="AA872" s="25">
        <f t="shared" si="932"/>
        <v>3.75</v>
      </c>
      <c r="AB872" s="26" t="str">
        <f t="shared" si="932"/>
        <v xml:space="preserve"> </v>
      </c>
      <c r="AC872" s="323">
        <f t="shared" si="932"/>
        <v>9</v>
      </c>
      <c r="AD872" s="28" t="str">
        <f t="shared" si="932"/>
        <v xml:space="preserve"> </v>
      </c>
      <c r="AE872" s="28">
        <f t="shared" si="932"/>
        <v>9</v>
      </c>
      <c r="AF872" s="30" t="str">
        <f t="shared" si="932"/>
        <v xml:space="preserve"> </v>
      </c>
      <c r="AG872" s="32">
        <f t="shared" si="932"/>
        <v>11</v>
      </c>
      <c r="AH872" s="485" t="str">
        <f>AH858</f>
        <v>_____________________________
FIRMA PILOTO</v>
      </c>
      <c r="AI872" s="486"/>
      <c r="AJ872" s="486"/>
      <c r="AK872" s="181">
        <f>A870</f>
        <v>62</v>
      </c>
      <c r="AL872" s="132"/>
      <c r="AM872" s="132"/>
      <c r="AN872" s="132"/>
      <c r="AT872" s="122" t="e">
        <f t="shared" si="923"/>
        <v>#N/A</v>
      </c>
      <c r="AU872" s="125" t="e">
        <f t="shared" si="924"/>
        <v>#N/A</v>
      </c>
      <c r="AV872" s="126" t="str">
        <f t="shared" ca="1" si="894"/>
        <v/>
      </c>
      <c r="AW872" s="122" t="e">
        <f t="shared" ca="1" si="895"/>
        <v>#N/A</v>
      </c>
      <c r="AX872" s="127" t="e">
        <f t="shared" ca="1" si="896"/>
        <v>#N/A</v>
      </c>
      <c r="AY872" s="100" t="e">
        <f t="shared" si="925"/>
        <v>#N/A</v>
      </c>
      <c r="AZ872" s="127" t="e">
        <f t="shared" si="926"/>
        <v>#N/A</v>
      </c>
      <c r="BA872" s="88"/>
      <c r="BC872" s="129"/>
    </row>
    <row r="873" spans="1:68" s="49" customFormat="1" ht="27.75" customHeight="1" x14ac:dyDescent="0.2">
      <c r="A873" s="29">
        <f>A868+1</f>
        <v>621</v>
      </c>
      <c r="B873" s="39"/>
      <c r="C873" s="40"/>
      <c r="D873" s="41"/>
      <c r="E873" s="42"/>
      <c r="F873" s="43"/>
      <c r="G873" s="44"/>
      <c r="H873" s="45"/>
      <c r="I873" s="310"/>
      <c r="J873" s="306"/>
      <c r="K873" s="307"/>
      <c r="L873" s="308"/>
      <c r="M873" s="307"/>
      <c r="N873" s="308"/>
      <c r="O873" s="307"/>
      <c r="P873" s="308"/>
      <c r="Q873" s="167"/>
      <c r="R873" s="314"/>
      <c r="S873" s="46"/>
      <c r="T873" s="47"/>
      <c r="U873" s="47"/>
      <c r="V873" s="48"/>
      <c r="W873" s="325"/>
      <c r="X873" s="307"/>
      <c r="Y873" s="308"/>
      <c r="Z873" s="307"/>
      <c r="AA873" s="308"/>
      <c r="AB873" s="167"/>
      <c r="AC873" s="311"/>
      <c r="AD873" s="312"/>
      <c r="AE873" s="312"/>
      <c r="AF873" s="313"/>
      <c r="AG873" s="317"/>
      <c r="AH873" s="167"/>
      <c r="AI873" s="478"/>
      <c r="AJ873" s="478"/>
      <c r="AK873" s="479"/>
      <c r="AL873" s="102"/>
      <c r="AM873" s="124" t="str">
        <f t="shared" ref="AM873:AM882" si="933">IF(B873=0," ",TEXT(B873,"MMM"))</f>
        <v xml:space="preserve"> </v>
      </c>
      <c r="AN873" s="97" t="str">
        <f t="shared" ref="AN873:AN882" si="934">IF(B873=0," ",YEAR(B873))</f>
        <v xml:space="preserve"> </v>
      </c>
      <c r="AO873" s="125"/>
      <c r="AP873" s="125"/>
      <c r="AQ873" s="125"/>
      <c r="AR873" s="125"/>
      <c r="AS873" s="125"/>
      <c r="AT873" s="122" t="e">
        <f t="shared" si="923"/>
        <v>#N/A</v>
      </c>
      <c r="AU873" s="125" t="e">
        <f t="shared" si="924"/>
        <v>#N/A</v>
      </c>
      <c r="AV873" s="126" t="str">
        <f t="shared" ca="1" si="894"/>
        <v/>
      </c>
      <c r="AW873" s="122" t="e">
        <f t="shared" ca="1" si="895"/>
        <v>#N/A</v>
      </c>
      <c r="AX873" s="127" t="e">
        <f t="shared" ca="1" si="896"/>
        <v>#N/A</v>
      </c>
      <c r="AY873" s="100" t="e">
        <f t="shared" si="925"/>
        <v>#N/A</v>
      </c>
      <c r="AZ873" s="127" t="e">
        <f t="shared" si="926"/>
        <v>#N/A</v>
      </c>
      <c r="BA873" s="88"/>
      <c r="BB873" s="125"/>
      <c r="BC873" s="129"/>
      <c r="BD873" s="125"/>
      <c r="BE873" s="125"/>
      <c r="BF873" s="125"/>
      <c r="BG873" s="125"/>
      <c r="BH873" s="125"/>
      <c r="BI873" s="125"/>
      <c r="BJ873" s="125"/>
      <c r="BK873" s="125"/>
      <c r="BL873" s="90"/>
      <c r="BM873" s="90"/>
      <c r="BN873" s="90"/>
      <c r="BO873" s="90"/>
      <c r="BP873" s="90"/>
    </row>
    <row r="874" spans="1:68" s="49" customFormat="1" ht="27.75" customHeight="1" x14ac:dyDescent="0.2">
      <c r="A874" s="22">
        <f>A873+1</f>
        <v>622</v>
      </c>
      <c r="B874" s="50"/>
      <c r="C874" s="51"/>
      <c r="D874" s="52"/>
      <c r="E874" s="53"/>
      <c r="F874" s="54"/>
      <c r="G874" s="55"/>
      <c r="H874" s="56"/>
      <c r="I874" s="304"/>
      <c r="J874" s="57"/>
      <c r="K874" s="58"/>
      <c r="L874" s="59"/>
      <c r="M874" s="58"/>
      <c r="N874" s="59"/>
      <c r="O874" s="58"/>
      <c r="P874" s="59"/>
      <c r="Q874" s="60"/>
      <c r="R874" s="315"/>
      <c r="S874" s="57"/>
      <c r="T874" s="58"/>
      <c r="U874" s="58"/>
      <c r="V874" s="60"/>
      <c r="W874" s="326"/>
      <c r="X874" s="58"/>
      <c r="Y874" s="59"/>
      <c r="Z874" s="58"/>
      <c r="AA874" s="59"/>
      <c r="AB874" s="60"/>
      <c r="AC874" s="61"/>
      <c r="AD874" s="62"/>
      <c r="AE874" s="62"/>
      <c r="AF874" s="63"/>
      <c r="AG874" s="318"/>
      <c r="AH874" s="60"/>
      <c r="AI874" s="476"/>
      <c r="AJ874" s="476"/>
      <c r="AK874" s="477"/>
      <c r="AL874" s="102"/>
      <c r="AM874" s="124" t="str">
        <f t="shared" si="933"/>
        <v xml:space="preserve"> </v>
      </c>
      <c r="AN874" s="97" t="str">
        <f t="shared" si="934"/>
        <v xml:space="preserve"> </v>
      </c>
      <c r="AO874" s="125"/>
      <c r="AP874" s="125"/>
      <c r="AQ874" s="125"/>
      <c r="AR874" s="125"/>
      <c r="AS874" s="125"/>
      <c r="AT874" s="122" t="e">
        <f t="shared" si="923"/>
        <v>#N/A</v>
      </c>
      <c r="AU874" s="125" t="e">
        <f t="shared" si="924"/>
        <v>#N/A</v>
      </c>
      <c r="AV874" s="126" t="str">
        <f t="shared" ca="1" si="894"/>
        <v/>
      </c>
      <c r="AW874" s="122" t="e">
        <f t="shared" ca="1" si="895"/>
        <v>#N/A</v>
      </c>
      <c r="AX874" s="127" t="e">
        <f t="shared" ca="1" si="896"/>
        <v>#N/A</v>
      </c>
      <c r="AY874" s="100" t="e">
        <f t="shared" si="925"/>
        <v>#N/A</v>
      </c>
      <c r="AZ874" s="127" t="e">
        <f t="shared" si="926"/>
        <v>#N/A</v>
      </c>
      <c r="BA874" s="88"/>
      <c r="BB874" s="125"/>
      <c r="BC874" s="129"/>
      <c r="BD874" s="125"/>
      <c r="BE874" s="125"/>
      <c r="BF874" s="125"/>
      <c r="BG874" s="125"/>
      <c r="BH874" s="125"/>
      <c r="BI874" s="125"/>
      <c r="BJ874" s="125"/>
      <c r="BK874" s="125"/>
      <c r="BL874" s="90"/>
      <c r="BM874" s="90"/>
      <c r="BN874" s="90"/>
      <c r="BO874" s="90"/>
      <c r="BP874" s="90"/>
    </row>
    <row r="875" spans="1:68" s="49" customFormat="1" ht="27.75" customHeight="1" x14ac:dyDescent="0.2">
      <c r="A875" s="22">
        <f t="shared" ref="A875:A882" si="935">A874+1</f>
        <v>623</v>
      </c>
      <c r="B875" s="50"/>
      <c r="C875" s="51"/>
      <c r="D875" s="52"/>
      <c r="E875" s="53"/>
      <c r="F875" s="54"/>
      <c r="G875" s="55"/>
      <c r="H875" s="56"/>
      <c r="I875" s="304"/>
      <c r="J875" s="57"/>
      <c r="K875" s="58"/>
      <c r="L875" s="59"/>
      <c r="M875" s="58"/>
      <c r="N875" s="59"/>
      <c r="O875" s="58"/>
      <c r="P875" s="59"/>
      <c r="Q875" s="60"/>
      <c r="R875" s="315"/>
      <c r="S875" s="57"/>
      <c r="T875" s="58"/>
      <c r="U875" s="58"/>
      <c r="V875" s="60"/>
      <c r="W875" s="326"/>
      <c r="X875" s="58"/>
      <c r="Y875" s="59"/>
      <c r="Z875" s="58"/>
      <c r="AA875" s="59"/>
      <c r="AB875" s="60"/>
      <c r="AC875" s="61"/>
      <c r="AD875" s="62"/>
      <c r="AE875" s="62"/>
      <c r="AF875" s="63"/>
      <c r="AG875" s="318"/>
      <c r="AH875" s="60"/>
      <c r="AI875" s="476"/>
      <c r="AJ875" s="476"/>
      <c r="AK875" s="477"/>
      <c r="AL875" s="102"/>
      <c r="AM875" s="124" t="str">
        <f t="shared" si="933"/>
        <v xml:space="preserve"> </v>
      </c>
      <c r="AN875" s="97" t="str">
        <f t="shared" si="934"/>
        <v xml:space="preserve"> </v>
      </c>
      <c r="AO875" s="125"/>
      <c r="AP875" s="125"/>
      <c r="AQ875" s="125"/>
      <c r="AR875" s="125"/>
      <c r="AS875" s="125"/>
      <c r="AT875" s="122" t="e">
        <f t="shared" ref="AT875:AT884" si="936">IF(ISBLANK($B1223),NA(),$B1223)</f>
        <v>#N/A</v>
      </c>
      <c r="AU875" s="125" t="e">
        <f t="shared" ref="AU875:AU884" si="937">IF(ISBLANK($I1223),NA(),$I1223)</f>
        <v>#N/A</v>
      </c>
      <c r="AV875" s="126" t="str">
        <f t="shared" ca="1" si="894"/>
        <v/>
      </c>
      <c r="AW875" s="122" t="e">
        <f t="shared" ca="1" si="895"/>
        <v>#N/A</v>
      </c>
      <c r="AX875" s="127" t="e">
        <f t="shared" ca="1" si="896"/>
        <v>#N/A</v>
      </c>
      <c r="AY875" s="100" t="e">
        <f>IF(S1223=0,NA(),S1223)</f>
        <v>#N/A</v>
      </c>
      <c r="AZ875" s="127" t="e">
        <f>IF(V1223=0,NA(),V1223)</f>
        <v>#N/A</v>
      </c>
      <c r="BA875" s="88"/>
      <c r="BB875" s="125"/>
      <c r="BC875" s="129"/>
      <c r="BD875" s="125"/>
      <c r="BE875" s="125"/>
      <c r="BF875" s="125"/>
      <c r="BG875" s="125"/>
      <c r="BH875" s="125"/>
      <c r="BI875" s="125"/>
      <c r="BJ875" s="125"/>
      <c r="BK875" s="125"/>
      <c r="BL875" s="90"/>
      <c r="BM875" s="90"/>
      <c r="BN875" s="90"/>
      <c r="BO875" s="90"/>
      <c r="BP875" s="90"/>
    </row>
    <row r="876" spans="1:68" s="49" customFormat="1" ht="27.75" customHeight="1" x14ac:dyDescent="0.2">
      <c r="A876" s="22">
        <f t="shared" si="935"/>
        <v>624</v>
      </c>
      <c r="B876" s="50"/>
      <c r="C876" s="51"/>
      <c r="D876" s="52"/>
      <c r="E876" s="53"/>
      <c r="F876" s="54"/>
      <c r="G876" s="55"/>
      <c r="H876" s="56"/>
      <c r="I876" s="304"/>
      <c r="J876" s="57"/>
      <c r="K876" s="58"/>
      <c r="L876" s="59"/>
      <c r="M876" s="58"/>
      <c r="N876" s="59"/>
      <c r="O876" s="58"/>
      <c r="P876" s="59"/>
      <c r="Q876" s="60"/>
      <c r="R876" s="315"/>
      <c r="S876" s="57"/>
      <c r="T876" s="58"/>
      <c r="U876" s="58"/>
      <c r="V876" s="60"/>
      <c r="W876" s="326"/>
      <c r="X876" s="58"/>
      <c r="Y876" s="59"/>
      <c r="Z876" s="58"/>
      <c r="AA876" s="59"/>
      <c r="AB876" s="60"/>
      <c r="AC876" s="61"/>
      <c r="AD876" s="62"/>
      <c r="AE876" s="62"/>
      <c r="AF876" s="63"/>
      <c r="AG876" s="318"/>
      <c r="AH876" s="60"/>
      <c r="AI876" s="476"/>
      <c r="AJ876" s="476"/>
      <c r="AK876" s="477"/>
      <c r="AL876" s="102"/>
      <c r="AM876" s="124" t="str">
        <f t="shared" si="933"/>
        <v xml:space="preserve"> </v>
      </c>
      <c r="AN876" s="97" t="str">
        <f t="shared" si="934"/>
        <v xml:space="preserve"> </v>
      </c>
      <c r="AO876" s="125"/>
      <c r="AP876" s="125"/>
      <c r="AQ876" s="125"/>
      <c r="AR876" s="125"/>
      <c r="AS876" s="125"/>
      <c r="AT876" s="122" t="e">
        <f t="shared" si="936"/>
        <v>#N/A</v>
      </c>
      <c r="AU876" s="125" t="e">
        <f t="shared" si="937"/>
        <v>#N/A</v>
      </c>
      <c r="AV876" s="126" t="str">
        <f t="shared" ca="1" si="894"/>
        <v/>
      </c>
      <c r="AW876" s="122" t="e">
        <f t="shared" ca="1" si="895"/>
        <v>#N/A</v>
      </c>
      <c r="AX876" s="127" t="e">
        <f t="shared" ca="1" si="896"/>
        <v>#N/A</v>
      </c>
      <c r="AY876" s="100" t="e">
        <f t="shared" ref="AY876:AY884" si="938">IF(S1224=0,NA(),S1224)</f>
        <v>#N/A</v>
      </c>
      <c r="AZ876" s="127" t="e">
        <f t="shared" ref="AZ876:AZ884" si="939">IF(V1224=0,NA(),V1224)</f>
        <v>#N/A</v>
      </c>
      <c r="BA876" s="88"/>
      <c r="BB876" s="125"/>
      <c r="BC876" s="129"/>
      <c r="BD876" s="125"/>
      <c r="BE876" s="125"/>
      <c r="BF876" s="125"/>
      <c r="BG876" s="125"/>
      <c r="BH876" s="125"/>
      <c r="BI876" s="125"/>
      <c r="BJ876" s="125"/>
      <c r="BK876" s="125"/>
      <c r="BL876" s="90"/>
      <c r="BM876" s="90"/>
      <c r="BN876" s="90"/>
      <c r="BO876" s="90"/>
      <c r="BP876" s="90"/>
    </row>
    <row r="877" spans="1:68" s="49" customFormat="1" ht="27.75" customHeight="1" x14ac:dyDescent="0.2">
      <c r="A877" s="22">
        <f t="shared" si="935"/>
        <v>625</v>
      </c>
      <c r="B877" s="50"/>
      <c r="C877" s="51"/>
      <c r="D877" s="52"/>
      <c r="E877" s="53"/>
      <c r="F877" s="54"/>
      <c r="G877" s="55"/>
      <c r="H877" s="56"/>
      <c r="I877" s="304"/>
      <c r="J877" s="57"/>
      <c r="K877" s="58"/>
      <c r="L877" s="59"/>
      <c r="M877" s="58"/>
      <c r="N877" s="59"/>
      <c r="O877" s="58"/>
      <c r="P877" s="59"/>
      <c r="Q877" s="60"/>
      <c r="R877" s="315"/>
      <c r="S877" s="57"/>
      <c r="T877" s="58"/>
      <c r="U877" s="58"/>
      <c r="V877" s="60"/>
      <c r="W877" s="326"/>
      <c r="X877" s="58"/>
      <c r="Y877" s="59"/>
      <c r="Z877" s="58"/>
      <c r="AA877" s="59"/>
      <c r="AB877" s="60"/>
      <c r="AC877" s="61"/>
      <c r="AD877" s="62"/>
      <c r="AE877" s="62"/>
      <c r="AF877" s="63"/>
      <c r="AG877" s="318"/>
      <c r="AH877" s="60"/>
      <c r="AI877" s="476"/>
      <c r="AJ877" s="476"/>
      <c r="AK877" s="477"/>
      <c r="AL877" s="102"/>
      <c r="AM877" s="124" t="str">
        <f t="shared" si="933"/>
        <v xml:space="preserve"> </v>
      </c>
      <c r="AN877" s="97" t="str">
        <f t="shared" si="934"/>
        <v xml:space="preserve"> </v>
      </c>
      <c r="AO877" s="125"/>
      <c r="AP877" s="125"/>
      <c r="AQ877" s="125"/>
      <c r="AR877" s="125"/>
      <c r="AS877" s="125"/>
      <c r="AT877" s="122" t="e">
        <f t="shared" si="936"/>
        <v>#N/A</v>
      </c>
      <c r="AU877" s="125" t="e">
        <f t="shared" si="937"/>
        <v>#N/A</v>
      </c>
      <c r="AV877" s="126" t="str">
        <f t="shared" ca="1" si="894"/>
        <v/>
      </c>
      <c r="AW877" s="122" t="e">
        <f t="shared" ca="1" si="895"/>
        <v>#N/A</v>
      </c>
      <c r="AX877" s="127" t="e">
        <f t="shared" ca="1" si="896"/>
        <v>#N/A</v>
      </c>
      <c r="AY877" s="100" t="e">
        <f t="shared" si="938"/>
        <v>#N/A</v>
      </c>
      <c r="AZ877" s="127" t="e">
        <f t="shared" si="939"/>
        <v>#N/A</v>
      </c>
      <c r="BA877" s="88"/>
      <c r="BB877" s="125"/>
      <c r="BC877" s="129"/>
      <c r="BD877" s="125"/>
      <c r="BE877" s="125"/>
      <c r="BF877" s="125"/>
      <c r="BG877" s="125"/>
      <c r="BH877" s="125"/>
      <c r="BI877" s="125"/>
      <c r="BJ877" s="125"/>
      <c r="BK877" s="125"/>
      <c r="BL877" s="90"/>
      <c r="BM877" s="90"/>
      <c r="BN877" s="90"/>
      <c r="BO877" s="90"/>
      <c r="BP877" s="90"/>
    </row>
    <row r="878" spans="1:68" s="49" customFormat="1" ht="27.75" customHeight="1" x14ac:dyDescent="0.2">
      <c r="A878" s="22">
        <f t="shared" si="935"/>
        <v>626</v>
      </c>
      <c r="B878" s="50"/>
      <c r="C878" s="51"/>
      <c r="D878" s="52"/>
      <c r="E878" s="53"/>
      <c r="F878" s="54"/>
      <c r="G878" s="55"/>
      <c r="H878" s="56"/>
      <c r="I878" s="304"/>
      <c r="J878" s="57"/>
      <c r="K878" s="58"/>
      <c r="L878" s="59"/>
      <c r="M878" s="58"/>
      <c r="N878" s="59"/>
      <c r="O878" s="58"/>
      <c r="P878" s="59"/>
      <c r="Q878" s="60"/>
      <c r="R878" s="315"/>
      <c r="S878" s="57"/>
      <c r="T878" s="58"/>
      <c r="U878" s="58"/>
      <c r="V878" s="60"/>
      <c r="W878" s="326"/>
      <c r="X878" s="58"/>
      <c r="Y878" s="59"/>
      <c r="Z878" s="58"/>
      <c r="AA878" s="59"/>
      <c r="AB878" s="60"/>
      <c r="AC878" s="61"/>
      <c r="AD878" s="62"/>
      <c r="AE878" s="62"/>
      <c r="AF878" s="63"/>
      <c r="AG878" s="318"/>
      <c r="AH878" s="60"/>
      <c r="AI878" s="476"/>
      <c r="AJ878" s="476"/>
      <c r="AK878" s="477"/>
      <c r="AL878" s="102"/>
      <c r="AM878" s="124" t="str">
        <f t="shared" si="933"/>
        <v xml:space="preserve"> </v>
      </c>
      <c r="AN878" s="97" t="str">
        <f t="shared" si="934"/>
        <v xml:space="preserve"> </v>
      </c>
      <c r="AO878" s="125"/>
      <c r="AP878" s="125"/>
      <c r="AQ878" s="125"/>
      <c r="AR878" s="125"/>
      <c r="AS878" s="125"/>
      <c r="AT878" s="122" t="e">
        <f t="shared" si="936"/>
        <v>#N/A</v>
      </c>
      <c r="AU878" s="125" t="e">
        <f t="shared" si="937"/>
        <v>#N/A</v>
      </c>
      <c r="AV878" s="126" t="str">
        <f t="shared" ca="1" si="894"/>
        <v/>
      </c>
      <c r="AW878" s="122" t="e">
        <f t="shared" ca="1" si="895"/>
        <v>#N/A</v>
      </c>
      <c r="AX878" s="127" t="e">
        <f t="shared" ca="1" si="896"/>
        <v>#N/A</v>
      </c>
      <c r="AY878" s="100" t="e">
        <f t="shared" si="938"/>
        <v>#N/A</v>
      </c>
      <c r="AZ878" s="127" t="e">
        <f t="shared" si="939"/>
        <v>#N/A</v>
      </c>
      <c r="BA878" s="88"/>
      <c r="BB878" s="125"/>
      <c r="BC878" s="129"/>
      <c r="BD878" s="125"/>
      <c r="BE878" s="125"/>
      <c r="BF878" s="125"/>
      <c r="BG878" s="125"/>
      <c r="BH878" s="125"/>
      <c r="BI878" s="125"/>
      <c r="BJ878" s="125"/>
      <c r="BK878" s="125"/>
      <c r="BL878" s="90"/>
      <c r="BM878" s="90"/>
      <c r="BN878" s="90"/>
      <c r="BO878" s="90"/>
      <c r="BP878" s="90"/>
    </row>
    <row r="879" spans="1:68" s="49" customFormat="1" ht="27.75" customHeight="1" x14ac:dyDescent="0.2">
      <c r="A879" s="22">
        <f>A878+1</f>
        <v>627</v>
      </c>
      <c r="B879" s="50"/>
      <c r="C879" s="51"/>
      <c r="D879" s="52"/>
      <c r="E879" s="53"/>
      <c r="F879" s="54"/>
      <c r="G879" s="55"/>
      <c r="H879" s="56"/>
      <c r="I879" s="304"/>
      <c r="J879" s="57"/>
      <c r="K879" s="58"/>
      <c r="L879" s="59"/>
      <c r="M879" s="58"/>
      <c r="N879" s="59"/>
      <c r="O879" s="58"/>
      <c r="P879" s="59"/>
      <c r="Q879" s="60"/>
      <c r="R879" s="315"/>
      <c r="S879" s="57"/>
      <c r="T879" s="58"/>
      <c r="U879" s="58"/>
      <c r="V879" s="60"/>
      <c r="W879" s="326"/>
      <c r="X879" s="58"/>
      <c r="Y879" s="59"/>
      <c r="Z879" s="58"/>
      <c r="AA879" s="59"/>
      <c r="AB879" s="60"/>
      <c r="AC879" s="61"/>
      <c r="AD879" s="62"/>
      <c r="AE879" s="62"/>
      <c r="AF879" s="63"/>
      <c r="AG879" s="318"/>
      <c r="AH879" s="60"/>
      <c r="AI879" s="476"/>
      <c r="AJ879" s="476"/>
      <c r="AK879" s="477"/>
      <c r="AL879" s="102"/>
      <c r="AM879" s="124" t="str">
        <f t="shared" si="933"/>
        <v xml:space="preserve"> </v>
      </c>
      <c r="AN879" s="97" t="str">
        <f t="shared" si="934"/>
        <v xml:space="preserve"> </v>
      </c>
      <c r="AO879" s="125"/>
      <c r="AP879" s="125"/>
      <c r="AQ879" s="125"/>
      <c r="AR879" s="125"/>
      <c r="AS879" s="125"/>
      <c r="AT879" s="122" t="e">
        <f t="shared" si="936"/>
        <v>#N/A</v>
      </c>
      <c r="AU879" s="125" t="e">
        <f t="shared" si="937"/>
        <v>#N/A</v>
      </c>
      <c r="AV879" s="126" t="str">
        <f t="shared" ca="1" si="894"/>
        <v/>
      </c>
      <c r="AW879" s="122" t="e">
        <f t="shared" ca="1" si="895"/>
        <v>#N/A</v>
      </c>
      <c r="AX879" s="127" t="e">
        <f t="shared" ca="1" si="896"/>
        <v>#N/A</v>
      </c>
      <c r="AY879" s="100" t="e">
        <f t="shared" si="938"/>
        <v>#N/A</v>
      </c>
      <c r="AZ879" s="127" t="e">
        <f t="shared" si="939"/>
        <v>#N/A</v>
      </c>
      <c r="BA879" s="88"/>
      <c r="BB879" s="125"/>
      <c r="BC879" s="129"/>
      <c r="BD879" s="125"/>
      <c r="BE879" s="125"/>
      <c r="BF879" s="125"/>
      <c r="BG879" s="125"/>
      <c r="BH879" s="125"/>
      <c r="BI879" s="125"/>
      <c r="BJ879" s="125"/>
      <c r="BK879" s="125"/>
      <c r="BL879" s="90"/>
      <c r="BM879" s="90"/>
      <c r="BN879" s="90"/>
      <c r="BO879" s="90"/>
      <c r="BP879" s="90"/>
    </row>
    <row r="880" spans="1:68" s="49" customFormat="1" ht="27.75" customHeight="1" x14ac:dyDescent="0.2">
      <c r="A880" s="22">
        <f t="shared" si="935"/>
        <v>628</v>
      </c>
      <c r="B880" s="50"/>
      <c r="C880" s="51"/>
      <c r="D880" s="52"/>
      <c r="E880" s="53"/>
      <c r="F880" s="54"/>
      <c r="G880" s="55"/>
      <c r="H880" s="56"/>
      <c r="I880" s="304"/>
      <c r="J880" s="57"/>
      <c r="K880" s="58"/>
      <c r="L880" s="59"/>
      <c r="M880" s="58"/>
      <c r="N880" s="59"/>
      <c r="O880" s="58"/>
      <c r="P880" s="59"/>
      <c r="Q880" s="60"/>
      <c r="R880" s="315"/>
      <c r="S880" s="57"/>
      <c r="T880" s="58"/>
      <c r="U880" s="58"/>
      <c r="V880" s="60"/>
      <c r="W880" s="326"/>
      <c r="X880" s="58"/>
      <c r="Y880" s="59"/>
      <c r="Z880" s="58"/>
      <c r="AA880" s="59"/>
      <c r="AB880" s="60"/>
      <c r="AC880" s="61"/>
      <c r="AD880" s="62"/>
      <c r="AE880" s="62"/>
      <c r="AF880" s="63"/>
      <c r="AG880" s="318"/>
      <c r="AH880" s="60"/>
      <c r="AI880" s="476"/>
      <c r="AJ880" s="476"/>
      <c r="AK880" s="477"/>
      <c r="AL880" s="102"/>
      <c r="AM880" s="124" t="str">
        <f t="shared" si="933"/>
        <v xml:space="preserve"> </v>
      </c>
      <c r="AN880" s="97" t="str">
        <f t="shared" si="934"/>
        <v xml:space="preserve"> </v>
      </c>
      <c r="AO880" s="125"/>
      <c r="AP880" s="125"/>
      <c r="AQ880" s="125"/>
      <c r="AR880" s="125"/>
      <c r="AS880" s="125"/>
      <c r="AT880" s="122" t="e">
        <f t="shared" si="936"/>
        <v>#N/A</v>
      </c>
      <c r="AU880" s="125" t="e">
        <f t="shared" si="937"/>
        <v>#N/A</v>
      </c>
      <c r="AV880" s="126" t="str">
        <f t="shared" ca="1" si="894"/>
        <v/>
      </c>
      <c r="AW880" s="122" t="e">
        <f t="shared" ca="1" si="895"/>
        <v>#N/A</v>
      </c>
      <c r="AX880" s="127" t="e">
        <f t="shared" ca="1" si="896"/>
        <v>#N/A</v>
      </c>
      <c r="AY880" s="100" t="e">
        <f t="shared" si="938"/>
        <v>#N/A</v>
      </c>
      <c r="AZ880" s="127" t="e">
        <f t="shared" si="939"/>
        <v>#N/A</v>
      </c>
      <c r="BA880" s="88"/>
      <c r="BB880" s="125"/>
      <c r="BC880" s="129"/>
      <c r="BD880" s="125"/>
      <c r="BE880" s="125"/>
      <c r="BF880" s="125"/>
      <c r="BG880" s="125"/>
      <c r="BH880" s="125"/>
      <c r="BI880" s="125"/>
      <c r="BJ880" s="125"/>
      <c r="BK880" s="125"/>
      <c r="BL880" s="90"/>
      <c r="BM880" s="90"/>
      <c r="BN880" s="90"/>
      <c r="BO880" s="90"/>
      <c r="BP880" s="90"/>
    </row>
    <row r="881" spans="1:68" s="49" customFormat="1" ht="27.75" customHeight="1" x14ac:dyDescent="0.2">
      <c r="A881" s="22">
        <f t="shared" si="935"/>
        <v>629</v>
      </c>
      <c r="B881" s="50"/>
      <c r="C881" s="51"/>
      <c r="D881" s="52"/>
      <c r="E881" s="53"/>
      <c r="F881" s="54"/>
      <c r="G881" s="55"/>
      <c r="H881" s="56"/>
      <c r="I881" s="304"/>
      <c r="J881" s="57"/>
      <c r="K881" s="58"/>
      <c r="L881" s="59"/>
      <c r="M881" s="58"/>
      <c r="N881" s="59"/>
      <c r="O881" s="58"/>
      <c r="P881" s="59"/>
      <c r="Q881" s="60"/>
      <c r="R881" s="315"/>
      <c r="S881" s="57"/>
      <c r="T881" s="58"/>
      <c r="U881" s="58"/>
      <c r="V881" s="60"/>
      <c r="W881" s="326"/>
      <c r="X881" s="58"/>
      <c r="Y881" s="59"/>
      <c r="Z881" s="58"/>
      <c r="AA881" s="59"/>
      <c r="AB881" s="60"/>
      <c r="AC881" s="61"/>
      <c r="AD881" s="62"/>
      <c r="AE881" s="62"/>
      <c r="AF881" s="63"/>
      <c r="AG881" s="318"/>
      <c r="AH881" s="60"/>
      <c r="AI881" s="476"/>
      <c r="AJ881" s="476"/>
      <c r="AK881" s="477"/>
      <c r="AL881" s="102"/>
      <c r="AM881" s="124" t="str">
        <f t="shared" si="933"/>
        <v xml:space="preserve"> </v>
      </c>
      <c r="AN881" s="97" t="str">
        <f t="shared" si="934"/>
        <v xml:space="preserve"> </v>
      </c>
      <c r="AO881" s="125"/>
      <c r="AP881" s="125"/>
      <c r="AQ881" s="125"/>
      <c r="AR881" s="125"/>
      <c r="AS881" s="125"/>
      <c r="AT881" s="122" t="e">
        <f t="shared" si="936"/>
        <v>#N/A</v>
      </c>
      <c r="AU881" s="125" t="e">
        <f t="shared" si="937"/>
        <v>#N/A</v>
      </c>
      <c r="AV881" s="126" t="str">
        <f t="shared" ca="1" si="894"/>
        <v/>
      </c>
      <c r="AW881" s="122" t="e">
        <f t="shared" ca="1" si="895"/>
        <v>#N/A</v>
      </c>
      <c r="AX881" s="127" t="e">
        <f t="shared" ca="1" si="896"/>
        <v>#N/A</v>
      </c>
      <c r="AY881" s="100" t="e">
        <f t="shared" si="938"/>
        <v>#N/A</v>
      </c>
      <c r="AZ881" s="127" t="e">
        <f t="shared" si="939"/>
        <v>#N/A</v>
      </c>
      <c r="BA881" s="125"/>
      <c r="BB881" s="125"/>
      <c r="BC881" s="129"/>
      <c r="BD881" s="125"/>
      <c r="BE881" s="125"/>
      <c r="BF881" s="125"/>
      <c r="BG881" s="125"/>
      <c r="BH881" s="125"/>
      <c r="BI881" s="125"/>
      <c r="BJ881" s="125"/>
      <c r="BK881" s="125"/>
      <c r="BL881" s="90"/>
      <c r="BM881" s="90"/>
      <c r="BN881" s="90"/>
      <c r="BO881" s="90"/>
      <c r="BP881" s="90"/>
    </row>
    <row r="882" spans="1:68" s="49" customFormat="1" ht="27.75" customHeight="1" thickBot="1" x14ac:dyDescent="0.25">
      <c r="A882" s="23">
        <f t="shared" si="935"/>
        <v>630</v>
      </c>
      <c r="B882" s="64"/>
      <c r="C882" s="65"/>
      <c r="D882" s="66"/>
      <c r="E882" s="67"/>
      <c r="F882" s="68"/>
      <c r="G882" s="69"/>
      <c r="H882" s="70"/>
      <c r="I882" s="305"/>
      <c r="J882" s="71"/>
      <c r="K882" s="72"/>
      <c r="L882" s="73"/>
      <c r="M882" s="72"/>
      <c r="N882" s="73"/>
      <c r="O882" s="72"/>
      <c r="P882" s="73"/>
      <c r="Q882" s="74"/>
      <c r="R882" s="316"/>
      <c r="S882" s="71"/>
      <c r="T882" s="72"/>
      <c r="U882" s="72"/>
      <c r="V882" s="74"/>
      <c r="W882" s="327"/>
      <c r="X882" s="72"/>
      <c r="Y882" s="73"/>
      <c r="Z882" s="72"/>
      <c r="AA882" s="73"/>
      <c r="AB882" s="74"/>
      <c r="AC882" s="75"/>
      <c r="AD882" s="76"/>
      <c r="AE882" s="76"/>
      <c r="AF882" s="77"/>
      <c r="AG882" s="319"/>
      <c r="AH882" s="74"/>
      <c r="AI882" s="480"/>
      <c r="AJ882" s="480"/>
      <c r="AK882" s="481"/>
      <c r="AL882" s="102"/>
      <c r="AM882" s="124" t="str">
        <f t="shared" si="933"/>
        <v xml:space="preserve"> </v>
      </c>
      <c r="AN882" s="97" t="str">
        <f t="shared" si="934"/>
        <v xml:space="preserve"> </v>
      </c>
      <c r="AO882" s="125"/>
      <c r="AP882" s="125"/>
      <c r="AQ882" s="125"/>
      <c r="AR882" s="125"/>
      <c r="AS882" s="125"/>
      <c r="AT882" s="122" t="e">
        <f t="shared" si="936"/>
        <v>#N/A</v>
      </c>
      <c r="AU882" s="125" t="e">
        <f t="shared" si="937"/>
        <v>#N/A</v>
      </c>
      <c r="AV882" s="126" t="str">
        <f t="shared" ca="1" si="894"/>
        <v/>
      </c>
      <c r="AW882" s="122" t="e">
        <f t="shared" ca="1" si="895"/>
        <v>#N/A</v>
      </c>
      <c r="AX882" s="127" t="e">
        <f t="shared" ca="1" si="896"/>
        <v>#N/A</v>
      </c>
      <c r="AY882" s="100" t="e">
        <f t="shared" si="938"/>
        <v>#N/A</v>
      </c>
      <c r="AZ882" s="127" t="e">
        <f t="shared" si="939"/>
        <v>#N/A</v>
      </c>
      <c r="BA882" s="125"/>
      <c r="BB882" s="125"/>
      <c r="BC882" s="129"/>
      <c r="BD882" s="125"/>
      <c r="BE882" s="125"/>
      <c r="BF882" s="125"/>
      <c r="BG882" s="125"/>
      <c r="BH882" s="125"/>
      <c r="BI882" s="125"/>
      <c r="BJ882" s="125"/>
      <c r="BK882" s="125"/>
      <c r="BL882" s="90"/>
      <c r="BM882" s="90"/>
      <c r="BN882" s="90"/>
      <c r="BO882" s="90"/>
      <c r="BP882" s="90"/>
    </row>
    <row r="883" spans="1:68" ht="4.5" customHeight="1" thickBot="1" x14ac:dyDescent="0.25">
      <c r="A883" s="89">
        <f>AK886</f>
        <v>63</v>
      </c>
      <c r="B883" s="271"/>
      <c r="C883" s="271"/>
      <c r="D883" s="271"/>
      <c r="E883" s="271"/>
      <c r="F883" s="271"/>
      <c r="G883" s="271"/>
      <c r="H883" s="271"/>
      <c r="I883" s="271"/>
      <c r="J883" s="309"/>
      <c r="K883" s="309"/>
      <c r="L883" s="309"/>
      <c r="M883" s="309"/>
      <c r="N883" s="309"/>
      <c r="O883" s="309"/>
      <c r="P883" s="309"/>
      <c r="Q883" s="309"/>
      <c r="R883" s="309"/>
      <c r="S883" s="324"/>
      <c r="T883" s="324"/>
      <c r="U883" s="324"/>
      <c r="V883" s="324"/>
      <c r="W883" s="324"/>
      <c r="X883" s="324"/>
      <c r="Y883" s="324"/>
      <c r="Z883" s="324"/>
      <c r="AA883" s="324"/>
      <c r="AB883" s="324"/>
      <c r="AC883" s="309"/>
      <c r="AD883" s="272"/>
      <c r="AE883" s="273"/>
      <c r="AF883" s="272"/>
      <c r="AG883" s="274"/>
      <c r="AH883" s="474"/>
      <c r="AI883" s="475"/>
      <c r="AJ883" s="475"/>
      <c r="AK883" s="475"/>
      <c r="AL883" s="33"/>
      <c r="AM883" s="33"/>
      <c r="AN883" s="33"/>
      <c r="AT883" s="122" t="e">
        <f t="shared" si="936"/>
        <v>#N/A</v>
      </c>
      <c r="AU883" s="125" t="e">
        <f t="shared" si="937"/>
        <v>#N/A</v>
      </c>
      <c r="AV883" s="126" t="str">
        <f t="shared" ca="1" si="894"/>
        <v/>
      </c>
      <c r="AW883" s="122" t="e">
        <f t="shared" ca="1" si="895"/>
        <v>#N/A</v>
      </c>
      <c r="AX883" s="127" t="e">
        <f t="shared" ca="1" si="896"/>
        <v>#N/A</v>
      </c>
      <c r="AY883" s="100" t="e">
        <f t="shared" si="938"/>
        <v>#N/A</v>
      </c>
      <c r="AZ883" s="127" t="e">
        <f t="shared" si="939"/>
        <v>#N/A</v>
      </c>
      <c r="BC883" s="129"/>
    </row>
    <row r="884" spans="1:68" ht="26.25" customHeight="1" x14ac:dyDescent="0.2">
      <c r="A884" s="180">
        <f>A870+1</f>
        <v>63</v>
      </c>
      <c r="B884" s="501"/>
      <c r="C884" s="501"/>
      <c r="D884" s="501"/>
      <c r="E884" s="502"/>
      <c r="F884" s="493" t="str">
        <f>F870</f>
        <v>TOTAL DE ESTA PÁGINA</v>
      </c>
      <c r="G884" s="494"/>
      <c r="H884" s="495"/>
      <c r="I884" s="348" t="str">
        <f t="shared" ref="I884:Q884" si="940">IF(SUM(I873:I883)=0," ",SUM(I873:I883))</f>
        <v xml:space="preserve"> </v>
      </c>
      <c r="J884" s="349" t="str">
        <f t="shared" si="940"/>
        <v xml:space="preserve"> </v>
      </c>
      <c r="K884" s="350" t="str">
        <f t="shared" si="940"/>
        <v xml:space="preserve"> </v>
      </c>
      <c r="L884" s="351" t="str">
        <f t="shared" si="940"/>
        <v xml:space="preserve"> </v>
      </c>
      <c r="M884" s="350" t="str">
        <f t="shared" si="940"/>
        <v xml:space="preserve"> </v>
      </c>
      <c r="N884" s="351" t="str">
        <f t="shared" si="940"/>
        <v xml:space="preserve"> </v>
      </c>
      <c r="O884" s="350" t="str">
        <f t="shared" si="940"/>
        <v xml:space="preserve"> </v>
      </c>
      <c r="P884" s="351" t="str">
        <f t="shared" si="940"/>
        <v xml:space="preserve"> </v>
      </c>
      <c r="Q884" s="352" t="str">
        <f t="shared" si="940"/>
        <v xml:space="preserve"> </v>
      </c>
      <c r="R884" s="353"/>
      <c r="S884" s="349" t="str">
        <f t="shared" ref="S884:AB884" si="941">IF(SUM(S873:S883)=0," ",SUM(S873:S883))</f>
        <v xml:space="preserve"> </v>
      </c>
      <c r="T884" s="350" t="str">
        <f t="shared" si="941"/>
        <v xml:space="preserve"> </v>
      </c>
      <c r="U884" s="350" t="str">
        <f t="shared" si="941"/>
        <v xml:space="preserve"> </v>
      </c>
      <c r="V884" s="350" t="str">
        <f t="shared" si="941"/>
        <v xml:space="preserve"> </v>
      </c>
      <c r="W884" s="351" t="str">
        <f t="shared" si="941"/>
        <v xml:space="preserve"> </v>
      </c>
      <c r="X884" s="350" t="str">
        <f t="shared" si="941"/>
        <v xml:space="preserve"> </v>
      </c>
      <c r="Y884" s="351" t="str">
        <f t="shared" si="941"/>
        <v xml:space="preserve"> </v>
      </c>
      <c r="Z884" s="350" t="str">
        <f t="shared" si="941"/>
        <v xml:space="preserve"> </v>
      </c>
      <c r="AA884" s="351" t="str">
        <f t="shared" si="941"/>
        <v xml:space="preserve"> </v>
      </c>
      <c r="AB884" s="352" t="str">
        <f t="shared" si="941"/>
        <v xml:space="preserve"> </v>
      </c>
      <c r="AC884" s="354" t="str">
        <f>IF(SUM(AC873:AC882)=0," ",SUM(AC873:AC882))</f>
        <v xml:space="preserve"> </v>
      </c>
      <c r="AD884" s="355" t="str">
        <f>IF(SUM(AD873:AD882)=0," ",SUM(AD873:AD882))</f>
        <v xml:space="preserve"> </v>
      </c>
      <c r="AE884" s="355" t="str">
        <f>IF(SUM(AE873:AE882)=0," ",SUM(AE873:AE882))</f>
        <v xml:space="preserve"> </v>
      </c>
      <c r="AF884" s="356" t="str">
        <f>IF(SUM(AF873:AF882)=0," ",SUM(AF873:AF882))</f>
        <v xml:space="preserve"> </v>
      </c>
      <c r="AG884" s="357" t="str">
        <f>IF(SUM(AG873:AG882)=0," ",SUM(AG873:AG882))</f>
        <v xml:space="preserve"> </v>
      </c>
      <c r="AH884" s="482" t="str">
        <f>AH870</f>
        <v>Certifico que todos los datos en esta
bitácora son fidedignos</v>
      </c>
      <c r="AI884" s="483"/>
      <c r="AJ884" s="483"/>
      <c r="AK884" s="484"/>
      <c r="AL884" s="131"/>
      <c r="AM884" s="131"/>
      <c r="AN884" s="131"/>
      <c r="AT884" s="122" t="e">
        <f t="shared" si="936"/>
        <v>#N/A</v>
      </c>
      <c r="AU884" s="125" t="e">
        <f t="shared" si="937"/>
        <v>#N/A</v>
      </c>
      <c r="AV884" s="126" t="str">
        <f t="shared" ca="1" si="894"/>
        <v/>
      </c>
      <c r="AW884" s="122" t="e">
        <f t="shared" ca="1" si="895"/>
        <v>#N/A</v>
      </c>
      <c r="AX884" s="127" t="e">
        <f t="shared" ca="1" si="896"/>
        <v>#N/A</v>
      </c>
      <c r="AY884" s="100" t="e">
        <f t="shared" si="938"/>
        <v>#N/A</v>
      </c>
      <c r="AZ884" s="127" t="e">
        <f t="shared" si="939"/>
        <v>#N/A</v>
      </c>
      <c r="BA884" s="88"/>
      <c r="BC884" s="129"/>
    </row>
    <row r="885" spans="1:68" ht="26.25" customHeight="1" x14ac:dyDescent="0.2">
      <c r="A885" s="499"/>
      <c r="B885" s="503"/>
      <c r="C885" s="503"/>
      <c r="D885" s="503"/>
      <c r="E885" s="504"/>
      <c r="F885" s="496" t="str">
        <f>F871</f>
        <v>TOTAL PÁGINA ANTERIOR</v>
      </c>
      <c r="G885" s="497"/>
      <c r="H885" s="498"/>
      <c r="I885" s="358">
        <f>I872</f>
        <v>6.25</v>
      </c>
      <c r="J885" s="359">
        <f t="shared" ref="J885:Q885" si="942">J872</f>
        <v>6.25</v>
      </c>
      <c r="K885" s="360" t="str">
        <f t="shared" si="942"/>
        <v xml:space="preserve"> </v>
      </c>
      <c r="L885" s="361" t="str">
        <f t="shared" si="942"/>
        <v xml:space="preserve"> </v>
      </c>
      <c r="M885" s="360" t="str">
        <f t="shared" si="942"/>
        <v xml:space="preserve"> </v>
      </c>
      <c r="N885" s="361" t="str">
        <f t="shared" si="942"/>
        <v xml:space="preserve"> </v>
      </c>
      <c r="O885" s="360" t="str">
        <f t="shared" si="942"/>
        <v xml:space="preserve"> </v>
      </c>
      <c r="P885" s="361" t="str">
        <f t="shared" si="942"/>
        <v xml:space="preserve"> </v>
      </c>
      <c r="Q885" s="362" t="str">
        <f t="shared" si="942"/>
        <v xml:space="preserve"> </v>
      </c>
      <c r="R885" s="363"/>
      <c r="S885" s="359" t="str">
        <f t="shared" ref="S885:AG885" si="943">S872</f>
        <v xml:space="preserve"> </v>
      </c>
      <c r="T885" s="360">
        <f t="shared" si="943"/>
        <v>8.75</v>
      </c>
      <c r="U885" s="360">
        <f t="shared" si="943"/>
        <v>10</v>
      </c>
      <c r="V885" s="360">
        <f t="shared" si="943"/>
        <v>2.5</v>
      </c>
      <c r="W885" s="361" t="str">
        <f t="shared" si="943"/>
        <v xml:space="preserve"> </v>
      </c>
      <c r="X885" s="360" t="str">
        <f t="shared" si="943"/>
        <v xml:space="preserve"> </v>
      </c>
      <c r="Y885" s="361">
        <f t="shared" si="943"/>
        <v>2.5</v>
      </c>
      <c r="Z885" s="360" t="str">
        <f t="shared" si="943"/>
        <v xml:space="preserve"> </v>
      </c>
      <c r="AA885" s="361">
        <f t="shared" si="943"/>
        <v>3.75</v>
      </c>
      <c r="AB885" s="362" t="str">
        <f t="shared" si="943"/>
        <v xml:space="preserve"> </v>
      </c>
      <c r="AC885" s="364">
        <f t="shared" si="943"/>
        <v>9</v>
      </c>
      <c r="AD885" s="365" t="str">
        <f t="shared" si="943"/>
        <v xml:space="preserve"> </v>
      </c>
      <c r="AE885" s="365">
        <f t="shared" si="943"/>
        <v>9</v>
      </c>
      <c r="AF885" s="366" t="str">
        <f t="shared" si="943"/>
        <v xml:space="preserve"> </v>
      </c>
      <c r="AG885" s="367">
        <f t="shared" si="943"/>
        <v>11</v>
      </c>
      <c r="AH885" s="487"/>
      <c r="AI885" s="488"/>
      <c r="AJ885" s="488"/>
      <c r="AK885" s="489"/>
      <c r="AL885" s="131"/>
      <c r="AM885" s="131"/>
      <c r="AN885" s="131"/>
      <c r="AT885" s="122" t="e">
        <f t="shared" ref="AT885:AT894" si="944">IF(ISBLANK($B1237),NA(),$B1237)</f>
        <v>#N/A</v>
      </c>
      <c r="AU885" s="125" t="e">
        <f t="shared" ref="AU885:AU894" si="945">IF(ISBLANK($I1237),NA(),$I1237)</f>
        <v>#N/A</v>
      </c>
      <c r="AV885" s="126" t="str">
        <f t="shared" ca="1" si="894"/>
        <v/>
      </c>
      <c r="AW885" s="122" t="e">
        <f t="shared" ca="1" si="895"/>
        <v>#N/A</v>
      </c>
      <c r="AX885" s="127" t="e">
        <f t="shared" ca="1" si="896"/>
        <v>#N/A</v>
      </c>
      <c r="AY885" s="100" t="e">
        <f>IF(S1237=0,NA(),S1237)</f>
        <v>#N/A</v>
      </c>
      <c r="AZ885" s="127" t="e">
        <f>IF(V1237=0,NA(),V1237)</f>
        <v>#N/A</v>
      </c>
      <c r="BA885" s="88"/>
      <c r="BC885" s="129"/>
    </row>
    <row r="886" spans="1:68" ht="26.25" customHeight="1" thickBot="1" x14ac:dyDescent="0.25">
      <c r="A886" s="500"/>
      <c r="B886" s="505" t="str">
        <f>B872</f>
        <v>Entidad que certifica Hrs. de vuelo
TIMBRE Y FIRMA</v>
      </c>
      <c r="C886" s="505"/>
      <c r="D886" s="505"/>
      <c r="E886" s="506"/>
      <c r="F886" s="490" t="str">
        <f>F872</f>
        <v>TOTAL A LA FECHA</v>
      </c>
      <c r="G886" s="491"/>
      <c r="H886" s="492"/>
      <c r="I886" s="31">
        <f t="shared" ref="I886:Q886" si="946">IF(SUM(I884:I885)=0," ",SUM(I884:I885))</f>
        <v>6.25</v>
      </c>
      <c r="J886" s="27">
        <f t="shared" si="946"/>
        <v>6.25</v>
      </c>
      <c r="K886" s="24" t="str">
        <f t="shared" si="946"/>
        <v xml:space="preserve"> </v>
      </c>
      <c r="L886" s="25" t="str">
        <f t="shared" si="946"/>
        <v xml:space="preserve"> </v>
      </c>
      <c r="M886" s="24" t="str">
        <f t="shared" si="946"/>
        <v xml:space="preserve"> </v>
      </c>
      <c r="N886" s="25" t="str">
        <f t="shared" si="946"/>
        <v xml:space="preserve"> </v>
      </c>
      <c r="O886" s="24" t="str">
        <f t="shared" si="946"/>
        <v xml:space="preserve"> </v>
      </c>
      <c r="P886" s="25" t="str">
        <f t="shared" si="946"/>
        <v xml:space="preserve"> </v>
      </c>
      <c r="Q886" s="26" t="str">
        <f t="shared" si="946"/>
        <v xml:space="preserve"> </v>
      </c>
      <c r="R886" s="321"/>
      <c r="S886" s="27" t="str">
        <f t="shared" ref="S886:AG886" si="947">IF(SUM(S884:S885)=0," ",SUM(S884:S885))</f>
        <v xml:space="preserve"> </v>
      </c>
      <c r="T886" s="24">
        <f t="shared" si="947"/>
        <v>8.75</v>
      </c>
      <c r="U886" s="24">
        <f t="shared" si="947"/>
        <v>10</v>
      </c>
      <c r="V886" s="24">
        <f t="shared" si="947"/>
        <v>2.5</v>
      </c>
      <c r="W886" s="25" t="str">
        <f t="shared" si="947"/>
        <v xml:space="preserve"> </v>
      </c>
      <c r="X886" s="24" t="str">
        <f t="shared" si="947"/>
        <v xml:space="preserve"> </v>
      </c>
      <c r="Y886" s="25">
        <f t="shared" si="947"/>
        <v>2.5</v>
      </c>
      <c r="Z886" s="24" t="str">
        <f t="shared" si="947"/>
        <v xml:space="preserve"> </v>
      </c>
      <c r="AA886" s="25">
        <f t="shared" si="947"/>
        <v>3.75</v>
      </c>
      <c r="AB886" s="26" t="str">
        <f t="shared" si="947"/>
        <v xml:space="preserve"> </v>
      </c>
      <c r="AC886" s="323">
        <f t="shared" si="947"/>
        <v>9</v>
      </c>
      <c r="AD886" s="28" t="str">
        <f t="shared" si="947"/>
        <v xml:space="preserve"> </v>
      </c>
      <c r="AE886" s="28">
        <f t="shared" si="947"/>
        <v>9</v>
      </c>
      <c r="AF886" s="30" t="str">
        <f t="shared" si="947"/>
        <v xml:space="preserve"> </v>
      </c>
      <c r="AG886" s="32">
        <f t="shared" si="947"/>
        <v>11</v>
      </c>
      <c r="AH886" s="485" t="str">
        <f>AH872</f>
        <v>_____________________________
FIRMA PILOTO</v>
      </c>
      <c r="AI886" s="486"/>
      <c r="AJ886" s="486"/>
      <c r="AK886" s="181">
        <f>A884</f>
        <v>63</v>
      </c>
      <c r="AL886" s="132"/>
      <c r="AM886" s="132"/>
      <c r="AN886" s="132"/>
      <c r="AT886" s="122" t="e">
        <f t="shared" si="944"/>
        <v>#N/A</v>
      </c>
      <c r="AU886" s="125" t="e">
        <f t="shared" si="945"/>
        <v>#N/A</v>
      </c>
      <c r="AV886" s="126" t="str">
        <f t="shared" ca="1" si="894"/>
        <v/>
      </c>
      <c r="AW886" s="122" t="e">
        <f t="shared" ca="1" si="895"/>
        <v>#N/A</v>
      </c>
      <c r="AX886" s="127" t="e">
        <f t="shared" ca="1" si="896"/>
        <v>#N/A</v>
      </c>
      <c r="AY886" s="100" t="e">
        <f t="shared" ref="AY886:AY894" si="948">IF(S1238=0,NA(),S1238)</f>
        <v>#N/A</v>
      </c>
      <c r="AZ886" s="127" t="e">
        <f t="shared" ref="AZ886:AZ892" si="949">IF(V1238=0,NA(),V1238)</f>
        <v>#N/A</v>
      </c>
      <c r="BA886" s="88"/>
      <c r="BC886" s="129"/>
    </row>
    <row r="887" spans="1:68" s="49" customFormat="1" ht="27.75" customHeight="1" x14ac:dyDescent="0.2">
      <c r="A887" s="29">
        <f>A882+1</f>
        <v>631</v>
      </c>
      <c r="B887" s="39"/>
      <c r="C887" s="40"/>
      <c r="D887" s="41"/>
      <c r="E887" s="42"/>
      <c r="F887" s="43"/>
      <c r="G887" s="44"/>
      <c r="H887" s="45"/>
      <c r="I887" s="310"/>
      <c r="J887" s="306"/>
      <c r="K887" s="307"/>
      <c r="L887" s="308"/>
      <c r="M887" s="307"/>
      <c r="N887" s="308"/>
      <c r="O887" s="307"/>
      <c r="P887" s="308"/>
      <c r="Q887" s="167"/>
      <c r="R887" s="314"/>
      <c r="S887" s="46"/>
      <c r="T887" s="47"/>
      <c r="U887" s="47"/>
      <c r="V887" s="48"/>
      <c r="W887" s="325"/>
      <c r="X887" s="307"/>
      <c r="Y887" s="308"/>
      <c r="Z887" s="307"/>
      <c r="AA887" s="308"/>
      <c r="AB887" s="167"/>
      <c r="AC887" s="311"/>
      <c r="AD887" s="312"/>
      <c r="AE887" s="312"/>
      <c r="AF887" s="313"/>
      <c r="AG887" s="317"/>
      <c r="AH887" s="167"/>
      <c r="AI887" s="478"/>
      <c r="AJ887" s="478"/>
      <c r="AK887" s="479"/>
      <c r="AL887" s="102"/>
      <c r="AM887" s="124" t="str">
        <f t="shared" ref="AM887:AM896" si="950">IF(B887=0," ",TEXT(B887,"MMM"))</f>
        <v xml:space="preserve"> </v>
      </c>
      <c r="AN887" s="97" t="str">
        <f t="shared" ref="AN887:AN896" si="951">IF(B887=0," ",YEAR(B887))</f>
        <v xml:space="preserve"> </v>
      </c>
      <c r="AO887" s="125"/>
      <c r="AP887" s="125"/>
      <c r="AQ887" s="125"/>
      <c r="AR887" s="125"/>
      <c r="AS887" s="125"/>
      <c r="AT887" s="122" t="e">
        <f t="shared" si="944"/>
        <v>#N/A</v>
      </c>
      <c r="AU887" s="125" t="e">
        <f t="shared" si="945"/>
        <v>#N/A</v>
      </c>
      <c r="AV887" s="126" t="str">
        <f t="shared" ca="1" si="894"/>
        <v/>
      </c>
      <c r="AW887" s="122" t="e">
        <f t="shared" ca="1" si="895"/>
        <v>#N/A</v>
      </c>
      <c r="AX887" s="127" t="e">
        <f t="shared" ca="1" si="896"/>
        <v>#N/A</v>
      </c>
      <c r="AY887" s="100" t="e">
        <f t="shared" si="948"/>
        <v>#N/A</v>
      </c>
      <c r="AZ887" s="127" t="e">
        <f t="shared" si="949"/>
        <v>#N/A</v>
      </c>
      <c r="BA887" s="88"/>
      <c r="BB887" s="125"/>
      <c r="BC887" s="129"/>
      <c r="BD887" s="125"/>
      <c r="BE887" s="125"/>
      <c r="BF887" s="125"/>
      <c r="BG887" s="125"/>
      <c r="BH887" s="125"/>
      <c r="BI887" s="125"/>
      <c r="BJ887" s="125"/>
      <c r="BK887" s="125"/>
      <c r="BL887" s="90"/>
      <c r="BM887" s="90"/>
      <c r="BN887" s="90"/>
      <c r="BO887" s="90"/>
      <c r="BP887" s="90"/>
    </row>
    <row r="888" spans="1:68" s="49" customFormat="1" ht="27.75" customHeight="1" x14ac:dyDescent="0.2">
      <c r="A888" s="22">
        <f>A887+1</f>
        <v>632</v>
      </c>
      <c r="B888" s="50"/>
      <c r="C888" s="51"/>
      <c r="D888" s="52"/>
      <c r="E888" s="53"/>
      <c r="F888" s="54"/>
      <c r="G888" s="55"/>
      <c r="H888" s="56"/>
      <c r="I888" s="304"/>
      <c r="J888" s="57"/>
      <c r="K888" s="58"/>
      <c r="L888" s="59"/>
      <c r="M888" s="58"/>
      <c r="N888" s="59"/>
      <c r="O888" s="58"/>
      <c r="P888" s="59"/>
      <c r="Q888" s="60"/>
      <c r="R888" s="315"/>
      <c r="S888" s="57"/>
      <c r="T888" s="58"/>
      <c r="U888" s="58"/>
      <c r="V888" s="60"/>
      <c r="W888" s="326"/>
      <c r="X888" s="58"/>
      <c r="Y888" s="59"/>
      <c r="Z888" s="58"/>
      <c r="AA888" s="59"/>
      <c r="AB888" s="60"/>
      <c r="AC888" s="61"/>
      <c r="AD888" s="62"/>
      <c r="AE888" s="62"/>
      <c r="AF888" s="63"/>
      <c r="AG888" s="318"/>
      <c r="AH888" s="60"/>
      <c r="AI888" s="476"/>
      <c r="AJ888" s="476"/>
      <c r="AK888" s="477"/>
      <c r="AL888" s="102"/>
      <c r="AM888" s="124" t="str">
        <f t="shared" si="950"/>
        <v xml:space="preserve"> </v>
      </c>
      <c r="AN888" s="97" t="str">
        <f t="shared" si="951"/>
        <v xml:space="preserve"> </v>
      </c>
      <c r="AO888" s="125"/>
      <c r="AP888" s="125"/>
      <c r="AQ888" s="125"/>
      <c r="AR888" s="125"/>
      <c r="AS888" s="125"/>
      <c r="AT888" s="122" t="e">
        <f t="shared" si="944"/>
        <v>#N/A</v>
      </c>
      <c r="AU888" s="125" t="e">
        <f t="shared" si="945"/>
        <v>#N/A</v>
      </c>
      <c r="AV888" s="126" t="str">
        <f t="shared" ca="1" si="894"/>
        <v/>
      </c>
      <c r="AW888" s="122" t="e">
        <f t="shared" ca="1" si="895"/>
        <v>#N/A</v>
      </c>
      <c r="AX888" s="127" t="e">
        <f t="shared" ca="1" si="896"/>
        <v>#N/A</v>
      </c>
      <c r="AY888" s="100" t="e">
        <f t="shared" si="948"/>
        <v>#N/A</v>
      </c>
      <c r="AZ888" s="127" t="e">
        <f t="shared" si="949"/>
        <v>#N/A</v>
      </c>
      <c r="BA888" s="88"/>
      <c r="BB888" s="125"/>
      <c r="BC888" s="129"/>
      <c r="BD888" s="125"/>
      <c r="BE888" s="125"/>
      <c r="BF888" s="125"/>
      <c r="BG888" s="125"/>
      <c r="BH888" s="125"/>
      <c r="BI888" s="125"/>
      <c r="BJ888" s="125"/>
      <c r="BK888" s="125"/>
      <c r="BL888" s="90"/>
      <c r="BM888" s="90"/>
      <c r="BN888" s="90"/>
      <c r="BO888" s="90"/>
      <c r="BP888" s="90"/>
    </row>
    <row r="889" spans="1:68" s="49" customFormat="1" ht="27.75" customHeight="1" x14ac:dyDescent="0.2">
      <c r="A889" s="22">
        <f t="shared" ref="A889:A896" si="952">A888+1</f>
        <v>633</v>
      </c>
      <c r="B889" s="50"/>
      <c r="C889" s="51"/>
      <c r="D889" s="52"/>
      <c r="E889" s="53"/>
      <c r="F889" s="54"/>
      <c r="G889" s="55"/>
      <c r="H889" s="56"/>
      <c r="I889" s="304"/>
      <c r="J889" s="57"/>
      <c r="K889" s="58"/>
      <c r="L889" s="59"/>
      <c r="M889" s="58"/>
      <c r="N889" s="59"/>
      <c r="O889" s="58"/>
      <c r="P889" s="59"/>
      <c r="Q889" s="60"/>
      <c r="R889" s="315"/>
      <c r="S889" s="57"/>
      <c r="T889" s="58"/>
      <c r="U889" s="58"/>
      <c r="V889" s="60"/>
      <c r="W889" s="326"/>
      <c r="X889" s="58"/>
      <c r="Y889" s="59"/>
      <c r="Z889" s="58"/>
      <c r="AA889" s="59"/>
      <c r="AB889" s="60"/>
      <c r="AC889" s="61"/>
      <c r="AD889" s="62"/>
      <c r="AE889" s="62"/>
      <c r="AF889" s="63"/>
      <c r="AG889" s="318"/>
      <c r="AH889" s="60"/>
      <c r="AI889" s="476"/>
      <c r="AJ889" s="476"/>
      <c r="AK889" s="477"/>
      <c r="AL889" s="102"/>
      <c r="AM889" s="124" t="str">
        <f t="shared" si="950"/>
        <v xml:space="preserve"> </v>
      </c>
      <c r="AN889" s="97" t="str">
        <f t="shared" si="951"/>
        <v xml:space="preserve"> </v>
      </c>
      <c r="AO889" s="125"/>
      <c r="AP889" s="125"/>
      <c r="AQ889" s="125"/>
      <c r="AR889" s="125"/>
      <c r="AS889" s="125"/>
      <c r="AT889" s="122" t="e">
        <f t="shared" si="944"/>
        <v>#N/A</v>
      </c>
      <c r="AU889" s="125" t="e">
        <f t="shared" si="945"/>
        <v>#N/A</v>
      </c>
      <c r="AV889" s="126" t="str">
        <f t="shared" ca="1" si="894"/>
        <v/>
      </c>
      <c r="AW889" s="122" t="e">
        <f t="shared" ca="1" si="895"/>
        <v>#N/A</v>
      </c>
      <c r="AX889" s="127" t="e">
        <f t="shared" ca="1" si="896"/>
        <v>#N/A</v>
      </c>
      <c r="AY889" s="100" t="e">
        <f t="shared" si="948"/>
        <v>#N/A</v>
      </c>
      <c r="AZ889" s="127" t="e">
        <f t="shared" si="949"/>
        <v>#N/A</v>
      </c>
      <c r="BA889" s="88"/>
      <c r="BB889" s="125"/>
      <c r="BC889" s="129"/>
      <c r="BD889" s="125"/>
      <c r="BE889" s="125"/>
      <c r="BF889" s="125"/>
      <c r="BG889" s="125"/>
      <c r="BH889" s="125"/>
      <c r="BI889" s="125"/>
      <c r="BJ889" s="125"/>
      <c r="BK889" s="125"/>
      <c r="BL889" s="90"/>
      <c r="BM889" s="90"/>
      <c r="BN889" s="90"/>
      <c r="BO889" s="90"/>
      <c r="BP889" s="90"/>
    </row>
    <row r="890" spans="1:68" s="49" customFormat="1" ht="27.75" customHeight="1" x14ac:dyDescent="0.2">
      <c r="A890" s="22">
        <f t="shared" si="952"/>
        <v>634</v>
      </c>
      <c r="B890" s="50"/>
      <c r="C890" s="51"/>
      <c r="D890" s="52"/>
      <c r="E890" s="53"/>
      <c r="F890" s="54"/>
      <c r="G890" s="55"/>
      <c r="H890" s="56"/>
      <c r="I890" s="304"/>
      <c r="J890" s="57"/>
      <c r="K890" s="58"/>
      <c r="L890" s="59"/>
      <c r="M890" s="58"/>
      <c r="N890" s="59"/>
      <c r="O890" s="58"/>
      <c r="P890" s="59"/>
      <c r="Q890" s="60"/>
      <c r="R890" s="315"/>
      <c r="S890" s="57"/>
      <c r="T890" s="58"/>
      <c r="U890" s="58"/>
      <c r="V890" s="60"/>
      <c r="W890" s="326"/>
      <c r="X890" s="58"/>
      <c r="Y890" s="59"/>
      <c r="Z890" s="58"/>
      <c r="AA890" s="59"/>
      <c r="AB890" s="60"/>
      <c r="AC890" s="61"/>
      <c r="AD890" s="62"/>
      <c r="AE890" s="62"/>
      <c r="AF890" s="63"/>
      <c r="AG890" s="318"/>
      <c r="AH890" s="60"/>
      <c r="AI890" s="476"/>
      <c r="AJ890" s="476"/>
      <c r="AK890" s="477"/>
      <c r="AL890" s="102"/>
      <c r="AM890" s="124" t="str">
        <f t="shared" si="950"/>
        <v xml:space="preserve"> </v>
      </c>
      <c r="AN890" s="97" t="str">
        <f t="shared" si="951"/>
        <v xml:space="preserve"> </v>
      </c>
      <c r="AO890" s="125"/>
      <c r="AP890" s="125"/>
      <c r="AQ890" s="125"/>
      <c r="AR890" s="125"/>
      <c r="AS890" s="125"/>
      <c r="AT890" s="122" t="e">
        <f t="shared" si="944"/>
        <v>#N/A</v>
      </c>
      <c r="AU890" s="125" t="e">
        <f t="shared" si="945"/>
        <v>#N/A</v>
      </c>
      <c r="AV890" s="126" t="str">
        <f t="shared" ca="1" si="894"/>
        <v/>
      </c>
      <c r="AW890" s="122" t="e">
        <f t="shared" ca="1" si="895"/>
        <v>#N/A</v>
      </c>
      <c r="AX890" s="127" t="e">
        <f t="shared" ca="1" si="896"/>
        <v>#N/A</v>
      </c>
      <c r="AY890" s="100" t="e">
        <f t="shared" si="948"/>
        <v>#N/A</v>
      </c>
      <c r="AZ890" s="127" t="e">
        <f t="shared" si="949"/>
        <v>#N/A</v>
      </c>
      <c r="BA890" s="88"/>
      <c r="BB890" s="125"/>
      <c r="BC890" s="129"/>
      <c r="BD890" s="125"/>
      <c r="BE890" s="125"/>
      <c r="BF890" s="125"/>
      <c r="BG890" s="125"/>
      <c r="BH890" s="125"/>
      <c r="BI890" s="125"/>
      <c r="BJ890" s="125"/>
      <c r="BK890" s="125"/>
      <c r="BL890" s="90"/>
      <c r="BM890" s="90"/>
      <c r="BN890" s="90"/>
      <c r="BO890" s="90"/>
      <c r="BP890" s="90"/>
    </row>
    <row r="891" spans="1:68" s="49" customFormat="1" ht="27.75" customHeight="1" x14ac:dyDescent="0.2">
      <c r="A891" s="22">
        <f t="shared" si="952"/>
        <v>635</v>
      </c>
      <c r="B891" s="50"/>
      <c r="C891" s="51"/>
      <c r="D891" s="52"/>
      <c r="E891" s="53"/>
      <c r="F891" s="54"/>
      <c r="G891" s="55"/>
      <c r="H891" s="56"/>
      <c r="I891" s="304"/>
      <c r="J891" s="57"/>
      <c r="K891" s="58"/>
      <c r="L891" s="59"/>
      <c r="M891" s="58"/>
      <c r="N891" s="59"/>
      <c r="O891" s="58"/>
      <c r="P891" s="59"/>
      <c r="Q891" s="60"/>
      <c r="R891" s="315"/>
      <c r="S891" s="57"/>
      <c r="T891" s="58"/>
      <c r="U891" s="58"/>
      <c r="V891" s="60"/>
      <c r="W891" s="326"/>
      <c r="X891" s="58"/>
      <c r="Y891" s="59"/>
      <c r="Z891" s="58"/>
      <c r="AA891" s="59"/>
      <c r="AB891" s="60"/>
      <c r="AC891" s="61"/>
      <c r="AD891" s="62"/>
      <c r="AE891" s="62"/>
      <c r="AF891" s="63"/>
      <c r="AG891" s="318"/>
      <c r="AH891" s="60"/>
      <c r="AI891" s="476"/>
      <c r="AJ891" s="476"/>
      <c r="AK891" s="477"/>
      <c r="AL891" s="102"/>
      <c r="AM891" s="124" t="str">
        <f t="shared" si="950"/>
        <v xml:space="preserve"> </v>
      </c>
      <c r="AN891" s="97" t="str">
        <f t="shared" si="951"/>
        <v xml:space="preserve"> </v>
      </c>
      <c r="AO891" s="125"/>
      <c r="AP891" s="125"/>
      <c r="AQ891" s="125"/>
      <c r="AR891" s="125"/>
      <c r="AS891" s="125"/>
      <c r="AT891" s="122" t="e">
        <f t="shared" si="944"/>
        <v>#N/A</v>
      </c>
      <c r="AU891" s="125" t="e">
        <f t="shared" si="945"/>
        <v>#N/A</v>
      </c>
      <c r="AV891" s="126" t="str">
        <f t="shared" ca="1" si="894"/>
        <v/>
      </c>
      <c r="AW891" s="122" t="e">
        <f t="shared" ca="1" si="895"/>
        <v>#N/A</v>
      </c>
      <c r="AX891" s="127" t="e">
        <f t="shared" ca="1" si="896"/>
        <v>#N/A</v>
      </c>
      <c r="AY891" s="100" t="e">
        <f t="shared" si="948"/>
        <v>#N/A</v>
      </c>
      <c r="AZ891" s="127" t="e">
        <f t="shared" si="949"/>
        <v>#N/A</v>
      </c>
      <c r="BA891" s="88"/>
      <c r="BB891" s="125"/>
      <c r="BC891" s="129"/>
      <c r="BD891" s="125"/>
      <c r="BE891" s="125"/>
      <c r="BF891" s="125"/>
      <c r="BG891" s="125"/>
      <c r="BH891" s="125"/>
      <c r="BI891" s="125"/>
      <c r="BJ891" s="125"/>
      <c r="BK891" s="125"/>
      <c r="BL891" s="90"/>
      <c r="BM891" s="90"/>
      <c r="BN891" s="90"/>
      <c r="BO891" s="90"/>
      <c r="BP891" s="90"/>
    </row>
    <row r="892" spans="1:68" s="49" customFormat="1" ht="27.75" customHeight="1" x14ac:dyDescent="0.2">
      <c r="A892" s="22">
        <f t="shared" si="952"/>
        <v>636</v>
      </c>
      <c r="B892" s="50"/>
      <c r="C892" s="51"/>
      <c r="D892" s="52"/>
      <c r="E892" s="53"/>
      <c r="F892" s="54"/>
      <c r="G892" s="55"/>
      <c r="H892" s="56"/>
      <c r="I892" s="304"/>
      <c r="J892" s="57"/>
      <c r="K892" s="58"/>
      <c r="L892" s="59"/>
      <c r="M892" s="58"/>
      <c r="N892" s="59"/>
      <c r="O892" s="58"/>
      <c r="P892" s="59"/>
      <c r="Q892" s="60"/>
      <c r="R892" s="315"/>
      <c r="S892" s="57"/>
      <c r="T892" s="58"/>
      <c r="U892" s="58"/>
      <c r="V892" s="60"/>
      <c r="W892" s="326"/>
      <c r="X892" s="58"/>
      <c r="Y892" s="59"/>
      <c r="Z892" s="58"/>
      <c r="AA892" s="59"/>
      <c r="AB892" s="60"/>
      <c r="AC892" s="61"/>
      <c r="AD892" s="62"/>
      <c r="AE892" s="62"/>
      <c r="AF892" s="63"/>
      <c r="AG892" s="318"/>
      <c r="AH892" s="60"/>
      <c r="AI892" s="476"/>
      <c r="AJ892" s="476"/>
      <c r="AK892" s="477"/>
      <c r="AL892" s="102"/>
      <c r="AM892" s="124" t="str">
        <f t="shared" si="950"/>
        <v xml:space="preserve"> </v>
      </c>
      <c r="AN892" s="97" t="str">
        <f t="shared" si="951"/>
        <v xml:space="preserve"> </v>
      </c>
      <c r="AO892" s="125"/>
      <c r="AP892" s="125"/>
      <c r="AQ892" s="125"/>
      <c r="AR892" s="125"/>
      <c r="AS892" s="125"/>
      <c r="AT892" s="122" t="e">
        <f t="shared" si="944"/>
        <v>#N/A</v>
      </c>
      <c r="AU892" s="125" t="e">
        <f t="shared" si="945"/>
        <v>#N/A</v>
      </c>
      <c r="AV892" s="126" t="str">
        <f t="shared" ca="1" si="894"/>
        <v/>
      </c>
      <c r="AW892" s="122" t="e">
        <f t="shared" ca="1" si="895"/>
        <v>#N/A</v>
      </c>
      <c r="AX892" s="127" t="e">
        <f t="shared" ca="1" si="896"/>
        <v>#N/A</v>
      </c>
      <c r="AY892" s="100" t="e">
        <f t="shared" si="948"/>
        <v>#N/A</v>
      </c>
      <c r="AZ892" s="127" t="e">
        <f t="shared" si="949"/>
        <v>#N/A</v>
      </c>
      <c r="BA892" s="88"/>
      <c r="BB892" s="125"/>
      <c r="BC892" s="129"/>
      <c r="BD892" s="125"/>
      <c r="BE892" s="125"/>
      <c r="BF892" s="125"/>
      <c r="BG892" s="125"/>
      <c r="BH892" s="125"/>
      <c r="BI892" s="125"/>
      <c r="BJ892" s="125"/>
      <c r="BK892" s="125"/>
      <c r="BL892" s="90"/>
      <c r="BM892" s="90"/>
      <c r="BN892" s="90"/>
      <c r="BO892" s="90"/>
      <c r="BP892" s="90"/>
    </row>
    <row r="893" spans="1:68" s="49" customFormat="1" ht="27.75" customHeight="1" x14ac:dyDescent="0.2">
      <c r="A893" s="22">
        <f>A892+1</f>
        <v>637</v>
      </c>
      <c r="B893" s="50"/>
      <c r="C893" s="51"/>
      <c r="D893" s="52"/>
      <c r="E893" s="53"/>
      <c r="F893" s="54"/>
      <c r="G893" s="55"/>
      <c r="H893" s="56"/>
      <c r="I893" s="304"/>
      <c r="J893" s="57"/>
      <c r="K893" s="58"/>
      <c r="L893" s="59"/>
      <c r="M893" s="58"/>
      <c r="N893" s="59"/>
      <c r="O893" s="58"/>
      <c r="P893" s="59"/>
      <c r="Q893" s="60"/>
      <c r="R893" s="315"/>
      <c r="S893" s="57"/>
      <c r="T893" s="58"/>
      <c r="U893" s="58"/>
      <c r="V893" s="60"/>
      <c r="W893" s="326"/>
      <c r="X893" s="58"/>
      <c r="Y893" s="59"/>
      <c r="Z893" s="58"/>
      <c r="AA893" s="59"/>
      <c r="AB893" s="60"/>
      <c r="AC893" s="61"/>
      <c r="AD893" s="62"/>
      <c r="AE893" s="62"/>
      <c r="AF893" s="63"/>
      <c r="AG893" s="318"/>
      <c r="AH893" s="60"/>
      <c r="AI893" s="476"/>
      <c r="AJ893" s="476"/>
      <c r="AK893" s="477"/>
      <c r="AL893" s="102"/>
      <c r="AM893" s="124" t="str">
        <f t="shared" si="950"/>
        <v xml:space="preserve"> </v>
      </c>
      <c r="AN893" s="97" t="str">
        <f t="shared" si="951"/>
        <v xml:space="preserve"> </v>
      </c>
      <c r="AO893" s="125"/>
      <c r="AP893" s="125"/>
      <c r="AQ893" s="125"/>
      <c r="AR893" s="125"/>
      <c r="AS893" s="125"/>
      <c r="AT893" s="122" t="e">
        <f t="shared" si="944"/>
        <v>#N/A</v>
      </c>
      <c r="AU893" s="125" t="e">
        <f t="shared" si="945"/>
        <v>#N/A</v>
      </c>
      <c r="AV893" s="126" t="str">
        <f t="shared" ca="1" si="894"/>
        <v/>
      </c>
      <c r="AW893" s="122" t="e">
        <f t="shared" ca="1" si="895"/>
        <v>#N/A</v>
      </c>
      <c r="AX893" s="127" t="e">
        <f t="shared" ca="1" si="896"/>
        <v>#N/A</v>
      </c>
      <c r="AY893" s="100" t="e">
        <f t="shared" si="948"/>
        <v>#N/A</v>
      </c>
      <c r="AZ893" s="127" t="e">
        <f>IF(V1245=0,NA(),V1245)</f>
        <v>#N/A</v>
      </c>
      <c r="BA893" s="88"/>
      <c r="BB893" s="125"/>
      <c r="BC893" s="129"/>
      <c r="BD893" s="125"/>
      <c r="BE893" s="125"/>
      <c r="BF893" s="125"/>
      <c r="BG893" s="125"/>
      <c r="BH893" s="125"/>
      <c r="BI893" s="125"/>
      <c r="BJ893" s="125"/>
      <c r="BK893" s="125"/>
      <c r="BL893" s="90"/>
      <c r="BM893" s="90"/>
      <c r="BN893" s="90"/>
      <c r="BO893" s="90"/>
      <c r="BP893" s="90"/>
    </row>
    <row r="894" spans="1:68" s="49" customFormat="1" ht="27.75" customHeight="1" x14ac:dyDescent="0.2">
      <c r="A894" s="22">
        <f t="shared" si="952"/>
        <v>638</v>
      </c>
      <c r="B894" s="50"/>
      <c r="C894" s="51"/>
      <c r="D894" s="52"/>
      <c r="E894" s="53"/>
      <c r="F894" s="54"/>
      <c r="G894" s="55"/>
      <c r="H894" s="56"/>
      <c r="I894" s="304"/>
      <c r="J894" s="57"/>
      <c r="K894" s="58"/>
      <c r="L894" s="59"/>
      <c r="M894" s="58"/>
      <c r="N894" s="59"/>
      <c r="O894" s="58"/>
      <c r="P894" s="59"/>
      <c r="Q894" s="60"/>
      <c r="R894" s="315"/>
      <c r="S894" s="57"/>
      <c r="T894" s="58"/>
      <c r="U894" s="58"/>
      <c r="V894" s="60"/>
      <c r="W894" s="326"/>
      <c r="X894" s="58"/>
      <c r="Y894" s="59"/>
      <c r="Z894" s="58"/>
      <c r="AA894" s="59"/>
      <c r="AB894" s="60"/>
      <c r="AC894" s="61"/>
      <c r="AD894" s="62"/>
      <c r="AE894" s="62"/>
      <c r="AF894" s="63"/>
      <c r="AG894" s="318"/>
      <c r="AH894" s="60"/>
      <c r="AI894" s="476"/>
      <c r="AJ894" s="476"/>
      <c r="AK894" s="477"/>
      <c r="AL894" s="102"/>
      <c r="AM894" s="124" t="str">
        <f t="shared" si="950"/>
        <v xml:space="preserve"> </v>
      </c>
      <c r="AN894" s="97" t="str">
        <f t="shared" si="951"/>
        <v xml:space="preserve"> </v>
      </c>
      <c r="AO894" s="125"/>
      <c r="AP894" s="125"/>
      <c r="AQ894" s="125"/>
      <c r="AR894" s="125"/>
      <c r="AS894" s="125"/>
      <c r="AT894" s="122" t="e">
        <f t="shared" si="944"/>
        <v>#N/A</v>
      </c>
      <c r="AU894" s="125" t="e">
        <f t="shared" si="945"/>
        <v>#N/A</v>
      </c>
      <c r="AV894" s="126" t="str">
        <f t="shared" ca="1" si="894"/>
        <v/>
      </c>
      <c r="AW894" s="122" t="e">
        <f t="shared" ca="1" si="895"/>
        <v>#N/A</v>
      </c>
      <c r="AX894" s="127" t="e">
        <f t="shared" ca="1" si="896"/>
        <v>#N/A</v>
      </c>
      <c r="AY894" s="100" t="e">
        <f t="shared" si="948"/>
        <v>#N/A</v>
      </c>
      <c r="AZ894" s="127" t="e">
        <f>IF(V1246=0,NA(),V1246)</f>
        <v>#N/A</v>
      </c>
      <c r="BA894" s="88"/>
      <c r="BB894" s="125"/>
      <c r="BC894" s="129"/>
      <c r="BD894" s="125"/>
      <c r="BE894" s="125"/>
      <c r="BF894" s="125"/>
      <c r="BG894" s="125"/>
      <c r="BH894" s="125"/>
      <c r="BI894" s="125"/>
      <c r="BJ894" s="125"/>
      <c r="BK894" s="125"/>
      <c r="BL894" s="90"/>
      <c r="BM894" s="90"/>
      <c r="BN894" s="90"/>
      <c r="BO894" s="90"/>
      <c r="BP894" s="90"/>
    </row>
    <row r="895" spans="1:68" s="49" customFormat="1" ht="27.75" customHeight="1" x14ac:dyDescent="0.2">
      <c r="A895" s="22">
        <f t="shared" si="952"/>
        <v>639</v>
      </c>
      <c r="B895" s="50"/>
      <c r="C895" s="51"/>
      <c r="D895" s="52"/>
      <c r="E895" s="53"/>
      <c r="F895" s="54"/>
      <c r="G895" s="55"/>
      <c r="H895" s="56"/>
      <c r="I895" s="304"/>
      <c r="J895" s="57"/>
      <c r="K895" s="58"/>
      <c r="L895" s="59"/>
      <c r="M895" s="58"/>
      <c r="N895" s="59"/>
      <c r="O895" s="58"/>
      <c r="P895" s="59"/>
      <c r="Q895" s="60"/>
      <c r="R895" s="315"/>
      <c r="S895" s="57"/>
      <c r="T895" s="58"/>
      <c r="U895" s="58"/>
      <c r="V895" s="60"/>
      <c r="W895" s="326"/>
      <c r="X895" s="58"/>
      <c r="Y895" s="59"/>
      <c r="Z895" s="58"/>
      <c r="AA895" s="59"/>
      <c r="AB895" s="60"/>
      <c r="AC895" s="61"/>
      <c r="AD895" s="62"/>
      <c r="AE895" s="62"/>
      <c r="AF895" s="63"/>
      <c r="AG895" s="318"/>
      <c r="AH895" s="60"/>
      <c r="AI895" s="476"/>
      <c r="AJ895" s="476"/>
      <c r="AK895" s="477"/>
      <c r="AL895" s="102"/>
      <c r="AM895" s="124" t="str">
        <f t="shared" si="950"/>
        <v xml:space="preserve"> </v>
      </c>
      <c r="AN895" s="97" t="str">
        <f t="shared" si="951"/>
        <v xml:space="preserve"> </v>
      </c>
      <c r="AO895" s="125"/>
      <c r="AP895" s="125"/>
      <c r="AQ895" s="125"/>
      <c r="AR895" s="125"/>
      <c r="AS895" s="125"/>
      <c r="AT895" s="122" t="e">
        <f t="shared" ref="AT895:AT904" si="953">IF(ISBLANK($B1251),NA(),$B1251)</f>
        <v>#N/A</v>
      </c>
      <c r="AU895" s="125" t="e">
        <f t="shared" ref="AU895:AU904" si="954">IF(ISBLANK($I1251),NA(),$I1251)</f>
        <v>#N/A</v>
      </c>
      <c r="AV895" s="126" t="str">
        <f t="shared" ca="1" si="894"/>
        <v/>
      </c>
      <c r="AW895" s="122" t="e">
        <f t="shared" ca="1" si="895"/>
        <v>#N/A</v>
      </c>
      <c r="AX895" s="127" t="e">
        <f t="shared" ca="1" si="896"/>
        <v>#N/A</v>
      </c>
      <c r="AY895" s="100" t="e">
        <f>IF(S1251=0,NA(),S1251)</f>
        <v>#N/A</v>
      </c>
      <c r="AZ895" s="127" t="e">
        <f>IF(V1251=0,NA(),V1251)</f>
        <v>#N/A</v>
      </c>
      <c r="BA895" s="125"/>
      <c r="BB895" s="125"/>
      <c r="BC895" s="129"/>
      <c r="BD895" s="125"/>
      <c r="BE895" s="125"/>
      <c r="BF895" s="125"/>
      <c r="BG895" s="125"/>
      <c r="BH895" s="125"/>
      <c r="BI895" s="125"/>
      <c r="BJ895" s="125"/>
      <c r="BK895" s="125"/>
      <c r="BL895" s="90"/>
      <c r="BM895" s="90"/>
      <c r="BN895" s="90"/>
      <c r="BO895" s="90"/>
      <c r="BP895" s="90"/>
    </row>
    <row r="896" spans="1:68" s="49" customFormat="1" ht="27.75" customHeight="1" thickBot="1" x14ac:dyDescent="0.25">
      <c r="A896" s="23">
        <f t="shared" si="952"/>
        <v>640</v>
      </c>
      <c r="B896" s="64"/>
      <c r="C896" s="65"/>
      <c r="D896" s="66"/>
      <c r="E896" s="67"/>
      <c r="F896" s="68"/>
      <c r="G896" s="69"/>
      <c r="H896" s="70"/>
      <c r="I896" s="305"/>
      <c r="J896" s="71"/>
      <c r="K896" s="72"/>
      <c r="L896" s="73"/>
      <c r="M896" s="72"/>
      <c r="N896" s="73"/>
      <c r="O896" s="72"/>
      <c r="P896" s="73"/>
      <c r="Q896" s="74"/>
      <c r="R896" s="316"/>
      <c r="S896" s="71"/>
      <c r="T896" s="72"/>
      <c r="U896" s="72"/>
      <c r="V896" s="74"/>
      <c r="W896" s="327"/>
      <c r="X896" s="72"/>
      <c r="Y896" s="73"/>
      <c r="Z896" s="72"/>
      <c r="AA896" s="73"/>
      <c r="AB896" s="74"/>
      <c r="AC896" s="75"/>
      <c r="AD896" s="76"/>
      <c r="AE896" s="76"/>
      <c r="AF896" s="77"/>
      <c r="AG896" s="319"/>
      <c r="AH896" s="74"/>
      <c r="AI896" s="480"/>
      <c r="AJ896" s="480"/>
      <c r="AK896" s="481"/>
      <c r="AL896" s="102"/>
      <c r="AM896" s="124" t="str">
        <f t="shared" si="950"/>
        <v xml:space="preserve"> </v>
      </c>
      <c r="AN896" s="97" t="str">
        <f t="shared" si="951"/>
        <v xml:space="preserve"> </v>
      </c>
      <c r="AO896" s="125"/>
      <c r="AP896" s="125"/>
      <c r="AQ896" s="125"/>
      <c r="AR896" s="125"/>
      <c r="AS896" s="125"/>
      <c r="AT896" s="122" t="e">
        <f t="shared" si="953"/>
        <v>#N/A</v>
      </c>
      <c r="AU896" s="125" t="e">
        <f t="shared" si="954"/>
        <v>#N/A</v>
      </c>
      <c r="AV896" s="126" t="str">
        <f t="shared" ca="1" si="894"/>
        <v/>
      </c>
      <c r="AW896" s="122" t="e">
        <f t="shared" ca="1" si="895"/>
        <v>#N/A</v>
      </c>
      <c r="AX896" s="127" t="e">
        <f t="shared" ca="1" si="896"/>
        <v>#N/A</v>
      </c>
      <c r="AY896" s="100" t="e">
        <f t="shared" ref="AY896:AY902" si="955">IF(S1252=0,NA(),S1252)</f>
        <v>#N/A</v>
      </c>
      <c r="AZ896" s="127" t="e">
        <f t="shared" ref="AZ896:AZ904" si="956">IF(V1252=0,NA(),V1252)</f>
        <v>#N/A</v>
      </c>
      <c r="BA896" s="125"/>
      <c r="BB896" s="125"/>
      <c r="BC896" s="129"/>
      <c r="BD896" s="125"/>
      <c r="BE896" s="125"/>
      <c r="BF896" s="125"/>
      <c r="BG896" s="125"/>
      <c r="BH896" s="125"/>
      <c r="BI896" s="125"/>
      <c r="BJ896" s="125"/>
      <c r="BK896" s="125"/>
      <c r="BL896" s="90"/>
      <c r="BM896" s="90"/>
      <c r="BN896" s="90"/>
      <c r="BO896" s="90"/>
      <c r="BP896" s="90"/>
    </row>
    <row r="897" spans="1:68" ht="4.5" customHeight="1" thickBot="1" x14ac:dyDescent="0.25">
      <c r="A897" s="89">
        <f>AK900</f>
        <v>64</v>
      </c>
      <c r="B897" s="271"/>
      <c r="C897" s="271"/>
      <c r="D897" s="271"/>
      <c r="E897" s="271"/>
      <c r="F897" s="271"/>
      <c r="G897" s="271"/>
      <c r="H897" s="271"/>
      <c r="I897" s="271"/>
      <c r="J897" s="309"/>
      <c r="K897" s="309"/>
      <c r="L897" s="309"/>
      <c r="M897" s="309"/>
      <c r="N897" s="309"/>
      <c r="O897" s="309"/>
      <c r="P897" s="309"/>
      <c r="Q897" s="309"/>
      <c r="R897" s="309"/>
      <c r="S897" s="324"/>
      <c r="T897" s="324"/>
      <c r="U897" s="324"/>
      <c r="V897" s="324"/>
      <c r="W897" s="324"/>
      <c r="X897" s="324"/>
      <c r="Y897" s="324"/>
      <c r="Z897" s="324"/>
      <c r="AA897" s="324"/>
      <c r="AB897" s="324"/>
      <c r="AC897" s="309"/>
      <c r="AD897" s="272"/>
      <c r="AE897" s="273"/>
      <c r="AF897" s="272"/>
      <c r="AG897" s="274"/>
      <c r="AH897" s="474"/>
      <c r="AI897" s="475"/>
      <c r="AJ897" s="475"/>
      <c r="AK897" s="475"/>
      <c r="AL897" s="33"/>
      <c r="AM897" s="33"/>
      <c r="AN897" s="33"/>
      <c r="AT897" s="122" t="e">
        <f t="shared" si="953"/>
        <v>#N/A</v>
      </c>
      <c r="AU897" s="125" t="e">
        <f t="shared" si="954"/>
        <v>#N/A</v>
      </c>
      <c r="AV897" s="126" t="str">
        <f t="shared" ca="1" si="894"/>
        <v/>
      </c>
      <c r="AW897" s="122" t="e">
        <f t="shared" ca="1" si="895"/>
        <v>#N/A</v>
      </c>
      <c r="AX897" s="127" t="e">
        <f t="shared" ca="1" si="896"/>
        <v>#N/A</v>
      </c>
      <c r="AY897" s="100" t="e">
        <f t="shared" si="955"/>
        <v>#N/A</v>
      </c>
      <c r="AZ897" s="127" t="e">
        <f t="shared" si="956"/>
        <v>#N/A</v>
      </c>
      <c r="BC897" s="129"/>
    </row>
    <row r="898" spans="1:68" ht="26.25" customHeight="1" x14ac:dyDescent="0.2">
      <c r="A898" s="180">
        <f>A884+1</f>
        <v>64</v>
      </c>
      <c r="B898" s="501"/>
      <c r="C898" s="501"/>
      <c r="D898" s="501"/>
      <c r="E898" s="502"/>
      <c r="F898" s="493" t="str">
        <f>F884</f>
        <v>TOTAL DE ESTA PÁGINA</v>
      </c>
      <c r="G898" s="494"/>
      <c r="H898" s="495"/>
      <c r="I898" s="348" t="str">
        <f t="shared" ref="I898:Q898" si="957">IF(SUM(I887:I897)=0," ",SUM(I887:I897))</f>
        <v xml:space="preserve"> </v>
      </c>
      <c r="J898" s="349" t="str">
        <f t="shared" si="957"/>
        <v xml:space="preserve"> </v>
      </c>
      <c r="K898" s="350" t="str">
        <f t="shared" si="957"/>
        <v xml:space="preserve"> </v>
      </c>
      <c r="L898" s="351" t="str">
        <f t="shared" si="957"/>
        <v xml:space="preserve"> </v>
      </c>
      <c r="M898" s="350" t="str">
        <f t="shared" si="957"/>
        <v xml:space="preserve"> </v>
      </c>
      <c r="N898" s="351" t="str">
        <f t="shared" si="957"/>
        <v xml:space="preserve"> </v>
      </c>
      <c r="O898" s="350" t="str">
        <f t="shared" si="957"/>
        <v xml:space="preserve"> </v>
      </c>
      <c r="P898" s="351" t="str">
        <f t="shared" si="957"/>
        <v xml:space="preserve"> </v>
      </c>
      <c r="Q898" s="352" t="str">
        <f t="shared" si="957"/>
        <v xml:space="preserve"> </v>
      </c>
      <c r="R898" s="353"/>
      <c r="S898" s="349" t="str">
        <f t="shared" ref="S898:AB898" si="958">IF(SUM(S887:S897)=0," ",SUM(S887:S897))</f>
        <v xml:space="preserve"> </v>
      </c>
      <c r="T898" s="350" t="str">
        <f t="shared" si="958"/>
        <v xml:space="preserve"> </v>
      </c>
      <c r="U898" s="350" t="str">
        <f t="shared" si="958"/>
        <v xml:space="preserve"> </v>
      </c>
      <c r="V898" s="350" t="str">
        <f t="shared" si="958"/>
        <v xml:space="preserve"> </v>
      </c>
      <c r="W898" s="351" t="str">
        <f t="shared" si="958"/>
        <v xml:space="preserve"> </v>
      </c>
      <c r="X898" s="350" t="str">
        <f t="shared" si="958"/>
        <v xml:space="preserve"> </v>
      </c>
      <c r="Y898" s="351" t="str">
        <f t="shared" si="958"/>
        <v xml:space="preserve"> </v>
      </c>
      <c r="Z898" s="350" t="str">
        <f t="shared" si="958"/>
        <v xml:space="preserve"> </v>
      </c>
      <c r="AA898" s="351" t="str">
        <f t="shared" si="958"/>
        <v xml:space="preserve"> </v>
      </c>
      <c r="AB898" s="352" t="str">
        <f t="shared" si="958"/>
        <v xml:space="preserve"> </v>
      </c>
      <c r="AC898" s="354" t="str">
        <f>IF(SUM(AC887:AC896)=0," ",SUM(AC887:AC896))</f>
        <v xml:space="preserve"> </v>
      </c>
      <c r="AD898" s="355" t="str">
        <f>IF(SUM(AD887:AD896)=0," ",SUM(AD887:AD896))</f>
        <v xml:space="preserve"> </v>
      </c>
      <c r="AE898" s="355" t="str">
        <f>IF(SUM(AE887:AE896)=0," ",SUM(AE887:AE896))</f>
        <v xml:space="preserve"> </v>
      </c>
      <c r="AF898" s="356" t="str">
        <f>IF(SUM(AF887:AF896)=0," ",SUM(AF887:AF896))</f>
        <v xml:space="preserve"> </v>
      </c>
      <c r="AG898" s="357" t="str">
        <f>IF(SUM(AG887:AG896)=0," ",SUM(AG887:AG896))</f>
        <v xml:space="preserve"> </v>
      </c>
      <c r="AH898" s="482" t="str">
        <f>AH884</f>
        <v>Certifico que todos los datos en esta
bitácora son fidedignos</v>
      </c>
      <c r="AI898" s="483"/>
      <c r="AJ898" s="483"/>
      <c r="AK898" s="484"/>
      <c r="AL898" s="131"/>
      <c r="AM898" s="131"/>
      <c r="AN898" s="131"/>
      <c r="AT898" s="122" t="e">
        <f t="shared" si="953"/>
        <v>#N/A</v>
      </c>
      <c r="AU898" s="125" t="e">
        <f t="shared" si="954"/>
        <v>#N/A</v>
      </c>
      <c r="AV898" s="126" t="str">
        <f t="shared" ca="1" si="894"/>
        <v/>
      </c>
      <c r="AW898" s="122" t="e">
        <f t="shared" ca="1" si="895"/>
        <v>#N/A</v>
      </c>
      <c r="AX898" s="127" t="e">
        <f t="shared" ca="1" si="896"/>
        <v>#N/A</v>
      </c>
      <c r="AY898" s="100" t="e">
        <f t="shared" si="955"/>
        <v>#N/A</v>
      </c>
      <c r="AZ898" s="127" t="e">
        <f t="shared" si="956"/>
        <v>#N/A</v>
      </c>
      <c r="BA898" s="88"/>
      <c r="BC898" s="129"/>
    </row>
    <row r="899" spans="1:68" ht="26.25" customHeight="1" x14ac:dyDescent="0.2">
      <c r="A899" s="499"/>
      <c r="B899" s="503"/>
      <c r="C899" s="503"/>
      <c r="D899" s="503"/>
      <c r="E899" s="504"/>
      <c r="F899" s="496" t="str">
        <f>F885</f>
        <v>TOTAL PÁGINA ANTERIOR</v>
      </c>
      <c r="G899" s="497"/>
      <c r="H899" s="498"/>
      <c r="I899" s="358">
        <f>I886</f>
        <v>6.25</v>
      </c>
      <c r="J899" s="359">
        <f t="shared" ref="J899:Q899" si="959">J886</f>
        <v>6.25</v>
      </c>
      <c r="K899" s="360" t="str">
        <f t="shared" si="959"/>
        <v xml:space="preserve"> </v>
      </c>
      <c r="L899" s="361" t="str">
        <f t="shared" si="959"/>
        <v xml:space="preserve"> </v>
      </c>
      <c r="M899" s="360" t="str">
        <f t="shared" si="959"/>
        <v xml:space="preserve"> </v>
      </c>
      <c r="N899" s="361" t="str">
        <f t="shared" si="959"/>
        <v xml:space="preserve"> </v>
      </c>
      <c r="O899" s="360" t="str">
        <f t="shared" si="959"/>
        <v xml:space="preserve"> </v>
      </c>
      <c r="P899" s="361" t="str">
        <f t="shared" si="959"/>
        <v xml:space="preserve"> </v>
      </c>
      <c r="Q899" s="362" t="str">
        <f t="shared" si="959"/>
        <v xml:space="preserve"> </v>
      </c>
      <c r="R899" s="363"/>
      <c r="S899" s="359" t="str">
        <f t="shared" ref="S899:AG899" si="960">S886</f>
        <v xml:space="preserve"> </v>
      </c>
      <c r="T899" s="360">
        <f t="shared" si="960"/>
        <v>8.75</v>
      </c>
      <c r="U899" s="360">
        <f t="shared" si="960"/>
        <v>10</v>
      </c>
      <c r="V899" s="360">
        <f t="shared" si="960"/>
        <v>2.5</v>
      </c>
      <c r="W899" s="361" t="str">
        <f t="shared" si="960"/>
        <v xml:space="preserve"> </v>
      </c>
      <c r="X899" s="360" t="str">
        <f t="shared" si="960"/>
        <v xml:space="preserve"> </v>
      </c>
      <c r="Y899" s="361">
        <f t="shared" si="960"/>
        <v>2.5</v>
      </c>
      <c r="Z899" s="360" t="str">
        <f t="shared" si="960"/>
        <v xml:space="preserve"> </v>
      </c>
      <c r="AA899" s="361">
        <f t="shared" si="960"/>
        <v>3.75</v>
      </c>
      <c r="AB899" s="362" t="str">
        <f t="shared" si="960"/>
        <v xml:space="preserve"> </v>
      </c>
      <c r="AC899" s="364">
        <f t="shared" si="960"/>
        <v>9</v>
      </c>
      <c r="AD899" s="365" t="str">
        <f t="shared" si="960"/>
        <v xml:space="preserve"> </v>
      </c>
      <c r="AE899" s="365">
        <f t="shared" si="960"/>
        <v>9</v>
      </c>
      <c r="AF899" s="366" t="str">
        <f t="shared" si="960"/>
        <v xml:space="preserve"> </v>
      </c>
      <c r="AG899" s="367">
        <f t="shared" si="960"/>
        <v>11</v>
      </c>
      <c r="AH899" s="487"/>
      <c r="AI899" s="488"/>
      <c r="AJ899" s="488"/>
      <c r="AK899" s="489"/>
      <c r="AL899" s="131"/>
      <c r="AM899" s="131"/>
      <c r="AN899" s="131"/>
      <c r="AT899" s="122" t="e">
        <f t="shared" si="953"/>
        <v>#N/A</v>
      </c>
      <c r="AU899" s="125" t="e">
        <f t="shared" si="954"/>
        <v>#N/A</v>
      </c>
      <c r="AV899" s="126" t="str">
        <f t="shared" ca="1" si="894"/>
        <v/>
      </c>
      <c r="AW899" s="122" t="e">
        <f t="shared" ca="1" si="895"/>
        <v>#N/A</v>
      </c>
      <c r="AX899" s="127" t="e">
        <f t="shared" ca="1" si="896"/>
        <v>#N/A</v>
      </c>
      <c r="AY899" s="100" t="e">
        <f t="shared" si="955"/>
        <v>#N/A</v>
      </c>
      <c r="AZ899" s="127" t="e">
        <f t="shared" si="956"/>
        <v>#N/A</v>
      </c>
      <c r="BA899" s="88"/>
      <c r="BC899" s="129"/>
    </row>
    <row r="900" spans="1:68" ht="26.25" customHeight="1" thickBot="1" x14ac:dyDescent="0.25">
      <c r="A900" s="500"/>
      <c r="B900" s="505" t="str">
        <f>B886</f>
        <v>Entidad que certifica Hrs. de vuelo
TIMBRE Y FIRMA</v>
      </c>
      <c r="C900" s="505"/>
      <c r="D900" s="505"/>
      <c r="E900" s="506"/>
      <c r="F900" s="490" t="str">
        <f>F886</f>
        <v>TOTAL A LA FECHA</v>
      </c>
      <c r="G900" s="491"/>
      <c r="H900" s="492"/>
      <c r="I900" s="31">
        <f t="shared" ref="I900:Q900" si="961">IF(SUM(I898:I899)=0," ",SUM(I898:I899))</f>
        <v>6.25</v>
      </c>
      <c r="J900" s="27">
        <f t="shared" si="961"/>
        <v>6.25</v>
      </c>
      <c r="K900" s="24" t="str">
        <f t="shared" si="961"/>
        <v xml:space="preserve"> </v>
      </c>
      <c r="L900" s="25" t="str">
        <f t="shared" si="961"/>
        <v xml:space="preserve"> </v>
      </c>
      <c r="M900" s="24" t="str">
        <f t="shared" si="961"/>
        <v xml:space="preserve"> </v>
      </c>
      <c r="N900" s="25" t="str">
        <f t="shared" si="961"/>
        <v xml:space="preserve"> </v>
      </c>
      <c r="O900" s="24" t="str">
        <f t="shared" si="961"/>
        <v xml:space="preserve"> </v>
      </c>
      <c r="P900" s="25" t="str">
        <f t="shared" si="961"/>
        <v xml:space="preserve"> </v>
      </c>
      <c r="Q900" s="26" t="str">
        <f t="shared" si="961"/>
        <v xml:space="preserve"> </v>
      </c>
      <c r="R900" s="321"/>
      <c r="S900" s="27" t="str">
        <f t="shared" ref="S900:AG900" si="962">IF(SUM(S898:S899)=0," ",SUM(S898:S899))</f>
        <v xml:space="preserve"> </v>
      </c>
      <c r="T900" s="24">
        <f t="shared" si="962"/>
        <v>8.75</v>
      </c>
      <c r="U900" s="24">
        <f t="shared" si="962"/>
        <v>10</v>
      </c>
      <c r="V900" s="24">
        <f t="shared" si="962"/>
        <v>2.5</v>
      </c>
      <c r="W900" s="25" t="str">
        <f t="shared" si="962"/>
        <v xml:space="preserve"> </v>
      </c>
      <c r="X900" s="24" t="str">
        <f t="shared" si="962"/>
        <v xml:space="preserve"> </v>
      </c>
      <c r="Y900" s="25">
        <f t="shared" si="962"/>
        <v>2.5</v>
      </c>
      <c r="Z900" s="24" t="str">
        <f t="shared" si="962"/>
        <v xml:space="preserve"> </v>
      </c>
      <c r="AA900" s="25">
        <f t="shared" si="962"/>
        <v>3.75</v>
      </c>
      <c r="AB900" s="26" t="str">
        <f t="shared" si="962"/>
        <v xml:space="preserve"> </v>
      </c>
      <c r="AC900" s="323">
        <f t="shared" si="962"/>
        <v>9</v>
      </c>
      <c r="AD900" s="28" t="str">
        <f t="shared" si="962"/>
        <v xml:space="preserve"> </v>
      </c>
      <c r="AE900" s="28">
        <f t="shared" si="962"/>
        <v>9</v>
      </c>
      <c r="AF900" s="30" t="str">
        <f t="shared" si="962"/>
        <v xml:space="preserve"> </v>
      </c>
      <c r="AG900" s="32">
        <f t="shared" si="962"/>
        <v>11</v>
      </c>
      <c r="AH900" s="485" t="str">
        <f>AH886</f>
        <v>_____________________________
FIRMA PILOTO</v>
      </c>
      <c r="AI900" s="486"/>
      <c r="AJ900" s="486"/>
      <c r="AK900" s="181">
        <f>A898</f>
        <v>64</v>
      </c>
      <c r="AL900" s="132"/>
      <c r="AM900" s="132"/>
      <c r="AN900" s="132"/>
      <c r="AT900" s="122" t="e">
        <f t="shared" si="953"/>
        <v>#N/A</v>
      </c>
      <c r="AU900" s="125" t="e">
        <f t="shared" si="954"/>
        <v>#N/A</v>
      </c>
      <c r="AV900" s="126" t="str">
        <f t="shared" ca="1" si="894"/>
        <v/>
      </c>
      <c r="AW900" s="122" t="e">
        <f t="shared" ca="1" si="895"/>
        <v>#N/A</v>
      </c>
      <c r="AX900" s="127" t="e">
        <f t="shared" ca="1" si="896"/>
        <v>#N/A</v>
      </c>
      <c r="AY900" s="100" t="e">
        <f t="shared" si="955"/>
        <v>#N/A</v>
      </c>
      <c r="AZ900" s="127" t="e">
        <f t="shared" si="956"/>
        <v>#N/A</v>
      </c>
      <c r="BA900" s="88"/>
      <c r="BC900" s="129"/>
    </row>
    <row r="901" spans="1:68" s="49" customFormat="1" ht="27.75" customHeight="1" x14ac:dyDescent="0.2">
      <c r="A901" s="29">
        <f>A896+1</f>
        <v>641</v>
      </c>
      <c r="B901" s="39"/>
      <c r="C901" s="40"/>
      <c r="D901" s="41"/>
      <c r="E901" s="42"/>
      <c r="F901" s="43"/>
      <c r="G901" s="44"/>
      <c r="H901" s="45"/>
      <c r="I901" s="310"/>
      <c r="J901" s="306"/>
      <c r="K901" s="307"/>
      <c r="L901" s="308"/>
      <c r="M901" s="307"/>
      <c r="N901" s="308"/>
      <c r="O901" s="307"/>
      <c r="P901" s="308"/>
      <c r="Q901" s="167"/>
      <c r="R901" s="314"/>
      <c r="S901" s="46"/>
      <c r="T901" s="47"/>
      <c r="U901" s="47"/>
      <c r="V901" s="48"/>
      <c r="W901" s="325"/>
      <c r="X901" s="307"/>
      <c r="Y901" s="308"/>
      <c r="Z901" s="307"/>
      <c r="AA901" s="308"/>
      <c r="AB901" s="167"/>
      <c r="AC901" s="311"/>
      <c r="AD901" s="312"/>
      <c r="AE901" s="312"/>
      <c r="AF901" s="313"/>
      <c r="AG901" s="317"/>
      <c r="AH901" s="167"/>
      <c r="AI901" s="478"/>
      <c r="AJ901" s="478"/>
      <c r="AK901" s="479"/>
      <c r="AL901" s="102"/>
      <c r="AM901" s="124" t="str">
        <f t="shared" ref="AM901:AM910" si="963">IF(B901=0," ",TEXT(B901,"MMM"))</f>
        <v xml:space="preserve"> </v>
      </c>
      <c r="AN901" s="97" t="str">
        <f t="shared" ref="AN901:AN910" si="964">IF(B901=0," ",YEAR(B901))</f>
        <v xml:space="preserve"> </v>
      </c>
      <c r="AO901" s="125"/>
      <c r="AP901" s="125"/>
      <c r="AQ901" s="125"/>
      <c r="AR901" s="125"/>
      <c r="AS901" s="125"/>
      <c r="AT901" s="122" t="e">
        <f t="shared" si="953"/>
        <v>#N/A</v>
      </c>
      <c r="AU901" s="125" t="e">
        <f t="shared" si="954"/>
        <v>#N/A</v>
      </c>
      <c r="AV901" s="126" t="str">
        <f t="shared" ref="AV901:AV964" ca="1" si="965">IFERROR($AT$3-AT901,"")</f>
        <v/>
      </c>
      <c r="AW901" s="122" t="e">
        <f t="shared" ref="AW901:AW964" ca="1" si="966">IF(AV901&gt;730,NA(),AT901)</f>
        <v>#N/A</v>
      </c>
      <c r="AX901" s="127" t="e">
        <f t="shared" ref="AX901:AX964" ca="1" si="967">IF(AV901&gt;730,NA(),AU901)</f>
        <v>#N/A</v>
      </c>
      <c r="AY901" s="100" t="e">
        <f t="shared" si="955"/>
        <v>#N/A</v>
      </c>
      <c r="AZ901" s="127" t="e">
        <f t="shared" si="956"/>
        <v>#N/A</v>
      </c>
      <c r="BA901" s="88"/>
      <c r="BB901" s="125"/>
      <c r="BC901" s="129"/>
      <c r="BD901" s="125"/>
      <c r="BE901" s="125"/>
      <c r="BF901" s="125"/>
      <c r="BG901" s="125"/>
      <c r="BH901" s="125"/>
      <c r="BI901" s="125"/>
      <c r="BJ901" s="125"/>
      <c r="BK901" s="125"/>
      <c r="BL901" s="90"/>
      <c r="BM901" s="90"/>
      <c r="BN901" s="90"/>
      <c r="BO901" s="90"/>
      <c r="BP901" s="90"/>
    </row>
    <row r="902" spans="1:68" s="49" customFormat="1" ht="27.75" customHeight="1" x14ac:dyDescent="0.2">
      <c r="A902" s="22">
        <f>A901+1</f>
        <v>642</v>
      </c>
      <c r="B902" s="50"/>
      <c r="C902" s="51"/>
      <c r="D902" s="52"/>
      <c r="E902" s="53"/>
      <c r="F902" s="54"/>
      <c r="G902" s="55"/>
      <c r="H902" s="56"/>
      <c r="I902" s="304"/>
      <c r="J902" s="57"/>
      <c r="K902" s="58"/>
      <c r="L902" s="59"/>
      <c r="M902" s="58"/>
      <c r="N902" s="59"/>
      <c r="O902" s="58"/>
      <c r="P902" s="59"/>
      <c r="Q902" s="60"/>
      <c r="R902" s="315"/>
      <c r="S902" s="57"/>
      <c r="T902" s="58"/>
      <c r="U902" s="58"/>
      <c r="V902" s="60"/>
      <c r="W902" s="326"/>
      <c r="X902" s="58"/>
      <c r="Y902" s="59"/>
      <c r="Z902" s="58"/>
      <c r="AA902" s="59"/>
      <c r="AB902" s="60"/>
      <c r="AC902" s="61"/>
      <c r="AD902" s="62"/>
      <c r="AE902" s="62"/>
      <c r="AF902" s="63"/>
      <c r="AG902" s="318"/>
      <c r="AH902" s="60"/>
      <c r="AI902" s="476"/>
      <c r="AJ902" s="476"/>
      <c r="AK902" s="477"/>
      <c r="AL902" s="102"/>
      <c r="AM902" s="124" t="str">
        <f t="shared" si="963"/>
        <v xml:space="preserve"> </v>
      </c>
      <c r="AN902" s="97" t="str">
        <f t="shared" si="964"/>
        <v xml:space="preserve"> </v>
      </c>
      <c r="AO902" s="125"/>
      <c r="AP902" s="125"/>
      <c r="AQ902" s="125"/>
      <c r="AR902" s="125"/>
      <c r="AS902" s="125"/>
      <c r="AT902" s="122" t="e">
        <f t="shared" si="953"/>
        <v>#N/A</v>
      </c>
      <c r="AU902" s="125" t="e">
        <f t="shared" si="954"/>
        <v>#N/A</v>
      </c>
      <c r="AV902" s="126" t="str">
        <f t="shared" ca="1" si="965"/>
        <v/>
      </c>
      <c r="AW902" s="122" t="e">
        <f t="shared" ca="1" si="966"/>
        <v>#N/A</v>
      </c>
      <c r="AX902" s="127" t="e">
        <f t="shared" ca="1" si="967"/>
        <v>#N/A</v>
      </c>
      <c r="AY902" s="100" t="e">
        <f t="shared" si="955"/>
        <v>#N/A</v>
      </c>
      <c r="AZ902" s="127" t="e">
        <f t="shared" si="956"/>
        <v>#N/A</v>
      </c>
      <c r="BA902" s="88"/>
      <c r="BB902" s="125"/>
      <c r="BC902" s="129"/>
      <c r="BD902" s="125"/>
      <c r="BE902" s="125"/>
      <c r="BF902" s="125"/>
      <c r="BG902" s="125"/>
      <c r="BH902" s="125"/>
      <c r="BI902" s="125"/>
      <c r="BJ902" s="125"/>
      <c r="BK902" s="125"/>
      <c r="BL902" s="90"/>
      <c r="BM902" s="90"/>
      <c r="BN902" s="90"/>
      <c r="BO902" s="90"/>
      <c r="BP902" s="90"/>
    </row>
    <row r="903" spans="1:68" s="49" customFormat="1" ht="27.75" customHeight="1" x14ac:dyDescent="0.2">
      <c r="A903" s="22">
        <f t="shared" ref="A903:A910" si="968">A902+1</f>
        <v>643</v>
      </c>
      <c r="B903" s="50"/>
      <c r="C903" s="51"/>
      <c r="D903" s="52"/>
      <c r="E903" s="53"/>
      <c r="F903" s="54"/>
      <c r="G903" s="55"/>
      <c r="H903" s="56"/>
      <c r="I903" s="304"/>
      <c r="J903" s="57"/>
      <c r="K903" s="58"/>
      <c r="L903" s="59"/>
      <c r="M903" s="58"/>
      <c r="N903" s="59"/>
      <c r="O903" s="58"/>
      <c r="P903" s="59"/>
      <c r="Q903" s="60"/>
      <c r="R903" s="315"/>
      <c r="S903" s="57"/>
      <c r="T903" s="58"/>
      <c r="U903" s="58"/>
      <c r="V903" s="60"/>
      <c r="W903" s="326"/>
      <c r="X903" s="58"/>
      <c r="Y903" s="59"/>
      <c r="Z903" s="58"/>
      <c r="AA903" s="59"/>
      <c r="AB903" s="60"/>
      <c r="AC903" s="61"/>
      <c r="AD903" s="62"/>
      <c r="AE903" s="62"/>
      <c r="AF903" s="63"/>
      <c r="AG903" s="318"/>
      <c r="AH903" s="60"/>
      <c r="AI903" s="476"/>
      <c r="AJ903" s="476"/>
      <c r="AK903" s="477"/>
      <c r="AL903" s="102"/>
      <c r="AM903" s="124" t="str">
        <f t="shared" si="963"/>
        <v xml:space="preserve"> </v>
      </c>
      <c r="AN903" s="97" t="str">
        <f t="shared" si="964"/>
        <v xml:space="preserve"> </v>
      </c>
      <c r="AO903" s="125"/>
      <c r="AP903" s="125"/>
      <c r="AQ903" s="125"/>
      <c r="AR903" s="125"/>
      <c r="AS903" s="125"/>
      <c r="AT903" s="122" t="e">
        <f t="shared" si="953"/>
        <v>#N/A</v>
      </c>
      <c r="AU903" s="125" t="e">
        <f t="shared" si="954"/>
        <v>#N/A</v>
      </c>
      <c r="AV903" s="126" t="str">
        <f t="shared" ca="1" si="965"/>
        <v/>
      </c>
      <c r="AW903" s="122" t="e">
        <f t="shared" ca="1" si="966"/>
        <v>#N/A</v>
      </c>
      <c r="AX903" s="127" t="e">
        <f t="shared" ca="1" si="967"/>
        <v>#N/A</v>
      </c>
      <c r="AY903" s="100" t="e">
        <f>IF(S1259=0,NA(),S1259)</f>
        <v>#N/A</v>
      </c>
      <c r="AZ903" s="127" t="e">
        <f t="shared" si="956"/>
        <v>#N/A</v>
      </c>
      <c r="BA903" s="88"/>
      <c r="BB903" s="125"/>
      <c r="BC903" s="129"/>
      <c r="BD903" s="125"/>
      <c r="BE903" s="125"/>
      <c r="BF903" s="125"/>
      <c r="BG903" s="125"/>
      <c r="BH903" s="125"/>
      <c r="BI903" s="125"/>
      <c r="BJ903" s="125"/>
      <c r="BK903" s="125"/>
      <c r="BL903" s="90"/>
      <c r="BM903" s="90"/>
      <c r="BN903" s="90"/>
      <c r="BO903" s="90"/>
      <c r="BP903" s="90"/>
    </row>
    <row r="904" spans="1:68" s="49" customFormat="1" ht="27.75" customHeight="1" x14ac:dyDescent="0.2">
      <c r="A904" s="22">
        <f t="shared" si="968"/>
        <v>644</v>
      </c>
      <c r="B904" s="50"/>
      <c r="C904" s="51"/>
      <c r="D904" s="52"/>
      <c r="E904" s="53"/>
      <c r="F904" s="54"/>
      <c r="G904" s="55"/>
      <c r="H904" s="56"/>
      <c r="I904" s="304"/>
      <c r="J904" s="57"/>
      <c r="K904" s="58"/>
      <c r="L904" s="59"/>
      <c r="M904" s="58"/>
      <c r="N904" s="59"/>
      <c r="O904" s="58"/>
      <c r="P904" s="59"/>
      <c r="Q904" s="60"/>
      <c r="R904" s="315"/>
      <c r="S904" s="57"/>
      <c r="T904" s="58"/>
      <c r="U904" s="58"/>
      <c r="V904" s="60"/>
      <c r="W904" s="326"/>
      <c r="X904" s="58"/>
      <c r="Y904" s="59"/>
      <c r="Z904" s="58"/>
      <c r="AA904" s="59"/>
      <c r="AB904" s="60"/>
      <c r="AC904" s="61"/>
      <c r="AD904" s="62"/>
      <c r="AE904" s="62"/>
      <c r="AF904" s="63"/>
      <c r="AG904" s="318"/>
      <c r="AH904" s="60"/>
      <c r="AI904" s="476"/>
      <c r="AJ904" s="476"/>
      <c r="AK904" s="477"/>
      <c r="AL904" s="102"/>
      <c r="AM904" s="124" t="str">
        <f t="shared" si="963"/>
        <v xml:space="preserve"> </v>
      </c>
      <c r="AN904" s="97" t="str">
        <f t="shared" si="964"/>
        <v xml:space="preserve"> </v>
      </c>
      <c r="AO904" s="125"/>
      <c r="AP904" s="125"/>
      <c r="AQ904" s="125"/>
      <c r="AR904" s="125"/>
      <c r="AS904" s="125"/>
      <c r="AT904" s="122" t="e">
        <f t="shared" si="953"/>
        <v>#N/A</v>
      </c>
      <c r="AU904" s="125" t="e">
        <f t="shared" si="954"/>
        <v>#N/A</v>
      </c>
      <c r="AV904" s="126" t="str">
        <f t="shared" ca="1" si="965"/>
        <v/>
      </c>
      <c r="AW904" s="122" t="e">
        <f t="shared" ca="1" si="966"/>
        <v>#N/A</v>
      </c>
      <c r="AX904" s="127" t="e">
        <f t="shared" ca="1" si="967"/>
        <v>#N/A</v>
      </c>
      <c r="AY904" s="100" t="e">
        <f>IF(S1260=0,NA(),S1260)</f>
        <v>#N/A</v>
      </c>
      <c r="AZ904" s="127" t="e">
        <f t="shared" si="956"/>
        <v>#N/A</v>
      </c>
      <c r="BA904" s="88"/>
      <c r="BB904" s="125"/>
      <c r="BC904" s="129"/>
      <c r="BD904" s="125"/>
      <c r="BE904" s="125"/>
      <c r="BF904" s="125"/>
      <c r="BG904" s="125"/>
      <c r="BH904" s="125"/>
      <c r="BI904" s="125"/>
      <c r="BJ904" s="125"/>
      <c r="BK904" s="125"/>
      <c r="BL904" s="90"/>
      <c r="BM904" s="90"/>
      <c r="BN904" s="90"/>
      <c r="BO904" s="90"/>
      <c r="BP904" s="90"/>
    </row>
    <row r="905" spans="1:68" s="49" customFormat="1" ht="27.75" customHeight="1" x14ac:dyDescent="0.2">
      <c r="A905" s="22">
        <f t="shared" si="968"/>
        <v>645</v>
      </c>
      <c r="B905" s="50"/>
      <c r="C905" s="51"/>
      <c r="D905" s="52"/>
      <c r="E905" s="53"/>
      <c r="F905" s="54"/>
      <c r="G905" s="55"/>
      <c r="H905" s="56"/>
      <c r="I905" s="304"/>
      <c r="J905" s="57"/>
      <c r="K905" s="58"/>
      <c r="L905" s="59"/>
      <c r="M905" s="58"/>
      <c r="N905" s="59"/>
      <c r="O905" s="58"/>
      <c r="P905" s="59"/>
      <c r="Q905" s="60"/>
      <c r="R905" s="315"/>
      <c r="S905" s="57"/>
      <c r="T905" s="58"/>
      <c r="U905" s="58"/>
      <c r="V905" s="60"/>
      <c r="W905" s="326"/>
      <c r="X905" s="58"/>
      <c r="Y905" s="59"/>
      <c r="Z905" s="58"/>
      <c r="AA905" s="59"/>
      <c r="AB905" s="60"/>
      <c r="AC905" s="61"/>
      <c r="AD905" s="62"/>
      <c r="AE905" s="62"/>
      <c r="AF905" s="63"/>
      <c r="AG905" s="318"/>
      <c r="AH905" s="60"/>
      <c r="AI905" s="476"/>
      <c r="AJ905" s="476"/>
      <c r="AK905" s="477"/>
      <c r="AL905" s="102"/>
      <c r="AM905" s="124" t="str">
        <f t="shared" si="963"/>
        <v xml:space="preserve"> </v>
      </c>
      <c r="AN905" s="97" t="str">
        <f t="shared" si="964"/>
        <v xml:space="preserve"> </v>
      </c>
      <c r="AO905" s="125"/>
      <c r="AP905" s="125"/>
      <c r="AQ905" s="125"/>
      <c r="AR905" s="125"/>
      <c r="AS905" s="125"/>
      <c r="AT905" s="122" t="e">
        <f t="shared" ref="AT905:AT914" si="969">IF(ISBLANK($B1265),NA(),$B1265)</f>
        <v>#N/A</v>
      </c>
      <c r="AU905" s="125" t="e">
        <f t="shared" ref="AU905:AU914" si="970">IF(ISBLANK($I1265),NA(),$I1265)</f>
        <v>#N/A</v>
      </c>
      <c r="AV905" s="126" t="str">
        <f t="shared" ca="1" si="965"/>
        <v/>
      </c>
      <c r="AW905" s="122" t="e">
        <f t="shared" ca="1" si="966"/>
        <v>#N/A</v>
      </c>
      <c r="AX905" s="127" t="e">
        <f t="shared" ca="1" si="967"/>
        <v>#N/A</v>
      </c>
      <c r="AY905" s="100" t="e">
        <f>IF(S1265=0,NA(),S1265)</f>
        <v>#N/A</v>
      </c>
      <c r="AZ905" s="127" t="e">
        <f>IF(V1265=0,NA(),V1265)</f>
        <v>#N/A</v>
      </c>
      <c r="BA905" s="88"/>
      <c r="BB905" s="125"/>
      <c r="BC905" s="129"/>
      <c r="BD905" s="125"/>
      <c r="BE905" s="125"/>
      <c r="BF905" s="125"/>
      <c r="BG905" s="125"/>
      <c r="BH905" s="125"/>
      <c r="BI905" s="125"/>
      <c r="BJ905" s="125"/>
      <c r="BK905" s="125"/>
      <c r="BL905" s="90"/>
      <c r="BM905" s="90"/>
      <c r="BN905" s="90"/>
      <c r="BO905" s="90"/>
      <c r="BP905" s="90"/>
    </row>
    <row r="906" spans="1:68" s="49" customFormat="1" ht="27.75" customHeight="1" x14ac:dyDescent="0.2">
      <c r="A906" s="22">
        <f t="shared" si="968"/>
        <v>646</v>
      </c>
      <c r="B906" s="50"/>
      <c r="C906" s="51"/>
      <c r="D906" s="52"/>
      <c r="E906" s="53"/>
      <c r="F906" s="54"/>
      <c r="G906" s="55"/>
      <c r="H906" s="56"/>
      <c r="I906" s="304"/>
      <c r="J906" s="57"/>
      <c r="K906" s="58"/>
      <c r="L906" s="59"/>
      <c r="M906" s="58"/>
      <c r="N906" s="59"/>
      <c r="O906" s="58"/>
      <c r="P906" s="59"/>
      <c r="Q906" s="60"/>
      <c r="R906" s="315"/>
      <c r="S906" s="57"/>
      <c r="T906" s="58"/>
      <c r="U906" s="58"/>
      <c r="V906" s="60"/>
      <c r="W906" s="326"/>
      <c r="X906" s="58"/>
      <c r="Y906" s="59"/>
      <c r="Z906" s="58"/>
      <c r="AA906" s="59"/>
      <c r="AB906" s="60"/>
      <c r="AC906" s="61"/>
      <c r="AD906" s="62"/>
      <c r="AE906" s="62"/>
      <c r="AF906" s="63"/>
      <c r="AG906" s="318"/>
      <c r="AH906" s="60"/>
      <c r="AI906" s="476"/>
      <c r="AJ906" s="476"/>
      <c r="AK906" s="477"/>
      <c r="AL906" s="102"/>
      <c r="AM906" s="124" t="str">
        <f t="shared" si="963"/>
        <v xml:space="preserve"> </v>
      </c>
      <c r="AN906" s="97" t="str">
        <f t="shared" si="964"/>
        <v xml:space="preserve"> </v>
      </c>
      <c r="AO906" s="125"/>
      <c r="AP906" s="125"/>
      <c r="AQ906" s="125"/>
      <c r="AR906" s="125"/>
      <c r="AS906" s="125"/>
      <c r="AT906" s="122" t="e">
        <f t="shared" si="969"/>
        <v>#N/A</v>
      </c>
      <c r="AU906" s="125" t="e">
        <f t="shared" si="970"/>
        <v>#N/A</v>
      </c>
      <c r="AV906" s="126" t="str">
        <f t="shared" ca="1" si="965"/>
        <v/>
      </c>
      <c r="AW906" s="122" t="e">
        <f t="shared" ca="1" si="966"/>
        <v>#N/A</v>
      </c>
      <c r="AX906" s="127" t="e">
        <f t="shared" ca="1" si="967"/>
        <v>#N/A</v>
      </c>
      <c r="AY906" s="100" t="e">
        <f t="shared" ref="AY906:AY914" si="971">IF(S1266=0,NA(),S1266)</f>
        <v>#N/A</v>
      </c>
      <c r="AZ906" s="127" t="e">
        <f t="shared" ref="AZ906:AZ914" si="972">IF(V1266=0,NA(),V1266)</f>
        <v>#N/A</v>
      </c>
      <c r="BA906" s="88"/>
      <c r="BB906" s="125"/>
      <c r="BC906" s="129"/>
      <c r="BD906" s="125"/>
      <c r="BE906" s="125"/>
      <c r="BF906" s="125"/>
      <c r="BG906" s="125"/>
      <c r="BH906" s="125"/>
      <c r="BI906" s="125"/>
      <c r="BJ906" s="125"/>
      <c r="BK906" s="125"/>
      <c r="BL906" s="90"/>
      <c r="BM906" s="90"/>
      <c r="BN906" s="90"/>
      <c r="BO906" s="90"/>
      <c r="BP906" s="90"/>
    </row>
    <row r="907" spans="1:68" s="49" customFormat="1" ht="27.75" customHeight="1" x14ac:dyDescent="0.2">
      <c r="A907" s="22">
        <f>A906+1</f>
        <v>647</v>
      </c>
      <c r="B907" s="50"/>
      <c r="C907" s="51"/>
      <c r="D907" s="52"/>
      <c r="E907" s="53"/>
      <c r="F907" s="54"/>
      <c r="G907" s="55"/>
      <c r="H907" s="56"/>
      <c r="I907" s="304"/>
      <c r="J907" s="57"/>
      <c r="K907" s="58"/>
      <c r="L907" s="59"/>
      <c r="M907" s="58"/>
      <c r="N907" s="59"/>
      <c r="O907" s="58"/>
      <c r="P907" s="59"/>
      <c r="Q907" s="60"/>
      <c r="R907" s="315"/>
      <c r="S907" s="57"/>
      <c r="T907" s="58"/>
      <c r="U907" s="58"/>
      <c r="V907" s="60"/>
      <c r="W907" s="326"/>
      <c r="X907" s="58"/>
      <c r="Y907" s="59"/>
      <c r="Z907" s="58"/>
      <c r="AA907" s="59"/>
      <c r="AB907" s="60"/>
      <c r="AC907" s="61"/>
      <c r="AD907" s="62"/>
      <c r="AE907" s="62"/>
      <c r="AF907" s="63"/>
      <c r="AG907" s="318"/>
      <c r="AH907" s="60"/>
      <c r="AI907" s="476"/>
      <c r="AJ907" s="476"/>
      <c r="AK907" s="477"/>
      <c r="AL907" s="102"/>
      <c r="AM907" s="124" t="str">
        <f t="shared" si="963"/>
        <v xml:space="preserve"> </v>
      </c>
      <c r="AN907" s="97" t="str">
        <f t="shared" si="964"/>
        <v xml:space="preserve"> </v>
      </c>
      <c r="AO907" s="125"/>
      <c r="AP907" s="125"/>
      <c r="AQ907" s="125"/>
      <c r="AR907" s="125"/>
      <c r="AS907" s="125"/>
      <c r="AT907" s="122" t="e">
        <f t="shared" si="969"/>
        <v>#N/A</v>
      </c>
      <c r="AU907" s="125" t="e">
        <f t="shared" si="970"/>
        <v>#N/A</v>
      </c>
      <c r="AV907" s="126" t="str">
        <f t="shared" ca="1" si="965"/>
        <v/>
      </c>
      <c r="AW907" s="122" t="e">
        <f t="shared" ca="1" si="966"/>
        <v>#N/A</v>
      </c>
      <c r="AX907" s="127" t="e">
        <f t="shared" ca="1" si="967"/>
        <v>#N/A</v>
      </c>
      <c r="AY907" s="100" t="e">
        <f t="shared" si="971"/>
        <v>#N/A</v>
      </c>
      <c r="AZ907" s="127" t="e">
        <f t="shared" si="972"/>
        <v>#N/A</v>
      </c>
      <c r="BA907" s="88"/>
      <c r="BB907" s="125"/>
      <c r="BC907" s="129"/>
      <c r="BD907" s="125"/>
      <c r="BE907" s="125"/>
      <c r="BF907" s="125"/>
      <c r="BG907" s="125"/>
      <c r="BH907" s="125"/>
      <c r="BI907" s="125"/>
      <c r="BJ907" s="125"/>
      <c r="BK907" s="125"/>
      <c r="BL907" s="90"/>
      <c r="BM907" s="90"/>
      <c r="BN907" s="90"/>
      <c r="BO907" s="90"/>
      <c r="BP907" s="90"/>
    </row>
    <row r="908" spans="1:68" s="49" customFormat="1" ht="27.75" customHeight="1" x14ac:dyDescent="0.2">
      <c r="A908" s="22">
        <f t="shared" si="968"/>
        <v>648</v>
      </c>
      <c r="B908" s="50"/>
      <c r="C908" s="51"/>
      <c r="D908" s="52"/>
      <c r="E908" s="53"/>
      <c r="F908" s="54"/>
      <c r="G908" s="55"/>
      <c r="H908" s="56"/>
      <c r="I908" s="304"/>
      <c r="J908" s="57"/>
      <c r="K908" s="58"/>
      <c r="L908" s="59"/>
      <c r="M908" s="58"/>
      <c r="N908" s="59"/>
      <c r="O908" s="58"/>
      <c r="P908" s="59"/>
      <c r="Q908" s="60"/>
      <c r="R908" s="315"/>
      <c r="S908" s="57"/>
      <c r="T908" s="58"/>
      <c r="U908" s="58"/>
      <c r="V908" s="60"/>
      <c r="W908" s="326"/>
      <c r="X908" s="58"/>
      <c r="Y908" s="59"/>
      <c r="Z908" s="58"/>
      <c r="AA908" s="59"/>
      <c r="AB908" s="60"/>
      <c r="AC908" s="61"/>
      <c r="AD908" s="62"/>
      <c r="AE908" s="62"/>
      <c r="AF908" s="63"/>
      <c r="AG908" s="318"/>
      <c r="AH908" s="60"/>
      <c r="AI908" s="476"/>
      <c r="AJ908" s="476"/>
      <c r="AK908" s="477"/>
      <c r="AL908" s="102"/>
      <c r="AM908" s="124" t="str">
        <f t="shared" si="963"/>
        <v xml:space="preserve"> </v>
      </c>
      <c r="AN908" s="97" t="str">
        <f t="shared" si="964"/>
        <v xml:space="preserve"> </v>
      </c>
      <c r="AO908" s="125"/>
      <c r="AP908" s="125"/>
      <c r="AQ908" s="125"/>
      <c r="AR908" s="125"/>
      <c r="AS908" s="125"/>
      <c r="AT908" s="122" t="e">
        <f t="shared" si="969"/>
        <v>#N/A</v>
      </c>
      <c r="AU908" s="125" t="e">
        <f t="shared" si="970"/>
        <v>#N/A</v>
      </c>
      <c r="AV908" s="126" t="str">
        <f t="shared" ca="1" si="965"/>
        <v/>
      </c>
      <c r="AW908" s="122" t="e">
        <f t="shared" ca="1" si="966"/>
        <v>#N/A</v>
      </c>
      <c r="AX908" s="127" t="e">
        <f t="shared" ca="1" si="967"/>
        <v>#N/A</v>
      </c>
      <c r="AY908" s="100" t="e">
        <f t="shared" si="971"/>
        <v>#N/A</v>
      </c>
      <c r="AZ908" s="127" t="e">
        <f t="shared" si="972"/>
        <v>#N/A</v>
      </c>
      <c r="BA908" s="88"/>
      <c r="BB908" s="125"/>
      <c r="BC908" s="129"/>
      <c r="BD908" s="125"/>
      <c r="BE908" s="125"/>
      <c r="BF908" s="125"/>
      <c r="BG908" s="125"/>
      <c r="BH908" s="125"/>
      <c r="BI908" s="125"/>
      <c r="BJ908" s="125"/>
      <c r="BK908" s="125"/>
      <c r="BL908" s="90"/>
      <c r="BM908" s="90"/>
      <c r="BN908" s="90"/>
      <c r="BO908" s="90"/>
      <c r="BP908" s="90"/>
    </row>
    <row r="909" spans="1:68" s="49" customFormat="1" ht="27.75" customHeight="1" x14ac:dyDescent="0.2">
      <c r="A909" s="22">
        <f t="shared" si="968"/>
        <v>649</v>
      </c>
      <c r="B909" s="50"/>
      <c r="C909" s="51"/>
      <c r="D909" s="52"/>
      <c r="E909" s="53"/>
      <c r="F909" s="54"/>
      <c r="G909" s="55"/>
      <c r="H909" s="56"/>
      <c r="I909" s="304"/>
      <c r="J909" s="57"/>
      <c r="K909" s="58"/>
      <c r="L909" s="59"/>
      <c r="M909" s="58"/>
      <c r="N909" s="59"/>
      <c r="O909" s="58"/>
      <c r="P909" s="59"/>
      <c r="Q909" s="60"/>
      <c r="R909" s="315"/>
      <c r="S909" s="57"/>
      <c r="T909" s="58"/>
      <c r="U909" s="58"/>
      <c r="V909" s="60"/>
      <c r="W909" s="326"/>
      <c r="X909" s="58"/>
      <c r="Y909" s="59"/>
      <c r="Z909" s="58"/>
      <c r="AA909" s="59"/>
      <c r="AB909" s="60"/>
      <c r="AC909" s="61"/>
      <c r="AD909" s="62"/>
      <c r="AE909" s="62"/>
      <c r="AF909" s="63"/>
      <c r="AG909" s="318"/>
      <c r="AH909" s="60"/>
      <c r="AI909" s="476"/>
      <c r="AJ909" s="476"/>
      <c r="AK909" s="477"/>
      <c r="AL909" s="102"/>
      <c r="AM909" s="124" t="str">
        <f t="shared" si="963"/>
        <v xml:space="preserve"> </v>
      </c>
      <c r="AN909" s="97" t="str">
        <f t="shared" si="964"/>
        <v xml:space="preserve"> </v>
      </c>
      <c r="AO909" s="125"/>
      <c r="AP909" s="125"/>
      <c r="AQ909" s="125"/>
      <c r="AR909" s="125"/>
      <c r="AS909" s="125"/>
      <c r="AT909" s="122" t="e">
        <f t="shared" si="969"/>
        <v>#N/A</v>
      </c>
      <c r="AU909" s="125" t="e">
        <f t="shared" si="970"/>
        <v>#N/A</v>
      </c>
      <c r="AV909" s="126" t="str">
        <f t="shared" ca="1" si="965"/>
        <v/>
      </c>
      <c r="AW909" s="122" t="e">
        <f t="shared" ca="1" si="966"/>
        <v>#N/A</v>
      </c>
      <c r="AX909" s="127" t="e">
        <f t="shared" ca="1" si="967"/>
        <v>#N/A</v>
      </c>
      <c r="AY909" s="100" t="e">
        <f t="shared" si="971"/>
        <v>#N/A</v>
      </c>
      <c r="AZ909" s="127" t="e">
        <f t="shared" si="972"/>
        <v>#N/A</v>
      </c>
      <c r="BA909" s="125"/>
      <c r="BB909" s="125"/>
      <c r="BC909" s="129"/>
      <c r="BD909" s="125"/>
      <c r="BE909" s="125"/>
      <c r="BF909" s="125"/>
      <c r="BG909" s="125"/>
      <c r="BH909" s="125"/>
      <c r="BI909" s="125"/>
      <c r="BJ909" s="125"/>
      <c r="BK909" s="125"/>
      <c r="BL909" s="90"/>
      <c r="BM909" s="90"/>
      <c r="BN909" s="90"/>
      <c r="BO909" s="90"/>
      <c r="BP909" s="90"/>
    </row>
    <row r="910" spans="1:68" s="49" customFormat="1" ht="27.75" customHeight="1" thickBot="1" x14ac:dyDescent="0.25">
      <c r="A910" s="23">
        <f t="shared" si="968"/>
        <v>650</v>
      </c>
      <c r="B910" s="64"/>
      <c r="C910" s="65"/>
      <c r="D910" s="66"/>
      <c r="E910" s="67"/>
      <c r="F910" s="68"/>
      <c r="G910" s="69"/>
      <c r="H910" s="70"/>
      <c r="I910" s="305"/>
      <c r="J910" s="71"/>
      <c r="K910" s="72"/>
      <c r="L910" s="73"/>
      <c r="M910" s="72"/>
      <c r="N910" s="73"/>
      <c r="O910" s="72"/>
      <c r="P910" s="73"/>
      <c r="Q910" s="74"/>
      <c r="R910" s="316"/>
      <c r="S910" s="71"/>
      <c r="T910" s="72"/>
      <c r="U910" s="72"/>
      <c r="V910" s="74"/>
      <c r="W910" s="327"/>
      <c r="X910" s="72"/>
      <c r="Y910" s="73"/>
      <c r="Z910" s="72"/>
      <c r="AA910" s="73"/>
      <c r="AB910" s="74"/>
      <c r="AC910" s="75"/>
      <c r="AD910" s="76"/>
      <c r="AE910" s="76"/>
      <c r="AF910" s="77"/>
      <c r="AG910" s="319"/>
      <c r="AH910" s="74"/>
      <c r="AI910" s="480"/>
      <c r="AJ910" s="480"/>
      <c r="AK910" s="481"/>
      <c r="AL910" s="102"/>
      <c r="AM910" s="124" t="str">
        <f t="shared" si="963"/>
        <v xml:space="preserve"> </v>
      </c>
      <c r="AN910" s="97" t="str">
        <f t="shared" si="964"/>
        <v xml:space="preserve"> </v>
      </c>
      <c r="AO910" s="125"/>
      <c r="AP910" s="125"/>
      <c r="AQ910" s="125"/>
      <c r="AR910" s="125"/>
      <c r="AS910" s="125"/>
      <c r="AT910" s="122" t="e">
        <f t="shared" si="969"/>
        <v>#N/A</v>
      </c>
      <c r="AU910" s="125" t="e">
        <f t="shared" si="970"/>
        <v>#N/A</v>
      </c>
      <c r="AV910" s="126" t="str">
        <f t="shared" ca="1" si="965"/>
        <v/>
      </c>
      <c r="AW910" s="122" t="e">
        <f t="shared" ca="1" si="966"/>
        <v>#N/A</v>
      </c>
      <c r="AX910" s="127" t="e">
        <f t="shared" ca="1" si="967"/>
        <v>#N/A</v>
      </c>
      <c r="AY910" s="100" t="e">
        <f t="shared" si="971"/>
        <v>#N/A</v>
      </c>
      <c r="AZ910" s="127" t="e">
        <f t="shared" si="972"/>
        <v>#N/A</v>
      </c>
      <c r="BA910" s="125"/>
      <c r="BB910" s="125"/>
      <c r="BC910" s="129"/>
      <c r="BD910" s="125"/>
      <c r="BE910" s="125"/>
      <c r="BF910" s="125"/>
      <c r="BG910" s="125"/>
      <c r="BH910" s="125"/>
      <c r="BI910" s="125"/>
      <c r="BJ910" s="125"/>
      <c r="BK910" s="125"/>
      <c r="BL910" s="90"/>
      <c r="BM910" s="90"/>
      <c r="BN910" s="90"/>
      <c r="BO910" s="90"/>
      <c r="BP910" s="90"/>
    </row>
    <row r="911" spans="1:68" ht="4.5" customHeight="1" thickBot="1" x14ac:dyDescent="0.25">
      <c r="A911" s="89">
        <f>AK914</f>
        <v>65</v>
      </c>
      <c r="B911" s="271"/>
      <c r="C911" s="271"/>
      <c r="D911" s="271"/>
      <c r="E911" s="271"/>
      <c r="F911" s="271"/>
      <c r="G911" s="271"/>
      <c r="H911" s="271"/>
      <c r="I911" s="271"/>
      <c r="J911" s="309"/>
      <c r="K911" s="309"/>
      <c r="L911" s="309"/>
      <c r="M911" s="309"/>
      <c r="N911" s="309"/>
      <c r="O911" s="309"/>
      <c r="P911" s="309"/>
      <c r="Q911" s="309"/>
      <c r="R911" s="309"/>
      <c r="S911" s="324"/>
      <c r="T911" s="324"/>
      <c r="U911" s="324"/>
      <c r="V911" s="324"/>
      <c r="W911" s="324"/>
      <c r="X911" s="324"/>
      <c r="Y911" s="324"/>
      <c r="Z911" s="324"/>
      <c r="AA911" s="324"/>
      <c r="AB911" s="324"/>
      <c r="AC911" s="309"/>
      <c r="AD911" s="272"/>
      <c r="AE911" s="273"/>
      <c r="AF911" s="272"/>
      <c r="AG911" s="274"/>
      <c r="AH911" s="474"/>
      <c r="AI911" s="475"/>
      <c r="AJ911" s="475"/>
      <c r="AK911" s="475"/>
      <c r="AL911" s="33"/>
      <c r="AM911" s="33"/>
      <c r="AN911" s="33"/>
      <c r="AT911" s="122" t="e">
        <f t="shared" si="969"/>
        <v>#N/A</v>
      </c>
      <c r="AU911" s="125" t="e">
        <f t="shared" si="970"/>
        <v>#N/A</v>
      </c>
      <c r="AV911" s="126" t="str">
        <f t="shared" ca="1" si="965"/>
        <v/>
      </c>
      <c r="AW911" s="122" t="e">
        <f t="shared" ca="1" si="966"/>
        <v>#N/A</v>
      </c>
      <c r="AX911" s="127" t="e">
        <f t="shared" ca="1" si="967"/>
        <v>#N/A</v>
      </c>
      <c r="AY911" s="100" t="e">
        <f t="shared" si="971"/>
        <v>#N/A</v>
      </c>
      <c r="AZ911" s="127" t="e">
        <f t="shared" si="972"/>
        <v>#N/A</v>
      </c>
      <c r="BC911" s="129"/>
    </row>
    <row r="912" spans="1:68" ht="26.25" customHeight="1" x14ac:dyDescent="0.2">
      <c r="A912" s="180">
        <f>A898+1</f>
        <v>65</v>
      </c>
      <c r="B912" s="501"/>
      <c r="C912" s="501"/>
      <c r="D912" s="501"/>
      <c r="E912" s="502"/>
      <c r="F912" s="493" t="str">
        <f>F898</f>
        <v>TOTAL DE ESTA PÁGINA</v>
      </c>
      <c r="G912" s="494"/>
      <c r="H912" s="495"/>
      <c r="I912" s="348" t="str">
        <f t="shared" ref="I912:Q912" si="973">IF(SUM(I901:I911)=0," ",SUM(I901:I911))</f>
        <v xml:space="preserve"> </v>
      </c>
      <c r="J912" s="349" t="str">
        <f t="shared" si="973"/>
        <v xml:space="preserve"> </v>
      </c>
      <c r="K912" s="350" t="str">
        <f t="shared" si="973"/>
        <v xml:space="preserve"> </v>
      </c>
      <c r="L912" s="351" t="str">
        <f t="shared" si="973"/>
        <v xml:space="preserve"> </v>
      </c>
      <c r="M912" s="350" t="str">
        <f t="shared" si="973"/>
        <v xml:space="preserve"> </v>
      </c>
      <c r="N912" s="351" t="str">
        <f t="shared" si="973"/>
        <v xml:space="preserve"> </v>
      </c>
      <c r="O912" s="350" t="str">
        <f t="shared" si="973"/>
        <v xml:space="preserve"> </v>
      </c>
      <c r="P912" s="351" t="str">
        <f t="shared" si="973"/>
        <v xml:space="preserve"> </v>
      </c>
      <c r="Q912" s="352" t="str">
        <f t="shared" si="973"/>
        <v xml:space="preserve"> </v>
      </c>
      <c r="R912" s="353"/>
      <c r="S912" s="349" t="str">
        <f t="shared" ref="S912:AB912" si="974">IF(SUM(S901:S911)=0," ",SUM(S901:S911))</f>
        <v xml:space="preserve"> </v>
      </c>
      <c r="T912" s="350" t="str">
        <f t="shared" si="974"/>
        <v xml:space="preserve"> </v>
      </c>
      <c r="U912" s="350" t="str">
        <f t="shared" si="974"/>
        <v xml:space="preserve"> </v>
      </c>
      <c r="V912" s="350" t="str">
        <f t="shared" si="974"/>
        <v xml:space="preserve"> </v>
      </c>
      <c r="W912" s="351" t="str">
        <f t="shared" si="974"/>
        <v xml:space="preserve"> </v>
      </c>
      <c r="X912" s="350" t="str">
        <f t="shared" si="974"/>
        <v xml:space="preserve"> </v>
      </c>
      <c r="Y912" s="351" t="str">
        <f t="shared" si="974"/>
        <v xml:space="preserve"> </v>
      </c>
      <c r="Z912" s="350" t="str">
        <f t="shared" si="974"/>
        <v xml:space="preserve"> </v>
      </c>
      <c r="AA912" s="351" t="str">
        <f t="shared" si="974"/>
        <v xml:space="preserve"> </v>
      </c>
      <c r="AB912" s="352" t="str">
        <f t="shared" si="974"/>
        <v xml:space="preserve"> </v>
      </c>
      <c r="AC912" s="354" t="str">
        <f>IF(SUM(AC901:AC910)=0," ",SUM(AC901:AC910))</f>
        <v xml:space="preserve"> </v>
      </c>
      <c r="AD912" s="355" t="str">
        <f>IF(SUM(AD901:AD910)=0," ",SUM(AD901:AD910))</f>
        <v xml:space="preserve"> </v>
      </c>
      <c r="AE912" s="355" t="str">
        <f>IF(SUM(AE901:AE910)=0," ",SUM(AE901:AE910))</f>
        <v xml:space="preserve"> </v>
      </c>
      <c r="AF912" s="356" t="str">
        <f>IF(SUM(AF901:AF910)=0," ",SUM(AF901:AF910))</f>
        <v xml:space="preserve"> </v>
      </c>
      <c r="AG912" s="357" t="str">
        <f>IF(SUM(AG901:AG910)=0," ",SUM(AG901:AG910))</f>
        <v xml:space="preserve"> </v>
      </c>
      <c r="AH912" s="482" t="str">
        <f>AH898</f>
        <v>Certifico que todos los datos en esta
bitácora son fidedignos</v>
      </c>
      <c r="AI912" s="483"/>
      <c r="AJ912" s="483"/>
      <c r="AK912" s="484"/>
      <c r="AL912" s="131"/>
      <c r="AM912" s="131"/>
      <c r="AN912" s="131"/>
      <c r="AT912" s="122" t="e">
        <f t="shared" si="969"/>
        <v>#N/A</v>
      </c>
      <c r="AU912" s="125" t="e">
        <f t="shared" si="970"/>
        <v>#N/A</v>
      </c>
      <c r="AV912" s="126" t="str">
        <f t="shared" ca="1" si="965"/>
        <v/>
      </c>
      <c r="AW912" s="122" t="e">
        <f t="shared" ca="1" si="966"/>
        <v>#N/A</v>
      </c>
      <c r="AX912" s="127" t="e">
        <f t="shared" ca="1" si="967"/>
        <v>#N/A</v>
      </c>
      <c r="AY912" s="100" t="e">
        <f t="shared" si="971"/>
        <v>#N/A</v>
      </c>
      <c r="AZ912" s="127" t="e">
        <f t="shared" si="972"/>
        <v>#N/A</v>
      </c>
      <c r="BA912" s="88"/>
      <c r="BC912" s="129"/>
    </row>
    <row r="913" spans="1:68" ht="26.25" customHeight="1" x14ac:dyDescent="0.2">
      <c r="A913" s="499">
        <f>AL897</f>
        <v>0</v>
      </c>
      <c r="B913" s="503"/>
      <c r="C913" s="503"/>
      <c r="D913" s="503"/>
      <c r="E913" s="504"/>
      <c r="F913" s="496" t="str">
        <f>IF(Portada!$A$1="www.fly-logics.com","TOTAL PÁGINA ANTERIOR",0)</f>
        <v>TOTAL PÁGINA ANTERIOR</v>
      </c>
      <c r="G913" s="497"/>
      <c r="H913" s="498"/>
      <c r="I913" s="358">
        <f>I900</f>
        <v>6.25</v>
      </c>
      <c r="J913" s="359">
        <f t="shared" ref="J913:Q913" si="975">J900</f>
        <v>6.25</v>
      </c>
      <c r="K913" s="360" t="str">
        <f t="shared" si="975"/>
        <v xml:space="preserve"> </v>
      </c>
      <c r="L913" s="361" t="str">
        <f t="shared" si="975"/>
        <v xml:space="preserve"> </v>
      </c>
      <c r="M913" s="360" t="str">
        <f t="shared" si="975"/>
        <v xml:space="preserve"> </v>
      </c>
      <c r="N913" s="361" t="str">
        <f t="shared" si="975"/>
        <v xml:space="preserve"> </v>
      </c>
      <c r="O913" s="360" t="str">
        <f t="shared" si="975"/>
        <v xml:space="preserve"> </v>
      </c>
      <c r="P913" s="361" t="str">
        <f t="shared" si="975"/>
        <v xml:space="preserve"> </v>
      </c>
      <c r="Q913" s="362" t="str">
        <f t="shared" si="975"/>
        <v xml:space="preserve"> </v>
      </c>
      <c r="R913" s="363"/>
      <c r="S913" s="359" t="str">
        <f t="shared" ref="S913:AG913" si="976">S900</f>
        <v xml:space="preserve"> </v>
      </c>
      <c r="T913" s="360">
        <f t="shared" si="976"/>
        <v>8.75</v>
      </c>
      <c r="U913" s="360">
        <f t="shared" si="976"/>
        <v>10</v>
      </c>
      <c r="V913" s="360">
        <f t="shared" si="976"/>
        <v>2.5</v>
      </c>
      <c r="W913" s="361" t="str">
        <f t="shared" si="976"/>
        <v xml:space="preserve"> </v>
      </c>
      <c r="X913" s="360" t="str">
        <f t="shared" si="976"/>
        <v xml:space="preserve"> </v>
      </c>
      <c r="Y913" s="361">
        <f t="shared" si="976"/>
        <v>2.5</v>
      </c>
      <c r="Z913" s="360" t="str">
        <f t="shared" si="976"/>
        <v xml:space="preserve"> </v>
      </c>
      <c r="AA913" s="361">
        <f t="shared" si="976"/>
        <v>3.75</v>
      </c>
      <c r="AB913" s="362" t="str">
        <f t="shared" si="976"/>
        <v xml:space="preserve"> </v>
      </c>
      <c r="AC913" s="364">
        <f t="shared" si="976"/>
        <v>9</v>
      </c>
      <c r="AD913" s="365" t="str">
        <f t="shared" si="976"/>
        <v xml:space="preserve"> </v>
      </c>
      <c r="AE913" s="365">
        <f t="shared" si="976"/>
        <v>9</v>
      </c>
      <c r="AF913" s="366" t="str">
        <f t="shared" si="976"/>
        <v xml:space="preserve"> </v>
      </c>
      <c r="AG913" s="367">
        <f t="shared" si="976"/>
        <v>11</v>
      </c>
      <c r="AH913" s="487"/>
      <c r="AI913" s="488"/>
      <c r="AJ913" s="488"/>
      <c r="AK913" s="489"/>
      <c r="AL913" s="131"/>
      <c r="AM913" s="131"/>
      <c r="AN913" s="131"/>
      <c r="AT913" s="122" t="e">
        <f t="shared" si="969"/>
        <v>#N/A</v>
      </c>
      <c r="AU913" s="125" t="e">
        <f t="shared" si="970"/>
        <v>#N/A</v>
      </c>
      <c r="AV913" s="126" t="str">
        <f t="shared" ca="1" si="965"/>
        <v/>
      </c>
      <c r="AW913" s="122" t="e">
        <f t="shared" ca="1" si="966"/>
        <v>#N/A</v>
      </c>
      <c r="AX913" s="127" t="e">
        <f t="shared" ca="1" si="967"/>
        <v>#N/A</v>
      </c>
      <c r="AY913" s="100" t="e">
        <f t="shared" si="971"/>
        <v>#N/A</v>
      </c>
      <c r="AZ913" s="127" t="e">
        <f t="shared" si="972"/>
        <v>#N/A</v>
      </c>
      <c r="BA913" s="88"/>
      <c r="BC913" s="129"/>
    </row>
    <row r="914" spans="1:68" ht="26.25" customHeight="1" thickBot="1" x14ac:dyDescent="0.25">
      <c r="A914" s="500"/>
      <c r="B914" s="505" t="str">
        <f>B900</f>
        <v>Entidad que certifica Hrs. de vuelo
TIMBRE Y FIRMA</v>
      </c>
      <c r="C914" s="505"/>
      <c r="D914" s="505"/>
      <c r="E914" s="506"/>
      <c r="F914" s="490" t="str">
        <f>F900</f>
        <v>TOTAL A LA FECHA</v>
      </c>
      <c r="G914" s="491"/>
      <c r="H914" s="492"/>
      <c r="I914" s="31">
        <f t="shared" ref="I914:Q914" si="977">IF(SUM(I912:I913)=0," ",SUM(I912:I913))</f>
        <v>6.25</v>
      </c>
      <c r="J914" s="27">
        <f t="shared" si="977"/>
        <v>6.25</v>
      </c>
      <c r="K914" s="24" t="str">
        <f t="shared" si="977"/>
        <v xml:space="preserve"> </v>
      </c>
      <c r="L914" s="25" t="str">
        <f t="shared" si="977"/>
        <v xml:space="preserve"> </v>
      </c>
      <c r="M914" s="24" t="str">
        <f t="shared" si="977"/>
        <v xml:space="preserve"> </v>
      </c>
      <c r="N914" s="25" t="str">
        <f t="shared" si="977"/>
        <v xml:space="preserve"> </v>
      </c>
      <c r="O914" s="24" t="str">
        <f t="shared" si="977"/>
        <v xml:space="preserve"> </v>
      </c>
      <c r="P914" s="25" t="str">
        <f t="shared" si="977"/>
        <v xml:space="preserve"> </v>
      </c>
      <c r="Q914" s="26" t="str">
        <f t="shared" si="977"/>
        <v xml:space="preserve"> </v>
      </c>
      <c r="R914" s="321"/>
      <c r="S914" s="27" t="str">
        <f t="shared" ref="S914:AG914" si="978">IF(SUM(S912:S913)=0," ",SUM(S912:S913))</f>
        <v xml:space="preserve"> </v>
      </c>
      <c r="T914" s="24">
        <f t="shared" si="978"/>
        <v>8.75</v>
      </c>
      <c r="U914" s="24">
        <f t="shared" si="978"/>
        <v>10</v>
      </c>
      <c r="V914" s="24">
        <f t="shared" si="978"/>
        <v>2.5</v>
      </c>
      <c r="W914" s="25" t="str">
        <f t="shared" si="978"/>
        <v xml:space="preserve"> </v>
      </c>
      <c r="X914" s="24" t="str">
        <f t="shared" si="978"/>
        <v xml:space="preserve"> </v>
      </c>
      <c r="Y914" s="25">
        <f t="shared" si="978"/>
        <v>2.5</v>
      </c>
      <c r="Z914" s="24" t="str">
        <f t="shared" si="978"/>
        <v xml:space="preserve"> </v>
      </c>
      <c r="AA914" s="25">
        <f t="shared" si="978"/>
        <v>3.75</v>
      </c>
      <c r="AB914" s="26" t="str">
        <f t="shared" si="978"/>
        <v xml:space="preserve"> </v>
      </c>
      <c r="AC914" s="323">
        <f t="shared" si="978"/>
        <v>9</v>
      </c>
      <c r="AD914" s="28" t="str">
        <f t="shared" si="978"/>
        <v xml:space="preserve"> </v>
      </c>
      <c r="AE914" s="28">
        <f t="shared" si="978"/>
        <v>9</v>
      </c>
      <c r="AF914" s="30" t="str">
        <f t="shared" si="978"/>
        <v xml:space="preserve"> </v>
      </c>
      <c r="AG914" s="32">
        <f t="shared" si="978"/>
        <v>11</v>
      </c>
      <c r="AH914" s="485" t="str">
        <f>AH900</f>
        <v>_____________________________
FIRMA PILOTO</v>
      </c>
      <c r="AI914" s="486"/>
      <c r="AJ914" s="486"/>
      <c r="AK914" s="181">
        <f>A912</f>
        <v>65</v>
      </c>
      <c r="AL914" s="132"/>
      <c r="AM914" s="132"/>
      <c r="AN914" s="132"/>
      <c r="AT914" s="122" t="e">
        <f t="shared" si="969"/>
        <v>#N/A</v>
      </c>
      <c r="AU914" s="125" t="e">
        <f t="shared" si="970"/>
        <v>#N/A</v>
      </c>
      <c r="AV914" s="126" t="str">
        <f t="shared" ca="1" si="965"/>
        <v/>
      </c>
      <c r="AW914" s="122" t="e">
        <f t="shared" ca="1" si="966"/>
        <v>#N/A</v>
      </c>
      <c r="AX914" s="127" t="e">
        <f t="shared" ca="1" si="967"/>
        <v>#N/A</v>
      </c>
      <c r="AY914" s="100" t="e">
        <f t="shared" si="971"/>
        <v>#N/A</v>
      </c>
      <c r="AZ914" s="127" t="e">
        <f t="shared" si="972"/>
        <v>#N/A</v>
      </c>
      <c r="BA914" s="88"/>
      <c r="BC914" s="129"/>
    </row>
    <row r="915" spans="1:68" s="49" customFormat="1" ht="27.75" customHeight="1" x14ac:dyDescent="0.2">
      <c r="A915" s="29">
        <f>A910+1</f>
        <v>651</v>
      </c>
      <c r="B915" s="39"/>
      <c r="C915" s="40"/>
      <c r="D915" s="41"/>
      <c r="E915" s="42"/>
      <c r="F915" s="43"/>
      <c r="G915" s="44"/>
      <c r="H915" s="45"/>
      <c r="I915" s="310"/>
      <c r="J915" s="306"/>
      <c r="K915" s="307"/>
      <c r="L915" s="308"/>
      <c r="M915" s="307"/>
      <c r="N915" s="308"/>
      <c r="O915" s="307"/>
      <c r="P915" s="308"/>
      <c r="Q915" s="167"/>
      <c r="R915" s="314"/>
      <c r="S915" s="46"/>
      <c r="T915" s="47"/>
      <c r="U915" s="47"/>
      <c r="V915" s="48"/>
      <c r="W915" s="325"/>
      <c r="X915" s="307"/>
      <c r="Y915" s="308"/>
      <c r="Z915" s="307"/>
      <c r="AA915" s="308"/>
      <c r="AB915" s="167"/>
      <c r="AC915" s="311"/>
      <c r="AD915" s="312"/>
      <c r="AE915" s="312"/>
      <c r="AF915" s="313"/>
      <c r="AG915" s="317"/>
      <c r="AH915" s="167"/>
      <c r="AI915" s="478"/>
      <c r="AJ915" s="478"/>
      <c r="AK915" s="479"/>
      <c r="AL915" s="102"/>
      <c r="AM915" s="124" t="str">
        <f t="shared" ref="AM915:AM924" si="979">IF(B915=0," ",TEXT(B915,"MMM"))</f>
        <v xml:space="preserve"> </v>
      </c>
      <c r="AN915" s="97" t="str">
        <f t="shared" ref="AN915:AN924" si="980">IF(B915=0," ",YEAR(B915))</f>
        <v xml:space="preserve"> </v>
      </c>
      <c r="AO915" s="125"/>
      <c r="AP915" s="125"/>
      <c r="AQ915" s="125"/>
      <c r="AR915" s="125"/>
      <c r="AS915" s="125"/>
      <c r="AT915" s="122" t="e">
        <f t="shared" ref="AT915:AT924" si="981">IF(ISBLANK($B1279),NA(),$B1279)</f>
        <v>#N/A</v>
      </c>
      <c r="AU915" s="125" t="e">
        <f t="shared" ref="AU915:AU924" si="982">IF(ISBLANK($I1279),NA(),$I1279)</f>
        <v>#N/A</v>
      </c>
      <c r="AV915" s="126" t="str">
        <f t="shared" ca="1" si="965"/>
        <v/>
      </c>
      <c r="AW915" s="122" t="e">
        <f t="shared" ca="1" si="966"/>
        <v>#N/A</v>
      </c>
      <c r="AX915" s="127" t="e">
        <f t="shared" ca="1" si="967"/>
        <v>#N/A</v>
      </c>
      <c r="AY915" s="100" t="e">
        <f>IF(S1279=0,NA(),S1279)</f>
        <v>#N/A</v>
      </c>
      <c r="AZ915" s="127" t="e">
        <f>IF(V1279=0,NA(),V1279)</f>
        <v>#N/A</v>
      </c>
      <c r="BA915" s="88"/>
      <c r="BB915" s="125"/>
      <c r="BC915" s="129"/>
      <c r="BD915" s="125"/>
      <c r="BE915" s="125"/>
      <c r="BF915" s="125"/>
      <c r="BG915" s="125"/>
      <c r="BH915" s="125"/>
      <c r="BI915" s="125"/>
      <c r="BJ915" s="125"/>
      <c r="BK915" s="125"/>
      <c r="BL915" s="90"/>
      <c r="BM915" s="90"/>
      <c r="BN915" s="90"/>
      <c r="BO915" s="90"/>
      <c r="BP915" s="90"/>
    </row>
    <row r="916" spans="1:68" s="49" customFormat="1" ht="27.75" customHeight="1" x14ac:dyDescent="0.2">
      <c r="A916" s="22">
        <f>A915+1</f>
        <v>652</v>
      </c>
      <c r="B916" s="50"/>
      <c r="C916" s="51"/>
      <c r="D916" s="52"/>
      <c r="E916" s="53"/>
      <c r="F916" s="54"/>
      <c r="G916" s="55"/>
      <c r="H916" s="56"/>
      <c r="I916" s="304"/>
      <c r="J916" s="57"/>
      <c r="K916" s="58"/>
      <c r="L916" s="59"/>
      <c r="M916" s="58"/>
      <c r="N916" s="59"/>
      <c r="O916" s="58"/>
      <c r="P916" s="59"/>
      <c r="Q916" s="60"/>
      <c r="R916" s="315"/>
      <c r="S916" s="57"/>
      <c r="T916" s="58"/>
      <c r="U916" s="58"/>
      <c r="V916" s="60"/>
      <c r="W916" s="326"/>
      <c r="X916" s="58"/>
      <c r="Y916" s="59"/>
      <c r="Z916" s="58"/>
      <c r="AA916" s="59"/>
      <c r="AB916" s="60"/>
      <c r="AC916" s="61"/>
      <c r="AD916" s="62"/>
      <c r="AE916" s="62"/>
      <c r="AF916" s="63"/>
      <c r="AG916" s="318"/>
      <c r="AH916" s="60"/>
      <c r="AI916" s="476"/>
      <c r="AJ916" s="476"/>
      <c r="AK916" s="477"/>
      <c r="AL916" s="102"/>
      <c r="AM916" s="124" t="str">
        <f t="shared" si="979"/>
        <v xml:space="preserve"> </v>
      </c>
      <c r="AN916" s="97" t="str">
        <f t="shared" si="980"/>
        <v xml:space="preserve"> </v>
      </c>
      <c r="AO916" s="125"/>
      <c r="AP916" s="125"/>
      <c r="AQ916" s="125"/>
      <c r="AR916" s="125"/>
      <c r="AS916" s="125"/>
      <c r="AT916" s="122" t="e">
        <f t="shared" si="981"/>
        <v>#N/A</v>
      </c>
      <c r="AU916" s="125" t="e">
        <f t="shared" si="982"/>
        <v>#N/A</v>
      </c>
      <c r="AV916" s="126" t="str">
        <f t="shared" ca="1" si="965"/>
        <v/>
      </c>
      <c r="AW916" s="122" t="e">
        <f t="shared" ca="1" si="966"/>
        <v>#N/A</v>
      </c>
      <c r="AX916" s="127" t="e">
        <f t="shared" ca="1" si="967"/>
        <v>#N/A</v>
      </c>
      <c r="AY916" s="100" t="e">
        <f t="shared" ref="AY916:AY924" si="983">IF(S1280=0,NA(),S1280)</f>
        <v>#N/A</v>
      </c>
      <c r="AZ916" s="127" t="e">
        <f t="shared" ref="AZ916:AZ924" si="984">IF(V1280=0,NA(),V1280)</f>
        <v>#N/A</v>
      </c>
      <c r="BA916" s="88"/>
      <c r="BB916" s="125"/>
      <c r="BC916" s="129"/>
      <c r="BD916" s="125"/>
      <c r="BE916" s="125"/>
      <c r="BF916" s="125"/>
      <c r="BG916" s="125"/>
      <c r="BH916" s="125"/>
      <c r="BI916" s="125"/>
      <c r="BJ916" s="125"/>
      <c r="BK916" s="125"/>
      <c r="BL916" s="90"/>
      <c r="BM916" s="90"/>
      <c r="BN916" s="90"/>
      <c r="BO916" s="90"/>
      <c r="BP916" s="90"/>
    </row>
    <row r="917" spans="1:68" s="49" customFormat="1" ht="27.75" customHeight="1" x14ac:dyDescent="0.2">
      <c r="A917" s="22">
        <f t="shared" ref="A917:A924" si="985">A916+1</f>
        <v>653</v>
      </c>
      <c r="B917" s="50"/>
      <c r="C917" s="51"/>
      <c r="D917" s="52"/>
      <c r="E917" s="53"/>
      <c r="F917" s="54"/>
      <c r="G917" s="55"/>
      <c r="H917" s="56"/>
      <c r="I917" s="304"/>
      <c r="J917" s="57"/>
      <c r="K917" s="58"/>
      <c r="L917" s="59"/>
      <c r="M917" s="58"/>
      <c r="N917" s="59"/>
      <c r="O917" s="58"/>
      <c r="P917" s="59"/>
      <c r="Q917" s="60"/>
      <c r="R917" s="315"/>
      <c r="S917" s="57"/>
      <c r="T917" s="58"/>
      <c r="U917" s="58"/>
      <c r="V917" s="60"/>
      <c r="W917" s="326"/>
      <c r="X917" s="58"/>
      <c r="Y917" s="59"/>
      <c r="Z917" s="58"/>
      <c r="AA917" s="59"/>
      <c r="AB917" s="60"/>
      <c r="AC917" s="61"/>
      <c r="AD917" s="62"/>
      <c r="AE917" s="62"/>
      <c r="AF917" s="63"/>
      <c r="AG917" s="318"/>
      <c r="AH917" s="60"/>
      <c r="AI917" s="476"/>
      <c r="AJ917" s="476"/>
      <c r="AK917" s="477"/>
      <c r="AL917" s="102"/>
      <c r="AM917" s="124" t="str">
        <f t="shared" si="979"/>
        <v xml:space="preserve"> </v>
      </c>
      <c r="AN917" s="97" t="str">
        <f t="shared" si="980"/>
        <v xml:space="preserve"> </v>
      </c>
      <c r="AO917" s="125"/>
      <c r="AP917" s="125"/>
      <c r="AQ917" s="125"/>
      <c r="AR917" s="125"/>
      <c r="AS917" s="125"/>
      <c r="AT917" s="122" t="e">
        <f t="shared" si="981"/>
        <v>#N/A</v>
      </c>
      <c r="AU917" s="125" t="e">
        <f t="shared" si="982"/>
        <v>#N/A</v>
      </c>
      <c r="AV917" s="126" t="str">
        <f t="shared" ca="1" si="965"/>
        <v/>
      </c>
      <c r="AW917" s="122" t="e">
        <f t="shared" ca="1" si="966"/>
        <v>#N/A</v>
      </c>
      <c r="AX917" s="127" t="e">
        <f t="shared" ca="1" si="967"/>
        <v>#N/A</v>
      </c>
      <c r="AY917" s="100" t="e">
        <f t="shared" si="983"/>
        <v>#N/A</v>
      </c>
      <c r="AZ917" s="127" t="e">
        <f t="shared" si="984"/>
        <v>#N/A</v>
      </c>
      <c r="BA917" s="88"/>
      <c r="BB917" s="125"/>
      <c r="BC917" s="129"/>
      <c r="BD917" s="125"/>
      <c r="BE917" s="125"/>
      <c r="BF917" s="125"/>
      <c r="BG917" s="125"/>
      <c r="BH917" s="125"/>
      <c r="BI917" s="125"/>
      <c r="BJ917" s="125"/>
      <c r="BK917" s="125"/>
      <c r="BL917" s="90"/>
      <c r="BM917" s="90"/>
      <c r="BN917" s="90"/>
      <c r="BO917" s="90"/>
      <c r="BP917" s="90"/>
    </row>
    <row r="918" spans="1:68" s="49" customFormat="1" ht="27.75" customHeight="1" x14ac:dyDescent="0.2">
      <c r="A918" s="22">
        <f t="shared" si="985"/>
        <v>654</v>
      </c>
      <c r="B918" s="50"/>
      <c r="C918" s="51"/>
      <c r="D918" s="52"/>
      <c r="E918" s="53"/>
      <c r="F918" s="54"/>
      <c r="G918" s="55"/>
      <c r="H918" s="56"/>
      <c r="I918" s="304"/>
      <c r="J918" s="57"/>
      <c r="K918" s="58"/>
      <c r="L918" s="59"/>
      <c r="M918" s="58"/>
      <c r="N918" s="59"/>
      <c r="O918" s="58"/>
      <c r="P918" s="59"/>
      <c r="Q918" s="60"/>
      <c r="R918" s="315"/>
      <c r="S918" s="57"/>
      <c r="T918" s="58"/>
      <c r="U918" s="58"/>
      <c r="V918" s="60"/>
      <c r="W918" s="326"/>
      <c r="X918" s="58"/>
      <c r="Y918" s="59"/>
      <c r="Z918" s="58"/>
      <c r="AA918" s="59"/>
      <c r="AB918" s="60"/>
      <c r="AC918" s="61"/>
      <c r="AD918" s="62"/>
      <c r="AE918" s="62"/>
      <c r="AF918" s="63"/>
      <c r="AG918" s="318"/>
      <c r="AH918" s="60"/>
      <c r="AI918" s="476"/>
      <c r="AJ918" s="476"/>
      <c r="AK918" s="477"/>
      <c r="AL918" s="102"/>
      <c r="AM918" s="124" t="str">
        <f t="shared" si="979"/>
        <v xml:space="preserve"> </v>
      </c>
      <c r="AN918" s="97" t="str">
        <f t="shared" si="980"/>
        <v xml:space="preserve"> </v>
      </c>
      <c r="AO918" s="125"/>
      <c r="AP918" s="125"/>
      <c r="AQ918" s="125"/>
      <c r="AR918" s="125"/>
      <c r="AS918" s="125"/>
      <c r="AT918" s="122" t="e">
        <f t="shared" si="981"/>
        <v>#N/A</v>
      </c>
      <c r="AU918" s="125" t="e">
        <f t="shared" si="982"/>
        <v>#N/A</v>
      </c>
      <c r="AV918" s="126" t="str">
        <f t="shared" ca="1" si="965"/>
        <v/>
      </c>
      <c r="AW918" s="122" t="e">
        <f t="shared" ca="1" si="966"/>
        <v>#N/A</v>
      </c>
      <c r="AX918" s="127" t="e">
        <f t="shared" ca="1" si="967"/>
        <v>#N/A</v>
      </c>
      <c r="AY918" s="100" t="e">
        <f t="shared" si="983"/>
        <v>#N/A</v>
      </c>
      <c r="AZ918" s="127" t="e">
        <f t="shared" si="984"/>
        <v>#N/A</v>
      </c>
      <c r="BA918" s="88"/>
      <c r="BB918" s="125"/>
      <c r="BC918" s="129"/>
      <c r="BD918" s="125"/>
      <c r="BE918" s="125"/>
      <c r="BF918" s="125"/>
      <c r="BG918" s="125"/>
      <c r="BH918" s="125"/>
      <c r="BI918" s="125"/>
      <c r="BJ918" s="125"/>
      <c r="BK918" s="125"/>
      <c r="BL918" s="90"/>
      <c r="BM918" s="90"/>
      <c r="BN918" s="90"/>
      <c r="BO918" s="90"/>
      <c r="BP918" s="90"/>
    </row>
    <row r="919" spans="1:68" s="49" customFormat="1" ht="27.75" customHeight="1" x14ac:dyDescent="0.2">
      <c r="A919" s="22">
        <f t="shared" si="985"/>
        <v>655</v>
      </c>
      <c r="B919" s="50"/>
      <c r="C919" s="51"/>
      <c r="D919" s="52"/>
      <c r="E919" s="53"/>
      <c r="F919" s="54"/>
      <c r="G919" s="55"/>
      <c r="H919" s="56"/>
      <c r="I919" s="304"/>
      <c r="J919" s="57"/>
      <c r="K919" s="58"/>
      <c r="L919" s="59"/>
      <c r="M919" s="58"/>
      <c r="N919" s="59"/>
      <c r="O919" s="58"/>
      <c r="P919" s="59"/>
      <c r="Q919" s="60"/>
      <c r="R919" s="315"/>
      <c r="S919" s="57"/>
      <c r="T919" s="58"/>
      <c r="U919" s="58"/>
      <c r="V919" s="60"/>
      <c r="W919" s="326"/>
      <c r="X919" s="58"/>
      <c r="Y919" s="59"/>
      <c r="Z919" s="58"/>
      <c r="AA919" s="59"/>
      <c r="AB919" s="60"/>
      <c r="AC919" s="61"/>
      <c r="AD919" s="62"/>
      <c r="AE919" s="62"/>
      <c r="AF919" s="63"/>
      <c r="AG919" s="318"/>
      <c r="AH919" s="60"/>
      <c r="AI919" s="476"/>
      <c r="AJ919" s="476"/>
      <c r="AK919" s="477"/>
      <c r="AL919" s="102"/>
      <c r="AM919" s="124" t="str">
        <f t="shared" si="979"/>
        <v xml:space="preserve"> </v>
      </c>
      <c r="AN919" s="97" t="str">
        <f t="shared" si="980"/>
        <v xml:space="preserve"> </v>
      </c>
      <c r="AO919" s="125"/>
      <c r="AP919" s="125"/>
      <c r="AQ919" s="125"/>
      <c r="AR919" s="125"/>
      <c r="AS919" s="125"/>
      <c r="AT919" s="122" t="e">
        <f t="shared" si="981"/>
        <v>#N/A</v>
      </c>
      <c r="AU919" s="125" t="e">
        <f t="shared" si="982"/>
        <v>#N/A</v>
      </c>
      <c r="AV919" s="126" t="str">
        <f t="shared" ca="1" si="965"/>
        <v/>
      </c>
      <c r="AW919" s="122" t="e">
        <f t="shared" ca="1" si="966"/>
        <v>#N/A</v>
      </c>
      <c r="AX919" s="127" t="e">
        <f t="shared" ca="1" si="967"/>
        <v>#N/A</v>
      </c>
      <c r="AY919" s="100" t="e">
        <f t="shared" si="983"/>
        <v>#N/A</v>
      </c>
      <c r="AZ919" s="127" t="e">
        <f t="shared" si="984"/>
        <v>#N/A</v>
      </c>
      <c r="BA919" s="88"/>
      <c r="BB919" s="125"/>
      <c r="BC919" s="129"/>
      <c r="BD919" s="125"/>
      <c r="BE919" s="125"/>
      <c r="BF919" s="125"/>
      <c r="BG919" s="125"/>
      <c r="BH919" s="125"/>
      <c r="BI919" s="125"/>
      <c r="BJ919" s="125"/>
      <c r="BK919" s="125"/>
      <c r="BL919" s="90"/>
      <c r="BM919" s="90"/>
      <c r="BN919" s="90"/>
      <c r="BO919" s="90"/>
      <c r="BP919" s="90"/>
    </row>
    <row r="920" spans="1:68" s="49" customFormat="1" ht="27.75" customHeight="1" x14ac:dyDescent="0.2">
      <c r="A920" s="22">
        <f t="shared" si="985"/>
        <v>656</v>
      </c>
      <c r="B920" s="50"/>
      <c r="C920" s="51"/>
      <c r="D920" s="52"/>
      <c r="E920" s="53"/>
      <c r="F920" s="54"/>
      <c r="G920" s="55"/>
      <c r="H920" s="56"/>
      <c r="I920" s="304"/>
      <c r="J920" s="57"/>
      <c r="K920" s="58"/>
      <c r="L920" s="59"/>
      <c r="M920" s="58"/>
      <c r="N920" s="59"/>
      <c r="O920" s="58"/>
      <c r="P920" s="59"/>
      <c r="Q920" s="60"/>
      <c r="R920" s="315"/>
      <c r="S920" s="57"/>
      <c r="T920" s="58"/>
      <c r="U920" s="58"/>
      <c r="V920" s="60"/>
      <c r="W920" s="326"/>
      <c r="X920" s="58"/>
      <c r="Y920" s="59"/>
      <c r="Z920" s="58"/>
      <c r="AA920" s="59"/>
      <c r="AB920" s="60"/>
      <c r="AC920" s="61"/>
      <c r="AD920" s="62"/>
      <c r="AE920" s="62"/>
      <c r="AF920" s="63"/>
      <c r="AG920" s="318"/>
      <c r="AH920" s="60"/>
      <c r="AI920" s="476"/>
      <c r="AJ920" s="476"/>
      <c r="AK920" s="477"/>
      <c r="AL920" s="102"/>
      <c r="AM920" s="124" t="str">
        <f t="shared" si="979"/>
        <v xml:space="preserve"> </v>
      </c>
      <c r="AN920" s="97" t="str">
        <f t="shared" si="980"/>
        <v xml:space="preserve"> </v>
      </c>
      <c r="AO920" s="125"/>
      <c r="AP920" s="125"/>
      <c r="AQ920" s="125"/>
      <c r="AR920" s="125"/>
      <c r="AS920" s="125"/>
      <c r="AT920" s="122" t="e">
        <f t="shared" si="981"/>
        <v>#N/A</v>
      </c>
      <c r="AU920" s="125" t="e">
        <f t="shared" si="982"/>
        <v>#N/A</v>
      </c>
      <c r="AV920" s="126" t="str">
        <f t="shared" ca="1" si="965"/>
        <v/>
      </c>
      <c r="AW920" s="122" t="e">
        <f t="shared" ca="1" si="966"/>
        <v>#N/A</v>
      </c>
      <c r="AX920" s="127" t="e">
        <f t="shared" ca="1" si="967"/>
        <v>#N/A</v>
      </c>
      <c r="AY920" s="100" t="e">
        <f t="shared" si="983"/>
        <v>#N/A</v>
      </c>
      <c r="AZ920" s="127" t="e">
        <f t="shared" si="984"/>
        <v>#N/A</v>
      </c>
      <c r="BA920" s="88"/>
      <c r="BB920" s="125"/>
      <c r="BC920" s="129"/>
      <c r="BD920" s="125"/>
      <c r="BE920" s="125"/>
      <c r="BF920" s="125"/>
      <c r="BG920" s="125"/>
      <c r="BH920" s="125"/>
      <c r="BI920" s="125"/>
      <c r="BJ920" s="125"/>
      <c r="BK920" s="125"/>
      <c r="BL920" s="90"/>
      <c r="BM920" s="90"/>
      <c r="BN920" s="90"/>
      <c r="BO920" s="90"/>
      <c r="BP920" s="90"/>
    </row>
    <row r="921" spans="1:68" s="49" customFormat="1" ht="27.75" customHeight="1" x14ac:dyDescent="0.2">
      <c r="A921" s="22">
        <f>A920+1</f>
        <v>657</v>
      </c>
      <c r="B921" s="50"/>
      <c r="C921" s="51"/>
      <c r="D921" s="52"/>
      <c r="E921" s="53"/>
      <c r="F921" s="54"/>
      <c r="G921" s="55"/>
      <c r="H921" s="56"/>
      <c r="I921" s="304"/>
      <c r="J921" s="57"/>
      <c r="K921" s="58"/>
      <c r="L921" s="59"/>
      <c r="M921" s="58"/>
      <c r="N921" s="59"/>
      <c r="O921" s="58"/>
      <c r="P921" s="59"/>
      <c r="Q921" s="60"/>
      <c r="R921" s="315"/>
      <c r="S921" s="57"/>
      <c r="T921" s="58"/>
      <c r="U921" s="58"/>
      <c r="V921" s="60"/>
      <c r="W921" s="326"/>
      <c r="X921" s="58"/>
      <c r="Y921" s="59"/>
      <c r="Z921" s="58"/>
      <c r="AA921" s="59"/>
      <c r="AB921" s="60"/>
      <c r="AC921" s="61"/>
      <c r="AD921" s="62"/>
      <c r="AE921" s="62"/>
      <c r="AF921" s="63"/>
      <c r="AG921" s="318"/>
      <c r="AH921" s="60"/>
      <c r="AI921" s="476"/>
      <c r="AJ921" s="476"/>
      <c r="AK921" s="477"/>
      <c r="AL921" s="102"/>
      <c r="AM921" s="124" t="str">
        <f t="shared" si="979"/>
        <v xml:space="preserve"> </v>
      </c>
      <c r="AN921" s="97" t="str">
        <f t="shared" si="980"/>
        <v xml:space="preserve"> </v>
      </c>
      <c r="AO921" s="125"/>
      <c r="AP921" s="125"/>
      <c r="AQ921" s="125"/>
      <c r="AR921" s="125"/>
      <c r="AS921" s="125"/>
      <c r="AT921" s="122" t="e">
        <f t="shared" si="981"/>
        <v>#N/A</v>
      </c>
      <c r="AU921" s="125" t="e">
        <f t="shared" si="982"/>
        <v>#N/A</v>
      </c>
      <c r="AV921" s="126" t="str">
        <f t="shared" ca="1" si="965"/>
        <v/>
      </c>
      <c r="AW921" s="122" t="e">
        <f t="shared" ca="1" si="966"/>
        <v>#N/A</v>
      </c>
      <c r="AX921" s="127" t="e">
        <f t="shared" ca="1" si="967"/>
        <v>#N/A</v>
      </c>
      <c r="AY921" s="100" t="e">
        <f t="shared" si="983"/>
        <v>#N/A</v>
      </c>
      <c r="AZ921" s="127" t="e">
        <f t="shared" si="984"/>
        <v>#N/A</v>
      </c>
      <c r="BA921" s="88"/>
      <c r="BB921" s="125"/>
      <c r="BC921" s="129"/>
      <c r="BD921" s="125"/>
      <c r="BE921" s="125"/>
      <c r="BF921" s="125"/>
      <c r="BG921" s="125"/>
      <c r="BH921" s="125"/>
      <c r="BI921" s="125"/>
      <c r="BJ921" s="125"/>
      <c r="BK921" s="125"/>
      <c r="BL921" s="90"/>
      <c r="BM921" s="90"/>
      <c r="BN921" s="90"/>
      <c r="BO921" s="90"/>
      <c r="BP921" s="90"/>
    </row>
    <row r="922" spans="1:68" s="49" customFormat="1" ht="27.75" customHeight="1" x14ac:dyDescent="0.2">
      <c r="A922" s="22">
        <f t="shared" si="985"/>
        <v>658</v>
      </c>
      <c r="B922" s="50"/>
      <c r="C922" s="51"/>
      <c r="D922" s="52"/>
      <c r="E922" s="53"/>
      <c r="F922" s="54"/>
      <c r="G922" s="55"/>
      <c r="H922" s="56"/>
      <c r="I922" s="304"/>
      <c r="J922" s="57"/>
      <c r="K922" s="58"/>
      <c r="L922" s="59"/>
      <c r="M922" s="58"/>
      <c r="N922" s="59"/>
      <c r="O922" s="58"/>
      <c r="P922" s="59"/>
      <c r="Q922" s="60"/>
      <c r="R922" s="315"/>
      <c r="S922" s="57"/>
      <c r="T922" s="58"/>
      <c r="U922" s="58"/>
      <c r="V922" s="60"/>
      <c r="W922" s="326"/>
      <c r="X922" s="58"/>
      <c r="Y922" s="59"/>
      <c r="Z922" s="58"/>
      <c r="AA922" s="59"/>
      <c r="AB922" s="60"/>
      <c r="AC922" s="61"/>
      <c r="AD922" s="62"/>
      <c r="AE922" s="62"/>
      <c r="AF922" s="63"/>
      <c r="AG922" s="318"/>
      <c r="AH922" s="60"/>
      <c r="AI922" s="476"/>
      <c r="AJ922" s="476"/>
      <c r="AK922" s="477"/>
      <c r="AL922" s="102"/>
      <c r="AM922" s="124" t="str">
        <f t="shared" si="979"/>
        <v xml:space="preserve"> </v>
      </c>
      <c r="AN922" s="97" t="str">
        <f t="shared" si="980"/>
        <v xml:space="preserve"> </v>
      </c>
      <c r="AO922" s="125"/>
      <c r="AP922" s="125"/>
      <c r="AQ922" s="125"/>
      <c r="AR922" s="125"/>
      <c r="AS922" s="125"/>
      <c r="AT922" s="122" t="e">
        <f t="shared" si="981"/>
        <v>#N/A</v>
      </c>
      <c r="AU922" s="125" t="e">
        <f t="shared" si="982"/>
        <v>#N/A</v>
      </c>
      <c r="AV922" s="126" t="str">
        <f t="shared" ca="1" si="965"/>
        <v/>
      </c>
      <c r="AW922" s="122" t="e">
        <f t="shared" ca="1" si="966"/>
        <v>#N/A</v>
      </c>
      <c r="AX922" s="127" t="e">
        <f t="shared" ca="1" si="967"/>
        <v>#N/A</v>
      </c>
      <c r="AY922" s="100" t="e">
        <f t="shared" si="983"/>
        <v>#N/A</v>
      </c>
      <c r="AZ922" s="127" t="e">
        <f t="shared" si="984"/>
        <v>#N/A</v>
      </c>
      <c r="BA922" s="88"/>
      <c r="BB922" s="125"/>
      <c r="BC922" s="129"/>
      <c r="BD922" s="125"/>
      <c r="BE922" s="125"/>
      <c r="BF922" s="125"/>
      <c r="BG922" s="125"/>
      <c r="BH922" s="125"/>
      <c r="BI922" s="125"/>
      <c r="BJ922" s="125"/>
      <c r="BK922" s="125"/>
      <c r="BL922" s="90"/>
      <c r="BM922" s="90"/>
      <c r="BN922" s="90"/>
      <c r="BO922" s="90"/>
      <c r="BP922" s="90"/>
    </row>
    <row r="923" spans="1:68" s="49" customFormat="1" ht="27.75" customHeight="1" x14ac:dyDescent="0.2">
      <c r="A923" s="22">
        <f t="shared" si="985"/>
        <v>659</v>
      </c>
      <c r="B923" s="50"/>
      <c r="C923" s="51"/>
      <c r="D923" s="52"/>
      <c r="E923" s="53"/>
      <c r="F923" s="54"/>
      <c r="G923" s="55"/>
      <c r="H923" s="56"/>
      <c r="I923" s="304"/>
      <c r="J923" s="57"/>
      <c r="K923" s="58"/>
      <c r="L923" s="59"/>
      <c r="M923" s="58"/>
      <c r="N923" s="59"/>
      <c r="O923" s="58"/>
      <c r="P923" s="59"/>
      <c r="Q923" s="60"/>
      <c r="R923" s="315"/>
      <c r="S923" s="57"/>
      <c r="T923" s="58"/>
      <c r="U923" s="58"/>
      <c r="V923" s="60"/>
      <c r="W923" s="326"/>
      <c r="X923" s="58"/>
      <c r="Y923" s="59"/>
      <c r="Z923" s="58"/>
      <c r="AA923" s="59"/>
      <c r="AB923" s="60"/>
      <c r="AC923" s="61"/>
      <c r="AD923" s="62"/>
      <c r="AE923" s="62"/>
      <c r="AF923" s="63"/>
      <c r="AG923" s="318"/>
      <c r="AH923" s="60"/>
      <c r="AI923" s="476"/>
      <c r="AJ923" s="476"/>
      <c r="AK923" s="477"/>
      <c r="AL923" s="102"/>
      <c r="AM923" s="124" t="str">
        <f t="shared" si="979"/>
        <v xml:space="preserve"> </v>
      </c>
      <c r="AN923" s="97" t="str">
        <f t="shared" si="980"/>
        <v xml:space="preserve"> </v>
      </c>
      <c r="AO923" s="125"/>
      <c r="AP923" s="125"/>
      <c r="AQ923" s="125"/>
      <c r="AR923" s="125"/>
      <c r="AS923" s="125"/>
      <c r="AT923" s="122" t="e">
        <f t="shared" si="981"/>
        <v>#N/A</v>
      </c>
      <c r="AU923" s="125" t="e">
        <f t="shared" si="982"/>
        <v>#N/A</v>
      </c>
      <c r="AV923" s="126" t="str">
        <f t="shared" ca="1" si="965"/>
        <v/>
      </c>
      <c r="AW923" s="122" t="e">
        <f t="shared" ca="1" si="966"/>
        <v>#N/A</v>
      </c>
      <c r="AX923" s="127" t="e">
        <f t="shared" ca="1" si="967"/>
        <v>#N/A</v>
      </c>
      <c r="AY923" s="100" t="e">
        <f t="shared" si="983"/>
        <v>#N/A</v>
      </c>
      <c r="AZ923" s="127" t="e">
        <f t="shared" si="984"/>
        <v>#N/A</v>
      </c>
      <c r="BA923" s="125"/>
      <c r="BB923" s="125"/>
      <c r="BC923" s="129"/>
      <c r="BD923" s="125"/>
      <c r="BE923" s="125"/>
      <c r="BF923" s="125"/>
      <c r="BG923" s="125"/>
      <c r="BH923" s="125"/>
      <c r="BI923" s="125"/>
      <c r="BJ923" s="125"/>
      <c r="BK923" s="125"/>
      <c r="BL923" s="90"/>
      <c r="BM923" s="90"/>
      <c r="BN923" s="90"/>
      <c r="BO923" s="90"/>
      <c r="BP923" s="90"/>
    </row>
    <row r="924" spans="1:68" s="49" customFormat="1" ht="27.75" customHeight="1" thickBot="1" x14ac:dyDescent="0.25">
      <c r="A924" s="23">
        <f t="shared" si="985"/>
        <v>660</v>
      </c>
      <c r="B924" s="64"/>
      <c r="C924" s="65"/>
      <c r="D924" s="66"/>
      <c r="E924" s="67"/>
      <c r="F924" s="68"/>
      <c r="G924" s="69"/>
      <c r="H924" s="70"/>
      <c r="I924" s="305"/>
      <c r="J924" s="71"/>
      <c r="K924" s="72"/>
      <c r="L924" s="73"/>
      <c r="M924" s="72"/>
      <c r="N924" s="73"/>
      <c r="O924" s="72"/>
      <c r="P924" s="73"/>
      <c r="Q924" s="74"/>
      <c r="R924" s="316"/>
      <c r="S924" s="71"/>
      <c r="T924" s="72"/>
      <c r="U924" s="72"/>
      <c r="V924" s="74"/>
      <c r="W924" s="327"/>
      <c r="X924" s="72"/>
      <c r="Y924" s="73"/>
      <c r="Z924" s="72"/>
      <c r="AA924" s="73"/>
      <c r="AB924" s="74"/>
      <c r="AC924" s="75"/>
      <c r="AD924" s="76"/>
      <c r="AE924" s="76"/>
      <c r="AF924" s="77"/>
      <c r="AG924" s="319"/>
      <c r="AH924" s="74"/>
      <c r="AI924" s="480"/>
      <c r="AJ924" s="480"/>
      <c r="AK924" s="481"/>
      <c r="AL924" s="102"/>
      <c r="AM924" s="124" t="str">
        <f t="shared" si="979"/>
        <v xml:space="preserve"> </v>
      </c>
      <c r="AN924" s="97" t="str">
        <f t="shared" si="980"/>
        <v xml:space="preserve"> </v>
      </c>
      <c r="AO924" s="125"/>
      <c r="AP924" s="125"/>
      <c r="AQ924" s="125"/>
      <c r="AR924" s="125"/>
      <c r="AS924" s="125"/>
      <c r="AT924" s="122" t="e">
        <f t="shared" si="981"/>
        <v>#N/A</v>
      </c>
      <c r="AU924" s="125" t="e">
        <f t="shared" si="982"/>
        <v>#N/A</v>
      </c>
      <c r="AV924" s="126" t="str">
        <f t="shared" ca="1" si="965"/>
        <v/>
      </c>
      <c r="AW924" s="122" t="e">
        <f t="shared" ca="1" si="966"/>
        <v>#N/A</v>
      </c>
      <c r="AX924" s="127" t="e">
        <f t="shared" ca="1" si="967"/>
        <v>#N/A</v>
      </c>
      <c r="AY924" s="100" t="e">
        <f t="shared" si="983"/>
        <v>#N/A</v>
      </c>
      <c r="AZ924" s="127" t="e">
        <f t="shared" si="984"/>
        <v>#N/A</v>
      </c>
      <c r="BA924" s="125"/>
      <c r="BB924" s="125"/>
      <c r="BC924" s="129"/>
      <c r="BD924" s="125"/>
      <c r="BE924" s="125"/>
      <c r="BF924" s="125"/>
      <c r="BG924" s="125"/>
      <c r="BH924" s="125"/>
      <c r="BI924" s="125"/>
      <c r="BJ924" s="125"/>
      <c r="BK924" s="125"/>
      <c r="BL924" s="90"/>
      <c r="BM924" s="90"/>
      <c r="BN924" s="90"/>
      <c r="BO924" s="90"/>
      <c r="BP924" s="90"/>
    </row>
    <row r="925" spans="1:68" ht="4.5" customHeight="1" thickBot="1" x14ac:dyDescent="0.25">
      <c r="A925" s="89">
        <f>AK928</f>
        <v>66</v>
      </c>
      <c r="B925" s="271"/>
      <c r="C925" s="271"/>
      <c r="D925" s="271"/>
      <c r="E925" s="271"/>
      <c r="F925" s="271"/>
      <c r="G925" s="271"/>
      <c r="H925" s="271"/>
      <c r="I925" s="271"/>
      <c r="J925" s="309"/>
      <c r="K925" s="309"/>
      <c r="L925" s="309"/>
      <c r="M925" s="309"/>
      <c r="N925" s="309"/>
      <c r="O925" s="309"/>
      <c r="P925" s="309"/>
      <c r="Q925" s="309"/>
      <c r="R925" s="309"/>
      <c r="S925" s="324"/>
      <c r="T925" s="324"/>
      <c r="U925" s="324"/>
      <c r="V925" s="324"/>
      <c r="W925" s="324"/>
      <c r="X925" s="324"/>
      <c r="Y925" s="324"/>
      <c r="Z925" s="324"/>
      <c r="AA925" s="324"/>
      <c r="AB925" s="324"/>
      <c r="AC925" s="309"/>
      <c r="AD925" s="272"/>
      <c r="AE925" s="273"/>
      <c r="AF925" s="272"/>
      <c r="AG925" s="274"/>
      <c r="AH925" s="474"/>
      <c r="AI925" s="475"/>
      <c r="AJ925" s="475"/>
      <c r="AK925" s="475"/>
      <c r="AL925" s="33"/>
      <c r="AM925" s="33"/>
      <c r="AN925" s="33"/>
      <c r="AT925" s="122" t="e">
        <f t="shared" ref="AT925:AT934" si="986">IF(ISBLANK($B1293),NA(),$B1293)</f>
        <v>#N/A</v>
      </c>
      <c r="AU925" s="125" t="e">
        <f t="shared" ref="AU925:AU934" si="987">IF(ISBLANK($I1293),NA(),$I1293)</f>
        <v>#N/A</v>
      </c>
      <c r="AV925" s="126" t="str">
        <f t="shared" ca="1" si="965"/>
        <v/>
      </c>
      <c r="AW925" s="122" t="e">
        <f t="shared" ca="1" si="966"/>
        <v>#N/A</v>
      </c>
      <c r="AX925" s="127" t="e">
        <f t="shared" ca="1" si="967"/>
        <v>#N/A</v>
      </c>
      <c r="AY925" s="100" t="e">
        <f>IF(S1293=0,NA(),S1293)</f>
        <v>#N/A</v>
      </c>
      <c r="AZ925" s="127" t="e">
        <f>IF(V1293=0,NA(),V1293)</f>
        <v>#N/A</v>
      </c>
      <c r="BC925" s="129"/>
    </row>
    <row r="926" spans="1:68" ht="26.25" customHeight="1" x14ac:dyDescent="0.2">
      <c r="A926" s="180">
        <f>A912+1</f>
        <v>66</v>
      </c>
      <c r="B926" s="501"/>
      <c r="C926" s="501"/>
      <c r="D926" s="501"/>
      <c r="E926" s="502"/>
      <c r="F926" s="493" t="str">
        <f>F912</f>
        <v>TOTAL DE ESTA PÁGINA</v>
      </c>
      <c r="G926" s="494"/>
      <c r="H926" s="495"/>
      <c r="I926" s="348" t="str">
        <f t="shared" ref="I926:Q926" si="988">IF(SUM(I915:I925)=0," ",SUM(I915:I925))</f>
        <v xml:space="preserve"> </v>
      </c>
      <c r="J926" s="349" t="str">
        <f t="shared" si="988"/>
        <v xml:space="preserve"> </v>
      </c>
      <c r="K926" s="350" t="str">
        <f t="shared" si="988"/>
        <v xml:space="preserve"> </v>
      </c>
      <c r="L926" s="351" t="str">
        <f t="shared" si="988"/>
        <v xml:space="preserve"> </v>
      </c>
      <c r="M926" s="350" t="str">
        <f t="shared" si="988"/>
        <v xml:space="preserve"> </v>
      </c>
      <c r="N926" s="351" t="str">
        <f t="shared" si="988"/>
        <v xml:space="preserve"> </v>
      </c>
      <c r="O926" s="350" t="str">
        <f t="shared" si="988"/>
        <v xml:space="preserve"> </v>
      </c>
      <c r="P926" s="351" t="str">
        <f t="shared" si="988"/>
        <v xml:space="preserve"> </v>
      </c>
      <c r="Q926" s="352" t="str">
        <f t="shared" si="988"/>
        <v xml:space="preserve"> </v>
      </c>
      <c r="R926" s="353"/>
      <c r="S926" s="349" t="str">
        <f t="shared" ref="S926:AB926" si="989">IF(SUM(S915:S925)=0," ",SUM(S915:S925))</f>
        <v xml:space="preserve"> </v>
      </c>
      <c r="T926" s="350" t="str">
        <f t="shared" si="989"/>
        <v xml:space="preserve"> </v>
      </c>
      <c r="U926" s="350" t="str">
        <f t="shared" si="989"/>
        <v xml:space="preserve"> </v>
      </c>
      <c r="V926" s="350" t="str">
        <f t="shared" si="989"/>
        <v xml:space="preserve"> </v>
      </c>
      <c r="W926" s="351" t="str">
        <f t="shared" si="989"/>
        <v xml:space="preserve"> </v>
      </c>
      <c r="X926" s="350" t="str">
        <f t="shared" si="989"/>
        <v xml:space="preserve"> </v>
      </c>
      <c r="Y926" s="351" t="str">
        <f t="shared" si="989"/>
        <v xml:space="preserve"> </v>
      </c>
      <c r="Z926" s="350" t="str">
        <f t="shared" si="989"/>
        <v xml:space="preserve"> </v>
      </c>
      <c r="AA926" s="351" t="str">
        <f t="shared" si="989"/>
        <v xml:space="preserve"> </v>
      </c>
      <c r="AB926" s="352" t="str">
        <f t="shared" si="989"/>
        <v xml:space="preserve"> </v>
      </c>
      <c r="AC926" s="354" t="str">
        <f>IF(SUM(AC915:AC924)=0," ",SUM(AC915:AC924))</f>
        <v xml:space="preserve"> </v>
      </c>
      <c r="AD926" s="355" t="str">
        <f>IF(SUM(AD915:AD924)=0," ",SUM(AD915:AD924))</f>
        <v xml:space="preserve"> </v>
      </c>
      <c r="AE926" s="355" t="str">
        <f>IF(SUM(AE915:AE924)=0," ",SUM(AE915:AE924))</f>
        <v xml:space="preserve"> </v>
      </c>
      <c r="AF926" s="356" t="str">
        <f>IF(SUM(AF915:AF924)=0," ",SUM(AF915:AF924))</f>
        <v xml:space="preserve"> </v>
      </c>
      <c r="AG926" s="357" t="str">
        <f>IF(SUM(AG915:AG924)=0," ",SUM(AG915:AG924))</f>
        <v xml:space="preserve"> </v>
      </c>
      <c r="AH926" s="482" t="str">
        <f>AH912</f>
        <v>Certifico que todos los datos en esta
bitácora son fidedignos</v>
      </c>
      <c r="AI926" s="483"/>
      <c r="AJ926" s="483"/>
      <c r="AK926" s="484"/>
      <c r="AL926" s="131"/>
      <c r="AM926" s="131"/>
      <c r="AN926" s="131"/>
      <c r="AT926" s="122" t="e">
        <f t="shared" si="986"/>
        <v>#N/A</v>
      </c>
      <c r="AU926" s="125" t="e">
        <f t="shared" si="987"/>
        <v>#N/A</v>
      </c>
      <c r="AV926" s="126" t="str">
        <f t="shared" ca="1" si="965"/>
        <v/>
      </c>
      <c r="AW926" s="122" t="e">
        <f t="shared" ca="1" si="966"/>
        <v>#N/A</v>
      </c>
      <c r="AX926" s="127" t="e">
        <f t="shared" ca="1" si="967"/>
        <v>#N/A</v>
      </c>
      <c r="AY926" s="100" t="e">
        <f t="shared" ref="AY926:AY934" si="990">IF(S1294=0,NA(),S1294)</f>
        <v>#N/A</v>
      </c>
      <c r="AZ926" s="127" t="e">
        <f t="shared" ref="AZ926:AZ934" si="991">IF(V1294=0,NA(),V1294)</f>
        <v>#N/A</v>
      </c>
      <c r="BA926" s="88"/>
      <c r="BC926" s="129"/>
    </row>
    <row r="927" spans="1:68" ht="26.25" customHeight="1" x14ac:dyDescent="0.2">
      <c r="A927" s="499"/>
      <c r="B927" s="503"/>
      <c r="C927" s="503"/>
      <c r="D927" s="503"/>
      <c r="E927" s="504"/>
      <c r="F927" s="496" t="str">
        <f>F913</f>
        <v>TOTAL PÁGINA ANTERIOR</v>
      </c>
      <c r="G927" s="497"/>
      <c r="H927" s="498"/>
      <c r="I927" s="358">
        <f>I914</f>
        <v>6.25</v>
      </c>
      <c r="J927" s="359">
        <f t="shared" ref="J927:Q927" si="992">J914</f>
        <v>6.25</v>
      </c>
      <c r="K927" s="360" t="str">
        <f t="shared" si="992"/>
        <v xml:space="preserve"> </v>
      </c>
      <c r="L927" s="361" t="str">
        <f t="shared" si="992"/>
        <v xml:space="preserve"> </v>
      </c>
      <c r="M927" s="360" t="str">
        <f t="shared" si="992"/>
        <v xml:space="preserve"> </v>
      </c>
      <c r="N927" s="361" t="str">
        <f t="shared" si="992"/>
        <v xml:space="preserve"> </v>
      </c>
      <c r="O927" s="360" t="str">
        <f t="shared" si="992"/>
        <v xml:space="preserve"> </v>
      </c>
      <c r="P927" s="361" t="str">
        <f t="shared" si="992"/>
        <v xml:space="preserve"> </v>
      </c>
      <c r="Q927" s="362" t="str">
        <f t="shared" si="992"/>
        <v xml:space="preserve"> </v>
      </c>
      <c r="R927" s="363"/>
      <c r="S927" s="359" t="str">
        <f t="shared" ref="S927:AG927" si="993">S914</f>
        <v xml:space="preserve"> </v>
      </c>
      <c r="T927" s="360">
        <f t="shared" si="993"/>
        <v>8.75</v>
      </c>
      <c r="U927" s="360">
        <f t="shared" si="993"/>
        <v>10</v>
      </c>
      <c r="V927" s="360">
        <f t="shared" si="993"/>
        <v>2.5</v>
      </c>
      <c r="W927" s="361" t="str">
        <f t="shared" si="993"/>
        <v xml:space="preserve"> </v>
      </c>
      <c r="X927" s="360" t="str">
        <f t="shared" si="993"/>
        <v xml:space="preserve"> </v>
      </c>
      <c r="Y927" s="361">
        <f t="shared" si="993"/>
        <v>2.5</v>
      </c>
      <c r="Z927" s="360" t="str">
        <f t="shared" si="993"/>
        <v xml:space="preserve"> </v>
      </c>
      <c r="AA927" s="361">
        <f t="shared" si="993"/>
        <v>3.75</v>
      </c>
      <c r="AB927" s="362" t="str">
        <f t="shared" si="993"/>
        <v xml:space="preserve"> </v>
      </c>
      <c r="AC927" s="364">
        <f t="shared" si="993"/>
        <v>9</v>
      </c>
      <c r="AD927" s="365" t="str">
        <f t="shared" si="993"/>
        <v xml:space="preserve"> </v>
      </c>
      <c r="AE927" s="365">
        <f t="shared" si="993"/>
        <v>9</v>
      </c>
      <c r="AF927" s="366" t="str">
        <f t="shared" si="993"/>
        <v xml:space="preserve"> </v>
      </c>
      <c r="AG927" s="367">
        <f t="shared" si="993"/>
        <v>11</v>
      </c>
      <c r="AH927" s="487"/>
      <c r="AI927" s="488"/>
      <c r="AJ927" s="488"/>
      <c r="AK927" s="489"/>
      <c r="AL927" s="131"/>
      <c r="AM927" s="131"/>
      <c r="AN927" s="131"/>
      <c r="AT927" s="122" t="e">
        <f t="shared" si="986"/>
        <v>#N/A</v>
      </c>
      <c r="AU927" s="125" t="e">
        <f t="shared" si="987"/>
        <v>#N/A</v>
      </c>
      <c r="AV927" s="126" t="str">
        <f t="shared" ca="1" si="965"/>
        <v/>
      </c>
      <c r="AW927" s="122" t="e">
        <f t="shared" ca="1" si="966"/>
        <v>#N/A</v>
      </c>
      <c r="AX927" s="127" t="e">
        <f t="shared" ca="1" si="967"/>
        <v>#N/A</v>
      </c>
      <c r="AY927" s="100" t="e">
        <f t="shared" si="990"/>
        <v>#N/A</v>
      </c>
      <c r="AZ927" s="127" t="e">
        <f t="shared" si="991"/>
        <v>#N/A</v>
      </c>
      <c r="BA927" s="88"/>
      <c r="BC927" s="129"/>
    </row>
    <row r="928" spans="1:68" ht="26.25" customHeight="1" thickBot="1" x14ac:dyDescent="0.25">
      <c r="A928" s="500"/>
      <c r="B928" s="505" t="str">
        <f>B914</f>
        <v>Entidad que certifica Hrs. de vuelo
TIMBRE Y FIRMA</v>
      </c>
      <c r="C928" s="505"/>
      <c r="D928" s="505"/>
      <c r="E928" s="506"/>
      <c r="F928" s="490" t="str">
        <f>F914</f>
        <v>TOTAL A LA FECHA</v>
      </c>
      <c r="G928" s="491"/>
      <c r="H928" s="492"/>
      <c r="I928" s="31">
        <f t="shared" ref="I928:Q928" si="994">IF(SUM(I926:I927)=0," ",SUM(I926:I927))</f>
        <v>6.25</v>
      </c>
      <c r="J928" s="27">
        <f t="shared" si="994"/>
        <v>6.25</v>
      </c>
      <c r="K928" s="24" t="str">
        <f t="shared" si="994"/>
        <v xml:space="preserve"> </v>
      </c>
      <c r="L928" s="25" t="str">
        <f t="shared" si="994"/>
        <v xml:space="preserve"> </v>
      </c>
      <c r="M928" s="24" t="str">
        <f t="shared" si="994"/>
        <v xml:space="preserve"> </v>
      </c>
      <c r="N928" s="25" t="str">
        <f t="shared" si="994"/>
        <v xml:space="preserve"> </v>
      </c>
      <c r="O928" s="24" t="str">
        <f t="shared" si="994"/>
        <v xml:space="preserve"> </v>
      </c>
      <c r="P928" s="25" t="str">
        <f t="shared" si="994"/>
        <v xml:space="preserve"> </v>
      </c>
      <c r="Q928" s="26" t="str">
        <f t="shared" si="994"/>
        <v xml:space="preserve"> </v>
      </c>
      <c r="R928" s="321"/>
      <c r="S928" s="27" t="str">
        <f t="shared" ref="S928:AG928" si="995">IF(SUM(S926:S927)=0," ",SUM(S926:S927))</f>
        <v xml:space="preserve"> </v>
      </c>
      <c r="T928" s="24">
        <f t="shared" si="995"/>
        <v>8.75</v>
      </c>
      <c r="U928" s="24">
        <f t="shared" si="995"/>
        <v>10</v>
      </c>
      <c r="V928" s="24">
        <f t="shared" si="995"/>
        <v>2.5</v>
      </c>
      <c r="W928" s="25" t="str">
        <f t="shared" si="995"/>
        <v xml:space="preserve"> </v>
      </c>
      <c r="X928" s="24" t="str">
        <f t="shared" si="995"/>
        <v xml:space="preserve"> </v>
      </c>
      <c r="Y928" s="25">
        <f t="shared" si="995"/>
        <v>2.5</v>
      </c>
      <c r="Z928" s="24" t="str">
        <f t="shared" si="995"/>
        <v xml:space="preserve"> </v>
      </c>
      <c r="AA928" s="25">
        <f t="shared" si="995"/>
        <v>3.75</v>
      </c>
      <c r="AB928" s="26" t="str">
        <f t="shared" si="995"/>
        <v xml:space="preserve"> </v>
      </c>
      <c r="AC928" s="323">
        <f t="shared" si="995"/>
        <v>9</v>
      </c>
      <c r="AD928" s="28" t="str">
        <f t="shared" si="995"/>
        <v xml:space="preserve"> </v>
      </c>
      <c r="AE928" s="28">
        <f t="shared" si="995"/>
        <v>9</v>
      </c>
      <c r="AF928" s="30" t="str">
        <f t="shared" si="995"/>
        <v xml:space="preserve"> </v>
      </c>
      <c r="AG928" s="32">
        <f t="shared" si="995"/>
        <v>11</v>
      </c>
      <c r="AH928" s="485" t="str">
        <f>AH914</f>
        <v>_____________________________
FIRMA PILOTO</v>
      </c>
      <c r="AI928" s="486"/>
      <c r="AJ928" s="486"/>
      <c r="AK928" s="181">
        <f>A926</f>
        <v>66</v>
      </c>
      <c r="AL928" s="132"/>
      <c r="AM928" s="132"/>
      <c r="AN928" s="132"/>
      <c r="AT928" s="122" t="e">
        <f t="shared" si="986"/>
        <v>#N/A</v>
      </c>
      <c r="AU928" s="125" t="e">
        <f t="shared" si="987"/>
        <v>#N/A</v>
      </c>
      <c r="AV928" s="126" t="str">
        <f t="shared" ca="1" si="965"/>
        <v/>
      </c>
      <c r="AW928" s="122" t="e">
        <f t="shared" ca="1" si="966"/>
        <v>#N/A</v>
      </c>
      <c r="AX928" s="127" t="e">
        <f t="shared" ca="1" si="967"/>
        <v>#N/A</v>
      </c>
      <c r="AY928" s="100" t="e">
        <f t="shared" si="990"/>
        <v>#N/A</v>
      </c>
      <c r="AZ928" s="127" t="e">
        <f t="shared" si="991"/>
        <v>#N/A</v>
      </c>
      <c r="BA928" s="88"/>
      <c r="BC928" s="129"/>
    </row>
    <row r="929" spans="1:68" s="49" customFormat="1" ht="27.75" customHeight="1" x14ac:dyDescent="0.2">
      <c r="A929" s="29">
        <f>A924+1</f>
        <v>661</v>
      </c>
      <c r="B929" s="39"/>
      <c r="C929" s="40"/>
      <c r="D929" s="41"/>
      <c r="E929" s="42"/>
      <c r="F929" s="43"/>
      <c r="G929" s="44"/>
      <c r="H929" s="45"/>
      <c r="I929" s="310"/>
      <c r="J929" s="306"/>
      <c r="K929" s="307"/>
      <c r="L929" s="308"/>
      <c r="M929" s="307"/>
      <c r="N929" s="308"/>
      <c r="O929" s="307"/>
      <c r="P929" s="308"/>
      <c r="Q929" s="167"/>
      <c r="R929" s="314"/>
      <c r="S929" s="46"/>
      <c r="T929" s="47"/>
      <c r="U929" s="47"/>
      <c r="V929" s="48"/>
      <c r="W929" s="325"/>
      <c r="X929" s="307"/>
      <c r="Y929" s="308"/>
      <c r="Z929" s="307"/>
      <c r="AA929" s="308"/>
      <c r="AB929" s="167"/>
      <c r="AC929" s="311"/>
      <c r="AD929" s="312"/>
      <c r="AE929" s="312"/>
      <c r="AF929" s="313"/>
      <c r="AG929" s="317"/>
      <c r="AH929" s="167"/>
      <c r="AI929" s="478"/>
      <c r="AJ929" s="478"/>
      <c r="AK929" s="479"/>
      <c r="AL929" s="102"/>
      <c r="AM929" s="124" t="str">
        <f t="shared" ref="AM929:AM938" si="996">IF(B929=0," ",TEXT(B929,"MMM"))</f>
        <v xml:space="preserve"> </v>
      </c>
      <c r="AN929" s="97" t="str">
        <f t="shared" ref="AN929:AN938" si="997">IF(B929=0," ",YEAR(B929))</f>
        <v xml:space="preserve"> </v>
      </c>
      <c r="AO929" s="125"/>
      <c r="AP929" s="125"/>
      <c r="AQ929" s="125"/>
      <c r="AR929" s="125"/>
      <c r="AS929" s="125"/>
      <c r="AT929" s="122" t="e">
        <f t="shared" si="986"/>
        <v>#N/A</v>
      </c>
      <c r="AU929" s="125" t="e">
        <f t="shared" si="987"/>
        <v>#N/A</v>
      </c>
      <c r="AV929" s="126" t="str">
        <f t="shared" ca="1" si="965"/>
        <v/>
      </c>
      <c r="AW929" s="122" t="e">
        <f t="shared" ca="1" si="966"/>
        <v>#N/A</v>
      </c>
      <c r="AX929" s="127" t="e">
        <f t="shared" ca="1" si="967"/>
        <v>#N/A</v>
      </c>
      <c r="AY929" s="100" t="e">
        <f t="shared" si="990"/>
        <v>#N/A</v>
      </c>
      <c r="AZ929" s="127" t="e">
        <f t="shared" si="991"/>
        <v>#N/A</v>
      </c>
      <c r="BA929" s="88"/>
      <c r="BB929" s="125"/>
      <c r="BC929" s="129"/>
      <c r="BD929" s="125"/>
      <c r="BE929" s="125"/>
      <c r="BF929" s="125"/>
      <c r="BG929" s="125"/>
      <c r="BH929" s="125"/>
      <c r="BI929" s="125"/>
      <c r="BJ929" s="125"/>
      <c r="BK929" s="125"/>
      <c r="BL929" s="90"/>
      <c r="BM929" s="90"/>
      <c r="BN929" s="90"/>
      <c r="BO929" s="90"/>
      <c r="BP929" s="90"/>
    </row>
    <row r="930" spans="1:68" s="49" customFormat="1" ht="27.75" customHeight="1" x14ac:dyDescent="0.2">
      <c r="A930" s="22">
        <f>A929+1</f>
        <v>662</v>
      </c>
      <c r="B930" s="50"/>
      <c r="C930" s="51"/>
      <c r="D930" s="52"/>
      <c r="E930" s="53"/>
      <c r="F930" s="54"/>
      <c r="G930" s="55"/>
      <c r="H930" s="56"/>
      <c r="I930" s="304"/>
      <c r="J930" s="57"/>
      <c r="K930" s="58"/>
      <c r="L930" s="59"/>
      <c r="M930" s="58"/>
      <c r="N930" s="59"/>
      <c r="O930" s="58"/>
      <c r="P930" s="59"/>
      <c r="Q930" s="60"/>
      <c r="R930" s="315"/>
      <c r="S930" s="57"/>
      <c r="T930" s="58"/>
      <c r="U930" s="58"/>
      <c r="V930" s="60"/>
      <c r="W930" s="326"/>
      <c r="X930" s="58"/>
      <c r="Y930" s="59"/>
      <c r="Z930" s="58"/>
      <c r="AA930" s="59"/>
      <c r="AB930" s="60"/>
      <c r="AC930" s="61"/>
      <c r="AD930" s="62"/>
      <c r="AE930" s="62"/>
      <c r="AF930" s="63"/>
      <c r="AG930" s="318"/>
      <c r="AH930" s="60"/>
      <c r="AI930" s="476"/>
      <c r="AJ930" s="476"/>
      <c r="AK930" s="477"/>
      <c r="AL930" s="102"/>
      <c r="AM930" s="124" t="str">
        <f t="shared" si="996"/>
        <v xml:space="preserve"> </v>
      </c>
      <c r="AN930" s="97" t="str">
        <f t="shared" si="997"/>
        <v xml:space="preserve"> </v>
      </c>
      <c r="AO930" s="125"/>
      <c r="AP930" s="125"/>
      <c r="AQ930" s="125"/>
      <c r="AR930" s="125"/>
      <c r="AS930" s="125"/>
      <c r="AT930" s="122" t="e">
        <f t="shared" si="986"/>
        <v>#N/A</v>
      </c>
      <c r="AU930" s="125" t="e">
        <f t="shared" si="987"/>
        <v>#N/A</v>
      </c>
      <c r="AV930" s="126" t="str">
        <f t="shared" ca="1" si="965"/>
        <v/>
      </c>
      <c r="AW930" s="122" t="e">
        <f t="shared" ca="1" si="966"/>
        <v>#N/A</v>
      </c>
      <c r="AX930" s="127" t="e">
        <f t="shared" ca="1" si="967"/>
        <v>#N/A</v>
      </c>
      <c r="AY930" s="100" t="e">
        <f t="shared" si="990"/>
        <v>#N/A</v>
      </c>
      <c r="AZ930" s="127" t="e">
        <f t="shared" si="991"/>
        <v>#N/A</v>
      </c>
      <c r="BA930" s="88"/>
      <c r="BB930" s="125"/>
      <c r="BC930" s="129"/>
      <c r="BD930" s="125"/>
      <c r="BE930" s="125"/>
      <c r="BF930" s="125"/>
      <c r="BG930" s="125"/>
      <c r="BH930" s="125"/>
      <c r="BI930" s="125"/>
      <c r="BJ930" s="125"/>
      <c r="BK930" s="125"/>
      <c r="BL930" s="90"/>
      <c r="BM930" s="90"/>
      <c r="BN930" s="90"/>
      <c r="BO930" s="90"/>
      <c r="BP930" s="90"/>
    </row>
    <row r="931" spans="1:68" s="49" customFormat="1" ht="27.75" customHeight="1" x14ac:dyDescent="0.2">
      <c r="A931" s="22">
        <f t="shared" ref="A931:A938" si="998">A930+1</f>
        <v>663</v>
      </c>
      <c r="B931" s="50"/>
      <c r="C931" s="51"/>
      <c r="D931" s="52"/>
      <c r="E931" s="53"/>
      <c r="F931" s="54"/>
      <c r="G931" s="55"/>
      <c r="H931" s="56"/>
      <c r="I931" s="304"/>
      <c r="J931" s="57"/>
      <c r="K931" s="58"/>
      <c r="L931" s="59"/>
      <c r="M931" s="58"/>
      <c r="N931" s="59"/>
      <c r="O931" s="58"/>
      <c r="P931" s="59"/>
      <c r="Q931" s="60"/>
      <c r="R931" s="315"/>
      <c r="S931" s="57"/>
      <c r="T931" s="58"/>
      <c r="U931" s="58"/>
      <c r="V931" s="60"/>
      <c r="W931" s="326"/>
      <c r="X931" s="58"/>
      <c r="Y931" s="59"/>
      <c r="Z931" s="58"/>
      <c r="AA931" s="59"/>
      <c r="AB931" s="60"/>
      <c r="AC931" s="61"/>
      <c r="AD931" s="62"/>
      <c r="AE931" s="62"/>
      <c r="AF931" s="63"/>
      <c r="AG931" s="318"/>
      <c r="AH931" s="60"/>
      <c r="AI931" s="476"/>
      <c r="AJ931" s="476"/>
      <c r="AK931" s="477"/>
      <c r="AL931" s="102"/>
      <c r="AM931" s="124" t="str">
        <f t="shared" si="996"/>
        <v xml:space="preserve"> </v>
      </c>
      <c r="AN931" s="97" t="str">
        <f t="shared" si="997"/>
        <v xml:space="preserve"> </v>
      </c>
      <c r="AO931" s="125"/>
      <c r="AP931" s="125"/>
      <c r="AQ931" s="125"/>
      <c r="AR931" s="125"/>
      <c r="AS931" s="125"/>
      <c r="AT931" s="122" t="e">
        <f t="shared" si="986"/>
        <v>#N/A</v>
      </c>
      <c r="AU931" s="125" t="e">
        <f t="shared" si="987"/>
        <v>#N/A</v>
      </c>
      <c r="AV931" s="126" t="str">
        <f t="shared" ca="1" si="965"/>
        <v/>
      </c>
      <c r="AW931" s="122" t="e">
        <f t="shared" ca="1" si="966"/>
        <v>#N/A</v>
      </c>
      <c r="AX931" s="127" t="e">
        <f t="shared" ca="1" si="967"/>
        <v>#N/A</v>
      </c>
      <c r="AY931" s="100" t="e">
        <f t="shared" si="990"/>
        <v>#N/A</v>
      </c>
      <c r="AZ931" s="127" t="e">
        <f t="shared" si="991"/>
        <v>#N/A</v>
      </c>
      <c r="BA931" s="88"/>
      <c r="BB931" s="125"/>
      <c r="BC931" s="129"/>
      <c r="BD931" s="125"/>
      <c r="BE931" s="125"/>
      <c r="BF931" s="125"/>
      <c r="BG931" s="125"/>
      <c r="BH931" s="125"/>
      <c r="BI931" s="125"/>
      <c r="BJ931" s="125"/>
      <c r="BK931" s="125"/>
      <c r="BL931" s="90"/>
      <c r="BM931" s="90"/>
      <c r="BN931" s="90"/>
      <c r="BO931" s="90"/>
      <c r="BP931" s="90"/>
    </row>
    <row r="932" spans="1:68" s="49" customFormat="1" ht="27.75" customHeight="1" x14ac:dyDescent="0.2">
      <c r="A932" s="22">
        <f t="shared" si="998"/>
        <v>664</v>
      </c>
      <c r="B932" s="50"/>
      <c r="C932" s="51"/>
      <c r="D932" s="52"/>
      <c r="E932" s="53"/>
      <c r="F932" s="54"/>
      <c r="G932" s="55"/>
      <c r="H932" s="56"/>
      <c r="I932" s="304"/>
      <c r="J932" s="57"/>
      <c r="K932" s="58"/>
      <c r="L932" s="59"/>
      <c r="M932" s="58"/>
      <c r="N932" s="59"/>
      <c r="O932" s="58"/>
      <c r="P932" s="59"/>
      <c r="Q932" s="60"/>
      <c r="R932" s="315"/>
      <c r="S932" s="57"/>
      <c r="T932" s="58"/>
      <c r="U932" s="58"/>
      <c r="V932" s="60"/>
      <c r="W932" s="326"/>
      <c r="X932" s="58"/>
      <c r="Y932" s="59"/>
      <c r="Z932" s="58"/>
      <c r="AA932" s="59"/>
      <c r="AB932" s="60"/>
      <c r="AC932" s="61"/>
      <c r="AD932" s="62"/>
      <c r="AE932" s="62"/>
      <c r="AF932" s="63"/>
      <c r="AG932" s="318"/>
      <c r="AH932" s="60"/>
      <c r="AI932" s="476"/>
      <c r="AJ932" s="476"/>
      <c r="AK932" s="477"/>
      <c r="AL932" s="102"/>
      <c r="AM932" s="124" t="str">
        <f t="shared" si="996"/>
        <v xml:space="preserve"> </v>
      </c>
      <c r="AN932" s="97" t="str">
        <f t="shared" si="997"/>
        <v xml:space="preserve"> </v>
      </c>
      <c r="AO932" s="125"/>
      <c r="AP932" s="125"/>
      <c r="AQ932" s="125"/>
      <c r="AR932" s="125"/>
      <c r="AS932" s="125"/>
      <c r="AT932" s="122" t="e">
        <f t="shared" si="986"/>
        <v>#N/A</v>
      </c>
      <c r="AU932" s="125" t="e">
        <f t="shared" si="987"/>
        <v>#N/A</v>
      </c>
      <c r="AV932" s="126" t="str">
        <f t="shared" ca="1" si="965"/>
        <v/>
      </c>
      <c r="AW932" s="122" t="e">
        <f t="shared" ca="1" si="966"/>
        <v>#N/A</v>
      </c>
      <c r="AX932" s="127" t="e">
        <f t="shared" ca="1" si="967"/>
        <v>#N/A</v>
      </c>
      <c r="AY932" s="100" t="e">
        <f t="shared" si="990"/>
        <v>#N/A</v>
      </c>
      <c r="AZ932" s="127" t="e">
        <f t="shared" si="991"/>
        <v>#N/A</v>
      </c>
      <c r="BA932" s="88"/>
      <c r="BB932" s="125"/>
      <c r="BC932" s="129"/>
      <c r="BD932" s="125"/>
      <c r="BE932" s="125"/>
      <c r="BF932" s="125"/>
      <c r="BG932" s="125"/>
      <c r="BH932" s="125"/>
      <c r="BI932" s="125"/>
      <c r="BJ932" s="125"/>
      <c r="BK932" s="125"/>
      <c r="BL932" s="90"/>
      <c r="BM932" s="90"/>
      <c r="BN932" s="90"/>
      <c r="BO932" s="90"/>
      <c r="BP932" s="90"/>
    </row>
    <row r="933" spans="1:68" s="49" customFormat="1" ht="27.75" customHeight="1" x14ac:dyDescent="0.2">
      <c r="A933" s="22">
        <f t="shared" si="998"/>
        <v>665</v>
      </c>
      <c r="B933" s="50"/>
      <c r="C933" s="51"/>
      <c r="D933" s="52"/>
      <c r="E933" s="53"/>
      <c r="F933" s="54"/>
      <c r="G933" s="55"/>
      <c r="H933" s="56"/>
      <c r="I933" s="304"/>
      <c r="J933" s="57"/>
      <c r="K933" s="58"/>
      <c r="L933" s="59"/>
      <c r="M933" s="58"/>
      <c r="N933" s="59"/>
      <c r="O933" s="58"/>
      <c r="P933" s="59"/>
      <c r="Q933" s="60"/>
      <c r="R933" s="315"/>
      <c r="S933" s="57"/>
      <c r="T933" s="58"/>
      <c r="U933" s="58"/>
      <c r="V933" s="60"/>
      <c r="W933" s="326"/>
      <c r="X933" s="58"/>
      <c r="Y933" s="59"/>
      <c r="Z933" s="58"/>
      <c r="AA933" s="59"/>
      <c r="AB933" s="60"/>
      <c r="AC933" s="61"/>
      <c r="AD933" s="62"/>
      <c r="AE933" s="62"/>
      <c r="AF933" s="63"/>
      <c r="AG933" s="318"/>
      <c r="AH933" s="60"/>
      <c r="AI933" s="476"/>
      <c r="AJ933" s="476"/>
      <c r="AK933" s="477"/>
      <c r="AL933" s="102"/>
      <c r="AM933" s="124" t="str">
        <f t="shared" si="996"/>
        <v xml:space="preserve"> </v>
      </c>
      <c r="AN933" s="97" t="str">
        <f t="shared" si="997"/>
        <v xml:space="preserve"> </v>
      </c>
      <c r="AO933" s="125"/>
      <c r="AP933" s="125"/>
      <c r="AQ933" s="125"/>
      <c r="AR933" s="125"/>
      <c r="AS933" s="125"/>
      <c r="AT933" s="122" t="e">
        <f t="shared" si="986"/>
        <v>#N/A</v>
      </c>
      <c r="AU933" s="125" t="e">
        <f t="shared" si="987"/>
        <v>#N/A</v>
      </c>
      <c r="AV933" s="126" t="str">
        <f t="shared" ca="1" si="965"/>
        <v/>
      </c>
      <c r="AW933" s="122" t="e">
        <f t="shared" ca="1" si="966"/>
        <v>#N/A</v>
      </c>
      <c r="AX933" s="127" t="e">
        <f t="shared" ca="1" si="967"/>
        <v>#N/A</v>
      </c>
      <c r="AY933" s="100" t="e">
        <f t="shared" si="990"/>
        <v>#N/A</v>
      </c>
      <c r="AZ933" s="127" t="e">
        <f t="shared" si="991"/>
        <v>#N/A</v>
      </c>
      <c r="BA933" s="88"/>
      <c r="BB933" s="125"/>
      <c r="BC933" s="129"/>
      <c r="BD933" s="125"/>
      <c r="BE933" s="125"/>
      <c r="BF933" s="125"/>
      <c r="BG933" s="125"/>
      <c r="BH933" s="125"/>
      <c r="BI933" s="125"/>
      <c r="BJ933" s="125"/>
      <c r="BK933" s="125"/>
      <c r="BL933" s="90"/>
      <c r="BM933" s="90"/>
      <c r="BN933" s="90"/>
      <c r="BO933" s="90"/>
      <c r="BP933" s="90"/>
    </row>
    <row r="934" spans="1:68" s="49" customFormat="1" ht="27.75" customHeight="1" x14ac:dyDescent="0.2">
      <c r="A934" s="22">
        <f t="shared" si="998"/>
        <v>666</v>
      </c>
      <c r="B934" s="50"/>
      <c r="C934" s="51"/>
      <c r="D934" s="52"/>
      <c r="E934" s="53"/>
      <c r="F934" s="54"/>
      <c r="G934" s="55"/>
      <c r="H934" s="56"/>
      <c r="I934" s="304"/>
      <c r="J934" s="57"/>
      <c r="K934" s="58"/>
      <c r="L934" s="59"/>
      <c r="M934" s="58"/>
      <c r="N934" s="59"/>
      <c r="O934" s="58"/>
      <c r="P934" s="59"/>
      <c r="Q934" s="60"/>
      <c r="R934" s="315"/>
      <c r="S934" s="57"/>
      <c r="T934" s="58"/>
      <c r="U934" s="58"/>
      <c r="V934" s="60"/>
      <c r="W934" s="326"/>
      <c r="X934" s="58"/>
      <c r="Y934" s="59"/>
      <c r="Z934" s="58"/>
      <c r="AA934" s="59"/>
      <c r="AB934" s="60"/>
      <c r="AC934" s="61"/>
      <c r="AD934" s="62"/>
      <c r="AE934" s="62"/>
      <c r="AF934" s="63"/>
      <c r="AG934" s="318"/>
      <c r="AH934" s="60"/>
      <c r="AI934" s="476"/>
      <c r="AJ934" s="476"/>
      <c r="AK934" s="477"/>
      <c r="AL934" s="102"/>
      <c r="AM934" s="124" t="str">
        <f t="shared" si="996"/>
        <v xml:space="preserve"> </v>
      </c>
      <c r="AN934" s="97" t="str">
        <f t="shared" si="997"/>
        <v xml:space="preserve"> </v>
      </c>
      <c r="AO934" s="125"/>
      <c r="AP934" s="125"/>
      <c r="AQ934" s="125"/>
      <c r="AR934" s="125"/>
      <c r="AS934" s="125"/>
      <c r="AT934" s="122" t="e">
        <f t="shared" si="986"/>
        <v>#N/A</v>
      </c>
      <c r="AU934" s="125" t="e">
        <f t="shared" si="987"/>
        <v>#N/A</v>
      </c>
      <c r="AV934" s="126" t="str">
        <f t="shared" ca="1" si="965"/>
        <v/>
      </c>
      <c r="AW934" s="122" t="e">
        <f t="shared" ca="1" si="966"/>
        <v>#N/A</v>
      </c>
      <c r="AX934" s="127" t="e">
        <f t="shared" ca="1" si="967"/>
        <v>#N/A</v>
      </c>
      <c r="AY934" s="100" t="e">
        <f t="shared" si="990"/>
        <v>#N/A</v>
      </c>
      <c r="AZ934" s="127" t="e">
        <f t="shared" si="991"/>
        <v>#N/A</v>
      </c>
      <c r="BA934" s="88"/>
      <c r="BB934" s="125"/>
      <c r="BC934" s="129"/>
      <c r="BD934" s="125"/>
      <c r="BE934" s="125"/>
      <c r="BF934" s="125"/>
      <c r="BG934" s="125"/>
      <c r="BH934" s="125"/>
      <c r="BI934" s="125"/>
      <c r="BJ934" s="125"/>
      <c r="BK934" s="125"/>
      <c r="BL934" s="90"/>
      <c r="BM934" s="90"/>
      <c r="BN934" s="90"/>
      <c r="BO934" s="90"/>
      <c r="BP934" s="90"/>
    </row>
    <row r="935" spans="1:68" s="49" customFormat="1" ht="27.75" customHeight="1" x14ac:dyDescent="0.2">
      <c r="A935" s="22">
        <f>A934+1</f>
        <v>667</v>
      </c>
      <c r="B935" s="50"/>
      <c r="C935" s="51"/>
      <c r="D935" s="52"/>
      <c r="E935" s="53"/>
      <c r="F935" s="54"/>
      <c r="G935" s="55"/>
      <c r="H935" s="56"/>
      <c r="I935" s="304"/>
      <c r="J935" s="57"/>
      <c r="K935" s="58"/>
      <c r="L935" s="59"/>
      <c r="M935" s="58"/>
      <c r="N935" s="59"/>
      <c r="O935" s="58"/>
      <c r="P935" s="59"/>
      <c r="Q935" s="60"/>
      <c r="R935" s="315"/>
      <c r="S935" s="57"/>
      <c r="T935" s="58"/>
      <c r="U935" s="58"/>
      <c r="V935" s="60"/>
      <c r="W935" s="326"/>
      <c r="X935" s="58"/>
      <c r="Y935" s="59"/>
      <c r="Z935" s="58"/>
      <c r="AA935" s="59"/>
      <c r="AB935" s="60"/>
      <c r="AC935" s="61"/>
      <c r="AD935" s="62"/>
      <c r="AE935" s="62"/>
      <c r="AF935" s="63"/>
      <c r="AG935" s="318"/>
      <c r="AH935" s="60"/>
      <c r="AI935" s="476"/>
      <c r="AJ935" s="476"/>
      <c r="AK935" s="477"/>
      <c r="AL935" s="102"/>
      <c r="AM935" s="124" t="str">
        <f t="shared" si="996"/>
        <v xml:space="preserve"> </v>
      </c>
      <c r="AN935" s="97" t="str">
        <f t="shared" si="997"/>
        <v xml:space="preserve"> </v>
      </c>
      <c r="AO935" s="125"/>
      <c r="AP935" s="125"/>
      <c r="AQ935" s="125"/>
      <c r="AR935" s="125"/>
      <c r="AS935" s="125"/>
      <c r="AT935" s="122" t="e">
        <f t="shared" ref="AT935:AT944" si="999">IF(ISBLANK($B1307),NA(),$B1307)</f>
        <v>#N/A</v>
      </c>
      <c r="AU935" s="125" t="e">
        <f t="shared" ref="AU935:AU944" si="1000">IF(ISBLANK($I1307),NA(),$I1307)</f>
        <v>#N/A</v>
      </c>
      <c r="AV935" s="126" t="str">
        <f t="shared" ca="1" si="965"/>
        <v/>
      </c>
      <c r="AW935" s="122" t="e">
        <f t="shared" ca="1" si="966"/>
        <v>#N/A</v>
      </c>
      <c r="AX935" s="127" t="e">
        <f t="shared" ca="1" si="967"/>
        <v>#N/A</v>
      </c>
      <c r="AY935" s="100" t="e">
        <f>IF(S1307=0,NA(),S1307)</f>
        <v>#N/A</v>
      </c>
      <c r="AZ935" s="127" t="e">
        <f>IF(V1307=0,NA(),V1307)</f>
        <v>#N/A</v>
      </c>
      <c r="BA935" s="88"/>
      <c r="BB935" s="125"/>
      <c r="BC935" s="129"/>
      <c r="BD935" s="125"/>
      <c r="BE935" s="125"/>
      <c r="BF935" s="125"/>
      <c r="BG935" s="125"/>
      <c r="BH935" s="125"/>
      <c r="BI935" s="125"/>
      <c r="BJ935" s="125"/>
      <c r="BK935" s="125"/>
      <c r="BL935" s="90"/>
      <c r="BM935" s="90"/>
      <c r="BN935" s="90"/>
      <c r="BO935" s="90"/>
      <c r="BP935" s="90"/>
    </row>
    <row r="936" spans="1:68" s="49" customFormat="1" ht="27.75" customHeight="1" x14ac:dyDescent="0.2">
      <c r="A936" s="22">
        <f t="shared" si="998"/>
        <v>668</v>
      </c>
      <c r="B936" s="50"/>
      <c r="C936" s="51"/>
      <c r="D936" s="52"/>
      <c r="E936" s="53"/>
      <c r="F936" s="54"/>
      <c r="G936" s="55"/>
      <c r="H936" s="56"/>
      <c r="I936" s="304"/>
      <c r="J936" s="57"/>
      <c r="K936" s="58"/>
      <c r="L936" s="59"/>
      <c r="M936" s="58"/>
      <c r="N936" s="59"/>
      <c r="O936" s="58"/>
      <c r="P936" s="59"/>
      <c r="Q936" s="60"/>
      <c r="R936" s="315"/>
      <c r="S936" s="57"/>
      <c r="T936" s="58"/>
      <c r="U936" s="58"/>
      <c r="V936" s="60"/>
      <c r="W936" s="326"/>
      <c r="X936" s="58"/>
      <c r="Y936" s="59"/>
      <c r="Z936" s="58"/>
      <c r="AA936" s="59"/>
      <c r="AB936" s="60"/>
      <c r="AC936" s="61"/>
      <c r="AD936" s="62"/>
      <c r="AE936" s="62"/>
      <c r="AF936" s="63"/>
      <c r="AG936" s="318"/>
      <c r="AH936" s="60"/>
      <c r="AI936" s="476"/>
      <c r="AJ936" s="476"/>
      <c r="AK936" s="477"/>
      <c r="AL936" s="102"/>
      <c r="AM936" s="124" t="str">
        <f t="shared" si="996"/>
        <v xml:space="preserve"> </v>
      </c>
      <c r="AN936" s="97" t="str">
        <f t="shared" si="997"/>
        <v xml:space="preserve"> </v>
      </c>
      <c r="AO936" s="125"/>
      <c r="AP936" s="125"/>
      <c r="AQ936" s="125"/>
      <c r="AR936" s="125"/>
      <c r="AS936" s="125"/>
      <c r="AT936" s="122" t="e">
        <f t="shared" si="999"/>
        <v>#N/A</v>
      </c>
      <c r="AU936" s="125" t="e">
        <f t="shared" si="1000"/>
        <v>#N/A</v>
      </c>
      <c r="AV936" s="126" t="str">
        <f t="shared" ca="1" si="965"/>
        <v/>
      </c>
      <c r="AW936" s="122" t="e">
        <f t="shared" ca="1" si="966"/>
        <v>#N/A</v>
      </c>
      <c r="AX936" s="127" t="e">
        <f t="shared" ca="1" si="967"/>
        <v>#N/A</v>
      </c>
      <c r="AY936" s="100" t="e">
        <f t="shared" ref="AY936:AY944" si="1001">IF(S1308=0,NA(),S1308)</f>
        <v>#N/A</v>
      </c>
      <c r="AZ936" s="127" t="e">
        <f>IF(V1308=0,NA(),V1308)</f>
        <v>#N/A</v>
      </c>
      <c r="BA936" s="88"/>
      <c r="BB936" s="125"/>
      <c r="BC936" s="129"/>
      <c r="BD936" s="125"/>
      <c r="BE936" s="125"/>
      <c r="BF936" s="125"/>
      <c r="BG936" s="125"/>
      <c r="BH936" s="125"/>
      <c r="BI936" s="125"/>
      <c r="BJ936" s="125"/>
      <c r="BK936" s="125"/>
      <c r="BL936" s="90"/>
      <c r="BM936" s="90"/>
      <c r="BN936" s="90"/>
      <c r="BO936" s="90"/>
      <c r="BP936" s="90"/>
    </row>
    <row r="937" spans="1:68" s="49" customFormat="1" ht="27.75" customHeight="1" x14ac:dyDescent="0.2">
      <c r="A937" s="22">
        <f t="shared" si="998"/>
        <v>669</v>
      </c>
      <c r="B937" s="50"/>
      <c r="C937" s="51"/>
      <c r="D937" s="52"/>
      <c r="E937" s="53"/>
      <c r="F937" s="54"/>
      <c r="G937" s="55"/>
      <c r="H937" s="56"/>
      <c r="I937" s="304"/>
      <c r="J937" s="57"/>
      <c r="K937" s="58"/>
      <c r="L937" s="59"/>
      <c r="M937" s="58"/>
      <c r="N937" s="59"/>
      <c r="O937" s="58"/>
      <c r="P937" s="59"/>
      <c r="Q937" s="60"/>
      <c r="R937" s="315"/>
      <c r="S937" s="57"/>
      <c r="T937" s="58"/>
      <c r="U937" s="58"/>
      <c r="V937" s="60"/>
      <c r="W937" s="326"/>
      <c r="X937" s="58"/>
      <c r="Y937" s="59"/>
      <c r="Z937" s="58"/>
      <c r="AA937" s="59"/>
      <c r="AB937" s="60"/>
      <c r="AC937" s="61"/>
      <c r="AD937" s="62"/>
      <c r="AE937" s="62"/>
      <c r="AF937" s="63"/>
      <c r="AG937" s="318"/>
      <c r="AH937" s="60"/>
      <c r="AI937" s="476"/>
      <c r="AJ937" s="476"/>
      <c r="AK937" s="477"/>
      <c r="AL937" s="102"/>
      <c r="AM937" s="124" t="str">
        <f t="shared" si="996"/>
        <v xml:space="preserve"> </v>
      </c>
      <c r="AN937" s="97" t="str">
        <f t="shared" si="997"/>
        <v xml:space="preserve"> </v>
      </c>
      <c r="AO937" s="125"/>
      <c r="AP937" s="125"/>
      <c r="AQ937" s="125"/>
      <c r="AR937" s="125"/>
      <c r="AS937" s="125"/>
      <c r="AT937" s="122" t="e">
        <f t="shared" si="999"/>
        <v>#N/A</v>
      </c>
      <c r="AU937" s="125" t="e">
        <f t="shared" si="1000"/>
        <v>#N/A</v>
      </c>
      <c r="AV937" s="126" t="str">
        <f t="shared" ca="1" si="965"/>
        <v/>
      </c>
      <c r="AW937" s="122" t="e">
        <f t="shared" ca="1" si="966"/>
        <v>#N/A</v>
      </c>
      <c r="AX937" s="127" t="e">
        <f t="shared" ca="1" si="967"/>
        <v>#N/A</v>
      </c>
      <c r="AY937" s="100" t="e">
        <f t="shared" si="1001"/>
        <v>#N/A</v>
      </c>
      <c r="AZ937" s="127" t="e">
        <f t="shared" ref="AZ937:AZ944" si="1002">IF(V1309=0,NA(),V1309)</f>
        <v>#N/A</v>
      </c>
      <c r="BA937" s="125"/>
      <c r="BB937" s="125"/>
      <c r="BC937" s="129"/>
      <c r="BD937" s="125"/>
      <c r="BE937" s="125"/>
      <c r="BF937" s="125"/>
      <c r="BG937" s="125"/>
      <c r="BH937" s="125"/>
      <c r="BI937" s="125"/>
      <c r="BJ937" s="125"/>
      <c r="BK937" s="125"/>
      <c r="BL937" s="90"/>
      <c r="BM937" s="90"/>
      <c r="BN937" s="90"/>
      <c r="BO937" s="90"/>
      <c r="BP937" s="90"/>
    </row>
    <row r="938" spans="1:68" s="49" customFormat="1" ht="27.75" customHeight="1" thickBot="1" x14ac:dyDescent="0.25">
      <c r="A938" s="23">
        <f t="shared" si="998"/>
        <v>670</v>
      </c>
      <c r="B938" s="64"/>
      <c r="C938" s="65"/>
      <c r="D938" s="66"/>
      <c r="E938" s="67"/>
      <c r="F938" s="68"/>
      <c r="G938" s="69"/>
      <c r="H938" s="70"/>
      <c r="I938" s="305"/>
      <c r="J938" s="71"/>
      <c r="K938" s="72"/>
      <c r="L938" s="73"/>
      <c r="M938" s="72"/>
      <c r="N938" s="73"/>
      <c r="O938" s="72"/>
      <c r="P938" s="73"/>
      <c r="Q938" s="74"/>
      <c r="R938" s="316"/>
      <c r="S938" s="71"/>
      <c r="T938" s="72"/>
      <c r="U938" s="72"/>
      <c r="V938" s="74"/>
      <c r="W938" s="327"/>
      <c r="X938" s="72"/>
      <c r="Y938" s="73"/>
      <c r="Z938" s="72"/>
      <c r="AA938" s="73"/>
      <c r="AB938" s="74"/>
      <c r="AC938" s="75"/>
      <c r="AD938" s="76"/>
      <c r="AE938" s="76"/>
      <c r="AF938" s="77"/>
      <c r="AG938" s="319"/>
      <c r="AH938" s="74"/>
      <c r="AI938" s="480"/>
      <c r="AJ938" s="480"/>
      <c r="AK938" s="481"/>
      <c r="AL938" s="102"/>
      <c r="AM938" s="124" t="str">
        <f t="shared" si="996"/>
        <v xml:space="preserve"> </v>
      </c>
      <c r="AN938" s="97" t="str">
        <f t="shared" si="997"/>
        <v xml:space="preserve"> </v>
      </c>
      <c r="AO938" s="125"/>
      <c r="AP938" s="125"/>
      <c r="AQ938" s="125"/>
      <c r="AR938" s="125"/>
      <c r="AS938" s="125"/>
      <c r="AT938" s="122" t="e">
        <f t="shared" si="999"/>
        <v>#N/A</v>
      </c>
      <c r="AU938" s="125" t="e">
        <f t="shared" si="1000"/>
        <v>#N/A</v>
      </c>
      <c r="AV938" s="126" t="str">
        <f t="shared" ca="1" si="965"/>
        <v/>
      </c>
      <c r="AW938" s="122" t="e">
        <f t="shared" ca="1" si="966"/>
        <v>#N/A</v>
      </c>
      <c r="AX938" s="127" t="e">
        <f t="shared" ca="1" si="967"/>
        <v>#N/A</v>
      </c>
      <c r="AY938" s="100" t="e">
        <f t="shared" si="1001"/>
        <v>#N/A</v>
      </c>
      <c r="AZ938" s="127" t="e">
        <f t="shared" si="1002"/>
        <v>#N/A</v>
      </c>
      <c r="BA938" s="125"/>
      <c r="BB938" s="125"/>
      <c r="BC938" s="129"/>
      <c r="BD938" s="125"/>
      <c r="BE938" s="125"/>
      <c r="BF938" s="125"/>
      <c r="BG938" s="125"/>
      <c r="BH938" s="125"/>
      <c r="BI938" s="125"/>
      <c r="BJ938" s="125"/>
      <c r="BK938" s="125"/>
      <c r="BL938" s="90"/>
      <c r="BM938" s="90"/>
      <c r="BN938" s="90"/>
      <c r="BO938" s="90"/>
      <c r="BP938" s="90"/>
    </row>
    <row r="939" spans="1:68" ht="4.5" customHeight="1" thickBot="1" x14ac:dyDescent="0.25">
      <c r="A939" s="89">
        <f>AK942</f>
        <v>67</v>
      </c>
      <c r="B939" s="271"/>
      <c r="C939" s="271"/>
      <c r="D939" s="271"/>
      <c r="E939" s="271"/>
      <c r="F939" s="271"/>
      <c r="G939" s="271"/>
      <c r="H939" s="271"/>
      <c r="I939" s="271"/>
      <c r="J939" s="309"/>
      <c r="K939" s="309"/>
      <c r="L939" s="309"/>
      <c r="M939" s="309"/>
      <c r="N939" s="309"/>
      <c r="O939" s="309"/>
      <c r="P939" s="309"/>
      <c r="Q939" s="309"/>
      <c r="R939" s="309"/>
      <c r="S939" s="324"/>
      <c r="T939" s="324"/>
      <c r="U939" s="324"/>
      <c r="V939" s="324"/>
      <c r="W939" s="324"/>
      <c r="X939" s="324"/>
      <c r="Y939" s="324"/>
      <c r="Z939" s="324"/>
      <c r="AA939" s="324"/>
      <c r="AB939" s="324"/>
      <c r="AC939" s="309"/>
      <c r="AD939" s="272"/>
      <c r="AE939" s="273"/>
      <c r="AF939" s="272"/>
      <c r="AG939" s="274"/>
      <c r="AH939" s="474"/>
      <c r="AI939" s="475"/>
      <c r="AJ939" s="475"/>
      <c r="AK939" s="475"/>
      <c r="AL939" s="33"/>
      <c r="AM939" s="33"/>
      <c r="AN939" s="33"/>
      <c r="AT939" s="122" t="e">
        <f t="shared" si="999"/>
        <v>#N/A</v>
      </c>
      <c r="AU939" s="125" t="e">
        <f t="shared" si="1000"/>
        <v>#N/A</v>
      </c>
      <c r="AV939" s="126" t="str">
        <f t="shared" ca="1" si="965"/>
        <v/>
      </c>
      <c r="AW939" s="122" t="e">
        <f t="shared" ca="1" si="966"/>
        <v>#N/A</v>
      </c>
      <c r="AX939" s="127" t="e">
        <f t="shared" ca="1" si="967"/>
        <v>#N/A</v>
      </c>
      <c r="AY939" s="100" t="e">
        <f t="shared" si="1001"/>
        <v>#N/A</v>
      </c>
      <c r="AZ939" s="127" t="e">
        <f t="shared" si="1002"/>
        <v>#N/A</v>
      </c>
      <c r="BC939" s="129"/>
    </row>
    <row r="940" spans="1:68" ht="26.25" customHeight="1" x14ac:dyDescent="0.2">
      <c r="A940" s="180">
        <f>A926+1</f>
        <v>67</v>
      </c>
      <c r="B940" s="501"/>
      <c r="C940" s="501"/>
      <c r="D940" s="501"/>
      <c r="E940" s="502"/>
      <c r="F940" s="493" t="str">
        <f>F926</f>
        <v>TOTAL DE ESTA PÁGINA</v>
      </c>
      <c r="G940" s="494"/>
      <c r="H940" s="495"/>
      <c r="I940" s="348" t="str">
        <f t="shared" ref="I940:Q940" si="1003">IF(SUM(I929:I939)=0," ",SUM(I929:I939))</f>
        <v xml:space="preserve"> </v>
      </c>
      <c r="J940" s="349" t="str">
        <f t="shared" si="1003"/>
        <v xml:space="preserve"> </v>
      </c>
      <c r="K940" s="350" t="str">
        <f t="shared" si="1003"/>
        <v xml:space="preserve"> </v>
      </c>
      <c r="L940" s="351" t="str">
        <f t="shared" si="1003"/>
        <v xml:space="preserve"> </v>
      </c>
      <c r="M940" s="350" t="str">
        <f t="shared" si="1003"/>
        <v xml:space="preserve"> </v>
      </c>
      <c r="N940" s="351" t="str">
        <f t="shared" si="1003"/>
        <v xml:space="preserve"> </v>
      </c>
      <c r="O940" s="350" t="str">
        <f t="shared" si="1003"/>
        <v xml:space="preserve"> </v>
      </c>
      <c r="P940" s="351" t="str">
        <f t="shared" si="1003"/>
        <v xml:space="preserve"> </v>
      </c>
      <c r="Q940" s="352" t="str">
        <f t="shared" si="1003"/>
        <v xml:space="preserve"> </v>
      </c>
      <c r="R940" s="353"/>
      <c r="S940" s="349" t="str">
        <f t="shared" ref="S940:AB940" si="1004">IF(SUM(S929:S939)=0," ",SUM(S929:S939))</f>
        <v xml:space="preserve"> </v>
      </c>
      <c r="T940" s="350" t="str">
        <f t="shared" si="1004"/>
        <v xml:space="preserve"> </v>
      </c>
      <c r="U940" s="350" t="str">
        <f t="shared" si="1004"/>
        <v xml:space="preserve"> </v>
      </c>
      <c r="V940" s="350" t="str">
        <f t="shared" si="1004"/>
        <v xml:space="preserve"> </v>
      </c>
      <c r="W940" s="351" t="str">
        <f t="shared" si="1004"/>
        <v xml:space="preserve"> </v>
      </c>
      <c r="X940" s="350" t="str">
        <f t="shared" si="1004"/>
        <v xml:space="preserve"> </v>
      </c>
      <c r="Y940" s="351" t="str">
        <f t="shared" si="1004"/>
        <v xml:space="preserve"> </v>
      </c>
      <c r="Z940" s="350" t="str">
        <f t="shared" si="1004"/>
        <v xml:space="preserve"> </v>
      </c>
      <c r="AA940" s="351" t="str">
        <f t="shared" si="1004"/>
        <v xml:space="preserve"> </v>
      </c>
      <c r="AB940" s="352" t="str">
        <f t="shared" si="1004"/>
        <v xml:space="preserve"> </v>
      </c>
      <c r="AC940" s="354" t="str">
        <f>IF(SUM(AC929:AC938)=0," ",SUM(AC929:AC938))</f>
        <v xml:space="preserve"> </v>
      </c>
      <c r="AD940" s="355" t="str">
        <f>IF(SUM(AD929:AD938)=0," ",SUM(AD929:AD938))</f>
        <v xml:space="preserve"> </v>
      </c>
      <c r="AE940" s="355" t="str">
        <f>IF(SUM(AE929:AE938)=0," ",SUM(AE929:AE938))</f>
        <v xml:space="preserve"> </v>
      </c>
      <c r="AF940" s="356" t="str">
        <f>IF(SUM(AF929:AF938)=0," ",SUM(AF929:AF938))</f>
        <v xml:space="preserve"> </v>
      </c>
      <c r="AG940" s="357" t="str">
        <f>IF(SUM(AG929:AG938)=0," ",SUM(AG929:AG938))</f>
        <v xml:space="preserve"> </v>
      </c>
      <c r="AH940" s="482" t="str">
        <f>AH926</f>
        <v>Certifico que todos los datos en esta
bitácora son fidedignos</v>
      </c>
      <c r="AI940" s="483"/>
      <c r="AJ940" s="483"/>
      <c r="AK940" s="484"/>
      <c r="AL940" s="131"/>
      <c r="AM940" s="131"/>
      <c r="AN940" s="131"/>
      <c r="AT940" s="122" t="e">
        <f t="shared" si="999"/>
        <v>#N/A</v>
      </c>
      <c r="AU940" s="125" t="e">
        <f t="shared" si="1000"/>
        <v>#N/A</v>
      </c>
      <c r="AV940" s="126" t="str">
        <f t="shared" ca="1" si="965"/>
        <v/>
      </c>
      <c r="AW940" s="122" t="e">
        <f t="shared" ca="1" si="966"/>
        <v>#N/A</v>
      </c>
      <c r="AX940" s="127" t="e">
        <f t="shared" ca="1" si="967"/>
        <v>#N/A</v>
      </c>
      <c r="AY940" s="100" t="e">
        <f t="shared" si="1001"/>
        <v>#N/A</v>
      </c>
      <c r="AZ940" s="127" t="e">
        <f t="shared" si="1002"/>
        <v>#N/A</v>
      </c>
      <c r="BA940" s="88"/>
      <c r="BC940" s="129"/>
    </row>
    <row r="941" spans="1:68" ht="26.25" customHeight="1" x14ac:dyDescent="0.2">
      <c r="A941" s="499"/>
      <c r="B941" s="503"/>
      <c r="C941" s="503"/>
      <c r="D941" s="503"/>
      <c r="E941" s="504"/>
      <c r="F941" s="496" t="str">
        <f>F927</f>
        <v>TOTAL PÁGINA ANTERIOR</v>
      </c>
      <c r="G941" s="497"/>
      <c r="H941" s="498"/>
      <c r="I941" s="358">
        <f>I928</f>
        <v>6.25</v>
      </c>
      <c r="J941" s="359">
        <f t="shared" ref="J941:Q941" si="1005">J928</f>
        <v>6.25</v>
      </c>
      <c r="K941" s="360" t="str">
        <f t="shared" si="1005"/>
        <v xml:space="preserve"> </v>
      </c>
      <c r="L941" s="361" t="str">
        <f t="shared" si="1005"/>
        <v xml:space="preserve"> </v>
      </c>
      <c r="M941" s="360" t="str">
        <f t="shared" si="1005"/>
        <v xml:space="preserve"> </v>
      </c>
      <c r="N941" s="361" t="str">
        <f t="shared" si="1005"/>
        <v xml:space="preserve"> </v>
      </c>
      <c r="O941" s="360" t="str">
        <f t="shared" si="1005"/>
        <v xml:space="preserve"> </v>
      </c>
      <c r="P941" s="361" t="str">
        <f t="shared" si="1005"/>
        <v xml:space="preserve"> </v>
      </c>
      <c r="Q941" s="362" t="str">
        <f t="shared" si="1005"/>
        <v xml:space="preserve"> </v>
      </c>
      <c r="R941" s="363"/>
      <c r="S941" s="359" t="str">
        <f t="shared" ref="S941:AG941" si="1006">S928</f>
        <v xml:space="preserve"> </v>
      </c>
      <c r="T941" s="360">
        <f t="shared" si="1006"/>
        <v>8.75</v>
      </c>
      <c r="U941" s="360">
        <f t="shared" si="1006"/>
        <v>10</v>
      </c>
      <c r="V941" s="360">
        <f t="shared" si="1006"/>
        <v>2.5</v>
      </c>
      <c r="W941" s="361" t="str">
        <f t="shared" si="1006"/>
        <v xml:space="preserve"> </v>
      </c>
      <c r="X941" s="360" t="str">
        <f t="shared" si="1006"/>
        <v xml:space="preserve"> </v>
      </c>
      <c r="Y941" s="361">
        <f t="shared" si="1006"/>
        <v>2.5</v>
      </c>
      <c r="Z941" s="360" t="str">
        <f t="shared" si="1006"/>
        <v xml:space="preserve"> </v>
      </c>
      <c r="AA941" s="361">
        <f t="shared" si="1006"/>
        <v>3.75</v>
      </c>
      <c r="AB941" s="362" t="str">
        <f t="shared" si="1006"/>
        <v xml:space="preserve"> </v>
      </c>
      <c r="AC941" s="364">
        <f t="shared" si="1006"/>
        <v>9</v>
      </c>
      <c r="AD941" s="365" t="str">
        <f t="shared" si="1006"/>
        <v xml:space="preserve"> </v>
      </c>
      <c r="AE941" s="365">
        <f t="shared" si="1006"/>
        <v>9</v>
      </c>
      <c r="AF941" s="366" t="str">
        <f t="shared" si="1006"/>
        <v xml:space="preserve"> </v>
      </c>
      <c r="AG941" s="367">
        <f t="shared" si="1006"/>
        <v>11</v>
      </c>
      <c r="AH941" s="487"/>
      <c r="AI941" s="488"/>
      <c r="AJ941" s="488"/>
      <c r="AK941" s="489"/>
      <c r="AL941" s="131"/>
      <c r="AM941" s="131"/>
      <c r="AN941" s="131"/>
      <c r="AT941" s="122" t="e">
        <f t="shared" si="999"/>
        <v>#N/A</v>
      </c>
      <c r="AU941" s="125" t="e">
        <f t="shared" si="1000"/>
        <v>#N/A</v>
      </c>
      <c r="AV941" s="126" t="str">
        <f t="shared" ca="1" si="965"/>
        <v/>
      </c>
      <c r="AW941" s="122" t="e">
        <f t="shared" ca="1" si="966"/>
        <v>#N/A</v>
      </c>
      <c r="AX941" s="127" t="e">
        <f t="shared" ca="1" si="967"/>
        <v>#N/A</v>
      </c>
      <c r="AY941" s="100" t="e">
        <f t="shared" si="1001"/>
        <v>#N/A</v>
      </c>
      <c r="AZ941" s="127" t="e">
        <f t="shared" si="1002"/>
        <v>#N/A</v>
      </c>
      <c r="BA941" s="88"/>
      <c r="BC941" s="129"/>
    </row>
    <row r="942" spans="1:68" ht="26.25" customHeight="1" thickBot="1" x14ac:dyDescent="0.25">
      <c r="A942" s="500"/>
      <c r="B942" s="505" t="str">
        <f>B928</f>
        <v>Entidad que certifica Hrs. de vuelo
TIMBRE Y FIRMA</v>
      </c>
      <c r="C942" s="505"/>
      <c r="D942" s="505"/>
      <c r="E942" s="506"/>
      <c r="F942" s="490" t="str">
        <f>F928</f>
        <v>TOTAL A LA FECHA</v>
      </c>
      <c r="G942" s="491"/>
      <c r="H942" s="492"/>
      <c r="I942" s="31">
        <f t="shared" ref="I942:Q942" si="1007">IF(SUM(I940:I941)=0," ",SUM(I940:I941))</f>
        <v>6.25</v>
      </c>
      <c r="J942" s="27">
        <f t="shared" si="1007"/>
        <v>6.25</v>
      </c>
      <c r="K942" s="24" t="str">
        <f t="shared" si="1007"/>
        <v xml:space="preserve"> </v>
      </c>
      <c r="L942" s="25" t="str">
        <f t="shared" si="1007"/>
        <v xml:space="preserve"> </v>
      </c>
      <c r="M942" s="24" t="str">
        <f t="shared" si="1007"/>
        <v xml:space="preserve"> </v>
      </c>
      <c r="N942" s="25" t="str">
        <f t="shared" si="1007"/>
        <v xml:space="preserve"> </v>
      </c>
      <c r="O942" s="24" t="str">
        <f t="shared" si="1007"/>
        <v xml:space="preserve"> </v>
      </c>
      <c r="P942" s="25" t="str">
        <f t="shared" si="1007"/>
        <v xml:space="preserve"> </v>
      </c>
      <c r="Q942" s="26" t="str">
        <f t="shared" si="1007"/>
        <v xml:space="preserve"> </v>
      </c>
      <c r="R942" s="321"/>
      <c r="S942" s="27" t="str">
        <f t="shared" ref="S942:AG942" si="1008">IF(SUM(S940:S941)=0," ",SUM(S940:S941))</f>
        <v xml:space="preserve"> </v>
      </c>
      <c r="T942" s="24">
        <f t="shared" si="1008"/>
        <v>8.75</v>
      </c>
      <c r="U942" s="24">
        <f t="shared" si="1008"/>
        <v>10</v>
      </c>
      <c r="V942" s="24">
        <f t="shared" si="1008"/>
        <v>2.5</v>
      </c>
      <c r="W942" s="25" t="str">
        <f t="shared" si="1008"/>
        <v xml:space="preserve"> </v>
      </c>
      <c r="X942" s="24" t="str">
        <f t="shared" si="1008"/>
        <v xml:space="preserve"> </v>
      </c>
      <c r="Y942" s="25">
        <f t="shared" si="1008"/>
        <v>2.5</v>
      </c>
      <c r="Z942" s="24" t="str">
        <f t="shared" si="1008"/>
        <v xml:space="preserve"> </v>
      </c>
      <c r="AA942" s="25">
        <f t="shared" si="1008"/>
        <v>3.75</v>
      </c>
      <c r="AB942" s="26" t="str">
        <f t="shared" si="1008"/>
        <v xml:space="preserve"> </v>
      </c>
      <c r="AC942" s="323">
        <f t="shared" si="1008"/>
        <v>9</v>
      </c>
      <c r="AD942" s="28" t="str">
        <f t="shared" si="1008"/>
        <v xml:space="preserve"> </v>
      </c>
      <c r="AE942" s="28">
        <f t="shared" si="1008"/>
        <v>9</v>
      </c>
      <c r="AF942" s="30" t="str">
        <f t="shared" si="1008"/>
        <v xml:space="preserve"> </v>
      </c>
      <c r="AG942" s="32">
        <f t="shared" si="1008"/>
        <v>11</v>
      </c>
      <c r="AH942" s="485" t="str">
        <f>AH928</f>
        <v>_____________________________
FIRMA PILOTO</v>
      </c>
      <c r="AI942" s="486"/>
      <c r="AJ942" s="486"/>
      <c r="AK942" s="181">
        <f>A940</f>
        <v>67</v>
      </c>
      <c r="AL942" s="132"/>
      <c r="AM942" s="132"/>
      <c r="AN942" s="132"/>
      <c r="AT942" s="122" t="e">
        <f t="shared" si="999"/>
        <v>#N/A</v>
      </c>
      <c r="AU942" s="125" t="e">
        <f t="shared" si="1000"/>
        <v>#N/A</v>
      </c>
      <c r="AV942" s="126" t="str">
        <f t="shared" ca="1" si="965"/>
        <v/>
      </c>
      <c r="AW942" s="122" t="e">
        <f t="shared" ca="1" si="966"/>
        <v>#N/A</v>
      </c>
      <c r="AX942" s="127" t="e">
        <f t="shared" ca="1" si="967"/>
        <v>#N/A</v>
      </c>
      <c r="AY942" s="100" t="e">
        <f t="shared" si="1001"/>
        <v>#N/A</v>
      </c>
      <c r="AZ942" s="127" t="e">
        <f t="shared" si="1002"/>
        <v>#N/A</v>
      </c>
      <c r="BA942" s="88"/>
      <c r="BC942" s="129"/>
    </row>
    <row r="943" spans="1:68" s="49" customFormat="1" ht="27.75" customHeight="1" x14ac:dyDescent="0.2">
      <c r="A943" s="29">
        <f>A938+1</f>
        <v>671</v>
      </c>
      <c r="B943" s="39"/>
      <c r="C943" s="40"/>
      <c r="D943" s="41"/>
      <c r="E943" s="42"/>
      <c r="F943" s="43"/>
      <c r="G943" s="44"/>
      <c r="H943" s="45"/>
      <c r="I943" s="310"/>
      <c r="J943" s="306"/>
      <c r="K943" s="307"/>
      <c r="L943" s="308"/>
      <c r="M943" s="307"/>
      <c r="N943" s="308"/>
      <c r="O943" s="307"/>
      <c r="P943" s="308"/>
      <c r="Q943" s="167"/>
      <c r="R943" s="314"/>
      <c r="S943" s="46"/>
      <c r="T943" s="47"/>
      <c r="U943" s="47"/>
      <c r="V943" s="48"/>
      <c r="W943" s="325"/>
      <c r="X943" s="307"/>
      <c r="Y943" s="308"/>
      <c r="Z943" s="307"/>
      <c r="AA943" s="308"/>
      <c r="AB943" s="167"/>
      <c r="AC943" s="311"/>
      <c r="AD943" s="312"/>
      <c r="AE943" s="312"/>
      <c r="AF943" s="313"/>
      <c r="AG943" s="317"/>
      <c r="AH943" s="167"/>
      <c r="AI943" s="478"/>
      <c r="AJ943" s="478"/>
      <c r="AK943" s="479"/>
      <c r="AL943" s="102"/>
      <c r="AM943" s="124" t="str">
        <f t="shared" ref="AM943:AM952" si="1009">IF(B943=0," ",TEXT(B943,"MMM"))</f>
        <v xml:space="preserve"> </v>
      </c>
      <c r="AN943" s="97" t="str">
        <f t="shared" ref="AN943:AN952" si="1010">IF(B943=0," ",YEAR(B943))</f>
        <v xml:space="preserve"> </v>
      </c>
      <c r="AO943" s="125"/>
      <c r="AP943" s="125"/>
      <c r="AQ943" s="125"/>
      <c r="AR943" s="125"/>
      <c r="AS943" s="125"/>
      <c r="AT943" s="122" t="e">
        <f t="shared" si="999"/>
        <v>#N/A</v>
      </c>
      <c r="AU943" s="125" t="e">
        <f t="shared" si="1000"/>
        <v>#N/A</v>
      </c>
      <c r="AV943" s="126" t="str">
        <f t="shared" ca="1" si="965"/>
        <v/>
      </c>
      <c r="AW943" s="122" t="e">
        <f t="shared" ca="1" si="966"/>
        <v>#N/A</v>
      </c>
      <c r="AX943" s="127" t="e">
        <f t="shared" ca="1" si="967"/>
        <v>#N/A</v>
      </c>
      <c r="AY943" s="100" t="e">
        <f t="shared" si="1001"/>
        <v>#N/A</v>
      </c>
      <c r="AZ943" s="127" t="e">
        <f t="shared" si="1002"/>
        <v>#N/A</v>
      </c>
      <c r="BA943" s="88"/>
      <c r="BB943" s="125"/>
      <c r="BC943" s="129"/>
      <c r="BD943" s="125"/>
      <c r="BE943" s="125"/>
      <c r="BF943" s="125"/>
      <c r="BG943" s="125"/>
      <c r="BH943" s="125"/>
      <c r="BI943" s="125"/>
      <c r="BJ943" s="125"/>
      <c r="BK943" s="125"/>
      <c r="BL943" s="90"/>
      <c r="BM943" s="90"/>
      <c r="BN943" s="90"/>
      <c r="BO943" s="90"/>
      <c r="BP943" s="90"/>
    </row>
    <row r="944" spans="1:68" s="49" customFormat="1" ht="27.75" customHeight="1" x14ac:dyDescent="0.2">
      <c r="A944" s="22">
        <f>A943+1</f>
        <v>672</v>
      </c>
      <c r="B944" s="50"/>
      <c r="C944" s="51"/>
      <c r="D944" s="52"/>
      <c r="E944" s="53"/>
      <c r="F944" s="54"/>
      <c r="G944" s="55"/>
      <c r="H944" s="56"/>
      <c r="I944" s="304"/>
      <c r="J944" s="57"/>
      <c r="K944" s="58"/>
      <c r="L944" s="59"/>
      <c r="M944" s="58"/>
      <c r="N944" s="59"/>
      <c r="O944" s="58"/>
      <c r="P944" s="59"/>
      <c r="Q944" s="60"/>
      <c r="R944" s="315"/>
      <c r="S944" s="57"/>
      <c r="T944" s="58"/>
      <c r="U944" s="58"/>
      <c r="V944" s="60"/>
      <c r="W944" s="326"/>
      <c r="X944" s="58"/>
      <c r="Y944" s="59"/>
      <c r="Z944" s="58"/>
      <c r="AA944" s="59"/>
      <c r="AB944" s="60"/>
      <c r="AC944" s="61"/>
      <c r="AD944" s="62"/>
      <c r="AE944" s="62"/>
      <c r="AF944" s="63"/>
      <c r="AG944" s="318"/>
      <c r="AH944" s="60"/>
      <c r="AI944" s="476"/>
      <c r="AJ944" s="476"/>
      <c r="AK944" s="477"/>
      <c r="AL944" s="102"/>
      <c r="AM944" s="124" t="str">
        <f t="shared" si="1009"/>
        <v xml:space="preserve"> </v>
      </c>
      <c r="AN944" s="97" t="str">
        <f t="shared" si="1010"/>
        <v xml:space="preserve"> </v>
      </c>
      <c r="AO944" s="125"/>
      <c r="AP944" s="125"/>
      <c r="AQ944" s="125"/>
      <c r="AR944" s="125"/>
      <c r="AS944" s="125"/>
      <c r="AT944" s="122" t="e">
        <f t="shared" si="999"/>
        <v>#N/A</v>
      </c>
      <c r="AU944" s="125" t="e">
        <f t="shared" si="1000"/>
        <v>#N/A</v>
      </c>
      <c r="AV944" s="126" t="str">
        <f t="shared" ca="1" si="965"/>
        <v/>
      </c>
      <c r="AW944" s="122" t="e">
        <f t="shared" ca="1" si="966"/>
        <v>#N/A</v>
      </c>
      <c r="AX944" s="127" t="e">
        <f t="shared" ca="1" si="967"/>
        <v>#N/A</v>
      </c>
      <c r="AY944" s="100" t="e">
        <f t="shared" si="1001"/>
        <v>#N/A</v>
      </c>
      <c r="AZ944" s="127" t="e">
        <f t="shared" si="1002"/>
        <v>#N/A</v>
      </c>
      <c r="BA944" s="88"/>
      <c r="BB944" s="125"/>
      <c r="BC944" s="129"/>
      <c r="BD944" s="125"/>
      <c r="BE944" s="125"/>
      <c r="BF944" s="125"/>
      <c r="BG944" s="125"/>
      <c r="BH944" s="125"/>
      <c r="BI944" s="125"/>
      <c r="BJ944" s="125"/>
      <c r="BK944" s="125"/>
      <c r="BL944" s="90"/>
      <c r="BM944" s="90"/>
      <c r="BN944" s="90"/>
      <c r="BO944" s="90"/>
      <c r="BP944" s="90"/>
    </row>
    <row r="945" spans="1:68" s="49" customFormat="1" ht="27.75" customHeight="1" x14ac:dyDescent="0.2">
      <c r="A945" s="22">
        <f t="shared" ref="A945:A952" si="1011">A944+1</f>
        <v>673</v>
      </c>
      <c r="B945" s="50"/>
      <c r="C945" s="51"/>
      <c r="D945" s="52"/>
      <c r="E945" s="53"/>
      <c r="F945" s="54"/>
      <c r="G945" s="55"/>
      <c r="H945" s="56"/>
      <c r="I945" s="304"/>
      <c r="J945" s="57"/>
      <c r="K945" s="58"/>
      <c r="L945" s="59"/>
      <c r="M945" s="58"/>
      <c r="N945" s="59"/>
      <c r="O945" s="58"/>
      <c r="P945" s="59"/>
      <c r="Q945" s="60"/>
      <c r="R945" s="315"/>
      <c r="S945" s="57"/>
      <c r="T945" s="58"/>
      <c r="U945" s="58"/>
      <c r="V945" s="60"/>
      <c r="W945" s="326"/>
      <c r="X945" s="58"/>
      <c r="Y945" s="59"/>
      <c r="Z945" s="58"/>
      <c r="AA945" s="59"/>
      <c r="AB945" s="60"/>
      <c r="AC945" s="61"/>
      <c r="AD945" s="62"/>
      <c r="AE945" s="62"/>
      <c r="AF945" s="63"/>
      <c r="AG945" s="318"/>
      <c r="AH945" s="60"/>
      <c r="AI945" s="476"/>
      <c r="AJ945" s="476"/>
      <c r="AK945" s="477"/>
      <c r="AL945" s="102"/>
      <c r="AM945" s="124" t="str">
        <f t="shared" si="1009"/>
        <v xml:space="preserve"> </v>
      </c>
      <c r="AN945" s="97" t="str">
        <f t="shared" si="1010"/>
        <v xml:space="preserve"> </v>
      </c>
      <c r="AO945" s="125"/>
      <c r="AP945" s="125"/>
      <c r="AQ945" s="125"/>
      <c r="AR945" s="125"/>
      <c r="AS945" s="125"/>
      <c r="AT945" s="122" t="e">
        <f t="shared" ref="AT945:AT954" si="1012">IF(ISBLANK($B1321),NA(),$B1321)</f>
        <v>#N/A</v>
      </c>
      <c r="AU945" s="125" t="e">
        <f t="shared" ref="AU945:AU954" si="1013">IF(ISBLANK($I1321),NA(),$I1321)</f>
        <v>#N/A</v>
      </c>
      <c r="AV945" s="126" t="str">
        <f t="shared" ca="1" si="965"/>
        <v/>
      </c>
      <c r="AW945" s="122" t="e">
        <f t="shared" ca="1" si="966"/>
        <v>#N/A</v>
      </c>
      <c r="AX945" s="127" t="e">
        <f t="shared" ca="1" si="967"/>
        <v>#N/A</v>
      </c>
      <c r="AY945" s="100" t="e">
        <f>IF(S1321=0,NA(),S1321)</f>
        <v>#N/A</v>
      </c>
      <c r="AZ945" s="127" t="e">
        <f>IF(V1321=0,NA(),V1321)</f>
        <v>#N/A</v>
      </c>
      <c r="BA945" s="88"/>
      <c r="BB945" s="125"/>
      <c r="BC945" s="129"/>
      <c r="BD945" s="125"/>
      <c r="BE945" s="125"/>
      <c r="BF945" s="125"/>
      <c r="BG945" s="125"/>
      <c r="BH945" s="125"/>
      <c r="BI945" s="125"/>
      <c r="BJ945" s="125"/>
      <c r="BK945" s="125"/>
      <c r="BL945" s="90"/>
      <c r="BM945" s="90"/>
      <c r="BN945" s="90"/>
      <c r="BO945" s="90"/>
      <c r="BP945" s="90"/>
    </row>
    <row r="946" spans="1:68" s="49" customFormat="1" ht="27.75" customHeight="1" x14ac:dyDescent="0.2">
      <c r="A946" s="22">
        <f t="shared" si="1011"/>
        <v>674</v>
      </c>
      <c r="B946" s="50"/>
      <c r="C946" s="51"/>
      <c r="D946" s="52"/>
      <c r="E946" s="53"/>
      <c r="F946" s="54"/>
      <c r="G946" s="55"/>
      <c r="H946" s="56"/>
      <c r="I946" s="304"/>
      <c r="J946" s="57"/>
      <c r="K946" s="58"/>
      <c r="L946" s="59"/>
      <c r="M946" s="58"/>
      <c r="N946" s="59"/>
      <c r="O946" s="58"/>
      <c r="P946" s="59"/>
      <c r="Q946" s="60"/>
      <c r="R946" s="315"/>
      <c r="S946" s="57"/>
      <c r="T946" s="58"/>
      <c r="U946" s="58"/>
      <c r="V946" s="60"/>
      <c r="W946" s="326"/>
      <c r="X946" s="58"/>
      <c r="Y946" s="59"/>
      <c r="Z946" s="58"/>
      <c r="AA946" s="59"/>
      <c r="AB946" s="60"/>
      <c r="AC946" s="61"/>
      <c r="AD946" s="62"/>
      <c r="AE946" s="62"/>
      <c r="AF946" s="63"/>
      <c r="AG946" s="318"/>
      <c r="AH946" s="60"/>
      <c r="AI946" s="476"/>
      <c r="AJ946" s="476"/>
      <c r="AK946" s="477"/>
      <c r="AL946" s="102"/>
      <c r="AM946" s="124" t="str">
        <f t="shared" si="1009"/>
        <v xml:space="preserve"> </v>
      </c>
      <c r="AN946" s="97" t="str">
        <f t="shared" si="1010"/>
        <v xml:space="preserve"> </v>
      </c>
      <c r="AO946" s="125"/>
      <c r="AP946" s="125"/>
      <c r="AQ946" s="125"/>
      <c r="AR946" s="125"/>
      <c r="AS946" s="125"/>
      <c r="AT946" s="122" t="e">
        <f t="shared" si="1012"/>
        <v>#N/A</v>
      </c>
      <c r="AU946" s="125" t="e">
        <f t="shared" si="1013"/>
        <v>#N/A</v>
      </c>
      <c r="AV946" s="126" t="str">
        <f t="shared" ca="1" si="965"/>
        <v/>
      </c>
      <c r="AW946" s="122" t="e">
        <f t="shared" ca="1" si="966"/>
        <v>#N/A</v>
      </c>
      <c r="AX946" s="127" t="e">
        <f t="shared" ca="1" si="967"/>
        <v>#N/A</v>
      </c>
      <c r="AY946" s="100" t="e">
        <f>IF(S1322=0,NA(),S1322)</f>
        <v>#N/A</v>
      </c>
      <c r="AZ946" s="127" t="e">
        <f t="shared" ref="AZ946:AZ954" si="1014">IF(V1322=0,NA(),V1322)</f>
        <v>#N/A</v>
      </c>
      <c r="BA946" s="88"/>
      <c r="BB946" s="125"/>
      <c r="BC946" s="129"/>
      <c r="BD946" s="125"/>
      <c r="BE946" s="125"/>
      <c r="BF946" s="125"/>
      <c r="BG946" s="125"/>
      <c r="BH946" s="125"/>
      <c r="BI946" s="125"/>
      <c r="BJ946" s="125"/>
      <c r="BK946" s="125"/>
      <c r="BL946" s="90"/>
      <c r="BM946" s="90"/>
      <c r="BN946" s="90"/>
      <c r="BO946" s="90"/>
      <c r="BP946" s="90"/>
    </row>
    <row r="947" spans="1:68" s="49" customFormat="1" ht="27.75" customHeight="1" x14ac:dyDescent="0.2">
      <c r="A947" s="22">
        <f t="shared" si="1011"/>
        <v>675</v>
      </c>
      <c r="B947" s="50"/>
      <c r="C947" s="51"/>
      <c r="D947" s="52"/>
      <c r="E947" s="53"/>
      <c r="F947" s="54"/>
      <c r="G947" s="55"/>
      <c r="H947" s="56"/>
      <c r="I947" s="304"/>
      <c r="J947" s="57"/>
      <c r="K947" s="58"/>
      <c r="L947" s="59"/>
      <c r="M947" s="58"/>
      <c r="N947" s="59"/>
      <c r="O947" s="58"/>
      <c r="P947" s="59"/>
      <c r="Q947" s="60"/>
      <c r="R947" s="315"/>
      <c r="S947" s="57"/>
      <c r="T947" s="58"/>
      <c r="U947" s="58"/>
      <c r="V947" s="60"/>
      <c r="W947" s="326"/>
      <c r="X947" s="58"/>
      <c r="Y947" s="59"/>
      <c r="Z947" s="58"/>
      <c r="AA947" s="59"/>
      <c r="AB947" s="60"/>
      <c r="AC947" s="61"/>
      <c r="AD947" s="62"/>
      <c r="AE947" s="62"/>
      <c r="AF947" s="63"/>
      <c r="AG947" s="318"/>
      <c r="AH947" s="60"/>
      <c r="AI947" s="476"/>
      <c r="AJ947" s="476"/>
      <c r="AK947" s="477"/>
      <c r="AL947" s="102"/>
      <c r="AM947" s="124" t="str">
        <f t="shared" si="1009"/>
        <v xml:space="preserve"> </v>
      </c>
      <c r="AN947" s="97" t="str">
        <f t="shared" si="1010"/>
        <v xml:space="preserve"> </v>
      </c>
      <c r="AO947" s="125"/>
      <c r="AP947" s="125"/>
      <c r="AQ947" s="125"/>
      <c r="AR947" s="125"/>
      <c r="AS947" s="125"/>
      <c r="AT947" s="122" t="e">
        <f t="shared" si="1012"/>
        <v>#N/A</v>
      </c>
      <c r="AU947" s="125" t="e">
        <f t="shared" si="1013"/>
        <v>#N/A</v>
      </c>
      <c r="AV947" s="126" t="str">
        <f t="shared" ca="1" si="965"/>
        <v/>
      </c>
      <c r="AW947" s="122" t="e">
        <f t="shared" ca="1" si="966"/>
        <v>#N/A</v>
      </c>
      <c r="AX947" s="127" t="e">
        <f t="shared" ca="1" si="967"/>
        <v>#N/A</v>
      </c>
      <c r="AY947" s="100" t="e">
        <f t="shared" ref="AY947:AY954" si="1015">IF(S1323=0,NA(),S1323)</f>
        <v>#N/A</v>
      </c>
      <c r="AZ947" s="127" t="e">
        <f t="shared" si="1014"/>
        <v>#N/A</v>
      </c>
      <c r="BA947" s="88"/>
      <c r="BB947" s="125"/>
      <c r="BC947" s="129"/>
      <c r="BD947" s="125"/>
      <c r="BE947" s="125"/>
      <c r="BF947" s="125"/>
      <c r="BG947" s="125"/>
      <c r="BH947" s="125"/>
      <c r="BI947" s="125"/>
      <c r="BJ947" s="125"/>
      <c r="BK947" s="125"/>
      <c r="BL947" s="90"/>
      <c r="BM947" s="90"/>
      <c r="BN947" s="90"/>
      <c r="BO947" s="90"/>
      <c r="BP947" s="90"/>
    </row>
    <row r="948" spans="1:68" s="49" customFormat="1" ht="27.75" customHeight="1" x14ac:dyDescent="0.2">
      <c r="A948" s="22">
        <f t="shared" si="1011"/>
        <v>676</v>
      </c>
      <c r="B948" s="50"/>
      <c r="C948" s="51"/>
      <c r="D948" s="52"/>
      <c r="E948" s="53"/>
      <c r="F948" s="54"/>
      <c r="G948" s="55"/>
      <c r="H948" s="56"/>
      <c r="I948" s="304"/>
      <c r="J948" s="57"/>
      <c r="K948" s="58"/>
      <c r="L948" s="59"/>
      <c r="M948" s="58"/>
      <c r="N948" s="59"/>
      <c r="O948" s="58"/>
      <c r="P948" s="59"/>
      <c r="Q948" s="60"/>
      <c r="R948" s="315"/>
      <c r="S948" s="57"/>
      <c r="T948" s="58"/>
      <c r="U948" s="58"/>
      <c r="V948" s="60"/>
      <c r="W948" s="326"/>
      <c r="X948" s="58"/>
      <c r="Y948" s="59"/>
      <c r="Z948" s="58"/>
      <c r="AA948" s="59"/>
      <c r="AB948" s="60"/>
      <c r="AC948" s="61"/>
      <c r="AD948" s="62"/>
      <c r="AE948" s="62"/>
      <c r="AF948" s="63"/>
      <c r="AG948" s="318"/>
      <c r="AH948" s="60"/>
      <c r="AI948" s="476"/>
      <c r="AJ948" s="476"/>
      <c r="AK948" s="477"/>
      <c r="AL948" s="102"/>
      <c r="AM948" s="124" t="str">
        <f t="shared" si="1009"/>
        <v xml:space="preserve"> </v>
      </c>
      <c r="AN948" s="97" t="str">
        <f t="shared" si="1010"/>
        <v xml:space="preserve"> </v>
      </c>
      <c r="AO948" s="125"/>
      <c r="AP948" s="125"/>
      <c r="AQ948" s="125"/>
      <c r="AR948" s="125"/>
      <c r="AS948" s="125"/>
      <c r="AT948" s="122" t="e">
        <f t="shared" si="1012"/>
        <v>#N/A</v>
      </c>
      <c r="AU948" s="125" t="e">
        <f t="shared" si="1013"/>
        <v>#N/A</v>
      </c>
      <c r="AV948" s="126" t="str">
        <f t="shared" ca="1" si="965"/>
        <v/>
      </c>
      <c r="AW948" s="122" t="e">
        <f t="shared" ca="1" si="966"/>
        <v>#N/A</v>
      </c>
      <c r="AX948" s="127" t="e">
        <f t="shared" ca="1" si="967"/>
        <v>#N/A</v>
      </c>
      <c r="AY948" s="100" t="e">
        <f t="shared" si="1015"/>
        <v>#N/A</v>
      </c>
      <c r="AZ948" s="127" t="e">
        <f t="shared" si="1014"/>
        <v>#N/A</v>
      </c>
      <c r="BA948" s="88"/>
      <c r="BB948" s="125"/>
      <c r="BC948" s="129"/>
      <c r="BD948" s="125"/>
      <c r="BE948" s="125"/>
      <c r="BF948" s="125"/>
      <c r="BG948" s="125"/>
      <c r="BH948" s="125"/>
      <c r="BI948" s="125"/>
      <c r="BJ948" s="125"/>
      <c r="BK948" s="125"/>
      <c r="BL948" s="90"/>
      <c r="BM948" s="90"/>
      <c r="BN948" s="90"/>
      <c r="BO948" s="90"/>
      <c r="BP948" s="90"/>
    </row>
    <row r="949" spans="1:68" s="49" customFormat="1" ht="27.75" customHeight="1" x14ac:dyDescent="0.2">
      <c r="A949" s="22">
        <f>A948+1</f>
        <v>677</v>
      </c>
      <c r="B949" s="50"/>
      <c r="C949" s="51"/>
      <c r="D949" s="52"/>
      <c r="E949" s="53"/>
      <c r="F949" s="54"/>
      <c r="G949" s="55"/>
      <c r="H949" s="56"/>
      <c r="I949" s="304"/>
      <c r="J949" s="57"/>
      <c r="K949" s="58"/>
      <c r="L949" s="59"/>
      <c r="M949" s="58"/>
      <c r="N949" s="59"/>
      <c r="O949" s="58"/>
      <c r="P949" s="59"/>
      <c r="Q949" s="60"/>
      <c r="R949" s="315"/>
      <c r="S949" s="57"/>
      <c r="T949" s="58"/>
      <c r="U949" s="58"/>
      <c r="V949" s="60"/>
      <c r="W949" s="326"/>
      <c r="X949" s="58"/>
      <c r="Y949" s="59"/>
      <c r="Z949" s="58"/>
      <c r="AA949" s="59"/>
      <c r="AB949" s="60"/>
      <c r="AC949" s="61"/>
      <c r="AD949" s="62"/>
      <c r="AE949" s="62"/>
      <c r="AF949" s="63"/>
      <c r="AG949" s="318"/>
      <c r="AH949" s="60"/>
      <c r="AI949" s="476"/>
      <c r="AJ949" s="476"/>
      <c r="AK949" s="477"/>
      <c r="AL949" s="102"/>
      <c r="AM949" s="124" t="str">
        <f t="shared" si="1009"/>
        <v xml:space="preserve"> </v>
      </c>
      <c r="AN949" s="97" t="str">
        <f t="shared" si="1010"/>
        <v xml:space="preserve"> </v>
      </c>
      <c r="AO949" s="125"/>
      <c r="AP949" s="125"/>
      <c r="AQ949" s="125"/>
      <c r="AR949" s="125"/>
      <c r="AS949" s="125"/>
      <c r="AT949" s="122" t="e">
        <f t="shared" si="1012"/>
        <v>#N/A</v>
      </c>
      <c r="AU949" s="125" t="e">
        <f t="shared" si="1013"/>
        <v>#N/A</v>
      </c>
      <c r="AV949" s="126" t="str">
        <f t="shared" ca="1" si="965"/>
        <v/>
      </c>
      <c r="AW949" s="122" t="e">
        <f t="shared" ca="1" si="966"/>
        <v>#N/A</v>
      </c>
      <c r="AX949" s="127" t="e">
        <f t="shared" ca="1" si="967"/>
        <v>#N/A</v>
      </c>
      <c r="AY949" s="100" t="e">
        <f t="shared" si="1015"/>
        <v>#N/A</v>
      </c>
      <c r="AZ949" s="127" t="e">
        <f t="shared" si="1014"/>
        <v>#N/A</v>
      </c>
      <c r="BA949" s="88"/>
      <c r="BB949" s="125"/>
      <c r="BC949" s="129"/>
      <c r="BD949" s="125"/>
      <c r="BE949" s="125"/>
      <c r="BF949" s="125"/>
      <c r="BG949" s="125"/>
      <c r="BH949" s="125"/>
      <c r="BI949" s="125"/>
      <c r="BJ949" s="125"/>
      <c r="BK949" s="125"/>
      <c r="BL949" s="90"/>
      <c r="BM949" s="90"/>
      <c r="BN949" s="90"/>
      <c r="BO949" s="90"/>
      <c r="BP949" s="90"/>
    </row>
    <row r="950" spans="1:68" s="49" customFormat="1" ht="27.75" customHeight="1" x14ac:dyDescent="0.2">
      <c r="A950" s="22">
        <f t="shared" si="1011"/>
        <v>678</v>
      </c>
      <c r="B950" s="50"/>
      <c r="C950" s="51"/>
      <c r="D950" s="52"/>
      <c r="E950" s="53"/>
      <c r="F950" s="54"/>
      <c r="G950" s="55"/>
      <c r="H950" s="56"/>
      <c r="I950" s="304"/>
      <c r="J950" s="57"/>
      <c r="K950" s="58"/>
      <c r="L950" s="59"/>
      <c r="M950" s="58"/>
      <c r="N950" s="59"/>
      <c r="O950" s="58"/>
      <c r="P950" s="59"/>
      <c r="Q950" s="60"/>
      <c r="R950" s="315"/>
      <c r="S950" s="57"/>
      <c r="T950" s="58"/>
      <c r="U950" s="58"/>
      <c r="V950" s="60"/>
      <c r="W950" s="326"/>
      <c r="X950" s="58"/>
      <c r="Y950" s="59"/>
      <c r="Z950" s="58"/>
      <c r="AA950" s="59"/>
      <c r="AB950" s="60"/>
      <c r="AC950" s="61"/>
      <c r="AD950" s="62"/>
      <c r="AE950" s="62"/>
      <c r="AF950" s="63"/>
      <c r="AG950" s="318"/>
      <c r="AH950" s="60"/>
      <c r="AI950" s="476"/>
      <c r="AJ950" s="476"/>
      <c r="AK950" s="477"/>
      <c r="AL950" s="102"/>
      <c r="AM950" s="124" t="str">
        <f t="shared" si="1009"/>
        <v xml:space="preserve"> </v>
      </c>
      <c r="AN950" s="97" t="str">
        <f t="shared" si="1010"/>
        <v xml:space="preserve"> </v>
      </c>
      <c r="AO950" s="125"/>
      <c r="AP950" s="125"/>
      <c r="AQ950" s="125"/>
      <c r="AR950" s="125"/>
      <c r="AS950" s="125"/>
      <c r="AT950" s="122" t="e">
        <f t="shared" si="1012"/>
        <v>#N/A</v>
      </c>
      <c r="AU950" s="125" t="e">
        <f t="shared" si="1013"/>
        <v>#N/A</v>
      </c>
      <c r="AV950" s="126" t="str">
        <f t="shared" ca="1" si="965"/>
        <v/>
      </c>
      <c r="AW950" s="122" t="e">
        <f t="shared" ca="1" si="966"/>
        <v>#N/A</v>
      </c>
      <c r="AX950" s="127" t="e">
        <f t="shared" ca="1" si="967"/>
        <v>#N/A</v>
      </c>
      <c r="AY950" s="100" t="e">
        <f t="shared" si="1015"/>
        <v>#N/A</v>
      </c>
      <c r="AZ950" s="127" t="e">
        <f t="shared" si="1014"/>
        <v>#N/A</v>
      </c>
      <c r="BA950" s="88"/>
      <c r="BB950" s="125"/>
      <c r="BC950" s="129"/>
      <c r="BD950" s="125"/>
      <c r="BE950" s="125"/>
      <c r="BF950" s="125"/>
      <c r="BG950" s="125"/>
      <c r="BH950" s="125"/>
      <c r="BI950" s="125"/>
      <c r="BJ950" s="125"/>
      <c r="BK950" s="125"/>
      <c r="BL950" s="90"/>
      <c r="BM950" s="90"/>
      <c r="BN950" s="90"/>
      <c r="BO950" s="90"/>
      <c r="BP950" s="90"/>
    </row>
    <row r="951" spans="1:68" s="49" customFormat="1" ht="27.75" customHeight="1" x14ac:dyDescent="0.2">
      <c r="A951" s="22">
        <f t="shared" si="1011"/>
        <v>679</v>
      </c>
      <c r="B951" s="50"/>
      <c r="C951" s="51"/>
      <c r="D951" s="52"/>
      <c r="E951" s="53"/>
      <c r="F951" s="54"/>
      <c r="G951" s="55"/>
      <c r="H951" s="56"/>
      <c r="I951" s="304"/>
      <c r="J951" s="57"/>
      <c r="K951" s="58"/>
      <c r="L951" s="59"/>
      <c r="M951" s="58"/>
      <c r="N951" s="59"/>
      <c r="O951" s="58"/>
      <c r="P951" s="59"/>
      <c r="Q951" s="60"/>
      <c r="R951" s="315"/>
      <c r="S951" s="57"/>
      <c r="T951" s="58"/>
      <c r="U951" s="58"/>
      <c r="V951" s="60"/>
      <c r="W951" s="326"/>
      <c r="X951" s="58"/>
      <c r="Y951" s="59"/>
      <c r="Z951" s="58"/>
      <c r="AA951" s="59"/>
      <c r="AB951" s="60"/>
      <c r="AC951" s="61"/>
      <c r="AD951" s="62"/>
      <c r="AE951" s="62"/>
      <c r="AF951" s="63"/>
      <c r="AG951" s="318"/>
      <c r="AH951" s="60"/>
      <c r="AI951" s="476"/>
      <c r="AJ951" s="476"/>
      <c r="AK951" s="477"/>
      <c r="AL951" s="102"/>
      <c r="AM951" s="124" t="str">
        <f t="shared" si="1009"/>
        <v xml:space="preserve"> </v>
      </c>
      <c r="AN951" s="97" t="str">
        <f t="shared" si="1010"/>
        <v xml:space="preserve"> </v>
      </c>
      <c r="AO951" s="125"/>
      <c r="AP951" s="125"/>
      <c r="AQ951" s="125"/>
      <c r="AR951" s="125"/>
      <c r="AS951" s="125"/>
      <c r="AT951" s="122" t="e">
        <f t="shared" si="1012"/>
        <v>#N/A</v>
      </c>
      <c r="AU951" s="125" t="e">
        <f t="shared" si="1013"/>
        <v>#N/A</v>
      </c>
      <c r="AV951" s="126" t="str">
        <f t="shared" ca="1" si="965"/>
        <v/>
      </c>
      <c r="AW951" s="122" t="e">
        <f t="shared" ca="1" si="966"/>
        <v>#N/A</v>
      </c>
      <c r="AX951" s="127" t="e">
        <f t="shared" ca="1" si="967"/>
        <v>#N/A</v>
      </c>
      <c r="AY951" s="100" t="e">
        <f t="shared" si="1015"/>
        <v>#N/A</v>
      </c>
      <c r="AZ951" s="127" t="e">
        <f t="shared" si="1014"/>
        <v>#N/A</v>
      </c>
      <c r="BA951" s="125"/>
      <c r="BB951" s="125"/>
      <c r="BC951" s="129"/>
      <c r="BD951" s="125"/>
      <c r="BE951" s="125"/>
      <c r="BF951" s="125"/>
      <c r="BG951" s="125"/>
      <c r="BH951" s="125"/>
      <c r="BI951" s="125"/>
      <c r="BJ951" s="125"/>
      <c r="BK951" s="125"/>
      <c r="BL951" s="90"/>
      <c r="BM951" s="90"/>
      <c r="BN951" s="90"/>
      <c r="BO951" s="90"/>
      <c r="BP951" s="90"/>
    </row>
    <row r="952" spans="1:68" s="49" customFormat="1" ht="27.75" customHeight="1" thickBot="1" x14ac:dyDescent="0.25">
      <c r="A952" s="23">
        <f t="shared" si="1011"/>
        <v>680</v>
      </c>
      <c r="B952" s="64"/>
      <c r="C952" s="65"/>
      <c r="D952" s="66"/>
      <c r="E952" s="67"/>
      <c r="F952" s="68"/>
      <c r="G952" s="69"/>
      <c r="H952" s="70"/>
      <c r="I952" s="305"/>
      <c r="J952" s="71"/>
      <c r="K952" s="72"/>
      <c r="L952" s="73"/>
      <c r="M952" s="72"/>
      <c r="N952" s="73"/>
      <c r="O952" s="72"/>
      <c r="P952" s="73"/>
      <c r="Q952" s="74"/>
      <c r="R952" s="316"/>
      <c r="S952" s="71"/>
      <c r="T952" s="72"/>
      <c r="U952" s="72"/>
      <c r="V952" s="74"/>
      <c r="W952" s="327"/>
      <c r="X952" s="72"/>
      <c r="Y952" s="73"/>
      <c r="Z952" s="72"/>
      <c r="AA952" s="73"/>
      <c r="AB952" s="74"/>
      <c r="AC952" s="75"/>
      <c r="AD952" s="76"/>
      <c r="AE952" s="76"/>
      <c r="AF952" s="77"/>
      <c r="AG952" s="319"/>
      <c r="AH952" s="74"/>
      <c r="AI952" s="480"/>
      <c r="AJ952" s="480"/>
      <c r="AK952" s="481"/>
      <c r="AL952" s="102"/>
      <c r="AM952" s="124" t="str">
        <f t="shared" si="1009"/>
        <v xml:space="preserve"> </v>
      </c>
      <c r="AN952" s="97" t="str">
        <f t="shared" si="1010"/>
        <v xml:space="preserve"> </v>
      </c>
      <c r="AO952" s="125"/>
      <c r="AP952" s="125"/>
      <c r="AQ952" s="125"/>
      <c r="AR952" s="125"/>
      <c r="AS952" s="125"/>
      <c r="AT952" s="122" t="e">
        <f t="shared" si="1012"/>
        <v>#N/A</v>
      </c>
      <c r="AU952" s="125" t="e">
        <f t="shared" si="1013"/>
        <v>#N/A</v>
      </c>
      <c r="AV952" s="126" t="str">
        <f t="shared" ca="1" si="965"/>
        <v/>
      </c>
      <c r="AW952" s="122" t="e">
        <f t="shared" ca="1" si="966"/>
        <v>#N/A</v>
      </c>
      <c r="AX952" s="127" t="e">
        <f t="shared" ca="1" si="967"/>
        <v>#N/A</v>
      </c>
      <c r="AY952" s="100" t="e">
        <f t="shared" si="1015"/>
        <v>#N/A</v>
      </c>
      <c r="AZ952" s="127" t="e">
        <f t="shared" si="1014"/>
        <v>#N/A</v>
      </c>
      <c r="BA952" s="125"/>
      <c r="BB952" s="125"/>
      <c r="BC952" s="129"/>
      <c r="BD952" s="125"/>
      <c r="BE952" s="125"/>
      <c r="BF952" s="125"/>
      <c r="BG952" s="125"/>
      <c r="BH952" s="125"/>
      <c r="BI952" s="125"/>
      <c r="BJ952" s="125"/>
      <c r="BK952" s="125"/>
      <c r="BL952" s="90"/>
      <c r="BM952" s="90"/>
      <c r="BN952" s="90"/>
      <c r="BO952" s="90"/>
      <c r="BP952" s="90"/>
    </row>
    <row r="953" spans="1:68" ht="4.5" customHeight="1" thickBot="1" x14ac:dyDescent="0.25">
      <c r="A953" s="89">
        <f>AK956</f>
        <v>68</v>
      </c>
      <c r="B953" s="271"/>
      <c r="C953" s="271"/>
      <c r="D953" s="271"/>
      <c r="E953" s="271"/>
      <c r="F953" s="271"/>
      <c r="G953" s="271"/>
      <c r="H953" s="271"/>
      <c r="I953" s="271"/>
      <c r="J953" s="309"/>
      <c r="K953" s="309"/>
      <c r="L953" s="309"/>
      <c r="M953" s="309"/>
      <c r="N953" s="309"/>
      <c r="O953" s="309"/>
      <c r="P953" s="309"/>
      <c r="Q953" s="309"/>
      <c r="R953" s="309"/>
      <c r="S953" s="324"/>
      <c r="T953" s="324"/>
      <c r="U953" s="324"/>
      <c r="V953" s="324"/>
      <c r="W953" s="324"/>
      <c r="X953" s="324"/>
      <c r="Y953" s="324"/>
      <c r="Z953" s="324"/>
      <c r="AA953" s="324"/>
      <c r="AB953" s="324"/>
      <c r="AC953" s="309"/>
      <c r="AD953" s="272"/>
      <c r="AE953" s="273"/>
      <c r="AF953" s="272"/>
      <c r="AG953" s="274"/>
      <c r="AH953" s="474"/>
      <c r="AI953" s="475"/>
      <c r="AJ953" s="475"/>
      <c r="AK953" s="475"/>
      <c r="AL953" s="33"/>
      <c r="AM953" s="33"/>
      <c r="AN953" s="33"/>
      <c r="AT953" s="122" t="e">
        <f t="shared" si="1012"/>
        <v>#N/A</v>
      </c>
      <c r="AU953" s="125" t="e">
        <f t="shared" si="1013"/>
        <v>#N/A</v>
      </c>
      <c r="AV953" s="126" t="str">
        <f t="shared" ca="1" si="965"/>
        <v/>
      </c>
      <c r="AW953" s="122" t="e">
        <f t="shared" ca="1" si="966"/>
        <v>#N/A</v>
      </c>
      <c r="AX953" s="127" t="e">
        <f t="shared" ca="1" si="967"/>
        <v>#N/A</v>
      </c>
      <c r="AY953" s="100" t="e">
        <f t="shared" si="1015"/>
        <v>#N/A</v>
      </c>
      <c r="AZ953" s="127" t="e">
        <f t="shared" si="1014"/>
        <v>#N/A</v>
      </c>
      <c r="BC953" s="129"/>
    </row>
    <row r="954" spans="1:68" ht="26.25" customHeight="1" x14ac:dyDescent="0.2">
      <c r="A954" s="180">
        <f>A940+1</f>
        <v>68</v>
      </c>
      <c r="B954" s="501"/>
      <c r="C954" s="501"/>
      <c r="D954" s="501"/>
      <c r="E954" s="502"/>
      <c r="F954" s="493" t="str">
        <f>F940</f>
        <v>TOTAL DE ESTA PÁGINA</v>
      </c>
      <c r="G954" s="494"/>
      <c r="H954" s="495"/>
      <c r="I954" s="348" t="str">
        <f t="shared" ref="I954:Q954" si="1016">IF(SUM(I943:I953)=0," ",SUM(I943:I953))</f>
        <v xml:space="preserve"> </v>
      </c>
      <c r="J954" s="349" t="str">
        <f t="shared" si="1016"/>
        <v xml:space="preserve"> </v>
      </c>
      <c r="K954" s="350" t="str">
        <f t="shared" si="1016"/>
        <v xml:space="preserve"> </v>
      </c>
      <c r="L954" s="351" t="str">
        <f t="shared" si="1016"/>
        <v xml:space="preserve"> </v>
      </c>
      <c r="M954" s="350" t="str">
        <f t="shared" si="1016"/>
        <v xml:space="preserve"> </v>
      </c>
      <c r="N954" s="351" t="str">
        <f t="shared" si="1016"/>
        <v xml:space="preserve"> </v>
      </c>
      <c r="O954" s="350" t="str">
        <f t="shared" si="1016"/>
        <v xml:space="preserve"> </v>
      </c>
      <c r="P954" s="351" t="str">
        <f t="shared" si="1016"/>
        <v xml:space="preserve"> </v>
      </c>
      <c r="Q954" s="352" t="str">
        <f t="shared" si="1016"/>
        <v xml:space="preserve"> </v>
      </c>
      <c r="R954" s="353"/>
      <c r="S954" s="349" t="str">
        <f t="shared" ref="S954:AB954" si="1017">IF(SUM(S943:S953)=0," ",SUM(S943:S953))</f>
        <v xml:space="preserve"> </v>
      </c>
      <c r="T954" s="350" t="str">
        <f t="shared" si="1017"/>
        <v xml:space="preserve"> </v>
      </c>
      <c r="U954" s="350" t="str">
        <f t="shared" si="1017"/>
        <v xml:space="preserve"> </v>
      </c>
      <c r="V954" s="350" t="str">
        <f t="shared" si="1017"/>
        <v xml:space="preserve"> </v>
      </c>
      <c r="W954" s="351" t="str">
        <f t="shared" si="1017"/>
        <v xml:space="preserve"> </v>
      </c>
      <c r="X954" s="350" t="str">
        <f t="shared" si="1017"/>
        <v xml:space="preserve"> </v>
      </c>
      <c r="Y954" s="351" t="str">
        <f t="shared" si="1017"/>
        <v xml:space="preserve"> </v>
      </c>
      <c r="Z954" s="350" t="str">
        <f t="shared" si="1017"/>
        <v xml:space="preserve"> </v>
      </c>
      <c r="AA954" s="351" t="str">
        <f t="shared" si="1017"/>
        <v xml:space="preserve"> </v>
      </c>
      <c r="AB954" s="352" t="str">
        <f t="shared" si="1017"/>
        <v xml:space="preserve"> </v>
      </c>
      <c r="AC954" s="354" t="str">
        <f>IF(SUM(AC943:AC952)=0," ",SUM(AC943:AC952))</f>
        <v xml:space="preserve"> </v>
      </c>
      <c r="AD954" s="355" t="str">
        <f>IF(SUM(AD943:AD952)=0," ",SUM(AD943:AD952))</f>
        <v xml:space="preserve"> </v>
      </c>
      <c r="AE954" s="355" t="str">
        <f>IF(SUM(AE943:AE952)=0," ",SUM(AE943:AE952))</f>
        <v xml:space="preserve"> </v>
      </c>
      <c r="AF954" s="356" t="str">
        <f>IF(SUM(AF943:AF952)=0," ",SUM(AF943:AF952))</f>
        <v xml:space="preserve"> </v>
      </c>
      <c r="AG954" s="357" t="str">
        <f>IF(SUM(AG943:AG952)=0," ",SUM(AG943:AG952))</f>
        <v xml:space="preserve"> </v>
      </c>
      <c r="AH954" s="482" t="str">
        <f>AH940</f>
        <v>Certifico que todos los datos en esta
bitácora son fidedignos</v>
      </c>
      <c r="AI954" s="483"/>
      <c r="AJ954" s="483"/>
      <c r="AK954" s="484"/>
      <c r="AL954" s="131"/>
      <c r="AM954" s="131"/>
      <c r="AN954" s="131"/>
      <c r="AT954" s="122" t="e">
        <f t="shared" si="1012"/>
        <v>#N/A</v>
      </c>
      <c r="AU954" s="125" t="e">
        <f t="shared" si="1013"/>
        <v>#N/A</v>
      </c>
      <c r="AV954" s="126" t="str">
        <f t="shared" ca="1" si="965"/>
        <v/>
      </c>
      <c r="AW954" s="122" t="e">
        <f t="shared" ca="1" si="966"/>
        <v>#N/A</v>
      </c>
      <c r="AX954" s="127" t="e">
        <f t="shared" ca="1" si="967"/>
        <v>#N/A</v>
      </c>
      <c r="AY954" s="100" t="e">
        <f t="shared" si="1015"/>
        <v>#N/A</v>
      </c>
      <c r="AZ954" s="127" t="e">
        <f t="shared" si="1014"/>
        <v>#N/A</v>
      </c>
      <c r="BA954" s="88"/>
      <c r="BC954" s="129"/>
    </row>
    <row r="955" spans="1:68" ht="26.25" customHeight="1" x14ac:dyDescent="0.2">
      <c r="A955" s="499"/>
      <c r="B955" s="503"/>
      <c r="C955" s="503"/>
      <c r="D955" s="503"/>
      <c r="E955" s="504"/>
      <c r="F955" s="496" t="str">
        <f>F941</f>
        <v>TOTAL PÁGINA ANTERIOR</v>
      </c>
      <c r="G955" s="497"/>
      <c r="H955" s="498"/>
      <c r="I955" s="358">
        <f>I942</f>
        <v>6.25</v>
      </c>
      <c r="J955" s="359">
        <f t="shared" ref="J955:Q955" si="1018">J942</f>
        <v>6.25</v>
      </c>
      <c r="K955" s="360" t="str">
        <f t="shared" si="1018"/>
        <v xml:space="preserve"> </v>
      </c>
      <c r="L955" s="361" t="str">
        <f t="shared" si="1018"/>
        <v xml:space="preserve"> </v>
      </c>
      <c r="M955" s="360" t="str">
        <f t="shared" si="1018"/>
        <v xml:space="preserve"> </v>
      </c>
      <c r="N955" s="361" t="str">
        <f t="shared" si="1018"/>
        <v xml:space="preserve"> </v>
      </c>
      <c r="O955" s="360" t="str">
        <f t="shared" si="1018"/>
        <v xml:space="preserve"> </v>
      </c>
      <c r="P955" s="361" t="str">
        <f t="shared" si="1018"/>
        <v xml:space="preserve"> </v>
      </c>
      <c r="Q955" s="362" t="str">
        <f t="shared" si="1018"/>
        <v xml:space="preserve"> </v>
      </c>
      <c r="R955" s="363"/>
      <c r="S955" s="359" t="str">
        <f t="shared" ref="S955:AG955" si="1019">S942</f>
        <v xml:space="preserve"> </v>
      </c>
      <c r="T955" s="360">
        <f t="shared" si="1019"/>
        <v>8.75</v>
      </c>
      <c r="U955" s="360">
        <f t="shared" si="1019"/>
        <v>10</v>
      </c>
      <c r="V955" s="360">
        <f t="shared" si="1019"/>
        <v>2.5</v>
      </c>
      <c r="W955" s="361" t="str">
        <f t="shared" si="1019"/>
        <v xml:space="preserve"> </v>
      </c>
      <c r="X955" s="360" t="str">
        <f t="shared" si="1019"/>
        <v xml:space="preserve"> </v>
      </c>
      <c r="Y955" s="361">
        <f t="shared" si="1019"/>
        <v>2.5</v>
      </c>
      <c r="Z955" s="360" t="str">
        <f t="shared" si="1019"/>
        <v xml:space="preserve"> </v>
      </c>
      <c r="AA955" s="361">
        <f t="shared" si="1019"/>
        <v>3.75</v>
      </c>
      <c r="AB955" s="362" t="str">
        <f t="shared" si="1019"/>
        <v xml:space="preserve"> </v>
      </c>
      <c r="AC955" s="364">
        <f t="shared" si="1019"/>
        <v>9</v>
      </c>
      <c r="AD955" s="365" t="str">
        <f t="shared" si="1019"/>
        <v xml:space="preserve"> </v>
      </c>
      <c r="AE955" s="365">
        <f t="shared" si="1019"/>
        <v>9</v>
      </c>
      <c r="AF955" s="366" t="str">
        <f t="shared" si="1019"/>
        <v xml:space="preserve"> </v>
      </c>
      <c r="AG955" s="367">
        <f t="shared" si="1019"/>
        <v>11</v>
      </c>
      <c r="AH955" s="487"/>
      <c r="AI955" s="488"/>
      <c r="AJ955" s="488"/>
      <c r="AK955" s="489"/>
      <c r="AL955" s="131"/>
      <c r="AM955" s="131"/>
      <c r="AN955" s="131"/>
      <c r="AT955" s="122" t="e">
        <f t="shared" ref="AT955:AT964" si="1020">IF(ISBLANK($B1335),NA(),$B1335)</f>
        <v>#N/A</v>
      </c>
      <c r="AU955" s="125" t="e">
        <f t="shared" ref="AU955:AU964" si="1021">IF(ISBLANK($I1335),NA(),$I1335)</f>
        <v>#N/A</v>
      </c>
      <c r="AV955" s="126" t="str">
        <f t="shared" ca="1" si="965"/>
        <v/>
      </c>
      <c r="AW955" s="122" t="e">
        <f t="shared" ca="1" si="966"/>
        <v>#N/A</v>
      </c>
      <c r="AX955" s="127" t="e">
        <f t="shared" ca="1" si="967"/>
        <v>#N/A</v>
      </c>
      <c r="AY955" s="100" t="e">
        <f>IF(S1335=0,NA(),S1335)</f>
        <v>#N/A</v>
      </c>
      <c r="AZ955" s="127" t="e">
        <f>IF(V1335=0,NA(),V1335)</f>
        <v>#N/A</v>
      </c>
      <c r="BA955" s="88"/>
      <c r="BC955" s="129"/>
    </row>
    <row r="956" spans="1:68" ht="26.25" customHeight="1" thickBot="1" x14ac:dyDescent="0.25">
      <c r="A956" s="500"/>
      <c r="B956" s="505" t="str">
        <f>B942</f>
        <v>Entidad que certifica Hrs. de vuelo
TIMBRE Y FIRMA</v>
      </c>
      <c r="C956" s="505"/>
      <c r="D956" s="505"/>
      <c r="E956" s="506"/>
      <c r="F956" s="490" t="str">
        <f>F942</f>
        <v>TOTAL A LA FECHA</v>
      </c>
      <c r="G956" s="491"/>
      <c r="H956" s="492"/>
      <c r="I956" s="31">
        <f t="shared" ref="I956:Q956" si="1022">IF(SUM(I954:I955)=0," ",SUM(I954:I955))</f>
        <v>6.25</v>
      </c>
      <c r="J956" s="27">
        <f t="shared" si="1022"/>
        <v>6.25</v>
      </c>
      <c r="K956" s="24" t="str">
        <f t="shared" si="1022"/>
        <v xml:space="preserve"> </v>
      </c>
      <c r="L956" s="25" t="str">
        <f t="shared" si="1022"/>
        <v xml:space="preserve"> </v>
      </c>
      <c r="M956" s="24" t="str">
        <f t="shared" si="1022"/>
        <v xml:space="preserve"> </v>
      </c>
      <c r="N956" s="25" t="str">
        <f t="shared" si="1022"/>
        <v xml:space="preserve"> </v>
      </c>
      <c r="O956" s="24" t="str">
        <f t="shared" si="1022"/>
        <v xml:space="preserve"> </v>
      </c>
      <c r="P956" s="25" t="str">
        <f t="shared" si="1022"/>
        <v xml:space="preserve"> </v>
      </c>
      <c r="Q956" s="26" t="str">
        <f t="shared" si="1022"/>
        <v xml:space="preserve"> </v>
      </c>
      <c r="R956" s="321"/>
      <c r="S956" s="27" t="str">
        <f t="shared" ref="S956:AG956" si="1023">IF(SUM(S954:S955)=0," ",SUM(S954:S955))</f>
        <v xml:space="preserve"> </v>
      </c>
      <c r="T956" s="24">
        <f t="shared" si="1023"/>
        <v>8.75</v>
      </c>
      <c r="U956" s="24">
        <f t="shared" si="1023"/>
        <v>10</v>
      </c>
      <c r="V956" s="24">
        <f t="shared" si="1023"/>
        <v>2.5</v>
      </c>
      <c r="W956" s="25" t="str">
        <f t="shared" si="1023"/>
        <v xml:space="preserve"> </v>
      </c>
      <c r="X956" s="24" t="str">
        <f t="shared" si="1023"/>
        <v xml:space="preserve"> </v>
      </c>
      <c r="Y956" s="25">
        <f t="shared" si="1023"/>
        <v>2.5</v>
      </c>
      <c r="Z956" s="24" t="str">
        <f t="shared" si="1023"/>
        <v xml:space="preserve"> </v>
      </c>
      <c r="AA956" s="25">
        <f t="shared" si="1023"/>
        <v>3.75</v>
      </c>
      <c r="AB956" s="26" t="str">
        <f t="shared" si="1023"/>
        <v xml:space="preserve"> </v>
      </c>
      <c r="AC956" s="323">
        <f t="shared" si="1023"/>
        <v>9</v>
      </c>
      <c r="AD956" s="28" t="str">
        <f t="shared" si="1023"/>
        <v xml:space="preserve"> </v>
      </c>
      <c r="AE956" s="28">
        <f t="shared" si="1023"/>
        <v>9</v>
      </c>
      <c r="AF956" s="30" t="str">
        <f t="shared" si="1023"/>
        <v xml:space="preserve"> </v>
      </c>
      <c r="AG956" s="32">
        <f t="shared" si="1023"/>
        <v>11</v>
      </c>
      <c r="AH956" s="485" t="str">
        <f>AH942</f>
        <v>_____________________________
FIRMA PILOTO</v>
      </c>
      <c r="AI956" s="486"/>
      <c r="AJ956" s="486"/>
      <c r="AK956" s="181">
        <f>A954</f>
        <v>68</v>
      </c>
      <c r="AL956" s="132"/>
      <c r="AM956" s="132"/>
      <c r="AN956" s="132"/>
      <c r="AT956" s="122" t="e">
        <f t="shared" si="1020"/>
        <v>#N/A</v>
      </c>
      <c r="AU956" s="125" t="e">
        <f t="shared" si="1021"/>
        <v>#N/A</v>
      </c>
      <c r="AV956" s="126" t="str">
        <f t="shared" ca="1" si="965"/>
        <v/>
      </c>
      <c r="AW956" s="122" t="e">
        <f t="shared" ca="1" si="966"/>
        <v>#N/A</v>
      </c>
      <c r="AX956" s="127" t="e">
        <f t="shared" ca="1" si="967"/>
        <v>#N/A</v>
      </c>
      <c r="AY956" s="100" t="e">
        <f t="shared" ref="AY956:AY964" si="1024">IF(S1336=0,NA(),S1336)</f>
        <v>#N/A</v>
      </c>
      <c r="AZ956" s="127" t="e">
        <f t="shared" ref="AZ956:AZ964" si="1025">IF(V1336=0,NA(),V1336)</f>
        <v>#N/A</v>
      </c>
      <c r="BA956" s="88"/>
      <c r="BC956" s="129"/>
    </row>
    <row r="957" spans="1:68" s="49" customFormat="1" ht="27.75" customHeight="1" x14ac:dyDescent="0.2">
      <c r="A957" s="29">
        <f>A952+1</f>
        <v>681</v>
      </c>
      <c r="B957" s="39"/>
      <c r="C957" s="40"/>
      <c r="D957" s="41"/>
      <c r="E957" s="42"/>
      <c r="F957" s="43"/>
      <c r="G957" s="44"/>
      <c r="H957" s="45"/>
      <c r="I957" s="310"/>
      <c r="J957" s="306"/>
      <c r="K957" s="307"/>
      <c r="L957" s="308"/>
      <c r="M957" s="307"/>
      <c r="N957" s="308"/>
      <c r="O957" s="307"/>
      <c r="P957" s="308"/>
      <c r="Q957" s="167"/>
      <c r="R957" s="314"/>
      <c r="S957" s="46"/>
      <c r="T957" s="47"/>
      <c r="U957" s="47"/>
      <c r="V957" s="48"/>
      <c r="W957" s="325"/>
      <c r="X957" s="307"/>
      <c r="Y957" s="308"/>
      <c r="Z957" s="307"/>
      <c r="AA957" s="308"/>
      <c r="AB957" s="167"/>
      <c r="AC957" s="311"/>
      <c r="AD957" s="312"/>
      <c r="AE957" s="312"/>
      <c r="AF957" s="313"/>
      <c r="AG957" s="317"/>
      <c r="AH957" s="167"/>
      <c r="AI957" s="478"/>
      <c r="AJ957" s="478"/>
      <c r="AK957" s="479"/>
      <c r="AL957" s="102"/>
      <c r="AM957" s="124" t="str">
        <f t="shared" ref="AM957:AM966" si="1026">IF(B957=0," ",TEXT(B957,"MMM"))</f>
        <v xml:space="preserve"> </v>
      </c>
      <c r="AN957" s="97" t="str">
        <f t="shared" ref="AN957:AN966" si="1027">IF(B957=0," ",YEAR(B957))</f>
        <v xml:space="preserve"> </v>
      </c>
      <c r="AO957" s="125"/>
      <c r="AP957" s="125"/>
      <c r="AQ957" s="125"/>
      <c r="AR957" s="125"/>
      <c r="AS957" s="125"/>
      <c r="AT957" s="122" t="e">
        <f t="shared" si="1020"/>
        <v>#N/A</v>
      </c>
      <c r="AU957" s="125" t="e">
        <f t="shared" si="1021"/>
        <v>#N/A</v>
      </c>
      <c r="AV957" s="126" t="str">
        <f t="shared" ca="1" si="965"/>
        <v/>
      </c>
      <c r="AW957" s="122" t="e">
        <f t="shared" ca="1" si="966"/>
        <v>#N/A</v>
      </c>
      <c r="AX957" s="127" t="e">
        <f t="shared" ca="1" si="967"/>
        <v>#N/A</v>
      </c>
      <c r="AY957" s="100" t="e">
        <f t="shared" si="1024"/>
        <v>#N/A</v>
      </c>
      <c r="AZ957" s="127" t="e">
        <f t="shared" si="1025"/>
        <v>#N/A</v>
      </c>
      <c r="BA957" s="88"/>
      <c r="BB957" s="125"/>
      <c r="BC957" s="129"/>
      <c r="BD957" s="125"/>
      <c r="BE957" s="125"/>
      <c r="BF957" s="125"/>
      <c r="BG957" s="125"/>
      <c r="BH957" s="125"/>
      <c r="BI957" s="125"/>
      <c r="BJ957" s="125"/>
      <c r="BK957" s="125"/>
      <c r="BL957" s="90"/>
      <c r="BM957" s="90"/>
      <c r="BN957" s="90"/>
      <c r="BO957" s="90"/>
      <c r="BP957" s="90"/>
    </row>
    <row r="958" spans="1:68" s="49" customFormat="1" ht="27.75" customHeight="1" x14ac:dyDescent="0.2">
      <c r="A958" s="22">
        <f>A957+1</f>
        <v>682</v>
      </c>
      <c r="B958" s="50"/>
      <c r="C958" s="51"/>
      <c r="D958" s="52"/>
      <c r="E958" s="53"/>
      <c r="F958" s="54"/>
      <c r="G958" s="55"/>
      <c r="H958" s="56"/>
      <c r="I958" s="304"/>
      <c r="J958" s="57"/>
      <c r="K958" s="58"/>
      <c r="L958" s="59"/>
      <c r="M958" s="58"/>
      <c r="N958" s="59"/>
      <c r="O958" s="58"/>
      <c r="P958" s="59"/>
      <c r="Q958" s="60"/>
      <c r="R958" s="315"/>
      <c r="S958" s="57"/>
      <c r="T958" s="58"/>
      <c r="U958" s="58"/>
      <c r="V958" s="60"/>
      <c r="W958" s="326"/>
      <c r="X958" s="58"/>
      <c r="Y958" s="59"/>
      <c r="Z958" s="58"/>
      <c r="AA958" s="59"/>
      <c r="AB958" s="60"/>
      <c r="AC958" s="61"/>
      <c r="AD958" s="62"/>
      <c r="AE958" s="62"/>
      <c r="AF958" s="63"/>
      <c r="AG958" s="318"/>
      <c r="AH958" s="60"/>
      <c r="AI958" s="476"/>
      <c r="AJ958" s="476"/>
      <c r="AK958" s="477"/>
      <c r="AL958" s="102"/>
      <c r="AM958" s="124" t="str">
        <f t="shared" si="1026"/>
        <v xml:space="preserve"> </v>
      </c>
      <c r="AN958" s="97" t="str">
        <f t="shared" si="1027"/>
        <v xml:space="preserve"> </v>
      </c>
      <c r="AO958" s="125"/>
      <c r="AP958" s="125"/>
      <c r="AQ958" s="125"/>
      <c r="AR958" s="125"/>
      <c r="AS958" s="125"/>
      <c r="AT958" s="122" t="e">
        <f t="shared" si="1020"/>
        <v>#N/A</v>
      </c>
      <c r="AU958" s="125" t="e">
        <f t="shared" si="1021"/>
        <v>#N/A</v>
      </c>
      <c r="AV958" s="126" t="str">
        <f t="shared" ca="1" si="965"/>
        <v/>
      </c>
      <c r="AW958" s="122" t="e">
        <f t="shared" ca="1" si="966"/>
        <v>#N/A</v>
      </c>
      <c r="AX958" s="127" t="e">
        <f t="shared" ca="1" si="967"/>
        <v>#N/A</v>
      </c>
      <c r="AY958" s="100" t="e">
        <f t="shared" si="1024"/>
        <v>#N/A</v>
      </c>
      <c r="AZ958" s="127" t="e">
        <f t="shared" si="1025"/>
        <v>#N/A</v>
      </c>
      <c r="BA958" s="88"/>
      <c r="BB958" s="125"/>
      <c r="BC958" s="129"/>
      <c r="BD958" s="125"/>
      <c r="BE958" s="125"/>
      <c r="BF958" s="125"/>
      <c r="BG958" s="125"/>
      <c r="BH958" s="125"/>
      <c r="BI958" s="125"/>
      <c r="BJ958" s="125"/>
      <c r="BK958" s="125"/>
      <c r="BL958" s="90"/>
      <c r="BM958" s="90"/>
      <c r="BN958" s="90"/>
      <c r="BO958" s="90"/>
      <c r="BP958" s="90"/>
    </row>
    <row r="959" spans="1:68" s="49" customFormat="1" ht="27.75" customHeight="1" x14ac:dyDescent="0.2">
      <c r="A959" s="22">
        <f t="shared" ref="A959:A966" si="1028">A958+1</f>
        <v>683</v>
      </c>
      <c r="B959" s="50"/>
      <c r="C959" s="51"/>
      <c r="D959" s="52"/>
      <c r="E959" s="53"/>
      <c r="F959" s="54"/>
      <c r="G959" s="55"/>
      <c r="H959" s="56"/>
      <c r="I959" s="304"/>
      <c r="J959" s="57"/>
      <c r="K959" s="58"/>
      <c r="L959" s="59"/>
      <c r="M959" s="58"/>
      <c r="N959" s="59"/>
      <c r="O959" s="58"/>
      <c r="P959" s="59"/>
      <c r="Q959" s="60"/>
      <c r="R959" s="315"/>
      <c r="S959" s="57"/>
      <c r="T959" s="58"/>
      <c r="U959" s="58"/>
      <c r="V959" s="60"/>
      <c r="W959" s="326"/>
      <c r="X959" s="58"/>
      <c r="Y959" s="59"/>
      <c r="Z959" s="58"/>
      <c r="AA959" s="59"/>
      <c r="AB959" s="60"/>
      <c r="AC959" s="61"/>
      <c r="AD959" s="62"/>
      <c r="AE959" s="62"/>
      <c r="AF959" s="63"/>
      <c r="AG959" s="318"/>
      <c r="AH959" s="60"/>
      <c r="AI959" s="476"/>
      <c r="AJ959" s="476"/>
      <c r="AK959" s="477"/>
      <c r="AL959" s="102"/>
      <c r="AM959" s="124" t="str">
        <f t="shared" si="1026"/>
        <v xml:space="preserve"> </v>
      </c>
      <c r="AN959" s="97" t="str">
        <f t="shared" si="1027"/>
        <v xml:space="preserve"> </v>
      </c>
      <c r="AO959" s="125"/>
      <c r="AP959" s="125"/>
      <c r="AQ959" s="125"/>
      <c r="AR959" s="125"/>
      <c r="AS959" s="125"/>
      <c r="AT959" s="122" t="e">
        <f t="shared" si="1020"/>
        <v>#N/A</v>
      </c>
      <c r="AU959" s="125" t="e">
        <f t="shared" si="1021"/>
        <v>#N/A</v>
      </c>
      <c r="AV959" s="126" t="str">
        <f t="shared" ca="1" si="965"/>
        <v/>
      </c>
      <c r="AW959" s="122" t="e">
        <f t="shared" ca="1" si="966"/>
        <v>#N/A</v>
      </c>
      <c r="AX959" s="127" t="e">
        <f t="shared" ca="1" si="967"/>
        <v>#N/A</v>
      </c>
      <c r="AY959" s="100" t="e">
        <f t="shared" si="1024"/>
        <v>#N/A</v>
      </c>
      <c r="AZ959" s="127" t="e">
        <f t="shared" si="1025"/>
        <v>#N/A</v>
      </c>
      <c r="BA959" s="88"/>
      <c r="BB959" s="125"/>
      <c r="BC959" s="129"/>
      <c r="BD959" s="125"/>
      <c r="BE959" s="125"/>
      <c r="BF959" s="125"/>
      <c r="BG959" s="125"/>
      <c r="BH959" s="125"/>
      <c r="BI959" s="125"/>
      <c r="BJ959" s="125"/>
      <c r="BK959" s="125"/>
      <c r="BL959" s="90"/>
      <c r="BM959" s="90"/>
      <c r="BN959" s="90"/>
      <c r="BO959" s="90"/>
      <c r="BP959" s="90"/>
    </row>
    <row r="960" spans="1:68" s="49" customFormat="1" ht="27.75" customHeight="1" x14ac:dyDescent="0.2">
      <c r="A960" s="22">
        <f t="shared" si="1028"/>
        <v>684</v>
      </c>
      <c r="B960" s="50"/>
      <c r="C960" s="51"/>
      <c r="D960" s="52"/>
      <c r="E960" s="53"/>
      <c r="F960" s="54"/>
      <c r="G960" s="55"/>
      <c r="H960" s="56"/>
      <c r="I960" s="304"/>
      <c r="J960" s="57"/>
      <c r="K960" s="58"/>
      <c r="L960" s="59"/>
      <c r="M960" s="58"/>
      <c r="N960" s="59"/>
      <c r="O960" s="58"/>
      <c r="P960" s="59"/>
      <c r="Q960" s="60"/>
      <c r="R960" s="315"/>
      <c r="S960" s="57"/>
      <c r="T960" s="58"/>
      <c r="U960" s="58"/>
      <c r="V960" s="60"/>
      <c r="W960" s="326"/>
      <c r="X960" s="58"/>
      <c r="Y960" s="59"/>
      <c r="Z960" s="58"/>
      <c r="AA960" s="59"/>
      <c r="AB960" s="60"/>
      <c r="AC960" s="61"/>
      <c r="AD960" s="62"/>
      <c r="AE960" s="62"/>
      <c r="AF960" s="63"/>
      <c r="AG960" s="318"/>
      <c r="AH960" s="60"/>
      <c r="AI960" s="476"/>
      <c r="AJ960" s="476"/>
      <c r="AK960" s="477"/>
      <c r="AL960" s="102"/>
      <c r="AM960" s="124" t="str">
        <f t="shared" si="1026"/>
        <v xml:space="preserve"> </v>
      </c>
      <c r="AN960" s="97" t="str">
        <f t="shared" si="1027"/>
        <v xml:space="preserve"> </v>
      </c>
      <c r="AO960" s="125"/>
      <c r="AP960" s="125"/>
      <c r="AQ960" s="125"/>
      <c r="AR960" s="125"/>
      <c r="AS960" s="125"/>
      <c r="AT960" s="122" t="e">
        <f t="shared" si="1020"/>
        <v>#N/A</v>
      </c>
      <c r="AU960" s="125" t="e">
        <f t="shared" si="1021"/>
        <v>#N/A</v>
      </c>
      <c r="AV960" s="126" t="str">
        <f t="shared" ca="1" si="965"/>
        <v/>
      </c>
      <c r="AW960" s="122" t="e">
        <f t="shared" ca="1" si="966"/>
        <v>#N/A</v>
      </c>
      <c r="AX960" s="127" t="e">
        <f t="shared" ca="1" si="967"/>
        <v>#N/A</v>
      </c>
      <c r="AY960" s="100" t="e">
        <f t="shared" si="1024"/>
        <v>#N/A</v>
      </c>
      <c r="AZ960" s="127" t="e">
        <f t="shared" si="1025"/>
        <v>#N/A</v>
      </c>
      <c r="BA960" s="88"/>
      <c r="BB960" s="125"/>
      <c r="BC960" s="129"/>
      <c r="BD960" s="125"/>
      <c r="BE960" s="125"/>
      <c r="BF960" s="125"/>
      <c r="BG960" s="125"/>
      <c r="BH960" s="125"/>
      <c r="BI960" s="125"/>
      <c r="BJ960" s="125"/>
      <c r="BK960" s="125"/>
      <c r="BL960" s="90"/>
      <c r="BM960" s="90"/>
      <c r="BN960" s="90"/>
      <c r="BO960" s="90"/>
      <c r="BP960" s="90"/>
    </row>
    <row r="961" spans="1:68" s="49" customFormat="1" ht="27.75" customHeight="1" x14ac:dyDescent="0.2">
      <c r="A961" s="22">
        <f t="shared" si="1028"/>
        <v>685</v>
      </c>
      <c r="B961" s="50"/>
      <c r="C961" s="51"/>
      <c r="D961" s="52"/>
      <c r="E961" s="53"/>
      <c r="F961" s="54"/>
      <c r="G961" s="55"/>
      <c r="H961" s="56"/>
      <c r="I961" s="304"/>
      <c r="J961" s="57"/>
      <c r="K961" s="58"/>
      <c r="L961" s="59"/>
      <c r="M961" s="58"/>
      <c r="N961" s="59"/>
      <c r="O961" s="58"/>
      <c r="P961" s="59"/>
      <c r="Q961" s="60"/>
      <c r="R961" s="315"/>
      <c r="S961" s="57"/>
      <c r="T961" s="58"/>
      <c r="U961" s="58"/>
      <c r="V961" s="60"/>
      <c r="W961" s="326"/>
      <c r="X961" s="58"/>
      <c r="Y961" s="59"/>
      <c r="Z961" s="58"/>
      <c r="AA961" s="59"/>
      <c r="AB961" s="60"/>
      <c r="AC961" s="61"/>
      <c r="AD961" s="62"/>
      <c r="AE961" s="62"/>
      <c r="AF961" s="63"/>
      <c r="AG961" s="318"/>
      <c r="AH961" s="60"/>
      <c r="AI961" s="476"/>
      <c r="AJ961" s="476"/>
      <c r="AK961" s="477"/>
      <c r="AL961" s="102"/>
      <c r="AM961" s="124" t="str">
        <f t="shared" si="1026"/>
        <v xml:space="preserve"> </v>
      </c>
      <c r="AN961" s="97" t="str">
        <f t="shared" si="1027"/>
        <v xml:space="preserve"> </v>
      </c>
      <c r="AO961" s="125"/>
      <c r="AP961" s="125"/>
      <c r="AQ961" s="125"/>
      <c r="AR961" s="125"/>
      <c r="AS961" s="125"/>
      <c r="AT961" s="122" t="e">
        <f t="shared" si="1020"/>
        <v>#N/A</v>
      </c>
      <c r="AU961" s="125" t="e">
        <f t="shared" si="1021"/>
        <v>#N/A</v>
      </c>
      <c r="AV961" s="126" t="str">
        <f t="shared" ca="1" si="965"/>
        <v/>
      </c>
      <c r="AW961" s="122" t="e">
        <f t="shared" ca="1" si="966"/>
        <v>#N/A</v>
      </c>
      <c r="AX961" s="127" t="e">
        <f t="shared" ca="1" si="967"/>
        <v>#N/A</v>
      </c>
      <c r="AY961" s="100" t="e">
        <f t="shared" si="1024"/>
        <v>#N/A</v>
      </c>
      <c r="AZ961" s="127" t="e">
        <f t="shared" si="1025"/>
        <v>#N/A</v>
      </c>
      <c r="BA961" s="88"/>
      <c r="BB961" s="125"/>
      <c r="BC961" s="129"/>
      <c r="BD961" s="125"/>
      <c r="BE961" s="125"/>
      <c r="BF961" s="125"/>
      <c r="BG961" s="125"/>
      <c r="BH961" s="125"/>
      <c r="BI961" s="125"/>
      <c r="BJ961" s="125"/>
      <c r="BK961" s="125"/>
      <c r="BL961" s="90"/>
      <c r="BM961" s="90"/>
      <c r="BN961" s="90"/>
      <c r="BO961" s="90"/>
      <c r="BP961" s="90"/>
    </row>
    <row r="962" spans="1:68" s="49" customFormat="1" ht="27.75" customHeight="1" x14ac:dyDescent="0.2">
      <c r="A962" s="22">
        <f t="shared" si="1028"/>
        <v>686</v>
      </c>
      <c r="B962" s="50"/>
      <c r="C962" s="51"/>
      <c r="D962" s="52"/>
      <c r="E962" s="53"/>
      <c r="F962" s="54"/>
      <c r="G962" s="55"/>
      <c r="H962" s="56"/>
      <c r="I962" s="304"/>
      <c r="J962" s="57"/>
      <c r="K962" s="58"/>
      <c r="L962" s="59"/>
      <c r="M962" s="58"/>
      <c r="N962" s="59"/>
      <c r="O962" s="58"/>
      <c r="P962" s="59"/>
      <c r="Q962" s="60"/>
      <c r="R962" s="315"/>
      <c r="S962" s="57"/>
      <c r="T962" s="58"/>
      <c r="U962" s="58"/>
      <c r="V962" s="60"/>
      <c r="W962" s="326"/>
      <c r="X962" s="58"/>
      <c r="Y962" s="59"/>
      <c r="Z962" s="58"/>
      <c r="AA962" s="59"/>
      <c r="AB962" s="60"/>
      <c r="AC962" s="61"/>
      <c r="AD962" s="62"/>
      <c r="AE962" s="62"/>
      <c r="AF962" s="63"/>
      <c r="AG962" s="318"/>
      <c r="AH962" s="60"/>
      <c r="AI962" s="476"/>
      <c r="AJ962" s="476"/>
      <c r="AK962" s="477"/>
      <c r="AL962" s="102"/>
      <c r="AM962" s="124" t="str">
        <f t="shared" si="1026"/>
        <v xml:space="preserve"> </v>
      </c>
      <c r="AN962" s="97" t="str">
        <f t="shared" si="1027"/>
        <v xml:space="preserve"> </v>
      </c>
      <c r="AO962" s="125"/>
      <c r="AP962" s="125"/>
      <c r="AQ962" s="125"/>
      <c r="AR962" s="125"/>
      <c r="AS962" s="125"/>
      <c r="AT962" s="122" t="e">
        <f t="shared" si="1020"/>
        <v>#N/A</v>
      </c>
      <c r="AU962" s="125" t="e">
        <f t="shared" si="1021"/>
        <v>#N/A</v>
      </c>
      <c r="AV962" s="126" t="str">
        <f t="shared" ca="1" si="965"/>
        <v/>
      </c>
      <c r="AW962" s="122" t="e">
        <f t="shared" ca="1" si="966"/>
        <v>#N/A</v>
      </c>
      <c r="AX962" s="127" t="e">
        <f t="shared" ca="1" si="967"/>
        <v>#N/A</v>
      </c>
      <c r="AY962" s="100" t="e">
        <f t="shared" si="1024"/>
        <v>#N/A</v>
      </c>
      <c r="AZ962" s="127" t="e">
        <f t="shared" si="1025"/>
        <v>#N/A</v>
      </c>
      <c r="BA962" s="88"/>
      <c r="BB962" s="125"/>
      <c r="BC962" s="129"/>
      <c r="BD962" s="125"/>
      <c r="BE962" s="125"/>
      <c r="BF962" s="125"/>
      <c r="BG962" s="125"/>
      <c r="BH962" s="125"/>
      <c r="BI962" s="125"/>
      <c r="BJ962" s="125"/>
      <c r="BK962" s="125"/>
      <c r="BL962" s="90"/>
      <c r="BM962" s="90"/>
      <c r="BN962" s="90"/>
      <c r="BO962" s="90"/>
      <c r="BP962" s="90"/>
    </row>
    <row r="963" spans="1:68" s="49" customFormat="1" ht="27.75" customHeight="1" x14ac:dyDescent="0.2">
      <c r="A963" s="22">
        <f>A962+1</f>
        <v>687</v>
      </c>
      <c r="B963" s="50"/>
      <c r="C963" s="51"/>
      <c r="D963" s="52"/>
      <c r="E963" s="53"/>
      <c r="F963" s="54"/>
      <c r="G963" s="55"/>
      <c r="H963" s="56"/>
      <c r="I963" s="304"/>
      <c r="J963" s="57"/>
      <c r="K963" s="58"/>
      <c r="L963" s="59"/>
      <c r="M963" s="58"/>
      <c r="N963" s="59"/>
      <c r="O963" s="58"/>
      <c r="P963" s="59"/>
      <c r="Q963" s="60"/>
      <c r="R963" s="315"/>
      <c r="S963" s="57"/>
      <c r="T963" s="58"/>
      <c r="U963" s="58"/>
      <c r="V963" s="60"/>
      <c r="W963" s="326"/>
      <c r="X963" s="58"/>
      <c r="Y963" s="59"/>
      <c r="Z963" s="58"/>
      <c r="AA963" s="59"/>
      <c r="AB963" s="60"/>
      <c r="AC963" s="61"/>
      <c r="AD963" s="62"/>
      <c r="AE963" s="62"/>
      <c r="AF963" s="63"/>
      <c r="AG963" s="318"/>
      <c r="AH963" s="60"/>
      <c r="AI963" s="476"/>
      <c r="AJ963" s="476"/>
      <c r="AK963" s="477"/>
      <c r="AL963" s="102"/>
      <c r="AM963" s="124" t="str">
        <f t="shared" si="1026"/>
        <v xml:space="preserve"> </v>
      </c>
      <c r="AN963" s="97" t="str">
        <f t="shared" si="1027"/>
        <v xml:space="preserve"> </v>
      </c>
      <c r="AO963" s="125"/>
      <c r="AP963" s="125"/>
      <c r="AQ963" s="125"/>
      <c r="AR963" s="125"/>
      <c r="AS963" s="125"/>
      <c r="AT963" s="122" t="e">
        <f t="shared" si="1020"/>
        <v>#N/A</v>
      </c>
      <c r="AU963" s="125" t="e">
        <f t="shared" si="1021"/>
        <v>#N/A</v>
      </c>
      <c r="AV963" s="126" t="str">
        <f t="shared" ca="1" si="965"/>
        <v/>
      </c>
      <c r="AW963" s="122" t="e">
        <f t="shared" ca="1" si="966"/>
        <v>#N/A</v>
      </c>
      <c r="AX963" s="127" t="e">
        <f t="shared" ca="1" si="967"/>
        <v>#N/A</v>
      </c>
      <c r="AY963" s="100" t="e">
        <f t="shared" si="1024"/>
        <v>#N/A</v>
      </c>
      <c r="AZ963" s="127" t="e">
        <f t="shared" si="1025"/>
        <v>#N/A</v>
      </c>
      <c r="BA963" s="88"/>
      <c r="BB963" s="125"/>
      <c r="BC963" s="129"/>
      <c r="BD963" s="125"/>
      <c r="BE963" s="125"/>
      <c r="BF963" s="125"/>
      <c r="BG963" s="125"/>
      <c r="BH963" s="125"/>
      <c r="BI963" s="125"/>
      <c r="BJ963" s="125"/>
      <c r="BK963" s="125"/>
      <c r="BL963" s="90"/>
      <c r="BM963" s="90"/>
      <c r="BN963" s="90"/>
      <c r="BO963" s="90"/>
      <c r="BP963" s="90"/>
    </row>
    <row r="964" spans="1:68" s="49" customFormat="1" ht="27.75" customHeight="1" x14ac:dyDescent="0.2">
      <c r="A964" s="22">
        <f t="shared" si="1028"/>
        <v>688</v>
      </c>
      <c r="B964" s="50"/>
      <c r="C964" s="51"/>
      <c r="D964" s="52"/>
      <c r="E964" s="53"/>
      <c r="F964" s="54"/>
      <c r="G964" s="55"/>
      <c r="H964" s="56"/>
      <c r="I964" s="304"/>
      <c r="J964" s="57"/>
      <c r="K964" s="58"/>
      <c r="L964" s="59"/>
      <c r="M964" s="58"/>
      <c r="N964" s="59"/>
      <c r="O964" s="58"/>
      <c r="P964" s="59"/>
      <c r="Q964" s="60"/>
      <c r="R964" s="315"/>
      <c r="S964" s="57"/>
      <c r="T964" s="58"/>
      <c r="U964" s="58"/>
      <c r="V964" s="60"/>
      <c r="W964" s="326"/>
      <c r="X964" s="58"/>
      <c r="Y964" s="59"/>
      <c r="Z964" s="58"/>
      <c r="AA964" s="59"/>
      <c r="AB964" s="60"/>
      <c r="AC964" s="61"/>
      <c r="AD964" s="62"/>
      <c r="AE964" s="62"/>
      <c r="AF964" s="63"/>
      <c r="AG964" s="318"/>
      <c r="AH964" s="60"/>
      <c r="AI964" s="476"/>
      <c r="AJ964" s="476"/>
      <c r="AK964" s="477"/>
      <c r="AL964" s="102"/>
      <c r="AM964" s="124" t="str">
        <f t="shared" si="1026"/>
        <v xml:space="preserve"> </v>
      </c>
      <c r="AN964" s="97" t="str">
        <f t="shared" si="1027"/>
        <v xml:space="preserve"> </v>
      </c>
      <c r="AO964" s="125"/>
      <c r="AP964" s="125"/>
      <c r="AQ964" s="125"/>
      <c r="AR964" s="125"/>
      <c r="AS964" s="125"/>
      <c r="AT964" s="122" t="e">
        <f t="shared" si="1020"/>
        <v>#N/A</v>
      </c>
      <c r="AU964" s="125" t="e">
        <f t="shared" si="1021"/>
        <v>#N/A</v>
      </c>
      <c r="AV964" s="126" t="str">
        <f t="shared" ca="1" si="965"/>
        <v/>
      </c>
      <c r="AW964" s="122" t="e">
        <f t="shared" ca="1" si="966"/>
        <v>#N/A</v>
      </c>
      <c r="AX964" s="127" t="e">
        <f t="shared" ca="1" si="967"/>
        <v>#N/A</v>
      </c>
      <c r="AY964" s="100" t="e">
        <f t="shared" si="1024"/>
        <v>#N/A</v>
      </c>
      <c r="AZ964" s="127" t="e">
        <f t="shared" si="1025"/>
        <v>#N/A</v>
      </c>
      <c r="BA964" s="88"/>
      <c r="BB964" s="125"/>
      <c r="BC964" s="129"/>
      <c r="BD964" s="125"/>
      <c r="BE964" s="125"/>
      <c r="BF964" s="125"/>
      <c r="BG964" s="125"/>
      <c r="BH964" s="125"/>
      <c r="BI964" s="125"/>
      <c r="BJ964" s="125"/>
      <c r="BK964" s="125"/>
      <c r="BL964" s="90"/>
      <c r="BM964" s="90"/>
      <c r="BN964" s="90"/>
      <c r="BO964" s="90"/>
      <c r="BP964" s="90"/>
    </row>
    <row r="965" spans="1:68" s="49" customFormat="1" ht="27.75" customHeight="1" x14ac:dyDescent="0.2">
      <c r="A965" s="22">
        <f t="shared" si="1028"/>
        <v>689</v>
      </c>
      <c r="B965" s="50"/>
      <c r="C965" s="51"/>
      <c r="D965" s="52"/>
      <c r="E965" s="53"/>
      <c r="F965" s="54"/>
      <c r="G965" s="55"/>
      <c r="H965" s="56"/>
      <c r="I965" s="304"/>
      <c r="J965" s="57"/>
      <c r="K965" s="58"/>
      <c r="L965" s="59"/>
      <c r="M965" s="58"/>
      <c r="N965" s="59"/>
      <c r="O965" s="58"/>
      <c r="P965" s="59"/>
      <c r="Q965" s="60"/>
      <c r="R965" s="315"/>
      <c r="S965" s="57"/>
      <c r="T965" s="58"/>
      <c r="U965" s="58"/>
      <c r="V965" s="60"/>
      <c r="W965" s="326"/>
      <c r="X965" s="58"/>
      <c r="Y965" s="59"/>
      <c r="Z965" s="58"/>
      <c r="AA965" s="59"/>
      <c r="AB965" s="60"/>
      <c r="AC965" s="61"/>
      <c r="AD965" s="62"/>
      <c r="AE965" s="62"/>
      <c r="AF965" s="63"/>
      <c r="AG965" s="318"/>
      <c r="AH965" s="60"/>
      <c r="AI965" s="476"/>
      <c r="AJ965" s="476"/>
      <c r="AK965" s="477"/>
      <c r="AL965" s="102"/>
      <c r="AM965" s="124" t="str">
        <f t="shared" si="1026"/>
        <v xml:space="preserve"> </v>
      </c>
      <c r="AN965" s="97" t="str">
        <f t="shared" si="1027"/>
        <v xml:space="preserve"> </v>
      </c>
      <c r="AO965" s="125"/>
      <c r="AP965" s="125"/>
      <c r="AQ965" s="125"/>
      <c r="AR965" s="125"/>
      <c r="AS965" s="125"/>
      <c r="AT965" s="122" t="e">
        <f t="shared" ref="AT965:AT974" si="1029">IF(ISBLANK($B1349),NA(),$B1349)</f>
        <v>#N/A</v>
      </c>
      <c r="AU965" s="125" t="e">
        <f t="shared" ref="AU965:AU974" si="1030">IF(ISBLANK($I1349),NA(),$I1349)</f>
        <v>#N/A</v>
      </c>
      <c r="AV965" s="126" t="str">
        <f t="shared" ref="AV965:AV1028" ca="1" si="1031">IFERROR($AT$3-AT965,"")</f>
        <v/>
      </c>
      <c r="AW965" s="122" t="e">
        <f t="shared" ref="AW965:AW1028" ca="1" si="1032">IF(AV965&gt;730,NA(),AT965)</f>
        <v>#N/A</v>
      </c>
      <c r="AX965" s="127" t="e">
        <f t="shared" ref="AX965:AX1028" ca="1" si="1033">IF(AV965&gt;730,NA(),AU965)</f>
        <v>#N/A</v>
      </c>
      <c r="AY965" s="100" t="e">
        <f>IF(S1349=0,NA(),S1349)</f>
        <v>#N/A</v>
      </c>
      <c r="AZ965" s="127" t="e">
        <f>IF(V1349=0,NA(),V1349)</f>
        <v>#N/A</v>
      </c>
      <c r="BA965" s="125"/>
      <c r="BB965" s="125"/>
      <c r="BC965" s="129"/>
      <c r="BD965" s="125"/>
      <c r="BE965" s="125"/>
      <c r="BF965" s="125"/>
      <c r="BG965" s="125"/>
      <c r="BH965" s="125"/>
      <c r="BI965" s="125"/>
      <c r="BJ965" s="125"/>
      <c r="BK965" s="125"/>
      <c r="BL965" s="90"/>
      <c r="BM965" s="90"/>
      <c r="BN965" s="90"/>
      <c r="BO965" s="90"/>
      <c r="BP965" s="90"/>
    </row>
    <row r="966" spans="1:68" s="49" customFormat="1" ht="27.75" customHeight="1" thickBot="1" x14ac:dyDescent="0.25">
      <c r="A966" s="23">
        <f t="shared" si="1028"/>
        <v>690</v>
      </c>
      <c r="B966" s="64"/>
      <c r="C966" s="65"/>
      <c r="D966" s="66"/>
      <c r="E966" s="67"/>
      <c r="F966" s="68"/>
      <c r="G966" s="69"/>
      <c r="H966" s="70"/>
      <c r="I966" s="305"/>
      <c r="J966" s="71"/>
      <c r="K966" s="72"/>
      <c r="L966" s="73"/>
      <c r="M966" s="72"/>
      <c r="N966" s="73"/>
      <c r="O966" s="72"/>
      <c r="P966" s="73"/>
      <c r="Q966" s="74"/>
      <c r="R966" s="316"/>
      <c r="S966" s="71"/>
      <c r="T966" s="72"/>
      <c r="U966" s="72"/>
      <c r="V966" s="74"/>
      <c r="W966" s="327"/>
      <c r="X966" s="72"/>
      <c r="Y966" s="73"/>
      <c r="Z966" s="72"/>
      <c r="AA966" s="73"/>
      <c r="AB966" s="74"/>
      <c r="AC966" s="75"/>
      <c r="AD966" s="76"/>
      <c r="AE966" s="76"/>
      <c r="AF966" s="77"/>
      <c r="AG966" s="319"/>
      <c r="AH966" s="74"/>
      <c r="AI966" s="480"/>
      <c r="AJ966" s="480"/>
      <c r="AK966" s="481"/>
      <c r="AL966" s="102"/>
      <c r="AM966" s="124" t="str">
        <f t="shared" si="1026"/>
        <v xml:space="preserve"> </v>
      </c>
      <c r="AN966" s="97" t="str">
        <f t="shared" si="1027"/>
        <v xml:space="preserve"> </v>
      </c>
      <c r="AO966" s="125"/>
      <c r="AP966" s="125"/>
      <c r="AQ966" s="125"/>
      <c r="AR966" s="125"/>
      <c r="AS966" s="125"/>
      <c r="AT966" s="122" t="e">
        <f t="shared" si="1029"/>
        <v>#N/A</v>
      </c>
      <c r="AU966" s="125" t="e">
        <f t="shared" si="1030"/>
        <v>#N/A</v>
      </c>
      <c r="AV966" s="126" t="str">
        <f t="shared" ca="1" si="1031"/>
        <v/>
      </c>
      <c r="AW966" s="122" t="e">
        <f t="shared" ca="1" si="1032"/>
        <v>#N/A</v>
      </c>
      <c r="AX966" s="127" t="e">
        <f t="shared" ca="1" si="1033"/>
        <v>#N/A</v>
      </c>
      <c r="AY966" s="100" t="e">
        <f t="shared" ref="AY966:AY974" si="1034">IF(S1350=0,NA(),S1350)</f>
        <v>#N/A</v>
      </c>
      <c r="AZ966" s="127" t="e">
        <f t="shared" ref="AZ966:AZ974" si="1035">IF(V1350=0,NA(),V1350)</f>
        <v>#N/A</v>
      </c>
      <c r="BA966" s="125"/>
      <c r="BB966" s="125"/>
      <c r="BC966" s="129"/>
      <c r="BD966" s="125"/>
      <c r="BE966" s="125"/>
      <c r="BF966" s="125"/>
      <c r="BG966" s="125"/>
      <c r="BH966" s="125"/>
      <c r="BI966" s="125"/>
      <c r="BJ966" s="125"/>
      <c r="BK966" s="125"/>
      <c r="BL966" s="90"/>
      <c r="BM966" s="90"/>
      <c r="BN966" s="90"/>
      <c r="BO966" s="90"/>
      <c r="BP966" s="90"/>
    </row>
    <row r="967" spans="1:68" ht="4.5" customHeight="1" thickBot="1" x14ac:dyDescent="0.25">
      <c r="A967" s="89">
        <f>AK970</f>
        <v>69</v>
      </c>
      <c r="B967" s="271"/>
      <c r="C967" s="271"/>
      <c r="D967" s="271"/>
      <c r="E967" s="271"/>
      <c r="F967" s="271"/>
      <c r="G967" s="271"/>
      <c r="H967" s="271"/>
      <c r="I967" s="271"/>
      <c r="J967" s="309"/>
      <c r="K967" s="309"/>
      <c r="L967" s="309"/>
      <c r="M967" s="309"/>
      <c r="N967" s="309"/>
      <c r="O967" s="309"/>
      <c r="P967" s="309"/>
      <c r="Q967" s="309"/>
      <c r="R967" s="309"/>
      <c r="S967" s="324"/>
      <c r="T967" s="324"/>
      <c r="U967" s="324"/>
      <c r="V967" s="324"/>
      <c r="W967" s="324"/>
      <c r="X967" s="324"/>
      <c r="Y967" s="324"/>
      <c r="Z967" s="324"/>
      <c r="AA967" s="324"/>
      <c r="AB967" s="324"/>
      <c r="AC967" s="309"/>
      <c r="AD967" s="272"/>
      <c r="AE967" s="273"/>
      <c r="AF967" s="272"/>
      <c r="AG967" s="274"/>
      <c r="AH967" s="474"/>
      <c r="AI967" s="475"/>
      <c r="AJ967" s="475"/>
      <c r="AK967" s="475"/>
      <c r="AL967" s="33"/>
      <c r="AM967" s="33"/>
      <c r="AN967" s="33"/>
      <c r="AT967" s="122" t="e">
        <f t="shared" si="1029"/>
        <v>#N/A</v>
      </c>
      <c r="AU967" s="125" t="e">
        <f t="shared" si="1030"/>
        <v>#N/A</v>
      </c>
      <c r="AV967" s="126" t="str">
        <f t="shared" ca="1" si="1031"/>
        <v/>
      </c>
      <c r="AW967" s="122" t="e">
        <f t="shared" ca="1" si="1032"/>
        <v>#N/A</v>
      </c>
      <c r="AX967" s="127" t="e">
        <f t="shared" ca="1" si="1033"/>
        <v>#N/A</v>
      </c>
      <c r="AY967" s="100" t="e">
        <f t="shared" si="1034"/>
        <v>#N/A</v>
      </c>
      <c r="AZ967" s="127" t="e">
        <f t="shared" si="1035"/>
        <v>#N/A</v>
      </c>
      <c r="BC967" s="129"/>
    </row>
    <row r="968" spans="1:68" ht="26.25" customHeight="1" x14ac:dyDescent="0.2">
      <c r="A968" s="180">
        <f>A954+1</f>
        <v>69</v>
      </c>
      <c r="B968" s="501"/>
      <c r="C968" s="501"/>
      <c r="D968" s="501"/>
      <c r="E968" s="502"/>
      <c r="F968" s="493" t="str">
        <f>F954</f>
        <v>TOTAL DE ESTA PÁGINA</v>
      </c>
      <c r="G968" s="494"/>
      <c r="H968" s="495"/>
      <c r="I968" s="348" t="str">
        <f t="shared" ref="I968:Q968" si="1036">IF(SUM(I957:I967)=0," ",SUM(I957:I967))</f>
        <v xml:space="preserve"> </v>
      </c>
      <c r="J968" s="349" t="str">
        <f t="shared" si="1036"/>
        <v xml:space="preserve"> </v>
      </c>
      <c r="K968" s="350" t="str">
        <f t="shared" si="1036"/>
        <v xml:space="preserve"> </v>
      </c>
      <c r="L968" s="351" t="str">
        <f t="shared" si="1036"/>
        <v xml:space="preserve"> </v>
      </c>
      <c r="M968" s="350" t="str">
        <f t="shared" si="1036"/>
        <v xml:space="preserve"> </v>
      </c>
      <c r="N968" s="351" t="str">
        <f t="shared" si="1036"/>
        <v xml:space="preserve"> </v>
      </c>
      <c r="O968" s="350" t="str">
        <f t="shared" si="1036"/>
        <v xml:space="preserve"> </v>
      </c>
      <c r="P968" s="351" t="str">
        <f t="shared" si="1036"/>
        <v xml:space="preserve"> </v>
      </c>
      <c r="Q968" s="352" t="str">
        <f t="shared" si="1036"/>
        <v xml:space="preserve"> </v>
      </c>
      <c r="R968" s="353"/>
      <c r="S968" s="349" t="str">
        <f t="shared" ref="S968:AB968" si="1037">IF(SUM(S957:S967)=0," ",SUM(S957:S967))</f>
        <v xml:space="preserve"> </v>
      </c>
      <c r="T968" s="350" t="str">
        <f t="shared" si="1037"/>
        <v xml:space="preserve"> </v>
      </c>
      <c r="U968" s="350" t="str">
        <f t="shared" si="1037"/>
        <v xml:space="preserve"> </v>
      </c>
      <c r="V968" s="350" t="str">
        <f t="shared" si="1037"/>
        <v xml:space="preserve"> </v>
      </c>
      <c r="W968" s="351" t="str">
        <f t="shared" si="1037"/>
        <v xml:space="preserve"> </v>
      </c>
      <c r="X968" s="350" t="str">
        <f t="shared" si="1037"/>
        <v xml:space="preserve"> </v>
      </c>
      <c r="Y968" s="351" t="str">
        <f t="shared" si="1037"/>
        <v xml:space="preserve"> </v>
      </c>
      <c r="Z968" s="350" t="str">
        <f t="shared" si="1037"/>
        <v xml:space="preserve"> </v>
      </c>
      <c r="AA968" s="351" t="str">
        <f t="shared" si="1037"/>
        <v xml:space="preserve"> </v>
      </c>
      <c r="AB968" s="352" t="str">
        <f t="shared" si="1037"/>
        <v xml:space="preserve"> </v>
      </c>
      <c r="AC968" s="354" t="str">
        <f>IF(SUM(AC957:AC966)=0," ",SUM(AC957:AC966))</f>
        <v xml:space="preserve"> </v>
      </c>
      <c r="AD968" s="355" t="str">
        <f>IF(SUM(AD957:AD966)=0," ",SUM(AD957:AD966))</f>
        <v xml:space="preserve"> </v>
      </c>
      <c r="AE968" s="355" t="str">
        <f>IF(SUM(AE957:AE966)=0," ",SUM(AE957:AE966))</f>
        <v xml:space="preserve"> </v>
      </c>
      <c r="AF968" s="356" t="str">
        <f>IF(SUM(AF957:AF966)=0," ",SUM(AF957:AF966))</f>
        <v xml:space="preserve"> </v>
      </c>
      <c r="AG968" s="357" t="str">
        <f>IF(SUM(AG957:AG966)=0," ",SUM(AG957:AG966))</f>
        <v xml:space="preserve"> </v>
      </c>
      <c r="AH968" s="482" t="str">
        <f>AH954</f>
        <v>Certifico que todos los datos en esta
bitácora son fidedignos</v>
      </c>
      <c r="AI968" s="483"/>
      <c r="AJ968" s="483"/>
      <c r="AK968" s="484"/>
      <c r="AL968" s="131"/>
      <c r="AM968" s="131"/>
      <c r="AN968" s="131"/>
      <c r="AT968" s="122" t="e">
        <f t="shared" si="1029"/>
        <v>#N/A</v>
      </c>
      <c r="AU968" s="125" t="e">
        <f t="shared" si="1030"/>
        <v>#N/A</v>
      </c>
      <c r="AV968" s="126" t="str">
        <f t="shared" ca="1" si="1031"/>
        <v/>
      </c>
      <c r="AW968" s="122" t="e">
        <f t="shared" ca="1" si="1032"/>
        <v>#N/A</v>
      </c>
      <c r="AX968" s="127" t="e">
        <f t="shared" ca="1" si="1033"/>
        <v>#N/A</v>
      </c>
      <c r="AY968" s="100" t="e">
        <f t="shared" si="1034"/>
        <v>#N/A</v>
      </c>
      <c r="AZ968" s="127" t="e">
        <f t="shared" si="1035"/>
        <v>#N/A</v>
      </c>
      <c r="BA968" s="88"/>
      <c r="BC968" s="129"/>
    </row>
    <row r="969" spans="1:68" ht="26.25" customHeight="1" x14ac:dyDescent="0.2">
      <c r="A969" s="499"/>
      <c r="B969" s="503"/>
      <c r="C969" s="503"/>
      <c r="D969" s="503"/>
      <c r="E969" s="504"/>
      <c r="F969" s="496" t="str">
        <f>F955</f>
        <v>TOTAL PÁGINA ANTERIOR</v>
      </c>
      <c r="G969" s="497"/>
      <c r="H969" s="498"/>
      <c r="I969" s="358">
        <f>I956</f>
        <v>6.25</v>
      </c>
      <c r="J969" s="359">
        <f t="shared" ref="J969:Q969" si="1038">J956</f>
        <v>6.25</v>
      </c>
      <c r="K969" s="360" t="str">
        <f t="shared" si="1038"/>
        <v xml:space="preserve"> </v>
      </c>
      <c r="L969" s="361" t="str">
        <f t="shared" si="1038"/>
        <v xml:space="preserve"> </v>
      </c>
      <c r="M969" s="360" t="str">
        <f t="shared" si="1038"/>
        <v xml:space="preserve"> </v>
      </c>
      <c r="N969" s="361" t="str">
        <f t="shared" si="1038"/>
        <v xml:space="preserve"> </v>
      </c>
      <c r="O969" s="360" t="str">
        <f t="shared" si="1038"/>
        <v xml:space="preserve"> </v>
      </c>
      <c r="P969" s="361" t="str">
        <f t="shared" si="1038"/>
        <v xml:space="preserve"> </v>
      </c>
      <c r="Q969" s="362" t="str">
        <f t="shared" si="1038"/>
        <v xml:space="preserve"> </v>
      </c>
      <c r="R969" s="363"/>
      <c r="S969" s="359" t="str">
        <f t="shared" ref="S969:AG969" si="1039">S956</f>
        <v xml:space="preserve"> </v>
      </c>
      <c r="T969" s="360">
        <f t="shared" si="1039"/>
        <v>8.75</v>
      </c>
      <c r="U969" s="360">
        <f t="shared" si="1039"/>
        <v>10</v>
      </c>
      <c r="V969" s="360">
        <f t="shared" si="1039"/>
        <v>2.5</v>
      </c>
      <c r="W969" s="361" t="str">
        <f t="shared" si="1039"/>
        <v xml:space="preserve"> </v>
      </c>
      <c r="X969" s="360" t="str">
        <f t="shared" si="1039"/>
        <v xml:space="preserve"> </v>
      </c>
      <c r="Y969" s="361">
        <f t="shared" si="1039"/>
        <v>2.5</v>
      </c>
      <c r="Z969" s="360" t="str">
        <f t="shared" si="1039"/>
        <v xml:space="preserve"> </v>
      </c>
      <c r="AA969" s="361">
        <f t="shared" si="1039"/>
        <v>3.75</v>
      </c>
      <c r="AB969" s="362" t="str">
        <f t="shared" si="1039"/>
        <v xml:space="preserve"> </v>
      </c>
      <c r="AC969" s="364">
        <f t="shared" si="1039"/>
        <v>9</v>
      </c>
      <c r="AD969" s="365" t="str">
        <f t="shared" si="1039"/>
        <v xml:space="preserve"> </v>
      </c>
      <c r="AE969" s="365">
        <f t="shared" si="1039"/>
        <v>9</v>
      </c>
      <c r="AF969" s="366" t="str">
        <f t="shared" si="1039"/>
        <v xml:space="preserve"> </v>
      </c>
      <c r="AG969" s="367">
        <f t="shared" si="1039"/>
        <v>11</v>
      </c>
      <c r="AH969" s="487"/>
      <c r="AI969" s="488"/>
      <c r="AJ969" s="488"/>
      <c r="AK969" s="489"/>
      <c r="AL969" s="131"/>
      <c r="AM969" s="131"/>
      <c r="AN969" s="131"/>
      <c r="AT969" s="122" t="e">
        <f t="shared" si="1029"/>
        <v>#N/A</v>
      </c>
      <c r="AU969" s="125" t="e">
        <f t="shared" si="1030"/>
        <v>#N/A</v>
      </c>
      <c r="AV969" s="126" t="str">
        <f t="shared" ca="1" si="1031"/>
        <v/>
      </c>
      <c r="AW969" s="122" t="e">
        <f t="shared" ca="1" si="1032"/>
        <v>#N/A</v>
      </c>
      <c r="AX969" s="127" t="e">
        <f t="shared" ca="1" si="1033"/>
        <v>#N/A</v>
      </c>
      <c r="AY969" s="100" t="e">
        <f t="shared" si="1034"/>
        <v>#N/A</v>
      </c>
      <c r="AZ969" s="127" t="e">
        <f t="shared" si="1035"/>
        <v>#N/A</v>
      </c>
      <c r="BA969" s="88"/>
      <c r="BC969" s="129"/>
    </row>
    <row r="970" spans="1:68" ht="26.25" customHeight="1" thickBot="1" x14ac:dyDescent="0.25">
      <c r="A970" s="500"/>
      <c r="B970" s="505" t="str">
        <f>B956</f>
        <v>Entidad que certifica Hrs. de vuelo
TIMBRE Y FIRMA</v>
      </c>
      <c r="C970" s="505"/>
      <c r="D970" s="505"/>
      <c r="E970" s="506"/>
      <c r="F970" s="490" t="str">
        <f>F956</f>
        <v>TOTAL A LA FECHA</v>
      </c>
      <c r="G970" s="491"/>
      <c r="H970" s="492"/>
      <c r="I970" s="31">
        <f t="shared" ref="I970:Q970" si="1040">IF(SUM(I968:I969)=0," ",SUM(I968:I969))</f>
        <v>6.25</v>
      </c>
      <c r="J970" s="27">
        <f t="shared" si="1040"/>
        <v>6.25</v>
      </c>
      <c r="K970" s="24" t="str">
        <f t="shared" si="1040"/>
        <v xml:space="preserve"> </v>
      </c>
      <c r="L970" s="25" t="str">
        <f t="shared" si="1040"/>
        <v xml:space="preserve"> </v>
      </c>
      <c r="M970" s="24" t="str">
        <f t="shared" si="1040"/>
        <v xml:space="preserve"> </v>
      </c>
      <c r="N970" s="25" t="str">
        <f t="shared" si="1040"/>
        <v xml:space="preserve"> </v>
      </c>
      <c r="O970" s="24" t="str">
        <f t="shared" si="1040"/>
        <v xml:space="preserve"> </v>
      </c>
      <c r="P970" s="25" t="str">
        <f t="shared" si="1040"/>
        <v xml:space="preserve"> </v>
      </c>
      <c r="Q970" s="26" t="str">
        <f t="shared" si="1040"/>
        <v xml:space="preserve"> </v>
      </c>
      <c r="R970" s="321"/>
      <c r="S970" s="27" t="str">
        <f t="shared" ref="S970:AG970" si="1041">IF(SUM(S968:S969)=0," ",SUM(S968:S969))</f>
        <v xml:space="preserve"> </v>
      </c>
      <c r="T970" s="24">
        <f t="shared" si="1041"/>
        <v>8.75</v>
      </c>
      <c r="U970" s="24">
        <f t="shared" si="1041"/>
        <v>10</v>
      </c>
      <c r="V970" s="24">
        <f t="shared" si="1041"/>
        <v>2.5</v>
      </c>
      <c r="W970" s="25" t="str">
        <f t="shared" si="1041"/>
        <v xml:space="preserve"> </v>
      </c>
      <c r="X970" s="24" t="str">
        <f t="shared" si="1041"/>
        <v xml:space="preserve"> </v>
      </c>
      <c r="Y970" s="25">
        <f t="shared" si="1041"/>
        <v>2.5</v>
      </c>
      <c r="Z970" s="24" t="str">
        <f t="shared" si="1041"/>
        <v xml:space="preserve"> </v>
      </c>
      <c r="AA970" s="25">
        <f t="shared" si="1041"/>
        <v>3.75</v>
      </c>
      <c r="AB970" s="26" t="str">
        <f t="shared" si="1041"/>
        <v xml:space="preserve"> </v>
      </c>
      <c r="AC970" s="323">
        <f t="shared" si="1041"/>
        <v>9</v>
      </c>
      <c r="AD970" s="28" t="str">
        <f t="shared" si="1041"/>
        <v xml:space="preserve"> </v>
      </c>
      <c r="AE970" s="28">
        <f t="shared" si="1041"/>
        <v>9</v>
      </c>
      <c r="AF970" s="30" t="str">
        <f t="shared" si="1041"/>
        <v xml:space="preserve"> </v>
      </c>
      <c r="AG970" s="32">
        <f t="shared" si="1041"/>
        <v>11</v>
      </c>
      <c r="AH970" s="485" t="str">
        <f>AH956</f>
        <v>_____________________________
FIRMA PILOTO</v>
      </c>
      <c r="AI970" s="486"/>
      <c r="AJ970" s="486"/>
      <c r="AK970" s="181">
        <f>A968</f>
        <v>69</v>
      </c>
      <c r="AL970" s="132"/>
      <c r="AM970" s="132"/>
      <c r="AN970" s="132"/>
      <c r="AT970" s="122" t="e">
        <f t="shared" si="1029"/>
        <v>#N/A</v>
      </c>
      <c r="AU970" s="125" t="e">
        <f t="shared" si="1030"/>
        <v>#N/A</v>
      </c>
      <c r="AV970" s="126" t="str">
        <f t="shared" ca="1" si="1031"/>
        <v/>
      </c>
      <c r="AW970" s="122" t="e">
        <f t="shared" ca="1" si="1032"/>
        <v>#N/A</v>
      </c>
      <c r="AX970" s="127" t="e">
        <f t="shared" ca="1" si="1033"/>
        <v>#N/A</v>
      </c>
      <c r="AY970" s="100" t="e">
        <f t="shared" si="1034"/>
        <v>#N/A</v>
      </c>
      <c r="AZ970" s="127" t="e">
        <f t="shared" si="1035"/>
        <v>#N/A</v>
      </c>
      <c r="BA970" s="88"/>
      <c r="BC970" s="129"/>
    </row>
    <row r="971" spans="1:68" s="49" customFormat="1" ht="27.75" customHeight="1" x14ac:dyDescent="0.2">
      <c r="A971" s="29">
        <f>A966+1</f>
        <v>691</v>
      </c>
      <c r="B971" s="39"/>
      <c r="C971" s="40"/>
      <c r="D971" s="41"/>
      <c r="E971" s="42"/>
      <c r="F971" s="43"/>
      <c r="G971" s="44"/>
      <c r="H971" s="45"/>
      <c r="I971" s="310"/>
      <c r="J971" s="306"/>
      <c r="K971" s="307"/>
      <c r="L971" s="308"/>
      <c r="M971" s="307"/>
      <c r="N971" s="308"/>
      <c r="O971" s="307"/>
      <c r="P971" s="308"/>
      <c r="Q971" s="167"/>
      <c r="R971" s="314"/>
      <c r="S971" s="46"/>
      <c r="T971" s="47"/>
      <c r="U971" s="47"/>
      <c r="V971" s="48"/>
      <c r="W971" s="325"/>
      <c r="X971" s="307"/>
      <c r="Y971" s="308"/>
      <c r="Z971" s="307"/>
      <c r="AA971" s="308"/>
      <c r="AB971" s="167"/>
      <c r="AC971" s="311"/>
      <c r="AD971" s="312"/>
      <c r="AE971" s="312"/>
      <c r="AF971" s="313"/>
      <c r="AG971" s="317"/>
      <c r="AH971" s="167"/>
      <c r="AI971" s="478"/>
      <c r="AJ971" s="478"/>
      <c r="AK971" s="479"/>
      <c r="AL971" s="102"/>
      <c r="AM971" s="124" t="str">
        <f t="shared" ref="AM971:AM980" si="1042">IF(B971=0," ",TEXT(B971,"MMM"))</f>
        <v xml:space="preserve"> </v>
      </c>
      <c r="AN971" s="97" t="str">
        <f t="shared" ref="AN971:AN980" si="1043">IF(B971=0," ",YEAR(B971))</f>
        <v xml:space="preserve"> </v>
      </c>
      <c r="AO971" s="125"/>
      <c r="AP971" s="125"/>
      <c r="AQ971" s="125"/>
      <c r="AR971" s="125"/>
      <c r="AS971" s="125"/>
      <c r="AT971" s="122" t="e">
        <f t="shared" si="1029"/>
        <v>#N/A</v>
      </c>
      <c r="AU971" s="125" t="e">
        <f t="shared" si="1030"/>
        <v>#N/A</v>
      </c>
      <c r="AV971" s="126" t="str">
        <f t="shared" ca="1" si="1031"/>
        <v/>
      </c>
      <c r="AW971" s="122" t="e">
        <f t="shared" ca="1" si="1032"/>
        <v>#N/A</v>
      </c>
      <c r="AX971" s="127" t="e">
        <f t="shared" ca="1" si="1033"/>
        <v>#N/A</v>
      </c>
      <c r="AY971" s="100" t="e">
        <f t="shared" si="1034"/>
        <v>#N/A</v>
      </c>
      <c r="AZ971" s="127" t="e">
        <f t="shared" si="1035"/>
        <v>#N/A</v>
      </c>
      <c r="BA971" s="88"/>
      <c r="BB971" s="125"/>
      <c r="BC971" s="129"/>
      <c r="BD971" s="125"/>
      <c r="BE971" s="125"/>
      <c r="BF971" s="125"/>
      <c r="BG971" s="125"/>
      <c r="BH971" s="125"/>
      <c r="BI971" s="125"/>
      <c r="BJ971" s="125"/>
      <c r="BK971" s="125"/>
      <c r="BL971" s="90"/>
      <c r="BM971" s="90"/>
      <c r="BN971" s="90"/>
      <c r="BO971" s="90"/>
      <c r="BP971" s="90"/>
    </row>
    <row r="972" spans="1:68" s="49" customFormat="1" ht="27.75" customHeight="1" x14ac:dyDescent="0.2">
      <c r="A972" s="22">
        <f>A971+1</f>
        <v>692</v>
      </c>
      <c r="B972" s="50"/>
      <c r="C972" s="51"/>
      <c r="D972" s="52"/>
      <c r="E972" s="53"/>
      <c r="F972" s="54"/>
      <c r="G972" s="55"/>
      <c r="H972" s="56"/>
      <c r="I972" s="304"/>
      <c r="J972" s="57"/>
      <c r="K972" s="58"/>
      <c r="L972" s="59"/>
      <c r="M972" s="58"/>
      <c r="N972" s="59"/>
      <c r="O972" s="58"/>
      <c r="P972" s="59"/>
      <c r="Q972" s="60"/>
      <c r="R972" s="315"/>
      <c r="S972" s="57"/>
      <c r="T972" s="58"/>
      <c r="U972" s="58"/>
      <c r="V972" s="60"/>
      <c r="W972" s="326"/>
      <c r="X972" s="58"/>
      <c r="Y972" s="59"/>
      <c r="Z972" s="58"/>
      <c r="AA972" s="59"/>
      <c r="AB972" s="60"/>
      <c r="AC972" s="61"/>
      <c r="AD972" s="62"/>
      <c r="AE972" s="62"/>
      <c r="AF972" s="63"/>
      <c r="AG972" s="318"/>
      <c r="AH972" s="60"/>
      <c r="AI972" s="476"/>
      <c r="AJ972" s="476"/>
      <c r="AK972" s="477"/>
      <c r="AL972" s="102"/>
      <c r="AM972" s="124" t="str">
        <f t="shared" si="1042"/>
        <v xml:space="preserve"> </v>
      </c>
      <c r="AN972" s="97" t="str">
        <f t="shared" si="1043"/>
        <v xml:space="preserve"> </v>
      </c>
      <c r="AO972" s="125"/>
      <c r="AP972" s="125"/>
      <c r="AQ972" s="125"/>
      <c r="AR972" s="125"/>
      <c r="AS972" s="125"/>
      <c r="AT972" s="122" t="e">
        <f t="shared" si="1029"/>
        <v>#N/A</v>
      </c>
      <c r="AU972" s="125" t="e">
        <f t="shared" si="1030"/>
        <v>#N/A</v>
      </c>
      <c r="AV972" s="126" t="str">
        <f t="shared" ca="1" si="1031"/>
        <v/>
      </c>
      <c r="AW972" s="122" t="e">
        <f t="shared" ca="1" si="1032"/>
        <v>#N/A</v>
      </c>
      <c r="AX972" s="127" t="e">
        <f t="shared" ca="1" si="1033"/>
        <v>#N/A</v>
      </c>
      <c r="AY972" s="100" t="e">
        <f t="shared" si="1034"/>
        <v>#N/A</v>
      </c>
      <c r="AZ972" s="127" t="e">
        <f t="shared" si="1035"/>
        <v>#N/A</v>
      </c>
      <c r="BA972" s="88"/>
      <c r="BB972" s="125"/>
      <c r="BC972" s="129"/>
      <c r="BD972" s="125"/>
      <c r="BE972" s="125"/>
      <c r="BF972" s="125"/>
      <c r="BG972" s="125"/>
      <c r="BH972" s="125"/>
      <c r="BI972" s="125"/>
      <c r="BJ972" s="125"/>
      <c r="BK972" s="125"/>
      <c r="BL972" s="90"/>
      <c r="BM972" s="90"/>
      <c r="BN972" s="90"/>
      <c r="BO972" s="90"/>
      <c r="BP972" s="90"/>
    </row>
    <row r="973" spans="1:68" s="49" customFormat="1" ht="27.75" customHeight="1" x14ac:dyDescent="0.2">
      <c r="A973" s="22">
        <f t="shared" ref="A973:A980" si="1044">A972+1</f>
        <v>693</v>
      </c>
      <c r="B973" s="50"/>
      <c r="C973" s="51"/>
      <c r="D973" s="52"/>
      <c r="E973" s="53"/>
      <c r="F973" s="54"/>
      <c r="G973" s="55"/>
      <c r="H973" s="56"/>
      <c r="I973" s="304"/>
      <c r="J973" s="57"/>
      <c r="K973" s="58"/>
      <c r="L973" s="59"/>
      <c r="M973" s="58"/>
      <c r="N973" s="59"/>
      <c r="O973" s="58"/>
      <c r="P973" s="59"/>
      <c r="Q973" s="60"/>
      <c r="R973" s="315"/>
      <c r="S973" s="57"/>
      <c r="T973" s="58"/>
      <c r="U973" s="58"/>
      <c r="V973" s="60"/>
      <c r="W973" s="326"/>
      <c r="X973" s="58"/>
      <c r="Y973" s="59"/>
      <c r="Z973" s="58"/>
      <c r="AA973" s="59"/>
      <c r="AB973" s="60"/>
      <c r="AC973" s="61"/>
      <c r="AD973" s="62"/>
      <c r="AE973" s="62"/>
      <c r="AF973" s="63"/>
      <c r="AG973" s="318"/>
      <c r="AH973" s="60"/>
      <c r="AI973" s="476"/>
      <c r="AJ973" s="476"/>
      <c r="AK973" s="477"/>
      <c r="AL973" s="102"/>
      <c r="AM973" s="124" t="str">
        <f t="shared" si="1042"/>
        <v xml:space="preserve"> </v>
      </c>
      <c r="AN973" s="97" t="str">
        <f t="shared" si="1043"/>
        <v xml:space="preserve"> </v>
      </c>
      <c r="AO973" s="125"/>
      <c r="AP973" s="125"/>
      <c r="AQ973" s="125"/>
      <c r="AR973" s="125"/>
      <c r="AS973" s="125"/>
      <c r="AT973" s="122" t="e">
        <f t="shared" si="1029"/>
        <v>#N/A</v>
      </c>
      <c r="AU973" s="125" t="e">
        <f t="shared" si="1030"/>
        <v>#N/A</v>
      </c>
      <c r="AV973" s="126" t="str">
        <f t="shared" ca="1" si="1031"/>
        <v/>
      </c>
      <c r="AW973" s="122" t="e">
        <f t="shared" ca="1" si="1032"/>
        <v>#N/A</v>
      </c>
      <c r="AX973" s="127" t="e">
        <f t="shared" ca="1" si="1033"/>
        <v>#N/A</v>
      </c>
      <c r="AY973" s="100" t="e">
        <f t="shared" si="1034"/>
        <v>#N/A</v>
      </c>
      <c r="AZ973" s="127" t="e">
        <f t="shared" si="1035"/>
        <v>#N/A</v>
      </c>
      <c r="BA973" s="88"/>
      <c r="BB973" s="125"/>
      <c r="BC973" s="129"/>
      <c r="BD973" s="125"/>
      <c r="BE973" s="125"/>
      <c r="BF973" s="125"/>
      <c r="BG973" s="125"/>
      <c r="BH973" s="125"/>
      <c r="BI973" s="125"/>
      <c r="BJ973" s="125"/>
      <c r="BK973" s="125"/>
      <c r="BL973" s="90"/>
      <c r="BM973" s="90"/>
      <c r="BN973" s="90"/>
      <c r="BO973" s="90"/>
      <c r="BP973" s="90"/>
    </row>
    <row r="974" spans="1:68" s="49" customFormat="1" ht="27.75" customHeight="1" x14ac:dyDescent="0.2">
      <c r="A974" s="22">
        <f t="shared" si="1044"/>
        <v>694</v>
      </c>
      <c r="B974" s="50"/>
      <c r="C974" s="51"/>
      <c r="D974" s="52"/>
      <c r="E974" s="53"/>
      <c r="F974" s="54"/>
      <c r="G974" s="55"/>
      <c r="H974" s="56"/>
      <c r="I974" s="304"/>
      <c r="J974" s="57"/>
      <c r="K974" s="58"/>
      <c r="L974" s="59"/>
      <c r="M974" s="58"/>
      <c r="N974" s="59"/>
      <c r="O974" s="58"/>
      <c r="P974" s="59"/>
      <c r="Q974" s="60"/>
      <c r="R974" s="315"/>
      <c r="S974" s="57"/>
      <c r="T974" s="58"/>
      <c r="U974" s="58"/>
      <c r="V974" s="60"/>
      <c r="W974" s="326"/>
      <c r="X974" s="58"/>
      <c r="Y974" s="59"/>
      <c r="Z974" s="58"/>
      <c r="AA974" s="59"/>
      <c r="AB974" s="60"/>
      <c r="AC974" s="61"/>
      <c r="AD974" s="62"/>
      <c r="AE974" s="62"/>
      <c r="AF974" s="63"/>
      <c r="AG974" s="318"/>
      <c r="AH974" s="60"/>
      <c r="AI974" s="476"/>
      <c r="AJ974" s="476"/>
      <c r="AK974" s="477"/>
      <c r="AL974" s="102"/>
      <c r="AM974" s="124" t="str">
        <f t="shared" si="1042"/>
        <v xml:space="preserve"> </v>
      </c>
      <c r="AN974" s="97" t="str">
        <f t="shared" si="1043"/>
        <v xml:space="preserve"> </v>
      </c>
      <c r="AO974" s="125"/>
      <c r="AP974" s="125"/>
      <c r="AQ974" s="125"/>
      <c r="AR974" s="125"/>
      <c r="AS974" s="125"/>
      <c r="AT974" s="122" t="e">
        <f t="shared" si="1029"/>
        <v>#N/A</v>
      </c>
      <c r="AU974" s="125" t="e">
        <f t="shared" si="1030"/>
        <v>#N/A</v>
      </c>
      <c r="AV974" s="126" t="str">
        <f t="shared" ca="1" si="1031"/>
        <v/>
      </c>
      <c r="AW974" s="122" t="e">
        <f t="shared" ca="1" si="1032"/>
        <v>#N/A</v>
      </c>
      <c r="AX974" s="127" t="e">
        <f t="shared" ca="1" si="1033"/>
        <v>#N/A</v>
      </c>
      <c r="AY974" s="100" t="e">
        <f t="shared" si="1034"/>
        <v>#N/A</v>
      </c>
      <c r="AZ974" s="127" t="e">
        <f t="shared" si="1035"/>
        <v>#N/A</v>
      </c>
      <c r="BA974" s="88"/>
      <c r="BB974" s="125"/>
      <c r="BC974" s="129"/>
      <c r="BD974" s="125"/>
      <c r="BE974" s="125"/>
      <c r="BF974" s="125"/>
      <c r="BG974" s="125"/>
      <c r="BH974" s="125"/>
      <c r="BI974" s="125"/>
      <c r="BJ974" s="125"/>
      <c r="BK974" s="125"/>
      <c r="BL974" s="90"/>
      <c r="BM974" s="90"/>
      <c r="BN974" s="90"/>
      <c r="BO974" s="90"/>
      <c r="BP974" s="90"/>
    </row>
    <row r="975" spans="1:68" s="49" customFormat="1" ht="27.75" customHeight="1" x14ac:dyDescent="0.2">
      <c r="A975" s="22">
        <f t="shared" si="1044"/>
        <v>695</v>
      </c>
      <c r="B975" s="50"/>
      <c r="C975" s="51"/>
      <c r="D975" s="52"/>
      <c r="E975" s="53"/>
      <c r="F975" s="54"/>
      <c r="G975" s="55"/>
      <c r="H975" s="56"/>
      <c r="I975" s="304"/>
      <c r="J975" s="57"/>
      <c r="K975" s="58"/>
      <c r="L975" s="59"/>
      <c r="M975" s="58"/>
      <c r="N975" s="59"/>
      <c r="O975" s="58"/>
      <c r="P975" s="59"/>
      <c r="Q975" s="60"/>
      <c r="R975" s="315"/>
      <c r="S975" s="57"/>
      <c r="T975" s="58"/>
      <c r="U975" s="58"/>
      <c r="V975" s="60"/>
      <c r="W975" s="326"/>
      <c r="X975" s="58"/>
      <c r="Y975" s="59"/>
      <c r="Z975" s="58"/>
      <c r="AA975" s="59"/>
      <c r="AB975" s="60"/>
      <c r="AC975" s="61"/>
      <c r="AD975" s="62"/>
      <c r="AE975" s="62"/>
      <c r="AF975" s="63"/>
      <c r="AG975" s="318"/>
      <c r="AH975" s="60"/>
      <c r="AI975" s="476"/>
      <c r="AJ975" s="476"/>
      <c r="AK975" s="477"/>
      <c r="AL975" s="102"/>
      <c r="AM975" s="124" t="str">
        <f t="shared" si="1042"/>
        <v xml:space="preserve"> </v>
      </c>
      <c r="AN975" s="97" t="str">
        <f t="shared" si="1043"/>
        <v xml:space="preserve"> </v>
      </c>
      <c r="AO975" s="125"/>
      <c r="AP975" s="125"/>
      <c r="AQ975" s="125"/>
      <c r="AR975" s="125"/>
      <c r="AS975" s="125"/>
      <c r="AT975" s="122" t="e">
        <f t="shared" ref="AT975:AT984" si="1045">IF(ISBLANK($B1363),NA(),$B1363)</f>
        <v>#N/A</v>
      </c>
      <c r="AU975" s="125" t="e">
        <f t="shared" ref="AU975:AU984" si="1046">IF(ISBLANK($I1363),NA(),$I1363)</f>
        <v>#N/A</v>
      </c>
      <c r="AV975" s="126" t="str">
        <f t="shared" ca="1" si="1031"/>
        <v/>
      </c>
      <c r="AW975" s="122" t="e">
        <f t="shared" ca="1" si="1032"/>
        <v>#N/A</v>
      </c>
      <c r="AX975" s="127" t="e">
        <f t="shared" ca="1" si="1033"/>
        <v>#N/A</v>
      </c>
      <c r="AY975" s="100" t="e">
        <f>IF(S1363=0,NA(),S1363)</f>
        <v>#N/A</v>
      </c>
      <c r="AZ975" s="127" t="e">
        <f>IF(V1363=0,NA(),V1363)</f>
        <v>#N/A</v>
      </c>
      <c r="BA975" s="88"/>
      <c r="BB975" s="125"/>
      <c r="BC975" s="129"/>
      <c r="BD975" s="125"/>
      <c r="BE975" s="125"/>
      <c r="BF975" s="125"/>
      <c r="BG975" s="125"/>
      <c r="BH975" s="125"/>
      <c r="BI975" s="125"/>
      <c r="BJ975" s="125"/>
      <c r="BK975" s="125"/>
      <c r="BL975" s="90"/>
      <c r="BM975" s="90"/>
      <c r="BN975" s="90"/>
      <c r="BO975" s="90"/>
      <c r="BP975" s="90"/>
    </row>
    <row r="976" spans="1:68" s="49" customFormat="1" ht="27.75" customHeight="1" x14ac:dyDescent="0.2">
      <c r="A976" s="22">
        <f t="shared" si="1044"/>
        <v>696</v>
      </c>
      <c r="B976" s="50"/>
      <c r="C976" s="51"/>
      <c r="D976" s="52"/>
      <c r="E976" s="53"/>
      <c r="F976" s="54"/>
      <c r="G976" s="55"/>
      <c r="H976" s="56"/>
      <c r="I976" s="304"/>
      <c r="J976" s="57"/>
      <c r="K976" s="58"/>
      <c r="L976" s="59"/>
      <c r="M976" s="58"/>
      <c r="N976" s="59"/>
      <c r="O976" s="58"/>
      <c r="P976" s="59"/>
      <c r="Q976" s="60"/>
      <c r="R976" s="315"/>
      <c r="S976" s="57"/>
      <c r="T976" s="58"/>
      <c r="U976" s="58"/>
      <c r="V976" s="60"/>
      <c r="W976" s="326"/>
      <c r="X976" s="58"/>
      <c r="Y976" s="59"/>
      <c r="Z976" s="58"/>
      <c r="AA976" s="59"/>
      <c r="AB976" s="60"/>
      <c r="AC976" s="61"/>
      <c r="AD976" s="62"/>
      <c r="AE976" s="62"/>
      <c r="AF976" s="63"/>
      <c r="AG976" s="318"/>
      <c r="AH976" s="60"/>
      <c r="AI976" s="476"/>
      <c r="AJ976" s="476"/>
      <c r="AK976" s="477"/>
      <c r="AL976" s="102"/>
      <c r="AM976" s="124" t="str">
        <f t="shared" si="1042"/>
        <v xml:space="preserve"> </v>
      </c>
      <c r="AN976" s="97" t="str">
        <f t="shared" si="1043"/>
        <v xml:space="preserve"> </v>
      </c>
      <c r="AO976" s="125"/>
      <c r="AP976" s="125"/>
      <c r="AQ976" s="125"/>
      <c r="AR976" s="125"/>
      <c r="AS976" s="125"/>
      <c r="AT976" s="122" t="e">
        <f t="shared" si="1045"/>
        <v>#N/A</v>
      </c>
      <c r="AU976" s="125" t="e">
        <f t="shared" si="1046"/>
        <v>#N/A</v>
      </c>
      <c r="AV976" s="126" t="str">
        <f t="shared" ca="1" si="1031"/>
        <v/>
      </c>
      <c r="AW976" s="122" t="e">
        <f t="shared" ca="1" si="1032"/>
        <v>#N/A</v>
      </c>
      <c r="AX976" s="127" t="e">
        <f t="shared" ca="1" si="1033"/>
        <v>#N/A</v>
      </c>
      <c r="AY976" s="100" t="e">
        <f t="shared" ref="AY976:AY984" si="1047">IF(S1364=0,NA(),S1364)</f>
        <v>#N/A</v>
      </c>
      <c r="AZ976" s="127" t="e">
        <f t="shared" ref="AZ976:AZ984" si="1048">IF(V1364=0,NA(),V1364)</f>
        <v>#N/A</v>
      </c>
      <c r="BA976" s="88"/>
      <c r="BB976" s="125"/>
      <c r="BC976" s="129"/>
      <c r="BD976" s="125"/>
      <c r="BE976" s="125"/>
      <c r="BF976" s="125"/>
      <c r="BG976" s="125"/>
      <c r="BH976" s="125"/>
      <c r="BI976" s="125"/>
      <c r="BJ976" s="125"/>
      <c r="BK976" s="125"/>
      <c r="BL976" s="90"/>
      <c r="BM976" s="90"/>
      <c r="BN976" s="90"/>
      <c r="BO976" s="90"/>
      <c r="BP976" s="90"/>
    </row>
    <row r="977" spans="1:68" s="49" customFormat="1" ht="27.75" customHeight="1" x14ac:dyDescent="0.2">
      <c r="A977" s="22">
        <f>A976+1</f>
        <v>697</v>
      </c>
      <c r="B977" s="50"/>
      <c r="C977" s="51"/>
      <c r="D977" s="52"/>
      <c r="E977" s="53"/>
      <c r="F977" s="54"/>
      <c r="G977" s="55"/>
      <c r="H977" s="56"/>
      <c r="I977" s="304"/>
      <c r="J977" s="57"/>
      <c r="K977" s="58"/>
      <c r="L977" s="59"/>
      <c r="M977" s="58"/>
      <c r="N977" s="59"/>
      <c r="O977" s="58"/>
      <c r="P977" s="59"/>
      <c r="Q977" s="60"/>
      <c r="R977" s="315"/>
      <c r="S977" s="57"/>
      <c r="T977" s="58"/>
      <c r="U977" s="58"/>
      <c r="V977" s="60"/>
      <c r="W977" s="326"/>
      <c r="X977" s="58"/>
      <c r="Y977" s="59"/>
      <c r="Z977" s="58"/>
      <c r="AA977" s="59"/>
      <c r="AB977" s="60"/>
      <c r="AC977" s="61"/>
      <c r="AD977" s="62"/>
      <c r="AE977" s="62"/>
      <c r="AF977" s="63"/>
      <c r="AG977" s="318"/>
      <c r="AH977" s="60"/>
      <c r="AI977" s="476"/>
      <c r="AJ977" s="476"/>
      <c r="AK977" s="477"/>
      <c r="AL977" s="102"/>
      <c r="AM977" s="124" t="str">
        <f t="shared" si="1042"/>
        <v xml:space="preserve"> </v>
      </c>
      <c r="AN977" s="97" t="str">
        <f t="shared" si="1043"/>
        <v xml:space="preserve"> </v>
      </c>
      <c r="AO977" s="125"/>
      <c r="AP977" s="125"/>
      <c r="AQ977" s="125"/>
      <c r="AR977" s="125"/>
      <c r="AS977" s="125"/>
      <c r="AT977" s="122" t="e">
        <f t="shared" si="1045"/>
        <v>#N/A</v>
      </c>
      <c r="AU977" s="125" t="e">
        <f t="shared" si="1046"/>
        <v>#N/A</v>
      </c>
      <c r="AV977" s="126" t="str">
        <f t="shared" ca="1" si="1031"/>
        <v/>
      </c>
      <c r="AW977" s="122" t="e">
        <f t="shared" ca="1" si="1032"/>
        <v>#N/A</v>
      </c>
      <c r="AX977" s="127" t="e">
        <f t="shared" ca="1" si="1033"/>
        <v>#N/A</v>
      </c>
      <c r="AY977" s="100" t="e">
        <f t="shared" si="1047"/>
        <v>#N/A</v>
      </c>
      <c r="AZ977" s="127" t="e">
        <f t="shared" si="1048"/>
        <v>#N/A</v>
      </c>
      <c r="BA977" s="88"/>
      <c r="BB977" s="125"/>
      <c r="BC977" s="129"/>
      <c r="BD977" s="125"/>
      <c r="BE977" s="125"/>
      <c r="BF977" s="125"/>
      <c r="BG977" s="125"/>
      <c r="BH977" s="125"/>
      <c r="BI977" s="125"/>
      <c r="BJ977" s="125"/>
      <c r="BK977" s="125"/>
      <c r="BL977" s="90"/>
      <c r="BM977" s="90"/>
      <c r="BN977" s="90"/>
      <c r="BO977" s="90"/>
      <c r="BP977" s="90"/>
    </row>
    <row r="978" spans="1:68" s="49" customFormat="1" ht="27.75" customHeight="1" x14ac:dyDescent="0.2">
      <c r="A978" s="22">
        <f t="shared" si="1044"/>
        <v>698</v>
      </c>
      <c r="B978" s="50"/>
      <c r="C978" s="51"/>
      <c r="D978" s="52"/>
      <c r="E978" s="53"/>
      <c r="F978" s="54"/>
      <c r="G978" s="55"/>
      <c r="H978" s="56"/>
      <c r="I978" s="304"/>
      <c r="J978" s="57"/>
      <c r="K978" s="58"/>
      <c r="L978" s="59"/>
      <c r="M978" s="58"/>
      <c r="N978" s="59"/>
      <c r="O978" s="58"/>
      <c r="P978" s="59"/>
      <c r="Q978" s="60"/>
      <c r="R978" s="315"/>
      <c r="S978" s="57"/>
      <c r="T978" s="58"/>
      <c r="U978" s="58"/>
      <c r="V978" s="60"/>
      <c r="W978" s="326"/>
      <c r="X978" s="58"/>
      <c r="Y978" s="59"/>
      <c r="Z978" s="58"/>
      <c r="AA978" s="59"/>
      <c r="AB978" s="60"/>
      <c r="AC978" s="61"/>
      <c r="AD978" s="62"/>
      <c r="AE978" s="62"/>
      <c r="AF978" s="63"/>
      <c r="AG978" s="318"/>
      <c r="AH978" s="60"/>
      <c r="AI978" s="476"/>
      <c r="AJ978" s="476"/>
      <c r="AK978" s="477"/>
      <c r="AL978" s="102"/>
      <c r="AM978" s="124" t="str">
        <f t="shared" si="1042"/>
        <v xml:space="preserve"> </v>
      </c>
      <c r="AN978" s="97" t="str">
        <f t="shared" si="1043"/>
        <v xml:space="preserve"> </v>
      </c>
      <c r="AO978" s="125"/>
      <c r="AP978" s="125"/>
      <c r="AQ978" s="125"/>
      <c r="AR978" s="125"/>
      <c r="AS978" s="125"/>
      <c r="AT978" s="122" t="e">
        <f t="shared" si="1045"/>
        <v>#N/A</v>
      </c>
      <c r="AU978" s="125" t="e">
        <f t="shared" si="1046"/>
        <v>#N/A</v>
      </c>
      <c r="AV978" s="126" t="str">
        <f t="shared" ca="1" si="1031"/>
        <v/>
      </c>
      <c r="AW978" s="122" t="e">
        <f t="shared" ca="1" si="1032"/>
        <v>#N/A</v>
      </c>
      <c r="AX978" s="127" t="e">
        <f t="shared" ca="1" si="1033"/>
        <v>#N/A</v>
      </c>
      <c r="AY978" s="100" t="e">
        <f t="shared" si="1047"/>
        <v>#N/A</v>
      </c>
      <c r="AZ978" s="127" t="e">
        <f t="shared" si="1048"/>
        <v>#N/A</v>
      </c>
      <c r="BA978" s="88"/>
      <c r="BB978" s="125"/>
      <c r="BC978" s="129"/>
      <c r="BD978" s="125"/>
      <c r="BE978" s="125"/>
      <c r="BF978" s="125"/>
      <c r="BG978" s="125"/>
      <c r="BH978" s="125"/>
      <c r="BI978" s="125"/>
      <c r="BJ978" s="125"/>
      <c r="BK978" s="125"/>
      <c r="BL978" s="90"/>
      <c r="BM978" s="90"/>
      <c r="BN978" s="90"/>
      <c r="BO978" s="90"/>
      <c r="BP978" s="90"/>
    </row>
    <row r="979" spans="1:68" s="49" customFormat="1" ht="27.75" customHeight="1" x14ac:dyDescent="0.2">
      <c r="A979" s="22">
        <f t="shared" si="1044"/>
        <v>699</v>
      </c>
      <c r="B979" s="50"/>
      <c r="C979" s="51"/>
      <c r="D979" s="52"/>
      <c r="E979" s="53"/>
      <c r="F979" s="54"/>
      <c r="G979" s="55"/>
      <c r="H979" s="56"/>
      <c r="I979" s="304"/>
      <c r="J979" s="57"/>
      <c r="K979" s="58"/>
      <c r="L979" s="59"/>
      <c r="M979" s="58"/>
      <c r="N979" s="59"/>
      <c r="O979" s="58"/>
      <c r="P979" s="59"/>
      <c r="Q979" s="60"/>
      <c r="R979" s="315"/>
      <c r="S979" s="57"/>
      <c r="T979" s="58"/>
      <c r="U979" s="58"/>
      <c r="V979" s="60"/>
      <c r="W979" s="326"/>
      <c r="X979" s="58"/>
      <c r="Y979" s="59"/>
      <c r="Z979" s="58"/>
      <c r="AA979" s="59"/>
      <c r="AB979" s="60"/>
      <c r="AC979" s="61"/>
      <c r="AD979" s="62"/>
      <c r="AE979" s="62"/>
      <c r="AF979" s="63"/>
      <c r="AG979" s="318"/>
      <c r="AH979" s="60"/>
      <c r="AI979" s="476"/>
      <c r="AJ979" s="476"/>
      <c r="AK979" s="477"/>
      <c r="AL979" s="102"/>
      <c r="AM979" s="124" t="str">
        <f t="shared" si="1042"/>
        <v xml:space="preserve"> </v>
      </c>
      <c r="AN979" s="97" t="str">
        <f t="shared" si="1043"/>
        <v xml:space="preserve"> </v>
      </c>
      <c r="AO979" s="125"/>
      <c r="AP979" s="125"/>
      <c r="AQ979" s="125"/>
      <c r="AR979" s="125"/>
      <c r="AS979" s="125"/>
      <c r="AT979" s="122" t="e">
        <f t="shared" si="1045"/>
        <v>#N/A</v>
      </c>
      <c r="AU979" s="125" t="e">
        <f t="shared" si="1046"/>
        <v>#N/A</v>
      </c>
      <c r="AV979" s="126" t="str">
        <f t="shared" ca="1" si="1031"/>
        <v/>
      </c>
      <c r="AW979" s="122" t="e">
        <f t="shared" ca="1" si="1032"/>
        <v>#N/A</v>
      </c>
      <c r="AX979" s="127" t="e">
        <f t="shared" ca="1" si="1033"/>
        <v>#N/A</v>
      </c>
      <c r="AY979" s="100" t="e">
        <f t="shared" si="1047"/>
        <v>#N/A</v>
      </c>
      <c r="AZ979" s="127" t="e">
        <f t="shared" si="1048"/>
        <v>#N/A</v>
      </c>
      <c r="BA979" s="125"/>
      <c r="BB979" s="125"/>
      <c r="BC979" s="129"/>
      <c r="BD979" s="125"/>
      <c r="BE979" s="125"/>
      <c r="BF979" s="125"/>
      <c r="BG979" s="125"/>
      <c r="BH979" s="125"/>
      <c r="BI979" s="125"/>
      <c r="BJ979" s="125"/>
      <c r="BK979" s="125"/>
      <c r="BL979" s="90"/>
      <c r="BM979" s="90"/>
      <c r="BN979" s="90"/>
      <c r="BO979" s="90"/>
      <c r="BP979" s="90"/>
    </row>
    <row r="980" spans="1:68" s="49" customFormat="1" ht="27.75" customHeight="1" thickBot="1" x14ac:dyDescent="0.25">
      <c r="A980" s="23">
        <f t="shared" si="1044"/>
        <v>700</v>
      </c>
      <c r="B980" s="64"/>
      <c r="C980" s="65"/>
      <c r="D980" s="66"/>
      <c r="E980" s="67"/>
      <c r="F980" s="68"/>
      <c r="G980" s="69"/>
      <c r="H980" s="70"/>
      <c r="I980" s="305"/>
      <c r="J980" s="71"/>
      <c r="K980" s="72"/>
      <c r="L980" s="73"/>
      <c r="M980" s="72"/>
      <c r="N980" s="73"/>
      <c r="O980" s="72"/>
      <c r="P980" s="73"/>
      <c r="Q980" s="74"/>
      <c r="R980" s="316"/>
      <c r="S980" s="71"/>
      <c r="T980" s="72"/>
      <c r="U980" s="72"/>
      <c r="V980" s="74"/>
      <c r="W980" s="327"/>
      <c r="X980" s="72"/>
      <c r="Y980" s="73"/>
      <c r="Z980" s="72"/>
      <c r="AA980" s="73"/>
      <c r="AB980" s="74"/>
      <c r="AC980" s="75"/>
      <c r="AD980" s="76"/>
      <c r="AE980" s="76"/>
      <c r="AF980" s="77"/>
      <c r="AG980" s="319"/>
      <c r="AH980" s="74"/>
      <c r="AI980" s="480"/>
      <c r="AJ980" s="480"/>
      <c r="AK980" s="481"/>
      <c r="AL980" s="102"/>
      <c r="AM980" s="124" t="str">
        <f t="shared" si="1042"/>
        <v xml:space="preserve"> </v>
      </c>
      <c r="AN980" s="97" t="str">
        <f t="shared" si="1043"/>
        <v xml:space="preserve"> </v>
      </c>
      <c r="AO980" s="125"/>
      <c r="AP980" s="125"/>
      <c r="AQ980" s="125"/>
      <c r="AR980" s="125"/>
      <c r="AS980" s="125"/>
      <c r="AT980" s="122" t="e">
        <f t="shared" si="1045"/>
        <v>#N/A</v>
      </c>
      <c r="AU980" s="125" t="e">
        <f t="shared" si="1046"/>
        <v>#N/A</v>
      </c>
      <c r="AV980" s="126" t="str">
        <f t="shared" ca="1" si="1031"/>
        <v/>
      </c>
      <c r="AW980" s="122" t="e">
        <f t="shared" ca="1" si="1032"/>
        <v>#N/A</v>
      </c>
      <c r="AX980" s="127" t="e">
        <f t="shared" ca="1" si="1033"/>
        <v>#N/A</v>
      </c>
      <c r="AY980" s="100" t="e">
        <f t="shared" si="1047"/>
        <v>#N/A</v>
      </c>
      <c r="AZ980" s="127" t="e">
        <f t="shared" si="1048"/>
        <v>#N/A</v>
      </c>
      <c r="BA980" s="125"/>
      <c r="BB980" s="125"/>
      <c r="BC980" s="129"/>
      <c r="BD980" s="125"/>
      <c r="BE980" s="125"/>
      <c r="BF980" s="125"/>
      <c r="BG980" s="125"/>
      <c r="BH980" s="125"/>
      <c r="BI980" s="125"/>
      <c r="BJ980" s="125"/>
      <c r="BK980" s="125"/>
      <c r="BL980" s="90"/>
      <c r="BM980" s="90"/>
      <c r="BN980" s="90"/>
      <c r="BO980" s="90"/>
      <c r="BP980" s="90"/>
    </row>
    <row r="981" spans="1:68" ht="4.5" customHeight="1" thickBot="1" x14ac:dyDescent="0.25">
      <c r="A981" s="89">
        <f>AK984</f>
        <v>70</v>
      </c>
      <c r="B981" s="271"/>
      <c r="C981" s="271"/>
      <c r="D981" s="271"/>
      <c r="E981" s="271"/>
      <c r="F981" s="271"/>
      <c r="G981" s="271"/>
      <c r="H981" s="271"/>
      <c r="I981" s="271"/>
      <c r="J981" s="309"/>
      <c r="K981" s="309"/>
      <c r="L981" s="309"/>
      <c r="M981" s="309"/>
      <c r="N981" s="309"/>
      <c r="O981" s="309"/>
      <c r="P981" s="309"/>
      <c r="Q981" s="309"/>
      <c r="R981" s="309"/>
      <c r="S981" s="324"/>
      <c r="T981" s="324"/>
      <c r="U981" s="324"/>
      <c r="V981" s="324"/>
      <c r="W981" s="324"/>
      <c r="X981" s="324"/>
      <c r="Y981" s="324"/>
      <c r="Z981" s="324"/>
      <c r="AA981" s="324"/>
      <c r="AB981" s="324"/>
      <c r="AC981" s="309"/>
      <c r="AD981" s="272"/>
      <c r="AE981" s="273"/>
      <c r="AF981" s="272"/>
      <c r="AG981" s="274"/>
      <c r="AH981" s="474"/>
      <c r="AI981" s="475"/>
      <c r="AJ981" s="475"/>
      <c r="AK981" s="475"/>
      <c r="AL981" s="33"/>
      <c r="AM981" s="33"/>
      <c r="AN981" s="33"/>
      <c r="AT981" s="122" t="e">
        <f t="shared" si="1045"/>
        <v>#N/A</v>
      </c>
      <c r="AU981" s="125" t="e">
        <f t="shared" si="1046"/>
        <v>#N/A</v>
      </c>
      <c r="AV981" s="126" t="str">
        <f t="shared" ca="1" si="1031"/>
        <v/>
      </c>
      <c r="AW981" s="122" t="e">
        <f t="shared" ca="1" si="1032"/>
        <v>#N/A</v>
      </c>
      <c r="AX981" s="127" t="e">
        <f t="shared" ca="1" si="1033"/>
        <v>#N/A</v>
      </c>
      <c r="AY981" s="100" t="e">
        <f t="shared" si="1047"/>
        <v>#N/A</v>
      </c>
      <c r="AZ981" s="127" t="e">
        <f t="shared" si="1048"/>
        <v>#N/A</v>
      </c>
      <c r="BC981" s="129"/>
    </row>
    <row r="982" spans="1:68" ht="26.25" customHeight="1" x14ac:dyDescent="0.2">
      <c r="A982" s="180">
        <f>A968+1</f>
        <v>70</v>
      </c>
      <c r="B982" s="501"/>
      <c r="C982" s="501"/>
      <c r="D982" s="501"/>
      <c r="E982" s="502"/>
      <c r="F982" s="493" t="str">
        <f>F968</f>
        <v>TOTAL DE ESTA PÁGINA</v>
      </c>
      <c r="G982" s="494"/>
      <c r="H982" s="495"/>
      <c r="I982" s="348" t="str">
        <f t="shared" ref="I982:Q982" si="1049">IF(SUM(I971:I981)=0," ",SUM(I971:I981))</f>
        <v xml:space="preserve"> </v>
      </c>
      <c r="J982" s="349" t="str">
        <f t="shared" si="1049"/>
        <v xml:space="preserve"> </v>
      </c>
      <c r="K982" s="350" t="str">
        <f t="shared" si="1049"/>
        <v xml:space="preserve"> </v>
      </c>
      <c r="L982" s="351" t="str">
        <f t="shared" si="1049"/>
        <v xml:space="preserve"> </v>
      </c>
      <c r="M982" s="350" t="str">
        <f t="shared" si="1049"/>
        <v xml:space="preserve"> </v>
      </c>
      <c r="N982" s="351" t="str">
        <f t="shared" si="1049"/>
        <v xml:space="preserve"> </v>
      </c>
      <c r="O982" s="350" t="str">
        <f t="shared" si="1049"/>
        <v xml:space="preserve"> </v>
      </c>
      <c r="P982" s="351" t="str">
        <f t="shared" si="1049"/>
        <v xml:space="preserve"> </v>
      </c>
      <c r="Q982" s="352" t="str">
        <f t="shared" si="1049"/>
        <v xml:space="preserve"> </v>
      </c>
      <c r="R982" s="353"/>
      <c r="S982" s="349" t="str">
        <f t="shared" ref="S982:AB982" si="1050">IF(SUM(S971:S981)=0," ",SUM(S971:S981))</f>
        <v xml:space="preserve"> </v>
      </c>
      <c r="T982" s="350" t="str">
        <f t="shared" si="1050"/>
        <v xml:space="preserve"> </v>
      </c>
      <c r="U982" s="350" t="str">
        <f t="shared" si="1050"/>
        <v xml:space="preserve"> </v>
      </c>
      <c r="V982" s="350" t="str">
        <f t="shared" si="1050"/>
        <v xml:space="preserve"> </v>
      </c>
      <c r="W982" s="351" t="str">
        <f t="shared" si="1050"/>
        <v xml:space="preserve"> </v>
      </c>
      <c r="X982" s="350" t="str">
        <f t="shared" si="1050"/>
        <v xml:space="preserve"> </v>
      </c>
      <c r="Y982" s="351" t="str">
        <f t="shared" si="1050"/>
        <v xml:space="preserve"> </v>
      </c>
      <c r="Z982" s="350" t="str">
        <f t="shared" si="1050"/>
        <v xml:space="preserve"> </v>
      </c>
      <c r="AA982" s="351" t="str">
        <f t="shared" si="1050"/>
        <v xml:space="preserve"> </v>
      </c>
      <c r="AB982" s="352" t="str">
        <f t="shared" si="1050"/>
        <v xml:space="preserve"> </v>
      </c>
      <c r="AC982" s="354" t="str">
        <f>IF(SUM(AC971:AC980)=0," ",SUM(AC971:AC980))</f>
        <v xml:space="preserve"> </v>
      </c>
      <c r="AD982" s="355" t="str">
        <f>IF(SUM(AD971:AD980)=0," ",SUM(AD971:AD980))</f>
        <v xml:space="preserve"> </v>
      </c>
      <c r="AE982" s="355" t="str">
        <f>IF(SUM(AE971:AE980)=0," ",SUM(AE971:AE980))</f>
        <v xml:space="preserve"> </v>
      </c>
      <c r="AF982" s="356" t="str">
        <f>IF(SUM(AF971:AF980)=0," ",SUM(AF971:AF980))</f>
        <v xml:space="preserve"> </v>
      </c>
      <c r="AG982" s="357" t="str">
        <f>IF(SUM(AG971:AG980)=0," ",SUM(AG971:AG980))</f>
        <v xml:space="preserve"> </v>
      </c>
      <c r="AH982" s="482" t="str">
        <f>AH968</f>
        <v>Certifico que todos los datos en esta
bitácora son fidedignos</v>
      </c>
      <c r="AI982" s="483"/>
      <c r="AJ982" s="483"/>
      <c r="AK982" s="484"/>
      <c r="AL982" s="131"/>
      <c r="AM982" s="131"/>
      <c r="AN982" s="131"/>
      <c r="AT982" s="122" t="e">
        <f t="shared" si="1045"/>
        <v>#N/A</v>
      </c>
      <c r="AU982" s="125" t="e">
        <f t="shared" si="1046"/>
        <v>#N/A</v>
      </c>
      <c r="AV982" s="126" t="str">
        <f t="shared" ca="1" si="1031"/>
        <v/>
      </c>
      <c r="AW982" s="122" t="e">
        <f t="shared" ca="1" si="1032"/>
        <v>#N/A</v>
      </c>
      <c r="AX982" s="127" t="e">
        <f t="shared" ca="1" si="1033"/>
        <v>#N/A</v>
      </c>
      <c r="AY982" s="100" t="e">
        <f t="shared" si="1047"/>
        <v>#N/A</v>
      </c>
      <c r="AZ982" s="127" t="e">
        <f t="shared" si="1048"/>
        <v>#N/A</v>
      </c>
      <c r="BA982" s="88"/>
      <c r="BC982" s="129"/>
    </row>
    <row r="983" spans="1:68" ht="26.25" customHeight="1" x14ac:dyDescent="0.2">
      <c r="A983" s="499"/>
      <c r="B983" s="503"/>
      <c r="C983" s="503"/>
      <c r="D983" s="503"/>
      <c r="E983" s="504"/>
      <c r="F983" s="496" t="str">
        <f>F969</f>
        <v>TOTAL PÁGINA ANTERIOR</v>
      </c>
      <c r="G983" s="497"/>
      <c r="H983" s="498"/>
      <c r="I983" s="358">
        <f>I970</f>
        <v>6.25</v>
      </c>
      <c r="J983" s="359">
        <f t="shared" ref="J983:Q983" si="1051">J970</f>
        <v>6.25</v>
      </c>
      <c r="K983" s="360" t="str">
        <f t="shared" si="1051"/>
        <v xml:space="preserve"> </v>
      </c>
      <c r="L983" s="361" t="str">
        <f t="shared" si="1051"/>
        <v xml:space="preserve"> </v>
      </c>
      <c r="M983" s="360" t="str">
        <f t="shared" si="1051"/>
        <v xml:space="preserve"> </v>
      </c>
      <c r="N983" s="361" t="str">
        <f t="shared" si="1051"/>
        <v xml:space="preserve"> </v>
      </c>
      <c r="O983" s="360" t="str">
        <f t="shared" si="1051"/>
        <v xml:space="preserve"> </v>
      </c>
      <c r="P983" s="361" t="str">
        <f t="shared" si="1051"/>
        <v xml:space="preserve"> </v>
      </c>
      <c r="Q983" s="362" t="str">
        <f t="shared" si="1051"/>
        <v xml:space="preserve"> </v>
      </c>
      <c r="R983" s="363"/>
      <c r="S983" s="359" t="str">
        <f t="shared" ref="S983:AG983" si="1052">S970</f>
        <v xml:space="preserve"> </v>
      </c>
      <c r="T983" s="360">
        <f t="shared" si="1052"/>
        <v>8.75</v>
      </c>
      <c r="U983" s="360">
        <f t="shared" si="1052"/>
        <v>10</v>
      </c>
      <c r="V983" s="360">
        <f t="shared" si="1052"/>
        <v>2.5</v>
      </c>
      <c r="W983" s="361" t="str">
        <f t="shared" si="1052"/>
        <v xml:space="preserve"> </v>
      </c>
      <c r="X983" s="360" t="str">
        <f t="shared" si="1052"/>
        <v xml:space="preserve"> </v>
      </c>
      <c r="Y983" s="361">
        <f t="shared" si="1052"/>
        <v>2.5</v>
      </c>
      <c r="Z983" s="360" t="str">
        <f t="shared" si="1052"/>
        <v xml:space="preserve"> </v>
      </c>
      <c r="AA983" s="361">
        <f t="shared" si="1052"/>
        <v>3.75</v>
      </c>
      <c r="AB983" s="362" t="str">
        <f t="shared" si="1052"/>
        <v xml:space="preserve"> </v>
      </c>
      <c r="AC983" s="364">
        <f t="shared" si="1052"/>
        <v>9</v>
      </c>
      <c r="AD983" s="365" t="str">
        <f t="shared" si="1052"/>
        <v xml:space="preserve"> </v>
      </c>
      <c r="AE983" s="365">
        <f t="shared" si="1052"/>
        <v>9</v>
      </c>
      <c r="AF983" s="366" t="str">
        <f t="shared" si="1052"/>
        <v xml:space="preserve"> </v>
      </c>
      <c r="AG983" s="367">
        <f t="shared" si="1052"/>
        <v>11</v>
      </c>
      <c r="AH983" s="487"/>
      <c r="AI983" s="488"/>
      <c r="AJ983" s="488"/>
      <c r="AK983" s="489"/>
      <c r="AL983" s="131"/>
      <c r="AM983" s="131"/>
      <c r="AN983" s="131"/>
      <c r="AT983" s="122" t="e">
        <f t="shared" si="1045"/>
        <v>#N/A</v>
      </c>
      <c r="AU983" s="125" t="e">
        <f t="shared" si="1046"/>
        <v>#N/A</v>
      </c>
      <c r="AV983" s="126" t="str">
        <f t="shared" ca="1" si="1031"/>
        <v/>
      </c>
      <c r="AW983" s="122" t="e">
        <f t="shared" ca="1" si="1032"/>
        <v>#N/A</v>
      </c>
      <c r="AX983" s="127" t="e">
        <f t="shared" ca="1" si="1033"/>
        <v>#N/A</v>
      </c>
      <c r="AY983" s="100" t="e">
        <f t="shared" si="1047"/>
        <v>#N/A</v>
      </c>
      <c r="AZ983" s="127" t="e">
        <f t="shared" si="1048"/>
        <v>#N/A</v>
      </c>
      <c r="BA983" s="88"/>
      <c r="BC983" s="129"/>
    </row>
    <row r="984" spans="1:68" ht="26.25" customHeight="1" thickBot="1" x14ac:dyDescent="0.25">
      <c r="A984" s="500"/>
      <c r="B984" s="505" t="str">
        <f>B970</f>
        <v>Entidad que certifica Hrs. de vuelo
TIMBRE Y FIRMA</v>
      </c>
      <c r="C984" s="505"/>
      <c r="D984" s="505"/>
      <c r="E984" s="506"/>
      <c r="F984" s="490" t="str">
        <f>F970</f>
        <v>TOTAL A LA FECHA</v>
      </c>
      <c r="G984" s="491"/>
      <c r="H984" s="492"/>
      <c r="I984" s="31">
        <f t="shared" ref="I984:Q984" si="1053">IF(SUM(I982:I983)=0," ",SUM(I982:I983))</f>
        <v>6.25</v>
      </c>
      <c r="J984" s="27">
        <f t="shared" si="1053"/>
        <v>6.25</v>
      </c>
      <c r="K984" s="24" t="str">
        <f t="shared" si="1053"/>
        <v xml:space="preserve"> </v>
      </c>
      <c r="L984" s="25" t="str">
        <f t="shared" si="1053"/>
        <v xml:space="preserve"> </v>
      </c>
      <c r="M984" s="24" t="str">
        <f t="shared" si="1053"/>
        <v xml:space="preserve"> </v>
      </c>
      <c r="N984" s="25" t="str">
        <f t="shared" si="1053"/>
        <v xml:space="preserve"> </v>
      </c>
      <c r="O984" s="24" t="str">
        <f t="shared" si="1053"/>
        <v xml:space="preserve"> </v>
      </c>
      <c r="P984" s="25" t="str">
        <f t="shared" si="1053"/>
        <v xml:space="preserve"> </v>
      </c>
      <c r="Q984" s="26" t="str">
        <f t="shared" si="1053"/>
        <v xml:space="preserve"> </v>
      </c>
      <c r="R984" s="321"/>
      <c r="S984" s="27" t="str">
        <f t="shared" ref="S984:AG984" si="1054">IF(SUM(S982:S983)=0," ",SUM(S982:S983))</f>
        <v xml:space="preserve"> </v>
      </c>
      <c r="T984" s="24">
        <f t="shared" si="1054"/>
        <v>8.75</v>
      </c>
      <c r="U984" s="24">
        <f t="shared" si="1054"/>
        <v>10</v>
      </c>
      <c r="V984" s="24">
        <f t="shared" si="1054"/>
        <v>2.5</v>
      </c>
      <c r="W984" s="25" t="str">
        <f t="shared" si="1054"/>
        <v xml:space="preserve"> </v>
      </c>
      <c r="X984" s="24" t="str">
        <f t="shared" si="1054"/>
        <v xml:space="preserve"> </v>
      </c>
      <c r="Y984" s="25">
        <f t="shared" si="1054"/>
        <v>2.5</v>
      </c>
      <c r="Z984" s="24" t="str">
        <f t="shared" si="1054"/>
        <v xml:space="preserve"> </v>
      </c>
      <c r="AA984" s="25">
        <f t="shared" si="1054"/>
        <v>3.75</v>
      </c>
      <c r="AB984" s="26" t="str">
        <f t="shared" si="1054"/>
        <v xml:space="preserve"> </v>
      </c>
      <c r="AC984" s="323">
        <f t="shared" si="1054"/>
        <v>9</v>
      </c>
      <c r="AD984" s="28" t="str">
        <f t="shared" si="1054"/>
        <v xml:space="preserve"> </v>
      </c>
      <c r="AE984" s="28">
        <f t="shared" si="1054"/>
        <v>9</v>
      </c>
      <c r="AF984" s="30" t="str">
        <f t="shared" si="1054"/>
        <v xml:space="preserve"> </v>
      </c>
      <c r="AG984" s="32">
        <f t="shared" si="1054"/>
        <v>11</v>
      </c>
      <c r="AH984" s="485" t="str">
        <f>AH970</f>
        <v>_____________________________
FIRMA PILOTO</v>
      </c>
      <c r="AI984" s="486"/>
      <c r="AJ984" s="486"/>
      <c r="AK984" s="181">
        <f>A982</f>
        <v>70</v>
      </c>
      <c r="AL984" s="132"/>
      <c r="AM984" s="132"/>
      <c r="AN984" s="132"/>
      <c r="AT984" s="122" t="e">
        <f t="shared" si="1045"/>
        <v>#N/A</v>
      </c>
      <c r="AU984" s="125" t="e">
        <f t="shared" si="1046"/>
        <v>#N/A</v>
      </c>
      <c r="AV984" s="126" t="str">
        <f t="shared" ca="1" si="1031"/>
        <v/>
      </c>
      <c r="AW984" s="122" t="e">
        <f t="shared" ca="1" si="1032"/>
        <v>#N/A</v>
      </c>
      <c r="AX984" s="127" t="e">
        <f t="shared" ca="1" si="1033"/>
        <v>#N/A</v>
      </c>
      <c r="AY984" s="100" t="e">
        <f t="shared" si="1047"/>
        <v>#N/A</v>
      </c>
      <c r="AZ984" s="127" t="e">
        <f t="shared" si="1048"/>
        <v>#N/A</v>
      </c>
      <c r="BA984" s="88"/>
      <c r="BC984" s="129"/>
    </row>
    <row r="985" spans="1:68" s="49" customFormat="1" ht="27.75" customHeight="1" x14ac:dyDescent="0.2">
      <c r="A985" s="29">
        <f>A980+1</f>
        <v>701</v>
      </c>
      <c r="B985" s="39"/>
      <c r="C985" s="40"/>
      <c r="D985" s="41"/>
      <c r="E985" s="42"/>
      <c r="F985" s="43"/>
      <c r="G985" s="44"/>
      <c r="H985" s="45"/>
      <c r="I985" s="310"/>
      <c r="J985" s="306"/>
      <c r="K985" s="307"/>
      <c r="L985" s="308"/>
      <c r="M985" s="307"/>
      <c r="N985" s="308"/>
      <c r="O985" s="307"/>
      <c r="P985" s="308"/>
      <c r="Q985" s="167"/>
      <c r="R985" s="314"/>
      <c r="S985" s="46"/>
      <c r="T985" s="47"/>
      <c r="U985" s="47"/>
      <c r="V985" s="48"/>
      <c r="W985" s="325"/>
      <c r="X985" s="307"/>
      <c r="Y985" s="308"/>
      <c r="Z985" s="307"/>
      <c r="AA985" s="308"/>
      <c r="AB985" s="167"/>
      <c r="AC985" s="311"/>
      <c r="AD985" s="312"/>
      <c r="AE985" s="312"/>
      <c r="AF985" s="313"/>
      <c r="AG985" s="317"/>
      <c r="AH985" s="167"/>
      <c r="AI985" s="478"/>
      <c r="AJ985" s="478"/>
      <c r="AK985" s="479"/>
      <c r="AL985" s="102"/>
      <c r="AM985" s="124" t="str">
        <f t="shared" ref="AM985:AM994" si="1055">IF(B985=0," ",TEXT(B985,"MMM"))</f>
        <v xml:space="preserve"> </v>
      </c>
      <c r="AN985" s="97" t="str">
        <f t="shared" ref="AN985:AN994" si="1056">IF(B985=0," ",YEAR(B985))</f>
        <v xml:space="preserve"> </v>
      </c>
      <c r="AO985" s="125"/>
      <c r="AP985" s="125"/>
      <c r="AQ985" s="125"/>
      <c r="AR985" s="125"/>
      <c r="AS985" s="125"/>
      <c r="AT985" s="122" t="e">
        <f t="shared" ref="AT985:AT994" si="1057">IF(ISBLANK($B1377),NA(),$B1377)</f>
        <v>#N/A</v>
      </c>
      <c r="AU985" s="125" t="e">
        <f t="shared" ref="AU985:AU994" si="1058">IF(ISBLANK($I1377),NA(),$I1377)</f>
        <v>#N/A</v>
      </c>
      <c r="AV985" s="126" t="str">
        <f t="shared" ca="1" si="1031"/>
        <v/>
      </c>
      <c r="AW985" s="122" t="e">
        <f t="shared" ca="1" si="1032"/>
        <v>#N/A</v>
      </c>
      <c r="AX985" s="127" t="e">
        <f t="shared" ca="1" si="1033"/>
        <v>#N/A</v>
      </c>
      <c r="AY985" s="100" t="e">
        <f>IF(S1377=0,NA(),S1377)</f>
        <v>#N/A</v>
      </c>
      <c r="AZ985" s="127" t="e">
        <f t="shared" ref="AZ985:AZ994" si="1059">IF(V1377=0,NA(),V1377)</f>
        <v>#N/A</v>
      </c>
      <c r="BA985" s="88"/>
      <c r="BB985" s="125"/>
      <c r="BC985" s="129"/>
      <c r="BD985" s="125"/>
      <c r="BE985" s="125"/>
      <c r="BF985" s="125"/>
      <c r="BG985" s="125"/>
      <c r="BH985" s="125"/>
      <c r="BI985" s="125"/>
      <c r="BJ985" s="125"/>
      <c r="BK985" s="125"/>
      <c r="BL985" s="90"/>
      <c r="BM985" s="90"/>
      <c r="BN985" s="90"/>
      <c r="BO985" s="90"/>
      <c r="BP985" s="90"/>
    </row>
    <row r="986" spans="1:68" s="49" customFormat="1" ht="27.75" customHeight="1" x14ac:dyDescent="0.2">
      <c r="A986" s="22">
        <f>A985+1</f>
        <v>702</v>
      </c>
      <c r="B986" s="50"/>
      <c r="C986" s="51"/>
      <c r="D986" s="52"/>
      <c r="E986" s="53"/>
      <c r="F986" s="54"/>
      <c r="G986" s="55"/>
      <c r="H986" s="56"/>
      <c r="I986" s="304"/>
      <c r="J986" s="57"/>
      <c r="K986" s="58"/>
      <c r="L986" s="59"/>
      <c r="M986" s="58"/>
      <c r="N986" s="59"/>
      <c r="O986" s="58"/>
      <c r="P986" s="59"/>
      <c r="Q986" s="60"/>
      <c r="R986" s="315"/>
      <c r="S986" s="57"/>
      <c r="T986" s="58"/>
      <c r="U986" s="58"/>
      <c r="V986" s="60"/>
      <c r="W986" s="326"/>
      <c r="X986" s="58"/>
      <c r="Y986" s="59"/>
      <c r="Z986" s="58"/>
      <c r="AA986" s="59"/>
      <c r="AB986" s="60"/>
      <c r="AC986" s="61"/>
      <c r="AD986" s="62"/>
      <c r="AE986" s="62"/>
      <c r="AF986" s="63"/>
      <c r="AG986" s="318"/>
      <c r="AH986" s="60"/>
      <c r="AI986" s="476"/>
      <c r="AJ986" s="476"/>
      <c r="AK986" s="477"/>
      <c r="AL986" s="102"/>
      <c r="AM986" s="124" t="str">
        <f t="shared" si="1055"/>
        <v xml:space="preserve"> </v>
      </c>
      <c r="AN986" s="97" t="str">
        <f t="shared" si="1056"/>
        <v xml:space="preserve"> </v>
      </c>
      <c r="AO986" s="125"/>
      <c r="AP986" s="125"/>
      <c r="AQ986" s="125"/>
      <c r="AR986" s="125"/>
      <c r="AS986" s="125"/>
      <c r="AT986" s="122" t="e">
        <f t="shared" si="1057"/>
        <v>#N/A</v>
      </c>
      <c r="AU986" s="125" t="e">
        <f t="shared" si="1058"/>
        <v>#N/A</v>
      </c>
      <c r="AV986" s="126" t="str">
        <f t="shared" ca="1" si="1031"/>
        <v/>
      </c>
      <c r="AW986" s="122" t="e">
        <f t="shared" ca="1" si="1032"/>
        <v>#N/A</v>
      </c>
      <c r="AX986" s="127" t="e">
        <f t="shared" ca="1" si="1033"/>
        <v>#N/A</v>
      </c>
      <c r="AY986" s="100" t="e">
        <f t="shared" ref="AY986:AY994" si="1060">IF(S1378=0,NA(),S1378)</f>
        <v>#N/A</v>
      </c>
      <c r="AZ986" s="127" t="e">
        <f t="shared" si="1059"/>
        <v>#N/A</v>
      </c>
      <c r="BA986" s="88"/>
      <c r="BB986" s="125"/>
      <c r="BC986" s="129"/>
      <c r="BD986" s="125"/>
      <c r="BE986" s="125"/>
      <c r="BF986" s="125"/>
      <c r="BG986" s="125"/>
      <c r="BH986" s="125"/>
      <c r="BI986" s="125"/>
      <c r="BJ986" s="125"/>
      <c r="BK986" s="125"/>
      <c r="BL986" s="90"/>
      <c r="BM986" s="90"/>
      <c r="BN986" s="90"/>
      <c r="BO986" s="90"/>
      <c r="BP986" s="90"/>
    </row>
    <row r="987" spans="1:68" s="49" customFormat="1" ht="27.75" customHeight="1" x14ac:dyDescent="0.2">
      <c r="A987" s="22">
        <f t="shared" ref="A987:A994" si="1061">A986+1</f>
        <v>703</v>
      </c>
      <c r="B987" s="50"/>
      <c r="C987" s="51"/>
      <c r="D987" s="52"/>
      <c r="E987" s="53"/>
      <c r="F987" s="54"/>
      <c r="G987" s="55"/>
      <c r="H987" s="56"/>
      <c r="I987" s="304"/>
      <c r="J987" s="57"/>
      <c r="K987" s="58"/>
      <c r="L987" s="59"/>
      <c r="M987" s="58"/>
      <c r="N987" s="59"/>
      <c r="O987" s="58"/>
      <c r="P987" s="59"/>
      <c r="Q987" s="60"/>
      <c r="R987" s="315"/>
      <c r="S987" s="57"/>
      <c r="T987" s="58"/>
      <c r="U987" s="58"/>
      <c r="V987" s="60"/>
      <c r="W987" s="326"/>
      <c r="X987" s="58"/>
      <c r="Y987" s="59"/>
      <c r="Z987" s="58"/>
      <c r="AA987" s="59"/>
      <c r="AB987" s="60"/>
      <c r="AC987" s="61"/>
      <c r="AD987" s="62"/>
      <c r="AE987" s="62"/>
      <c r="AF987" s="63"/>
      <c r="AG987" s="318"/>
      <c r="AH987" s="60"/>
      <c r="AI987" s="476"/>
      <c r="AJ987" s="476"/>
      <c r="AK987" s="477"/>
      <c r="AL987" s="102"/>
      <c r="AM987" s="124" t="str">
        <f t="shared" si="1055"/>
        <v xml:space="preserve"> </v>
      </c>
      <c r="AN987" s="97" t="str">
        <f t="shared" si="1056"/>
        <v xml:space="preserve"> </v>
      </c>
      <c r="AO987" s="125"/>
      <c r="AP987" s="125"/>
      <c r="AQ987" s="125"/>
      <c r="AR987" s="125"/>
      <c r="AS987" s="125"/>
      <c r="AT987" s="122" t="e">
        <f t="shared" si="1057"/>
        <v>#N/A</v>
      </c>
      <c r="AU987" s="125" t="e">
        <f t="shared" si="1058"/>
        <v>#N/A</v>
      </c>
      <c r="AV987" s="126" t="str">
        <f t="shared" ca="1" si="1031"/>
        <v/>
      </c>
      <c r="AW987" s="122" t="e">
        <f t="shared" ca="1" si="1032"/>
        <v>#N/A</v>
      </c>
      <c r="AX987" s="127" t="e">
        <f t="shared" ca="1" si="1033"/>
        <v>#N/A</v>
      </c>
      <c r="AY987" s="100" t="e">
        <f t="shared" si="1060"/>
        <v>#N/A</v>
      </c>
      <c r="AZ987" s="127" t="e">
        <f t="shared" si="1059"/>
        <v>#N/A</v>
      </c>
      <c r="BA987" s="88"/>
      <c r="BB987" s="125"/>
      <c r="BC987" s="129"/>
      <c r="BD987" s="125"/>
      <c r="BE987" s="125"/>
      <c r="BF987" s="125"/>
      <c r="BG987" s="125"/>
      <c r="BH987" s="125"/>
      <c r="BI987" s="125"/>
      <c r="BJ987" s="125"/>
      <c r="BK987" s="125"/>
      <c r="BL987" s="90"/>
      <c r="BM987" s="90"/>
      <c r="BN987" s="90"/>
      <c r="BO987" s="90"/>
      <c r="BP987" s="90"/>
    </row>
    <row r="988" spans="1:68" s="49" customFormat="1" ht="27.75" customHeight="1" x14ac:dyDescent="0.2">
      <c r="A988" s="22">
        <f t="shared" si="1061"/>
        <v>704</v>
      </c>
      <c r="B988" s="50"/>
      <c r="C988" s="51"/>
      <c r="D988" s="52"/>
      <c r="E988" s="53"/>
      <c r="F988" s="54"/>
      <c r="G988" s="55"/>
      <c r="H988" s="56"/>
      <c r="I988" s="304"/>
      <c r="J988" s="57"/>
      <c r="K988" s="58"/>
      <c r="L988" s="59"/>
      <c r="M988" s="58"/>
      <c r="N988" s="59"/>
      <c r="O988" s="58"/>
      <c r="P988" s="59"/>
      <c r="Q988" s="60"/>
      <c r="R988" s="315"/>
      <c r="S988" s="57"/>
      <c r="T988" s="58"/>
      <c r="U988" s="58"/>
      <c r="V988" s="60"/>
      <c r="W988" s="326"/>
      <c r="X988" s="58"/>
      <c r="Y988" s="59"/>
      <c r="Z988" s="58"/>
      <c r="AA988" s="59"/>
      <c r="AB988" s="60"/>
      <c r="AC988" s="61"/>
      <c r="AD988" s="62"/>
      <c r="AE988" s="62"/>
      <c r="AF988" s="63"/>
      <c r="AG988" s="318"/>
      <c r="AH988" s="60"/>
      <c r="AI988" s="476"/>
      <c r="AJ988" s="476"/>
      <c r="AK988" s="477"/>
      <c r="AL988" s="102"/>
      <c r="AM988" s="124" t="str">
        <f t="shared" si="1055"/>
        <v xml:space="preserve"> </v>
      </c>
      <c r="AN988" s="97" t="str">
        <f t="shared" si="1056"/>
        <v xml:space="preserve"> </v>
      </c>
      <c r="AO988" s="125"/>
      <c r="AP988" s="125"/>
      <c r="AQ988" s="125"/>
      <c r="AR988" s="125"/>
      <c r="AS988" s="125"/>
      <c r="AT988" s="122" t="e">
        <f t="shared" si="1057"/>
        <v>#N/A</v>
      </c>
      <c r="AU988" s="125" t="e">
        <f t="shared" si="1058"/>
        <v>#N/A</v>
      </c>
      <c r="AV988" s="126" t="str">
        <f t="shared" ca="1" si="1031"/>
        <v/>
      </c>
      <c r="AW988" s="122" t="e">
        <f t="shared" ca="1" si="1032"/>
        <v>#N/A</v>
      </c>
      <c r="AX988" s="127" t="e">
        <f t="shared" ca="1" si="1033"/>
        <v>#N/A</v>
      </c>
      <c r="AY988" s="100" t="e">
        <f t="shared" si="1060"/>
        <v>#N/A</v>
      </c>
      <c r="AZ988" s="127" t="e">
        <f t="shared" si="1059"/>
        <v>#N/A</v>
      </c>
      <c r="BA988" s="88"/>
      <c r="BB988" s="125"/>
      <c r="BC988" s="129"/>
      <c r="BD988" s="125"/>
      <c r="BE988" s="125"/>
      <c r="BF988" s="125"/>
      <c r="BG988" s="125"/>
      <c r="BH988" s="125"/>
      <c r="BI988" s="125"/>
      <c r="BJ988" s="125"/>
      <c r="BK988" s="125"/>
      <c r="BL988" s="90"/>
      <c r="BM988" s="90"/>
      <c r="BN988" s="90"/>
      <c r="BO988" s="90"/>
      <c r="BP988" s="90"/>
    </row>
    <row r="989" spans="1:68" s="49" customFormat="1" ht="27.75" customHeight="1" x14ac:dyDescent="0.2">
      <c r="A989" s="22">
        <f t="shared" si="1061"/>
        <v>705</v>
      </c>
      <c r="B989" s="50"/>
      <c r="C989" s="51"/>
      <c r="D989" s="52"/>
      <c r="E989" s="53"/>
      <c r="F989" s="54"/>
      <c r="G989" s="55"/>
      <c r="H989" s="56"/>
      <c r="I989" s="304"/>
      <c r="J989" s="57"/>
      <c r="K989" s="58"/>
      <c r="L989" s="59"/>
      <c r="M989" s="58"/>
      <c r="N989" s="59"/>
      <c r="O989" s="58"/>
      <c r="P989" s="59"/>
      <c r="Q989" s="60"/>
      <c r="R989" s="315"/>
      <c r="S989" s="57"/>
      <c r="T989" s="58"/>
      <c r="U989" s="58"/>
      <c r="V989" s="60"/>
      <c r="W989" s="326"/>
      <c r="X989" s="58"/>
      <c r="Y989" s="59"/>
      <c r="Z989" s="58"/>
      <c r="AA989" s="59"/>
      <c r="AB989" s="60"/>
      <c r="AC989" s="61"/>
      <c r="AD989" s="62"/>
      <c r="AE989" s="62"/>
      <c r="AF989" s="63"/>
      <c r="AG989" s="318"/>
      <c r="AH989" s="60"/>
      <c r="AI989" s="476"/>
      <c r="AJ989" s="476"/>
      <c r="AK989" s="477"/>
      <c r="AL989" s="102"/>
      <c r="AM989" s="124" t="str">
        <f t="shared" si="1055"/>
        <v xml:space="preserve"> </v>
      </c>
      <c r="AN989" s="97" t="str">
        <f t="shared" si="1056"/>
        <v xml:space="preserve"> </v>
      </c>
      <c r="AO989" s="125"/>
      <c r="AP989" s="125"/>
      <c r="AQ989" s="125"/>
      <c r="AR989" s="125"/>
      <c r="AS989" s="125"/>
      <c r="AT989" s="122" t="e">
        <f t="shared" si="1057"/>
        <v>#N/A</v>
      </c>
      <c r="AU989" s="125" t="e">
        <f t="shared" si="1058"/>
        <v>#N/A</v>
      </c>
      <c r="AV989" s="126" t="str">
        <f t="shared" ca="1" si="1031"/>
        <v/>
      </c>
      <c r="AW989" s="122" t="e">
        <f t="shared" ca="1" si="1032"/>
        <v>#N/A</v>
      </c>
      <c r="AX989" s="127" t="e">
        <f t="shared" ca="1" si="1033"/>
        <v>#N/A</v>
      </c>
      <c r="AY989" s="100" t="e">
        <f t="shared" si="1060"/>
        <v>#N/A</v>
      </c>
      <c r="AZ989" s="127" t="e">
        <f t="shared" si="1059"/>
        <v>#N/A</v>
      </c>
      <c r="BA989" s="88"/>
      <c r="BB989" s="125"/>
      <c r="BC989" s="129"/>
      <c r="BD989" s="125"/>
      <c r="BE989" s="125"/>
      <c r="BF989" s="125"/>
      <c r="BG989" s="125"/>
      <c r="BH989" s="125"/>
      <c r="BI989" s="125"/>
      <c r="BJ989" s="125"/>
      <c r="BK989" s="125"/>
      <c r="BL989" s="90"/>
      <c r="BM989" s="90"/>
      <c r="BN989" s="90"/>
      <c r="BO989" s="90"/>
      <c r="BP989" s="90"/>
    </row>
    <row r="990" spans="1:68" s="49" customFormat="1" ht="27.75" customHeight="1" x14ac:dyDescent="0.2">
      <c r="A990" s="22">
        <f t="shared" si="1061"/>
        <v>706</v>
      </c>
      <c r="B990" s="50"/>
      <c r="C990" s="51"/>
      <c r="D990" s="52"/>
      <c r="E990" s="53"/>
      <c r="F990" s="54"/>
      <c r="G990" s="55"/>
      <c r="H990" s="56"/>
      <c r="I990" s="304"/>
      <c r="J990" s="57"/>
      <c r="K990" s="58"/>
      <c r="L990" s="59"/>
      <c r="M990" s="58"/>
      <c r="N990" s="59"/>
      <c r="O990" s="58"/>
      <c r="P990" s="59"/>
      <c r="Q990" s="60"/>
      <c r="R990" s="315"/>
      <c r="S990" s="57"/>
      <c r="T990" s="58"/>
      <c r="U990" s="58"/>
      <c r="V990" s="60"/>
      <c r="W990" s="326"/>
      <c r="X990" s="58"/>
      <c r="Y990" s="59"/>
      <c r="Z990" s="58"/>
      <c r="AA990" s="59"/>
      <c r="AB990" s="60"/>
      <c r="AC990" s="61"/>
      <c r="AD990" s="62"/>
      <c r="AE990" s="62"/>
      <c r="AF990" s="63"/>
      <c r="AG990" s="318"/>
      <c r="AH990" s="60"/>
      <c r="AI990" s="476"/>
      <c r="AJ990" s="476"/>
      <c r="AK990" s="477"/>
      <c r="AL990" s="102"/>
      <c r="AM990" s="124" t="str">
        <f t="shared" si="1055"/>
        <v xml:space="preserve"> </v>
      </c>
      <c r="AN990" s="97" t="str">
        <f t="shared" si="1056"/>
        <v xml:space="preserve"> </v>
      </c>
      <c r="AO990" s="125"/>
      <c r="AP990" s="125"/>
      <c r="AQ990" s="125"/>
      <c r="AR990" s="125"/>
      <c r="AS990" s="125"/>
      <c r="AT990" s="122" t="e">
        <f t="shared" si="1057"/>
        <v>#N/A</v>
      </c>
      <c r="AU990" s="125" t="e">
        <f t="shared" si="1058"/>
        <v>#N/A</v>
      </c>
      <c r="AV990" s="126" t="str">
        <f t="shared" ca="1" si="1031"/>
        <v/>
      </c>
      <c r="AW990" s="122" t="e">
        <f t="shared" ca="1" si="1032"/>
        <v>#N/A</v>
      </c>
      <c r="AX990" s="127" t="e">
        <f t="shared" ca="1" si="1033"/>
        <v>#N/A</v>
      </c>
      <c r="AY990" s="100" t="e">
        <f t="shared" si="1060"/>
        <v>#N/A</v>
      </c>
      <c r="AZ990" s="127" t="e">
        <f t="shared" si="1059"/>
        <v>#N/A</v>
      </c>
      <c r="BA990" s="88"/>
      <c r="BB990" s="125"/>
      <c r="BC990" s="129"/>
      <c r="BD990" s="125"/>
      <c r="BE990" s="125"/>
      <c r="BF990" s="125"/>
      <c r="BG990" s="125"/>
      <c r="BH990" s="125"/>
      <c r="BI990" s="125"/>
      <c r="BJ990" s="125"/>
      <c r="BK990" s="125"/>
      <c r="BL990" s="90"/>
      <c r="BM990" s="90"/>
      <c r="BN990" s="90"/>
      <c r="BO990" s="90"/>
      <c r="BP990" s="90"/>
    </row>
    <row r="991" spans="1:68" s="49" customFormat="1" ht="27.75" customHeight="1" x14ac:dyDescent="0.2">
      <c r="A991" s="22">
        <f>A990+1</f>
        <v>707</v>
      </c>
      <c r="B991" s="50"/>
      <c r="C991" s="51"/>
      <c r="D991" s="52"/>
      <c r="E991" s="53"/>
      <c r="F991" s="54"/>
      <c r="G991" s="55"/>
      <c r="H991" s="56"/>
      <c r="I991" s="304"/>
      <c r="J991" s="57"/>
      <c r="K991" s="58"/>
      <c r="L991" s="59"/>
      <c r="M991" s="58"/>
      <c r="N991" s="59"/>
      <c r="O991" s="58"/>
      <c r="P991" s="59"/>
      <c r="Q991" s="60"/>
      <c r="R991" s="315"/>
      <c r="S991" s="57"/>
      <c r="T991" s="58"/>
      <c r="U991" s="58"/>
      <c r="V991" s="60"/>
      <c r="W991" s="326"/>
      <c r="X991" s="58"/>
      <c r="Y991" s="59"/>
      <c r="Z991" s="58"/>
      <c r="AA991" s="59"/>
      <c r="AB991" s="60"/>
      <c r="AC991" s="61"/>
      <c r="AD991" s="62"/>
      <c r="AE991" s="62"/>
      <c r="AF991" s="63"/>
      <c r="AG991" s="318"/>
      <c r="AH991" s="60"/>
      <c r="AI991" s="476"/>
      <c r="AJ991" s="476"/>
      <c r="AK991" s="477"/>
      <c r="AL991" s="102"/>
      <c r="AM991" s="124" t="str">
        <f t="shared" si="1055"/>
        <v xml:space="preserve"> </v>
      </c>
      <c r="AN991" s="97" t="str">
        <f t="shared" si="1056"/>
        <v xml:space="preserve"> </v>
      </c>
      <c r="AO991" s="125"/>
      <c r="AP991" s="125"/>
      <c r="AQ991" s="125"/>
      <c r="AR991" s="125"/>
      <c r="AS991" s="125"/>
      <c r="AT991" s="122" t="e">
        <f t="shared" si="1057"/>
        <v>#N/A</v>
      </c>
      <c r="AU991" s="125" t="e">
        <f t="shared" si="1058"/>
        <v>#N/A</v>
      </c>
      <c r="AV991" s="126" t="str">
        <f t="shared" ca="1" si="1031"/>
        <v/>
      </c>
      <c r="AW991" s="122" t="e">
        <f t="shared" ca="1" si="1032"/>
        <v>#N/A</v>
      </c>
      <c r="AX991" s="127" t="e">
        <f t="shared" ca="1" si="1033"/>
        <v>#N/A</v>
      </c>
      <c r="AY991" s="100" t="e">
        <f t="shared" si="1060"/>
        <v>#N/A</v>
      </c>
      <c r="AZ991" s="127" t="e">
        <f t="shared" si="1059"/>
        <v>#N/A</v>
      </c>
      <c r="BA991" s="88"/>
      <c r="BB991" s="125"/>
      <c r="BC991" s="129"/>
      <c r="BD991" s="125"/>
      <c r="BE991" s="125"/>
      <c r="BF991" s="125"/>
      <c r="BG991" s="125"/>
      <c r="BH991" s="125"/>
      <c r="BI991" s="125"/>
      <c r="BJ991" s="125"/>
      <c r="BK991" s="125"/>
      <c r="BL991" s="90"/>
      <c r="BM991" s="90"/>
      <c r="BN991" s="90"/>
      <c r="BO991" s="90"/>
      <c r="BP991" s="90"/>
    </row>
    <row r="992" spans="1:68" s="49" customFormat="1" ht="27.75" customHeight="1" x14ac:dyDescent="0.2">
      <c r="A992" s="22">
        <f t="shared" si="1061"/>
        <v>708</v>
      </c>
      <c r="B992" s="50"/>
      <c r="C992" s="51"/>
      <c r="D992" s="52"/>
      <c r="E992" s="53"/>
      <c r="F992" s="54"/>
      <c r="G992" s="55"/>
      <c r="H992" s="56"/>
      <c r="I992" s="304"/>
      <c r="J992" s="57"/>
      <c r="K992" s="58"/>
      <c r="L992" s="59"/>
      <c r="M992" s="58"/>
      <c r="N992" s="59"/>
      <c r="O992" s="58"/>
      <c r="P992" s="59"/>
      <c r="Q992" s="60"/>
      <c r="R992" s="315"/>
      <c r="S992" s="57"/>
      <c r="T992" s="58"/>
      <c r="U992" s="58"/>
      <c r="V992" s="60"/>
      <c r="W992" s="326"/>
      <c r="X992" s="58"/>
      <c r="Y992" s="59"/>
      <c r="Z992" s="58"/>
      <c r="AA992" s="59"/>
      <c r="AB992" s="60"/>
      <c r="AC992" s="61"/>
      <c r="AD992" s="62"/>
      <c r="AE992" s="62"/>
      <c r="AF992" s="63"/>
      <c r="AG992" s="318"/>
      <c r="AH992" s="60"/>
      <c r="AI992" s="476"/>
      <c r="AJ992" s="476"/>
      <c r="AK992" s="477"/>
      <c r="AL992" s="102"/>
      <c r="AM992" s="124" t="str">
        <f t="shared" si="1055"/>
        <v xml:space="preserve"> </v>
      </c>
      <c r="AN992" s="97" t="str">
        <f t="shared" si="1056"/>
        <v xml:space="preserve"> </v>
      </c>
      <c r="AO992" s="125"/>
      <c r="AP992" s="125"/>
      <c r="AQ992" s="125"/>
      <c r="AR992" s="125"/>
      <c r="AS992" s="125"/>
      <c r="AT992" s="122" t="e">
        <f t="shared" si="1057"/>
        <v>#N/A</v>
      </c>
      <c r="AU992" s="125" t="e">
        <f t="shared" si="1058"/>
        <v>#N/A</v>
      </c>
      <c r="AV992" s="126" t="str">
        <f t="shared" ca="1" si="1031"/>
        <v/>
      </c>
      <c r="AW992" s="122" t="e">
        <f t="shared" ca="1" si="1032"/>
        <v>#N/A</v>
      </c>
      <c r="AX992" s="127" t="e">
        <f t="shared" ca="1" si="1033"/>
        <v>#N/A</v>
      </c>
      <c r="AY992" s="100" t="e">
        <f t="shared" si="1060"/>
        <v>#N/A</v>
      </c>
      <c r="AZ992" s="127" t="e">
        <f t="shared" si="1059"/>
        <v>#N/A</v>
      </c>
      <c r="BA992" s="88"/>
      <c r="BB992" s="125"/>
      <c r="BC992" s="129"/>
      <c r="BD992" s="125"/>
      <c r="BE992" s="125"/>
      <c r="BF992" s="125"/>
      <c r="BG992" s="125"/>
      <c r="BH992" s="125"/>
      <c r="BI992" s="125"/>
      <c r="BJ992" s="125"/>
      <c r="BK992" s="125"/>
      <c r="BL992" s="90"/>
      <c r="BM992" s="90"/>
      <c r="BN992" s="90"/>
      <c r="BO992" s="90"/>
      <c r="BP992" s="90"/>
    </row>
    <row r="993" spans="1:68" s="49" customFormat="1" ht="27.75" customHeight="1" x14ac:dyDescent="0.2">
      <c r="A993" s="22">
        <f t="shared" si="1061"/>
        <v>709</v>
      </c>
      <c r="B993" s="50"/>
      <c r="C993" s="51"/>
      <c r="D993" s="52"/>
      <c r="E993" s="53"/>
      <c r="F993" s="54"/>
      <c r="G993" s="55"/>
      <c r="H993" s="56"/>
      <c r="I993" s="304"/>
      <c r="J993" s="57"/>
      <c r="K993" s="58"/>
      <c r="L993" s="59"/>
      <c r="M993" s="58"/>
      <c r="N993" s="59"/>
      <c r="O993" s="58"/>
      <c r="P993" s="59"/>
      <c r="Q993" s="60"/>
      <c r="R993" s="315"/>
      <c r="S993" s="57"/>
      <c r="T993" s="58"/>
      <c r="U993" s="58"/>
      <c r="V993" s="60"/>
      <c r="W993" s="326"/>
      <c r="X993" s="58"/>
      <c r="Y993" s="59"/>
      <c r="Z993" s="58"/>
      <c r="AA993" s="59"/>
      <c r="AB993" s="60"/>
      <c r="AC993" s="61"/>
      <c r="AD993" s="62"/>
      <c r="AE993" s="62"/>
      <c r="AF993" s="63"/>
      <c r="AG993" s="318"/>
      <c r="AH993" s="60"/>
      <c r="AI993" s="476"/>
      <c r="AJ993" s="476"/>
      <c r="AK993" s="477"/>
      <c r="AL993" s="102"/>
      <c r="AM993" s="124" t="str">
        <f t="shared" si="1055"/>
        <v xml:space="preserve"> </v>
      </c>
      <c r="AN993" s="97" t="str">
        <f t="shared" si="1056"/>
        <v xml:space="preserve"> </v>
      </c>
      <c r="AO993" s="125"/>
      <c r="AP993" s="125"/>
      <c r="AQ993" s="125"/>
      <c r="AR993" s="125"/>
      <c r="AS993" s="125"/>
      <c r="AT993" s="122" t="e">
        <f t="shared" si="1057"/>
        <v>#N/A</v>
      </c>
      <c r="AU993" s="125" t="e">
        <f t="shared" si="1058"/>
        <v>#N/A</v>
      </c>
      <c r="AV993" s="126" t="str">
        <f t="shared" ca="1" si="1031"/>
        <v/>
      </c>
      <c r="AW993" s="122" t="e">
        <f t="shared" ca="1" si="1032"/>
        <v>#N/A</v>
      </c>
      <c r="AX993" s="127" t="e">
        <f t="shared" ca="1" si="1033"/>
        <v>#N/A</v>
      </c>
      <c r="AY993" s="100" t="e">
        <f t="shared" si="1060"/>
        <v>#N/A</v>
      </c>
      <c r="AZ993" s="127" t="e">
        <f t="shared" si="1059"/>
        <v>#N/A</v>
      </c>
      <c r="BA993" s="125"/>
      <c r="BB993" s="125"/>
      <c r="BC993" s="129"/>
      <c r="BD993" s="125"/>
      <c r="BE993" s="125"/>
      <c r="BF993" s="125"/>
      <c r="BG993" s="125"/>
      <c r="BH993" s="125"/>
      <c r="BI993" s="125"/>
      <c r="BJ993" s="125"/>
      <c r="BK993" s="125"/>
      <c r="BL993" s="90"/>
      <c r="BM993" s="90"/>
      <c r="BN993" s="90"/>
      <c r="BO993" s="90"/>
      <c r="BP993" s="90"/>
    </row>
    <row r="994" spans="1:68" s="49" customFormat="1" ht="27.75" customHeight="1" thickBot="1" x14ac:dyDescent="0.25">
      <c r="A994" s="23">
        <f t="shared" si="1061"/>
        <v>710</v>
      </c>
      <c r="B994" s="64"/>
      <c r="C994" s="65"/>
      <c r="D994" s="66"/>
      <c r="E994" s="67"/>
      <c r="F994" s="68"/>
      <c r="G994" s="69"/>
      <c r="H994" s="70"/>
      <c r="I994" s="305"/>
      <c r="J994" s="71"/>
      <c r="K994" s="72"/>
      <c r="L994" s="73"/>
      <c r="M994" s="72"/>
      <c r="N994" s="73"/>
      <c r="O994" s="72"/>
      <c r="P994" s="73"/>
      <c r="Q994" s="74"/>
      <c r="R994" s="316"/>
      <c r="S994" s="71"/>
      <c r="T994" s="72"/>
      <c r="U994" s="72"/>
      <c r="V994" s="74"/>
      <c r="W994" s="327"/>
      <c r="X994" s="72"/>
      <c r="Y994" s="73"/>
      <c r="Z994" s="72"/>
      <c r="AA994" s="73"/>
      <c r="AB994" s="74"/>
      <c r="AC994" s="75"/>
      <c r="AD994" s="76"/>
      <c r="AE994" s="76"/>
      <c r="AF994" s="77"/>
      <c r="AG994" s="319"/>
      <c r="AH994" s="74"/>
      <c r="AI994" s="480"/>
      <c r="AJ994" s="480"/>
      <c r="AK994" s="481"/>
      <c r="AL994" s="102"/>
      <c r="AM994" s="124" t="str">
        <f t="shared" si="1055"/>
        <v xml:space="preserve"> </v>
      </c>
      <c r="AN994" s="97" t="str">
        <f t="shared" si="1056"/>
        <v xml:space="preserve"> </v>
      </c>
      <c r="AO994" s="125"/>
      <c r="AP994" s="125"/>
      <c r="AQ994" s="125"/>
      <c r="AR994" s="125"/>
      <c r="AS994" s="125"/>
      <c r="AT994" s="122" t="e">
        <f t="shared" si="1057"/>
        <v>#N/A</v>
      </c>
      <c r="AU994" s="125" t="e">
        <f t="shared" si="1058"/>
        <v>#N/A</v>
      </c>
      <c r="AV994" s="126" t="str">
        <f t="shared" ca="1" si="1031"/>
        <v/>
      </c>
      <c r="AW994" s="122" t="e">
        <f t="shared" ca="1" si="1032"/>
        <v>#N/A</v>
      </c>
      <c r="AX994" s="127" t="e">
        <f t="shared" ca="1" si="1033"/>
        <v>#N/A</v>
      </c>
      <c r="AY994" s="100" t="e">
        <f t="shared" si="1060"/>
        <v>#N/A</v>
      </c>
      <c r="AZ994" s="127" t="e">
        <f t="shared" si="1059"/>
        <v>#N/A</v>
      </c>
      <c r="BA994" s="125"/>
      <c r="BB994" s="125"/>
      <c r="BC994" s="129"/>
      <c r="BD994" s="125"/>
      <c r="BE994" s="125"/>
      <c r="BF994" s="125"/>
      <c r="BG994" s="125"/>
      <c r="BH994" s="125"/>
      <c r="BI994" s="125"/>
      <c r="BJ994" s="125"/>
      <c r="BK994" s="125"/>
      <c r="BL994" s="90"/>
      <c r="BM994" s="90"/>
      <c r="BN994" s="90"/>
      <c r="BO994" s="90"/>
      <c r="BP994" s="90"/>
    </row>
    <row r="995" spans="1:68" ht="4.5" customHeight="1" thickBot="1" x14ac:dyDescent="0.25">
      <c r="A995" s="89">
        <f>AK998</f>
        <v>71</v>
      </c>
      <c r="B995" s="271"/>
      <c r="C995" s="271"/>
      <c r="D995" s="271"/>
      <c r="E995" s="271"/>
      <c r="F995" s="271"/>
      <c r="G995" s="271"/>
      <c r="H995" s="271"/>
      <c r="I995" s="271"/>
      <c r="J995" s="309"/>
      <c r="K995" s="309"/>
      <c r="L995" s="309"/>
      <c r="M995" s="309"/>
      <c r="N995" s="309"/>
      <c r="O995" s="309"/>
      <c r="P995" s="309"/>
      <c r="Q995" s="309"/>
      <c r="R995" s="309"/>
      <c r="S995" s="324"/>
      <c r="T995" s="324"/>
      <c r="U995" s="324"/>
      <c r="V995" s="324"/>
      <c r="W995" s="324"/>
      <c r="X995" s="324"/>
      <c r="Y995" s="324"/>
      <c r="Z995" s="324"/>
      <c r="AA995" s="324"/>
      <c r="AB995" s="324"/>
      <c r="AC995" s="309"/>
      <c r="AD995" s="272"/>
      <c r="AE995" s="273"/>
      <c r="AF995" s="272"/>
      <c r="AG995" s="274"/>
      <c r="AH995" s="474"/>
      <c r="AI995" s="475"/>
      <c r="AJ995" s="475"/>
      <c r="AK995" s="475"/>
      <c r="AL995" s="33"/>
      <c r="AM995" s="33"/>
      <c r="AN995" s="33"/>
      <c r="AT995" s="122" t="e">
        <f t="shared" ref="AT995:AT1004" si="1062">IF(ISBLANK($B1391),NA(),$B1391)</f>
        <v>#N/A</v>
      </c>
      <c r="AU995" s="125" t="e">
        <f t="shared" ref="AU995:AU1004" si="1063">IF(ISBLANK($I1391),NA(),$I1391)</f>
        <v>#N/A</v>
      </c>
      <c r="AV995" s="126" t="str">
        <f t="shared" ca="1" si="1031"/>
        <v/>
      </c>
      <c r="AW995" s="122" t="e">
        <f t="shared" ca="1" si="1032"/>
        <v>#N/A</v>
      </c>
      <c r="AX995" s="127" t="e">
        <f t="shared" ca="1" si="1033"/>
        <v>#N/A</v>
      </c>
      <c r="AY995" s="100" t="e">
        <f t="shared" ref="AY995:AY1004" si="1064">IF(S1391=0,NA(),S1391)</f>
        <v>#N/A</v>
      </c>
      <c r="AZ995" s="127" t="e">
        <f>IF(V1391=0,NA(),V1391)</f>
        <v>#N/A</v>
      </c>
      <c r="BC995" s="129"/>
    </row>
    <row r="996" spans="1:68" ht="26.25" customHeight="1" x14ac:dyDescent="0.2">
      <c r="A996" s="180">
        <f>A982+1</f>
        <v>71</v>
      </c>
      <c r="B996" s="501"/>
      <c r="C996" s="501"/>
      <c r="D996" s="501"/>
      <c r="E996" s="502"/>
      <c r="F996" s="493" t="str">
        <f>F982</f>
        <v>TOTAL DE ESTA PÁGINA</v>
      </c>
      <c r="G996" s="494"/>
      <c r="H996" s="495"/>
      <c r="I996" s="348" t="str">
        <f t="shared" ref="I996:Q996" si="1065">IF(SUM(I985:I995)=0," ",SUM(I985:I995))</f>
        <v xml:space="preserve"> </v>
      </c>
      <c r="J996" s="349" t="str">
        <f t="shared" si="1065"/>
        <v xml:space="preserve"> </v>
      </c>
      <c r="K996" s="350" t="str">
        <f t="shared" si="1065"/>
        <v xml:space="preserve"> </v>
      </c>
      <c r="L996" s="351" t="str">
        <f t="shared" si="1065"/>
        <v xml:space="preserve"> </v>
      </c>
      <c r="M996" s="350" t="str">
        <f t="shared" si="1065"/>
        <v xml:space="preserve"> </v>
      </c>
      <c r="N996" s="351" t="str">
        <f t="shared" si="1065"/>
        <v xml:space="preserve"> </v>
      </c>
      <c r="O996" s="350" t="str">
        <f t="shared" si="1065"/>
        <v xml:space="preserve"> </v>
      </c>
      <c r="P996" s="351" t="str">
        <f t="shared" si="1065"/>
        <v xml:space="preserve"> </v>
      </c>
      <c r="Q996" s="352" t="str">
        <f t="shared" si="1065"/>
        <v xml:space="preserve"> </v>
      </c>
      <c r="R996" s="353"/>
      <c r="S996" s="349" t="str">
        <f t="shared" ref="S996:AB996" si="1066">IF(SUM(S985:S995)=0," ",SUM(S985:S995))</f>
        <v xml:space="preserve"> </v>
      </c>
      <c r="T996" s="350" t="str">
        <f t="shared" si="1066"/>
        <v xml:space="preserve"> </v>
      </c>
      <c r="U996" s="350" t="str">
        <f t="shared" si="1066"/>
        <v xml:space="preserve"> </v>
      </c>
      <c r="V996" s="350" t="str">
        <f t="shared" si="1066"/>
        <v xml:space="preserve"> </v>
      </c>
      <c r="W996" s="351" t="str">
        <f t="shared" si="1066"/>
        <v xml:space="preserve"> </v>
      </c>
      <c r="X996" s="350" t="str">
        <f t="shared" si="1066"/>
        <v xml:space="preserve"> </v>
      </c>
      <c r="Y996" s="351" t="str">
        <f t="shared" si="1066"/>
        <v xml:space="preserve"> </v>
      </c>
      <c r="Z996" s="350" t="str">
        <f t="shared" si="1066"/>
        <v xml:space="preserve"> </v>
      </c>
      <c r="AA996" s="351" t="str">
        <f t="shared" si="1066"/>
        <v xml:space="preserve"> </v>
      </c>
      <c r="AB996" s="352" t="str">
        <f t="shared" si="1066"/>
        <v xml:space="preserve"> </v>
      </c>
      <c r="AC996" s="354" t="str">
        <f>IF(SUM(AC985:AC994)=0," ",SUM(AC985:AC994))</f>
        <v xml:space="preserve"> </v>
      </c>
      <c r="AD996" s="355" t="str">
        <f>IF(SUM(AD985:AD994)=0," ",SUM(AD985:AD994))</f>
        <v xml:space="preserve"> </v>
      </c>
      <c r="AE996" s="355" t="str">
        <f>IF(SUM(AE985:AE994)=0," ",SUM(AE985:AE994))</f>
        <v xml:space="preserve"> </v>
      </c>
      <c r="AF996" s="356" t="str">
        <f>IF(SUM(AF985:AF994)=0," ",SUM(AF985:AF994))</f>
        <v xml:space="preserve"> </v>
      </c>
      <c r="AG996" s="357" t="str">
        <f>IF(SUM(AG985:AG994)=0," ",SUM(AG985:AG994))</f>
        <v xml:space="preserve"> </v>
      </c>
      <c r="AH996" s="482" t="str">
        <f>AH982</f>
        <v>Certifico que todos los datos en esta
bitácora son fidedignos</v>
      </c>
      <c r="AI996" s="483"/>
      <c r="AJ996" s="483"/>
      <c r="AK996" s="484"/>
      <c r="AL996" s="131"/>
      <c r="AM996" s="131"/>
      <c r="AN996" s="131"/>
      <c r="AT996" s="122" t="e">
        <f t="shared" si="1062"/>
        <v>#N/A</v>
      </c>
      <c r="AU996" s="125" t="e">
        <f t="shared" si="1063"/>
        <v>#N/A</v>
      </c>
      <c r="AV996" s="126" t="str">
        <f t="shared" ca="1" si="1031"/>
        <v/>
      </c>
      <c r="AW996" s="122" t="e">
        <f t="shared" ca="1" si="1032"/>
        <v>#N/A</v>
      </c>
      <c r="AX996" s="127" t="e">
        <f t="shared" ca="1" si="1033"/>
        <v>#N/A</v>
      </c>
      <c r="AY996" s="100" t="e">
        <f t="shared" si="1064"/>
        <v>#N/A</v>
      </c>
      <c r="AZ996" s="127" t="e">
        <f t="shared" ref="AZ996:AZ1004" si="1067">IF(V1392=0,NA(),V1392)</f>
        <v>#N/A</v>
      </c>
      <c r="BA996" s="88"/>
      <c r="BC996" s="129"/>
    </row>
    <row r="997" spans="1:68" ht="26.25" customHeight="1" x14ac:dyDescent="0.2">
      <c r="A997" s="499"/>
      <c r="B997" s="503"/>
      <c r="C997" s="503"/>
      <c r="D997" s="503"/>
      <c r="E997" s="504"/>
      <c r="F997" s="496" t="str">
        <f>F983</f>
        <v>TOTAL PÁGINA ANTERIOR</v>
      </c>
      <c r="G997" s="497"/>
      <c r="H997" s="498"/>
      <c r="I997" s="358">
        <f>I984</f>
        <v>6.25</v>
      </c>
      <c r="J997" s="359">
        <f t="shared" ref="J997:Q997" si="1068">J984</f>
        <v>6.25</v>
      </c>
      <c r="K997" s="360" t="str">
        <f t="shared" si="1068"/>
        <v xml:space="preserve"> </v>
      </c>
      <c r="L997" s="361" t="str">
        <f t="shared" si="1068"/>
        <v xml:space="preserve"> </v>
      </c>
      <c r="M997" s="360" t="str">
        <f t="shared" si="1068"/>
        <v xml:space="preserve"> </v>
      </c>
      <c r="N997" s="361" t="str">
        <f t="shared" si="1068"/>
        <v xml:space="preserve"> </v>
      </c>
      <c r="O997" s="360" t="str">
        <f t="shared" si="1068"/>
        <v xml:space="preserve"> </v>
      </c>
      <c r="P997" s="361" t="str">
        <f t="shared" si="1068"/>
        <v xml:space="preserve"> </v>
      </c>
      <c r="Q997" s="362" t="str">
        <f t="shared" si="1068"/>
        <v xml:space="preserve"> </v>
      </c>
      <c r="R997" s="363"/>
      <c r="S997" s="359" t="str">
        <f t="shared" ref="S997:AG997" si="1069">S984</f>
        <v xml:space="preserve"> </v>
      </c>
      <c r="T997" s="360">
        <f t="shared" si="1069"/>
        <v>8.75</v>
      </c>
      <c r="U997" s="360">
        <f t="shared" si="1069"/>
        <v>10</v>
      </c>
      <c r="V997" s="360">
        <f t="shared" si="1069"/>
        <v>2.5</v>
      </c>
      <c r="W997" s="361" t="str">
        <f t="shared" si="1069"/>
        <v xml:space="preserve"> </v>
      </c>
      <c r="X997" s="360" t="str">
        <f t="shared" si="1069"/>
        <v xml:space="preserve"> </v>
      </c>
      <c r="Y997" s="361">
        <f t="shared" si="1069"/>
        <v>2.5</v>
      </c>
      <c r="Z997" s="360" t="str">
        <f t="shared" si="1069"/>
        <v xml:space="preserve"> </v>
      </c>
      <c r="AA997" s="361">
        <f t="shared" si="1069"/>
        <v>3.75</v>
      </c>
      <c r="AB997" s="362" t="str">
        <f t="shared" si="1069"/>
        <v xml:space="preserve"> </v>
      </c>
      <c r="AC997" s="364">
        <f t="shared" si="1069"/>
        <v>9</v>
      </c>
      <c r="AD997" s="365" t="str">
        <f t="shared" si="1069"/>
        <v xml:space="preserve"> </v>
      </c>
      <c r="AE997" s="365">
        <f t="shared" si="1069"/>
        <v>9</v>
      </c>
      <c r="AF997" s="366" t="str">
        <f t="shared" si="1069"/>
        <v xml:space="preserve"> </v>
      </c>
      <c r="AG997" s="367">
        <f t="shared" si="1069"/>
        <v>11</v>
      </c>
      <c r="AH997" s="487"/>
      <c r="AI997" s="488"/>
      <c r="AJ997" s="488"/>
      <c r="AK997" s="489"/>
      <c r="AL997" s="131"/>
      <c r="AM997" s="131"/>
      <c r="AN997" s="131"/>
      <c r="AT997" s="122" t="e">
        <f t="shared" si="1062"/>
        <v>#N/A</v>
      </c>
      <c r="AU997" s="125" t="e">
        <f t="shared" si="1063"/>
        <v>#N/A</v>
      </c>
      <c r="AV997" s="126" t="str">
        <f t="shared" ca="1" si="1031"/>
        <v/>
      </c>
      <c r="AW997" s="122" t="e">
        <f t="shared" ca="1" si="1032"/>
        <v>#N/A</v>
      </c>
      <c r="AX997" s="127" t="e">
        <f t="shared" ca="1" si="1033"/>
        <v>#N/A</v>
      </c>
      <c r="AY997" s="100" t="e">
        <f t="shared" si="1064"/>
        <v>#N/A</v>
      </c>
      <c r="AZ997" s="127" t="e">
        <f t="shared" si="1067"/>
        <v>#N/A</v>
      </c>
      <c r="BA997" s="88"/>
      <c r="BC997" s="129"/>
    </row>
    <row r="998" spans="1:68" ht="26.25" customHeight="1" thickBot="1" x14ac:dyDescent="0.25">
      <c r="A998" s="500"/>
      <c r="B998" s="505" t="str">
        <f>B984</f>
        <v>Entidad que certifica Hrs. de vuelo
TIMBRE Y FIRMA</v>
      </c>
      <c r="C998" s="505"/>
      <c r="D998" s="505"/>
      <c r="E998" s="506"/>
      <c r="F998" s="490" t="str">
        <f>F984</f>
        <v>TOTAL A LA FECHA</v>
      </c>
      <c r="G998" s="491"/>
      <c r="H998" s="492"/>
      <c r="I998" s="31">
        <f t="shared" ref="I998:Q998" si="1070">IF(SUM(I996:I997)=0," ",SUM(I996:I997))</f>
        <v>6.25</v>
      </c>
      <c r="J998" s="27">
        <f t="shared" si="1070"/>
        <v>6.25</v>
      </c>
      <c r="K998" s="24" t="str">
        <f t="shared" si="1070"/>
        <v xml:space="preserve"> </v>
      </c>
      <c r="L998" s="25" t="str">
        <f t="shared" si="1070"/>
        <v xml:space="preserve"> </v>
      </c>
      <c r="M998" s="24" t="str">
        <f t="shared" si="1070"/>
        <v xml:space="preserve"> </v>
      </c>
      <c r="N998" s="25" t="str">
        <f t="shared" si="1070"/>
        <v xml:space="preserve"> </v>
      </c>
      <c r="O998" s="24" t="str">
        <f t="shared" si="1070"/>
        <v xml:space="preserve"> </v>
      </c>
      <c r="P998" s="25" t="str">
        <f t="shared" si="1070"/>
        <v xml:space="preserve"> </v>
      </c>
      <c r="Q998" s="26" t="str">
        <f t="shared" si="1070"/>
        <v xml:space="preserve"> </v>
      </c>
      <c r="R998" s="321"/>
      <c r="S998" s="27" t="str">
        <f t="shared" ref="S998:AG998" si="1071">IF(SUM(S996:S997)=0," ",SUM(S996:S997))</f>
        <v xml:space="preserve"> </v>
      </c>
      <c r="T998" s="24">
        <f t="shared" si="1071"/>
        <v>8.75</v>
      </c>
      <c r="U998" s="24">
        <f t="shared" si="1071"/>
        <v>10</v>
      </c>
      <c r="V998" s="24">
        <f t="shared" si="1071"/>
        <v>2.5</v>
      </c>
      <c r="W998" s="25" t="str">
        <f t="shared" si="1071"/>
        <v xml:space="preserve"> </v>
      </c>
      <c r="X998" s="24" t="str">
        <f t="shared" si="1071"/>
        <v xml:space="preserve"> </v>
      </c>
      <c r="Y998" s="25">
        <f t="shared" si="1071"/>
        <v>2.5</v>
      </c>
      <c r="Z998" s="24" t="str">
        <f t="shared" si="1071"/>
        <v xml:space="preserve"> </v>
      </c>
      <c r="AA998" s="25">
        <f t="shared" si="1071"/>
        <v>3.75</v>
      </c>
      <c r="AB998" s="26" t="str">
        <f t="shared" si="1071"/>
        <v xml:space="preserve"> </v>
      </c>
      <c r="AC998" s="323">
        <f t="shared" si="1071"/>
        <v>9</v>
      </c>
      <c r="AD998" s="28" t="str">
        <f t="shared" si="1071"/>
        <v xml:space="preserve"> </v>
      </c>
      <c r="AE998" s="28">
        <f t="shared" si="1071"/>
        <v>9</v>
      </c>
      <c r="AF998" s="30" t="str">
        <f t="shared" si="1071"/>
        <v xml:space="preserve"> </v>
      </c>
      <c r="AG998" s="32">
        <f t="shared" si="1071"/>
        <v>11</v>
      </c>
      <c r="AH998" s="485" t="str">
        <f>AH984</f>
        <v>_____________________________
FIRMA PILOTO</v>
      </c>
      <c r="AI998" s="486"/>
      <c r="AJ998" s="486"/>
      <c r="AK998" s="181">
        <f>A996</f>
        <v>71</v>
      </c>
      <c r="AL998" s="132"/>
      <c r="AM998" s="132"/>
      <c r="AN998" s="132"/>
      <c r="AT998" s="122" t="e">
        <f t="shared" si="1062"/>
        <v>#N/A</v>
      </c>
      <c r="AU998" s="125" t="e">
        <f t="shared" si="1063"/>
        <v>#N/A</v>
      </c>
      <c r="AV998" s="126" t="str">
        <f t="shared" ca="1" si="1031"/>
        <v/>
      </c>
      <c r="AW998" s="122" t="e">
        <f t="shared" ca="1" si="1032"/>
        <v>#N/A</v>
      </c>
      <c r="AX998" s="127" t="e">
        <f t="shared" ca="1" si="1033"/>
        <v>#N/A</v>
      </c>
      <c r="AY998" s="100" t="e">
        <f t="shared" si="1064"/>
        <v>#N/A</v>
      </c>
      <c r="AZ998" s="127" t="e">
        <f t="shared" si="1067"/>
        <v>#N/A</v>
      </c>
      <c r="BA998" s="88"/>
      <c r="BC998" s="129"/>
    </row>
    <row r="999" spans="1:68" s="49" customFormat="1" ht="27.75" customHeight="1" x14ac:dyDescent="0.2">
      <c r="A999" s="29">
        <f>A994+1</f>
        <v>711</v>
      </c>
      <c r="B999" s="39"/>
      <c r="C999" s="40"/>
      <c r="D999" s="41"/>
      <c r="E999" s="42"/>
      <c r="F999" s="43"/>
      <c r="G999" s="44"/>
      <c r="H999" s="45"/>
      <c r="I999" s="310"/>
      <c r="J999" s="306"/>
      <c r="K999" s="307"/>
      <c r="L999" s="308"/>
      <c r="M999" s="307"/>
      <c r="N999" s="308"/>
      <c r="O999" s="307"/>
      <c r="P999" s="308"/>
      <c r="Q999" s="167"/>
      <c r="R999" s="314"/>
      <c r="S999" s="46"/>
      <c r="T999" s="47"/>
      <c r="U999" s="47"/>
      <c r="V999" s="48"/>
      <c r="W999" s="325"/>
      <c r="X999" s="307"/>
      <c r="Y999" s="308"/>
      <c r="Z999" s="307"/>
      <c r="AA999" s="308"/>
      <c r="AB999" s="167"/>
      <c r="AC999" s="311"/>
      <c r="AD999" s="312"/>
      <c r="AE999" s="312"/>
      <c r="AF999" s="313"/>
      <c r="AG999" s="317"/>
      <c r="AH999" s="167"/>
      <c r="AI999" s="478"/>
      <c r="AJ999" s="478"/>
      <c r="AK999" s="479"/>
      <c r="AL999" s="102"/>
      <c r="AM999" s="124" t="str">
        <f t="shared" ref="AM999:AM1008" si="1072">IF(B999=0," ",TEXT(B999,"MMM"))</f>
        <v xml:space="preserve"> </v>
      </c>
      <c r="AN999" s="97" t="str">
        <f t="shared" ref="AN999:AN1008" si="1073">IF(B999=0," ",YEAR(B999))</f>
        <v xml:space="preserve"> </v>
      </c>
      <c r="AO999" s="125"/>
      <c r="AP999" s="125"/>
      <c r="AQ999" s="125"/>
      <c r="AR999" s="125"/>
      <c r="AS999" s="125"/>
      <c r="AT999" s="122" t="e">
        <f t="shared" si="1062"/>
        <v>#N/A</v>
      </c>
      <c r="AU999" s="125" t="e">
        <f t="shared" si="1063"/>
        <v>#N/A</v>
      </c>
      <c r="AV999" s="126" t="str">
        <f t="shared" ca="1" si="1031"/>
        <v/>
      </c>
      <c r="AW999" s="122" t="e">
        <f t="shared" ca="1" si="1032"/>
        <v>#N/A</v>
      </c>
      <c r="AX999" s="127" t="e">
        <f t="shared" ca="1" si="1033"/>
        <v>#N/A</v>
      </c>
      <c r="AY999" s="100" t="e">
        <f t="shared" si="1064"/>
        <v>#N/A</v>
      </c>
      <c r="AZ999" s="127" t="e">
        <f t="shared" si="1067"/>
        <v>#N/A</v>
      </c>
      <c r="BA999" s="88"/>
      <c r="BB999" s="125"/>
      <c r="BC999" s="129"/>
      <c r="BD999" s="125"/>
      <c r="BE999" s="125"/>
      <c r="BF999" s="125"/>
      <c r="BG999" s="125"/>
      <c r="BH999" s="125"/>
      <c r="BI999" s="125"/>
      <c r="BJ999" s="125"/>
      <c r="BK999" s="125"/>
      <c r="BL999" s="90"/>
      <c r="BM999" s="90"/>
      <c r="BN999" s="90"/>
      <c r="BO999" s="90"/>
      <c r="BP999" s="90"/>
    </row>
    <row r="1000" spans="1:68" s="49" customFormat="1" ht="27.75" customHeight="1" x14ac:dyDescent="0.2">
      <c r="A1000" s="22">
        <f>A999+1</f>
        <v>712</v>
      </c>
      <c r="B1000" s="50"/>
      <c r="C1000" s="51"/>
      <c r="D1000" s="52"/>
      <c r="E1000" s="53"/>
      <c r="F1000" s="54"/>
      <c r="G1000" s="55"/>
      <c r="H1000" s="56"/>
      <c r="I1000" s="304"/>
      <c r="J1000" s="57"/>
      <c r="K1000" s="58"/>
      <c r="L1000" s="59"/>
      <c r="M1000" s="58"/>
      <c r="N1000" s="59"/>
      <c r="O1000" s="58"/>
      <c r="P1000" s="59"/>
      <c r="Q1000" s="60"/>
      <c r="R1000" s="315"/>
      <c r="S1000" s="57"/>
      <c r="T1000" s="58"/>
      <c r="U1000" s="58"/>
      <c r="V1000" s="60"/>
      <c r="W1000" s="326"/>
      <c r="X1000" s="58"/>
      <c r="Y1000" s="59"/>
      <c r="Z1000" s="58"/>
      <c r="AA1000" s="59"/>
      <c r="AB1000" s="60"/>
      <c r="AC1000" s="61"/>
      <c r="AD1000" s="62"/>
      <c r="AE1000" s="62"/>
      <c r="AF1000" s="63"/>
      <c r="AG1000" s="318"/>
      <c r="AH1000" s="60"/>
      <c r="AI1000" s="476"/>
      <c r="AJ1000" s="476"/>
      <c r="AK1000" s="477"/>
      <c r="AL1000" s="102"/>
      <c r="AM1000" s="124" t="str">
        <f t="shared" si="1072"/>
        <v xml:space="preserve"> </v>
      </c>
      <c r="AN1000" s="97" t="str">
        <f t="shared" si="1073"/>
        <v xml:space="preserve"> </v>
      </c>
      <c r="AO1000" s="125"/>
      <c r="AP1000" s="125"/>
      <c r="AQ1000" s="125"/>
      <c r="AR1000" s="125"/>
      <c r="AS1000" s="125"/>
      <c r="AT1000" s="122" t="e">
        <f t="shared" si="1062"/>
        <v>#N/A</v>
      </c>
      <c r="AU1000" s="125" t="e">
        <f t="shared" si="1063"/>
        <v>#N/A</v>
      </c>
      <c r="AV1000" s="126" t="str">
        <f t="shared" ca="1" si="1031"/>
        <v/>
      </c>
      <c r="AW1000" s="122" t="e">
        <f t="shared" ca="1" si="1032"/>
        <v>#N/A</v>
      </c>
      <c r="AX1000" s="127" t="e">
        <f t="shared" ca="1" si="1033"/>
        <v>#N/A</v>
      </c>
      <c r="AY1000" s="100" t="e">
        <f t="shared" si="1064"/>
        <v>#N/A</v>
      </c>
      <c r="AZ1000" s="127" t="e">
        <f t="shared" si="1067"/>
        <v>#N/A</v>
      </c>
      <c r="BA1000" s="88"/>
      <c r="BB1000" s="125"/>
      <c r="BC1000" s="129"/>
      <c r="BD1000" s="125"/>
      <c r="BE1000" s="125"/>
      <c r="BF1000" s="125"/>
      <c r="BG1000" s="125"/>
      <c r="BH1000" s="125"/>
      <c r="BI1000" s="125"/>
      <c r="BJ1000" s="125"/>
      <c r="BK1000" s="125"/>
      <c r="BL1000" s="90"/>
      <c r="BM1000" s="90"/>
      <c r="BN1000" s="90"/>
      <c r="BO1000" s="90"/>
      <c r="BP1000" s="90"/>
    </row>
    <row r="1001" spans="1:68" s="49" customFormat="1" ht="27.75" customHeight="1" x14ac:dyDescent="0.2">
      <c r="A1001" s="22">
        <f t="shared" ref="A1001:A1008" si="1074">A1000+1</f>
        <v>713</v>
      </c>
      <c r="B1001" s="50"/>
      <c r="C1001" s="51"/>
      <c r="D1001" s="52"/>
      <c r="E1001" s="53"/>
      <c r="F1001" s="54"/>
      <c r="G1001" s="55"/>
      <c r="H1001" s="56"/>
      <c r="I1001" s="304"/>
      <c r="J1001" s="57"/>
      <c r="K1001" s="58"/>
      <c r="L1001" s="59"/>
      <c r="M1001" s="58"/>
      <c r="N1001" s="59"/>
      <c r="O1001" s="58"/>
      <c r="P1001" s="59"/>
      <c r="Q1001" s="60"/>
      <c r="R1001" s="315"/>
      <c r="S1001" s="57"/>
      <c r="T1001" s="58"/>
      <c r="U1001" s="58"/>
      <c r="V1001" s="60"/>
      <c r="W1001" s="326"/>
      <c r="X1001" s="58"/>
      <c r="Y1001" s="59"/>
      <c r="Z1001" s="58"/>
      <c r="AA1001" s="59"/>
      <c r="AB1001" s="60"/>
      <c r="AC1001" s="61"/>
      <c r="AD1001" s="62"/>
      <c r="AE1001" s="62"/>
      <c r="AF1001" s="63"/>
      <c r="AG1001" s="318"/>
      <c r="AH1001" s="60"/>
      <c r="AI1001" s="476"/>
      <c r="AJ1001" s="476"/>
      <c r="AK1001" s="477"/>
      <c r="AL1001" s="102"/>
      <c r="AM1001" s="124" t="str">
        <f t="shared" si="1072"/>
        <v xml:space="preserve"> </v>
      </c>
      <c r="AN1001" s="97" t="str">
        <f t="shared" si="1073"/>
        <v xml:space="preserve"> </v>
      </c>
      <c r="AO1001" s="125"/>
      <c r="AP1001" s="125"/>
      <c r="AQ1001" s="125"/>
      <c r="AR1001" s="125"/>
      <c r="AS1001" s="125"/>
      <c r="AT1001" s="122" t="e">
        <f t="shared" si="1062"/>
        <v>#N/A</v>
      </c>
      <c r="AU1001" s="125" t="e">
        <f t="shared" si="1063"/>
        <v>#N/A</v>
      </c>
      <c r="AV1001" s="126" t="str">
        <f t="shared" ca="1" si="1031"/>
        <v/>
      </c>
      <c r="AW1001" s="122" t="e">
        <f t="shared" ca="1" si="1032"/>
        <v>#N/A</v>
      </c>
      <c r="AX1001" s="127" t="e">
        <f t="shared" ca="1" si="1033"/>
        <v>#N/A</v>
      </c>
      <c r="AY1001" s="100" t="e">
        <f t="shared" si="1064"/>
        <v>#N/A</v>
      </c>
      <c r="AZ1001" s="127" t="e">
        <f t="shared" si="1067"/>
        <v>#N/A</v>
      </c>
      <c r="BA1001" s="88"/>
      <c r="BB1001" s="125"/>
      <c r="BC1001" s="129"/>
      <c r="BD1001" s="125"/>
      <c r="BE1001" s="125"/>
      <c r="BF1001" s="125"/>
      <c r="BG1001" s="125"/>
      <c r="BH1001" s="125"/>
      <c r="BI1001" s="125"/>
      <c r="BJ1001" s="125"/>
      <c r="BK1001" s="125"/>
      <c r="BL1001" s="90"/>
      <c r="BM1001" s="90"/>
      <c r="BN1001" s="90"/>
      <c r="BO1001" s="90"/>
      <c r="BP1001" s="90"/>
    </row>
    <row r="1002" spans="1:68" s="49" customFormat="1" ht="27.75" customHeight="1" x14ac:dyDescent="0.2">
      <c r="A1002" s="22">
        <f t="shared" si="1074"/>
        <v>714</v>
      </c>
      <c r="B1002" s="50"/>
      <c r="C1002" s="51"/>
      <c r="D1002" s="52"/>
      <c r="E1002" s="53"/>
      <c r="F1002" s="54"/>
      <c r="G1002" s="55"/>
      <c r="H1002" s="56"/>
      <c r="I1002" s="304"/>
      <c r="J1002" s="57"/>
      <c r="K1002" s="58"/>
      <c r="L1002" s="59"/>
      <c r="M1002" s="58"/>
      <c r="N1002" s="59"/>
      <c r="O1002" s="58"/>
      <c r="P1002" s="59"/>
      <c r="Q1002" s="60"/>
      <c r="R1002" s="315"/>
      <c r="S1002" s="57"/>
      <c r="T1002" s="58"/>
      <c r="U1002" s="58"/>
      <c r="V1002" s="60"/>
      <c r="W1002" s="326"/>
      <c r="X1002" s="58"/>
      <c r="Y1002" s="59"/>
      <c r="Z1002" s="58"/>
      <c r="AA1002" s="59"/>
      <c r="AB1002" s="60"/>
      <c r="AC1002" s="61"/>
      <c r="AD1002" s="62"/>
      <c r="AE1002" s="62"/>
      <c r="AF1002" s="63"/>
      <c r="AG1002" s="318"/>
      <c r="AH1002" s="60"/>
      <c r="AI1002" s="476"/>
      <c r="AJ1002" s="476"/>
      <c r="AK1002" s="477"/>
      <c r="AL1002" s="102"/>
      <c r="AM1002" s="124" t="str">
        <f t="shared" si="1072"/>
        <v xml:space="preserve"> </v>
      </c>
      <c r="AN1002" s="97" t="str">
        <f t="shared" si="1073"/>
        <v xml:space="preserve"> </v>
      </c>
      <c r="AO1002" s="125"/>
      <c r="AP1002" s="125"/>
      <c r="AQ1002" s="125"/>
      <c r="AR1002" s="125"/>
      <c r="AS1002" s="125"/>
      <c r="AT1002" s="122" t="e">
        <f t="shared" si="1062"/>
        <v>#N/A</v>
      </c>
      <c r="AU1002" s="125" t="e">
        <f t="shared" si="1063"/>
        <v>#N/A</v>
      </c>
      <c r="AV1002" s="126" t="str">
        <f t="shared" ca="1" si="1031"/>
        <v/>
      </c>
      <c r="AW1002" s="122" t="e">
        <f t="shared" ca="1" si="1032"/>
        <v>#N/A</v>
      </c>
      <c r="AX1002" s="127" t="e">
        <f t="shared" ca="1" si="1033"/>
        <v>#N/A</v>
      </c>
      <c r="AY1002" s="100" t="e">
        <f t="shared" si="1064"/>
        <v>#N/A</v>
      </c>
      <c r="AZ1002" s="127" t="e">
        <f t="shared" si="1067"/>
        <v>#N/A</v>
      </c>
      <c r="BA1002" s="88"/>
      <c r="BB1002" s="125"/>
      <c r="BC1002" s="129"/>
      <c r="BD1002" s="125"/>
      <c r="BE1002" s="125"/>
      <c r="BF1002" s="125"/>
      <c r="BG1002" s="125"/>
      <c r="BH1002" s="125"/>
      <c r="BI1002" s="125"/>
      <c r="BJ1002" s="125"/>
      <c r="BK1002" s="125"/>
      <c r="BL1002" s="90"/>
      <c r="BM1002" s="90"/>
      <c r="BN1002" s="90"/>
      <c r="BO1002" s="90"/>
      <c r="BP1002" s="90"/>
    </row>
    <row r="1003" spans="1:68" s="49" customFormat="1" ht="27.75" customHeight="1" x14ac:dyDescent="0.2">
      <c r="A1003" s="22">
        <f t="shared" si="1074"/>
        <v>715</v>
      </c>
      <c r="B1003" s="50"/>
      <c r="C1003" s="51"/>
      <c r="D1003" s="52"/>
      <c r="E1003" s="53"/>
      <c r="F1003" s="54"/>
      <c r="G1003" s="55"/>
      <c r="H1003" s="56"/>
      <c r="I1003" s="304"/>
      <c r="J1003" s="57"/>
      <c r="K1003" s="58"/>
      <c r="L1003" s="59"/>
      <c r="M1003" s="58"/>
      <c r="N1003" s="59"/>
      <c r="O1003" s="58"/>
      <c r="P1003" s="59"/>
      <c r="Q1003" s="60"/>
      <c r="R1003" s="315"/>
      <c r="S1003" s="57"/>
      <c r="T1003" s="58"/>
      <c r="U1003" s="58"/>
      <c r="V1003" s="60"/>
      <c r="W1003" s="326"/>
      <c r="X1003" s="58"/>
      <c r="Y1003" s="59"/>
      <c r="Z1003" s="58"/>
      <c r="AA1003" s="59"/>
      <c r="AB1003" s="60"/>
      <c r="AC1003" s="61"/>
      <c r="AD1003" s="62"/>
      <c r="AE1003" s="62"/>
      <c r="AF1003" s="63"/>
      <c r="AG1003" s="318"/>
      <c r="AH1003" s="60"/>
      <c r="AI1003" s="476"/>
      <c r="AJ1003" s="476"/>
      <c r="AK1003" s="477"/>
      <c r="AL1003" s="102"/>
      <c r="AM1003" s="124" t="str">
        <f t="shared" si="1072"/>
        <v xml:space="preserve"> </v>
      </c>
      <c r="AN1003" s="97" t="str">
        <f t="shared" si="1073"/>
        <v xml:space="preserve"> </v>
      </c>
      <c r="AO1003" s="125"/>
      <c r="AP1003" s="125"/>
      <c r="AQ1003" s="125"/>
      <c r="AR1003" s="125"/>
      <c r="AS1003" s="125"/>
      <c r="AT1003" s="122" t="e">
        <f t="shared" si="1062"/>
        <v>#N/A</v>
      </c>
      <c r="AU1003" s="125" t="e">
        <f t="shared" si="1063"/>
        <v>#N/A</v>
      </c>
      <c r="AV1003" s="126" t="str">
        <f t="shared" ca="1" si="1031"/>
        <v/>
      </c>
      <c r="AW1003" s="122" t="e">
        <f t="shared" ca="1" si="1032"/>
        <v>#N/A</v>
      </c>
      <c r="AX1003" s="127" t="e">
        <f t="shared" ca="1" si="1033"/>
        <v>#N/A</v>
      </c>
      <c r="AY1003" s="100" t="e">
        <f t="shared" si="1064"/>
        <v>#N/A</v>
      </c>
      <c r="AZ1003" s="127" t="e">
        <f t="shared" si="1067"/>
        <v>#N/A</v>
      </c>
      <c r="BA1003" s="88"/>
      <c r="BB1003" s="125"/>
      <c r="BC1003" s="129"/>
      <c r="BD1003" s="125"/>
      <c r="BE1003" s="125"/>
      <c r="BF1003" s="125"/>
      <c r="BG1003" s="125"/>
      <c r="BH1003" s="125"/>
      <c r="BI1003" s="125"/>
      <c r="BJ1003" s="125"/>
      <c r="BK1003" s="125"/>
      <c r="BL1003" s="90"/>
      <c r="BM1003" s="90"/>
      <c r="BN1003" s="90"/>
      <c r="BO1003" s="90"/>
      <c r="BP1003" s="90"/>
    </row>
    <row r="1004" spans="1:68" s="49" customFormat="1" ht="27.75" customHeight="1" x14ac:dyDescent="0.2">
      <c r="A1004" s="22">
        <f t="shared" si="1074"/>
        <v>716</v>
      </c>
      <c r="B1004" s="50"/>
      <c r="C1004" s="51"/>
      <c r="D1004" s="52"/>
      <c r="E1004" s="53"/>
      <c r="F1004" s="54"/>
      <c r="G1004" s="55"/>
      <c r="H1004" s="56"/>
      <c r="I1004" s="304"/>
      <c r="J1004" s="57"/>
      <c r="K1004" s="58"/>
      <c r="L1004" s="59"/>
      <c r="M1004" s="58"/>
      <c r="N1004" s="59"/>
      <c r="O1004" s="58"/>
      <c r="P1004" s="59"/>
      <c r="Q1004" s="60"/>
      <c r="R1004" s="315"/>
      <c r="S1004" s="57"/>
      <c r="T1004" s="58"/>
      <c r="U1004" s="58"/>
      <c r="V1004" s="60"/>
      <c r="W1004" s="326"/>
      <c r="X1004" s="58"/>
      <c r="Y1004" s="59"/>
      <c r="Z1004" s="58"/>
      <c r="AA1004" s="59"/>
      <c r="AB1004" s="60"/>
      <c r="AC1004" s="61"/>
      <c r="AD1004" s="62"/>
      <c r="AE1004" s="62"/>
      <c r="AF1004" s="63"/>
      <c r="AG1004" s="318"/>
      <c r="AH1004" s="60"/>
      <c r="AI1004" s="476"/>
      <c r="AJ1004" s="476"/>
      <c r="AK1004" s="477"/>
      <c r="AL1004" s="102"/>
      <c r="AM1004" s="124" t="str">
        <f t="shared" si="1072"/>
        <v xml:space="preserve"> </v>
      </c>
      <c r="AN1004" s="97" t="str">
        <f t="shared" si="1073"/>
        <v xml:space="preserve"> </v>
      </c>
      <c r="AO1004" s="125"/>
      <c r="AP1004" s="125"/>
      <c r="AQ1004" s="125"/>
      <c r="AR1004" s="125"/>
      <c r="AS1004" s="125"/>
      <c r="AT1004" s="122" t="e">
        <f t="shared" si="1062"/>
        <v>#N/A</v>
      </c>
      <c r="AU1004" s="125" t="e">
        <f t="shared" si="1063"/>
        <v>#N/A</v>
      </c>
      <c r="AV1004" s="126" t="str">
        <f t="shared" ca="1" si="1031"/>
        <v/>
      </c>
      <c r="AW1004" s="122" t="e">
        <f t="shared" ca="1" si="1032"/>
        <v>#N/A</v>
      </c>
      <c r="AX1004" s="127" t="e">
        <f t="shared" ca="1" si="1033"/>
        <v>#N/A</v>
      </c>
      <c r="AY1004" s="100" t="e">
        <f t="shared" si="1064"/>
        <v>#N/A</v>
      </c>
      <c r="AZ1004" s="127" t="e">
        <f t="shared" si="1067"/>
        <v>#N/A</v>
      </c>
      <c r="BA1004" s="88"/>
      <c r="BB1004" s="125"/>
      <c r="BC1004" s="129"/>
      <c r="BD1004" s="125"/>
      <c r="BE1004" s="125"/>
      <c r="BF1004" s="125"/>
      <c r="BG1004" s="125"/>
      <c r="BH1004" s="125"/>
      <c r="BI1004" s="125"/>
      <c r="BJ1004" s="125"/>
      <c r="BK1004" s="125"/>
      <c r="BL1004" s="90"/>
      <c r="BM1004" s="90"/>
      <c r="BN1004" s="90"/>
      <c r="BO1004" s="90"/>
      <c r="BP1004" s="90"/>
    </row>
    <row r="1005" spans="1:68" s="49" customFormat="1" ht="27.75" customHeight="1" x14ac:dyDescent="0.2">
      <c r="A1005" s="22">
        <f>A1004+1</f>
        <v>717</v>
      </c>
      <c r="B1005" s="50"/>
      <c r="C1005" s="51"/>
      <c r="D1005" s="52"/>
      <c r="E1005" s="53"/>
      <c r="F1005" s="54"/>
      <c r="G1005" s="55"/>
      <c r="H1005" s="56"/>
      <c r="I1005" s="304"/>
      <c r="J1005" s="57"/>
      <c r="K1005" s="58"/>
      <c r="L1005" s="59"/>
      <c r="M1005" s="58"/>
      <c r="N1005" s="59"/>
      <c r="O1005" s="58"/>
      <c r="P1005" s="59"/>
      <c r="Q1005" s="60"/>
      <c r="R1005" s="315"/>
      <c r="S1005" s="57"/>
      <c r="T1005" s="58"/>
      <c r="U1005" s="58"/>
      <c r="V1005" s="60"/>
      <c r="W1005" s="326"/>
      <c r="X1005" s="58"/>
      <c r="Y1005" s="59"/>
      <c r="Z1005" s="58"/>
      <c r="AA1005" s="59"/>
      <c r="AB1005" s="60"/>
      <c r="AC1005" s="61"/>
      <c r="AD1005" s="62"/>
      <c r="AE1005" s="62"/>
      <c r="AF1005" s="63"/>
      <c r="AG1005" s="318"/>
      <c r="AH1005" s="60"/>
      <c r="AI1005" s="476"/>
      <c r="AJ1005" s="476"/>
      <c r="AK1005" s="477"/>
      <c r="AL1005" s="102"/>
      <c r="AM1005" s="124" t="str">
        <f t="shared" si="1072"/>
        <v xml:space="preserve"> </v>
      </c>
      <c r="AN1005" s="97" t="str">
        <f t="shared" si="1073"/>
        <v xml:space="preserve"> </v>
      </c>
      <c r="AO1005" s="125"/>
      <c r="AP1005" s="125"/>
      <c r="AQ1005" s="125"/>
      <c r="AR1005" s="125"/>
      <c r="AS1005" s="125"/>
      <c r="AT1005" s="122" t="e">
        <f t="shared" ref="AT1005:AT1014" si="1075">IF(ISBLANK($B1405),NA(),$B1405)</f>
        <v>#N/A</v>
      </c>
      <c r="AU1005" s="125" t="e">
        <f t="shared" ref="AU1005:AU1014" si="1076">IF(ISBLANK($I1405),NA(),$I1405)</f>
        <v>#N/A</v>
      </c>
      <c r="AV1005" s="126" t="str">
        <f t="shared" ca="1" si="1031"/>
        <v/>
      </c>
      <c r="AW1005" s="122" t="e">
        <f t="shared" ca="1" si="1032"/>
        <v>#N/A</v>
      </c>
      <c r="AX1005" s="127" t="e">
        <f t="shared" ca="1" si="1033"/>
        <v>#N/A</v>
      </c>
      <c r="AY1005" s="100" t="e">
        <f>IF(S1405=0,NA(),S1405)</f>
        <v>#N/A</v>
      </c>
      <c r="AZ1005" s="127" t="e">
        <f>IF(V1405=0,NA(),V1405)</f>
        <v>#N/A</v>
      </c>
      <c r="BA1005" s="88"/>
      <c r="BB1005" s="125"/>
      <c r="BC1005" s="129"/>
      <c r="BD1005" s="125"/>
      <c r="BE1005" s="125"/>
      <c r="BF1005" s="125"/>
      <c r="BG1005" s="125"/>
      <c r="BH1005" s="125"/>
      <c r="BI1005" s="125"/>
      <c r="BJ1005" s="125"/>
      <c r="BK1005" s="125"/>
      <c r="BL1005" s="90"/>
      <c r="BM1005" s="90"/>
      <c r="BN1005" s="90"/>
      <c r="BO1005" s="90"/>
      <c r="BP1005" s="90"/>
    </row>
    <row r="1006" spans="1:68" s="49" customFormat="1" ht="27.75" customHeight="1" x14ac:dyDescent="0.2">
      <c r="A1006" s="22">
        <f t="shared" si="1074"/>
        <v>718</v>
      </c>
      <c r="B1006" s="50"/>
      <c r="C1006" s="51"/>
      <c r="D1006" s="52"/>
      <c r="E1006" s="53"/>
      <c r="F1006" s="54"/>
      <c r="G1006" s="55"/>
      <c r="H1006" s="56"/>
      <c r="I1006" s="304"/>
      <c r="J1006" s="57"/>
      <c r="K1006" s="58"/>
      <c r="L1006" s="59"/>
      <c r="M1006" s="58"/>
      <c r="N1006" s="59"/>
      <c r="O1006" s="58"/>
      <c r="P1006" s="59"/>
      <c r="Q1006" s="60"/>
      <c r="R1006" s="315"/>
      <c r="S1006" s="57"/>
      <c r="T1006" s="58"/>
      <c r="U1006" s="58"/>
      <c r="V1006" s="60"/>
      <c r="W1006" s="326"/>
      <c r="X1006" s="58"/>
      <c r="Y1006" s="59"/>
      <c r="Z1006" s="58"/>
      <c r="AA1006" s="59"/>
      <c r="AB1006" s="60"/>
      <c r="AC1006" s="61"/>
      <c r="AD1006" s="62"/>
      <c r="AE1006" s="62"/>
      <c r="AF1006" s="63"/>
      <c r="AG1006" s="318"/>
      <c r="AH1006" s="60"/>
      <c r="AI1006" s="476"/>
      <c r="AJ1006" s="476"/>
      <c r="AK1006" s="477"/>
      <c r="AL1006" s="102"/>
      <c r="AM1006" s="124" t="str">
        <f t="shared" si="1072"/>
        <v xml:space="preserve"> </v>
      </c>
      <c r="AN1006" s="97" t="str">
        <f t="shared" si="1073"/>
        <v xml:space="preserve"> </v>
      </c>
      <c r="AO1006" s="125"/>
      <c r="AP1006" s="125"/>
      <c r="AQ1006" s="125"/>
      <c r="AR1006" s="125"/>
      <c r="AS1006" s="125"/>
      <c r="AT1006" s="122" t="e">
        <f t="shared" si="1075"/>
        <v>#N/A</v>
      </c>
      <c r="AU1006" s="125" t="e">
        <f t="shared" si="1076"/>
        <v>#N/A</v>
      </c>
      <c r="AV1006" s="126" t="str">
        <f t="shared" ca="1" si="1031"/>
        <v/>
      </c>
      <c r="AW1006" s="122" t="e">
        <f t="shared" ca="1" si="1032"/>
        <v>#N/A</v>
      </c>
      <c r="AX1006" s="127" t="e">
        <f t="shared" ca="1" si="1033"/>
        <v>#N/A</v>
      </c>
      <c r="AY1006" s="100" t="e">
        <f t="shared" ref="AY1006:AY1014" si="1077">IF(S1406=0,NA(),S1406)</f>
        <v>#N/A</v>
      </c>
      <c r="AZ1006" s="127" t="e">
        <f t="shared" ref="AZ1006:AZ1014" si="1078">IF(V1406=0,NA(),V1406)</f>
        <v>#N/A</v>
      </c>
      <c r="BA1006" s="88"/>
      <c r="BB1006" s="125"/>
      <c r="BC1006" s="129"/>
      <c r="BD1006" s="125"/>
      <c r="BE1006" s="125"/>
      <c r="BF1006" s="125"/>
      <c r="BG1006" s="125"/>
      <c r="BH1006" s="125"/>
      <c r="BI1006" s="125"/>
      <c r="BJ1006" s="125"/>
      <c r="BK1006" s="125"/>
      <c r="BL1006" s="90"/>
      <c r="BM1006" s="90"/>
      <c r="BN1006" s="90"/>
      <c r="BO1006" s="90"/>
      <c r="BP1006" s="90"/>
    </row>
    <row r="1007" spans="1:68" s="49" customFormat="1" ht="27.75" customHeight="1" x14ac:dyDescent="0.2">
      <c r="A1007" s="22">
        <f t="shared" si="1074"/>
        <v>719</v>
      </c>
      <c r="B1007" s="50"/>
      <c r="C1007" s="51"/>
      <c r="D1007" s="52"/>
      <c r="E1007" s="53"/>
      <c r="F1007" s="54"/>
      <c r="G1007" s="55"/>
      <c r="H1007" s="56"/>
      <c r="I1007" s="304"/>
      <c r="J1007" s="57"/>
      <c r="K1007" s="58"/>
      <c r="L1007" s="59"/>
      <c r="M1007" s="58"/>
      <c r="N1007" s="59"/>
      <c r="O1007" s="58"/>
      <c r="P1007" s="59"/>
      <c r="Q1007" s="60"/>
      <c r="R1007" s="315"/>
      <c r="S1007" s="57"/>
      <c r="T1007" s="58"/>
      <c r="U1007" s="58"/>
      <c r="V1007" s="60"/>
      <c r="W1007" s="326"/>
      <c r="X1007" s="58"/>
      <c r="Y1007" s="59"/>
      <c r="Z1007" s="58"/>
      <c r="AA1007" s="59"/>
      <c r="AB1007" s="60"/>
      <c r="AC1007" s="61"/>
      <c r="AD1007" s="62"/>
      <c r="AE1007" s="62"/>
      <c r="AF1007" s="63"/>
      <c r="AG1007" s="318"/>
      <c r="AH1007" s="60"/>
      <c r="AI1007" s="476"/>
      <c r="AJ1007" s="476"/>
      <c r="AK1007" s="477"/>
      <c r="AL1007" s="102"/>
      <c r="AM1007" s="124" t="str">
        <f t="shared" si="1072"/>
        <v xml:space="preserve"> </v>
      </c>
      <c r="AN1007" s="97" t="str">
        <f t="shared" si="1073"/>
        <v xml:space="preserve"> </v>
      </c>
      <c r="AO1007" s="125"/>
      <c r="AP1007" s="125"/>
      <c r="AQ1007" s="125"/>
      <c r="AR1007" s="125"/>
      <c r="AS1007" s="125"/>
      <c r="AT1007" s="122" t="e">
        <f t="shared" si="1075"/>
        <v>#N/A</v>
      </c>
      <c r="AU1007" s="125" t="e">
        <f t="shared" si="1076"/>
        <v>#N/A</v>
      </c>
      <c r="AV1007" s="126" t="str">
        <f t="shared" ca="1" si="1031"/>
        <v/>
      </c>
      <c r="AW1007" s="122" t="e">
        <f t="shared" ca="1" si="1032"/>
        <v>#N/A</v>
      </c>
      <c r="AX1007" s="127" t="e">
        <f t="shared" ca="1" si="1033"/>
        <v>#N/A</v>
      </c>
      <c r="AY1007" s="100" t="e">
        <f t="shared" si="1077"/>
        <v>#N/A</v>
      </c>
      <c r="AZ1007" s="127" t="e">
        <f t="shared" si="1078"/>
        <v>#N/A</v>
      </c>
      <c r="BA1007" s="125"/>
      <c r="BB1007" s="125"/>
      <c r="BC1007" s="129"/>
      <c r="BD1007" s="125"/>
      <c r="BE1007" s="125"/>
      <c r="BF1007" s="125"/>
      <c r="BG1007" s="125"/>
      <c r="BH1007" s="125"/>
      <c r="BI1007" s="125"/>
      <c r="BJ1007" s="125"/>
      <c r="BK1007" s="125"/>
      <c r="BL1007" s="90"/>
      <c r="BM1007" s="90"/>
      <c r="BN1007" s="90"/>
      <c r="BO1007" s="90"/>
      <c r="BP1007" s="90"/>
    </row>
    <row r="1008" spans="1:68" s="49" customFormat="1" ht="27.75" customHeight="1" thickBot="1" x14ac:dyDescent="0.25">
      <c r="A1008" s="23">
        <f t="shared" si="1074"/>
        <v>720</v>
      </c>
      <c r="B1008" s="64"/>
      <c r="C1008" s="65"/>
      <c r="D1008" s="66"/>
      <c r="E1008" s="67"/>
      <c r="F1008" s="68"/>
      <c r="G1008" s="69"/>
      <c r="H1008" s="70"/>
      <c r="I1008" s="305"/>
      <c r="J1008" s="71"/>
      <c r="K1008" s="72"/>
      <c r="L1008" s="73"/>
      <c r="M1008" s="72"/>
      <c r="N1008" s="73"/>
      <c r="O1008" s="72"/>
      <c r="P1008" s="73"/>
      <c r="Q1008" s="74"/>
      <c r="R1008" s="316"/>
      <c r="S1008" s="71"/>
      <c r="T1008" s="72"/>
      <c r="U1008" s="72"/>
      <c r="V1008" s="74"/>
      <c r="W1008" s="327"/>
      <c r="X1008" s="72"/>
      <c r="Y1008" s="73"/>
      <c r="Z1008" s="72"/>
      <c r="AA1008" s="73"/>
      <c r="AB1008" s="74"/>
      <c r="AC1008" s="75"/>
      <c r="AD1008" s="76"/>
      <c r="AE1008" s="76"/>
      <c r="AF1008" s="77"/>
      <c r="AG1008" s="319"/>
      <c r="AH1008" s="74"/>
      <c r="AI1008" s="480"/>
      <c r="AJ1008" s="480"/>
      <c r="AK1008" s="481"/>
      <c r="AL1008" s="102"/>
      <c r="AM1008" s="124" t="str">
        <f t="shared" si="1072"/>
        <v xml:space="preserve"> </v>
      </c>
      <c r="AN1008" s="97" t="str">
        <f t="shared" si="1073"/>
        <v xml:space="preserve"> </v>
      </c>
      <c r="AO1008" s="125"/>
      <c r="AP1008" s="125"/>
      <c r="AQ1008" s="125"/>
      <c r="AR1008" s="125"/>
      <c r="AS1008" s="125"/>
      <c r="AT1008" s="122" t="e">
        <f t="shared" si="1075"/>
        <v>#N/A</v>
      </c>
      <c r="AU1008" s="125" t="e">
        <f t="shared" si="1076"/>
        <v>#N/A</v>
      </c>
      <c r="AV1008" s="126" t="str">
        <f t="shared" ca="1" si="1031"/>
        <v/>
      </c>
      <c r="AW1008" s="122" t="e">
        <f t="shared" ca="1" si="1032"/>
        <v>#N/A</v>
      </c>
      <c r="AX1008" s="127" t="e">
        <f t="shared" ca="1" si="1033"/>
        <v>#N/A</v>
      </c>
      <c r="AY1008" s="100" t="e">
        <f t="shared" si="1077"/>
        <v>#N/A</v>
      </c>
      <c r="AZ1008" s="127" t="e">
        <f t="shared" si="1078"/>
        <v>#N/A</v>
      </c>
      <c r="BA1008" s="125"/>
      <c r="BB1008" s="125"/>
      <c r="BC1008" s="129"/>
      <c r="BD1008" s="125"/>
      <c r="BE1008" s="125"/>
      <c r="BF1008" s="125"/>
      <c r="BG1008" s="125"/>
      <c r="BH1008" s="125"/>
      <c r="BI1008" s="125"/>
      <c r="BJ1008" s="125"/>
      <c r="BK1008" s="125"/>
      <c r="BL1008" s="90"/>
      <c r="BM1008" s="90"/>
      <c r="BN1008" s="90"/>
      <c r="BO1008" s="90"/>
      <c r="BP1008" s="90"/>
    </row>
    <row r="1009" spans="1:68" ht="4.5" customHeight="1" thickBot="1" x14ac:dyDescent="0.25">
      <c r="A1009" s="89">
        <f>AK1012</f>
        <v>72</v>
      </c>
      <c r="B1009" s="271"/>
      <c r="C1009" s="271"/>
      <c r="D1009" s="271"/>
      <c r="E1009" s="271"/>
      <c r="F1009" s="271"/>
      <c r="G1009" s="271"/>
      <c r="H1009" s="271"/>
      <c r="I1009" s="271"/>
      <c r="J1009" s="309"/>
      <c r="K1009" s="309"/>
      <c r="L1009" s="309"/>
      <c r="M1009" s="309"/>
      <c r="N1009" s="309"/>
      <c r="O1009" s="309"/>
      <c r="P1009" s="309"/>
      <c r="Q1009" s="309"/>
      <c r="R1009" s="309"/>
      <c r="S1009" s="324"/>
      <c r="T1009" s="324"/>
      <c r="U1009" s="324"/>
      <c r="V1009" s="324"/>
      <c r="W1009" s="324"/>
      <c r="X1009" s="324"/>
      <c r="Y1009" s="324"/>
      <c r="Z1009" s="324"/>
      <c r="AA1009" s="324"/>
      <c r="AB1009" s="324"/>
      <c r="AC1009" s="309"/>
      <c r="AD1009" s="272"/>
      <c r="AE1009" s="273"/>
      <c r="AF1009" s="272"/>
      <c r="AG1009" s="274"/>
      <c r="AH1009" s="474"/>
      <c r="AI1009" s="475"/>
      <c r="AJ1009" s="475"/>
      <c r="AK1009" s="475"/>
      <c r="AL1009" s="33"/>
      <c r="AM1009" s="33"/>
      <c r="AN1009" s="33"/>
      <c r="AT1009" s="122" t="e">
        <f t="shared" si="1075"/>
        <v>#N/A</v>
      </c>
      <c r="AU1009" s="125" t="e">
        <f t="shared" si="1076"/>
        <v>#N/A</v>
      </c>
      <c r="AV1009" s="126" t="str">
        <f t="shared" ca="1" si="1031"/>
        <v/>
      </c>
      <c r="AW1009" s="122" t="e">
        <f t="shared" ca="1" si="1032"/>
        <v>#N/A</v>
      </c>
      <c r="AX1009" s="127" t="e">
        <f t="shared" ca="1" si="1033"/>
        <v>#N/A</v>
      </c>
      <c r="AY1009" s="100" t="e">
        <f t="shared" si="1077"/>
        <v>#N/A</v>
      </c>
      <c r="AZ1009" s="127" t="e">
        <f t="shared" si="1078"/>
        <v>#N/A</v>
      </c>
      <c r="BC1009" s="129"/>
    </row>
    <row r="1010" spans="1:68" ht="26.25" customHeight="1" x14ac:dyDescent="0.2">
      <c r="A1010" s="180">
        <f>A996+1</f>
        <v>72</v>
      </c>
      <c r="B1010" s="501"/>
      <c r="C1010" s="501"/>
      <c r="D1010" s="501"/>
      <c r="E1010" s="502"/>
      <c r="F1010" s="493" t="str">
        <f>F996</f>
        <v>TOTAL DE ESTA PÁGINA</v>
      </c>
      <c r="G1010" s="494"/>
      <c r="H1010" s="495"/>
      <c r="I1010" s="348" t="str">
        <f t="shared" ref="I1010:Q1010" si="1079">IF(SUM(I999:I1009)=0," ",SUM(I999:I1009))</f>
        <v xml:space="preserve"> </v>
      </c>
      <c r="J1010" s="349" t="str">
        <f t="shared" si="1079"/>
        <v xml:space="preserve"> </v>
      </c>
      <c r="K1010" s="350" t="str">
        <f t="shared" si="1079"/>
        <v xml:space="preserve"> </v>
      </c>
      <c r="L1010" s="351" t="str">
        <f t="shared" si="1079"/>
        <v xml:space="preserve"> </v>
      </c>
      <c r="M1010" s="350" t="str">
        <f t="shared" si="1079"/>
        <v xml:space="preserve"> </v>
      </c>
      <c r="N1010" s="351" t="str">
        <f t="shared" si="1079"/>
        <v xml:space="preserve"> </v>
      </c>
      <c r="O1010" s="350" t="str">
        <f t="shared" si="1079"/>
        <v xml:space="preserve"> </v>
      </c>
      <c r="P1010" s="351" t="str">
        <f t="shared" si="1079"/>
        <v xml:space="preserve"> </v>
      </c>
      <c r="Q1010" s="352" t="str">
        <f t="shared" si="1079"/>
        <v xml:space="preserve"> </v>
      </c>
      <c r="R1010" s="353"/>
      <c r="S1010" s="349" t="str">
        <f t="shared" ref="S1010:AB1010" si="1080">IF(SUM(S999:S1009)=0," ",SUM(S999:S1009))</f>
        <v xml:space="preserve"> </v>
      </c>
      <c r="T1010" s="350" t="str">
        <f t="shared" si="1080"/>
        <v xml:space="preserve"> </v>
      </c>
      <c r="U1010" s="350" t="str">
        <f t="shared" si="1080"/>
        <v xml:space="preserve"> </v>
      </c>
      <c r="V1010" s="350" t="str">
        <f t="shared" si="1080"/>
        <v xml:space="preserve"> </v>
      </c>
      <c r="W1010" s="351" t="str">
        <f t="shared" si="1080"/>
        <v xml:space="preserve"> </v>
      </c>
      <c r="X1010" s="350" t="str">
        <f t="shared" si="1080"/>
        <v xml:space="preserve"> </v>
      </c>
      <c r="Y1010" s="351" t="str">
        <f t="shared" si="1080"/>
        <v xml:space="preserve"> </v>
      </c>
      <c r="Z1010" s="350" t="str">
        <f t="shared" si="1080"/>
        <v xml:space="preserve"> </v>
      </c>
      <c r="AA1010" s="351" t="str">
        <f t="shared" si="1080"/>
        <v xml:space="preserve"> </v>
      </c>
      <c r="AB1010" s="352" t="str">
        <f t="shared" si="1080"/>
        <v xml:space="preserve"> </v>
      </c>
      <c r="AC1010" s="354" t="str">
        <f>IF(SUM(AC999:AC1008)=0," ",SUM(AC999:AC1008))</f>
        <v xml:space="preserve"> </v>
      </c>
      <c r="AD1010" s="355" t="str">
        <f>IF(SUM(AD999:AD1008)=0," ",SUM(AD999:AD1008))</f>
        <v xml:space="preserve"> </v>
      </c>
      <c r="AE1010" s="355" t="str">
        <f>IF(SUM(AE999:AE1008)=0," ",SUM(AE999:AE1008))</f>
        <v xml:space="preserve"> </v>
      </c>
      <c r="AF1010" s="356" t="str">
        <f>IF(SUM(AF999:AF1008)=0," ",SUM(AF999:AF1008))</f>
        <v xml:space="preserve"> </v>
      </c>
      <c r="AG1010" s="357" t="str">
        <f>IF(SUM(AG999:AG1008)=0," ",SUM(AG999:AG1008))</f>
        <v xml:space="preserve"> </v>
      </c>
      <c r="AH1010" s="482" t="str">
        <f>AH996</f>
        <v>Certifico que todos los datos en esta
bitácora son fidedignos</v>
      </c>
      <c r="AI1010" s="483"/>
      <c r="AJ1010" s="483"/>
      <c r="AK1010" s="484"/>
      <c r="AL1010" s="131"/>
      <c r="AM1010" s="131"/>
      <c r="AN1010" s="131"/>
      <c r="AT1010" s="122" t="e">
        <f t="shared" si="1075"/>
        <v>#N/A</v>
      </c>
      <c r="AU1010" s="125" t="e">
        <f t="shared" si="1076"/>
        <v>#N/A</v>
      </c>
      <c r="AV1010" s="126" t="str">
        <f t="shared" ca="1" si="1031"/>
        <v/>
      </c>
      <c r="AW1010" s="122" t="e">
        <f t="shared" ca="1" si="1032"/>
        <v>#N/A</v>
      </c>
      <c r="AX1010" s="127" t="e">
        <f t="shared" ca="1" si="1033"/>
        <v>#N/A</v>
      </c>
      <c r="AY1010" s="100" t="e">
        <f t="shared" si="1077"/>
        <v>#N/A</v>
      </c>
      <c r="AZ1010" s="127" t="e">
        <f t="shared" si="1078"/>
        <v>#N/A</v>
      </c>
      <c r="BA1010" s="88"/>
      <c r="BC1010" s="129"/>
    </row>
    <row r="1011" spans="1:68" ht="26.25" customHeight="1" x14ac:dyDescent="0.2">
      <c r="A1011" s="499"/>
      <c r="B1011" s="503"/>
      <c r="C1011" s="503"/>
      <c r="D1011" s="503"/>
      <c r="E1011" s="504"/>
      <c r="F1011" s="496" t="str">
        <f>F997</f>
        <v>TOTAL PÁGINA ANTERIOR</v>
      </c>
      <c r="G1011" s="497"/>
      <c r="H1011" s="498"/>
      <c r="I1011" s="358">
        <f>I998</f>
        <v>6.25</v>
      </c>
      <c r="J1011" s="359">
        <f t="shared" ref="J1011:Q1011" si="1081">J998</f>
        <v>6.25</v>
      </c>
      <c r="K1011" s="360" t="str">
        <f t="shared" si="1081"/>
        <v xml:space="preserve"> </v>
      </c>
      <c r="L1011" s="361" t="str">
        <f t="shared" si="1081"/>
        <v xml:space="preserve"> </v>
      </c>
      <c r="M1011" s="360" t="str">
        <f t="shared" si="1081"/>
        <v xml:space="preserve"> </v>
      </c>
      <c r="N1011" s="361" t="str">
        <f t="shared" si="1081"/>
        <v xml:space="preserve"> </v>
      </c>
      <c r="O1011" s="360" t="str">
        <f t="shared" si="1081"/>
        <v xml:space="preserve"> </v>
      </c>
      <c r="P1011" s="361" t="str">
        <f t="shared" si="1081"/>
        <v xml:space="preserve"> </v>
      </c>
      <c r="Q1011" s="362" t="str">
        <f t="shared" si="1081"/>
        <v xml:space="preserve"> </v>
      </c>
      <c r="R1011" s="363"/>
      <c r="S1011" s="359" t="str">
        <f t="shared" ref="S1011:AG1011" si="1082">S998</f>
        <v xml:space="preserve"> </v>
      </c>
      <c r="T1011" s="360">
        <f t="shared" si="1082"/>
        <v>8.75</v>
      </c>
      <c r="U1011" s="360">
        <f t="shared" si="1082"/>
        <v>10</v>
      </c>
      <c r="V1011" s="360">
        <f t="shared" si="1082"/>
        <v>2.5</v>
      </c>
      <c r="W1011" s="361" t="str">
        <f t="shared" si="1082"/>
        <v xml:space="preserve"> </v>
      </c>
      <c r="X1011" s="360" t="str">
        <f t="shared" si="1082"/>
        <v xml:space="preserve"> </v>
      </c>
      <c r="Y1011" s="361">
        <f t="shared" si="1082"/>
        <v>2.5</v>
      </c>
      <c r="Z1011" s="360" t="str">
        <f t="shared" si="1082"/>
        <v xml:space="preserve"> </v>
      </c>
      <c r="AA1011" s="361">
        <f t="shared" si="1082"/>
        <v>3.75</v>
      </c>
      <c r="AB1011" s="362" t="str">
        <f t="shared" si="1082"/>
        <v xml:space="preserve"> </v>
      </c>
      <c r="AC1011" s="364">
        <f t="shared" si="1082"/>
        <v>9</v>
      </c>
      <c r="AD1011" s="365" t="str">
        <f t="shared" si="1082"/>
        <v xml:space="preserve"> </v>
      </c>
      <c r="AE1011" s="365">
        <f t="shared" si="1082"/>
        <v>9</v>
      </c>
      <c r="AF1011" s="366" t="str">
        <f t="shared" si="1082"/>
        <v xml:space="preserve"> </v>
      </c>
      <c r="AG1011" s="367">
        <f t="shared" si="1082"/>
        <v>11</v>
      </c>
      <c r="AH1011" s="487"/>
      <c r="AI1011" s="488"/>
      <c r="AJ1011" s="488"/>
      <c r="AK1011" s="489"/>
      <c r="AL1011" s="131"/>
      <c r="AM1011" s="131"/>
      <c r="AN1011" s="131"/>
      <c r="AT1011" s="122" t="e">
        <f t="shared" si="1075"/>
        <v>#N/A</v>
      </c>
      <c r="AU1011" s="125" t="e">
        <f t="shared" si="1076"/>
        <v>#N/A</v>
      </c>
      <c r="AV1011" s="126" t="str">
        <f t="shared" ca="1" si="1031"/>
        <v/>
      </c>
      <c r="AW1011" s="122" t="e">
        <f t="shared" ca="1" si="1032"/>
        <v>#N/A</v>
      </c>
      <c r="AX1011" s="127" t="e">
        <f t="shared" ca="1" si="1033"/>
        <v>#N/A</v>
      </c>
      <c r="AY1011" s="100" t="e">
        <f t="shared" si="1077"/>
        <v>#N/A</v>
      </c>
      <c r="AZ1011" s="127" t="e">
        <f t="shared" si="1078"/>
        <v>#N/A</v>
      </c>
      <c r="BA1011" s="88"/>
      <c r="BC1011" s="129"/>
    </row>
    <row r="1012" spans="1:68" ht="26.25" customHeight="1" thickBot="1" x14ac:dyDescent="0.25">
      <c r="A1012" s="500"/>
      <c r="B1012" s="505" t="str">
        <f>B998</f>
        <v>Entidad que certifica Hrs. de vuelo
TIMBRE Y FIRMA</v>
      </c>
      <c r="C1012" s="505"/>
      <c r="D1012" s="505"/>
      <c r="E1012" s="506"/>
      <c r="F1012" s="490" t="str">
        <f>F998</f>
        <v>TOTAL A LA FECHA</v>
      </c>
      <c r="G1012" s="491"/>
      <c r="H1012" s="492"/>
      <c r="I1012" s="31">
        <f t="shared" ref="I1012:Q1012" si="1083">IF(SUM(I1010:I1011)=0," ",SUM(I1010:I1011))</f>
        <v>6.25</v>
      </c>
      <c r="J1012" s="27">
        <f t="shared" si="1083"/>
        <v>6.25</v>
      </c>
      <c r="K1012" s="24" t="str">
        <f t="shared" si="1083"/>
        <v xml:space="preserve"> </v>
      </c>
      <c r="L1012" s="25" t="str">
        <f t="shared" si="1083"/>
        <v xml:space="preserve"> </v>
      </c>
      <c r="M1012" s="24" t="str">
        <f t="shared" si="1083"/>
        <v xml:space="preserve"> </v>
      </c>
      <c r="N1012" s="25" t="str">
        <f t="shared" si="1083"/>
        <v xml:space="preserve"> </v>
      </c>
      <c r="O1012" s="24" t="str">
        <f t="shared" si="1083"/>
        <v xml:space="preserve"> </v>
      </c>
      <c r="P1012" s="25" t="str">
        <f t="shared" si="1083"/>
        <v xml:space="preserve"> </v>
      </c>
      <c r="Q1012" s="26" t="str">
        <f t="shared" si="1083"/>
        <v xml:space="preserve"> </v>
      </c>
      <c r="R1012" s="321"/>
      <c r="S1012" s="27" t="str">
        <f t="shared" ref="S1012:AG1012" si="1084">IF(SUM(S1010:S1011)=0," ",SUM(S1010:S1011))</f>
        <v xml:space="preserve"> </v>
      </c>
      <c r="T1012" s="24">
        <f t="shared" si="1084"/>
        <v>8.75</v>
      </c>
      <c r="U1012" s="24">
        <f t="shared" si="1084"/>
        <v>10</v>
      </c>
      <c r="V1012" s="24">
        <f t="shared" si="1084"/>
        <v>2.5</v>
      </c>
      <c r="W1012" s="25" t="str">
        <f t="shared" si="1084"/>
        <v xml:space="preserve"> </v>
      </c>
      <c r="X1012" s="24" t="str">
        <f t="shared" si="1084"/>
        <v xml:space="preserve"> </v>
      </c>
      <c r="Y1012" s="25">
        <f t="shared" si="1084"/>
        <v>2.5</v>
      </c>
      <c r="Z1012" s="24" t="str">
        <f t="shared" si="1084"/>
        <v xml:space="preserve"> </v>
      </c>
      <c r="AA1012" s="25">
        <f t="shared" si="1084"/>
        <v>3.75</v>
      </c>
      <c r="AB1012" s="26" t="str">
        <f t="shared" si="1084"/>
        <v xml:space="preserve"> </v>
      </c>
      <c r="AC1012" s="323">
        <f t="shared" si="1084"/>
        <v>9</v>
      </c>
      <c r="AD1012" s="28" t="str">
        <f t="shared" si="1084"/>
        <v xml:space="preserve"> </v>
      </c>
      <c r="AE1012" s="28">
        <f t="shared" si="1084"/>
        <v>9</v>
      </c>
      <c r="AF1012" s="30" t="str">
        <f t="shared" si="1084"/>
        <v xml:space="preserve"> </v>
      </c>
      <c r="AG1012" s="32">
        <f t="shared" si="1084"/>
        <v>11</v>
      </c>
      <c r="AH1012" s="485" t="str">
        <f>AH998</f>
        <v>_____________________________
FIRMA PILOTO</v>
      </c>
      <c r="AI1012" s="486"/>
      <c r="AJ1012" s="486"/>
      <c r="AK1012" s="181">
        <f>A1010</f>
        <v>72</v>
      </c>
      <c r="AL1012" s="132"/>
      <c r="AM1012" s="132"/>
      <c r="AN1012" s="132"/>
      <c r="AT1012" s="122" t="e">
        <f t="shared" si="1075"/>
        <v>#N/A</v>
      </c>
      <c r="AU1012" s="125" t="e">
        <f t="shared" si="1076"/>
        <v>#N/A</v>
      </c>
      <c r="AV1012" s="126" t="str">
        <f t="shared" ca="1" si="1031"/>
        <v/>
      </c>
      <c r="AW1012" s="122" t="e">
        <f t="shared" ca="1" si="1032"/>
        <v>#N/A</v>
      </c>
      <c r="AX1012" s="127" t="e">
        <f t="shared" ca="1" si="1033"/>
        <v>#N/A</v>
      </c>
      <c r="AY1012" s="100" t="e">
        <f t="shared" si="1077"/>
        <v>#N/A</v>
      </c>
      <c r="AZ1012" s="127" t="e">
        <f t="shared" si="1078"/>
        <v>#N/A</v>
      </c>
      <c r="BA1012" s="88"/>
      <c r="BC1012" s="129"/>
    </row>
    <row r="1013" spans="1:68" s="49" customFormat="1" ht="27.75" customHeight="1" x14ac:dyDescent="0.2">
      <c r="A1013" s="29">
        <f>A1008+1</f>
        <v>721</v>
      </c>
      <c r="B1013" s="39"/>
      <c r="C1013" s="40"/>
      <c r="D1013" s="41"/>
      <c r="E1013" s="42"/>
      <c r="F1013" s="43"/>
      <c r="G1013" s="44"/>
      <c r="H1013" s="45"/>
      <c r="I1013" s="310"/>
      <c r="J1013" s="306"/>
      <c r="K1013" s="307"/>
      <c r="L1013" s="308"/>
      <c r="M1013" s="307"/>
      <c r="N1013" s="308"/>
      <c r="O1013" s="307"/>
      <c r="P1013" s="308"/>
      <c r="Q1013" s="167"/>
      <c r="R1013" s="314"/>
      <c r="S1013" s="46"/>
      <c r="T1013" s="47"/>
      <c r="U1013" s="47"/>
      <c r="V1013" s="48"/>
      <c r="W1013" s="325"/>
      <c r="X1013" s="307"/>
      <c r="Y1013" s="308"/>
      <c r="Z1013" s="307"/>
      <c r="AA1013" s="308"/>
      <c r="AB1013" s="167"/>
      <c r="AC1013" s="311"/>
      <c r="AD1013" s="312"/>
      <c r="AE1013" s="312"/>
      <c r="AF1013" s="313"/>
      <c r="AG1013" s="317"/>
      <c r="AH1013" s="167"/>
      <c r="AI1013" s="478"/>
      <c r="AJ1013" s="478"/>
      <c r="AK1013" s="479"/>
      <c r="AL1013" s="102"/>
      <c r="AM1013" s="124" t="str">
        <f t="shared" ref="AM1013:AM1022" si="1085">IF(B1013=0," ",TEXT(B1013,"MMM"))</f>
        <v xml:space="preserve"> </v>
      </c>
      <c r="AN1013" s="97" t="str">
        <f t="shared" ref="AN1013:AN1022" si="1086">IF(B1013=0," ",YEAR(B1013))</f>
        <v xml:space="preserve"> </v>
      </c>
      <c r="AO1013" s="125"/>
      <c r="AP1013" s="125"/>
      <c r="AQ1013" s="125"/>
      <c r="AR1013" s="125"/>
      <c r="AS1013" s="125"/>
      <c r="AT1013" s="122" t="e">
        <f t="shared" si="1075"/>
        <v>#N/A</v>
      </c>
      <c r="AU1013" s="125" t="e">
        <f t="shared" si="1076"/>
        <v>#N/A</v>
      </c>
      <c r="AV1013" s="126" t="str">
        <f t="shared" ca="1" si="1031"/>
        <v/>
      </c>
      <c r="AW1013" s="122" t="e">
        <f t="shared" ca="1" si="1032"/>
        <v>#N/A</v>
      </c>
      <c r="AX1013" s="127" t="e">
        <f t="shared" ca="1" si="1033"/>
        <v>#N/A</v>
      </c>
      <c r="AY1013" s="100" t="e">
        <f t="shared" si="1077"/>
        <v>#N/A</v>
      </c>
      <c r="AZ1013" s="127" t="e">
        <f t="shared" si="1078"/>
        <v>#N/A</v>
      </c>
      <c r="BA1013" s="88"/>
      <c r="BB1013" s="125"/>
      <c r="BC1013" s="129"/>
      <c r="BD1013" s="125"/>
      <c r="BE1013" s="125"/>
      <c r="BF1013" s="125"/>
      <c r="BG1013" s="125"/>
      <c r="BH1013" s="125"/>
      <c r="BI1013" s="125"/>
      <c r="BJ1013" s="125"/>
      <c r="BK1013" s="125"/>
      <c r="BL1013" s="90"/>
      <c r="BM1013" s="90"/>
      <c r="BN1013" s="90"/>
      <c r="BO1013" s="90"/>
      <c r="BP1013" s="90"/>
    </row>
    <row r="1014" spans="1:68" s="49" customFormat="1" ht="27.75" customHeight="1" x14ac:dyDescent="0.2">
      <c r="A1014" s="22">
        <f>A1013+1</f>
        <v>722</v>
      </c>
      <c r="B1014" s="50"/>
      <c r="C1014" s="51"/>
      <c r="D1014" s="52"/>
      <c r="E1014" s="53"/>
      <c r="F1014" s="54"/>
      <c r="G1014" s="55"/>
      <c r="H1014" s="56"/>
      <c r="I1014" s="304"/>
      <c r="J1014" s="57"/>
      <c r="K1014" s="58"/>
      <c r="L1014" s="59"/>
      <c r="M1014" s="58"/>
      <c r="N1014" s="59"/>
      <c r="O1014" s="58"/>
      <c r="P1014" s="59"/>
      <c r="Q1014" s="60"/>
      <c r="R1014" s="315"/>
      <c r="S1014" s="57"/>
      <c r="T1014" s="58"/>
      <c r="U1014" s="58"/>
      <c r="V1014" s="60"/>
      <c r="W1014" s="326"/>
      <c r="X1014" s="58"/>
      <c r="Y1014" s="59"/>
      <c r="Z1014" s="58"/>
      <c r="AA1014" s="59"/>
      <c r="AB1014" s="60"/>
      <c r="AC1014" s="61"/>
      <c r="AD1014" s="62"/>
      <c r="AE1014" s="62"/>
      <c r="AF1014" s="63"/>
      <c r="AG1014" s="318"/>
      <c r="AH1014" s="60"/>
      <c r="AI1014" s="476"/>
      <c r="AJ1014" s="476"/>
      <c r="AK1014" s="477"/>
      <c r="AL1014" s="102"/>
      <c r="AM1014" s="124" t="str">
        <f t="shared" si="1085"/>
        <v xml:space="preserve"> </v>
      </c>
      <c r="AN1014" s="97" t="str">
        <f t="shared" si="1086"/>
        <v xml:space="preserve"> </v>
      </c>
      <c r="AO1014" s="125"/>
      <c r="AP1014" s="125"/>
      <c r="AQ1014" s="125"/>
      <c r="AR1014" s="125"/>
      <c r="AS1014" s="125"/>
      <c r="AT1014" s="122" t="e">
        <f t="shared" si="1075"/>
        <v>#N/A</v>
      </c>
      <c r="AU1014" s="125" t="e">
        <f t="shared" si="1076"/>
        <v>#N/A</v>
      </c>
      <c r="AV1014" s="126" t="str">
        <f t="shared" ca="1" si="1031"/>
        <v/>
      </c>
      <c r="AW1014" s="122" t="e">
        <f t="shared" ca="1" si="1032"/>
        <v>#N/A</v>
      </c>
      <c r="AX1014" s="127" t="e">
        <f t="shared" ca="1" si="1033"/>
        <v>#N/A</v>
      </c>
      <c r="AY1014" s="100" t="e">
        <f t="shared" si="1077"/>
        <v>#N/A</v>
      </c>
      <c r="AZ1014" s="127" t="e">
        <f t="shared" si="1078"/>
        <v>#N/A</v>
      </c>
      <c r="BA1014" s="88"/>
      <c r="BB1014" s="125"/>
      <c r="BC1014" s="129"/>
      <c r="BD1014" s="125"/>
      <c r="BE1014" s="125"/>
      <c r="BF1014" s="125"/>
      <c r="BG1014" s="125"/>
      <c r="BH1014" s="125"/>
      <c r="BI1014" s="125"/>
      <c r="BJ1014" s="125"/>
      <c r="BK1014" s="125"/>
      <c r="BL1014" s="90"/>
      <c r="BM1014" s="90"/>
      <c r="BN1014" s="90"/>
      <c r="BO1014" s="90"/>
      <c r="BP1014" s="90"/>
    </row>
    <row r="1015" spans="1:68" s="49" customFormat="1" ht="27.75" customHeight="1" x14ac:dyDescent="0.2">
      <c r="A1015" s="22">
        <f t="shared" ref="A1015:A1022" si="1087">A1014+1</f>
        <v>723</v>
      </c>
      <c r="B1015" s="50"/>
      <c r="C1015" s="51"/>
      <c r="D1015" s="52"/>
      <c r="E1015" s="53"/>
      <c r="F1015" s="54"/>
      <c r="G1015" s="55"/>
      <c r="H1015" s="56"/>
      <c r="I1015" s="304"/>
      <c r="J1015" s="57"/>
      <c r="K1015" s="58"/>
      <c r="L1015" s="59"/>
      <c r="M1015" s="58"/>
      <c r="N1015" s="59"/>
      <c r="O1015" s="58"/>
      <c r="P1015" s="59"/>
      <c r="Q1015" s="60"/>
      <c r="R1015" s="315"/>
      <c r="S1015" s="57"/>
      <c r="T1015" s="58"/>
      <c r="U1015" s="58"/>
      <c r="V1015" s="60"/>
      <c r="W1015" s="326"/>
      <c r="X1015" s="58"/>
      <c r="Y1015" s="59"/>
      <c r="Z1015" s="58"/>
      <c r="AA1015" s="59"/>
      <c r="AB1015" s="60"/>
      <c r="AC1015" s="61"/>
      <c r="AD1015" s="62"/>
      <c r="AE1015" s="62"/>
      <c r="AF1015" s="63"/>
      <c r="AG1015" s="318"/>
      <c r="AH1015" s="60"/>
      <c r="AI1015" s="476"/>
      <c r="AJ1015" s="476"/>
      <c r="AK1015" s="477"/>
      <c r="AL1015" s="102"/>
      <c r="AM1015" s="124" t="str">
        <f t="shared" si="1085"/>
        <v xml:space="preserve"> </v>
      </c>
      <c r="AN1015" s="97" t="str">
        <f t="shared" si="1086"/>
        <v xml:space="preserve"> </v>
      </c>
      <c r="AO1015" s="125"/>
      <c r="AP1015" s="125"/>
      <c r="AQ1015" s="125"/>
      <c r="AR1015" s="125"/>
      <c r="AS1015" s="125"/>
      <c r="AT1015" s="122" t="e">
        <f t="shared" ref="AT1015:AT1024" si="1088">IF(ISBLANK($B1419),NA(),$B1419)</f>
        <v>#N/A</v>
      </c>
      <c r="AU1015" s="125" t="e">
        <f t="shared" ref="AU1015:AU1024" si="1089">IF(ISBLANK($I1419),NA(),$I1419)</f>
        <v>#N/A</v>
      </c>
      <c r="AV1015" s="126" t="str">
        <f t="shared" ca="1" si="1031"/>
        <v/>
      </c>
      <c r="AW1015" s="122" t="e">
        <f t="shared" ca="1" si="1032"/>
        <v>#N/A</v>
      </c>
      <c r="AX1015" s="127" t="e">
        <f t="shared" ca="1" si="1033"/>
        <v>#N/A</v>
      </c>
      <c r="AY1015" s="100" t="e">
        <f>IF(S1419=0,NA(),S1419)</f>
        <v>#N/A</v>
      </c>
      <c r="AZ1015" s="127" t="e">
        <f>IF(V1419=0,NA(),V1419)</f>
        <v>#N/A</v>
      </c>
      <c r="BA1015" s="88"/>
      <c r="BB1015" s="125"/>
      <c r="BC1015" s="129"/>
      <c r="BD1015" s="125"/>
      <c r="BE1015" s="125"/>
      <c r="BF1015" s="125"/>
      <c r="BG1015" s="125"/>
      <c r="BH1015" s="125"/>
      <c r="BI1015" s="125"/>
      <c r="BJ1015" s="125"/>
      <c r="BK1015" s="125"/>
      <c r="BL1015" s="90"/>
      <c r="BM1015" s="90"/>
      <c r="BN1015" s="90"/>
      <c r="BO1015" s="90"/>
      <c r="BP1015" s="90"/>
    </row>
    <row r="1016" spans="1:68" s="49" customFormat="1" ht="27.75" customHeight="1" x14ac:dyDescent="0.2">
      <c r="A1016" s="22">
        <f t="shared" si="1087"/>
        <v>724</v>
      </c>
      <c r="B1016" s="50"/>
      <c r="C1016" s="51"/>
      <c r="D1016" s="52"/>
      <c r="E1016" s="53"/>
      <c r="F1016" s="54"/>
      <c r="G1016" s="55"/>
      <c r="H1016" s="56"/>
      <c r="I1016" s="304"/>
      <c r="J1016" s="57"/>
      <c r="K1016" s="58"/>
      <c r="L1016" s="59"/>
      <c r="M1016" s="58"/>
      <c r="N1016" s="59"/>
      <c r="O1016" s="58"/>
      <c r="P1016" s="59"/>
      <c r="Q1016" s="60"/>
      <c r="R1016" s="315"/>
      <c r="S1016" s="57"/>
      <c r="T1016" s="58"/>
      <c r="U1016" s="58"/>
      <c r="V1016" s="60"/>
      <c r="W1016" s="326"/>
      <c r="X1016" s="58"/>
      <c r="Y1016" s="59"/>
      <c r="Z1016" s="58"/>
      <c r="AA1016" s="59"/>
      <c r="AB1016" s="60"/>
      <c r="AC1016" s="61"/>
      <c r="AD1016" s="62"/>
      <c r="AE1016" s="62"/>
      <c r="AF1016" s="63"/>
      <c r="AG1016" s="318"/>
      <c r="AH1016" s="60"/>
      <c r="AI1016" s="476"/>
      <c r="AJ1016" s="476"/>
      <c r="AK1016" s="477"/>
      <c r="AL1016" s="102"/>
      <c r="AM1016" s="124" t="str">
        <f t="shared" si="1085"/>
        <v xml:space="preserve"> </v>
      </c>
      <c r="AN1016" s="97" t="str">
        <f t="shared" si="1086"/>
        <v xml:space="preserve"> </v>
      </c>
      <c r="AO1016" s="125"/>
      <c r="AP1016" s="125"/>
      <c r="AQ1016" s="125"/>
      <c r="AR1016" s="125"/>
      <c r="AS1016" s="125"/>
      <c r="AT1016" s="122" t="e">
        <f t="shared" si="1088"/>
        <v>#N/A</v>
      </c>
      <c r="AU1016" s="125" t="e">
        <f t="shared" si="1089"/>
        <v>#N/A</v>
      </c>
      <c r="AV1016" s="126" t="str">
        <f t="shared" ca="1" si="1031"/>
        <v/>
      </c>
      <c r="AW1016" s="122" t="e">
        <f t="shared" ca="1" si="1032"/>
        <v>#N/A</v>
      </c>
      <c r="AX1016" s="127" t="e">
        <f t="shared" ca="1" si="1033"/>
        <v>#N/A</v>
      </c>
      <c r="AY1016" s="100" t="e">
        <f t="shared" ref="AY1016:AY1024" si="1090">IF(S1420=0,NA(),S1420)</f>
        <v>#N/A</v>
      </c>
      <c r="AZ1016" s="127" t="e">
        <f t="shared" ref="AZ1016:AZ1024" si="1091">IF(V1420=0,NA(),V1420)</f>
        <v>#N/A</v>
      </c>
      <c r="BA1016" s="88"/>
      <c r="BB1016" s="125"/>
      <c r="BC1016" s="129"/>
      <c r="BD1016" s="125"/>
      <c r="BE1016" s="125"/>
      <c r="BF1016" s="125"/>
      <c r="BG1016" s="125"/>
      <c r="BH1016" s="125"/>
      <c r="BI1016" s="125"/>
      <c r="BJ1016" s="125"/>
      <c r="BK1016" s="125"/>
      <c r="BL1016" s="90"/>
      <c r="BM1016" s="90"/>
      <c r="BN1016" s="90"/>
      <c r="BO1016" s="90"/>
      <c r="BP1016" s="90"/>
    </row>
    <row r="1017" spans="1:68" s="49" customFormat="1" ht="27.75" customHeight="1" x14ac:dyDescent="0.2">
      <c r="A1017" s="22">
        <f t="shared" si="1087"/>
        <v>725</v>
      </c>
      <c r="B1017" s="50"/>
      <c r="C1017" s="51"/>
      <c r="D1017" s="52"/>
      <c r="E1017" s="53"/>
      <c r="F1017" s="54"/>
      <c r="G1017" s="55"/>
      <c r="H1017" s="56"/>
      <c r="I1017" s="304"/>
      <c r="J1017" s="57"/>
      <c r="K1017" s="58"/>
      <c r="L1017" s="59"/>
      <c r="M1017" s="58"/>
      <c r="N1017" s="59"/>
      <c r="O1017" s="58"/>
      <c r="P1017" s="59"/>
      <c r="Q1017" s="60"/>
      <c r="R1017" s="315"/>
      <c r="S1017" s="57"/>
      <c r="T1017" s="58"/>
      <c r="U1017" s="58"/>
      <c r="V1017" s="60"/>
      <c r="W1017" s="326"/>
      <c r="X1017" s="58"/>
      <c r="Y1017" s="59"/>
      <c r="Z1017" s="58"/>
      <c r="AA1017" s="59"/>
      <c r="AB1017" s="60"/>
      <c r="AC1017" s="61"/>
      <c r="AD1017" s="62"/>
      <c r="AE1017" s="62"/>
      <c r="AF1017" s="63"/>
      <c r="AG1017" s="318"/>
      <c r="AH1017" s="60"/>
      <c r="AI1017" s="476"/>
      <c r="AJ1017" s="476"/>
      <c r="AK1017" s="477"/>
      <c r="AL1017" s="102"/>
      <c r="AM1017" s="124" t="str">
        <f t="shared" si="1085"/>
        <v xml:space="preserve"> </v>
      </c>
      <c r="AN1017" s="97" t="str">
        <f t="shared" si="1086"/>
        <v xml:space="preserve"> </v>
      </c>
      <c r="AO1017" s="125"/>
      <c r="AP1017" s="125"/>
      <c r="AQ1017" s="125"/>
      <c r="AR1017" s="125"/>
      <c r="AS1017" s="125"/>
      <c r="AT1017" s="122" t="e">
        <f t="shared" si="1088"/>
        <v>#N/A</v>
      </c>
      <c r="AU1017" s="125" t="e">
        <f t="shared" si="1089"/>
        <v>#N/A</v>
      </c>
      <c r="AV1017" s="126" t="str">
        <f t="shared" ca="1" si="1031"/>
        <v/>
      </c>
      <c r="AW1017" s="122" t="e">
        <f t="shared" ca="1" si="1032"/>
        <v>#N/A</v>
      </c>
      <c r="AX1017" s="127" t="e">
        <f t="shared" ca="1" si="1033"/>
        <v>#N/A</v>
      </c>
      <c r="AY1017" s="100" t="e">
        <f t="shared" si="1090"/>
        <v>#N/A</v>
      </c>
      <c r="AZ1017" s="127" t="e">
        <f t="shared" si="1091"/>
        <v>#N/A</v>
      </c>
      <c r="BA1017" s="88"/>
      <c r="BB1017" s="125"/>
      <c r="BC1017" s="129"/>
      <c r="BD1017" s="125"/>
      <c r="BE1017" s="125"/>
      <c r="BF1017" s="125"/>
      <c r="BG1017" s="125"/>
      <c r="BH1017" s="125"/>
      <c r="BI1017" s="125"/>
      <c r="BJ1017" s="125"/>
      <c r="BK1017" s="125"/>
      <c r="BL1017" s="90"/>
      <c r="BM1017" s="90"/>
      <c r="BN1017" s="90"/>
      <c r="BO1017" s="90"/>
      <c r="BP1017" s="90"/>
    </row>
    <row r="1018" spans="1:68" s="49" customFormat="1" ht="27.75" customHeight="1" x14ac:dyDescent="0.2">
      <c r="A1018" s="22">
        <f t="shared" si="1087"/>
        <v>726</v>
      </c>
      <c r="B1018" s="50"/>
      <c r="C1018" s="51"/>
      <c r="D1018" s="52"/>
      <c r="E1018" s="53"/>
      <c r="F1018" s="54"/>
      <c r="G1018" s="55"/>
      <c r="H1018" s="56"/>
      <c r="I1018" s="304"/>
      <c r="J1018" s="57"/>
      <c r="K1018" s="58"/>
      <c r="L1018" s="59"/>
      <c r="M1018" s="58"/>
      <c r="N1018" s="59"/>
      <c r="O1018" s="58"/>
      <c r="P1018" s="59"/>
      <c r="Q1018" s="60"/>
      <c r="R1018" s="315"/>
      <c r="S1018" s="57"/>
      <c r="T1018" s="58"/>
      <c r="U1018" s="58"/>
      <c r="V1018" s="60"/>
      <c r="W1018" s="326"/>
      <c r="X1018" s="58"/>
      <c r="Y1018" s="59"/>
      <c r="Z1018" s="58"/>
      <c r="AA1018" s="59"/>
      <c r="AB1018" s="60"/>
      <c r="AC1018" s="61"/>
      <c r="AD1018" s="62"/>
      <c r="AE1018" s="62"/>
      <c r="AF1018" s="63"/>
      <c r="AG1018" s="318"/>
      <c r="AH1018" s="60"/>
      <c r="AI1018" s="476"/>
      <c r="AJ1018" s="476"/>
      <c r="AK1018" s="477"/>
      <c r="AL1018" s="102"/>
      <c r="AM1018" s="124" t="str">
        <f t="shared" si="1085"/>
        <v xml:space="preserve"> </v>
      </c>
      <c r="AN1018" s="97" t="str">
        <f t="shared" si="1086"/>
        <v xml:space="preserve"> </v>
      </c>
      <c r="AO1018" s="125"/>
      <c r="AP1018" s="125"/>
      <c r="AQ1018" s="125"/>
      <c r="AR1018" s="125"/>
      <c r="AS1018" s="125"/>
      <c r="AT1018" s="122" t="e">
        <f t="shared" si="1088"/>
        <v>#N/A</v>
      </c>
      <c r="AU1018" s="125" t="e">
        <f t="shared" si="1089"/>
        <v>#N/A</v>
      </c>
      <c r="AV1018" s="126" t="str">
        <f t="shared" ca="1" si="1031"/>
        <v/>
      </c>
      <c r="AW1018" s="122" t="e">
        <f t="shared" ca="1" si="1032"/>
        <v>#N/A</v>
      </c>
      <c r="AX1018" s="127" t="e">
        <f t="shared" ca="1" si="1033"/>
        <v>#N/A</v>
      </c>
      <c r="AY1018" s="100" t="e">
        <f t="shared" si="1090"/>
        <v>#N/A</v>
      </c>
      <c r="AZ1018" s="127" t="e">
        <f t="shared" si="1091"/>
        <v>#N/A</v>
      </c>
      <c r="BA1018" s="88"/>
      <c r="BB1018" s="125"/>
      <c r="BC1018" s="129"/>
      <c r="BD1018" s="125"/>
      <c r="BE1018" s="125"/>
      <c r="BF1018" s="125"/>
      <c r="BG1018" s="125"/>
      <c r="BH1018" s="125"/>
      <c r="BI1018" s="125"/>
      <c r="BJ1018" s="125"/>
      <c r="BK1018" s="125"/>
      <c r="BL1018" s="90"/>
      <c r="BM1018" s="90"/>
      <c r="BN1018" s="90"/>
      <c r="BO1018" s="90"/>
      <c r="BP1018" s="90"/>
    </row>
    <row r="1019" spans="1:68" s="49" customFormat="1" ht="27.75" customHeight="1" x14ac:dyDescent="0.2">
      <c r="A1019" s="22">
        <f>A1018+1</f>
        <v>727</v>
      </c>
      <c r="B1019" s="50"/>
      <c r="C1019" s="51"/>
      <c r="D1019" s="52"/>
      <c r="E1019" s="53"/>
      <c r="F1019" s="54"/>
      <c r="G1019" s="55"/>
      <c r="H1019" s="56"/>
      <c r="I1019" s="304"/>
      <c r="J1019" s="57"/>
      <c r="K1019" s="58"/>
      <c r="L1019" s="59"/>
      <c r="M1019" s="58"/>
      <c r="N1019" s="59"/>
      <c r="O1019" s="58"/>
      <c r="P1019" s="59"/>
      <c r="Q1019" s="60"/>
      <c r="R1019" s="315"/>
      <c r="S1019" s="57"/>
      <c r="T1019" s="58"/>
      <c r="U1019" s="58"/>
      <c r="V1019" s="60"/>
      <c r="W1019" s="326"/>
      <c r="X1019" s="58"/>
      <c r="Y1019" s="59"/>
      <c r="Z1019" s="58"/>
      <c r="AA1019" s="59"/>
      <c r="AB1019" s="60"/>
      <c r="AC1019" s="61"/>
      <c r="AD1019" s="62"/>
      <c r="AE1019" s="62"/>
      <c r="AF1019" s="63"/>
      <c r="AG1019" s="318"/>
      <c r="AH1019" s="60"/>
      <c r="AI1019" s="476"/>
      <c r="AJ1019" s="476"/>
      <c r="AK1019" s="477"/>
      <c r="AL1019" s="102"/>
      <c r="AM1019" s="124" t="str">
        <f t="shared" si="1085"/>
        <v xml:space="preserve"> </v>
      </c>
      <c r="AN1019" s="97" t="str">
        <f t="shared" si="1086"/>
        <v xml:space="preserve"> </v>
      </c>
      <c r="AO1019" s="125"/>
      <c r="AP1019" s="125"/>
      <c r="AQ1019" s="125"/>
      <c r="AR1019" s="125"/>
      <c r="AS1019" s="125"/>
      <c r="AT1019" s="122" t="e">
        <f t="shared" si="1088"/>
        <v>#N/A</v>
      </c>
      <c r="AU1019" s="125" t="e">
        <f t="shared" si="1089"/>
        <v>#N/A</v>
      </c>
      <c r="AV1019" s="126" t="str">
        <f t="shared" ca="1" si="1031"/>
        <v/>
      </c>
      <c r="AW1019" s="122" t="e">
        <f t="shared" ca="1" si="1032"/>
        <v>#N/A</v>
      </c>
      <c r="AX1019" s="127" t="e">
        <f t="shared" ca="1" si="1033"/>
        <v>#N/A</v>
      </c>
      <c r="AY1019" s="100" t="e">
        <f t="shared" si="1090"/>
        <v>#N/A</v>
      </c>
      <c r="AZ1019" s="127" t="e">
        <f t="shared" si="1091"/>
        <v>#N/A</v>
      </c>
      <c r="BA1019" s="88"/>
      <c r="BB1019" s="125"/>
      <c r="BC1019" s="129"/>
      <c r="BD1019" s="125"/>
      <c r="BE1019" s="125"/>
      <c r="BF1019" s="125"/>
      <c r="BG1019" s="125"/>
      <c r="BH1019" s="125"/>
      <c r="BI1019" s="125"/>
      <c r="BJ1019" s="125"/>
      <c r="BK1019" s="125"/>
      <c r="BL1019" s="90"/>
      <c r="BM1019" s="90"/>
      <c r="BN1019" s="90"/>
      <c r="BO1019" s="90"/>
      <c r="BP1019" s="90"/>
    </row>
    <row r="1020" spans="1:68" s="49" customFormat="1" ht="27.75" customHeight="1" x14ac:dyDescent="0.2">
      <c r="A1020" s="22">
        <f t="shared" si="1087"/>
        <v>728</v>
      </c>
      <c r="B1020" s="50"/>
      <c r="C1020" s="51"/>
      <c r="D1020" s="52"/>
      <c r="E1020" s="53"/>
      <c r="F1020" s="54"/>
      <c r="G1020" s="55"/>
      <c r="H1020" s="56"/>
      <c r="I1020" s="304"/>
      <c r="J1020" s="57"/>
      <c r="K1020" s="58"/>
      <c r="L1020" s="59"/>
      <c r="M1020" s="58"/>
      <c r="N1020" s="59"/>
      <c r="O1020" s="58"/>
      <c r="P1020" s="59"/>
      <c r="Q1020" s="60"/>
      <c r="R1020" s="315"/>
      <c r="S1020" s="57"/>
      <c r="T1020" s="58"/>
      <c r="U1020" s="58"/>
      <c r="V1020" s="60"/>
      <c r="W1020" s="326"/>
      <c r="X1020" s="58"/>
      <c r="Y1020" s="59"/>
      <c r="Z1020" s="58"/>
      <c r="AA1020" s="59"/>
      <c r="AB1020" s="60"/>
      <c r="AC1020" s="61"/>
      <c r="AD1020" s="62"/>
      <c r="AE1020" s="62"/>
      <c r="AF1020" s="63"/>
      <c r="AG1020" s="318"/>
      <c r="AH1020" s="60"/>
      <c r="AI1020" s="476"/>
      <c r="AJ1020" s="476"/>
      <c r="AK1020" s="477"/>
      <c r="AL1020" s="102"/>
      <c r="AM1020" s="124" t="str">
        <f t="shared" si="1085"/>
        <v xml:space="preserve"> </v>
      </c>
      <c r="AN1020" s="97" t="str">
        <f t="shared" si="1086"/>
        <v xml:space="preserve"> </v>
      </c>
      <c r="AO1020" s="125"/>
      <c r="AP1020" s="125"/>
      <c r="AQ1020" s="125"/>
      <c r="AR1020" s="125"/>
      <c r="AS1020" s="125"/>
      <c r="AT1020" s="122" t="e">
        <f t="shared" si="1088"/>
        <v>#N/A</v>
      </c>
      <c r="AU1020" s="125" t="e">
        <f t="shared" si="1089"/>
        <v>#N/A</v>
      </c>
      <c r="AV1020" s="126" t="str">
        <f t="shared" ca="1" si="1031"/>
        <v/>
      </c>
      <c r="AW1020" s="122" t="e">
        <f t="shared" ca="1" si="1032"/>
        <v>#N/A</v>
      </c>
      <c r="AX1020" s="127" t="e">
        <f t="shared" ca="1" si="1033"/>
        <v>#N/A</v>
      </c>
      <c r="AY1020" s="100" t="e">
        <f t="shared" si="1090"/>
        <v>#N/A</v>
      </c>
      <c r="AZ1020" s="127" t="e">
        <f t="shared" si="1091"/>
        <v>#N/A</v>
      </c>
      <c r="BA1020" s="88"/>
      <c r="BB1020" s="125"/>
      <c r="BC1020" s="129"/>
      <c r="BD1020" s="125"/>
      <c r="BE1020" s="125"/>
      <c r="BF1020" s="125"/>
      <c r="BG1020" s="125"/>
      <c r="BH1020" s="125"/>
      <c r="BI1020" s="125"/>
      <c r="BJ1020" s="125"/>
      <c r="BK1020" s="125"/>
      <c r="BL1020" s="90"/>
      <c r="BM1020" s="90"/>
      <c r="BN1020" s="90"/>
      <c r="BO1020" s="90"/>
      <c r="BP1020" s="90"/>
    </row>
    <row r="1021" spans="1:68" s="49" customFormat="1" ht="27.75" customHeight="1" x14ac:dyDescent="0.2">
      <c r="A1021" s="22">
        <f t="shared" si="1087"/>
        <v>729</v>
      </c>
      <c r="B1021" s="50"/>
      <c r="C1021" s="51"/>
      <c r="D1021" s="52"/>
      <c r="E1021" s="53"/>
      <c r="F1021" s="54"/>
      <c r="G1021" s="55"/>
      <c r="H1021" s="56"/>
      <c r="I1021" s="304"/>
      <c r="J1021" s="57"/>
      <c r="K1021" s="58"/>
      <c r="L1021" s="59"/>
      <c r="M1021" s="58"/>
      <c r="N1021" s="59"/>
      <c r="O1021" s="58"/>
      <c r="P1021" s="59"/>
      <c r="Q1021" s="60"/>
      <c r="R1021" s="315"/>
      <c r="S1021" s="57"/>
      <c r="T1021" s="58"/>
      <c r="U1021" s="58"/>
      <c r="V1021" s="60"/>
      <c r="W1021" s="326"/>
      <c r="X1021" s="58"/>
      <c r="Y1021" s="59"/>
      <c r="Z1021" s="58"/>
      <c r="AA1021" s="59"/>
      <c r="AB1021" s="60"/>
      <c r="AC1021" s="61"/>
      <c r="AD1021" s="62"/>
      <c r="AE1021" s="62"/>
      <c r="AF1021" s="63"/>
      <c r="AG1021" s="318"/>
      <c r="AH1021" s="60"/>
      <c r="AI1021" s="476"/>
      <c r="AJ1021" s="476"/>
      <c r="AK1021" s="477"/>
      <c r="AL1021" s="102"/>
      <c r="AM1021" s="124" t="str">
        <f t="shared" si="1085"/>
        <v xml:space="preserve"> </v>
      </c>
      <c r="AN1021" s="97" t="str">
        <f t="shared" si="1086"/>
        <v xml:space="preserve"> </v>
      </c>
      <c r="AO1021" s="125"/>
      <c r="AP1021" s="125"/>
      <c r="AQ1021" s="125"/>
      <c r="AR1021" s="125"/>
      <c r="AS1021" s="125"/>
      <c r="AT1021" s="122" t="e">
        <f t="shared" si="1088"/>
        <v>#N/A</v>
      </c>
      <c r="AU1021" s="125" t="e">
        <f t="shared" si="1089"/>
        <v>#N/A</v>
      </c>
      <c r="AV1021" s="126" t="str">
        <f t="shared" ca="1" si="1031"/>
        <v/>
      </c>
      <c r="AW1021" s="122" t="e">
        <f t="shared" ca="1" si="1032"/>
        <v>#N/A</v>
      </c>
      <c r="AX1021" s="127" t="e">
        <f t="shared" ca="1" si="1033"/>
        <v>#N/A</v>
      </c>
      <c r="AY1021" s="100" t="e">
        <f t="shared" si="1090"/>
        <v>#N/A</v>
      </c>
      <c r="AZ1021" s="127" t="e">
        <f t="shared" si="1091"/>
        <v>#N/A</v>
      </c>
      <c r="BA1021" s="125"/>
      <c r="BB1021" s="125"/>
      <c r="BC1021" s="129"/>
      <c r="BD1021" s="125"/>
      <c r="BE1021" s="125"/>
      <c r="BF1021" s="125"/>
      <c r="BG1021" s="125"/>
      <c r="BH1021" s="125"/>
      <c r="BI1021" s="125"/>
      <c r="BJ1021" s="125"/>
      <c r="BK1021" s="125"/>
      <c r="BL1021" s="90"/>
      <c r="BM1021" s="90"/>
      <c r="BN1021" s="90"/>
      <c r="BO1021" s="90"/>
      <c r="BP1021" s="90"/>
    </row>
    <row r="1022" spans="1:68" s="49" customFormat="1" ht="27.75" customHeight="1" thickBot="1" x14ac:dyDescent="0.25">
      <c r="A1022" s="23">
        <f t="shared" si="1087"/>
        <v>730</v>
      </c>
      <c r="B1022" s="64"/>
      <c r="C1022" s="65"/>
      <c r="D1022" s="66"/>
      <c r="E1022" s="67"/>
      <c r="F1022" s="68"/>
      <c r="G1022" s="69"/>
      <c r="H1022" s="70"/>
      <c r="I1022" s="305"/>
      <c r="J1022" s="71"/>
      <c r="K1022" s="72"/>
      <c r="L1022" s="73"/>
      <c r="M1022" s="72"/>
      <c r="N1022" s="73"/>
      <c r="O1022" s="72"/>
      <c r="P1022" s="73"/>
      <c r="Q1022" s="74"/>
      <c r="R1022" s="316"/>
      <c r="S1022" s="71"/>
      <c r="T1022" s="72"/>
      <c r="U1022" s="72"/>
      <c r="V1022" s="74"/>
      <c r="W1022" s="327"/>
      <c r="X1022" s="72"/>
      <c r="Y1022" s="73"/>
      <c r="Z1022" s="72"/>
      <c r="AA1022" s="73"/>
      <c r="AB1022" s="74"/>
      <c r="AC1022" s="75"/>
      <c r="AD1022" s="76"/>
      <c r="AE1022" s="76"/>
      <c r="AF1022" s="77"/>
      <c r="AG1022" s="319"/>
      <c r="AH1022" s="74"/>
      <c r="AI1022" s="480"/>
      <c r="AJ1022" s="480"/>
      <c r="AK1022" s="481"/>
      <c r="AL1022" s="102"/>
      <c r="AM1022" s="124" t="str">
        <f t="shared" si="1085"/>
        <v xml:space="preserve"> </v>
      </c>
      <c r="AN1022" s="97" t="str">
        <f t="shared" si="1086"/>
        <v xml:space="preserve"> </v>
      </c>
      <c r="AO1022" s="125"/>
      <c r="AP1022" s="125"/>
      <c r="AQ1022" s="125"/>
      <c r="AR1022" s="125"/>
      <c r="AS1022" s="125"/>
      <c r="AT1022" s="122" t="e">
        <f t="shared" si="1088"/>
        <v>#N/A</v>
      </c>
      <c r="AU1022" s="125" t="e">
        <f t="shared" si="1089"/>
        <v>#N/A</v>
      </c>
      <c r="AV1022" s="126" t="str">
        <f t="shared" ca="1" si="1031"/>
        <v/>
      </c>
      <c r="AW1022" s="122" t="e">
        <f t="shared" ca="1" si="1032"/>
        <v>#N/A</v>
      </c>
      <c r="AX1022" s="127" t="e">
        <f t="shared" ca="1" si="1033"/>
        <v>#N/A</v>
      </c>
      <c r="AY1022" s="100" t="e">
        <f t="shared" si="1090"/>
        <v>#N/A</v>
      </c>
      <c r="AZ1022" s="127" t="e">
        <f t="shared" si="1091"/>
        <v>#N/A</v>
      </c>
      <c r="BA1022" s="125"/>
      <c r="BB1022" s="125"/>
      <c r="BC1022" s="129"/>
      <c r="BD1022" s="125"/>
      <c r="BE1022" s="125"/>
      <c r="BF1022" s="125"/>
      <c r="BG1022" s="125"/>
      <c r="BH1022" s="125"/>
      <c r="BI1022" s="125"/>
      <c r="BJ1022" s="125"/>
      <c r="BK1022" s="125"/>
      <c r="BL1022" s="90"/>
      <c r="BM1022" s="90"/>
      <c r="BN1022" s="90"/>
      <c r="BO1022" s="90"/>
      <c r="BP1022" s="90"/>
    </row>
    <row r="1023" spans="1:68" ht="4.5" customHeight="1" thickBot="1" x14ac:dyDescent="0.25">
      <c r="A1023" s="89">
        <f>AK1026</f>
        <v>73</v>
      </c>
      <c r="B1023" s="271"/>
      <c r="C1023" s="271"/>
      <c r="D1023" s="271"/>
      <c r="E1023" s="271"/>
      <c r="F1023" s="271"/>
      <c r="G1023" s="271"/>
      <c r="H1023" s="271"/>
      <c r="I1023" s="271"/>
      <c r="J1023" s="309"/>
      <c r="K1023" s="309"/>
      <c r="L1023" s="309"/>
      <c r="M1023" s="309"/>
      <c r="N1023" s="309"/>
      <c r="O1023" s="309"/>
      <c r="P1023" s="309"/>
      <c r="Q1023" s="309"/>
      <c r="R1023" s="309"/>
      <c r="S1023" s="324"/>
      <c r="T1023" s="324"/>
      <c r="U1023" s="324"/>
      <c r="V1023" s="324"/>
      <c r="W1023" s="324"/>
      <c r="X1023" s="324"/>
      <c r="Y1023" s="324"/>
      <c r="Z1023" s="324"/>
      <c r="AA1023" s="324"/>
      <c r="AB1023" s="324"/>
      <c r="AC1023" s="309"/>
      <c r="AD1023" s="272"/>
      <c r="AE1023" s="273"/>
      <c r="AF1023" s="272"/>
      <c r="AG1023" s="274"/>
      <c r="AH1023" s="474"/>
      <c r="AI1023" s="475"/>
      <c r="AJ1023" s="475"/>
      <c r="AK1023" s="475"/>
      <c r="AL1023" s="33"/>
      <c r="AM1023" s="33"/>
      <c r="AN1023" s="33"/>
      <c r="AT1023" s="122" t="e">
        <f t="shared" si="1088"/>
        <v>#N/A</v>
      </c>
      <c r="AU1023" s="125" t="e">
        <f t="shared" si="1089"/>
        <v>#N/A</v>
      </c>
      <c r="AV1023" s="126" t="str">
        <f t="shared" ca="1" si="1031"/>
        <v/>
      </c>
      <c r="AW1023" s="122" t="e">
        <f t="shared" ca="1" si="1032"/>
        <v>#N/A</v>
      </c>
      <c r="AX1023" s="127" t="e">
        <f t="shared" ca="1" si="1033"/>
        <v>#N/A</v>
      </c>
      <c r="AY1023" s="100" t="e">
        <f t="shared" si="1090"/>
        <v>#N/A</v>
      </c>
      <c r="AZ1023" s="127" t="e">
        <f t="shared" si="1091"/>
        <v>#N/A</v>
      </c>
      <c r="BC1023" s="129"/>
    </row>
    <row r="1024" spans="1:68" ht="26.25" customHeight="1" x14ac:dyDescent="0.2">
      <c r="A1024" s="180">
        <f>A1010+1</f>
        <v>73</v>
      </c>
      <c r="B1024" s="501"/>
      <c r="C1024" s="501"/>
      <c r="D1024" s="501"/>
      <c r="E1024" s="502"/>
      <c r="F1024" s="493" t="str">
        <f>F1010</f>
        <v>TOTAL DE ESTA PÁGINA</v>
      </c>
      <c r="G1024" s="494"/>
      <c r="H1024" s="495"/>
      <c r="I1024" s="348" t="str">
        <f t="shared" ref="I1024:Q1024" si="1092">IF(SUM(I1013:I1023)=0," ",SUM(I1013:I1023))</f>
        <v xml:space="preserve"> </v>
      </c>
      <c r="J1024" s="349" t="str">
        <f t="shared" si="1092"/>
        <v xml:space="preserve"> </v>
      </c>
      <c r="K1024" s="350" t="str">
        <f t="shared" si="1092"/>
        <v xml:space="preserve"> </v>
      </c>
      <c r="L1024" s="351" t="str">
        <f t="shared" si="1092"/>
        <v xml:space="preserve"> </v>
      </c>
      <c r="M1024" s="350" t="str">
        <f t="shared" si="1092"/>
        <v xml:space="preserve"> </v>
      </c>
      <c r="N1024" s="351" t="str">
        <f t="shared" si="1092"/>
        <v xml:space="preserve"> </v>
      </c>
      <c r="O1024" s="350" t="str">
        <f t="shared" si="1092"/>
        <v xml:space="preserve"> </v>
      </c>
      <c r="P1024" s="351" t="str">
        <f t="shared" si="1092"/>
        <v xml:space="preserve"> </v>
      </c>
      <c r="Q1024" s="352" t="str">
        <f t="shared" si="1092"/>
        <v xml:space="preserve"> </v>
      </c>
      <c r="R1024" s="353"/>
      <c r="S1024" s="349" t="str">
        <f t="shared" ref="S1024:AB1024" si="1093">IF(SUM(S1013:S1023)=0," ",SUM(S1013:S1023))</f>
        <v xml:space="preserve"> </v>
      </c>
      <c r="T1024" s="350" t="str">
        <f t="shared" si="1093"/>
        <v xml:space="preserve"> </v>
      </c>
      <c r="U1024" s="350" t="str">
        <f t="shared" si="1093"/>
        <v xml:space="preserve"> </v>
      </c>
      <c r="V1024" s="350" t="str">
        <f t="shared" si="1093"/>
        <v xml:space="preserve"> </v>
      </c>
      <c r="W1024" s="351" t="str">
        <f t="shared" si="1093"/>
        <v xml:space="preserve"> </v>
      </c>
      <c r="X1024" s="350" t="str">
        <f t="shared" si="1093"/>
        <v xml:space="preserve"> </v>
      </c>
      <c r="Y1024" s="351" t="str">
        <f t="shared" si="1093"/>
        <v xml:space="preserve"> </v>
      </c>
      <c r="Z1024" s="350" t="str">
        <f t="shared" si="1093"/>
        <v xml:space="preserve"> </v>
      </c>
      <c r="AA1024" s="351" t="str">
        <f t="shared" si="1093"/>
        <v xml:space="preserve"> </v>
      </c>
      <c r="AB1024" s="352" t="str">
        <f t="shared" si="1093"/>
        <v xml:space="preserve"> </v>
      </c>
      <c r="AC1024" s="354" t="str">
        <f>IF(SUM(AC1013:AC1022)=0," ",SUM(AC1013:AC1022))</f>
        <v xml:space="preserve"> </v>
      </c>
      <c r="AD1024" s="355" t="str">
        <f>IF(SUM(AD1013:AD1022)=0," ",SUM(AD1013:AD1022))</f>
        <v xml:space="preserve"> </v>
      </c>
      <c r="AE1024" s="355" t="str">
        <f>IF(SUM(AE1013:AE1022)=0," ",SUM(AE1013:AE1022))</f>
        <v xml:space="preserve"> </v>
      </c>
      <c r="AF1024" s="356" t="str">
        <f>IF(SUM(AF1013:AF1022)=0," ",SUM(AF1013:AF1022))</f>
        <v xml:space="preserve"> </v>
      </c>
      <c r="AG1024" s="357" t="str">
        <f>IF(SUM(AG1013:AG1022)=0," ",SUM(AG1013:AG1022))</f>
        <v xml:space="preserve"> </v>
      </c>
      <c r="AH1024" s="482" t="str">
        <f>AH1010</f>
        <v>Certifico que todos los datos en esta
bitácora son fidedignos</v>
      </c>
      <c r="AI1024" s="483"/>
      <c r="AJ1024" s="483"/>
      <c r="AK1024" s="484"/>
      <c r="AL1024" s="131"/>
      <c r="AM1024" s="131"/>
      <c r="AN1024" s="131"/>
      <c r="AT1024" s="122" t="e">
        <f t="shared" si="1088"/>
        <v>#N/A</v>
      </c>
      <c r="AU1024" s="125" t="e">
        <f t="shared" si="1089"/>
        <v>#N/A</v>
      </c>
      <c r="AV1024" s="126" t="str">
        <f t="shared" ca="1" si="1031"/>
        <v/>
      </c>
      <c r="AW1024" s="122" t="e">
        <f t="shared" ca="1" si="1032"/>
        <v>#N/A</v>
      </c>
      <c r="AX1024" s="127" t="e">
        <f t="shared" ca="1" si="1033"/>
        <v>#N/A</v>
      </c>
      <c r="AY1024" s="100" t="e">
        <f t="shared" si="1090"/>
        <v>#N/A</v>
      </c>
      <c r="AZ1024" s="127" t="e">
        <f t="shared" si="1091"/>
        <v>#N/A</v>
      </c>
      <c r="BA1024" s="88"/>
      <c r="BC1024" s="129"/>
    </row>
    <row r="1025" spans="1:68" ht="26.25" customHeight="1" x14ac:dyDescent="0.2">
      <c r="A1025" s="499"/>
      <c r="B1025" s="503"/>
      <c r="C1025" s="503"/>
      <c r="D1025" s="503"/>
      <c r="E1025" s="504"/>
      <c r="F1025" s="496" t="str">
        <f>F1011</f>
        <v>TOTAL PÁGINA ANTERIOR</v>
      </c>
      <c r="G1025" s="497"/>
      <c r="H1025" s="498"/>
      <c r="I1025" s="358">
        <f>I1012</f>
        <v>6.25</v>
      </c>
      <c r="J1025" s="359">
        <f t="shared" ref="J1025:Q1025" si="1094">J1012</f>
        <v>6.25</v>
      </c>
      <c r="K1025" s="360" t="str">
        <f t="shared" si="1094"/>
        <v xml:space="preserve"> </v>
      </c>
      <c r="L1025" s="361" t="str">
        <f t="shared" si="1094"/>
        <v xml:space="preserve"> </v>
      </c>
      <c r="M1025" s="360" t="str">
        <f t="shared" si="1094"/>
        <v xml:space="preserve"> </v>
      </c>
      <c r="N1025" s="361" t="str">
        <f t="shared" si="1094"/>
        <v xml:space="preserve"> </v>
      </c>
      <c r="O1025" s="360" t="str">
        <f t="shared" si="1094"/>
        <v xml:space="preserve"> </v>
      </c>
      <c r="P1025" s="361" t="str">
        <f t="shared" si="1094"/>
        <v xml:space="preserve"> </v>
      </c>
      <c r="Q1025" s="362" t="str">
        <f t="shared" si="1094"/>
        <v xml:space="preserve"> </v>
      </c>
      <c r="R1025" s="363"/>
      <c r="S1025" s="359" t="str">
        <f t="shared" ref="S1025:AG1025" si="1095">S1012</f>
        <v xml:space="preserve"> </v>
      </c>
      <c r="T1025" s="360">
        <f t="shared" si="1095"/>
        <v>8.75</v>
      </c>
      <c r="U1025" s="360">
        <f t="shared" si="1095"/>
        <v>10</v>
      </c>
      <c r="V1025" s="360">
        <f t="shared" si="1095"/>
        <v>2.5</v>
      </c>
      <c r="W1025" s="361" t="str">
        <f t="shared" si="1095"/>
        <v xml:space="preserve"> </v>
      </c>
      <c r="X1025" s="360" t="str">
        <f t="shared" si="1095"/>
        <v xml:space="preserve"> </v>
      </c>
      <c r="Y1025" s="361">
        <f t="shared" si="1095"/>
        <v>2.5</v>
      </c>
      <c r="Z1025" s="360" t="str">
        <f t="shared" si="1095"/>
        <v xml:space="preserve"> </v>
      </c>
      <c r="AA1025" s="361">
        <f t="shared" si="1095"/>
        <v>3.75</v>
      </c>
      <c r="AB1025" s="362" t="str">
        <f t="shared" si="1095"/>
        <v xml:space="preserve"> </v>
      </c>
      <c r="AC1025" s="364">
        <f t="shared" si="1095"/>
        <v>9</v>
      </c>
      <c r="AD1025" s="365" t="str">
        <f t="shared" si="1095"/>
        <v xml:space="preserve"> </v>
      </c>
      <c r="AE1025" s="365">
        <f t="shared" si="1095"/>
        <v>9</v>
      </c>
      <c r="AF1025" s="366" t="str">
        <f t="shared" si="1095"/>
        <v xml:space="preserve"> </v>
      </c>
      <c r="AG1025" s="367">
        <f t="shared" si="1095"/>
        <v>11</v>
      </c>
      <c r="AH1025" s="487"/>
      <c r="AI1025" s="488"/>
      <c r="AJ1025" s="488"/>
      <c r="AK1025" s="489"/>
      <c r="AL1025" s="131"/>
      <c r="AM1025" s="131"/>
      <c r="AN1025" s="131"/>
      <c r="AT1025" s="122" t="e">
        <f t="shared" ref="AT1025:AT1034" si="1096">IF(ISBLANK($B1433),NA(),$B1433)</f>
        <v>#N/A</v>
      </c>
      <c r="AU1025" s="125" t="e">
        <f t="shared" ref="AU1025:AU1034" si="1097">IF(ISBLANK($I1433),NA(),$I1433)</f>
        <v>#N/A</v>
      </c>
      <c r="AV1025" s="126" t="str">
        <f t="shared" ca="1" si="1031"/>
        <v/>
      </c>
      <c r="AW1025" s="122" t="e">
        <f t="shared" ca="1" si="1032"/>
        <v>#N/A</v>
      </c>
      <c r="AX1025" s="127" t="e">
        <f t="shared" ca="1" si="1033"/>
        <v>#N/A</v>
      </c>
      <c r="AY1025" s="100" t="e">
        <f>IF(S1433=0,NA(),S1433)</f>
        <v>#N/A</v>
      </c>
      <c r="AZ1025" s="127" t="e">
        <f>IF(V1433=0,NA(),V1433)</f>
        <v>#N/A</v>
      </c>
      <c r="BA1025" s="88"/>
      <c r="BC1025" s="129"/>
    </row>
    <row r="1026" spans="1:68" ht="26.25" customHeight="1" thickBot="1" x14ac:dyDescent="0.25">
      <c r="A1026" s="500"/>
      <c r="B1026" s="505" t="str">
        <f>B1012</f>
        <v>Entidad que certifica Hrs. de vuelo
TIMBRE Y FIRMA</v>
      </c>
      <c r="C1026" s="505"/>
      <c r="D1026" s="505"/>
      <c r="E1026" s="506"/>
      <c r="F1026" s="490" t="str">
        <f>F1012</f>
        <v>TOTAL A LA FECHA</v>
      </c>
      <c r="G1026" s="491"/>
      <c r="H1026" s="492"/>
      <c r="I1026" s="31">
        <f t="shared" ref="I1026:Q1026" si="1098">IF(SUM(I1024:I1025)=0," ",SUM(I1024:I1025))</f>
        <v>6.25</v>
      </c>
      <c r="J1026" s="27">
        <f t="shared" si="1098"/>
        <v>6.25</v>
      </c>
      <c r="K1026" s="24" t="str">
        <f t="shared" si="1098"/>
        <v xml:space="preserve"> </v>
      </c>
      <c r="L1026" s="25" t="str">
        <f t="shared" si="1098"/>
        <v xml:space="preserve"> </v>
      </c>
      <c r="M1026" s="24" t="str">
        <f t="shared" si="1098"/>
        <v xml:space="preserve"> </v>
      </c>
      <c r="N1026" s="25" t="str">
        <f t="shared" si="1098"/>
        <v xml:space="preserve"> </v>
      </c>
      <c r="O1026" s="24" t="str">
        <f t="shared" si="1098"/>
        <v xml:space="preserve"> </v>
      </c>
      <c r="P1026" s="25" t="str">
        <f t="shared" si="1098"/>
        <v xml:space="preserve"> </v>
      </c>
      <c r="Q1026" s="26" t="str">
        <f t="shared" si="1098"/>
        <v xml:space="preserve"> </v>
      </c>
      <c r="R1026" s="321"/>
      <c r="S1026" s="27" t="str">
        <f t="shared" ref="S1026:AG1026" si="1099">IF(SUM(S1024:S1025)=0," ",SUM(S1024:S1025))</f>
        <v xml:space="preserve"> </v>
      </c>
      <c r="T1026" s="24">
        <f t="shared" si="1099"/>
        <v>8.75</v>
      </c>
      <c r="U1026" s="24">
        <f t="shared" si="1099"/>
        <v>10</v>
      </c>
      <c r="V1026" s="24">
        <f t="shared" si="1099"/>
        <v>2.5</v>
      </c>
      <c r="W1026" s="25" t="str">
        <f t="shared" si="1099"/>
        <v xml:space="preserve"> </v>
      </c>
      <c r="X1026" s="24" t="str">
        <f t="shared" si="1099"/>
        <v xml:space="preserve"> </v>
      </c>
      <c r="Y1026" s="25">
        <f t="shared" si="1099"/>
        <v>2.5</v>
      </c>
      <c r="Z1026" s="24" t="str">
        <f t="shared" si="1099"/>
        <v xml:space="preserve"> </v>
      </c>
      <c r="AA1026" s="25">
        <f t="shared" si="1099"/>
        <v>3.75</v>
      </c>
      <c r="AB1026" s="26" t="str">
        <f t="shared" si="1099"/>
        <v xml:space="preserve"> </v>
      </c>
      <c r="AC1026" s="323">
        <f t="shared" si="1099"/>
        <v>9</v>
      </c>
      <c r="AD1026" s="28" t="str">
        <f t="shared" si="1099"/>
        <v xml:space="preserve"> </v>
      </c>
      <c r="AE1026" s="28">
        <f t="shared" si="1099"/>
        <v>9</v>
      </c>
      <c r="AF1026" s="30" t="str">
        <f t="shared" si="1099"/>
        <v xml:space="preserve"> </v>
      </c>
      <c r="AG1026" s="32">
        <f t="shared" si="1099"/>
        <v>11</v>
      </c>
      <c r="AH1026" s="485" t="str">
        <f>AH1012</f>
        <v>_____________________________
FIRMA PILOTO</v>
      </c>
      <c r="AI1026" s="486"/>
      <c r="AJ1026" s="486"/>
      <c r="AK1026" s="181">
        <f>A1024</f>
        <v>73</v>
      </c>
      <c r="AL1026" s="132"/>
      <c r="AM1026" s="132"/>
      <c r="AN1026" s="132"/>
      <c r="AT1026" s="122" t="e">
        <f t="shared" si="1096"/>
        <v>#N/A</v>
      </c>
      <c r="AU1026" s="125" t="e">
        <f t="shared" si="1097"/>
        <v>#N/A</v>
      </c>
      <c r="AV1026" s="126" t="str">
        <f t="shared" ca="1" si="1031"/>
        <v/>
      </c>
      <c r="AW1026" s="122" t="e">
        <f t="shared" ca="1" si="1032"/>
        <v>#N/A</v>
      </c>
      <c r="AX1026" s="127" t="e">
        <f t="shared" ca="1" si="1033"/>
        <v>#N/A</v>
      </c>
      <c r="AY1026" s="100" t="e">
        <f t="shared" ref="AY1026:AY1034" si="1100">IF(S1434=0,NA(),S1434)</f>
        <v>#N/A</v>
      </c>
      <c r="AZ1026" s="127" t="e">
        <f t="shared" ref="AZ1026:AZ1032" si="1101">IF(V1434=0,NA(),V1434)</f>
        <v>#N/A</v>
      </c>
      <c r="BA1026" s="88"/>
      <c r="BC1026" s="129"/>
    </row>
    <row r="1027" spans="1:68" s="49" customFormat="1" ht="27.75" customHeight="1" x14ac:dyDescent="0.2">
      <c r="A1027" s="29">
        <f>A1022+1</f>
        <v>731</v>
      </c>
      <c r="B1027" s="39"/>
      <c r="C1027" s="40"/>
      <c r="D1027" s="41"/>
      <c r="E1027" s="42"/>
      <c r="F1027" s="43"/>
      <c r="G1027" s="44"/>
      <c r="H1027" s="45"/>
      <c r="I1027" s="310"/>
      <c r="J1027" s="306"/>
      <c r="K1027" s="307"/>
      <c r="L1027" s="308"/>
      <c r="M1027" s="307"/>
      <c r="N1027" s="308"/>
      <c r="O1027" s="307"/>
      <c r="P1027" s="308"/>
      <c r="Q1027" s="167"/>
      <c r="R1027" s="314"/>
      <c r="S1027" s="46"/>
      <c r="T1027" s="47"/>
      <c r="U1027" s="47"/>
      <c r="V1027" s="48"/>
      <c r="W1027" s="325"/>
      <c r="X1027" s="307"/>
      <c r="Y1027" s="308"/>
      <c r="Z1027" s="307"/>
      <c r="AA1027" s="308"/>
      <c r="AB1027" s="167"/>
      <c r="AC1027" s="311"/>
      <c r="AD1027" s="312"/>
      <c r="AE1027" s="312"/>
      <c r="AF1027" s="313"/>
      <c r="AG1027" s="317"/>
      <c r="AH1027" s="167"/>
      <c r="AI1027" s="478"/>
      <c r="AJ1027" s="478"/>
      <c r="AK1027" s="479"/>
      <c r="AL1027" s="102"/>
      <c r="AM1027" s="124" t="str">
        <f t="shared" ref="AM1027:AM1036" si="1102">IF(B1027=0," ",TEXT(B1027,"MMM"))</f>
        <v xml:space="preserve"> </v>
      </c>
      <c r="AN1027" s="97" t="str">
        <f t="shared" ref="AN1027:AN1036" si="1103">IF(B1027=0," ",YEAR(B1027))</f>
        <v xml:space="preserve"> </v>
      </c>
      <c r="AO1027" s="125"/>
      <c r="AP1027" s="125"/>
      <c r="AQ1027" s="125"/>
      <c r="AR1027" s="125"/>
      <c r="AS1027" s="125"/>
      <c r="AT1027" s="122" t="e">
        <f t="shared" si="1096"/>
        <v>#N/A</v>
      </c>
      <c r="AU1027" s="125" t="e">
        <f t="shared" si="1097"/>
        <v>#N/A</v>
      </c>
      <c r="AV1027" s="126" t="str">
        <f t="shared" ca="1" si="1031"/>
        <v/>
      </c>
      <c r="AW1027" s="122" t="e">
        <f t="shared" ca="1" si="1032"/>
        <v>#N/A</v>
      </c>
      <c r="AX1027" s="127" t="e">
        <f t="shared" ca="1" si="1033"/>
        <v>#N/A</v>
      </c>
      <c r="AY1027" s="100" t="e">
        <f t="shared" si="1100"/>
        <v>#N/A</v>
      </c>
      <c r="AZ1027" s="127" t="e">
        <f t="shared" si="1101"/>
        <v>#N/A</v>
      </c>
      <c r="BA1027" s="88"/>
      <c r="BB1027" s="125"/>
      <c r="BC1027" s="129"/>
      <c r="BD1027" s="125"/>
      <c r="BE1027" s="125"/>
      <c r="BF1027" s="125"/>
      <c r="BG1027" s="125"/>
      <c r="BH1027" s="125"/>
      <c r="BI1027" s="125"/>
      <c r="BJ1027" s="125"/>
      <c r="BK1027" s="125"/>
      <c r="BL1027" s="90"/>
      <c r="BM1027" s="90"/>
      <c r="BN1027" s="90"/>
      <c r="BO1027" s="90"/>
      <c r="BP1027" s="90"/>
    </row>
    <row r="1028" spans="1:68" s="49" customFormat="1" ht="27.75" customHeight="1" x14ac:dyDescent="0.2">
      <c r="A1028" s="22">
        <f>A1027+1</f>
        <v>732</v>
      </c>
      <c r="B1028" s="50"/>
      <c r="C1028" s="51"/>
      <c r="D1028" s="52"/>
      <c r="E1028" s="53"/>
      <c r="F1028" s="54"/>
      <c r="G1028" s="55"/>
      <c r="H1028" s="56"/>
      <c r="I1028" s="304"/>
      <c r="J1028" s="57"/>
      <c r="K1028" s="58"/>
      <c r="L1028" s="59"/>
      <c r="M1028" s="58"/>
      <c r="N1028" s="59"/>
      <c r="O1028" s="58"/>
      <c r="P1028" s="59"/>
      <c r="Q1028" s="60"/>
      <c r="R1028" s="315"/>
      <c r="S1028" s="57"/>
      <c r="T1028" s="58"/>
      <c r="U1028" s="58"/>
      <c r="V1028" s="60"/>
      <c r="W1028" s="326"/>
      <c r="X1028" s="58"/>
      <c r="Y1028" s="59"/>
      <c r="Z1028" s="58"/>
      <c r="AA1028" s="59"/>
      <c r="AB1028" s="60"/>
      <c r="AC1028" s="61"/>
      <c r="AD1028" s="62"/>
      <c r="AE1028" s="62"/>
      <c r="AF1028" s="63"/>
      <c r="AG1028" s="318"/>
      <c r="AH1028" s="60"/>
      <c r="AI1028" s="476"/>
      <c r="AJ1028" s="476"/>
      <c r="AK1028" s="477"/>
      <c r="AL1028" s="102"/>
      <c r="AM1028" s="124" t="str">
        <f t="shared" si="1102"/>
        <v xml:space="preserve"> </v>
      </c>
      <c r="AN1028" s="97" t="str">
        <f t="shared" si="1103"/>
        <v xml:space="preserve"> </v>
      </c>
      <c r="AO1028" s="125"/>
      <c r="AP1028" s="125"/>
      <c r="AQ1028" s="125"/>
      <c r="AR1028" s="125"/>
      <c r="AS1028" s="125"/>
      <c r="AT1028" s="122" t="e">
        <f t="shared" si="1096"/>
        <v>#N/A</v>
      </c>
      <c r="AU1028" s="125" t="e">
        <f t="shared" si="1097"/>
        <v>#N/A</v>
      </c>
      <c r="AV1028" s="126" t="str">
        <f t="shared" ca="1" si="1031"/>
        <v/>
      </c>
      <c r="AW1028" s="122" t="e">
        <f t="shared" ca="1" si="1032"/>
        <v>#N/A</v>
      </c>
      <c r="AX1028" s="127" t="e">
        <f t="shared" ca="1" si="1033"/>
        <v>#N/A</v>
      </c>
      <c r="AY1028" s="100" t="e">
        <f t="shared" si="1100"/>
        <v>#N/A</v>
      </c>
      <c r="AZ1028" s="127" t="e">
        <f t="shared" si="1101"/>
        <v>#N/A</v>
      </c>
      <c r="BA1028" s="88"/>
      <c r="BB1028" s="125"/>
      <c r="BC1028" s="129"/>
      <c r="BD1028" s="125"/>
      <c r="BE1028" s="125"/>
      <c r="BF1028" s="125"/>
      <c r="BG1028" s="125"/>
      <c r="BH1028" s="125"/>
      <c r="BI1028" s="125"/>
      <c r="BJ1028" s="125"/>
      <c r="BK1028" s="125"/>
      <c r="BL1028" s="90"/>
      <c r="BM1028" s="90"/>
      <c r="BN1028" s="90"/>
      <c r="BO1028" s="90"/>
      <c r="BP1028" s="90"/>
    </row>
    <row r="1029" spans="1:68" s="49" customFormat="1" ht="27.75" customHeight="1" x14ac:dyDescent="0.2">
      <c r="A1029" s="22">
        <f t="shared" ref="A1029:A1036" si="1104">A1028+1</f>
        <v>733</v>
      </c>
      <c r="B1029" s="50"/>
      <c r="C1029" s="51"/>
      <c r="D1029" s="52"/>
      <c r="E1029" s="53"/>
      <c r="F1029" s="54"/>
      <c r="G1029" s="55"/>
      <c r="H1029" s="56"/>
      <c r="I1029" s="304"/>
      <c r="J1029" s="57"/>
      <c r="K1029" s="58"/>
      <c r="L1029" s="59"/>
      <c r="M1029" s="58"/>
      <c r="N1029" s="59"/>
      <c r="O1029" s="58"/>
      <c r="P1029" s="59"/>
      <c r="Q1029" s="60"/>
      <c r="R1029" s="315"/>
      <c r="S1029" s="57"/>
      <c r="T1029" s="58"/>
      <c r="U1029" s="58"/>
      <c r="V1029" s="60"/>
      <c r="W1029" s="326"/>
      <c r="X1029" s="58"/>
      <c r="Y1029" s="59"/>
      <c r="Z1029" s="58"/>
      <c r="AA1029" s="59"/>
      <c r="AB1029" s="60"/>
      <c r="AC1029" s="61"/>
      <c r="AD1029" s="62"/>
      <c r="AE1029" s="62"/>
      <c r="AF1029" s="63"/>
      <c r="AG1029" s="318"/>
      <c r="AH1029" s="60"/>
      <c r="AI1029" s="476"/>
      <c r="AJ1029" s="476"/>
      <c r="AK1029" s="477"/>
      <c r="AL1029" s="102"/>
      <c r="AM1029" s="124" t="str">
        <f t="shared" si="1102"/>
        <v xml:space="preserve"> </v>
      </c>
      <c r="AN1029" s="97" t="str">
        <f t="shared" si="1103"/>
        <v xml:space="preserve"> </v>
      </c>
      <c r="AO1029" s="125"/>
      <c r="AP1029" s="125"/>
      <c r="AQ1029" s="125"/>
      <c r="AR1029" s="125"/>
      <c r="AS1029" s="125"/>
      <c r="AT1029" s="122" t="e">
        <f t="shared" si="1096"/>
        <v>#N/A</v>
      </c>
      <c r="AU1029" s="125" t="e">
        <f t="shared" si="1097"/>
        <v>#N/A</v>
      </c>
      <c r="AV1029" s="126" t="str">
        <f t="shared" ref="AV1029:AV1094" ca="1" si="1105">IFERROR($AT$3-AT1029,"")</f>
        <v/>
      </c>
      <c r="AW1029" s="122" t="e">
        <f t="shared" ref="AW1029:AW1092" ca="1" si="1106">IF(AV1029&gt;730,NA(),AT1029)</f>
        <v>#N/A</v>
      </c>
      <c r="AX1029" s="127" t="e">
        <f t="shared" ref="AX1029:AX1094" ca="1" si="1107">IF(AV1029&gt;730,NA(),AU1029)</f>
        <v>#N/A</v>
      </c>
      <c r="AY1029" s="100" t="e">
        <f t="shared" si="1100"/>
        <v>#N/A</v>
      </c>
      <c r="AZ1029" s="127" t="e">
        <f t="shared" si="1101"/>
        <v>#N/A</v>
      </c>
      <c r="BA1029" s="88"/>
      <c r="BB1029" s="125"/>
      <c r="BC1029" s="129"/>
      <c r="BD1029" s="125"/>
      <c r="BE1029" s="125"/>
      <c r="BF1029" s="125"/>
      <c r="BG1029" s="125"/>
      <c r="BH1029" s="125"/>
      <c r="BI1029" s="125"/>
      <c r="BJ1029" s="125"/>
      <c r="BK1029" s="125"/>
      <c r="BL1029" s="90"/>
      <c r="BM1029" s="90"/>
      <c r="BN1029" s="90"/>
      <c r="BO1029" s="90"/>
      <c r="BP1029" s="90"/>
    </row>
    <row r="1030" spans="1:68" s="49" customFormat="1" ht="27.75" customHeight="1" x14ac:dyDescent="0.2">
      <c r="A1030" s="22">
        <f t="shared" si="1104"/>
        <v>734</v>
      </c>
      <c r="B1030" s="50"/>
      <c r="C1030" s="51"/>
      <c r="D1030" s="52"/>
      <c r="E1030" s="53"/>
      <c r="F1030" s="54"/>
      <c r="G1030" s="55"/>
      <c r="H1030" s="56"/>
      <c r="I1030" s="304"/>
      <c r="J1030" s="57"/>
      <c r="K1030" s="58"/>
      <c r="L1030" s="59"/>
      <c r="M1030" s="58"/>
      <c r="N1030" s="59"/>
      <c r="O1030" s="58"/>
      <c r="P1030" s="59"/>
      <c r="Q1030" s="60"/>
      <c r="R1030" s="315"/>
      <c r="S1030" s="57"/>
      <c r="T1030" s="58"/>
      <c r="U1030" s="58"/>
      <c r="V1030" s="60"/>
      <c r="W1030" s="326"/>
      <c r="X1030" s="58"/>
      <c r="Y1030" s="59"/>
      <c r="Z1030" s="58"/>
      <c r="AA1030" s="59"/>
      <c r="AB1030" s="60"/>
      <c r="AC1030" s="61"/>
      <c r="AD1030" s="62"/>
      <c r="AE1030" s="62"/>
      <c r="AF1030" s="63"/>
      <c r="AG1030" s="318"/>
      <c r="AH1030" s="60"/>
      <c r="AI1030" s="476"/>
      <c r="AJ1030" s="476"/>
      <c r="AK1030" s="477"/>
      <c r="AL1030" s="102"/>
      <c r="AM1030" s="124" t="str">
        <f t="shared" si="1102"/>
        <v xml:space="preserve"> </v>
      </c>
      <c r="AN1030" s="97" t="str">
        <f t="shared" si="1103"/>
        <v xml:space="preserve"> </v>
      </c>
      <c r="AO1030" s="125"/>
      <c r="AP1030" s="125"/>
      <c r="AQ1030" s="125"/>
      <c r="AR1030" s="125"/>
      <c r="AS1030" s="125"/>
      <c r="AT1030" s="122" t="e">
        <f t="shared" si="1096"/>
        <v>#N/A</v>
      </c>
      <c r="AU1030" s="125" t="e">
        <f t="shared" si="1097"/>
        <v>#N/A</v>
      </c>
      <c r="AV1030" s="126" t="str">
        <f t="shared" ca="1" si="1105"/>
        <v/>
      </c>
      <c r="AW1030" s="122" t="e">
        <f t="shared" ca="1" si="1106"/>
        <v>#N/A</v>
      </c>
      <c r="AX1030" s="127" t="e">
        <f t="shared" ca="1" si="1107"/>
        <v>#N/A</v>
      </c>
      <c r="AY1030" s="100" t="e">
        <f t="shared" si="1100"/>
        <v>#N/A</v>
      </c>
      <c r="AZ1030" s="127" t="e">
        <f t="shared" si="1101"/>
        <v>#N/A</v>
      </c>
      <c r="BA1030" s="88"/>
      <c r="BB1030" s="125"/>
      <c r="BC1030" s="129"/>
      <c r="BD1030" s="125"/>
      <c r="BE1030" s="125"/>
      <c r="BF1030" s="125"/>
      <c r="BG1030" s="125"/>
      <c r="BH1030" s="125"/>
      <c r="BI1030" s="125"/>
      <c r="BJ1030" s="125"/>
      <c r="BK1030" s="125"/>
      <c r="BL1030" s="90"/>
      <c r="BM1030" s="90"/>
      <c r="BN1030" s="90"/>
      <c r="BO1030" s="90"/>
      <c r="BP1030" s="90"/>
    </row>
    <row r="1031" spans="1:68" s="49" customFormat="1" ht="27.75" customHeight="1" x14ac:dyDescent="0.2">
      <c r="A1031" s="22">
        <f t="shared" si="1104"/>
        <v>735</v>
      </c>
      <c r="B1031" s="50"/>
      <c r="C1031" s="51"/>
      <c r="D1031" s="52"/>
      <c r="E1031" s="53"/>
      <c r="F1031" s="54"/>
      <c r="G1031" s="55"/>
      <c r="H1031" s="56"/>
      <c r="I1031" s="304"/>
      <c r="J1031" s="57"/>
      <c r="K1031" s="58"/>
      <c r="L1031" s="59"/>
      <c r="M1031" s="58"/>
      <c r="N1031" s="59"/>
      <c r="O1031" s="58"/>
      <c r="P1031" s="59"/>
      <c r="Q1031" s="60"/>
      <c r="R1031" s="315"/>
      <c r="S1031" s="57"/>
      <c r="T1031" s="58"/>
      <c r="U1031" s="58"/>
      <c r="V1031" s="60"/>
      <c r="W1031" s="326"/>
      <c r="X1031" s="58"/>
      <c r="Y1031" s="59"/>
      <c r="Z1031" s="58"/>
      <c r="AA1031" s="59"/>
      <c r="AB1031" s="60"/>
      <c r="AC1031" s="61"/>
      <c r="AD1031" s="62"/>
      <c r="AE1031" s="62"/>
      <c r="AF1031" s="63"/>
      <c r="AG1031" s="318"/>
      <c r="AH1031" s="60"/>
      <c r="AI1031" s="476"/>
      <c r="AJ1031" s="476"/>
      <c r="AK1031" s="477"/>
      <c r="AL1031" s="102"/>
      <c r="AM1031" s="124" t="str">
        <f t="shared" si="1102"/>
        <v xml:space="preserve"> </v>
      </c>
      <c r="AN1031" s="97" t="str">
        <f t="shared" si="1103"/>
        <v xml:space="preserve"> </v>
      </c>
      <c r="AO1031" s="125"/>
      <c r="AP1031" s="125"/>
      <c r="AQ1031" s="125"/>
      <c r="AR1031" s="125"/>
      <c r="AS1031" s="125"/>
      <c r="AT1031" s="122" t="e">
        <f t="shared" si="1096"/>
        <v>#N/A</v>
      </c>
      <c r="AU1031" s="125" t="e">
        <f t="shared" si="1097"/>
        <v>#N/A</v>
      </c>
      <c r="AV1031" s="126" t="str">
        <f t="shared" ca="1" si="1105"/>
        <v/>
      </c>
      <c r="AW1031" s="122" t="e">
        <f t="shared" ca="1" si="1106"/>
        <v>#N/A</v>
      </c>
      <c r="AX1031" s="127" t="e">
        <f t="shared" ca="1" si="1107"/>
        <v>#N/A</v>
      </c>
      <c r="AY1031" s="100" t="e">
        <f t="shared" si="1100"/>
        <v>#N/A</v>
      </c>
      <c r="AZ1031" s="127" t="e">
        <f t="shared" si="1101"/>
        <v>#N/A</v>
      </c>
      <c r="BA1031" s="88"/>
      <c r="BB1031" s="125"/>
      <c r="BC1031" s="129"/>
      <c r="BD1031" s="125"/>
      <c r="BE1031" s="125"/>
      <c r="BF1031" s="125"/>
      <c r="BG1031" s="125"/>
      <c r="BH1031" s="125"/>
      <c r="BI1031" s="125"/>
      <c r="BJ1031" s="125"/>
      <c r="BK1031" s="125"/>
      <c r="BL1031" s="90"/>
      <c r="BM1031" s="90"/>
      <c r="BN1031" s="90"/>
      <c r="BO1031" s="90"/>
      <c r="BP1031" s="90"/>
    </row>
    <row r="1032" spans="1:68" s="49" customFormat="1" ht="27.75" customHeight="1" x14ac:dyDescent="0.2">
      <c r="A1032" s="22">
        <f t="shared" si="1104"/>
        <v>736</v>
      </c>
      <c r="B1032" s="50"/>
      <c r="C1032" s="51"/>
      <c r="D1032" s="52"/>
      <c r="E1032" s="53"/>
      <c r="F1032" s="54"/>
      <c r="G1032" s="55"/>
      <c r="H1032" s="56"/>
      <c r="I1032" s="304"/>
      <c r="J1032" s="57"/>
      <c r="K1032" s="58"/>
      <c r="L1032" s="59"/>
      <c r="M1032" s="58"/>
      <c r="N1032" s="59"/>
      <c r="O1032" s="58"/>
      <c r="P1032" s="59"/>
      <c r="Q1032" s="60"/>
      <c r="R1032" s="315"/>
      <c r="S1032" s="57"/>
      <c r="T1032" s="58"/>
      <c r="U1032" s="58"/>
      <c r="V1032" s="60"/>
      <c r="W1032" s="326"/>
      <c r="X1032" s="58"/>
      <c r="Y1032" s="59"/>
      <c r="Z1032" s="58"/>
      <c r="AA1032" s="59"/>
      <c r="AB1032" s="60"/>
      <c r="AC1032" s="61"/>
      <c r="AD1032" s="62"/>
      <c r="AE1032" s="62"/>
      <c r="AF1032" s="63"/>
      <c r="AG1032" s="318"/>
      <c r="AH1032" s="60"/>
      <c r="AI1032" s="476"/>
      <c r="AJ1032" s="476"/>
      <c r="AK1032" s="477"/>
      <c r="AL1032" s="102"/>
      <c r="AM1032" s="124" t="str">
        <f t="shared" si="1102"/>
        <v xml:space="preserve"> </v>
      </c>
      <c r="AN1032" s="97" t="str">
        <f t="shared" si="1103"/>
        <v xml:space="preserve"> </v>
      </c>
      <c r="AO1032" s="125"/>
      <c r="AP1032" s="125"/>
      <c r="AQ1032" s="125"/>
      <c r="AR1032" s="125"/>
      <c r="AS1032" s="125"/>
      <c r="AT1032" s="122" t="e">
        <f t="shared" si="1096"/>
        <v>#N/A</v>
      </c>
      <c r="AU1032" s="125" t="e">
        <f t="shared" si="1097"/>
        <v>#N/A</v>
      </c>
      <c r="AV1032" s="126" t="str">
        <f t="shared" ca="1" si="1105"/>
        <v/>
      </c>
      <c r="AW1032" s="122" t="e">
        <f t="shared" ca="1" si="1106"/>
        <v>#N/A</v>
      </c>
      <c r="AX1032" s="127" t="e">
        <f t="shared" ca="1" si="1107"/>
        <v>#N/A</v>
      </c>
      <c r="AY1032" s="100" t="e">
        <f t="shared" si="1100"/>
        <v>#N/A</v>
      </c>
      <c r="AZ1032" s="127" t="e">
        <f t="shared" si="1101"/>
        <v>#N/A</v>
      </c>
      <c r="BA1032" s="88"/>
      <c r="BB1032" s="125"/>
      <c r="BC1032" s="129"/>
      <c r="BD1032" s="125"/>
      <c r="BE1032" s="125"/>
      <c r="BF1032" s="125"/>
      <c r="BG1032" s="125"/>
      <c r="BH1032" s="125"/>
      <c r="BI1032" s="125"/>
      <c r="BJ1032" s="125"/>
      <c r="BK1032" s="125"/>
      <c r="BL1032" s="90"/>
      <c r="BM1032" s="90"/>
      <c r="BN1032" s="90"/>
      <c r="BO1032" s="90"/>
      <c r="BP1032" s="90"/>
    </row>
    <row r="1033" spans="1:68" s="49" customFormat="1" ht="27.75" customHeight="1" x14ac:dyDescent="0.2">
      <c r="A1033" s="22">
        <f>A1032+1</f>
        <v>737</v>
      </c>
      <c r="B1033" s="50"/>
      <c r="C1033" s="51"/>
      <c r="D1033" s="52"/>
      <c r="E1033" s="53"/>
      <c r="F1033" s="54"/>
      <c r="G1033" s="55"/>
      <c r="H1033" s="56"/>
      <c r="I1033" s="304"/>
      <c r="J1033" s="57"/>
      <c r="K1033" s="58"/>
      <c r="L1033" s="59"/>
      <c r="M1033" s="58"/>
      <c r="N1033" s="59"/>
      <c r="O1033" s="58"/>
      <c r="P1033" s="59"/>
      <c r="Q1033" s="60"/>
      <c r="R1033" s="315"/>
      <c r="S1033" s="57"/>
      <c r="T1033" s="58"/>
      <c r="U1033" s="58"/>
      <c r="V1033" s="60"/>
      <c r="W1033" s="326"/>
      <c r="X1033" s="58"/>
      <c r="Y1033" s="59"/>
      <c r="Z1033" s="58"/>
      <c r="AA1033" s="59"/>
      <c r="AB1033" s="60"/>
      <c r="AC1033" s="61"/>
      <c r="AD1033" s="62"/>
      <c r="AE1033" s="62"/>
      <c r="AF1033" s="63"/>
      <c r="AG1033" s="318"/>
      <c r="AH1033" s="60"/>
      <c r="AI1033" s="476"/>
      <c r="AJ1033" s="476"/>
      <c r="AK1033" s="477"/>
      <c r="AL1033" s="102"/>
      <c r="AM1033" s="124" t="str">
        <f t="shared" si="1102"/>
        <v xml:space="preserve"> </v>
      </c>
      <c r="AN1033" s="97" t="str">
        <f t="shared" si="1103"/>
        <v xml:space="preserve"> </v>
      </c>
      <c r="AO1033" s="125"/>
      <c r="AP1033" s="125"/>
      <c r="AQ1033" s="125"/>
      <c r="AR1033" s="125"/>
      <c r="AS1033" s="125"/>
      <c r="AT1033" s="122" t="e">
        <f t="shared" si="1096"/>
        <v>#N/A</v>
      </c>
      <c r="AU1033" s="125" t="e">
        <f t="shared" si="1097"/>
        <v>#N/A</v>
      </c>
      <c r="AV1033" s="126" t="str">
        <f t="shared" ca="1" si="1105"/>
        <v/>
      </c>
      <c r="AW1033" s="122" t="e">
        <f t="shared" ca="1" si="1106"/>
        <v>#N/A</v>
      </c>
      <c r="AX1033" s="127" t="e">
        <f t="shared" ca="1" si="1107"/>
        <v>#N/A</v>
      </c>
      <c r="AY1033" s="100" t="e">
        <f t="shared" si="1100"/>
        <v>#N/A</v>
      </c>
      <c r="AZ1033" s="127" t="e">
        <f>IF(V1441=0,NA(),V1441)</f>
        <v>#N/A</v>
      </c>
      <c r="BA1033" s="88"/>
      <c r="BB1033" s="125"/>
      <c r="BC1033" s="129"/>
      <c r="BD1033" s="125"/>
      <c r="BE1033" s="125"/>
      <c r="BF1033" s="125"/>
      <c r="BG1033" s="125"/>
      <c r="BH1033" s="125"/>
      <c r="BI1033" s="125"/>
      <c r="BJ1033" s="125"/>
      <c r="BK1033" s="125"/>
      <c r="BL1033" s="90"/>
      <c r="BM1033" s="90"/>
      <c r="BN1033" s="90"/>
      <c r="BO1033" s="90"/>
      <c r="BP1033" s="90"/>
    </row>
    <row r="1034" spans="1:68" s="49" customFormat="1" ht="27.75" customHeight="1" x14ac:dyDescent="0.2">
      <c r="A1034" s="22">
        <f t="shared" si="1104"/>
        <v>738</v>
      </c>
      <c r="B1034" s="50"/>
      <c r="C1034" s="51"/>
      <c r="D1034" s="52"/>
      <c r="E1034" s="53"/>
      <c r="F1034" s="54"/>
      <c r="G1034" s="55"/>
      <c r="H1034" s="56"/>
      <c r="I1034" s="304"/>
      <c r="J1034" s="57"/>
      <c r="K1034" s="58"/>
      <c r="L1034" s="59"/>
      <c r="M1034" s="58"/>
      <c r="N1034" s="59"/>
      <c r="O1034" s="58"/>
      <c r="P1034" s="59"/>
      <c r="Q1034" s="60"/>
      <c r="R1034" s="315"/>
      <c r="S1034" s="57"/>
      <c r="T1034" s="58"/>
      <c r="U1034" s="58"/>
      <c r="V1034" s="60"/>
      <c r="W1034" s="326"/>
      <c r="X1034" s="58"/>
      <c r="Y1034" s="59"/>
      <c r="Z1034" s="58"/>
      <c r="AA1034" s="59"/>
      <c r="AB1034" s="60"/>
      <c r="AC1034" s="61"/>
      <c r="AD1034" s="62"/>
      <c r="AE1034" s="62"/>
      <c r="AF1034" s="63"/>
      <c r="AG1034" s="318"/>
      <c r="AH1034" s="60"/>
      <c r="AI1034" s="476"/>
      <c r="AJ1034" s="476"/>
      <c r="AK1034" s="477"/>
      <c r="AL1034" s="102"/>
      <c r="AM1034" s="124" t="str">
        <f t="shared" si="1102"/>
        <v xml:space="preserve"> </v>
      </c>
      <c r="AN1034" s="97" t="str">
        <f t="shared" si="1103"/>
        <v xml:space="preserve"> </v>
      </c>
      <c r="AO1034" s="125"/>
      <c r="AP1034" s="125"/>
      <c r="AQ1034" s="125"/>
      <c r="AR1034" s="125"/>
      <c r="AS1034" s="125"/>
      <c r="AT1034" s="122" t="e">
        <f t="shared" si="1096"/>
        <v>#N/A</v>
      </c>
      <c r="AU1034" s="125" t="e">
        <f t="shared" si="1097"/>
        <v>#N/A</v>
      </c>
      <c r="AV1034" s="126" t="str">
        <f t="shared" ca="1" si="1105"/>
        <v/>
      </c>
      <c r="AW1034" s="122" t="e">
        <f t="shared" ca="1" si="1106"/>
        <v>#N/A</v>
      </c>
      <c r="AX1034" s="127" t="e">
        <f t="shared" ca="1" si="1107"/>
        <v>#N/A</v>
      </c>
      <c r="AY1034" s="100" t="e">
        <f t="shared" si="1100"/>
        <v>#N/A</v>
      </c>
      <c r="AZ1034" s="127" t="e">
        <f>IF(V1442=0,NA(),V1442)</f>
        <v>#N/A</v>
      </c>
      <c r="BA1034" s="88"/>
      <c r="BB1034" s="125"/>
      <c r="BC1034" s="129"/>
      <c r="BD1034" s="125"/>
      <c r="BE1034" s="125"/>
      <c r="BF1034" s="125"/>
      <c r="BG1034" s="125"/>
      <c r="BH1034" s="125"/>
      <c r="BI1034" s="125"/>
      <c r="BJ1034" s="125"/>
      <c r="BK1034" s="125"/>
      <c r="BL1034" s="90"/>
      <c r="BM1034" s="90"/>
      <c r="BN1034" s="90"/>
      <c r="BO1034" s="90"/>
      <c r="BP1034" s="90"/>
    </row>
    <row r="1035" spans="1:68" s="49" customFormat="1" ht="27.75" customHeight="1" x14ac:dyDescent="0.2">
      <c r="A1035" s="22">
        <f t="shared" si="1104"/>
        <v>739</v>
      </c>
      <c r="B1035" s="50"/>
      <c r="C1035" s="51"/>
      <c r="D1035" s="52"/>
      <c r="E1035" s="53"/>
      <c r="F1035" s="54"/>
      <c r="G1035" s="55"/>
      <c r="H1035" s="56"/>
      <c r="I1035" s="304"/>
      <c r="J1035" s="57"/>
      <c r="K1035" s="58"/>
      <c r="L1035" s="59"/>
      <c r="M1035" s="58"/>
      <c r="N1035" s="59"/>
      <c r="O1035" s="58"/>
      <c r="P1035" s="59"/>
      <c r="Q1035" s="60"/>
      <c r="R1035" s="315"/>
      <c r="S1035" s="57"/>
      <c r="T1035" s="58"/>
      <c r="U1035" s="58"/>
      <c r="V1035" s="60"/>
      <c r="W1035" s="326"/>
      <c r="X1035" s="58"/>
      <c r="Y1035" s="59"/>
      <c r="Z1035" s="58"/>
      <c r="AA1035" s="59"/>
      <c r="AB1035" s="60"/>
      <c r="AC1035" s="61"/>
      <c r="AD1035" s="62"/>
      <c r="AE1035" s="62"/>
      <c r="AF1035" s="63"/>
      <c r="AG1035" s="318"/>
      <c r="AH1035" s="60"/>
      <c r="AI1035" s="476"/>
      <c r="AJ1035" s="476"/>
      <c r="AK1035" s="477"/>
      <c r="AL1035" s="102"/>
      <c r="AM1035" s="124" t="str">
        <f t="shared" si="1102"/>
        <v xml:space="preserve"> </v>
      </c>
      <c r="AN1035" s="97" t="str">
        <f t="shared" si="1103"/>
        <v xml:space="preserve"> </v>
      </c>
      <c r="AO1035" s="125"/>
      <c r="AP1035" s="125"/>
      <c r="AQ1035" s="125"/>
      <c r="AR1035" s="125"/>
      <c r="AS1035" s="125"/>
      <c r="AT1035" s="122" t="e">
        <f t="shared" ref="AT1035:AT1044" si="1108">IF(ISBLANK($B1447),NA(),$B1447)</f>
        <v>#N/A</v>
      </c>
      <c r="AU1035" s="125" t="e">
        <f t="shared" ref="AU1035:AU1044" si="1109">IF(ISBLANK($I1447),NA(),$I1447)</f>
        <v>#N/A</v>
      </c>
      <c r="AV1035" s="126" t="str">
        <f t="shared" ca="1" si="1105"/>
        <v/>
      </c>
      <c r="AW1035" s="122" t="e">
        <f t="shared" ca="1" si="1106"/>
        <v>#N/A</v>
      </c>
      <c r="AX1035" s="127" t="e">
        <f t="shared" ca="1" si="1107"/>
        <v>#N/A</v>
      </c>
      <c r="AY1035" s="100" t="e">
        <f>IF(S1447=0,NA(),S1447)</f>
        <v>#N/A</v>
      </c>
      <c r="AZ1035" s="127" t="e">
        <f>IF(V1447=0,NA(),V1447)</f>
        <v>#N/A</v>
      </c>
      <c r="BA1035" s="125"/>
      <c r="BB1035" s="125"/>
      <c r="BC1035" s="129"/>
      <c r="BD1035" s="125"/>
      <c r="BE1035" s="125"/>
      <c r="BF1035" s="125"/>
      <c r="BG1035" s="125"/>
      <c r="BH1035" s="125"/>
      <c r="BI1035" s="125"/>
      <c r="BJ1035" s="125"/>
      <c r="BK1035" s="125"/>
      <c r="BL1035" s="90"/>
      <c r="BM1035" s="90"/>
      <c r="BN1035" s="90"/>
      <c r="BO1035" s="90"/>
      <c r="BP1035" s="90"/>
    </row>
    <row r="1036" spans="1:68" s="49" customFormat="1" ht="27.75" customHeight="1" thickBot="1" x14ac:dyDescent="0.25">
      <c r="A1036" s="23">
        <f t="shared" si="1104"/>
        <v>740</v>
      </c>
      <c r="B1036" s="64"/>
      <c r="C1036" s="65"/>
      <c r="D1036" s="66"/>
      <c r="E1036" s="67"/>
      <c r="F1036" s="68"/>
      <c r="G1036" s="69"/>
      <c r="H1036" s="70"/>
      <c r="I1036" s="305"/>
      <c r="J1036" s="71"/>
      <c r="K1036" s="72"/>
      <c r="L1036" s="73"/>
      <c r="M1036" s="72"/>
      <c r="N1036" s="73"/>
      <c r="O1036" s="72"/>
      <c r="P1036" s="73"/>
      <c r="Q1036" s="74"/>
      <c r="R1036" s="316"/>
      <c r="S1036" s="71"/>
      <c r="T1036" s="72"/>
      <c r="U1036" s="72"/>
      <c r="V1036" s="74"/>
      <c r="W1036" s="327"/>
      <c r="X1036" s="72"/>
      <c r="Y1036" s="73"/>
      <c r="Z1036" s="72"/>
      <c r="AA1036" s="73"/>
      <c r="AB1036" s="74"/>
      <c r="AC1036" s="75"/>
      <c r="AD1036" s="76"/>
      <c r="AE1036" s="76"/>
      <c r="AF1036" s="77"/>
      <c r="AG1036" s="319"/>
      <c r="AH1036" s="74"/>
      <c r="AI1036" s="480"/>
      <c r="AJ1036" s="480"/>
      <c r="AK1036" s="481"/>
      <c r="AL1036" s="102"/>
      <c r="AM1036" s="124" t="str">
        <f t="shared" si="1102"/>
        <v xml:space="preserve"> </v>
      </c>
      <c r="AN1036" s="97" t="str">
        <f t="shared" si="1103"/>
        <v xml:space="preserve"> </v>
      </c>
      <c r="AO1036" s="125"/>
      <c r="AP1036" s="125"/>
      <c r="AQ1036" s="125"/>
      <c r="AR1036" s="125"/>
      <c r="AS1036" s="125"/>
      <c r="AT1036" s="122" t="e">
        <f t="shared" si="1108"/>
        <v>#N/A</v>
      </c>
      <c r="AU1036" s="125" t="e">
        <f t="shared" si="1109"/>
        <v>#N/A</v>
      </c>
      <c r="AV1036" s="126" t="str">
        <f t="shared" ca="1" si="1105"/>
        <v/>
      </c>
      <c r="AW1036" s="122" t="e">
        <f t="shared" ca="1" si="1106"/>
        <v>#N/A</v>
      </c>
      <c r="AX1036" s="127" t="e">
        <f t="shared" ca="1" si="1107"/>
        <v>#N/A</v>
      </c>
      <c r="AY1036" s="100" t="e">
        <f t="shared" ref="AY1036:AY1042" si="1110">IF(S1448=0,NA(),S1448)</f>
        <v>#N/A</v>
      </c>
      <c r="AZ1036" s="127" t="e">
        <f t="shared" ref="AZ1036:AZ1044" si="1111">IF(V1448=0,NA(),V1448)</f>
        <v>#N/A</v>
      </c>
      <c r="BA1036" s="125"/>
      <c r="BB1036" s="125"/>
      <c r="BC1036" s="129"/>
      <c r="BD1036" s="125"/>
      <c r="BE1036" s="125"/>
      <c r="BF1036" s="125"/>
      <c r="BG1036" s="125"/>
      <c r="BH1036" s="125"/>
      <c r="BI1036" s="125"/>
      <c r="BJ1036" s="125"/>
      <c r="BK1036" s="125"/>
      <c r="BL1036" s="90"/>
      <c r="BM1036" s="90"/>
      <c r="BN1036" s="90"/>
      <c r="BO1036" s="90"/>
      <c r="BP1036" s="90"/>
    </row>
    <row r="1037" spans="1:68" ht="4.5" customHeight="1" thickBot="1" x14ac:dyDescent="0.25">
      <c r="A1037" s="89">
        <f>AK1040</f>
        <v>74</v>
      </c>
      <c r="B1037" s="271"/>
      <c r="C1037" s="271"/>
      <c r="D1037" s="271"/>
      <c r="E1037" s="271"/>
      <c r="F1037" s="271"/>
      <c r="G1037" s="271"/>
      <c r="H1037" s="271"/>
      <c r="I1037" s="271"/>
      <c r="J1037" s="309"/>
      <c r="K1037" s="309"/>
      <c r="L1037" s="309"/>
      <c r="M1037" s="309"/>
      <c r="N1037" s="309"/>
      <c r="O1037" s="309"/>
      <c r="P1037" s="309"/>
      <c r="Q1037" s="309"/>
      <c r="R1037" s="309"/>
      <c r="S1037" s="324"/>
      <c r="T1037" s="324"/>
      <c r="U1037" s="324"/>
      <c r="V1037" s="324"/>
      <c r="W1037" s="324"/>
      <c r="X1037" s="324"/>
      <c r="Y1037" s="324"/>
      <c r="Z1037" s="324"/>
      <c r="AA1037" s="324"/>
      <c r="AB1037" s="324"/>
      <c r="AC1037" s="309"/>
      <c r="AD1037" s="272"/>
      <c r="AE1037" s="273"/>
      <c r="AF1037" s="272"/>
      <c r="AG1037" s="274"/>
      <c r="AH1037" s="474"/>
      <c r="AI1037" s="475"/>
      <c r="AJ1037" s="475"/>
      <c r="AK1037" s="475"/>
      <c r="AL1037" s="33"/>
      <c r="AM1037" s="33"/>
      <c r="AN1037" s="33"/>
      <c r="AT1037" s="122" t="e">
        <f t="shared" si="1108"/>
        <v>#N/A</v>
      </c>
      <c r="AU1037" s="125" t="e">
        <f t="shared" si="1109"/>
        <v>#N/A</v>
      </c>
      <c r="AV1037" s="126" t="str">
        <f t="shared" ca="1" si="1105"/>
        <v/>
      </c>
      <c r="AW1037" s="122" t="e">
        <f t="shared" ca="1" si="1106"/>
        <v>#N/A</v>
      </c>
      <c r="AX1037" s="127" t="e">
        <f t="shared" ca="1" si="1107"/>
        <v>#N/A</v>
      </c>
      <c r="AY1037" s="100" t="e">
        <f t="shared" si="1110"/>
        <v>#N/A</v>
      </c>
      <c r="AZ1037" s="127" t="e">
        <f t="shared" si="1111"/>
        <v>#N/A</v>
      </c>
      <c r="BC1037" s="129"/>
    </row>
    <row r="1038" spans="1:68" ht="26.25" customHeight="1" x14ac:dyDescent="0.2">
      <c r="A1038" s="180">
        <f>A1024+1</f>
        <v>74</v>
      </c>
      <c r="B1038" s="501"/>
      <c r="C1038" s="501"/>
      <c r="D1038" s="501"/>
      <c r="E1038" s="502"/>
      <c r="F1038" s="493" t="str">
        <f>F1024</f>
        <v>TOTAL DE ESTA PÁGINA</v>
      </c>
      <c r="G1038" s="494"/>
      <c r="H1038" s="495"/>
      <c r="I1038" s="348" t="str">
        <f t="shared" ref="I1038:Q1038" si="1112">IF(SUM(I1027:I1037)=0," ",SUM(I1027:I1037))</f>
        <v xml:space="preserve"> </v>
      </c>
      <c r="J1038" s="349" t="str">
        <f t="shared" si="1112"/>
        <v xml:space="preserve"> </v>
      </c>
      <c r="K1038" s="350" t="str">
        <f t="shared" si="1112"/>
        <v xml:space="preserve"> </v>
      </c>
      <c r="L1038" s="351" t="str">
        <f t="shared" si="1112"/>
        <v xml:space="preserve"> </v>
      </c>
      <c r="M1038" s="350" t="str">
        <f t="shared" si="1112"/>
        <v xml:space="preserve"> </v>
      </c>
      <c r="N1038" s="351" t="str">
        <f t="shared" si="1112"/>
        <v xml:space="preserve"> </v>
      </c>
      <c r="O1038" s="350" t="str">
        <f t="shared" si="1112"/>
        <v xml:space="preserve"> </v>
      </c>
      <c r="P1038" s="351" t="str">
        <f t="shared" si="1112"/>
        <v xml:space="preserve"> </v>
      </c>
      <c r="Q1038" s="352" t="str">
        <f t="shared" si="1112"/>
        <v xml:space="preserve"> </v>
      </c>
      <c r="R1038" s="353"/>
      <c r="S1038" s="349" t="str">
        <f t="shared" ref="S1038:AB1038" si="1113">IF(SUM(S1027:S1037)=0," ",SUM(S1027:S1037))</f>
        <v xml:space="preserve"> </v>
      </c>
      <c r="T1038" s="350" t="str">
        <f t="shared" si="1113"/>
        <v xml:space="preserve"> </v>
      </c>
      <c r="U1038" s="350" t="str">
        <f t="shared" si="1113"/>
        <v xml:space="preserve"> </v>
      </c>
      <c r="V1038" s="350" t="str">
        <f t="shared" si="1113"/>
        <v xml:space="preserve"> </v>
      </c>
      <c r="W1038" s="351" t="str">
        <f t="shared" si="1113"/>
        <v xml:space="preserve"> </v>
      </c>
      <c r="X1038" s="350" t="str">
        <f t="shared" si="1113"/>
        <v xml:space="preserve"> </v>
      </c>
      <c r="Y1038" s="351" t="str">
        <f t="shared" si="1113"/>
        <v xml:space="preserve"> </v>
      </c>
      <c r="Z1038" s="350" t="str">
        <f t="shared" si="1113"/>
        <v xml:space="preserve"> </v>
      </c>
      <c r="AA1038" s="351" t="str">
        <f t="shared" si="1113"/>
        <v xml:space="preserve"> </v>
      </c>
      <c r="AB1038" s="352" t="str">
        <f t="shared" si="1113"/>
        <v xml:space="preserve"> </v>
      </c>
      <c r="AC1038" s="354" t="str">
        <f>IF(SUM(AC1027:AC1036)=0," ",SUM(AC1027:AC1036))</f>
        <v xml:space="preserve"> </v>
      </c>
      <c r="AD1038" s="355" t="str">
        <f>IF(SUM(AD1027:AD1036)=0," ",SUM(AD1027:AD1036))</f>
        <v xml:space="preserve"> </v>
      </c>
      <c r="AE1038" s="355" t="str">
        <f>IF(SUM(AE1027:AE1036)=0," ",SUM(AE1027:AE1036))</f>
        <v xml:space="preserve"> </v>
      </c>
      <c r="AF1038" s="356" t="str">
        <f>IF(SUM(AF1027:AF1036)=0," ",SUM(AF1027:AF1036))</f>
        <v xml:space="preserve"> </v>
      </c>
      <c r="AG1038" s="357" t="str">
        <f>IF(SUM(AG1027:AG1036)=0," ",SUM(AG1027:AG1036))</f>
        <v xml:space="preserve"> </v>
      </c>
      <c r="AH1038" s="482" t="str">
        <f>AH1024</f>
        <v>Certifico que todos los datos en esta
bitácora son fidedignos</v>
      </c>
      <c r="AI1038" s="483"/>
      <c r="AJ1038" s="483"/>
      <c r="AK1038" s="484"/>
      <c r="AL1038" s="131"/>
      <c r="AM1038" s="131"/>
      <c r="AN1038" s="131"/>
      <c r="AT1038" s="122" t="e">
        <f t="shared" si="1108"/>
        <v>#N/A</v>
      </c>
      <c r="AU1038" s="125" t="e">
        <f t="shared" si="1109"/>
        <v>#N/A</v>
      </c>
      <c r="AV1038" s="126" t="str">
        <f t="shared" ca="1" si="1105"/>
        <v/>
      </c>
      <c r="AW1038" s="122" t="e">
        <f t="shared" ca="1" si="1106"/>
        <v>#N/A</v>
      </c>
      <c r="AX1038" s="127" t="e">
        <f t="shared" ca="1" si="1107"/>
        <v>#N/A</v>
      </c>
      <c r="AY1038" s="100" t="e">
        <f t="shared" si="1110"/>
        <v>#N/A</v>
      </c>
      <c r="AZ1038" s="127" t="e">
        <f t="shared" si="1111"/>
        <v>#N/A</v>
      </c>
      <c r="BA1038" s="88"/>
      <c r="BC1038" s="129"/>
    </row>
    <row r="1039" spans="1:68" ht="26.25" customHeight="1" x14ac:dyDescent="0.2">
      <c r="A1039" s="499">
        <f>AL1023</f>
        <v>0</v>
      </c>
      <c r="B1039" s="503"/>
      <c r="C1039" s="503"/>
      <c r="D1039" s="503"/>
      <c r="E1039" s="504"/>
      <c r="F1039" s="496" t="str">
        <f>IF(Portada!$A$1="www.fly-logics.com","TOTAL PÁGINA ANTERIOR",0)</f>
        <v>TOTAL PÁGINA ANTERIOR</v>
      </c>
      <c r="G1039" s="497"/>
      <c r="H1039" s="498"/>
      <c r="I1039" s="358">
        <f>I1026</f>
        <v>6.25</v>
      </c>
      <c r="J1039" s="359">
        <f t="shared" ref="J1039:Q1039" si="1114">J1026</f>
        <v>6.25</v>
      </c>
      <c r="K1039" s="360" t="str">
        <f t="shared" si="1114"/>
        <v xml:space="preserve"> </v>
      </c>
      <c r="L1039" s="361" t="str">
        <f t="shared" si="1114"/>
        <v xml:space="preserve"> </v>
      </c>
      <c r="M1039" s="360" t="str">
        <f t="shared" si="1114"/>
        <v xml:space="preserve"> </v>
      </c>
      <c r="N1039" s="361" t="str">
        <f t="shared" si="1114"/>
        <v xml:space="preserve"> </v>
      </c>
      <c r="O1039" s="360" t="str">
        <f t="shared" si="1114"/>
        <v xml:space="preserve"> </v>
      </c>
      <c r="P1039" s="361" t="str">
        <f t="shared" si="1114"/>
        <v xml:space="preserve"> </v>
      </c>
      <c r="Q1039" s="362" t="str">
        <f t="shared" si="1114"/>
        <v xml:space="preserve"> </v>
      </c>
      <c r="R1039" s="363"/>
      <c r="S1039" s="359" t="str">
        <f t="shared" ref="S1039:AG1039" si="1115">S1026</f>
        <v xml:space="preserve"> </v>
      </c>
      <c r="T1039" s="360">
        <f t="shared" si="1115"/>
        <v>8.75</v>
      </c>
      <c r="U1039" s="360">
        <f t="shared" si="1115"/>
        <v>10</v>
      </c>
      <c r="V1039" s="360">
        <f t="shared" si="1115"/>
        <v>2.5</v>
      </c>
      <c r="W1039" s="361" t="str">
        <f t="shared" si="1115"/>
        <v xml:space="preserve"> </v>
      </c>
      <c r="X1039" s="360" t="str">
        <f t="shared" si="1115"/>
        <v xml:space="preserve"> </v>
      </c>
      <c r="Y1039" s="361">
        <f t="shared" si="1115"/>
        <v>2.5</v>
      </c>
      <c r="Z1039" s="360" t="str">
        <f t="shared" si="1115"/>
        <v xml:space="preserve"> </v>
      </c>
      <c r="AA1039" s="361">
        <f t="shared" si="1115"/>
        <v>3.75</v>
      </c>
      <c r="AB1039" s="362" t="str">
        <f t="shared" si="1115"/>
        <v xml:space="preserve"> </v>
      </c>
      <c r="AC1039" s="364">
        <f t="shared" si="1115"/>
        <v>9</v>
      </c>
      <c r="AD1039" s="365" t="str">
        <f t="shared" si="1115"/>
        <v xml:space="preserve"> </v>
      </c>
      <c r="AE1039" s="365">
        <f t="shared" si="1115"/>
        <v>9</v>
      </c>
      <c r="AF1039" s="366" t="str">
        <f t="shared" si="1115"/>
        <v xml:space="preserve"> </v>
      </c>
      <c r="AG1039" s="367">
        <f t="shared" si="1115"/>
        <v>11</v>
      </c>
      <c r="AH1039" s="487"/>
      <c r="AI1039" s="488"/>
      <c r="AJ1039" s="488"/>
      <c r="AK1039" s="489"/>
      <c r="AL1039" s="131"/>
      <c r="AM1039" s="131"/>
      <c r="AN1039" s="131"/>
      <c r="AT1039" s="122" t="e">
        <f t="shared" si="1108"/>
        <v>#N/A</v>
      </c>
      <c r="AU1039" s="125" t="e">
        <f t="shared" si="1109"/>
        <v>#N/A</v>
      </c>
      <c r="AV1039" s="126" t="str">
        <f t="shared" ca="1" si="1105"/>
        <v/>
      </c>
      <c r="AW1039" s="122" t="e">
        <f t="shared" ca="1" si="1106"/>
        <v>#N/A</v>
      </c>
      <c r="AX1039" s="127" t="e">
        <f t="shared" ca="1" si="1107"/>
        <v>#N/A</v>
      </c>
      <c r="AY1039" s="100" t="e">
        <f t="shared" si="1110"/>
        <v>#N/A</v>
      </c>
      <c r="AZ1039" s="127" t="e">
        <f t="shared" si="1111"/>
        <v>#N/A</v>
      </c>
      <c r="BA1039" s="88"/>
      <c r="BC1039" s="129"/>
    </row>
    <row r="1040" spans="1:68" ht="26.25" customHeight="1" thickBot="1" x14ac:dyDescent="0.25">
      <c r="A1040" s="500"/>
      <c r="B1040" s="505" t="str">
        <f>B1026</f>
        <v>Entidad que certifica Hrs. de vuelo
TIMBRE Y FIRMA</v>
      </c>
      <c r="C1040" s="505"/>
      <c r="D1040" s="505"/>
      <c r="E1040" s="506"/>
      <c r="F1040" s="490" t="str">
        <f>F1026</f>
        <v>TOTAL A LA FECHA</v>
      </c>
      <c r="G1040" s="491"/>
      <c r="H1040" s="492"/>
      <c r="I1040" s="31">
        <f t="shared" ref="I1040:Q1040" si="1116">IF(SUM(I1038:I1039)=0," ",SUM(I1038:I1039))</f>
        <v>6.25</v>
      </c>
      <c r="J1040" s="27">
        <f t="shared" si="1116"/>
        <v>6.25</v>
      </c>
      <c r="K1040" s="24" t="str">
        <f t="shared" si="1116"/>
        <v xml:space="preserve"> </v>
      </c>
      <c r="L1040" s="25" t="str">
        <f t="shared" si="1116"/>
        <v xml:space="preserve"> </v>
      </c>
      <c r="M1040" s="24" t="str">
        <f t="shared" si="1116"/>
        <v xml:space="preserve"> </v>
      </c>
      <c r="N1040" s="25" t="str">
        <f t="shared" si="1116"/>
        <v xml:space="preserve"> </v>
      </c>
      <c r="O1040" s="24" t="str">
        <f t="shared" si="1116"/>
        <v xml:space="preserve"> </v>
      </c>
      <c r="P1040" s="25" t="str">
        <f t="shared" si="1116"/>
        <v xml:space="preserve"> </v>
      </c>
      <c r="Q1040" s="26" t="str">
        <f t="shared" si="1116"/>
        <v xml:space="preserve"> </v>
      </c>
      <c r="R1040" s="321"/>
      <c r="S1040" s="27" t="str">
        <f t="shared" ref="S1040:AG1040" si="1117">IF(SUM(S1038:S1039)=0," ",SUM(S1038:S1039))</f>
        <v xml:space="preserve"> </v>
      </c>
      <c r="T1040" s="24">
        <f t="shared" si="1117"/>
        <v>8.75</v>
      </c>
      <c r="U1040" s="24">
        <f t="shared" si="1117"/>
        <v>10</v>
      </c>
      <c r="V1040" s="24">
        <f t="shared" si="1117"/>
        <v>2.5</v>
      </c>
      <c r="W1040" s="25" t="str">
        <f t="shared" si="1117"/>
        <v xml:space="preserve"> </v>
      </c>
      <c r="X1040" s="24" t="str">
        <f t="shared" si="1117"/>
        <v xml:space="preserve"> </v>
      </c>
      <c r="Y1040" s="25">
        <f t="shared" si="1117"/>
        <v>2.5</v>
      </c>
      <c r="Z1040" s="24" t="str">
        <f t="shared" si="1117"/>
        <v xml:space="preserve"> </v>
      </c>
      <c r="AA1040" s="25">
        <f t="shared" si="1117"/>
        <v>3.75</v>
      </c>
      <c r="AB1040" s="26" t="str">
        <f t="shared" si="1117"/>
        <v xml:space="preserve"> </v>
      </c>
      <c r="AC1040" s="323">
        <f t="shared" si="1117"/>
        <v>9</v>
      </c>
      <c r="AD1040" s="28" t="str">
        <f t="shared" si="1117"/>
        <v xml:space="preserve"> </v>
      </c>
      <c r="AE1040" s="28">
        <f t="shared" si="1117"/>
        <v>9</v>
      </c>
      <c r="AF1040" s="30" t="str">
        <f t="shared" si="1117"/>
        <v xml:space="preserve"> </v>
      </c>
      <c r="AG1040" s="32">
        <f t="shared" si="1117"/>
        <v>11</v>
      </c>
      <c r="AH1040" s="485" t="str">
        <f>AH1026</f>
        <v>_____________________________
FIRMA PILOTO</v>
      </c>
      <c r="AI1040" s="486"/>
      <c r="AJ1040" s="486"/>
      <c r="AK1040" s="181">
        <f>A1038</f>
        <v>74</v>
      </c>
      <c r="AL1040" s="132"/>
      <c r="AM1040" s="132"/>
      <c r="AN1040" s="132"/>
      <c r="AT1040" s="122" t="e">
        <f t="shared" si="1108"/>
        <v>#N/A</v>
      </c>
      <c r="AU1040" s="125" t="e">
        <f t="shared" si="1109"/>
        <v>#N/A</v>
      </c>
      <c r="AV1040" s="126" t="str">
        <f t="shared" ca="1" si="1105"/>
        <v/>
      </c>
      <c r="AW1040" s="122" t="e">
        <f t="shared" ca="1" si="1106"/>
        <v>#N/A</v>
      </c>
      <c r="AX1040" s="127" t="e">
        <f t="shared" ca="1" si="1107"/>
        <v>#N/A</v>
      </c>
      <c r="AY1040" s="100" t="e">
        <f t="shared" si="1110"/>
        <v>#N/A</v>
      </c>
      <c r="AZ1040" s="127" t="e">
        <f t="shared" si="1111"/>
        <v>#N/A</v>
      </c>
      <c r="BA1040" s="88"/>
      <c r="BC1040" s="129"/>
    </row>
    <row r="1041" spans="1:68" s="49" customFormat="1" ht="27.75" customHeight="1" x14ac:dyDescent="0.2">
      <c r="A1041" s="29">
        <f>A1036+1</f>
        <v>741</v>
      </c>
      <c r="B1041" s="39"/>
      <c r="C1041" s="40"/>
      <c r="D1041" s="41"/>
      <c r="E1041" s="42"/>
      <c r="F1041" s="43"/>
      <c r="G1041" s="44"/>
      <c r="H1041" s="45"/>
      <c r="I1041" s="310"/>
      <c r="J1041" s="306"/>
      <c r="K1041" s="307"/>
      <c r="L1041" s="308"/>
      <c r="M1041" s="307"/>
      <c r="N1041" s="308"/>
      <c r="O1041" s="307"/>
      <c r="P1041" s="308"/>
      <c r="Q1041" s="167"/>
      <c r="R1041" s="314"/>
      <c r="S1041" s="46"/>
      <c r="T1041" s="47"/>
      <c r="U1041" s="47"/>
      <c r="V1041" s="48"/>
      <c r="W1041" s="325"/>
      <c r="X1041" s="307"/>
      <c r="Y1041" s="308"/>
      <c r="Z1041" s="307"/>
      <c r="AA1041" s="308"/>
      <c r="AB1041" s="167"/>
      <c r="AC1041" s="311"/>
      <c r="AD1041" s="312"/>
      <c r="AE1041" s="312"/>
      <c r="AF1041" s="313"/>
      <c r="AG1041" s="317"/>
      <c r="AH1041" s="167"/>
      <c r="AI1041" s="478"/>
      <c r="AJ1041" s="478"/>
      <c r="AK1041" s="479"/>
      <c r="AL1041" s="102"/>
      <c r="AM1041" s="124" t="str">
        <f t="shared" ref="AM1041:AM1050" si="1118">IF(B1041=0," ",TEXT(B1041,"MMM"))</f>
        <v xml:space="preserve"> </v>
      </c>
      <c r="AN1041" s="97" t="str">
        <f t="shared" ref="AN1041:AN1050" si="1119">IF(B1041=0," ",YEAR(B1041))</f>
        <v xml:space="preserve"> </v>
      </c>
      <c r="AO1041" s="125"/>
      <c r="AP1041" s="125"/>
      <c r="AQ1041" s="125"/>
      <c r="AR1041" s="125"/>
      <c r="AS1041" s="125"/>
      <c r="AT1041" s="122" t="e">
        <f t="shared" si="1108"/>
        <v>#N/A</v>
      </c>
      <c r="AU1041" s="125" t="e">
        <f t="shared" si="1109"/>
        <v>#N/A</v>
      </c>
      <c r="AV1041" s="126" t="str">
        <f t="shared" ca="1" si="1105"/>
        <v/>
      </c>
      <c r="AW1041" s="122" t="e">
        <f t="shared" ca="1" si="1106"/>
        <v>#N/A</v>
      </c>
      <c r="AX1041" s="127" t="e">
        <f t="shared" ca="1" si="1107"/>
        <v>#N/A</v>
      </c>
      <c r="AY1041" s="100" t="e">
        <f t="shared" si="1110"/>
        <v>#N/A</v>
      </c>
      <c r="AZ1041" s="127" t="e">
        <f t="shared" si="1111"/>
        <v>#N/A</v>
      </c>
      <c r="BA1041" s="88"/>
      <c r="BB1041" s="125"/>
      <c r="BC1041" s="129"/>
      <c r="BD1041" s="125"/>
      <c r="BE1041" s="125"/>
      <c r="BF1041" s="125"/>
      <c r="BG1041" s="125"/>
      <c r="BH1041" s="125"/>
      <c r="BI1041" s="125"/>
      <c r="BJ1041" s="125"/>
      <c r="BK1041" s="125"/>
      <c r="BL1041" s="90"/>
      <c r="BM1041" s="90"/>
      <c r="BN1041" s="90"/>
      <c r="BO1041" s="90"/>
      <c r="BP1041" s="90"/>
    </row>
    <row r="1042" spans="1:68" s="49" customFormat="1" ht="27.75" customHeight="1" x14ac:dyDescent="0.2">
      <c r="A1042" s="22">
        <f>A1041+1</f>
        <v>742</v>
      </c>
      <c r="B1042" s="50"/>
      <c r="C1042" s="51"/>
      <c r="D1042" s="52"/>
      <c r="E1042" s="53"/>
      <c r="F1042" s="54"/>
      <c r="G1042" s="55"/>
      <c r="H1042" s="56"/>
      <c r="I1042" s="304"/>
      <c r="J1042" s="57"/>
      <c r="K1042" s="58"/>
      <c r="L1042" s="59"/>
      <c r="M1042" s="58"/>
      <c r="N1042" s="59"/>
      <c r="O1042" s="58"/>
      <c r="P1042" s="59"/>
      <c r="Q1042" s="60"/>
      <c r="R1042" s="315"/>
      <c r="S1042" s="57"/>
      <c r="T1042" s="58"/>
      <c r="U1042" s="58"/>
      <c r="V1042" s="60"/>
      <c r="W1042" s="326"/>
      <c r="X1042" s="58"/>
      <c r="Y1042" s="59"/>
      <c r="Z1042" s="58"/>
      <c r="AA1042" s="59"/>
      <c r="AB1042" s="60"/>
      <c r="AC1042" s="61"/>
      <c r="AD1042" s="62"/>
      <c r="AE1042" s="62"/>
      <c r="AF1042" s="63"/>
      <c r="AG1042" s="318"/>
      <c r="AH1042" s="60"/>
      <c r="AI1042" s="476"/>
      <c r="AJ1042" s="476"/>
      <c r="AK1042" s="477"/>
      <c r="AL1042" s="102"/>
      <c r="AM1042" s="124" t="str">
        <f t="shared" si="1118"/>
        <v xml:space="preserve"> </v>
      </c>
      <c r="AN1042" s="97" t="str">
        <f t="shared" si="1119"/>
        <v xml:space="preserve"> </v>
      </c>
      <c r="AO1042" s="125"/>
      <c r="AP1042" s="125"/>
      <c r="AQ1042" s="125"/>
      <c r="AR1042" s="125"/>
      <c r="AS1042" s="125"/>
      <c r="AT1042" s="122" t="e">
        <f t="shared" si="1108"/>
        <v>#N/A</v>
      </c>
      <c r="AU1042" s="125" t="e">
        <f t="shared" si="1109"/>
        <v>#N/A</v>
      </c>
      <c r="AV1042" s="126" t="str">
        <f t="shared" ca="1" si="1105"/>
        <v/>
      </c>
      <c r="AW1042" s="122" t="e">
        <f t="shared" ca="1" si="1106"/>
        <v>#N/A</v>
      </c>
      <c r="AX1042" s="127" t="e">
        <f t="shared" ca="1" si="1107"/>
        <v>#N/A</v>
      </c>
      <c r="AY1042" s="100" t="e">
        <f t="shared" si="1110"/>
        <v>#N/A</v>
      </c>
      <c r="AZ1042" s="127" t="e">
        <f t="shared" si="1111"/>
        <v>#N/A</v>
      </c>
      <c r="BA1042" s="88"/>
      <c r="BB1042" s="125"/>
      <c r="BC1042" s="129"/>
      <c r="BD1042" s="125"/>
      <c r="BE1042" s="125"/>
      <c r="BF1042" s="125"/>
      <c r="BG1042" s="125"/>
      <c r="BH1042" s="125"/>
      <c r="BI1042" s="125"/>
      <c r="BJ1042" s="125"/>
      <c r="BK1042" s="125"/>
      <c r="BL1042" s="90"/>
      <c r="BM1042" s="90"/>
      <c r="BN1042" s="90"/>
      <c r="BO1042" s="90"/>
      <c r="BP1042" s="90"/>
    </row>
    <row r="1043" spans="1:68" s="49" customFormat="1" ht="27.75" customHeight="1" x14ac:dyDescent="0.2">
      <c r="A1043" s="22">
        <f t="shared" ref="A1043:A1050" si="1120">A1042+1</f>
        <v>743</v>
      </c>
      <c r="B1043" s="50"/>
      <c r="C1043" s="51"/>
      <c r="D1043" s="52"/>
      <c r="E1043" s="53"/>
      <c r="F1043" s="54"/>
      <c r="G1043" s="55"/>
      <c r="H1043" s="56"/>
      <c r="I1043" s="304"/>
      <c r="J1043" s="57"/>
      <c r="K1043" s="58"/>
      <c r="L1043" s="59"/>
      <c r="M1043" s="58"/>
      <c r="N1043" s="59"/>
      <c r="O1043" s="58"/>
      <c r="P1043" s="59"/>
      <c r="Q1043" s="60"/>
      <c r="R1043" s="315"/>
      <c r="S1043" s="57"/>
      <c r="T1043" s="58"/>
      <c r="U1043" s="58"/>
      <c r="V1043" s="60"/>
      <c r="W1043" s="326"/>
      <c r="X1043" s="58"/>
      <c r="Y1043" s="59"/>
      <c r="Z1043" s="58"/>
      <c r="AA1043" s="59"/>
      <c r="AB1043" s="60"/>
      <c r="AC1043" s="61"/>
      <c r="AD1043" s="62"/>
      <c r="AE1043" s="62"/>
      <c r="AF1043" s="63"/>
      <c r="AG1043" s="318"/>
      <c r="AH1043" s="60"/>
      <c r="AI1043" s="476"/>
      <c r="AJ1043" s="476"/>
      <c r="AK1043" s="477"/>
      <c r="AL1043" s="102"/>
      <c r="AM1043" s="124" t="str">
        <f t="shared" si="1118"/>
        <v xml:space="preserve"> </v>
      </c>
      <c r="AN1043" s="97" t="str">
        <f t="shared" si="1119"/>
        <v xml:space="preserve"> </v>
      </c>
      <c r="AO1043" s="125"/>
      <c r="AP1043" s="125"/>
      <c r="AQ1043" s="125"/>
      <c r="AR1043" s="125"/>
      <c r="AS1043" s="125"/>
      <c r="AT1043" s="122" t="e">
        <f t="shared" si="1108"/>
        <v>#N/A</v>
      </c>
      <c r="AU1043" s="125" t="e">
        <f t="shared" si="1109"/>
        <v>#N/A</v>
      </c>
      <c r="AV1043" s="126" t="str">
        <f t="shared" ca="1" si="1105"/>
        <v/>
      </c>
      <c r="AW1043" s="122" t="e">
        <f t="shared" ca="1" si="1106"/>
        <v>#N/A</v>
      </c>
      <c r="AX1043" s="127" t="e">
        <f t="shared" ca="1" si="1107"/>
        <v>#N/A</v>
      </c>
      <c r="AY1043" s="100" t="e">
        <f>IF(S1455=0,NA(),S1455)</f>
        <v>#N/A</v>
      </c>
      <c r="AZ1043" s="127" t="e">
        <f t="shared" si="1111"/>
        <v>#N/A</v>
      </c>
      <c r="BA1043" s="88"/>
      <c r="BB1043" s="125"/>
      <c r="BC1043" s="129"/>
      <c r="BD1043" s="125"/>
      <c r="BE1043" s="125"/>
      <c r="BF1043" s="125"/>
      <c r="BG1043" s="125"/>
      <c r="BH1043" s="125"/>
      <c r="BI1043" s="125"/>
      <c r="BJ1043" s="125"/>
      <c r="BK1043" s="125"/>
      <c r="BL1043" s="90"/>
      <c r="BM1043" s="90"/>
      <c r="BN1043" s="90"/>
      <c r="BO1043" s="90"/>
      <c r="BP1043" s="90"/>
    </row>
    <row r="1044" spans="1:68" s="49" customFormat="1" ht="27.75" customHeight="1" x14ac:dyDescent="0.2">
      <c r="A1044" s="22">
        <f t="shared" si="1120"/>
        <v>744</v>
      </c>
      <c r="B1044" s="50"/>
      <c r="C1044" s="51"/>
      <c r="D1044" s="52"/>
      <c r="E1044" s="53"/>
      <c r="F1044" s="54"/>
      <c r="G1044" s="55"/>
      <c r="H1044" s="56"/>
      <c r="I1044" s="304"/>
      <c r="J1044" s="57"/>
      <c r="K1044" s="58"/>
      <c r="L1044" s="59"/>
      <c r="M1044" s="58"/>
      <c r="N1044" s="59"/>
      <c r="O1044" s="58"/>
      <c r="P1044" s="59"/>
      <c r="Q1044" s="60"/>
      <c r="R1044" s="315"/>
      <c r="S1044" s="57"/>
      <c r="T1044" s="58"/>
      <c r="U1044" s="58"/>
      <c r="V1044" s="60"/>
      <c r="W1044" s="326"/>
      <c r="X1044" s="58"/>
      <c r="Y1044" s="59"/>
      <c r="Z1044" s="58"/>
      <c r="AA1044" s="59"/>
      <c r="AB1044" s="60"/>
      <c r="AC1044" s="61"/>
      <c r="AD1044" s="62"/>
      <c r="AE1044" s="62"/>
      <c r="AF1044" s="63"/>
      <c r="AG1044" s="318"/>
      <c r="AH1044" s="60"/>
      <c r="AI1044" s="476"/>
      <c r="AJ1044" s="476"/>
      <c r="AK1044" s="477"/>
      <c r="AL1044" s="102"/>
      <c r="AM1044" s="124" t="str">
        <f t="shared" si="1118"/>
        <v xml:space="preserve"> </v>
      </c>
      <c r="AN1044" s="97" t="str">
        <f t="shared" si="1119"/>
        <v xml:space="preserve"> </v>
      </c>
      <c r="AO1044" s="125"/>
      <c r="AP1044" s="125"/>
      <c r="AQ1044" s="125"/>
      <c r="AR1044" s="125"/>
      <c r="AS1044" s="125"/>
      <c r="AT1044" s="122" t="e">
        <f t="shared" si="1108"/>
        <v>#N/A</v>
      </c>
      <c r="AU1044" s="125" t="e">
        <f t="shared" si="1109"/>
        <v>#N/A</v>
      </c>
      <c r="AV1044" s="126" t="str">
        <f t="shared" ca="1" si="1105"/>
        <v/>
      </c>
      <c r="AW1044" s="122" t="e">
        <f t="shared" ca="1" si="1106"/>
        <v>#N/A</v>
      </c>
      <c r="AX1044" s="127" t="e">
        <f t="shared" ca="1" si="1107"/>
        <v>#N/A</v>
      </c>
      <c r="AY1044" s="100" t="e">
        <f>IF(S1456=0,NA(),S1456)</f>
        <v>#N/A</v>
      </c>
      <c r="AZ1044" s="127" t="e">
        <f t="shared" si="1111"/>
        <v>#N/A</v>
      </c>
      <c r="BA1044" s="88"/>
      <c r="BB1044" s="125"/>
      <c r="BC1044" s="129"/>
      <c r="BD1044" s="125"/>
      <c r="BE1044" s="125"/>
      <c r="BF1044" s="125"/>
      <c r="BG1044" s="125"/>
      <c r="BH1044" s="125"/>
      <c r="BI1044" s="125"/>
      <c r="BJ1044" s="125"/>
      <c r="BK1044" s="125"/>
      <c r="BL1044" s="90"/>
      <c r="BM1044" s="90"/>
      <c r="BN1044" s="90"/>
      <c r="BO1044" s="90"/>
      <c r="BP1044" s="90"/>
    </row>
    <row r="1045" spans="1:68" s="49" customFormat="1" ht="27.75" customHeight="1" x14ac:dyDescent="0.2">
      <c r="A1045" s="22">
        <f t="shared" si="1120"/>
        <v>745</v>
      </c>
      <c r="B1045" s="50"/>
      <c r="C1045" s="51"/>
      <c r="D1045" s="52"/>
      <c r="E1045" s="53"/>
      <c r="F1045" s="54"/>
      <c r="G1045" s="55"/>
      <c r="H1045" s="56"/>
      <c r="I1045" s="304"/>
      <c r="J1045" s="57"/>
      <c r="K1045" s="58"/>
      <c r="L1045" s="59"/>
      <c r="M1045" s="58"/>
      <c r="N1045" s="59"/>
      <c r="O1045" s="58"/>
      <c r="P1045" s="59"/>
      <c r="Q1045" s="60"/>
      <c r="R1045" s="315"/>
      <c r="S1045" s="57"/>
      <c r="T1045" s="58"/>
      <c r="U1045" s="58"/>
      <c r="V1045" s="60"/>
      <c r="W1045" s="326"/>
      <c r="X1045" s="58"/>
      <c r="Y1045" s="59"/>
      <c r="Z1045" s="58"/>
      <c r="AA1045" s="59"/>
      <c r="AB1045" s="60"/>
      <c r="AC1045" s="61"/>
      <c r="AD1045" s="62"/>
      <c r="AE1045" s="62"/>
      <c r="AF1045" s="63"/>
      <c r="AG1045" s="318"/>
      <c r="AH1045" s="60"/>
      <c r="AI1045" s="476"/>
      <c r="AJ1045" s="476"/>
      <c r="AK1045" s="477"/>
      <c r="AL1045" s="102"/>
      <c r="AM1045" s="124" t="str">
        <f t="shared" si="1118"/>
        <v xml:space="preserve"> </v>
      </c>
      <c r="AN1045" s="97" t="str">
        <f t="shared" si="1119"/>
        <v xml:space="preserve"> </v>
      </c>
      <c r="AO1045" s="125"/>
      <c r="AP1045" s="125"/>
      <c r="AQ1045" s="125"/>
      <c r="AR1045" s="125"/>
      <c r="AS1045" s="125"/>
      <c r="AT1045" s="122" t="e">
        <f t="shared" ref="AT1045:AT1054" si="1121">IF(ISBLANK($B1461),NA(),$B1461)</f>
        <v>#N/A</v>
      </c>
      <c r="AU1045" s="125" t="e">
        <f t="shared" ref="AU1045:AU1054" si="1122">IF(ISBLANK($I1461),NA(),$I1461)</f>
        <v>#N/A</v>
      </c>
      <c r="AV1045" s="126" t="str">
        <f t="shared" ca="1" si="1105"/>
        <v/>
      </c>
      <c r="AW1045" s="122" t="e">
        <f t="shared" ca="1" si="1106"/>
        <v>#N/A</v>
      </c>
      <c r="AX1045" s="127" t="e">
        <f t="shared" ca="1" si="1107"/>
        <v>#N/A</v>
      </c>
      <c r="AY1045" s="100" t="e">
        <f t="shared" ref="AY1045:AY1054" si="1123">IF(S1461=0,NA(),S1461)</f>
        <v>#N/A</v>
      </c>
      <c r="AZ1045" s="127" t="e">
        <f t="shared" ref="AZ1045:AZ1054" si="1124">IF(V1461=0,NA(),V1461)</f>
        <v>#N/A</v>
      </c>
      <c r="BA1045" s="88"/>
      <c r="BB1045" s="125"/>
      <c r="BC1045" s="129"/>
      <c r="BD1045" s="125"/>
      <c r="BE1045" s="125"/>
      <c r="BF1045" s="125"/>
      <c r="BG1045" s="125"/>
      <c r="BH1045" s="125"/>
      <c r="BI1045" s="125"/>
      <c r="BJ1045" s="125"/>
      <c r="BK1045" s="125"/>
      <c r="BL1045" s="90"/>
      <c r="BM1045" s="90"/>
      <c r="BN1045" s="90"/>
      <c r="BO1045" s="90"/>
      <c r="BP1045" s="90"/>
    </row>
    <row r="1046" spans="1:68" s="49" customFormat="1" ht="27.75" customHeight="1" x14ac:dyDescent="0.2">
      <c r="A1046" s="22">
        <f t="shared" si="1120"/>
        <v>746</v>
      </c>
      <c r="B1046" s="50"/>
      <c r="C1046" s="51"/>
      <c r="D1046" s="52"/>
      <c r="E1046" s="53"/>
      <c r="F1046" s="54"/>
      <c r="G1046" s="55"/>
      <c r="H1046" s="56"/>
      <c r="I1046" s="304"/>
      <c r="J1046" s="57"/>
      <c r="K1046" s="58"/>
      <c r="L1046" s="59"/>
      <c r="M1046" s="58"/>
      <c r="N1046" s="59"/>
      <c r="O1046" s="58"/>
      <c r="P1046" s="59"/>
      <c r="Q1046" s="60"/>
      <c r="R1046" s="315"/>
      <c r="S1046" s="57"/>
      <c r="T1046" s="58"/>
      <c r="U1046" s="58"/>
      <c r="V1046" s="60"/>
      <c r="W1046" s="326"/>
      <c r="X1046" s="58"/>
      <c r="Y1046" s="59"/>
      <c r="Z1046" s="58"/>
      <c r="AA1046" s="59"/>
      <c r="AB1046" s="60"/>
      <c r="AC1046" s="61"/>
      <c r="AD1046" s="62"/>
      <c r="AE1046" s="62"/>
      <c r="AF1046" s="63"/>
      <c r="AG1046" s="318"/>
      <c r="AH1046" s="60"/>
      <c r="AI1046" s="476"/>
      <c r="AJ1046" s="476"/>
      <c r="AK1046" s="477"/>
      <c r="AL1046" s="102"/>
      <c r="AM1046" s="124" t="str">
        <f t="shared" si="1118"/>
        <v xml:space="preserve"> </v>
      </c>
      <c r="AN1046" s="97" t="str">
        <f t="shared" si="1119"/>
        <v xml:space="preserve"> </v>
      </c>
      <c r="AO1046" s="125"/>
      <c r="AP1046" s="125"/>
      <c r="AQ1046" s="125"/>
      <c r="AR1046" s="125"/>
      <c r="AS1046" s="125"/>
      <c r="AT1046" s="122" t="e">
        <f t="shared" si="1121"/>
        <v>#N/A</v>
      </c>
      <c r="AU1046" s="125" t="e">
        <f t="shared" si="1122"/>
        <v>#N/A</v>
      </c>
      <c r="AV1046" s="126" t="str">
        <f t="shared" ca="1" si="1105"/>
        <v/>
      </c>
      <c r="AW1046" s="122" t="e">
        <f t="shared" ca="1" si="1106"/>
        <v>#N/A</v>
      </c>
      <c r="AX1046" s="127" t="e">
        <f t="shared" ca="1" si="1107"/>
        <v>#N/A</v>
      </c>
      <c r="AY1046" s="100" t="e">
        <f t="shared" si="1123"/>
        <v>#N/A</v>
      </c>
      <c r="AZ1046" s="127" t="e">
        <f t="shared" si="1124"/>
        <v>#N/A</v>
      </c>
      <c r="BA1046" s="88"/>
      <c r="BB1046" s="125"/>
      <c r="BC1046" s="129"/>
      <c r="BD1046" s="125"/>
      <c r="BE1046" s="125"/>
      <c r="BF1046" s="125"/>
      <c r="BG1046" s="125"/>
      <c r="BH1046" s="125"/>
      <c r="BI1046" s="125"/>
      <c r="BJ1046" s="125"/>
      <c r="BK1046" s="125"/>
      <c r="BL1046" s="90"/>
      <c r="BM1046" s="90"/>
      <c r="BN1046" s="90"/>
      <c r="BO1046" s="90"/>
      <c r="BP1046" s="90"/>
    </row>
    <row r="1047" spans="1:68" s="49" customFormat="1" ht="27.75" customHeight="1" x14ac:dyDescent="0.2">
      <c r="A1047" s="22">
        <f>A1046+1</f>
        <v>747</v>
      </c>
      <c r="B1047" s="50"/>
      <c r="C1047" s="51"/>
      <c r="D1047" s="52"/>
      <c r="E1047" s="53"/>
      <c r="F1047" s="54"/>
      <c r="G1047" s="55"/>
      <c r="H1047" s="56"/>
      <c r="I1047" s="304"/>
      <c r="J1047" s="57"/>
      <c r="K1047" s="58"/>
      <c r="L1047" s="59"/>
      <c r="M1047" s="58"/>
      <c r="N1047" s="59"/>
      <c r="O1047" s="58"/>
      <c r="P1047" s="59"/>
      <c r="Q1047" s="60"/>
      <c r="R1047" s="315"/>
      <c r="S1047" s="57"/>
      <c r="T1047" s="58"/>
      <c r="U1047" s="58"/>
      <c r="V1047" s="60"/>
      <c r="W1047" s="326"/>
      <c r="X1047" s="58"/>
      <c r="Y1047" s="59"/>
      <c r="Z1047" s="58"/>
      <c r="AA1047" s="59"/>
      <c r="AB1047" s="60"/>
      <c r="AC1047" s="61"/>
      <c r="AD1047" s="62"/>
      <c r="AE1047" s="62"/>
      <c r="AF1047" s="63"/>
      <c r="AG1047" s="318"/>
      <c r="AH1047" s="60"/>
      <c r="AI1047" s="476"/>
      <c r="AJ1047" s="476"/>
      <c r="AK1047" s="477"/>
      <c r="AL1047" s="102"/>
      <c r="AM1047" s="124" t="str">
        <f t="shared" si="1118"/>
        <v xml:space="preserve"> </v>
      </c>
      <c r="AN1047" s="97" t="str">
        <f t="shared" si="1119"/>
        <v xml:space="preserve"> </v>
      </c>
      <c r="AO1047" s="125"/>
      <c r="AP1047" s="125"/>
      <c r="AQ1047" s="125"/>
      <c r="AR1047" s="125"/>
      <c r="AS1047" s="125"/>
      <c r="AT1047" s="122" t="e">
        <f t="shared" si="1121"/>
        <v>#N/A</v>
      </c>
      <c r="AU1047" s="125" t="e">
        <f t="shared" si="1122"/>
        <v>#N/A</v>
      </c>
      <c r="AV1047" s="126" t="str">
        <f t="shared" ca="1" si="1105"/>
        <v/>
      </c>
      <c r="AW1047" s="122" t="e">
        <f t="shared" ca="1" si="1106"/>
        <v>#N/A</v>
      </c>
      <c r="AX1047" s="127" t="e">
        <f t="shared" ca="1" si="1107"/>
        <v>#N/A</v>
      </c>
      <c r="AY1047" s="100" t="e">
        <f t="shared" si="1123"/>
        <v>#N/A</v>
      </c>
      <c r="AZ1047" s="127" t="e">
        <f t="shared" si="1124"/>
        <v>#N/A</v>
      </c>
      <c r="BA1047" s="88"/>
      <c r="BB1047" s="125"/>
      <c r="BC1047" s="129"/>
      <c r="BD1047" s="125"/>
      <c r="BE1047" s="125"/>
      <c r="BF1047" s="125"/>
      <c r="BG1047" s="125"/>
      <c r="BH1047" s="125"/>
      <c r="BI1047" s="125"/>
      <c r="BJ1047" s="125"/>
      <c r="BK1047" s="125"/>
      <c r="BL1047" s="90"/>
      <c r="BM1047" s="90"/>
      <c r="BN1047" s="90"/>
      <c r="BO1047" s="90"/>
      <c r="BP1047" s="90"/>
    </row>
    <row r="1048" spans="1:68" s="49" customFormat="1" ht="27.75" customHeight="1" x14ac:dyDescent="0.2">
      <c r="A1048" s="22">
        <f t="shared" si="1120"/>
        <v>748</v>
      </c>
      <c r="B1048" s="50"/>
      <c r="C1048" s="51"/>
      <c r="D1048" s="52"/>
      <c r="E1048" s="53"/>
      <c r="F1048" s="54"/>
      <c r="G1048" s="55"/>
      <c r="H1048" s="56"/>
      <c r="I1048" s="304"/>
      <c r="J1048" s="57"/>
      <c r="K1048" s="58"/>
      <c r="L1048" s="59"/>
      <c r="M1048" s="58"/>
      <c r="N1048" s="59"/>
      <c r="O1048" s="58"/>
      <c r="P1048" s="59"/>
      <c r="Q1048" s="60"/>
      <c r="R1048" s="315"/>
      <c r="S1048" s="57"/>
      <c r="T1048" s="58"/>
      <c r="U1048" s="58"/>
      <c r="V1048" s="60"/>
      <c r="W1048" s="326"/>
      <c r="X1048" s="58"/>
      <c r="Y1048" s="59"/>
      <c r="Z1048" s="58"/>
      <c r="AA1048" s="59"/>
      <c r="AB1048" s="60"/>
      <c r="AC1048" s="61"/>
      <c r="AD1048" s="62"/>
      <c r="AE1048" s="62"/>
      <c r="AF1048" s="63"/>
      <c r="AG1048" s="318"/>
      <c r="AH1048" s="60"/>
      <c r="AI1048" s="476"/>
      <c r="AJ1048" s="476"/>
      <c r="AK1048" s="477"/>
      <c r="AL1048" s="102"/>
      <c r="AM1048" s="124" t="str">
        <f t="shared" si="1118"/>
        <v xml:space="preserve"> </v>
      </c>
      <c r="AN1048" s="97" t="str">
        <f t="shared" si="1119"/>
        <v xml:space="preserve"> </v>
      </c>
      <c r="AO1048" s="125"/>
      <c r="AP1048" s="125"/>
      <c r="AQ1048" s="125"/>
      <c r="AR1048" s="125"/>
      <c r="AS1048" s="125"/>
      <c r="AT1048" s="122" t="e">
        <f t="shared" si="1121"/>
        <v>#N/A</v>
      </c>
      <c r="AU1048" s="125" t="e">
        <f t="shared" si="1122"/>
        <v>#N/A</v>
      </c>
      <c r="AV1048" s="126" t="str">
        <f t="shared" ca="1" si="1105"/>
        <v/>
      </c>
      <c r="AW1048" s="122" t="e">
        <f t="shared" ca="1" si="1106"/>
        <v>#N/A</v>
      </c>
      <c r="AX1048" s="127" t="e">
        <f t="shared" ca="1" si="1107"/>
        <v>#N/A</v>
      </c>
      <c r="AY1048" s="100" t="e">
        <f t="shared" si="1123"/>
        <v>#N/A</v>
      </c>
      <c r="AZ1048" s="127" t="e">
        <f t="shared" si="1124"/>
        <v>#N/A</v>
      </c>
      <c r="BA1048" s="88"/>
      <c r="BB1048" s="125"/>
      <c r="BC1048" s="129"/>
      <c r="BD1048" s="125"/>
      <c r="BE1048" s="125"/>
      <c r="BF1048" s="125"/>
      <c r="BG1048" s="125"/>
      <c r="BH1048" s="125"/>
      <c r="BI1048" s="125"/>
      <c r="BJ1048" s="125"/>
      <c r="BK1048" s="125"/>
      <c r="BL1048" s="90"/>
      <c r="BM1048" s="90"/>
      <c r="BN1048" s="90"/>
      <c r="BO1048" s="90"/>
      <c r="BP1048" s="90"/>
    </row>
    <row r="1049" spans="1:68" s="49" customFormat="1" ht="27.75" customHeight="1" x14ac:dyDescent="0.2">
      <c r="A1049" s="22">
        <f t="shared" si="1120"/>
        <v>749</v>
      </c>
      <c r="B1049" s="50"/>
      <c r="C1049" s="51"/>
      <c r="D1049" s="52"/>
      <c r="E1049" s="53"/>
      <c r="F1049" s="54"/>
      <c r="G1049" s="55"/>
      <c r="H1049" s="56"/>
      <c r="I1049" s="304"/>
      <c r="J1049" s="57"/>
      <c r="K1049" s="58"/>
      <c r="L1049" s="59"/>
      <c r="M1049" s="58"/>
      <c r="N1049" s="59"/>
      <c r="O1049" s="58"/>
      <c r="P1049" s="59"/>
      <c r="Q1049" s="60"/>
      <c r="R1049" s="315"/>
      <c r="S1049" s="57"/>
      <c r="T1049" s="58"/>
      <c r="U1049" s="58"/>
      <c r="V1049" s="60"/>
      <c r="W1049" s="326"/>
      <c r="X1049" s="58"/>
      <c r="Y1049" s="59"/>
      <c r="Z1049" s="58"/>
      <c r="AA1049" s="59"/>
      <c r="AB1049" s="60"/>
      <c r="AC1049" s="61"/>
      <c r="AD1049" s="62"/>
      <c r="AE1049" s="62"/>
      <c r="AF1049" s="63"/>
      <c r="AG1049" s="318"/>
      <c r="AH1049" s="60"/>
      <c r="AI1049" s="476"/>
      <c r="AJ1049" s="476"/>
      <c r="AK1049" s="477"/>
      <c r="AL1049" s="102"/>
      <c r="AM1049" s="124" t="str">
        <f t="shared" si="1118"/>
        <v xml:space="preserve"> </v>
      </c>
      <c r="AN1049" s="97" t="str">
        <f t="shared" si="1119"/>
        <v xml:space="preserve"> </v>
      </c>
      <c r="AO1049" s="125"/>
      <c r="AP1049" s="125"/>
      <c r="AQ1049" s="125"/>
      <c r="AR1049" s="125"/>
      <c r="AS1049" s="125"/>
      <c r="AT1049" s="122" t="e">
        <f t="shared" si="1121"/>
        <v>#N/A</v>
      </c>
      <c r="AU1049" s="125" t="e">
        <f t="shared" si="1122"/>
        <v>#N/A</v>
      </c>
      <c r="AV1049" s="126" t="str">
        <f t="shared" ca="1" si="1105"/>
        <v/>
      </c>
      <c r="AW1049" s="122" t="e">
        <f t="shared" ca="1" si="1106"/>
        <v>#N/A</v>
      </c>
      <c r="AX1049" s="127" t="e">
        <f t="shared" ca="1" si="1107"/>
        <v>#N/A</v>
      </c>
      <c r="AY1049" s="100" t="e">
        <f t="shared" si="1123"/>
        <v>#N/A</v>
      </c>
      <c r="AZ1049" s="127" t="e">
        <f t="shared" si="1124"/>
        <v>#N/A</v>
      </c>
      <c r="BA1049" s="125"/>
      <c r="BB1049" s="125"/>
      <c r="BC1049" s="129"/>
      <c r="BD1049" s="125"/>
      <c r="BE1049" s="125"/>
      <c r="BF1049" s="125"/>
      <c r="BG1049" s="125"/>
      <c r="BH1049" s="125"/>
      <c r="BI1049" s="125"/>
      <c r="BJ1049" s="125"/>
      <c r="BK1049" s="125"/>
      <c r="BL1049" s="90"/>
      <c r="BM1049" s="90"/>
      <c r="BN1049" s="90"/>
      <c r="BO1049" s="90"/>
      <c r="BP1049" s="90"/>
    </row>
    <row r="1050" spans="1:68" s="49" customFormat="1" ht="27.75" customHeight="1" thickBot="1" x14ac:dyDescent="0.25">
      <c r="A1050" s="23">
        <f t="shared" si="1120"/>
        <v>750</v>
      </c>
      <c r="B1050" s="64"/>
      <c r="C1050" s="65"/>
      <c r="D1050" s="66"/>
      <c r="E1050" s="67"/>
      <c r="F1050" s="68"/>
      <c r="G1050" s="69"/>
      <c r="H1050" s="70"/>
      <c r="I1050" s="305"/>
      <c r="J1050" s="71"/>
      <c r="K1050" s="72"/>
      <c r="L1050" s="73"/>
      <c r="M1050" s="72"/>
      <c r="N1050" s="73"/>
      <c r="O1050" s="72"/>
      <c r="P1050" s="73"/>
      <c r="Q1050" s="74"/>
      <c r="R1050" s="316"/>
      <c r="S1050" s="71"/>
      <c r="T1050" s="72"/>
      <c r="U1050" s="72"/>
      <c r="V1050" s="74"/>
      <c r="W1050" s="327"/>
      <c r="X1050" s="72"/>
      <c r="Y1050" s="73"/>
      <c r="Z1050" s="72"/>
      <c r="AA1050" s="73"/>
      <c r="AB1050" s="74"/>
      <c r="AC1050" s="75"/>
      <c r="AD1050" s="76"/>
      <c r="AE1050" s="76"/>
      <c r="AF1050" s="77"/>
      <c r="AG1050" s="319"/>
      <c r="AH1050" s="74"/>
      <c r="AI1050" s="480"/>
      <c r="AJ1050" s="480"/>
      <c r="AK1050" s="481"/>
      <c r="AL1050" s="102"/>
      <c r="AM1050" s="124" t="str">
        <f t="shared" si="1118"/>
        <v xml:space="preserve"> </v>
      </c>
      <c r="AN1050" s="97" t="str">
        <f t="shared" si="1119"/>
        <v xml:space="preserve"> </v>
      </c>
      <c r="AO1050" s="125"/>
      <c r="AP1050" s="125"/>
      <c r="AQ1050" s="125"/>
      <c r="AR1050" s="125"/>
      <c r="AS1050" s="125"/>
      <c r="AT1050" s="122" t="e">
        <f t="shared" si="1121"/>
        <v>#N/A</v>
      </c>
      <c r="AU1050" s="125" t="e">
        <f t="shared" si="1122"/>
        <v>#N/A</v>
      </c>
      <c r="AV1050" s="126" t="str">
        <f t="shared" ca="1" si="1105"/>
        <v/>
      </c>
      <c r="AW1050" s="122" t="e">
        <f t="shared" ca="1" si="1106"/>
        <v>#N/A</v>
      </c>
      <c r="AX1050" s="127" t="e">
        <f t="shared" ca="1" si="1107"/>
        <v>#N/A</v>
      </c>
      <c r="AY1050" s="100" t="e">
        <f t="shared" si="1123"/>
        <v>#N/A</v>
      </c>
      <c r="AZ1050" s="127" t="e">
        <f t="shared" si="1124"/>
        <v>#N/A</v>
      </c>
      <c r="BA1050" s="125"/>
      <c r="BB1050" s="125"/>
      <c r="BC1050" s="129"/>
      <c r="BD1050" s="125"/>
      <c r="BE1050" s="125"/>
      <c r="BF1050" s="125"/>
      <c r="BG1050" s="125"/>
      <c r="BH1050" s="125"/>
      <c r="BI1050" s="125"/>
      <c r="BJ1050" s="125"/>
      <c r="BK1050" s="125"/>
      <c r="BL1050" s="90"/>
      <c r="BM1050" s="90"/>
      <c r="BN1050" s="90"/>
      <c r="BO1050" s="90"/>
      <c r="BP1050" s="90"/>
    </row>
    <row r="1051" spans="1:68" ht="4.5" customHeight="1" thickBot="1" x14ac:dyDescent="0.25">
      <c r="A1051" s="89">
        <f>AK1054</f>
        <v>75</v>
      </c>
      <c r="B1051" s="271"/>
      <c r="C1051" s="271"/>
      <c r="D1051" s="271"/>
      <c r="E1051" s="271"/>
      <c r="F1051" s="271"/>
      <c r="G1051" s="271"/>
      <c r="H1051" s="271"/>
      <c r="I1051" s="271"/>
      <c r="J1051" s="309"/>
      <c r="K1051" s="309"/>
      <c r="L1051" s="309"/>
      <c r="M1051" s="309"/>
      <c r="N1051" s="309"/>
      <c r="O1051" s="309"/>
      <c r="P1051" s="309"/>
      <c r="Q1051" s="309"/>
      <c r="R1051" s="309"/>
      <c r="S1051" s="324"/>
      <c r="T1051" s="324"/>
      <c r="U1051" s="324"/>
      <c r="V1051" s="324"/>
      <c r="W1051" s="324"/>
      <c r="X1051" s="324"/>
      <c r="Y1051" s="324"/>
      <c r="Z1051" s="324"/>
      <c r="AA1051" s="324"/>
      <c r="AB1051" s="324"/>
      <c r="AC1051" s="309"/>
      <c r="AD1051" s="272"/>
      <c r="AE1051" s="273"/>
      <c r="AF1051" s="272"/>
      <c r="AG1051" s="274"/>
      <c r="AH1051" s="474"/>
      <c r="AI1051" s="475"/>
      <c r="AJ1051" s="475"/>
      <c r="AK1051" s="475"/>
      <c r="AL1051" s="33"/>
      <c r="AM1051" s="33"/>
      <c r="AN1051" s="33"/>
      <c r="AT1051" s="122" t="e">
        <f t="shared" si="1121"/>
        <v>#N/A</v>
      </c>
      <c r="AU1051" s="125" t="e">
        <f t="shared" si="1122"/>
        <v>#N/A</v>
      </c>
      <c r="AV1051" s="126" t="str">
        <f t="shared" ca="1" si="1105"/>
        <v/>
      </c>
      <c r="AW1051" s="122" t="e">
        <f t="shared" ca="1" si="1106"/>
        <v>#N/A</v>
      </c>
      <c r="AX1051" s="127" t="e">
        <f t="shared" ca="1" si="1107"/>
        <v>#N/A</v>
      </c>
      <c r="AY1051" s="100" t="e">
        <f t="shared" si="1123"/>
        <v>#N/A</v>
      </c>
      <c r="AZ1051" s="127" t="e">
        <f t="shared" si="1124"/>
        <v>#N/A</v>
      </c>
      <c r="BC1051" s="129"/>
    </row>
    <row r="1052" spans="1:68" ht="26.25" customHeight="1" x14ac:dyDescent="0.2">
      <c r="A1052" s="180">
        <f>A1038+1</f>
        <v>75</v>
      </c>
      <c r="B1052" s="501"/>
      <c r="C1052" s="501"/>
      <c r="D1052" s="501"/>
      <c r="E1052" s="502"/>
      <c r="F1052" s="493" t="str">
        <f>F1038</f>
        <v>TOTAL DE ESTA PÁGINA</v>
      </c>
      <c r="G1052" s="494"/>
      <c r="H1052" s="495"/>
      <c r="I1052" s="348" t="str">
        <f t="shared" ref="I1052:Q1052" si="1125">IF(SUM(I1041:I1051)=0," ",SUM(I1041:I1051))</f>
        <v xml:space="preserve"> </v>
      </c>
      <c r="J1052" s="349" t="str">
        <f t="shared" si="1125"/>
        <v xml:space="preserve"> </v>
      </c>
      <c r="K1052" s="350" t="str">
        <f t="shared" si="1125"/>
        <v xml:space="preserve"> </v>
      </c>
      <c r="L1052" s="351" t="str">
        <f t="shared" si="1125"/>
        <v xml:space="preserve"> </v>
      </c>
      <c r="M1052" s="350" t="str">
        <f t="shared" si="1125"/>
        <v xml:space="preserve"> </v>
      </c>
      <c r="N1052" s="351" t="str">
        <f t="shared" si="1125"/>
        <v xml:space="preserve"> </v>
      </c>
      <c r="O1052" s="350" t="str">
        <f t="shared" si="1125"/>
        <v xml:space="preserve"> </v>
      </c>
      <c r="P1052" s="351" t="str">
        <f t="shared" si="1125"/>
        <v xml:space="preserve"> </v>
      </c>
      <c r="Q1052" s="352" t="str">
        <f t="shared" si="1125"/>
        <v xml:space="preserve"> </v>
      </c>
      <c r="R1052" s="353"/>
      <c r="S1052" s="349" t="str">
        <f t="shared" ref="S1052:AB1052" si="1126">IF(SUM(S1041:S1051)=0," ",SUM(S1041:S1051))</f>
        <v xml:space="preserve"> </v>
      </c>
      <c r="T1052" s="350" t="str">
        <f t="shared" si="1126"/>
        <v xml:space="preserve"> </v>
      </c>
      <c r="U1052" s="350" t="str">
        <f t="shared" si="1126"/>
        <v xml:space="preserve"> </v>
      </c>
      <c r="V1052" s="350" t="str">
        <f t="shared" si="1126"/>
        <v xml:space="preserve"> </v>
      </c>
      <c r="W1052" s="351" t="str">
        <f t="shared" si="1126"/>
        <v xml:space="preserve"> </v>
      </c>
      <c r="X1052" s="350" t="str">
        <f t="shared" si="1126"/>
        <v xml:space="preserve"> </v>
      </c>
      <c r="Y1052" s="351" t="str">
        <f t="shared" si="1126"/>
        <v xml:space="preserve"> </v>
      </c>
      <c r="Z1052" s="350" t="str">
        <f t="shared" si="1126"/>
        <v xml:space="preserve"> </v>
      </c>
      <c r="AA1052" s="351" t="str">
        <f t="shared" si="1126"/>
        <v xml:space="preserve"> </v>
      </c>
      <c r="AB1052" s="352" t="str">
        <f t="shared" si="1126"/>
        <v xml:space="preserve"> </v>
      </c>
      <c r="AC1052" s="354" t="str">
        <f>IF(SUM(AC1041:AC1050)=0," ",SUM(AC1041:AC1050))</f>
        <v xml:space="preserve"> </v>
      </c>
      <c r="AD1052" s="355" t="str">
        <f>IF(SUM(AD1041:AD1050)=0," ",SUM(AD1041:AD1050))</f>
        <v xml:space="preserve"> </v>
      </c>
      <c r="AE1052" s="355" t="str">
        <f>IF(SUM(AE1041:AE1050)=0," ",SUM(AE1041:AE1050))</f>
        <v xml:space="preserve"> </v>
      </c>
      <c r="AF1052" s="356" t="str">
        <f>IF(SUM(AF1041:AF1050)=0," ",SUM(AF1041:AF1050))</f>
        <v xml:space="preserve"> </v>
      </c>
      <c r="AG1052" s="357" t="str">
        <f>IF(SUM(AG1041:AG1050)=0," ",SUM(AG1041:AG1050))</f>
        <v xml:space="preserve"> </v>
      </c>
      <c r="AH1052" s="482" t="str">
        <f>AH1038</f>
        <v>Certifico que todos los datos en esta
bitácora son fidedignos</v>
      </c>
      <c r="AI1052" s="483"/>
      <c r="AJ1052" s="483"/>
      <c r="AK1052" s="484"/>
      <c r="AL1052" s="131"/>
      <c r="AM1052" s="131"/>
      <c r="AN1052" s="131"/>
      <c r="AT1052" s="122" t="e">
        <f t="shared" si="1121"/>
        <v>#N/A</v>
      </c>
      <c r="AU1052" s="125" t="e">
        <f t="shared" si="1122"/>
        <v>#N/A</v>
      </c>
      <c r="AV1052" s="126" t="str">
        <f t="shared" ca="1" si="1105"/>
        <v/>
      </c>
      <c r="AW1052" s="122" t="e">
        <f t="shared" ca="1" si="1106"/>
        <v>#N/A</v>
      </c>
      <c r="AX1052" s="127" t="e">
        <f t="shared" ca="1" si="1107"/>
        <v>#N/A</v>
      </c>
      <c r="AY1052" s="100" t="e">
        <f t="shared" si="1123"/>
        <v>#N/A</v>
      </c>
      <c r="AZ1052" s="127" t="e">
        <f t="shared" si="1124"/>
        <v>#N/A</v>
      </c>
      <c r="BA1052" s="88"/>
      <c r="BC1052" s="129"/>
    </row>
    <row r="1053" spans="1:68" ht="26.25" customHeight="1" x14ac:dyDescent="0.2">
      <c r="A1053" s="499"/>
      <c r="B1053" s="503"/>
      <c r="C1053" s="503"/>
      <c r="D1053" s="503"/>
      <c r="E1053" s="504"/>
      <c r="F1053" s="496" t="str">
        <f>F1039</f>
        <v>TOTAL PÁGINA ANTERIOR</v>
      </c>
      <c r="G1053" s="497"/>
      <c r="H1053" s="498"/>
      <c r="I1053" s="358">
        <f>I1040</f>
        <v>6.25</v>
      </c>
      <c r="J1053" s="359">
        <f t="shared" ref="J1053:Q1053" si="1127">J1040</f>
        <v>6.25</v>
      </c>
      <c r="K1053" s="360" t="str">
        <f t="shared" si="1127"/>
        <v xml:space="preserve"> </v>
      </c>
      <c r="L1053" s="361" t="str">
        <f t="shared" si="1127"/>
        <v xml:space="preserve"> </v>
      </c>
      <c r="M1053" s="360" t="str">
        <f t="shared" si="1127"/>
        <v xml:space="preserve"> </v>
      </c>
      <c r="N1053" s="361" t="str">
        <f t="shared" si="1127"/>
        <v xml:space="preserve"> </v>
      </c>
      <c r="O1053" s="360" t="str">
        <f t="shared" si="1127"/>
        <v xml:space="preserve"> </v>
      </c>
      <c r="P1053" s="361" t="str">
        <f t="shared" si="1127"/>
        <v xml:space="preserve"> </v>
      </c>
      <c r="Q1053" s="362" t="str">
        <f t="shared" si="1127"/>
        <v xml:space="preserve"> </v>
      </c>
      <c r="R1053" s="363"/>
      <c r="S1053" s="359" t="str">
        <f t="shared" ref="S1053:AG1053" si="1128">S1040</f>
        <v xml:space="preserve"> </v>
      </c>
      <c r="T1053" s="360">
        <f t="shared" si="1128"/>
        <v>8.75</v>
      </c>
      <c r="U1053" s="360">
        <f t="shared" si="1128"/>
        <v>10</v>
      </c>
      <c r="V1053" s="360">
        <f t="shared" si="1128"/>
        <v>2.5</v>
      </c>
      <c r="W1053" s="361" t="str">
        <f t="shared" si="1128"/>
        <v xml:space="preserve"> </v>
      </c>
      <c r="X1053" s="360" t="str">
        <f t="shared" si="1128"/>
        <v xml:space="preserve"> </v>
      </c>
      <c r="Y1053" s="361">
        <f t="shared" si="1128"/>
        <v>2.5</v>
      </c>
      <c r="Z1053" s="360" t="str">
        <f t="shared" si="1128"/>
        <v xml:space="preserve"> </v>
      </c>
      <c r="AA1053" s="361">
        <f t="shared" si="1128"/>
        <v>3.75</v>
      </c>
      <c r="AB1053" s="362" t="str">
        <f t="shared" si="1128"/>
        <v xml:space="preserve"> </v>
      </c>
      <c r="AC1053" s="364">
        <f t="shared" si="1128"/>
        <v>9</v>
      </c>
      <c r="AD1053" s="365" t="str">
        <f t="shared" si="1128"/>
        <v xml:space="preserve"> </v>
      </c>
      <c r="AE1053" s="365">
        <f t="shared" si="1128"/>
        <v>9</v>
      </c>
      <c r="AF1053" s="366" t="str">
        <f t="shared" si="1128"/>
        <v xml:space="preserve"> </v>
      </c>
      <c r="AG1053" s="367">
        <f t="shared" si="1128"/>
        <v>11</v>
      </c>
      <c r="AH1053" s="487"/>
      <c r="AI1053" s="488"/>
      <c r="AJ1053" s="488"/>
      <c r="AK1053" s="489"/>
      <c r="AL1053" s="131"/>
      <c r="AM1053" s="131"/>
      <c r="AN1053" s="131"/>
      <c r="AT1053" s="122" t="e">
        <f t="shared" si="1121"/>
        <v>#N/A</v>
      </c>
      <c r="AU1053" s="125" t="e">
        <f t="shared" si="1122"/>
        <v>#N/A</v>
      </c>
      <c r="AV1053" s="126" t="str">
        <f t="shared" ca="1" si="1105"/>
        <v/>
      </c>
      <c r="AW1053" s="122" t="e">
        <f t="shared" ca="1" si="1106"/>
        <v>#N/A</v>
      </c>
      <c r="AX1053" s="127" t="e">
        <f t="shared" ca="1" si="1107"/>
        <v>#N/A</v>
      </c>
      <c r="AY1053" s="100" t="e">
        <f t="shared" si="1123"/>
        <v>#N/A</v>
      </c>
      <c r="AZ1053" s="127" t="e">
        <f t="shared" si="1124"/>
        <v>#N/A</v>
      </c>
      <c r="BA1053" s="88"/>
      <c r="BC1053" s="129"/>
    </row>
    <row r="1054" spans="1:68" ht="26.25" customHeight="1" thickBot="1" x14ac:dyDescent="0.25">
      <c r="A1054" s="500"/>
      <c r="B1054" s="505" t="str">
        <f>B1040</f>
        <v>Entidad que certifica Hrs. de vuelo
TIMBRE Y FIRMA</v>
      </c>
      <c r="C1054" s="505"/>
      <c r="D1054" s="505"/>
      <c r="E1054" s="506"/>
      <c r="F1054" s="490" t="str">
        <f>F1040</f>
        <v>TOTAL A LA FECHA</v>
      </c>
      <c r="G1054" s="491"/>
      <c r="H1054" s="492"/>
      <c r="I1054" s="31">
        <f t="shared" ref="I1054:Q1054" si="1129">IF(SUM(I1052:I1053)=0," ",SUM(I1052:I1053))</f>
        <v>6.25</v>
      </c>
      <c r="J1054" s="27">
        <f t="shared" si="1129"/>
        <v>6.25</v>
      </c>
      <c r="K1054" s="24" t="str">
        <f t="shared" si="1129"/>
        <v xml:space="preserve"> </v>
      </c>
      <c r="L1054" s="25" t="str">
        <f t="shared" si="1129"/>
        <v xml:space="preserve"> </v>
      </c>
      <c r="M1054" s="24" t="str">
        <f t="shared" si="1129"/>
        <v xml:space="preserve"> </v>
      </c>
      <c r="N1054" s="25" t="str">
        <f t="shared" si="1129"/>
        <v xml:space="preserve"> </v>
      </c>
      <c r="O1054" s="24" t="str">
        <f t="shared" si="1129"/>
        <v xml:space="preserve"> </v>
      </c>
      <c r="P1054" s="25" t="str">
        <f t="shared" si="1129"/>
        <v xml:space="preserve"> </v>
      </c>
      <c r="Q1054" s="26" t="str">
        <f t="shared" si="1129"/>
        <v xml:space="preserve"> </v>
      </c>
      <c r="R1054" s="321"/>
      <c r="S1054" s="27" t="str">
        <f t="shared" ref="S1054:AG1054" si="1130">IF(SUM(S1052:S1053)=0," ",SUM(S1052:S1053))</f>
        <v xml:space="preserve"> </v>
      </c>
      <c r="T1054" s="24">
        <f t="shared" si="1130"/>
        <v>8.75</v>
      </c>
      <c r="U1054" s="24">
        <f t="shared" si="1130"/>
        <v>10</v>
      </c>
      <c r="V1054" s="24">
        <f t="shared" si="1130"/>
        <v>2.5</v>
      </c>
      <c r="W1054" s="25" t="str">
        <f t="shared" si="1130"/>
        <v xml:space="preserve"> </v>
      </c>
      <c r="X1054" s="24" t="str">
        <f t="shared" si="1130"/>
        <v xml:space="preserve"> </v>
      </c>
      <c r="Y1054" s="25">
        <f t="shared" si="1130"/>
        <v>2.5</v>
      </c>
      <c r="Z1054" s="24" t="str">
        <f t="shared" si="1130"/>
        <v xml:space="preserve"> </v>
      </c>
      <c r="AA1054" s="25">
        <f t="shared" si="1130"/>
        <v>3.75</v>
      </c>
      <c r="AB1054" s="26" t="str">
        <f t="shared" si="1130"/>
        <v xml:space="preserve"> </v>
      </c>
      <c r="AC1054" s="323">
        <f t="shared" si="1130"/>
        <v>9</v>
      </c>
      <c r="AD1054" s="28" t="str">
        <f t="shared" si="1130"/>
        <v xml:space="preserve"> </v>
      </c>
      <c r="AE1054" s="28">
        <f t="shared" si="1130"/>
        <v>9</v>
      </c>
      <c r="AF1054" s="30" t="str">
        <f t="shared" si="1130"/>
        <v xml:space="preserve"> </v>
      </c>
      <c r="AG1054" s="32">
        <f t="shared" si="1130"/>
        <v>11</v>
      </c>
      <c r="AH1054" s="485" t="str">
        <f>AH1040</f>
        <v>_____________________________
FIRMA PILOTO</v>
      </c>
      <c r="AI1054" s="486"/>
      <c r="AJ1054" s="486"/>
      <c r="AK1054" s="181">
        <f>A1052</f>
        <v>75</v>
      </c>
      <c r="AL1054" s="132"/>
      <c r="AM1054" s="132"/>
      <c r="AN1054" s="132"/>
      <c r="AT1054" s="122" t="e">
        <f t="shared" si="1121"/>
        <v>#N/A</v>
      </c>
      <c r="AU1054" s="125" t="e">
        <f t="shared" si="1122"/>
        <v>#N/A</v>
      </c>
      <c r="AV1054" s="126" t="str">
        <f t="shared" ca="1" si="1105"/>
        <v/>
      </c>
      <c r="AW1054" s="122" t="e">
        <f t="shared" ca="1" si="1106"/>
        <v>#N/A</v>
      </c>
      <c r="AX1054" s="127" t="e">
        <f t="shared" ca="1" si="1107"/>
        <v>#N/A</v>
      </c>
      <c r="AY1054" s="100" t="e">
        <f t="shared" si="1123"/>
        <v>#N/A</v>
      </c>
      <c r="AZ1054" s="127" t="e">
        <f t="shared" si="1124"/>
        <v>#N/A</v>
      </c>
      <c r="BA1054" s="88"/>
      <c r="BC1054" s="129"/>
    </row>
    <row r="1055" spans="1:68" s="49" customFormat="1" ht="27.75" customHeight="1" x14ac:dyDescent="0.2">
      <c r="A1055" s="29">
        <f>A1050+1</f>
        <v>751</v>
      </c>
      <c r="B1055" s="39"/>
      <c r="C1055" s="40"/>
      <c r="D1055" s="41"/>
      <c r="E1055" s="42"/>
      <c r="F1055" s="43"/>
      <c r="G1055" s="44"/>
      <c r="H1055" s="45"/>
      <c r="I1055" s="310"/>
      <c r="J1055" s="306"/>
      <c r="K1055" s="307"/>
      <c r="L1055" s="308"/>
      <c r="M1055" s="307"/>
      <c r="N1055" s="308"/>
      <c r="O1055" s="307"/>
      <c r="P1055" s="308"/>
      <c r="Q1055" s="167"/>
      <c r="R1055" s="314"/>
      <c r="S1055" s="46"/>
      <c r="T1055" s="47"/>
      <c r="U1055" s="47"/>
      <c r="V1055" s="48"/>
      <c r="W1055" s="325"/>
      <c r="X1055" s="307"/>
      <c r="Y1055" s="308"/>
      <c r="Z1055" s="307"/>
      <c r="AA1055" s="308"/>
      <c r="AB1055" s="167"/>
      <c r="AC1055" s="311"/>
      <c r="AD1055" s="312"/>
      <c r="AE1055" s="312"/>
      <c r="AF1055" s="313"/>
      <c r="AG1055" s="317"/>
      <c r="AH1055" s="167"/>
      <c r="AI1055" s="478"/>
      <c r="AJ1055" s="478"/>
      <c r="AK1055" s="479"/>
      <c r="AL1055" s="102"/>
      <c r="AM1055" s="124" t="str">
        <f t="shared" ref="AM1055:AM1064" si="1131">IF(B1055=0," ",TEXT(B1055,"MMM"))</f>
        <v xml:space="preserve"> </v>
      </c>
      <c r="AN1055" s="97" t="str">
        <f t="shared" ref="AN1055:AN1064" si="1132">IF(B1055=0," ",YEAR(B1055))</f>
        <v xml:space="preserve"> </v>
      </c>
      <c r="AO1055" s="125"/>
      <c r="AP1055" s="125"/>
      <c r="AQ1055" s="125"/>
      <c r="AR1055" s="125"/>
      <c r="AS1055" s="125"/>
      <c r="AT1055" s="122" t="e">
        <f t="shared" ref="AT1055:AT1064" si="1133">IF(ISBLANK($B1475),NA(),$B1475)</f>
        <v>#N/A</v>
      </c>
      <c r="AU1055" s="125" t="e">
        <f t="shared" ref="AU1055:AU1064" si="1134">IF(ISBLANK($I1475),NA(),$I1475)</f>
        <v>#N/A</v>
      </c>
      <c r="AV1055" s="126" t="str">
        <f t="shared" ca="1" si="1105"/>
        <v/>
      </c>
      <c r="AW1055" s="122" t="e">
        <f t="shared" ca="1" si="1106"/>
        <v>#N/A</v>
      </c>
      <c r="AX1055" s="127" t="e">
        <f t="shared" ca="1" si="1107"/>
        <v>#N/A</v>
      </c>
      <c r="AY1055" s="100" t="e">
        <f t="shared" ref="AY1055:AY1064" si="1135">IF(S1475=0,NA(),S1475)</f>
        <v>#N/A</v>
      </c>
      <c r="AZ1055" s="127" t="e">
        <f t="shared" ref="AZ1055:AZ1064" si="1136">IF(V1475=0,NA(),V1475)</f>
        <v>#N/A</v>
      </c>
      <c r="BA1055" s="88"/>
      <c r="BB1055" s="125"/>
      <c r="BC1055" s="129"/>
      <c r="BD1055" s="125"/>
      <c r="BE1055" s="125"/>
      <c r="BF1055" s="125"/>
      <c r="BG1055" s="125"/>
      <c r="BH1055" s="125"/>
      <c r="BI1055" s="125"/>
      <c r="BJ1055" s="125"/>
      <c r="BK1055" s="125"/>
      <c r="BL1055" s="90"/>
      <c r="BM1055" s="90"/>
      <c r="BN1055" s="90"/>
      <c r="BO1055" s="90"/>
      <c r="BP1055" s="90"/>
    </row>
    <row r="1056" spans="1:68" s="49" customFormat="1" ht="27.75" customHeight="1" x14ac:dyDescent="0.2">
      <c r="A1056" s="22">
        <f>A1055+1</f>
        <v>752</v>
      </c>
      <c r="B1056" s="50"/>
      <c r="C1056" s="51"/>
      <c r="D1056" s="52"/>
      <c r="E1056" s="53"/>
      <c r="F1056" s="54"/>
      <c r="G1056" s="55"/>
      <c r="H1056" s="56"/>
      <c r="I1056" s="304"/>
      <c r="J1056" s="57"/>
      <c r="K1056" s="58"/>
      <c r="L1056" s="59"/>
      <c r="M1056" s="58"/>
      <c r="N1056" s="59"/>
      <c r="O1056" s="58"/>
      <c r="P1056" s="59"/>
      <c r="Q1056" s="60"/>
      <c r="R1056" s="315"/>
      <c r="S1056" s="57"/>
      <c r="T1056" s="58"/>
      <c r="U1056" s="58"/>
      <c r="V1056" s="60"/>
      <c r="W1056" s="326"/>
      <c r="X1056" s="58"/>
      <c r="Y1056" s="59"/>
      <c r="Z1056" s="58"/>
      <c r="AA1056" s="59"/>
      <c r="AB1056" s="60"/>
      <c r="AC1056" s="61"/>
      <c r="AD1056" s="62"/>
      <c r="AE1056" s="62"/>
      <c r="AF1056" s="63"/>
      <c r="AG1056" s="318"/>
      <c r="AH1056" s="60"/>
      <c r="AI1056" s="476"/>
      <c r="AJ1056" s="476"/>
      <c r="AK1056" s="477"/>
      <c r="AL1056" s="102"/>
      <c r="AM1056" s="124" t="str">
        <f t="shared" si="1131"/>
        <v xml:space="preserve"> </v>
      </c>
      <c r="AN1056" s="97" t="str">
        <f t="shared" si="1132"/>
        <v xml:space="preserve"> </v>
      </c>
      <c r="AO1056" s="125"/>
      <c r="AP1056" s="125"/>
      <c r="AQ1056" s="125"/>
      <c r="AR1056" s="125"/>
      <c r="AS1056" s="125"/>
      <c r="AT1056" s="122" t="e">
        <f t="shared" si="1133"/>
        <v>#N/A</v>
      </c>
      <c r="AU1056" s="125" t="e">
        <f t="shared" si="1134"/>
        <v>#N/A</v>
      </c>
      <c r="AV1056" s="126" t="str">
        <f t="shared" ca="1" si="1105"/>
        <v/>
      </c>
      <c r="AW1056" s="122" t="e">
        <f t="shared" ca="1" si="1106"/>
        <v>#N/A</v>
      </c>
      <c r="AX1056" s="127" t="e">
        <f t="shared" ca="1" si="1107"/>
        <v>#N/A</v>
      </c>
      <c r="AY1056" s="100" t="e">
        <f t="shared" si="1135"/>
        <v>#N/A</v>
      </c>
      <c r="AZ1056" s="127" t="e">
        <f t="shared" si="1136"/>
        <v>#N/A</v>
      </c>
      <c r="BA1056" s="88"/>
      <c r="BB1056" s="125"/>
      <c r="BC1056" s="129"/>
      <c r="BD1056" s="125"/>
      <c r="BE1056" s="125"/>
      <c r="BF1056" s="125"/>
      <c r="BG1056" s="125"/>
      <c r="BH1056" s="125"/>
      <c r="BI1056" s="125"/>
      <c r="BJ1056" s="125"/>
      <c r="BK1056" s="125"/>
      <c r="BL1056" s="90"/>
      <c r="BM1056" s="90"/>
      <c r="BN1056" s="90"/>
      <c r="BO1056" s="90"/>
      <c r="BP1056" s="90"/>
    </row>
    <row r="1057" spans="1:68" s="49" customFormat="1" ht="27.75" customHeight="1" x14ac:dyDescent="0.2">
      <c r="A1057" s="22">
        <f t="shared" ref="A1057:A1064" si="1137">A1056+1</f>
        <v>753</v>
      </c>
      <c r="B1057" s="50"/>
      <c r="C1057" s="51"/>
      <c r="D1057" s="52"/>
      <c r="E1057" s="53"/>
      <c r="F1057" s="54"/>
      <c r="G1057" s="55"/>
      <c r="H1057" s="56"/>
      <c r="I1057" s="304"/>
      <c r="J1057" s="57"/>
      <c r="K1057" s="58"/>
      <c r="L1057" s="59"/>
      <c r="M1057" s="58"/>
      <c r="N1057" s="59"/>
      <c r="O1057" s="58"/>
      <c r="P1057" s="59"/>
      <c r="Q1057" s="60"/>
      <c r="R1057" s="315"/>
      <c r="S1057" s="57"/>
      <c r="T1057" s="58"/>
      <c r="U1057" s="58"/>
      <c r="V1057" s="60"/>
      <c r="W1057" s="326"/>
      <c r="X1057" s="58"/>
      <c r="Y1057" s="59"/>
      <c r="Z1057" s="58"/>
      <c r="AA1057" s="59"/>
      <c r="AB1057" s="60"/>
      <c r="AC1057" s="61"/>
      <c r="AD1057" s="62"/>
      <c r="AE1057" s="62"/>
      <c r="AF1057" s="63"/>
      <c r="AG1057" s="318"/>
      <c r="AH1057" s="60"/>
      <c r="AI1057" s="476"/>
      <c r="AJ1057" s="476"/>
      <c r="AK1057" s="477"/>
      <c r="AL1057" s="102"/>
      <c r="AM1057" s="124" t="str">
        <f t="shared" si="1131"/>
        <v xml:space="preserve"> </v>
      </c>
      <c r="AN1057" s="97" t="str">
        <f t="shared" si="1132"/>
        <v xml:space="preserve"> </v>
      </c>
      <c r="AO1057" s="125"/>
      <c r="AP1057" s="125"/>
      <c r="AQ1057" s="125"/>
      <c r="AR1057" s="125"/>
      <c r="AS1057" s="125"/>
      <c r="AT1057" s="122" t="e">
        <f t="shared" si="1133"/>
        <v>#N/A</v>
      </c>
      <c r="AU1057" s="125" t="e">
        <f t="shared" si="1134"/>
        <v>#N/A</v>
      </c>
      <c r="AV1057" s="126" t="str">
        <f t="shared" ca="1" si="1105"/>
        <v/>
      </c>
      <c r="AW1057" s="122" t="e">
        <f t="shared" ca="1" si="1106"/>
        <v>#N/A</v>
      </c>
      <c r="AX1057" s="127" t="e">
        <f t="shared" ca="1" si="1107"/>
        <v>#N/A</v>
      </c>
      <c r="AY1057" s="100" t="e">
        <f t="shared" si="1135"/>
        <v>#N/A</v>
      </c>
      <c r="AZ1057" s="127" t="e">
        <f t="shared" si="1136"/>
        <v>#N/A</v>
      </c>
      <c r="BA1057" s="88"/>
      <c r="BB1057" s="125"/>
      <c r="BC1057" s="129"/>
      <c r="BD1057" s="125"/>
      <c r="BE1057" s="125"/>
      <c r="BF1057" s="125"/>
      <c r="BG1057" s="125"/>
      <c r="BH1057" s="125"/>
      <c r="BI1057" s="125"/>
      <c r="BJ1057" s="125"/>
      <c r="BK1057" s="125"/>
      <c r="BL1057" s="90"/>
      <c r="BM1057" s="90"/>
      <c r="BN1057" s="90"/>
      <c r="BO1057" s="90"/>
      <c r="BP1057" s="90"/>
    </row>
    <row r="1058" spans="1:68" s="49" customFormat="1" ht="27.75" customHeight="1" x14ac:dyDescent="0.2">
      <c r="A1058" s="22">
        <f t="shared" si="1137"/>
        <v>754</v>
      </c>
      <c r="B1058" s="50"/>
      <c r="C1058" s="51"/>
      <c r="D1058" s="52"/>
      <c r="E1058" s="53"/>
      <c r="F1058" s="54"/>
      <c r="G1058" s="55"/>
      <c r="H1058" s="56"/>
      <c r="I1058" s="304"/>
      <c r="J1058" s="57"/>
      <c r="K1058" s="58"/>
      <c r="L1058" s="59"/>
      <c r="M1058" s="58"/>
      <c r="N1058" s="59"/>
      <c r="O1058" s="58"/>
      <c r="P1058" s="59"/>
      <c r="Q1058" s="60"/>
      <c r="R1058" s="315"/>
      <c r="S1058" s="57"/>
      <c r="T1058" s="58"/>
      <c r="U1058" s="58"/>
      <c r="V1058" s="60"/>
      <c r="W1058" s="326"/>
      <c r="X1058" s="58"/>
      <c r="Y1058" s="59"/>
      <c r="Z1058" s="58"/>
      <c r="AA1058" s="59"/>
      <c r="AB1058" s="60"/>
      <c r="AC1058" s="61"/>
      <c r="AD1058" s="62"/>
      <c r="AE1058" s="62"/>
      <c r="AF1058" s="63"/>
      <c r="AG1058" s="318"/>
      <c r="AH1058" s="60"/>
      <c r="AI1058" s="476"/>
      <c r="AJ1058" s="476"/>
      <c r="AK1058" s="477"/>
      <c r="AL1058" s="102"/>
      <c r="AM1058" s="124" t="str">
        <f t="shared" si="1131"/>
        <v xml:space="preserve"> </v>
      </c>
      <c r="AN1058" s="97" t="str">
        <f t="shared" si="1132"/>
        <v xml:space="preserve"> </v>
      </c>
      <c r="AO1058" s="125"/>
      <c r="AP1058" s="125"/>
      <c r="AQ1058" s="125"/>
      <c r="AR1058" s="125"/>
      <c r="AS1058" s="125"/>
      <c r="AT1058" s="122" t="e">
        <f t="shared" si="1133"/>
        <v>#N/A</v>
      </c>
      <c r="AU1058" s="125" t="e">
        <f t="shared" si="1134"/>
        <v>#N/A</v>
      </c>
      <c r="AV1058" s="126" t="str">
        <f t="shared" ca="1" si="1105"/>
        <v/>
      </c>
      <c r="AW1058" s="122" t="e">
        <f t="shared" ca="1" si="1106"/>
        <v>#N/A</v>
      </c>
      <c r="AX1058" s="127" t="e">
        <f t="shared" ca="1" si="1107"/>
        <v>#N/A</v>
      </c>
      <c r="AY1058" s="100" t="e">
        <f t="shared" si="1135"/>
        <v>#N/A</v>
      </c>
      <c r="AZ1058" s="127" t="e">
        <f t="shared" si="1136"/>
        <v>#N/A</v>
      </c>
      <c r="BA1058" s="88"/>
      <c r="BB1058" s="125"/>
      <c r="BC1058" s="129"/>
      <c r="BD1058" s="125"/>
      <c r="BE1058" s="125"/>
      <c r="BF1058" s="125"/>
      <c r="BG1058" s="125"/>
      <c r="BH1058" s="125"/>
      <c r="BI1058" s="125"/>
      <c r="BJ1058" s="125"/>
      <c r="BK1058" s="125"/>
      <c r="BL1058" s="90"/>
      <c r="BM1058" s="90"/>
      <c r="BN1058" s="90"/>
      <c r="BO1058" s="90"/>
      <c r="BP1058" s="90"/>
    </row>
    <row r="1059" spans="1:68" s="49" customFormat="1" ht="27.75" customHeight="1" x14ac:dyDescent="0.2">
      <c r="A1059" s="22">
        <f t="shared" si="1137"/>
        <v>755</v>
      </c>
      <c r="B1059" s="50"/>
      <c r="C1059" s="51"/>
      <c r="D1059" s="52"/>
      <c r="E1059" s="53"/>
      <c r="F1059" s="54"/>
      <c r="G1059" s="55"/>
      <c r="H1059" s="56"/>
      <c r="I1059" s="304"/>
      <c r="J1059" s="57"/>
      <c r="K1059" s="58"/>
      <c r="L1059" s="59"/>
      <c r="M1059" s="58"/>
      <c r="N1059" s="59"/>
      <c r="O1059" s="58"/>
      <c r="P1059" s="59"/>
      <c r="Q1059" s="60"/>
      <c r="R1059" s="315"/>
      <c r="S1059" s="57"/>
      <c r="T1059" s="58"/>
      <c r="U1059" s="58"/>
      <c r="V1059" s="60"/>
      <c r="W1059" s="326"/>
      <c r="X1059" s="58"/>
      <c r="Y1059" s="59"/>
      <c r="Z1059" s="58"/>
      <c r="AA1059" s="59"/>
      <c r="AB1059" s="60"/>
      <c r="AC1059" s="61"/>
      <c r="AD1059" s="62"/>
      <c r="AE1059" s="62"/>
      <c r="AF1059" s="63"/>
      <c r="AG1059" s="318"/>
      <c r="AH1059" s="60"/>
      <c r="AI1059" s="476"/>
      <c r="AJ1059" s="476"/>
      <c r="AK1059" s="477"/>
      <c r="AL1059" s="102"/>
      <c r="AM1059" s="124" t="str">
        <f t="shared" si="1131"/>
        <v xml:space="preserve"> </v>
      </c>
      <c r="AN1059" s="97" t="str">
        <f t="shared" si="1132"/>
        <v xml:space="preserve"> </v>
      </c>
      <c r="AO1059" s="125"/>
      <c r="AP1059" s="125"/>
      <c r="AQ1059" s="125"/>
      <c r="AR1059" s="125"/>
      <c r="AS1059" s="125"/>
      <c r="AT1059" s="122" t="e">
        <f t="shared" si="1133"/>
        <v>#N/A</v>
      </c>
      <c r="AU1059" s="125" t="e">
        <f t="shared" si="1134"/>
        <v>#N/A</v>
      </c>
      <c r="AV1059" s="126" t="str">
        <f t="shared" ca="1" si="1105"/>
        <v/>
      </c>
      <c r="AW1059" s="122" t="e">
        <f t="shared" ca="1" si="1106"/>
        <v>#N/A</v>
      </c>
      <c r="AX1059" s="127" t="e">
        <f t="shared" ca="1" si="1107"/>
        <v>#N/A</v>
      </c>
      <c r="AY1059" s="100" t="e">
        <f t="shared" si="1135"/>
        <v>#N/A</v>
      </c>
      <c r="AZ1059" s="127" t="e">
        <f t="shared" si="1136"/>
        <v>#N/A</v>
      </c>
      <c r="BA1059" s="88"/>
      <c r="BB1059" s="125"/>
      <c r="BC1059" s="129"/>
      <c r="BD1059" s="125"/>
      <c r="BE1059" s="125"/>
      <c r="BF1059" s="125"/>
      <c r="BG1059" s="125"/>
      <c r="BH1059" s="125"/>
      <c r="BI1059" s="125"/>
      <c r="BJ1059" s="125"/>
      <c r="BK1059" s="125"/>
      <c r="BL1059" s="90"/>
      <c r="BM1059" s="90"/>
      <c r="BN1059" s="90"/>
      <c r="BO1059" s="90"/>
      <c r="BP1059" s="90"/>
    </row>
    <row r="1060" spans="1:68" s="49" customFormat="1" ht="27.75" customHeight="1" x14ac:dyDescent="0.2">
      <c r="A1060" s="22">
        <f t="shared" si="1137"/>
        <v>756</v>
      </c>
      <c r="B1060" s="50"/>
      <c r="C1060" s="51"/>
      <c r="D1060" s="52"/>
      <c r="E1060" s="53"/>
      <c r="F1060" s="54"/>
      <c r="G1060" s="55"/>
      <c r="H1060" s="56"/>
      <c r="I1060" s="304"/>
      <c r="J1060" s="57"/>
      <c r="K1060" s="58"/>
      <c r="L1060" s="59"/>
      <c r="M1060" s="58"/>
      <c r="N1060" s="59"/>
      <c r="O1060" s="58"/>
      <c r="P1060" s="59"/>
      <c r="Q1060" s="60"/>
      <c r="R1060" s="315"/>
      <c r="S1060" s="57"/>
      <c r="T1060" s="58"/>
      <c r="U1060" s="58"/>
      <c r="V1060" s="60"/>
      <c r="W1060" s="326"/>
      <c r="X1060" s="58"/>
      <c r="Y1060" s="59"/>
      <c r="Z1060" s="58"/>
      <c r="AA1060" s="59"/>
      <c r="AB1060" s="60"/>
      <c r="AC1060" s="61"/>
      <c r="AD1060" s="62"/>
      <c r="AE1060" s="62"/>
      <c r="AF1060" s="63"/>
      <c r="AG1060" s="318"/>
      <c r="AH1060" s="60"/>
      <c r="AI1060" s="476"/>
      <c r="AJ1060" s="476"/>
      <c r="AK1060" s="477"/>
      <c r="AL1060" s="102"/>
      <c r="AM1060" s="124" t="str">
        <f t="shared" si="1131"/>
        <v xml:space="preserve"> </v>
      </c>
      <c r="AN1060" s="97" t="str">
        <f t="shared" si="1132"/>
        <v xml:space="preserve"> </v>
      </c>
      <c r="AO1060" s="125"/>
      <c r="AP1060" s="125"/>
      <c r="AQ1060" s="125"/>
      <c r="AR1060" s="125"/>
      <c r="AS1060" s="125"/>
      <c r="AT1060" s="122" t="e">
        <f t="shared" si="1133"/>
        <v>#N/A</v>
      </c>
      <c r="AU1060" s="125" t="e">
        <f t="shared" si="1134"/>
        <v>#N/A</v>
      </c>
      <c r="AV1060" s="126" t="str">
        <f t="shared" ca="1" si="1105"/>
        <v/>
      </c>
      <c r="AW1060" s="122" t="e">
        <f t="shared" ca="1" si="1106"/>
        <v>#N/A</v>
      </c>
      <c r="AX1060" s="127" t="e">
        <f t="shared" ca="1" si="1107"/>
        <v>#N/A</v>
      </c>
      <c r="AY1060" s="100" t="e">
        <f t="shared" si="1135"/>
        <v>#N/A</v>
      </c>
      <c r="AZ1060" s="127" t="e">
        <f t="shared" si="1136"/>
        <v>#N/A</v>
      </c>
      <c r="BA1060" s="88"/>
      <c r="BB1060" s="125"/>
      <c r="BC1060" s="129"/>
      <c r="BD1060" s="125"/>
      <c r="BE1060" s="125"/>
      <c r="BF1060" s="125"/>
      <c r="BG1060" s="125"/>
      <c r="BH1060" s="125"/>
      <c r="BI1060" s="125"/>
      <c r="BJ1060" s="125"/>
      <c r="BK1060" s="125"/>
      <c r="BL1060" s="90"/>
      <c r="BM1060" s="90"/>
      <c r="BN1060" s="90"/>
      <c r="BO1060" s="90"/>
      <c r="BP1060" s="90"/>
    </row>
    <row r="1061" spans="1:68" s="49" customFormat="1" ht="27.75" customHeight="1" x14ac:dyDescent="0.2">
      <c r="A1061" s="22">
        <f>A1060+1</f>
        <v>757</v>
      </c>
      <c r="B1061" s="50"/>
      <c r="C1061" s="51"/>
      <c r="D1061" s="52"/>
      <c r="E1061" s="53"/>
      <c r="F1061" s="54"/>
      <c r="G1061" s="55"/>
      <c r="H1061" s="56"/>
      <c r="I1061" s="304"/>
      <c r="J1061" s="57"/>
      <c r="K1061" s="58"/>
      <c r="L1061" s="59"/>
      <c r="M1061" s="58"/>
      <c r="N1061" s="59"/>
      <c r="O1061" s="58"/>
      <c r="P1061" s="59"/>
      <c r="Q1061" s="60"/>
      <c r="R1061" s="315"/>
      <c r="S1061" s="57"/>
      <c r="T1061" s="58"/>
      <c r="U1061" s="58"/>
      <c r="V1061" s="60"/>
      <c r="W1061" s="326"/>
      <c r="X1061" s="58"/>
      <c r="Y1061" s="59"/>
      <c r="Z1061" s="58"/>
      <c r="AA1061" s="59"/>
      <c r="AB1061" s="60"/>
      <c r="AC1061" s="61"/>
      <c r="AD1061" s="62"/>
      <c r="AE1061" s="62"/>
      <c r="AF1061" s="63"/>
      <c r="AG1061" s="318"/>
      <c r="AH1061" s="60"/>
      <c r="AI1061" s="476"/>
      <c r="AJ1061" s="476"/>
      <c r="AK1061" s="477"/>
      <c r="AL1061" s="102"/>
      <c r="AM1061" s="124" t="str">
        <f t="shared" si="1131"/>
        <v xml:space="preserve"> </v>
      </c>
      <c r="AN1061" s="97" t="str">
        <f t="shared" si="1132"/>
        <v xml:space="preserve"> </v>
      </c>
      <c r="AO1061" s="125"/>
      <c r="AP1061" s="125"/>
      <c r="AQ1061" s="125"/>
      <c r="AR1061" s="125"/>
      <c r="AS1061" s="125"/>
      <c r="AT1061" s="122" t="e">
        <f t="shared" si="1133"/>
        <v>#N/A</v>
      </c>
      <c r="AU1061" s="125" t="e">
        <f t="shared" si="1134"/>
        <v>#N/A</v>
      </c>
      <c r="AV1061" s="126" t="str">
        <f t="shared" ca="1" si="1105"/>
        <v/>
      </c>
      <c r="AW1061" s="122" t="e">
        <f t="shared" ca="1" si="1106"/>
        <v>#N/A</v>
      </c>
      <c r="AX1061" s="127" t="e">
        <f t="shared" ca="1" si="1107"/>
        <v>#N/A</v>
      </c>
      <c r="AY1061" s="100" t="e">
        <f t="shared" si="1135"/>
        <v>#N/A</v>
      </c>
      <c r="AZ1061" s="127" t="e">
        <f t="shared" si="1136"/>
        <v>#N/A</v>
      </c>
      <c r="BA1061" s="88"/>
      <c r="BB1061" s="125"/>
      <c r="BC1061" s="129"/>
      <c r="BD1061" s="125"/>
      <c r="BE1061" s="125"/>
      <c r="BF1061" s="125"/>
      <c r="BG1061" s="125"/>
      <c r="BH1061" s="125"/>
      <c r="BI1061" s="125"/>
      <c r="BJ1061" s="125"/>
      <c r="BK1061" s="125"/>
      <c r="BL1061" s="90"/>
      <c r="BM1061" s="90"/>
      <c r="BN1061" s="90"/>
      <c r="BO1061" s="90"/>
      <c r="BP1061" s="90"/>
    </row>
    <row r="1062" spans="1:68" s="49" customFormat="1" ht="27.75" customHeight="1" x14ac:dyDescent="0.2">
      <c r="A1062" s="22">
        <f t="shared" si="1137"/>
        <v>758</v>
      </c>
      <c r="B1062" s="50"/>
      <c r="C1062" s="51"/>
      <c r="D1062" s="52"/>
      <c r="E1062" s="53"/>
      <c r="F1062" s="54"/>
      <c r="G1062" s="55"/>
      <c r="H1062" s="56"/>
      <c r="I1062" s="304"/>
      <c r="J1062" s="57"/>
      <c r="K1062" s="58"/>
      <c r="L1062" s="59"/>
      <c r="M1062" s="58"/>
      <c r="N1062" s="59"/>
      <c r="O1062" s="58"/>
      <c r="P1062" s="59"/>
      <c r="Q1062" s="60"/>
      <c r="R1062" s="315"/>
      <c r="S1062" s="57"/>
      <c r="T1062" s="58"/>
      <c r="U1062" s="58"/>
      <c r="V1062" s="60"/>
      <c r="W1062" s="326"/>
      <c r="X1062" s="58"/>
      <c r="Y1062" s="59"/>
      <c r="Z1062" s="58"/>
      <c r="AA1062" s="59"/>
      <c r="AB1062" s="60"/>
      <c r="AC1062" s="61"/>
      <c r="AD1062" s="62"/>
      <c r="AE1062" s="62"/>
      <c r="AF1062" s="63"/>
      <c r="AG1062" s="318"/>
      <c r="AH1062" s="60"/>
      <c r="AI1062" s="476"/>
      <c r="AJ1062" s="476"/>
      <c r="AK1062" s="477"/>
      <c r="AL1062" s="102"/>
      <c r="AM1062" s="124" t="str">
        <f t="shared" si="1131"/>
        <v xml:space="preserve"> </v>
      </c>
      <c r="AN1062" s="97" t="str">
        <f t="shared" si="1132"/>
        <v xml:space="preserve"> </v>
      </c>
      <c r="AO1062" s="125"/>
      <c r="AP1062" s="125"/>
      <c r="AQ1062" s="125"/>
      <c r="AR1062" s="125"/>
      <c r="AS1062" s="125"/>
      <c r="AT1062" s="122" t="e">
        <f t="shared" si="1133"/>
        <v>#N/A</v>
      </c>
      <c r="AU1062" s="125" t="e">
        <f t="shared" si="1134"/>
        <v>#N/A</v>
      </c>
      <c r="AV1062" s="126" t="str">
        <f t="shared" ca="1" si="1105"/>
        <v/>
      </c>
      <c r="AW1062" s="122" t="e">
        <f t="shared" ca="1" si="1106"/>
        <v>#N/A</v>
      </c>
      <c r="AX1062" s="127" t="e">
        <f t="shared" ca="1" si="1107"/>
        <v>#N/A</v>
      </c>
      <c r="AY1062" s="100" t="e">
        <f t="shared" si="1135"/>
        <v>#N/A</v>
      </c>
      <c r="AZ1062" s="127" t="e">
        <f t="shared" si="1136"/>
        <v>#N/A</v>
      </c>
      <c r="BA1062" s="88"/>
      <c r="BB1062" s="125"/>
      <c r="BC1062" s="129"/>
      <c r="BD1062" s="125"/>
      <c r="BE1062" s="125"/>
      <c r="BF1062" s="125"/>
      <c r="BG1062" s="125"/>
      <c r="BH1062" s="125"/>
      <c r="BI1062" s="125"/>
      <c r="BJ1062" s="125"/>
      <c r="BK1062" s="125"/>
      <c r="BL1062" s="90"/>
      <c r="BM1062" s="90"/>
      <c r="BN1062" s="90"/>
      <c r="BO1062" s="90"/>
      <c r="BP1062" s="90"/>
    </row>
    <row r="1063" spans="1:68" s="49" customFormat="1" ht="27.75" customHeight="1" x14ac:dyDescent="0.2">
      <c r="A1063" s="22">
        <f t="shared" si="1137"/>
        <v>759</v>
      </c>
      <c r="B1063" s="50"/>
      <c r="C1063" s="51"/>
      <c r="D1063" s="52"/>
      <c r="E1063" s="53"/>
      <c r="F1063" s="54"/>
      <c r="G1063" s="55"/>
      <c r="H1063" s="56"/>
      <c r="I1063" s="304"/>
      <c r="J1063" s="57"/>
      <c r="K1063" s="58"/>
      <c r="L1063" s="59"/>
      <c r="M1063" s="58"/>
      <c r="N1063" s="59"/>
      <c r="O1063" s="58"/>
      <c r="P1063" s="59"/>
      <c r="Q1063" s="60"/>
      <c r="R1063" s="315"/>
      <c r="S1063" s="57"/>
      <c r="T1063" s="58"/>
      <c r="U1063" s="58"/>
      <c r="V1063" s="60"/>
      <c r="W1063" s="326"/>
      <c r="X1063" s="58"/>
      <c r="Y1063" s="59"/>
      <c r="Z1063" s="58"/>
      <c r="AA1063" s="59"/>
      <c r="AB1063" s="60"/>
      <c r="AC1063" s="61"/>
      <c r="AD1063" s="62"/>
      <c r="AE1063" s="62"/>
      <c r="AF1063" s="63"/>
      <c r="AG1063" s="318"/>
      <c r="AH1063" s="60"/>
      <c r="AI1063" s="476"/>
      <c r="AJ1063" s="476"/>
      <c r="AK1063" s="477"/>
      <c r="AL1063" s="102"/>
      <c r="AM1063" s="124" t="str">
        <f t="shared" si="1131"/>
        <v xml:space="preserve"> </v>
      </c>
      <c r="AN1063" s="97" t="str">
        <f t="shared" si="1132"/>
        <v xml:space="preserve"> </v>
      </c>
      <c r="AO1063" s="125"/>
      <c r="AP1063" s="125"/>
      <c r="AQ1063" s="125"/>
      <c r="AR1063" s="125"/>
      <c r="AS1063" s="125"/>
      <c r="AT1063" s="122" t="e">
        <f t="shared" si="1133"/>
        <v>#N/A</v>
      </c>
      <c r="AU1063" s="125" t="e">
        <f t="shared" si="1134"/>
        <v>#N/A</v>
      </c>
      <c r="AV1063" s="126" t="str">
        <f t="shared" ca="1" si="1105"/>
        <v/>
      </c>
      <c r="AW1063" s="122" t="e">
        <f t="shared" ca="1" si="1106"/>
        <v>#N/A</v>
      </c>
      <c r="AX1063" s="127" t="e">
        <f t="shared" ca="1" si="1107"/>
        <v>#N/A</v>
      </c>
      <c r="AY1063" s="100" t="e">
        <f t="shared" si="1135"/>
        <v>#N/A</v>
      </c>
      <c r="AZ1063" s="127" t="e">
        <f t="shared" si="1136"/>
        <v>#N/A</v>
      </c>
      <c r="BA1063" s="125"/>
      <c r="BB1063" s="125"/>
      <c r="BC1063" s="129"/>
      <c r="BD1063" s="125"/>
      <c r="BE1063" s="125"/>
      <c r="BF1063" s="125"/>
      <c r="BG1063" s="125"/>
      <c r="BH1063" s="125"/>
      <c r="BI1063" s="125"/>
      <c r="BJ1063" s="125"/>
      <c r="BK1063" s="125"/>
      <c r="BL1063" s="90"/>
      <c r="BM1063" s="90"/>
      <c r="BN1063" s="90"/>
      <c r="BO1063" s="90"/>
      <c r="BP1063" s="90"/>
    </row>
    <row r="1064" spans="1:68" s="49" customFormat="1" ht="27.75" customHeight="1" thickBot="1" x14ac:dyDescent="0.25">
      <c r="A1064" s="23">
        <f t="shared" si="1137"/>
        <v>760</v>
      </c>
      <c r="B1064" s="64"/>
      <c r="C1064" s="65"/>
      <c r="D1064" s="66"/>
      <c r="E1064" s="67"/>
      <c r="F1064" s="68"/>
      <c r="G1064" s="69"/>
      <c r="H1064" s="70"/>
      <c r="I1064" s="305"/>
      <c r="J1064" s="71"/>
      <c r="K1064" s="72"/>
      <c r="L1064" s="73"/>
      <c r="M1064" s="72"/>
      <c r="N1064" s="73"/>
      <c r="O1064" s="72"/>
      <c r="P1064" s="73"/>
      <c r="Q1064" s="74"/>
      <c r="R1064" s="316"/>
      <c r="S1064" s="71"/>
      <c r="T1064" s="72"/>
      <c r="U1064" s="72"/>
      <c r="V1064" s="74"/>
      <c r="W1064" s="327"/>
      <c r="X1064" s="72"/>
      <c r="Y1064" s="73"/>
      <c r="Z1064" s="72"/>
      <c r="AA1064" s="73"/>
      <c r="AB1064" s="74"/>
      <c r="AC1064" s="75"/>
      <c r="AD1064" s="76"/>
      <c r="AE1064" s="76"/>
      <c r="AF1064" s="77"/>
      <c r="AG1064" s="319"/>
      <c r="AH1064" s="74"/>
      <c r="AI1064" s="480"/>
      <c r="AJ1064" s="480"/>
      <c r="AK1064" s="481"/>
      <c r="AL1064" s="102"/>
      <c r="AM1064" s="124" t="str">
        <f t="shared" si="1131"/>
        <v xml:space="preserve"> </v>
      </c>
      <c r="AN1064" s="97" t="str">
        <f t="shared" si="1132"/>
        <v xml:space="preserve"> </v>
      </c>
      <c r="AO1064" s="125"/>
      <c r="AP1064" s="125"/>
      <c r="AQ1064" s="125"/>
      <c r="AR1064" s="125"/>
      <c r="AS1064" s="125"/>
      <c r="AT1064" s="122" t="e">
        <f t="shared" si="1133"/>
        <v>#N/A</v>
      </c>
      <c r="AU1064" s="125" t="e">
        <f t="shared" si="1134"/>
        <v>#N/A</v>
      </c>
      <c r="AV1064" s="126" t="str">
        <f t="shared" ca="1" si="1105"/>
        <v/>
      </c>
      <c r="AW1064" s="122" t="e">
        <f t="shared" ca="1" si="1106"/>
        <v>#N/A</v>
      </c>
      <c r="AX1064" s="127" t="e">
        <f t="shared" ca="1" si="1107"/>
        <v>#N/A</v>
      </c>
      <c r="AY1064" s="100" t="e">
        <f t="shared" si="1135"/>
        <v>#N/A</v>
      </c>
      <c r="AZ1064" s="127" t="e">
        <f t="shared" si="1136"/>
        <v>#N/A</v>
      </c>
      <c r="BA1064" s="125"/>
      <c r="BB1064" s="125"/>
      <c r="BC1064" s="129"/>
      <c r="BD1064" s="125"/>
      <c r="BE1064" s="125"/>
      <c r="BF1064" s="125"/>
      <c r="BG1064" s="125"/>
      <c r="BH1064" s="125"/>
      <c r="BI1064" s="125"/>
      <c r="BJ1064" s="125"/>
      <c r="BK1064" s="125"/>
      <c r="BL1064" s="90"/>
      <c r="BM1064" s="90"/>
      <c r="BN1064" s="90"/>
      <c r="BO1064" s="90"/>
      <c r="BP1064" s="90"/>
    </row>
    <row r="1065" spans="1:68" ht="4.5" customHeight="1" thickBot="1" x14ac:dyDescent="0.25">
      <c r="A1065" s="89">
        <f>AK1068</f>
        <v>76</v>
      </c>
      <c r="B1065" s="271"/>
      <c r="C1065" s="271"/>
      <c r="D1065" s="271"/>
      <c r="E1065" s="271"/>
      <c r="F1065" s="271"/>
      <c r="G1065" s="271"/>
      <c r="H1065" s="271"/>
      <c r="I1065" s="271"/>
      <c r="J1065" s="309"/>
      <c r="K1065" s="309"/>
      <c r="L1065" s="309"/>
      <c r="M1065" s="309"/>
      <c r="N1065" s="309"/>
      <c r="O1065" s="309"/>
      <c r="P1065" s="309"/>
      <c r="Q1065" s="309"/>
      <c r="R1065" s="309"/>
      <c r="S1065" s="324"/>
      <c r="T1065" s="324"/>
      <c r="U1065" s="324"/>
      <c r="V1065" s="324"/>
      <c r="W1065" s="324"/>
      <c r="X1065" s="324"/>
      <c r="Y1065" s="324"/>
      <c r="Z1065" s="324"/>
      <c r="AA1065" s="324"/>
      <c r="AB1065" s="324"/>
      <c r="AC1065" s="309"/>
      <c r="AD1065" s="272"/>
      <c r="AE1065" s="273"/>
      <c r="AF1065" s="272"/>
      <c r="AG1065" s="274"/>
      <c r="AH1065" s="474"/>
      <c r="AI1065" s="475"/>
      <c r="AJ1065" s="475"/>
      <c r="AK1065" s="475"/>
      <c r="AL1065" s="33"/>
      <c r="AM1065" s="33"/>
      <c r="AN1065" s="33"/>
      <c r="AT1065" s="122" t="e">
        <f t="shared" ref="AT1065:AT1074" si="1138">IF(ISBLANK($B1489),NA(),$B1489)</f>
        <v>#N/A</v>
      </c>
      <c r="AU1065" s="125" t="e">
        <f t="shared" ref="AU1065:AU1074" si="1139">IF(ISBLANK($I1489),NA(),$I1489)</f>
        <v>#N/A</v>
      </c>
      <c r="AV1065" s="126" t="str">
        <f t="shared" ca="1" si="1105"/>
        <v/>
      </c>
      <c r="AW1065" s="122" t="e">
        <f t="shared" ca="1" si="1106"/>
        <v>#N/A</v>
      </c>
      <c r="AX1065" s="127" t="e">
        <f t="shared" ca="1" si="1107"/>
        <v>#N/A</v>
      </c>
      <c r="AY1065" s="100" t="e">
        <f t="shared" ref="AY1065:AY1074" si="1140">IF(S1489=0,NA(),S1489)</f>
        <v>#N/A</v>
      </c>
      <c r="AZ1065" s="127" t="e">
        <f t="shared" ref="AZ1065:AZ1074" si="1141">IF(V1489=0,NA(),V1489)</f>
        <v>#N/A</v>
      </c>
      <c r="BC1065" s="129"/>
    </row>
    <row r="1066" spans="1:68" ht="26.25" customHeight="1" x14ac:dyDescent="0.2">
      <c r="A1066" s="180">
        <f>A1052+1</f>
        <v>76</v>
      </c>
      <c r="B1066" s="501"/>
      <c r="C1066" s="501"/>
      <c r="D1066" s="501"/>
      <c r="E1066" s="502"/>
      <c r="F1066" s="493" t="str">
        <f>F1052</f>
        <v>TOTAL DE ESTA PÁGINA</v>
      </c>
      <c r="G1066" s="494"/>
      <c r="H1066" s="495"/>
      <c r="I1066" s="348" t="str">
        <f t="shared" ref="I1066:Q1066" si="1142">IF(SUM(I1055:I1065)=0," ",SUM(I1055:I1065))</f>
        <v xml:space="preserve"> </v>
      </c>
      <c r="J1066" s="349" t="str">
        <f t="shared" si="1142"/>
        <v xml:space="preserve"> </v>
      </c>
      <c r="K1066" s="350" t="str">
        <f t="shared" si="1142"/>
        <v xml:space="preserve"> </v>
      </c>
      <c r="L1066" s="351" t="str">
        <f t="shared" si="1142"/>
        <v xml:space="preserve"> </v>
      </c>
      <c r="M1066" s="350" t="str">
        <f t="shared" si="1142"/>
        <v xml:space="preserve"> </v>
      </c>
      <c r="N1066" s="351" t="str">
        <f t="shared" si="1142"/>
        <v xml:space="preserve"> </v>
      </c>
      <c r="O1066" s="350" t="str">
        <f t="shared" si="1142"/>
        <v xml:space="preserve"> </v>
      </c>
      <c r="P1066" s="351" t="str">
        <f t="shared" si="1142"/>
        <v xml:space="preserve"> </v>
      </c>
      <c r="Q1066" s="352" t="str">
        <f t="shared" si="1142"/>
        <v xml:space="preserve"> </v>
      </c>
      <c r="R1066" s="353"/>
      <c r="S1066" s="349" t="str">
        <f t="shared" ref="S1066:AB1066" si="1143">IF(SUM(S1055:S1065)=0," ",SUM(S1055:S1065))</f>
        <v xml:space="preserve"> </v>
      </c>
      <c r="T1066" s="350" t="str">
        <f t="shared" si="1143"/>
        <v xml:space="preserve"> </v>
      </c>
      <c r="U1066" s="350" t="str">
        <f t="shared" si="1143"/>
        <v xml:space="preserve"> </v>
      </c>
      <c r="V1066" s="350" t="str">
        <f t="shared" si="1143"/>
        <v xml:space="preserve"> </v>
      </c>
      <c r="W1066" s="351" t="str">
        <f t="shared" si="1143"/>
        <v xml:space="preserve"> </v>
      </c>
      <c r="X1066" s="350" t="str">
        <f t="shared" si="1143"/>
        <v xml:space="preserve"> </v>
      </c>
      <c r="Y1066" s="351" t="str">
        <f t="shared" si="1143"/>
        <v xml:space="preserve"> </v>
      </c>
      <c r="Z1066" s="350" t="str">
        <f t="shared" si="1143"/>
        <v xml:space="preserve"> </v>
      </c>
      <c r="AA1066" s="351" t="str">
        <f t="shared" si="1143"/>
        <v xml:space="preserve"> </v>
      </c>
      <c r="AB1066" s="352" t="str">
        <f t="shared" si="1143"/>
        <v xml:space="preserve"> </v>
      </c>
      <c r="AC1066" s="354" t="str">
        <f>IF(SUM(AC1055:AC1064)=0," ",SUM(AC1055:AC1064))</f>
        <v xml:space="preserve"> </v>
      </c>
      <c r="AD1066" s="355" t="str">
        <f>IF(SUM(AD1055:AD1064)=0," ",SUM(AD1055:AD1064))</f>
        <v xml:space="preserve"> </v>
      </c>
      <c r="AE1066" s="355" t="str">
        <f>IF(SUM(AE1055:AE1064)=0," ",SUM(AE1055:AE1064))</f>
        <v xml:space="preserve"> </v>
      </c>
      <c r="AF1066" s="356" t="str">
        <f>IF(SUM(AF1055:AF1064)=0," ",SUM(AF1055:AF1064))</f>
        <v xml:space="preserve"> </v>
      </c>
      <c r="AG1066" s="357" t="str">
        <f>IF(SUM(AG1055:AG1064)=0," ",SUM(AG1055:AG1064))</f>
        <v xml:space="preserve"> </v>
      </c>
      <c r="AH1066" s="482" t="str">
        <f>AH1052</f>
        <v>Certifico que todos los datos en esta
bitácora son fidedignos</v>
      </c>
      <c r="AI1066" s="483"/>
      <c r="AJ1066" s="483"/>
      <c r="AK1066" s="484"/>
      <c r="AL1066" s="131"/>
      <c r="AM1066" s="131"/>
      <c r="AN1066" s="131"/>
      <c r="AT1066" s="122" t="e">
        <f t="shared" si="1138"/>
        <v>#N/A</v>
      </c>
      <c r="AU1066" s="125" t="e">
        <f t="shared" si="1139"/>
        <v>#N/A</v>
      </c>
      <c r="AV1066" s="126" t="str">
        <f t="shared" ca="1" si="1105"/>
        <v/>
      </c>
      <c r="AW1066" s="122" t="e">
        <f t="shared" ca="1" si="1106"/>
        <v>#N/A</v>
      </c>
      <c r="AX1066" s="127" t="e">
        <f t="shared" ca="1" si="1107"/>
        <v>#N/A</v>
      </c>
      <c r="AY1066" s="100" t="e">
        <f t="shared" si="1140"/>
        <v>#N/A</v>
      </c>
      <c r="AZ1066" s="127" t="e">
        <f t="shared" si="1141"/>
        <v>#N/A</v>
      </c>
      <c r="BA1066" s="88"/>
      <c r="BC1066" s="129"/>
    </row>
    <row r="1067" spans="1:68" ht="26.25" customHeight="1" x14ac:dyDescent="0.2">
      <c r="A1067" s="499"/>
      <c r="B1067" s="503"/>
      <c r="C1067" s="503"/>
      <c r="D1067" s="503"/>
      <c r="E1067" s="504"/>
      <c r="F1067" s="496" t="str">
        <f>F1053</f>
        <v>TOTAL PÁGINA ANTERIOR</v>
      </c>
      <c r="G1067" s="497"/>
      <c r="H1067" s="498"/>
      <c r="I1067" s="358">
        <f>I1054</f>
        <v>6.25</v>
      </c>
      <c r="J1067" s="359">
        <f t="shared" ref="J1067:Q1067" si="1144">J1054</f>
        <v>6.25</v>
      </c>
      <c r="K1067" s="360" t="str">
        <f t="shared" si="1144"/>
        <v xml:space="preserve"> </v>
      </c>
      <c r="L1067" s="361" t="str">
        <f t="shared" si="1144"/>
        <v xml:space="preserve"> </v>
      </c>
      <c r="M1067" s="360" t="str">
        <f t="shared" si="1144"/>
        <v xml:space="preserve"> </v>
      </c>
      <c r="N1067" s="361" t="str">
        <f t="shared" si="1144"/>
        <v xml:space="preserve"> </v>
      </c>
      <c r="O1067" s="360" t="str">
        <f t="shared" si="1144"/>
        <v xml:space="preserve"> </v>
      </c>
      <c r="P1067" s="361" t="str">
        <f t="shared" si="1144"/>
        <v xml:space="preserve"> </v>
      </c>
      <c r="Q1067" s="362" t="str">
        <f t="shared" si="1144"/>
        <v xml:space="preserve"> </v>
      </c>
      <c r="R1067" s="363"/>
      <c r="S1067" s="359" t="str">
        <f t="shared" ref="S1067:AG1067" si="1145">S1054</f>
        <v xml:space="preserve"> </v>
      </c>
      <c r="T1067" s="360">
        <f t="shared" si="1145"/>
        <v>8.75</v>
      </c>
      <c r="U1067" s="360">
        <f t="shared" si="1145"/>
        <v>10</v>
      </c>
      <c r="V1067" s="360">
        <f t="shared" si="1145"/>
        <v>2.5</v>
      </c>
      <c r="W1067" s="361" t="str">
        <f t="shared" si="1145"/>
        <v xml:space="preserve"> </v>
      </c>
      <c r="X1067" s="360" t="str">
        <f t="shared" si="1145"/>
        <v xml:space="preserve"> </v>
      </c>
      <c r="Y1067" s="361">
        <f t="shared" si="1145"/>
        <v>2.5</v>
      </c>
      <c r="Z1067" s="360" t="str">
        <f t="shared" si="1145"/>
        <v xml:space="preserve"> </v>
      </c>
      <c r="AA1067" s="361">
        <f t="shared" si="1145"/>
        <v>3.75</v>
      </c>
      <c r="AB1067" s="362" t="str">
        <f t="shared" si="1145"/>
        <v xml:space="preserve"> </v>
      </c>
      <c r="AC1067" s="364">
        <f t="shared" si="1145"/>
        <v>9</v>
      </c>
      <c r="AD1067" s="365" t="str">
        <f t="shared" si="1145"/>
        <v xml:space="preserve"> </v>
      </c>
      <c r="AE1067" s="365">
        <f t="shared" si="1145"/>
        <v>9</v>
      </c>
      <c r="AF1067" s="366" t="str">
        <f t="shared" si="1145"/>
        <v xml:space="preserve"> </v>
      </c>
      <c r="AG1067" s="367">
        <f t="shared" si="1145"/>
        <v>11</v>
      </c>
      <c r="AH1067" s="487"/>
      <c r="AI1067" s="488"/>
      <c r="AJ1067" s="488"/>
      <c r="AK1067" s="489"/>
      <c r="AL1067" s="131"/>
      <c r="AM1067" s="131"/>
      <c r="AN1067" s="131"/>
      <c r="AT1067" s="122" t="e">
        <f t="shared" si="1138"/>
        <v>#N/A</v>
      </c>
      <c r="AU1067" s="125" t="e">
        <f t="shared" si="1139"/>
        <v>#N/A</v>
      </c>
      <c r="AV1067" s="126" t="str">
        <f t="shared" ca="1" si="1105"/>
        <v/>
      </c>
      <c r="AW1067" s="122" t="e">
        <f t="shared" ca="1" si="1106"/>
        <v>#N/A</v>
      </c>
      <c r="AX1067" s="127" t="e">
        <f t="shared" ca="1" si="1107"/>
        <v>#N/A</v>
      </c>
      <c r="AY1067" s="100" t="e">
        <f t="shared" si="1140"/>
        <v>#N/A</v>
      </c>
      <c r="AZ1067" s="127" t="e">
        <f t="shared" si="1141"/>
        <v>#N/A</v>
      </c>
      <c r="BA1067" s="88"/>
      <c r="BC1067" s="129"/>
    </row>
    <row r="1068" spans="1:68" ht="26.25" customHeight="1" thickBot="1" x14ac:dyDescent="0.25">
      <c r="A1068" s="500"/>
      <c r="B1068" s="505" t="str">
        <f>B1054</f>
        <v>Entidad que certifica Hrs. de vuelo
TIMBRE Y FIRMA</v>
      </c>
      <c r="C1068" s="505"/>
      <c r="D1068" s="505"/>
      <c r="E1068" s="506"/>
      <c r="F1068" s="490" t="str">
        <f>F1054</f>
        <v>TOTAL A LA FECHA</v>
      </c>
      <c r="G1068" s="491"/>
      <c r="H1068" s="492"/>
      <c r="I1068" s="31">
        <f t="shared" ref="I1068:Q1068" si="1146">IF(SUM(I1066:I1067)=0," ",SUM(I1066:I1067))</f>
        <v>6.25</v>
      </c>
      <c r="J1068" s="27">
        <f t="shared" si="1146"/>
        <v>6.25</v>
      </c>
      <c r="K1068" s="24" t="str">
        <f t="shared" si="1146"/>
        <v xml:space="preserve"> </v>
      </c>
      <c r="L1068" s="25" t="str">
        <f t="shared" si="1146"/>
        <v xml:space="preserve"> </v>
      </c>
      <c r="M1068" s="24" t="str">
        <f t="shared" si="1146"/>
        <v xml:space="preserve"> </v>
      </c>
      <c r="N1068" s="25" t="str">
        <f t="shared" si="1146"/>
        <v xml:space="preserve"> </v>
      </c>
      <c r="O1068" s="24" t="str">
        <f t="shared" si="1146"/>
        <v xml:space="preserve"> </v>
      </c>
      <c r="P1068" s="25" t="str">
        <f t="shared" si="1146"/>
        <v xml:space="preserve"> </v>
      </c>
      <c r="Q1068" s="26" t="str">
        <f t="shared" si="1146"/>
        <v xml:space="preserve"> </v>
      </c>
      <c r="R1068" s="321"/>
      <c r="S1068" s="27" t="str">
        <f t="shared" ref="S1068:AG1068" si="1147">IF(SUM(S1066:S1067)=0," ",SUM(S1066:S1067))</f>
        <v xml:space="preserve"> </v>
      </c>
      <c r="T1068" s="24">
        <f t="shared" si="1147"/>
        <v>8.75</v>
      </c>
      <c r="U1068" s="24">
        <f t="shared" si="1147"/>
        <v>10</v>
      </c>
      <c r="V1068" s="24">
        <f t="shared" si="1147"/>
        <v>2.5</v>
      </c>
      <c r="W1068" s="25" t="str">
        <f t="shared" si="1147"/>
        <v xml:space="preserve"> </v>
      </c>
      <c r="X1068" s="24" t="str">
        <f t="shared" si="1147"/>
        <v xml:space="preserve"> </v>
      </c>
      <c r="Y1068" s="25">
        <f t="shared" si="1147"/>
        <v>2.5</v>
      </c>
      <c r="Z1068" s="24" t="str">
        <f t="shared" si="1147"/>
        <v xml:space="preserve"> </v>
      </c>
      <c r="AA1068" s="25">
        <f t="shared" si="1147"/>
        <v>3.75</v>
      </c>
      <c r="AB1068" s="26" t="str">
        <f t="shared" si="1147"/>
        <v xml:space="preserve"> </v>
      </c>
      <c r="AC1068" s="323">
        <f t="shared" si="1147"/>
        <v>9</v>
      </c>
      <c r="AD1068" s="28" t="str">
        <f t="shared" si="1147"/>
        <v xml:space="preserve"> </v>
      </c>
      <c r="AE1068" s="28">
        <f t="shared" si="1147"/>
        <v>9</v>
      </c>
      <c r="AF1068" s="30" t="str">
        <f t="shared" si="1147"/>
        <v xml:space="preserve"> </v>
      </c>
      <c r="AG1068" s="32">
        <f t="shared" si="1147"/>
        <v>11</v>
      </c>
      <c r="AH1068" s="485" t="str">
        <f>AH1054</f>
        <v>_____________________________
FIRMA PILOTO</v>
      </c>
      <c r="AI1068" s="486"/>
      <c r="AJ1068" s="486"/>
      <c r="AK1068" s="181">
        <f>A1066</f>
        <v>76</v>
      </c>
      <c r="AL1068" s="132"/>
      <c r="AM1068" s="132"/>
      <c r="AN1068" s="132"/>
      <c r="AT1068" s="122" t="e">
        <f t="shared" si="1138"/>
        <v>#N/A</v>
      </c>
      <c r="AU1068" s="125" t="e">
        <f t="shared" si="1139"/>
        <v>#N/A</v>
      </c>
      <c r="AV1068" s="126" t="str">
        <f t="shared" ca="1" si="1105"/>
        <v/>
      </c>
      <c r="AW1068" s="122" t="e">
        <f t="shared" ca="1" si="1106"/>
        <v>#N/A</v>
      </c>
      <c r="AX1068" s="127" t="e">
        <f t="shared" ca="1" si="1107"/>
        <v>#N/A</v>
      </c>
      <c r="AY1068" s="100" t="e">
        <f t="shared" si="1140"/>
        <v>#N/A</v>
      </c>
      <c r="AZ1068" s="127" t="e">
        <f t="shared" si="1141"/>
        <v>#N/A</v>
      </c>
      <c r="BA1068" s="88"/>
      <c r="BC1068" s="129"/>
    </row>
    <row r="1069" spans="1:68" s="49" customFormat="1" ht="27.75" customHeight="1" x14ac:dyDescent="0.2">
      <c r="A1069" s="29">
        <f>A1064+1</f>
        <v>761</v>
      </c>
      <c r="B1069" s="39"/>
      <c r="C1069" s="40"/>
      <c r="D1069" s="41"/>
      <c r="E1069" s="42"/>
      <c r="F1069" s="43"/>
      <c r="G1069" s="44"/>
      <c r="H1069" s="45"/>
      <c r="I1069" s="310"/>
      <c r="J1069" s="306"/>
      <c r="K1069" s="307"/>
      <c r="L1069" s="308"/>
      <c r="M1069" s="307"/>
      <c r="N1069" s="308"/>
      <c r="O1069" s="307"/>
      <c r="P1069" s="308"/>
      <c r="Q1069" s="167"/>
      <c r="R1069" s="314"/>
      <c r="S1069" s="46"/>
      <c r="T1069" s="47"/>
      <c r="U1069" s="47"/>
      <c r="V1069" s="48"/>
      <c r="W1069" s="325"/>
      <c r="X1069" s="307"/>
      <c r="Y1069" s="308"/>
      <c r="Z1069" s="307"/>
      <c r="AA1069" s="308"/>
      <c r="AB1069" s="167"/>
      <c r="AC1069" s="311"/>
      <c r="AD1069" s="312"/>
      <c r="AE1069" s="312"/>
      <c r="AF1069" s="313"/>
      <c r="AG1069" s="317"/>
      <c r="AH1069" s="167"/>
      <c r="AI1069" s="478"/>
      <c r="AJ1069" s="478"/>
      <c r="AK1069" s="479"/>
      <c r="AL1069" s="102"/>
      <c r="AM1069" s="124" t="str">
        <f t="shared" ref="AM1069:AM1078" si="1148">IF(B1069=0," ",TEXT(B1069,"MMM"))</f>
        <v xml:space="preserve"> </v>
      </c>
      <c r="AN1069" s="97" t="str">
        <f t="shared" ref="AN1069:AN1078" si="1149">IF(B1069=0," ",YEAR(B1069))</f>
        <v xml:space="preserve"> </v>
      </c>
      <c r="AO1069" s="125"/>
      <c r="AP1069" s="125"/>
      <c r="AQ1069" s="125"/>
      <c r="AR1069" s="125"/>
      <c r="AS1069" s="125"/>
      <c r="AT1069" s="122" t="e">
        <f t="shared" si="1138"/>
        <v>#N/A</v>
      </c>
      <c r="AU1069" s="125" t="e">
        <f t="shared" si="1139"/>
        <v>#N/A</v>
      </c>
      <c r="AV1069" s="126" t="str">
        <f t="shared" ca="1" si="1105"/>
        <v/>
      </c>
      <c r="AW1069" s="122" t="e">
        <f t="shared" ca="1" si="1106"/>
        <v>#N/A</v>
      </c>
      <c r="AX1069" s="127" t="e">
        <f t="shared" ca="1" si="1107"/>
        <v>#N/A</v>
      </c>
      <c r="AY1069" s="100" t="e">
        <f t="shared" si="1140"/>
        <v>#N/A</v>
      </c>
      <c r="AZ1069" s="127" t="e">
        <f t="shared" si="1141"/>
        <v>#N/A</v>
      </c>
      <c r="BA1069" s="88"/>
      <c r="BB1069" s="125"/>
      <c r="BC1069" s="129"/>
      <c r="BD1069" s="125"/>
      <c r="BE1069" s="125"/>
      <c r="BF1069" s="125"/>
      <c r="BG1069" s="125"/>
      <c r="BH1069" s="125"/>
      <c r="BI1069" s="125"/>
      <c r="BJ1069" s="125"/>
      <c r="BK1069" s="125"/>
      <c r="BL1069" s="90"/>
      <c r="BM1069" s="90"/>
      <c r="BN1069" s="90"/>
      <c r="BO1069" s="90"/>
      <c r="BP1069" s="90"/>
    </row>
    <row r="1070" spans="1:68" s="49" customFormat="1" ht="27.75" customHeight="1" x14ac:dyDescent="0.2">
      <c r="A1070" s="22">
        <f>A1069+1</f>
        <v>762</v>
      </c>
      <c r="B1070" s="50"/>
      <c r="C1070" s="51"/>
      <c r="D1070" s="52"/>
      <c r="E1070" s="53"/>
      <c r="F1070" s="54"/>
      <c r="G1070" s="55"/>
      <c r="H1070" s="56"/>
      <c r="I1070" s="304"/>
      <c r="J1070" s="57"/>
      <c r="K1070" s="58"/>
      <c r="L1070" s="59"/>
      <c r="M1070" s="58"/>
      <c r="N1070" s="59"/>
      <c r="O1070" s="58"/>
      <c r="P1070" s="59"/>
      <c r="Q1070" s="60"/>
      <c r="R1070" s="315"/>
      <c r="S1070" s="57"/>
      <c r="T1070" s="58"/>
      <c r="U1070" s="58"/>
      <c r="V1070" s="60"/>
      <c r="W1070" s="326"/>
      <c r="X1070" s="58"/>
      <c r="Y1070" s="59"/>
      <c r="Z1070" s="58"/>
      <c r="AA1070" s="59"/>
      <c r="AB1070" s="60"/>
      <c r="AC1070" s="61"/>
      <c r="AD1070" s="62"/>
      <c r="AE1070" s="62"/>
      <c r="AF1070" s="63"/>
      <c r="AG1070" s="318"/>
      <c r="AH1070" s="60"/>
      <c r="AI1070" s="476"/>
      <c r="AJ1070" s="476"/>
      <c r="AK1070" s="477"/>
      <c r="AL1070" s="102"/>
      <c r="AM1070" s="124" t="str">
        <f t="shared" si="1148"/>
        <v xml:space="preserve"> </v>
      </c>
      <c r="AN1070" s="97" t="str">
        <f t="shared" si="1149"/>
        <v xml:space="preserve"> </v>
      </c>
      <c r="AO1070" s="125"/>
      <c r="AP1070" s="125"/>
      <c r="AQ1070" s="125"/>
      <c r="AR1070" s="125"/>
      <c r="AS1070" s="125"/>
      <c r="AT1070" s="122" t="e">
        <f t="shared" si="1138"/>
        <v>#N/A</v>
      </c>
      <c r="AU1070" s="125" t="e">
        <f t="shared" si="1139"/>
        <v>#N/A</v>
      </c>
      <c r="AV1070" s="126" t="str">
        <f t="shared" ca="1" si="1105"/>
        <v/>
      </c>
      <c r="AW1070" s="122" t="e">
        <f t="shared" ca="1" si="1106"/>
        <v>#N/A</v>
      </c>
      <c r="AX1070" s="127" t="e">
        <f t="shared" ca="1" si="1107"/>
        <v>#N/A</v>
      </c>
      <c r="AY1070" s="100" t="e">
        <f t="shared" si="1140"/>
        <v>#N/A</v>
      </c>
      <c r="AZ1070" s="127" t="e">
        <f t="shared" si="1141"/>
        <v>#N/A</v>
      </c>
      <c r="BA1070" s="88"/>
      <c r="BB1070" s="125"/>
      <c r="BC1070" s="129"/>
      <c r="BD1070" s="125"/>
      <c r="BE1070" s="125"/>
      <c r="BF1070" s="125"/>
      <c r="BG1070" s="125"/>
      <c r="BH1070" s="125"/>
      <c r="BI1070" s="125"/>
      <c r="BJ1070" s="125"/>
      <c r="BK1070" s="125"/>
      <c r="BL1070" s="90"/>
      <c r="BM1070" s="90"/>
      <c r="BN1070" s="90"/>
      <c r="BO1070" s="90"/>
      <c r="BP1070" s="90"/>
    </row>
    <row r="1071" spans="1:68" s="49" customFormat="1" ht="27.75" customHeight="1" x14ac:dyDescent="0.2">
      <c r="A1071" s="22">
        <f t="shared" ref="A1071:A1078" si="1150">A1070+1</f>
        <v>763</v>
      </c>
      <c r="B1071" s="50"/>
      <c r="C1071" s="51"/>
      <c r="D1071" s="52"/>
      <c r="E1071" s="53"/>
      <c r="F1071" s="54"/>
      <c r="G1071" s="55"/>
      <c r="H1071" s="56"/>
      <c r="I1071" s="304"/>
      <c r="J1071" s="57"/>
      <c r="K1071" s="58"/>
      <c r="L1071" s="59"/>
      <c r="M1071" s="58"/>
      <c r="N1071" s="59"/>
      <c r="O1071" s="58"/>
      <c r="P1071" s="59"/>
      <c r="Q1071" s="60"/>
      <c r="R1071" s="315"/>
      <c r="S1071" s="57"/>
      <c r="T1071" s="58"/>
      <c r="U1071" s="58"/>
      <c r="V1071" s="60"/>
      <c r="W1071" s="326"/>
      <c r="X1071" s="58"/>
      <c r="Y1071" s="59"/>
      <c r="Z1071" s="58"/>
      <c r="AA1071" s="59"/>
      <c r="AB1071" s="60"/>
      <c r="AC1071" s="61"/>
      <c r="AD1071" s="62"/>
      <c r="AE1071" s="62"/>
      <c r="AF1071" s="63"/>
      <c r="AG1071" s="318"/>
      <c r="AH1071" s="60"/>
      <c r="AI1071" s="476"/>
      <c r="AJ1071" s="476"/>
      <c r="AK1071" s="477"/>
      <c r="AL1071" s="102"/>
      <c r="AM1071" s="124" t="str">
        <f t="shared" si="1148"/>
        <v xml:space="preserve"> </v>
      </c>
      <c r="AN1071" s="97" t="str">
        <f t="shared" si="1149"/>
        <v xml:space="preserve"> </v>
      </c>
      <c r="AO1071" s="125"/>
      <c r="AP1071" s="125"/>
      <c r="AQ1071" s="125"/>
      <c r="AR1071" s="125"/>
      <c r="AS1071" s="125"/>
      <c r="AT1071" s="122" t="e">
        <f t="shared" si="1138"/>
        <v>#N/A</v>
      </c>
      <c r="AU1071" s="125" t="e">
        <f t="shared" si="1139"/>
        <v>#N/A</v>
      </c>
      <c r="AV1071" s="126" t="str">
        <f t="shared" ca="1" si="1105"/>
        <v/>
      </c>
      <c r="AW1071" s="122" t="e">
        <f t="shared" ca="1" si="1106"/>
        <v>#N/A</v>
      </c>
      <c r="AX1071" s="127" t="e">
        <f t="shared" ca="1" si="1107"/>
        <v>#N/A</v>
      </c>
      <c r="AY1071" s="100" t="e">
        <f t="shared" si="1140"/>
        <v>#N/A</v>
      </c>
      <c r="AZ1071" s="127" t="e">
        <f t="shared" si="1141"/>
        <v>#N/A</v>
      </c>
      <c r="BA1071" s="88"/>
      <c r="BB1071" s="125"/>
      <c r="BC1071" s="129"/>
      <c r="BD1071" s="125"/>
      <c r="BE1071" s="125"/>
      <c r="BF1071" s="125"/>
      <c r="BG1071" s="125"/>
      <c r="BH1071" s="125"/>
      <c r="BI1071" s="125"/>
      <c r="BJ1071" s="125"/>
      <c r="BK1071" s="125"/>
      <c r="BL1071" s="90"/>
      <c r="BM1071" s="90"/>
      <c r="BN1071" s="90"/>
      <c r="BO1071" s="90"/>
      <c r="BP1071" s="90"/>
    </row>
    <row r="1072" spans="1:68" s="49" customFormat="1" ht="27.75" customHeight="1" x14ac:dyDescent="0.2">
      <c r="A1072" s="22">
        <f t="shared" si="1150"/>
        <v>764</v>
      </c>
      <c r="B1072" s="50"/>
      <c r="C1072" s="51"/>
      <c r="D1072" s="52"/>
      <c r="E1072" s="53"/>
      <c r="F1072" s="54"/>
      <c r="G1072" s="55"/>
      <c r="H1072" s="56"/>
      <c r="I1072" s="304"/>
      <c r="J1072" s="57"/>
      <c r="K1072" s="58"/>
      <c r="L1072" s="59"/>
      <c r="M1072" s="58"/>
      <c r="N1072" s="59"/>
      <c r="O1072" s="58"/>
      <c r="P1072" s="59"/>
      <c r="Q1072" s="60"/>
      <c r="R1072" s="315"/>
      <c r="S1072" s="57"/>
      <c r="T1072" s="58"/>
      <c r="U1072" s="58"/>
      <c r="V1072" s="60"/>
      <c r="W1072" s="326"/>
      <c r="X1072" s="58"/>
      <c r="Y1072" s="59"/>
      <c r="Z1072" s="58"/>
      <c r="AA1072" s="59"/>
      <c r="AB1072" s="60"/>
      <c r="AC1072" s="61"/>
      <c r="AD1072" s="62"/>
      <c r="AE1072" s="62"/>
      <c r="AF1072" s="63"/>
      <c r="AG1072" s="318"/>
      <c r="AH1072" s="60"/>
      <c r="AI1072" s="476"/>
      <c r="AJ1072" s="476"/>
      <c r="AK1072" s="477"/>
      <c r="AL1072" s="102"/>
      <c r="AM1072" s="124" t="str">
        <f t="shared" si="1148"/>
        <v xml:space="preserve"> </v>
      </c>
      <c r="AN1072" s="97" t="str">
        <f t="shared" si="1149"/>
        <v xml:space="preserve"> </v>
      </c>
      <c r="AO1072" s="125"/>
      <c r="AP1072" s="125"/>
      <c r="AQ1072" s="125"/>
      <c r="AR1072" s="125"/>
      <c r="AS1072" s="125"/>
      <c r="AT1072" s="122" t="e">
        <f t="shared" si="1138"/>
        <v>#N/A</v>
      </c>
      <c r="AU1072" s="125" t="e">
        <f t="shared" si="1139"/>
        <v>#N/A</v>
      </c>
      <c r="AV1072" s="126" t="str">
        <f t="shared" ca="1" si="1105"/>
        <v/>
      </c>
      <c r="AW1072" s="122" t="e">
        <f t="shared" ca="1" si="1106"/>
        <v>#N/A</v>
      </c>
      <c r="AX1072" s="127" t="e">
        <f t="shared" ca="1" si="1107"/>
        <v>#N/A</v>
      </c>
      <c r="AY1072" s="100" t="e">
        <f t="shared" si="1140"/>
        <v>#N/A</v>
      </c>
      <c r="AZ1072" s="127" t="e">
        <f t="shared" si="1141"/>
        <v>#N/A</v>
      </c>
      <c r="BA1072" s="88"/>
      <c r="BB1072" s="125"/>
      <c r="BC1072" s="129"/>
      <c r="BD1072" s="125"/>
      <c r="BE1072" s="125"/>
      <c r="BF1072" s="125"/>
      <c r="BG1072" s="125"/>
      <c r="BH1072" s="125"/>
      <c r="BI1072" s="125"/>
      <c r="BJ1072" s="125"/>
      <c r="BK1072" s="125"/>
      <c r="BL1072" s="90"/>
      <c r="BM1072" s="90"/>
      <c r="BN1072" s="90"/>
      <c r="BO1072" s="90"/>
      <c r="BP1072" s="90"/>
    </row>
    <row r="1073" spans="1:68" s="49" customFormat="1" ht="27.75" customHeight="1" x14ac:dyDescent="0.2">
      <c r="A1073" s="22">
        <f t="shared" si="1150"/>
        <v>765</v>
      </c>
      <c r="B1073" s="50"/>
      <c r="C1073" s="51"/>
      <c r="D1073" s="52"/>
      <c r="E1073" s="53"/>
      <c r="F1073" s="54"/>
      <c r="G1073" s="55"/>
      <c r="H1073" s="56"/>
      <c r="I1073" s="304"/>
      <c r="J1073" s="57"/>
      <c r="K1073" s="58"/>
      <c r="L1073" s="59"/>
      <c r="M1073" s="58"/>
      <c r="N1073" s="59"/>
      <c r="O1073" s="58"/>
      <c r="P1073" s="59"/>
      <c r="Q1073" s="60"/>
      <c r="R1073" s="315"/>
      <c r="S1073" s="57"/>
      <c r="T1073" s="58"/>
      <c r="U1073" s="58"/>
      <c r="V1073" s="60"/>
      <c r="W1073" s="326"/>
      <c r="X1073" s="58"/>
      <c r="Y1073" s="59"/>
      <c r="Z1073" s="58"/>
      <c r="AA1073" s="59"/>
      <c r="AB1073" s="60"/>
      <c r="AC1073" s="61"/>
      <c r="AD1073" s="62"/>
      <c r="AE1073" s="62"/>
      <c r="AF1073" s="63"/>
      <c r="AG1073" s="318"/>
      <c r="AH1073" s="60"/>
      <c r="AI1073" s="476"/>
      <c r="AJ1073" s="476"/>
      <c r="AK1073" s="477"/>
      <c r="AL1073" s="102"/>
      <c r="AM1073" s="124" t="str">
        <f t="shared" si="1148"/>
        <v xml:space="preserve"> </v>
      </c>
      <c r="AN1073" s="97" t="str">
        <f t="shared" si="1149"/>
        <v xml:space="preserve"> </v>
      </c>
      <c r="AO1073" s="125"/>
      <c r="AP1073" s="125"/>
      <c r="AQ1073" s="125"/>
      <c r="AR1073" s="125"/>
      <c r="AS1073" s="125"/>
      <c r="AT1073" s="122" t="e">
        <f t="shared" si="1138"/>
        <v>#N/A</v>
      </c>
      <c r="AU1073" s="125" t="e">
        <f t="shared" si="1139"/>
        <v>#N/A</v>
      </c>
      <c r="AV1073" s="126" t="str">
        <f t="shared" ca="1" si="1105"/>
        <v/>
      </c>
      <c r="AW1073" s="122" t="e">
        <f t="shared" ca="1" si="1106"/>
        <v>#N/A</v>
      </c>
      <c r="AX1073" s="127" t="e">
        <f t="shared" ca="1" si="1107"/>
        <v>#N/A</v>
      </c>
      <c r="AY1073" s="100" t="e">
        <f t="shared" si="1140"/>
        <v>#N/A</v>
      </c>
      <c r="AZ1073" s="127" t="e">
        <f t="shared" si="1141"/>
        <v>#N/A</v>
      </c>
      <c r="BA1073" s="88"/>
      <c r="BB1073" s="125"/>
      <c r="BC1073" s="129"/>
      <c r="BD1073" s="125"/>
      <c r="BE1073" s="125"/>
      <c r="BF1073" s="125"/>
      <c r="BG1073" s="125"/>
      <c r="BH1073" s="125"/>
      <c r="BI1073" s="125"/>
      <c r="BJ1073" s="125"/>
      <c r="BK1073" s="125"/>
      <c r="BL1073" s="90"/>
      <c r="BM1073" s="90"/>
      <c r="BN1073" s="90"/>
      <c r="BO1073" s="90"/>
      <c r="BP1073" s="90"/>
    </row>
    <row r="1074" spans="1:68" s="49" customFormat="1" ht="27.75" customHeight="1" x14ac:dyDescent="0.2">
      <c r="A1074" s="22">
        <f t="shared" si="1150"/>
        <v>766</v>
      </c>
      <c r="B1074" s="50"/>
      <c r="C1074" s="51"/>
      <c r="D1074" s="52"/>
      <c r="E1074" s="53"/>
      <c r="F1074" s="54"/>
      <c r="G1074" s="55"/>
      <c r="H1074" s="56"/>
      <c r="I1074" s="304"/>
      <c r="J1074" s="57"/>
      <c r="K1074" s="58"/>
      <c r="L1074" s="59"/>
      <c r="M1074" s="58"/>
      <c r="N1074" s="59"/>
      <c r="O1074" s="58"/>
      <c r="P1074" s="59"/>
      <c r="Q1074" s="60"/>
      <c r="R1074" s="315"/>
      <c r="S1074" s="57"/>
      <c r="T1074" s="58"/>
      <c r="U1074" s="58"/>
      <c r="V1074" s="60"/>
      <c r="W1074" s="326"/>
      <c r="X1074" s="58"/>
      <c r="Y1074" s="59"/>
      <c r="Z1074" s="58"/>
      <c r="AA1074" s="59"/>
      <c r="AB1074" s="60"/>
      <c r="AC1074" s="61"/>
      <c r="AD1074" s="62"/>
      <c r="AE1074" s="62"/>
      <c r="AF1074" s="63"/>
      <c r="AG1074" s="318"/>
      <c r="AH1074" s="60"/>
      <c r="AI1074" s="476"/>
      <c r="AJ1074" s="476"/>
      <c r="AK1074" s="477"/>
      <c r="AL1074" s="102"/>
      <c r="AM1074" s="124" t="str">
        <f t="shared" si="1148"/>
        <v xml:space="preserve"> </v>
      </c>
      <c r="AN1074" s="97" t="str">
        <f t="shared" si="1149"/>
        <v xml:space="preserve"> </v>
      </c>
      <c r="AO1074" s="125"/>
      <c r="AP1074" s="125"/>
      <c r="AQ1074" s="125"/>
      <c r="AR1074" s="125"/>
      <c r="AS1074" s="125"/>
      <c r="AT1074" s="122" t="e">
        <f t="shared" si="1138"/>
        <v>#N/A</v>
      </c>
      <c r="AU1074" s="125" t="e">
        <f t="shared" si="1139"/>
        <v>#N/A</v>
      </c>
      <c r="AV1074" s="126" t="str">
        <f t="shared" ca="1" si="1105"/>
        <v/>
      </c>
      <c r="AW1074" s="122" t="e">
        <f t="shared" ca="1" si="1106"/>
        <v>#N/A</v>
      </c>
      <c r="AX1074" s="127" t="e">
        <f t="shared" ca="1" si="1107"/>
        <v>#N/A</v>
      </c>
      <c r="AY1074" s="100" t="e">
        <f t="shared" si="1140"/>
        <v>#N/A</v>
      </c>
      <c r="AZ1074" s="127" t="e">
        <f t="shared" si="1141"/>
        <v>#N/A</v>
      </c>
      <c r="BA1074" s="88"/>
      <c r="BB1074" s="125"/>
      <c r="BC1074" s="129"/>
      <c r="BD1074" s="125"/>
      <c r="BE1074" s="125"/>
      <c r="BF1074" s="125"/>
      <c r="BG1074" s="125"/>
      <c r="BH1074" s="125"/>
      <c r="BI1074" s="125"/>
      <c r="BJ1074" s="125"/>
      <c r="BK1074" s="125"/>
      <c r="BL1074" s="90"/>
      <c r="BM1074" s="90"/>
      <c r="BN1074" s="90"/>
      <c r="BO1074" s="90"/>
      <c r="BP1074" s="90"/>
    </row>
    <row r="1075" spans="1:68" s="49" customFormat="1" ht="27.75" customHeight="1" x14ac:dyDescent="0.2">
      <c r="A1075" s="22">
        <f>A1074+1</f>
        <v>767</v>
      </c>
      <c r="B1075" s="50"/>
      <c r="C1075" s="51"/>
      <c r="D1075" s="52"/>
      <c r="E1075" s="53"/>
      <c r="F1075" s="54"/>
      <c r="G1075" s="55"/>
      <c r="H1075" s="56"/>
      <c r="I1075" s="304"/>
      <c r="J1075" s="57"/>
      <c r="K1075" s="58"/>
      <c r="L1075" s="59"/>
      <c r="M1075" s="58"/>
      <c r="N1075" s="59"/>
      <c r="O1075" s="58"/>
      <c r="P1075" s="59"/>
      <c r="Q1075" s="60"/>
      <c r="R1075" s="315"/>
      <c r="S1075" s="57"/>
      <c r="T1075" s="58"/>
      <c r="U1075" s="58"/>
      <c r="V1075" s="60"/>
      <c r="W1075" s="326"/>
      <c r="X1075" s="58"/>
      <c r="Y1075" s="59"/>
      <c r="Z1075" s="58"/>
      <c r="AA1075" s="59"/>
      <c r="AB1075" s="60"/>
      <c r="AC1075" s="61"/>
      <c r="AD1075" s="62"/>
      <c r="AE1075" s="62"/>
      <c r="AF1075" s="63"/>
      <c r="AG1075" s="318"/>
      <c r="AH1075" s="60"/>
      <c r="AI1075" s="476"/>
      <c r="AJ1075" s="476"/>
      <c r="AK1075" s="477"/>
      <c r="AL1075" s="102"/>
      <c r="AM1075" s="124" t="str">
        <f t="shared" si="1148"/>
        <v xml:space="preserve"> </v>
      </c>
      <c r="AN1075" s="97" t="str">
        <f t="shared" si="1149"/>
        <v xml:space="preserve"> </v>
      </c>
      <c r="AO1075" s="125"/>
      <c r="AP1075" s="125"/>
      <c r="AQ1075" s="125"/>
      <c r="AR1075" s="125"/>
      <c r="AS1075" s="125"/>
      <c r="AT1075" s="122" t="e">
        <f t="shared" ref="AT1075:AT1084" si="1151">IF(ISBLANK($B1503),NA(),$B1503)</f>
        <v>#N/A</v>
      </c>
      <c r="AU1075" s="125" t="e">
        <f t="shared" ref="AU1075:AU1084" si="1152">IF(ISBLANK($I1503),NA(),$I1503)</f>
        <v>#N/A</v>
      </c>
      <c r="AV1075" s="126" t="str">
        <f t="shared" ca="1" si="1105"/>
        <v/>
      </c>
      <c r="AW1075" s="122" t="e">
        <f t="shared" ca="1" si="1106"/>
        <v>#N/A</v>
      </c>
      <c r="AX1075" s="127" t="e">
        <f t="shared" ca="1" si="1107"/>
        <v>#N/A</v>
      </c>
      <c r="AY1075" s="100" t="e">
        <f t="shared" ref="AY1075:AY1084" si="1153">IF(S1503=0,NA(),S1503)</f>
        <v>#N/A</v>
      </c>
      <c r="AZ1075" s="127" t="e">
        <f t="shared" ref="AZ1075:AZ1084" si="1154">IF(V1503=0,NA(),V1503)</f>
        <v>#N/A</v>
      </c>
      <c r="BA1075" s="88"/>
      <c r="BB1075" s="125"/>
      <c r="BC1075" s="129"/>
      <c r="BD1075" s="125"/>
      <c r="BE1075" s="125"/>
      <c r="BF1075" s="125"/>
      <c r="BG1075" s="125"/>
      <c r="BH1075" s="125"/>
      <c r="BI1075" s="125"/>
      <c r="BJ1075" s="125"/>
      <c r="BK1075" s="125"/>
      <c r="BL1075" s="90"/>
      <c r="BM1075" s="90"/>
      <c r="BN1075" s="90"/>
      <c r="BO1075" s="90"/>
      <c r="BP1075" s="90"/>
    </row>
    <row r="1076" spans="1:68" s="49" customFormat="1" ht="27.75" customHeight="1" x14ac:dyDescent="0.2">
      <c r="A1076" s="22">
        <f t="shared" si="1150"/>
        <v>768</v>
      </c>
      <c r="B1076" s="50"/>
      <c r="C1076" s="51"/>
      <c r="D1076" s="52"/>
      <c r="E1076" s="53"/>
      <c r="F1076" s="54"/>
      <c r="G1076" s="55"/>
      <c r="H1076" s="56"/>
      <c r="I1076" s="304"/>
      <c r="J1076" s="57"/>
      <c r="K1076" s="58"/>
      <c r="L1076" s="59"/>
      <c r="M1076" s="58"/>
      <c r="N1076" s="59"/>
      <c r="O1076" s="58"/>
      <c r="P1076" s="59"/>
      <c r="Q1076" s="60"/>
      <c r="R1076" s="315"/>
      <c r="S1076" s="57"/>
      <c r="T1076" s="58"/>
      <c r="U1076" s="58"/>
      <c r="V1076" s="60"/>
      <c r="W1076" s="326"/>
      <c r="X1076" s="58"/>
      <c r="Y1076" s="59"/>
      <c r="Z1076" s="58"/>
      <c r="AA1076" s="59"/>
      <c r="AB1076" s="60"/>
      <c r="AC1076" s="61"/>
      <c r="AD1076" s="62"/>
      <c r="AE1076" s="62"/>
      <c r="AF1076" s="63"/>
      <c r="AG1076" s="318"/>
      <c r="AH1076" s="60"/>
      <c r="AI1076" s="476"/>
      <c r="AJ1076" s="476"/>
      <c r="AK1076" s="477"/>
      <c r="AL1076" s="102"/>
      <c r="AM1076" s="124" t="str">
        <f t="shared" si="1148"/>
        <v xml:space="preserve"> </v>
      </c>
      <c r="AN1076" s="97" t="str">
        <f t="shared" si="1149"/>
        <v xml:space="preserve"> </v>
      </c>
      <c r="AO1076" s="125"/>
      <c r="AP1076" s="125"/>
      <c r="AQ1076" s="125"/>
      <c r="AR1076" s="125"/>
      <c r="AS1076" s="125"/>
      <c r="AT1076" s="122" t="e">
        <f t="shared" si="1151"/>
        <v>#N/A</v>
      </c>
      <c r="AU1076" s="125" t="e">
        <f t="shared" si="1152"/>
        <v>#N/A</v>
      </c>
      <c r="AV1076" s="126" t="str">
        <f t="shared" ca="1" si="1105"/>
        <v/>
      </c>
      <c r="AW1076" s="122" t="e">
        <f t="shared" ca="1" si="1106"/>
        <v>#N/A</v>
      </c>
      <c r="AX1076" s="127" t="e">
        <f t="shared" ca="1" si="1107"/>
        <v>#N/A</v>
      </c>
      <c r="AY1076" s="100" t="e">
        <f t="shared" si="1153"/>
        <v>#N/A</v>
      </c>
      <c r="AZ1076" s="127" t="e">
        <f t="shared" si="1154"/>
        <v>#N/A</v>
      </c>
      <c r="BA1076" s="88"/>
      <c r="BB1076" s="125"/>
      <c r="BC1076" s="129"/>
      <c r="BD1076" s="125"/>
      <c r="BE1076" s="125"/>
      <c r="BF1076" s="125"/>
      <c r="BG1076" s="125"/>
      <c r="BH1076" s="125"/>
      <c r="BI1076" s="125"/>
      <c r="BJ1076" s="125"/>
      <c r="BK1076" s="125"/>
      <c r="BL1076" s="90"/>
      <c r="BM1076" s="90"/>
      <c r="BN1076" s="90"/>
      <c r="BO1076" s="90"/>
      <c r="BP1076" s="90"/>
    </row>
    <row r="1077" spans="1:68" s="49" customFormat="1" ht="27.75" customHeight="1" x14ac:dyDescent="0.2">
      <c r="A1077" s="22">
        <f t="shared" si="1150"/>
        <v>769</v>
      </c>
      <c r="B1077" s="50"/>
      <c r="C1077" s="51"/>
      <c r="D1077" s="52"/>
      <c r="E1077" s="53"/>
      <c r="F1077" s="54"/>
      <c r="G1077" s="55"/>
      <c r="H1077" s="56"/>
      <c r="I1077" s="304"/>
      <c r="J1077" s="57"/>
      <c r="K1077" s="58"/>
      <c r="L1077" s="59"/>
      <c r="M1077" s="58"/>
      <c r="N1077" s="59"/>
      <c r="O1077" s="58"/>
      <c r="P1077" s="59"/>
      <c r="Q1077" s="60"/>
      <c r="R1077" s="315"/>
      <c r="S1077" s="57"/>
      <c r="T1077" s="58"/>
      <c r="U1077" s="58"/>
      <c r="V1077" s="60"/>
      <c r="W1077" s="326"/>
      <c r="X1077" s="58"/>
      <c r="Y1077" s="59"/>
      <c r="Z1077" s="58"/>
      <c r="AA1077" s="59"/>
      <c r="AB1077" s="60"/>
      <c r="AC1077" s="61"/>
      <c r="AD1077" s="62"/>
      <c r="AE1077" s="62"/>
      <c r="AF1077" s="63"/>
      <c r="AG1077" s="318"/>
      <c r="AH1077" s="60"/>
      <c r="AI1077" s="476"/>
      <c r="AJ1077" s="476"/>
      <c r="AK1077" s="477"/>
      <c r="AL1077" s="102"/>
      <c r="AM1077" s="124" t="str">
        <f t="shared" si="1148"/>
        <v xml:space="preserve"> </v>
      </c>
      <c r="AN1077" s="97" t="str">
        <f t="shared" si="1149"/>
        <v xml:space="preserve"> </v>
      </c>
      <c r="AO1077" s="125"/>
      <c r="AP1077" s="125"/>
      <c r="AQ1077" s="125"/>
      <c r="AR1077" s="125"/>
      <c r="AS1077" s="125"/>
      <c r="AT1077" s="122" t="e">
        <f t="shared" si="1151"/>
        <v>#N/A</v>
      </c>
      <c r="AU1077" s="125" t="e">
        <f t="shared" si="1152"/>
        <v>#N/A</v>
      </c>
      <c r="AV1077" s="126" t="str">
        <f t="shared" ca="1" si="1105"/>
        <v/>
      </c>
      <c r="AW1077" s="122" t="e">
        <f t="shared" ca="1" si="1106"/>
        <v>#N/A</v>
      </c>
      <c r="AX1077" s="127" t="e">
        <f t="shared" ca="1" si="1107"/>
        <v>#N/A</v>
      </c>
      <c r="AY1077" s="100" t="e">
        <f t="shared" si="1153"/>
        <v>#N/A</v>
      </c>
      <c r="AZ1077" s="127" t="e">
        <f t="shared" si="1154"/>
        <v>#N/A</v>
      </c>
      <c r="BA1077" s="125"/>
      <c r="BB1077" s="125"/>
      <c r="BC1077" s="129"/>
      <c r="BD1077" s="125"/>
      <c r="BE1077" s="125"/>
      <c r="BF1077" s="125"/>
      <c r="BG1077" s="125"/>
      <c r="BH1077" s="125"/>
      <c r="BI1077" s="125"/>
      <c r="BJ1077" s="125"/>
      <c r="BK1077" s="125"/>
      <c r="BL1077" s="90"/>
      <c r="BM1077" s="90"/>
      <c r="BN1077" s="90"/>
      <c r="BO1077" s="90"/>
      <c r="BP1077" s="90"/>
    </row>
    <row r="1078" spans="1:68" s="49" customFormat="1" ht="27.75" customHeight="1" thickBot="1" x14ac:dyDescent="0.25">
      <c r="A1078" s="23">
        <f t="shared" si="1150"/>
        <v>770</v>
      </c>
      <c r="B1078" s="64"/>
      <c r="C1078" s="65"/>
      <c r="D1078" s="66"/>
      <c r="E1078" s="67"/>
      <c r="F1078" s="68"/>
      <c r="G1078" s="69"/>
      <c r="H1078" s="70"/>
      <c r="I1078" s="305"/>
      <c r="J1078" s="71"/>
      <c r="K1078" s="72"/>
      <c r="L1078" s="73"/>
      <c r="M1078" s="72"/>
      <c r="N1078" s="73"/>
      <c r="O1078" s="72"/>
      <c r="P1078" s="73"/>
      <c r="Q1078" s="74"/>
      <c r="R1078" s="316"/>
      <c r="S1078" s="71"/>
      <c r="T1078" s="72"/>
      <c r="U1078" s="72"/>
      <c r="V1078" s="74"/>
      <c r="W1078" s="327"/>
      <c r="X1078" s="72"/>
      <c r="Y1078" s="73"/>
      <c r="Z1078" s="72"/>
      <c r="AA1078" s="73"/>
      <c r="AB1078" s="74"/>
      <c r="AC1078" s="75"/>
      <c r="AD1078" s="76"/>
      <c r="AE1078" s="76"/>
      <c r="AF1078" s="77"/>
      <c r="AG1078" s="319"/>
      <c r="AH1078" s="74"/>
      <c r="AI1078" s="480"/>
      <c r="AJ1078" s="480"/>
      <c r="AK1078" s="481"/>
      <c r="AL1078" s="102"/>
      <c r="AM1078" s="124" t="str">
        <f t="shared" si="1148"/>
        <v xml:space="preserve"> </v>
      </c>
      <c r="AN1078" s="97" t="str">
        <f t="shared" si="1149"/>
        <v xml:space="preserve"> </v>
      </c>
      <c r="AO1078" s="125"/>
      <c r="AP1078" s="125"/>
      <c r="AQ1078" s="125"/>
      <c r="AR1078" s="125"/>
      <c r="AS1078" s="125"/>
      <c r="AT1078" s="122" t="e">
        <f t="shared" si="1151"/>
        <v>#N/A</v>
      </c>
      <c r="AU1078" s="125" t="e">
        <f t="shared" si="1152"/>
        <v>#N/A</v>
      </c>
      <c r="AV1078" s="126" t="str">
        <f t="shared" ca="1" si="1105"/>
        <v/>
      </c>
      <c r="AW1078" s="122" t="e">
        <f t="shared" ca="1" si="1106"/>
        <v>#N/A</v>
      </c>
      <c r="AX1078" s="127" t="e">
        <f t="shared" ca="1" si="1107"/>
        <v>#N/A</v>
      </c>
      <c r="AY1078" s="100" t="e">
        <f t="shared" si="1153"/>
        <v>#N/A</v>
      </c>
      <c r="AZ1078" s="127" t="e">
        <f t="shared" si="1154"/>
        <v>#N/A</v>
      </c>
      <c r="BA1078" s="125"/>
      <c r="BB1078" s="125"/>
      <c r="BC1078" s="129"/>
      <c r="BD1078" s="125"/>
      <c r="BE1078" s="125"/>
      <c r="BF1078" s="125"/>
      <c r="BG1078" s="125"/>
      <c r="BH1078" s="125"/>
      <c r="BI1078" s="125"/>
      <c r="BJ1078" s="125"/>
      <c r="BK1078" s="125"/>
      <c r="BL1078" s="90"/>
      <c r="BM1078" s="90"/>
      <c r="BN1078" s="90"/>
      <c r="BO1078" s="90"/>
      <c r="BP1078" s="90"/>
    </row>
    <row r="1079" spans="1:68" ht="4.5" customHeight="1" thickBot="1" x14ac:dyDescent="0.25">
      <c r="A1079" s="89">
        <f>AK1082</f>
        <v>77</v>
      </c>
      <c r="B1079" s="271"/>
      <c r="C1079" s="271"/>
      <c r="D1079" s="271"/>
      <c r="E1079" s="271"/>
      <c r="F1079" s="271"/>
      <c r="G1079" s="271"/>
      <c r="H1079" s="271"/>
      <c r="I1079" s="271"/>
      <c r="J1079" s="309"/>
      <c r="K1079" s="309"/>
      <c r="L1079" s="309"/>
      <c r="M1079" s="309"/>
      <c r="N1079" s="309"/>
      <c r="O1079" s="309"/>
      <c r="P1079" s="309"/>
      <c r="Q1079" s="309"/>
      <c r="R1079" s="309"/>
      <c r="S1079" s="324"/>
      <c r="T1079" s="324"/>
      <c r="U1079" s="324"/>
      <c r="V1079" s="324"/>
      <c r="W1079" s="324"/>
      <c r="X1079" s="324"/>
      <c r="Y1079" s="324"/>
      <c r="Z1079" s="324"/>
      <c r="AA1079" s="324"/>
      <c r="AB1079" s="324"/>
      <c r="AC1079" s="309"/>
      <c r="AD1079" s="272"/>
      <c r="AE1079" s="273"/>
      <c r="AF1079" s="272"/>
      <c r="AG1079" s="274"/>
      <c r="AH1079" s="474"/>
      <c r="AI1079" s="475"/>
      <c r="AJ1079" s="475"/>
      <c r="AK1079" s="475"/>
      <c r="AL1079" s="33"/>
      <c r="AM1079" s="33"/>
      <c r="AN1079" s="33"/>
      <c r="AT1079" s="122" t="e">
        <f t="shared" si="1151"/>
        <v>#N/A</v>
      </c>
      <c r="AU1079" s="125" t="e">
        <f t="shared" si="1152"/>
        <v>#N/A</v>
      </c>
      <c r="AV1079" s="126" t="str">
        <f t="shared" ca="1" si="1105"/>
        <v/>
      </c>
      <c r="AW1079" s="122" t="e">
        <f t="shared" ca="1" si="1106"/>
        <v>#N/A</v>
      </c>
      <c r="AX1079" s="127" t="e">
        <f t="shared" ca="1" si="1107"/>
        <v>#N/A</v>
      </c>
      <c r="AY1079" s="100" t="e">
        <f t="shared" si="1153"/>
        <v>#N/A</v>
      </c>
      <c r="AZ1079" s="127" t="e">
        <f t="shared" si="1154"/>
        <v>#N/A</v>
      </c>
      <c r="BC1079" s="129"/>
    </row>
    <row r="1080" spans="1:68" ht="26.25" customHeight="1" x14ac:dyDescent="0.2">
      <c r="A1080" s="180">
        <f>A1066+1</f>
        <v>77</v>
      </c>
      <c r="B1080" s="501"/>
      <c r="C1080" s="501"/>
      <c r="D1080" s="501"/>
      <c r="E1080" s="502"/>
      <c r="F1080" s="493" t="str">
        <f>F1066</f>
        <v>TOTAL DE ESTA PÁGINA</v>
      </c>
      <c r="G1080" s="494"/>
      <c r="H1080" s="495"/>
      <c r="I1080" s="348" t="str">
        <f t="shared" ref="I1080:Q1080" si="1155">IF(SUM(I1069:I1079)=0," ",SUM(I1069:I1079))</f>
        <v xml:space="preserve"> </v>
      </c>
      <c r="J1080" s="349" t="str">
        <f t="shared" si="1155"/>
        <v xml:space="preserve"> </v>
      </c>
      <c r="K1080" s="350" t="str">
        <f t="shared" si="1155"/>
        <v xml:space="preserve"> </v>
      </c>
      <c r="L1080" s="351" t="str">
        <f t="shared" si="1155"/>
        <v xml:space="preserve"> </v>
      </c>
      <c r="M1080" s="350" t="str">
        <f t="shared" si="1155"/>
        <v xml:space="preserve"> </v>
      </c>
      <c r="N1080" s="351" t="str">
        <f t="shared" si="1155"/>
        <v xml:space="preserve"> </v>
      </c>
      <c r="O1080" s="350" t="str">
        <f t="shared" si="1155"/>
        <v xml:space="preserve"> </v>
      </c>
      <c r="P1080" s="351" t="str">
        <f t="shared" si="1155"/>
        <v xml:space="preserve"> </v>
      </c>
      <c r="Q1080" s="352" t="str">
        <f t="shared" si="1155"/>
        <v xml:space="preserve"> </v>
      </c>
      <c r="R1080" s="353"/>
      <c r="S1080" s="349" t="str">
        <f t="shared" ref="S1080:AB1080" si="1156">IF(SUM(S1069:S1079)=0," ",SUM(S1069:S1079))</f>
        <v xml:space="preserve"> </v>
      </c>
      <c r="T1080" s="350" t="str">
        <f t="shared" si="1156"/>
        <v xml:space="preserve"> </v>
      </c>
      <c r="U1080" s="350" t="str">
        <f t="shared" si="1156"/>
        <v xml:space="preserve"> </v>
      </c>
      <c r="V1080" s="350" t="str">
        <f t="shared" si="1156"/>
        <v xml:space="preserve"> </v>
      </c>
      <c r="W1080" s="351" t="str">
        <f t="shared" si="1156"/>
        <v xml:space="preserve"> </v>
      </c>
      <c r="X1080" s="350" t="str">
        <f t="shared" si="1156"/>
        <v xml:space="preserve"> </v>
      </c>
      <c r="Y1080" s="351" t="str">
        <f t="shared" si="1156"/>
        <v xml:space="preserve"> </v>
      </c>
      <c r="Z1080" s="350" t="str">
        <f t="shared" si="1156"/>
        <v xml:space="preserve"> </v>
      </c>
      <c r="AA1080" s="351" t="str">
        <f t="shared" si="1156"/>
        <v xml:space="preserve"> </v>
      </c>
      <c r="AB1080" s="352" t="str">
        <f t="shared" si="1156"/>
        <v xml:space="preserve"> </v>
      </c>
      <c r="AC1080" s="354" t="str">
        <f>IF(SUM(AC1069:AC1078)=0," ",SUM(AC1069:AC1078))</f>
        <v xml:space="preserve"> </v>
      </c>
      <c r="AD1080" s="355" t="str">
        <f>IF(SUM(AD1069:AD1078)=0," ",SUM(AD1069:AD1078))</f>
        <v xml:space="preserve"> </v>
      </c>
      <c r="AE1080" s="355" t="str">
        <f>IF(SUM(AE1069:AE1078)=0," ",SUM(AE1069:AE1078))</f>
        <v xml:space="preserve"> </v>
      </c>
      <c r="AF1080" s="356" t="str">
        <f>IF(SUM(AF1069:AF1078)=0," ",SUM(AF1069:AF1078))</f>
        <v xml:space="preserve"> </v>
      </c>
      <c r="AG1080" s="357" t="str">
        <f>IF(SUM(AG1069:AG1078)=0," ",SUM(AG1069:AG1078))</f>
        <v xml:space="preserve"> </v>
      </c>
      <c r="AH1080" s="482" t="str">
        <f>AH1066</f>
        <v>Certifico que todos los datos en esta
bitácora son fidedignos</v>
      </c>
      <c r="AI1080" s="483"/>
      <c r="AJ1080" s="483"/>
      <c r="AK1080" s="484"/>
      <c r="AL1080" s="131"/>
      <c r="AM1080" s="131"/>
      <c r="AN1080" s="131"/>
      <c r="AT1080" s="122" t="e">
        <f t="shared" si="1151"/>
        <v>#N/A</v>
      </c>
      <c r="AU1080" s="125" t="e">
        <f t="shared" si="1152"/>
        <v>#N/A</v>
      </c>
      <c r="AV1080" s="126" t="str">
        <f t="shared" ca="1" si="1105"/>
        <v/>
      </c>
      <c r="AW1080" s="122" t="e">
        <f t="shared" ca="1" si="1106"/>
        <v>#N/A</v>
      </c>
      <c r="AX1080" s="127" t="e">
        <f t="shared" ca="1" si="1107"/>
        <v>#N/A</v>
      </c>
      <c r="AY1080" s="100" t="e">
        <f t="shared" si="1153"/>
        <v>#N/A</v>
      </c>
      <c r="AZ1080" s="127" t="e">
        <f t="shared" si="1154"/>
        <v>#N/A</v>
      </c>
      <c r="BA1080" s="88"/>
      <c r="BC1080" s="129"/>
    </row>
    <row r="1081" spans="1:68" ht="26.25" customHeight="1" x14ac:dyDescent="0.2">
      <c r="A1081" s="499"/>
      <c r="B1081" s="503"/>
      <c r="C1081" s="503"/>
      <c r="D1081" s="503"/>
      <c r="E1081" s="504"/>
      <c r="F1081" s="496" t="str">
        <f>F1067</f>
        <v>TOTAL PÁGINA ANTERIOR</v>
      </c>
      <c r="G1081" s="497"/>
      <c r="H1081" s="498"/>
      <c r="I1081" s="358">
        <f>I1068</f>
        <v>6.25</v>
      </c>
      <c r="J1081" s="359">
        <f t="shared" ref="J1081:Q1081" si="1157">J1068</f>
        <v>6.25</v>
      </c>
      <c r="K1081" s="360" t="str">
        <f t="shared" si="1157"/>
        <v xml:space="preserve"> </v>
      </c>
      <c r="L1081" s="361" t="str">
        <f t="shared" si="1157"/>
        <v xml:space="preserve"> </v>
      </c>
      <c r="M1081" s="360" t="str">
        <f t="shared" si="1157"/>
        <v xml:space="preserve"> </v>
      </c>
      <c r="N1081" s="361" t="str">
        <f t="shared" si="1157"/>
        <v xml:space="preserve"> </v>
      </c>
      <c r="O1081" s="360" t="str">
        <f t="shared" si="1157"/>
        <v xml:space="preserve"> </v>
      </c>
      <c r="P1081" s="361" t="str">
        <f t="shared" si="1157"/>
        <v xml:space="preserve"> </v>
      </c>
      <c r="Q1081" s="362" t="str">
        <f t="shared" si="1157"/>
        <v xml:space="preserve"> </v>
      </c>
      <c r="R1081" s="363"/>
      <c r="S1081" s="359" t="str">
        <f t="shared" ref="S1081:AG1081" si="1158">S1068</f>
        <v xml:space="preserve"> </v>
      </c>
      <c r="T1081" s="360">
        <f t="shared" si="1158"/>
        <v>8.75</v>
      </c>
      <c r="U1081" s="360">
        <f t="shared" si="1158"/>
        <v>10</v>
      </c>
      <c r="V1081" s="360">
        <f t="shared" si="1158"/>
        <v>2.5</v>
      </c>
      <c r="W1081" s="361" t="str">
        <f t="shared" si="1158"/>
        <v xml:space="preserve"> </v>
      </c>
      <c r="X1081" s="360" t="str">
        <f t="shared" si="1158"/>
        <v xml:space="preserve"> </v>
      </c>
      <c r="Y1081" s="361">
        <f t="shared" si="1158"/>
        <v>2.5</v>
      </c>
      <c r="Z1081" s="360" t="str">
        <f t="shared" si="1158"/>
        <v xml:space="preserve"> </v>
      </c>
      <c r="AA1081" s="361">
        <f t="shared" si="1158"/>
        <v>3.75</v>
      </c>
      <c r="AB1081" s="362" t="str">
        <f t="shared" si="1158"/>
        <v xml:space="preserve"> </v>
      </c>
      <c r="AC1081" s="364">
        <f t="shared" si="1158"/>
        <v>9</v>
      </c>
      <c r="AD1081" s="365" t="str">
        <f t="shared" si="1158"/>
        <v xml:space="preserve"> </v>
      </c>
      <c r="AE1081" s="365">
        <f t="shared" si="1158"/>
        <v>9</v>
      </c>
      <c r="AF1081" s="366" t="str">
        <f t="shared" si="1158"/>
        <v xml:space="preserve"> </v>
      </c>
      <c r="AG1081" s="367">
        <f t="shared" si="1158"/>
        <v>11</v>
      </c>
      <c r="AH1081" s="487"/>
      <c r="AI1081" s="488"/>
      <c r="AJ1081" s="488"/>
      <c r="AK1081" s="489"/>
      <c r="AL1081" s="131"/>
      <c r="AM1081" s="131"/>
      <c r="AN1081" s="131"/>
      <c r="AT1081" s="122" t="e">
        <f t="shared" si="1151"/>
        <v>#N/A</v>
      </c>
      <c r="AU1081" s="125" t="e">
        <f t="shared" si="1152"/>
        <v>#N/A</v>
      </c>
      <c r="AV1081" s="126" t="str">
        <f t="shared" ca="1" si="1105"/>
        <v/>
      </c>
      <c r="AW1081" s="122" t="e">
        <f t="shared" ca="1" si="1106"/>
        <v>#N/A</v>
      </c>
      <c r="AX1081" s="127" t="e">
        <f t="shared" ca="1" si="1107"/>
        <v>#N/A</v>
      </c>
      <c r="AY1081" s="100" t="e">
        <f t="shared" si="1153"/>
        <v>#N/A</v>
      </c>
      <c r="AZ1081" s="127" t="e">
        <f t="shared" si="1154"/>
        <v>#N/A</v>
      </c>
      <c r="BA1081" s="88"/>
      <c r="BC1081" s="129"/>
    </row>
    <row r="1082" spans="1:68" ht="26.25" customHeight="1" thickBot="1" x14ac:dyDescent="0.25">
      <c r="A1082" s="500"/>
      <c r="B1082" s="505" t="str">
        <f>B1068</f>
        <v>Entidad que certifica Hrs. de vuelo
TIMBRE Y FIRMA</v>
      </c>
      <c r="C1082" s="505"/>
      <c r="D1082" s="505"/>
      <c r="E1082" s="506"/>
      <c r="F1082" s="490" t="str">
        <f>F1068</f>
        <v>TOTAL A LA FECHA</v>
      </c>
      <c r="G1082" s="491"/>
      <c r="H1082" s="492"/>
      <c r="I1082" s="31">
        <f t="shared" ref="I1082:Q1082" si="1159">IF(SUM(I1080:I1081)=0," ",SUM(I1080:I1081))</f>
        <v>6.25</v>
      </c>
      <c r="J1082" s="27">
        <f t="shared" si="1159"/>
        <v>6.25</v>
      </c>
      <c r="K1082" s="24" t="str">
        <f t="shared" si="1159"/>
        <v xml:space="preserve"> </v>
      </c>
      <c r="L1082" s="25" t="str">
        <f t="shared" si="1159"/>
        <v xml:space="preserve"> </v>
      </c>
      <c r="M1082" s="24" t="str">
        <f t="shared" si="1159"/>
        <v xml:space="preserve"> </v>
      </c>
      <c r="N1082" s="25" t="str">
        <f t="shared" si="1159"/>
        <v xml:space="preserve"> </v>
      </c>
      <c r="O1082" s="24" t="str">
        <f t="shared" si="1159"/>
        <v xml:space="preserve"> </v>
      </c>
      <c r="P1082" s="25" t="str">
        <f t="shared" si="1159"/>
        <v xml:space="preserve"> </v>
      </c>
      <c r="Q1082" s="26" t="str">
        <f t="shared" si="1159"/>
        <v xml:space="preserve"> </v>
      </c>
      <c r="R1082" s="321"/>
      <c r="S1082" s="27" t="str">
        <f t="shared" ref="S1082:AG1082" si="1160">IF(SUM(S1080:S1081)=0," ",SUM(S1080:S1081))</f>
        <v xml:space="preserve"> </v>
      </c>
      <c r="T1082" s="24">
        <f t="shared" si="1160"/>
        <v>8.75</v>
      </c>
      <c r="U1082" s="24">
        <f t="shared" si="1160"/>
        <v>10</v>
      </c>
      <c r="V1082" s="24">
        <f t="shared" si="1160"/>
        <v>2.5</v>
      </c>
      <c r="W1082" s="25" t="str">
        <f t="shared" si="1160"/>
        <v xml:space="preserve"> </v>
      </c>
      <c r="X1082" s="24" t="str">
        <f t="shared" si="1160"/>
        <v xml:space="preserve"> </v>
      </c>
      <c r="Y1082" s="25">
        <f t="shared" si="1160"/>
        <v>2.5</v>
      </c>
      <c r="Z1082" s="24" t="str">
        <f t="shared" si="1160"/>
        <v xml:space="preserve"> </v>
      </c>
      <c r="AA1082" s="25">
        <f t="shared" si="1160"/>
        <v>3.75</v>
      </c>
      <c r="AB1082" s="26" t="str">
        <f t="shared" si="1160"/>
        <v xml:space="preserve"> </v>
      </c>
      <c r="AC1082" s="323">
        <f t="shared" si="1160"/>
        <v>9</v>
      </c>
      <c r="AD1082" s="28" t="str">
        <f t="shared" si="1160"/>
        <v xml:space="preserve"> </v>
      </c>
      <c r="AE1082" s="28">
        <f t="shared" si="1160"/>
        <v>9</v>
      </c>
      <c r="AF1082" s="30" t="str">
        <f t="shared" si="1160"/>
        <v xml:space="preserve"> </v>
      </c>
      <c r="AG1082" s="32">
        <f t="shared" si="1160"/>
        <v>11</v>
      </c>
      <c r="AH1082" s="485" t="str">
        <f>AH1068</f>
        <v>_____________________________
FIRMA PILOTO</v>
      </c>
      <c r="AI1082" s="486"/>
      <c r="AJ1082" s="486"/>
      <c r="AK1082" s="181">
        <f>A1080</f>
        <v>77</v>
      </c>
      <c r="AL1082" s="132"/>
      <c r="AM1082" s="132"/>
      <c r="AN1082" s="132"/>
      <c r="AT1082" s="122" t="e">
        <f t="shared" si="1151"/>
        <v>#N/A</v>
      </c>
      <c r="AU1082" s="125" t="e">
        <f t="shared" si="1152"/>
        <v>#N/A</v>
      </c>
      <c r="AV1082" s="126" t="str">
        <f t="shared" ca="1" si="1105"/>
        <v/>
      </c>
      <c r="AW1082" s="122" t="e">
        <f t="shared" ca="1" si="1106"/>
        <v>#N/A</v>
      </c>
      <c r="AX1082" s="127" t="e">
        <f t="shared" ca="1" si="1107"/>
        <v>#N/A</v>
      </c>
      <c r="AY1082" s="100" t="e">
        <f t="shared" si="1153"/>
        <v>#N/A</v>
      </c>
      <c r="AZ1082" s="127" t="e">
        <f t="shared" si="1154"/>
        <v>#N/A</v>
      </c>
      <c r="BA1082" s="88"/>
      <c r="BC1082" s="129"/>
    </row>
    <row r="1083" spans="1:68" s="49" customFormat="1" ht="27.95" customHeight="1" x14ac:dyDescent="0.2">
      <c r="A1083" s="29">
        <f>A1078+1</f>
        <v>771</v>
      </c>
      <c r="B1083" s="39"/>
      <c r="C1083" s="40"/>
      <c r="D1083" s="41"/>
      <c r="E1083" s="42"/>
      <c r="F1083" s="43"/>
      <c r="G1083" s="44"/>
      <c r="H1083" s="45"/>
      <c r="I1083" s="310"/>
      <c r="J1083" s="306"/>
      <c r="K1083" s="307"/>
      <c r="L1083" s="308"/>
      <c r="M1083" s="307"/>
      <c r="N1083" s="308"/>
      <c r="O1083" s="307"/>
      <c r="P1083" s="308"/>
      <c r="Q1083" s="167"/>
      <c r="R1083" s="314"/>
      <c r="S1083" s="46"/>
      <c r="T1083" s="47"/>
      <c r="U1083" s="47"/>
      <c r="V1083" s="48"/>
      <c r="W1083" s="325"/>
      <c r="X1083" s="307"/>
      <c r="Y1083" s="308"/>
      <c r="Z1083" s="307"/>
      <c r="AA1083" s="308"/>
      <c r="AB1083" s="167"/>
      <c r="AC1083" s="311"/>
      <c r="AD1083" s="312"/>
      <c r="AE1083" s="312"/>
      <c r="AF1083" s="313"/>
      <c r="AG1083" s="317"/>
      <c r="AH1083" s="167"/>
      <c r="AI1083" s="478"/>
      <c r="AJ1083" s="478"/>
      <c r="AK1083" s="479"/>
      <c r="AL1083" s="102"/>
      <c r="AM1083" s="124" t="str">
        <f t="shared" ref="AM1083:AM1092" si="1161">IF(B1083=0," ",TEXT(B1083,"MMM"))</f>
        <v xml:space="preserve"> </v>
      </c>
      <c r="AN1083" s="97" t="str">
        <f t="shared" ref="AN1083:AN1092" si="1162">IF(B1083=0," ",YEAR(B1083))</f>
        <v xml:space="preserve"> </v>
      </c>
      <c r="AO1083" s="125"/>
      <c r="AP1083" s="125"/>
      <c r="AQ1083" s="125"/>
      <c r="AR1083" s="125"/>
      <c r="AS1083" s="125"/>
      <c r="AT1083" s="122" t="e">
        <f t="shared" si="1151"/>
        <v>#N/A</v>
      </c>
      <c r="AU1083" s="125" t="e">
        <f t="shared" si="1152"/>
        <v>#N/A</v>
      </c>
      <c r="AV1083" s="126" t="str">
        <f t="shared" ca="1" si="1105"/>
        <v/>
      </c>
      <c r="AW1083" s="122" t="e">
        <f t="shared" ca="1" si="1106"/>
        <v>#N/A</v>
      </c>
      <c r="AX1083" s="127" t="e">
        <f t="shared" ca="1" si="1107"/>
        <v>#N/A</v>
      </c>
      <c r="AY1083" s="100" t="e">
        <f t="shared" si="1153"/>
        <v>#N/A</v>
      </c>
      <c r="AZ1083" s="127" t="e">
        <f t="shared" si="1154"/>
        <v>#N/A</v>
      </c>
      <c r="BA1083" s="88"/>
      <c r="BB1083" s="125"/>
      <c r="BC1083" s="129"/>
      <c r="BD1083" s="125"/>
      <c r="BE1083" s="125"/>
      <c r="BF1083" s="125"/>
      <c r="BG1083" s="125"/>
      <c r="BH1083" s="125"/>
      <c r="BI1083" s="125"/>
      <c r="BJ1083" s="125"/>
      <c r="BK1083" s="125"/>
      <c r="BL1083" s="90"/>
      <c r="BM1083" s="90"/>
      <c r="BN1083" s="90"/>
      <c r="BO1083" s="90"/>
      <c r="BP1083" s="90"/>
    </row>
    <row r="1084" spans="1:68" s="49" customFormat="1" ht="27.95" customHeight="1" x14ac:dyDescent="0.2">
      <c r="A1084" s="22">
        <f>A1083+1</f>
        <v>772</v>
      </c>
      <c r="B1084" s="50"/>
      <c r="C1084" s="51"/>
      <c r="D1084" s="52"/>
      <c r="E1084" s="53"/>
      <c r="F1084" s="54"/>
      <c r="G1084" s="55"/>
      <c r="H1084" s="56"/>
      <c r="I1084" s="304"/>
      <c r="J1084" s="57"/>
      <c r="K1084" s="58"/>
      <c r="L1084" s="59"/>
      <c r="M1084" s="58"/>
      <c r="N1084" s="59"/>
      <c r="O1084" s="58"/>
      <c r="P1084" s="59"/>
      <c r="Q1084" s="60"/>
      <c r="R1084" s="315"/>
      <c r="S1084" s="57"/>
      <c r="T1084" s="58"/>
      <c r="U1084" s="58"/>
      <c r="V1084" s="60"/>
      <c r="W1084" s="326"/>
      <c r="X1084" s="58"/>
      <c r="Y1084" s="59"/>
      <c r="Z1084" s="58"/>
      <c r="AA1084" s="59"/>
      <c r="AB1084" s="60"/>
      <c r="AC1084" s="61"/>
      <c r="AD1084" s="62"/>
      <c r="AE1084" s="62"/>
      <c r="AF1084" s="63"/>
      <c r="AG1084" s="318"/>
      <c r="AH1084" s="60"/>
      <c r="AI1084" s="476"/>
      <c r="AJ1084" s="476"/>
      <c r="AK1084" s="477"/>
      <c r="AL1084" s="102"/>
      <c r="AM1084" s="124" t="str">
        <f t="shared" si="1161"/>
        <v xml:space="preserve"> </v>
      </c>
      <c r="AN1084" s="97" t="str">
        <f t="shared" si="1162"/>
        <v xml:space="preserve"> </v>
      </c>
      <c r="AO1084" s="125"/>
      <c r="AP1084" s="125"/>
      <c r="AQ1084" s="125"/>
      <c r="AR1084" s="125"/>
      <c r="AS1084" s="125"/>
      <c r="AT1084" s="122" t="e">
        <f t="shared" si="1151"/>
        <v>#N/A</v>
      </c>
      <c r="AU1084" s="125" t="e">
        <f t="shared" si="1152"/>
        <v>#N/A</v>
      </c>
      <c r="AV1084" s="126" t="str">
        <f t="shared" ca="1" si="1105"/>
        <v/>
      </c>
      <c r="AW1084" s="122" t="e">
        <f t="shared" ca="1" si="1106"/>
        <v>#N/A</v>
      </c>
      <c r="AX1084" s="127" t="e">
        <f t="shared" ca="1" si="1107"/>
        <v>#N/A</v>
      </c>
      <c r="AY1084" s="100" t="e">
        <f t="shared" si="1153"/>
        <v>#N/A</v>
      </c>
      <c r="AZ1084" s="127" t="e">
        <f t="shared" si="1154"/>
        <v>#N/A</v>
      </c>
      <c r="BA1084" s="88"/>
      <c r="BB1084" s="125"/>
      <c r="BC1084" s="129"/>
      <c r="BD1084" s="125"/>
      <c r="BE1084" s="125"/>
      <c r="BF1084" s="125"/>
      <c r="BG1084" s="125"/>
      <c r="BH1084" s="125"/>
      <c r="BI1084" s="125"/>
      <c r="BJ1084" s="125"/>
      <c r="BK1084" s="125"/>
      <c r="BL1084" s="90"/>
      <c r="BM1084" s="90"/>
      <c r="BN1084" s="90"/>
      <c r="BO1084" s="90"/>
      <c r="BP1084" s="90"/>
    </row>
    <row r="1085" spans="1:68" s="49" customFormat="1" ht="27.95" customHeight="1" x14ac:dyDescent="0.2">
      <c r="A1085" s="22">
        <f t="shared" ref="A1085:A1092" si="1163">A1084+1</f>
        <v>773</v>
      </c>
      <c r="B1085" s="50"/>
      <c r="C1085" s="51"/>
      <c r="D1085" s="52"/>
      <c r="E1085" s="53"/>
      <c r="F1085" s="54"/>
      <c r="G1085" s="55"/>
      <c r="H1085" s="56"/>
      <c r="I1085" s="304"/>
      <c r="J1085" s="57"/>
      <c r="K1085" s="58"/>
      <c r="L1085" s="59"/>
      <c r="M1085" s="58"/>
      <c r="N1085" s="59"/>
      <c r="O1085" s="58"/>
      <c r="P1085" s="59"/>
      <c r="Q1085" s="60"/>
      <c r="R1085" s="315"/>
      <c r="S1085" s="57"/>
      <c r="T1085" s="58"/>
      <c r="U1085" s="58"/>
      <c r="V1085" s="60"/>
      <c r="W1085" s="326"/>
      <c r="X1085" s="58"/>
      <c r="Y1085" s="59"/>
      <c r="Z1085" s="58"/>
      <c r="AA1085" s="59"/>
      <c r="AB1085" s="60"/>
      <c r="AC1085" s="61"/>
      <c r="AD1085" s="62"/>
      <c r="AE1085" s="62"/>
      <c r="AF1085" s="63"/>
      <c r="AG1085" s="318"/>
      <c r="AH1085" s="60"/>
      <c r="AI1085" s="476"/>
      <c r="AJ1085" s="476"/>
      <c r="AK1085" s="477"/>
      <c r="AL1085" s="102"/>
      <c r="AM1085" s="124" t="str">
        <f t="shared" si="1161"/>
        <v xml:space="preserve"> </v>
      </c>
      <c r="AN1085" s="97" t="str">
        <f t="shared" si="1162"/>
        <v xml:space="preserve"> </v>
      </c>
      <c r="AO1085" s="125"/>
      <c r="AP1085" s="125"/>
      <c r="AQ1085" s="125"/>
      <c r="AR1085" s="125"/>
      <c r="AS1085" s="125"/>
      <c r="AT1085" s="122" t="e">
        <f t="shared" ref="AT1085:AT1094" si="1164">IF(ISBLANK($B1517),NA(),$B1517)</f>
        <v>#N/A</v>
      </c>
      <c r="AU1085" s="125" t="e">
        <f t="shared" ref="AU1085:AU1094" si="1165">IF(ISBLANK($I1517),NA(),$I1517)</f>
        <v>#N/A</v>
      </c>
      <c r="AV1085" s="126" t="str">
        <f t="shared" ca="1" si="1105"/>
        <v/>
      </c>
      <c r="AW1085" s="122" t="e">
        <f t="shared" ca="1" si="1106"/>
        <v>#N/A</v>
      </c>
      <c r="AX1085" s="127" t="e">
        <f t="shared" ca="1" si="1107"/>
        <v>#N/A</v>
      </c>
      <c r="AY1085" s="100" t="e">
        <f t="shared" ref="AY1085:AY1094" si="1166">IF(S1517=0,NA(),S1517)</f>
        <v>#N/A</v>
      </c>
      <c r="AZ1085" s="127" t="e">
        <f t="shared" ref="AZ1085:AZ1094" si="1167">IF(V1517=0,NA(),V1517)</f>
        <v>#N/A</v>
      </c>
      <c r="BA1085" s="88"/>
      <c r="BB1085" s="125"/>
      <c r="BC1085" s="129"/>
      <c r="BD1085" s="125"/>
      <c r="BE1085" s="125"/>
      <c r="BF1085" s="125"/>
      <c r="BG1085" s="125"/>
      <c r="BH1085" s="125"/>
      <c r="BI1085" s="125"/>
      <c r="BJ1085" s="125"/>
      <c r="BK1085" s="125"/>
      <c r="BL1085" s="90"/>
      <c r="BM1085" s="90"/>
      <c r="BN1085" s="90"/>
      <c r="BO1085" s="90"/>
      <c r="BP1085" s="90"/>
    </row>
    <row r="1086" spans="1:68" s="49" customFormat="1" ht="27.95" customHeight="1" x14ac:dyDescent="0.2">
      <c r="A1086" s="22">
        <f t="shared" si="1163"/>
        <v>774</v>
      </c>
      <c r="B1086" s="50"/>
      <c r="C1086" s="51"/>
      <c r="D1086" s="52"/>
      <c r="E1086" s="53"/>
      <c r="F1086" s="54"/>
      <c r="G1086" s="55"/>
      <c r="H1086" s="56"/>
      <c r="I1086" s="304"/>
      <c r="J1086" s="57"/>
      <c r="K1086" s="58"/>
      <c r="L1086" s="59"/>
      <c r="M1086" s="58"/>
      <c r="N1086" s="59"/>
      <c r="O1086" s="58"/>
      <c r="P1086" s="59"/>
      <c r="Q1086" s="60"/>
      <c r="R1086" s="315"/>
      <c r="S1086" s="57"/>
      <c r="T1086" s="58"/>
      <c r="U1086" s="58"/>
      <c r="V1086" s="60"/>
      <c r="W1086" s="326"/>
      <c r="X1086" s="58"/>
      <c r="Y1086" s="59"/>
      <c r="Z1086" s="58"/>
      <c r="AA1086" s="59"/>
      <c r="AB1086" s="60"/>
      <c r="AC1086" s="61"/>
      <c r="AD1086" s="62"/>
      <c r="AE1086" s="62"/>
      <c r="AF1086" s="63"/>
      <c r="AG1086" s="318"/>
      <c r="AH1086" s="60"/>
      <c r="AI1086" s="476"/>
      <c r="AJ1086" s="476"/>
      <c r="AK1086" s="477"/>
      <c r="AL1086" s="102"/>
      <c r="AM1086" s="124" t="str">
        <f t="shared" si="1161"/>
        <v xml:space="preserve"> </v>
      </c>
      <c r="AN1086" s="97" t="str">
        <f t="shared" si="1162"/>
        <v xml:space="preserve"> </v>
      </c>
      <c r="AO1086" s="125"/>
      <c r="AP1086" s="125"/>
      <c r="AQ1086" s="125"/>
      <c r="AR1086" s="125"/>
      <c r="AS1086" s="125"/>
      <c r="AT1086" s="122" t="e">
        <f t="shared" si="1164"/>
        <v>#N/A</v>
      </c>
      <c r="AU1086" s="125" t="e">
        <f t="shared" si="1165"/>
        <v>#N/A</v>
      </c>
      <c r="AV1086" s="126" t="str">
        <f t="shared" ca="1" si="1105"/>
        <v/>
      </c>
      <c r="AW1086" s="122" t="e">
        <f t="shared" ca="1" si="1106"/>
        <v>#N/A</v>
      </c>
      <c r="AX1086" s="127" t="e">
        <f t="shared" ca="1" si="1107"/>
        <v>#N/A</v>
      </c>
      <c r="AY1086" s="100" t="e">
        <f t="shared" si="1166"/>
        <v>#N/A</v>
      </c>
      <c r="AZ1086" s="127" t="e">
        <f t="shared" si="1167"/>
        <v>#N/A</v>
      </c>
      <c r="BA1086" s="88"/>
      <c r="BB1086" s="125"/>
      <c r="BC1086" s="129"/>
      <c r="BD1086" s="125"/>
      <c r="BE1086" s="125"/>
      <c r="BF1086" s="125"/>
      <c r="BG1086" s="125"/>
      <c r="BH1086" s="125"/>
      <c r="BI1086" s="125"/>
      <c r="BJ1086" s="125"/>
      <c r="BK1086" s="125"/>
      <c r="BL1086" s="90"/>
      <c r="BM1086" s="90"/>
      <c r="BN1086" s="90"/>
      <c r="BO1086" s="90"/>
      <c r="BP1086" s="90"/>
    </row>
    <row r="1087" spans="1:68" s="49" customFormat="1" ht="27.95" customHeight="1" x14ac:dyDescent="0.2">
      <c r="A1087" s="22">
        <f t="shared" si="1163"/>
        <v>775</v>
      </c>
      <c r="B1087" s="50"/>
      <c r="C1087" s="51"/>
      <c r="D1087" s="52"/>
      <c r="E1087" s="53"/>
      <c r="F1087" s="54"/>
      <c r="G1087" s="55"/>
      <c r="H1087" s="56"/>
      <c r="I1087" s="304"/>
      <c r="J1087" s="57"/>
      <c r="K1087" s="58"/>
      <c r="L1087" s="59"/>
      <c r="M1087" s="58"/>
      <c r="N1087" s="59"/>
      <c r="O1087" s="58"/>
      <c r="P1087" s="59"/>
      <c r="Q1087" s="60"/>
      <c r="R1087" s="315"/>
      <c r="S1087" s="57"/>
      <c r="T1087" s="58"/>
      <c r="U1087" s="58"/>
      <c r="V1087" s="60"/>
      <c r="W1087" s="326"/>
      <c r="X1087" s="58"/>
      <c r="Y1087" s="59"/>
      <c r="Z1087" s="58"/>
      <c r="AA1087" s="59"/>
      <c r="AB1087" s="60"/>
      <c r="AC1087" s="61"/>
      <c r="AD1087" s="62"/>
      <c r="AE1087" s="62"/>
      <c r="AF1087" s="63"/>
      <c r="AG1087" s="318"/>
      <c r="AH1087" s="60"/>
      <c r="AI1087" s="476"/>
      <c r="AJ1087" s="476"/>
      <c r="AK1087" s="477"/>
      <c r="AL1087" s="102"/>
      <c r="AM1087" s="124" t="str">
        <f t="shared" si="1161"/>
        <v xml:space="preserve"> </v>
      </c>
      <c r="AN1087" s="97" t="str">
        <f t="shared" si="1162"/>
        <v xml:space="preserve"> </v>
      </c>
      <c r="AO1087" s="125"/>
      <c r="AP1087" s="125"/>
      <c r="AQ1087" s="125"/>
      <c r="AR1087" s="125"/>
      <c r="AS1087" s="125"/>
      <c r="AT1087" s="122" t="e">
        <f t="shared" si="1164"/>
        <v>#N/A</v>
      </c>
      <c r="AU1087" s="125" t="e">
        <f t="shared" si="1165"/>
        <v>#N/A</v>
      </c>
      <c r="AV1087" s="126" t="str">
        <f t="shared" ca="1" si="1105"/>
        <v/>
      </c>
      <c r="AW1087" s="122" t="e">
        <f t="shared" ca="1" si="1106"/>
        <v>#N/A</v>
      </c>
      <c r="AX1087" s="127" t="e">
        <f t="shared" ca="1" si="1107"/>
        <v>#N/A</v>
      </c>
      <c r="AY1087" s="100" t="e">
        <f t="shared" si="1166"/>
        <v>#N/A</v>
      </c>
      <c r="AZ1087" s="127" t="e">
        <f t="shared" si="1167"/>
        <v>#N/A</v>
      </c>
      <c r="BA1087" s="88"/>
      <c r="BB1087" s="125"/>
      <c r="BC1087" s="129"/>
      <c r="BD1087" s="125"/>
      <c r="BE1087" s="125"/>
      <c r="BF1087" s="125"/>
      <c r="BG1087" s="125"/>
      <c r="BH1087" s="125"/>
      <c r="BI1087" s="125"/>
      <c r="BJ1087" s="125"/>
      <c r="BK1087" s="125"/>
      <c r="BL1087" s="90"/>
      <c r="BM1087" s="90"/>
      <c r="BN1087" s="90"/>
      <c r="BO1087" s="90"/>
      <c r="BP1087" s="90"/>
    </row>
    <row r="1088" spans="1:68" s="49" customFormat="1" ht="27.95" customHeight="1" x14ac:dyDescent="0.2">
      <c r="A1088" s="22">
        <f t="shared" si="1163"/>
        <v>776</v>
      </c>
      <c r="B1088" s="50"/>
      <c r="C1088" s="51"/>
      <c r="D1088" s="52"/>
      <c r="E1088" s="53"/>
      <c r="F1088" s="54"/>
      <c r="G1088" s="55"/>
      <c r="H1088" s="56"/>
      <c r="I1088" s="304"/>
      <c r="J1088" s="57"/>
      <c r="K1088" s="58"/>
      <c r="L1088" s="59"/>
      <c r="M1088" s="58"/>
      <c r="N1088" s="59"/>
      <c r="O1088" s="58"/>
      <c r="P1088" s="59"/>
      <c r="Q1088" s="60"/>
      <c r="R1088" s="315"/>
      <c r="S1088" s="57"/>
      <c r="T1088" s="58"/>
      <c r="U1088" s="58"/>
      <c r="V1088" s="60"/>
      <c r="W1088" s="326"/>
      <c r="X1088" s="58"/>
      <c r="Y1088" s="59"/>
      <c r="Z1088" s="58"/>
      <c r="AA1088" s="59"/>
      <c r="AB1088" s="60"/>
      <c r="AC1088" s="61"/>
      <c r="AD1088" s="62"/>
      <c r="AE1088" s="62"/>
      <c r="AF1088" s="63"/>
      <c r="AG1088" s="318"/>
      <c r="AH1088" s="60"/>
      <c r="AI1088" s="476"/>
      <c r="AJ1088" s="476"/>
      <c r="AK1088" s="477"/>
      <c r="AL1088" s="102"/>
      <c r="AM1088" s="124" t="str">
        <f t="shared" si="1161"/>
        <v xml:space="preserve"> </v>
      </c>
      <c r="AN1088" s="97" t="str">
        <f t="shared" si="1162"/>
        <v xml:space="preserve"> </v>
      </c>
      <c r="AO1088" s="125"/>
      <c r="AP1088" s="125"/>
      <c r="AQ1088" s="125"/>
      <c r="AR1088" s="125"/>
      <c r="AS1088" s="125"/>
      <c r="AT1088" s="122" t="e">
        <f t="shared" si="1164"/>
        <v>#N/A</v>
      </c>
      <c r="AU1088" s="125" t="e">
        <f t="shared" si="1165"/>
        <v>#N/A</v>
      </c>
      <c r="AV1088" s="126" t="str">
        <f t="shared" ca="1" si="1105"/>
        <v/>
      </c>
      <c r="AW1088" s="122" t="e">
        <f t="shared" ca="1" si="1106"/>
        <v>#N/A</v>
      </c>
      <c r="AX1088" s="127" t="e">
        <f t="shared" ca="1" si="1107"/>
        <v>#N/A</v>
      </c>
      <c r="AY1088" s="100" t="e">
        <f t="shared" si="1166"/>
        <v>#N/A</v>
      </c>
      <c r="AZ1088" s="127" t="e">
        <f t="shared" si="1167"/>
        <v>#N/A</v>
      </c>
      <c r="BA1088" s="88"/>
      <c r="BB1088" s="125"/>
      <c r="BC1088" s="129"/>
      <c r="BD1088" s="125"/>
      <c r="BE1088" s="125"/>
      <c r="BF1088" s="125"/>
      <c r="BG1088" s="125"/>
      <c r="BH1088" s="125"/>
      <c r="BI1088" s="125"/>
      <c r="BJ1088" s="125"/>
      <c r="BK1088" s="125"/>
      <c r="BL1088" s="90"/>
      <c r="BM1088" s="90"/>
      <c r="BN1088" s="90"/>
      <c r="BO1088" s="90"/>
      <c r="BP1088" s="90"/>
    </row>
    <row r="1089" spans="1:68" s="49" customFormat="1" ht="27.95" customHeight="1" x14ac:dyDescent="0.2">
      <c r="A1089" s="22">
        <f>A1088+1</f>
        <v>777</v>
      </c>
      <c r="B1089" s="50"/>
      <c r="C1089" s="51"/>
      <c r="D1089" s="52"/>
      <c r="E1089" s="53"/>
      <c r="F1089" s="54"/>
      <c r="G1089" s="55"/>
      <c r="H1089" s="56"/>
      <c r="I1089" s="304"/>
      <c r="J1089" s="57"/>
      <c r="K1089" s="58"/>
      <c r="L1089" s="59"/>
      <c r="M1089" s="58"/>
      <c r="N1089" s="59"/>
      <c r="O1089" s="58"/>
      <c r="P1089" s="59"/>
      <c r="Q1089" s="60"/>
      <c r="R1089" s="315"/>
      <c r="S1089" s="57"/>
      <c r="T1089" s="58"/>
      <c r="U1089" s="58"/>
      <c r="V1089" s="60"/>
      <c r="W1089" s="326"/>
      <c r="X1089" s="58"/>
      <c r="Y1089" s="59"/>
      <c r="Z1089" s="58"/>
      <c r="AA1089" s="59"/>
      <c r="AB1089" s="60"/>
      <c r="AC1089" s="61"/>
      <c r="AD1089" s="62"/>
      <c r="AE1089" s="62"/>
      <c r="AF1089" s="63"/>
      <c r="AG1089" s="318"/>
      <c r="AH1089" s="60"/>
      <c r="AI1089" s="476"/>
      <c r="AJ1089" s="476"/>
      <c r="AK1089" s="477"/>
      <c r="AL1089" s="102"/>
      <c r="AM1089" s="124" t="str">
        <f t="shared" si="1161"/>
        <v xml:space="preserve"> </v>
      </c>
      <c r="AN1089" s="97" t="str">
        <f t="shared" si="1162"/>
        <v xml:space="preserve"> </v>
      </c>
      <c r="AO1089" s="125"/>
      <c r="AP1089" s="125"/>
      <c r="AQ1089" s="125"/>
      <c r="AR1089" s="125"/>
      <c r="AS1089" s="125"/>
      <c r="AT1089" s="122" t="e">
        <f t="shared" si="1164"/>
        <v>#N/A</v>
      </c>
      <c r="AU1089" s="125" t="e">
        <f t="shared" si="1165"/>
        <v>#N/A</v>
      </c>
      <c r="AV1089" s="126" t="str">
        <f t="shared" ca="1" si="1105"/>
        <v/>
      </c>
      <c r="AW1089" s="122" t="e">
        <f t="shared" ca="1" si="1106"/>
        <v>#N/A</v>
      </c>
      <c r="AX1089" s="127" t="e">
        <f t="shared" ca="1" si="1107"/>
        <v>#N/A</v>
      </c>
      <c r="AY1089" s="100" t="e">
        <f t="shared" si="1166"/>
        <v>#N/A</v>
      </c>
      <c r="AZ1089" s="127" t="e">
        <f t="shared" si="1167"/>
        <v>#N/A</v>
      </c>
      <c r="BA1089" s="88"/>
      <c r="BB1089" s="125"/>
      <c r="BC1089" s="129"/>
      <c r="BD1089" s="125"/>
      <c r="BE1089" s="125"/>
      <c r="BF1089" s="125"/>
      <c r="BG1089" s="125"/>
      <c r="BH1089" s="125"/>
      <c r="BI1089" s="125"/>
      <c r="BJ1089" s="125"/>
      <c r="BK1089" s="125"/>
      <c r="BL1089" s="90"/>
      <c r="BM1089" s="90"/>
      <c r="BN1089" s="90"/>
      <c r="BO1089" s="90"/>
      <c r="BP1089" s="90"/>
    </row>
    <row r="1090" spans="1:68" s="49" customFormat="1" ht="27.95" customHeight="1" x14ac:dyDescent="0.2">
      <c r="A1090" s="22">
        <f t="shared" si="1163"/>
        <v>778</v>
      </c>
      <c r="B1090" s="50"/>
      <c r="C1090" s="51"/>
      <c r="D1090" s="52"/>
      <c r="E1090" s="53"/>
      <c r="F1090" s="54"/>
      <c r="G1090" s="55"/>
      <c r="H1090" s="56"/>
      <c r="I1090" s="304"/>
      <c r="J1090" s="57"/>
      <c r="K1090" s="58"/>
      <c r="L1090" s="59"/>
      <c r="M1090" s="58"/>
      <c r="N1090" s="59"/>
      <c r="O1090" s="58"/>
      <c r="P1090" s="59"/>
      <c r="Q1090" s="60"/>
      <c r="R1090" s="315"/>
      <c r="S1090" s="57"/>
      <c r="T1090" s="58"/>
      <c r="U1090" s="58"/>
      <c r="V1090" s="60"/>
      <c r="W1090" s="326"/>
      <c r="X1090" s="58"/>
      <c r="Y1090" s="59"/>
      <c r="Z1090" s="58"/>
      <c r="AA1090" s="59"/>
      <c r="AB1090" s="60"/>
      <c r="AC1090" s="61"/>
      <c r="AD1090" s="62"/>
      <c r="AE1090" s="62"/>
      <c r="AF1090" s="63"/>
      <c r="AG1090" s="318"/>
      <c r="AH1090" s="60"/>
      <c r="AI1090" s="476"/>
      <c r="AJ1090" s="476"/>
      <c r="AK1090" s="477"/>
      <c r="AL1090" s="102"/>
      <c r="AM1090" s="124" t="str">
        <f t="shared" si="1161"/>
        <v xml:space="preserve"> </v>
      </c>
      <c r="AN1090" s="97" t="str">
        <f t="shared" si="1162"/>
        <v xml:space="preserve"> </v>
      </c>
      <c r="AO1090" s="125"/>
      <c r="AP1090" s="125"/>
      <c r="AQ1090" s="125"/>
      <c r="AR1090" s="125"/>
      <c r="AS1090" s="125"/>
      <c r="AT1090" s="122" t="e">
        <f t="shared" si="1164"/>
        <v>#N/A</v>
      </c>
      <c r="AU1090" s="125" t="e">
        <f t="shared" si="1165"/>
        <v>#N/A</v>
      </c>
      <c r="AV1090" s="126" t="str">
        <f t="shared" ca="1" si="1105"/>
        <v/>
      </c>
      <c r="AW1090" s="122" t="e">
        <f t="shared" ca="1" si="1106"/>
        <v>#N/A</v>
      </c>
      <c r="AX1090" s="127" t="e">
        <f t="shared" ca="1" si="1107"/>
        <v>#N/A</v>
      </c>
      <c r="AY1090" s="100" t="e">
        <f t="shared" si="1166"/>
        <v>#N/A</v>
      </c>
      <c r="AZ1090" s="127" t="e">
        <f t="shared" si="1167"/>
        <v>#N/A</v>
      </c>
      <c r="BA1090" s="88"/>
      <c r="BB1090" s="125"/>
      <c r="BC1090" s="129"/>
      <c r="BD1090" s="125"/>
      <c r="BE1090" s="125"/>
      <c r="BF1090" s="125"/>
      <c r="BG1090" s="125"/>
      <c r="BH1090" s="125"/>
      <c r="BI1090" s="125"/>
      <c r="BJ1090" s="125"/>
      <c r="BK1090" s="125"/>
      <c r="BL1090" s="90"/>
      <c r="BM1090" s="90"/>
      <c r="BN1090" s="90"/>
      <c r="BO1090" s="90"/>
      <c r="BP1090" s="90"/>
    </row>
    <row r="1091" spans="1:68" s="49" customFormat="1" ht="27.95" customHeight="1" x14ac:dyDescent="0.2">
      <c r="A1091" s="22">
        <f t="shared" si="1163"/>
        <v>779</v>
      </c>
      <c r="B1091" s="50"/>
      <c r="C1091" s="51"/>
      <c r="D1091" s="52"/>
      <c r="E1091" s="53"/>
      <c r="F1091" s="54"/>
      <c r="G1091" s="55"/>
      <c r="H1091" s="56"/>
      <c r="I1091" s="304"/>
      <c r="J1091" s="57"/>
      <c r="K1091" s="58"/>
      <c r="L1091" s="59"/>
      <c r="M1091" s="58"/>
      <c r="N1091" s="59"/>
      <c r="O1091" s="58"/>
      <c r="P1091" s="59"/>
      <c r="Q1091" s="60"/>
      <c r="R1091" s="315"/>
      <c r="S1091" s="57"/>
      <c r="T1091" s="58"/>
      <c r="U1091" s="58"/>
      <c r="V1091" s="60"/>
      <c r="W1091" s="326"/>
      <c r="X1091" s="58"/>
      <c r="Y1091" s="59"/>
      <c r="Z1091" s="58"/>
      <c r="AA1091" s="59"/>
      <c r="AB1091" s="60"/>
      <c r="AC1091" s="61"/>
      <c r="AD1091" s="62"/>
      <c r="AE1091" s="62"/>
      <c r="AF1091" s="63"/>
      <c r="AG1091" s="318"/>
      <c r="AH1091" s="60"/>
      <c r="AI1091" s="476"/>
      <c r="AJ1091" s="476"/>
      <c r="AK1091" s="477"/>
      <c r="AL1091" s="102"/>
      <c r="AM1091" s="124" t="str">
        <f t="shared" si="1161"/>
        <v xml:space="preserve"> </v>
      </c>
      <c r="AN1091" s="97" t="str">
        <f t="shared" si="1162"/>
        <v xml:space="preserve"> </v>
      </c>
      <c r="AO1091" s="125"/>
      <c r="AP1091" s="125"/>
      <c r="AQ1091" s="125"/>
      <c r="AR1091" s="125"/>
      <c r="AS1091" s="125"/>
      <c r="AT1091" s="122" t="e">
        <f t="shared" si="1164"/>
        <v>#N/A</v>
      </c>
      <c r="AU1091" s="125" t="e">
        <f t="shared" si="1165"/>
        <v>#N/A</v>
      </c>
      <c r="AV1091" s="126" t="str">
        <f t="shared" ca="1" si="1105"/>
        <v/>
      </c>
      <c r="AW1091" s="122" t="e">
        <f t="shared" ca="1" si="1106"/>
        <v>#N/A</v>
      </c>
      <c r="AX1091" s="127" t="e">
        <f t="shared" ca="1" si="1107"/>
        <v>#N/A</v>
      </c>
      <c r="AY1091" s="100" t="e">
        <f t="shared" si="1166"/>
        <v>#N/A</v>
      </c>
      <c r="AZ1091" s="127" t="e">
        <f t="shared" si="1167"/>
        <v>#N/A</v>
      </c>
      <c r="BA1091" s="125"/>
      <c r="BB1091" s="125"/>
      <c r="BC1091" s="129"/>
      <c r="BD1091" s="125"/>
      <c r="BE1091" s="125"/>
      <c r="BF1091" s="125"/>
      <c r="BG1091" s="125"/>
      <c r="BH1091" s="125"/>
      <c r="BI1091" s="125"/>
      <c r="BJ1091" s="125"/>
      <c r="BK1091" s="125"/>
      <c r="BL1091" s="90"/>
      <c r="BM1091" s="90"/>
      <c r="BN1091" s="90"/>
      <c r="BO1091" s="90"/>
      <c r="BP1091" s="90"/>
    </row>
    <row r="1092" spans="1:68" s="49" customFormat="1" ht="27.95" customHeight="1" thickBot="1" x14ac:dyDescent="0.25">
      <c r="A1092" s="23">
        <f t="shared" si="1163"/>
        <v>780</v>
      </c>
      <c r="B1092" s="64"/>
      <c r="C1092" s="65"/>
      <c r="D1092" s="66"/>
      <c r="E1092" s="67"/>
      <c r="F1092" s="68"/>
      <c r="G1092" s="69"/>
      <c r="H1092" s="70"/>
      <c r="I1092" s="305"/>
      <c r="J1092" s="71"/>
      <c r="K1092" s="72"/>
      <c r="L1092" s="73"/>
      <c r="M1092" s="72"/>
      <c r="N1092" s="73"/>
      <c r="O1092" s="72"/>
      <c r="P1092" s="73"/>
      <c r="Q1092" s="74"/>
      <c r="R1092" s="316"/>
      <c r="S1092" s="71"/>
      <c r="T1092" s="72"/>
      <c r="U1092" s="72"/>
      <c r="V1092" s="74"/>
      <c r="W1092" s="327"/>
      <c r="X1092" s="72"/>
      <c r="Y1092" s="73"/>
      <c r="Z1092" s="72"/>
      <c r="AA1092" s="73"/>
      <c r="AB1092" s="74"/>
      <c r="AC1092" s="75"/>
      <c r="AD1092" s="76"/>
      <c r="AE1092" s="76"/>
      <c r="AF1092" s="77"/>
      <c r="AG1092" s="319"/>
      <c r="AH1092" s="74"/>
      <c r="AI1092" s="480"/>
      <c r="AJ1092" s="480"/>
      <c r="AK1092" s="481"/>
      <c r="AL1092" s="102"/>
      <c r="AM1092" s="124" t="str">
        <f t="shared" si="1161"/>
        <v xml:space="preserve"> </v>
      </c>
      <c r="AN1092" s="97" t="str">
        <f t="shared" si="1162"/>
        <v xml:space="preserve"> </v>
      </c>
      <c r="AO1092" s="125"/>
      <c r="AP1092" s="125"/>
      <c r="AQ1092" s="125"/>
      <c r="AR1092" s="125"/>
      <c r="AS1092" s="125"/>
      <c r="AT1092" s="122" t="e">
        <f t="shared" si="1164"/>
        <v>#N/A</v>
      </c>
      <c r="AU1092" s="125" t="e">
        <f t="shared" si="1165"/>
        <v>#N/A</v>
      </c>
      <c r="AV1092" s="126" t="str">
        <f t="shared" ca="1" si="1105"/>
        <v/>
      </c>
      <c r="AW1092" s="122" t="e">
        <f t="shared" ca="1" si="1106"/>
        <v>#N/A</v>
      </c>
      <c r="AX1092" s="127" t="e">
        <f t="shared" ca="1" si="1107"/>
        <v>#N/A</v>
      </c>
      <c r="AY1092" s="100" t="e">
        <f t="shared" si="1166"/>
        <v>#N/A</v>
      </c>
      <c r="AZ1092" s="127" t="e">
        <f t="shared" si="1167"/>
        <v>#N/A</v>
      </c>
      <c r="BA1092" s="125"/>
      <c r="BB1092" s="125"/>
      <c r="BC1092" s="129"/>
      <c r="BD1092" s="125"/>
      <c r="BE1092" s="125"/>
      <c r="BF1092" s="125"/>
      <c r="BG1092" s="125"/>
      <c r="BH1092" s="125"/>
      <c r="BI1092" s="125"/>
      <c r="BJ1092" s="125"/>
      <c r="BK1092" s="125"/>
      <c r="BL1092" s="90"/>
      <c r="BM1092" s="90"/>
      <c r="BN1092" s="90"/>
      <c r="BO1092" s="90"/>
      <c r="BP1092" s="90"/>
    </row>
    <row r="1093" spans="1:68" ht="4.5" customHeight="1" thickBot="1" x14ac:dyDescent="0.25">
      <c r="A1093" s="89">
        <f>AK1096</f>
        <v>78</v>
      </c>
      <c r="B1093" s="271"/>
      <c r="C1093" s="271"/>
      <c r="D1093" s="271"/>
      <c r="E1093" s="271"/>
      <c r="F1093" s="271"/>
      <c r="G1093" s="271"/>
      <c r="H1093" s="271"/>
      <c r="I1093" s="271"/>
      <c r="J1093" s="309"/>
      <c r="K1093" s="309"/>
      <c r="L1093" s="309"/>
      <c r="M1093" s="309"/>
      <c r="N1093" s="309"/>
      <c r="O1093" s="309"/>
      <c r="P1093" s="309"/>
      <c r="Q1093" s="309"/>
      <c r="R1093" s="309"/>
      <c r="S1093" s="324"/>
      <c r="T1093" s="324"/>
      <c r="U1093" s="324"/>
      <c r="V1093" s="324"/>
      <c r="W1093" s="324"/>
      <c r="X1093" s="324"/>
      <c r="Y1093" s="324"/>
      <c r="Z1093" s="324"/>
      <c r="AA1093" s="324"/>
      <c r="AB1093" s="324"/>
      <c r="AC1093" s="309"/>
      <c r="AD1093" s="272"/>
      <c r="AE1093" s="273"/>
      <c r="AF1093" s="272"/>
      <c r="AG1093" s="274"/>
      <c r="AH1093" s="474"/>
      <c r="AI1093" s="475"/>
      <c r="AJ1093" s="475"/>
      <c r="AK1093" s="475"/>
      <c r="AL1093" s="33"/>
      <c r="AM1093" s="33"/>
      <c r="AN1093" s="33"/>
      <c r="AT1093" s="122" t="e">
        <f t="shared" si="1164"/>
        <v>#N/A</v>
      </c>
      <c r="AU1093" s="125" t="e">
        <f t="shared" si="1165"/>
        <v>#N/A</v>
      </c>
      <c r="AV1093" s="126" t="str">
        <f t="shared" ca="1" si="1105"/>
        <v/>
      </c>
      <c r="AW1093" s="122" t="e">
        <f ca="1">IF(AV1093&gt;730,NA(),AT1093)</f>
        <v>#N/A</v>
      </c>
      <c r="AX1093" s="127" t="e">
        <f t="shared" ca="1" si="1107"/>
        <v>#N/A</v>
      </c>
      <c r="AY1093" s="100" t="e">
        <f t="shared" si="1166"/>
        <v>#N/A</v>
      </c>
      <c r="AZ1093" s="127" t="e">
        <f t="shared" si="1167"/>
        <v>#N/A</v>
      </c>
      <c r="BC1093" s="129"/>
    </row>
    <row r="1094" spans="1:68" ht="26.25" customHeight="1" x14ac:dyDescent="0.2">
      <c r="A1094" s="180">
        <f>A1080+1</f>
        <v>78</v>
      </c>
      <c r="B1094" s="501"/>
      <c r="C1094" s="501"/>
      <c r="D1094" s="501"/>
      <c r="E1094" s="502"/>
      <c r="F1094" s="493" t="str">
        <f>F1080</f>
        <v>TOTAL DE ESTA PÁGINA</v>
      </c>
      <c r="G1094" s="494"/>
      <c r="H1094" s="495"/>
      <c r="I1094" s="348" t="str">
        <f t="shared" ref="I1094:Q1094" si="1168">IF(SUM(I1083:I1093)=0," ",SUM(I1083:I1093))</f>
        <v xml:space="preserve"> </v>
      </c>
      <c r="J1094" s="349" t="str">
        <f t="shared" si="1168"/>
        <v xml:space="preserve"> </v>
      </c>
      <c r="K1094" s="350" t="str">
        <f t="shared" si="1168"/>
        <v xml:space="preserve"> </v>
      </c>
      <c r="L1094" s="351" t="str">
        <f t="shared" si="1168"/>
        <v xml:space="preserve"> </v>
      </c>
      <c r="M1094" s="350" t="str">
        <f t="shared" si="1168"/>
        <v xml:space="preserve"> </v>
      </c>
      <c r="N1094" s="351" t="str">
        <f t="shared" si="1168"/>
        <v xml:space="preserve"> </v>
      </c>
      <c r="O1094" s="350" t="str">
        <f t="shared" si="1168"/>
        <v xml:space="preserve"> </v>
      </c>
      <c r="P1094" s="351" t="str">
        <f t="shared" si="1168"/>
        <v xml:space="preserve"> </v>
      </c>
      <c r="Q1094" s="352" t="str">
        <f t="shared" si="1168"/>
        <v xml:space="preserve"> </v>
      </c>
      <c r="R1094" s="353"/>
      <c r="S1094" s="349" t="str">
        <f t="shared" ref="S1094:AB1094" si="1169">IF(SUM(S1083:S1093)=0," ",SUM(S1083:S1093))</f>
        <v xml:space="preserve"> </v>
      </c>
      <c r="T1094" s="350" t="str">
        <f t="shared" si="1169"/>
        <v xml:space="preserve"> </v>
      </c>
      <c r="U1094" s="350" t="str">
        <f t="shared" si="1169"/>
        <v xml:space="preserve"> </v>
      </c>
      <c r="V1094" s="350" t="str">
        <f t="shared" si="1169"/>
        <v xml:space="preserve"> </v>
      </c>
      <c r="W1094" s="351" t="str">
        <f t="shared" si="1169"/>
        <v xml:space="preserve"> </v>
      </c>
      <c r="X1094" s="350" t="str">
        <f t="shared" si="1169"/>
        <v xml:space="preserve"> </v>
      </c>
      <c r="Y1094" s="351" t="str">
        <f t="shared" si="1169"/>
        <v xml:space="preserve"> </v>
      </c>
      <c r="Z1094" s="350" t="str">
        <f t="shared" si="1169"/>
        <v xml:space="preserve"> </v>
      </c>
      <c r="AA1094" s="351" t="str">
        <f t="shared" si="1169"/>
        <v xml:space="preserve"> </v>
      </c>
      <c r="AB1094" s="352" t="str">
        <f t="shared" si="1169"/>
        <v xml:space="preserve"> </v>
      </c>
      <c r="AC1094" s="354" t="str">
        <f>IF(SUM(AC1083:AC1092)=0," ",SUM(AC1083:AC1092))</f>
        <v xml:space="preserve"> </v>
      </c>
      <c r="AD1094" s="355" t="str">
        <f>IF(SUM(AD1083:AD1092)=0," ",SUM(AD1083:AD1092))</f>
        <v xml:space="preserve"> </v>
      </c>
      <c r="AE1094" s="355" t="str">
        <f>IF(SUM(AE1083:AE1092)=0," ",SUM(AE1083:AE1092))</f>
        <v xml:space="preserve"> </v>
      </c>
      <c r="AF1094" s="356" t="str">
        <f>IF(SUM(AF1083:AF1092)=0," ",SUM(AF1083:AF1092))</f>
        <v xml:space="preserve"> </v>
      </c>
      <c r="AG1094" s="357" t="str">
        <f>IF(SUM(AG1083:AG1092)=0," ",SUM(AG1083:AG1092))</f>
        <v xml:space="preserve"> </v>
      </c>
      <c r="AH1094" s="482" t="str">
        <f>AH1080</f>
        <v>Certifico que todos los datos en esta
bitácora son fidedignos</v>
      </c>
      <c r="AI1094" s="483"/>
      <c r="AJ1094" s="483"/>
      <c r="AK1094" s="484"/>
      <c r="AL1094" s="131"/>
      <c r="AM1094" s="131"/>
      <c r="AN1094" s="131"/>
      <c r="AT1094" s="122" t="e">
        <f t="shared" si="1164"/>
        <v>#N/A</v>
      </c>
      <c r="AU1094" s="125" t="e">
        <f t="shared" si="1165"/>
        <v>#N/A</v>
      </c>
      <c r="AV1094" s="126" t="str">
        <f t="shared" ca="1" si="1105"/>
        <v/>
      </c>
      <c r="AW1094" s="122" t="e">
        <f ca="1">IF(AV1094&gt;730,NA(),AT1094)</f>
        <v>#N/A</v>
      </c>
      <c r="AX1094" s="127" t="e">
        <f t="shared" ca="1" si="1107"/>
        <v>#N/A</v>
      </c>
      <c r="AY1094" s="100" t="e">
        <f t="shared" si="1166"/>
        <v>#N/A</v>
      </c>
      <c r="AZ1094" s="127" t="e">
        <f t="shared" si="1167"/>
        <v>#N/A</v>
      </c>
      <c r="BA1094" s="88"/>
      <c r="BC1094" s="129"/>
    </row>
    <row r="1095" spans="1:68" ht="26.25" customHeight="1" x14ac:dyDescent="0.2">
      <c r="A1095" s="499"/>
      <c r="B1095" s="503"/>
      <c r="C1095" s="503"/>
      <c r="D1095" s="503"/>
      <c r="E1095" s="504"/>
      <c r="F1095" s="496" t="str">
        <f>F1081</f>
        <v>TOTAL PÁGINA ANTERIOR</v>
      </c>
      <c r="G1095" s="497"/>
      <c r="H1095" s="498"/>
      <c r="I1095" s="358">
        <f>I1082</f>
        <v>6.25</v>
      </c>
      <c r="J1095" s="359">
        <f t="shared" ref="J1095:Q1095" si="1170">J1082</f>
        <v>6.25</v>
      </c>
      <c r="K1095" s="360" t="str">
        <f t="shared" si="1170"/>
        <v xml:space="preserve"> </v>
      </c>
      <c r="L1095" s="361" t="str">
        <f t="shared" si="1170"/>
        <v xml:space="preserve"> </v>
      </c>
      <c r="M1095" s="360" t="str">
        <f t="shared" si="1170"/>
        <v xml:space="preserve"> </v>
      </c>
      <c r="N1095" s="361" t="str">
        <f t="shared" si="1170"/>
        <v xml:space="preserve"> </v>
      </c>
      <c r="O1095" s="360" t="str">
        <f t="shared" si="1170"/>
        <v xml:space="preserve"> </v>
      </c>
      <c r="P1095" s="361" t="str">
        <f t="shared" si="1170"/>
        <v xml:space="preserve"> </v>
      </c>
      <c r="Q1095" s="362" t="str">
        <f t="shared" si="1170"/>
        <v xml:space="preserve"> </v>
      </c>
      <c r="R1095" s="363"/>
      <c r="S1095" s="359" t="str">
        <f t="shared" ref="S1095:AG1095" si="1171">S1082</f>
        <v xml:space="preserve"> </v>
      </c>
      <c r="T1095" s="360">
        <f t="shared" si="1171"/>
        <v>8.75</v>
      </c>
      <c r="U1095" s="360">
        <f t="shared" si="1171"/>
        <v>10</v>
      </c>
      <c r="V1095" s="360">
        <f t="shared" si="1171"/>
        <v>2.5</v>
      </c>
      <c r="W1095" s="361" t="str">
        <f t="shared" si="1171"/>
        <v xml:space="preserve"> </v>
      </c>
      <c r="X1095" s="360" t="str">
        <f t="shared" si="1171"/>
        <v xml:space="preserve"> </v>
      </c>
      <c r="Y1095" s="361">
        <f t="shared" si="1171"/>
        <v>2.5</v>
      </c>
      <c r="Z1095" s="360" t="str">
        <f t="shared" si="1171"/>
        <v xml:space="preserve"> </v>
      </c>
      <c r="AA1095" s="361">
        <f t="shared" si="1171"/>
        <v>3.75</v>
      </c>
      <c r="AB1095" s="362" t="str">
        <f t="shared" si="1171"/>
        <v xml:space="preserve"> </v>
      </c>
      <c r="AC1095" s="364">
        <f t="shared" si="1171"/>
        <v>9</v>
      </c>
      <c r="AD1095" s="365" t="str">
        <f t="shared" si="1171"/>
        <v xml:space="preserve"> </v>
      </c>
      <c r="AE1095" s="365">
        <f t="shared" si="1171"/>
        <v>9</v>
      </c>
      <c r="AF1095" s="366" t="str">
        <f t="shared" si="1171"/>
        <v xml:space="preserve"> </v>
      </c>
      <c r="AG1095" s="367">
        <f t="shared" si="1171"/>
        <v>11</v>
      </c>
      <c r="AH1095" s="487"/>
      <c r="AI1095" s="488"/>
      <c r="AJ1095" s="488"/>
      <c r="AK1095" s="489"/>
      <c r="AL1095" s="131"/>
      <c r="AM1095" s="131"/>
      <c r="AN1095" s="131"/>
      <c r="AV1095" s="126"/>
      <c r="AX1095" s="127"/>
      <c r="AY1095" s="100"/>
      <c r="AZ1095" s="127"/>
      <c r="BA1095" s="88"/>
      <c r="BC1095" s="129"/>
    </row>
    <row r="1096" spans="1:68" ht="26.25" customHeight="1" thickBot="1" x14ac:dyDescent="0.25">
      <c r="A1096" s="500"/>
      <c r="B1096" s="505" t="str">
        <f>B1082</f>
        <v>Entidad que certifica Hrs. de vuelo
TIMBRE Y FIRMA</v>
      </c>
      <c r="C1096" s="505"/>
      <c r="D1096" s="505"/>
      <c r="E1096" s="506"/>
      <c r="F1096" s="490" t="str">
        <f>F1082</f>
        <v>TOTAL A LA FECHA</v>
      </c>
      <c r="G1096" s="491"/>
      <c r="H1096" s="492"/>
      <c r="I1096" s="31">
        <f t="shared" ref="I1096:Q1096" si="1172">IF(SUM(I1094:I1095)=0," ",SUM(I1094:I1095))</f>
        <v>6.25</v>
      </c>
      <c r="J1096" s="27">
        <f t="shared" si="1172"/>
        <v>6.25</v>
      </c>
      <c r="K1096" s="24" t="str">
        <f t="shared" si="1172"/>
        <v xml:space="preserve"> </v>
      </c>
      <c r="L1096" s="25" t="str">
        <f t="shared" si="1172"/>
        <v xml:space="preserve"> </v>
      </c>
      <c r="M1096" s="24" t="str">
        <f t="shared" si="1172"/>
        <v xml:space="preserve"> </v>
      </c>
      <c r="N1096" s="25" t="str">
        <f t="shared" si="1172"/>
        <v xml:space="preserve"> </v>
      </c>
      <c r="O1096" s="24" t="str">
        <f t="shared" si="1172"/>
        <v xml:space="preserve"> </v>
      </c>
      <c r="P1096" s="25" t="str">
        <f t="shared" si="1172"/>
        <v xml:space="preserve"> </v>
      </c>
      <c r="Q1096" s="26" t="str">
        <f t="shared" si="1172"/>
        <v xml:space="preserve"> </v>
      </c>
      <c r="R1096" s="321"/>
      <c r="S1096" s="27" t="str">
        <f t="shared" ref="S1096:AG1096" si="1173">IF(SUM(S1094:S1095)=0," ",SUM(S1094:S1095))</f>
        <v xml:space="preserve"> </v>
      </c>
      <c r="T1096" s="24">
        <f t="shared" si="1173"/>
        <v>8.75</v>
      </c>
      <c r="U1096" s="24">
        <f t="shared" si="1173"/>
        <v>10</v>
      </c>
      <c r="V1096" s="24">
        <f t="shared" si="1173"/>
        <v>2.5</v>
      </c>
      <c r="W1096" s="25" t="str">
        <f t="shared" si="1173"/>
        <v xml:space="preserve"> </v>
      </c>
      <c r="X1096" s="24" t="str">
        <f t="shared" si="1173"/>
        <v xml:space="preserve"> </v>
      </c>
      <c r="Y1096" s="25">
        <f t="shared" si="1173"/>
        <v>2.5</v>
      </c>
      <c r="Z1096" s="24" t="str">
        <f t="shared" si="1173"/>
        <v xml:space="preserve"> </v>
      </c>
      <c r="AA1096" s="25">
        <f t="shared" si="1173"/>
        <v>3.75</v>
      </c>
      <c r="AB1096" s="26" t="str">
        <f t="shared" si="1173"/>
        <v xml:space="preserve"> </v>
      </c>
      <c r="AC1096" s="323">
        <f t="shared" si="1173"/>
        <v>9</v>
      </c>
      <c r="AD1096" s="28" t="str">
        <f t="shared" si="1173"/>
        <v xml:space="preserve"> </v>
      </c>
      <c r="AE1096" s="28">
        <f t="shared" si="1173"/>
        <v>9</v>
      </c>
      <c r="AF1096" s="30" t="str">
        <f t="shared" si="1173"/>
        <v xml:space="preserve"> </v>
      </c>
      <c r="AG1096" s="32">
        <f t="shared" si="1173"/>
        <v>11</v>
      </c>
      <c r="AH1096" s="485" t="str">
        <f>AH1082</f>
        <v>_____________________________
FIRMA PILOTO</v>
      </c>
      <c r="AI1096" s="486"/>
      <c r="AJ1096" s="486"/>
      <c r="AK1096" s="181">
        <f>A1094</f>
        <v>78</v>
      </c>
      <c r="AL1096" s="132"/>
      <c r="AM1096" s="132"/>
      <c r="AN1096" s="132"/>
      <c r="AV1096" s="126"/>
      <c r="AX1096" s="127"/>
      <c r="AY1096" s="100"/>
      <c r="AZ1096" s="127"/>
      <c r="BA1096" s="88"/>
      <c r="BC1096" s="129"/>
    </row>
    <row r="1097" spans="1:68" s="49" customFormat="1" ht="27.75" customHeight="1" x14ac:dyDescent="0.2">
      <c r="A1097" s="29">
        <f>A1092+1</f>
        <v>781</v>
      </c>
      <c r="B1097" s="39"/>
      <c r="C1097" s="40"/>
      <c r="D1097" s="41"/>
      <c r="E1097" s="42"/>
      <c r="F1097" s="43"/>
      <c r="G1097" s="44"/>
      <c r="H1097" s="45"/>
      <c r="I1097" s="310"/>
      <c r="J1097" s="306"/>
      <c r="K1097" s="307"/>
      <c r="L1097" s="308"/>
      <c r="M1097" s="307"/>
      <c r="N1097" s="308"/>
      <c r="O1097" s="307"/>
      <c r="P1097" s="308"/>
      <c r="Q1097" s="167"/>
      <c r="R1097" s="314"/>
      <c r="S1097" s="46"/>
      <c r="T1097" s="47"/>
      <c r="U1097" s="47"/>
      <c r="V1097" s="48"/>
      <c r="W1097" s="325"/>
      <c r="X1097" s="307"/>
      <c r="Y1097" s="308"/>
      <c r="Z1097" s="307"/>
      <c r="AA1097" s="308"/>
      <c r="AB1097" s="167"/>
      <c r="AC1097" s="311"/>
      <c r="AD1097" s="312"/>
      <c r="AE1097" s="312"/>
      <c r="AF1097" s="313"/>
      <c r="AG1097" s="317"/>
      <c r="AH1097" s="167"/>
      <c r="AI1097" s="478"/>
      <c r="AJ1097" s="478"/>
      <c r="AK1097" s="479"/>
      <c r="AL1097" s="102"/>
      <c r="AM1097" s="124" t="str">
        <f t="shared" ref="AM1097:AM1106" si="1174">IF(B1097=0," ",TEXT(B1097,"MMM"))</f>
        <v xml:space="preserve"> </v>
      </c>
      <c r="AN1097" s="97" t="str">
        <f t="shared" ref="AN1097:AN1106" si="1175">IF(B1097=0," ",YEAR(B1097))</f>
        <v xml:space="preserve"> </v>
      </c>
      <c r="AO1097" s="125"/>
      <c r="AP1097" s="125"/>
      <c r="AQ1097" s="125"/>
      <c r="AR1097" s="125"/>
      <c r="AS1097" s="125"/>
      <c r="AT1097" s="122"/>
      <c r="AU1097" s="125"/>
      <c r="AV1097" s="126"/>
      <c r="AW1097" s="122"/>
      <c r="AX1097" s="127"/>
      <c r="AY1097" s="100"/>
      <c r="AZ1097" s="127"/>
      <c r="BA1097" s="88"/>
      <c r="BB1097" s="125"/>
      <c r="BC1097" s="129"/>
      <c r="BD1097" s="125"/>
      <c r="BE1097" s="125"/>
      <c r="BF1097" s="125"/>
      <c r="BG1097" s="125"/>
      <c r="BH1097" s="125"/>
      <c r="BI1097" s="125"/>
      <c r="BJ1097" s="125"/>
      <c r="BK1097" s="125"/>
      <c r="BL1097" s="90"/>
      <c r="BM1097" s="90"/>
      <c r="BN1097" s="90"/>
      <c r="BO1097" s="90"/>
      <c r="BP1097" s="90"/>
    </row>
    <row r="1098" spans="1:68" s="49" customFormat="1" ht="27.75" customHeight="1" x14ac:dyDescent="0.2">
      <c r="A1098" s="22">
        <f>A1097+1</f>
        <v>782</v>
      </c>
      <c r="B1098" s="50"/>
      <c r="C1098" s="51"/>
      <c r="D1098" s="52"/>
      <c r="E1098" s="53"/>
      <c r="F1098" s="54"/>
      <c r="G1098" s="55"/>
      <c r="H1098" s="56"/>
      <c r="I1098" s="304"/>
      <c r="J1098" s="57"/>
      <c r="K1098" s="58"/>
      <c r="L1098" s="59"/>
      <c r="M1098" s="58"/>
      <c r="N1098" s="59"/>
      <c r="O1098" s="58"/>
      <c r="P1098" s="59"/>
      <c r="Q1098" s="60"/>
      <c r="R1098" s="315"/>
      <c r="S1098" s="57"/>
      <c r="T1098" s="58"/>
      <c r="U1098" s="58"/>
      <c r="V1098" s="60"/>
      <c r="W1098" s="326"/>
      <c r="X1098" s="58"/>
      <c r="Y1098" s="59"/>
      <c r="Z1098" s="58"/>
      <c r="AA1098" s="59"/>
      <c r="AB1098" s="60"/>
      <c r="AC1098" s="61"/>
      <c r="AD1098" s="62"/>
      <c r="AE1098" s="62"/>
      <c r="AF1098" s="63"/>
      <c r="AG1098" s="318"/>
      <c r="AH1098" s="60"/>
      <c r="AI1098" s="476"/>
      <c r="AJ1098" s="476"/>
      <c r="AK1098" s="477"/>
      <c r="AL1098" s="102"/>
      <c r="AM1098" s="124" t="str">
        <f t="shared" si="1174"/>
        <v xml:space="preserve"> </v>
      </c>
      <c r="AN1098" s="97" t="str">
        <f t="shared" si="1175"/>
        <v xml:space="preserve"> </v>
      </c>
      <c r="AO1098" s="125"/>
      <c r="AP1098" s="125"/>
      <c r="AQ1098" s="125"/>
      <c r="AR1098" s="125"/>
      <c r="AS1098" s="125"/>
      <c r="AT1098" s="122"/>
      <c r="AU1098" s="125"/>
      <c r="AV1098" s="126"/>
      <c r="AW1098" s="122"/>
      <c r="AX1098" s="127"/>
      <c r="AY1098" s="100"/>
      <c r="AZ1098" s="127"/>
      <c r="BA1098" s="88"/>
      <c r="BB1098" s="125"/>
      <c r="BC1098" s="129"/>
      <c r="BD1098" s="125"/>
      <c r="BE1098" s="125"/>
      <c r="BF1098" s="125"/>
      <c r="BG1098" s="125"/>
      <c r="BH1098" s="125"/>
      <c r="BI1098" s="125"/>
      <c r="BJ1098" s="125"/>
      <c r="BK1098" s="125"/>
      <c r="BL1098" s="90"/>
      <c r="BM1098" s="90"/>
      <c r="BN1098" s="90"/>
      <c r="BO1098" s="90"/>
      <c r="BP1098" s="90"/>
    </row>
    <row r="1099" spans="1:68" s="49" customFormat="1" ht="27.75" customHeight="1" x14ac:dyDescent="0.2">
      <c r="A1099" s="22">
        <f t="shared" ref="A1099:A1106" si="1176">A1098+1</f>
        <v>783</v>
      </c>
      <c r="B1099" s="50"/>
      <c r="C1099" s="51"/>
      <c r="D1099" s="52"/>
      <c r="E1099" s="53"/>
      <c r="F1099" s="54"/>
      <c r="G1099" s="55"/>
      <c r="H1099" s="56"/>
      <c r="I1099" s="304"/>
      <c r="J1099" s="57"/>
      <c r="K1099" s="58"/>
      <c r="L1099" s="59"/>
      <c r="M1099" s="58"/>
      <c r="N1099" s="59"/>
      <c r="O1099" s="58"/>
      <c r="P1099" s="59"/>
      <c r="Q1099" s="60"/>
      <c r="R1099" s="315"/>
      <c r="S1099" s="57"/>
      <c r="T1099" s="58"/>
      <c r="U1099" s="58"/>
      <c r="V1099" s="60"/>
      <c r="W1099" s="326"/>
      <c r="X1099" s="58"/>
      <c r="Y1099" s="59"/>
      <c r="Z1099" s="58"/>
      <c r="AA1099" s="59"/>
      <c r="AB1099" s="60"/>
      <c r="AC1099" s="61"/>
      <c r="AD1099" s="62"/>
      <c r="AE1099" s="62"/>
      <c r="AF1099" s="63"/>
      <c r="AG1099" s="318"/>
      <c r="AH1099" s="60"/>
      <c r="AI1099" s="476"/>
      <c r="AJ1099" s="476"/>
      <c r="AK1099" s="477"/>
      <c r="AL1099" s="102"/>
      <c r="AM1099" s="124" t="str">
        <f t="shared" si="1174"/>
        <v xml:space="preserve"> </v>
      </c>
      <c r="AN1099" s="97" t="str">
        <f t="shared" si="1175"/>
        <v xml:space="preserve"> </v>
      </c>
      <c r="AO1099" s="125"/>
      <c r="AP1099" s="125"/>
      <c r="AQ1099" s="125"/>
      <c r="AR1099" s="125"/>
      <c r="AS1099" s="125"/>
      <c r="AT1099" s="122"/>
      <c r="AU1099" s="125"/>
      <c r="AV1099" s="126"/>
      <c r="AW1099" s="122"/>
      <c r="AX1099" s="127"/>
      <c r="AY1099" s="100"/>
      <c r="AZ1099" s="127"/>
      <c r="BA1099" s="88"/>
      <c r="BB1099" s="125"/>
      <c r="BC1099" s="129"/>
      <c r="BD1099" s="125"/>
      <c r="BE1099" s="125"/>
      <c r="BF1099" s="125"/>
      <c r="BG1099" s="125"/>
      <c r="BH1099" s="125"/>
      <c r="BI1099" s="125"/>
      <c r="BJ1099" s="125"/>
      <c r="BK1099" s="125"/>
      <c r="BL1099" s="90"/>
      <c r="BM1099" s="90"/>
      <c r="BN1099" s="90"/>
      <c r="BO1099" s="90"/>
      <c r="BP1099" s="90"/>
    </row>
    <row r="1100" spans="1:68" s="49" customFormat="1" ht="27.75" customHeight="1" x14ac:dyDescent="0.2">
      <c r="A1100" s="22">
        <f t="shared" si="1176"/>
        <v>784</v>
      </c>
      <c r="B1100" s="50"/>
      <c r="C1100" s="51"/>
      <c r="D1100" s="52"/>
      <c r="E1100" s="53"/>
      <c r="F1100" s="54"/>
      <c r="G1100" s="55"/>
      <c r="H1100" s="56"/>
      <c r="I1100" s="304"/>
      <c r="J1100" s="57"/>
      <c r="K1100" s="58"/>
      <c r="L1100" s="59"/>
      <c r="M1100" s="58"/>
      <c r="N1100" s="59"/>
      <c r="O1100" s="58"/>
      <c r="P1100" s="59"/>
      <c r="Q1100" s="60"/>
      <c r="R1100" s="315"/>
      <c r="S1100" s="57"/>
      <c r="T1100" s="58"/>
      <c r="U1100" s="58"/>
      <c r="V1100" s="60"/>
      <c r="W1100" s="326"/>
      <c r="X1100" s="58"/>
      <c r="Y1100" s="59"/>
      <c r="Z1100" s="58"/>
      <c r="AA1100" s="59"/>
      <c r="AB1100" s="60"/>
      <c r="AC1100" s="61"/>
      <c r="AD1100" s="62"/>
      <c r="AE1100" s="62"/>
      <c r="AF1100" s="63"/>
      <c r="AG1100" s="318"/>
      <c r="AH1100" s="60"/>
      <c r="AI1100" s="476"/>
      <c r="AJ1100" s="476"/>
      <c r="AK1100" s="477"/>
      <c r="AL1100" s="102"/>
      <c r="AM1100" s="124" t="str">
        <f t="shared" si="1174"/>
        <v xml:space="preserve"> </v>
      </c>
      <c r="AN1100" s="97" t="str">
        <f t="shared" si="1175"/>
        <v xml:space="preserve"> </v>
      </c>
      <c r="AO1100" s="125"/>
      <c r="AP1100" s="125"/>
      <c r="AQ1100" s="125"/>
      <c r="AR1100" s="125"/>
      <c r="AS1100" s="125"/>
      <c r="AT1100" s="122"/>
      <c r="AU1100" s="125"/>
      <c r="AV1100" s="126"/>
      <c r="AW1100" s="122"/>
      <c r="AX1100" s="127"/>
      <c r="AY1100" s="100"/>
      <c r="AZ1100" s="127"/>
      <c r="BA1100" s="88"/>
      <c r="BB1100" s="125"/>
      <c r="BC1100" s="129"/>
      <c r="BD1100" s="125"/>
      <c r="BE1100" s="125"/>
      <c r="BF1100" s="125"/>
      <c r="BG1100" s="125"/>
      <c r="BH1100" s="125"/>
      <c r="BI1100" s="125"/>
      <c r="BJ1100" s="125"/>
      <c r="BK1100" s="125"/>
      <c r="BL1100" s="90"/>
      <c r="BM1100" s="90"/>
      <c r="BN1100" s="90"/>
      <c r="BO1100" s="90"/>
      <c r="BP1100" s="90"/>
    </row>
    <row r="1101" spans="1:68" s="49" customFormat="1" ht="27.75" customHeight="1" x14ac:dyDescent="0.2">
      <c r="A1101" s="22">
        <f t="shared" si="1176"/>
        <v>785</v>
      </c>
      <c r="B1101" s="50"/>
      <c r="C1101" s="51"/>
      <c r="D1101" s="52"/>
      <c r="E1101" s="53"/>
      <c r="F1101" s="54"/>
      <c r="G1101" s="55"/>
      <c r="H1101" s="56"/>
      <c r="I1101" s="304"/>
      <c r="J1101" s="57"/>
      <c r="K1101" s="58"/>
      <c r="L1101" s="59"/>
      <c r="M1101" s="58"/>
      <c r="N1101" s="59"/>
      <c r="O1101" s="58"/>
      <c r="P1101" s="59"/>
      <c r="Q1101" s="60"/>
      <c r="R1101" s="315"/>
      <c r="S1101" s="57"/>
      <c r="T1101" s="58"/>
      <c r="U1101" s="58"/>
      <c r="V1101" s="60"/>
      <c r="W1101" s="326"/>
      <c r="X1101" s="58"/>
      <c r="Y1101" s="59"/>
      <c r="Z1101" s="58"/>
      <c r="AA1101" s="59"/>
      <c r="AB1101" s="60"/>
      <c r="AC1101" s="61"/>
      <c r="AD1101" s="62"/>
      <c r="AE1101" s="62"/>
      <c r="AF1101" s="63"/>
      <c r="AG1101" s="318"/>
      <c r="AH1101" s="60"/>
      <c r="AI1101" s="476"/>
      <c r="AJ1101" s="476"/>
      <c r="AK1101" s="477"/>
      <c r="AL1101" s="102"/>
      <c r="AM1101" s="124" t="str">
        <f t="shared" si="1174"/>
        <v xml:space="preserve"> </v>
      </c>
      <c r="AN1101" s="97" t="str">
        <f t="shared" si="1175"/>
        <v xml:space="preserve"> </v>
      </c>
      <c r="AO1101" s="125"/>
      <c r="AP1101" s="125"/>
      <c r="AQ1101" s="125"/>
      <c r="AR1101" s="125"/>
      <c r="AS1101" s="125"/>
      <c r="AT1101" s="122"/>
      <c r="AU1101" s="125"/>
      <c r="AV1101" s="126"/>
      <c r="AW1101" s="122"/>
      <c r="AX1101" s="127"/>
      <c r="AY1101" s="100"/>
      <c r="AZ1101" s="127"/>
      <c r="BA1101" s="88"/>
      <c r="BB1101" s="125"/>
      <c r="BC1101" s="129"/>
      <c r="BD1101" s="125"/>
      <c r="BE1101" s="125"/>
      <c r="BF1101" s="125"/>
      <c r="BG1101" s="125"/>
      <c r="BH1101" s="125"/>
      <c r="BI1101" s="125"/>
      <c r="BJ1101" s="125"/>
      <c r="BK1101" s="125"/>
      <c r="BL1101" s="90"/>
      <c r="BM1101" s="90"/>
      <c r="BN1101" s="90"/>
      <c r="BO1101" s="90"/>
      <c r="BP1101" s="90"/>
    </row>
    <row r="1102" spans="1:68" s="49" customFormat="1" ht="27.75" customHeight="1" x14ac:dyDescent="0.2">
      <c r="A1102" s="22">
        <f t="shared" si="1176"/>
        <v>786</v>
      </c>
      <c r="B1102" s="50"/>
      <c r="C1102" s="51"/>
      <c r="D1102" s="52"/>
      <c r="E1102" s="53"/>
      <c r="F1102" s="54"/>
      <c r="G1102" s="55"/>
      <c r="H1102" s="56"/>
      <c r="I1102" s="304"/>
      <c r="J1102" s="57"/>
      <c r="K1102" s="58"/>
      <c r="L1102" s="59"/>
      <c r="M1102" s="58"/>
      <c r="N1102" s="59"/>
      <c r="O1102" s="58"/>
      <c r="P1102" s="59"/>
      <c r="Q1102" s="60"/>
      <c r="R1102" s="315"/>
      <c r="S1102" s="57"/>
      <c r="T1102" s="58"/>
      <c r="U1102" s="58"/>
      <c r="V1102" s="60"/>
      <c r="W1102" s="326"/>
      <c r="X1102" s="58"/>
      <c r="Y1102" s="59"/>
      <c r="Z1102" s="58"/>
      <c r="AA1102" s="59"/>
      <c r="AB1102" s="60"/>
      <c r="AC1102" s="61"/>
      <c r="AD1102" s="62"/>
      <c r="AE1102" s="62"/>
      <c r="AF1102" s="63"/>
      <c r="AG1102" s="318"/>
      <c r="AH1102" s="60"/>
      <c r="AI1102" s="476"/>
      <c r="AJ1102" s="476"/>
      <c r="AK1102" s="477"/>
      <c r="AL1102" s="102"/>
      <c r="AM1102" s="124" t="str">
        <f t="shared" si="1174"/>
        <v xml:space="preserve"> </v>
      </c>
      <c r="AN1102" s="97" t="str">
        <f t="shared" si="1175"/>
        <v xml:space="preserve"> </v>
      </c>
      <c r="AO1102" s="125"/>
      <c r="AP1102" s="125"/>
      <c r="AQ1102" s="125"/>
      <c r="AR1102" s="125"/>
      <c r="AS1102" s="125"/>
      <c r="AT1102" s="122"/>
      <c r="AU1102" s="125"/>
      <c r="AV1102" s="126"/>
      <c r="AW1102" s="122"/>
      <c r="AX1102" s="127"/>
      <c r="AY1102" s="100"/>
      <c r="AZ1102" s="127"/>
      <c r="BA1102" s="88"/>
      <c r="BB1102" s="125"/>
      <c r="BC1102" s="129"/>
      <c r="BD1102" s="125"/>
      <c r="BE1102" s="125"/>
      <c r="BF1102" s="125"/>
      <c r="BG1102" s="125"/>
      <c r="BH1102" s="125"/>
      <c r="BI1102" s="125"/>
      <c r="BJ1102" s="125"/>
      <c r="BK1102" s="125"/>
      <c r="BL1102" s="90"/>
      <c r="BM1102" s="90"/>
      <c r="BN1102" s="90"/>
      <c r="BO1102" s="90"/>
      <c r="BP1102" s="90"/>
    </row>
    <row r="1103" spans="1:68" s="49" customFormat="1" ht="27.75" customHeight="1" x14ac:dyDescent="0.2">
      <c r="A1103" s="22">
        <f>A1102+1</f>
        <v>787</v>
      </c>
      <c r="B1103" s="50"/>
      <c r="C1103" s="51"/>
      <c r="D1103" s="52"/>
      <c r="E1103" s="53"/>
      <c r="F1103" s="54"/>
      <c r="G1103" s="55"/>
      <c r="H1103" s="56"/>
      <c r="I1103" s="304"/>
      <c r="J1103" s="57"/>
      <c r="K1103" s="58"/>
      <c r="L1103" s="59"/>
      <c r="M1103" s="58"/>
      <c r="N1103" s="59"/>
      <c r="O1103" s="58"/>
      <c r="P1103" s="59"/>
      <c r="Q1103" s="60"/>
      <c r="R1103" s="315"/>
      <c r="S1103" s="57"/>
      <c r="T1103" s="58"/>
      <c r="U1103" s="58"/>
      <c r="V1103" s="60"/>
      <c r="W1103" s="326"/>
      <c r="X1103" s="58"/>
      <c r="Y1103" s="59"/>
      <c r="Z1103" s="58"/>
      <c r="AA1103" s="59"/>
      <c r="AB1103" s="60"/>
      <c r="AC1103" s="61"/>
      <c r="AD1103" s="62"/>
      <c r="AE1103" s="62"/>
      <c r="AF1103" s="63"/>
      <c r="AG1103" s="318"/>
      <c r="AH1103" s="60"/>
      <c r="AI1103" s="476"/>
      <c r="AJ1103" s="476"/>
      <c r="AK1103" s="477"/>
      <c r="AL1103" s="102"/>
      <c r="AM1103" s="124" t="str">
        <f t="shared" si="1174"/>
        <v xml:space="preserve"> </v>
      </c>
      <c r="AN1103" s="97" t="str">
        <f t="shared" si="1175"/>
        <v xml:space="preserve"> </v>
      </c>
      <c r="AO1103" s="125"/>
      <c r="AP1103" s="125"/>
      <c r="AQ1103" s="125"/>
      <c r="AR1103" s="125"/>
      <c r="AS1103" s="125"/>
      <c r="AT1103" s="122"/>
      <c r="AU1103" s="125"/>
      <c r="AV1103" s="126"/>
      <c r="AW1103" s="122"/>
      <c r="AX1103" s="127"/>
      <c r="AY1103" s="100"/>
      <c r="AZ1103" s="127"/>
      <c r="BA1103" s="88"/>
      <c r="BB1103" s="125"/>
      <c r="BC1103" s="129"/>
      <c r="BD1103" s="125"/>
      <c r="BE1103" s="125"/>
      <c r="BF1103" s="125"/>
      <c r="BG1103" s="125"/>
      <c r="BH1103" s="125"/>
      <c r="BI1103" s="125"/>
      <c r="BJ1103" s="125"/>
      <c r="BK1103" s="125"/>
      <c r="BL1103" s="90"/>
      <c r="BM1103" s="90"/>
      <c r="BN1103" s="90"/>
      <c r="BO1103" s="90"/>
      <c r="BP1103" s="90"/>
    </row>
    <row r="1104" spans="1:68" s="49" customFormat="1" ht="27.75" customHeight="1" x14ac:dyDescent="0.2">
      <c r="A1104" s="22">
        <f t="shared" si="1176"/>
        <v>788</v>
      </c>
      <c r="B1104" s="50"/>
      <c r="C1104" s="51"/>
      <c r="D1104" s="52"/>
      <c r="E1104" s="53"/>
      <c r="F1104" s="54"/>
      <c r="G1104" s="55"/>
      <c r="H1104" s="56"/>
      <c r="I1104" s="304"/>
      <c r="J1104" s="57"/>
      <c r="K1104" s="58"/>
      <c r="L1104" s="59"/>
      <c r="M1104" s="58"/>
      <c r="N1104" s="59"/>
      <c r="O1104" s="58"/>
      <c r="P1104" s="59"/>
      <c r="Q1104" s="60"/>
      <c r="R1104" s="315"/>
      <c r="S1104" s="57"/>
      <c r="T1104" s="58"/>
      <c r="U1104" s="58"/>
      <c r="V1104" s="60"/>
      <c r="W1104" s="326"/>
      <c r="X1104" s="58"/>
      <c r="Y1104" s="59"/>
      <c r="Z1104" s="58"/>
      <c r="AA1104" s="59"/>
      <c r="AB1104" s="60"/>
      <c r="AC1104" s="61"/>
      <c r="AD1104" s="62"/>
      <c r="AE1104" s="62"/>
      <c r="AF1104" s="63"/>
      <c r="AG1104" s="318"/>
      <c r="AH1104" s="60"/>
      <c r="AI1104" s="476"/>
      <c r="AJ1104" s="476"/>
      <c r="AK1104" s="477"/>
      <c r="AL1104" s="102"/>
      <c r="AM1104" s="124" t="str">
        <f t="shared" si="1174"/>
        <v xml:space="preserve"> </v>
      </c>
      <c r="AN1104" s="97" t="str">
        <f t="shared" si="1175"/>
        <v xml:space="preserve"> </v>
      </c>
      <c r="AO1104" s="125"/>
      <c r="AP1104" s="125"/>
      <c r="AQ1104" s="125"/>
      <c r="AR1104" s="125"/>
      <c r="AS1104" s="125"/>
      <c r="AT1104" s="122"/>
      <c r="AU1104" s="125"/>
      <c r="AV1104" s="126"/>
      <c r="AW1104" s="122"/>
      <c r="AX1104" s="127"/>
      <c r="AY1104" s="100"/>
      <c r="AZ1104" s="127"/>
      <c r="BA1104" s="88"/>
      <c r="BB1104" s="125"/>
      <c r="BC1104" s="129"/>
      <c r="BD1104" s="125"/>
      <c r="BE1104" s="125"/>
      <c r="BF1104" s="125"/>
      <c r="BG1104" s="125"/>
      <c r="BH1104" s="125"/>
      <c r="BI1104" s="125"/>
      <c r="BJ1104" s="125"/>
      <c r="BK1104" s="125"/>
      <c r="BL1104" s="90"/>
      <c r="BM1104" s="90"/>
      <c r="BN1104" s="90"/>
      <c r="BO1104" s="90"/>
      <c r="BP1104" s="90"/>
    </row>
    <row r="1105" spans="1:68" s="49" customFormat="1" ht="27.75" customHeight="1" x14ac:dyDescent="0.2">
      <c r="A1105" s="22">
        <f t="shared" si="1176"/>
        <v>789</v>
      </c>
      <c r="B1105" s="50"/>
      <c r="C1105" s="51"/>
      <c r="D1105" s="52"/>
      <c r="E1105" s="53"/>
      <c r="F1105" s="54"/>
      <c r="G1105" s="55"/>
      <c r="H1105" s="56"/>
      <c r="I1105" s="304"/>
      <c r="J1105" s="57"/>
      <c r="K1105" s="58"/>
      <c r="L1105" s="59"/>
      <c r="M1105" s="58"/>
      <c r="N1105" s="59"/>
      <c r="O1105" s="58"/>
      <c r="P1105" s="59"/>
      <c r="Q1105" s="60"/>
      <c r="R1105" s="315"/>
      <c r="S1105" s="57"/>
      <c r="T1105" s="58"/>
      <c r="U1105" s="58"/>
      <c r="V1105" s="60"/>
      <c r="W1105" s="326"/>
      <c r="X1105" s="58"/>
      <c r="Y1105" s="59"/>
      <c r="Z1105" s="58"/>
      <c r="AA1105" s="59"/>
      <c r="AB1105" s="60"/>
      <c r="AC1105" s="61"/>
      <c r="AD1105" s="62"/>
      <c r="AE1105" s="62"/>
      <c r="AF1105" s="63"/>
      <c r="AG1105" s="318"/>
      <c r="AH1105" s="60"/>
      <c r="AI1105" s="476"/>
      <c r="AJ1105" s="476"/>
      <c r="AK1105" s="477"/>
      <c r="AL1105" s="102"/>
      <c r="AM1105" s="124" t="str">
        <f t="shared" si="1174"/>
        <v xml:space="preserve"> </v>
      </c>
      <c r="AN1105" s="97" t="str">
        <f t="shared" si="1175"/>
        <v xml:space="preserve"> </v>
      </c>
      <c r="AO1105" s="125"/>
      <c r="AP1105" s="125"/>
      <c r="AQ1105" s="125"/>
      <c r="AR1105" s="125"/>
      <c r="AS1105" s="125"/>
      <c r="AT1105" s="122"/>
      <c r="AU1105" s="125"/>
      <c r="AV1105" s="126"/>
      <c r="AW1105" s="122"/>
      <c r="AX1105" s="127"/>
      <c r="AY1105" s="100"/>
      <c r="AZ1105" s="127"/>
      <c r="BA1105" s="125"/>
      <c r="BB1105" s="125"/>
      <c r="BC1105" s="129"/>
      <c r="BD1105" s="125"/>
      <c r="BE1105" s="125"/>
      <c r="BF1105" s="125"/>
      <c r="BG1105" s="125"/>
      <c r="BH1105" s="125"/>
      <c r="BI1105" s="125"/>
      <c r="BJ1105" s="125"/>
      <c r="BK1105" s="125"/>
      <c r="BL1105" s="90"/>
      <c r="BM1105" s="90"/>
      <c r="BN1105" s="90"/>
      <c r="BO1105" s="90"/>
      <c r="BP1105" s="90"/>
    </row>
    <row r="1106" spans="1:68" s="49" customFormat="1" ht="27.75" customHeight="1" thickBot="1" x14ac:dyDescent="0.25">
      <c r="A1106" s="23">
        <f t="shared" si="1176"/>
        <v>790</v>
      </c>
      <c r="B1106" s="64"/>
      <c r="C1106" s="65"/>
      <c r="D1106" s="66"/>
      <c r="E1106" s="67"/>
      <c r="F1106" s="68"/>
      <c r="G1106" s="69"/>
      <c r="H1106" s="70"/>
      <c r="I1106" s="305"/>
      <c r="J1106" s="71"/>
      <c r="K1106" s="72"/>
      <c r="L1106" s="73"/>
      <c r="M1106" s="72"/>
      <c r="N1106" s="73"/>
      <c r="O1106" s="72"/>
      <c r="P1106" s="73"/>
      <c r="Q1106" s="74"/>
      <c r="R1106" s="316"/>
      <c r="S1106" s="71"/>
      <c r="T1106" s="72"/>
      <c r="U1106" s="72"/>
      <c r="V1106" s="74"/>
      <c r="W1106" s="327"/>
      <c r="X1106" s="72"/>
      <c r="Y1106" s="73"/>
      <c r="Z1106" s="72"/>
      <c r="AA1106" s="73"/>
      <c r="AB1106" s="74"/>
      <c r="AC1106" s="75"/>
      <c r="AD1106" s="76"/>
      <c r="AE1106" s="76"/>
      <c r="AF1106" s="77"/>
      <c r="AG1106" s="319"/>
      <c r="AH1106" s="74"/>
      <c r="AI1106" s="480"/>
      <c r="AJ1106" s="480"/>
      <c r="AK1106" s="481"/>
      <c r="AL1106" s="102"/>
      <c r="AM1106" s="124" t="str">
        <f t="shared" si="1174"/>
        <v xml:space="preserve"> </v>
      </c>
      <c r="AN1106" s="97" t="str">
        <f t="shared" si="1175"/>
        <v xml:space="preserve"> </v>
      </c>
      <c r="AO1106" s="125"/>
      <c r="AP1106" s="125"/>
      <c r="AQ1106" s="125"/>
      <c r="AR1106" s="125"/>
      <c r="AS1106" s="125"/>
      <c r="AT1106" s="122"/>
      <c r="AU1106" s="125"/>
      <c r="AV1106" s="126"/>
      <c r="AW1106" s="122"/>
      <c r="AX1106" s="127"/>
      <c r="AY1106" s="100"/>
      <c r="AZ1106" s="127"/>
      <c r="BA1106" s="125"/>
      <c r="BB1106" s="125"/>
      <c r="BC1106" s="129"/>
      <c r="BD1106" s="125"/>
      <c r="BE1106" s="125"/>
      <c r="BF1106" s="125"/>
      <c r="BG1106" s="125"/>
      <c r="BH1106" s="125"/>
      <c r="BI1106" s="125"/>
      <c r="BJ1106" s="125"/>
      <c r="BK1106" s="125"/>
      <c r="BL1106" s="90"/>
      <c r="BM1106" s="90"/>
      <c r="BN1106" s="90"/>
      <c r="BO1106" s="90"/>
      <c r="BP1106" s="90"/>
    </row>
    <row r="1107" spans="1:68" ht="4.5" customHeight="1" thickBot="1" x14ac:dyDescent="0.25">
      <c r="A1107" s="89">
        <f>AK1110</f>
        <v>79</v>
      </c>
      <c r="B1107" s="271"/>
      <c r="C1107" s="271"/>
      <c r="D1107" s="271"/>
      <c r="E1107" s="271"/>
      <c r="F1107" s="271"/>
      <c r="G1107" s="271"/>
      <c r="H1107" s="271"/>
      <c r="I1107" s="271"/>
      <c r="J1107" s="309"/>
      <c r="K1107" s="309"/>
      <c r="L1107" s="309"/>
      <c r="M1107" s="309"/>
      <c r="N1107" s="309"/>
      <c r="O1107" s="309"/>
      <c r="P1107" s="309"/>
      <c r="Q1107" s="309"/>
      <c r="R1107" s="309"/>
      <c r="S1107" s="324"/>
      <c r="T1107" s="324"/>
      <c r="U1107" s="324"/>
      <c r="V1107" s="324"/>
      <c r="W1107" s="324"/>
      <c r="X1107" s="324"/>
      <c r="Y1107" s="324"/>
      <c r="Z1107" s="324"/>
      <c r="AA1107" s="324"/>
      <c r="AB1107" s="324"/>
      <c r="AC1107" s="309"/>
      <c r="AD1107" s="272"/>
      <c r="AE1107" s="273"/>
      <c r="AF1107" s="272"/>
      <c r="AG1107" s="274"/>
      <c r="AH1107" s="474"/>
      <c r="AI1107" s="475"/>
      <c r="AJ1107" s="475"/>
      <c r="AK1107" s="475"/>
      <c r="AL1107" s="33"/>
      <c r="AM1107" s="33"/>
      <c r="AN1107" s="33"/>
      <c r="AV1107" s="126"/>
      <c r="AX1107" s="127"/>
      <c r="AY1107" s="100"/>
      <c r="AZ1107" s="127"/>
      <c r="BC1107" s="129"/>
    </row>
    <row r="1108" spans="1:68" ht="26.25" customHeight="1" x14ac:dyDescent="0.2">
      <c r="A1108" s="180">
        <f>A1094+1</f>
        <v>79</v>
      </c>
      <c r="B1108" s="501"/>
      <c r="C1108" s="501"/>
      <c r="D1108" s="501"/>
      <c r="E1108" s="502"/>
      <c r="F1108" s="493" t="str">
        <f>F1094</f>
        <v>TOTAL DE ESTA PÁGINA</v>
      </c>
      <c r="G1108" s="494"/>
      <c r="H1108" s="495"/>
      <c r="I1108" s="348" t="str">
        <f t="shared" ref="I1108:Q1108" si="1177">IF(SUM(I1097:I1107)=0," ",SUM(I1097:I1107))</f>
        <v xml:space="preserve"> </v>
      </c>
      <c r="J1108" s="349" t="str">
        <f t="shared" si="1177"/>
        <v xml:space="preserve"> </v>
      </c>
      <c r="K1108" s="350" t="str">
        <f t="shared" si="1177"/>
        <v xml:space="preserve"> </v>
      </c>
      <c r="L1108" s="351" t="str">
        <f t="shared" si="1177"/>
        <v xml:space="preserve"> </v>
      </c>
      <c r="M1108" s="350" t="str">
        <f t="shared" si="1177"/>
        <v xml:space="preserve"> </v>
      </c>
      <c r="N1108" s="351" t="str">
        <f t="shared" si="1177"/>
        <v xml:space="preserve"> </v>
      </c>
      <c r="O1108" s="350" t="str">
        <f t="shared" si="1177"/>
        <v xml:space="preserve"> </v>
      </c>
      <c r="P1108" s="351" t="str">
        <f t="shared" si="1177"/>
        <v xml:space="preserve"> </v>
      </c>
      <c r="Q1108" s="352" t="str">
        <f t="shared" si="1177"/>
        <v xml:space="preserve"> </v>
      </c>
      <c r="R1108" s="353"/>
      <c r="S1108" s="349" t="str">
        <f t="shared" ref="S1108:AB1108" si="1178">IF(SUM(S1097:S1107)=0," ",SUM(S1097:S1107))</f>
        <v xml:space="preserve"> </v>
      </c>
      <c r="T1108" s="350" t="str">
        <f t="shared" si="1178"/>
        <v xml:space="preserve"> </v>
      </c>
      <c r="U1108" s="350" t="str">
        <f t="shared" si="1178"/>
        <v xml:space="preserve"> </v>
      </c>
      <c r="V1108" s="350" t="str">
        <f t="shared" si="1178"/>
        <v xml:space="preserve"> </v>
      </c>
      <c r="W1108" s="351" t="str">
        <f t="shared" si="1178"/>
        <v xml:space="preserve"> </v>
      </c>
      <c r="X1108" s="350" t="str">
        <f t="shared" si="1178"/>
        <v xml:space="preserve"> </v>
      </c>
      <c r="Y1108" s="351" t="str">
        <f t="shared" si="1178"/>
        <v xml:space="preserve"> </v>
      </c>
      <c r="Z1108" s="350" t="str">
        <f t="shared" si="1178"/>
        <v xml:space="preserve"> </v>
      </c>
      <c r="AA1108" s="351" t="str">
        <f t="shared" si="1178"/>
        <v xml:space="preserve"> </v>
      </c>
      <c r="AB1108" s="352" t="str">
        <f t="shared" si="1178"/>
        <v xml:space="preserve"> </v>
      </c>
      <c r="AC1108" s="354" t="str">
        <f>IF(SUM(AC1097:AC1106)=0," ",SUM(AC1097:AC1106))</f>
        <v xml:space="preserve"> </v>
      </c>
      <c r="AD1108" s="355" t="str">
        <f>IF(SUM(AD1097:AD1106)=0," ",SUM(AD1097:AD1106))</f>
        <v xml:space="preserve"> </v>
      </c>
      <c r="AE1108" s="355" t="str">
        <f>IF(SUM(AE1097:AE1106)=0," ",SUM(AE1097:AE1106))</f>
        <v xml:space="preserve"> </v>
      </c>
      <c r="AF1108" s="356" t="str">
        <f>IF(SUM(AF1097:AF1106)=0," ",SUM(AF1097:AF1106))</f>
        <v xml:space="preserve"> </v>
      </c>
      <c r="AG1108" s="357" t="str">
        <f>IF(SUM(AG1097:AG1106)=0," ",SUM(AG1097:AG1106))</f>
        <v xml:space="preserve"> </v>
      </c>
      <c r="AH1108" s="482" t="str">
        <f>AH1094</f>
        <v>Certifico que todos los datos en esta
bitácora son fidedignos</v>
      </c>
      <c r="AI1108" s="483"/>
      <c r="AJ1108" s="483"/>
      <c r="AK1108" s="484"/>
      <c r="AL1108" s="131"/>
      <c r="AM1108" s="131"/>
      <c r="AN1108" s="131"/>
      <c r="AV1108" s="126"/>
      <c r="AX1108" s="127"/>
      <c r="AY1108" s="100"/>
      <c r="AZ1108" s="127"/>
      <c r="BA1108" s="88"/>
      <c r="BC1108" s="129"/>
    </row>
    <row r="1109" spans="1:68" ht="26.25" customHeight="1" x14ac:dyDescent="0.2">
      <c r="A1109" s="499"/>
      <c r="B1109" s="503"/>
      <c r="C1109" s="503"/>
      <c r="D1109" s="503"/>
      <c r="E1109" s="504"/>
      <c r="F1109" s="496" t="str">
        <f>F1095</f>
        <v>TOTAL PÁGINA ANTERIOR</v>
      </c>
      <c r="G1109" s="497"/>
      <c r="H1109" s="498"/>
      <c r="I1109" s="358">
        <f>I1096</f>
        <v>6.25</v>
      </c>
      <c r="J1109" s="359">
        <f t="shared" ref="J1109:Q1109" si="1179">J1096</f>
        <v>6.25</v>
      </c>
      <c r="K1109" s="360" t="str">
        <f t="shared" si="1179"/>
        <v xml:space="preserve"> </v>
      </c>
      <c r="L1109" s="361" t="str">
        <f t="shared" si="1179"/>
        <v xml:space="preserve"> </v>
      </c>
      <c r="M1109" s="360" t="str">
        <f t="shared" si="1179"/>
        <v xml:space="preserve"> </v>
      </c>
      <c r="N1109" s="361" t="str">
        <f t="shared" si="1179"/>
        <v xml:space="preserve"> </v>
      </c>
      <c r="O1109" s="360" t="str">
        <f t="shared" si="1179"/>
        <v xml:space="preserve"> </v>
      </c>
      <c r="P1109" s="361" t="str">
        <f t="shared" si="1179"/>
        <v xml:space="preserve"> </v>
      </c>
      <c r="Q1109" s="362" t="str">
        <f t="shared" si="1179"/>
        <v xml:space="preserve"> </v>
      </c>
      <c r="R1109" s="363"/>
      <c r="S1109" s="359" t="str">
        <f t="shared" ref="S1109:AG1109" si="1180">S1096</f>
        <v xml:space="preserve"> </v>
      </c>
      <c r="T1109" s="360">
        <f t="shared" si="1180"/>
        <v>8.75</v>
      </c>
      <c r="U1109" s="360">
        <f t="shared" si="1180"/>
        <v>10</v>
      </c>
      <c r="V1109" s="360">
        <f t="shared" si="1180"/>
        <v>2.5</v>
      </c>
      <c r="W1109" s="361" t="str">
        <f t="shared" si="1180"/>
        <v xml:space="preserve"> </v>
      </c>
      <c r="X1109" s="360" t="str">
        <f t="shared" si="1180"/>
        <v xml:space="preserve"> </v>
      </c>
      <c r="Y1109" s="361">
        <f t="shared" si="1180"/>
        <v>2.5</v>
      </c>
      <c r="Z1109" s="360" t="str">
        <f t="shared" si="1180"/>
        <v xml:space="preserve"> </v>
      </c>
      <c r="AA1109" s="361">
        <f t="shared" si="1180"/>
        <v>3.75</v>
      </c>
      <c r="AB1109" s="362" t="str">
        <f t="shared" si="1180"/>
        <v xml:space="preserve"> </v>
      </c>
      <c r="AC1109" s="364">
        <f t="shared" si="1180"/>
        <v>9</v>
      </c>
      <c r="AD1109" s="365" t="str">
        <f t="shared" si="1180"/>
        <v xml:space="preserve"> </v>
      </c>
      <c r="AE1109" s="365">
        <f t="shared" si="1180"/>
        <v>9</v>
      </c>
      <c r="AF1109" s="366" t="str">
        <f t="shared" si="1180"/>
        <v xml:space="preserve"> </v>
      </c>
      <c r="AG1109" s="367">
        <f t="shared" si="1180"/>
        <v>11</v>
      </c>
      <c r="AH1109" s="487"/>
      <c r="AI1109" s="488"/>
      <c r="AJ1109" s="488"/>
      <c r="AK1109" s="489"/>
      <c r="AL1109" s="131"/>
      <c r="AM1109" s="131"/>
      <c r="AN1109" s="131"/>
      <c r="AV1109" s="126"/>
      <c r="AX1109" s="127"/>
      <c r="AY1109" s="100"/>
      <c r="AZ1109" s="127"/>
      <c r="BA1109" s="88"/>
      <c r="BC1109" s="129"/>
    </row>
    <row r="1110" spans="1:68" ht="26.25" customHeight="1" thickBot="1" x14ac:dyDescent="0.25">
      <c r="A1110" s="500"/>
      <c r="B1110" s="505" t="str">
        <f>B1096</f>
        <v>Entidad que certifica Hrs. de vuelo
TIMBRE Y FIRMA</v>
      </c>
      <c r="C1110" s="505"/>
      <c r="D1110" s="505"/>
      <c r="E1110" s="506"/>
      <c r="F1110" s="490" t="str">
        <f>F1096</f>
        <v>TOTAL A LA FECHA</v>
      </c>
      <c r="G1110" s="491"/>
      <c r="H1110" s="492"/>
      <c r="I1110" s="31">
        <f t="shared" ref="I1110:Q1110" si="1181">IF(SUM(I1108:I1109)=0," ",SUM(I1108:I1109))</f>
        <v>6.25</v>
      </c>
      <c r="J1110" s="27">
        <f t="shared" si="1181"/>
        <v>6.25</v>
      </c>
      <c r="K1110" s="24" t="str">
        <f t="shared" si="1181"/>
        <v xml:space="preserve"> </v>
      </c>
      <c r="L1110" s="25" t="str">
        <f t="shared" si="1181"/>
        <v xml:space="preserve"> </v>
      </c>
      <c r="M1110" s="24" t="str">
        <f t="shared" si="1181"/>
        <v xml:space="preserve"> </v>
      </c>
      <c r="N1110" s="25" t="str">
        <f t="shared" si="1181"/>
        <v xml:space="preserve"> </v>
      </c>
      <c r="O1110" s="24" t="str">
        <f t="shared" si="1181"/>
        <v xml:space="preserve"> </v>
      </c>
      <c r="P1110" s="25" t="str">
        <f t="shared" si="1181"/>
        <v xml:space="preserve"> </v>
      </c>
      <c r="Q1110" s="26" t="str">
        <f t="shared" si="1181"/>
        <v xml:space="preserve"> </v>
      </c>
      <c r="R1110" s="321"/>
      <c r="S1110" s="27" t="str">
        <f t="shared" ref="S1110:AG1110" si="1182">IF(SUM(S1108:S1109)=0," ",SUM(S1108:S1109))</f>
        <v xml:space="preserve"> </v>
      </c>
      <c r="T1110" s="24">
        <f t="shared" si="1182"/>
        <v>8.75</v>
      </c>
      <c r="U1110" s="24">
        <f t="shared" si="1182"/>
        <v>10</v>
      </c>
      <c r="V1110" s="24">
        <f t="shared" si="1182"/>
        <v>2.5</v>
      </c>
      <c r="W1110" s="25" t="str">
        <f t="shared" si="1182"/>
        <v xml:space="preserve"> </v>
      </c>
      <c r="X1110" s="24" t="str">
        <f t="shared" si="1182"/>
        <v xml:space="preserve"> </v>
      </c>
      <c r="Y1110" s="25">
        <f t="shared" si="1182"/>
        <v>2.5</v>
      </c>
      <c r="Z1110" s="24" t="str">
        <f t="shared" si="1182"/>
        <v xml:space="preserve"> </v>
      </c>
      <c r="AA1110" s="25">
        <f t="shared" si="1182"/>
        <v>3.75</v>
      </c>
      <c r="AB1110" s="26" t="str">
        <f t="shared" si="1182"/>
        <v xml:space="preserve"> </v>
      </c>
      <c r="AC1110" s="323">
        <f t="shared" si="1182"/>
        <v>9</v>
      </c>
      <c r="AD1110" s="28" t="str">
        <f t="shared" si="1182"/>
        <v xml:space="preserve"> </v>
      </c>
      <c r="AE1110" s="28">
        <f t="shared" si="1182"/>
        <v>9</v>
      </c>
      <c r="AF1110" s="30" t="str">
        <f t="shared" si="1182"/>
        <v xml:space="preserve"> </v>
      </c>
      <c r="AG1110" s="32">
        <f t="shared" si="1182"/>
        <v>11</v>
      </c>
      <c r="AH1110" s="485" t="str">
        <f>AH1096</f>
        <v>_____________________________
FIRMA PILOTO</v>
      </c>
      <c r="AI1110" s="486"/>
      <c r="AJ1110" s="486"/>
      <c r="AK1110" s="181">
        <f>A1108</f>
        <v>79</v>
      </c>
      <c r="AL1110" s="132"/>
      <c r="AM1110" s="132"/>
      <c r="AN1110" s="132"/>
      <c r="AV1110" s="126"/>
      <c r="AX1110" s="127"/>
      <c r="AY1110" s="100"/>
      <c r="AZ1110" s="127"/>
      <c r="BA1110" s="88"/>
      <c r="BC1110" s="129"/>
    </row>
    <row r="1111" spans="1:68" s="49" customFormat="1" ht="27.75" customHeight="1" x14ac:dyDescent="0.2">
      <c r="A1111" s="29">
        <f>A1106+1</f>
        <v>791</v>
      </c>
      <c r="B1111" s="39"/>
      <c r="C1111" s="40"/>
      <c r="D1111" s="41"/>
      <c r="E1111" s="42"/>
      <c r="F1111" s="43"/>
      <c r="G1111" s="44"/>
      <c r="H1111" s="45"/>
      <c r="I1111" s="310"/>
      <c r="J1111" s="306"/>
      <c r="K1111" s="307"/>
      <c r="L1111" s="308"/>
      <c r="M1111" s="307"/>
      <c r="N1111" s="308"/>
      <c r="O1111" s="307"/>
      <c r="P1111" s="308"/>
      <c r="Q1111" s="167"/>
      <c r="R1111" s="314"/>
      <c r="S1111" s="46"/>
      <c r="T1111" s="47"/>
      <c r="U1111" s="47"/>
      <c r="V1111" s="48"/>
      <c r="W1111" s="325"/>
      <c r="X1111" s="307"/>
      <c r="Y1111" s="308"/>
      <c r="Z1111" s="307"/>
      <c r="AA1111" s="308"/>
      <c r="AB1111" s="167"/>
      <c r="AC1111" s="311"/>
      <c r="AD1111" s="312"/>
      <c r="AE1111" s="312"/>
      <c r="AF1111" s="313"/>
      <c r="AG1111" s="317"/>
      <c r="AH1111" s="167"/>
      <c r="AI1111" s="478"/>
      <c r="AJ1111" s="478"/>
      <c r="AK1111" s="479"/>
      <c r="AL1111" s="102"/>
      <c r="AM1111" s="124" t="str">
        <f t="shared" ref="AM1111:AM1120" si="1183">IF(B1111=0," ",TEXT(B1111,"MMM"))</f>
        <v xml:space="preserve"> </v>
      </c>
      <c r="AN1111" s="97" t="str">
        <f t="shared" ref="AN1111:AN1120" si="1184">IF(B1111=0," ",YEAR(B1111))</f>
        <v xml:space="preserve"> </v>
      </c>
      <c r="AO1111" s="125"/>
      <c r="AP1111" s="125"/>
      <c r="AQ1111" s="125"/>
      <c r="AR1111" s="125"/>
      <c r="AS1111" s="125"/>
      <c r="AT1111" s="122"/>
      <c r="AU1111" s="125"/>
      <c r="AV1111" s="126"/>
      <c r="AW1111" s="122"/>
      <c r="AX1111" s="127"/>
      <c r="AY1111" s="100"/>
      <c r="AZ1111" s="127"/>
      <c r="BA1111" s="88"/>
      <c r="BB1111" s="125"/>
      <c r="BC1111" s="129"/>
      <c r="BD1111" s="125"/>
      <c r="BE1111" s="125"/>
      <c r="BF1111" s="125"/>
      <c r="BG1111" s="125"/>
      <c r="BH1111" s="125"/>
      <c r="BI1111" s="125"/>
      <c r="BJ1111" s="125"/>
      <c r="BK1111" s="125"/>
      <c r="BL1111" s="90"/>
      <c r="BM1111" s="90"/>
      <c r="BN1111" s="90"/>
      <c r="BO1111" s="90"/>
      <c r="BP1111" s="90"/>
    </row>
    <row r="1112" spans="1:68" s="49" customFormat="1" ht="27.75" customHeight="1" x14ac:dyDescent="0.2">
      <c r="A1112" s="22">
        <f>A1111+1</f>
        <v>792</v>
      </c>
      <c r="B1112" s="50"/>
      <c r="C1112" s="51"/>
      <c r="D1112" s="52"/>
      <c r="E1112" s="53"/>
      <c r="F1112" s="54"/>
      <c r="G1112" s="55"/>
      <c r="H1112" s="56"/>
      <c r="I1112" s="304"/>
      <c r="J1112" s="57"/>
      <c r="K1112" s="58"/>
      <c r="L1112" s="59"/>
      <c r="M1112" s="58"/>
      <c r="N1112" s="59"/>
      <c r="O1112" s="58"/>
      <c r="P1112" s="59"/>
      <c r="Q1112" s="60"/>
      <c r="R1112" s="315"/>
      <c r="S1112" s="57"/>
      <c r="T1112" s="58"/>
      <c r="U1112" s="58"/>
      <c r="V1112" s="60"/>
      <c r="W1112" s="326"/>
      <c r="X1112" s="58"/>
      <c r="Y1112" s="59"/>
      <c r="Z1112" s="58"/>
      <c r="AA1112" s="59"/>
      <c r="AB1112" s="60"/>
      <c r="AC1112" s="61"/>
      <c r="AD1112" s="62"/>
      <c r="AE1112" s="62"/>
      <c r="AF1112" s="63"/>
      <c r="AG1112" s="318"/>
      <c r="AH1112" s="60"/>
      <c r="AI1112" s="476"/>
      <c r="AJ1112" s="476"/>
      <c r="AK1112" s="477"/>
      <c r="AL1112" s="102"/>
      <c r="AM1112" s="124" t="str">
        <f t="shared" si="1183"/>
        <v xml:space="preserve"> </v>
      </c>
      <c r="AN1112" s="97" t="str">
        <f t="shared" si="1184"/>
        <v xml:space="preserve"> </v>
      </c>
      <c r="AO1112" s="125"/>
      <c r="AP1112" s="125"/>
      <c r="AQ1112" s="125"/>
      <c r="AR1112" s="125"/>
      <c r="AS1112" s="125"/>
      <c r="AT1112" s="122"/>
      <c r="AU1112" s="125"/>
      <c r="AV1112" s="126"/>
      <c r="AW1112" s="122"/>
      <c r="AX1112" s="127"/>
      <c r="AY1112" s="100"/>
      <c r="AZ1112" s="127"/>
      <c r="BA1112" s="88"/>
      <c r="BB1112" s="125"/>
      <c r="BC1112" s="129"/>
      <c r="BD1112" s="125"/>
      <c r="BE1112" s="125"/>
      <c r="BF1112" s="125"/>
      <c r="BG1112" s="125"/>
      <c r="BH1112" s="125"/>
      <c r="BI1112" s="125"/>
      <c r="BJ1112" s="125"/>
      <c r="BK1112" s="125"/>
      <c r="BL1112" s="90"/>
      <c r="BM1112" s="90"/>
      <c r="BN1112" s="90"/>
      <c r="BO1112" s="90"/>
      <c r="BP1112" s="90"/>
    </row>
    <row r="1113" spans="1:68" s="49" customFormat="1" ht="27.75" customHeight="1" x14ac:dyDescent="0.2">
      <c r="A1113" s="22">
        <f t="shared" ref="A1113:A1120" si="1185">A1112+1</f>
        <v>793</v>
      </c>
      <c r="B1113" s="50"/>
      <c r="C1113" s="51"/>
      <c r="D1113" s="52"/>
      <c r="E1113" s="53"/>
      <c r="F1113" s="54"/>
      <c r="G1113" s="55"/>
      <c r="H1113" s="56"/>
      <c r="I1113" s="304"/>
      <c r="J1113" s="57"/>
      <c r="K1113" s="58"/>
      <c r="L1113" s="59"/>
      <c r="M1113" s="58"/>
      <c r="N1113" s="59"/>
      <c r="O1113" s="58"/>
      <c r="P1113" s="59"/>
      <c r="Q1113" s="60"/>
      <c r="R1113" s="315"/>
      <c r="S1113" s="57"/>
      <c r="T1113" s="58"/>
      <c r="U1113" s="58"/>
      <c r="V1113" s="60"/>
      <c r="W1113" s="326"/>
      <c r="X1113" s="58"/>
      <c r="Y1113" s="59"/>
      <c r="Z1113" s="58"/>
      <c r="AA1113" s="59"/>
      <c r="AB1113" s="60"/>
      <c r="AC1113" s="61"/>
      <c r="AD1113" s="62"/>
      <c r="AE1113" s="62"/>
      <c r="AF1113" s="63"/>
      <c r="AG1113" s="318"/>
      <c r="AH1113" s="60"/>
      <c r="AI1113" s="476"/>
      <c r="AJ1113" s="476"/>
      <c r="AK1113" s="477"/>
      <c r="AL1113" s="102"/>
      <c r="AM1113" s="124" t="str">
        <f t="shared" si="1183"/>
        <v xml:space="preserve"> </v>
      </c>
      <c r="AN1113" s="97" t="str">
        <f t="shared" si="1184"/>
        <v xml:space="preserve"> </v>
      </c>
      <c r="AO1113" s="125"/>
      <c r="AP1113" s="125"/>
      <c r="AQ1113" s="125"/>
      <c r="AR1113" s="125"/>
      <c r="AS1113" s="125"/>
      <c r="AT1113" s="122"/>
      <c r="AU1113" s="125"/>
      <c r="AV1113" s="126"/>
      <c r="AW1113" s="122"/>
      <c r="AX1113" s="127"/>
      <c r="AY1113" s="100"/>
      <c r="AZ1113" s="127"/>
      <c r="BA1113" s="88"/>
      <c r="BB1113" s="125"/>
      <c r="BC1113" s="129"/>
      <c r="BD1113" s="125"/>
      <c r="BE1113" s="125"/>
      <c r="BF1113" s="125"/>
      <c r="BG1113" s="125"/>
      <c r="BH1113" s="125"/>
      <c r="BI1113" s="125"/>
      <c r="BJ1113" s="125"/>
      <c r="BK1113" s="125"/>
      <c r="BL1113" s="90"/>
      <c r="BM1113" s="90"/>
      <c r="BN1113" s="90"/>
      <c r="BO1113" s="90"/>
      <c r="BP1113" s="90"/>
    </row>
    <row r="1114" spans="1:68" s="49" customFormat="1" ht="27.75" customHeight="1" x14ac:dyDescent="0.2">
      <c r="A1114" s="22">
        <f t="shared" si="1185"/>
        <v>794</v>
      </c>
      <c r="B1114" s="50"/>
      <c r="C1114" s="51"/>
      <c r="D1114" s="52"/>
      <c r="E1114" s="53"/>
      <c r="F1114" s="54"/>
      <c r="G1114" s="55"/>
      <c r="H1114" s="56"/>
      <c r="I1114" s="304"/>
      <c r="J1114" s="57"/>
      <c r="K1114" s="58"/>
      <c r="L1114" s="59"/>
      <c r="M1114" s="58"/>
      <c r="N1114" s="59"/>
      <c r="O1114" s="58"/>
      <c r="P1114" s="59"/>
      <c r="Q1114" s="60"/>
      <c r="R1114" s="315"/>
      <c r="S1114" s="57"/>
      <c r="T1114" s="58"/>
      <c r="U1114" s="58"/>
      <c r="V1114" s="60"/>
      <c r="W1114" s="326"/>
      <c r="X1114" s="58"/>
      <c r="Y1114" s="59"/>
      <c r="Z1114" s="58"/>
      <c r="AA1114" s="59"/>
      <c r="AB1114" s="60"/>
      <c r="AC1114" s="61"/>
      <c r="AD1114" s="62"/>
      <c r="AE1114" s="62"/>
      <c r="AF1114" s="63"/>
      <c r="AG1114" s="318"/>
      <c r="AH1114" s="60"/>
      <c r="AI1114" s="476"/>
      <c r="AJ1114" s="476"/>
      <c r="AK1114" s="477"/>
      <c r="AL1114" s="102"/>
      <c r="AM1114" s="124" t="str">
        <f t="shared" si="1183"/>
        <v xml:space="preserve"> </v>
      </c>
      <c r="AN1114" s="97" t="str">
        <f t="shared" si="1184"/>
        <v xml:space="preserve"> </v>
      </c>
      <c r="AO1114" s="125"/>
      <c r="AP1114" s="125"/>
      <c r="AQ1114" s="125"/>
      <c r="AR1114" s="125"/>
      <c r="AS1114" s="125"/>
      <c r="AT1114" s="122"/>
      <c r="AU1114" s="125"/>
      <c r="AV1114" s="126"/>
      <c r="AW1114" s="122"/>
      <c r="AX1114" s="127"/>
      <c r="AY1114" s="100"/>
      <c r="AZ1114" s="127"/>
      <c r="BA1114" s="88"/>
      <c r="BB1114" s="125"/>
      <c r="BC1114" s="129"/>
      <c r="BD1114" s="125"/>
      <c r="BE1114" s="125"/>
      <c r="BF1114" s="125"/>
      <c r="BG1114" s="125"/>
      <c r="BH1114" s="125"/>
      <c r="BI1114" s="125"/>
      <c r="BJ1114" s="125"/>
      <c r="BK1114" s="125"/>
      <c r="BL1114" s="90"/>
      <c r="BM1114" s="90"/>
      <c r="BN1114" s="90"/>
      <c r="BO1114" s="90"/>
      <c r="BP1114" s="90"/>
    </row>
    <row r="1115" spans="1:68" s="49" customFormat="1" ht="27.75" customHeight="1" x14ac:dyDescent="0.2">
      <c r="A1115" s="22">
        <f t="shared" si="1185"/>
        <v>795</v>
      </c>
      <c r="B1115" s="50"/>
      <c r="C1115" s="51"/>
      <c r="D1115" s="52"/>
      <c r="E1115" s="53"/>
      <c r="F1115" s="54"/>
      <c r="G1115" s="55"/>
      <c r="H1115" s="56"/>
      <c r="I1115" s="304"/>
      <c r="J1115" s="57"/>
      <c r="K1115" s="58"/>
      <c r="L1115" s="59"/>
      <c r="M1115" s="58"/>
      <c r="N1115" s="59"/>
      <c r="O1115" s="58"/>
      <c r="P1115" s="59"/>
      <c r="Q1115" s="60"/>
      <c r="R1115" s="315"/>
      <c r="S1115" s="57"/>
      <c r="T1115" s="58"/>
      <c r="U1115" s="58"/>
      <c r="V1115" s="60"/>
      <c r="W1115" s="326"/>
      <c r="X1115" s="58"/>
      <c r="Y1115" s="59"/>
      <c r="Z1115" s="58"/>
      <c r="AA1115" s="59"/>
      <c r="AB1115" s="60"/>
      <c r="AC1115" s="61"/>
      <c r="AD1115" s="62"/>
      <c r="AE1115" s="62"/>
      <c r="AF1115" s="63"/>
      <c r="AG1115" s="318"/>
      <c r="AH1115" s="60"/>
      <c r="AI1115" s="476"/>
      <c r="AJ1115" s="476"/>
      <c r="AK1115" s="477"/>
      <c r="AL1115" s="102"/>
      <c r="AM1115" s="124" t="str">
        <f t="shared" si="1183"/>
        <v xml:space="preserve"> </v>
      </c>
      <c r="AN1115" s="97" t="str">
        <f t="shared" si="1184"/>
        <v xml:space="preserve"> </v>
      </c>
      <c r="AO1115" s="125"/>
      <c r="AP1115" s="125"/>
      <c r="AQ1115" s="125"/>
      <c r="AR1115" s="125"/>
      <c r="AS1115" s="125"/>
      <c r="AT1115" s="122"/>
      <c r="AU1115" s="125"/>
      <c r="AV1115" s="126"/>
      <c r="AW1115" s="122"/>
      <c r="AX1115" s="127"/>
      <c r="AY1115" s="100"/>
      <c r="AZ1115" s="127"/>
      <c r="BA1115" s="88"/>
      <c r="BB1115" s="125"/>
      <c r="BC1115" s="129"/>
      <c r="BD1115" s="125"/>
      <c r="BE1115" s="125"/>
      <c r="BF1115" s="125"/>
      <c r="BG1115" s="125"/>
      <c r="BH1115" s="125"/>
      <c r="BI1115" s="125"/>
      <c r="BJ1115" s="125"/>
      <c r="BK1115" s="125"/>
      <c r="BL1115" s="90"/>
      <c r="BM1115" s="90"/>
      <c r="BN1115" s="90"/>
      <c r="BO1115" s="90"/>
      <c r="BP1115" s="90"/>
    </row>
    <row r="1116" spans="1:68" s="49" customFormat="1" ht="27.75" customHeight="1" x14ac:dyDescent="0.2">
      <c r="A1116" s="22">
        <f t="shared" si="1185"/>
        <v>796</v>
      </c>
      <c r="B1116" s="50"/>
      <c r="C1116" s="51"/>
      <c r="D1116" s="52"/>
      <c r="E1116" s="53"/>
      <c r="F1116" s="54"/>
      <c r="G1116" s="55"/>
      <c r="H1116" s="56"/>
      <c r="I1116" s="304"/>
      <c r="J1116" s="57"/>
      <c r="K1116" s="58"/>
      <c r="L1116" s="59"/>
      <c r="M1116" s="58"/>
      <c r="N1116" s="59"/>
      <c r="O1116" s="58"/>
      <c r="P1116" s="59"/>
      <c r="Q1116" s="60"/>
      <c r="R1116" s="315"/>
      <c r="S1116" s="57"/>
      <c r="T1116" s="58"/>
      <c r="U1116" s="58"/>
      <c r="V1116" s="60"/>
      <c r="W1116" s="326"/>
      <c r="X1116" s="58"/>
      <c r="Y1116" s="59"/>
      <c r="Z1116" s="58"/>
      <c r="AA1116" s="59"/>
      <c r="AB1116" s="60"/>
      <c r="AC1116" s="61"/>
      <c r="AD1116" s="62"/>
      <c r="AE1116" s="62"/>
      <c r="AF1116" s="63"/>
      <c r="AG1116" s="318"/>
      <c r="AH1116" s="60"/>
      <c r="AI1116" s="476"/>
      <c r="AJ1116" s="476"/>
      <c r="AK1116" s="477"/>
      <c r="AL1116" s="102"/>
      <c r="AM1116" s="124" t="str">
        <f t="shared" si="1183"/>
        <v xml:space="preserve"> </v>
      </c>
      <c r="AN1116" s="97" t="str">
        <f t="shared" si="1184"/>
        <v xml:space="preserve"> </v>
      </c>
      <c r="AO1116" s="125"/>
      <c r="AP1116" s="125"/>
      <c r="AQ1116" s="125"/>
      <c r="AR1116" s="125"/>
      <c r="AS1116" s="125"/>
      <c r="AT1116" s="122"/>
      <c r="AU1116" s="125"/>
      <c r="AV1116" s="126"/>
      <c r="AW1116" s="122"/>
      <c r="AX1116" s="127"/>
      <c r="AY1116" s="100"/>
      <c r="AZ1116" s="127"/>
      <c r="BA1116" s="88"/>
      <c r="BB1116" s="125"/>
      <c r="BC1116" s="129"/>
      <c r="BD1116" s="125"/>
      <c r="BE1116" s="125"/>
      <c r="BF1116" s="125"/>
      <c r="BG1116" s="125"/>
      <c r="BH1116" s="125"/>
      <c r="BI1116" s="125"/>
      <c r="BJ1116" s="125"/>
      <c r="BK1116" s="125"/>
      <c r="BL1116" s="90"/>
      <c r="BM1116" s="90"/>
      <c r="BN1116" s="90"/>
      <c r="BO1116" s="90"/>
      <c r="BP1116" s="90"/>
    </row>
    <row r="1117" spans="1:68" s="49" customFormat="1" ht="27.75" customHeight="1" x14ac:dyDescent="0.2">
      <c r="A1117" s="22">
        <f>A1116+1</f>
        <v>797</v>
      </c>
      <c r="B1117" s="50"/>
      <c r="C1117" s="51"/>
      <c r="D1117" s="52"/>
      <c r="E1117" s="53"/>
      <c r="F1117" s="54"/>
      <c r="G1117" s="55"/>
      <c r="H1117" s="56"/>
      <c r="I1117" s="304"/>
      <c r="J1117" s="57"/>
      <c r="K1117" s="58"/>
      <c r="L1117" s="59"/>
      <c r="M1117" s="58"/>
      <c r="N1117" s="59"/>
      <c r="O1117" s="58"/>
      <c r="P1117" s="59"/>
      <c r="Q1117" s="60"/>
      <c r="R1117" s="315"/>
      <c r="S1117" s="57"/>
      <c r="T1117" s="58"/>
      <c r="U1117" s="58"/>
      <c r="V1117" s="60"/>
      <c r="W1117" s="326"/>
      <c r="X1117" s="58"/>
      <c r="Y1117" s="59"/>
      <c r="Z1117" s="58"/>
      <c r="AA1117" s="59"/>
      <c r="AB1117" s="60"/>
      <c r="AC1117" s="61"/>
      <c r="AD1117" s="62"/>
      <c r="AE1117" s="62"/>
      <c r="AF1117" s="63"/>
      <c r="AG1117" s="318"/>
      <c r="AH1117" s="60"/>
      <c r="AI1117" s="476"/>
      <c r="AJ1117" s="476"/>
      <c r="AK1117" s="477"/>
      <c r="AL1117" s="102"/>
      <c r="AM1117" s="124" t="str">
        <f t="shared" si="1183"/>
        <v xml:space="preserve"> </v>
      </c>
      <c r="AN1117" s="97" t="str">
        <f t="shared" si="1184"/>
        <v xml:space="preserve"> </v>
      </c>
      <c r="AO1117" s="125"/>
      <c r="AP1117" s="125"/>
      <c r="AQ1117" s="125"/>
      <c r="AR1117" s="125"/>
      <c r="AS1117" s="125"/>
      <c r="AT1117" s="122"/>
      <c r="AU1117" s="125"/>
      <c r="AV1117" s="126"/>
      <c r="AW1117" s="122"/>
      <c r="AX1117" s="127"/>
      <c r="AY1117" s="100"/>
      <c r="AZ1117" s="127"/>
      <c r="BA1117" s="88"/>
      <c r="BB1117" s="125"/>
      <c r="BC1117" s="129"/>
      <c r="BD1117" s="125"/>
      <c r="BE1117" s="125"/>
      <c r="BF1117" s="125"/>
      <c r="BG1117" s="125"/>
      <c r="BH1117" s="125"/>
      <c r="BI1117" s="125"/>
      <c r="BJ1117" s="125"/>
      <c r="BK1117" s="125"/>
      <c r="BL1117" s="90"/>
      <c r="BM1117" s="90"/>
      <c r="BN1117" s="90"/>
      <c r="BO1117" s="90"/>
      <c r="BP1117" s="90"/>
    </row>
    <row r="1118" spans="1:68" s="49" customFormat="1" ht="27.75" customHeight="1" x14ac:dyDescent="0.2">
      <c r="A1118" s="22">
        <f t="shared" si="1185"/>
        <v>798</v>
      </c>
      <c r="B1118" s="50"/>
      <c r="C1118" s="51"/>
      <c r="D1118" s="52"/>
      <c r="E1118" s="53"/>
      <c r="F1118" s="54"/>
      <c r="G1118" s="55"/>
      <c r="H1118" s="56"/>
      <c r="I1118" s="304"/>
      <c r="J1118" s="57"/>
      <c r="K1118" s="58"/>
      <c r="L1118" s="59"/>
      <c r="M1118" s="58"/>
      <c r="N1118" s="59"/>
      <c r="O1118" s="58"/>
      <c r="P1118" s="59"/>
      <c r="Q1118" s="60"/>
      <c r="R1118" s="315"/>
      <c r="S1118" s="57"/>
      <c r="T1118" s="58"/>
      <c r="U1118" s="58"/>
      <c r="V1118" s="60"/>
      <c r="W1118" s="326"/>
      <c r="X1118" s="58"/>
      <c r="Y1118" s="59"/>
      <c r="Z1118" s="58"/>
      <c r="AA1118" s="59"/>
      <c r="AB1118" s="60"/>
      <c r="AC1118" s="61"/>
      <c r="AD1118" s="62"/>
      <c r="AE1118" s="62"/>
      <c r="AF1118" s="63"/>
      <c r="AG1118" s="318"/>
      <c r="AH1118" s="60"/>
      <c r="AI1118" s="476"/>
      <c r="AJ1118" s="476"/>
      <c r="AK1118" s="477"/>
      <c r="AL1118" s="102"/>
      <c r="AM1118" s="124" t="str">
        <f t="shared" si="1183"/>
        <v xml:space="preserve"> </v>
      </c>
      <c r="AN1118" s="97" t="str">
        <f t="shared" si="1184"/>
        <v xml:space="preserve"> </v>
      </c>
      <c r="AO1118" s="125"/>
      <c r="AP1118" s="125"/>
      <c r="AQ1118" s="125"/>
      <c r="AR1118" s="125"/>
      <c r="AS1118" s="125"/>
      <c r="AT1118" s="122"/>
      <c r="AU1118" s="125"/>
      <c r="AV1118" s="126"/>
      <c r="AW1118" s="122"/>
      <c r="AX1118" s="127"/>
      <c r="AY1118" s="100"/>
      <c r="AZ1118" s="127"/>
      <c r="BA1118" s="88"/>
      <c r="BB1118" s="125"/>
      <c r="BC1118" s="129"/>
      <c r="BD1118" s="125"/>
      <c r="BE1118" s="125"/>
      <c r="BF1118" s="125"/>
      <c r="BG1118" s="125"/>
      <c r="BH1118" s="125"/>
      <c r="BI1118" s="125"/>
      <c r="BJ1118" s="125"/>
      <c r="BK1118" s="125"/>
      <c r="BL1118" s="90"/>
      <c r="BM1118" s="90"/>
      <c r="BN1118" s="90"/>
      <c r="BO1118" s="90"/>
      <c r="BP1118" s="90"/>
    </row>
    <row r="1119" spans="1:68" s="49" customFormat="1" ht="27.75" customHeight="1" x14ac:dyDescent="0.2">
      <c r="A1119" s="22">
        <f t="shared" si="1185"/>
        <v>799</v>
      </c>
      <c r="B1119" s="50"/>
      <c r="C1119" s="51"/>
      <c r="D1119" s="52"/>
      <c r="E1119" s="53"/>
      <c r="F1119" s="54"/>
      <c r="G1119" s="55"/>
      <c r="H1119" s="56"/>
      <c r="I1119" s="304"/>
      <c r="J1119" s="57"/>
      <c r="K1119" s="58"/>
      <c r="L1119" s="59"/>
      <c r="M1119" s="58"/>
      <c r="N1119" s="59"/>
      <c r="O1119" s="58"/>
      <c r="P1119" s="59"/>
      <c r="Q1119" s="60"/>
      <c r="R1119" s="315"/>
      <c r="S1119" s="57"/>
      <c r="T1119" s="58"/>
      <c r="U1119" s="58"/>
      <c r="V1119" s="60"/>
      <c r="W1119" s="326"/>
      <c r="X1119" s="58"/>
      <c r="Y1119" s="59"/>
      <c r="Z1119" s="58"/>
      <c r="AA1119" s="59"/>
      <c r="AB1119" s="60"/>
      <c r="AC1119" s="61"/>
      <c r="AD1119" s="62"/>
      <c r="AE1119" s="62"/>
      <c r="AF1119" s="63"/>
      <c r="AG1119" s="318"/>
      <c r="AH1119" s="60"/>
      <c r="AI1119" s="476"/>
      <c r="AJ1119" s="476"/>
      <c r="AK1119" s="477"/>
      <c r="AL1119" s="102"/>
      <c r="AM1119" s="124" t="str">
        <f t="shared" si="1183"/>
        <v xml:space="preserve"> </v>
      </c>
      <c r="AN1119" s="97" t="str">
        <f t="shared" si="1184"/>
        <v xml:space="preserve"> </v>
      </c>
      <c r="AO1119" s="125"/>
      <c r="AP1119" s="125"/>
      <c r="AQ1119" s="125"/>
      <c r="AR1119" s="125"/>
      <c r="AS1119" s="125"/>
      <c r="AT1119" s="122"/>
      <c r="AU1119" s="125"/>
      <c r="AV1119" s="126"/>
      <c r="AW1119" s="122"/>
      <c r="AX1119" s="127"/>
      <c r="AY1119" s="100"/>
      <c r="AZ1119" s="127"/>
      <c r="BA1119" s="125"/>
      <c r="BB1119" s="125"/>
      <c r="BC1119" s="129"/>
      <c r="BD1119" s="125"/>
      <c r="BE1119" s="125"/>
      <c r="BF1119" s="125"/>
      <c r="BG1119" s="125"/>
      <c r="BH1119" s="125"/>
      <c r="BI1119" s="125"/>
      <c r="BJ1119" s="125"/>
      <c r="BK1119" s="125"/>
      <c r="BL1119" s="90"/>
      <c r="BM1119" s="90"/>
      <c r="BN1119" s="90"/>
      <c r="BO1119" s="90"/>
      <c r="BP1119" s="90"/>
    </row>
    <row r="1120" spans="1:68" s="49" customFormat="1" ht="27.75" customHeight="1" thickBot="1" x14ac:dyDescent="0.25">
      <c r="A1120" s="23">
        <f t="shared" si="1185"/>
        <v>800</v>
      </c>
      <c r="B1120" s="64"/>
      <c r="C1120" s="65"/>
      <c r="D1120" s="66"/>
      <c r="E1120" s="67"/>
      <c r="F1120" s="68"/>
      <c r="G1120" s="69"/>
      <c r="H1120" s="70"/>
      <c r="I1120" s="305"/>
      <c r="J1120" s="71"/>
      <c r="K1120" s="72"/>
      <c r="L1120" s="73"/>
      <c r="M1120" s="72"/>
      <c r="N1120" s="73"/>
      <c r="O1120" s="72"/>
      <c r="P1120" s="73"/>
      <c r="Q1120" s="74"/>
      <c r="R1120" s="316"/>
      <c r="S1120" s="71"/>
      <c r="T1120" s="72"/>
      <c r="U1120" s="72"/>
      <c r="V1120" s="74"/>
      <c r="W1120" s="327"/>
      <c r="X1120" s="72"/>
      <c r="Y1120" s="73"/>
      <c r="Z1120" s="72"/>
      <c r="AA1120" s="73"/>
      <c r="AB1120" s="74"/>
      <c r="AC1120" s="75"/>
      <c r="AD1120" s="76"/>
      <c r="AE1120" s="76"/>
      <c r="AF1120" s="77"/>
      <c r="AG1120" s="319"/>
      <c r="AH1120" s="74"/>
      <c r="AI1120" s="480"/>
      <c r="AJ1120" s="480"/>
      <c r="AK1120" s="481"/>
      <c r="AL1120" s="102"/>
      <c r="AM1120" s="124" t="str">
        <f t="shared" si="1183"/>
        <v xml:space="preserve"> </v>
      </c>
      <c r="AN1120" s="97" t="str">
        <f t="shared" si="1184"/>
        <v xml:space="preserve"> </v>
      </c>
      <c r="AO1120" s="125"/>
      <c r="AP1120" s="125"/>
      <c r="AQ1120" s="125"/>
      <c r="AR1120" s="125"/>
      <c r="AS1120" s="125"/>
      <c r="AT1120" s="122"/>
      <c r="AU1120" s="125"/>
      <c r="AV1120" s="126"/>
      <c r="AW1120" s="122"/>
      <c r="AX1120" s="127"/>
      <c r="AY1120" s="100"/>
      <c r="AZ1120" s="127"/>
      <c r="BA1120" s="125"/>
      <c r="BB1120" s="125"/>
      <c r="BC1120" s="129"/>
      <c r="BD1120" s="125"/>
      <c r="BE1120" s="125"/>
      <c r="BF1120" s="125"/>
      <c r="BG1120" s="125"/>
      <c r="BH1120" s="125"/>
      <c r="BI1120" s="125"/>
      <c r="BJ1120" s="125"/>
      <c r="BK1120" s="125"/>
      <c r="BL1120" s="90"/>
      <c r="BM1120" s="90"/>
      <c r="BN1120" s="90"/>
      <c r="BO1120" s="90"/>
      <c r="BP1120" s="90"/>
    </row>
    <row r="1121" spans="1:68" ht="4.5" customHeight="1" thickBot="1" x14ac:dyDescent="0.25">
      <c r="A1121" s="89">
        <f>AK1124</f>
        <v>80</v>
      </c>
      <c r="B1121" s="271"/>
      <c r="C1121" s="271"/>
      <c r="D1121" s="271"/>
      <c r="E1121" s="271"/>
      <c r="F1121" s="271"/>
      <c r="G1121" s="271"/>
      <c r="H1121" s="271"/>
      <c r="I1121" s="271"/>
      <c r="J1121" s="309"/>
      <c r="K1121" s="309"/>
      <c r="L1121" s="309"/>
      <c r="M1121" s="309"/>
      <c r="N1121" s="309"/>
      <c r="O1121" s="309"/>
      <c r="P1121" s="309"/>
      <c r="Q1121" s="309"/>
      <c r="R1121" s="309"/>
      <c r="S1121" s="324"/>
      <c r="T1121" s="324"/>
      <c r="U1121" s="324"/>
      <c r="V1121" s="324"/>
      <c r="W1121" s="324"/>
      <c r="X1121" s="324"/>
      <c r="Y1121" s="324"/>
      <c r="Z1121" s="324"/>
      <c r="AA1121" s="324"/>
      <c r="AB1121" s="324"/>
      <c r="AC1121" s="309"/>
      <c r="AD1121" s="272"/>
      <c r="AE1121" s="273"/>
      <c r="AF1121" s="272"/>
      <c r="AG1121" s="274"/>
      <c r="AH1121" s="474"/>
      <c r="AI1121" s="475"/>
      <c r="AJ1121" s="475"/>
      <c r="AK1121" s="475"/>
      <c r="AL1121" s="33"/>
      <c r="AM1121" s="33"/>
      <c r="AN1121" s="33"/>
      <c r="AV1121" s="126"/>
      <c r="AX1121" s="127"/>
      <c r="AY1121" s="100"/>
      <c r="AZ1121" s="127"/>
      <c r="BC1121" s="129"/>
    </row>
    <row r="1122" spans="1:68" ht="26.25" customHeight="1" x14ac:dyDescent="0.2">
      <c r="A1122" s="180">
        <f>A1108+1</f>
        <v>80</v>
      </c>
      <c r="B1122" s="501"/>
      <c r="C1122" s="501"/>
      <c r="D1122" s="501"/>
      <c r="E1122" s="502"/>
      <c r="F1122" s="493" t="str">
        <f>F1108</f>
        <v>TOTAL DE ESTA PÁGINA</v>
      </c>
      <c r="G1122" s="494"/>
      <c r="H1122" s="495"/>
      <c r="I1122" s="348" t="str">
        <f t="shared" ref="I1122:Q1122" si="1186">IF(SUM(I1111:I1121)=0," ",SUM(I1111:I1121))</f>
        <v xml:space="preserve"> </v>
      </c>
      <c r="J1122" s="349" t="str">
        <f t="shared" si="1186"/>
        <v xml:space="preserve"> </v>
      </c>
      <c r="K1122" s="350" t="str">
        <f t="shared" si="1186"/>
        <v xml:space="preserve"> </v>
      </c>
      <c r="L1122" s="351" t="str">
        <f t="shared" si="1186"/>
        <v xml:space="preserve"> </v>
      </c>
      <c r="M1122" s="350" t="str">
        <f t="shared" si="1186"/>
        <v xml:space="preserve"> </v>
      </c>
      <c r="N1122" s="351" t="str">
        <f t="shared" si="1186"/>
        <v xml:space="preserve"> </v>
      </c>
      <c r="O1122" s="350" t="str">
        <f t="shared" si="1186"/>
        <v xml:space="preserve"> </v>
      </c>
      <c r="P1122" s="351" t="str">
        <f t="shared" si="1186"/>
        <v xml:space="preserve"> </v>
      </c>
      <c r="Q1122" s="352" t="str">
        <f t="shared" si="1186"/>
        <v xml:space="preserve"> </v>
      </c>
      <c r="R1122" s="353"/>
      <c r="S1122" s="349" t="str">
        <f t="shared" ref="S1122:AB1122" si="1187">IF(SUM(S1111:S1121)=0," ",SUM(S1111:S1121))</f>
        <v xml:space="preserve"> </v>
      </c>
      <c r="T1122" s="350" t="str">
        <f t="shared" si="1187"/>
        <v xml:space="preserve"> </v>
      </c>
      <c r="U1122" s="350" t="str">
        <f t="shared" si="1187"/>
        <v xml:space="preserve"> </v>
      </c>
      <c r="V1122" s="350" t="str">
        <f t="shared" si="1187"/>
        <v xml:space="preserve"> </v>
      </c>
      <c r="W1122" s="351" t="str">
        <f t="shared" si="1187"/>
        <v xml:space="preserve"> </v>
      </c>
      <c r="X1122" s="350" t="str">
        <f t="shared" si="1187"/>
        <v xml:space="preserve"> </v>
      </c>
      <c r="Y1122" s="351" t="str">
        <f t="shared" si="1187"/>
        <v xml:space="preserve"> </v>
      </c>
      <c r="Z1122" s="350" t="str">
        <f t="shared" si="1187"/>
        <v xml:space="preserve"> </v>
      </c>
      <c r="AA1122" s="351" t="str">
        <f t="shared" si="1187"/>
        <v xml:space="preserve"> </v>
      </c>
      <c r="AB1122" s="352" t="str">
        <f t="shared" si="1187"/>
        <v xml:space="preserve"> </v>
      </c>
      <c r="AC1122" s="354" t="str">
        <f>IF(SUM(AC1111:AC1120)=0," ",SUM(AC1111:AC1120))</f>
        <v xml:space="preserve"> </v>
      </c>
      <c r="AD1122" s="355" t="str">
        <f>IF(SUM(AD1111:AD1120)=0," ",SUM(AD1111:AD1120))</f>
        <v xml:space="preserve"> </v>
      </c>
      <c r="AE1122" s="355" t="str">
        <f>IF(SUM(AE1111:AE1120)=0," ",SUM(AE1111:AE1120))</f>
        <v xml:space="preserve"> </v>
      </c>
      <c r="AF1122" s="356" t="str">
        <f>IF(SUM(AF1111:AF1120)=0," ",SUM(AF1111:AF1120))</f>
        <v xml:space="preserve"> </v>
      </c>
      <c r="AG1122" s="357" t="str">
        <f>IF(SUM(AG1111:AG1120)=0," ",SUM(AG1111:AG1120))</f>
        <v xml:space="preserve"> </v>
      </c>
      <c r="AH1122" s="482" t="str">
        <f>AH1108</f>
        <v>Certifico que todos los datos en esta
bitácora son fidedignos</v>
      </c>
      <c r="AI1122" s="483"/>
      <c r="AJ1122" s="483"/>
      <c r="AK1122" s="484"/>
      <c r="AL1122" s="131"/>
      <c r="AM1122" s="131"/>
      <c r="AN1122" s="131"/>
      <c r="AV1122" s="126"/>
      <c r="AX1122" s="127"/>
      <c r="AY1122" s="100"/>
      <c r="AZ1122" s="127"/>
      <c r="BA1122" s="88"/>
      <c r="BC1122" s="129"/>
    </row>
    <row r="1123" spans="1:68" ht="26.25" customHeight="1" x14ac:dyDescent="0.2">
      <c r="A1123" s="499"/>
      <c r="B1123" s="503"/>
      <c r="C1123" s="503"/>
      <c r="D1123" s="503"/>
      <c r="E1123" s="504"/>
      <c r="F1123" s="496" t="str">
        <f>F1109</f>
        <v>TOTAL PÁGINA ANTERIOR</v>
      </c>
      <c r="G1123" s="497"/>
      <c r="H1123" s="498"/>
      <c r="I1123" s="358">
        <f>I1110</f>
        <v>6.25</v>
      </c>
      <c r="J1123" s="359">
        <f t="shared" ref="J1123:Q1123" si="1188">J1110</f>
        <v>6.25</v>
      </c>
      <c r="K1123" s="360" t="str">
        <f t="shared" si="1188"/>
        <v xml:space="preserve"> </v>
      </c>
      <c r="L1123" s="361" t="str">
        <f t="shared" si="1188"/>
        <v xml:space="preserve"> </v>
      </c>
      <c r="M1123" s="360" t="str">
        <f t="shared" si="1188"/>
        <v xml:space="preserve"> </v>
      </c>
      <c r="N1123" s="361" t="str">
        <f t="shared" si="1188"/>
        <v xml:space="preserve"> </v>
      </c>
      <c r="O1123" s="360" t="str">
        <f t="shared" si="1188"/>
        <v xml:space="preserve"> </v>
      </c>
      <c r="P1123" s="361" t="str">
        <f t="shared" si="1188"/>
        <v xml:space="preserve"> </v>
      </c>
      <c r="Q1123" s="362" t="str">
        <f t="shared" si="1188"/>
        <v xml:space="preserve"> </v>
      </c>
      <c r="R1123" s="363"/>
      <c r="S1123" s="359" t="str">
        <f t="shared" ref="S1123:AG1123" si="1189">S1110</f>
        <v xml:space="preserve"> </v>
      </c>
      <c r="T1123" s="360">
        <f t="shared" si="1189"/>
        <v>8.75</v>
      </c>
      <c r="U1123" s="360">
        <f t="shared" si="1189"/>
        <v>10</v>
      </c>
      <c r="V1123" s="360">
        <f t="shared" si="1189"/>
        <v>2.5</v>
      </c>
      <c r="W1123" s="361" t="str">
        <f t="shared" si="1189"/>
        <v xml:space="preserve"> </v>
      </c>
      <c r="X1123" s="360" t="str">
        <f t="shared" si="1189"/>
        <v xml:space="preserve"> </v>
      </c>
      <c r="Y1123" s="361">
        <f t="shared" si="1189"/>
        <v>2.5</v>
      </c>
      <c r="Z1123" s="360" t="str">
        <f t="shared" si="1189"/>
        <v xml:space="preserve"> </v>
      </c>
      <c r="AA1123" s="361">
        <f t="shared" si="1189"/>
        <v>3.75</v>
      </c>
      <c r="AB1123" s="362" t="str">
        <f t="shared" si="1189"/>
        <v xml:space="preserve"> </v>
      </c>
      <c r="AC1123" s="364">
        <f t="shared" si="1189"/>
        <v>9</v>
      </c>
      <c r="AD1123" s="365" t="str">
        <f t="shared" si="1189"/>
        <v xml:space="preserve"> </v>
      </c>
      <c r="AE1123" s="365">
        <f t="shared" si="1189"/>
        <v>9</v>
      </c>
      <c r="AF1123" s="366" t="str">
        <f t="shared" si="1189"/>
        <v xml:space="preserve"> </v>
      </c>
      <c r="AG1123" s="367">
        <f t="shared" si="1189"/>
        <v>11</v>
      </c>
      <c r="AH1123" s="487"/>
      <c r="AI1123" s="488"/>
      <c r="AJ1123" s="488"/>
      <c r="AK1123" s="489"/>
      <c r="AL1123" s="131"/>
      <c r="AM1123" s="131"/>
      <c r="AN1123" s="131"/>
      <c r="AV1123" s="126"/>
      <c r="AX1123" s="127"/>
      <c r="AY1123" s="100"/>
      <c r="AZ1123" s="127"/>
      <c r="BA1123" s="88"/>
      <c r="BC1123" s="129"/>
    </row>
    <row r="1124" spans="1:68" ht="26.25" customHeight="1" thickBot="1" x14ac:dyDescent="0.25">
      <c r="A1124" s="500"/>
      <c r="B1124" s="505" t="str">
        <f>B1110</f>
        <v>Entidad que certifica Hrs. de vuelo
TIMBRE Y FIRMA</v>
      </c>
      <c r="C1124" s="505"/>
      <c r="D1124" s="505"/>
      <c r="E1124" s="506"/>
      <c r="F1124" s="490" t="str">
        <f>F1110</f>
        <v>TOTAL A LA FECHA</v>
      </c>
      <c r="G1124" s="491"/>
      <c r="H1124" s="492"/>
      <c r="I1124" s="31">
        <f t="shared" ref="I1124:Q1124" si="1190">IF(SUM(I1122:I1123)=0," ",SUM(I1122:I1123))</f>
        <v>6.25</v>
      </c>
      <c r="J1124" s="27">
        <f t="shared" si="1190"/>
        <v>6.25</v>
      </c>
      <c r="K1124" s="24" t="str">
        <f t="shared" si="1190"/>
        <v xml:space="preserve"> </v>
      </c>
      <c r="L1124" s="25" t="str">
        <f t="shared" si="1190"/>
        <v xml:space="preserve"> </v>
      </c>
      <c r="M1124" s="24" t="str">
        <f t="shared" si="1190"/>
        <v xml:space="preserve"> </v>
      </c>
      <c r="N1124" s="25" t="str">
        <f t="shared" si="1190"/>
        <v xml:space="preserve"> </v>
      </c>
      <c r="O1124" s="24" t="str">
        <f t="shared" si="1190"/>
        <v xml:space="preserve"> </v>
      </c>
      <c r="P1124" s="25" t="str">
        <f t="shared" si="1190"/>
        <v xml:space="preserve"> </v>
      </c>
      <c r="Q1124" s="26" t="str">
        <f t="shared" si="1190"/>
        <v xml:space="preserve"> </v>
      </c>
      <c r="R1124" s="321"/>
      <c r="S1124" s="27" t="str">
        <f t="shared" ref="S1124:AG1124" si="1191">IF(SUM(S1122:S1123)=0," ",SUM(S1122:S1123))</f>
        <v xml:space="preserve"> </v>
      </c>
      <c r="T1124" s="24">
        <f t="shared" si="1191"/>
        <v>8.75</v>
      </c>
      <c r="U1124" s="24">
        <f t="shared" si="1191"/>
        <v>10</v>
      </c>
      <c r="V1124" s="24">
        <f t="shared" si="1191"/>
        <v>2.5</v>
      </c>
      <c r="W1124" s="25" t="str">
        <f t="shared" si="1191"/>
        <v xml:space="preserve"> </v>
      </c>
      <c r="X1124" s="24" t="str">
        <f t="shared" si="1191"/>
        <v xml:space="preserve"> </v>
      </c>
      <c r="Y1124" s="25">
        <f t="shared" si="1191"/>
        <v>2.5</v>
      </c>
      <c r="Z1124" s="24" t="str">
        <f t="shared" si="1191"/>
        <v xml:space="preserve"> </v>
      </c>
      <c r="AA1124" s="25">
        <f t="shared" si="1191"/>
        <v>3.75</v>
      </c>
      <c r="AB1124" s="26" t="str">
        <f t="shared" si="1191"/>
        <v xml:space="preserve"> </v>
      </c>
      <c r="AC1124" s="323">
        <f t="shared" si="1191"/>
        <v>9</v>
      </c>
      <c r="AD1124" s="28" t="str">
        <f t="shared" si="1191"/>
        <v xml:space="preserve"> </v>
      </c>
      <c r="AE1124" s="28">
        <f t="shared" si="1191"/>
        <v>9</v>
      </c>
      <c r="AF1124" s="30" t="str">
        <f t="shared" si="1191"/>
        <v xml:space="preserve"> </v>
      </c>
      <c r="AG1124" s="32">
        <f t="shared" si="1191"/>
        <v>11</v>
      </c>
      <c r="AH1124" s="485" t="str">
        <f>AH1110</f>
        <v>_____________________________
FIRMA PILOTO</v>
      </c>
      <c r="AI1124" s="486"/>
      <c r="AJ1124" s="486"/>
      <c r="AK1124" s="181">
        <f>A1122</f>
        <v>80</v>
      </c>
      <c r="AL1124" s="132"/>
      <c r="AM1124" s="132"/>
      <c r="AN1124" s="132"/>
      <c r="AV1124" s="126"/>
      <c r="AX1124" s="127"/>
      <c r="AY1124" s="100"/>
      <c r="AZ1124" s="127"/>
      <c r="BA1124" s="88"/>
      <c r="BC1124" s="129"/>
    </row>
    <row r="1125" spans="1:68" s="49" customFormat="1" ht="27.75" customHeight="1" x14ac:dyDescent="0.2">
      <c r="A1125" s="29">
        <f>A1120+1</f>
        <v>801</v>
      </c>
      <c r="B1125" s="39"/>
      <c r="C1125" s="40"/>
      <c r="D1125" s="41"/>
      <c r="E1125" s="42"/>
      <c r="F1125" s="43"/>
      <c r="G1125" s="44"/>
      <c r="H1125" s="45"/>
      <c r="I1125" s="310"/>
      <c r="J1125" s="306"/>
      <c r="K1125" s="307"/>
      <c r="L1125" s="308"/>
      <c r="M1125" s="307"/>
      <c r="N1125" s="308"/>
      <c r="O1125" s="307"/>
      <c r="P1125" s="308"/>
      <c r="Q1125" s="167"/>
      <c r="R1125" s="314"/>
      <c r="S1125" s="46"/>
      <c r="T1125" s="47"/>
      <c r="U1125" s="47"/>
      <c r="V1125" s="48"/>
      <c r="W1125" s="325"/>
      <c r="X1125" s="307"/>
      <c r="Y1125" s="308"/>
      <c r="Z1125" s="307"/>
      <c r="AA1125" s="308"/>
      <c r="AB1125" s="167"/>
      <c r="AC1125" s="311"/>
      <c r="AD1125" s="312"/>
      <c r="AE1125" s="312"/>
      <c r="AF1125" s="313"/>
      <c r="AG1125" s="317"/>
      <c r="AH1125" s="167"/>
      <c r="AI1125" s="478"/>
      <c r="AJ1125" s="478"/>
      <c r="AK1125" s="479"/>
      <c r="AL1125" s="102"/>
      <c r="AM1125" s="124" t="str">
        <f t="shared" ref="AM1125:AM1134" si="1192">IF(B1125=0," ",TEXT(B1125,"MMM"))</f>
        <v xml:space="preserve"> </v>
      </c>
      <c r="AN1125" s="97" t="str">
        <f t="shared" ref="AN1125:AN1134" si="1193">IF(B1125=0," ",YEAR(B1125))</f>
        <v xml:space="preserve"> </v>
      </c>
      <c r="AO1125" s="125"/>
      <c r="AP1125" s="125"/>
      <c r="AQ1125" s="125"/>
      <c r="AR1125" s="125"/>
      <c r="AS1125" s="125"/>
      <c r="AT1125" s="122"/>
      <c r="AU1125" s="125"/>
      <c r="AV1125" s="126"/>
      <c r="AW1125" s="122"/>
      <c r="AX1125" s="127"/>
      <c r="AY1125" s="100"/>
      <c r="AZ1125" s="127"/>
      <c r="BA1125" s="88"/>
      <c r="BB1125" s="125"/>
      <c r="BC1125" s="129"/>
      <c r="BD1125" s="125"/>
      <c r="BE1125" s="125"/>
      <c r="BF1125" s="125"/>
      <c r="BG1125" s="125"/>
      <c r="BH1125" s="125"/>
      <c r="BI1125" s="125"/>
      <c r="BJ1125" s="125"/>
      <c r="BK1125" s="125"/>
      <c r="BL1125" s="90"/>
      <c r="BM1125" s="90"/>
      <c r="BN1125" s="90"/>
      <c r="BO1125" s="90"/>
      <c r="BP1125" s="90"/>
    </row>
    <row r="1126" spans="1:68" s="49" customFormat="1" ht="27.75" customHeight="1" x14ac:dyDescent="0.2">
      <c r="A1126" s="22">
        <f>A1125+1</f>
        <v>802</v>
      </c>
      <c r="B1126" s="50"/>
      <c r="C1126" s="51"/>
      <c r="D1126" s="52"/>
      <c r="E1126" s="53"/>
      <c r="F1126" s="54"/>
      <c r="G1126" s="55"/>
      <c r="H1126" s="56"/>
      <c r="I1126" s="304"/>
      <c r="J1126" s="57"/>
      <c r="K1126" s="58"/>
      <c r="L1126" s="59"/>
      <c r="M1126" s="58"/>
      <c r="N1126" s="59"/>
      <c r="O1126" s="58"/>
      <c r="P1126" s="59"/>
      <c r="Q1126" s="60"/>
      <c r="R1126" s="315"/>
      <c r="S1126" s="57"/>
      <c r="T1126" s="58"/>
      <c r="U1126" s="58"/>
      <c r="V1126" s="60"/>
      <c r="W1126" s="326"/>
      <c r="X1126" s="58"/>
      <c r="Y1126" s="59"/>
      <c r="Z1126" s="58"/>
      <c r="AA1126" s="59"/>
      <c r="AB1126" s="60"/>
      <c r="AC1126" s="61"/>
      <c r="AD1126" s="62"/>
      <c r="AE1126" s="62"/>
      <c r="AF1126" s="63"/>
      <c r="AG1126" s="318"/>
      <c r="AH1126" s="60"/>
      <c r="AI1126" s="476"/>
      <c r="AJ1126" s="476"/>
      <c r="AK1126" s="477"/>
      <c r="AL1126" s="102"/>
      <c r="AM1126" s="124" t="str">
        <f t="shared" si="1192"/>
        <v xml:space="preserve"> </v>
      </c>
      <c r="AN1126" s="97" t="str">
        <f t="shared" si="1193"/>
        <v xml:space="preserve"> </v>
      </c>
      <c r="AO1126" s="125"/>
      <c r="AP1126" s="125"/>
      <c r="AQ1126" s="125"/>
      <c r="AR1126" s="125"/>
      <c r="AS1126" s="125"/>
      <c r="AT1126" s="122"/>
      <c r="AU1126" s="125"/>
      <c r="AV1126" s="126"/>
      <c r="AW1126" s="122"/>
      <c r="AX1126" s="127"/>
      <c r="AY1126" s="100"/>
      <c r="AZ1126" s="127"/>
      <c r="BA1126" s="88"/>
      <c r="BB1126" s="125"/>
      <c r="BC1126" s="129"/>
      <c r="BD1126" s="125"/>
      <c r="BE1126" s="125"/>
      <c r="BF1126" s="125"/>
      <c r="BG1126" s="125"/>
      <c r="BH1126" s="125"/>
      <c r="BI1126" s="125"/>
      <c r="BJ1126" s="125"/>
      <c r="BK1126" s="125"/>
      <c r="BL1126" s="90"/>
      <c r="BM1126" s="90"/>
      <c r="BN1126" s="90"/>
      <c r="BO1126" s="90"/>
      <c r="BP1126" s="90"/>
    </row>
    <row r="1127" spans="1:68" s="49" customFormat="1" ht="27.75" customHeight="1" x14ac:dyDescent="0.2">
      <c r="A1127" s="22">
        <f t="shared" ref="A1127:A1134" si="1194">A1126+1</f>
        <v>803</v>
      </c>
      <c r="B1127" s="50"/>
      <c r="C1127" s="51"/>
      <c r="D1127" s="52"/>
      <c r="E1127" s="53"/>
      <c r="F1127" s="54"/>
      <c r="G1127" s="55"/>
      <c r="H1127" s="56"/>
      <c r="I1127" s="304"/>
      <c r="J1127" s="57"/>
      <c r="K1127" s="58"/>
      <c r="L1127" s="59"/>
      <c r="M1127" s="58"/>
      <c r="N1127" s="59"/>
      <c r="O1127" s="58"/>
      <c r="P1127" s="59"/>
      <c r="Q1127" s="60"/>
      <c r="R1127" s="315"/>
      <c r="S1127" s="57"/>
      <c r="T1127" s="58"/>
      <c r="U1127" s="58"/>
      <c r="V1127" s="60"/>
      <c r="W1127" s="326"/>
      <c r="X1127" s="58"/>
      <c r="Y1127" s="59"/>
      <c r="Z1127" s="58"/>
      <c r="AA1127" s="59"/>
      <c r="AB1127" s="60"/>
      <c r="AC1127" s="61"/>
      <c r="AD1127" s="62"/>
      <c r="AE1127" s="62"/>
      <c r="AF1127" s="63"/>
      <c r="AG1127" s="318"/>
      <c r="AH1127" s="60"/>
      <c r="AI1127" s="476"/>
      <c r="AJ1127" s="476"/>
      <c r="AK1127" s="477"/>
      <c r="AL1127" s="102"/>
      <c r="AM1127" s="124" t="str">
        <f t="shared" si="1192"/>
        <v xml:space="preserve"> </v>
      </c>
      <c r="AN1127" s="97" t="str">
        <f t="shared" si="1193"/>
        <v xml:space="preserve"> </v>
      </c>
      <c r="AO1127" s="125"/>
      <c r="AP1127" s="125"/>
      <c r="AQ1127" s="125"/>
      <c r="AR1127" s="125"/>
      <c r="AS1127" s="125"/>
      <c r="AT1127" s="122"/>
      <c r="AU1127" s="125"/>
      <c r="AV1127" s="126"/>
      <c r="AW1127" s="122"/>
      <c r="AX1127" s="127"/>
      <c r="AY1127" s="100"/>
      <c r="AZ1127" s="127"/>
      <c r="BA1127" s="88"/>
      <c r="BB1127" s="125"/>
      <c r="BC1127" s="129"/>
      <c r="BD1127" s="125"/>
      <c r="BE1127" s="125"/>
      <c r="BF1127" s="125"/>
      <c r="BG1127" s="125"/>
      <c r="BH1127" s="125"/>
      <c r="BI1127" s="125"/>
      <c r="BJ1127" s="125"/>
      <c r="BK1127" s="125"/>
      <c r="BL1127" s="90"/>
      <c r="BM1127" s="90"/>
      <c r="BN1127" s="90"/>
      <c r="BO1127" s="90"/>
      <c r="BP1127" s="90"/>
    </row>
    <row r="1128" spans="1:68" s="49" customFormat="1" ht="27.75" customHeight="1" x14ac:dyDescent="0.2">
      <c r="A1128" s="22">
        <f t="shared" si="1194"/>
        <v>804</v>
      </c>
      <c r="B1128" s="50"/>
      <c r="C1128" s="51"/>
      <c r="D1128" s="52"/>
      <c r="E1128" s="53"/>
      <c r="F1128" s="54"/>
      <c r="G1128" s="55"/>
      <c r="H1128" s="56"/>
      <c r="I1128" s="304"/>
      <c r="J1128" s="57"/>
      <c r="K1128" s="58"/>
      <c r="L1128" s="59"/>
      <c r="M1128" s="58"/>
      <c r="N1128" s="59"/>
      <c r="O1128" s="58"/>
      <c r="P1128" s="59"/>
      <c r="Q1128" s="60"/>
      <c r="R1128" s="315"/>
      <c r="S1128" s="57"/>
      <c r="T1128" s="58"/>
      <c r="U1128" s="58"/>
      <c r="V1128" s="60"/>
      <c r="W1128" s="326"/>
      <c r="X1128" s="58"/>
      <c r="Y1128" s="59"/>
      <c r="Z1128" s="58"/>
      <c r="AA1128" s="59"/>
      <c r="AB1128" s="60"/>
      <c r="AC1128" s="61"/>
      <c r="AD1128" s="62"/>
      <c r="AE1128" s="62"/>
      <c r="AF1128" s="63"/>
      <c r="AG1128" s="318"/>
      <c r="AH1128" s="60"/>
      <c r="AI1128" s="476"/>
      <c r="AJ1128" s="476"/>
      <c r="AK1128" s="477"/>
      <c r="AL1128" s="102"/>
      <c r="AM1128" s="124" t="str">
        <f t="shared" si="1192"/>
        <v xml:space="preserve"> </v>
      </c>
      <c r="AN1128" s="97" t="str">
        <f t="shared" si="1193"/>
        <v xml:space="preserve"> </v>
      </c>
      <c r="AO1128" s="125"/>
      <c r="AP1128" s="125"/>
      <c r="AQ1128" s="125"/>
      <c r="AR1128" s="125"/>
      <c r="AS1128" s="125"/>
      <c r="AT1128" s="122"/>
      <c r="AU1128" s="125"/>
      <c r="AV1128" s="126"/>
      <c r="AW1128" s="122"/>
      <c r="AX1128" s="127"/>
      <c r="AY1128" s="100"/>
      <c r="AZ1128" s="127"/>
      <c r="BA1128" s="88"/>
      <c r="BB1128" s="125"/>
      <c r="BC1128" s="129"/>
      <c r="BD1128" s="125"/>
      <c r="BE1128" s="125"/>
      <c r="BF1128" s="125"/>
      <c r="BG1128" s="125"/>
      <c r="BH1128" s="125"/>
      <c r="BI1128" s="125"/>
      <c r="BJ1128" s="125"/>
      <c r="BK1128" s="125"/>
      <c r="BL1128" s="90"/>
      <c r="BM1128" s="90"/>
      <c r="BN1128" s="90"/>
      <c r="BO1128" s="90"/>
      <c r="BP1128" s="90"/>
    </row>
    <row r="1129" spans="1:68" s="49" customFormat="1" ht="27.75" customHeight="1" x14ac:dyDescent="0.2">
      <c r="A1129" s="22">
        <f t="shared" si="1194"/>
        <v>805</v>
      </c>
      <c r="B1129" s="50"/>
      <c r="C1129" s="51"/>
      <c r="D1129" s="52"/>
      <c r="E1129" s="53"/>
      <c r="F1129" s="54"/>
      <c r="G1129" s="55"/>
      <c r="H1129" s="56"/>
      <c r="I1129" s="304"/>
      <c r="J1129" s="57"/>
      <c r="K1129" s="58"/>
      <c r="L1129" s="59"/>
      <c r="M1129" s="58"/>
      <c r="N1129" s="59"/>
      <c r="O1129" s="58"/>
      <c r="P1129" s="59"/>
      <c r="Q1129" s="60"/>
      <c r="R1129" s="315"/>
      <c r="S1129" s="57"/>
      <c r="T1129" s="58"/>
      <c r="U1129" s="58"/>
      <c r="V1129" s="60"/>
      <c r="W1129" s="326"/>
      <c r="X1129" s="58"/>
      <c r="Y1129" s="59"/>
      <c r="Z1129" s="58"/>
      <c r="AA1129" s="59"/>
      <c r="AB1129" s="60"/>
      <c r="AC1129" s="61"/>
      <c r="AD1129" s="62"/>
      <c r="AE1129" s="62"/>
      <c r="AF1129" s="63"/>
      <c r="AG1129" s="318"/>
      <c r="AH1129" s="60"/>
      <c r="AI1129" s="476"/>
      <c r="AJ1129" s="476"/>
      <c r="AK1129" s="477"/>
      <c r="AL1129" s="102"/>
      <c r="AM1129" s="124" t="str">
        <f t="shared" si="1192"/>
        <v xml:space="preserve"> </v>
      </c>
      <c r="AN1129" s="97" t="str">
        <f t="shared" si="1193"/>
        <v xml:space="preserve"> </v>
      </c>
      <c r="AO1129" s="125"/>
      <c r="AP1129" s="125"/>
      <c r="AQ1129" s="125"/>
      <c r="AR1129" s="125"/>
      <c r="AS1129" s="125"/>
      <c r="AT1129" s="122"/>
      <c r="AU1129" s="125"/>
      <c r="AV1129" s="126"/>
      <c r="AW1129" s="122"/>
      <c r="AX1129" s="127"/>
      <c r="AY1129" s="100"/>
      <c r="AZ1129" s="127"/>
      <c r="BA1129" s="88"/>
      <c r="BB1129" s="125"/>
      <c r="BC1129" s="129"/>
      <c r="BD1129" s="125"/>
      <c r="BE1129" s="125"/>
      <c r="BF1129" s="125"/>
      <c r="BG1129" s="125"/>
      <c r="BH1129" s="125"/>
      <c r="BI1129" s="125"/>
      <c r="BJ1129" s="125"/>
      <c r="BK1129" s="125"/>
      <c r="BL1129" s="90"/>
      <c r="BM1129" s="90"/>
      <c r="BN1129" s="90"/>
      <c r="BO1129" s="90"/>
      <c r="BP1129" s="90"/>
    </row>
    <row r="1130" spans="1:68" s="49" customFormat="1" ht="27.75" customHeight="1" x14ac:dyDescent="0.2">
      <c r="A1130" s="22">
        <f t="shared" si="1194"/>
        <v>806</v>
      </c>
      <c r="B1130" s="50"/>
      <c r="C1130" s="51"/>
      <c r="D1130" s="52"/>
      <c r="E1130" s="53"/>
      <c r="F1130" s="54"/>
      <c r="G1130" s="55"/>
      <c r="H1130" s="56"/>
      <c r="I1130" s="304"/>
      <c r="J1130" s="57"/>
      <c r="K1130" s="58"/>
      <c r="L1130" s="59"/>
      <c r="M1130" s="58"/>
      <c r="N1130" s="59"/>
      <c r="O1130" s="58"/>
      <c r="P1130" s="59"/>
      <c r="Q1130" s="60"/>
      <c r="R1130" s="315"/>
      <c r="S1130" s="57"/>
      <c r="T1130" s="58"/>
      <c r="U1130" s="58"/>
      <c r="V1130" s="60"/>
      <c r="W1130" s="326"/>
      <c r="X1130" s="58"/>
      <c r="Y1130" s="59"/>
      <c r="Z1130" s="58"/>
      <c r="AA1130" s="59"/>
      <c r="AB1130" s="60"/>
      <c r="AC1130" s="61"/>
      <c r="AD1130" s="62"/>
      <c r="AE1130" s="62"/>
      <c r="AF1130" s="63"/>
      <c r="AG1130" s="318"/>
      <c r="AH1130" s="60"/>
      <c r="AI1130" s="476"/>
      <c r="AJ1130" s="476"/>
      <c r="AK1130" s="477"/>
      <c r="AL1130" s="102"/>
      <c r="AM1130" s="124" t="str">
        <f t="shared" si="1192"/>
        <v xml:space="preserve"> </v>
      </c>
      <c r="AN1130" s="97" t="str">
        <f t="shared" si="1193"/>
        <v xml:space="preserve"> </v>
      </c>
      <c r="AO1130" s="125"/>
      <c r="AP1130" s="125"/>
      <c r="AQ1130" s="125"/>
      <c r="AR1130" s="125"/>
      <c r="AS1130" s="125"/>
      <c r="AT1130" s="122"/>
      <c r="AU1130" s="125"/>
      <c r="AV1130" s="126"/>
      <c r="AW1130" s="122"/>
      <c r="AX1130" s="127"/>
      <c r="AY1130" s="100"/>
      <c r="AZ1130" s="127"/>
      <c r="BA1130" s="88"/>
      <c r="BB1130" s="125"/>
      <c r="BC1130" s="129"/>
      <c r="BD1130" s="125"/>
      <c r="BE1130" s="125"/>
      <c r="BF1130" s="125"/>
      <c r="BG1130" s="125"/>
      <c r="BH1130" s="125"/>
      <c r="BI1130" s="125"/>
      <c r="BJ1130" s="125"/>
      <c r="BK1130" s="125"/>
      <c r="BL1130" s="90"/>
      <c r="BM1130" s="90"/>
      <c r="BN1130" s="90"/>
      <c r="BO1130" s="90"/>
      <c r="BP1130" s="90"/>
    </row>
    <row r="1131" spans="1:68" s="49" customFormat="1" ht="27.75" customHeight="1" x14ac:dyDescent="0.2">
      <c r="A1131" s="22">
        <f>A1130+1</f>
        <v>807</v>
      </c>
      <c r="B1131" s="50"/>
      <c r="C1131" s="51"/>
      <c r="D1131" s="52"/>
      <c r="E1131" s="53"/>
      <c r="F1131" s="54"/>
      <c r="G1131" s="55"/>
      <c r="H1131" s="56"/>
      <c r="I1131" s="304"/>
      <c r="J1131" s="57"/>
      <c r="K1131" s="58"/>
      <c r="L1131" s="59"/>
      <c r="M1131" s="58"/>
      <c r="N1131" s="59"/>
      <c r="O1131" s="58"/>
      <c r="P1131" s="59"/>
      <c r="Q1131" s="60"/>
      <c r="R1131" s="315"/>
      <c r="S1131" s="57"/>
      <c r="T1131" s="58"/>
      <c r="U1131" s="58"/>
      <c r="V1131" s="60"/>
      <c r="W1131" s="326"/>
      <c r="X1131" s="58"/>
      <c r="Y1131" s="59"/>
      <c r="Z1131" s="58"/>
      <c r="AA1131" s="59"/>
      <c r="AB1131" s="60"/>
      <c r="AC1131" s="61"/>
      <c r="AD1131" s="62"/>
      <c r="AE1131" s="62"/>
      <c r="AF1131" s="63"/>
      <c r="AG1131" s="318"/>
      <c r="AH1131" s="60"/>
      <c r="AI1131" s="476"/>
      <c r="AJ1131" s="476"/>
      <c r="AK1131" s="477"/>
      <c r="AL1131" s="102"/>
      <c r="AM1131" s="124" t="str">
        <f t="shared" si="1192"/>
        <v xml:space="preserve"> </v>
      </c>
      <c r="AN1131" s="97" t="str">
        <f t="shared" si="1193"/>
        <v xml:space="preserve"> </v>
      </c>
      <c r="AO1131" s="125"/>
      <c r="AP1131" s="125"/>
      <c r="AQ1131" s="125"/>
      <c r="AR1131" s="125"/>
      <c r="AS1131" s="125"/>
      <c r="AT1131" s="122"/>
      <c r="AU1131" s="125"/>
      <c r="AV1131" s="126"/>
      <c r="AW1131" s="122"/>
      <c r="AX1131" s="127"/>
      <c r="AY1131" s="100"/>
      <c r="AZ1131" s="127"/>
      <c r="BA1131" s="88"/>
      <c r="BB1131" s="125"/>
      <c r="BC1131" s="129"/>
      <c r="BD1131" s="125"/>
      <c r="BE1131" s="125"/>
      <c r="BF1131" s="125"/>
      <c r="BG1131" s="125"/>
      <c r="BH1131" s="125"/>
      <c r="BI1131" s="125"/>
      <c r="BJ1131" s="125"/>
      <c r="BK1131" s="125"/>
      <c r="BL1131" s="90"/>
      <c r="BM1131" s="90"/>
      <c r="BN1131" s="90"/>
      <c r="BO1131" s="90"/>
      <c r="BP1131" s="90"/>
    </row>
    <row r="1132" spans="1:68" s="49" customFormat="1" ht="27.75" customHeight="1" x14ac:dyDescent="0.2">
      <c r="A1132" s="22">
        <f t="shared" si="1194"/>
        <v>808</v>
      </c>
      <c r="B1132" s="50"/>
      <c r="C1132" s="51"/>
      <c r="D1132" s="52"/>
      <c r="E1132" s="53"/>
      <c r="F1132" s="54"/>
      <c r="G1132" s="55"/>
      <c r="H1132" s="56"/>
      <c r="I1132" s="304"/>
      <c r="J1132" s="57"/>
      <c r="K1132" s="58"/>
      <c r="L1132" s="59"/>
      <c r="M1132" s="58"/>
      <c r="N1132" s="59"/>
      <c r="O1132" s="58"/>
      <c r="P1132" s="59"/>
      <c r="Q1132" s="60"/>
      <c r="R1132" s="315"/>
      <c r="S1132" s="57"/>
      <c r="T1132" s="58"/>
      <c r="U1132" s="58"/>
      <c r="V1132" s="60"/>
      <c r="W1132" s="326"/>
      <c r="X1132" s="58"/>
      <c r="Y1132" s="59"/>
      <c r="Z1132" s="58"/>
      <c r="AA1132" s="59"/>
      <c r="AB1132" s="60"/>
      <c r="AC1132" s="61"/>
      <c r="AD1132" s="62"/>
      <c r="AE1132" s="62"/>
      <c r="AF1132" s="63"/>
      <c r="AG1132" s="318"/>
      <c r="AH1132" s="60"/>
      <c r="AI1132" s="476"/>
      <c r="AJ1132" s="476"/>
      <c r="AK1132" s="477"/>
      <c r="AL1132" s="102"/>
      <c r="AM1132" s="124" t="str">
        <f t="shared" si="1192"/>
        <v xml:space="preserve"> </v>
      </c>
      <c r="AN1132" s="97" t="str">
        <f t="shared" si="1193"/>
        <v xml:space="preserve"> </v>
      </c>
      <c r="AO1132" s="125"/>
      <c r="AP1132" s="125"/>
      <c r="AQ1132" s="125"/>
      <c r="AR1132" s="125"/>
      <c r="AS1132" s="125"/>
      <c r="AT1132" s="122"/>
      <c r="AU1132" s="125"/>
      <c r="AV1132" s="126"/>
      <c r="AW1132" s="122"/>
      <c r="AX1132" s="127"/>
      <c r="AY1132" s="100"/>
      <c r="AZ1132" s="127"/>
      <c r="BA1132" s="88"/>
      <c r="BB1132" s="125"/>
      <c r="BC1132" s="129"/>
      <c r="BD1132" s="125"/>
      <c r="BE1132" s="125"/>
      <c r="BF1132" s="125"/>
      <c r="BG1132" s="125"/>
      <c r="BH1132" s="125"/>
      <c r="BI1132" s="125"/>
      <c r="BJ1132" s="125"/>
      <c r="BK1132" s="125"/>
      <c r="BL1132" s="90"/>
      <c r="BM1132" s="90"/>
      <c r="BN1132" s="90"/>
      <c r="BO1132" s="90"/>
      <c r="BP1132" s="90"/>
    </row>
    <row r="1133" spans="1:68" s="49" customFormat="1" ht="27.75" customHeight="1" x14ac:dyDescent="0.2">
      <c r="A1133" s="22">
        <f t="shared" si="1194"/>
        <v>809</v>
      </c>
      <c r="B1133" s="50"/>
      <c r="C1133" s="51"/>
      <c r="D1133" s="52"/>
      <c r="E1133" s="53"/>
      <c r="F1133" s="54"/>
      <c r="G1133" s="55"/>
      <c r="H1133" s="56"/>
      <c r="I1133" s="304"/>
      <c r="J1133" s="57"/>
      <c r="K1133" s="58"/>
      <c r="L1133" s="59"/>
      <c r="M1133" s="58"/>
      <c r="N1133" s="59"/>
      <c r="O1133" s="58"/>
      <c r="P1133" s="59"/>
      <c r="Q1133" s="60"/>
      <c r="R1133" s="315"/>
      <c r="S1133" s="57"/>
      <c r="T1133" s="58"/>
      <c r="U1133" s="58"/>
      <c r="V1133" s="60"/>
      <c r="W1133" s="326"/>
      <c r="X1133" s="58"/>
      <c r="Y1133" s="59"/>
      <c r="Z1133" s="58"/>
      <c r="AA1133" s="59"/>
      <c r="AB1133" s="60"/>
      <c r="AC1133" s="61"/>
      <c r="AD1133" s="62"/>
      <c r="AE1133" s="62"/>
      <c r="AF1133" s="63"/>
      <c r="AG1133" s="318"/>
      <c r="AH1133" s="60"/>
      <c r="AI1133" s="476"/>
      <c r="AJ1133" s="476"/>
      <c r="AK1133" s="477"/>
      <c r="AL1133" s="102"/>
      <c r="AM1133" s="124" t="str">
        <f t="shared" si="1192"/>
        <v xml:space="preserve"> </v>
      </c>
      <c r="AN1133" s="97" t="str">
        <f t="shared" si="1193"/>
        <v xml:space="preserve"> </v>
      </c>
      <c r="AO1133" s="125"/>
      <c r="AP1133" s="125"/>
      <c r="AQ1133" s="125"/>
      <c r="AR1133" s="125"/>
      <c r="AS1133" s="125"/>
      <c r="AT1133" s="122"/>
      <c r="AU1133" s="125"/>
      <c r="AV1133" s="126"/>
      <c r="AW1133" s="122"/>
      <c r="AX1133" s="127"/>
      <c r="AY1133" s="100"/>
      <c r="AZ1133" s="127"/>
      <c r="BA1133" s="125"/>
      <c r="BB1133" s="125"/>
      <c r="BC1133" s="129"/>
      <c r="BD1133" s="125"/>
      <c r="BE1133" s="125"/>
      <c r="BF1133" s="125"/>
      <c r="BG1133" s="125"/>
      <c r="BH1133" s="125"/>
      <c r="BI1133" s="125"/>
      <c r="BJ1133" s="125"/>
      <c r="BK1133" s="125"/>
      <c r="BL1133" s="90"/>
      <c r="BM1133" s="90"/>
      <c r="BN1133" s="90"/>
      <c r="BO1133" s="90"/>
      <c r="BP1133" s="90"/>
    </row>
    <row r="1134" spans="1:68" s="49" customFormat="1" ht="27.75" customHeight="1" thickBot="1" x14ac:dyDescent="0.25">
      <c r="A1134" s="23">
        <f t="shared" si="1194"/>
        <v>810</v>
      </c>
      <c r="B1134" s="64"/>
      <c r="C1134" s="65"/>
      <c r="D1134" s="66"/>
      <c r="E1134" s="67"/>
      <c r="F1134" s="68"/>
      <c r="G1134" s="69"/>
      <c r="H1134" s="70"/>
      <c r="I1134" s="305"/>
      <c r="J1134" s="71"/>
      <c r="K1134" s="72"/>
      <c r="L1134" s="73"/>
      <c r="M1134" s="72"/>
      <c r="N1134" s="73"/>
      <c r="O1134" s="72"/>
      <c r="P1134" s="73"/>
      <c r="Q1134" s="74"/>
      <c r="R1134" s="316"/>
      <c r="S1134" s="71"/>
      <c r="T1134" s="72"/>
      <c r="U1134" s="72"/>
      <c r="V1134" s="74"/>
      <c r="W1134" s="327"/>
      <c r="X1134" s="72"/>
      <c r="Y1134" s="73"/>
      <c r="Z1134" s="72"/>
      <c r="AA1134" s="73"/>
      <c r="AB1134" s="74"/>
      <c r="AC1134" s="75"/>
      <c r="AD1134" s="76"/>
      <c r="AE1134" s="76"/>
      <c r="AF1134" s="77"/>
      <c r="AG1134" s="319"/>
      <c r="AH1134" s="74"/>
      <c r="AI1134" s="480"/>
      <c r="AJ1134" s="480"/>
      <c r="AK1134" s="481"/>
      <c r="AL1134" s="102"/>
      <c r="AM1134" s="124" t="str">
        <f t="shared" si="1192"/>
        <v xml:space="preserve"> </v>
      </c>
      <c r="AN1134" s="97" t="str">
        <f t="shared" si="1193"/>
        <v xml:space="preserve"> </v>
      </c>
      <c r="AO1134" s="125"/>
      <c r="AP1134" s="125"/>
      <c r="AQ1134" s="125"/>
      <c r="AR1134" s="125"/>
      <c r="AS1134" s="125"/>
      <c r="AT1134" s="122"/>
      <c r="AU1134" s="125"/>
      <c r="AV1134" s="126"/>
      <c r="AW1134" s="122"/>
      <c r="AX1134" s="127"/>
      <c r="AY1134" s="100"/>
      <c r="AZ1134" s="127"/>
      <c r="BA1134" s="125"/>
      <c r="BB1134" s="125"/>
      <c r="BC1134" s="129"/>
      <c r="BD1134" s="125"/>
      <c r="BE1134" s="125"/>
      <c r="BF1134" s="125"/>
      <c r="BG1134" s="125"/>
      <c r="BH1134" s="125"/>
      <c r="BI1134" s="125"/>
      <c r="BJ1134" s="125"/>
      <c r="BK1134" s="125"/>
      <c r="BL1134" s="90"/>
      <c r="BM1134" s="90"/>
      <c r="BN1134" s="90"/>
      <c r="BO1134" s="90"/>
      <c r="BP1134" s="90"/>
    </row>
    <row r="1135" spans="1:68" ht="4.5" customHeight="1" thickBot="1" x14ac:dyDescent="0.25">
      <c r="A1135" s="89">
        <f>AK1138</f>
        <v>81</v>
      </c>
      <c r="B1135" s="271"/>
      <c r="C1135" s="271"/>
      <c r="D1135" s="271"/>
      <c r="E1135" s="271"/>
      <c r="F1135" s="271"/>
      <c r="G1135" s="271"/>
      <c r="H1135" s="271"/>
      <c r="I1135" s="271"/>
      <c r="J1135" s="309"/>
      <c r="K1135" s="309"/>
      <c r="L1135" s="309"/>
      <c r="M1135" s="309"/>
      <c r="N1135" s="309"/>
      <c r="O1135" s="309"/>
      <c r="P1135" s="309"/>
      <c r="Q1135" s="309"/>
      <c r="R1135" s="309"/>
      <c r="S1135" s="324"/>
      <c r="T1135" s="324"/>
      <c r="U1135" s="324"/>
      <c r="V1135" s="324"/>
      <c r="W1135" s="324"/>
      <c r="X1135" s="324"/>
      <c r="Y1135" s="324"/>
      <c r="Z1135" s="324"/>
      <c r="AA1135" s="324"/>
      <c r="AB1135" s="324"/>
      <c r="AC1135" s="309"/>
      <c r="AD1135" s="272"/>
      <c r="AE1135" s="273"/>
      <c r="AF1135" s="272"/>
      <c r="AG1135" s="274"/>
      <c r="AH1135" s="474"/>
      <c r="AI1135" s="475"/>
      <c r="AJ1135" s="475"/>
      <c r="AK1135" s="475"/>
      <c r="AL1135" s="33"/>
      <c r="AM1135" s="33"/>
      <c r="AN1135" s="33"/>
      <c r="AV1135" s="126"/>
      <c r="AX1135" s="127"/>
      <c r="AY1135" s="100"/>
      <c r="AZ1135" s="127"/>
      <c r="BC1135" s="129"/>
    </row>
    <row r="1136" spans="1:68" ht="26.25" customHeight="1" x14ac:dyDescent="0.2">
      <c r="A1136" s="180">
        <f>A1122+1</f>
        <v>81</v>
      </c>
      <c r="B1136" s="501"/>
      <c r="C1136" s="501"/>
      <c r="D1136" s="501"/>
      <c r="E1136" s="502"/>
      <c r="F1136" s="493" t="str">
        <f>F1122</f>
        <v>TOTAL DE ESTA PÁGINA</v>
      </c>
      <c r="G1136" s="494"/>
      <c r="H1136" s="495"/>
      <c r="I1136" s="348" t="str">
        <f t="shared" ref="I1136:Q1136" si="1195">IF(SUM(I1125:I1135)=0," ",SUM(I1125:I1135))</f>
        <v xml:space="preserve"> </v>
      </c>
      <c r="J1136" s="349" t="str">
        <f t="shared" si="1195"/>
        <v xml:space="preserve"> </v>
      </c>
      <c r="K1136" s="350" t="str">
        <f t="shared" si="1195"/>
        <v xml:space="preserve"> </v>
      </c>
      <c r="L1136" s="351" t="str">
        <f t="shared" si="1195"/>
        <v xml:space="preserve"> </v>
      </c>
      <c r="M1136" s="350" t="str">
        <f t="shared" si="1195"/>
        <v xml:space="preserve"> </v>
      </c>
      <c r="N1136" s="351" t="str">
        <f t="shared" si="1195"/>
        <v xml:space="preserve"> </v>
      </c>
      <c r="O1136" s="350" t="str">
        <f t="shared" si="1195"/>
        <v xml:space="preserve"> </v>
      </c>
      <c r="P1136" s="351" t="str">
        <f t="shared" si="1195"/>
        <v xml:space="preserve"> </v>
      </c>
      <c r="Q1136" s="352" t="str">
        <f t="shared" si="1195"/>
        <v xml:space="preserve"> </v>
      </c>
      <c r="R1136" s="353"/>
      <c r="S1136" s="349" t="str">
        <f t="shared" ref="S1136:AB1136" si="1196">IF(SUM(S1125:S1135)=0," ",SUM(S1125:S1135))</f>
        <v xml:space="preserve"> </v>
      </c>
      <c r="T1136" s="350" t="str">
        <f t="shared" si="1196"/>
        <v xml:space="preserve"> </v>
      </c>
      <c r="U1136" s="350" t="str">
        <f t="shared" si="1196"/>
        <v xml:space="preserve"> </v>
      </c>
      <c r="V1136" s="350" t="str">
        <f t="shared" si="1196"/>
        <v xml:space="preserve"> </v>
      </c>
      <c r="W1136" s="351" t="str">
        <f t="shared" si="1196"/>
        <v xml:space="preserve"> </v>
      </c>
      <c r="X1136" s="350" t="str">
        <f t="shared" si="1196"/>
        <v xml:space="preserve"> </v>
      </c>
      <c r="Y1136" s="351" t="str">
        <f t="shared" si="1196"/>
        <v xml:space="preserve"> </v>
      </c>
      <c r="Z1136" s="350" t="str">
        <f t="shared" si="1196"/>
        <v xml:space="preserve"> </v>
      </c>
      <c r="AA1136" s="351" t="str">
        <f t="shared" si="1196"/>
        <v xml:space="preserve"> </v>
      </c>
      <c r="AB1136" s="352" t="str">
        <f t="shared" si="1196"/>
        <v xml:space="preserve"> </v>
      </c>
      <c r="AC1136" s="354" t="str">
        <f>IF(SUM(AC1125:AC1134)=0," ",SUM(AC1125:AC1134))</f>
        <v xml:space="preserve"> </v>
      </c>
      <c r="AD1136" s="355" t="str">
        <f>IF(SUM(AD1125:AD1134)=0," ",SUM(AD1125:AD1134))</f>
        <v xml:space="preserve"> </v>
      </c>
      <c r="AE1136" s="355" t="str">
        <f>IF(SUM(AE1125:AE1134)=0," ",SUM(AE1125:AE1134))</f>
        <v xml:space="preserve"> </v>
      </c>
      <c r="AF1136" s="356" t="str">
        <f>IF(SUM(AF1125:AF1134)=0," ",SUM(AF1125:AF1134))</f>
        <v xml:space="preserve"> </v>
      </c>
      <c r="AG1136" s="357" t="str">
        <f>IF(SUM(AG1125:AG1134)=0," ",SUM(AG1125:AG1134))</f>
        <v xml:space="preserve"> </v>
      </c>
      <c r="AH1136" s="482" t="str">
        <f>AH1122</f>
        <v>Certifico que todos los datos en esta
bitácora son fidedignos</v>
      </c>
      <c r="AI1136" s="483"/>
      <c r="AJ1136" s="483"/>
      <c r="AK1136" s="484"/>
      <c r="AL1136" s="131"/>
      <c r="AM1136" s="131"/>
      <c r="AN1136" s="131"/>
      <c r="AV1136" s="126"/>
      <c r="AX1136" s="127"/>
      <c r="AY1136" s="100"/>
      <c r="AZ1136" s="127"/>
      <c r="BA1136" s="88"/>
      <c r="BC1136" s="129"/>
    </row>
    <row r="1137" spans="1:68" ht="26.25" customHeight="1" x14ac:dyDescent="0.2">
      <c r="A1137" s="499"/>
      <c r="B1137" s="503"/>
      <c r="C1137" s="503"/>
      <c r="D1137" s="503"/>
      <c r="E1137" s="504"/>
      <c r="F1137" s="496" t="str">
        <f>F1123</f>
        <v>TOTAL PÁGINA ANTERIOR</v>
      </c>
      <c r="G1137" s="497"/>
      <c r="H1137" s="498"/>
      <c r="I1137" s="358">
        <f>I1124</f>
        <v>6.25</v>
      </c>
      <c r="J1137" s="359">
        <f t="shared" ref="J1137:Q1137" si="1197">J1124</f>
        <v>6.25</v>
      </c>
      <c r="K1137" s="360" t="str">
        <f t="shared" si="1197"/>
        <v xml:space="preserve"> </v>
      </c>
      <c r="L1137" s="361" t="str">
        <f t="shared" si="1197"/>
        <v xml:space="preserve"> </v>
      </c>
      <c r="M1137" s="360" t="str">
        <f t="shared" si="1197"/>
        <v xml:space="preserve"> </v>
      </c>
      <c r="N1137" s="361" t="str">
        <f t="shared" si="1197"/>
        <v xml:space="preserve"> </v>
      </c>
      <c r="O1137" s="360" t="str">
        <f t="shared" si="1197"/>
        <v xml:space="preserve"> </v>
      </c>
      <c r="P1137" s="361" t="str">
        <f t="shared" si="1197"/>
        <v xml:space="preserve"> </v>
      </c>
      <c r="Q1137" s="362" t="str">
        <f t="shared" si="1197"/>
        <v xml:space="preserve"> </v>
      </c>
      <c r="R1137" s="363"/>
      <c r="S1137" s="359" t="str">
        <f t="shared" ref="S1137:AG1137" si="1198">S1124</f>
        <v xml:space="preserve"> </v>
      </c>
      <c r="T1137" s="360">
        <f t="shared" si="1198"/>
        <v>8.75</v>
      </c>
      <c r="U1137" s="360">
        <f t="shared" si="1198"/>
        <v>10</v>
      </c>
      <c r="V1137" s="360">
        <f t="shared" si="1198"/>
        <v>2.5</v>
      </c>
      <c r="W1137" s="361" t="str">
        <f t="shared" si="1198"/>
        <v xml:space="preserve"> </v>
      </c>
      <c r="X1137" s="360" t="str">
        <f t="shared" si="1198"/>
        <v xml:space="preserve"> </v>
      </c>
      <c r="Y1137" s="361">
        <f t="shared" si="1198"/>
        <v>2.5</v>
      </c>
      <c r="Z1137" s="360" t="str">
        <f t="shared" si="1198"/>
        <v xml:space="preserve"> </v>
      </c>
      <c r="AA1137" s="361">
        <f t="shared" si="1198"/>
        <v>3.75</v>
      </c>
      <c r="AB1137" s="362" t="str">
        <f t="shared" si="1198"/>
        <v xml:space="preserve"> </v>
      </c>
      <c r="AC1137" s="364">
        <f t="shared" si="1198"/>
        <v>9</v>
      </c>
      <c r="AD1137" s="365" t="str">
        <f t="shared" si="1198"/>
        <v xml:space="preserve"> </v>
      </c>
      <c r="AE1137" s="365">
        <f t="shared" si="1198"/>
        <v>9</v>
      </c>
      <c r="AF1137" s="366" t="str">
        <f t="shared" si="1198"/>
        <v xml:space="preserve"> </v>
      </c>
      <c r="AG1137" s="367">
        <f t="shared" si="1198"/>
        <v>11</v>
      </c>
      <c r="AH1137" s="487"/>
      <c r="AI1137" s="488"/>
      <c r="AJ1137" s="488"/>
      <c r="AK1137" s="489"/>
      <c r="AL1137" s="131"/>
      <c r="AM1137" s="131"/>
      <c r="AN1137" s="131"/>
      <c r="AV1137" s="126"/>
      <c r="AX1137" s="127"/>
      <c r="AY1137" s="100"/>
      <c r="AZ1137" s="127"/>
      <c r="BA1137" s="88"/>
      <c r="BC1137" s="129"/>
    </row>
    <row r="1138" spans="1:68" ht="26.25" customHeight="1" thickBot="1" x14ac:dyDescent="0.25">
      <c r="A1138" s="500"/>
      <c r="B1138" s="505" t="str">
        <f>B1124</f>
        <v>Entidad que certifica Hrs. de vuelo
TIMBRE Y FIRMA</v>
      </c>
      <c r="C1138" s="505"/>
      <c r="D1138" s="505"/>
      <c r="E1138" s="506"/>
      <c r="F1138" s="490" t="str">
        <f>F1124</f>
        <v>TOTAL A LA FECHA</v>
      </c>
      <c r="G1138" s="491"/>
      <c r="H1138" s="492"/>
      <c r="I1138" s="31">
        <f t="shared" ref="I1138:Q1138" si="1199">IF(SUM(I1136:I1137)=0," ",SUM(I1136:I1137))</f>
        <v>6.25</v>
      </c>
      <c r="J1138" s="27">
        <f t="shared" si="1199"/>
        <v>6.25</v>
      </c>
      <c r="K1138" s="24" t="str">
        <f t="shared" si="1199"/>
        <v xml:space="preserve"> </v>
      </c>
      <c r="L1138" s="25" t="str">
        <f t="shared" si="1199"/>
        <v xml:space="preserve"> </v>
      </c>
      <c r="M1138" s="24" t="str">
        <f t="shared" si="1199"/>
        <v xml:space="preserve"> </v>
      </c>
      <c r="N1138" s="25" t="str">
        <f t="shared" si="1199"/>
        <v xml:space="preserve"> </v>
      </c>
      <c r="O1138" s="24" t="str">
        <f t="shared" si="1199"/>
        <v xml:space="preserve"> </v>
      </c>
      <c r="P1138" s="25" t="str">
        <f t="shared" si="1199"/>
        <v xml:space="preserve"> </v>
      </c>
      <c r="Q1138" s="26" t="str">
        <f t="shared" si="1199"/>
        <v xml:space="preserve"> </v>
      </c>
      <c r="R1138" s="321"/>
      <c r="S1138" s="27" t="str">
        <f t="shared" ref="S1138:AG1138" si="1200">IF(SUM(S1136:S1137)=0," ",SUM(S1136:S1137))</f>
        <v xml:space="preserve"> </v>
      </c>
      <c r="T1138" s="24">
        <f t="shared" si="1200"/>
        <v>8.75</v>
      </c>
      <c r="U1138" s="24">
        <f t="shared" si="1200"/>
        <v>10</v>
      </c>
      <c r="V1138" s="24">
        <f t="shared" si="1200"/>
        <v>2.5</v>
      </c>
      <c r="W1138" s="25" t="str">
        <f t="shared" si="1200"/>
        <v xml:space="preserve"> </v>
      </c>
      <c r="X1138" s="24" t="str">
        <f t="shared" si="1200"/>
        <v xml:space="preserve"> </v>
      </c>
      <c r="Y1138" s="25">
        <f t="shared" si="1200"/>
        <v>2.5</v>
      </c>
      <c r="Z1138" s="24" t="str">
        <f t="shared" si="1200"/>
        <v xml:space="preserve"> </v>
      </c>
      <c r="AA1138" s="25">
        <f t="shared" si="1200"/>
        <v>3.75</v>
      </c>
      <c r="AB1138" s="26" t="str">
        <f t="shared" si="1200"/>
        <v xml:space="preserve"> </v>
      </c>
      <c r="AC1138" s="323">
        <f t="shared" si="1200"/>
        <v>9</v>
      </c>
      <c r="AD1138" s="28" t="str">
        <f t="shared" si="1200"/>
        <v xml:space="preserve"> </v>
      </c>
      <c r="AE1138" s="28">
        <f t="shared" si="1200"/>
        <v>9</v>
      </c>
      <c r="AF1138" s="30" t="str">
        <f t="shared" si="1200"/>
        <v xml:space="preserve"> </v>
      </c>
      <c r="AG1138" s="32">
        <f t="shared" si="1200"/>
        <v>11</v>
      </c>
      <c r="AH1138" s="485" t="str">
        <f>AH1124</f>
        <v>_____________________________
FIRMA PILOTO</v>
      </c>
      <c r="AI1138" s="486"/>
      <c r="AJ1138" s="486"/>
      <c r="AK1138" s="181">
        <f>A1136</f>
        <v>81</v>
      </c>
      <c r="AL1138" s="132"/>
      <c r="AM1138" s="132"/>
      <c r="AN1138" s="132"/>
      <c r="AV1138" s="126"/>
      <c r="AX1138" s="127"/>
      <c r="AY1138" s="100"/>
      <c r="AZ1138" s="127"/>
      <c r="BA1138" s="88"/>
      <c r="BC1138" s="129"/>
    </row>
    <row r="1139" spans="1:68" s="49" customFormat="1" ht="27.75" customHeight="1" x14ac:dyDescent="0.2">
      <c r="A1139" s="29">
        <f>A1134+1</f>
        <v>811</v>
      </c>
      <c r="B1139" s="39"/>
      <c r="C1139" s="40"/>
      <c r="D1139" s="41"/>
      <c r="E1139" s="42"/>
      <c r="F1139" s="43"/>
      <c r="G1139" s="44"/>
      <c r="H1139" s="45"/>
      <c r="I1139" s="310"/>
      <c r="J1139" s="306"/>
      <c r="K1139" s="307"/>
      <c r="L1139" s="308"/>
      <c r="M1139" s="307"/>
      <c r="N1139" s="308"/>
      <c r="O1139" s="307"/>
      <c r="P1139" s="308"/>
      <c r="Q1139" s="167"/>
      <c r="R1139" s="314"/>
      <c r="S1139" s="46"/>
      <c r="T1139" s="47"/>
      <c r="U1139" s="47"/>
      <c r="V1139" s="48"/>
      <c r="W1139" s="325"/>
      <c r="X1139" s="307"/>
      <c r="Y1139" s="308"/>
      <c r="Z1139" s="307"/>
      <c r="AA1139" s="308"/>
      <c r="AB1139" s="167"/>
      <c r="AC1139" s="311"/>
      <c r="AD1139" s="312"/>
      <c r="AE1139" s="312"/>
      <c r="AF1139" s="313"/>
      <c r="AG1139" s="317"/>
      <c r="AH1139" s="167"/>
      <c r="AI1139" s="478"/>
      <c r="AJ1139" s="478"/>
      <c r="AK1139" s="479"/>
      <c r="AL1139" s="102"/>
      <c r="AM1139" s="124" t="str">
        <f t="shared" ref="AM1139:AM1148" si="1201">IF(B1139=0," ",TEXT(B1139,"MMM"))</f>
        <v xml:space="preserve"> </v>
      </c>
      <c r="AN1139" s="97" t="str">
        <f t="shared" ref="AN1139:AN1148" si="1202">IF(B1139=0," ",YEAR(B1139))</f>
        <v xml:space="preserve"> </v>
      </c>
      <c r="AO1139" s="125"/>
      <c r="AP1139" s="125"/>
      <c r="AQ1139" s="125"/>
      <c r="AR1139" s="125"/>
      <c r="AS1139" s="125"/>
      <c r="AT1139" s="122"/>
      <c r="AU1139" s="125"/>
      <c r="AV1139" s="126"/>
      <c r="AW1139" s="122"/>
      <c r="AX1139" s="127"/>
      <c r="AY1139" s="100"/>
      <c r="AZ1139" s="127"/>
      <c r="BA1139" s="88"/>
      <c r="BB1139" s="125"/>
      <c r="BC1139" s="129"/>
      <c r="BD1139" s="125"/>
      <c r="BE1139" s="125"/>
      <c r="BF1139" s="125"/>
      <c r="BG1139" s="125"/>
      <c r="BH1139" s="125"/>
      <c r="BI1139" s="125"/>
      <c r="BJ1139" s="125"/>
      <c r="BK1139" s="125"/>
      <c r="BL1139" s="90"/>
      <c r="BM1139" s="90"/>
      <c r="BN1139" s="90"/>
      <c r="BO1139" s="90"/>
      <c r="BP1139" s="90"/>
    </row>
    <row r="1140" spans="1:68" s="49" customFormat="1" ht="27.75" customHeight="1" x14ac:dyDescent="0.2">
      <c r="A1140" s="22">
        <f>A1139+1</f>
        <v>812</v>
      </c>
      <c r="B1140" s="50"/>
      <c r="C1140" s="51"/>
      <c r="D1140" s="52"/>
      <c r="E1140" s="53"/>
      <c r="F1140" s="54"/>
      <c r="G1140" s="55"/>
      <c r="H1140" s="56"/>
      <c r="I1140" s="304"/>
      <c r="J1140" s="57"/>
      <c r="K1140" s="58"/>
      <c r="L1140" s="59"/>
      <c r="M1140" s="58"/>
      <c r="N1140" s="59"/>
      <c r="O1140" s="58"/>
      <c r="P1140" s="59"/>
      <c r="Q1140" s="60"/>
      <c r="R1140" s="315"/>
      <c r="S1140" s="57"/>
      <c r="T1140" s="58"/>
      <c r="U1140" s="58"/>
      <c r="V1140" s="60"/>
      <c r="W1140" s="326"/>
      <c r="X1140" s="58"/>
      <c r="Y1140" s="59"/>
      <c r="Z1140" s="58"/>
      <c r="AA1140" s="59"/>
      <c r="AB1140" s="60"/>
      <c r="AC1140" s="61"/>
      <c r="AD1140" s="62"/>
      <c r="AE1140" s="62"/>
      <c r="AF1140" s="63"/>
      <c r="AG1140" s="318"/>
      <c r="AH1140" s="60"/>
      <c r="AI1140" s="476"/>
      <c r="AJ1140" s="476"/>
      <c r="AK1140" s="477"/>
      <c r="AL1140" s="102"/>
      <c r="AM1140" s="124" t="str">
        <f t="shared" si="1201"/>
        <v xml:space="preserve"> </v>
      </c>
      <c r="AN1140" s="97" t="str">
        <f t="shared" si="1202"/>
        <v xml:space="preserve"> </v>
      </c>
      <c r="AO1140" s="125"/>
      <c r="AP1140" s="125"/>
      <c r="AQ1140" s="125"/>
      <c r="AR1140" s="125"/>
      <c r="AS1140" s="125"/>
      <c r="AT1140" s="122"/>
      <c r="AU1140" s="125"/>
      <c r="AV1140" s="126"/>
      <c r="AW1140" s="122"/>
      <c r="AX1140" s="127"/>
      <c r="AY1140" s="100"/>
      <c r="AZ1140" s="127"/>
      <c r="BA1140" s="88"/>
      <c r="BB1140" s="125"/>
      <c r="BC1140" s="129"/>
      <c r="BD1140" s="125"/>
      <c r="BE1140" s="125"/>
      <c r="BF1140" s="125"/>
      <c r="BG1140" s="125"/>
      <c r="BH1140" s="125"/>
      <c r="BI1140" s="125"/>
      <c r="BJ1140" s="125"/>
      <c r="BK1140" s="125"/>
      <c r="BL1140" s="90"/>
      <c r="BM1140" s="90"/>
      <c r="BN1140" s="90"/>
      <c r="BO1140" s="90"/>
      <c r="BP1140" s="90"/>
    </row>
    <row r="1141" spans="1:68" s="49" customFormat="1" ht="27.75" customHeight="1" x14ac:dyDescent="0.2">
      <c r="A1141" s="22">
        <f t="shared" ref="A1141:A1148" si="1203">A1140+1</f>
        <v>813</v>
      </c>
      <c r="B1141" s="50"/>
      <c r="C1141" s="51"/>
      <c r="D1141" s="52"/>
      <c r="E1141" s="53"/>
      <c r="F1141" s="54"/>
      <c r="G1141" s="55"/>
      <c r="H1141" s="56"/>
      <c r="I1141" s="304"/>
      <c r="J1141" s="57"/>
      <c r="K1141" s="58"/>
      <c r="L1141" s="59"/>
      <c r="M1141" s="58"/>
      <c r="N1141" s="59"/>
      <c r="O1141" s="58"/>
      <c r="P1141" s="59"/>
      <c r="Q1141" s="60"/>
      <c r="R1141" s="315"/>
      <c r="S1141" s="57"/>
      <c r="T1141" s="58"/>
      <c r="U1141" s="58"/>
      <c r="V1141" s="60"/>
      <c r="W1141" s="326"/>
      <c r="X1141" s="58"/>
      <c r="Y1141" s="59"/>
      <c r="Z1141" s="58"/>
      <c r="AA1141" s="59"/>
      <c r="AB1141" s="60"/>
      <c r="AC1141" s="61"/>
      <c r="AD1141" s="62"/>
      <c r="AE1141" s="62"/>
      <c r="AF1141" s="63"/>
      <c r="AG1141" s="318"/>
      <c r="AH1141" s="60"/>
      <c r="AI1141" s="476"/>
      <c r="AJ1141" s="476"/>
      <c r="AK1141" s="477"/>
      <c r="AL1141" s="102"/>
      <c r="AM1141" s="124" t="str">
        <f t="shared" si="1201"/>
        <v xml:space="preserve"> </v>
      </c>
      <c r="AN1141" s="97" t="str">
        <f t="shared" si="1202"/>
        <v xml:space="preserve"> </v>
      </c>
      <c r="AO1141" s="125"/>
      <c r="AP1141" s="125"/>
      <c r="AQ1141" s="125"/>
      <c r="AR1141" s="125"/>
      <c r="AS1141" s="125"/>
      <c r="AT1141" s="122"/>
      <c r="AU1141" s="125"/>
      <c r="AV1141" s="126"/>
      <c r="AW1141" s="122"/>
      <c r="AX1141" s="127"/>
      <c r="AY1141" s="100"/>
      <c r="AZ1141" s="127"/>
      <c r="BA1141" s="88"/>
      <c r="BB1141" s="125"/>
      <c r="BC1141" s="129"/>
      <c r="BD1141" s="125"/>
      <c r="BE1141" s="125"/>
      <c r="BF1141" s="125"/>
      <c r="BG1141" s="125"/>
      <c r="BH1141" s="125"/>
      <c r="BI1141" s="125"/>
      <c r="BJ1141" s="125"/>
      <c r="BK1141" s="125"/>
      <c r="BL1141" s="90"/>
      <c r="BM1141" s="90"/>
      <c r="BN1141" s="90"/>
      <c r="BO1141" s="90"/>
      <c r="BP1141" s="90"/>
    </row>
    <row r="1142" spans="1:68" s="49" customFormat="1" ht="27.75" customHeight="1" x14ac:dyDescent="0.2">
      <c r="A1142" s="22">
        <f t="shared" si="1203"/>
        <v>814</v>
      </c>
      <c r="B1142" s="50"/>
      <c r="C1142" s="51"/>
      <c r="D1142" s="52"/>
      <c r="E1142" s="53"/>
      <c r="F1142" s="54"/>
      <c r="G1142" s="55"/>
      <c r="H1142" s="56"/>
      <c r="I1142" s="304"/>
      <c r="J1142" s="57"/>
      <c r="K1142" s="58"/>
      <c r="L1142" s="59"/>
      <c r="M1142" s="58"/>
      <c r="N1142" s="59"/>
      <c r="O1142" s="58"/>
      <c r="P1142" s="59"/>
      <c r="Q1142" s="60"/>
      <c r="R1142" s="315"/>
      <c r="S1142" s="57"/>
      <c r="T1142" s="58"/>
      <c r="U1142" s="58"/>
      <c r="V1142" s="60"/>
      <c r="W1142" s="326"/>
      <c r="X1142" s="58"/>
      <c r="Y1142" s="59"/>
      <c r="Z1142" s="58"/>
      <c r="AA1142" s="59"/>
      <c r="AB1142" s="60"/>
      <c r="AC1142" s="61"/>
      <c r="AD1142" s="62"/>
      <c r="AE1142" s="62"/>
      <c r="AF1142" s="63"/>
      <c r="AG1142" s="318"/>
      <c r="AH1142" s="60"/>
      <c r="AI1142" s="476"/>
      <c r="AJ1142" s="476"/>
      <c r="AK1142" s="477"/>
      <c r="AL1142" s="102"/>
      <c r="AM1142" s="124" t="str">
        <f t="shared" si="1201"/>
        <v xml:space="preserve"> </v>
      </c>
      <c r="AN1142" s="97" t="str">
        <f t="shared" si="1202"/>
        <v xml:space="preserve"> </v>
      </c>
      <c r="AO1142" s="125"/>
      <c r="AP1142" s="125"/>
      <c r="AQ1142" s="125"/>
      <c r="AR1142" s="125"/>
      <c r="AS1142" s="125"/>
      <c r="AT1142" s="122"/>
      <c r="AU1142" s="125"/>
      <c r="AV1142" s="126"/>
      <c r="AW1142" s="122"/>
      <c r="AX1142" s="127"/>
      <c r="AY1142" s="100"/>
      <c r="AZ1142" s="127"/>
      <c r="BA1142" s="88"/>
      <c r="BB1142" s="125"/>
      <c r="BC1142" s="129"/>
      <c r="BD1142" s="125"/>
      <c r="BE1142" s="125"/>
      <c r="BF1142" s="125"/>
      <c r="BG1142" s="125"/>
      <c r="BH1142" s="125"/>
      <c r="BI1142" s="125"/>
      <c r="BJ1142" s="125"/>
      <c r="BK1142" s="125"/>
      <c r="BL1142" s="90"/>
      <c r="BM1142" s="90"/>
      <c r="BN1142" s="90"/>
      <c r="BO1142" s="90"/>
      <c r="BP1142" s="90"/>
    </row>
    <row r="1143" spans="1:68" s="49" customFormat="1" ht="27.75" customHeight="1" x14ac:dyDescent="0.2">
      <c r="A1143" s="22">
        <f t="shared" si="1203"/>
        <v>815</v>
      </c>
      <c r="B1143" s="50"/>
      <c r="C1143" s="51"/>
      <c r="D1143" s="52"/>
      <c r="E1143" s="53"/>
      <c r="F1143" s="54"/>
      <c r="G1143" s="55"/>
      <c r="H1143" s="56"/>
      <c r="I1143" s="304"/>
      <c r="J1143" s="57"/>
      <c r="K1143" s="58"/>
      <c r="L1143" s="59"/>
      <c r="M1143" s="58"/>
      <c r="N1143" s="59"/>
      <c r="O1143" s="58"/>
      <c r="P1143" s="59"/>
      <c r="Q1143" s="60"/>
      <c r="R1143" s="315"/>
      <c r="S1143" s="57"/>
      <c r="T1143" s="58"/>
      <c r="U1143" s="58"/>
      <c r="V1143" s="60"/>
      <c r="W1143" s="326"/>
      <c r="X1143" s="58"/>
      <c r="Y1143" s="59"/>
      <c r="Z1143" s="58"/>
      <c r="AA1143" s="59"/>
      <c r="AB1143" s="60"/>
      <c r="AC1143" s="61"/>
      <c r="AD1143" s="62"/>
      <c r="AE1143" s="62"/>
      <c r="AF1143" s="63"/>
      <c r="AG1143" s="318"/>
      <c r="AH1143" s="60"/>
      <c r="AI1143" s="476"/>
      <c r="AJ1143" s="476"/>
      <c r="AK1143" s="477"/>
      <c r="AL1143" s="102"/>
      <c r="AM1143" s="124" t="str">
        <f t="shared" si="1201"/>
        <v xml:space="preserve"> </v>
      </c>
      <c r="AN1143" s="97" t="str">
        <f t="shared" si="1202"/>
        <v xml:space="preserve"> </v>
      </c>
      <c r="AO1143" s="125"/>
      <c r="AP1143" s="125"/>
      <c r="AQ1143" s="125"/>
      <c r="AR1143" s="125"/>
      <c r="AS1143" s="125"/>
      <c r="AT1143" s="122"/>
      <c r="AU1143" s="125"/>
      <c r="AV1143" s="126"/>
      <c r="AW1143" s="122"/>
      <c r="AX1143" s="127"/>
      <c r="AY1143" s="100"/>
      <c r="AZ1143" s="127"/>
      <c r="BA1143" s="88"/>
      <c r="BB1143" s="125"/>
      <c r="BC1143" s="129"/>
      <c r="BD1143" s="125"/>
      <c r="BE1143" s="125"/>
      <c r="BF1143" s="125"/>
      <c r="BG1143" s="125"/>
      <c r="BH1143" s="125"/>
      <c r="BI1143" s="125"/>
      <c r="BJ1143" s="125"/>
      <c r="BK1143" s="125"/>
      <c r="BL1143" s="90"/>
      <c r="BM1143" s="90"/>
      <c r="BN1143" s="90"/>
      <c r="BO1143" s="90"/>
      <c r="BP1143" s="90"/>
    </row>
    <row r="1144" spans="1:68" s="49" customFormat="1" ht="27.75" customHeight="1" x14ac:dyDescent="0.2">
      <c r="A1144" s="22">
        <f t="shared" si="1203"/>
        <v>816</v>
      </c>
      <c r="B1144" s="50"/>
      <c r="C1144" s="51"/>
      <c r="D1144" s="52"/>
      <c r="E1144" s="53"/>
      <c r="F1144" s="54"/>
      <c r="G1144" s="55"/>
      <c r="H1144" s="56"/>
      <c r="I1144" s="304"/>
      <c r="J1144" s="57"/>
      <c r="K1144" s="58"/>
      <c r="L1144" s="59"/>
      <c r="M1144" s="58"/>
      <c r="N1144" s="59"/>
      <c r="O1144" s="58"/>
      <c r="P1144" s="59"/>
      <c r="Q1144" s="60"/>
      <c r="R1144" s="315"/>
      <c r="S1144" s="57"/>
      <c r="T1144" s="58"/>
      <c r="U1144" s="58"/>
      <c r="V1144" s="60"/>
      <c r="W1144" s="326"/>
      <c r="X1144" s="58"/>
      <c r="Y1144" s="59"/>
      <c r="Z1144" s="58"/>
      <c r="AA1144" s="59"/>
      <c r="AB1144" s="60"/>
      <c r="AC1144" s="61"/>
      <c r="AD1144" s="62"/>
      <c r="AE1144" s="62"/>
      <c r="AF1144" s="63"/>
      <c r="AG1144" s="318"/>
      <c r="AH1144" s="60"/>
      <c r="AI1144" s="476"/>
      <c r="AJ1144" s="476"/>
      <c r="AK1144" s="477"/>
      <c r="AL1144" s="102"/>
      <c r="AM1144" s="124" t="str">
        <f t="shared" si="1201"/>
        <v xml:space="preserve"> </v>
      </c>
      <c r="AN1144" s="97" t="str">
        <f t="shared" si="1202"/>
        <v xml:space="preserve"> </v>
      </c>
      <c r="AO1144" s="125"/>
      <c r="AP1144" s="125"/>
      <c r="AQ1144" s="125"/>
      <c r="AR1144" s="125"/>
      <c r="AS1144" s="125"/>
      <c r="AT1144" s="122"/>
      <c r="AU1144" s="125"/>
      <c r="AV1144" s="126"/>
      <c r="AW1144" s="122"/>
      <c r="AX1144" s="127"/>
      <c r="AY1144" s="100"/>
      <c r="AZ1144" s="127"/>
      <c r="BA1144" s="88"/>
      <c r="BB1144" s="125"/>
      <c r="BC1144" s="129"/>
      <c r="BD1144" s="125"/>
      <c r="BE1144" s="125"/>
      <c r="BF1144" s="125"/>
      <c r="BG1144" s="125"/>
      <c r="BH1144" s="125"/>
      <c r="BI1144" s="125"/>
      <c r="BJ1144" s="125"/>
      <c r="BK1144" s="125"/>
      <c r="BL1144" s="90"/>
      <c r="BM1144" s="90"/>
      <c r="BN1144" s="90"/>
      <c r="BO1144" s="90"/>
      <c r="BP1144" s="90"/>
    </row>
    <row r="1145" spans="1:68" s="49" customFormat="1" ht="27.75" customHeight="1" x14ac:dyDescent="0.2">
      <c r="A1145" s="22">
        <f>A1144+1</f>
        <v>817</v>
      </c>
      <c r="B1145" s="50"/>
      <c r="C1145" s="51"/>
      <c r="D1145" s="52"/>
      <c r="E1145" s="53"/>
      <c r="F1145" s="54"/>
      <c r="G1145" s="55"/>
      <c r="H1145" s="56"/>
      <c r="I1145" s="304"/>
      <c r="J1145" s="57"/>
      <c r="K1145" s="58"/>
      <c r="L1145" s="59"/>
      <c r="M1145" s="58"/>
      <c r="N1145" s="59"/>
      <c r="O1145" s="58"/>
      <c r="P1145" s="59"/>
      <c r="Q1145" s="60"/>
      <c r="R1145" s="315"/>
      <c r="S1145" s="57"/>
      <c r="T1145" s="58"/>
      <c r="U1145" s="58"/>
      <c r="V1145" s="60"/>
      <c r="W1145" s="326"/>
      <c r="X1145" s="58"/>
      <c r="Y1145" s="59"/>
      <c r="Z1145" s="58"/>
      <c r="AA1145" s="59"/>
      <c r="AB1145" s="60"/>
      <c r="AC1145" s="61"/>
      <c r="AD1145" s="62"/>
      <c r="AE1145" s="62"/>
      <c r="AF1145" s="63"/>
      <c r="AG1145" s="318"/>
      <c r="AH1145" s="60"/>
      <c r="AI1145" s="476"/>
      <c r="AJ1145" s="476"/>
      <c r="AK1145" s="477"/>
      <c r="AL1145" s="102"/>
      <c r="AM1145" s="124" t="str">
        <f t="shared" si="1201"/>
        <v xml:space="preserve"> </v>
      </c>
      <c r="AN1145" s="97" t="str">
        <f t="shared" si="1202"/>
        <v xml:space="preserve"> </v>
      </c>
      <c r="AO1145" s="125"/>
      <c r="AP1145" s="125"/>
      <c r="AQ1145" s="125"/>
      <c r="AR1145" s="125"/>
      <c r="AS1145" s="125"/>
      <c r="AT1145" s="122"/>
      <c r="AU1145" s="125"/>
      <c r="AV1145" s="126"/>
      <c r="AW1145" s="122"/>
      <c r="AX1145" s="127"/>
      <c r="AY1145" s="100"/>
      <c r="AZ1145" s="127"/>
      <c r="BA1145" s="88"/>
      <c r="BB1145" s="125"/>
      <c r="BC1145" s="129"/>
      <c r="BD1145" s="125"/>
      <c r="BE1145" s="125"/>
      <c r="BF1145" s="125"/>
      <c r="BG1145" s="125"/>
      <c r="BH1145" s="125"/>
      <c r="BI1145" s="125"/>
      <c r="BJ1145" s="125"/>
      <c r="BK1145" s="125"/>
      <c r="BL1145" s="90"/>
      <c r="BM1145" s="90"/>
      <c r="BN1145" s="90"/>
      <c r="BO1145" s="90"/>
      <c r="BP1145" s="90"/>
    </row>
    <row r="1146" spans="1:68" s="49" customFormat="1" ht="27.75" customHeight="1" x14ac:dyDescent="0.2">
      <c r="A1146" s="22">
        <f t="shared" si="1203"/>
        <v>818</v>
      </c>
      <c r="B1146" s="50"/>
      <c r="C1146" s="51"/>
      <c r="D1146" s="52"/>
      <c r="E1146" s="53"/>
      <c r="F1146" s="54"/>
      <c r="G1146" s="55"/>
      <c r="H1146" s="56"/>
      <c r="I1146" s="304"/>
      <c r="J1146" s="57"/>
      <c r="K1146" s="58"/>
      <c r="L1146" s="59"/>
      <c r="M1146" s="58"/>
      <c r="N1146" s="59"/>
      <c r="O1146" s="58"/>
      <c r="P1146" s="59"/>
      <c r="Q1146" s="60"/>
      <c r="R1146" s="315"/>
      <c r="S1146" s="57"/>
      <c r="T1146" s="58"/>
      <c r="U1146" s="58"/>
      <c r="V1146" s="60"/>
      <c r="W1146" s="326"/>
      <c r="X1146" s="58"/>
      <c r="Y1146" s="59"/>
      <c r="Z1146" s="58"/>
      <c r="AA1146" s="59"/>
      <c r="AB1146" s="60"/>
      <c r="AC1146" s="61"/>
      <c r="AD1146" s="62"/>
      <c r="AE1146" s="62"/>
      <c r="AF1146" s="63"/>
      <c r="AG1146" s="318"/>
      <c r="AH1146" s="60"/>
      <c r="AI1146" s="476"/>
      <c r="AJ1146" s="476"/>
      <c r="AK1146" s="477"/>
      <c r="AL1146" s="102"/>
      <c r="AM1146" s="124" t="str">
        <f t="shared" si="1201"/>
        <v xml:space="preserve"> </v>
      </c>
      <c r="AN1146" s="97" t="str">
        <f t="shared" si="1202"/>
        <v xml:space="preserve"> </v>
      </c>
      <c r="AO1146" s="125"/>
      <c r="AP1146" s="125"/>
      <c r="AQ1146" s="125"/>
      <c r="AR1146" s="125"/>
      <c r="AS1146" s="125"/>
      <c r="AT1146" s="122"/>
      <c r="AU1146" s="125"/>
      <c r="AV1146" s="126"/>
      <c r="AW1146" s="122"/>
      <c r="AX1146" s="127"/>
      <c r="AY1146" s="100"/>
      <c r="AZ1146" s="127"/>
      <c r="BA1146" s="88"/>
      <c r="BB1146" s="125"/>
      <c r="BC1146" s="129"/>
      <c r="BD1146" s="125"/>
      <c r="BE1146" s="125"/>
      <c r="BF1146" s="125"/>
      <c r="BG1146" s="125"/>
      <c r="BH1146" s="125"/>
      <c r="BI1146" s="125"/>
      <c r="BJ1146" s="125"/>
      <c r="BK1146" s="125"/>
      <c r="BL1146" s="90"/>
      <c r="BM1146" s="90"/>
      <c r="BN1146" s="90"/>
      <c r="BO1146" s="90"/>
      <c r="BP1146" s="90"/>
    </row>
    <row r="1147" spans="1:68" s="49" customFormat="1" ht="27.75" customHeight="1" x14ac:dyDescent="0.2">
      <c r="A1147" s="22">
        <f t="shared" si="1203"/>
        <v>819</v>
      </c>
      <c r="B1147" s="50"/>
      <c r="C1147" s="51"/>
      <c r="D1147" s="52"/>
      <c r="E1147" s="53"/>
      <c r="F1147" s="54"/>
      <c r="G1147" s="55"/>
      <c r="H1147" s="56"/>
      <c r="I1147" s="304"/>
      <c r="J1147" s="57"/>
      <c r="K1147" s="58"/>
      <c r="L1147" s="59"/>
      <c r="M1147" s="58"/>
      <c r="N1147" s="59"/>
      <c r="O1147" s="58"/>
      <c r="P1147" s="59"/>
      <c r="Q1147" s="60"/>
      <c r="R1147" s="315"/>
      <c r="S1147" s="57"/>
      <c r="T1147" s="58"/>
      <c r="U1147" s="58"/>
      <c r="V1147" s="60"/>
      <c r="W1147" s="326"/>
      <c r="X1147" s="58"/>
      <c r="Y1147" s="59"/>
      <c r="Z1147" s="58"/>
      <c r="AA1147" s="59"/>
      <c r="AB1147" s="60"/>
      <c r="AC1147" s="61"/>
      <c r="AD1147" s="62"/>
      <c r="AE1147" s="62"/>
      <c r="AF1147" s="63"/>
      <c r="AG1147" s="318"/>
      <c r="AH1147" s="60"/>
      <c r="AI1147" s="476"/>
      <c r="AJ1147" s="476"/>
      <c r="AK1147" s="477"/>
      <c r="AL1147" s="102"/>
      <c r="AM1147" s="124" t="str">
        <f t="shared" si="1201"/>
        <v xml:space="preserve"> </v>
      </c>
      <c r="AN1147" s="97" t="str">
        <f t="shared" si="1202"/>
        <v xml:space="preserve"> </v>
      </c>
      <c r="AO1147" s="125"/>
      <c r="AP1147" s="125"/>
      <c r="AQ1147" s="125"/>
      <c r="AR1147" s="125"/>
      <c r="AS1147" s="125"/>
      <c r="AT1147" s="122"/>
      <c r="AU1147" s="125"/>
      <c r="AV1147" s="126"/>
      <c r="AW1147" s="122"/>
      <c r="AX1147" s="127"/>
      <c r="AY1147" s="100"/>
      <c r="AZ1147" s="127"/>
      <c r="BA1147" s="125"/>
      <c r="BB1147" s="125"/>
      <c r="BC1147" s="129"/>
      <c r="BD1147" s="125"/>
      <c r="BE1147" s="125"/>
      <c r="BF1147" s="125"/>
      <c r="BG1147" s="125"/>
      <c r="BH1147" s="125"/>
      <c r="BI1147" s="125"/>
      <c r="BJ1147" s="125"/>
      <c r="BK1147" s="125"/>
      <c r="BL1147" s="90"/>
      <c r="BM1147" s="90"/>
      <c r="BN1147" s="90"/>
      <c r="BO1147" s="90"/>
      <c r="BP1147" s="90"/>
    </row>
    <row r="1148" spans="1:68" s="49" customFormat="1" ht="27.75" customHeight="1" thickBot="1" x14ac:dyDescent="0.25">
      <c r="A1148" s="23">
        <f t="shared" si="1203"/>
        <v>820</v>
      </c>
      <c r="B1148" s="64"/>
      <c r="C1148" s="65"/>
      <c r="D1148" s="66"/>
      <c r="E1148" s="67"/>
      <c r="F1148" s="68"/>
      <c r="G1148" s="69"/>
      <c r="H1148" s="70"/>
      <c r="I1148" s="305"/>
      <c r="J1148" s="71"/>
      <c r="K1148" s="72"/>
      <c r="L1148" s="73"/>
      <c r="M1148" s="72"/>
      <c r="N1148" s="73"/>
      <c r="O1148" s="72"/>
      <c r="P1148" s="73"/>
      <c r="Q1148" s="74"/>
      <c r="R1148" s="316"/>
      <c r="S1148" s="71"/>
      <c r="T1148" s="72"/>
      <c r="U1148" s="72"/>
      <c r="V1148" s="74"/>
      <c r="W1148" s="327"/>
      <c r="X1148" s="72"/>
      <c r="Y1148" s="73"/>
      <c r="Z1148" s="72"/>
      <c r="AA1148" s="73"/>
      <c r="AB1148" s="74"/>
      <c r="AC1148" s="75"/>
      <c r="AD1148" s="76"/>
      <c r="AE1148" s="76"/>
      <c r="AF1148" s="77"/>
      <c r="AG1148" s="319"/>
      <c r="AH1148" s="74"/>
      <c r="AI1148" s="480"/>
      <c r="AJ1148" s="480"/>
      <c r="AK1148" s="481"/>
      <c r="AL1148" s="102"/>
      <c r="AM1148" s="124" t="str">
        <f t="shared" si="1201"/>
        <v xml:space="preserve"> </v>
      </c>
      <c r="AN1148" s="97" t="str">
        <f t="shared" si="1202"/>
        <v xml:space="preserve"> </v>
      </c>
      <c r="AO1148" s="125"/>
      <c r="AP1148" s="125"/>
      <c r="AQ1148" s="125"/>
      <c r="AR1148" s="125"/>
      <c r="AS1148" s="125"/>
      <c r="AT1148" s="122"/>
      <c r="AU1148" s="125"/>
      <c r="AV1148" s="126"/>
      <c r="AW1148" s="122"/>
      <c r="AX1148" s="127"/>
      <c r="AY1148" s="100"/>
      <c r="AZ1148" s="127"/>
      <c r="BA1148" s="125"/>
      <c r="BB1148" s="125"/>
      <c r="BC1148" s="129"/>
      <c r="BD1148" s="125"/>
      <c r="BE1148" s="125"/>
      <c r="BF1148" s="125"/>
      <c r="BG1148" s="125"/>
      <c r="BH1148" s="125"/>
      <c r="BI1148" s="125"/>
      <c r="BJ1148" s="125"/>
      <c r="BK1148" s="125"/>
      <c r="BL1148" s="90"/>
      <c r="BM1148" s="90"/>
      <c r="BN1148" s="90"/>
      <c r="BO1148" s="90"/>
      <c r="BP1148" s="90"/>
    </row>
    <row r="1149" spans="1:68" ht="4.5" customHeight="1" thickBot="1" x14ac:dyDescent="0.25">
      <c r="A1149" s="89">
        <f>AK1152</f>
        <v>82</v>
      </c>
      <c r="B1149" s="271"/>
      <c r="C1149" s="271"/>
      <c r="D1149" s="271"/>
      <c r="E1149" s="271"/>
      <c r="F1149" s="271"/>
      <c r="G1149" s="271"/>
      <c r="H1149" s="271"/>
      <c r="I1149" s="271"/>
      <c r="J1149" s="309"/>
      <c r="K1149" s="309"/>
      <c r="L1149" s="309"/>
      <c r="M1149" s="309"/>
      <c r="N1149" s="309"/>
      <c r="O1149" s="309"/>
      <c r="P1149" s="309"/>
      <c r="Q1149" s="309"/>
      <c r="R1149" s="309"/>
      <c r="S1149" s="324"/>
      <c r="T1149" s="324"/>
      <c r="U1149" s="324"/>
      <c r="V1149" s="324"/>
      <c r="W1149" s="324"/>
      <c r="X1149" s="324"/>
      <c r="Y1149" s="324"/>
      <c r="Z1149" s="324"/>
      <c r="AA1149" s="324"/>
      <c r="AB1149" s="324"/>
      <c r="AC1149" s="309"/>
      <c r="AD1149" s="272"/>
      <c r="AE1149" s="273"/>
      <c r="AF1149" s="272"/>
      <c r="AG1149" s="274"/>
      <c r="AH1149" s="474"/>
      <c r="AI1149" s="475"/>
      <c r="AJ1149" s="475"/>
      <c r="AK1149" s="475"/>
      <c r="AL1149" s="33"/>
      <c r="AM1149" s="33"/>
      <c r="AN1149" s="33"/>
      <c r="AV1149" s="126"/>
      <c r="AX1149" s="127"/>
      <c r="AY1149" s="100"/>
      <c r="AZ1149" s="127"/>
      <c r="BC1149" s="129"/>
    </row>
    <row r="1150" spans="1:68" ht="26.25" customHeight="1" x14ac:dyDescent="0.2">
      <c r="A1150" s="180">
        <f>A1136+1</f>
        <v>82</v>
      </c>
      <c r="B1150" s="501"/>
      <c r="C1150" s="501"/>
      <c r="D1150" s="501"/>
      <c r="E1150" s="502"/>
      <c r="F1150" s="493" t="str">
        <f>F1136</f>
        <v>TOTAL DE ESTA PÁGINA</v>
      </c>
      <c r="G1150" s="494"/>
      <c r="H1150" s="495"/>
      <c r="I1150" s="348" t="str">
        <f t="shared" ref="I1150:Q1150" si="1204">IF(SUM(I1139:I1149)=0," ",SUM(I1139:I1149))</f>
        <v xml:space="preserve"> </v>
      </c>
      <c r="J1150" s="349" t="str">
        <f t="shared" si="1204"/>
        <v xml:space="preserve"> </v>
      </c>
      <c r="K1150" s="350" t="str">
        <f t="shared" si="1204"/>
        <v xml:space="preserve"> </v>
      </c>
      <c r="L1150" s="351" t="str">
        <f t="shared" si="1204"/>
        <v xml:space="preserve"> </v>
      </c>
      <c r="M1150" s="350" t="str">
        <f t="shared" si="1204"/>
        <v xml:space="preserve"> </v>
      </c>
      <c r="N1150" s="351" t="str">
        <f t="shared" si="1204"/>
        <v xml:space="preserve"> </v>
      </c>
      <c r="O1150" s="350" t="str">
        <f t="shared" si="1204"/>
        <v xml:space="preserve"> </v>
      </c>
      <c r="P1150" s="351" t="str">
        <f t="shared" si="1204"/>
        <v xml:space="preserve"> </v>
      </c>
      <c r="Q1150" s="352" t="str">
        <f t="shared" si="1204"/>
        <v xml:space="preserve"> </v>
      </c>
      <c r="R1150" s="353"/>
      <c r="S1150" s="349" t="str">
        <f t="shared" ref="S1150:AB1150" si="1205">IF(SUM(S1139:S1149)=0," ",SUM(S1139:S1149))</f>
        <v xml:space="preserve"> </v>
      </c>
      <c r="T1150" s="350" t="str">
        <f t="shared" si="1205"/>
        <v xml:space="preserve"> </v>
      </c>
      <c r="U1150" s="350" t="str">
        <f t="shared" si="1205"/>
        <v xml:space="preserve"> </v>
      </c>
      <c r="V1150" s="350" t="str">
        <f t="shared" si="1205"/>
        <v xml:space="preserve"> </v>
      </c>
      <c r="W1150" s="351" t="str">
        <f t="shared" si="1205"/>
        <v xml:space="preserve"> </v>
      </c>
      <c r="X1150" s="350" t="str">
        <f t="shared" si="1205"/>
        <v xml:space="preserve"> </v>
      </c>
      <c r="Y1150" s="351" t="str">
        <f t="shared" si="1205"/>
        <v xml:space="preserve"> </v>
      </c>
      <c r="Z1150" s="350" t="str">
        <f t="shared" si="1205"/>
        <v xml:space="preserve"> </v>
      </c>
      <c r="AA1150" s="351" t="str">
        <f t="shared" si="1205"/>
        <v xml:space="preserve"> </v>
      </c>
      <c r="AB1150" s="352" t="str">
        <f t="shared" si="1205"/>
        <v xml:space="preserve"> </v>
      </c>
      <c r="AC1150" s="354" t="str">
        <f>IF(SUM(AC1139:AC1148)=0," ",SUM(AC1139:AC1148))</f>
        <v xml:space="preserve"> </v>
      </c>
      <c r="AD1150" s="355" t="str">
        <f>IF(SUM(AD1139:AD1148)=0," ",SUM(AD1139:AD1148))</f>
        <v xml:space="preserve"> </v>
      </c>
      <c r="AE1150" s="355" t="str">
        <f>IF(SUM(AE1139:AE1148)=0," ",SUM(AE1139:AE1148))</f>
        <v xml:space="preserve"> </v>
      </c>
      <c r="AF1150" s="356" t="str">
        <f>IF(SUM(AF1139:AF1148)=0," ",SUM(AF1139:AF1148))</f>
        <v xml:space="preserve"> </v>
      </c>
      <c r="AG1150" s="357" t="str">
        <f>IF(SUM(AG1139:AG1148)=0," ",SUM(AG1139:AG1148))</f>
        <v xml:space="preserve"> </v>
      </c>
      <c r="AH1150" s="482" t="str">
        <f>AH1136</f>
        <v>Certifico que todos los datos en esta
bitácora son fidedignos</v>
      </c>
      <c r="AI1150" s="483"/>
      <c r="AJ1150" s="483"/>
      <c r="AK1150" s="484"/>
      <c r="AL1150" s="131"/>
      <c r="AM1150" s="131"/>
      <c r="AN1150" s="131"/>
      <c r="AV1150" s="126"/>
      <c r="AX1150" s="127"/>
      <c r="AY1150" s="100"/>
      <c r="AZ1150" s="127"/>
      <c r="BA1150" s="88"/>
      <c r="BC1150" s="129"/>
    </row>
    <row r="1151" spans="1:68" ht="26.25" customHeight="1" x14ac:dyDescent="0.2">
      <c r="A1151" s="499"/>
      <c r="B1151" s="503"/>
      <c r="C1151" s="503"/>
      <c r="D1151" s="503"/>
      <c r="E1151" s="504"/>
      <c r="F1151" s="496" t="str">
        <f>F1137</f>
        <v>TOTAL PÁGINA ANTERIOR</v>
      </c>
      <c r="G1151" s="497"/>
      <c r="H1151" s="498"/>
      <c r="I1151" s="358">
        <f>I1138</f>
        <v>6.25</v>
      </c>
      <c r="J1151" s="359">
        <f t="shared" ref="J1151:Q1151" si="1206">J1138</f>
        <v>6.25</v>
      </c>
      <c r="K1151" s="360" t="str">
        <f t="shared" si="1206"/>
        <v xml:space="preserve"> </v>
      </c>
      <c r="L1151" s="361" t="str">
        <f t="shared" si="1206"/>
        <v xml:space="preserve"> </v>
      </c>
      <c r="M1151" s="360" t="str">
        <f t="shared" si="1206"/>
        <v xml:space="preserve"> </v>
      </c>
      <c r="N1151" s="361" t="str">
        <f t="shared" si="1206"/>
        <v xml:space="preserve"> </v>
      </c>
      <c r="O1151" s="360" t="str">
        <f t="shared" si="1206"/>
        <v xml:space="preserve"> </v>
      </c>
      <c r="P1151" s="361" t="str">
        <f t="shared" si="1206"/>
        <v xml:space="preserve"> </v>
      </c>
      <c r="Q1151" s="362" t="str">
        <f t="shared" si="1206"/>
        <v xml:space="preserve"> </v>
      </c>
      <c r="R1151" s="363"/>
      <c r="S1151" s="359" t="str">
        <f t="shared" ref="S1151:AG1151" si="1207">S1138</f>
        <v xml:space="preserve"> </v>
      </c>
      <c r="T1151" s="360">
        <f t="shared" si="1207"/>
        <v>8.75</v>
      </c>
      <c r="U1151" s="360">
        <f t="shared" si="1207"/>
        <v>10</v>
      </c>
      <c r="V1151" s="360">
        <f t="shared" si="1207"/>
        <v>2.5</v>
      </c>
      <c r="W1151" s="361" t="str">
        <f t="shared" si="1207"/>
        <v xml:space="preserve"> </v>
      </c>
      <c r="X1151" s="360" t="str">
        <f t="shared" si="1207"/>
        <v xml:space="preserve"> </v>
      </c>
      <c r="Y1151" s="361">
        <f t="shared" si="1207"/>
        <v>2.5</v>
      </c>
      <c r="Z1151" s="360" t="str">
        <f t="shared" si="1207"/>
        <v xml:space="preserve"> </v>
      </c>
      <c r="AA1151" s="361">
        <f t="shared" si="1207"/>
        <v>3.75</v>
      </c>
      <c r="AB1151" s="362" t="str">
        <f t="shared" si="1207"/>
        <v xml:space="preserve"> </v>
      </c>
      <c r="AC1151" s="364">
        <f t="shared" si="1207"/>
        <v>9</v>
      </c>
      <c r="AD1151" s="365" t="str">
        <f t="shared" si="1207"/>
        <v xml:space="preserve"> </v>
      </c>
      <c r="AE1151" s="365">
        <f t="shared" si="1207"/>
        <v>9</v>
      </c>
      <c r="AF1151" s="366" t="str">
        <f t="shared" si="1207"/>
        <v xml:space="preserve"> </v>
      </c>
      <c r="AG1151" s="367">
        <f t="shared" si="1207"/>
        <v>11</v>
      </c>
      <c r="AH1151" s="487"/>
      <c r="AI1151" s="488"/>
      <c r="AJ1151" s="488"/>
      <c r="AK1151" s="489"/>
      <c r="AL1151" s="131"/>
      <c r="AM1151" s="131"/>
      <c r="AN1151" s="131"/>
      <c r="AV1151" s="126"/>
      <c r="AX1151" s="127"/>
      <c r="AY1151" s="100"/>
      <c r="AZ1151" s="127"/>
      <c r="BA1151" s="88"/>
      <c r="BC1151" s="129"/>
    </row>
    <row r="1152" spans="1:68" ht="26.25" customHeight="1" thickBot="1" x14ac:dyDescent="0.25">
      <c r="A1152" s="500"/>
      <c r="B1152" s="505" t="str">
        <f>B1138</f>
        <v>Entidad que certifica Hrs. de vuelo
TIMBRE Y FIRMA</v>
      </c>
      <c r="C1152" s="505"/>
      <c r="D1152" s="505"/>
      <c r="E1152" s="506"/>
      <c r="F1152" s="490" t="str">
        <f>F1138</f>
        <v>TOTAL A LA FECHA</v>
      </c>
      <c r="G1152" s="491"/>
      <c r="H1152" s="492"/>
      <c r="I1152" s="31">
        <f t="shared" ref="I1152:Q1152" si="1208">IF(SUM(I1150:I1151)=0," ",SUM(I1150:I1151))</f>
        <v>6.25</v>
      </c>
      <c r="J1152" s="27">
        <f t="shared" si="1208"/>
        <v>6.25</v>
      </c>
      <c r="K1152" s="24" t="str">
        <f t="shared" si="1208"/>
        <v xml:space="preserve"> </v>
      </c>
      <c r="L1152" s="25" t="str">
        <f t="shared" si="1208"/>
        <v xml:space="preserve"> </v>
      </c>
      <c r="M1152" s="24" t="str">
        <f t="shared" si="1208"/>
        <v xml:space="preserve"> </v>
      </c>
      <c r="N1152" s="25" t="str">
        <f t="shared" si="1208"/>
        <v xml:space="preserve"> </v>
      </c>
      <c r="O1152" s="24" t="str">
        <f t="shared" si="1208"/>
        <v xml:space="preserve"> </v>
      </c>
      <c r="P1152" s="25" t="str">
        <f t="shared" si="1208"/>
        <v xml:space="preserve"> </v>
      </c>
      <c r="Q1152" s="26" t="str">
        <f t="shared" si="1208"/>
        <v xml:space="preserve"> </v>
      </c>
      <c r="R1152" s="321"/>
      <c r="S1152" s="27" t="str">
        <f t="shared" ref="S1152:AG1152" si="1209">IF(SUM(S1150:S1151)=0," ",SUM(S1150:S1151))</f>
        <v xml:space="preserve"> </v>
      </c>
      <c r="T1152" s="24">
        <f t="shared" si="1209"/>
        <v>8.75</v>
      </c>
      <c r="U1152" s="24">
        <f t="shared" si="1209"/>
        <v>10</v>
      </c>
      <c r="V1152" s="24">
        <f t="shared" si="1209"/>
        <v>2.5</v>
      </c>
      <c r="W1152" s="25" t="str">
        <f t="shared" si="1209"/>
        <v xml:space="preserve"> </v>
      </c>
      <c r="X1152" s="24" t="str">
        <f t="shared" si="1209"/>
        <v xml:space="preserve"> </v>
      </c>
      <c r="Y1152" s="25">
        <f t="shared" si="1209"/>
        <v>2.5</v>
      </c>
      <c r="Z1152" s="24" t="str">
        <f t="shared" si="1209"/>
        <v xml:space="preserve"> </v>
      </c>
      <c r="AA1152" s="25">
        <f t="shared" si="1209"/>
        <v>3.75</v>
      </c>
      <c r="AB1152" s="26" t="str">
        <f t="shared" si="1209"/>
        <v xml:space="preserve"> </v>
      </c>
      <c r="AC1152" s="323">
        <f t="shared" si="1209"/>
        <v>9</v>
      </c>
      <c r="AD1152" s="28" t="str">
        <f t="shared" si="1209"/>
        <v xml:space="preserve"> </v>
      </c>
      <c r="AE1152" s="28">
        <f t="shared" si="1209"/>
        <v>9</v>
      </c>
      <c r="AF1152" s="30" t="str">
        <f t="shared" si="1209"/>
        <v xml:space="preserve"> </v>
      </c>
      <c r="AG1152" s="32">
        <f t="shared" si="1209"/>
        <v>11</v>
      </c>
      <c r="AH1152" s="485" t="str">
        <f>AH1138</f>
        <v>_____________________________
FIRMA PILOTO</v>
      </c>
      <c r="AI1152" s="486"/>
      <c r="AJ1152" s="486"/>
      <c r="AK1152" s="181">
        <f>A1150</f>
        <v>82</v>
      </c>
      <c r="AL1152" s="132"/>
      <c r="AM1152" s="132"/>
      <c r="AN1152" s="132"/>
      <c r="AV1152" s="126"/>
      <c r="AX1152" s="127"/>
      <c r="AY1152" s="100"/>
      <c r="AZ1152" s="127"/>
      <c r="BA1152" s="88"/>
      <c r="BC1152" s="129"/>
    </row>
    <row r="1153" spans="1:68" s="49" customFormat="1" ht="27.75" customHeight="1" x14ac:dyDescent="0.2">
      <c r="A1153" s="29">
        <f>A1148+1</f>
        <v>821</v>
      </c>
      <c r="B1153" s="39"/>
      <c r="C1153" s="40"/>
      <c r="D1153" s="41"/>
      <c r="E1153" s="42"/>
      <c r="F1153" s="43"/>
      <c r="G1153" s="44"/>
      <c r="H1153" s="45"/>
      <c r="I1153" s="310"/>
      <c r="J1153" s="306"/>
      <c r="K1153" s="307"/>
      <c r="L1153" s="308"/>
      <c r="M1153" s="307"/>
      <c r="N1153" s="308"/>
      <c r="O1153" s="307"/>
      <c r="P1153" s="308"/>
      <c r="Q1153" s="167"/>
      <c r="R1153" s="314"/>
      <c r="S1153" s="46"/>
      <c r="T1153" s="47"/>
      <c r="U1153" s="47"/>
      <c r="V1153" s="48"/>
      <c r="W1153" s="325"/>
      <c r="X1153" s="307"/>
      <c r="Y1153" s="308"/>
      <c r="Z1153" s="307"/>
      <c r="AA1153" s="308"/>
      <c r="AB1153" s="167"/>
      <c r="AC1153" s="311"/>
      <c r="AD1153" s="312"/>
      <c r="AE1153" s="312"/>
      <c r="AF1153" s="313"/>
      <c r="AG1153" s="317"/>
      <c r="AH1153" s="167"/>
      <c r="AI1153" s="478"/>
      <c r="AJ1153" s="478"/>
      <c r="AK1153" s="479"/>
      <c r="AL1153" s="102"/>
      <c r="AM1153" s="124" t="str">
        <f t="shared" ref="AM1153:AM1162" si="1210">IF(B1153=0," ",TEXT(B1153,"MMM"))</f>
        <v xml:space="preserve"> </v>
      </c>
      <c r="AN1153" s="97" t="str">
        <f t="shared" ref="AN1153:AN1162" si="1211">IF(B1153=0," ",YEAR(B1153))</f>
        <v xml:space="preserve"> </v>
      </c>
      <c r="AO1153" s="125"/>
      <c r="AP1153" s="125"/>
      <c r="AQ1153" s="125"/>
      <c r="AR1153" s="125"/>
      <c r="AS1153" s="125"/>
      <c r="AT1153" s="122"/>
      <c r="AU1153" s="125"/>
      <c r="AV1153" s="126"/>
      <c r="AW1153" s="122"/>
      <c r="AX1153" s="127"/>
      <c r="AY1153" s="100"/>
      <c r="AZ1153" s="127"/>
      <c r="BA1153" s="88"/>
      <c r="BB1153" s="125"/>
      <c r="BC1153" s="129"/>
      <c r="BD1153" s="125"/>
      <c r="BE1153" s="125"/>
      <c r="BF1153" s="125"/>
      <c r="BG1153" s="125"/>
      <c r="BH1153" s="125"/>
      <c r="BI1153" s="125"/>
      <c r="BJ1153" s="125"/>
      <c r="BK1153" s="125"/>
      <c r="BL1153" s="90"/>
      <c r="BM1153" s="90"/>
      <c r="BN1153" s="90"/>
      <c r="BO1153" s="90"/>
      <c r="BP1153" s="90"/>
    </row>
    <row r="1154" spans="1:68" s="49" customFormat="1" ht="27.75" customHeight="1" x14ac:dyDescent="0.2">
      <c r="A1154" s="22">
        <f>A1153+1</f>
        <v>822</v>
      </c>
      <c r="B1154" s="50"/>
      <c r="C1154" s="51"/>
      <c r="D1154" s="52"/>
      <c r="E1154" s="53"/>
      <c r="F1154" s="54"/>
      <c r="G1154" s="55"/>
      <c r="H1154" s="56"/>
      <c r="I1154" s="304"/>
      <c r="J1154" s="57"/>
      <c r="K1154" s="58"/>
      <c r="L1154" s="59"/>
      <c r="M1154" s="58"/>
      <c r="N1154" s="59"/>
      <c r="O1154" s="58"/>
      <c r="P1154" s="59"/>
      <c r="Q1154" s="60"/>
      <c r="R1154" s="315"/>
      <c r="S1154" s="57"/>
      <c r="T1154" s="58"/>
      <c r="U1154" s="58"/>
      <c r="V1154" s="60"/>
      <c r="W1154" s="326"/>
      <c r="X1154" s="58"/>
      <c r="Y1154" s="59"/>
      <c r="Z1154" s="58"/>
      <c r="AA1154" s="59"/>
      <c r="AB1154" s="60"/>
      <c r="AC1154" s="61"/>
      <c r="AD1154" s="62"/>
      <c r="AE1154" s="62"/>
      <c r="AF1154" s="63"/>
      <c r="AG1154" s="318"/>
      <c r="AH1154" s="60"/>
      <c r="AI1154" s="476"/>
      <c r="AJ1154" s="476"/>
      <c r="AK1154" s="477"/>
      <c r="AL1154" s="102"/>
      <c r="AM1154" s="124" t="str">
        <f t="shared" si="1210"/>
        <v xml:space="preserve"> </v>
      </c>
      <c r="AN1154" s="97" t="str">
        <f t="shared" si="1211"/>
        <v xml:space="preserve"> </v>
      </c>
      <c r="AO1154" s="125"/>
      <c r="AP1154" s="125"/>
      <c r="AQ1154" s="125"/>
      <c r="AR1154" s="125"/>
      <c r="AS1154" s="125"/>
      <c r="AT1154" s="122"/>
      <c r="AU1154" s="125"/>
      <c r="AV1154" s="126"/>
      <c r="AW1154" s="122"/>
      <c r="AX1154" s="127"/>
      <c r="AY1154" s="100"/>
      <c r="AZ1154" s="127"/>
      <c r="BA1154" s="88"/>
      <c r="BB1154" s="125"/>
      <c r="BC1154" s="129"/>
      <c r="BD1154" s="125"/>
      <c r="BE1154" s="125"/>
      <c r="BF1154" s="125"/>
      <c r="BG1154" s="125"/>
      <c r="BH1154" s="125"/>
      <c r="BI1154" s="125"/>
      <c r="BJ1154" s="125"/>
      <c r="BK1154" s="125"/>
      <c r="BL1154" s="90"/>
      <c r="BM1154" s="90"/>
      <c r="BN1154" s="90"/>
      <c r="BO1154" s="90"/>
      <c r="BP1154" s="90"/>
    </row>
    <row r="1155" spans="1:68" s="49" customFormat="1" ht="27.75" customHeight="1" x14ac:dyDescent="0.2">
      <c r="A1155" s="22">
        <f t="shared" ref="A1155:A1162" si="1212">A1154+1</f>
        <v>823</v>
      </c>
      <c r="B1155" s="50"/>
      <c r="C1155" s="51"/>
      <c r="D1155" s="52"/>
      <c r="E1155" s="53"/>
      <c r="F1155" s="54"/>
      <c r="G1155" s="55"/>
      <c r="H1155" s="56"/>
      <c r="I1155" s="304"/>
      <c r="J1155" s="57"/>
      <c r="K1155" s="58"/>
      <c r="L1155" s="59"/>
      <c r="M1155" s="58"/>
      <c r="N1155" s="59"/>
      <c r="O1155" s="58"/>
      <c r="P1155" s="59"/>
      <c r="Q1155" s="60"/>
      <c r="R1155" s="315"/>
      <c r="S1155" s="57"/>
      <c r="T1155" s="58"/>
      <c r="U1155" s="58"/>
      <c r="V1155" s="60"/>
      <c r="W1155" s="326"/>
      <c r="X1155" s="58"/>
      <c r="Y1155" s="59"/>
      <c r="Z1155" s="58"/>
      <c r="AA1155" s="59"/>
      <c r="AB1155" s="60"/>
      <c r="AC1155" s="61"/>
      <c r="AD1155" s="62"/>
      <c r="AE1155" s="62"/>
      <c r="AF1155" s="63"/>
      <c r="AG1155" s="318"/>
      <c r="AH1155" s="60"/>
      <c r="AI1155" s="476"/>
      <c r="AJ1155" s="476"/>
      <c r="AK1155" s="477"/>
      <c r="AL1155" s="102"/>
      <c r="AM1155" s="124" t="str">
        <f t="shared" si="1210"/>
        <v xml:space="preserve"> </v>
      </c>
      <c r="AN1155" s="97" t="str">
        <f t="shared" si="1211"/>
        <v xml:space="preserve"> </v>
      </c>
      <c r="AO1155" s="125"/>
      <c r="AP1155" s="125"/>
      <c r="AQ1155" s="125"/>
      <c r="AR1155" s="125"/>
      <c r="AS1155" s="125"/>
      <c r="AT1155" s="122"/>
      <c r="AU1155" s="125"/>
      <c r="AV1155" s="126"/>
      <c r="AW1155" s="122"/>
      <c r="AX1155" s="127"/>
      <c r="AY1155" s="100"/>
      <c r="AZ1155" s="127"/>
      <c r="BA1155" s="88"/>
      <c r="BB1155" s="125"/>
      <c r="BC1155" s="129"/>
      <c r="BD1155" s="125"/>
      <c r="BE1155" s="125"/>
      <c r="BF1155" s="125"/>
      <c r="BG1155" s="125"/>
      <c r="BH1155" s="125"/>
      <c r="BI1155" s="125"/>
      <c r="BJ1155" s="125"/>
      <c r="BK1155" s="125"/>
      <c r="BL1155" s="90"/>
      <c r="BM1155" s="90"/>
      <c r="BN1155" s="90"/>
      <c r="BO1155" s="90"/>
      <c r="BP1155" s="90"/>
    </row>
    <row r="1156" spans="1:68" s="49" customFormat="1" ht="27.75" customHeight="1" x14ac:dyDescent="0.2">
      <c r="A1156" s="22">
        <f t="shared" si="1212"/>
        <v>824</v>
      </c>
      <c r="B1156" s="50"/>
      <c r="C1156" s="51"/>
      <c r="D1156" s="52"/>
      <c r="E1156" s="53"/>
      <c r="F1156" s="54"/>
      <c r="G1156" s="55"/>
      <c r="H1156" s="56"/>
      <c r="I1156" s="304"/>
      <c r="J1156" s="57"/>
      <c r="K1156" s="58"/>
      <c r="L1156" s="59"/>
      <c r="M1156" s="58"/>
      <c r="N1156" s="59"/>
      <c r="O1156" s="58"/>
      <c r="P1156" s="59"/>
      <c r="Q1156" s="60"/>
      <c r="R1156" s="315"/>
      <c r="S1156" s="57"/>
      <c r="T1156" s="58"/>
      <c r="U1156" s="58"/>
      <c r="V1156" s="60"/>
      <c r="W1156" s="326"/>
      <c r="X1156" s="58"/>
      <c r="Y1156" s="59"/>
      <c r="Z1156" s="58"/>
      <c r="AA1156" s="59"/>
      <c r="AB1156" s="60"/>
      <c r="AC1156" s="61"/>
      <c r="AD1156" s="62"/>
      <c r="AE1156" s="62"/>
      <c r="AF1156" s="63"/>
      <c r="AG1156" s="318"/>
      <c r="AH1156" s="60"/>
      <c r="AI1156" s="476"/>
      <c r="AJ1156" s="476"/>
      <c r="AK1156" s="477"/>
      <c r="AL1156" s="102"/>
      <c r="AM1156" s="124" t="str">
        <f t="shared" si="1210"/>
        <v xml:space="preserve"> </v>
      </c>
      <c r="AN1156" s="97" t="str">
        <f t="shared" si="1211"/>
        <v xml:space="preserve"> </v>
      </c>
      <c r="AO1156" s="125"/>
      <c r="AP1156" s="125"/>
      <c r="AQ1156" s="125"/>
      <c r="AR1156" s="125"/>
      <c r="AS1156" s="125"/>
      <c r="AT1156" s="122"/>
      <c r="AU1156" s="125"/>
      <c r="AV1156" s="126"/>
      <c r="AW1156" s="122"/>
      <c r="AX1156" s="127"/>
      <c r="AY1156" s="100"/>
      <c r="AZ1156" s="127"/>
      <c r="BA1156" s="88"/>
      <c r="BB1156" s="125"/>
      <c r="BC1156" s="129"/>
      <c r="BD1156" s="125"/>
      <c r="BE1156" s="125"/>
      <c r="BF1156" s="125"/>
      <c r="BG1156" s="125"/>
      <c r="BH1156" s="125"/>
      <c r="BI1156" s="125"/>
      <c r="BJ1156" s="125"/>
      <c r="BK1156" s="125"/>
      <c r="BL1156" s="90"/>
      <c r="BM1156" s="90"/>
      <c r="BN1156" s="90"/>
      <c r="BO1156" s="90"/>
      <c r="BP1156" s="90"/>
    </row>
    <row r="1157" spans="1:68" s="49" customFormat="1" ht="27.75" customHeight="1" x14ac:dyDescent="0.2">
      <c r="A1157" s="22">
        <f t="shared" si="1212"/>
        <v>825</v>
      </c>
      <c r="B1157" s="50"/>
      <c r="C1157" s="51"/>
      <c r="D1157" s="52"/>
      <c r="E1157" s="53"/>
      <c r="F1157" s="54"/>
      <c r="G1157" s="55"/>
      <c r="H1157" s="56"/>
      <c r="I1157" s="304"/>
      <c r="J1157" s="57"/>
      <c r="K1157" s="58"/>
      <c r="L1157" s="59"/>
      <c r="M1157" s="58"/>
      <c r="N1157" s="59"/>
      <c r="O1157" s="58"/>
      <c r="P1157" s="59"/>
      <c r="Q1157" s="60"/>
      <c r="R1157" s="315"/>
      <c r="S1157" s="57"/>
      <c r="T1157" s="58"/>
      <c r="U1157" s="58"/>
      <c r="V1157" s="60"/>
      <c r="W1157" s="326"/>
      <c r="X1157" s="58"/>
      <c r="Y1157" s="59"/>
      <c r="Z1157" s="58"/>
      <c r="AA1157" s="59"/>
      <c r="AB1157" s="60"/>
      <c r="AC1157" s="61"/>
      <c r="AD1157" s="62"/>
      <c r="AE1157" s="62"/>
      <c r="AF1157" s="63"/>
      <c r="AG1157" s="318"/>
      <c r="AH1157" s="60"/>
      <c r="AI1157" s="476"/>
      <c r="AJ1157" s="476"/>
      <c r="AK1157" s="477"/>
      <c r="AL1157" s="102"/>
      <c r="AM1157" s="124" t="str">
        <f t="shared" si="1210"/>
        <v xml:space="preserve"> </v>
      </c>
      <c r="AN1157" s="97" t="str">
        <f t="shared" si="1211"/>
        <v xml:space="preserve"> </v>
      </c>
      <c r="AO1157" s="125"/>
      <c r="AP1157" s="125"/>
      <c r="AQ1157" s="125"/>
      <c r="AR1157" s="125"/>
      <c r="AS1157" s="125"/>
      <c r="AT1157" s="122"/>
      <c r="AU1157" s="125"/>
      <c r="AV1157" s="126"/>
      <c r="AW1157" s="122"/>
      <c r="AX1157" s="127"/>
      <c r="AY1157" s="100"/>
      <c r="AZ1157" s="127"/>
      <c r="BA1157" s="88"/>
      <c r="BB1157" s="125"/>
      <c r="BC1157" s="129"/>
      <c r="BD1157" s="125"/>
      <c r="BE1157" s="125"/>
      <c r="BF1157" s="125"/>
      <c r="BG1157" s="125"/>
      <c r="BH1157" s="125"/>
      <c r="BI1157" s="125"/>
      <c r="BJ1157" s="125"/>
      <c r="BK1157" s="125"/>
      <c r="BL1157" s="90"/>
      <c r="BM1157" s="90"/>
      <c r="BN1157" s="90"/>
      <c r="BO1157" s="90"/>
      <c r="BP1157" s="90"/>
    </row>
    <row r="1158" spans="1:68" s="49" customFormat="1" ht="27.75" customHeight="1" x14ac:dyDescent="0.2">
      <c r="A1158" s="22">
        <f t="shared" si="1212"/>
        <v>826</v>
      </c>
      <c r="B1158" s="50"/>
      <c r="C1158" s="51"/>
      <c r="D1158" s="52"/>
      <c r="E1158" s="53"/>
      <c r="F1158" s="54"/>
      <c r="G1158" s="55"/>
      <c r="H1158" s="56"/>
      <c r="I1158" s="304"/>
      <c r="J1158" s="57"/>
      <c r="K1158" s="58"/>
      <c r="L1158" s="59"/>
      <c r="M1158" s="58"/>
      <c r="N1158" s="59"/>
      <c r="O1158" s="58"/>
      <c r="P1158" s="59"/>
      <c r="Q1158" s="60"/>
      <c r="R1158" s="315"/>
      <c r="S1158" s="57"/>
      <c r="T1158" s="58"/>
      <c r="U1158" s="58"/>
      <c r="V1158" s="60"/>
      <c r="W1158" s="326"/>
      <c r="X1158" s="58"/>
      <c r="Y1158" s="59"/>
      <c r="Z1158" s="58"/>
      <c r="AA1158" s="59"/>
      <c r="AB1158" s="60"/>
      <c r="AC1158" s="61"/>
      <c r="AD1158" s="62"/>
      <c r="AE1158" s="62"/>
      <c r="AF1158" s="63"/>
      <c r="AG1158" s="318"/>
      <c r="AH1158" s="60"/>
      <c r="AI1158" s="476"/>
      <c r="AJ1158" s="476"/>
      <c r="AK1158" s="477"/>
      <c r="AL1158" s="102"/>
      <c r="AM1158" s="124" t="str">
        <f t="shared" si="1210"/>
        <v xml:space="preserve"> </v>
      </c>
      <c r="AN1158" s="97" t="str">
        <f t="shared" si="1211"/>
        <v xml:space="preserve"> </v>
      </c>
      <c r="AO1158" s="125"/>
      <c r="AP1158" s="125"/>
      <c r="AQ1158" s="125"/>
      <c r="AR1158" s="125"/>
      <c r="AS1158" s="125"/>
      <c r="AT1158" s="122"/>
      <c r="AU1158" s="125"/>
      <c r="AV1158" s="126"/>
      <c r="AW1158" s="122"/>
      <c r="AX1158" s="127"/>
      <c r="AY1158" s="100"/>
      <c r="AZ1158" s="127"/>
      <c r="BA1158" s="88"/>
      <c r="BB1158" s="125"/>
      <c r="BC1158" s="129"/>
      <c r="BD1158" s="125"/>
      <c r="BE1158" s="125"/>
      <c r="BF1158" s="125"/>
      <c r="BG1158" s="125"/>
      <c r="BH1158" s="125"/>
      <c r="BI1158" s="125"/>
      <c r="BJ1158" s="125"/>
      <c r="BK1158" s="125"/>
      <c r="BL1158" s="90"/>
      <c r="BM1158" s="90"/>
      <c r="BN1158" s="90"/>
      <c r="BO1158" s="90"/>
      <c r="BP1158" s="90"/>
    </row>
    <row r="1159" spans="1:68" s="49" customFormat="1" ht="27.75" customHeight="1" x14ac:dyDescent="0.2">
      <c r="A1159" s="22">
        <f>A1158+1</f>
        <v>827</v>
      </c>
      <c r="B1159" s="50"/>
      <c r="C1159" s="51"/>
      <c r="D1159" s="52"/>
      <c r="E1159" s="53"/>
      <c r="F1159" s="54"/>
      <c r="G1159" s="55"/>
      <c r="H1159" s="56"/>
      <c r="I1159" s="304"/>
      <c r="J1159" s="57"/>
      <c r="K1159" s="58"/>
      <c r="L1159" s="59"/>
      <c r="M1159" s="58"/>
      <c r="N1159" s="59"/>
      <c r="O1159" s="58"/>
      <c r="P1159" s="59"/>
      <c r="Q1159" s="60"/>
      <c r="R1159" s="315"/>
      <c r="S1159" s="57"/>
      <c r="T1159" s="58"/>
      <c r="U1159" s="58"/>
      <c r="V1159" s="60"/>
      <c r="W1159" s="326"/>
      <c r="X1159" s="58"/>
      <c r="Y1159" s="59"/>
      <c r="Z1159" s="58"/>
      <c r="AA1159" s="59"/>
      <c r="AB1159" s="60"/>
      <c r="AC1159" s="61"/>
      <c r="AD1159" s="62"/>
      <c r="AE1159" s="62"/>
      <c r="AF1159" s="63"/>
      <c r="AG1159" s="318"/>
      <c r="AH1159" s="60"/>
      <c r="AI1159" s="476"/>
      <c r="AJ1159" s="476"/>
      <c r="AK1159" s="477"/>
      <c r="AL1159" s="102"/>
      <c r="AM1159" s="124" t="str">
        <f t="shared" si="1210"/>
        <v xml:space="preserve"> </v>
      </c>
      <c r="AN1159" s="97" t="str">
        <f t="shared" si="1211"/>
        <v xml:space="preserve"> </v>
      </c>
      <c r="AO1159" s="125"/>
      <c r="AP1159" s="125"/>
      <c r="AQ1159" s="125"/>
      <c r="AR1159" s="125"/>
      <c r="AS1159" s="125"/>
      <c r="AT1159" s="122"/>
      <c r="AU1159" s="125"/>
      <c r="AV1159" s="126"/>
      <c r="AW1159" s="122"/>
      <c r="AX1159" s="127"/>
      <c r="AY1159" s="100"/>
      <c r="AZ1159" s="127"/>
      <c r="BA1159" s="88"/>
      <c r="BB1159" s="125"/>
      <c r="BC1159" s="129"/>
      <c r="BD1159" s="125"/>
      <c r="BE1159" s="125"/>
      <c r="BF1159" s="125"/>
      <c r="BG1159" s="125"/>
      <c r="BH1159" s="125"/>
      <c r="BI1159" s="125"/>
      <c r="BJ1159" s="125"/>
      <c r="BK1159" s="125"/>
      <c r="BL1159" s="90"/>
      <c r="BM1159" s="90"/>
      <c r="BN1159" s="90"/>
      <c r="BO1159" s="90"/>
      <c r="BP1159" s="90"/>
    </row>
    <row r="1160" spans="1:68" s="49" customFormat="1" ht="27.75" customHeight="1" x14ac:dyDescent="0.2">
      <c r="A1160" s="22">
        <f t="shared" si="1212"/>
        <v>828</v>
      </c>
      <c r="B1160" s="50"/>
      <c r="C1160" s="51"/>
      <c r="D1160" s="52"/>
      <c r="E1160" s="53"/>
      <c r="F1160" s="54"/>
      <c r="G1160" s="55"/>
      <c r="H1160" s="56"/>
      <c r="I1160" s="304"/>
      <c r="J1160" s="57"/>
      <c r="K1160" s="58"/>
      <c r="L1160" s="59"/>
      <c r="M1160" s="58"/>
      <c r="N1160" s="59"/>
      <c r="O1160" s="58"/>
      <c r="P1160" s="59"/>
      <c r="Q1160" s="60"/>
      <c r="R1160" s="315"/>
      <c r="S1160" s="57"/>
      <c r="T1160" s="58"/>
      <c r="U1160" s="58"/>
      <c r="V1160" s="60"/>
      <c r="W1160" s="326"/>
      <c r="X1160" s="58"/>
      <c r="Y1160" s="59"/>
      <c r="Z1160" s="58"/>
      <c r="AA1160" s="59"/>
      <c r="AB1160" s="60"/>
      <c r="AC1160" s="61"/>
      <c r="AD1160" s="62"/>
      <c r="AE1160" s="62"/>
      <c r="AF1160" s="63"/>
      <c r="AG1160" s="318"/>
      <c r="AH1160" s="60"/>
      <c r="AI1160" s="476"/>
      <c r="AJ1160" s="476"/>
      <c r="AK1160" s="477"/>
      <c r="AL1160" s="102"/>
      <c r="AM1160" s="124" t="str">
        <f t="shared" si="1210"/>
        <v xml:space="preserve"> </v>
      </c>
      <c r="AN1160" s="97" t="str">
        <f t="shared" si="1211"/>
        <v xml:space="preserve"> </v>
      </c>
      <c r="AO1160" s="125"/>
      <c r="AP1160" s="125"/>
      <c r="AQ1160" s="125"/>
      <c r="AR1160" s="125"/>
      <c r="AS1160" s="125"/>
      <c r="AT1160" s="122"/>
      <c r="AU1160" s="125"/>
      <c r="AV1160" s="126"/>
      <c r="AW1160" s="122"/>
      <c r="AX1160" s="127"/>
      <c r="AY1160" s="100"/>
      <c r="AZ1160" s="127"/>
      <c r="BA1160" s="88"/>
      <c r="BB1160" s="125"/>
      <c r="BC1160" s="129"/>
      <c r="BD1160" s="125"/>
      <c r="BE1160" s="125"/>
      <c r="BF1160" s="125"/>
      <c r="BG1160" s="125"/>
      <c r="BH1160" s="125"/>
      <c r="BI1160" s="125"/>
      <c r="BJ1160" s="125"/>
      <c r="BK1160" s="125"/>
      <c r="BL1160" s="90"/>
      <c r="BM1160" s="90"/>
      <c r="BN1160" s="90"/>
      <c r="BO1160" s="90"/>
      <c r="BP1160" s="90"/>
    </row>
    <row r="1161" spans="1:68" s="49" customFormat="1" ht="27.75" customHeight="1" x14ac:dyDescent="0.2">
      <c r="A1161" s="22">
        <f t="shared" si="1212"/>
        <v>829</v>
      </c>
      <c r="B1161" s="50"/>
      <c r="C1161" s="51"/>
      <c r="D1161" s="52"/>
      <c r="E1161" s="53"/>
      <c r="F1161" s="54"/>
      <c r="G1161" s="55"/>
      <c r="H1161" s="56"/>
      <c r="I1161" s="304"/>
      <c r="J1161" s="57"/>
      <c r="K1161" s="58"/>
      <c r="L1161" s="59"/>
      <c r="M1161" s="58"/>
      <c r="N1161" s="59"/>
      <c r="O1161" s="58"/>
      <c r="P1161" s="59"/>
      <c r="Q1161" s="60"/>
      <c r="R1161" s="315"/>
      <c r="S1161" s="57"/>
      <c r="T1161" s="58"/>
      <c r="U1161" s="58"/>
      <c r="V1161" s="60"/>
      <c r="W1161" s="326"/>
      <c r="X1161" s="58"/>
      <c r="Y1161" s="59"/>
      <c r="Z1161" s="58"/>
      <c r="AA1161" s="59"/>
      <c r="AB1161" s="60"/>
      <c r="AC1161" s="61"/>
      <c r="AD1161" s="62"/>
      <c r="AE1161" s="62"/>
      <c r="AF1161" s="63"/>
      <c r="AG1161" s="318"/>
      <c r="AH1161" s="60"/>
      <c r="AI1161" s="476"/>
      <c r="AJ1161" s="476"/>
      <c r="AK1161" s="477"/>
      <c r="AL1161" s="102"/>
      <c r="AM1161" s="124" t="str">
        <f t="shared" si="1210"/>
        <v xml:space="preserve"> </v>
      </c>
      <c r="AN1161" s="97" t="str">
        <f t="shared" si="1211"/>
        <v xml:space="preserve"> </v>
      </c>
      <c r="AO1161" s="125"/>
      <c r="AP1161" s="125"/>
      <c r="AQ1161" s="125"/>
      <c r="AR1161" s="125"/>
      <c r="AS1161" s="125"/>
      <c r="AT1161" s="122"/>
      <c r="AU1161" s="125"/>
      <c r="AV1161" s="126"/>
      <c r="AW1161" s="122"/>
      <c r="AX1161" s="127"/>
      <c r="AY1161" s="100"/>
      <c r="AZ1161" s="127"/>
      <c r="BA1161" s="125"/>
      <c r="BB1161" s="125"/>
      <c r="BC1161" s="129"/>
      <c r="BD1161" s="125"/>
      <c r="BE1161" s="125"/>
      <c r="BF1161" s="125"/>
      <c r="BG1161" s="125"/>
      <c r="BH1161" s="125"/>
      <c r="BI1161" s="125"/>
      <c r="BJ1161" s="125"/>
      <c r="BK1161" s="125"/>
      <c r="BL1161" s="90"/>
      <c r="BM1161" s="90"/>
      <c r="BN1161" s="90"/>
      <c r="BO1161" s="90"/>
      <c r="BP1161" s="90"/>
    </row>
    <row r="1162" spans="1:68" s="49" customFormat="1" ht="27.75" customHeight="1" thickBot="1" x14ac:dyDescent="0.25">
      <c r="A1162" s="23">
        <f t="shared" si="1212"/>
        <v>830</v>
      </c>
      <c r="B1162" s="64"/>
      <c r="C1162" s="65"/>
      <c r="D1162" s="66"/>
      <c r="E1162" s="67"/>
      <c r="F1162" s="68"/>
      <c r="G1162" s="69"/>
      <c r="H1162" s="70"/>
      <c r="I1162" s="305"/>
      <c r="J1162" s="71"/>
      <c r="K1162" s="72"/>
      <c r="L1162" s="73"/>
      <c r="M1162" s="72"/>
      <c r="N1162" s="73"/>
      <c r="O1162" s="72"/>
      <c r="P1162" s="73"/>
      <c r="Q1162" s="74"/>
      <c r="R1162" s="316"/>
      <c r="S1162" s="71"/>
      <c r="T1162" s="72"/>
      <c r="U1162" s="72"/>
      <c r="V1162" s="74"/>
      <c r="W1162" s="327"/>
      <c r="X1162" s="72"/>
      <c r="Y1162" s="73"/>
      <c r="Z1162" s="72"/>
      <c r="AA1162" s="73"/>
      <c r="AB1162" s="74"/>
      <c r="AC1162" s="75"/>
      <c r="AD1162" s="76"/>
      <c r="AE1162" s="76"/>
      <c r="AF1162" s="77"/>
      <c r="AG1162" s="319"/>
      <c r="AH1162" s="74"/>
      <c r="AI1162" s="480"/>
      <c r="AJ1162" s="480"/>
      <c r="AK1162" s="481"/>
      <c r="AL1162" s="102"/>
      <c r="AM1162" s="124" t="str">
        <f t="shared" si="1210"/>
        <v xml:space="preserve"> </v>
      </c>
      <c r="AN1162" s="97" t="str">
        <f t="shared" si="1211"/>
        <v xml:space="preserve"> </v>
      </c>
      <c r="AO1162" s="125"/>
      <c r="AP1162" s="125"/>
      <c r="AQ1162" s="125"/>
      <c r="AR1162" s="125"/>
      <c r="AS1162" s="125"/>
      <c r="AT1162" s="122"/>
      <c r="AU1162" s="125"/>
      <c r="AV1162" s="126"/>
      <c r="AW1162" s="122"/>
      <c r="AX1162" s="127"/>
      <c r="AY1162" s="100"/>
      <c r="AZ1162" s="127"/>
      <c r="BA1162" s="125"/>
      <c r="BB1162" s="125"/>
      <c r="BC1162" s="129"/>
      <c r="BD1162" s="125"/>
      <c r="BE1162" s="125"/>
      <c r="BF1162" s="125"/>
      <c r="BG1162" s="125"/>
      <c r="BH1162" s="125"/>
      <c r="BI1162" s="125"/>
      <c r="BJ1162" s="125"/>
      <c r="BK1162" s="125"/>
      <c r="BL1162" s="90"/>
      <c r="BM1162" s="90"/>
      <c r="BN1162" s="90"/>
      <c r="BO1162" s="90"/>
      <c r="BP1162" s="90"/>
    </row>
    <row r="1163" spans="1:68" ht="4.5" customHeight="1" thickBot="1" x14ac:dyDescent="0.25">
      <c r="A1163" s="89">
        <f>AK1166</f>
        <v>83</v>
      </c>
      <c r="B1163" s="271"/>
      <c r="C1163" s="271"/>
      <c r="D1163" s="271"/>
      <c r="E1163" s="271"/>
      <c r="F1163" s="271"/>
      <c r="G1163" s="271"/>
      <c r="H1163" s="271"/>
      <c r="I1163" s="271"/>
      <c r="J1163" s="309"/>
      <c r="K1163" s="309"/>
      <c r="L1163" s="309"/>
      <c r="M1163" s="309"/>
      <c r="N1163" s="309"/>
      <c r="O1163" s="309"/>
      <c r="P1163" s="309"/>
      <c r="Q1163" s="309"/>
      <c r="R1163" s="309"/>
      <c r="S1163" s="324"/>
      <c r="T1163" s="324"/>
      <c r="U1163" s="324"/>
      <c r="V1163" s="324"/>
      <c r="W1163" s="324"/>
      <c r="X1163" s="324"/>
      <c r="Y1163" s="324"/>
      <c r="Z1163" s="324"/>
      <c r="AA1163" s="324"/>
      <c r="AB1163" s="324"/>
      <c r="AC1163" s="309"/>
      <c r="AD1163" s="272"/>
      <c r="AE1163" s="273"/>
      <c r="AF1163" s="272"/>
      <c r="AG1163" s="274"/>
      <c r="AH1163" s="474"/>
      <c r="AI1163" s="475"/>
      <c r="AJ1163" s="475"/>
      <c r="AK1163" s="475"/>
      <c r="AL1163" s="33"/>
      <c r="AM1163" s="33"/>
      <c r="AN1163" s="33"/>
      <c r="AV1163" s="126"/>
      <c r="AX1163" s="127"/>
      <c r="AY1163" s="100"/>
      <c r="AZ1163" s="127"/>
      <c r="BC1163" s="129"/>
    </row>
    <row r="1164" spans="1:68" ht="26.25" customHeight="1" x14ac:dyDescent="0.2">
      <c r="A1164" s="180">
        <f>A1150+1</f>
        <v>83</v>
      </c>
      <c r="B1164" s="501"/>
      <c r="C1164" s="501"/>
      <c r="D1164" s="501"/>
      <c r="E1164" s="502"/>
      <c r="F1164" s="493" t="str">
        <f>F1150</f>
        <v>TOTAL DE ESTA PÁGINA</v>
      </c>
      <c r="G1164" s="494"/>
      <c r="H1164" s="495"/>
      <c r="I1164" s="348" t="str">
        <f t="shared" ref="I1164:Q1164" si="1213">IF(SUM(I1153:I1163)=0," ",SUM(I1153:I1163))</f>
        <v xml:space="preserve"> </v>
      </c>
      <c r="J1164" s="349" t="str">
        <f t="shared" si="1213"/>
        <v xml:space="preserve"> </v>
      </c>
      <c r="K1164" s="350" t="str">
        <f t="shared" si="1213"/>
        <v xml:space="preserve"> </v>
      </c>
      <c r="L1164" s="351" t="str">
        <f t="shared" si="1213"/>
        <v xml:space="preserve"> </v>
      </c>
      <c r="M1164" s="350" t="str">
        <f t="shared" si="1213"/>
        <v xml:space="preserve"> </v>
      </c>
      <c r="N1164" s="351" t="str">
        <f t="shared" si="1213"/>
        <v xml:space="preserve"> </v>
      </c>
      <c r="O1164" s="350" t="str">
        <f t="shared" si="1213"/>
        <v xml:space="preserve"> </v>
      </c>
      <c r="P1164" s="351" t="str">
        <f t="shared" si="1213"/>
        <v xml:space="preserve"> </v>
      </c>
      <c r="Q1164" s="352" t="str">
        <f t="shared" si="1213"/>
        <v xml:space="preserve"> </v>
      </c>
      <c r="R1164" s="353"/>
      <c r="S1164" s="349" t="str">
        <f t="shared" ref="S1164:AB1164" si="1214">IF(SUM(S1153:S1163)=0," ",SUM(S1153:S1163))</f>
        <v xml:space="preserve"> </v>
      </c>
      <c r="T1164" s="350" t="str">
        <f t="shared" si="1214"/>
        <v xml:space="preserve"> </v>
      </c>
      <c r="U1164" s="350" t="str">
        <f t="shared" si="1214"/>
        <v xml:space="preserve"> </v>
      </c>
      <c r="V1164" s="350" t="str">
        <f t="shared" si="1214"/>
        <v xml:space="preserve"> </v>
      </c>
      <c r="W1164" s="351" t="str">
        <f t="shared" si="1214"/>
        <v xml:space="preserve"> </v>
      </c>
      <c r="X1164" s="350" t="str">
        <f t="shared" si="1214"/>
        <v xml:space="preserve"> </v>
      </c>
      <c r="Y1164" s="351" t="str">
        <f t="shared" si="1214"/>
        <v xml:space="preserve"> </v>
      </c>
      <c r="Z1164" s="350" t="str">
        <f t="shared" si="1214"/>
        <v xml:space="preserve"> </v>
      </c>
      <c r="AA1164" s="351" t="str">
        <f t="shared" si="1214"/>
        <v xml:space="preserve"> </v>
      </c>
      <c r="AB1164" s="352" t="str">
        <f t="shared" si="1214"/>
        <v xml:space="preserve"> </v>
      </c>
      <c r="AC1164" s="354" t="str">
        <f>IF(SUM(AC1153:AC1162)=0," ",SUM(AC1153:AC1162))</f>
        <v xml:space="preserve"> </v>
      </c>
      <c r="AD1164" s="355" t="str">
        <f>IF(SUM(AD1153:AD1162)=0," ",SUM(AD1153:AD1162))</f>
        <v xml:space="preserve"> </v>
      </c>
      <c r="AE1164" s="355" t="str">
        <f>IF(SUM(AE1153:AE1162)=0," ",SUM(AE1153:AE1162))</f>
        <v xml:space="preserve"> </v>
      </c>
      <c r="AF1164" s="356" t="str">
        <f>IF(SUM(AF1153:AF1162)=0," ",SUM(AF1153:AF1162))</f>
        <v xml:space="preserve"> </v>
      </c>
      <c r="AG1164" s="357" t="str">
        <f>IF(SUM(AG1153:AG1162)=0," ",SUM(AG1153:AG1162))</f>
        <v xml:space="preserve"> </v>
      </c>
      <c r="AH1164" s="482" t="str">
        <f>AH1150</f>
        <v>Certifico que todos los datos en esta
bitácora son fidedignos</v>
      </c>
      <c r="AI1164" s="483"/>
      <c r="AJ1164" s="483"/>
      <c r="AK1164" s="484"/>
      <c r="AL1164" s="131"/>
      <c r="AM1164" s="131"/>
      <c r="AN1164" s="131"/>
      <c r="AV1164" s="126"/>
      <c r="AX1164" s="127"/>
      <c r="AY1164" s="100"/>
      <c r="AZ1164" s="127"/>
      <c r="BA1164" s="88"/>
      <c r="BC1164" s="129"/>
    </row>
    <row r="1165" spans="1:68" ht="26.25" customHeight="1" x14ac:dyDescent="0.2">
      <c r="A1165" s="499">
        <f>AL1149</f>
        <v>0</v>
      </c>
      <c r="B1165" s="503"/>
      <c r="C1165" s="503"/>
      <c r="D1165" s="503"/>
      <c r="E1165" s="504"/>
      <c r="F1165" s="496" t="str">
        <f>IF(Portada!$A$1="www.fly-logics.com","TOTAL PÁGINA ANTERIOR",0)</f>
        <v>TOTAL PÁGINA ANTERIOR</v>
      </c>
      <c r="G1165" s="497"/>
      <c r="H1165" s="498"/>
      <c r="I1165" s="358">
        <f>I1152</f>
        <v>6.25</v>
      </c>
      <c r="J1165" s="359">
        <f t="shared" ref="J1165:Q1165" si="1215">J1152</f>
        <v>6.25</v>
      </c>
      <c r="K1165" s="360" t="str">
        <f t="shared" si="1215"/>
        <v xml:space="preserve"> </v>
      </c>
      <c r="L1165" s="361" t="str">
        <f t="shared" si="1215"/>
        <v xml:space="preserve"> </v>
      </c>
      <c r="M1165" s="360" t="str">
        <f t="shared" si="1215"/>
        <v xml:space="preserve"> </v>
      </c>
      <c r="N1165" s="361" t="str">
        <f t="shared" si="1215"/>
        <v xml:space="preserve"> </v>
      </c>
      <c r="O1165" s="360" t="str">
        <f t="shared" si="1215"/>
        <v xml:space="preserve"> </v>
      </c>
      <c r="P1165" s="361" t="str">
        <f t="shared" si="1215"/>
        <v xml:space="preserve"> </v>
      </c>
      <c r="Q1165" s="362" t="str">
        <f t="shared" si="1215"/>
        <v xml:space="preserve"> </v>
      </c>
      <c r="R1165" s="363"/>
      <c r="S1165" s="359" t="str">
        <f t="shared" ref="S1165:AG1165" si="1216">S1152</f>
        <v xml:space="preserve"> </v>
      </c>
      <c r="T1165" s="360">
        <f t="shared" si="1216"/>
        <v>8.75</v>
      </c>
      <c r="U1165" s="360">
        <f t="shared" si="1216"/>
        <v>10</v>
      </c>
      <c r="V1165" s="360">
        <f t="shared" si="1216"/>
        <v>2.5</v>
      </c>
      <c r="W1165" s="361" t="str">
        <f t="shared" si="1216"/>
        <v xml:space="preserve"> </v>
      </c>
      <c r="X1165" s="360" t="str">
        <f t="shared" si="1216"/>
        <v xml:space="preserve"> </v>
      </c>
      <c r="Y1165" s="361">
        <f t="shared" si="1216"/>
        <v>2.5</v>
      </c>
      <c r="Z1165" s="360" t="str">
        <f t="shared" si="1216"/>
        <v xml:space="preserve"> </v>
      </c>
      <c r="AA1165" s="361">
        <f t="shared" si="1216"/>
        <v>3.75</v>
      </c>
      <c r="AB1165" s="362" t="str">
        <f t="shared" si="1216"/>
        <v xml:space="preserve"> </v>
      </c>
      <c r="AC1165" s="364">
        <f t="shared" si="1216"/>
        <v>9</v>
      </c>
      <c r="AD1165" s="365" t="str">
        <f t="shared" si="1216"/>
        <v xml:space="preserve"> </v>
      </c>
      <c r="AE1165" s="365">
        <f t="shared" si="1216"/>
        <v>9</v>
      </c>
      <c r="AF1165" s="366" t="str">
        <f t="shared" si="1216"/>
        <v xml:space="preserve"> </v>
      </c>
      <c r="AG1165" s="367">
        <f t="shared" si="1216"/>
        <v>11</v>
      </c>
      <c r="AH1165" s="487"/>
      <c r="AI1165" s="488"/>
      <c r="AJ1165" s="488"/>
      <c r="AK1165" s="489"/>
      <c r="AL1165" s="131"/>
      <c r="AM1165" s="131"/>
      <c r="AN1165" s="131"/>
      <c r="AV1165" s="126"/>
      <c r="AX1165" s="127"/>
      <c r="AY1165" s="100"/>
      <c r="AZ1165" s="127"/>
      <c r="BA1165" s="88"/>
      <c r="BC1165" s="129"/>
    </row>
    <row r="1166" spans="1:68" ht="26.25" customHeight="1" thickBot="1" x14ac:dyDescent="0.25">
      <c r="A1166" s="500"/>
      <c r="B1166" s="505" t="str">
        <f>B1152</f>
        <v>Entidad que certifica Hrs. de vuelo
TIMBRE Y FIRMA</v>
      </c>
      <c r="C1166" s="505"/>
      <c r="D1166" s="505"/>
      <c r="E1166" s="506"/>
      <c r="F1166" s="490" t="str">
        <f>F1152</f>
        <v>TOTAL A LA FECHA</v>
      </c>
      <c r="G1166" s="491"/>
      <c r="H1166" s="492"/>
      <c r="I1166" s="31">
        <f t="shared" ref="I1166:Q1166" si="1217">IF(SUM(I1164:I1165)=0," ",SUM(I1164:I1165))</f>
        <v>6.25</v>
      </c>
      <c r="J1166" s="27">
        <f t="shared" si="1217"/>
        <v>6.25</v>
      </c>
      <c r="K1166" s="24" t="str">
        <f t="shared" si="1217"/>
        <v xml:space="preserve"> </v>
      </c>
      <c r="L1166" s="25" t="str">
        <f t="shared" si="1217"/>
        <v xml:space="preserve"> </v>
      </c>
      <c r="M1166" s="24" t="str">
        <f t="shared" si="1217"/>
        <v xml:space="preserve"> </v>
      </c>
      <c r="N1166" s="25" t="str">
        <f t="shared" si="1217"/>
        <v xml:space="preserve"> </v>
      </c>
      <c r="O1166" s="24" t="str">
        <f t="shared" si="1217"/>
        <v xml:space="preserve"> </v>
      </c>
      <c r="P1166" s="25" t="str">
        <f t="shared" si="1217"/>
        <v xml:space="preserve"> </v>
      </c>
      <c r="Q1166" s="26" t="str">
        <f t="shared" si="1217"/>
        <v xml:space="preserve"> </v>
      </c>
      <c r="R1166" s="321"/>
      <c r="S1166" s="27" t="str">
        <f t="shared" ref="S1166:AG1166" si="1218">IF(SUM(S1164:S1165)=0," ",SUM(S1164:S1165))</f>
        <v xml:space="preserve"> </v>
      </c>
      <c r="T1166" s="24">
        <f t="shared" si="1218"/>
        <v>8.75</v>
      </c>
      <c r="U1166" s="24">
        <f t="shared" si="1218"/>
        <v>10</v>
      </c>
      <c r="V1166" s="24">
        <f t="shared" si="1218"/>
        <v>2.5</v>
      </c>
      <c r="W1166" s="25" t="str">
        <f t="shared" si="1218"/>
        <v xml:space="preserve"> </v>
      </c>
      <c r="X1166" s="24" t="str">
        <f t="shared" si="1218"/>
        <v xml:space="preserve"> </v>
      </c>
      <c r="Y1166" s="25">
        <f t="shared" si="1218"/>
        <v>2.5</v>
      </c>
      <c r="Z1166" s="24" t="str">
        <f t="shared" si="1218"/>
        <v xml:space="preserve"> </v>
      </c>
      <c r="AA1166" s="25">
        <f t="shared" si="1218"/>
        <v>3.75</v>
      </c>
      <c r="AB1166" s="26" t="str">
        <f t="shared" si="1218"/>
        <v xml:space="preserve"> </v>
      </c>
      <c r="AC1166" s="323">
        <f t="shared" si="1218"/>
        <v>9</v>
      </c>
      <c r="AD1166" s="28" t="str">
        <f t="shared" si="1218"/>
        <v xml:space="preserve"> </v>
      </c>
      <c r="AE1166" s="28">
        <f t="shared" si="1218"/>
        <v>9</v>
      </c>
      <c r="AF1166" s="30" t="str">
        <f t="shared" si="1218"/>
        <v xml:space="preserve"> </v>
      </c>
      <c r="AG1166" s="32">
        <f t="shared" si="1218"/>
        <v>11</v>
      </c>
      <c r="AH1166" s="485" t="str">
        <f>AH1152</f>
        <v>_____________________________
FIRMA PILOTO</v>
      </c>
      <c r="AI1166" s="486"/>
      <c r="AJ1166" s="486"/>
      <c r="AK1166" s="181">
        <f>A1164</f>
        <v>83</v>
      </c>
      <c r="AL1166" s="132"/>
      <c r="AM1166" s="132"/>
      <c r="AN1166" s="132"/>
      <c r="AV1166" s="126"/>
      <c r="AX1166" s="127"/>
      <c r="AY1166" s="100"/>
      <c r="AZ1166" s="127"/>
      <c r="BA1166" s="88"/>
      <c r="BC1166" s="129"/>
    </row>
    <row r="1167" spans="1:68" s="49" customFormat="1" ht="27.75" customHeight="1" x14ac:dyDescent="0.2">
      <c r="A1167" s="29">
        <f>A1162+1</f>
        <v>831</v>
      </c>
      <c r="B1167" s="39"/>
      <c r="C1167" s="40"/>
      <c r="D1167" s="41"/>
      <c r="E1167" s="42"/>
      <c r="F1167" s="43"/>
      <c r="G1167" s="44"/>
      <c r="H1167" s="45"/>
      <c r="I1167" s="310"/>
      <c r="J1167" s="306"/>
      <c r="K1167" s="307"/>
      <c r="L1167" s="308"/>
      <c r="M1167" s="307"/>
      <c r="N1167" s="308"/>
      <c r="O1167" s="307"/>
      <c r="P1167" s="308"/>
      <c r="Q1167" s="167"/>
      <c r="R1167" s="314"/>
      <c r="S1167" s="46"/>
      <c r="T1167" s="47"/>
      <c r="U1167" s="47"/>
      <c r="V1167" s="48"/>
      <c r="W1167" s="325"/>
      <c r="X1167" s="307"/>
      <c r="Y1167" s="308"/>
      <c r="Z1167" s="307"/>
      <c r="AA1167" s="308"/>
      <c r="AB1167" s="167"/>
      <c r="AC1167" s="311"/>
      <c r="AD1167" s="312"/>
      <c r="AE1167" s="312"/>
      <c r="AF1167" s="313"/>
      <c r="AG1167" s="317"/>
      <c r="AH1167" s="167"/>
      <c r="AI1167" s="478"/>
      <c r="AJ1167" s="478"/>
      <c r="AK1167" s="479"/>
      <c r="AL1167" s="102"/>
      <c r="AM1167" s="124" t="str">
        <f t="shared" ref="AM1167:AM1176" si="1219">IF(B1167=0," ",TEXT(B1167,"MMM"))</f>
        <v xml:space="preserve"> </v>
      </c>
      <c r="AN1167" s="97" t="str">
        <f t="shared" ref="AN1167:AN1176" si="1220">IF(B1167=0," ",YEAR(B1167))</f>
        <v xml:space="preserve"> </v>
      </c>
      <c r="AO1167" s="125"/>
      <c r="AP1167" s="125"/>
      <c r="AQ1167" s="125"/>
      <c r="AR1167" s="125"/>
      <c r="AS1167" s="125"/>
      <c r="AT1167" s="122"/>
      <c r="AU1167" s="125"/>
      <c r="AV1167" s="126"/>
      <c r="AW1167" s="122"/>
      <c r="AX1167" s="127"/>
      <c r="AY1167" s="100"/>
      <c r="AZ1167" s="127"/>
      <c r="BA1167" s="88"/>
      <c r="BB1167" s="125"/>
      <c r="BC1167" s="129"/>
      <c r="BD1167" s="125"/>
      <c r="BE1167" s="125"/>
      <c r="BF1167" s="125"/>
      <c r="BG1167" s="125"/>
      <c r="BH1167" s="125"/>
      <c r="BI1167" s="125"/>
      <c r="BJ1167" s="125"/>
      <c r="BK1167" s="125"/>
      <c r="BL1167" s="90"/>
      <c r="BM1167" s="90"/>
      <c r="BN1167" s="90"/>
      <c r="BO1167" s="90"/>
      <c r="BP1167" s="90"/>
    </row>
    <row r="1168" spans="1:68" s="49" customFormat="1" ht="27.75" customHeight="1" x14ac:dyDescent="0.2">
      <c r="A1168" s="22">
        <f>A1167+1</f>
        <v>832</v>
      </c>
      <c r="B1168" s="50"/>
      <c r="C1168" s="51"/>
      <c r="D1168" s="52"/>
      <c r="E1168" s="53"/>
      <c r="F1168" s="54"/>
      <c r="G1168" s="55"/>
      <c r="H1168" s="56"/>
      <c r="I1168" s="304"/>
      <c r="J1168" s="57"/>
      <c r="K1168" s="58"/>
      <c r="L1168" s="59"/>
      <c r="M1168" s="58"/>
      <c r="N1168" s="59"/>
      <c r="O1168" s="58"/>
      <c r="P1168" s="59"/>
      <c r="Q1168" s="60"/>
      <c r="R1168" s="315"/>
      <c r="S1168" s="57"/>
      <c r="T1168" s="58"/>
      <c r="U1168" s="58"/>
      <c r="V1168" s="60"/>
      <c r="W1168" s="326"/>
      <c r="X1168" s="58"/>
      <c r="Y1168" s="59"/>
      <c r="Z1168" s="58"/>
      <c r="AA1168" s="59"/>
      <c r="AB1168" s="60"/>
      <c r="AC1168" s="61"/>
      <c r="AD1168" s="62"/>
      <c r="AE1168" s="62"/>
      <c r="AF1168" s="63"/>
      <c r="AG1168" s="318"/>
      <c r="AH1168" s="60"/>
      <c r="AI1168" s="476"/>
      <c r="AJ1168" s="476"/>
      <c r="AK1168" s="477"/>
      <c r="AL1168" s="102"/>
      <c r="AM1168" s="124" t="str">
        <f t="shared" si="1219"/>
        <v xml:space="preserve"> </v>
      </c>
      <c r="AN1168" s="97" t="str">
        <f t="shared" si="1220"/>
        <v xml:space="preserve"> </v>
      </c>
      <c r="AO1168" s="125"/>
      <c r="AP1168" s="125"/>
      <c r="AQ1168" s="125"/>
      <c r="AR1168" s="125"/>
      <c r="AS1168" s="125"/>
      <c r="AT1168" s="122"/>
      <c r="AU1168" s="125"/>
      <c r="AV1168" s="126"/>
      <c r="AW1168" s="122"/>
      <c r="AX1168" s="127"/>
      <c r="AY1168" s="100"/>
      <c r="AZ1168" s="127"/>
      <c r="BA1168" s="88"/>
      <c r="BB1168" s="125"/>
      <c r="BC1168" s="129"/>
      <c r="BD1168" s="125"/>
      <c r="BE1168" s="125"/>
      <c r="BF1168" s="125"/>
      <c r="BG1168" s="125"/>
      <c r="BH1168" s="125"/>
      <c r="BI1168" s="125"/>
      <c r="BJ1168" s="125"/>
      <c r="BK1168" s="125"/>
      <c r="BL1168" s="90"/>
      <c r="BM1168" s="90"/>
      <c r="BN1168" s="90"/>
      <c r="BO1168" s="90"/>
      <c r="BP1168" s="90"/>
    </row>
    <row r="1169" spans="1:68" s="49" customFormat="1" ht="27.75" customHeight="1" x14ac:dyDescent="0.2">
      <c r="A1169" s="22">
        <f t="shared" ref="A1169:A1176" si="1221">A1168+1</f>
        <v>833</v>
      </c>
      <c r="B1169" s="50"/>
      <c r="C1169" s="51"/>
      <c r="D1169" s="52"/>
      <c r="E1169" s="53"/>
      <c r="F1169" s="54"/>
      <c r="G1169" s="55"/>
      <c r="H1169" s="56"/>
      <c r="I1169" s="304"/>
      <c r="J1169" s="57"/>
      <c r="K1169" s="58"/>
      <c r="L1169" s="59"/>
      <c r="M1169" s="58"/>
      <c r="N1169" s="59"/>
      <c r="O1169" s="58"/>
      <c r="P1169" s="59"/>
      <c r="Q1169" s="60"/>
      <c r="R1169" s="315"/>
      <c r="S1169" s="57"/>
      <c r="T1169" s="58"/>
      <c r="U1169" s="58"/>
      <c r="V1169" s="60"/>
      <c r="W1169" s="326"/>
      <c r="X1169" s="58"/>
      <c r="Y1169" s="59"/>
      <c r="Z1169" s="58"/>
      <c r="AA1169" s="59"/>
      <c r="AB1169" s="60"/>
      <c r="AC1169" s="61"/>
      <c r="AD1169" s="62"/>
      <c r="AE1169" s="62"/>
      <c r="AF1169" s="63"/>
      <c r="AG1169" s="318"/>
      <c r="AH1169" s="60"/>
      <c r="AI1169" s="476"/>
      <c r="AJ1169" s="476"/>
      <c r="AK1169" s="477"/>
      <c r="AL1169" s="102"/>
      <c r="AM1169" s="124" t="str">
        <f t="shared" si="1219"/>
        <v xml:space="preserve"> </v>
      </c>
      <c r="AN1169" s="97" t="str">
        <f t="shared" si="1220"/>
        <v xml:space="preserve"> </v>
      </c>
      <c r="AO1169" s="125"/>
      <c r="AP1169" s="125"/>
      <c r="AQ1169" s="125"/>
      <c r="AR1169" s="125"/>
      <c r="AS1169" s="125"/>
      <c r="AT1169" s="122"/>
      <c r="AU1169" s="125"/>
      <c r="AV1169" s="126"/>
      <c r="AW1169" s="122"/>
      <c r="AX1169" s="127"/>
      <c r="AY1169" s="100"/>
      <c r="AZ1169" s="127"/>
      <c r="BA1169" s="88"/>
      <c r="BB1169" s="125"/>
      <c r="BC1169" s="129"/>
      <c r="BD1169" s="125"/>
      <c r="BE1169" s="125"/>
      <c r="BF1169" s="125"/>
      <c r="BG1169" s="125"/>
      <c r="BH1169" s="125"/>
      <c r="BI1169" s="125"/>
      <c r="BJ1169" s="125"/>
      <c r="BK1169" s="125"/>
      <c r="BL1169" s="90"/>
      <c r="BM1169" s="90"/>
      <c r="BN1169" s="90"/>
      <c r="BO1169" s="90"/>
      <c r="BP1169" s="90"/>
    </row>
    <row r="1170" spans="1:68" s="49" customFormat="1" ht="27.75" customHeight="1" x14ac:dyDescent="0.2">
      <c r="A1170" s="22">
        <f t="shared" si="1221"/>
        <v>834</v>
      </c>
      <c r="B1170" s="50"/>
      <c r="C1170" s="51"/>
      <c r="D1170" s="52"/>
      <c r="E1170" s="53"/>
      <c r="F1170" s="54"/>
      <c r="G1170" s="55"/>
      <c r="H1170" s="56"/>
      <c r="I1170" s="304"/>
      <c r="J1170" s="57"/>
      <c r="K1170" s="58"/>
      <c r="L1170" s="59"/>
      <c r="M1170" s="58"/>
      <c r="N1170" s="59"/>
      <c r="O1170" s="58"/>
      <c r="P1170" s="59"/>
      <c r="Q1170" s="60"/>
      <c r="R1170" s="315"/>
      <c r="S1170" s="57"/>
      <c r="T1170" s="58"/>
      <c r="U1170" s="58"/>
      <c r="V1170" s="60"/>
      <c r="W1170" s="326"/>
      <c r="X1170" s="58"/>
      <c r="Y1170" s="59"/>
      <c r="Z1170" s="58"/>
      <c r="AA1170" s="59"/>
      <c r="AB1170" s="60"/>
      <c r="AC1170" s="61"/>
      <c r="AD1170" s="62"/>
      <c r="AE1170" s="62"/>
      <c r="AF1170" s="63"/>
      <c r="AG1170" s="318"/>
      <c r="AH1170" s="60"/>
      <c r="AI1170" s="476"/>
      <c r="AJ1170" s="476"/>
      <c r="AK1170" s="477"/>
      <c r="AL1170" s="102"/>
      <c r="AM1170" s="124" t="str">
        <f t="shared" si="1219"/>
        <v xml:space="preserve"> </v>
      </c>
      <c r="AN1170" s="97" t="str">
        <f t="shared" si="1220"/>
        <v xml:space="preserve"> </v>
      </c>
      <c r="AO1170" s="125"/>
      <c r="AP1170" s="125"/>
      <c r="AQ1170" s="125"/>
      <c r="AR1170" s="125"/>
      <c r="AS1170" s="125"/>
      <c r="AT1170" s="122"/>
      <c r="AU1170" s="125"/>
      <c r="AV1170" s="126"/>
      <c r="AW1170" s="122"/>
      <c r="AX1170" s="127"/>
      <c r="AY1170" s="100"/>
      <c r="AZ1170" s="127"/>
      <c r="BA1170" s="88"/>
      <c r="BB1170" s="125"/>
      <c r="BC1170" s="129"/>
      <c r="BD1170" s="125"/>
      <c r="BE1170" s="125"/>
      <c r="BF1170" s="125"/>
      <c r="BG1170" s="125"/>
      <c r="BH1170" s="125"/>
      <c r="BI1170" s="125"/>
      <c r="BJ1170" s="125"/>
      <c r="BK1170" s="125"/>
      <c r="BL1170" s="90"/>
      <c r="BM1170" s="90"/>
      <c r="BN1170" s="90"/>
      <c r="BO1170" s="90"/>
      <c r="BP1170" s="90"/>
    </row>
    <row r="1171" spans="1:68" s="49" customFormat="1" ht="27.75" customHeight="1" x14ac:dyDescent="0.2">
      <c r="A1171" s="22">
        <f t="shared" si="1221"/>
        <v>835</v>
      </c>
      <c r="B1171" s="50"/>
      <c r="C1171" s="51"/>
      <c r="D1171" s="52"/>
      <c r="E1171" s="53"/>
      <c r="F1171" s="54"/>
      <c r="G1171" s="55"/>
      <c r="H1171" s="56"/>
      <c r="I1171" s="304"/>
      <c r="J1171" s="57"/>
      <c r="K1171" s="58"/>
      <c r="L1171" s="59"/>
      <c r="M1171" s="58"/>
      <c r="N1171" s="59"/>
      <c r="O1171" s="58"/>
      <c r="P1171" s="59"/>
      <c r="Q1171" s="60"/>
      <c r="R1171" s="315"/>
      <c r="S1171" s="57"/>
      <c r="T1171" s="58"/>
      <c r="U1171" s="58"/>
      <c r="V1171" s="60"/>
      <c r="W1171" s="326"/>
      <c r="X1171" s="58"/>
      <c r="Y1171" s="59"/>
      <c r="Z1171" s="58"/>
      <c r="AA1171" s="59"/>
      <c r="AB1171" s="60"/>
      <c r="AC1171" s="61"/>
      <c r="AD1171" s="62"/>
      <c r="AE1171" s="62"/>
      <c r="AF1171" s="63"/>
      <c r="AG1171" s="318"/>
      <c r="AH1171" s="60"/>
      <c r="AI1171" s="476"/>
      <c r="AJ1171" s="476"/>
      <c r="AK1171" s="477"/>
      <c r="AL1171" s="102"/>
      <c r="AM1171" s="124" t="str">
        <f t="shared" si="1219"/>
        <v xml:space="preserve"> </v>
      </c>
      <c r="AN1171" s="97" t="str">
        <f t="shared" si="1220"/>
        <v xml:space="preserve"> </v>
      </c>
      <c r="AO1171" s="125"/>
      <c r="AP1171" s="125"/>
      <c r="AQ1171" s="125"/>
      <c r="AR1171" s="125"/>
      <c r="AS1171" s="125"/>
      <c r="AT1171" s="122"/>
      <c r="AU1171" s="125"/>
      <c r="AV1171" s="126"/>
      <c r="AW1171" s="122"/>
      <c r="AX1171" s="127"/>
      <c r="AY1171" s="100"/>
      <c r="AZ1171" s="127"/>
      <c r="BA1171" s="88"/>
      <c r="BB1171" s="125"/>
      <c r="BC1171" s="129"/>
      <c r="BD1171" s="125"/>
      <c r="BE1171" s="125"/>
      <c r="BF1171" s="125"/>
      <c r="BG1171" s="125"/>
      <c r="BH1171" s="125"/>
      <c r="BI1171" s="125"/>
      <c r="BJ1171" s="125"/>
      <c r="BK1171" s="125"/>
      <c r="BL1171" s="90"/>
      <c r="BM1171" s="90"/>
      <c r="BN1171" s="90"/>
      <c r="BO1171" s="90"/>
      <c r="BP1171" s="90"/>
    </row>
    <row r="1172" spans="1:68" s="49" customFormat="1" ht="27.75" customHeight="1" x14ac:dyDescent="0.2">
      <c r="A1172" s="22">
        <f t="shared" si="1221"/>
        <v>836</v>
      </c>
      <c r="B1172" s="50"/>
      <c r="C1172" s="51"/>
      <c r="D1172" s="52"/>
      <c r="E1172" s="53"/>
      <c r="F1172" s="54"/>
      <c r="G1172" s="55"/>
      <c r="H1172" s="56"/>
      <c r="I1172" s="304"/>
      <c r="J1172" s="57"/>
      <c r="K1172" s="58"/>
      <c r="L1172" s="59"/>
      <c r="M1172" s="58"/>
      <c r="N1172" s="59"/>
      <c r="O1172" s="58"/>
      <c r="P1172" s="59"/>
      <c r="Q1172" s="60"/>
      <c r="R1172" s="315"/>
      <c r="S1172" s="57"/>
      <c r="T1172" s="58"/>
      <c r="U1172" s="58"/>
      <c r="V1172" s="60"/>
      <c r="W1172" s="326"/>
      <c r="X1172" s="58"/>
      <c r="Y1172" s="59"/>
      <c r="Z1172" s="58"/>
      <c r="AA1172" s="59"/>
      <c r="AB1172" s="60"/>
      <c r="AC1172" s="61"/>
      <c r="AD1172" s="62"/>
      <c r="AE1172" s="62"/>
      <c r="AF1172" s="63"/>
      <c r="AG1172" s="318"/>
      <c r="AH1172" s="60"/>
      <c r="AI1172" s="476"/>
      <c r="AJ1172" s="476"/>
      <c r="AK1172" s="477"/>
      <c r="AL1172" s="102"/>
      <c r="AM1172" s="124" t="str">
        <f t="shared" si="1219"/>
        <v xml:space="preserve"> </v>
      </c>
      <c r="AN1172" s="97" t="str">
        <f t="shared" si="1220"/>
        <v xml:space="preserve"> </v>
      </c>
      <c r="AO1172" s="125"/>
      <c r="AP1172" s="125"/>
      <c r="AQ1172" s="125"/>
      <c r="AR1172" s="125"/>
      <c r="AS1172" s="125"/>
      <c r="AT1172" s="122"/>
      <c r="AU1172" s="125"/>
      <c r="AV1172" s="126"/>
      <c r="AW1172" s="122"/>
      <c r="AX1172" s="127"/>
      <c r="AY1172" s="100"/>
      <c r="AZ1172" s="127"/>
      <c r="BA1172" s="88"/>
      <c r="BB1172" s="125"/>
      <c r="BC1172" s="129"/>
      <c r="BD1172" s="125"/>
      <c r="BE1172" s="125"/>
      <c r="BF1172" s="125"/>
      <c r="BG1172" s="125"/>
      <c r="BH1172" s="125"/>
      <c r="BI1172" s="125"/>
      <c r="BJ1172" s="125"/>
      <c r="BK1172" s="125"/>
      <c r="BL1172" s="90"/>
      <c r="BM1172" s="90"/>
      <c r="BN1172" s="90"/>
      <c r="BO1172" s="90"/>
      <c r="BP1172" s="90"/>
    </row>
    <row r="1173" spans="1:68" s="49" customFormat="1" ht="27.75" customHeight="1" x14ac:dyDescent="0.2">
      <c r="A1173" s="22">
        <f>A1172+1</f>
        <v>837</v>
      </c>
      <c r="B1173" s="50"/>
      <c r="C1173" s="51"/>
      <c r="D1173" s="52"/>
      <c r="E1173" s="53"/>
      <c r="F1173" s="54"/>
      <c r="G1173" s="55"/>
      <c r="H1173" s="56"/>
      <c r="I1173" s="304"/>
      <c r="J1173" s="57"/>
      <c r="K1173" s="58"/>
      <c r="L1173" s="59"/>
      <c r="M1173" s="58"/>
      <c r="N1173" s="59"/>
      <c r="O1173" s="58"/>
      <c r="P1173" s="59"/>
      <c r="Q1173" s="60"/>
      <c r="R1173" s="315"/>
      <c r="S1173" s="57"/>
      <c r="T1173" s="58"/>
      <c r="U1173" s="58"/>
      <c r="V1173" s="60"/>
      <c r="W1173" s="326"/>
      <c r="X1173" s="58"/>
      <c r="Y1173" s="59"/>
      <c r="Z1173" s="58"/>
      <c r="AA1173" s="59"/>
      <c r="AB1173" s="60"/>
      <c r="AC1173" s="61"/>
      <c r="AD1173" s="62"/>
      <c r="AE1173" s="62"/>
      <c r="AF1173" s="63"/>
      <c r="AG1173" s="318"/>
      <c r="AH1173" s="60"/>
      <c r="AI1173" s="476"/>
      <c r="AJ1173" s="476"/>
      <c r="AK1173" s="477"/>
      <c r="AL1173" s="102"/>
      <c r="AM1173" s="124" t="str">
        <f t="shared" si="1219"/>
        <v xml:space="preserve"> </v>
      </c>
      <c r="AN1173" s="97" t="str">
        <f t="shared" si="1220"/>
        <v xml:space="preserve"> </v>
      </c>
      <c r="AO1173" s="125"/>
      <c r="AP1173" s="125"/>
      <c r="AQ1173" s="125"/>
      <c r="AR1173" s="125"/>
      <c r="AS1173" s="125"/>
      <c r="AT1173" s="122"/>
      <c r="AU1173" s="125"/>
      <c r="AV1173" s="126"/>
      <c r="AW1173" s="122"/>
      <c r="AX1173" s="127"/>
      <c r="AY1173" s="100"/>
      <c r="AZ1173" s="127"/>
      <c r="BA1173" s="88"/>
      <c r="BB1173" s="125"/>
      <c r="BC1173" s="129"/>
      <c r="BD1173" s="125"/>
      <c r="BE1173" s="125"/>
      <c r="BF1173" s="125"/>
      <c r="BG1173" s="125"/>
      <c r="BH1173" s="125"/>
      <c r="BI1173" s="125"/>
      <c r="BJ1173" s="125"/>
      <c r="BK1173" s="125"/>
      <c r="BL1173" s="90"/>
      <c r="BM1173" s="90"/>
      <c r="BN1173" s="90"/>
      <c r="BO1173" s="90"/>
      <c r="BP1173" s="90"/>
    </row>
    <row r="1174" spans="1:68" s="49" customFormat="1" ht="27.75" customHeight="1" x14ac:dyDescent="0.2">
      <c r="A1174" s="22">
        <f t="shared" si="1221"/>
        <v>838</v>
      </c>
      <c r="B1174" s="50"/>
      <c r="C1174" s="51"/>
      <c r="D1174" s="52"/>
      <c r="E1174" s="53"/>
      <c r="F1174" s="54"/>
      <c r="G1174" s="55"/>
      <c r="H1174" s="56"/>
      <c r="I1174" s="304"/>
      <c r="J1174" s="57"/>
      <c r="K1174" s="58"/>
      <c r="L1174" s="59"/>
      <c r="M1174" s="58"/>
      <c r="N1174" s="59"/>
      <c r="O1174" s="58"/>
      <c r="P1174" s="59"/>
      <c r="Q1174" s="60"/>
      <c r="R1174" s="315"/>
      <c r="S1174" s="57"/>
      <c r="T1174" s="58"/>
      <c r="U1174" s="58"/>
      <c r="V1174" s="60"/>
      <c r="W1174" s="326"/>
      <c r="X1174" s="58"/>
      <c r="Y1174" s="59"/>
      <c r="Z1174" s="58"/>
      <c r="AA1174" s="59"/>
      <c r="AB1174" s="60"/>
      <c r="AC1174" s="61"/>
      <c r="AD1174" s="62"/>
      <c r="AE1174" s="62"/>
      <c r="AF1174" s="63"/>
      <c r="AG1174" s="318"/>
      <c r="AH1174" s="60"/>
      <c r="AI1174" s="476"/>
      <c r="AJ1174" s="476"/>
      <c r="AK1174" s="477"/>
      <c r="AL1174" s="102"/>
      <c r="AM1174" s="124" t="str">
        <f t="shared" si="1219"/>
        <v xml:space="preserve"> </v>
      </c>
      <c r="AN1174" s="97" t="str">
        <f t="shared" si="1220"/>
        <v xml:space="preserve"> </v>
      </c>
      <c r="AO1174" s="125"/>
      <c r="AP1174" s="125"/>
      <c r="AQ1174" s="125"/>
      <c r="AR1174" s="125"/>
      <c r="AS1174" s="125"/>
      <c r="AT1174" s="122"/>
      <c r="AU1174" s="125"/>
      <c r="AV1174" s="126"/>
      <c r="AW1174" s="122"/>
      <c r="AX1174" s="127"/>
      <c r="AY1174" s="100"/>
      <c r="AZ1174" s="127"/>
      <c r="BA1174" s="88"/>
      <c r="BB1174" s="125"/>
      <c r="BC1174" s="129"/>
      <c r="BD1174" s="125"/>
      <c r="BE1174" s="125"/>
      <c r="BF1174" s="125"/>
      <c r="BG1174" s="125"/>
      <c r="BH1174" s="125"/>
      <c r="BI1174" s="125"/>
      <c r="BJ1174" s="125"/>
      <c r="BK1174" s="125"/>
      <c r="BL1174" s="90"/>
      <c r="BM1174" s="90"/>
      <c r="BN1174" s="90"/>
      <c r="BO1174" s="90"/>
      <c r="BP1174" s="90"/>
    </row>
    <row r="1175" spans="1:68" s="49" customFormat="1" ht="27.75" customHeight="1" x14ac:dyDescent="0.2">
      <c r="A1175" s="22">
        <f t="shared" si="1221"/>
        <v>839</v>
      </c>
      <c r="B1175" s="50"/>
      <c r="C1175" s="51"/>
      <c r="D1175" s="52"/>
      <c r="E1175" s="53"/>
      <c r="F1175" s="54"/>
      <c r="G1175" s="55"/>
      <c r="H1175" s="56"/>
      <c r="I1175" s="304"/>
      <c r="J1175" s="57"/>
      <c r="K1175" s="58"/>
      <c r="L1175" s="59"/>
      <c r="M1175" s="58"/>
      <c r="N1175" s="59"/>
      <c r="O1175" s="58"/>
      <c r="P1175" s="59"/>
      <c r="Q1175" s="60"/>
      <c r="R1175" s="315"/>
      <c r="S1175" s="57"/>
      <c r="T1175" s="58"/>
      <c r="U1175" s="58"/>
      <c r="V1175" s="60"/>
      <c r="W1175" s="326"/>
      <c r="X1175" s="58"/>
      <c r="Y1175" s="59"/>
      <c r="Z1175" s="58"/>
      <c r="AA1175" s="59"/>
      <c r="AB1175" s="60"/>
      <c r="AC1175" s="61"/>
      <c r="AD1175" s="62"/>
      <c r="AE1175" s="62"/>
      <c r="AF1175" s="63"/>
      <c r="AG1175" s="318"/>
      <c r="AH1175" s="60"/>
      <c r="AI1175" s="476"/>
      <c r="AJ1175" s="476"/>
      <c r="AK1175" s="477"/>
      <c r="AL1175" s="102"/>
      <c r="AM1175" s="124" t="str">
        <f t="shared" si="1219"/>
        <v xml:space="preserve"> </v>
      </c>
      <c r="AN1175" s="97" t="str">
        <f t="shared" si="1220"/>
        <v xml:space="preserve"> </v>
      </c>
      <c r="AO1175" s="125"/>
      <c r="AP1175" s="125"/>
      <c r="AQ1175" s="125"/>
      <c r="AR1175" s="125"/>
      <c r="AS1175" s="125"/>
      <c r="AT1175" s="122"/>
      <c r="AU1175" s="125"/>
      <c r="AV1175" s="126"/>
      <c r="AW1175" s="122"/>
      <c r="AX1175" s="127"/>
      <c r="AY1175" s="100"/>
      <c r="AZ1175" s="127"/>
      <c r="BA1175" s="125"/>
      <c r="BB1175" s="125"/>
      <c r="BC1175" s="129"/>
      <c r="BD1175" s="125"/>
      <c r="BE1175" s="125"/>
      <c r="BF1175" s="125"/>
      <c r="BG1175" s="125"/>
      <c r="BH1175" s="125"/>
      <c r="BI1175" s="125"/>
      <c r="BJ1175" s="125"/>
      <c r="BK1175" s="125"/>
      <c r="BL1175" s="90"/>
      <c r="BM1175" s="90"/>
      <c r="BN1175" s="90"/>
      <c r="BO1175" s="90"/>
      <c r="BP1175" s="90"/>
    </row>
    <row r="1176" spans="1:68" s="49" customFormat="1" ht="27.75" customHeight="1" thickBot="1" x14ac:dyDescent="0.25">
      <c r="A1176" s="23">
        <f t="shared" si="1221"/>
        <v>840</v>
      </c>
      <c r="B1176" s="64"/>
      <c r="C1176" s="65"/>
      <c r="D1176" s="66"/>
      <c r="E1176" s="67"/>
      <c r="F1176" s="68"/>
      <c r="G1176" s="69"/>
      <c r="H1176" s="70"/>
      <c r="I1176" s="305"/>
      <c r="J1176" s="71"/>
      <c r="K1176" s="72"/>
      <c r="L1176" s="73"/>
      <c r="M1176" s="72"/>
      <c r="N1176" s="73"/>
      <c r="O1176" s="72"/>
      <c r="P1176" s="73"/>
      <c r="Q1176" s="74"/>
      <c r="R1176" s="316"/>
      <c r="S1176" s="71"/>
      <c r="T1176" s="72"/>
      <c r="U1176" s="72"/>
      <c r="V1176" s="74"/>
      <c r="W1176" s="327"/>
      <c r="X1176" s="72"/>
      <c r="Y1176" s="73"/>
      <c r="Z1176" s="72"/>
      <c r="AA1176" s="73"/>
      <c r="AB1176" s="74"/>
      <c r="AC1176" s="75"/>
      <c r="AD1176" s="76"/>
      <c r="AE1176" s="76"/>
      <c r="AF1176" s="77"/>
      <c r="AG1176" s="319"/>
      <c r="AH1176" s="74"/>
      <c r="AI1176" s="480"/>
      <c r="AJ1176" s="480"/>
      <c r="AK1176" s="481"/>
      <c r="AL1176" s="102"/>
      <c r="AM1176" s="124" t="str">
        <f t="shared" si="1219"/>
        <v xml:space="preserve"> </v>
      </c>
      <c r="AN1176" s="97" t="str">
        <f t="shared" si="1220"/>
        <v xml:space="preserve"> </v>
      </c>
      <c r="AO1176" s="125"/>
      <c r="AP1176" s="125"/>
      <c r="AQ1176" s="125"/>
      <c r="AR1176" s="125"/>
      <c r="AS1176" s="125"/>
      <c r="AT1176" s="122"/>
      <c r="AU1176" s="125"/>
      <c r="AV1176" s="126"/>
      <c r="AW1176" s="122"/>
      <c r="AX1176" s="127"/>
      <c r="AY1176" s="100"/>
      <c r="AZ1176" s="127"/>
      <c r="BA1176" s="125"/>
      <c r="BB1176" s="125"/>
      <c r="BC1176" s="129"/>
      <c r="BD1176" s="125"/>
      <c r="BE1176" s="125"/>
      <c r="BF1176" s="125"/>
      <c r="BG1176" s="125"/>
      <c r="BH1176" s="125"/>
      <c r="BI1176" s="125"/>
      <c r="BJ1176" s="125"/>
      <c r="BK1176" s="125"/>
      <c r="BL1176" s="90"/>
      <c r="BM1176" s="90"/>
      <c r="BN1176" s="90"/>
      <c r="BO1176" s="90"/>
      <c r="BP1176" s="90"/>
    </row>
    <row r="1177" spans="1:68" ht="4.5" customHeight="1" thickBot="1" x14ac:dyDescent="0.25">
      <c r="A1177" s="89">
        <f>AK1180</f>
        <v>84</v>
      </c>
      <c r="B1177" s="271"/>
      <c r="C1177" s="271"/>
      <c r="D1177" s="271"/>
      <c r="E1177" s="271"/>
      <c r="F1177" s="271"/>
      <c r="G1177" s="271"/>
      <c r="H1177" s="271"/>
      <c r="I1177" s="271"/>
      <c r="J1177" s="309"/>
      <c r="K1177" s="309"/>
      <c r="L1177" s="309"/>
      <c r="M1177" s="309"/>
      <c r="N1177" s="309"/>
      <c r="O1177" s="309"/>
      <c r="P1177" s="309"/>
      <c r="Q1177" s="309"/>
      <c r="R1177" s="309"/>
      <c r="S1177" s="324"/>
      <c r="T1177" s="324"/>
      <c r="U1177" s="324"/>
      <c r="V1177" s="324"/>
      <c r="W1177" s="324"/>
      <c r="X1177" s="324"/>
      <c r="Y1177" s="324"/>
      <c r="Z1177" s="324"/>
      <c r="AA1177" s="324"/>
      <c r="AB1177" s="324"/>
      <c r="AC1177" s="309"/>
      <c r="AD1177" s="272"/>
      <c r="AE1177" s="273"/>
      <c r="AF1177" s="272"/>
      <c r="AG1177" s="274"/>
      <c r="AH1177" s="474"/>
      <c r="AI1177" s="475"/>
      <c r="AJ1177" s="475"/>
      <c r="AK1177" s="475"/>
      <c r="AL1177" s="33"/>
      <c r="AM1177" s="33"/>
      <c r="AN1177" s="33"/>
      <c r="AV1177" s="126"/>
      <c r="AX1177" s="127"/>
      <c r="AY1177" s="100"/>
      <c r="AZ1177" s="127"/>
      <c r="BC1177" s="129"/>
    </row>
    <row r="1178" spans="1:68" ht="26.25" customHeight="1" x14ac:dyDescent="0.2">
      <c r="A1178" s="180">
        <f>A1164+1</f>
        <v>84</v>
      </c>
      <c r="B1178" s="501"/>
      <c r="C1178" s="501"/>
      <c r="D1178" s="501"/>
      <c r="E1178" s="502"/>
      <c r="F1178" s="493" t="str">
        <f>F1164</f>
        <v>TOTAL DE ESTA PÁGINA</v>
      </c>
      <c r="G1178" s="494"/>
      <c r="H1178" s="495"/>
      <c r="I1178" s="348" t="str">
        <f t="shared" ref="I1178:Q1178" si="1222">IF(SUM(I1167:I1177)=0," ",SUM(I1167:I1177))</f>
        <v xml:space="preserve"> </v>
      </c>
      <c r="J1178" s="349" t="str">
        <f t="shared" si="1222"/>
        <v xml:space="preserve"> </v>
      </c>
      <c r="K1178" s="350" t="str">
        <f t="shared" si="1222"/>
        <v xml:space="preserve"> </v>
      </c>
      <c r="L1178" s="351" t="str">
        <f t="shared" si="1222"/>
        <v xml:space="preserve"> </v>
      </c>
      <c r="M1178" s="350" t="str">
        <f t="shared" si="1222"/>
        <v xml:space="preserve"> </v>
      </c>
      <c r="N1178" s="351" t="str">
        <f t="shared" si="1222"/>
        <v xml:space="preserve"> </v>
      </c>
      <c r="O1178" s="350" t="str">
        <f t="shared" si="1222"/>
        <v xml:space="preserve"> </v>
      </c>
      <c r="P1178" s="351" t="str">
        <f t="shared" si="1222"/>
        <v xml:space="preserve"> </v>
      </c>
      <c r="Q1178" s="352" t="str">
        <f t="shared" si="1222"/>
        <v xml:space="preserve"> </v>
      </c>
      <c r="R1178" s="353"/>
      <c r="S1178" s="349" t="str">
        <f t="shared" ref="S1178:AB1178" si="1223">IF(SUM(S1167:S1177)=0," ",SUM(S1167:S1177))</f>
        <v xml:space="preserve"> </v>
      </c>
      <c r="T1178" s="350" t="str">
        <f t="shared" si="1223"/>
        <v xml:space="preserve"> </v>
      </c>
      <c r="U1178" s="350" t="str">
        <f t="shared" si="1223"/>
        <v xml:space="preserve"> </v>
      </c>
      <c r="V1178" s="350" t="str">
        <f t="shared" si="1223"/>
        <v xml:space="preserve"> </v>
      </c>
      <c r="W1178" s="351" t="str">
        <f t="shared" si="1223"/>
        <v xml:space="preserve"> </v>
      </c>
      <c r="X1178" s="350" t="str">
        <f t="shared" si="1223"/>
        <v xml:space="preserve"> </v>
      </c>
      <c r="Y1178" s="351" t="str">
        <f t="shared" si="1223"/>
        <v xml:space="preserve"> </v>
      </c>
      <c r="Z1178" s="350" t="str">
        <f t="shared" si="1223"/>
        <v xml:space="preserve"> </v>
      </c>
      <c r="AA1178" s="351" t="str">
        <f t="shared" si="1223"/>
        <v xml:space="preserve"> </v>
      </c>
      <c r="AB1178" s="352" t="str">
        <f t="shared" si="1223"/>
        <v xml:space="preserve"> </v>
      </c>
      <c r="AC1178" s="354" t="str">
        <f>IF(SUM(AC1167:AC1176)=0," ",SUM(AC1167:AC1176))</f>
        <v xml:space="preserve"> </v>
      </c>
      <c r="AD1178" s="355" t="str">
        <f>IF(SUM(AD1167:AD1176)=0," ",SUM(AD1167:AD1176))</f>
        <v xml:space="preserve"> </v>
      </c>
      <c r="AE1178" s="355" t="str">
        <f>IF(SUM(AE1167:AE1176)=0," ",SUM(AE1167:AE1176))</f>
        <v xml:space="preserve"> </v>
      </c>
      <c r="AF1178" s="356" t="str">
        <f>IF(SUM(AF1167:AF1176)=0," ",SUM(AF1167:AF1176))</f>
        <v xml:space="preserve"> </v>
      </c>
      <c r="AG1178" s="357" t="str">
        <f>IF(SUM(AG1167:AG1176)=0," ",SUM(AG1167:AG1176))</f>
        <v xml:space="preserve"> </v>
      </c>
      <c r="AH1178" s="482" t="str">
        <f>AH1164</f>
        <v>Certifico que todos los datos en esta
bitácora son fidedignos</v>
      </c>
      <c r="AI1178" s="483"/>
      <c r="AJ1178" s="483"/>
      <c r="AK1178" s="484"/>
      <c r="AL1178" s="131"/>
      <c r="AM1178" s="131"/>
      <c r="AN1178" s="131"/>
      <c r="AV1178" s="126"/>
      <c r="AX1178" s="127"/>
      <c r="AY1178" s="100"/>
      <c r="AZ1178" s="127"/>
      <c r="BA1178" s="88"/>
      <c r="BC1178" s="129"/>
    </row>
    <row r="1179" spans="1:68" ht="26.25" customHeight="1" x14ac:dyDescent="0.2">
      <c r="A1179" s="499"/>
      <c r="B1179" s="503"/>
      <c r="C1179" s="503"/>
      <c r="D1179" s="503"/>
      <c r="E1179" s="504"/>
      <c r="F1179" s="496" t="str">
        <f>F1165</f>
        <v>TOTAL PÁGINA ANTERIOR</v>
      </c>
      <c r="G1179" s="497"/>
      <c r="H1179" s="498"/>
      <c r="I1179" s="358">
        <f>I1166</f>
        <v>6.25</v>
      </c>
      <c r="J1179" s="359">
        <f t="shared" ref="J1179:Q1179" si="1224">J1166</f>
        <v>6.25</v>
      </c>
      <c r="K1179" s="360" t="str">
        <f t="shared" si="1224"/>
        <v xml:space="preserve"> </v>
      </c>
      <c r="L1179" s="361" t="str">
        <f t="shared" si="1224"/>
        <v xml:space="preserve"> </v>
      </c>
      <c r="M1179" s="360" t="str">
        <f t="shared" si="1224"/>
        <v xml:space="preserve"> </v>
      </c>
      <c r="N1179" s="361" t="str">
        <f t="shared" si="1224"/>
        <v xml:space="preserve"> </v>
      </c>
      <c r="O1179" s="360" t="str">
        <f t="shared" si="1224"/>
        <v xml:space="preserve"> </v>
      </c>
      <c r="P1179" s="361" t="str">
        <f t="shared" si="1224"/>
        <v xml:space="preserve"> </v>
      </c>
      <c r="Q1179" s="362" t="str">
        <f t="shared" si="1224"/>
        <v xml:space="preserve"> </v>
      </c>
      <c r="R1179" s="363"/>
      <c r="S1179" s="359" t="str">
        <f t="shared" ref="S1179:AG1179" si="1225">S1166</f>
        <v xml:space="preserve"> </v>
      </c>
      <c r="T1179" s="360">
        <f t="shared" si="1225"/>
        <v>8.75</v>
      </c>
      <c r="U1179" s="360">
        <f t="shared" si="1225"/>
        <v>10</v>
      </c>
      <c r="V1179" s="360">
        <f t="shared" si="1225"/>
        <v>2.5</v>
      </c>
      <c r="W1179" s="361" t="str">
        <f t="shared" si="1225"/>
        <v xml:space="preserve"> </v>
      </c>
      <c r="X1179" s="360" t="str">
        <f t="shared" si="1225"/>
        <v xml:space="preserve"> </v>
      </c>
      <c r="Y1179" s="361">
        <f t="shared" si="1225"/>
        <v>2.5</v>
      </c>
      <c r="Z1179" s="360" t="str">
        <f t="shared" si="1225"/>
        <v xml:space="preserve"> </v>
      </c>
      <c r="AA1179" s="361">
        <f t="shared" si="1225"/>
        <v>3.75</v>
      </c>
      <c r="AB1179" s="362" t="str">
        <f t="shared" si="1225"/>
        <v xml:space="preserve"> </v>
      </c>
      <c r="AC1179" s="364">
        <f t="shared" si="1225"/>
        <v>9</v>
      </c>
      <c r="AD1179" s="365" t="str">
        <f t="shared" si="1225"/>
        <v xml:space="preserve"> </v>
      </c>
      <c r="AE1179" s="365">
        <f t="shared" si="1225"/>
        <v>9</v>
      </c>
      <c r="AF1179" s="366" t="str">
        <f t="shared" si="1225"/>
        <v xml:space="preserve"> </v>
      </c>
      <c r="AG1179" s="367">
        <f t="shared" si="1225"/>
        <v>11</v>
      </c>
      <c r="AH1179" s="487"/>
      <c r="AI1179" s="488"/>
      <c r="AJ1179" s="488"/>
      <c r="AK1179" s="489"/>
      <c r="AL1179" s="131"/>
      <c r="AM1179" s="131"/>
      <c r="AN1179" s="131"/>
      <c r="AV1179" s="126"/>
      <c r="AX1179" s="127"/>
      <c r="AY1179" s="100"/>
      <c r="AZ1179" s="127"/>
      <c r="BA1179" s="88"/>
      <c r="BC1179" s="129"/>
    </row>
    <row r="1180" spans="1:68" ht="26.25" customHeight="1" thickBot="1" x14ac:dyDescent="0.25">
      <c r="A1180" s="500"/>
      <c r="B1180" s="505" t="str">
        <f>B1166</f>
        <v>Entidad que certifica Hrs. de vuelo
TIMBRE Y FIRMA</v>
      </c>
      <c r="C1180" s="505"/>
      <c r="D1180" s="505"/>
      <c r="E1180" s="506"/>
      <c r="F1180" s="490" t="str">
        <f>F1166</f>
        <v>TOTAL A LA FECHA</v>
      </c>
      <c r="G1180" s="491"/>
      <c r="H1180" s="492"/>
      <c r="I1180" s="31">
        <f t="shared" ref="I1180:Q1180" si="1226">IF(SUM(I1178:I1179)=0," ",SUM(I1178:I1179))</f>
        <v>6.25</v>
      </c>
      <c r="J1180" s="27">
        <f t="shared" si="1226"/>
        <v>6.25</v>
      </c>
      <c r="K1180" s="24" t="str">
        <f t="shared" si="1226"/>
        <v xml:space="preserve"> </v>
      </c>
      <c r="L1180" s="25" t="str">
        <f t="shared" si="1226"/>
        <v xml:space="preserve"> </v>
      </c>
      <c r="M1180" s="24" t="str">
        <f t="shared" si="1226"/>
        <v xml:space="preserve"> </v>
      </c>
      <c r="N1180" s="25" t="str">
        <f t="shared" si="1226"/>
        <v xml:space="preserve"> </v>
      </c>
      <c r="O1180" s="24" t="str">
        <f t="shared" si="1226"/>
        <v xml:space="preserve"> </v>
      </c>
      <c r="P1180" s="25" t="str">
        <f t="shared" si="1226"/>
        <v xml:space="preserve"> </v>
      </c>
      <c r="Q1180" s="26" t="str">
        <f t="shared" si="1226"/>
        <v xml:space="preserve"> </v>
      </c>
      <c r="R1180" s="321"/>
      <c r="S1180" s="27" t="str">
        <f t="shared" ref="S1180:AG1180" si="1227">IF(SUM(S1178:S1179)=0," ",SUM(S1178:S1179))</f>
        <v xml:space="preserve"> </v>
      </c>
      <c r="T1180" s="24">
        <f t="shared" si="1227"/>
        <v>8.75</v>
      </c>
      <c r="U1180" s="24">
        <f t="shared" si="1227"/>
        <v>10</v>
      </c>
      <c r="V1180" s="24">
        <f t="shared" si="1227"/>
        <v>2.5</v>
      </c>
      <c r="W1180" s="25" t="str">
        <f t="shared" si="1227"/>
        <v xml:space="preserve"> </v>
      </c>
      <c r="X1180" s="24" t="str">
        <f t="shared" si="1227"/>
        <v xml:space="preserve"> </v>
      </c>
      <c r="Y1180" s="25">
        <f t="shared" si="1227"/>
        <v>2.5</v>
      </c>
      <c r="Z1180" s="24" t="str">
        <f t="shared" si="1227"/>
        <v xml:space="preserve"> </v>
      </c>
      <c r="AA1180" s="25">
        <f t="shared" si="1227"/>
        <v>3.75</v>
      </c>
      <c r="AB1180" s="26" t="str">
        <f t="shared" si="1227"/>
        <v xml:space="preserve"> </v>
      </c>
      <c r="AC1180" s="323">
        <f t="shared" si="1227"/>
        <v>9</v>
      </c>
      <c r="AD1180" s="28" t="str">
        <f t="shared" si="1227"/>
        <v xml:space="preserve"> </v>
      </c>
      <c r="AE1180" s="28">
        <f t="shared" si="1227"/>
        <v>9</v>
      </c>
      <c r="AF1180" s="30" t="str">
        <f t="shared" si="1227"/>
        <v xml:space="preserve"> </v>
      </c>
      <c r="AG1180" s="32">
        <f t="shared" si="1227"/>
        <v>11</v>
      </c>
      <c r="AH1180" s="485" t="str">
        <f>AH1166</f>
        <v>_____________________________
FIRMA PILOTO</v>
      </c>
      <c r="AI1180" s="486"/>
      <c r="AJ1180" s="486"/>
      <c r="AK1180" s="181">
        <f>A1178</f>
        <v>84</v>
      </c>
      <c r="AL1180" s="132"/>
      <c r="AM1180" s="132"/>
      <c r="AN1180" s="132"/>
      <c r="AV1180" s="126"/>
      <c r="AX1180" s="127"/>
      <c r="AY1180" s="100"/>
      <c r="AZ1180" s="127"/>
      <c r="BA1180" s="88"/>
      <c r="BC1180" s="129"/>
    </row>
    <row r="1181" spans="1:68" s="49" customFormat="1" ht="27.75" customHeight="1" x14ac:dyDescent="0.2">
      <c r="A1181" s="29">
        <f>A1176+1</f>
        <v>841</v>
      </c>
      <c r="B1181" s="39"/>
      <c r="C1181" s="40"/>
      <c r="D1181" s="41"/>
      <c r="E1181" s="42"/>
      <c r="F1181" s="43"/>
      <c r="G1181" s="44"/>
      <c r="H1181" s="45"/>
      <c r="I1181" s="310"/>
      <c r="J1181" s="306"/>
      <c r="K1181" s="307"/>
      <c r="L1181" s="308"/>
      <c r="M1181" s="307"/>
      <c r="N1181" s="308"/>
      <c r="O1181" s="307"/>
      <c r="P1181" s="308"/>
      <c r="Q1181" s="167"/>
      <c r="R1181" s="314"/>
      <c r="S1181" s="46"/>
      <c r="T1181" s="47"/>
      <c r="U1181" s="47"/>
      <c r="V1181" s="48"/>
      <c r="W1181" s="325"/>
      <c r="X1181" s="307"/>
      <c r="Y1181" s="308"/>
      <c r="Z1181" s="307"/>
      <c r="AA1181" s="308"/>
      <c r="AB1181" s="167"/>
      <c r="AC1181" s="311"/>
      <c r="AD1181" s="312"/>
      <c r="AE1181" s="312"/>
      <c r="AF1181" s="313"/>
      <c r="AG1181" s="317"/>
      <c r="AH1181" s="167"/>
      <c r="AI1181" s="478"/>
      <c r="AJ1181" s="478"/>
      <c r="AK1181" s="479"/>
      <c r="AL1181" s="102"/>
      <c r="AM1181" s="124" t="str">
        <f t="shared" ref="AM1181:AM1190" si="1228">IF(B1181=0," ",TEXT(B1181,"MMM"))</f>
        <v xml:space="preserve"> </v>
      </c>
      <c r="AN1181" s="97" t="str">
        <f t="shared" ref="AN1181:AN1190" si="1229">IF(B1181=0," ",YEAR(B1181))</f>
        <v xml:space="preserve"> </v>
      </c>
      <c r="AO1181" s="125"/>
      <c r="AP1181" s="125"/>
      <c r="AQ1181" s="125"/>
      <c r="AR1181" s="125"/>
      <c r="AS1181" s="125"/>
      <c r="AT1181" s="122"/>
      <c r="AU1181" s="125"/>
      <c r="AV1181" s="126"/>
      <c r="AW1181" s="122"/>
      <c r="AX1181" s="127"/>
      <c r="AY1181" s="100"/>
      <c r="AZ1181" s="127"/>
      <c r="BA1181" s="88"/>
      <c r="BB1181" s="125"/>
      <c r="BC1181" s="129"/>
      <c r="BD1181" s="125"/>
      <c r="BE1181" s="125"/>
      <c r="BF1181" s="125"/>
      <c r="BG1181" s="125"/>
      <c r="BH1181" s="125"/>
      <c r="BI1181" s="125"/>
      <c r="BJ1181" s="125"/>
      <c r="BK1181" s="125"/>
      <c r="BL1181" s="90"/>
      <c r="BM1181" s="90"/>
      <c r="BN1181" s="90"/>
      <c r="BO1181" s="90"/>
      <c r="BP1181" s="90"/>
    </row>
    <row r="1182" spans="1:68" s="49" customFormat="1" ht="27.75" customHeight="1" x14ac:dyDescent="0.2">
      <c r="A1182" s="22">
        <f>A1181+1</f>
        <v>842</v>
      </c>
      <c r="B1182" s="50"/>
      <c r="C1182" s="51"/>
      <c r="D1182" s="52"/>
      <c r="E1182" s="53"/>
      <c r="F1182" s="54"/>
      <c r="G1182" s="55"/>
      <c r="H1182" s="56"/>
      <c r="I1182" s="304"/>
      <c r="J1182" s="57"/>
      <c r="K1182" s="58"/>
      <c r="L1182" s="59"/>
      <c r="M1182" s="58"/>
      <c r="N1182" s="59"/>
      <c r="O1182" s="58"/>
      <c r="P1182" s="59"/>
      <c r="Q1182" s="60"/>
      <c r="R1182" s="315"/>
      <c r="S1182" s="57"/>
      <c r="T1182" s="58"/>
      <c r="U1182" s="58"/>
      <c r="V1182" s="60"/>
      <c r="W1182" s="326"/>
      <c r="X1182" s="58"/>
      <c r="Y1182" s="59"/>
      <c r="Z1182" s="58"/>
      <c r="AA1182" s="59"/>
      <c r="AB1182" s="60"/>
      <c r="AC1182" s="61"/>
      <c r="AD1182" s="62"/>
      <c r="AE1182" s="62"/>
      <c r="AF1182" s="63"/>
      <c r="AG1182" s="318"/>
      <c r="AH1182" s="60"/>
      <c r="AI1182" s="476"/>
      <c r="AJ1182" s="476"/>
      <c r="AK1182" s="477"/>
      <c r="AL1182" s="102"/>
      <c r="AM1182" s="124" t="str">
        <f t="shared" si="1228"/>
        <v xml:space="preserve"> </v>
      </c>
      <c r="AN1182" s="97" t="str">
        <f t="shared" si="1229"/>
        <v xml:space="preserve"> </v>
      </c>
      <c r="AO1182" s="125"/>
      <c r="AP1182" s="125"/>
      <c r="AQ1182" s="125"/>
      <c r="AR1182" s="125"/>
      <c r="AS1182" s="125"/>
      <c r="AT1182" s="122"/>
      <c r="AU1182" s="125"/>
      <c r="AV1182" s="126"/>
      <c r="AW1182" s="122"/>
      <c r="AX1182" s="127"/>
      <c r="AY1182" s="100"/>
      <c r="AZ1182" s="127"/>
      <c r="BA1182" s="88"/>
      <c r="BB1182" s="125"/>
      <c r="BC1182" s="129"/>
      <c r="BD1182" s="125"/>
      <c r="BE1182" s="125"/>
      <c r="BF1182" s="125"/>
      <c r="BG1182" s="125"/>
      <c r="BH1182" s="125"/>
      <c r="BI1182" s="125"/>
      <c r="BJ1182" s="125"/>
      <c r="BK1182" s="125"/>
      <c r="BL1182" s="90"/>
      <c r="BM1182" s="90"/>
      <c r="BN1182" s="90"/>
      <c r="BO1182" s="90"/>
      <c r="BP1182" s="90"/>
    </row>
    <row r="1183" spans="1:68" s="49" customFormat="1" ht="27.75" customHeight="1" x14ac:dyDescent="0.2">
      <c r="A1183" s="22">
        <f t="shared" ref="A1183:A1190" si="1230">A1182+1</f>
        <v>843</v>
      </c>
      <c r="B1183" s="50"/>
      <c r="C1183" s="51"/>
      <c r="D1183" s="52"/>
      <c r="E1183" s="53"/>
      <c r="F1183" s="54"/>
      <c r="G1183" s="55"/>
      <c r="H1183" s="56"/>
      <c r="I1183" s="304"/>
      <c r="J1183" s="57"/>
      <c r="K1183" s="58"/>
      <c r="L1183" s="59"/>
      <c r="M1183" s="58"/>
      <c r="N1183" s="59"/>
      <c r="O1183" s="58"/>
      <c r="P1183" s="59"/>
      <c r="Q1183" s="60"/>
      <c r="R1183" s="315"/>
      <c r="S1183" s="57"/>
      <c r="T1183" s="58"/>
      <c r="U1183" s="58"/>
      <c r="V1183" s="60"/>
      <c r="W1183" s="326"/>
      <c r="X1183" s="58"/>
      <c r="Y1183" s="59"/>
      <c r="Z1183" s="58"/>
      <c r="AA1183" s="59"/>
      <c r="AB1183" s="60"/>
      <c r="AC1183" s="61"/>
      <c r="AD1183" s="62"/>
      <c r="AE1183" s="62"/>
      <c r="AF1183" s="63"/>
      <c r="AG1183" s="318"/>
      <c r="AH1183" s="60"/>
      <c r="AI1183" s="476"/>
      <c r="AJ1183" s="476"/>
      <c r="AK1183" s="477"/>
      <c r="AL1183" s="102"/>
      <c r="AM1183" s="124" t="str">
        <f t="shared" si="1228"/>
        <v xml:space="preserve"> </v>
      </c>
      <c r="AN1183" s="97" t="str">
        <f t="shared" si="1229"/>
        <v xml:space="preserve"> </v>
      </c>
      <c r="AO1183" s="125"/>
      <c r="AP1183" s="125"/>
      <c r="AQ1183" s="125"/>
      <c r="AR1183" s="125"/>
      <c r="AS1183" s="125"/>
      <c r="AT1183" s="122"/>
      <c r="AU1183" s="125"/>
      <c r="AV1183" s="126"/>
      <c r="AW1183" s="122"/>
      <c r="AX1183" s="127"/>
      <c r="AY1183" s="100"/>
      <c r="AZ1183" s="127"/>
      <c r="BA1183" s="88"/>
      <c r="BB1183" s="125"/>
      <c r="BC1183" s="129"/>
      <c r="BD1183" s="125"/>
      <c r="BE1183" s="125"/>
      <c r="BF1183" s="125"/>
      <c r="BG1183" s="125"/>
      <c r="BH1183" s="125"/>
      <c r="BI1183" s="125"/>
      <c r="BJ1183" s="125"/>
      <c r="BK1183" s="125"/>
      <c r="BL1183" s="90"/>
      <c r="BM1183" s="90"/>
      <c r="BN1183" s="90"/>
      <c r="BO1183" s="90"/>
      <c r="BP1183" s="90"/>
    </row>
    <row r="1184" spans="1:68" s="49" customFormat="1" ht="27.75" customHeight="1" x14ac:dyDescent="0.2">
      <c r="A1184" s="22">
        <f t="shared" si="1230"/>
        <v>844</v>
      </c>
      <c r="B1184" s="50"/>
      <c r="C1184" s="51"/>
      <c r="D1184" s="52"/>
      <c r="E1184" s="53"/>
      <c r="F1184" s="54"/>
      <c r="G1184" s="55"/>
      <c r="H1184" s="56"/>
      <c r="I1184" s="304"/>
      <c r="J1184" s="57"/>
      <c r="K1184" s="58"/>
      <c r="L1184" s="59"/>
      <c r="M1184" s="58"/>
      <c r="N1184" s="59"/>
      <c r="O1184" s="58"/>
      <c r="P1184" s="59"/>
      <c r="Q1184" s="60"/>
      <c r="R1184" s="315"/>
      <c r="S1184" s="57"/>
      <c r="T1184" s="58"/>
      <c r="U1184" s="58"/>
      <c r="V1184" s="60"/>
      <c r="W1184" s="326"/>
      <c r="X1184" s="58"/>
      <c r="Y1184" s="59"/>
      <c r="Z1184" s="58"/>
      <c r="AA1184" s="59"/>
      <c r="AB1184" s="60"/>
      <c r="AC1184" s="61"/>
      <c r="AD1184" s="62"/>
      <c r="AE1184" s="62"/>
      <c r="AF1184" s="63"/>
      <c r="AG1184" s="318"/>
      <c r="AH1184" s="60"/>
      <c r="AI1184" s="476"/>
      <c r="AJ1184" s="476"/>
      <c r="AK1184" s="477"/>
      <c r="AL1184" s="102"/>
      <c r="AM1184" s="124" t="str">
        <f t="shared" si="1228"/>
        <v xml:space="preserve"> </v>
      </c>
      <c r="AN1184" s="97" t="str">
        <f t="shared" si="1229"/>
        <v xml:space="preserve"> </v>
      </c>
      <c r="AO1184" s="125"/>
      <c r="AP1184" s="125"/>
      <c r="AQ1184" s="125"/>
      <c r="AR1184" s="125"/>
      <c r="AS1184" s="125"/>
      <c r="AT1184" s="122"/>
      <c r="AU1184" s="125"/>
      <c r="AV1184" s="126"/>
      <c r="AW1184" s="122"/>
      <c r="AX1184" s="127"/>
      <c r="AY1184" s="100"/>
      <c r="AZ1184" s="127"/>
      <c r="BA1184" s="88"/>
      <c r="BB1184" s="125"/>
      <c r="BC1184" s="129"/>
      <c r="BD1184" s="125"/>
      <c r="BE1184" s="125"/>
      <c r="BF1184" s="125"/>
      <c r="BG1184" s="125"/>
      <c r="BH1184" s="125"/>
      <c r="BI1184" s="125"/>
      <c r="BJ1184" s="125"/>
      <c r="BK1184" s="125"/>
      <c r="BL1184" s="90"/>
      <c r="BM1184" s="90"/>
      <c r="BN1184" s="90"/>
      <c r="BO1184" s="90"/>
      <c r="BP1184" s="90"/>
    </row>
    <row r="1185" spans="1:68" s="49" customFormat="1" ht="27.75" customHeight="1" x14ac:dyDescent="0.2">
      <c r="A1185" s="22">
        <f t="shared" si="1230"/>
        <v>845</v>
      </c>
      <c r="B1185" s="50"/>
      <c r="C1185" s="51"/>
      <c r="D1185" s="52"/>
      <c r="E1185" s="53"/>
      <c r="F1185" s="54"/>
      <c r="G1185" s="55"/>
      <c r="H1185" s="56"/>
      <c r="I1185" s="304"/>
      <c r="J1185" s="57"/>
      <c r="K1185" s="58"/>
      <c r="L1185" s="59"/>
      <c r="M1185" s="58"/>
      <c r="N1185" s="59"/>
      <c r="O1185" s="58"/>
      <c r="P1185" s="59"/>
      <c r="Q1185" s="60"/>
      <c r="R1185" s="315"/>
      <c r="S1185" s="57"/>
      <c r="T1185" s="58"/>
      <c r="U1185" s="58"/>
      <c r="V1185" s="60"/>
      <c r="W1185" s="326"/>
      <c r="X1185" s="58"/>
      <c r="Y1185" s="59"/>
      <c r="Z1185" s="58"/>
      <c r="AA1185" s="59"/>
      <c r="AB1185" s="60"/>
      <c r="AC1185" s="61"/>
      <c r="AD1185" s="62"/>
      <c r="AE1185" s="62"/>
      <c r="AF1185" s="63"/>
      <c r="AG1185" s="318"/>
      <c r="AH1185" s="60"/>
      <c r="AI1185" s="476"/>
      <c r="AJ1185" s="476"/>
      <c r="AK1185" s="477"/>
      <c r="AL1185" s="102"/>
      <c r="AM1185" s="124" t="str">
        <f t="shared" si="1228"/>
        <v xml:space="preserve"> </v>
      </c>
      <c r="AN1185" s="97" t="str">
        <f t="shared" si="1229"/>
        <v xml:space="preserve"> </v>
      </c>
      <c r="AO1185" s="125"/>
      <c r="AP1185" s="125"/>
      <c r="AQ1185" s="125"/>
      <c r="AR1185" s="125"/>
      <c r="AS1185" s="125"/>
      <c r="AT1185" s="122"/>
      <c r="AU1185" s="125"/>
      <c r="AV1185" s="126"/>
      <c r="AW1185" s="122"/>
      <c r="AX1185" s="127"/>
      <c r="AY1185" s="100"/>
      <c r="AZ1185" s="127"/>
      <c r="BA1185" s="88"/>
      <c r="BB1185" s="125"/>
      <c r="BC1185" s="129"/>
      <c r="BD1185" s="125"/>
      <c r="BE1185" s="125"/>
      <c r="BF1185" s="125"/>
      <c r="BG1185" s="125"/>
      <c r="BH1185" s="125"/>
      <c r="BI1185" s="125"/>
      <c r="BJ1185" s="125"/>
      <c r="BK1185" s="125"/>
      <c r="BL1185" s="90"/>
      <c r="BM1185" s="90"/>
      <c r="BN1185" s="90"/>
      <c r="BO1185" s="90"/>
      <c r="BP1185" s="90"/>
    </row>
    <row r="1186" spans="1:68" s="49" customFormat="1" ht="27.75" customHeight="1" x14ac:dyDescent="0.2">
      <c r="A1186" s="22">
        <f t="shared" si="1230"/>
        <v>846</v>
      </c>
      <c r="B1186" s="50"/>
      <c r="C1186" s="51"/>
      <c r="D1186" s="52"/>
      <c r="E1186" s="53"/>
      <c r="F1186" s="54"/>
      <c r="G1186" s="55"/>
      <c r="H1186" s="56"/>
      <c r="I1186" s="304"/>
      <c r="J1186" s="57"/>
      <c r="K1186" s="58"/>
      <c r="L1186" s="59"/>
      <c r="M1186" s="58"/>
      <c r="N1186" s="59"/>
      <c r="O1186" s="58"/>
      <c r="P1186" s="59"/>
      <c r="Q1186" s="60"/>
      <c r="R1186" s="315"/>
      <c r="S1186" s="57"/>
      <c r="T1186" s="58"/>
      <c r="U1186" s="58"/>
      <c r="V1186" s="60"/>
      <c r="W1186" s="326"/>
      <c r="X1186" s="58"/>
      <c r="Y1186" s="59"/>
      <c r="Z1186" s="58"/>
      <c r="AA1186" s="59"/>
      <c r="AB1186" s="60"/>
      <c r="AC1186" s="61"/>
      <c r="AD1186" s="62"/>
      <c r="AE1186" s="62"/>
      <c r="AF1186" s="63"/>
      <c r="AG1186" s="318"/>
      <c r="AH1186" s="60"/>
      <c r="AI1186" s="476"/>
      <c r="AJ1186" s="476"/>
      <c r="AK1186" s="477"/>
      <c r="AL1186" s="102"/>
      <c r="AM1186" s="124" t="str">
        <f t="shared" si="1228"/>
        <v xml:space="preserve"> </v>
      </c>
      <c r="AN1186" s="97" t="str">
        <f t="shared" si="1229"/>
        <v xml:space="preserve"> </v>
      </c>
      <c r="AO1186" s="125"/>
      <c r="AP1186" s="125"/>
      <c r="AQ1186" s="125"/>
      <c r="AR1186" s="125"/>
      <c r="AS1186" s="125"/>
      <c r="AT1186" s="122"/>
      <c r="AU1186" s="125"/>
      <c r="AV1186" s="126"/>
      <c r="AW1186" s="122"/>
      <c r="AX1186" s="127"/>
      <c r="AY1186" s="100"/>
      <c r="AZ1186" s="127"/>
      <c r="BA1186" s="88"/>
      <c r="BB1186" s="125"/>
      <c r="BC1186" s="129"/>
      <c r="BD1186" s="125"/>
      <c r="BE1186" s="125"/>
      <c r="BF1186" s="125"/>
      <c r="BG1186" s="125"/>
      <c r="BH1186" s="125"/>
      <c r="BI1186" s="125"/>
      <c r="BJ1186" s="125"/>
      <c r="BK1186" s="125"/>
      <c r="BL1186" s="90"/>
      <c r="BM1186" s="90"/>
      <c r="BN1186" s="90"/>
      <c r="BO1186" s="90"/>
      <c r="BP1186" s="90"/>
    </row>
    <row r="1187" spans="1:68" s="49" customFormat="1" ht="27.75" customHeight="1" x14ac:dyDescent="0.2">
      <c r="A1187" s="22">
        <f>A1186+1</f>
        <v>847</v>
      </c>
      <c r="B1187" s="50"/>
      <c r="C1187" s="51"/>
      <c r="D1187" s="52"/>
      <c r="E1187" s="53"/>
      <c r="F1187" s="54"/>
      <c r="G1187" s="55"/>
      <c r="H1187" s="56"/>
      <c r="I1187" s="304"/>
      <c r="J1187" s="57"/>
      <c r="K1187" s="58"/>
      <c r="L1187" s="59"/>
      <c r="M1187" s="58"/>
      <c r="N1187" s="59"/>
      <c r="O1187" s="58"/>
      <c r="P1187" s="59"/>
      <c r="Q1187" s="60"/>
      <c r="R1187" s="315"/>
      <c r="S1187" s="57"/>
      <c r="T1187" s="58"/>
      <c r="U1187" s="58"/>
      <c r="V1187" s="60"/>
      <c r="W1187" s="326"/>
      <c r="X1187" s="58"/>
      <c r="Y1187" s="59"/>
      <c r="Z1187" s="58"/>
      <c r="AA1187" s="59"/>
      <c r="AB1187" s="60"/>
      <c r="AC1187" s="61"/>
      <c r="AD1187" s="62"/>
      <c r="AE1187" s="62"/>
      <c r="AF1187" s="63"/>
      <c r="AG1187" s="318"/>
      <c r="AH1187" s="60"/>
      <c r="AI1187" s="476"/>
      <c r="AJ1187" s="476"/>
      <c r="AK1187" s="477"/>
      <c r="AL1187" s="102"/>
      <c r="AM1187" s="124" t="str">
        <f t="shared" si="1228"/>
        <v xml:space="preserve"> </v>
      </c>
      <c r="AN1187" s="97" t="str">
        <f t="shared" si="1229"/>
        <v xml:space="preserve"> </v>
      </c>
      <c r="AO1187" s="125"/>
      <c r="AP1187" s="125"/>
      <c r="AQ1187" s="125"/>
      <c r="AR1187" s="125"/>
      <c r="AS1187" s="125"/>
      <c r="AT1187" s="122"/>
      <c r="AU1187" s="125"/>
      <c r="AV1187" s="126"/>
      <c r="AW1187" s="122"/>
      <c r="AX1187" s="127"/>
      <c r="AY1187" s="100"/>
      <c r="AZ1187" s="127"/>
      <c r="BA1187" s="88"/>
      <c r="BB1187" s="125"/>
      <c r="BC1187" s="129"/>
      <c r="BD1187" s="125"/>
      <c r="BE1187" s="125"/>
      <c r="BF1187" s="125"/>
      <c r="BG1187" s="125"/>
      <c r="BH1187" s="125"/>
      <c r="BI1187" s="125"/>
      <c r="BJ1187" s="125"/>
      <c r="BK1187" s="125"/>
      <c r="BL1187" s="90"/>
      <c r="BM1187" s="90"/>
      <c r="BN1187" s="90"/>
      <c r="BO1187" s="90"/>
      <c r="BP1187" s="90"/>
    </row>
    <row r="1188" spans="1:68" s="49" customFormat="1" ht="27.75" customHeight="1" x14ac:dyDescent="0.2">
      <c r="A1188" s="22">
        <f t="shared" si="1230"/>
        <v>848</v>
      </c>
      <c r="B1188" s="50"/>
      <c r="C1188" s="51"/>
      <c r="D1188" s="52"/>
      <c r="E1188" s="53"/>
      <c r="F1188" s="54"/>
      <c r="G1188" s="55"/>
      <c r="H1188" s="56"/>
      <c r="I1188" s="304"/>
      <c r="J1188" s="57"/>
      <c r="K1188" s="58"/>
      <c r="L1188" s="59"/>
      <c r="M1188" s="58"/>
      <c r="N1188" s="59"/>
      <c r="O1188" s="58"/>
      <c r="P1188" s="59"/>
      <c r="Q1188" s="60"/>
      <c r="R1188" s="315"/>
      <c r="S1188" s="57"/>
      <c r="T1188" s="58"/>
      <c r="U1188" s="58"/>
      <c r="V1188" s="60"/>
      <c r="W1188" s="326"/>
      <c r="X1188" s="58"/>
      <c r="Y1188" s="59"/>
      <c r="Z1188" s="58"/>
      <c r="AA1188" s="59"/>
      <c r="AB1188" s="60"/>
      <c r="AC1188" s="61"/>
      <c r="AD1188" s="62"/>
      <c r="AE1188" s="62"/>
      <c r="AF1188" s="63"/>
      <c r="AG1188" s="318"/>
      <c r="AH1188" s="60"/>
      <c r="AI1188" s="476"/>
      <c r="AJ1188" s="476"/>
      <c r="AK1188" s="477"/>
      <c r="AL1188" s="102"/>
      <c r="AM1188" s="124" t="str">
        <f t="shared" si="1228"/>
        <v xml:space="preserve"> </v>
      </c>
      <c r="AN1188" s="97" t="str">
        <f t="shared" si="1229"/>
        <v xml:space="preserve"> </v>
      </c>
      <c r="AO1188" s="125"/>
      <c r="AP1188" s="125"/>
      <c r="AQ1188" s="125"/>
      <c r="AR1188" s="125"/>
      <c r="AS1188" s="125"/>
      <c r="AT1188" s="122"/>
      <c r="AU1188" s="125"/>
      <c r="AV1188" s="126"/>
      <c r="AW1188" s="122"/>
      <c r="AX1188" s="127"/>
      <c r="AY1188" s="100"/>
      <c r="AZ1188" s="127"/>
      <c r="BA1188" s="88"/>
      <c r="BB1188" s="125"/>
      <c r="BC1188" s="129"/>
      <c r="BD1188" s="125"/>
      <c r="BE1188" s="125"/>
      <c r="BF1188" s="125"/>
      <c r="BG1188" s="125"/>
      <c r="BH1188" s="125"/>
      <c r="BI1188" s="125"/>
      <c r="BJ1188" s="125"/>
      <c r="BK1188" s="125"/>
      <c r="BL1188" s="90"/>
      <c r="BM1188" s="90"/>
      <c r="BN1188" s="90"/>
      <c r="BO1188" s="90"/>
      <c r="BP1188" s="90"/>
    </row>
    <row r="1189" spans="1:68" s="49" customFormat="1" ht="27.75" customHeight="1" x14ac:dyDescent="0.2">
      <c r="A1189" s="22">
        <f t="shared" si="1230"/>
        <v>849</v>
      </c>
      <c r="B1189" s="50"/>
      <c r="C1189" s="51"/>
      <c r="D1189" s="52"/>
      <c r="E1189" s="53"/>
      <c r="F1189" s="54"/>
      <c r="G1189" s="55"/>
      <c r="H1189" s="56"/>
      <c r="I1189" s="304"/>
      <c r="J1189" s="57"/>
      <c r="K1189" s="58"/>
      <c r="L1189" s="59"/>
      <c r="M1189" s="58"/>
      <c r="N1189" s="59"/>
      <c r="O1189" s="58"/>
      <c r="P1189" s="59"/>
      <c r="Q1189" s="60"/>
      <c r="R1189" s="315"/>
      <c r="S1189" s="57"/>
      <c r="T1189" s="58"/>
      <c r="U1189" s="58"/>
      <c r="V1189" s="60"/>
      <c r="W1189" s="326"/>
      <c r="X1189" s="58"/>
      <c r="Y1189" s="59"/>
      <c r="Z1189" s="58"/>
      <c r="AA1189" s="59"/>
      <c r="AB1189" s="60"/>
      <c r="AC1189" s="61"/>
      <c r="AD1189" s="62"/>
      <c r="AE1189" s="62"/>
      <c r="AF1189" s="63"/>
      <c r="AG1189" s="318"/>
      <c r="AH1189" s="60"/>
      <c r="AI1189" s="476"/>
      <c r="AJ1189" s="476"/>
      <c r="AK1189" s="477"/>
      <c r="AL1189" s="102"/>
      <c r="AM1189" s="124" t="str">
        <f t="shared" si="1228"/>
        <v xml:space="preserve"> </v>
      </c>
      <c r="AN1189" s="97" t="str">
        <f t="shared" si="1229"/>
        <v xml:space="preserve"> </v>
      </c>
      <c r="AO1189" s="125"/>
      <c r="AP1189" s="125"/>
      <c r="AQ1189" s="125"/>
      <c r="AR1189" s="125"/>
      <c r="AS1189" s="125"/>
      <c r="AT1189" s="122"/>
      <c r="AU1189" s="125"/>
      <c r="AV1189" s="126"/>
      <c r="AW1189" s="122"/>
      <c r="AX1189" s="127"/>
      <c r="AY1189" s="100"/>
      <c r="AZ1189" s="127"/>
      <c r="BA1189" s="125"/>
      <c r="BB1189" s="125"/>
      <c r="BC1189" s="129"/>
      <c r="BD1189" s="125"/>
      <c r="BE1189" s="125"/>
      <c r="BF1189" s="125"/>
      <c r="BG1189" s="125"/>
      <c r="BH1189" s="125"/>
      <c r="BI1189" s="125"/>
      <c r="BJ1189" s="125"/>
      <c r="BK1189" s="125"/>
      <c r="BL1189" s="90"/>
      <c r="BM1189" s="90"/>
      <c r="BN1189" s="90"/>
      <c r="BO1189" s="90"/>
      <c r="BP1189" s="90"/>
    </row>
    <row r="1190" spans="1:68" s="49" customFormat="1" ht="27.75" customHeight="1" thickBot="1" x14ac:dyDescent="0.25">
      <c r="A1190" s="23">
        <f t="shared" si="1230"/>
        <v>850</v>
      </c>
      <c r="B1190" s="64"/>
      <c r="C1190" s="65"/>
      <c r="D1190" s="66"/>
      <c r="E1190" s="67"/>
      <c r="F1190" s="68"/>
      <c r="G1190" s="69"/>
      <c r="H1190" s="70"/>
      <c r="I1190" s="305"/>
      <c r="J1190" s="71"/>
      <c r="K1190" s="72"/>
      <c r="L1190" s="73"/>
      <c r="M1190" s="72"/>
      <c r="N1190" s="73"/>
      <c r="O1190" s="72"/>
      <c r="P1190" s="73"/>
      <c r="Q1190" s="74"/>
      <c r="R1190" s="316"/>
      <c r="S1190" s="71"/>
      <c r="T1190" s="72"/>
      <c r="U1190" s="72"/>
      <c r="V1190" s="74"/>
      <c r="W1190" s="327"/>
      <c r="X1190" s="72"/>
      <c r="Y1190" s="73"/>
      <c r="Z1190" s="72"/>
      <c r="AA1190" s="73"/>
      <c r="AB1190" s="74"/>
      <c r="AC1190" s="75"/>
      <c r="AD1190" s="76"/>
      <c r="AE1190" s="76"/>
      <c r="AF1190" s="77"/>
      <c r="AG1190" s="319"/>
      <c r="AH1190" s="74"/>
      <c r="AI1190" s="480"/>
      <c r="AJ1190" s="480"/>
      <c r="AK1190" s="481"/>
      <c r="AL1190" s="102"/>
      <c r="AM1190" s="124" t="str">
        <f t="shared" si="1228"/>
        <v xml:space="preserve"> </v>
      </c>
      <c r="AN1190" s="97" t="str">
        <f t="shared" si="1229"/>
        <v xml:space="preserve"> </v>
      </c>
      <c r="AO1190" s="125"/>
      <c r="AP1190" s="125"/>
      <c r="AQ1190" s="125"/>
      <c r="AR1190" s="125"/>
      <c r="AS1190" s="125"/>
      <c r="AT1190" s="122"/>
      <c r="AU1190" s="125"/>
      <c r="AV1190" s="126"/>
      <c r="AW1190" s="122"/>
      <c r="AX1190" s="127"/>
      <c r="AY1190" s="100"/>
      <c r="AZ1190" s="127"/>
      <c r="BA1190" s="125"/>
      <c r="BB1190" s="125"/>
      <c r="BC1190" s="129"/>
      <c r="BD1190" s="125"/>
      <c r="BE1190" s="125"/>
      <c r="BF1190" s="125"/>
      <c r="BG1190" s="125"/>
      <c r="BH1190" s="125"/>
      <c r="BI1190" s="125"/>
      <c r="BJ1190" s="125"/>
      <c r="BK1190" s="125"/>
      <c r="BL1190" s="90"/>
      <c r="BM1190" s="90"/>
      <c r="BN1190" s="90"/>
      <c r="BO1190" s="90"/>
      <c r="BP1190" s="90"/>
    </row>
    <row r="1191" spans="1:68" ht="4.5" customHeight="1" thickBot="1" x14ac:dyDescent="0.25">
      <c r="A1191" s="89">
        <f>AK1194</f>
        <v>85</v>
      </c>
      <c r="B1191" s="271"/>
      <c r="C1191" s="271"/>
      <c r="D1191" s="271"/>
      <c r="E1191" s="271"/>
      <c r="F1191" s="271"/>
      <c r="G1191" s="271"/>
      <c r="H1191" s="271"/>
      <c r="I1191" s="271"/>
      <c r="J1191" s="309"/>
      <c r="K1191" s="309"/>
      <c r="L1191" s="309"/>
      <c r="M1191" s="309"/>
      <c r="N1191" s="309"/>
      <c r="O1191" s="309"/>
      <c r="P1191" s="309"/>
      <c r="Q1191" s="309"/>
      <c r="R1191" s="309"/>
      <c r="S1191" s="324"/>
      <c r="T1191" s="324"/>
      <c r="U1191" s="324"/>
      <c r="V1191" s="324"/>
      <c r="W1191" s="324"/>
      <c r="X1191" s="324"/>
      <c r="Y1191" s="324"/>
      <c r="Z1191" s="324"/>
      <c r="AA1191" s="324"/>
      <c r="AB1191" s="324"/>
      <c r="AC1191" s="309"/>
      <c r="AD1191" s="272"/>
      <c r="AE1191" s="273"/>
      <c r="AF1191" s="272"/>
      <c r="AG1191" s="274"/>
      <c r="AH1191" s="474"/>
      <c r="AI1191" s="475"/>
      <c r="AJ1191" s="475"/>
      <c r="AK1191" s="475"/>
      <c r="AL1191" s="33"/>
      <c r="AM1191" s="33"/>
      <c r="AN1191" s="33"/>
      <c r="AV1191" s="126"/>
      <c r="AX1191" s="127"/>
      <c r="AY1191" s="100"/>
      <c r="AZ1191" s="127"/>
      <c r="BC1191" s="129"/>
    </row>
    <row r="1192" spans="1:68" ht="26.25" customHeight="1" x14ac:dyDescent="0.2">
      <c r="A1192" s="180">
        <f>A1178+1</f>
        <v>85</v>
      </c>
      <c r="B1192" s="501"/>
      <c r="C1192" s="501"/>
      <c r="D1192" s="501"/>
      <c r="E1192" s="502"/>
      <c r="F1192" s="493" t="str">
        <f>F1178</f>
        <v>TOTAL DE ESTA PÁGINA</v>
      </c>
      <c r="G1192" s="494"/>
      <c r="H1192" s="495"/>
      <c r="I1192" s="348" t="str">
        <f t="shared" ref="I1192:Q1192" si="1231">IF(SUM(I1181:I1191)=0," ",SUM(I1181:I1191))</f>
        <v xml:space="preserve"> </v>
      </c>
      <c r="J1192" s="349" t="str">
        <f t="shared" si="1231"/>
        <v xml:space="preserve"> </v>
      </c>
      <c r="K1192" s="350" t="str">
        <f t="shared" si="1231"/>
        <v xml:space="preserve"> </v>
      </c>
      <c r="L1192" s="351" t="str">
        <f t="shared" si="1231"/>
        <v xml:space="preserve"> </v>
      </c>
      <c r="M1192" s="350" t="str">
        <f t="shared" si="1231"/>
        <v xml:space="preserve"> </v>
      </c>
      <c r="N1192" s="351" t="str">
        <f t="shared" si="1231"/>
        <v xml:space="preserve"> </v>
      </c>
      <c r="O1192" s="350" t="str">
        <f t="shared" si="1231"/>
        <v xml:space="preserve"> </v>
      </c>
      <c r="P1192" s="351" t="str">
        <f t="shared" si="1231"/>
        <v xml:space="preserve"> </v>
      </c>
      <c r="Q1192" s="352" t="str">
        <f t="shared" si="1231"/>
        <v xml:space="preserve"> </v>
      </c>
      <c r="R1192" s="353"/>
      <c r="S1192" s="349" t="str">
        <f t="shared" ref="S1192:AB1192" si="1232">IF(SUM(S1181:S1191)=0," ",SUM(S1181:S1191))</f>
        <v xml:space="preserve"> </v>
      </c>
      <c r="T1192" s="350" t="str">
        <f t="shared" si="1232"/>
        <v xml:space="preserve"> </v>
      </c>
      <c r="U1192" s="350" t="str">
        <f t="shared" si="1232"/>
        <v xml:space="preserve"> </v>
      </c>
      <c r="V1192" s="350" t="str">
        <f t="shared" si="1232"/>
        <v xml:space="preserve"> </v>
      </c>
      <c r="W1192" s="351" t="str">
        <f t="shared" si="1232"/>
        <v xml:space="preserve"> </v>
      </c>
      <c r="X1192" s="350" t="str">
        <f t="shared" si="1232"/>
        <v xml:space="preserve"> </v>
      </c>
      <c r="Y1192" s="351" t="str">
        <f t="shared" si="1232"/>
        <v xml:space="preserve"> </v>
      </c>
      <c r="Z1192" s="350" t="str">
        <f t="shared" si="1232"/>
        <v xml:space="preserve"> </v>
      </c>
      <c r="AA1192" s="351" t="str">
        <f t="shared" si="1232"/>
        <v xml:space="preserve"> </v>
      </c>
      <c r="AB1192" s="352" t="str">
        <f t="shared" si="1232"/>
        <v xml:space="preserve"> </v>
      </c>
      <c r="AC1192" s="354" t="str">
        <f>IF(SUM(AC1181:AC1190)=0," ",SUM(AC1181:AC1190))</f>
        <v xml:space="preserve"> </v>
      </c>
      <c r="AD1192" s="355" t="str">
        <f>IF(SUM(AD1181:AD1190)=0," ",SUM(AD1181:AD1190))</f>
        <v xml:space="preserve"> </v>
      </c>
      <c r="AE1192" s="355" t="str">
        <f>IF(SUM(AE1181:AE1190)=0," ",SUM(AE1181:AE1190))</f>
        <v xml:space="preserve"> </v>
      </c>
      <c r="AF1192" s="356" t="str">
        <f>IF(SUM(AF1181:AF1190)=0," ",SUM(AF1181:AF1190))</f>
        <v xml:space="preserve"> </v>
      </c>
      <c r="AG1192" s="357" t="str">
        <f>IF(SUM(AG1181:AG1190)=0," ",SUM(AG1181:AG1190))</f>
        <v xml:space="preserve"> </v>
      </c>
      <c r="AH1192" s="482" t="str">
        <f>AH1178</f>
        <v>Certifico que todos los datos en esta
bitácora son fidedignos</v>
      </c>
      <c r="AI1192" s="483"/>
      <c r="AJ1192" s="483"/>
      <c r="AK1192" s="484"/>
      <c r="AL1192" s="131"/>
      <c r="AM1192" s="131"/>
      <c r="AN1192" s="131"/>
      <c r="AV1192" s="126"/>
      <c r="AX1192" s="127"/>
      <c r="AY1192" s="100"/>
      <c r="AZ1192" s="127"/>
      <c r="BA1192" s="88"/>
      <c r="BC1192" s="129"/>
    </row>
    <row r="1193" spans="1:68" ht="26.25" customHeight="1" x14ac:dyDescent="0.2">
      <c r="A1193" s="499"/>
      <c r="B1193" s="503"/>
      <c r="C1193" s="503"/>
      <c r="D1193" s="503"/>
      <c r="E1193" s="504"/>
      <c r="F1193" s="496" t="str">
        <f>F1179</f>
        <v>TOTAL PÁGINA ANTERIOR</v>
      </c>
      <c r="G1193" s="497"/>
      <c r="H1193" s="498"/>
      <c r="I1193" s="358">
        <f>I1180</f>
        <v>6.25</v>
      </c>
      <c r="J1193" s="359">
        <f t="shared" ref="J1193:Q1193" si="1233">J1180</f>
        <v>6.25</v>
      </c>
      <c r="K1193" s="360" t="str">
        <f t="shared" si="1233"/>
        <v xml:space="preserve"> </v>
      </c>
      <c r="L1193" s="361" t="str">
        <f t="shared" si="1233"/>
        <v xml:space="preserve"> </v>
      </c>
      <c r="M1193" s="360" t="str">
        <f t="shared" si="1233"/>
        <v xml:space="preserve"> </v>
      </c>
      <c r="N1193" s="361" t="str">
        <f t="shared" si="1233"/>
        <v xml:space="preserve"> </v>
      </c>
      <c r="O1193" s="360" t="str">
        <f t="shared" si="1233"/>
        <v xml:space="preserve"> </v>
      </c>
      <c r="P1193" s="361" t="str">
        <f t="shared" si="1233"/>
        <v xml:space="preserve"> </v>
      </c>
      <c r="Q1193" s="362" t="str">
        <f t="shared" si="1233"/>
        <v xml:space="preserve"> </v>
      </c>
      <c r="R1193" s="363"/>
      <c r="S1193" s="359" t="str">
        <f t="shared" ref="S1193:AG1193" si="1234">S1180</f>
        <v xml:space="preserve"> </v>
      </c>
      <c r="T1193" s="360">
        <f t="shared" si="1234"/>
        <v>8.75</v>
      </c>
      <c r="U1193" s="360">
        <f t="shared" si="1234"/>
        <v>10</v>
      </c>
      <c r="V1193" s="360">
        <f t="shared" si="1234"/>
        <v>2.5</v>
      </c>
      <c r="W1193" s="361" t="str">
        <f t="shared" si="1234"/>
        <v xml:space="preserve"> </v>
      </c>
      <c r="X1193" s="360" t="str">
        <f t="shared" si="1234"/>
        <v xml:space="preserve"> </v>
      </c>
      <c r="Y1193" s="361">
        <f t="shared" si="1234"/>
        <v>2.5</v>
      </c>
      <c r="Z1193" s="360" t="str">
        <f t="shared" si="1234"/>
        <v xml:space="preserve"> </v>
      </c>
      <c r="AA1193" s="361">
        <f t="shared" si="1234"/>
        <v>3.75</v>
      </c>
      <c r="AB1193" s="362" t="str">
        <f t="shared" si="1234"/>
        <v xml:space="preserve"> </v>
      </c>
      <c r="AC1193" s="364">
        <f t="shared" si="1234"/>
        <v>9</v>
      </c>
      <c r="AD1193" s="365" t="str">
        <f t="shared" si="1234"/>
        <v xml:space="preserve"> </v>
      </c>
      <c r="AE1193" s="365">
        <f t="shared" si="1234"/>
        <v>9</v>
      </c>
      <c r="AF1193" s="366" t="str">
        <f t="shared" si="1234"/>
        <v xml:space="preserve"> </v>
      </c>
      <c r="AG1193" s="367">
        <f t="shared" si="1234"/>
        <v>11</v>
      </c>
      <c r="AH1193" s="487"/>
      <c r="AI1193" s="488"/>
      <c r="AJ1193" s="488"/>
      <c r="AK1193" s="489"/>
      <c r="AL1193" s="131"/>
      <c r="AM1193" s="131"/>
      <c r="AN1193" s="131"/>
      <c r="AV1193" s="126"/>
      <c r="AX1193" s="127"/>
      <c r="AY1193" s="100"/>
      <c r="AZ1193" s="127"/>
      <c r="BA1193" s="88"/>
      <c r="BC1193" s="129"/>
    </row>
    <row r="1194" spans="1:68" ht="26.25" customHeight="1" thickBot="1" x14ac:dyDescent="0.25">
      <c r="A1194" s="500"/>
      <c r="B1194" s="505" t="str">
        <f>B1180</f>
        <v>Entidad que certifica Hrs. de vuelo
TIMBRE Y FIRMA</v>
      </c>
      <c r="C1194" s="505"/>
      <c r="D1194" s="505"/>
      <c r="E1194" s="506"/>
      <c r="F1194" s="490" t="str">
        <f>F1180</f>
        <v>TOTAL A LA FECHA</v>
      </c>
      <c r="G1194" s="491"/>
      <c r="H1194" s="492"/>
      <c r="I1194" s="31">
        <f t="shared" ref="I1194:Q1194" si="1235">IF(SUM(I1192:I1193)=0," ",SUM(I1192:I1193))</f>
        <v>6.25</v>
      </c>
      <c r="J1194" s="27">
        <f t="shared" si="1235"/>
        <v>6.25</v>
      </c>
      <c r="K1194" s="24" t="str">
        <f t="shared" si="1235"/>
        <v xml:space="preserve"> </v>
      </c>
      <c r="L1194" s="25" t="str">
        <f t="shared" si="1235"/>
        <v xml:space="preserve"> </v>
      </c>
      <c r="M1194" s="24" t="str">
        <f t="shared" si="1235"/>
        <v xml:space="preserve"> </v>
      </c>
      <c r="N1194" s="25" t="str">
        <f t="shared" si="1235"/>
        <v xml:space="preserve"> </v>
      </c>
      <c r="O1194" s="24" t="str">
        <f t="shared" si="1235"/>
        <v xml:space="preserve"> </v>
      </c>
      <c r="P1194" s="25" t="str">
        <f t="shared" si="1235"/>
        <v xml:space="preserve"> </v>
      </c>
      <c r="Q1194" s="26" t="str">
        <f t="shared" si="1235"/>
        <v xml:space="preserve"> </v>
      </c>
      <c r="R1194" s="321"/>
      <c r="S1194" s="27" t="str">
        <f t="shared" ref="S1194:AG1194" si="1236">IF(SUM(S1192:S1193)=0," ",SUM(S1192:S1193))</f>
        <v xml:space="preserve"> </v>
      </c>
      <c r="T1194" s="24">
        <f t="shared" si="1236"/>
        <v>8.75</v>
      </c>
      <c r="U1194" s="24">
        <f t="shared" si="1236"/>
        <v>10</v>
      </c>
      <c r="V1194" s="24">
        <f t="shared" si="1236"/>
        <v>2.5</v>
      </c>
      <c r="W1194" s="25" t="str">
        <f t="shared" si="1236"/>
        <v xml:space="preserve"> </v>
      </c>
      <c r="X1194" s="24" t="str">
        <f t="shared" si="1236"/>
        <v xml:space="preserve"> </v>
      </c>
      <c r="Y1194" s="25">
        <f t="shared" si="1236"/>
        <v>2.5</v>
      </c>
      <c r="Z1194" s="24" t="str">
        <f t="shared" si="1236"/>
        <v xml:space="preserve"> </v>
      </c>
      <c r="AA1194" s="25">
        <f t="shared" si="1236"/>
        <v>3.75</v>
      </c>
      <c r="AB1194" s="26" t="str">
        <f t="shared" si="1236"/>
        <v xml:space="preserve"> </v>
      </c>
      <c r="AC1194" s="323">
        <f t="shared" si="1236"/>
        <v>9</v>
      </c>
      <c r="AD1194" s="28" t="str">
        <f t="shared" si="1236"/>
        <v xml:space="preserve"> </v>
      </c>
      <c r="AE1194" s="28">
        <f t="shared" si="1236"/>
        <v>9</v>
      </c>
      <c r="AF1194" s="30" t="str">
        <f t="shared" si="1236"/>
        <v xml:space="preserve"> </v>
      </c>
      <c r="AG1194" s="32">
        <f t="shared" si="1236"/>
        <v>11</v>
      </c>
      <c r="AH1194" s="485" t="str">
        <f>AH1180</f>
        <v>_____________________________
FIRMA PILOTO</v>
      </c>
      <c r="AI1194" s="486"/>
      <c r="AJ1194" s="486"/>
      <c r="AK1194" s="181">
        <f>A1192</f>
        <v>85</v>
      </c>
      <c r="AL1194" s="132"/>
      <c r="AM1194" s="132"/>
      <c r="AN1194" s="132"/>
      <c r="AV1194" s="126"/>
      <c r="AX1194" s="127"/>
      <c r="AY1194" s="100"/>
      <c r="AZ1194" s="127"/>
      <c r="BA1194" s="88"/>
      <c r="BC1194" s="129"/>
    </row>
    <row r="1195" spans="1:68" s="49" customFormat="1" ht="27.75" customHeight="1" x14ac:dyDescent="0.2">
      <c r="A1195" s="29">
        <f>A1190+1</f>
        <v>851</v>
      </c>
      <c r="B1195" s="39"/>
      <c r="C1195" s="40"/>
      <c r="D1195" s="41"/>
      <c r="E1195" s="42"/>
      <c r="F1195" s="43"/>
      <c r="G1195" s="44"/>
      <c r="H1195" s="45"/>
      <c r="I1195" s="310"/>
      <c r="J1195" s="306"/>
      <c r="K1195" s="307"/>
      <c r="L1195" s="308"/>
      <c r="M1195" s="307"/>
      <c r="N1195" s="308"/>
      <c r="O1195" s="307"/>
      <c r="P1195" s="308"/>
      <c r="Q1195" s="167"/>
      <c r="R1195" s="314"/>
      <c r="S1195" s="46"/>
      <c r="T1195" s="47"/>
      <c r="U1195" s="47"/>
      <c r="V1195" s="48"/>
      <c r="W1195" s="325"/>
      <c r="X1195" s="307"/>
      <c r="Y1195" s="308"/>
      <c r="Z1195" s="307"/>
      <c r="AA1195" s="308"/>
      <c r="AB1195" s="167"/>
      <c r="AC1195" s="311"/>
      <c r="AD1195" s="312"/>
      <c r="AE1195" s="312"/>
      <c r="AF1195" s="313"/>
      <c r="AG1195" s="317"/>
      <c r="AH1195" s="167"/>
      <c r="AI1195" s="478"/>
      <c r="AJ1195" s="478"/>
      <c r="AK1195" s="479"/>
      <c r="AL1195" s="102"/>
      <c r="AM1195" s="124" t="str">
        <f t="shared" ref="AM1195:AM1204" si="1237">IF(B1195=0," ",TEXT(B1195,"MMM"))</f>
        <v xml:space="preserve"> </v>
      </c>
      <c r="AN1195" s="97" t="str">
        <f t="shared" ref="AN1195:AN1204" si="1238">IF(B1195=0," ",YEAR(B1195))</f>
        <v xml:space="preserve"> </v>
      </c>
      <c r="AO1195" s="125"/>
      <c r="AP1195" s="125"/>
      <c r="AQ1195" s="125"/>
      <c r="AR1195" s="125"/>
      <c r="AS1195" s="125"/>
      <c r="AT1195" s="122"/>
      <c r="AU1195" s="125"/>
      <c r="AV1195" s="126"/>
      <c r="AW1195" s="122"/>
      <c r="AX1195" s="127"/>
      <c r="AY1195" s="100"/>
      <c r="AZ1195" s="127"/>
      <c r="BA1195" s="88"/>
      <c r="BB1195" s="125"/>
      <c r="BC1195" s="129"/>
      <c r="BD1195" s="125"/>
      <c r="BE1195" s="125"/>
      <c r="BF1195" s="125"/>
      <c r="BG1195" s="125"/>
      <c r="BH1195" s="125"/>
      <c r="BI1195" s="125"/>
      <c r="BJ1195" s="125"/>
      <c r="BK1195" s="125"/>
      <c r="BL1195" s="90"/>
      <c r="BM1195" s="90"/>
      <c r="BN1195" s="90"/>
      <c r="BO1195" s="90"/>
      <c r="BP1195" s="90"/>
    </row>
    <row r="1196" spans="1:68" s="49" customFormat="1" ht="27.75" customHeight="1" x14ac:dyDescent="0.2">
      <c r="A1196" s="22">
        <f>A1195+1</f>
        <v>852</v>
      </c>
      <c r="B1196" s="50"/>
      <c r="C1196" s="51"/>
      <c r="D1196" s="52"/>
      <c r="E1196" s="53"/>
      <c r="F1196" s="54"/>
      <c r="G1196" s="55"/>
      <c r="H1196" s="56"/>
      <c r="I1196" s="304"/>
      <c r="J1196" s="57"/>
      <c r="K1196" s="58"/>
      <c r="L1196" s="59"/>
      <c r="M1196" s="58"/>
      <c r="N1196" s="59"/>
      <c r="O1196" s="58"/>
      <c r="P1196" s="59"/>
      <c r="Q1196" s="60"/>
      <c r="R1196" s="315"/>
      <c r="S1196" s="57"/>
      <c r="T1196" s="58"/>
      <c r="U1196" s="58"/>
      <c r="V1196" s="60"/>
      <c r="W1196" s="326"/>
      <c r="X1196" s="58"/>
      <c r="Y1196" s="59"/>
      <c r="Z1196" s="58"/>
      <c r="AA1196" s="59"/>
      <c r="AB1196" s="60"/>
      <c r="AC1196" s="61"/>
      <c r="AD1196" s="62"/>
      <c r="AE1196" s="62"/>
      <c r="AF1196" s="63"/>
      <c r="AG1196" s="318"/>
      <c r="AH1196" s="60"/>
      <c r="AI1196" s="476"/>
      <c r="AJ1196" s="476"/>
      <c r="AK1196" s="477"/>
      <c r="AL1196" s="102"/>
      <c r="AM1196" s="124" t="str">
        <f t="shared" si="1237"/>
        <v xml:space="preserve"> </v>
      </c>
      <c r="AN1196" s="97" t="str">
        <f t="shared" si="1238"/>
        <v xml:space="preserve"> </v>
      </c>
      <c r="AO1196" s="125"/>
      <c r="AP1196" s="125"/>
      <c r="AQ1196" s="125"/>
      <c r="AR1196" s="125"/>
      <c r="AS1196" s="125"/>
      <c r="AT1196" s="122"/>
      <c r="AU1196" s="125"/>
      <c r="AV1196" s="126"/>
      <c r="AW1196" s="122"/>
      <c r="AX1196" s="127"/>
      <c r="AY1196" s="100"/>
      <c r="AZ1196" s="127"/>
      <c r="BA1196" s="88"/>
      <c r="BB1196" s="125"/>
      <c r="BC1196" s="129"/>
      <c r="BD1196" s="125"/>
      <c r="BE1196" s="125"/>
      <c r="BF1196" s="125"/>
      <c r="BG1196" s="125"/>
      <c r="BH1196" s="125"/>
      <c r="BI1196" s="125"/>
      <c r="BJ1196" s="125"/>
      <c r="BK1196" s="125"/>
      <c r="BL1196" s="90"/>
      <c r="BM1196" s="90"/>
      <c r="BN1196" s="90"/>
      <c r="BO1196" s="90"/>
      <c r="BP1196" s="90"/>
    </row>
    <row r="1197" spans="1:68" s="49" customFormat="1" ht="27.75" customHeight="1" x14ac:dyDescent="0.2">
      <c r="A1197" s="22">
        <f t="shared" ref="A1197:A1204" si="1239">A1196+1</f>
        <v>853</v>
      </c>
      <c r="B1197" s="50"/>
      <c r="C1197" s="51"/>
      <c r="D1197" s="52"/>
      <c r="E1197" s="53"/>
      <c r="F1197" s="54"/>
      <c r="G1197" s="55"/>
      <c r="H1197" s="56"/>
      <c r="I1197" s="304"/>
      <c r="J1197" s="57"/>
      <c r="K1197" s="58"/>
      <c r="L1197" s="59"/>
      <c r="M1197" s="58"/>
      <c r="N1197" s="59"/>
      <c r="O1197" s="58"/>
      <c r="P1197" s="59"/>
      <c r="Q1197" s="60"/>
      <c r="R1197" s="315"/>
      <c r="S1197" s="57"/>
      <c r="T1197" s="58"/>
      <c r="U1197" s="58"/>
      <c r="V1197" s="60"/>
      <c r="W1197" s="326"/>
      <c r="X1197" s="58"/>
      <c r="Y1197" s="59"/>
      <c r="Z1197" s="58"/>
      <c r="AA1197" s="59"/>
      <c r="AB1197" s="60"/>
      <c r="AC1197" s="61"/>
      <c r="AD1197" s="62"/>
      <c r="AE1197" s="62"/>
      <c r="AF1197" s="63"/>
      <c r="AG1197" s="318"/>
      <c r="AH1197" s="60"/>
      <c r="AI1197" s="476"/>
      <c r="AJ1197" s="476"/>
      <c r="AK1197" s="477"/>
      <c r="AL1197" s="102"/>
      <c r="AM1197" s="124" t="str">
        <f t="shared" si="1237"/>
        <v xml:space="preserve"> </v>
      </c>
      <c r="AN1197" s="97" t="str">
        <f t="shared" si="1238"/>
        <v xml:space="preserve"> </v>
      </c>
      <c r="AO1197" s="125"/>
      <c r="AP1197" s="125"/>
      <c r="AQ1197" s="125"/>
      <c r="AR1197" s="125"/>
      <c r="AS1197" s="125"/>
      <c r="AT1197" s="122"/>
      <c r="AU1197" s="125"/>
      <c r="AV1197" s="126"/>
      <c r="AW1197" s="122"/>
      <c r="AX1197" s="127"/>
      <c r="AY1197" s="100"/>
      <c r="AZ1197" s="127"/>
      <c r="BA1197" s="88"/>
      <c r="BB1197" s="125"/>
      <c r="BC1197" s="129"/>
      <c r="BD1197" s="125"/>
      <c r="BE1197" s="125"/>
      <c r="BF1197" s="125"/>
      <c r="BG1197" s="125"/>
      <c r="BH1197" s="125"/>
      <c r="BI1197" s="125"/>
      <c r="BJ1197" s="125"/>
      <c r="BK1197" s="125"/>
      <c r="BL1197" s="90"/>
      <c r="BM1197" s="90"/>
      <c r="BN1197" s="90"/>
      <c r="BO1197" s="90"/>
      <c r="BP1197" s="90"/>
    </row>
    <row r="1198" spans="1:68" s="49" customFormat="1" ht="27.75" customHeight="1" x14ac:dyDescent="0.2">
      <c r="A1198" s="22">
        <f t="shared" si="1239"/>
        <v>854</v>
      </c>
      <c r="B1198" s="50"/>
      <c r="C1198" s="51"/>
      <c r="D1198" s="52"/>
      <c r="E1198" s="53"/>
      <c r="F1198" s="54"/>
      <c r="G1198" s="55"/>
      <c r="H1198" s="56"/>
      <c r="I1198" s="304"/>
      <c r="J1198" s="57"/>
      <c r="K1198" s="58"/>
      <c r="L1198" s="59"/>
      <c r="M1198" s="58"/>
      <c r="N1198" s="59"/>
      <c r="O1198" s="58"/>
      <c r="P1198" s="59"/>
      <c r="Q1198" s="60"/>
      <c r="R1198" s="315"/>
      <c r="S1198" s="57"/>
      <c r="T1198" s="58"/>
      <c r="U1198" s="58"/>
      <c r="V1198" s="60"/>
      <c r="W1198" s="326"/>
      <c r="X1198" s="58"/>
      <c r="Y1198" s="59"/>
      <c r="Z1198" s="58"/>
      <c r="AA1198" s="59"/>
      <c r="AB1198" s="60"/>
      <c r="AC1198" s="61"/>
      <c r="AD1198" s="62"/>
      <c r="AE1198" s="62"/>
      <c r="AF1198" s="63"/>
      <c r="AG1198" s="318"/>
      <c r="AH1198" s="60"/>
      <c r="AI1198" s="476"/>
      <c r="AJ1198" s="476"/>
      <c r="AK1198" s="477"/>
      <c r="AL1198" s="102"/>
      <c r="AM1198" s="124" t="str">
        <f t="shared" si="1237"/>
        <v xml:space="preserve"> </v>
      </c>
      <c r="AN1198" s="97" t="str">
        <f t="shared" si="1238"/>
        <v xml:space="preserve"> </v>
      </c>
      <c r="AO1198" s="125"/>
      <c r="AP1198" s="125"/>
      <c r="AQ1198" s="125"/>
      <c r="AR1198" s="125"/>
      <c r="AS1198" s="125"/>
      <c r="AT1198" s="122"/>
      <c r="AU1198" s="125"/>
      <c r="AV1198" s="126"/>
      <c r="AW1198" s="122"/>
      <c r="AX1198" s="127"/>
      <c r="AY1198" s="100"/>
      <c r="AZ1198" s="127"/>
      <c r="BA1198" s="88"/>
      <c r="BB1198" s="125"/>
      <c r="BC1198" s="129"/>
      <c r="BD1198" s="125"/>
      <c r="BE1198" s="125"/>
      <c r="BF1198" s="125"/>
      <c r="BG1198" s="125"/>
      <c r="BH1198" s="125"/>
      <c r="BI1198" s="125"/>
      <c r="BJ1198" s="125"/>
      <c r="BK1198" s="125"/>
      <c r="BL1198" s="90"/>
      <c r="BM1198" s="90"/>
      <c r="BN1198" s="90"/>
      <c r="BO1198" s="90"/>
      <c r="BP1198" s="90"/>
    </row>
    <row r="1199" spans="1:68" s="49" customFormat="1" ht="27.75" customHeight="1" x14ac:dyDescent="0.2">
      <c r="A1199" s="22">
        <f t="shared" si="1239"/>
        <v>855</v>
      </c>
      <c r="B1199" s="50"/>
      <c r="C1199" s="51"/>
      <c r="D1199" s="52"/>
      <c r="E1199" s="53"/>
      <c r="F1199" s="54"/>
      <c r="G1199" s="55"/>
      <c r="H1199" s="56"/>
      <c r="I1199" s="304"/>
      <c r="J1199" s="57"/>
      <c r="K1199" s="58"/>
      <c r="L1199" s="59"/>
      <c r="M1199" s="58"/>
      <c r="N1199" s="59"/>
      <c r="O1199" s="58"/>
      <c r="P1199" s="59"/>
      <c r="Q1199" s="60"/>
      <c r="R1199" s="315"/>
      <c r="S1199" s="57"/>
      <c r="T1199" s="58"/>
      <c r="U1199" s="58"/>
      <c r="V1199" s="60"/>
      <c r="W1199" s="326"/>
      <c r="X1199" s="58"/>
      <c r="Y1199" s="59"/>
      <c r="Z1199" s="58"/>
      <c r="AA1199" s="59"/>
      <c r="AB1199" s="60"/>
      <c r="AC1199" s="61"/>
      <c r="AD1199" s="62"/>
      <c r="AE1199" s="62"/>
      <c r="AF1199" s="63"/>
      <c r="AG1199" s="318"/>
      <c r="AH1199" s="60"/>
      <c r="AI1199" s="476"/>
      <c r="AJ1199" s="476"/>
      <c r="AK1199" s="477"/>
      <c r="AL1199" s="102"/>
      <c r="AM1199" s="124" t="str">
        <f t="shared" si="1237"/>
        <v xml:space="preserve"> </v>
      </c>
      <c r="AN1199" s="97" t="str">
        <f t="shared" si="1238"/>
        <v xml:space="preserve"> </v>
      </c>
      <c r="AO1199" s="125"/>
      <c r="AP1199" s="125"/>
      <c r="AQ1199" s="125"/>
      <c r="AR1199" s="125"/>
      <c r="AS1199" s="125"/>
      <c r="AT1199" s="122"/>
      <c r="AU1199" s="125"/>
      <c r="AV1199" s="126"/>
      <c r="AW1199" s="122"/>
      <c r="AX1199" s="127"/>
      <c r="AY1199" s="100"/>
      <c r="AZ1199" s="127"/>
      <c r="BA1199" s="88"/>
      <c r="BB1199" s="125"/>
      <c r="BC1199" s="129"/>
      <c r="BD1199" s="125"/>
      <c r="BE1199" s="125"/>
      <c r="BF1199" s="125"/>
      <c r="BG1199" s="125"/>
      <c r="BH1199" s="125"/>
      <c r="BI1199" s="125"/>
      <c r="BJ1199" s="125"/>
      <c r="BK1199" s="125"/>
      <c r="BL1199" s="90"/>
      <c r="BM1199" s="90"/>
      <c r="BN1199" s="90"/>
      <c r="BO1199" s="90"/>
      <c r="BP1199" s="90"/>
    </row>
    <row r="1200" spans="1:68" s="49" customFormat="1" ht="27.75" customHeight="1" x14ac:dyDescent="0.2">
      <c r="A1200" s="22">
        <f t="shared" si="1239"/>
        <v>856</v>
      </c>
      <c r="B1200" s="50"/>
      <c r="C1200" s="51"/>
      <c r="D1200" s="52"/>
      <c r="E1200" s="53"/>
      <c r="F1200" s="54"/>
      <c r="G1200" s="55"/>
      <c r="H1200" s="56"/>
      <c r="I1200" s="304"/>
      <c r="J1200" s="57"/>
      <c r="K1200" s="58"/>
      <c r="L1200" s="59"/>
      <c r="M1200" s="58"/>
      <c r="N1200" s="59"/>
      <c r="O1200" s="58"/>
      <c r="P1200" s="59"/>
      <c r="Q1200" s="60"/>
      <c r="R1200" s="315"/>
      <c r="S1200" s="57"/>
      <c r="T1200" s="58"/>
      <c r="U1200" s="58"/>
      <c r="V1200" s="60"/>
      <c r="W1200" s="326"/>
      <c r="X1200" s="58"/>
      <c r="Y1200" s="59"/>
      <c r="Z1200" s="58"/>
      <c r="AA1200" s="59"/>
      <c r="AB1200" s="60"/>
      <c r="AC1200" s="61"/>
      <c r="AD1200" s="62"/>
      <c r="AE1200" s="62"/>
      <c r="AF1200" s="63"/>
      <c r="AG1200" s="318"/>
      <c r="AH1200" s="60"/>
      <c r="AI1200" s="476"/>
      <c r="AJ1200" s="476"/>
      <c r="AK1200" s="477"/>
      <c r="AL1200" s="102"/>
      <c r="AM1200" s="124" t="str">
        <f t="shared" si="1237"/>
        <v xml:space="preserve"> </v>
      </c>
      <c r="AN1200" s="97" t="str">
        <f t="shared" si="1238"/>
        <v xml:space="preserve"> </v>
      </c>
      <c r="AO1200" s="125"/>
      <c r="AP1200" s="125"/>
      <c r="AQ1200" s="125"/>
      <c r="AR1200" s="125"/>
      <c r="AS1200" s="125"/>
      <c r="AT1200" s="122"/>
      <c r="AU1200" s="125"/>
      <c r="AV1200" s="126"/>
      <c r="AW1200" s="122"/>
      <c r="AX1200" s="127"/>
      <c r="AY1200" s="100"/>
      <c r="AZ1200" s="127"/>
      <c r="BA1200" s="88"/>
      <c r="BB1200" s="125"/>
      <c r="BC1200" s="129"/>
      <c r="BD1200" s="125"/>
      <c r="BE1200" s="125"/>
      <c r="BF1200" s="125"/>
      <c r="BG1200" s="125"/>
      <c r="BH1200" s="125"/>
      <c r="BI1200" s="125"/>
      <c r="BJ1200" s="125"/>
      <c r="BK1200" s="125"/>
      <c r="BL1200" s="90"/>
      <c r="BM1200" s="90"/>
      <c r="BN1200" s="90"/>
      <c r="BO1200" s="90"/>
      <c r="BP1200" s="90"/>
    </row>
    <row r="1201" spans="1:68" s="49" customFormat="1" ht="27.75" customHeight="1" x14ac:dyDescent="0.2">
      <c r="A1201" s="22">
        <f>A1200+1</f>
        <v>857</v>
      </c>
      <c r="B1201" s="50"/>
      <c r="C1201" s="51"/>
      <c r="D1201" s="52"/>
      <c r="E1201" s="53"/>
      <c r="F1201" s="54"/>
      <c r="G1201" s="55"/>
      <c r="H1201" s="56"/>
      <c r="I1201" s="304"/>
      <c r="J1201" s="57"/>
      <c r="K1201" s="58"/>
      <c r="L1201" s="59"/>
      <c r="M1201" s="58"/>
      <c r="N1201" s="59"/>
      <c r="O1201" s="58"/>
      <c r="P1201" s="59"/>
      <c r="Q1201" s="60"/>
      <c r="R1201" s="315"/>
      <c r="S1201" s="57"/>
      <c r="T1201" s="58"/>
      <c r="U1201" s="58"/>
      <c r="V1201" s="60"/>
      <c r="W1201" s="326"/>
      <c r="X1201" s="58"/>
      <c r="Y1201" s="59"/>
      <c r="Z1201" s="58"/>
      <c r="AA1201" s="59"/>
      <c r="AB1201" s="60"/>
      <c r="AC1201" s="61"/>
      <c r="AD1201" s="62"/>
      <c r="AE1201" s="62"/>
      <c r="AF1201" s="63"/>
      <c r="AG1201" s="318"/>
      <c r="AH1201" s="60"/>
      <c r="AI1201" s="476"/>
      <c r="AJ1201" s="476"/>
      <c r="AK1201" s="477"/>
      <c r="AL1201" s="102"/>
      <c r="AM1201" s="124" t="str">
        <f t="shared" si="1237"/>
        <v xml:space="preserve"> </v>
      </c>
      <c r="AN1201" s="97" t="str">
        <f t="shared" si="1238"/>
        <v xml:space="preserve"> </v>
      </c>
      <c r="AO1201" s="125"/>
      <c r="AP1201" s="125"/>
      <c r="AQ1201" s="125"/>
      <c r="AR1201" s="125"/>
      <c r="AS1201" s="125"/>
      <c r="AT1201" s="122"/>
      <c r="AU1201" s="125"/>
      <c r="AV1201" s="126"/>
      <c r="AW1201" s="122"/>
      <c r="AX1201" s="127"/>
      <c r="AY1201" s="100"/>
      <c r="AZ1201" s="127"/>
      <c r="BA1201" s="88"/>
      <c r="BB1201" s="125"/>
      <c r="BC1201" s="129"/>
      <c r="BD1201" s="125"/>
      <c r="BE1201" s="125"/>
      <c r="BF1201" s="125"/>
      <c r="BG1201" s="125"/>
      <c r="BH1201" s="125"/>
      <c r="BI1201" s="125"/>
      <c r="BJ1201" s="125"/>
      <c r="BK1201" s="125"/>
      <c r="BL1201" s="90"/>
      <c r="BM1201" s="90"/>
      <c r="BN1201" s="90"/>
      <c r="BO1201" s="90"/>
      <c r="BP1201" s="90"/>
    </row>
    <row r="1202" spans="1:68" s="49" customFormat="1" ht="27.75" customHeight="1" x14ac:dyDescent="0.2">
      <c r="A1202" s="22">
        <f t="shared" si="1239"/>
        <v>858</v>
      </c>
      <c r="B1202" s="50"/>
      <c r="C1202" s="51"/>
      <c r="D1202" s="52"/>
      <c r="E1202" s="53"/>
      <c r="F1202" s="54"/>
      <c r="G1202" s="55"/>
      <c r="H1202" s="56"/>
      <c r="I1202" s="304"/>
      <c r="J1202" s="57"/>
      <c r="K1202" s="58"/>
      <c r="L1202" s="59"/>
      <c r="M1202" s="58"/>
      <c r="N1202" s="59"/>
      <c r="O1202" s="58"/>
      <c r="P1202" s="59"/>
      <c r="Q1202" s="60"/>
      <c r="R1202" s="315"/>
      <c r="S1202" s="57"/>
      <c r="T1202" s="58"/>
      <c r="U1202" s="58"/>
      <c r="V1202" s="60"/>
      <c r="W1202" s="326"/>
      <c r="X1202" s="58"/>
      <c r="Y1202" s="59"/>
      <c r="Z1202" s="58"/>
      <c r="AA1202" s="59"/>
      <c r="AB1202" s="60"/>
      <c r="AC1202" s="61"/>
      <c r="AD1202" s="62"/>
      <c r="AE1202" s="62"/>
      <c r="AF1202" s="63"/>
      <c r="AG1202" s="318"/>
      <c r="AH1202" s="60"/>
      <c r="AI1202" s="476"/>
      <c r="AJ1202" s="476"/>
      <c r="AK1202" s="477"/>
      <c r="AL1202" s="102"/>
      <c r="AM1202" s="124" t="str">
        <f t="shared" si="1237"/>
        <v xml:space="preserve"> </v>
      </c>
      <c r="AN1202" s="97" t="str">
        <f t="shared" si="1238"/>
        <v xml:space="preserve"> </v>
      </c>
      <c r="AO1202" s="125"/>
      <c r="AP1202" s="125"/>
      <c r="AQ1202" s="125"/>
      <c r="AR1202" s="125"/>
      <c r="AS1202" s="125"/>
      <c r="AT1202" s="122"/>
      <c r="AU1202" s="125"/>
      <c r="AV1202" s="126"/>
      <c r="AW1202" s="122"/>
      <c r="AX1202" s="127"/>
      <c r="AY1202" s="100"/>
      <c r="AZ1202" s="127"/>
      <c r="BA1202" s="88"/>
      <c r="BB1202" s="125"/>
      <c r="BC1202" s="129"/>
      <c r="BD1202" s="125"/>
      <c r="BE1202" s="125"/>
      <c r="BF1202" s="125"/>
      <c r="BG1202" s="125"/>
      <c r="BH1202" s="125"/>
      <c r="BI1202" s="125"/>
      <c r="BJ1202" s="125"/>
      <c r="BK1202" s="125"/>
      <c r="BL1202" s="90"/>
      <c r="BM1202" s="90"/>
      <c r="BN1202" s="90"/>
      <c r="BO1202" s="90"/>
      <c r="BP1202" s="90"/>
    </row>
    <row r="1203" spans="1:68" s="49" customFormat="1" ht="27.75" customHeight="1" x14ac:dyDescent="0.2">
      <c r="A1203" s="22">
        <f t="shared" si="1239"/>
        <v>859</v>
      </c>
      <c r="B1203" s="50"/>
      <c r="C1203" s="51"/>
      <c r="D1203" s="52"/>
      <c r="E1203" s="53"/>
      <c r="F1203" s="54"/>
      <c r="G1203" s="55"/>
      <c r="H1203" s="56"/>
      <c r="I1203" s="304"/>
      <c r="J1203" s="57"/>
      <c r="K1203" s="58"/>
      <c r="L1203" s="59"/>
      <c r="M1203" s="58"/>
      <c r="N1203" s="59"/>
      <c r="O1203" s="58"/>
      <c r="P1203" s="59"/>
      <c r="Q1203" s="60"/>
      <c r="R1203" s="315"/>
      <c r="S1203" s="57"/>
      <c r="T1203" s="58"/>
      <c r="U1203" s="58"/>
      <c r="V1203" s="60"/>
      <c r="W1203" s="326"/>
      <c r="X1203" s="58"/>
      <c r="Y1203" s="59"/>
      <c r="Z1203" s="58"/>
      <c r="AA1203" s="59"/>
      <c r="AB1203" s="60"/>
      <c r="AC1203" s="61"/>
      <c r="AD1203" s="62"/>
      <c r="AE1203" s="62"/>
      <c r="AF1203" s="63"/>
      <c r="AG1203" s="318"/>
      <c r="AH1203" s="60"/>
      <c r="AI1203" s="476"/>
      <c r="AJ1203" s="476"/>
      <c r="AK1203" s="477"/>
      <c r="AL1203" s="102"/>
      <c r="AM1203" s="124" t="str">
        <f t="shared" si="1237"/>
        <v xml:space="preserve"> </v>
      </c>
      <c r="AN1203" s="97" t="str">
        <f t="shared" si="1238"/>
        <v xml:space="preserve"> </v>
      </c>
      <c r="AO1203" s="125"/>
      <c r="AP1203" s="125"/>
      <c r="AQ1203" s="125"/>
      <c r="AR1203" s="125"/>
      <c r="AS1203" s="125"/>
      <c r="AT1203" s="122"/>
      <c r="AU1203" s="125"/>
      <c r="AV1203" s="126"/>
      <c r="AW1203" s="122"/>
      <c r="AX1203" s="127"/>
      <c r="AY1203" s="100"/>
      <c r="AZ1203" s="127"/>
      <c r="BA1203" s="125"/>
      <c r="BB1203" s="125"/>
      <c r="BC1203" s="129"/>
      <c r="BD1203" s="125"/>
      <c r="BE1203" s="125"/>
      <c r="BF1203" s="125"/>
      <c r="BG1203" s="125"/>
      <c r="BH1203" s="125"/>
      <c r="BI1203" s="125"/>
      <c r="BJ1203" s="125"/>
      <c r="BK1203" s="125"/>
      <c r="BL1203" s="90"/>
      <c r="BM1203" s="90"/>
      <c r="BN1203" s="90"/>
      <c r="BO1203" s="90"/>
      <c r="BP1203" s="90"/>
    </row>
    <row r="1204" spans="1:68" s="49" customFormat="1" ht="27.75" customHeight="1" thickBot="1" x14ac:dyDescent="0.25">
      <c r="A1204" s="23">
        <f t="shared" si="1239"/>
        <v>860</v>
      </c>
      <c r="B1204" s="64"/>
      <c r="C1204" s="65"/>
      <c r="D1204" s="66"/>
      <c r="E1204" s="67"/>
      <c r="F1204" s="68"/>
      <c r="G1204" s="69"/>
      <c r="H1204" s="70"/>
      <c r="I1204" s="305"/>
      <c r="J1204" s="71"/>
      <c r="K1204" s="72"/>
      <c r="L1204" s="73"/>
      <c r="M1204" s="72"/>
      <c r="N1204" s="73"/>
      <c r="O1204" s="72"/>
      <c r="P1204" s="73"/>
      <c r="Q1204" s="74"/>
      <c r="R1204" s="316"/>
      <c r="S1204" s="71"/>
      <c r="T1204" s="72"/>
      <c r="U1204" s="72"/>
      <c r="V1204" s="74"/>
      <c r="W1204" s="327"/>
      <c r="X1204" s="72"/>
      <c r="Y1204" s="73"/>
      <c r="Z1204" s="72"/>
      <c r="AA1204" s="73"/>
      <c r="AB1204" s="74"/>
      <c r="AC1204" s="75"/>
      <c r="AD1204" s="76"/>
      <c r="AE1204" s="76"/>
      <c r="AF1204" s="77"/>
      <c r="AG1204" s="319"/>
      <c r="AH1204" s="74"/>
      <c r="AI1204" s="480"/>
      <c r="AJ1204" s="480"/>
      <c r="AK1204" s="481"/>
      <c r="AL1204" s="102"/>
      <c r="AM1204" s="124" t="str">
        <f t="shared" si="1237"/>
        <v xml:space="preserve"> </v>
      </c>
      <c r="AN1204" s="97" t="str">
        <f t="shared" si="1238"/>
        <v xml:space="preserve"> </v>
      </c>
      <c r="AO1204" s="125"/>
      <c r="AP1204" s="125"/>
      <c r="AQ1204" s="125"/>
      <c r="AR1204" s="125"/>
      <c r="AS1204" s="125"/>
      <c r="AT1204" s="122"/>
      <c r="AU1204" s="125"/>
      <c r="AV1204" s="126"/>
      <c r="AW1204" s="122"/>
      <c r="AX1204" s="127"/>
      <c r="AY1204" s="100"/>
      <c r="AZ1204" s="127"/>
      <c r="BA1204" s="125"/>
      <c r="BB1204" s="125"/>
      <c r="BC1204" s="129"/>
      <c r="BD1204" s="125"/>
      <c r="BE1204" s="125"/>
      <c r="BF1204" s="125"/>
      <c r="BG1204" s="125"/>
      <c r="BH1204" s="125"/>
      <c r="BI1204" s="125"/>
      <c r="BJ1204" s="125"/>
      <c r="BK1204" s="125"/>
      <c r="BL1204" s="90"/>
      <c r="BM1204" s="90"/>
      <c r="BN1204" s="90"/>
      <c r="BO1204" s="90"/>
      <c r="BP1204" s="90"/>
    </row>
    <row r="1205" spans="1:68" ht="4.5" customHeight="1" thickBot="1" x14ac:dyDescent="0.25">
      <c r="A1205" s="89">
        <f>AK1208</f>
        <v>86</v>
      </c>
      <c r="B1205" s="271"/>
      <c r="C1205" s="271"/>
      <c r="D1205" s="271"/>
      <c r="E1205" s="271"/>
      <c r="F1205" s="271"/>
      <c r="G1205" s="271"/>
      <c r="H1205" s="271"/>
      <c r="I1205" s="271"/>
      <c r="J1205" s="309"/>
      <c r="K1205" s="309"/>
      <c r="L1205" s="309"/>
      <c r="M1205" s="309"/>
      <c r="N1205" s="309"/>
      <c r="O1205" s="309"/>
      <c r="P1205" s="309"/>
      <c r="Q1205" s="309"/>
      <c r="R1205" s="309"/>
      <c r="S1205" s="324"/>
      <c r="T1205" s="324"/>
      <c r="U1205" s="324"/>
      <c r="V1205" s="324"/>
      <c r="W1205" s="324"/>
      <c r="X1205" s="324"/>
      <c r="Y1205" s="324"/>
      <c r="Z1205" s="324"/>
      <c r="AA1205" s="324"/>
      <c r="AB1205" s="324"/>
      <c r="AC1205" s="309"/>
      <c r="AD1205" s="272"/>
      <c r="AE1205" s="273"/>
      <c r="AF1205" s="272"/>
      <c r="AG1205" s="274"/>
      <c r="AH1205" s="474"/>
      <c r="AI1205" s="475"/>
      <c r="AJ1205" s="475"/>
      <c r="AK1205" s="475"/>
      <c r="AL1205" s="33"/>
      <c r="AM1205" s="33"/>
      <c r="AN1205" s="33"/>
      <c r="AV1205" s="126"/>
      <c r="AX1205" s="127"/>
      <c r="AY1205" s="100"/>
      <c r="AZ1205" s="127"/>
      <c r="BC1205" s="129"/>
    </row>
    <row r="1206" spans="1:68" ht="26.25" customHeight="1" x14ac:dyDescent="0.2">
      <c r="A1206" s="180">
        <f>A1192+1</f>
        <v>86</v>
      </c>
      <c r="B1206" s="501"/>
      <c r="C1206" s="501"/>
      <c r="D1206" s="501"/>
      <c r="E1206" s="502"/>
      <c r="F1206" s="493" t="str">
        <f>F1192</f>
        <v>TOTAL DE ESTA PÁGINA</v>
      </c>
      <c r="G1206" s="494"/>
      <c r="H1206" s="495"/>
      <c r="I1206" s="348" t="str">
        <f t="shared" ref="I1206:Q1206" si="1240">IF(SUM(I1195:I1205)=0," ",SUM(I1195:I1205))</f>
        <v xml:space="preserve"> </v>
      </c>
      <c r="J1206" s="349" t="str">
        <f t="shared" si="1240"/>
        <v xml:space="preserve"> </v>
      </c>
      <c r="K1206" s="350" t="str">
        <f t="shared" si="1240"/>
        <v xml:space="preserve"> </v>
      </c>
      <c r="L1206" s="351" t="str">
        <f t="shared" si="1240"/>
        <v xml:space="preserve"> </v>
      </c>
      <c r="M1206" s="350" t="str">
        <f t="shared" si="1240"/>
        <v xml:space="preserve"> </v>
      </c>
      <c r="N1206" s="351" t="str">
        <f t="shared" si="1240"/>
        <v xml:space="preserve"> </v>
      </c>
      <c r="O1206" s="350" t="str">
        <f t="shared" si="1240"/>
        <v xml:space="preserve"> </v>
      </c>
      <c r="P1206" s="351" t="str">
        <f t="shared" si="1240"/>
        <v xml:space="preserve"> </v>
      </c>
      <c r="Q1206" s="352" t="str">
        <f t="shared" si="1240"/>
        <v xml:space="preserve"> </v>
      </c>
      <c r="R1206" s="353"/>
      <c r="S1206" s="349" t="str">
        <f t="shared" ref="S1206:AB1206" si="1241">IF(SUM(S1195:S1205)=0," ",SUM(S1195:S1205))</f>
        <v xml:space="preserve"> </v>
      </c>
      <c r="T1206" s="350" t="str">
        <f t="shared" si="1241"/>
        <v xml:space="preserve"> </v>
      </c>
      <c r="U1206" s="350" t="str">
        <f t="shared" si="1241"/>
        <v xml:space="preserve"> </v>
      </c>
      <c r="V1206" s="350" t="str">
        <f t="shared" si="1241"/>
        <v xml:space="preserve"> </v>
      </c>
      <c r="W1206" s="351" t="str">
        <f t="shared" si="1241"/>
        <v xml:space="preserve"> </v>
      </c>
      <c r="X1206" s="350" t="str">
        <f t="shared" si="1241"/>
        <v xml:space="preserve"> </v>
      </c>
      <c r="Y1206" s="351" t="str">
        <f t="shared" si="1241"/>
        <v xml:space="preserve"> </v>
      </c>
      <c r="Z1206" s="350" t="str">
        <f t="shared" si="1241"/>
        <v xml:space="preserve"> </v>
      </c>
      <c r="AA1206" s="351" t="str">
        <f t="shared" si="1241"/>
        <v xml:space="preserve"> </v>
      </c>
      <c r="AB1206" s="352" t="str">
        <f t="shared" si="1241"/>
        <v xml:space="preserve"> </v>
      </c>
      <c r="AC1206" s="354" t="str">
        <f>IF(SUM(AC1195:AC1204)=0," ",SUM(AC1195:AC1204))</f>
        <v xml:space="preserve"> </v>
      </c>
      <c r="AD1206" s="355" t="str">
        <f>IF(SUM(AD1195:AD1204)=0," ",SUM(AD1195:AD1204))</f>
        <v xml:space="preserve"> </v>
      </c>
      <c r="AE1206" s="355" t="str">
        <f>IF(SUM(AE1195:AE1204)=0," ",SUM(AE1195:AE1204))</f>
        <v xml:space="preserve"> </v>
      </c>
      <c r="AF1206" s="356" t="str">
        <f>IF(SUM(AF1195:AF1204)=0," ",SUM(AF1195:AF1204))</f>
        <v xml:space="preserve"> </v>
      </c>
      <c r="AG1206" s="357" t="str">
        <f>IF(SUM(AG1195:AG1204)=0," ",SUM(AG1195:AG1204))</f>
        <v xml:space="preserve"> </v>
      </c>
      <c r="AH1206" s="482" t="str">
        <f>AH1192</f>
        <v>Certifico que todos los datos en esta
bitácora son fidedignos</v>
      </c>
      <c r="AI1206" s="483"/>
      <c r="AJ1206" s="483"/>
      <c r="AK1206" s="484"/>
      <c r="AL1206" s="131"/>
      <c r="AM1206" s="131"/>
      <c r="AN1206" s="131"/>
      <c r="AV1206" s="126"/>
      <c r="AX1206" s="127"/>
      <c r="AY1206" s="100"/>
      <c r="AZ1206" s="127"/>
      <c r="BA1206" s="88"/>
      <c r="BC1206" s="129"/>
    </row>
    <row r="1207" spans="1:68" ht="26.25" customHeight="1" x14ac:dyDescent="0.2">
      <c r="A1207" s="499"/>
      <c r="B1207" s="503"/>
      <c r="C1207" s="503"/>
      <c r="D1207" s="503"/>
      <c r="E1207" s="504"/>
      <c r="F1207" s="496" t="str">
        <f>F1193</f>
        <v>TOTAL PÁGINA ANTERIOR</v>
      </c>
      <c r="G1207" s="497"/>
      <c r="H1207" s="498"/>
      <c r="I1207" s="358">
        <f>I1194</f>
        <v>6.25</v>
      </c>
      <c r="J1207" s="359">
        <f t="shared" ref="J1207:Q1207" si="1242">J1194</f>
        <v>6.25</v>
      </c>
      <c r="K1207" s="360" t="str">
        <f t="shared" si="1242"/>
        <v xml:space="preserve"> </v>
      </c>
      <c r="L1207" s="361" t="str">
        <f t="shared" si="1242"/>
        <v xml:space="preserve"> </v>
      </c>
      <c r="M1207" s="360" t="str">
        <f t="shared" si="1242"/>
        <v xml:space="preserve"> </v>
      </c>
      <c r="N1207" s="361" t="str">
        <f t="shared" si="1242"/>
        <v xml:space="preserve"> </v>
      </c>
      <c r="O1207" s="360" t="str">
        <f t="shared" si="1242"/>
        <v xml:space="preserve"> </v>
      </c>
      <c r="P1207" s="361" t="str">
        <f t="shared" si="1242"/>
        <v xml:space="preserve"> </v>
      </c>
      <c r="Q1207" s="362" t="str">
        <f t="shared" si="1242"/>
        <v xml:space="preserve"> </v>
      </c>
      <c r="R1207" s="363"/>
      <c r="S1207" s="359" t="str">
        <f t="shared" ref="S1207:AG1207" si="1243">S1194</f>
        <v xml:space="preserve"> </v>
      </c>
      <c r="T1207" s="360">
        <f t="shared" si="1243"/>
        <v>8.75</v>
      </c>
      <c r="U1207" s="360">
        <f t="shared" si="1243"/>
        <v>10</v>
      </c>
      <c r="V1207" s="360">
        <f t="shared" si="1243"/>
        <v>2.5</v>
      </c>
      <c r="W1207" s="361" t="str">
        <f t="shared" si="1243"/>
        <v xml:space="preserve"> </v>
      </c>
      <c r="X1207" s="360" t="str">
        <f t="shared" si="1243"/>
        <v xml:space="preserve"> </v>
      </c>
      <c r="Y1207" s="361">
        <f t="shared" si="1243"/>
        <v>2.5</v>
      </c>
      <c r="Z1207" s="360" t="str">
        <f t="shared" si="1243"/>
        <v xml:space="preserve"> </v>
      </c>
      <c r="AA1207" s="361">
        <f t="shared" si="1243"/>
        <v>3.75</v>
      </c>
      <c r="AB1207" s="362" t="str">
        <f t="shared" si="1243"/>
        <v xml:space="preserve"> </v>
      </c>
      <c r="AC1207" s="364">
        <f t="shared" si="1243"/>
        <v>9</v>
      </c>
      <c r="AD1207" s="365" t="str">
        <f t="shared" si="1243"/>
        <v xml:space="preserve"> </v>
      </c>
      <c r="AE1207" s="365">
        <f t="shared" si="1243"/>
        <v>9</v>
      </c>
      <c r="AF1207" s="366" t="str">
        <f t="shared" si="1243"/>
        <v xml:space="preserve"> </v>
      </c>
      <c r="AG1207" s="367">
        <f t="shared" si="1243"/>
        <v>11</v>
      </c>
      <c r="AH1207" s="487"/>
      <c r="AI1207" s="488"/>
      <c r="AJ1207" s="488"/>
      <c r="AK1207" s="489"/>
      <c r="AL1207" s="131"/>
      <c r="AM1207" s="131"/>
      <c r="AN1207" s="131"/>
      <c r="AV1207" s="126"/>
      <c r="AX1207" s="127"/>
      <c r="AY1207" s="100"/>
      <c r="AZ1207" s="127"/>
      <c r="BA1207" s="88"/>
      <c r="BC1207" s="129"/>
    </row>
    <row r="1208" spans="1:68" ht="26.25" customHeight="1" thickBot="1" x14ac:dyDescent="0.25">
      <c r="A1208" s="500"/>
      <c r="B1208" s="505" t="str">
        <f>B1194</f>
        <v>Entidad que certifica Hrs. de vuelo
TIMBRE Y FIRMA</v>
      </c>
      <c r="C1208" s="505"/>
      <c r="D1208" s="505"/>
      <c r="E1208" s="506"/>
      <c r="F1208" s="490" t="str">
        <f>F1194</f>
        <v>TOTAL A LA FECHA</v>
      </c>
      <c r="G1208" s="491"/>
      <c r="H1208" s="492"/>
      <c r="I1208" s="31">
        <f t="shared" ref="I1208:Q1208" si="1244">IF(SUM(I1206:I1207)=0," ",SUM(I1206:I1207))</f>
        <v>6.25</v>
      </c>
      <c r="J1208" s="27">
        <f t="shared" si="1244"/>
        <v>6.25</v>
      </c>
      <c r="K1208" s="24" t="str">
        <f t="shared" si="1244"/>
        <v xml:space="preserve"> </v>
      </c>
      <c r="L1208" s="25" t="str">
        <f t="shared" si="1244"/>
        <v xml:space="preserve"> </v>
      </c>
      <c r="M1208" s="24" t="str">
        <f t="shared" si="1244"/>
        <v xml:space="preserve"> </v>
      </c>
      <c r="N1208" s="25" t="str">
        <f t="shared" si="1244"/>
        <v xml:space="preserve"> </v>
      </c>
      <c r="O1208" s="24" t="str">
        <f t="shared" si="1244"/>
        <v xml:space="preserve"> </v>
      </c>
      <c r="P1208" s="25" t="str">
        <f t="shared" si="1244"/>
        <v xml:space="preserve"> </v>
      </c>
      <c r="Q1208" s="26" t="str">
        <f t="shared" si="1244"/>
        <v xml:space="preserve"> </v>
      </c>
      <c r="R1208" s="321"/>
      <c r="S1208" s="27" t="str">
        <f t="shared" ref="S1208:AG1208" si="1245">IF(SUM(S1206:S1207)=0," ",SUM(S1206:S1207))</f>
        <v xml:space="preserve"> </v>
      </c>
      <c r="T1208" s="24">
        <f t="shared" si="1245"/>
        <v>8.75</v>
      </c>
      <c r="U1208" s="24">
        <f t="shared" si="1245"/>
        <v>10</v>
      </c>
      <c r="V1208" s="24">
        <f t="shared" si="1245"/>
        <v>2.5</v>
      </c>
      <c r="W1208" s="25" t="str">
        <f t="shared" si="1245"/>
        <v xml:space="preserve"> </v>
      </c>
      <c r="X1208" s="24" t="str">
        <f t="shared" si="1245"/>
        <v xml:space="preserve"> </v>
      </c>
      <c r="Y1208" s="25">
        <f t="shared" si="1245"/>
        <v>2.5</v>
      </c>
      <c r="Z1208" s="24" t="str">
        <f t="shared" si="1245"/>
        <v xml:space="preserve"> </v>
      </c>
      <c r="AA1208" s="25">
        <f t="shared" si="1245"/>
        <v>3.75</v>
      </c>
      <c r="AB1208" s="26" t="str">
        <f t="shared" si="1245"/>
        <v xml:space="preserve"> </v>
      </c>
      <c r="AC1208" s="323">
        <f t="shared" si="1245"/>
        <v>9</v>
      </c>
      <c r="AD1208" s="28" t="str">
        <f t="shared" si="1245"/>
        <v xml:space="preserve"> </v>
      </c>
      <c r="AE1208" s="28">
        <f t="shared" si="1245"/>
        <v>9</v>
      </c>
      <c r="AF1208" s="30" t="str">
        <f t="shared" si="1245"/>
        <v xml:space="preserve"> </v>
      </c>
      <c r="AG1208" s="32">
        <f t="shared" si="1245"/>
        <v>11</v>
      </c>
      <c r="AH1208" s="485" t="str">
        <f>AH1194</f>
        <v>_____________________________
FIRMA PILOTO</v>
      </c>
      <c r="AI1208" s="486"/>
      <c r="AJ1208" s="486"/>
      <c r="AK1208" s="181">
        <f>A1206</f>
        <v>86</v>
      </c>
      <c r="AL1208" s="132"/>
      <c r="AM1208" s="132"/>
      <c r="AN1208" s="132"/>
      <c r="AV1208" s="126"/>
      <c r="AX1208" s="127"/>
      <c r="AY1208" s="100"/>
      <c r="AZ1208" s="127"/>
      <c r="BA1208" s="88"/>
      <c r="BC1208" s="129"/>
    </row>
    <row r="1209" spans="1:68" s="49" customFormat="1" ht="27.75" customHeight="1" x14ac:dyDescent="0.2">
      <c r="A1209" s="29">
        <f>A1204+1</f>
        <v>861</v>
      </c>
      <c r="B1209" s="39"/>
      <c r="C1209" s="40"/>
      <c r="D1209" s="41"/>
      <c r="E1209" s="42"/>
      <c r="F1209" s="43"/>
      <c r="G1209" s="44"/>
      <c r="H1209" s="45"/>
      <c r="I1209" s="310"/>
      <c r="J1209" s="306"/>
      <c r="K1209" s="307"/>
      <c r="L1209" s="308"/>
      <c r="M1209" s="307"/>
      <c r="N1209" s="308"/>
      <c r="O1209" s="307"/>
      <c r="P1209" s="308"/>
      <c r="Q1209" s="167"/>
      <c r="R1209" s="314"/>
      <c r="S1209" s="46"/>
      <c r="T1209" s="47"/>
      <c r="U1209" s="47"/>
      <c r="V1209" s="48"/>
      <c r="W1209" s="325"/>
      <c r="X1209" s="307"/>
      <c r="Y1209" s="308"/>
      <c r="Z1209" s="307"/>
      <c r="AA1209" s="308"/>
      <c r="AB1209" s="167"/>
      <c r="AC1209" s="311"/>
      <c r="AD1209" s="312"/>
      <c r="AE1209" s="312"/>
      <c r="AF1209" s="313"/>
      <c r="AG1209" s="317"/>
      <c r="AH1209" s="167"/>
      <c r="AI1209" s="478"/>
      <c r="AJ1209" s="478"/>
      <c r="AK1209" s="479"/>
      <c r="AL1209" s="102"/>
      <c r="AM1209" s="124" t="str">
        <f t="shared" ref="AM1209:AM1218" si="1246">IF(B1209=0," ",TEXT(B1209,"MMM"))</f>
        <v xml:space="preserve"> </v>
      </c>
      <c r="AN1209" s="97" t="str">
        <f t="shared" ref="AN1209:AN1218" si="1247">IF(B1209=0," ",YEAR(B1209))</f>
        <v xml:space="preserve"> </v>
      </c>
      <c r="AO1209" s="125"/>
      <c r="AP1209" s="125"/>
      <c r="AQ1209" s="125"/>
      <c r="AR1209" s="125"/>
      <c r="AS1209" s="125"/>
      <c r="AT1209" s="122"/>
      <c r="AU1209" s="125"/>
      <c r="AV1209" s="126"/>
      <c r="AW1209" s="122"/>
      <c r="AX1209" s="127"/>
      <c r="AY1209" s="100"/>
      <c r="AZ1209" s="127"/>
      <c r="BA1209" s="88"/>
      <c r="BB1209" s="125"/>
      <c r="BC1209" s="129"/>
      <c r="BD1209" s="125"/>
      <c r="BE1209" s="125"/>
      <c r="BF1209" s="125"/>
      <c r="BG1209" s="125"/>
      <c r="BH1209" s="125"/>
      <c r="BI1209" s="125"/>
      <c r="BJ1209" s="125"/>
      <c r="BK1209" s="125"/>
      <c r="BL1209" s="90"/>
      <c r="BM1209" s="90"/>
      <c r="BN1209" s="90"/>
      <c r="BO1209" s="90"/>
      <c r="BP1209" s="90"/>
    </row>
    <row r="1210" spans="1:68" s="49" customFormat="1" ht="27.75" customHeight="1" x14ac:dyDescent="0.2">
      <c r="A1210" s="22">
        <f>A1209+1</f>
        <v>862</v>
      </c>
      <c r="B1210" s="50"/>
      <c r="C1210" s="51"/>
      <c r="D1210" s="52"/>
      <c r="E1210" s="53"/>
      <c r="F1210" s="54"/>
      <c r="G1210" s="55"/>
      <c r="H1210" s="56"/>
      <c r="I1210" s="304"/>
      <c r="J1210" s="57"/>
      <c r="K1210" s="58"/>
      <c r="L1210" s="59"/>
      <c r="M1210" s="58"/>
      <c r="N1210" s="59"/>
      <c r="O1210" s="58"/>
      <c r="P1210" s="59"/>
      <c r="Q1210" s="60"/>
      <c r="R1210" s="315"/>
      <c r="S1210" s="57"/>
      <c r="T1210" s="58"/>
      <c r="U1210" s="58"/>
      <c r="V1210" s="60"/>
      <c r="W1210" s="326"/>
      <c r="X1210" s="58"/>
      <c r="Y1210" s="59"/>
      <c r="Z1210" s="58"/>
      <c r="AA1210" s="59"/>
      <c r="AB1210" s="60"/>
      <c r="AC1210" s="61"/>
      <c r="AD1210" s="62"/>
      <c r="AE1210" s="62"/>
      <c r="AF1210" s="63"/>
      <c r="AG1210" s="318"/>
      <c r="AH1210" s="60"/>
      <c r="AI1210" s="476"/>
      <c r="AJ1210" s="476"/>
      <c r="AK1210" s="477"/>
      <c r="AL1210" s="102"/>
      <c r="AM1210" s="124" t="str">
        <f t="shared" si="1246"/>
        <v xml:space="preserve"> </v>
      </c>
      <c r="AN1210" s="97" t="str">
        <f t="shared" si="1247"/>
        <v xml:space="preserve"> </v>
      </c>
      <c r="AO1210" s="125"/>
      <c r="AP1210" s="125"/>
      <c r="AQ1210" s="125"/>
      <c r="AR1210" s="125"/>
      <c r="AS1210" s="125"/>
      <c r="AT1210" s="122"/>
      <c r="AU1210" s="125"/>
      <c r="AV1210" s="126"/>
      <c r="AW1210" s="122"/>
      <c r="AX1210" s="127"/>
      <c r="AY1210" s="100"/>
      <c r="AZ1210" s="127"/>
      <c r="BA1210" s="88"/>
      <c r="BB1210" s="125"/>
      <c r="BC1210" s="129"/>
      <c r="BD1210" s="125"/>
      <c r="BE1210" s="125"/>
      <c r="BF1210" s="125"/>
      <c r="BG1210" s="125"/>
      <c r="BH1210" s="125"/>
      <c r="BI1210" s="125"/>
      <c r="BJ1210" s="125"/>
      <c r="BK1210" s="125"/>
      <c r="BL1210" s="90"/>
      <c r="BM1210" s="90"/>
      <c r="BN1210" s="90"/>
      <c r="BO1210" s="90"/>
      <c r="BP1210" s="90"/>
    </row>
    <row r="1211" spans="1:68" s="49" customFormat="1" ht="27.75" customHeight="1" x14ac:dyDescent="0.2">
      <c r="A1211" s="22">
        <f t="shared" ref="A1211:A1218" si="1248">A1210+1</f>
        <v>863</v>
      </c>
      <c r="B1211" s="50"/>
      <c r="C1211" s="51"/>
      <c r="D1211" s="52"/>
      <c r="E1211" s="53"/>
      <c r="F1211" s="54"/>
      <c r="G1211" s="55"/>
      <c r="H1211" s="56"/>
      <c r="I1211" s="304"/>
      <c r="J1211" s="57"/>
      <c r="K1211" s="58"/>
      <c r="L1211" s="59"/>
      <c r="M1211" s="58"/>
      <c r="N1211" s="59"/>
      <c r="O1211" s="58"/>
      <c r="P1211" s="59"/>
      <c r="Q1211" s="60"/>
      <c r="R1211" s="315"/>
      <c r="S1211" s="57"/>
      <c r="T1211" s="58"/>
      <c r="U1211" s="58"/>
      <c r="V1211" s="60"/>
      <c r="W1211" s="326"/>
      <c r="X1211" s="58"/>
      <c r="Y1211" s="59"/>
      <c r="Z1211" s="58"/>
      <c r="AA1211" s="59"/>
      <c r="AB1211" s="60"/>
      <c r="AC1211" s="61"/>
      <c r="AD1211" s="62"/>
      <c r="AE1211" s="62"/>
      <c r="AF1211" s="63"/>
      <c r="AG1211" s="318"/>
      <c r="AH1211" s="60"/>
      <c r="AI1211" s="476"/>
      <c r="AJ1211" s="476"/>
      <c r="AK1211" s="477"/>
      <c r="AL1211" s="102"/>
      <c r="AM1211" s="124" t="str">
        <f t="shared" si="1246"/>
        <v xml:space="preserve"> </v>
      </c>
      <c r="AN1211" s="97" t="str">
        <f t="shared" si="1247"/>
        <v xml:space="preserve"> </v>
      </c>
      <c r="AO1211" s="125"/>
      <c r="AP1211" s="125"/>
      <c r="AQ1211" s="125"/>
      <c r="AR1211" s="125"/>
      <c r="AS1211" s="125"/>
      <c r="AT1211" s="122"/>
      <c r="AU1211" s="125"/>
      <c r="AV1211" s="126"/>
      <c r="AW1211" s="122"/>
      <c r="AX1211" s="127"/>
      <c r="AY1211" s="100"/>
      <c r="AZ1211" s="127"/>
      <c r="BA1211" s="88"/>
      <c r="BB1211" s="125"/>
      <c r="BC1211" s="129"/>
      <c r="BD1211" s="125"/>
      <c r="BE1211" s="125"/>
      <c r="BF1211" s="125"/>
      <c r="BG1211" s="125"/>
      <c r="BH1211" s="125"/>
      <c r="BI1211" s="125"/>
      <c r="BJ1211" s="125"/>
      <c r="BK1211" s="125"/>
      <c r="BL1211" s="90"/>
      <c r="BM1211" s="90"/>
      <c r="BN1211" s="90"/>
      <c r="BO1211" s="90"/>
      <c r="BP1211" s="90"/>
    </row>
    <row r="1212" spans="1:68" s="49" customFormat="1" ht="27.75" customHeight="1" x14ac:dyDescent="0.2">
      <c r="A1212" s="22">
        <f t="shared" si="1248"/>
        <v>864</v>
      </c>
      <c r="B1212" s="50"/>
      <c r="C1212" s="51"/>
      <c r="D1212" s="52"/>
      <c r="E1212" s="53"/>
      <c r="F1212" s="54"/>
      <c r="G1212" s="55"/>
      <c r="H1212" s="56"/>
      <c r="I1212" s="304"/>
      <c r="J1212" s="57"/>
      <c r="K1212" s="58"/>
      <c r="L1212" s="59"/>
      <c r="M1212" s="58"/>
      <c r="N1212" s="59"/>
      <c r="O1212" s="58"/>
      <c r="P1212" s="59"/>
      <c r="Q1212" s="60"/>
      <c r="R1212" s="315"/>
      <c r="S1212" s="57"/>
      <c r="T1212" s="58"/>
      <c r="U1212" s="58"/>
      <c r="V1212" s="60"/>
      <c r="W1212" s="326"/>
      <c r="X1212" s="58"/>
      <c r="Y1212" s="59"/>
      <c r="Z1212" s="58"/>
      <c r="AA1212" s="59"/>
      <c r="AB1212" s="60"/>
      <c r="AC1212" s="61"/>
      <c r="AD1212" s="62"/>
      <c r="AE1212" s="62"/>
      <c r="AF1212" s="63"/>
      <c r="AG1212" s="318"/>
      <c r="AH1212" s="60"/>
      <c r="AI1212" s="476"/>
      <c r="AJ1212" s="476"/>
      <c r="AK1212" s="477"/>
      <c r="AL1212" s="102"/>
      <c r="AM1212" s="124" t="str">
        <f t="shared" si="1246"/>
        <v xml:space="preserve"> </v>
      </c>
      <c r="AN1212" s="97" t="str">
        <f t="shared" si="1247"/>
        <v xml:space="preserve"> </v>
      </c>
      <c r="AO1212" s="125"/>
      <c r="AP1212" s="125"/>
      <c r="AQ1212" s="125"/>
      <c r="AR1212" s="125"/>
      <c r="AS1212" s="125"/>
      <c r="AT1212" s="122"/>
      <c r="AU1212" s="125"/>
      <c r="AV1212" s="126"/>
      <c r="AW1212" s="122"/>
      <c r="AX1212" s="127"/>
      <c r="AY1212" s="100"/>
      <c r="AZ1212" s="127"/>
      <c r="BA1212" s="88"/>
      <c r="BB1212" s="125"/>
      <c r="BC1212" s="129"/>
      <c r="BD1212" s="125"/>
      <c r="BE1212" s="125"/>
      <c r="BF1212" s="125"/>
      <c r="BG1212" s="125"/>
      <c r="BH1212" s="125"/>
      <c r="BI1212" s="125"/>
      <c r="BJ1212" s="125"/>
      <c r="BK1212" s="125"/>
      <c r="BL1212" s="90"/>
      <c r="BM1212" s="90"/>
      <c r="BN1212" s="90"/>
      <c r="BO1212" s="90"/>
      <c r="BP1212" s="90"/>
    </row>
    <row r="1213" spans="1:68" s="49" customFormat="1" ht="27.75" customHeight="1" x14ac:dyDescent="0.2">
      <c r="A1213" s="22">
        <f t="shared" si="1248"/>
        <v>865</v>
      </c>
      <c r="B1213" s="50"/>
      <c r="C1213" s="51"/>
      <c r="D1213" s="52"/>
      <c r="E1213" s="53"/>
      <c r="F1213" s="54"/>
      <c r="G1213" s="55"/>
      <c r="H1213" s="56"/>
      <c r="I1213" s="304"/>
      <c r="J1213" s="57"/>
      <c r="K1213" s="58"/>
      <c r="L1213" s="59"/>
      <c r="M1213" s="58"/>
      <c r="N1213" s="59"/>
      <c r="O1213" s="58"/>
      <c r="P1213" s="59"/>
      <c r="Q1213" s="60"/>
      <c r="R1213" s="315"/>
      <c r="S1213" s="57"/>
      <c r="T1213" s="58"/>
      <c r="U1213" s="58"/>
      <c r="V1213" s="60"/>
      <c r="W1213" s="326"/>
      <c r="X1213" s="58"/>
      <c r="Y1213" s="59"/>
      <c r="Z1213" s="58"/>
      <c r="AA1213" s="59"/>
      <c r="AB1213" s="60"/>
      <c r="AC1213" s="61"/>
      <c r="AD1213" s="62"/>
      <c r="AE1213" s="62"/>
      <c r="AF1213" s="63"/>
      <c r="AG1213" s="318"/>
      <c r="AH1213" s="60"/>
      <c r="AI1213" s="476"/>
      <c r="AJ1213" s="476"/>
      <c r="AK1213" s="477"/>
      <c r="AL1213" s="102"/>
      <c r="AM1213" s="124" t="str">
        <f t="shared" si="1246"/>
        <v xml:space="preserve"> </v>
      </c>
      <c r="AN1213" s="97" t="str">
        <f t="shared" si="1247"/>
        <v xml:space="preserve"> </v>
      </c>
      <c r="AO1213" s="125"/>
      <c r="AP1213" s="125"/>
      <c r="AQ1213" s="125"/>
      <c r="AR1213" s="125"/>
      <c r="AS1213" s="125"/>
      <c r="AT1213" s="122"/>
      <c r="AU1213" s="125"/>
      <c r="AV1213" s="126"/>
      <c r="AW1213" s="122"/>
      <c r="AX1213" s="127"/>
      <c r="AY1213" s="100"/>
      <c r="AZ1213" s="127"/>
      <c r="BA1213" s="88"/>
      <c r="BB1213" s="125"/>
      <c r="BC1213" s="129"/>
      <c r="BD1213" s="125"/>
      <c r="BE1213" s="125"/>
      <c r="BF1213" s="125"/>
      <c r="BG1213" s="125"/>
      <c r="BH1213" s="125"/>
      <c r="BI1213" s="125"/>
      <c r="BJ1213" s="125"/>
      <c r="BK1213" s="125"/>
      <c r="BL1213" s="90"/>
      <c r="BM1213" s="90"/>
      <c r="BN1213" s="90"/>
      <c r="BO1213" s="90"/>
      <c r="BP1213" s="90"/>
    </row>
    <row r="1214" spans="1:68" s="49" customFormat="1" ht="27.75" customHeight="1" x14ac:dyDescent="0.2">
      <c r="A1214" s="22">
        <f t="shared" si="1248"/>
        <v>866</v>
      </c>
      <c r="B1214" s="50"/>
      <c r="C1214" s="51"/>
      <c r="D1214" s="52"/>
      <c r="E1214" s="53"/>
      <c r="F1214" s="54"/>
      <c r="G1214" s="55"/>
      <c r="H1214" s="56"/>
      <c r="I1214" s="304"/>
      <c r="J1214" s="57"/>
      <c r="K1214" s="58"/>
      <c r="L1214" s="59"/>
      <c r="M1214" s="58"/>
      <c r="N1214" s="59"/>
      <c r="O1214" s="58"/>
      <c r="P1214" s="59"/>
      <c r="Q1214" s="60"/>
      <c r="R1214" s="315"/>
      <c r="S1214" s="57"/>
      <c r="T1214" s="58"/>
      <c r="U1214" s="58"/>
      <c r="V1214" s="60"/>
      <c r="W1214" s="326"/>
      <c r="X1214" s="58"/>
      <c r="Y1214" s="59"/>
      <c r="Z1214" s="58"/>
      <c r="AA1214" s="59"/>
      <c r="AB1214" s="60"/>
      <c r="AC1214" s="61"/>
      <c r="AD1214" s="62"/>
      <c r="AE1214" s="62"/>
      <c r="AF1214" s="63"/>
      <c r="AG1214" s="318"/>
      <c r="AH1214" s="60"/>
      <c r="AI1214" s="476"/>
      <c r="AJ1214" s="476"/>
      <c r="AK1214" s="477"/>
      <c r="AL1214" s="102"/>
      <c r="AM1214" s="124" t="str">
        <f t="shared" si="1246"/>
        <v xml:space="preserve"> </v>
      </c>
      <c r="AN1214" s="97" t="str">
        <f t="shared" si="1247"/>
        <v xml:space="preserve"> </v>
      </c>
      <c r="AO1214" s="125"/>
      <c r="AP1214" s="125"/>
      <c r="AQ1214" s="125"/>
      <c r="AR1214" s="125"/>
      <c r="AS1214" s="125"/>
      <c r="AT1214" s="122"/>
      <c r="AU1214" s="125"/>
      <c r="AV1214" s="126"/>
      <c r="AW1214" s="122"/>
      <c r="AX1214" s="127"/>
      <c r="AY1214" s="100"/>
      <c r="AZ1214" s="127"/>
      <c r="BA1214" s="88"/>
      <c r="BB1214" s="125"/>
      <c r="BC1214" s="129"/>
      <c r="BD1214" s="125"/>
      <c r="BE1214" s="125"/>
      <c r="BF1214" s="125"/>
      <c r="BG1214" s="125"/>
      <c r="BH1214" s="125"/>
      <c r="BI1214" s="125"/>
      <c r="BJ1214" s="125"/>
      <c r="BK1214" s="125"/>
      <c r="BL1214" s="90"/>
      <c r="BM1214" s="90"/>
      <c r="BN1214" s="90"/>
      <c r="BO1214" s="90"/>
      <c r="BP1214" s="90"/>
    </row>
    <row r="1215" spans="1:68" s="49" customFormat="1" ht="27.75" customHeight="1" x14ac:dyDescent="0.2">
      <c r="A1215" s="22">
        <f>A1214+1</f>
        <v>867</v>
      </c>
      <c r="B1215" s="50"/>
      <c r="C1215" s="51"/>
      <c r="D1215" s="52"/>
      <c r="E1215" s="53"/>
      <c r="F1215" s="54"/>
      <c r="G1215" s="55"/>
      <c r="H1215" s="56"/>
      <c r="I1215" s="304"/>
      <c r="J1215" s="57"/>
      <c r="K1215" s="58"/>
      <c r="L1215" s="59"/>
      <c r="M1215" s="58"/>
      <c r="N1215" s="59"/>
      <c r="O1215" s="58"/>
      <c r="P1215" s="59"/>
      <c r="Q1215" s="60"/>
      <c r="R1215" s="315"/>
      <c r="S1215" s="57"/>
      <c r="T1215" s="58"/>
      <c r="U1215" s="58"/>
      <c r="V1215" s="60"/>
      <c r="W1215" s="326"/>
      <c r="X1215" s="58"/>
      <c r="Y1215" s="59"/>
      <c r="Z1215" s="58"/>
      <c r="AA1215" s="59"/>
      <c r="AB1215" s="60"/>
      <c r="AC1215" s="61"/>
      <c r="AD1215" s="62"/>
      <c r="AE1215" s="62"/>
      <c r="AF1215" s="63"/>
      <c r="AG1215" s="318"/>
      <c r="AH1215" s="60"/>
      <c r="AI1215" s="476"/>
      <c r="AJ1215" s="476"/>
      <c r="AK1215" s="477"/>
      <c r="AL1215" s="102"/>
      <c r="AM1215" s="124" t="str">
        <f t="shared" si="1246"/>
        <v xml:space="preserve"> </v>
      </c>
      <c r="AN1215" s="97" t="str">
        <f t="shared" si="1247"/>
        <v xml:space="preserve"> </v>
      </c>
      <c r="AO1215" s="125"/>
      <c r="AP1215" s="125"/>
      <c r="AQ1215" s="125"/>
      <c r="AR1215" s="125"/>
      <c r="AS1215" s="125"/>
      <c r="AT1215" s="122"/>
      <c r="AU1215" s="125"/>
      <c r="AV1215" s="126"/>
      <c r="AW1215" s="122"/>
      <c r="AX1215" s="127"/>
      <c r="AY1215" s="100"/>
      <c r="AZ1215" s="127"/>
      <c r="BA1215" s="88"/>
      <c r="BB1215" s="125"/>
      <c r="BC1215" s="129"/>
      <c r="BD1215" s="125"/>
      <c r="BE1215" s="125"/>
      <c r="BF1215" s="125"/>
      <c r="BG1215" s="125"/>
      <c r="BH1215" s="125"/>
      <c r="BI1215" s="125"/>
      <c r="BJ1215" s="125"/>
      <c r="BK1215" s="125"/>
      <c r="BL1215" s="90"/>
      <c r="BM1215" s="90"/>
      <c r="BN1215" s="90"/>
      <c r="BO1215" s="90"/>
      <c r="BP1215" s="90"/>
    </row>
    <row r="1216" spans="1:68" s="49" customFormat="1" ht="27.75" customHeight="1" x14ac:dyDescent="0.2">
      <c r="A1216" s="22">
        <f t="shared" si="1248"/>
        <v>868</v>
      </c>
      <c r="B1216" s="50"/>
      <c r="C1216" s="51"/>
      <c r="D1216" s="52"/>
      <c r="E1216" s="53"/>
      <c r="F1216" s="54"/>
      <c r="G1216" s="55"/>
      <c r="H1216" s="56"/>
      <c r="I1216" s="304"/>
      <c r="J1216" s="57"/>
      <c r="K1216" s="58"/>
      <c r="L1216" s="59"/>
      <c r="M1216" s="58"/>
      <c r="N1216" s="59"/>
      <c r="O1216" s="58"/>
      <c r="P1216" s="59"/>
      <c r="Q1216" s="60"/>
      <c r="R1216" s="315"/>
      <c r="S1216" s="57"/>
      <c r="T1216" s="58"/>
      <c r="U1216" s="58"/>
      <c r="V1216" s="60"/>
      <c r="W1216" s="326"/>
      <c r="X1216" s="58"/>
      <c r="Y1216" s="59"/>
      <c r="Z1216" s="58"/>
      <c r="AA1216" s="59"/>
      <c r="AB1216" s="60"/>
      <c r="AC1216" s="61"/>
      <c r="AD1216" s="62"/>
      <c r="AE1216" s="62"/>
      <c r="AF1216" s="63"/>
      <c r="AG1216" s="318"/>
      <c r="AH1216" s="60"/>
      <c r="AI1216" s="476"/>
      <c r="AJ1216" s="476"/>
      <c r="AK1216" s="477"/>
      <c r="AL1216" s="102"/>
      <c r="AM1216" s="124" t="str">
        <f t="shared" si="1246"/>
        <v xml:space="preserve"> </v>
      </c>
      <c r="AN1216" s="97" t="str">
        <f t="shared" si="1247"/>
        <v xml:space="preserve"> </v>
      </c>
      <c r="AO1216" s="125"/>
      <c r="AP1216" s="125"/>
      <c r="AQ1216" s="125"/>
      <c r="AR1216" s="125"/>
      <c r="AS1216" s="125"/>
      <c r="AT1216" s="122"/>
      <c r="AU1216" s="125"/>
      <c r="AV1216" s="126"/>
      <c r="AW1216" s="122"/>
      <c r="AX1216" s="127"/>
      <c r="AY1216" s="100"/>
      <c r="AZ1216" s="127"/>
      <c r="BA1216" s="88"/>
      <c r="BB1216" s="125"/>
      <c r="BC1216" s="129"/>
      <c r="BD1216" s="125"/>
      <c r="BE1216" s="125"/>
      <c r="BF1216" s="125"/>
      <c r="BG1216" s="125"/>
      <c r="BH1216" s="125"/>
      <c r="BI1216" s="125"/>
      <c r="BJ1216" s="125"/>
      <c r="BK1216" s="125"/>
      <c r="BL1216" s="90"/>
      <c r="BM1216" s="90"/>
      <c r="BN1216" s="90"/>
      <c r="BO1216" s="90"/>
      <c r="BP1216" s="90"/>
    </row>
    <row r="1217" spans="1:68" s="49" customFormat="1" ht="27.75" customHeight="1" x14ac:dyDescent="0.2">
      <c r="A1217" s="22">
        <f t="shared" si="1248"/>
        <v>869</v>
      </c>
      <c r="B1217" s="50"/>
      <c r="C1217" s="51"/>
      <c r="D1217" s="52"/>
      <c r="E1217" s="53"/>
      <c r="F1217" s="54"/>
      <c r="G1217" s="55"/>
      <c r="H1217" s="56"/>
      <c r="I1217" s="304"/>
      <c r="J1217" s="57"/>
      <c r="K1217" s="58"/>
      <c r="L1217" s="59"/>
      <c r="M1217" s="58"/>
      <c r="N1217" s="59"/>
      <c r="O1217" s="58"/>
      <c r="P1217" s="59"/>
      <c r="Q1217" s="60"/>
      <c r="R1217" s="315"/>
      <c r="S1217" s="57"/>
      <c r="T1217" s="58"/>
      <c r="U1217" s="58"/>
      <c r="V1217" s="60"/>
      <c r="W1217" s="326"/>
      <c r="X1217" s="58"/>
      <c r="Y1217" s="59"/>
      <c r="Z1217" s="58"/>
      <c r="AA1217" s="59"/>
      <c r="AB1217" s="60"/>
      <c r="AC1217" s="61"/>
      <c r="AD1217" s="62"/>
      <c r="AE1217" s="62"/>
      <c r="AF1217" s="63"/>
      <c r="AG1217" s="318"/>
      <c r="AH1217" s="60"/>
      <c r="AI1217" s="476"/>
      <c r="AJ1217" s="476"/>
      <c r="AK1217" s="477"/>
      <c r="AL1217" s="102"/>
      <c r="AM1217" s="124" t="str">
        <f t="shared" si="1246"/>
        <v xml:space="preserve"> </v>
      </c>
      <c r="AN1217" s="97" t="str">
        <f t="shared" si="1247"/>
        <v xml:space="preserve"> </v>
      </c>
      <c r="AO1217" s="125"/>
      <c r="AP1217" s="125"/>
      <c r="AQ1217" s="125"/>
      <c r="AR1217" s="125"/>
      <c r="AS1217" s="125"/>
      <c r="AT1217" s="122"/>
      <c r="AU1217" s="125"/>
      <c r="AV1217" s="126"/>
      <c r="AW1217" s="122"/>
      <c r="AX1217" s="127"/>
      <c r="AY1217" s="100"/>
      <c r="AZ1217" s="127"/>
      <c r="BA1217" s="125"/>
      <c r="BB1217" s="125"/>
      <c r="BC1217" s="129"/>
      <c r="BD1217" s="125"/>
      <c r="BE1217" s="125"/>
      <c r="BF1217" s="125"/>
      <c r="BG1217" s="125"/>
      <c r="BH1217" s="125"/>
      <c r="BI1217" s="125"/>
      <c r="BJ1217" s="125"/>
      <c r="BK1217" s="125"/>
      <c r="BL1217" s="90"/>
      <c r="BM1217" s="90"/>
      <c r="BN1217" s="90"/>
      <c r="BO1217" s="90"/>
      <c r="BP1217" s="90"/>
    </row>
    <row r="1218" spans="1:68" s="49" customFormat="1" ht="27.75" customHeight="1" thickBot="1" x14ac:dyDescent="0.25">
      <c r="A1218" s="23">
        <f t="shared" si="1248"/>
        <v>870</v>
      </c>
      <c r="B1218" s="64"/>
      <c r="C1218" s="65"/>
      <c r="D1218" s="66"/>
      <c r="E1218" s="67"/>
      <c r="F1218" s="68"/>
      <c r="G1218" s="69"/>
      <c r="H1218" s="70"/>
      <c r="I1218" s="305"/>
      <c r="J1218" s="71"/>
      <c r="K1218" s="72"/>
      <c r="L1218" s="73"/>
      <c r="M1218" s="72"/>
      <c r="N1218" s="73"/>
      <c r="O1218" s="72"/>
      <c r="P1218" s="73"/>
      <c r="Q1218" s="74"/>
      <c r="R1218" s="316"/>
      <c r="S1218" s="71"/>
      <c r="T1218" s="72"/>
      <c r="U1218" s="72"/>
      <c r="V1218" s="74"/>
      <c r="W1218" s="327"/>
      <c r="X1218" s="72"/>
      <c r="Y1218" s="73"/>
      <c r="Z1218" s="72"/>
      <c r="AA1218" s="73"/>
      <c r="AB1218" s="74"/>
      <c r="AC1218" s="75"/>
      <c r="AD1218" s="76"/>
      <c r="AE1218" s="76"/>
      <c r="AF1218" s="77"/>
      <c r="AG1218" s="319"/>
      <c r="AH1218" s="74"/>
      <c r="AI1218" s="480"/>
      <c r="AJ1218" s="480"/>
      <c r="AK1218" s="481"/>
      <c r="AL1218" s="102"/>
      <c r="AM1218" s="124" t="str">
        <f t="shared" si="1246"/>
        <v xml:space="preserve"> </v>
      </c>
      <c r="AN1218" s="97" t="str">
        <f t="shared" si="1247"/>
        <v xml:space="preserve"> </v>
      </c>
      <c r="AO1218" s="125"/>
      <c r="AP1218" s="125"/>
      <c r="AQ1218" s="125"/>
      <c r="AR1218" s="125"/>
      <c r="AS1218" s="125"/>
      <c r="AT1218" s="122"/>
      <c r="AU1218" s="125"/>
      <c r="AV1218" s="126"/>
      <c r="AW1218" s="122"/>
      <c r="AX1218" s="127"/>
      <c r="AY1218" s="100"/>
      <c r="AZ1218" s="127"/>
      <c r="BA1218" s="125"/>
      <c r="BB1218" s="125"/>
      <c r="BC1218" s="129"/>
      <c r="BD1218" s="125"/>
      <c r="BE1218" s="125"/>
      <c r="BF1218" s="125"/>
      <c r="BG1218" s="125"/>
      <c r="BH1218" s="125"/>
      <c r="BI1218" s="125"/>
      <c r="BJ1218" s="125"/>
      <c r="BK1218" s="125"/>
      <c r="BL1218" s="90"/>
      <c r="BM1218" s="90"/>
      <c r="BN1218" s="90"/>
      <c r="BO1218" s="90"/>
      <c r="BP1218" s="90"/>
    </row>
    <row r="1219" spans="1:68" ht="4.5" customHeight="1" thickBot="1" x14ac:dyDescent="0.25">
      <c r="A1219" s="89">
        <f>AK1222</f>
        <v>87</v>
      </c>
      <c r="B1219" s="271"/>
      <c r="C1219" s="271"/>
      <c r="D1219" s="271"/>
      <c r="E1219" s="271"/>
      <c r="F1219" s="271"/>
      <c r="G1219" s="271"/>
      <c r="H1219" s="271"/>
      <c r="I1219" s="271"/>
      <c r="J1219" s="309"/>
      <c r="K1219" s="309"/>
      <c r="L1219" s="309"/>
      <c r="M1219" s="309"/>
      <c r="N1219" s="309"/>
      <c r="O1219" s="309"/>
      <c r="P1219" s="309"/>
      <c r="Q1219" s="309"/>
      <c r="R1219" s="309"/>
      <c r="S1219" s="324"/>
      <c r="T1219" s="324"/>
      <c r="U1219" s="324"/>
      <c r="V1219" s="324"/>
      <c r="W1219" s="324"/>
      <c r="X1219" s="324"/>
      <c r="Y1219" s="324"/>
      <c r="Z1219" s="324"/>
      <c r="AA1219" s="324"/>
      <c r="AB1219" s="324"/>
      <c r="AC1219" s="309"/>
      <c r="AD1219" s="272"/>
      <c r="AE1219" s="273"/>
      <c r="AF1219" s="272"/>
      <c r="AG1219" s="274"/>
      <c r="AH1219" s="474"/>
      <c r="AI1219" s="475"/>
      <c r="AJ1219" s="475"/>
      <c r="AK1219" s="475"/>
      <c r="AL1219" s="33"/>
      <c r="AM1219" s="33"/>
      <c r="AN1219" s="33"/>
      <c r="AV1219" s="126"/>
      <c r="AX1219" s="127"/>
      <c r="AY1219" s="100"/>
      <c r="AZ1219" s="127"/>
      <c r="BC1219" s="129"/>
    </row>
    <row r="1220" spans="1:68" ht="26.25" customHeight="1" x14ac:dyDescent="0.2">
      <c r="A1220" s="180">
        <f>A1206+1</f>
        <v>87</v>
      </c>
      <c r="B1220" s="501"/>
      <c r="C1220" s="501"/>
      <c r="D1220" s="501"/>
      <c r="E1220" s="502"/>
      <c r="F1220" s="493" t="str">
        <f>F1206</f>
        <v>TOTAL DE ESTA PÁGINA</v>
      </c>
      <c r="G1220" s="494"/>
      <c r="H1220" s="495"/>
      <c r="I1220" s="348" t="str">
        <f t="shared" ref="I1220:Q1220" si="1249">IF(SUM(I1209:I1219)=0," ",SUM(I1209:I1219))</f>
        <v xml:space="preserve"> </v>
      </c>
      <c r="J1220" s="349" t="str">
        <f t="shared" si="1249"/>
        <v xml:space="preserve"> </v>
      </c>
      <c r="K1220" s="350" t="str">
        <f t="shared" si="1249"/>
        <v xml:space="preserve"> </v>
      </c>
      <c r="L1220" s="351" t="str">
        <f t="shared" si="1249"/>
        <v xml:space="preserve"> </v>
      </c>
      <c r="M1220" s="350" t="str">
        <f t="shared" si="1249"/>
        <v xml:space="preserve"> </v>
      </c>
      <c r="N1220" s="351" t="str">
        <f t="shared" si="1249"/>
        <v xml:space="preserve"> </v>
      </c>
      <c r="O1220" s="350" t="str">
        <f t="shared" si="1249"/>
        <v xml:space="preserve"> </v>
      </c>
      <c r="P1220" s="351" t="str">
        <f t="shared" si="1249"/>
        <v xml:space="preserve"> </v>
      </c>
      <c r="Q1220" s="352" t="str">
        <f t="shared" si="1249"/>
        <v xml:space="preserve"> </v>
      </c>
      <c r="R1220" s="353"/>
      <c r="S1220" s="349" t="str">
        <f t="shared" ref="S1220:AB1220" si="1250">IF(SUM(S1209:S1219)=0," ",SUM(S1209:S1219))</f>
        <v xml:space="preserve"> </v>
      </c>
      <c r="T1220" s="350" t="str">
        <f t="shared" si="1250"/>
        <v xml:space="preserve"> </v>
      </c>
      <c r="U1220" s="350" t="str">
        <f t="shared" si="1250"/>
        <v xml:space="preserve"> </v>
      </c>
      <c r="V1220" s="350" t="str">
        <f t="shared" si="1250"/>
        <v xml:space="preserve"> </v>
      </c>
      <c r="W1220" s="351" t="str">
        <f t="shared" si="1250"/>
        <v xml:space="preserve"> </v>
      </c>
      <c r="X1220" s="350" t="str">
        <f t="shared" si="1250"/>
        <v xml:space="preserve"> </v>
      </c>
      <c r="Y1220" s="351" t="str">
        <f t="shared" si="1250"/>
        <v xml:space="preserve"> </v>
      </c>
      <c r="Z1220" s="350" t="str">
        <f t="shared" si="1250"/>
        <v xml:space="preserve"> </v>
      </c>
      <c r="AA1220" s="351" t="str">
        <f t="shared" si="1250"/>
        <v xml:space="preserve"> </v>
      </c>
      <c r="AB1220" s="352" t="str">
        <f t="shared" si="1250"/>
        <v xml:space="preserve"> </v>
      </c>
      <c r="AC1220" s="354" t="str">
        <f>IF(SUM(AC1209:AC1218)=0," ",SUM(AC1209:AC1218))</f>
        <v xml:space="preserve"> </v>
      </c>
      <c r="AD1220" s="355" t="str">
        <f>IF(SUM(AD1209:AD1218)=0," ",SUM(AD1209:AD1218))</f>
        <v xml:space="preserve"> </v>
      </c>
      <c r="AE1220" s="355" t="str">
        <f>IF(SUM(AE1209:AE1218)=0," ",SUM(AE1209:AE1218))</f>
        <v xml:space="preserve"> </v>
      </c>
      <c r="AF1220" s="356" t="str">
        <f>IF(SUM(AF1209:AF1218)=0," ",SUM(AF1209:AF1218))</f>
        <v xml:space="preserve"> </v>
      </c>
      <c r="AG1220" s="357" t="str">
        <f>IF(SUM(AG1209:AG1218)=0," ",SUM(AG1209:AG1218))</f>
        <v xml:space="preserve"> </v>
      </c>
      <c r="AH1220" s="482" t="str">
        <f>AH1206</f>
        <v>Certifico que todos los datos en esta
bitácora son fidedignos</v>
      </c>
      <c r="AI1220" s="483"/>
      <c r="AJ1220" s="483"/>
      <c r="AK1220" s="484"/>
      <c r="AL1220" s="131"/>
      <c r="AM1220" s="131"/>
      <c r="AN1220" s="131"/>
      <c r="AV1220" s="126"/>
      <c r="AX1220" s="127"/>
      <c r="AY1220" s="100"/>
      <c r="AZ1220" s="127"/>
      <c r="BA1220" s="88"/>
      <c r="BC1220" s="129"/>
    </row>
    <row r="1221" spans="1:68" ht="26.25" customHeight="1" x14ac:dyDescent="0.2">
      <c r="A1221" s="499"/>
      <c r="B1221" s="503"/>
      <c r="C1221" s="503"/>
      <c r="D1221" s="503"/>
      <c r="E1221" s="504"/>
      <c r="F1221" s="496" t="str">
        <f>F1207</f>
        <v>TOTAL PÁGINA ANTERIOR</v>
      </c>
      <c r="G1221" s="497"/>
      <c r="H1221" s="498"/>
      <c r="I1221" s="358">
        <f>I1208</f>
        <v>6.25</v>
      </c>
      <c r="J1221" s="359">
        <f t="shared" ref="J1221:Q1221" si="1251">J1208</f>
        <v>6.25</v>
      </c>
      <c r="K1221" s="360" t="str">
        <f t="shared" si="1251"/>
        <v xml:space="preserve"> </v>
      </c>
      <c r="L1221" s="361" t="str">
        <f t="shared" si="1251"/>
        <v xml:space="preserve"> </v>
      </c>
      <c r="M1221" s="360" t="str">
        <f t="shared" si="1251"/>
        <v xml:space="preserve"> </v>
      </c>
      <c r="N1221" s="361" t="str">
        <f t="shared" si="1251"/>
        <v xml:space="preserve"> </v>
      </c>
      <c r="O1221" s="360" t="str">
        <f t="shared" si="1251"/>
        <v xml:space="preserve"> </v>
      </c>
      <c r="P1221" s="361" t="str">
        <f t="shared" si="1251"/>
        <v xml:space="preserve"> </v>
      </c>
      <c r="Q1221" s="362" t="str">
        <f t="shared" si="1251"/>
        <v xml:space="preserve"> </v>
      </c>
      <c r="R1221" s="363"/>
      <c r="S1221" s="359" t="str">
        <f t="shared" ref="S1221:AG1221" si="1252">S1208</f>
        <v xml:space="preserve"> </v>
      </c>
      <c r="T1221" s="360">
        <f t="shared" si="1252"/>
        <v>8.75</v>
      </c>
      <c r="U1221" s="360">
        <f t="shared" si="1252"/>
        <v>10</v>
      </c>
      <c r="V1221" s="360">
        <f t="shared" si="1252"/>
        <v>2.5</v>
      </c>
      <c r="W1221" s="361" t="str">
        <f t="shared" si="1252"/>
        <v xml:space="preserve"> </v>
      </c>
      <c r="X1221" s="360" t="str">
        <f t="shared" si="1252"/>
        <v xml:space="preserve"> </v>
      </c>
      <c r="Y1221" s="361">
        <f t="shared" si="1252"/>
        <v>2.5</v>
      </c>
      <c r="Z1221" s="360" t="str">
        <f t="shared" si="1252"/>
        <v xml:space="preserve"> </v>
      </c>
      <c r="AA1221" s="361">
        <f t="shared" si="1252"/>
        <v>3.75</v>
      </c>
      <c r="AB1221" s="362" t="str">
        <f t="shared" si="1252"/>
        <v xml:space="preserve"> </v>
      </c>
      <c r="AC1221" s="364">
        <f t="shared" si="1252"/>
        <v>9</v>
      </c>
      <c r="AD1221" s="365" t="str">
        <f t="shared" si="1252"/>
        <v xml:space="preserve"> </v>
      </c>
      <c r="AE1221" s="365">
        <f t="shared" si="1252"/>
        <v>9</v>
      </c>
      <c r="AF1221" s="366" t="str">
        <f t="shared" si="1252"/>
        <v xml:space="preserve"> </v>
      </c>
      <c r="AG1221" s="367">
        <f t="shared" si="1252"/>
        <v>11</v>
      </c>
      <c r="AH1221" s="487"/>
      <c r="AI1221" s="488"/>
      <c r="AJ1221" s="488"/>
      <c r="AK1221" s="489"/>
      <c r="AL1221" s="131"/>
      <c r="AM1221" s="131"/>
      <c r="AN1221" s="131"/>
      <c r="AV1221" s="126"/>
      <c r="AX1221" s="127"/>
      <c r="AY1221" s="100"/>
      <c r="AZ1221" s="127"/>
      <c r="BA1221" s="88"/>
      <c r="BC1221" s="129"/>
    </row>
    <row r="1222" spans="1:68" ht="26.25" customHeight="1" thickBot="1" x14ac:dyDescent="0.25">
      <c r="A1222" s="500"/>
      <c r="B1222" s="505" t="str">
        <f>B1208</f>
        <v>Entidad que certifica Hrs. de vuelo
TIMBRE Y FIRMA</v>
      </c>
      <c r="C1222" s="505"/>
      <c r="D1222" s="505"/>
      <c r="E1222" s="506"/>
      <c r="F1222" s="490" t="str">
        <f>F1208</f>
        <v>TOTAL A LA FECHA</v>
      </c>
      <c r="G1222" s="491"/>
      <c r="H1222" s="492"/>
      <c r="I1222" s="31">
        <f t="shared" ref="I1222:Q1222" si="1253">IF(SUM(I1220:I1221)=0," ",SUM(I1220:I1221))</f>
        <v>6.25</v>
      </c>
      <c r="J1222" s="27">
        <f t="shared" si="1253"/>
        <v>6.25</v>
      </c>
      <c r="K1222" s="24" t="str">
        <f t="shared" si="1253"/>
        <v xml:space="preserve"> </v>
      </c>
      <c r="L1222" s="25" t="str">
        <f t="shared" si="1253"/>
        <v xml:space="preserve"> </v>
      </c>
      <c r="M1222" s="24" t="str">
        <f t="shared" si="1253"/>
        <v xml:space="preserve"> </v>
      </c>
      <c r="N1222" s="25" t="str">
        <f t="shared" si="1253"/>
        <v xml:space="preserve"> </v>
      </c>
      <c r="O1222" s="24" t="str">
        <f t="shared" si="1253"/>
        <v xml:space="preserve"> </v>
      </c>
      <c r="P1222" s="25" t="str">
        <f t="shared" si="1253"/>
        <v xml:space="preserve"> </v>
      </c>
      <c r="Q1222" s="26" t="str">
        <f t="shared" si="1253"/>
        <v xml:space="preserve"> </v>
      </c>
      <c r="R1222" s="321"/>
      <c r="S1222" s="27" t="str">
        <f t="shared" ref="S1222:AG1222" si="1254">IF(SUM(S1220:S1221)=0," ",SUM(S1220:S1221))</f>
        <v xml:space="preserve"> </v>
      </c>
      <c r="T1222" s="24">
        <f t="shared" si="1254"/>
        <v>8.75</v>
      </c>
      <c r="U1222" s="24">
        <f t="shared" si="1254"/>
        <v>10</v>
      </c>
      <c r="V1222" s="24">
        <f t="shared" si="1254"/>
        <v>2.5</v>
      </c>
      <c r="W1222" s="25" t="str">
        <f t="shared" si="1254"/>
        <v xml:space="preserve"> </v>
      </c>
      <c r="X1222" s="24" t="str">
        <f t="shared" si="1254"/>
        <v xml:space="preserve"> </v>
      </c>
      <c r="Y1222" s="25">
        <f t="shared" si="1254"/>
        <v>2.5</v>
      </c>
      <c r="Z1222" s="24" t="str">
        <f t="shared" si="1254"/>
        <v xml:space="preserve"> </v>
      </c>
      <c r="AA1222" s="25">
        <f t="shared" si="1254"/>
        <v>3.75</v>
      </c>
      <c r="AB1222" s="26" t="str">
        <f t="shared" si="1254"/>
        <v xml:space="preserve"> </v>
      </c>
      <c r="AC1222" s="323">
        <f t="shared" si="1254"/>
        <v>9</v>
      </c>
      <c r="AD1222" s="28" t="str">
        <f t="shared" si="1254"/>
        <v xml:space="preserve"> </v>
      </c>
      <c r="AE1222" s="28">
        <f t="shared" si="1254"/>
        <v>9</v>
      </c>
      <c r="AF1222" s="30" t="str">
        <f t="shared" si="1254"/>
        <v xml:space="preserve"> </v>
      </c>
      <c r="AG1222" s="32">
        <f t="shared" si="1254"/>
        <v>11</v>
      </c>
      <c r="AH1222" s="485" t="str">
        <f>AH1208</f>
        <v>_____________________________
FIRMA PILOTO</v>
      </c>
      <c r="AI1222" s="486"/>
      <c r="AJ1222" s="486"/>
      <c r="AK1222" s="181">
        <f>A1220</f>
        <v>87</v>
      </c>
      <c r="AL1222" s="132"/>
      <c r="AM1222" s="132"/>
      <c r="AN1222" s="132"/>
      <c r="AV1222" s="126"/>
      <c r="AX1222" s="127"/>
      <c r="AY1222" s="100"/>
      <c r="AZ1222" s="127"/>
      <c r="BA1222" s="88"/>
      <c r="BC1222" s="129"/>
    </row>
    <row r="1223" spans="1:68" s="49" customFormat="1" ht="27.75" customHeight="1" x14ac:dyDescent="0.2">
      <c r="A1223" s="29">
        <f>A1218+1</f>
        <v>871</v>
      </c>
      <c r="B1223" s="39"/>
      <c r="C1223" s="40"/>
      <c r="D1223" s="41"/>
      <c r="E1223" s="42"/>
      <c r="F1223" s="43"/>
      <c r="G1223" s="44"/>
      <c r="H1223" s="45"/>
      <c r="I1223" s="310"/>
      <c r="J1223" s="306"/>
      <c r="K1223" s="307"/>
      <c r="L1223" s="308"/>
      <c r="M1223" s="307"/>
      <c r="N1223" s="308"/>
      <c r="O1223" s="307"/>
      <c r="P1223" s="308"/>
      <c r="Q1223" s="167"/>
      <c r="R1223" s="314"/>
      <c r="S1223" s="46"/>
      <c r="T1223" s="47"/>
      <c r="U1223" s="47"/>
      <c r="V1223" s="48"/>
      <c r="W1223" s="325"/>
      <c r="X1223" s="307"/>
      <c r="Y1223" s="308"/>
      <c r="Z1223" s="307"/>
      <c r="AA1223" s="308"/>
      <c r="AB1223" s="167"/>
      <c r="AC1223" s="311"/>
      <c r="AD1223" s="312"/>
      <c r="AE1223" s="312"/>
      <c r="AF1223" s="313"/>
      <c r="AG1223" s="317"/>
      <c r="AH1223" s="167"/>
      <c r="AI1223" s="478"/>
      <c r="AJ1223" s="478"/>
      <c r="AK1223" s="479"/>
      <c r="AL1223" s="102"/>
      <c r="AM1223" s="124" t="str">
        <f t="shared" ref="AM1223:AM1232" si="1255">IF(B1223=0," ",TEXT(B1223,"MMM"))</f>
        <v xml:space="preserve"> </v>
      </c>
      <c r="AN1223" s="97" t="str">
        <f t="shared" ref="AN1223:AN1232" si="1256">IF(B1223=0," ",YEAR(B1223))</f>
        <v xml:space="preserve"> </v>
      </c>
      <c r="AO1223" s="125"/>
      <c r="AP1223" s="125"/>
      <c r="AQ1223" s="125"/>
      <c r="AR1223" s="125"/>
      <c r="AS1223" s="125"/>
      <c r="AT1223" s="122"/>
      <c r="AU1223" s="125"/>
      <c r="AV1223" s="126"/>
      <c r="AW1223" s="122"/>
      <c r="AX1223" s="127"/>
      <c r="AY1223" s="100"/>
      <c r="AZ1223" s="127"/>
      <c r="BA1223" s="88"/>
      <c r="BB1223" s="125"/>
      <c r="BC1223" s="129"/>
      <c r="BD1223" s="125"/>
      <c r="BE1223" s="125"/>
      <c r="BF1223" s="125"/>
      <c r="BG1223" s="125"/>
      <c r="BH1223" s="125"/>
      <c r="BI1223" s="125"/>
      <c r="BJ1223" s="125"/>
      <c r="BK1223" s="125"/>
      <c r="BL1223" s="90"/>
      <c r="BM1223" s="90"/>
      <c r="BN1223" s="90"/>
      <c r="BO1223" s="90"/>
      <c r="BP1223" s="90"/>
    </row>
    <row r="1224" spans="1:68" s="49" customFormat="1" ht="27.75" customHeight="1" x14ac:dyDescent="0.2">
      <c r="A1224" s="22">
        <f>A1223+1</f>
        <v>872</v>
      </c>
      <c r="B1224" s="50"/>
      <c r="C1224" s="51"/>
      <c r="D1224" s="52"/>
      <c r="E1224" s="53"/>
      <c r="F1224" s="54"/>
      <c r="G1224" s="55"/>
      <c r="H1224" s="56"/>
      <c r="I1224" s="304"/>
      <c r="J1224" s="57"/>
      <c r="K1224" s="58"/>
      <c r="L1224" s="59"/>
      <c r="M1224" s="58"/>
      <c r="N1224" s="59"/>
      <c r="O1224" s="58"/>
      <c r="P1224" s="59"/>
      <c r="Q1224" s="60"/>
      <c r="R1224" s="315"/>
      <c r="S1224" s="57"/>
      <c r="T1224" s="58"/>
      <c r="U1224" s="58"/>
      <c r="V1224" s="60"/>
      <c r="W1224" s="326"/>
      <c r="X1224" s="58"/>
      <c r="Y1224" s="59"/>
      <c r="Z1224" s="58"/>
      <c r="AA1224" s="59"/>
      <c r="AB1224" s="60"/>
      <c r="AC1224" s="61"/>
      <c r="AD1224" s="62"/>
      <c r="AE1224" s="62"/>
      <c r="AF1224" s="63"/>
      <c r="AG1224" s="318"/>
      <c r="AH1224" s="60"/>
      <c r="AI1224" s="476"/>
      <c r="AJ1224" s="476"/>
      <c r="AK1224" s="477"/>
      <c r="AL1224" s="102"/>
      <c r="AM1224" s="124" t="str">
        <f t="shared" si="1255"/>
        <v xml:space="preserve"> </v>
      </c>
      <c r="AN1224" s="97" t="str">
        <f t="shared" si="1256"/>
        <v xml:space="preserve"> </v>
      </c>
      <c r="AO1224" s="125"/>
      <c r="AP1224" s="125"/>
      <c r="AQ1224" s="125"/>
      <c r="AR1224" s="125"/>
      <c r="AS1224" s="125"/>
      <c r="AT1224" s="122"/>
      <c r="AU1224" s="125"/>
      <c r="AV1224" s="126"/>
      <c r="AW1224" s="122"/>
      <c r="AX1224" s="127"/>
      <c r="AY1224" s="100"/>
      <c r="AZ1224" s="127"/>
      <c r="BA1224" s="88"/>
      <c r="BB1224" s="125"/>
      <c r="BC1224" s="129"/>
      <c r="BD1224" s="125"/>
      <c r="BE1224" s="125"/>
      <c r="BF1224" s="125"/>
      <c r="BG1224" s="125"/>
      <c r="BH1224" s="125"/>
      <c r="BI1224" s="125"/>
      <c r="BJ1224" s="125"/>
      <c r="BK1224" s="125"/>
      <c r="BL1224" s="90"/>
      <c r="BM1224" s="90"/>
      <c r="BN1224" s="90"/>
      <c r="BO1224" s="90"/>
      <c r="BP1224" s="90"/>
    </row>
    <row r="1225" spans="1:68" s="49" customFormat="1" ht="27.75" customHeight="1" x14ac:dyDescent="0.2">
      <c r="A1225" s="22">
        <f t="shared" ref="A1225:A1232" si="1257">A1224+1</f>
        <v>873</v>
      </c>
      <c r="B1225" s="50"/>
      <c r="C1225" s="51"/>
      <c r="D1225" s="52"/>
      <c r="E1225" s="53"/>
      <c r="F1225" s="54"/>
      <c r="G1225" s="55"/>
      <c r="H1225" s="56"/>
      <c r="I1225" s="304"/>
      <c r="J1225" s="57"/>
      <c r="K1225" s="58"/>
      <c r="L1225" s="59"/>
      <c r="M1225" s="58"/>
      <c r="N1225" s="59"/>
      <c r="O1225" s="58"/>
      <c r="P1225" s="59"/>
      <c r="Q1225" s="60"/>
      <c r="R1225" s="315"/>
      <c r="S1225" s="57"/>
      <c r="T1225" s="58"/>
      <c r="U1225" s="58"/>
      <c r="V1225" s="60"/>
      <c r="W1225" s="326"/>
      <c r="X1225" s="58"/>
      <c r="Y1225" s="59"/>
      <c r="Z1225" s="58"/>
      <c r="AA1225" s="59"/>
      <c r="AB1225" s="60"/>
      <c r="AC1225" s="61"/>
      <c r="AD1225" s="62"/>
      <c r="AE1225" s="62"/>
      <c r="AF1225" s="63"/>
      <c r="AG1225" s="318"/>
      <c r="AH1225" s="60"/>
      <c r="AI1225" s="476"/>
      <c r="AJ1225" s="476"/>
      <c r="AK1225" s="477"/>
      <c r="AL1225" s="102"/>
      <c r="AM1225" s="124" t="str">
        <f t="shared" si="1255"/>
        <v xml:space="preserve"> </v>
      </c>
      <c r="AN1225" s="97" t="str">
        <f t="shared" si="1256"/>
        <v xml:space="preserve"> </v>
      </c>
      <c r="AO1225" s="125"/>
      <c r="AP1225" s="125"/>
      <c r="AQ1225" s="125"/>
      <c r="AR1225" s="125"/>
      <c r="AS1225" s="125"/>
      <c r="AT1225" s="122"/>
      <c r="AU1225" s="125"/>
      <c r="AV1225" s="126"/>
      <c r="AW1225" s="122"/>
      <c r="AX1225" s="127"/>
      <c r="AY1225" s="100"/>
      <c r="AZ1225" s="127"/>
      <c r="BA1225" s="88"/>
      <c r="BB1225" s="125"/>
      <c r="BC1225" s="129"/>
      <c r="BD1225" s="125"/>
      <c r="BE1225" s="125"/>
      <c r="BF1225" s="125"/>
      <c r="BG1225" s="125"/>
      <c r="BH1225" s="125"/>
      <c r="BI1225" s="125"/>
      <c r="BJ1225" s="125"/>
      <c r="BK1225" s="125"/>
      <c r="BL1225" s="90"/>
      <c r="BM1225" s="90"/>
      <c r="BN1225" s="90"/>
      <c r="BO1225" s="90"/>
      <c r="BP1225" s="90"/>
    </row>
    <row r="1226" spans="1:68" s="49" customFormat="1" ht="27.75" customHeight="1" x14ac:dyDescent="0.2">
      <c r="A1226" s="22">
        <f t="shared" si="1257"/>
        <v>874</v>
      </c>
      <c r="B1226" s="50"/>
      <c r="C1226" s="51"/>
      <c r="D1226" s="52"/>
      <c r="E1226" s="53"/>
      <c r="F1226" s="54"/>
      <c r="G1226" s="55"/>
      <c r="H1226" s="56"/>
      <c r="I1226" s="304"/>
      <c r="J1226" s="57"/>
      <c r="K1226" s="58"/>
      <c r="L1226" s="59"/>
      <c r="M1226" s="58"/>
      <c r="N1226" s="59"/>
      <c r="O1226" s="58"/>
      <c r="P1226" s="59"/>
      <c r="Q1226" s="60"/>
      <c r="R1226" s="315"/>
      <c r="S1226" s="57"/>
      <c r="T1226" s="58"/>
      <c r="U1226" s="58"/>
      <c r="V1226" s="60"/>
      <c r="W1226" s="326"/>
      <c r="X1226" s="58"/>
      <c r="Y1226" s="59"/>
      <c r="Z1226" s="58"/>
      <c r="AA1226" s="59"/>
      <c r="AB1226" s="60"/>
      <c r="AC1226" s="61"/>
      <c r="AD1226" s="62"/>
      <c r="AE1226" s="62"/>
      <c r="AF1226" s="63"/>
      <c r="AG1226" s="318"/>
      <c r="AH1226" s="60"/>
      <c r="AI1226" s="476"/>
      <c r="AJ1226" s="476"/>
      <c r="AK1226" s="477"/>
      <c r="AL1226" s="102"/>
      <c r="AM1226" s="124" t="str">
        <f t="shared" si="1255"/>
        <v xml:space="preserve"> </v>
      </c>
      <c r="AN1226" s="97" t="str">
        <f t="shared" si="1256"/>
        <v xml:space="preserve"> </v>
      </c>
      <c r="AO1226" s="125"/>
      <c r="AP1226" s="125"/>
      <c r="AQ1226" s="125"/>
      <c r="AR1226" s="125"/>
      <c r="AS1226" s="125"/>
      <c r="AT1226" s="122"/>
      <c r="AU1226" s="125"/>
      <c r="AV1226" s="126"/>
      <c r="AW1226" s="122"/>
      <c r="AX1226" s="127"/>
      <c r="AY1226" s="100"/>
      <c r="AZ1226" s="127"/>
      <c r="BA1226" s="88"/>
      <c r="BB1226" s="125"/>
      <c r="BC1226" s="129"/>
      <c r="BD1226" s="125"/>
      <c r="BE1226" s="125"/>
      <c r="BF1226" s="125"/>
      <c r="BG1226" s="125"/>
      <c r="BH1226" s="125"/>
      <c r="BI1226" s="125"/>
      <c r="BJ1226" s="125"/>
      <c r="BK1226" s="125"/>
      <c r="BL1226" s="90"/>
      <c r="BM1226" s="90"/>
      <c r="BN1226" s="90"/>
      <c r="BO1226" s="90"/>
      <c r="BP1226" s="90"/>
    </row>
    <row r="1227" spans="1:68" s="49" customFormat="1" ht="27.75" customHeight="1" x14ac:dyDescent="0.2">
      <c r="A1227" s="22">
        <f t="shared" si="1257"/>
        <v>875</v>
      </c>
      <c r="B1227" s="50"/>
      <c r="C1227" s="51"/>
      <c r="D1227" s="52"/>
      <c r="E1227" s="53"/>
      <c r="F1227" s="54"/>
      <c r="G1227" s="55"/>
      <c r="H1227" s="56"/>
      <c r="I1227" s="304"/>
      <c r="J1227" s="57"/>
      <c r="K1227" s="58"/>
      <c r="L1227" s="59"/>
      <c r="M1227" s="58"/>
      <c r="N1227" s="59"/>
      <c r="O1227" s="58"/>
      <c r="P1227" s="59"/>
      <c r="Q1227" s="60"/>
      <c r="R1227" s="315"/>
      <c r="S1227" s="57"/>
      <c r="T1227" s="58"/>
      <c r="U1227" s="58"/>
      <c r="V1227" s="60"/>
      <c r="W1227" s="326"/>
      <c r="X1227" s="58"/>
      <c r="Y1227" s="59"/>
      <c r="Z1227" s="58"/>
      <c r="AA1227" s="59"/>
      <c r="AB1227" s="60"/>
      <c r="AC1227" s="61"/>
      <c r="AD1227" s="62"/>
      <c r="AE1227" s="62"/>
      <c r="AF1227" s="63"/>
      <c r="AG1227" s="318"/>
      <c r="AH1227" s="60"/>
      <c r="AI1227" s="476"/>
      <c r="AJ1227" s="476"/>
      <c r="AK1227" s="477"/>
      <c r="AL1227" s="102"/>
      <c r="AM1227" s="124" t="str">
        <f t="shared" si="1255"/>
        <v xml:space="preserve"> </v>
      </c>
      <c r="AN1227" s="97" t="str">
        <f t="shared" si="1256"/>
        <v xml:space="preserve"> </v>
      </c>
      <c r="AO1227" s="125"/>
      <c r="AP1227" s="125"/>
      <c r="AQ1227" s="125"/>
      <c r="AR1227" s="125"/>
      <c r="AS1227" s="125"/>
      <c r="AT1227" s="122"/>
      <c r="AU1227" s="125"/>
      <c r="AV1227" s="126"/>
      <c r="AW1227" s="122"/>
      <c r="AX1227" s="127"/>
      <c r="AY1227" s="100"/>
      <c r="AZ1227" s="127"/>
      <c r="BA1227" s="88"/>
      <c r="BB1227" s="125"/>
      <c r="BC1227" s="129"/>
      <c r="BD1227" s="125"/>
      <c r="BE1227" s="125"/>
      <c r="BF1227" s="125"/>
      <c r="BG1227" s="125"/>
      <c r="BH1227" s="125"/>
      <c r="BI1227" s="125"/>
      <c r="BJ1227" s="125"/>
      <c r="BK1227" s="125"/>
      <c r="BL1227" s="90"/>
      <c r="BM1227" s="90"/>
      <c r="BN1227" s="90"/>
      <c r="BO1227" s="90"/>
      <c r="BP1227" s="90"/>
    </row>
    <row r="1228" spans="1:68" s="49" customFormat="1" ht="27.75" customHeight="1" x14ac:dyDescent="0.2">
      <c r="A1228" s="22">
        <f t="shared" si="1257"/>
        <v>876</v>
      </c>
      <c r="B1228" s="50"/>
      <c r="C1228" s="51"/>
      <c r="D1228" s="52"/>
      <c r="E1228" s="53"/>
      <c r="F1228" s="54"/>
      <c r="G1228" s="55"/>
      <c r="H1228" s="56"/>
      <c r="I1228" s="304"/>
      <c r="J1228" s="57"/>
      <c r="K1228" s="58"/>
      <c r="L1228" s="59"/>
      <c r="M1228" s="58"/>
      <c r="N1228" s="59"/>
      <c r="O1228" s="58"/>
      <c r="P1228" s="59"/>
      <c r="Q1228" s="60"/>
      <c r="R1228" s="315"/>
      <c r="S1228" s="57"/>
      <c r="T1228" s="58"/>
      <c r="U1228" s="58"/>
      <c r="V1228" s="60"/>
      <c r="W1228" s="326"/>
      <c r="X1228" s="58"/>
      <c r="Y1228" s="59"/>
      <c r="Z1228" s="58"/>
      <c r="AA1228" s="59"/>
      <c r="AB1228" s="60"/>
      <c r="AC1228" s="61"/>
      <c r="AD1228" s="62"/>
      <c r="AE1228" s="62"/>
      <c r="AF1228" s="63"/>
      <c r="AG1228" s="318"/>
      <c r="AH1228" s="60"/>
      <c r="AI1228" s="476"/>
      <c r="AJ1228" s="476"/>
      <c r="AK1228" s="477"/>
      <c r="AL1228" s="102"/>
      <c r="AM1228" s="124" t="str">
        <f t="shared" si="1255"/>
        <v xml:space="preserve"> </v>
      </c>
      <c r="AN1228" s="97" t="str">
        <f t="shared" si="1256"/>
        <v xml:space="preserve"> </v>
      </c>
      <c r="AO1228" s="125"/>
      <c r="AP1228" s="125"/>
      <c r="AQ1228" s="125"/>
      <c r="AR1228" s="125"/>
      <c r="AS1228" s="125"/>
      <c r="AT1228" s="122"/>
      <c r="AU1228" s="125"/>
      <c r="AV1228" s="126"/>
      <c r="AW1228" s="122"/>
      <c r="AX1228" s="127"/>
      <c r="AY1228" s="100"/>
      <c r="AZ1228" s="127"/>
      <c r="BA1228" s="88"/>
      <c r="BB1228" s="125"/>
      <c r="BC1228" s="129"/>
      <c r="BD1228" s="125"/>
      <c r="BE1228" s="125"/>
      <c r="BF1228" s="125"/>
      <c r="BG1228" s="125"/>
      <c r="BH1228" s="125"/>
      <c r="BI1228" s="125"/>
      <c r="BJ1228" s="125"/>
      <c r="BK1228" s="125"/>
      <c r="BL1228" s="90"/>
      <c r="BM1228" s="90"/>
      <c r="BN1228" s="90"/>
      <c r="BO1228" s="90"/>
      <c r="BP1228" s="90"/>
    </row>
    <row r="1229" spans="1:68" s="49" customFormat="1" ht="27.75" customHeight="1" x14ac:dyDescent="0.2">
      <c r="A1229" s="22">
        <f>A1228+1</f>
        <v>877</v>
      </c>
      <c r="B1229" s="50"/>
      <c r="C1229" s="51"/>
      <c r="D1229" s="52"/>
      <c r="E1229" s="53"/>
      <c r="F1229" s="54"/>
      <c r="G1229" s="55"/>
      <c r="H1229" s="56"/>
      <c r="I1229" s="304"/>
      <c r="J1229" s="57"/>
      <c r="K1229" s="58"/>
      <c r="L1229" s="59"/>
      <c r="M1229" s="58"/>
      <c r="N1229" s="59"/>
      <c r="O1229" s="58"/>
      <c r="P1229" s="59"/>
      <c r="Q1229" s="60"/>
      <c r="R1229" s="315"/>
      <c r="S1229" s="57"/>
      <c r="T1229" s="58"/>
      <c r="U1229" s="58"/>
      <c r="V1229" s="60"/>
      <c r="W1229" s="326"/>
      <c r="X1229" s="58"/>
      <c r="Y1229" s="59"/>
      <c r="Z1229" s="58"/>
      <c r="AA1229" s="59"/>
      <c r="AB1229" s="60"/>
      <c r="AC1229" s="61"/>
      <c r="AD1229" s="62"/>
      <c r="AE1229" s="62"/>
      <c r="AF1229" s="63"/>
      <c r="AG1229" s="318"/>
      <c r="AH1229" s="60"/>
      <c r="AI1229" s="476"/>
      <c r="AJ1229" s="476"/>
      <c r="AK1229" s="477"/>
      <c r="AL1229" s="102"/>
      <c r="AM1229" s="124" t="str">
        <f t="shared" si="1255"/>
        <v xml:space="preserve"> </v>
      </c>
      <c r="AN1229" s="97" t="str">
        <f t="shared" si="1256"/>
        <v xml:space="preserve"> </v>
      </c>
      <c r="AO1229" s="125"/>
      <c r="AP1229" s="125"/>
      <c r="AQ1229" s="125"/>
      <c r="AR1229" s="125"/>
      <c r="AS1229" s="125"/>
      <c r="AT1229" s="122"/>
      <c r="AU1229" s="125"/>
      <c r="AV1229" s="126"/>
      <c r="AW1229" s="122"/>
      <c r="AX1229" s="127"/>
      <c r="AY1229" s="100"/>
      <c r="AZ1229" s="127"/>
      <c r="BA1229" s="88"/>
      <c r="BB1229" s="125"/>
      <c r="BC1229" s="129"/>
      <c r="BD1229" s="125"/>
      <c r="BE1229" s="125"/>
      <c r="BF1229" s="125"/>
      <c r="BG1229" s="125"/>
      <c r="BH1229" s="125"/>
      <c r="BI1229" s="125"/>
      <c r="BJ1229" s="125"/>
      <c r="BK1229" s="125"/>
      <c r="BL1229" s="90"/>
      <c r="BM1229" s="90"/>
      <c r="BN1229" s="90"/>
      <c r="BO1229" s="90"/>
      <c r="BP1229" s="90"/>
    </row>
    <row r="1230" spans="1:68" s="49" customFormat="1" ht="27.75" customHeight="1" x14ac:dyDescent="0.2">
      <c r="A1230" s="22">
        <f t="shared" si="1257"/>
        <v>878</v>
      </c>
      <c r="B1230" s="50"/>
      <c r="C1230" s="51"/>
      <c r="D1230" s="52"/>
      <c r="E1230" s="53"/>
      <c r="F1230" s="54"/>
      <c r="G1230" s="55"/>
      <c r="H1230" s="56"/>
      <c r="I1230" s="304"/>
      <c r="J1230" s="57"/>
      <c r="K1230" s="58"/>
      <c r="L1230" s="59"/>
      <c r="M1230" s="58"/>
      <c r="N1230" s="59"/>
      <c r="O1230" s="58"/>
      <c r="P1230" s="59"/>
      <c r="Q1230" s="60"/>
      <c r="R1230" s="315"/>
      <c r="S1230" s="57"/>
      <c r="T1230" s="58"/>
      <c r="U1230" s="58"/>
      <c r="V1230" s="60"/>
      <c r="W1230" s="326"/>
      <c r="X1230" s="58"/>
      <c r="Y1230" s="59"/>
      <c r="Z1230" s="58"/>
      <c r="AA1230" s="59"/>
      <c r="AB1230" s="60"/>
      <c r="AC1230" s="61"/>
      <c r="AD1230" s="62"/>
      <c r="AE1230" s="62"/>
      <c r="AF1230" s="63"/>
      <c r="AG1230" s="318"/>
      <c r="AH1230" s="60"/>
      <c r="AI1230" s="476"/>
      <c r="AJ1230" s="476"/>
      <c r="AK1230" s="477"/>
      <c r="AL1230" s="102"/>
      <c r="AM1230" s="124" t="str">
        <f t="shared" si="1255"/>
        <v xml:space="preserve"> </v>
      </c>
      <c r="AN1230" s="97" t="str">
        <f t="shared" si="1256"/>
        <v xml:space="preserve"> </v>
      </c>
      <c r="AO1230" s="125"/>
      <c r="AP1230" s="125"/>
      <c r="AQ1230" s="125"/>
      <c r="AR1230" s="125"/>
      <c r="AS1230" s="125"/>
      <c r="AT1230" s="122"/>
      <c r="AU1230" s="125"/>
      <c r="AV1230" s="126"/>
      <c r="AW1230" s="122"/>
      <c r="AX1230" s="127"/>
      <c r="AY1230" s="100"/>
      <c r="AZ1230" s="127"/>
      <c r="BA1230" s="88"/>
      <c r="BB1230" s="125"/>
      <c r="BC1230" s="129"/>
      <c r="BD1230" s="125"/>
      <c r="BE1230" s="125"/>
      <c r="BF1230" s="125"/>
      <c r="BG1230" s="125"/>
      <c r="BH1230" s="125"/>
      <c r="BI1230" s="125"/>
      <c r="BJ1230" s="125"/>
      <c r="BK1230" s="125"/>
      <c r="BL1230" s="90"/>
      <c r="BM1230" s="90"/>
      <c r="BN1230" s="90"/>
      <c r="BO1230" s="90"/>
      <c r="BP1230" s="90"/>
    </row>
    <row r="1231" spans="1:68" s="49" customFormat="1" ht="27.75" customHeight="1" x14ac:dyDescent="0.2">
      <c r="A1231" s="22">
        <f t="shared" si="1257"/>
        <v>879</v>
      </c>
      <c r="B1231" s="50"/>
      <c r="C1231" s="51"/>
      <c r="D1231" s="52"/>
      <c r="E1231" s="53"/>
      <c r="F1231" s="54"/>
      <c r="G1231" s="55"/>
      <c r="H1231" s="56"/>
      <c r="I1231" s="304"/>
      <c r="J1231" s="57"/>
      <c r="K1231" s="58"/>
      <c r="L1231" s="59"/>
      <c r="M1231" s="58"/>
      <c r="N1231" s="59"/>
      <c r="O1231" s="58"/>
      <c r="P1231" s="59"/>
      <c r="Q1231" s="60"/>
      <c r="R1231" s="315"/>
      <c r="S1231" s="57"/>
      <c r="T1231" s="58"/>
      <c r="U1231" s="58"/>
      <c r="V1231" s="60"/>
      <c r="W1231" s="326"/>
      <c r="X1231" s="58"/>
      <c r="Y1231" s="59"/>
      <c r="Z1231" s="58"/>
      <c r="AA1231" s="59"/>
      <c r="AB1231" s="60"/>
      <c r="AC1231" s="61"/>
      <c r="AD1231" s="62"/>
      <c r="AE1231" s="62"/>
      <c r="AF1231" s="63"/>
      <c r="AG1231" s="318"/>
      <c r="AH1231" s="60"/>
      <c r="AI1231" s="476"/>
      <c r="AJ1231" s="476"/>
      <c r="AK1231" s="477"/>
      <c r="AL1231" s="102"/>
      <c r="AM1231" s="124" t="str">
        <f t="shared" si="1255"/>
        <v xml:space="preserve"> </v>
      </c>
      <c r="AN1231" s="97" t="str">
        <f t="shared" si="1256"/>
        <v xml:space="preserve"> </v>
      </c>
      <c r="AO1231" s="125"/>
      <c r="AP1231" s="125"/>
      <c r="AQ1231" s="125"/>
      <c r="AR1231" s="125"/>
      <c r="AS1231" s="125"/>
      <c r="AT1231" s="122"/>
      <c r="AU1231" s="125"/>
      <c r="AV1231" s="126"/>
      <c r="AW1231" s="122"/>
      <c r="AX1231" s="127"/>
      <c r="AY1231" s="100"/>
      <c r="AZ1231" s="127"/>
      <c r="BA1231" s="125"/>
      <c r="BB1231" s="125"/>
      <c r="BC1231" s="129"/>
      <c r="BD1231" s="125"/>
      <c r="BE1231" s="125"/>
      <c r="BF1231" s="125"/>
      <c r="BG1231" s="125"/>
      <c r="BH1231" s="125"/>
      <c r="BI1231" s="125"/>
      <c r="BJ1231" s="125"/>
      <c r="BK1231" s="125"/>
      <c r="BL1231" s="90"/>
      <c r="BM1231" s="90"/>
      <c r="BN1231" s="90"/>
      <c r="BO1231" s="90"/>
      <c r="BP1231" s="90"/>
    </row>
    <row r="1232" spans="1:68" s="49" customFormat="1" ht="27.75" customHeight="1" thickBot="1" x14ac:dyDescent="0.25">
      <c r="A1232" s="23">
        <f t="shared" si="1257"/>
        <v>880</v>
      </c>
      <c r="B1232" s="64"/>
      <c r="C1232" s="65"/>
      <c r="D1232" s="66"/>
      <c r="E1232" s="67"/>
      <c r="F1232" s="68"/>
      <c r="G1232" s="69"/>
      <c r="H1232" s="70"/>
      <c r="I1232" s="305"/>
      <c r="J1232" s="71"/>
      <c r="K1232" s="72"/>
      <c r="L1232" s="73"/>
      <c r="M1232" s="72"/>
      <c r="N1232" s="73"/>
      <c r="O1232" s="72"/>
      <c r="P1232" s="73"/>
      <c r="Q1232" s="74"/>
      <c r="R1232" s="316"/>
      <c r="S1232" s="71"/>
      <c r="T1232" s="72"/>
      <c r="U1232" s="72"/>
      <c r="V1232" s="74"/>
      <c r="W1232" s="327"/>
      <c r="X1232" s="72"/>
      <c r="Y1232" s="73"/>
      <c r="Z1232" s="72"/>
      <c r="AA1232" s="73"/>
      <c r="AB1232" s="74"/>
      <c r="AC1232" s="75"/>
      <c r="AD1232" s="76"/>
      <c r="AE1232" s="76"/>
      <c r="AF1232" s="77"/>
      <c r="AG1232" s="319"/>
      <c r="AH1232" s="74"/>
      <c r="AI1232" s="480"/>
      <c r="AJ1232" s="480"/>
      <c r="AK1232" s="481"/>
      <c r="AL1232" s="102"/>
      <c r="AM1232" s="124" t="str">
        <f t="shared" si="1255"/>
        <v xml:space="preserve"> </v>
      </c>
      <c r="AN1232" s="97" t="str">
        <f t="shared" si="1256"/>
        <v xml:space="preserve"> </v>
      </c>
      <c r="AO1232" s="125"/>
      <c r="AP1232" s="125"/>
      <c r="AQ1232" s="125"/>
      <c r="AR1232" s="125"/>
      <c r="AS1232" s="125"/>
      <c r="AT1232" s="122"/>
      <c r="AU1232" s="125"/>
      <c r="AV1232" s="126"/>
      <c r="AW1232" s="122"/>
      <c r="AX1232" s="127"/>
      <c r="AY1232" s="100"/>
      <c r="AZ1232" s="127"/>
      <c r="BA1232" s="125"/>
      <c r="BB1232" s="125"/>
      <c r="BC1232" s="129"/>
      <c r="BD1232" s="125"/>
      <c r="BE1232" s="125"/>
      <c r="BF1232" s="125"/>
      <c r="BG1232" s="125"/>
      <c r="BH1232" s="125"/>
      <c r="BI1232" s="125"/>
      <c r="BJ1232" s="125"/>
      <c r="BK1232" s="125"/>
      <c r="BL1232" s="90"/>
      <c r="BM1232" s="90"/>
      <c r="BN1232" s="90"/>
      <c r="BO1232" s="90"/>
      <c r="BP1232" s="90"/>
    </row>
    <row r="1233" spans="1:68" ht="4.5" customHeight="1" thickBot="1" x14ac:dyDescent="0.25">
      <c r="A1233" s="89">
        <f>AK1236</f>
        <v>88</v>
      </c>
      <c r="B1233" s="271"/>
      <c r="C1233" s="271"/>
      <c r="D1233" s="271"/>
      <c r="E1233" s="271"/>
      <c r="F1233" s="271"/>
      <c r="G1233" s="271"/>
      <c r="H1233" s="271"/>
      <c r="I1233" s="271"/>
      <c r="J1233" s="309"/>
      <c r="K1233" s="309"/>
      <c r="L1233" s="309"/>
      <c r="M1233" s="309"/>
      <c r="N1233" s="309"/>
      <c r="O1233" s="309"/>
      <c r="P1233" s="309"/>
      <c r="Q1233" s="309"/>
      <c r="R1233" s="309"/>
      <c r="S1233" s="324"/>
      <c r="T1233" s="324"/>
      <c r="U1233" s="324"/>
      <c r="V1233" s="324"/>
      <c r="W1233" s="324"/>
      <c r="X1233" s="324"/>
      <c r="Y1233" s="324"/>
      <c r="Z1233" s="324"/>
      <c r="AA1233" s="324"/>
      <c r="AB1233" s="324"/>
      <c r="AC1233" s="309"/>
      <c r="AD1233" s="272"/>
      <c r="AE1233" s="273"/>
      <c r="AF1233" s="272"/>
      <c r="AG1233" s="274"/>
      <c r="AH1233" s="474"/>
      <c r="AI1233" s="475"/>
      <c r="AJ1233" s="475"/>
      <c r="AK1233" s="475"/>
      <c r="AL1233" s="33"/>
      <c r="AM1233" s="33"/>
      <c r="AN1233" s="33"/>
      <c r="AV1233" s="126"/>
      <c r="AX1233" s="127"/>
      <c r="AY1233" s="100"/>
      <c r="AZ1233" s="127"/>
      <c r="BC1233" s="129"/>
    </row>
    <row r="1234" spans="1:68" ht="26.25" customHeight="1" x14ac:dyDescent="0.2">
      <c r="A1234" s="180">
        <f>A1220+1</f>
        <v>88</v>
      </c>
      <c r="B1234" s="501"/>
      <c r="C1234" s="501"/>
      <c r="D1234" s="501"/>
      <c r="E1234" s="502"/>
      <c r="F1234" s="493" t="str">
        <f>F1220</f>
        <v>TOTAL DE ESTA PÁGINA</v>
      </c>
      <c r="G1234" s="494"/>
      <c r="H1234" s="495"/>
      <c r="I1234" s="348" t="str">
        <f t="shared" ref="I1234:Q1234" si="1258">IF(SUM(I1223:I1233)=0," ",SUM(I1223:I1233))</f>
        <v xml:space="preserve"> </v>
      </c>
      <c r="J1234" s="349" t="str">
        <f t="shared" si="1258"/>
        <v xml:space="preserve"> </v>
      </c>
      <c r="K1234" s="350" t="str">
        <f t="shared" si="1258"/>
        <v xml:space="preserve"> </v>
      </c>
      <c r="L1234" s="351" t="str">
        <f t="shared" si="1258"/>
        <v xml:space="preserve"> </v>
      </c>
      <c r="M1234" s="350" t="str">
        <f t="shared" si="1258"/>
        <v xml:space="preserve"> </v>
      </c>
      <c r="N1234" s="351" t="str">
        <f t="shared" si="1258"/>
        <v xml:space="preserve"> </v>
      </c>
      <c r="O1234" s="350" t="str">
        <f t="shared" si="1258"/>
        <v xml:space="preserve"> </v>
      </c>
      <c r="P1234" s="351" t="str">
        <f t="shared" si="1258"/>
        <v xml:space="preserve"> </v>
      </c>
      <c r="Q1234" s="352" t="str">
        <f t="shared" si="1258"/>
        <v xml:space="preserve"> </v>
      </c>
      <c r="R1234" s="353"/>
      <c r="S1234" s="349" t="str">
        <f t="shared" ref="S1234:AB1234" si="1259">IF(SUM(S1223:S1233)=0," ",SUM(S1223:S1233))</f>
        <v xml:space="preserve"> </v>
      </c>
      <c r="T1234" s="350" t="str">
        <f t="shared" si="1259"/>
        <v xml:space="preserve"> </v>
      </c>
      <c r="U1234" s="350" t="str">
        <f t="shared" si="1259"/>
        <v xml:space="preserve"> </v>
      </c>
      <c r="V1234" s="350" t="str">
        <f t="shared" si="1259"/>
        <v xml:space="preserve"> </v>
      </c>
      <c r="W1234" s="351" t="str">
        <f t="shared" si="1259"/>
        <v xml:space="preserve"> </v>
      </c>
      <c r="X1234" s="350" t="str">
        <f t="shared" si="1259"/>
        <v xml:space="preserve"> </v>
      </c>
      <c r="Y1234" s="351" t="str">
        <f t="shared" si="1259"/>
        <v xml:space="preserve"> </v>
      </c>
      <c r="Z1234" s="350" t="str">
        <f t="shared" si="1259"/>
        <v xml:space="preserve"> </v>
      </c>
      <c r="AA1234" s="351" t="str">
        <f t="shared" si="1259"/>
        <v xml:space="preserve"> </v>
      </c>
      <c r="AB1234" s="352" t="str">
        <f t="shared" si="1259"/>
        <v xml:space="preserve"> </v>
      </c>
      <c r="AC1234" s="354" t="str">
        <f>IF(SUM(AC1223:AC1232)=0," ",SUM(AC1223:AC1232))</f>
        <v xml:space="preserve"> </v>
      </c>
      <c r="AD1234" s="355" t="str">
        <f>IF(SUM(AD1223:AD1232)=0," ",SUM(AD1223:AD1232))</f>
        <v xml:space="preserve"> </v>
      </c>
      <c r="AE1234" s="355" t="str">
        <f>IF(SUM(AE1223:AE1232)=0," ",SUM(AE1223:AE1232))</f>
        <v xml:space="preserve"> </v>
      </c>
      <c r="AF1234" s="356" t="str">
        <f>IF(SUM(AF1223:AF1232)=0," ",SUM(AF1223:AF1232))</f>
        <v xml:space="preserve"> </v>
      </c>
      <c r="AG1234" s="357" t="str">
        <f>IF(SUM(AG1223:AG1232)=0," ",SUM(AG1223:AG1232))</f>
        <v xml:space="preserve"> </v>
      </c>
      <c r="AH1234" s="482" t="str">
        <f>AH1220</f>
        <v>Certifico que todos los datos en esta
bitácora son fidedignos</v>
      </c>
      <c r="AI1234" s="483"/>
      <c r="AJ1234" s="483"/>
      <c r="AK1234" s="484"/>
      <c r="AL1234" s="131"/>
      <c r="AM1234" s="131"/>
      <c r="AN1234" s="131"/>
      <c r="AV1234" s="126"/>
      <c r="AX1234" s="127"/>
      <c r="AY1234" s="100"/>
      <c r="AZ1234" s="127"/>
      <c r="BA1234" s="88"/>
      <c r="BC1234" s="129"/>
    </row>
    <row r="1235" spans="1:68" ht="26.25" customHeight="1" x14ac:dyDescent="0.2">
      <c r="A1235" s="499"/>
      <c r="B1235" s="503"/>
      <c r="C1235" s="503"/>
      <c r="D1235" s="503"/>
      <c r="E1235" s="504"/>
      <c r="F1235" s="496" t="str">
        <f>F1221</f>
        <v>TOTAL PÁGINA ANTERIOR</v>
      </c>
      <c r="G1235" s="497"/>
      <c r="H1235" s="498"/>
      <c r="I1235" s="358">
        <f>I1222</f>
        <v>6.25</v>
      </c>
      <c r="J1235" s="359">
        <f t="shared" ref="J1235:Q1235" si="1260">J1222</f>
        <v>6.25</v>
      </c>
      <c r="K1235" s="360" t="str">
        <f t="shared" si="1260"/>
        <v xml:space="preserve"> </v>
      </c>
      <c r="L1235" s="361" t="str">
        <f t="shared" si="1260"/>
        <v xml:space="preserve"> </v>
      </c>
      <c r="M1235" s="360" t="str">
        <f t="shared" si="1260"/>
        <v xml:space="preserve"> </v>
      </c>
      <c r="N1235" s="361" t="str">
        <f t="shared" si="1260"/>
        <v xml:space="preserve"> </v>
      </c>
      <c r="O1235" s="360" t="str">
        <f t="shared" si="1260"/>
        <v xml:space="preserve"> </v>
      </c>
      <c r="P1235" s="361" t="str">
        <f t="shared" si="1260"/>
        <v xml:space="preserve"> </v>
      </c>
      <c r="Q1235" s="362" t="str">
        <f t="shared" si="1260"/>
        <v xml:space="preserve"> </v>
      </c>
      <c r="R1235" s="363"/>
      <c r="S1235" s="359" t="str">
        <f t="shared" ref="S1235:AG1235" si="1261">S1222</f>
        <v xml:space="preserve"> </v>
      </c>
      <c r="T1235" s="360">
        <f t="shared" si="1261"/>
        <v>8.75</v>
      </c>
      <c r="U1235" s="360">
        <f t="shared" si="1261"/>
        <v>10</v>
      </c>
      <c r="V1235" s="360">
        <f t="shared" si="1261"/>
        <v>2.5</v>
      </c>
      <c r="W1235" s="361" t="str">
        <f t="shared" si="1261"/>
        <v xml:space="preserve"> </v>
      </c>
      <c r="X1235" s="360" t="str">
        <f t="shared" si="1261"/>
        <v xml:space="preserve"> </v>
      </c>
      <c r="Y1235" s="361">
        <f t="shared" si="1261"/>
        <v>2.5</v>
      </c>
      <c r="Z1235" s="360" t="str">
        <f t="shared" si="1261"/>
        <v xml:space="preserve"> </v>
      </c>
      <c r="AA1235" s="361">
        <f t="shared" si="1261"/>
        <v>3.75</v>
      </c>
      <c r="AB1235" s="362" t="str">
        <f t="shared" si="1261"/>
        <v xml:space="preserve"> </v>
      </c>
      <c r="AC1235" s="364">
        <f t="shared" si="1261"/>
        <v>9</v>
      </c>
      <c r="AD1235" s="365" t="str">
        <f t="shared" si="1261"/>
        <v xml:space="preserve"> </v>
      </c>
      <c r="AE1235" s="365">
        <f t="shared" si="1261"/>
        <v>9</v>
      </c>
      <c r="AF1235" s="366" t="str">
        <f t="shared" si="1261"/>
        <v xml:space="preserve"> </v>
      </c>
      <c r="AG1235" s="367">
        <f t="shared" si="1261"/>
        <v>11</v>
      </c>
      <c r="AH1235" s="487"/>
      <c r="AI1235" s="488"/>
      <c r="AJ1235" s="488"/>
      <c r="AK1235" s="489"/>
      <c r="AL1235" s="131"/>
      <c r="AM1235" s="131"/>
      <c r="AN1235" s="131"/>
      <c r="AV1235" s="126"/>
      <c r="AX1235" s="127"/>
      <c r="AY1235" s="100"/>
      <c r="AZ1235" s="127"/>
      <c r="BA1235" s="88"/>
      <c r="BC1235" s="129"/>
    </row>
    <row r="1236" spans="1:68" ht="26.25" customHeight="1" thickBot="1" x14ac:dyDescent="0.25">
      <c r="A1236" s="500"/>
      <c r="B1236" s="505" t="str">
        <f>B1222</f>
        <v>Entidad que certifica Hrs. de vuelo
TIMBRE Y FIRMA</v>
      </c>
      <c r="C1236" s="505"/>
      <c r="D1236" s="505"/>
      <c r="E1236" s="506"/>
      <c r="F1236" s="490" t="str">
        <f>F1222</f>
        <v>TOTAL A LA FECHA</v>
      </c>
      <c r="G1236" s="491"/>
      <c r="H1236" s="492"/>
      <c r="I1236" s="31">
        <f t="shared" ref="I1236:Q1236" si="1262">IF(SUM(I1234:I1235)=0," ",SUM(I1234:I1235))</f>
        <v>6.25</v>
      </c>
      <c r="J1236" s="27">
        <f t="shared" si="1262"/>
        <v>6.25</v>
      </c>
      <c r="K1236" s="24" t="str">
        <f t="shared" si="1262"/>
        <v xml:space="preserve"> </v>
      </c>
      <c r="L1236" s="25" t="str">
        <f t="shared" si="1262"/>
        <v xml:space="preserve"> </v>
      </c>
      <c r="M1236" s="24" t="str">
        <f t="shared" si="1262"/>
        <v xml:space="preserve"> </v>
      </c>
      <c r="N1236" s="25" t="str">
        <f t="shared" si="1262"/>
        <v xml:space="preserve"> </v>
      </c>
      <c r="O1236" s="24" t="str">
        <f t="shared" si="1262"/>
        <v xml:space="preserve"> </v>
      </c>
      <c r="P1236" s="25" t="str">
        <f t="shared" si="1262"/>
        <v xml:space="preserve"> </v>
      </c>
      <c r="Q1236" s="26" t="str">
        <f t="shared" si="1262"/>
        <v xml:space="preserve"> </v>
      </c>
      <c r="R1236" s="321"/>
      <c r="S1236" s="27" t="str">
        <f t="shared" ref="S1236:AG1236" si="1263">IF(SUM(S1234:S1235)=0," ",SUM(S1234:S1235))</f>
        <v xml:space="preserve"> </v>
      </c>
      <c r="T1236" s="24">
        <f t="shared" si="1263"/>
        <v>8.75</v>
      </c>
      <c r="U1236" s="24">
        <f t="shared" si="1263"/>
        <v>10</v>
      </c>
      <c r="V1236" s="24">
        <f t="shared" si="1263"/>
        <v>2.5</v>
      </c>
      <c r="W1236" s="25" t="str">
        <f t="shared" si="1263"/>
        <v xml:space="preserve"> </v>
      </c>
      <c r="X1236" s="24" t="str">
        <f t="shared" si="1263"/>
        <v xml:space="preserve"> </v>
      </c>
      <c r="Y1236" s="25">
        <f t="shared" si="1263"/>
        <v>2.5</v>
      </c>
      <c r="Z1236" s="24" t="str">
        <f t="shared" si="1263"/>
        <v xml:space="preserve"> </v>
      </c>
      <c r="AA1236" s="25">
        <f t="shared" si="1263"/>
        <v>3.75</v>
      </c>
      <c r="AB1236" s="26" t="str">
        <f t="shared" si="1263"/>
        <v xml:space="preserve"> </v>
      </c>
      <c r="AC1236" s="323">
        <f t="shared" si="1263"/>
        <v>9</v>
      </c>
      <c r="AD1236" s="28" t="str">
        <f t="shared" si="1263"/>
        <v xml:space="preserve"> </v>
      </c>
      <c r="AE1236" s="28">
        <f t="shared" si="1263"/>
        <v>9</v>
      </c>
      <c r="AF1236" s="30" t="str">
        <f t="shared" si="1263"/>
        <v xml:space="preserve"> </v>
      </c>
      <c r="AG1236" s="32">
        <f t="shared" si="1263"/>
        <v>11</v>
      </c>
      <c r="AH1236" s="485" t="str">
        <f>AH1222</f>
        <v>_____________________________
FIRMA PILOTO</v>
      </c>
      <c r="AI1236" s="486"/>
      <c r="AJ1236" s="486"/>
      <c r="AK1236" s="181">
        <f>A1234</f>
        <v>88</v>
      </c>
      <c r="AL1236" s="132"/>
      <c r="AM1236" s="132"/>
      <c r="AN1236" s="132"/>
      <c r="AV1236" s="126"/>
      <c r="AX1236" s="127"/>
      <c r="AY1236" s="100"/>
      <c r="AZ1236" s="127"/>
      <c r="BA1236" s="88"/>
      <c r="BC1236" s="129"/>
    </row>
    <row r="1237" spans="1:68" s="49" customFormat="1" ht="27.75" customHeight="1" x14ac:dyDescent="0.2">
      <c r="A1237" s="29">
        <f>A1232+1</f>
        <v>881</v>
      </c>
      <c r="B1237" s="39"/>
      <c r="C1237" s="40"/>
      <c r="D1237" s="41"/>
      <c r="E1237" s="42"/>
      <c r="F1237" s="43"/>
      <c r="G1237" s="44"/>
      <c r="H1237" s="45"/>
      <c r="I1237" s="310"/>
      <c r="J1237" s="306"/>
      <c r="K1237" s="307"/>
      <c r="L1237" s="308"/>
      <c r="M1237" s="307"/>
      <c r="N1237" s="308"/>
      <c r="O1237" s="307"/>
      <c r="P1237" s="308"/>
      <c r="Q1237" s="167"/>
      <c r="R1237" s="314"/>
      <c r="S1237" s="46"/>
      <c r="T1237" s="47"/>
      <c r="U1237" s="47"/>
      <c r="V1237" s="48"/>
      <c r="W1237" s="325"/>
      <c r="X1237" s="307"/>
      <c r="Y1237" s="308"/>
      <c r="Z1237" s="307"/>
      <c r="AA1237" s="308"/>
      <c r="AB1237" s="167"/>
      <c r="AC1237" s="311"/>
      <c r="AD1237" s="312"/>
      <c r="AE1237" s="312"/>
      <c r="AF1237" s="313"/>
      <c r="AG1237" s="317"/>
      <c r="AH1237" s="167"/>
      <c r="AI1237" s="478"/>
      <c r="AJ1237" s="478"/>
      <c r="AK1237" s="479"/>
      <c r="AL1237" s="102"/>
      <c r="AM1237" s="124" t="str">
        <f t="shared" ref="AM1237:AM1246" si="1264">IF(B1237=0," ",TEXT(B1237,"MMM"))</f>
        <v xml:space="preserve"> </v>
      </c>
      <c r="AN1237" s="97" t="str">
        <f t="shared" ref="AN1237:AN1246" si="1265">IF(B1237=0," ",YEAR(B1237))</f>
        <v xml:space="preserve"> </v>
      </c>
      <c r="AO1237" s="125"/>
      <c r="AP1237" s="125"/>
      <c r="AQ1237" s="125"/>
      <c r="AR1237" s="125"/>
      <c r="AS1237" s="125"/>
      <c r="AT1237" s="122"/>
      <c r="AU1237" s="125"/>
      <c r="AV1237" s="126"/>
      <c r="AW1237" s="122"/>
      <c r="AX1237" s="127"/>
      <c r="AY1237" s="100"/>
      <c r="AZ1237" s="127"/>
      <c r="BA1237" s="88"/>
      <c r="BB1237" s="125"/>
      <c r="BC1237" s="129"/>
      <c r="BD1237" s="125"/>
      <c r="BE1237" s="125"/>
      <c r="BF1237" s="125"/>
      <c r="BG1237" s="125"/>
      <c r="BH1237" s="125"/>
      <c r="BI1237" s="125"/>
      <c r="BJ1237" s="125"/>
      <c r="BK1237" s="125"/>
      <c r="BL1237" s="90"/>
      <c r="BM1237" s="90"/>
      <c r="BN1237" s="90"/>
      <c r="BO1237" s="90"/>
      <c r="BP1237" s="90"/>
    </row>
    <row r="1238" spans="1:68" s="49" customFormat="1" ht="27.75" customHeight="1" x14ac:dyDescent="0.2">
      <c r="A1238" s="22">
        <f>A1237+1</f>
        <v>882</v>
      </c>
      <c r="B1238" s="50"/>
      <c r="C1238" s="51"/>
      <c r="D1238" s="52"/>
      <c r="E1238" s="53"/>
      <c r="F1238" s="54"/>
      <c r="G1238" s="55"/>
      <c r="H1238" s="56"/>
      <c r="I1238" s="304"/>
      <c r="J1238" s="57"/>
      <c r="K1238" s="58"/>
      <c r="L1238" s="59"/>
      <c r="M1238" s="58"/>
      <c r="N1238" s="59"/>
      <c r="O1238" s="58"/>
      <c r="P1238" s="59"/>
      <c r="Q1238" s="60"/>
      <c r="R1238" s="315"/>
      <c r="S1238" s="57"/>
      <c r="T1238" s="58"/>
      <c r="U1238" s="58"/>
      <c r="V1238" s="60"/>
      <c r="W1238" s="326"/>
      <c r="X1238" s="58"/>
      <c r="Y1238" s="59"/>
      <c r="Z1238" s="58"/>
      <c r="AA1238" s="59"/>
      <c r="AB1238" s="60"/>
      <c r="AC1238" s="61"/>
      <c r="AD1238" s="62"/>
      <c r="AE1238" s="62"/>
      <c r="AF1238" s="63"/>
      <c r="AG1238" s="318"/>
      <c r="AH1238" s="60"/>
      <c r="AI1238" s="476"/>
      <c r="AJ1238" s="476"/>
      <c r="AK1238" s="477"/>
      <c r="AL1238" s="102"/>
      <c r="AM1238" s="124" t="str">
        <f t="shared" si="1264"/>
        <v xml:space="preserve"> </v>
      </c>
      <c r="AN1238" s="97" t="str">
        <f t="shared" si="1265"/>
        <v xml:space="preserve"> </v>
      </c>
      <c r="AO1238" s="125"/>
      <c r="AP1238" s="125"/>
      <c r="AQ1238" s="125"/>
      <c r="AR1238" s="125"/>
      <c r="AS1238" s="125"/>
      <c r="AT1238" s="122"/>
      <c r="AU1238" s="125"/>
      <c r="AV1238" s="126"/>
      <c r="AW1238" s="122"/>
      <c r="AX1238" s="127"/>
      <c r="AY1238" s="100"/>
      <c r="AZ1238" s="127"/>
      <c r="BA1238" s="88"/>
      <c r="BB1238" s="125"/>
      <c r="BC1238" s="129"/>
      <c r="BD1238" s="125"/>
      <c r="BE1238" s="125"/>
      <c r="BF1238" s="125"/>
      <c r="BG1238" s="125"/>
      <c r="BH1238" s="125"/>
      <c r="BI1238" s="125"/>
      <c r="BJ1238" s="125"/>
      <c r="BK1238" s="125"/>
      <c r="BL1238" s="90"/>
      <c r="BM1238" s="90"/>
      <c r="BN1238" s="90"/>
      <c r="BO1238" s="90"/>
      <c r="BP1238" s="90"/>
    </row>
    <row r="1239" spans="1:68" s="49" customFormat="1" ht="27.75" customHeight="1" x14ac:dyDescent="0.2">
      <c r="A1239" s="22">
        <f t="shared" ref="A1239:A1246" si="1266">A1238+1</f>
        <v>883</v>
      </c>
      <c r="B1239" s="50"/>
      <c r="C1239" s="51"/>
      <c r="D1239" s="52"/>
      <c r="E1239" s="53"/>
      <c r="F1239" s="54"/>
      <c r="G1239" s="55"/>
      <c r="H1239" s="56"/>
      <c r="I1239" s="304"/>
      <c r="J1239" s="57"/>
      <c r="K1239" s="58"/>
      <c r="L1239" s="59"/>
      <c r="M1239" s="58"/>
      <c r="N1239" s="59"/>
      <c r="O1239" s="58"/>
      <c r="P1239" s="59"/>
      <c r="Q1239" s="60"/>
      <c r="R1239" s="315"/>
      <c r="S1239" s="57"/>
      <c r="T1239" s="58"/>
      <c r="U1239" s="58"/>
      <c r="V1239" s="60"/>
      <c r="W1239" s="326"/>
      <c r="X1239" s="58"/>
      <c r="Y1239" s="59"/>
      <c r="Z1239" s="58"/>
      <c r="AA1239" s="59"/>
      <c r="AB1239" s="60"/>
      <c r="AC1239" s="61"/>
      <c r="AD1239" s="62"/>
      <c r="AE1239" s="62"/>
      <c r="AF1239" s="63"/>
      <c r="AG1239" s="318"/>
      <c r="AH1239" s="60"/>
      <c r="AI1239" s="476"/>
      <c r="AJ1239" s="476"/>
      <c r="AK1239" s="477"/>
      <c r="AL1239" s="102"/>
      <c r="AM1239" s="124" t="str">
        <f t="shared" si="1264"/>
        <v xml:space="preserve"> </v>
      </c>
      <c r="AN1239" s="97" t="str">
        <f t="shared" si="1265"/>
        <v xml:space="preserve"> </v>
      </c>
      <c r="AO1239" s="125"/>
      <c r="AP1239" s="125"/>
      <c r="AQ1239" s="125"/>
      <c r="AR1239" s="125"/>
      <c r="AS1239" s="125"/>
      <c r="AT1239" s="122"/>
      <c r="AU1239" s="125"/>
      <c r="AV1239" s="126"/>
      <c r="AW1239" s="122"/>
      <c r="AX1239" s="127"/>
      <c r="AY1239" s="100"/>
      <c r="AZ1239" s="127"/>
      <c r="BA1239" s="88"/>
      <c r="BB1239" s="125"/>
      <c r="BC1239" s="129"/>
      <c r="BD1239" s="125"/>
      <c r="BE1239" s="125"/>
      <c r="BF1239" s="125"/>
      <c r="BG1239" s="125"/>
      <c r="BH1239" s="125"/>
      <c r="BI1239" s="125"/>
      <c r="BJ1239" s="125"/>
      <c r="BK1239" s="125"/>
      <c r="BL1239" s="90"/>
      <c r="BM1239" s="90"/>
      <c r="BN1239" s="90"/>
      <c r="BO1239" s="90"/>
      <c r="BP1239" s="90"/>
    </row>
    <row r="1240" spans="1:68" s="49" customFormat="1" ht="27.75" customHeight="1" x14ac:dyDescent="0.2">
      <c r="A1240" s="22">
        <f t="shared" si="1266"/>
        <v>884</v>
      </c>
      <c r="B1240" s="50"/>
      <c r="C1240" s="51"/>
      <c r="D1240" s="52"/>
      <c r="E1240" s="53"/>
      <c r="F1240" s="54"/>
      <c r="G1240" s="55"/>
      <c r="H1240" s="56"/>
      <c r="I1240" s="304"/>
      <c r="J1240" s="57"/>
      <c r="K1240" s="58"/>
      <c r="L1240" s="59"/>
      <c r="M1240" s="58"/>
      <c r="N1240" s="59"/>
      <c r="O1240" s="58"/>
      <c r="P1240" s="59"/>
      <c r="Q1240" s="60"/>
      <c r="R1240" s="315"/>
      <c r="S1240" s="57"/>
      <c r="T1240" s="58"/>
      <c r="U1240" s="58"/>
      <c r="V1240" s="60"/>
      <c r="W1240" s="326"/>
      <c r="X1240" s="58"/>
      <c r="Y1240" s="59"/>
      <c r="Z1240" s="58"/>
      <c r="AA1240" s="59"/>
      <c r="AB1240" s="60"/>
      <c r="AC1240" s="61"/>
      <c r="AD1240" s="62"/>
      <c r="AE1240" s="62"/>
      <c r="AF1240" s="63"/>
      <c r="AG1240" s="318"/>
      <c r="AH1240" s="60"/>
      <c r="AI1240" s="476"/>
      <c r="AJ1240" s="476"/>
      <c r="AK1240" s="477"/>
      <c r="AL1240" s="102"/>
      <c r="AM1240" s="124" t="str">
        <f t="shared" si="1264"/>
        <v xml:space="preserve"> </v>
      </c>
      <c r="AN1240" s="97" t="str">
        <f t="shared" si="1265"/>
        <v xml:space="preserve"> </v>
      </c>
      <c r="AO1240" s="125"/>
      <c r="AP1240" s="125"/>
      <c r="AQ1240" s="125"/>
      <c r="AR1240" s="125"/>
      <c r="AS1240" s="125"/>
      <c r="AT1240" s="122"/>
      <c r="AU1240" s="125"/>
      <c r="AV1240" s="126"/>
      <c r="AW1240" s="122"/>
      <c r="AX1240" s="127"/>
      <c r="AY1240" s="100"/>
      <c r="AZ1240" s="127"/>
      <c r="BA1240" s="88"/>
      <c r="BB1240" s="125"/>
      <c r="BC1240" s="129"/>
      <c r="BD1240" s="125"/>
      <c r="BE1240" s="125"/>
      <c r="BF1240" s="125"/>
      <c r="BG1240" s="125"/>
      <c r="BH1240" s="125"/>
      <c r="BI1240" s="125"/>
      <c r="BJ1240" s="125"/>
      <c r="BK1240" s="125"/>
      <c r="BL1240" s="90"/>
      <c r="BM1240" s="90"/>
      <c r="BN1240" s="90"/>
      <c r="BO1240" s="90"/>
      <c r="BP1240" s="90"/>
    </row>
    <row r="1241" spans="1:68" s="49" customFormat="1" ht="27.75" customHeight="1" x14ac:dyDescent="0.2">
      <c r="A1241" s="22">
        <f t="shared" si="1266"/>
        <v>885</v>
      </c>
      <c r="B1241" s="50"/>
      <c r="C1241" s="51"/>
      <c r="D1241" s="52"/>
      <c r="E1241" s="53"/>
      <c r="F1241" s="54"/>
      <c r="G1241" s="55"/>
      <c r="H1241" s="56"/>
      <c r="I1241" s="304"/>
      <c r="J1241" s="57"/>
      <c r="K1241" s="58"/>
      <c r="L1241" s="59"/>
      <c r="M1241" s="58"/>
      <c r="N1241" s="59"/>
      <c r="O1241" s="58"/>
      <c r="P1241" s="59"/>
      <c r="Q1241" s="60"/>
      <c r="R1241" s="315"/>
      <c r="S1241" s="57"/>
      <c r="T1241" s="58"/>
      <c r="U1241" s="58"/>
      <c r="V1241" s="60"/>
      <c r="W1241" s="326"/>
      <c r="X1241" s="58"/>
      <c r="Y1241" s="59"/>
      <c r="Z1241" s="58"/>
      <c r="AA1241" s="59"/>
      <c r="AB1241" s="60"/>
      <c r="AC1241" s="61"/>
      <c r="AD1241" s="62"/>
      <c r="AE1241" s="62"/>
      <c r="AF1241" s="63"/>
      <c r="AG1241" s="318"/>
      <c r="AH1241" s="60"/>
      <c r="AI1241" s="476"/>
      <c r="AJ1241" s="476"/>
      <c r="AK1241" s="477"/>
      <c r="AL1241" s="102"/>
      <c r="AM1241" s="124" t="str">
        <f t="shared" si="1264"/>
        <v xml:space="preserve"> </v>
      </c>
      <c r="AN1241" s="97" t="str">
        <f t="shared" si="1265"/>
        <v xml:space="preserve"> </v>
      </c>
      <c r="AO1241" s="125"/>
      <c r="AP1241" s="125"/>
      <c r="AQ1241" s="125"/>
      <c r="AR1241" s="125"/>
      <c r="AS1241" s="125"/>
      <c r="AT1241" s="122"/>
      <c r="AU1241" s="125"/>
      <c r="AV1241" s="126"/>
      <c r="AW1241" s="122"/>
      <c r="AX1241" s="127"/>
      <c r="AY1241" s="100"/>
      <c r="AZ1241" s="127"/>
      <c r="BA1241" s="88"/>
      <c r="BB1241" s="125"/>
      <c r="BC1241" s="129"/>
      <c r="BD1241" s="125"/>
      <c r="BE1241" s="125"/>
      <c r="BF1241" s="125"/>
      <c r="BG1241" s="125"/>
      <c r="BH1241" s="125"/>
      <c r="BI1241" s="125"/>
      <c r="BJ1241" s="125"/>
      <c r="BK1241" s="125"/>
      <c r="BL1241" s="90"/>
      <c r="BM1241" s="90"/>
      <c r="BN1241" s="90"/>
      <c r="BO1241" s="90"/>
      <c r="BP1241" s="90"/>
    </row>
    <row r="1242" spans="1:68" s="49" customFormat="1" ht="27.75" customHeight="1" x14ac:dyDescent="0.2">
      <c r="A1242" s="22">
        <f t="shared" si="1266"/>
        <v>886</v>
      </c>
      <c r="B1242" s="50"/>
      <c r="C1242" s="51"/>
      <c r="D1242" s="52"/>
      <c r="E1242" s="53"/>
      <c r="F1242" s="54"/>
      <c r="G1242" s="55"/>
      <c r="H1242" s="56"/>
      <c r="I1242" s="304"/>
      <c r="J1242" s="57"/>
      <c r="K1242" s="58"/>
      <c r="L1242" s="59"/>
      <c r="M1242" s="58"/>
      <c r="N1242" s="59"/>
      <c r="O1242" s="58"/>
      <c r="P1242" s="59"/>
      <c r="Q1242" s="60"/>
      <c r="R1242" s="315"/>
      <c r="S1242" s="57"/>
      <c r="T1242" s="58"/>
      <c r="U1242" s="58"/>
      <c r="V1242" s="60"/>
      <c r="W1242" s="326"/>
      <c r="X1242" s="58"/>
      <c r="Y1242" s="59"/>
      <c r="Z1242" s="58"/>
      <c r="AA1242" s="59"/>
      <c r="AB1242" s="60"/>
      <c r="AC1242" s="61"/>
      <c r="AD1242" s="62"/>
      <c r="AE1242" s="62"/>
      <c r="AF1242" s="63"/>
      <c r="AG1242" s="318"/>
      <c r="AH1242" s="60"/>
      <c r="AI1242" s="476"/>
      <c r="AJ1242" s="476"/>
      <c r="AK1242" s="477"/>
      <c r="AL1242" s="102"/>
      <c r="AM1242" s="124" t="str">
        <f t="shared" si="1264"/>
        <v xml:space="preserve"> </v>
      </c>
      <c r="AN1242" s="97" t="str">
        <f t="shared" si="1265"/>
        <v xml:space="preserve"> </v>
      </c>
      <c r="AO1242" s="125"/>
      <c r="AP1242" s="125"/>
      <c r="AQ1242" s="125"/>
      <c r="AR1242" s="125"/>
      <c r="AS1242" s="125"/>
      <c r="AT1242" s="122"/>
      <c r="AU1242" s="125"/>
      <c r="AV1242" s="126"/>
      <c r="AW1242" s="122"/>
      <c r="AX1242" s="127"/>
      <c r="AY1242" s="100"/>
      <c r="AZ1242" s="127"/>
      <c r="BA1242" s="88"/>
      <c r="BB1242" s="125"/>
      <c r="BC1242" s="129"/>
      <c r="BD1242" s="125"/>
      <c r="BE1242" s="125"/>
      <c r="BF1242" s="125"/>
      <c r="BG1242" s="125"/>
      <c r="BH1242" s="125"/>
      <c r="BI1242" s="125"/>
      <c r="BJ1242" s="125"/>
      <c r="BK1242" s="125"/>
      <c r="BL1242" s="90"/>
      <c r="BM1242" s="90"/>
      <c r="BN1242" s="90"/>
      <c r="BO1242" s="90"/>
      <c r="BP1242" s="90"/>
    </row>
    <row r="1243" spans="1:68" s="49" customFormat="1" ht="27.75" customHeight="1" x14ac:dyDescent="0.2">
      <c r="A1243" s="22">
        <f>A1242+1</f>
        <v>887</v>
      </c>
      <c r="B1243" s="50"/>
      <c r="C1243" s="51"/>
      <c r="D1243" s="52"/>
      <c r="E1243" s="53"/>
      <c r="F1243" s="54"/>
      <c r="G1243" s="55"/>
      <c r="H1243" s="56"/>
      <c r="I1243" s="304"/>
      <c r="J1243" s="57"/>
      <c r="K1243" s="58"/>
      <c r="L1243" s="59"/>
      <c r="M1243" s="58"/>
      <c r="N1243" s="59"/>
      <c r="O1243" s="58"/>
      <c r="P1243" s="59"/>
      <c r="Q1243" s="60"/>
      <c r="R1243" s="315"/>
      <c r="S1243" s="57"/>
      <c r="T1243" s="58"/>
      <c r="U1243" s="58"/>
      <c r="V1243" s="60"/>
      <c r="W1243" s="326"/>
      <c r="X1243" s="58"/>
      <c r="Y1243" s="59"/>
      <c r="Z1243" s="58"/>
      <c r="AA1243" s="59"/>
      <c r="AB1243" s="60"/>
      <c r="AC1243" s="61"/>
      <c r="AD1243" s="62"/>
      <c r="AE1243" s="62"/>
      <c r="AF1243" s="63"/>
      <c r="AG1243" s="318"/>
      <c r="AH1243" s="60"/>
      <c r="AI1243" s="476"/>
      <c r="AJ1243" s="476"/>
      <c r="AK1243" s="477"/>
      <c r="AL1243" s="102"/>
      <c r="AM1243" s="124" t="str">
        <f t="shared" si="1264"/>
        <v xml:space="preserve"> </v>
      </c>
      <c r="AN1243" s="97" t="str">
        <f t="shared" si="1265"/>
        <v xml:space="preserve"> </v>
      </c>
      <c r="AO1243" s="125"/>
      <c r="AP1243" s="125"/>
      <c r="AQ1243" s="125"/>
      <c r="AR1243" s="125"/>
      <c r="AS1243" s="125"/>
      <c r="AT1243" s="122"/>
      <c r="AU1243" s="125"/>
      <c r="AV1243" s="126"/>
      <c r="AW1243" s="122"/>
      <c r="AX1243" s="127"/>
      <c r="AY1243" s="100"/>
      <c r="AZ1243" s="127"/>
      <c r="BA1243" s="88"/>
      <c r="BB1243" s="125"/>
      <c r="BC1243" s="129"/>
      <c r="BD1243" s="125"/>
      <c r="BE1243" s="125"/>
      <c r="BF1243" s="125"/>
      <c r="BG1243" s="125"/>
      <c r="BH1243" s="125"/>
      <c r="BI1243" s="125"/>
      <c r="BJ1243" s="125"/>
      <c r="BK1243" s="125"/>
      <c r="BL1243" s="90"/>
      <c r="BM1243" s="90"/>
      <c r="BN1243" s="90"/>
      <c r="BO1243" s="90"/>
      <c r="BP1243" s="90"/>
    </row>
    <row r="1244" spans="1:68" s="49" customFormat="1" ht="27.75" customHeight="1" x14ac:dyDescent="0.2">
      <c r="A1244" s="22">
        <f t="shared" si="1266"/>
        <v>888</v>
      </c>
      <c r="B1244" s="50"/>
      <c r="C1244" s="51"/>
      <c r="D1244" s="52"/>
      <c r="E1244" s="53"/>
      <c r="F1244" s="54"/>
      <c r="G1244" s="55"/>
      <c r="H1244" s="56"/>
      <c r="I1244" s="304"/>
      <c r="J1244" s="57"/>
      <c r="K1244" s="58"/>
      <c r="L1244" s="59"/>
      <c r="M1244" s="58"/>
      <c r="N1244" s="59"/>
      <c r="O1244" s="58"/>
      <c r="P1244" s="59"/>
      <c r="Q1244" s="60"/>
      <c r="R1244" s="315"/>
      <c r="S1244" s="57"/>
      <c r="T1244" s="58"/>
      <c r="U1244" s="58"/>
      <c r="V1244" s="60"/>
      <c r="W1244" s="326"/>
      <c r="X1244" s="58"/>
      <c r="Y1244" s="59"/>
      <c r="Z1244" s="58"/>
      <c r="AA1244" s="59"/>
      <c r="AB1244" s="60"/>
      <c r="AC1244" s="61"/>
      <c r="AD1244" s="62"/>
      <c r="AE1244" s="62"/>
      <c r="AF1244" s="63"/>
      <c r="AG1244" s="318"/>
      <c r="AH1244" s="60"/>
      <c r="AI1244" s="476"/>
      <c r="AJ1244" s="476"/>
      <c r="AK1244" s="477"/>
      <c r="AL1244" s="102"/>
      <c r="AM1244" s="124" t="str">
        <f t="shared" si="1264"/>
        <v xml:space="preserve"> </v>
      </c>
      <c r="AN1244" s="97" t="str">
        <f t="shared" si="1265"/>
        <v xml:space="preserve"> </v>
      </c>
      <c r="AO1244" s="125"/>
      <c r="AP1244" s="125"/>
      <c r="AQ1244" s="125"/>
      <c r="AR1244" s="125"/>
      <c r="AS1244" s="125"/>
      <c r="AT1244" s="122"/>
      <c r="AU1244" s="125"/>
      <c r="AV1244" s="126"/>
      <c r="AW1244" s="122"/>
      <c r="AX1244" s="127"/>
      <c r="AY1244" s="100"/>
      <c r="AZ1244" s="127"/>
      <c r="BA1244" s="88"/>
      <c r="BB1244" s="125"/>
      <c r="BC1244" s="129"/>
      <c r="BD1244" s="125"/>
      <c r="BE1244" s="125"/>
      <c r="BF1244" s="125"/>
      <c r="BG1244" s="125"/>
      <c r="BH1244" s="125"/>
      <c r="BI1244" s="125"/>
      <c r="BJ1244" s="125"/>
      <c r="BK1244" s="125"/>
      <c r="BL1244" s="90"/>
      <c r="BM1244" s="90"/>
      <c r="BN1244" s="90"/>
      <c r="BO1244" s="90"/>
      <c r="BP1244" s="90"/>
    </row>
    <row r="1245" spans="1:68" s="49" customFormat="1" ht="27.75" customHeight="1" x14ac:dyDescent="0.2">
      <c r="A1245" s="22">
        <f t="shared" si="1266"/>
        <v>889</v>
      </c>
      <c r="B1245" s="50"/>
      <c r="C1245" s="51"/>
      <c r="D1245" s="52"/>
      <c r="E1245" s="53"/>
      <c r="F1245" s="54"/>
      <c r="G1245" s="55"/>
      <c r="H1245" s="56"/>
      <c r="I1245" s="304"/>
      <c r="J1245" s="57"/>
      <c r="K1245" s="58"/>
      <c r="L1245" s="59"/>
      <c r="M1245" s="58"/>
      <c r="N1245" s="59"/>
      <c r="O1245" s="58"/>
      <c r="P1245" s="59"/>
      <c r="Q1245" s="60"/>
      <c r="R1245" s="315"/>
      <c r="S1245" s="57"/>
      <c r="T1245" s="58"/>
      <c r="U1245" s="58"/>
      <c r="V1245" s="60"/>
      <c r="W1245" s="326"/>
      <c r="X1245" s="58"/>
      <c r="Y1245" s="59"/>
      <c r="Z1245" s="58"/>
      <c r="AA1245" s="59"/>
      <c r="AB1245" s="60"/>
      <c r="AC1245" s="61"/>
      <c r="AD1245" s="62"/>
      <c r="AE1245" s="62"/>
      <c r="AF1245" s="63"/>
      <c r="AG1245" s="318"/>
      <c r="AH1245" s="60"/>
      <c r="AI1245" s="476"/>
      <c r="AJ1245" s="476"/>
      <c r="AK1245" s="477"/>
      <c r="AL1245" s="102"/>
      <c r="AM1245" s="124" t="str">
        <f t="shared" si="1264"/>
        <v xml:space="preserve"> </v>
      </c>
      <c r="AN1245" s="97" t="str">
        <f t="shared" si="1265"/>
        <v xml:space="preserve"> </v>
      </c>
      <c r="AO1245" s="125"/>
      <c r="AP1245" s="125"/>
      <c r="AQ1245" s="125"/>
      <c r="AR1245" s="125"/>
      <c r="AS1245" s="125"/>
      <c r="AT1245" s="122"/>
      <c r="AU1245" s="125"/>
      <c r="AV1245" s="126"/>
      <c r="AW1245" s="122"/>
      <c r="AX1245" s="127"/>
      <c r="AY1245" s="100"/>
      <c r="AZ1245" s="127"/>
      <c r="BA1245" s="125"/>
      <c r="BB1245" s="125"/>
      <c r="BC1245" s="129"/>
      <c r="BD1245" s="125"/>
      <c r="BE1245" s="125"/>
      <c r="BF1245" s="125"/>
      <c r="BG1245" s="125"/>
      <c r="BH1245" s="125"/>
      <c r="BI1245" s="125"/>
      <c r="BJ1245" s="125"/>
      <c r="BK1245" s="125"/>
      <c r="BL1245" s="90"/>
      <c r="BM1245" s="90"/>
      <c r="BN1245" s="90"/>
      <c r="BO1245" s="90"/>
      <c r="BP1245" s="90"/>
    </row>
    <row r="1246" spans="1:68" s="49" customFormat="1" ht="27.75" customHeight="1" thickBot="1" x14ac:dyDescent="0.25">
      <c r="A1246" s="23">
        <f t="shared" si="1266"/>
        <v>890</v>
      </c>
      <c r="B1246" s="64"/>
      <c r="C1246" s="65"/>
      <c r="D1246" s="66"/>
      <c r="E1246" s="67"/>
      <c r="F1246" s="68"/>
      <c r="G1246" s="69"/>
      <c r="H1246" s="70"/>
      <c r="I1246" s="305"/>
      <c r="J1246" s="71"/>
      <c r="K1246" s="72"/>
      <c r="L1246" s="73"/>
      <c r="M1246" s="72"/>
      <c r="N1246" s="73"/>
      <c r="O1246" s="72"/>
      <c r="P1246" s="73"/>
      <c r="Q1246" s="74"/>
      <c r="R1246" s="316"/>
      <c r="S1246" s="71"/>
      <c r="T1246" s="72"/>
      <c r="U1246" s="72"/>
      <c r="V1246" s="74"/>
      <c r="W1246" s="327"/>
      <c r="X1246" s="72"/>
      <c r="Y1246" s="73"/>
      <c r="Z1246" s="72"/>
      <c r="AA1246" s="73"/>
      <c r="AB1246" s="74"/>
      <c r="AC1246" s="75"/>
      <c r="AD1246" s="76"/>
      <c r="AE1246" s="76"/>
      <c r="AF1246" s="77"/>
      <c r="AG1246" s="319"/>
      <c r="AH1246" s="74"/>
      <c r="AI1246" s="480"/>
      <c r="AJ1246" s="480"/>
      <c r="AK1246" s="481"/>
      <c r="AL1246" s="102"/>
      <c r="AM1246" s="124" t="str">
        <f t="shared" si="1264"/>
        <v xml:space="preserve"> </v>
      </c>
      <c r="AN1246" s="97" t="str">
        <f t="shared" si="1265"/>
        <v xml:space="preserve"> </v>
      </c>
      <c r="AO1246" s="125"/>
      <c r="AP1246" s="125"/>
      <c r="AQ1246" s="125"/>
      <c r="AR1246" s="125"/>
      <c r="AS1246" s="125"/>
      <c r="AT1246" s="122"/>
      <c r="AU1246" s="125"/>
      <c r="AV1246" s="126"/>
      <c r="AW1246" s="122"/>
      <c r="AX1246" s="127"/>
      <c r="AY1246" s="100"/>
      <c r="AZ1246" s="127"/>
      <c r="BA1246" s="125"/>
      <c r="BB1246" s="125"/>
      <c r="BC1246" s="129"/>
      <c r="BD1246" s="125"/>
      <c r="BE1246" s="125"/>
      <c r="BF1246" s="125"/>
      <c r="BG1246" s="125"/>
      <c r="BH1246" s="125"/>
      <c r="BI1246" s="125"/>
      <c r="BJ1246" s="125"/>
      <c r="BK1246" s="125"/>
      <c r="BL1246" s="90"/>
      <c r="BM1246" s="90"/>
      <c r="BN1246" s="90"/>
      <c r="BO1246" s="90"/>
      <c r="BP1246" s="90"/>
    </row>
    <row r="1247" spans="1:68" ht="4.5" customHeight="1" thickBot="1" x14ac:dyDescent="0.25">
      <c r="A1247" s="89">
        <f>AK1250</f>
        <v>89</v>
      </c>
      <c r="B1247" s="271"/>
      <c r="C1247" s="271"/>
      <c r="D1247" s="271"/>
      <c r="E1247" s="271"/>
      <c r="F1247" s="271"/>
      <c r="G1247" s="271"/>
      <c r="H1247" s="271"/>
      <c r="I1247" s="271"/>
      <c r="J1247" s="309"/>
      <c r="K1247" s="309"/>
      <c r="L1247" s="309"/>
      <c r="M1247" s="309"/>
      <c r="N1247" s="309"/>
      <c r="O1247" s="309"/>
      <c r="P1247" s="309"/>
      <c r="Q1247" s="309"/>
      <c r="R1247" s="309"/>
      <c r="S1247" s="324"/>
      <c r="T1247" s="324"/>
      <c r="U1247" s="324"/>
      <c r="V1247" s="324"/>
      <c r="W1247" s="324"/>
      <c r="X1247" s="324"/>
      <c r="Y1247" s="324"/>
      <c r="Z1247" s="324"/>
      <c r="AA1247" s="324"/>
      <c r="AB1247" s="324"/>
      <c r="AC1247" s="309"/>
      <c r="AD1247" s="272"/>
      <c r="AE1247" s="273"/>
      <c r="AF1247" s="272"/>
      <c r="AG1247" s="274"/>
      <c r="AH1247" s="474"/>
      <c r="AI1247" s="475"/>
      <c r="AJ1247" s="475"/>
      <c r="AK1247" s="475"/>
      <c r="AL1247" s="33"/>
      <c r="AM1247" s="33"/>
      <c r="AN1247" s="33"/>
      <c r="AV1247" s="126"/>
      <c r="AX1247" s="127"/>
      <c r="AY1247" s="100"/>
      <c r="AZ1247" s="127"/>
      <c r="BC1247" s="129"/>
    </row>
    <row r="1248" spans="1:68" ht="26.25" customHeight="1" x14ac:dyDescent="0.2">
      <c r="A1248" s="180">
        <f>A1234+1</f>
        <v>89</v>
      </c>
      <c r="B1248" s="501"/>
      <c r="C1248" s="501"/>
      <c r="D1248" s="501"/>
      <c r="E1248" s="502"/>
      <c r="F1248" s="493" t="str">
        <f>F1234</f>
        <v>TOTAL DE ESTA PÁGINA</v>
      </c>
      <c r="G1248" s="494"/>
      <c r="H1248" s="495"/>
      <c r="I1248" s="348" t="str">
        <f t="shared" ref="I1248:Q1248" si="1267">IF(SUM(I1237:I1247)=0," ",SUM(I1237:I1247))</f>
        <v xml:space="preserve"> </v>
      </c>
      <c r="J1248" s="349" t="str">
        <f t="shared" si="1267"/>
        <v xml:space="preserve"> </v>
      </c>
      <c r="K1248" s="350" t="str">
        <f t="shared" si="1267"/>
        <v xml:space="preserve"> </v>
      </c>
      <c r="L1248" s="351" t="str">
        <f t="shared" si="1267"/>
        <v xml:space="preserve"> </v>
      </c>
      <c r="M1248" s="350" t="str">
        <f t="shared" si="1267"/>
        <v xml:space="preserve"> </v>
      </c>
      <c r="N1248" s="351" t="str">
        <f t="shared" si="1267"/>
        <v xml:space="preserve"> </v>
      </c>
      <c r="O1248" s="350" t="str">
        <f t="shared" si="1267"/>
        <v xml:space="preserve"> </v>
      </c>
      <c r="P1248" s="351" t="str">
        <f t="shared" si="1267"/>
        <v xml:space="preserve"> </v>
      </c>
      <c r="Q1248" s="352" t="str">
        <f t="shared" si="1267"/>
        <v xml:space="preserve"> </v>
      </c>
      <c r="R1248" s="353"/>
      <c r="S1248" s="349" t="str">
        <f t="shared" ref="S1248:AB1248" si="1268">IF(SUM(S1237:S1247)=0," ",SUM(S1237:S1247))</f>
        <v xml:space="preserve"> </v>
      </c>
      <c r="T1248" s="350" t="str">
        <f t="shared" si="1268"/>
        <v xml:space="preserve"> </v>
      </c>
      <c r="U1248" s="350" t="str">
        <f t="shared" si="1268"/>
        <v xml:space="preserve"> </v>
      </c>
      <c r="V1248" s="350" t="str">
        <f t="shared" si="1268"/>
        <v xml:space="preserve"> </v>
      </c>
      <c r="W1248" s="351" t="str">
        <f t="shared" si="1268"/>
        <v xml:space="preserve"> </v>
      </c>
      <c r="X1248" s="350" t="str">
        <f t="shared" si="1268"/>
        <v xml:space="preserve"> </v>
      </c>
      <c r="Y1248" s="351" t="str">
        <f t="shared" si="1268"/>
        <v xml:space="preserve"> </v>
      </c>
      <c r="Z1248" s="350" t="str">
        <f t="shared" si="1268"/>
        <v xml:space="preserve"> </v>
      </c>
      <c r="AA1248" s="351" t="str">
        <f t="shared" si="1268"/>
        <v xml:space="preserve"> </v>
      </c>
      <c r="AB1248" s="352" t="str">
        <f t="shared" si="1268"/>
        <v xml:space="preserve"> </v>
      </c>
      <c r="AC1248" s="354" t="str">
        <f>IF(SUM(AC1237:AC1246)=0," ",SUM(AC1237:AC1246))</f>
        <v xml:space="preserve"> </v>
      </c>
      <c r="AD1248" s="355" t="str">
        <f>IF(SUM(AD1237:AD1246)=0," ",SUM(AD1237:AD1246))</f>
        <v xml:space="preserve"> </v>
      </c>
      <c r="AE1248" s="355" t="str">
        <f>IF(SUM(AE1237:AE1246)=0," ",SUM(AE1237:AE1246))</f>
        <v xml:space="preserve"> </v>
      </c>
      <c r="AF1248" s="356" t="str">
        <f>IF(SUM(AF1237:AF1246)=0," ",SUM(AF1237:AF1246))</f>
        <v xml:space="preserve"> </v>
      </c>
      <c r="AG1248" s="357" t="str">
        <f>IF(SUM(AG1237:AG1246)=0," ",SUM(AG1237:AG1246))</f>
        <v xml:space="preserve"> </v>
      </c>
      <c r="AH1248" s="482" t="str">
        <f>AH1234</f>
        <v>Certifico que todos los datos en esta
bitácora son fidedignos</v>
      </c>
      <c r="AI1248" s="483"/>
      <c r="AJ1248" s="483"/>
      <c r="AK1248" s="484"/>
      <c r="AL1248" s="131"/>
      <c r="AM1248" s="131"/>
      <c r="AN1248" s="131"/>
      <c r="AV1248" s="126"/>
      <c r="AX1248" s="127"/>
      <c r="AY1248" s="100"/>
      <c r="AZ1248" s="127"/>
      <c r="BA1248" s="88"/>
      <c r="BC1248" s="129"/>
    </row>
    <row r="1249" spans="1:68" ht="26.25" customHeight="1" x14ac:dyDescent="0.2">
      <c r="A1249" s="499"/>
      <c r="B1249" s="503"/>
      <c r="C1249" s="503"/>
      <c r="D1249" s="503"/>
      <c r="E1249" s="504"/>
      <c r="F1249" s="496" t="str">
        <f>F1235</f>
        <v>TOTAL PÁGINA ANTERIOR</v>
      </c>
      <c r="G1249" s="497"/>
      <c r="H1249" s="498"/>
      <c r="I1249" s="358">
        <f>I1236</f>
        <v>6.25</v>
      </c>
      <c r="J1249" s="359">
        <f t="shared" ref="J1249:Q1249" si="1269">J1236</f>
        <v>6.25</v>
      </c>
      <c r="K1249" s="360" t="str">
        <f t="shared" si="1269"/>
        <v xml:space="preserve"> </v>
      </c>
      <c r="L1249" s="361" t="str">
        <f t="shared" si="1269"/>
        <v xml:space="preserve"> </v>
      </c>
      <c r="M1249" s="360" t="str">
        <f t="shared" si="1269"/>
        <v xml:space="preserve"> </v>
      </c>
      <c r="N1249" s="361" t="str">
        <f t="shared" si="1269"/>
        <v xml:space="preserve"> </v>
      </c>
      <c r="O1249" s="360" t="str">
        <f t="shared" si="1269"/>
        <v xml:space="preserve"> </v>
      </c>
      <c r="P1249" s="361" t="str">
        <f t="shared" si="1269"/>
        <v xml:space="preserve"> </v>
      </c>
      <c r="Q1249" s="362" t="str">
        <f t="shared" si="1269"/>
        <v xml:space="preserve"> </v>
      </c>
      <c r="R1249" s="363"/>
      <c r="S1249" s="359" t="str">
        <f t="shared" ref="S1249:AG1249" si="1270">S1236</f>
        <v xml:space="preserve"> </v>
      </c>
      <c r="T1249" s="360">
        <f t="shared" si="1270"/>
        <v>8.75</v>
      </c>
      <c r="U1249" s="360">
        <f t="shared" si="1270"/>
        <v>10</v>
      </c>
      <c r="V1249" s="360">
        <f t="shared" si="1270"/>
        <v>2.5</v>
      </c>
      <c r="W1249" s="361" t="str">
        <f t="shared" si="1270"/>
        <v xml:space="preserve"> </v>
      </c>
      <c r="X1249" s="360" t="str">
        <f t="shared" si="1270"/>
        <v xml:space="preserve"> </v>
      </c>
      <c r="Y1249" s="361">
        <f t="shared" si="1270"/>
        <v>2.5</v>
      </c>
      <c r="Z1249" s="360" t="str">
        <f t="shared" si="1270"/>
        <v xml:space="preserve"> </v>
      </c>
      <c r="AA1249" s="361">
        <f t="shared" si="1270"/>
        <v>3.75</v>
      </c>
      <c r="AB1249" s="362" t="str">
        <f t="shared" si="1270"/>
        <v xml:space="preserve"> </v>
      </c>
      <c r="AC1249" s="364">
        <f t="shared" si="1270"/>
        <v>9</v>
      </c>
      <c r="AD1249" s="365" t="str">
        <f t="shared" si="1270"/>
        <v xml:space="preserve"> </v>
      </c>
      <c r="AE1249" s="365">
        <f t="shared" si="1270"/>
        <v>9</v>
      </c>
      <c r="AF1249" s="366" t="str">
        <f t="shared" si="1270"/>
        <v xml:space="preserve"> </v>
      </c>
      <c r="AG1249" s="367">
        <f t="shared" si="1270"/>
        <v>11</v>
      </c>
      <c r="AH1249" s="487"/>
      <c r="AI1249" s="488"/>
      <c r="AJ1249" s="488"/>
      <c r="AK1249" s="489"/>
      <c r="AL1249" s="131"/>
      <c r="AM1249" s="131"/>
      <c r="AN1249" s="131"/>
      <c r="AV1249" s="126"/>
      <c r="AX1249" s="127"/>
      <c r="AY1249" s="100"/>
      <c r="AZ1249" s="127"/>
      <c r="BA1249" s="88"/>
      <c r="BC1249" s="129"/>
    </row>
    <row r="1250" spans="1:68" ht="26.25" customHeight="1" thickBot="1" x14ac:dyDescent="0.25">
      <c r="A1250" s="500"/>
      <c r="B1250" s="505" t="str">
        <f>B1236</f>
        <v>Entidad que certifica Hrs. de vuelo
TIMBRE Y FIRMA</v>
      </c>
      <c r="C1250" s="505"/>
      <c r="D1250" s="505"/>
      <c r="E1250" s="506"/>
      <c r="F1250" s="490" t="str">
        <f>F1236</f>
        <v>TOTAL A LA FECHA</v>
      </c>
      <c r="G1250" s="491"/>
      <c r="H1250" s="492"/>
      <c r="I1250" s="31">
        <f t="shared" ref="I1250:Q1250" si="1271">IF(SUM(I1248:I1249)=0," ",SUM(I1248:I1249))</f>
        <v>6.25</v>
      </c>
      <c r="J1250" s="27">
        <f t="shared" si="1271"/>
        <v>6.25</v>
      </c>
      <c r="K1250" s="24" t="str">
        <f t="shared" si="1271"/>
        <v xml:space="preserve"> </v>
      </c>
      <c r="L1250" s="25" t="str">
        <f t="shared" si="1271"/>
        <v xml:space="preserve"> </v>
      </c>
      <c r="M1250" s="24" t="str">
        <f t="shared" si="1271"/>
        <v xml:space="preserve"> </v>
      </c>
      <c r="N1250" s="25" t="str">
        <f t="shared" si="1271"/>
        <v xml:space="preserve"> </v>
      </c>
      <c r="O1250" s="24" t="str">
        <f t="shared" si="1271"/>
        <v xml:space="preserve"> </v>
      </c>
      <c r="P1250" s="25" t="str">
        <f t="shared" si="1271"/>
        <v xml:space="preserve"> </v>
      </c>
      <c r="Q1250" s="26" t="str">
        <f t="shared" si="1271"/>
        <v xml:space="preserve"> </v>
      </c>
      <c r="R1250" s="321"/>
      <c r="S1250" s="27" t="str">
        <f t="shared" ref="S1250:AG1250" si="1272">IF(SUM(S1248:S1249)=0," ",SUM(S1248:S1249))</f>
        <v xml:space="preserve"> </v>
      </c>
      <c r="T1250" s="24">
        <f t="shared" si="1272"/>
        <v>8.75</v>
      </c>
      <c r="U1250" s="24">
        <f t="shared" si="1272"/>
        <v>10</v>
      </c>
      <c r="V1250" s="24">
        <f t="shared" si="1272"/>
        <v>2.5</v>
      </c>
      <c r="W1250" s="25" t="str">
        <f t="shared" si="1272"/>
        <v xml:space="preserve"> </v>
      </c>
      <c r="X1250" s="24" t="str">
        <f t="shared" si="1272"/>
        <v xml:space="preserve"> </v>
      </c>
      <c r="Y1250" s="25">
        <f t="shared" si="1272"/>
        <v>2.5</v>
      </c>
      <c r="Z1250" s="24" t="str">
        <f t="shared" si="1272"/>
        <v xml:space="preserve"> </v>
      </c>
      <c r="AA1250" s="25">
        <f t="shared" si="1272"/>
        <v>3.75</v>
      </c>
      <c r="AB1250" s="26" t="str">
        <f t="shared" si="1272"/>
        <v xml:space="preserve"> </v>
      </c>
      <c r="AC1250" s="323">
        <f t="shared" si="1272"/>
        <v>9</v>
      </c>
      <c r="AD1250" s="28" t="str">
        <f t="shared" si="1272"/>
        <v xml:space="preserve"> </v>
      </c>
      <c r="AE1250" s="28">
        <f t="shared" si="1272"/>
        <v>9</v>
      </c>
      <c r="AF1250" s="30" t="str">
        <f t="shared" si="1272"/>
        <v xml:space="preserve"> </v>
      </c>
      <c r="AG1250" s="32">
        <f t="shared" si="1272"/>
        <v>11</v>
      </c>
      <c r="AH1250" s="485" t="str">
        <f>AH1236</f>
        <v>_____________________________
FIRMA PILOTO</v>
      </c>
      <c r="AI1250" s="486"/>
      <c r="AJ1250" s="486"/>
      <c r="AK1250" s="181">
        <f>A1248</f>
        <v>89</v>
      </c>
      <c r="AL1250" s="132"/>
      <c r="AM1250" s="132"/>
      <c r="AN1250" s="132"/>
      <c r="AV1250" s="126"/>
      <c r="AX1250" s="127"/>
      <c r="AY1250" s="100"/>
      <c r="AZ1250" s="127"/>
      <c r="BA1250" s="88"/>
      <c r="BC1250" s="129"/>
    </row>
    <row r="1251" spans="1:68" s="49" customFormat="1" ht="27.75" customHeight="1" x14ac:dyDescent="0.2">
      <c r="A1251" s="29">
        <f>A1246+1</f>
        <v>891</v>
      </c>
      <c r="B1251" s="39"/>
      <c r="C1251" s="40"/>
      <c r="D1251" s="41"/>
      <c r="E1251" s="42"/>
      <c r="F1251" s="43"/>
      <c r="G1251" s="44"/>
      <c r="H1251" s="45"/>
      <c r="I1251" s="310"/>
      <c r="J1251" s="306"/>
      <c r="K1251" s="307"/>
      <c r="L1251" s="308"/>
      <c r="M1251" s="307"/>
      <c r="N1251" s="308"/>
      <c r="O1251" s="307"/>
      <c r="P1251" s="308"/>
      <c r="Q1251" s="167"/>
      <c r="R1251" s="314"/>
      <c r="S1251" s="46"/>
      <c r="T1251" s="47"/>
      <c r="U1251" s="47"/>
      <c r="V1251" s="48"/>
      <c r="W1251" s="325"/>
      <c r="X1251" s="307"/>
      <c r="Y1251" s="308"/>
      <c r="Z1251" s="307"/>
      <c r="AA1251" s="308"/>
      <c r="AB1251" s="167"/>
      <c r="AC1251" s="311"/>
      <c r="AD1251" s="312"/>
      <c r="AE1251" s="312"/>
      <c r="AF1251" s="313"/>
      <c r="AG1251" s="317"/>
      <c r="AH1251" s="167"/>
      <c r="AI1251" s="478"/>
      <c r="AJ1251" s="478"/>
      <c r="AK1251" s="479"/>
      <c r="AL1251" s="102"/>
      <c r="AM1251" s="124" t="str">
        <f t="shared" ref="AM1251:AM1260" si="1273">IF(B1251=0," ",TEXT(B1251,"MMM"))</f>
        <v xml:space="preserve"> </v>
      </c>
      <c r="AN1251" s="97" t="str">
        <f t="shared" ref="AN1251:AN1260" si="1274">IF(B1251=0," ",YEAR(B1251))</f>
        <v xml:space="preserve"> </v>
      </c>
      <c r="AO1251" s="125"/>
      <c r="AP1251" s="125"/>
      <c r="AQ1251" s="125"/>
      <c r="AR1251" s="125"/>
      <c r="AS1251" s="125"/>
      <c r="AT1251" s="122"/>
      <c r="AU1251" s="125"/>
      <c r="AV1251" s="126"/>
      <c r="AW1251" s="122"/>
      <c r="AX1251" s="127"/>
      <c r="AY1251" s="100"/>
      <c r="AZ1251" s="127"/>
      <c r="BA1251" s="88"/>
      <c r="BB1251" s="125"/>
      <c r="BC1251" s="129"/>
      <c r="BD1251" s="125"/>
      <c r="BE1251" s="125"/>
      <c r="BF1251" s="125"/>
      <c r="BG1251" s="125"/>
      <c r="BH1251" s="125"/>
      <c r="BI1251" s="125"/>
      <c r="BJ1251" s="125"/>
      <c r="BK1251" s="125"/>
      <c r="BL1251" s="90"/>
      <c r="BM1251" s="90"/>
      <c r="BN1251" s="90"/>
      <c r="BO1251" s="90"/>
      <c r="BP1251" s="90"/>
    </row>
    <row r="1252" spans="1:68" s="49" customFormat="1" ht="27.75" customHeight="1" x14ac:dyDescent="0.2">
      <c r="A1252" s="22">
        <f>A1251+1</f>
        <v>892</v>
      </c>
      <c r="B1252" s="50"/>
      <c r="C1252" s="51"/>
      <c r="D1252" s="52"/>
      <c r="E1252" s="53"/>
      <c r="F1252" s="54"/>
      <c r="G1252" s="55"/>
      <c r="H1252" s="56"/>
      <c r="I1252" s="304"/>
      <c r="J1252" s="57"/>
      <c r="K1252" s="58"/>
      <c r="L1252" s="59"/>
      <c r="M1252" s="58"/>
      <c r="N1252" s="59"/>
      <c r="O1252" s="58"/>
      <c r="P1252" s="59"/>
      <c r="Q1252" s="60"/>
      <c r="R1252" s="315"/>
      <c r="S1252" s="57"/>
      <c r="T1252" s="58"/>
      <c r="U1252" s="58"/>
      <c r="V1252" s="60"/>
      <c r="W1252" s="326"/>
      <c r="X1252" s="58"/>
      <c r="Y1252" s="59"/>
      <c r="Z1252" s="58"/>
      <c r="AA1252" s="59"/>
      <c r="AB1252" s="60"/>
      <c r="AC1252" s="61"/>
      <c r="AD1252" s="62"/>
      <c r="AE1252" s="62"/>
      <c r="AF1252" s="63"/>
      <c r="AG1252" s="318"/>
      <c r="AH1252" s="60"/>
      <c r="AI1252" s="476"/>
      <c r="AJ1252" s="476"/>
      <c r="AK1252" s="477"/>
      <c r="AL1252" s="102"/>
      <c r="AM1252" s="124" t="str">
        <f t="shared" si="1273"/>
        <v xml:space="preserve"> </v>
      </c>
      <c r="AN1252" s="97" t="str">
        <f t="shared" si="1274"/>
        <v xml:space="preserve"> </v>
      </c>
      <c r="AO1252" s="125"/>
      <c r="AP1252" s="125"/>
      <c r="AQ1252" s="125"/>
      <c r="AR1252" s="125"/>
      <c r="AS1252" s="125"/>
      <c r="AT1252" s="122"/>
      <c r="AU1252" s="125"/>
      <c r="AV1252" s="126"/>
      <c r="AW1252" s="122"/>
      <c r="AX1252" s="127"/>
      <c r="AY1252" s="100"/>
      <c r="AZ1252" s="127"/>
      <c r="BA1252" s="88"/>
      <c r="BB1252" s="125"/>
      <c r="BC1252" s="129"/>
      <c r="BD1252" s="125"/>
      <c r="BE1252" s="125"/>
      <c r="BF1252" s="125"/>
      <c r="BG1252" s="125"/>
      <c r="BH1252" s="125"/>
      <c r="BI1252" s="125"/>
      <c r="BJ1252" s="125"/>
      <c r="BK1252" s="125"/>
      <c r="BL1252" s="90"/>
      <c r="BM1252" s="90"/>
      <c r="BN1252" s="90"/>
      <c r="BO1252" s="90"/>
      <c r="BP1252" s="90"/>
    </row>
    <row r="1253" spans="1:68" s="49" customFormat="1" ht="27.75" customHeight="1" x14ac:dyDescent="0.2">
      <c r="A1253" s="22">
        <f t="shared" ref="A1253:A1260" si="1275">A1252+1</f>
        <v>893</v>
      </c>
      <c r="B1253" s="50"/>
      <c r="C1253" s="51"/>
      <c r="D1253" s="52"/>
      <c r="E1253" s="53"/>
      <c r="F1253" s="54"/>
      <c r="G1253" s="55"/>
      <c r="H1253" s="56"/>
      <c r="I1253" s="304"/>
      <c r="J1253" s="57"/>
      <c r="K1253" s="58"/>
      <c r="L1253" s="59"/>
      <c r="M1253" s="58"/>
      <c r="N1253" s="59"/>
      <c r="O1253" s="58"/>
      <c r="P1253" s="59"/>
      <c r="Q1253" s="60"/>
      <c r="R1253" s="315"/>
      <c r="S1253" s="57"/>
      <c r="T1253" s="58"/>
      <c r="U1253" s="58"/>
      <c r="V1253" s="60"/>
      <c r="W1253" s="326"/>
      <c r="X1253" s="58"/>
      <c r="Y1253" s="59"/>
      <c r="Z1253" s="58"/>
      <c r="AA1253" s="59"/>
      <c r="AB1253" s="60"/>
      <c r="AC1253" s="61"/>
      <c r="AD1253" s="62"/>
      <c r="AE1253" s="62"/>
      <c r="AF1253" s="63"/>
      <c r="AG1253" s="318"/>
      <c r="AH1253" s="60"/>
      <c r="AI1253" s="476"/>
      <c r="AJ1253" s="476"/>
      <c r="AK1253" s="477"/>
      <c r="AL1253" s="102"/>
      <c r="AM1253" s="124" t="str">
        <f t="shared" si="1273"/>
        <v xml:space="preserve"> </v>
      </c>
      <c r="AN1253" s="97" t="str">
        <f t="shared" si="1274"/>
        <v xml:space="preserve"> </v>
      </c>
      <c r="AO1253" s="125"/>
      <c r="AP1253" s="125"/>
      <c r="AQ1253" s="125"/>
      <c r="AR1253" s="125"/>
      <c r="AS1253" s="125"/>
      <c r="AT1253" s="122"/>
      <c r="AU1253" s="125"/>
      <c r="AV1253" s="126"/>
      <c r="AW1253" s="122"/>
      <c r="AX1253" s="127"/>
      <c r="AY1253" s="100"/>
      <c r="AZ1253" s="127"/>
      <c r="BA1253" s="88"/>
      <c r="BB1253" s="125"/>
      <c r="BC1253" s="129"/>
      <c r="BD1253" s="125"/>
      <c r="BE1253" s="125"/>
      <c r="BF1253" s="125"/>
      <c r="BG1253" s="125"/>
      <c r="BH1253" s="125"/>
      <c r="BI1253" s="125"/>
      <c r="BJ1253" s="125"/>
      <c r="BK1253" s="125"/>
      <c r="BL1253" s="90"/>
      <c r="BM1253" s="90"/>
      <c r="BN1253" s="90"/>
      <c r="BO1253" s="90"/>
      <c r="BP1253" s="90"/>
    </row>
    <row r="1254" spans="1:68" s="49" customFormat="1" ht="27.75" customHeight="1" x14ac:dyDescent="0.2">
      <c r="A1254" s="22">
        <f t="shared" si="1275"/>
        <v>894</v>
      </c>
      <c r="B1254" s="50"/>
      <c r="C1254" s="51"/>
      <c r="D1254" s="52"/>
      <c r="E1254" s="53"/>
      <c r="F1254" s="54"/>
      <c r="G1254" s="55"/>
      <c r="H1254" s="56"/>
      <c r="I1254" s="304"/>
      <c r="J1254" s="57"/>
      <c r="K1254" s="58"/>
      <c r="L1254" s="59"/>
      <c r="M1254" s="58"/>
      <c r="N1254" s="59"/>
      <c r="O1254" s="58"/>
      <c r="P1254" s="59"/>
      <c r="Q1254" s="60"/>
      <c r="R1254" s="315"/>
      <c r="S1254" s="57"/>
      <c r="T1254" s="58"/>
      <c r="U1254" s="58"/>
      <c r="V1254" s="60"/>
      <c r="W1254" s="326"/>
      <c r="X1254" s="58"/>
      <c r="Y1254" s="59"/>
      <c r="Z1254" s="58"/>
      <c r="AA1254" s="59"/>
      <c r="AB1254" s="60"/>
      <c r="AC1254" s="61"/>
      <c r="AD1254" s="62"/>
      <c r="AE1254" s="62"/>
      <c r="AF1254" s="63"/>
      <c r="AG1254" s="318"/>
      <c r="AH1254" s="60"/>
      <c r="AI1254" s="476"/>
      <c r="AJ1254" s="476"/>
      <c r="AK1254" s="477"/>
      <c r="AL1254" s="102"/>
      <c r="AM1254" s="124" t="str">
        <f t="shared" si="1273"/>
        <v xml:space="preserve"> </v>
      </c>
      <c r="AN1254" s="97" t="str">
        <f t="shared" si="1274"/>
        <v xml:space="preserve"> </v>
      </c>
      <c r="AO1254" s="125"/>
      <c r="AP1254" s="125"/>
      <c r="AQ1254" s="125"/>
      <c r="AR1254" s="125"/>
      <c r="AS1254" s="125"/>
      <c r="AT1254" s="122"/>
      <c r="AU1254" s="125"/>
      <c r="AV1254" s="126"/>
      <c r="AW1254" s="122"/>
      <c r="AX1254" s="127"/>
      <c r="AY1254" s="100"/>
      <c r="AZ1254" s="127"/>
      <c r="BA1254" s="88"/>
      <c r="BB1254" s="125"/>
      <c r="BC1254" s="129"/>
      <c r="BD1254" s="125"/>
      <c r="BE1254" s="125"/>
      <c r="BF1254" s="125"/>
      <c r="BG1254" s="125"/>
      <c r="BH1254" s="125"/>
      <c r="BI1254" s="125"/>
      <c r="BJ1254" s="125"/>
      <c r="BK1254" s="125"/>
      <c r="BL1254" s="90"/>
      <c r="BM1254" s="90"/>
      <c r="BN1254" s="90"/>
      <c r="BO1254" s="90"/>
      <c r="BP1254" s="90"/>
    </row>
    <row r="1255" spans="1:68" s="49" customFormat="1" ht="27.75" customHeight="1" x14ac:dyDescent="0.2">
      <c r="A1255" s="22">
        <f t="shared" si="1275"/>
        <v>895</v>
      </c>
      <c r="B1255" s="50"/>
      <c r="C1255" s="51"/>
      <c r="D1255" s="52"/>
      <c r="E1255" s="53"/>
      <c r="F1255" s="54"/>
      <c r="G1255" s="55"/>
      <c r="H1255" s="56"/>
      <c r="I1255" s="304"/>
      <c r="J1255" s="57"/>
      <c r="K1255" s="58"/>
      <c r="L1255" s="59"/>
      <c r="M1255" s="58"/>
      <c r="N1255" s="59"/>
      <c r="O1255" s="58"/>
      <c r="P1255" s="59"/>
      <c r="Q1255" s="60"/>
      <c r="R1255" s="315"/>
      <c r="S1255" s="57"/>
      <c r="T1255" s="58"/>
      <c r="U1255" s="58"/>
      <c r="V1255" s="60"/>
      <c r="W1255" s="326"/>
      <c r="X1255" s="58"/>
      <c r="Y1255" s="59"/>
      <c r="Z1255" s="58"/>
      <c r="AA1255" s="59"/>
      <c r="AB1255" s="60"/>
      <c r="AC1255" s="61"/>
      <c r="AD1255" s="62"/>
      <c r="AE1255" s="62"/>
      <c r="AF1255" s="63"/>
      <c r="AG1255" s="318"/>
      <c r="AH1255" s="60"/>
      <c r="AI1255" s="476"/>
      <c r="AJ1255" s="476"/>
      <c r="AK1255" s="477"/>
      <c r="AL1255" s="102"/>
      <c r="AM1255" s="124" t="str">
        <f t="shared" si="1273"/>
        <v xml:space="preserve"> </v>
      </c>
      <c r="AN1255" s="97" t="str">
        <f t="shared" si="1274"/>
        <v xml:space="preserve"> </v>
      </c>
      <c r="AO1255" s="125"/>
      <c r="AP1255" s="125"/>
      <c r="AQ1255" s="125"/>
      <c r="AR1255" s="125"/>
      <c r="AS1255" s="125"/>
      <c r="AT1255" s="122"/>
      <c r="AU1255" s="125"/>
      <c r="AV1255" s="126"/>
      <c r="AW1255" s="122"/>
      <c r="AX1255" s="127"/>
      <c r="AY1255" s="100"/>
      <c r="AZ1255" s="127"/>
      <c r="BA1255" s="88"/>
      <c r="BB1255" s="125"/>
      <c r="BC1255" s="129"/>
      <c r="BD1255" s="125"/>
      <c r="BE1255" s="125"/>
      <c r="BF1255" s="125"/>
      <c r="BG1255" s="125"/>
      <c r="BH1255" s="125"/>
      <c r="BI1255" s="125"/>
      <c r="BJ1255" s="125"/>
      <c r="BK1255" s="125"/>
      <c r="BL1255" s="90"/>
      <c r="BM1255" s="90"/>
      <c r="BN1255" s="90"/>
      <c r="BO1255" s="90"/>
      <c r="BP1255" s="90"/>
    </row>
    <row r="1256" spans="1:68" s="49" customFormat="1" ht="27.75" customHeight="1" x14ac:dyDescent="0.2">
      <c r="A1256" s="22">
        <f t="shared" si="1275"/>
        <v>896</v>
      </c>
      <c r="B1256" s="50"/>
      <c r="C1256" s="51"/>
      <c r="D1256" s="52"/>
      <c r="E1256" s="53"/>
      <c r="F1256" s="54"/>
      <c r="G1256" s="55"/>
      <c r="H1256" s="56"/>
      <c r="I1256" s="304"/>
      <c r="J1256" s="57"/>
      <c r="K1256" s="58"/>
      <c r="L1256" s="59"/>
      <c r="M1256" s="58"/>
      <c r="N1256" s="59"/>
      <c r="O1256" s="58"/>
      <c r="P1256" s="59"/>
      <c r="Q1256" s="60"/>
      <c r="R1256" s="315"/>
      <c r="S1256" s="57"/>
      <c r="T1256" s="58"/>
      <c r="U1256" s="58"/>
      <c r="V1256" s="60"/>
      <c r="W1256" s="326"/>
      <c r="X1256" s="58"/>
      <c r="Y1256" s="59"/>
      <c r="Z1256" s="58"/>
      <c r="AA1256" s="59"/>
      <c r="AB1256" s="60"/>
      <c r="AC1256" s="61"/>
      <c r="AD1256" s="62"/>
      <c r="AE1256" s="62"/>
      <c r="AF1256" s="63"/>
      <c r="AG1256" s="318"/>
      <c r="AH1256" s="60"/>
      <c r="AI1256" s="476"/>
      <c r="AJ1256" s="476"/>
      <c r="AK1256" s="477"/>
      <c r="AL1256" s="102"/>
      <c r="AM1256" s="124" t="str">
        <f t="shared" si="1273"/>
        <v xml:space="preserve"> </v>
      </c>
      <c r="AN1256" s="97" t="str">
        <f t="shared" si="1274"/>
        <v xml:space="preserve"> </v>
      </c>
      <c r="AO1256" s="125"/>
      <c r="AP1256" s="125"/>
      <c r="AQ1256" s="125"/>
      <c r="AR1256" s="125"/>
      <c r="AS1256" s="125"/>
      <c r="AT1256" s="122"/>
      <c r="AU1256" s="125"/>
      <c r="AV1256" s="126"/>
      <c r="AW1256" s="122"/>
      <c r="AX1256" s="127"/>
      <c r="AY1256" s="100"/>
      <c r="AZ1256" s="127"/>
      <c r="BA1256" s="88"/>
      <c r="BB1256" s="125"/>
      <c r="BC1256" s="129"/>
      <c r="BD1256" s="125"/>
      <c r="BE1256" s="125"/>
      <c r="BF1256" s="125"/>
      <c r="BG1256" s="125"/>
      <c r="BH1256" s="125"/>
      <c r="BI1256" s="125"/>
      <c r="BJ1256" s="125"/>
      <c r="BK1256" s="125"/>
      <c r="BL1256" s="90"/>
      <c r="BM1256" s="90"/>
      <c r="BN1256" s="90"/>
      <c r="BO1256" s="90"/>
      <c r="BP1256" s="90"/>
    </row>
    <row r="1257" spans="1:68" s="49" customFormat="1" ht="27.75" customHeight="1" x14ac:dyDescent="0.2">
      <c r="A1257" s="22">
        <f>A1256+1</f>
        <v>897</v>
      </c>
      <c r="B1257" s="50"/>
      <c r="C1257" s="51"/>
      <c r="D1257" s="52"/>
      <c r="E1257" s="53"/>
      <c r="F1257" s="54"/>
      <c r="G1257" s="55"/>
      <c r="H1257" s="56"/>
      <c r="I1257" s="304"/>
      <c r="J1257" s="57"/>
      <c r="K1257" s="58"/>
      <c r="L1257" s="59"/>
      <c r="M1257" s="58"/>
      <c r="N1257" s="59"/>
      <c r="O1257" s="58"/>
      <c r="P1257" s="59"/>
      <c r="Q1257" s="60"/>
      <c r="R1257" s="315"/>
      <c r="S1257" s="57"/>
      <c r="T1257" s="58"/>
      <c r="U1257" s="58"/>
      <c r="V1257" s="60"/>
      <c r="W1257" s="326"/>
      <c r="X1257" s="58"/>
      <c r="Y1257" s="59"/>
      <c r="Z1257" s="58"/>
      <c r="AA1257" s="59"/>
      <c r="AB1257" s="60"/>
      <c r="AC1257" s="61"/>
      <c r="AD1257" s="62"/>
      <c r="AE1257" s="62"/>
      <c r="AF1257" s="63"/>
      <c r="AG1257" s="318"/>
      <c r="AH1257" s="60"/>
      <c r="AI1257" s="476"/>
      <c r="AJ1257" s="476"/>
      <c r="AK1257" s="477"/>
      <c r="AL1257" s="102"/>
      <c r="AM1257" s="124" t="str">
        <f t="shared" si="1273"/>
        <v xml:space="preserve"> </v>
      </c>
      <c r="AN1257" s="97" t="str">
        <f t="shared" si="1274"/>
        <v xml:space="preserve"> </v>
      </c>
      <c r="AO1257" s="125"/>
      <c r="AP1257" s="125"/>
      <c r="AQ1257" s="125"/>
      <c r="AR1257" s="125"/>
      <c r="AS1257" s="125"/>
      <c r="AT1257" s="122"/>
      <c r="AU1257" s="125"/>
      <c r="AV1257" s="126"/>
      <c r="AW1257" s="122"/>
      <c r="AX1257" s="127"/>
      <c r="AY1257" s="100"/>
      <c r="AZ1257" s="127"/>
      <c r="BA1257" s="88"/>
      <c r="BB1257" s="125"/>
      <c r="BC1257" s="129"/>
      <c r="BD1257" s="125"/>
      <c r="BE1257" s="125"/>
      <c r="BF1257" s="125"/>
      <c r="BG1257" s="125"/>
      <c r="BH1257" s="125"/>
      <c r="BI1257" s="125"/>
      <c r="BJ1257" s="125"/>
      <c r="BK1257" s="125"/>
      <c r="BL1257" s="90"/>
      <c r="BM1257" s="90"/>
      <c r="BN1257" s="90"/>
      <c r="BO1257" s="90"/>
      <c r="BP1257" s="90"/>
    </row>
    <row r="1258" spans="1:68" s="49" customFormat="1" ht="27.75" customHeight="1" x14ac:dyDescent="0.2">
      <c r="A1258" s="22">
        <f t="shared" si="1275"/>
        <v>898</v>
      </c>
      <c r="B1258" s="50"/>
      <c r="C1258" s="51"/>
      <c r="D1258" s="52"/>
      <c r="E1258" s="53"/>
      <c r="F1258" s="54"/>
      <c r="G1258" s="55"/>
      <c r="H1258" s="56"/>
      <c r="I1258" s="304"/>
      <c r="J1258" s="57"/>
      <c r="K1258" s="58"/>
      <c r="L1258" s="59"/>
      <c r="M1258" s="58"/>
      <c r="N1258" s="59"/>
      <c r="O1258" s="58"/>
      <c r="P1258" s="59"/>
      <c r="Q1258" s="60"/>
      <c r="R1258" s="315"/>
      <c r="S1258" s="57"/>
      <c r="T1258" s="58"/>
      <c r="U1258" s="58"/>
      <c r="V1258" s="60"/>
      <c r="W1258" s="326"/>
      <c r="X1258" s="58"/>
      <c r="Y1258" s="59"/>
      <c r="Z1258" s="58"/>
      <c r="AA1258" s="59"/>
      <c r="AB1258" s="60"/>
      <c r="AC1258" s="61"/>
      <c r="AD1258" s="62"/>
      <c r="AE1258" s="62"/>
      <c r="AF1258" s="63"/>
      <c r="AG1258" s="318"/>
      <c r="AH1258" s="60"/>
      <c r="AI1258" s="476"/>
      <c r="AJ1258" s="476"/>
      <c r="AK1258" s="477"/>
      <c r="AL1258" s="102"/>
      <c r="AM1258" s="124" t="str">
        <f t="shared" si="1273"/>
        <v xml:space="preserve"> </v>
      </c>
      <c r="AN1258" s="97" t="str">
        <f t="shared" si="1274"/>
        <v xml:space="preserve"> </v>
      </c>
      <c r="AO1258" s="125"/>
      <c r="AP1258" s="125"/>
      <c r="AQ1258" s="125"/>
      <c r="AR1258" s="125"/>
      <c r="AS1258" s="125"/>
      <c r="AT1258" s="122"/>
      <c r="AU1258" s="125"/>
      <c r="AV1258" s="126"/>
      <c r="AW1258" s="122"/>
      <c r="AX1258" s="127"/>
      <c r="AY1258" s="100"/>
      <c r="AZ1258" s="127"/>
      <c r="BA1258" s="88"/>
      <c r="BB1258" s="125"/>
      <c r="BC1258" s="129"/>
      <c r="BD1258" s="125"/>
      <c r="BE1258" s="125"/>
      <c r="BF1258" s="125"/>
      <c r="BG1258" s="125"/>
      <c r="BH1258" s="125"/>
      <c r="BI1258" s="125"/>
      <c r="BJ1258" s="125"/>
      <c r="BK1258" s="125"/>
      <c r="BL1258" s="90"/>
      <c r="BM1258" s="90"/>
      <c r="BN1258" s="90"/>
      <c r="BO1258" s="90"/>
      <c r="BP1258" s="90"/>
    </row>
    <row r="1259" spans="1:68" s="49" customFormat="1" ht="27.75" customHeight="1" x14ac:dyDescent="0.2">
      <c r="A1259" s="22">
        <f t="shared" si="1275"/>
        <v>899</v>
      </c>
      <c r="B1259" s="50"/>
      <c r="C1259" s="51"/>
      <c r="D1259" s="52"/>
      <c r="E1259" s="53"/>
      <c r="F1259" s="54"/>
      <c r="G1259" s="55"/>
      <c r="H1259" s="56"/>
      <c r="I1259" s="304"/>
      <c r="J1259" s="57"/>
      <c r="K1259" s="58"/>
      <c r="L1259" s="59"/>
      <c r="M1259" s="58"/>
      <c r="N1259" s="59"/>
      <c r="O1259" s="58"/>
      <c r="P1259" s="59"/>
      <c r="Q1259" s="60"/>
      <c r="R1259" s="315"/>
      <c r="S1259" s="57"/>
      <c r="T1259" s="58"/>
      <c r="U1259" s="58"/>
      <c r="V1259" s="60"/>
      <c r="W1259" s="326"/>
      <c r="X1259" s="58"/>
      <c r="Y1259" s="59"/>
      <c r="Z1259" s="58"/>
      <c r="AA1259" s="59"/>
      <c r="AB1259" s="60"/>
      <c r="AC1259" s="61"/>
      <c r="AD1259" s="62"/>
      <c r="AE1259" s="62"/>
      <c r="AF1259" s="63"/>
      <c r="AG1259" s="318"/>
      <c r="AH1259" s="60"/>
      <c r="AI1259" s="476"/>
      <c r="AJ1259" s="476"/>
      <c r="AK1259" s="477"/>
      <c r="AL1259" s="102"/>
      <c r="AM1259" s="124" t="str">
        <f t="shared" si="1273"/>
        <v xml:space="preserve"> </v>
      </c>
      <c r="AN1259" s="97" t="str">
        <f t="shared" si="1274"/>
        <v xml:space="preserve"> </v>
      </c>
      <c r="AO1259" s="125"/>
      <c r="AP1259" s="125"/>
      <c r="AQ1259" s="125"/>
      <c r="AR1259" s="125"/>
      <c r="AS1259" s="125"/>
      <c r="AT1259" s="122"/>
      <c r="AU1259" s="125"/>
      <c r="AV1259" s="126"/>
      <c r="AW1259" s="122"/>
      <c r="AX1259" s="127"/>
      <c r="AY1259" s="100"/>
      <c r="AZ1259" s="127"/>
      <c r="BA1259" s="125"/>
      <c r="BB1259" s="125"/>
      <c r="BC1259" s="129"/>
      <c r="BD1259" s="125"/>
      <c r="BE1259" s="125"/>
      <c r="BF1259" s="125"/>
      <c r="BG1259" s="125"/>
      <c r="BH1259" s="125"/>
      <c r="BI1259" s="125"/>
      <c r="BJ1259" s="125"/>
      <c r="BK1259" s="125"/>
      <c r="BL1259" s="90"/>
      <c r="BM1259" s="90"/>
      <c r="BN1259" s="90"/>
      <c r="BO1259" s="90"/>
      <c r="BP1259" s="90"/>
    </row>
    <row r="1260" spans="1:68" s="49" customFormat="1" ht="27.75" customHeight="1" thickBot="1" x14ac:dyDescent="0.25">
      <c r="A1260" s="23">
        <f t="shared" si="1275"/>
        <v>900</v>
      </c>
      <c r="B1260" s="64"/>
      <c r="C1260" s="65"/>
      <c r="D1260" s="66"/>
      <c r="E1260" s="67"/>
      <c r="F1260" s="68"/>
      <c r="G1260" s="69"/>
      <c r="H1260" s="70"/>
      <c r="I1260" s="305"/>
      <c r="J1260" s="71"/>
      <c r="K1260" s="72"/>
      <c r="L1260" s="73"/>
      <c r="M1260" s="72"/>
      <c r="N1260" s="73"/>
      <c r="O1260" s="72"/>
      <c r="P1260" s="73"/>
      <c r="Q1260" s="74"/>
      <c r="R1260" s="316"/>
      <c r="S1260" s="71"/>
      <c r="T1260" s="72"/>
      <c r="U1260" s="72"/>
      <c r="V1260" s="74"/>
      <c r="W1260" s="327"/>
      <c r="X1260" s="72"/>
      <c r="Y1260" s="73"/>
      <c r="Z1260" s="72"/>
      <c r="AA1260" s="73"/>
      <c r="AB1260" s="74"/>
      <c r="AC1260" s="75"/>
      <c r="AD1260" s="76"/>
      <c r="AE1260" s="76"/>
      <c r="AF1260" s="77"/>
      <c r="AG1260" s="319"/>
      <c r="AH1260" s="74"/>
      <c r="AI1260" s="480"/>
      <c r="AJ1260" s="480"/>
      <c r="AK1260" s="481"/>
      <c r="AL1260" s="102"/>
      <c r="AM1260" s="124" t="str">
        <f t="shared" si="1273"/>
        <v xml:space="preserve"> </v>
      </c>
      <c r="AN1260" s="97" t="str">
        <f t="shared" si="1274"/>
        <v xml:space="preserve"> </v>
      </c>
      <c r="AO1260" s="125"/>
      <c r="AP1260" s="125"/>
      <c r="AQ1260" s="125"/>
      <c r="AR1260" s="125"/>
      <c r="AS1260" s="125"/>
      <c r="AT1260" s="122"/>
      <c r="AU1260" s="125"/>
      <c r="AV1260" s="126"/>
      <c r="AW1260" s="122"/>
      <c r="AX1260" s="127"/>
      <c r="AY1260" s="100"/>
      <c r="AZ1260" s="127"/>
      <c r="BA1260" s="125"/>
      <c r="BB1260" s="125"/>
      <c r="BC1260" s="129"/>
      <c r="BD1260" s="125"/>
      <c r="BE1260" s="125"/>
      <c r="BF1260" s="125"/>
      <c r="BG1260" s="125"/>
      <c r="BH1260" s="125"/>
      <c r="BI1260" s="125"/>
      <c r="BJ1260" s="125"/>
      <c r="BK1260" s="125"/>
      <c r="BL1260" s="90"/>
      <c r="BM1260" s="90"/>
      <c r="BN1260" s="90"/>
      <c r="BO1260" s="90"/>
      <c r="BP1260" s="90"/>
    </row>
    <row r="1261" spans="1:68" ht="4.5" customHeight="1" thickBot="1" x14ac:dyDescent="0.25">
      <c r="A1261" s="89">
        <f>AK1264</f>
        <v>90</v>
      </c>
      <c r="B1261" s="271"/>
      <c r="C1261" s="271"/>
      <c r="D1261" s="271"/>
      <c r="E1261" s="271"/>
      <c r="F1261" s="271"/>
      <c r="G1261" s="271"/>
      <c r="H1261" s="271"/>
      <c r="I1261" s="271"/>
      <c r="J1261" s="309"/>
      <c r="K1261" s="309"/>
      <c r="L1261" s="309"/>
      <c r="M1261" s="309"/>
      <c r="N1261" s="309"/>
      <c r="O1261" s="309"/>
      <c r="P1261" s="309"/>
      <c r="Q1261" s="309"/>
      <c r="R1261" s="309"/>
      <c r="S1261" s="324"/>
      <c r="T1261" s="324"/>
      <c r="U1261" s="324"/>
      <c r="V1261" s="324"/>
      <c r="W1261" s="324"/>
      <c r="X1261" s="324"/>
      <c r="Y1261" s="324"/>
      <c r="Z1261" s="324"/>
      <c r="AA1261" s="324"/>
      <c r="AB1261" s="324"/>
      <c r="AC1261" s="309"/>
      <c r="AD1261" s="272"/>
      <c r="AE1261" s="273"/>
      <c r="AF1261" s="272"/>
      <c r="AG1261" s="274"/>
      <c r="AH1261" s="474"/>
      <c r="AI1261" s="475"/>
      <c r="AJ1261" s="475"/>
      <c r="AK1261" s="475"/>
      <c r="AL1261" s="33"/>
      <c r="AM1261" s="33"/>
      <c r="AN1261" s="33"/>
      <c r="AV1261" s="126"/>
      <c r="AX1261" s="127"/>
      <c r="AY1261" s="100"/>
      <c r="AZ1261" s="127"/>
      <c r="BC1261" s="129"/>
    </row>
    <row r="1262" spans="1:68" ht="26.25" customHeight="1" x14ac:dyDescent="0.2">
      <c r="A1262" s="180">
        <f>A1248+1</f>
        <v>90</v>
      </c>
      <c r="B1262" s="501"/>
      <c r="C1262" s="501"/>
      <c r="D1262" s="501"/>
      <c r="E1262" s="502"/>
      <c r="F1262" s="493" t="str">
        <f>F1248</f>
        <v>TOTAL DE ESTA PÁGINA</v>
      </c>
      <c r="G1262" s="494"/>
      <c r="H1262" s="495"/>
      <c r="I1262" s="348" t="str">
        <f t="shared" ref="I1262:Q1262" si="1276">IF(SUM(I1251:I1261)=0," ",SUM(I1251:I1261))</f>
        <v xml:space="preserve"> </v>
      </c>
      <c r="J1262" s="349" t="str">
        <f t="shared" si="1276"/>
        <v xml:space="preserve"> </v>
      </c>
      <c r="K1262" s="350" t="str">
        <f t="shared" si="1276"/>
        <v xml:space="preserve"> </v>
      </c>
      <c r="L1262" s="351" t="str">
        <f t="shared" si="1276"/>
        <v xml:space="preserve"> </v>
      </c>
      <c r="M1262" s="350" t="str">
        <f t="shared" si="1276"/>
        <v xml:space="preserve"> </v>
      </c>
      <c r="N1262" s="351" t="str">
        <f t="shared" si="1276"/>
        <v xml:space="preserve"> </v>
      </c>
      <c r="O1262" s="350" t="str">
        <f t="shared" si="1276"/>
        <v xml:space="preserve"> </v>
      </c>
      <c r="P1262" s="351" t="str">
        <f t="shared" si="1276"/>
        <v xml:space="preserve"> </v>
      </c>
      <c r="Q1262" s="352" t="str">
        <f t="shared" si="1276"/>
        <v xml:space="preserve"> </v>
      </c>
      <c r="R1262" s="353"/>
      <c r="S1262" s="349" t="str">
        <f t="shared" ref="S1262:AB1262" si="1277">IF(SUM(S1251:S1261)=0," ",SUM(S1251:S1261))</f>
        <v xml:space="preserve"> </v>
      </c>
      <c r="T1262" s="350" t="str">
        <f t="shared" si="1277"/>
        <v xml:space="preserve"> </v>
      </c>
      <c r="U1262" s="350" t="str">
        <f t="shared" si="1277"/>
        <v xml:space="preserve"> </v>
      </c>
      <c r="V1262" s="350" t="str">
        <f t="shared" si="1277"/>
        <v xml:space="preserve"> </v>
      </c>
      <c r="W1262" s="351" t="str">
        <f t="shared" si="1277"/>
        <v xml:space="preserve"> </v>
      </c>
      <c r="X1262" s="350" t="str">
        <f t="shared" si="1277"/>
        <v xml:space="preserve"> </v>
      </c>
      <c r="Y1262" s="351" t="str">
        <f t="shared" si="1277"/>
        <v xml:space="preserve"> </v>
      </c>
      <c r="Z1262" s="350" t="str">
        <f t="shared" si="1277"/>
        <v xml:space="preserve"> </v>
      </c>
      <c r="AA1262" s="351" t="str">
        <f t="shared" si="1277"/>
        <v xml:space="preserve"> </v>
      </c>
      <c r="AB1262" s="352" t="str">
        <f t="shared" si="1277"/>
        <v xml:space="preserve"> </v>
      </c>
      <c r="AC1262" s="354" t="str">
        <f>IF(SUM(AC1251:AC1260)=0," ",SUM(AC1251:AC1260))</f>
        <v xml:space="preserve"> </v>
      </c>
      <c r="AD1262" s="355" t="str">
        <f>IF(SUM(AD1251:AD1260)=0," ",SUM(AD1251:AD1260))</f>
        <v xml:space="preserve"> </v>
      </c>
      <c r="AE1262" s="355" t="str">
        <f>IF(SUM(AE1251:AE1260)=0," ",SUM(AE1251:AE1260))</f>
        <v xml:space="preserve"> </v>
      </c>
      <c r="AF1262" s="356" t="str">
        <f>IF(SUM(AF1251:AF1260)=0," ",SUM(AF1251:AF1260))</f>
        <v xml:space="preserve"> </v>
      </c>
      <c r="AG1262" s="357" t="str">
        <f>IF(SUM(AG1251:AG1260)=0," ",SUM(AG1251:AG1260))</f>
        <v xml:space="preserve"> </v>
      </c>
      <c r="AH1262" s="482" t="str">
        <f>AH1248</f>
        <v>Certifico que todos los datos en esta
bitácora son fidedignos</v>
      </c>
      <c r="AI1262" s="483"/>
      <c r="AJ1262" s="483"/>
      <c r="AK1262" s="484"/>
      <c r="AL1262" s="131"/>
      <c r="AM1262" s="131"/>
      <c r="AN1262" s="131"/>
      <c r="AV1262" s="126"/>
      <c r="AX1262" s="127"/>
      <c r="AY1262" s="100"/>
      <c r="AZ1262" s="127"/>
      <c r="BA1262" s="88"/>
      <c r="BC1262" s="129"/>
    </row>
    <row r="1263" spans="1:68" ht="26.25" customHeight="1" x14ac:dyDescent="0.2">
      <c r="A1263" s="499"/>
      <c r="B1263" s="503"/>
      <c r="C1263" s="503"/>
      <c r="D1263" s="503"/>
      <c r="E1263" s="504"/>
      <c r="F1263" s="496" t="str">
        <f>F1249</f>
        <v>TOTAL PÁGINA ANTERIOR</v>
      </c>
      <c r="G1263" s="497"/>
      <c r="H1263" s="498"/>
      <c r="I1263" s="358">
        <f>I1250</f>
        <v>6.25</v>
      </c>
      <c r="J1263" s="359">
        <f t="shared" ref="J1263:Q1263" si="1278">J1250</f>
        <v>6.25</v>
      </c>
      <c r="K1263" s="360" t="str">
        <f t="shared" si="1278"/>
        <v xml:space="preserve"> </v>
      </c>
      <c r="L1263" s="361" t="str">
        <f t="shared" si="1278"/>
        <v xml:space="preserve"> </v>
      </c>
      <c r="M1263" s="360" t="str">
        <f t="shared" si="1278"/>
        <v xml:space="preserve"> </v>
      </c>
      <c r="N1263" s="361" t="str">
        <f t="shared" si="1278"/>
        <v xml:space="preserve"> </v>
      </c>
      <c r="O1263" s="360" t="str">
        <f t="shared" si="1278"/>
        <v xml:space="preserve"> </v>
      </c>
      <c r="P1263" s="361" t="str">
        <f t="shared" si="1278"/>
        <v xml:space="preserve"> </v>
      </c>
      <c r="Q1263" s="362" t="str">
        <f t="shared" si="1278"/>
        <v xml:space="preserve"> </v>
      </c>
      <c r="R1263" s="363"/>
      <c r="S1263" s="359" t="str">
        <f t="shared" ref="S1263:AG1263" si="1279">S1250</f>
        <v xml:space="preserve"> </v>
      </c>
      <c r="T1263" s="360">
        <f t="shared" si="1279"/>
        <v>8.75</v>
      </c>
      <c r="U1263" s="360">
        <f t="shared" si="1279"/>
        <v>10</v>
      </c>
      <c r="V1263" s="360">
        <f t="shared" si="1279"/>
        <v>2.5</v>
      </c>
      <c r="W1263" s="361" t="str">
        <f t="shared" si="1279"/>
        <v xml:space="preserve"> </v>
      </c>
      <c r="X1263" s="360" t="str">
        <f t="shared" si="1279"/>
        <v xml:space="preserve"> </v>
      </c>
      <c r="Y1263" s="361">
        <f t="shared" si="1279"/>
        <v>2.5</v>
      </c>
      <c r="Z1263" s="360" t="str">
        <f t="shared" si="1279"/>
        <v xml:space="preserve"> </v>
      </c>
      <c r="AA1263" s="361">
        <f t="shared" si="1279"/>
        <v>3.75</v>
      </c>
      <c r="AB1263" s="362" t="str">
        <f t="shared" si="1279"/>
        <v xml:space="preserve"> </v>
      </c>
      <c r="AC1263" s="364">
        <f t="shared" si="1279"/>
        <v>9</v>
      </c>
      <c r="AD1263" s="365" t="str">
        <f t="shared" si="1279"/>
        <v xml:space="preserve"> </v>
      </c>
      <c r="AE1263" s="365">
        <f t="shared" si="1279"/>
        <v>9</v>
      </c>
      <c r="AF1263" s="366" t="str">
        <f t="shared" si="1279"/>
        <v xml:space="preserve"> </v>
      </c>
      <c r="AG1263" s="367">
        <f t="shared" si="1279"/>
        <v>11</v>
      </c>
      <c r="AH1263" s="487"/>
      <c r="AI1263" s="488"/>
      <c r="AJ1263" s="488"/>
      <c r="AK1263" s="489"/>
      <c r="AL1263" s="131"/>
      <c r="AM1263" s="131"/>
      <c r="AN1263" s="131"/>
      <c r="AV1263" s="126"/>
      <c r="AX1263" s="127"/>
      <c r="AY1263" s="100"/>
      <c r="AZ1263" s="127"/>
      <c r="BA1263" s="88"/>
      <c r="BC1263" s="129"/>
    </row>
    <row r="1264" spans="1:68" ht="26.25" customHeight="1" thickBot="1" x14ac:dyDescent="0.25">
      <c r="A1264" s="500"/>
      <c r="B1264" s="505" t="str">
        <f>B1250</f>
        <v>Entidad que certifica Hrs. de vuelo
TIMBRE Y FIRMA</v>
      </c>
      <c r="C1264" s="505"/>
      <c r="D1264" s="505"/>
      <c r="E1264" s="506"/>
      <c r="F1264" s="490" t="str">
        <f>F1250</f>
        <v>TOTAL A LA FECHA</v>
      </c>
      <c r="G1264" s="491"/>
      <c r="H1264" s="492"/>
      <c r="I1264" s="31">
        <f t="shared" ref="I1264:Q1264" si="1280">IF(SUM(I1262:I1263)=0," ",SUM(I1262:I1263))</f>
        <v>6.25</v>
      </c>
      <c r="J1264" s="27">
        <f t="shared" si="1280"/>
        <v>6.25</v>
      </c>
      <c r="K1264" s="24" t="str">
        <f t="shared" si="1280"/>
        <v xml:space="preserve"> </v>
      </c>
      <c r="L1264" s="25" t="str">
        <f t="shared" si="1280"/>
        <v xml:space="preserve"> </v>
      </c>
      <c r="M1264" s="24" t="str">
        <f t="shared" si="1280"/>
        <v xml:space="preserve"> </v>
      </c>
      <c r="N1264" s="25" t="str">
        <f t="shared" si="1280"/>
        <v xml:space="preserve"> </v>
      </c>
      <c r="O1264" s="24" t="str">
        <f t="shared" si="1280"/>
        <v xml:space="preserve"> </v>
      </c>
      <c r="P1264" s="25" t="str">
        <f t="shared" si="1280"/>
        <v xml:space="preserve"> </v>
      </c>
      <c r="Q1264" s="26" t="str">
        <f t="shared" si="1280"/>
        <v xml:space="preserve"> </v>
      </c>
      <c r="R1264" s="321"/>
      <c r="S1264" s="27" t="str">
        <f t="shared" ref="S1264:AG1264" si="1281">IF(SUM(S1262:S1263)=0," ",SUM(S1262:S1263))</f>
        <v xml:space="preserve"> </v>
      </c>
      <c r="T1264" s="24">
        <f t="shared" si="1281"/>
        <v>8.75</v>
      </c>
      <c r="U1264" s="24">
        <f t="shared" si="1281"/>
        <v>10</v>
      </c>
      <c r="V1264" s="24">
        <f t="shared" si="1281"/>
        <v>2.5</v>
      </c>
      <c r="W1264" s="25" t="str">
        <f t="shared" si="1281"/>
        <v xml:space="preserve"> </v>
      </c>
      <c r="X1264" s="24" t="str">
        <f t="shared" si="1281"/>
        <v xml:space="preserve"> </v>
      </c>
      <c r="Y1264" s="25">
        <f t="shared" si="1281"/>
        <v>2.5</v>
      </c>
      <c r="Z1264" s="24" t="str">
        <f t="shared" si="1281"/>
        <v xml:space="preserve"> </v>
      </c>
      <c r="AA1264" s="25">
        <f t="shared" si="1281"/>
        <v>3.75</v>
      </c>
      <c r="AB1264" s="26" t="str">
        <f t="shared" si="1281"/>
        <v xml:space="preserve"> </v>
      </c>
      <c r="AC1264" s="323">
        <f t="shared" si="1281"/>
        <v>9</v>
      </c>
      <c r="AD1264" s="28" t="str">
        <f t="shared" si="1281"/>
        <v xml:space="preserve"> </v>
      </c>
      <c r="AE1264" s="28">
        <f t="shared" si="1281"/>
        <v>9</v>
      </c>
      <c r="AF1264" s="30" t="str">
        <f t="shared" si="1281"/>
        <v xml:space="preserve"> </v>
      </c>
      <c r="AG1264" s="32">
        <f t="shared" si="1281"/>
        <v>11</v>
      </c>
      <c r="AH1264" s="485" t="str">
        <f>AH1250</f>
        <v>_____________________________
FIRMA PILOTO</v>
      </c>
      <c r="AI1264" s="486"/>
      <c r="AJ1264" s="486"/>
      <c r="AK1264" s="181">
        <f>A1262</f>
        <v>90</v>
      </c>
      <c r="AL1264" s="132"/>
      <c r="AM1264" s="132"/>
      <c r="AN1264" s="132"/>
      <c r="AV1264" s="126"/>
      <c r="AX1264" s="127"/>
      <c r="AY1264" s="100"/>
      <c r="AZ1264" s="127"/>
      <c r="BA1264" s="88"/>
      <c r="BC1264" s="129"/>
    </row>
    <row r="1265" spans="1:68" s="49" customFormat="1" ht="27.75" customHeight="1" x14ac:dyDescent="0.2">
      <c r="A1265" s="29">
        <f>A1260+1</f>
        <v>901</v>
      </c>
      <c r="B1265" s="39"/>
      <c r="C1265" s="40"/>
      <c r="D1265" s="41"/>
      <c r="E1265" s="42"/>
      <c r="F1265" s="43"/>
      <c r="G1265" s="44"/>
      <c r="H1265" s="45"/>
      <c r="I1265" s="310"/>
      <c r="J1265" s="306"/>
      <c r="K1265" s="307"/>
      <c r="L1265" s="308"/>
      <c r="M1265" s="307"/>
      <c r="N1265" s="308"/>
      <c r="O1265" s="307"/>
      <c r="P1265" s="308"/>
      <c r="Q1265" s="167"/>
      <c r="R1265" s="314"/>
      <c r="S1265" s="46"/>
      <c r="T1265" s="47"/>
      <c r="U1265" s="47"/>
      <c r="V1265" s="48"/>
      <c r="W1265" s="325"/>
      <c r="X1265" s="307"/>
      <c r="Y1265" s="308"/>
      <c r="Z1265" s="307"/>
      <c r="AA1265" s="308"/>
      <c r="AB1265" s="167"/>
      <c r="AC1265" s="311"/>
      <c r="AD1265" s="312"/>
      <c r="AE1265" s="312"/>
      <c r="AF1265" s="313"/>
      <c r="AG1265" s="317"/>
      <c r="AH1265" s="167"/>
      <c r="AI1265" s="478"/>
      <c r="AJ1265" s="478"/>
      <c r="AK1265" s="479"/>
      <c r="AL1265" s="102"/>
      <c r="AM1265" s="124" t="str">
        <f t="shared" ref="AM1265:AM1274" si="1282">IF(B1265=0," ",TEXT(B1265,"MMM"))</f>
        <v xml:space="preserve"> </v>
      </c>
      <c r="AN1265" s="97" t="str">
        <f t="shared" ref="AN1265:AN1274" si="1283">IF(B1265=0," ",YEAR(B1265))</f>
        <v xml:space="preserve"> </v>
      </c>
      <c r="AO1265" s="125"/>
      <c r="AP1265" s="125"/>
      <c r="AQ1265" s="125"/>
      <c r="AR1265" s="125"/>
      <c r="AS1265" s="125"/>
      <c r="AT1265" s="122"/>
      <c r="AU1265" s="125"/>
      <c r="AV1265" s="126"/>
      <c r="AW1265" s="122"/>
      <c r="AX1265" s="127"/>
      <c r="AY1265" s="100"/>
      <c r="AZ1265" s="127"/>
      <c r="BA1265" s="88"/>
      <c r="BB1265" s="125"/>
      <c r="BC1265" s="129"/>
      <c r="BD1265" s="125"/>
      <c r="BE1265" s="125"/>
      <c r="BF1265" s="125"/>
      <c r="BG1265" s="125"/>
      <c r="BH1265" s="125"/>
      <c r="BI1265" s="125"/>
      <c r="BJ1265" s="125"/>
      <c r="BK1265" s="125"/>
      <c r="BL1265" s="90"/>
      <c r="BM1265" s="90"/>
      <c r="BN1265" s="90"/>
      <c r="BO1265" s="90"/>
      <c r="BP1265" s="90"/>
    </row>
    <row r="1266" spans="1:68" s="49" customFormat="1" ht="27.75" customHeight="1" x14ac:dyDescent="0.2">
      <c r="A1266" s="22">
        <f>A1265+1</f>
        <v>902</v>
      </c>
      <c r="B1266" s="50"/>
      <c r="C1266" s="51"/>
      <c r="D1266" s="52"/>
      <c r="E1266" s="53"/>
      <c r="F1266" s="54"/>
      <c r="G1266" s="55"/>
      <c r="H1266" s="56"/>
      <c r="I1266" s="304"/>
      <c r="J1266" s="57"/>
      <c r="K1266" s="58"/>
      <c r="L1266" s="59"/>
      <c r="M1266" s="58"/>
      <c r="N1266" s="59"/>
      <c r="O1266" s="58"/>
      <c r="P1266" s="59"/>
      <c r="Q1266" s="60"/>
      <c r="R1266" s="315"/>
      <c r="S1266" s="57"/>
      <c r="T1266" s="58"/>
      <c r="U1266" s="58"/>
      <c r="V1266" s="60"/>
      <c r="W1266" s="326"/>
      <c r="X1266" s="58"/>
      <c r="Y1266" s="59"/>
      <c r="Z1266" s="58"/>
      <c r="AA1266" s="59"/>
      <c r="AB1266" s="60"/>
      <c r="AC1266" s="61"/>
      <c r="AD1266" s="62"/>
      <c r="AE1266" s="62"/>
      <c r="AF1266" s="63"/>
      <c r="AG1266" s="318"/>
      <c r="AH1266" s="60"/>
      <c r="AI1266" s="476"/>
      <c r="AJ1266" s="476"/>
      <c r="AK1266" s="477"/>
      <c r="AL1266" s="102"/>
      <c r="AM1266" s="124" t="str">
        <f t="shared" si="1282"/>
        <v xml:space="preserve"> </v>
      </c>
      <c r="AN1266" s="97" t="str">
        <f t="shared" si="1283"/>
        <v xml:space="preserve"> </v>
      </c>
      <c r="AO1266" s="125"/>
      <c r="AP1266" s="125"/>
      <c r="AQ1266" s="125"/>
      <c r="AR1266" s="125"/>
      <c r="AS1266" s="125"/>
      <c r="AT1266" s="122"/>
      <c r="AU1266" s="125"/>
      <c r="AV1266" s="126"/>
      <c r="AW1266" s="122"/>
      <c r="AX1266" s="127"/>
      <c r="AY1266" s="100"/>
      <c r="AZ1266" s="127"/>
      <c r="BA1266" s="88"/>
      <c r="BB1266" s="125"/>
      <c r="BC1266" s="129"/>
      <c r="BD1266" s="125"/>
      <c r="BE1266" s="125"/>
      <c r="BF1266" s="125"/>
      <c r="BG1266" s="125"/>
      <c r="BH1266" s="125"/>
      <c r="BI1266" s="125"/>
      <c r="BJ1266" s="125"/>
      <c r="BK1266" s="125"/>
      <c r="BL1266" s="90"/>
      <c r="BM1266" s="90"/>
      <c r="BN1266" s="90"/>
      <c r="BO1266" s="90"/>
      <c r="BP1266" s="90"/>
    </row>
    <row r="1267" spans="1:68" s="49" customFormat="1" ht="27.75" customHeight="1" x14ac:dyDescent="0.2">
      <c r="A1267" s="22">
        <f t="shared" ref="A1267:A1274" si="1284">A1266+1</f>
        <v>903</v>
      </c>
      <c r="B1267" s="50"/>
      <c r="C1267" s="51"/>
      <c r="D1267" s="52"/>
      <c r="E1267" s="53"/>
      <c r="F1267" s="54"/>
      <c r="G1267" s="55"/>
      <c r="H1267" s="56"/>
      <c r="I1267" s="304"/>
      <c r="J1267" s="57"/>
      <c r="K1267" s="58"/>
      <c r="L1267" s="59"/>
      <c r="M1267" s="58"/>
      <c r="N1267" s="59"/>
      <c r="O1267" s="58"/>
      <c r="P1267" s="59"/>
      <c r="Q1267" s="60"/>
      <c r="R1267" s="315"/>
      <c r="S1267" s="57"/>
      <c r="T1267" s="58"/>
      <c r="U1267" s="58"/>
      <c r="V1267" s="60"/>
      <c r="W1267" s="326"/>
      <c r="X1267" s="58"/>
      <c r="Y1267" s="59"/>
      <c r="Z1267" s="58"/>
      <c r="AA1267" s="59"/>
      <c r="AB1267" s="60"/>
      <c r="AC1267" s="61"/>
      <c r="AD1267" s="62"/>
      <c r="AE1267" s="62"/>
      <c r="AF1267" s="63"/>
      <c r="AG1267" s="318"/>
      <c r="AH1267" s="60"/>
      <c r="AI1267" s="476"/>
      <c r="AJ1267" s="476"/>
      <c r="AK1267" s="477"/>
      <c r="AL1267" s="102"/>
      <c r="AM1267" s="124" t="str">
        <f t="shared" si="1282"/>
        <v xml:space="preserve"> </v>
      </c>
      <c r="AN1267" s="97" t="str">
        <f t="shared" si="1283"/>
        <v xml:space="preserve"> </v>
      </c>
      <c r="AO1267" s="125"/>
      <c r="AP1267" s="125"/>
      <c r="AQ1267" s="125"/>
      <c r="AR1267" s="125"/>
      <c r="AS1267" s="125"/>
      <c r="AT1267" s="122"/>
      <c r="AU1267" s="125"/>
      <c r="AV1267" s="126"/>
      <c r="AW1267" s="122"/>
      <c r="AX1267" s="127"/>
      <c r="AY1267" s="100"/>
      <c r="AZ1267" s="127"/>
      <c r="BA1267" s="88"/>
      <c r="BB1267" s="125"/>
      <c r="BC1267" s="129"/>
      <c r="BD1267" s="125"/>
      <c r="BE1267" s="125"/>
      <c r="BF1267" s="125"/>
      <c r="BG1267" s="125"/>
      <c r="BH1267" s="125"/>
      <c r="BI1267" s="125"/>
      <c r="BJ1267" s="125"/>
      <c r="BK1267" s="125"/>
      <c r="BL1267" s="90"/>
      <c r="BM1267" s="90"/>
      <c r="BN1267" s="90"/>
      <c r="BO1267" s="90"/>
      <c r="BP1267" s="90"/>
    </row>
    <row r="1268" spans="1:68" s="49" customFormat="1" ht="27.75" customHeight="1" x14ac:dyDescent="0.2">
      <c r="A1268" s="22">
        <f t="shared" si="1284"/>
        <v>904</v>
      </c>
      <c r="B1268" s="50"/>
      <c r="C1268" s="51"/>
      <c r="D1268" s="52"/>
      <c r="E1268" s="53"/>
      <c r="F1268" s="54"/>
      <c r="G1268" s="55"/>
      <c r="H1268" s="56"/>
      <c r="I1268" s="304"/>
      <c r="J1268" s="57"/>
      <c r="K1268" s="58"/>
      <c r="L1268" s="59"/>
      <c r="M1268" s="58"/>
      <c r="N1268" s="59"/>
      <c r="O1268" s="58"/>
      <c r="P1268" s="59"/>
      <c r="Q1268" s="60"/>
      <c r="R1268" s="315"/>
      <c r="S1268" s="57"/>
      <c r="T1268" s="58"/>
      <c r="U1268" s="58"/>
      <c r="V1268" s="60"/>
      <c r="W1268" s="326"/>
      <c r="X1268" s="58"/>
      <c r="Y1268" s="59"/>
      <c r="Z1268" s="58"/>
      <c r="AA1268" s="59"/>
      <c r="AB1268" s="60"/>
      <c r="AC1268" s="61"/>
      <c r="AD1268" s="62"/>
      <c r="AE1268" s="62"/>
      <c r="AF1268" s="63"/>
      <c r="AG1268" s="318"/>
      <c r="AH1268" s="60"/>
      <c r="AI1268" s="476"/>
      <c r="AJ1268" s="476"/>
      <c r="AK1268" s="477"/>
      <c r="AL1268" s="102"/>
      <c r="AM1268" s="124" t="str">
        <f t="shared" si="1282"/>
        <v xml:space="preserve"> </v>
      </c>
      <c r="AN1268" s="97" t="str">
        <f t="shared" si="1283"/>
        <v xml:space="preserve"> </v>
      </c>
      <c r="AO1268" s="125"/>
      <c r="AP1268" s="125"/>
      <c r="AQ1268" s="125"/>
      <c r="AR1268" s="125"/>
      <c r="AS1268" s="125"/>
      <c r="AT1268" s="122"/>
      <c r="AU1268" s="125"/>
      <c r="AV1268" s="126"/>
      <c r="AW1268" s="122"/>
      <c r="AX1268" s="127"/>
      <c r="AY1268" s="100"/>
      <c r="AZ1268" s="127"/>
      <c r="BA1268" s="88"/>
      <c r="BB1268" s="125"/>
      <c r="BC1268" s="129"/>
      <c r="BD1268" s="125"/>
      <c r="BE1268" s="125"/>
      <c r="BF1268" s="125"/>
      <c r="BG1268" s="125"/>
      <c r="BH1268" s="125"/>
      <c r="BI1268" s="125"/>
      <c r="BJ1268" s="125"/>
      <c r="BK1268" s="125"/>
      <c r="BL1268" s="90"/>
      <c r="BM1268" s="90"/>
      <c r="BN1268" s="90"/>
      <c r="BO1268" s="90"/>
      <c r="BP1268" s="90"/>
    </row>
    <row r="1269" spans="1:68" s="49" customFormat="1" ht="27.75" customHeight="1" x14ac:dyDescent="0.2">
      <c r="A1269" s="22">
        <f t="shared" si="1284"/>
        <v>905</v>
      </c>
      <c r="B1269" s="50"/>
      <c r="C1269" s="51"/>
      <c r="D1269" s="52"/>
      <c r="E1269" s="53"/>
      <c r="F1269" s="54"/>
      <c r="G1269" s="55"/>
      <c r="H1269" s="56"/>
      <c r="I1269" s="304"/>
      <c r="J1269" s="57"/>
      <c r="K1269" s="58"/>
      <c r="L1269" s="59"/>
      <c r="M1269" s="58"/>
      <c r="N1269" s="59"/>
      <c r="O1269" s="58"/>
      <c r="P1269" s="59"/>
      <c r="Q1269" s="60"/>
      <c r="R1269" s="315"/>
      <c r="S1269" s="57"/>
      <c r="T1269" s="58"/>
      <c r="U1269" s="58"/>
      <c r="V1269" s="60"/>
      <c r="W1269" s="326"/>
      <c r="X1269" s="58"/>
      <c r="Y1269" s="59"/>
      <c r="Z1269" s="58"/>
      <c r="AA1269" s="59"/>
      <c r="AB1269" s="60"/>
      <c r="AC1269" s="61"/>
      <c r="AD1269" s="62"/>
      <c r="AE1269" s="62"/>
      <c r="AF1269" s="63"/>
      <c r="AG1269" s="318"/>
      <c r="AH1269" s="60"/>
      <c r="AI1269" s="476"/>
      <c r="AJ1269" s="476"/>
      <c r="AK1269" s="477"/>
      <c r="AL1269" s="102"/>
      <c r="AM1269" s="124" t="str">
        <f t="shared" si="1282"/>
        <v xml:space="preserve"> </v>
      </c>
      <c r="AN1269" s="97" t="str">
        <f t="shared" si="1283"/>
        <v xml:space="preserve"> </v>
      </c>
      <c r="AO1269" s="125"/>
      <c r="AP1269" s="125"/>
      <c r="AQ1269" s="125"/>
      <c r="AR1269" s="125"/>
      <c r="AS1269" s="125"/>
      <c r="AT1269" s="122"/>
      <c r="AU1269" s="125"/>
      <c r="AV1269" s="126"/>
      <c r="AW1269" s="122"/>
      <c r="AX1269" s="127"/>
      <c r="AY1269" s="100"/>
      <c r="AZ1269" s="127"/>
      <c r="BA1269" s="88"/>
      <c r="BB1269" s="125"/>
      <c r="BC1269" s="129"/>
      <c r="BD1269" s="125"/>
      <c r="BE1269" s="125"/>
      <c r="BF1269" s="125"/>
      <c r="BG1269" s="125"/>
      <c r="BH1269" s="125"/>
      <c r="BI1269" s="125"/>
      <c r="BJ1269" s="125"/>
      <c r="BK1269" s="125"/>
      <c r="BL1269" s="90"/>
      <c r="BM1269" s="90"/>
      <c r="BN1269" s="90"/>
      <c r="BO1269" s="90"/>
      <c r="BP1269" s="90"/>
    </row>
    <row r="1270" spans="1:68" s="49" customFormat="1" ht="27.75" customHeight="1" x14ac:dyDescent="0.2">
      <c r="A1270" s="22">
        <f t="shared" si="1284"/>
        <v>906</v>
      </c>
      <c r="B1270" s="50"/>
      <c r="C1270" s="51"/>
      <c r="D1270" s="52"/>
      <c r="E1270" s="53"/>
      <c r="F1270" s="54"/>
      <c r="G1270" s="55"/>
      <c r="H1270" s="56"/>
      <c r="I1270" s="304"/>
      <c r="J1270" s="57"/>
      <c r="K1270" s="58"/>
      <c r="L1270" s="59"/>
      <c r="M1270" s="58"/>
      <c r="N1270" s="59"/>
      <c r="O1270" s="58"/>
      <c r="P1270" s="59"/>
      <c r="Q1270" s="60"/>
      <c r="R1270" s="315"/>
      <c r="S1270" s="57"/>
      <c r="T1270" s="58"/>
      <c r="U1270" s="58"/>
      <c r="V1270" s="60"/>
      <c r="W1270" s="326"/>
      <c r="X1270" s="58"/>
      <c r="Y1270" s="59"/>
      <c r="Z1270" s="58"/>
      <c r="AA1270" s="59"/>
      <c r="AB1270" s="60"/>
      <c r="AC1270" s="61"/>
      <c r="AD1270" s="62"/>
      <c r="AE1270" s="62"/>
      <c r="AF1270" s="63"/>
      <c r="AG1270" s="318"/>
      <c r="AH1270" s="60"/>
      <c r="AI1270" s="476"/>
      <c r="AJ1270" s="476"/>
      <c r="AK1270" s="477"/>
      <c r="AL1270" s="102"/>
      <c r="AM1270" s="124" t="str">
        <f t="shared" si="1282"/>
        <v xml:space="preserve"> </v>
      </c>
      <c r="AN1270" s="97" t="str">
        <f t="shared" si="1283"/>
        <v xml:space="preserve"> </v>
      </c>
      <c r="AO1270" s="125"/>
      <c r="AP1270" s="125"/>
      <c r="AQ1270" s="125"/>
      <c r="AR1270" s="125"/>
      <c r="AS1270" s="125"/>
      <c r="AT1270" s="122"/>
      <c r="AU1270" s="125"/>
      <c r="AV1270" s="126"/>
      <c r="AW1270" s="122"/>
      <c r="AX1270" s="127"/>
      <c r="AY1270" s="100"/>
      <c r="AZ1270" s="127"/>
      <c r="BA1270" s="88"/>
      <c r="BB1270" s="125"/>
      <c r="BC1270" s="129"/>
      <c r="BD1270" s="125"/>
      <c r="BE1270" s="125"/>
      <c r="BF1270" s="125"/>
      <c r="BG1270" s="125"/>
      <c r="BH1270" s="125"/>
      <c r="BI1270" s="125"/>
      <c r="BJ1270" s="125"/>
      <c r="BK1270" s="125"/>
      <c r="BL1270" s="90"/>
      <c r="BM1270" s="90"/>
      <c r="BN1270" s="90"/>
      <c r="BO1270" s="90"/>
      <c r="BP1270" s="90"/>
    </row>
    <row r="1271" spans="1:68" s="49" customFormat="1" ht="27.75" customHeight="1" x14ac:dyDescent="0.2">
      <c r="A1271" s="22">
        <f>A1270+1</f>
        <v>907</v>
      </c>
      <c r="B1271" s="50"/>
      <c r="C1271" s="51"/>
      <c r="D1271" s="52"/>
      <c r="E1271" s="53"/>
      <c r="F1271" s="54"/>
      <c r="G1271" s="55"/>
      <c r="H1271" s="56"/>
      <c r="I1271" s="304"/>
      <c r="J1271" s="57"/>
      <c r="K1271" s="58"/>
      <c r="L1271" s="59"/>
      <c r="M1271" s="58"/>
      <c r="N1271" s="59"/>
      <c r="O1271" s="58"/>
      <c r="P1271" s="59"/>
      <c r="Q1271" s="60"/>
      <c r="R1271" s="315"/>
      <c r="S1271" s="57"/>
      <c r="T1271" s="58"/>
      <c r="U1271" s="58"/>
      <c r="V1271" s="60"/>
      <c r="W1271" s="326"/>
      <c r="X1271" s="58"/>
      <c r="Y1271" s="59"/>
      <c r="Z1271" s="58"/>
      <c r="AA1271" s="59"/>
      <c r="AB1271" s="60"/>
      <c r="AC1271" s="61"/>
      <c r="AD1271" s="62"/>
      <c r="AE1271" s="62"/>
      <c r="AF1271" s="63"/>
      <c r="AG1271" s="318"/>
      <c r="AH1271" s="60"/>
      <c r="AI1271" s="476"/>
      <c r="AJ1271" s="476"/>
      <c r="AK1271" s="477"/>
      <c r="AL1271" s="102"/>
      <c r="AM1271" s="124" t="str">
        <f t="shared" si="1282"/>
        <v xml:space="preserve"> </v>
      </c>
      <c r="AN1271" s="97" t="str">
        <f t="shared" si="1283"/>
        <v xml:space="preserve"> </v>
      </c>
      <c r="AO1271" s="125"/>
      <c r="AP1271" s="125"/>
      <c r="AQ1271" s="125"/>
      <c r="AR1271" s="125"/>
      <c r="AS1271" s="125"/>
      <c r="AT1271" s="122"/>
      <c r="AU1271" s="125"/>
      <c r="AV1271" s="126"/>
      <c r="AW1271" s="122"/>
      <c r="AX1271" s="127"/>
      <c r="AY1271" s="100"/>
      <c r="AZ1271" s="127"/>
      <c r="BA1271" s="88"/>
      <c r="BB1271" s="125"/>
      <c r="BC1271" s="129"/>
      <c r="BD1271" s="125"/>
      <c r="BE1271" s="125"/>
      <c r="BF1271" s="125"/>
      <c r="BG1271" s="125"/>
      <c r="BH1271" s="125"/>
      <c r="BI1271" s="125"/>
      <c r="BJ1271" s="125"/>
      <c r="BK1271" s="125"/>
      <c r="BL1271" s="90"/>
      <c r="BM1271" s="90"/>
      <c r="BN1271" s="90"/>
      <c r="BO1271" s="90"/>
      <c r="BP1271" s="90"/>
    </row>
    <row r="1272" spans="1:68" s="49" customFormat="1" ht="27.75" customHeight="1" x14ac:dyDescent="0.2">
      <c r="A1272" s="22">
        <f t="shared" si="1284"/>
        <v>908</v>
      </c>
      <c r="B1272" s="50"/>
      <c r="C1272" s="51"/>
      <c r="D1272" s="52"/>
      <c r="E1272" s="53"/>
      <c r="F1272" s="54"/>
      <c r="G1272" s="55"/>
      <c r="H1272" s="56"/>
      <c r="I1272" s="304"/>
      <c r="J1272" s="57"/>
      <c r="K1272" s="58"/>
      <c r="L1272" s="59"/>
      <c r="M1272" s="58"/>
      <c r="N1272" s="59"/>
      <c r="O1272" s="58"/>
      <c r="P1272" s="59"/>
      <c r="Q1272" s="60"/>
      <c r="R1272" s="315"/>
      <c r="S1272" s="57"/>
      <c r="T1272" s="58"/>
      <c r="U1272" s="58"/>
      <c r="V1272" s="60"/>
      <c r="W1272" s="326"/>
      <c r="X1272" s="58"/>
      <c r="Y1272" s="59"/>
      <c r="Z1272" s="58"/>
      <c r="AA1272" s="59"/>
      <c r="AB1272" s="60"/>
      <c r="AC1272" s="61"/>
      <c r="AD1272" s="62"/>
      <c r="AE1272" s="62"/>
      <c r="AF1272" s="63"/>
      <c r="AG1272" s="318"/>
      <c r="AH1272" s="60"/>
      <c r="AI1272" s="476"/>
      <c r="AJ1272" s="476"/>
      <c r="AK1272" s="477"/>
      <c r="AL1272" s="102"/>
      <c r="AM1272" s="124" t="str">
        <f t="shared" si="1282"/>
        <v xml:space="preserve"> </v>
      </c>
      <c r="AN1272" s="97" t="str">
        <f t="shared" si="1283"/>
        <v xml:space="preserve"> </v>
      </c>
      <c r="AO1272" s="125"/>
      <c r="AP1272" s="125"/>
      <c r="AQ1272" s="125"/>
      <c r="AR1272" s="125"/>
      <c r="AS1272" s="125"/>
      <c r="AT1272" s="122"/>
      <c r="AU1272" s="125"/>
      <c r="AV1272" s="126"/>
      <c r="AW1272" s="122"/>
      <c r="AX1272" s="127"/>
      <c r="AY1272" s="100"/>
      <c r="AZ1272" s="127"/>
      <c r="BA1272" s="88"/>
      <c r="BB1272" s="125"/>
      <c r="BC1272" s="129"/>
      <c r="BD1272" s="125"/>
      <c r="BE1272" s="125"/>
      <c r="BF1272" s="125"/>
      <c r="BG1272" s="125"/>
      <c r="BH1272" s="125"/>
      <c r="BI1272" s="125"/>
      <c r="BJ1272" s="125"/>
      <c r="BK1272" s="125"/>
      <c r="BL1272" s="90"/>
      <c r="BM1272" s="90"/>
      <c r="BN1272" s="90"/>
      <c r="BO1272" s="90"/>
      <c r="BP1272" s="90"/>
    </row>
    <row r="1273" spans="1:68" s="49" customFormat="1" ht="27.75" customHeight="1" x14ac:dyDescent="0.2">
      <c r="A1273" s="22">
        <f t="shared" si="1284"/>
        <v>909</v>
      </c>
      <c r="B1273" s="50"/>
      <c r="C1273" s="51"/>
      <c r="D1273" s="52"/>
      <c r="E1273" s="53"/>
      <c r="F1273" s="54"/>
      <c r="G1273" s="55"/>
      <c r="H1273" s="56"/>
      <c r="I1273" s="304"/>
      <c r="J1273" s="57"/>
      <c r="K1273" s="58"/>
      <c r="L1273" s="59"/>
      <c r="M1273" s="58"/>
      <c r="N1273" s="59"/>
      <c r="O1273" s="58"/>
      <c r="P1273" s="59"/>
      <c r="Q1273" s="60"/>
      <c r="R1273" s="315"/>
      <c r="S1273" s="57"/>
      <c r="T1273" s="58"/>
      <c r="U1273" s="58"/>
      <c r="V1273" s="60"/>
      <c r="W1273" s="326"/>
      <c r="X1273" s="58"/>
      <c r="Y1273" s="59"/>
      <c r="Z1273" s="58"/>
      <c r="AA1273" s="59"/>
      <c r="AB1273" s="60"/>
      <c r="AC1273" s="61"/>
      <c r="AD1273" s="62"/>
      <c r="AE1273" s="62"/>
      <c r="AF1273" s="63"/>
      <c r="AG1273" s="318"/>
      <c r="AH1273" s="60"/>
      <c r="AI1273" s="476"/>
      <c r="AJ1273" s="476"/>
      <c r="AK1273" s="477"/>
      <c r="AL1273" s="102"/>
      <c r="AM1273" s="124" t="str">
        <f t="shared" si="1282"/>
        <v xml:space="preserve"> </v>
      </c>
      <c r="AN1273" s="97" t="str">
        <f t="shared" si="1283"/>
        <v xml:space="preserve"> </v>
      </c>
      <c r="AO1273" s="125"/>
      <c r="AP1273" s="125"/>
      <c r="AQ1273" s="125"/>
      <c r="AR1273" s="125"/>
      <c r="AS1273" s="125"/>
      <c r="AT1273" s="122"/>
      <c r="AU1273" s="125"/>
      <c r="AV1273" s="126"/>
      <c r="AW1273" s="122"/>
      <c r="AX1273" s="127"/>
      <c r="AY1273" s="100"/>
      <c r="AZ1273" s="127"/>
      <c r="BA1273" s="125"/>
      <c r="BB1273" s="125"/>
      <c r="BC1273" s="129"/>
      <c r="BD1273" s="125"/>
      <c r="BE1273" s="125"/>
      <c r="BF1273" s="125"/>
      <c r="BG1273" s="125"/>
      <c r="BH1273" s="125"/>
      <c r="BI1273" s="125"/>
      <c r="BJ1273" s="125"/>
      <c r="BK1273" s="125"/>
      <c r="BL1273" s="90"/>
      <c r="BM1273" s="90"/>
      <c r="BN1273" s="90"/>
      <c r="BO1273" s="90"/>
      <c r="BP1273" s="90"/>
    </row>
    <row r="1274" spans="1:68" s="49" customFormat="1" ht="27.75" customHeight="1" thickBot="1" x14ac:dyDescent="0.25">
      <c r="A1274" s="23">
        <f t="shared" si="1284"/>
        <v>910</v>
      </c>
      <c r="B1274" s="64"/>
      <c r="C1274" s="65"/>
      <c r="D1274" s="66"/>
      <c r="E1274" s="67"/>
      <c r="F1274" s="68"/>
      <c r="G1274" s="69"/>
      <c r="H1274" s="70"/>
      <c r="I1274" s="305"/>
      <c r="J1274" s="71"/>
      <c r="K1274" s="72"/>
      <c r="L1274" s="73"/>
      <c r="M1274" s="72"/>
      <c r="N1274" s="73"/>
      <c r="O1274" s="72"/>
      <c r="P1274" s="73"/>
      <c r="Q1274" s="74"/>
      <c r="R1274" s="316"/>
      <c r="S1274" s="71"/>
      <c r="T1274" s="72"/>
      <c r="U1274" s="72"/>
      <c r="V1274" s="74"/>
      <c r="W1274" s="327"/>
      <c r="X1274" s="72"/>
      <c r="Y1274" s="73"/>
      <c r="Z1274" s="72"/>
      <c r="AA1274" s="73"/>
      <c r="AB1274" s="74"/>
      <c r="AC1274" s="75"/>
      <c r="AD1274" s="76"/>
      <c r="AE1274" s="76"/>
      <c r="AF1274" s="77"/>
      <c r="AG1274" s="319"/>
      <c r="AH1274" s="74"/>
      <c r="AI1274" s="480"/>
      <c r="AJ1274" s="480"/>
      <c r="AK1274" s="481"/>
      <c r="AL1274" s="102"/>
      <c r="AM1274" s="124" t="str">
        <f t="shared" si="1282"/>
        <v xml:space="preserve"> </v>
      </c>
      <c r="AN1274" s="97" t="str">
        <f t="shared" si="1283"/>
        <v xml:space="preserve"> </v>
      </c>
      <c r="AO1274" s="125"/>
      <c r="AP1274" s="125"/>
      <c r="AQ1274" s="125"/>
      <c r="AR1274" s="125"/>
      <c r="AS1274" s="125"/>
      <c r="AT1274" s="122"/>
      <c r="AU1274" s="125"/>
      <c r="AV1274" s="126"/>
      <c r="AW1274" s="122"/>
      <c r="AX1274" s="127"/>
      <c r="AY1274" s="100"/>
      <c r="AZ1274" s="127"/>
      <c r="BA1274" s="125"/>
      <c r="BB1274" s="125"/>
      <c r="BC1274" s="129"/>
      <c r="BD1274" s="125"/>
      <c r="BE1274" s="125"/>
      <c r="BF1274" s="125"/>
      <c r="BG1274" s="125"/>
      <c r="BH1274" s="125"/>
      <c r="BI1274" s="125"/>
      <c r="BJ1274" s="125"/>
      <c r="BK1274" s="125"/>
      <c r="BL1274" s="90"/>
      <c r="BM1274" s="90"/>
      <c r="BN1274" s="90"/>
      <c r="BO1274" s="90"/>
      <c r="BP1274" s="90"/>
    </row>
    <row r="1275" spans="1:68" ht="4.5" customHeight="1" thickBot="1" x14ac:dyDescent="0.25">
      <c r="A1275" s="89">
        <f>AK1278</f>
        <v>91</v>
      </c>
      <c r="B1275" s="271"/>
      <c r="C1275" s="271"/>
      <c r="D1275" s="271"/>
      <c r="E1275" s="271"/>
      <c r="F1275" s="271"/>
      <c r="G1275" s="271"/>
      <c r="H1275" s="271"/>
      <c r="I1275" s="271"/>
      <c r="J1275" s="309"/>
      <c r="K1275" s="309"/>
      <c r="L1275" s="309"/>
      <c r="M1275" s="309"/>
      <c r="N1275" s="309"/>
      <c r="O1275" s="309"/>
      <c r="P1275" s="309"/>
      <c r="Q1275" s="309"/>
      <c r="R1275" s="309"/>
      <c r="S1275" s="324"/>
      <c r="T1275" s="324"/>
      <c r="U1275" s="324"/>
      <c r="V1275" s="324"/>
      <c r="W1275" s="324"/>
      <c r="X1275" s="324"/>
      <c r="Y1275" s="324"/>
      <c r="Z1275" s="324"/>
      <c r="AA1275" s="324"/>
      <c r="AB1275" s="324"/>
      <c r="AC1275" s="309"/>
      <c r="AD1275" s="272"/>
      <c r="AE1275" s="273"/>
      <c r="AF1275" s="272"/>
      <c r="AG1275" s="274"/>
      <c r="AH1275" s="474"/>
      <c r="AI1275" s="475"/>
      <c r="AJ1275" s="475"/>
      <c r="AK1275" s="475"/>
      <c r="AL1275" s="33"/>
      <c r="AM1275" s="33"/>
      <c r="AN1275" s="33"/>
      <c r="AV1275" s="126"/>
      <c r="AX1275" s="127"/>
      <c r="AY1275" s="100"/>
      <c r="AZ1275" s="127"/>
      <c r="BC1275" s="129"/>
    </row>
    <row r="1276" spans="1:68" ht="26.25" customHeight="1" x14ac:dyDescent="0.2">
      <c r="A1276" s="180">
        <f>A1262+1</f>
        <v>91</v>
      </c>
      <c r="B1276" s="501"/>
      <c r="C1276" s="501"/>
      <c r="D1276" s="501"/>
      <c r="E1276" s="502"/>
      <c r="F1276" s="493" t="str">
        <f>F1262</f>
        <v>TOTAL DE ESTA PÁGINA</v>
      </c>
      <c r="G1276" s="494"/>
      <c r="H1276" s="495"/>
      <c r="I1276" s="348" t="str">
        <f t="shared" ref="I1276:Q1276" si="1285">IF(SUM(I1265:I1275)=0," ",SUM(I1265:I1275))</f>
        <v xml:space="preserve"> </v>
      </c>
      <c r="J1276" s="349" t="str">
        <f t="shared" si="1285"/>
        <v xml:space="preserve"> </v>
      </c>
      <c r="K1276" s="350" t="str">
        <f t="shared" si="1285"/>
        <v xml:space="preserve"> </v>
      </c>
      <c r="L1276" s="351" t="str">
        <f t="shared" si="1285"/>
        <v xml:space="preserve"> </v>
      </c>
      <c r="M1276" s="350" t="str">
        <f t="shared" si="1285"/>
        <v xml:space="preserve"> </v>
      </c>
      <c r="N1276" s="351" t="str">
        <f t="shared" si="1285"/>
        <v xml:space="preserve"> </v>
      </c>
      <c r="O1276" s="350" t="str">
        <f t="shared" si="1285"/>
        <v xml:space="preserve"> </v>
      </c>
      <c r="P1276" s="351" t="str">
        <f t="shared" si="1285"/>
        <v xml:space="preserve"> </v>
      </c>
      <c r="Q1276" s="352" t="str">
        <f t="shared" si="1285"/>
        <v xml:space="preserve"> </v>
      </c>
      <c r="R1276" s="353"/>
      <c r="S1276" s="349" t="str">
        <f t="shared" ref="S1276:AB1276" si="1286">IF(SUM(S1265:S1275)=0," ",SUM(S1265:S1275))</f>
        <v xml:space="preserve"> </v>
      </c>
      <c r="T1276" s="350" t="str">
        <f t="shared" si="1286"/>
        <v xml:space="preserve"> </v>
      </c>
      <c r="U1276" s="350" t="str">
        <f t="shared" si="1286"/>
        <v xml:space="preserve"> </v>
      </c>
      <c r="V1276" s="350" t="str">
        <f t="shared" si="1286"/>
        <v xml:space="preserve"> </v>
      </c>
      <c r="W1276" s="351" t="str">
        <f t="shared" si="1286"/>
        <v xml:space="preserve"> </v>
      </c>
      <c r="X1276" s="350" t="str">
        <f t="shared" si="1286"/>
        <v xml:space="preserve"> </v>
      </c>
      <c r="Y1276" s="351" t="str">
        <f t="shared" si="1286"/>
        <v xml:space="preserve"> </v>
      </c>
      <c r="Z1276" s="350" t="str">
        <f t="shared" si="1286"/>
        <v xml:space="preserve"> </v>
      </c>
      <c r="AA1276" s="351" t="str">
        <f t="shared" si="1286"/>
        <v xml:space="preserve"> </v>
      </c>
      <c r="AB1276" s="352" t="str">
        <f t="shared" si="1286"/>
        <v xml:space="preserve"> </v>
      </c>
      <c r="AC1276" s="354" t="str">
        <f>IF(SUM(AC1265:AC1274)=0," ",SUM(AC1265:AC1274))</f>
        <v xml:space="preserve"> </v>
      </c>
      <c r="AD1276" s="355" t="str">
        <f>IF(SUM(AD1265:AD1274)=0," ",SUM(AD1265:AD1274))</f>
        <v xml:space="preserve"> </v>
      </c>
      <c r="AE1276" s="355" t="str">
        <f>IF(SUM(AE1265:AE1274)=0," ",SUM(AE1265:AE1274))</f>
        <v xml:space="preserve"> </v>
      </c>
      <c r="AF1276" s="356" t="str">
        <f>IF(SUM(AF1265:AF1274)=0," ",SUM(AF1265:AF1274))</f>
        <v xml:space="preserve"> </v>
      </c>
      <c r="AG1276" s="357" t="str">
        <f>IF(SUM(AG1265:AG1274)=0," ",SUM(AG1265:AG1274))</f>
        <v xml:space="preserve"> </v>
      </c>
      <c r="AH1276" s="482" t="str">
        <f>AH1262</f>
        <v>Certifico que todos los datos en esta
bitácora son fidedignos</v>
      </c>
      <c r="AI1276" s="483"/>
      <c r="AJ1276" s="483"/>
      <c r="AK1276" s="484"/>
      <c r="AL1276" s="131"/>
      <c r="AM1276" s="131"/>
      <c r="AN1276" s="131"/>
      <c r="AV1276" s="126"/>
      <c r="AX1276" s="127"/>
      <c r="AY1276" s="100"/>
      <c r="AZ1276" s="127"/>
      <c r="BA1276" s="88"/>
      <c r="BC1276" s="129"/>
    </row>
    <row r="1277" spans="1:68" ht="26.25" customHeight="1" x14ac:dyDescent="0.2">
      <c r="A1277" s="499"/>
      <c r="B1277" s="503"/>
      <c r="C1277" s="503"/>
      <c r="D1277" s="503"/>
      <c r="E1277" s="504"/>
      <c r="F1277" s="496" t="str">
        <f>F1263</f>
        <v>TOTAL PÁGINA ANTERIOR</v>
      </c>
      <c r="G1277" s="497"/>
      <c r="H1277" s="498"/>
      <c r="I1277" s="358">
        <f>I1264</f>
        <v>6.25</v>
      </c>
      <c r="J1277" s="359">
        <f t="shared" ref="J1277:Q1277" si="1287">J1264</f>
        <v>6.25</v>
      </c>
      <c r="K1277" s="360" t="str">
        <f t="shared" si="1287"/>
        <v xml:space="preserve"> </v>
      </c>
      <c r="L1277" s="361" t="str">
        <f t="shared" si="1287"/>
        <v xml:space="preserve"> </v>
      </c>
      <c r="M1277" s="360" t="str">
        <f t="shared" si="1287"/>
        <v xml:space="preserve"> </v>
      </c>
      <c r="N1277" s="361" t="str">
        <f t="shared" si="1287"/>
        <v xml:space="preserve"> </v>
      </c>
      <c r="O1277" s="360" t="str">
        <f t="shared" si="1287"/>
        <v xml:space="preserve"> </v>
      </c>
      <c r="P1277" s="361" t="str">
        <f t="shared" si="1287"/>
        <v xml:space="preserve"> </v>
      </c>
      <c r="Q1277" s="362" t="str">
        <f t="shared" si="1287"/>
        <v xml:space="preserve"> </v>
      </c>
      <c r="R1277" s="363"/>
      <c r="S1277" s="359" t="str">
        <f t="shared" ref="S1277:AG1277" si="1288">S1264</f>
        <v xml:space="preserve"> </v>
      </c>
      <c r="T1277" s="360">
        <f t="shared" si="1288"/>
        <v>8.75</v>
      </c>
      <c r="U1277" s="360">
        <f t="shared" si="1288"/>
        <v>10</v>
      </c>
      <c r="V1277" s="360">
        <f t="shared" si="1288"/>
        <v>2.5</v>
      </c>
      <c r="W1277" s="361" t="str">
        <f t="shared" si="1288"/>
        <v xml:space="preserve"> </v>
      </c>
      <c r="X1277" s="360" t="str">
        <f t="shared" si="1288"/>
        <v xml:space="preserve"> </v>
      </c>
      <c r="Y1277" s="361">
        <f t="shared" si="1288"/>
        <v>2.5</v>
      </c>
      <c r="Z1277" s="360" t="str">
        <f t="shared" si="1288"/>
        <v xml:space="preserve"> </v>
      </c>
      <c r="AA1277" s="361">
        <f t="shared" si="1288"/>
        <v>3.75</v>
      </c>
      <c r="AB1277" s="362" t="str">
        <f t="shared" si="1288"/>
        <v xml:space="preserve"> </v>
      </c>
      <c r="AC1277" s="364">
        <f t="shared" si="1288"/>
        <v>9</v>
      </c>
      <c r="AD1277" s="365" t="str">
        <f t="shared" si="1288"/>
        <v xml:space="preserve"> </v>
      </c>
      <c r="AE1277" s="365">
        <f t="shared" si="1288"/>
        <v>9</v>
      </c>
      <c r="AF1277" s="366" t="str">
        <f t="shared" si="1288"/>
        <v xml:space="preserve"> </v>
      </c>
      <c r="AG1277" s="367">
        <f t="shared" si="1288"/>
        <v>11</v>
      </c>
      <c r="AH1277" s="487"/>
      <c r="AI1277" s="488"/>
      <c r="AJ1277" s="488"/>
      <c r="AK1277" s="489"/>
      <c r="AL1277" s="131"/>
      <c r="AM1277" s="131"/>
      <c r="AN1277" s="131"/>
      <c r="AV1277" s="126"/>
      <c r="AX1277" s="127"/>
      <c r="AY1277" s="100"/>
      <c r="AZ1277" s="127"/>
      <c r="BA1277" s="88"/>
      <c r="BC1277" s="129"/>
    </row>
    <row r="1278" spans="1:68" ht="26.25" customHeight="1" thickBot="1" x14ac:dyDescent="0.25">
      <c r="A1278" s="500"/>
      <c r="B1278" s="505" t="str">
        <f>B1264</f>
        <v>Entidad que certifica Hrs. de vuelo
TIMBRE Y FIRMA</v>
      </c>
      <c r="C1278" s="505"/>
      <c r="D1278" s="505"/>
      <c r="E1278" s="506"/>
      <c r="F1278" s="490" t="str">
        <f>F1264</f>
        <v>TOTAL A LA FECHA</v>
      </c>
      <c r="G1278" s="491"/>
      <c r="H1278" s="492"/>
      <c r="I1278" s="31">
        <f t="shared" ref="I1278:Q1278" si="1289">IF(SUM(I1276:I1277)=0," ",SUM(I1276:I1277))</f>
        <v>6.25</v>
      </c>
      <c r="J1278" s="27">
        <f t="shared" si="1289"/>
        <v>6.25</v>
      </c>
      <c r="K1278" s="24" t="str">
        <f t="shared" si="1289"/>
        <v xml:space="preserve"> </v>
      </c>
      <c r="L1278" s="25" t="str">
        <f t="shared" si="1289"/>
        <v xml:space="preserve"> </v>
      </c>
      <c r="M1278" s="24" t="str">
        <f t="shared" si="1289"/>
        <v xml:space="preserve"> </v>
      </c>
      <c r="N1278" s="25" t="str">
        <f t="shared" si="1289"/>
        <v xml:space="preserve"> </v>
      </c>
      <c r="O1278" s="24" t="str">
        <f t="shared" si="1289"/>
        <v xml:space="preserve"> </v>
      </c>
      <c r="P1278" s="25" t="str">
        <f t="shared" si="1289"/>
        <v xml:space="preserve"> </v>
      </c>
      <c r="Q1278" s="26" t="str">
        <f t="shared" si="1289"/>
        <v xml:space="preserve"> </v>
      </c>
      <c r="R1278" s="321"/>
      <c r="S1278" s="27" t="str">
        <f t="shared" ref="S1278:AG1278" si="1290">IF(SUM(S1276:S1277)=0," ",SUM(S1276:S1277))</f>
        <v xml:space="preserve"> </v>
      </c>
      <c r="T1278" s="24">
        <f t="shared" si="1290"/>
        <v>8.75</v>
      </c>
      <c r="U1278" s="24">
        <f t="shared" si="1290"/>
        <v>10</v>
      </c>
      <c r="V1278" s="24">
        <f t="shared" si="1290"/>
        <v>2.5</v>
      </c>
      <c r="W1278" s="25" t="str">
        <f t="shared" si="1290"/>
        <v xml:space="preserve"> </v>
      </c>
      <c r="X1278" s="24" t="str">
        <f t="shared" si="1290"/>
        <v xml:space="preserve"> </v>
      </c>
      <c r="Y1278" s="25">
        <f t="shared" si="1290"/>
        <v>2.5</v>
      </c>
      <c r="Z1278" s="24" t="str">
        <f t="shared" si="1290"/>
        <v xml:space="preserve"> </v>
      </c>
      <c r="AA1278" s="25">
        <f t="shared" si="1290"/>
        <v>3.75</v>
      </c>
      <c r="AB1278" s="26" t="str">
        <f t="shared" si="1290"/>
        <v xml:space="preserve"> </v>
      </c>
      <c r="AC1278" s="323">
        <f t="shared" si="1290"/>
        <v>9</v>
      </c>
      <c r="AD1278" s="28" t="str">
        <f t="shared" si="1290"/>
        <v xml:space="preserve"> </v>
      </c>
      <c r="AE1278" s="28">
        <f t="shared" si="1290"/>
        <v>9</v>
      </c>
      <c r="AF1278" s="30" t="str">
        <f t="shared" si="1290"/>
        <v xml:space="preserve"> </v>
      </c>
      <c r="AG1278" s="32">
        <f t="shared" si="1290"/>
        <v>11</v>
      </c>
      <c r="AH1278" s="485" t="str">
        <f>AH1264</f>
        <v>_____________________________
FIRMA PILOTO</v>
      </c>
      <c r="AI1278" s="486"/>
      <c r="AJ1278" s="486"/>
      <c r="AK1278" s="181">
        <f>A1276</f>
        <v>91</v>
      </c>
      <c r="AL1278" s="132"/>
      <c r="AM1278" s="132"/>
      <c r="AN1278" s="132"/>
      <c r="AV1278" s="126"/>
      <c r="AX1278" s="127"/>
      <c r="AY1278" s="100"/>
      <c r="AZ1278" s="127"/>
      <c r="BA1278" s="88"/>
      <c r="BC1278" s="129"/>
    </row>
    <row r="1279" spans="1:68" s="49" customFormat="1" ht="27.75" customHeight="1" x14ac:dyDescent="0.2">
      <c r="A1279" s="29">
        <f>A1274+1</f>
        <v>911</v>
      </c>
      <c r="B1279" s="39"/>
      <c r="C1279" s="40"/>
      <c r="D1279" s="41"/>
      <c r="E1279" s="42"/>
      <c r="F1279" s="43"/>
      <c r="G1279" s="44"/>
      <c r="H1279" s="45"/>
      <c r="I1279" s="310"/>
      <c r="J1279" s="306"/>
      <c r="K1279" s="307"/>
      <c r="L1279" s="308"/>
      <c r="M1279" s="307"/>
      <c r="N1279" s="308"/>
      <c r="O1279" s="307"/>
      <c r="P1279" s="308"/>
      <c r="Q1279" s="167"/>
      <c r="R1279" s="314"/>
      <c r="S1279" s="46"/>
      <c r="T1279" s="47"/>
      <c r="U1279" s="47"/>
      <c r="V1279" s="48"/>
      <c r="W1279" s="325"/>
      <c r="X1279" s="307"/>
      <c r="Y1279" s="308"/>
      <c r="Z1279" s="307"/>
      <c r="AA1279" s="308"/>
      <c r="AB1279" s="167"/>
      <c r="AC1279" s="311"/>
      <c r="AD1279" s="312"/>
      <c r="AE1279" s="312"/>
      <c r="AF1279" s="313"/>
      <c r="AG1279" s="317"/>
      <c r="AH1279" s="167"/>
      <c r="AI1279" s="478"/>
      <c r="AJ1279" s="478"/>
      <c r="AK1279" s="479"/>
      <c r="AL1279" s="102"/>
      <c r="AM1279" s="124" t="str">
        <f t="shared" ref="AM1279:AM1288" si="1291">IF(B1279=0," ",TEXT(B1279,"MMM"))</f>
        <v xml:space="preserve"> </v>
      </c>
      <c r="AN1279" s="97" t="str">
        <f t="shared" ref="AN1279:AN1288" si="1292">IF(B1279=0," ",YEAR(B1279))</f>
        <v xml:space="preserve"> </v>
      </c>
      <c r="AO1279" s="125"/>
      <c r="AP1279" s="125"/>
      <c r="AQ1279" s="125"/>
      <c r="AR1279" s="125"/>
      <c r="AS1279" s="125"/>
      <c r="AT1279" s="122"/>
      <c r="AU1279" s="125"/>
      <c r="AV1279" s="126"/>
      <c r="AW1279" s="122"/>
      <c r="AX1279" s="127"/>
      <c r="AY1279" s="100"/>
      <c r="AZ1279" s="127"/>
      <c r="BA1279" s="88"/>
      <c r="BB1279" s="125"/>
      <c r="BC1279" s="129"/>
      <c r="BD1279" s="125"/>
      <c r="BE1279" s="125"/>
      <c r="BF1279" s="125"/>
      <c r="BG1279" s="125"/>
      <c r="BH1279" s="125"/>
      <c r="BI1279" s="125"/>
      <c r="BJ1279" s="125"/>
      <c r="BK1279" s="125"/>
      <c r="BL1279" s="90"/>
      <c r="BM1279" s="90"/>
      <c r="BN1279" s="90"/>
      <c r="BO1279" s="90"/>
      <c r="BP1279" s="90"/>
    </row>
    <row r="1280" spans="1:68" s="49" customFormat="1" ht="27.75" customHeight="1" x14ac:dyDescent="0.2">
      <c r="A1280" s="22">
        <f>A1279+1</f>
        <v>912</v>
      </c>
      <c r="B1280" s="50"/>
      <c r="C1280" s="51"/>
      <c r="D1280" s="52"/>
      <c r="E1280" s="53"/>
      <c r="F1280" s="54"/>
      <c r="G1280" s="55"/>
      <c r="H1280" s="56"/>
      <c r="I1280" s="304"/>
      <c r="J1280" s="57"/>
      <c r="K1280" s="58"/>
      <c r="L1280" s="59"/>
      <c r="M1280" s="58"/>
      <c r="N1280" s="59"/>
      <c r="O1280" s="58"/>
      <c r="P1280" s="59"/>
      <c r="Q1280" s="60"/>
      <c r="R1280" s="315"/>
      <c r="S1280" s="57"/>
      <c r="T1280" s="58"/>
      <c r="U1280" s="58"/>
      <c r="V1280" s="60"/>
      <c r="W1280" s="326"/>
      <c r="X1280" s="58"/>
      <c r="Y1280" s="59"/>
      <c r="Z1280" s="58"/>
      <c r="AA1280" s="59"/>
      <c r="AB1280" s="60"/>
      <c r="AC1280" s="61"/>
      <c r="AD1280" s="62"/>
      <c r="AE1280" s="62"/>
      <c r="AF1280" s="63"/>
      <c r="AG1280" s="318"/>
      <c r="AH1280" s="60"/>
      <c r="AI1280" s="476"/>
      <c r="AJ1280" s="476"/>
      <c r="AK1280" s="477"/>
      <c r="AL1280" s="102"/>
      <c r="AM1280" s="124" t="str">
        <f t="shared" si="1291"/>
        <v xml:space="preserve"> </v>
      </c>
      <c r="AN1280" s="97" t="str">
        <f t="shared" si="1292"/>
        <v xml:space="preserve"> </v>
      </c>
      <c r="AO1280" s="125"/>
      <c r="AP1280" s="125"/>
      <c r="AQ1280" s="125"/>
      <c r="AR1280" s="125"/>
      <c r="AS1280" s="125"/>
      <c r="AT1280" s="122"/>
      <c r="AU1280" s="125"/>
      <c r="AV1280" s="126"/>
      <c r="AW1280" s="122"/>
      <c r="AX1280" s="127"/>
      <c r="AY1280" s="100"/>
      <c r="AZ1280" s="127"/>
      <c r="BA1280" s="88"/>
      <c r="BB1280" s="125"/>
      <c r="BC1280" s="129"/>
      <c r="BD1280" s="125"/>
      <c r="BE1280" s="125"/>
      <c r="BF1280" s="125"/>
      <c r="BG1280" s="125"/>
      <c r="BH1280" s="125"/>
      <c r="BI1280" s="125"/>
      <c r="BJ1280" s="125"/>
      <c r="BK1280" s="125"/>
      <c r="BL1280" s="90"/>
      <c r="BM1280" s="90"/>
      <c r="BN1280" s="90"/>
      <c r="BO1280" s="90"/>
      <c r="BP1280" s="90"/>
    </row>
    <row r="1281" spans="1:68" s="49" customFormat="1" ht="27.75" customHeight="1" x14ac:dyDescent="0.2">
      <c r="A1281" s="22">
        <f t="shared" ref="A1281:A1288" si="1293">A1280+1</f>
        <v>913</v>
      </c>
      <c r="B1281" s="50"/>
      <c r="C1281" s="51"/>
      <c r="D1281" s="52"/>
      <c r="E1281" s="53"/>
      <c r="F1281" s="54"/>
      <c r="G1281" s="55"/>
      <c r="H1281" s="56"/>
      <c r="I1281" s="304"/>
      <c r="J1281" s="57"/>
      <c r="K1281" s="58"/>
      <c r="L1281" s="59"/>
      <c r="M1281" s="58"/>
      <c r="N1281" s="59"/>
      <c r="O1281" s="58"/>
      <c r="P1281" s="59"/>
      <c r="Q1281" s="60"/>
      <c r="R1281" s="315"/>
      <c r="S1281" s="57"/>
      <c r="T1281" s="58"/>
      <c r="U1281" s="58"/>
      <c r="V1281" s="60"/>
      <c r="W1281" s="326"/>
      <c r="X1281" s="58"/>
      <c r="Y1281" s="59"/>
      <c r="Z1281" s="58"/>
      <c r="AA1281" s="59"/>
      <c r="AB1281" s="60"/>
      <c r="AC1281" s="61"/>
      <c r="AD1281" s="62"/>
      <c r="AE1281" s="62"/>
      <c r="AF1281" s="63"/>
      <c r="AG1281" s="318"/>
      <c r="AH1281" s="60"/>
      <c r="AI1281" s="476"/>
      <c r="AJ1281" s="476"/>
      <c r="AK1281" s="477"/>
      <c r="AL1281" s="102"/>
      <c r="AM1281" s="124" t="str">
        <f t="shared" si="1291"/>
        <v xml:space="preserve"> </v>
      </c>
      <c r="AN1281" s="97" t="str">
        <f t="shared" si="1292"/>
        <v xml:space="preserve"> </v>
      </c>
      <c r="AO1281" s="125"/>
      <c r="AP1281" s="125"/>
      <c r="AQ1281" s="125"/>
      <c r="AR1281" s="125"/>
      <c r="AS1281" s="125"/>
      <c r="AT1281" s="122"/>
      <c r="AU1281" s="125"/>
      <c r="AV1281" s="126"/>
      <c r="AW1281" s="122"/>
      <c r="AX1281" s="127"/>
      <c r="AY1281" s="100"/>
      <c r="AZ1281" s="127"/>
      <c r="BA1281" s="88"/>
      <c r="BB1281" s="125"/>
      <c r="BC1281" s="129"/>
      <c r="BD1281" s="125"/>
      <c r="BE1281" s="125"/>
      <c r="BF1281" s="125"/>
      <c r="BG1281" s="125"/>
      <c r="BH1281" s="125"/>
      <c r="BI1281" s="125"/>
      <c r="BJ1281" s="125"/>
      <c r="BK1281" s="125"/>
      <c r="BL1281" s="90"/>
      <c r="BM1281" s="90"/>
      <c r="BN1281" s="90"/>
      <c r="BO1281" s="90"/>
      <c r="BP1281" s="90"/>
    </row>
    <row r="1282" spans="1:68" s="49" customFormat="1" ht="27.75" customHeight="1" x14ac:dyDescent="0.2">
      <c r="A1282" s="22">
        <f t="shared" si="1293"/>
        <v>914</v>
      </c>
      <c r="B1282" s="50"/>
      <c r="C1282" s="51"/>
      <c r="D1282" s="52"/>
      <c r="E1282" s="53"/>
      <c r="F1282" s="54"/>
      <c r="G1282" s="55"/>
      <c r="H1282" s="56"/>
      <c r="I1282" s="304"/>
      <c r="J1282" s="57"/>
      <c r="K1282" s="58"/>
      <c r="L1282" s="59"/>
      <c r="M1282" s="58"/>
      <c r="N1282" s="59"/>
      <c r="O1282" s="58"/>
      <c r="P1282" s="59"/>
      <c r="Q1282" s="60"/>
      <c r="R1282" s="315"/>
      <c r="S1282" s="57"/>
      <c r="T1282" s="58"/>
      <c r="U1282" s="58"/>
      <c r="V1282" s="60"/>
      <c r="W1282" s="326"/>
      <c r="X1282" s="58"/>
      <c r="Y1282" s="59"/>
      <c r="Z1282" s="58"/>
      <c r="AA1282" s="59"/>
      <c r="AB1282" s="60"/>
      <c r="AC1282" s="61"/>
      <c r="AD1282" s="62"/>
      <c r="AE1282" s="62"/>
      <c r="AF1282" s="63"/>
      <c r="AG1282" s="318"/>
      <c r="AH1282" s="60"/>
      <c r="AI1282" s="476"/>
      <c r="AJ1282" s="476"/>
      <c r="AK1282" s="477"/>
      <c r="AL1282" s="102"/>
      <c r="AM1282" s="124" t="str">
        <f t="shared" si="1291"/>
        <v xml:space="preserve"> </v>
      </c>
      <c r="AN1282" s="97" t="str">
        <f t="shared" si="1292"/>
        <v xml:space="preserve"> </v>
      </c>
      <c r="AO1282" s="125"/>
      <c r="AP1282" s="125"/>
      <c r="AQ1282" s="125"/>
      <c r="AR1282" s="125"/>
      <c r="AS1282" s="125"/>
      <c r="AT1282" s="122"/>
      <c r="AU1282" s="125"/>
      <c r="AV1282" s="126"/>
      <c r="AW1282" s="122"/>
      <c r="AX1282" s="127"/>
      <c r="AY1282" s="100"/>
      <c r="AZ1282" s="127"/>
      <c r="BA1282" s="88"/>
      <c r="BB1282" s="125"/>
      <c r="BC1282" s="129"/>
      <c r="BD1282" s="125"/>
      <c r="BE1282" s="125"/>
      <c r="BF1282" s="125"/>
      <c r="BG1282" s="125"/>
      <c r="BH1282" s="125"/>
      <c r="BI1282" s="125"/>
      <c r="BJ1282" s="125"/>
      <c r="BK1282" s="125"/>
      <c r="BL1282" s="90"/>
      <c r="BM1282" s="90"/>
      <c r="BN1282" s="90"/>
      <c r="BO1282" s="90"/>
      <c r="BP1282" s="90"/>
    </row>
    <row r="1283" spans="1:68" s="49" customFormat="1" ht="27.75" customHeight="1" x14ac:dyDescent="0.2">
      <c r="A1283" s="22">
        <f t="shared" si="1293"/>
        <v>915</v>
      </c>
      <c r="B1283" s="50"/>
      <c r="C1283" s="51"/>
      <c r="D1283" s="52"/>
      <c r="E1283" s="53"/>
      <c r="F1283" s="54"/>
      <c r="G1283" s="55"/>
      <c r="H1283" s="56"/>
      <c r="I1283" s="304"/>
      <c r="J1283" s="57"/>
      <c r="K1283" s="58"/>
      <c r="L1283" s="59"/>
      <c r="M1283" s="58"/>
      <c r="N1283" s="59"/>
      <c r="O1283" s="58"/>
      <c r="P1283" s="59"/>
      <c r="Q1283" s="60"/>
      <c r="R1283" s="315"/>
      <c r="S1283" s="57"/>
      <c r="T1283" s="58"/>
      <c r="U1283" s="58"/>
      <c r="V1283" s="60"/>
      <c r="W1283" s="326"/>
      <c r="X1283" s="58"/>
      <c r="Y1283" s="59"/>
      <c r="Z1283" s="58"/>
      <c r="AA1283" s="59"/>
      <c r="AB1283" s="60"/>
      <c r="AC1283" s="61"/>
      <c r="AD1283" s="62"/>
      <c r="AE1283" s="62"/>
      <c r="AF1283" s="63"/>
      <c r="AG1283" s="318"/>
      <c r="AH1283" s="60"/>
      <c r="AI1283" s="476"/>
      <c r="AJ1283" s="476"/>
      <c r="AK1283" s="477"/>
      <c r="AL1283" s="102"/>
      <c r="AM1283" s="124" t="str">
        <f t="shared" si="1291"/>
        <v xml:space="preserve"> </v>
      </c>
      <c r="AN1283" s="97" t="str">
        <f t="shared" si="1292"/>
        <v xml:space="preserve"> </v>
      </c>
      <c r="AO1283" s="125"/>
      <c r="AP1283" s="125"/>
      <c r="AQ1283" s="125"/>
      <c r="AR1283" s="125"/>
      <c r="AS1283" s="125"/>
      <c r="AT1283" s="122"/>
      <c r="AU1283" s="125"/>
      <c r="AV1283" s="126"/>
      <c r="AW1283" s="122"/>
      <c r="AX1283" s="127"/>
      <c r="AY1283" s="100"/>
      <c r="AZ1283" s="127"/>
      <c r="BA1283" s="88"/>
      <c r="BB1283" s="125"/>
      <c r="BC1283" s="129"/>
      <c r="BD1283" s="125"/>
      <c r="BE1283" s="125"/>
      <c r="BF1283" s="125"/>
      <c r="BG1283" s="125"/>
      <c r="BH1283" s="125"/>
      <c r="BI1283" s="125"/>
      <c r="BJ1283" s="125"/>
      <c r="BK1283" s="125"/>
      <c r="BL1283" s="90"/>
      <c r="BM1283" s="90"/>
      <c r="BN1283" s="90"/>
      <c r="BO1283" s="90"/>
      <c r="BP1283" s="90"/>
    </row>
    <row r="1284" spans="1:68" s="49" customFormat="1" ht="27.75" customHeight="1" x14ac:dyDescent="0.2">
      <c r="A1284" s="22">
        <f t="shared" si="1293"/>
        <v>916</v>
      </c>
      <c r="B1284" s="50"/>
      <c r="C1284" s="51"/>
      <c r="D1284" s="52"/>
      <c r="E1284" s="53"/>
      <c r="F1284" s="54"/>
      <c r="G1284" s="55"/>
      <c r="H1284" s="56"/>
      <c r="I1284" s="304"/>
      <c r="J1284" s="57"/>
      <c r="K1284" s="58"/>
      <c r="L1284" s="59"/>
      <c r="M1284" s="58"/>
      <c r="N1284" s="59"/>
      <c r="O1284" s="58"/>
      <c r="P1284" s="59"/>
      <c r="Q1284" s="60"/>
      <c r="R1284" s="315"/>
      <c r="S1284" s="57"/>
      <c r="T1284" s="58"/>
      <c r="U1284" s="58"/>
      <c r="V1284" s="60"/>
      <c r="W1284" s="326"/>
      <c r="X1284" s="58"/>
      <c r="Y1284" s="59"/>
      <c r="Z1284" s="58"/>
      <c r="AA1284" s="59"/>
      <c r="AB1284" s="60"/>
      <c r="AC1284" s="61"/>
      <c r="AD1284" s="62"/>
      <c r="AE1284" s="62"/>
      <c r="AF1284" s="63"/>
      <c r="AG1284" s="318"/>
      <c r="AH1284" s="60"/>
      <c r="AI1284" s="476"/>
      <c r="AJ1284" s="476"/>
      <c r="AK1284" s="477"/>
      <c r="AL1284" s="102"/>
      <c r="AM1284" s="124" t="str">
        <f t="shared" si="1291"/>
        <v xml:space="preserve"> </v>
      </c>
      <c r="AN1284" s="97" t="str">
        <f t="shared" si="1292"/>
        <v xml:space="preserve"> </v>
      </c>
      <c r="AO1284" s="125"/>
      <c r="AP1284" s="125"/>
      <c r="AQ1284" s="125"/>
      <c r="AR1284" s="125"/>
      <c r="AS1284" s="125"/>
      <c r="AT1284" s="122"/>
      <c r="AU1284" s="125"/>
      <c r="AV1284" s="126"/>
      <c r="AW1284" s="122"/>
      <c r="AX1284" s="127"/>
      <c r="AY1284" s="100"/>
      <c r="AZ1284" s="127"/>
      <c r="BA1284" s="88"/>
      <c r="BB1284" s="125"/>
      <c r="BC1284" s="129"/>
      <c r="BD1284" s="125"/>
      <c r="BE1284" s="125"/>
      <c r="BF1284" s="125"/>
      <c r="BG1284" s="125"/>
      <c r="BH1284" s="125"/>
      <c r="BI1284" s="125"/>
      <c r="BJ1284" s="125"/>
      <c r="BK1284" s="125"/>
      <c r="BL1284" s="90"/>
      <c r="BM1284" s="90"/>
      <c r="BN1284" s="90"/>
      <c r="BO1284" s="90"/>
      <c r="BP1284" s="90"/>
    </row>
    <row r="1285" spans="1:68" s="49" customFormat="1" ht="27.75" customHeight="1" x14ac:dyDescent="0.2">
      <c r="A1285" s="22">
        <f>A1284+1</f>
        <v>917</v>
      </c>
      <c r="B1285" s="50"/>
      <c r="C1285" s="51"/>
      <c r="D1285" s="52"/>
      <c r="E1285" s="53"/>
      <c r="F1285" s="54"/>
      <c r="G1285" s="55"/>
      <c r="H1285" s="56"/>
      <c r="I1285" s="304"/>
      <c r="J1285" s="57"/>
      <c r="K1285" s="58"/>
      <c r="L1285" s="59"/>
      <c r="M1285" s="58"/>
      <c r="N1285" s="59"/>
      <c r="O1285" s="58"/>
      <c r="P1285" s="59"/>
      <c r="Q1285" s="60"/>
      <c r="R1285" s="315"/>
      <c r="S1285" s="57"/>
      <c r="T1285" s="58"/>
      <c r="U1285" s="58"/>
      <c r="V1285" s="60"/>
      <c r="W1285" s="326"/>
      <c r="X1285" s="58"/>
      <c r="Y1285" s="59"/>
      <c r="Z1285" s="58"/>
      <c r="AA1285" s="59"/>
      <c r="AB1285" s="60"/>
      <c r="AC1285" s="61"/>
      <c r="AD1285" s="62"/>
      <c r="AE1285" s="62"/>
      <c r="AF1285" s="63"/>
      <c r="AG1285" s="318"/>
      <c r="AH1285" s="60"/>
      <c r="AI1285" s="476"/>
      <c r="AJ1285" s="476"/>
      <c r="AK1285" s="477"/>
      <c r="AL1285" s="102"/>
      <c r="AM1285" s="124" t="str">
        <f t="shared" si="1291"/>
        <v xml:space="preserve"> </v>
      </c>
      <c r="AN1285" s="97" t="str">
        <f t="shared" si="1292"/>
        <v xml:space="preserve"> </v>
      </c>
      <c r="AO1285" s="125"/>
      <c r="AP1285" s="125"/>
      <c r="AQ1285" s="125"/>
      <c r="AR1285" s="125"/>
      <c r="AS1285" s="125"/>
      <c r="AT1285" s="122"/>
      <c r="AU1285" s="125"/>
      <c r="AV1285" s="126"/>
      <c r="AW1285" s="122"/>
      <c r="AX1285" s="127"/>
      <c r="AY1285" s="100"/>
      <c r="AZ1285" s="127"/>
      <c r="BA1285" s="88"/>
      <c r="BB1285" s="125"/>
      <c r="BC1285" s="129"/>
      <c r="BD1285" s="125"/>
      <c r="BE1285" s="125"/>
      <c r="BF1285" s="125"/>
      <c r="BG1285" s="125"/>
      <c r="BH1285" s="125"/>
      <c r="BI1285" s="125"/>
      <c r="BJ1285" s="125"/>
      <c r="BK1285" s="125"/>
      <c r="BL1285" s="90"/>
      <c r="BM1285" s="90"/>
      <c r="BN1285" s="90"/>
      <c r="BO1285" s="90"/>
      <c r="BP1285" s="90"/>
    </row>
    <row r="1286" spans="1:68" s="49" customFormat="1" ht="27.75" customHeight="1" x14ac:dyDescent="0.2">
      <c r="A1286" s="22">
        <f t="shared" si="1293"/>
        <v>918</v>
      </c>
      <c r="B1286" s="50"/>
      <c r="C1286" s="51"/>
      <c r="D1286" s="52"/>
      <c r="E1286" s="53"/>
      <c r="F1286" s="54"/>
      <c r="G1286" s="55"/>
      <c r="H1286" s="56"/>
      <c r="I1286" s="304"/>
      <c r="J1286" s="57"/>
      <c r="K1286" s="58"/>
      <c r="L1286" s="59"/>
      <c r="M1286" s="58"/>
      <c r="N1286" s="59"/>
      <c r="O1286" s="58"/>
      <c r="P1286" s="59"/>
      <c r="Q1286" s="60"/>
      <c r="R1286" s="315"/>
      <c r="S1286" s="57"/>
      <c r="T1286" s="58"/>
      <c r="U1286" s="58"/>
      <c r="V1286" s="60"/>
      <c r="W1286" s="326"/>
      <c r="X1286" s="58"/>
      <c r="Y1286" s="59"/>
      <c r="Z1286" s="58"/>
      <c r="AA1286" s="59"/>
      <c r="AB1286" s="60"/>
      <c r="AC1286" s="61"/>
      <c r="AD1286" s="62"/>
      <c r="AE1286" s="62"/>
      <c r="AF1286" s="63"/>
      <c r="AG1286" s="318"/>
      <c r="AH1286" s="60"/>
      <c r="AI1286" s="476"/>
      <c r="AJ1286" s="476"/>
      <c r="AK1286" s="477"/>
      <c r="AL1286" s="102"/>
      <c r="AM1286" s="124" t="str">
        <f t="shared" si="1291"/>
        <v xml:space="preserve"> </v>
      </c>
      <c r="AN1286" s="97" t="str">
        <f t="shared" si="1292"/>
        <v xml:space="preserve"> </v>
      </c>
      <c r="AO1286" s="125"/>
      <c r="AP1286" s="125"/>
      <c r="AQ1286" s="125"/>
      <c r="AR1286" s="125"/>
      <c r="AS1286" s="125"/>
      <c r="AT1286" s="122"/>
      <c r="AU1286" s="125"/>
      <c r="AV1286" s="126"/>
      <c r="AW1286" s="122"/>
      <c r="AX1286" s="127"/>
      <c r="AY1286" s="100"/>
      <c r="AZ1286" s="127"/>
      <c r="BA1286" s="88"/>
      <c r="BB1286" s="125"/>
      <c r="BC1286" s="129"/>
      <c r="BD1286" s="125"/>
      <c r="BE1286" s="125"/>
      <c r="BF1286" s="125"/>
      <c r="BG1286" s="125"/>
      <c r="BH1286" s="125"/>
      <c r="BI1286" s="125"/>
      <c r="BJ1286" s="125"/>
      <c r="BK1286" s="125"/>
      <c r="BL1286" s="90"/>
      <c r="BM1286" s="90"/>
      <c r="BN1286" s="90"/>
      <c r="BO1286" s="90"/>
      <c r="BP1286" s="90"/>
    </row>
    <row r="1287" spans="1:68" s="49" customFormat="1" ht="27.75" customHeight="1" x14ac:dyDescent="0.2">
      <c r="A1287" s="22">
        <f t="shared" si="1293"/>
        <v>919</v>
      </c>
      <c r="B1287" s="50"/>
      <c r="C1287" s="51"/>
      <c r="D1287" s="52"/>
      <c r="E1287" s="53"/>
      <c r="F1287" s="54"/>
      <c r="G1287" s="55"/>
      <c r="H1287" s="56"/>
      <c r="I1287" s="304"/>
      <c r="J1287" s="57"/>
      <c r="K1287" s="58"/>
      <c r="L1287" s="59"/>
      <c r="M1287" s="58"/>
      <c r="N1287" s="59"/>
      <c r="O1287" s="58"/>
      <c r="P1287" s="59"/>
      <c r="Q1287" s="60"/>
      <c r="R1287" s="315"/>
      <c r="S1287" s="57"/>
      <c r="T1287" s="58"/>
      <c r="U1287" s="58"/>
      <c r="V1287" s="60"/>
      <c r="W1287" s="326"/>
      <c r="X1287" s="58"/>
      <c r="Y1287" s="59"/>
      <c r="Z1287" s="58"/>
      <c r="AA1287" s="59"/>
      <c r="AB1287" s="60"/>
      <c r="AC1287" s="61"/>
      <c r="AD1287" s="62"/>
      <c r="AE1287" s="62"/>
      <c r="AF1287" s="63"/>
      <c r="AG1287" s="318"/>
      <c r="AH1287" s="60"/>
      <c r="AI1287" s="476"/>
      <c r="AJ1287" s="476"/>
      <c r="AK1287" s="477"/>
      <c r="AL1287" s="102"/>
      <c r="AM1287" s="124" t="str">
        <f t="shared" si="1291"/>
        <v xml:space="preserve"> </v>
      </c>
      <c r="AN1287" s="97" t="str">
        <f t="shared" si="1292"/>
        <v xml:space="preserve"> </v>
      </c>
      <c r="AO1287" s="125"/>
      <c r="AP1287" s="125"/>
      <c r="AQ1287" s="125"/>
      <c r="AR1287" s="125"/>
      <c r="AS1287" s="125"/>
      <c r="AT1287" s="122"/>
      <c r="AU1287" s="125"/>
      <c r="AV1287" s="126"/>
      <c r="AW1287" s="122"/>
      <c r="AX1287" s="127"/>
      <c r="AY1287" s="100"/>
      <c r="AZ1287" s="127"/>
      <c r="BA1287" s="125"/>
      <c r="BB1287" s="125"/>
      <c r="BC1287" s="129"/>
      <c r="BD1287" s="125"/>
      <c r="BE1287" s="125"/>
      <c r="BF1287" s="125"/>
      <c r="BG1287" s="125"/>
      <c r="BH1287" s="125"/>
      <c r="BI1287" s="125"/>
      <c r="BJ1287" s="125"/>
      <c r="BK1287" s="125"/>
      <c r="BL1287" s="90"/>
      <c r="BM1287" s="90"/>
      <c r="BN1287" s="90"/>
      <c r="BO1287" s="90"/>
      <c r="BP1287" s="90"/>
    </row>
    <row r="1288" spans="1:68" s="49" customFormat="1" ht="27.75" customHeight="1" thickBot="1" x14ac:dyDescent="0.25">
      <c r="A1288" s="23">
        <f t="shared" si="1293"/>
        <v>920</v>
      </c>
      <c r="B1288" s="64"/>
      <c r="C1288" s="65"/>
      <c r="D1288" s="66"/>
      <c r="E1288" s="67"/>
      <c r="F1288" s="68"/>
      <c r="G1288" s="69"/>
      <c r="H1288" s="70"/>
      <c r="I1288" s="305"/>
      <c r="J1288" s="71"/>
      <c r="K1288" s="72"/>
      <c r="L1288" s="73"/>
      <c r="M1288" s="72"/>
      <c r="N1288" s="73"/>
      <c r="O1288" s="72"/>
      <c r="P1288" s="73"/>
      <c r="Q1288" s="74"/>
      <c r="R1288" s="316"/>
      <c r="S1288" s="71"/>
      <c r="T1288" s="72"/>
      <c r="U1288" s="72"/>
      <c r="V1288" s="74"/>
      <c r="W1288" s="327"/>
      <c r="X1288" s="72"/>
      <c r="Y1288" s="73"/>
      <c r="Z1288" s="72"/>
      <c r="AA1288" s="73"/>
      <c r="AB1288" s="74"/>
      <c r="AC1288" s="75"/>
      <c r="AD1288" s="76"/>
      <c r="AE1288" s="76"/>
      <c r="AF1288" s="77"/>
      <c r="AG1288" s="319"/>
      <c r="AH1288" s="74"/>
      <c r="AI1288" s="480"/>
      <c r="AJ1288" s="480"/>
      <c r="AK1288" s="481"/>
      <c r="AL1288" s="102"/>
      <c r="AM1288" s="124" t="str">
        <f t="shared" si="1291"/>
        <v xml:space="preserve"> </v>
      </c>
      <c r="AN1288" s="97" t="str">
        <f t="shared" si="1292"/>
        <v xml:space="preserve"> </v>
      </c>
      <c r="AO1288" s="125"/>
      <c r="AP1288" s="125"/>
      <c r="AQ1288" s="125"/>
      <c r="AR1288" s="125"/>
      <c r="AS1288" s="125"/>
      <c r="AT1288" s="122"/>
      <c r="AU1288" s="125"/>
      <c r="AV1288" s="126"/>
      <c r="AW1288" s="122"/>
      <c r="AX1288" s="127"/>
      <c r="AY1288" s="100"/>
      <c r="AZ1288" s="127"/>
      <c r="BA1288" s="125"/>
      <c r="BB1288" s="125"/>
      <c r="BC1288" s="129"/>
      <c r="BD1288" s="125"/>
      <c r="BE1288" s="125"/>
      <c r="BF1288" s="125"/>
      <c r="BG1288" s="125"/>
      <c r="BH1288" s="125"/>
      <c r="BI1288" s="125"/>
      <c r="BJ1288" s="125"/>
      <c r="BK1288" s="125"/>
      <c r="BL1288" s="90"/>
      <c r="BM1288" s="90"/>
      <c r="BN1288" s="90"/>
      <c r="BO1288" s="90"/>
      <c r="BP1288" s="90"/>
    </row>
    <row r="1289" spans="1:68" ht="4.5" customHeight="1" thickBot="1" x14ac:dyDescent="0.25">
      <c r="A1289" s="89">
        <f>AK1292</f>
        <v>92</v>
      </c>
      <c r="B1289" s="271"/>
      <c r="C1289" s="271"/>
      <c r="D1289" s="271"/>
      <c r="E1289" s="271"/>
      <c r="F1289" s="271"/>
      <c r="G1289" s="271"/>
      <c r="H1289" s="271"/>
      <c r="I1289" s="271"/>
      <c r="J1289" s="309"/>
      <c r="K1289" s="309"/>
      <c r="L1289" s="309"/>
      <c r="M1289" s="309"/>
      <c r="N1289" s="309"/>
      <c r="O1289" s="309"/>
      <c r="P1289" s="309"/>
      <c r="Q1289" s="309"/>
      <c r="R1289" s="309"/>
      <c r="S1289" s="324"/>
      <c r="T1289" s="324"/>
      <c r="U1289" s="324"/>
      <c r="V1289" s="324"/>
      <c r="W1289" s="324"/>
      <c r="X1289" s="324"/>
      <c r="Y1289" s="324"/>
      <c r="Z1289" s="324"/>
      <c r="AA1289" s="324"/>
      <c r="AB1289" s="324"/>
      <c r="AC1289" s="309"/>
      <c r="AD1289" s="272"/>
      <c r="AE1289" s="273"/>
      <c r="AF1289" s="272"/>
      <c r="AG1289" s="274"/>
      <c r="AH1289" s="474"/>
      <c r="AI1289" s="475"/>
      <c r="AJ1289" s="475"/>
      <c r="AK1289" s="475"/>
      <c r="AL1289" s="33"/>
      <c r="AM1289" s="33"/>
      <c r="AN1289" s="33"/>
      <c r="AV1289" s="126"/>
      <c r="AX1289" s="127"/>
      <c r="AY1289" s="100"/>
      <c r="AZ1289" s="127"/>
      <c r="BC1289" s="129"/>
    </row>
    <row r="1290" spans="1:68" ht="26.25" customHeight="1" x14ac:dyDescent="0.2">
      <c r="A1290" s="180">
        <f>A1276+1</f>
        <v>92</v>
      </c>
      <c r="B1290" s="501"/>
      <c r="C1290" s="501"/>
      <c r="D1290" s="501"/>
      <c r="E1290" s="502"/>
      <c r="F1290" s="493" t="str">
        <f>F1276</f>
        <v>TOTAL DE ESTA PÁGINA</v>
      </c>
      <c r="G1290" s="494"/>
      <c r="H1290" s="495"/>
      <c r="I1290" s="348" t="str">
        <f t="shared" ref="I1290:Q1290" si="1294">IF(SUM(I1279:I1289)=0," ",SUM(I1279:I1289))</f>
        <v xml:space="preserve"> </v>
      </c>
      <c r="J1290" s="349" t="str">
        <f t="shared" si="1294"/>
        <v xml:space="preserve"> </v>
      </c>
      <c r="K1290" s="350" t="str">
        <f t="shared" si="1294"/>
        <v xml:space="preserve"> </v>
      </c>
      <c r="L1290" s="351" t="str">
        <f t="shared" si="1294"/>
        <v xml:space="preserve"> </v>
      </c>
      <c r="M1290" s="350" t="str">
        <f t="shared" si="1294"/>
        <v xml:space="preserve"> </v>
      </c>
      <c r="N1290" s="351" t="str">
        <f t="shared" si="1294"/>
        <v xml:space="preserve"> </v>
      </c>
      <c r="O1290" s="350" t="str">
        <f t="shared" si="1294"/>
        <v xml:space="preserve"> </v>
      </c>
      <c r="P1290" s="351" t="str">
        <f t="shared" si="1294"/>
        <v xml:space="preserve"> </v>
      </c>
      <c r="Q1290" s="352" t="str">
        <f t="shared" si="1294"/>
        <v xml:space="preserve"> </v>
      </c>
      <c r="R1290" s="353"/>
      <c r="S1290" s="349" t="str">
        <f t="shared" ref="S1290:AB1290" si="1295">IF(SUM(S1279:S1289)=0," ",SUM(S1279:S1289))</f>
        <v xml:space="preserve"> </v>
      </c>
      <c r="T1290" s="350" t="str">
        <f t="shared" si="1295"/>
        <v xml:space="preserve"> </v>
      </c>
      <c r="U1290" s="350" t="str">
        <f t="shared" si="1295"/>
        <v xml:space="preserve"> </v>
      </c>
      <c r="V1290" s="350" t="str">
        <f t="shared" si="1295"/>
        <v xml:space="preserve"> </v>
      </c>
      <c r="W1290" s="351" t="str">
        <f t="shared" si="1295"/>
        <v xml:space="preserve"> </v>
      </c>
      <c r="X1290" s="350" t="str">
        <f t="shared" si="1295"/>
        <v xml:space="preserve"> </v>
      </c>
      <c r="Y1290" s="351" t="str">
        <f t="shared" si="1295"/>
        <v xml:space="preserve"> </v>
      </c>
      <c r="Z1290" s="350" t="str">
        <f t="shared" si="1295"/>
        <v xml:space="preserve"> </v>
      </c>
      <c r="AA1290" s="351" t="str">
        <f t="shared" si="1295"/>
        <v xml:space="preserve"> </v>
      </c>
      <c r="AB1290" s="352" t="str">
        <f t="shared" si="1295"/>
        <v xml:space="preserve"> </v>
      </c>
      <c r="AC1290" s="354" t="str">
        <f>IF(SUM(AC1279:AC1288)=0," ",SUM(AC1279:AC1288))</f>
        <v xml:space="preserve"> </v>
      </c>
      <c r="AD1290" s="355" t="str">
        <f>IF(SUM(AD1279:AD1288)=0," ",SUM(AD1279:AD1288))</f>
        <v xml:space="preserve"> </v>
      </c>
      <c r="AE1290" s="355" t="str">
        <f>IF(SUM(AE1279:AE1288)=0," ",SUM(AE1279:AE1288))</f>
        <v xml:space="preserve"> </v>
      </c>
      <c r="AF1290" s="356" t="str">
        <f>IF(SUM(AF1279:AF1288)=0," ",SUM(AF1279:AF1288))</f>
        <v xml:space="preserve"> </v>
      </c>
      <c r="AG1290" s="357" t="str">
        <f>IF(SUM(AG1279:AG1288)=0," ",SUM(AG1279:AG1288))</f>
        <v xml:space="preserve"> </v>
      </c>
      <c r="AH1290" s="482" t="str">
        <f>AH1276</f>
        <v>Certifico que todos los datos en esta
bitácora son fidedignos</v>
      </c>
      <c r="AI1290" s="483"/>
      <c r="AJ1290" s="483"/>
      <c r="AK1290" s="484"/>
      <c r="AL1290" s="131"/>
      <c r="AM1290" s="131"/>
      <c r="AN1290" s="131"/>
      <c r="AV1290" s="126"/>
      <c r="AX1290" s="127"/>
      <c r="AY1290" s="100"/>
      <c r="AZ1290" s="127"/>
      <c r="BA1290" s="88"/>
      <c r="BC1290" s="129"/>
    </row>
    <row r="1291" spans="1:68" ht="26.25" customHeight="1" x14ac:dyDescent="0.2">
      <c r="A1291" s="499">
        <f>AL1275</f>
        <v>0</v>
      </c>
      <c r="B1291" s="503"/>
      <c r="C1291" s="503"/>
      <c r="D1291" s="503"/>
      <c r="E1291" s="504"/>
      <c r="F1291" s="496" t="str">
        <f>IF(Portada!$A$1="www.fly-logics.com","TOTAL PÁGINA ANTERIOR",0)</f>
        <v>TOTAL PÁGINA ANTERIOR</v>
      </c>
      <c r="G1291" s="497"/>
      <c r="H1291" s="498"/>
      <c r="I1291" s="358">
        <f>I1278</f>
        <v>6.25</v>
      </c>
      <c r="J1291" s="359">
        <f t="shared" ref="J1291:Q1291" si="1296">J1278</f>
        <v>6.25</v>
      </c>
      <c r="K1291" s="360" t="str">
        <f t="shared" si="1296"/>
        <v xml:space="preserve"> </v>
      </c>
      <c r="L1291" s="361" t="str">
        <f t="shared" si="1296"/>
        <v xml:space="preserve"> </v>
      </c>
      <c r="M1291" s="360" t="str">
        <f t="shared" si="1296"/>
        <v xml:space="preserve"> </v>
      </c>
      <c r="N1291" s="361" t="str">
        <f t="shared" si="1296"/>
        <v xml:space="preserve"> </v>
      </c>
      <c r="O1291" s="360" t="str">
        <f t="shared" si="1296"/>
        <v xml:space="preserve"> </v>
      </c>
      <c r="P1291" s="361" t="str">
        <f t="shared" si="1296"/>
        <v xml:space="preserve"> </v>
      </c>
      <c r="Q1291" s="362" t="str">
        <f t="shared" si="1296"/>
        <v xml:space="preserve"> </v>
      </c>
      <c r="R1291" s="363"/>
      <c r="S1291" s="359" t="str">
        <f t="shared" ref="S1291:AG1291" si="1297">S1278</f>
        <v xml:space="preserve"> </v>
      </c>
      <c r="T1291" s="360">
        <f t="shared" si="1297"/>
        <v>8.75</v>
      </c>
      <c r="U1291" s="360">
        <f t="shared" si="1297"/>
        <v>10</v>
      </c>
      <c r="V1291" s="360">
        <f t="shared" si="1297"/>
        <v>2.5</v>
      </c>
      <c r="W1291" s="361" t="str">
        <f t="shared" si="1297"/>
        <v xml:space="preserve"> </v>
      </c>
      <c r="X1291" s="360" t="str">
        <f t="shared" si="1297"/>
        <v xml:space="preserve"> </v>
      </c>
      <c r="Y1291" s="361">
        <f t="shared" si="1297"/>
        <v>2.5</v>
      </c>
      <c r="Z1291" s="360" t="str">
        <f t="shared" si="1297"/>
        <v xml:space="preserve"> </v>
      </c>
      <c r="AA1291" s="361">
        <f t="shared" si="1297"/>
        <v>3.75</v>
      </c>
      <c r="AB1291" s="362" t="str">
        <f t="shared" si="1297"/>
        <v xml:space="preserve"> </v>
      </c>
      <c r="AC1291" s="364">
        <f t="shared" si="1297"/>
        <v>9</v>
      </c>
      <c r="AD1291" s="365" t="str">
        <f t="shared" si="1297"/>
        <v xml:space="preserve"> </v>
      </c>
      <c r="AE1291" s="365">
        <f t="shared" si="1297"/>
        <v>9</v>
      </c>
      <c r="AF1291" s="366" t="str">
        <f t="shared" si="1297"/>
        <v xml:space="preserve"> </v>
      </c>
      <c r="AG1291" s="367">
        <f t="shared" si="1297"/>
        <v>11</v>
      </c>
      <c r="AH1291" s="487"/>
      <c r="AI1291" s="488"/>
      <c r="AJ1291" s="488"/>
      <c r="AK1291" s="489"/>
      <c r="AL1291" s="131"/>
      <c r="AM1291" s="131"/>
      <c r="AN1291" s="131"/>
      <c r="AV1291" s="126"/>
      <c r="AX1291" s="127"/>
      <c r="AY1291" s="100"/>
      <c r="AZ1291" s="127"/>
      <c r="BA1291" s="88"/>
      <c r="BC1291" s="129"/>
    </row>
    <row r="1292" spans="1:68" ht="26.25" customHeight="1" thickBot="1" x14ac:dyDescent="0.25">
      <c r="A1292" s="500"/>
      <c r="B1292" s="505" t="str">
        <f>B1278</f>
        <v>Entidad que certifica Hrs. de vuelo
TIMBRE Y FIRMA</v>
      </c>
      <c r="C1292" s="505"/>
      <c r="D1292" s="505"/>
      <c r="E1292" s="506"/>
      <c r="F1292" s="490" t="str">
        <f>F1278</f>
        <v>TOTAL A LA FECHA</v>
      </c>
      <c r="G1292" s="491"/>
      <c r="H1292" s="492"/>
      <c r="I1292" s="31">
        <f t="shared" ref="I1292:Q1292" si="1298">IF(SUM(I1290:I1291)=0," ",SUM(I1290:I1291))</f>
        <v>6.25</v>
      </c>
      <c r="J1292" s="27">
        <f t="shared" si="1298"/>
        <v>6.25</v>
      </c>
      <c r="K1292" s="24" t="str">
        <f t="shared" si="1298"/>
        <v xml:space="preserve"> </v>
      </c>
      <c r="L1292" s="25" t="str">
        <f t="shared" si="1298"/>
        <v xml:space="preserve"> </v>
      </c>
      <c r="M1292" s="24" t="str">
        <f t="shared" si="1298"/>
        <v xml:space="preserve"> </v>
      </c>
      <c r="N1292" s="25" t="str">
        <f t="shared" si="1298"/>
        <v xml:space="preserve"> </v>
      </c>
      <c r="O1292" s="24" t="str">
        <f t="shared" si="1298"/>
        <v xml:space="preserve"> </v>
      </c>
      <c r="P1292" s="25" t="str">
        <f t="shared" si="1298"/>
        <v xml:space="preserve"> </v>
      </c>
      <c r="Q1292" s="26" t="str">
        <f t="shared" si="1298"/>
        <v xml:space="preserve"> </v>
      </c>
      <c r="R1292" s="321"/>
      <c r="S1292" s="27" t="str">
        <f t="shared" ref="S1292:AG1292" si="1299">IF(SUM(S1290:S1291)=0," ",SUM(S1290:S1291))</f>
        <v xml:space="preserve"> </v>
      </c>
      <c r="T1292" s="24">
        <f t="shared" si="1299"/>
        <v>8.75</v>
      </c>
      <c r="U1292" s="24">
        <f t="shared" si="1299"/>
        <v>10</v>
      </c>
      <c r="V1292" s="24">
        <f t="shared" si="1299"/>
        <v>2.5</v>
      </c>
      <c r="W1292" s="25" t="str">
        <f t="shared" si="1299"/>
        <v xml:space="preserve"> </v>
      </c>
      <c r="X1292" s="24" t="str">
        <f t="shared" si="1299"/>
        <v xml:space="preserve"> </v>
      </c>
      <c r="Y1292" s="25">
        <f t="shared" si="1299"/>
        <v>2.5</v>
      </c>
      <c r="Z1292" s="24" t="str">
        <f t="shared" si="1299"/>
        <v xml:space="preserve"> </v>
      </c>
      <c r="AA1292" s="25">
        <f t="shared" si="1299"/>
        <v>3.75</v>
      </c>
      <c r="AB1292" s="26" t="str">
        <f t="shared" si="1299"/>
        <v xml:space="preserve"> </v>
      </c>
      <c r="AC1292" s="323">
        <f t="shared" si="1299"/>
        <v>9</v>
      </c>
      <c r="AD1292" s="28" t="str">
        <f t="shared" si="1299"/>
        <v xml:space="preserve"> </v>
      </c>
      <c r="AE1292" s="28">
        <f t="shared" si="1299"/>
        <v>9</v>
      </c>
      <c r="AF1292" s="30" t="str">
        <f t="shared" si="1299"/>
        <v xml:space="preserve"> </v>
      </c>
      <c r="AG1292" s="32">
        <f t="shared" si="1299"/>
        <v>11</v>
      </c>
      <c r="AH1292" s="485" t="str">
        <f>AH1278</f>
        <v>_____________________________
FIRMA PILOTO</v>
      </c>
      <c r="AI1292" s="486"/>
      <c r="AJ1292" s="486"/>
      <c r="AK1292" s="181">
        <f>A1290</f>
        <v>92</v>
      </c>
      <c r="AL1292" s="132"/>
      <c r="AM1292" s="132"/>
      <c r="AN1292" s="132"/>
      <c r="AV1292" s="126"/>
      <c r="AX1292" s="127"/>
      <c r="AY1292" s="100"/>
      <c r="AZ1292" s="127"/>
      <c r="BA1292" s="88"/>
      <c r="BC1292" s="129"/>
    </row>
    <row r="1293" spans="1:68" s="49" customFormat="1" ht="27.75" customHeight="1" x14ac:dyDescent="0.2">
      <c r="A1293" s="29">
        <f>A1288+1</f>
        <v>921</v>
      </c>
      <c r="B1293" s="39"/>
      <c r="C1293" s="40"/>
      <c r="D1293" s="41"/>
      <c r="E1293" s="42"/>
      <c r="F1293" s="43"/>
      <c r="G1293" s="44"/>
      <c r="H1293" s="45"/>
      <c r="I1293" s="310"/>
      <c r="J1293" s="306"/>
      <c r="K1293" s="307"/>
      <c r="L1293" s="308"/>
      <c r="M1293" s="307"/>
      <c r="N1293" s="308"/>
      <c r="O1293" s="307"/>
      <c r="P1293" s="308"/>
      <c r="Q1293" s="167"/>
      <c r="R1293" s="314"/>
      <c r="S1293" s="46"/>
      <c r="T1293" s="47"/>
      <c r="U1293" s="47"/>
      <c r="V1293" s="48"/>
      <c r="W1293" s="325"/>
      <c r="X1293" s="307"/>
      <c r="Y1293" s="308"/>
      <c r="Z1293" s="307"/>
      <c r="AA1293" s="308"/>
      <c r="AB1293" s="167"/>
      <c r="AC1293" s="311"/>
      <c r="AD1293" s="312"/>
      <c r="AE1293" s="312"/>
      <c r="AF1293" s="313"/>
      <c r="AG1293" s="317"/>
      <c r="AH1293" s="167"/>
      <c r="AI1293" s="478"/>
      <c r="AJ1293" s="478"/>
      <c r="AK1293" s="479"/>
      <c r="AL1293" s="102"/>
      <c r="AM1293" s="124" t="str">
        <f t="shared" ref="AM1293:AM1302" si="1300">IF(B1293=0," ",TEXT(B1293,"MMM"))</f>
        <v xml:space="preserve"> </v>
      </c>
      <c r="AN1293" s="97" t="str">
        <f t="shared" ref="AN1293:AN1302" si="1301">IF(B1293=0," ",YEAR(B1293))</f>
        <v xml:space="preserve"> </v>
      </c>
      <c r="AO1293" s="125"/>
      <c r="AP1293" s="125"/>
      <c r="AQ1293" s="125"/>
      <c r="AR1293" s="125"/>
      <c r="AS1293" s="125"/>
      <c r="AT1293" s="122"/>
      <c r="AU1293" s="125"/>
      <c r="AV1293" s="126"/>
      <c r="AW1293" s="122"/>
      <c r="AX1293" s="127"/>
      <c r="AY1293" s="100"/>
      <c r="AZ1293" s="127"/>
      <c r="BA1293" s="88"/>
      <c r="BB1293" s="125"/>
      <c r="BC1293" s="129"/>
      <c r="BD1293" s="125"/>
      <c r="BE1293" s="125"/>
      <c r="BF1293" s="125"/>
      <c r="BG1293" s="125"/>
      <c r="BH1293" s="125"/>
      <c r="BI1293" s="125"/>
      <c r="BJ1293" s="125"/>
      <c r="BK1293" s="125"/>
      <c r="BL1293" s="90"/>
      <c r="BM1293" s="90"/>
      <c r="BN1293" s="90"/>
      <c r="BO1293" s="90"/>
      <c r="BP1293" s="90"/>
    </row>
    <row r="1294" spans="1:68" s="49" customFormat="1" ht="27.75" customHeight="1" x14ac:dyDescent="0.2">
      <c r="A1294" s="22">
        <f>A1293+1</f>
        <v>922</v>
      </c>
      <c r="B1294" s="50"/>
      <c r="C1294" s="51"/>
      <c r="D1294" s="52"/>
      <c r="E1294" s="53"/>
      <c r="F1294" s="54"/>
      <c r="G1294" s="55"/>
      <c r="H1294" s="56"/>
      <c r="I1294" s="304"/>
      <c r="J1294" s="57"/>
      <c r="K1294" s="58"/>
      <c r="L1294" s="59"/>
      <c r="M1294" s="58"/>
      <c r="N1294" s="59"/>
      <c r="O1294" s="58"/>
      <c r="P1294" s="59"/>
      <c r="Q1294" s="60"/>
      <c r="R1294" s="315"/>
      <c r="S1294" s="57"/>
      <c r="T1294" s="58"/>
      <c r="U1294" s="58"/>
      <c r="V1294" s="60"/>
      <c r="W1294" s="326"/>
      <c r="X1294" s="58"/>
      <c r="Y1294" s="59"/>
      <c r="Z1294" s="58"/>
      <c r="AA1294" s="59"/>
      <c r="AB1294" s="60"/>
      <c r="AC1294" s="61"/>
      <c r="AD1294" s="62"/>
      <c r="AE1294" s="62"/>
      <c r="AF1294" s="63"/>
      <c r="AG1294" s="318"/>
      <c r="AH1294" s="60"/>
      <c r="AI1294" s="476"/>
      <c r="AJ1294" s="476"/>
      <c r="AK1294" s="477"/>
      <c r="AL1294" s="102"/>
      <c r="AM1294" s="124" t="str">
        <f t="shared" si="1300"/>
        <v xml:space="preserve"> </v>
      </c>
      <c r="AN1294" s="97" t="str">
        <f t="shared" si="1301"/>
        <v xml:space="preserve"> </v>
      </c>
      <c r="AO1294" s="125"/>
      <c r="AP1294" s="125"/>
      <c r="AQ1294" s="125"/>
      <c r="AR1294" s="125"/>
      <c r="AS1294" s="125"/>
      <c r="AT1294" s="122"/>
      <c r="AU1294" s="125"/>
      <c r="AV1294" s="126"/>
      <c r="AW1294" s="122"/>
      <c r="AX1294" s="127"/>
      <c r="AY1294" s="100"/>
      <c r="AZ1294" s="127"/>
      <c r="BA1294" s="88"/>
      <c r="BB1294" s="125"/>
      <c r="BC1294" s="129"/>
      <c r="BD1294" s="125"/>
      <c r="BE1294" s="125"/>
      <c r="BF1294" s="125"/>
      <c r="BG1294" s="125"/>
      <c r="BH1294" s="125"/>
      <c r="BI1294" s="125"/>
      <c r="BJ1294" s="125"/>
      <c r="BK1294" s="125"/>
      <c r="BL1294" s="90"/>
      <c r="BM1294" s="90"/>
      <c r="BN1294" s="90"/>
      <c r="BO1294" s="90"/>
      <c r="BP1294" s="90"/>
    </row>
    <row r="1295" spans="1:68" s="49" customFormat="1" ht="27.75" customHeight="1" x14ac:dyDescent="0.2">
      <c r="A1295" s="22">
        <f t="shared" ref="A1295:A1302" si="1302">A1294+1</f>
        <v>923</v>
      </c>
      <c r="B1295" s="50"/>
      <c r="C1295" s="51"/>
      <c r="D1295" s="52"/>
      <c r="E1295" s="53"/>
      <c r="F1295" s="54"/>
      <c r="G1295" s="55"/>
      <c r="H1295" s="56"/>
      <c r="I1295" s="304"/>
      <c r="J1295" s="57"/>
      <c r="K1295" s="58"/>
      <c r="L1295" s="59"/>
      <c r="M1295" s="58"/>
      <c r="N1295" s="59"/>
      <c r="O1295" s="58"/>
      <c r="P1295" s="59"/>
      <c r="Q1295" s="60"/>
      <c r="R1295" s="315"/>
      <c r="S1295" s="57"/>
      <c r="T1295" s="58"/>
      <c r="U1295" s="58"/>
      <c r="V1295" s="60"/>
      <c r="W1295" s="326"/>
      <c r="X1295" s="58"/>
      <c r="Y1295" s="59"/>
      <c r="Z1295" s="58"/>
      <c r="AA1295" s="59"/>
      <c r="AB1295" s="60"/>
      <c r="AC1295" s="61"/>
      <c r="AD1295" s="62"/>
      <c r="AE1295" s="62"/>
      <c r="AF1295" s="63"/>
      <c r="AG1295" s="318"/>
      <c r="AH1295" s="60"/>
      <c r="AI1295" s="476"/>
      <c r="AJ1295" s="476"/>
      <c r="AK1295" s="477"/>
      <c r="AL1295" s="102"/>
      <c r="AM1295" s="124" t="str">
        <f t="shared" si="1300"/>
        <v xml:space="preserve"> </v>
      </c>
      <c r="AN1295" s="97" t="str">
        <f t="shared" si="1301"/>
        <v xml:space="preserve"> </v>
      </c>
      <c r="AO1295" s="125"/>
      <c r="AP1295" s="125"/>
      <c r="AQ1295" s="125"/>
      <c r="AR1295" s="125"/>
      <c r="AS1295" s="125"/>
      <c r="AT1295" s="122"/>
      <c r="AU1295" s="125"/>
      <c r="AV1295" s="126"/>
      <c r="AW1295" s="122"/>
      <c r="AX1295" s="127"/>
      <c r="AY1295" s="100"/>
      <c r="AZ1295" s="127"/>
      <c r="BA1295" s="88"/>
      <c r="BB1295" s="125"/>
      <c r="BC1295" s="129"/>
      <c r="BD1295" s="125"/>
      <c r="BE1295" s="125"/>
      <c r="BF1295" s="125"/>
      <c r="BG1295" s="125"/>
      <c r="BH1295" s="125"/>
      <c r="BI1295" s="125"/>
      <c r="BJ1295" s="125"/>
      <c r="BK1295" s="125"/>
      <c r="BL1295" s="90"/>
      <c r="BM1295" s="90"/>
      <c r="BN1295" s="90"/>
      <c r="BO1295" s="90"/>
      <c r="BP1295" s="90"/>
    </row>
    <row r="1296" spans="1:68" s="49" customFormat="1" ht="27.75" customHeight="1" x14ac:dyDescent="0.2">
      <c r="A1296" s="22">
        <f t="shared" si="1302"/>
        <v>924</v>
      </c>
      <c r="B1296" s="50"/>
      <c r="C1296" s="51"/>
      <c r="D1296" s="52"/>
      <c r="E1296" s="53"/>
      <c r="F1296" s="54"/>
      <c r="G1296" s="55"/>
      <c r="H1296" s="56"/>
      <c r="I1296" s="304"/>
      <c r="J1296" s="57"/>
      <c r="K1296" s="58"/>
      <c r="L1296" s="59"/>
      <c r="M1296" s="58"/>
      <c r="N1296" s="59"/>
      <c r="O1296" s="58"/>
      <c r="P1296" s="59"/>
      <c r="Q1296" s="60"/>
      <c r="R1296" s="315"/>
      <c r="S1296" s="57"/>
      <c r="T1296" s="58"/>
      <c r="U1296" s="58"/>
      <c r="V1296" s="60"/>
      <c r="W1296" s="326"/>
      <c r="X1296" s="58"/>
      <c r="Y1296" s="59"/>
      <c r="Z1296" s="58"/>
      <c r="AA1296" s="59"/>
      <c r="AB1296" s="60"/>
      <c r="AC1296" s="61"/>
      <c r="AD1296" s="62"/>
      <c r="AE1296" s="62"/>
      <c r="AF1296" s="63"/>
      <c r="AG1296" s="318"/>
      <c r="AH1296" s="60"/>
      <c r="AI1296" s="476"/>
      <c r="AJ1296" s="476"/>
      <c r="AK1296" s="477"/>
      <c r="AL1296" s="102"/>
      <c r="AM1296" s="124" t="str">
        <f t="shared" si="1300"/>
        <v xml:space="preserve"> </v>
      </c>
      <c r="AN1296" s="97" t="str">
        <f t="shared" si="1301"/>
        <v xml:space="preserve"> </v>
      </c>
      <c r="AO1296" s="125"/>
      <c r="AP1296" s="125"/>
      <c r="AQ1296" s="125"/>
      <c r="AR1296" s="125"/>
      <c r="AS1296" s="125"/>
      <c r="AT1296" s="122"/>
      <c r="AU1296" s="125"/>
      <c r="AV1296" s="126"/>
      <c r="AW1296" s="122"/>
      <c r="AX1296" s="127"/>
      <c r="AY1296" s="100"/>
      <c r="AZ1296" s="127"/>
      <c r="BA1296" s="88"/>
      <c r="BB1296" s="125"/>
      <c r="BC1296" s="129"/>
      <c r="BD1296" s="125"/>
      <c r="BE1296" s="125"/>
      <c r="BF1296" s="125"/>
      <c r="BG1296" s="125"/>
      <c r="BH1296" s="125"/>
      <c r="BI1296" s="125"/>
      <c r="BJ1296" s="125"/>
      <c r="BK1296" s="125"/>
      <c r="BL1296" s="90"/>
      <c r="BM1296" s="90"/>
      <c r="BN1296" s="90"/>
      <c r="BO1296" s="90"/>
      <c r="BP1296" s="90"/>
    </row>
    <row r="1297" spans="1:68" s="49" customFormat="1" ht="27.75" customHeight="1" x14ac:dyDescent="0.2">
      <c r="A1297" s="22">
        <f t="shared" si="1302"/>
        <v>925</v>
      </c>
      <c r="B1297" s="50"/>
      <c r="C1297" s="51"/>
      <c r="D1297" s="52"/>
      <c r="E1297" s="53"/>
      <c r="F1297" s="54"/>
      <c r="G1297" s="55"/>
      <c r="H1297" s="56"/>
      <c r="I1297" s="304"/>
      <c r="J1297" s="57"/>
      <c r="K1297" s="58"/>
      <c r="L1297" s="59"/>
      <c r="M1297" s="58"/>
      <c r="N1297" s="59"/>
      <c r="O1297" s="58"/>
      <c r="P1297" s="59"/>
      <c r="Q1297" s="60"/>
      <c r="R1297" s="315"/>
      <c r="S1297" s="57"/>
      <c r="T1297" s="58"/>
      <c r="U1297" s="58"/>
      <c r="V1297" s="60"/>
      <c r="W1297" s="326"/>
      <c r="X1297" s="58"/>
      <c r="Y1297" s="59"/>
      <c r="Z1297" s="58"/>
      <c r="AA1297" s="59"/>
      <c r="AB1297" s="60"/>
      <c r="AC1297" s="61"/>
      <c r="AD1297" s="62"/>
      <c r="AE1297" s="62"/>
      <c r="AF1297" s="63"/>
      <c r="AG1297" s="318"/>
      <c r="AH1297" s="60"/>
      <c r="AI1297" s="476"/>
      <c r="AJ1297" s="476"/>
      <c r="AK1297" s="477"/>
      <c r="AL1297" s="102"/>
      <c r="AM1297" s="124" t="str">
        <f t="shared" si="1300"/>
        <v xml:space="preserve"> </v>
      </c>
      <c r="AN1297" s="97" t="str">
        <f t="shared" si="1301"/>
        <v xml:space="preserve"> </v>
      </c>
      <c r="AO1297" s="125"/>
      <c r="AP1297" s="125"/>
      <c r="AQ1297" s="125"/>
      <c r="AR1297" s="125"/>
      <c r="AS1297" s="125"/>
      <c r="AT1297" s="122"/>
      <c r="AU1297" s="125"/>
      <c r="AV1297" s="126"/>
      <c r="AW1297" s="122"/>
      <c r="AX1297" s="127"/>
      <c r="AY1297" s="100"/>
      <c r="AZ1297" s="127"/>
      <c r="BA1297" s="88"/>
      <c r="BB1297" s="125"/>
      <c r="BC1297" s="129"/>
      <c r="BD1297" s="125"/>
      <c r="BE1297" s="125"/>
      <c r="BF1297" s="125"/>
      <c r="BG1297" s="125"/>
      <c r="BH1297" s="125"/>
      <c r="BI1297" s="125"/>
      <c r="BJ1297" s="125"/>
      <c r="BK1297" s="125"/>
      <c r="BL1297" s="90"/>
      <c r="BM1297" s="90"/>
      <c r="BN1297" s="90"/>
      <c r="BO1297" s="90"/>
      <c r="BP1297" s="90"/>
    </row>
    <row r="1298" spans="1:68" s="49" customFormat="1" ht="27.75" customHeight="1" x14ac:dyDescent="0.2">
      <c r="A1298" s="22">
        <f t="shared" si="1302"/>
        <v>926</v>
      </c>
      <c r="B1298" s="50"/>
      <c r="C1298" s="51"/>
      <c r="D1298" s="52"/>
      <c r="E1298" s="53"/>
      <c r="F1298" s="54"/>
      <c r="G1298" s="55"/>
      <c r="H1298" s="56"/>
      <c r="I1298" s="304"/>
      <c r="J1298" s="57"/>
      <c r="K1298" s="58"/>
      <c r="L1298" s="59"/>
      <c r="M1298" s="58"/>
      <c r="N1298" s="59"/>
      <c r="O1298" s="58"/>
      <c r="P1298" s="59"/>
      <c r="Q1298" s="60"/>
      <c r="R1298" s="315"/>
      <c r="S1298" s="57"/>
      <c r="T1298" s="58"/>
      <c r="U1298" s="58"/>
      <c r="V1298" s="60"/>
      <c r="W1298" s="326"/>
      <c r="X1298" s="58"/>
      <c r="Y1298" s="59"/>
      <c r="Z1298" s="58"/>
      <c r="AA1298" s="59"/>
      <c r="AB1298" s="60"/>
      <c r="AC1298" s="61"/>
      <c r="AD1298" s="62"/>
      <c r="AE1298" s="62"/>
      <c r="AF1298" s="63"/>
      <c r="AG1298" s="318"/>
      <c r="AH1298" s="60"/>
      <c r="AI1298" s="476"/>
      <c r="AJ1298" s="476"/>
      <c r="AK1298" s="477"/>
      <c r="AL1298" s="102"/>
      <c r="AM1298" s="124" t="str">
        <f t="shared" si="1300"/>
        <v xml:space="preserve"> </v>
      </c>
      <c r="AN1298" s="97" t="str">
        <f t="shared" si="1301"/>
        <v xml:space="preserve"> </v>
      </c>
      <c r="AO1298" s="125"/>
      <c r="AP1298" s="125"/>
      <c r="AQ1298" s="125"/>
      <c r="AR1298" s="125"/>
      <c r="AS1298" s="125"/>
      <c r="AT1298" s="122"/>
      <c r="AU1298" s="125"/>
      <c r="AV1298" s="126"/>
      <c r="AW1298" s="122"/>
      <c r="AX1298" s="127"/>
      <c r="AY1298" s="100"/>
      <c r="AZ1298" s="127"/>
      <c r="BA1298" s="88"/>
      <c r="BB1298" s="125"/>
      <c r="BC1298" s="129"/>
      <c r="BD1298" s="125"/>
      <c r="BE1298" s="125"/>
      <c r="BF1298" s="125"/>
      <c r="BG1298" s="125"/>
      <c r="BH1298" s="125"/>
      <c r="BI1298" s="125"/>
      <c r="BJ1298" s="125"/>
      <c r="BK1298" s="125"/>
      <c r="BL1298" s="90"/>
      <c r="BM1298" s="90"/>
      <c r="BN1298" s="90"/>
      <c r="BO1298" s="90"/>
      <c r="BP1298" s="90"/>
    </row>
    <row r="1299" spans="1:68" s="49" customFormat="1" ht="27.75" customHeight="1" x14ac:dyDescent="0.2">
      <c r="A1299" s="22">
        <f>A1298+1</f>
        <v>927</v>
      </c>
      <c r="B1299" s="50"/>
      <c r="C1299" s="51"/>
      <c r="D1299" s="52"/>
      <c r="E1299" s="53"/>
      <c r="F1299" s="54"/>
      <c r="G1299" s="55"/>
      <c r="H1299" s="56"/>
      <c r="I1299" s="304"/>
      <c r="J1299" s="57"/>
      <c r="K1299" s="58"/>
      <c r="L1299" s="59"/>
      <c r="M1299" s="58"/>
      <c r="N1299" s="59"/>
      <c r="O1299" s="58"/>
      <c r="P1299" s="59"/>
      <c r="Q1299" s="60"/>
      <c r="R1299" s="315"/>
      <c r="S1299" s="57"/>
      <c r="T1299" s="58"/>
      <c r="U1299" s="58"/>
      <c r="V1299" s="60"/>
      <c r="W1299" s="326"/>
      <c r="X1299" s="58"/>
      <c r="Y1299" s="59"/>
      <c r="Z1299" s="58"/>
      <c r="AA1299" s="59"/>
      <c r="AB1299" s="60"/>
      <c r="AC1299" s="61"/>
      <c r="AD1299" s="62"/>
      <c r="AE1299" s="62"/>
      <c r="AF1299" s="63"/>
      <c r="AG1299" s="318"/>
      <c r="AH1299" s="60"/>
      <c r="AI1299" s="476"/>
      <c r="AJ1299" s="476"/>
      <c r="AK1299" s="477"/>
      <c r="AL1299" s="102"/>
      <c r="AM1299" s="124" t="str">
        <f t="shared" si="1300"/>
        <v xml:space="preserve"> </v>
      </c>
      <c r="AN1299" s="97" t="str">
        <f t="shared" si="1301"/>
        <v xml:space="preserve"> </v>
      </c>
      <c r="AO1299" s="125"/>
      <c r="AP1299" s="125"/>
      <c r="AQ1299" s="125"/>
      <c r="AR1299" s="125"/>
      <c r="AS1299" s="125"/>
      <c r="AT1299" s="122"/>
      <c r="AU1299" s="125"/>
      <c r="AV1299" s="126"/>
      <c r="AW1299" s="122"/>
      <c r="AX1299" s="127"/>
      <c r="AY1299" s="100"/>
      <c r="AZ1299" s="127"/>
      <c r="BA1299" s="88"/>
      <c r="BB1299" s="125"/>
      <c r="BC1299" s="129"/>
      <c r="BD1299" s="125"/>
      <c r="BE1299" s="125"/>
      <c r="BF1299" s="125"/>
      <c r="BG1299" s="125"/>
      <c r="BH1299" s="125"/>
      <c r="BI1299" s="125"/>
      <c r="BJ1299" s="125"/>
      <c r="BK1299" s="125"/>
      <c r="BL1299" s="90"/>
      <c r="BM1299" s="90"/>
      <c r="BN1299" s="90"/>
      <c r="BO1299" s="90"/>
      <c r="BP1299" s="90"/>
    </row>
    <row r="1300" spans="1:68" s="49" customFormat="1" ht="27.75" customHeight="1" x14ac:dyDescent="0.2">
      <c r="A1300" s="22">
        <f t="shared" si="1302"/>
        <v>928</v>
      </c>
      <c r="B1300" s="50"/>
      <c r="C1300" s="51"/>
      <c r="D1300" s="52"/>
      <c r="E1300" s="53"/>
      <c r="F1300" s="54"/>
      <c r="G1300" s="55"/>
      <c r="H1300" s="56"/>
      <c r="I1300" s="304"/>
      <c r="J1300" s="57"/>
      <c r="K1300" s="58"/>
      <c r="L1300" s="59"/>
      <c r="M1300" s="58"/>
      <c r="N1300" s="59"/>
      <c r="O1300" s="58"/>
      <c r="P1300" s="59"/>
      <c r="Q1300" s="60"/>
      <c r="R1300" s="315"/>
      <c r="S1300" s="57"/>
      <c r="T1300" s="58"/>
      <c r="U1300" s="58"/>
      <c r="V1300" s="60"/>
      <c r="W1300" s="326"/>
      <c r="X1300" s="58"/>
      <c r="Y1300" s="59"/>
      <c r="Z1300" s="58"/>
      <c r="AA1300" s="59"/>
      <c r="AB1300" s="60"/>
      <c r="AC1300" s="61"/>
      <c r="AD1300" s="62"/>
      <c r="AE1300" s="62"/>
      <c r="AF1300" s="63"/>
      <c r="AG1300" s="318"/>
      <c r="AH1300" s="60"/>
      <c r="AI1300" s="476"/>
      <c r="AJ1300" s="476"/>
      <c r="AK1300" s="477"/>
      <c r="AL1300" s="102"/>
      <c r="AM1300" s="124" t="str">
        <f t="shared" si="1300"/>
        <v xml:space="preserve"> </v>
      </c>
      <c r="AN1300" s="97" t="str">
        <f t="shared" si="1301"/>
        <v xml:space="preserve"> </v>
      </c>
      <c r="AO1300" s="125"/>
      <c r="AP1300" s="125"/>
      <c r="AQ1300" s="125"/>
      <c r="AR1300" s="125"/>
      <c r="AS1300" s="125"/>
      <c r="AT1300" s="122"/>
      <c r="AU1300" s="125"/>
      <c r="AV1300" s="126"/>
      <c r="AW1300" s="122"/>
      <c r="AX1300" s="127"/>
      <c r="AY1300" s="100"/>
      <c r="AZ1300" s="127"/>
      <c r="BA1300" s="88"/>
      <c r="BB1300" s="125"/>
      <c r="BC1300" s="129"/>
      <c r="BD1300" s="125"/>
      <c r="BE1300" s="125"/>
      <c r="BF1300" s="125"/>
      <c r="BG1300" s="125"/>
      <c r="BH1300" s="125"/>
      <c r="BI1300" s="125"/>
      <c r="BJ1300" s="125"/>
      <c r="BK1300" s="125"/>
      <c r="BL1300" s="90"/>
      <c r="BM1300" s="90"/>
      <c r="BN1300" s="90"/>
      <c r="BO1300" s="90"/>
      <c r="BP1300" s="90"/>
    </row>
    <row r="1301" spans="1:68" s="49" customFormat="1" ht="27.75" customHeight="1" x14ac:dyDescent="0.2">
      <c r="A1301" s="22">
        <f t="shared" si="1302"/>
        <v>929</v>
      </c>
      <c r="B1301" s="50"/>
      <c r="C1301" s="51"/>
      <c r="D1301" s="52"/>
      <c r="E1301" s="53"/>
      <c r="F1301" s="54"/>
      <c r="G1301" s="55"/>
      <c r="H1301" s="56"/>
      <c r="I1301" s="304"/>
      <c r="J1301" s="57"/>
      <c r="K1301" s="58"/>
      <c r="L1301" s="59"/>
      <c r="M1301" s="58"/>
      <c r="N1301" s="59"/>
      <c r="O1301" s="58"/>
      <c r="P1301" s="59"/>
      <c r="Q1301" s="60"/>
      <c r="R1301" s="315"/>
      <c r="S1301" s="57"/>
      <c r="T1301" s="58"/>
      <c r="U1301" s="58"/>
      <c r="V1301" s="60"/>
      <c r="W1301" s="326"/>
      <c r="X1301" s="58"/>
      <c r="Y1301" s="59"/>
      <c r="Z1301" s="58"/>
      <c r="AA1301" s="59"/>
      <c r="AB1301" s="60"/>
      <c r="AC1301" s="61"/>
      <c r="AD1301" s="62"/>
      <c r="AE1301" s="62"/>
      <c r="AF1301" s="63"/>
      <c r="AG1301" s="318"/>
      <c r="AH1301" s="60"/>
      <c r="AI1301" s="476"/>
      <c r="AJ1301" s="476"/>
      <c r="AK1301" s="477"/>
      <c r="AL1301" s="102"/>
      <c r="AM1301" s="124" t="str">
        <f t="shared" si="1300"/>
        <v xml:space="preserve"> </v>
      </c>
      <c r="AN1301" s="97" t="str">
        <f t="shared" si="1301"/>
        <v xml:space="preserve"> </v>
      </c>
      <c r="AO1301" s="125"/>
      <c r="AP1301" s="125"/>
      <c r="AQ1301" s="125"/>
      <c r="AR1301" s="125"/>
      <c r="AS1301" s="125"/>
      <c r="AT1301" s="122"/>
      <c r="AU1301" s="125"/>
      <c r="AV1301" s="126"/>
      <c r="AW1301" s="122"/>
      <c r="AX1301" s="127"/>
      <c r="AY1301" s="100"/>
      <c r="AZ1301" s="127"/>
      <c r="BA1301" s="125"/>
      <c r="BB1301" s="125"/>
      <c r="BC1301" s="129"/>
      <c r="BD1301" s="125"/>
      <c r="BE1301" s="125"/>
      <c r="BF1301" s="125"/>
      <c r="BG1301" s="125"/>
      <c r="BH1301" s="125"/>
      <c r="BI1301" s="125"/>
      <c r="BJ1301" s="125"/>
      <c r="BK1301" s="125"/>
      <c r="BL1301" s="90"/>
      <c r="BM1301" s="90"/>
      <c r="BN1301" s="90"/>
      <c r="BO1301" s="90"/>
      <c r="BP1301" s="90"/>
    </row>
    <row r="1302" spans="1:68" s="49" customFormat="1" ht="27.75" customHeight="1" thickBot="1" x14ac:dyDescent="0.25">
      <c r="A1302" s="23">
        <f t="shared" si="1302"/>
        <v>930</v>
      </c>
      <c r="B1302" s="64"/>
      <c r="C1302" s="65"/>
      <c r="D1302" s="66"/>
      <c r="E1302" s="67"/>
      <c r="F1302" s="68"/>
      <c r="G1302" s="69"/>
      <c r="H1302" s="70"/>
      <c r="I1302" s="305"/>
      <c r="J1302" s="71"/>
      <c r="K1302" s="72"/>
      <c r="L1302" s="73"/>
      <c r="M1302" s="72"/>
      <c r="N1302" s="73"/>
      <c r="O1302" s="72"/>
      <c r="P1302" s="73"/>
      <c r="Q1302" s="74"/>
      <c r="R1302" s="316"/>
      <c r="S1302" s="71"/>
      <c r="T1302" s="72"/>
      <c r="U1302" s="72"/>
      <c r="V1302" s="74"/>
      <c r="W1302" s="327"/>
      <c r="X1302" s="72"/>
      <c r="Y1302" s="73"/>
      <c r="Z1302" s="72"/>
      <c r="AA1302" s="73"/>
      <c r="AB1302" s="74"/>
      <c r="AC1302" s="75"/>
      <c r="AD1302" s="76"/>
      <c r="AE1302" s="76"/>
      <c r="AF1302" s="77"/>
      <c r="AG1302" s="319"/>
      <c r="AH1302" s="74"/>
      <c r="AI1302" s="480"/>
      <c r="AJ1302" s="480"/>
      <c r="AK1302" s="481"/>
      <c r="AL1302" s="102"/>
      <c r="AM1302" s="124" t="str">
        <f t="shared" si="1300"/>
        <v xml:space="preserve"> </v>
      </c>
      <c r="AN1302" s="97" t="str">
        <f t="shared" si="1301"/>
        <v xml:space="preserve"> </v>
      </c>
      <c r="AO1302" s="125"/>
      <c r="AP1302" s="125"/>
      <c r="AQ1302" s="125"/>
      <c r="AR1302" s="125"/>
      <c r="AS1302" s="125"/>
      <c r="AT1302" s="122"/>
      <c r="AU1302" s="125"/>
      <c r="AV1302" s="126"/>
      <c r="AW1302" s="122"/>
      <c r="AX1302" s="127"/>
      <c r="AY1302" s="100"/>
      <c r="AZ1302" s="127"/>
      <c r="BA1302" s="125"/>
      <c r="BB1302" s="125"/>
      <c r="BC1302" s="129"/>
      <c r="BD1302" s="125"/>
      <c r="BE1302" s="125"/>
      <c r="BF1302" s="125"/>
      <c r="BG1302" s="125"/>
      <c r="BH1302" s="125"/>
      <c r="BI1302" s="125"/>
      <c r="BJ1302" s="125"/>
      <c r="BK1302" s="125"/>
      <c r="BL1302" s="90"/>
      <c r="BM1302" s="90"/>
      <c r="BN1302" s="90"/>
      <c r="BO1302" s="90"/>
      <c r="BP1302" s="90"/>
    </row>
    <row r="1303" spans="1:68" ht="4.5" customHeight="1" thickBot="1" x14ac:dyDescent="0.25">
      <c r="A1303" s="89">
        <f>AK1306</f>
        <v>93</v>
      </c>
      <c r="B1303" s="271"/>
      <c r="C1303" s="271"/>
      <c r="D1303" s="271"/>
      <c r="E1303" s="271"/>
      <c r="F1303" s="271"/>
      <c r="G1303" s="271"/>
      <c r="H1303" s="271"/>
      <c r="I1303" s="271"/>
      <c r="J1303" s="309"/>
      <c r="K1303" s="309"/>
      <c r="L1303" s="309"/>
      <c r="M1303" s="309"/>
      <c r="N1303" s="309"/>
      <c r="O1303" s="309"/>
      <c r="P1303" s="309"/>
      <c r="Q1303" s="309"/>
      <c r="R1303" s="309"/>
      <c r="S1303" s="324"/>
      <c r="T1303" s="324"/>
      <c r="U1303" s="324"/>
      <c r="V1303" s="324"/>
      <c r="W1303" s="324"/>
      <c r="X1303" s="324"/>
      <c r="Y1303" s="324"/>
      <c r="Z1303" s="324"/>
      <c r="AA1303" s="324"/>
      <c r="AB1303" s="324"/>
      <c r="AC1303" s="309"/>
      <c r="AD1303" s="272"/>
      <c r="AE1303" s="273"/>
      <c r="AF1303" s="272"/>
      <c r="AG1303" s="274"/>
      <c r="AH1303" s="474"/>
      <c r="AI1303" s="475"/>
      <c r="AJ1303" s="475"/>
      <c r="AK1303" s="475"/>
      <c r="AL1303" s="33"/>
      <c r="AM1303" s="33"/>
      <c r="AN1303" s="33"/>
      <c r="AV1303" s="126"/>
      <c r="AX1303" s="127"/>
      <c r="AY1303" s="100"/>
      <c r="AZ1303" s="127"/>
      <c r="BC1303" s="129"/>
    </row>
    <row r="1304" spans="1:68" ht="26.25" customHeight="1" x14ac:dyDescent="0.2">
      <c r="A1304" s="180">
        <f>A1290+1</f>
        <v>93</v>
      </c>
      <c r="B1304" s="501"/>
      <c r="C1304" s="501"/>
      <c r="D1304" s="501"/>
      <c r="E1304" s="502"/>
      <c r="F1304" s="493" t="str">
        <f>F1290</f>
        <v>TOTAL DE ESTA PÁGINA</v>
      </c>
      <c r="G1304" s="494"/>
      <c r="H1304" s="495"/>
      <c r="I1304" s="348" t="str">
        <f t="shared" ref="I1304:Q1304" si="1303">IF(SUM(I1293:I1303)=0," ",SUM(I1293:I1303))</f>
        <v xml:space="preserve"> </v>
      </c>
      <c r="J1304" s="349" t="str">
        <f t="shared" si="1303"/>
        <v xml:space="preserve"> </v>
      </c>
      <c r="K1304" s="350" t="str">
        <f t="shared" si="1303"/>
        <v xml:space="preserve"> </v>
      </c>
      <c r="L1304" s="351" t="str">
        <f t="shared" si="1303"/>
        <v xml:space="preserve"> </v>
      </c>
      <c r="M1304" s="350" t="str">
        <f t="shared" si="1303"/>
        <v xml:space="preserve"> </v>
      </c>
      <c r="N1304" s="351" t="str">
        <f t="shared" si="1303"/>
        <v xml:space="preserve"> </v>
      </c>
      <c r="O1304" s="350" t="str">
        <f t="shared" si="1303"/>
        <v xml:space="preserve"> </v>
      </c>
      <c r="P1304" s="351" t="str">
        <f t="shared" si="1303"/>
        <v xml:space="preserve"> </v>
      </c>
      <c r="Q1304" s="352" t="str">
        <f t="shared" si="1303"/>
        <v xml:space="preserve"> </v>
      </c>
      <c r="R1304" s="353"/>
      <c r="S1304" s="349" t="str">
        <f t="shared" ref="S1304:AB1304" si="1304">IF(SUM(S1293:S1303)=0," ",SUM(S1293:S1303))</f>
        <v xml:space="preserve"> </v>
      </c>
      <c r="T1304" s="350" t="str">
        <f t="shared" si="1304"/>
        <v xml:space="preserve"> </v>
      </c>
      <c r="U1304" s="350" t="str">
        <f t="shared" si="1304"/>
        <v xml:space="preserve"> </v>
      </c>
      <c r="V1304" s="350" t="str">
        <f t="shared" si="1304"/>
        <v xml:space="preserve"> </v>
      </c>
      <c r="W1304" s="351" t="str">
        <f t="shared" si="1304"/>
        <v xml:space="preserve"> </v>
      </c>
      <c r="X1304" s="350" t="str">
        <f t="shared" si="1304"/>
        <v xml:space="preserve"> </v>
      </c>
      <c r="Y1304" s="351" t="str">
        <f t="shared" si="1304"/>
        <v xml:space="preserve"> </v>
      </c>
      <c r="Z1304" s="350" t="str">
        <f t="shared" si="1304"/>
        <v xml:space="preserve"> </v>
      </c>
      <c r="AA1304" s="351" t="str">
        <f t="shared" si="1304"/>
        <v xml:space="preserve"> </v>
      </c>
      <c r="AB1304" s="352" t="str">
        <f t="shared" si="1304"/>
        <v xml:space="preserve"> </v>
      </c>
      <c r="AC1304" s="354" t="str">
        <f>IF(SUM(AC1293:AC1302)=0," ",SUM(AC1293:AC1302))</f>
        <v xml:space="preserve"> </v>
      </c>
      <c r="AD1304" s="355" t="str">
        <f>IF(SUM(AD1293:AD1302)=0," ",SUM(AD1293:AD1302))</f>
        <v xml:space="preserve"> </v>
      </c>
      <c r="AE1304" s="355" t="str">
        <f>IF(SUM(AE1293:AE1302)=0," ",SUM(AE1293:AE1302))</f>
        <v xml:space="preserve"> </v>
      </c>
      <c r="AF1304" s="356" t="str">
        <f>IF(SUM(AF1293:AF1302)=0," ",SUM(AF1293:AF1302))</f>
        <v xml:space="preserve"> </v>
      </c>
      <c r="AG1304" s="357" t="str">
        <f>IF(SUM(AG1293:AG1302)=0," ",SUM(AG1293:AG1302))</f>
        <v xml:space="preserve"> </v>
      </c>
      <c r="AH1304" s="482" t="str">
        <f>AH1290</f>
        <v>Certifico que todos los datos en esta
bitácora son fidedignos</v>
      </c>
      <c r="AI1304" s="483"/>
      <c r="AJ1304" s="483"/>
      <c r="AK1304" s="484"/>
      <c r="AL1304" s="131"/>
      <c r="AM1304" s="131"/>
      <c r="AN1304" s="131"/>
      <c r="AV1304" s="126"/>
      <c r="AX1304" s="127"/>
      <c r="AY1304" s="100"/>
      <c r="AZ1304" s="127"/>
      <c r="BA1304" s="88"/>
      <c r="BC1304" s="129"/>
    </row>
    <row r="1305" spans="1:68" ht="26.25" customHeight="1" x14ac:dyDescent="0.2">
      <c r="A1305" s="499"/>
      <c r="B1305" s="503"/>
      <c r="C1305" s="503"/>
      <c r="D1305" s="503"/>
      <c r="E1305" s="504"/>
      <c r="F1305" s="496" t="str">
        <f>F1291</f>
        <v>TOTAL PÁGINA ANTERIOR</v>
      </c>
      <c r="G1305" s="497"/>
      <c r="H1305" s="498"/>
      <c r="I1305" s="358">
        <f>I1292</f>
        <v>6.25</v>
      </c>
      <c r="J1305" s="359">
        <f t="shared" ref="J1305:Q1305" si="1305">J1292</f>
        <v>6.25</v>
      </c>
      <c r="K1305" s="360" t="str">
        <f t="shared" si="1305"/>
        <v xml:space="preserve"> </v>
      </c>
      <c r="L1305" s="361" t="str">
        <f t="shared" si="1305"/>
        <v xml:space="preserve"> </v>
      </c>
      <c r="M1305" s="360" t="str">
        <f t="shared" si="1305"/>
        <v xml:space="preserve"> </v>
      </c>
      <c r="N1305" s="361" t="str">
        <f t="shared" si="1305"/>
        <v xml:space="preserve"> </v>
      </c>
      <c r="O1305" s="360" t="str">
        <f t="shared" si="1305"/>
        <v xml:space="preserve"> </v>
      </c>
      <c r="P1305" s="361" t="str">
        <f t="shared" si="1305"/>
        <v xml:space="preserve"> </v>
      </c>
      <c r="Q1305" s="362" t="str">
        <f t="shared" si="1305"/>
        <v xml:space="preserve"> </v>
      </c>
      <c r="R1305" s="363"/>
      <c r="S1305" s="359" t="str">
        <f t="shared" ref="S1305:AG1305" si="1306">S1292</f>
        <v xml:space="preserve"> </v>
      </c>
      <c r="T1305" s="360">
        <f t="shared" si="1306"/>
        <v>8.75</v>
      </c>
      <c r="U1305" s="360">
        <f t="shared" si="1306"/>
        <v>10</v>
      </c>
      <c r="V1305" s="360">
        <f t="shared" si="1306"/>
        <v>2.5</v>
      </c>
      <c r="W1305" s="361" t="str">
        <f t="shared" si="1306"/>
        <v xml:space="preserve"> </v>
      </c>
      <c r="X1305" s="360" t="str">
        <f t="shared" si="1306"/>
        <v xml:space="preserve"> </v>
      </c>
      <c r="Y1305" s="361">
        <f t="shared" si="1306"/>
        <v>2.5</v>
      </c>
      <c r="Z1305" s="360" t="str">
        <f t="shared" si="1306"/>
        <v xml:space="preserve"> </v>
      </c>
      <c r="AA1305" s="361">
        <f t="shared" si="1306"/>
        <v>3.75</v>
      </c>
      <c r="AB1305" s="362" t="str">
        <f t="shared" si="1306"/>
        <v xml:space="preserve"> </v>
      </c>
      <c r="AC1305" s="364">
        <f t="shared" si="1306"/>
        <v>9</v>
      </c>
      <c r="AD1305" s="365" t="str">
        <f t="shared" si="1306"/>
        <v xml:space="preserve"> </v>
      </c>
      <c r="AE1305" s="365">
        <f t="shared" si="1306"/>
        <v>9</v>
      </c>
      <c r="AF1305" s="366" t="str">
        <f t="shared" si="1306"/>
        <v xml:space="preserve"> </v>
      </c>
      <c r="AG1305" s="367">
        <f t="shared" si="1306"/>
        <v>11</v>
      </c>
      <c r="AH1305" s="487"/>
      <c r="AI1305" s="488"/>
      <c r="AJ1305" s="488"/>
      <c r="AK1305" s="489"/>
      <c r="AL1305" s="131"/>
      <c r="AM1305" s="131"/>
      <c r="AN1305" s="131"/>
      <c r="AV1305" s="126"/>
      <c r="AX1305" s="127"/>
      <c r="AY1305" s="100"/>
      <c r="AZ1305" s="127"/>
      <c r="BA1305" s="88"/>
      <c r="BC1305" s="129"/>
    </row>
    <row r="1306" spans="1:68" ht="26.25" customHeight="1" thickBot="1" x14ac:dyDescent="0.25">
      <c r="A1306" s="500"/>
      <c r="B1306" s="505" t="str">
        <f>B1292</f>
        <v>Entidad que certifica Hrs. de vuelo
TIMBRE Y FIRMA</v>
      </c>
      <c r="C1306" s="505"/>
      <c r="D1306" s="505"/>
      <c r="E1306" s="506"/>
      <c r="F1306" s="490" t="str">
        <f>F1292</f>
        <v>TOTAL A LA FECHA</v>
      </c>
      <c r="G1306" s="491"/>
      <c r="H1306" s="492"/>
      <c r="I1306" s="31">
        <f t="shared" ref="I1306:Q1306" si="1307">IF(SUM(I1304:I1305)=0," ",SUM(I1304:I1305))</f>
        <v>6.25</v>
      </c>
      <c r="J1306" s="27">
        <f t="shared" si="1307"/>
        <v>6.25</v>
      </c>
      <c r="K1306" s="24" t="str">
        <f t="shared" si="1307"/>
        <v xml:space="preserve"> </v>
      </c>
      <c r="L1306" s="25" t="str">
        <f t="shared" si="1307"/>
        <v xml:space="preserve"> </v>
      </c>
      <c r="M1306" s="24" t="str">
        <f t="shared" si="1307"/>
        <v xml:space="preserve"> </v>
      </c>
      <c r="N1306" s="25" t="str">
        <f t="shared" si="1307"/>
        <v xml:space="preserve"> </v>
      </c>
      <c r="O1306" s="24" t="str">
        <f t="shared" si="1307"/>
        <v xml:space="preserve"> </v>
      </c>
      <c r="P1306" s="25" t="str">
        <f t="shared" si="1307"/>
        <v xml:space="preserve"> </v>
      </c>
      <c r="Q1306" s="26" t="str">
        <f t="shared" si="1307"/>
        <v xml:space="preserve"> </v>
      </c>
      <c r="R1306" s="321"/>
      <c r="S1306" s="27" t="str">
        <f t="shared" ref="S1306:AG1306" si="1308">IF(SUM(S1304:S1305)=0," ",SUM(S1304:S1305))</f>
        <v xml:space="preserve"> </v>
      </c>
      <c r="T1306" s="24">
        <f t="shared" si="1308"/>
        <v>8.75</v>
      </c>
      <c r="U1306" s="24">
        <f t="shared" si="1308"/>
        <v>10</v>
      </c>
      <c r="V1306" s="24">
        <f t="shared" si="1308"/>
        <v>2.5</v>
      </c>
      <c r="W1306" s="25" t="str">
        <f t="shared" si="1308"/>
        <v xml:space="preserve"> </v>
      </c>
      <c r="X1306" s="24" t="str">
        <f t="shared" si="1308"/>
        <v xml:space="preserve"> </v>
      </c>
      <c r="Y1306" s="25">
        <f t="shared" si="1308"/>
        <v>2.5</v>
      </c>
      <c r="Z1306" s="24" t="str">
        <f t="shared" si="1308"/>
        <v xml:space="preserve"> </v>
      </c>
      <c r="AA1306" s="25">
        <f t="shared" si="1308"/>
        <v>3.75</v>
      </c>
      <c r="AB1306" s="26" t="str">
        <f t="shared" si="1308"/>
        <v xml:space="preserve"> </v>
      </c>
      <c r="AC1306" s="323">
        <f t="shared" si="1308"/>
        <v>9</v>
      </c>
      <c r="AD1306" s="28" t="str">
        <f t="shared" si="1308"/>
        <v xml:space="preserve"> </v>
      </c>
      <c r="AE1306" s="28">
        <f t="shared" si="1308"/>
        <v>9</v>
      </c>
      <c r="AF1306" s="30" t="str">
        <f t="shared" si="1308"/>
        <v xml:space="preserve"> </v>
      </c>
      <c r="AG1306" s="32">
        <f t="shared" si="1308"/>
        <v>11</v>
      </c>
      <c r="AH1306" s="485" t="str">
        <f>AH1292</f>
        <v>_____________________________
FIRMA PILOTO</v>
      </c>
      <c r="AI1306" s="486"/>
      <c r="AJ1306" s="486"/>
      <c r="AK1306" s="181">
        <f>A1304</f>
        <v>93</v>
      </c>
      <c r="AL1306" s="132"/>
      <c r="AM1306" s="132"/>
      <c r="AN1306" s="132"/>
      <c r="AV1306" s="126"/>
      <c r="AX1306" s="127"/>
      <c r="AY1306" s="100"/>
      <c r="AZ1306" s="127"/>
      <c r="BA1306" s="88"/>
      <c r="BC1306" s="129"/>
    </row>
    <row r="1307" spans="1:68" s="49" customFormat="1" ht="27.75" customHeight="1" x14ac:dyDescent="0.2">
      <c r="A1307" s="29">
        <f>A1302+1</f>
        <v>931</v>
      </c>
      <c r="B1307" s="39"/>
      <c r="C1307" s="40"/>
      <c r="D1307" s="41"/>
      <c r="E1307" s="42"/>
      <c r="F1307" s="43"/>
      <c r="G1307" s="44"/>
      <c r="H1307" s="45"/>
      <c r="I1307" s="310"/>
      <c r="J1307" s="306"/>
      <c r="K1307" s="307"/>
      <c r="L1307" s="308"/>
      <c r="M1307" s="307"/>
      <c r="N1307" s="308"/>
      <c r="O1307" s="307"/>
      <c r="P1307" s="308"/>
      <c r="Q1307" s="167"/>
      <c r="R1307" s="314"/>
      <c r="S1307" s="46"/>
      <c r="T1307" s="47"/>
      <c r="U1307" s="47"/>
      <c r="V1307" s="48"/>
      <c r="W1307" s="325"/>
      <c r="X1307" s="307"/>
      <c r="Y1307" s="308"/>
      <c r="Z1307" s="307"/>
      <c r="AA1307" s="308"/>
      <c r="AB1307" s="167"/>
      <c r="AC1307" s="311"/>
      <c r="AD1307" s="312"/>
      <c r="AE1307" s="312"/>
      <c r="AF1307" s="313"/>
      <c r="AG1307" s="317"/>
      <c r="AH1307" s="167"/>
      <c r="AI1307" s="478"/>
      <c r="AJ1307" s="478"/>
      <c r="AK1307" s="479"/>
      <c r="AL1307" s="102"/>
      <c r="AM1307" s="124" t="str">
        <f t="shared" ref="AM1307:AM1316" si="1309">IF(B1307=0," ",TEXT(B1307,"MMM"))</f>
        <v xml:space="preserve"> </v>
      </c>
      <c r="AN1307" s="97" t="str">
        <f t="shared" ref="AN1307:AN1316" si="1310">IF(B1307=0," ",YEAR(B1307))</f>
        <v xml:space="preserve"> </v>
      </c>
      <c r="AO1307" s="125"/>
      <c r="AP1307" s="125"/>
      <c r="AQ1307" s="125"/>
      <c r="AR1307" s="125"/>
      <c r="AS1307" s="125"/>
      <c r="AT1307" s="122"/>
      <c r="AU1307" s="125"/>
      <c r="AV1307" s="126"/>
      <c r="AW1307" s="122"/>
      <c r="AX1307" s="127"/>
      <c r="AY1307" s="100"/>
      <c r="AZ1307" s="127"/>
      <c r="BA1307" s="88"/>
      <c r="BB1307" s="125"/>
      <c r="BC1307" s="129"/>
      <c r="BD1307" s="125"/>
      <c r="BE1307" s="125"/>
      <c r="BF1307" s="125"/>
      <c r="BG1307" s="125"/>
      <c r="BH1307" s="125"/>
      <c r="BI1307" s="125"/>
      <c r="BJ1307" s="125"/>
      <c r="BK1307" s="125"/>
      <c r="BL1307" s="90"/>
      <c r="BM1307" s="90"/>
      <c r="BN1307" s="90"/>
      <c r="BO1307" s="90"/>
      <c r="BP1307" s="90"/>
    </row>
    <row r="1308" spans="1:68" s="49" customFormat="1" ht="27.75" customHeight="1" x14ac:dyDescent="0.2">
      <c r="A1308" s="22">
        <f>A1307+1</f>
        <v>932</v>
      </c>
      <c r="B1308" s="50"/>
      <c r="C1308" s="51"/>
      <c r="D1308" s="52"/>
      <c r="E1308" s="53"/>
      <c r="F1308" s="54"/>
      <c r="G1308" s="55"/>
      <c r="H1308" s="56"/>
      <c r="I1308" s="304"/>
      <c r="J1308" s="57"/>
      <c r="K1308" s="58"/>
      <c r="L1308" s="59"/>
      <c r="M1308" s="58"/>
      <c r="N1308" s="59"/>
      <c r="O1308" s="58"/>
      <c r="P1308" s="59"/>
      <c r="Q1308" s="60"/>
      <c r="R1308" s="315"/>
      <c r="S1308" s="57"/>
      <c r="T1308" s="58"/>
      <c r="U1308" s="58"/>
      <c r="V1308" s="60"/>
      <c r="W1308" s="326"/>
      <c r="X1308" s="58"/>
      <c r="Y1308" s="59"/>
      <c r="Z1308" s="58"/>
      <c r="AA1308" s="59"/>
      <c r="AB1308" s="60"/>
      <c r="AC1308" s="61"/>
      <c r="AD1308" s="62"/>
      <c r="AE1308" s="62"/>
      <c r="AF1308" s="63"/>
      <c r="AG1308" s="318"/>
      <c r="AH1308" s="60"/>
      <c r="AI1308" s="476"/>
      <c r="AJ1308" s="476"/>
      <c r="AK1308" s="477"/>
      <c r="AL1308" s="102"/>
      <c r="AM1308" s="124" t="str">
        <f t="shared" si="1309"/>
        <v xml:space="preserve"> </v>
      </c>
      <c r="AN1308" s="97" t="str">
        <f t="shared" si="1310"/>
        <v xml:space="preserve"> </v>
      </c>
      <c r="AO1308" s="125"/>
      <c r="AP1308" s="125"/>
      <c r="AQ1308" s="125"/>
      <c r="AR1308" s="125"/>
      <c r="AS1308" s="125"/>
      <c r="AT1308" s="122"/>
      <c r="AU1308" s="125"/>
      <c r="AV1308" s="126"/>
      <c r="AW1308" s="122"/>
      <c r="AX1308" s="127"/>
      <c r="AY1308" s="100"/>
      <c r="AZ1308" s="127"/>
      <c r="BA1308" s="88"/>
      <c r="BB1308" s="125"/>
      <c r="BC1308" s="129"/>
      <c r="BD1308" s="125"/>
      <c r="BE1308" s="125"/>
      <c r="BF1308" s="125"/>
      <c r="BG1308" s="125"/>
      <c r="BH1308" s="125"/>
      <c r="BI1308" s="125"/>
      <c r="BJ1308" s="125"/>
      <c r="BK1308" s="125"/>
      <c r="BL1308" s="90"/>
      <c r="BM1308" s="90"/>
      <c r="BN1308" s="90"/>
      <c r="BO1308" s="90"/>
      <c r="BP1308" s="90"/>
    </row>
    <row r="1309" spans="1:68" s="49" customFormat="1" ht="27.75" customHeight="1" x14ac:dyDescent="0.2">
      <c r="A1309" s="22">
        <f t="shared" ref="A1309:A1316" si="1311">A1308+1</f>
        <v>933</v>
      </c>
      <c r="B1309" s="50"/>
      <c r="C1309" s="51"/>
      <c r="D1309" s="52"/>
      <c r="E1309" s="53"/>
      <c r="F1309" s="54"/>
      <c r="G1309" s="55"/>
      <c r="H1309" s="56"/>
      <c r="I1309" s="304"/>
      <c r="J1309" s="57"/>
      <c r="K1309" s="58"/>
      <c r="L1309" s="59"/>
      <c r="M1309" s="58"/>
      <c r="N1309" s="59"/>
      <c r="O1309" s="58"/>
      <c r="P1309" s="59"/>
      <c r="Q1309" s="60"/>
      <c r="R1309" s="315"/>
      <c r="S1309" s="57"/>
      <c r="T1309" s="58"/>
      <c r="U1309" s="58"/>
      <c r="V1309" s="60"/>
      <c r="W1309" s="326"/>
      <c r="X1309" s="58"/>
      <c r="Y1309" s="59"/>
      <c r="Z1309" s="58"/>
      <c r="AA1309" s="59"/>
      <c r="AB1309" s="60"/>
      <c r="AC1309" s="61"/>
      <c r="AD1309" s="62"/>
      <c r="AE1309" s="62"/>
      <c r="AF1309" s="63"/>
      <c r="AG1309" s="318"/>
      <c r="AH1309" s="60"/>
      <c r="AI1309" s="476"/>
      <c r="AJ1309" s="476"/>
      <c r="AK1309" s="477"/>
      <c r="AL1309" s="102"/>
      <c r="AM1309" s="124" t="str">
        <f t="shared" si="1309"/>
        <v xml:space="preserve"> </v>
      </c>
      <c r="AN1309" s="97" t="str">
        <f t="shared" si="1310"/>
        <v xml:space="preserve"> </v>
      </c>
      <c r="AO1309" s="125"/>
      <c r="AP1309" s="125"/>
      <c r="AQ1309" s="125"/>
      <c r="AR1309" s="125"/>
      <c r="AS1309" s="125"/>
      <c r="AT1309" s="122"/>
      <c r="AU1309" s="125"/>
      <c r="AV1309" s="126"/>
      <c r="AW1309" s="122"/>
      <c r="AX1309" s="127"/>
      <c r="AY1309" s="100"/>
      <c r="AZ1309" s="127"/>
      <c r="BA1309" s="88"/>
      <c r="BB1309" s="125"/>
      <c r="BC1309" s="129"/>
      <c r="BD1309" s="125"/>
      <c r="BE1309" s="125"/>
      <c r="BF1309" s="125"/>
      <c r="BG1309" s="125"/>
      <c r="BH1309" s="125"/>
      <c r="BI1309" s="125"/>
      <c r="BJ1309" s="125"/>
      <c r="BK1309" s="125"/>
      <c r="BL1309" s="90"/>
      <c r="BM1309" s="90"/>
      <c r="BN1309" s="90"/>
      <c r="BO1309" s="90"/>
      <c r="BP1309" s="90"/>
    </row>
    <row r="1310" spans="1:68" s="49" customFormat="1" ht="27.75" customHeight="1" x14ac:dyDescent="0.2">
      <c r="A1310" s="22">
        <f t="shared" si="1311"/>
        <v>934</v>
      </c>
      <c r="B1310" s="50"/>
      <c r="C1310" s="51"/>
      <c r="D1310" s="52"/>
      <c r="E1310" s="53"/>
      <c r="F1310" s="54"/>
      <c r="G1310" s="55"/>
      <c r="H1310" s="56"/>
      <c r="I1310" s="304"/>
      <c r="J1310" s="57"/>
      <c r="K1310" s="58"/>
      <c r="L1310" s="59"/>
      <c r="M1310" s="58"/>
      <c r="N1310" s="59"/>
      <c r="O1310" s="58"/>
      <c r="P1310" s="59"/>
      <c r="Q1310" s="60"/>
      <c r="R1310" s="315"/>
      <c r="S1310" s="57"/>
      <c r="T1310" s="58"/>
      <c r="U1310" s="58"/>
      <c r="V1310" s="60"/>
      <c r="W1310" s="326"/>
      <c r="X1310" s="58"/>
      <c r="Y1310" s="59"/>
      <c r="Z1310" s="58"/>
      <c r="AA1310" s="59"/>
      <c r="AB1310" s="60"/>
      <c r="AC1310" s="61"/>
      <c r="AD1310" s="62"/>
      <c r="AE1310" s="62"/>
      <c r="AF1310" s="63"/>
      <c r="AG1310" s="318"/>
      <c r="AH1310" s="60"/>
      <c r="AI1310" s="476"/>
      <c r="AJ1310" s="476"/>
      <c r="AK1310" s="477"/>
      <c r="AL1310" s="102"/>
      <c r="AM1310" s="124" t="str">
        <f t="shared" si="1309"/>
        <v xml:space="preserve"> </v>
      </c>
      <c r="AN1310" s="97" t="str">
        <f t="shared" si="1310"/>
        <v xml:space="preserve"> </v>
      </c>
      <c r="AO1310" s="125"/>
      <c r="AP1310" s="125"/>
      <c r="AQ1310" s="125"/>
      <c r="AR1310" s="125"/>
      <c r="AS1310" s="125"/>
      <c r="AT1310" s="122"/>
      <c r="AU1310" s="125"/>
      <c r="AV1310" s="126"/>
      <c r="AW1310" s="122"/>
      <c r="AX1310" s="127"/>
      <c r="AY1310" s="100"/>
      <c r="AZ1310" s="127"/>
      <c r="BA1310" s="88"/>
      <c r="BB1310" s="125"/>
      <c r="BC1310" s="129"/>
      <c r="BD1310" s="125"/>
      <c r="BE1310" s="125"/>
      <c r="BF1310" s="125"/>
      <c r="BG1310" s="125"/>
      <c r="BH1310" s="125"/>
      <c r="BI1310" s="125"/>
      <c r="BJ1310" s="125"/>
      <c r="BK1310" s="125"/>
      <c r="BL1310" s="90"/>
      <c r="BM1310" s="90"/>
      <c r="BN1310" s="90"/>
      <c r="BO1310" s="90"/>
      <c r="BP1310" s="90"/>
    </row>
    <row r="1311" spans="1:68" s="49" customFormat="1" ht="27.75" customHeight="1" x14ac:dyDescent="0.2">
      <c r="A1311" s="22">
        <f t="shared" si="1311"/>
        <v>935</v>
      </c>
      <c r="B1311" s="50"/>
      <c r="C1311" s="51"/>
      <c r="D1311" s="52"/>
      <c r="E1311" s="53"/>
      <c r="F1311" s="54"/>
      <c r="G1311" s="55"/>
      <c r="H1311" s="56"/>
      <c r="I1311" s="304"/>
      <c r="J1311" s="57"/>
      <c r="K1311" s="58"/>
      <c r="L1311" s="59"/>
      <c r="M1311" s="58"/>
      <c r="N1311" s="59"/>
      <c r="O1311" s="58"/>
      <c r="P1311" s="59"/>
      <c r="Q1311" s="60"/>
      <c r="R1311" s="315"/>
      <c r="S1311" s="57"/>
      <c r="T1311" s="58"/>
      <c r="U1311" s="58"/>
      <c r="V1311" s="60"/>
      <c r="W1311" s="326"/>
      <c r="X1311" s="58"/>
      <c r="Y1311" s="59"/>
      <c r="Z1311" s="58"/>
      <c r="AA1311" s="59"/>
      <c r="AB1311" s="60"/>
      <c r="AC1311" s="61"/>
      <c r="AD1311" s="62"/>
      <c r="AE1311" s="62"/>
      <c r="AF1311" s="63"/>
      <c r="AG1311" s="318"/>
      <c r="AH1311" s="60"/>
      <c r="AI1311" s="476"/>
      <c r="AJ1311" s="476"/>
      <c r="AK1311" s="477"/>
      <c r="AL1311" s="102"/>
      <c r="AM1311" s="124" t="str">
        <f t="shared" si="1309"/>
        <v xml:space="preserve"> </v>
      </c>
      <c r="AN1311" s="97" t="str">
        <f t="shared" si="1310"/>
        <v xml:space="preserve"> </v>
      </c>
      <c r="AO1311" s="125"/>
      <c r="AP1311" s="125"/>
      <c r="AQ1311" s="125"/>
      <c r="AR1311" s="125"/>
      <c r="AS1311" s="125"/>
      <c r="AT1311" s="122"/>
      <c r="AU1311" s="125"/>
      <c r="AV1311" s="126"/>
      <c r="AW1311" s="122"/>
      <c r="AX1311" s="127"/>
      <c r="AY1311" s="100"/>
      <c r="AZ1311" s="127"/>
      <c r="BA1311" s="88"/>
      <c r="BB1311" s="125"/>
      <c r="BC1311" s="129"/>
      <c r="BD1311" s="125"/>
      <c r="BE1311" s="125"/>
      <c r="BF1311" s="125"/>
      <c r="BG1311" s="125"/>
      <c r="BH1311" s="125"/>
      <c r="BI1311" s="125"/>
      <c r="BJ1311" s="125"/>
      <c r="BK1311" s="125"/>
      <c r="BL1311" s="90"/>
      <c r="BM1311" s="90"/>
      <c r="BN1311" s="90"/>
      <c r="BO1311" s="90"/>
      <c r="BP1311" s="90"/>
    </row>
    <row r="1312" spans="1:68" s="49" customFormat="1" ht="27.75" customHeight="1" x14ac:dyDescent="0.2">
      <c r="A1312" s="22">
        <f t="shared" si="1311"/>
        <v>936</v>
      </c>
      <c r="B1312" s="50"/>
      <c r="C1312" s="51"/>
      <c r="D1312" s="52"/>
      <c r="E1312" s="53"/>
      <c r="F1312" s="54"/>
      <c r="G1312" s="55"/>
      <c r="H1312" s="56"/>
      <c r="I1312" s="304"/>
      <c r="J1312" s="57"/>
      <c r="K1312" s="58"/>
      <c r="L1312" s="59"/>
      <c r="M1312" s="58"/>
      <c r="N1312" s="59"/>
      <c r="O1312" s="58"/>
      <c r="P1312" s="59"/>
      <c r="Q1312" s="60"/>
      <c r="R1312" s="315"/>
      <c r="S1312" s="57"/>
      <c r="T1312" s="58"/>
      <c r="U1312" s="58"/>
      <c r="V1312" s="60"/>
      <c r="W1312" s="326"/>
      <c r="X1312" s="58"/>
      <c r="Y1312" s="59"/>
      <c r="Z1312" s="58"/>
      <c r="AA1312" s="59"/>
      <c r="AB1312" s="60"/>
      <c r="AC1312" s="61"/>
      <c r="AD1312" s="62"/>
      <c r="AE1312" s="62"/>
      <c r="AF1312" s="63"/>
      <c r="AG1312" s="318"/>
      <c r="AH1312" s="60"/>
      <c r="AI1312" s="476"/>
      <c r="AJ1312" s="476"/>
      <c r="AK1312" s="477"/>
      <c r="AL1312" s="102"/>
      <c r="AM1312" s="124" t="str">
        <f t="shared" si="1309"/>
        <v xml:space="preserve"> </v>
      </c>
      <c r="AN1312" s="97" t="str">
        <f t="shared" si="1310"/>
        <v xml:space="preserve"> </v>
      </c>
      <c r="AO1312" s="125"/>
      <c r="AP1312" s="125"/>
      <c r="AQ1312" s="125"/>
      <c r="AR1312" s="125"/>
      <c r="AS1312" s="125"/>
      <c r="AT1312" s="122"/>
      <c r="AU1312" s="125"/>
      <c r="AV1312" s="126"/>
      <c r="AW1312" s="122"/>
      <c r="AX1312" s="127"/>
      <c r="AY1312" s="100"/>
      <c r="AZ1312" s="127"/>
      <c r="BA1312" s="88"/>
      <c r="BB1312" s="125"/>
      <c r="BC1312" s="129"/>
      <c r="BD1312" s="125"/>
      <c r="BE1312" s="125"/>
      <c r="BF1312" s="125"/>
      <c r="BG1312" s="125"/>
      <c r="BH1312" s="125"/>
      <c r="BI1312" s="125"/>
      <c r="BJ1312" s="125"/>
      <c r="BK1312" s="125"/>
      <c r="BL1312" s="90"/>
      <c r="BM1312" s="90"/>
      <c r="BN1312" s="90"/>
      <c r="BO1312" s="90"/>
      <c r="BP1312" s="90"/>
    </row>
    <row r="1313" spans="1:68" s="49" customFormat="1" ht="27.75" customHeight="1" x14ac:dyDescent="0.2">
      <c r="A1313" s="22">
        <f>A1312+1</f>
        <v>937</v>
      </c>
      <c r="B1313" s="50"/>
      <c r="C1313" s="51"/>
      <c r="D1313" s="52"/>
      <c r="E1313" s="53"/>
      <c r="F1313" s="54"/>
      <c r="G1313" s="55"/>
      <c r="H1313" s="56"/>
      <c r="I1313" s="304"/>
      <c r="J1313" s="57"/>
      <c r="K1313" s="58"/>
      <c r="L1313" s="59"/>
      <c r="M1313" s="58"/>
      <c r="N1313" s="59"/>
      <c r="O1313" s="58"/>
      <c r="P1313" s="59"/>
      <c r="Q1313" s="60"/>
      <c r="R1313" s="315"/>
      <c r="S1313" s="57"/>
      <c r="T1313" s="58"/>
      <c r="U1313" s="58"/>
      <c r="V1313" s="60"/>
      <c r="W1313" s="326"/>
      <c r="X1313" s="58"/>
      <c r="Y1313" s="59"/>
      <c r="Z1313" s="58"/>
      <c r="AA1313" s="59"/>
      <c r="AB1313" s="60"/>
      <c r="AC1313" s="61"/>
      <c r="AD1313" s="62"/>
      <c r="AE1313" s="62"/>
      <c r="AF1313" s="63"/>
      <c r="AG1313" s="318"/>
      <c r="AH1313" s="60"/>
      <c r="AI1313" s="476"/>
      <c r="AJ1313" s="476"/>
      <c r="AK1313" s="477"/>
      <c r="AL1313" s="102"/>
      <c r="AM1313" s="124" t="str">
        <f t="shared" si="1309"/>
        <v xml:space="preserve"> </v>
      </c>
      <c r="AN1313" s="97" t="str">
        <f t="shared" si="1310"/>
        <v xml:space="preserve"> </v>
      </c>
      <c r="AO1313" s="125"/>
      <c r="AP1313" s="125"/>
      <c r="AQ1313" s="125"/>
      <c r="AR1313" s="125"/>
      <c r="AS1313" s="125"/>
      <c r="AT1313" s="122"/>
      <c r="AU1313" s="125"/>
      <c r="AV1313" s="126"/>
      <c r="AW1313" s="122"/>
      <c r="AX1313" s="127"/>
      <c r="AY1313" s="100"/>
      <c r="AZ1313" s="127"/>
      <c r="BA1313" s="88"/>
      <c r="BB1313" s="125"/>
      <c r="BC1313" s="129"/>
      <c r="BD1313" s="125"/>
      <c r="BE1313" s="125"/>
      <c r="BF1313" s="125"/>
      <c r="BG1313" s="125"/>
      <c r="BH1313" s="125"/>
      <c r="BI1313" s="125"/>
      <c r="BJ1313" s="125"/>
      <c r="BK1313" s="125"/>
      <c r="BL1313" s="90"/>
      <c r="BM1313" s="90"/>
      <c r="BN1313" s="90"/>
      <c r="BO1313" s="90"/>
      <c r="BP1313" s="90"/>
    </row>
    <row r="1314" spans="1:68" s="49" customFormat="1" ht="27.75" customHeight="1" x14ac:dyDescent="0.2">
      <c r="A1314" s="22">
        <f t="shared" si="1311"/>
        <v>938</v>
      </c>
      <c r="B1314" s="50"/>
      <c r="C1314" s="51"/>
      <c r="D1314" s="52"/>
      <c r="E1314" s="53"/>
      <c r="F1314" s="54"/>
      <c r="G1314" s="55"/>
      <c r="H1314" s="56"/>
      <c r="I1314" s="304"/>
      <c r="J1314" s="57"/>
      <c r="K1314" s="58"/>
      <c r="L1314" s="59"/>
      <c r="M1314" s="58"/>
      <c r="N1314" s="59"/>
      <c r="O1314" s="58"/>
      <c r="P1314" s="59"/>
      <c r="Q1314" s="60"/>
      <c r="R1314" s="315"/>
      <c r="S1314" s="57"/>
      <c r="T1314" s="58"/>
      <c r="U1314" s="58"/>
      <c r="V1314" s="60"/>
      <c r="W1314" s="326"/>
      <c r="X1314" s="58"/>
      <c r="Y1314" s="59"/>
      <c r="Z1314" s="58"/>
      <c r="AA1314" s="59"/>
      <c r="AB1314" s="60"/>
      <c r="AC1314" s="61"/>
      <c r="AD1314" s="62"/>
      <c r="AE1314" s="62"/>
      <c r="AF1314" s="63"/>
      <c r="AG1314" s="318"/>
      <c r="AH1314" s="60"/>
      <c r="AI1314" s="476"/>
      <c r="AJ1314" s="476"/>
      <c r="AK1314" s="477"/>
      <c r="AL1314" s="102"/>
      <c r="AM1314" s="124" t="str">
        <f t="shared" si="1309"/>
        <v xml:space="preserve"> </v>
      </c>
      <c r="AN1314" s="97" t="str">
        <f t="shared" si="1310"/>
        <v xml:space="preserve"> </v>
      </c>
      <c r="AO1314" s="125"/>
      <c r="AP1314" s="125"/>
      <c r="AQ1314" s="125"/>
      <c r="AR1314" s="125"/>
      <c r="AS1314" s="125"/>
      <c r="AT1314" s="122"/>
      <c r="AU1314" s="125"/>
      <c r="AV1314" s="126"/>
      <c r="AW1314" s="122"/>
      <c r="AX1314" s="127"/>
      <c r="AY1314" s="100"/>
      <c r="AZ1314" s="127"/>
      <c r="BA1314" s="88"/>
      <c r="BB1314" s="125"/>
      <c r="BC1314" s="129"/>
      <c r="BD1314" s="125"/>
      <c r="BE1314" s="125"/>
      <c r="BF1314" s="125"/>
      <c r="BG1314" s="125"/>
      <c r="BH1314" s="125"/>
      <c r="BI1314" s="125"/>
      <c r="BJ1314" s="125"/>
      <c r="BK1314" s="125"/>
      <c r="BL1314" s="90"/>
      <c r="BM1314" s="90"/>
      <c r="BN1314" s="90"/>
      <c r="BO1314" s="90"/>
      <c r="BP1314" s="90"/>
    </row>
    <row r="1315" spans="1:68" s="49" customFormat="1" ht="27.75" customHeight="1" x14ac:dyDescent="0.2">
      <c r="A1315" s="22">
        <f t="shared" si="1311"/>
        <v>939</v>
      </c>
      <c r="B1315" s="50"/>
      <c r="C1315" s="51"/>
      <c r="D1315" s="52"/>
      <c r="E1315" s="53"/>
      <c r="F1315" s="54"/>
      <c r="G1315" s="55"/>
      <c r="H1315" s="56"/>
      <c r="I1315" s="304"/>
      <c r="J1315" s="57"/>
      <c r="K1315" s="58"/>
      <c r="L1315" s="59"/>
      <c r="M1315" s="58"/>
      <c r="N1315" s="59"/>
      <c r="O1315" s="58"/>
      <c r="P1315" s="59"/>
      <c r="Q1315" s="60"/>
      <c r="R1315" s="315"/>
      <c r="S1315" s="57"/>
      <c r="T1315" s="58"/>
      <c r="U1315" s="58"/>
      <c r="V1315" s="60"/>
      <c r="W1315" s="326"/>
      <c r="X1315" s="58"/>
      <c r="Y1315" s="59"/>
      <c r="Z1315" s="58"/>
      <c r="AA1315" s="59"/>
      <c r="AB1315" s="60"/>
      <c r="AC1315" s="61"/>
      <c r="AD1315" s="62"/>
      <c r="AE1315" s="62"/>
      <c r="AF1315" s="63"/>
      <c r="AG1315" s="318"/>
      <c r="AH1315" s="60"/>
      <c r="AI1315" s="476"/>
      <c r="AJ1315" s="476"/>
      <c r="AK1315" s="477"/>
      <c r="AL1315" s="102"/>
      <c r="AM1315" s="124" t="str">
        <f t="shared" si="1309"/>
        <v xml:space="preserve"> </v>
      </c>
      <c r="AN1315" s="97" t="str">
        <f t="shared" si="1310"/>
        <v xml:space="preserve"> </v>
      </c>
      <c r="AO1315" s="125"/>
      <c r="AP1315" s="125"/>
      <c r="AQ1315" s="125"/>
      <c r="AR1315" s="125"/>
      <c r="AS1315" s="125"/>
      <c r="AT1315" s="122"/>
      <c r="AU1315" s="125"/>
      <c r="AV1315" s="126"/>
      <c r="AW1315" s="122"/>
      <c r="AX1315" s="127"/>
      <c r="AY1315" s="100"/>
      <c r="AZ1315" s="127"/>
      <c r="BA1315" s="125"/>
      <c r="BB1315" s="125"/>
      <c r="BC1315" s="129"/>
      <c r="BD1315" s="125"/>
      <c r="BE1315" s="125"/>
      <c r="BF1315" s="125"/>
      <c r="BG1315" s="125"/>
      <c r="BH1315" s="125"/>
      <c r="BI1315" s="125"/>
      <c r="BJ1315" s="125"/>
      <c r="BK1315" s="125"/>
      <c r="BL1315" s="90"/>
      <c r="BM1315" s="90"/>
      <c r="BN1315" s="90"/>
      <c r="BO1315" s="90"/>
      <c r="BP1315" s="90"/>
    </row>
    <row r="1316" spans="1:68" s="49" customFormat="1" ht="27.75" customHeight="1" thickBot="1" x14ac:dyDescent="0.25">
      <c r="A1316" s="23">
        <f t="shared" si="1311"/>
        <v>940</v>
      </c>
      <c r="B1316" s="64"/>
      <c r="C1316" s="65"/>
      <c r="D1316" s="66"/>
      <c r="E1316" s="67"/>
      <c r="F1316" s="68"/>
      <c r="G1316" s="69"/>
      <c r="H1316" s="70"/>
      <c r="I1316" s="305"/>
      <c r="J1316" s="71"/>
      <c r="K1316" s="72"/>
      <c r="L1316" s="73"/>
      <c r="M1316" s="72"/>
      <c r="N1316" s="73"/>
      <c r="O1316" s="72"/>
      <c r="P1316" s="73"/>
      <c r="Q1316" s="74"/>
      <c r="R1316" s="316"/>
      <c r="S1316" s="71"/>
      <c r="T1316" s="72"/>
      <c r="U1316" s="72"/>
      <c r="V1316" s="74"/>
      <c r="W1316" s="327"/>
      <c r="X1316" s="72"/>
      <c r="Y1316" s="73"/>
      <c r="Z1316" s="72"/>
      <c r="AA1316" s="73"/>
      <c r="AB1316" s="74"/>
      <c r="AC1316" s="75"/>
      <c r="AD1316" s="76"/>
      <c r="AE1316" s="76"/>
      <c r="AF1316" s="77"/>
      <c r="AG1316" s="319"/>
      <c r="AH1316" s="74"/>
      <c r="AI1316" s="480"/>
      <c r="AJ1316" s="480"/>
      <c r="AK1316" s="481"/>
      <c r="AL1316" s="102"/>
      <c r="AM1316" s="124" t="str">
        <f t="shared" si="1309"/>
        <v xml:space="preserve"> </v>
      </c>
      <c r="AN1316" s="97" t="str">
        <f t="shared" si="1310"/>
        <v xml:space="preserve"> </v>
      </c>
      <c r="AO1316" s="125"/>
      <c r="AP1316" s="125"/>
      <c r="AQ1316" s="125"/>
      <c r="AR1316" s="125"/>
      <c r="AS1316" s="125"/>
      <c r="AT1316" s="122"/>
      <c r="AU1316" s="125"/>
      <c r="AV1316" s="126"/>
      <c r="AW1316" s="122"/>
      <c r="AX1316" s="127"/>
      <c r="AY1316" s="100"/>
      <c r="AZ1316" s="127"/>
      <c r="BA1316" s="125"/>
      <c r="BB1316" s="125"/>
      <c r="BC1316" s="129"/>
      <c r="BD1316" s="125"/>
      <c r="BE1316" s="125"/>
      <c r="BF1316" s="125"/>
      <c r="BG1316" s="125"/>
      <c r="BH1316" s="125"/>
      <c r="BI1316" s="125"/>
      <c r="BJ1316" s="125"/>
      <c r="BK1316" s="125"/>
      <c r="BL1316" s="90"/>
      <c r="BM1316" s="90"/>
      <c r="BN1316" s="90"/>
      <c r="BO1316" s="90"/>
      <c r="BP1316" s="90"/>
    </row>
    <row r="1317" spans="1:68" ht="4.5" customHeight="1" thickBot="1" x14ac:dyDescent="0.25">
      <c r="A1317" s="89">
        <f>AK1320</f>
        <v>94</v>
      </c>
      <c r="B1317" s="271"/>
      <c r="C1317" s="271"/>
      <c r="D1317" s="271"/>
      <c r="E1317" s="271"/>
      <c r="F1317" s="271"/>
      <c r="G1317" s="271"/>
      <c r="H1317" s="271"/>
      <c r="I1317" s="271"/>
      <c r="J1317" s="309"/>
      <c r="K1317" s="309"/>
      <c r="L1317" s="309"/>
      <c r="M1317" s="309"/>
      <c r="N1317" s="309"/>
      <c r="O1317" s="309"/>
      <c r="P1317" s="309"/>
      <c r="Q1317" s="309"/>
      <c r="R1317" s="309"/>
      <c r="S1317" s="324"/>
      <c r="T1317" s="324"/>
      <c r="U1317" s="324"/>
      <c r="V1317" s="324"/>
      <c r="W1317" s="324"/>
      <c r="X1317" s="324"/>
      <c r="Y1317" s="324"/>
      <c r="Z1317" s="324"/>
      <c r="AA1317" s="324"/>
      <c r="AB1317" s="324"/>
      <c r="AC1317" s="309"/>
      <c r="AD1317" s="272"/>
      <c r="AE1317" s="273"/>
      <c r="AF1317" s="272"/>
      <c r="AG1317" s="274"/>
      <c r="AH1317" s="474"/>
      <c r="AI1317" s="475"/>
      <c r="AJ1317" s="475"/>
      <c r="AK1317" s="475"/>
      <c r="AL1317" s="33"/>
      <c r="AM1317" s="33"/>
      <c r="AN1317" s="33"/>
      <c r="AV1317" s="126"/>
      <c r="AX1317" s="127"/>
      <c r="AY1317" s="100"/>
      <c r="AZ1317" s="127"/>
      <c r="BC1317" s="129"/>
    </row>
    <row r="1318" spans="1:68" ht="26.25" customHeight="1" x14ac:dyDescent="0.2">
      <c r="A1318" s="180">
        <f>A1304+1</f>
        <v>94</v>
      </c>
      <c r="B1318" s="501"/>
      <c r="C1318" s="501"/>
      <c r="D1318" s="501"/>
      <c r="E1318" s="502"/>
      <c r="F1318" s="493" t="str">
        <f>F1304</f>
        <v>TOTAL DE ESTA PÁGINA</v>
      </c>
      <c r="G1318" s="494"/>
      <c r="H1318" s="495"/>
      <c r="I1318" s="348" t="str">
        <f t="shared" ref="I1318:Q1318" si="1312">IF(SUM(I1307:I1317)=0," ",SUM(I1307:I1317))</f>
        <v xml:space="preserve"> </v>
      </c>
      <c r="J1318" s="349" t="str">
        <f t="shared" si="1312"/>
        <v xml:space="preserve"> </v>
      </c>
      <c r="K1318" s="350" t="str">
        <f t="shared" si="1312"/>
        <v xml:space="preserve"> </v>
      </c>
      <c r="L1318" s="351" t="str">
        <f t="shared" si="1312"/>
        <v xml:space="preserve"> </v>
      </c>
      <c r="M1318" s="350" t="str">
        <f t="shared" si="1312"/>
        <v xml:space="preserve"> </v>
      </c>
      <c r="N1318" s="351" t="str">
        <f t="shared" si="1312"/>
        <v xml:space="preserve"> </v>
      </c>
      <c r="O1318" s="350" t="str">
        <f t="shared" si="1312"/>
        <v xml:space="preserve"> </v>
      </c>
      <c r="P1318" s="351" t="str">
        <f t="shared" si="1312"/>
        <v xml:space="preserve"> </v>
      </c>
      <c r="Q1318" s="352" t="str">
        <f t="shared" si="1312"/>
        <v xml:space="preserve"> </v>
      </c>
      <c r="R1318" s="353"/>
      <c r="S1318" s="349" t="str">
        <f t="shared" ref="S1318:AB1318" si="1313">IF(SUM(S1307:S1317)=0," ",SUM(S1307:S1317))</f>
        <v xml:space="preserve"> </v>
      </c>
      <c r="T1318" s="350" t="str">
        <f t="shared" si="1313"/>
        <v xml:space="preserve"> </v>
      </c>
      <c r="U1318" s="350" t="str">
        <f t="shared" si="1313"/>
        <v xml:space="preserve"> </v>
      </c>
      <c r="V1318" s="350" t="str">
        <f t="shared" si="1313"/>
        <v xml:space="preserve"> </v>
      </c>
      <c r="W1318" s="351" t="str">
        <f t="shared" si="1313"/>
        <v xml:space="preserve"> </v>
      </c>
      <c r="X1318" s="350" t="str">
        <f t="shared" si="1313"/>
        <v xml:space="preserve"> </v>
      </c>
      <c r="Y1318" s="351" t="str">
        <f t="shared" si="1313"/>
        <v xml:space="preserve"> </v>
      </c>
      <c r="Z1318" s="350" t="str">
        <f t="shared" si="1313"/>
        <v xml:space="preserve"> </v>
      </c>
      <c r="AA1318" s="351" t="str">
        <f t="shared" si="1313"/>
        <v xml:space="preserve"> </v>
      </c>
      <c r="AB1318" s="352" t="str">
        <f t="shared" si="1313"/>
        <v xml:space="preserve"> </v>
      </c>
      <c r="AC1318" s="354" t="str">
        <f>IF(SUM(AC1307:AC1316)=0," ",SUM(AC1307:AC1316))</f>
        <v xml:space="preserve"> </v>
      </c>
      <c r="AD1318" s="355" t="str">
        <f>IF(SUM(AD1307:AD1316)=0," ",SUM(AD1307:AD1316))</f>
        <v xml:space="preserve"> </v>
      </c>
      <c r="AE1318" s="355" t="str">
        <f>IF(SUM(AE1307:AE1316)=0," ",SUM(AE1307:AE1316))</f>
        <v xml:space="preserve"> </v>
      </c>
      <c r="AF1318" s="356" t="str">
        <f>IF(SUM(AF1307:AF1316)=0," ",SUM(AF1307:AF1316))</f>
        <v xml:space="preserve"> </v>
      </c>
      <c r="AG1318" s="357" t="str">
        <f>IF(SUM(AG1307:AG1316)=0," ",SUM(AG1307:AG1316))</f>
        <v xml:space="preserve"> </v>
      </c>
      <c r="AH1318" s="482" t="str">
        <f>AH1304</f>
        <v>Certifico que todos los datos en esta
bitácora son fidedignos</v>
      </c>
      <c r="AI1318" s="483"/>
      <c r="AJ1318" s="483"/>
      <c r="AK1318" s="484"/>
      <c r="AL1318" s="131"/>
      <c r="AM1318" s="131"/>
      <c r="AN1318" s="131"/>
      <c r="AV1318" s="126"/>
      <c r="AX1318" s="127"/>
      <c r="AY1318" s="100"/>
      <c r="AZ1318" s="127"/>
      <c r="BA1318" s="88"/>
      <c r="BC1318" s="129"/>
    </row>
    <row r="1319" spans="1:68" ht="26.25" customHeight="1" x14ac:dyDescent="0.2">
      <c r="A1319" s="499"/>
      <c r="B1319" s="503"/>
      <c r="C1319" s="503"/>
      <c r="D1319" s="503"/>
      <c r="E1319" s="504"/>
      <c r="F1319" s="496" t="str">
        <f>F1305</f>
        <v>TOTAL PÁGINA ANTERIOR</v>
      </c>
      <c r="G1319" s="497"/>
      <c r="H1319" s="498"/>
      <c r="I1319" s="358">
        <f>I1306</f>
        <v>6.25</v>
      </c>
      <c r="J1319" s="359">
        <f t="shared" ref="J1319:Q1319" si="1314">J1306</f>
        <v>6.25</v>
      </c>
      <c r="K1319" s="360" t="str">
        <f t="shared" si="1314"/>
        <v xml:space="preserve"> </v>
      </c>
      <c r="L1319" s="361" t="str">
        <f t="shared" si="1314"/>
        <v xml:space="preserve"> </v>
      </c>
      <c r="M1319" s="360" t="str">
        <f t="shared" si="1314"/>
        <v xml:space="preserve"> </v>
      </c>
      <c r="N1319" s="361" t="str">
        <f t="shared" si="1314"/>
        <v xml:space="preserve"> </v>
      </c>
      <c r="O1319" s="360" t="str">
        <f t="shared" si="1314"/>
        <v xml:space="preserve"> </v>
      </c>
      <c r="P1319" s="361" t="str">
        <f t="shared" si="1314"/>
        <v xml:space="preserve"> </v>
      </c>
      <c r="Q1319" s="362" t="str">
        <f t="shared" si="1314"/>
        <v xml:space="preserve"> </v>
      </c>
      <c r="R1319" s="363"/>
      <c r="S1319" s="359" t="str">
        <f t="shared" ref="S1319:AG1319" si="1315">S1306</f>
        <v xml:space="preserve"> </v>
      </c>
      <c r="T1319" s="360">
        <f t="shared" si="1315"/>
        <v>8.75</v>
      </c>
      <c r="U1319" s="360">
        <f t="shared" si="1315"/>
        <v>10</v>
      </c>
      <c r="V1319" s="360">
        <f t="shared" si="1315"/>
        <v>2.5</v>
      </c>
      <c r="W1319" s="361" t="str">
        <f t="shared" si="1315"/>
        <v xml:space="preserve"> </v>
      </c>
      <c r="X1319" s="360" t="str">
        <f t="shared" si="1315"/>
        <v xml:space="preserve"> </v>
      </c>
      <c r="Y1319" s="361">
        <f t="shared" si="1315"/>
        <v>2.5</v>
      </c>
      <c r="Z1319" s="360" t="str">
        <f t="shared" si="1315"/>
        <v xml:space="preserve"> </v>
      </c>
      <c r="AA1319" s="361">
        <f t="shared" si="1315"/>
        <v>3.75</v>
      </c>
      <c r="AB1319" s="362" t="str">
        <f t="shared" si="1315"/>
        <v xml:space="preserve"> </v>
      </c>
      <c r="AC1319" s="364">
        <f t="shared" si="1315"/>
        <v>9</v>
      </c>
      <c r="AD1319" s="365" t="str">
        <f t="shared" si="1315"/>
        <v xml:space="preserve"> </v>
      </c>
      <c r="AE1319" s="365">
        <f t="shared" si="1315"/>
        <v>9</v>
      </c>
      <c r="AF1319" s="366" t="str">
        <f t="shared" si="1315"/>
        <v xml:space="preserve"> </v>
      </c>
      <c r="AG1319" s="367">
        <f t="shared" si="1315"/>
        <v>11</v>
      </c>
      <c r="AH1319" s="487"/>
      <c r="AI1319" s="488"/>
      <c r="AJ1319" s="488"/>
      <c r="AK1319" s="489"/>
      <c r="AL1319" s="131"/>
      <c r="AM1319" s="131"/>
      <c r="AN1319" s="131"/>
      <c r="AV1319" s="126"/>
      <c r="AX1319" s="127"/>
      <c r="AY1319" s="100"/>
      <c r="AZ1319" s="127"/>
      <c r="BA1319" s="88"/>
      <c r="BC1319" s="129"/>
    </row>
    <row r="1320" spans="1:68" ht="26.25" customHeight="1" thickBot="1" x14ac:dyDescent="0.25">
      <c r="A1320" s="500"/>
      <c r="B1320" s="505" t="str">
        <f>B1306</f>
        <v>Entidad que certifica Hrs. de vuelo
TIMBRE Y FIRMA</v>
      </c>
      <c r="C1320" s="505"/>
      <c r="D1320" s="505"/>
      <c r="E1320" s="506"/>
      <c r="F1320" s="490" t="str">
        <f>F1306</f>
        <v>TOTAL A LA FECHA</v>
      </c>
      <c r="G1320" s="491"/>
      <c r="H1320" s="492"/>
      <c r="I1320" s="31">
        <f t="shared" ref="I1320:Q1320" si="1316">IF(SUM(I1318:I1319)=0," ",SUM(I1318:I1319))</f>
        <v>6.25</v>
      </c>
      <c r="J1320" s="27">
        <f t="shared" si="1316"/>
        <v>6.25</v>
      </c>
      <c r="K1320" s="24" t="str">
        <f t="shared" si="1316"/>
        <v xml:space="preserve"> </v>
      </c>
      <c r="L1320" s="25" t="str">
        <f t="shared" si="1316"/>
        <v xml:space="preserve"> </v>
      </c>
      <c r="M1320" s="24" t="str">
        <f t="shared" si="1316"/>
        <v xml:space="preserve"> </v>
      </c>
      <c r="N1320" s="25" t="str">
        <f t="shared" si="1316"/>
        <v xml:space="preserve"> </v>
      </c>
      <c r="O1320" s="24" t="str">
        <f t="shared" si="1316"/>
        <v xml:space="preserve"> </v>
      </c>
      <c r="P1320" s="25" t="str">
        <f t="shared" si="1316"/>
        <v xml:space="preserve"> </v>
      </c>
      <c r="Q1320" s="26" t="str">
        <f t="shared" si="1316"/>
        <v xml:space="preserve"> </v>
      </c>
      <c r="R1320" s="321"/>
      <c r="S1320" s="27" t="str">
        <f t="shared" ref="S1320:AG1320" si="1317">IF(SUM(S1318:S1319)=0," ",SUM(S1318:S1319))</f>
        <v xml:space="preserve"> </v>
      </c>
      <c r="T1320" s="24">
        <f t="shared" si="1317"/>
        <v>8.75</v>
      </c>
      <c r="U1320" s="24">
        <f t="shared" si="1317"/>
        <v>10</v>
      </c>
      <c r="V1320" s="24">
        <f t="shared" si="1317"/>
        <v>2.5</v>
      </c>
      <c r="W1320" s="25" t="str">
        <f t="shared" si="1317"/>
        <v xml:space="preserve"> </v>
      </c>
      <c r="X1320" s="24" t="str">
        <f t="shared" si="1317"/>
        <v xml:space="preserve"> </v>
      </c>
      <c r="Y1320" s="25">
        <f t="shared" si="1317"/>
        <v>2.5</v>
      </c>
      <c r="Z1320" s="24" t="str">
        <f t="shared" si="1317"/>
        <v xml:space="preserve"> </v>
      </c>
      <c r="AA1320" s="25">
        <f t="shared" si="1317"/>
        <v>3.75</v>
      </c>
      <c r="AB1320" s="26" t="str">
        <f t="shared" si="1317"/>
        <v xml:space="preserve"> </v>
      </c>
      <c r="AC1320" s="323">
        <f t="shared" si="1317"/>
        <v>9</v>
      </c>
      <c r="AD1320" s="28" t="str">
        <f t="shared" si="1317"/>
        <v xml:space="preserve"> </v>
      </c>
      <c r="AE1320" s="28">
        <f t="shared" si="1317"/>
        <v>9</v>
      </c>
      <c r="AF1320" s="30" t="str">
        <f t="shared" si="1317"/>
        <v xml:space="preserve"> </v>
      </c>
      <c r="AG1320" s="32">
        <f t="shared" si="1317"/>
        <v>11</v>
      </c>
      <c r="AH1320" s="485" t="str">
        <f>AH1306</f>
        <v>_____________________________
FIRMA PILOTO</v>
      </c>
      <c r="AI1320" s="486"/>
      <c r="AJ1320" s="486"/>
      <c r="AK1320" s="181">
        <f>A1318</f>
        <v>94</v>
      </c>
      <c r="AL1320" s="132"/>
      <c r="AM1320" s="132"/>
      <c r="AN1320" s="132"/>
      <c r="AV1320" s="126"/>
      <c r="AX1320" s="127"/>
      <c r="AY1320" s="100"/>
      <c r="AZ1320" s="127"/>
      <c r="BA1320" s="88"/>
      <c r="BC1320" s="129"/>
    </row>
    <row r="1321" spans="1:68" s="49" customFormat="1" ht="27.95" customHeight="1" x14ac:dyDescent="0.2">
      <c r="A1321" s="29">
        <f>A1316+1</f>
        <v>941</v>
      </c>
      <c r="B1321" s="39"/>
      <c r="C1321" s="40"/>
      <c r="D1321" s="41"/>
      <c r="E1321" s="42"/>
      <c r="F1321" s="43"/>
      <c r="G1321" s="44"/>
      <c r="H1321" s="45"/>
      <c r="I1321" s="310"/>
      <c r="J1321" s="306"/>
      <c r="K1321" s="307"/>
      <c r="L1321" s="308"/>
      <c r="M1321" s="307"/>
      <c r="N1321" s="308"/>
      <c r="O1321" s="307"/>
      <c r="P1321" s="308"/>
      <c r="Q1321" s="167"/>
      <c r="R1321" s="314"/>
      <c r="S1321" s="46"/>
      <c r="T1321" s="47"/>
      <c r="U1321" s="47"/>
      <c r="V1321" s="48"/>
      <c r="W1321" s="325"/>
      <c r="X1321" s="307"/>
      <c r="Y1321" s="308"/>
      <c r="Z1321" s="307"/>
      <c r="AA1321" s="308"/>
      <c r="AB1321" s="167"/>
      <c r="AC1321" s="311"/>
      <c r="AD1321" s="312"/>
      <c r="AE1321" s="312"/>
      <c r="AF1321" s="313"/>
      <c r="AG1321" s="317"/>
      <c r="AH1321" s="167"/>
      <c r="AI1321" s="478"/>
      <c r="AJ1321" s="478"/>
      <c r="AK1321" s="479"/>
      <c r="AL1321" s="102"/>
      <c r="AM1321" s="124" t="str">
        <f t="shared" ref="AM1321:AM1330" si="1318">IF(B1321=0," ",TEXT(B1321,"MMM"))</f>
        <v xml:space="preserve"> </v>
      </c>
      <c r="AN1321" s="97" t="str">
        <f t="shared" ref="AN1321:AN1330" si="1319">IF(B1321=0," ",YEAR(B1321))</f>
        <v xml:space="preserve"> </v>
      </c>
      <c r="AO1321" s="125"/>
      <c r="AP1321" s="125"/>
      <c r="AQ1321" s="125"/>
      <c r="AR1321" s="125"/>
      <c r="AS1321" s="125"/>
      <c r="AT1321" s="122"/>
      <c r="AU1321" s="125"/>
      <c r="AV1321" s="126"/>
      <c r="AW1321" s="122"/>
      <c r="AX1321" s="127"/>
      <c r="AY1321" s="100"/>
      <c r="AZ1321" s="127"/>
      <c r="BA1321" s="88"/>
      <c r="BB1321" s="125"/>
      <c r="BC1321" s="129"/>
      <c r="BD1321" s="125"/>
      <c r="BE1321" s="125"/>
      <c r="BF1321" s="125"/>
      <c r="BG1321" s="125"/>
      <c r="BH1321" s="125"/>
      <c r="BI1321" s="125"/>
      <c r="BJ1321" s="125"/>
      <c r="BK1321" s="125"/>
      <c r="BL1321" s="90"/>
      <c r="BM1321" s="90"/>
      <c r="BN1321" s="90"/>
      <c r="BO1321" s="90"/>
      <c r="BP1321" s="90"/>
    </row>
    <row r="1322" spans="1:68" s="49" customFormat="1" ht="27.95" customHeight="1" x14ac:dyDescent="0.2">
      <c r="A1322" s="22">
        <f>A1321+1</f>
        <v>942</v>
      </c>
      <c r="B1322" s="50"/>
      <c r="C1322" s="51"/>
      <c r="D1322" s="52"/>
      <c r="E1322" s="53"/>
      <c r="F1322" s="54"/>
      <c r="G1322" s="55"/>
      <c r="H1322" s="56"/>
      <c r="I1322" s="304"/>
      <c r="J1322" s="57"/>
      <c r="K1322" s="58"/>
      <c r="L1322" s="59"/>
      <c r="M1322" s="58"/>
      <c r="N1322" s="59"/>
      <c r="O1322" s="58"/>
      <c r="P1322" s="59"/>
      <c r="Q1322" s="60"/>
      <c r="R1322" s="315"/>
      <c r="S1322" s="57"/>
      <c r="T1322" s="58"/>
      <c r="U1322" s="58"/>
      <c r="V1322" s="60"/>
      <c r="W1322" s="326"/>
      <c r="X1322" s="58"/>
      <c r="Y1322" s="59"/>
      <c r="Z1322" s="58"/>
      <c r="AA1322" s="59"/>
      <c r="AB1322" s="60"/>
      <c r="AC1322" s="61"/>
      <c r="AD1322" s="62"/>
      <c r="AE1322" s="62"/>
      <c r="AF1322" s="63"/>
      <c r="AG1322" s="318"/>
      <c r="AH1322" s="60"/>
      <c r="AI1322" s="476"/>
      <c r="AJ1322" s="476"/>
      <c r="AK1322" s="477"/>
      <c r="AL1322" s="102"/>
      <c r="AM1322" s="124" t="str">
        <f t="shared" si="1318"/>
        <v xml:space="preserve"> </v>
      </c>
      <c r="AN1322" s="97" t="str">
        <f t="shared" si="1319"/>
        <v xml:space="preserve"> </v>
      </c>
      <c r="AO1322" s="125"/>
      <c r="AP1322" s="125"/>
      <c r="AQ1322" s="125"/>
      <c r="AR1322" s="125"/>
      <c r="AS1322" s="125"/>
      <c r="AT1322" s="122"/>
      <c r="AU1322" s="125"/>
      <c r="AV1322" s="126"/>
      <c r="AW1322" s="122"/>
      <c r="AX1322" s="127"/>
      <c r="AY1322" s="100"/>
      <c r="AZ1322" s="127"/>
      <c r="BA1322" s="88"/>
      <c r="BB1322" s="125"/>
      <c r="BC1322" s="129"/>
      <c r="BD1322" s="125"/>
      <c r="BE1322" s="125"/>
      <c r="BF1322" s="125"/>
      <c r="BG1322" s="125"/>
      <c r="BH1322" s="125"/>
      <c r="BI1322" s="125"/>
      <c r="BJ1322" s="125"/>
      <c r="BK1322" s="125"/>
      <c r="BL1322" s="90"/>
      <c r="BM1322" s="90"/>
      <c r="BN1322" s="90"/>
      <c r="BO1322" s="90"/>
      <c r="BP1322" s="90"/>
    </row>
    <row r="1323" spans="1:68" s="49" customFormat="1" ht="27.95" customHeight="1" x14ac:dyDescent="0.2">
      <c r="A1323" s="22">
        <f t="shared" ref="A1323:A1330" si="1320">A1322+1</f>
        <v>943</v>
      </c>
      <c r="B1323" s="50"/>
      <c r="C1323" s="51"/>
      <c r="D1323" s="52"/>
      <c r="E1323" s="53"/>
      <c r="F1323" s="54"/>
      <c r="G1323" s="55"/>
      <c r="H1323" s="56"/>
      <c r="I1323" s="304"/>
      <c r="J1323" s="57"/>
      <c r="K1323" s="58"/>
      <c r="L1323" s="59"/>
      <c r="M1323" s="58"/>
      <c r="N1323" s="59"/>
      <c r="O1323" s="58"/>
      <c r="P1323" s="59"/>
      <c r="Q1323" s="60"/>
      <c r="R1323" s="315"/>
      <c r="S1323" s="57"/>
      <c r="T1323" s="58"/>
      <c r="U1323" s="58"/>
      <c r="V1323" s="60"/>
      <c r="W1323" s="326"/>
      <c r="X1323" s="58"/>
      <c r="Y1323" s="59"/>
      <c r="Z1323" s="58"/>
      <c r="AA1323" s="59"/>
      <c r="AB1323" s="60"/>
      <c r="AC1323" s="61"/>
      <c r="AD1323" s="62"/>
      <c r="AE1323" s="62"/>
      <c r="AF1323" s="63"/>
      <c r="AG1323" s="318"/>
      <c r="AH1323" s="60"/>
      <c r="AI1323" s="476"/>
      <c r="AJ1323" s="476"/>
      <c r="AK1323" s="477"/>
      <c r="AL1323" s="102"/>
      <c r="AM1323" s="124" t="str">
        <f t="shared" si="1318"/>
        <v xml:space="preserve"> </v>
      </c>
      <c r="AN1323" s="97" t="str">
        <f t="shared" si="1319"/>
        <v xml:space="preserve"> </v>
      </c>
      <c r="AO1323" s="125"/>
      <c r="AP1323" s="125"/>
      <c r="AQ1323" s="125"/>
      <c r="AR1323" s="125"/>
      <c r="AS1323" s="125"/>
      <c r="AT1323" s="122"/>
      <c r="AU1323" s="125"/>
      <c r="AV1323" s="126"/>
      <c r="AW1323" s="122"/>
      <c r="AX1323" s="127"/>
      <c r="AY1323" s="100"/>
      <c r="AZ1323" s="127"/>
      <c r="BA1323" s="88"/>
      <c r="BB1323" s="125"/>
      <c r="BC1323" s="129"/>
      <c r="BD1323" s="125"/>
      <c r="BE1323" s="125"/>
      <c r="BF1323" s="125"/>
      <c r="BG1323" s="125"/>
      <c r="BH1323" s="125"/>
      <c r="BI1323" s="125"/>
      <c r="BJ1323" s="125"/>
      <c r="BK1323" s="125"/>
      <c r="BL1323" s="90"/>
      <c r="BM1323" s="90"/>
      <c r="BN1323" s="90"/>
      <c r="BO1323" s="90"/>
      <c r="BP1323" s="90"/>
    </row>
    <row r="1324" spans="1:68" s="49" customFormat="1" ht="27.95" customHeight="1" x14ac:dyDescent="0.2">
      <c r="A1324" s="22">
        <f t="shared" si="1320"/>
        <v>944</v>
      </c>
      <c r="B1324" s="50"/>
      <c r="C1324" s="51"/>
      <c r="D1324" s="52"/>
      <c r="E1324" s="53"/>
      <c r="F1324" s="54"/>
      <c r="G1324" s="55"/>
      <c r="H1324" s="56"/>
      <c r="I1324" s="304"/>
      <c r="J1324" s="57"/>
      <c r="K1324" s="58"/>
      <c r="L1324" s="59"/>
      <c r="M1324" s="58"/>
      <c r="N1324" s="59"/>
      <c r="O1324" s="58"/>
      <c r="P1324" s="59"/>
      <c r="Q1324" s="60"/>
      <c r="R1324" s="315"/>
      <c r="S1324" s="57"/>
      <c r="T1324" s="58"/>
      <c r="U1324" s="58"/>
      <c r="V1324" s="60"/>
      <c r="W1324" s="326"/>
      <c r="X1324" s="58"/>
      <c r="Y1324" s="59"/>
      <c r="Z1324" s="58"/>
      <c r="AA1324" s="59"/>
      <c r="AB1324" s="60"/>
      <c r="AC1324" s="61"/>
      <c r="AD1324" s="62"/>
      <c r="AE1324" s="62"/>
      <c r="AF1324" s="63"/>
      <c r="AG1324" s="318"/>
      <c r="AH1324" s="60"/>
      <c r="AI1324" s="476"/>
      <c r="AJ1324" s="476"/>
      <c r="AK1324" s="477"/>
      <c r="AL1324" s="102"/>
      <c r="AM1324" s="124" t="str">
        <f t="shared" si="1318"/>
        <v xml:space="preserve"> </v>
      </c>
      <c r="AN1324" s="97" t="str">
        <f t="shared" si="1319"/>
        <v xml:space="preserve"> </v>
      </c>
      <c r="AO1324" s="125"/>
      <c r="AP1324" s="125"/>
      <c r="AQ1324" s="125"/>
      <c r="AR1324" s="125"/>
      <c r="AS1324" s="125"/>
      <c r="AT1324" s="122"/>
      <c r="AU1324" s="125"/>
      <c r="AV1324" s="126"/>
      <c r="AW1324" s="122"/>
      <c r="AX1324" s="127"/>
      <c r="AY1324" s="100"/>
      <c r="AZ1324" s="127"/>
      <c r="BA1324" s="88"/>
      <c r="BB1324" s="125"/>
      <c r="BC1324" s="129"/>
      <c r="BD1324" s="125"/>
      <c r="BE1324" s="125"/>
      <c r="BF1324" s="125"/>
      <c r="BG1324" s="125"/>
      <c r="BH1324" s="125"/>
      <c r="BI1324" s="125"/>
      <c r="BJ1324" s="125"/>
      <c r="BK1324" s="125"/>
      <c r="BL1324" s="90"/>
      <c r="BM1324" s="90"/>
      <c r="BN1324" s="90"/>
      <c r="BO1324" s="90"/>
      <c r="BP1324" s="90"/>
    </row>
    <row r="1325" spans="1:68" s="49" customFormat="1" ht="27.95" customHeight="1" x14ac:dyDescent="0.2">
      <c r="A1325" s="22">
        <f t="shared" si="1320"/>
        <v>945</v>
      </c>
      <c r="B1325" s="50"/>
      <c r="C1325" s="51"/>
      <c r="D1325" s="52"/>
      <c r="E1325" s="53"/>
      <c r="F1325" s="54"/>
      <c r="G1325" s="55"/>
      <c r="H1325" s="56"/>
      <c r="I1325" s="304"/>
      <c r="J1325" s="57"/>
      <c r="K1325" s="58"/>
      <c r="L1325" s="59"/>
      <c r="M1325" s="58"/>
      <c r="N1325" s="59"/>
      <c r="O1325" s="58"/>
      <c r="P1325" s="59"/>
      <c r="Q1325" s="60"/>
      <c r="R1325" s="315"/>
      <c r="S1325" s="57"/>
      <c r="T1325" s="58"/>
      <c r="U1325" s="58"/>
      <c r="V1325" s="60"/>
      <c r="W1325" s="326"/>
      <c r="X1325" s="58"/>
      <c r="Y1325" s="59"/>
      <c r="Z1325" s="58"/>
      <c r="AA1325" s="59"/>
      <c r="AB1325" s="60"/>
      <c r="AC1325" s="61"/>
      <c r="AD1325" s="62"/>
      <c r="AE1325" s="62"/>
      <c r="AF1325" s="63"/>
      <c r="AG1325" s="318"/>
      <c r="AH1325" s="60"/>
      <c r="AI1325" s="476"/>
      <c r="AJ1325" s="476"/>
      <c r="AK1325" s="477"/>
      <c r="AL1325" s="102"/>
      <c r="AM1325" s="124" t="str">
        <f t="shared" si="1318"/>
        <v xml:space="preserve"> </v>
      </c>
      <c r="AN1325" s="97" t="str">
        <f t="shared" si="1319"/>
        <v xml:space="preserve"> </v>
      </c>
      <c r="AO1325" s="125"/>
      <c r="AP1325" s="125"/>
      <c r="AQ1325" s="125"/>
      <c r="AR1325" s="125"/>
      <c r="AS1325" s="125"/>
      <c r="AT1325" s="122"/>
      <c r="AU1325" s="125"/>
      <c r="AV1325" s="126"/>
      <c r="AW1325" s="122"/>
      <c r="AX1325" s="127"/>
      <c r="AY1325" s="100"/>
      <c r="AZ1325" s="127"/>
      <c r="BA1325" s="88"/>
      <c r="BB1325" s="125"/>
      <c r="BC1325" s="129"/>
      <c r="BD1325" s="125"/>
      <c r="BE1325" s="125"/>
      <c r="BF1325" s="125"/>
      <c r="BG1325" s="125"/>
      <c r="BH1325" s="125"/>
      <c r="BI1325" s="125"/>
      <c r="BJ1325" s="125"/>
      <c r="BK1325" s="125"/>
      <c r="BL1325" s="90"/>
      <c r="BM1325" s="90"/>
      <c r="BN1325" s="90"/>
      <c r="BO1325" s="90"/>
      <c r="BP1325" s="90"/>
    </row>
    <row r="1326" spans="1:68" s="49" customFormat="1" ht="27.95" customHeight="1" x14ac:dyDescent="0.2">
      <c r="A1326" s="22">
        <f t="shared" si="1320"/>
        <v>946</v>
      </c>
      <c r="B1326" s="50"/>
      <c r="C1326" s="51"/>
      <c r="D1326" s="52"/>
      <c r="E1326" s="53"/>
      <c r="F1326" s="54"/>
      <c r="G1326" s="55"/>
      <c r="H1326" s="56"/>
      <c r="I1326" s="304"/>
      <c r="J1326" s="57"/>
      <c r="K1326" s="58"/>
      <c r="L1326" s="59"/>
      <c r="M1326" s="58"/>
      <c r="N1326" s="59"/>
      <c r="O1326" s="58"/>
      <c r="P1326" s="59"/>
      <c r="Q1326" s="60"/>
      <c r="R1326" s="315"/>
      <c r="S1326" s="57"/>
      <c r="T1326" s="58"/>
      <c r="U1326" s="58"/>
      <c r="V1326" s="60"/>
      <c r="W1326" s="326"/>
      <c r="X1326" s="58"/>
      <c r="Y1326" s="59"/>
      <c r="Z1326" s="58"/>
      <c r="AA1326" s="59"/>
      <c r="AB1326" s="60"/>
      <c r="AC1326" s="61"/>
      <c r="AD1326" s="62"/>
      <c r="AE1326" s="62"/>
      <c r="AF1326" s="63"/>
      <c r="AG1326" s="318"/>
      <c r="AH1326" s="60"/>
      <c r="AI1326" s="476"/>
      <c r="AJ1326" s="476"/>
      <c r="AK1326" s="477"/>
      <c r="AL1326" s="102"/>
      <c r="AM1326" s="124" t="str">
        <f t="shared" si="1318"/>
        <v xml:space="preserve"> </v>
      </c>
      <c r="AN1326" s="97" t="str">
        <f t="shared" si="1319"/>
        <v xml:space="preserve"> </v>
      </c>
      <c r="AO1326" s="125"/>
      <c r="AP1326" s="125"/>
      <c r="AQ1326" s="125"/>
      <c r="AR1326" s="125"/>
      <c r="AS1326" s="125"/>
      <c r="AT1326" s="122"/>
      <c r="AU1326" s="125"/>
      <c r="AV1326" s="126"/>
      <c r="AW1326" s="122"/>
      <c r="AX1326" s="127"/>
      <c r="AY1326" s="100"/>
      <c r="AZ1326" s="127"/>
      <c r="BA1326" s="88"/>
      <c r="BB1326" s="125"/>
      <c r="BC1326" s="129"/>
      <c r="BD1326" s="125"/>
      <c r="BE1326" s="125"/>
      <c r="BF1326" s="125"/>
      <c r="BG1326" s="125"/>
      <c r="BH1326" s="125"/>
      <c r="BI1326" s="125"/>
      <c r="BJ1326" s="125"/>
      <c r="BK1326" s="125"/>
      <c r="BL1326" s="90"/>
      <c r="BM1326" s="90"/>
      <c r="BN1326" s="90"/>
      <c r="BO1326" s="90"/>
      <c r="BP1326" s="90"/>
    </row>
    <row r="1327" spans="1:68" s="49" customFormat="1" ht="27.95" customHeight="1" x14ac:dyDescent="0.2">
      <c r="A1327" s="22">
        <f>A1326+1</f>
        <v>947</v>
      </c>
      <c r="B1327" s="50"/>
      <c r="C1327" s="51"/>
      <c r="D1327" s="52"/>
      <c r="E1327" s="53"/>
      <c r="F1327" s="54"/>
      <c r="G1327" s="55"/>
      <c r="H1327" s="56"/>
      <c r="I1327" s="304"/>
      <c r="J1327" s="57"/>
      <c r="K1327" s="58"/>
      <c r="L1327" s="59"/>
      <c r="M1327" s="58"/>
      <c r="N1327" s="59"/>
      <c r="O1327" s="58"/>
      <c r="P1327" s="59"/>
      <c r="Q1327" s="60"/>
      <c r="R1327" s="315"/>
      <c r="S1327" s="57"/>
      <c r="T1327" s="58"/>
      <c r="U1327" s="58"/>
      <c r="V1327" s="60"/>
      <c r="W1327" s="326"/>
      <c r="X1327" s="58"/>
      <c r="Y1327" s="59"/>
      <c r="Z1327" s="58"/>
      <c r="AA1327" s="59"/>
      <c r="AB1327" s="60"/>
      <c r="AC1327" s="61"/>
      <c r="AD1327" s="62"/>
      <c r="AE1327" s="62"/>
      <c r="AF1327" s="63"/>
      <c r="AG1327" s="318"/>
      <c r="AH1327" s="60"/>
      <c r="AI1327" s="476"/>
      <c r="AJ1327" s="476"/>
      <c r="AK1327" s="477"/>
      <c r="AL1327" s="102"/>
      <c r="AM1327" s="124" t="str">
        <f t="shared" si="1318"/>
        <v xml:space="preserve"> </v>
      </c>
      <c r="AN1327" s="97" t="str">
        <f t="shared" si="1319"/>
        <v xml:space="preserve"> </v>
      </c>
      <c r="AO1327" s="125"/>
      <c r="AP1327" s="125"/>
      <c r="AQ1327" s="125"/>
      <c r="AR1327" s="125"/>
      <c r="AS1327" s="125"/>
      <c r="AT1327" s="122"/>
      <c r="AU1327" s="125"/>
      <c r="AV1327" s="126"/>
      <c r="AW1327" s="122"/>
      <c r="AX1327" s="127"/>
      <c r="AY1327" s="100"/>
      <c r="AZ1327" s="127"/>
      <c r="BA1327" s="88"/>
      <c r="BB1327" s="125"/>
      <c r="BC1327" s="129"/>
      <c r="BD1327" s="125"/>
      <c r="BE1327" s="125"/>
      <c r="BF1327" s="125"/>
      <c r="BG1327" s="125"/>
      <c r="BH1327" s="125"/>
      <c r="BI1327" s="125"/>
      <c r="BJ1327" s="125"/>
      <c r="BK1327" s="125"/>
      <c r="BL1327" s="90"/>
      <c r="BM1327" s="90"/>
      <c r="BN1327" s="90"/>
      <c r="BO1327" s="90"/>
      <c r="BP1327" s="90"/>
    </row>
    <row r="1328" spans="1:68" s="49" customFormat="1" ht="27.95" customHeight="1" x14ac:dyDescent="0.2">
      <c r="A1328" s="22">
        <f t="shared" si="1320"/>
        <v>948</v>
      </c>
      <c r="B1328" s="50"/>
      <c r="C1328" s="51"/>
      <c r="D1328" s="52"/>
      <c r="E1328" s="53"/>
      <c r="F1328" s="54"/>
      <c r="G1328" s="55"/>
      <c r="H1328" s="56"/>
      <c r="I1328" s="304"/>
      <c r="J1328" s="57"/>
      <c r="K1328" s="58"/>
      <c r="L1328" s="59"/>
      <c r="M1328" s="58"/>
      <c r="N1328" s="59"/>
      <c r="O1328" s="58"/>
      <c r="P1328" s="59"/>
      <c r="Q1328" s="60"/>
      <c r="R1328" s="315"/>
      <c r="S1328" s="57"/>
      <c r="T1328" s="58"/>
      <c r="U1328" s="58"/>
      <c r="V1328" s="60"/>
      <c r="W1328" s="326"/>
      <c r="X1328" s="58"/>
      <c r="Y1328" s="59"/>
      <c r="Z1328" s="58"/>
      <c r="AA1328" s="59"/>
      <c r="AB1328" s="60"/>
      <c r="AC1328" s="61"/>
      <c r="AD1328" s="62"/>
      <c r="AE1328" s="62"/>
      <c r="AF1328" s="63"/>
      <c r="AG1328" s="318"/>
      <c r="AH1328" s="60"/>
      <c r="AI1328" s="476"/>
      <c r="AJ1328" s="476"/>
      <c r="AK1328" s="477"/>
      <c r="AL1328" s="102"/>
      <c r="AM1328" s="124" t="str">
        <f t="shared" si="1318"/>
        <v xml:space="preserve"> </v>
      </c>
      <c r="AN1328" s="97" t="str">
        <f t="shared" si="1319"/>
        <v xml:space="preserve"> </v>
      </c>
      <c r="AO1328" s="125"/>
      <c r="AP1328" s="125"/>
      <c r="AQ1328" s="125"/>
      <c r="AR1328" s="125"/>
      <c r="AS1328" s="125"/>
      <c r="AT1328" s="122"/>
      <c r="AU1328" s="125"/>
      <c r="AV1328" s="126"/>
      <c r="AW1328" s="122"/>
      <c r="AX1328" s="127"/>
      <c r="AY1328" s="100"/>
      <c r="AZ1328" s="127"/>
      <c r="BA1328" s="88"/>
      <c r="BB1328" s="125"/>
      <c r="BC1328" s="129"/>
      <c r="BD1328" s="125"/>
      <c r="BE1328" s="125"/>
      <c r="BF1328" s="125"/>
      <c r="BG1328" s="125"/>
      <c r="BH1328" s="125"/>
      <c r="BI1328" s="125"/>
      <c r="BJ1328" s="125"/>
      <c r="BK1328" s="125"/>
      <c r="BL1328" s="90"/>
      <c r="BM1328" s="90"/>
      <c r="BN1328" s="90"/>
      <c r="BO1328" s="90"/>
      <c r="BP1328" s="90"/>
    </row>
    <row r="1329" spans="1:68" s="49" customFormat="1" ht="27.95" customHeight="1" x14ac:dyDescent="0.2">
      <c r="A1329" s="22">
        <f t="shared" si="1320"/>
        <v>949</v>
      </c>
      <c r="B1329" s="50"/>
      <c r="C1329" s="51"/>
      <c r="D1329" s="52"/>
      <c r="E1329" s="53"/>
      <c r="F1329" s="54"/>
      <c r="G1329" s="55"/>
      <c r="H1329" s="56"/>
      <c r="I1329" s="304"/>
      <c r="J1329" s="57"/>
      <c r="K1329" s="58"/>
      <c r="L1329" s="59"/>
      <c r="M1329" s="58"/>
      <c r="N1329" s="59"/>
      <c r="O1329" s="58"/>
      <c r="P1329" s="59"/>
      <c r="Q1329" s="60"/>
      <c r="R1329" s="315"/>
      <c r="S1329" s="57"/>
      <c r="T1329" s="58"/>
      <c r="U1329" s="58"/>
      <c r="V1329" s="60"/>
      <c r="W1329" s="326"/>
      <c r="X1329" s="58"/>
      <c r="Y1329" s="59"/>
      <c r="Z1329" s="58"/>
      <c r="AA1329" s="59"/>
      <c r="AB1329" s="60"/>
      <c r="AC1329" s="61"/>
      <c r="AD1329" s="62"/>
      <c r="AE1329" s="62"/>
      <c r="AF1329" s="63"/>
      <c r="AG1329" s="318"/>
      <c r="AH1329" s="60"/>
      <c r="AI1329" s="476"/>
      <c r="AJ1329" s="476"/>
      <c r="AK1329" s="477"/>
      <c r="AL1329" s="102"/>
      <c r="AM1329" s="124" t="str">
        <f t="shared" si="1318"/>
        <v xml:space="preserve"> </v>
      </c>
      <c r="AN1329" s="97" t="str">
        <f t="shared" si="1319"/>
        <v xml:space="preserve"> </v>
      </c>
      <c r="AO1329" s="125"/>
      <c r="AP1329" s="125"/>
      <c r="AQ1329" s="125"/>
      <c r="AR1329" s="125"/>
      <c r="AS1329" s="125"/>
      <c r="AT1329" s="122"/>
      <c r="AU1329" s="125"/>
      <c r="AV1329" s="126"/>
      <c r="AW1329" s="122"/>
      <c r="AX1329" s="127"/>
      <c r="AY1329" s="100"/>
      <c r="AZ1329" s="127"/>
      <c r="BA1329" s="125"/>
      <c r="BB1329" s="125"/>
      <c r="BC1329" s="129"/>
      <c r="BD1329" s="125"/>
      <c r="BE1329" s="125"/>
      <c r="BF1329" s="125"/>
      <c r="BG1329" s="125"/>
      <c r="BH1329" s="125"/>
      <c r="BI1329" s="125"/>
      <c r="BJ1329" s="125"/>
      <c r="BK1329" s="125"/>
      <c r="BL1329" s="90"/>
      <c r="BM1329" s="90"/>
      <c r="BN1329" s="90"/>
      <c r="BO1329" s="90"/>
      <c r="BP1329" s="90"/>
    </row>
    <row r="1330" spans="1:68" s="49" customFormat="1" ht="27.95" customHeight="1" thickBot="1" x14ac:dyDescent="0.25">
      <c r="A1330" s="23">
        <f t="shared" si="1320"/>
        <v>950</v>
      </c>
      <c r="B1330" s="64"/>
      <c r="C1330" s="65"/>
      <c r="D1330" s="66"/>
      <c r="E1330" s="67"/>
      <c r="F1330" s="68"/>
      <c r="G1330" s="69"/>
      <c r="H1330" s="70"/>
      <c r="I1330" s="305"/>
      <c r="J1330" s="71"/>
      <c r="K1330" s="72"/>
      <c r="L1330" s="73"/>
      <c r="M1330" s="72"/>
      <c r="N1330" s="73"/>
      <c r="O1330" s="72"/>
      <c r="P1330" s="73"/>
      <c r="Q1330" s="74"/>
      <c r="R1330" s="316"/>
      <c r="S1330" s="71"/>
      <c r="T1330" s="72"/>
      <c r="U1330" s="72"/>
      <c r="V1330" s="74"/>
      <c r="W1330" s="327"/>
      <c r="X1330" s="72"/>
      <c r="Y1330" s="73"/>
      <c r="Z1330" s="72"/>
      <c r="AA1330" s="73"/>
      <c r="AB1330" s="74"/>
      <c r="AC1330" s="75"/>
      <c r="AD1330" s="76"/>
      <c r="AE1330" s="76"/>
      <c r="AF1330" s="77"/>
      <c r="AG1330" s="319"/>
      <c r="AH1330" s="74"/>
      <c r="AI1330" s="480"/>
      <c r="AJ1330" s="480"/>
      <c r="AK1330" s="481"/>
      <c r="AL1330" s="102"/>
      <c r="AM1330" s="124" t="str">
        <f t="shared" si="1318"/>
        <v xml:space="preserve"> </v>
      </c>
      <c r="AN1330" s="97" t="str">
        <f t="shared" si="1319"/>
        <v xml:space="preserve"> </v>
      </c>
      <c r="AO1330" s="125"/>
      <c r="AP1330" s="125"/>
      <c r="AQ1330" s="125"/>
      <c r="AR1330" s="125"/>
      <c r="AS1330" s="125"/>
      <c r="AT1330" s="122"/>
      <c r="AU1330" s="125"/>
      <c r="AV1330" s="126"/>
      <c r="AW1330" s="122"/>
      <c r="AX1330" s="127"/>
      <c r="AY1330" s="100"/>
      <c r="AZ1330" s="127"/>
      <c r="BA1330" s="125"/>
      <c r="BB1330" s="125"/>
      <c r="BC1330" s="129"/>
      <c r="BD1330" s="125"/>
      <c r="BE1330" s="125"/>
      <c r="BF1330" s="125"/>
      <c r="BG1330" s="125"/>
      <c r="BH1330" s="125"/>
      <c r="BI1330" s="125"/>
      <c r="BJ1330" s="125"/>
      <c r="BK1330" s="125"/>
      <c r="BL1330" s="90"/>
      <c r="BM1330" s="90"/>
      <c r="BN1330" s="90"/>
      <c r="BO1330" s="90"/>
      <c r="BP1330" s="90"/>
    </row>
    <row r="1331" spans="1:68" ht="4.5" customHeight="1" thickBot="1" x14ac:dyDescent="0.25">
      <c r="A1331" s="89">
        <f>AK1334</f>
        <v>95</v>
      </c>
      <c r="B1331" s="271"/>
      <c r="C1331" s="271"/>
      <c r="D1331" s="271"/>
      <c r="E1331" s="271"/>
      <c r="F1331" s="271"/>
      <c r="G1331" s="271"/>
      <c r="H1331" s="271"/>
      <c r="I1331" s="271"/>
      <c r="J1331" s="309"/>
      <c r="K1331" s="309"/>
      <c r="L1331" s="309"/>
      <c r="M1331" s="309"/>
      <c r="N1331" s="309"/>
      <c r="O1331" s="309"/>
      <c r="P1331" s="309"/>
      <c r="Q1331" s="309"/>
      <c r="R1331" s="309"/>
      <c r="S1331" s="324"/>
      <c r="T1331" s="324"/>
      <c r="U1331" s="324"/>
      <c r="V1331" s="324"/>
      <c r="W1331" s="324"/>
      <c r="X1331" s="324"/>
      <c r="Y1331" s="324"/>
      <c r="Z1331" s="324"/>
      <c r="AA1331" s="324"/>
      <c r="AB1331" s="324"/>
      <c r="AC1331" s="309"/>
      <c r="AD1331" s="272"/>
      <c r="AE1331" s="273"/>
      <c r="AF1331" s="272"/>
      <c r="AG1331" s="274"/>
      <c r="AH1331" s="474"/>
      <c r="AI1331" s="475"/>
      <c r="AJ1331" s="475"/>
      <c r="AK1331" s="475"/>
      <c r="AL1331" s="33"/>
      <c r="AM1331" s="33"/>
      <c r="AN1331" s="33"/>
      <c r="AV1331" s="126"/>
      <c r="AX1331" s="127"/>
      <c r="AY1331" s="100"/>
      <c r="AZ1331" s="127"/>
      <c r="BC1331" s="129"/>
    </row>
    <row r="1332" spans="1:68" ht="26.25" customHeight="1" x14ac:dyDescent="0.2">
      <c r="A1332" s="180">
        <f>A1318+1</f>
        <v>95</v>
      </c>
      <c r="B1332" s="501"/>
      <c r="C1332" s="501"/>
      <c r="D1332" s="501"/>
      <c r="E1332" s="502"/>
      <c r="F1332" s="493" t="str">
        <f>F1318</f>
        <v>TOTAL DE ESTA PÁGINA</v>
      </c>
      <c r="G1332" s="494"/>
      <c r="H1332" s="495"/>
      <c r="I1332" s="348" t="str">
        <f t="shared" ref="I1332:Q1332" si="1321">IF(SUM(I1321:I1331)=0," ",SUM(I1321:I1331))</f>
        <v xml:space="preserve"> </v>
      </c>
      <c r="J1332" s="349" t="str">
        <f t="shared" si="1321"/>
        <v xml:space="preserve"> </v>
      </c>
      <c r="K1332" s="350" t="str">
        <f t="shared" si="1321"/>
        <v xml:space="preserve"> </v>
      </c>
      <c r="L1332" s="351" t="str">
        <f t="shared" si="1321"/>
        <v xml:space="preserve"> </v>
      </c>
      <c r="M1332" s="350" t="str">
        <f t="shared" si="1321"/>
        <v xml:space="preserve"> </v>
      </c>
      <c r="N1332" s="351" t="str">
        <f t="shared" si="1321"/>
        <v xml:space="preserve"> </v>
      </c>
      <c r="O1332" s="350" t="str">
        <f t="shared" si="1321"/>
        <v xml:space="preserve"> </v>
      </c>
      <c r="P1332" s="351" t="str">
        <f t="shared" si="1321"/>
        <v xml:space="preserve"> </v>
      </c>
      <c r="Q1332" s="352" t="str">
        <f t="shared" si="1321"/>
        <v xml:space="preserve"> </v>
      </c>
      <c r="R1332" s="353"/>
      <c r="S1332" s="349" t="str">
        <f t="shared" ref="S1332:AB1332" si="1322">IF(SUM(S1321:S1331)=0," ",SUM(S1321:S1331))</f>
        <v xml:space="preserve"> </v>
      </c>
      <c r="T1332" s="350" t="str">
        <f t="shared" si="1322"/>
        <v xml:space="preserve"> </v>
      </c>
      <c r="U1332" s="350" t="str">
        <f t="shared" si="1322"/>
        <v xml:space="preserve"> </v>
      </c>
      <c r="V1332" s="350" t="str">
        <f t="shared" si="1322"/>
        <v xml:space="preserve"> </v>
      </c>
      <c r="W1332" s="351" t="str">
        <f t="shared" si="1322"/>
        <v xml:space="preserve"> </v>
      </c>
      <c r="X1332" s="350" t="str">
        <f t="shared" si="1322"/>
        <v xml:space="preserve"> </v>
      </c>
      <c r="Y1332" s="351" t="str">
        <f t="shared" si="1322"/>
        <v xml:space="preserve"> </v>
      </c>
      <c r="Z1332" s="350" t="str">
        <f t="shared" si="1322"/>
        <v xml:space="preserve"> </v>
      </c>
      <c r="AA1332" s="351" t="str">
        <f t="shared" si="1322"/>
        <v xml:space="preserve"> </v>
      </c>
      <c r="AB1332" s="352" t="str">
        <f t="shared" si="1322"/>
        <v xml:space="preserve"> </v>
      </c>
      <c r="AC1332" s="354" t="str">
        <f>IF(SUM(AC1321:AC1330)=0," ",SUM(AC1321:AC1330))</f>
        <v xml:space="preserve"> </v>
      </c>
      <c r="AD1332" s="355" t="str">
        <f>IF(SUM(AD1321:AD1330)=0," ",SUM(AD1321:AD1330))</f>
        <v xml:space="preserve"> </v>
      </c>
      <c r="AE1332" s="355" t="str">
        <f>IF(SUM(AE1321:AE1330)=0," ",SUM(AE1321:AE1330))</f>
        <v xml:space="preserve"> </v>
      </c>
      <c r="AF1332" s="356" t="str">
        <f>IF(SUM(AF1321:AF1330)=0," ",SUM(AF1321:AF1330))</f>
        <v xml:space="preserve"> </v>
      </c>
      <c r="AG1332" s="357" t="str">
        <f>IF(SUM(AG1321:AG1330)=0," ",SUM(AG1321:AG1330))</f>
        <v xml:space="preserve"> </v>
      </c>
      <c r="AH1332" s="482" t="str">
        <f>AH1318</f>
        <v>Certifico que todos los datos en esta
bitácora son fidedignos</v>
      </c>
      <c r="AI1332" s="483"/>
      <c r="AJ1332" s="483"/>
      <c r="AK1332" s="484"/>
      <c r="AL1332" s="131"/>
      <c r="AM1332" s="131"/>
      <c r="AN1332" s="131"/>
      <c r="AV1332" s="126"/>
      <c r="AX1332" s="127"/>
      <c r="AY1332" s="100"/>
      <c r="AZ1332" s="127"/>
      <c r="BA1332" s="88"/>
      <c r="BC1332" s="129"/>
    </row>
    <row r="1333" spans="1:68" ht="26.25" customHeight="1" x14ac:dyDescent="0.2">
      <c r="A1333" s="499"/>
      <c r="B1333" s="503"/>
      <c r="C1333" s="503"/>
      <c r="D1333" s="503"/>
      <c r="E1333" s="504"/>
      <c r="F1333" s="496" t="str">
        <f>F1319</f>
        <v>TOTAL PÁGINA ANTERIOR</v>
      </c>
      <c r="G1333" s="497"/>
      <c r="H1333" s="498"/>
      <c r="I1333" s="358">
        <f>I1320</f>
        <v>6.25</v>
      </c>
      <c r="J1333" s="359">
        <f t="shared" ref="J1333:Q1333" si="1323">J1320</f>
        <v>6.25</v>
      </c>
      <c r="K1333" s="360" t="str">
        <f t="shared" si="1323"/>
        <v xml:space="preserve"> </v>
      </c>
      <c r="L1333" s="361" t="str">
        <f t="shared" si="1323"/>
        <v xml:space="preserve"> </v>
      </c>
      <c r="M1333" s="360" t="str">
        <f t="shared" si="1323"/>
        <v xml:space="preserve"> </v>
      </c>
      <c r="N1333" s="361" t="str">
        <f t="shared" si="1323"/>
        <v xml:space="preserve"> </v>
      </c>
      <c r="O1333" s="360" t="str">
        <f t="shared" si="1323"/>
        <v xml:space="preserve"> </v>
      </c>
      <c r="P1333" s="361" t="str">
        <f t="shared" si="1323"/>
        <v xml:space="preserve"> </v>
      </c>
      <c r="Q1333" s="362" t="str">
        <f t="shared" si="1323"/>
        <v xml:space="preserve"> </v>
      </c>
      <c r="R1333" s="363"/>
      <c r="S1333" s="359" t="str">
        <f t="shared" ref="S1333:AG1333" si="1324">S1320</f>
        <v xml:space="preserve"> </v>
      </c>
      <c r="T1333" s="360">
        <f t="shared" si="1324"/>
        <v>8.75</v>
      </c>
      <c r="U1333" s="360">
        <f t="shared" si="1324"/>
        <v>10</v>
      </c>
      <c r="V1333" s="360">
        <f t="shared" si="1324"/>
        <v>2.5</v>
      </c>
      <c r="W1333" s="361" t="str">
        <f t="shared" si="1324"/>
        <v xml:space="preserve"> </v>
      </c>
      <c r="X1333" s="360" t="str">
        <f t="shared" si="1324"/>
        <v xml:space="preserve"> </v>
      </c>
      <c r="Y1333" s="361">
        <f t="shared" si="1324"/>
        <v>2.5</v>
      </c>
      <c r="Z1333" s="360" t="str">
        <f t="shared" si="1324"/>
        <v xml:space="preserve"> </v>
      </c>
      <c r="AA1333" s="361">
        <f t="shared" si="1324"/>
        <v>3.75</v>
      </c>
      <c r="AB1333" s="362" t="str">
        <f t="shared" si="1324"/>
        <v xml:space="preserve"> </v>
      </c>
      <c r="AC1333" s="364">
        <f t="shared" si="1324"/>
        <v>9</v>
      </c>
      <c r="AD1333" s="365" t="str">
        <f t="shared" si="1324"/>
        <v xml:space="preserve"> </v>
      </c>
      <c r="AE1333" s="365">
        <f t="shared" si="1324"/>
        <v>9</v>
      </c>
      <c r="AF1333" s="366" t="str">
        <f t="shared" si="1324"/>
        <v xml:space="preserve"> </v>
      </c>
      <c r="AG1333" s="367">
        <f t="shared" si="1324"/>
        <v>11</v>
      </c>
      <c r="AH1333" s="487"/>
      <c r="AI1333" s="488"/>
      <c r="AJ1333" s="488"/>
      <c r="AK1333" s="489"/>
      <c r="AL1333" s="131"/>
      <c r="AM1333" s="131"/>
      <c r="AN1333" s="131"/>
      <c r="AV1333" s="126"/>
      <c r="AX1333" s="127"/>
      <c r="AY1333" s="100"/>
      <c r="AZ1333" s="127"/>
      <c r="BA1333" s="88"/>
      <c r="BC1333" s="129"/>
    </row>
    <row r="1334" spans="1:68" ht="26.25" customHeight="1" thickBot="1" x14ac:dyDescent="0.25">
      <c r="A1334" s="500"/>
      <c r="B1334" s="505" t="str">
        <f>B1320</f>
        <v>Entidad que certifica Hrs. de vuelo
TIMBRE Y FIRMA</v>
      </c>
      <c r="C1334" s="505"/>
      <c r="D1334" s="505"/>
      <c r="E1334" s="506"/>
      <c r="F1334" s="490" t="str">
        <f>F1320</f>
        <v>TOTAL A LA FECHA</v>
      </c>
      <c r="G1334" s="491"/>
      <c r="H1334" s="492"/>
      <c r="I1334" s="31">
        <f t="shared" ref="I1334:Q1334" si="1325">IF(SUM(I1332:I1333)=0," ",SUM(I1332:I1333))</f>
        <v>6.25</v>
      </c>
      <c r="J1334" s="27">
        <f t="shared" si="1325"/>
        <v>6.25</v>
      </c>
      <c r="K1334" s="24" t="str">
        <f t="shared" si="1325"/>
        <v xml:space="preserve"> </v>
      </c>
      <c r="L1334" s="25" t="str">
        <f t="shared" si="1325"/>
        <v xml:space="preserve"> </v>
      </c>
      <c r="M1334" s="24" t="str">
        <f t="shared" si="1325"/>
        <v xml:space="preserve"> </v>
      </c>
      <c r="N1334" s="25" t="str">
        <f t="shared" si="1325"/>
        <v xml:space="preserve"> </v>
      </c>
      <c r="O1334" s="24" t="str">
        <f t="shared" si="1325"/>
        <v xml:space="preserve"> </v>
      </c>
      <c r="P1334" s="25" t="str">
        <f t="shared" si="1325"/>
        <v xml:space="preserve"> </v>
      </c>
      <c r="Q1334" s="26" t="str">
        <f t="shared" si="1325"/>
        <v xml:space="preserve"> </v>
      </c>
      <c r="R1334" s="321"/>
      <c r="S1334" s="27" t="str">
        <f t="shared" ref="S1334:AG1334" si="1326">IF(SUM(S1332:S1333)=0," ",SUM(S1332:S1333))</f>
        <v xml:space="preserve"> </v>
      </c>
      <c r="T1334" s="24">
        <f t="shared" si="1326"/>
        <v>8.75</v>
      </c>
      <c r="U1334" s="24">
        <f t="shared" si="1326"/>
        <v>10</v>
      </c>
      <c r="V1334" s="24">
        <f t="shared" si="1326"/>
        <v>2.5</v>
      </c>
      <c r="W1334" s="25" t="str">
        <f t="shared" si="1326"/>
        <v xml:space="preserve"> </v>
      </c>
      <c r="X1334" s="24" t="str">
        <f t="shared" si="1326"/>
        <v xml:space="preserve"> </v>
      </c>
      <c r="Y1334" s="25">
        <f t="shared" si="1326"/>
        <v>2.5</v>
      </c>
      <c r="Z1334" s="24" t="str">
        <f t="shared" si="1326"/>
        <v xml:space="preserve"> </v>
      </c>
      <c r="AA1334" s="25">
        <f t="shared" si="1326"/>
        <v>3.75</v>
      </c>
      <c r="AB1334" s="26" t="str">
        <f t="shared" si="1326"/>
        <v xml:space="preserve"> </v>
      </c>
      <c r="AC1334" s="323">
        <f t="shared" si="1326"/>
        <v>9</v>
      </c>
      <c r="AD1334" s="28" t="str">
        <f t="shared" si="1326"/>
        <v xml:space="preserve"> </v>
      </c>
      <c r="AE1334" s="28">
        <f t="shared" si="1326"/>
        <v>9</v>
      </c>
      <c r="AF1334" s="30" t="str">
        <f t="shared" si="1326"/>
        <v xml:space="preserve"> </v>
      </c>
      <c r="AG1334" s="32">
        <f t="shared" si="1326"/>
        <v>11</v>
      </c>
      <c r="AH1334" s="485" t="str">
        <f>AH1320</f>
        <v>_____________________________
FIRMA PILOTO</v>
      </c>
      <c r="AI1334" s="486"/>
      <c r="AJ1334" s="486"/>
      <c r="AK1334" s="181">
        <f>A1332</f>
        <v>95</v>
      </c>
      <c r="AL1334" s="132"/>
      <c r="AM1334" s="132"/>
      <c r="AN1334" s="132"/>
      <c r="AV1334" s="126"/>
      <c r="AX1334" s="127"/>
      <c r="AY1334" s="100"/>
      <c r="AZ1334" s="127"/>
      <c r="BA1334" s="88"/>
      <c r="BC1334" s="129"/>
    </row>
    <row r="1335" spans="1:68" s="49" customFormat="1" ht="27.75" customHeight="1" x14ac:dyDescent="0.2">
      <c r="A1335" s="29">
        <f>A1330+1</f>
        <v>951</v>
      </c>
      <c r="B1335" s="39"/>
      <c r="C1335" s="40"/>
      <c r="D1335" s="41"/>
      <c r="E1335" s="42"/>
      <c r="F1335" s="43"/>
      <c r="G1335" s="44"/>
      <c r="H1335" s="45"/>
      <c r="I1335" s="310"/>
      <c r="J1335" s="306"/>
      <c r="K1335" s="307"/>
      <c r="L1335" s="308"/>
      <c r="M1335" s="307"/>
      <c r="N1335" s="308"/>
      <c r="O1335" s="307"/>
      <c r="P1335" s="308"/>
      <c r="Q1335" s="167"/>
      <c r="R1335" s="314"/>
      <c r="S1335" s="46"/>
      <c r="T1335" s="47"/>
      <c r="U1335" s="47"/>
      <c r="V1335" s="48"/>
      <c r="W1335" s="325"/>
      <c r="X1335" s="307"/>
      <c r="Y1335" s="308"/>
      <c r="Z1335" s="307"/>
      <c r="AA1335" s="308"/>
      <c r="AB1335" s="167"/>
      <c r="AC1335" s="311"/>
      <c r="AD1335" s="312"/>
      <c r="AE1335" s="312"/>
      <c r="AF1335" s="313"/>
      <c r="AG1335" s="317"/>
      <c r="AH1335" s="167"/>
      <c r="AI1335" s="478"/>
      <c r="AJ1335" s="478"/>
      <c r="AK1335" s="479"/>
      <c r="AL1335" s="102"/>
      <c r="AM1335" s="124" t="str">
        <f t="shared" ref="AM1335:AM1344" si="1327">IF(B1335=0," ",TEXT(B1335,"MMM"))</f>
        <v xml:space="preserve"> </v>
      </c>
      <c r="AN1335" s="97" t="str">
        <f t="shared" ref="AN1335:AN1344" si="1328">IF(B1335=0," ",YEAR(B1335))</f>
        <v xml:space="preserve"> </v>
      </c>
      <c r="AO1335" s="125"/>
      <c r="AP1335" s="125"/>
      <c r="AQ1335" s="125"/>
      <c r="AR1335" s="125"/>
      <c r="AS1335" s="125"/>
      <c r="AT1335" s="122"/>
      <c r="AU1335" s="125"/>
      <c r="AV1335" s="126"/>
      <c r="AW1335" s="122"/>
      <c r="AX1335" s="127"/>
      <c r="AY1335" s="100"/>
      <c r="AZ1335" s="127"/>
      <c r="BA1335" s="88"/>
      <c r="BB1335" s="125"/>
      <c r="BC1335" s="129"/>
      <c r="BD1335" s="125"/>
      <c r="BE1335" s="125"/>
      <c r="BF1335" s="125"/>
      <c r="BG1335" s="125"/>
      <c r="BH1335" s="125"/>
      <c r="BI1335" s="125"/>
      <c r="BJ1335" s="125"/>
      <c r="BK1335" s="125"/>
      <c r="BL1335" s="90"/>
      <c r="BM1335" s="90"/>
      <c r="BN1335" s="90"/>
      <c r="BO1335" s="90"/>
      <c r="BP1335" s="90"/>
    </row>
    <row r="1336" spans="1:68" s="49" customFormat="1" ht="27.75" customHeight="1" x14ac:dyDescent="0.2">
      <c r="A1336" s="22">
        <f>A1335+1</f>
        <v>952</v>
      </c>
      <c r="B1336" s="50"/>
      <c r="C1336" s="51"/>
      <c r="D1336" s="52"/>
      <c r="E1336" s="53"/>
      <c r="F1336" s="54"/>
      <c r="G1336" s="55"/>
      <c r="H1336" s="56"/>
      <c r="I1336" s="304"/>
      <c r="J1336" s="57"/>
      <c r="K1336" s="58"/>
      <c r="L1336" s="59"/>
      <c r="M1336" s="58"/>
      <c r="N1336" s="59"/>
      <c r="O1336" s="58"/>
      <c r="P1336" s="59"/>
      <c r="Q1336" s="60"/>
      <c r="R1336" s="315"/>
      <c r="S1336" s="57"/>
      <c r="T1336" s="58"/>
      <c r="U1336" s="58"/>
      <c r="V1336" s="60"/>
      <c r="W1336" s="326"/>
      <c r="X1336" s="58"/>
      <c r="Y1336" s="59"/>
      <c r="Z1336" s="58"/>
      <c r="AA1336" s="59"/>
      <c r="AB1336" s="60"/>
      <c r="AC1336" s="61"/>
      <c r="AD1336" s="62"/>
      <c r="AE1336" s="62"/>
      <c r="AF1336" s="63"/>
      <c r="AG1336" s="318"/>
      <c r="AH1336" s="60"/>
      <c r="AI1336" s="476"/>
      <c r="AJ1336" s="476"/>
      <c r="AK1336" s="477"/>
      <c r="AL1336" s="102"/>
      <c r="AM1336" s="124" t="str">
        <f t="shared" si="1327"/>
        <v xml:space="preserve"> </v>
      </c>
      <c r="AN1336" s="97" t="str">
        <f t="shared" si="1328"/>
        <v xml:space="preserve"> </v>
      </c>
      <c r="AO1336" s="125"/>
      <c r="AP1336" s="125"/>
      <c r="AQ1336" s="125"/>
      <c r="AR1336" s="125"/>
      <c r="AS1336" s="125"/>
      <c r="AT1336" s="122"/>
      <c r="AU1336" s="125"/>
      <c r="AV1336" s="126"/>
      <c r="AW1336" s="122"/>
      <c r="AX1336" s="127"/>
      <c r="AY1336" s="100"/>
      <c r="AZ1336" s="127"/>
      <c r="BA1336" s="88"/>
      <c r="BB1336" s="125"/>
      <c r="BC1336" s="129"/>
      <c r="BD1336" s="125"/>
      <c r="BE1336" s="125"/>
      <c r="BF1336" s="125"/>
      <c r="BG1336" s="125"/>
      <c r="BH1336" s="125"/>
      <c r="BI1336" s="125"/>
      <c r="BJ1336" s="125"/>
      <c r="BK1336" s="125"/>
      <c r="BL1336" s="90"/>
      <c r="BM1336" s="90"/>
      <c r="BN1336" s="90"/>
      <c r="BO1336" s="90"/>
      <c r="BP1336" s="90"/>
    </row>
    <row r="1337" spans="1:68" s="49" customFormat="1" ht="27.75" customHeight="1" x14ac:dyDescent="0.2">
      <c r="A1337" s="22">
        <f t="shared" ref="A1337:A1344" si="1329">A1336+1</f>
        <v>953</v>
      </c>
      <c r="B1337" s="50"/>
      <c r="C1337" s="51"/>
      <c r="D1337" s="52"/>
      <c r="E1337" s="53"/>
      <c r="F1337" s="54"/>
      <c r="G1337" s="55"/>
      <c r="H1337" s="56"/>
      <c r="I1337" s="304"/>
      <c r="J1337" s="57"/>
      <c r="K1337" s="58"/>
      <c r="L1337" s="59"/>
      <c r="M1337" s="58"/>
      <c r="N1337" s="59"/>
      <c r="O1337" s="58"/>
      <c r="P1337" s="59"/>
      <c r="Q1337" s="60"/>
      <c r="R1337" s="315"/>
      <c r="S1337" s="57"/>
      <c r="T1337" s="58"/>
      <c r="U1337" s="58"/>
      <c r="V1337" s="60"/>
      <c r="W1337" s="326"/>
      <c r="X1337" s="58"/>
      <c r="Y1337" s="59"/>
      <c r="Z1337" s="58"/>
      <c r="AA1337" s="59"/>
      <c r="AB1337" s="60"/>
      <c r="AC1337" s="61"/>
      <c r="AD1337" s="62"/>
      <c r="AE1337" s="62"/>
      <c r="AF1337" s="63"/>
      <c r="AG1337" s="318"/>
      <c r="AH1337" s="60"/>
      <c r="AI1337" s="476"/>
      <c r="AJ1337" s="476"/>
      <c r="AK1337" s="477"/>
      <c r="AL1337" s="102"/>
      <c r="AM1337" s="124" t="str">
        <f t="shared" si="1327"/>
        <v xml:space="preserve"> </v>
      </c>
      <c r="AN1337" s="97" t="str">
        <f t="shared" si="1328"/>
        <v xml:space="preserve"> </v>
      </c>
      <c r="AO1337" s="125"/>
      <c r="AP1337" s="125"/>
      <c r="AQ1337" s="125"/>
      <c r="AR1337" s="125"/>
      <c r="AS1337" s="125"/>
      <c r="AT1337" s="122"/>
      <c r="AU1337" s="125"/>
      <c r="AV1337" s="126"/>
      <c r="AW1337" s="122"/>
      <c r="AX1337" s="127"/>
      <c r="AY1337" s="100"/>
      <c r="AZ1337" s="127"/>
      <c r="BA1337" s="88"/>
      <c r="BB1337" s="125"/>
      <c r="BC1337" s="129"/>
      <c r="BD1337" s="125"/>
      <c r="BE1337" s="125"/>
      <c r="BF1337" s="125"/>
      <c r="BG1337" s="125"/>
      <c r="BH1337" s="125"/>
      <c r="BI1337" s="125"/>
      <c r="BJ1337" s="125"/>
      <c r="BK1337" s="125"/>
      <c r="BL1337" s="90"/>
      <c r="BM1337" s="90"/>
      <c r="BN1337" s="90"/>
      <c r="BO1337" s="90"/>
      <c r="BP1337" s="90"/>
    </row>
    <row r="1338" spans="1:68" s="49" customFormat="1" ht="27.75" customHeight="1" x14ac:dyDescent="0.2">
      <c r="A1338" s="22">
        <f t="shared" si="1329"/>
        <v>954</v>
      </c>
      <c r="B1338" s="50"/>
      <c r="C1338" s="51"/>
      <c r="D1338" s="52"/>
      <c r="E1338" s="53"/>
      <c r="F1338" s="54"/>
      <c r="G1338" s="55"/>
      <c r="H1338" s="56"/>
      <c r="I1338" s="304"/>
      <c r="J1338" s="57"/>
      <c r="K1338" s="58"/>
      <c r="L1338" s="59"/>
      <c r="M1338" s="58"/>
      <c r="N1338" s="59"/>
      <c r="O1338" s="58"/>
      <c r="P1338" s="59"/>
      <c r="Q1338" s="60"/>
      <c r="R1338" s="315"/>
      <c r="S1338" s="57"/>
      <c r="T1338" s="58"/>
      <c r="U1338" s="58"/>
      <c r="V1338" s="60"/>
      <c r="W1338" s="326"/>
      <c r="X1338" s="58"/>
      <c r="Y1338" s="59"/>
      <c r="Z1338" s="58"/>
      <c r="AA1338" s="59"/>
      <c r="AB1338" s="60"/>
      <c r="AC1338" s="61"/>
      <c r="AD1338" s="62"/>
      <c r="AE1338" s="62"/>
      <c r="AF1338" s="63"/>
      <c r="AG1338" s="318"/>
      <c r="AH1338" s="60"/>
      <c r="AI1338" s="476"/>
      <c r="AJ1338" s="476"/>
      <c r="AK1338" s="477"/>
      <c r="AL1338" s="102"/>
      <c r="AM1338" s="124" t="str">
        <f t="shared" si="1327"/>
        <v xml:space="preserve"> </v>
      </c>
      <c r="AN1338" s="97" t="str">
        <f t="shared" si="1328"/>
        <v xml:space="preserve"> </v>
      </c>
      <c r="AO1338" s="125"/>
      <c r="AP1338" s="125"/>
      <c r="AQ1338" s="125"/>
      <c r="AR1338" s="125"/>
      <c r="AS1338" s="125"/>
      <c r="AT1338" s="122"/>
      <c r="AU1338" s="125"/>
      <c r="AV1338" s="126"/>
      <c r="AW1338" s="122"/>
      <c r="AX1338" s="127"/>
      <c r="AY1338" s="100"/>
      <c r="AZ1338" s="127"/>
      <c r="BA1338" s="88"/>
      <c r="BB1338" s="125"/>
      <c r="BC1338" s="129"/>
      <c r="BD1338" s="125"/>
      <c r="BE1338" s="125"/>
      <c r="BF1338" s="125"/>
      <c r="BG1338" s="125"/>
      <c r="BH1338" s="125"/>
      <c r="BI1338" s="125"/>
      <c r="BJ1338" s="125"/>
      <c r="BK1338" s="125"/>
      <c r="BL1338" s="90"/>
      <c r="BM1338" s="90"/>
      <c r="BN1338" s="90"/>
      <c r="BO1338" s="90"/>
      <c r="BP1338" s="90"/>
    </row>
    <row r="1339" spans="1:68" s="49" customFormat="1" ht="27.75" customHeight="1" x14ac:dyDescent="0.2">
      <c r="A1339" s="22">
        <f t="shared" si="1329"/>
        <v>955</v>
      </c>
      <c r="B1339" s="50"/>
      <c r="C1339" s="51"/>
      <c r="D1339" s="52"/>
      <c r="E1339" s="53"/>
      <c r="F1339" s="54"/>
      <c r="G1339" s="55"/>
      <c r="H1339" s="56"/>
      <c r="I1339" s="304"/>
      <c r="J1339" s="57"/>
      <c r="K1339" s="58"/>
      <c r="L1339" s="59"/>
      <c r="M1339" s="58"/>
      <c r="N1339" s="59"/>
      <c r="O1339" s="58"/>
      <c r="P1339" s="59"/>
      <c r="Q1339" s="60"/>
      <c r="R1339" s="315"/>
      <c r="S1339" s="57"/>
      <c r="T1339" s="58"/>
      <c r="U1339" s="58"/>
      <c r="V1339" s="60"/>
      <c r="W1339" s="326"/>
      <c r="X1339" s="58"/>
      <c r="Y1339" s="59"/>
      <c r="Z1339" s="58"/>
      <c r="AA1339" s="59"/>
      <c r="AB1339" s="60"/>
      <c r="AC1339" s="61"/>
      <c r="AD1339" s="62"/>
      <c r="AE1339" s="62"/>
      <c r="AF1339" s="63"/>
      <c r="AG1339" s="318"/>
      <c r="AH1339" s="60"/>
      <c r="AI1339" s="476"/>
      <c r="AJ1339" s="476"/>
      <c r="AK1339" s="477"/>
      <c r="AL1339" s="102"/>
      <c r="AM1339" s="124" t="str">
        <f t="shared" si="1327"/>
        <v xml:space="preserve"> </v>
      </c>
      <c r="AN1339" s="97" t="str">
        <f t="shared" si="1328"/>
        <v xml:space="preserve"> </v>
      </c>
      <c r="AO1339" s="125"/>
      <c r="AP1339" s="125"/>
      <c r="AQ1339" s="125"/>
      <c r="AR1339" s="125"/>
      <c r="AS1339" s="125"/>
      <c r="AT1339" s="122"/>
      <c r="AU1339" s="125"/>
      <c r="AV1339" s="126"/>
      <c r="AW1339" s="122"/>
      <c r="AX1339" s="127"/>
      <c r="AY1339" s="100"/>
      <c r="AZ1339" s="127"/>
      <c r="BA1339" s="88"/>
      <c r="BB1339" s="125"/>
      <c r="BC1339" s="129"/>
      <c r="BD1339" s="125"/>
      <c r="BE1339" s="125"/>
      <c r="BF1339" s="125"/>
      <c r="BG1339" s="125"/>
      <c r="BH1339" s="125"/>
      <c r="BI1339" s="125"/>
      <c r="BJ1339" s="125"/>
      <c r="BK1339" s="125"/>
      <c r="BL1339" s="90"/>
      <c r="BM1339" s="90"/>
      <c r="BN1339" s="90"/>
      <c r="BO1339" s="90"/>
      <c r="BP1339" s="90"/>
    </row>
    <row r="1340" spans="1:68" s="49" customFormat="1" ht="27.75" customHeight="1" x14ac:dyDescent="0.2">
      <c r="A1340" s="22">
        <f t="shared" si="1329"/>
        <v>956</v>
      </c>
      <c r="B1340" s="50"/>
      <c r="C1340" s="51"/>
      <c r="D1340" s="52"/>
      <c r="E1340" s="53"/>
      <c r="F1340" s="54"/>
      <c r="G1340" s="55"/>
      <c r="H1340" s="56"/>
      <c r="I1340" s="304"/>
      <c r="J1340" s="57"/>
      <c r="K1340" s="58"/>
      <c r="L1340" s="59"/>
      <c r="M1340" s="58"/>
      <c r="N1340" s="59"/>
      <c r="O1340" s="58"/>
      <c r="P1340" s="59"/>
      <c r="Q1340" s="60"/>
      <c r="R1340" s="315"/>
      <c r="S1340" s="57"/>
      <c r="T1340" s="58"/>
      <c r="U1340" s="58"/>
      <c r="V1340" s="60"/>
      <c r="W1340" s="326"/>
      <c r="X1340" s="58"/>
      <c r="Y1340" s="59"/>
      <c r="Z1340" s="58"/>
      <c r="AA1340" s="59"/>
      <c r="AB1340" s="60"/>
      <c r="AC1340" s="61"/>
      <c r="AD1340" s="62"/>
      <c r="AE1340" s="62"/>
      <c r="AF1340" s="63"/>
      <c r="AG1340" s="318"/>
      <c r="AH1340" s="60"/>
      <c r="AI1340" s="476"/>
      <c r="AJ1340" s="476"/>
      <c r="AK1340" s="477"/>
      <c r="AL1340" s="102"/>
      <c r="AM1340" s="124" t="str">
        <f t="shared" si="1327"/>
        <v xml:space="preserve"> </v>
      </c>
      <c r="AN1340" s="97" t="str">
        <f t="shared" si="1328"/>
        <v xml:space="preserve"> </v>
      </c>
      <c r="AO1340" s="125"/>
      <c r="AP1340" s="125"/>
      <c r="AQ1340" s="125"/>
      <c r="AR1340" s="125"/>
      <c r="AS1340" s="125"/>
      <c r="AT1340" s="122"/>
      <c r="AU1340" s="125"/>
      <c r="AV1340" s="126"/>
      <c r="AW1340" s="122"/>
      <c r="AX1340" s="127"/>
      <c r="AY1340" s="100"/>
      <c r="AZ1340" s="127"/>
      <c r="BA1340" s="88"/>
      <c r="BB1340" s="125"/>
      <c r="BC1340" s="129"/>
      <c r="BD1340" s="125"/>
      <c r="BE1340" s="125"/>
      <c r="BF1340" s="125"/>
      <c r="BG1340" s="125"/>
      <c r="BH1340" s="125"/>
      <c r="BI1340" s="125"/>
      <c r="BJ1340" s="125"/>
      <c r="BK1340" s="125"/>
      <c r="BL1340" s="90"/>
      <c r="BM1340" s="90"/>
      <c r="BN1340" s="90"/>
      <c r="BO1340" s="90"/>
      <c r="BP1340" s="90"/>
    </row>
    <row r="1341" spans="1:68" s="49" customFormat="1" ht="27.75" customHeight="1" x14ac:dyDescent="0.2">
      <c r="A1341" s="22">
        <f>A1340+1</f>
        <v>957</v>
      </c>
      <c r="B1341" s="50"/>
      <c r="C1341" s="51"/>
      <c r="D1341" s="52"/>
      <c r="E1341" s="53"/>
      <c r="F1341" s="54"/>
      <c r="G1341" s="55"/>
      <c r="H1341" s="56"/>
      <c r="I1341" s="304"/>
      <c r="J1341" s="57"/>
      <c r="K1341" s="58"/>
      <c r="L1341" s="59"/>
      <c r="M1341" s="58"/>
      <c r="N1341" s="59"/>
      <c r="O1341" s="58"/>
      <c r="P1341" s="59"/>
      <c r="Q1341" s="60"/>
      <c r="R1341" s="315"/>
      <c r="S1341" s="57"/>
      <c r="T1341" s="58"/>
      <c r="U1341" s="58"/>
      <c r="V1341" s="60"/>
      <c r="W1341" s="326"/>
      <c r="X1341" s="58"/>
      <c r="Y1341" s="59"/>
      <c r="Z1341" s="58"/>
      <c r="AA1341" s="59"/>
      <c r="AB1341" s="60"/>
      <c r="AC1341" s="61"/>
      <c r="AD1341" s="62"/>
      <c r="AE1341" s="62"/>
      <c r="AF1341" s="63"/>
      <c r="AG1341" s="318"/>
      <c r="AH1341" s="60"/>
      <c r="AI1341" s="476"/>
      <c r="AJ1341" s="476"/>
      <c r="AK1341" s="477"/>
      <c r="AL1341" s="102"/>
      <c r="AM1341" s="124" t="str">
        <f t="shared" si="1327"/>
        <v xml:space="preserve"> </v>
      </c>
      <c r="AN1341" s="97" t="str">
        <f t="shared" si="1328"/>
        <v xml:space="preserve"> </v>
      </c>
      <c r="AO1341" s="125"/>
      <c r="AP1341" s="125"/>
      <c r="AQ1341" s="125"/>
      <c r="AR1341" s="125"/>
      <c r="AS1341" s="125"/>
      <c r="AT1341" s="122"/>
      <c r="AU1341" s="125"/>
      <c r="AV1341" s="126"/>
      <c r="AW1341" s="122"/>
      <c r="AX1341" s="127"/>
      <c r="AY1341" s="100"/>
      <c r="AZ1341" s="127"/>
      <c r="BA1341" s="88"/>
      <c r="BB1341" s="125"/>
      <c r="BC1341" s="129"/>
      <c r="BD1341" s="125"/>
      <c r="BE1341" s="125"/>
      <c r="BF1341" s="125"/>
      <c r="BG1341" s="125"/>
      <c r="BH1341" s="125"/>
      <c r="BI1341" s="125"/>
      <c r="BJ1341" s="125"/>
      <c r="BK1341" s="125"/>
      <c r="BL1341" s="90"/>
      <c r="BM1341" s="90"/>
      <c r="BN1341" s="90"/>
      <c r="BO1341" s="90"/>
      <c r="BP1341" s="90"/>
    </row>
    <row r="1342" spans="1:68" s="49" customFormat="1" ht="27.75" customHeight="1" x14ac:dyDescent="0.2">
      <c r="A1342" s="22">
        <f t="shared" si="1329"/>
        <v>958</v>
      </c>
      <c r="B1342" s="50"/>
      <c r="C1342" s="51"/>
      <c r="D1342" s="52"/>
      <c r="E1342" s="53"/>
      <c r="F1342" s="54"/>
      <c r="G1342" s="55"/>
      <c r="H1342" s="56"/>
      <c r="I1342" s="304"/>
      <c r="J1342" s="57"/>
      <c r="K1342" s="58"/>
      <c r="L1342" s="59"/>
      <c r="M1342" s="58"/>
      <c r="N1342" s="59"/>
      <c r="O1342" s="58"/>
      <c r="P1342" s="59"/>
      <c r="Q1342" s="60"/>
      <c r="R1342" s="315"/>
      <c r="S1342" s="57"/>
      <c r="T1342" s="58"/>
      <c r="U1342" s="58"/>
      <c r="V1342" s="60"/>
      <c r="W1342" s="326"/>
      <c r="X1342" s="58"/>
      <c r="Y1342" s="59"/>
      <c r="Z1342" s="58"/>
      <c r="AA1342" s="59"/>
      <c r="AB1342" s="60"/>
      <c r="AC1342" s="61"/>
      <c r="AD1342" s="62"/>
      <c r="AE1342" s="62"/>
      <c r="AF1342" s="63"/>
      <c r="AG1342" s="318"/>
      <c r="AH1342" s="60"/>
      <c r="AI1342" s="476"/>
      <c r="AJ1342" s="476"/>
      <c r="AK1342" s="477"/>
      <c r="AL1342" s="102"/>
      <c r="AM1342" s="124" t="str">
        <f t="shared" si="1327"/>
        <v xml:space="preserve"> </v>
      </c>
      <c r="AN1342" s="97" t="str">
        <f t="shared" si="1328"/>
        <v xml:space="preserve"> </v>
      </c>
      <c r="AO1342" s="125"/>
      <c r="AP1342" s="125"/>
      <c r="AQ1342" s="125"/>
      <c r="AR1342" s="125"/>
      <c r="AS1342" s="125"/>
      <c r="AT1342" s="122"/>
      <c r="AU1342" s="125"/>
      <c r="AV1342" s="126"/>
      <c r="AW1342" s="122"/>
      <c r="AX1342" s="127"/>
      <c r="AY1342" s="100"/>
      <c r="AZ1342" s="127"/>
      <c r="BA1342" s="88"/>
      <c r="BB1342" s="125"/>
      <c r="BC1342" s="129"/>
      <c r="BD1342" s="125"/>
      <c r="BE1342" s="125"/>
      <c r="BF1342" s="125"/>
      <c r="BG1342" s="125"/>
      <c r="BH1342" s="125"/>
      <c r="BI1342" s="125"/>
      <c r="BJ1342" s="125"/>
      <c r="BK1342" s="125"/>
      <c r="BL1342" s="90"/>
      <c r="BM1342" s="90"/>
      <c r="BN1342" s="90"/>
      <c r="BO1342" s="90"/>
      <c r="BP1342" s="90"/>
    </row>
    <row r="1343" spans="1:68" s="49" customFormat="1" ht="27.75" customHeight="1" x14ac:dyDescent="0.2">
      <c r="A1343" s="22">
        <f t="shared" si="1329"/>
        <v>959</v>
      </c>
      <c r="B1343" s="50"/>
      <c r="C1343" s="51"/>
      <c r="D1343" s="52"/>
      <c r="E1343" s="53"/>
      <c r="F1343" s="54"/>
      <c r="G1343" s="55"/>
      <c r="H1343" s="56"/>
      <c r="I1343" s="304"/>
      <c r="J1343" s="57"/>
      <c r="K1343" s="58"/>
      <c r="L1343" s="59"/>
      <c r="M1343" s="58"/>
      <c r="N1343" s="59"/>
      <c r="O1343" s="58"/>
      <c r="P1343" s="59"/>
      <c r="Q1343" s="60"/>
      <c r="R1343" s="315"/>
      <c r="S1343" s="57"/>
      <c r="T1343" s="58"/>
      <c r="U1343" s="58"/>
      <c r="V1343" s="60"/>
      <c r="W1343" s="326"/>
      <c r="X1343" s="58"/>
      <c r="Y1343" s="59"/>
      <c r="Z1343" s="58"/>
      <c r="AA1343" s="59"/>
      <c r="AB1343" s="60"/>
      <c r="AC1343" s="61"/>
      <c r="AD1343" s="62"/>
      <c r="AE1343" s="62"/>
      <c r="AF1343" s="63"/>
      <c r="AG1343" s="318"/>
      <c r="AH1343" s="60"/>
      <c r="AI1343" s="476"/>
      <c r="AJ1343" s="476"/>
      <c r="AK1343" s="477"/>
      <c r="AL1343" s="102"/>
      <c r="AM1343" s="124" t="str">
        <f t="shared" si="1327"/>
        <v xml:space="preserve"> </v>
      </c>
      <c r="AN1343" s="97" t="str">
        <f t="shared" si="1328"/>
        <v xml:space="preserve"> </v>
      </c>
      <c r="AO1343" s="125"/>
      <c r="AP1343" s="125"/>
      <c r="AQ1343" s="125"/>
      <c r="AR1343" s="125"/>
      <c r="AS1343" s="125"/>
      <c r="AT1343" s="122"/>
      <c r="AU1343" s="125"/>
      <c r="AV1343" s="126"/>
      <c r="AW1343" s="122"/>
      <c r="AX1343" s="127"/>
      <c r="AY1343" s="100"/>
      <c r="AZ1343" s="127"/>
      <c r="BA1343" s="125"/>
      <c r="BB1343" s="125"/>
      <c r="BC1343" s="129"/>
      <c r="BD1343" s="125"/>
      <c r="BE1343" s="125"/>
      <c r="BF1343" s="125"/>
      <c r="BG1343" s="125"/>
      <c r="BH1343" s="125"/>
      <c r="BI1343" s="125"/>
      <c r="BJ1343" s="125"/>
      <c r="BK1343" s="125"/>
      <c r="BL1343" s="90"/>
      <c r="BM1343" s="90"/>
      <c r="BN1343" s="90"/>
      <c r="BO1343" s="90"/>
      <c r="BP1343" s="90"/>
    </row>
    <row r="1344" spans="1:68" s="49" customFormat="1" ht="27.75" customHeight="1" thickBot="1" x14ac:dyDescent="0.25">
      <c r="A1344" s="23">
        <f t="shared" si="1329"/>
        <v>960</v>
      </c>
      <c r="B1344" s="64"/>
      <c r="C1344" s="65"/>
      <c r="D1344" s="66"/>
      <c r="E1344" s="67"/>
      <c r="F1344" s="68"/>
      <c r="G1344" s="69"/>
      <c r="H1344" s="70"/>
      <c r="I1344" s="305"/>
      <c r="J1344" s="71"/>
      <c r="K1344" s="72"/>
      <c r="L1344" s="73"/>
      <c r="M1344" s="72"/>
      <c r="N1344" s="73"/>
      <c r="O1344" s="72"/>
      <c r="P1344" s="73"/>
      <c r="Q1344" s="74"/>
      <c r="R1344" s="316"/>
      <c r="S1344" s="71"/>
      <c r="T1344" s="72"/>
      <c r="U1344" s="72"/>
      <c r="V1344" s="74"/>
      <c r="W1344" s="327"/>
      <c r="X1344" s="72"/>
      <c r="Y1344" s="73"/>
      <c r="Z1344" s="72"/>
      <c r="AA1344" s="73"/>
      <c r="AB1344" s="74"/>
      <c r="AC1344" s="75"/>
      <c r="AD1344" s="76"/>
      <c r="AE1344" s="76"/>
      <c r="AF1344" s="77"/>
      <c r="AG1344" s="319"/>
      <c r="AH1344" s="74"/>
      <c r="AI1344" s="480"/>
      <c r="AJ1344" s="480"/>
      <c r="AK1344" s="481"/>
      <c r="AL1344" s="102"/>
      <c r="AM1344" s="124" t="str">
        <f t="shared" si="1327"/>
        <v xml:space="preserve"> </v>
      </c>
      <c r="AN1344" s="97" t="str">
        <f t="shared" si="1328"/>
        <v xml:space="preserve"> </v>
      </c>
      <c r="AO1344" s="125"/>
      <c r="AP1344" s="125"/>
      <c r="AQ1344" s="125"/>
      <c r="AR1344" s="125"/>
      <c r="AS1344" s="125"/>
      <c r="AT1344" s="122"/>
      <c r="AU1344" s="125"/>
      <c r="AV1344" s="126"/>
      <c r="AW1344" s="122"/>
      <c r="AX1344" s="127"/>
      <c r="AY1344" s="100"/>
      <c r="AZ1344" s="127"/>
      <c r="BA1344" s="125"/>
      <c r="BB1344" s="125"/>
      <c r="BC1344" s="129"/>
      <c r="BD1344" s="125"/>
      <c r="BE1344" s="125"/>
      <c r="BF1344" s="125"/>
      <c r="BG1344" s="125"/>
      <c r="BH1344" s="125"/>
      <c r="BI1344" s="125"/>
      <c r="BJ1344" s="125"/>
      <c r="BK1344" s="125"/>
      <c r="BL1344" s="90"/>
      <c r="BM1344" s="90"/>
      <c r="BN1344" s="90"/>
      <c r="BO1344" s="90"/>
      <c r="BP1344" s="90"/>
    </row>
    <row r="1345" spans="1:68" ht="4.5" customHeight="1" thickBot="1" x14ac:dyDescent="0.25">
      <c r="A1345" s="89">
        <f>AK1348</f>
        <v>96</v>
      </c>
      <c r="B1345" s="271"/>
      <c r="C1345" s="271"/>
      <c r="D1345" s="271"/>
      <c r="E1345" s="271"/>
      <c r="F1345" s="271"/>
      <c r="G1345" s="271"/>
      <c r="H1345" s="271"/>
      <c r="I1345" s="271"/>
      <c r="J1345" s="309"/>
      <c r="K1345" s="309"/>
      <c r="L1345" s="309"/>
      <c r="M1345" s="309"/>
      <c r="N1345" s="309"/>
      <c r="O1345" s="309"/>
      <c r="P1345" s="309"/>
      <c r="Q1345" s="309"/>
      <c r="R1345" s="309"/>
      <c r="S1345" s="324"/>
      <c r="T1345" s="324"/>
      <c r="U1345" s="324"/>
      <c r="V1345" s="324"/>
      <c r="W1345" s="324"/>
      <c r="X1345" s="324"/>
      <c r="Y1345" s="324"/>
      <c r="Z1345" s="324"/>
      <c r="AA1345" s="324"/>
      <c r="AB1345" s="324"/>
      <c r="AC1345" s="309"/>
      <c r="AD1345" s="272"/>
      <c r="AE1345" s="273"/>
      <c r="AF1345" s="272"/>
      <c r="AG1345" s="274"/>
      <c r="AH1345" s="474"/>
      <c r="AI1345" s="475"/>
      <c r="AJ1345" s="475"/>
      <c r="AK1345" s="475"/>
      <c r="AL1345" s="33"/>
      <c r="AM1345" s="33"/>
      <c r="AN1345" s="33"/>
      <c r="AV1345" s="126"/>
      <c r="AX1345" s="127"/>
      <c r="AY1345" s="100"/>
      <c r="AZ1345" s="127"/>
      <c r="BC1345" s="129"/>
    </row>
    <row r="1346" spans="1:68" ht="26.25" customHeight="1" x14ac:dyDescent="0.2">
      <c r="A1346" s="180">
        <f>A1332+1</f>
        <v>96</v>
      </c>
      <c r="B1346" s="501"/>
      <c r="C1346" s="501"/>
      <c r="D1346" s="501"/>
      <c r="E1346" s="502"/>
      <c r="F1346" s="493" t="str">
        <f>F1332</f>
        <v>TOTAL DE ESTA PÁGINA</v>
      </c>
      <c r="G1346" s="494"/>
      <c r="H1346" s="495"/>
      <c r="I1346" s="348" t="str">
        <f t="shared" ref="I1346:Q1346" si="1330">IF(SUM(I1335:I1345)=0," ",SUM(I1335:I1345))</f>
        <v xml:space="preserve"> </v>
      </c>
      <c r="J1346" s="349" t="str">
        <f t="shared" si="1330"/>
        <v xml:space="preserve"> </v>
      </c>
      <c r="K1346" s="350" t="str">
        <f t="shared" si="1330"/>
        <v xml:space="preserve"> </v>
      </c>
      <c r="L1346" s="351" t="str">
        <f t="shared" si="1330"/>
        <v xml:space="preserve"> </v>
      </c>
      <c r="M1346" s="350" t="str">
        <f t="shared" si="1330"/>
        <v xml:space="preserve"> </v>
      </c>
      <c r="N1346" s="351" t="str">
        <f t="shared" si="1330"/>
        <v xml:space="preserve"> </v>
      </c>
      <c r="O1346" s="350" t="str">
        <f t="shared" si="1330"/>
        <v xml:space="preserve"> </v>
      </c>
      <c r="P1346" s="351" t="str">
        <f t="shared" si="1330"/>
        <v xml:space="preserve"> </v>
      </c>
      <c r="Q1346" s="352" t="str">
        <f t="shared" si="1330"/>
        <v xml:space="preserve"> </v>
      </c>
      <c r="R1346" s="353"/>
      <c r="S1346" s="349" t="str">
        <f t="shared" ref="S1346:AB1346" si="1331">IF(SUM(S1335:S1345)=0," ",SUM(S1335:S1345))</f>
        <v xml:space="preserve"> </v>
      </c>
      <c r="T1346" s="350" t="str">
        <f t="shared" si="1331"/>
        <v xml:space="preserve"> </v>
      </c>
      <c r="U1346" s="350" t="str">
        <f t="shared" si="1331"/>
        <v xml:space="preserve"> </v>
      </c>
      <c r="V1346" s="350" t="str">
        <f t="shared" si="1331"/>
        <v xml:space="preserve"> </v>
      </c>
      <c r="W1346" s="351" t="str">
        <f t="shared" si="1331"/>
        <v xml:space="preserve"> </v>
      </c>
      <c r="X1346" s="350" t="str">
        <f t="shared" si="1331"/>
        <v xml:space="preserve"> </v>
      </c>
      <c r="Y1346" s="351" t="str">
        <f t="shared" si="1331"/>
        <v xml:space="preserve"> </v>
      </c>
      <c r="Z1346" s="350" t="str">
        <f t="shared" si="1331"/>
        <v xml:space="preserve"> </v>
      </c>
      <c r="AA1346" s="351" t="str">
        <f t="shared" si="1331"/>
        <v xml:space="preserve"> </v>
      </c>
      <c r="AB1346" s="352" t="str">
        <f t="shared" si="1331"/>
        <v xml:space="preserve"> </v>
      </c>
      <c r="AC1346" s="354" t="str">
        <f>IF(SUM(AC1335:AC1344)=0," ",SUM(AC1335:AC1344))</f>
        <v xml:space="preserve"> </v>
      </c>
      <c r="AD1346" s="355" t="str">
        <f>IF(SUM(AD1335:AD1344)=0," ",SUM(AD1335:AD1344))</f>
        <v xml:space="preserve"> </v>
      </c>
      <c r="AE1346" s="355" t="str">
        <f>IF(SUM(AE1335:AE1344)=0," ",SUM(AE1335:AE1344))</f>
        <v xml:space="preserve"> </v>
      </c>
      <c r="AF1346" s="356" t="str">
        <f>IF(SUM(AF1335:AF1344)=0," ",SUM(AF1335:AF1344))</f>
        <v xml:space="preserve"> </v>
      </c>
      <c r="AG1346" s="357" t="str">
        <f>IF(SUM(AG1335:AG1344)=0," ",SUM(AG1335:AG1344))</f>
        <v xml:space="preserve"> </v>
      </c>
      <c r="AH1346" s="482" t="str">
        <f>AH1332</f>
        <v>Certifico que todos los datos en esta
bitácora son fidedignos</v>
      </c>
      <c r="AI1346" s="483"/>
      <c r="AJ1346" s="483"/>
      <c r="AK1346" s="484"/>
      <c r="AL1346" s="131"/>
      <c r="AM1346" s="131"/>
      <c r="AN1346" s="131"/>
      <c r="AV1346" s="126"/>
      <c r="AX1346" s="127"/>
      <c r="AY1346" s="100"/>
      <c r="AZ1346" s="127"/>
      <c r="BA1346" s="88"/>
      <c r="BC1346" s="129"/>
    </row>
    <row r="1347" spans="1:68" ht="26.25" customHeight="1" x14ac:dyDescent="0.2">
      <c r="A1347" s="499"/>
      <c r="B1347" s="503"/>
      <c r="C1347" s="503"/>
      <c r="D1347" s="503"/>
      <c r="E1347" s="504"/>
      <c r="F1347" s="496" t="str">
        <f>F1333</f>
        <v>TOTAL PÁGINA ANTERIOR</v>
      </c>
      <c r="G1347" s="497"/>
      <c r="H1347" s="498"/>
      <c r="I1347" s="358">
        <f>I1334</f>
        <v>6.25</v>
      </c>
      <c r="J1347" s="359">
        <f t="shared" ref="J1347:Q1347" si="1332">J1334</f>
        <v>6.25</v>
      </c>
      <c r="K1347" s="360" t="str">
        <f t="shared" si="1332"/>
        <v xml:space="preserve"> </v>
      </c>
      <c r="L1347" s="361" t="str">
        <f t="shared" si="1332"/>
        <v xml:space="preserve"> </v>
      </c>
      <c r="M1347" s="360" t="str">
        <f t="shared" si="1332"/>
        <v xml:space="preserve"> </v>
      </c>
      <c r="N1347" s="361" t="str">
        <f t="shared" si="1332"/>
        <v xml:space="preserve"> </v>
      </c>
      <c r="O1347" s="360" t="str">
        <f t="shared" si="1332"/>
        <v xml:space="preserve"> </v>
      </c>
      <c r="P1347" s="361" t="str">
        <f t="shared" si="1332"/>
        <v xml:space="preserve"> </v>
      </c>
      <c r="Q1347" s="362" t="str">
        <f t="shared" si="1332"/>
        <v xml:space="preserve"> </v>
      </c>
      <c r="R1347" s="363"/>
      <c r="S1347" s="359" t="str">
        <f t="shared" ref="S1347:AG1347" si="1333">S1334</f>
        <v xml:space="preserve"> </v>
      </c>
      <c r="T1347" s="360">
        <f t="shared" si="1333"/>
        <v>8.75</v>
      </c>
      <c r="U1347" s="360">
        <f t="shared" si="1333"/>
        <v>10</v>
      </c>
      <c r="V1347" s="360">
        <f t="shared" si="1333"/>
        <v>2.5</v>
      </c>
      <c r="W1347" s="361" t="str">
        <f t="shared" si="1333"/>
        <v xml:space="preserve"> </v>
      </c>
      <c r="X1347" s="360" t="str">
        <f t="shared" si="1333"/>
        <v xml:space="preserve"> </v>
      </c>
      <c r="Y1347" s="361">
        <f t="shared" si="1333"/>
        <v>2.5</v>
      </c>
      <c r="Z1347" s="360" t="str">
        <f t="shared" si="1333"/>
        <v xml:space="preserve"> </v>
      </c>
      <c r="AA1347" s="361">
        <f t="shared" si="1333"/>
        <v>3.75</v>
      </c>
      <c r="AB1347" s="362" t="str">
        <f t="shared" si="1333"/>
        <v xml:space="preserve"> </v>
      </c>
      <c r="AC1347" s="364">
        <f t="shared" si="1333"/>
        <v>9</v>
      </c>
      <c r="AD1347" s="365" t="str">
        <f t="shared" si="1333"/>
        <v xml:space="preserve"> </v>
      </c>
      <c r="AE1347" s="365">
        <f t="shared" si="1333"/>
        <v>9</v>
      </c>
      <c r="AF1347" s="366" t="str">
        <f t="shared" si="1333"/>
        <v xml:space="preserve"> </v>
      </c>
      <c r="AG1347" s="367">
        <f t="shared" si="1333"/>
        <v>11</v>
      </c>
      <c r="AH1347" s="487"/>
      <c r="AI1347" s="488"/>
      <c r="AJ1347" s="488"/>
      <c r="AK1347" s="489"/>
      <c r="AL1347" s="131"/>
      <c r="AM1347" s="131"/>
      <c r="AN1347" s="131"/>
      <c r="AV1347" s="126"/>
      <c r="AX1347" s="127"/>
      <c r="AY1347" s="100"/>
      <c r="AZ1347" s="127"/>
      <c r="BA1347" s="88"/>
      <c r="BC1347" s="129"/>
    </row>
    <row r="1348" spans="1:68" ht="26.25" customHeight="1" thickBot="1" x14ac:dyDescent="0.25">
      <c r="A1348" s="500"/>
      <c r="B1348" s="505" t="str">
        <f>B1334</f>
        <v>Entidad que certifica Hrs. de vuelo
TIMBRE Y FIRMA</v>
      </c>
      <c r="C1348" s="505"/>
      <c r="D1348" s="505"/>
      <c r="E1348" s="506"/>
      <c r="F1348" s="490" t="str">
        <f>F1334</f>
        <v>TOTAL A LA FECHA</v>
      </c>
      <c r="G1348" s="491"/>
      <c r="H1348" s="492"/>
      <c r="I1348" s="31">
        <f t="shared" ref="I1348:Q1348" si="1334">IF(SUM(I1346:I1347)=0," ",SUM(I1346:I1347))</f>
        <v>6.25</v>
      </c>
      <c r="J1348" s="27">
        <f t="shared" si="1334"/>
        <v>6.25</v>
      </c>
      <c r="K1348" s="24" t="str">
        <f t="shared" si="1334"/>
        <v xml:space="preserve"> </v>
      </c>
      <c r="L1348" s="25" t="str">
        <f t="shared" si="1334"/>
        <v xml:space="preserve"> </v>
      </c>
      <c r="M1348" s="24" t="str">
        <f t="shared" si="1334"/>
        <v xml:space="preserve"> </v>
      </c>
      <c r="N1348" s="25" t="str">
        <f t="shared" si="1334"/>
        <v xml:space="preserve"> </v>
      </c>
      <c r="O1348" s="24" t="str">
        <f t="shared" si="1334"/>
        <v xml:space="preserve"> </v>
      </c>
      <c r="P1348" s="25" t="str">
        <f t="shared" si="1334"/>
        <v xml:space="preserve"> </v>
      </c>
      <c r="Q1348" s="26" t="str">
        <f t="shared" si="1334"/>
        <v xml:space="preserve"> </v>
      </c>
      <c r="R1348" s="321"/>
      <c r="S1348" s="27" t="str">
        <f t="shared" ref="S1348:AG1348" si="1335">IF(SUM(S1346:S1347)=0," ",SUM(S1346:S1347))</f>
        <v xml:space="preserve"> </v>
      </c>
      <c r="T1348" s="24">
        <f t="shared" si="1335"/>
        <v>8.75</v>
      </c>
      <c r="U1348" s="24">
        <f t="shared" si="1335"/>
        <v>10</v>
      </c>
      <c r="V1348" s="24">
        <f t="shared" si="1335"/>
        <v>2.5</v>
      </c>
      <c r="W1348" s="25" t="str">
        <f t="shared" si="1335"/>
        <v xml:space="preserve"> </v>
      </c>
      <c r="X1348" s="24" t="str">
        <f t="shared" si="1335"/>
        <v xml:space="preserve"> </v>
      </c>
      <c r="Y1348" s="25">
        <f t="shared" si="1335"/>
        <v>2.5</v>
      </c>
      <c r="Z1348" s="24" t="str">
        <f t="shared" si="1335"/>
        <v xml:space="preserve"> </v>
      </c>
      <c r="AA1348" s="25">
        <f t="shared" si="1335"/>
        <v>3.75</v>
      </c>
      <c r="AB1348" s="26" t="str">
        <f t="shared" si="1335"/>
        <v xml:space="preserve"> </v>
      </c>
      <c r="AC1348" s="323">
        <f t="shared" si="1335"/>
        <v>9</v>
      </c>
      <c r="AD1348" s="28" t="str">
        <f t="shared" si="1335"/>
        <v xml:space="preserve"> </v>
      </c>
      <c r="AE1348" s="28">
        <f t="shared" si="1335"/>
        <v>9</v>
      </c>
      <c r="AF1348" s="30" t="str">
        <f t="shared" si="1335"/>
        <v xml:space="preserve"> </v>
      </c>
      <c r="AG1348" s="32">
        <f t="shared" si="1335"/>
        <v>11</v>
      </c>
      <c r="AH1348" s="485" t="str">
        <f>AH1334</f>
        <v>_____________________________
FIRMA PILOTO</v>
      </c>
      <c r="AI1348" s="486"/>
      <c r="AJ1348" s="486"/>
      <c r="AK1348" s="181">
        <f>A1346</f>
        <v>96</v>
      </c>
      <c r="AL1348" s="132"/>
      <c r="AM1348" s="132"/>
      <c r="AN1348" s="132"/>
      <c r="AV1348" s="126"/>
      <c r="AX1348" s="127"/>
      <c r="AY1348" s="100"/>
      <c r="AZ1348" s="127"/>
      <c r="BA1348" s="88"/>
      <c r="BC1348" s="129"/>
    </row>
    <row r="1349" spans="1:68" s="49" customFormat="1" ht="27.75" customHeight="1" x14ac:dyDescent="0.2">
      <c r="A1349" s="29">
        <f>A1344+1</f>
        <v>961</v>
      </c>
      <c r="B1349" s="39"/>
      <c r="C1349" s="40"/>
      <c r="D1349" s="41"/>
      <c r="E1349" s="42"/>
      <c r="F1349" s="43"/>
      <c r="G1349" s="44"/>
      <c r="H1349" s="45"/>
      <c r="I1349" s="310"/>
      <c r="J1349" s="306"/>
      <c r="K1349" s="307"/>
      <c r="L1349" s="308"/>
      <c r="M1349" s="307"/>
      <c r="N1349" s="308"/>
      <c r="O1349" s="307"/>
      <c r="P1349" s="308"/>
      <c r="Q1349" s="167"/>
      <c r="R1349" s="314"/>
      <c r="S1349" s="46"/>
      <c r="T1349" s="47"/>
      <c r="U1349" s="47"/>
      <c r="V1349" s="48"/>
      <c r="W1349" s="325"/>
      <c r="X1349" s="307"/>
      <c r="Y1349" s="308"/>
      <c r="Z1349" s="307"/>
      <c r="AA1349" s="308"/>
      <c r="AB1349" s="167"/>
      <c r="AC1349" s="311"/>
      <c r="AD1349" s="312"/>
      <c r="AE1349" s="312"/>
      <c r="AF1349" s="313"/>
      <c r="AG1349" s="317"/>
      <c r="AH1349" s="167"/>
      <c r="AI1349" s="478"/>
      <c r="AJ1349" s="478"/>
      <c r="AK1349" s="479"/>
      <c r="AL1349" s="102"/>
      <c r="AM1349" s="124" t="str">
        <f t="shared" ref="AM1349:AM1358" si="1336">IF(B1349=0," ",TEXT(B1349,"MMM"))</f>
        <v xml:space="preserve"> </v>
      </c>
      <c r="AN1349" s="97" t="str">
        <f t="shared" ref="AN1349:AN1358" si="1337">IF(B1349=0," ",YEAR(B1349))</f>
        <v xml:space="preserve"> </v>
      </c>
      <c r="AO1349" s="125"/>
      <c r="AP1349" s="125"/>
      <c r="AQ1349" s="125"/>
      <c r="AR1349" s="125"/>
      <c r="AS1349" s="125"/>
      <c r="AT1349" s="122"/>
      <c r="AU1349" s="125"/>
      <c r="AV1349" s="126"/>
      <c r="AW1349" s="122"/>
      <c r="AX1349" s="127"/>
      <c r="AY1349" s="100"/>
      <c r="AZ1349" s="127"/>
      <c r="BA1349" s="88"/>
      <c r="BB1349" s="125"/>
      <c r="BC1349" s="129"/>
      <c r="BD1349" s="125"/>
      <c r="BE1349" s="125"/>
      <c r="BF1349" s="125"/>
      <c r="BG1349" s="125"/>
      <c r="BH1349" s="125"/>
      <c r="BI1349" s="125"/>
      <c r="BJ1349" s="125"/>
      <c r="BK1349" s="125"/>
      <c r="BL1349" s="90"/>
      <c r="BM1349" s="90"/>
      <c r="BN1349" s="90"/>
      <c r="BO1349" s="90"/>
      <c r="BP1349" s="90"/>
    </row>
    <row r="1350" spans="1:68" s="49" customFormat="1" ht="27.75" customHeight="1" x14ac:dyDescent="0.2">
      <c r="A1350" s="22">
        <f>A1349+1</f>
        <v>962</v>
      </c>
      <c r="B1350" s="50"/>
      <c r="C1350" s="51"/>
      <c r="D1350" s="52"/>
      <c r="E1350" s="53"/>
      <c r="F1350" s="54"/>
      <c r="G1350" s="55"/>
      <c r="H1350" s="56"/>
      <c r="I1350" s="304"/>
      <c r="J1350" s="57"/>
      <c r="K1350" s="58"/>
      <c r="L1350" s="59"/>
      <c r="M1350" s="58"/>
      <c r="N1350" s="59"/>
      <c r="O1350" s="58"/>
      <c r="P1350" s="59"/>
      <c r="Q1350" s="60"/>
      <c r="R1350" s="315"/>
      <c r="S1350" s="57"/>
      <c r="T1350" s="58"/>
      <c r="U1350" s="58"/>
      <c r="V1350" s="60"/>
      <c r="W1350" s="326"/>
      <c r="X1350" s="58"/>
      <c r="Y1350" s="59"/>
      <c r="Z1350" s="58"/>
      <c r="AA1350" s="59"/>
      <c r="AB1350" s="60"/>
      <c r="AC1350" s="61"/>
      <c r="AD1350" s="62"/>
      <c r="AE1350" s="62"/>
      <c r="AF1350" s="63"/>
      <c r="AG1350" s="318"/>
      <c r="AH1350" s="60"/>
      <c r="AI1350" s="476"/>
      <c r="AJ1350" s="476"/>
      <c r="AK1350" s="477"/>
      <c r="AL1350" s="102"/>
      <c r="AM1350" s="124" t="str">
        <f t="shared" si="1336"/>
        <v xml:space="preserve"> </v>
      </c>
      <c r="AN1350" s="97" t="str">
        <f t="shared" si="1337"/>
        <v xml:space="preserve"> </v>
      </c>
      <c r="AO1350" s="125"/>
      <c r="AP1350" s="125"/>
      <c r="AQ1350" s="125"/>
      <c r="AR1350" s="125"/>
      <c r="AS1350" s="125"/>
      <c r="AT1350" s="122"/>
      <c r="AU1350" s="125"/>
      <c r="AV1350" s="126"/>
      <c r="AW1350" s="122"/>
      <c r="AX1350" s="127"/>
      <c r="AY1350" s="100"/>
      <c r="AZ1350" s="127"/>
      <c r="BA1350" s="88"/>
      <c r="BB1350" s="125"/>
      <c r="BC1350" s="129"/>
      <c r="BD1350" s="125"/>
      <c r="BE1350" s="125"/>
      <c r="BF1350" s="125"/>
      <c r="BG1350" s="125"/>
      <c r="BH1350" s="125"/>
      <c r="BI1350" s="125"/>
      <c r="BJ1350" s="125"/>
      <c r="BK1350" s="125"/>
      <c r="BL1350" s="90"/>
      <c r="BM1350" s="90"/>
      <c r="BN1350" s="90"/>
      <c r="BO1350" s="90"/>
      <c r="BP1350" s="90"/>
    </row>
    <row r="1351" spans="1:68" s="49" customFormat="1" ht="27.75" customHeight="1" x14ac:dyDescent="0.2">
      <c r="A1351" s="22">
        <f t="shared" ref="A1351:A1358" si="1338">A1350+1</f>
        <v>963</v>
      </c>
      <c r="B1351" s="50"/>
      <c r="C1351" s="51"/>
      <c r="D1351" s="52"/>
      <c r="E1351" s="53"/>
      <c r="F1351" s="54"/>
      <c r="G1351" s="55"/>
      <c r="H1351" s="56"/>
      <c r="I1351" s="304"/>
      <c r="J1351" s="57"/>
      <c r="K1351" s="58"/>
      <c r="L1351" s="59"/>
      <c r="M1351" s="58"/>
      <c r="N1351" s="59"/>
      <c r="O1351" s="58"/>
      <c r="P1351" s="59"/>
      <c r="Q1351" s="60"/>
      <c r="R1351" s="315"/>
      <c r="S1351" s="57"/>
      <c r="T1351" s="58"/>
      <c r="U1351" s="58"/>
      <c r="V1351" s="60"/>
      <c r="W1351" s="326"/>
      <c r="X1351" s="58"/>
      <c r="Y1351" s="59"/>
      <c r="Z1351" s="58"/>
      <c r="AA1351" s="59"/>
      <c r="AB1351" s="60"/>
      <c r="AC1351" s="61"/>
      <c r="AD1351" s="62"/>
      <c r="AE1351" s="62"/>
      <c r="AF1351" s="63"/>
      <c r="AG1351" s="318"/>
      <c r="AH1351" s="60"/>
      <c r="AI1351" s="476"/>
      <c r="AJ1351" s="476"/>
      <c r="AK1351" s="477"/>
      <c r="AL1351" s="102"/>
      <c r="AM1351" s="124" t="str">
        <f t="shared" si="1336"/>
        <v xml:space="preserve"> </v>
      </c>
      <c r="AN1351" s="97" t="str">
        <f t="shared" si="1337"/>
        <v xml:space="preserve"> </v>
      </c>
      <c r="AO1351" s="125"/>
      <c r="AP1351" s="125"/>
      <c r="AQ1351" s="125"/>
      <c r="AR1351" s="125"/>
      <c r="AS1351" s="125"/>
      <c r="AT1351" s="122"/>
      <c r="AU1351" s="125"/>
      <c r="AV1351" s="126"/>
      <c r="AW1351" s="122"/>
      <c r="AX1351" s="127"/>
      <c r="AY1351" s="100"/>
      <c r="AZ1351" s="127"/>
      <c r="BA1351" s="88"/>
      <c r="BB1351" s="125"/>
      <c r="BC1351" s="129"/>
      <c r="BD1351" s="125"/>
      <c r="BE1351" s="125"/>
      <c r="BF1351" s="125"/>
      <c r="BG1351" s="125"/>
      <c r="BH1351" s="125"/>
      <c r="BI1351" s="125"/>
      <c r="BJ1351" s="125"/>
      <c r="BK1351" s="125"/>
      <c r="BL1351" s="90"/>
      <c r="BM1351" s="90"/>
      <c r="BN1351" s="90"/>
      <c r="BO1351" s="90"/>
      <c r="BP1351" s="90"/>
    </row>
    <row r="1352" spans="1:68" s="49" customFormat="1" ht="27.75" customHeight="1" x14ac:dyDescent="0.2">
      <c r="A1352" s="22">
        <f t="shared" si="1338"/>
        <v>964</v>
      </c>
      <c r="B1352" s="50"/>
      <c r="C1352" s="51"/>
      <c r="D1352" s="52"/>
      <c r="E1352" s="53"/>
      <c r="F1352" s="54"/>
      <c r="G1352" s="55"/>
      <c r="H1352" s="56"/>
      <c r="I1352" s="304"/>
      <c r="J1352" s="57"/>
      <c r="K1352" s="58"/>
      <c r="L1352" s="59"/>
      <c r="M1352" s="58"/>
      <c r="N1352" s="59"/>
      <c r="O1352" s="58"/>
      <c r="P1352" s="59"/>
      <c r="Q1352" s="60"/>
      <c r="R1352" s="315"/>
      <c r="S1352" s="57"/>
      <c r="T1352" s="58"/>
      <c r="U1352" s="58"/>
      <c r="V1352" s="60"/>
      <c r="W1352" s="326"/>
      <c r="X1352" s="58"/>
      <c r="Y1352" s="59"/>
      <c r="Z1352" s="58"/>
      <c r="AA1352" s="59"/>
      <c r="AB1352" s="60"/>
      <c r="AC1352" s="61"/>
      <c r="AD1352" s="62"/>
      <c r="AE1352" s="62"/>
      <c r="AF1352" s="63"/>
      <c r="AG1352" s="318"/>
      <c r="AH1352" s="60"/>
      <c r="AI1352" s="476"/>
      <c r="AJ1352" s="476"/>
      <c r="AK1352" s="477"/>
      <c r="AL1352" s="102"/>
      <c r="AM1352" s="124" t="str">
        <f t="shared" si="1336"/>
        <v xml:space="preserve"> </v>
      </c>
      <c r="AN1352" s="97" t="str">
        <f t="shared" si="1337"/>
        <v xml:space="preserve"> </v>
      </c>
      <c r="AO1352" s="125"/>
      <c r="AP1352" s="125"/>
      <c r="AQ1352" s="125"/>
      <c r="AR1352" s="125"/>
      <c r="AS1352" s="125"/>
      <c r="AT1352" s="122"/>
      <c r="AU1352" s="125"/>
      <c r="AV1352" s="126"/>
      <c r="AW1352" s="122"/>
      <c r="AX1352" s="127"/>
      <c r="AY1352" s="100"/>
      <c r="AZ1352" s="127"/>
      <c r="BA1352" s="88"/>
      <c r="BB1352" s="125"/>
      <c r="BC1352" s="129"/>
      <c r="BD1352" s="125"/>
      <c r="BE1352" s="125"/>
      <c r="BF1352" s="125"/>
      <c r="BG1352" s="125"/>
      <c r="BH1352" s="125"/>
      <c r="BI1352" s="125"/>
      <c r="BJ1352" s="125"/>
      <c r="BK1352" s="125"/>
      <c r="BL1352" s="90"/>
      <c r="BM1352" s="90"/>
      <c r="BN1352" s="90"/>
      <c r="BO1352" s="90"/>
      <c r="BP1352" s="90"/>
    </row>
    <row r="1353" spans="1:68" s="49" customFormat="1" ht="27.75" customHeight="1" x14ac:dyDescent="0.2">
      <c r="A1353" s="22">
        <f t="shared" si="1338"/>
        <v>965</v>
      </c>
      <c r="B1353" s="50"/>
      <c r="C1353" s="51"/>
      <c r="D1353" s="52"/>
      <c r="E1353" s="53"/>
      <c r="F1353" s="54"/>
      <c r="G1353" s="55"/>
      <c r="H1353" s="56"/>
      <c r="I1353" s="304"/>
      <c r="J1353" s="57"/>
      <c r="K1353" s="58"/>
      <c r="L1353" s="59"/>
      <c r="M1353" s="58"/>
      <c r="N1353" s="59"/>
      <c r="O1353" s="58"/>
      <c r="P1353" s="59"/>
      <c r="Q1353" s="60"/>
      <c r="R1353" s="315"/>
      <c r="S1353" s="57"/>
      <c r="T1353" s="58"/>
      <c r="U1353" s="58"/>
      <c r="V1353" s="60"/>
      <c r="W1353" s="326"/>
      <c r="X1353" s="58"/>
      <c r="Y1353" s="59"/>
      <c r="Z1353" s="58"/>
      <c r="AA1353" s="59"/>
      <c r="AB1353" s="60"/>
      <c r="AC1353" s="61"/>
      <c r="AD1353" s="62"/>
      <c r="AE1353" s="62"/>
      <c r="AF1353" s="63"/>
      <c r="AG1353" s="318"/>
      <c r="AH1353" s="60"/>
      <c r="AI1353" s="476"/>
      <c r="AJ1353" s="476"/>
      <c r="AK1353" s="477"/>
      <c r="AL1353" s="102"/>
      <c r="AM1353" s="124" t="str">
        <f t="shared" si="1336"/>
        <v xml:space="preserve"> </v>
      </c>
      <c r="AN1353" s="97" t="str">
        <f t="shared" si="1337"/>
        <v xml:space="preserve"> </v>
      </c>
      <c r="AO1353" s="125"/>
      <c r="AP1353" s="125"/>
      <c r="AQ1353" s="125"/>
      <c r="AR1353" s="125"/>
      <c r="AS1353" s="125"/>
      <c r="AT1353" s="122"/>
      <c r="AU1353" s="125"/>
      <c r="AV1353" s="126"/>
      <c r="AW1353" s="122"/>
      <c r="AX1353" s="127"/>
      <c r="AY1353" s="100"/>
      <c r="AZ1353" s="127"/>
      <c r="BA1353" s="88"/>
      <c r="BB1353" s="125"/>
      <c r="BC1353" s="129"/>
      <c r="BD1353" s="125"/>
      <c r="BE1353" s="125"/>
      <c r="BF1353" s="125"/>
      <c r="BG1353" s="125"/>
      <c r="BH1353" s="125"/>
      <c r="BI1353" s="125"/>
      <c r="BJ1353" s="125"/>
      <c r="BK1353" s="125"/>
      <c r="BL1353" s="90"/>
      <c r="BM1353" s="90"/>
      <c r="BN1353" s="90"/>
      <c r="BO1353" s="90"/>
      <c r="BP1353" s="90"/>
    </row>
    <row r="1354" spans="1:68" s="49" customFormat="1" ht="27.75" customHeight="1" x14ac:dyDescent="0.2">
      <c r="A1354" s="22">
        <f t="shared" si="1338"/>
        <v>966</v>
      </c>
      <c r="B1354" s="50"/>
      <c r="C1354" s="51"/>
      <c r="D1354" s="52"/>
      <c r="E1354" s="53"/>
      <c r="F1354" s="54"/>
      <c r="G1354" s="55"/>
      <c r="H1354" s="56"/>
      <c r="I1354" s="304"/>
      <c r="J1354" s="57"/>
      <c r="K1354" s="58"/>
      <c r="L1354" s="59"/>
      <c r="M1354" s="58"/>
      <c r="N1354" s="59"/>
      <c r="O1354" s="58"/>
      <c r="P1354" s="59"/>
      <c r="Q1354" s="60"/>
      <c r="R1354" s="315"/>
      <c r="S1354" s="57"/>
      <c r="T1354" s="58"/>
      <c r="U1354" s="58"/>
      <c r="V1354" s="60"/>
      <c r="W1354" s="326"/>
      <c r="X1354" s="58"/>
      <c r="Y1354" s="59"/>
      <c r="Z1354" s="58"/>
      <c r="AA1354" s="59"/>
      <c r="AB1354" s="60"/>
      <c r="AC1354" s="61"/>
      <c r="AD1354" s="62"/>
      <c r="AE1354" s="62"/>
      <c r="AF1354" s="63"/>
      <c r="AG1354" s="318"/>
      <c r="AH1354" s="60"/>
      <c r="AI1354" s="476"/>
      <c r="AJ1354" s="476"/>
      <c r="AK1354" s="477"/>
      <c r="AL1354" s="102"/>
      <c r="AM1354" s="124" t="str">
        <f t="shared" si="1336"/>
        <v xml:space="preserve"> </v>
      </c>
      <c r="AN1354" s="97" t="str">
        <f t="shared" si="1337"/>
        <v xml:space="preserve"> </v>
      </c>
      <c r="AO1354" s="125"/>
      <c r="AP1354" s="125"/>
      <c r="AQ1354" s="125"/>
      <c r="AR1354" s="125"/>
      <c r="AS1354" s="125"/>
      <c r="AT1354" s="122"/>
      <c r="AU1354" s="125"/>
      <c r="AV1354" s="126"/>
      <c r="AW1354" s="122"/>
      <c r="AX1354" s="127"/>
      <c r="AY1354" s="100"/>
      <c r="AZ1354" s="127"/>
      <c r="BA1354" s="88"/>
      <c r="BB1354" s="125"/>
      <c r="BC1354" s="129"/>
      <c r="BD1354" s="125"/>
      <c r="BE1354" s="125"/>
      <c r="BF1354" s="125"/>
      <c r="BG1354" s="125"/>
      <c r="BH1354" s="125"/>
      <c r="BI1354" s="125"/>
      <c r="BJ1354" s="125"/>
      <c r="BK1354" s="125"/>
      <c r="BL1354" s="90"/>
      <c r="BM1354" s="90"/>
      <c r="BN1354" s="90"/>
      <c r="BO1354" s="90"/>
      <c r="BP1354" s="90"/>
    </row>
    <row r="1355" spans="1:68" s="49" customFormat="1" ht="27.75" customHeight="1" x14ac:dyDescent="0.2">
      <c r="A1355" s="22">
        <f>A1354+1</f>
        <v>967</v>
      </c>
      <c r="B1355" s="50"/>
      <c r="C1355" s="51"/>
      <c r="D1355" s="52"/>
      <c r="E1355" s="53"/>
      <c r="F1355" s="54"/>
      <c r="G1355" s="55"/>
      <c r="H1355" s="56"/>
      <c r="I1355" s="304"/>
      <c r="J1355" s="57"/>
      <c r="K1355" s="58"/>
      <c r="L1355" s="59"/>
      <c r="M1355" s="58"/>
      <c r="N1355" s="59"/>
      <c r="O1355" s="58"/>
      <c r="P1355" s="59"/>
      <c r="Q1355" s="60"/>
      <c r="R1355" s="315"/>
      <c r="S1355" s="57"/>
      <c r="T1355" s="58"/>
      <c r="U1355" s="58"/>
      <c r="V1355" s="60"/>
      <c r="W1355" s="326"/>
      <c r="X1355" s="58"/>
      <c r="Y1355" s="59"/>
      <c r="Z1355" s="58"/>
      <c r="AA1355" s="59"/>
      <c r="AB1355" s="60"/>
      <c r="AC1355" s="61"/>
      <c r="AD1355" s="62"/>
      <c r="AE1355" s="62"/>
      <c r="AF1355" s="63"/>
      <c r="AG1355" s="318"/>
      <c r="AH1355" s="60"/>
      <c r="AI1355" s="476"/>
      <c r="AJ1355" s="476"/>
      <c r="AK1355" s="477"/>
      <c r="AL1355" s="102"/>
      <c r="AM1355" s="124" t="str">
        <f t="shared" si="1336"/>
        <v xml:space="preserve"> </v>
      </c>
      <c r="AN1355" s="97" t="str">
        <f t="shared" si="1337"/>
        <v xml:space="preserve"> </v>
      </c>
      <c r="AO1355" s="125"/>
      <c r="AP1355" s="125"/>
      <c r="AQ1355" s="125"/>
      <c r="AR1355" s="125"/>
      <c r="AS1355" s="125"/>
      <c r="AT1355" s="122"/>
      <c r="AU1355" s="125"/>
      <c r="AV1355" s="126"/>
      <c r="AW1355" s="122"/>
      <c r="AX1355" s="127"/>
      <c r="AY1355" s="100"/>
      <c r="AZ1355" s="127"/>
      <c r="BA1355" s="88"/>
      <c r="BB1355" s="125"/>
      <c r="BC1355" s="129"/>
      <c r="BD1355" s="125"/>
      <c r="BE1355" s="125"/>
      <c r="BF1355" s="125"/>
      <c r="BG1355" s="125"/>
      <c r="BH1355" s="125"/>
      <c r="BI1355" s="125"/>
      <c r="BJ1355" s="125"/>
      <c r="BK1355" s="125"/>
      <c r="BL1355" s="90"/>
      <c r="BM1355" s="90"/>
      <c r="BN1355" s="90"/>
      <c r="BO1355" s="90"/>
      <c r="BP1355" s="90"/>
    </row>
    <row r="1356" spans="1:68" s="49" customFormat="1" ht="27.75" customHeight="1" x14ac:dyDescent="0.2">
      <c r="A1356" s="22">
        <f t="shared" si="1338"/>
        <v>968</v>
      </c>
      <c r="B1356" s="50"/>
      <c r="C1356" s="51"/>
      <c r="D1356" s="52"/>
      <c r="E1356" s="53"/>
      <c r="F1356" s="54"/>
      <c r="G1356" s="55"/>
      <c r="H1356" s="56"/>
      <c r="I1356" s="304"/>
      <c r="J1356" s="57"/>
      <c r="K1356" s="58"/>
      <c r="L1356" s="59"/>
      <c r="M1356" s="58"/>
      <c r="N1356" s="59"/>
      <c r="O1356" s="58"/>
      <c r="P1356" s="59"/>
      <c r="Q1356" s="60"/>
      <c r="R1356" s="315"/>
      <c r="S1356" s="57"/>
      <c r="T1356" s="58"/>
      <c r="U1356" s="58"/>
      <c r="V1356" s="60"/>
      <c r="W1356" s="326"/>
      <c r="X1356" s="58"/>
      <c r="Y1356" s="59"/>
      <c r="Z1356" s="58"/>
      <c r="AA1356" s="59"/>
      <c r="AB1356" s="60"/>
      <c r="AC1356" s="61"/>
      <c r="AD1356" s="62"/>
      <c r="AE1356" s="62"/>
      <c r="AF1356" s="63"/>
      <c r="AG1356" s="318"/>
      <c r="AH1356" s="60"/>
      <c r="AI1356" s="476"/>
      <c r="AJ1356" s="476"/>
      <c r="AK1356" s="477"/>
      <c r="AL1356" s="102"/>
      <c r="AM1356" s="124" t="str">
        <f t="shared" si="1336"/>
        <v xml:space="preserve"> </v>
      </c>
      <c r="AN1356" s="97" t="str">
        <f t="shared" si="1337"/>
        <v xml:space="preserve"> </v>
      </c>
      <c r="AO1356" s="125"/>
      <c r="AP1356" s="125"/>
      <c r="AQ1356" s="125"/>
      <c r="AR1356" s="125"/>
      <c r="AS1356" s="125"/>
      <c r="AT1356" s="122"/>
      <c r="AU1356" s="125"/>
      <c r="AV1356" s="126"/>
      <c r="AW1356" s="122"/>
      <c r="AX1356" s="127"/>
      <c r="AY1356" s="100"/>
      <c r="AZ1356" s="127"/>
      <c r="BA1356" s="88"/>
      <c r="BB1356" s="125"/>
      <c r="BC1356" s="129"/>
      <c r="BD1356" s="125"/>
      <c r="BE1356" s="125"/>
      <c r="BF1356" s="125"/>
      <c r="BG1356" s="125"/>
      <c r="BH1356" s="125"/>
      <c r="BI1356" s="125"/>
      <c r="BJ1356" s="125"/>
      <c r="BK1356" s="125"/>
      <c r="BL1356" s="90"/>
      <c r="BM1356" s="90"/>
      <c r="BN1356" s="90"/>
      <c r="BO1356" s="90"/>
      <c r="BP1356" s="90"/>
    </row>
    <row r="1357" spans="1:68" s="49" customFormat="1" ht="27.75" customHeight="1" x14ac:dyDescent="0.2">
      <c r="A1357" s="22">
        <f t="shared" si="1338"/>
        <v>969</v>
      </c>
      <c r="B1357" s="50"/>
      <c r="C1357" s="51"/>
      <c r="D1357" s="52"/>
      <c r="E1357" s="53"/>
      <c r="F1357" s="54"/>
      <c r="G1357" s="55"/>
      <c r="H1357" s="56"/>
      <c r="I1357" s="304"/>
      <c r="J1357" s="57"/>
      <c r="K1357" s="58"/>
      <c r="L1357" s="59"/>
      <c r="M1357" s="58"/>
      <c r="N1357" s="59"/>
      <c r="O1357" s="58"/>
      <c r="P1357" s="59"/>
      <c r="Q1357" s="60"/>
      <c r="R1357" s="315"/>
      <c r="S1357" s="57"/>
      <c r="T1357" s="58"/>
      <c r="U1357" s="58"/>
      <c r="V1357" s="60"/>
      <c r="W1357" s="326"/>
      <c r="X1357" s="58"/>
      <c r="Y1357" s="59"/>
      <c r="Z1357" s="58"/>
      <c r="AA1357" s="59"/>
      <c r="AB1357" s="60"/>
      <c r="AC1357" s="61"/>
      <c r="AD1357" s="62"/>
      <c r="AE1357" s="62"/>
      <c r="AF1357" s="63"/>
      <c r="AG1357" s="318"/>
      <c r="AH1357" s="60"/>
      <c r="AI1357" s="476"/>
      <c r="AJ1357" s="476"/>
      <c r="AK1357" s="477"/>
      <c r="AL1357" s="102"/>
      <c r="AM1357" s="124" t="str">
        <f t="shared" si="1336"/>
        <v xml:space="preserve"> </v>
      </c>
      <c r="AN1357" s="97" t="str">
        <f t="shared" si="1337"/>
        <v xml:space="preserve"> </v>
      </c>
      <c r="AO1357" s="125"/>
      <c r="AP1357" s="125"/>
      <c r="AQ1357" s="125"/>
      <c r="AR1357" s="125"/>
      <c r="AS1357" s="125"/>
      <c r="AT1357" s="122"/>
      <c r="AU1357" s="125"/>
      <c r="AV1357" s="126"/>
      <c r="AW1357" s="122"/>
      <c r="AX1357" s="127"/>
      <c r="AY1357" s="100"/>
      <c r="AZ1357" s="127"/>
      <c r="BA1357" s="125"/>
      <c r="BB1357" s="125"/>
      <c r="BC1357" s="129"/>
      <c r="BD1357" s="125"/>
      <c r="BE1357" s="125"/>
      <c r="BF1357" s="125"/>
      <c r="BG1357" s="125"/>
      <c r="BH1357" s="125"/>
      <c r="BI1357" s="125"/>
      <c r="BJ1357" s="125"/>
      <c r="BK1357" s="125"/>
      <c r="BL1357" s="90"/>
      <c r="BM1357" s="90"/>
      <c r="BN1357" s="90"/>
      <c r="BO1357" s="90"/>
      <c r="BP1357" s="90"/>
    </row>
    <row r="1358" spans="1:68" s="49" customFormat="1" ht="27.75" customHeight="1" thickBot="1" x14ac:dyDescent="0.25">
      <c r="A1358" s="23">
        <f t="shared" si="1338"/>
        <v>970</v>
      </c>
      <c r="B1358" s="64"/>
      <c r="C1358" s="65"/>
      <c r="D1358" s="66"/>
      <c r="E1358" s="67"/>
      <c r="F1358" s="68"/>
      <c r="G1358" s="69"/>
      <c r="H1358" s="70"/>
      <c r="I1358" s="305"/>
      <c r="J1358" s="71"/>
      <c r="K1358" s="72"/>
      <c r="L1358" s="73"/>
      <c r="M1358" s="72"/>
      <c r="N1358" s="73"/>
      <c r="O1358" s="72"/>
      <c r="P1358" s="73"/>
      <c r="Q1358" s="74"/>
      <c r="R1358" s="316"/>
      <c r="S1358" s="71"/>
      <c r="T1358" s="72"/>
      <c r="U1358" s="72"/>
      <c r="V1358" s="74"/>
      <c r="W1358" s="327"/>
      <c r="X1358" s="72"/>
      <c r="Y1358" s="73"/>
      <c r="Z1358" s="72"/>
      <c r="AA1358" s="73"/>
      <c r="AB1358" s="74"/>
      <c r="AC1358" s="75"/>
      <c r="AD1358" s="76"/>
      <c r="AE1358" s="76"/>
      <c r="AF1358" s="77"/>
      <c r="AG1358" s="319"/>
      <c r="AH1358" s="74"/>
      <c r="AI1358" s="480"/>
      <c r="AJ1358" s="480"/>
      <c r="AK1358" s="481"/>
      <c r="AL1358" s="102"/>
      <c r="AM1358" s="124" t="str">
        <f t="shared" si="1336"/>
        <v xml:space="preserve"> </v>
      </c>
      <c r="AN1358" s="97" t="str">
        <f t="shared" si="1337"/>
        <v xml:space="preserve"> </v>
      </c>
      <c r="AO1358" s="125"/>
      <c r="AP1358" s="125"/>
      <c r="AQ1358" s="125"/>
      <c r="AR1358" s="125"/>
      <c r="AS1358" s="125"/>
      <c r="AT1358" s="122"/>
      <c r="AU1358" s="125"/>
      <c r="AV1358" s="126"/>
      <c r="AW1358" s="122"/>
      <c r="AX1358" s="127"/>
      <c r="AY1358" s="100"/>
      <c r="AZ1358" s="127"/>
      <c r="BA1358" s="125"/>
      <c r="BB1358" s="125"/>
      <c r="BC1358" s="129"/>
      <c r="BD1358" s="125"/>
      <c r="BE1358" s="125"/>
      <c r="BF1358" s="125"/>
      <c r="BG1358" s="125"/>
      <c r="BH1358" s="125"/>
      <c r="BI1358" s="125"/>
      <c r="BJ1358" s="125"/>
      <c r="BK1358" s="125"/>
      <c r="BL1358" s="90"/>
      <c r="BM1358" s="90"/>
      <c r="BN1358" s="90"/>
      <c r="BO1358" s="90"/>
      <c r="BP1358" s="90"/>
    </row>
    <row r="1359" spans="1:68" ht="4.5" customHeight="1" thickBot="1" x14ac:dyDescent="0.25">
      <c r="A1359" s="89">
        <f>AK1362</f>
        <v>97</v>
      </c>
      <c r="B1359" s="271"/>
      <c r="C1359" s="271"/>
      <c r="D1359" s="271"/>
      <c r="E1359" s="271"/>
      <c r="F1359" s="271"/>
      <c r="G1359" s="271"/>
      <c r="H1359" s="271"/>
      <c r="I1359" s="271"/>
      <c r="J1359" s="309"/>
      <c r="K1359" s="309"/>
      <c r="L1359" s="309"/>
      <c r="M1359" s="309"/>
      <c r="N1359" s="309"/>
      <c r="O1359" s="309"/>
      <c r="P1359" s="309"/>
      <c r="Q1359" s="309"/>
      <c r="R1359" s="309"/>
      <c r="S1359" s="324"/>
      <c r="T1359" s="324"/>
      <c r="U1359" s="324"/>
      <c r="V1359" s="324"/>
      <c r="W1359" s="324"/>
      <c r="X1359" s="324"/>
      <c r="Y1359" s="324"/>
      <c r="Z1359" s="324"/>
      <c r="AA1359" s="324"/>
      <c r="AB1359" s="324"/>
      <c r="AC1359" s="309"/>
      <c r="AD1359" s="272"/>
      <c r="AE1359" s="273"/>
      <c r="AF1359" s="272"/>
      <c r="AG1359" s="274"/>
      <c r="AH1359" s="474"/>
      <c r="AI1359" s="475"/>
      <c r="AJ1359" s="475"/>
      <c r="AK1359" s="475"/>
      <c r="AL1359" s="33"/>
      <c r="AM1359" s="33"/>
      <c r="AN1359" s="33"/>
      <c r="AV1359" s="126"/>
      <c r="AX1359" s="127"/>
      <c r="AY1359" s="100"/>
      <c r="AZ1359" s="127"/>
      <c r="BC1359" s="129"/>
    </row>
    <row r="1360" spans="1:68" ht="26.25" customHeight="1" x14ac:dyDescent="0.2">
      <c r="A1360" s="180">
        <f>A1346+1</f>
        <v>97</v>
      </c>
      <c r="B1360" s="501"/>
      <c r="C1360" s="501"/>
      <c r="D1360" s="501"/>
      <c r="E1360" s="502"/>
      <c r="F1360" s="493" t="str">
        <f>F1346</f>
        <v>TOTAL DE ESTA PÁGINA</v>
      </c>
      <c r="G1360" s="494"/>
      <c r="H1360" s="495"/>
      <c r="I1360" s="348" t="str">
        <f t="shared" ref="I1360:Q1360" si="1339">IF(SUM(I1349:I1359)=0," ",SUM(I1349:I1359))</f>
        <v xml:space="preserve"> </v>
      </c>
      <c r="J1360" s="349" t="str">
        <f t="shared" si="1339"/>
        <v xml:space="preserve"> </v>
      </c>
      <c r="K1360" s="350" t="str">
        <f t="shared" si="1339"/>
        <v xml:space="preserve"> </v>
      </c>
      <c r="L1360" s="351" t="str">
        <f t="shared" si="1339"/>
        <v xml:space="preserve"> </v>
      </c>
      <c r="M1360" s="350" t="str">
        <f t="shared" si="1339"/>
        <v xml:space="preserve"> </v>
      </c>
      <c r="N1360" s="351" t="str">
        <f t="shared" si="1339"/>
        <v xml:space="preserve"> </v>
      </c>
      <c r="O1360" s="350" t="str">
        <f t="shared" si="1339"/>
        <v xml:space="preserve"> </v>
      </c>
      <c r="P1360" s="351" t="str">
        <f t="shared" si="1339"/>
        <v xml:space="preserve"> </v>
      </c>
      <c r="Q1360" s="352" t="str">
        <f t="shared" si="1339"/>
        <v xml:space="preserve"> </v>
      </c>
      <c r="R1360" s="353"/>
      <c r="S1360" s="349" t="str">
        <f t="shared" ref="S1360:AB1360" si="1340">IF(SUM(S1349:S1359)=0," ",SUM(S1349:S1359))</f>
        <v xml:space="preserve"> </v>
      </c>
      <c r="T1360" s="350" t="str">
        <f t="shared" si="1340"/>
        <v xml:space="preserve"> </v>
      </c>
      <c r="U1360" s="350" t="str">
        <f t="shared" si="1340"/>
        <v xml:space="preserve"> </v>
      </c>
      <c r="V1360" s="350" t="str">
        <f t="shared" si="1340"/>
        <v xml:space="preserve"> </v>
      </c>
      <c r="W1360" s="351" t="str">
        <f t="shared" si="1340"/>
        <v xml:space="preserve"> </v>
      </c>
      <c r="X1360" s="350" t="str">
        <f t="shared" si="1340"/>
        <v xml:space="preserve"> </v>
      </c>
      <c r="Y1360" s="351" t="str">
        <f t="shared" si="1340"/>
        <v xml:space="preserve"> </v>
      </c>
      <c r="Z1360" s="350" t="str">
        <f t="shared" si="1340"/>
        <v xml:space="preserve"> </v>
      </c>
      <c r="AA1360" s="351" t="str">
        <f t="shared" si="1340"/>
        <v xml:space="preserve"> </v>
      </c>
      <c r="AB1360" s="352" t="str">
        <f t="shared" si="1340"/>
        <v xml:space="preserve"> </v>
      </c>
      <c r="AC1360" s="354" t="str">
        <f>IF(SUM(AC1349:AC1358)=0," ",SUM(AC1349:AC1358))</f>
        <v xml:space="preserve"> </v>
      </c>
      <c r="AD1360" s="355" t="str">
        <f>IF(SUM(AD1349:AD1358)=0," ",SUM(AD1349:AD1358))</f>
        <v xml:space="preserve"> </v>
      </c>
      <c r="AE1360" s="355" t="str">
        <f>IF(SUM(AE1349:AE1358)=0," ",SUM(AE1349:AE1358))</f>
        <v xml:space="preserve"> </v>
      </c>
      <c r="AF1360" s="356" t="str">
        <f>IF(SUM(AF1349:AF1358)=0," ",SUM(AF1349:AF1358))</f>
        <v xml:space="preserve"> </v>
      </c>
      <c r="AG1360" s="357" t="str">
        <f>IF(SUM(AG1349:AG1358)=0," ",SUM(AG1349:AG1358))</f>
        <v xml:space="preserve"> </v>
      </c>
      <c r="AH1360" s="482" t="str">
        <f>AH1346</f>
        <v>Certifico que todos los datos en esta
bitácora son fidedignos</v>
      </c>
      <c r="AI1360" s="483"/>
      <c r="AJ1360" s="483"/>
      <c r="AK1360" s="484"/>
      <c r="AL1360" s="131"/>
      <c r="AM1360" s="131"/>
      <c r="AN1360" s="131"/>
      <c r="AV1360" s="126"/>
      <c r="AX1360" s="127"/>
      <c r="AY1360" s="100"/>
      <c r="AZ1360" s="127"/>
      <c r="BA1360" s="88"/>
      <c r="BC1360" s="129"/>
    </row>
    <row r="1361" spans="1:68" ht="26.25" customHeight="1" x14ac:dyDescent="0.2">
      <c r="A1361" s="499"/>
      <c r="B1361" s="503"/>
      <c r="C1361" s="503"/>
      <c r="D1361" s="503"/>
      <c r="E1361" s="504"/>
      <c r="F1361" s="496" t="str">
        <f>F1347</f>
        <v>TOTAL PÁGINA ANTERIOR</v>
      </c>
      <c r="G1361" s="497"/>
      <c r="H1361" s="498"/>
      <c r="I1361" s="358">
        <f>I1348</f>
        <v>6.25</v>
      </c>
      <c r="J1361" s="359">
        <f t="shared" ref="J1361:Q1361" si="1341">J1348</f>
        <v>6.25</v>
      </c>
      <c r="K1361" s="360" t="str">
        <f t="shared" si="1341"/>
        <v xml:space="preserve"> </v>
      </c>
      <c r="L1361" s="361" t="str">
        <f t="shared" si="1341"/>
        <v xml:space="preserve"> </v>
      </c>
      <c r="M1361" s="360" t="str">
        <f t="shared" si="1341"/>
        <v xml:space="preserve"> </v>
      </c>
      <c r="N1361" s="361" t="str">
        <f t="shared" si="1341"/>
        <v xml:space="preserve"> </v>
      </c>
      <c r="O1361" s="360" t="str">
        <f t="shared" si="1341"/>
        <v xml:space="preserve"> </v>
      </c>
      <c r="P1361" s="361" t="str">
        <f t="shared" si="1341"/>
        <v xml:space="preserve"> </v>
      </c>
      <c r="Q1361" s="362" t="str">
        <f t="shared" si="1341"/>
        <v xml:space="preserve"> </v>
      </c>
      <c r="R1361" s="363"/>
      <c r="S1361" s="359" t="str">
        <f t="shared" ref="S1361:AG1361" si="1342">S1348</f>
        <v xml:space="preserve"> </v>
      </c>
      <c r="T1361" s="360">
        <f t="shared" si="1342"/>
        <v>8.75</v>
      </c>
      <c r="U1361" s="360">
        <f t="shared" si="1342"/>
        <v>10</v>
      </c>
      <c r="V1361" s="360">
        <f t="shared" si="1342"/>
        <v>2.5</v>
      </c>
      <c r="W1361" s="361" t="str">
        <f t="shared" si="1342"/>
        <v xml:space="preserve"> </v>
      </c>
      <c r="X1361" s="360" t="str">
        <f t="shared" si="1342"/>
        <v xml:space="preserve"> </v>
      </c>
      <c r="Y1361" s="361">
        <f t="shared" si="1342"/>
        <v>2.5</v>
      </c>
      <c r="Z1361" s="360" t="str">
        <f t="shared" si="1342"/>
        <v xml:space="preserve"> </v>
      </c>
      <c r="AA1361" s="361">
        <f t="shared" si="1342"/>
        <v>3.75</v>
      </c>
      <c r="AB1361" s="362" t="str">
        <f t="shared" si="1342"/>
        <v xml:space="preserve"> </v>
      </c>
      <c r="AC1361" s="364">
        <f t="shared" si="1342"/>
        <v>9</v>
      </c>
      <c r="AD1361" s="365" t="str">
        <f t="shared" si="1342"/>
        <v xml:space="preserve"> </v>
      </c>
      <c r="AE1361" s="365">
        <f t="shared" si="1342"/>
        <v>9</v>
      </c>
      <c r="AF1361" s="366" t="str">
        <f t="shared" si="1342"/>
        <v xml:space="preserve"> </v>
      </c>
      <c r="AG1361" s="367">
        <f t="shared" si="1342"/>
        <v>11</v>
      </c>
      <c r="AH1361" s="487"/>
      <c r="AI1361" s="488"/>
      <c r="AJ1361" s="488"/>
      <c r="AK1361" s="489"/>
      <c r="AL1361" s="131"/>
      <c r="AM1361" s="131"/>
      <c r="AN1361" s="131"/>
      <c r="AV1361" s="126"/>
      <c r="AX1361" s="127"/>
      <c r="AY1361" s="100"/>
      <c r="AZ1361" s="127"/>
      <c r="BA1361" s="88"/>
      <c r="BC1361" s="129"/>
    </row>
    <row r="1362" spans="1:68" ht="26.25" customHeight="1" thickBot="1" x14ac:dyDescent="0.25">
      <c r="A1362" s="500"/>
      <c r="B1362" s="505" t="str">
        <f>B1348</f>
        <v>Entidad que certifica Hrs. de vuelo
TIMBRE Y FIRMA</v>
      </c>
      <c r="C1362" s="505"/>
      <c r="D1362" s="505"/>
      <c r="E1362" s="506"/>
      <c r="F1362" s="490" t="str">
        <f>F1348</f>
        <v>TOTAL A LA FECHA</v>
      </c>
      <c r="G1362" s="491"/>
      <c r="H1362" s="492"/>
      <c r="I1362" s="31">
        <f t="shared" ref="I1362:Q1362" si="1343">IF(SUM(I1360:I1361)=0," ",SUM(I1360:I1361))</f>
        <v>6.25</v>
      </c>
      <c r="J1362" s="27">
        <f t="shared" si="1343"/>
        <v>6.25</v>
      </c>
      <c r="K1362" s="24" t="str">
        <f t="shared" si="1343"/>
        <v xml:space="preserve"> </v>
      </c>
      <c r="L1362" s="25" t="str">
        <f t="shared" si="1343"/>
        <v xml:space="preserve"> </v>
      </c>
      <c r="M1362" s="24" t="str">
        <f t="shared" si="1343"/>
        <v xml:space="preserve"> </v>
      </c>
      <c r="N1362" s="25" t="str">
        <f t="shared" si="1343"/>
        <v xml:space="preserve"> </v>
      </c>
      <c r="O1362" s="24" t="str">
        <f t="shared" si="1343"/>
        <v xml:space="preserve"> </v>
      </c>
      <c r="P1362" s="25" t="str">
        <f t="shared" si="1343"/>
        <v xml:space="preserve"> </v>
      </c>
      <c r="Q1362" s="26" t="str">
        <f t="shared" si="1343"/>
        <v xml:space="preserve"> </v>
      </c>
      <c r="R1362" s="321"/>
      <c r="S1362" s="27" t="str">
        <f t="shared" ref="S1362:AG1362" si="1344">IF(SUM(S1360:S1361)=0," ",SUM(S1360:S1361))</f>
        <v xml:space="preserve"> </v>
      </c>
      <c r="T1362" s="24">
        <f t="shared" si="1344"/>
        <v>8.75</v>
      </c>
      <c r="U1362" s="24">
        <f t="shared" si="1344"/>
        <v>10</v>
      </c>
      <c r="V1362" s="24">
        <f t="shared" si="1344"/>
        <v>2.5</v>
      </c>
      <c r="W1362" s="25" t="str">
        <f t="shared" si="1344"/>
        <v xml:space="preserve"> </v>
      </c>
      <c r="X1362" s="24" t="str">
        <f t="shared" si="1344"/>
        <v xml:space="preserve"> </v>
      </c>
      <c r="Y1362" s="25">
        <f t="shared" si="1344"/>
        <v>2.5</v>
      </c>
      <c r="Z1362" s="24" t="str">
        <f t="shared" si="1344"/>
        <v xml:space="preserve"> </v>
      </c>
      <c r="AA1362" s="25">
        <f t="shared" si="1344"/>
        <v>3.75</v>
      </c>
      <c r="AB1362" s="26" t="str">
        <f t="shared" si="1344"/>
        <v xml:space="preserve"> </v>
      </c>
      <c r="AC1362" s="323">
        <f t="shared" si="1344"/>
        <v>9</v>
      </c>
      <c r="AD1362" s="28" t="str">
        <f t="shared" si="1344"/>
        <v xml:space="preserve"> </v>
      </c>
      <c r="AE1362" s="28">
        <f t="shared" si="1344"/>
        <v>9</v>
      </c>
      <c r="AF1362" s="30" t="str">
        <f t="shared" si="1344"/>
        <v xml:space="preserve"> </v>
      </c>
      <c r="AG1362" s="32">
        <f t="shared" si="1344"/>
        <v>11</v>
      </c>
      <c r="AH1362" s="485" t="str">
        <f>AH1348</f>
        <v>_____________________________
FIRMA PILOTO</v>
      </c>
      <c r="AI1362" s="486"/>
      <c r="AJ1362" s="486"/>
      <c r="AK1362" s="181">
        <f>A1360</f>
        <v>97</v>
      </c>
      <c r="AL1362" s="132"/>
      <c r="AM1362" s="132"/>
      <c r="AN1362" s="132"/>
      <c r="AV1362" s="126"/>
      <c r="AX1362" s="127"/>
      <c r="AY1362" s="100"/>
      <c r="AZ1362" s="127"/>
      <c r="BA1362" s="88"/>
      <c r="BC1362" s="129"/>
    </row>
    <row r="1363" spans="1:68" s="49" customFormat="1" ht="27.75" customHeight="1" x14ac:dyDescent="0.2">
      <c r="A1363" s="29">
        <f>A1358+1</f>
        <v>971</v>
      </c>
      <c r="B1363" s="39"/>
      <c r="C1363" s="40"/>
      <c r="D1363" s="41"/>
      <c r="E1363" s="42"/>
      <c r="F1363" s="43"/>
      <c r="G1363" s="44"/>
      <c r="H1363" s="45"/>
      <c r="I1363" s="310"/>
      <c r="J1363" s="306"/>
      <c r="K1363" s="307"/>
      <c r="L1363" s="308"/>
      <c r="M1363" s="307"/>
      <c r="N1363" s="308"/>
      <c r="O1363" s="307"/>
      <c r="P1363" s="308"/>
      <c r="Q1363" s="167"/>
      <c r="R1363" s="314"/>
      <c r="S1363" s="46"/>
      <c r="T1363" s="47"/>
      <c r="U1363" s="47"/>
      <c r="V1363" s="48"/>
      <c r="W1363" s="325"/>
      <c r="X1363" s="307"/>
      <c r="Y1363" s="308"/>
      <c r="Z1363" s="307"/>
      <c r="AA1363" s="308"/>
      <c r="AB1363" s="167"/>
      <c r="AC1363" s="311"/>
      <c r="AD1363" s="312"/>
      <c r="AE1363" s="312"/>
      <c r="AF1363" s="313"/>
      <c r="AG1363" s="317"/>
      <c r="AH1363" s="167"/>
      <c r="AI1363" s="478"/>
      <c r="AJ1363" s="478"/>
      <c r="AK1363" s="479"/>
      <c r="AL1363" s="102"/>
      <c r="AM1363" s="124" t="str">
        <f t="shared" ref="AM1363:AM1372" si="1345">IF(B1363=0," ",TEXT(B1363,"MMM"))</f>
        <v xml:space="preserve"> </v>
      </c>
      <c r="AN1363" s="97" t="str">
        <f t="shared" ref="AN1363:AN1372" si="1346">IF(B1363=0," ",YEAR(B1363))</f>
        <v xml:space="preserve"> </v>
      </c>
      <c r="AO1363" s="125"/>
      <c r="AP1363" s="125"/>
      <c r="AQ1363" s="125"/>
      <c r="AR1363" s="125"/>
      <c r="AS1363" s="125"/>
      <c r="AT1363" s="122"/>
      <c r="AU1363" s="125"/>
      <c r="AV1363" s="126"/>
      <c r="AW1363" s="122"/>
      <c r="AX1363" s="127"/>
      <c r="AY1363" s="100"/>
      <c r="AZ1363" s="127"/>
      <c r="BA1363" s="88"/>
      <c r="BB1363" s="125"/>
      <c r="BC1363" s="129"/>
      <c r="BD1363" s="125"/>
      <c r="BE1363" s="125"/>
      <c r="BF1363" s="125"/>
      <c r="BG1363" s="125"/>
      <c r="BH1363" s="125"/>
      <c r="BI1363" s="125"/>
      <c r="BJ1363" s="125"/>
      <c r="BK1363" s="125"/>
      <c r="BL1363" s="90"/>
      <c r="BM1363" s="90"/>
      <c r="BN1363" s="90"/>
      <c r="BO1363" s="90"/>
      <c r="BP1363" s="90"/>
    </row>
    <row r="1364" spans="1:68" s="49" customFormat="1" ht="27.75" customHeight="1" x14ac:dyDescent="0.2">
      <c r="A1364" s="22">
        <f>A1363+1</f>
        <v>972</v>
      </c>
      <c r="B1364" s="50"/>
      <c r="C1364" s="51"/>
      <c r="D1364" s="52"/>
      <c r="E1364" s="53"/>
      <c r="F1364" s="54"/>
      <c r="G1364" s="55"/>
      <c r="H1364" s="56"/>
      <c r="I1364" s="304"/>
      <c r="J1364" s="57"/>
      <c r="K1364" s="58"/>
      <c r="L1364" s="59"/>
      <c r="M1364" s="58"/>
      <c r="N1364" s="59"/>
      <c r="O1364" s="58"/>
      <c r="P1364" s="59"/>
      <c r="Q1364" s="60"/>
      <c r="R1364" s="315"/>
      <c r="S1364" s="57"/>
      <c r="T1364" s="58"/>
      <c r="U1364" s="58"/>
      <c r="V1364" s="60"/>
      <c r="W1364" s="326"/>
      <c r="X1364" s="58"/>
      <c r="Y1364" s="59"/>
      <c r="Z1364" s="58"/>
      <c r="AA1364" s="59"/>
      <c r="AB1364" s="60"/>
      <c r="AC1364" s="61"/>
      <c r="AD1364" s="62"/>
      <c r="AE1364" s="62"/>
      <c r="AF1364" s="63"/>
      <c r="AG1364" s="318"/>
      <c r="AH1364" s="60"/>
      <c r="AI1364" s="476"/>
      <c r="AJ1364" s="476"/>
      <c r="AK1364" s="477"/>
      <c r="AL1364" s="102"/>
      <c r="AM1364" s="124" t="str">
        <f t="shared" si="1345"/>
        <v xml:space="preserve"> </v>
      </c>
      <c r="AN1364" s="97" t="str">
        <f t="shared" si="1346"/>
        <v xml:space="preserve"> </v>
      </c>
      <c r="AO1364" s="125"/>
      <c r="AP1364" s="125"/>
      <c r="AQ1364" s="125"/>
      <c r="AR1364" s="125"/>
      <c r="AS1364" s="125"/>
      <c r="AT1364" s="122"/>
      <c r="AU1364" s="125"/>
      <c r="AV1364" s="126"/>
      <c r="AW1364" s="122"/>
      <c r="AX1364" s="127"/>
      <c r="AY1364" s="100"/>
      <c r="AZ1364" s="127"/>
      <c r="BA1364" s="88"/>
      <c r="BB1364" s="125"/>
      <c r="BC1364" s="129"/>
      <c r="BD1364" s="125"/>
      <c r="BE1364" s="125"/>
      <c r="BF1364" s="125"/>
      <c r="BG1364" s="125"/>
      <c r="BH1364" s="125"/>
      <c r="BI1364" s="125"/>
      <c r="BJ1364" s="125"/>
      <c r="BK1364" s="125"/>
      <c r="BL1364" s="90"/>
      <c r="BM1364" s="90"/>
      <c r="BN1364" s="90"/>
      <c r="BO1364" s="90"/>
      <c r="BP1364" s="90"/>
    </row>
    <row r="1365" spans="1:68" s="49" customFormat="1" ht="27.75" customHeight="1" x14ac:dyDescent="0.2">
      <c r="A1365" s="22">
        <f t="shared" ref="A1365:A1372" si="1347">A1364+1</f>
        <v>973</v>
      </c>
      <c r="B1365" s="50"/>
      <c r="C1365" s="51"/>
      <c r="D1365" s="52"/>
      <c r="E1365" s="53"/>
      <c r="F1365" s="54"/>
      <c r="G1365" s="55"/>
      <c r="H1365" s="56"/>
      <c r="I1365" s="304"/>
      <c r="J1365" s="57"/>
      <c r="K1365" s="58"/>
      <c r="L1365" s="59"/>
      <c r="M1365" s="58"/>
      <c r="N1365" s="59"/>
      <c r="O1365" s="58"/>
      <c r="P1365" s="59"/>
      <c r="Q1365" s="60"/>
      <c r="R1365" s="315"/>
      <c r="S1365" s="57"/>
      <c r="T1365" s="58"/>
      <c r="U1365" s="58"/>
      <c r="V1365" s="60"/>
      <c r="W1365" s="326"/>
      <c r="X1365" s="58"/>
      <c r="Y1365" s="59"/>
      <c r="Z1365" s="58"/>
      <c r="AA1365" s="59"/>
      <c r="AB1365" s="60"/>
      <c r="AC1365" s="61"/>
      <c r="AD1365" s="62"/>
      <c r="AE1365" s="62"/>
      <c r="AF1365" s="63"/>
      <c r="AG1365" s="318"/>
      <c r="AH1365" s="60"/>
      <c r="AI1365" s="476"/>
      <c r="AJ1365" s="476"/>
      <c r="AK1365" s="477"/>
      <c r="AL1365" s="102"/>
      <c r="AM1365" s="124" t="str">
        <f t="shared" si="1345"/>
        <v xml:space="preserve"> </v>
      </c>
      <c r="AN1365" s="97" t="str">
        <f t="shared" si="1346"/>
        <v xml:space="preserve"> </v>
      </c>
      <c r="AO1365" s="125"/>
      <c r="AP1365" s="125"/>
      <c r="AQ1365" s="125"/>
      <c r="AR1365" s="125"/>
      <c r="AS1365" s="125"/>
      <c r="AT1365" s="122"/>
      <c r="AU1365" s="125"/>
      <c r="AV1365" s="126"/>
      <c r="AW1365" s="122"/>
      <c r="AX1365" s="127"/>
      <c r="AY1365" s="100"/>
      <c r="AZ1365" s="127"/>
      <c r="BA1365" s="88"/>
      <c r="BB1365" s="125"/>
      <c r="BC1365" s="129"/>
      <c r="BD1365" s="125"/>
      <c r="BE1365" s="125"/>
      <c r="BF1365" s="125"/>
      <c r="BG1365" s="125"/>
      <c r="BH1365" s="125"/>
      <c r="BI1365" s="125"/>
      <c r="BJ1365" s="125"/>
      <c r="BK1365" s="125"/>
      <c r="BL1365" s="90"/>
      <c r="BM1365" s="90"/>
      <c r="BN1365" s="90"/>
      <c r="BO1365" s="90"/>
      <c r="BP1365" s="90"/>
    </row>
    <row r="1366" spans="1:68" s="49" customFormat="1" ht="27.75" customHeight="1" x14ac:dyDescent="0.2">
      <c r="A1366" s="22">
        <f t="shared" si="1347"/>
        <v>974</v>
      </c>
      <c r="B1366" s="50"/>
      <c r="C1366" s="51"/>
      <c r="D1366" s="52"/>
      <c r="E1366" s="53"/>
      <c r="F1366" s="54"/>
      <c r="G1366" s="55"/>
      <c r="H1366" s="56"/>
      <c r="I1366" s="304"/>
      <c r="J1366" s="57"/>
      <c r="K1366" s="58"/>
      <c r="L1366" s="59"/>
      <c r="M1366" s="58"/>
      <c r="N1366" s="59"/>
      <c r="O1366" s="58"/>
      <c r="P1366" s="59"/>
      <c r="Q1366" s="60"/>
      <c r="R1366" s="315"/>
      <c r="S1366" s="57"/>
      <c r="T1366" s="58"/>
      <c r="U1366" s="58"/>
      <c r="V1366" s="60"/>
      <c r="W1366" s="326"/>
      <c r="X1366" s="58"/>
      <c r="Y1366" s="59"/>
      <c r="Z1366" s="58"/>
      <c r="AA1366" s="59"/>
      <c r="AB1366" s="60"/>
      <c r="AC1366" s="61"/>
      <c r="AD1366" s="62"/>
      <c r="AE1366" s="62"/>
      <c r="AF1366" s="63"/>
      <c r="AG1366" s="318"/>
      <c r="AH1366" s="60"/>
      <c r="AI1366" s="476"/>
      <c r="AJ1366" s="476"/>
      <c r="AK1366" s="477"/>
      <c r="AL1366" s="102"/>
      <c r="AM1366" s="124" t="str">
        <f t="shared" si="1345"/>
        <v xml:space="preserve"> </v>
      </c>
      <c r="AN1366" s="97" t="str">
        <f t="shared" si="1346"/>
        <v xml:space="preserve"> </v>
      </c>
      <c r="AO1366" s="125"/>
      <c r="AP1366" s="125"/>
      <c r="AQ1366" s="125"/>
      <c r="AR1366" s="125"/>
      <c r="AS1366" s="125"/>
      <c r="AT1366" s="122"/>
      <c r="AU1366" s="125"/>
      <c r="AV1366" s="126"/>
      <c r="AW1366" s="122"/>
      <c r="AX1366" s="127"/>
      <c r="AY1366" s="100"/>
      <c r="AZ1366" s="127"/>
      <c r="BA1366" s="88"/>
      <c r="BB1366" s="125"/>
      <c r="BC1366" s="129"/>
      <c r="BD1366" s="125"/>
      <c r="BE1366" s="125"/>
      <c r="BF1366" s="125"/>
      <c r="BG1366" s="125"/>
      <c r="BH1366" s="125"/>
      <c r="BI1366" s="125"/>
      <c r="BJ1366" s="125"/>
      <c r="BK1366" s="125"/>
      <c r="BL1366" s="90"/>
      <c r="BM1366" s="90"/>
      <c r="BN1366" s="90"/>
      <c r="BO1366" s="90"/>
      <c r="BP1366" s="90"/>
    </row>
    <row r="1367" spans="1:68" s="49" customFormat="1" ht="27.75" customHeight="1" x14ac:dyDescent="0.2">
      <c r="A1367" s="22">
        <f t="shared" si="1347"/>
        <v>975</v>
      </c>
      <c r="B1367" s="50"/>
      <c r="C1367" s="51"/>
      <c r="D1367" s="52"/>
      <c r="E1367" s="53"/>
      <c r="F1367" s="54"/>
      <c r="G1367" s="55"/>
      <c r="H1367" s="56"/>
      <c r="I1367" s="304"/>
      <c r="J1367" s="57"/>
      <c r="K1367" s="58"/>
      <c r="L1367" s="59"/>
      <c r="M1367" s="58"/>
      <c r="N1367" s="59"/>
      <c r="O1367" s="58"/>
      <c r="P1367" s="59"/>
      <c r="Q1367" s="60"/>
      <c r="R1367" s="315"/>
      <c r="S1367" s="57"/>
      <c r="T1367" s="58"/>
      <c r="U1367" s="58"/>
      <c r="V1367" s="60"/>
      <c r="W1367" s="326"/>
      <c r="X1367" s="58"/>
      <c r="Y1367" s="59"/>
      <c r="Z1367" s="58"/>
      <c r="AA1367" s="59"/>
      <c r="AB1367" s="60"/>
      <c r="AC1367" s="61"/>
      <c r="AD1367" s="62"/>
      <c r="AE1367" s="62"/>
      <c r="AF1367" s="63"/>
      <c r="AG1367" s="318"/>
      <c r="AH1367" s="60"/>
      <c r="AI1367" s="476"/>
      <c r="AJ1367" s="476"/>
      <c r="AK1367" s="477"/>
      <c r="AL1367" s="102"/>
      <c r="AM1367" s="124" t="str">
        <f t="shared" si="1345"/>
        <v xml:space="preserve"> </v>
      </c>
      <c r="AN1367" s="97" t="str">
        <f t="shared" si="1346"/>
        <v xml:space="preserve"> </v>
      </c>
      <c r="AO1367" s="125"/>
      <c r="AP1367" s="125"/>
      <c r="AQ1367" s="125"/>
      <c r="AR1367" s="125"/>
      <c r="AS1367" s="125"/>
      <c r="AT1367" s="122"/>
      <c r="AU1367" s="125"/>
      <c r="AV1367" s="126"/>
      <c r="AW1367" s="122"/>
      <c r="AX1367" s="127"/>
      <c r="AY1367" s="100"/>
      <c r="AZ1367" s="127"/>
      <c r="BA1367" s="88"/>
      <c r="BB1367" s="125"/>
      <c r="BC1367" s="129"/>
      <c r="BD1367" s="125"/>
      <c r="BE1367" s="125"/>
      <c r="BF1367" s="125"/>
      <c r="BG1367" s="125"/>
      <c r="BH1367" s="125"/>
      <c r="BI1367" s="125"/>
      <c r="BJ1367" s="125"/>
      <c r="BK1367" s="125"/>
      <c r="BL1367" s="90"/>
      <c r="BM1367" s="90"/>
      <c r="BN1367" s="90"/>
      <c r="BO1367" s="90"/>
      <c r="BP1367" s="90"/>
    </row>
    <row r="1368" spans="1:68" s="49" customFormat="1" ht="27.75" customHeight="1" x14ac:dyDescent="0.2">
      <c r="A1368" s="22">
        <f t="shared" si="1347"/>
        <v>976</v>
      </c>
      <c r="B1368" s="50"/>
      <c r="C1368" s="51"/>
      <c r="D1368" s="52"/>
      <c r="E1368" s="53"/>
      <c r="F1368" s="54"/>
      <c r="G1368" s="55"/>
      <c r="H1368" s="56"/>
      <c r="I1368" s="304"/>
      <c r="J1368" s="57"/>
      <c r="K1368" s="58"/>
      <c r="L1368" s="59"/>
      <c r="M1368" s="58"/>
      <c r="N1368" s="59"/>
      <c r="O1368" s="58"/>
      <c r="P1368" s="59"/>
      <c r="Q1368" s="60"/>
      <c r="R1368" s="315"/>
      <c r="S1368" s="57"/>
      <c r="T1368" s="58"/>
      <c r="U1368" s="58"/>
      <c r="V1368" s="60"/>
      <c r="W1368" s="326"/>
      <c r="X1368" s="58"/>
      <c r="Y1368" s="59"/>
      <c r="Z1368" s="58"/>
      <c r="AA1368" s="59"/>
      <c r="AB1368" s="60"/>
      <c r="AC1368" s="61"/>
      <c r="AD1368" s="62"/>
      <c r="AE1368" s="62"/>
      <c r="AF1368" s="63"/>
      <c r="AG1368" s="318"/>
      <c r="AH1368" s="60"/>
      <c r="AI1368" s="476"/>
      <c r="AJ1368" s="476"/>
      <c r="AK1368" s="477"/>
      <c r="AL1368" s="102"/>
      <c r="AM1368" s="124" t="str">
        <f t="shared" si="1345"/>
        <v xml:space="preserve"> </v>
      </c>
      <c r="AN1368" s="97" t="str">
        <f t="shared" si="1346"/>
        <v xml:space="preserve"> </v>
      </c>
      <c r="AO1368" s="125"/>
      <c r="AP1368" s="125"/>
      <c r="AQ1368" s="125"/>
      <c r="AR1368" s="125"/>
      <c r="AS1368" s="125"/>
      <c r="AT1368" s="122"/>
      <c r="AU1368" s="125"/>
      <c r="AV1368" s="126"/>
      <c r="AW1368" s="122"/>
      <c r="AX1368" s="127"/>
      <c r="AY1368" s="100"/>
      <c r="AZ1368" s="127"/>
      <c r="BA1368" s="88"/>
      <c r="BB1368" s="125"/>
      <c r="BC1368" s="129"/>
      <c r="BD1368" s="125"/>
      <c r="BE1368" s="125"/>
      <c r="BF1368" s="125"/>
      <c r="BG1368" s="125"/>
      <c r="BH1368" s="125"/>
      <c r="BI1368" s="125"/>
      <c r="BJ1368" s="125"/>
      <c r="BK1368" s="125"/>
      <c r="BL1368" s="90"/>
      <c r="BM1368" s="90"/>
      <c r="BN1368" s="90"/>
      <c r="BO1368" s="90"/>
      <c r="BP1368" s="90"/>
    </row>
    <row r="1369" spans="1:68" s="49" customFormat="1" ht="27.75" customHeight="1" x14ac:dyDescent="0.2">
      <c r="A1369" s="22">
        <f>A1368+1</f>
        <v>977</v>
      </c>
      <c r="B1369" s="50"/>
      <c r="C1369" s="51"/>
      <c r="D1369" s="52"/>
      <c r="E1369" s="53"/>
      <c r="F1369" s="54"/>
      <c r="G1369" s="55"/>
      <c r="H1369" s="56"/>
      <c r="I1369" s="304"/>
      <c r="J1369" s="57"/>
      <c r="K1369" s="58"/>
      <c r="L1369" s="59"/>
      <c r="M1369" s="58"/>
      <c r="N1369" s="59"/>
      <c r="O1369" s="58"/>
      <c r="P1369" s="59"/>
      <c r="Q1369" s="60"/>
      <c r="R1369" s="315"/>
      <c r="S1369" s="57"/>
      <c r="T1369" s="58"/>
      <c r="U1369" s="58"/>
      <c r="V1369" s="60"/>
      <c r="W1369" s="326"/>
      <c r="X1369" s="58"/>
      <c r="Y1369" s="59"/>
      <c r="Z1369" s="58"/>
      <c r="AA1369" s="59"/>
      <c r="AB1369" s="60"/>
      <c r="AC1369" s="61"/>
      <c r="AD1369" s="62"/>
      <c r="AE1369" s="62"/>
      <c r="AF1369" s="63"/>
      <c r="AG1369" s="318"/>
      <c r="AH1369" s="60"/>
      <c r="AI1369" s="476"/>
      <c r="AJ1369" s="476"/>
      <c r="AK1369" s="477"/>
      <c r="AL1369" s="102"/>
      <c r="AM1369" s="124" t="str">
        <f t="shared" si="1345"/>
        <v xml:space="preserve"> </v>
      </c>
      <c r="AN1369" s="97" t="str">
        <f t="shared" si="1346"/>
        <v xml:space="preserve"> </v>
      </c>
      <c r="AO1369" s="125"/>
      <c r="AP1369" s="125"/>
      <c r="AQ1369" s="125"/>
      <c r="AR1369" s="125"/>
      <c r="AS1369" s="125"/>
      <c r="AT1369" s="122"/>
      <c r="AU1369" s="125"/>
      <c r="AV1369" s="126"/>
      <c r="AW1369" s="122"/>
      <c r="AX1369" s="127"/>
      <c r="AY1369" s="100"/>
      <c r="AZ1369" s="127"/>
      <c r="BA1369" s="88"/>
      <c r="BB1369" s="125"/>
      <c r="BC1369" s="129"/>
      <c r="BD1369" s="125"/>
      <c r="BE1369" s="125"/>
      <c r="BF1369" s="125"/>
      <c r="BG1369" s="125"/>
      <c r="BH1369" s="125"/>
      <c r="BI1369" s="125"/>
      <c r="BJ1369" s="125"/>
      <c r="BK1369" s="125"/>
      <c r="BL1369" s="90"/>
      <c r="BM1369" s="90"/>
      <c r="BN1369" s="90"/>
      <c r="BO1369" s="90"/>
      <c r="BP1369" s="90"/>
    </row>
    <row r="1370" spans="1:68" s="49" customFormat="1" ht="27.75" customHeight="1" x14ac:dyDescent="0.2">
      <c r="A1370" s="22">
        <f t="shared" si="1347"/>
        <v>978</v>
      </c>
      <c r="B1370" s="50"/>
      <c r="C1370" s="51"/>
      <c r="D1370" s="52"/>
      <c r="E1370" s="53"/>
      <c r="F1370" s="54"/>
      <c r="G1370" s="55"/>
      <c r="H1370" s="56"/>
      <c r="I1370" s="304"/>
      <c r="J1370" s="57"/>
      <c r="K1370" s="58"/>
      <c r="L1370" s="59"/>
      <c r="M1370" s="58"/>
      <c r="N1370" s="59"/>
      <c r="O1370" s="58"/>
      <c r="P1370" s="59"/>
      <c r="Q1370" s="60"/>
      <c r="R1370" s="315"/>
      <c r="S1370" s="57"/>
      <c r="T1370" s="58"/>
      <c r="U1370" s="58"/>
      <c r="V1370" s="60"/>
      <c r="W1370" s="326"/>
      <c r="X1370" s="58"/>
      <c r="Y1370" s="59"/>
      <c r="Z1370" s="58"/>
      <c r="AA1370" s="59"/>
      <c r="AB1370" s="60"/>
      <c r="AC1370" s="61"/>
      <c r="AD1370" s="62"/>
      <c r="AE1370" s="62"/>
      <c r="AF1370" s="63"/>
      <c r="AG1370" s="318"/>
      <c r="AH1370" s="60"/>
      <c r="AI1370" s="476"/>
      <c r="AJ1370" s="476"/>
      <c r="AK1370" s="477"/>
      <c r="AL1370" s="102"/>
      <c r="AM1370" s="124" t="str">
        <f t="shared" si="1345"/>
        <v xml:space="preserve"> </v>
      </c>
      <c r="AN1370" s="97" t="str">
        <f t="shared" si="1346"/>
        <v xml:space="preserve"> </v>
      </c>
      <c r="AO1370" s="125"/>
      <c r="AP1370" s="125"/>
      <c r="AQ1370" s="125"/>
      <c r="AR1370" s="125"/>
      <c r="AS1370" s="125"/>
      <c r="AT1370" s="122"/>
      <c r="AU1370" s="125"/>
      <c r="AV1370" s="126"/>
      <c r="AW1370" s="122"/>
      <c r="AX1370" s="127"/>
      <c r="AY1370" s="100"/>
      <c r="AZ1370" s="127"/>
      <c r="BA1370" s="88"/>
      <c r="BB1370" s="125"/>
      <c r="BC1370" s="129"/>
      <c r="BD1370" s="125"/>
      <c r="BE1370" s="125"/>
      <c r="BF1370" s="125"/>
      <c r="BG1370" s="125"/>
      <c r="BH1370" s="125"/>
      <c r="BI1370" s="125"/>
      <c r="BJ1370" s="125"/>
      <c r="BK1370" s="125"/>
      <c r="BL1370" s="90"/>
      <c r="BM1370" s="90"/>
      <c r="BN1370" s="90"/>
      <c r="BO1370" s="90"/>
      <c r="BP1370" s="90"/>
    </row>
    <row r="1371" spans="1:68" s="49" customFormat="1" ht="27.75" customHeight="1" x14ac:dyDescent="0.2">
      <c r="A1371" s="22">
        <f t="shared" si="1347"/>
        <v>979</v>
      </c>
      <c r="B1371" s="50"/>
      <c r="C1371" s="51"/>
      <c r="D1371" s="52"/>
      <c r="E1371" s="53"/>
      <c r="F1371" s="54"/>
      <c r="G1371" s="55"/>
      <c r="H1371" s="56"/>
      <c r="I1371" s="304"/>
      <c r="J1371" s="57"/>
      <c r="K1371" s="58"/>
      <c r="L1371" s="59"/>
      <c r="M1371" s="58"/>
      <c r="N1371" s="59"/>
      <c r="O1371" s="58"/>
      <c r="P1371" s="59"/>
      <c r="Q1371" s="60"/>
      <c r="R1371" s="315"/>
      <c r="S1371" s="57"/>
      <c r="T1371" s="58"/>
      <c r="U1371" s="58"/>
      <c r="V1371" s="60"/>
      <c r="W1371" s="326"/>
      <c r="X1371" s="58"/>
      <c r="Y1371" s="59"/>
      <c r="Z1371" s="58"/>
      <c r="AA1371" s="59"/>
      <c r="AB1371" s="60"/>
      <c r="AC1371" s="61"/>
      <c r="AD1371" s="62"/>
      <c r="AE1371" s="62"/>
      <c r="AF1371" s="63"/>
      <c r="AG1371" s="318"/>
      <c r="AH1371" s="60"/>
      <c r="AI1371" s="476"/>
      <c r="AJ1371" s="476"/>
      <c r="AK1371" s="477"/>
      <c r="AL1371" s="102"/>
      <c r="AM1371" s="124" t="str">
        <f t="shared" si="1345"/>
        <v xml:space="preserve"> </v>
      </c>
      <c r="AN1371" s="97" t="str">
        <f t="shared" si="1346"/>
        <v xml:space="preserve"> </v>
      </c>
      <c r="AO1371" s="125"/>
      <c r="AP1371" s="125"/>
      <c r="AQ1371" s="125"/>
      <c r="AR1371" s="125"/>
      <c r="AS1371" s="125"/>
      <c r="AT1371" s="122"/>
      <c r="AU1371" s="125"/>
      <c r="AV1371" s="126"/>
      <c r="AW1371" s="122"/>
      <c r="AX1371" s="127"/>
      <c r="AY1371" s="100"/>
      <c r="AZ1371" s="127"/>
      <c r="BA1371" s="125"/>
      <c r="BB1371" s="125"/>
      <c r="BC1371" s="129"/>
      <c r="BD1371" s="125"/>
      <c r="BE1371" s="125"/>
      <c r="BF1371" s="125"/>
      <c r="BG1371" s="125"/>
      <c r="BH1371" s="125"/>
      <c r="BI1371" s="125"/>
      <c r="BJ1371" s="125"/>
      <c r="BK1371" s="125"/>
      <c r="BL1371" s="90"/>
      <c r="BM1371" s="90"/>
      <c r="BN1371" s="90"/>
      <c r="BO1371" s="90"/>
      <c r="BP1371" s="90"/>
    </row>
    <row r="1372" spans="1:68" s="49" customFormat="1" ht="27.75" customHeight="1" thickBot="1" x14ac:dyDescent="0.25">
      <c r="A1372" s="23">
        <f t="shared" si="1347"/>
        <v>980</v>
      </c>
      <c r="B1372" s="64"/>
      <c r="C1372" s="65"/>
      <c r="D1372" s="66"/>
      <c r="E1372" s="67"/>
      <c r="F1372" s="68"/>
      <c r="G1372" s="69"/>
      <c r="H1372" s="70"/>
      <c r="I1372" s="305"/>
      <c r="J1372" s="71"/>
      <c r="K1372" s="72"/>
      <c r="L1372" s="73"/>
      <c r="M1372" s="72"/>
      <c r="N1372" s="73"/>
      <c r="O1372" s="72"/>
      <c r="P1372" s="73"/>
      <c r="Q1372" s="74"/>
      <c r="R1372" s="316"/>
      <c r="S1372" s="71"/>
      <c r="T1372" s="72"/>
      <c r="U1372" s="72"/>
      <c r="V1372" s="74"/>
      <c r="W1372" s="327"/>
      <c r="X1372" s="72"/>
      <c r="Y1372" s="73"/>
      <c r="Z1372" s="72"/>
      <c r="AA1372" s="73"/>
      <c r="AB1372" s="74"/>
      <c r="AC1372" s="75"/>
      <c r="AD1372" s="76"/>
      <c r="AE1372" s="76"/>
      <c r="AF1372" s="77"/>
      <c r="AG1372" s="319"/>
      <c r="AH1372" s="74"/>
      <c r="AI1372" s="480"/>
      <c r="AJ1372" s="480"/>
      <c r="AK1372" s="481"/>
      <c r="AL1372" s="102"/>
      <c r="AM1372" s="124" t="str">
        <f t="shared" si="1345"/>
        <v xml:space="preserve"> </v>
      </c>
      <c r="AN1372" s="97" t="str">
        <f t="shared" si="1346"/>
        <v xml:space="preserve"> </v>
      </c>
      <c r="AO1372" s="125"/>
      <c r="AP1372" s="125"/>
      <c r="AQ1372" s="125"/>
      <c r="AR1372" s="125"/>
      <c r="AS1372" s="125"/>
      <c r="AT1372" s="122"/>
      <c r="AU1372" s="125"/>
      <c r="AV1372" s="126"/>
      <c r="AW1372" s="122"/>
      <c r="AX1372" s="127"/>
      <c r="AY1372" s="100"/>
      <c r="AZ1372" s="127"/>
      <c r="BA1372" s="125"/>
      <c r="BB1372" s="125"/>
      <c r="BC1372" s="129"/>
      <c r="BD1372" s="125"/>
      <c r="BE1372" s="125"/>
      <c r="BF1372" s="125"/>
      <c r="BG1372" s="125"/>
      <c r="BH1372" s="125"/>
      <c r="BI1372" s="125"/>
      <c r="BJ1372" s="125"/>
      <c r="BK1372" s="125"/>
      <c r="BL1372" s="90"/>
      <c r="BM1372" s="90"/>
      <c r="BN1372" s="90"/>
      <c r="BO1372" s="90"/>
      <c r="BP1372" s="90"/>
    </row>
    <row r="1373" spans="1:68" ht="4.5" customHeight="1" thickBot="1" x14ac:dyDescent="0.25">
      <c r="A1373" s="89">
        <f>AK1376</f>
        <v>98</v>
      </c>
      <c r="B1373" s="271"/>
      <c r="C1373" s="271"/>
      <c r="D1373" s="271"/>
      <c r="E1373" s="271"/>
      <c r="F1373" s="271"/>
      <c r="G1373" s="271"/>
      <c r="H1373" s="271"/>
      <c r="I1373" s="271"/>
      <c r="J1373" s="309"/>
      <c r="K1373" s="309"/>
      <c r="L1373" s="309"/>
      <c r="M1373" s="309"/>
      <c r="N1373" s="309"/>
      <c r="O1373" s="309"/>
      <c r="P1373" s="309"/>
      <c r="Q1373" s="309"/>
      <c r="R1373" s="309"/>
      <c r="S1373" s="324"/>
      <c r="T1373" s="324"/>
      <c r="U1373" s="324"/>
      <c r="V1373" s="324"/>
      <c r="W1373" s="324"/>
      <c r="X1373" s="324"/>
      <c r="Y1373" s="324"/>
      <c r="Z1373" s="324"/>
      <c r="AA1373" s="324"/>
      <c r="AB1373" s="324"/>
      <c r="AC1373" s="309"/>
      <c r="AD1373" s="272"/>
      <c r="AE1373" s="273"/>
      <c r="AF1373" s="272"/>
      <c r="AG1373" s="274"/>
      <c r="AH1373" s="474"/>
      <c r="AI1373" s="475"/>
      <c r="AJ1373" s="475"/>
      <c r="AK1373" s="475"/>
      <c r="AL1373" s="33"/>
      <c r="AM1373" s="33"/>
      <c r="AN1373" s="33"/>
      <c r="AV1373" s="126"/>
      <c r="AX1373" s="127"/>
      <c r="AY1373" s="100"/>
      <c r="AZ1373" s="127"/>
      <c r="BC1373" s="129"/>
    </row>
    <row r="1374" spans="1:68" ht="26.25" customHeight="1" x14ac:dyDescent="0.2">
      <c r="A1374" s="180">
        <f>A1360+1</f>
        <v>98</v>
      </c>
      <c r="B1374" s="501"/>
      <c r="C1374" s="501"/>
      <c r="D1374" s="501"/>
      <c r="E1374" s="502"/>
      <c r="F1374" s="493" t="str">
        <f>F1360</f>
        <v>TOTAL DE ESTA PÁGINA</v>
      </c>
      <c r="G1374" s="494"/>
      <c r="H1374" s="495"/>
      <c r="I1374" s="348" t="str">
        <f t="shared" ref="I1374:Q1374" si="1348">IF(SUM(I1363:I1373)=0," ",SUM(I1363:I1373))</f>
        <v xml:space="preserve"> </v>
      </c>
      <c r="J1374" s="349" t="str">
        <f t="shared" si="1348"/>
        <v xml:space="preserve"> </v>
      </c>
      <c r="K1374" s="350" t="str">
        <f t="shared" si="1348"/>
        <v xml:space="preserve"> </v>
      </c>
      <c r="L1374" s="351" t="str">
        <f t="shared" si="1348"/>
        <v xml:space="preserve"> </v>
      </c>
      <c r="M1374" s="350" t="str">
        <f t="shared" si="1348"/>
        <v xml:space="preserve"> </v>
      </c>
      <c r="N1374" s="351" t="str">
        <f t="shared" si="1348"/>
        <v xml:space="preserve"> </v>
      </c>
      <c r="O1374" s="350" t="str">
        <f t="shared" si="1348"/>
        <v xml:space="preserve"> </v>
      </c>
      <c r="P1374" s="351" t="str">
        <f t="shared" si="1348"/>
        <v xml:space="preserve"> </v>
      </c>
      <c r="Q1374" s="352" t="str">
        <f t="shared" si="1348"/>
        <v xml:space="preserve"> </v>
      </c>
      <c r="R1374" s="353"/>
      <c r="S1374" s="349" t="str">
        <f t="shared" ref="S1374:AB1374" si="1349">IF(SUM(S1363:S1373)=0," ",SUM(S1363:S1373))</f>
        <v xml:space="preserve"> </v>
      </c>
      <c r="T1374" s="350" t="str">
        <f t="shared" si="1349"/>
        <v xml:space="preserve"> </v>
      </c>
      <c r="U1374" s="350" t="str">
        <f t="shared" si="1349"/>
        <v xml:space="preserve"> </v>
      </c>
      <c r="V1374" s="350" t="str">
        <f t="shared" si="1349"/>
        <v xml:space="preserve"> </v>
      </c>
      <c r="W1374" s="351" t="str">
        <f t="shared" si="1349"/>
        <v xml:space="preserve"> </v>
      </c>
      <c r="X1374" s="350" t="str">
        <f t="shared" si="1349"/>
        <v xml:space="preserve"> </v>
      </c>
      <c r="Y1374" s="351" t="str">
        <f t="shared" si="1349"/>
        <v xml:space="preserve"> </v>
      </c>
      <c r="Z1374" s="350" t="str">
        <f t="shared" si="1349"/>
        <v xml:space="preserve"> </v>
      </c>
      <c r="AA1374" s="351" t="str">
        <f t="shared" si="1349"/>
        <v xml:space="preserve"> </v>
      </c>
      <c r="AB1374" s="352" t="str">
        <f t="shared" si="1349"/>
        <v xml:space="preserve"> </v>
      </c>
      <c r="AC1374" s="354" t="str">
        <f>IF(SUM(AC1363:AC1372)=0," ",SUM(AC1363:AC1372))</f>
        <v xml:space="preserve"> </v>
      </c>
      <c r="AD1374" s="355" t="str">
        <f>IF(SUM(AD1363:AD1372)=0," ",SUM(AD1363:AD1372))</f>
        <v xml:space="preserve"> </v>
      </c>
      <c r="AE1374" s="355" t="str">
        <f>IF(SUM(AE1363:AE1372)=0," ",SUM(AE1363:AE1372))</f>
        <v xml:space="preserve"> </v>
      </c>
      <c r="AF1374" s="356" t="str">
        <f>IF(SUM(AF1363:AF1372)=0," ",SUM(AF1363:AF1372))</f>
        <v xml:space="preserve"> </v>
      </c>
      <c r="AG1374" s="357" t="str">
        <f>IF(SUM(AG1363:AG1372)=0," ",SUM(AG1363:AG1372))</f>
        <v xml:space="preserve"> </v>
      </c>
      <c r="AH1374" s="482" t="str">
        <f>AH1360</f>
        <v>Certifico que todos los datos en esta
bitácora son fidedignos</v>
      </c>
      <c r="AI1374" s="483"/>
      <c r="AJ1374" s="483"/>
      <c r="AK1374" s="484"/>
      <c r="AL1374" s="131"/>
      <c r="AM1374" s="131"/>
      <c r="AN1374" s="131"/>
      <c r="AV1374" s="126"/>
      <c r="AX1374" s="127"/>
      <c r="AY1374" s="100"/>
      <c r="AZ1374" s="127"/>
      <c r="BA1374" s="88"/>
      <c r="BC1374" s="129"/>
    </row>
    <row r="1375" spans="1:68" ht="26.25" customHeight="1" x14ac:dyDescent="0.2">
      <c r="A1375" s="499"/>
      <c r="B1375" s="503"/>
      <c r="C1375" s="503"/>
      <c r="D1375" s="503"/>
      <c r="E1375" s="504"/>
      <c r="F1375" s="496" t="str">
        <f>F1361</f>
        <v>TOTAL PÁGINA ANTERIOR</v>
      </c>
      <c r="G1375" s="497"/>
      <c r="H1375" s="498"/>
      <c r="I1375" s="358">
        <f>I1362</f>
        <v>6.25</v>
      </c>
      <c r="J1375" s="359">
        <f t="shared" ref="J1375:Q1375" si="1350">J1362</f>
        <v>6.25</v>
      </c>
      <c r="K1375" s="360" t="str">
        <f t="shared" si="1350"/>
        <v xml:space="preserve"> </v>
      </c>
      <c r="L1375" s="361" t="str">
        <f t="shared" si="1350"/>
        <v xml:space="preserve"> </v>
      </c>
      <c r="M1375" s="360" t="str">
        <f t="shared" si="1350"/>
        <v xml:space="preserve"> </v>
      </c>
      <c r="N1375" s="361" t="str">
        <f t="shared" si="1350"/>
        <v xml:space="preserve"> </v>
      </c>
      <c r="O1375" s="360" t="str">
        <f t="shared" si="1350"/>
        <v xml:space="preserve"> </v>
      </c>
      <c r="P1375" s="361" t="str">
        <f t="shared" si="1350"/>
        <v xml:space="preserve"> </v>
      </c>
      <c r="Q1375" s="362" t="str">
        <f t="shared" si="1350"/>
        <v xml:space="preserve"> </v>
      </c>
      <c r="R1375" s="363"/>
      <c r="S1375" s="359" t="str">
        <f t="shared" ref="S1375:AG1375" si="1351">S1362</f>
        <v xml:space="preserve"> </v>
      </c>
      <c r="T1375" s="360">
        <f t="shared" si="1351"/>
        <v>8.75</v>
      </c>
      <c r="U1375" s="360">
        <f t="shared" si="1351"/>
        <v>10</v>
      </c>
      <c r="V1375" s="360">
        <f t="shared" si="1351"/>
        <v>2.5</v>
      </c>
      <c r="W1375" s="361" t="str">
        <f t="shared" si="1351"/>
        <v xml:space="preserve"> </v>
      </c>
      <c r="X1375" s="360" t="str">
        <f t="shared" si="1351"/>
        <v xml:space="preserve"> </v>
      </c>
      <c r="Y1375" s="361">
        <f t="shared" si="1351"/>
        <v>2.5</v>
      </c>
      <c r="Z1375" s="360" t="str">
        <f t="shared" si="1351"/>
        <v xml:space="preserve"> </v>
      </c>
      <c r="AA1375" s="361">
        <f t="shared" si="1351"/>
        <v>3.75</v>
      </c>
      <c r="AB1375" s="362" t="str">
        <f t="shared" si="1351"/>
        <v xml:space="preserve"> </v>
      </c>
      <c r="AC1375" s="364">
        <f t="shared" si="1351"/>
        <v>9</v>
      </c>
      <c r="AD1375" s="365" t="str">
        <f t="shared" si="1351"/>
        <v xml:space="preserve"> </v>
      </c>
      <c r="AE1375" s="365">
        <f t="shared" si="1351"/>
        <v>9</v>
      </c>
      <c r="AF1375" s="366" t="str">
        <f t="shared" si="1351"/>
        <v xml:space="preserve"> </v>
      </c>
      <c r="AG1375" s="367">
        <f t="shared" si="1351"/>
        <v>11</v>
      </c>
      <c r="AH1375" s="487"/>
      <c r="AI1375" s="488"/>
      <c r="AJ1375" s="488"/>
      <c r="AK1375" s="489"/>
      <c r="AL1375" s="131"/>
      <c r="AM1375" s="131"/>
      <c r="AN1375" s="131"/>
      <c r="AV1375" s="126"/>
      <c r="AX1375" s="127"/>
      <c r="AY1375" s="100"/>
      <c r="AZ1375" s="127"/>
      <c r="BA1375" s="88"/>
      <c r="BC1375" s="129"/>
    </row>
    <row r="1376" spans="1:68" ht="26.25" customHeight="1" thickBot="1" x14ac:dyDescent="0.25">
      <c r="A1376" s="500"/>
      <c r="B1376" s="505" t="str">
        <f>B1362</f>
        <v>Entidad que certifica Hrs. de vuelo
TIMBRE Y FIRMA</v>
      </c>
      <c r="C1376" s="505"/>
      <c r="D1376" s="505"/>
      <c r="E1376" s="506"/>
      <c r="F1376" s="490" t="str">
        <f>F1362</f>
        <v>TOTAL A LA FECHA</v>
      </c>
      <c r="G1376" s="491"/>
      <c r="H1376" s="492"/>
      <c r="I1376" s="31">
        <f t="shared" ref="I1376:Q1376" si="1352">IF(SUM(I1374:I1375)=0," ",SUM(I1374:I1375))</f>
        <v>6.25</v>
      </c>
      <c r="J1376" s="27">
        <f t="shared" si="1352"/>
        <v>6.25</v>
      </c>
      <c r="K1376" s="24" t="str">
        <f t="shared" si="1352"/>
        <v xml:space="preserve"> </v>
      </c>
      <c r="L1376" s="25" t="str">
        <f t="shared" si="1352"/>
        <v xml:space="preserve"> </v>
      </c>
      <c r="M1376" s="24" t="str">
        <f t="shared" si="1352"/>
        <v xml:space="preserve"> </v>
      </c>
      <c r="N1376" s="25" t="str">
        <f t="shared" si="1352"/>
        <v xml:space="preserve"> </v>
      </c>
      <c r="O1376" s="24" t="str">
        <f t="shared" si="1352"/>
        <v xml:space="preserve"> </v>
      </c>
      <c r="P1376" s="25" t="str">
        <f t="shared" si="1352"/>
        <v xml:space="preserve"> </v>
      </c>
      <c r="Q1376" s="26" t="str">
        <f t="shared" si="1352"/>
        <v xml:space="preserve"> </v>
      </c>
      <c r="R1376" s="321"/>
      <c r="S1376" s="27" t="str">
        <f t="shared" ref="S1376:AG1376" si="1353">IF(SUM(S1374:S1375)=0," ",SUM(S1374:S1375))</f>
        <v xml:space="preserve"> </v>
      </c>
      <c r="T1376" s="24">
        <f t="shared" si="1353"/>
        <v>8.75</v>
      </c>
      <c r="U1376" s="24">
        <f t="shared" si="1353"/>
        <v>10</v>
      </c>
      <c r="V1376" s="24">
        <f t="shared" si="1353"/>
        <v>2.5</v>
      </c>
      <c r="W1376" s="25" t="str">
        <f t="shared" si="1353"/>
        <v xml:space="preserve"> </v>
      </c>
      <c r="X1376" s="24" t="str">
        <f t="shared" si="1353"/>
        <v xml:space="preserve"> </v>
      </c>
      <c r="Y1376" s="25">
        <f t="shared" si="1353"/>
        <v>2.5</v>
      </c>
      <c r="Z1376" s="24" t="str">
        <f t="shared" si="1353"/>
        <v xml:space="preserve"> </v>
      </c>
      <c r="AA1376" s="25">
        <f t="shared" si="1353"/>
        <v>3.75</v>
      </c>
      <c r="AB1376" s="26" t="str">
        <f t="shared" si="1353"/>
        <v xml:space="preserve"> </v>
      </c>
      <c r="AC1376" s="323">
        <f t="shared" si="1353"/>
        <v>9</v>
      </c>
      <c r="AD1376" s="28" t="str">
        <f t="shared" si="1353"/>
        <v xml:space="preserve"> </v>
      </c>
      <c r="AE1376" s="28">
        <f t="shared" si="1353"/>
        <v>9</v>
      </c>
      <c r="AF1376" s="30" t="str">
        <f t="shared" si="1353"/>
        <v xml:space="preserve"> </v>
      </c>
      <c r="AG1376" s="32">
        <f t="shared" si="1353"/>
        <v>11</v>
      </c>
      <c r="AH1376" s="485" t="str">
        <f>AH1362</f>
        <v>_____________________________
FIRMA PILOTO</v>
      </c>
      <c r="AI1376" s="486"/>
      <c r="AJ1376" s="486"/>
      <c r="AK1376" s="181">
        <f>A1374</f>
        <v>98</v>
      </c>
      <c r="AL1376" s="132"/>
      <c r="AM1376" s="132"/>
      <c r="AN1376" s="132"/>
      <c r="AV1376" s="126"/>
      <c r="AX1376" s="127"/>
      <c r="AY1376" s="100"/>
      <c r="AZ1376" s="127"/>
      <c r="BA1376" s="88"/>
      <c r="BC1376" s="129"/>
    </row>
    <row r="1377" spans="1:68" s="49" customFormat="1" ht="27.75" customHeight="1" x14ac:dyDescent="0.2">
      <c r="A1377" s="29">
        <f>A1372+1</f>
        <v>981</v>
      </c>
      <c r="B1377" s="39"/>
      <c r="C1377" s="40"/>
      <c r="D1377" s="41"/>
      <c r="E1377" s="42"/>
      <c r="F1377" s="43"/>
      <c r="G1377" s="44"/>
      <c r="H1377" s="45"/>
      <c r="I1377" s="310"/>
      <c r="J1377" s="306"/>
      <c r="K1377" s="307"/>
      <c r="L1377" s="308"/>
      <c r="M1377" s="307"/>
      <c r="N1377" s="308"/>
      <c r="O1377" s="307"/>
      <c r="P1377" s="308"/>
      <c r="Q1377" s="167"/>
      <c r="R1377" s="314"/>
      <c r="S1377" s="46"/>
      <c r="T1377" s="47"/>
      <c r="U1377" s="47"/>
      <c r="V1377" s="48"/>
      <c r="W1377" s="325"/>
      <c r="X1377" s="307"/>
      <c r="Y1377" s="308"/>
      <c r="Z1377" s="307"/>
      <c r="AA1377" s="308"/>
      <c r="AB1377" s="167"/>
      <c r="AC1377" s="311"/>
      <c r="AD1377" s="312"/>
      <c r="AE1377" s="312"/>
      <c r="AF1377" s="313"/>
      <c r="AG1377" s="317"/>
      <c r="AH1377" s="167"/>
      <c r="AI1377" s="478"/>
      <c r="AJ1377" s="478"/>
      <c r="AK1377" s="479"/>
      <c r="AL1377" s="102"/>
      <c r="AM1377" s="124" t="str">
        <f t="shared" ref="AM1377:AM1386" si="1354">IF(B1377=0," ",TEXT(B1377,"MMM"))</f>
        <v xml:space="preserve"> </v>
      </c>
      <c r="AN1377" s="97" t="str">
        <f t="shared" ref="AN1377:AN1386" si="1355">IF(B1377=0," ",YEAR(B1377))</f>
        <v xml:space="preserve"> </v>
      </c>
      <c r="AO1377" s="125"/>
      <c r="AP1377" s="125"/>
      <c r="AQ1377" s="125"/>
      <c r="AR1377" s="125"/>
      <c r="AS1377" s="125"/>
      <c r="AT1377" s="122"/>
      <c r="AU1377" s="125"/>
      <c r="AV1377" s="126"/>
      <c r="AW1377" s="122"/>
      <c r="AX1377" s="127"/>
      <c r="AY1377" s="100"/>
      <c r="AZ1377" s="127"/>
      <c r="BA1377" s="88"/>
      <c r="BB1377" s="125"/>
      <c r="BC1377" s="129"/>
      <c r="BD1377" s="125"/>
      <c r="BE1377" s="125"/>
      <c r="BF1377" s="125"/>
      <c r="BG1377" s="125"/>
      <c r="BH1377" s="125"/>
      <c r="BI1377" s="125"/>
      <c r="BJ1377" s="125"/>
      <c r="BK1377" s="125"/>
      <c r="BL1377" s="90"/>
      <c r="BM1377" s="90"/>
      <c r="BN1377" s="90"/>
      <c r="BO1377" s="90"/>
      <c r="BP1377" s="90"/>
    </row>
    <row r="1378" spans="1:68" s="49" customFormat="1" ht="27.75" customHeight="1" x14ac:dyDescent="0.2">
      <c r="A1378" s="22">
        <f>A1377+1</f>
        <v>982</v>
      </c>
      <c r="B1378" s="50"/>
      <c r="C1378" s="51"/>
      <c r="D1378" s="52"/>
      <c r="E1378" s="53"/>
      <c r="F1378" s="54"/>
      <c r="G1378" s="55"/>
      <c r="H1378" s="56"/>
      <c r="I1378" s="304"/>
      <c r="J1378" s="57"/>
      <c r="K1378" s="58"/>
      <c r="L1378" s="59"/>
      <c r="M1378" s="58"/>
      <c r="N1378" s="59"/>
      <c r="O1378" s="58"/>
      <c r="P1378" s="59"/>
      <c r="Q1378" s="60"/>
      <c r="R1378" s="315"/>
      <c r="S1378" s="57"/>
      <c r="T1378" s="58"/>
      <c r="U1378" s="58"/>
      <c r="V1378" s="60"/>
      <c r="W1378" s="326"/>
      <c r="X1378" s="58"/>
      <c r="Y1378" s="59"/>
      <c r="Z1378" s="58"/>
      <c r="AA1378" s="59"/>
      <c r="AB1378" s="60"/>
      <c r="AC1378" s="61"/>
      <c r="AD1378" s="62"/>
      <c r="AE1378" s="62"/>
      <c r="AF1378" s="63"/>
      <c r="AG1378" s="318"/>
      <c r="AH1378" s="60"/>
      <c r="AI1378" s="476"/>
      <c r="AJ1378" s="476"/>
      <c r="AK1378" s="477"/>
      <c r="AL1378" s="102"/>
      <c r="AM1378" s="124" t="str">
        <f t="shared" si="1354"/>
        <v xml:space="preserve"> </v>
      </c>
      <c r="AN1378" s="97" t="str">
        <f t="shared" si="1355"/>
        <v xml:space="preserve"> </v>
      </c>
      <c r="AO1378" s="125"/>
      <c r="AP1378" s="125"/>
      <c r="AQ1378" s="125"/>
      <c r="AR1378" s="125"/>
      <c r="AS1378" s="125"/>
      <c r="AT1378" s="122"/>
      <c r="AU1378" s="125"/>
      <c r="AV1378" s="126"/>
      <c r="AW1378" s="122"/>
      <c r="AX1378" s="127"/>
      <c r="AY1378" s="100"/>
      <c r="AZ1378" s="127"/>
      <c r="BA1378" s="88"/>
      <c r="BB1378" s="125"/>
      <c r="BC1378" s="129"/>
      <c r="BD1378" s="125"/>
      <c r="BE1378" s="125"/>
      <c r="BF1378" s="125"/>
      <c r="BG1378" s="125"/>
      <c r="BH1378" s="125"/>
      <c r="BI1378" s="125"/>
      <c r="BJ1378" s="125"/>
      <c r="BK1378" s="125"/>
      <c r="BL1378" s="90"/>
      <c r="BM1378" s="90"/>
      <c r="BN1378" s="90"/>
      <c r="BO1378" s="90"/>
      <c r="BP1378" s="90"/>
    </row>
    <row r="1379" spans="1:68" s="49" customFormat="1" ht="27.75" customHeight="1" x14ac:dyDescent="0.2">
      <c r="A1379" s="22">
        <f t="shared" ref="A1379:A1386" si="1356">A1378+1</f>
        <v>983</v>
      </c>
      <c r="B1379" s="50"/>
      <c r="C1379" s="51"/>
      <c r="D1379" s="52"/>
      <c r="E1379" s="53"/>
      <c r="F1379" s="54"/>
      <c r="G1379" s="55"/>
      <c r="H1379" s="56"/>
      <c r="I1379" s="304"/>
      <c r="J1379" s="57"/>
      <c r="K1379" s="58"/>
      <c r="L1379" s="59"/>
      <c r="M1379" s="58"/>
      <c r="N1379" s="59"/>
      <c r="O1379" s="58"/>
      <c r="P1379" s="59"/>
      <c r="Q1379" s="60"/>
      <c r="R1379" s="315"/>
      <c r="S1379" s="57"/>
      <c r="T1379" s="58"/>
      <c r="U1379" s="58"/>
      <c r="V1379" s="60"/>
      <c r="W1379" s="326"/>
      <c r="X1379" s="58"/>
      <c r="Y1379" s="59"/>
      <c r="Z1379" s="58"/>
      <c r="AA1379" s="59"/>
      <c r="AB1379" s="60"/>
      <c r="AC1379" s="61"/>
      <c r="AD1379" s="62"/>
      <c r="AE1379" s="62"/>
      <c r="AF1379" s="63"/>
      <c r="AG1379" s="318"/>
      <c r="AH1379" s="60"/>
      <c r="AI1379" s="476"/>
      <c r="AJ1379" s="476"/>
      <c r="AK1379" s="477"/>
      <c r="AL1379" s="102"/>
      <c r="AM1379" s="124" t="str">
        <f t="shared" si="1354"/>
        <v xml:space="preserve"> </v>
      </c>
      <c r="AN1379" s="97" t="str">
        <f t="shared" si="1355"/>
        <v xml:space="preserve"> </v>
      </c>
      <c r="AO1379" s="125"/>
      <c r="AP1379" s="125"/>
      <c r="AQ1379" s="125"/>
      <c r="AR1379" s="125"/>
      <c r="AS1379" s="125"/>
      <c r="AT1379" s="122"/>
      <c r="AU1379" s="125"/>
      <c r="AV1379" s="126"/>
      <c r="AW1379" s="122"/>
      <c r="AX1379" s="127"/>
      <c r="AY1379" s="100"/>
      <c r="AZ1379" s="127"/>
      <c r="BA1379" s="88"/>
      <c r="BB1379" s="125"/>
      <c r="BC1379" s="129"/>
      <c r="BD1379" s="125"/>
      <c r="BE1379" s="125"/>
      <c r="BF1379" s="125"/>
      <c r="BG1379" s="125"/>
      <c r="BH1379" s="125"/>
      <c r="BI1379" s="125"/>
      <c r="BJ1379" s="125"/>
      <c r="BK1379" s="125"/>
      <c r="BL1379" s="90"/>
      <c r="BM1379" s="90"/>
      <c r="BN1379" s="90"/>
      <c r="BO1379" s="90"/>
      <c r="BP1379" s="90"/>
    </row>
    <row r="1380" spans="1:68" s="49" customFormat="1" ht="27.75" customHeight="1" x14ac:dyDescent="0.2">
      <c r="A1380" s="22">
        <f t="shared" si="1356"/>
        <v>984</v>
      </c>
      <c r="B1380" s="50"/>
      <c r="C1380" s="51"/>
      <c r="D1380" s="52"/>
      <c r="E1380" s="53"/>
      <c r="F1380" s="54"/>
      <c r="G1380" s="55"/>
      <c r="H1380" s="56"/>
      <c r="I1380" s="304"/>
      <c r="J1380" s="57"/>
      <c r="K1380" s="58"/>
      <c r="L1380" s="59"/>
      <c r="M1380" s="58"/>
      <c r="N1380" s="59"/>
      <c r="O1380" s="58"/>
      <c r="P1380" s="59"/>
      <c r="Q1380" s="60"/>
      <c r="R1380" s="315"/>
      <c r="S1380" s="57"/>
      <c r="T1380" s="58"/>
      <c r="U1380" s="58"/>
      <c r="V1380" s="60"/>
      <c r="W1380" s="326"/>
      <c r="X1380" s="58"/>
      <c r="Y1380" s="59"/>
      <c r="Z1380" s="58"/>
      <c r="AA1380" s="59"/>
      <c r="AB1380" s="60"/>
      <c r="AC1380" s="61"/>
      <c r="AD1380" s="62"/>
      <c r="AE1380" s="62"/>
      <c r="AF1380" s="63"/>
      <c r="AG1380" s="318"/>
      <c r="AH1380" s="60"/>
      <c r="AI1380" s="476"/>
      <c r="AJ1380" s="476"/>
      <c r="AK1380" s="477"/>
      <c r="AL1380" s="102"/>
      <c r="AM1380" s="124" t="str">
        <f t="shared" si="1354"/>
        <v xml:space="preserve"> </v>
      </c>
      <c r="AN1380" s="97" t="str">
        <f t="shared" si="1355"/>
        <v xml:space="preserve"> </v>
      </c>
      <c r="AO1380" s="125"/>
      <c r="AP1380" s="125"/>
      <c r="AQ1380" s="125"/>
      <c r="AR1380" s="125"/>
      <c r="AS1380" s="125"/>
      <c r="AT1380" s="122"/>
      <c r="AU1380" s="125"/>
      <c r="AV1380" s="126"/>
      <c r="AW1380" s="122"/>
      <c r="AX1380" s="127"/>
      <c r="AY1380" s="100"/>
      <c r="AZ1380" s="127"/>
      <c r="BA1380" s="88"/>
      <c r="BB1380" s="125"/>
      <c r="BC1380" s="129"/>
      <c r="BD1380" s="125"/>
      <c r="BE1380" s="125"/>
      <c r="BF1380" s="125"/>
      <c r="BG1380" s="125"/>
      <c r="BH1380" s="125"/>
      <c r="BI1380" s="125"/>
      <c r="BJ1380" s="125"/>
      <c r="BK1380" s="125"/>
      <c r="BL1380" s="90"/>
      <c r="BM1380" s="90"/>
      <c r="BN1380" s="90"/>
      <c r="BO1380" s="90"/>
      <c r="BP1380" s="90"/>
    </row>
    <row r="1381" spans="1:68" s="49" customFormat="1" ht="27.75" customHeight="1" x14ac:dyDescent="0.2">
      <c r="A1381" s="22">
        <f t="shared" si="1356"/>
        <v>985</v>
      </c>
      <c r="B1381" s="50"/>
      <c r="C1381" s="51"/>
      <c r="D1381" s="52"/>
      <c r="E1381" s="53"/>
      <c r="F1381" s="54"/>
      <c r="G1381" s="55"/>
      <c r="H1381" s="56"/>
      <c r="I1381" s="304"/>
      <c r="J1381" s="57"/>
      <c r="K1381" s="58"/>
      <c r="L1381" s="59"/>
      <c r="M1381" s="58"/>
      <c r="N1381" s="59"/>
      <c r="O1381" s="58"/>
      <c r="P1381" s="59"/>
      <c r="Q1381" s="60"/>
      <c r="R1381" s="315"/>
      <c r="S1381" s="57"/>
      <c r="T1381" s="58"/>
      <c r="U1381" s="58"/>
      <c r="V1381" s="60"/>
      <c r="W1381" s="326"/>
      <c r="X1381" s="58"/>
      <c r="Y1381" s="59"/>
      <c r="Z1381" s="58"/>
      <c r="AA1381" s="59"/>
      <c r="AB1381" s="60"/>
      <c r="AC1381" s="61"/>
      <c r="AD1381" s="62"/>
      <c r="AE1381" s="62"/>
      <c r="AF1381" s="63"/>
      <c r="AG1381" s="318"/>
      <c r="AH1381" s="60"/>
      <c r="AI1381" s="476"/>
      <c r="AJ1381" s="476"/>
      <c r="AK1381" s="477"/>
      <c r="AL1381" s="102"/>
      <c r="AM1381" s="124" t="str">
        <f t="shared" si="1354"/>
        <v xml:space="preserve"> </v>
      </c>
      <c r="AN1381" s="97" t="str">
        <f t="shared" si="1355"/>
        <v xml:space="preserve"> </v>
      </c>
      <c r="AO1381" s="125"/>
      <c r="AP1381" s="125"/>
      <c r="AQ1381" s="125"/>
      <c r="AR1381" s="125"/>
      <c r="AS1381" s="125"/>
      <c r="AT1381" s="122"/>
      <c r="AU1381" s="125"/>
      <c r="AV1381" s="126"/>
      <c r="AW1381" s="122"/>
      <c r="AX1381" s="127"/>
      <c r="AY1381" s="100"/>
      <c r="AZ1381" s="127"/>
      <c r="BA1381" s="88"/>
      <c r="BB1381" s="125"/>
      <c r="BC1381" s="129"/>
      <c r="BD1381" s="125"/>
      <c r="BE1381" s="125"/>
      <c r="BF1381" s="125"/>
      <c r="BG1381" s="125"/>
      <c r="BH1381" s="125"/>
      <c r="BI1381" s="125"/>
      <c r="BJ1381" s="125"/>
      <c r="BK1381" s="125"/>
      <c r="BL1381" s="90"/>
      <c r="BM1381" s="90"/>
      <c r="BN1381" s="90"/>
      <c r="BO1381" s="90"/>
      <c r="BP1381" s="90"/>
    </row>
    <row r="1382" spans="1:68" s="49" customFormat="1" ht="27.75" customHeight="1" x14ac:dyDescent="0.2">
      <c r="A1382" s="22">
        <f t="shared" si="1356"/>
        <v>986</v>
      </c>
      <c r="B1382" s="50"/>
      <c r="C1382" s="51"/>
      <c r="D1382" s="52"/>
      <c r="E1382" s="53"/>
      <c r="F1382" s="54"/>
      <c r="G1382" s="55"/>
      <c r="H1382" s="56"/>
      <c r="I1382" s="304"/>
      <c r="J1382" s="57"/>
      <c r="K1382" s="58"/>
      <c r="L1382" s="59"/>
      <c r="M1382" s="58"/>
      <c r="N1382" s="59"/>
      <c r="O1382" s="58"/>
      <c r="P1382" s="59"/>
      <c r="Q1382" s="60"/>
      <c r="R1382" s="315"/>
      <c r="S1382" s="57"/>
      <c r="T1382" s="58"/>
      <c r="U1382" s="58"/>
      <c r="V1382" s="60"/>
      <c r="W1382" s="326"/>
      <c r="X1382" s="58"/>
      <c r="Y1382" s="59"/>
      <c r="Z1382" s="58"/>
      <c r="AA1382" s="59"/>
      <c r="AB1382" s="60"/>
      <c r="AC1382" s="61"/>
      <c r="AD1382" s="62"/>
      <c r="AE1382" s="62"/>
      <c r="AF1382" s="63"/>
      <c r="AG1382" s="318"/>
      <c r="AH1382" s="60"/>
      <c r="AI1382" s="476"/>
      <c r="AJ1382" s="476"/>
      <c r="AK1382" s="477"/>
      <c r="AL1382" s="102"/>
      <c r="AM1382" s="124" t="str">
        <f t="shared" si="1354"/>
        <v xml:space="preserve"> </v>
      </c>
      <c r="AN1382" s="97" t="str">
        <f t="shared" si="1355"/>
        <v xml:space="preserve"> </v>
      </c>
      <c r="AO1382" s="125"/>
      <c r="AP1382" s="125"/>
      <c r="AQ1382" s="125"/>
      <c r="AR1382" s="125"/>
      <c r="AS1382" s="125"/>
      <c r="AT1382" s="122"/>
      <c r="AU1382" s="125"/>
      <c r="AV1382" s="126"/>
      <c r="AW1382" s="122"/>
      <c r="AX1382" s="127"/>
      <c r="AY1382" s="100"/>
      <c r="AZ1382" s="127"/>
      <c r="BA1382" s="88"/>
      <c r="BB1382" s="125"/>
      <c r="BC1382" s="129"/>
      <c r="BD1382" s="125"/>
      <c r="BE1382" s="125"/>
      <c r="BF1382" s="125"/>
      <c r="BG1382" s="125"/>
      <c r="BH1382" s="125"/>
      <c r="BI1382" s="125"/>
      <c r="BJ1382" s="125"/>
      <c r="BK1382" s="125"/>
      <c r="BL1382" s="90"/>
      <c r="BM1382" s="90"/>
      <c r="BN1382" s="90"/>
      <c r="BO1382" s="90"/>
      <c r="BP1382" s="90"/>
    </row>
    <row r="1383" spans="1:68" s="49" customFormat="1" ht="27.75" customHeight="1" x14ac:dyDescent="0.2">
      <c r="A1383" s="22">
        <f>A1382+1</f>
        <v>987</v>
      </c>
      <c r="B1383" s="50"/>
      <c r="C1383" s="51"/>
      <c r="D1383" s="52"/>
      <c r="E1383" s="53"/>
      <c r="F1383" s="54"/>
      <c r="G1383" s="55"/>
      <c r="H1383" s="56"/>
      <c r="I1383" s="304"/>
      <c r="J1383" s="57"/>
      <c r="K1383" s="58"/>
      <c r="L1383" s="59"/>
      <c r="M1383" s="58"/>
      <c r="N1383" s="59"/>
      <c r="O1383" s="58"/>
      <c r="P1383" s="59"/>
      <c r="Q1383" s="60"/>
      <c r="R1383" s="315"/>
      <c r="S1383" s="57"/>
      <c r="T1383" s="58"/>
      <c r="U1383" s="58"/>
      <c r="V1383" s="60"/>
      <c r="W1383" s="326"/>
      <c r="X1383" s="58"/>
      <c r="Y1383" s="59"/>
      <c r="Z1383" s="58"/>
      <c r="AA1383" s="59"/>
      <c r="AB1383" s="60"/>
      <c r="AC1383" s="61"/>
      <c r="AD1383" s="62"/>
      <c r="AE1383" s="62"/>
      <c r="AF1383" s="63"/>
      <c r="AG1383" s="318"/>
      <c r="AH1383" s="60"/>
      <c r="AI1383" s="476"/>
      <c r="AJ1383" s="476"/>
      <c r="AK1383" s="477"/>
      <c r="AL1383" s="102"/>
      <c r="AM1383" s="124" t="str">
        <f t="shared" si="1354"/>
        <v xml:space="preserve"> </v>
      </c>
      <c r="AN1383" s="97" t="str">
        <f t="shared" si="1355"/>
        <v xml:space="preserve"> </v>
      </c>
      <c r="AO1383" s="125"/>
      <c r="AP1383" s="125"/>
      <c r="AQ1383" s="125"/>
      <c r="AR1383" s="125"/>
      <c r="AS1383" s="125"/>
      <c r="AT1383" s="122"/>
      <c r="AU1383" s="125"/>
      <c r="AV1383" s="126"/>
      <c r="AW1383" s="122"/>
      <c r="AX1383" s="127"/>
      <c r="AY1383" s="100"/>
      <c r="AZ1383" s="127"/>
      <c r="BA1383" s="88"/>
      <c r="BB1383" s="125"/>
      <c r="BC1383" s="129"/>
      <c r="BD1383" s="125"/>
      <c r="BE1383" s="125"/>
      <c r="BF1383" s="125"/>
      <c r="BG1383" s="125"/>
      <c r="BH1383" s="125"/>
      <c r="BI1383" s="125"/>
      <c r="BJ1383" s="125"/>
      <c r="BK1383" s="125"/>
      <c r="BL1383" s="90"/>
      <c r="BM1383" s="90"/>
      <c r="BN1383" s="90"/>
      <c r="BO1383" s="90"/>
      <c r="BP1383" s="90"/>
    </row>
    <row r="1384" spans="1:68" s="49" customFormat="1" ht="27.75" customHeight="1" x14ac:dyDescent="0.2">
      <c r="A1384" s="22">
        <f t="shared" si="1356"/>
        <v>988</v>
      </c>
      <c r="B1384" s="50"/>
      <c r="C1384" s="51"/>
      <c r="D1384" s="52"/>
      <c r="E1384" s="53"/>
      <c r="F1384" s="54"/>
      <c r="G1384" s="55"/>
      <c r="H1384" s="56"/>
      <c r="I1384" s="304"/>
      <c r="J1384" s="57"/>
      <c r="K1384" s="58"/>
      <c r="L1384" s="59"/>
      <c r="M1384" s="58"/>
      <c r="N1384" s="59"/>
      <c r="O1384" s="58"/>
      <c r="P1384" s="59"/>
      <c r="Q1384" s="60"/>
      <c r="R1384" s="315"/>
      <c r="S1384" s="57"/>
      <c r="T1384" s="58"/>
      <c r="U1384" s="58"/>
      <c r="V1384" s="60"/>
      <c r="W1384" s="326"/>
      <c r="X1384" s="58"/>
      <c r="Y1384" s="59"/>
      <c r="Z1384" s="58"/>
      <c r="AA1384" s="59"/>
      <c r="AB1384" s="60"/>
      <c r="AC1384" s="61"/>
      <c r="AD1384" s="62"/>
      <c r="AE1384" s="62"/>
      <c r="AF1384" s="63"/>
      <c r="AG1384" s="318"/>
      <c r="AH1384" s="60"/>
      <c r="AI1384" s="476"/>
      <c r="AJ1384" s="476"/>
      <c r="AK1384" s="477"/>
      <c r="AL1384" s="102"/>
      <c r="AM1384" s="124" t="str">
        <f t="shared" si="1354"/>
        <v xml:space="preserve"> </v>
      </c>
      <c r="AN1384" s="97" t="str">
        <f t="shared" si="1355"/>
        <v xml:space="preserve"> </v>
      </c>
      <c r="AO1384" s="125"/>
      <c r="AP1384" s="125"/>
      <c r="AQ1384" s="125"/>
      <c r="AR1384" s="125"/>
      <c r="AS1384" s="125"/>
      <c r="AT1384" s="122"/>
      <c r="AU1384" s="125"/>
      <c r="AV1384" s="126"/>
      <c r="AW1384" s="122"/>
      <c r="AX1384" s="127"/>
      <c r="AY1384" s="100"/>
      <c r="AZ1384" s="127"/>
      <c r="BA1384" s="88"/>
      <c r="BB1384" s="125"/>
      <c r="BC1384" s="129"/>
      <c r="BD1384" s="125"/>
      <c r="BE1384" s="125"/>
      <c r="BF1384" s="125"/>
      <c r="BG1384" s="125"/>
      <c r="BH1384" s="125"/>
      <c r="BI1384" s="125"/>
      <c r="BJ1384" s="125"/>
      <c r="BK1384" s="125"/>
      <c r="BL1384" s="90"/>
      <c r="BM1384" s="90"/>
      <c r="BN1384" s="90"/>
      <c r="BO1384" s="90"/>
      <c r="BP1384" s="90"/>
    </row>
    <row r="1385" spans="1:68" s="49" customFormat="1" ht="27.75" customHeight="1" x14ac:dyDescent="0.2">
      <c r="A1385" s="22">
        <f t="shared" si="1356"/>
        <v>989</v>
      </c>
      <c r="B1385" s="50"/>
      <c r="C1385" s="51"/>
      <c r="D1385" s="52"/>
      <c r="E1385" s="53"/>
      <c r="F1385" s="54"/>
      <c r="G1385" s="55"/>
      <c r="H1385" s="56"/>
      <c r="I1385" s="304"/>
      <c r="J1385" s="57"/>
      <c r="K1385" s="58"/>
      <c r="L1385" s="59"/>
      <c r="M1385" s="58"/>
      <c r="N1385" s="59"/>
      <c r="O1385" s="58"/>
      <c r="P1385" s="59"/>
      <c r="Q1385" s="60"/>
      <c r="R1385" s="315"/>
      <c r="S1385" s="57"/>
      <c r="T1385" s="58"/>
      <c r="U1385" s="58"/>
      <c r="V1385" s="60"/>
      <c r="W1385" s="326"/>
      <c r="X1385" s="58"/>
      <c r="Y1385" s="59"/>
      <c r="Z1385" s="58"/>
      <c r="AA1385" s="59"/>
      <c r="AB1385" s="60"/>
      <c r="AC1385" s="61"/>
      <c r="AD1385" s="62"/>
      <c r="AE1385" s="62"/>
      <c r="AF1385" s="63"/>
      <c r="AG1385" s="318"/>
      <c r="AH1385" s="60"/>
      <c r="AI1385" s="476"/>
      <c r="AJ1385" s="476"/>
      <c r="AK1385" s="477"/>
      <c r="AL1385" s="102"/>
      <c r="AM1385" s="124" t="str">
        <f t="shared" si="1354"/>
        <v xml:space="preserve"> </v>
      </c>
      <c r="AN1385" s="97" t="str">
        <f t="shared" si="1355"/>
        <v xml:space="preserve"> </v>
      </c>
      <c r="AO1385" s="125"/>
      <c r="AP1385" s="125"/>
      <c r="AQ1385" s="125"/>
      <c r="AR1385" s="125"/>
      <c r="AS1385" s="125"/>
      <c r="AT1385" s="122"/>
      <c r="AU1385" s="125"/>
      <c r="AV1385" s="126"/>
      <c r="AW1385" s="122"/>
      <c r="AX1385" s="127"/>
      <c r="AY1385" s="100"/>
      <c r="AZ1385" s="127"/>
      <c r="BA1385" s="125"/>
      <c r="BB1385" s="125"/>
      <c r="BC1385" s="129"/>
      <c r="BD1385" s="125"/>
      <c r="BE1385" s="125"/>
      <c r="BF1385" s="125"/>
      <c r="BG1385" s="125"/>
      <c r="BH1385" s="125"/>
      <c r="BI1385" s="125"/>
      <c r="BJ1385" s="125"/>
      <c r="BK1385" s="125"/>
      <c r="BL1385" s="90"/>
      <c r="BM1385" s="90"/>
      <c r="BN1385" s="90"/>
      <c r="BO1385" s="90"/>
      <c r="BP1385" s="90"/>
    </row>
    <row r="1386" spans="1:68" s="49" customFormat="1" ht="27.75" customHeight="1" thickBot="1" x14ac:dyDescent="0.25">
      <c r="A1386" s="23">
        <f t="shared" si="1356"/>
        <v>990</v>
      </c>
      <c r="B1386" s="64"/>
      <c r="C1386" s="65"/>
      <c r="D1386" s="66"/>
      <c r="E1386" s="67"/>
      <c r="F1386" s="68"/>
      <c r="G1386" s="69"/>
      <c r="H1386" s="70"/>
      <c r="I1386" s="305"/>
      <c r="J1386" s="71"/>
      <c r="K1386" s="72"/>
      <c r="L1386" s="73"/>
      <c r="M1386" s="72"/>
      <c r="N1386" s="73"/>
      <c r="O1386" s="72"/>
      <c r="P1386" s="73"/>
      <c r="Q1386" s="74"/>
      <c r="R1386" s="316"/>
      <c r="S1386" s="71"/>
      <c r="T1386" s="72"/>
      <c r="U1386" s="72"/>
      <c r="V1386" s="74"/>
      <c r="W1386" s="327"/>
      <c r="X1386" s="72"/>
      <c r="Y1386" s="73"/>
      <c r="Z1386" s="72"/>
      <c r="AA1386" s="73"/>
      <c r="AB1386" s="74"/>
      <c r="AC1386" s="75"/>
      <c r="AD1386" s="76"/>
      <c r="AE1386" s="76"/>
      <c r="AF1386" s="77"/>
      <c r="AG1386" s="319"/>
      <c r="AH1386" s="74"/>
      <c r="AI1386" s="480"/>
      <c r="AJ1386" s="480"/>
      <c r="AK1386" s="481"/>
      <c r="AL1386" s="102"/>
      <c r="AM1386" s="124" t="str">
        <f t="shared" si="1354"/>
        <v xml:space="preserve"> </v>
      </c>
      <c r="AN1386" s="97" t="str">
        <f t="shared" si="1355"/>
        <v xml:space="preserve"> </v>
      </c>
      <c r="AO1386" s="125"/>
      <c r="AP1386" s="125"/>
      <c r="AQ1386" s="125"/>
      <c r="AR1386" s="125"/>
      <c r="AS1386" s="125"/>
      <c r="AT1386" s="122"/>
      <c r="AU1386" s="125"/>
      <c r="AV1386" s="126"/>
      <c r="AW1386" s="122"/>
      <c r="AX1386" s="127"/>
      <c r="AY1386" s="100"/>
      <c r="AZ1386" s="127"/>
      <c r="BA1386" s="125"/>
      <c r="BB1386" s="125"/>
      <c r="BC1386" s="129"/>
      <c r="BD1386" s="125"/>
      <c r="BE1386" s="125"/>
      <c r="BF1386" s="125"/>
      <c r="BG1386" s="125"/>
      <c r="BH1386" s="125"/>
      <c r="BI1386" s="125"/>
      <c r="BJ1386" s="125"/>
      <c r="BK1386" s="125"/>
      <c r="BL1386" s="90"/>
      <c r="BM1386" s="90"/>
      <c r="BN1386" s="90"/>
      <c r="BO1386" s="90"/>
      <c r="BP1386" s="90"/>
    </row>
    <row r="1387" spans="1:68" ht="4.5" customHeight="1" thickBot="1" x14ac:dyDescent="0.25">
      <c r="A1387" s="89">
        <f>AK1390</f>
        <v>99</v>
      </c>
      <c r="B1387" s="271"/>
      <c r="C1387" s="271"/>
      <c r="D1387" s="271"/>
      <c r="E1387" s="271"/>
      <c r="F1387" s="271"/>
      <c r="G1387" s="271"/>
      <c r="H1387" s="271"/>
      <c r="I1387" s="271"/>
      <c r="J1387" s="309"/>
      <c r="K1387" s="309"/>
      <c r="L1387" s="309"/>
      <c r="M1387" s="309"/>
      <c r="N1387" s="309"/>
      <c r="O1387" s="309"/>
      <c r="P1387" s="309"/>
      <c r="Q1387" s="309"/>
      <c r="R1387" s="309"/>
      <c r="S1387" s="324"/>
      <c r="T1387" s="324"/>
      <c r="U1387" s="324"/>
      <c r="V1387" s="324"/>
      <c r="W1387" s="324"/>
      <c r="X1387" s="324"/>
      <c r="Y1387" s="324"/>
      <c r="Z1387" s="324"/>
      <c r="AA1387" s="324"/>
      <c r="AB1387" s="324"/>
      <c r="AC1387" s="309"/>
      <c r="AD1387" s="272"/>
      <c r="AE1387" s="273"/>
      <c r="AF1387" s="272"/>
      <c r="AG1387" s="274"/>
      <c r="AH1387" s="474"/>
      <c r="AI1387" s="475"/>
      <c r="AJ1387" s="475"/>
      <c r="AK1387" s="475"/>
      <c r="AL1387" s="33"/>
      <c r="AM1387" s="33"/>
      <c r="AN1387" s="33"/>
      <c r="AV1387" s="126"/>
      <c r="AX1387" s="127"/>
      <c r="AY1387" s="100"/>
      <c r="AZ1387" s="127"/>
      <c r="BC1387" s="129"/>
    </row>
    <row r="1388" spans="1:68" ht="26.25" customHeight="1" x14ac:dyDescent="0.2">
      <c r="A1388" s="180">
        <f>A1374+1</f>
        <v>99</v>
      </c>
      <c r="B1388" s="501"/>
      <c r="C1388" s="501"/>
      <c r="D1388" s="501"/>
      <c r="E1388" s="502"/>
      <c r="F1388" s="493" t="str">
        <f>F1374</f>
        <v>TOTAL DE ESTA PÁGINA</v>
      </c>
      <c r="G1388" s="494"/>
      <c r="H1388" s="495"/>
      <c r="I1388" s="348" t="str">
        <f t="shared" ref="I1388:Q1388" si="1357">IF(SUM(I1377:I1387)=0," ",SUM(I1377:I1387))</f>
        <v xml:space="preserve"> </v>
      </c>
      <c r="J1388" s="349" t="str">
        <f t="shared" si="1357"/>
        <v xml:space="preserve"> </v>
      </c>
      <c r="K1388" s="350" t="str">
        <f t="shared" si="1357"/>
        <v xml:space="preserve"> </v>
      </c>
      <c r="L1388" s="351" t="str">
        <f t="shared" si="1357"/>
        <v xml:space="preserve"> </v>
      </c>
      <c r="M1388" s="350" t="str">
        <f t="shared" si="1357"/>
        <v xml:space="preserve"> </v>
      </c>
      <c r="N1388" s="351" t="str">
        <f t="shared" si="1357"/>
        <v xml:space="preserve"> </v>
      </c>
      <c r="O1388" s="350" t="str">
        <f t="shared" si="1357"/>
        <v xml:space="preserve"> </v>
      </c>
      <c r="P1388" s="351" t="str">
        <f t="shared" si="1357"/>
        <v xml:space="preserve"> </v>
      </c>
      <c r="Q1388" s="352" t="str">
        <f t="shared" si="1357"/>
        <v xml:space="preserve"> </v>
      </c>
      <c r="R1388" s="353"/>
      <c r="S1388" s="349" t="str">
        <f t="shared" ref="S1388:AB1388" si="1358">IF(SUM(S1377:S1387)=0," ",SUM(S1377:S1387))</f>
        <v xml:space="preserve"> </v>
      </c>
      <c r="T1388" s="350" t="str">
        <f t="shared" si="1358"/>
        <v xml:space="preserve"> </v>
      </c>
      <c r="U1388" s="350" t="str">
        <f t="shared" si="1358"/>
        <v xml:space="preserve"> </v>
      </c>
      <c r="V1388" s="350" t="str">
        <f t="shared" si="1358"/>
        <v xml:space="preserve"> </v>
      </c>
      <c r="W1388" s="351" t="str">
        <f t="shared" si="1358"/>
        <v xml:space="preserve"> </v>
      </c>
      <c r="X1388" s="350" t="str">
        <f t="shared" si="1358"/>
        <v xml:space="preserve"> </v>
      </c>
      <c r="Y1388" s="351" t="str">
        <f t="shared" si="1358"/>
        <v xml:space="preserve"> </v>
      </c>
      <c r="Z1388" s="350" t="str">
        <f t="shared" si="1358"/>
        <v xml:space="preserve"> </v>
      </c>
      <c r="AA1388" s="351" t="str">
        <f t="shared" si="1358"/>
        <v xml:space="preserve"> </v>
      </c>
      <c r="AB1388" s="352" t="str">
        <f t="shared" si="1358"/>
        <v xml:space="preserve"> </v>
      </c>
      <c r="AC1388" s="354" t="str">
        <f>IF(SUM(AC1377:AC1386)=0," ",SUM(AC1377:AC1386))</f>
        <v xml:space="preserve"> </v>
      </c>
      <c r="AD1388" s="355" t="str">
        <f>IF(SUM(AD1377:AD1386)=0," ",SUM(AD1377:AD1386))</f>
        <v xml:space="preserve"> </v>
      </c>
      <c r="AE1388" s="355" t="str">
        <f>IF(SUM(AE1377:AE1386)=0," ",SUM(AE1377:AE1386))</f>
        <v xml:space="preserve"> </v>
      </c>
      <c r="AF1388" s="356" t="str">
        <f>IF(SUM(AF1377:AF1386)=0," ",SUM(AF1377:AF1386))</f>
        <v xml:space="preserve"> </v>
      </c>
      <c r="AG1388" s="357" t="str">
        <f>IF(SUM(AG1377:AG1386)=0," ",SUM(AG1377:AG1386))</f>
        <v xml:space="preserve"> </v>
      </c>
      <c r="AH1388" s="482" t="str">
        <f>AH1374</f>
        <v>Certifico que todos los datos en esta
bitácora son fidedignos</v>
      </c>
      <c r="AI1388" s="483"/>
      <c r="AJ1388" s="483"/>
      <c r="AK1388" s="484"/>
      <c r="AL1388" s="131"/>
      <c r="AM1388" s="131"/>
      <c r="AN1388" s="131"/>
      <c r="AV1388" s="126"/>
      <c r="AX1388" s="127"/>
      <c r="AY1388" s="100"/>
      <c r="AZ1388" s="127"/>
      <c r="BA1388" s="88"/>
      <c r="BC1388" s="129"/>
    </row>
    <row r="1389" spans="1:68" ht="26.25" customHeight="1" x14ac:dyDescent="0.2">
      <c r="A1389" s="499"/>
      <c r="B1389" s="503"/>
      <c r="C1389" s="503"/>
      <c r="D1389" s="503"/>
      <c r="E1389" s="504"/>
      <c r="F1389" s="496" t="str">
        <f>F1375</f>
        <v>TOTAL PÁGINA ANTERIOR</v>
      </c>
      <c r="G1389" s="497"/>
      <c r="H1389" s="498"/>
      <c r="I1389" s="358">
        <f>I1376</f>
        <v>6.25</v>
      </c>
      <c r="J1389" s="359">
        <f t="shared" ref="J1389:Q1389" si="1359">J1376</f>
        <v>6.25</v>
      </c>
      <c r="K1389" s="360" t="str">
        <f t="shared" si="1359"/>
        <v xml:space="preserve"> </v>
      </c>
      <c r="L1389" s="361" t="str">
        <f t="shared" si="1359"/>
        <v xml:space="preserve"> </v>
      </c>
      <c r="M1389" s="360" t="str">
        <f t="shared" si="1359"/>
        <v xml:space="preserve"> </v>
      </c>
      <c r="N1389" s="361" t="str">
        <f t="shared" si="1359"/>
        <v xml:space="preserve"> </v>
      </c>
      <c r="O1389" s="360" t="str">
        <f t="shared" si="1359"/>
        <v xml:space="preserve"> </v>
      </c>
      <c r="P1389" s="361" t="str">
        <f t="shared" si="1359"/>
        <v xml:space="preserve"> </v>
      </c>
      <c r="Q1389" s="362" t="str">
        <f t="shared" si="1359"/>
        <v xml:space="preserve"> </v>
      </c>
      <c r="R1389" s="363"/>
      <c r="S1389" s="359" t="str">
        <f t="shared" ref="S1389:AG1389" si="1360">S1376</f>
        <v xml:space="preserve"> </v>
      </c>
      <c r="T1389" s="360">
        <f t="shared" si="1360"/>
        <v>8.75</v>
      </c>
      <c r="U1389" s="360">
        <f t="shared" si="1360"/>
        <v>10</v>
      </c>
      <c r="V1389" s="360">
        <f t="shared" si="1360"/>
        <v>2.5</v>
      </c>
      <c r="W1389" s="361" t="str">
        <f t="shared" si="1360"/>
        <v xml:space="preserve"> </v>
      </c>
      <c r="X1389" s="360" t="str">
        <f t="shared" si="1360"/>
        <v xml:space="preserve"> </v>
      </c>
      <c r="Y1389" s="361">
        <f t="shared" si="1360"/>
        <v>2.5</v>
      </c>
      <c r="Z1389" s="360" t="str">
        <f t="shared" si="1360"/>
        <v xml:space="preserve"> </v>
      </c>
      <c r="AA1389" s="361">
        <f t="shared" si="1360"/>
        <v>3.75</v>
      </c>
      <c r="AB1389" s="362" t="str">
        <f t="shared" si="1360"/>
        <v xml:space="preserve"> </v>
      </c>
      <c r="AC1389" s="364">
        <f t="shared" si="1360"/>
        <v>9</v>
      </c>
      <c r="AD1389" s="365" t="str">
        <f t="shared" si="1360"/>
        <v xml:space="preserve"> </v>
      </c>
      <c r="AE1389" s="365">
        <f t="shared" si="1360"/>
        <v>9</v>
      </c>
      <c r="AF1389" s="366" t="str">
        <f t="shared" si="1360"/>
        <v xml:space="preserve"> </v>
      </c>
      <c r="AG1389" s="367">
        <f t="shared" si="1360"/>
        <v>11</v>
      </c>
      <c r="AH1389" s="487"/>
      <c r="AI1389" s="488"/>
      <c r="AJ1389" s="488"/>
      <c r="AK1389" s="489"/>
      <c r="AL1389" s="131"/>
      <c r="AM1389" s="131"/>
      <c r="AN1389" s="131"/>
      <c r="AV1389" s="126"/>
      <c r="AX1389" s="127"/>
      <c r="AY1389" s="100"/>
      <c r="AZ1389" s="127"/>
      <c r="BA1389" s="88"/>
      <c r="BC1389" s="129"/>
    </row>
    <row r="1390" spans="1:68" ht="26.25" customHeight="1" thickBot="1" x14ac:dyDescent="0.25">
      <c r="A1390" s="500"/>
      <c r="B1390" s="505" t="str">
        <f>B1376</f>
        <v>Entidad que certifica Hrs. de vuelo
TIMBRE Y FIRMA</v>
      </c>
      <c r="C1390" s="505"/>
      <c r="D1390" s="505"/>
      <c r="E1390" s="506"/>
      <c r="F1390" s="490" t="str">
        <f>F1376</f>
        <v>TOTAL A LA FECHA</v>
      </c>
      <c r="G1390" s="491"/>
      <c r="H1390" s="492"/>
      <c r="I1390" s="31">
        <f t="shared" ref="I1390:Q1390" si="1361">IF(SUM(I1388:I1389)=0," ",SUM(I1388:I1389))</f>
        <v>6.25</v>
      </c>
      <c r="J1390" s="27">
        <f t="shared" si="1361"/>
        <v>6.25</v>
      </c>
      <c r="K1390" s="24" t="str">
        <f t="shared" si="1361"/>
        <v xml:space="preserve"> </v>
      </c>
      <c r="L1390" s="25" t="str">
        <f t="shared" si="1361"/>
        <v xml:space="preserve"> </v>
      </c>
      <c r="M1390" s="24" t="str">
        <f t="shared" si="1361"/>
        <v xml:space="preserve"> </v>
      </c>
      <c r="N1390" s="25" t="str">
        <f t="shared" si="1361"/>
        <v xml:space="preserve"> </v>
      </c>
      <c r="O1390" s="24" t="str">
        <f t="shared" si="1361"/>
        <v xml:space="preserve"> </v>
      </c>
      <c r="P1390" s="25" t="str">
        <f t="shared" si="1361"/>
        <v xml:space="preserve"> </v>
      </c>
      <c r="Q1390" s="26" t="str">
        <f t="shared" si="1361"/>
        <v xml:space="preserve"> </v>
      </c>
      <c r="R1390" s="321"/>
      <c r="S1390" s="27" t="str">
        <f t="shared" ref="S1390:AG1390" si="1362">IF(SUM(S1388:S1389)=0," ",SUM(S1388:S1389))</f>
        <v xml:space="preserve"> </v>
      </c>
      <c r="T1390" s="24">
        <f t="shared" si="1362"/>
        <v>8.75</v>
      </c>
      <c r="U1390" s="24">
        <f t="shared" si="1362"/>
        <v>10</v>
      </c>
      <c r="V1390" s="24">
        <f t="shared" si="1362"/>
        <v>2.5</v>
      </c>
      <c r="W1390" s="25" t="str">
        <f t="shared" si="1362"/>
        <v xml:space="preserve"> </v>
      </c>
      <c r="X1390" s="24" t="str">
        <f t="shared" si="1362"/>
        <v xml:space="preserve"> </v>
      </c>
      <c r="Y1390" s="25">
        <f t="shared" si="1362"/>
        <v>2.5</v>
      </c>
      <c r="Z1390" s="24" t="str">
        <f t="shared" si="1362"/>
        <v xml:space="preserve"> </v>
      </c>
      <c r="AA1390" s="25">
        <f t="shared" si="1362"/>
        <v>3.75</v>
      </c>
      <c r="AB1390" s="26" t="str">
        <f t="shared" si="1362"/>
        <v xml:space="preserve"> </v>
      </c>
      <c r="AC1390" s="323">
        <f t="shared" si="1362"/>
        <v>9</v>
      </c>
      <c r="AD1390" s="28" t="str">
        <f t="shared" si="1362"/>
        <v xml:space="preserve"> </v>
      </c>
      <c r="AE1390" s="28">
        <f t="shared" si="1362"/>
        <v>9</v>
      </c>
      <c r="AF1390" s="30" t="str">
        <f t="shared" si="1362"/>
        <v xml:space="preserve"> </v>
      </c>
      <c r="AG1390" s="32">
        <f t="shared" si="1362"/>
        <v>11</v>
      </c>
      <c r="AH1390" s="485" t="str">
        <f>AH1376</f>
        <v>_____________________________
FIRMA PILOTO</v>
      </c>
      <c r="AI1390" s="486"/>
      <c r="AJ1390" s="486"/>
      <c r="AK1390" s="181">
        <f>A1388</f>
        <v>99</v>
      </c>
      <c r="AL1390" s="132"/>
      <c r="AM1390" s="132"/>
      <c r="AN1390" s="132"/>
      <c r="AV1390" s="126"/>
      <c r="AX1390" s="127"/>
      <c r="AY1390" s="100"/>
      <c r="AZ1390" s="127"/>
      <c r="BA1390" s="88"/>
      <c r="BC1390" s="129"/>
    </row>
    <row r="1391" spans="1:68" s="49" customFormat="1" ht="27.75" customHeight="1" x14ac:dyDescent="0.2">
      <c r="A1391" s="29">
        <f>A1386+1</f>
        <v>991</v>
      </c>
      <c r="B1391" s="39"/>
      <c r="C1391" s="40"/>
      <c r="D1391" s="41"/>
      <c r="E1391" s="42"/>
      <c r="F1391" s="43"/>
      <c r="G1391" s="44"/>
      <c r="H1391" s="45"/>
      <c r="I1391" s="310"/>
      <c r="J1391" s="306"/>
      <c r="K1391" s="307"/>
      <c r="L1391" s="308"/>
      <c r="M1391" s="307"/>
      <c r="N1391" s="308"/>
      <c r="O1391" s="307"/>
      <c r="P1391" s="308"/>
      <c r="Q1391" s="167"/>
      <c r="R1391" s="314"/>
      <c r="S1391" s="46"/>
      <c r="T1391" s="47"/>
      <c r="U1391" s="47"/>
      <c r="V1391" s="48"/>
      <c r="W1391" s="325"/>
      <c r="X1391" s="307"/>
      <c r="Y1391" s="308"/>
      <c r="Z1391" s="307"/>
      <c r="AA1391" s="308"/>
      <c r="AB1391" s="167"/>
      <c r="AC1391" s="311"/>
      <c r="AD1391" s="312"/>
      <c r="AE1391" s="312"/>
      <c r="AF1391" s="313"/>
      <c r="AG1391" s="317"/>
      <c r="AH1391" s="167"/>
      <c r="AI1391" s="478"/>
      <c r="AJ1391" s="478"/>
      <c r="AK1391" s="479"/>
      <c r="AL1391" s="102"/>
      <c r="AM1391" s="124" t="str">
        <f t="shared" ref="AM1391:AM1400" si="1363">IF(B1391=0," ",TEXT(B1391,"MMM"))</f>
        <v xml:space="preserve"> </v>
      </c>
      <c r="AN1391" s="97" t="str">
        <f t="shared" ref="AN1391:AN1400" si="1364">IF(B1391=0," ",YEAR(B1391))</f>
        <v xml:space="preserve"> </v>
      </c>
      <c r="AO1391" s="125"/>
      <c r="AP1391" s="125"/>
      <c r="AQ1391" s="125"/>
      <c r="AR1391" s="125"/>
      <c r="AS1391" s="125"/>
      <c r="AT1391" s="122"/>
      <c r="AU1391" s="125"/>
      <c r="AV1391" s="126"/>
      <c r="AW1391" s="122"/>
      <c r="AX1391" s="127"/>
      <c r="AY1391" s="100"/>
      <c r="AZ1391" s="127"/>
      <c r="BA1391" s="88"/>
      <c r="BB1391" s="125"/>
      <c r="BC1391" s="129"/>
      <c r="BD1391" s="125"/>
      <c r="BE1391" s="125"/>
      <c r="BF1391" s="125"/>
      <c r="BG1391" s="125"/>
      <c r="BH1391" s="125"/>
      <c r="BI1391" s="125"/>
      <c r="BJ1391" s="125"/>
      <c r="BK1391" s="125"/>
      <c r="BL1391" s="90"/>
      <c r="BM1391" s="90"/>
      <c r="BN1391" s="90"/>
      <c r="BO1391" s="90"/>
      <c r="BP1391" s="90"/>
    </row>
    <row r="1392" spans="1:68" s="49" customFormat="1" ht="27.75" customHeight="1" x14ac:dyDescent="0.2">
      <c r="A1392" s="22">
        <f>A1391+1</f>
        <v>992</v>
      </c>
      <c r="B1392" s="50"/>
      <c r="C1392" s="51"/>
      <c r="D1392" s="52"/>
      <c r="E1392" s="53"/>
      <c r="F1392" s="54"/>
      <c r="G1392" s="55"/>
      <c r="H1392" s="56"/>
      <c r="I1392" s="304"/>
      <c r="J1392" s="57"/>
      <c r="K1392" s="58"/>
      <c r="L1392" s="59"/>
      <c r="M1392" s="58"/>
      <c r="N1392" s="59"/>
      <c r="O1392" s="58"/>
      <c r="P1392" s="59"/>
      <c r="Q1392" s="60"/>
      <c r="R1392" s="315"/>
      <c r="S1392" s="57"/>
      <c r="T1392" s="58"/>
      <c r="U1392" s="58"/>
      <c r="V1392" s="60"/>
      <c r="W1392" s="326"/>
      <c r="X1392" s="58"/>
      <c r="Y1392" s="59"/>
      <c r="Z1392" s="58"/>
      <c r="AA1392" s="59"/>
      <c r="AB1392" s="60"/>
      <c r="AC1392" s="61"/>
      <c r="AD1392" s="62"/>
      <c r="AE1392" s="62"/>
      <c r="AF1392" s="63"/>
      <c r="AG1392" s="318"/>
      <c r="AH1392" s="60"/>
      <c r="AI1392" s="476"/>
      <c r="AJ1392" s="476"/>
      <c r="AK1392" s="477"/>
      <c r="AL1392" s="102"/>
      <c r="AM1392" s="124" t="str">
        <f t="shared" si="1363"/>
        <v xml:space="preserve"> </v>
      </c>
      <c r="AN1392" s="97" t="str">
        <f t="shared" si="1364"/>
        <v xml:space="preserve"> </v>
      </c>
      <c r="AO1392" s="125"/>
      <c r="AP1392" s="125"/>
      <c r="AQ1392" s="125"/>
      <c r="AR1392" s="125"/>
      <c r="AS1392" s="125"/>
      <c r="AT1392" s="122"/>
      <c r="AU1392" s="125"/>
      <c r="AV1392" s="126"/>
      <c r="AW1392" s="122"/>
      <c r="AX1392" s="127"/>
      <c r="AY1392" s="100"/>
      <c r="AZ1392" s="127"/>
      <c r="BA1392" s="88"/>
      <c r="BB1392" s="125"/>
      <c r="BC1392" s="129"/>
      <c r="BD1392" s="125"/>
      <c r="BE1392" s="125"/>
      <c r="BF1392" s="125"/>
      <c r="BG1392" s="125"/>
      <c r="BH1392" s="125"/>
      <c r="BI1392" s="125"/>
      <c r="BJ1392" s="125"/>
      <c r="BK1392" s="125"/>
      <c r="BL1392" s="90"/>
      <c r="BM1392" s="90"/>
      <c r="BN1392" s="90"/>
      <c r="BO1392" s="90"/>
      <c r="BP1392" s="90"/>
    </row>
    <row r="1393" spans="1:68" s="49" customFormat="1" ht="27.75" customHeight="1" x14ac:dyDescent="0.2">
      <c r="A1393" s="22">
        <f t="shared" ref="A1393:A1400" si="1365">A1392+1</f>
        <v>993</v>
      </c>
      <c r="B1393" s="50"/>
      <c r="C1393" s="51"/>
      <c r="D1393" s="52"/>
      <c r="E1393" s="53"/>
      <c r="F1393" s="54"/>
      <c r="G1393" s="55"/>
      <c r="H1393" s="56"/>
      <c r="I1393" s="304"/>
      <c r="J1393" s="57"/>
      <c r="K1393" s="58"/>
      <c r="L1393" s="59"/>
      <c r="M1393" s="58"/>
      <c r="N1393" s="59"/>
      <c r="O1393" s="58"/>
      <c r="P1393" s="59"/>
      <c r="Q1393" s="60"/>
      <c r="R1393" s="315"/>
      <c r="S1393" s="57"/>
      <c r="T1393" s="58"/>
      <c r="U1393" s="58"/>
      <c r="V1393" s="60"/>
      <c r="W1393" s="326"/>
      <c r="X1393" s="58"/>
      <c r="Y1393" s="59"/>
      <c r="Z1393" s="58"/>
      <c r="AA1393" s="59"/>
      <c r="AB1393" s="60"/>
      <c r="AC1393" s="61"/>
      <c r="AD1393" s="62"/>
      <c r="AE1393" s="62"/>
      <c r="AF1393" s="63"/>
      <c r="AG1393" s="318"/>
      <c r="AH1393" s="60"/>
      <c r="AI1393" s="476"/>
      <c r="AJ1393" s="476"/>
      <c r="AK1393" s="477"/>
      <c r="AL1393" s="102"/>
      <c r="AM1393" s="124" t="str">
        <f t="shared" si="1363"/>
        <v xml:space="preserve"> </v>
      </c>
      <c r="AN1393" s="97" t="str">
        <f t="shared" si="1364"/>
        <v xml:space="preserve"> </v>
      </c>
      <c r="AO1393" s="125"/>
      <c r="AP1393" s="125"/>
      <c r="AQ1393" s="125"/>
      <c r="AR1393" s="125"/>
      <c r="AS1393" s="125"/>
      <c r="AT1393" s="122"/>
      <c r="AU1393" s="125"/>
      <c r="AV1393" s="126"/>
      <c r="AW1393" s="122"/>
      <c r="AX1393" s="127"/>
      <c r="AY1393" s="100"/>
      <c r="AZ1393" s="127"/>
      <c r="BA1393" s="88"/>
      <c r="BB1393" s="125"/>
      <c r="BC1393" s="129"/>
      <c r="BD1393" s="125"/>
      <c r="BE1393" s="125"/>
      <c r="BF1393" s="125"/>
      <c r="BG1393" s="125"/>
      <c r="BH1393" s="125"/>
      <c r="BI1393" s="125"/>
      <c r="BJ1393" s="125"/>
      <c r="BK1393" s="125"/>
      <c r="BL1393" s="90"/>
      <c r="BM1393" s="90"/>
      <c r="BN1393" s="90"/>
      <c r="BO1393" s="90"/>
      <c r="BP1393" s="90"/>
    </row>
    <row r="1394" spans="1:68" s="49" customFormat="1" ht="27.75" customHeight="1" x14ac:dyDescent="0.2">
      <c r="A1394" s="22">
        <f t="shared" si="1365"/>
        <v>994</v>
      </c>
      <c r="B1394" s="50"/>
      <c r="C1394" s="51"/>
      <c r="D1394" s="52"/>
      <c r="E1394" s="53"/>
      <c r="F1394" s="54"/>
      <c r="G1394" s="55"/>
      <c r="H1394" s="56"/>
      <c r="I1394" s="304"/>
      <c r="J1394" s="57"/>
      <c r="K1394" s="58"/>
      <c r="L1394" s="59"/>
      <c r="M1394" s="58"/>
      <c r="N1394" s="59"/>
      <c r="O1394" s="58"/>
      <c r="P1394" s="59"/>
      <c r="Q1394" s="60"/>
      <c r="R1394" s="315"/>
      <c r="S1394" s="57"/>
      <c r="T1394" s="58"/>
      <c r="U1394" s="58"/>
      <c r="V1394" s="60"/>
      <c r="W1394" s="326"/>
      <c r="X1394" s="58"/>
      <c r="Y1394" s="59"/>
      <c r="Z1394" s="58"/>
      <c r="AA1394" s="59"/>
      <c r="AB1394" s="60"/>
      <c r="AC1394" s="61"/>
      <c r="AD1394" s="62"/>
      <c r="AE1394" s="62"/>
      <c r="AF1394" s="63"/>
      <c r="AG1394" s="318"/>
      <c r="AH1394" s="60"/>
      <c r="AI1394" s="476"/>
      <c r="AJ1394" s="476"/>
      <c r="AK1394" s="477"/>
      <c r="AL1394" s="102"/>
      <c r="AM1394" s="124" t="str">
        <f t="shared" si="1363"/>
        <v xml:space="preserve"> </v>
      </c>
      <c r="AN1394" s="97" t="str">
        <f t="shared" si="1364"/>
        <v xml:space="preserve"> </v>
      </c>
      <c r="AO1394" s="125"/>
      <c r="AP1394" s="125"/>
      <c r="AQ1394" s="125"/>
      <c r="AR1394" s="125"/>
      <c r="AS1394" s="125"/>
      <c r="AT1394" s="122"/>
      <c r="AU1394" s="125"/>
      <c r="AV1394" s="126"/>
      <c r="AW1394" s="122"/>
      <c r="AX1394" s="127"/>
      <c r="AY1394" s="100"/>
      <c r="AZ1394" s="127"/>
      <c r="BA1394" s="88"/>
      <c r="BB1394" s="125"/>
      <c r="BC1394" s="129"/>
      <c r="BD1394" s="125"/>
      <c r="BE1394" s="125"/>
      <c r="BF1394" s="125"/>
      <c r="BG1394" s="125"/>
      <c r="BH1394" s="125"/>
      <c r="BI1394" s="125"/>
      <c r="BJ1394" s="125"/>
      <c r="BK1394" s="125"/>
      <c r="BL1394" s="90"/>
      <c r="BM1394" s="90"/>
      <c r="BN1394" s="90"/>
      <c r="BO1394" s="90"/>
      <c r="BP1394" s="90"/>
    </row>
    <row r="1395" spans="1:68" s="49" customFormat="1" ht="27.75" customHeight="1" x14ac:dyDescent="0.2">
      <c r="A1395" s="22">
        <f t="shared" si="1365"/>
        <v>995</v>
      </c>
      <c r="B1395" s="50"/>
      <c r="C1395" s="51"/>
      <c r="D1395" s="52"/>
      <c r="E1395" s="53"/>
      <c r="F1395" s="54"/>
      <c r="G1395" s="55"/>
      <c r="H1395" s="56"/>
      <c r="I1395" s="304"/>
      <c r="J1395" s="57"/>
      <c r="K1395" s="58"/>
      <c r="L1395" s="59"/>
      <c r="M1395" s="58"/>
      <c r="N1395" s="59"/>
      <c r="O1395" s="58"/>
      <c r="P1395" s="59"/>
      <c r="Q1395" s="60"/>
      <c r="R1395" s="315"/>
      <c r="S1395" s="57"/>
      <c r="T1395" s="58"/>
      <c r="U1395" s="58"/>
      <c r="V1395" s="60"/>
      <c r="W1395" s="326"/>
      <c r="X1395" s="58"/>
      <c r="Y1395" s="59"/>
      <c r="Z1395" s="58"/>
      <c r="AA1395" s="59"/>
      <c r="AB1395" s="60"/>
      <c r="AC1395" s="61"/>
      <c r="AD1395" s="62"/>
      <c r="AE1395" s="62"/>
      <c r="AF1395" s="63"/>
      <c r="AG1395" s="318"/>
      <c r="AH1395" s="60"/>
      <c r="AI1395" s="476"/>
      <c r="AJ1395" s="476"/>
      <c r="AK1395" s="477"/>
      <c r="AL1395" s="102"/>
      <c r="AM1395" s="124" t="str">
        <f t="shared" si="1363"/>
        <v xml:space="preserve"> </v>
      </c>
      <c r="AN1395" s="97" t="str">
        <f t="shared" si="1364"/>
        <v xml:space="preserve"> </v>
      </c>
      <c r="AO1395" s="125"/>
      <c r="AP1395" s="125"/>
      <c r="AQ1395" s="125"/>
      <c r="AR1395" s="125"/>
      <c r="AS1395" s="125"/>
      <c r="AT1395" s="122"/>
      <c r="AU1395" s="125"/>
      <c r="AV1395" s="126"/>
      <c r="AW1395" s="122"/>
      <c r="AX1395" s="127"/>
      <c r="AY1395" s="100"/>
      <c r="AZ1395" s="127"/>
      <c r="BA1395" s="88"/>
      <c r="BB1395" s="125"/>
      <c r="BC1395" s="129"/>
      <c r="BD1395" s="125"/>
      <c r="BE1395" s="125"/>
      <c r="BF1395" s="125"/>
      <c r="BG1395" s="125"/>
      <c r="BH1395" s="125"/>
      <c r="BI1395" s="125"/>
      <c r="BJ1395" s="125"/>
      <c r="BK1395" s="125"/>
      <c r="BL1395" s="90"/>
      <c r="BM1395" s="90"/>
      <c r="BN1395" s="90"/>
      <c r="BO1395" s="90"/>
      <c r="BP1395" s="90"/>
    </row>
    <row r="1396" spans="1:68" s="49" customFormat="1" ht="27.75" customHeight="1" x14ac:dyDescent="0.2">
      <c r="A1396" s="22">
        <f t="shared" si="1365"/>
        <v>996</v>
      </c>
      <c r="B1396" s="50"/>
      <c r="C1396" s="51"/>
      <c r="D1396" s="52"/>
      <c r="E1396" s="53"/>
      <c r="F1396" s="54"/>
      <c r="G1396" s="55"/>
      <c r="H1396" s="56"/>
      <c r="I1396" s="304"/>
      <c r="J1396" s="57"/>
      <c r="K1396" s="58"/>
      <c r="L1396" s="59"/>
      <c r="M1396" s="58"/>
      <c r="N1396" s="59"/>
      <c r="O1396" s="58"/>
      <c r="P1396" s="59"/>
      <c r="Q1396" s="60"/>
      <c r="R1396" s="315"/>
      <c r="S1396" s="57"/>
      <c r="T1396" s="58"/>
      <c r="U1396" s="58"/>
      <c r="V1396" s="60"/>
      <c r="W1396" s="326"/>
      <c r="X1396" s="58"/>
      <c r="Y1396" s="59"/>
      <c r="Z1396" s="58"/>
      <c r="AA1396" s="59"/>
      <c r="AB1396" s="60"/>
      <c r="AC1396" s="61"/>
      <c r="AD1396" s="62"/>
      <c r="AE1396" s="62"/>
      <c r="AF1396" s="63"/>
      <c r="AG1396" s="318"/>
      <c r="AH1396" s="60"/>
      <c r="AI1396" s="476"/>
      <c r="AJ1396" s="476"/>
      <c r="AK1396" s="477"/>
      <c r="AL1396" s="102"/>
      <c r="AM1396" s="124" t="str">
        <f t="shared" si="1363"/>
        <v xml:space="preserve"> </v>
      </c>
      <c r="AN1396" s="97" t="str">
        <f t="shared" si="1364"/>
        <v xml:space="preserve"> </v>
      </c>
      <c r="AO1396" s="125"/>
      <c r="AP1396" s="125"/>
      <c r="AQ1396" s="125"/>
      <c r="AR1396" s="125"/>
      <c r="AS1396" s="125"/>
      <c r="AT1396" s="122"/>
      <c r="AU1396" s="125"/>
      <c r="AV1396" s="126"/>
      <c r="AW1396" s="122"/>
      <c r="AX1396" s="127"/>
      <c r="AY1396" s="100"/>
      <c r="AZ1396" s="127"/>
      <c r="BA1396" s="88"/>
      <c r="BB1396" s="125"/>
      <c r="BC1396" s="129"/>
      <c r="BD1396" s="125"/>
      <c r="BE1396" s="125"/>
      <c r="BF1396" s="125"/>
      <c r="BG1396" s="125"/>
      <c r="BH1396" s="125"/>
      <c r="BI1396" s="125"/>
      <c r="BJ1396" s="125"/>
      <c r="BK1396" s="125"/>
      <c r="BL1396" s="90"/>
      <c r="BM1396" s="90"/>
      <c r="BN1396" s="90"/>
      <c r="BO1396" s="90"/>
      <c r="BP1396" s="90"/>
    </row>
    <row r="1397" spans="1:68" s="49" customFormat="1" ht="27.75" customHeight="1" x14ac:dyDescent="0.2">
      <c r="A1397" s="22">
        <f>A1396+1</f>
        <v>997</v>
      </c>
      <c r="B1397" s="50"/>
      <c r="C1397" s="51"/>
      <c r="D1397" s="52"/>
      <c r="E1397" s="53"/>
      <c r="F1397" s="54"/>
      <c r="G1397" s="55"/>
      <c r="H1397" s="56"/>
      <c r="I1397" s="304"/>
      <c r="J1397" s="57"/>
      <c r="K1397" s="58"/>
      <c r="L1397" s="59"/>
      <c r="M1397" s="58"/>
      <c r="N1397" s="59"/>
      <c r="O1397" s="58"/>
      <c r="P1397" s="59"/>
      <c r="Q1397" s="60"/>
      <c r="R1397" s="315"/>
      <c r="S1397" s="57"/>
      <c r="T1397" s="58"/>
      <c r="U1397" s="58"/>
      <c r="V1397" s="60"/>
      <c r="W1397" s="326"/>
      <c r="X1397" s="58"/>
      <c r="Y1397" s="59"/>
      <c r="Z1397" s="58"/>
      <c r="AA1397" s="59"/>
      <c r="AB1397" s="60"/>
      <c r="AC1397" s="61"/>
      <c r="AD1397" s="62"/>
      <c r="AE1397" s="62"/>
      <c r="AF1397" s="63"/>
      <c r="AG1397" s="318"/>
      <c r="AH1397" s="60"/>
      <c r="AI1397" s="476"/>
      <c r="AJ1397" s="476"/>
      <c r="AK1397" s="477"/>
      <c r="AL1397" s="102"/>
      <c r="AM1397" s="124" t="str">
        <f t="shared" si="1363"/>
        <v xml:space="preserve"> </v>
      </c>
      <c r="AN1397" s="97" t="str">
        <f t="shared" si="1364"/>
        <v xml:space="preserve"> </v>
      </c>
      <c r="AO1397" s="125"/>
      <c r="AP1397" s="125"/>
      <c r="AQ1397" s="125"/>
      <c r="AR1397" s="125"/>
      <c r="AS1397" s="125"/>
      <c r="AT1397" s="122"/>
      <c r="AU1397" s="125"/>
      <c r="AV1397" s="126"/>
      <c r="AW1397" s="122"/>
      <c r="AX1397" s="127"/>
      <c r="AY1397" s="100"/>
      <c r="AZ1397" s="127"/>
      <c r="BA1397" s="88"/>
      <c r="BB1397" s="125"/>
      <c r="BC1397" s="129"/>
      <c r="BD1397" s="125"/>
      <c r="BE1397" s="125"/>
      <c r="BF1397" s="125"/>
      <c r="BG1397" s="125"/>
      <c r="BH1397" s="125"/>
      <c r="BI1397" s="125"/>
      <c r="BJ1397" s="125"/>
      <c r="BK1397" s="125"/>
      <c r="BL1397" s="90"/>
      <c r="BM1397" s="90"/>
      <c r="BN1397" s="90"/>
      <c r="BO1397" s="90"/>
      <c r="BP1397" s="90"/>
    </row>
    <row r="1398" spans="1:68" s="49" customFormat="1" ht="27.75" customHeight="1" x14ac:dyDescent="0.2">
      <c r="A1398" s="22">
        <f t="shared" si="1365"/>
        <v>998</v>
      </c>
      <c r="B1398" s="50"/>
      <c r="C1398" s="51"/>
      <c r="D1398" s="52"/>
      <c r="E1398" s="53"/>
      <c r="F1398" s="54"/>
      <c r="G1398" s="55"/>
      <c r="H1398" s="56"/>
      <c r="I1398" s="304"/>
      <c r="J1398" s="57"/>
      <c r="K1398" s="58"/>
      <c r="L1398" s="59"/>
      <c r="M1398" s="58"/>
      <c r="N1398" s="59"/>
      <c r="O1398" s="58"/>
      <c r="P1398" s="59"/>
      <c r="Q1398" s="60"/>
      <c r="R1398" s="315"/>
      <c r="S1398" s="57"/>
      <c r="T1398" s="58"/>
      <c r="U1398" s="58"/>
      <c r="V1398" s="60"/>
      <c r="W1398" s="326"/>
      <c r="X1398" s="58"/>
      <c r="Y1398" s="59"/>
      <c r="Z1398" s="58"/>
      <c r="AA1398" s="59"/>
      <c r="AB1398" s="60"/>
      <c r="AC1398" s="61"/>
      <c r="AD1398" s="62"/>
      <c r="AE1398" s="62"/>
      <c r="AF1398" s="63"/>
      <c r="AG1398" s="318"/>
      <c r="AH1398" s="60"/>
      <c r="AI1398" s="476"/>
      <c r="AJ1398" s="476"/>
      <c r="AK1398" s="477"/>
      <c r="AL1398" s="102"/>
      <c r="AM1398" s="124" t="str">
        <f t="shared" si="1363"/>
        <v xml:space="preserve"> </v>
      </c>
      <c r="AN1398" s="97" t="str">
        <f t="shared" si="1364"/>
        <v xml:space="preserve"> </v>
      </c>
      <c r="AO1398" s="125"/>
      <c r="AP1398" s="125"/>
      <c r="AQ1398" s="125"/>
      <c r="AR1398" s="125"/>
      <c r="AS1398" s="125"/>
      <c r="AT1398" s="122"/>
      <c r="AU1398" s="125"/>
      <c r="AV1398" s="126"/>
      <c r="AW1398" s="122"/>
      <c r="AX1398" s="127"/>
      <c r="AY1398" s="100"/>
      <c r="AZ1398" s="127"/>
      <c r="BA1398" s="88"/>
      <c r="BB1398" s="125"/>
      <c r="BC1398" s="129"/>
      <c r="BD1398" s="125"/>
      <c r="BE1398" s="125"/>
      <c r="BF1398" s="125"/>
      <c r="BG1398" s="125"/>
      <c r="BH1398" s="125"/>
      <c r="BI1398" s="125"/>
      <c r="BJ1398" s="125"/>
      <c r="BK1398" s="125"/>
      <c r="BL1398" s="90"/>
      <c r="BM1398" s="90"/>
      <c r="BN1398" s="90"/>
      <c r="BO1398" s="90"/>
      <c r="BP1398" s="90"/>
    </row>
    <row r="1399" spans="1:68" s="49" customFormat="1" ht="27.75" customHeight="1" x14ac:dyDescent="0.2">
      <c r="A1399" s="22">
        <f t="shared" si="1365"/>
        <v>999</v>
      </c>
      <c r="B1399" s="50"/>
      <c r="C1399" s="51"/>
      <c r="D1399" s="52"/>
      <c r="E1399" s="53"/>
      <c r="F1399" s="54"/>
      <c r="G1399" s="55"/>
      <c r="H1399" s="56"/>
      <c r="I1399" s="304"/>
      <c r="J1399" s="57"/>
      <c r="K1399" s="58"/>
      <c r="L1399" s="59"/>
      <c r="M1399" s="58"/>
      <c r="N1399" s="59"/>
      <c r="O1399" s="58"/>
      <c r="P1399" s="59"/>
      <c r="Q1399" s="60"/>
      <c r="R1399" s="315"/>
      <c r="S1399" s="57"/>
      <c r="T1399" s="58"/>
      <c r="U1399" s="58"/>
      <c r="V1399" s="60"/>
      <c r="W1399" s="326"/>
      <c r="X1399" s="58"/>
      <c r="Y1399" s="59"/>
      <c r="Z1399" s="58"/>
      <c r="AA1399" s="59"/>
      <c r="AB1399" s="60"/>
      <c r="AC1399" s="61"/>
      <c r="AD1399" s="62"/>
      <c r="AE1399" s="62"/>
      <c r="AF1399" s="63"/>
      <c r="AG1399" s="318"/>
      <c r="AH1399" s="60"/>
      <c r="AI1399" s="476"/>
      <c r="AJ1399" s="476"/>
      <c r="AK1399" s="477"/>
      <c r="AL1399" s="102"/>
      <c r="AM1399" s="124" t="str">
        <f t="shared" si="1363"/>
        <v xml:space="preserve"> </v>
      </c>
      <c r="AN1399" s="97" t="str">
        <f t="shared" si="1364"/>
        <v xml:space="preserve"> </v>
      </c>
      <c r="AO1399" s="125"/>
      <c r="AP1399" s="125"/>
      <c r="AQ1399" s="125"/>
      <c r="AR1399" s="125"/>
      <c r="AS1399" s="125"/>
      <c r="AT1399" s="122"/>
      <c r="AU1399" s="125"/>
      <c r="AV1399" s="126"/>
      <c r="AW1399" s="122"/>
      <c r="AX1399" s="127"/>
      <c r="AY1399" s="100"/>
      <c r="AZ1399" s="127"/>
      <c r="BA1399" s="125"/>
      <c r="BB1399" s="125"/>
      <c r="BC1399" s="129"/>
      <c r="BD1399" s="125"/>
      <c r="BE1399" s="125"/>
      <c r="BF1399" s="125"/>
      <c r="BG1399" s="125"/>
      <c r="BH1399" s="125"/>
      <c r="BI1399" s="125"/>
      <c r="BJ1399" s="125"/>
      <c r="BK1399" s="125"/>
      <c r="BL1399" s="90"/>
      <c r="BM1399" s="90"/>
      <c r="BN1399" s="90"/>
      <c r="BO1399" s="90"/>
      <c r="BP1399" s="90"/>
    </row>
    <row r="1400" spans="1:68" s="49" customFormat="1" ht="27.75" customHeight="1" thickBot="1" x14ac:dyDescent="0.25">
      <c r="A1400" s="23">
        <f t="shared" si="1365"/>
        <v>1000</v>
      </c>
      <c r="B1400" s="64"/>
      <c r="C1400" s="65"/>
      <c r="D1400" s="66"/>
      <c r="E1400" s="67"/>
      <c r="F1400" s="68"/>
      <c r="G1400" s="69"/>
      <c r="H1400" s="70"/>
      <c r="I1400" s="305"/>
      <c r="J1400" s="71"/>
      <c r="K1400" s="72"/>
      <c r="L1400" s="73"/>
      <c r="M1400" s="72"/>
      <c r="N1400" s="73"/>
      <c r="O1400" s="72"/>
      <c r="P1400" s="73"/>
      <c r="Q1400" s="74"/>
      <c r="R1400" s="316"/>
      <c r="S1400" s="71"/>
      <c r="T1400" s="72"/>
      <c r="U1400" s="72"/>
      <c r="V1400" s="74"/>
      <c r="W1400" s="327"/>
      <c r="X1400" s="72"/>
      <c r="Y1400" s="73"/>
      <c r="Z1400" s="72"/>
      <c r="AA1400" s="73"/>
      <c r="AB1400" s="74"/>
      <c r="AC1400" s="75"/>
      <c r="AD1400" s="76"/>
      <c r="AE1400" s="76"/>
      <c r="AF1400" s="77"/>
      <c r="AG1400" s="319"/>
      <c r="AH1400" s="74"/>
      <c r="AI1400" s="480"/>
      <c r="AJ1400" s="480"/>
      <c r="AK1400" s="481"/>
      <c r="AL1400" s="102"/>
      <c r="AM1400" s="124" t="str">
        <f t="shared" si="1363"/>
        <v xml:space="preserve"> </v>
      </c>
      <c r="AN1400" s="97" t="str">
        <f t="shared" si="1364"/>
        <v xml:space="preserve"> </v>
      </c>
      <c r="AO1400" s="125"/>
      <c r="AP1400" s="125"/>
      <c r="AQ1400" s="125"/>
      <c r="AR1400" s="125"/>
      <c r="AS1400" s="125"/>
      <c r="AT1400" s="122"/>
      <c r="AU1400" s="125"/>
      <c r="AV1400" s="126"/>
      <c r="AW1400" s="122"/>
      <c r="AX1400" s="127"/>
      <c r="AY1400" s="100"/>
      <c r="AZ1400" s="127"/>
      <c r="BA1400" s="125"/>
      <c r="BB1400" s="125"/>
      <c r="BC1400" s="129"/>
      <c r="BD1400" s="125"/>
      <c r="BE1400" s="125"/>
      <c r="BF1400" s="125"/>
      <c r="BG1400" s="125"/>
      <c r="BH1400" s="125"/>
      <c r="BI1400" s="125"/>
      <c r="BJ1400" s="125"/>
      <c r="BK1400" s="125"/>
      <c r="BL1400" s="90"/>
      <c r="BM1400" s="90"/>
      <c r="BN1400" s="90"/>
      <c r="BO1400" s="90"/>
      <c r="BP1400" s="90"/>
    </row>
    <row r="1401" spans="1:68" ht="4.5" customHeight="1" thickBot="1" x14ac:dyDescent="0.25">
      <c r="A1401" s="89">
        <f>AK1404</f>
        <v>100</v>
      </c>
      <c r="B1401" s="271"/>
      <c r="C1401" s="271"/>
      <c r="D1401" s="271"/>
      <c r="E1401" s="271"/>
      <c r="F1401" s="271"/>
      <c r="G1401" s="271"/>
      <c r="H1401" s="271"/>
      <c r="I1401" s="271"/>
      <c r="J1401" s="309"/>
      <c r="K1401" s="309"/>
      <c r="L1401" s="309"/>
      <c r="M1401" s="309"/>
      <c r="N1401" s="309"/>
      <c r="O1401" s="309"/>
      <c r="P1401" s="309"/>
      <c r="Q1401" s="309"/>
      <c r="R1401" s="309"/>
      <c r="S1401" s="324"/>
      <c r="T1401" s="324"/>
      <c r="U1401" s="324"/>
      <c r="V1401" s="324"/>
      <c r="W1401" s="324"/>
      <c r="X1401" s="324"/>
      <c r="Y1401" s="324"/>
      <c r="Z1401" s="324"/>
      <c r="AA1401" s="324"/>
      <c r="AB1401" s="324"/>
      <c r="AC1401" s="309"/>
      <c r="AD1401" s="272"/>
      <c r="AE1401" s="273"/>
      <c r="AF1401" s="272"/>
      <c r="AG1401" s="274"/>
      <c r="AH1401" s="474"/>
      <c r="AI1401" s="475"/>
      <c r="AJ1401" s="475"/>
      <c r="AK1401" s="475"/>
      <c r="AL1401" s="33"/>
      <c r="AM1401" s="33"/>
      <c r="AN1401" s="33"/>
      <c r="AV1401" s="126"/>
      <c r="AX1401" s="127"/>
      <c r="AY1401" s="100"/>
      <c r="AZ1401" s="127"/>
      <c r="BC1401" s="129"/>
    </row>
    <row r="1402" spans="1:68" ht="26.25" customHeight="1" x14ac:dyDescent="0.2">
      <c r="A1402" s="180">
        <f>A1388+1</f>
        <v>100</v>
      </c>
      <c r="B1402" s="501"/>
      <c r="C1402" s="501"/>
      <c r="D1402" s="501"/>
      <c r="E1402" s="502"/>
      <c r="F1402" s="493" t="str">
        <f>F1388</f>
        <v>TOTAL DE ESTA PÁGINA</v>
      </c>
      <c r="G1402" s="494"/>
      <c r="H1402" s="495"/>
      <c r="I1402" s="348" t="str">
        <f t="shared" ref="I1402:Q1402" si="1366">IF(SUM(I1391:I1401)=0," ",SUM(I1391:I1401))</f>
        <v xml:space="preserve"> </v>
      </c>
      <c r="J1402" s="349" t="str">
        <f t="shared" si="1366"/>
        <v xml:space="preserve"> </v>
      </c>
      <c r="K1402" s="350" t="str">
        <f t="shared" si="1366"/>
        <v xml:space="preserve"> </v>
      </c>
      <c r="L1402" s="351" t="str">
        <f t="shared" si="1366"/>
        <v xml:space="preserve"> </v>
      </c>
      <c r="M1402" s="350" t="str">
        <f t="shared" si="1366"/>
        <v xml:space="preserve"> </v>
      </c>
      <c r="N1402" s="351" t="str">
        <f t="shared" si="1366"/>
        <v xml:space="preserve"> </v>
      </c>
      <c r="O1402" s="350" t="str">
        <f t="shared" si="1366"/>
        <v xml:space="preserve"> </v>
      </c>
      <c r="P1402" s="351" t="str">
        <f t="shared" si="1366"/>
        <v xml:space="preserve"> </v>
      </c>
      <c r="Q1402" s="352" t="str">
        <f t="shared" si="1366"/>
        <v xml:space="preserve"> </v>
      </c>
      <c r="R1402" s="353"/>
      <c r="S1402" s="349" t="str">
        <f t="shared" ref="S1402:AB1402" si="1367">IF(SUM(S1391:S1401)=0," ",SUM(S1391:S1401))</f>
        <v xml:space="preserve"> </v>
      </c>
      <c r="T1402" s="350" t="str">
        <f t="shared" si="1367"/>
        <v xml:space="preserve"> </v>
      </c>
      <c r="U1402" s="350" t="str">
        <f t="shared" si="1367"/>
        <v xml:space="preserve"> </v>
      </c>
      <c r="V1402" s="350" t="str">
        <f t="shared" si="1367"/>
        <v xml:space="preserve"> </v>
      </c>
      <c r="W1402" s="351" t="str">
        <f t="shared" si="1367"/>
        <v xml:space="preserve"> </v>
      </c>
      <c r="X1402" s="350" t="str">
        <f t="shared" si="1367"/>
        <v xml:space="preserve"> </v>
      </c>
      <c r="Y1402" s="351" t="str">
        <f t="shared" si="1367"/>
        <v xml:space="preserve"> </v>
      </c>
      <c r="Z1402" s="350" t="str">
        <f t="shared" si="1367"/>
        <v xml:space="preserve"> </v>
      </c>
      <c r="AA1402" s="351" t="str">
        <f t="shared" si="1367"/>
        <v xml:space="preserve"> </v>
      </c>
      <c r="AB1402" s="352" t="str">
        <f t="shared" si="1367"/>
        <v xml:space="preserve"> </v>
      </c>
      <c r="AC1402" s="354" t="str">
        <f>IF(SUM(AC1391:AC1400)=0," ",SUM(AC1391:AC1400))</f>
        <v xml:space="preserve"> </v>
      </c>
      <c r="AD1402" s="355" t="str">
        <f>IF(SUM(AD1391:AD1400)=0," ",SUM(AD1391:AD1400))</f>
        <v xml:space="preserve"> </v>
      </c>
      <c r="AE1402" s="355" t="str">
        <f>IF(SUM(AE1391:AE1400)=0," ",SUM(AE1391:AE1400))</f>
        <v xml:space="preserve"> </v>
      </c>
      <c r="AF1402" s="356" t="str">
        <f>IF(SUM(AF1391:AF1400)=0," ",SUM(AF1391:AF1400))</f>
        <v xml:space="preserve"> </v>
      </c>
      <c r="AG1402" s="357" t="str">
        <f>IF(SUM(AG1391:AG1400)=0," ",SUM(AG1391:AG1400))</f>
        <v xml:space="preserve"> </v>
      </c>
      <c r="AH1402" s="482" t="str">
        <f>AH1388</f>
        <v>Certifico que todos los datos en esta
bitácora son fidedignos</v>
      </c>
      <c r="AI1402" s="483"/>
      <c r="AJ1402" s="483"/>
      <c r="AK1402" s="484"/>
      <c r="AL1402" s="131"/>
      <c r="AM1402" s="131"/>
      <c r="AN1402" s="131"/>
      <c r="AV1402" s="126"/>
      <c r="AX1402" s="127"/>
      <c r="AY1402" s="100"/>
      <c r="AZ1402" s="127"/>
      <c r="BA1402" s="88"/>
      <c r="BC1402" s="129"/>
    </row>
    <row r="1403" spans="1:68" ht="26.25" customHeight="1" x14ac:dyDescent="0.2">
      <c r="A1403" s="499"/>
      <c r="B1403" s="503"/>
      <c r="C1403" s="503"/>
      <c r="D1403" s="503"/>
      <c r="E1403" s="504"/>
      <c r="F1403" s="496" t="str">
        <f>F1389</f>
        <v>TOTAL PÁGINA ANTERIOR</v>
      </c>
      <c r="G1403" s="497"/>
      <c r="H1403" s="498"/>
      <c r="I1403" s="358">
        <f>I1390</f>
        <v>6.25</v>
      </c>
      <c r="J1403" s="359">
        <f t="shared" ref="J1403:Q1403" si="1368">J1390</f>
        <v>6.25</v>
      </c>
      <c r="K1403" s="360" t="str">
        <f t="shared" si="1368"/>
        <v xml:space="preserve"> </v>
      </c>
      <c r="L1403" s="361" t="str">
        <f t="shared" si="1368"/>
        <v xml:space="preserve"> </v>
      </c>
      <c r="M1403" s="360" t="str">
        <f t="shared" si="1368"/>
        <v xml:space="preserve"> </v>
      </c>
      <c r="N1403" s="361" t="str">
        <f t="shared" si="1368"/>
        <v xml:space="preserve"> </v>
      </c>
      <c r="O1403" s="360" t="str">
        <f t="shared" si="1368"/>
        <v xml:space="preserve"> </v>
      </c>
      <c r="P1403" s="361" t="str">
        <f t="shared" si="1368"/>
        <v xml:space="preserve"> </v>
      </c>
      <c r="Q1403" s="362" t="str">
        <f t="shared" si="1368"/>
        <v xml:space="preserve"> </v>
      </c>
      <c r="R1403" s="363"/>
      <c r="S1403" s="359" t="str">
        <f t="shared" ref="S1403:AG1403" si="1369">S1390</f>
        <v xml:space="preserve"> </v>
      </c>
      <c r="T1403" s="360">
        <f t="shared" si="1369"/>
        <v>8.75</v>
      </c>
      <c r="U1403" s="360">
        <f t="shared" si="1369"/>
        <v>10</v>
      </c>
      <c r="V1403" s="360">
        <f t="shared" si="1369"/>
        <v>2.5</v>
      </c>
      <c r="W1403" s="361" t="str">
        <f t="shared" si="1369"/>
        <v xml:space="preserve"> </v>
      </c>
      <c r="X1403" s="360" t="str">
        <f t="shared" si="1369"/>
        <v xml:space="preserve"> </v>
      </c>
      <c r="Y1403" s="361">
        <f t="shared" si="1369"/>
        <v>2.5</v>
      </c>
      <c r="Z1403" s="360" t="str">
        <f t="shared" si="1369"/>
        <v xml:space="preserve"> </v>
      </c>
      <c r="AA1403" s="361">
        <f t="shared" si="1369"/>
        <v>3.75</v>
      </c>
      <c r="AB1403" s="362" t="str">
        <f t="shared" si="1369"/>
        <v xml:space="preserve"> </v>
      </c>
      <c r="AC1403" s="364">
        <f t="shared" si="1369"/>
        <v>9</v>
      </c>
      <c r="AD1403" s="365" t="str">
        <f t="shared" si="1369"/>
        <v xml:space="preserve"> </v>
      </c>
      <c r="AE1403" s="365">
        <f t="shared" si="1369"/>
        <v>9</v>
      </c>
      <c r="AF1403" s="366" t="str">
        <f t="shared" si="1369"/>
        <v xml:space="preserve"> </v>
      </c>
      <c r="AG1403" s="367">
        <f t="shared" si="1369"/>
        <v>11</v>
      </c>
      <c r="AH1403" s="487"/>
      <c r="AI1403" s="488"/>
      <c r="AJ1403" s="488"/>
      <c r="AK1403" s="489"/>
      <c r="AL1403" s="131"/>
      <c r="AM1403" s="131"/>
      <c r="AN1403" s="131"/>
      <c r="AV1403" s="126"/>
      <c r="AX1403" s="127"/>
      <c r="AY1403" s="100"/>
      <c r="AZ1403" s="127"/>
      <c r="BA1403" s="88"/>
      <c r="BC1403" s="129"/>
    </row>
    <row r="1404" spans="1:68" ht="26.25" customHeight="1" thickBot="1" x14ac:dyDescent="0.25">
      <c r="A1404" s="500"/>
      <c r="B1404" s="505" t="str">
        <f>B1390</f>
        <v>Entidad que certifica Hrs. de vuelo
TIMBRE Y FIRMA</v>
      </c>
      <c r="C1404" s="505"/>
      <c r="D1404" s="505"/>
      <c r="E1404" s="506"/>
      <c r="F1404" s="490" t="str">
        <f>F1390</f>
        <v>TOTAL A LA FECHA</v>
      </c>
      <c r="G1404" s="491"/>
      <c r="H1404" s="492"/>
      <c r="I1404" s="31">
        <f t="shared" ref="I1404:Q1404" si="1370">IF(SUM(I1402:I1403)=0," ",SUM(I1402:I1403))</f>
        <v>6.25</v>
      </c>
      <c r="J1404" s="27">
        <f t="shared" si="1370"/>
        <v>6.25</v>
      </c>
      <c r="K1404" s="24" t="str">
        <f t="shared" si="1370"/>
        <v xml:space="preserve"> </v>
      </c>
      <c r="L1404" s="25" t="str">
        <f t="shared" si="1370"/>
        <v xml:space="preserve"> </v>
      </c>
      <c r="M1404" s="24" t="str">
        <f t="shared" si="1370"/>
        <v xml:space="preserve"> </v>
      </c>
      <c r="N1404" s="25" t="str">
        <f t="shared" si="1370"/>
        <v xml:space="preserve"> </v>
      </c>
      <c r="O1404" s="24" t="str">
        <f t="shared" si="1370"/>
        <v xml:space="preserve"> </v>
      </c>
      <c r="P1404" s="25" t="str">
        <f t="shared" si="1370"/>
        <v xml:space="preserve"> </v>
      </c>
      <c r="Q1404" s="26" t="str">
        <f t="shared" si="1370"/>
        <v xml:space="preserve"> </v>
      </c>
      <c r="R1404" s="321"/>
      <c r="S1404" s="27" t="str">
        <f t="shared" ref="S1404:AG1404" si="1371">IF(SUM(S1402:S1403)=0," ",SUM(S1402:S1403))</f>
        <v xml:space="preserve"> </v>
      </c>
      <c r="T1404" s="24">
        <f t="shared" si="1371"/>
        <v>8.75</v>
      </c>
      <c r="U1404" s="24">
        <f t="shared" si="1371"/>
        <v>10</v>
      </c>
      <c r="V1404" s="24">
        <f t="shared" si="1371"/>
        <v>2.5</v>
      </c>
      <c r="W1404" s="25" t="str">
        <f t="shared" si="1371"/>
        <v xml:space="preserve"> </v>
      </c>
      <c r="X1404" s="24" t="str">
        <f t="shared" si="1371"/>
        <v xml:space="preserve"> </v>
      </c>
      <c r="Y1404" s="25">
        <f t="shared" si="1371"/>
        <v>2.5</v>
      </c>
      <c r="Z1404" s="24" t="str">
        <f t="shared" si="1371"/>
        <v xml:space="preserve"> </v>
      </c>
      <c r="AA1404" s="25">
        <f t="shared" si="1371"/>
        <v>3.75</v>
      </c>
      <c r="AB1404" s="26" t="str">
        <f t="shared" si="1371"/>
        <v xml:space="preserve"> </v>
      </c>
      <c r="AC1404" s="323">
        <f t="shared" si="1371"/>
        <v>9</v>
      </c>
      <c r="AD1404" s="28" t="str">
        <f t="shared" si="1371"/>
        <v xml:space="preserve"> </v>
      </c>
      <c r="AE1404" s="28">
        <f t="shared" si="1371"/>
        <v>9</v>
      </c>
      <c r="AF1404" s="30" t="str">
        <f t="shared" si="1371"/>
        <v xml:space="preserve"> </v>
      </c>
      <c r="AG1404" s="32">
        <f t="shared" si="1371"/>
        <v>11</v>
      </c>
      <c r="AH1404" s="485" t="str">
        <f>AH1390</f>
        <v>_____________________________
FIRMA PILOTO</v>
      </c>
      <c r="AI1404" s="486"/>
      <c r="AJ1404" s="486"/>
      <c r="AK1404" s="181">
        <f>A1402</f>
        <v>100</v>
      </c>
      <c r="AL1404" s="132"/>
      <c r="AM1404" s="132"/>
      <c r="AN1404" s="132"/>
      <c r="AV1404" s="126"/>
      <c r="AX1404" s="127"/>
      <c r="AY1404" s="100"/>
      <c r="AZ1404" s="127"/>
      <c r="BA1404" s="88"/>
      <c r="BC1404" s="129"/>
    </row>
    <row r="1405" spans="1:68" s="49" customFormat="1" ht="27.75" customHeight="1" x14ac:dyDescent="0.2">
      <c r="A1405" s="29">
        <f>A1400+1</f>
        <v>1001</v>
      </c>
      <c r="B1405" s="39"/>
      <c r="C1405" s="40"/>
      <c r="D1405" s="41"/>
      <c r="E1405" s="42"/>
      <c r="F1405" s="43"/>
      <c r="G1405" s="44"/>
      <c r="H1405" s="45"/>
      <c r="I1405" s="310"/>
      <c r="J1405" s="306"/>
      <c r="K1405" s="307"/>
      <c r="L1405" s="308"/>
      <c r="M1405" s="307"/>
      <c r="N1405" s="308"/>
      <c r="O1405" s="307"/>
      <c r="P1405" s="308"/>
      <c r="Q1405" s="167"/>
      <c r="R1405" s="314"/>
      <c r="S1405" s="46"/>
      <c r="T1405" s="47"/>
      <c r="U1405" s="47"/>
      <c r="V1405" s="48"/>
      <c r="W1405" s="325"/>
      <c r="X1405" s="307"/>
      <c r="Y1405" s="308"/>
      <c r="Z1405" s="307"/>
      <c r="AA1405" s="308"/>
      <c r="AB1405" s="167"/>
      <c r="AC1405" s="311"/>
      <c r="AD1405" s="312"/>
      <c r="AE1405" s="312"/>
      <c r="AF1405" s="313"/>
      <c r="AG1405" s="317"/>
      <c r="AH1405" s="167"/>
      <c r="AI1405" s="478"/>
      <c r="AJ1405" s="478"/>
      <c r="AK1405" s="479"/>
      <c r="AL1405" s="102"/>
      <c r="AM1405" s="124" t="str">
        <f t="shared" ref="AM1405:AM1414" si="1372">IF(B1405=0," ",TEXT(B1405,"MMM"))</f>
        <v xml:space="preserve"> </v>
      </c>
      <c r="AN1405" s="97" t="str">
        <f t="shared" ref="AN1405:AN1414" si="1373">IF(B1405=0," ",YEAR(B1405))</f>
        <v xml:space="preserve"> </v>
      </c>
      <c r="AO1405" s="125"/>
      <c r="AP1405" s="125"/>
      <c r="AQ1405" s="125"/>
      <c r="AR1405" s="125"/>
      <c r="AS1405" s="125"/>
      <c r="AT1405" s="122"/>
      <c r="AU1405" s="125"/>
      <c r="AV1405" s="126"/>
      <c r="AW1405" s="122"/>
      <c r="AX1405" s="127"/>
      <c r="AY1405" s="100"/>
      <c r="AZ1405" s="127"/>
      <c r="BA1405" s="88"/>
      <c r="BB1405" s="125"/>
      <c r="BC1405" s="129"/>
      <c r="BD1405" s="125"/>
      <c r="BE1405" s="125"/>
      <c r="BF1405" s="125"/>
      <c r="BG1405" s="125"/>
      <c r="BH1405" s="125"/>
      <c r="BI1405" s="125"/>
      <c r="BJ1405" s="125"/>
      <c r="BK1405" s="125"/>
      <c r="BL1405" s="90"/>
      <c r="BM1405" s="90"/>
      <c r="BN1405" s="90"/>
      <c r="BO1405" s="90"/>
      <c r="BP1405" s="90"/>
    </row>
    <row r="1406" spans="1:68" s="49" customFormat="1" ht="27.75" customHeight="1" x14ac:dyDescent="0.2">
      <c r="A1406" s="22">
        <f>A1405+1</f>
        <v>1002</v>
      </c>
      <c r="B1406" s="50"/>
      <c r="C1406" s="51"/>
      <c r="D1406" s="52"/>
      <c r="E1406" s="53"/>
      <c r="F1406" s="54"/>
      <c r="G1406" s="55"/>
      <c r="H1406" s="56"/>
      <c r="I1406" s="304"/>
      <c r="J1406" s="57"/>
      <c r="K1406" s="58"/>
      <c r="L1406" s="59"/>
      <c r="M1406" s="58"/>
      <c r="N1406" s="59"/>
      <c r="O1406" s="58"/>
      <c r="P1406" s="59"/>
      <c r="Q1406" s="60"/>
      <c r="R1406" s="315"/>
      <c r="S1406" s="57"/>
      <c r="T1406" s="58"/>
      <c r="U1406" s="58"/>
      <c r="V1406" s="60"/>
      <c r="W1406" s="326"/>
      <c r="X1406" s="58"/>
      <c r="Y1406" s="59"/>
      <c r="Z1406" s="58"/>
      <c r="AA1406" s="59"/>
      <c r="AB1406" s="60"/>
      <c r="AC1406" s="61"/>
      <c r="AD1406" s="62"/>
      <c r="AE1406" s="62"/>
      <c r="AF1406" s="63"/>
      <c r="AG1406" s="318"/>
      <c r="AH1406" s="60"/>
      <c r="AI1406" s="476"/>
      <c r="AJ1406" s="476"/>
      <c r="AK1406" s="477"/>
      <c r="AL1406" s="102"/>
      <c r="AM1406" s="124" t="str">
        <f t="shared" si="1372"/>
        <v xml:space="preserve"> </v>
      </c>
      <c r="AN1406" s="97" t="str">
        <f t="shared" si="1373"/>
        <v xml:space="preserve"> </v>
      </c>
      <c r="AO1406" s="125"/>
      <c r="AP1406" s="125"/>
      <c r="AQ1406" s="125"/>
      <c r="AR1406" s="125"/>
      <c r="AS1406" s="125"/>
      <c r="AT1406" s="122"/>
      <c r="AU1406" s="125"/>
      <c r="AV1406" s="126"/>
      <c r="AW1406" s="122"/>
      <c r="AX1406" s="127"/>
      <c r="AY1406" s="100"/>
      <c r="AZ1406" s="127"/>
      <c r="BA1406" s="88"/>
      <c r="BB1406" s="125"/>
      <c r="BC1406" s="129"/>
      <c r="BD1406" s="125"/>
      <c r="BE1406" s="125"/>
      <c r="BF1406" s="125"/>
      <c r="BG1406" s="125"/>
      <c r="BH1406" s="125"/>
      <c r="BI1406" s="125"/>
      <c r="BJ1406" s="125"/>
      <c r="BK1406" s="125"/>
      <c r="BL1406" s="90"/>
      <c r="BM1406" s="90"/>
      <c r="BN1406" s="90"/>
      <c r="BO1406" s="90"/>
      <c r="BP1406" s="90"/>
    </row>
    <row r="1407" spans="1:68" s="49" customFormat="1" ht="27.75" customHeight="1" x14ac:dyDescent="0.2">
      <c r="A1407" s="22">
        <f t="shared" ref="A1407:A1414" si="1374">A1406+1</f>
        <v>1003</v>
      </c>
      <c r="B1407" s="50"/>
      <c r="C1407" s="51"/>
      <c r="D1407" s="52"/>
      <c r="E1407" s="53"/>
      <c r="F1407" s="54"/>
      <c r="G1407" s="55"/>
      <c r="H1407" s="56"/>
      <c r="I1407" s="304"/>
      <c r="J1407" s="57"/>
      <c r="K1407" s="58"/>
      <c r="L1407" s="59"/>
      <c r="M1407" s="58"/>
      <c r="N1407" s="59"/>
      <c r="O1407" s="58"/>
      <c r="P1407" s="59"/>
      <c r="Q1407" s="60"/>
      <c r="R1407" s="315"/>
      <c r="S1407" s="57"/>
      <c r="T1407" s="58"/>
      <c r="U1407" s="58"/>
      <c r="V1407" s="60"/>
      <c r="W1407" s="326"/>
      <c r="X1407" s="58"/>
      <c r="Y1407" s="59"/>
      <c r="Z1407" s="58"/>
      <c r="AA1407" s="59"/>
      <c r="AB1407" s="60"/>
      <c r="AC1407" s="61"/>
      <c r="AD1407" s="62"/>
      <c r="AE1407" s="62"/>
      <c r="AF1407" s="63"/>
      <c r="AG1407" s="318"/>
      <c r="AH1407" s="60"/>
      <c r="AI1407" s="476"/>
      <c r="AJ1407" s="476"/>
      <c r="AK1407" s="477"/>
      <c r="AL1407" s="102"/>
      <c r="AM1407" s="124" t="str">
        <f t="shared" si="1372"/>
        <v xml:space="preserve"> </v>
      </c>
      <c r="AN1407" s="97" t="str">
        <f t="shared" si="1373"/>
        <v xml:space="preserve"> </v>
      </c>
      <c r="AO1407" s="125"/>
      <c r="AP1407" s="125"/>
      <c r="AQ1407" s="125"/>
      <c r="AR1407" s="125"/>
      <c r="AS1407" s="125"/>
      <c r="AT1407" s="122"/>
      <c r="AU1407" s="125"/>
      <c r="AV1407" s="126"/>
      <c r="AW1407" s="122"/>
      <c r="AX1407" s="127"/>
      <c r="AY1407" s="100"/>
      <c r="AZ1407" s="127"/>
      <c r="BA1407" s="88"/>
      <c r="BB1407" s="125"/>
      <c r="BC1407" s="129"/>
      <c r="BD1407" s="125"/>
      <c r="BE1407" s="125"/>
      <c r="BF1407" s="125"/>
      <c r="BG1407" s="125"/>
      <c r="BH1407" s="125"/>
      <c r="BI1407" s="125"/>
      <c r="BJ1407" s="125"/>
      <c r="BK1407" s="125"/>
      <c r="BL1407" s="90"/>
      <c r="BM1407" s="90"/>
      <c r="BN1407" s="90"/>
      <c r="BO1407" s="90"/>
      <c r="BP1407" s="90"/>
    </row>
    <row r="1408" spans="1:68" s="49" customFormat="1" ht="27.75" customHeight="1" x14ac:dyDescent="0.2">
      <c r="A1408" s="22">
        <f t="shared" si="1374"/>
        <v>1004</v>
      </c>
      <c r="B1408" s="50"/>
      <c r="C1408" s="51"/>
      <c r="D1408" s="52"/>
      <c r="E1408" s="53"/>
      <c r="F1408" s="54"/>
      <c r="G1408" s="55"/>
      <c r="H1408" s="56"/>
      <c r="I1408" s="304"/>
      <c r="J1408" s="57"/>
      <c r="K1408" s="58"/>
      <c r="L1408" s="59"/>
      <c r="M1408" s="58"/>
      <c r="N1408" s="59"/>
      <c r="O1408" s="58"/>
      <c r="P1408" s="59"/>
      <c r="Q1408" s="60"/>
      <c r="R1408" s="315"/>
      <c r="S1408" s="57"/>
      <c r="T1408" s="58"/>
      <c r="U1408" s="58"/>
      <c r="V1408" s="60"/>
      <c r="W1408" s="326"/>
      <c r="X1408" s="58"/>
      <c r="Y1408" s="59"/>
      <c r="Z1408" s="58"/>
      <c r="AA1408" s="59"/>
      <c r="AB1408" s="60"/>
      <c r="AC1408" s="61"/>
      <c r="AD1408" s="62"/>
      <c r="AE1408" s="62"/>
      <c r="AF1408" s="63"/>
      <c r="AG1408" s="318"/>
      <c r="AH1408" s="60"/>
      <c r="AI1408" s="476"/>
      <c r="AJ1408" s="476"/>
      <c r="AK1408" s="477"/>
      <c r="AL1408" s="102"/>
      <c r="AM1408" s="124" t="str">
        <f t="shared" si="1372"/>
        <v xml:space="preserve"> </v>
      </c>
      <c r="AN1408" s="97" t="str">
        <f t="shared" si="1373"/>
        <v xml:space="preserve"> </v>
      </c>
      <c r="AO1408" s="125"/>
      <c r="AP1408" s="125"/>
      <c r="AQ1408" s="125"/>
      <c r="AR1408" s="125"/>
      <c r="AS1408" s="125"/>
      <c r="AT1408" s="122"/>
      <c r="AU1408" s="125"/>
      <c r="AV1408" s="126"/>
      <c r="AW1408" s="122"/>
      <c r="AX1408" s="127"/>
      <c r="AY1408" s="100"/>
      <c r="AZ1408" s="127"/>
      <c r="BA1408" s="88"/>
      <c r="BB1408" s="125"/>
      <c r="BC1408" s="129"/>
      <c r="BD1408" s="125"/>
      <c r="BE1408" s="125"/>
      <c r="BF1408" s="125"/>
      <c r="BG1408" s="125"/>
      <c r="BH1408" s="125"/>
      <c r="BI1408" s="125"/>
      <c r="BJ1408" s="125"/>
      <c r="BK1408" s="125"/>
      <c r="BL1408" s="90"/>
      <c r="BM1408" s="90"/>
      <c r="BN1408" s="90"/>
      <c r="BO1408" s="90"/>
      <c r="BP1408" s="90"/>
    </row>
    <row r="1409" spans="1:68" s="49" customFormat="1" ht="27.75" customHeight="1" x14ac:dyDescent="0.2">
      <c r="A1409" s="22">
        <f t="shared" si="1374"/>
        <v>1005</v>
      </c>
      <c r="B1409" s="50"/>
      <c r="C1409" s="51"/>
      <c r="D1409" s="52"/>
      <c r="E1409" s="53"/>
      <c r="F1409" s="54"/>
      <c r="G1409" s="55"/>
      <c r="H1409" s="56"/>
      <c r="I1409" s="304"/>
      <c r="J1409" s="57"/>
      <c r="K1409" s="58"/>
      <c r="L1409" s="59"/>
      <c r="M1409" s="58"/>
      <c r="N1409" s="59"/>
      <c r="O1409" s="58"/>
      <c r="P1409" s="59"/>
      <c r="Q1409" s="60"/>
      <c r="R1409" s="315"/>
      <c r="S1409" s="57"/>
      <c r="T1409" s="58"/>
      <c r="U1409" s="58"/>
      <c r="V1409" s="60"/>
      <c r="W1409" s="326"/>
      <c r="X1409" s="58"/>
      <c r="Y1409" s="59"/>
      <c r="Z1409" s="58"/>
      <c r="AA1409" s="59"/>
      <c r="AB1409" s="60"/>
      <c r="AC1409" s="61"/>
      <c r="AD1409" s="62"/>
      <c r="AE1409" s="62"/>
      <c r="AF1409" s="63"/>
      <c r="AG1409" s="318"/>
      <c r="AH1409" s="60"/>
      <c r="AI1409" s="476"/>
      <c r="AJ1409" s="476"/>
      <c r="AK1409" s="477"/>
      <c r="AL1409" s="102"/>
      <c r="AM1409" s="124" t="str">
        <f t="shared" si="1372"/>
        <v xml:space="preserve"> </v>
      </c>
      <c r="AN1409" s="97" t="str">
        <f t="shared" si="1373"/>
        <v xml:space="preserve"> </v>
      </c>
      <c r="AO1409" s="125"/>
      <c r="AP1409" s="125"/>
      <c r="AQ1409" s="125"/>
      <c r="AR1409" s="125"/>
      <c r="AS1409" s="125"/>
      <c r="AT1409" s="122"/>
      <c r="AU1409" s="125"/>
      <c r="AV1409" s="126"/>
      <c r="AW1409" s="122"/>
      <c r="AX1409" s="127"/>
      <c r="AY1409" s="100"/>
      <c r="AZ1409" s="127"/>
      <c r="BA1409" s="88"/>
      <c r="BB1409" s="125"/>
      <c r="BC1409" s="129"/>
      <c r="BD1409" s="125"/>
      <c r="BE1409" s="125"/>
      <c r="BF1409" s="125"/>
      <c r="BG1409" s="125"/>
      <c r="BH1409" s="125"/>
      <c r="BI1409" s="125"/>
      <c r="BJ1409" s="125"/>
      <c r="BK1409" s="125"/>
      <c r="BL1409" s="90"/>
      <c r="BM1409" s="90"/>
      <c r="BN1409" s="90"/>
      <c r="BO1409" s="90"/>
      <c r="BP1409" s="90"/>
    </row>
    <row r="1410" spans="1:68" s="49" customFormat="1" ht="27.75" customHeight="1" x14ac:dyDescent="0.2">
      <c r="A1410" s="22">
        <f t="shared" si="1374"/>
        <v>1006</v>
      </c>
      <c r="B1410" s="50"/>
      <c r="C1410" s="51"/>
      <c r="D1410" s="52"/>
      <c r="E1410" s="53"/>
      <c r="F1410" s="54"/>
      <c r="G1410" s="55"/>
      <c r="H1410" s="56"/>
      <c r="I1410" s="304"/>
      <c r="J1410" s="57"/>
      <c r="K1410" s="58"/>
      <c r="L1410" s="59"/>
      <c r="M1410" s="58"/>
      <c r="N1410" s="59"/>
      <c r="O1410" s="58"/>
      <c r="P1410" s="59"/>
      <c r="Q1410" s="60"/>
      <c r="R1410" s="315"/>
      <c r="S1410" s="57"/>
      <c r="T1410" s="58"/>
      <c r="U1410" s="58"/>
      <c r="V1410" s="60"/>
      <c r="W1410" s="326"/>
      <c r="X1410" s="58"/>
      <c r="Y1410" s="59"/>
      <c r="Z1410" s="58"/>
      <c r="AA1410" s="59"/>
      <c r="AB1410" s="60"/>
      <c r="AC1410" s="61"/>
      <c r="AD1410" s="62"/>
      <c r="AE1410" s="62"/>
      <c r="AF1410" s="63"/>
      <c r="AG1410" s="318"/>
      <c r="AH1410" s="60"/>
      <c r="AI1410" s="476"/>
      <c r="AJ1410" s="476"/>
      <c r="AK1410" s="477"/>
      <c r="AL1410" s="102"/>
      <c r="AM1410" s="124" t="str">
        <f t="shared" si="1372"/>
        <v xml:space="preserve"> </v>
      </c>
      <c r="AN1410" s="97" t="str">
        <f t="shared" si="1373"/>
        <v xml:space="preserve"> </v>
      </c>
      <c r="AO1410" s="125"/>
      <c r="AP1410" s="125"/>
      <c r="AQ1410" s="125"/>
      <c r="AR1410" s="125"/>
      <c r="AS1410" s="125"/>
      <c r="AT1410" s="122"/>
      <c r="AU1410" s="125"/>
      <c r="AV1410" s="126"/>
      <c r="AW1410" s="122"/>
      <c r="AX1410" s="127"/>
      <c r="AY1410" s="100"/>
      <c r="AZ1410" s="127"/>
      <c r="BA1410" s="88"/>
      <c r="BB1410" s="125"/>
      <c r="BC1410" s="129"/>
      <c r="BD1410" s="125"/>
      <c r="BE1410" s="125"/>
      <c r="BF1410" s="125"/>
      <c r="BG1410" s="125"/>
      <c r="BH1410" s="125"/>
      <c r="BI1410" s="125"/>
      <c r="BJ1410" s="125"/>
      <c r="BK1410" s="125"/>
      <c r="BL1410" s="90"/>
      <c r="BM1410" s="90"/>
      <c r="BN1410" s="90"/>
      <c r="BO1410" s="90"/>
      <c r="BP1410" s="90"/>
    </row>
    <row r="1411" spans="1:68" s="49" customFormat="1" ht="27.75" customHeight="1" x14ac:dyDescent="0.2">
      <c r="A1411" s="22">
        <f>A1410+1</f>
        <v>1007</v>
      </c>
      <c r="B1411" s="50"/>
      <c r="C1411" s="51"/>
      <c r="D1411" s="52"/>
      <c r="E1411" s="53"/>
      <c r="F1411" s="54"/>
      <c r="G1411" s="55"/>
      <c r="H1411" s="56"/>
      <c r="I1411" s="304"/>
      <c r="J1411" s="57"/>
      <c r="K1411" s="58"/>
      <c r="L1411" s="59"/>
      <c r="M1411" s="58"/>
      <c r="N1411" s="59"/>
      <c r="O1411" s="58"/>
      <c r="P1411" s="59"/>
      <c r="Q1411" s="60"/>
      <c r="R1411" s="315"/>
      <c r="S1411" s="57"/>
      <c r="T1411" s="58"/>
      <c r="U1411" s="58"/>
      <c r="V1411" s="60"/>
      <c r="W1411" s="326"/>
      <c r="X1411" s="58"/>
      <c r="Y1411" s="59"/>
      <c r="Z1411" s="58"/>
      <c r="AA1411" s="59"/>
      <c r="AB1411" s="60"/>
      <c r="AC1411" s="61"/>
      <c r="AD1411" s="62"/>
      <c r="AE1411" s="62"/>
      <c r="AF1411" s="63"/>
      <c r="AG1411" s="318"/>
      <c r="AH1411" s="60"/>
      <c r="AI1411" s="476"/>
      <c r="AJ1411" s="476"/>
      <c r="AK1411" s="477"/>
      <c r="AL1411" s="102"/>
      <c r="AM1411" s="124" t="str">
        <f t="shared" si="1372"/>
        <v xml:space="preserve"> </v>
      </c>
      <c r="AN1411" s="97" t="str">
        <f t="shared" si="1373"/>
        <v xml:space="preserve"> </v>
      </c>
      <c r="AO1411" s="125"/>
      <c r="AP1411" s="125"/>
      <c r="AQ1411" s="125"/>
      <c r="AR1411" s="125"/>
      <c r="AS1411" s="125"/>
      <c r="AT1411" s="122"/>
      <c r="AU1411" s="125"/>
      <c r="AV1411" s="126"/>
      <c r="AW1411" s="122"/>
      <c r="AX1411" s="127"/>
      <c r="AY1411" s="100"/>
      <c r="AZ1411" s="127"/>
      <c r="BA1411" s="88"/>
      <c r="BB1411" s="125"/>
      <c r="BC1411" s="129"/>
      <c r="BD1411" s="125"/>
      <c r="BE1411" s="125"/>
      <c r="BF1411" s="125"/>
      <c r="BG1411" s="125"/>
      <c r="BH1411" s="125"/>
      <c r="BI1411" s="125"/>
      <c r="BJ1411" s="125"/>
      <c r="BK1411" s="125"/>
      <c r="BL1411" s="90"/>
      <c r="BM1411" s="90"/>
      <c r="BN1411" s="90"/>
      <c r="BO1411" s="90"/>
      <c r="BP1411" s="90"/>
    </row>
    <row r="1412" spans="1:68" s="49" customFormat="1" ht="27.75" customHeight="1" x14ac:dyDescent="0.2">
      <c r="A1412" s="22">
        <f t="shared" si="1374"/>
        <v>1008</v>
      </c>
      <c r="B1412" s="50"/>
      <c r="C1412" s="51"/>
      <c r="D1412" s="52"/>
      <c r="E1412" s="53"/>
      <c r="F1412" s="54"/>
      <c r="G1412" s="55"/>
      <c r="H1412" s="56"/>
      <c r="I1412" s="304"/>
      <c r="J1412" s="57"/>
      <c r="K1412" s="58"/>
      <c r="L1412" s="59"/>
      <c r="M1412" s="58"/>
      <c r="N1412" s="59"/>
      <c r="O1412" s="58"/>
      <c r="P1412" s="59"/>
      <c r="Q1412" s="60"/>
      <c r="R1412" s="315"/>
      <c r="S1412" s="57"/>
      <c r="T1412" s="58"/>
      <c r="U1412" s="58"/>
      <c r="V1412" s="60"/>
      <c r="W1412" s="326"/>
      <c r="X1412" s="58"/>
      <c r="Y1412" s="59"/>
      <c r="Z1412" s="58"/>
      <c r="AA1412" s="59"/>
      <c r="AB1412" s="60"/>
      <c r="AC1412" s="61"/>
      <c r="AD1412" s="62"/>
      <c r="AE1412" s="62"/>
      <c r="AF1412" s="63"/>
      <c r="AG1412" s="318"/>
      <c r="AH1412" s="60"/>
      <c r="AI1412" s="476"/>
      <c r="AJ1412" s="476"/>
      <c r="AK1412" s="477"/>
      <c r="AL1412" s="102"/>
      <c r="AM1412" s="124" t="str">
        <f t="shared" si="1372"/>
        <v xml:space="preserve"> </v>
      </c>
      <c r="AN1412" s="97" t="str">
        <f t="shared" si="1373"/>
        <v xml:space="preserve"> </v>
      </c>
      <c r="AO1412" s="125"/>
      <c r="AP1412" s="125"/>
      <c r="AQ1412" s="125"/>
      <c r="AR1412" s="125"/>
      <c r="AS1412" s="125"/>
      <c r="AT1412" s="122"/>
      <c r="AU1412" s="125"/>
      <c r="AV1412" s="126"/>
      <c r="AW1412" s="122"/>
      <c r="AX1412" s="127"/>
      <c r="AY1412" s="100"/>
      <c r="AZ1412" s="127"/>
      <c r="BA1412" s="88"/>
      <c r="BB1412" s="125"/>
      <c r="BC1412" s="129"/>
      <c r="BD1412" s="125"/>
      <c r="BE1412" s="125"/>
      <c r="BF1412" s="125"/>
      <c r="BG1412" s="125"/>
      <c r="BH1412" s="125"/>
      <c r="BI1412" s="125"/>
      <c r="BJ1412" s="125"/>
      <c r="BK1412" s="125"/>
      <c r="BL1412" s="90"/>
      <c r="BM1412" s="90"/>
      <c r="BN1412" s="90"/>
      <c r="BO1412" s="90"/>
      <c r="BP1412" s="90"/>
    </row>
    <row r="1413" spans="1:68" s="49" customFormat="1" ht="27.75" customHeight="1" x14ac:dyDescent="0.2">
      <c r="A1413" s="22">
        <f t="shared" si="1374"/>
        <v>1009</v>
      </c>
      <c r="B1413" s="50"/>
      <c r="C1413" s="51"/>
      <c r="D1413" s="52"/>
      <c r="E1413" s="53"/>
      <c r="F1413" s="54"/>
      <c r="G1413" s="55"/>
      <c r="H1413" s="56"/>
      <c r="I1413" s="304"/>
      <c r="J1413" s="57"/>
      <c r="K1413" s="58"/>
      <c r="L1413" s="59"/>
      <c r="M1413" s="58"/>
      <c r="N1413" s="59"/>
      <c r="O1413" s="58"/>
      <c r="P1413" s="59"/>
      <c r="Q1413" s="60"/>
      <c r="R1413" s="315"/>
      <c r="S1413" s="57"/>
      <c r="T1413" s="58"/>
      <c r="U1413" s="58"/>
      <c r="V1413" s="60"/>
      <c r="W1413" s="326"/>
      <c r="X1413" s="58"/>
      <c r="Y1413" s="59"/>
      <c r="Z1413" s="58"/>
      <c r="AA1413" s="59"/>
      <c r="AB1413" s="60"/>
      <c r="AC1413" s="61"/>
      <c r="AD1413" s="62"/>
      <c r="AE1413" s="62"/>
      <c r="AF1413" s="63"/>
      <c r="AG1413" s="318"/>
      <c r="AH1413" s="60"/>
      <c r="AI1413" s="476"/>
      <c r="AJ1413" s="476"/>
      <c r="AK1413" s="477"/>
      <c r="AL1413" s="102"/>
      <c r="AM1413" s="124" t="str">
        <f t="shared" si="1372"/>
        <v xml:space="preserve"> </v>
      </c>
      <c r="AN1413" s="97" t="str">
        <f t="shared" si="1373"/>
        <v xml:space="preserve"> </v>
      </c>
      <c r="AO1413" s="125"/>
      <c r="AP1413" s="125"/>
      <c r="AQ1413" s="125"/>
      <c r="AR1413" s="125"/>
      <c r="AS1413" s="125"/>
      <c r="AT1413" s="122"/>
      <c r="AU1413" s="125"/>
      <c r="AV1413" s="126"/>
      <c r="AW1413" s="122"/>
      <c r="AX1413" s="127"/>
      <c r="AY1413" s="100"/>
      <c r="AZ1413" s="127"/>
      <c r="BA1413" s="125"/>
      <c r="BB1413" s="125"/>
      <c r="BC1413" s="129"/>
      <c r="BD1413" s="125"/>
      <c r="BE1413" s="125"/>
      <c r="BF1413" s="125"/>
      <c r="BG1413" s="125"/>
      <c r="BH1413" s="125"/>
      <c r="BI1413" s="125"/>
      <c r="BJ1413" s="125"/>
      <c r="BK1413" s="125"/>
      <c r="BL1413" s="90"/>
      <c r="BM1413" s="90"/>
      <c r="BN1413" s="90"/>
      <c r="BO1413" s="90"/>
      <c r="BP1413" s="90"/>
    </row>
    <row r="1414" spans="1:68" s="49" customFormat="1" ht="27.75" customHeight="1" thickBot="1" x14ac:dyDescent="0.25">
      <c r="A1414" s="23">
        <f t="shared" si="1374"/>
        <v>1010</v>
      </c>
      <c r="B1414" s="64"/>
      <c r="C1414" s="65"/>
      <c r="D1414" s="66"/>
      <c r="E1414" s="67"/>
      <c r="F1414" s="68"/>
      <c r="G1414" s="69"/>
      <c r="H1414" s="70"/>
      <c r="I1414" s="305"/>
      <c r="J1414" s="71"/>
      <c r="K1414" s="72"/>
      <c r="L1414" s="73"/>
      <c r="M1414" s="72"/>
      <c r="N1414" s="73"/>
      <c r="O1414" s="72"/>
      <c r="P1414" s="73"/>
      <c r="Q1414" s="74"/>
      <c r="R1414" s="316"/>
      <c r="S1414" s="71"/>
      <c r="T1414" s="72"/>
      <c r="U1414" s="72"/>
      <c r="V1414" s="74"/>
      <c r="W1414" s="327"/>
      <c r="X1414" s="72"/>
      <c r="Y1414" s="73"/>
      <c r="Z1414" s="72"/>
      <c r="AA1414" s="73"/>
      <c r="AB1414" s="74"/>
      <c r="AC1414" s="75"/>
      <c r="AD1414" s="76"/>
      <c r="AE1414" s="76"/>
      <c r="AF1414" s="77"/>
      <c r="AG1414" s="319"/>
      <c r="AH1414" s="74"/>
      <c r="AI1414" s="480"/>
      <c r="AJ1414" s="480"/>
      <c r="AK1414" s="481"/>
      <c r="AL1414" s="102"/>
      <c r="AM1414" s="124" t="str">
        <f t="shared" si="1372"/>
        <v xml:space="preserve"> </v>
      </c>
      <c r="AN1414" s="97" t="str">
        <f t="shared" si="1373"/>
        <v xml:space="preserve"> </v>
      </c>
      <c r="AO1414" s="125"/>
      <c r="AP1414" s="125"/>
      <c r="AQ1414" s="125"/>
      <c r="AR1414" s="125"/>
      <c r="AS1414" s="125"/>
      <c r="AT1414" s="122"/>
      <c r="AU1414" s="125"/>
      <c r="AV1414" s="126"/>
      <c r="AW1414" s="122"/>
      <c r="AX1414" s="127"/>
      <c r="AY1414" s="100"/>
      <c r="AZ1414" s="127"/>
      <c r="BA1414" s="125"/>
      <c r="BB1414" s="125"/>
      <c r="BC1414" s="129"/>
      <c r="BD1414" s="125"/>
      <c r="BE1414" s="125"/>
      <c r="BF1414" s="125"/>
      <c r="BG1414" s="125"/>
      <c r="BH1414" s="125"/>
      <c r="BI1414" s="125"/>
      <c r="BJ1414" s="125"/>
      <c r="BK1414" s="125"/>
      <c r="BL1414" s="90"/>
      <c r="BM1414" s="90"/>
      <c r="BN1414" s="90"/>
      <c r="BO1414" s="90"/>
      <c r="BP1414" s="90"/>
    </row>
    <row r="1415" spans="1:68" ht="4.5" customHeight="1" thickBot="1" x14ac:dyDescent="0.25">
      <c r="A1415" s="89">
        <f>AK1418</f>
        <v>101</v>
      </c>
      <c r="B1415" s="271"/>
      <c r="C1415" s="271"/>
      <c r="D1415" s="271"/>
      <c r="E1415" s="271"/>
      <c r="F1415" s="271"/>
      <c r="G1415" s="271"/>
      <c r="H1415" s="271"/>
      <c r="I1415" s="271"/>
      <c r="J1415" s="309"/>
      <c r="K1415" s="309"/>
      <c r="L1415" s="309"/>
      <c r="M1415" s="309"/>
      <c r="N1415" s="309"/>
      <c r="O1415" s="309"/>
      <c r="P1415" s="309"/>
      <c r="Q1415" s="309"/>
      <c r="R1415" s="309"/>
      <c r="S1415" s="324"/>
      <c r="T1415" s="324"/>
      <c r="U1415" s="324"/>
      <c r="V1415" s="324"/>
      <c r="W1415" s="324"/>
      <c r="X1415" s="324"/>
      <c r="Y1415" s="324"/>
      <c r="Z1415" s="324"/>
      <c r="AA1415" s="324"/>
      <c r="AB1415" s="324"/>
      <c r="AC1415" s="309"/>
      <c r="AD1415" s="272"/>
      <c r="AE1415" s="273"/>
      <c r="AF1415" s="272"/>
      <c r="AG1415" s="274"/>
      <c r="AH1415" s="474"/>
      <c r="AI1415" s="475"/>
      <c r="AJ1415" s="475"/>
      <c r="AK1415" s="475"/>
      <c r="AL1415" s="33"/>
      <c r="AM1415" s="33"/>
      <c r="AN1415" s="33"/>
      <c r="AV1415" s="126"/>
      <c r="AX1415" s="127"/>
      <c r="AY1415" s="100"/>
      <c r="AZ1415" s="127"/>
      <c r="BC1415" s="129"/>
    </row>
    <row r="1416" spans="1:68" ht="26.25" customHeight="1" x14ac:dyDescent="0.2">
      <c r="A1416" s="180">
        <f>A1402+1</f>
        <v>101</v>
      </c>
      <c r="B1416" s="501"/>
      <c r="C1416" s="501"/>
      <c r="D1416" s="501"/>
      <c r="E1416" s="502"/>
      <c r="F1416" s="493" t="str">
        <f>F1402</f>
        <v>TOTAL DE ESTA PÁGINA</v>
      </c>
      <c r="G1416" s="494"/>
      <c r="H1416" s="495"/>
      <c r="I1416" s="348" t="str">
        <f t="shared" ref="I1416:Q1416" si="1375">IF(SUM(I1405:I1415)=0," ",SUM(I1405:I1415))</f>
        <v xml:space="preserve"> </v>
      </c>
      <c r="J1416" s="349" t="str">
        <f t="shared" si="1375"/>
        <v xml:space="preserve"> </v>
      </c>
      <c r="K1416" s="350" t="str">
        <f t="shared" si="1375"/>
        <v xml:space="preserve"> </v>
      </c>
      <c r="L1416" s="351" t="str">
        <f t="shared" si="1375"/>
        <v xml:space="preserve"> </v>
      </c>
      <c r="M1416" s="350" t="str">
        <f t="shared" si="1375"/>
        <v xml:space="preserve"> </v>
      </c>
      <c r="N1416" s="351" t="str">
        <f t="shared" si="1375"/>
        <v xml:space="preserve"> </v>
      </c>
      <c r="O1416" s="350" t="str">
        <f t="shared" si="1375"/>
        <v xml:space="preserve"> </v>
      </c>
      <c r="P1416" s="351" t="str">
        <f t="shared" si="1375"/>
        <v xml:space="preserve"> </v>
      </c>
      <c r="Q1416" s="352" t="str">
        <f t="shared" si="1375"/>
        <v xml:space="preserve"> </v>
      </c>
      <c r="R1416" s="353"/>
      <c r="S1416" s="349" t="str">
        <f t="shared" ref="S1416:AB1416" si="1376">IF(SUM(S1405:S1415)=0," ",SUM(S1405:S1415))</f>
        <v xml:space="preserve"> </v>
      </c>
      <c r="T1416" s="350" t="str">
        <f t="shared" si="1376"/>
        <v xml:space="preserve"> </v>
      </c>
      <c r="U1416" s="350" t="str">
        <f t="shared" si="1376"/>
        <v xml:space="preserve"> </v>
      </c>
      <c r="V1416" s="350" t="str">
        <f t="shared" si="1376"/>
        <v xml:space="preserve"> </v>
      </c>
      <c r="W1416" s="351" t="str">
        <f t="shared" si="1376"/>
        <v xml:space="preserve"> </v>
      </c>
      <c r="X1416" s="350" t="str">
        <f t="shared" si="1376"/>
        <v xml:space="preserve"> </v>
      </c>
      <c r="Y1416" s="351" t="str">
        <f t="shared" si="1376"/>
        <v xml:space="preserve"> </v>
      </c>
      <c r="Z1416" s="350" t="str">
        <f t="shared" si="1376"/>
        <v xml:space="preserve"> </v>
      </c>
      <c r="AA1416" s="351" t="str">
        <f t="shared" si="1376"/>
        <v xml:space="preserve"> </v>
      </c>
      <c r="AB1416" s="352" t="str">
        <f t="shared" si="1376"/>
        <v xml:space="preserve"> </v>
      </c>
      <c r="AC1416" s="354" t="str">
        <f>IF(SUM(AC1405:AC1414)=0," ",SUM(AC1405:AC1414))</f>
        <v xml:space="preserve"> </v>
      </c>
      <c r="AD1416" s="355" t="str">
        <f>IF(SUM(AD1405:AD1414)=0," ",SUM(AD1405:AD1414))</f>
        <v xml:space="preserve"> </v>
      </c>
      <c r="AE1416" s="355" t="str">
        <f>IF(SUM(AE1405:AE1414)=0," ",SUM(AE1405:AE1414))</f>
        <v xml:space="preserve"> </v>
      </c>
      <c r="AF1416" s="356" t="str">
        <f>IF(SUM(AF1405:AF1414)=0," ",SUM(AF1405:AF1414))</f>
        <v xml:space="preserve"> </v>
      </c>
      <c r="AG1416" s="357" t="str">
        <f>IF(SUM(AG1405:AG1414)=0," ",SUM(AG1405:AG1414))</f>
        <v xml:space="preserve"> </v>
      </c>
      <c r="AH1416" s="482" t="str">
        <f>AH1402</f>
        <v>Certifico que todos los datos en esta
bitácora son fidedignos</v>
      </c>
      <c r="AI1416" s="483"/>
      <c r="AJ1416" s="483"/>
      <c r="AK1416" s="484"/>
      <c r="AL1416" s="131"/>
      <c r="AM1416" s="131"/>
      <c r="AN1416" s="131"/>
      <c r="AV1416" s="126"/>
      <c r="AX1416" s="127"/>
      <c r="AY1416" s="100"/>
      <c r="AZ1416" s="127"/>
      <c r="BA1416" s="88"/>
      <c r="BC1416" s="129"/>
    </row>
    <row r="1417" spans="1:68" ht="26.25" customHeight="1" x14ac:dyDescent="0.2">
      <c r="A1417" s="499">
        <f>AL1401</f>
        <v>0</v>
      </c>
      <c r="B1417" s="503"/>
      <c r="C1417" s="503"/>
      <c r="D1417" s="503"/>
      <c r="E1417" s="504"/>
      <c r="F1417" s="496" t="str">
        <f>IF(Portada!$A$1="www.fly-logics.com","TOTAL PÁGINA ANTERIOR",0)</f>
        <v>TOTAL PÁGINA ANTERIOR</v>
      </c>
      <c r="G1417" s="497"/>
      <c r="H1417" s="498"/>
      <c r="I1417" s="358">
        <f>I1404</f>
        <v>6.25</v>
      </c>
      <c r="J1417" s="359">
        <f t="shared" ref="J1417:Q1417" si="1377">J1404</f>
        <v>6.25</v>
      </c>
      <c r="K1417" s="360" t="str">
        <f t="shared" si="1377"/>
        <v xml:space="preserve"> </v>
      </c>
      <c r="L1417" s="361" t="str">
        <f t="shared" si="1377"/>
        <v xml:space="preserve"> </v>
      </c>
      <c r="M1417" s="360" t="str">
        <f t="shared" si="1377"/>
        <v xml:space="preserve"> </v>
      </c>
      <c r="N1417" s="361" t="str">
        <f t="shared" si="1377"/>
        <v xml:space="preserve"> </v>
      </c>
      <c r="O1417" s="360" t="str">
        <f t="shared" si="1377"/>
        <v xml:space="preserve"> </v>
      </c>
      <c r="P1417" s="361" t="str">
        <f t="shared" si="1377"/>
        <v xml:space="preserve"> </v>
      </c>
      <c r="Q1417" s="362" t="str">
        <f t="shared" si="1377"/>
        <v xml:space="preserve"> </v>
      </c>
      <c r="R1417" s="363"/>
      <c r="S1417" s="359" t="str">
        <f t="shared" ref="S1417:AG1417" si="1378">S1404</f>
        <v xml:space="preserve"> </v>
      </c>
      <c r="T1417" s="360">
        <f t="shared" si="1378"/>
        <v>8.75</v>
      </c>
      <c r="U1417" s="360">
        <f t="shared" si="1378"/>
        <v>10</v>
      </c>
      <c r="V1417" s="360">
        <f t="shared" si="1378"/>
        <v>2.5</v>
      </c>
      <c r="W1417" s="361" t="str">
        <f t="shared" si="1378"/>
        <v xml:space="preserve"> </v>
      </c>
      <c r="X1417" s="360" t="str">
        <f t="shared" si="1378"/>
        <v xml:space="preserve"> </v>
      </c>
      <c r="Y1417" s="361">
        <f t="shared" si="1378"/>
        <v>2.5</v>
      </c>
      <c r="Z1417" s="360" t="str">
        <f t="shared" si="1378"/>
        <v xml:space="preserve"> </v>
      </c>
      <c r="AA1417" s="361">
        <f t="shared" si="1378"/>
        <v>3.75</v>
      </c>
      <c r="AB1417" s="362" t="str">
        <f t="shared" si="1378"/>
        <v xml:space="preserve"> </v>
      </c>
      <c r="AC1417" s="364">
        <f t="shared" si="1378"/>
        <v>9</v>
      </c>
      <c r="AD1417" s="365" t="str">
        <f t="shared" si="1378"/>
        <v xml:space="preserve"> </v>
      </c>
      <c r="AE1417" s="365">
        <f t="shared" si="1378"/>
        <v>9</v>
      </c>
      <c r="AF1417" s="366" t="str">
        <f t="shared" si="1378"/>
        <v xml:space="preserve"> </v>
      </c>
      <c r="AG1417" s="367">
        <f t="shared" si="1378"/>
        <v>11</v>
      </c>
      <c r="AH1417" s="487"/>
      <c r="AI1417" s="488"/>
      <c r="AJ1417" s="488"/>
      <c r="AK1417" s="489"/>
      <c r="AL1417" s="131"/>
      <c r="AM1417" s="131"/>
      <c r="AN1417" s="131"/>
      <c r="AV1417" s="126"/>
      <c r="AX1417" s="127"/>
      <c r="AY1417" s="100"/>
      <c r="AZ1417" s="127"/>
      <c r="BA1417" s="88"/>
      <c r="BC1417" s="129"/>
    </row>
    <row r="1418" spans="1:68" ht="26.25" customHeight="1" thickBot="1" x14ac:dyDescent="0.25">
      <c r="A1418" s="500"/>
      <c r="B1418" s="505" t="str">
        <f>B1404</f>
        <v>Entidad que certifica Hrs. de vuelo
TIMBRE Y FIRMA</v>
      </c>
      <c r="C1418" s="505"/>
      <c r="D1418" s="505"/>
      <c r="E1418" s="506"/>
      <c r="F1418" s="490" t="str">
        <f>F1404</f>
        <v>TOTAL A LA FECHA</v>
      </c>
      <c r="G1418" s="491"/>
      <c r="H1418" s="492"/>
      <c r="I1418" s="31">
        <f t="shared" ref="I1418:Q1418" si="1379">IF(SUM(I1416:I1417)=0," ",SUM(I1416:I1417))</f>
        <v>6.25</v>
      </c>
      <c r="J1418" s="27">
        <f t="shared" si="1379"/>
        <v>6.25</v>
      </c>
      <c r="K1418" s="24" t="str">
        <f t="shared" si="1379"/>
        <v xml:space="preserve"> </v>
      </c>
      <c r="L1418" s="25" t="str">
        <f t="shared" si="1379"/>
        <v xml:space="preserve"> </v>
      </c>
      <c r="M1418" s="24" t="str">
        <f t="shared" si="1379"/>
        <v xml:space="preserve"> </v>
      </c>
      <c r="N1418" s="25" t="str">
        <f t="shared" si="1379"/>
        <v xml:space="preserve"> </v>
      </c>
      <c r="O1418" s="24" t="str">
        <f t="shared" si="1379"/>
        <v xml:space="preserve"> </v>
      </c>
      <c r="P1418" s="25" t="str">
        <f t="shared" si="1379"/>
        <v xml:space="preserve"> </v>
      </c>
      <c r="Q1418" s="26" t="str">
        <f t="shared" si="1379"/>
        <v xml:space="preserve"> </v>
      </c>
      <c r="R1418" s="321"/>
      <c r="S1418" s="27" t="str">
        <f t="shared" ref="S1418:AG1418" si="1380">IF(SUM(S1416:S1417)=0," ",SUM(S1416:S1417))</f>
        <v xml:space="preserve"> </v>
      </c>
      <c r="T1418" s="24">
        <f t="shared" si="1380"/>
        <v>8.75</v>
      </c>
      <c r="U1418" s="24">
        <f t="shared" si="1380"/>
        <v>10</v>
      </c>
      <c r="V1418" s="24">
        <f t="shared" si="1380"/>
        <v>2.5</v>
      </c>
      <c r="W1418" s="25" t="str">
        <f t="shared" si="1380"/>
        <v xml:space="preserve"> </v>
      </c>
      <c r="X1418" s="24" t="str">
        <f t="shared" si="1380"/>
        <v xml:space="preserve"> </v>
      </c>
      <c r="Y1418" s="25">
        <f t="shared" si="1380"/>
        <v>2.5</v>
      </c>
      <c r="Z1418" s="24" t="str">
        <f t="shared" si="1380"/>
        <v xml:space="preserve"> </v>
      </c>
      <c r="AA1418" s="25">
        <f t="shared" si="1380"/>
        <v>3.75</v>
      </c>
      <c r="AB1418" s="26" t="str">
        <f t="shared" si="1380"/>
        <v xml:space="preserve"> </v>
      </c>
      <c r="AC1418" s="323">
        <f t="shared" si="1380"/>
        <v>9</v>
      </c>
      <c r="AD1418" s="28" t="str">
        <f t="shared" si="1380"/>
        <v xml:space="preserve"> </v>
      </c>
      <c r="AE1418" s="28">
        <f t="shared" si="1380"/>
        <v>9</v>
      </c>
      <c r="AF1418" s="30" t="str">
        <f t="shared" si="1380"/>
        <v xml:space="preserve"> </v>
      </c>
      <c r="AG1418" s="32">
        <f t="shared" si="1380"/>
        <v>11</v>
      </c>
      <c r="AH1418" s="485" t="str">
        <f>AH1404</f>
        <v>_____________________________
FIRMA PILOTO</v>
      </c>
      <c r="AI1418" s="486"/>
      <c r="AJ1418" s="486"/>
      <c r="AK1418" s="181">
        <f>A1416</f>
        <v>101</v>
      </c>
      <c r="AL1418" s="132"/>
      <c r="AM1418" s="132"/>
      <c r="AN1418" s="132"/>
      <c r="AV1418" s="126"/>
      <c r="AX1418" s="127"/>
      <c r="AY1418" s="100"/>
      <c r="AZ1418" s="127"/>
      <c r="BA1418" s="88"/>
      <c r="BC1418" s="129"/>
    </row>
    <row r="1419" spans="1:68" s="49" customFormat="1" ht="27.75" customHeight="1" x14ac:dyDescent="0.2">
      <c r="A1419" s="29">
        <f>A1414+1</f>
        <v>1011</v>
      </c>
      <c r="B1419" s="39"/>
      <c r="C1419" s="40"/>
      <c r="D1419" s="41"/>
      <c r="E1419" s="42"/>
      <c r="F1419" s="43"/>
      <c r="G1419" s="44"/>
      <c r="H1419" s="45"/>
      <c r="I1419" s="310"/>
      <c r="J1419" s="306"/>
      <c r="K1419" s="307"/>
      <c r="L1419" s="308"/>
      <c r="M1419" s="307"/>
      <c r="N1419" s="308"/>
      <c r="O1419" s="307"/>
      <c r="P1419" s="308"/>
      <c r="Q1419" s="167"/>
      <c r="R1419" s="314"/>
      <c r="S1419" s="46"/>
      <c r="T1419" s="47"/>
      <c r="U1419" s="47"/>
      <c r="V1419" s="48"/>
      <c r="W1419" s="325"/>
      <c r="X1419" s="307"/>
      <c r="Y1419" s="308"/>
      <c r="Z1419" s="307"/>
      <c r="AA1419" s="308"/>
      <c r="AB1419" s="167"/>
      <c r="AC1419" s="311"/>
      <c r="AD1419" s="312"/>
      <c r="AE1419" s="312"/>
      <c r="AF1419" s="313"/>
      <c r="AG1419" s="317"/>
      <c r="AH1419" s="167"/>
      <c r="AI1419" s="478"/>
      <c r="AJ1419" s="478"/>
      <c r="AK1419" s="479"/>
      <c r="AL1419" s="102"/>
      <c r="AM1419" s="124" t="str">
        <f t="shared" ref="AM1419:AM1428" si="1381">IF(B1419=0," ",TEXT(B1419,"MMM"))</f>
        <v xml:space="preserve"> </v>
      </c>
      <c r="AN1419" s="97" t="str">
        <f t="shared" ref="AN1419:AN1428" si="1382">IF(B1419=0," ",YEAR(B1419))</f>
        <v xml:space="preserve"> </v>
      </c>
      <c r="AO1419" s="125"/>
      <c r="AP1419" s="125"/>
      <c r="AQ1419" s="125"/>
      <c r="AR1419" s="125"/>
      <c r="AS1419" s="125"/>
      <c r="AT1419" s="122"/>
      <c r="AU1419" s="125"/>
      <c r="AV1419" s="126"/>
      <c r="AW1419" s="122"/>
      <c r="AX1419" s="127"/>
      <c r="AY1419" s="100"/>
      <c r="AZ1419" s="127"/>
      <c r="BA1419" s="88"/>
      <c r="BB1419" s="125"/>
      <c r="BC1419" s="129"/>
      <c r="BD1419" s="125"/>
      <c r="BE1419" s="125"/>
      <c r="BF1419" s="125"/>
      <c r="BG1419" s="125"/>
      <c r="BH1419" s="125"/>
      <c r="BI1419" s="125"/>
      <c r="BJ1419" s="125"/>
      <c r="BK1419" s="125"/>
      <c r="BL1419" s="90"/>
      <c r="BM1419" s="90"/>
      <c r="BN1419" s="90"/>
      <c r="BO1419" s="90"/>
      <c r="BP1419" s="90"/>
    </row>
    <row r="1420" spans="1:68" s="49" customFormat="1" ht="27.75" customHeight="1" x14ac:dyDescent="0.2">
      <c r="A1420" s="22">
        <f>A1419+1</f>
        <v>1012</v>
      </c>
      <c r="B1420" s="50"/>
      <c r="C1420" s="51"/>
      <c r="D1420" s="52"/>
      <c r="E1420" s="53"/>
      <c r="F1420" s="54"/>
      <c r="G1420" s="55"/>
      <c r="H1420" s="56"/>
      <c r="I1420" s="304"/>
      <c r="J1420" s="57"/>
      <c r="K1420" s="58"/>
      <c r="L1420" s="59"/>
      <c r="M1420" s="58"/>
      <c r="N1420" s="59"/>
      <c r="O1420" s="58"/>
      <c r="P1420" s="59"/>
      <c r="Q1420" s="60"/>
      <c r="R1420" s="315"/>
      <c r="S1420" s="57"/>
      <c r="T1420" s="58"/>
      <c r="U1420" s="58"/>
      <c r="V1420" s="60"/>
      <c r="W1420" s="326"/>
      <c r="X1420" s="58"/>
      <c r="Y1420" s="59"/>
      <c r="Z1420" s="58"/>
      <c r="AA1420" s="59"/>
      <c r="AB1420" s="60"/>
      <c r="AC1420" s="61"/>
      <c r="AD1420" s="62"/>
      <c r="AE1420" s="62"/>
      <c r="AF1420" s="63"/>
      <c r="AG1420" s="318"/>
      <c r="AH1420" s="60"/>
      <c r="AI1420" s="476"/>
      <c r="AJ1420" s="476"/>
      <c r="AK1420" s="477"/>
      <c r="AL1420" s="102"/>
      <c r="AM1420" s="124" t="str">
        <f t="shared" si="1381"/>
        <v xml:space="preserve"> </v>
      </c>
      <c r="AN1420" s="97" t="str">
        <f t="shared" si="1382"/>
        <v xml:space="preserve"> </v>
      </c>
      <c r="AO1420" s="125"/>
      <c r="AP1420" s="125"/>
      <c r="AQ1420" s="125"/>
      <c r="AR1420" s="125"/>
      <c r="AS1420" s="125"/>
      <c r="AT1420" s="122"/>
      <c r="AU1420" s="125"/>
      <c r="AV1420" s="126"/>
      <c r="AW1420" s="122"/>
      <c r="AX1420" s="127"/>
      <c r="AY1420" s="100"/>
      <c r="AZ1420" s="127"/>
      <c r="BA1420" s="88"/>
      <c r="BB1420" s="125"/>
      <c r="BC1420" s="129"/>
      <c r="BD1420" s="125"/>
      <c r="BE1420" s="125"/>
      <c r="BF1420" s="125"/>
      <c r="BG1420" s="125"/>
      <c r="BH1420" s="125"/>
      <c r="BI1420" s="125"/>
      <c r="BJ1420" s="125"/>
      <c r="BK1420" s="125"/>
      <c r="BL1420" s="90"/>
      <c r="BM1420" s="90"/>
      <c r="BN1420" s="90"/>
      <c r="BO1420" s="90"/>
      <c r="BP1420" s="90"/>
    </row>
    <row r="1421" spans="1:68" s="49" customFormat="1" ht="27.75" customHeight="1" x14ac:dyDescent="0.2">
      <c r="A1421" s="22">
        <f t="shared" ref="A1421:A1428" si="1383">A1420+1</f>
        <v>1013</v>
      </c>
      <c r="B1421" s="50"/>
      <c r="C1421" s="51"/>
      <c r="D1421" s="52"/>
      <c r="E1421" s="53"/>
      <c r="F1421" s="54"/>
      <c r="G1421" s="55"/>
      <c r="H1421" s="56"/>
      <c r="I1421" s="304"/>
      <c r="J1421" s="57"/>
      <c r="K1421" s="58"/>
      <c r="L1421" s="59"/>
      <c r="M1421" s="58"/>
      <c r="N1421" s="59"/>
      <c r="O1421" s="58"/>
      <c r="P1421" s="59"/>
      <c r="Q1421" s="60"/>
      <c r="R1421" s="315"/>
      <c r="S1421" s="57"/>
      <c r="T1421" s="58"/>
      <c r="U1421" s="58"/>
      <c r="V1421" s="60"/>
      <c r="W1421" s="326"/>
      <c r="X1421" s="58"/>
      <c r="Y1421" s="59"/>
      <c r="Z1421" s="58"/>
      <c r="AA1421" s="59"/>
      <c r="AB1421" s="60"/>
      <c r="AC1421" s="61"/>
      <c r="AD1421" s="62"/>
      <c r="AE1421" s="62"/>
      <c r="AF1421" s="63"/>
      <c r="AG1421" s="318"/>
      <c r="AH1421" s="60"/>
      <c r="AI1421" s="476"/>
      <c r="AJ1421" s="476"/>
      <c r="AK1421" s="477"/>
      <c r="AL1421" s="102"/>
      <c r="AM1421" s="124" t="str">
        <f t="shared" si="1381"/>
        <v xml:space="preserve"> </v>
      </c>
      <c r="AN1421" s="97" t="str">
        <f t="shared" si="1382"/>
        <v xml:space="preserve"> </v>
      </c>
      <c r="AO1421" s="125"/>
      <c r="AP1421" s="125"/>
      <c r="AQ1421" s="125"/>
      <c r="AR1421" s="125"/>
      <c r="AS1421" s="125"/>
      <c r="AT1421" s="122"/>
      <c r="AU1421" s="125"/>
      <c r="AV1421" s="126"/>
      <c r="AW1421" s="122"/>
      <c r="AX1421" s="127"/>
      <c r="AY1421" s="100"/>
      <c r="AZ1421" s="127"/>
      <c r="BA1421" s="88"/>
      <c r="BB1421" s="125"/>
      <c r="BC1421" s="129"/>
      <c r="BD1421" s="125"/>
      <c r="BE1421" s="125"/>
      <c r="BF1421" s="125"/>
      <c r="BG1421" s="125"/>
      <c r="BH1421" s="125"/>
      <c r="BI1421" s="125"/>
      <c r="BJ1421" s="125"/>
      <c r="BK1421" s="125"/>
      <c r="BL1421" s="90"/>
      <c r="BM1421" s="90"/>
      <c r="BN1421" s="90"/>
      <c r="BO1421" s="90"/>
      <c r="BP1421" s="90"/>
    </row>
    <row r="1422" spans="1:68" s="49" customFormat="1" ht="27.75" customHeight="1" x14ac:dyDescent="0.2">
      <c r="A1422" s="22">
        <f t="shared" si="1383"/>
        <v>1014</v>
      </c>
      <c r="B1422" s="50"/>
      <c r="C1422" s="51"/>
      <c r="D1422" s="52"/>
      <c r="E1422" s="53"/>
      <c r="F1422" s="54"/>
      <c r="G1422" s="55"/>
      <c r="H1422" s="56"/>
      <c r="I1422" s="304"/>
      <c r="J1422" s="57"/>
      <c r="K1422" s="58"/>
      <c r="L1422" s="59"/>
      <c r="M1422" s="58"/>
      <c r="N1422" s="59"/>
      <c r="O1422" s="58"/>
      <c r="P1422" s="59"/>
      <c r="Q1422" s="60"/>
      <c r="R1422" s="315"/>
      <c r="S1422" s="57"/>
      <c r="T1422" s="58"/>
      <c r="U1422" s="58"/>
      <c r="V1422" s="60"/>
      <c r="W1422" s="326"/>
      <c r="X1422" s="58"/>
      <c r="Y1422" s="59"/>
      <c r="Z1422" s="58"/>
      <c r="AA1422" s="59"/>
      <c r="AB1422" s="60"/>
      <c r="AC1422" s="61"/>
      <c r="AD1422" s="62"/>
      <c r="AE1422" s="62"/>
      <c r="AF1422" s="63"/>
      <c r="AG1422" s="318"/>
      <c r="AH1422" s="60"/>
      <c r="AI1422" s="476"/>
      <c r="AJ1422" s="476"/>
      <c r="AK1422" s="477"/>
      <c r="AL1422" s="102"/>
      <c r="AM1422" s="124" t="str">
        <f t="shared" si="1381"/>
        <v xml:space="preserve"> </v>
      </c>
      <c r="AN1422" s="97" t="str">
        <f t="shared" si="1382"/>
        <v xml:space="preserve"> </v>
      </c>
      <c r="AO1422" s="125"/>
      <c r="AP1422" s="125"/>
      <c r="AQ1422" s="125"/>
      <c r="AR1422" s="125"/>
      <c r="AS1422" s="125"/>
      <c r="AT1422" s="122"/>
      <c r="AU1422" s="125"/>
      <c r="AV1422" s="126"/>
      <c r="AW1422" s="122"/>
      <c r="AX1422" s="127"/>
      <c r="AY1422" s="100"/>
      <c r="AZ1422" s="127"/>
      <c r="BA1422" s="88"/>
      <c r="BB1422" s="125"/>
      <c r="BC1422" s="129"/>
      <c r="BD1422" s="125"/>
      <c r="BE1422" s="125"/>
      <c r="BF1422" s="125"/>
      <c r="BG1422" s="125"/>
      <c r="BH1422" s="125"/>
      <c r="BI1422" s="125"/>
      <c r="BJ1422" s="125"/>
      <c r="BK1422" s="125"/>
      <c r="BL1422" s="90"/>
      <c r="BM1422" s="90"/>
      <c r="BN1422" s="90"/>
      <c r="BO1422" s="90"/>
      <c r="BP1422" s="90"/>
    </row>
    <row r="1423" spans="1:68" s="49" customFormat="1" ht="27.75" customHeight="1" x14ac:dyDescent="0.2">
      <c r="A1423" s="22">
        <f t="shared" si="1383"/>
        <v>1015</v>
      </c>
      <c r="B1423" s="50"/>
      <c r="C1423" s="51"/>
      <c r="D1423" s="52"/>
      <c r="E1423" s="53"/>
      <c r="F1423" s="54"/>
      <c r="G1423" s="55"/>
      <c r="H1423" s="56"/>
      <c r="I1423" s="304"/>
      <c r="J1423" s="57"/>
      <c r="K1423" s="58"/>
      <c r="L1423" s="59"/>
      <c r="M1423" s="58"/>
      <c r="N1423" s="59"/>
      <c r="O1423" s="58"/>
      <c r="P1423" s="59"/>
      <c r="Q1423" s="60"/>
      <c r="R1423" s="315"/>
      <c r="S1423" s="57"/>
      <c r="T1423" s="58"/>
      <c r="U1423" s="58"/>
      <c r="V1423" s="60"/>
      <c r="W1423" s="326"/>
      <c r="X1423" s="58"/>
      <c r="Y1423" s="59"/>
      <c r="Z1423" s="58"/>
      <c r="AA1423" s="59"/>
      <c r="AB1423" s="60"/>
      <c r="AC1423" s="61"/>
      <c r="AD1423" s="62"/>
      <c r="AE1423" s="62"/>
      <c r="AF1423" s="63"/>
      <c r="AG1423" s="318"/>
      <c r="AH1423" s="60"/>
      <c r="AI1423" s="476"/>
      <c r="AJ1423" s="476"/>
      <c r="AK1423" s="477"/>
      <c r="AL1423" s="102"/>
      <c r="AM1423" s="124" t="str">
        <f t="shared" si="1381"/>
        <v xml:space="preserve"> </v>
      </c>
      <c r="AN1423" s="97" t="str">
        <f t="shared" si="1382"/>
        <v xml:space="preserve"> </v>
      </c>
      <c r="AO1423" s="125"/>
      <c r="AP1423" s="125"/>
      <c r="AQ1423" s="125"/>
      <c r="AR1423" s="125"/>
      <c r="AS1423" s="125"/>
      <c r="AT1423" s="122"/>
      <c r="AU1423" s="125"/>
      <c r="AV1423" s="126"/>
      <c r="AW1423" s="122"/>
      <c r="AX1423" s="127"/>
      <c r="AY1423" s="100"/>
      <c r="AZ1423" s="127"/>
      <c r="BA1423" s="88"/>
      <c r="BB1423" s="125"/>
      <c r="BC1423" s="129"/>
      <c r="BD1423" s="125"/>
      <c r="BE1423" s="125"/>
      <c r="BF1423" s="125"/>
      <c r="BG1423" s="125"/>
      <c r="BH1423" s="125"/>
      <c r="BI1423" s="125"/>
      <c r="BJ1423" s="125"/>
      <c r="BK1423" s="125"/>
      <c r="BL1423" s="90"/>
      <c r="BM1423" s="90"/>
      <c r="BN1423" s="90"/>
      <c r="BO1423" s="90"/>
      <c r="BP1423" s="90"/>
    </row>
    <row r="1424" spans="1:68" s="49" customFormat="1" ht="27.75" customHeight="1" x14ac:dyDescent="0.2">
      <c r="A1424" s="22">
        <f t="shared" si="1383"/>
        <v>1016</v>
      </c>
      <c r="B1424" s="50"/>
      <c r="C1424" s="51"/>
      <c r="D1424" s="52"/>
      <c r="E1424" s="53"/>
      <c r="F1424" s="54"/>
      <c r="G1424" s="55"/>
      <c r="H1424" s="56"/>
      <c r="I1424" s="304"/>
      <c r="J1424" s="57"/>
      <c r="K1424" s="58"/>
      <c r="L1424" s="59"/>
      <c r="M1424" s="58"/>
      <c r="N1424" s="59"/>
      <c r="O1424" s="58"/>
      <c r="P1424" s="59"/>
      <c r="Q1424" s="60"/>
      <c r="R1424" s="315"/>
      <c r="S1424" s="57"/>
      <c r="T1424" s="58"/>
      <c r="U1424" s="58"/>
      <c r="V1424" s="60"/>
      <c r="W1424" s="326"/>
      <c r="X1424" s="58"/>
      <c r="Y1424" s="59"/>
      <c r="Z1424" s="58"/>
      <c r="AA1424" s="59"/>
      <c r="AB1424" s="60"/>
      <c r="AC1424" s="61"/>
      <c r="AD1424" s="62"/>
      <c r="AE1424" s="62"/>
      <c r="AF1424" s="63"/>
      <c r="AG1424" s="318"/>
      <c r="AH1424" s="60"/>
      <c r="AI1424" s="476"/>
      <c r="AJ1424" s="476"/>
      <c r="AK1424" s="477"/>
      <c r="AL1424" s="102"/>
      <c r="AM1424" s="124" t="str">
        <f t="shared" si="1381"/>
        <v xml:space="preserve"> </v>
      </c>
      <c r="AN1424" s="97" t="str">
        <f t="shared" si="1382"/>
        <v xml:space="preserve"> </v>
      </c>
      <c r="AO1424" s="125"/>
      <c r="AP1424" s="125"/>
      <c r="AQ1424" s="125"/>
      <c r="AR1424" s="125"/>
      <c r="AS1424" s="125"/>
      <c r="AT1424" s="122"/>
      <c r="AU1424" s="125"/>
      <c r="AV1424" s="126"/>
      <c r="AW1424" s="122"/>
      <c r="AX1424" s="127"/>
      <c r="AY1424" s="100"/>
      <c r="AZ1424" s="127"/>
      <c r="BA1424" s="88"/>
      <c r="BB1424" s="125"/>
      <c r="BC1424" s="129"/>
      <c r="BD1424" s="125"/>
      <c r="BE1424" s="125"/>
      <c r="BF1424" s="125"/>
      <c r="BG1424" s="125"/>
      <c r="BH1424" s="125"/>
      <c r="BI1424" s="125"/>
      <c r="BJ1424" s="125"/>
      <c r="BK1424" s="125"/>
      <c r="BL1424" s="90"/>
      <c r="BM1424" s="90"/>
      <c r="BN1424" s="90"/>
      <c r="BO1424" s="90"/>
      <c r="BP1424" s="90"/>
    </row>
    <row r="1425" spans="1:68" s="49" customFormat="1" ht="27.75" customHeight="1" x14ac:dyDescent="0.2">
      <c r="A1425" s="22">
        <f>A1424+1</f>
        <v>1017</v>
      </c>
      <c r="B1425" s="50"/>
      <c r="C1425" s="51"/>
      <c r="D1425" s="52"/>
      <c r="E1425" s="53"/>
      <c r="F1425" s="54"/>
      <c r="G1425" s="55"/>
      <c r="H1425" s="56"/>
      <c r="I1425" s="304"/>
      <c r="J1425" s="57"/>
      <c r="K1425" s="58"/>
      <c r="L1425" s="59"/>
      <c r="M1425" s="58"/>
      <c r="N1425" s="59"/>
      <c r="O1425" s="58"/>
      <c r="P1425" s="59"/>
      <c r="Q1425" s="60"/>
      <c r="R1425" s="315"/>
      <c r="S1425" s="57"/>
      <c r="T1425" s="58"/>
      <c r="U1425" s="58"/>
      <c r="V1425" s="60"/>
      <c r="W1425" s="326"/>
      <c r="X1425" s="58"/>
      <c r="Y1425" s="59"/>
      <c r="Z1425" s="58"/>
      <c r="AA1425" s="59"/>
      <c r="AB1425" s="60"/>
      <c r="AC1425" s="61"/>
      <c r="AD1425" s="62"/>
      <c r="AE1425" s="62"/>
      <c r="AF1425" s="63"/>
      <c r="AG1425" s="318"/>
      <c r="AH1425" s="60"/>
      <c r="AI1425" s="476"/>
      <c r="AJ1425" s="476"/>
      <c r="AK1425" s="477"/>
      <c r="AL1425" s="102"/>
      <c r="AM1425" s="124" t="str">
        <f t="shared" si="1381"/>
        <v xml:space="preserve"> </v>
      </c>
      <c r="AN1425" s="97" t="str">
        <f t="shared" si="1382"/>
        <v xml:space="preserve"> </v>
      </c>
      <c r="AO1425" s="125"/>
      <c r="AP1425" s="125"/>
      <c r="AQ1425" s="125"/>
      <c r="AR1425" s="125"/>
      <c r="AS1425" s="125"/>
      <c r="AT1425" s="122"/>
      <c r="AU1425" s="125"/>
      <c r="AV1425" s="126"/>
      <c r="AW1425" s="122"/>
      <c r="AX1425" s="127"/>
      <c r="AY1425" s="100"/>
      <c r="AZ1425" s="127"/>
      <c r="BA1425" s="88"/>
      <c r="BB1425" s="125"/>
      <c r="BC1425" s="129"/>
      <c r="BD1425" s="125"/>
      <c r="BE1425" s="125"/>
      <c r="BF1425" s="125"/>
      <c r="BG1425" s="125"/>
      <c r="BH1425" s="125"/>
      <c r="BI1425" s="125"/>
      <c r="BJ1425" s="125"/>
      <c r="BK1425" s="125"/>
      <c r="BL1425" s="90"/>
      <c r="BM1425" s="90"/>
      <c r="BN1425" s="90"/>
      <c r="BO1425" s="90"/>
      <c r="BP1425" s="90"/>
    </row>
    <row r="1426" spans="1:68" s="49" customFormat="1" ht="27.75" customHeight="1" x14ac:dyDescent="0.2">
      <c r="A1426" s="22">
        <f t="shared" si="1383"/>
        <v>1018</v>
      </c>
      <c r="B1426" s="50"/>
      <c r="C1426" s="51"/>
      <c r="D1426" s="52"/>
      <c r="E1426" s="53"/>
      <c r="F1426" s="54"/>
      <c r="G1426" s="55"/>
      <c r="H1426" s="56"/>
      <c r="I1426" s="304"/>
      <c r="J1426" s="57"/>
      <c r="K1426" s="58"/>
      <c r="L1426" s="59"/>
      <c r="M1426" s="58"/>
      <c r="N1426" s="59"/>
      <c r="O1426" s="58"/>
      <c r="P1426" s="59"/>
      <c r="Q1426" s="60"/>
      <c r="R1426" s="315"/>
      <c r="S1426" s="57"/>
      <c r="T1426" s="58"/>
      <c r="U1426" s="58"/>
      <c r="V1426" s="60"/>
      <c r="W1426" s="326"/>
      <c r="X1426" s="58"/>
      <c r="Y1426" s="59"/>
      <c r="Z1426" s="58"/>
      <c r="AA1426" s="59"/>
      <c r="AB1426" s="60"/>
      <c r="AC1426" s="61"/>
      <c r="AD1426" s="62"/>
      <c r="AE1426" s="62"/>
      <c r="AF1426" s="63"/>
      <c r="AG1426" s="318"/>
      <c r="AH1426" s="60"/>
      <c r="AI1426" s="476"/>
      <c r="AJ1426" s="476"/>
      <c r="AK1426" s="477"/>
      <c r="AL1426" s="102"/>
      <c r="AM1426" s="124" t="str">
        <f t="shared" si="1381"/>
        <v xml:space="preserve"> </v>
      </c>
      <c r="AN1426" s="97" t="str">
        <f t="shared" si="1382"/>
        <v xml:space="preserve"> </v>
      </c>
      <c r="AO1426" s="125"/>
      <c r="AP1426" s="125"/>
      <c r="AQ1426" s="125"/>
      <c r="AR1426" s="125"/>
      <c r="AS1426" s="125"/>
      <c r="AT1426" s="122"/>
      <c r="AU1426" s="125"/>
      <c r="AV1426" s="126"/>
      <c r="AW1426" s="122"/>
      <c r="AX1426" s="127"/>
      <c r="AY1426" s="100"/>
      <c r="AZ1426" s="127"/>
      <c r="BA1426" s="88"/>
      <c r="BB1426" s="125"/>
      <c r="BC1426" s="129"/>
      <c r="BD1426" s="125"/>
      <c r="BE1426" s="125"/>
      <c r="BF1426" s="125"/>
      <c r="BG1426" s="125"/>
      <c r="BH1426" s="125"/>
      <c r="BI1426" s="125"/>
      <c r="BJ1426" s="125"/>
      <c r="BK1426" s="125"/>
      <c r="BL1426" s="90"/>
      <c r="BM1426" s="90"/>
      <c r="BN1426" s="90"/>
      <c r="BO1426" s="90"/>
      <c r="BP1426" s="90"/>
    </row>
    <row r="1427" spans="1:68" s="49" customFormat="1" ht="27.75" customHeight="1" x14ac:dyDescent="0.2">
      <c r="A1427" s="22">
        <f t="shared" si="1383"/>
        <v>1019</v>
      </c>
      <c r="B1427" s="50"/>
      <c r="C1427" s="51"/>
      <c r="D1427" s="52"/>
      <c r="E1427" s="53"/>
      <c r="F1427" s="54"/>
      <c r="G1427" s="55"/>
      <c r="H1427" s="56"/>
      <c r="I1427" s="304"/>
      <c r="J1427" s="57"/>
      <c r="K1427" s="58"/>
      <c r="L1427" s="59"/>
      <c r="M1427" s="58"/>
      <c r="N1427" s="59"/>
      <c r="O1427" s="58"/>
      <c r="P1427" s="59"/>
      <c r="Q1427" s="60"/>
      <c r="R1427" s="315"/>
      <c r="S1427" s="57"/>
      <c r="T1427" s="58"/>
      <c r="U1427" s="58"/>
      <c r="V1427" s="60"/>
      <c r="W1427" s="326"/>
      <c r="X1427" s="58"/>
      <c r="Y1427" s="59"/>
      <c r="Z1427" s="58"/>
      <c r="AA1427" s="59"/>
      <c r="AB1427" s="60"/>
      <c r="AC1427" s="61"/>
      <c r="AD1427" s="62"/>
      <c r="AE1427" s="62"/>
      <c r="AF1427" s="63"/>
      <c r="AG1427" s="318"/>
      <c r="AH1427" s="60"/>
      <c r="AI1427" s="476"/>
      <c r="AJ1427" s="476"/>
      <c r="AK1427" s="477"/>
      <c r="AL1427" s="102"/>
      <c r="AM1427" s="124" t="str">
        <f t="shared" si="1381"/>
        <v xml:space="preserve"> </v>
      </c>
      <c r="AN1427" s="97" t="str">
        <f t="shared" si="1382"/>
        <v xml:space="preserve"> </v>
      </c>
      <c r="AO1427" s="125"/>
      <c r="AP1427" s="125"/>
      <c r="AQ1427" s="125"/>
      <c r="AR1427" s="125"/>
      <c r="AS1427" s="125"/>
      <c r="AT1427" s="122"/>
      <c r="AU1427" s="125"/>
      <c r="AV1427" s="126"/>
      <c r="AW1427" s="122"/>
      <c r="AX1427" s="127"/>
      <c r="AY1427" s="100"/>
      <c r="AZ1427" s="127"/>
      <c r="BA1427" s="125"/>
      <c r="BB1427" s="125"/>
      <c r="BC1427" s="129"/>
      <c r="BD1427" s="125"/>
      <c r="BE1427" s="125"/>
      <c r="BF1427" s="125"/>
      <c r="BG1427" s="125"/>
      <c r="BH1427" s="125"/>
      <c r="BI1427" s="125"/>
      <c r="BJ1427" s="125"/>
      <c r="BK1427" s="125"/>
      <c r="BL1427" s="90"/>
      <c r="BM1427" s="90"/>
      <c r="BN1427" s="90"/>
      <c r="BO1427" s="90"/>
      <c r="BP1427" s="90"/>
    </row>
    <row r="1428" spans="1:68" s="49" customFormat="1" ht="27.75" customHeight="1" thickBot="1" x14ac:dyDescent="0.25">
      <c r="A1428" s="23">
        <f t="shared" si="1383"/>
        <v>1020</v>
      </c>
      <c r="B1428" s="64"/>
      <c r="C1428" s="65"/>
      <c r="D1428" s="66"/>
      <c r="E1428" s="67"/>
      <c r="F1428" s="68"/>
      <c r="G1428" s="69"/>
      <c r="H1428" s="70"/>
      <c r="I1428" s="305"/>
      <c r="J1428" s="71"/>
      <c r="K1428" s="72"/>
      <c r="L1428" s="73"/>
      <c r="M1428" s="72"/>
      <c r="N1428" s="73"/>
      <c r="O1428" s="72"/>
      <c r="P1428" s="73"/>
      <c r="Q1428" s="74"/>
      <c r="R1428" s="316"/>
      <c r="S1428" s="71"/>
      <c r="T1428" s="72"/>
      <c r="U1428" s="72"/>
      <c r="V1428" s="74"/>
      <c r="W1428" s="327"/>
      <c r="X1428" s="72"/>
      <c r="Y1428" s="73"/>
      <c r="Z1428" s="72"/>
      <c r="AA1428" s="73"/>
      <c r="AB1428" s="74"/>
      <c r="AC1428" s="75"/>
      <c r="AD1428" s="76"/>
      <c r="AE1428" s="76"/>
      <c r="AF1428" s="77"/>
      <c r="AG1428" s="319"/>
      <c r="AH1428" s="74"/>
      <c r="AI1428" s="480"/>
      <c r="AJ1428" s="480"/>
      <c r="AK1428" s="481"/>
      <c r="AL1428" s="102"/>
      <c r="AM1428" s="124" t="str">
        <f t="shared" si="1381"/>
        <v xml:space="preserve"> </v>
      </c>
      <c r="AN1428" s="97" t="str">
        <f t="shared" si="1382"/>
        <v xml:space="preserve"> </v>
      </c>
      <c r="AO1428" s="125"/>
      <c r="AP1428" s="125"/>
      <c r="AQ1428" s="125"/>
      <c r="AR1428" s="125"/>
      <c r="AS1428" s="125"/>
      <c r="AT1428" s="122"/>
      <c r="AU1428" s="125"/>
      <c r="AV1428" s="126"/>
      <c r="AW1428" s="122"/>
      <c r="AX1428" s="127"/>
      <c r="AY1428" s="100"/>
      <c r="AZ1428" s="127"/>
      <c r="BA1428" s="125"/>
      <c r="BB1428" s="125"/>
      <c r="BC1428" s="129"/>
      <c r="BD1428" s="125"/>
      <c r="BE1428" s="125"/>
      <c r="BF1428" s="125"/>
      <c r="BG1428" s="125"/>
      <c r="BH1428" s="125"/>
      <c r="BI1428" s="125"/>
      <c r="BJ1428" s="125"/>
      <c r="BK1428" s="125"/>
      <c r="BL1428" s="90"/>
      <c r="BM1428" s="90"/>
      <c r="BN1428" s="90"/>
      <c r="BO1428" s="90"/>
      <c r="BP1428" s="90"/>
    </row>
    <row r="1429" spans="1:68" ht="4.5" customHeight="1" thickBot="1" x14ac:dyDescent="0.25">
      <c r="A1429" s="89">
        <f>AK1432</f>
        <v>102</v>
      </c>
      <c r="B1429" s="271"/>
      <c r="C1429" s="271"/>
      <c r="D1429" s="271"/>
      <c r="E1429" s="271"/>
      <c r="F1429" s="271"/>
      <c r="G1429" s="271"/>
      <c r="H1429" s="271"/>
      <c r="I1429" s="271"/>
      <c r="J1429" s="309"/>
      <c r="K1429" s="309"/>
      <c r="L1429" s="309"/>
      <c r="M1429" s="309"/>
      <c r="N1429" s="309"/>
      <c r="O1429" s="309"/>
      <c r="P1429" s="309"/>
      <c r="Q1429" s="309"/>
      <c r="R1429" s="309"/>
      <c r="S1429" s="324"/>
      <c r="T1429" s="324"/>
      <c r="U1429" s="324"/>
      <c r="V1429" s="324"/>
      <c r="W1429" s="324"/>
      <c r="X1429" s="324"/>
      <c r="Y1429" s="324"/>
      <c r="Z1429" s="324"/>
      <c r="AA1429" s="324"/>
      <c r="AB1429" s="324"/>
      <c r="AC1429" s="309"/>
      <c r="AD1429" s="272"/>
      <c r="AE1429" s="273"/>
      <c r="AF1429" s="272"/>
      <c r="AG1429" s="274"/>
      <c r="AH1429" s="474"/>
      <c r="AI1429" s="475"/>
      <c r="AJ1429" s="475"/>
      <c r="AK1429" s="475"/>
      <c r="AL1429" s="33"/>
      <c r="AM1429" s="33"/>
      <c r="AN1429" s="33"/>
      <c r="AV1429" s="126"/>
      <c r="AX1429" s="127"/>
      <c r="AY1429" s="100"/>
      <c r="AZ1429" s="127"/>
      <c r="BC1429" s="129"/>
    </row>
    <row r="1430" spans="1:68" ht="26.25" customHeight="1" x14ac:dyDescent="0.2">
      <c r="A1430" s="180">
        <f>A1416+1</f>
        <v>102</v>
      </c>
      <c r="B1430" s="501"/>
      <c r="C1430" s="501"/>
      <c r="D1430" s="501"/>
      <c r="E1430" s="502"/>
      <c r="F1430" s="493" t="str">
        <f>F1416</f>
        <v>TOTAL DE ESTA PÁGINA</v>
      </c>
      <c r="G1430" s="494"/>
      <c r="H1430" s="495"/>
      <c r="I1430" s="348" t="str">
        <f t="shared" ref="I1430:Q1430" si="1384">IF(SUM(I1419:I1429)=0," ",SUM(I1419:I1429))</f>
        <v xml:space="preserve"> </v>
      </c>
      <c r="J1430" s="349" t="str">
        <f t="shared" si="1384"/>
        <v xml:space="preserve"> </v>
      </c>
      <c r="K1430" s="350" t="str">
        <f t="shared" si="1384"/>
        <v xml:space="preserve"> </v>
      </c>
      <c r="L1430" s="351" t="str">
        <f t="shared" si="1384"/>
        <v xml:space="preserve"> </v>
      </c>
      <c r="M1430" s="350" t="str">
        <f t="shared" si="1384"/>
        <v xml:space="preserve"> </v>
      </c>
      <c r="N1430" s="351" t="str">
        <f t="shared" si="1384"/>
        <v xml:space="preserve"> </v>
      </c>
      <c r="O1430" s="350" t="str">
        <f t="shared" si="1384"/>
        <v xml:space="preserve"> </v>
      </c>
      <c r="P1430" s="351" t="str">
        <f t="shared" si="1384"/>
        <v xml:space="preserve"> </v>
      </c>
      <c r="Q1430" s="352" t="str">
        <f t="shared" si="1384"/>
        <v xml:space="preserve"> </v>
      </c>
      <c r="R1430" s="353"/>
      <c r="S1430" s="349" t="str">
        <f t="shared" ref="S1430:AB1430" si="1385">IF(SUM(S1419:S1429)=0," ",SUM(S1419:S1429))</f>
        <v xml:space="preserve"> </v>
      </c>
      <c r="T1430" s="350" t="str">
        <f t="shared" si="1385"/>
        <v xml:space="preserve"> </v>
      </c>
      <c r="U1430" s="350" t="str">
        <f t="shared" si="1385"/>
        <v xml:space="preserve"> </v>
      </c>
      <c r="V1430" s="350" t="str">
        <f t="shared" si="1385"/>
        <v xml:space="preserve"> </v>
      </c>
      <c r="W1430" s="351" t="str">
        <f t="shared" si="1385"/>
        <v xml:space="preserve"> </v>
      </c>
      <c r="X1430" s="350" t="str">
        <f t="shared" si="1385"/>
        <v xml:space="preserve"> </v>
      </c>
      <c r="Y1430" s="351" t="str">
        <f t="shared" si="1385"/>
        <v xml:space="preserve"> </v>
      </c>
      <c r="Z1430" s="350" t="str">
        <f t="shared" si="1385"/>
        <v xml:space="preserve"> </v>
      </c>
      <c r="AA1430" s="351" t="str">
        <f t="shared" si="1385"/>
        <v xml:space="preserve"> </v>
      </c>
      <c r="AB1430" s="352" t="str">
        <f t="shared" si="1385"/>
        <v xml:space="preserve"> </v>
      </c>
      <c r="AC1430" s="354" t="str">
        <f>IF(SUM(AC1419:AC1428)=0," ",SUM(AC1419:AC1428))</f>
        <v xml:space="preserve"> </v>
      </c>
      <c r="AD1430" s="355" t="str">
        <f>IF(SUM(AD1419:AD1428)=0," ",SUM(AD1419:AD1428))</f>
        <v xml:space="preserve"> </v>
      </c>
      <c r="AE1430" s="355" t="str">
        <f>IF(SUM(AE1419:AE1428)=0," ",SUM(AE1419:AE1428))</f>
        <v xml:space="preserve"> </v>
      </c>
      <c r="AF1430" s="356" t="str">
        <f>IF(SUM(AF1419:AF1428)=0," ",SUM(AF1419:AF1428))</f>
        <v xml:space="preserve"> </v>
      </c>
      <c r="AG1430" s="357" t="str">
        <f>IF(SUM(AG1419:AG1428)=0," ",SUM(AG1419:AG1428))</f>
        <v xml:space="preserve"> </v>
      </c>
      <c r="AH1430" s="482" t="str">
        <f>AH1416</f>
        <v>Certifico que todos los datos en esta
bitácora son fidedignos</v>
      </c>
      <c r="AI1430" s="483"/>
      <c r="AJ1430" s="483"/>
      <c r="AK1430" s="484"/>
      <c r="AL1430" s="131"/>
      <c r="AM1430" s="131"/>
      <c r="AN1430" s="131"/>
      <c r="AV1430" s="126"/>
      <c r="AX1430" s="127"/>
      <c r="AY1430" s="100"/>
      <c r="AZ1430" s="127"/>
      <c r="BA1430" s="88"/>
      <c r="BC1430" s="129"/>
    </row>
    <row r="1431" spans="1:68" ht="26.25" customHeight="1" x14ac:dyDescent="0.2">
      <c r="A1431" s="499"/>
      <c r="B1431" s="503"/>
      <c r="C1431" s="503"/>
      <c r="D1431" s="503"/>
      <c r="E1431" s="504"/>
      <c r="F1431" s="496" t="str">
        <f>F1417</f>
        <v>TOTAL PÁGINA ANTERIOR</v>
      </c>
      <c r="G1431" s="497"/>
      <c r="H1431" s="498"/>
      <c r="I1431" s="358">
        <f>I1418</f>
        <v>6.25</v>
      </c>
      <c r="J1431" s="359">
        <f t="shared" ref="J1431:Q1431" si="1386">J1418</f>
        <v>6.25</v>
      </c>
      <c r="K1431" s="360" t="str">
        <f t="shared" si="1386"/>
        <v xml:space="preserve"> </v>
      </c>
      <c r="L1431" s="361" t="str">
        <f t="shared" si="1386"/>
        <v xml:space="preserve"> </v>
      </c>
      <c r="M1431" s="360" t="str">
        <f t="shared" si="1386"/>
        <v xml:space="preserve"> </v>
      </c>
      <c r="N1431" s="361" t="str">
        <f t="shared" si="1386"/>
        <v xml:space="preserve"> </v>
      </c>
      <c r="O1431" s="360" t="str">
        <f t="shared" si="1386"/>
        <v xml:space="preserve"> </v>
      </c>
      <c r="P1431" s="361" t="str">
        <f t="shared" si="1386"/>
        <v xml:space="preserve"> </v>
      </c>
      <c r="Q1431" s="362" t="str">
        <f t="shared" si="1386"/>
        <v xml:space="preserve"> </v>
      </c>
      <c r="R1431" s="363"/>
      <c r="S1431" s="359" t="str">
        <f t="shared" ref="S1431:AG1431" si="1387">S1418</f>
        <v xml:space="preserve"> </v>
      </c>
      <c r="T1431" s="360">
        <f t="shared" si="1387"/>
        <v>8.75</v>
      </c>
      <c r="U1431" s="360">
        <f t="shared" si="1387"/>
        <v>10</v>
      </c>
      <c r="V1431" s="360">
        <f t="shared" si="1387"/>
        <v>2.5</v>
      </c>
      <c r="W1431" s="361" t="str">
        <f t="shared" si="1387"/>
        <v xml:space="preserve"> </v>
      </c>
      <c r="X1431" s="360" t="str">
        <f t="shared" si="1387"/>
        <v xml:space="preserve"> </v>
      </c>
      <c r="Y1431" s="361">
        <f t="shared" si="1387"/>
        <v>2.5</v>
      </c>
      <c r="Z1431" s="360" t="str">
        <f t="shared" si="1387"/>
        <v xml:space="preserve"> </v>
      </c>
      <c r="AA1431" s="361">
        <f t="shared" si="1387"/>
        <v>3.75</v>
      </c>
      <c r="AB1431" s="362" t="str">
        <f t="shared" si="1387"/>
        <v xml:space="preserve"> </v>
      </c>
      <c r="AC1431" s="364">
        <f t="shared" si="1387"/>
        <v>9</v>
      </c>
      <c r="AD1431" s="365" t="str">
        <f t="shared" si="1387"/>
        <v xml:space="preserve"> </v>
      </c>
      <c r="AE1431" s="365">
        <f t="shared" si="1387"/>
        <v>9</v>
      </c>
      <c r="AF1431" s="366" t="str">
        <f t="shared" si="1387"/>
        <v xml:space="preserve"> </v>
      </c>
      <c r="AG1431" s="367">
        <f t="shared" si="1387"/>
        <v>11</v>
      </c>
      <c r="AH1431" s="487"/>
      <c r="AI1431" s="488"/>
      <c r="AJ1431" s="488"/>
      <c r="AK1431" s="489"/>
      <c r="AL1431" s="131"/>
      <c r="AM1431" s="131"/>
      <c r="AN1431" s="131"/>
      <c r="AV1431" s="126"/>
      <c r="AX1431" s="127"/>
      <c r="AY1431" s="100"/>
      <c r="AZ1431" s="127"/>
      <c r="BA1431" s="88"/>
      <c r="BC1431" s="129"/>
    </row>
    <row r="1432" spans="1:68" ht="26.25" customHeight="1" thickBot="1" x14ac:dyDescent="0.25">
      <c r="A1432" s="500"/>
      <c r="B1432" s="505" t="str">
        <f>B1418</f>
        <v>Entidad que certifica Hrs. de vuelo
TIMBRE Y FIRMA</v>
      </c>
      <c r="C1432" s="505"/>
      <c r="D1432" s="505"/>
      <c r="E1432" s="506"/>
      <c r="F1432" s="490" t="str">
        <f>F1418</f>
        <v>TOTAL A LA FECHA</v>
      </c>
      <c r="G1432" s="491"/>
      <c r="H1432" s="492"/>
      <c r="I1432" s="31">
        <f t="shared" ref="I1432:Q1432" si="1388">IF(SUM(I1430:I1431)=0," ",SUM(I1430:I1431))</f>
        <v>6.25</v>
      </c>
      <c r="J1432" s="27">
        <f t="shared" si="1388"/>
        <v>6.25</v>
      </c>
      <c r="K1432" s="24" t="str">
        <f t="shared" si="1388"/>
        <v xml:space="preserve"> </v>
      </c>
      <c r="L1432" s="25" t="str">
        <f t="shared" si="1388"/>
        <v xml:space="preserve"> </v>
      </c>
      <c r="M1432" s="24" t="str">
        <f t="shared" si="1388"/>
        <v xml:space="preserve"> </v>
      </c>
      <c r="N1432" s="25" t="str">
        <f t="shared" si="1388"/>
        <v xml:space="preserve"> </v>
      </c>
      <c r="O1432" s="24" t="str">
        <f t="shared" si="1388"/>
        <v xml:space="preserve"> </v>
      </c>
      <c r="P1432" s="25" t="str">
        <f t="shared" si="1388"/>
        <v xml:space="preserve"> </v>
      </c>
      <c r="Q1432" s="26" t="str">
        <f t="shared" si="1388"/>
        <v xml:space="preserve"> </v>
      </c>
      <c r="R1432" s="321"/>
      <c r="S1432" s="27" t="str">
        <f t="shared" ref="S1432:AG1432" si="1389">IF(SUM(S1430:S1431)=0," ",SUM(S1430:S1431))</f>
        <v xml:space="preserve"> </v>
      </c>
      <c r="T1432" s="24">
        <f t="shared" si="1389"/>
        <v>8.75</v>
      </c>
      <c r="U1432" s="24">
        <f t="shared" si="1389"/>
        <v>10</v>
      </c>
      <c r="V1432" s="24">
        <f t="shared" si="1389"/>
        <v>2.5</v>
      </c>
      <c r="W1432" s="25" t="str">
        <f t="shared" si="1389"/>
        <v xml:space="preserve"> </v>
      </c>
      <c r="X1432" s="24" t="str">
        <f t="shared" si="1389"/>
        <v xml:space="preserve"> </v>
      </c>
      <c r="Y1432" s="25">
        <f t="shared" si="1389"/>
        <v>2.5</v>
      </c>
      <c r="Z1432" s="24" t="str">
        <f t="shared" si="1389"/>
        <v xml:space="preserve"> </v>
      </c>
      <c r="AA1432" s="25">
        <f t="shared" si="1389"/>
        <v>3.75</v>
      </c>
      <c r="AB1432" s="26" t="str">
        <f t="shared" si="1389"/>
        <v xml:space="preserve"> </v>
      </c>
      <c r="AC1432" s="323">
        <f t="shared" si="1389"/>
        <v>9</v>
      </c>
      <c r="AD1432" s="28" t="str">
        <f t="shared" si="1389"/>
        <v xml:space="preserve"> </v>
      </c>
      <c r="AE1432" s="28">
        <f t="shared" si="1389"/>
        <v>9</v>
      </c>
      <c r="AF1432" s="30" t="str">
        <f t="shared" si="1389"/>
        <v xml:space="preserve"> </v>
      </c>
      <c r="AG1432" s="32">
        <f t="shared" si="1389"/>
        <v>11</v>
      </c>
      <c r="AH1432" s="485" t="str">
        <f>AH1418</f>
        <v>_____________________________
FIRMA PILOTO</v>
      </c>
      <c r="AI1432" s="486"/>
      <c r="AJ1432" s="486"/>
      <c r="AK1432" s="181">
        <f>A1430</f>
        <v>102</v>
      </c>
      <c r="AL1432" s="132"/>
      <c r="AM1432" s="132"/>
      <c r="AN1432" s="132"/>
      <c r="AV1432" s="126"/>
      <c r="AX1432" s="127"/>
      <c r="AY1432" s="100"/>
      <c r="AZ1432" s="127"/>
      <c r="BA1432" s="88"/>
      <c r="BC1432" s="129"/>
    </row>
    <row r="1433" spans="1:68" s="49" customFormat="1" ht="27.75" customHeight="1" x14ac:dyDescent="0.2">
      <c r="A1433" s="29">
        <f>A1428+1</f>
        <v>1021</v>
      </c>
      <c r="B1433" s="39"/>
      <c r="C1433" s="40"/>
      <c r="D1433" s="41"/>
      <c r="E1433" s="42"/>
      <c r="F1433" s="43"/>
      <c r="G1433" s="44"/>
      <c r="H1433" s="45"/>
      <c r="I1433" s="310"/>
      <c r="J1433" s="306"/>
      <c r="K1433" s="307"/>
      <c r="L1433" s="308"/>
      <c r="M1433" s="307"/>
      <c r="N1433" s="308"/>
      <c r="O1433" s="307"/>
      <c r="P1433" s="308"/>
      <c r="Q1433" s="167"/>
      <c r="R1433" s="314"/>
      <c r="S1433" s="46"/>
      <c r="T1433" s="47"/>
      <c r="U1433" s="47"/>
      <c r="V1433" s="48"/>
      <c r="W1433" s="325"/>
      <c r="X1433" s="307"/>
      <c r="Y1433" s="308"/>
      <c r="Z1433" s="307"/>
      <c r="AA1433" s="308"/>
      <c r="AB1433" s="167"/>
      <c r="AC1433" s="311"/>
      <c r="AD1433" s="312"/>
      <c r="AE1433" s="312"/>
      <c r="AF1433" s="313"/>
      <c r="AG1433" s="317"/>
      <c r="AH1433" s="167"/>
      <c r="AI1433" s="478"/>
      <c r="AJ1433" s="478"/>
      <c r="AK1433" s="479"/>
      <c r="AL1433" s="102"/>
      <c r="AM1433" s="124" t="str">
        <f t="shared" ref="AM1433:AM1442" si="1390">IF(B1433=0," ",TEXT(B1433,"MMM"))</f>
        <v xml:space="preserve"> </v>
      </c>
      <c r="AN1433" s="97" t="str">
        <f t="shared" ref="AN1433:AN1442" si="1391">IF(B1433=0," ",YEAR(B1433))</f>
        <v xml:space="preserve"> </v>
      </c>
      <c r="AO1433" s="125"/>
      <c r="AP1433" s="125"/>
      <c r="AQ1433" s="125"/>
      <c r="AR1433" s="125"/>
      <c r="AS1433" s="125"/>
      <c r="AT1433" s="122"/>
      <c r="AU1433" s="125"/>
      <c r="AV1433" s="126"/>
      <c r="AW1433" s="122"/>
      <c r="AX1433" s="127"/>
      <c r="AY1433" s="100"/>
      <c r="AZ1433" s="127"/>
      <c r="BA1433" s="88"/>
      <c r="BB1433" s="125"/>
      <c r="BC1433" s="129"/>
      <c r="BD1433" s="125"/>
      <c r="BE1433" s="125"/>
      <c r="BF1433" s="125"/>
      <c r="BG1433" s="125"/>
      <c r="BH1433" s="125"/>
      <c r="BI1433" s="125"/>
      <c r="BJ1433" s="125"/>
      <c r="BK1433" s="125"/>
      <c r="BL1433" s="90"/>
      <c r="BM1433" s="90"/>
      <c r="BN1433" s="90"/>
      <c r="BO1433" s="90"/>
      <c r="BP1433" s="90"/>
    </row>
    <row r="1434" spans="1:68" s="49" customFormat="1" ht="27.75" customHeight="1" x14ac:dyDescent="0.2">
      <c r="A1434" s="22">
        <f>A1433+1</f>
        <v>1022</v>
      </c>
      <c r="B1434" s="50"/>
      <c r="C1434" s="51"/>
      <c r="D1434" s="52"/>
      <c r="E1434" s="53"/>
      <c r="F1434" s="54"/>
      <c r="G1434" s="55"/>
      <c r="H1434" s="56"/>
      <c r="I1434" s="304"/>
      <c r="J1434" s="57"/>
      <c r="K1434" s="58"/>
      <c r="L1434" s="59"/>
      <c r="M1434" s="58"/>
      <c r="N1434" s="59"/>
      <c r="O1434" s="58"/>
      <c r="P1434" s="59"/>
      <c r="Q1434" s="60"/>
      <c r="R1434" s="315"/>
      <c r="S1434" s="57"/>
      <c r="T1434" s="58"/>
      <c r="U1434" s="58"/>
      <c r="V1434" s="60"/>
      <c r="W1434" s="326"/>
      <c r="X1434" s="58"/>
      <c r="Y1434" s="59"/>
      <c r="Z1434" s="58"/>
      <c r="AA1434" s="59"/>
      <c r="AB1434" s="60"/>
      <c r="AC1434" s="61"/>
      <c r="AD1434" s="62"/>
      <c r="AE1434" s="62"/>
      <c r="AF1434" s="63"/>
      <c r="AG1434" s="318"/>
      <c r="AH1434" s="60"/>
      <c r="AI1434" s="476"/>
      <c r="AJ1434" s="476"/>
      <c r="AK1434" s="477"/>
      <c r="AL1434" s="102"/>
      <c r="AM1434" s="124" t="str">
        <f t="shared" si="1390"/>
        <v xml:space="preserve"> </v>
      </c>
      <c r="AN1434" s="97" t="str">
        <f t="shared" si="1391"/>
        <v xml:space="preserve"> </v>
      </c>
      <c r="AO1434" s="125"/>
      <c r="AP1434" s="125"/>
      <c r="AQ1434" s="125"/>
      <c r="AR1434" s="125"/>
      <c r="AS1434" s="125"/>
      <c r="AT1434" s="122"/>
      <c r="AU1434" s="125"/>
      <c r="AV1434" s="126"/>
      <c r="AW1434" s="122"/>
      <c r="AX1434" s="127"/>
      <c r="AY1434" s="100"/>
      <c r="AZ1434" s="127"/>
      <c r="BA1434" s="88"/>
      <c r="BB1434" s="125"/>
      <c r="BC1434" s="129"/>
      <c r="BD1434" s="125"/>
      <c r="BE1434" s="125"/>
      <c r="BF1434" s="125"/>
      <c r="BG1434" s="125"/>
      <c r="BH1434" s="125"/>
      <c r="BI1434" s="125"/>
      <c r="BJ1434" s="125"/>
      <c r="BK1434" s="125"/>
      <c r="BL1434" s="90"/>
      <c r="BM1434" s="90"/>
      <c r="BN1434" s="90"/>
      <c r="BO1434" s="90"/>
      <c r="BP1434" s="90"/>
    </row>
    <row r="1435" spans="1:68" s="49" customFormat="1" ht="27.75" customHeight="1" x14ac:dyDescent="0.2">
      <c r="A1435" s="22">
        <f t="shared" ref="A1435:A1442" si="1392">A1434+1</f>
        <v>1023</v>
      </c>
      <c r="B1435" s="50"/>
      <c r="C1435" s="51"/>
      <c r="D1435" s="52"/>
      <c r="E1435" s="53"/>
      <c r="F1435" s="54"/>
      <c r="G1435" s="55"/>
      <c r="H1435" s="56"/>
      <c r="I1435" s="304"/>
      <c r="J1435" s="57"/>
      <c r="K1435" s="58"/>
      <c r="L1435" s="59"/>
      <c r="M1435" s="58"/>
      <c r="N1435" s="59"/>
      <c r="O1435" s="58"/>
      <c r="P1435" s="59"/>
      <c r="Q1435" s="60"/>
      <c r="R1435" s="315"/>
      <c r="S1435" s="57"/>
      <c r="T1435" s="58"/>
      <c r="U1435" s="58"/>
      <c r="V1435" s="60"/>
      <c r="W1435" s="326"/>
      <c r="X1435" s="58"/>
      <c r="Y1435" s="59"/>
      <c r="Z1435" s="58"/>
      <c r="AA1435" s="59"/>
      <c r="AB1435" s="60"/>
      <c r="AC1435" s="61"/>
      <c r="AD1435" s="62"/>
      <c r="AE1435" s="62"/>
      <c r="AF1435" s="63"/>
      <c r="AG1435" s="318"/>
      <c r="AH1435" s="60"/>
      <c r="AI1435" s="476"/>
      <c r="AJ1435" s="476"/>
      <c r="AK1435" s="477"/>
      <c r="AL1435" s="102"/>
      <c r="AM1435" s="124" t="str">
        <f t="shared" si="1390"/>
        <v xml:space="preserve"> </v>
      </c>
      <c r="AN1435" s="97" t="str">
        <f t="shared" si="1391"/>
        <v xml:space="preserve"> </v>
      </c>
      <c r="AO1435" s="125"/>
      <c r="AP1435" s="125"/>
      <c r="AQ1435" s="125"/>
      <c r="AR1435" s="125"/>
      <c r="AS1435" s="125"/>
      <c r="AT1435" s="122"/>
      <c r="AU1435" s="125"/>
      <c r="AV1435" s="126"/>
      <c r="AW1435" s="122"/>
      <c r="AX1435" s="127"/>
      <c r="AY1435" s="100"/>
      <c r="AZ1435" s="127"/>
      <c r="BA1435" s="88"/>
      <c r="BB1435" s="125"/>
      <c r="BC1435" s="129"/>
      <c r="BD1435" s="125"/>
      <c r="BE1435" s="125"/>
      <c r="BF1435" s="125"/>
      <c r="BG1435" s="125"/>
      <c r="BH1435" s="125"/>
      <c r="BI1435" s="125"/>
      <c r="BJ1435" s="125"/>
      <c r="BK1435" s="125"/>
      <c r="BL1435" s="90"/>
      <c r="BM1435" s="90"/>
      <c r="BN1435" s="90"/>
      <c r="BO1435" s="90"/>
      <c r="BP1435" s="90"/>
    </row>
    <row r="1436" spans="1:68" s="49" customFormat="1" ht="27.75" customHeight="1" x14ac:dyDescent="0.2">
      <c r="A1436" s="22">
        <f t="shared" si="1392"/>
        <v>1024</v>
      </c>
      <c r="B1436" s="50"/>
      <c r="C1436" s="51"/>
      <c r="D1436" s="52"/>
      <c r="E1436" s="53"/>
      <c r="F1436" s="54"/>
      <c r="G1436" s="55"/>
      <c r="H1436" s="56"/>
      <c r="I1436" s="304"/>
      <c r="J1436" s="57"/>
      <c r="K1436" s="58"/>
      <c r="L1436" s="59"/>
      <c r="M1436" s="58"/>
      <c r="N1436" s="59"/>
      <c r="O1436" s="58"/>
      <c r="P1436" s="59"/>
      <c r="Q1436" s="60"/>
      <c r="R1436" s="315"/>
      <c r="S1436" s="57"/>
      <c r="T1436" s="58"/>
      <c r="U1436" s="58"/>
      <c r="V1436" s="60"/>
      <c r="W1436" s="326"/>
      <c r="X1436" s="58"/>
      <c r="Y1436" s="59"/>
      <c r="Z1436" s="58"/>
      <c r="AA1436" s="59"/>
      <c r="AB1436" s="60"/>
      <c r="AC1436" s="61"/>
      <c r="AD1436" s="62"/>
      <c r="AE1436" s="62"/>
      <c r="AF1436" s="63"/>
      <c r="AG1436" s="318"/>
      <c r="AH1436" s="60"/>
      <c r="AI1436" s="476"/>
      <c r="AJ1436" s="476"/>
      <c r="AK1436" s="477"/>
      <c r="AL1436" s="102"/>
      <c r="AM1436" s="124" t="str">
        <f t="shared" si="1390"/>
        <v xml:space="preserve"> </v>
      </c>
      <c r="AN1436" s="97" t="str">
        <f t="shared" si="1391"/>
        <v xml:space="preserve"> </v>
      </c>
      <c r="AO1436" s="125"/>
      <c r="AP1436" s="125"/>
      <c r="AQ1436" s="125"/>
      <c r="AR1436" s="125"/>
      <c r="AS1436" s="125"/>
      <c r="AT1436" s="122"/>
      <c r="AU1436" s="125"/>
      <c r="AV1436" s="126"/>
      <c r="AW1436" s="122"/>
      <c r="AX1436" s="127"/>
      <c r="AY1436" s="100"/>
      <c r="AZ1436" s="127"/>
      <c r="BA1436" s="88"/>
      <c r="BB1436" s="125"/>
      <c r="BC1436" s="129"/>
      <c r="BD1436" s="125"/>
      <c r="BE1436" s="125"/>
      <c r="BF1436" s="125"/>
      <c r="BG1436" s="125"/>
      <c r="BH1436" s="125"/>
      <c r="BI1436" s="125"/>
      <c r="BJ1436" s="125"/>
      <c r="BK1436" s="125"/>
      <c r="BL1436" s="90"/>
      <c r="BM1436" s="90"/>
      <c r="BN1436" s="90"/>
      <c r="BO1436" s="90"/>
      <c r="BP1436" s="90"/>
    </row>
    <row r="1437" spans="1:68" s="49" customFormat="1" ht="27.75" customHeight="1" x14ac:dyDescent="0.2">
      <c r="A1437" s="22">
        <f t="shared" si="1392"/>
        <v>1025</v>
      </c>
      <c r="B1437" s="50"/>
      <c r="C1437" s="51"/>
      <c r="D1437" s="52"/>
      <c r="E1437" s="53"/>
      <c r="F1437" s="54"/>
      <c r="G1437" s="55"/>
      <c r="H1437" s="56"/>
      <c r="I1437" s="304"/>
      <c r="J1437" s="57"/>
      <c r="K1437" s="58"/>
      <c r="L1437" s="59"/>
      <c r="M1437" s="58"/>
      <c r="N1437" s="59"/>
      <c r="O1437" s="58"/>
      <c r="P1437" s="59"/>
      <c r="Q1437" s="60"/>
      <c r="R1437" s="315"/>
      <c r="S1437" s="57"/>
      <c r="T1437" s="58"/>
      <c r="U1437" s="58"/>
      <c r="V1437" s="60"/>
      <c r="W1437" s="326"/>
      <c r="X1437" s="58"/>
      <c r="Y1437" s="59"/>
      <c r="Z1437" s="58"/>
      <c r="AA1437" s="59"/>
      <c r="AB1437" s="60"/>
      <c r="AC1437" s="61"/>
      <c r="AD1437" s="62"/>
      <c r="AE1437" s="62"/>
      <c r="AF1437" s="63"/>
      <c r="AG1437" s="318"/>
      <c r="AH1437" s="60"/>
      <c r="AI1437" s="476"/>
      <c r="AJ1437" s="476"/>
      <c r="AK1437" s="477"/>
      <c r="AL1437" s="102"/>
      <c r="AM1437" s="124" t="str">
        <f t="shared" si="1390"/>
        <v xml:space="preserve"> </v>
      </c>
      <c r="AN1437" s="97" t="str">
        <f t="shared" si="1391"/>
        <v xml:space="preserve"> </v>
      </c>
      <c r="AO1437" s="125"/>
      <c r="AP1437" s="125"/>
      <c r="AQ1437" s="125"/>
      <c r="AR1437" s="125"/>
      <c r="AS1437" s="125"/>
      <c r="AT1437" s="122"/>
      <c r="AU1437" s="125"/>
      <c r="AV1437" s="126"/>
      <c r="AW1437" s="122"/>
      <c r="AX1437" s="127"/>
      <c r="AY1437" s="100"/>
      <c r="AZ1437" s="127"/>
      <c r="BA1437" s="88"/>
      <c r="BB1437" s="125"/>
      <c r="BC1437" s="129"/>
      <c r="BD1437" s="125"/>
      <c r="BE1437" s="125"/>
      <c r="BF1437" s="125"/>
      <c r="BG1437" s="125"/>
      <c r="BH1437" s="125"/>
      <c r="BI1437" s="125"/>
      <c r="BJ1437" s="125"/>
      <c r="BK1437" s="125"/>
      <c r="BL1437" s="90"/>
      <c r="BM1437" s="90"/>
      <c r="BN1437" s="90"/>
      <c r="BO1437" s="90"/>
      <c r="BP1437" s="90"/>
    </row>
    <row r="1438" spans="1:68" s="49" customFormat="1" ht="27.75" customHeight="1" x14ac:dyDescent="0.2">
      <c r="A1438" s="22">
        <f t="shared" si="1392"/>
        <v>1026</v>
      </c>
      <c r="B1438" s="50"/>
      <c r="C1438" s="51"/>
      <c r="D1438" s="52"/>
      <c r="E1438" s="53"/>
      <c r="F1438" s="54"/>
      <c r="G1438" s="55"/>
      <c r="H1438" s="56"/>
      <c r="I1438" s="304"/>
      <c r="J1438" s="57"/>
      <c r="K1438" s="58"/>
      <c r="L1438" s="59"/>
      <c r="M1438" s="58"/>
      <c r="N1438" s="59"/>
      <c r="O1438" s="58"/>
      <c r="P1438" s="59"/>
      <c r="Q1438" s="60"/>
      <c r="R1438" s="315"/>
      <c r="S1438" s="57"/>
      <c r="T1438" s="58"/>
      <c r="U1438" s="58"/>
      <c r="V1438" s="60"/>
      <c r="W1438" s="326"/>
      <c r="X1438" s="58"/>
      <c r="Y1438" s="59"/>
      <c r="Z1438" s="58"/>
      <c r="AA1438" s="59"/>
      <c r="AB1438" s="60"/>
      <c r="AC1438" s="61"/>
      <c r="AD1438" s="62"/>
      <c r="AE1438" s="62"/>
      <c r="AF1438" s="63"/>
      <c r="AG1438" s="318"/>
      <c r="AH1438" s="60"/>
      <c r="AI1438" s="476"/>
      <c r="AJ1438" s="476"/>
      <c r="AK1438" s="477"/>
      <c r="AL1438" s="102"/>
      <c r="AM1438" s="124" t="str">
        <f t="shared" si="1390"/>
        <v xml:space="preserve"> </v>
      </c>
      <c r="AN1438" s="97" t="str">
        <f t="shared" si="1391"/>
        <v xml:space="preserve"> </v>
      </c>
      <c r="AO1438" s="125"/>
      <c r="AP1438" s="125"/>
      <c r="AQ1438" s="125"/>
      <c r="AR1438" s="125"/>
      <c r="AS1438" s="125"/>
      <c r="AT1438" s="122"/>
      <c r="AU1438" s="125"/>
      <c r="AV1438" s="126"/>
      <c r="AW1438" s="122"/>
      <c r="AX1438" s="127"/>
      <c r="AY1438" s="100"/>
      <c r="AZ1438" s="127"/>
      <c r="BA1438" s="88"/>
      <c r="BB1438" s="125"/>
      <c r="BC1438" s="129"/>
      <c r="BD1438" s="125"/>
      <c r="BE1438" s="125"/>
      <c r="BF1438" s="125"/>
      <c r="BG1438" s="125"/>
      <c r="BH1438" s="125"/>
      <c r="BI1438" s="125"/>
      <c r="BJ1438" s="125"/>
      <c r="BK1438" s="125"/>
      <c r="BL1438" s="90"/>
      <c r="BM1438" s="90"/>
      <c r="BN1438" s="90"/>
      <c r="BO1438" s="90"/>
      <c r="BP1438" s="90"/>
    </row>
    <row r="1439" spans="1:68" s="49" customFormat="1" ht="27.75" customHeight="1" x14ac:dyDescent="0.2">
      <c r="A1439" s="22">
        <f>A1438+1</f>
        <v>1027</v>
      </c>
      <c r="B1439" s="50"/>
      <c r="C1439" s="51"/>
      <c r="D1439" s="52"/>
      <c r="E1439" s="53"/>
      <c r="F1439" s="54"/>
      <c r="G1439" s="55"/>
      <c r="H1439" s="56"/>
      <c r="I1439" s="304"/>
      <c r="J1439" s="57"/>
      <c r="K1439" s="58"/>
      <c r="L1439" s="59"/>
      <c r="M1439" s="58"/>
      <c r="N1439" s="59"/>
      <c r="O1439" s="58"/>
      <c r="P1439" s="59"/>
      <c r="Q1439" s="60"/>
      <c r="R1439" s="315"/>
      <c r="S1439" s="57"/>
      <c r="T1439" s="58"/>
      <c r="U1439" s="58"/>
      <c r="V1439" s="60"/>
      <c r="W1439" s="326"/>
      <c r="X1439" s="58"/>
      <c r="Y1439" s="59"/>
      <c r="Z1439" s="58"/>
      <c r="AA1439" s="59"/>
      <c r="AB1439" s="60"/>
      <c r="AC1439" s="61"/>
      <c r="AD1439" s="62"/>
      <c r="AE1439" s="62"/>
      <c r="AF1439" s="63"/>
      <c r="AG1439" s="318"/>
      <c r="AH1439" s="60"/>
      <c r="AI1439" s="476"/>
      <c r="AJ1439" s="476"/>
      <c r="AK1439" s="477"/>
      <c r="AL1439" s="102"/>
      <c r="AM1439" s="124" t="str">
        <f t="shared" si="1390"/>
        <v xml:space="preserve"> </v>
      </c>
      <c r="AN1439" s="97" t="str">
        <f t="shared" si="1391"/>
        <v xml:space="preserve"> </v>
      </c>
      <c r="AO1439" s="125"/>
      <c r="AP1439" s="125"/>
      <c r="AQ1439" s="125"/>
      <c r="AR1439" s="125"/>
      <c r="AS1439" s="125"/>
      <c r="AT1439" s="122"/>
      <c r="AU1439" s="125"/>
      <c r="AV1439" s="126"/>
      <c r="AW1439" s="122"/>
      <c r="AX1439" s="127"/>
      <c r="AY1439" s="100"/>
      <c r="AZ1439" s="127"/>
      <c r="BA1439" s="88"/>
      <c r="BB1439" s="125"/>
      <c r="BC1439" s="129"/>
      <c r="BD1439" s="125"/>
      <c r="BE1439" s="125"/>
      <c r="BF1439" s="125"/>
      <c r="BG1439" s="125"/>
      <c r="BH1439" s="125"/>
      <c r="BI1439" s="125"/>
      <c r="BJ1439" s="125"/>
      <c r="BK1439" s="125"/>
      <c r="BL1439" s="90"/>
      <c r="BM1439" s="90"/>
      <c r="BN1439" s="90"/>
      <c r="BO1439" s="90"/>
      <c r="BP1439" s="90"/>
    </row>
    <row r="1440" spans="1:68" s="49" customFormat="1" ht="27.75" customHeight="1" x14ac:dyDescent="0.2">
      <c r="A1440" s="22">
        <f t="shared" si="1392"/>
        <v>1028</v>
      </c>
      <c r="B1440" s="50"/>
      <c r="C1440" s="51"/>
      <c r="D1440" s="52"/>
      <c r="E1440" s="53"/>
      <c r="F1440" s="54"/>
      <c r="G1440" s="55"/>
      <c r="H1440" s="56"/>
      <c r="I1440" s="304"/>
      <c r="J1440" s="57"/>
      <c r="K1440" s="58"/>
      <c r="L1440" s="59"/>
      <c r="M1440" s="58"/>
      <c r="N1440" s="59"/>
      <c r="O1440" s="58"/>
      <c r="P1440" s="59"/>
      <c r="Q1440" s="60"/>
      <c r="R1440" s="315"/>
      <c r="S1440" s="57"/>
      <c r="T1440" s="58"/>
      <c r="U1440" s="58"/>
      <c r="V1440" s="60"/>
      <c r="W1440" s="326"/>
      <c r="X1440" s="58"/>
      <c r="Y1440" s="59"/>
      <c r="Z1440" s="58"/>
      <c r="AA1440" s="59"/>
      <c r="AB1440" s="60"/>
      <c r="AC1440" s="61"/>
      <c r="AD1440" s="62"/>
      <c r="AE1440" s="62"/>
      <c r="AF1440" s="63"/>
      <c r="AG1440" s="318"/>
      <c r="AH1440" s="60"/>
      <c r="AI1440" s="476"/>
      <c r="AJ1440" s="476"/>
      <c r="AK1440" s="477"/>
      <c r="AL1440" s="102"/>
      <c r="AM1440" s="124" t="str">
        <f t="shared" si="1390"/>
        <v xml:space="preserve"> </v>
      </c>
      <c r="AN1440" s="97" t="str">
        <f t="shared" si="1391"/>
        <v xml:space="preserve"> </v>
      </c>
      <c r="AO1440" s="125"/>
      <c r="AP1440" s="125"/>
      <c r="AQ1440" s="125"/>
      <c r="AR1440" s="125"/>
      <c r="AS1440" s="125"/>
      <c r="AT1440" s="122"/>
      <c r="AU1440" s="125"/>
      <c r="AV1440" s="126"/>
      <c r="AW1440" s="122"/>
      <c r="AX1440" s="127"/>
      <c r="AY1440" s="100"/>
      <c r="AZ1440" s="127"/>
      <c r="BA1440" s="88"/>
      <c r="BB1440" s="125"/>
      <c r="BC1440" s="129"/>
      <c r="BD1440" s="125"/>
      <c r="BE1440" s="125"/>
      <c r="BF1440" s="125"/>
      <c r="BG1440" s="125"/>
      <c r="BH1440" s="125"/>
      <c r="BI1440" s="125"/>
      <c r="BJ1440" s="125"/>
      <c r="BK1440" s="125"/>
      <c r="BL1440" s="90"/>
      <c r="BM1440" s="90"/>
      <c r="BN1440" s="90"/>
      <c r="BO1440" s="90"/>
      <c r="BP1440" s="90"/>
    </row>
    <row r="1441" spans="1:68" s="49" customFormat="1" ht="27.75" customHeight="1" x14ac:dyDescent="0.2">
      <c r="A1441" s="22">
        <f t="shared" si="1392"/>
        <v>1029</v>
      </c>
      <c r="B1441" s="50"/>
      <c r="C1441" s="51"/>
      <c r="D1441" s="52"/>
      <c r="E1441" s="53"/>
      <c r="F1441" s="54"/>
      <c r="G1441" s="55"/>
      <c r="H1441" s="56"/>
      <c r="I1441" s="304"/>
      <c r="J1441" s="57"/>
      <c r="K1441" s="58"/>
      <c r="L1441" s="59"/>
      <c r="M1441" s="58"/>
      <c r="N1441" s="59"/>
      <c r="O1441" s="58"/>
      <c r="P1441" s="59"/>
      <c r="Q1441" s="60"/>
      <c r="R1441" s="315"/>
      <c r="S1441" s="57"/>
      <c r="T1441" s="58"/>
      <c r="U1441" s="58"/>
      <c r="V1441" s="60"/>
      <c r="W1441" s="326"/>
      <c r="X1441" s="58"/>
      <c r="Y1441" s="59"/>
      <c r="Z1441" s="58"/>
      <c r="AA1441" s="59"/>
      <c r="AB1441" s="60"/>
      <c r="AC1441" s="61"/>
      <c r="AD1441" s="62"/>
      <c r="AE1441" s="62"/>
      <c r="AF1441" s="63"/>
      <c r="AG1441" s="318"/>
      <c r="AH1441" s="60"/>
      <c r="AI1441" s="476"/>
      <c r="AJ1441" s="476"/>
      <c r="AK1441" s="477"/>
      <c r="AL1441" s="102"/>
      <c r="AM1441" s="124" t="str">
        <f t="shared" si="1390"/>
        <v xml:space="preserve"> </v>
      </c>
      <c r="AN1441" s="97" t="str">
        <f t="shared" si="1391"/>
        <v xml:space="preserve"> </v>
      </c>
      <c r="AO1441" s="125"/>
      <c r="AP1441" s="125"/>
      <c r="AQ1441" s="125"/>
      <c r="AR1441" s="125"/>
      <c r="AS1441" s="125"/>
      <c r="AT1441" s="122"/>
      <c r="AU1441" s="125"/>
      <c r="AV1441" s="126"/>
      <c r="AW1441" s="122"/>
      <c r="AX1441" s="127"/>
      <c r="AY1441" s="100"/>
      <c r="AZ1441" s="127"/>
      <c r="BA1441" s="125"/>
      <c r="BB1441" s="125"/>
      <c r="BC1441" s="129"/>
      <c r="BD1441" s="125"/>
      <c r="BE1441" s="125"/>
      <c r="BF1441" s="125"/>
      <c r="BG1441" s="125"/>
      <c r="BH1441" s="125"/>
      <c r="BI1441" s="125"/>
      <c r="BJ1441" s="125"/>
      <c r="BK1441" s="125"/>
      <c r="BL1441" s="90"/>
      <c r="BM1441" s="90"/>
      <c r="BN1441" s="90"/>
      <c r="BO1441" s="90"/>
      <c r="BP1441" s="90"/>
    </row>
    <row r="1442" spans="1:68" s="49" customFormat="1" ht="27.75" customHeight="1" thickBot="1" x14ac:dyDescent="0.25">
      <c r="A1442" s="23">
        <f t="shared" si="1392"/>
        <v>1030</v>
      </c>
      <c r="B1442" s="64"/>
      <c r="C1442" s="65"/>
      <c r="D1442" s="66"/>
      <c r="E1442" s="67"/>
      <c r="F1442" s="68"/>
      <c r="G1442" s="69"/>
      <c r="H1442" s="70"/>
      <c r="I1442" s="305"/>
      <c r="J1442" s="71"/>
      <c r="K1442" s="72"/>
      <c r="L1442" s="73"/>
      <c r="M1442" s="72"/>
      <c r="N1442" s="73"/>
      <c r="O1442" s="72"/>
      <c r="P1442" s="73"/>
      <c r="Q1442" s="74"/>
      <c r="R1442" s="316"/>
      <c r="S1442" s="71"/>
      <c r="T1442" s="72"/>
      <c r="U1442" s="72"/>
      <c r="V1442" s="74"/>
      <c r="W1442" s="327"/>
      <c r="X1442" s="72"/>
      <c r="Y1442" s="73"/>
      <c r="Z1442" s="72"/>
      <c r="AA1442" s="73"/>
      <c r="AB1442" s="74"/>
      <c r="AC1442" s="75"/>
      <c r="AD1442" s="76"/>
      <c r="AE1442" s="76"/>
      <c r="AF1442" s="77"/>
      <c r="AG1442" s="319"/>
      <c r="AH1442" s="74"/>
      <c r="AI1442" s="480"/>
      <c r="AJ1442" s="480"/>
      <c r="AK1442" s="481"/>
      <c r="AL1442" s="102"/>
      <c r="AM1442" s="124" t="str">
        <f t="shared" si="1390"/>
        <v xml:space="preserve"> </v>
      </c>
      <c r="AN1442" s="97" t="str">
        <f t="shared" si="1391"/>
        <v xml:space="preserve"> </v>
      </c>
      <c r="AO1442" s="125"/>
      <c r="AP1442" s="125"/>
      <c r="AQ1442" s="125"/>
      <c r="AR1442" s="125"/>
      <c r="AS1442" s="125"/>
      <c r="AT1442" s="122"/>
      <c r="AU1442" s="125"/>
      <c r="AV1442" s="126"/>
      <c r="AW1442" s="122"/>
      <c r="AX1442" s="127"/>
      <c r="AY1442" s="100"/>
      <c r="AZ1442" s="127"/>
      <c r="BA1442" s="125"/>
      <c r="BB1442" s="125"/>
      <c r="BC1442" s="129"/>
      <c r="BD1442" s="125"/>
      <c r="BE1442" s="125"/>
      <c r="BF1442" s="125"/>
      <c r="BG1442" s="125"/>
      <c r="BH1442" s="125"/>
      <c r="BI1442" s="125"/>
      <c r="BJ1442" s="125"/>
      <c r="BK1442" s="125"/>
      <c r="BL1442" s="90"/>
      <c r="BM1442" s="90"/>
      <c r="BN1442" s="90"/>
      <c r="BO1442" s="90"/>
      <c r="BP1442" s="90"/>
    </row>
    <row r="1443" spans="1:68" ht="4.5" customHeight="1" thickBot="1" x14ac:dyDescent="0.25">
      <c r="A1443" s="89">
        <f>AK1446</f>
        <v>103</v>
      </c>
      <c r="B1443" s="271"/>
      <c r="C1443" s="271"/>
      <c r="D1443" s="271"/>
      <c r="E1443" s="271"/>
      <c r="F1443" s="271"/>
      <c r="G1443" s="271"/>
      <c r="H1443" s="271"/>
      <c r="I1443" s="271"/>
      <c r="J1443" s="309"/>
      <c r="K1443" s="309"/>
      <c r="L1443" s="309"/>
      <c r="M1443" s="309"/>
      <c r="N1443" s="309"/>
      <c r="O1443" s="309"/>
      <c r="P1443" s="309"/>
      <c r="Q1443" s="309"/>
      <c r="R1443" s="309"/>
      <c r="S1443" s="324"/>
      <c r="T1443" s="324"/>
      <c r="U1443" s="324"/>
      <c r="V1443" s="324"/>
      <c r="W1443" s="324"/>
      <c r="X1443" s="324"/>
      <c r="Y1443" s="324"/>
      <c r="Z1443" s="324"/>
      <c r="AA1443" s="324"/>
      <c r="AB1443" s="324"/>
      <c r="AC1443" s="309"/>
      <c r="AD1443" s="272"/>
      <c r="AE1443" s="273"/>
      <c r="AF1443" s="272"/>
      <c r="AG1443" s="274"/>
      <c r="AH1443" s="474"/>
      <c r="AI1443" s="475"/>
      <c r="AJ1443" s="475"/>
      <c r="AK1443" s="475"/>
      <c r="AL1443" s="33"/>
      <c r="AM1443" s="33"/>
      <c r="AN1443" s="33"/>
      <c r="AV1443" s="126"/>
      <c r="AX1443" s="127"/>
      <c r="AY1443" s="100"/>
      <c r="AZ1443" s="127"/>
      <c r="BC1443" s="129"/>
    </row>
    <row r="1444" spans="1:68" ht="26.25" customHeight="1" x14ac:dyDescent="0.2">
      <c r="A1444" s="180">
        <f>A1430+1</f>
        <v>103</v>
      </c>
      <c r="B1444" s="501"/>
      <c r="C1444" s="501"/>
      <c r="D1444" s="501"/>
      <c r="E1444" s="502"/>
      <c r="F1444" s="493" t="str">
        <f>F1430</f>
        <v>TOTAL DE ESTA PÁGINA</v>
      </c>
      <c r="G1444" s="494"/>
      <c r="H1444" s="495"/>
      <c r="I1444" s="348" t="str">
        <f t="shared" ref="I1444:Q1444" si="1393">IF(SUM(I1433:I1443)=0," ",SUM(I1433:I1443))</f>
        <v xml:space="preserve"> </v>
      </c>
      <c r="J1444" s="349" t="str">
        <f t="shared" si="1393"/>
        <v xml:space="preserve"> </v>
      </c>
      <c r="K1444" s="350" t="str">
        <f t="shared" si="1393"/>
        <v xml:space="preserve"> </v>
      </c>
      <c r="L1444" s="351" t="str">
        <f t="shared" si="1393"/>
        <v xml:space="preserve"> </v>
      </c>
      <c r="M1444" s="350" t="str">
        <f t="shared" si="1393"/>
        <v xml:space="preserve"> </v>
      </c>
      <c r="N1444" s="351" t="str">
        <f t="shared" si="1393"/>
        <v xml:space="preserve"> </v>
      </c>
      <c r="O1444" s="350" t="str">
        <f t="shared" si="1393"/>
        <v xml:space="preserve"> </v>
      </c>
      <c r="P1444" s="351" t="str">
        <f t="shared" si="1393"/>
        <v xml:space="preserve"> </v>
      </c>
      <c r="Q1444" s="352" t="str">
        <f t="shared" si="1393"/>
        <v xml:space="preserve"> </v>
      </c>
      <c r="R1444" s="353"/>
      <c r="S1444" s="349" t="str">
        <f t="shared" ref="S1444:AB1444" si="1394">IF(SUM(S1433:S1443)=0," ",SUM(S1433:S1443))</f>
        <v xml:space="preserve"> </v>
      </c>
      <c r="T1444" s="350" t="str">
        <f t="shared" si="1394"/>
        <v xml:space="preserve"> </v>
      </c>
      <c r="U1444" s="350" t="str">
        <f t="shared" si="1394"/>
        <v xml:space="preserve"> </v>
      </c>
      <c r="V1444" s="350" t="str">
        <f t="shared" si="1394"/>
        <v xml:space="preserve"> </v>
      </c>
      <c r="W1444" s="351" t="str">
        <f t="shared" si="1394"/>
        <v xml:space="preserve"> </v>
      </c>
      <c r="X1444" s="350" t="str">
        <f t="shared" si="1394"/>
        <v xml:space="preserve"> </v>
      </c>
      <c r="Y1444" s="351" t="str">
        <f t="shared" si="1394"/>
        <v xml:space="preserve"> </v>
      </c>
      <c r="Z1444" s="350" t="str">
        <f t="shared" si="1394"/>
        <v xml:space="preserve"> </v>
      </c>
      <c r="AA1444" s="351" t="str">
        <f t="shared" si="1394"/>
        <v xml:space="preserve"> </v>
      </c>
      <c r="AB1444" s="352" t="str">
        <f t="shared" si="1394"/>
        <v xml:space="preserve"> </v>
      </c>
      <c r="AC1444" s="354" t="str">
        <f>IF(SUM(AC1433:AC1442)=0," ",SUM(AC1433:AC1442))</f>
        <v xml:space="preserve"> </v>
      </c>
      <c r="AD1444" s="355" t="str">
        <f>IF(SUM(AD1433:AD1442)=0," ",SUM(AD1433:AD1442))</f>
        <v xml:space="preserve"> </v>
      </c>
      <c r="AE1444" s="355" t="str">
        <f>IF(SUM(AE1433:AE1442)=0," ",SUM(AE1433:AE1442))</f>
        <v xml:space="preserve"> </v>
      </c>
      <c r="AF1444" s="356" t="str">
        <f>IF(SUM(AF1433:AF1442)=0," ",SUM(AF1433:AF1442))</f>
        <v xml:space="preserve"> </v>
      </c>
      <c r="AG1444" s="357" t="str">
        <f>IF(SUM(AG1433:AG1442)=0," ",SUM(AG1433:AG1442))</f>
        <v xml:space="preserve"> </v>
      </c>
      <c r="AH1444" s="482" t="str">
        <f>AH1430</f>
        <v>Certifico que todos los datos en esta
bitácora son fidedignos</v>
      </c>
      <c r="AI1444" s="483"/>
      <c r="AJ1444" s="483"/>
      <c r="AK1444" s="484"/>
      <c r="AL1444" s="131"/>
      <c r="AM1444" s="131"/>
      <c r="AN1444" s="131"/>
      <c r="AV1444" s="126"/>
      <c r="AX1444" s="127"/>
      <c r="AY1444" s="100"/>
      <c r="AZ1444" s="127"/>
      <c r="BA1444" s="88"/>
      <c r="BC1444" s="129"/>
    </row>
    <row r="1445" spans="1:68" ht="26.25" customHeight="1" x14ac:dyDescent="0.2">
      <c r="A1445" s="499"/>
      <c r="B1445" s="503"/>
      <c r="C1445" s="503"/>
      <c r="D1445" s="503"/>
      <c r="E1445" s="504"/>
      <c r="F1445" s="496" t="str">
        <f>F1431</f>
        <v>TOTAL PÁGINA ANTERIOR</v>
      </c>
      <c r="G1445" s="497"/>
      <c r="H1445" s="498"/>
      <c r="I1445" s="358">
        <f>I1432</f>
        <v>6.25</v>
      </c>
      <c r="J1445" s="359">
        <f t="shared" ref="J1445:Q1445" si="1395">J1432</f>
        <v>6.25</v>
      </c>
      <c r="K1445" s="360" t="str">
        <f t="shared" si="1395"/>
        <v xml:space="preserve"> </v>
      </c>
      <c r="L1445" s="361" t="str">
        <f t="shared" si="1395"/>
        <v xml:space="preserve"> </v>
      </c>
      <c r="M1445" s="360" t="str">
        <f t="shared" si="1395"/>
        <v xml:space="preserve"> </v>
      </c>
      <c r="N1445" s="361" t="str">
        <f t="shared" si="1395"/>
        <v xml:space="preserve"> </v>
      </c>
      <c r="O1445" s="360" t="str">
        <f t="shared" si="1395"/>
        <v xml:space="preserve"> </v>
      </c>
      <c r="P1445" s="361" t="str">
        <f t="shared" si="1395"/>
        <v xml:space="preserve"> </v>
      </c>
      <c r="Q1445" s="362" t="str">
        <f t="shared" si="1395"/>
        <v xml:space="preserve"> </v>
      </c>
      <c r="R1445" s="363"/>
      <c r="S1445" s="359" t="str">
        <f t="shared" ref="S1445:AG1445" si="1396">S1432</f>
        <v xml:space="preserve"> </v>
      </c>
      <c r="T1445" s="360">
        <f t="shared" si="1396"/>
        <v>8.75</v>
      </c>
      <c r="U1445" s="360">
        <f t="shared" si="1396"/>
        <v>10</v>
      </c>
      <c r="V1445" s="360">
        <f t="shared" si="1396"/>
        <v>2.5</v>
      </c>
      <c r="W1445" s="361" t="str">
        <f t="shared" si="1396"/>
        <v xml:space="preserve"> </v>
      </c>
      <c r="X1445" s="360" t="str">
        <f t="shared" si="1396"/>
        <v xml:space="preserve"> </v>
      </c>
      <c r="Y1445" s="361">
        <f t="shared" si="1396"/>
        <v>2.5</v>
      </c>
      <c r="Z1445" s="360" t="str">
        <f t="shared" si="1396"/>
        <v xml:space="preserve"> </v>
      </c>
      <c r="AA1445" s="361">
        <f t="shared" si="1396"/>
        <v>3.75</v>
      </c>
      <c r="AB1445" s="362" t="str">
        <f t="shared" si="1396"/>
        <v xml:space="preserve"> </v>
      </c>
      <c r="AC1445" s="364">
        <f t="shared" si="1396"/>
        <v>9</v>
      </c>
      <c r="AD1445" s="365" t="str">
        <f t="shared" si="1396"/>
        <v xml:space="preserve"> </v>
      </c>
      <c r="AE1445" s="365">
        <f t="shared" si="1396"/>
        <v>9</v>
      </c>
      <c r="AF1445" s="366" t="str">
        <f t="shared" si="1396"/>
        <v xml:space="preserve"> </v>
      </c>
      <c r="AG1445" s="367">
        <f t="shared" si="1396"/>
        <v>11</v>
      </c>
      <c r="AH1445" s="487"/>
      <c r="AI1445" s="488"/>
      <c r="AJ1445" s="488"/>
      <c r="AK1445" s="489"/>
      <c r="AL1445" s="131"/>
      <c r="AM1445" s="131"/>
      <c r="AN1445" s="131"/>
      <c r="AV1445" s="126"/>
      <c r="AX1445" s="127"/>
      <c r="AY1445" s="100"/>
      <c r="AZ1445" s="127"/>
      <c r="BA1445" s="88"/>
      <c r="BC1445" s="129"/>
    </row>
    <row r="1446" spans="1:68" ht="26.25" customHeight="1" thickBot="1" x14ac:dyDescent="0.25">
      <c r="A1446" s="500"/>
      <c r="B1446" s="505" t="str">
        <f>B1432</f>
        <v>Entidad que certifica Hrs. de vuelo
TIMBRE Y FIRMA</v>
      </c>
      <c r="C1446" s="505"/>
      <c r="D1446" s="505"/>
      <c r="E1446" s="506"/>
      <c r="F1446" s="490" t="str">
        <f>F1432</f>
        <v>TOTAL A LA FECHA</v>
      </c>
      <c r="G1446" s="491"/>
      <c r="H1446" s="492"/>
      <c r="I1446" s="31">
        <f t="shared" ref="I1446:Q1446" si="1397">IF(SUM(I1444:I1445)=0," ",SUM(I1444:I1445))</f>
        <v>6.25</v>
      </c>
      <c r="J1446" s="27">
        <f t="shared" si="1397"/>
        <v>6.25</v>
      </c>
      <c r="K1446" s="24" t="str">
        <f t="shared" si="1397"/>
        <v xml:space="preserve"> </v>
      </c>
      <c r="L1446" s="25" t="str">
        <f t="shared" si="1397"/>
        <v xml:space="preserve"> </v>
      </c>
      <c r="M1446" s="24" t="str">
        <f t="shared" si="1397"/>
        <v xml:space="preserve"> </v>
      </c>
      <c r="N1446" s="25" t="str">
        <f t="shared" si="1397"/>
        <v xml:space="preserve"> </v>
      </c>
      <c r="O1446" s="24" t="str">
        <f t="shared" si="1397"/>
        <v xml:space="preserve"> </v>
      </c>
      <c r="P1446" s="25" t="str">
        <f t="shared" si="1397"/>
        <v xml:space="preserve"> </v>
      </c>
      <c r="Q1446" s="26" t="str">
        <f t="shared" si="1397"/>
        <v xml:space="preserve"> </v>
      </c>
      <c r="R1446" s="321"/>
      <c r="S1446" s="27" t="str">
        <f t="shared" ref="S1446:AG1446" si="1398">IF(SUM(S1444:S1445)=0," ",SUM(S1444:S1445))</f>
        <v xml:space="preserve"> </v>
      </c>
      <c r="T1446" s="24">
        <f t="shared" si="1398"/>
        <v>8.75</v>
      </c>
      <c r="U1446" s="24">
        <f t="shared" si="1398"/>
        <v>10</v>
      </c>
      <c r="V1446" s="24">
        <f t="shared" si="1398"/>
        <v>2.5</v>
      </c>
      <c r="W1446" s="25" t="str">
        <f t="shared" si="1398"/>
        <v xml:space="preserve"> </v>
      </c>
      <c r="X1446" s="24" t="str">
        <f t="shared" si="1398"/>
        <v xml:space="preserve"> </v>
      </c>
      <c r="Y1446" s="25">
        <f t="shared" si="1398"/>
        <v>2.5</v>
      </c>
      <c r="Z1446" s="24" t="str">
        <f t="shared" si="1398"/>
        <v xml:space="preserve"> </v>
      </c>
      <c r="AA1446" s="25">
        <f t="shared" si="1398"/>
        <v>3.75</v>
      </c>
      <c r="AB1446" s="26" t="str">
        <f t="shared" si="1398"/>
        <v xml:space="preserve"> </v>
      </c>
      <c r="AC1446" s="323">
        <f t="shared" si="1398"/>
        <v>9</v>
      </c>
      <c r="AD1446" s="28" t="str">
        <f t="shared" si="1398"/>
        <v xml:space="preserve"> </v>
      </c>
      <c r="AE1446" s="28">
        <f t="shared" si="1398"/>
        <v>9</v>
      </c>
      <c r="AF1446" s="30" t="str">
        <f t="shared" si="1398"/>
        <v xml:space="preserve"> </v>
      </c>
      <c r="AG1446" s="32">
        <f t="shared" si="1398"/>
        <v>11</v>
      </c>
      <c r="AH1446" s="485" t="str">
        <f>AH1432</f>
        <v>_____________________________
FIRMA PILOTO</v>
      </c>
      <c r="AI1446" s="486"/>
      <c r="AJ1446" s="486"/>
      <c r="AK1446" s="181">
        <f>A1444</f>
        <v>103</v>
      </c>
      <c r="AL1446" s="132"/>
      <c r="AM1446" s="132"/>
      <c r="AN1446" s="132"/>
      <c r="AV1446" s="126"/>
      <c r="AX1446" s="127"/>
      <c r="AY1446" s="100"/>
      <c r="AZ1446" s="127"/>
      <c r="BA1446" s="88"/>
      <c r="BC1446" s="129"/>
    </row>
    <row r="1447" spans="1:68" s="49" customFormat="1" ht="27.75" customHeight="1" x14ac:dyDescent="0.2">
      <c r="A1447" s="29">
        <f>A1442+1</f>
        <v>1031</v>
      </c>
      <c r="B1447" s="39"/>
      <c r="C1447" s="40"/>
      <c r="D1447" s="41"/>
      <c r="E1447" s="42"/>
      <c r="F1447" s="43"/>
      <c r="G1447" s="44"/>
      <c r="H1447" s="45"/>
      <c r="I1447" s="310"/>
      <c r="J1447" s="306"/>
      <c r="K1447" s="307"/>
      <c r="L1447" s="308"/>
      <c r="M1447" s="307"/>
      <c r="N1447" s="308"/>
      <c r="O1447" s="307"/>
      <c r="P1447" s="308"/>
      <c r="Q1447" s="167"/>
      <c r="R1447" s="314"/>
      <c r="S1447" s="46"/>
      <c r="T1447" s="47"/>
      <c r="U1447" s="47"/>
      <c r="V1447" s="48"/>
      <c r="W1447" s="325"/>
      <c r="X1447" s="307"/>
      <c r="Y1447" s="308"/>
      <c r="Z1447" s="307"/>
      <c r="AA1447" s="308"/>
      <c r="AB1447" s="167"/>
      <c r="AC1447" s="311"/>
      <c r="AD1447" s="312"/>
      <c r="AE1447" s="312"/>
      <c r="AF1447" s="313"/>
      <c r="AG1447" s="317"/>
      <c r="AH1447" s="167"/>
      <c r="AI1447" s="478"/>
      <c r="AJ1447" s="478"/>
      <c r="AK1447" s="479"/>
      <c r="AL1447" s="102"/>
      <c r="AM1447" s="124" t="str">
        <f t="shared" ref="AM1447:AM1456" si="1399">IF(B1447=0," ",TEXT(B1447,"MMM"))</f>
        <v xml:space="preserve"> </v>
      </c>
      <c r="AN1447" s="97" t="str">
        <f t="shared" ref="AN1447:AN1456" si="1400">IF(B1447=0," ",YEAR(B1447))</f>
        <v xml:space="preserve"> </v>
      </c>
      <c r="AO1447" s="125"/>
      <c r="AP1447" s="125"/>
      <c r="AQ1447" s="125"/>
      <c r="AR1447" s="125"/>
      <c r="AS1447" s="125"/>
      <c r="AT1447" s="122"/>
      <c r="AU1447" s="125"/>
      <c r="AV1447" s="126"/>
      <c r="AW1447" s="122"/>
      <c r="AX1447" s="127"/>
      <c r="AY1447" s="100"/>
      <c r="AZ1447" s="127"/>
      <c r="BA1447" s="88"/>
      <c r="BB1447" s="125"/>
      <c r="BC1447" s="129"/>
      <c r="BD1447" s="125"/>
      <c r="BE1447" s="125"/>
      <c r="BF1447" s="125"/>
      <c r="BG1447" s="125"/>
      <c r="BH1447" s="125"/>
      <c r="BI1447" s="125"/>
      <c r="BJ1447" s="125"/>
      <c r="BK1447" s="125"/>
      <c r="BL1447" s="90"/>
      <c r="BM1447" s="90"/>
      <c r="BN1447" s="90"/>
      <c r="BO1447" s="90"/>
      <c r="BP1447" s="90"/>
    </row>
    <row r="1448" spans="1:68" s="49" customFormat="1" ht="27.75" customHeight="1" x14ac:dyDescent="0.2">
      <c r="A1448" s="22">
        <f>A1447+1</f>
        <v>1032</v>
      </c>
      <c r="B1448" s="50"/>
      <c r="C1448" s="51"/>
      <c r="D1448" s="52"/>
      <c r="E1448" s="53"/>
      <c r="F1448" s="54"/>
      <c r="G1448" s="55"/>
      <c r="H1448" s="56"/>
      <c r="I1448" s="304"/>
      <c r="J1448" s="57"/>
      <c r="K1448" s="58"/>
      <c r="L1448" s="59"/>
      <c r="M1448" s="58"/>
      <c r="N1448" s="59"/>
      <c r="O1448" s="58"/>
      <c r="P1448" s="59"/>
      <c r="Q1448" s="60"/>
      <c r="R1448" s="315"/>
      <c r="S1448" s="57"/>
      <c r="T1448" s="58"/>
      <c r="U1448" s="58"/>
      <c r="V1448" s="60"/>
      <c r="W1448" s="326"/>
      <c r="X1448" s="58"/>
      <c r="Y1448" s="59"/>
      <c r="Z1448" s="58"/>
      <c r="AA1448" s="59"/>
      <c r="AB1448" s="60"/>
      <c r="AC1448" s="61"/>
      <c r="AD1448" s="62"/>
      <c r="AE1448" s="62"/>
      <c r="AF1448" s="63"/>
      <c r="AG1448" s="318"/>
      <c r="AH1448" s="60"/>
      <c r="AI1448" s="476"/>
      <c r="AJ1448" s="476"/>
      <c r="AK1448" s="477"/>
      <c r="AL1448" s="102"/>
      <c r="AM1448" s="124" t="str">
        <f t="shared" si="1399"/>
        <v xml:space="preserve"> </v>
      </c>
      <c r="AN1448" s="97" t="str">
        <f t="shared" si="1400"/>
        <v xml:space="preserve"> </v>
      </c>
      <c r="AO1448" s="125"/>
      <c r="AP1448" s="125"/>
      <c r="AQ1448" s="125"/>
      <c r="AR1448" s="125"/>
      <c r="AS1448" s="125"/>
      <c r="AT1448" s="122"/>
      <c r="AU1448" s="125"/>
      <c r="AV1448" s="126"/>
      <c r="AW1448" s="122"/>
      <c r="AX1448" s="127"/>
      <c r="AY1448" s="100"/>
      <c r="AZ1448" s="127"/>
      <c r="BA1448" s="88"/>
      <c r="BB1448" s="125"/>
      <c r="BC1448" s="129"/>
      <c r="BD1448" s="125"/>
      <c r="BE1448" s="125"/>
      <c r="BF1448" s="125"/>
      <c r="BG1448" s="125"/>
      <c r="BH1448" s="125"/>
      <c r="BI1448" s="125"/>
      <c r="BJ1448" s="125"/>
      <c r="BK1448" s="125"/>
      <c r="BL1448" s="90"/>
      <c r="BM1448" s="90"/>
      <c r="BN1448" s="90"/>
      <c r="BO1448" s="90"/>
      <c r="BP1448" s="90"/>
    </row>
    <row r="1449" spans="1:68" s="49" customFormat="1" ht="27.75" customHeight="1" x14ac:dyDescent="0.2">
      <c r="A1449" s="22">
        <f t="shared" ref="A1449:A1456" si="1401">A1448+1</f>
        <v>1033</v>
      </c>
      <c r="B1449" s="50"/>
      <c r="C1449" s="51"/>
      <c r="D1449" s="52"/>
      <c r="E1449" s="53"/>
      <c r="F1449" s="54"/>
      <c r="G1449" s="55"/>
      <c r="H1449" s="56"/>
      <c r="I1449" s="304"/>
      <c r="J1449" s="57"/>
      <c r="K1449" s="58"/>
      <c r="L1449" s="59"/>
      <c r="M1449" s="58"/>
      <c r="N1449" s="59"/>
      <c r="O1449" s="58"/>
      <c r="P1449" s="59"/>
      <c r="Q1449" s="60"/>
      <c r="R1449" s="315"/>
      <c r="S1449" s="57"/>
      <c r="T1449" s="58"/>
      <c r="U1449" s="58"/>
      <c r="V1449" s="60"/>
      <c r="W1449" s="326"/>
      <c r="X1449" s="58"/>
      <c r="Y1449" s="59"/>
      <c r="Z1449" s="58"/>
      <c r="AA1449" s="59"/>
      <c r="AB1449" s="60"/>
      <c r="AC1449" s="61"/>
      <c r="AD1449" s="62"/>
      <c r="AE1449" s="62"/>
      <c r="AF1449" s="63"/>
      <c r="AG1449" s="318"/>
      <c r="AH1449" s="60"/>
      <c r="AI1449" s="476"/>
      <c r="AJ1449" s="476"/>
      <c r="AK1449" s="477"/>
      <c r="AL1449" s="102"/>
      <c r="AM1449" s="124" t="str">
        <f t="shared" si="1399"/>
        <v xml:space="preserve"> </v>
      </c>
      <c r="AN1449" s="97" t="str">
        <f t="shared" si="1400"/>
        <v xml:space="preserve"> </v>
      </c>
      <c r="AO1449" s="125"/>
      <c r="AP1449" s="125"/>
      <c r="AQ1449" s="125"/>
      <c r="AR1449" s="125"/>
      <c r="AS1449" s="125"/>
      <c r="AT1449" s="122"/>
      <c r="AU1449" s="125"/>
      <c r="AV1449" s="126"/>
      <c r="AW1449" s="122"/>
      <c r="AX1449" s="127"/>
      <c r="AY1449" s="100"/>
      <c r="AZ1449" s="127"/>
      <c r="BA1449" s="88"/>
      <c r="BB1449" s="125"/>
      <c r="BC1449" s="129"/>
      <c r="BD1449" s="125"/>
      <c r="BE1449" s="125"/>
      <c r="BF1449" s="125"/>
      <c r="BG1449" s="125"/>
      <c r="BH1449" s="125"/>
      <c r="BI1449" s="125"/>
      <c r="BJ1449" s="125"/>
      <c r="BK1449" s="125"/>
      <c r="BL1449" s="90"/>
      <c r="BM1449" s="90"/>
      <c r="BN1449" s="90"/>
      <c r="BO1449" s="90"/>
      <c r="BP1449" s="90"/>
    </row>
    <row r="1450" spans="1:68" s="49" customFormat="1" ht="27.75" customHeight="1" x14ac:dyDescent="0.2">
      <c r="A1450" s="22">
        <f t="shared" si="1401"/>
        <v>1034</v>
      </c>
      <c r="B1450" s="50"/>
      <c r="C1450" s="51"/>
      <c r="D1450" s="52"/>
      <c r="E1450" s="53"/>
      <c r="F1450" s="54"/>
      <c r="G1450" s="55"/>
      <c r="H1450" s="56"/>
      <c r="I1450" s="304"/>
      <c r="J1450" s="57"/>
      <c r="K1450" s="58"/>
      <c r="L1450" s="59"/>
      <c r="M1450" s="58"/>
      <c r="N1450" s="59"/>
      <c r="O1450" s="58"/>
      <c r="P1450" s="59"/>
      <c r="Q1450" s="60"/>
      <c r="R1450" s="315"/>
      <c r="S1450" s="57"/>
      <c r="T1450" s="58"/>
      <c r="U1450" s="58"/>
      <c r="V1450" s="60"/>
      <c r="W1450" s="326"/>
      <c r="X1450" s="58"/>
      <c r="Y1450" s="59"/>
      <c r="Z1450" s="58"/>
      <c r="AA1450" s="59"/>
      <c r="AB1450" s="60"/>
      <c r="AC1450" s="61"/>
      <c r="AD1450" s="62"/>
      <c r="AE1450" s="62"/>
      <c r="AF1450" s="63"/>
      <c r="AG1450" s="318"/>
      <c r="AH1450" s="60"/>
      <c r="AI1450" s="476"/>
      <c r="AJ1450" s="476"/>
      <c r="AK1450" s="477"/>
      <c r="AL1450" s="102"/>
      <c r="AM1450" s="124" t="str">
        <f t="shared" si="1399"/>
        <v xml:space="preserve"> </v>
      </c>
      <c r="AN1450" s="97" t="str">
        <f t="shared" si="1400"/>
        <v xml:space="preserve"> </v>
      </c>
      <c r="AO1450" s="125"/>
      <c r="AP1450" s="125"/>
      <c r="AQ1450" s="125"/>
      <c r="AR1450" s="125"/>
      <c r="AS1450" s="125"/>
      <c r="AT1450" s="122"/>
      <c r="AU1450" s="125"/>
      <c r="AV1450" s="126"/>
      <c r="AW1450" s="122"/>
      <c r="AX1450" s="127"/>
      <c r="AY1450" s="100"/>
      <c r="AZ1450" s="127"/>
      <c r="BA1450" s="88"/>
      <c r="BB1450" s="125"/>
      <c r="BC1450" s="129"/>
      <c r="BD1450" s="125"/>
      <c r="BE1450" s="125"/>
      <c r="BF1450" s="125"/>
      <c r="BG1450" s="125"/>
      <c r="BH1450" s="125"/>
      <c r="BI1450" s="125"/>
      <c r="BJ1450" s="125"/>
      <c r="BK1450" s="125"/>
      <c r="BL1450" s="90"/>
      <c r="BM1450" s="90"/>
      <c r="BN1450" s="90"/>
      <c r="BO1450" s="90"/>
      <c r="BP1450" s="90"/>
    </row>
    <row r="1451" spans="1:68" s="49" customFormat="1" ht="27.75" customHeight="1" x14ac:dyDescent="0.2">
      <c r="A1451" s="22">
        <f t="shared" si="1401"/>
        <v>1035</v>
      </c>
      <c r="B1451" s="50"/>
      <c r="C1451" s="51"/>
      <c r="D1451" s="52"/>
      <c r="E1451" s="53"/>
      <c r="F1451" s="54"/>
      <c r="G1451" s="55"/>
      <c r="H1451" s="56"/>
      <c r="I1451" s="304"/>
      <c r="J1451" s="57"/>
      <c r="K1451" s="58"/>
      <c r="L1451" s="59"/>
      <c r="M1451" s="58"/>
      <c r="N1451" s="59"/>
      <c r="O1451" s="58"/>
      <c r="P1451" s="59"/>
      <c r="Q1451" s="60"/>
      <c r="R1451" s="315"/>
      <c r="S1451" s="57"/>
      <c r="T1451" s="58"/>
      <c r="U1451" s="58"/>
      <c r="V1451" s="60"/>
      <c r="W1451" s="326"/>
      <c r="X1451" s="58"/>
      <c r="Y1451" s="59"/>
      <c r="Z1451" s="58"/>
      <c r="AA1451" s="59"/>
      <c r="AB1451" s="60"/>
      <c r="AC1451" s="61"/>
      <c r="AD1451" s="62"/>
      <c r="AE1451" s="62"/>
      <c r="AF1451" s="63"/>
      <c r="AG1451" s="318"/>
      <c r="AH1451" s="60"/>
      <c r="AI1451" s="476"/>
      <c r="AJ1451" s="476"/>
      <c r="AK1451" s="477"/>
      <c r="AL1451" s="102"/>
      <c r="AM1451" s="124" t="str">
        <f t="shared" si="1399"/>
        <v xml:space="preserve"> </v>
      </c>
      <c r="AN1451" s="97" t="str">
        <f t="shared" si="1400"/>
        <v xml:space="preserve"> </v>
      </c>
      <c r="AO1451" s="125"/>
      <c r="AP1451" s="125"/>
      <c r="AQ1451" s="125"/>
      <c r="AR1451" s="125"/>
      <c r="AS1451" s="125"/>
      <c r="AT1451" s="122"/>
      <c r="AU1451" s="125"/>
      <c r="AV1451" s="126"/>
      <c r="AW1451" s="122"/>
      <c r="AX1451" s="127"/>
      <c r="AY1451" s="100"/>
      <c r="AZ1451" s="127"/>
      <c r="BA1451" s="88"/>
      <c r="BB1451" s="125"/>
      <c r="BC1451" s="129"/>
      <c r="BD1451" s="125"/>
      <c r="BE1451" s="125"/>
      <c r="BF1451" s="125"/>
      <c r="BG1451" s="125"/>
      <c r="BH1451" s="125"/>
      <c r="BI1451" s="125"/>
      <c r="BJ1451" s="125"/>
      <c r="BK1451" s="125"/>
      <c r="BL1451" s="90"/>
      <c r="BM1451" s="90"/>
      <c r="BN1451" s="90"/>
      <c r="BO1451" s="90"/>
      <c r="BP1451" s="90"/>
    </row>
    <row r="1452" spans="1:68" s="49" customFormat="1" ht="27.75" customHeight="1" x14ac:dyDescent="0.2">
      <c r="A1452" s="22">
        <f t="shared" si="1401"/>
        <v>1036</v>
      </c>
      <c r="B1452" s="50"/>
      <c r="C1452" s="51"/>
      <c r="D1452" s="52"/>
      <c r="E1452" s="53"/>
      <c r="F1452" s="54"/>
      <c r="G1452" s="55"/>
      <c r="H1452" s="56"/>
      <c r="I1452" s="304"/>
      <c r="J1452" s="57"/>
      <c r="K1452" s="58"/>
      <c r="L1452" s="59"/>
      <c r="M1452" s="58"/>
      <c r="N1452" s="59"/>
      <c r="O1452" s="58"/>
      <c r="P1452" s="59"/>
      <c r="Q1452" s="60"/>
      <c r="R1452" s="315"/>
      <c r="S1452" s="57"/>
      <c r="T1452" s="58"/>
      <c r="U1452" s="58"/>
      <c r="V1452" s="60"/>
      <c r="W1452" s="326"/>
      <c r="X1452" s="58"/>
      <c r="Y1452" s="59"/>
      <c r="Z1452" s="58"/>
      <c r="AA1452" s="59"/>
      <c r="AB1452" s="60"/>
      <c r="AC1452" s="61"/>
      <c r="AD1452" s="62"/>
      <c r="AE1452" s="62"/>
      <c r="AF1452" s="63"/>
      <c r="AG1452" s="318"/>
      <c r="AH1452" s="60"/>
      <c r="AI1452" s="476"/>
      <c r="AJ1452" s="476"/>
      <c r="AK1452" s="477"/>
      <c r="AL1452" s="102"/>
      <c r="AM1452" s="124" t="str">
        <f t="shared" si="1399"/>
        <v xml:space="preserve"> </v>
      </c>
      <c r="AN1452" s="97" t="str">
        <f t="shared" si="1400"/>
        <v xml:space="preserve"> </v>
      </c>
      <c r="AO1452" s="125"/>
      <c r="AP1452" s="125"/>
      <c r="AQ1452" s="125"/>
      <c r="AR1452" s="125"/>
      <c r="AS1452" s="125"/>
      <c r="AT1452" s="122"/>
      <c r="AU1452" s="125"/>
      <c r="AV1452" s="126"/>
      <c r="AW1452" s="122"/>
      <c r="AX1452" s="127"/>
      <c r="AY1452" s="100"/>
      <c r="AZ1452" s="127"/>
      <c r="BA1452" s="88"/>
      <c r="BB1452" s="125"/>
      <c r="BC1452" s="129"/>
      <c r="BD1452" s="125"/>
      <c r="BE1452" s="125"/>
      <c r="BF1452" s="125"/>
      <c r="BG1452" s="125"/>
      <c r="BH1452" s="125"/>
      <c r="BI1452" s="125"/>
      <c r="BJ1452" s="125"/>
      <c r="BK1452" s="125"/>
      <c r="BL1452" s="90"/>
      <c r="BM1452" s="90"/>
      <c r="BN1452" s="90"/>
      <c r="BO1452" s="90"/>
      <c r="BP1452" s="90"/>
    </row>
    <row r="1453" spans="1:68" s="49" customFormat="1" ht="27.75" customHeight="1" x14ac:dyDescent="0.2">
      <c r="A1453" s="22">
        <f>A1452+1</f>
        <v>1037</v>
      </c>
      <c r="B1453" s="50"/>
      <c r="C1453" s="51"/>
      <c r="D1453" s="52"/>
      <c r="E1453" s="53"/>
      <c r="F1453" s="54"/>
      <c r="G1453" s="55"/>
      <c r="H1453" s="56"/>
      <c r="I1453" s="304"/>
      <c r="J1453" s="57"/>
      <c r="K1453" s="58"/>
      <c r="L1453" s="59"/>
      <c r="M1453" s="58"/>
      <c r="N1453" s="59"/>
      <c r="O1453" s="58"/>
      <c r="P1453" s="59"/>
      <c r="Q1453" s="60"/>
      <c r="R1453" s="315"/>
      <c r="S1453" s="57"/>
      <c r="T1453" s="58"/>
      <c r="U1453" s="58"/>
      <c r="V1453" s="60"/>
      <c r="W1453" s="326"/>
      <c r="X1453" s="58"/>
      <c r="Y1453" s="59"/>
      <c r="Z1453" s="58"/>
      <c r="AA1453" s="59"/>
      <c r="AB1453" s="60"/>
      <c r="AC1453" s="61"/>
      <c r="AD1453" s="62"/>
      <c r="AE1453" s="62"/>
      <c r="AF1453" s="63"/>
      <c r="AG1453" s="318"/>
      <c r="AH1453" s="60"/>
      <c r="AI1453" s="476"/>
      <c r="AJ1453" s="476"/>
      <c r="AK1453" s="477"/>
      <c r="AL1453" s="102"/>
      <c r="AM1453" s="124" t="str">
        <f t="shared" si="1399"/>
        <v xml:space="preserve"> </v>
      </c>
      <c r="AN1453" s="97" t="str">
        <f t="shared" si="1400"/>
        <v xml:space="preserve"> </v>
      </c>
      <c r="AO1453" s="125"/>
      <c r="AP1453" s="125"/>
      <c r="AQ1453" s="125"/>
      <c r="AR1453" s="125"/>
      <c r="AS1453" s="125"/>
      <c r="AT1453" s="122"/>
      <c r="AU1453" s="125"/>
      <c r="AV1453" s="126"/>
      <c r="AW1453" s="122"/>
      <c r="AX1453" s="127"/>
      <c r="AY1453" s="100"/>
      <c r="AZ1453" s="127"/>
      <c r="BA1453" s="88"/>
      <c r="BB1453" s="125"/>
      <c r="BC1453" s="129"/>
      <c r="BD1453" s="125"/>
      <c r="BE1453" s="125"/>
      <c r="BF1453" s="125"/>
      <c r="BG1453" s="125"/>
      <c r="BH1453" s="125"/>
      <c r="BI1453" s="125"/>
      <c r="BJ1453" s="125"/>
      <c r="BK1453" s="125"/>
      <c r="BL1453" s="90"/>
      <c r="BM1453" s="90"/>
      <c r="BN1453" s="90"/>
      <c r="BO1453" s="90"/>
      <c r="BP1453" s="90"/>
    </row>
    <row r="1454" spans="1:68" s="49" customFormat="1" ht="27.75" customHeight="1" x14ac:dyDescent="0.2">
      <c r="A1454" s="22">
        <f t="shared" si="1401"/>
        <v>1038</v>
      </c>
      <c r="B1454" s="50"/>
      <c r="C1454" s="51"/>
      <c r="D1454" s="52"/>
      <c r="E1454" s="53"/>
      <c r="F1454" s="54"/>
      <c r="G1454" s="55"/>
      <c r="H1454" s="56"/>
      <c r="I1454" s="304"/>
      <c r="J1454" s="57"/>
      <c r="K1454" s="58"/>
      <c r="L1454" s="59"/>
      <c r="M1454" s="58"/>
      <c r="N1454" s="59"/>
      <c r="O1454" s="58"/>
      <c r="P1454" s="59"/>
      <c r="Q1454" s="60"/>
      <c r="R1454" s="315"/>
      <c r="S1454" s="57"/>
      <c r="T1454" s="58"/>
      <c r="U1454" s="58"/>
      <c r="V1454" s="60"/>
      <c r="W1454" s="326"/>
      <c r="X1454" s="58"/>
      <c r="Y1454" s="59"/>
      <c r="Z1454" s="58"/>
      <c r="AA1454" s="59"/>
      <c r="AB1454" s="60"/>
      <c r="AC1454" s="61"/>
      <c r="AD1454" s="62"/>
      <c r="AE1454" s="62"/>
      <c r="AF1454" s="63"/>
      <c r="AG1454" s="318"/>
      <c r="AH1454" s="60"/>
      <c r="AI1454" s="476"/>
      <c r="AJ1454" s="476"/>
      <c r="AK1454" s="477"/>
      <c r="AL1454" s="102"/>
      <c r="AM1454" s="124" t="str">
        <f t="shared" si="1399"/>
        <v xml:space="preserve"> </v>
      </c>
      <c r="AN1454" s="97" t="str">
        <f t="shared" si="1400"/>
        <v xml:space="preserve"> </v>
      </c>
      <c r="AO1454" s="125"/>
      <c r="AP1454" s="125"/>
      <c r="AQ1454" s="125"/>
      <c r="AR1454" s="125"/>
      <c r="AS1454" s="125"/>
      <c r="AT1454" s="122"/>
      <c r="AU1454" s="125"/>
      <c r="AV1454" s="126"/>
      <c r="AW1454" s="122"/>
      <c r="AX1454" s="127"/>
      <c r="AY1454" s="100"/>
      <c r="AZ1454" s="127"/>
      <c r="BA1454" s="88"/>
      <c r="BB1454" s="125"/>
      <c r="BC1454" s="129"/>
      <c r="BD1454" s="125"/>
      <c r="BE1454" s="125"/>
      <c r="BF1454" s="125"/>
      <c r="BG1454" s="125"/>
      <c r="BH1454" s="125"/>
      <c r="BI1454" s="125"/>
      <c r="BJ1454" s="125"/>
      <c r="BK1454" s="125"/>
      <c r="BL1454" s="90"/>
      <c r="BM1454" s="90"/>
      <c r="BN1454" s="90"/>
      <c r="BO1454" s="90"/>
      <c r="BP1454" s="90"/>
    </row>
    <row r="1455" spans="1:68" s="49" customFormat="1" ht="27.75" customHeight="1" x14ac:dyDescent="0.2">
      <c r="A1455" s="22">
        <f t="shared" si="1401"/>
        <v>1039</v>
      </c>
      <c r="B1455" s="50"/>
      <c r="C1455" s="51"/>
      <c r="D1455" s="52"/>
      <c r="E1455" s="53"/>
      <c r="F1455" s="54"/>
      <c r="G1455" s="55"/>
      <c r="H1455" s="56"/>
      <c r="I1455" s="304"/>
      <c r="J1455" s="57"/>
      <c r="K1455" s="58"/>
      <c r="L1455" s="59"/>
      <c r="M1455" s="58"/>
      <c r="N1455" s="59"/>
      <c r="O1455" s="58"/>
      <c r="P1455" s="59"/>
      <c r="Q1455" s="60"/>
      <c r="R1455" s="315"/>
      <c r="S1455" s="57"/>
      <c r="T1455" s="58"/>
      <c r="U1455" s="58"/>
      <c r="V1455" s="60"/>
      <c r="W1455" s="326"/>
      <c r="X1455" s="58"/>
      <c r="Y1455" s="59"/>
      <c r="Z1455" s="58"/>
      <c r="AA1455" s="59"/>
      <c r="AB1455" s="60"/>
      <c r="AC1455" s="61"/>
      <c r="AD1455" s="62"/>
      <c r="AE1455" s="62"/>
      <c r="AF1455" s="63"/>
      <c r="AG1455" s="318"/>
      <c r="AH1455" s="60"/>
      <c r="AI1455" s="476"/>
      <c r="AJ1455" s="476"/>
      <c r="AK1455" s="477"/>
      <c r="AL1455" s="102"/>
      <c r="AM1455" s="124" t="str">
        <f t="shared" si="1399"/>
        <v xml:space="preserve"> </v>
      </c>
      <c r="AN1455" s="97" t="str">
        <f t="shared" si="1400"/>
        <v xml:space="preserve"> </v>
      </c>
      <c r="AO1455" s="125"/>
      <c r="AP1455" s="125"/>
      <c r="AQ1455" s="125"/>
      <c r="AR1455" s="125"/>
      <c r="AS1455" s="125"/>
      <c r="AT1455" s="122"/>
      <c r="AU1455" s="125"/>
      <c r="AV1455" s="126"/>
      <c r="AW1455" s="122"/>
      <c r="AX1455" s="127"/>
      <c r="AY1455" s="100"/>
      <c r="AZ1455" s="127"/>
      <c r="BA1455" s="125"/>
      <c r="BB1455" s="125"/>
      <c r="BC1455" s="129"/>
      <c r="BD1455" s="125"/>
      <c r="BE1455" s="125"/>
      <c r="BF1455" s="125"/>
      <c r="BG1455" s="125"/>
      <c r="BH1455" s="125"/>
      <c r="BI1455" s="125"/>
      <c r="BJ1455" s="125"/>
      <c r="BK1455" s="125"/>
      <c r="BL1455" s="90"/>
      <c r="BM1455" s="90"/>
      <c r="BN1455" s="90"/>
      <c r="BO1455" s="90"/>
      <c r="BP1455" s="90"/>
    </row>
    <row r="1456" spans="1:68" s="49" customFormat="1" ht="27.75" customHeight="1" thickBot="1" x14ac:dyDescent="0.25">
      <c r="A1456" s="23">
        <f t="shared" si="1401"/>
        <v>1040</v>
      </c>
      <c r="B1456" s="64"/>
      <c r="C1456" s="65"/>
      <c r="D1456" s="66"/>
      <c r="E1456" s="67"/>
      <c r="F1456" s="68"/>
      <c r="G1456" s="69"/>
      <c r="H1456" s="70"/>
      <c r="I1456" s="305"/>
      <c r="J1456" s="71"/>
      <c r="K1456" s="72"/>
      <c r="L1456" s="73"/>
      <c r="M1456" s="72"/>
      <c r="N1456" s="73"/>
      <c r="O1456" s="72"/>
      <c r="P1456" s="73"/>
      <c r="Q1456" s="74"/>
      <c r="R1456" s="316"/>
      <c r="S1456" s="71"/>
      <c r="T1456" s="72"/>
      <c r="U1456" s="72"/>
      <c r="V1456" s="74"/>
      <c r="W1456" s="327"/>
      <c r="X1456" s="72"/>
      <c r="Y1456" s="73"/>
      <c r="Z1456" s="72"/>
      <c r="AA1456" s="73"/>
      <c r="AB1456" s="74"/>
      <c r="AC1456" s="75"/>
      <c r="AD1456" s="76"/>
      <c r="AE1456" s="76"/>
      <c r="AF1456" s="77"/>
      <c r="AG1456" s="319"/>
      <c r="AH1456" s="74"/>
      <c r="AI1456" s="480"/>
      <c r="AJ1456" s="480"/>
      <c r="AK1456" s="481"/>
      <c r="AL1456" s="102"/>
      <c r="AM1456" s="124" t="str">
        <f t="shared" si="1399"/>
        <v xml:space="preserve"> </v>
      </c>
      <c r="AN1456" s="97" t="str">
        <f t="shared" si="1400"/>
        <v xml:space="preserve"> </v>
      </c>
      <c r="AO1456" s="125"/>
      <c r="AP1456" s="125"/>
      <c r="AQ1456" s="125"/>
      <c r="AR1456" s="125"/>
      <c r="AS1456" s="125"/>
      <c r="AT1456" s="122"/>
      <c r="AU1456" s="125"/>
      <c r="AV1456" s="126"/>
      <c r="AW1456" s="122"/>
      <c r="AX1456" s="127"/>
      <c r="AY1456" s="100"/>
      <c r="AZ1456" s="127"/>
      <c r="BA1456" s="125"/>
      <c r="BB1456" s="125"/>
      <c r="BC1456" s="129"/>
      <c r="BD1456" s="125"/>
      <c r="BE1456" s="125"/>
      <c r="BF1456" s="125"/>
      <c r="BG1456" s="125"/>
      <c r="BH1456" s="125"/>
      <c r="BI1456" s="125"/>
      <c r="BJ1456" s="125"/>
      <c r="BK1456" s="125"/>
      <c r="BL1456" s="90"/>
      <c r="BM1456" s="90"/>
      <c r="BN1456" s="90"/>
      <c r="BO1456" s="90"/>
      <c r="BP1456" s="90"/>
    </row>
    <row r="1457" spans="1:68" ht="4.5" customHeight="1" thickBot="1" x14ac:dyDescent="0.25">
      <c r="A1457" s="89">
        <f>AK1460</f>
        <v>104</v>
      </c>
      <c r="B1457" s="271"/>
      <c r="C1457" s="271"/>
      <c r="D1457" s="271"/>
      <c r="E1457" s="271"/>
      <c r="F1457" s="271"/>
      <c r="G1457" s="271"/>
      <c r="H1457" s="271"/>
      <c r="I1457" s="271"/>
      <c r="J1457" s="309"/>
      <c r="K1457" s="309"/>
      <c r="L1457" s="309"/>
      <c r="M1457" s="309"/>
      <c r="N1457" s="309"/>
      <c r="O1457" s="309"/>
      <c r="P1457" s="309"/>
      <c r="Q1457" s="309"/>
      <c r="R1457" s="309"/>
      <c r="S1457" s="324"/>
      <c r="T1457" s="324"/>
      <c r="U1457" s="324"/>
      <c r="V1457" s="324"/>
      <c r="W1457" s="324"/>
      <c r="X1457" s="324"/>
      <c r="Y1457" s="324"/>
      <c r="Z1457" s="324"/>
      <c r="AA1457" s="324"/>
      <c r="AB1457" s="324"/>
      <c r="AC1457" s="309"/>
      <c r="AD1457" s="272"/>
      <c r="AE1457" s="273"/>
      <c r="AF1457" s="272"/>
      <c r="AG1457" s="274"/>
      <c r="AH1457" s="474"/>
      <c r="AI1457" s="475"/>
      <c r="AJ1457" s="475"/>
      <c r="AK1457" s="475"/>
      <c r="AL1457" s="33"/>
      <c r="AM1457" s="33"/>
      <c r="AN1457" s="33"/>
      <c r="AV1457" s="126"/>
      <c r="AX1457" s="127"/>
      <c r="AY1457" s="100"/>
      <c r="AZ1457" s="127"/>
      <c r="BC1457" s="129"/>
    </row>
    <row r="1458" spans="1:68" ht="26.25" customHeight="1" x14ac:dyDescent="0.2">
      <c r="A1458" s="180">
        <f>A1444+1</f>
        <v>104</v>
      </c>
      <c r="B1458" s="501"/>
      <c r="C1458" s="501"/>
      <c r="D1458" s="501"/>
      <c r="E1458" s="502"/>
      <c r="F1458" s="493" t="str">
        <f>F1444</f>
        <v>TOTAL DE ESTA PÁGINA</v>
      </c>
      <c r="G1458" s="494"/>
      <c r="H1458" s="495"/>
      <c r="I1458" s="348" t="str">
        <f t="shared" ref="I1458:Q1458" si="1402">IF(SUM(I1447:I1457)=0," ",SUM(I1447:I1457))</f>
        <v xml:space="preserve"> </v>
      </c>
      <c r="J1458" s="349" t="str">
        <f t="shared" si="1402"/>
        <v xml:space="preserve"> </v>
      </c>
      <c r="K1458" s="350" t="str">
        <f t="shared" si="1402"/>
        <v xml:space="preserve"> </v>
      </c>
      <c r="L1458" s="351" t="str">
        <f t="shared" si="1402"/>
        <v xml:space="preserve"> </v>
      </c>
      <c r="M1458" s="350" t="str">
        <f t="shared" si="1402"/>
        <v xml:space="preserve"> </v>
      </c>
      <c r="N1458" s="351" t="str">
        <f t="shared" si="1402"/>
        <v xml:space="preserve"> </v>
      </c>
      <c r="O1458" s="350" t="str">
        <f t="shared" si="1402"/>
        <v xml:space="preserve"> </v>
      </c>
      <c r="P1458" s="351" t="str">
        <f t="shared" si="1402"/>
        <v xml:space="preserve"> </v>
      </c>
      <c r="Q1458" s="352" t="str">
        <f t="shared" si="1402"/>
        <v xml:space="preserve"> </v>
      </c>
      <c r="R1458" s="353"/>
      <c r="S1458" s="349" t="str">
        <f t="shared" ref="S1458:AB1458" si="1403">IF(SUM(S1447:S1457)=0," ",SUM(S1447:S1457))</f>
        <v xml:space="preserve"> </v>
      </c>
      <c r="T1458" s="350" t="str">
        <f t="shared" si="1403"/>
        <v xml:space="preserve"> </v>
      </c>
      <c r="U1458" s="350" t="str">
        <f t="shared" si="1403"/>
        <v xml:space="preserve"> </v>
      </c>
      <c r="V1458" s="350" t="str">
        <f t="shared" si="1403"/>
        <v xml:space="preserve"> </v>
      </c>
      <c r="W1458" s="351" t="str">
        <f t="shared" si="1403"/>
        <v xml:space="preserve"> </v>
      </c>
      <c r="X1458" s="350" t="str">
        <f t="shared" si="1403"/>
        <v xml:space="preserve"> </v>
      </c>
      <c r="Y1458" s="351" t="str">
        <f t="shared" si="1403"/>
        <v xml:space="preserve"> </v>
      </c>
      <c r="Z1458" s="350" t="str">
        <f t="shared" si="1403"/>
        <v xml:space="preserve"> </v>
      </c>
      <c r="AA1458" s="351" t="str">
        <f t="shared" si="1403"/>
        <v xml:space="preserve"> </v>
      </c>
      <c r="AB1458" s="352" t="str">
        <f t="shared" si="1403"/>
        <v xml:space="preserve"> </v>
      </c>
      <c r="AC1458" s="354" t="str">
        <f>IF(SUM(AC1447:AC1456)=0," ",SUM(AC1447:AC1456))</f>
        <v xml:space="preserve"> </v>
      </c>
      <c r="AD1458" s="355" t="str">
        <f>IF(SUM(AD1447:AD1456)=0," ",SUM(AD1447:AD1456))</f>
        <v xml:space="preserve"> </v>
      </c>
      <c r="AE1458" s="355" t="str">
        <f>IF(SUM(AE1447:AE1456)=0," ",SUM(AE1447:AE1456))</f>
        <v xml:space="preserve"> </v>
      </c>
      <c r="AF1458" s="356" t="str">
        <f>IF(SUM(AF1447:AF1456)=0," ",SUM(AF1447:AF1456))</f>
        <v xml:space="preserve"> </v>
      </c>
      <c r="AG1458" s="357" t="str">
        <f>IF(SUM(AG1447:AG1456)=0," ",SUM(AG1447:AG1456))</f>
        <v xml:space="preserve"> </v>
      </c>
      <c r="AH1458" s="482" t="str">
        <f>AH1444</f>
        <v>Certifico que todos los datos en esta
bitácora son fidedignos</v>
      </c>
      <c r="AI1458" s="483"/>
      <c r="AJ1458" s="483"/>
      <c r="AK1458" s="484"/>
      <c r="AL1458" s="131"/>
      <c r="AM1458" s="131"/>
      <c r="AN1458" s="131"/>
      <c r="AV1458" s="126"/>
      <c r="AX1458" s="127"/>
      <c r="AY1458" s="100"/>
      <c r="AZ1458" s="127"/>
      <c r="BA1458" s="88"/>
      <c r="BC1458" s="129"/>
    </row>
    <row r="1459" spans="1:68" ht="26.25" customHeight="1" x14ac:dyDescent="0.2">
      <c r="A1459" s="499"/>
      <c r="B1459" s="503"/>
      <c r="C1459" s="503"/>
      <c r="D1459" s="503"/>
      <c r="E1459" s="504"/>
      <c r="F1459" s="496" t="str">
        <f>F1445</f>
        <v>TOTAL PÁGINA ANTERIOR</v>
      </c>
      <c r="G1459" s="497"/>
      <c r="H1459" s="498"/>
      <c r="I1459" s="358">
        <f>I1446</f>
        <v>6.25</v>
      </c>
      <c r="J1459" s="359">
        <f t="shared" ref="J1459:Q1459" si="1404">J1446</f>
        <v>6.25</v>
      </c>
      <c r="K1459" s="360" t="str">
        <f t="shared" si="1404"/>
        <v xml:space="preserve"> </v>
      </c>
      <c r="L1459" s="361" t="str">
        <f t="shared" si="1404"/>
        <v xml:space="preserve"> </v>
      </c>
      <c r="M1459" s="360" t="str">
        <f t="shared" si="1404"/>
        <v xml:space="preserve"> </v>
      </c>
      <c r="N1459" s="361" t="str">
        <f t="shared" si="1404"/>
        <v xml:space="preserve"> </v>
      </c>
      <c r="O1459" s="360" t="str">
        <f t="shared" si="1404"/>
        <v xml:space="preserve"> </v>
      </c>
      <c r="P1459" s="361" t="str">
        <f t="shared" si="1404"/>
        <v xml:space="preserve"> </v>
      </c>
      <c r="Q1459" s="362" t="str">
        <f t="shared" si="1404"/>
        <v xml:space="preserve"> </v>
      </c>
      <c r="R1459" s="363"/>
      <c r="S1459" s="359" t="str">
        <f t="shared" ref="S1459:AG1459" si="1405">S1446</f>
        <v xml:space="preserve"> </v>
      </c>
      <c r="T1459" s="360">
        <f t="shared" si="1405"/>
        <v>8.75</v>
      </c>
      <c r="U1459" s="360">
        <f t="shared" si="1405"/>
        <v>10</v>
      </c>
      <c r="V1459" s="360">
        <f t="shared" si="1405"/>
        <v>2.5</v>
      </c>
      <c r="W1459" s="361" t="str">
        <f t="shared" si="1405"/>
        <v xml:space="preserve"> </v>
      </c>
      <c r="X1459" s="360" t="str">
        <f t="shared" si="1405"/>
        <v xml:space="preserve"> </v>
      </c>
      <c r="Y1459" s="361">
        <f t="shared" si="1405"/>
        <v>2.5</v>
      </c>
      <c r="Z1459" s="360" t="str">
        <f t="shared" si="1405"/>
        <v xml:space="preserve"> </v>
      </c>
      <c r="AA1459" s="361">
        <f t="shared" si="1405"/>
        <v>3.75</v>
      </c>
      <c r="AB1459" s="362" t="str">
        <f t="shared" si="1405"/>
        <v xml:space="preserve"> </v>
      </c>
      <c r="AC1459" s="364">
        <f t="shared" si="1405"/>
        <v>9</v>
      </c>
      <c r="AD1459" s="365" t="str">
        <f t="shared" si="1405"/>
        <v xml:space="preserve"> </v>
      </c>
      <c r="AE1459" s="365">
        <f t="shared" si="1405"/>
        <v>9</v>
      </c>
      <c r="AF1459" s="366" t="str">
        <f t="shared" si="1405"/>
        <v xml:space="preserve"> </v>
      </c>
      <c r="AG1459" s="367">
        <f t="shared" si="1405"/>
        <v>11</v>
      </c>
      <c r="AH1459" s="487"/>
      <c r="AI1459" s="488"/>
      <c r="AJ1459" s="488"/>
      <c r="AK1459" s="489"/>
      <c r="AL1459" s="131"/>
      <c r="AM1459" s="131"/>
      <c r="AN1459" s="131"/>
      <c r="AV1459" s="126"/>
      <c r="AX1459" s="127"/>
      <c r="AY1459" s="100"/>
      <c r="AZ1459" s="127"/>
      <c r="BA1459" s="88"/>
      <c r="BC1459" s="129"/>
    </row>
    <row r="1460" spans="1:68" ht="26.25" customHeight="1" thickBot="1" x14ac:dyDescent="0.25">
      <c r="A1460" s="500"/>
      <c r="B1460" s="505" t="str">
        <f>B1446</f>
        <v>Entidad que certifica Hrs. de vuelo
TIMBRE Y FIRMA</v>
      </c>
      <c r="C1460" s="505"/>
      <c r="D1460" s="505"/>
      <c r="E1460" s="506"/>
      <c r="F1460" s="490" t="str">
        <f>F1446</f>
        <v>TOTAL A LA FECHA</v>
      </c>
      <c r="G1460" s="491"/>
      <c r="H1460" s="492"/>
      <c r="I1460" s="31">
        <f t="shared" ref="I1460:Q1460" si="1406">IF(SUM(I1458:I1459)=0," ",SUM(I1458:I1459))</f>
        <v>6.25</v>
      </c>
      <c r="J1460" s="27">
        <f t="shared" si="1406"/>
        <v>6.25</v>
      </c>
      <c r="K1460" s="24" t="str">
        <f t="shared" si="1406"/>
        <v xml:space="preserve"> </v>
      </c>
      <c r="L1460" s="25" t="str">
        <f t="shared" si="1406"/>
        <v xml:space="preserve"> </v>
      </c>
      <c r="M1460" s="24" t="str">
        <f t="shared" si="1406"/>
        <v xml:space="preserve"> </v>
      </c>
      <c r="N1460" s="25" t="str">
        <f t="shared" si="1406"/>
        <v xml:space="preserve"> </v>
      </c>
      <c r="O1460" s="24" t="str">
        <f t="shared" si="1406"/>
        <v xml:space="preserve"> </v>
      </c>
      <c r="P1460" s="25" t="str">
        <f t="shared" si="1406"/>
        <v xml:space="preserve"> </v>
      </c>
      <c r="Q1460" s="26" t="str">
        <f t="shared" si="1406"/>
        <v xml:space="preserve"> </v>
      </c>
      <c r="R1460" s="321"/>
      <c r="S1460" s="27" t="str">
        <f t="shared" ref="S1460:AG1460" si="1407">IF(SUM(S1458:S1459)=0," ",SUM(S1458:S1459))</f>
        <v xml:space="preserve"> </v>
      </c>
      <c r="T1460" s="24">
        <f t="shared" si="1407"/>
        <v>8.75</v>
      </c>
      <c r="U1460" s="24">
        <f t="shared" si="1407"/>
        <v>10</v>
      </c>
      <c r="V1460" s="24">
        <f t="shared" si="1407"/>
        <v>2.5</v>
      </c>
      <c r="W1460" s="25" t="str">
        <f t="shared" si="1407"/>
        <v xml:space="preserve"> </v>
      </c>
      <c r="X1460" s="24" t="str">
        <f t="shared" si="1407"/>
        <v xml:space="preserve"> </v>
      </c>
      <c r="Y1460" s="25">
        <f t="shared" si="1407"/>
        <v>2.5</v>
      </c>
      <c r="Z1460" s="24" t="str">
        <f t="shared" si="1407"/>
        <v xml:space="preserve"> </v>
      </c>
      <c r="AA1460" s="25">
        <f t="shared" si="1407"/>
        <v>3.75</v>
      </c>
      <c r="AB1460" s="26" t="str">
        <f t="shared" si="1407"/>
        <v xml:space="preserve"> </v>
      </c>
      <c r="AC1460" s="323">
        <f t="shared" si="1407"/>
        <v>9</v>
      </c>
      <c r="AD1460" s="28" t="str">
        <f t="shared" si="1407"/>
        <v xml:space="preserve"> </v>
      </c>
      <c r="AE1460" s="28">
        <f t="shared" si="1407"/>
        <v>9</v>
      </c>
      <c r="AF1460" s="30" t="str">
        <f t="shared" si="1407"/>
        <v xml:space="preserve"> </v>
      </c>
      <c r="AG1460" s="32">
        <f t="shared" si="1407"/>
        <v>11</v>
      </c>
      <c r="AH1460" s="485" t="str">
        <f>AH1446</f>
        <v>_____________________________
FIRMA PILOTO</v>
      </c>
      <c r="AI1460" s="486"/>
      <c r="AJ1460" s="486"/>
      <c r="AK1460" s="181">
        <f>A1458</f>
        <v>104</v>
      </c>
      <c r="AL1460" s="132"/>
      <c r="AM1460" s="132"/>
      <c r="AN1460" s="132"/>
      <c r="AV1460" s="126"/>
      <c r="AX1460" s="127"/>
      <c r="AY1460" s="100"/>
      <c r="AZ1460" s="127"/>
      <c r="BA1460" s="88"/>
      <c r="BC1460" s="129"/>
    </row>
    <row r="1461" spans="1:68" s="49" customFormat="1" ht="27.75" customHeight="1" x14ac:dyDescent="0.2">
      <c r="A1461" s="29">
        <f>A1456+1</f>
        <v>1041</v>
      </c>
      <c r="B1461" s="39"/>
      <c r="C1461" s="40"/>
      <c r="D1461" s="41"/>
      <c r="E1461" s="42"/>
      <c r="F1461" s="43"/>
      <c r="G1461" s="44"/>
      <c r="H1461" s="45"/>
      <c r="I1461" s="310"/>
      <c r="J1461" s="306"/>
      <c r="K1461" s="307"/>
      <c r="L1461" s="308"/>
      <c r="M1461" s="307"/>
      <c r="N1461" s="308"/>
      <c r="O1461" s="307"/>
      <c r="P1461" s="308"/>
      <c r="Q1461" s="167"/>
      <c r="R1461" s="314"/>
      <c r="S1461" s="46"/>
      <c r="T1461" s="47"/>
      <c r="U1461" s="47"/>
      <c r="V1461" s="48"/>
      <c r="W1461" s="325"/>
      <c r="X1461" s="307"/>
      <c r="Y1461" s="308"/>
      <c r="Z1461" s="307"/>
      <c r="AA1461" s="308"/>
      <c r="AB1461" s="167"/>
      <c r="AC1461" s="311"/>
      <c r="AD1461" s="312"/>
      <c r="AE1461" s="312"/>
      <c r="AF1461" s="313"/>
      <c r="AG1461" s="317"/>
      <c r="AH1461" s="167"/>
      <c r="AI1461" s="478"/>
      <c r="AJ1461" s="478"/>
      <c r="AK1461" s="479"/>
      <c r="AL1461" s="102"/>
      <c r="AM1461" s="124" t="str">
        <f t="shared" ref="AM1461:AM1470" si="1408">IF(B1461=0," ",TEXT(B1461,"MMM"))</f>
        <v xml:space="preserve"> </v>
      </c>
      <c r="AN1461" s="97" t="str">
        <f t="shared" ref="AN1461:AN1470" si="1409">IF(B1461=0," ",YEAR(B1461))</f>
        <v xml:space="preserve"> </v>
      </c>
      <c r="AO1461" s="125"/>
      <c r="AP1461" s="125"/>
      <c r="AQ1461" s="125"/>
      <c r="AR1461" s="125"/>
      <c r="AS1461" s="125"/>
      <c r="AT1461" s="122"/>
      <c r="AU1461" s="125"/>
      <c r="AV1461" s="126"/>
      <c r="AW1461" s="122"/>
      <c r="AX1461" s="127"/>
      <c r="AY1461" s="100"/>
      <c r="AZ1461" s="127"/>
      <c r="BA1461" s="88"/>
      <c r="BB1461" s="125"/>
      <c r="BC1461" s="129"/>
      <c r="BD1461" s="125"/>
      <c r="BE1461" s="125"/>
      <c r="BF1461" s="125"/>
      <c r="BG1461" s="125"/>
      <c r="BH1461" s="125"/>
      <c r="BI1461" s="125"/>
      <c r="BJ1461" s="125"/>
      <c r="BK1461" s="125"/>
      <c r="BL1461" s="90"/>
      <c r="BM1461" s="90"/>
      <c r="BN1461" s="90"/>
      <c r="BO1461" s="90"/>
      <c r="BP1461" s="90"/>
    </row>
    <row r="1462" spans="1:68" s="49" customFormat="1" ht="27.75" customHeight="1" x14ac:dyDescent="0.2">
      <c r="A1462" s="22">
        <f>A1461+1</f>
        <v>1042</v>
      </c>
      <c r="B1462" s="50"/>
      <c r="C1462" s="51"/>
      <c r="D1462" s="52"/>
      <c r="E1462" s="53"/>
      <c r="F1462" s="54"/>
      <c r="G1462" s="55"/>
      <c r="H1462" s="56"/>
      <c r="I1462" s="304"/>
      <c r="J1462" s="57"/>
      <c r="K1462" s="58"/>
      <c r="L1462" s="59"/>
      <c r="M1462" s="58"/>
      <c r="N1462" s="59"/>
      <c r="O1462" s="58"/>
      <c r="P1462" s="59"/>
      <c r="Q1462" s="60"/>
      <c r="R1462" s="315"/>
      <c r="S1462" s="57"/>
      <c r="T1462" s="58"/>
      <c r="U1462" s="58"/>
      <c r="V1462" s="60"/>
      <c r="W1462" s="326"/>
      <c r="X1462" s="58"/>
      <c r="Y1462" s="59"/>
      <c r="Z1462" s="58"/>
      <c r="AA1462" s="59"/>
      <c r="AB1462" s="60"/>
      <c r="AC1462" s="61"/>
      <c r="AD1462" s="62"/>
      <c r="AE1462" s="62"/>
      <c r="AF1462" s="63"/>
      <c r="AG1462" s="318"/>
      <c r="AH1462" s="60"/>
      <c r="AI1462" s="476"/>
      <c r="AJ1462" s="476"/>
      <c r="AK1462" s="477"/>
      <c r="AL1462" s="102"/>
      <c r="AM1462" s="124" t="str">
        <f t="shared" si="1408"/>
        <v xml:space="preserve"> </v>
      </c>
      <c r="AN1462" s="97" t="str">
        <f t="shared" si="1409"/>
        <v xml:space="preserve"> </v>
      </c>
      <c r="AO1462" s="125"/>
      <c r="AP1462" s="125"/>
      <c r="AQ1462" s="125"/>
      <c r="AR1462" s="125"/>
      <c r="AS1462" s="125"/>
      <c r="AT1462" s="122"/>
      <c r="AU1462" s="125"/>
      <c r="AV1462" s="126"/>
      <c r="AW1462" s="122"/>
      <c r="AX1462" s="127"/>
      <c r="AY1462" s="100"/>
      <c r="AZ1462" s="127"/>
      <c r="BA1462" s="88"/>
      <c r="BB1462" s="125"/>
      <c r="BC1462" s="129"/>
      <c r="BD1462" s="125"/>
      <c r="BE1462" s="125"/>
      <c r="BF1462" s="125"/>
      <c r="BG1462" s="125"/>
      <c r="BH1462" s="125"/>
      <c r="BI1462" s="125"/>
      <c r="BJ1462" s="125"/>
      <c r="BK1462" s="125"/>
      <c r="BL1462" s="90"/>
      <c r="BM1462" s="90"/>
      <c r="BN1462" s="90"/>
      <c r="BO1462" s="90"/>
      <c r="BP1462" s="90"/>
    </row>
    <row r="1463" spans="1:68" s="49" customFormat="1" ht="27.75" customHeight="1" x14ac:dyDescent="0.2">
      <c r="A1463" s="22">
        <f t="shared" ref="A1463:A1470" si="1410">A1462+1</f>
        <v>1043</v>
      </c>
      <c r="B1463" s="50"/>
      <c r="C1463" s="51"/>
      <c r="D1463" s="52"/>
      <c r="E1463" s="53"/>
      <c r="F1463" s="54"/>
      <c r="G1463" s="55"/>
      <c r="H1463" s="56"/>
      <c r="I1463" s="304"/>
      <c r="J1463" s="57"/>
      <c r="K1463" s="58"/>
      <c r="L1463" s="59"/>
      <c r="M1463" s="58"/>
      <c r="N1463" s="59"/>
      <c r="O1463" s="58"/>
      <c r="P1463" s="59"/>
      <c r="Q1463" s="60"/>
      <c r="R1463" s="315"/>
      <c r="S1463" s="57"/>
      <c r="T1463" s="58"/>
      <c r="U1463" s="58"/>
      <c r="V1463" s="60"/>
      <c r="W1463" s="326"/>
      <c r="X1463" s="58"/>
      <c r="Y1463" s="59"/>
      <c r="Z1463" s="58"/>
      <c r="AA1463" s="59"/>
      <c r="AB1463" s="60"/>
      <c r="AC1463" s="61"/>
      <c r="AD1463" s="62"/>
      <c r="AE1463" s="62"/>
      <c r="AF1463" s="63"/>
      <c r="AG1463" s="318"/>
      <c r="AH1463" s="60"/>
      <c r="AI1463" s="476"/>
      <c r="AJ1463" s="476"/>
      <c r="AK1463" s="477"/>
      <c r="AL1463" s="102"/>
      <c r="AM1463" s="124" t="str">
        <f t="shared" si="1408"/>
        <v xml:space="preserve"> </v>
      </c>
      <c r="AN1463" s="97" t="str">
        <f t="shared" si="1409"/>
        <v xml:space="preserve"> </v>
      </c>
      <c r="AO1463" s="125"/>
      <c r="AP1463" s="125"/>
      <c r="AQ1463" s="125"/>
      <c r="AR1463" s="125"/>
      <c r="AS1463" s="125"/>
      <c r="AT1463" s="122"/>
      <c r="AU1463" s="125"/>
      <c r="AV1463" s="126"/>
      <c r="AW1463" s="122"/>
      <c r="AX1463" s="127"/>
      <c r="AY1463" s="100"/>
      <c r="AZ1463" s="127"/>
      <c r="BA1463" s="88"/>
      <c r="BB1463" s="125"/>
      <c r="BC1463" s="129"/>
      <c r="BD1463" s="125"/>
      <c r="BE1463" s="125"/>
      <c r="BF1463" s="125"/>
      <c r="BG1463" s="125"/>
      <c r="BH1463" s="125"/>
      <c r="BI1463" s="125"/>
      <c r="BJ1463" s="125"/>
      <c r="BK1463" s="125"/>
      <c r="BL1463" s="90"/>
      <c r="BM1463" s="90"/>
      <c r="BN1463" s="90"/>
      <c r="BO1463" s="90"/>
      <c r="BP1463" s="90"/>
    </row>
    <row r="1464" spans="1:68" s="49" customFormat="1" ht="27.75" customHeight="1" x14ac:dyDescent="0.2">
      <c r="A1464" s="22">
        <f t="shared" si="1410"/>
        <v>1044</v>
      </c>
      <c r="B1464" s="50"/>
      <c r="C1464" s="51"/>
      <c r="D1464" s="52"/>
      <c r="E1464" s="53"/>
      <c r="F1464" s="54"/>
      <c r="G1464" s="55"/>
      <c r="H1464" s="56"/>
      <c r="I1464" s="304"/>
      <c r="J1464" s="57"/>
      <c r="K1464" s="58"/>
      <c r="L1464" s="59"/>
      <c r="M1464" s="58"/>
      <c r="N1464" s="59"/>
      <c r="O1464" s="58"/>
      <c r="P1464" s="59"/>
      <c r="Q1464" s="60"/>
      <c r="R1464" s="315"/>
      <c r="S1464" s="57"/>
      <c r="T1464" s="58"/>
      <c r="U1464" s="58"/>
      <c r="V1464" s="60"/>
      <c r="W1464" s="326"/>
      <c r="X1464" s="58"/>
      <c r="Y1464" s="59"/>
      <c r="Z1464" s="58"/>
      <c r="AA1464" s="59"/>
      <c r="AB1464" s="60"/>
      <c r="AC1464" s="61"/>
      <c r="AD1464" s="62"/>
      <c r="AE1464" s="62"/>
      <c r="AF1464" s="63"/>
      <c r="AG1464" s="318"/>
      <c r="AH1464" s="60"/>
      <c r="AI1464" s="476"/>
      <c r="AJ1464" s="476"/>
      <c r="AK1464" s="477"/>
      <c r="AL1464" s="102"/>
      <c r="AM1464" s="124" t="str">
        <f t="shared" si="1408"/>
        <v xml:space="preserve"> </v>
      </c>
      <c r="AN1464" s="97" t="str">
        <f t="shared" si="1409"/>
        <v xml:space="preserve"> </v>
      </c>
      <c r="AO1464" s="125"/>
      <c r="AP1464" s="125"/>
      <c r="AQ1464" s="125"/>
      <c r="AR1464" s="125"/>
      <c r="AS1464" s="125"/>
      <c r="AT1464" s="122"/>
      <c r="AU1464" s="125"/>
      <c r="AV1464" s="126"/>
      <c r="AW1464" s="122"/>
      <c r="AX1464" s="127"/>
      <c r="AY1464" s="100"/>
      <c r="AZ1464" s="127"/>
      <c r="BA1464" s="88"/>
      <c r="BB1464" s="125"/>
      <c r="BC1464" s="129"/>
      <c r="BD1464" s="125"/>
      <c r="BE1464" s="125"/>
      <c r="BF1464" s="125"/>
      <c r="BG1464" s="125"/>
      <c r="BH1464" s="125"/>
      <c r="BI1464" s="125"/>
      <c r="BJ1464" s="125"/>
      <c r="BK1464" s="125"/>
      <c r="BL1464" s="90"/>
      <c r="BM1464" s="90"/>
      <c r="BN1464" s="90"/>
      <c r="BO1464" s="90"/>
      <c r="BP1464" s="90"/>
    </row>
    <row r="1465" spans="1:68" s="49" customFormat="1" ht="27.75" customHeight="1" x14ac:dyDescent="0.2">
      <c r="A1465" s="22">
        <f t="shared" si="1410"/>
        <v>1045</v>
      </c>
      <c r="B1465" s="50"/>
      <c r="C1465" s="51"/>
      <c r="D1465" s="52"/>
      <c r="E1465" s="53"/>
      <c r="F1465" s="54"/>
      <c r="G1465" s="55"/>
      <c r="H1465" s="56"/>
      <c r="I1465" s="304"/>
      <c r="J1465" s="57"/>
      <c r="K1465" s="58"/>
      <c r="L1465" s="59"/>
      <c r="M1465" s="58"/>
      <c r="N1465" s="59"/>
      <c r="O1465" s="58"/>
      <c r="P1465" s="59"/>
      <c r="Q1465" s="60"/>
      <c r="R1465" s="315"/>
      <c r="S1465" s="57"/>
      <c r="T1465" s="58"/>
      <c r="U1465" s="58"/>
      <c r="V1465" s="60"/>
      <c r="W1465" s="326"/>
      <c r="X1465" s="58"/>
      <c r="Y1465" s="59"/>
      <c r="Z1465" s="58"/>
      <c r="AA1465" s="59"/>
      <c r="AB1465" s="60"/>
      <c r="AC1465" s="61"/>
      <c r="AD1465" s="62"/>
      <c r="AE1465" s="62"/>
      <c r="AF1465" s="63"/>
      <c r="AG1465" s="318"/>
      <c r="AH1465" s="60"/>
      <c r="AI1465" s="476"/>
      <c r="AJ1465" s="476"/>
      <c r="AK1465" s="477"/>
      <c r="AL1465" s="102"/>
      <c r="AM1465" s="124" t="str">
        <f t="shared" si="1408"/>
        <v xml:space="preserve"> </v>
      </c>
      <c r="AN1465" s="97" t="str">
        <f t="shared" si="1409"/>
        <v xml:space="preserve"> </v>
      </c>
      <c r="AO1465" s="125"/>
      <c r="AP1465" s="125"/>
      <c r="AQ1465" s="125"/>
      <c r="AR1465" s="125"/>
      <c r="AS1465" s="125"/>
      <c r="AT1465" s="122"/>
      <c r="AU1465" s="125"/>
      <c r="AV1465" s="126"/>
      <c r="AW1465" s="122"/>
      <c r="AX1465" s="127"/>
      <c r="AY1465" s="100"/>
      <c r="AZ1465" s="127"/>
      <c r="BA1465" s="88"/>
      <c r="BB1465" s="125"/>
      <c r="BC1465" s="129"/>
      <c r="BD1465" s="125"/>
      <c r="BE1465" s="125"/>
      <c r="BF1465" s="125"/>
      <c r="BG1465" s="125"/>
      <c r="BH1465" s="125"/>
      <c r="BI1465" s="125"/>
      <c r="BJ1465" s="125"/>
      <c r="BK1465" s="125"/>
      <c r="BL1465" s="90"/>
      <c r="BM1465" s="90"/>
      <c r="BN1465" s="90"/>
      <c r="BO1465" s="90"/>
      <c r="BP1465" s="90"/>
    </row>
    <row r="1466" spans="1:68" s="49" customFormat="1" ht="27.75" customHeight="1" x14ac:dyDescent="0.2">
      <c r="A1466" s="22">
        <f t="shared" si="1410"/>
        <v>1046</v>
      </c>
      <c r="B1466" s="50"/>
      <c r="C1466" s="51"/>
      <c r="D1466" s="52"/>
      <c r="E1466" s="53"/>
      <c r="F1466" s="54"/>
      <c r="G1466" s="55"/>
      <c r="H1466" s="56"/>
      <c r="I1466" s="304"/>
      <c r="J1466" s="57"/>
      <c r="K1466" s="58"/>
      <c r="L1466" s="59"/>
      <c r="M1466" s="58"/>
      <c r="N1466" s="59"/>
      <c r="O1466" s="58"/>
      <c r="P1466" s="59"/>
      <c r="Q1466" s="60"/>
      <c r="R1466" s="315"/>
      <c r="S1466" s="57"/>
      <c r="T1466" s="58"/>
      <c r="U1466" s="58"/>
      <c r="V1466" s="60"/>
      <c r="W1466" s="326"/>
      <c r="X1466" s="58"/>
      <c r="Y1466" s="59"/>
      <c r="Z1466" s="58"/>
      <c r="AA1466" s="59"/>
      <c r="AB1466" s="60"/>
      <c r="AC1466" s="61"/>
      <c r="AD1466" s="62"/>
      <c r="AE1466" s="62"/>
      <c r="AF1466" s="63"/>
      <c r="AG1466" s="318"/>
      <c r="AH1466" s="60"/>
      <c r="AI1466" s="476"/>
      <c r="AJ1466" s="476"/>
      <c r="AK1466" s="477"/>
      <c r="AL1466" s="102"/>
      <c r="AM1466" s="124" t="str">
        <f t="shared" si="1408"/>
        <v xml:space="preserve"> </v>
      </c>
      <c r="AN1466" s="97" t="str">
        <f t="shared" si="1409"/>
        <v xml:space="preserve"> </v>
      </c>
      <c r="AO1466" s="125"/>
      <c r="AP1466" s="125"/>
      <c r="AQ1466" s="125"/>
      <c r="AR1466" s="125"/>
      <c r="AS1466" s="125"/>
      <c r="AT1466" s="122"/>
      <c r="AU1466" s="125"/>
      <c r="AV1466" s="126"/>
      <c r="AW1466" s="122"/>
      <c r="AX1466" s="127"/>
      <c r="AY1466" s="100"/>
      <c r="AZ1466" s="127"/>
      <c r="BA1466" s="88"/>
      <c r="BB1466" s="125"/>
      <c r="BC1466" s="129"/>
      <c r="BD1466" s="125"/>
      <c r="BE1466" s="125"/>
      <c r="BF1466" s="125"/>
      <c r="BG1466" s="125"/>
      <c r="BH1466" s="125"/>
      <c r="BI1466" s="125"/>
      <c r="BJ1466" s="125"/>
      <c r="BK1466" s="125"/>
      <c r="BL1466" s="90"/>
      <c r="BM1466" s="90"/>
      <c r="BN1466" s="90"/>
      <c r="BO1466" s="90"/>
      <c r="BP1466" s="90"/>
    </row>
    <row r="1467" spans="1:68" s="49" customFormat="1" ht="27.75" customHeight="1" x14ac:dyDescent="0.2">
      <c r="A1467" s="22">
        <f>A1466+1</f>
        <v>1047</v>
      </c>
      <c r="B1467" s="50"/>
      <c r="C1467" s="51"/>
      <c r="D1467" s="52"/>
      <c r="E1467" s="53"/>
      <c r="F1467" s="54"/>
      <c r="G1467" s="55"/>
      <c r="H1467" s="56"/>
      <c r="I1467" s="304"/>
      <c r="J1467" s="57"/>
      <c r="K1467" s="58"/>
      <c r="L1467" s="59"/>
      <c r="M1467" s="58"/>
      <c r="N1467" s="59"/>
      <c r="O1467" s="58"/>
      <c r="P1467" s="59"/>
      <c r="Q1467" s="60"/>
      <c r="R1467" s="315"/>
      <c r="S1467" s="57"/>
      <c r="T1467" s="58"/>
      <c r="U1467" s="58"/>
      <c r="V1467" s="60"/>
      <c r="W1467" s="326"/>
      <c r="X1467" s="58"/>
      <c r="Y1467" s="59"/>
      <c r="Z1467" s="58"/>
      <c r="AA1467" s="59"/>
      <c r="AB1467" s="60"/>
      <c r="AC1467" s="61"/>
      <c r="AD1467" s="62"/>
      <c r="AE1467" s="62"/>
      <c r="AF1467" s="63"/>
      <c r="AG1467" s="318"/>
      <c r="AH1467" s="60"/>
      <c r="AI1467" s="476"/>
      <c r="AJ1467" s="476"/>
      <c r="AK1467" s="477"/>
      <c r="AL1467" s="102"/>
      <c r="AM1467" s="124" t="str">
        <f t="shared" si="1408"/>
        <v xml:space="preserve"> </v>
      </c>
      <c r="AN1467" s="97" t="str">
        <f t="shared" si="1409"/>
        <v xml:space="preserve"> </v>
      </c>
      <c r="AO1467" s="125"/>
      <c r="AP1467" s="125"/>
      <c r="AQ1467" s="125"/>
      <c r="AR1467" s="125"/>
      <c r="AS1467" s="125"/>
      <c r="AT1467" s="122"/>
      <c r="AU1467" s="125"/>
      <c r="AV1467" s="126"/>
      <c r="AW1467" s="122"/>
      <c r="AX1467" s="127"/>
      <c r="AY1467" s="100"/>
      <c r="AZ1467" s="127"/>
      <c r="BA1467" s="88"/>
      <c r="BB1467" s="125"/>
      <c r="BC1467" s="129"/>
      <c r="BD1467" s="125"/>
      <c r="BE1467" s="125"/>
      <c r="BF1467" s="125"/>
      <c r="BG1467" s="125"/>
      <c r="BH1467" s="125"/>
      <c r="BI1467" s="125"/>
      <c r="BJ1467" s="125"/>
      <c r="BK1467" s="125"/>
      <c r="BL1467" s="90"/>
      <c r="BM1467" s="90"/>
      <c r="BN1467" s="90"/>
      <c r="BO1467" s="90"/>
      <c r="BP1467" s="90"/>
    </row>
    <row r="1468" spans="1:68" s="49" customFormat="1" ht="27.75" customHeight="1" x14ac:dyDescent="0.2">
      <c r="A1468" s="22">
        <f t="shared" si="1410"/>
        <v>1048</v>
      </c>
      <c r="B1468" s="50"/>
      <c r="C1468" s="51"/>
      <c r="D1468" s="52"/>
      <c r="E1468" s="53"/>
      <c r="F1468" s="54"/>
      <c r="G1468" s="55"/>
      <c r="H1468" s="56"/>
      <c r="I1468" s="304"/>
      <c r="J1468" s="57"/>
      <c r="K1468" s="58"/>
      <c r="L1468" s="59"/>
      <c r="M1468" s="58"/>
      <c r="N1468" s="59"/>
      <c r="O1468" s="58"/>
      <c r="P1468" s="59"/>
      <c r="Q1468" s="60"/>
      <c r="R1468" s="315"/>
      <c r="S1468" s="57"/>
      <c r="T1468" s="58"/>
      <c r="U1468" s="58"/>
      <c r="V1468" s="60"/>
      <c r="W1468" s="326"/>
      <c r="X1468" s="58"/>
      <c r="Y1468" s="59"/>
      <c r="Z1468" s="58"/>
      <c r="AA1468" s="59"/>
      <c r="AB1468" s="60"/>
      <c r="AC1468" s="61"/>
      <c r="AD1468" s="62"/>
      <c r="AE1468" s="62"/>
      <c r="AF1468" s="63"/>
      <c r="AG1468" s="318"/>
      <c r="AH1468" s="60"/>
      <c r="AI1468" s="476"/>
      <c r="AJ1468" s="476"/>
      <c r="AK1468" s="477"/>
      <c r="AL1468" s="102"/>
      <c r="AM1468" s="124" t="str">
        <f t="shared" si="1408"/>
        <v xml:space="preserve"> </v>
      </c>
      <c r="AN1468" s="97" t="str">
        <f t="shared" si="1409"/>
        <v xml:space="preserve"> </v>
      </c>
      <c r="AO1468" s="125"/>
      <c r="AP1468" s="125"/>
      <c r="AQ1468" s="125"/>
      <c r="AR1468" s="125"/>
      <c r="AS1468" s="125"/>
      <c r="AT1468" s="122"/>
      <c r="AU1468" s="125"/>
      <c r="AV1468" s="126"/>
      <c r="AW1468" s="122"/>
      <c r="AX1468" s="127"/>
      <c r="AY1468" s="100"/>
      <c r="AZ1468" s="127"/>
      <c r="BA1468" s="88"/>
      <c r="BB1468" s="125"/>
      <c r="BC1468" s="129"/>
      <c r="BD1468" s="125"/>
      <c r="BE1468" s="125"/>
      <c r="BF1468" s="125"/>
      <c r="BG1468" s="125"/>
      <c r="BH1468" s="125"/>
      <c r="BI1468" s="125"/>
      <c r="BJ1468" s="125"/>
      <c r="BK1468" s="125"/>
      <c r="BL1468" s="90"/>
      <c r="BM1468" s="90"/>
      <c r="BN1468" s="90"/>
      <c r="BO1468" s="90"/>
      <c r="BP1468" s="90"/>
    </row>
    <row r="1469" spans="1:68" s="49" customFormat="1" ht="27.75" customHeight="1" x14ac:dyDescent="0.2">
      <c r="A1469" s="22">
        <f t="shared" si="1410"/>
        <v>1049</v>
      </c>
      <c r="B1469" s="50"/>
      <c r="C1469" s="51"/>
      <c r="D1469" s="52"/>
      <c r="E1469" s="53"/>
      <c r="F1469" s="54"/>
      <c r="G1469" s="55"/>
      <c r="H1469" s="56"/>
      <c r="I1469" s="304"/>
      <c r="J1469" s="57"/>
      <c r="K1469" s="58"/>
      <c r="L1469" s="59"/>
      <c r="M1469" s="58"/>
      <c r="N1469" s="59"/>
      <c r="O1469" s="58"/>
      <c r="P1469" s="59"/>
      <c r="Q1469" s="60"/>
      <c r="R1469" s="315"/>
      <c r="S1469" s="57"/>
      <c r="T1469" s="58"/>
      <c r="U1469" s="58"/>
      <c r="V1469" s="60"/>
      <c r="W1469" s="326"/>
      <c r="X1469" s="58"/>
      <c r="Y1469" s="59"/>
      <c r="Z1469" s="58"/>
      <c r="AA1469" s="59"/>
      <c r="AB1469" s="60"/>
      <c r="AC1469" s="61"/>
      <c r="AD1469" s="62"/>
      <c r="AE1469" s="62"/>
      <c r="AF1469" s="63"/>
      <c r="AG1469" s="318"/>
      <c r="AH1469" s="60"/>
      <c r="AI1469" s="476"/>
      <c r="AJ1469" s="476"/>
      <c r="AK1469" s="477"/>
      <c r="AL1469" s="102"/>
      <c r="AM1469" s="124" t="str">
        <f t="shared" si="1408"/>
        <v xml:space="preserve"> </v>
      </c>
      <c r="AN1469" s="97" t="str">
        <f t="shared" si="1409"/>
        <v xml:space="preserve"> </v>
      </c>
      <c r="AO1469" s="125"/>
      <c r="AP1469" s="125"/>
      <c r="AQ1469" s="125"/>
      <c r="AR1469" s="125"/>
      <c r="AS1469" s="125"/>
      <c r="AT1469" s="122"/>
      <c r="AU1469" s="125"/>
      <c r="AV1469" s="126"/>
      <c r="AW1469" s="122"/>
      <c r="AX1469" s="127"/>
      <c r="AY1469" s="100"/>
      <c r="AZ1469" s="127"/>
      <c r="BA1469" s="125"/>
      <c r="BB1469" s="125"/>
      <c r="BC1469" s="129"/>
      <c r="BD1469" s="125"/>
      <c r="BE1469" s="125"/>
      <c r="BF1469" s="125"/>
      <c r="BG1469" s="125"/>
      <c r="BH1469" s="125"/>
      <c r="BI1469" s="125"/>
      <c r="BJ1469" s="125"/>
      <c r="BK1469" s="125"/>
      <c r="BL1469" s="90"/>
      <c r="BM1469" s="90"/>
      <c r="BN1469" s="90"/>
      <c r="BO1469" s="90"/>
      <c r="BP1469" s="90"/>
    </row>
    <row r="1470" spans="1:68" s="49" customFormat="1" ht="27.75" customHeight="1" thickBot="1" x14ac:dyDescent="0.25">
      <c r="A1470" s="23">
        <f t="shared" si="1410"/>
        <v>1050</v>
      </c>
      <c r="B1470" s="64"/>
      <c r="C1470" s="65"/>
      <c r="D1470" s="66"/>
      <c r="E1470" s="67"/>
      <c r="F1470" s="68"/>
      <c r="G1470" s="69"/>
      <c r="H1470" s="70"/>
      <c r="I1470" s="305"/>
      <c r="J1470" s="71"/>
      <c r="K1470" s="72"/>
      <c r="L1470" s="73"/>
      <c r="M1470" s="72"/>
      <c r="N1470" s="73"/>
      <c r="O1470" s="72"/>
      <c r="P1470" s="73"/>
      <c r="Q1470" s="74"/>
      <c r="R1470" s="316"/>
      <c r="S1470" s="71"/>
      <c r="T1470" s="72"/>
      <c r="U1470" s="72"/>
      <c r="V1470" s="74"/>
      <c r="W1470" s="327"/>
      <c r="X1470" s="72"/>
      <c r="Y1470" s="73"/>
      <c r="Z1470" s="72"/>
      <c r="AA1470" s="73"/>
      <c r="AB1470" s="74"/>
      <c r="AC1470" s="75"/>
      <c r="AD1470" s="76"/>
      <c r="AE1470" s="76"/>
      <c r="AF1470" s="77"/>
      <c r="AG1470" s="319"/>
      <c r="AH1470" s="74"/>
      <c r="AI1470" s="480"/>
      <c r="AJ1470" s="480"/>
      <c r="AK1470" s="481"/>
      <c r="AL1470" s="102"/>
      <c r="AM1470" s="124" t="str">
        <f t="shared" si="1408"/>
        <v xml:space="preserve"> </v>
      </c>
      <c r="AN1470" s="97" t="str">
        <f t="shared" si="1409"/>
        <v xml:space="preserve"> </v>
      </c>
      <c r="AO1470" s="125"/>
      <c r="AP1470" s="125"/>
      <c r="AQ1470" s="125"/>
      <c r="AR1470" s="125"/>
      <c r="AS1470" s="125"/>
      <c r="AT1470" s="122"/>
      <c r="AU1470" s="125"/>
      <c r="AV1470" s="126"/>
      <c r="AW1470" s="122"/>
      <c r="AX1470" s="127"/>
      <c r="AY1470" s="100"/>
      <c r="AZ1470" s="127"/>
      <c r="BA1470" s="125"/>
      <c r="BB1470" s="125"/>
      <c r="BC1470" s="129"/>
      <c r="BD1470" s="125"/>
      <c r="BE1470" s="125"/>
      <c r="BF1470" s="125"/>
      <c r="BG1470" s="125"/>
      <c r="BH1470" s="125"/>
      <c r="BI1470" s="125"/>
      <c r="BJ1470" s="125"/>
      <c r="BK1470" s="125"/>
      <c r="BL1470" s="90"/>
      <c r="BM1470" s="90"/>
      <c r="BN1470" s="90"/>
      <c r="BO1470" s="90"/>
      <c r="BP1470" s="90"/>
    </row>
    <row r="1471" spans="1:68" ht="4.5" customHeight="1" thickBot="1" x14ac:dyDescent="0.25">
      <c r="A1471" s="89">
        <f>AK1474</f>
        <v>105</v>
      </c>
      <c r="B1471" s="271"/>
      <c r="C1471" s="271"/>
      <c r="D1471" s="271"/>
      <c r="E1471" s="271"/>
      <c r="F1471" s="271"/>
      <c r="G1471" s="271"/>
      <c r="H1471" s="271"/>
      <c r="I1471" s="271"/>
      <c r="J1471" s="309"/>
      <c r="K1471" s="309"/>
      <c r="L1471" s="309"/>
      <c r="M1471" s="309"/>
      <c r="N1471" s="309"/>
      <c r="O1471" s="309"/>
      <c r="P1471" s="309"/>
      <c r="Q1471" s="309"/>
      <c r="R1471" s="309"/>
      <c r="S1471" s="324"/>
      <c r="T1471" s="324"/>
      <c r="U1471" s="324"/>
      <c r="V1471" s="324"/>
      <c r="W1471" s="324"/>
      <c r="X1471" s="324"/>
      <c r="Y1471" s="324"/>
      <c r="Z1471" s="324"/>
      <c r="AA1471" s="324"/>
      <c r="AB1471" s="324"/>
      <c r="AC1471" s="309"/>
      <c r="AD1471" s="272"/>
      <c r="AE1471" s="273"/>
      <c r="AF1471" s="272"/>
      <c r="AG1471" s="274"/>
      <c r="AH1471" s="474"/>
      <c r="AI1471" s="475"/>
      <c r="AJ1471" s="475"/>
      <c r="AK1471" s="475"/>
      <c r="AL1471" s="33"/>
      <c r="AM1471" s="33"/>
      <c r="AN1471" s="33"/>
      <c r="AV1471" s="126"/>
      <c r="AX1471" s="127"/>
      <c r="AY1471" s="100"/>
      <c r="AZ1471" s="127"/>
      <c r="BC1471" s="129"/>
    </row>
    <row r="1472" spans="1:68" ht="26.25" customHeight="1" x14ac:dyDescent="0.2">
      <c r="A1472" s="180">
        <f>A1458+1</f>
        <v>105</v>
      </c>
      <c r="B1472" s="501"/>
      <c r="C1472" s="501"/>
      <c r="D1472" s="501"/>
      <c r="E1472" s="502"/>
      <c r="F1472" s="493" t="str">
        <f>F1458</f>
        <v>TOTAL DE ESTA PÁGINA</v>
      </c>
      <c r="G1472" s="494"/>
      <c r="H1472" s="495"/>
      <c r="I1472" s="348" t="str">
        <f t="shared" ref="I1472:Q1472" si="1411">IF(SUM(I1461:I1471)=0," ",SUM(I1461:I1471))</f>
        <v xml:space="preserve"> </v>
      </c>
      <c r="J1472" s="349" t="str">
        <f t="shared" si="1411"/>
        <v xml:space="preserve"> </v>
      </c>
      <c r="K1472" s="350" t="str">
        <f t="shared" si="1411"/>
        <v xml:space="preserve"> </v>
      </c>
      <c r="L1472" s="351" t="str">
        <f t="shared" si="1411"/>
        <v xml:space="preserve"> </v>
      </c>
      <c r="M1472" s="350" t="str">
        <f t="shared" si="1411"/>
        <v xml:space="preserve"> </v>
      </c>
      <c r="N1472" s="351" t="str">
        <f t="shared" si="1411"/>
        <v xml:space="preserve"> </v>
      </c>
      <c r="O1472" s="350" t="str">
        <f t="shared" si="1411"/>
        <v xml:space="preserve"> </v>
      </c>
      <c r="P1472" s="351" t="str">
        <f t="shared" si="1411"/>
        <v xml:space="preserve"> </v>
      </c>
      <c r="Q1472" s="352" t="str">
        <f t="shared" si="1411"/>
        <v xml:space="preserve"> </v>
      </c>
      <c r="R1472" s="353"/>
      <c r="S1472" s="349" t="str">
        <f t="shared" ref="S1472:AB1472" si="1412">IF(SUM(S1461:S1471)=0," ",SUM(S1461:S1471))</f>
        <v xml:space="preserve"> </v>
      </c>
      <c r="T1472" s="350" t="str">
        <f t="shared" si="1412"/>
        <v xml:space="preserve"> </v>
      </c>
      <c r="U1472" s="350" t="str">
        <f t="shared" si="1412"/>
        <v xml:space="preserve"> </v>
      </c>
      <c r="V1472" s="350" t="str">
        <f t="shared" si="1412"/>
        <v xml:space="preserve"> </v>
      </c>
      <c r="W1472" s="351" t="str">
        <f t="shared" si="1412"/>
        <v xml:space="preserve"> </v>
      </c>
      <c r="X1472" s="350" t="str">
        <f t="shared" si="1412"/>
        <v xml:space="preserve"> </v>
      </c>
      <c r="Y1472" s="351" t="str">
        <f t="shared" si="1412"/>
        <v xml:space="preserve"> </v>
      </c>
      <c r="Z1472" s="350" t="str">
        <f t="shared" si="1412"/>
        <v xml:space="preserve"> </v>
      </c>
      <c r="AA1472" s="351" t="str">
        <f t="shared" si="1412"/>
        <v xml:space="preserve"> </v>
      </c>
      <c r="AB1472" s="352" t="str">
        <f t="shared" si="1412"/>
        <v xml:space="preserve"> </v>
      </c>
      <c r="AC1472" s="354" t="str">
        <f>IF(SUM(AC1461:AC1470)=0," ",SUM(AC1461:AC1470))</f>
        <v xml:space="preserve"> </v>
      </c>
      <c r="AD1472" s="355" t="str">
        <f>IF(SUM(AD1461:AD1470)=0," ",SUM(AD1461:AD1470))</f>
        <v xml:space="preserve"> </v>
      </c>
      <c r="AE1472" s="355" t="str">
        <f>IF(SUM(AE1461:AE1470)=0," ",SUM(AE1461:AE1470))</f>
        <v xml:space="preserve"> </v>
      </c>
      <c r="AF1472" s="356" t="str">
        <f>IF(SUM(AF1461:AF1470)=0," ",SUM(AF1461:AF1470))</f>
        <v xml:space="preserve"> </v>
      </c>
      <c r="AG1472" s="357" t="str">
        <f>IF(SUM(AG1461:AG1470)=0," ",SUM(AG1461:AG1470))</f>
        <v xml:space="preserve"> </v>
      </c>
      <c r="AH1472" s="482" t="str">
        <f>AH1458</f>
        <v>Certifico que todos los datos en esta
bitácora son fidedignos</v>
      </c>
      <c r="AI1472" s="483"/>
      <c r="AJ1472" s="483"/>
      <c r="AK1472" s="484"/>
      <c r="AL1472" s="131"/>
      <c r="AM1472" s="131"/>
      <c r="AN1472" s="131"/>
      <c r="AV1472" s="126"/>
      <c r="AX1472" s="127"/>
      <c r="AY1472" s="100"/>
      <c r="AZ1472" s="127"/>
      <c r="BA1472" s="88"/>
      <c r="BC1472" s="129"/>
    </row>
    <row r="1473" spans="1:68" ht="26.25" customHeight="1" x14ac:dyDescent="0.2">
      <c r="A1473" s="499"/>
      <c r="B1473" s="503"/>
      <c r="C1473" s="503"/>
      <c r="D1473" s="503"/>
      <c r="E1473" s="504"/>
      <c r="F1473" s="496" t="str">
        <f>F1459</f>
        <v>TOTAL PÁGINA ANTERIOR</v>
      </c>
      <c r="G1473" s="497"/>
      <c r="H1473" s="498"/>
      <c r="I1473" s="358">
        <f>I1460</f>
        <v>6.25</v>
      </c>
      <c r="J1473" s="359">
        <f t="shared" ref="J1473:Q1473" si="1413">J1460</f>
        <v>6.25</v>
      </c>
      <c r="K1473" s="360" t="str">
        <f t="shared" si="1413"/>
        <v xml:space="preserve"> </v>
      </c>
      <c r="L1473" s="361" t="str">
        <f t="shared" si="1413"/>
        <v xml:space="preserve"> </v>
      </c>
      <c r="M1473" s="360" t="str">
        <f t="shared" si="1413"/>
        <v xml:space="preserve"> </v>
      </c>
      <c r="N1473" s="361" t="str">
        <f t="shared" si="1413"/>
        <v xml:space="preserve"> </v>
      </c>
      <c r="O1473" s="360" t="str">
        <f t="shared" si="1413"/>
        <v xml:space="preserve"> </v>
      </c>
      <c r="P1473" s="361" t="str">
        <f t="shared" si="1413"/>
        <v xml:space="preserve"> </v>
      </c>
      <c r="Q1473" s="362" t="str">
        <f t="shared" si="1413"/>
        <v xml:space="preserve"> </v>
      </c>
      <c r="R1473" s="363"/>
      <c r="S1473" s="359" t="str">
        <f t="shared" ref="S1473:AG1473" si="1414">S1460</f>
        <v xml:space="preserve"> </v>
      </c>
      <c r="T1473" s="360">
        <f t="shared" si="1414"/>
        <v>8.75</v>
      </c>
      <c r="U1473" s="360">
        <f t="shared" si="1414"/>
        <v>10</v>
      </c>
      <c r="V1473" s="360">
        <f t="shared" si="1414"/>
        <v>2.5</v>
      </c>
      <c r="W1473" s="361" t="str">
        <f t="shared" si="1414"/>
        <v xml:space="preserve"> </v>
      </c>
      <c r="X1473" s="360" t="str">
        <f t="shared" si="1414"/>
        <v xml:space="preserve"> </v>
      </c>
      <c r="Y1473" s="361">
        <f t="shared" si="1414"/>
        <v>2.5</v>
      </c>
      <c r="Z1473" s="360" t="str">
        <f t="shared" si="1414"/>
        <v xml:space="preserve"> </v>
      </c>
      <c r="AA1473" s="361">
        <f t="shared" si="1414"/>
        <v>3.75</v>
      </c>
      <c r="AB1473" s="362" t="str">
        <f t="shared" si="1414"/>
        <v xml:space="preserve"> </v>
      </c>
      <c r="AC1473" s="364">
        <f t="shared" si="1414"/>
        <v>9</v>
      </c>
      <c r="AD1473" s="365" t="str">
        <f t="shared" si="1414"/>
        <v xml:space="preserve"> </v>
      </c>
      <c r="AE1473" s="365">
        <f t="shared" si="1414"/>
        <v>9</v>
      </c>
      <c r="AF1473" s="366" t="str">
        <f t="shared" si="1414"/>
        <v xml:space="preserve"> </v>
      </c>
      <c r="AG1473" s="367">
        <f t="shared" si="1414"/>
        <v>11</v>
      </c>
      <c r="AH1473" s="487"/>
      <c r="AI1473" s="488"/>
      <c r="AJ1473" s="488"/>
      <c r="AK1473" s="489"/>
      <c r="AL1473" s="131"/>
      <c r="AM1473" s="131"/>
      <c r="AN1473" s="131"/>
      <c r="AV1473" s="126"/>
      <c r="AX1473" s="127"/>
      <c r="AY1473" s="100"/>
      <c r="AZ1473" s="127"/>
      <c r="BA1473" s="88"/>
      <c r="BC1473" s="129"/>
    </row>
    <row r="1474" spans="1:68" ht="26.25" customHeight="1" thickBot="1" x14ac:dyDescent="0.25">
      <c r="A1474" s="500"/>
      <c r="B1474" s="505" t="str">
        <f>B1460</f>
        <v>Entidad que certifica Hrs. de vuelo
TIMBRE Y FIRMA</v>
      </c>
      <c r="C1474" s="505"/>
      <c r="D1474" s="505"/>
      <c r="E1474" s="506"/>
      <c r="F1474" s="490" t="str">
        <f>F1460</f>
        <v>TOTAL A LA FECHA</v>
      </c>
      <c r="G1474" s="491"/>
      <c r="H1474" s="492"/>
      <c r="I1474" s="31">
        <f t="shared" ref="I1474:Q1474" si="1415">IF(SUM(I1472:I1473)=0," ",SUM(I1472:I1473))</f>
        <v>6.25</v>
      </c>
      <c r="J1474" s="27">
        <f t="shared" si="1415"/>
        <v>6.25</v>
      </c>
      <c r="K1474" s="24" t="str">
        <f t="shared" si="1415"/>
        <v xml:space="preserve"> </v>
      </c>
      <c r="L1474" s="25" t="str">
        <f t="shared" si="1415"/>
        <v xml:space="preserve"> </v>
      </c>
      <c r="M1474" s="24" t="str">
        <f t="shared" si="1415"/>
        <v xml:space="preserve"> </v>
      </c>
      <c r="N1474" s="25" t="str">
        <f t="shared" si="1415"/>
        <v xml:space="preserve"> </v>
      </c>
      <c r="O1474" s="24" t="str">
        <f t="shared" si="1415"/>
        <v xml:space="preserve"> </v>
      </c>
      <c r="P1474" s="25" t="str">
        <f t="shared" si="1415"/>
        <v xml:space="preserve"> </v>
      </c>
      <c r="Q1474" s="26" t="str">
        <f t="shared" si="1415"/>
        <v xml:space="preserve"> </v>
      </c>
      <c r="R1474" s="321"/>
      <c r="S1474" s="27" t="str">
        <f t="shared" ref="S1474:AG1474" si="1416">IF(SUM(S1472:S1473)=0," ",SUM(S1472:S1473))</f>
        <v xml:space="preserve"> </v>
      </c>
      <c r="T1474" s="24">
        <f t="shared" si="1416"/>
        <v>8.75</v>
      </c>
      <c r="U1474" s="24">
        <f t="shared" si="1416"/>
        <v>10</v>
      </c>
      <c r="V1474" s="24">
        <f t="shared" si="1416"/>
        <v>2.5</v>
      </c>
      <c r="W1474" s="25" t="str">
        <f t="shared" si="1416"/>
        <v xml:space="preserve"> </v>
      </c>
      <c r="X1474" s="24" t="str">
        <f t="shared" si="1416"/>
        <v xml:space="preserve"> </v>
      </c>
      <c r="Y1474" s="25">
        <f t="shared" si="1416"/>
        <v>2.5</v>
      </c>
      <c r="Z1474" s="24" t="str">
        <f t="shared" si="1416"/>
        <v xml:space="preserve"> </v>
      </c>
      <c r="AA1474" s="25">
        <f t="shared" si="1416"/>
        <v>3.75</v>
      </c>
      <c r="AB1474" s="26" t="str">
        <f t="shared" si="1416"/>
        <v xml:space="preserve"> </v>
      </c>
      <c r="AC1474" s="323">
        <f t="shared" si="1416"/>
        <v>9</v>
      </c>
      <c r="AD1474" s="28" t="str">
        <f t="shared" si="1416"/>
        <v xml:space="preserve"> </v>
      </c>
      <c r="AE1474" s="28">
        <f t="shared" si="1416"/>
        <v>9</v>
      </c>
      <c r="AF1474" s="30" t="str">
        <f t="shared" si="1416"/>
        <v xml:space="preserve"> </v>
      </c>
      <c r="AG1474" s="32">
        <f t="shared" si="1416"/>
        <v>11</v>
      </c>
      <c r="AH1474" s="485" t="str">
        <f>AH1460</f>
        <v>_____________________________
FIRMA PILOTO</v>
      </c>
      <c r="AI1474" s="486"/>
      <c r="AJ1474" s="486"/>
      <c r="AK1474" s="181">
        <f>A1472</f>
        <v>105</v>
      </c>
      <c r="AL1474" s="132"/>
      <c r="AM1474" s="132"/>
      <c r="AN1474" s="132"/>
      <c r="AV1474" s="126"/>
      <c r="AX1474" s="127"/>
      <c r="AY1474" s="100"/>
      <c r="AZ1474" s="127"/>
      <c r="BA1474" s="88"/>
      <c r="BC1474" s="129"/>
    </row>
    <row r="1475" spans="1:68" s="49" customFormat="1" ht="27.75" customHeight="1" x14ac:dyDescent="0.2">
      <c r="A1475" s="29">
        <f>A1470+1</f>
        <v>1051</v>
      </c>
      <c r="B1475" s="39"/>
      <c r="C1475" s="40"/>
      <c r="D1475" s="41"/>
      <c r="E1475" s="42"/>
      <c r="F1475" s="43"/>
      <c r="G1475" s="44"/>
      <c r="H1475" s="45"/>
      <c r="I1475" s="310"/>
      <c r="J1475" s="306"/>
      <c r="K1475" s="307"/>
      <c r="L1475" s="308"/>
      <c r="M1475" s="307"/>
      <c r="N1475" s="308"/>
      <c r="O1475" s="307"/>
      <c r="P1475" s="308"/>
      <c r="Q1475" s="167"/>
      <c r="R1475" s="314"/>
      <c r="S1475" s="46"/>
      <c r="T1475" s="47"/>
      <c r="U1475" s="47"/>
      <c r="V1475" s="48"/>
      <c r="W1475" s="325"/>
      <c r="X1475" s="307"/>
      <c r="Y1475" s="308"/>
      <c r="Z1475" s="307"/>
      <c r="AA1475" s="308"/>
      <c r="AB1475" s="167"/>
      <c r="AC1475" s="311"/>
      <c r="AD1475" s="312"/>
      <c r="AE1475" s="312"/>
      <c r="AF1475" s="313"/>
      <c r="AG1475" s="317"/>
      <c r="AH1475" s="167"/>
      <c r="AI1475" s="478"/>
      <c r="AJ1475" s="478"/>
      <c r="AK1475" s="479"/>
      <c r="AL1475" s="102"/>
      <c r="AM1475" s="124" t="str">
        <f t="shared" ref="AM1475:AM1484" si="1417">IF(B1475=0," ",TEXT(B1475,"MMM"))</f>
        <v xml:space="preserve"> </v>
      </c>
      <c r="AN1475" s="97" t="str">
        <f t="shared" ref="AN1475:AN1484" si="1418">IF(B1475=0," ",YEAR(B1475))</f>
        <v xml:space="preserve"> </v>
      </c>
      <c r="AO1475" s="125"/>
      <c r="AP1475" s="125"/>
      <c r="AQ1475" s="125"/>
      <c r="AR1475" s="125"/>
      <c r="AS1475" s="125"/>
      <c r="AT1475" s="122"/>
      <c r="AU1475" s="125"/>
      <c r="AV1475" s="126"/>
      <c r="AW1475" s="122"/>
      <c r="AX1475" s="127"/>
      <c r="AY1475" s="100"/>
      <c r="AZ1475" s="127"/>
      <c r="BA1475" s="88"/>
      <c r="BB1475" s="125"/>
      <c r="BC1475" s="129"/>
      <c r="BD1475" s="125"/>
      <c r="BE1475" s="125"/>
      <c r="BF1475" s="125"/>
      <c r="BG1475" s="125"/>
      <c r="BH1475" s="125"/>
      <c r="BI1475" s="125"/>
      <c r="BJ1475" s="125"/>
      <c r="BK1475" s="125"/>
      <c r="BL1475" s="90"/>
      <c r="BM1475" s="90"/>
      <c r="BN1475" s="90"/>
      <c r="BO1475" s="90"/>
      <c r="BP1475" s="90"/>
    </row>
    <row r="1476" spans="1:68" s="49" customFormat="1" ht="27.75" customHeight="1" x14ac:dyDescent="0.2">
      <c r="A1476" s="22">
        <f>A1475+1</f>
        <v>1052</v>
      </c>
      <c r="B1476" s="50"/>
      <c r="C1476" s="51"/>
      <c r="D1476" s="52"/>
      <c r="E1476" s="53"/>
      <c r="F1476" s="54"/>
      <c r="G1476" s="55"/>
      <c r="H1476" s="56"/>
      <c r="I1476" s="304"/>
      <c r="J1476" s="57"/>
      <c r="K1476" s="58"/>
      <c r="L1476" s="59"/>
      <c r="M1476" s="58"/>
      <c r="N1476" s="59"/>
      <c r="O1476" s="58"/>
      <c r="P1476" s="59"/>
      <c r="Q1476" s="60"/>
      <c r="R1476" s="315"/>
      <c r="S1476" s="57"/>
      <c r="T1476" s="58"/>
      <c r="U1476" s="58"/>
      <c r="V1476" s="60"/>
      <c r="W1476" s="326"/>
      <c r="X1476" s="58"/>
      <c r="Y1476" s="59"/>
      <c r="Z1476" s="58"/>
      <c r="AA1476" s="59"/>
      <c r="AB1476" s="60"/>
      <c r="AC1476" s="61"/>
      <c r="AD1476" s="62"/>
      <c r="AE1476" s="62"/>
      <c r="AF1476" s="63"/>
      <c r="AG1476" s="318"/>
      <c r="AH1476" s="60"/>
      <c r="AI1476" s="476"/>
      <c r="AJ1476" s="476"/>
      <c r="AK1476" s="477"/>
      <c r="AL1476" s="102"/>
      <c r="AM1476" s="124" t="str">
        <f t="shared" si="1417"/>
        <v xml:space="preserve"> </v>
      </c>
      <c r="AN1476" s="97" t="str">
        <f t="shared" si="1418"/>
        <v xml:space="preserve"> </v>
      </c>
      <c r="AO1476" s="125"/>
      <c r="AP1476" s="125"/>
      <c r="AQ1476" s="125"/>
      <c r="AR1476" s="125"/>
      <c r="AS1476" s="125"/>
      <c r="AT1476" s="122"/>
      <c r="AU1476" s="125"/>
      <c r="AV1476" s="126"/>
      <c r="AW1476" s="122"/>
      <c r="AX1476" s="127"/>
      <c r="AY1476" s="100"/>
      <c r="AZ1476" s="127"/>
      <c r="BA1476" s="88"/>
      <c r="BB1476" s="125"/>
      <c r="BC1476" s="129"/>
      <c r="BD1476" s="125"/>
      <c r="BE1476" s="125"/>
      <c r="BF1476" s="125"/>
      <c r="BG1476" s="125"/>
      <c r="BH1476" s="125"/>
      <c r="BI1476" s="125"/>
      <c r="BJ1476" s="125"/>
      <c r="BK1476" s="125"/>
      <c r="BL1476" s="90"/>
      <c r="BM1476" s="90"/>
      <c r="BN1476" s="90"/>
      <c r="BO1476" s="90"/>
      <c r="BP1476" s="90"/>
    </row>
    <row r="1477" spans="1:68" s="49" customFormat="1" ht="27.75" customHeight="1" x14ac:dyDescent="0.2">
      <c r="A1477" s="22">
        <f t="shared" ref="A1477:A1484" si="1419">A1476+1</f>
        <v>1053</v>
      </c>
      <c r="B1477" s="50"/>
      <c r="C1477" s="51"/>
      <c r="D1477" s="52"/>
      <c r="E1477" s="53"/>
      <c r="F1477" s="54"/>
      <c r="G1477" s="55"/>
      <c r="H1477" s="56"/>
      <c r="I1477" s="304"/>
      <c r="J1477" s="57"/>
      <c r="K1477" s="58"/>
      <c r="L1477" s="59"/>
      <c r="M1477" s="58"/>
      <c r="N1477" s="59"/>
      <c r="O1477" s="58"/>
      <c r="P1477" s="59"/>
      <c r="Q1477" s="60"/>
      <c r="R1477" s="315"/>
      <c r="S1477" s="57"/>
      <c r="T1477" s="58"/>
      <c r="U1477" s="58"/>
      <c r="V1477" s="60"/>
      <c r="W1477" s="326"/>
      <c r="X1477" s="58"/>
      <c r="Y1477" s="59"/>
      <c r="Z1477" s="58"/>
      <c r="AA1477" s="59"/>
      <c r="AB1477" s="60"/>
      <c r="AC1477" s="61"/>
      <c r="AD1477" s="62"/>
      <c r="AE1477" s="62"/>
      <c r="AF1477" s="63"/>
      <c r="AG1477" s="318"/>
      <c r="AH1477" s="60"/>
      <c r="AI1477" s="476"/>
      <c r="AJ1477" s="476"/>
      <c r="AK1477" s="477"/>
      <c r="AL1477" s="102"/>
      <c r="AM1477" s="124" t="str">
        <f t="shared" si="1417"/>
        <v xml:space="preserve"> </v>
      </c>
      <c r="AN1477" s="97" t="str">
        <f t="shared" si="1418"/>
        <v xml:space="preserve"> </v>
      </c>
      <c r="AO1477" s="125"/>
      <c r="AP1477" s="125"/>
      <c r="AQ1477" s="125"/>
      <c r="AR1477" s="125"/>
      <c r="AS1477" s="125"/>
      <c r="AT1477" s="122"/>
      <c r="AU1477" s="125"/>
      <c r="AV1477" s="126"/>
      <c r="AW1477" s="122"/>
      <c r="AX1477" s="127"/>
      <c r="AY1477" s="100"/>
      <c r="AZ1477" s="127"/>
      <c r="BA1477" s="88"/>
      <c r="BB1477" s="125"/>
      <c r="BC1477" s="129"/>
      <c r="BD1477" s="125"/>
      <c r="BE1477" s="125"/>
      <c r="BF1477" s="125"/>
      <c r="BG1477" s="125"/>
      <c r="BH1477" s="125"/>
      <c r="BI1477" s="125"/>
      <c r="BJ1477" s="125"/>
      <c r="BK1477" s="125"/>
      <c r="BL1477" s="90"/>
      <c r="BM1477" s="90"/>
      <c r="BN1477" s="90"/>
      <c r="BO1477" s="90"/>
      <c r="BP1477" s="90"/>
    </row>
    <row r="1478" spans="1:68" s="49" customFormat="1" ht="27.75" customHeight="1" x14ac:dyDescent="0.2">
      <c r="A1478" s="22">
        <f t="shared" si="1419"/>
        <v>1054</v>
      </c>
      <c r="B1478" s="50"/>
      <c r="C1478" s="51"/>
      <c r="D1478" s="52"/>
      <c r="E1478" s="53"/>
      <c r="F1478" s="54"/>
      <c r="G1478" s="55"/>
      <c r="H1478" s="56"/>
      <c r="I1478" s="304"/>
      <c r="J1478" s="57"/>
      <c r="K1478" s="58"/>
      <c r="L1478" s="59"/>
      <c r="M1478" s="58"/>
      <c r="N1478" s="59"/>
      <c r="O1478" s="58"/>
      <c r="P1478" s="59"/>
      <c r="Q1478" s="60"/>
      <c r="R1478" s="315"/>
      <c r="S1478" s="57"/>
      <c r="T1478" s="58"/>
      <c r="U1478" s="58"/>
      <c r="V1478" s="60"/>
      <c r="W1478" s="326"/>
      <c r="X1478" s="58"/>
      <c r="Y1478" s="59"/>
      <c r="Z1478" s="58"/>
      <c r="AA1478" s="59"/>
      <c r="AB1478" s="60"/>
      <c r="AC1478" s="61"/>
      <c r="AD1478" s="62"/>
      <c r="AE1478" s="62"/>
      <c r="AF1478" s="63"/>
      <c r="AG1478" s="318"/>
      <c r="AH1478" s="60"/>
      <c r="AI1478" s="476"/>
      <c r="AJ1478" s="476"/>
      <c r="AK1478" s="477"/>
      <c r="AL1478" s="102"/>
      <c r="AM1478" s="124" t="str">
        <f t="shared" si="1417"/>
        <v xml:space="preserve"> </v>
      </c>
      <c r="AN1478" s="97" t="str">
        <f t="shared" si="1418"/>
        <v xml:space="preserve"> </v>
      </c>
      <c r="AO1478" s="125"/>
      <c r="AP1478" s="125"/>
      <c r="AQ1478" s="125"/>
      <c r="AR1478" s="125"/>
      <c r="AS1478" s="125"/>
      <c r="AT1478" s="122"/>
      <c r="AU1478" s="125"/>
      <c r="AV1478" s="126"/>
      <c r="AW1478" s="122"/>
      <c r="AX1478" s="127"/>
      <c r="AY1478" s="100"/>
      <c r="AZ1478" s="127"/>
      <c r="BA1478" s="88"/>
      <c r="BB1478" s="125"/>
      <c r="BC1478" s="129"/>
      <c r="BD1478" s="125"/>
      <c r="BE1478" s="125"/>
      <c r="BF1478" s="125"/>
      <c r="BG1478" s="125"/>
      <c r="BH1478" s="125"/>
      <c r="BI1478" s="125"/>
      <c r="BJ1478" s="125"/>
      <c r="BK1478" s="125"/>
      <c r="BL1478" s="90"/>
      <c r="BM1478" s="90"/>
      <c r="BN1478" s="90"/>
      <c r="BO1478" s="90"/>
      <c r="BP1478" s="90"/>
    </row>
    <row r="1479" spans="1:68" s="49" customFormat="1" ht="27.75" customHeight="1" x14ac:dyDescent="0.2">
      <c r="A1479" s="22">
        <f t="shared" si="1419"/>
        <v>1055</v>
      </c>
      <c r="B1479" s="50"/>
      <c r="C1479" s="51"/>
      <c r="D1479" s="52"/>
      <c r="E1479" s="53"/>
      <c r="F1479" s="54"/>
      <c r="G1479" s="55"/>
      <c r="H1479" s="56"/>
      <c r="I1479" s="304"/>
      <c r="J1479" s="57"/>
      <c r="K1479" s="58"/>
      <c r="L1479" s="59"/>
      <c r="M1479" s="58"/>
      <c r="N1479" s="59"/>
      <c r="O1479" s="58"/>
      <c r="P1479" s="59"/>
      <c r="Q1479" s="60"/>
      <c r="R1479" s="315"/>
      <c r="S1479" s="57"/>
      <c r="T1479" s="58"/>
      <c r="U1479" s="58"/>
      <c r="V1479" s="60"/>
      <c r="W1479" s="326"/>
      <c r="X1479" s="58"/>
      <c r="Y1479" s="59"/>
      <c r="Z1479" s="58"/>
      <c r="AA1479" s="59"/>
      <c r="AB1479" s="60"/>
      <c r="AC1479" s="61"/>
      <c r="AD1479" s="62"/>
      <c r="AE1479" s="62"/>
      <c r="AF1479" s="63"/>
      <c r="AG1479" s="318"/>
      <c r="AH1479" s="60"/>
      <c r="AI1479" s="476"/>
      <c r="AJ1479" s="476"/>
      <c r="AK1479" s="477"/>
      <c r="AL1479" s="102"/>
      <c r="AM1479" s="124" t="str">
        <f t="shared" si="1417"/>
        <v xml:space="preserve"> </v>
      </c>
      <c r="AN1479" s="97" t="str">
        <f t="shared" si="1418"/>
        <v xml:space="preserve"> </v>
      </c>
      <c r="AO1479" s="125"/>
      <c r="AP1479" s="125"/>
      <c r="AQ1479" s="125"/>
      <c r="AR1479" s="125"/>
      <c r="AS1479" s="125"/>
      <c r="AT1479" s="122"/>
      <c r="AU1479" s="125"/>
      <c r="AV1479" s="126"/>
      <c r="AW1479" s="122"/>
      <c r="AX1479" s="127"/>
      <c r="AY1479" s="100"/>
      <c r="AZ1479" s="127"/>
      <c r="BA1479" s="88"/>
      <c r="BB1479" s="125"/>
      <c r="BC1479" s="129"/>
      <c r="BD1479" s="125"/>
      <c r="BE1479" s="125"/>
      <c r="BF1479" s="125"/>
      <c r="BG1479" s="125"/>
      <c r="BH1479" s="125"/>
      <c r="BI1479" s="125"/>
      <c r="BJ1479" s="125"/>
      <c r="BK1479" s="125"/>
      <c r="BL1479" s="90"/>
      <c r="BM1479" s="90"/>
      <c r="BN1479" s="90"/>
      <c r="BO1479" s="90"/>
      <c r="BP1479" s="90"/>
    </row>
    <row r="1480" spans="1:68" s="49" customFormat="1" ht="27.75" customHeight="1" x14ac:dyDescent="0.2">
      <c r="A1480" s="22">
        <f t="shared" si="1419"/>
        <v>1056</v>
      </c>
      <c r="B1480" s="50"/>
      <c r="C1480" s="51"/>
      <c r="D1480" s="52"/>
      <c r="E1480" s="53"/>
      <c r="F1480" s="54"/>
      <c r="G1480" s="55"/>
      <c r="H1480" s="56"/>
      <c r="I1480" s="304"/>
      <c r="J1480" s="57"/>
      <c r="K1480" s="58"/>
      <c r="L1480" s="59"/>
      <c r="M1480" s="58"/>
      <c r="N1480" s="59"/>
      <c r="O1480" s="58"/>
      <c r="P1480" s="59"/>
      <c r="Q1480" s="60"/>
      <c r="R1480" s="315"/>
      <c r="S1480" s="57"/>
      <c r="T1480" s="58"/>
      <c r="U1480" s="58"/>
      <c r="V1480" s="60"/>
      <c r="W1480" s="326"/>
      <c r="X1480" s="58"/>
      <c r="Y1480" s="59"/>
      <c r="Z1480" s="58"/>
      <c r="AA1480" s="59"/>
      <c r="AB1480" s="60"/>
      <c r="AC1480" s="61"/>
      <c r="AD1480" s="62"/>
      <c r="AE1480" s="62"/>
      <c r="AF1480" s="63"/>
      <c r="AG1480" s="318"/>
      <c r="AH1480" s="60"/>
      <c r="AI1480" s="476"/>
      <c r="AJ1480" s="476"/>
      <c r="AK1480" s="477"/>
      <c r="AL1480" s="102"/>
      <c r="AM1480" s="124" t="str">
        <f t="shared" si="1417"/>
        <v xml:space="preserve"> </v>
      </c>
      <c r="AN1480" s="97" t="str">
        <f t="shared" si="1418"/>
        <v xml:space="preserve"> </v>
      </c>
      <c r="AO1480" s="125"/>
      <c r="AP1480" s="125"/>
      <c r="AQ1480" s="125"/>
      <c r="AR1480" s="125"/>
      <c r="AS1480" s="125"/>
      <c r="AT1480" s="122"/>
      <c r="AU1480" s="125"/>
      <c r="AV1480" s="126"/>
      <c r="AW1480" s="122"/>
      <c r="AX1480" s="127"/>
      <c r="AY1480" s="100"/>
      <c r="AZ1480" s="127"/>
      <c r="BA1480" s="88"/>
      <c r="BB1480" s="125"/>
      <c r="BC1480" s="129"/>
      <c r="BD1480" s="125"/>
      <c r="BE1480" s="125"/>
      <c r="BF1480" s="125"/>
      <c r="BG1480" s="125"/>
      <c r="BH1480" s="125"/>
      <c r="BI1480" s="125"/>
      <c r="BJ1480" s="125"/>
      <c r="BK1480" s="125"/>
      <c r="BL1480" s="90"/>
      <c r="BM1480" s="90"/>
      <c r="BN1480" s="90"/>
      <c r="BO1480" s="90"/>
      <c r="BP1480" s="90"/>
    </row>
    <row r="1481" spans="1:68" s="49" customFormat="1" ht="27.75" customHeight="1" x14ac:dyDescent="0.2">
      <c r="A1481" s="22">
        <f>A1480+1</f>
        <v>1057</v>
      </c>
      <c r="B1481" s="50"/>
      <c r="C1481" s="51"/>
      <c r="D1481" s="52"/>
      <c r="E1481" s="53"/>
      <c r="F1481" s="54"/>
      <c r="G1481" s="55"/>
      <c r="H1481" s="56"/>
      <c r="I1481" s="304"/>
      <c r="J1481" s="57"/>
      <c r="K1481" s="58"/>
      <c r="L1481" s="59"/>
      <c r="M1481" s="58"/>
      <c r="N1481" s="59"/>
      <c r="O1481" s="58"/>
      <c r="P1481" s="59"/>
      <c r="Q1481" s="60"/>
      <c r="R1481" s="315"/>
      <c r="S1481" s="57"/>
      <c r="T1481" s="58"/>
      <c r="U1481" s="58"/>
      <c r="V1481" s="60"/>
      <c r="W1481" s="326"/>
      <c r="X1481" s="58"/>
      <c r="Y1481" s="59"/>
      <c r="Z1481" s="58"/>
      <c r="AA1481" s="59"/>
      <c r="AB1481" s="60"/>
      <c r="AC1481" s="61"/>
      <c r="AD1481" s="62"/>
      <c r="AE1481" s="62"/>
      <c r="AF1481" s="63"/>
      <c r="AG1481" s="318"/>
      <c r="AH1481" s="60"/>
      <c r="AI1481" s="476"/>
      <c r="AJ1481" s="476"/>
      <c r="AK1481" s="477"/>
      <c r="AL1481" s="102"/>
      <c r="AM1481" s="124" t="str">
        <f t="shared" si="1417"/>
        <v xml:space="preserve"> </v>
      </c>
      <c r="AN1481" s="97" t="str">
        <f t="shared" si="1418"/>
        <v xml:space="preserve"> </v>
      </c>
      <c r="AO1481" s="125"/>
      <c r="AP1481" s="125"/>
      <c r="AQ1481" s="125"/>
      <c r="AR1481" s="125"/>
      <c r="AS1481" s="125"/>
      <c r="AT1481" s="122"/>
      <c r="AU1481" s="125"/>
      <c r="AV1481" s="126"/>
      <c r="AW1481" s="122"/>
      <c r="AX1481" s="127"/>
      <c r="AY1481" s="100"/>
      <c r="AZ1481" s="127"/>
      <c r="BA1481" s="88"/>
      <c r="BB1481" s="125"/>
      <c r="BC1481" s="129"/>
      <c r="BD1481" s="125"/>
      <c r="BE1481" s="125"/>
      <c r="BF1481" s="125"/>
      <c r="BG1481" s="125"/>
      <c r="BH1481" s="125"/>
      <c r="BI1481" s="125"/>
      <c r="BJ1481" s="125"/>
      <c r="BK1481" s="125"/>
      <c r="BL1481" s="90"/>
      <c r="BM1481" s="90"/>
      <c r="BN1481" s="90"/>
      <c r="BO1481" s="90"/>
      <c r="BP1481" s="90"/>
    </row>
    <row r="1482" spans="1:68" s="49" customFormat="1" ht="27.75" customHeight="1" x14ac:dyDescent="0.2">
      <c r="A1482" s="22">
        <f t="shared" si="1419"/>
        <v>1058</v>
      </c>
      <c r="B1482" s="50"/>
      <c r="C1482" s="51"/>
      <c r="D1482" s="52"/>
      <c r="E1482" s="53"/>
      <c r="F1482" s="54"/>
      <c r="G1482" s="55"/>
      <c r="H1482" s="56"/>
      <c r="I1482" s="304"/>
      <c r="J1482" s="57"/>
      <c r="K1482" s="58"/>
      <c r="L1482" s="59"/>
      <c r="M1482" s="58"/>
      <c r="N1482" s="59"/>
      <c r="O1482" s="58"/>
      <c r="P1482" s="59"/>
      <c r="Q1482" s="60"/>
      <c r="R1482" s="315"/>
      <c r="S1482" s="57"/>
      <c r="T1482" s="58"/>
      <c r="U1482" s="58"/>
      <c r="V1482" s="60"/>
      <c r="W1482" s="326"/>
      <c r="X1482" s="58"/>
      <c r="Y1482" s="59"/>
      <c r="Z1482" s="58"/>
      <c r="AA1482" s="59"/>
      <c r="AB1482" s="60"/>
      <c r="AC1482" s="61"/>
      <c r="AD1482" s="62"/>
      <c r="AE1482" s="62"/>
      <c r="AF1482" s="63"/>
      <c r="AG1482" s="318"/>
      <c r="AH1482" s="60"/>
      <c r="AI1482" s="476"/>
      <c r="AJ1482" s="476"/>
      <c r="AK1482" s="477"/>
      <c r="AL1482" s="102"/>
      <c r="AM1482" s="124" t="str">
        <f t="shared" si="1417"/>
        <v xml:space="preserve"> </v>
      </c>
      <c r="AN1482" s="97" t="str">
        <f t="shared" si="1418"/>
        <v xml:space="preserve"> </v>
      </c>
      <c r="AO1482" s="125"/>
      <c r="AP1482" s="125"/>
      <c r="AQ1482" s="125"/>
      <c r="AR1482" s="125"/>
      <c r="AS1482" s="125"/>
      <c r="AT1482" s="122"/>
      <c r="AU1482" s="125"/>
      <c r="AV1482" s="126"/>
      <c r="AW1482" s="122"/>
      <c r="AX1482" s="127"/>
      <c r="AY1482" s="100"/>
      <c r="AZ1482" s="127"/>
      <c r="BA1482" s="88"/>
      <c r="BB1482" s="125"/>
      <c r="BC1482" s="129"/>
      <c r="BD1482" s="125"/>
      <c r="BE1482" s="125"/>
      <c r="BF1482" s="125"/>
      <c r="BG1482" s="125"/>
      <c r="BH1482" s="125"/>
      <c r="BI1482" s="125"/>
      <c r="BJ1482" s="125"/>
      <c r="BK1482" s="125"/>
      <c r="BL1482" s="90"/>
      <c r="BM1482" s="90"/>
      <c r="BN1482" s="90"/>
      <c r="BO1482" s="90"/>
      <c r="BP1482" s="90"/>
    </row>
    <row r="1483" spans="1:68" s="49" customFormat="1" ht="27.75" customHeight="1" x14ac:dyDescent="0.2">
      <c r="A1483" s="22">
        <f t="shared" si="1419"/>
        <v>1059</v>
      </c>
      <c r="B1483" s="50"/>
      <c r="C1483" s="51"/>
      <c r="D1483" s="52"/>
      <c r="E1483" s="53"/>
      <c r="F1483" s="54"/>
      <c r="G1483" s="55"/>
      <c r="H1483" s="56"/>
      <c r="I1483" s="304"/>
      <c r="J1483" s="57"/>
      <c r="K1483" s="58"/>
      <c r="L1483" s="59"/>
      <c r="M1483" s="58"/>
      <c r="N1483" s="59"/>
      <c r="O1483" s="58"/>
      <c r="P1483" s="59"/>
      <c r="Q1483" s="60"/>
      <c r="R1483" s="315"/>
      <c r="S1483" s="57"/>
      <c r="T1483" s="58"/>
      <c r="U1483" s="58"/>
      <c r="V1483" s="60"/>
      <c r="W1483" s="326"/>
      <c r="X1483" s="58"/>
      <c r="Y1483" s="59"/>
      <c r="Z1483" s="58"/>
      <c r="AA1483" s="59"/>
      <c r="AB1483" s="60"/>
      <c r="AC1483" s="61"/>
      <c r="AD1483" s="62"/>
      <c r="AE1483" s="62"/>
      <c r="AF1483" s="63"/>
      <c r="AG1483" s="318"/>
      <c r="AH1483" s="60"/>
      <c r="AI1483" s="476"/>
      <c r="AJ1483" s="476"/>
      <c r="AK1483" s="477"/>
      <c r="AL1483" s="102"/>
      <c r="AM1483" s="124" t="str">
        <f t="shared" si="1417"/>
        <v xml:space="preserve"> </v>
      </c>
      <c r="AN1483" s="97" t="str">
        <f t="shared" si="1418"/>
        <v xml:space="preserve"> </v>
      </c>
      <c r="AO1483" s="125"/>
      <c r="AP1483" s="125"/>
      <c r="AQ1483" s="125"/>
      <c r="AR1483" s="125"/>
      <c r="AS1483" s="125"/>
      <c r="AT1483" s="122"/>
      <c r="AU1483" s="125"/>
      <c r="AV1483" s="126"/>
      <c r="AW1483" s="122"/>
      <c r="AX1483" s="127"/>
      <c r="AY1483" s="100"/>
      <c r="AZ1483" s="127"/>
      <c r="BA1483" s="125"/>
      <c r="BB1483" s="125"/>
      <c r="BC1483" s="129"/>
      <c r="BD1483" s="125"/>
      <c r="BE1483" s="125"/>
      <c r="BF1483" s="125"/>
      <c r="BG1483" s="125"/>
      <c r="BH1483" s="125"/>
      <c r="BI1483" s="125"/>
      <c r="BJ1483" s="125"/>
      <c r="BK1483" s="125"/>
      <c r="BL1483" s="90"/>
      <c r="BM1483" s="90"/>
      <c r="BN1483" s="90"/>
      <c r="BO1483" s="90"/>
      <c r="BP1483" s="90"/>
    </row>
    <row r="1484" spans="1:68" s="49" customFormat="1" ht="27.75" customHeight="1" thickBot="1" x14ac:dyDescent="0.25">
      <c r="A1484" s="23">
        <f t="shared" si="1419"/>
        <v>1060</v>
      </c>
      <c r="B1484" s="64"/>
      <c r="C1484" s="65"/>
      <c r="D1484" s="66"/>
      <c r="E1484" s="67"/>
      <c r="F1484" s="68"/>
      <c r="G1484" s="69"/>
      <c r="H1484" s="70"/>
      <c r="I1484" s="305"/>
      <c r="J1484" s="71"/>
      <c r="K1484" s="72"/>
      <c r="L1484" s="73"/>
      <c r="M1484" s="72"/>
      <c r="N1484" s="73"/>
      <c r="O1484" s="72"/>
      <c r="P1484" s="73"/>
      <c r="Q1484" s="74"/>
      <c r="R1484" s="316"/>
      <c r="S1484" s="71"/>
      <c r="T1484" s="72"/>
      <c r="U1484" s="72"/>
      <c r="V1484" s="74"/>
      <c r="W1484" s="327"/>
      <c r="X1484" s="72"/>
      <c r="Y1484" s="73"/>
      <c r="Z1484" s="72"/>
      <c r="AA1484" s="73"/>
      <c r="AB1484" s="74"/>
      <c r="AC1484" s="75"/>
      <c r="AD1484" s="76"/>
      <c r="AE1484" s="76"/>
      <c r="AF1484" s="77"/>
      <c r="AG1484" s="319"/>
      <c r="AH1484" s="74"/>
      <c r="AI1484" s="480"/>
      <c r="AJ1484" s="480"/>
      <c r="AK1484" s="481"/>
      <c r="AL1484" s="102"/>
      <c r="AM1484" s="124" t="str">
        <f t="shared" si="1417"/>
        <v xml:space="preserve"> </v>
      </c>
      <c r="AN1484" s="97" t="str">
        <f t="shared" si="1418"/>
        <v xml:space="preserve"> </v>
      </c>
      <c r="AO1484" s="125"/>
      <c r="AP1484" s="125"/>
      <c r="AQ1484" s="125"/>
      <c r="AR1484" s="125"/>
      <c r="AS1484" s="125"/>
      <c r="AT1484" s="122"/>
      <c r="AU1484" s="125"/>
      <c r="AV1484" s="126"/>
      <c r="AW1484" s="122"/>
      <c r="AX1484" s="127"/>
      <c r="AY1484" s="100"/>
      <c r="AZ1484" s="127"/>
      <c r="BA1484" s="125"/>
      <c r="BB1484" s="125"/>
      <c r="BC1484" s="129"/>
      <c r="BD1484" s="125"/>
      <c r="BE1484" s="125"/>
      <c r="BF1484" s="125"/>
      <c r="BG1484" s="125"/>
      <c r="BH1484" s="125"/>
      <c r="BI1484" s="125"/>
      <c r="BJ1484" s="125"/>
      <c r="BK1484" s="125"/>
      <c r="BL1484" s="90"/>
      <c r="BM1484" s="90"/>
      <c r="BN1484" s="90"/>
      <c r="BO1484" s="90"/>
      <c r="BP1484" s="90"/>
    </row>
    <row r="1485" spans="1:68" ht="4.5" customHeight="1" thickBot="1" x14ac:dyDescent="0.25">
      <c r="A1485" s="89">
        <f>AK1488</f>
        <v>106</v>
      </c>
      <c r="B1485" s="271"/>
      <c r="C1485" s="271"/>
      <c r="D1485" s="271"/>
      <c r="E1485" s="271"/>
      <c r="F1485" s="271"/>
      <c r="G1485" s="271"/>
      <c r="H1485" s="271"/>
      <c r="I1485" s="271"/>
      <c r="J1485" s="309"/>
      <c r="K1485" s="309"/>
      <c r="L1485" s="309"/>
      <c r="M1485" s="309"/>
      <c r="N1485" s="309"/>
      <c r="O1485" s="309"/>
      <c r="P1485" s="309"/>
      <c r="Q1485" s="309"/>
      <c r="R1485" s="309"/>
      <c r="S1485" s="324"/>
      <c r="T1485" s="324"/>
      <c r="U1485" s="324"/>
      <c r="V1485" s="324"/>
      <c r="W1485" s="324"/>
      <c r="X1485" s="324"/>
      <c r="Y1485" s="324"/>
      <c r="Z1485" s="324"/>
      <c r="AA1485" s="324"/>
      <c r="AB1485" s="324"/>
      <c r="AC1485" s="309"/>
      <c r="AD1485" s="272"/>
      <c r="AE1485" s="273"/>
      <c r="AF1485" s="272"/>
      <c r="AG1485" s="274"/>
      <c r="AH1485" s="474"/>
      <c r="AI1485" s="475"/>
      <c r="AJ1485" s="475"/>
      <c r="AK1485" s="475"/>
      <c r="AL1485" s="33"/>
      <c r="AM1485" s="33"/>
      <c r="AN1485" s="33"/>
      <c r="AV1485" s="126"/>
      <c r="AX1485" s="127"/>
      <c r="AY1485" s="100"/>
      <c r="AZ1485" s="127"/>
      <c r="BC1485" s="129"/>
    </row>
    <row r="1486" spans="1:68" ht="26.25" customHeight="1" x14ac:dyDescent="0.2">
      <c r="A1486" s="180">
        <f>A1472+1</f>
        <v>106</v>
      </c>
      <c r="B1486" s="501"/>
      <c r="C1486" s="501"/>
      <c r="D1486" s="501"/>
      <c r="E1486" s="502"/>
      <c r="F1486" s="493" t="str">
        <f>F1472</f>
        <v>TOTAL DE ESTA PÁGINA</v>
      </c>
      <c r="G1486" s="494"/>
      <c r="H1486" s="495"/>
      <c r="I1486" s="348" t="str">
        <f t="shared" ref="I1486:Q1486" si="1420">IF(SUM(I1475:I1485)=0," ",SUM(I1475:I1485))</f>
        <v xml:space="preserve"> </v>
      </c>
      <c r="J1486" s="349" t="str">
        <f t="shared" si="1420"/>
        <v xml:space="preserve"> </v>
      </c>
      <c r="K1486" s="350" t="str">
        <f t="shared" si="1420"/>
        <v xml:space="preserve"> </v>
      </c>
      <c r="L1486" s="351" t="str">
        <f t="shared" si="1420"/>
        <v xml:space="preserve"> </v>
      </c>
      <c r="M1486" s="350" t="str">
        <f t="shared" si="1420"/>
        <v xml:space="preserve"> </v>
      </c>
      <c r="N1486" s="351" t="str">
        <f t="shared" si="1420"/>
        <v xml:space="preserve"> </v>
      </c>
      <c r="O1486" s="350" t="str">
        <f t="shared" si="1420"/>
        <v xml:space="preserve"> </v>
      </c>
      <c r="P1486" s="351" t="str">
        <f t="shared" si="1420"/>
        <v xml:space="preserve"> </v>
      </c>
      <c r="Q1486" s="352" t="str">
        <f t="shared" si="1420"/>
        <v xml:space="preserve"> </v>
      </c>
      <c r="R1486" s="353"/>
      <c r="S1486" s="349" t="str">
        <f t="shared" ref="S1486:AB1486" si="1421">IF(SUM(S1475:S1485)=0," ",SUM(S1475:S1485))</f>
        <v xml:space="preserve"> </v>
      </c>
      <c r="T1486" s="350" t="str">
        <f t="shared" si="1421"/>
        <v xml:space="preserve"> </v>
      </c>
      <c r="U1486" s="350" t="str">
        <f t="shared" si="1421"/>
        <v xml:space="preserve"> </v>
      </c>
      <c r="V1486" s="350" t="str">
        <f t="shared" si="1421"/>
        <v xml:space="preserve"> </v>
      </c>
      <c r="W1486" s="351" t="str">
        <f t="shared" si="1421"/>
        <v xml:space="preserve"> </v>
      </c>
      <c r="X1486" s="350" t="str">
        <f t="shared" si="1421"/>
        <v xml:space="preserve"> </v>
      </c>
      <c r="Y1486" s="351" t="str">
        <f t="shared" si="1421"/>
        <v xml:space="preserve"> </v>
      </c>
      <c r="Z1486" s="350" t="str">
        <f t="shared" si="1421"/>
        <v xml:space="preserve"> </v>
      </c>
      <c r="AA1486" s="351" t="str">
        <f t="shared" si="1421"/>
        <v xml:space="preserve"> </v>
      </c>
      <c r="AB1486" s="352" t="str">
        <f t="shared" si="1421"/>
        <v xml:space="preserve"> </v>
      </c>
      <c r="AC1486" s="354" t="str">
        <f>IF(SUM(AC1475:AC1484)=0," ",SUM(AC1475:AC1484))</f>
        <v xml:space="preserve"> </v>
      </c>
      <c r="AD1486" s="355" t="str">
        <f>IF(SUM(AD1475:AD1484)=0," ",SUM(AD1475:AD1484))</f>
        <v xml:space="preserve"> </v>
      </c>
      <c r="AE1486" s="355" t="str">
        <f>IF(SUM(AE1475:AE1484)=0," ",SUM(AE1475:AE1484))</f>
        <v xml:space="preserve"> </v>
      </c>
      <c r="AF1486" s="356" t="str">
        <f>IF(SUM(AF1475:AF1484)=0," ",SUM(AF1475:AF1484))</f>
        <v xml:space="preserve"> </v>
      </c>
      <c r="AG1486" s="357" t="str">
        <f>IF(SUM(AG1475:AG1484)=0," ",SUM(AG1475:AG1484))</f>
        <v xml:space="preserve"> </v>
      </c>
      <c r="AH1486" s="482" t="str">
        <f>AH1472</f>
        <v>Certifico que todos los datos en esta
bitácora son fidedignos</v>
      </c>
      <c r="AI1486" s="483"/>
      <c r="AJ1486" s="483"/>
      <c r="AK1486" s="484"/>
      <c r="AL1486" s="131"/>
      <c r="AM1486" s="131"/>
      <c r="AN1486" s="131"/>
      <c r="AV1486" s="126"/>
      <c r="AX1486" s="127"/>
      <c r="AY1486" s="100"/>
      <c r="AZ1486" s="127"/>
      <c r="BA1486" s="88"/>
      <c r="BC1486" s="129"/>
    </row>
    <row r="1487" spans="1:68" ht="26.25" customHeight="1" x14ac:dyDescent="0.2">
      <c r="A1487" s="499"/>
      <c r="B1487" s="503"/>
      <c r="C1487" s="503"/>
      <c r="D1487" s="503"/>
      <c r="E1487" s="504"/>
      <c r="F1487" s="496" t="str">
        <f>F1473</f>
        <v>TOTAL PÁGINA ANTERIOR</v>
      </c>
      <c r="G1487" s="497"/>
      <c r="H1487" s="498"/>
      <c r="I1487" s="358">
        <f>I1474</f>
        <v>6.25</v>
      </c>
      <c r="J1487" s="359">
        <f t="shared" ref="J1487:Q1487" si="1422">J1474</f>
        <v>6.25</v>
      </c>
      <c r="K1487" s="360" t="str">
        <f t="shared" si="1422"/>
        <v xml:space="preserve"> </v>
      </c>
      <c r="L1487" s="361" t="str">
        <f t="shared" si="1422"/>
        <v xml:space="preserve"> </v>
      </c>
      <c r="M1487" s="360" t="str">
        <f t="shared" si="1422"/>
        <v xml:space="preserve"> </v>
      </c>
      <c r="N1487" s="361" t="str">
        <f t="shared" si="1422"/>
        <v xml:space="preserve"> </v>
      </c>
      <c r="O1487" s="360" t="str">
        <f t="shared" si="1422"/>
        <v xml:space="preserve"> </v>
      </c>
      <c r="P1487" s="361" t="str">
        <f t="shared" si="1422"/>
        <v xml:space="preserve"> </v>
      </c>
      <c r="Q1487" s="362" t="str">
        <f t="shared" si="1422"/>
        <v xml:space="preserve"> </v>
      </c>
      <c r="R1487" s="363"/>
      <c r="S1487" s="359" t="str">
        <f t="shared" ref="S1487:AG1487" si="1423">S1474</f>
        <v xml:space="preserve"> </v>
      </c>
      <c r="T1487" s="360">
        <f t="shared" si="1423"/>
        <v>8.75</v>
      </c>
      <c r="U1487" s="360">
        <f t="shared" si="1423"/>
        <v>10</v>
      </c>
      <c r="V1487" s="360">
        <f t="shared" si="1423"/>
        <v>2.5</v>
      </c>
      <c r="W1487" s="361" t="str">
        <f t="shared" si="1423"/>
        <v xml:space="preserve"> </v>
      </c>
      <c r="X1487" s="360" t="str">
        <f t="shared" si="1423"/>
        <v xml:space="preserve"> </v>
      </c>
      <c r="Y1487" s="361">
        <f t="shared" si="1423"/>
        <v>2.5</v>
      </c>
      <c r="Z1487" s="360" t="str">
        <f t="shared" si="1423"/>
        <v xml:space="preserve"> </v>
      </c>
      <c r="AA1487" s="361">
        <f t="shared" si="1423"/>
        <v>3.75</v>
      </c>
      <c r="AB1487" s="362" t="str">
        <f t="shared" si="1423"/>
        <v xml:space="preserve"> </v>
      </c>
      <c r="AC1487" s="364">
        <f t="shared" si="1423"/>
        <v>9</v>
      </c>
      <c r="AD1487" s="365" t="str">
        <f t="shared" si="1423"/>
        <v xml:space="preserve"> </v>
      </c>
      <c r="AE1487" s="365">
        <f t="shared" si="1423"/>
        <v>9</v>
      </c>
      <c r="AF1487" s="366" t="str">
        <f t="shared" si="1423"/>
        <v xml:space="preserve"> </v>
      </c>
      <c r="AG1487" s="367">
        <f t="shared" si="1423"/>
        <v>11</v>
      </c>
      <c r="AH1487" s="487"/>
      <c r="AI1487" s="488"/>
      <c r="AJ1487" s="488"/>
      <c r="AK1487" s="489"/>
      <c r="AL1487" s="131"/>
      <c r="AM1487" s="131"/>
      <c r="AN1487" s="131"/>
      <c r="AV1487" s="126"/>
      <c r="AX1487" s="127"/>
      <c r="AY1487" s="100"/>
      <c r="AZ1487" s="127"/>
      <c r="BA1487" s="88"/>
      <c r="BC1487" s="129"/>
    </row>
    <row r="1488" spans="1:68" ht="26.25" customHeight="1" thickBot="1" x14ac:dyDescent="0.25">
      <c r="A1488" s="500"/>
      <c r="B1488" s="505" t="str">
        <f>B1474</f>
        <v>Entidad que certifica Hrs. de vuelo
TIMBRE Y FIRMA</v>
      </c>
      <c r="C1488" s="505"/>
      <c r="D1488" s="505"/>
      <c r="E1488" s="506"/>
      <c r="F1488" s="490" t="str">
        <f>F1474</f>
        <v>TOTAL A LA FECHA</v>
      </c>
      <c r="G1488" s="491"/>
      <c r="H1488" s="492"/>
      <c r="I1488" s="31">
        <f t="shared" ref="I1488:Q1488" si="1424">IF(SUM(I1486:I1487)=0," ",SUM(I1486:I1487))</f>
        <v>6.25</v>
      </c>
      <c r="J1488" s="27">
        <f t="shared" si="1424"/>
        <v>6.25</v>
      </c>
      <c r="K1488" s="24" t="str">
        <f t="shared" si="1424"/>
        <v xml:space="preserve"> </v>
      </c>
      <c r="L1488" s="25" t="str">
        <f t="shared" si="1424"/>
        <v xml:space="preserve"> </v>
      </c>
      <c r="M1488" s="24" t="str">
        <f t="shared" si="1424"/>
        <v xml:space="preserve"> </v>
      </c>
      <c r="N1488" s="25" t="str">
        <f t="shared" si="1424"/>
        <v xml:space="preserve"> </v>
      </c>
      <c r="O1488" s="24" t="str">
        <f t="shared" si="1424"/>
        <v xml:space="preserve"> </v>
      </c>
      <c r="P1488" s="25" t="str">
        <f t="shared" si="1424"/>
        <v xml:space="preserve"> </v>
      </c>
      <c r="Q1488" s="26" t="str">
        <f t="shared" si="1424"/>
        <v xml:space="preserve"> </v>
      </c>
      <c r="R1488" s="321"/>
      <c r="S1488" s="27" t="str">
        <f t="shared" ref="S1488:AG1488" si="1425">IF(SUM(S1486:S1487)=0," ",SUM(S1486:S1487))</f>
        <v xml:space="preserve"> </v>
      </c>
      <c r="T1488" s="24">
        <f t="shared" si="1425"/>
        <v>8.75</v>
      </c>
      <c r="U1488" s="24">
        <f t="shared" si="1425"/>
        <v>10</v>
      </c>
      <c r="V1488" s="24">
        <f t="shared" si="1425"/>
        <v>2.5</v>
      </c>
      <c r="W1488" s="25" t="str">
        <f t="shared" si="1425"/>
        <v xml:space="preserve"> </v>
      </c>
      <c r="X1488" s="24" t="str">
        <f t="shared" si="1425"/>
        <v xml:space="preserve"> </v>
      </c>
      <c r="Y1488" s="25">
        <f t="shared" si="1425"/>
        <v>2.5</v>
      </c>
      <c r="Z1488" s="24" t="str">
        <f t="shared" si="1425"/>
        <v xml:space="preserve"> </v>
      </c>
      <c r="AA1488" s="25">
        <f t="shared" si="1425"/>
        <v>3.75</v>
      </c>
      <c r="AB1488" s="26" t="str">
        <f t="shared" si="1425"/>
        <v xml:space="preserve"> </v>
      </c>
      <c r="AC1488" s="323">
        <f t="shared" si="1425"/>
        <v>9</v>
      </c>
      <c r="AD1488" s="28" t="str">
        <f t="shared" si="1425"/>
        <v xml:space="preserve"> </v>
      </c>
      <c r="AE1488" s="28">
        <f t="shared" si="1425"/>
        <v>9</v>
      </c>
      <c r="AF1488" s="30" t="str">
        <f t="shared" si="1425"/>
        <v xml:space="preserve"> </v>
      </c>
      <c r="AG1488" s="32">
        <f t="shared" si="1425"/>
        <v>11</v>
      </c>
      <c r="AH1488" s="485" t="str">
        <f>AH1474</f>
        <v>_____________________________
FIRMA PILOTO</v>
      </c>
      <c r="AI1488" s="486"/>
      <c r="AJ1488" s="486"/>
      <c r="AK1488" s="181">
        <f>A1486</f>
        <v>106</v>
      </c>
      <c r="AL1488" s="132"/>
      <c r="AM1488" s="132"/>
      <c r="AN1488" s="132"/>
      <c r="AV1488" s="126"/>
      <c r="AX1488" s="127"/>
      <c r="AY1488" s="100"/>
      <c r="AZ1488" s="127"/>
      <c r="BA1488" s="88"/>
      <c r="BC1488" s="129"/>
    </row>
    <row r="1489" spans="1:68" s="49" customFormat="1" ht="27.75" customHeight="1" x14ac:dyDescent="0.2">
      <c r="A1489" s="29">
        <f>A1484+1</f>
        <v>1061</v>
      </c>
      <c r="B1489" s="39"/>
      <c r="C1489" s="40"/>
      <c r="D1489" s="41"/>
      <c r="E1489" s="42"/>
      <c r="F1489" s="43"/>
      <c r="G1489" s="44"/>
      <c r="H1489" s="45"/>
      <c r="I1489" s="310"/>
      <c r="J1489" s="306"/>
      <c r="K1489" s="307"/>
      <c r="L1489" s="308"/>
      <c r="M1489" s="307"/>
      <c r="N1489" s="308"/>
      <c r="O1489" s="307"/>
      <c r="P1489" s="308"/>
      <c r="Q1489" s="167"/>
      <c r="R1489" s="314"/>
      <c r="S1489" s="46"/>
      <c r="T1489" s="47"/>
      <c r="U1489" s="47"/>
      <c r="V1489" s="48"/>
      <c r="W1489" s="325"/>
      <c r="X1489" s="307"/>
      <c r="Y1489" s="308"/>
      <c r="Z1489" s="307"/>
      <c r="AA1489" s="308"/>
      <c r="AB1489" s="167"/>
      <c r="AC1489" s="311"/>
      <c r="AD1489" s="312"/>
      <c r="AE1489" s="312"/>
      <c r="AF1489" s="313"/>
      <c r="AG1489" s="317"/>
      <c r="AH1489" s="167"/>
      <c r="AI1489" s="478"/>
      <c r="AJ1489" s="478"/>
      <c r="AK1489" s="479"/>
      <c r="AL1489" s="102"/>
      <c r="AM1489" s="124" t="str">
        <f t="shared" ref="AM1489:AM1498" si="1426">IF(B1489=0," ",TEXT(B1489,"MMM"))</f>
        <v xml:space="preserve"> </v>
      </c>
      <c r="AN1489" s="97" t="str">
        <f t="shared" ref="AN1489:AN1498" si="1427">IF(B1489=0," ",YEAR(B1489))</f>
        <v xml:space="preserve"> </v>
      </c>
      <c r="AO1489" s="125"/>
      <c r="AP1489" s="125"/>
      <c r="AQ1489" s="125"/>
      <c r="AR1489" s="125"/>
      <c r="AS1489" s="125"/>
      <c r="AT1489" s="122"/>
      <c r="AU1489" s="125"/>
      <c r="AV1489" s="126"/>
      <c r="AW1489" s="122"/>
      <c r="AX1489" s="127"/>
      <c r="AY1489" s="100"/>
      <c r="AZ1489" s="127"/>
      <c r="BA1489" s="88"/>
      <c r="BB1489" s="125"/>
      <c r="BC1489" s="129"/>
      <c r="BD1489" s="125"/>
      <c r="BE1489" s="125"/>
      <c r="BF1489" s="125"/>
      <c r="BG1489" s="125"/>
      <c r="BH1489" s="125"/>
      <c r="BI1489" s="125"/>
      <c r="BJ1489" s="125"/>
      <c r="BK1489" s="125"/>
      <c r="BL1489" s="90"/>
      <c r="BM1489" s="90"/>
      <c r="BN1489" s="90"/>
      <c r="BO1489" s="90"/>
      <c r="BP1489" s="90"/>
    </row>
    <row r="1490" spans="1:68" s="49" customFormat="1" ht="27.75" customHeight="1" x14ac:dyDescent="0.2">
      <c r="A1490" s="22">
        <f>A1489+1</f>
        <v>1062</v>
      </c>
      <c r="B1490" s="50"/>
      <c r="C1490" s="51"/>
      <c r="D1490" s="52"/>
      <c r="E1490" s="53"/>
      <c r="F1490" s="54"/>
      <c r="G1490" s="55"/>
      <c r="H1490" s="56"/>
      <c r="I1490" s="304"/>
      <c r="J1490" s="57"/>
      <c r="K1490" s="58"/>
      <c r="L1490" s="59"/>
      <c r="M1490" s="58"/>
      <c r="N1490" s="59"/>
      <c r="O1490" s="58"/>
      <c r="P1490" s="59"/>
      <c r="Q1490" s="60"/>
      <c r="R1490" s="315"/>
      <c r="S1490" s="57"/>
      <c r="T1490" s="58"/>
      <c r="U1490" s="58"/>
      <c r="V1490" s="60"/>
      <c r="W1490" s="326"/>
      <c r="X1490" s="58"/>
      <c r="Y1490" s="59"/>
      <c r="Z1490" s="58"/>
      <c r="AA1490" s="59"/>
      <c r="AB1490" s="60"/>
      <c r="AC1490" s="61"/>
      <c r="AD1490" s="62"/>
      <c r="AE1490" s="62"/>
      <c r="AF1490" s="63"/>
      <c r="AG1490" s="318"/>
      <c r="AH1490" s="60"/>
      <c r="AI1490" s="476"/>
      <c r="AJ1490" s="476"/>
      <c r="AK1490" s="477"/>
      <c r="AL1490" s="102"/>
      <c r="AM1490" s="124" t="str">
        <f t="shared" si="1426"/>
        <v xml:space="preserve"> </v>
      </c>
      <c r="AN1490" s="97" t="str">
        <f t="shared" si="1427"/>
        <v xml:space="preserve"> </v>
      </c>
      <c r="AO1490" s="125"/>
      <c r="AP1490" s="125"/>
      <c r="AQ1490" s="125"/>
      <c r="AR1490" s="125"/>
      <c r="AS1490" s="125"/>
      <c r="AT1490" s="122"/>
      <c r="AU1490" s="125"/>
      <c r="AV1490" s="126"/>
      <c r="AW1490" s="122"/>
      <c r="AX1490" s="127"/>
      <c r="AY1490" s="100"/>
      <c r="AZ1490" s="127"/>
      <c r="BA1490" s="88"/>
      <c r="BB1490" s="125"/>
      <c r="BC1490" s="129"/>
      <c r="BD1490" s="125"/>
      <c r="BE1490" s="125"/>
      <c r="BF1490" s="125"/>
      <c r="BG1490" s="125"/>
      <c r="BH1490" s="125"/>
      <c r="BI1490" s="125"/>
      <c r="BJ1490" s="125"/>
      <c r="BK1490" s="125"/>
      <c r="BL1490" s="90"/>
      <c r="BM1490" s="90"/>
      <c r="BN1490" s="90"/>
      <c r="BO1490" s="90"/>
      <c r="BP1490" s="90"/>
    </row>
    <row r="1491" spans="1:68" s="49" customFormat="1" ht="27.75" customHeight="1" x14ac:dyDescent="0.2">
      <c r="A1491" s="22">
        <f t="shared" ref="A1491:A1498" si="1428">A1490+1</f>
        <v>1063</v>
      </c>
      <c r="B1491" s="50"/>
      <c r="C1491" s="51"/>
      <c r="D1491" s="52"/>
      <c r="E1491" s="53"/>
      <c r="F1491" s="54"/>
      <c r="G1491" s="55"/>
      <c r="H1491" s="56"/>
      <c r="I1491" s="304"/>
      <c r="J1491" s="57"/>
      <c r="K1491" s="58"/>
      <c r="L1491" s="59"/>
      <c r="M1491" s="58"/>
      <c r="N1491" s="59"/>
      <c r="O1491" s="58"/>
      <c r="P1491" s="59"/>
      <c r="Q1491" s="60"/>
      <c r="R1491" s="315"/>
      <c r="S1491" s="57"/>
      <c r="T1491" s="58"/>
      <c r="U1491" s="58"/>
      <c r="V1491" s="60"/>
      <c r="W1491" s="326"/>
      <c r="X1491" s="58"/>
      <c r="Y1491" s="59"/>
      <c r="Z1491" s="58"/>
      <c r="AA1491" s="59"/>
      <c r="AB1491" s="60"/>
      <c r="AC1491" s="61"/>
      <c r="AD1491" s="62"/>
      <c r="AE1491" s="62"/>
      <c r="AF1491" s="63"/>
      <c r="AG1491" s="318"/>
      <c r="AH1491" s="60"/>
      <c r="AI1491" s="476"/>
      <c r="AJ1491" s="476"/>
      <c r="AK1491" s="477"/>
      <c r="AL1491" s="102"/>
      <c r="AM1491" s="124" t="str">
        <f t="shared" si="1426"/>
        <v xml:space="preserve"> </v>
      </c>
      <c r="AN1491" s="97" t="str">
        <f t="shared" si="1427"/>
        <v xml:space="preserve"> </v>
      </c>
      <c r="AO1491" s="125"/>
      <c r="AP1491" s="125"/>
      <c r="AQ1491" s="125"/>
      <c r="AR1491" s="125"/>
      <c r="AS1491" s="125"/>
      <c r="AT1491" s="122"/>
      <c r="AU1491" s="125"/>
      <c r="AV1491" s="126"/>
      <c r="AW1491" s="122"/>
      <c r="AX1491" s="127"/>
      <c r="AY1491" s="100"/>
      <c r="AZ1491" s="127"/>
      <c r="BA1491" s="88"/>
      <c r="BB1491" s="125"/>
      <c r="BC1491" s="129"/>
      <c r="BD1491" s="125"/>
      <c r="BE1491" s="125"/>
      <c r="BF1491" s="125"/>
      <c r="BG1491" s="125"/>
      <c r="BH1491" s="125"/>
      <c r="BI1491" s="125"/>
      <c r="BJ1491" s="125"/>
      <c r="BK1491" s="125"/>
      <c r="BL1491" s="90"/>
      <c r="BM1491" s="90"/>
      <c r="BN1491" s="90"/>
      <c r="BO1491" s="90"/>
      <c r="BP1491" s="90"/>
    </row>
    <row r="1492" spans="1:68" s="49" customFormat="1" ht="27.75" customHeight="1" x14ac:dyDescent="0.2">
      <c r="A1492" s="22">
        <f t="shared" si="1428"/>
        <v>1064</v>
      </c>
      <c r="B1492" s="50"/>
      <c r="C1492" s="51"/>
      <c r="D1492" s="52"/>
      <c r="E1492" s="53"/>
      <c r="F1492" s="54"/>
      <c r="G1492" s="55"/>
      <c r="H1492" s="56"/>
      <c r="I1492" s="304"/>
      <c r="J1492" s="57"/>
      <c r="K1492" s="58"/>
      <c r="L1492" s="59"/>
      <c r="M1492" s="58"/>
      <c r="N1492" s="59"/>
      <c r="O1492" s="58"/>
      <c r="P1492" s="59"/>
      <c r="Q1492" s="60"/>
      <c r="R1492" s="315"/>
      <c r="S1492" s="57"/>
      <c r="T1492" s="58"/>
      <c r="U1492" s="58"/>
      <c r="V1492" s="60"/>
      <c r="W1492" s="326"/>
      <c r="X1492" s="58"/>
      <c r="Y1492" s="59"/>
      <c r="Z1492" s="58"/>
      <c r="AA1492" s="59"/>
      <c r="AB1492" s="60"/>
      <c r="AC1492" s="61"/>
      <c r="AD1492" s="62"/>
      <c r="AE1492" s="62"/>
      <c r="AF1492" s="63"/>
      <c r="AG1492" s="318"/>
      <c r="AH1492" s="60"/>
      <c r="AI1492" s="476"/>
      <c r="AJ1492" s="476"/>
      <c r="AK1492" s="477"/>
      <c r="AL1492" s="102"/>
      <c r="AM1492" s="124" t="str">
        <f t="shared" si="1426"/>
        <v xml:space="preserve"> </v>
      </c>
      <c r="AN1492" s="97" t="str">
        <f t="shared" si="1427"/>
        <v xml:space="preserve"> </v>
      </c>
      <c r="AO1492" s="125"/>
      <c r="AP1492" s="125"/>
      <c r="AQ1492" s="125"/>
      <c r="AR1492" s="125"/>
      <c r="AS1492" s="125"/>
      <c r="AT1492" s="122"/>
      <c r="AU1492" s="125"/>
      <c r="AV1492" s="126"/>
      <c r="AW1492" s="122"/>
      <c r="AX1492" s="127"/>
      <c r="AY1492" s="100"/>
      <c r="AZ1492" s="127"/>
      <c r="BA1492" s="88"/>
      <c r="BB1492" s="125"/>
      <c r="BC1492" s="129"/>
      <c r="BD1492" s="125"/>
      <c r="BE1492" s="125"/>
      <c r="BF1492" s="125"/>
      <c r="BG1492" s="125"/>
      <c r="BH1492" s="125"/>
      <c r="BI1492" s="125"/>
      <c r="BJ1492" s="125"/>
      <c r="BK1492" s="125"/>
      <c r="BL1492" s="90"/>
      <c r="BM1492" s="90"/>
      <c r="BN1492" s="90"/>
      <c r="BO1492" s="90"/>
      <c r="BP1492" s="90"/>
    </row>
    <row r="1493" spans="1:68" s="49" customFormat="1" ht="27.75" customHeight="1" x14ac:dyDescent="0.2">
      <c r="A1493" s="22">
        <f t="shared" si="1428"/>
        <v>1065</v>
      </c>
      <c r="B1493" s="50"/>
      <c r="C1493" s="51"/>
      <c r="D1493" s="52"/>
      <c r="E1493" s="53"/>
      <c r="F1493" s="54"/>
      <c r="G1493" s="55"/>
      <c r="H1493" s="56"/>
      <c r="I1493" s="304"/>
      <c r="J1493" s="57"/>
      <c r="K1493" s="58"/>
      <c r="L1493" s="59"/>
      <c r="M1493" s="58"/>
      <c r="N1493" s="59"/>
      <c r="O1493" s="58"/>
      <c r="P1493" s="59"/>
      <c r="Q1493" s="60"/>
      <c r="R1493" s="315"/>
      <c r="S1493" s="57"/>
      <c r="T1493" s="58"/>
      <c r="U1493" s="58"/>
      <c r="V1493" s="60"/>
      <c r="W1493" s="326"/>
      <c r="X1493" s="58"/>
      <c r="Y1493" s="59"/>
      <c r="Z1493" s="58"/>
      <c r="AA1493" s="59"/>
      <c r="AB1493" s="60"/>
      <c r="AC1493" s="61"/>
      <c r="AD1493" s="62"/>
      <c r="AE1493" s="62"/>
      <c r="AF1493" s="63"/>
      <c r="AG1493" s="318"/>
      <c r="AH1493" s="60"/>
      <c r="AI1493" s="476"/>
      <c r="AJ1493" s="476"/>
      <c r="AK1493" s="477"/>
      <c r="AL1493" s="102"/>
      <c r="AM1493" s="124" t="str">
        <f t="shared" si="1426"/>
        <v xml:space="preserve"> </v>
      </c>
      <c r="AN1493" s="97" t="str">
        <f t="shared" si="1427"/>
        <v xml:space="preserve"> </v>
      </c>
      <c r="AO1493" s="125"/>
      <c r="AP1493" s="125"/>
      <c r="AQ1493" s="125"/>
      <c r="AR1493" s="125"/>
      <c r="AS1493" s="125"/>
      <c r="AT1493" s="122"/>
      <c r="AU1493" s="125"/>
      <c r="AV1493" s="126"/>
      <c r="AW1493" s="122"/>
      <c r="AX1493" s="127"/>
      <c r="AY1493" s="100"/>
      <c r="AZ1493" s="127"/>
      <c r="BA1493" s="88"/>
      <c r="BB1493" s="125"/>
      <c r="BC1493" s="129"/>
      <c r="BD1493" s="125"/>
      <c r="BE1493" s="125"/>
      <c r="BF1493" s="125"/>
      <c r="BG1493" s="125"/>
      <c r="BH1493" s="125"/>
      <c r="BI1493" s="125"/>
      <c r="BJ1493" s="125"/>
      <c r="BK1493" s="125"/>
      <c r="BL1493" s="90"/>
      <c r="BM1493" s="90"/>
      <c r="BN1493" s="90"/>
      <c r="BO1493" s="90"/>
      <c r="BP1493" s="90"/>
    </row>
    <row r="1494" spans="1:68" s="49" customFormat="1" ht="27.75" customHeight="1" x14ac:dyDescent="0.2">
      <c r="A1494" s="22">
        <f t="shared" si="1428"/>
        <v>1066</v>
      </c>
      <c r="B1494" s="50"/>
      <c r="C1494" s="51"/>
      <c r="D1494" s="52"/>
      <c r="E1494" s="53"/>
      <c r="F1494" s="54"/>
      <c r="G1494" s="55"/>
      <c r="H1494" s="56"/>
      <c r="I1494" s="304"/>
      <c r="J1494" s="57"/>
      <c r="K1494" s="58"/>
      <c r="L1494" s="59"/>
      <c r="M1494" s="58"/>
      <c r="N1494" s="59"/>
      <c r="O1494" s="58"/>
      <c r="P1494" s="59"/>
      <c r="Q1494" s="60"/>
      <c r="R1494" s="315"/>
      <c r="S1494" s="57"/>
      <c r="T1494" s="58"/>
      <c r="U1494" s="58"/>
      <c r="V1494" s="60"/>
      <c r="W1494" s="326"/>
      <c r="X1494" s="58"/>
      <c r="Y1494" s="59"/>
      <c r="Z1494" s="58"/>
      <c r="AA1494" s="59"/>
      <c r="AB1494" s="60"/>
      <c r="AC1494" s="61"/>
      <c r="AD1494" s="62"/>
      <c r="AE1494" s="62"/>
      <c r="AF1494" s="63"/>
      <c r="AG1494" s="318"/>
      <c r="AH1494" s="60"/>
      <c r="AI1494" s="476"/>
      <c r="AJ1494" s="476"/>
      <c r="AK1494" s="477"/>
      <c r="AL1494" s="102"/>
      <c r="AM1494" s="124" t="str">
        <f t="shared" si="1426"/>
        <v xml:space="preserve"> </v>
      </c>
      <c r="AN1494" s="97" t="str">
        <f t="shared" si="1427"/>
        <v xml:space="preserve"> </v>
      </c>
      <c r="AO1494" s="125"/>
      <c r="AP1494" s="125"/>
      <c r="AQ1494" s="125"/>
      <c r="AR1494" s="125"/>
      <c r="AS1494" s="125"/>
      <c r="AT1494" s="122"/>
      <c r="AU1494" s="125"/>
      <c r="AV1494" s="126"/>
      <c r="AW1494" s="122"/>
      <c r="AX1494" s="127"/>
      <c r="AY1494" s="100"/>
      <c r="AZ1494" s="127"/>
      <c r="BA1494" s="88"/>
      <c r="BB1494" s="125"/>
      <c r="BC1494" s="129"/>
      <c r="BD1494" s="125"/>
      <c r="BE1494" s="125"/>
      <c r="BF1494" s="125"/>
      <c r="BG1494" s="125"/>
      <c r="BH1494" s="125"/>
      <c r="BI1494" s="125"/>
      <c r="BJ1494" s="125"/>
      <c r="BK1494" s="125"/>
      <c r="BL1494" s="90"/>
      <c r="BM1494" s="90"/>
      <c r="BN1494" s="90"/>
      <c r="BO1494" s="90"/>
      <c r="BP1494" s="90"/>
    </row>
    <row r="1495" spans="1:68" s="49" customFormat="1" ht="27.75" customHeight="1" x14ac:dyDescent="0.2">
      <c r="A1495" s="22">
        <f>A1494+1</f>
        <v>1067</v>
      </c>
      <c r="B1495" s="50"/>
      <c r="C1495" s="51"/>
      <c r="D1495" s="52"/>
      <c r="E1495" s="53"/>
      <c r="F1495" s="54"/>
      <c r="G1495" s="55"/>
      <c r="H1495" s="56"/>
      <c r="I1495" s="304"/>
      <c r="J1495" s="57"/>
      <c r="K1495" s="58"/>
      <c r="L1495" s="59"/>
      <c r="M1495" s="58"/>
      <c r="N1495" s="59"/>
      <c r="O1495" s="58"/>
      <c r="P1495" s="59"/>
      <c r="Q1495" s="60"/>
      <c r="R1495" s="315"/>
      <c r="S1495" s="57"/>
      <c r="T1495" s="58"/>
      <c r="U1495" s="58"/>
      <c r="V1495" s="60"/>
      <c r="W1495" s="326"/>
      <c r="X1495" s="58"/>
      <c r="Y1495" s="59"/>
      <c r="Z1495" s="58"/>
      <c r="AA1495" s="59"/>
      <c r="AB1495" s="60"/>
      <c r="AC1495" s="61"/>
      <c r="AD1495" s="62"/>
      <c r="AE1495" s="62"/>
      <c r="AF1495" s="63"/>
      <c r="AG1495" s="318"/>
      <c r="AH1495" s="60"/>
      <c r="AI1495" s="476"/>
      <c r="AJ1495" s="476"/>
      <c r="AK1495" s="477"/>
      <c r="AL1495" s="102"/>
      <c r="AM1495" s="124" t="str">
        <f t="shared" si="1426"/>
        <v xml:space="preserve"> </v>
      </c>
      <c r="AN1495" s="97" t="str">
        <f t="shared" si="1427"/>
        <v xml:space="preserve"> </v>
      </c>
      <c r="AO1495" s="125"/>
      <c r="AP1495" s="125"/>
      <c r="AQ1495" s="125"/>
      <c r="AR1495" s="125"/>
      <c r="AS1495" s="125"/>
      <c r="AT1495" s="122"/>
      <c r="AU1495" s="125"/>
      <c r="AV1495" s="126"/>
      <c r="AW1495" s="122"/>
      <c r="AX1495" s="127"/>
      <c r="AY1495" s="100"/>
      <c r="AZ1495" s="127"/>
      <c r="BA1495" s="88"/>
      <c r="BB1495" s="125"/>
      <c r="BC1495" s="129"/>
      <c r="BD1495" s="125"/>
      <c r="BE1495" s="125"/>
      <c r="BF1495" s="125"/>
      <c r="BG1495" s="125"/>
      <c r="BH1495" s="125"/>
      <c r="BI1495" s="125"/>
      <c r="BJ1495" s="125"/>
      <c r="BK1495" s="125"/>
      <c r="BL1495" s="90"/>
      <c r="BM1495" s="90"/>
      <c r="BN1495" s="90"/>
      <c r="BO1495" s="90"/>
      <c r="BP1495" s="90"/>
    </row>
    <row r="1496" spans="1:68" s="49" customFormat="1" ht="27.75" customHeight="1" x14ac:dyDescent="0.2">
      <c r="A1496" s="22">
        <f t="shared" si="1428"/>
        <v>1068</v>
      </c>
      <c r="B1496" s="50"/>
      <c r="C1496" s="51"/>
      <c r="D1496" s="52"/>
      <c r="E1496" s="53"/>
      <c r="F1496" s="54"/>
      <c r="G1496" s="55"/>
      <c r="H1496" s="56"/>
      <c r="I1496" s="304"/>
      <c r="J1496" s="57"/>
      <c r="K1496" s="58"/>
      <c r="L1496" s="59"/>
      <c r="M1496" s="58"/>
      <c r="N1496" s="59"/>
      <c r="O1496" s="58"/>
      <c r="P1496" s="59"/>
      <c r="Q1496" s="60"/>
      <c r="R1496" s="315"/>
      <c r="S1496" s="57"/>
      <c r="T1496" s="58"/>
      <c r="U1496" s="58"/>
      <c r="V1496" s="60"/>
      <c r="W1496" s="326"/>
      <c r="X1496" s="58"/>
      <c r="Y1496" s="59"/>
      <c r="Z1496" s="58"/>
      <c r="AA1496" s="59"/>
      <c r="AB1496" s="60"/>
      <c r="AC1496" s="61"/>
      <c r="AD1496" s="62"/>
      <c r="AE1496" s="62"/>
      <c r="AF1496" s="63"/>
      <c r="AG1496" s="318"/>
      <c r="AH1496" s="60"/>
      <c r="AI1496" s="476"/>
      <c r="AJ1496" s="476"/>
      <c r="AK1496" s="477"/>
      <c r="AL1496" s="102"/>
      <c r="AM1496" s="124" t="str">
        <f t="shared" si="1426"/>
        <v xml:space="preserve"> </v>
      </c>
      <c r="AN1496" s="97" t="str">
        <f t="shared" si="1427"/>
        <v xml:space="preserve"> </v>
      </c>
      <c r="AO1496" s="125"/>
      <c r="AP1496" s="125"/>
      <c r="AQ1496" s="125"/>
      <c r="AR1496" s="125"/>
      <c r="AS1496" s="125"/>
      <c r="AT1496" s="122"/>
      <c r="AU1496" s="125"/>
      <c r="AV1496" s="126"/>
      <c r="AW1496" s="122"/>
      <c r="AX1496" s="127"/>
      <c r="AY1496" s="100"/>
      <c r="AZ1496" s="127"/>
      <c r="BA1496" s="88"/>
      <c r="BB1496" s="125"/>
      <c r="BC1496" s="129"/>
      <c r="BD1496" s="125"/>
      <c r="BE1496" s="125"/>
      <c r="BF1496" s="125"/>
      <c r="BG1496" s="125"/>
      <c r="BH1496" s="125"/>
      <c r="BI1496" s="125"/>
      <c r="BJ1496" s="125"/>
      <c r="BK1496" s="125"/>
      <c r="BL1496" s="90"/>
      <c r="BM1496" s="90"/>
      <c r="BN1496" s="90"/>
      <c r="BO1496" s="90"/>
      <c r="BP1496" s="90"/>
    </row>
    <row r="1497" spans="1:68" s="49" customFormat="1" ht="27.75" customHeight="1" x14ac:dyDescent="0.2">
      <c r="A1497" s="22">
        <f t="shared" si="1428"/>
        <v>1069</v>
      </c>
      <c r="B1497" s="50"/>
      <c r="C1497" s="51"/>
      <c r="D1497" s="52"/>
      <c r="E1497" s="53"/>
      <c r="F1497" s="54"/>
      <c r="G1497" s="55"/>
      <c r="H1497" s="56"/>
      <c r="I1497" s="304"/>
      <c r="J1497" s="57"/>
      <c r="K1497" s="58"/>
      <c r="L1497" s="59"/>
      <c r="M1497" s="58"/>
      <c r="N1497" s="59"/>
      <c r="O1497" s="58"/>
      <c r="P1497" s="59"/>
      <c r="Q1497" s="60"/>
      <c r="R1497" s="315"/>
      <c r="S1497" s="57"/>
      <c r="T1497" s="58"/>
      <c r="U1497" s="58"/>
      <c r="V1497" s="60"/>
      <c r="W1497" s="326"/>
      <c r="X1497" s="58"/>
      <c r="Y1497" s="59"/>
      <c r="Z1497" s="58"/>
      <c r="AA1497" s="59"/>
      <c r="AB1497" s="60"/>
      <c r="AC1497" s="61"/>
      <c r="AD1497" s="62"/>
      <c r="AE1497" s="62"/>
      <c r="AF1497" s="63"/>
      <c r="AG1497" s="318"/>
      <c r="AH1497" s="60"/>
      <c r="AI1497" s="476"/>
      <c r="AJ1497" s="476"/>
      <c r="AK1497" s="477"/>
      <c r="AL1497" s="102"/>
      <c r="AM1497" s="124" t="str">
        <f t="shared" si="1426"/>
        <v xml:space="preserve"> </v>
      </c>
      <c r="AN1497" s="97" t="str">
        <f t="shared" si="1427"/>
        <v xml:space="preserve"> </v>
      </c>
      <c r="AO1497" s="125"/>
      <c r="AP1497" s="125"/>
      <c r="AQ1497" s="125"/>
      <c r="AR1497" s="125"/>
      <c r="AS1497" s="125"/>
      <c r="AT1497" s="122"/>
      <c r="AU1497" s="125"/>
      <c r="AV1497" s="126"/>
      <c r="AW1497" s="122"/>
      <c r="AX1497" s="127"/>
      <c r="AY1497" s="100"/>
      <c r="AZ1497" s="127"/>
      <c r="BA1497" s="125"/>
      <c r="BB1497" s="125"/>
      <c r="BC1497" s="129"/>
      <c r="BD1497" s="125"/>
      <c r="BE1497" s="125"/>
      <c r="BF1497" s="125"/>
      <c r="BG1497" s="125"/>
      <c r="BH1497" s="125"/>
      <c r="BI1497" s="125"/>
      <c r="BJ1497" s="125"/>
      <c r="BK1497" s="125"/>
      <c r="BL1497" s="90"/>
      <c r="BM1497" s="90"/>
      <c r="BN1497" s="90"/>
      <c r="BO1497" s="90"/>
      <c r="BP1497" s="90"/>
    </row>
    <row r="1498" spans="1:68" s="49" customFormat="1" ht="27.75" customHeight="1" thickBot="1" x14ac:dyDescent="0.25">
      <c r="A1498" s="23">
        <f t="shared" si="1428"/>
        <v>1070</v>
      </c>
      <c r="B1498" s="64"/>
      <c r="C1498" s="65"/>
      <c r="D1498" s="66"/>
      <c r="E1498" s="67"/>
      <c r="F1498" s="68"/>
      <c r="G1498" s="69"/>
      <c r="H1498" s="70"/>
      <c r="I1498" s="305"/>
      <c r="J1498" s="71"/>
      <c r="K1498" s="72"/>
      <c r="L1498" s="73"/>
      <c r="M1498" s="72"/>
      <c r="N1498" s="73"/>
      <c r="O1498" s="72"/>
      <c r="P1498" s="73"/>
      <c r="Q1498" s="74"/>
      <c r="R1498" s="316"/>
      <c r="S1498" s="71"/>
      <c r="T1498" s="72"/>
      <c r="U1498" s="72"/>
      <c r="V1498" s="74"/>
      <c r="W1498" s="327"/>
      <c r="X1498" s="72"/>
      <c r="Y1498" s="73"/>
      <c r="Z1498" s="72"/>
      <c r="AA1498" s="73"/>
      <c r="AB1498" s="74"/>
      <c r="AC1498" s="75"/>
      <c r="AD1498" s="76"/>
      <c r="AE1498" s="76"/>
      <c r="AF1498" s="77"/>
      <c r="AG1498" s="319"/>
      <c r="AH1498" s="74"/>
      <c r="AI1498" s="480"/>
      <c r="AJ1498" s="480"/>
      <c r="AK1498" s="481"/>
      <c r="AL1498" s="102"/>
      <c r="AM1498" s="124" t="str">
        <f t="shared" si="1426"/>
        <v xml:space="preserve"> </v>
      </c>
      <c r="AN1498" s="97" t="str">
        <f t="shared" si="1427"/>
        <v xml:space="preserve"> </v>
      </c>
      <c r="AO1498" s="125"/>
      <c r="AP1498" s="125"/>
      <c r="AQ1498" s="125"/>
      <c r="AR1498" s="125"/>
      <c r="AS1498" s="125"/>
      <c r="AT1498" s="122"/>
      <c r="AU1498" s="125"/>
      <c r="AV1498" s="126"/>
      <c r="AW1498" s="122"/>
      <c r="AX1498" s="127"/>
      <c r="AY1498" s="100"/>
      <c r="AZ1498" s="127"/>
      <c r="BA1498" s="125"/>
      <c r="BB1498" s="125"/>
      <c r="BC1498" s="129"/>
      <c r="BD1498" s="125"/>
      <c r="BE1498" s="125"/>
      <c r="BF1498" s="125"/>
      <c r="BG1498" s="125"/>
      <c r="BH1498" s="125"/>
      <c r="BI1498" s="125"/>
      <c r="BJ1498" s="125"/>
      <c r="BK1498" s="125"/>
      <c r="BL1498" s="90"/>
      <c r="BM1498" s="90"/>
      <c r="BN1498" s="90"/>
      <c r="BO1498" s="90"/>
      <c r="BP1498" s="90"/>
    </row>
    <row r="1499" spans="1:68" ht="4.5" customHeight="1" thickBot="1" x14ac:dyDescent="0.25">
      <c r="A1499" s="89">
        <f>AK1502</f>
        <v>107</v>
      </c>
      <c r="B1499" s="271"/>
      <c r="C1499" s="271"/>
      <c r="D1499" s="271"/>
      <c r="E1499" s="271"/>
      <c r="F1499" s="271"/>
      <c r="G1499" s="271"/>
      <c r="H1499" s="271"/>
      <c r="I1499" s="271"/>
      <c r="J1499" s="309"/>
      <c r="K1499" s="309"/>
      <c r="L1499" s="309"/>
      <c r="M1499" s="309"/>
      <c r="N1499" s="309"/>
      <c r="O1499" s="309"/>
      <c r="P1499" s="309"/>
      <c r="Q1499" s="309"/>
      <c r="R1499" s="309"/>
      <c r="S1499" s="324"/>
      <c r="T1499" s="324"/>
      <c r="U1499" s="324"/>
      <c r="V1499" s="324"/>
      <c r="W1499" s="324"/>
      <c r="X1499" s="324"/>
      <c r="Y1499" s="324"/>
      <c r="Z1499" s="324"/>
      <c r="AA1499" s="324"/>
      <c r="AB1499" s="324"/>
      <c r="AC1499" s="309"/>
      <c r="AD1499" s="272"/>
      <c r="AE1499" s="273"/>
      <c r="AF1499" s="272"/>
      <c r="AG1499" s="274"/>
      <c r="AH1499" s="474"/>
      <c r="AI1499" s="475"/>
      <c r="AJ1499" s="475"/>
      <c r="AK1499" s="475"/>
      <c r="AL1499" s="33"/>
      <c r="AM1499" s="33"/>
      <c r="AN1499" s="33"/>
      <c r="AV1499" s="126"/>
      <c r="AX1499" s="127"/>
      <c r="AY1499" s="100"/>
      <c r="AZ1499" s="127"/>
      <c r="BC1499" s="129"/>
    </row>
    <row r="1500" spans="1:68" ht="26.25" customHeight="1" x14ac:dyDescent="0.2">
      <c r="A1500" s="180">
        <f>A1486+1</f>
        <v>107</v>
      </c>
      <c r="B1500" s="501"/>
      <c r="C1500" s="501"/>
      <c r="D1500" s="501"/>
      <c r="E1500" s="502"/>
      <c r="F1500" s="493" t="str">
        <f>F1486</f>
        <v>TOTAL DE ESTA PÁGINA</v>
      </c>
      <c r="G1500" s="494"/>
      <c r="H1500" s="495"/>
      <c r="I1500" s="348" t="str">
        <f t="shared" ref="I1500:Q1500" si="1429">IF(SUM(I1489:I1499)=0," ",SUM(I1489:I1499))</f>
        <v xml:space="preserve"> </v>
      </c>
      <c r="J1500" s="349" t="str">
        <f t="shared" si="1429"/>
        <v xml:space="preserve"> </v>
      </c>
      <c r="K1500" s="350" t="str">
        <f t="shared" si="1429"/>
        <v xml:space="preserve"> </v>
      </c>
      <c r="L1500" s="351" t="str">
        <f t="shared" si="1429"/>
        <v xml:space="preserve"> </v>
      </c>
      <c r="M1500" s="350" t="str">
        <f t="shared" si="1429"/>
        <v xml:space="preserve"> </v>
      </c>
      <c r="N1500" s="351" t="str">
        <f t="shared" si="1429"/>
        <v xml:space="preserve"> </v>
      </c>
      <c r="O1500" s="350" t="str">
        <f t="shared" si="1429"/>
        <v xml:space="preserve"> </v>
      </c>
      <c r="P1500" s="351" t="str">
        <f t="shared" si="1429"/>
        <v xml:space="preserve"> </v>
      </c>
      <c r="Q1500" s="352" t="str">
        <f t="shared" si="1429"/>
        <v xml:space="preserve"> </v>
      </c>
      <c r="R1500" s="353"/>
      <c r="S1500" s="349" t="str">
        <f t="shared" ref="S1500:AB1500" si="1430">IF(SUM(S1489:S1499)=0," ",SUM(S1489:S1499))</f>
        <v xml:space="preserve"> </v>
      </c>
      <c r="T1500" s="350" t="str">
        <f t="shared" si="1430"/>
        <v xml:space="preserve"> </v>
      </c>
      <c r="U1500" s="350" t="str">
        <f t="shared" si="1430"/>
        <v xml:space="preserve"> </v>
      </c>
      <c r="V1500" s="350" t="str">
        <f t="shared" si="1430"/>
        <v xml:space="preserve"> </v>
      </c>
      <c r="W1500" s="351" t="str">
        <f t="shared" si="1430"/>
        <v xml:space="preserve"> </v>
      </c>
      <c r="X1500" s="350" t="str">
        <f t="shared" si="1430"/>
        <v xml:space="preserve"> </v>
      </c>
      <c r="Y1500" s="351" t="str">
        <f t="shared" si="1430"/>
        <v xml:space="preserve"> </v>
      </c>
      <c r="Z1500" s="350" t="str">
        <f t="shared" si="1430"/>
        <v xml:space="preserve"> </v>
      </c>
      <c r="AA1500" s="351" t="str">
        <f t="shared" si="1430"/>
        <v xml:space="preserve"> </v>
      </c>
      <c r="AB1500" s="352" t="str">
        <f t="shared" si="1430"/>
        <v xml:space="preserve"> </v>
      </c>
      <c r="AC1500" s="354" t="str">
        <f>IF(SUM(AC1489:AC1498)=0," ",SUM(AC1489:AC1498))</f>
        <v xml:space="preserve"> </v>
      </c>
      <c r="AD1500" s="355" t="str">
        <f>IF(SUM(AD1489:AD1498)=0," ",SUM(AD1489:AD1498))</f>
        <v xml:space="preserve"> </v>
      </c>
      <c r="AE1500" s="355" t="str">
        <f>IF(SUM(AE1489:AE1498)=0," ",SUM(AE1489:AE1498))</f>
        <v xml:space="preserve"> </v>
      </c>
      <c r="AF1500" s="356" t="str">
        <f>IF(SUM(AF1489:AF1498)=0," ",SUM(AF1489:AF1498))</f>
        <v xml:space="preserve"> </v>
      </c>
      <c r="AG1500" s="357" t="str">
        <f>IF(SUM(AG1489:AG1498)=0," ",SUM(AG1489:AG1498))</f>
        <v xml:space="preserve"> </v>
      </c>
      <c r="AH1500" s="482" t="str">
        <f>AH1486</f>
        <v>Certifico que todos los datos en esta
bitácora son fidedignos</v>
      </c>
      <c r="AI1500" s="483"/>
      <c r="AJ1500" s="483"/>
      <c r="AK1500" s="484"/>
      <c r="AL1500" s="131"/>
      <c r="AM1500" s="131"/>
      <c r="AN1500" s="131"/>
      <c r="AV1500" s="126"/>
      <c r="AX1500" s="127"/>
      <c r="AY1500" s="100"/>
      <c r="AZ1500" s="127"/>
      <c r="BA1500" s="88"/>
      <c r="BC1500" s="129"/>
    </row>
    <row r="1501" spans="1:68" ht="26.25" customHeight="1" x14ac:dyDescent="0.2">
      <c r="A1501" s="499"/>
      <c r="B1501" s="503"/>
      <c r="C1501" s="503"/>
      <c r="D1501" s="503"/>
      <c r="E1501" s="504"/>
      <c r="F1501" s="496" t="str">
        <f>F1487</f>
        <v>TOTAL PÁGINA ANTERIOR</v>
      </c>
      <c r="G1501" s="497"/>
      <c r="H1501" s="498"/>
      <c r="I1501" s="358">
        <f>I1488</f>
        <v>6.25</v>
      </c>
      <c r="J1501" s="359">
        <f t="shared" ref="J1501:Q1501" si="1431">J1488</f>
        <v>6.25</v>
      </c>
      <c r="K1501" s="360" t="str">
        <f t="shared" si="1431"/>
        <v xml:space="preserve"> </v>
      </c>
      <c r="L1501" s="361" t="str">
        <f t="shared" si="1431"/>
        <v xml:space="preserve"> </v>
      </c>
      <c r="M1501" s="360" t="str">
        <f t="shared" si="1431"/>
        <v xml:space="preserve"> </v>
      </c>
      <c r="N1501" s="361" t="str">
        <f t="shared" si="1431"/>
        <v xml:space="preserve"> </v>
      </c>
      <c r="O1501" s="360" t="str">
        <f t="shared" si="1431"/>
        <v xml:space="preserve"> </v>
      </c>
      <c r="P1501" s="361" t="str">
        <f t="shared" si="1431"/>
        <v xml:space="preserve"> </v>
      </c>
      <c r="Q1501" s="362" t="str">
        <f t="shared" si="1431"/>
        <v xml:space="preserve"> </v>
      </c>
      <c r="R1501" s="363"/>
      <c r="S1501" s="359" t="str">
        <f t="shared" ref="S1501:AG1501" si="1432">S1488</f>
        <v xml:space="preserve"> </v>
      </c>
      <c r="T1501" s="360">
        <f t="shared" si="1432"/>
        <v>8.75</v>
      </c>
      <c r="U1501" s="360">
        <f t="shared" si="1432"/>
        <v>10</v>
      </c>
      <c r="V1501" s="360">
        <f t="shared" si="1432"/>
        <v>2.5</v>
      </c>
      <c r="W1501" s="361" t="str">
        <f t="shared" si="1432"/>
        <v xml:space="preserve"> </v>
      </c>
      <c r="X1501" s="360" t="str">
        <f t="shared" si="1432"/>
        <v xml:space="preserve"> </v>
      </c>
      <c r="Y1501" s="361">
        <f t="shared" si="1432"/>
        <v>2.5</v>
      </c>
      <c r="Z1501" s="360" t="str">
        <f t="shared" si="1432"/>
        <v xml:space="preserve"> </v>
      </c>
      <c r="AA1501" s="361">
        <f t="shared" si="1432"/>
        <v>3.75</v>
      </c>
      <c r="AB1501" s="362" t="str">
        <f t="shared" si="1432"/>
        <v xml:space="preserve"> </v>
      </c>
      <c r="AC1501" s="364">
        <f t="shared" si="1432"/>
        <v>9</v>
      </c>
      <c r="AD1501" s="365" t="str">
        <f t="shared" si="1432"/>
        <v xml:space="preserve"> </v>
      </c>
      <c r="AE1501" s="365">
        <f t="shared" si="1432"/>
        <v>9</v>
      </c>
      <c r="AF1501" s="366" t="str">
        <f t="shared" si="1432"/>
        <v xml:space="preserve"> </v>
      </c>
      <c r="AG1501" s="367">
        <f t="shared" si="1432"/>
        <v>11</v>
      </c>
      <c r="AH1501" s="487"/>
      <c r="AI1501" s="488"/>
      <c r="AJ1501" s="488"/>
      <c r="AK1501" s="489"/>
      <c r="AL1501" s="131"/>
      <c r="AM1501" s="131"/>
      <c r="AN1501" s="131"/>
      <c r="AV1501" s="126"/>
      <c r="AX1501" s="127"/>
      <c r="AY1501" s="100"/>
      <c r="AZ1501" s="127"/>
      <c r="BA1501" s="88"/>
      <c r="BC1501" s="129"/>
    </row>
    <row r="1502" spans="1:68" ht="26.25" customHeight="1" thickBot="1" x14ac:dyDescent="0.25">
      <c r="A1502" s="500"/>
      <c r="B1502" s="505" t="str">
        <f>B1488</f>
        <v>Entidad que certifica Hrs. de vuelo
TIMBRE Y FIRMA</v>
      </c>
      <c r="C1502" s="505"/>
      <c r="D1502" s="505"/>
      <c r="E1502" s="506"/>
      <c r="F1502" s="490" t="str">
        <f>F1488</f>
        <v>TOTAL A LA FECHA</v>
      </c>
      <c r="G1502" s="491"/>
      <c r="H1502" s="492"/>
      <c r="I1502" s="31">
        <f t="shared" ref="I1502:Q1502" si="1433">IF(SUM(I1500:I1501)=0," ",SUM(I1500:I1501))</f>
        <v>6.25</v>
      </c>
      <c r="J1502" s="27">
        <f t="shared" si="1433"/>
        <v>6.25</v>
      </c>
      <c r="K1502" s="24" t="str">
        <f t="shared" si="1433"/>
        <v xml:space="preserve"> </v>
      </c>
      <c r="L1502" s="25" t="str">
        <f t="shared" si="1433"/>
        <v xml:space="preserve"> </v>
      </c>
      <c r="M1502" s="24" t="str">
        <f t="shared" si="1433"/>
        <v xml:space="preserve"> </v>
      </c>
      <c r="N1502" s="25" t="str">
        <f t="shared" si="1433"/>
        <v xml:space="preserve"> </v>
      </c>
      <c r="O1502" s="24" t="str">
        <f t="shared" si="1433"/>
        <v xml:space="preserve"> </v>
      </c>
      <c r="P1502" s="25" t="str">
        <f t="shared" si="1433"/>
        <v xml:space="preserve"> </v>
      </c>
      <c r="Q1502" s="26" t="str">
        <f t="shared" si="1433"/>
        <v xml:space="preserve"> </v>
      </c>
      <c r="R1502" s="321"/>
      <c r="S1502" s="27" t="str">
        <f t="shared" ref="S1502:AG1502" si="1434">IF(SUM(S1500:S1501)=0," ",SUM(S1500:S1501))</f>
        <v xml:space="preserve"> </v>
      </c>
      <c r="T1502" s="24">
        <f t="shared" si="1434"/>
        <v>8.75</v>
      </c>
      <c r="U1502" s="24">
        <f t="shared" si="1434"/>
        <v>10</v>
      </c>
      <c r="V1502" s="24">
        <f t="shared" si="1434"/>
        <v>2.5</v>
      </c>
      <c r="W1502" s="25" t="str">
        <f t="shared" si="1434"/>
        <v xml:space="preserve"> </v>
      </c>
      <c r="X1502" s="24" t="str">
        <f t="shared" si="1434"/>
        <v xml:space="preserve"> </v>
      </c>
      <c r="Y1502" s="25">
        <f t="shared" si="1434"/>
        <v>2.5</v>
      </c>
      <c r="Z1502" s="24" t="str">
        <f t="shared" si="1434"/>
        <v xml:space="preserve"> </v>
      </c>
      <c r="AA1502" s="25">
        <f t="shared" si="1434"/>
        <v>3.75</v>
      </c>
      <c r="AB1502" s="26" t="str">
        <f t="shared" si="1434"/>
        <v xml:space="preserve"> </v>
      </c>
      <c r="AC1502" s="323">
        <f t="shared" si="1434"/>
        <v>9</v>
      </c>
      <c r="AD1502" s="28" t="str">
        <f t="shared" si="1434"/>
        <v xml:space="preserve"> </v>
      </c>
      <c r="AE1502" s="28">
        <f t="shared" si="1434"/>
        <v>9</v>
      </c>
      <c r="AF1502" s="30" t="str">
        <f t="shared" si="1434"/>
        <v xml:space="preserve"> </v>
      </c>
      <c r="AG1502" s="32">
        <f t="shared" si="1434"/>
        <v>11</v>
      </c>
      <c r="AH1502" s="485" t="str">
        <f>AH1488</f>
        <v>_____________________________
FIRMA PILOTO</v>
      </c>
      <c r="AI1502" s="486"/>
      <c r="AJ1502" s="486"/>
      <c r="AK1502" s="181">
        <f>A1500</f>
        <v>107</v>
      </c>
      <c r="AL1502" s="132"/>
      <c r="AM1502" s="132"/>
      <c r="AN1502" s="132"/>
      <c r="AV1502" s="126"/>
      <c r="AX1502" s="127"/>
      <c r="AY1502" s="100"/>
      <c r="AZ1502" s="127"/>
      <c r="BA1502" s="88"/>
      <c r="BC1502" s="129"/>
    </row>
    <row r="1503" spans="1:68" s="49" customFormat="1" ht="27.75" customHeight="1" x14ac:dyDescent="0.2">
      <c r="A1503" s="29">
        <f>A1498+1</f>
        <v>1071</v>
      </c>
      <c r="B1503" s="39"/>
      <c r="C1503" s="40"/>
      <c r="D1503" s="41"/>
      <c r="E1503" s="42"/>
      <c r="F1503" s="43"/>
      <c r="G1503" s="44"/>
      <c r="H1503" s="45"/>
      <c r="I1503" s="310"/>
      <c r="J1503" s="306"/>
      <c r="K1503" s="307"/>
      <c r="L1503" s="308"/>
      <c r="M1503" s="307"/>
      <c r="N1503" s="308"/>
      <c r="O1503" s="307"/>
      <c r="P1503" s="308"/>
      <c r="Q1503" s="167"/>
      <c r="R1503" s="314"/>
      <c r="S1503" s="46"/>
      <c r="T1503" s="47"/>
      <c r="U1503" s="47"/>
      <c r="V1503" s="48"/>
      <c r="W1503" s="325"/>
      <c r="X1503" s="307"/>
      <c r="Y1503" s="308"/>
      <c r="Z1503" s="307"/>
      <c r="AA1503" s="308"/>
      <c r="AB1503" s="167"/>
      <c r="AC1503" s="311"/>
      <c r="AD1503" s="312"/>
      <c r="AE1503" s="312"/>
      <c r="AF1503" s="313"/>
      <c r="AG1503" s="317"/>
      <c r="AH1503" s="167"/>
      <c r="AI1503" s="478"/>
      <c r="AJ1503" s="478"/>
      <c r="AK1503" s="479"/>
      <c r="AL1503" s="102"/>
      <c r="AM1503" s="124" t="str">
        <f t="shared" ref="AM1503:AM1512" si="1435">IF(B1503=0," ",TEXT(B1503,"MMM"))</f>
        <v xml:space="preserve"> </v>
      </c>
      <c r="AN1503" s="97" t="str">
        <f t="shared" ref="AN1503:AN1512" si="1436">IF(B1503=0," ",YEAR(B1503))</f>
        <v xml:space="preserve"> </v>
      </c>
      <c r="AO1503" s="125"/>
      <c r="AP1503" s="125"/>
      <c r="AQ1503" s="125"/>
      <c r="AR1503" s="125"/>
      <c r="AS1503" s="125"/>
      <c r="AT1503" s="122"/>
      <c r="AU1503" s="125"/>
      <c r="AV1503" s="126"/>
      <c r="AW1503" s="122"/>
      <c r="AX1503" s="127"/>
      <c r="AY1503" s="100"/>
      <c r="AZ1503" s="127"/>
      <c r="BA1503" s="88"/>
      <c r="BB1503" s="125"/>
      <c r="BC1503" s="129"/>
      <c r="BD1503" s="125"/>
      <c r="BE1503" s="125"/>
      <c r="BF1503" s="125"/>
      <c r="BG1503" s="125"/>
      <c r="BH1503" s="125"/>
      <c r="BI1503" s="125"/>
      <c r="BJ1503" s="125"/>
      <c r="BK1503" s="125"/>
      <c r="BL1503" s="90"/>
      <c r="BM1503" s="90"/>
      <c r="BN1503" s="90"/>
      <c r="BO1503" s="90"/>
      <c r="BP1503" s="90"/>
    </row>
    <row r="1504" spans="1:68" s="49" customFormat="1" ht="27.75" customHeight="1" x14ac:dyDescent="0.2">
      <c r="A1504" s="22">
        <f>A1503+1</f>
        <v>1072</v>
      </c>
      <c r="B1504" s="50"/>
      <c r="C1504" s="51"/>
      <c r="D1504" s="52"/>
      <c r="E1504" s="53"/>
      <c r="F1504" s="54"/>
      <c r="G1504" s="55"/>
      <c r="H1504" s="56"/>
      <c r="I1504" s="304"/>
      <c r="J1504" s="57"/>
      <c r="K1504" s="58"/>
      <c r="L1504" s="59"/>
      <c r="M1504" s="58"/>
      <c r="N1504" s="59"/>
      <c r="O1504" s="58"/>
      <c r="P1504" s="59"/>
      <c r="Q1504" s="60"/>
      <c r="R1504" s="315"/>
      <c r="S1504" s="57"/>
      <c r="T1504" s="58"/>
      <c r="U1504" s="58"/>
      <c r="V1504" s="60"/>
      <c r="W1504" s="326"/>
      <c r="X1504" s="58"/>
      <c r="Y1504" s="59"/>
      <c r="Z1504" s="58"/>
      <c r="AA1504" s="59"/>
      <c r="AB1504" s="60"/>
      <c r="AC1504" s="61"/>
      <c r="AD1504" s="62"/>
      <c r="AE1504" s="62"/>
      <c r="AF1504" s="63"/>
      <c r="AG1504" s="318"/>
      <c r="AH1504" s="60"/>
      <c r="AI1504" s="476"/>
      <c r="AJ1504" s="476"/>
      <c r="AK1504" s="477"/>
      <c r="AL1504" s="102"/>
      <c r="AM1504" s="124" t="str">
        <f t="shared" si="1435"/>
        <v xml:space="preserve"> </v>
      </c>
      <c r="AN1504" s="97" t="str">
        <f t="shared" si="1436"/>
        <v xml:space="preserve"> </v>
      </c>
      <c r="AO1504" s="125"/>
      <c r="AP1504" s="125"/>
      <c r="AQ1504" s="125"/>
      <c r="AR1504" s="125"/>
      <c r="AS1504" s="125"/>
      <c r="AT1504" s="122"/>
      <c r="AU1504" s="125"/>
      <c r="AV1504" s="126"/>
      <c r="AW1504" s="122"/>
      <c r="AX1504" s="127"/>
      <c r="AY1504" s="100"/>
      <c r="AZ1504" s="127"/>
      <c r="BA1504" s="88"/>
      <c r="BB1504" s="125"/>
      <c r="BC1504" s="129"/>
      <c r="BD1504" s="125"/>
      <c r="BE1504" s="125"/>
      <c r="BF1504" s="125"/>
      <c r="BG1504" s="125"/>
      <c r="BH1504" s="125"/>
      <c r="BI1504" s="125"/>
      <c r="BJ1504" s="125"/>
      <c r="BK1504" s="125"/>
      <c r="BL1504" s="90"/>
      <c r="BM1504" s="90"/>
      <c r="BN1504" s="90"/>
      <c r="BO1504" s="90"/>
      <c r="BP1504" s="90"/>
    </row>
    <row r="1505" spans="1:68" s="49" customFormat="1" ht="27.75" customHeight="1" x14ac:dyDescent="0.2">
      <c r="A1505" s="22">
        <f t="shared" ref="A1505:A1512" si="1437">A1504+1</f>
        <v>1073</v>
      </c>
      <c r="B1505" s="50"/>
      <c r="C1505" s="51"/>
      <c r="D1505" s="52"/>
      <c r="E1505" s="53"/>
      <c r="F1505" s="54"/>
      <c r="G1505" s="55"/>
      <c r="H1505" s="56"/>
      <c r="I1505" s="304"/>
      <c r="J1505" s="57"/>
      <c r="K1505" s="58"/>
      <c r="L1505" s="59"/>
      <c r="M1505" s="58"/>
      <c r="N1505" s="59"/>
      <c r="O1505" s="58"/>
      <c r="P1505" s="59"/>
      <c r="Q1505" s="60"/>
      <c r="R1505" s="315"/>
      <c r="S1505" s="57"/>
      <c r="T1505" s="58"/>
      <c r="U1505" s="58"/>
      <c r="V1505" s="60"/>
      <c r="W1505" s="326"/>
      <c r="X1505" s="58"/>
      <c r="Y1505" s="59"/>
      <c r="Z1505" s="58"/>
      <c r="AA1505" s="59"/>
      <c r="AB1505" s="60"/>
      <c r="AC1505" s="61"/>
      <c r="AD1505" s="62"/>
      <c r="AE1505" s="62"/>
      <c r="AF1505" s="63"/>
      <c r="AG1505" s="318"/>
      <c r="AH1505" s="60"/>
      <c r="AI1505" s="476"/>
      <c r="AJ1505" s="476"/>
      <c r="AK1505" s="477"/>
      <c r="AL1505" s="102"/>
      <c r="AM1505" s="124" t="str">
        <f t="shared" si="1435"/>
        <v xml:space="preserve"> </v>
      </c>
      <c r="AN1505" s="97" t="str">
        <f t="shared" si="1436"/>
        <v xml:space="preserve"> </v>
      </c>
      <c r="AO1505" s="125"/>
      <c r="AP1505" s="125"/>
      <c r="AQ1505" s="125"/>
      <c r="AR1505" s="125"/>
      <c r="AS1505" s="125"/>
      <c r="AT1505" s="122"/>
      <c r="AU1505" s="125"/>
      <c r="AV1505" s="126"/>
      <c r="AW1505" s="122"/>
      <c r="AX1505" s="127"/>
      <c r="AY1505" s="100"/>
      <c r="AZ1505" s="127"/>
      <c r="BA1505" s="88"/>
      <c r="BB1505" s="125"/>
      <c r="BC1505" s="129"/>
      <c r="BD1505" s="125"/>
      <c r="BE1505" s="125"/>
      <c r="BF1505" s="125"/>
      <c r="BG1505" s="125"/>
      <c r="BH1505" s="125"/>
      <c r="BI1505" s="125"/>
      <c r="BJ1505" s="125"/>
      <c r="BK1505" s="125"/>
      <c r="BL1505" s="90"/>
      <c r="BM1505" s="90"/>
      <c r="BN1505" s="90"/>
      <c r="BO1505" s="90"/>
      <c r="BP1505" s="90"/>
    </row>
    <row r="1506" spans="1:68" s="49" customFormat="1" ht="27.75" customHeight="1" x14ac:dyDescent="0.2">
      <c r="A1506" s="22">
        <f t="shared" si="1437"/>
        <v>1074</v>
      </c>
      <c r="B1506" s="50"/>
      <c r="C1506" s="51"/>
      <c r="D1506" s="52"/>
      <c r="E1506" s="53"/>
      <c r="F1506" s="54"/>
      <c r="G1506" s="55"/>
      <c r="H1506" s="56"/>
      <c r="I1506" s="304"/>
      <c r="J1506" s="57"/>
      <c r="K1506" s="58"/>
      <c r="L1506" s="59"/>
      <c r="M1506" s="58"/>
      <c r="N1506" s="59"/>
      <c r="O1506" s="58"/>
      <c r="P1506" s="59"/>
      <c r="Q1506" s="60"/>
      <c r="R1506" s="315"/>
      <c r="S1506" s="57"/>
      <c r="T1506" s="58"/>
      <c r="U1506" s="58"/>
      <c r="V1506" s="60"/>
      <c r="W1506" s="326"/>
      <c r="X1506" s="58"/>
      <c r="Y1506" s="59"/>
      <c r="Z1506" s="58"/>
      <c r="AA1506" s="59"/>
      <c r="AB1506" s="60"/>
      <c r="AC1506" s="61"/>
      <c r="AD1506" s="62"/>
      <c r="AE1506" s="62"/>
      <c r="AF1506" s="63"/>
      <c r="AG1506" s="318"/>
      <c r="AH1506" s="60"/>
      <c r="AI1506" s="476"/>
      <c r="AJ1506" s="476"/>
      <c r="AK1506" s="477"/>
      <c r="AL1506" s="102"/>
      <c r="AM1506" s="124" t="str">
        <f t="shared" si="1435"/>
        <v xml:space="preserve"> </v>
      </c>
      <c r="AN1506" s="97" t="str">
        <f t="shared" si="1436"/>
        <v xml:space="preserve"> </v>
      </c>
      <c r="AO1506" s="125"/>
      <c r="AP1506" s="125"/>
      <c r="AQ1506" s="125"/>
      <c r="AR1506" s="125"/>
      <c r="AS1506" s="125"/>
      <c r="AT1506" s="122"/>
      <c r="AU1506" s="125"/>
      <c r="AV1506" s="126"/>
      <c r="AW1506" s="122"/>
      <c r="AX1506" s="127"/>
      <c r="AY1506" s="100"/>
      <c r="AZ1506" s="127"/>
      <c r="BA1506" s="88"/>
      <c r="BB1506" s="125"/>
      <c r="BC1506" s="129"/>
      <c r="BD1506" s="125"/>
      <c r="BE1506" s="125"/>
      <c r="BF1506" s="125"/>
      <c r="BG1506" s="125"/>
      <c r="BH1506" s="125"/>
      <c r="BI1506" s="125"/>
      <c r="BJ1506" s="125"/>
      <c r="BK1506" s="125"/>
      <c r="BL1506" s="90"/>
      <c r="BM1506" s="90"/>
      <c r="BN1506" s="90"/>
      <c r="BO1506" s="90"/>
      <c r="BP1506" s="90"/>
    </row>
    <row r="1507" spans="1:68" s="49" customFormat="1" ht="27.75" customHeight="1" x14ac:dyDescent="0.2">
      <c r="A1507" s="22">
        <f t="shared" si="1437"/>
        <v>1075</v>
      </c>
      <c r="B1507" s="50"/>
      <c r="C1507" s="51"/>
      <c r="D1507" s="52"/>
      <c r="E1507" s="53"/>
      <c r="F1507" s="54"/>
      <c r="G1507" s="55"/>
      <c r="H1507" s="56"/>
      <c r="I1507" s="304"/>
      <c r="J1507" s="57"/>
      <c r="K1507" s="58"/>
      <c r="L1507" s="59"/>
      <c r="M1507" s="58"/>
      <c r="N1507" s="59"/>
      <c r="O1507" s="58"/>
      <c r="P1507" s="59"/>
      <c r="Q1507" s="60"/>
      <c r="R1507" s="315"/>
      <c r="S1507" s="57"/>
      <c r="T1507" s="58"/>
      <c r="U1507" s="58"/>
      <c r="V1507" s="60"/>
      <c r="W1507" s="326"/>
      <c r="X1507" s="58"/>
      <c r="Y1507" s="59"/>
      <c r="Z1507" s="58"/>
      <c r="AA1507" s="59"/>
      <c r="AB1507" s="60"/>
      <c r="AC1507" s="61"/>
      <c r="AD1507" s="62"/>
      <c r="AE1507" s="62"/>
      <c r="AF1507" s="63"/>
      <c r="AG1507" s="318"/>
      <c r="AH1507" s="60"/>
      <c r="AI1507" s="476"/>
      <c r="AJ1507" s="476"/>
      <c r="AK1507" s="477"/>
      <c r="AL1507" s="102"/>
      <c r="AM1507" s="124" t="str">
        <f t="shared" si="1435"/>
        <v xml:space="preserve"> </v>
      </c>
      <c r="AN1507" s="97" t="str">
        <f t="shared" si="1436"/>
        <v xml:space="preserve"> </v>
      </c>
      <c r="AO1507" s="125"/>
      <c r="AP1507" s="125"/>
      <c r="AQ1507" s="125"/>
      <c r="AR1507" s="125"/>
      <c r="AS1507" s="125"/>
      <c r="AT1507" s="122"/>
      <c r="AU1507" s="125"/>
      <c r="AV1507" s="126"/>
      <c r="AW1507" s="122"/>
      <c r="AX1507" s="127"/>
      <c r="AY1507" s="100"/>
      <c r="AZ1507" s="127"/>
      <c r="BA1507" s="88"/>
      <c r="BB1507" s="125"/>
      <c r="BC1507" s="129"/>
      <c r="BD1507" s="125"/>
      <c r="BE1507" s="125"/>
      <c r="BF1507" s="125"/>
      <c r="BG1507" s="125"/>
      <c r="BH1507" s="125"/>
      <c r="BI1507" s="125"/>
      <c r="BJ1507" s="125"/>
      <c r="BK1507" s="125"/>
      <c r="BL1507" s="90"/>
      <c r="BM1507" s="90"/>
      <c r="BN1507" s="90"/>
      <c r="BO1507" s="90"/>
      <c r="BP1507" s="90"/>
    </row>
    <row r="1508" spans="1:68" s="49" customFormat="1" ht="27.75" customHeight="1" x14ac:dyDescent="0.2">
      <c r="A1508" s="22">
        <f t="shared" si="1437"/>
        <v>1076</v>
      </c>
      <c r="B1508" s="50"/>
      <c r="C1508" s="51"/>
      <c r="D1508" s="52"/>
      <c r="E1508" s="53"/>
      <c r="F1508" s="54"/>
      <c r="G1508" s="55"/>
      <c r="H1508" s="56"/>
      <c r="I1508" s="304"/>
      <c r="J1508" s="57"/>
      <c r="K1508" s="58"/>
      <c r="L1508" s="59"/>
      <c r="M1508" s="58"/>
      <c r="N1508" s="59"/>
      <c r="O1508" s="58"/>
      <c r="P1508" s="59"/>
      <c r="Q1508" s="60"/>
      <c r="R1508" s="315"/>
      <c r="S1508" s="57"/>
      <c r="T1508" s="58"/>
      <c r="U1508" s="58"/>
      <c r="V1508" s="60"/>
      <c r="W1508" s="326"/>
      <c r="X1508" s="58"/>
      <c r="Y1508" s="59"/>
      <c r="Z1508" s="58"/>
      <c r="AA1508" s="59"/>
      <c r="AB1508" s="60"/>
      <c r="AC1508" s="61"/>
      <c r="AD1508" s="62"/>
      <c r="AE1508" s="62"/>
      <c r="AF1508" s="63"/>
      <c r="AG1508" s="318"/>
      <c r="AH1508" s="60"/>
      <c r="AI1508" s="476"/>
      <c r="AJ1508" s="476"/>
      <c r="AK1508" s="477"/>
      <c r="AL1508" s="102"/>
      <c r="AM1508" s="124" t="str">
        <f t="shared" si="1435"/>
        <v xml:space="preserve"> </v>
      </c>
      <c r="AN1508" s="97" t="str">
        <f t="shared" si="1436"/>
        <v xml:space="preserve"> </v>
      </c>
      <c r="AO1508" s="125"/>
      <c r="AP1508" s="125"/>
      <c r="AQ1508" s="125"/>
      <c r="AR1508" s="125"/>
      <c r="AS1508" s="125"/>
      <c r="AT1508" s="122"/>
      <c r="AU1508" s="125"/>
      <c r="AV1508" s="126"/>
      <c r="AW1508" s="122"/>
      <c r="AX1508" s="127"/>
      <c r="AY1508" s="100"/>
      <c r="AZ1508" s="127"/>
      <c r="BA1508" s="88"/>
      <c r="BB1508" s="125"/>
      <c r="BC1508" s="129"/>
      <c r="BD1508" s="125"/>
      <c r="BE1508" s="125"/>
      <c r="BF1508" s="125"/>
      <c r="BG1508" s="125"/>
      <c r="BH1508" s="125"/>
      <c r="BI1508" s="125"/>
      <c r="BJ1508" s="125"/>
      <c r="BK1508" s="125"/>
      <c r="BL1508" s="90"/>
      <c r="BM1508" s="90"/>
      <c r="BN1508" s="90"/>
      <c r="BO1508" s="90"/>
      <c r="BP1508" s="90"/>
    </row>
    <row r="1509" spans="1:68" s="49" customFormat="1" ht="27.75" customHeight="1" x14ac:dyDescent="0.2">
      <c r="A1509" s="22">
        <f>A1508+1</f>
        <v>1077</v>
      </c>
      <c r="B1509" s="50"/>
      <c r="C1509" s="51"/>
      <c r="D1509" s="52"/>
      <c r="E1509" s="53"/>
      <c r="F1509" s="54"/>
      <c r="G1509" s="55"/>
      <c r="H1509" s="56"/>
      <c r="I1509" s="304"/>
      <c r="J1509" s="57"/>
      <c r="K1509" s="58"/>
      <c r="L1509" s="59"/>
      <c r="M1509" s="58"/>
      <c r="N1509" s="59"/>
      <c r="O1509" s="58"/>
      <c r="P1509" s="59"/>
      <c r="Q1509" s="60"/>
      <c r="R1509" s="315"/>
      <c r="S1509" s="57"/>
      <c r="T1509" s="58"/>
      <c r="U1509" s="58"/>
      <c r="V1509" s="60"/>
      <c r="W1509" s="326"/>
      <c r="X1509" s="58"/>
      <c r="Y1509" s="59"/>
      <c r="Z1509" s="58"/>
      <c r="AA1509" s="59"/>
      <c r="AB1509" s="60"/>
      <c r="AC1509" s="61"/>
      <c r="AD1509" s="62"/>
      <c r="AE1509" s="62"/>
      <c r="AF1509" s="63"/>
      <c r="AG1509" s="318"/>
      <c r="AH1509" s="60"/>
      <c r="AI1509" s="476"/>
      <c r="AJ1509" s="476"/>
      <c r="AK1509" s="477"/>
      <c r="AL1509" s="102"/>
      <c r="AM1509" s="124" t="str">
        <f t="shared" si="1435"/>
        <v xml:space="preserve"> </v>
      </c>
      <c r="AN1509" s="97" t="str">
        <f t="shared" si="1436"/>
        <v xml:space="preserve"> </v>
      </c>
      <c r="AO1509" s="125"/>
      <c r="AP1509" s="125"/>
      <c r="AQ1509" s="125"/>
      <c r="AR1509" s="125"/>
      <c r="AS1509" s="125"/>
      <c r="AT1509" s="122"/>
      <c r="AU1509" s="125"/>
      <c r="AV1509" s="126"/>
      <c r="AW1509" s="122"/>
      <c r="AX1509" s="127"/>
      <c r="AY1509" s="100"/>
      <c r="AZ1509" s="127"/>
      <c r="BA1509" s="88"/>
      <c r="BB1509" s="125"/>
      <c r="BC1509" s="129"/>
      <c r="BD1509" s="125"/>
      <c r="BE1509" s="125"/>
      <c r="BF1509" s="125"/>
      <c r="BG1509" s="125"/>
      <c r="BH1509" s="125"/>
      <c r="BI1509" s="125"/>
      <c r="BJ1509" s="125"/>
      <c r="BK1509" s="125"/>
      <c r="BL1509" s="90"/>
      <c r="BM1509" s="90"/>
      <c r="BN1509" s="90"/>
      <c r="BO1509" s="90"/>
      <c r="BP1509" s="90"/>
    </row>
    <row r="1510" spans="1:68" s="49" customFormat="1" ht="27.75" customHeight="1" x14ac:dyDescent="0.2">
      <c r="A1510" s="22">
        <f t="shared" si="1437"/>
        <v>1078</v>
      </c>
      <c r="B1510" s="50"/>
      <c r="C1510" s="51"/>
      <c r="D1510" s="52"/>
      <c r="E1510" s="53"/>
      <c r="F1510" s="54"/>
      <c r="G1510" s="55"/>
      <c r="H1510" s="56"/>
      <c r="I1510" s="304"/>
      <c r="J1510" s="57"/>
      <c r="K1510" s="58"/>
      <c r="L1510" s="59"/>
      <c r="M1510" s="58"/>
      <c r="N1510" s="59"/>
      <c r="O1510" s="58"/>
      <c r="P1510" s="59"/>
      <c r="Q1510" s="60"/>
      <c r="R1510" s="315"/>
      <c r="S1510" s="57"/>
      <c r="T1510" s="58"/>
      <c r="U1510" s="58"/>
      <c r="V1510" s="60"/>
      <c r="W1510" s="326"/>
      <c r="X1510" s="58"/>
      <c r="Y1510" s="59"/>
      <c r="Z1510" s="58"/>
      <c r="AA1510" s="59"/>
      <c r="AB1510" s="60"/>
      <c r="AC1510" s="61"/>
      <c r="AD1510" s="62"/>
      <c r="AE1510" s="62"/>
      <c r="AF1510" s="63"/>
      <c r="AG1510" s="318"/>
      <c r="AH1510" s="60"/>
      <c r="AI1510" s="476"/>
      <c r="AJ1510" s="476"/>
      <c r="AK1510" s="477"/>
      <c r="AL1510" s="102"/>
      <c r="AM1510" s="124" t="str">
        <f t="shared" si="1435"/>
        <v xml:space="preserve"> </v>
      </c>
      <c r="AN1510" s="97" t="str">
        <f t="shared" si="1436"/>
        <v xml:space="preserve"> </v>
      </c>
      <c r="AO1510" s="125"/>
      <c r="AP1510" s="125"/>
      <c r="AQ1510" s="125"/>
      <c r="AR1510" s="125"/>
      <c r="AS1510" s="125"/>
      <c r="AT1510" s="122"/>
      <c r="AU1510" s="125"/>
      <c r="AV1510" s="126"/>
      <c r="AW1510" s="122"/>
      <c r="AX1510" s="127"/>
      <c r="AY1510" s="100"/>
      <c r="AZ1510" s="127"/>
      <c r="BA1510" s="88"/>
      <c r="BB1510" s="125"/>
      <c r="BC1510" s="129"/>
      <c r="BD1510" s="125"/>
      <c r="BE1510" s="125"/>
      <c r="BF1510" s="125"/>
      <c r="BG1510" s="125"/>
      <c r="BH1510" s="125"/>
      <c r="BI1510" s="125"/>
      <c r="BJ1510" s="125"/>
      <c r="BK1510" s="125"/>
      <c r="BL1510" s="90"/>
      <c r="BM1510" s="90"/>
      <c r="BN1510" s="90"/>
      <c r="BO1510" s="90"/>
      <c r="BP1510" s="90"/>
    </row>
    <row r="1511" spans="1:68" s="49" customFormat="1" ht="27.75" customHeight="1" x14ac:dyDescent="0.2">
      <c r="A1511" s="22">
        <f t="shared" si="1437"/>
        <v>1079</v>
      </c>
      <c r="B1511" s="50"/>
      <c r="C1511" s="51"/>
      <c r="D1511" s="52"/>
      <c r="E1511" s="53"/>
      <c r="F1511" s="54"/>
      <c r="G1511" s="55"/>
      <c r="H1511" s="56"/>
      <c r="I1511" s="304"/>
      <c r="J1511" s="57"/>
      <c r="K1511" s="58"/>
      <c r="L1511" s="59"/>
      <c r="M1511" s="58"/>
      <c r="N1511" s="59"/>
      <c r="O1511" s="58"/>
      <c r="P1511" s="59"/>
      <c r="Q1511" s="60"/>
      <c r="R1511" s="315"/>
      <c r="S1511" s="57"/>
      <c r="T1511" s="58"/>
      <c r="U1511" s="58"/>
      <c r="V1511" s="60"/>
      <c r="W1511" s="326"/>
      <c r="X1511" s="58"/>
      <c r="Y1511" s="59"/>
      <c r="Z1511" s="58"/>
      <c r="AA1511" s="59"/>
      <c r="AB1511" s="60"/>
      <c r="AC1511" s="61"/>
      <c r="AD1511" s="62"/>
      <c r="AE1511" s="62"/>
      <c r="AF1511" s="63"/>
      <c r="AG1511" s="318"/>
      <c r="AH1511" s="60"/>
      <c r="AI1511" s="476"/>
      <c r="AJ1511" s="476"/>
      <c r="AK1511" s="477"/>
      <c r="AL1511" s="102"/>
      <c r="AM1511" s="124" t="str">
        <f t="shared" si="1435"/>
        <v xml:space="preserve"> </v>
      </c>
      <c r="AN1511" s="97" t="str">
        <f t="shared" si="1436"/>
        <v xml:space="preserve"> </v>
      </c>
      <c r="AO1511" s="125"/>
      <c r="AP1511" s="125"/>
      <c r="AQ1511" s="125"/>
      <c r="AR1511" s="125"/>
      <c r="AS1511" s="125"/>
      <c r="AT1511" s="122"/>
      <c r="AU1511" s="125"/>
      <c r="AV1511" s="126"/>
      <c r="AW1511" s="122"/>
      <c r="AX1511" s="127"/>
      <c r="AY1511" s="100"/>
      <c r="AZ1511" s="127"/>
      <c r="BA1511" s="125"/>
      <c r="BB1511" s="125"/>
      <c r="BC1511" s="129"/>
      <c r="BD1511" s="125"/>
      <c r="BE1511" s="125"/>
      <c r="BF1511" s="125"/>
      <c r="BG1511" s="125"/>
      <c r="BH1511" s="125"/>
      <c r="BI1511" s="125"/>
      <c r="BJ1511" s="125"/>
      <c r="BK1511" s="125"/>
      <c r="BL1511" s="90"/>
      <c r="BM1511" s="90"/>
      <c r="BN1511" s="90"/>
      <c r="BO1511" s="90"/>
      <c r="BP1511" s="90"/>
    </row>
    <row r="1512" spans="1:68" s="49" customFormat="1" ht="27.75" customHeight="1" thickBot="1" x14ac:dyDescent="0.25">
      <c r="A1512" s="23">
        <f t="shared" si="1437"/>
        <v>1080</v>
      </c>
      <c r="B1512" s="64"/>
      <c r="C1512" s="65"/>
      <c r="D1512" s="66"/>
      <c r="E1512" s="67"/>
      <c r="F1512" s="68"/>
      <c r="G1512" s="69"/>
      <c r="H1512" s="70"/>
      <c r="I1512" s="305"/>
      <c r="J1512" s="71"/>
      <c r="K1512" s="72"/>
      <c r="L1512" s="73"/>
      <c r="M1512" s="72"/>
      <c r="N1512" s="73"/>
      <c r="O1512" s="72"/>
      <c r="P1512" s="73"/>
      <c r="Q1512" s="74"/>
      <c r="R1512" s="316"/>
      <c r="S1512" s="71"/>
      <c r="T1512" s="72"/>
      <c r="U1512" s="72"/>
      <c r="V1512" s="74"/>
      <c r="W1512" s="327"/>
      <c r="X1512" s="72"/>
      <c r="Y1512" s="73"/>
      <c r="Z1512" s="72"/>
      <c r="AA1512" s="73"/>
      <c r="AB1512" s="74"/>
      <c r="AC1512" s="75"/>
      <c r="AD1512" s="76"/>
      <c r="AE1512" s="76"/>
      <c r="AF1512" s="77"/>
      <c r="AG1512" s="319"/>
      <c r="AH1512" s="74"/>
      <c r="AI1512" s="480"/>
      <c r="AJ1512" s="480"/>
      <c r="AK1512" s="481"/>
      <c r="AL1512" s="102"/>
      <c r="AM1512" s="124" t="str">
        <f t="shared" si="1435"/>
        <v xml:space="preserve"> </v>
      </c>
      <c r="AN1512" s="97" t="str">
        <f t="shared" si="1436"/>
        <v xml:space="preserve"> </v>
      </c>
      <c r="AO1512" s="125"/>
      <c r="AP1512" s="125"/>
      <c r="AQ1512" s="125"/>
      <c r="AR1512" s="125"/>
      <c r="AS1512" s="125"/>
      <c r="AT1512" s="122"/>
      <c r="AU1512" s="125"/>
      <c r="AV1512" s="126"/>
      <c r="AW1512" s="122"/>
      <c r="AX1512" s="127"/>
      <c r="AY1512" s="100"/>
      <c r="AZ1512" s="127"/>
      <c r="BA1512" s="125"/>
      <c r="BB1512" s="125"/>
      <c r="BC1512" s="129"/>
      <c r="BD1512" s="125"/>
      <c r="BE1512" s="125"/>
      <c r="BF1512" s="125"/>
      <c r="BG1512" s="125"/>
      <c r="BH1512" s="125"/>
      <c r="BI1512" s="125"/>
      <c r="BJ1512" s="125"/>
      <c r="BK1512" s="125"/>
      <c r="BL1512" s="90"/>
      <c r="BM1512" s="90"/>
      <c r="BN1512" s="90"/>
      <c r="BO1512" s="90"/>
      <c r="BP1512" s="90"/>
    </row>
    <row r="1513" spans="1:68" ht="4.5" customHeight="1" thickBot="1" x14ac:dyDescent="0.25">
      <c r="A1513" s="89">
        <f>AK1516</f>
        <v>108</v>
      </c>
      <c r="B1513" s="271"/>
      <c r="C1513" s="271"/>
      <c r="D1513" s="271"/>
      <c r="E1513" s="271"/>
      <c r="F1513" s="271"/>
      <c r="G1513" s="271"/>
      <c r="H1513" s="271"/>
      <c r="I1513" s="271"/>
      <c r="J1513" s="309"/>
      <c r="K1513" s="309"/>
      <c r="L1513" s="309"/>
      <c r="M1513" s="309"/>
      <c r="N1513" s="309"/>
      <c r="O1513" s="309"/>
      <c r="P1513" s="309"/>
      <c r="Q1513" s="309"/>
      <c r="R1513" s="309"/>
      <c r="S1513" s="324"/>
      <c r="T1513" s="324"/>
      <c r="U1513" s="324"/>
      <c r="V1513" s="324"/>
      <c r="W1513" s="324"/>
      <c r="X1513" s="324"/>
      <c r="Y1513" s="324"/>
      <c r="Z1513" s="324"/>
      <c r="AA1513" s="324"/>
      <c r="AB1513" s="324"/>
      <c r="AC1513" s="309"/>
      <c r="AD1513" s="272"/>
      <c r="AE1513" s="273"/>
      <c r="AF1513" s="272"/>
      <c r="AG1513" s="274"/>
      <c r="AH1513" s="474"/>
      <c r="AI1513" s="475"/>
      <c r="AJ1513" s="475"/>
      <c r="AK1513" s="475"/>
      <c r="AL1513" s="33"/>
      <c r="AM1513" s="33"/>
      <c r="AN1513" s="33"/>
      <c r="AV1513" s="126"/>
      <c r="AX1513" s="127"/>
      <c r="AY1513" s="100"/>
      <c r="AZ1513" s="127"/>
      <c r="BC1513" s="129"/>
    </row>
    <row r="1514" spans="1:68" ht="26.25" customHeight="1" x14ac:dyDescent="0.2">
      <c r="A1514" s="180">
        <f>A1500+1</f>
        <v>108</v>
      </c>
      <c r="B1514" s="501"/>
      <c r="C1514" s="501"/>
      <c r="D1514" s="501"/>
      <c r="E1514" s="502"/>
      <c r="F1514" s="493" t="str">
        <f>F1500</f>
        <v>TOTAL DE ESTA PÁGINA</v>
      </c>
      <c r="G1514" s="494"/>
      <c r="H1514" s="495"/>
      <c r="I1514" s="348" t="str">
        <f t="shared" ref="I1514:Q1514" si="1438">IF(SUM(I1503:I1513)=0," ",SUM(I1503:I1513))</f>
        <v xml:space="preserve"> </v>
      </c>
      <c r="J1514" s="349" t="str">
        <f t="shared" si="1438"/>
        <v xml:space="preserve"> </v>
      </c>
      <c r="K1514" s="350" t="str">
        <f t="shared" si="1438"/>
        <v xml:space="preserve"> </v>
      </c>
      <c r="L1514" s="351" t="str">
        <f t="shared" si="1438"/>
        <v xml:space="preserve"> </v>
      </c>
      <c r="M1514" s="350" t="str">
        <f t="shared" si="1438"/>
        <v xml:space="preserve"> </v>
      </c>
      <c r="N1514" s="351" t="str">
        <f t="shared" si="1438"/>
        <v xml:space="preserve"> </v>
      </c>
      <c r="O1514" s="350" t="str">
        <f t="shared" si="1438"/>
        <v xml:space="preserve"> </v>
      </c>
      <c r="P1514" s="351" t="str">
        <f t="shared" si="1438"/>
        <v xml:space="preserve"> </v>
      </c>
      <c r="Q1514" s="352" t="str">
        <f t="shared" si="1438"/>
        <v xml:space="preserve"> </v>
      </c>
      <c r="R1514" s="353"/>
      <c r="S1514" s="349" t="str">
        <f t="shared" ref="S1514:AB1514" si="1439">IF(SUM(S1503:S1513)=0," ",SUM(S1503:S1513))</f>
        <v xml:space="preserve"> </v>
      </c>
      <c r="T1514" s="350" t="str">
        <f t="shared" si="1439"/>
        <v xml:space="preserve"> </v>
      </c>
      <c r="U1514" s="350" t="str">
        <f t="shared" si="1439"/>
        <v xml:space="preserve"> </v>
      </c>
      <c r="V1514" s="350" t="str">
        <f t="shared" si="1439"/>
        <v xml:space="preserve"> </v>
      </c>
      <c r="W1514" s="351" t="str">
        <f t="shared" si="1439"/>
        <v xml:space="preserve"> </v>
      </c>
      <c r="X1514" s="350" t="str">
        <f t="shared" si="1439"/>
        <v xml:space="preserve"> </v>
      </c>
      <c r="Y1514" s="351" t="str">
        <f t="shared" si="1439"/>
        <v xml:space="preserve"> </v>
      </c>
      <c r="Z1514" s="350" t="str">
        <f t="shared" si="1439"/>
        <v xml:space="preserve"> </v>
      </c>
      <c r="AA1514" s="351" t="str">
        <f t="shared" si="1439"/>
        <v xml:space="preserve"> </v>
      </c>
      <c r="AB1514" s="352" t="str">
        <f t="shared" si="1439"/>
        <v xml:space="preserve"> </v>
      </c>
      <c r="AC1514" s="354" t="str">
        <f>IF(SUM(AC1503:AC1512)=0," ",SUM(AC1503:AC1512))</f>
        <v xml:space="preserve"> </v>
      </c>
      <c r="AD1514" s="355" t="str">
        <f>IF(SUM(AD1503:AD1512)=0," ",SUM(AD1503:AD1512))</f>
        <v xml:space="preserve"> </v>
      </c>
      <c r="AE1514" s="355" t="str">
        <f>IF(SUM(AE1503:AE1512)=0," ",SUM(AE1503:AE1512))</f>
        <v xml:space="preserve"> </v>
      </c>
      <c r="AF1514" s="356" t="str">
        <f>IF(SUM(AF1503:AF1512)=0," ",SUM(AF1503:AF1512))</f>
        <v xml:space="preserve"> </v>
      </c>
      <c r="AG1514" s="357" t="str">
        <f>IF(SUM(AG1503:AG1512)=0," ",SUM(AG1503:AG1512))</f>
        <v xml:space="preserve"> </v>
      </c>
      <c r="AH1514" s="482" t="str">
        <f>AH1500</f>
        <v>Certifico que todos los datos en esta
bitácora son fidedignos</v>
      </c>
      <c r="AI1514" s="483"/>
      <c r="AJ1514" s="483"/>
      <c r="AK1514" s="484"/>
      <c r="AL1514" s="131"/>
      <c r="AM1514" s="131"/>
      <c r="AN1514" s="131"/>
      <c r="AV1514" s="126"/>
      <c r="AX1514" s="127"/>
      <c r="AY1514" s="100"/>
      <c r="AZ1514" s="127"/>
      <c r="BA1514" s="88"/>
      <c r="BC1514" s="129"/>
    </row>
    <row r="1515" spans="1:68" ht="26.25" customHeight="1" x14ac:dyDescent="0.2">
      <c r="A1515" s="499"/>
      <c r="B1515" s="503"/>
      <c r="C1515" s="503"/>
      <c r="D1515" s="503"/>
      <c r="E1515" s="504"/>
      <c r="F1515" s="496" t="str">
        <f>F1501</f>
        <v>TOTAL PÁGINA ANTERIOR</v>
      </c>
      <c r="G1515" s="497"/>
      <c r="H1515" s="498"/>
      <c r="I1515" s="358">
        <f>I1502</f>
        <v>6.25</v>
      </c>
      <c r="J1515" s="359">
        <f t="shared" ref="J1515:Q1515" si="1440">J1502</f>
        <v>6.25</v>
      </c>
      <c r="K1515" s="360" t="str">
        <f t="shared" si="1440"/>
        <v xml:space="preserve"> </v>
      </c>
      <c r="L1515" s="361" t="str">
        <f t="shared" si="1440"/>
        <v xml:space="preserve"> </v>
      </c>
      <c r="M1515" s="360" t="str">
        <f t="shared" si="1440"/>
        <v xml:space="preserve"> </v>
      </c>
      <c r="N1515" s="361" t="str">
        <f t="shared" si="1440"/>
        <v xml:space="preserve"> </v>
      </c>
      <c r="O1515" s="360" t="str">
        <f t="shared" si="1440"/>
        <v xml:space="preserve"> </v>
      </c>
      <c r="P1515" s="361" t="str">
        <f t="shared" si="1440"/>
        <v xml:space="preserve"> </v>
      </c>
      <c r="Q1515" s="362" t="str">
        <f t="shared" si="1440"/>
        <v xml:space="preserve"> </v>
      </c>
      <c r="R1515" s="363"/>
      <c r="S1515" s="359" t="str">
        <f t="shared" ref="S1515:AG1515" si="1441">S1502</f>
        <v xml:space="preserve"> </v>
      </c>
      <c r="T1515" s="360">
        <f t="shared" si="1441"/>
        <v>8.75</v>
      </c>
      <c r="U1515" s="360">
        <f t="shared" si="1441"/>
        <v>10</v>
      </c>
      <c r="V1515" s="360">
        <f t="shared" si="1441"/>
        <v>2.5</v>
      </c>
      <c r="W1515" s="361" t="str">
        <f t="shared" si="1441"/>
        <v xml:space="preserve"> </v>
      </c>
      <c r="X1515" s="360" t="str">
        <f t="shared" si="1441"/>
        <v xml:space="preserve"> </v>
      </c>
      <c r="Y1515" s="361">
        <f t="shared" si="1441"/>
        <v>2.5</v>
      </c>
      <c r="Z1515" s="360" t="str">
        <f t="shared" si="1441"/>
        <v xml:space="preserve"> </v>
      </c>
      <c r="AA1515" s="361">
        <f t="shared" si="1441"/>
        <v>3.75</v>
      </c>
      <c r="AB1515" s="362" t="str">
        <f t="shared" si="1441"/>
        <v xml:space="preserve"> </v>
      </c>
      <c r="AC1515" s="364">
        <f t="shared" si="1441"/>
        <v>9</v>
      </c>
      <c r="AD1515" s="365" t="str">
        <f t="shared" si="1441"/>
        <v xml:space="preserve"> </v>
      </c>
      <c r="AE1515" s="365">
        <f t="shared" si="1441"/>
        <v>9</v>
      </c>
      <c r="AF1515" s="366" t="str">
        <f t="shared" si="1441"/>
        <v xml:space="preserve"> </v>
      </c>
      <c r="AG1515" s="367">
        <f t="shared" si="1441"/>
        <v>11</v>
      </c>
      <c r="AH1515" s="487"/>
      <c r="AI1515" s="488"/>
      <c r="AJ1515" s="488"/>
      <c r="AK1515" s="489"/>
      <c r="AL1515" s="131"/>
      <c r="AM1515" s="131"/>
      <c r="AN1515" s="131"/>
      <c r="AV1515" s="126"/>
      <c r="AX1515" s="127"/>
      <c r="AY1515" s="100"/>
      <c r="AZ1515" s="127"/>
      <c r="BA1515" s="88"/>
      <c r="BC1515" s="129"/>
    </row>
    <row r="1516" spans="1:68" ht="26.25" customHeight="1" thickBot="1" x14ac:dyDescent="0.25">
      <c r="A1516" s="500"/>
      <c r="B1516" s="505" t="str">
        <f>B1502</f>
        <v>Entidad que certifica Hrs. de vuelo
TIMBRE Y FIRMA</v>
      </c>
      <c r="C1516" s="505"/>
      <c r="D1516" s="505"/>
      <c r="E1516" s="506"/>
      <c r="F1516" s="490" t="str">
        <f>F1502</f>
        <v>TOTAL A LA FECHA</v>
      </c>
      <c r="G1516" s="491"/>
      <c r="H1516" s="492"/>
      <c r="I1516" s="31">
        <f t="shared" ref="I1516:Q1516" si="1442">IF(SUM(I1514:I1515)=0," ",SUM(I1514:I1515))</f>
        <v>6.25</v>
      </c>
      <c r="J1516" s="27">
        <f t="shared" si="1442"/>
        <v>6.25</v>
      </c>
      <c r="K1516" s="24" t="str">
        <f t="shared" si="1442"/>
        <v xml:space="preserve"> </v>
      </c>
      <c r="L1516" s="25" t="str">
        <f t="shared" si="1442"/>
        <v xml:space="preserve"> </v>
      </c>
      <c r="M1516" s="24" t="str">
        <f t="shared" si="1442"/>
        <v xml:space="preserve"> </v>
      </c>
      <c r="N1516" s="25" t="str">
        <f t="shared" si="1442"/>
        <v xml:space="preserve"> </v>
      </c>
      <c r="O1516" s="24" t="str">
        <f t="shared" si="1442"/>
        <v xml:space="preserve"> </v>
      </c>
      <c r="P1516" s="25" t="str">
        <f t="shared" si="1442"/>
        <v xml:space="preserve"> </v>
      </c>
      <c r="Q1516" s="26" t="str">
        <f t="shared" si="1442"/>
        <v xml:space="preserve"> </v>
      </c>
      <c r="R1516" s="321"/>
      <c r="S1516" s="27" t="str">
        <f t="shared" ref="S1516:AG1516" si="1443">IF(SUM(S1514:S1515)=0," ",SUM(S1514:S1515))</f>
        <v xml:space="preserve"> </v>
      </c>
      <c r="T1516" s="24">
        <f t="shared" si="1443"/>
        <v>8.75</v>
      </c>
      <c r="U1516" s="24">
        <f t="shared" si="1443"/>
        <v>10</v>
      </c>
      <c r="V1516" s="24">
        <f t="shared" si="1443"/>
        <v>2.5</v>
      </c>
      <c r="W1516" s="25" t="str">
        <f t="shared" si="1443"/>
        <v xml:space="preserve"> </v>
      </c>
      <c r="X1516" s="24" t="str">
        <f t="shared" si="1443"/>
        <v xml:space="preserve"> </v>
      </c>
      <c r="Y1516" s="25">
        <f t="shared" si="1443"/>
        <v>2.5</v>
      </c>
      <c r="Z1516" s="24" t="str">
        <f t="shared" si="1443"/>
        <v xml:space="preserve"> </v>
      </c>
      <c r="AA1516" s="25">
        <f t="shared" si="1443"/>
        <v>3.75</v>
      </c>
      <c r="AB1516" s="26" t="str">
        <f t="shared" si="1443"/>
        <v xml:space="preserve"> </v>
      </c>
      <c r="AC1516" s="323">
        <f t="shared" si="1443"/>
        <v>9</v>
      </c>
      <c r="AD1516" s="28" t="str">
        <f t="shared" si="1443"/>
        <v xml:space="preserve"> </v>
      </c>
      <c r="AE1516" s="28">
        <f t="shared" si="1443"/>
        <v>9</v>
      </c>
      <c r="AF1516" s="30" t="str">
        <f t="shared" si="1443"/>
        <v xml:space="preserve"> </v>
      </c>
      <c r="AG1516" s="32">
        <f t="shared" si="1443"/>
        <v>11</v>
      </c>
      <c r="AH1516" s="485" t="str">
        <f>AH1502</f>
        <v>_____________________________
FIRMA PILOTO</v>
      </c>
      <c r="AI1516" s="486"/>
      <c r="AJ1516" s="486"/>
      <c r="AK1516" s="181">
        <f>A1514</f>
        <v>108</v>
      </c>
      <c r="AL1516" s="132"/>
      <c r="AM1516" s="132"/>
      <c r="AN1516" s="132"/>
      <c r="AV1516" s="126"/>
      <c r="AX1516" s="127"/>
      <c r="AY1516" s="100"/>
      <c r="AZ1516" s="127"/>
      <c r="BA1516" s="88"/>
      <c r="BC1516" s="129"/>
    </row>
    <row r="1517" spans="1:68" s="49" customFormat="1" ht="27.75" customHeight="1" x14ac:dyDescent="0.2">
      <c r="A1517" s="29">
        <f>A1512+1</f>
        <v>1081</v>
      </c>
      <c r="B1517" s="39"/>
      <c r="C1517" s="40"/>
      <c r="D1517" s="41"/>
      <c r="E1517" s="42"/>
      <c r="F1517" s="43"/>
      <c r="G1517" s="44"/>
      <c r="H1517" s="45"/>
      <c r="I1517" s="310"/>
      <c r="J1517" s="306"/>
      <c r="K1517" s="307"/>
      <c r="L1517" s="308"/>
      <c r="M1517" s="307"/>
      <c r="N1517" s="308"/>
      <c r="O1517" s="307"/>
      <c r="P1517" s="308"/>
      <c r="Q1517" s="167"/>
      <c r="R1517" s="314"/>
      <c r="S1517" s="46"/>
      <c r="T1517" s="47"/>
      <c r="U1517" s="47"/>
      <c r="V1517" s="48"/>
      <c r="W1517" s="325"/>
      <c r="X1517" s="307"/>
      <c r="Y1517" s="308"/>
      <c r="Z1517" s="307"/>
      <c r="AA1517" s="308"/>
      <c r="AB1517" s="167"/>
      <c r="AC1517" s="311"/>
      <c r="AD1517" s="312"/>
      <c r="AE1517" s="312"/>
      <c r="AF1517" s="313"/>
      <c r="AG1517" s="317"/>
      <c r="AH1517" s="167"/>
      <c r="AI1517" s="478"/>
      <c r="AJ1517" s="478"/>
      <c r="AK1517" s="479"/>
      <c r="AL1517" s="102"/>
      <c r="AM1517" s="124" t="str">
        <f t="shared" ref="AM1517:AM1526" si="1444">IF(B1517=0," ",TEXT(B1517,"MMM"))</f>
        <v xml:space="preserve"> </v>
      </c>
      <c r="AN1517" s="97" t="str">
        <f t="shared" ref="AN1517:AN1526" si="1445">IF(B1517=0," ",YEAR(B1517))</f>
        <v xml:space="preserve"> </v>
      </c>
      <c r="AO1517" s="125"/>
      <c r="AP1517" s="125"/>
      <c r="AQ1517" s="125"/>
      <c r="AR1517" s="125"/>
      <c r="AS1517" s="125"/>
      <c r="AT1517" s="122"/>
      <c r="AU1517" s="125"/>
      <c r="AV1517" s="126"/>
      <c r="AW1517" s="122"/>
      <c r="AX1517" s="127"/>
      <c r="AY1517" s="100"/>
      <c r="AZ1517" s="127"/>
      <c r="BA1517" s="88"/>
      <c r="BB1517" s="125"/>
      <c r="BC1517" s="129"/>
      <c r="BD1517" s="125"/>
      <c r="BE1517" s="125"/>
      <c r="BF1517" s="125"/>
      <c r="BG1517" s="125"/>
      <c r="BH1517" s="125"/>
      <c r="BI1517" s="125"/>
      <c r="BJ1517" s="125"/>
      <c r="BK1517" s="125"/>
      <c r="BL1517" s="90"/>
      <c r="BM1517" s="90"/>
      <c r="BN1517" s="90"/>
      <c r="BO1517" s="90"/>
      <c r="BP1517" s="90"/>
    </row>
    <row r="1518" spans="1:68" s="49" customFormat="1" ht="27.75" customHeight="1" x14ac:dyDescent="0.2">
      <c r="A1518" s="22">
        <f>A1517+1</f>
        <v>1082</v>
      </c>
      <c r="B1518" s="50"/>
      <c r="C1518" s="51"/>
      <c r="D1518" s="52"/>
      <c r="E1518" s="53"/>
      <c r="F1518" s="54"/>
      <c r="G1518" s="55"/>
      <c r="H1518" s="56"/>
      <c r="I1518" s="304"/>
      <c r="J1518" s="57"/>
      <c r="K1518" s="58"/>
      <c r="L1518" s="59"/>
      <c r="M1518" s="58"/>
      <c r="N1518" s="59"/>
      <c r="O1518" s="58"/>
      <c r="P1518" s="59"/>
      <c r="Q1518" s="60"/>
      <c r="R1518" s="315"/>
      <c r="S1518" s="57"/>
      <c r="T1518" s="58"/>
      <c r="U1518" s="58"/>
      <c r="V1518" s="60"/>
      <c r="W1518" s="326"/>
      <c r="X1518" s="58"/>
      <c r="Y1518" s="59"/>
      <c r="Z1518" s="58"/>
      <c r="AA1518" s="59"/>
      <c r="AB1518" s="60"/>
      <c r="AC1518" s="61"/>
      <c r="AD1518" s="62"/>
      <c r="AE1518" s="62"/>
      <c r="AF1518" s="63"/>
      <c r="AG1518" s="318"/>
      <c r="AH1518" s="60"/>
      <c r="AI1518" s="476"/>
      <c r="AJ1518" s="476"/>
      <c r="AK1518" s="477"/>
      <c r="AL1518" s="102"/>
      <c r="AM1518" s="124" t="str">
        <f t="shared" si="1444"/>
        <v xml:space="preserve"> </v>
      </c>
      <c r="AN1518" s="97" t="str">
        <f t="shared" si="1445"/>
        <v xml:space="preserve"> </v>
      </c>
      <c r="AO1518" s="125"/>
      <c r="AP1518" s="125"/>
      <c r="AQ1518" s="125"/>
      <c r="AR1518" s="125"/>
      <c r="AS1518" s="125"/>
      <c r="AT1518" s="122"/>
      <c r="AU1518" s="125"/>
      <c r="AV1518" s="126"/>
      <c r="AW1518" s="122"/>
      <c r="AX1518" s="127"/>
      <c r="AY1518" s="100"/>
      <c r="AZ1518" s="127"/>
      <c r="BA1518" s="88"/>
      <c r="BB1518" s="125"/>
      <c r="BC1518" s="129"/>
      <c r="BD1518" s="125"/>
      <c r="BE1518" s="125"/>
      <c r="BF1518" s="125"/>
      <c r="BG1518" s="125"/>
      <c r="BH1518" s="125"/>
      <c r="BI1518" s="125"/>
      <c r="BJ1518" s="125"/>
      <c r="BK1518" s="125"/>
      <c r="BL1518" s="90"/>
      <c r="BM1518" s="90"/>
      <c r="BN1518" s="90"/>
      <c r="BO1518" s="90"/>
      <c r="BP1518" s="90"/>
    </row>
    <row r="1519" spans="1:68" s="49" customFormat="1" ht="27.75" customHeight="1" x14ac:dyDescent="0.2">
      <c r="A1519" s="22">
        <f t="shared" ref="A1519:A1526" si="1446">A1518+1</f>
        <v>1083</v>
      </c>
      <c r="B1519" s="50"/>
      <c r="C1519" s="51"/>
      <c r="D1519" s="52"/>
      <c r="E1519" s="53"/>
      <c r="F1519" s="54"/>
      <c r="G1519" s="55"/>
      <c r="H1519" s="56"/>
      <c r="I1519" s="304"/>
      <c r="J1519" s="57"/>
      <c r="K1519" s="58"/>
      <c r="L1519" s="59"/>
      <c r="M1519" s="58"/>
      <c r="N1519" s="59"/>
      <c r="O1519" s="58"/>
      <c r="P1519" s="59"/>
      <c r="Q1519" s="60"/>
      <c r="R1519" s="315"/>
      <c r="S1519" s="57"/>
      <c r="T1519" s="58"/>
      <c r="U1519" s="58"/>
      <c r="V1519" s="60"/>
      <c r="W1519" s="326"/>
      <c r="X1519" s="58"/>
      <c r="Y1519" s="59"/>
      <c r="Z1519" s="58"/>
      <c r="AA1519" s="59"/>
      <c r="AB1519" s="60"/>
      <c r="AC1519" s="61"/>
      <c r="AD1519" s="62"/>
      <c r="AE1519" s="62"/>
      <c r="AF1519" s="63"/>
      <c r="AG1519" s="318"/>
      <c r="AH1519" s="60"/>
      <c r="AI1519" s="476"/>
      <c r="AJ1519" s="476"/>
      <c r="AK1519" s="477"/>
      <c r="AL1519" s="102"/>
      <c r="AM1519" s="124" t="str">
        <f t="shared" si="1444"/>
        <v xml:space="preserve"> </v>
      </c>
      <c r="AN1519" s="97" t="str">
        <f t="shared" si="1445"/>
        <v xml:space="preserve"> </v>
      </c>
      <c r="AO1519" s="125"/>
      <c r="AP1519" s="125"/>
      <c r="AQ1519" s="125"/>
      <c r="AR1519" s="125"/>
      <c r="AS1519" s="125"/>
      <c r="AT1519" s="122"/>
      <c r="AU1519" s="125"/>
      <c r="AV1519" s="126"/>
      <c r="AW1519" s="122"/>
      <c r="AX1519" s="127"/>
      <c r="AY1519" s="100"/>
      <c r="AZ1519" s="127"/>
      <c r="BA1519" s="88"/>
      <c r="BB1519" s="125"/>
      <c r="BC1519" s="129"/>
      <c r="BD1519" s="125"/>
      <c r="BE1519" s="125"/>
      <c r="BF1519" s="125"/>
      <c r="BG1519" s="125"/>
      <c r="BH1519" s="125"/>
      <c r="BI1519" s="125"/>
      <c r="BJ1519" s="125"/>
      <c r="BK1519" s="125"/>
      <c r="BL1519" s="90"/>
      <c r="BM1519" s="90"/>
      <c r="BN1519" s="90"/>
      <c r="BO1519" s="90"/>
      <c r="BP1519" s="90"/>
    </row>
    <row r="1520" spans="1:68" s="49" customFormat="1" ht="27.75" customHeight="1" x14ac:dyDescent="0.2">
      <c r="A1520" s="22">
        <f t="shared" si="1446"/>
        <v>1084</v>
      </c>
      <c r="B1520" s="50"/>
      <c r="C1520" s="51"/>
      <c r="D1520" s="52"/>
      <c r="E1520" s="53"/>
      <c r="F1520" s="54"/>
      <c r="G1520" s="55"/>
      <c r="H1520" s="56"/>
      <c r="I1520" s="304"/>
      <c r="J1520" s="57"/>
      <c r="K1520" s="58"/>
      <c r="L1520" s="59"/>
      <c r="M1520" s="58"/>
      <c r="N1520" s="59"/>
      <c r="O1520" s="58"/>
      <c r="P1520" s="59"/>
      <c r="Q1520" s="60"/>
      <c r="R1520" s="315"/>
      <c r="S1520" s="57"/>
      <c r="T1520" s="58"/>
      <c r="U1520" s="58"/>
      <c r="V1520" s="60"/>
      <c r="W1520" s="326"/>
      <c r="X1520" s="58"/>
      <c r="Y1520" s="59"/>
      <c r="Z1520" s="58"/>
      <c r="AA1520" s="59"/>
      <c r="AB1520" s="60"/>
      <c r="AC1520" s="61"/>
      <c r="AD1520" s="62"/>
      <c r="AE1520" s="62"/>
      <c r="AF1520" s="63"/>
      <c r="AG1520" s="318"/>
      <c r="AH1520" s="60"/>
      <c r="AI1520" s="476"/>
      <c r="AJ1520" s="476"/>
      <c r="AK1520" s="477"/>
      <c r="AL1520" s="102"/>
      <c r="AM1520" s="124" t="str">
        <f t="shared" si="1444"/>
        <v xml:space="preserve"> </v>
      </c>
      <c r="AN1520" s="97" t="str">
        <f t="shared" si="1445"/>
        <v xml:space="preserve"> </v>
      </c>
      <c r="AO1520" s="125"/>
      <c r="AP1520" s="125"/>
      <c r="AQ1520" s="125"/>
      <c r="AR1520" s="125"/>
      <c r="AS1520" s="125"/>
      <c r="AT1520" s="122"/>
      <c r="AU1520" s="125"/>
      <c r="AV1520" s="126"/>
      <c r="AW1520" s="122"/>
      <c r="AX1520" s="127"/>
      <c r="AY1520" s="100"/>
      <c r="AZ1520" s="127"/>
      <c r="BA1520" s="88"/>
      <c r="BB1520" s="125"/>
      <c r="BC1520" s="129"/>
      <c r="BD1520" s="125"/>
      <c r="BE1520" s="125"/>
      <c r="BF1520" s="125"/>
      <c r="BG1520" s="125"/>
      <c r="BH1520" s="125"/>
      <c r="BI1520" s="125"/>
      <c r="BJ1520" s="125"/>
      <c r="BK1520" s="125"/>
      <c r="BL1520" s="90"/>
      <c r="BM1520" s="90"/>
      <c r="BN1520" s="90"/>
      <c r="BO1520" s="90"/>
      <c r="BP1520" s="90"/>
    </row>
    <row r="1521" spans="1:68" s="49" customFormat="1" ht="27.75" customHeight="1" x14ac:dyDescent="0.2">
      <c r="A1521" s="22">
        <f t="shared" si="1446"/>
        <v>1085</v>
      </c>
      <c r="B1521" s="50"/>
      <c r="C1521" s="51"/>
      <c r="D1521" s="52"/>
      <c r="E1521" s="53"/>
      <c r="F1521" s="54"/>
      <c r="G1521" s="55"/>
      <c r="H1521" s="56"/>
      <c r="I1521" s="304"/>
      <c r="J1521" s="57"/>
      <c r="K1521" s="58"/>
      <c r="L1521" s="59"/>
      <c r="M1521" s="58"/>
      <c r="N1521" s="59"/>
      <c r="O1521" s="58"/>
      <c r="P1521" s="59"/>
      <c r="Q1521" s="60"/>
      <c r="R1521" s="315"/>
      <c r="S1521" s="57"/>
      <c r="T1521" s="58"/>
      <c r="U1521" s="58"/>
      <c r="V1521" s="60"/>
      <c r="W1521" s="326"/>
      <c r="X1521" s="58"/>
      <c r="Y1521" s="59"/>
      <c r="Z1521" s="58"/>
      <c r="AA1521" s="59"/>
      <c r="AB1521" s="60"/>
      <c r="AC1521" s="61"/>
      <c r="AD1521" s="62"/>
      <c r="AE1521" s="62"/>
      <c r="AF1521" s="63"/>
      <c r="AG1521" s="318"/>
      <c r="AH1521" s="60"/>
      <c r="AI1521" s="476"/>
      <c r="AJ1521" s="476"/>
      <c r="AK1521" s="477"/>
      <c r="AL1521" s="102"/>
      <c r="AM1521" s="124" t="str">
        <f t="shared" si="1444"/>
        <v xml:space="preserve"> </v>
      </c>
      <c r="AN1521" s="97" t="str">
        <f t="shared" si="1445"/>
        <v xml:space="preserve"> </v>
      </c>
      <c r="AO1521" s="125"/>
      <c r="AP1521" s="125"/>
      <c r="AQ1521" s="125"/>
      <c r="AR1521" s="125"/>
      <c r="AS1521" s="125"/>
      <c r="AT1521" s="122"/>
      <c r="AU1521" s="125"/>
      <c r="AV1521" s="126"/>
      <c r="AW1521" s="122"/>
      <c r="AX1521" s="127"/>
      <c r="AY1521" s="100"/>
      <c r="AZ1521" s="127"/>
      <c r="BA1521" s="88"/>
      <c r="BB1521" s="125"/>
      <c r="BC1521" s="129"/>
      <c r="BD1521" s="125"/>
      <c r="BE1521" s="125"/>
      <c r="BF1521" s="125"/>
      <c r="BG1521" s="125"/>
      <c r="BH1521" s="125"/>
      <c r="BI1521" s="125"/>
      <c r="BJ1521" s="125"/>
      <c r="BK1521" s="125"/>
      <c r="BL1521" s="90"/>
      <c r="BM1521" s="90"/>
      <c r="BN1521" s="90"/>
      <c r="BO1521" s="90"/>
      <c r="BP1521" s="90"/>
    </row>
    <row r="1522" spans="1:68" s="49" customFormat="1" ht="27.75" customHeight="1" x14ac:dyDescent="0.2">
      <c r="A1522" s="22">
        <f t="shared" si="1446"/>
        <v>1086</v>
      </c>
      <c r="B1522" s="50"/>
      <c r="C1522" s="51"/>
      <c r="D1522" s="52"/>
      <c r="E1522" s="53"/>
      <c r="F1522" s="54"/>
      <c r="G1522" s="55"/>
      <c r="H1522" s="56"/>
      <c r="I1522" s="304"/>
      <c r="J1522" s="57"/>
      <c r="K1522" s="58"/>
      <c r="L1522" s="59"/>
      <c r="M1522" s="58"/>
      <c r="N1522" s="59"/>
      <c r="O1522" s="58"/>
      <c r="P1522" s="59"/>
      <c r="Q1522" s="60"/>
      <c r="R1522" s="315"/>
      <c r="S1522" s="57"/>
      <c r="T1522" s="58"/>
      <c r="U1522" s="58"/>
      <c r="V1522" s="60"/>
      <c r="W1522" s="326"/>
      <c r="X1522" s="58"/>
      <c r="Y1522" s="59"/>
      <c r="Z1522" s="58"/>
      <c r="AA1522" s="59"/>
      <c r="AB1522" s="60"/>
      <c r="AC1522" s="61"/>
      <c r="AD1522" s="62"/>
      <c r="AE1522" s="62"/>
      <c r="AF1522" s="63"/>
      <c r="AG1522" s="318"/>
      <c r="AH1522" s="60"/>
      <c r="AI1522" s="476"/>
      <c r="AJ1522" s="476"/>
      <c r="AK1522" s="477"/>
      <c r="AL1522" s="102"/>
      <c r="AM1522" s="124" t="str">
        <f t="shared" si="1444"/>
        <v xml:space="preserve"> </v>
      </c>
      <c r="AN1522" s="97" t="str">
        <f t="shared" si="1445"/>
        <v xml:space="preserve"> </v>
      </c>
      <c r="AO1522" s="125"/>
      <c r="AP1522" s="125"/>
      <c r="AQ1522" s="125"/>
      <c r="AR1522" s="125"/>
      <c r="AS1522" s="125"/>
      <c r="AT1522" s="122"/>
      <c r="AU1522" s="125"/>
      <c r="AV1522" s="126"/>
      <c r="AW1522" s="122"/>
      <c r="AX1522" s="127"/>
      <c r="AY1522" s="100"/>
      <c r="AZ1522" s="127"/>
      <c r="BA1522" s="88"/>
      <c r="BB1522" s="125"/>
      <c r="BC1522" s="129"/>
      <c r="BD1522" s="125"/>
      <c r="BE1522" s="125"/>
      <c r="BF1522" s="125"/>
      <c r="BG1522" s="125"/>
      <c r="BH1522" s="125"/>
      <c r="BI1522" s="125"/>
      <c r="BJ1522" s="125"/>
      <c r="BK1522" s="125"/>
      <c r="BL1522" s="90"/>
      <c r="BM1522" s="90"/>
      <c r="BN1522" s="90"/>
      <c r="BO1522" s="90"/>
      <c r="BP1522" s="90"/>
    </row>
    <row r="1523" spans="1:68" s="49" customFormat="1" ht="27.75" customHeight="1" x14ac:dyDescent="0.2">
      <c r="A1523" s="22">
        <f>A1522+1</f>
        <v>1087</v>
      </c>
      <c r="B1523" s="50"/>
      <c r="C1523" s="51"/>
      <c r="D1523" s="52"/>
      <c r="E1523" s="53"/>
      <c r="F1523" s="54"/>
      <c r="G1523" s="55"/>
      <c r="H1523" s="56"/>
      <c r="I1523" s="304"/>
      <c r="J1523" s="57"/>
      <c r="K1523" s="58"/>
      <c r="L1523" s="59"/>
      <c r="M1523" s="58"/>
      <c r="N1523" s="59"/>
      <c r="O1523" s="58"/>
      <c r="P1523" s="59"/>
      <c r="Q1523" s="60"/>
      <c r="R1523" s="315"/>
      <c r="S1523" s="57"/>
      <c r="T1523" s="58"/>
      <c r="U1523" s="58"/>
      <c r="V1523" s="60"/>
      <c r="W1523" s="326"/>
      <c r="X1523" s="58"/>
      <c r="Y1523" s="59"/>
      <c r="Z1523" s="58"/>
      <c r="AA1523" s="59"/>
      <c r="AB1523" s="60"/>
      <c r="AC1523" s="61"/>
      <c r="AD1523" s="62"/>
      <c r="AE1523" s="62"/>
      <c r="AF1523" s="63"/>
      <c r="AG1523" s="318"/>
      <c r="AH1523" s="60"/>
      <c r="AI1523" s="476"/>
      <c r="AJ1523" s="476"/>
      <c r="AK1523" s="477"/>
      <c r="AL1523" s="102"/>
      <c r="AM1523" s="124" t="str">
        <f t="shared" si="1444"/>
        <v xml:space="preserve"> </v>
      </c>
      <c r="AN1523" s="97" t="str">
        <f t="shared" si="1445"/>
        <v xml:space="preserve"> </v>
      </c>
      <c r="AO1523" s="125"/>
      <c r="AP1523" s="125"/>
      <c r="AQ1523" s="125"/>
      <c r="AR1523" s="125"/>
      <c r="AS1523" s="125"/>
      <c r="AT1523" s="122"/>
      <c r="AU1523" s="125"/>
      <c r="AV1523" s="126"/>
      <c r="AW1523" s="122"/>
      <c r="AX1523" s="127"/>
      <c r="AY1523" s="100"/>
      <c r="AZ1523" s="127"/>
      <c r="BA1523" s="88"/>
      <c r="BB1523" s="125"/>
      <c r="BC1523" s="129"/>
      <c r="BD1523" s="125"/>
      <c r="BE1523" s="125"/>
      <c r="BF1523" s="125"/>
      <c r="BG1523" s="125"/>
      <c r="BH1523" s="125"/>
      <c r="BI1523" s="125"/>
      <c r="BJ1523" s="125"/>
      <c r="BK1523" s="125"/>
      <c r="BL1523" s="90"/>
      <c r="BM1523" s="90"/>
      <c r="BN1523" s="90"/>
      <c r="BO1523" s="90"/>
      <c r="BP1523" s="90"/>
    </row>
    <row r="1524" spans="1:68" s="49" customFormat="1" ht="27.75" customHeight="1" x14ac:dyDescent="0.2">
      <c r="A1524" s="22">
        <f t="shared" si="1446"/>
        <v>1088</v>
      </c>
      <c r="B1524" s="50"/>
      <c r="C1524" s="51"/>
      <c r="D1524" s="52"/>
      <c r="E1524" s="53"/>
      <c r="F1524" s="54"/>
      <c r="G1524" s="55"/>
      <c r="H1524" s="56"/>
      <c r="I1524" s="304"/>
      <c r="J1524" s="57"/>
      <c r="K1524" s="58"/>
      <c r="L1524" s="59"/>
      <c r="M1524" s="58"/>
      <c r="N1524" s="59"/>
      <c r="O1524" s="58"/>
      <c r="P1524" s="59"/>
      <c r="Q1524" s="60"/>
      <c r="R1524" s="315"/>
      <c r="S1524" s="57"/>
      <c r="T1524" s="58"/>
      <c r="U1524" s="58"/>
      <c r="V1524" s="60"/>
      <c r="W1524" s="326"/>
      <c r="X1524" s="58"/>
      <c r="Y1524" s="59"/>
      <c r="Z1524" s="58"/>
      <c r="AA1524" s="59"/>
      <c r="AB1524" s="60"/>
      <c r="AC1524" s="61"/>
      <c r="AD1524" s="62"/>
      <c r="AE1524" s="62"/>
      <c r="AF1524" s="63"/>
      <c r="AG1524" s="318"/>
      <c r="AH1524" s="60"/>
      <c r="AI1524" s="476"/>
      <c r="AJ1524" s="476"/>
      <c r="AK1524" s="477"/>
      <c r="AL1524" s="102"/>
      <c r="AM1524" s="124" t="str">
        <f t="shared" si="1444"/>
        <v xml:space="preserve"> </v>
      </c>
      <c r="AN1524" s="97" t="str">
        <f t="shared" si="1445"/>
        <v xml:space="preserve"> </v>
      </c>
      <c r="AO1524" s="125"/>
      <c r="AP1524" s="125"/>
      <c r="AQ1524" s="125"/>
      <c r="AR1524" s="125"/>
      <c r="AS1524" s="125"/>
      <c r="AT1524" s="122"/>
      <c r="AU1524" s="125"/>
      <c r="AV1524" s="126"/>
      <c r="AW1524" s="122"/>
      <c r="AX1524" s="127"/>
      <c r="AY1524" s="100"/>
      <c r="AZ1524" s="127"/>
      <c r="BA1524" s="88"/>
      <c r="BB1524" s="125"/>
      <c r="BC1524" s="129"/>
      <c r="BD1524" s="125"/>
      <c r="BE1524" s="125"/>
      <c r="BF1524" s="125"/>
      <c r="BG1524" s="125"/>
      <c r="BH1524" s="125"/>
      <c r="BI1524" s="125"/>
      <c r="BJ1524" s="125"/>
      <c r="BK1524" s="125"/>
      <c r="BL1524" s="90"/>
      <c r="BM1524" s="90"/>
      <c r="BN1524" s="90"/>
      <c r="BO1524" s="90"/>
      <c r="BP1524" s="90"/>
    </row>
    <row r="1525" spans="1:68" s="49" customFormat="1" ht="27.75" customHeight="1" x14ac:dyDescent="0.2">
      <c r="A1525" s="22">
        <f t="shared" si="1446"/>
        <v>1089</v>
      </c>
      <c r="B1525" s="50"/>
      <c r="C1525" s="51"/>
      <c r="D1525" s="52"/>
      <c r="E1525" s="53"/>
      <c r="F1525" s="54"/>
      <c r="G1525" s="55"/>
      <c r="H1525" s="56"/>
      <c r="I1525" s="304"/>
      <c r="J1525" s="57"/>
      <c r="K1525" s="58"/>
      <c r="L1525" s="59"/>
      <c r="M1525" s="58"/>
      <c r="N1525" s="59"/>
      <c r="O1525" s="58"/>
      <c r="P1525" s="59"/>
      <c r="Q1525" s="60"/>
      <c r="R1525" s="315"/>
      <c r="S1525" s="57"/>
      <c r="T1525" s="58"/>
      <c r="U1525" s="58"/>
      <c r="V1525" s="60"/>
      <c r="W1525" s="326"/>
      <c r="X1525" s="58"/>
      <c r="Y1525" s="59"/>
      <c r="Z1525" s="58"/>
      <c r="AA1525" s="59"/>
      <c r="AB1525" s="60"/>
      <c r="AC1525" s="61"/>
      <c r="AD1525" s="62"/>
      <c r="AE1525" s="62"/>
      <c r="AF1525" s="63"/>
      <c r="AG1525" s="318"/>
      <c r="AH1525" s="60"/>
      <c r="AI1525" s="476"/>
      <c r="AJ1525" s="476"/>
      <c r="AK1525" s="477"/>
      <c r="AL1525" s="102"/>
      <c r="AM1525" s="124" t="str">
        <f t="shared" si="1444"/>
        <v xml:space="preserve"> </v>
      </c>
      <c r="AN1525" s="97" t="str">
        <f t="shared" si="1445"/>
        <v xml:space="preserve"> </v>
      </c>
      <c r="AO1525" s="125"/>
      <c r="AP1525" s="125"/>
      <c r="AQ1525" s="125"/>
      <c r="AR1525" s="125"/>
      <c r="AS1525" s="125"/>
      <c r="AT1525" s="122"/>
      <c r="AU1525" s="125"/>
      <c r="AV1525" s="126"/>
      <c r="AW1525" s="122"/>
      <c r="AX1525" s="127"/>
      <c r="AY1525" s="100"/>
      <c r="AZ1525" s="127"/>
      <c r="BA1525" s="125"/>
      <c r="BB1525" s="125"/>
      <c r="BC1525" s="129"/>
      <c r="BD1525" s="125"/>
      <c r="BE1525" s="125"/>
      <c r="BF1525" s="125"/>
      <c r="BG1525" s="125"/>
      <c r="BH1525" s="125"/>
      <c r="BI1525" s="125"/>
      <c r="BJ1525" s="125"/>
      <c r="BK1525" s="125"/>
      <c r="BL1525" s="90"/>
      <c r="BM1525" s="90"/>
      <c r="BN1525" s="90"/>
      <c r="BO1525" s="90"/>
      <c r="BP1525" s="90"/>
    </row>
    <row r="1526" spans="1:68" s="49" customFormat="1" ht="27.75" customHeight="1" thickBot="1" x14ac:dyDescent="0.25">
      <c r="A1526" s="23">
        <f t="shared" si="1446"/>
        <v>1090</v>
      </c>
      <c r="B1526" s="64"/>
      <c r="C1526" s="65"/>
      <c r="D1526" s="66"/>
      <c r="E1526" s="67"/>
      <c r="F1526" s="68"/>
      <c r="G1526" s="69"/>
      <c r="H1526" s="70"/>
      <c r="I1526" s="305"/>
      <c r="J1526" s="71"/>
      <c r="K1526" s="72"/>
      <c r="L1526" s="73"/>
      <c r="M1526" s="72"/>
      <c r="N1526" s="73"/>
      <c r="O1526" s="72"/>
      <c r="P1526" s="73"/>
      <c r="Q1526" s="74"/>
      <c r="R1526" s="316"/>
      <c r="S1526" s="71"/>
      <c r="T1526" s="72"/>
      <c r="U1526" s="72"/>
      <c r="V1526" s="74"/>
      <c r="W1526" s="327"/>
      <c r="X1526" s="72"/>
      <c r="Y1526" s="73"/>
      <c r="Z1526" s="72"/>
      <c r="AA1526" s="73"/>
      <c r="AB1526" s="74"/>
      <c r="AC1526" s="75"/>
      <c r="AD1526" s="76"/>
      <c r="AE1526" s="76"/>
      <c r="AF1526" s="77"/>
      <c r="AG1526" s="319"/>
      <c r="AH1526" s="74"/>
      <c r="AI1526" s="480"/>
      <c r="AJ1526" s="480"/>
      <c r="AK1526" s="481"/>
      <c r="AL1526" s="102"/>
      <c r="AM1526" s="124" t="str">
        <f t="shared" si="1444"/>
        <v xml:space="preserve"> </v>
      </c>
      <c r="AN1526" s="97" t="str">
        <f t="shared" si="1445"/>
        <v xml:space="preserve"> </v>
      </c>
      <c r="AO1526" s="125"/>
      <c r="AP1526" s="125"/>
      <c r="AQ1526" s="125"/>
      <c r="AR1526" s="125"/>
      <c r="AS1526" s="125"/>
      <c r="AT1526" s="122"/>
      <c r="AU1526" s="125"/>
      <c r="AV1526" s="126"/>
      <c r="AW1526" s="122"/>
      <c r="AX1526" s="127"/>
      <c r="AY1526" s="100"/>
      <c r="AZ1526" s="127"/>
      <c r="BA1526" s="125"/>
      <c r="BB1526" s="125"/>
      <c r="BC1526" s="129"/>
      <c r="BD1526" s="125"/>
      <c r="BE1526" s="125"/>
      <c r="BF1526" s="125"/>
      <c r="BG1526" s="125"/>
      <c r="BH1526" s="125"/>
      <c r="BI1526" s="125"/>
      <c r="BJ1526" s="125"/>
      <c r="BK1526" s="125"/>
      <c r="BL1526" s="90"/>
      <c r="BM1526" s="90"/>
      <c r="BN1526" s="90"/>
      <c r="BO1526" s="90"/>
      <c r="BP1526" s="90"/>
    </row>
    <row r="1527" spans="1:68" ht="4.5" customHeight="1" thickBot="1" x14ac:dyDescent="0.25">
      <c r="A1527" s="89">
        <f>AK1530</f>
        <v>109</v>
      </c>
      <c r="B1527" s="271"/>
      <c r="C1527" s="271"/>
      <c r="D1527" s="271"/>
      <c r="E1527" s="271"/>
      <c r="F1527" s="271"/>
      <c r="G1527" s="271"/>
      <c r="H1527" s="271"/>
      <c r="I1527" s="271"/>
      <c r="J1527" s="309"/>
      <c r="K1527" s="309"/>
      <c r="L1527" s="309"/>
      <c r="M1527" s="309"/>
      <c r="N1527" s="309"/>
      <c r="O1527" s="309"/>
      <c r="P1527" s="309"/>
      <c r="Q1527" s="309"/>
      <c r="R1527" s="309"/>
      <c r="S1527" s="324"/>
      <c r="T1527" s="324"/>
      <c r="U1527" s="324"/>
      <c r="V1527" s="324"/>
      <c r="W1527" s="324"/>
      <c r="X1527" s="324"/>
      <c r="Y1527" s="324"/>
      <c r="Z1527" s="324"/>
      <c r="AA1527" s="324"/>
      <c r="AB1527" s="324"/>
      <c r="AC1527" s="309"/>
      <c r="AD1527" s="272"/>
      <c r="AE1527" s="273"/>
      <c r="AF1527" s="272"/>
      <c r="AG1527" s="274"/>
      <c r="AH1527" s="474"/>
      <c r="AI1527" s="475"/>
      <c r="AJ1527" s="475"/>
      <c r="AK1527" s="475"/>
      <c r="AL1527" s="33"/>
      <c r="AM1527" s="33"/>
      <c r="AN1527" s="33"/>
      <c r="AV1527" s="126"/>
      <c r="AX1527" s="127"/>
      <c r="AY1527" s="100"/>
      <c r="AZ1527" s="127"/>
      <c r="BC1527" s="129"/>
    </row>
    <row r="1528" spans="1:68" ht="26.25" customHeight="1" x14ac:dyDescent="0.2">
      <c r="A1528" s="180">
        <f>A1514+1</f>
        <v>109</v>
      </c>
      <c r="B1528" s="501"/>
      <c r="C1528" s="501"/>
      <c r="D1528" s="501"/>
      <c r="E1528" s="502"/>
      <c r="F1528" s="493" t="str">
        <f>F1514</f>
        <v>TOTAL DE ESTA PÁGINA</v>
      </c>
      <c r="G1528" s="494"/>
      <c r="H1528" s="495"/>
      <c r="I1528" s="348" t="str">
        <f t="shared" ref="I1528:Q1528" si="1447">IF(SUM(I1517:I1527)=0," ",SUM(I1517:I1527))</f>
        <v xml:space="preserve"> </v>
      </c>
      <c r="J1528" s="349" t="str">
        <f t="shared" si="1447"/>
        <v xml:space="preserve"> </v>
      </c>
      <c r="K1528" s="350" t="str">
        <f t="shared" si="1447"/>
        <v xml:space="preserve"> </v>
      </c>
      <c r="L1528" s="351" t="str">
        <f t="shared" si="1447"/>
        <v xml:space="preserve"> </v>
      </c>
      <c r="M1528" s="350" t="str">
        <f t="shared" si="1447"/>
        <v xml:space="preserve"> </v>
      </c>
      <c r="N1528" s="351" t="str">
        <f t="shared" si="1447"/>
        <v xml:space="preserve"> </v>
      </c>
      <c r="O1528" s="350" t="str">
        <f t="shared" si="1447"/>
        <v xml:space="preserve"> </v>
      </c>
      <c r="P1528" s="351" t="str">
        <f t="shared" si="1447"/>
        <v xml:space="preserve"> </v>
      </c>
      <c r="Q1528" s="352" t="str">
        <f t="shared" si="1447"/>
        <v xml:space="preserve"> </v>
      </c>
      <c r="R1528" s="353"/>
      <c r="S1528" s="349" t="str">
        <f t="shared" ref="S1528:AB1528" si="1448">IF(SUM(S1517:S1527)=0," ",SUM(S1517:S1527))</f>
        <v xml:space="preserve"> </v>
      </c>
      <c r="T1528" s="350" t="str">
        <f t="shared" si="1448"/>
        <v xml:space="preserve"> </v>
      </c>
      <c r="U1528" s="350" t="str">
        <f t="shared" si="1448"/>
        <v xml:space="preserve"> </v>
      </c>
      <c r="V1528" s="350" t="str">
        <f t="shared" si="1448"/>
        <v xml:space="preserve"> </v>
      </c>
      <c r="W1528" s="351" t="str">
        <f t="shared" si="1448"/>
        <v xml:space="preserve"> </v>
      </c>
      <c r="X1528" s="350" t="str">
        <f t="shared" si="1448"/>
        <v xml:space="preserve"> </v>
      </c>
      <c r="Y1528" s="351" t="str">
        <f t="shared" si="1448"/>
        <v xml:space="preserve"> </v>
      </c>
      <c r="Z1528" s="350" t="str">
        <f t="shared" si="1448"/>
        <v xml:space="preserve"> </v>
      </c>
      <c r="AA1528" s="351" t="str">
        <f t="shared" si="1448"/>
        <v xml:space="preserve"> </v>
      </c>
      <c r="AB1528" s="352" t="str">
        <f t="shared" si="1448"/>
        <v xml:space="preserve"> </v>
      </c>
      <c r="AC1528" s="354" t="str">
        <f>IF(SUM(AC1517:AC1526)=0," ",SUM(AC1517:AC1526))</f>
        <v xml:space="preserve"> </v>
      </c>
      <c r="AD1528" s="355" t="str">
        <f>IF(SUM(AD1517:AD1526)=0," ",SUM(AD1517:AD1526))</f>
        <v xml:space="preserve"> </v>
      </c>
      <c r="AE1528" s="355" t="str">
        <f>IF(SUM(AE1517:AE1526)=0," ",SUM(AE1517:AE1526))</f>
        <v xml:space="preserve"> </v>
      </c>
      <c r="AF1528" s="356" t="str">
        <f>IF(SUM(AF1517:AF1526)=0," ",SUM(AF1517:AF1526))</f>
        <v xml:space="preserve"> </v>
      </c>
      <c r="AG1528" s="357" t="str">
        <f>IF(SUM(AG1517:AG1526)=0," ",SUM(AG1517:AG1526))</f>
        <v xml:space="preserve"> </v>
      </c>
      <c r="AH1528" s="482" t="str">
        <f>AH1514</f>
        <v>Certifico que todos los datos en esta
bitácora son fidedignos</v>
      </c>
      <c r="AI1528" s="483"/>
      <c r="AJ1528" s="483"/>
      <c r="AK1528" s="484"/>
      <c r="AL1528" s="131"/>
      <c r="AM1528" s="131"/>
      <c r="AN1528" s="131"/>
      <c r="AV1528" s="126"/>
      <c r="AX1528" s="127"/>
      <c r="AY1528" s="100"/>
      <c r="AZ1528" s="127"/>
      <c r="BA1528" s="88"/>
      <c r="BC1528" s="129"/>
    </row>
    <row r="1529" spans="1:68" ht="26.25" customHeight="1" x14ac:dyDescent="0.2">
      <c r="A1529" s="499"/>
      <c r="B1529" s="503"/>
      <c r="C1529" s="503"/>
      <c r="D1529" s="503"/>
      <c r="E1529" s="504"/>
      <c r="F1529" s="496" t="str">
        <f>F1515</f>
        <v>TOTAL PÁGINA ANTERIOR</v>
      </c>
      <c r="G1529" s="497"/>
      <c r="H1529" s="498"/>
      <c r="I1529" s="358">
        <f>I1516</f>
        <v>6.25</v>
      </c>
      <c r="J1529" s="359">
        <f t="shared" ref="J1529:Q1529" si="1449">J1516</f>
        <v>6.25</v>
      </c>
      <c r="K1529" s="360" t="str">
        <f t="shared" si="1449"/>
        <v xml:space="preserve"> </v>
      </c>
      <c r="L1529" s="361" t="str">
        <f t="shared" si="1449"/>
        <v xml:space="preserve"> </v>
      </c>
      <c r="M1529" s="360" t="str">
        <f t="shared" si="1449"/>
        <v xml:space="preserve"> </v>
      </c>
      <c r="N1529" s="361" t="str">
        <f t="shared" si="1449"/>
        <v xml:space="preserve"> </v>
      </c>
      <c r="O1529" s="360" t="str">
        <f t="shared" si="1449"/>
        <v xml:space="preserve"> </v>
      </c>
      <c r="P1529" s="361" t="str">
        <f t="shared" si="1449"/>
        <v xml:space="preserve"> </v>
      </c>
      <c r="Q1529" s="362" t="str">
        <f t="shared" si="1449"/>
        <v xml:space="preserve"> </v>
      </c>
      <c r="R1529" s="363"/>
      <c r="S1529" s="359" t="str">
        <f t="shared" ref="S1529:AG1529" si="1450">S1516</f>
        <v xml:space="preserve"> </v>
      </c>
      <c r="T1529" s="360">
        <f t="shared" si="1450"/>
        <v>8.75</v>
      </c>
      <c r="U1529" s="360">
        <f t="shared" si="1450"/>
        <v>10</v>
      </c>
      <c r="V1529" s="360">
        <f t="shared" si="1450"/>
        <v>2.5</v>
      </c>
      <c r="W1529" s="361" t="str">
        <f t="shared" si="1450"/>
        <v xml:space="preserve"> </v>
      </c>
      <c r="X1529" s="360" t="str">
        <f t="shared" si="1450"/>
        <v xml:space="preserve"> </v>
      </c>
      <c r="Y1529" s="361">
        <f t="shared" si="1450"/>
        <v>2.5</v>
      </c>
      <c r="Z1529" s="360" t="str">
        <f t="shared" si="1450"/>
        <v xml:space="preserve"> </v>
      </c>
      <c r="AA1529" s="361">
        <f t="shared" si="1450"/>
        <v>3.75</v>
      </c>
      <c r="AB1529" s="362" t="str">
        <f t="shared" si="1450"/>
        <v xml:space="preserve"> </v>
      </c>
      <c r="AC1529" s="364">
        <f t="shared" si="1450"/>
        <v>9</v>
      </c>
      <c r="AD1529" s="365" t="str">
        <f t="shared" si="1450"/>
        <v xml:space="preserve"> </v>
      </c>
      <c r="AE1529" s="365">
        <f t="shared" si="1450"/>
        <v>9</v>
      </c>
      <c r="AF1529" s="366" t="str">
        <f t="shared" si="1450"/>
        <v xml:space="preserve"> </v>
      </c>
      <c r="AG1529" s="367">
        <f t="shared" si="1450"/>
        <v>11</v>
      </c>
      <c r="AH1529" s="487"/>
      <c r="AI1529" s="488"/>
      <c r="AJ1529" s="488"/>
      <c r="AK1529" s="489"/>
      <c r="AL1529" s="131"/>
      <c r="AM1529" s="131"/>
      <c r="AN1529" s="131"/>
      <c r="AV1529" s="126"/>
      <c r="AX1529" s="127"/>
      <c r="AY1529" s="100"/>
      <c r="AZ1529" s="127"/>
      <c r="BA1529" s="88"/>
      <c r="BC1529" s="129"/>
    </row>
    <row r="1530" spans="1:68" ht="26.25" customHeight="1" thickBot="1" x14ac:dyDescent="0.25">
      <c r="A1530" s="500"/>
      <c r="B1530" s="505" t="str">
        <f>B1516</f>
        <v>Entidad que certifica Hrs. de vuelo
TIMBRE Y FIRMA</v>
      </c>
      <c r="C1530" s="505"/>
      <c r="D1530" s="505"/>
      <c r="E1530" s="506"/>
      <c r="F1530" s="490" t="str">
        <f>F1516</f>
        <v>TOTAL A LA FECHA</v>
      </c>
      <c r="G1530" s="491"/>
      <c r="H1530" s="492"/>
      <c r="I1530" s="31">
        <f t="shared" ref="I1530:Q1530" si="1451">IF(SUM(I1528:I1529)=0," ",SUM(I1528:I1529))</f>
        <v>6.25</v>
      </c>
      <c r="J1530" s="27">
        <f t="shared" si="1451"/>
        <v>6.25</v>
      </c>
      <c r="K1530" s="24" t="str">
        <f t="shared" si="1451"/>
        <v xml:space="preserve"> </v>
      </c>
      <c r="L1530" s="25" t="str">
        <f t="shared" si="1451"/>
        <v xml:space="preserve"> </v>
      </c>
      <c r="M1530" s="24" t="str">
        <f t="shared" si="1451"/>
        <v xml:space="preserve"> </v>
      </c>
      <c r="N1530" s="25" t="str">
        <f t="shared" si="1451"/>
        <v xml:space="preserve"> </v>
      </c>
      <c r="O1530" s="24" t="str">
        <f t="shared" si="1451"/>
        <v xml:space="preserve"> </v>
      </c>
      <c r="P1530" s="25" t="str">
        <f t="shared" si="1451"/>
        <v xml:space="preserve"> </v>
      </c>
      <c r="Q1530" s="26" t="str">
        <f t="shared" si="1451"/>
        <v xml:space="preserve"> </v>
      </c>
      <c r="R1530" s="321"/>
      <c r="S1530" s="27" t="str">
        <f t="shared" ref="S1530:AG1530" si="1452">IF(SUM(S1528:S1529)=0," ",SUM(S1528:S1529))</f>
        <v xml:space="preserve"> </v>
      </c>
      <c r="T1530" s="24">
        <f t="shared" si="1452"/>
        <v>8.75</v>
      </c>
      <c r="U1530" s="24">
        <f t="shared" si="1452"/>
        <v>10</v>
      </c>
      <c r="V1530" s="24">
        <f t="shared" si="1452"/>
        <v>2.5</v>
      </c>
      <c r="W1530" s="25" t="str">
        <f t="shared" si="1452"/>
        <v xml:space="preserve"> </v>
      </c>
      <c r="X1530" s="24" t="str">
        <f t="shared" si="1452"/>
        <v xml:space="preserve"> </v>
      </c>
      <c r="Y1530" s="25">
        <f t="shared" si="1452"/>
        <v>2.5</v>
      </c>
      <c r="Z1530" s="24" t="str">
        <f t="shared" si="1452"/>
        <v xml:space="preserve"> </v>
      </c>
      <c r="AA1530" s="25">
        <f t="shared" si="1452"/>
        <v>3.75</v>
      </c>
      <c r="AB1530" s="26" t="str">
        <f t="shared" si="1452"/>
        <v xml:space="preserve"> </v>
      </c>
      <c r="AC1530" s="323">
        <f t="shared" si="1452"/>
        <v>9</v>
      </c>
      <c r="AD1530" s="28" t="str">
        <f t="shared" si="1452"/>
        <v xml:space="preserve"> </v>
      </c>
      <c r="AE1530" s="28">
        <f t="shared" si="1452"/>
        <v>9</v>
      </c>
      <c r="AF1530" s="30" t="str">
        <f t="shared" si="1452"/>
        <v xml:space="preserve"> </v>
      </c>
      <c r="AG1530" s="32">
        <f t="shared" si="1452"/>
        <v>11</v>
      </c>
      <c r="AH1530" s="485" t="str">
        <f>AH1516</f>
        <v>_____________________________
FIRMA PILOTO</v>
      </c>
      <c r="AI1530" s="486"/>
      <c r="AJ1530" s="486"/>
      <c r="AK1530" s="181">
        <f>A1528</f>
        <v>109</v>
      </c>
      <c r="AL1530" s="132"/>
      <c r="AM1530" s="132"/>
      <c r="AN1530" s="132"/>
      <c r="AV1530" s="126"/>
      <c r="AX1530" s="127"/>
      <c r="AY1530" s="100"/>
      <c r="AZ1530" s="127"/>
      <c r="BA1530" s="88"/>
      <c r="BC1530" s="129"/>
    </row>
    <row r="1531" spans="1:68" ht="26.25" customHeight="1" x14ac:dyDescent="0.2">
      <c r="A1531" s="333"/>
      <c r="B1531" s="328"/>
      <c r="C1531" s="328"/>
      <c r="D1531" s="328"/>
      <c r="E1531" s="328"/>
      <c r="F1531" s="329"/>
      <c r="G1531" s="329"/>
      <c r="H1531" s="329"/>
      <c r="I1531" s="330"/>
      <c r="J1531" s="330"/>
      <c r="K1531" s="330"/>
      <c r="L1531" s="330"/>
      <c r="M1531" s="330"/>
      <c r="N1531" s="330"/>
      <c r="O1531" s="330"/>
      <c r="P1531" s="330"/>
      <c r="Q1531" s="330"/>
      <c r="R1531" s="330"/>
      <c r="S1531" s="330"/>
      <c r="T1531" s="330"/>
      <c r="U1531" s="330"/>
      <c r="V1531" s="330"/>
      <c r="W1531" s="330"/>
      <c r="X1531" s="330"/>
      <c r="Y1531" s="330"/>
      <c r="Z1531" s="330"/>
      <c r="AA1531" s="330"/>
      <c r="AB1531" s="330"/>
      <c r="AC1531" s="331"/>
      <c r="AD1531" s="331"/>
      <c r="AE1531" s="331"/>
      <c r="AF1531" s="331"/>
      <c r="AG1531" s="331"/>
      <c r="AH1531" s="332"/>
      <c r="AI1531" s="332"/>
      <c r="AJ1531" s="332"/>
      <c r="AK1531" s="295"/>
      <c r="AL1531" s="132"/>
      <c r="AM1531" s="132"/>
      <c r="AN1531" s="132"/>
      <c r="AV1531" s="126"/>
      <c r="AX1531" s="127"/>
      <c r="AY1531" s="100"/>
      <c r="AZ1531" s="127"/>
      <c r="BA1531" s="88"/>
      <c r="BC1531" s="129"/>
    </row>
    <row r="1532" spans="1:68" s="292" customFormat="1" ht="14.25" customHeight="1" x14ac:dyDescent="0.2">
      <c r="A1532" s="334"/>
      <c r="B1532" s="106"/>
      <c r="C1532" s="107"/>
      <c r="D1532" s="108"/>
      <c r="E1532" s="108"/>
      <c r="F1532" s="108"/>
      <c r="G1532" s="108"/>
      <c r="H1532" s="108"/>
      <c r="I1532" s="109"/>
      <c r="J1532" s="94">
        <f>IFERROR(J1530-J17,0)</f>
        <v>6.25</v>
      </c>
      <c r="K1532" s="94">
        <f t="shared" ref="K1532:AG1532" si="1453">IFERROR(K1530-K17,0)</f>
        <v>0</v>
      </c>
      <c r="L1532" s="94">
        <f t="shared" si="1453"/>
        <v>0</v>
      </c>
      <c r="M1532" s="94">
        <f t="shared" si="1453"/>
        <v>0</v>
      </c>
      <c r="N1532" s="94">
        <f t="shared" si="1453"/>
        <v>0</v>
      </c>
      <c r="O1532" s="94">
        <f t="shared" si="1453"/>
        <v>0</v>
      </c>
      <c r="P1532" s="94">
        <f t="shared" si="1453"/>
        <v>0</v>
      </c>
      <c r="Q1532" s="94">
        <f t="shared" si="1453"/>
        <v>0</v>
      </c>
      <c r="R1532" s="94">
        <f t="shared" si="1453"/>
        <v>0</v>
      </c>
      <c r="S1532" s="94">
        <f t="shared" si="1453"/>
        <v>0</v>
      </c>
      <c r="T1532" s="94">
        <f t="shared" si="1453"/>
        <v>8.75</v>
      </c>
      <c r="U1532" s="94">
        <f t="shared" si="1453"/>
        <v>10</v>
      </c>
      <c r="V1532" s="94">
        <f t="shared" si="1453"/>
        <v>2.5</v>
      </c>
      <c r="W1532" s="94">
        <f t="shared" si="1453"/>
        <v>0</v>
      </c>
      <c r="X1532" s="94">
        <f t="shared" si="1453"/>
        <v>0</v>
      </c>
      <c r="Y1532" s="94">
        <f t="shared" si="1453"/>
        <v>2.5</v>
      </c>
      <c r="Z1532" s="94">
        <f t="shared" si="1453"/>
        <v>0</v>
      </c>
      <c r="AA1532" s="94">
        <f t="shared" si="1453"/>
        <v>3.75</v>
      </c>
      <c r="AB1532" s="94">
        <f t="shared" si="1453"/>
        <v>0</v>
      </c>
      <c r="AC1532" s="94">
        <f t="shared" si="1453"/>
        <v>9</v>
      </c>
      <c r="AD1532" s="94">
        <f t="shared" si="1453"/>
        <v>0</v>
      </c>
      <c r="AE1532" s="94">
        <f t="shared" si="1453"/>
        <v>9</v>
      </c>
      <c r="AF1532" s="94">
        <f t="shared" si="1453"/>
        <v>0</v>
      </c>
      <c r="AG1532" s="94">
        <f t="shared" si="1453"/>
        <v>11</v>
      </c>
      <c r="AH1532" s="94"/>
      <c r="AI1532" s="110"/>
      <c r="AJ1532" s="110"/>
      <c r="AK1532" s="98"/>
      <c r="AL1532" s="102"/>
      <c r="AM1532" s="133"/>
      <c r="AN1532" s="107"/>
      <c r="AO1532" s="125"/>
      <c r="AP1532" s="125"/>
      <c r="AQ1532" s="125"/>
      <c r="AR1532" s="125"/>
      <c r="AS1532" s="125"/>
      <c r="AT1532" s="122"/>
      <c r="AU1532" s="125"/>
      <c r="AV1532" s="125"/>
      <c r="AW1532" s="122"/>
      <c r="AX1532" s="125"/>
      <c r="AY1532" s="125"/>
      <c r="AZ1532" s="125"/>
      <c r="BA1532" s="125"/>
      <c r="BB1532" s="125"/>
      <c r="BC1532" s="125"/>
      <c r="BD1532" s="125"/>
      <c r="BE1532" s="125"/>
      <c r="BF1532" s="125"/>
      <c r="BG1532" s="125"/>
      <c r="BH1532" s="125"/>
      <c r="BI1532" s="125"/>
      <c r="BJ1532" s="125"/>
      <c r="BK1532" s="125"/>
      <c r="BL1532" s="90"/>
      <c r="BM1532" s="90"/>
      <c r="BN1532" s="90"/>
      <c r="BO1532" s="90"/>
      <c r="BP1532" s="289"/>
    </row>
    <row r="1533" spans="1:68" s="292" customFormat="1" ht="14.25" customHeight="1" x14ac:dyDescent="0.2">
      <c r="A1533" s="334"/>
      <c r="B1533" s="106"/>
      <c r="C1533" s="107"/>
      <c r="D1533" s="108"/>
      <c r="E1533" s="108"/>
      <c r="F1533" s="108"/>
      <c r="G1533" s="108"/>
      <c r="H1533" s="108"/>
      <c r="I1533" s="109"/>
      <c r="J1533" s="94">
        <f t="shared" ref="J1533:Q1533" si="1454">IFERROR(J1530-J1538+J1539,0)</f>
        <v>6.25</v>
      </c>
      <c r="K1533" s="94">
        <f t="shared" si="1454"/>
        <v>0</v>
      </c>
      <c r="L1533" s="94">
        <f t="shared" si="1454"/>
        <v>0</v>
      </c>
      <c r="M1533" s="94">
        <f t="shared" si="1454"/>
        <v>0</v>
      </c>
      <c r="N1533" s="94">
        <f t="shared" si="1454"/>
        <v>0</v>
      </c>
      <c r="O1533" s="94">
        <f t="shared" si="1454"/>
        <v>0</v>
      </c>
      <c r="P1533" s="94">
        <f t="shared" si="1454"/>
        <v>0</v>
      </c>
      <c r="Q1533" s="94">
        <f t="shared" si="1454"/>
        <v>0</v>
      </c>
      <c r="R1533" s="94"/>
      <c r="S1533" s="94">
        <f t="shared" ref="S1533:AG1533" si="1455">IFERROR(S1530-S1538+S1539,0)</f>
        <v>0</v>
      </c>
      <c r="T1533" s="94">
        <f t="shared" si="1455"/>
        <v>8.75</v>
      </c>
      <c r="U1533" s="94">
        <f t="shared" si="1455"/>
        <v>10</v>
      </c>
      <c r="V1533" s="94">
        <f t="shared" si="1455"/>
        <v>2.5</v>
      </c>
      <c r="W1533" s="94">
        <f t="shared" si="1455"/>
        <v>0</v>
      </c>
      <c r="X1533" s="94">
        <f t="shared" si="1455"/>
        <v>0</v>
      </c>
      <c r="Y1533" s="94">
        <f t="shared" si="1455"/>
        <v>2.5</v>
      </c>
      <c r="Z1533" s="94">
        <f t="shared" si="1455"/>
        <v>0</v>
      </c>
      <c r="AA1533" s="94">
        <f t="shared" si="1455"/>
        <v>3.75</v>
      </c>
      <c r="AB1533" s="94">
        <f t="shared" si="1455"/>
        <v>0</v>
      </c>
      <c r="AC1533" s="94">
        <f t="shared" si="1455"/>
        <v>9</v>
      </c>
      <c r="AD1533" s="94">
        <f t="shared" si="1455"/>
        <v>0</v>
      </c>
      <c r="AE1533" s="94">
        <f t="shared" si="1455"/>
        <v>9</v>
      </c>
      <c r="AF1533" s="94">
        <f t="shared" si="1455"/>
        <v>0</v>
      </c>
      <c r="AG1533" s="94">
        <f t="shared" si="1455"/>
        <v>11</v>
      </c>
      <c r="AH1533" s="94"/>
      <c r="AI1533" s="110"/>
      <c r="AJ1533" s="110"/>
      <c r="AK1533" s="98"/>
      <c r="AL1533" s="102"/>
      <c r="AM1533" s="133"/>
      <c r="AN1533" s="107"/>
      <c r="AO1533" s="125"/>
      <c r="AP1533" s="125"/>
      <c r="AQ1533" s="125"/>
      <c r="AR1533" s="125"/>
      <c r="AS1533" s="125"/>
      <c r="AT1533" s="122"/>
      <c r="AU1533" s="125"/>
      <c r="AV1533" s="125"/>
      <c r="AW1533" s="122"/>
      <c r="AX1533" s="125"/>
      <c r="AY1533" s="125"/>
      <c r="AZ1533" s="125"/>
      <c r="BA1533" s="125"/>
      <c r="BB1533" s="125"/>
      <c r="BC1533" s="125"/>
      <c r="BD1533" s="125"/>
      <c r="BE1533" s="125"/>
      <c r="BF1533" s="125"/>
      <c r="BG1533" s="125"/>
      <c r="BH1533" s="125"/>
      <c r="BI1533" s="125"/>
      <c r="BJ1533" s="125"/>
      <c r="BK1533" s="125"/>
      <c r="BL1533" s="90"/>
      <c r="BM1533" s="90"/>
      <c r="BN1533" s="90"/>
      <c r="BO1533" s="90"/>
      <c r="BP1533" s="289"/>
    </row>
    <row r="1534" spans="1:68" s="292" customFormat="1" ht="14.25" customHeight="1" x14ac:dyDescent="0.2">
      <c r="A1534" s="334"/>
      <c r="B1534" s="598">
        <f>A1526-(COUNTBLANK($D$5:$D$14)+COUNTBLANK($D$19:$D$28)+COUNTBLANK($D$33:$D$42)+COUNTBLANK($D$47:$D$56)+COUNTBLANK($D$61:$D$70)+COUNTBLANK($D$75:$D$84)+COUNTBLANK($D$89:$D$98)+COUNTBLANK($D$103:$D$112)+COUNTBLANK($D$117:$D$126)+COUNTBLANK($D$131:$D$140)+COUNTBLANK($D$145:$D$154)+COUNTBLANK($D$159:$D$168)+COUNTBLANK($D$173:$D$182)+COUNTBLANK($D$187:$D$196)+COUNTBLANK($D$201:$D$210)+COUNTBLANK($D$215:$D$224)+COUNTBLANK($D$229:$D$238)+COUNTBLANK($D$243:$D$252)+COUNTBLANK($D$257:$D$266)+COUNTBLANK($D$271:$D$280)+COUNTBLANK($D$285:$D$294)+COUNTBLANK($D$299:$D$308)+COUNTBLANK($D$313:$D$322)+COUNTBLANK($D$327:$D$336)+COUNTBLANK($D$341:$D$350)+COUNTBLANK($D$355:$D$364)+COUNTBLANK($D$369:$D$378)+COUNTBLANK($D$383:$D$392)+COUNTBLANK($D$397:$D$406)+COUNTBLANK($D$411:$D$420)+COUNTBLANK($D$425:$D$434)+COUNTBLANK($D$439:$D$448)+COUNTBLANK($D$453:$D$462)+COUNTBLANK($D$467:$D$476)+COUNTBLANK($D$481:$D$490)+COUNTBLANK($D$495:$D$504)+COUNTBLANK($D$509:$D$518)+COUNTBLANK($D$523:$D$532)+COUNTBLANK($D$537:$D$546)+COUNTBLANK($D$551:$D$560)+COUNTBLANK($D$565:$D$574)+COUNTBLANK($D$579:$D$588)+COUNTBLANK($D$593:$D$602)+COUNTBLANK($D$607:$D$616)+COUNTBLANK($D$621:$D$630)+COUNTBLANK($D$635:$D$644)+COUNTBLANK($D$649:$D$658)+COUNTBLANK($D$663:$D$672)+COUNTBLANK($D$677:$D$686)+COUNTBLANK($D$691:$D$700)+COUNTBLANK($D$705:$D$714)+COUNTBLANK($D$719:$D$728)+COUNTBLANK($D$733:$D$742)+COUNTBLANK($D$747:$D$756)+COUNTBLANK($D$761:$D$770)+COUNTBLANK($D$775:$D$784)+COUNTBLANK($D$789:$D$798)+COUNTBLANK($D$803:$D$812)+COUNTBLANK($D$817:$D$826)+COUNTBLANK($D$831:$D$840)+COUNTBLANK($D$845:$D$854)+COUNTBLANK($D$859:$D$868)+COUNTBLANK($D$873:$D$882)+COUNTBLANK($D$887:$D$896)+COUNTBLANK($D$901:$D$910)+COUNTBLANK($D$915:$D$924)+COUNTBLANK($D$929:$D$938)+COUNTBLANK($D$943:$D$952)+COUNTBLANK($D$957:$D$966)+COUNTBLANK($D$971:$D$980)+COUNTBLANK($D$985:$D$994)+COUNTBLANK($D$999:$D$1008)+COUNTBLANK($D$1013:$D$1022)+COUNTBLANK($D$1027:$D$1036)+COUNTBLANK($D$1041:$D$1050)+COUNTBLANK($D$1055:$D$1064)+COUNTBLANK($D$1069:$D$1078)+COUNTBLANK($D$1083:$D$1092)+COUNTBLANK($D$1097:$D$1106)+COUNTBLANK($D$1111:$D$1120)+COUNTBLANK($D$1125:$D$1134)+COUNTBLANK($D$1139:$D$1148)+COUNTBLANK($D$1153:$D$1162)+COUNTBLANK($D$1167:$D$1176)+COUNTBLANK($D$1181:$D$1190)+COUNTBLANK($D$1195:$D$1204)+COUNTBLANK($D$1209:$D$1218)+COUNTBLANK($D$1223:$D$1232)+COUNTBLANK($D$1237:$D$1246)+COUNTBLANK($D$1251:$D$1260)+COUNTBLANK($D$1265:$D$1274)+COUNTBLANK($D$1279:$D$1288)+COUNTBLANK($D$1293:$D$1302)+COUNTBLANK($D$1307:$D$1316)+COUNTBLANK($D$1321:$D$1330)+COUNTBLANK($D$1335:$D$1344)+COUNTBLANK($D$1349:$D$1358)+COUNTBLANK($D$1363:$D$1372)+COUNTBLANK($D$1377:$D$1386)+COUNTBLANK($D$1391:$D$1400)+COUNTBLANK($D$1405:$D$1414)+COUNTBLANK($D$1419:$D$1428)+COUNTBLANK($D$1433:$D$1442)+COUNTBLANK($D$1447:$D$1456)+COUNTBLANK($D$1461:$D$1470)+COUNTBLANK($D$1475:$D$1484)+COUNTBLANK($D$1489:$D$1498)+COUNTBLANK($D$1503:$D$1512)+COUNTBLANK($D$1517:$D$1526))</f>
        <v>5</v>
      </c>
      <c r="C1534" s="598"/>
      <c r="D1534" s="102"/>
      <c r="E1534" s="111"/>
      <c r="F1534" s="111" t="s">
        <v>70</v>
      </c>
      <c r="G1534" s="259">
        <f>COUNTIF($H$5:$H$1526,Portada!$I$25)</f>
        <v>1</v>
      </c>
      <c r="H1534" s="100" t="s">
        <v>71</v>
      </c>
      <c r="I1534" s="95">
        <f t="shared" ref="I1534:N1534" si="1456">SUMIF($V$5:$V$14,"&gt;0,1",J5:J14)+SUMIF($V$19:$V$28,"&gt;0,1",J19:J28)+SUMIF($V$33:$V$42,"&gt;0,1",J33:J42)+SUMIF($V$47:$V$56,"&gt;0,1",J47:J56)+SUMIF($V$61:$V$70,"&gt;0,1",J61:J70)+SUMIF($V$75:$V$84,"&gt;0,1",J75:J84)+SUMIF($V$89:$V$98,"&gt;0,1",J89:J98)+SUMIF($V$103:$V$112,"&gt;0,1",J103:J112)+SUMIF($V$117:$V$126,"&gt;0,1",J117:J126)+SUMIF($V$131:$V$140,"&gt;0,1",J131:J140)+SUMIF($V$145:$V$154,"&gt;0,1",J145:J154)+SUMIF($V$159:$V$168,"&gt;0,1",J159:J168)+SUMIF($V$173:$V$182,"&gt;0,1",J173:J182)+SUMIF($V$187:$V$196,"&gt;0,1",J187:J196)+SUMIF($V$201:$V$210,"&gt;0,1",J201:J210)+SUMIF($V$215:$V$224,"&gt;0,1",J215:J224)+SUMIF($V$229:$V$238,"&gt;0,1",J229:J238)+SUMIF($V$243:$V$252,"&gt;0,1",J243:J252)+SUMIF($V$257:$V$266,"&gt;0,1",J257:J266)+SUMIF($V$271:$V$280,"&gt;0,1",J271:J280)+SUMIF($V$285:$V$294,"&gt;0,1",J285:J294)+SUMIF($V$299:$V$308,"&gt;0,1",J299:J308)+SUMIF($V$313:$V$322,"&gt;0,1",J313:J322)+SUMIF($V$327:$V$336,"&gt;0,1",J327:J336)+SUMIF($V$341:$V$350,"&gt;0,1",J341:J350)+SUMIF($V$355:$V$364,"&gt;0,1",J355:J364)+SUMIF($V$369:$V$378,"&gt;0,1",J369:J378)+SUMIF($V$383:$V$392,"&gt;0,1",J383:J392)+SUMIF($V$397:$V$406,"&gt;0,1",J397:J406)+SUMIF($V$411:$V$420,"&gt;0,1",J411:J420)+SUMIF($V$425:$V$434,"&gt;0,1",J425:J434)+SUMIF($V$439:$V$448,"&gt;0,1",J439:J448)+SUMIF($V$453:$V$462,"&gt;0,1",J453:J462)+SUMIF($V$467:$V$476,"&gt;0,1",J467:J476)+SUMIF($V$481:$V$490,"&gt;0,1",J481:J490)+SUMIF($V$495:$V$504,"&gt;0,1",J495:J504)+SUMIF($V$509:$V$518,"&gt;0,1",J509:J518)+SUMIF($V$523:$V$532,"&gt;0,1",J523:J532)+SUMIF($V$537:$V$546,"&gt;0,1",J537:J546)+SUMIF($V$551:$V$560,"&gt;0,1",J551:J560)+SUMIF($V$565:$V$574,"&gt;0,1",J565:J574)+SUMIF($V$579:$V$588,"&gt;0,1",J579:J588)+SUMIF($V$593:$V$602,"&gt;0,1",J593:J602)+SUMIF($V$607:$V$616,"&gt;0,1",J607:J616)+SUMIF($V$621:$V$630,"&gt;0,1",J621:J630)+SUMIF($V$635:$V$644,"&gt;0,1",J635:J644)+SUMIF($V$649:$V$658,"&gt;0,1",J649:J658)+SUMIF($V$663:$V$672,"&gt;0,1",J663:J672)+SUMIF($V$677:$V$686,"&gt;0,1",J677:J686)+SUMIF($V$691:$V$700,"&gt;0,1",J691:J700)+SUMIF($V$705:$V$714,"&gt;0,1",J705:J714)+SUMIF($V$719:$V$728,"&gt;0,1",J719:J728)+SUMIF($V$733:$V$742,"&gt;0,1",J733:J742)+SUMIF($V$747:$V$756,"&gt;0,1",J747:J756)+SUMIF($V$761:$V$770,"&gt;0,1",J761:J770)+SUMIF($V$775:$V$784,"&gt;0,1",J775:J784)+SUMIF($V$789:$V$798,"&gt;0,1",J789:J798)+SUMIF($V$803:$V$812,"&gt;0,1",J803:J812)+SUMIF($V$817:$V$826,"&gt;0,1",J817:J826)+SUMIF($V$831:$V$840,"&gt;0,1",J831:J840)+SUMIF($V$845:$V$854,"&gt;0,1",J845:J854)+SUMIF($V$859:$V$868,"&gt;0,1",J859:J868)+SUMIF($V$873:$V$882,"&gt;0,1",J873:J882)+SUMIF($V$887:$V$896,"&gt;0,1",J887:J896)+SUMIF($V$901:$V$910,"&gt;0,1",J901:J910)+SUMIF($V$915:$V$924,"&gt;0,1",J915:J924)+SUMIF($V$929:$V$938,"&gt;0,1",J929:J938)+SUMIF($V$943:$V$952,"&gt;0,1",J943:J952)+SUMIF($V$957:$V$966,"&gt;0,1",J957:J966)+SUMIF($V$971:$V$980,"&gt;0,1",J971:J980)+SUMIF($V$985:$V$994,"&gt;0,1",J985:J994)+SUMIF($V$999:$V$1008,"&gt;0,1",J999:J1008)+SUMIF($V$1013:$V$1022,"&gt;0,1",J1013:J1022)+SUMIF($V$1027:$V$1036,"&gt;0,1",J1027:J1036)+SUMIF($V$1041:$V$1050,"&gt;0,1",J1041:J1050)+SUMIF($V$1055:$V$1064,"&gt;0,1",J1055:J1064)+SUMIF($V$1069:$V$1078,"&gt;0,1",J1069:J1078)+SUMIF($V$1083:$V$1092,"&gt;0,1",J1083:J1092)+SUMIF($V$1097:$V$1106,"&gt;0,1",J1097:J1106)+SUMIF($V$1111:$V$1120,"&gt;0,1",J1111:J1120)+SUMIF($V$1125:$V$1134,"&gt;0,1",J1125:J1134)+SUMIF($V$1139:$V$1148,"&gt;0,1",J1139:J1148)+SUMIF($V$1153:$V$1162,"&gt;0,1",J1153:J1162)+SUMIF($V$1167:$V$1176,"&gt;0,1",J1167:J1176)+SUMIF($V$1181:$V$1190,"&gt;0,1",J1181:J1190)+SUMIF($V$1195:$V$1204,"&gt;0,1",J1195:J1204)+SUMIF($V$1209:$V$1218,"&gt;0,1",J1209:J1218)+SUMIF($V$1223:$V$1232,"&gt;0,1",J1223:J1232)+SUMIF($V$1237:$V$1246,"&gt;0,1",J1237:J1246)+SUMIF($V$1251:$V$1260,"&gt;0,1",J1251:J1260)+SUMIF($V$1265:$V$1274,"&gt;0,1",J1265:J1274)+SUMIF($V$1279:$V$1288,"&gt;0,1",J1279:J1288)+SUMIF($V$1293:$V$1302,"&gt;0,1",J1293:J1302)+SUMIF($V$1307:$V$1316,"&gt;0,1",J1307:J1316)+SUMIF($V$1321:$V$1330,"&gt;0,1",J1321:J1330)+SUMIF($V$1335:$V$1344,"&gt;0,1",J1335:J1344)+SUMIF($V$1349:$V$1358,"&gt;0,1",J1349:J1358)+SUMIF($V$1363:$V$1372,"&gt;0,1",J1363:J1372)+SUMIF($V$1377:$V$1386,"&gt;0,1",J1377:J1386)+SUMIF($V$1391:$V$1400,"&gt;0,1",J1391:J1400)+SUMIF($V$1405:$V$1414,"&gt;0,1",J1405:J1414)+SUMIF($V$1419:$V$1428,"&gt;0,1",J1419:J1428)+SUMIF($V$1433:$V$1442,"&gt;0,1",J1433:J1442)+SUMIF($V$1447:$V$1456,"&gt;0,1",J1447:J1456)+SUMIF($V$1461:$V$1470,"&gt;0,1",J1461:J1470)+SUMIF($V$1475:$V$1484,"&gt;0,1",J1475:J1484)+SUMIF($V$1489:$V$1498,"&gt;0,1",J1489:J1498)+SUMIF($V$1503:$V$1512,"&gt;0,1",J1503:J1512)+SUMIF($V$1517:$V$1526,"&gt;0,1",J1517:J1526)</f>
        <v>2.5</v>
      </c>
      <c r="J1534" s="95">
        <f t="shared" si="1456"/>
        <v>0</v>
      </c>
      <c r="K1534" s="95">
        <f t="shared" si="1456"/>
        <v>0</v>
      </c>
      <c r="L1534" s="95">
        <f t="shared" si="1456"/>
        <v>0</v>
      </c>
      <c r="M1534" s="95">
        <f t="shared" si="1456"/>
        <v>0</v>
      </c>
      <c r="N1534" s="95">
        <f t="shared" si="1456"/>
        <v>0</v>
      </c>
      <c r="O1534" s="95">
        <f>SUMIF($V$5:$V$14,"&gt;0,1",O5:O14)+SUMIF($V$19:$V$28,"&gt;0,1",O19:O28)+SUMIF($V$33:$V$42,"&gt;0,1",O33:O42)+SUMIF($V$47:$V$56,"&gt;0,1",O47:O56)+SUMIF($V$61:$V$70,"&gt;0,1",O61:O70)+SUMIF($V$75:$V$84,"&gt;0,1",O75:O84)+SUMIF($V$89:$V$98,"&gt;0,1",O89:O98)+SUMIF($V$103:$V$112,"&gt;0,1",O103:O112)+SUMIF($V$117:$V$126,"&gt;0,1",O117:O126)+SUMIF($V$131:$V$140,"&gt;0,1",O131:O140)+SUMIF($V$145:$V$154,"&gt;0,1",O145:O154)+SUMIF($V$159:$V$168,"&gt;0,1",O159:O168)+SUMIF($V$173:$V$182,"&gt;0,1",O173:O182)+SUMIF($V$187:$V$196,"&gt;0,1",O187:O196)+SUMIF($V$201:$V$210,"&gt;0,1",O201:O210)+SUMIF($V$215:$V$224,"&gt;0,1",O215:O224)+SUMIF($V$229:$V$238,"&gt;0,1",O229:O238)+SUMIF($V$243:$V$252,"&gt;0,1",O243:O252)+SUMIF($V$257:$V$266,"&gt;0,1",O257:O266)+SUMIF($V$271:$V$280,"&gt;0,1",O271:O280)+SUMIF($V$285:$V$294,"&gt;0,1",O285:O294)+SUMIF($V$299:$V$308,"&gt;0,1",O299:O308)+SUMIF($V$313:$V$322,"&gt;0,1",O313:O322)+SUMIF($V$327:$V$336,"&gt;0,1",O327:O336)+SUMIF($V$341:$V$350,"&gt;0,1",O341:O350)+SUMIF($V$355:$V$364,"&gt;0,1",O355:O364)+SUMIF($V$369:$V$378,"&gt;0,1",O369:O378)+SUMIF($V$383:$V$392,"&gt;0,1",O383:O392)+SUMIF($V$397:$V$406,"&gt;0,1",O397:O406)+SUMIF($V$411:$V$420,"&gt;0,1",O411:O420)+SUMIF($V$425:$V$434,"&gt;0,1",O425:O434)+SUMIF($V$439:$V$448,"&gt;0,1",O439:O448)+SUMIF($V$453:$V$462,"&gt;0,1",O453:O462)+SUMIF($V$467:$V$476,"&gt;0,1",O467:O476)+SUMIF($V$481:$V$490,"&gt;0,1",O481:O490)+SUMIF($V$495:$V$504,"&gt;0,1",O495:O504)+SUMIF($V$509:$V$518,"&gt;0,1",O509:O518)+SUMIF($V$523:$V$532,"&gt;0,1",O523:O532)+SUMIF($V$537:$V$546,"&gt;0,1",O537:O546)+SUMIF($V$551:$V$560,"&gt;0,1",O551:O560)+SUMIF($V$565:$V$574,"&gt;0,1",O565:O574)+SUMIF($V$579:$V$588,"&gt;0,1",O579:O588)+SUMIF($V$593:$V$602,"&gt;0,1",O593:O602)+SUMIF($V$607:$V$616,"&gt;0,1",O607:O616)+SUMIF($V$621:$V$630,"&gt;0,1",O621:O630)+SUMIF($V$635:$V$644,"&gt;0,1",O635:O644)+SUMIF($V$649:$V$658,"&gt;0,1",O649:O658)+SUMIF($V$663:$V$672,"&gt;0,1",O663:O672)+SUMIF($V$677:$V$686,"&gt;0,1",O677:O686)+SUMIF($V$691:$V$700,"&gt;0,1",O691:O700)+SUMIF($V$705:$V$714,"&gt;0,1",O705:O714)+SUMIF($V$719:$V$728,"&gt;0,1",O719:O728)+SUMIF($V$733:$V$742,"&gt;0,1",O733:O742)+SUMIF($V$747:$V$756,"&gt;0,1",O747:O756)+SUMIF($V$761:$V$770,"&gt;0,1",O761:O770)+SUMIF($V$775:$V$784,"&gt;0,1",O775:O784)+SUMIF($V$789:$V$798,"&gt;0,1",O789:O798)+SUMIF($V$803:$V$812,"&gt;0,1",O803:O812)+SUMIF($V$817:$V$826,"&gt;0,1",O817:O826)+SUMIF($V$831:$V$840,"&gt;0,1",O831:O840)+SUMIF($V$845:$V$854,"&gt;0,1",O845:O854)+SUMIF($V$859:$V$868,"&gt;0,1",O859:O868)+SUMIF($V$873:$V$882,"&gt;0,1",O873:O882)+SUMIF($V$887:$V$896,"&gt;0,1",O887:O896)+SUMIF($V$901:$V$910,"&gt;0,1",O901:O910)+SUMIF($V$915:$V$924,"&gt;0,1",O915:O924)+SUMIF($V$929:$V$938,"&gt;0,1",O929:O938)+SUMIF($V$943:$V$952,"&gt;0,1",O943:O952)+SUMIF($V$957:$V$966,"&gt;0,1",O957:O966)+SUMIF($V$971:$V$980,"&gt;0,1",O971:O980)+SUMIF($V$985:$V$994,"&gt;0,1",O985:O994)+SUMIF($V$999:$V$1008,"&gt;0,1",O999:O1008)+SUMIF($V$1013:$V$1022,"&gt;0,1",O1013:O1022)+SUMIF($V$1027:$V$1036,"&gt;0,1",O1027:O1036)+SUMIF($V$1041:$V$1050,"&gt;0,1",O1041:O1050)+SUMIF($V$1055:$V$1064,"&gt;0,1",O1055:O1064)+SUMIF($V$1069:$V$1078,"&gt;0,1",O1069:O1078)+SUMIF($V$1083:$V$1092,"&gt;0,1",O1083:O1092)+SUMIF($V$1097:$V$1106,"&gt;0,1",O1097:O1106)+SUMIF($V$1111:$V$1120,"&gt;0,1",O1111:O1120)+SUMIF($V$1125:$V$1134,"&gt;0,1",O1125:O1134)+SUMIF($V$1139:$V$1148,"&gt;0,1",O1139:O1148)+SUMIF($V$1153:$V$1162,"&gt;0,1",O1153:O1162)+SUMIF($V$1167:$V$1176,"&gt;0,1",O1167:O1176)+SUMIF($V$1181:$V$1190,"&gt;0,1",O1181:O1190)+SUMIF($V$1195:$V$1204,"&gt;0,1",O1195:O1204)+SUMIF($V$1209:$V$1218,"&gt;0,1",O1209:O1218)+SUMIF($V$1223:$V$1232,"&gt;0,1",O1223:O1232)+SUMIF($V$1237:$V$1246,"&gt;0,1",O1237:O1246)+SUMIF($V$1251:$V$1260,"&gt;0,1",O1251:O1260)+SUMIF($V$1265:$V$1274,"&gt;0,1",O1265:O1274)+SUMIF($V$1279:$V$1288,"&gt;0,1",O1279:O1288)+SUMIF($V$1293:$V$1302,"&gt;0,1",O1293:O1302)+SUMIF($V$1307:$V$1316,"&gt;0,1",O1307:O1316)+SUMIF($V$1321:$V$1330,"&gt;0,1",O1321:O1330)+SUMIF($V$1335:$V$1344,"&gt;0,1",O1335:O1344)+SUMIF($V$1349:$V$1358,"&gt;0,1",O1349:O1358)+SUMIF($V$1363:$V$1372,"&gt;0,1",O1363:O1372)+SUMIF($V$1377:$V$1386,"&gt;0,1",O1377:O1386)+SUMIF($V$1391:$V$1400,"&gt;0,1",O1391:O1400)+SUMIF($V$1405:$V$1414,"&gt;0,1",O1405:O1414)+SUMIF($V$1419:$V$1428,"&gt;0,1",O1419:O1428)+SUMIF($V$1433:$V$1442,"&gt;0,1",O1433:O1442)+SUMIF($V$1447:$V$1456,"&gt;0,1",O1447:O1456)+SUMIF($V$1461:$V$1470,"&gt;0,1",O1461:O1470)+SUMIF($V$1475:$V$1484,"&gt;0,1",O1475:O1484)+SUMIF($V$1489:$V$1498,"&gt;0,1",O1489:O1498)+SUMIF($V$1503:$V$1512,"&gt;0,1",O1503:O1512)+SUMIF($V$1517:$V$1526,"&gt;0,1",O1517:O1526)</f>
        <v>0</v>
      </c>
      <c r="P1534" s="95">
        <f>SUMIF($V$5:$V$14,"&gt;0,1",P5:P14)+SUMIF($V$19:$V$28,"&gt;0,1",P19:P28)+SUMIF($V$33:$V$42,"&gt;0,1",P33:P42)+SUMIF($V$47:$V$56,"&gt;0,1",P47:P56)+SUMIF($V$61:$V$70,"&gt;0,1",P61:P70)+SUMIF($V$75:$V$84,"&gt;0,1",P75:P84)+SUMIF($V$89:$V$98,"&gt;0,1",P89:P98)+SUMIF($V$103:$V$112,"&gt;0,1",P103:P112)+SUMIF($V$117:$V$126,"&gt;0,1",P117:P126)+SUMIF($V$131:$V$140,"&gt;0,1",P131:P140)+SUMIF($V$145:$V$154,"&gt;0,1",P145:P154)+SUMIF($V$159:$V$168,"&gt;0,1",P159:P168)+SUMIF($V$173:$V$182,"&gt;0,1",P173:P182)+SUMIF($V$187:$V$196,"&gt;0,1",P187:P196)+SUMIF($V$201:$V$210,"&gt;0,1",P201:P210)+SUMIF($V$215:$V$224,"&gt;0,1",P215:P224)+SUMIF($V$229:$V$238,"&gt;0,1",P229:P238)+SUMIF($V$243:$V$252,"&gt;0,1",P243:P252)+SUMIF($V$257:$V$266,"&gt;0,1",P257:P266)+SUMIF($V$271:$V$280,"&gt;0,1",P271:P280)+SUMIF($V$285:$V$294,"&gt;0,1",P285:P294)+SUMIF($V$299:$V$308,"&gt;0,1",P299:P308)+SUMIF($V$313:$V$322,"&gt;0,1",P313:P322)+SUMIF($V$327:$V$336,"&gt;0,1",P327:P336)+SUMIF($V$341:$V$350,"&gt;0,1",P341:P350)+SUMIF($V$355:$V$364,"&gt;0,1",P355:P364)+SUMIF($V$369:$V$378,"&gt;0,1",P369:P378)+SUMIF($V$383:$V$392,"&gt;0,1",P383:P392)+SUMIF($V$397:$V$406,"&gt;0,1",P397:P406)+SUMIF($V$411:$V$420,"&gt;0,1",P411:P420)+SUMIF($V$425:$V$434,"&gt;0,1",P425:P434)+SUMIF($V$439:$V$448,"&gt;0,1",P439:P448)+SUMIF($V$453:$V$462,"&gt;0,1",P453:P462)+SUMIF($V$467:$V$476,"&gt;0,1",P467:P476)+SUMIF($V$481:$V$490,"&gt;0,1",P481:P490)+SUMIF($V$495:$V$504,"&gt;0,1",P495:P504)+SUMIF($V$509:$V$518,"&gt;0,1",P509:P518)+SUMIF($V$523:$V$532,"&gt;0,1",P523:P532)+SUMIF($V$537:$V$546,"&gt;0,1",P537:P546)+SUMIF($V$551:$V$560,"&gt;0,1",P551:P560)+SUMIF($V$565:$V$574,"&gt;0,1",P565:P574)+SUMIF($V$579:$V$588,"&gt;0,1",P579:P588)+SUMIF($V$593:$V$602,"&gt;0,1",P593:P602)+SUMIF($V$607:$V$616,"&gt;0,1",P607:P616)+SUMIF($V$621:$V$630,"&gt;0,1",P621:P630)+SUMIF($V$635:$V$644,"&gt;0,1",P635:P644)+SUMIF($V$649:$V$658,"&gt;0,1",P649:P658)+SUMIF($V$663:$V$672,"&gt;0,1",P663:P672)+SUMIF($V$677:$V$686,"&gt;0,1",P677:P686)+SUMIF($V$691:$V$700,"&gt;0,1",P691:P700)+SUMIF($V$705:$V$714,"&gt;0,1",P705:P714)+SUMIF($V$719:$V$728,"&gt;0,1",P719:P728)+SUMIF($V$733:$V$742,"&gt;0,1",P733:P742)+SUMIF($V$747:$V$756,"&gt;0,1",P747:P756)+SUMIF($V$761:$V$770,"&gt;0,1",P761:P770)+SUMIF($V$775:$V$784,"&gt;0,1",P775:P784)+SUMIF($V$789:$V$798,"&gt;0,1",P789:P798)+SUMIF($V$803:$V$812,"&gt;0,1",P803:P812)+SUMIF($V$817:$V$826,"&gt;0,1",P817:P826)+SUMIF($V$831:$V$840,"&gt;0,1",P831:P840)+SUMIF($V$845:$V$854,"&gt;0,1",P845:P854)+SUMIF($V$859:$V$868,"&gt;0,1",P859:P868)+SUMIF($V$873:$V$882,"&gt;0,1",P873:P882)+SUMIF($V$887:$V$896,"&gt;0,1",P887:P896)+SUMIF($V$901:$V$910,"&gt;0,1",P901:P910)+SUMIF($V$915:$V$924,"&gt;0,1",P915:P924)+SUMIF($V$929:$V$938,"&gt;0,1",P929:P938)+SUMIF($V$943:$V$952,"&gt;0,1",P943:P952)+SUMIF($V$957:$V$966,"&gt;0,1",P957:P966)+SUMIF($V$971:$V$980,"&gt;0,1",P971:P980)+SUMIF($V$985:$V$994,"&gt;0,1",P985:P994)+SUMIF($V$999:$V$1008,"&gt;0,1",P999:P1008)+SUMIF($V$1013:$V$1022,"&gt;0,1",P1013:P1022)+SUMIF($V$1027:$V$1036,"&gt;0,1",P1027:P1036)+SUMIF($V$1041:$V$1050,"&gt;0,1",P1041:P1050)+SUMIF($V$1055:$V$1064,"&gt;0,1",P1055:P1064)+SUMIF($V$1069:$V$1078,"&gt;0,1",P1069:P1078)+SUMIF($V$1083:$V$1092,"&gt;0,1",P1083:P1092)+SUMIF($V$1097:$V$1106,"&gt;0,1",P1097:P1106)+SUMIF($V$1111:$V$1120,"&gt;0,1",P1111:P1120)+SUMIF($V$1125:$V$1134,"&gt;0,1",P1125:P1134)+SUMIF($V$1139:$V$1148,"&gt;0,1",P1139:P1148)+SUMIF($V$1153:$V$1162,"&gt;0,1",P1153:P1162)+SUMIF($V$1167:$V$1176,"&gt;0,1",P1167:P1176)+SUMIF($V$1181:$V$1190,"&gt;0,1",P1181:P1190)+SUMIF($V$1195:$V$1204,"&gt;0,1",P1195:P1204)+SUMIF($V$1209:$V$1218,"&gt;0,1",P1209:P1218)+SUMIF($V$1223:$V$1232,"&gt;0,1",P1223:P1232)+SUMIF($V$1237:$V$1246,"&gt;0,1",P1237:P1246)+SUMIF($V$1251:$V$1260,"&gt;0,1",P1251:P1260)+SUMIF($V$1265:$V$1274,"&gt;0,1",P1265:P1274)+SUMIF($V$1279:$V$1288,"&gt;0,1",P1279:P1288)+SUMIF($V$1293:$V$1302,"&gt;0,1",P1293:P1302)+SUMIF($V$1307:$V$1316,"&gt;0,1",P1307:P1316)+SUMIF($V$1321:$V$1330,"&gt;0,1",P1321:P1330)+SUMIF($V$1335:$V$1344,"&gt;0,1",P1335:P1344)+SUMIF($V$1349:$V$1358,"&gt;0,1",P1349:P1358)+SUMIF($V$1363:$V$1372,"&gt;0,1",P1363:P1372)+SUMIF($V$1377:$V$1386,"&gt;0,1",P1377:P1386)+SUMIF($V$1391:$V$1400,"&gt;0,1",P1391:P1400)+SUMIF($V$1405:$V$1414,"&gt;0,1",P1405:P1414)+SUMIF($V$1419:$V$1428,"&gt;0,1",P1419:P1428)+SUMIF($V$1433:$V$1442,"&gt;0,1",P1433:P1442)+SUMIF($V$1447:$V$1456,"&gt;0,1",P1447:P1456)+SUMIF($V$1461:$V$1470,"&gt;0,1",P1461:P1470)+SUMIF($V$1475:$V$1484,"&gt;0,1",P1475:P1484)+SUMIF($V$1489:$V$1498,"&gt;0,1",P1489:P1498)+SUMIF($V$1503:$V$1512,"&gt;0,1",P1503:P1512)+SUMIF($V$1517:$V$1526,"&gt;0,1",P1517:P1526)</f>
        <v>0</v>
      </c>
      <c r="Q1534" s="95">
        <f>SUMIF($V$5:$V$14,"&gt;0,1",Q5:Q14)+SUMIF($V$19:$V$28,"&gt;0,1",Q19:Q28)+SUMIF($V$33:$V$42,"&gt;0,1",Q33:Q42)+SUMIF($V$47:$V$56,"&gt;0,1",Q47:Q56)+SUMIF($V$61:$V$70,"&gt;0,1",Q61:Q70)+SUMIF($V$75:$V$84,"&gt;0,1",Q75:Q84)+SUMIF($V$89:$V$98,"&gt;0,1",Q89:Q98)+SUMIF($V$103:$V$112,"&gt;0,1",Q103:Q112)+SUMIF($V$117:$V$126,"&gt;0,1",Q117:Q126)+SUMIF($V$131:$V$140,"&gt;0,1",Q131:Q140)+SUMIF($V$145:$V$154,"&gt;0,1",Q145:Q154)+SUMIF($V$159:$V$168,"&gt;0,1",Q159:Q168)+SUMIF($V$173:$V$182,"&gt;0,1",Q173:Q182)+SUMIF($V$187:$V$196,"&gt;0,1",Q187:Q196)+SUMIF($V$201:$V$210,"&gt;0,1",Q201:Q210)+SUMIF($V$215:$V$224,"&gt;0,1",Q215:Q224)+SUMIF($V$229:$V$238,"&gt;0,1",Q229:Q238)+SUMIF($V$243:$V$252,"&gt;0,1",Q243:Q252)+SUMIF($V$257:$V$266,"&gt;0,1",Q257:Q266)+SUMIF($V$271:$V$280,"&gt;0,1",Q271:Q280)+SUMIF($V$285:$V$294,"&gt;0,1",Q285:Q294)+SUMIF($V$299:$V$308,"&gt;0,1",Q299:Q308)+SUMIF($V$313:$V$322,"&gt;0,1",Q313:Q322)+SUMIF($V$327:$V$336,"&gt;0,1",Q327:Q336)+SUMIF($V$341:$V$350,"&gt;0,1",Q341:Q350)+SUMIF($V$355:$V$364,"&gt;0,1",Q355:Q364)+SUMIF($V$369:$V$378,"&gt;0,1",Q369:Q378)+SUMIF($V$383:$V$392,"&gt;0,1",Q383:Q392)+SUMIF($V$397:$V$406,"&gt;0,1",Q397:Q406)+SUMIF($V$411:$V$420,"&gt;0,1",Q411:Q420)+SUMIF($V$425:$V$434,"&gt;0,1",Q425:Q434)+SUMIF($V$439:$V$448,"&gt;0,1",Q439:Q448)+SUMIF($V$453:$V$462,"&gt;0,1",Q453:Q462)+SUMIF($V$467:$V$476,"&gt;0,1",Q467:Q476)+SUMIF($V$481:$V$490,"&gt;0,1",Q481:Q490)+SUMIF($V$495:$V$504,"&gt;0,1",Q495:Q504)+SUMIF($V$509:$V$518,"&gt;0,1",Q509:Q518)+SUMIF($V$523:$V$532,"&gt;0,1",Q523:Q532)+SUMIF($V$537:$V$546,"&gt;0,1",Q537:Q546)+SUMIF($V$551:$V$560,"&gt;0,1",Q551:Q560)+SUMIF($V$565:$V$574,"&gt;0,1",Q565:Q574)+SUMIF($V$579:$V$588,"&gt;0,1",Q579:Q588)+SUMIF($V$593:$V$602,"&gt;0,1",Q593:Q602)+SUMIF($V$607:$V$616,"&gt;0,1",Q607:Q616)+SUMIF($V$621:$V$630,"&gt;0,1",Q621:Q630)+SUMIF($V$635:$V$644,"&gt;0,1",Q635:Q644)+SUMIF($V$649:$V$658,"&gt;0,1",Q649:Q658)+SUMIF($V$663:$V$672,"&gt;0,1",Q663:Q672)+SUMIF($V$677:$V$686,"&gt;0,1",Q677:Q686)+SUMIF($V$691:$V$700,"&gt;0,1",Q691:Q700)+SUMIF($V$705:$V$714,"&gt;0,1",Q705:Q714)+SUMIF($V$719:$V$728,"&gt;0,1",Q719:Q728)+SUMIF($V$733:$V$742,"&gt;0,1",Q733:Q742)+SUMIF($V$747:$V$756,"&gt;0,1",Q747:Q756)+SUMIF($V$761:$V$770,"&gt;0,1",Q761:Q770)+SUMIF($V$775:$V$784,"&gt;0,1",Q775:Q784)+SUMIF($V$789:$V$798,"&gt;0,1",Q789:Q798)+SUMIF($V$803:$V$812,"&gt;0,1",Q803:Q812)+SUMIF($V$817:$V$826,"&gt;0,1",Q817:Q826)+SUMIF($V$831:$V$840,"&gt;0,1",Q831:Q840)+SUMIF($V$845:$V$854,"&gt;0,1",Q845:Q854)+SUMIF($V$859:$V$868,"&gt;0,1",Q859:Q868)+SUMIF($V$873:$V$882,"&gt;0,1",Q873:Q882)+SUMIF($V$887:$V$896,"&gt;0,1",Q887:Q896)+SUMIF($V$901:$V$910,"&gt;0,1",Q901:Q910)+SUMIF($V$915:$V$924,"&gt;0,1",Q915:Q924)+SUMIF($V$929:$V$938,"&gt;0,1",Q929:Q938)+SUMIF($V$943:$V$952,"&gt;0,1",Q943:Q952)+SUMIF($V$957:$V$966,"&gt;0,1",Q957:Q966)+SUMIF($V$971:$V$980,"&gt;0,1",Q971:Q980)+SUMIF($V$985:$V$994,"&gt;0,1",Q985:Q994)+SUMIF($V$999:$V$1008,"&gt;0,1",Q999:Q1008)+SUMIF($V$1013:$V$1022,"&gt;0,1",Q1013:Q1022)+SUMIF($V$1027:$V$1036,"&gt;0,1",Q1027:Q1036)+SUMIF($V$1041:$V$1050,"&gt;0,1",Q1041:Q1050)+SUMIF($V$1055:$V$1064,"&gt;0,1",Q1055:Q1064)+SUMIF($V$1069:$V$1078,"&gt;0,1",Q1069:Q1078)+SUMIF($V$1083:$V$1092,"&gt;0,1",Q1083:Q1092)+SUMIF($V$1097:$V$1106,"&gt;0,1",Q1097:Q1106)+SUMIF($V$1111:$V$1120,"&gt;0,1",Q1111:Q1120)+SUMIF($V$1125:$V$1134,"&gt;0,1",Q1125:Q1134)+SUMIF($V$1139:$V$1148,"&gt;0,1",Q1139:Q1148)+SUMIF($V$1153:$V$1162,"&gt;0,1",Q1153:Q1162)+SUMIF($V$1167:$V$1176,"&gt;0,1",Q1167:Q1176)+SUMIF($V$1181:$V$1190,"&gt;0,1",Q1181:Q1190)+SUMIF($V$1195:$V$1204,"&gt;0,1",Q1195:Q1204)+SUMIF($V$1209:$V$1218,"&gt;0,1",Q1209:Q1218)+SUMIF($V$1223:$V$1232,"&gt;0,1",Q1223:Q1232)+SUMIF($V$1237:$V$1246,"&gt;0,1",Q1237:Q1246)+SUMIF($V$1251:$V$1260,"&gt;0,1",Q1251:Q1260)+SUMIF($V$1265:$V$1274,"&gt;0,1",Q1265:Q1274)+SUMIF($V$1279:$V$1288,"&gt;0,1",Q1279:Q1288)+SUMIF($V$1293:$V$1302,"&gt;0,1",Q1293:Q1302)+SUMIF($V$1307:$V$1316,"&gt;0,1",Q1307:Q1316)+SUMIF($V$1321:$V$1330,"&gt;0,1",Q1321:Q1330)+SUMIF($V$1335:$V$1344,"&gt;0,1",Q1335:Q1344)+SUMIF($V$1349:$V$1358,"&gt;0,1",Q1349:Q1358)+SUMIF($V$1363:$V$1372,"&gt;0,1",Q1363:Q1372)+SUMIF($V$1377:$V$1386,"&gt;0,1",Q1377:Q1386)+SUMIF($V$1391:$V$1400,"&gt;0,1",Q1391:Q1400)+SUMIF($V$1405:$V$1414,"&gt;0,1",Q1405:Q1414)+SUMIF($V$1419:$V$1428,"&gt;0,1",Q1419:Q1428)+SUMIF($V$1433:$V$1442,"&gt;0,1",Q1433:Q1442)+SUMIF($V$1447:$V$1456,"&gt;0,1",Q1447:Q1456)+SUMIF($V$1461:$V$1470,"&gt;0,1",Q1461:Q1470)+SUMIF($V$1475:$V$1484,"&gt;0,1",Q1475:Q1484)+SUMIF($V$1489:$V$1498,"&gt;0,1",Q1489:Q1498)+SUMIF($V$1503:$V$1512,"&gt;0,1",Q1503:Q1512)+SUMIF($V$1517:$V$1526,"&gt;0,1",Q1517:Q1526)</f>
        <v>0</v>
      </c>
      <c r="R1534" s="95"/>
      <c r="S1534" s="95">
        <f t="shared" ref="S1534:AF1534" si="1457">SUMIF($V$5:$V$14,"&gt;0,1",S5:S14)+SUMIF($V$19:$V$28,"&gt;0,1",S19:S28)+SUMIF($V$33:$V$42,"&gt;0,1",S33:S42)+SUMIF($V$47:$V$56,"&gt;0,1",S47:S56)+SUMIF($V$61:$V$70,"&gt;0,1",S61:S70)+SUMIF($V$75:$V$84,"&gt;0,1",S75:S84)+SUMIF($V$89:$V$98,"&gt;0,1",S89:S98)+SUMIF($V$103:$V$112,"&gt;0,1",S103:S112)+SUMIF($V$117:$V$126,"&gt;0,1",S117:S126)+SUMIF($V$131:$V$140,"&gt;0,1",S131:S140)+SUMIF($V$145:$V$154,"&gt;0,1",S145:S154)+SUMIF($V$159:$V$168,"&gt;0,1",S159:S168)+SUMIF($V$173:$V$182,"&gt;0,1",S173:S182)+SUMIF($V$187:$V$196,"&gt;0,1",S187:S196)+SUMIF($V$201:$V$210,"&gt;0,1",S201:S210)+SUMIF($V$215:$V$224,"&gt;0,1",S215:S224)+SUMIF($V$229:$V$238,"&gt;0,1",S229:S238)+SUMIF($V$243:$V$252,"&gt;0,1",S243:S252)+SUMIF($V$257:$V$266,"&gt;0,1",S257:S266)+SUMIF($V$271:$V$280,"&gt;0,1",S271:S280)+SUMIF($V$285:$V$294,"&gt;0,1",S285:S294)+SUMIF($V$299:$V$308,"&gt;0,1",S299:S308)+SUMIF($V$313:$V$322,"&gt;0,1",S313:S322)+SUMIF($V$327:$V$336,"&gt;0,1",S327:S336)+SUMIF($V$341:$V$350,"&gt;0,1",S341:S350)+SUMIF($V$355:$V$364,"&gt;0,1",S355:S364)+SUMIF($V$369:$V$378,"&gt;0,1",S369:S378)+SUMIF($V$383:$V$392,"&gt;0,1",S383:S392)+SUMIF($V$397:$V$406,"&gt;0,1",S397:S406)+SUMIF($V$411:$V$420,"&gt;0,1",S411:S420)+SUMIF($V$425:$V$434,"&gt;0,1",S425:S434)+SUMIF($V$439:$V$448,"&gt;0,1",S439:S448)+SUMIF($V$453:$V$462,"&gt;0,1",S453:S462)+SUMIF($V$467:$V$476,"&gt;0,1",S467:S476)+SUMIF($V$481:$V$490,"&gt;0,1",S481:S490)+SUMIF($V$495:$V$504,"&gt;0,1",S495:S504)+SUMIF($V$509:$V$518,"&gt;0,1",S509:S518)+SUMIF($V$523:$V$532,"&gt;0,1",S523:S532)+SUMIF($V$537:$V$546,"&gt;0,1",S537:S546)+SUMIF($V$551:$V$560,"&gt;0,1",S551:S560)+SUMIF($V$565:$V$574,"&gt;0,1",S565:S574)+SUMIF($V$579:$V$588,"&gt;0,1",S579:S588)+SUMIF($V$593:$V$602,"&gt;0,1",S593:S602)+SUMIF($V$607:$V$616,"&gt;0,1",S607:S616)+SUMIF($V$621:$V$630,"&gt;0,1",S621:S630)+SUMIF($V$635:$V$644,"&gt;0,1",S635:S644)+SUMIF($V$649:$V$658,"&gt;0,1",S649:S658)+SUMIF($V$663:$V$672,"&gt;0,1",S663:S672)+SUMIF($V$677:$V$686,"&gt;0,1",S677:S686)+SUMIF($V$691:$V$700,"&gt;0,1",S691:S700)+SUMIF($V$705:$V$714,"&gt;0,1",S705:S714)+SUMIF($V$719:$V$728,"&gt;0,1",S719:S728)+SUMIF($V$733:$V$742,"&gt;0,1",S733:S742)+SUMIF($V$747:$V$756,"&gt;0,1",S747:S756)+SUMIF($V$761:$V$770,"&gt;0,1",S761:S770)+SUMIF($V$775:$V$784,"&gt;0,1",S775:S784)+SUMIF($V$789:$V$798,"&gt;0,1",S789:S798)+SUMIF($V$803:$V$812,"&gt;0,1",S803:S812)+SUMIF($V$817:$V$826,"&gt;0,1",S817:S826)+SUMIF($V$831:$V$840,"&gt;0,1",S831:S840)+SUMIF($V$845:$V$854,"&gt;0,1",S845:S854)+SUMIF($V$859:$V$868,"&gt;0,1",S859:S868)+SUMIF($V$873:$V$882,"&gt;0,1",S873:S882)+SUMIF($V$887:$V$896,"&gt;0,1",S887:S896)+SUMIF($V$901:$V$910,"&gt;0,1",S901:S910)+SUMIF($V$915:$V$924,"&gt;0,1",S915:S924)+SUMIF($V$929:$V$938,"&gt;0,1",S929:S938)+SUMIF($V$943:$V$952,"&gt;0,1",S943:S952)+SUMIF($V$957:$V$966,"&gt;0,1",S957:S966)+SUMIF($V$971:$V$980,"&gt;0,1",S971:S980)+SUMIF($V$985:$V$994,"&gt;0,1",S985:S994)+SUMIF($V$999:$V$1008,"&gt;0,1",S999:S1008)+SUMIF($V$1013:$V$1022,"&gt;0,1",S1013:S1022)+SUMIF($V$1027:$V$1036,"&gt;0,1",S1027:S1036)+SUMIF($V$1041:$V$1050,"&gt;0,1",S1041:S1050)+SUMIF($V$1055:$V$1064,"&gt;0,1",S1055:S1064)+SUMIF($V$1069:$V$1078,"&gt;0,1",S1069:S1078)+SUMIF($V$1083:$V$1092,"&gt;0,1",S1083:S1092)+SUMIF($V$1097:$V$1106,"&gt;0,1",S1097:S1106)+SUMIF($V$1111:$V$1120,"&gt;0,1",S1111:S1120)+SUMIF($V$1125:$V$1134,"&gt;0,1",S1125:S1134)+SUMIF($V$1139:$V$1148,"&gt;0,1",S1139:S1148)+SUMIF($V$1153:$V$1162,"&gt;0,1",S1153:S1162)+SUMIF($V$1167:$V$1176,"&gt;0,1",S1167:S1176)+SUMIF($V$1181:$V$1190,"&gt;0,1",S1181:S1190)+SUMIF($V$1195:$V$1204,"&gt;0,1",S1195:S1204)+SUMIF($V$1209:$V$1218,"&gt;0,1",S1209:S1218)+SUMIF($V$1223:$V$1232,"&gt;0,1",S1223:S1232)+SUMIF($V$1237:$V$1246,"&gt;0,1",S1237:S1246)+SUMIF($V$1251:$V$1260,"&gt;0,1",S1251:S1260)+SUMIF($V$1265:$V$1274,"&gt;0,1",S1265:S1274)+SUMIF($V$1279:$V$1288,"&gt;0,1",S1279:S1288)+SUMIF($V$1293:$V$1302,"&gt;0,1",S1293:S1302)+SUMIF($V$1307:$V$1316,"&gt;0,1",S1307:S1316)+SUMIF($V$1321:$V$1330,"&gt;0,1",S1321:S1330)+SUMIF($V$1335:$V$1344,"&gt;0,1",S1335:S1344)+SUMIF($V$1349:$V$1358,"&gt;0,1",S1349:S1358)+SUMIF($V$1363:$V$1372,"&gt;0,1",S1363:S1372)+SUMIF($V$1377:$V$1386,"&gt;0,1",S1377:S1386)+SUMIF($V$1391:$V$1400,"&gt;0,1",S1391:S1400)+SUMIF($V$1405:$V$1414,"&gt;0,1",S1405:S1414)+SUMIF($V$1419:$V$1428,"&gt;0,1",S1419:S1428)+SUMIF($V$1433:$V$1442,"&gt;0,1",S1433:S1442)+SUMIF($V$1447:$V$1456,"&gt;0,1",S1447:S1456)+SUMIF($V$1461:$V$1470,"&gt;0,1",S1461:S1470)+SUMIF($V$1475:$V$1484,"&gt;0,1",S1475:S1484)+SUMIF($V$1489:$V$1498,"&gt;0,1",S1489:S1498)+SUMIF($V$1503:$V$1512,"&gt;0,1",S1503:S1512)+SUMIF($V$1517:$V$1526,"&gt;0,1",S1517:S1526)</f>
        <v>0</v>
      </c>
      <c r="T1534" s="95">
        <f t="shared" si="1457"/>
        <v>5</v>
      </c>
      <c r="U1534" s="95">
        <f t="shared" si="1457"/>
        <v>10</v>
      </c>
      <c r="V1534" s="95">
        <f t="shared" si="1457"/>
        <v>2.5</v>
      </c>
      <c r="W1534" s="95">
        <f t="shared" si="1457"/>
        <v>0</v>
      </c>
      <c r="X1534" s="95">
        <f t="shared" si="1457"/>
        <v>0</v>
      </c>
      <c r="Y1534" s="95">
        <f t="shared" si="1457"/>
        <v>2.5</v>
      </c>
      <c r="Z1534" s="95">
        <f t="shared" si="1457"/>
        <v>0</v>
      </c>
      <c r="AA1534" s="95">
        <f t="shared" si="1457"/>
        <v>0</v>
      </c>
      <c r="AB1534" s="95">
        <f t="shared" si="1457"/>
        <v>0</v>
      </c>
      <c r="AC1534" s="96">
        <f t="shared" si="1457"/>
        <v>5</v>
      </c>
      <c r="AD1534" s="96">
        <f t="shared" si="1457"/>
        <v>0</v>
      </c>
      <c r="AE1534" s="96">
        <f t="shared" si="1457"/>
        <v>5</v>
      </c>
      <c r="AF1534" s="96">
        <f t="shared" si="1457"/>
        <v>0</v>
      </c>
      <c r="AG1534" s="97" t="s">
        <v>53</v>
      </c>
      <c r="AH1534" s="97">
        <f>SUMIF($AH$5:$AH$1526,AG1534,$AG$5:$AG$1526)</f>
        <v>1</v>
      </c>
      <c r="AI1534" s="98">
        <f>SUMIFS($AG$5:$AG$1526,$AH$5:$AH$1526,AG1534,$H$5:$H$1526,Portada!$I$25)</f>
        <v>0</v>
      </c>
      <c r="AJ1534" s="98"/>
      <c r="AK1534" s="98"/>
      <c r="AL1534" s="102"/>
      <c r="AM1534" s="133"/>
      <c r="AN1534" s="107"/>
      <c r="AO1534" s="125"/>
      <c r="AP1534" s="125"/>
      <c r="AQ1534" s="125"/>
      <c r="AR1534" s="125"/>
      <c r="AS1534" s="125"/>
      <c r="AT1534" s="122"/>
      <c r="AU1534" s="125"/>
      <c r="AV1534" s="125"/>
      <c r="AW1534" s="122"/>
      <c r="AX1534" s="125"/>
      <c r="AY1534" s="125"/>
      <c r="AZ1534" s="125"/>
      <c r="BA1534" s="125"/>
      <c r="BB1534" s="125"/>
      <c r="BC1534" s="125"/>
      <c r="BD1534" s="125"/>
      <c r="BE1534" s="125"/>
      <c r="BF1534" s="125"/>
      <c r="BG1534" s="125"/>
      <c r="BH1534" s="125"/>
      <c r="BI1534" s="125"/>
      <c r="BJ1534" s="125"/>
      <c r="BK1534" s="125"/>
      <c r="BL1534" s="90"/>
      <c r="BM1534" s="90"/>
      <c r="BN1534" s="90"/>
      <c r="BO1534" s="90"/>
      <c r="BP1534" s="289"/>
    </row>
    <row r="1535" spans="1:68" s="292" customFormat="1" ht="14.25" customHeight="1" x14ac:dyDescent="0.2">
      <c r="A1535" s="334"/>
      <c r="B1535" s="107"/>
      <c r="C1535" s="102"/>
      <c r="D1535" s="102"/>
      <c r="E1535" s="102"/>
      <c r="F1535" s="111" t="s">
        <v>72</v>
      </c>
      <c r="G1535" s="99">
        <f>SUMIFS($I5:$I1526,$H5:$H1526,Portada!I25)</f>
        <v>2.5</v>
      </c>
      <c r="H1535" s="99"/>
      <c r="I1535" s="95">
        <f>SUMIFS(J5:J1526,$H5:$H1526,Portada!$I$25)</f>
        <v>2.5</v>
      </c>
      <c r="J1535" s="95">
        <f>SUMIFS(K5:K1526,$H5:$H1526,Portada!$I$25)</f>
        <v>0</v>
      </c>
      <c r="K1535" s="95">
        <f>SUMIFS(L5:L1526,$H5:$H1526,Portada!$I$25)</f>
        <v>0</v>
      </c>
      <c r="L1535" s="95">
        <f>SUMIFS(M5:M1526,$H5:$H1526,Portada!$I$25)</f>
        <v>0</v>
      </c>
      <c r="M1535" s="95">
        <f>SUMIFS(N5:N1526,$H5:$H1526,Portada!$I$25)</f>
        <v>0</v>
      </c>
      <c r="N1535" s="95">
        <f>SUMIFS(O5:O1526,$H5:$H1526,Portada!$I$25)</f>
        <v>0</v>
      </c>
      <c r="O1535" s="95">
        <f>SUMIFS(O5:O1526,$H5:$H1526,Portada!$I$25)</f>
        <v>0</v>
      </c>
      <c r="P1535" s="95">
        <f>SUMIFS(P5:P1526,$H5:$H1526,Portada!$I$25)</f>
        <v>0</v>
      </c>
      <c r="Q1535" s="95">
        <f>SUMIFS(Q5:Q1526,$H5:$H1526,Portada!$I$25)</f>
        <v>0</v>
      </c>
      <c r="R1535" s="95"/>
      <c r="S1535" s="95">
        <f>SUMIFS(S5:S1526,$H5:$H1526,Portada!$I$25)</f>
        <v>0</v>
      </c>
      <c r="T1535" s="95">
        <f>SUMIFS(T5:T1526,$H5:$H1526,Portada!$I$25)</f>
        <v>5</v>
      </c>
      <c r="U1535" s="95">
        <f>SUMIFS(U5:U1526,$H5:$H1526,Portada!$I$25)</f>
        <v>10</v>
      </c>
      <c r="V1535" s="95">
        <f>SUMIFS(V5:V1526,$H5:$H1526,Portada!$I$25)</f>
        <v>2.5</v>
      </c>
      <c r="W1535" s="95">
        <f>SUMIFS(W5:W1526,$H5:$H1526,Portada!$I$25)</f>
        <v>0</v>
      </c>
      <c r="X1535" s="95">
        <f>SUMIFS(X5:X1526,$H5:$H1526,Portada!$I$25)</f>
        <v>0</v>
      </c>
      <c r="Y1535" s="95">
        <f>SUMIFS(Y5:Y1526,$H5:$H1526,Portada!$I$25)</f>
        <v>2.5</v>
      </c>
      <c r="Z1535" s="95">
        <f>SUMIFS(Z5:Z1526,$H5:$H1526,Portada!$I$25)</f>
        <v>0</v>
      </c>
      <c r="AA1535" s="95">
        <f>SUMIFS(AA5:AA1526,$H5:$H1526,Portada!$I$25)</f>
        <v>0</v>
      </c>
      <c r="AB1535" s="95">
        <f>SUMIFS(AB5:AB1526,$H5:$H1526,Portada!$I$25)</f>
        <v>0</v>
      </c>
      <c r="AC1535" s="96">
        <f>SUMIFS(AC5:AC1526,$H5:$H1526,Portada!$I$25)</f>
        <v>5</v>
      </c>
      <c r="AD1535" s="96">
        <f>SUMIFS(AD5:AD1526,$H5:$H1526,Portada!$I$25)</f>
        <v>0</v>
      </c>
      <c r="AE1535" s="96">
        <f>SUMIFS(AE5:AE1526,$H5:$H1526,Portada!$I$25)</f>
        <v>5</v>
      </c>
      <c r="AF1535" s="96">
        <f>SUMIFS(AF5:AF1526,$H5:$H1526,Portada!$I$25)</f>
        <v>0</v>
      </c>
      <c r="AG1535" s="97" t="s">
        <v>57</v>
      </c>
      <c r="AH1535" s="97">
        <f>SUMIF($AH$5:$AH$1526,AG1535,$AG$5:$AG$1526)</f>
        <v>1</v>
      </c>
      <c r="AI1535" s="98">
        <f>SUMIFS($AG$5:$AG$1526,$AH$5:$AH$1526,AG1535,$H$5:$H$1526,Portada!$I$25)</f>
        <v>0</v>
      </c>
      <c r="AJ1535" s="98"/>
      <c r="AK1535" s="98"/>
      <c r="AL1535" s="102"/>
      <c r="AM1535" s="113"/>
      <c r="AN1535" s="107"/>
      <c r="AO1535" s="125"/>
      <c r="AP1535" s="125"/>
      <c r="AQ1535" s="125"/>
      <c r="AR1535" s="125"/>
      <c r="AS1535" s="125"/>
      <c r="AT1535" s="122"/>
      <c r="AU1535" s="125"/>
      <c r="AV1535" s="125"/>
      <c r="AW1535" s="122"/>
      <c r="AX1535" s="125"/>
      <c r="AY1535" s="125"/>
      <c r="AZ1535" s="125"/>
      <c r="BA1535" s="125"/>
      <c r="BB1535" s="125"/>
      <c r="BC1535" s="125"/>
      <c r="BD1535" s="125"/>
      <c r="BE1535" s="125"/>
      <c r="BF1535" s="125"/>
      <c r="BG1535" s="125"/>
      <c r="BH1535" s="125"/>
      <c r="BI1535" s="125"/>
      <c r="BJ1535" s="125"/>
      <c r="BK1535" s="125"/>
      <c r="BL1535" s="90"/>
      <c r="BM1535" s="90"/>
      <c r="BN1535" s="90"/>
      <c r="BO1535" s="90"/>
      <c r="BP1535" s="289"/>
    </row>
    <row r="1536" spans="1:68" s="292" customFormat="1" ht="14.25" customHeight="1" x14ac:dyDescent="0.2">
      <c r="A1536" s="334"/>
      <c r="B1536" s="107"/>
      <c r="C1536" s="102"/>
      <c r="D1536" s="102"/>
      <c r="E1536" s="102"/>
      <c r="F1536" s="102"/>
      <c r="G1536" s="102" t="s">
        <v>73</v>
      </c>
      <c r="H1536" s="99"/>
      <c r="I1536" s="335">
        <f>I1530-I17</f>
        <v>6.25</v>
      </c>
      <c r="J1536" s="112"/>
      <c r="K1536" s="112"/>
      <c r="L1536" s="112"/>
      <c r="M1536" s="112"/>
      <c r="N1536" s="100"/>
      <c r="O1536" s="112"/>
      <c r="P1536" s="112"/>
      <c r="Q1536" s="112"/>
      <c r="R1536" s="112"/>
      <c r="S1536" s="112"/>
      <c r="T1536" s="112"/>
      <c r="U1536" s="112"/>
      <c r="V1536" s="112"/>
      <c r="W1536" s="112"/>
      <c r="X1536" s="112"/>
      <c r="Y1536" s="112"/>
      <c r="Z1536" s="112"/>
      <c r="AA1536" s="112"/>
      <c r="AB1536" s="112"/>
      <c r="AC1536" s="96"/>
      <c r="AD1536" s="96"/>
      <c r="AE1536" s="96"/>
      <c r="AF1536" s="96"/>
      <c r="AG1536" s="97" t="s">
        <v>60</v>
      </c>
      <c r="AH1536" s="97">
        <f>SUMIF($AH$5:$AH$1526,AG1536,$AG$5:$AG$1526)</f>
        <v>3</v>
      </c>
      <c r="AI1536" s="98">
        <f>SUMIFS($AG$5:$AG$1526,$AH$5:$AH$1526,AG1536,$H$5:$H$1526,Portada!$I$25)</f>
        <v>0</v>
      </c>
      <c r="AJ1536" s="98"/>
      <c r="AK1536" s="98"/>
      <c r="AL1536" s="102"/>
      <c r="AM1536" s="113"/>
      <c r="AN1536" s="107"/>
      <c r="AO1536" s="125"/>
      <c r="AP1536" s="125"/>
      <c r="AQ1536" s="125"/>
      <c r="AR1536" s="125"/>
      <c r="AS1536" s="125"/>
      <c r="AT1536" s="122"/>
      <c r="AU1536" s="125"/>
      <c r="AV1536" s="125"/>
      <c r="AW1536" s="122"/>
      <c r="AX1536" s="125"/>
      <c r="AY1536" s="125"/>
      <c r="AZ1536" s="125"/>
      <c r="BA1536" s="125"/>
      <c r="BB1536" s="125"/>
      <c r="BC1536" s="125"/>
      <c r="BD1536" s="125"/>
      <c r="BE1536" s="125"/>
      <c r="BF1536" s="125"/>
      <c r="BG1536" s="125"/>
      <c r="BH1536" s="125"/>
      <c r="BI1536" s="125"/>
      <c r="BJ1536" s="125"/>
      <c r="BK1536" s="125"/>
      <c r="BL1536" s="90"/>
      <c r="BM1536" s="90"/>
      <c r="BN1536" s="90"/>
      <c r="BO1536" s="90"/>
      <c r="BP1536" s="289"/>
    </row>
    <row r="1537" spans="1:68" s="292" customFormat="1" ht="14.25" customHeight="1" x14ac:dyDescent="0.2">
      <c r="A1537" s="334"/>
      <c r="B1537" s="107"/>
      <c r="C1537" s="102"/>
      <c r="D1537" s="102"/>
      <c r="E1537" s="102"/>
      <c r="F1537" s="102"/>
      <c r="G1537" s="508" t="s">
        <v>74</v>
      </c>
      <c r="H1537" s="508"/>
      <c r="I1537" s="96">
        <f t="shared" ref="I1537:N1537" si="1458">$A$1526-(COUNTBLANK(J5:J14)+COUNTBLANK(J19:J28)+COUNTBLANK(J33:J42)+COUNTBLANK(J47:J56)+COUNTBLANK(J61:J70)+COUNTBLANK(J75:J84)+COUNTBLANK(J89:J98)+COUNTBLANK(J103:J112)+COUNTBLANK(J117:J126)+COUNTBLANK(J131:J140)+COUNTBLANK(J145:J154)+COUNTBLANK(J159:J168)+COUNTBLANK(J173:J182)+COUNTBLANK(J187:J196)+COUNTBLANK(J201:J210)+COUNTBLANK(J215:J224)+COUNTBLANK(J229:J238)+COUNTBLANK(J243:J252)+COUNTBLANK(J257:J266)+COUNTBLANK(J271:J280)+COUNTBLANK(J285:J294)+COUNTBLANK(J299:J308)+COUNTBLANK(J313:J322)+COUNTBLANK(J327:J336)+COUNTBLANK(J341:J350)+COUNTBLANK(J355:J364)+COUNTBLANK(J369:J378)+COUNTBLANK(J383:J392)+COUNTBLANK(J397:J406)+COUNTBLANK(J411:J420)+COUNTBLANK(J425:J434)+COUNTBLANK(J439:J448)+COUNTBLANK(J453:J462)+COUNTBLANK(J467:J476)+COUNTBLANK(J481:J490)+COUNTBLANK(J495:J504)+COUNTBLANK(J509:J518)+COUNTBLANK(J523:J532)+COUNTBLANK(J537:J546)+COUNTBLANK(J551:J560)+COUNTBLANK(J565:J574)+COUNTBLANK(J579:J588)+COUNTBLANK(J593:J602)+COUNTBLANK(J607:J616)+COUNTBLANK(J621:J630)+COUNTBLANK(J635:J644)+COUNTBLANK(J649:J658)+COUNTBLANK(J663:J672)+COUNTBLANK(J677:J686)+COUNTBLANK(J691:J700)+COUNTBLANK(J705:J714)+COUNTBLANK(J719:J728)+COUNTBLANK(J733:J742)+COUNTBLANK(J747:J756)+COUNTBLANK(J761:J770)+COUNTBLANK(J775:J784)+COUNTBLANK(J789:J798)+COUNTBLANK(J803:J812)+COUNTBLANK(J817:J826)+COUNTBLANK(J831:J840)+COUNTBLANK(J845:J854)+COUNTBLANK(J859:J868)+COUNTBLANK(J873:J882)+COUNTBLANK(J887:J896)+COUNTBLANK(J901:J910)+COUNTBLANK(J915:J924)+COUNTBLANK(J929:J938)+COUNTBLANK(J943:J952)+COUNTBLANK(J957:J966)+COUNTBLANK(J971:J980)+COUNTBLANK(J985:J994)+COUNTBLANK(J999:J1008)+COUNTBLANK(J1013:J1022)+COUNTBLANK(J1027:J1036)+COUNTBLANK(J1041:J1050)+COUNTBLANK(J1055:J1064)+COUNTBLANK(J1069:J1078)+COUNTBLANK(J1083:J1092)+COUNTBLANK(J1097:J1106)+COUNTBLANK(J1111:J1120)+COUNTBLANK(J1125:J1134)+COUNTBLANK(J1139:J1148)+COUNTBLANK(J1153:J1162)+COUNTBLANK(J1167:J1176)+COUNTBLANK(J1181:J1190)+COUNTBLANK(J1195:J1204)+COUNTBLANK(J1209:J1218)+COUNTBLANK(J1223:J1232)+COUNTBLANK(J1237:J1246)+COUNTBLANK(J1251:J1260)+COUNTBLANK(J1265:J1274)+COUNTBLANK(J1279:J1288)+COUNTBLANK(J1293:J1302)+COUNTBLANK(J1307:J1316)+COUNTBLANK(J1321:J1330)+COUNTBLANK(J1335:J1344)+COUNTBLANK(J1349:J1358)+COUNTBLANK(J1363:J1372)+COUNTBLANK(J1377:J1386)+COUNTBLANK(J1391:J1400)+COUNTBLANK(J1405:J1414)+COUNTBLANK(J1419:J1428)+COUNTBLANK(J1433:J1442)+COUNTBLANK(J1447:J1456)+COUNTBLANK(J1461:J1470)+COUNTBLANK(J1475:J1484)+COUNTBLANK(J1489:J1498)+COUNTBLANK(J1503:J1512)+COUNTBLANK(J1517:J1526))</f>
        <v>5</v>
      </c>
      <c r="J1537" s="96">
        <f t="shared" si="1458"/>
        <v>0</v>
      </c>
      <c r="K1537" s="96">
        <f t="shared" si="1458"/>
        <v>0</v>
      </c>
      <c r="L1537" s="96">
        <f t="shared" si="1458"/>
        <v>0</v>
      </c>
      <c r="M1537" s="96">
        <f t="shared" si="1458"/>
        <v>0</v>
      </c>
      <c r="N1537" s="96">
        <f t="shared" si="1458"/>
        <v>0</v>
      </c>
      <c r="O1537" s="96">
        <f>$A$1526-(COUNTBLANK(O5:O14)+COUNTBLANK(O19:O28)+COUNTBLANK(O33:O42)+COUNTBLANK(O47:O56)+COUNTBLANK(O61:O70)+COUNTBLANK(O75:O84)+COUNTBLANK(O89:O98)+COUNTBLANK(O103:O112)+COUNTBLANK(O117:O126)+COUNTBLANK(O131:O140)+COUNTBLANK(O145:O154)+COUNTBLANK(O159:O168)+COUNTBLANK(O173:O182)+COUNTBLANK(O187:O196)+COUNTBLANK(O201:O210)+COUNTBLANK(O215:O224)+COUNTBLANK(O229:O238)+COUNTBLANK(O243:O252)+COUNTBLANK(O257:O266)+COUNTBLANK(O271:O280)+COUNTBLANK(O285:O294)+COUNTBLANK(O299:O308)+COUNTBLANK(O313:O322)+COUNTBLANK(O327:O336)+COUNTBLANK(O341:O350)+COUNTBLANK(O355:O364)+COUNTBLANK(O369:O378)+COUNTBLANK(O383:O392)+COUNTBLANK(O397:O406)+COUNTBLANK(O411:O420)+COUNTBLANK(O425:O434)+COUNTBLANK(O439:O448)+COUNTBLANK(O453:O462)+COUNTBLANK(O467:O476)+COUNTBLANK(O481:O490)+COUNTBLANK(O495:O504)+COUNTBLANK(O509:O518)+COUNTBLANK(O523:O532)+COUNTBLANK(O537:O546)+COUNTBLANK(O551:O560)+COUNTBLANK(O565:O574)+COUNTBLANK(O579:O588)+COUNTBLANK(O593:O602)+COUNTBLANK(O607:O616)+COUNTBLANK(O621:O630)+COUNTBLANK(O635:O644)+COUNTBLANK(O649:O658)+COUNTBLANK(O663:O672)+COUNTBLANK(O677:O686)+COUNTBLANK(O691:O700)+COUNTBLANK(O705:O714)+COUNTBLANK(O719:O728)+COUNTBLANK(O733:O742)+COUNTBLANK(O747:O756)+COUNTBLANK(O761:O770)+COUNTBLANK(O775:O784)+COUNTBLANK(O789:O798)+COUNTBLANK(O803:O812)+COUNTBLANK(O817:O826)+COUNTBLANK(O831:O840)+COUNTBLANK(O845:O854)+COUNTBLANK(O859:O868)+COUNTBLANK(O873:O882)+COUNTBLANK(O887:O896)+COUNTBLANK(O901:O910)+COUNTBLANK(O915:O924)+COUNTBLANK(O929:O938)+COUNTBLANK(O943:O952)+COUNTBLANK(O957:O966)+COUNTBLANK(O971:O980)+COUNTBLANK(O985:O994)+COUNTBLANK(O999:O1008)+COUNTBLANK(O1013:O1022)+COUNTBLANK(O1027:O1036)+COUNTBLANK(O1041:O1050)+COUNTBLANK(O1055:O1064)+COUNTBLANK(O1069:O1078)+COUNTBLANK(O1083:O1092)+COUNTBLANK(O1097:O1106)+COUNTBLANK(O1111:O1120)+COUNTBLANK(O1125:O1134)+COUNTBLANK(O1139:O1148)+COUNTBLANK(O1153:O1162)+COUNTBLANK(O1167:O1176)+COUNTBLANK(O1181:O1190)+COUNTBLANK(O1195:O1204)+COUNTBLANK(O1209:O1218)+COUNTBLANK(O1223:O1232)+COUNTBLANK(O1237:O1246)+COUNTBLANK(O1251:O1260)+COUNTBLANK(O1265:O1274)+COUNTBLANK(O1279:O1288)+COUNTBLANK(O1293:O1302)+COUNTBLANK(O1307:O1316)+COUNTBLANK(O1321:O1330)+COUNTBLANK(O1335:O1344)+COUNTBLANK(O1349:O1358)+COUNTBLANK(O1363:O1372)+COUNTBLANK(O1377:O1386)+COUNTBLANK(O1391:O1400)+COUNTBLANK(O1405:O1414)+COUNTBLANK(O1419:O1428)+COUNTBLANK(O1433:O1442)+COUNTBLANK(O1447:O1456)+COUNTBLANK(O1461:O1470)+COUNTBLANK(O1475:O1484)+COUNTBLANK(O1489:O1498)+COUNTBLANK(O1503:O1512)+COUNTBLANK(O1517:O1526))</f>
        <v>0</v>
      </c>
      <c r="P1537" s="96">
        <f>$A$1526-(COUNTBLANK(P5:P14)+COUNTBLANK(P19:P28)+COUNTBLANK(P33:P42)+COUNTBLANK(P47:P56)+COUNTBLANK(P61:P70)+COUNTBLANK(P75:P84)+COUNTBLANK(P89:P98)+COUNTBLANK(P103:P112)+COUNTBLANK(P117:P126)+COUNTBLANK(P131:P140)+COUNTBLANK(P145:P154)+COUNTBLANK(P159:P168)+COUNTBLANK(P173:P182)+COUNTBLANK(P187:P196)+COUNTBLANK(P201:P210)+COUNTBLANK(P215:P224)+COUNTBLANK(P229:P238)+COUNTBLANK(P243:P252)+COUNTBLANK(P257:P266)+COUNTBLANK(P271:P280)+COUNTBLANK(P285:P294)+COUNTBLANK(P299:P308)+COUNTBLANK(P313:P322)+COUNTBLANK(P327:P336)+COUNTBLANK(P341:P350)+COUNTBLANK(P355:P364)+COUNTBLANK(P369:P378)+COUNTBLANK(P383:P392)+COUNTBLANK(P397:P406)+COUNTBLANK(P411:P420)+COUNTBLANK(P425:P434)+COUNTBLANK(P439:P448)+COUNTBLANK(P453:P462)+COUNTBLANK(P467:P476)+COUNTBLANK(P481:P490)+COUNTBLANK(P495:P504)+COUNTBLANK(P509:P518)+COUNTBLANK(P523:P532)+COUNTBLANK(P537:P546)+COUNTBLANK(P551:P560)+COUNTBLANK(P565:P574)+COUNTBLANK(P579:P588)+COUNTBLANK(P593:P602)+COUNTBLANK(P607:P616)+COUNTBLANK(P621:P630)+COUNTBLANK(P635:P644)+COUNTBLANK(P649:P658)+COUNTBLANK(P663:P672)+COUNTBLANK(P677:P686)+COUNTBLANK(P691:P700)+COUNTBLANK(P705:P714)+COUNTBLANK(P719:P728)+COUNTBLANK(P733:P742)+COUNTBLANK(P747:P756)+COUNTBLANK(P761:P770)+COUNTBLANK(P775:P784)+COUNTBLANK(P789:P798)+COUNTBLANK(P803:P812)+COUNTBLANK(P817:P826)+COUNTBLANK(P831:P840)+COUNTBLANK(P845:P854)+COUNTBLANK(P859:P868)+COUNTBLANK(P873:P882)+COUNTBLANK(P887:P896)+COUNTBLANK(P901:P910)+COUNTBLANK(P915:P924)+COUNTBLANK(P929:P938)+COUNTBLANK(P943:P952)+COUNTBLANK(P957:P966)+COUNTBLANK(P971:P980)+COUNTBLANK(P985:P994)+COUNTBLANK(P999:P1008)+COUNTBLANK(P1013:P1022)+COUNTBLANK(P1027:P1036)+COUNTBLANK(P1041:P1050)+COUNTBLANK(P1055:P1064)+COUNTBLANK(P1069:P1078)+COUNTBLANK(P1083:P1092)+COUNTBLANK(P1097:P1106)+COUNTBLANK(P1111:P1120)+COUNTBLANK(P1125:P1134)+COUNTBLANK(P1139:P1148)+COUNTBLANK(P1153:P1162)+COUNTBLANK(P1167:P1176)+COUNTBLANK(P1181:P1190)+COUNTBLANK(P1195:P1204)+COUNTBLANK(P1209:P1218)+COUNTBLANK(P1223:P1232)+COUNTBLANK(P1237:P1246)+COUNTBLANK(P1251:P1260)+COUNTBLANK(P1265:P1274)+COUNTBLANK(P1279:P1288)+COUNTBLANK(P1293:P1302)+COUNTBLANK(P1307:P1316)+COUNTBLANK(P1321:P1330)+COUNTBLANK(P1335:P1344)+COUNTBLANK(P1349:P1358)+COUNTBLANK(P1363:P1372)+COUNTBLANK(P1377:P1386)+COUNTBLANK(P1391:P1400)+COUNTBLANK(P1405:P1414)+COUNTBLANK(P1419:P1428)+COUNTBLANK(P1433:P1442)+COUNTBLANK(P1447:P1456)+COUNTBLANK(P1461:P1470)+COUNTBLANK(P1475:P1484)+COUNTBLANK(P1489:P1498)+COUNTBLANK(P1503:P1512)+COUNTBLANK(P1517:P1526))</f>
        <v>0</v>
      </c>
      <c r="Q1537" s="96">
        <f>$A$1526-(COUNTBLANK(Q5:Q14)+COUNTBLANK(Q19:Q28)+COUNTBLANK(Q33:Q42)+COUNTBLANK(Q47:Q56)+COUNTBLANK(Q61:Q70)+COUNTBLANK(Q75:Q84)+COUNTBLANK(Q89:Q98)+COUNTBLANK(Q103:Q112)+COUNTBLANK(Q117:Q126)+COUNTBLANK(Q131:Q140)+COUNTBLANK(Q145:Q154)+COUNTBLANK(Q159:Q168)+COUNTBLANK(Q173:Q182)+COUNTBLANK(Q187:Q196)+COUNTBLANK(Q201:Q210)+COUNTBLANK(Q215:Q224)+COUNTBLANK(Q229:Q238)+COUNTBLANK(Q243:Q252)+COUNTBLANK(Q257:Q266)+COUNTBLANK(Q271:Q280)+COUNTBLANK(Q285:Q294)+COUNTBLANK(Q299:Q308)+COUNTBLANK(Q313:Q322)+COUNTBLANK(Q327:Q336)+COUNTBLANK(Q341:Q350)+COUNTBLANK(Q355:Q364)+COUNTBLANK(Q369:Q378)+COUNTBLANK(Q383:Q392)+COUNTBLANK(Q397:Q406)+COUNTBLANK(Q411:Q420)+COUNTBLANK(Q425:Q434)+COUNTBLANK(Q439:Q448)+COUNTBLANK(Q453:Q462)+COUNTBLANK(Q467:Q476)+COUNTBLANK(Q481:Q490)+COUNTBLANK(Q495:Q504)+COUNTBLANK(Q509:Q518)+COUNTBLANK(Q523:Q532)+COUNTBLANK(Q537:Q546)+COUNTBLANK(Q551:Q560)+COUNTBLANK(Q565:Q574)+COUNTBLANK(Q579:Q588)+COUNTBLANK(Q593:Q602)+COUNTBLANK(Q607:Q616)+COUNTBLANK(Q621:Q630)+COUNTBLANK(Q635:Q644)+COUNTBLANK(Q649:Q658)+COUNTBLANK(Q663:Q672)+COUNTBLANK(Q677:Q686)+COUNTBLANK(Q691:Q700)+COUNTBLANK(Q705:Q714)+COUNTBLANK(Q719:Q728)+COUNTBLANK(Q733:Q742)+COUNTBLANK(Q747:Q756)+COUNTBLANK(Q761:Q770)+COUNTBLANK(Q775:Q784)+COUNTBLANK(Q789:Q798)+COUNTBLANK(Q803:Q812)+COUNTBLANK(Q817:Q826)+COUNTBLANK(Q831:Q840)+COUNTBLANK(Q845:Q854)+COUNTBLANK(Q859:Q868)+COUNTBLANK(Q873:Q882)+COUNTBLANK(Q887:Q896)+COUNTBLANK(Q901:Q910)+COUNTBLANK(Q915:Q924)+COUNTBLANK(Q929:Q938)+COUNTBLANK(Q943:Q952)+COUNTBLANK(Q957:Q966)+COUNTBLANK(Q971:Q980)+COUNTBLANK(Q985:Q994)+COUNTBLANK(Q999:Q1008)+COUNTBLANK(Q1013:Q1022)+COUNTBLANK(Q1027:Q1036)+COUNTBLANK(Q1041:Q1050)+COUNTBLANK(Q1055:Q1064)+COUNTBLANK(Q1069:Q1078)+COUNTBLANK(Q1083:Q1092)+COUNTBLANK(Q1097:Q1106)+COUNTBLANK(Q1111:Q1120)+COUNTBLANK(Q1125:Q1134)+COUNTBLANK(Q1139:Q1148)+COUNTBLANK(Q1153:Q1162)+COUNTBLANK(Q1167:Q1176)+COUNTBLANK(Q1181:Q1190)+COUNTBLANK(Q1195:Q1204)+COUNTBLANK(Q1209:Q1218)+COUNTBLANK(Q1223:Q1232)+COUNTBLANK(Q1237:Q1246)+COUNTBLANK(Q1251:Q1260)+COUNTBLANK(Q1265:Q1274)+COUNTBLANK(Q1279:Q1288)+COUNTBLANK(Q1293:Q1302)+COUNTBLANK(Q1307:Q1316)+COUNTBLANK(Q1321:Q1330)+COUNTBLANK(Q1335:Q1344)+COUNTBLANK(Q1349:Q1358)+COUNTBLANK(Q1363:Q1372)+COUNTBLANK(Q1377:Q1386)+COUNTBLANK(Q1391:Q1400)+COUNTBLANK(Q1405:Q1414)+COUNTBLANK(Q1419:Q1428)+COUNTBLANK(Q1433:Q1442)+COUNTBLANK(Q1447:Q1456)+COUNTBLANK(Q1461:Q1470)+COUNTBLANK(Q1475:Q1484)+COUNTBLANK(Q1489:Q1498)+COUNTBLANK(Q1503:Q1512)+COUNTBLANK(Q1517:Q1526))</f>
        <v>0</v>
      </c>
      <c r="R1537" s="96"/>
      <c r="S1537" s="96">
        <f t="shared" ref="S1537:AF1537" si="1459">$A$1526-(COUNTBLANK(S5:S14)+COUNTBLANK(S19:S28)+COUNTBLANK(S33:S42)+COUNTBLANK(S47:S56)+COUNTBLANK(S61:S70)+COUNTBLANK(S75:S84)+COUNTBLANK(S89:S98)+COUNTBLANK(S103:S112)+COUNTBLANK(S117:S126)+COUNTBLANK(S131:S140)+COUNTBLANK(S145:S154)+COUNTBLANK(S159:S168)+COUNTBLANK(S173:S182)+COUNTBLANK(S187:S196)+COUNTBLANK(S201:S210)+COUNTBLANK(S215:S224)+COUNTBLANK(S229:S238)+COUNTBLANK(S243:S252)+COUNTBLANK(S257:S266)+COUNTBLANK(S271:S280)+COUNTBLANK(S285:S294)+COUNTBLANK(S299:S308)+COUNTBLANK(S313:S322)+COUNTBLANK(S327:S336)+COUNTBLANK(S341:S350)+COUNTBLANK(S355:S364)+COUNTBLANK(S369:S378)+COUNTBLANK(S383:S392)+COUNTBLANK(S397:S406)+COUNTBLANK(S411:S420)+COUNTBLANK(S425:S434)+COUNTBLANK(S439:S448)+COUNTBLANK(S453:S462)+COUNTBLANK(S467:S476)+COUNTBLANK(S481:S490)+COUNTBLANK(S495:S504)+COUNTBLANK(S509:S518)+COUNTBLANK(S523:S532)+COUNTBLANK(S537:S546)+COUNTBLANK(S551:S560)+COUNTBLANK(S565:S574)+COUNTBLANK(S579:S588)+COUNTBLANK(S593:S602)+COUNTBLANK(S607:S616)+COUNTBLANK(S621:S630)+COUNTBLANK(S635:S644)+COUNTBLANK(S649:S658)+COUNTBLANK(S663:S672)+COUNTBLANK(S677:S686)+COUNTBLANK(S691:S700)+COUNTBLANK(S705:S714)+COUNTBLANK(S719:S728)+COUNTBLANK(S733:S742)+COUNTBLANK(S747:S756)+COUNTBLANK(S761:S770)+COUNTBLANK(S775:S784)+COUNTBLANK(S789:S798)+COUNTBLANK(S803:S812)+COUNTBLANK(S817:S826)+COUNTBLANK(S831:S840)+COUNTBLANK(S845:S854)+COUNTBLANK(S859:S868)+COUNTBLANK(S873:S882)+COUNTBLANK(S887:S896)+COUNTBLANK(S901:S910)+COUNTBLANK(S915:S924)+COUNTBLANK(S929:S938)+COUNTBLANK(S943:S952)+COUNTBLANK(S957:S966)+COUNTBLANK(S971:S980)+COUNTBLANK(S985:S994)+COUNTBLANK(S999:S1008)+COUNTBLANK(S1013:S1022)+COUNTBLANK(S1027:S1036)+COUNTBLANK(S1041:S1050)+COUNTBLANK(S1055:S1064)+COUNTBLANK(S1069:S1078)+COUNTBLANK(S1083:S1092)+COUNTBLANK(S1097:S1106)+COUNTBLANK(S1111:S1120)+COUNTBLANK(S1125:S1134)+COUNTBLANK(S1139:S1148)+COUNTBLANK(S1153:S1162)+COUNTBLANK(S1167:S1176)+COUNTBLANK(S1181:S1190)+COUNTBLANK(S1195:S1204)+COUNTBLANK(S1209:S1218)+COUNTBLANK(S1223:S1232)+COUNTBLANK(S1237:S1246)+COUNTBLANK(S1251:S1260)+COUNTBLANK(S1265:S1274)+COUNTBLANK(S1279:S1288)+COUNTBLANK(S1293:S1302)+COUNTBLANK(S1307:S1316)+COUNTBLANK(S1321:S1330)+COUNTBLANK(S1335:S1344)+COUNTBLANK(S1349:S1358)+COUNTBLANK(S1363:S1372)+COUNTBLANK(S1377:S1386)+COUNTBLANK(S1391:S1400)+COUNTBLANK(S1405:S1414)+COUNTBLANK(S1419:S1428)+COUNTBLANK(S1433:S1442)+COUNTBLANK(S1447:S1456)+COUNTBLANK(S1461:S1470)+COUNTBLANK(S1475:S1484)+COUNTBLANK(S1489:S1498)+COUNTBLANK(S1503:S1512)+COUNTBLANK(S1517:S1526))</f>
        <v>0</v>
      </c>
      <c r="T1537" s="96">
        <f t="shared" si="1459"/>
        <v>5</v>
      </c>
      <c r="U1537" s="96">
        <f t="shared" si="1459"/>
        <v>1</v>
      </c>
      <c r="V1537" s="96">
        <f t="shared" si="1459"/>
        <v>1</v>
      </c>
      <c r="W1537" s="96">
        <f t="shared" si="1459"/>
        <v>0</v>
      </c>
      <c r="X1537" s="96">
        <f t="shared" si="1459"/>
        <v>0</v>
      </c>
      <c r="Y1537" s="96">
        <f t="shared" si="1459"/>
        <v>1</v>
      </c>
      <c r="Z1537" s="96">
        <f t="shared" si="1459"/>
        <v>0</v>
      </c>
      <c r="AA1537" s="96">
        <f t="shared" si="1459"/>
        <v>4</v>
      </c>
      <c r="AB1537" s="96">
        <f t="shared" si="1459"/>
        <v>0</v>
      </c>
      <c r="AC1537" s="96">
        <f t="shared" si="1459"/>
        <v>5</v>
      </c>
      <c r="AD1537" s="96">
        <f t="shared" si="1459"/>
        <v>0</v>
      </c>
      <c r="AE1537" s="96">
        <f t="shared" si="1459"/>
        <v>5</v>
      </c>
      <c r="AF1537" s="96">
        <f t="shared" si="1459"/>
        <v>0</v>
      </c>
      <c r="AG1537" s="97" t="s">
        <v>56</v>
      </c>
      <c r="AH1537" s="97">
        <f>SUMIF($AH$5:$AH$1526,AG1537,$AG$5:$AG$1526)</f>
        <v>0</v>
      </c>
      <c r="AI1537" s="98">
        <f>SUMIFS($AG$5:$AG$1526,$AH$5:$AH$1526,AG1537,$H$5:$H$1526,Portada!$I$25)</f>
        <v>0</v>
      </c>
      <c r="AJ1537" s="98"/>
      <c r="AK1537" s="98"/>
      <c r="AL1537" s="102"/>
      <c r="AM1537" s="113"/>
      <c r="AN1537" s="107"/>
      <c r="AO1537" s="125"/>
      <c r="AP1537" s="125"/>
      <c r="AQ1537" s="125"/>
      <c r="AR1537" s="125"/>
      <c r="AS1537" s="125"/>
      <c r="AT1537" s="122"/>
      <c r="AU1537" s="125"/>
      <c r="AV1537" s="125"/>
      <c r="AW1537" s="122"/>
      <c r="AX1537" s="125"/>
      <c r="AY1537" s="125"/>
      <c r="AZ1537" s="125"/>
      <c r="BA1537" s="125"/>
      <c r="BB1537" s="125"/>
      <c r="BC1537" s="125"/>
      <c r="BD1537" s="125"/>
      <c r="BE1537" s="125"/>
      <c r="BF1537" s="125"/>
      <c r="BG1537" s="125"/>
      <c r="BH1537" s="125"/>
      <c r="BI1537" s="125"/>
      <c r="BJ1537" s="125"/>
      <c r="BK1537" s="125"/>
      <c r="BL1537" s="90"/>
      <c r="BM1537" s="90"/>
      <c r="BN1537" s="90"/>
      <c r="BO1537" s="90"/>
      <c r="BP1537" s="289"/>
    </row>
    <row r="1538" spans="1:68" s="292" customFormat="1" ht="14.25" customHeight="1" x14ac:dyDescent="0.2">
      <c r="A1538" s="334"/>
      <c r="B1538" s="113"/>
      <c r="C1538" s="107"/>
      <c r="D1538" s="102"/>
      <c r="E1538" s="102"/>
      <c r="F1538" s="102"/>
      <c r="G1538" s="102"/>
      <c r="H1538" s="102"/>
      <c r="I1538" s="99"/>
      <c r="J1538" s="100">
        <v>1</v>
      </c>
      <c r="K1538" s="100">
        <v>1</v>
      </c>
      <c r="L1538" s="100">
        <v>1</v>
      </c>
      <c r="M1538" s="100">
        <v>1</v>
      </c>
      <c r="N1538" s="100">
        <v>1</v>
      </c>
      <c r="O1538" s="100">
        <v>1</v>
      </c>
      <c r="P1538" s="100">
        <v>1</v>
      </c>
      <c r="Q1538" s="100">
        <v>1</v>
      </c>
      <c r="R1538" s="100"/>
      <c r="S1538" s="100">
        <v>1</v>
      </c>
      <c r="T1538" s="100">
        <v>1</v>
      </c>
      <c r="U1538" s="100">
        <v>1</v>
      </c>
      <c r="V1538" s="100">
        <v>1</v>
      </c>
      <c r="W1538" s="100">
        <v>1</v>
      </c>
      <c r="X1538" s="100">
        <v>1</v>
      </c>
      <c r="Y1538" s="100">
        <v>1</v>
      </c>
      <c r="Z1538" s="100">
        <v>1</v>
      </c>
      <c r="AA1538" s="100">
        <v>1</v>
      </c>
      <c r="AB1538" s="100">
        <v>1</v>
      </c>
      <c r="AC1538" s="100">
        <v>1</v>
      </c>
      <c r="AD1538" s="100">
        <v>1</v>
      </c>
      <c r="AE1538" s="100">
        <v>1</v>
      </c>
      <c r="AF1538" s="100">
        <v>1</v>
      </c>
      <c r="AG1538" s="100">
        <v>1</v>
      </c>
      <c r="AH1538" s="100"/>
      <c r="AI1538" s="98"/>
      <c r="AJ1538" s="98"/>
      <c r="AK1538" s="98"/>
      <c r="AL1538" s="102"/>
      <c r="AM1538" s="133"/>
      <c r="AN1538" s="107"/>
      <c r="AO1538" s="125"/>
      <c r="AP1538" s="125"/>
      <c r="AQ1538" s="125"/>
      <c r="AR1538" s="125"/>
      <c r="AS1538" s="125"/>
      <c r="AT1538" s="122"/>
      <c r="AU1538" s="125"/>
      <c r="AV1538" s="125"/>
      <c r="AW1538" s="122"/>
      <c r="AX1538" s="125"/>
      <c r="AY1538" s="125"/>
      <c r="AZ1538" s="125"/>
      <c r="BA1538" s="125"/>
      <c r="BB1538" s="125"/>
      <c r="BC1538" s="125"/>
      <c r="BD1538" s="125"/>
      <c r="BE1538" s="125"/>
      <c r="BF1538" s="125"/>
      <c r="BG1538" s="125"/>
      <c r="BH1538" s="125"/>
      <c r="BI1538" s="125"/>
      <c r="BJ1538" s="125"/>
      <c r="BK1538" s="125"/>
      <c r="BL1538" s="90"/>
      <c r="BM1538" s="90"/>
      <c r="BN1538" s="90"/>
      <c r="BO1538" s="90"/>
      <c r="BP1538" s="289"/>
    </row>
    <row r="1539" spans="1:68" s="292" customFormat="1" ht="14.25" customHeight="1" x14ac:dyDescent="0.2">
      <c r="A1539" s="334"/>
      <c r="B1539" s="113"/>
      <c r="C1539" s="107"/>
      <c r="D1539" s="102"/>
      <c r="E1539" s="102"/>
      <c r="F1539" s="102"/>
      <c r="G1539" s="102"/>
      <c r="H1539" s="102"/>
      <c r="I1539" s="99"/>
      <c r="J1539" s="100">
        <v>1</v>
      </c>
      <c r="K1539" s="100">
        <v>1</v>
      </c>
      <c r="L1539" s="100">
        <v>1</v>
      </c>
      <c r="M1539" s="100">
        <v>1</v>
      </c>
      <c r="N1539" s="100">
        <v>1</v>
      </c>
      <c r="O1539" s="100">
        <v>1</v>
      </c>
      <c r="P1539" s="100">
        <v>1</v>
      </c>
      <c r="Q1539" s="100">
        <v>1</v>
      </c>
      <c r="R1539" s="100"/>
      <c r="S1539" s="100">
        <v>1</v>
      </c>
      <c r="T1539" s="100">
        <v>1</v>
      </c>
      <c r="U1539" s="100">
        <v>1</v>
      </c>
      <c r="V1539" s="100">
        <v>1</v>
      </c>
      <c r="W1539" s="100">
        <v>1</v>
      </c>
      <c r="X1539" s="100">
        <v>1</v>
      </c>
      <c r="Y1539" s="100">
        <v>1</v>
      </c>
      <c r="Z1539" s="100">
        <v>1</v>
      </c>
      <c r="AA1539" s="100">
        <v>1</v>
      </c>
      <c r="AB1539" s="100">
        <v>1</v>
      </c>
      <c r="AC1539" s="100">
        <v>1</v>
      </c>
      <c r="AD1539" s="100">
        <v>1</v>
      </c>
      <c r="AE1539" s="100">
        <v>1</v>
      </c>
      <c r="AF1539" s="100">
        <v>1</v>
      </c>
      <c r="AG1539" s="100">
        <v>1</v>
      </c>
      <c r="AH1539" s="100"/>
      <c r="AI1539" s="98"/>
      <c r="AJ1539" s="98"/>
      <c r="AK1539" s="98"/>
      <c r="AL1539" s="102"/>
      <c r="AM1539" s="133"/>
      <c r="AN1539" s="107"/>
      <c r="AO1539" s="125"/>
      <c r="AP1539" s="125"/>
      <c r="AQ1539" s="125"/>
      <c r="AR1539" s="125"/>
      <c r="AS1539" s="125"/>
      <c r="AT1539" s="122"/>
      <c r="AU1539" s="125"/>
      <c r="AV1539" s="125"/>
      <c r="AW1539" s="122"/>
      <c r="AX1539" s="125"/>
      <c r="AY1539" s="125"/>
      <c r="AZ1539" s="125"/>
      <c r="BA1539" s="125"/>
      <c r="BB1539" s="125"/>
      <c r="BC1539" s="125"/>
      <c r="BD1539" s="125"/>
      <c r="BE1539" s="125"/>
      <c r="BF1539" s="125"/>
      <c r="BG1539" s="125"/>
      <c r="BH1539" s="125"/>
      <c r="BI1539" s="125"/>
      <c r="BJ1539" s="125"/>
      <c r="BK1539" s="125"/>
      <c r="BL1539" s="90"/>
      <c r="BM1539" s="90"/>
      <c r="BN1539" s="90"/>
      <c r="BO1539" s="90"/>
      <c r="BP1539" s="289"/>
    </row>
    <row r="1540" spans="1:68" s="292" customFormat="1" ht="14.25" customHeight="1" x14ac:dyDescent="0.2">
      <c r="A1540" s="334"/>
      <c r="B1540" s="113"/>
      <c r="C1540" s="107"/>
      <c r="D1540" s="102"/>
      <c r="E1540" s="102"/>
      <c r="F1540" s="102"/>
      <c r="G1540" s="102"/>
      <c r="H1540" s="102"/>
      <c r="I1540" s="99"/>
      <c r="J1540" s="100"/>
      <c r="K1540" s="100"/>
      <c r="L1540" s="100"/>
      <c r="M1540" s="100"/>
      <c r="N1540" s="100"/>
      <c r="O1540" s="100"/>
      <c r="P1540" s="100"/>
      <c r="Q1540" s="100"/>
      <c r="R1540" s="100"/>
      <c r="S1540" s="100"/>
      <c r="T1540" s="100"/>
      <c r="U1540" s="100"/>
      <c r="V1540" s="100"/>
      <c r="W1540" s="100"/>
      <c r="X1540" s="100"/>
      <c r="Y1540" s="100"/>
      <c r="Z1540" s="100"/>
      <c r="AA1540" s="100"/>
      <c r="AB1540" s="100"/>
      <c r="AC1540" s="114"/>
      <c r="AD1540" s="114"/>
      <c r="AE1540" s="114"/>
      <c r="AF1540" s="114"/>
      <c r="AG1540" s="97"/>
      <c r="AH1540" s="100"/>
      <c r="AI1540" s="98"/>
      <c r="AJ1540" s="98"/>
      <c r="AK1540" s="98"/>
      <c r="AL1540" s="102"/>
      <c r="AM1540" s="133"/>
      <c r="AN1540" s="107"/>
      <c r="AO1540" s="125"/>
      <c r="AP1540" s="125"/>
      <c r="AQ1540" s="125"/>
      <c r="AR1540" s="125"/>
      <c r="AS1540" s="125"/>
      <c r="AT1540" s="122"/>
      <c r="AU1540" s="125"/>
      <c r="AV1540" s="125"/>
      <c r="AW1540" s="122"/>
      <c r="AX1540" s="125"/>
      <c r="AY1540" s="125"/>
      <c r="AZ1540" s="125"/>
      <c r="BA1540" s="125"/>
      <c r="BB1540" s="125"/>
      <c r="BC1540" s="125"/>
      <c r="BD1540" s="125"/>
      <c r="BE1540" s="125"/>
      <c r="BF1540" s="125"/>
      <c r="BG1540" s="125"/>
      <c r="BH1540" s="125"/>
      <c r="BI1540" s="125"/>
      <c r="BJ1540" s="125"/>
      <c r="BK1540" s="125"/>
      <c r="BL1540" s="90"/>
      <c r="BM1540" s="90"/>
      <c r="BN1540" s="90"/>
      <c r="BO1540" s="90"/>
      <c r="BP1540" s="289"/>
    </row>
    <row r="1541" spans="1:68" s="292" customFormat="1" ht="14.25" customHeight="1" x14ac:dyDescent="0.2">
      <c r="A1541" s="334"/>
      <c r="B1541" s="113"/>
      <c r="C1541" s="107"/>
      <c r="D1541" s="102"/>
      <c r="E1541" s="102"/>
      <c r="F1541" s="102"/>
      <c r="G1541" s="102"/>
      <c r="H1541" s="102"/>
      <c r="I1541" s="99"/>
      <c r="J1541" s="100"/>
      <c r="K1541" s="104" t="s">
        <v>75</v>
      </c>
      <c r="L1541" s="100"/>
      <c r="M1541" s="597" t="s">
        <v>76</v>
      </c>
      <c r="N1541" s="597"/>
      <c r="O1541" s="597"/>
      <c r="P1541" s="115" t="s">
        <v>77</v>
      </c>
      <c r="Q1541" s="100">
        <f>SUMIFS(T5:T1530,V5:V1530,"",B5:B1530,"&gt;0,01")</f>
        <v>3.75</v>
      </c>
      <c r="R1541" s="100"/>
      <c r="S1541" s="115" t="s">
        <v>78</v>
      </c>
      <c r="T1541" s="100">
        <f>SUMIFS(U5:U1530,V5:V1530,"",B5:B1530,"&gt;0,01")</f>
        <v>0</v>
      </c>
      <c r="U1541" s="115" t="s">
        <v>79</v>
      </c>
      <c r="V1541" s="100">
        <f>SUMIFS(T5:T1530,V5:V1530,"&gt;0,01",B5:B1530,"&gt;0,01")</f>
        <v>5</v>
      </c>
      <c r="W1541" s="103" t="s">
        <v>80</v>
      </c>
      <c r="X1541" s="103">
        <f>SUMIFS(U5:U1530,V5:V1530,"&gt;0,01",B5:B1530,"&gt;0,01")</f>
        <v>10</v>
      </c>
      <c r="Y1541" s="103"/>
      <c r="Z1541" s="34"/>
      <c r="AA1541" s="103"/>
      <c r="AB1541" s="104"/>
      <c r="AC1541" s="114"/>
      <c r="AD1541" s="114"/>
      <c r="AE1541" s="114"/>
      <c r="AF1541" s="114"/>
      <c r="AG1541" s="97" t="s">
        <v>59</v>
      </c>
      <c r="AH1541" s="97">
        <f>SUMIF($AH$5:$AH$1526,AG1541,$AG$5:$AG$1526)</f>
        <v>6</v>
      </c>
      <c r="AI1541" s="98"/>
      <c r="AJ1541" s="98"/>
      <c r="AK1541" s="98"/>
      <c r="AL1541" s="102"/>
      <c r="AM1541" s="133"/>
      <c r="AN1541" s="107"/>
      <c r="AO1541" s="125"/>
      <c r="AP1541" s="125"/>
      <c r="AQ1541" s="125"/>
      <c r="AR1541" s="125"/>
      <c r="AS1541" s="125"/>
      <c r="AT1541" s="122"/>
      <c r="AU1541" s="125"/>
      <c r="AV1541" s="125"/>
      <c r="AW1541" s="122"/>
      <c r="AX1541" s="125"/>
      <c r="AY1541" s="125"/>
      <c r="AZ1541" s="125"/>
      <c r="BA1541" s="125"/>
      <c r="BB1541" s="125"/>
      <c r="BC1541" s="125"/>
      <c r="BD1541" s="125"/>
      <c r="BE1541" s="125"/>
      <c r="BF1541" s="125"/>
      <c r="BG1541" s="125"/>
      <c r="BH1541" s="125"/>
      <c r="BI1541" s="125"/>
      <c r="BJ1541" s="125"/>
      <c r="BK1541" s="125"/>
      <c r="BL1541" s="90"/>
      <c r="BM1541" s="90"/>
      <c r="BN1541" s="90"/>
      <c r="BO1541" s="90"/>
      <c r="BP1541" s="289"/>
    </row>
    <row r="1542" spans="1:68" s="292" customFormat="1" ht="14.25" customHeight="1" x14ac:dyDescent="0.2">
      <c r="A1542" s="334"/>
      <c r="B1542" s="113"/>
      <c r="C1542" s="107"/>
      <c r="D1542" s="102"/>
      <c r="E1542" s="102"/>
      <c r="F1542" s="102"/>
      <c r="G1542" s="102"/>
      <c r="H1542" s="102"/>
      <c r="I1542" s="99"/>
      <c r="J1542" s="100"/>
      <c r="K1542" s="100"/>
      <c r="L1542" s="100"/>
      <c r="M1542" s="597" t="s">
        <v>81</v>
      </c>
      <c r="N1542" s="597"/>
      <c r="O1542" s="597"/>
      <c r="P1542" s="115"/>
      <c r="Q1542" s="115"/>
      <c r="R1542" s="115"/>
      <c r="S1542" s="115"/>
      <c r="T1542" s="115"/>
      <c r="U1542" s="115"/>
      <c r="V1542" s="34"/>
      <c r="W1542" s="103"/>
      <c r="X1542" s="34"/>
      <c r="Y1542" s="103"/>
      <c r="Z1542" s="34"/>
      <c r="AA1542" s="103"/>
      <c r="AB1542" s="104"/>
      <c r="AC1542" s="114"/>
      <c r="AD1542" s="114"/>
      <c r="AE1542" s="114"/>
      <c r="AF1542" s="114"/>
      <c r="AG1542" s="336" t="s">
        <v>58</v>
      </c>
      <c r="AH1542" s="97">
        <f>SUMIF($AH$5:$AH$1526,AG1542,$AG$5:$AG$1526)</f>
        <v>0</v>
      </c>
      <c r="AI1542" s="98"/>
      <c r="AJ1542" s="98"/>
      <c r="AK1542" s="98"/>
      <c r="AL1542" s="102"/>
      <c r="AM1542" s="133"/>
      <c r="AN1542" s="107"/>
      <c r="AO1542" s="125"/>
      <c r="AP1542" s="125"/>
      <c r="AQ1542" s="125"/>
      <c r="AR1542" s="125"/>
      <c r="AS1542" s="125"/>
      <c r="AT1542" s="122"/>
      <c r="AU1542" s="125"/>
      <c r="AV1542" s="125"/>
      <c r="AW1542" s="122"/>
      <c r="AX1542" s="125"/>
      <c r="AY1542" s="125"/>
      <c r="AZ1542" s="125"/>
      <c r="BA1542" s="125"/>
      <c r="BB1542" s="125"/>
      <c r="BC1542" s="125"/>
      <c r="BD1542" s="125"/>
      <c r="BE1542" s="125"/>
      <c r="BF1542" s="125"/>
      <c r="BG1542" s="125"/>
      <c r="BH1542" s="125"/>
      <c r="BI1542" s="125"/>
      <c r="BJ1542" s="125"/>
      <c r="BK1542" s="125"/>
      <c r="BL1542" s="90"/>
      <c r="BM1542" s="90"/>
      <c r="BN1542" s="90"/>
      <c r="BO1542" s="90"/>
      <c r="BP1542" s="289"/>
    </row>
    <row r="1543" spans="1:68" s="292" customFormat="1" ht="14.25" customHeight="1" x14ac:dyDescent="0.2">
      <c r="A1543" s="334"/>
      <c r="B1543" s="113"/>
      <c r="C1543" s="107"/>
      <c r="D1543" s="102"/>
      <c r="E1543" s="102"/>
      <c r="F1543" s="102"/>
      <c r="G1543" s="102"/>
      <c r="H1543" s="101" t="e">
        <f ca="1">IF(_xludf.maxifs(B5:B1526,S5:S1526,"&gt;0,01",V5:V1526,"&gt;0,01")&gt;0,_xlfn.MAXIFS(B5:B1526,S5:S1526,"&gt;0,01",V5:V1526,"&gt;0,01"),"Sin vuelos en esta bitácora")</f>
        <v>#NAME?</v>
      </c>
      <c r="I1543" s="99"/>
      <c r="J1543" s="100"/>
      <c r="K1543" s="100"/>
      <c r="L1543" s="100"/>
      <c r="M1543" s="100"/>
      <c r="N1543" s="508" t="s">
        <v>82</v>
      </c>
      <c r="O1543" s="508"/>
      <c r="P1543" s="508"/>
      <c r="Q1543" s="508"/>
      <c r="R1543" s="258"/>
      <c r="S1543" s="100" t="str">
        <f>IFERROR(S1530-S17,"")</f>
        <v/>
      </c>
      <c r="T1543" s="100">
        <f>IFERROR(T1530-T17,"")</f>
        <v>8.75</v>
      </c>
      <c r="U1543" s="100">
        <f>IFERROR(U1530-U17,"")</f>
        <v>10</v>
      </c>
      <c r="V1543" s="100">
        <f>IFERROR(V1530-V17,"")</f>
        <v>2.5</v>
      </c>
      <c r="W1543" s="100"/>
      <c r="X1543" s="100"/>
      <c r="Y1543" s="100"/>
      <c r="Z1543" s="100"/>
      <c r="AA1543" s="100"/>
      <c r="AB1543" s="100"/>
      <c r="AC1543" s="114"/>
      <c r="AD1543" s="114"/>
      <c r="AE1543" s="114"/>
      <c r="AF1543" s="114"/>
      <c r="AG1543" s="97" t="s">
        <v>61</v>
      </c>
      <c r="AH1543" s="97">
        <f>SUMIF($AH$5:$AH$1526,AG1543,$AG$5:$AG$1526)</f>
        <v>0</v>
      </c>
      <c r="AI1543" s="98"/>
      <c r="AJ1543" s="98"/>
      <c r="AK1543" s="98"/>
      <c r="AL1543" s="102"/>
      <c r="AM1543" s="133"/>
      <c r="AN1543" s="107"/>
      <c r="AO1543" s="125"/>
      <c r="AP1543" s="125"/>
      <c r="AQ1543" s="125"/>
      <c r="AR1543" s="125"/>
      <c r="AS1543" s="125"/>
      <c r="AT1543" s="122"/>
      <c r="AU1543" s="125"/>
      <c r="AV1543" s="125"/>
      <c r="AW1543" s="122"/>
      <c r="AX1543" s="125"/>
      <c r="AY1543" s="125"/>
      <c r="AZ1543" s="125"/>
      <c r="BA1543" s="125"/>
      <c r="BB1543" s="125"/>
      <c r="BC1543" s="125"/>
      <c r="BD1543" s="125"/>
      <c r="BE1543" s="125"/>
      <c r="BF1543" s="125"/>
      <c r="BG1543" s="125"/>
      <c r="BH1543" s="125"/>
      <c r="BI1543" s="125"/>
      <c r="BJ1543" s="125"/>
      <c r="BK1543" s="125"/>
      <c r="BL1543" s="90"/>
      <c r="BM1543" s="90"/>
      <c r="BN1543" s="90"/>
      <c r="BO1543" s="90"/>
      <c r="BP1543" s="289"/>
    </row>
    <row r="1544" spans="1:68" s="292" customFormat="1" ht="14.25" customHeight="1" x14ac:dyDescent="0.2">
      <c r="A1544" s="334"/>
      <c r="B1544" s="113"/>
      <c r="C1544" s="107"/>
      <c r="D1544" s="102"/>
      <c r="E1544" s="102"/>
      <c r="F1544" s="102"/>
      <c r="G1544" s="102"/>
      <c r="H1544" s="102"/>
      <c r="I1544" s="99"/>
      <c r="J1544" s="100"/>
      <c r="K1544" s="100"/>
      <c r="L1544" s="100"/>
      <c r="M1544" s="100"/>
      <c r="N1544" s="100"/>
      <c r="O1544" s="100"/>
      <c r="P1544" s="100"/>
      <c r="Q1544" s="258" t="s">
        <v>83</v>
      </c>
      <c r="R1544" s="258"/>
      <c r="S1544" s="100" t="str">
        <f>S1530</f>
        <v xml:space="preserve"> </v>
      </c>
      <c r="T1544" s="100">
        <f>T1530</f>
        <v>8.75</v>
      </c>
      <c r="U1544" s="100">
        <f>U1530</f>
        <v>10</v>
      </c>
      <c r="V1544" s="100">
        <f>V1530</f>
        <v>2.5</v>
      </c>
      <c r="W1544" s="100"/>
      <c r="X1544" s="100"/>
      <c r="Y1544" s="100"/>
      <c r="Z1544" s="100"/>
      <c r="AA1544" s="100"/>
      <c r="AB1544" s="100"/>
      <c r="AC1544" s="114"/>
      <c r="AD1544" s="114"/>
      <c r="AE1544" s="114"/>
      <c r="AF1544" s="114"/>
      <c r="AG1544" s="97"/>
      <c r="AH1544" s="100"/>
      <c r="AI1544" s="98"/>
      <c r="AJ1544" s="98"/>
      <c r="AK1544" s="98"/>
      <c r="AL1544" s="102"/>
      <c r="AM1544" s="133"/>
      <c r="AN1544" s="107"/>
      <c r="AO1544" s="125"/>
      <c r="AP1544" s="125"/>
      <c r="AQ1544" s="125"/>
      <c r="AR1544" s="125"/>
      <c r="AS1544" s="125"/>
      <c r="AT1544" s="122"/>
      <c r="AU1544" s="125"/>
      <c r="AV1544" s="125"/>
      <c r="AW1544" s="122"/>
      <c r="AX1544" s="125"/>
      <c r="AY1544" s="125"/>
      <c r="AZ1544" s="125"/>
      <c r="BA1544" s="125"/>
      <c r="BB1544" s="125"/>
      <c r="BC1544" s="125"/>
      <c r="BD1544" s="125"/>
      <c r="BE1544" s="125"/>
      <c r="BF1544" s="125"/>
      <c r="BG1544" s="125"/>
      <c r="BH1544" s="125"/>
      <c r="BI1544" s="125"/>
      <c r="BJ1544" s="125"/>
      <c r="BK1544" s="125"/>
      <c r="BL1544" s="90"/>
      <c r="BM1544" s="90"/>
      <c r="BN1544" s="90"/>
      <c r="BO1544" s="90"/>
      <c r="BP1544" s="289"/>
    </row>
    <row r="1545" spans="1:68" s="292" customFormat="1" ht="14.25" customHeight="1" x14ac:dyDescent="0.2">
      <c r="A1545" s="334"/>
      <c r="B1545" s="113"/>
      <c r="C1545" s="107"/>
      <c r="D1545" s="102"/>
      <c r="E1545" s="102"/>
      <c r="F1545" s="102"/>
      <c r="G1545" s="102"/>
      <c r="H1545" s="102"/>
      <c r="I1545" s="99"/>
      <c r="J1545" s="100"/>
      <c r="K1545" s="100"/>
      <c r="L1545" s="100"/>
      <c r="M1545" s="100"/>
      <c r="N1545" s="100"/>
      <c r="O1545" s="100"/>
      <c r="P1545" s="100"/>
      <c r="Q1545" s="100"/>
      <c r="R1545" s="100"/>
      <c r="S1545" s="100"/>
      <c r="T1545" s="100"/>
      <c r="U1545" s="100"/>
      <c r="V1545" s="100"/>
      <c r="W1545" s="100"/>
      <c r="X1545" s="100"/>
      <c r="Y1545" s="100"/>
      <c r="Z1545" s="100"/>
      <c r="AA1545" s="100"/>
      <c r="AB1545" s="100"/>
      <c r="AC1545" s="114"/>
      <c r="AD1545" s="114"/>
      <c r="AE1545" s="114"/>
      <c r="AF1545" s="114"/>
      <c r="AG1545" s="97"/>
      <c r="AH1545" s="100"/>
      <c r="AI1545" s="98"/>
      <c r="AJ1545" s="98"/>
      <c r="AK1545" s="98"/>
      <c r="AL1545" s="102"/>
      <c r="AM1545" s="133"/>
      <c r="AN1545" s="107"/>
      <c r="AO1545" s="125"/>
      <c r="AP1545" s="125"/>
      <c r="AQ1545" s="125"/>
      <c r="AR1545" s="125"/>
      <c r="AS1545" s="125"/>
      <c r="AT1545" s="122"/>
      <c r="AU1545" s="125"/>
      <c r="AV1545" s="125"/>
      <c r="AW1545" s="122"/>
      <c r="AX1545" s="125"/>
      <c r="AY1545" s="125"/>
      <c r="AZ1545" s="125"/>
      <c r="BA1545" s="125"/>
      <c r="BB1545" s="125"/>
      <c r="BC1545" s="125"/>
      <c r="BD1545" s="125"/>
      <c r="BE1545" s="125"/>
      <c r="BF1545" s="125"/>
      <c r="BG1545" s="125"/>
      <c r="BH1545" s="125"/>
      <c r="BI1545" s="125"/>
      <c r="BJ1545" s="125"/>
      <c r="BK1545" s="125"/>
      <c r="BL1545" s="90"/>
      <c r="BM1545" s="90"/>
      <c r="BN1545" s="90"/>
      <c r="BO1545" s="90"/>
      <c r="BP1545" s="289"/>
    </row>
    <row r="1546" spans="1:68" s="292" customFormat="1" ht="14.25" customHeight="1" x14ac:dyDescent="0.2">
      <c r="A1546" s="334"/>
      <c r="B1546" s="113"/>
      <c r="C1546" s="107"/>
      <c r="D1546" s="102"/>
      <c r="E1546" s="102"/>
      <c r="F1546" s="102"/>
      <c r="G1546" s="102"/>
      <c r="H1546" s="102"/>
      <c r="I1546" s="99"/>
      <c r="J1546" s="100"/>
      <c r="K1546" s="100"/>
      <c r="L1546" s="100"/>
      <c r="M1546" s="100"/>
      <c r="N1546" s="100"/>
      <c r="O1546" s="100"/>
      <c r="P1546" s="100"/>
      <c r="Q1546" s="100"/>
      <c r="R1546" s="100"/>
      <c r="S1546" s="100"/>
      <c r="T1546" s="100"/>
      <c r="U1546" s="100"/>
      <c r="V1546" s="100"/>
      <c r="W1546" s="100"/>
      <c r="X1546" s="100"/>
      <c r="Y1546" s="100"/>
      <c r="Z1546" s="100"/>
      <c r="AA1546" s="100"/>
      <c r="AB1546" s="100"/>
      <c r="AC1546" s="114"/>
      <c r="AD1546" s="114"/>
      <c r="AE1546" s="114"/>
      <c r="AF1546" s="114"/>
      <c r="AG1546" s="97"/>
      <c r="AH1546" s="100"/>
      <c r="AI1546" s="98"/>
      <c r="AJ1546" s="98"/>
      <c r="AK1546" s="98"/>
      <c r="AL1546" s="102"/>
      <c r="AM1546" s="133"/>
      <c r="AN1546" s="107"/>
      <c r="AO1546" s="125"/>
      <c r="AP1546" s="125"/>
      <c r="AQ1546" s="125"/>
      <c r="AR1546" s="125"/>
      <c r="AS1546" s="125"/>
      <c r="AT1546" s="122"/>
      <c r="AU1546" s="125"/>
      <c r="AV1546" s="125"/>
      <c r="AW1546" s="122"/>
      <c r="AX1546" s="125"/>
      <c r="AY1546" s="125"/>
      <c r="AZ1546" s="125"/>
      <c r="BA1546" s="125"/>
      <c r="BB1546" s="125"/>
      <c r="BC1546" s="125"/>
      <c r="BD1546" s="125"/>
      <c r="BE1546" s="125"/>
      <c r="BF1546" s="125"/>
      <c r="BG1546" s="125"/>
      <c r="BH1546" s="125"/>
      <c r="BI1546" s="125"/>
      <c r="BJ1546" s="125"/>
      <c r="BK1546" s="125"/>
      <c r="BL1546" s="90"/>
      <c r="BM1546" s="90"/>
      <c r="BN1546" s="90"/>
      <c r="BO1546" s="90"/>
      <c r="BP1546" s="289"/>
    </row>
    <row r="1547" spans="1:68" s="292" customFormat="1" ht="14.25" customHeight="1" x14ac:dyDescent="0.2">
      <c r="A1547" s="334"/>
      <c r="B1547" s="113"/>
      <c r="C1547" s="107"/>
      <c r="D1547" s="102"/>
      <c r="E1547" s="102"/>
      <c r="F1547" s="102"/>
      <c r="G1547" s="102"/>
      <c r="H1547" s="102"/>
      <c r="I1547" s="99"/>
      <c r="J1547" s="100"/>
      <c r="K1547" s="100"/>
      <c r="L1547" s="100"/>
      <c r="M1547" s="116"/>
      <c r="N1547" s="102"/>
      <c r="O1547" s="100"/>
      <c r="P1547" s="507">
        <f>MAX(B5:B1526)</f>
        <v>44896</v>
      </c>
      <c r="Q1547" s="507"/>
      <c r="R1547" s="507"/>
      <c r="S1547" s="507"/>
      <c r="T1547" s="507"/>
      <c r="U1547" s="507"/>
      <c r="V1547" s="34" t="str">
        <f ca="1">IF(TRUNC((TODAY()-P1547)/365,0)=0,"",TRUNC((TODAY()-P1547)/365,0))</f>
        <v/>
      </c>
      <c r="W1547" s="103" t="str">
        <f ca="1">IF(V1547=1," año, ",IF(V1547="",""," años, "))</f>
        <v/>
      </c>
      <c r="X1547" s="34">
        <f ca="1">IF(TRUNC(MOD((TODAY()-P1547)/365,1)*12,0)=0,"",TRUNC(MOD((TODAY()-P1547)/365,1)*12,0))</f>
        <v>6</v>
      </c>
      <c r="Y1547" s="103" t="str">
        <f ca="1">IF(X1547=1,"mes, ",IF(X1547="",""," Meses, "))</f>
        <v xml:space="preserve"> Meses, </v>
      </c>
      <c r="Z1547" s="34">
        <f ca="1">TRUNC(MOD(MOD((TODAY()-P1547)/365,1)*12,1)*30,0)</f>
        <v>22</v>
      </c>
      <c r="AA1547" s="103" t="str">
        <f ca="1">IF(Z1547=1," día"," días")</f>
        <v xml:space="preserve"> días</v>
      </c>
      <c r="AB1547" s="104" t="str">
        <f ca="1">CONCATENATE(V1547,W1547,X1547,Y1547,Z1547,AA1547)</f>
        <v>6 Meses, 22 días</v>
      </c>
      <c r="AC1547" s="114"/>
      <c r="AD1547" s="114"/>
      <c r="AE1547" s="114"/>
      <c r="AF1547" s="114"/>
      <c r="AG1547" s="97"/>
      <c r="AH1547" s="100"/>
      <c r="AI1547" s="98"/>
      <c r="AJ1547" s="98"/>
      <c r="AK1547" s="98"/>
      <c r="AL1547" s="102"/>
      <c r="AM1547" s="133"/>
      <c r="AN1547" s="107"/>
      <c r="AO1547" s="125"/>
      <c r="AP1547" s="125"/>
      <c r="AQ1547" s="125"/>
      <c r="AR1547" s="125"/>
      <c r="AS1547" s="125"/>
      <c r="AT1547" s="122"/>
      <c r="AU1547" s="125"/>
      <c r="AV1547" s="125"/>
      <c r="AW1547" s="122"/>
      <c r="AX1547" s="125"/>
      <c r="AY1547" s="125"/>
      <c r="AZ1547" s="125"/>
      <c r="BA1547" s="125"/>
      <c r="BB1547" s="125"/>
      <c r="BC1547" s="125"/>
      <c r="BD1547" s="125"/>
      <c r="BE1547" s="125"/>
      <c r="BF1547" s="125"/>
      <c r="BG1547" s="125"/>
      <c r="BH1547" s="125"/>
      <c r="BI1547" s="125"/>
      <c r="BJ1547" s="125"/>
      <c r="BK1547" s="125"/>
      <c r="BL1547" s="90"/>
      <c r="BM1547" s="90"/>
      <c r="BN1547" s="90"/>
      <c r="BO1547" s="90"/>
      <c r="BP1547" s="289"/>
    </row>
    <row r="1548" spans="1:68" s="292" customFormat="1" ht="14.25" customHeight="1" x14ac:dyDescent="0.2">
      <c r="A1548" s="334"/>
      <c r="B1548" s="113"/>
      <c r="C1548" s="107"/>
      <c r="D1548" s="102"/>
      <c r="E1548" s="102"/>
      <c r="F1548" s="102"/>
      <c r="G1548" s="102"/>
      <c r="H1548" s="102"/>
      <c r="I1548" s="99"/>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14"/>
      <c r="AD1548" s="114"/>
      <c r="AE1548" s="114"/>
      <c r="AF1548" s="114"/>
      <c r="AG1548" s="97"/>
      <c r="AH1548" s="100"/>
      <c r="AI1548" s="98"/>
      <c r="AJ1548" s="98"/>
      <c r="AK1548" s="98"/>
      <c r="AL1548" s="102"/>
      <c r="AM1548" s="133"/>
      <c r="AN1548" s="107"/>
      <c r="AO1548" s="125"/>
      <c r="AP1548" s="125"/>
      <c r="AQ1548" s="125"/>
      <c r="AR1548" s="125"/>
      <c r="AS1548" s="125"/>
      <c r="AT1548" s="122"/>
      <c r="AU1548" s="125"/>
      <c r="AV1548" s="125"/>
      <c r="AW1548" s="122"/>
      <c r="AX1548" s="125"/>
      <c r="AY1548" s="125"/>
      <c r="AZ1548" s="125"/>
      <c r="BA1548" s="125"/>
      <c r="BB1548" s="125"/>
      <c r="BC1548" s="125"/>
      <c r="BD1548" s="125"/>
      <c r="BE1548" s="125"/>
      <c r="BF1548" s="125"/>
      <c r="BG1548" s="125"/>
      <c r="BH1548" s="125"/>
      <c r="BI1548" s="125"/>
      <c r="BJ1548" s="125"/>
      <c r="BK1548" s="125"/>
      <c r="BL1548" s="90"/>
      <c r="BM1548" s="90"/>
      <c r="BN1548" s="90"/>
      <c r="BO1548" s="90"/>
      <c r="BP1548" s="289"/>
    </row>
    <row r="1549" spans="1:68" s="292" customFormat="1" ht="14.25" customHeight="1" x14ac:dyDescent="0.2">
      <c r="A1549" s="334"/>
      <c r="B1549" s="106"/>
      <c r="C1549" s="107"/>
      <c r="D1549" s="108"/>
      <c r="E1549" s="108"/>
      <c r="F1549" s="108"/>
      <c r="G1549" s="108"/>
      <c r="H1549" s="108"/>
      <c r="I1549" s="109"/>
      <c r="J1549" s="94"/>
      <c r="K1549" s="94"/>
      <c r="L1549" s="94"/>
      <c r="M1549" s="94"/>
      <c r="N1549" s="94"/>
      <c r="O1549" s="94"/>
      <c r="P1549" s="94"/>
      <c r="Q1549" s="94"/>
      <c r="R1549" s="94"/>
      <c r="S1549" s="94"/>
      <c r="T1549" s="94"/>
      <c r="U1549" s="94"/>
      <c r="V1549" s="94"/>
      <c r="W1549" s="94"/>
      <c r="X1549" s="94"/>
      <c r="Y1549" s="94"/>
      <c r="Z1549" s="94"/>
      <c r="AA1549" s="94"/>
      <c r="AB1549" s="94"/>
      <c r="AC1549" s="117"/>
      <c r="AD1549" s="117"/>
      <c r="AE1549" s="117"/>
      <c r="AF1549" s="117"/>
      <c r="AG1549" s="118"/>
      <c r="AH1549" s="94"/>
      <c r="AI1549" s="110"/>
      <c r="AJ1549" s="110"/>
      <c r="AK1549" s="98"/>
      <c r="AL1549" s="102"/>
      <c r="AM1549" s="133"/>
      <c r="AN1549" s="107"/>
      <c r="AO1549" s="125"/>
      <c r="AP1549" s="125"/>
      <c r="AQ1549" s="125"/>
      <c r="AR1549" s="125"/>
      <c r="AS1549" s="125"/>
      <c r="AT1549" s="122"/>
      <c r="AU1549" s="125"/>
      <c r="AV1549" s="125"/>
      <c r="AW1549" s="122"/>
      <c r="AX1549" s="125"/>
      <c r="AY1549" s="125"/>
      <c r="AZ1549" s="125"/>
      <c r="BA1549" s="125"/>
      <c r="BB1549" s="125"/>
      <c r="BC1549" s="125"/>
      <c r="BD1549" s="125"/>
      <c r="BE1549" s="125"/>
      <c r="BF1549" s="125"/>
      <c r="BG1549" s="125"/>
      <c r="BH1549" s="125"/>
      <c r="BI1549" s="125"/>
      <c r="BJ1549" s="125"/>
      <c r="BK1549" s="125"/>
      <c r="BL1549" s="90"/>
      <c r="BM1549" s="90"/>
      <c r="BN1549" s="90"/>
      <c r="BO1549" s="90"/>
      <c r="BP1549" s="289"/>
    </row>
    <row r="1550" spans="1:68" s="292" customFormat="1" ht="14.25" customHeight="1" x14ac:dyDescent="0.2">
      <c r="A1550" s="337"/>
      <c r="B1550" s="338"/>
      <c r="C1550" s="290"/>
      <c r="D1550" s="339"/>
      <c r="E1550" s="339"/>
      <c r="F1550" s="339"/>
      <c r="G1550" s="339"/>
      <c r="H1550" s="339"/>
      <c r="I1550" s="340"/>
      <c r="J1550" s="291"/>
      <c r="K1550" s="291"/>
      <c r="L1550" s="291"/>
      <c r="M1550" s="291"/>
      <c r="N1550" s="291"/>
      <c r="O1550" s="291"/>
      <c r="P1550" s="291"/>
      <c r="Q1550" s="291"/>
      <c r="R1550" s="291"/>
      <c r="S1550" s="291"/>
      <c r="T1550" s="291"/>
      <c r="U1550" s="291"/>
      <c r="V1550" s="291"/>
      <c r="W1550" s="291"/>
      <c r="X1550" s="291"/>
      <c r="Y1550" s="291"/>
      <c r="Z1550" s="291"/>
      <c r="AA1550" s="291"/>
      <c r="AB1550" s="291"/>
      <c r="AC1550" s="341"/>
      <c r="AD1550" s="341"/>
      <c r="AE1550" s="341"/>
      <c r="AF1550" s="341"/>
      <c r="AG1550" s="342"/>
      <c r="AH1550" s="291"/>
      <c r="AI1550" s="343"/>
      <c r="AJ1550" s="343"/>
      <c r="AK1550" s="293"/>
      <c r="AL1550" s="102"/>
      <c r="AM1550" s="133"/>
      <c r="AN1550" s="107"/>
      <c r="AO1550" s="125"/>
      <c r="AP1550" s="125"/>
      <c r="AQ1550" s="125"/>
      <c r="AR1550" s="125"/>
      <c r="AS1550" s="125"/>
      <c r="AT1550" s="122"/>
      <c r="AU1550" s="125"/>
      <c r="AV1550" s="125"/>
      <c r="AW1550" s="122"/>
      <c r="AX1550" s="125"/>
      <c r="AY1550" s="125"/>
      <c r="AZ1550" s="125"/>
      <c r="BA1550" s="125"/>
      <c r="BB1550" s="125"/>
      <c r="BC1550" s="125"/>
      <c r="BD1550" s="125"/>
      <c r="BE1550" s="125"/>
      <c r="BF1550" s="125"/>
      <c r="BG1550" s="125"/>
      <c r="BH1550" s="125"/>
      <c r="BI1550" s="125"/>
      <c r="BJ1550" s="125"/>
      <c r="BK1550" s="125"/>
      <c r="BL1550" s="90"/>
      <c r="BM1550" s="90"/>
      <c r="BN1550" s="90"/>
      <c r="BO1550" s="90"/>
      <c r="BP1550" s="289"/>
    </row>
    <row r="1551" spans="1:68" s="292" customFormat="1" ht="14.25" customHeight="1" x14ac:dyDescent="0.2">
      <c r="A1551" s="337"/>
      <c r="B1551" s="338"/>
      <c r="C1551" s="290"/>
      <c r="D1551" s="339"/>
      <c r="E1551" s="339"/>
      <c r="F1551" s="339"/>
      <c r="G1551" s="339"/>
      <c r="H1551" s="339"/>
      <c r="I1551" s="340"/>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341"/>
      <c r="AD1551" s="341"/>
      <c r="AE1551" s="341"/>
      <c r="AF1551" s="341"/>
      <c r="AG1551" s="342"/>
      <c r="AH1551" s="291"/>
      <c r="AI1551" s="343"/>
      <c r="AJ1551" s="343"/>
      <c r="AK1551" s="293"/>
      <c r="AL1551" s="102"/>
      <c r="AM1551" s="133"/>
      <c r="AN1551" s="107"/>
      <c r="AO1551" s="125"/>
      <c r="AP1551" s="125"/>
      <c r="AQ1551" s="125"/>
      <c r="AR1551" s="125"/>
      <c r="AS1551" s="125"/>
      <c r="AT1551" s="122"/>
      <c r="AU1551" s="125"/>
      <c r="AV1551" s="125"/>
      <c r="AW1551" s="122"/>
      <c r="AX1551" s="125"/>
      <c r="AY1551" s="125"/>
      <c r="AZ1551" s="125"/>
      <c r="BA1551" s="125"/>
      <c r="BB1551" s="125"/>
      <c r="BC1551" s="125"/>
      <c r="BD1551" s="125"/>
      <c r="BE1551" s="125"/>
      <c r="BF1551" s="125"/>
      <c r="BG1551" s="125"/>
      <c r="BH1551" s="125"/>
      <c r="BI1551" s="125"/>
      <c r="BJ1551" s="125"/>
      <c r="BK1551" s="125"/>
      <c r="BL1551" s="90"/>
      <c r="BM1551" s="90"/>
      <c r="BN1551" s="90"/>
      <c r="BO1551" s="90"/>
      <c r="BP1551" s="289"/>
    </row>
    <row r="1552" spans="1:68" s="292" customFormat="1" ht="14.25" customHeight="1" x14ac:dyDescent="0.2">
      <c r="A1552" s="337"/>
      <c r="B1552" s="338"/>
      <c r="C1552" s="290"/>
      <c r="D1552" s="339"/>
      <c r="E1552" s="339"/>
      <c r="F1552" s="339"/>
      <c r="G1552" s="339"/>
      <c r="H1552" s="339"/>
      <c r="I1552" s="340"/>
      <c r="J1552" s="291"/>
      <c r="K1552" s="291"/>
      <c r="L1552" s="291"/>
      <c r="M1552" s="291"/>
      <c r="N1552" s="291"/>
      <c r="O1552" s="291"/>
      <c r="P1552" s="291"/>
      <c r="Q1552" s="291"/>
      <c r="R1552" s="291"/>
      <c r="S1552" s="291"/>
      <c r="T1552" s="291"/>
      <c r="U1552" s="291"/>
      <c r="V1552" s="291"/>
      <c r="W1552" s="291"/>
      <c r="X1552" s="291"/>
      <c r="Y1552" s="291"/>
      <c r="Z1552" s="291"/>
      <c r="AA1552" s="291"/>
      <c r="AB1552" s="291"/>
      <c r="AC1552" s="341"/>
      <c r="AD1552" s="341"/>
      <c r="AE1552" s="341"/>
      <c r="AF1552" s="341"/>
      <c r="AG1552" s="342"/>
      <c r="AH1552" s="291"/>
      <c r="AI1552" s="343"/>
      <c r="AJ1552" s="343"/>
      <c r="AK1552" s="293"/>
      <c r="AL1552" s="102"/>
      <c r="AM1552" s="133"/>
      <c r="AN1552" s="107"/>
      <c r="AO1552" s="125"/>
      <c r="AP1552" s="125"/>
      <c r="AQ1552" s="125"/>
      <c r="AR1552" s="125"/>
      <c r="AS1552" s="125"/>
      <c r="AT1552" s="122"/>
      <c r="AU1552" s="125"/>
      <c r="AV1552" s="125"/>
      <c r="AW1552" s="122"/>
      <c r="AX1552" s="125"/>
      <c r="AY1552" s="125"/>
      <c r="AZ1552" s="125"/>
      <c r="BA1552" s="125"/>
      <c r="BB1552" s="125"/>
      <c r="BC1552" s="125"/>
      <c r="BD1552" s="125"/>
      <c r="BE1552" s="125"/>
      <c r="BF1552" s="125"/>
      <c r="BG1552" s="125"/>
      <c r="BH1552" s="125"/>
      <c r="BI1552" s="125"/>
      <c r="BJ1552" s="125"/>
      <c r="BK1552" s="125"/>
      <c r="BL1552" s="90"/>
      <c r="BM1552" s="90"/>
      <c r="BN1552" s="90"/>
      <c r="BO1552" s="90"/>
      <c r="BP1552" s="289"/>
    </row>
    <row r="1553" spans="1:68" s="292" customFormat="1" ht="14.25" customHeight="1" x14ac:dyDescent="0.2">
      <c r="A1553" s="337"/>
      <c r="B1553" s="338"/>
      <c r="C1553" s="290"/>
      <c r="D1553" s="339"/>
      <c r="E1553" s="339"/>
      <c r="F1553" s="339"/>
      <c r="G1553" s="339"/>
      <c r="H1553" s="339"/>
      <c r="I1553" s="340"/>
      <c r="J1553" s="291"/>
      <c r="K1553" s="291"/>
      <c r="L1553" s="291"/>
      <c r="M1553" s="291"/>
      <c r="N1553" s="291"/>
      <c r="O1553" s="291"/>
      <c r="P1553" s="291"/>
      <c r="Q1553" s="291"/>
      <c r="R1553" s="291"/>
      <c r="S1553" s="291"/>
      <c r="T1553" s="291"/>
      <c r="U1553" s="291"/>
      <c r="V1553" s="291"/>
      <c r="W1553" s="291"/>
      <c r="X1553" s="291"/>
      <c r="Y1553" s="291"/>
      <c r="Z1553" s="291"/>
      <c r="AA1553" s="291"/>
      <c r="AB1553" s="291"/>
      <c r="AC1553" s="341"/>
      <c r="AD1553" s="341"/>
      <c r="AE1553" s="341"/>
      <c r="AF1553" s="341"/>
      <c r="AG1553" s="342"/>
      <c r="AH1553" s="291"/>
      <c r="AI1553" s="343"/>
      <c r="AJ1553" s="343"/>
      <c r="AK1553" s="293"/>
      <c r="AL1553" s="102"/>
      <c r="AM1553" s="133"/>
      <c r="AN1553" s="107"/>
      <c r="AO1553" s="125"/>
      <c r="AP1553" s="125"/>
      <c r="AQ1553" s="125"/>
      <c r="AR1553" s="125"/>
      <c r="AS1553" s="125"/>
      <c r="AT1553" s="122"/>
      <c r="AU1553" s="125"/>
      <c r="AV1553" s="125"/>
      <c r="AW1553" s="122"/>
      <c r="AX1553" s="125"/>
      <c r="AY1553" s="125"/>
      <c r="AZ1553" s="125"/>
      <c r="BA1553" s="125"/>
      <c r="BB1553" s="125"/>
      <c r="BC1553" s="125"/>
      <c r="BD1553" s="125"/>
      <c r="BE1553" s="125"/>
      <c r="BF1553" s="125"/>
      <c r="BG1553" s="125"/>
      <c r="BH1553" s="125"/>
      <c r="BI1553" s="125"/>
      <c r="BJ1553" s="125"/>
      <c r="BK1553" s="125"/>
      <c r="BL1553" s="90"/>
      <c r="BM1553" s="90"/>
      <c r="BN1553" s="90"/>
      <c r="BO1553" s="90"/>
      <c r="BP1553" s="289"/>
    </row>
    <row r="1554" spans="1:68" s="292" customFormat="1" ht="14.25" customHeight="1" x14ac:dyDescent="0.2">
      <c r="A1554" s="337"/>
      <c r="B1554" s="338"/>
      <c r="C1554" s="290"/>
      <c r="D1554" s="339"/>
      <c r="E1554" s="339"/>
      <c r="F1554" s="339"/>
      <c r="G1554" s="339"/>
      <c r="H1554" s="339"/>
      <c r="I1554" s="340"/>
      <c r="J1554" s="291"/>
      <c r="K1554" s="291"/>
      <c r="L1554" s="291"/>
      <c r="M1554" s="291"/>
      <c r="N1554" s="291"/>
      <c r="O1554" s="291"/>
      <c r="P1554" s="291"/>
      <c r="Q1554" s="291"/>
      <c r="R1554" s="291"/>
      <c r="S1554" s="291"/>
      <c r="T1554" s="291"/>
      <c r="U1554" s="291"/>
      <c r="V1554" s="291"/>
      <c r="W1554" s="291"/>
      <c r="X1554" s="291"/>
      <c r="Y1554" s="291"/>
      <c r="Z1554" s="291"/>
      <c r="AA1554" s="291"/>
      <c r="AB1554" s="291"/>
      <c r="AC1554" s="341"/>
      <c r="AD1554" s="341"/>
      <c r="AE1554" s="341"/>
      <c r="AF1554" s="341"/>
      <c r="AG1554" s="342"/>
      <c r="AH1554" s="291"/>
      <c r="AI1554" s="343"/>
      <c r="AJ1554" s="343"/>
      <c r="AK1554" s="293"/>
      <c r="AL1554" s="102"/>
      <c r="AM1554" s="133"/>
      <c r="AN1554" s="107"/>
      <c r="AO1554" s="125"/>
      <c r="AP1554" s="125"/>
      <c r="AQ1554" s="125"/>
      <c r="AR1554" s="125"/>
      <c r="AS1554" s="125"/>
      <c r="AT1554" s="122"/>
      <c r="AU1554" s="125"/>
      <c r="AV1554" s="125"/>
      <c r="AW1554" s="122"/>
      <c r="AX1554" s="125"/>
      <c r="AY1554" s="125"/>
      <c r="AZ1554" s="125"/>
      <c r="BA1554" s="125"/>
      <c r="BB1554" s="125"/>
      <c r="BC1554" s="125"/>
      <c r="BD1554" s="125"/>
      <c r="BE1554" s="125"/>
      <c r="BF1554" s="125"/>
      <c r="BG1554" s="125"/>
      <c r="BH1554" s="125"/>
      <c r="BI1554" s="125"/>
      <c r="BJ1554" s="125"/>
      <c r="BK1554" s="125"/>
      <c r="BL1554" s="90"/>
      <c r="BM1554" s="90"/>
      <c r="BN1554" s="90"/>
      <c r="BO1554" s="90"/>
      <c r="BP1554" s="289"/>
    </row>
    <row r="1555" spans="1:68" s="292" customFormat="1" ht="14.25" customHeight="1" x14ac:dyDescent="0.2">
      <c r="A1555" s="337"/>
      <c r="B1555" s="338"/>
      <c r="C1555" s="290"/>
      <c r="D1555" s="339"/>
      <c r="E1555" s="339"/>
      <c r="F1555" s="339"/>
      <c r="G1555" s="339"/>
      <c r="H1555" s="339"/>
      <c r="I1555" s="340"/>
      <c r="J1555" s="291"/>
      <c r="K1555" s="291"/>
      <c r="L1555" s="291"/>
      <c r="M1555" s="291"/>
      <c r="N1555" s="291"/>
      <c r="O1555" s="291"/>
      <c r="P1555" s="291"/>
      <c r="Q1555" s="291"/>
      <c r="R1555" s="291"/>
      <c r="S1555" s="291"/>
      <c r="T1555" s="291"/>
      <c r="U1555" s="291"/>
      <c r="V1555" s="291"/>
      <c r="W1555" s="291"/>
      <c r="X1555" s="291"/>
      <c r="Y1555" s="291"/>
      <c r="Z1555" s="291"/>
      <c r="AA1555" s="291"/>
      <c r="AB1555" s="291"/>
      <c r="AC1555" s="341"/>
      <c r="AD1555" s="341"/>
      <c r="AE1555" s="341"/>
      <c r="AF1555" s="341"/>
      <c r="AG1555" s="342"/>
      <c r="AH1555" s="291"/>
      <c r="AI1555" s="343"/>
      <c r="AJ1555" s="343"/>
      <c r="AK1555" s="293"/>
      <c r="AL1555" s="102"/>
      <c r="AM1555" s="133"/>
      <c r="AN1555" s="107"/>
      <c r="AO1555" s="125"/>
      <c r="AP1555" s="125"/>
      <c r="AQ1555" s="125"/>
      <c r="AR1555" s="125"/>
      <c r="AS1555" s="125"/>
      <c r="AT1555" s="122"/>
      <c r="AU1555" s="125"/>
      <c r="AV1555" s="125"/>
      <c r="AW1555" s="122"/>
      <c r="AX1555" s="125"/>
      <c r="AY1555" s="125"/>
      <c r="AZ1555" s="125"/>
      <c r="BA1555" s="125"/>
      <c r="BB1555" s="125"/>
      <c r="BC1555" s="125"/>
      <c r="BD1555" s="125"/>
      <c r="BE1555" s="125"/>
      <c r="BF1555" s="125"/>
      <c r="BG1555" s="125"/>
      <c r="BH1555" s="125"/>
      <c r="BI1555" s="125"/>
      <c r="BJ1555" s="125"/>
      <c r="BK1555" s="125"/>
      <c r="BL1555" s="90"/>
      <c r="BM1555" s="90"/>
      <c r="BN1555" s="90"/>
      <c r="BO1555" s="90"/>
      <c r="BP1555" s="289"/>
    </row>
    <row r="1556" spans="1:68" s="292" customFormat="1" ht="14.25" customHeight="1" x14ac:dyDescent="0.2">
      <c r="A1556" s="337"/>
      <c r="B1556" s="338"/>
      <c r="C1556" s="290"/>
      <c r="D1556" s="339"/>
      <c r="E1556" s="339"/>
      <c r="F1556" s="339"/>
      <c r="G1556" s="339"/>
      <c r="H1556" s="339"/>
      <c r="I1556" s="340"/>
      <c r="J1556" s="291"/>
      <c r="K1556" s="291"/>
      <c r="L1556" s="291"/>
      <c r="M1556" s="291"/>
      <c r="N1556" s="291"/>
      <c r="O1556" s="291"/>
      <c r="P1556" s="291"/>
      <c r="Q1556" s="291"/>
      <c r="R1556" s="291"/>
      <c r="S1556" s="291"/>
      <c r="T1556" s="291"/>
      <c r="U1556" s="291"/>
      <c r="V1556" s="291"/>
      <c r="W1556" s="291"/>
      <c r="X1556" s="291"/>
      <c r="Y1556" s="291"/>
      <c r="Z1556" s="291"/>
      <c r="AA1556" s="291"/>
      <c r="AB1556" s="291"/>
      <c r="AC1556" s="341"/>
      <c r="AD1556" s="341"/>
      <c r="AE1556" s="341"/>
      <c r="AF1556" s="341"/>
      <c r="AG1556" s="342"/>
      <c r="AH1556" s="291"/>
      <c r="AI1556" s="343"/>
      <c r="AJ1556" s="343"/>
      <c r="AK1556" s="293"/>
      <c r="AL1556" s="102"/>
      <c r="AM1556" s="133"/>
      <c r="AN1556" s="107"/>
      <c r="AO1556" s="125"/>
      <c r="AP1556" s="125"/>
      <c r="AQ1556" s="125"/>
      <c r="AR1556" s="125"/>
      <c r="AS1556" s="125"/>
      <c r="AT1556" s="122"/>
      <c r="AU1556" s="125"/>
      <c r="AV1556" s="125"/>
      <c r="AW1556" s="122"/>
      <c r="AX1556" s="125"/>
      <c r="AY1556" s="125"/>
      <c r="AZ1556" s="125"/>
      <c r="BA1556" s="125"/>
      <c r="BB1556" s="125"/>
      <c r="BC1556" s="125"/>
      <c r="BD1556" s="125"/>
      <c r="BE1556" s="125"/>
      <c r="BF1556" s="125"/>
      <c r="BG1556" s="125"/>
      <c r="BH1556" s="125"/>
      <c r="BI1556" s="125"/>
      <c r="BJ1556" s="125"/>
      <c r="BK1556" s="125"/>
      <c r="BL1556" s="90"/>
      <c r="BM1556" s="90"/>
      <c r="BN1556" s="90"/>
      <c r="BO1556" s="90"/>
      <c r="BP1556" s="289"/>
    </row>
    <row r="1557" spans="1:68" s="292" customFormat="1" ht="14.25" customHeight="1" x14ac:dyDescent="0.2">
      <c r="A1557" s="337"/>
      <c r="B1557" s="338"/>
      <c r="C1557" s="290"/>
      <c r="D1557" s="339"/>
      <c r="E1557" s="339"/>
      <c r="F1557" s="339"/>
      <c r="G1557" s="339"/>
      <c r="H1557" s="339"/>
      <c r="I1557" s="340"/>
      <c r="J1557" s="291"/>
      <c r="K1557" s="291"/>
      <c r="L1557" s="291"/>
      <c r="M1557" s="291"/>
      <c r="N1557" s="291"/>
      <c r="O1557" s="291"/>
      <c r="P1557" s="291"/>
      <c r="Q1557" s="291"/>
      <c r="R1557" s="291"/>
      <c r="S1557" s="291"/>
      <c r="T1557" s="291"/>
      <c r="U1557" s="291"/>
      <c r="V1557" s="291"/>
      <c r="W1557" s="291"/>
      <c r="X1557" s="291"/>
      <c r="Y1557" s="291"/>
      <c r="Z1557" s="291"/>
      <c r="AA1557" s="291"/>
      <c r="AB1557" s="291"/>
      <c r="AC1557" s="341"/>
      <c r="AD1557" s="341"/>
      <c r="AE1557" s="341"/>
      <c r="AF1557" s="341"/>
      <c r="AG1557" s="342"/>
      <c r="AH1557" s="291"/>
      <c r="AI1557" s="343"/>
      <c r="AJ1557" s="343"/>
      <c r="AK1557" s="293"/>
      <c r="AL1557" s="102"/>
      <c r="AM1557" s="133"/>
      <c r="AN1557" s="107"/>
      <c r="AO1557" s="125"/>
      <c r="AP1557" s="125"/>
      <c r="AQ1557" s="125"/>
      <c r="AR1557" s="125"/>
      <c r="AS1557" s="125"/>
      <c r="AT1557" s="122"/>
      <c r="AU1557" s="125"/>
      <c r="AV1557" s="125"/>
      <c r="AW1557" s="122"/>
      <c r="AX1557" s="125"/>
      <c r="AY1557" s="125"/>
      <c r="AZ1557" s="125"/>
      <c r="BA1557" s="125"/>
      <c r="BB1557" s="125"/>
      <c r="BC1557" s="125"/>
      <c r="BD1557" s="125"/>
      <c r="BE1557" s="125"/>
      <c r="BF1557" s="125"/>
      <c r="BG1557" s="125"/>
      <c r="BH1557" s="125"/>
      <c r="BI1557" s="125"/>
      <c r="BJ1557" s="125"/>
      <c r="BK1557" s="125"/>
      <c r="BL1557" s="90"/>
      <c r="BM1557" s="90"/>
      <c r="BN1557" s="90"/>
      <c r="BO1557" s="90"/>
      <c r="BP1557" s="289"/>
    </row>
    <row r="1558" spans="1:68" s="292" customFormat="1" ht="14.25" customHeight="1" x14ac:dyDescent="0.2">
      <c r="A1558" s="337"/>
      <c r="B1558" s="338"/>
      <c r="C1558" s="290"/>
      <c r="D1558" s="339"/>
      <c r="E1558" s="339"/>
      <c r="F1558" s="339"/>
      <c r="G1558" s="339"/>
      <c r="H1558" s="339"/>
      <c r="I1558" s="340"/>
      <c r="J1558" s="291"/>
      <c r="K1558" s="291"/>
      <c r="L1558" s="291"/>
      <c r="M1558" s="291"/>
      <c r="N1558" s="291"/>
      <c r="O1558" s="291"/>
      <c r="P1558" s="291"/>
      <c r="Q1558" s="291"/>
      <c r="R1558" s="291"/>
      <c r="S1558" s="291"/>
      <c r="T1558" s="291"/>
      <c r="U1558" s="291"/>
      <c r="V1558" s="291"/>
      <c r="W1558" s="291"/>
      <c r="X1558" s="291"/>
      <c r="Y1558" s="291"/>
      <c r="Z1558" s="291"/>
      <c r="AA1558" s="291"/>
      <c r="AB1558" s="291"/>
      <c r="AC1558" s="341"/>
      <c r="AD1558" s="341"/>
      <c r="AE1558" s="341"/>
      <c r="AF1558" s="341"/>
      <c r="AG1558" s="342"/>
      <c r="AH1558" s="291"/>
      <c r="AI1558" s="343"/>
      <c r="AJ1558" s="343"/>
      <c r="AK1558" s="293"/>
      <c r="AL1558" s="102"/>
      <c r="AM1558" s="133"/>
      <c r="AN1558" s="107"/>
      <c r="AO1558" s="125"/>
      <c r="AP1558" s="125"/>
      <c r="AQ1558" s="125"/>
      <c r="AR1558" s="125"/>
      <c r="AS1558" s="125"/>
      <c r="AT1558" s="122"/>
      <c r="AU1558" s="125"/>
      <c r="AV1558" s="125"/>
      <c r="AW1558" s="122"/>
      <c r="AX1558" s="125"/>
      <c r="AY1558" s="125"/>
      <c r="AZ1558" s="125"/>
      <c r="BA1558" s="125"/>
      <c r="BB1558" s="125"/>
      <c r="BC1558" s="125"/>
      <c r="BD1558" s="125"/>
      <c r="BE1558" s="125"/>
      <c r="BF1558" s="125"/>
      <c r="BG1558" s="125"/>
      <c r="BH1558" s="125"/>
      <c r="BI1558" s="125"/>
      <c r="BJ1558" s="125"/>
      <c r="BK1558" s="125"/>
      <c r="BL1558" s="90"/>
      <c r="BM1558" s="90"/>
      <c r="BN1558" s="90"/>
      <c r="BO1558" s="90"/>
      <c r="BP1558" s="289"/>
    </row>
    <row r="1559" spans="1:68" s="292" customFormat="1" ht="14.25" customHeight="1" x14ac:dyDescent="0.2">
      <c r="A1559" s="337"/>
      <c r="B1559" s="338"/>
      <c r="C1559" s="290"/>
      <c r="D1559" s="339"/>
      <c r="E1559" s="339"/>
      <c r="F1559" s="339"/>
      <c r="G1559" s="339"/>
      <c r="H1559" s="339"/>
      <c r="I1559" s="340"/>
      <c r="J1559" s="291"/>
      <c r="K1559" s="291"/>
      <c r="L1559" s="291"/>
      <c r="M1559" s="291"/>
      <c r="N1559" s="291"/>
      <c r="O1559" s="291"/>
      <c r="P1559" s="291"/>
      <c r="Q1559" s="291"/>
      <c r="R1559" s="291"/>
      <c r="S1559" s="291"/>
      <c r="T1559" s="291"/>
      <c r="U1559" s="291"/>
      <c r="V1559" s="291"/>
      <c r="W1559" s="291"/>
      <c r="X1559" s="291"/>
      <c r="Y1559" s="291"/>
      <c r="Z1559" s="291"/>
      <c r="AA1559" s="291"/>
      <c r="AB1559" s="291"/>
      <c r="AC1559" s="341"/>
      <c r="AD1559" s="341"/>
      <c r="AE1559" s="341"/>
      <c r="AF1559" s="341"/>
      <c r="AG1559" s="342"/>
      <c r="AH1559" s="291"/>
      <c r="AI1559" s="343"/>
      <c r="AJ1559" s="343"/>
      <c r="AK1559" s="293"/>
      <c r="AL1559" s="102"/>
      <c r="AM1559" s="133"/>
      <c r="AN1559" s="107"/>
      <c r="AO1559" s="125"/>
      <c r="AP1559" s="125"/>
      <c r="AQ1559" s="125"/>
      <c r="AR1559" s="125"/>
      <c r="AS1559" s="125"/>
      <c r="AT1559" s="122"/>
      <c r="AU1559" s="125"/>
      <c r="AV1559" s="125"/>
      <c r="AW1559" s="122"/>
      <c r="AX1559" s="125"/>
      <c r="AY1559" s="125"/>
      <c r="AZ1559" s="125"/>
      <c r="BA1559" s="125"/>
      <c r="BB1559" s="125"/>
      <c r="BC1559" s="125"/>
      <c r="BD1559" s="125"/>
      <c r="BE1559" s="125"/>
      <c r="BF1559" s="125"/>
      <c r="BG1559" s="125"/>
      <c r="BH1559" s="125"/>
      <c r="BI1559" s="125"/>
      <c r="BJ1559" s="125"/>
      <c r="BK1559" s="125"/>
      <c r="BL1559" s="90"/>
      <c r="BM1559" s="90"/>
      <c r="BN1559" s="90"/>
      <c r="BO1559" s="90"/>
      <c r="BP1559" s="289"/>
    </row>
    <row r="1560" spans="1:68" s="292" customFormat="1" ht="14.25" customHeight="1" x14ac:dyDescent="0.2">
      <c r="A1560" s="337"/>
      <c r="B1560" s="338"/>
      <c r="C1560" s="290"/>
      <c r="D1560" s="339"/>
      <c r="E1560" s="339"/>
      <c r="F1560" s="339"/>
      <c r="G1560" s="339"/>
      <c r="H1560" s="339"/>
      <c r="I1560" s="340"/>
      <c r="J1560" s="291"/>
      <c r="K1560" s="291"/>
      <c r="L1560" s="291"/>
      <c r="M1560" s="291"/>
      <c r="N1560" s="291"/>
      <c r="O1560" s="291"/>
      <c r="P1560" s="291"/>
      <c r="Q1560" s="291"/>
      <c r="R1560" s="291"/>
      <c r="S1560" s="291"/>
      <c r="T1560" s="291"/>
      <c r="U1560" s="291"/>
      <c r="V1560" s="291"/>
      <c r="W1560" s="291"/>
      <c r="X1560" s="291"/>
      <c r="Y1560" s="291"/>
      <c r="Z1560" s="291"/>
      <c r="AA1560" s="291"/>
      <c r="AB1560" s="291"/>
      <c r="AC1560" s="341"/>
      <c r="AD1560" s="341"/>
      <c r="AE1560" s="341"/>
      <c r="AF1560" s="341"/>
      <c r="AG1560" s="342"/>
      <c r="AH1560" s="291"/>
      <c r="AI1560" s="343"/>
      <c r="AJ1560" s="343"/>
      <c r="AK1560" s="293"/>
      <c r="AL1560" s="102"/>
      <c r="AM1560" s="133"/>
      <c r="AN1560" s="107"/>
      <c r="AO1560" s="125"/>
      <c r="AP1560" s="125"/>
      <c r="AQ1560" s="125"/>
      <c r="AR1560" s="125"/>
      <c r="AS1560" s="125"/>
      <c r="AT1560" s="122"/>
      <c r="AU1560" s="125"/>
      <c r="AV1560" s="125"/>
      <c r="AW1560" s="122"/>
      <c r="AX1560" s="125"/>
      <c r="AY1560" s="125"/>
      <c r="AZ1560" s="125"/>
      <c r="BA1560" s="125"/>
      <c r="BB1560" s="125"/>
      <c r="BC1560" s="125"/>
      <c r="BD1560" s="125"/>
      <c r="BE1560" s="125"/>
      <c r="BF1560" s="125"/>
      <c r="BG1560" s="125"/>
      <c r="BH1560" s="125"/>
      <c r="BI1560" s="125"/>
      <c r="BJ1560" s="125"/>
      <c r="BK1560" s="125"/>
      <c r="BL1560" s="90"/>
      <c r="BM1560" s="90"/>
      <c r="BN1560" s="90"/>
      <c r="BO1560" s="90"/>
      <c r="BP1560" s="289"/>
    </row>
    <row r="1561" spans="1:68" s="292" customFormat="1" ht="14.25" customHeight="1" x14ac:dyDescent="0.2">
      <c r="A1561" s="337"/>
      <c r="B1561" s="338"/>
      <c r="C1561" s="290"/>
      <c r="D1561" s="339"/>
      <c r="E1561" s="339"/>
      <c r="F1561" s="339"/>
      <c r="G1561" s="339"/>
      <c r="H1561" s="339"/>
      <c r="I1561" s="340"/>
      <c r="J1561" s="291"/>
      <c r="K1561" s="291"/>
      <c r="L1561" s="291"/>
      <c r="M1561" s="291"/>
      <c r="N1561" s="291"/>
      <c r="O1561" s="291"/>
      <c r="P1561" s="291"/>
      <c r="Q1561" s="291"/>
      <c r="R1561" s="291"/>
      <c r="S1561" s="291"/>
      <c r="T1561" s="291"/>
      <c r="U1561" s="291"/>
      <c r="V1561" s="291"/>
      <c r="W1561" s="291"/>
      <c r="X1561" s="291"/>
      <c r="Y1561" s="291"/>
      <c r="Z1561" s="291"/>
      <c r="AA1561" s="291"/>
      <c r="AB1561" s="291"/>
      <c r="AC1561" s="341"/>
      <c r="AD1561" s="341"/>
      <c r="AE1561" s="341"/>
      <c r="AF1561" s="341"/>
      <c r="AG1561" s="342"/>
      <c r="AH1561" s="291"/>
      <c r="AI1561" s="343"/>
      <c r="AJ1561" s="343"/>
      <c r="AK1561" s="293"/>
      <c r="AL1561" s="102"/>
      <c r="AM1561" s="133"/>
      <c r="AN1561" s="107"/>
      <c r="AO1561" s="125"/>
      <c r="AP1561" s="125"/>
      <c r="AQ1561" s="125"/>
      <c r="AR1561" s="125"/>
      <c r="AS1561" s="125"/>
      <c r="AT1561" s="122"/>
      <c r="AU1561" s="125"/>
      <c r="AV1561" s="125"/>
      <c r="AW1561" s="122"/>
      <c r="AX1561" s="125"/>
      <c r="AY1561" s="125"/>
      <c r="AZ1561" s="125"/>
      <c r="BA1561" s="125"/>
      <c r="BB1561" s="125"/>
      <c r="BC1561" s="125"/>
      <c r="BD1561" s="125"/>
      <c r="BE1561" s="125"/>
      <c r="BF1561" s="125"/>
      <c r="BG1561" s="125"/>
      <c r="BH1561" s="125"/>
      <c r="BI1561" s="125"/>
      <c r="BJ1561" s="125"/>
      <c r="BK1561" s="125"/>
      <c r="BL1561" s="90"/>
      <c r="BM1561" s="90"/>
      <c r="BN1561" s="90"/>
      <c r="BO1561" s="90"/>
      <c r="BP1561" s="289"/>
    </row>
    <row r="1562" spans="1:68" s="292" customFormat="1" ht="14.25" customHeight="1" x14ac:dyDescent="0.2">
      <c r="A1562" s="337"/>
      <c r="B1562" s="338"/>
      <c r="C1562" s="290"/>
      <c r="D1562" s="339"/>
      <c r="E1562" s="339"/>
      <c r="F1562" s="339"/>
      <c r="G1562" s="339"/>
      <c r="H1562" s="339"/>
      <c r="I1562" s="340"/>
      <c r="J1562" s="291"/>
      <c r="K1562" s="291"/>
      <c r="L1562" s="291"/>
      <c r="M1562" s="291"/>
      <c r="N1562" s="291"/>
      <c r="O1562" s="291"/>
      <c r="P1562" s="291"/>
      <c r="Q1562" s="291"/>
      <c r="R1562" s="291"/>
      <c r="S1562" s="291"/>
      <c r="T1562" s="291"/>
      <c r="U1562" s="291"/>
      <c r="V1562" s="291"/>
      <c r="W1562" s="291"/>
      <c r="X1562" s="291"/>
      <c r="Y1562" s="291"/>
      <c r="Z1562" s="291"/>
      <c r="AA1562" s="291"/>
      <c r="AB1562" s="291"/>
      <c r="AC1562" s="341"/>
      <c r="AD1562" s="341"/>
      <c r="AE1562" s="341"/>
      <c r="AF1562" s="341"/>
      <c r="AG1562" s="342"/>
      <c r="AH1562" s="291"/>
      <c r="AI1562" s="343"/>
      <c r="AJ1562" s="343"/>
      <c r="AK1562" s="293"/>
      <c r="AL1562" s="102"/>
      <c r="AM1562" s="133"/>
      <c r="AN1562" s="107"/>
      <c r="AO1562" s="125"/>
      <c r="AP1562" s="125"/>
      <c r="AQ1562" s="125"/>
      <c r="AR1562" s="125"/>
      <c r="AS1562" s="125"/>
      <c r="AT1562" s="122"/>
      <c r="AU1562" s="125"/>
      <c r="AV1562" s="125"/>
      <c r="AW1562" s="122"/>
      <c r="AX1562" s="125"/>
      <c r="AY1562" s="125"/>
      <c r="AZ1562" s="125"/>
      <c r="BA1562" s="125"/>
      <c r="BB1562" s="125"/>
      <c r="BC1562" s="125"/>
      <c r="BD1562" s="125"/>
      <c r="BE1562" s="125"/>
      <c r="BF1562" s="125"/>
      <c r="BG1562" s="125"/>
      <c r="BH1562" s="125"/>
      <c r="BI1562" s="125"/>
      <c r="BJ1562" s="125"/>
      <c r="BK1562" s="125"/>
      <c r="BL1562" s="90"/>
      <c r="BM1562" s="90"/>
      <c r="BN1562" s="90"/>
      <c r="BO1562" s="90"/>
      <c r="BP1562" s="289"/>
    </row>
    <row r="1563" spans="1:68" s="292" customFormat="1" ht="14.25" customHeight="1" x14ac:dyDescent="0.2">
      <c r="A1563" s="337"/>
      <c r="B1563" s="338"/>
      <c r="C1563" s="290"/>
      <c r="D1563" s="339"/>
      <c r="E1563" s="339"/>
      <c r="F1563" s="339"/>
      <c r="G1563" s="339"/>
      <c r="H1563" s="339"/>
      <c r="I1563" s="340"/>
      <c r="J1563" s="291"/>
      <c r="K1563" s="291"/>
      <c r="L1563" s="291"/>
      <c r="M1563" s="291"/>
      <c r="N1563" s="291"/>
      <c r="O1563" s="291"/>
      <c r="P1563" s="291"/>
      <c r="Q1563" s="291"/>
      <c r="R1563" s="291"/>
      <c r="S1563" s="291"/>
      <c r="T1563" s="291"/>
      <c r="U1563" s="291"/>
      <c r="V1563" s="291"/>
      <c r="W1563" s="291"/>
      <c r="X1563" s="291"/>
      <c r="Y1563" s="291"/>
      <c r="Z1563" s="291"/>
      <c r="AA1563" s="291"/>
      <c r="AB1563" s="291"/>
      <c r="AC1563" s="341"/>
      <c r="AD1563" s="341"/>
      <c r="AE1563" s="341"/>
      <c r="AF1563" s="341"/>
      <c r="AG1563" s="342"/>
      <c r="AH1563" s="291"/>
      <c r="AI1563" s="343"/>
      <c r="AJ1563" s="343"/>
      <c r="AK1563" s="293"/>
      <c r="AL1563" s="102"/>
      <c r="AM1563" s="133"/>
      <c r="AN1563" s="107"/>
      <c r="AO1563" s="125"/>
      <c r="AP1563" s="125"/>
      <c r="AQ1563" s="125"/>
      <c r="AR1563" s="125"/>
      <c r="AS1563" s="125"/>
      <c r="AT1563" s="122"/>
      <c r="AU1563" s="125"/>
      <c r="AV1563" s="125"/>
      <c r="AW1563" s="122"/>
      <c r="AX1563" s="125"/>
      <c r="AY1563" s="125"/>
      <c r="AZ1563" s="125"/>
      <c r="BA1563" s="125"/>
      <c r="BB1563" s="125"/>
      <c r="BC1563" s="125"/>
      <c r="BD1563" s="125"/>
      <c r="BE1563" s="125"/>
      <c r="BF1563" s="125"/>
      <c r="BG1563" s="125"/>
      <c r="BH1563" s="125"/>
      <c r="BI1563" s="125"/>
      <c r="BJ1563" s="125"/>
      <c r="BK1563" s="125"/>
      <c r="BL1563" s="90"/>
      <c r="BM1563" s="90"/>
      <c r="BN1563" s="90"/>
      <c r="BO1563" s="90"/>
      <c r="BP1563" s="289"/>
    </row>
    <row r="1564" spans="1:68" s="292" customFormat="1" ht="14.25" customHeight="1" x14ac:dyDescent="0.2">
      <c r="A1564" s="337"/>
      <c r="B1564" s="338"/>
      <c r="C1564" s="290"/>
      <c r="D1564" s="339"/>
      <c r="E1564" s="339"/>
      <c r="F1564" s="339"/>
      <c r="G1564" s="339"/>
      <c r="H1564" s="339"/>
      <c r="I1564" s="340"/>
      <c r="J1564" s="291"/>
      <c r="K1564" s="291"/>
      <c r="L1564" s="291"/>
      <c r="M1564" s="291"/>
      <c r="N1564" s="291"/>
      <c r="O1564" s="291"/>
      <c r="P1564" s="291"/>
      <c r="Q1564" s="291"/>
      <c r="R1564" s="291"/>
      <c r="S1564" s="291"/>
      <c r="T1564" s="291"/>
      <c r="U1564" s="291"/>
      <c r="V1564" s="291"/>
      <c r="W1564" s="291"/>
      <c r="X1564" s="291"/>
      <c r="Y1564" s="291"/>
      <c r="Z1564" s="291"/>
      <c r="AA1564" s="291"/>
      <c r="AB1564" s="291"/>
      <c r="AC1564" s="341"/>
      <c r="AD1564" s="341"/>
      <c r="AE1564" s="341"/>
      <c r="AF1564" s="341"/>
      <c r="AG1564" s="342"/>
      <c r="AH1564" s="291"/>
      <c r="AI1564" s="343"/>
      <c r="AJ1564" s="343"/>
      <c r="AK1564" s="293"/>
      <c r="AL1564" s="102"/>
      <c r="AM1564" s="133"/>
      <c r="AN1564" s="107"/>
      <c r="AO1564" s="125"/>
      <c r="AP1564" s="125"/>
      <c r="AQ1564" s="125"/>
      <c r="AR1564" s="125"/>
      <c r="AS1564" s="125"/>
      <c r="AT1564" s="122"/>
      <c r="AU1564" s="125"/>
      <c r="AV1564" s="125"/>
      <c r="AW1564" s="122"/>
      <c r="AX1564" s="125"/>
      <c r="AY1564" s="125"/>
      <c r="AZ1564" s="125"/>
      <c r="BA1564" s="125"/>
      <c r="BB1564" s="125"/>
      <c r="BC1564" s="125"/>
      <c r="BD1564" s="125"/>
      <c r="BE1564" s="125"/>
      <c r="BF1564" s="125"/>
      <c r="BG1564" s="125"/>
      <c r="BH1564" s="125"/>
      <c r="BI1564" s="125"/>
      <c r="BJ1564" s="125"/>
      <c r="BK1564" s="125"/>
      <c r="BL1564" s="90"/>
      <c r="BM1564" s="90"/>
      <c r="BN1564" s="90"/>
      <c r="BO1564" s="90"/>
      <c r="BP1564" s="289"/>
    </row>
    <row r="1565" spans="1:68" s="292" customFormat="1" ht="14.25" customHeight="1" x14ac:dyDescent="0.2">
      <c r="A1565" s="337"/>
      <c r="B1565" s="338"/>
      <c r="C1565" s="290"/>
      <c r="D1565" s="339"/>
      <c r="E1565" s="339"/>
      <c r="F1565" s="339"/>
      <c r="G1565" s="339"/>
      <c r="H1565" s="339"/>
      <c r="I1565" s="340"/>
      <c r="J1565" s="291"/>
      <c r="K1565" s="291"/>
      <c r="L1565" s="291"/>
      <c r="M1565" s="291"/>
      <c r="N1565" s="291"/>
      <c r="O1565" s="291"/>
      <c r="P1565" s="291"/>
      <c r="Q1565" s="291"/>
      <c r="R1565" s="291"/>
      <c r="S1565" s="291"/>
      <c r="T1565" s="291"/>
      <c r="U1565" s="291"/>
      <c r="V1565" s="291"/>
      <c r="W1565" s="291"/>
      <c r="X1565" s="291"/>
      <c r="Y1565" s="291"/>
      <c r="Z1565" s="291"/>
      <c r="AA1565" s="291"/>
      <c r="AB1565" s="291"/>
      <c r="AC1565" s="341"/>
      <c r="AD1565" s="341"/>
      <c r="AE1565" s="341"/>
      <c r="AF1565" s="341"/>
      <c r="AG1565" s="342"/>
      <c r="AH1565" s="291"/>
      <c r="AI1565" s="343"/>
      <c r="AJ1565" s="343"/>
      <c r="AK1565" s="293"/>
      <c r="AL1565" s="102"/>
      <c r="AM1565" s="133"/>
      <c r="AN1565" s="107"/>
      <c r="AO1565" s="125"/>
      <c r="AP1565" s="125"/>
      <c r="AQ1565" s="125"/>
      <c r="AR1565" s="125"/>
      <c r="AS1565" s="125"/>
      <c r="AT1565" s="122"/>
      <c r="AU1565" s="125"/>
      <c r="AV1565" s="125"/>
      <c r="AW1565" s="122"/>
      <c r="AX1565" s="125"/>
      <c r="AY1565" s="125"/>
      <c r="AZ1565" s="125"/>
      <c r="BA1565" s="125"/>
      <c r="BB1565" s="125"/>
      <c r="BC1565" s="125"/>
      <c r="BD1565" s="125"/>
      <c r="BE1565" s="125"/>
      <c r="BF1565" s="125"/>
      <c r="BG1565" s="125"/>
      <c r="BH1565" s="125"/>
      <c r="BI1565" s="125"/>
      <c r="BJ1565" s="125"/>
      <c r="BK1565" s="125"/>
      <c r="BL1565" s="90"/>
      <c r="BM1565" s="90"/>
      <c r="BN1565" s="90"/>
      <c r="BO1565" s="90"/>
      <c r="BP1565" s="289"/>
    </row>
    <row r="1566" spans="1:68" s="292" customFormat="1" ht="14.25" customHeight="1" x14ac:dyDescent="0.2">
      <c r="A1566" s="337"/>
      <c r="B1566" s="338"/>
      <c r="C1566" s="290"/>
      <c r="D1566" s="339"/>
      <c r="E1566" s="339"/>
      <c r="F1566" s="339"/>
      <c r="G1566" s="339"/>
      <c r="H1566" s="339"/>
      <c r="I1566" s="340"/>
      <c r="J1566" s="291"/>
      <c r="K1566" s="291"/>
      <c r="L1566" s="291"/>
      <c r="M1566" s="291"/>
      <c r="N1566" s="291"/>
      <c r="O1566" s="291"/>
      <c r="P1566" s="291"/>
      <c r="Q1566" s="291"/>
      <c r="R1566" s="291"/>
      <c r="S1566" s="291"/>
      <c r="T1566" s="291"/>
      <c r="U1566" s="291"/>
      <c r="V1566" s="291"/>
      <c r="W1566" s="291"/>
      <c r="X1566" s="291"/>
      <c r="Y1566" s="291"/>
      <c r="Z1566" s="291"/>
      <c r="AA1566" s="291"/>
      <c r="AB1566" s="291"/>
      <c r="AC1566" s="341"/>
      <c r="AD1566" s="341"/>
      <c r="AE1566" s="341"/>
      <c r="AF1566" s="341"/>
      <c r="AG1566" s="342"/>
      <c r="AH1566" s="291"/>
      <c r="AI1566" s="343"/>
      <c r="AJ1566" s="343"/>
      <c r="AK1566" s="293"/>
      <c r="AL1566" s="102"/>
      <c r="AM1566" s="133"/>
      <c r="AN1566" s="107"/>
      <c r="AO1566" s="125"/>
      <c r="AP1566" s="125"/>
      <c r="AQ1566" s="125"/>
      <c r="AR1566" s="125"/>
      <c r="AS1566" s="125"/>
      <c r="AT1566" s="122"/>
      <c r="AU1566" s="125"/>
      <c r="AV1566" s="125"/>
      <c r="AW1566" s="122"/>
      <c r="AX1566" s="125"/>
      <c r="AY1566" s="125"/>
      <c r="AZ1566" s="125"/>
      <c r="BA1566" s="125"/>
      <c r="BB1566" s="125"/>
      <c r="BC1566" s="125"/>
      <c r="BD1566" s="125"/>
      <c r="BE1566" s="125"/>
      <c r="BF1566" s="125"/>
      <c r="BG1566" s="125"/>
      <c r="BH1566" s="125"/>
      <c r="BI1566" s="125"/>
      <c r="BJ1566" s="125"/>
      <c r="BK1566" s="125"/>
      <c r="BL1566" s="90"/>
      <c r="BM1566" s="90"/>
      <c r="BN1566" s="90"/>
      <c r="BO1566" s="90"/>
      <c r="BP1566" s="289"/>
    </row>
    <row r="1567" spans="1:68" s="292" customFormat="1" ht="14.25" customHeight="1" x14ac:dyDescent="0.2">
      <c r="A1567" s="337"/>
      <c r="B1567" s="338"/>
      <c r="C1567" s="290"/>
      <c r="D1567" s="339"/>
      <c r="E1567" s="339"/>
      <c r="F1567" s="339"/>
      <c r="G1567" s="339"/>
      <c r="H1567" s="339"/>
      <c r="I1567" s="340"/>
      <c r="J1567" s="291"/>
      <c r="K1567" s="291"/>
      <c r="L1567" s="291"/>
      <c r="M1567" s="291"/>
      <c r="N1567" s="291"/>
      <c r="O1567" s="291"/>
      <c r="P1567" s="291"/>
      <c r="Q1567" s="291"/>
      <c r="R1567" s="291"/>
      <c r="S1567" s="291"/>
      <c r="T1567" s="291"/>
      <c r="U1567" s="291"/>
      <c r="V1567" s="291"/>
      <c r="W1567" s="291"/>
      <c r="X1567" s="291"/>
      <c r="Y1567" s="291"/>
      <c r="Z1567" s="291"/>
      <c r="AA1567" s="291"/>
      <c r="AB1567" s="291"/>
      <c r="AC1567" s="341"/>
      <c r="AD1567" s="341"/>
      <c r="AE1567" s="341"/>
      <c r="AF1567" s="341"/>
      <c r="AG1567" s="342"/>
      <c r="AH1567" s="291"/>
      <c r="AI1567" s="343"/>
      <c r="AJ1567" s="343"/>
      <c r="AK1567" s="293"/>
      <c r="AL1567" s="102"/>
      <c r="AM1567" s="133"/>
      <c r="AN1567" s="107"/>
      <c r="AO1567" s="125"/>
      <c r="AP1567" s="125"/>
      <c r="AQ1567" s="125"/>
      <c r="AR1567" s="125"/>
      <c r="AS1567" s="125"/>
      <c r="AT1567" s="122"/>
      <c r="AU1567" s="125"/>
      <c r="AV1567" s="125"/>
      <c r="AW1567" s="122"/>
      <c r="AX1567" s="125"/>
      <c r="AY1567" s="125"/>
      <c r="AZ1567" s="125"/>
      <c r="BA1567" s="125"/>
      <c r="BB1567" s="125"/>
      <c r="BC1567" s="125"/>
      <c r="BD1567" s="125"/>
      <c r="BE1567" s="125"/>
      <c r="BF1567" s="125"/>
      <c r="BG1567" s="125"/>
      <c r="BH1567" s="125"/>
      <c r="BI1567" s="125"/>
      <c r="BJ1567" s="125"/>
      <c r="BK1567" s="125"/>
      <c r="BL1567" s="90"/>
      <c r="BM1567" s="90"/>
      <c r="BN1567" s="90"/>
      <c r="BO1567" s="90"/>
      <c r="BP1567" s="289"/>
    </row>
    <row r="1568" spans="1:68" s="292" customFormat="1" ht="14.25" customHeight="1" x14ac:dyDescent="0.2">
      <c r="A1568" s="337"/>
      <c r="B1568" s="338"/>
      <c r="C1568" s="290"/>
      <c r="D1568" s="339"/>
      <c r="E1568" s="339"/>
      <c r="F1568" s="339"/>
      <c r="G1568" s="339"/>
      <c r="H1568" s="339"/>
      <c r="I1568" s="340"/>
      <c r="J1568" s="291"/>
      <c r="K1568" s="291"/>
      <c r="L1568" s="291"/>
      <c r="M1568" s="291"/>
      <c r="N1568" s="291"/>
      <c r="O1568" s="291"/>
      <c r="P1568" s="291"/>
      <c r="Q1568" s="291"/>
      <c r="R1568" s="291"/>
      <c r="S1568" s="291"/>
      <c r="T1568" s="291"/>
      <c r="U1568" s="291"/>
      <c r="V1568" s="291"/>
      <c r="W1568" s="291"/>
      <c r="X1568" s="291"/>
      <c r="Y1568" s="291"/>
      <c r="Z1568" s="291"/>
      <c r="AA1568" s="291"/>
      <c r="AB1568" s="291"/>
      <c r="AC1568" s="341"/>
      <c r="AD1568" s="341"/>
      <c r="AE1568" s="341"/>
      <c r="AF1568" s="341"/>
      <c r="AG1568" s="342"/>
      <c r="AH1568" s="291"/>
      <c r="AI1568" s="343"/>
      <c r="AJ1568" s="343"/>
      <c r="AK1568" s="293"/>
      <c r="AL1568" s="102"/>
      <c r="AM1568" s="133"/>
      <c r="AN1568" s="107"/>
      <c r="AO1568" s="125"/>
      <c r="AP1568" s="125"/>
      <c r="AQ1568" s="125"/>
      <c r="AR1568" s="125"/>
      <c r="AS1568" s="125"/>
      <c r="AT1568" s="122"/>
      <c r="AU1568" s="125"/>
      <c r="AV1568" s="125"/>
      <c r="AW1568" s="122"/>
      <c r="AX1568" s="125"/>
      <c r="AY1568" s="125"/>
      <c r="AZ1568" s="125"/>
      <c r="BA1568" s="125"/>
      <c r="BB1568" s="125"/>
      <c r="BC1568" s="125"/>
      <c r="BD1568" s="125"/>
      <c r="BE1568" s="125"/>
      <c r="BF1568" s="125"/>
      <c r="BG1568" s="125"/>
      <c r="BH1568" s="125"/>
      <c r="BI1568" s="125"/>
      <c r="BJ1568" s="125"/>
      <c r="BK1568" s="125"/>
      <c r="BL1568" s="90"/>
      <c r="BM1568" s="90"/>
      <c r="BN1568" s="90"/>
      <c r="BO1568" s="90"/>
      <c r="BP1568" s="289"/>
    </row>
    <row r="1569" spans="1:68" s="292" customFormat="1" ht="14.25" customHeight="1" x14ac:dyDescent="0.2">
      <c r="A1569" s="337"/>
      <c r="B1569" s="338"/>
      <c r="C1569" s="290"/>
      <c r="D1569" s="339"/>
      <c r="E1569" s="339"/>
      <c r="F1569" s="339"/>
      <c r="G1569" s="339"/>
      <c r="H1569" s="339"/>
      <c r="I1569" s="340"/>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341"/>
      <c r="AD1569" s="341"/>
      <c r="AE1569" s="341"/>
      <c r="AF1569" s="341"/>
      <c r="AG1569" s="342"/>
      <c r="AH1569" s="291"/>
      <c r="AI1569" s="343"/>
      <c r="AJ1569" s="343"/>
      <c r="AK1569" s="293"/>
      <c r="AL1569" s="102"/>
      <c r="AM1569" s="133"/>
      <c r="AN1569" s="107"/>
      <c r="AO1569" s="125"/>
      <c r="AP1569" s="125"/>
      <c r="AQ1569" s="125"/>
      <c r="AR1569" s="125"/>
      <c r="AS1569" s="125"/>
      <c r="AT1569" s="122"/>
      <c r="AU1569" s="125"/>
      <c r="AV1569" s="125"/>
      <c r="AW1569" s="122"/>
      <c r="AX1569" s="125"/>
      <c r="AY1569" s="125"/>
      <c r="AZ1569" s="125"/>
      <c r="BA1569" s="125"/>
      <c r="BB1569" s="125"/>
      <c r="BC1569" s="125"/>
      <c r="BD1569" s="125"/>
      <c r="BE1569" s="125"/>
      <c r="BF1569" s="125"/>
      <c r="BG1569" s="125"/>
      <c r="BH1569" s="125"/>
      <c r="BI1569" s="125"/>
      <c r="BJ1569" s="125"/>
      <c r="BK1569" s="125"/>
      <c r="BL1569" s="90"/>
      <c r="BM1569" s="90"/>
      <c r="BN1569" s="90"/>
      <c r="BO1569" s="90"/>
      <c r="BP1569" s="289"/>
    </row>
    <row r="1570" spans="1:68" s="292" customFormat="1" ht="14.25" customHeight="1" x14ac:dyDescent="0.2">
      <c r="A1570" s="337"/>
      <c r="B1570" s="338"/>
      <c r="C1570" s="290"/>
      <c r="D1570" s="339"/>
      <c r="E1570" s="339"/>
      <c r="F1570" s="339"/>
      <c r="G1570" s="339"/>
      <c r="H1570" s="339"/>
      <c r="I1570" s="340"/>
      <c r="J1570" s="291"/>
      <c r="K1570" s="291"/>
      <c r="L1570" s="291"/>
      <c r="M1570" s="291"/>
      <c r="N1570" s="291"/>
      <c r="O1570" s="291"/>
      <c r="P1570" s="291"/>
      <c r="Q1570" s="291"/>
      <c r="R1570" s="291"/>
      <c r="S1570" s="291"/>
      <c r="T1570" s="291"/>
      <c r="U1570" s="291"/>
      <c r="V1570" s="291"/>
      <c r="W1570" s="291"/>
      <c r="X1570" s="291"/>
      <c r="Y1570" s="291"/>
      <c r="Z1570" s="291"/>
      <c r="AA1570" s="291"/>
      <c r="AB1570" s="291"/>
      <c r="AC1570" s="341"/>
      <c r="AD1570" s="341"/>
      <c r="AE1570" s="341"/>
      <c r="AF1570" s="341"/>
      <c r="AG1570" s="342"/>
      <c r="AH1570" s="291"/>
      <c r="AI1570" s="343"/>
      <c r="AJ1570" s="343"/>
      <c r="AK1570" s="293"/>
      <c r="AL1570" s="102"/>
      <c r="AM1570" s="133"/>
      <c r="AN1570" s="107"/>
      <c r="AO1570" s="125"/>
      <c r="AP1570" s="125"/>
      <c r="AQ1570" s="125"/>
      <c r="AR1570" s="125"/>
      <c r="AS1570" s="125"/>
      <c r="AT1570" s="122"/>
      <c r="AU1570" s="125"/>
      <c r="AV1570" s="125"/>
      <c r="AW1570" s="122"/>
      <c r="AX1570" s="125"/>
      <c r="AY1570" s="125"/>
      <c r="AZ1570" s="125"/>
      <c r="BA1570" s="125"/>
      <c r="BB1570" s="125"/>
      <c r="BC1570" s="125"/>
      <c r="BD1570" s="125"/>
      <c r="BE1570" s="125"/>
      <c r="BF1570" s="125"/>
      <c r="BG1570" s="125"/>
      <c r="BH1570" s="125"/>
      <c r="BI1570" s="125"/>
      <c r="BJ1570" s="125"/>
      <c r="BK1570" s="125"/>
      <c r="BL1570" s="90"/>
      <c r="BM1570" s="90"/>
      <c r="BN1570" s="90"/>
      <c r="BO1570" s="90"/>
      <c r="BP1570" s="289"/>
    </row>
    <row r="1571" spans="1:68" s="292" customFormat="1" ht="14.25" customHeight="1" x14ac:dyDescent="0.2">
      <c r="A1571" s="337"/>
      <c r="B1571" s="338"/>
      <c r="C1571" s="290"/>
      <c r="D1571" s="339"/>
      <c r="E1571" s="339"/>
      <c r="F1571" s="339"/>
      <c r="G1571" s="339"/>
      <c r="H1571" s="339"/>
      <c r="I1571" s="340"/>
      <c r="J1571" s="291"/>
      <c r="K1571" s="291"/>
      <c r="L1571" s="291"/>
      <c r="M1571" s="291"/>
      <c r="N1571" s="291"/>
      <c r="O1571" s="291"/>
      <c r="P1571" s="291"/>
      <c r="Q1571" s="291"/>
      <c r="R1571" s="291"/>
      <c r="S1571" s="291"/>
      <c r="T1571" s="291"/>
      <c r="U1571" s="291"/>
      <c r="V1571" s="291"/>
      <c r="W1571" s="291"/>
      <c r="X1571" s="291"/>
      <c r="Y1571" s="291"/>
      <c r="Z1571" s="291"/>
      <c r="AA1571" s="291"/>
      <c r="AB1571" s="291"/>
      <c r="AC1571" s="341"/>
      <c r="AD1571" s="341"/>
      <c r="AE1571" s="341"/>
      <c r="AF1571" s="341"/>
      <c r="AG1571" s="342"/>
      <c r="AH1571" s="291"/>
      <c r="AI1571" s="343"/>
      <c r="AJ1571" s="343"/>
      <c r="AK1571" s="293"/>
      <c r="AL1571" s="102"/>
      <c r="AM1571" s="133"/>
      <c r="AN1571" s="107"/>
      <c r="AO1571" s="125"/>
      <c r="AP1571" s="125"/>
      <c r="AQ1571" s="125"/>
      <c r="AR1571" s="125"/>
      <c r="AS1571" s="125"/>
      <c r="AT1571" s="122"/>
      <c r="AU1571" s="125"/>
      <c r="AV1571" s="125"/>
      <c r="AW1571" s="122"/>
      <c r="AX1571" s="125"/>
      <c r="AY1571" s="125"/>
      <c r="AZ1571" s="125"/>
      <c r="BA1571" s="125"/>
      <c r="BB1571" s="125"/>
      <c r="BC1571" s="125"/>
      <c r="BD1571" s="125"/>
      <c r="BE1571" s="125"/>
      <c r="BF1571" s="125"/>
      <c r="BG1571" s="125"/>
      <c r="BH1571" s="125"/>
      <c r="BI1571" s="125"/>
      <c r="BJ1571" s="125"/>
      <c r="BK1571" s="125"/>
      <c r="BL1571" s="90"/>
      <c r="BM1571" s="90"/>
      <c r="BN1571" s="90"/>
      <c r="BO1571" s="90"/>
      <c r="BP1571" s="289"/>
    </row>
    <row r="1572" spans="1:68" s="292" customFormat="1" ht="14.25" customHeight="1" x14ac:dyDescent="0.2">
      <c r="A1572" s="337"/>
      <c r="B1572" s="338"/>
      <c r="C1572" s="290"/>
      <c r="D1572" s="339"/>
      <c r="E1572" s="339"/>
      <c r="F1572" s="339"/>
      <c r="G1572" s="339"/>
      <c r="H1572" s="339"/>
      <c r="I1572" s="340"/>
      <c r="J1572" s="291"/>
      <c r="K1572" s="291"/>
      <c r="L1572" s="291"/>
      <c r="M1572" s="291"/>
      <c r="N1572" s="291"/>
      <c r="O1572" s="291"/>
      <c r="P1572" s="291"/>
      <c r="Q1572" s="291"/>
      <c r="R1572" s="291"/>
      <c r="S1572" s="291"/>
      <c r="T1572" s="291"/>
      <c r="U1572" s="291"/>
      <c r="V1572" s="291"/>
      <c r="W1572" s="291"/>
      <c r="X1572" s="291"/>
      <c r="Y1572" s="291"/>
      <c r="Z1572" s="291"/>
      <c r="AA1572" s="291"/>
      <c r="AB1572" s="291"/>
      <c r="AC1572" s="341"/>
      <c r="AD1572" s="341"/>
      <c r="AE1572" s="341"/>
      <c r="AF1572" s="341"/>
      <c r="AG1572" s="342"/>
      <c r="AH1572" s="291"/>
      <c r="AI1572" s="343"/>
      <c r="AJ1572" s="343"/>
      <c r="AK1572" s="293"/>
      <c r="AL1572" s="102"/>
      <c r="AM1572" s="133"/>
      <c r="AN1572" s="107"/>
      <c r="AO1572" s="125"/>
      <c r="AP1572" s="125"/>
      <c r="AQ1572" s="125"/>
      <c r="AR1572" s="125"/>
      <c r="AS1572" s="125"/>
      <c r="AT1572" s="122"/>
      <c r="AU1572" s="125"/>
      <c r="AV1572" s="125"/>
      <c r="AW1572" s="122"/>
      <c r="AX1572" s="125"/>
      <c r="AY1572" s="125"/>
      <c r="AZ1572" s="125"/>
      <c r="BA1572" s="125"/>
      <c r="BB1572" s="125"/>
      <c r="BC1572" s="125"/>
      <c r="BD1572" s="125"/>
      <c r="BE1572" s="125"/>
      <c r="BF1572" s="125"/>
      <c r="BG1572" s="125"/>
      <c r="BH1572" s="125"/>
      <c r="BI1572" s="125"/>
      <c r="BJ1572" s="125"/>
      <c r="BK1572" s="125"/>
      <c r="BL1572" s="90"/>
      <c r="BM1572" s="90"/>
      <c r="BN1572" s="90"/>
      <c r="BO1572" s="90"/>
      <c r="BP1572" s="289"/>
    </row>
    <row r="1573" spans="1:68" s="292" customFormat="1" ht="14.25" customHeight="1" x14ac:dyDescent="0.2">
      <c r="A1573" s="337"/>
      <c r="B1573" s="338"/>
      <c r="C1573" s="290"/>
      <c r="D1573" s="339"/>
      <c r="E1573" s="339"/>
      <c r="F1573" s="339"/>
      <c r="G1573" s="339"/>
      <c r="H1573" s="339"/>
      <c r="I1573" s="340"/>
      <c r="J1573" s="291"/>
      <c r="K1573" s="291"/>
      <c r="L1573" s="291"/>
      <c r="M1573" s="291"/>
      <c r="N1573" s="291"/>
      <c r="O1573" s="291"/>
      <c r="P1573" s="291"/>
      <c r="Q1573" s="291"/>
      <c r="R1573" s="291"/>
      <c r="S1573" s="291"/>
      <c r="T1573" s="291"/>
      <c r="U1573" s="291"/>
      <c r="V1573" s="291"/>
      <c r="W1573" s="291"/>
      <c r="X1573" s="291"/>
      <c r="Y1573" s="291"/>
      <c r="Z1573" s="291"/>
      <c r="AA1573" s="291"/>
      <c r="AB1573" s="291"/>
      <c r="AC1573" s="341"/>
      <c r="AD1573" s="341"/>
      <c r="AE1573" s="341"/>
      <c r="AF1573" s="341"/>
      <c r="AG1573" s="342"/>
      <c r="AH1573" s="291"/>
      <c r="AI1573" s="343"/>
      <c r="AJ1573" s="343"/>
      <c r="AK1573" s="293"/>
      <c r="AL1573" s="102"/>
      <c r="AM1573" s="133"/>
      <c r="AN1573" s="107"/>
      <c r="AO1573" s="125"/>
      <c r="AP1573" s="125"/>
      <c r="AQ1573" s="125"/>
      <c r="AR1573" s="125"/>
      <c r="AS1573" s="125"/>
      <c r="AT1573" s="122"/>
      <c r="AU1573" s="125"/>
      <c r="AV1573" s="125"/>
      <c r="AW1573" s="122"/>
      <c r="AX1573" s="125"/>
      <c r="AY1573" s="125"/>
      <c r="AZ1573" s="125"/>
      <c r="BA1573" s="125"/>
      <c r="BB1573" s="125"/>
      <c r="BC1573" s="125"/>
      <c r="BD1573" s="125"/>
      <c r="BE1573" s="125"/>
      <c r="BF1573" s="125"/>
      <c r="BG1573" s="125"/>
      <c r="BH1573" s="125"/>
      <c r="BI1573" s="125"/>
      <c r="BJ1573" s="125"/>
      <c r="BK1573" s="125"/>
      <c r="BL1573" s="90"/>
      <c r="BM1573" s="90"/>
      <c r="BN1573" s="90"/>
      <c r="BO1573" s="90"/>
      <c r="BP1573" s="289"/>
    </row>
    <row r="1574" spans="1:68" s="292" customFormat="1" ht="14.25" customHeight="1" x14ac:dyDescent="0.2">
      <c r="A1574" s="337"/>
      <c r="B1574" s="338"/>
      <c r="C1574" s="290"/>
      <c r="D1574" s="339"/>
      <c r="E1574" s="339"/>
      <c r="F1574" s="339"/>
      <c r="G1574" s="339"/>
      <c r="H1574" s="339"/>
      <c r="I1574" s="340"/>
      <c r="J1574" s="291"/>
      <c r="K1574" s="291"/>
      <c r="L1574" s="291"/>
      <c r="M1574" s="291"/>
      <c r="N1574" s="291"/>
      <c r="O1574" s="291"/>
      <c r="P1574" s="291"/>
      <c r="Q1574" s="291"/>
      <c r="R1574" s="291"/>
      <c r="S1574" s="291"/>
      <c r="T1574" s="291"/>
      <c r="U1574" s="291"/>
      <c r="V1574" s="291"/>
      <c r="W1574" s="291"/>
      <c r="X1574" s="291"/>
      <c r="Y1574" s="291"/>
      <c r="Z1574" s="291"/>
      <c r="AA1574" s="291"/>
      <c r="AB1574" s="291"/>
      <c r="AC1574" s="341"/>
      <c r="AD1574" s="341"/>
      <c r="AE1574" s="341"/>
      <c r="AF1574" s="341"/>
      <c r="AG1574" s="342"/>
      <c r="AH1574" s="291"/>
      <c r="AI1574" s="343"/>
      <c r="AJ1574" s="343"/>
      <c r="AK1574" s="293"/>
      <c r="AL1574" s="102"/>
      <c r="AM1574" s="133"/>
      <c r="AN1574" s="107"/>
      <c r="AO1574" s="125"/>
      <c r="AP1574" s="125"/>
      <c r="AQ1574" s="125"/>
      <c r="AR1574" s="125"/>
      <c r="AS1574" s="125"/>
      <c r="AT1574" s="122"/>
      <c r="AU1574" s="125"/>
      <c r="AV1574" s="125"/>
      <c r="AW1574" s="122"/>
      <c r="AX1574" s="125"/>
      <c r="AY1574" s="125"/>
      <c r="AZ1574" s="125"/>
      <c r="BA1574" s="125"/>
      <c r="BB1574" s="125"/>
      <c r="BC1574" s="125"/>
      <c r="BD1574" s="125"/>
      <c r="BE1574" s="125"/>
      <c r="BF1574" s="125"/>
      <c r="BG1574" s="125"/>
      <c r="BH1574" s="125"/>
      <c r="BI1574" s="125"/>
      <c r="BJ1574" s="125"/>
      <c r="BK1574" s="125"/>
      <c r="BL1574" s="90"/>
      <c r="BM1574" s="90"/>
      <c r="BN1574" s="90"/>
      <c r="BO1574" s="90"/>
      <c r="BP1574" s="289"/>
    </row>
    <row r="1575" spans="1:68" s="292" customFormat="1" ht="14.25" customHeight="1" x14ac:dyDescent="0.2">
      <c r="A1575" s="337"/>
      <c r="B1575" s="338"/>
      <c r="C1575" s="290"/>
      <c r="D1575" s="339"/>
      <c r="E1575" s="339"/>
      <c r="F1575" s="339"/>
      <c r="G1575" s="339"/>
      <c r="H1575" s="339"/>
      <c r="I1575" s="340"/>
      <c r="J1575" s="291"/>
      <c r="K1575" s="291"/>
      <c r="L1575" s="291"/>
      <c r="M1575" s="291"/>
      <c r="N1575" s="291"/>
      <c r="O1575" s="291"/>
      <c r="P1575" s="291"/>
      <c r="Q1575" s="291"/>
      <c r="R1575" s="291"/>
      <c r="S1575" s="291"/>
      <c r="T1575" s="291"/>
      <c r="U1575" s="291"/>
      <c r="V1575" s="291"/>
      <c r="W1575" s="291"/>
      <c r="X1575" s="291"/>
      <c r="Y1575" s="291"/>
      <c r="Z1575" s="291"/>
      <c r="AA1575" s="291"/>
      <c r="AB1575" s="291"/>
      <c r="AC1575" s="341"/>
      <c r="AD1575" s="341"/>
      <c r="AE1575" s="341"/>
      <c r="AF1575" s="341"/>
      <c r="AG1575" s="342"/>
      <c r="AH1575" s="291"/>
      <c r="AI1575" s="343"/>
      <c r="AJ1575" s="343"/>
      <c r="AK1575" s="293"/>
      <c r="AL1575" s="102"/>
      <c r="AM1575" s="133"/>
      <c r="AN1575" s="107"/>
      <c r="AO1575" s="125"/>
      <c r="AP1575" s="125"/>
      <c r="AQ1575" s="125"/>
      <c r="AR1575" s="125"/>
      <c r="AS1575" s="125"/>
      <c r="AT1575" s="122"/>
      <c r="AU1575" s="125"/>
      <c r="AV1575" s="125"/>
      <c r="AW1575" s="122"/>
      <c r="AX1575" s="125"/>
      <c r="AY1575" s="125"/>
      <c r="AZ1575" s="125"/>
      <c r="BA1575" s="125"/>
      <c r="BB1575" s="125"/>
      <c r="BC1575" s="125"/>
      <c r="BD1575" s="125"/>
      <c r="BE1575" s="125"/>
      <c r="BF1575" s="125"/>
      <c r="BG1575" s="125"/>
      <c r="BH1575" s="125"/>
      <c r="BI1575" s="125"/>
      <c r="BJ1575" s="125"/>
      <c r="BK1575" s="125"/>
      <c r="BL1575" s="90"/>
      <c r="BM1575" s="90"/>
      <c r="BN1575" s="90"/>
      <c r="BO1575" s="90"/>
      <c r="BP1575" s="289"/>
    </row>
    <row r="1576" spans="1:68" s="292" customFormat="1" ht="14.25" customHeight="1" x14ac:dyDescent="0.2">
      <c r="A1576" s="337"/>
      <c r="B1576" s="338"/>
      <c r="C1576" s="290"/>
      <c r="D1576" s="339"/>
      <c r="E1576" s="339"/>
      <c r="F1576" s="339"/>
      <c r="G1576" s="339"/>
      <c r="H1576" s="339"/>
      <c r="I1576" s="340"/>
      <c r="J1576" s="291"/>
      <c r="K1576" s="291"/>
      <c r="L1576" s="291"/>
      <c r="M1576" s="291"/>
      <c r="N1576" s="291"/>
      <c r="O1576" s="291"/>
      <c r="P1576" s="291"/>
      <c r="Q1576" s="291"/>
      <c r="R1576" s="291"/>
      <c r="S1576" s="291"/>
      <c r="T1576" s="291"/>
      <c r="U1576" s="291"/>
      <c r="V1576" s="291"/>
      <c r="W1576" s="291"/>
      <c r="X1576" s="291"/>
      <c r="Y1576" s="291"/>
      <c r="Z1576" s="291"/>
      <c r="AA1576" s="291"/>
      <c r="AB1576" s="291"/>
      <c r="AC1576" s="341"/>
      <c r="AD1576" s="341"/>
      <c r="AE1576" s="341"/>
      <c r="AF1576" s="341"/>
      <c r="AG1576" s="342"/>
      <c r="AH1576" s="291"/>
      <c r="AI1576" s="343"/>
      <c r="AJ1576" s="343"/>
      <c r="AK1576" s="293"/>
      <c r="AL1576" s="102"/>
      <c r="AM1576" s="133"/>
      <c r="AN1576" s="107"/>
      <c r="AO1576" s="125"/>
      <c r="AP1576" s="125"/>
      <c r="AQ1576" s="125"/>
      <c r="AR1576" s="125"/>
      <c r="AS1576" s="125"/>
      <c r="AT1576" s="122"/>
      <c r="AU1576" s="125"/>
      <c r="AV1576" s="125"/>
      <c r="AW1576" s="122"/>
      <c r="AX1576" s="125"/>
      <c r="AY1576" s="125"/>
      <c r="AZ1576" s="125"/>
      <c r="BA1576" s="125"/>
      <c r="BB1576" s="125"/>
      <c r="BC1576" s="125"/>
      <c r="BD1576" s="125"/>
      <c r="BE1576" s="125"/>
      <c r="BF1576" s="125"/>
      <c r="BG1576" s="125"/>
      <c r="BH1576" s="125"/>
      <c r="BI1576" s="125"/>
      <c r="BJ1576" s="125"/>
      <c r="BK1576" s="125"/>
      <c r="BL1576" s="90"/>
      <c r="BM1576" s="90"/>
      <c r="BN1576" s="90"/>
      <c r="BO1576" s="90"/>
      <c r="BP1576" s="289"/>
    </row>
    <row r="1577" spans="1:68" s="292" customFormat="1" ht="14.25" customHeight="1" x14ac:dyDescent="0.2">
      <c r="A1577" s="337"/>
      <c r="B1577" s="338"/>
      <c r="C1577" s="290"/>
      <c r="D1577" s="339"/>
      <c r="E1577" s="339"/>
      <c r="F1577" s="339"/>
      <c r="G1577" s="339"/>
      <c r="H1577" s="339"/>
      <c r="I1577" s="340"/>
      <c r="J1577" s="291"/>
      <c r="K1577" s="291"/>
      <c r="L1577" s="291"/>
      <c r="M1577" s="291"/>
      <c r="N1577" s="291"/>
      <c r="O1577" s="291"/>
      <c r="P1577" s="291"/>
      <c r="Q1577" s="291"/>
      <c r="R1577" s="291"/>
      <c r="S1577" s="291"/>
      <c r="T1577" s="291"/>
      <c r="U1577" s="291"/>
      <c r="V1577" s="291"/>
      <c r="W1577" s="291"/>
      <c r="X1577" s="291"/>
      <c r="Y1577" s="291"/>
      <c r="Z1577" s="291"/>
      <c r="AA1577" s="291"/>
      <c r="AB1577" s="291"/>
      <c r="AC1577" s="341"/>
      <c r="AD1577" s="341"/>
      <c r="AE1577" s="341"/>
      <c r="AF1577" s="341"/>
      <c r="AG1577" s="342"/>
      <c r="AH1577" s="291"/>
      <c r="AI1577" s="343"/>
      <c r="AJ1577" s="343"/>
      <c r="AK1577" s="293"/>
      <c r="AL1577" s="102"/>
      <c r="AM1577" s="133"/>
      <c r="AN1577" s="107"/>
      <c r="AO1577" s="125"/>
      <c r="AP1577" s="125"/>
      <c r="AQ1577" s="125"/>
      <c r="AR1577" s="125"/>
      <c r="AS1577" s="125"/>
      <c r="AT1577" s="122"/>
      <c r="AU1577" s="125"/>
      <c r="AV1577" s="125"/>
      <c r="AW1577" s="122"/>
      <c r="AX1577" s="125"/>
      <c r="AY1577" s="125"/>
      <c r="AZ1577" s="125"/>
      <c r="BA1577" s="125"/>
      <c r="BB1577" s="125"/>
      <c r="BC1577" s="125"/>
      <c r="BD1577" s="125"/>
      <c r="BE1577" s="125"/>
      <c r="BF1577" s="125"/>
      <c r="BG1577" s="125"/>
      <c r="BH1577" s="125"/>
      <c r="BI1577" s="125"/>
      <c r="BJ1577" s="125"/>
      <c r="BK1577" s="125"/>
      <c r="BL1577" s="90"/>
      <c r="BM1577" s="90"/>
      <c r="BN1577" s="90"/>
      <c r="BO1577" s="90"/>
      <c r="BP1577" s="289"/>
    </row>
    <row r="1578" spans="1:68" s="292" customFormat="1" ht="14.25" customHeight="1" x14ac:dyDescent="0.2">
      <c r="A1578" s="337"/>
      <c r="B1578" s="338"/>
      <c r="C1578" s="290"/>
      <c r="D1578" s="339"/>
      <c r="E1578" s="339"/>
      <c r="F1578" s="339"/>
      <c r="G1578" s="339"/>
      <c r="H1578" s="339"/>
      <c r="I1578" s="340"/>
      <c r="J1578" s="291"/>
      <c r="K1578" s="291"/>
      <c r="L1578" s="291"/>
      <c r="M1578" s="291"/>
      <c r="N1578" s="291"/>
      <c r="O1578" s="291"/>
      <c r="P1578" s="291"/>
      <c r="Q1578" s="291"/>
      <c r="R1578" s="291"/>
      <c r="S1578" s="291"/>
      <c r="T1578" s="291"/>
      <c r="U1578" s="291"/>
      <c r="V1578" s="291"/>
      <c r="W1578" s="291"/>
      <c r="X1578" s="291"/>
      <c r="Y1578" s="291"/>
      <c r="Z1578" s="291"/>
      <c r="AA1578" s="291"/>
      <c r="AB1578" s="291"/>
      <c r="AC1578" s="341"/>
      <c r="AD1578" s="341"/>
      <c r="AE1578" s="341"/>
      <c r="AF1578" s="341"/>
      <c r="AG1578" s="342"/>
      <c r="AH1578" s="291"/>
      <c r="AI1578" s="343"/>
      <c r="AJ1578" s="343"/>
      <c r="AK1578" s="293"/>
      <c r="AL1578" s="102"/>
      <c r="AM1578" s="133"/>
      <c r="AN1578" s="107"/>
      <c r="AO1578" s="125"/>
      <c r="AP1578" s="125"/>
      <c r="AQ1578" s="125"/>
      <c r="AR1578" s="125"/>
      <c r="AS1578" s="125"/>
      <c r="AT1578" s="122"/>
      <c r="AU1578" s="125"/>
      <c r="AV1578" s="125"/>
      <c r="AW1578" s="122"/>
      <c r="AX1578" s="125"/>
      <c r="AY1578" s="125"/>
      <c r="AZ1578" s="125"/>
      <c r="BA1578" s="125"/>
      <c r="BB1578" s="125"/>
      <c r="BC1578" s="125"/>
      <c r="BD1578" s="125"/>
      <c r="BE1578" s="125"/>
      <c r="BF1578" s="125"/>
      <c r="BG1578" s="125"/>
      <c r="BH1578" s="125"/>
      <c r="BI1578" s="125"/>
      <c r="BJ1578" s="125"/>
      <c r="BK1578" s="125"/>
      <c r="BL1578" s="90"/>
      <c r="BM1578" s="90"/>
      <c r="BN1578" s="90"/>
      <c r="BO1578" s="90"/>
      <c r="BP1578" s="289"/>
    </row>
    <row r="1579" spans="1:68" s="292" customFormat="1" ht="14.25" customHeight="1" x14ac:dyDescent="0.2">
      <c r="A1579" s="337"/>
      <c r="B1579" s="338"/>
      <c r="C1579" s="290"/>
      <c r="D1579" s="339"/>
      <c r="E1579" s="339"/>
      <c r="F1579" s="339"/>
      <c r="G1579" s="339"/>
      <c r="H1579" s="339"/>
      <c r="I1579" s="340"/>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341"/>
      <c r="AD1579" s="341"/>
      <c r="AE1579" s="341"/>
      <c r="AF1579" s="341"/>
      <c r="AG1579" s="342"/>
      <c r="AH1579" s="291"/>
      <c r="AI1579" s="343"/>
      <c r="AJ1579" s="343"/>
      <c r="AK1579" s="293"/>
      <c r="AL1579" s="102"/>
      <c r="AM1579" s="133"/>
      <c r="AN1579" s="107"/>
      <c r="AO1579" s="125"/>
      <c r="AP1579" s="125"/>
      <c r="AQ1579" s="125"/>
      <c r="AR1579" s="125"/>
      <c r="AS1579" s="125"/>
      <c r="AT1579" s="122"/>
      <c r="AU1579" s="125"/>
      <c r="AV1579" s="125"/>
      <c r="AW1579" s="122"/>
      <c r="AX1579" s="125"/>
      <c r="AY1579" s="125"/>
      <c r="AZ1579" s="125"/>
      <c r="BA1579" s="125"/>
      <c r="BB1579" s="125"/>
      <c r="BC1579" s="125"/>
      <c r="BD1579" s="125"/>
      <c r="BE1579" s="125"/>
      <c r="BF1579" s="125"/>
      <c r="BG1579" s="125"/>
      <c r="BH1579" s="125"/>
      <c r="BI1579" s="125"/>
      <c r="BJ1579" s="125"/>
      <c r="BK1579" s="125"/>
      <c r="BL1579" s="90"/>
      <c r="BM1579" s="90"/>
      <c r="BN1579" s="90"/>
      <c r="BO1579" s="90"/>
      <c r="BP1579" s="289"/>
    </row>
    <row r="1580" spans="1:68" s="292" customFormat="1" ht="14.25" customHeight="1" x14ac:dyDescent="0.2">
      <c r="A1580" s="337"/>
      <c r="B1580" s="338"/>
      <c r="C1580" s="290"/>
      <c r="D1580" s="339"/>
      <c r="E1580" s="339"/>
      <c r="F1580" s="339"/>
      <c r="G1580" s="339"/>
      <c r="H1580" s="339"/>
      <c r="I1580" s="340"/>
      <c r="J1580" s="291"/>
      <c r="K1580" s="291"/>
      <c r="L1580" s="291"/>
      <c r="M1580" s="291"/>
      <c r="N1580" s="291"/>
      <c r="O1580" s="291"/>
      <c r="P1580" s="291"/>
      <c r="Q1580" s="291"/>
      <c r="R1580" s="291"/>
      <c r="S1580" s="291"/>
      <c r="T1580" s="291"/>
      <c r="U1580" s="291"/>
      <c r="V1580" s="291"/>
      <c r="W1580" s="291"/>
      <c r="X1580" s="291"/>
      <c r="Y1580" s="291"/>
      <c r="Z1580" s="291"/>
      <c r="AA1580" s="291"/>
      <c r="AB1580" s="291"/>
      <c r="AC1580" s="341"/>
      <c r="AD1580" s="341"/>
      <c r="AE1580" s="341"/>
      <c r="AF1580" s="341"/>
      <c r="AG1580" s="342"/>
      <c r="AH1580" s="291"/>
      <c r="AI1580" s="343"/>
      <c r="AJ1580" s="343"/>
      <c r="AK1580" s="293"/>
      <c r="AL1580" s="102"/>
      <c r="AM1580" s="133"/>
      <c r="AN1580" s="107"/>
      <c r="AO1580" s="125"/>
      <c r="AP1580" s="125"/>
      <c r="AQ1580" s="125"/>
      <c r="AR1580" s="125"/>
      <c r="AS1580" s="125"/>
      <c r="AT1580" s="122"/>
      <c r="AU1580" s="125"/>
      <c r="AV1580" s="125"/>
      <c r="AW1580" s="122"/>
      <c r="AX1580" s="125"/>
      <c r="AY1580" s="125"/>
      <c r="AZ1580" s="125"/>
      <c r="BA1580" s="125"/>
      <c r="BB1580" s="125"/>
      <c r="BC1580" s="125"/>
      <c r="BD1580" s="125"/>
      <c r="BE1580" s="125"/>
      <c r="BF1580" s="125"/>
      <c r="BG1580" s="125"/>
      <c r="BH1580" s="125"/>
      <c r="BI1580" s="125"/>
      <c r="BJ1580" s="125"/>
      <c r="BK1580" s="125"/>
      <c r="BL1580" s="90"/>
      <c r="BM1580" s="90"/>
      <c r="BN1580" s="90"/>
      <c r="BO1580" s="90"/>
      <c r="BP1580" s="289"/>
    </row>
    <row r="1581" spans="1:68" s="292" customFormat="1" ht="14.25" customHeight="1" x14ac:dyDescent="0.2">
      <c r="A1581" s="337"/>
      <c r="B1581" s="338"/>
      <c r="C1581" s="290"/>
      <c r="D1581" s="339"/>
      <c r="E1581" s="339"/>
      <c r="F1581" s="339"/>
      <c r="G1581" s="339"/>
      <c r="H1581" s="339"/>
      <c r="I1581" s="340"/>
      <c r="J1581" s="291"/>
      <c r="K1581" s="291"/>
      <c r="L1581" s="291"/>
      <c r="M1581" s="291"/>
      <c r="N1581" s="291"/>
      <c r="O1581" s="291"/>
      <c r="P1581" s="291"/>
      <c r="Q1581" s="291"/>
      <c r="R1581" s="291"/>
      <c r="S1581" s="291"/>
      <c r="T1581" s="291"/>
      <c r="U1581" s="291"/>
      <c r="V1581" s="291"/>
      <c r="W1581" s="291"/>
      <c r="X1581" s="291"/>
      <c r="Y1581" s="291"/>
      <c r="Z1581" s="291"/>
      <c r="AA1581" s="291"/>
      <c r="AB1581" s="291"/>
      <c r="AC1581" s="341"/>
      <c r="AD1581" s="341"/>
      <c r="AE1581" s="341"/>
      <c r="AF1581" s="341"/>
      <c r="AG1581" s="342"/>
      <c r="AH1581" s="291"/>
      <c r="AI1581" s="343"/>
      <c r="AJ1581" s="343"/>
      <c r="AK1581" s="293"/>
      <c r="AL1581" s="102"/>
      <c r="AM1581" s="133"/>
      <c r="AN1581" s="107"/>
      <c r="AO1581" s="125"/>
      <c r="AP1581" s="125"/>
      <c r="AQ1581" s="125"/>
      <c r="AR1581" s="125"/>
      <c r="AS1581" s="125"/>
      <c r="AT1581" s="122"/>
      <c r="AU1581" s="125"/>
      <c r="AV1581" s="125"/>
      <c r="AW1581" s="122"/>
      <c r="AX1581" s="125"/>
      <c r="AY1581" s="125"/>
      <c r="AZ1581" s="125"/>
      <c r="BA1581" s="125"/>
      <c r="BB1581" s="125"/>
      <c r="BC1581" s="125"/>
      <c r="BD1581" s="125"/>
      <c r="BE1581" s="125"/>
      <c r="BF1581" s="125"/>
      <c r="BG1581" s="125"/>
      <c r="BH1581" s="125"/>
      <c r="BI1581" s="125"/>
      <c r="BJ1581" s="125"/>
      <c r="BK1581" s="125"/>
      <c r="BL1581" s="90"/>
      <c r="BM1581" s="90"/>
      <c r="BN1581" s="90"/>
      <c r="BO1581" s="90"/>
      <c r="BP1581" s="289"/>
    </row>
    <row r="1582" spans="1:68" s="292" customFormat="1" ht="14.25" customHeight="1" x14ac:dyDescent="0.2">
      <c r="A1582" s="337"/>
      <c r="B1582" s="338"/>
      <c r="C1582" s="290"/>
      <c r="D1582" s="339"/>
      <c r="E1582" s="339"/>
      <c r="F1582" s="339"/>
      <c r="G1582" s="339"/>
      <c r="H1582" s="339"/>
      <c r="I1582" s="340"/>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341"/>
      <c r="AD1582" s="341"/>
      <c r="AE1582" s="341"/>
      <c r="AF1582" s="341"/>
      <c r="AG1582" s="342"/>
      <c r="AH1582" s="291"/>
      <c r="AI1582" s="343"/>
      <c r="AJ1582" s="343"/>
      <c r="AK1582" s="293"/>
      <c r="AL1582" s="102"/>
      <c r="AM1582" s="133"/>
      <c r="AN1582" s="107"/>
      <c r="AO1582" s="125"/>
      <c r="AP1582" s="125"/>
      <c r="AQ1582" s="125"/>
      <c r="AR1582" s="125"/>
      <c r="AS1582" s="125"/>
      <c r="AT1582" s="122"/>
      <c r="AU1582" s="125"/>
      <c r="AV1582" s="125"/>
      <c r="AW1582" s="122"/>
      <c r="AX1582" s="125"/>
      <c r="AY1582" s="125"/>
      <c r="AZ1582" s="125"/>
      <c r="BA1582" s="125"/>
      <c r="BB1582" s="125"/>
      <c r="BC1582" s="125"/>
      <c r="BD1582" s="125"/>
      <c r="BE1582" s="125"/>
      <c r="BF1582" s="125"/>
      <c r="BG1582" s="125"/>
      <c r="BH1582" s="125"/>
      <c r="BI1582" s="125"/>
      <c r="BJ1582" s="125"/>
      <c r="BK1582" s="125"/>
      <c r="BL1582" s="90"/>
      <c r="BM1582" s="90"/>
      <c r="BN1582" s="90"/>
      <c r="BO1582" s="90"/>
      <c r="BP1582" s="289"/>
    </row>
    <row r="1583" spans="1:68" s="292" customFormat="1" ht="14.25" customHeight="1" x14ac:dyDescent="0.2">
      <c r="A1583" s="337"/>
      <c r="B1583" s="338"/>
      <c r="C1583" s="290"/>
      <c r="D1583" s="339"/>
      <c r="E1583" s="339"/>
      <c r="F1583" s="339"/>
      <c r="G1583" s="339"/>
      <c r="H1583" s="339"/>
      <c r="I1583" s="340"/>
      <c r="J1583" s="291"/>
      <c r="K1583" s="291"/>
      <c r="L1583" s="291"/>
      <c r="M1583" s="291"/>
      <c r="N1583" s="291"/>
      <c r="O1583" s="291"/>
      <c r="P1583" s="291"/>
      <c r="Q1583" s="291"/>
      <c r="R1583" s="291"/>
      <c r="S1583" s="291"/>
      <c r="T1583" s="291"/>
      <c r="U1583" s="291"/>
      <c r="V1583" s="291"/>
      <c r="W1583" s="291"/>
      <c r="X1583" s="291"/>
      <c r="Y1583" s="291"/>
      <c r="Z1583" s="291"/>
      <c r="AA1583" s="291"/>
      <c r="AB1583" s="291"/>
      <c r="AC1583" s="341"/>
      <c r="AD1583" s="341"/>
      <c r="AE1583" s="341"/>
      <c r="AF1583" s="341"/>
      <c r="AG1583" s="342"/>
      <c r="AH1583" s="291"/>
      <c r="AI1583" s="343"/>
      <c r="AJ1583" s="343"/>
      <c r="AK1583" s="293"/>
      <c r="AL1583" s="102"/>
      <c r="AM1583" s="133"/>
      <c r="AN1583" s="107"/>
      <c r="AO1583" s="125"/>
      <c r="AP1583" s="125"/>
      <c r="AQ1583" s="125"/>
      <c r="AR1583" s="125"/>
      <c r="AS1583" s="125"/>
      <c r="AT1583" s="122"/>
      <c r="AU1583" s="125"/>
      <c r="AV1583" s="125"/>
      <c r="AW1583" s="122"/>
      <c r="AX1583" s="125"/>
      <c r="AY1583" s="125"/>
      <c r="AZ1583" s="125"/>
      <c r="BA1583" s="125"/>
      <c r="BB1583" s="125"/>
      <c r="BC1583" s="125"/>
      <c r="BD1583" s="125"/>
      <c r="BE1583" s="125"/>
      <c r="BF1583" s="125"/>
      <c r="BG1583" s="125"/>
      <c r="BH1583" s="125"/>
      <c r="BI1583" s="125"/>
      <c r="BJ1583" s="125"/>
      <c r="BK1583" s="125"/>
      <c r="BL1583" s="90"/>
      <c r="BM1583" s="90"/>
      <c r="BN1583" s="90"/>
      <c r="BO1583" s="90"/>
      <c r="BP1583" s="289"/>
    </row>
    <row r="1584" spans="1:68" s="292" customFormat="1" ht="14.25" customHeight="1" x14ac:dyDescent="0.2">
      <c r="A1584" s="337"/>
      <c r="B1584" s="338"/>
      <c r="C1584" s="290"/>
      <c r="D1584" s="339"/>
      <c r="E1584" s="339"/>
      <c r="F1584" s="339"/>
      <c r="G1584" s="339"/>
      <c r="H1584" s="339"/>
      <c r="I1584" s="340"/>
      <c r="J1584" s="291"/>
      <c r="K1584" s="291"/>
      <c r="L1584" s="291"/>
      <c r="M1584" s="291"/>
      <c r="N1584" s="291"/>
      <c r="O1584" s="291"/>
      <c r="P1584" s="291"/>
      <c r="Q1584" s="291"/>
      <c r="R1584" s="291"/>
      <c r="S1584" s="291"/>
      <c r="T1584" s="291"/>
      <c r="U1584" s="291"/>
      <c r="V1584" s="291"/>
      <c r="W1584" s="291"/>
      <c r="X1584" s="291"/>
      <c r="Y1584" s="291"/>
      <c r="Z1584" s="291"/>
      <c r="AA1584" s="291"/>
      <c r="AB1584" s="291"/>
      <c r="AC1584" s="341"/>
      <c r="AD1584" s="341"/>
      <c r="AE1584" s="341"/>
      <c r="AF1584" s="341"/>
      <c r="AG1584" s="342"/>
      <c r="AH1584" s="291"/>
      <c r="AI1584" s="343"/>
      <c r="AJ1584" s="343"/>
      <c r="AK1584" s="293"/>
      <c r="AL1584" s="102"/>
      <c r="AM1584" s="133"/>
      <c r="AN1584" s="107"/>
      <c r="AO1584" s="125"/>
      <c r="AP1584" s="125"/>
      <c r="AQ1584" s="125"/>
      <c r="AR1584" s="125"/>
      <c r="AS1584" s="125"/>
      <c r="AT1584" s="122"/>
      <c r="AU1584" s="125"/>
      <c r="AV1584" s="125"/>
      <c r="AW1584" s="122"/>
      <c r="AX1584" s="125"/>
      <c r="AY1584" s="125"/>
      <c r="AZ1584" s="125"/>
      <c r="BA1584" s="125"/>
      <c r="BB1584" s="125"/>
      <c r="BC1584" s="125"/>
      <c r="BD1584" s="125"/>
      <c r="BE1584" s="125"/>
      <c r="BF1584" s="125"/>
      <c r="BG1584" s="125"/>
      <c r="BH1584" s="125"/>
      <c r="BI1584" s="125"/>
      <c r="BJ1584" s="125"/>
      <c r="BK1584" s="125"/>
      <c r="BL1584" s="90"/>
      <c r="BM1584" s="90"/>
      <c r="BN1584" s="90"/>
      <c r="BO1584" s="90"/>
      <c r="BP1584" s="289"/>
    </row>
    <row r="1585" spans="1:68" s="292" customFormat="1" ht="14.25" customHeight="1" x14ac:dyDescent="0.2">
      <c r="A1585" s="337"/>
      <c r="B1585" s="338"/>
      <c r="C1585" s="290"/>
      <c r="D1585" s="339"/>
      <c r="E1585" s="339"/>
      <c r="F1585" s="339"/>
      <c r="G1585" s="339"/>
      <c r="H1585" s="339"/>
      <c r="I1585" s="340"/>
      <c r="J1585" s="291"/>
      <c r="K1585" s="291"/>
      <c r="L1585" s="291"/>
      <c r="M1585" s="291"/>
      <c r="N1585" s="291"/>
      <c r="O1585" s="291"/>
      <c r="P1585" s="291"/>
      <c r="Q1585" s="291"/>
      <c r="R1585" s="291"/>
      <c r="S1585" s="291"/>
      <c r="T1585" s="291"/>
      <c r="U1585" s="291"/>
      <c r="V1585" s="291"/>
      <c r="W1585" s="291"/>
      <c r="X1585" s="291"/>
      <c r="Y1585" s="291"/>
      <c r="Z1585" s="291"/>
      <c r="AA1585" s="291"/>
      <c r="AB1585" s="291"/>
      <c r="AC1585" s="341"/>
      <c r="AD1585" s="341"/>
      <c r="AE1585" s="341"/>
      <c r="AF1585" s="341"/>
      <c r="AG1585" s="342"/>
      <c r="AH1585" s="291"/>
      <c r="AI1585" s="343"/>
      <c r="AJ1585" s="343"/>
      <c r="AK1585" s="293"/>
      <c r="AL1585" s="102"/>
      <c r="AM1585" s="133"/>
      <c r="AN1585" s="107"/>
      <c r="AO1585" s="125"/>
      <c r="AP1585" s="125"/>
      <c r="AQ1585" s="125"/>
      <c r="AR1585" s="125"/>
      <c r="AS1585" s="125"/>
      <c r="AT1585" s="122"/>
      <c r="AU1585" s="125"/>
      <c r="AV1585" s="125"/>
      <c r="AW1585" s="122"/>
      <c r="AX1585" s="125"/>
      <c r="AY1585" s="125"/>
      <c r="AZ1585" s="125"/>
      <c r="BA1585" s="125"/>
      <c r="BB1585" s="125"/>
      <c r="BC1585" s="125"/>
      <c r="BD1585" s="125"/>
      <c r="BE1585" s="125"/>
      <c r="BF1585" s="125"/>
      <c r="BG1585" s="125"/>
      <c r="BH1585" s="125"/>
      <c r="BI1585" s="125"/>
      <c r="BJ1585" s="125"/>
      <c r="BK1585" s="125"/>
      <c r="BL1585" s="90"/>
      <c r="BM1585" s="90"/>
      <c r="BN1585" s="90"/>
      <c r="BO1585" s="90"/>
      <c r="BP1585" s="289"/>
    </row>
    <row r="1586" spans="1:68" s="292" customFormat="1" ht="14.25" customHeight="1" x14ac:dyDescent="0.2">
      <c r="A1586" s="337"/>
      <c r="B1586" s="338"/>
      <c r="C1586" s="290"/>
      <c r="D1586" s="339"/>
      <c r="E1586" s="339"/>
      <c r="F1586" s="339"/>
      <c r="G1586" s="339"/>
      <c r="H1586" s="339"/>
      <c r="I1586" s="340"/>
      <c r="J1586" s="291"/>
      <c r="K1586" s="291"/>
      <c r="L1586" s="291"/>
      <c r="M1586" s="291"/>
      <c r="N1586" s="291"/>
      <c r="O1586" s="291"/>
      <c r="P1586" s="291"/>
      <c r="Q1586" s="291"/>
      <c r="R1586" s="291"/>
      <c r="S1586" s="291"/>
      <c r="T1586" s="291"/>
      <c r="U1586" s="291"/>
      <c r="V1586" s="291"/>
      <c r="W1586" s="291"/>
      <c r="X1586" s="291"/>
      <c r="Y1586" s="291"/>
      <c r="Z1586" s="291"/>
      <c r="AA1586" s="291"/>
      <c r="AB1586" s="291"/>
      <c r="AC1586" s="341"/>
      <c r="AD1586" s="341"/>
      <c r="AE1586" s="341"/>
      <c r="AF1586" s="341"/>
      <c r="AG1586" s="342"/>
      <c r="AH1586" s="291"/>
      <c r="AI1586" s="343"/>
      <c r="AJ1586" s="343"/>
      <c r="AK1586" s="293"/>
      <c r="AL1586" s="102"/>
      <c r="AM1586" s="133"/>
      <c r="AN1586" s="107"/>
      <c r="AO1586" s="125"/>
      <c r="AP1586" s="125"/>
      <c r="AQ1586" s="125"/>
      <c r="AR1586" s="125"/>
      <c r="AS1586" s="125"/>
      <c r="AT1586" s="122"/>
      <c r="AU1586" s="125"/>
      <c r="AV1586" s="125"/>
      <c r="AW1586" s="122"/>
      <c r="AX1586" s="125"/>
      <c r="AY1586" s="125"/>
      <c r="AZ1586" s="125"/>
      <c r="BA1586" s="125"/>
      <c r="BB1586" s="125"/>
      <c r="BC1586" s="125"/>
      <c r="BD1586" s="125"/>
      <c r="BE1586" s="125"/>
      <c r="BF1586" s="125"/>
      <c r="BG1586" s="125"/>
      <c r="BH1586" s="125"/>
      <c r="BI1586" s="125"/>
      <c r="BJ1586" s="125"/>
      <c r="BK1586" s="125"/>
      <c r="BL1586" s="90"/>
      <c r="BM1586" s="90"/>
      <c r="BN1586" s="90"/>
      <c r="BO1586" s="90"/>
      <c r="BP1586" s="289"/>
    </row>
    <row r="1587" spans="1:68" s="292" customFormat="1" ht="14.25" customHeight="1" x14ac:dyDescent="0.2">
      <c r="A1587" s="337"/>
      <c r="B1587" s="338"/>
      <c r="C1587" s="290"/>
      <c r="D1587" s="339"/>
      <c r="E1587" s="339"/>
      <c r="F1587" s="339"/>
      <c r="G1587" s="339"/>
      <c r="H1587" s="339"/>
      <c r="I1587" s="340"/>
      <c r="J1587" s="291"/>
      <c r="K1587" s="291"/>
      <c r="L1587" s="291"/>
      <c r="M1587" s="291"/>
      <c r="N1587" s="291"/>
      <c r="O1587" s="291"/>
      <c r="P1587" s="291"/>
      <c r="Q1587" s="291"/>
      <c r="R1587" s="291"/>
      <c r="S1587" s="291"/>
      <c r="T1587" s="291"/>
      <c r="U1587" s="291"/>
      <c r="V1587" s="291"/>
      <c r="W1587" s="291"/>
      <c r="X1587" s="291"/>
      <c r="Y1587" s="291"/>
      <c r="Z1587" s="291"/>
      <c r="AA1587" s="291"/>
      <c r="AB1587" s="291"/>
      <c r="AC1587" s="341"/>
      <c r="AD1587" s="341"/>
      <c r="AE1587" s="341"/>
      <c r="AF1587" s="341"/>
      <c r="AG1587" s="342"/>
      <c r="AH1587" s="291"/>
      <c r="AI1587" s="343"/>
      <c r="AJ1587" s="343"/>
      <c r="AK1587" s="293"/>
      <c r="AL1587" s="102"/>
      <c r="AM1587" s="133"/>
      <c r="AN1587" s="107"/>
      <c r="AO1587" s="125"/>
      <c r="AP1587" s="125"/>
      <c r="AQ1587" s="125"/>
      <c r="AR1587" s="125"/>
      <c r="AS1587" s="125"/>
      <c r="AT1587" s="122"/>
      <c r="AU1587" s="125"/>
      <c r="AV1587" s="125"/>
      <c r="AW1587" s="122"/>
      <c r="AX1587" s="125"/>
      <c r="AY1587" s="125"/>
      <c r="AZ1587" s="125"/>
      <c r="BA1587" s="125"/>
      <c r="BB1587" s="125"/>
      <c r="BC1587" s="125"/>
      <c r="BD1587" s="125"/>
      <c r="BE1587" s="125"/>
      <c r="BF1587" s="125"/>
      <c r="BG1587" s="125"/>
      <c r="BH1587" s="125"/>
      <c r="BI1587" s="125"/>
      <c r="BJ1587" s="125"/>
      <c r="BK1587" s="125"/>
      <c r="BL1587" s="90"/>
      <c r="BM1587" s="90"/>
      <c r="BN1587" s="90"/>
      <c r="BO1587" s="90"/>
      <c r="BP1587" s="289"/>
    </row>
    <row r="1588" spans="1:68" s="292" customFormat="1" ht="14.25" customHeight="1" x14ac:dyDescent="0.2">
      <c r="A1588" s="337"/>
      <c r="B1588" s="338"/>
      <c r="C1588" s="290"/>
      <c r="D1588" s="339"/>
      <c r="E1588" s="339"/>
      <c r="F1588" s="339"/>
      <c r="G1588" s="339"/>
      <c r="H1588" s="339"/>
      <c r="I1588" s="340"/>
      <c r="J1588" s="291"/>
      <c r="K1588" s="291"/>
      <c r="L1588" s="291"/>
      <c r="M1588" s="291"/>
      <c r="N1588" s="291"/>
      <c r="O1588" s="291"/>
      <c r="P1588" s="291"/>
      <c r="Q1588" s="291"/>
      <c r="R1588" s="291"/>
      <c r="S1588" s="291"/>
      <c r="T1588" s="291"/>
      <c r="U1588" s="291"/>
      <c r="V1588" s="291"/>
      <c r="W1588" s="291"/>
      <c r="X1588" s="291"/>
      <c r="Y1588" s="291"/>
      <c r="Z1588" s="291"/>
      <c r="AA1588" s="291"/>
      <c r="AB1588" s="291"/>
      <c r="AC1588" s="341"/>
      <c r="AD1588" s="341"/>
      <c r="AE1588" s="341"/>
      <c r="AF1588" s="341"/>
      <c r="AG1588" s="342"/>
      <c r="AH1588" s="291"/>
      <c r="AI1588" s="343"/>
      <c r="AJ1588" s="343"/>
      <c r="AK1588" s="293"/>
      <c r="AL1588" s="102"/>
      <c r="AM1588" s="133"/>
      <c r="AN1588" s="107"/>
      <c r="AO1588" s="125"/>
      <c r="AP1588" s="125"/>
      <c r="AQ1588" s="125"/>
      <c r="AR1588" s="125"/>
      <c r="AS1588" s="125"/>
      <c r="AT1588" s="122"/>
      <c r="AU1588" s="125"/>
      <c r="AV1588" s="125"/>
      <c r="AW1588" s="122"/>
      <c r="AX1588" s="125"/>
      <c r="AY1588" s="125"/>
      <c r="AZ1588" s="125"/>
      <c r="BA1588" s="125"/>
      <c r="BB1588" s="125"/>
      <c r="BC1588" s="125"/>
      <c r="BD1588" s="125"/>
      <c r="BE1588" s="125"/>
      <c r="BF1588" s="125"/>
      <c r="BG1588" s="125"/>
      <c r="BH1588" s="125"/>
      <c r="BI1588" s="125"/>
      <c r="BJ1588" s="125"/>
      <c r="BK1588" s="125"/>
      <c r="BL1588" s="90"/>
      <c r="BM1588" s="90"/>
      <c r="BN1588" s="90"/>
      <c r="BO1588" s="90"/>
      <c r="BP1588" s="289"/>
    </row>
    <row r="1589" spans="1:68" s="292" customFormat="1" ht="14.25" customHeight="1" x14ac:dyDescent="0.2">
      <c r="A1589" s="337"/>
      <c r="B1589" s="338"/>
      <c r="C1589" s="290"/>
      <c r="D1589" s="339"/>
      <c r="E1589" s="339"/>
      <c r="F1589" s="339"/>
      <c r="G1589" s="339"/>
      <c r="H1589" s="339"/>
      <c r="I1589" s="340"/>
      <c r="J1589" s="291"/>
      <c r="K1589" s="291"/>
      <c r="L1589" s="291"/>
      <c r="M1589" s="291"/>
      <c r="N1589" s="291"/>
      <c r="O1589" s="291"/>
      <c r="P1589" s="291"/>
      <c r="Q1589" s="291"/>
      <c r="R1589" s="291"/>
      <c r="S1589" s="291"/>
      <c r="T1589" s="291"/>
      <c r="U1589" s="291"/>
      <c r="V1589" s="291"/>
      <c r="W1589" s="291"/>
      <c r="X1589" s="291"/>
      <c r="Y1589" s="291"/>
      <c r="Z1589" s="291"/>
      <c r="AA1589" s="291"/>
      <c r="AB1589" s="291"/>
      <c r="AC1589" s="341"/>
      <c r="AD1589" s="341"/>
      <c r="AE1589" s="341"/>
      <c r="AF1589" s="341"/>
      <c r="AG1589" s="342"/>
      <c r="AH1589" s="291"/>
      <c r="AI1589" s="343"/>
      <c r="AJ1589" s="343"/>
      <c r="AK1589" s="293"/>
      <c r="AL1589" s="102"/>
      <c r="AM1589" s="133"/>
      <c r="AN1589" s="107"/>
      <c r="AO1589" s="125"/>
      <c r="AP1589" s="125"/>
      <c r="AQ1589" s="125"/>
      <c r="AR1589" s="125"/>
      <c r="AS1589" s="125"/>
      <c r="AT1589" s="122"/>
      <c r="AU1589" s="125"/>
      <c r="AV1589" s="125"/>
      <c r="AW1589" s="122"/>
      <c r="AX1589" s="125"/>
      <c r="AY1589" s="125"/>
      <c r="AZ1589" s="125"/>
      <c r="BA1589" s="125"/>
      <c r="BB1589" s="125"/>
      <c r="BC1589" s="125"/>
      <c r="BD1589" s="125"/>
      <c r="BE1589" s="125"/>
      <c r="BF1589" s="125"/>
      <c r="BG1589" s="125"/>
      <c r="BH1589" s="125"/>
      <c r="BI1589" s="125"/>
      <c r="BJ1589" s="125"/>
      <c r="BK1589" s="125"/>
      <c r="BL1589" s="90"/>
      <c r="BM1589" s="90"/>
      <c r="BN1589" s="90"/>
      <c r="BO1589" s="90"/>
      <c r="BP1589" s="289"/>
    </row>
    <row r="1590" spans="1:68" s="292" customFormat="1" x14ac:dyDescent="0.2">
      <c r="A1590" s="344"/>
      <c r="B1590" s="338"/>
      <c r="C1590" s="290"/>
      <c r="D1590" s="339"/>
      <c r="E1590" s="339"/>
      <c r="F1590" s="339"/>
      <c r="G1590" s="339"/>
      <c r="H1590" s="339"/>
      <c r="I1590" s="340"/>
      <c r="J1590" s="291"/>
      <c r="K1590" s="291"/>
      <c r="L1590" s="291"/>
      <c r="M1590" s="291"/>
      <c r="N1590" s="291"/>
      <c r="O1590" s="291"/>
      <c r="P1590" s="291"/>
      <c r="Q1590" s="291"/>
      <c r="R1590" s="291"/>
      <c r="S1590" s="291"/>
      <c r="T1590" s="291"/>
      <c r="U1590" s="291"/>
      <c r="V1590" s="291"/>
      <c r="W1590" s="291"/>
      <c r="X1590" s="291"/>
      <c r="Y1590" s="291"/>
      <c r="Z1590" s="291"/>
      <c r="AA1590" s="291"/>
      <c r="AB1590" s="291"/>
      <c r="AC1590" s="341"/>
      <c r="AD1590" s="341"/>
      <c r="AE1590" s="341"/>
      <c r="AF1590" s="341"/>
      <c r="AG1590" s="342"/>
      <c r="AH1590" s="291"/>
      <c r="AI1590" s="343"/>
      <c r="AJ1590" s="343"/>
      <c r="AK1590" s="293"/>
      <c r="AL1590" s="102"/>
      <c r="AM1590" s="133"/>
      <c r="AN1590" s="107"/>
      <c r="AO1590" s="125"/>
      <c r="AP1590" s="125"/>
      <c r="AQ1590" s="125"/>
      <c r="AR1590" s="125"/>
      <c r="AS1590" s="125"/>
      <c r="AT1590" s="122"/>
      <c r="AU1590" s="125"/>
      <c r="AV1590" s="125"/>
      <c r="AW1590" s="122"/>
      <c r="AX1590" s="125"/>
      <c r="AY1590" s="125"/>
      <c r="AZ1590" s="125"/>
      <c r="BA1590" s="125"/>
      <c r="BB1590" s="125"/>
      <c r="BC1590" s="125"/>
      <c r="BD1590" s="125"/>
      <c r="BE1590" s="125"/>
      <c r="BF1590" s="125"/>
      <c r="BG1590" s="125"/>
      <c r="BH1590" s="125"/>
      <c r="BI1590" s="125"/>
      <c r="BJ1590" s="125"/>
      <c r="BK1590" s="125"/>
      <c r="BL1590" s="90"/>
      <c r="BM1590" s="90"/>
      <c r="BN1590" s="90"/>
      <c r="BO1590" s="90"/>
      <c r="BP1590" s="289"/>
    </row>
    <row r="1591" spans="1:68" s="292" customFormat="1" x14ac:dyDescent="0.2">
      <c r="A1591" s="344"/>
      <c r="B1591" s="338"/>
      <c r="C1591" s="290"/>
      <c r="D1591" s="339"/>
      <c r="E1591" s="339"/>
      <c r="F1591" s="339"/>
      <c r="G1591" s="339"/>
      <c r="H1591" s="339"/>
      <c r="I1591" s="340"/>
      <c r="J1591" s="291"/>
      <c r="K1591" s="291"/>
      <c r="L1591" s="291"/>
      <c r="M1591" s="291"/>
      <c r="N1591" s="291"/>
      <c r="O1591" s="291"/>
      <c r="P1591" s="291"/>
      <c r="Q1591" s="291"/>
      <c r="R1591" s="291"/>
      <c r="S1591" s="291"/>
      <c r="T1591" s="291"/>
      <c r="U1591" s="291"/>
      <c r="V1591" s="291"/>
      <c r="W1591" s="291"/>
      <c r="X1591" s="291"/>
      <c r="Y1591" s="291"/>
      <c r="Z1591" s="291"/>
      <c r="AA1591" s="291"/>
      <c r="AB1591" s="291"/>
      <c r="AC1591" s="341"/>
      <c r="AD1591" s="341"/>
      <c r="AE1591" s="341"/>
      <c r="AF1591" s="341"/>
      <c r="AG1591" s="342"/>
      <c r="AH1591" s="291"/>
      <c r="AI1591" s="343"/>
      <c r="AJ1591" s="343"/>
      <c r="AK1591" s="293"/>
      <c r="AL1591" s="102"/>
      <c r="AM1591" s="133"/>
      <c r="AN1591" s="107"/>
      <c r="AO1591" s="125"/>
      <c r="AP1591" s="125"/>
      <c r="AQ1591" s="125"/>
      <c r="AR1591" s="125"/>
      <c r="AS1591" s="125"/>
      <c r="AT1591" s="122"/>
      <c r="AU1591" s="125"/>
      <c r="AV1591" s="125"/>
      <c r="AW1591" s="122"/>
      <c r="AX1591" s="125"/>
      <c r="AY1591" s="125"/>
      <c r="AZ1591" s="125"/>
      <c r="BA1591" s="125"/>
      <c r="BB1591" s="125"/>
      <c r="BC1591" s="125"/>
      <c r="BD1591" s="125"/>
      <c r="BE1591" s="125"/>
      <c r="BF1591" s="125"/>
      <c r="BG1591" s="125"/>
      <c r="BH1591" s="125"/>
      <c r="BI1591" s="125"/>
      <c r="BJ1591" s="125"/>
      <c r="BK1591" s="125"/>
      <c r="BL1591" s="90"/>
      <c r="BM1591" s="90"/>
      <c r="BN1591" s="90"/>
      <c r="BO1591" s="90"/>
      <c r="BP1591" s="289"/>
    </row>
    <row r="1592" spans="1:68" s="292" customFormat="1" x14ac:dyDescent="0.2">
      <c r="A1592" s="344"/>
      <c r="B1592" s="338"/>
      <c r="C1592" s="290"/>
      <c r="D1592" s="339"/>
      <c r="E1592" s="339"/>
      <c r="F1592" s="339"/>
      <c r="G1592" s="339"/>
      <c r="H1592" s="339"/>
      <c r="I1592" s="340"/>
      <c r="J1592" s="291"/>
      <c r="K1592" s="291"/>
      <c r="L1592" s="291"/>
      <c r="M1592" s="291"/>
      <c r="N1592" s="291"/>
      <c r="O1592" s="291"/>
      <c r="P1592" s="291"/>
      <c r="Q1592" s="291"/>
      <c r="R1592" s="291"/>
      <c r="S1592" s="291"/>
      <c r="T1592" s="291"/>
      <c r="U1592" s="291"/>
      <c r="V1592" s="291"/>
      <c r="W1592" s="291"/>
      <c r="X1592" s="291"/>
      <c r="Y1592" s="291"/>
      <c r="Z1592" s="291"/>
      <c r="AA1592" s="291"/>
      <c r="AB1592" s="291"/>
      <c r="AC1592" s="341"/>
      <c r="AD1592" s="341"/>
      <c r="AE1592" s="341"/>
      <c r="AF1592" s="341"/>
      <c r="AG1592" s="342"/>
      <c r="AH1592" s="291"/>
      <c r="AI1592" s="343"/>
      <c r="AJ1592" s="343"/>
      <c r="AK1592" s="293"/>
      <c r="AL1592" s="102"/>
      <c r="AM1592" s="133"/>
      <c r="AN1592" s="107"/>
      <c r="AO1592" s="125"/>
      <c r="AP1592" s="125"/>
      <c r="AQ1592" s="125"/>
      <c r="AR1592" s="125"/>
      <c r="AS1592" s="125"/>
      <c r="AT1592" s="122"/>
      <c r="AU1592" s="125"/>
      <c r="AV1592" s="125"/>
      <c r="AW1592" s="122"/>
      <c r="AX1592" s="125"/>
      <c r="AY1592" s="125"/>
      <c r="AZ1592" s="125"/>
      <c r="BA1592" s="125"/>
      <c r="BB1592" s="125"/>
      <c r="BC1592" s="125"/>
      <c r="BD1592" s="125"/>
      <c r="BE1592" s="125"/>
      <c r="BF1592" s="125"/>
      <c r="BG1592" s="125"/>
      <c r="BH1592" s="125"/>
      <c r="BI1592" s="125"/>
      <c r="BJ1592" s="125"/>
      <c r="BK1592" s="125"/>
      <c r="BL1592" s="90"/>
      <c r="BM1592" s="90"/>
      <c r="BN1592" s="90"/>
      <c r="BO1592" s="90"/>
      <c r="BP1592" s="289"/>
    </row>
    <row r="1593" spans="1:68" s="292" customFormat="1" x14ac:dyDescent="0.2">
      <c r="A1593" s="344"/>
      <c r="B1593" s="338"/>
      <c r="C1593" s="290"/>
      <c r="D1593" s="339"/>
      <c r="E1593" s="339"/>
      <c r="F1593" s="339"/>
      <c r="G1593" s="339"/>
      <c r="H1593" s="339"/>
      <c r="I1593" s="340"/>
      <c r="J1593" s="291"/>
      <c r="K1593" s="291"/>
      <c r="L1593" s="291"/>
      <c r="M1593" s="291"/>
      <c r="N1593" s="291"/>
      <c r="O1593" s="291"/>
      <c r="P1593" s="291"/>
      <c r="Q1593" s="291"/>
      <c r="R1593" s="291"/>
      <c r="S1593" s="291"/>
      <c r="T1593" s="291"/>
      <c r="U1593" s="291"/>
      <c r="V1593" s="291"/>
      <c r="W1593" s="291"/>
      <c r="X1593" s="291"/>
      <c r="Y1593" s="291"/>
      <c r="Z1593" s="291"/>
      <c r="AA1593" s="291"/>
      <c r="AB1593" s="291"/>
      <c r="AC1593" s="341"/>
      <c r="AD1593" s="341"/>
      <c r="AE1593" s="341"/>
      <c r="AF1593" s="341"/>
      <c r="AG1593" s="342"/>
      <c r="AH1593" s="291"/>
      <c r="AI1593" s="343"/>
      <c r="AJ1593" s="343"/>
      <c r="AK1593" s="293"/>
      <c r="AL1593" s="102"/>
      <c r="AM1593" s="133"/>
      <c r="AN1593" s="107"/>
      <c r="AO1593" s="125"/>
      <c r="AP1593" s="125"/>
      <c r="AQ1593" s="125"/>
      <c r="AR1593" s="125"/>
      <c r="AS1593" s="125"/>
      <c r="AT1593" s="122"/>
      <c r="AU1593" s="125"/>
      <c r="AV1593" s="125"/>
      <c r="AW1593" s="122"/>
      <c r="AX1593" s="125"/>
      <c r="AY1593" s="125"/>
      <c r="AZ1593" s="125"/>
      <c r="BA1593" s="125"/>
      <c r="BB1593" s="125"/>
      <c r="BC1593" s="125"/>
      <c r="BD1593" s="125"/>
      <c r="BE1593" s="125"/>
      <c r="BF1593" s="125"/>
      <c r="BG1593" s="125"/>
      <c r="BH1593" s="125"/>
      <c r="BI1593" s="125"/>
      <c r="BJ1593" s="125"/>
      <c r="BK1593" s="125"/>
      <c r="BL1593" s="90"/>
      <c r="BM1593" s="90"/>
      <c r="BN1593" s="90"/>
      <c r="BO1593" s="90"/>
      <c r="BP1593" s="289"/>
    </row>
    <row r="1594" spans="1:68" s="292" customFormat="1" x14ac:dyDescent="0.2">
      <c r="A1594" s="344"/>
      <c r="B1594" s="338"/>
      <c r="C1594" s="290"/>
      <c r="D1594" s="339"/>
      <c r="E1594" s="339"/>
      <c r="F1594" s="339"/>
      <c r="G1594" s="339"/>
      <c r="H1594" s="339"/>
      <c r="I1594" s="340"/>
      <c r="J1594" s="291"/>
      <c r="K1594" s="291"/>
      <c r="L1594" s="291"/>
      <c r="M1594" s="291"/>
      <c r="N1594" s="291"/>
      <c r="O1594" s="291"/>
      <c r="P1594" s="291"/>
      <c r="Q1594" s="291"/>
      <c r="R1594" s="291"/>
      <c r="S1594" s="291"/>
      <c r="T1594" s="291"/>
      <c r="U1594" s="291"/>
      <c r="V1594" s="291"/>
      <c r="W1594" s="291"/>
      <c r="X1594" s="291"/>
      <c r="Y1594" s="291"/>
      <c r="Z1594" s="291"/>
      <c r="AA1594" s="291"/>
      <c r="AB1594" s="291"/>
      <c r="AC1594" s="341"/>
      <c r="AD1594" s="341"/>
      <c r="AE1594" s="341"/>
      <c r="AF1594" s="341"/>
      <c r="AG1594" s="342"/>
      <c r="AH1594" s="291"/>
      <c r="AI1594" s="343"/>
      <c r="AJ1594" s="343"/>
      <c r="AK1594" s="293"/>
      <c r="AL1594" s="102"/>
      <c r="AM1594" s="133"/>
      <c r="AN1594" s="107"/>
      <c r="AO1594" s="125"/>
      <c r="AP1594" s="125"/>
      <c r="AQ1594" s="125"/>
      <c r="AR1594" s="125"/>
      <c r="AS1594" s="125"/>
      <c r="AT1594" s="122"/>
      <c r="AU1594" s="125"/>
      <c r="AV1594" s="125"/>
      <c r="AW1594" s="122"/>
      <c r="AX1594" s="125"/>
      <c r="AY1594" s="125"/>
      <c r="AZ1594" s="125"/>
      <c r="BA1594" s="125"/>
      <c r="BB1594" s="125"/>
      <c r="BC1594" s="125"/>
      <c r="BD1594" s="125"/>
      <c r="BE1594" s="125"/>
      <c r="BF1594" s="125"/>
      <c r="BG1594" s="125"/>
      <c r="BH1594" s="125"/>
      <c r="BI1594" s="125"/>
      <c r="BJ1594" s="125"/>
      <c r="BK1594" s="125"/>
      <c r="BL1594" s="90"/>
      <c r="BM1594" s="90"/>
      <c r="BN1594" s="90"/>
      <c r="BO1594" s="90"/>
      <c r="BP1594" s="289"/>
    </row>
    <row r="1595" spans="1:68" s="292" customFormat="1" x14ac:dyDescent="0.2">
      <c r="A1595" s="344"/>
      <c r="B1595" s="338"/>
      <c r="C1595" s="290"/>
      <c r="D1595" s="339"/>
      <c r="E1595" s="339"/>
      <c r="F1595" s="339"/>
      <c r="G1595" s="339"/>
      <c r="H1595" s="339"/>
      <c r="I1595" s="340"/>
      <c r="J1595" s="291"/>
      <c r="K1595" s="291"/>
      <c r="L1595" s="291"/>
      <c r="M1595" s="291"/>
      <c r="N1595" s="291"/>
      <c r="O1595" s="291"/>
      <c r="P1595" s="291"/>
      <c r="Q1595" s="291"/>
      <c r="R1595" s="291"/>
      <c r="S1595" s="291"/>
      <c r="T1595" s="291"/>
      <c r="U1595" s="291"/>
      <c r="V1595" s="291"/>
      <c r="W1595" s="291"/>
      <c r="X1595" s="291"/>
      <c r="Y1595" s="291"/>
      <c r="Z1595" s="291"/>
      <c r="AA1595" s="291"/>
      <c r="AB1595" s="291"/>
      <c r="AC1595" s="341"/>
      <c r="AD1595" s="341"/>
      <c r="AE1595" s="341"/>
      <c r="AF1595" s="341"/>
      <c r="AG1595" s="342"/>
      <c r="AH1595" s="291"/>
      <c r="AI1595" s="343"/>
      <c r="AJ1595" s="343"/>
      <c r="AK1595" s="293"/>
      <c r="AL1595" s="102"/>
      <c r="AM1595" s="133"/>
      <c r="AN1595" s="107"/>
      <c r="AO1595" s="125"/>
      <c r="AP1595" s="125"/>
      <c r="AQ1595" s="125"/>
      <c r="AR1595" s="125"/>
      <c r="AS1595" s="125"/>
      <c r="AT1595" s="122"/>
      <c r="AU1595" s="125"/>
      <c r="AV1595" s="125"/>
      <c r="AW1595" s="122"/>
      <c r="AX1595" s="125"/>
      <c r="AY1595" s="125"/>
      <c r="AZ1595" s="125"/>
      <c r="BA1595" s="125"/>
      <c r="BB1595" s="125"/>
      <c r="BC1595" s="125"/>
      <c r="BD1595" s="125"/>
      <c r="BE1595" s="125"/>
      <c r="BF1595" s="125"/>
      <c r="BG1595" s="125"/>
      <c r="BH1595" s="125"/>
      <c r="BI1595" s="125"/>
      <c r="BJ1595" s="125"/>
      <c r="BK1595" s="125"/>
      <c r="BL1595" s="90"/>
      <c r="BM1595" s="90"/>
      <c r="BN1595" s="90"/>
      <c r="BO1595" s="90"/>
      <c r="BP1595" s="289"/>
    </row>
    <row r="1596" spans="1:68" s="292" customFormat="1" x14ac:dyDescent="0.2">
      <c r="A1596" s="344"/>
      <c r="B1596" s="338"/>
      <c r="C1596" s="290"/>
      <c r="D1596" s="339"/>
      <c r="E1596" s="339"/>
      <c r="F1596" s="339"/>
      <c r="G1596" s="339"/>
      <c r="H1596" s="339"/>
      <c r="I1596" s="340"/>
      <c r="J1596" s="291"/>
      <c r="K1596" s="291"/>
      <c r="L1596" s="291"/>
      <c r="M1596" s="291"/>
      <c r="N1596" s="291"/>
      <c r="O1596" s="291"/>
      <c r="P1596" s="291"/>
      <c r="Q1596" s="291"/>
      <c r="R1596" s="291"/>
      <c r="S1596" s="291"/>
      <c r="T1596" s="291"/>
      <c r="U1596" s="291"/>
      <c r="V1596" s="291"/>
      <c r="W1596" s="291"/>
      <c r="X1596" s="291"/>
      <c r="Y1596" s="291"/>
      <c r="Z1596" s="291"/>
      <c r="AA1596" s="291"/>
      <c r="AB1596" s="291"/>
      <c r="AC1596" s="341"/>
      <c r="AD1596" s="341"/>
      <c r="AE1596" s="341"/>
      <c r="AF1596" s="341"/>
      <c r="AG1596" s="342"/>
      <c r="AH1596" s="291"/>
      <c r="AI1596" s="343"/>
      <c r="AJ1596" s="343"/>
      <c r="AK1596" s="293"/>
      <c r="AL1596" s="102"/>
      <c r="AM1596" s="133"/>
      <c r="AN1596" s="107"/>
      <c r="AO1596" s="125"/>
      <c r="AP1596" s="125"/>
      <c r="AQ1596" s="125"/>
      <c r="AR1596" s="125"/>
      <c r="AS1596" s="125"/>
      <c r="AT1596" s="122"/>
      <c r="AU1596" s="125"/>
      <c r="AV1596" s="125"/>
      <c r="AW1596" s="122"/>
      <c r="AX1596" s="125"/>
      <c r="AY1596" s="125"/>
      <c r="AZ1596" s="125"/>
      <c r="BA1596" s="125"/>
      <c r="BB1596" s="125"/>
      <c r="BC1596" s="125"/>
      <c r="BD1596" s="125"/>
      <c r="BE1596" s="125"/>
      <c r="BF1596" s="125"/>
      <c r="BG1596" s="125"/>
      <c r="BH1596" s="125"/>
      <c r="BI1596" s="125"/>
      <c r="BJ1596" s="125"/>
      <c r="BK1596" s="125"/>
      <c r="BL1596" s="90"/>
      <c r="BM1596" s="90"/>
      <c r="BN1596" s="90"/>
      <c r="BO1596" s="90"/>
      <c r="BP1596" s="289"/>
    </row>
    <row r="1597" spans="1:68" s="292" customFormat="1" x14ac:dyDescent="0.2">
      <c r="A1597" s="344"/>
      <c r="B1597" s="338"/>
      <c r="C1597" s="290"/>
      <c r="D1597" s="339"/>
      <c r="E1597" s="339"/>
      <c r="F1597" s="339"/>
      <c r="G1597" s="339"/>
      <c r="H1597" s="339"/>
      <c r="I1597" s="340"/>
      <c r="J1597" s="291"/>
      <c r="K1597" s="291"/>
      <c r="L1597" s="291"/>
      <c r="M1597" s="291"/>
      <c r="N1597" s="291"/>
      <c r="O1597" s="291"/>
      <c r="P1597" s="291"/>
      <c r="Q1597" s="291"/>
      <c r="R1597" s="291"/>
      <c r="S1597" s="291"/>
      <c r="T1597" s="291"/>
      <c r="U1597" s="291"/>
      <c r="V1597" s="291"/>
      <c r="W1597" s="291"/>
      <c r="X1597" s="291"/>
      <c r="Y1597" s="291"/>
      <c r="Z1597" s="291"/>
      <c r="AA1597" s="291"/>
      <c r="AB1597" s="291"/>
      <c r="AC1597" s="341"/>
      <c r="AD1597" s="341"/>
      <c r="AE1597" s="341"/>
      <c r="AF1597" s="341"/>
      <c r="AG1597" s="342"/>
      <c r="AH1597" s="291"/>
      <c r="AI1597" s="343"/>
      <c r="AJ1597" s="343"/>
      <c r="AK1597" s="293"/>
      <c r="AL1597" s="102"/>
      <c r="AM1597" s="133"/>
      <c r="AN1597" s="107"/>
      <c r="AO1597" s="125"/>
      <c r="AP1597" s="125"/>
      <c r="AQ1597" s="125"/>
      <c r="AR1597" s="125"/>
      <c r="AS1597" s="125"/>
      <c r="AT1597" s="122"/>
      <c r="AU1597" s="125"/>
      <c r="AV1597" s="125"/>
      <c r="AW1597" s="122"/>
      <c r="AX1597" s="125"/>
      <c r="AY1597" s="125"/>
      <c r="AZ1597" s="125"/>
      <c r="BA1597" s="125"/>
      <c r="BB1597" s="125"/>
      <c r="BC1597" s="125"/>
      <c r="BD1597" s="125"/>
      <c r="BE1597" s="125"/>
      <c r="BF1597" s="125"/>
      <c r="BG1597" s="125"/>
      <c r="BH1597" s="125"/>
      <c r="BI1597" s="125"/>
      <c r="BJ1597" s="125"/>
      <c r="BK1597" s="125"/>
      <c r="BL1597" s="90"/>
      <c r="BM1597" s="90"/>
      <c r="BN1597" s="90"/>
      <c r="BO1597" s="90"/>
      <c r="BP1597" s="289"/>
    </row>
    <row r="1598" spans="1:68" s="292" customFormat="1" x14ac:dyDescent="0.2">
      <c r="A1598" s="344"/>
      <c r="B1598" s="338"/>
      <c r="C1598" s="290"/>
      <c r="D1598" s="339"/>
      <c r="E1598" s="339"/>
      <c r="F1598" s="339"/>
      <c r="G1598" s="339"/>
      <c r="H1598" s="339"/>
      <c r="I1598" s="340"/>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341"/>
      <c r="AD1598" s="341"/>
      <c r="AE1598" s="341"/>
      <c r="AF1598" s="341"/>
      <c r="AG1598" s="342"/>
      <c r="AH1598" s="291"/>
      <c r="AI1598" s="343"/>
      <c r="AJ1598" s="343"/>
      <c r="AK1598" s="293"/>
      <c r="AL1598" s="102"/>
      <c r="AM1598" s="133"/>
      <c r="AN1598" s="107"/>
      <c r="AO1598" s="125"/>
      <c r="AP1598" s="125"/>
      <c r="AQ1598" s="125"/>
      <c r="AR1598" s="125"/>
      <c r="AS1598" s="125"/>
      <c r="AT1598" s="122"/>
      <c r="AU1598" s="125"/>
      <c r="AV1598" s="125"/>
      <c r="AW1598" s="122"/>
      <c r="AX1598" s="125"/>
      <c r="AY1598" s="125"/>
      <c r="AZ1598" s="125"/>
      <c r="BA1598" s="125"/>
      <c r="BB1598" s="125"/>
      <c r="BC1598" s="125"/>
      <c r="BD1598" s="125"/>
      <c r="BE1598" s="125"/>
      <c r="BF1598" s="125"/>
      <c r="BG1598" s="125"/>
      <c r="BH1598" s="125"/>
      <c r="BI1598" s="125"/>
      <c r="BJ1598" s="125"/>
      <c r="BK1598" s="125"/>
      <c r="BL1598" s="90"/>
      <c r="BM1598" s="90"/>
      <c r="BN1598" s="90"/>
      <c r="BO1598" s="90"/>
      <c r="BP1598" s="289"/>
    </row>
    <row r="1599" spans="1:68" s="292" customFormat="1" x14ac:dyDescent="0.2">
      <c r="A1599" s="344"/>
      <c r="B1599" s="338"/>
      <c r="C1599" s="290"/>
      <c r="D1599" s="339"/>
      <c r="E1599" s="339"/>
      <c r="F1599" s="339"/>
      <c r="G1599" s="339"/>
      <c r="H1599" s="339"/>
      <c r="I1599" s="340"/>
      <c r="J1599" s="291"/>
      <c r="K1599" s="291"/>
      <c r="L1599" s="291"/>
      <c r="M1599" s="291"/>
      <c r="N1599" s="291"/>
      <c r="O1599" s="291"/>
      <c r="P1599" s="291"/>
      <c r="Q1599" s="291"/>
      <c r="R1599" s="291"/>
      <c r="S1599" s="291"/>
      <c r="T1599" s="291"/>
      <c r="U1599" s="291"/>
      <c r="V1599" s="291"/>
      <c r="W1599" s="291"/>
      <c r="X1599" s="291"/>
      <c r="Y1599" s="291"/>
      <c r="Z1599" s="291"/>
      <c r="AA1599" s="291"/>
      <c r="AB1599" s="291"/>
      <c r="AC1599" s="341"/>
      <c r="AD1599" s="341"/>
      <c r="AE1599" s="341"/>
      <c r="AF1599" s="341"/>
      <c r="AG1599" s="342"/>
      <c r="AH1599" s="291"/>
      <c r="AI1599" s="343"/>
      <c r="AJ1599" s="343"/>
      <c r="AK1599" s="293"/>
      <c r="AL1599" s="102"/>
      <c r="AM1599" s="133"/>
      <c r="AN1599" s="107"/>
      <c r="AO1599" s="125"/>
      <c r="AP1599" s="125"/>
      <c r="AQ1599" s="125"/>
      <c r="AR1599" s="125"/>
      <c r="AS1599" s="125"/>
      <c r="AT1599" s="122"/>
      <c r="AU1599" s="125"/>
      <c r="AV1599" s="125"/>
      <c r="AW1599" s="122"/>
      <c r="AX1599" s="125"/>
      <c r="AY1599" s="125"/>
      <c r="AZ1599" s="125"/>
      <c r="BA1599" s="125"/>
      <c r="BB1599" s="125"/>
      <c r="BC1599" s="125"/>
      <c r="BD1599" s="125"/>
      <c r="BE1599" s="125"/>
      <c r="BF1599" s="125"/>
      <c r="BG1599" s="125"/>
      <c r="BH1599" s="125"/>
      <c r="BI1599" s="125"/>
      <c r="BJ1599" s="125"/>
      <c r="BK1599" s="125"/>
      <c r="BL1599" s="90"/>
      <c r="BM1599" s="90"/>
      <c r="BN1599" s="90"/>
      <c r="BO1599" s="90"/>
      <c r="BP1599" s="289"/>
    </row>
    <row r="1600" spans="1:68" s="292" customFormat="1" x14ac:dyDescent="0.2">
      <c r="A1600" s="344"/>
      <c r="B1600" s="338"/>
      <c r="C1600" s="290"/>
      <c r="D1600" s="339"/>
      <c r="E1600" s="339"/>
      <c r="F1600" s="339"/>
      <c r="G1600" s="339"/>
      <c r="H1600" s="339"/>
      <c r="I1600" s="340"/>
      <c r="J1600" s="291"/>
      <c r="K1600" s="291"/>
      <c r="L1600" s="291"/>
      <c r="M1600" s="291"/>
      <c r="N1600" s="291"/>
      <c r="O1600" s="291"/>
      <c r="P1600" s="291"/>
      <c r="Q1600" s="291"/>
      <c r="R1600" s="291"/>
      <c r="S1600" s="291"/>
      <c r="T1600" s="291"/>
      <c r="U1600" s="291"/>
      <c r="V1600" s="291"/>
      <c r="W1600" s="291"/>
      <c r="X1600" s="291"/>
      <c r="Y1600" s="291"/>
      <c r="Z1600" s="291"/>
      <c r="AA1600" s="291"/>
      <c r="AB1600" s="291"/>
      <c r="AC1600" s="341"/>
      <c r="AD1600" s="341"/>
      <c r="AE1600" s="341"/>
      <c r="AF1600" s="341"/>
      <c r="AG1600" s="342"/>
      <c r="AH1600" s="291"/>
      <c r="AI1600" s="343"/>
      <c r="AJ1600" s="343"/>
      <c r="AK1600" s="293"/>
      <c r="AL1600" s="102"/>
      <c r="AM1600" s="133"/>
      <c r="AN1600" s="107"/>
      <c r="AO1600" s="125"/>
      <c r="AP1600" s="125"/>
      <c r="AQ1600" s="125"/>
      <c r="AR1600" s="125"/>
      <c r="AS1600" s="125"/>
      <c r="AT1600" s="122"/>
      <c r="AU1600" s="125"/>
      <c r="AV1600" s="125"/>
      <c r="AW1600" s="122"/>
      <c r="AX1600" s="125"/>
      <c r="AY1600" s="125"/>
      <c r="AZ1600" s="125"/>
      <c r="BA1600" s="125"/>
      <c r="BB1600" s="125"/>
      <c r="BC1600" s="125"/>
      <c r="BD1600" s="125"/>
      <c r="BE1600" s="125"/>
      <c r="BF1600" s="125"/>
      <c r="BG1600" s="125"/>
      <c r="BH1600" s="125"/>
      <c r="BI1600" s="125"/>
      <c r="BJ1600" s="125"/>
      <c r="BK1600" s="125"/>
      <c r="BL1600" s="90"/>
      <c r="BM1600" s="90"/>
      <c r="BN1600" s="90"/>
      <c r="BO1600" s="90"/>
      <c r="BP1600" s="289"/>
    </row>
    <row r="1601" spans="1:68" s="292" customFormat="1" x14ac:dyDescent="0.2">
      <c r="A1601" s="344"/>
      <c r="B1601" s="338"/>
      <c r="C1601" s="290"/>
      <c r="D1601" s="339"/>
      <c r="E1601" s="339"/>
      <c r="F1601" s="339"/>
      <c r="G1601" s="339"/>
      <c r="H1601" s="339"/>
      <c r="I1601" s="340"/>
      <c r="J1601" s="291"/>
      <c r="K1601" s="291"/>
      <c r="L1601" s="291"/>
      <c r="M1601" s="291"/>
      <c r="N1601" s="291"/>
      <c r="O1601" s="291"/>
      <c r="P1601" s="291"/>
      <c r="Q1601" s="291"/>
      <c r="R1601" s="291"/>
      <c r="S1601" s="291"/>
      <c r="T1601" s="291"/>
      <c r="U1601" s="291"/>
      <c r="V1601" s="291"/>
      <c r="W1601" s="291"/>
      <c r="X1601" s="291"/>
      <c r="Y1601" s="291"/>
      <c r="Z1601" s="291"/>
      <c r="AA1601" s="291"/>
      <c r="AB1601" s="291"/>
      <c r="AC1601" s="341"/>
      <c r="AD1601" s="341"/>
      <c r="AE1601" s="341"/>
      <c r="AF1601" s="341"/>
      <c r="AG1601" s="342"/>
      <c r="AH1601" s="291"/>
      <c r="AI1601" s="343"/>
      <c r="AJ1601" s="343"/>
      <c r="AK1601" s="293"/>
      <c r="AL1601" s="102"/>
      <c r="AM1601" s="133"/>
      <c r="AN1601" s="107"/>
      <c r="AO1601" s="125"/>
      <c r="AP1601" s="125"/>
      <c r="AQ1601" s="125"/>
      <c r="AR1601" s="125"/>
      <c r="AS1601" s="125"/>
      <c r="AT1601" s="122"/>
      <c r="AU1601" s="125"/>
      <c r="AV1601" s="125"/>
      <c r="AW1601" s="122"/>
      <c r="AX1601" s="125"/>
      <c r="AY1601" s="125"/>
      <c r="AZ1601" s="125"/>
      <c r="BA1601" s="125"/>
      <c r="BB1601" s="125"/>
      <c r="BC1601" s="125"/>
      <c r="BD1601" s="125"/>
      <c r="BE1601" s="125"/>
      <c r="BF1601" s="125"/>
      <c r="BG1601" s="125"/>
      <c r="BH1601" s="125"/>
      <c r="BI1601" s="125"/>
      <c r="BJ1601" s="125"/>
      <c r="BK1601" s="125"/>
      <c r="BL1601" s="90"/>
      <c r="BM1601" s="90"/>
      <c r="BN1601" s="90"/>
      <c r="BO1601" s="90"/>
      <c r="BP1601" s="289"/>
    </row>
    <row r="1602" spans="1:68" s="292" customFormat="1" x14ac:dyDescent="0.2">
      <c r="A1602" s="344"/>
      <c r="B1602" s="338"/>
      <c r="C1602" s="290"/>
      <c r="D1602" s="339"/>
      <c r="E1602" s="339"/>
      <c r="F1602" s="339"/>
      <c r="G1602" s="339"/>
      <c r="H1602" s="339"/>
      <c r="I1602" s="340"/>
      <c r="J1602" s="291"/>
      <c r="K1602" s="291"/>
      <c r="L1602" s="291"/>
      <c r="M1602" s="291"/>
      <c r="N1602" s="291"/>
      <c r="O1602" s="291"/>
      <c r="P1602" s="291"/>
      <c r="Q1602" s="291"/>
      <c r="R1602" s="291"/>
      <c r="S1602" s="291"/>
      <c r="T1602" s="291"/>
      <c r="U1602" s="291"/>
      <c r="V1602" s="291"/>
      <c r="W1602" s="291"/>
      <c r="X1602" s="291"/>
      <c r="Y1602" s="291"/>
      <c r="Z1602" s="291"/>
      <c r="AA1602" s="291"/>
      <c r="AB1602" s="291"/>
      <c r="AC1602" s="341"/>
      <c r="AD1602" s="341"/>
      <c r="AE1602" s="341"/>
      <c r="AF1602" s="341"/>
      <c r="AG1602" s="342"/>
      <c r="AH1602" s="291"/>
      <c r="AI1602" s="343"/>
      <c r="AJ1602" s="343"/>
      <c r="AK1602" s="293"/>
      <c r="AL1602" s="102"/>
      <c r="AM1602" s="133"/>
      <c r="AN1602" s="107"/>
      <c r="AO1602" s="125"/>
      <c r="AP1602" s="125"/>
      <c r="AQ1602" s="125"/>
      <c r="AR1602" s="125"/>
      <c r="AS1602" s="125"/>
      <c r="AT1602" s="122"/>
      <c r="AU1602" s="125"/>
      <c r="AV1602" s="125"/>
      <c r="AW1602" s="122"/>
      <c r="AX1602" s="125"/>
      <c r="AY1602" s="125"/>
      <c r="AZ1602" s="125"/>
      <c r="BA1602" s="125"/>
      <c r="BB1602" s="125"/>
      <c r="BC1602" s="125"/>
      <c r="BD1602" s="125"/>
      <c r="BE1602" s="125"/>
      <c r="BF1602" s="125"/>
      <c r="BG1602" s="125"/>
      <c r="BH1602" s="125"/>
      <c r="BI1602" s="125"/>
      <c r="BJ1602" s="125"/>
      <c r="BK1602" s="125"/>
      <c r="BL1602" s="90"/>
      <c r="BM1602" s="90"/>
      <c r="BN1602" s="90"/>
      <c r="BO1602" s="90"/>
      <c r="BP1602" s="289"/>
    </row>
    <row r="1603" spans="1:68" s="292" customFormat="1" x14ac:dyDescent="0.2">
      <c r="A1603" s="344"/>
      <c r="B1603" s="338"/>
      <c r="C1603" s="290"/>
      <c r="D1603" s="339"/>
      <c r="E1603" s="339"/>
      <c r="F1603" s="339"/>
      <c r="G1603" s="339"/>
      <c r="H1603" s="339"/>
      <c r="I1603" s="340"/>
      <c r="J1603" s="291"/>
      <c r="K1603" s="291"/>
      <c r="L1603" s="291"/>
      <c r="M1603" s="291"/>
      <c r="N1603" s="291"/>
      <c r="O1603" s="291"/>
      <c r="P1603" s="291"/>
      <c r="Q1603" s="291"/>
      <c r="R1603" s="291"/>
      <c r="S1603" s="291"/>
      <c r="T1603" s="291"/>
      <c r="U1603" s="291"/>
      <c r="V1603" s="291"/>
      <c r="W1603" s="291"/>
      <c r="X1603" s="291"/>
      <c r="Y1603" s="291"/>
      <c r="Z1603" s="291"/>
      <c r="AA1603" s="291"/>
      <c r="AB1603" s="291"/>
      <c r="AC1603" s="341"/>
      <c r="AD1603" s="341"/>
      <c r="AE1603" s="341"/>
      <c r="AF1603" s="341"/>
      <c r="AG1603" s="342"/>
      <c r="AH1603" s="291"/>
      <c r="AI1603" s="343"/>
      <c r="AJ1603" s="343"/>
      <c r="AK1603" s="293"/>
      <c r="AL1603" s="102"/>
      <c r="AM1603" s="133"/>
      <c r="AN1603" s="107"/>
      <c r="AO1603" s="125"/>
      <c r="AP1603" s="125"/>
      <c r="AQ1603" s="125"/>
      <c r="AR1603" s="125"/>
      <c r="AS1603" s="125"/>
      <c r="AT1603" s="122"/>
      <c r="AU1603" s="125"/>
      <c r="AV1603" s="125"/>
      <c r="AW1603" s="122"/>
      <c r="AX1603" s="125"/>
      <c r="AY1603" s="125"/>
      <c r="AZ1603" s="125"/>
      <c r="BA1603" s="125"/>
      <c r="BB1603" s="125"/>
      <c r="BC1603" s="125"/>
      <c r="BD1603" s="125"/>
      <c r="BE1603" s="125"/>
      <c r="BF1603" s="125"/>
      <c r="BG1603" s="125"/>
      <c r="BH1603" s="125"/>
      <c r="BI1603" s="125"/>
      <c r="BJ1603" s="125"/>
      <c r="BK1603" s="125"/>
      <c r="BL1603" s="90"/>
      <c r="BM1603" s="90"/>
      <c r="BN1603" s="90"/>
      <c r="BO1603" s="90"/>
      <c r="BP1603" s="289"/>
    </row>
    <row r="1604" spans="1:68" s="292" customFormat="1" x14ac:dyDescent="0.2">
      <c r="A1604" s="344"/>
      <c r="B1604" s="338"/>
      <c r="C1604" s="290"/>
      <c r="D1604" s="339"/>
      <c r="E1604" s="339"/>
      <c r="F1604" s="339"/>
      <c r="G1604" s="339"/>
      <c r="H1604" s="339"/>
      <c r="I1604" s="340"/>
      <c r="J1604" s="291"/>
      <c r="K1604" s="291"/>
      <c r="L1604" s="291"/>
      <c r="M1604" s="291"/>
      <c r="N1604" s="291"/>
      <c r="O1604" s="291"/>
      <c r="P1604" s="291"/>
      <c r="Q1604" s="291"/>
      <c r="R1604" s="291"/>
      <c r="S1604" s="291"/>
      <c r="T1604" s="291"/>
      <c r="U1604" s="291"/>
      <c r="V1604" s="291"/>
      <c r="W1604" s="291"/>
      <c r="X1604" s="291"/>
      <c r="Y1604" s="291"/>
      <c r="Z1604" s="291"/>
      <c r="AA1604" s="291"/>
      <c r="AB1604" s="291"/>
      <c r="AC1604" s="341"/>
      <c r="AD1604" s="341"/>
      <c r="AE1604" s="341"/>
      <c r="AF1604" s="341"/>
      <c r="AG1604" s="342"/>
      <c r="AH1604" s="291"/>
      <c r="AI1604" s="343"/>
      <c r="AJ1604" s="343"/>
      <c r="AK1604" s="293"/>
      <c r="AL1604" s="102"/>
      <c r="AM1604" s="133"/>
      <c r="AN1604" s="107"/>
      <c r="AO1604" s="125"/>
      <c r="AP1604" s="125"/>
      <c r="AQ1604" s="125"/>
      <c r="AR1604" s="125"/>
      <c r="AS1604" s="125"/>
      <c r="AT1604" s="122"/>
      <c r="AU1604" s="125"/>
      <c r="AV1604" s="125"/>
      <c r="AW1604" s="122"/>
      <c r="AX1604" s="125"/>
      <c r="AY1604" s="125"/>
      <c r="AZ1604" s="125"/>
      <c r="BA1604" s="125"/>
      <c r="BB1604" s="125"/>
      <c r="BC1604" s="125"/>
      <c r="BD1604" s="125"/>
      <c r="BE1604" s="125"/>
      <c r="BF1604" s="125"/>
      <c r="BG1604" s="125"/>
      <c r="BH1604" s="125"/>
      <c r="BI1604" s="125"/>
      <c r="BJ1604" s="125"/>
      <c r="BK1604" s="125"/>
      <c r="BL1604" s="90"/>
      <c r="BM1604" s="90"/>
      <c r="BN1604" s="90"/>
      <c r="BO1604" s="90"/>
      <c r="BP1604" s="289"/>
    </row>
    <row r="1605" spans="1:68" s="292" customFormat="1" x14ac:dyDescent="0.2">
      <c r="A1605" s="344"/>
      <c r="B1605" s="338"/>
      <c r="C1605" s="290"/>
      <c r="D1605" s="339"/>
      <c r="E1605" s="339"/>
      <c r="F1605" s="339"/>
      <c r="G1605" s="339"/>
      <c r="H1605" s="339"/>
      <c r="I1605" s="340"/>
      <c r="J1605" s="291"/>
      <c r="K1605" s="291"/>
      <c r="L1605" s="291"/>
      <c r="M1605" s="291"/>
      <c r="N1605" s="291"/>
      <c r="O1605" s="291"/>
      <c r="P1605" s="291"/>
      <c r="Q1605" s="291"/>
      <c r="R1605" s="291"/>
      <c r="S1605" s="291"/>
      <c r="T1605" s="291"/>
      <c r="U1605" s="291"/>
      <c r="V1605" s="291"/>
      <c r="W1605" s="291"/>
      <c r="X1605" s="291"/>
      <c r="Y1605" s="291"/>
      <c r="Z1605" s="291"/>
      <c r="AA1605" s="291"/>
      <c r="AB1605" s="291"/>
      <c r="AC1605" s="341"/>
      <c r="AD1605" s="341"/>
      <c r="AE1605" s="341"/>
      <c r="AF1605" s="341"/>
      <c r="AG1605" s="342"/>
      <c r="AH1605" s="291"/>
      <c r="AI1605" s="343"/>
      <c r="AJ1605" s="343"/>
      <c r="AK1605" s="293"/>
      <c r="AL1605" s="102"/>
      <c r="AM1605" s="133"/>
      <c r="AN1605" s="107"/>
      <c r="AO1605" s="125"/>
      <c r="AP1605" s="125"/>
      <c r="AQ1605" s="125"/>
      <c r="AR1605" s="125"/>
      <c r="AS1605" s="125"/>
      <c r="AT1605" s="122"/>
      <c r="AU1605" s="125"/>
      <c r="AV1605" s="125"/>
      <c r="AW1605" s="122"/>
      <c r="AX1605" s="125"/>
      <c r="AY1605" s="125"/>
      <c r="AZ1605" s="125"/>
      <c r="BA1605" s="125"/>
      <c r="BB1605" s="125"/>
      <c r="BC1605" s="125"/>
      <c r="BD1605" s="125"/>
      <c r="BE1605" s="125"/>
      <c r="BF1605" s="125"/>
      <c r="BG1605" s="125"/>
      <c r="BH1605" s="125"/>
      <c r="BI1605" s="125"/>
      <c r="BJ1605" s="125"/>
      <c r="BK1605" s="125"/>
      <c r="BL1605" s="90"/>
      <c r="BM1605" s="90"/>
      <c r="BN1605" s="90"/>
      <c r="BO1605" s="90"/>
      <c r="BP1605" s="289"/>
    </row>
    <row r="1606" spans="1:68" s="292" customFormat="1" x14ac:dyDescent="0.2">
      <c r="A1606" s="344"/>
      <c r="B1606" s="338"/>
      <c r="C1606" s="290"/>
      <c r="D1606" s="339"/>
      <c r="E1606" s="339"/>
      <c r="F1606" s="339"/>
      <c r="G1606" s="339"/>
      <c r="H1606" s="339"/>
      <c r="I1606" s="340"/>
      <c r="J1606" s="291"/>
      <c r="K1606" s="291"/>
      <c r="L1606" s="291"/>
      <c r="M1606" s="291"/>
      <c r="N1606" s="291"/>
      <c r="O1606" s="291"/>
      <c r="P1606" s="291"/>
      <c r="Q1606" s="291"/>
      <c r="R1606" s="291"/>
      <c r="S1606" s="291"/>
      <c r="T1606" s="291"/>
      <c r="U1606" s="291"/>
      <c r="V1606" s="291"/>
      <c r="W1606" s="291"/>
      <c r="X1606" s="291"/>
      <c r="Y1606" s="291"/>
      <c r="Z1606" s="291"/>
      <c r="AA1606" s="291"/>
      <c r="AB1606" s="291"/>
      <c r="AC1606" s="341"/>
      <c r="AD1606" s="341"/>
      <c r="AE1606" s="341"/>
      <c r="AF1606" s="341"/>
      <c r="AG1606" s="342"/>
      <c r="AH1606" s="291"/>
      <c r="AI1606" s="343"/>
      <c r="AJ1606" s="343"/>
      <c r="AK1606" s="293"/>
      <c r="AL1606" s="102"/>
      <c r="AM1606" s="133"/>
      <c r="AN1606" s="107"/>
      <c r="AO1606" s="125"/>
      <c r="AP1606" s="125"/>
      <c r="AQ1606" s="125"/>
      <c r="AR1606" s="125"/>
      <c r="AS1606" s="125"/>
      <c r="AT1606" s="122"/>
      <c r="AU1606" s="125"/>
      <c r="AV1606" s="125"/>
      <c r="AW1606" s="122"/>
      <c r="AX1606" s="125"/>
      <c r="AY1606" s="125"/>
      <c r="AZ1606" s="125"/>
      <c r="BA1606" s="125"/>
      <c r="BB1606" s="125"/>
      <c r="BC1606" s="125"/>
      <c r="BD1606" s="125"/>
      <c r="BE1606" s="125"/>
      <c r="BF1606" s="125"/>
      <c r="BG1606" s="125"/>
      <c r="BH1606" s="125"/>
      <c r="BI1606" s="125"/>
      <c r="BJ1606" s="125"/>
      <c r="BK1606" s="125"/>
      <c r="BL1606" s="90"/>
      <c r="BM1606" s="90"/>
      <c r="BN1606" s="90"/>
      <c r="BO1606" s="90"/>
      <c r="BP1606" s="289"/>
    </row>
    <row r="1607" spans="1:68" s="292" customFormat="1" x14ac:dyDescent="0.2">
      <c r="A1607" s="344"/>
      <c r="B1607" s="338"/>
      <c r="C1607" s="290"/>
      <c r="D1607" s="339"/>
      <c r="E1607" s="339"/>
      <c r="F1607" s="339"/>
      <c r="G1607" s="339"/>
      <c r="H1607" s="339"/>
      <c r="I1607" s="340"/>
      <c r="J1607" s="291"/>
      <c r="K1607" s="291"/>
      <c r="L1607" s="291"/>
      <c r="M1607" s="291"/>
      <c r="N1607" s="291"/>
      <c r="O1607" s="291"/>
      <c r="P1607" s="291"/>
      <c r="Q1607" s="291"/>
      <c r="R1607" s="291"/>
      <c r="S1607" s="291"/>
      <c r="T1607" s="291"/>
      <c r="U1607" s="291"/>
      <c r="V1607" s="291"/>
      <c r="W1607" s="291"/>
      <c r="X1607" s="291"/>
      <c r="Y1607" s="291"/>
      <c r="Z1607" s="291"/>
      <c r="AA1607" s="291"/>
      <c r="AB1607" s="291"/>
      <c r="AC1607" s="341"/>
      <c r="AD1607" s="341"/>
      <c r="AE1607" s="341"/>
      <c r="AF1607" s="341"/>
      <c r="AG1607" s="342"/>
      <c r="AH1607" s="291"/>
      <c r="AI1607" s="343"/>
      <c r="AJ1607" s="343"/>
      <c r="AK1607" s="293"/>
      <c r="AL1607" s="102"/>
      <c r="AM1607" s="133"/>
      <c r="AN1607" s="107"/>
      <c r="AO1607" s="125"/>
      <c r="AP1607" s="125"/>
      <c r="AQ1607" s="125"/>
      <c r="AR1607" s="125"/>
      <c r="AS1607" s="125"/>
      <c r="AT1607" s="122"/>
      <c r="AU1607" s="125"/>
      <c r="AV1607" s="125"/>
      <c r="AW1607" s="122"/>
      <c r="AX1607" s="125"/>
      <c r="AY1607" s="125"/>
      <c r="AZ1607" s="125"/>
      <c r="BA1607" s="125"/>
      <c r="BB1607" s="125"/>
      <c r="BC1607" s="125"/>
      <c r="BD1607" s="125"/>
      <c r="BE1607" s="125"/>
      <c r="BF1607" s="125"/>
      <c r="BG1607" s="125"/>
      <c r="BH1607" s="125"/>
      <c r="BI1607" s="125"/>
      <c r="BJ1607" s="125"/>
      <c r="BK1607" s="125"/>
      <c r="BL1607" s="90"/>
      <c r="BM1607" s="90"/>
      <c r="BN1607" s="90"/>
      <c r="BO1607" s="90"/>
      <c r="BP1607" s="289"/>
    </row>
    <row r="1608" spans="1:68" s="292" customFormat="1" x14ac:dyDescent="0.2">
      <c r="A1608" s="344"/>
      <c r="B1608" s="338"/>
      <c r="C1608" s="290"/>
      <c r="D1608" s="339"/>
      <c r="E1608" s="339"/>
      <c r="F1608" s="339"/>
      <c r="G1608" s="339"/>
      <c r="H1608" s="339"/>
      <c r="I1608" s="340"/>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341"/>
      <c r="AD1608" s="341"/>
      <c r="AE1608" s="341"/>
      <c r="AF1608" s="341"/>
      <c r="AG1608" s="342"/>
      <c r="AH1608" s="291"/>
      <c r="AI1608" s="343"/>
      <c r="AJ1608" s="343"/>
      <c r="AK1608" s="293"/>
      <c r="AL1608" s="102"/>
      <c r="AM1608" s="133"/>
      <c r="AN1608" s="107"/>
      <c r="AO1608" s="125"/>
      <c r="AP1608" s="125"/>
      <c r="AQ1608" s="125"/>
      <c r="AR1608" s="125"/>
      <c r="AS1608" s="125"/>
      <c r="AT1608" s="122"/>
      <c r="AU1608" s="125"/>
      <c r="AV1608" s="125"/>
      <c r="AW1608" s="122"/>
      <c r="AX1608" s="125"/>
      <c r="AY1608" s="125"/>
      <c r="AZ1608" s="125"/>
      <c r="BA1608" s="125"/>
      <c r="BB1608" s="125"/>
      <c r="BC1608" s="125"/>
      <c r="BD1608" s="125"/>
      <c r="BE1608" s="125"/>
      <c r="BF1608" s="125"/>
      <c r="BG1608" s="125"/>
      <c r="BH1608" s="125"/>
      <c r="BI1608" s="125"/>
      <c r="BJ1608" s="125"/>
      <c r="BK1608" s="125"/>
      <c r="BL1608" s="90"/>
      <c r="BM1608" s="90"/>
      <c r="BN1608" s="90"/>
      <c r="BO1608" s="90"/>
      <c r="BP1608" s="289"/>
    </row>
    <row r="1609" spans="1:68" s="292" customFormat="1" x14ac:dyDescent="0.2">
      <c r="A1609" s="344"/>
      <c r="B1609" s="338"/>
      <c r="C1609" s="290"/>
      <c r="D1609" s="339"/>
      <c r="E1609" s="339"/>
      <c r="F1609" s="339"/>
      <c r="G1609" s="339"/>
      <c r="H1609" s="339"/>
      <c r="I1609" s="340"/>
      <c r="J1609" s="291"/>
      <c r="K1609" s="291"/>
      <c r="L1609" s="291"/>
      <c r="M1609" s="291"/>
      <c r="N1609" s="291"/>
      <c r="O1609" s="291"/>
      <c r="P1609" s="291"/>
      <c r="Q1609" s="291"/>
      <c r="R1609" s="291"/>
      <c r="S1609" s="291"/>
      <c r="T1609" s="291"/>
      <c r="U1609" s="291"/>
      <c r="V1609" s="291"/>
      <c r="W1609" s="291"/>
      <c r="X1609" s="291"/>
      <c r="Y1609" s="291"/>
      <c r="Z1609" s="291"/>
      <c r="AA1609" s="291"/>
      <c r="AB1609" s="291"/>
      <c r="AC1609" s="341"/>
      <c r="AD1609" s="341"/>
      <c r="AE1609" s="341"/>
      <c r="AF1609" s="341"/>
      <c r="AG1609" s="342"/>
      <c r="AH1609" s="291"/>
      <c r="AI1609" s="343"/>
      <c r="AJ1609" s="343"/>
      <c r="AK1609" s="293"/>
      <c r="AL1609" s="102"/>
      <c r="AM1609" s="133"/>
      <c r="AN1609" s="107"/>
      <c r="AO1609" s="125"/>
      <c r="AP1609" s="125"/>
      <c r="AQ1609" s="125"/>
      <c r="AR1609" s="125"/>
      <c r="AS1609" s="125"/>
      <c r="AT1609" s="122"/>
      <c r="AU1609" s="125"/>
      <c r="AV1609" s="125"/>
      <c r="AW1609" s="122"/>
      <c r="AX1609" s="125"/>
      <c r="AY1609" s="125"/>
      <c r="AZ1609" s="125"/>
      <c r="BA1609" s="125"/>
      <c r="BB1609" s="125"/>
      <c r="BC1609" s="125"/>
      <c r="BD1609" s="125"/>
      <c r="BE1609" s="125"/>
      <c r="BF1609" s="125"/>
      <c r="BG1609" s="125"/>
      <c r="BH1609" s="125"/>
      <c r="BI1609" s="125"/>
      <c r="BJ1609" s="125"/>
      <c r="BK1609" s="125"/>
      <c r="BL1609" s="90"/>
      <c r="BM1609" s="90"/>
      <c r="BN1609" s="90"/>
      <c r="BO1609" s="90"/>
      <c r="BP1609" s="289"/>
    </row>
    <row r="1610" spans="1:68" s="292" customFormat="1" x14ac:dyDescent="0.2">
      <c r="A1610" s="344"/>
      <c r="B1610" s="338"/>
      <c r="C1610" s="290"/>
      <c r="D1610" s="339"/>
      <c r="E1610" s="339"/>
      <c r="F1610" s="339"/>
      <c r="G1610" s="339"/>
      <c r="H1610" s="339"/>
      <c r="I1610" s="340"/>
      <c r="J1610" s="291"/>
      <c r="K1610" s="291"/>
      <c r="L1610" s="291"/>
      <c r="M1610" s="291"/>
      <c r="N1610" s="291"/>
      <c r="O1610" s="291"/>
      <c r="P1610" s="291"/>
      <c r="Q1610" s="291"/>
      <c r="R1610" s="291"/>
      <c r="S1610" s="291"/>
      <c r="T1610" s="291"/>
      <c r="U1610" s="291"/>
      <c r="V1610" s="291"/>
      <c r="W1610" s="291"/>
      <c r="X1610" s="291"/>
      <c r="Y1610" s="291"/>
      <c r="Z1610" s="291"/>
      <c r="AA1610" s="291"/>
      <c r="AB1610" s="291"/>
      <c r="AC1610" s="341"/>
      <c r="AD1610" s="341"/>
      <c r="AE1610" s="341"/>
      <c r="AF1610" s="341"/>
      <c r="AG1610" s="342"/>
      <c r="AH1610" s="291"/>
      <c r="AI1610" s="343"/>
      <c r="AJ1610" s="343"/>
      <c r="AK1610" s="293"/>
      <c r="AL1610" s="102"/>
      <c r="AM1610" s="133"/>
      <c r="AN1610" s="107"/>
      <c r="AO1610" s="125"/>
      <c r="AP1610" s="125"/>
      <c r="AQ1610" s="125"/>
      <c r="AR1610" s="125"/>
      <c r="AS1610" s="125"/>
      <c r="AT1610" s="122"/>
      <c r="AU1610" s="125"/>
      <c r="AV1610" s="125"/>
      <c r="AW1610" s="122"/>
      <c r="AX1610" s="125"/>
      <c r="AY1610" s="125"/>
      <c r="AZ1610" s="125"/>
      <c r="BA1610" s="125"/>
      <c r="BB1610" s="125"/>
      <c r="BC1610" s="125"/>
      <c r="BD1610" s="125"/>
      <c r="BE1610" s="125"/>
      <c r="BF1610" s="125"/>
      <c r="BG1610" s="125"/>
      <c r="BH1610" s="125"/>
      <c r="BI1610" s="125"/>
      <c r="BJ1610" s="125"/>
      <c r="BK1610" s="125"/>
      <c r="BL1610" s="90"/>
      <c r="BM1610" s="90"/>
      <c r="BN1610" s="90"/>
      <c r="BO1610" s="90"/>
      <c r="BP1610" s="289"/>
    </row>
    <row r="1611" spans="1:68" s="292" customFormat="1" x14ac:dyDescent="0.2">
      <c r="A1611" s="344"/>
      <c r="B1611" s="338"/>
      <c r="C1611" s="290"/>
      <c r="D1611" s="339"/>
      <c r="E1611" s="339"/>
      <c r="F1611" s="339"/>
      <c r="G1611" s="339"/>
      <c r="H1611" s="339"/>
      <c r="I1611" s="340"/>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341"/>
      <c r="AD1611" s="341"/>
      <c r="AE1611" s="341"/>
      <c r="AF1611" s="341"/>
      <c r="AG1611" s="342"/>
      <c r="AH1611" s="291"/>
      <c r="AI1611" s="343"/>
      <c r="AJ1611" s="343"/>
      <c r="AK1611" s="293"/>
      <c r="AL1611" s="102"/>
      <c r="AM1611" s="133"/>
      <c r="AN1611" s="107"/>
      <c r="AO1611" s="125"/>
      <c r="AP1611" s="125"/>
      <c r="AQ1611" s="125"/>
      <c r="AR1611" s="125"/>
      <c r="AS1611" s="125"/>
      <c r="AT1611" s="122"/>
      <c r="AU1611" s="125"/>
      <c r="AV1611" s="125"/>
      <c r="AW1611" s="122"/>
      <c r="AX1611" s="125"/>
      <c r="AY1611" s="125"/>
      <c r="AZ1611" s="125"/>
      <c r="BA1611" s="125"/>
      <c r="BB1611" s="125"/>
      <c r="BC1611" s="125"/>
      <c r="BD1611" s="125"/>
      <c r="BE1611" s="125"/>
      <c r="BF1611" s="125"/>
      <c r="BG1611" s="125"/>
      <c r="BH1611" s="125"/>
      <c r="BI1611" s="125"/>
      <c r="BJ1611" s="125"/>
      <c r="BK1611" s="125"/>
      <c r="BL1611" s="90"/>
      <c r="BM1611" s="90"/>
      <c r="BN1611" s="90"/>
      <c r="BO1611" s="90"/>
      <c r="BP1611" s="289"/>
    </row>
    <row r="1612" spans="1:68" s="292" customFormat="1" x14ac:dyDescent="0.2">
      <c r="A1612" s="344"/>
      <c r="B1612" s="338"/>
      <c r="C1612" s="290"/>
      <c r="D1612" s="339"/>
      <c r="E1612" s="339"/>
      <c r="F1612" s="339"/>
      <c r="G1612" s="339"/>
      <c r="H1612" s="339"/>
      <c r="I1612" s="340"/>
      <c r="J1612" s="291"/>
      <c r="K1612" s="291"/>
      <c r="L1612" s="291"/>
      <c r="M1612" s="291"/>
      <c r="N1612" s="291"/>
      <c r="O1612" s="291"/>
      <c r="P1612" s="291"/>
      <c r="Q1612" s="291"/>
      <c r="R1612" s="291"/>
      <c r="S1612" s="291"/>
      <c r="T1612" s="291"/>
      <c r="U1612" s="291"/>
      <c r="V1612" s="291"/>
      <c r="W1612" s="291"/>
      <c r="X1612" s="291"/>
      <c r="Y1612" s="291"/>
      <c r="Z1612" s="291"/>
      <c r="AA1612" s="291"/>
      <c r="AB1612" s="291"/>
      <c r="AC1612" s="341"/>
      <c r="AD1612" s="341"/>
      <c r="AE1612" s="341"/>
      <c r="AF1612" s="341"/>
      <c r="AG1612" s="342"/>
      <c r="AH1612" s="291"/>
      <c r="AI1612" s="343"/>
      <c r="AJ1612" s="343"/>
      <c r="AK1612" s="293"/>
      <c r="AL1612" s="102"/>
      <c r="AM1612" s="133"/>
      <c r="AN1612" s="107"/>
      <c r="AO1612" s="125"/>
      <c r="AP1612" s="125"/>
      <c r="AQ1612" s="125"/>
      <c r="AR1612" s="125"/>
      <c r="AS1612" s="125"/>
      <c r="AT1612" s="122"/>
      <c r="AU1612" s="125"/>
      <c r="AV1612" s="125"/>
      <c r="AW1612" s="122"/>
      <c r="AX1612" s="125"/>
      <c r="AY1612" s="125"/>
      <c r="AZ1612" s="125"/>
      <c r="BA1612" s="125"/>
      <c r="BB1612" s="125"/>
      <c r="BC1612" s="125"/>
      <c r="BD1612" s="125"/>
      <c r="BE1612" s="125"/>
      <c r="BF1612" s="125"/>
      <c r="BG1612" s="125"/>
      <c r="BH1612" s="125"/>
      <c r="BI1612" s="125"/>
      <c r="BJ1612" s="125"/>
      <c r="BK1612" s="125"/>
      <c r="BL1612" s="90"/>
      <c r="BM1612" s="90"/>
      <c r="BN1612" s="90"/>
      <c r="BO1612" s="90"/>
      <c r="BP1612" s="289"/>
    </row>
    <row r="1613" spans="1:68" s="292" customFormat="1" x14ac:dyDescent="0.2">
      <c r="A1613" s="344"/>
      <c r="B1613" s="338"/>
      <c r="C1613" s="290"/>
      <c r="D1613" s="339"/>
      <c r="E1613" s="339"/>
      <c r="F1613" s="339"/>
      <c r="G1613" s="339"/>
      <c r="H1613" s="339"/>
      <c r="I1613" s="340"/>
      <c r="J1613" s="291"/>
      <c r="K1613" s="291"/>
      <c r="L1613" s="291"/>
      <c r="M1613" s="291"/>
      <c r="N1613" s="291"/>
      <c r="O1613" s="291"/>
      <c r="P1613" s="291"/>
      <c r="Q1613" s="291"/>
      <c r="R1613" s="291"/>
      <c r="S1613" s="291"/>
      <c r="T1613" s="291"/>
      <c r="U1613" s="291"/>
      <c r="V1613" s="291"/>
      <c r="W1613" s="291"/>
      <c r="X1613" s="291"/>
      <c r="Y1613" s="291"/>
      <c r="Z1613" s="291"/>
      <c r="AA1613" s="291"/>
      <c r="AB1613" s="291"/>
      <c r="AC1613" s="341"/>
      <c r="AD1613" s="341"/>
      <c r="AE1613" s="341"/>
      <c r="AF1613" s="341"/>
      <c r="AG1613" s="342"/>
      <c r="AH1613" s="291"/>
      <c r="AI1613" s="343"/>
      <c r="AJ1613" s="343"/>
      <c r="AK1613" s="293"/>
      <c r="AL1613" s="102"/>
      <c r="AM1613" s="133"/>
      <c r="AN1613" s="107"/>
      <c r="AO1613" s="125"/>
      <c r="AP1613" s="125"/>
      <c r="AQ1613" s="125"/>
      <c r="AR1613" s="125"/>
      <c r="AS1613" s="125"/>
      <c r="AT1613" s="122"/>
      <c r="AU1613" s="125"/>
      <c r="AV1613" s="125"/>
      <c r="AW1613" s="122"/>
      <c r="AX1613" s="125"/>
      <c r="AY1613" s="125"/>
      <c r="AZ1613" s="125"/>
      <c r="BA1613" s="125"/>
      <c r="BB1613" s="125"/>
      <c r="BC1613" s="125"/>
      <c r="BD1613" s="125"/>
      <c r="BE1613" s="125"/>
      <c r="BF1613" s="125"/>
      <c r="BG1613" s="125"/>
      <c r="BH1613" s="125"/>
      <c r="BI1613" s="125"/>
      <c r="BJ1613" s="125"/>
      <c r="BK1613" s="125"/>
      <c r="BL1613" s="90"/>
      <c r="BM1613" s="90"/>
      <c r="BN1613" s="90"/>
      <c r="BO1613" s="90"/>
      <c r="BP1613" s="289"/>
    </row>
    <row r="1614" spans="1:68" s="292" customFormat="1" x14ac:dyDescent="0.2">
      <c r="A1614" s="344"/>
      <c r="B1614" s="338"/>
      <c r="C1614" s="290"/>
      <c r="D1614" s="339"/>
      <c r="E1614" s="339"/>
      <c r="F1614" s="339"/>
      <c r="G1614" s="339"/>
      <c r="H1614" s="339"/>
      <c r="I1614" s="340"/>
      <c r="J1614" s="291"/>
      <c r="K1614" s="291"/>
      <c r="L1614" s="291"/>
      <c r="M1614" s="291"/>
      <c r="N1614" s="291"/>
      <c r="O1614" s="291"/>
      <c r="P1614" s="291"/>
      <c r="Q1614" s="291"/>
      <c r="R1614" s="291"/>
      <c r="S1614" s="291"/>
      <c r="T1614" s="291"/>
      <c r="U1614" s="291"/>
      <c r="V1614" s="291"/>
      <c r="W1614" s="291"/>
      <c r="X1614" s="291"/>
      <c r="Y1614" s="291"/>
      <c r="Z1614" s="291"/>
      <c r="AA1614" s="291"/>
      <c r="AB1614" s="291"/>
      <c r="AC1614" s="341"/>
      <c r="AD1614" s="341"/>
      <c r="AE1614" s="341"/>
      <c r="AF1614" s="341"/>
      <c r="AG1614" s="342"/>
      <c r="AH1614" s="291"/>
      <c r="AI1614" s="343"/>
      <c r="AJ1614" s="343"/>
      <c r="AK1614" s="293"/>
      <c r="AL1614" s="102"/>
      <c r="AM1614" s="133"/>
      <c r="AN1614" s="107"/>
      <c r="AO1614" s="125"/>
      <c r="AP1614" s="125"/>
      <c r="AQ1614" s="125"/>
      <c r="AR1614" s="125"/>
      <c r="AS1614" s="125"/>
      <c r="AT1614" s="122"/>
      <c r="AU1614" s="125"/>
      <c r="AV1614" s="125"/>
      <c r="AW1614" s="122"/>
      <c r="AX1614" s="125"/>
      <c r="AY1614" s="125"/>
      <c r="AZ1614" s="125"/>
      <c r="BA1614" s="125"/>
      <c r="BB1614" s="125"/>
      <c r="BC1614" s="125"/>
      <c r="BD1614" s="125"/>
      <c r="BE1614" s="125"/>
      <c r="BF1614" s="125"/>
      <c r="BG1614" s="125"/>
      <c r="BH1614" s="125"/>
      <c r="BI1614" s="125"/>
      <c r="BJ1614" s="125"/>
      <c r="BK1614" s="125"/>
      <c r="BL1614" s="90"/>
      <c r="BM1614" s="90"/>
      <c r="BN1614" s="90"/>
      <c r="BO1614" s="90"/>
      <c r="BP1614" s="289"/>
    </row>
    <row r="1615" spans="1:68" s="292" customFormat="1" x14ac:dyDescent="0.2">
      <c r="A1615" s="344"/>
      <c r="B1615" s="338"/>
      <c r="C1615" s="290"/>
      <c r="D1615" s="339"/>
      <c r="E1615" s="339"/>
      <c r="F1615" s="339"/>
      <c r="G1615" s="339"/>
      <c r="H1615" s="339"/>
      <c r="I1615" s="340"/>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341"/>
      <c r="AD1615" s="341"/>
      <c r="AE1615" s="341"/>
      <c r="AF1615" s="341"/>
      <c r="AG1615" s="342"/>
      <c r="AH1615" s="291"/>
      <c r="AI1615" s="343"/>
      <c r="AJ1615" s="343"/>
      <c r="AK1615" s="293"/>
      <c r="AL1615" s="102"/>
      <c r="AM1615" s="133"/>
      <c r="AN1615" s="107"/>
      <c r="AO1615" s="125"/>
      <c r="AP1615" s="125"/>
      <c r="AQ1615" s="125"/>
      <c r="AR1615" s="125"/>
      <c r="AS1615" s="125"/>
      <c r="AT1615" s="122"/>
      <c r="AU1615" s="125"/>
      <c r="AV1615" s="125"/>
      <c r="AW1615" s="122"/>
      <c r="AX1615" s="125"/>
      <c r="AY1615" s="125"/>
      <c r="AZ1615" s="125"/>
      <c r="BA1615" s="125"/>
      <c r="BB1615" s="125"/>
      <c r="BC1615" s="125"/>
      <c r="BD1615" s="125"/>
      <c r="BE1615" s="125"/>
      <c r="BF1615" s="125"/>
      <c r="BG1615" s="125"/>
      <c r="BH1615" s="125"/>
      <c r="BI1615" s="125"/>
      <c r="BJ1615" s="125"/>
      <c r="BK1615" s="125"/>
      <c r="BL1615" s="90"/>
      <c r="BM1615" s="90"/>
      <c r="BN1615" s="90"/>
      <c r="BO1615" s="90"/>
      <c r="BP1615" s="289"/>
    </row>
    <row r="1616" spans="1:68" s="292" customFormat="1" x14ac:dyDescent="0.2">
      <c r="A1616" s="344"/>
      <c r="B1616" s="338"/>
      <c r="C1616" s="290"/>
      <c r="D1616" s="339"/>
      <c r="E1616" s="339"/>
      <c r="F1616" s="339"/>
      <c r="G1616" s="339"/>
      <c r="H1616" s="339"/>
      <c r="I1616" s="340"/>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341"/>
      <c r="AD1616" s="341"/>
      <c r="AE1616" s="341"/>
      <c r="AF1616" s="341"/>
      <c r="AG1616" s="342"/>
      <c r="AH1616" s="291"/>
      <c r="AI1616" s="343"/>
      <c r="AJ1616" s="343"/>
      <c r="AK1616" s="293"/>
      <c r="AL1616" s="102"/>
      <c r="AM1616" s="133"/>
      <c r="AN1616" s="107"/>
      <c r="AO1616" s="125"/>
      <c r="AP1616" s="125"/>
      <c r="AQ1616" s="125"/>
      <c r="AR1616" s="125"/>
      <c r="AS1616" s="125"/>
      <c r="AT1616" s="122"/>
      <c r="AU1616" s="125"/>
      <c r="AV1616" s="125"/>
      <c r="AW1616" s="122"/>
      <c r="AX1616" s="125"/>
      <c r="AY1616" s="125"/>
      <c r="AZ1616" s="125"/>
      <c r="BA1616" s="125"/>
      <c r="BB1616" s="125"/>
      <c r="BC1616" s="125"/>
      <c r="BD1616" s="125"/>
      <c r="BE1616" s="125"/>
      <c r="BF1616" s="125"/>
      <c r="BG1616" s="125"/>
      <c r="BH1616" s="125"/>
      <c r="BI1616" s="125"/>
      <c r="BJ1616" s="125"/>
      <c r="BK1616" s="125"/>
      <c r="BL1616" s="90"/>
      <c r="BM1616" s="90"/>
      <c r="BN1616" s="90"/>
      <c r="BO1616" s="90"/>
      <c r="BP1616" s="289"/>
    </row>
    <row r="1617" spans="1:68" s="292" customFormat="1" x14ac:dyDescent="0.2">
      <c r="A1617" s="344"/>
      <c r="B1617" s="338"/>
      <c r="C1617" s="290"/>
      <c r="D1617" s="339"/>
      <c r="E1617" s="339"/>
      <c r="F1617" s="339"/>
      <c r="G1617" s="339"/>
      <c r="H1617" s="339"/>
      <c r="I1617" s="340"/>
      <c r="J1617" s="291"/>
      <c r="K1617" s="291"/>
      <c r="L1617" s="291"/>
      <c r="M1617" s="291"/>
      <c r="N1617" s="291"/>
      <c r="O1617" s="291"/>
      <c r="P1617" s="291"/>
      <c r="Q1617" s="291"/>
      <c r="R1617" s="291"/>
      <c r="S1617" s="291"/>
      <c r="T1617" s="291"/>
      <c r="U1617" s="291"/>
      <c r="V1617" s="291"/>
      <c r="W1617" s="291"/>
      <c r="X1617" s="291"/>
      <c r="Y1617" s="291"/>
      <c r="Z1617" s="291"/>
      <c r="AA1617" s="291"/>
      <c r="AB1617" s="291"/>
      <c r="AC1617" s="341"/>
      <c r="AD1617" s="341"/>
      <c r="AE1617" s="341"/>
      <c r="AF1617" s="341"/>
      <c r="AG1617" s="342"/>
      <c r="AH1617" s="291"/>
      <c r="AI1617" s="343"/>
      <c r="AJ1617" s="343"/>
      <c r="AK1617" s="293"/>
      <c r="AL1617" s="102"/>
      <c r="AM1617" s="133"/>
      <c r="AN1617" s="107"/>
      <c r="AO1617" s="125"/>
      <c r="AP1617" s="125"/>
      <c r="AQ1617" s="125"/>
      <c r="AR1617" s="125"/>
      <c r="AS1617" s="125"/>
      <c r="AT1617" s="122"/>
      <c r="AU1617" s="125"/>
      <c r="AV1617" s="125"/>
      <c r="AW1617" s="122"/>
      <c r="AX1617" s="125"/>
      <c r="AY1617" s="125"/>
      <c r="AZ1617" s="125"/>
      <c r="BA1617" s="125"/>
      <c r="BB1617" s="125"/>
      <c r="BC1617" s="125"/>
      <c r="BD1617" s="125"/>
      <c r="BE1617" s="125"/>
      <c r="BF1617" s="125"/>
      <c r="BG1617" s="125"/>
      <c r="BH1617" s="125"/>
      <c r="BI1617" s="125"/>
      <c r="BJ1617" s="125"/>
      <c r="BK1617" s="125"/>
      <c r="BL1617" s="90"/>
      <c r="BM1617" s="90"/>
      <c r="BN1617" s="90"/>
      <c r="BO1617" s="90"/>
      <c r="BP1617" s="289"/>
    </row>
    <row r="1618" spans="1:68" s="292" customFormat="1" x14ac:dyDescent="0.2">
      <c r="A1618" s="344"/>
      <c r="B1618" s="338"/>
      <c r="C1618" s="290"/>
      <c r="D1618" s="339"/>
      <c r="E1618" s="339"/>
      <c r="F1618" s="339"/>
      <c r="G1618" s="339"/>
      <c r="H1618" s="339"/>
      <c r="I1618" s="340"/>
      <c r="J1618" s="291"/>
      <c r="K1618" s="291"/>
      <c r="L1618" s="291"/>
      <c r="M1618" s="291"/>
      <c r="N1618" s="291"/>
      <c r="O1618" s="291"/>
      <c r="P1618" s="291"/>
      <c r="Q1618" s="291"/>
      <c r="R1618" s="291"/>
      <c r="S1618" s="291"/>
      <c r="T1618" s="291"/>
      <c r="U1618" s="291"/>
      <c r="V1618" s="291"/>
      <c r="W1618" s="291"/>
      <c r="X1618" s="291"/>
      <c r="Y1618" s="291"/>
      <c r="Z1618" s="291"/>
      <c r="AA1618" s="291"/>
      <c r="AB1618" s="291"/>
      <c r="AC1618" s="341"/>
      <c r="AD1618" s="341"/>
      <c r="AE1618" s="341"/>
      <c r="AF1618" s="341"/>
      <c r="AG1618" s="342"/>
      <c r="AH1618" s="291"/>
      <c r="AI1618" s="343"/>
      <c r="AJ1618" s="343"/>
      <c r="AK1618" s="293"/>
      <c r="AL1618" s="102"/>
      <c r="AM1618" s="133"/>
      <c r="AN1618" s="107"/>
      <c r="AO1618" s="125"/>
      <c r="AP1618" s="125"/>
      <c r="AQ1618" s="125"/>
      <c r="AR1618" s="125"/>
      <c r="AS1618" s="125"/>
      <c r="AT1618" s="122"/>
      <c r="AU1618" s="125"/>
      <c r="AV1618" s="125"/>
      <c r="AW1618" s="122"/>
      <c r="AX1618" s="125"/>
      <c r="AY1618" s="125"/>
      <c r="AZ1618" s="125"/>
      <c r="BA1618" s="125"/>
      <c r="BB1618" s="125"/>
      <c r="BC1618" s="125"/>
      <c r="BD1618" s="125"/>
      <c r="BE1618" s="125"/>
      <c r="BF1618" s="125"/>
      <c r="BG1618" s="125"/>
      <c r="BH1618" s="125"/>
      <c r="BI1618" s="125"/>
      <c r="BJ1618" s="125"/>
      <c r="BK1618" s="125"/>
      <c r="BL1618" s="90"/>
      <c r="BM1618" s="90"/>
      <c r="BN1618" s="90"/>
      <c r="BO1618" s="90"/>
      <c r="BP1618" s="289"/>
    </row>
    <row r="1619" spans="1:68" s="292" customFormat="1" x14ac:dyDescent="0.2">
      <c r="A1619" s="344"/>
      <c r="B1619" s="338"/>
      <c r="C1619" s="290"/>
      <c r="D1619" s="339"/>
      <c r="E1619" s="339"/>
      <c r="F1619" s="339"/>
      <c r="G1619" s="339"/>
      <c r="H1619" s="339"/>
      <c r="I1619" s="340"/>
      <c r="J1619" s="291"/>
      <c r="K1619" s="291"/>
      <c r="L1619" s="291"/>
      <c r="M1619" s="291"/>
      <c r="N1619" s="291"/>
      <c r="O1619" s="291"/>
      <c r="P1619" s="291"/>
      <c r="Q1619" s="291"/>
      <c r="R1619" s="291"/>
      <c r="S1619" s="291"/>
      <c r="T1619" s="291"/>
      <c r="U1619" s="291"/>
      <c r="V1619" s="291"/>
      <c r="W1619" s="291"/>
      <c r="X1619" s="291"/>
      <c r="Y1619" s="291"/>
      <c r="Z1619" s="291"/>
      <c r="AA1619" s="291"/>
      <c r="AB1619" s="291"/>
      <c r="AC1619" s="341"/>
      <c r="AD1619" s="341"/>
      <c r="AE1619" s="341"/>
      <c r="AF1619" s="341"/>
      <c r="AG1619" s="342"/>
      <c r="AH1619" s="291"/>
      <c r="AI1619" s="343"/>
      <c r="AJ1619" s="343"/>
      <c r="AK1619" s="293"/>
      <c r="AL1619" s="102"/>
      <c r="AM1619" s="133"/>
      <c r="AN1619" s="107"/>
      <c r="AO1619" s="125"/>
      <c r="AP1619" s="125"/>
      <c r="AQ1619" s="125"/>
      <c r="AR1619" s="125"/>
      <c r="AS1619" s="125"/>
      <c r="AT1619" s="122"/>
      <c r="AU1619" s="125"/>
      <c r="AV1619" s="125"/>
      <c r="AW1619" s="122"/>
      <c r="AX1619" s="125"/>
      <c r="AY1619" s="125"/>
      <c r="AZ1619" s="125"/>
      <c r="BA1619" s="125"/>
      <c r="BB1619" s="125"/>
      <c r="BC1619" s="125"/>
      <c r="BD1619" s="125"/>
      <c r="BE1619" s="125"/>
      <c r="BF1619" s="125"/>
      <c r="BG1619" s="125"/>
      <c r="BH1619" s="125"/>
      <c r="BI1619" s="125"/>
      <c r="BJ1619" s="125"/>
      <c r="BK1619" s="125"/>
      <c r="BL1619" s="90"/>
      <c r="BM1619" s="90"/>
      <c r="BN1619" s="90"/>
      <c r="BO1619" s="90"/>
      <c r="BP1619" s="289"/>
    </row>
    <row r="1620" spans="1:68" s="292" customFormat="1" x14ac:dyDescent="0.2">
      <c r="A1620" s="344"/>
      <c r="B1620" s="338"/>
      <c r="C1620" s="290"/>
      <c r="D1620" s="339"/>
      <c r="E1620" s="339"/>
      <c r="F1620" s="339"/>
      <c r="G1620" s="339"/>
      <c r="H1620" s="339"/>
      <c r="I1620" s="340"/>
      <c r="J1620" s="291"/>
      <c r="K1620" s="291"/>
      <c r="L1620" s="291"/>
      <c r="M1620" s="291"/>
      <c r="N1620" s="291"/>
      <c r="O1620" s="291"/>
      <c r="P1620" s="291"/>
      <c r="Q1620" s="291"/>
      <c r="R1620" s="291"/>
      <c r="S1620" s="291"/>
      <c r="T1620" s="291"/>
      <c r="U1620" s="291"/>
      <c r="V1620" s="291"/>
      <c r="W1620" s="291"/>
      <c r="X1620" s="291"/>
      <c r="Y1620" s="291"/>
      <c r="Z1620" s="291"/>
      <c r="AA1620" s="291"/>
      <c r="AB1620" s="291"/>
      <c r="AC1620" s="341"/>
      <c r="AD1620" s="341"/>
      <c r="AE1620" s="341"/>
      <c r="AF1620" s="341"/>
      <c r="AG1620" s="342"/>
      <c r="AH1620" s="291"/>
      <c r="AI1620" s="343"/>
      <c r="AJ1620" s="343"/>
      <c r="AK1620" s="293"/>
      <c r="AL1620" s="102"/>
      <c r="AM1620" s="133"/>
      <c r="AN1620" s="107"/>
      <c r="AO1620" s="125"/>
      <c r="AP1620" s="125"/>
      <c r="AQ1620" s="125"/>
      <c r="AR1620" s="125"/>
      <c r="AS1620" s="125"/>
      <c r="AT1620" s="122"/>
      <c r="AU1620" s="125"/>
      <c r="AV1620" s="125"/>
      <c r="AW1620" s="122"/>
      <c r="AX1620" s="125"/>
      <c r="AY1620" s="125"/>
      <c r="AZ1620" s="125"/>
      <c r="BA1620" s="125"/>
      <c r="BB1620" s="125"/>
      <c r="BC1620" s="125"/>
      <c r="BD1620" s="125"/>
      <c r="BE1620" s="125"/>
      <c r="BF1620" s="125"/>
      <c r="BG1620" s="125"/>
      <c r="BH1620" s="125"/>
      <c r="BI1620" s="125"/>
      <c r="BJ1620" s="125"/>
      <c r="BK1620" s="125"/>
      <c r="BL1620" s="90"/>
      <c r="BM1620" s="90"/>
      <c r="BN1620" s="90"/>
      <c r="BO1620" s="90"/>
      <c r="BP1620" s="289"/>
    </row>
    <row r="1621" spans="1:68" s="292" customFormat="1" x14ac:dyDescent="0.2">
      <c r="A1621" s="344"/>
      <c r="B1621" s="338"/>
      <c r="C1621" s="290"/>
      <c r="D1621" s="339"/>
      <c r="E1621" s="339"/>
      <c r="F1621" s="339"/>
      <c r="G1621" s="339"/>
      <c r="H1621" s="339"/>
      <c r="I1621" s="340"/>
      <c r="J1621" s="291"/>
      <c r="K1621" s="291"/>
      <c r="L1621" s="291"/>
      <c r="M1621" s="291"/>
      <c r="N1621" s="291"/>
      <c r="O1621" s="291"/>
      <c r="P1621" s="291"/>
      <c r="Q1621" s="291"/>
      <c r="R1621" s="291"/>
      <c r="S1621" s="291"/>
      <c r="T1621" s="291"/>
      <c r="U1621" s="291"/>
      <c r="V1621" s="291"/>
      <c r="W1621" s="291"/>
      <c r="X1621" s="291"/>
      <c r="Y1621" s="291"/>
      <c r="Z1621" s="291"/>
      <c r="AA1621" s="291"/>
      <c r="AB1621" s="291"/>
      <c r="AC1621" s="341"/>
      <c r="AD1621" s="341"/>
      <c r="AE1621" s="341"/>
      <c r="AF1621" s="341"/>
      <c r="AG1621" s="342"/>
      <c r="AH1621" s="291"/>
      <c r="AI1621" s="343"/>
      <c r="AJ1621" s="343"/>
      <c r="AK1621" s="293"/>
      <c r="AL1621" s="102"/>
      <c r="AM1621" s="133"/>
      <c r="AN1621" s="107"/>
      <c r="AO1621" s="125"/>
      <c r="AP1621" s="125"/>
      <c r="AQ1621" s="125"/>
      <c r="AR1621" s="125"/>
      <c r="AS1621" s="125"/>
      <c r="AT1621" s="122"/>
      <c r="AU1621" s="125"/>
      <c r="AV1621" s="125"/>
      <c r="AW1621" s="122"/>
      <c r="AX1621" s="125"/>
      <c r="AY1621" s="125"/>
      <c r="AZ1621" s="125"/>
      <c r="BA1621" s="125"/>
      <c r="BB1621" s="125"/>
      <c r="BC1621" s="125"/>
      <c r="BD1621" s="125"/>
      <c r="BE1621" s="125"/>
      <c r="BF1621" s="125"/>
      <c r="BG1621" s="125"/>
      <c r="BH1621" s="125"/>
      <c r="BI1621" s="125"/>
      <c r="BJ1621" s="125"/>
      <c r="BK1621" s="125"/>
      <c r="BL1621" s="90"/>
      <c r="BM1621" s="90"/>
      <c r="BN1621" s="90"/>
      <c r="BO1621" s="90"/>
      <c r="BP1621" s="289"/>
    </row>
    <row r="1622" spans="1:68" s="292" customFormat="1" x14ac:dyDescent="0.2">
      <c r="A1622" s="344"/>
      <c r="B1622" s="338"/>
      <c r="C1622" s="290"/>
      <c r="D1622" s="339"/>
      <c r="E1622" s="339"/>
      <c r="F1622" s="339"/>
      <c r="G1622" s="339"/>
      <c r="H1622" s="339"/>
      <c r="I1622" s="340"/>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341"/>
      <c r="AD1622" s="341"/>
      <c r="AE1622" s="341"/>
      <c r="AF1622" s="341"/>
      <c r="AG1622" s="342"/>
      <c r="AH1622" s="291"/>
      <c r="AI1622" s="343"/>
      <c r="AJ1622" s="343"/>
      <c r="AK1622" s="293"/>
      <c r="AL1622" s="102"/>
      <c r="AM1622" s="133"/>
      <c r="AN1622" s="107"/>
      <c r="AO1622" s="125"/>
      <c r="AP1622" s="125"/>
      <c r="AQ1622" s="125"/>
      <c r="AR1622" s="125"/>
      <c r="AS1622" s="125"/>
      <c r="AT1622" s="122"/>
      <c r="AU1622" s="125"/>
      <c r="AV1622" s="125"/>
      <c r="AW1622" s="122"/>
      <c r="AX1622" s="125"/>
      <c r="AY1622" s="125"/>
      <c r="AZ1622" s="125"/>
      <c r="BA1622" s="125"/>
      <c r="BB1622" s="125"/>
      <c r="BC1622" s="125"/>
      <c r="BD1622" s="125"/>
      <c r="BE1622" s="125"/>
      <c r="BF1622" s="125"/>
      <c r="BG1622" s="125"/>
      <c r="BH1622" s="125"/>
      <c r="BI1622" s="125"/>
      <c r="BJ1622" s="125"/>
      <c r="BK1622" s="125"/>
      <c r="BL1622" s="90"/>
      <c r="BM1622" s="90"/>
      <c r="BN1622" s="90"/>
      <c r="BO1622" s="90"/>
      <c r="BP1622" s="289"/>
    </row>
    <row r="1623" spans="1:68" s="292" customFormat="1" x14ac:dyDescent="0.2">
      <c r="A1623" s="344"/>
      <c r="B1623" s="338"/>
      <c r="C1623" s="290"/>
      <c r="D1623" s="339"/>
      <c r="E1623" s="339"/>
      <c r="F1623" s="339"/>
      <c r="G1623" s="339"/>
      <c r="H1623" s="339"/>
      <c r="I1623" s="340"/>
      <c r="J1623" s="291"/>
      <c r="K1623" s="291"/>
      <c r="L1623" s="291"/>
      <c r="M1623" s="291"/>
      <c r="N1623" s="291"/>
      <c r="O1623" s="291"/>
      <c r="P1623" s="291"/>
      <c r="Q1623" s="291"/>
      <c r="R1623" s="291"/>
      <c r="S1623" s="291"/>
      <c r="T1623" s="291"/>
      <c r="U1623" s="291"/>
      <c r="V1623" s="291"/>
      <c r="W1623" s="291"/>
      <c r="X1623" s="291"/>
      <c r="Y1623" s="291"/>
      <c r="Z1623" s="291"/>
      <c r="AA1623" s="291"/>
      <c r="AB1623" s="291"/>
      <c r="AC1623" s="341"/>
      <c r="AD1623" s="341"/>
      <c r="AE1623" s="341"/>
      <c r="AF1623" s="341"/>
      <c r="AG1623" s="342"/>
      <c r="AH1623" s="291"/>
      <c r="AI1623" s="343"/>
      <c r="AJ1623" s="343"/>
      <c r="AK1623" s="293"/>
      <c r="AL1623" s="102"/>
      <c r="AM1623" s="133"/>
      <c r="AN1623" s="107"/>
      <c r="AO1623" s="125"/>
      <c r="AP1623" s="125"/>
      <c r="AQ1623" s="125"/>
      <c r="AR1623" s="125"/>
      <c r="AS1623" s="125"/>
      <c r="AT1623" s="122"/>
      <c r="AU1623" s="125"/>
      <c r="AV1623" s="125"/>
      <c r="AW1623" s="122"/>
      <c r="AX1623" s="125"/>
      <c r="AY1623" s="125"/>
      <c r="AZ1623" s="125"/>
      <c r="BA1623" s="125"/>
      <c r="BB1623" s="125"/>
      <c r="BC1623" s="125"/>
      <c r="BD1623" s="125"/>
      <c r="BE1623" s="125"/>
      <c r="BF1623" s="125"/>
      <c r="BG1623" s="125"/>
      <c r="BH1623" s="125"/>
      <c r="BI1623" s="125"/>
      <c r="BJ1623" s="125"/>
      <c r="BK1623" s="125"/>
      <c r="BL1623" s="90"/>
      <c r="BM1623" s="90"/>
      <c r="BN1623" s="90"/>
      <c r="BO1623" s="90"/>
      <c r="BP1623" s="289"/>
    </row>
    <row r="1624" spans="1:68" s="292" customFormat="1" x14ac:dyDescent="0.2">
      <c r="A1624" s="344"/>
      <c r="B1624" s="338"/>
      <c r="C1624" s="290"/>
      <c r="D1624" s="339"/>
      <c r="E1624" s="339"/>
      <c r="F1624" s="339"/>
      <c r="G1624" s="339"/>
      <c r="H1624" s="339"/>
      <c r="I1624" s="340"/>
      <c r="J1624" s="291"/>
      <c r="K1624" s="291"/>
      <c r="L1624" s="291"/>
      <c r="M1624" s="291"/>
      <c r="N1624" s="291"/>
      <c r="O1624" s="291"/>
      <c r="P1624" s="291"/>
      <c r="Q1624" s="291"/>
      <c r="R1624" s="291"/>
      <c r="S1624" s="291"/>
      <c r="T1624" s="291"/>
      <c r="U1624" s="291"/>
      <c r="V1624" s="291"/>
      <c r="W1624" s="291"/>
      <c r="X1624" s="291"/>
      <c r="Y1624" s="291"/>
      <c r="Z1624" s="291"/>
      <c r="AA1624" s="291"/>
      <c r="AB1624" s="291"/>
      <c r="AC1624" s="341"/>
      <c r="AD1624" s="341"/>
      <c r="AE1624" s="341"/>
      <c r="AF1624" s="341"/>
      <c r="AG1624" s="342"/>
      <c r="AH1624" s="291"/>
      <c r="AI1624" s="343"/>
      <c r="AJ1624" s="343"/>
      <c r="AK1624" s="293"/>
      <c r="AL1624" s="102"/>
      <c r="AM1624" s="133"/>
      <c r="AN1624" s="107"/>
      <c r="AO1624" s="125"/>
      <c r="AP1624" s="125"/>
      <c r="AQ1624" s="125"/>
      <c r="AR1624" s="125"/>
      <c r="AS1624" s="125"/>
      <c r="AT1624" s="122"/>
      <c r="AU1624" s="125"/>
      <c r="AV1624" s="125"/>
      <c r="AW1624" s="122"/>
      <c r="AX1624" s="125"/>
      <c r="AY1624" s="125"/>
      <c r="AZ1624" s="125"/>
      <c r="BA1624" s="125"/>
      <c r="BB1624" s="125"/>
      <c r="BC1624" s="125"/>
      <c r="BD1624" s="125"/>
      <c r="BE1624" s="125"/>
      <c r="BF1624" s="125"/>
      <c r="BG1624" s="125"/>
      <c r="BH1624" s="125"/>
      <c r="BI1624" s="125"/>
      <c r="BJ1624" s="125"/>
      <c r="BK1624" s="125"/>
      <c r="BL1624" s="90"/>
      <c r="BM1624" s="90"/>
      <c r="BN1624" s="90"/>
      <c r="BO1624" s="90"/>
      <c r="BP1624" s="289"/>
    </row>
    <row r="1625" spans="1:68" s="292" customFormat="1" x14ac:dyDescent="0.2">
      <c r="A1625" s="344"/>
      <c r="B1625" s="338"/>
      <c r="C1625" s="290"/>
      <c r="D1625" s="339"/>
      <c r="E1625" s="339"/>
      <c r="F1625" s="339"/>
      <c r="G1625" s="339"/>
      <c r="H1625" s="339"/>
      <c r="I1625" s="340"/>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341"/>
      <c r="AD1625" s="341"/>
      <c r="AE1625" s="341"/>
      <c r="AF1625" s="341"/>
      <c r="AG1625" s="342"/>
      <c r="AH1625" s="291"/>
      <c r="AI1625" s="343"/>
      <c r="AJ1625" s="343"/>
      <c r="AK1625" s="293"/>
      <c r="AL1625" s="102"/>
      <c r="AM1625" s="133"/>
      <c r="AN1625" s="107"/>
      <c r="AO1625" s="125"/>
      <c r="AP1625" s="125"/>
      <c r="AQ1625" s="125"/>
      <c r="AR1625" s="125"/>
      <c r="AS1625" s="125"/>
      <c r="AT1625" s="122"/>
      <c r="AU1625" s="125"/>
      <c r="AV1625" s="125"/>
      <c r="AW1625" s="122"/>
      <c r="AX1625" s="125"/>
      <c r="AY1625" s="125"/>
      <c r="AZ1625" s="125"/>
      <c r="BA1625" s="125"/>
      <c r="BB1625" s="125"/>
      <c r="BC1625" s="125"/>
      <c r="BD1625" s="125"/>
      <c r="BE1625" s="125"/>
      <c r="BF1625" s="125"/>
      <c r="BG1625" s="125"/>
      <c r="BH1625" s="125"/>
      <c r="BI1625" s="125"/>
      <c r="BJ1625" s="125"/>
      <c r="BK1625" s="125"/>
      <c r="BL1625" s="90"/>
      <c r="BM1625" s="90"/>
      <c r="BN1625" s="90"/>
      <c r="BO1625" s="90"/>
      <c r="BP1625" s="289"/>
    </row>
    <row r="1626" spans="1:68" s="292" customFormat="1" x14ac:dyDescent="0.2">
      <c r="A1626" s="344"/>
      <c r="B1626" s="338"/>
      <c r="C1626" s="290"/>
      <c r="D1626" s="339"/>
      <c r="E1626" s="339"/>
      <c r="F1626" s="339"/>
      <c r="G1626" s="339"/>
      <c r="H1626" s="339"/>
      <c r="I1626" s="340"/>
      <c r="J1626" s="291"/>
      <c r="K1626" s="291"/>
      <c r="L1626" s="291"/>
      <c r="M1626" s="291"/>
      <c r="N1626" s="291"/>
      <c r="O1626" s="291"/>
      <c r="P1626" s="291"/>
      <c r="Q1626" s="291"/>
      <c r="R1626" s="291"/>
      <c r="S1626" s="291"/>
      <c r="T1626" s="291"/>
      <c r="U1626" s="291"/>
      <c r="V1626" s="291"/>
      <c r="W1626" s="291"/>
      <c r="X1626" s="291"/>
      <c r="Y1626" s="291"/>
      <c r="Z1626" s="291"/>
      <c r="AA1626" s="291"/>
      <c r="AB1626" s="291"/>
      <c r="AC1626" s="341"/>
      <c r="AD1626" s="341"/>
      <c r="AE1626" s="341"/>
      <c r="AF1626" s="341"/>
      <c r="AG1626" s="342"/>
      <c r="AH1626" s="291"/>
      <c r="AI1626" s="343"/>
      <c r="AJ1626" s="343"/>
      <c r="AK1626" s="293"/>
      <c r="AL1626" s="102"/>
      <c r="AM1626" s="133"/>
      <c r="AN1626" s="107"/>
      <c r="AO1626" s="125"/>
      <c r="AP1626" s="125"/>
      <c r="AQ1626" s="125"/>
      <c r="AR1626" s="125"/>
      <c r="AS1626" s="125"/>
      <c r="AT1626" s="122"/>
      <c r="AU1626" s="125"/>
      <c r="AV1626" s="125"/>
      <c r="AW1626" s="122"/>
      <c r="AX1626" s="125"/>
      <c r="AY1626" s="125"/>
      <c r="AZ1626" s="125"/>
      <c r="BA1626" s="125"/>
      <c r="BB1626" s="125"/>
      <c r="BC1626" s="125"/>
      <c r="BD1626" s="125"/>
      <c r="BE1626" s="125"/>
      <c r="BF1626" s="125"/>
      <c r="BG1626" s="125"/>
      <c r="BH1626" s="125"/>
      <c r="BI1626" s="125"/>
      <c r="BJ1626" s="125"/>
      <c r="BK1626" s="125"/>
      <c r="BL1626" s="90"/>
      <c r="BM1626" s="90"/>
      <c r="BN1626" s="90"/>
      <c r="BO1626" s="90"/>
      <c r="BP1626" s="289"/>
    </row>
    <row r="1627" spans="1:68" s="292" customFormat="1" x14ac:dyDescent="0.2">
      <c r="A1627" s="344"/>
      <c r="B1627" s="338"/>
      <c r="C1627" s="290"/>
      <c r="D1627" s="339"/>
      <c r="E1627" s="339"/>
      <c r="F1627" s="339"/>
      <c r="G1627" s="339"/>
      <c r="H1627" s="339"/>
      <c r="I1627" s="340"/>
      <c r="J1627" s="291"/>
      <c r="K1627" s="291"/>
      <c r="L1627" s="291"/>
      <c r="M1627" s="291"/>
      <c r="N1627" s="291"/>
      <c r="O1627" s="291"/>
      <c r="P1627" s="291"/>
      <c r="Q1627" s="291"/>
      <c r="R1627" s="291"/>
      <c r="S1627" s="291"/>
      <c r="T1627" s="291"/>
      <c r="U1627" s="291"/>
      <c r="V1627" s="291"/>
      <c r="W1627" s="291"/>
      <c r="X1627" s="291"/>
      <c r="Y1627" s="291"/>
      <c r="Z1627" s="291"/>
      <c r="AA1627" s="291"/>
      <c r="AB1627" s="291"/>
      <c r="AC1627" s="341"/>
      <c r="AD1627" s="341"/>
      <c r="AE1627" s="341"/>
      <c r="AF1627" s="341"/>
      <c r="AG1627" s="342"/>
      <c r="AH1627" s="291"/>
      <c r="AI1627" s="343"/>
      <c r="AJ1627" s="343"/>
      <c r="AK1627" s="293"/>
      <c r="AL1627" s="102"/>
      <c r="AM1627" s="133"/>
      <c r="AN1627" s="107"/>
      <c r="AO1627" s="125"/>
      <c r="AP1627" s="125"/>
      <c r="AQ1627" s="125"/>
      <c r="AR1627" s="125"/>
      <c r="AS1627" s="125"/>
      <c r="AT1627" s="122"/>
      <c r="AU1627" s="125"/>
      <c r="AV1627" s="125"/>
      <c r="AW1627" s="122"/>
      <c r="AX1627" s="125"/>
      <c r="AY1627" s="125"/>
      <c r="AZ1627" s="125"/>
      <c r="BA1627" s="125"/>
      <c r="BB1627" s="125"/>
      <c r="BC1627" s="125"/>
      <c r="BD1627" s="125"/>
      <c r="BE1627" s="125"/>
      <c r="BF1627" s="125"/>
      <c r="BG1627" s="125"/>
      <c r="BH1627" s="125"/>
      <c r="BI1627" s="125"/>
      <c r="BJ1627" s="125"/>
      <c r="BK1627" s="125"/>
      <c r="BL1627" s="90"/>
      <c r="BM1627" s="90"/>
      <c r="BN1627" s="90"/>
      <c r="BO1627" s="90"/>
      <c r="BP1627" s="289"/>
    </row>
    <row r="1628" spans="1:68" s="292" customFormat="1" x14ac:dyDescent="0.2">
      <c r="A1628" s="344"/>
      <c r="B1628" s="338"/>
      <c r="C1628" s="290"/>
      <c r="D1628" s="339"/>
      <c r="E1628" s="339"/>
      <c r="F1628" s="339"/>
      <c r="G1628" s="339"/>
      <c r="H1628" s="339"/>
      <c r="I1628" s="340"/>
      <c r="J1628" s="291"/>
      <c r="K1628" s="291"/>
      <c r="L1628" s="291"/>
      <c r="M1628" s="291"/>
      <c r="N1628" s="291"/>
      <c r="O1628" s="291"/>
      <c r="P1628" s="291"/>
      <c r="Q1628" s="291"/>
      <c r="R1628" s="291"/>
      <c r="S1628" s="291"/>
      <c r="T1628" s="291"/>
      <c r="U1628" s="291"/>
      <c r="V1628" s="291"/>
      <c r="W1628" s="291"/>
      <c r="X1628" s="291"/>
      <c r="Y1628" s="291"/>
      <c r="Z1628" s="291"/>
      <c r="AA1628" s="291"/>
      <c r="AB1628" s="291"/>
      <c r="AC1628" s="341"/>
      <c r="AD1628" s="341"/>
      <c r="AE1628" s="341"/>
      <c r="AF1628" s="341"/>
      <c r="AG1628" s="342"/>
      <c r="AH1628" s="291"/>
      <c r="AI1628" s="343"/>
      <c r="AJ1628" s="343"/>
      <c r="AK1628" s="293"/>
      <c r="AL1628" s="102"/>
      <c r="AM1628" s="133"/>
      <c r="AN1628" s="107"/>
      <c r="AO1628" s="125"/>
      <c r="AP1628" s="125"/>
      <c r="AQ1628" s="125"/>
      <c r="AR1628" s="125"/>
      <c r="AS1628" s="125"/>
      <c r="AT1628" s="122"/>
      <c r="AU1628" s="125"/>
      <c r="AV1628" s="125"/>
      <c r="AW1628" s="122"/>
      <c r="AX1628" s="125"/>
      <c r="AY1628" s="125"/>
      <c r="AZ1628" s="125"/>
      <c r="BA1628" s="125"/>
      <c r="BB1628" s="125"/>
      <c r="BC1628" s="125"/>
      <c r="BD1628" s="125"/>
      <c r="BE1628" s="125"/>
      <c r="BF1628" s="125"/>
      <c r="BG1628" s="125"/>
      <c r="BH1628" s="125"/>
      <c r="BI1628" s="125"/>
      <c r="BJ1628" s="125"/>
      <c r="BK1628" s="125"/>
      <c r="BL1628" s="90"/>
      <c r="BM1628" s="90"/>
      <c r="BN1628" s="90"/>
      <c r="BO1628" s="90"/>
      <c r="BP1628" s="289"/>
    </row>
    <row r="1629" spans="1:68" s="292" customFormat="1" x14ac:dyDescent="0.2">
      <c r="A1629" s="344"/>
      <c r="B1629" s="338"/>
      <c r="C1629" s="290"/>
      <c r="D1629" s="339"/>
      <c r="E1629" s="339"/>
      <c r="F1629" s="339"/>
      <c r="G1629" s="339"/>
      <c r="H1629" s="339"/>
      <c r="I1629" s="340"/>
      <c r="J1629" s="291"/>
      <c r="K1629" s="291"/>
      <c r="L1629" s="291"/>
      <c r="M1629" s="291"/>
      <c r="N1629" s="291"/>
      <c r="O1629" s="291"/>
      <c r="P1629" s="291"/>
      <c r="Q1629" s="291"/>
      <c r="R1629" s="291"/>
      <c r="S1629" s="291"/>
      <c r="T1629" s="291"/>
      <c r="U1629" s="291"/>
      <c r="V1629" s="291"/>
      <c r="W1629" s="291"/>
      <c r="X1629" s="291"/>
      <c r="Y1629" s="291"/>
      <c r="Z1629" s="291"/>
      <c r="AA1629" s="291"/>
      <c r="AB1629" s="291"/>
      <c r="AC1629" s="341"/>
      <c r="AD1629" s="341"/>
      <c r="AE1629" s="341"/>
      <c r="AF1629" s="341"/>
      <c r="AG1629" s="342"/>
      <c r="AH1629" s="291"/>
      <c r="AI1629" s="343"/>
      <c r="AJ1629" s="343"/>
      <c r="AK1629" s="293"/>
      <c r="AL1629" s="102"/>
      <c r="AM1629" s="133"/>
      <c r="AN1629" s="107"/>
      <c r="AO1629" s="125"/>
      <c r="AP1629" s="125"/>
      <c r="AQ1629" s="125"/>
      <c r="AR1629" s="125"/>
      <c r="AS1629" s="125"/>
      <c r="AT1629" s="122"/>
      <c r="AU1629" s="125"/>
      <c r="AV1629" s="125"/>
      <c r="AW1629" s="122"/>
      <c r="AX1629" s="125"/>
      <c r="AY1629" s="125"/>
      <c r="AZ1629" s="125"/>
      <c r="BA1629" s="125"/>
      <c r="BB1629" s="125"/>
      <c r="BC1629" s="125"/>
      <c r="BD1629" s="125"/>
      <c r="BE1629" s="125"/>
      <c r="BF1629" s="125"/>
      <c r="BG1629" s="125"/>
      <c r="BH1629" s="125"/>
      <c r="BI1629" s="125"/>
      <c r="BJ1629" s="125"/>
      <c r="BK1629" s="125"/>
      <c r="BL1629" s="90"/>
      <c r="BM1629" s="90"/>
      <c r="BN1629" s="90"/>
      <c r="BO1629" s="90"/>
      <c r="BP1629" s="289"/>
    </row>
    <row r="1630" spans="1:68" s="292" customFormat="1" x14ac:dyDescent="0.2">
      <c r="A1630" s="344"/>
      <c r="B1630" s="338"/>
      <c r="C1630" s="290"/>
      <c r="D1630" s="339"/>
      <c r="E1630" s="339"/>
      <c r="F1630" s="339"/>
      <c r="G1630" s="339"/>
      <c r="H1630" s="339"/>
      <c r="I1630" s="340"/>
      <c r="J1630" s="291"/>
      <c r="K1630" s="291"/>
      <c r="L1630" s="291"/>
      <c r="M1630" s="291"/>
      <c r="N1630" s="291"/>
      <c r="O1630" s="291"/>
      <c r="P1630" s="291"/>
      <c r="Q1630" s="291"/>
      <c r="R1630" s="291"/>
      <c r="S1630" s="291"/>
      <c r="T1630" s="291"/>
      <c r="U1630" s="291"/>
      <c r="V1630" s="291"/>
      <c r="W1630" s="291"/>
      <c r="X1630" s="291"/>
      <c r="Y1630" s="291"/>
      <c r="Z1630" s="291"/>
      <c r="AA1630" s="291"/>
      <c r="AB1630" s="291"/>
      <c r="AC1630" s="341"/>
      <c r="AD1630" s="341"/>
      <c r="AE1630" s="341"/>
      <c r="AF1630" s="341"/>
      <c r="AG1630" s="342"/>
      <c r="AH1630" s="291"/>
      <c r="AI1630" s="343"/>
      <c r="AJ1630" s="343"/>
      <c r="AK1630" s="293"/>
      <c r="AL1630" s="102"/>
      <c r="AM1630" s="133"/>
      <c r="AN1630" s="107"/>
      <c r="AO1630" s="125"/>
      <c r="AP1630" s="125"/>
      <c r="AQ1630" s="125"/>
      <c r="AR1630" s="125"/>
      <c r="AS1630" s="125"/>
      <c r="AT1630" s="122"/>
      <c r="AU1630" s="125"/>
      <c r="AV1630" s="125"/>
      <c r="AW1630" s="122"/>
      <c r="AX1630" s="125"/>
      <c r="AY1630" s="125"/>
      <c r="AZ1630" s="125"/>
      <c r="BA1630" s="125"/>
      <c r="BB1630" s="125"/>
      <c r="BC1630" s="125"/>
      <c r="BD1630" s="125"/>
      <c r="BE1630" s="125"/>
      <c r="BF1630" s="125"/>
      <c r="BG1630" s="125"/>
      <c r="BH1630" s="125"/>
      <c r="BI1630" s="125"/>
      <c r="BJ1630" s="125"/>
      <c r="BK1630" s="125"/>
      <c r="BL1630" s="90"/>
      <c r="BM1630" s="90"/>
      <c r="BN1630" s="90"/>
      <c r="BO1630" s="90"/>
      <c r="BP1630" s="289"/>
    </row>
    <row r="1631" spans="1:68" s="292" customFormat="1" x14ac:dyDescent="0.2">
      <c r="A1631" s="344"/>
      <c r="B1631" s="338"/>
      <c r="C1631" s="290"/>
      <c r="D1631" s="339"/>
      <c r="E1631" s="339"/>
      <c r="F1631" s="339"/>
      <c r="G1631" s="339"/>
      <c r="H1631" s="339"/>
      <c r="I1631" s="340"/>
      <c r="J1631" s="291"/>
      <c r="K1631" s="291"/>
      <c r="L1631" s="291"/>
      <c r="M1631" s="291"/>
      <c r="N1631" s="291"/>
      <c r="O1631" s="291"/>
      <c r="P1631" s="291"/>
      <c r="Q1631" s="291"/>
      <c r="R1631" s="291"/>
      <c r="S1631" s="291"/>
      <c r="T1631" s="291"/>
      <c r="U1631" s="291"/>
      <c r="V1631" s="291"/>
      <c r="W1631" s="291"/>
      <c r="X1631" s="291"/>
      <c r="Y1631" s="291"/>
      <c r="Z1631" s="291"/>
      <c r="AA1631" s="291"/>
      <c r="AB1631" s="291"/>
      <c r="AC1631" s="341"/>
      <c r="AD1631" s="341"/>
      <c r="AE1631" s="341"/>
      <c r="AF1631" s="341"/>
      <c r="AG1631" s="342"/>
      <c r="AH1631" s="291"/>
      <c r="AI1631" s="343"/>
      <c r="AJ1631" s="343"/>
      <c r="AK1631" s="293"/>
      <c r="AL1631" s="102"/>
      <c r="AM1631" s="133"/>
      <c r="AN1631" s="107"/>
      <c r="AO1631" s="125"/>
      <c r="AP1631" s="125"/>
      <c r="AQ1631" s="125"/>
      <c r="AR1631" s="125"/>
      <c r="AS1631" s="125"/>
      <c r="AT1631" s="122"/>
      <c r="AU1631" s="125"/>
      <c r="AV1631" s="125"/>
      <c r="AW1631" s="122"/>
      <c r="AX1631" s="125"/>
      <c r="AY1631" s="125"/>
      <c r="AZ1631" s="125"/>
      <c r="BA1631" s="125"/>
      <c r="BB1631" s="125"/>
      <c r="BC1631" s="125"/>
      <c r="BD1631" s="125"/>
      <c r="BE1631" s="125"/>
      <c r="BF1631" s="125"/>
      <c r="BG1631" s="125"/>
      <c r="BH1631" s="125"/>
      <c r="BI1631" s="125"/>
      <c r="BJ1631" s="125"/>
      <c r="BK1631" s="125"/>
      <c r="BL1631" s="90"/>
      <c r="BM1631" s="90"/>
      <c r="BN1631" s="90"/>
      <c r="BO1631" s="90"/>
      <c r="BP1631" s="289"/>
    </row>
    <row r="1632" spans="1:68" s="292" customFormat="1" x14ac:dyDescent="0.2">
      <c r="A1632" s="344"/>
      <c r="B1632" s="338"/>
      <c r="C1632" s="290"/>
      <c r="D1632" s="339"/>
      <c r="E1632" s="339"/>
      <c r="F1632" s="339"/>
      <c r="G1632" s="339"/>
      <c r="H1632" s="339"/>
      <c r="I1632" s="340"/>
      <c r="J1632" s="291"/>
      <c r="K1632" s="291"/>
      <c r="L1632" s="291"/>
      <c r="M1632" s="291"/>
      <c r="N1632" s="291"/>
      <c r="O1632" s="291"/>
      <c r="P1632" s="291"/>
      <c r="Q1632" s="291"/>
      <c r="R1632" s="291"/>
      <c r="S1632" s="291"/>
      <c r="T1632" s="291"/>
      <c r="U1632" s="291"/>
      <c r="V1632" s="291"/>
      <c r="W1632" s="291"/>
      <c r="X1632" s="291"/>
      <c r="Y1632" s="291"/>
      <c r="Z1632" s="291"/>
      <c r="AA1632" s="291"/>
      <c r="AB1632" s="291"/>
      <c r="AC1632" s="341"/>
      <c r="AD1632" s="341"/>
      <c r="AE1632" s="341"/>
      <c r="AF1632" s="341"/>
      <c r="AG1632" s="342"/>
      <c r="AH1632" s="291"/>
      <c r="AI1632" s="343"/>
      <c r="AJ1632" s="343"/>
      <c r="AK1632" s="293"/>
      <c r="AL1632" s="102"/>
      <c r="AM1632" s="133"/>
      <c r="AN1632" s="107"/>
      <c r="AO1632" s="125"/>
      <c r="AP1632" s="125"/>
      <c r="AQ1632" s="125"/>
      <c r="AR1632" s="125"/>
      <c r="AS1632" s="125"/>
      <c r="AT1632" s="122"/>
      <c r="AU1632" s="125"/>
      <c r="AV1632" s="125"/>
      <c r="AW1632" s="122"/>
      <c r="AX1632" s="125"/>
      <c r="AY1632" s="125"/>
      <c r="AZ1632" s="125"/>
      <c r="BA1632" s="125"/>
      <c r="BB1632" s="125"/>
      <c r="BC1632" s="125"/>
      <c r="BD1632" s="125"/>
      <c r="BE1632" s="125"/>
      <c r="BF1632" s="125"/>
      <c r="BG1632" s="125"/>
      <c r="BH1632" s="125"/>
      <c r="BI1632" s="125"/>
      <c r="BJ1632" s="125"/>
      <c r="BK1632" s="125"/>
      <c r="BL1632" s="90"/>
      <c r="BM1632" s="90"/>
      <c r="BN1632" s="90"/>
      <c r="BO1632" s="90"/>
      <c r="BP1632" s="289"/>
    </row>
    <row r="1633" spans="1:68" s="292" customFormat="1" x14ac:dyDescent="0.2">
      <c r="A1633" s="344"/>
      <c r="B1633" s="338"/>
      <c r="C1633" s="290"/>
      <c r="D1633" s="339"/>
      <c r="E1633" s="339"/>
      <c r="F1633" s="339"/>
      <c r="G1633" s="339"/>
      <c r="H1633" s="339"/>
      <c r="I1633" s="340"/>
      <c r="J1633" s="291"/>
      <c r="K1633" s="291"/>
      <c r="L1633" s="291"/>
      <c r="M1633" s="291"/>
      <c r="N1633" s="291"/>
      <c r="O1633" s="291"/>
      <c r="P1633" s="291"/>
      <c r="Q1633" s="291"/>
      <c r="R1633" s="291"/>
      <c r="S1633" s="291"/>
      <c r="T1633" s="291"/>
      <c r="U1633" s="291"/>
      <c r="V1633" s="291"/>
      <c r="W1633" s="291"/>
      <c r="X1633" s="291"/>
      <c r="Y1633" s="291"/>
      <c r="Z1633" s="291"/>
      <c r="AA1633" s="291"/>
      <c r="AB1633" s="291"/>
      <c r="AC1633" s="341"/>
      <c r="AD1633" s="341"/>
      <c r="AE1633" s="341"/>
      <c r="AF1633" s="341"/>
      <c r="AG1633" s="342"/>
      <c r="AH1633" s="291"/>
      <c r="AI1633" s="343"/>
      <c r="AJ1633" s="343"/>
      <c r="AK1633" s="293"/>
      <c r="AL1633" s="102"/>
      <c r="AM1633" s="133"/>
      <c r="AN1633" s="107"/>
      <c r="AO1633" s="125"/>
      <c r="AP1633" s="125"/>
      <c r="AQ1633" s="125"/>
      <c r="AR1633" s="125"/>
      <c r="AS1633" s="125"/>
      <c r="AT1633" s="122"/>
      <c r="AU1633" s="125"/>
      <c r="AV1633" s="125"/>
      <c r="AW1633" s="122"/>
      <c r="AX1633" s="125"/>
      <c r="AY1633" s="125"/>
      <c r="AZ1633" s="125"/>
      <c r="BA1633" s="125"/>
      <c r="BB1633" s="125"/>
      <c r="BC1633" s="125"/>
      <c r="BD1633" s="125"/>
      <c r="BE1633" s="125"/>
      <c r="BF1633" s="125"/>
      <c r="BG1633" s="125"/>
      <c r="BH1633" s="125"/>
      <c r="BI1633" s="125"/>
      <c r="BJ1633" s="125"/>
      <c r="BK1633" s="125"/>
      <c r="BL1633" s="90"/>
      <c r="BM1633" s="90"/>
      <c r="BN1633" s="90"/>
      <c r="BO1633" s="90"/>
      <c r="BP1633" s="289"/>
    </row>
    <row r="1634" spans="1:68" s="292" customFormat="1" x14ac:dyDescent="0.2">
      <c r="A1634" s="344"/>
      <c r="B1634" s="338"/>
      <c r="C1634" s="290"/>
      <c r="D1634" s="339"/>
      <c r="E1634" s="339"/>
      <c r="F1634" s="339"/>
      <c r="G1634" s="339"/>
      <c r="H1634" s="339"/>
      <c r="I1634" s="340"/>
      <c r="J1634" s="291"/>
      <c r="K1634" s="291"/>
      <c r="L1634" s="291"/>
      <c r="M1634" s="291"/>
      <c r="N1634" s="291"/>
      <c r="O1634" s="291"/>
      <c r="P1634" s="291"/>
      <c r="Q1634" s="291"/>
      <c r="R1634" s="291"/>
      <c r="S1634" s="291"/>
      <c r="T1634" s="291"/>
      <c r="U1634" s="291"/>
      <c r="V1634" s="291"/>
      <c r="W1634" s="291"/>
      <c r="X1634" s="291"/>
      <c r="Y1634" s="291"/>
      <c r="Z1634" s="291"/>
      <c r="AA1634" s="291"/>
      <c r="AB1634" s="291"/>
      <c r="AC1634" s="341"/>
      <c r="AD1634" s="341"/>
      <c r="AE1634" s="341"/>
      <c r="AF1634" s="341"/>
      <c r="AG1634" s="342"/>
      <c r="AH1634" s="291"/>
      <c r="AI1634" s="343"/>
      <c r="AJ1634" s="343"/>
      <c r="AK1634" s="293"/>
      <c r="AL1634" s="102"/>
      <c r="AM1634" s="133"/>
      <c r="AN1634" s="107"/>
      <c r="AO1634" s="125"/>
      <c r="AP1634" s="125"/>
      <c r="AQ1634" s="125"/>
      <c r="AR1634" s="125"/>
      <c r="AS1634" s="125"/>
      <c r="AT1634" s="122"/>
      <c r="AU1634" s="125"/>
      <c r="AV1634" s="125"/>
      <c r="AW1634" s="122"/>
      <c r="AX1634" s="125"/>
      <c r="AY1634" s="125"/>
      <c r="AZ1634" s="125"/>
      <c r="BA1634" s="125"/>
      <c r="BB1634" s="125"/>
      <c r="BC1634" s="125"/>
      <c r="BD1634" s="125"/>
      <c r="BE1634" s="125"/>
      <c r="BF1634" s="125"/>
      <c r="BG1634" s="125"/>
      <c r="BH1634" s="125"/>
      <c r="BI1634" s="125"/>
      <c r="BJ1634" s="125"/>
      <c r="BK1634" s="125"/>
      <c r="BL1634" s="90"/>
      <c r="BM1634" s="90"/>
      <c r="BN1634" s="90"/>
      <c r="BO1634" s="90"/>
      <c r="BP1634" s="289"/>
    </row>
    <row r="1635" spans="1:68" s="292" customFormat="1" x14ac:dyDescent="0.2">
      <c r="A1635" s="344"/>
      <c r="B1635" s="338"/>
      <c r="C1635" s="290"/>
      <c r="D1635" s="339"/>
      <c r="E1635" s="339"/>
      <c r="F1635" s="339"/>
      <c r="G1635" s="339"/>
      <c r="H1635" s="339"/>
      <c r="I1635" s="340"/>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341"/>
      <c r="AD1635" s="341"/>
      <c r="AE1635" s="341"/>
      <c r="AF1635" s="341"/>
      <c r="AG1635" s="342"/>
      <c r="AH1635" s="291"/>
      <c r="AI1635" s="343"/>
      <c r="AJ1635" s="343"/>
      <c r="AK1635" s="293"/>
      <c r="AL1635" s="102"/>
      <c r="AM1635" s="133"/>
      <c r="AN1635" s="107"/>
      <c r="AO1635" s="125"/>
      <c r="AP1635" s="125"/>
      <c r="AQ1635" s="125"/>
      <c r="AR1635" s="125"/>
      <c r="AS1635" s="125"/>
      <c r="AT1635" s="122"/>
      <c r="AU1635" s="125"/>
      <c r="AV1635" s="125"/>
      <c r="AW1635" s="122"/>
      <c r="AX1635" s="125"/>
      <c r="AY1635" s="125"/>
      <c r="AZ1635" s="125"/>
      <c r="BA1635" s="125"/>
      <c r="BB1635" s="125"/>
      <c r="BC1635" s="125"/>
      <c r="BD1635" s="125"/>
      <c r="BE1635" s="125"/>
      <c r="BF1635" s="125"/>
      <c r="BG1635" s="125"/>
      <c r="BH1635" s="125"/>
      <c r="BI1635" s="125"/>
      <c r="BJ1635" s="125"/>
      <c r="BK1635" s="125"/>
      <c r="BL1635" s="90"/>
      <c r="BM1635" s="90"/>
      <c r="BN1635" s="90"/>
      <c r="BO1635" s="90"/>
      <c r="BP1635" s="289"/>
    </row>
    <row r="1636" spans="1:68" s="292" customFormat="1" x14ac:dyDescent="0.2">
      <c r="A1636" s="344"/>
      <c r="B1636" s="338"/>
      <c r="C1636" s="290"/>
      <c r="D1636" s="339"/>
      <c r="E1636" s="339"/>
      <c r="F1636" s="339"/>
      <c r="G1636" s="339"/>
      <c r="H1636" s="339"/>
      <c r="I1636" s="340"/>
      <c r="J1636" s="291"/>
      <c r="K1636" s="291"/>
      <c r="L1636" s="291"/>
      <c r="M1636" s="291"/>
      <c r="N1636" s="291"/>
      <c r="O1636" s="291"/>
      <c r="P1636" s="291"/>
      <c r="Q1636" s="291"/>
      <c r="R1636" s="291"/>
      <c r="S1636" s="291"/>
      <c r="T1636" s="291"/>
      <c r="U1636" s="291"/>
      <c r="V1636" s="291"/>
      <c r="W1636" s="291"/>
      <c r="X1636" s="291"/>
      <c r="Y1636" s="291"/>
      <c r="Z1636" s="291"/>
      <c r="AA1636" s="291"/>
      <c r="AB1636" s="291"/>
      <c r="AC1636" s="341"/>
      <c r="AD1636" s="341"/>
      <c r="AE1636" s="341"/>
      <c r="AF1636" s="341"/>
      <c r="AG1636" s="342"/>
      <c r="AH1636" s="291"/>
      <c r="AI1636" s="343"/>
      <c r="AJ1636" s="343"/>
      <c r="AK1636" s="293"/>
      <c r="AL1636" s="102"/>
      <c r="AM1636" s="133"/>
      <c r="AN1636" s="107"/>
      <c r="AO1636" s="125"/>
      <c r="AP1636" s="125"/>
      <c r="AQ1636" s="125"/>
      <c r="AR1636" s="125"/>
      <c r="AS1636" s="125"/>
      <c r="AT1636" s="122"/>
      <c r="AU1636" s="125"/>
      <c r="AV1636" s="125"/>
      <c r="AW1636" s="122"/>
      <c r="AX1636" s="125"/>
      <c r="AY1636" s="125"/>
      <c r="AZ1636" s="125"/>
      <c r="BA1636" s="125"/>
      <c r="BB1636" s="125"/>
      <c r="BC1636" s="125"/>
      <c r="BD1636" s="125"/>
      <c r="BE1636" s="125"/>
      <c r="BF1636" s="125"/>
      <c r="BG1636" s="125"/>
      <c r="BH1636" s="125"/>
      <c r="BI1636" s="125"/>
      <c r="BJ1636" s="125"/>
      <c r="BK1636" s="125"/>
      <c r="BL1636" s="90"/>
      <c r="BM1636" s="90"/>
      <c r="BN1636" s="90"/>
      <c r="BO1636" s="90"/>
      <c r="BP1636" s="289"/>
    </row>
    <row r="1637" spans="1:68" s="292" customFormat="1" x14ac:dyDescent="0.2">
      <c r="A1637" s="344"/>
      <c r="B1637" s="338"/>
      <c r="C1637" s="290"/>
      <c r="D1637" s="339"/>
      <c r="E1637" s="339"/>
      <c r="F1637" s="339"/>
      <c r="G1637" s="339"/>
      <c r="H1637" s="339"/>
      <c r="I1637" s="340"/>
      <c r="J1637" s="291"/>
      <c r="K1637" s="291"/>
      <c r="L1637" s="291"/>
      <c r="M1637" s="291"/>
      <c r="N1637" s="291"/>
      <c r="O1637" s="291"/>
      <c r="P1637" s="291"/>
      <c r="Q1637" s="291"/>
      <c r="R1637" s="291"/>
      <c r="S1637" s="291"/>
      <c r="T1637" s="291"/>
      <c r="U1637" s="291"/>
      <c r="V1637" s="291"/>
      <c r="W1637" s="291"/>
      <c r="X1637" s="291"/>
      <c r="Y1637" s="291"/>
      <c r="Z1637" s="291"/>
      <c r="AA1637" s="291"/>
      <c r="AB1637" s="291"/>
      <c r="AC1637" s="341"/>
      <c r="AD1637" s="341"/>
      <c r="AE1637" s="341"/>
      <c r="AF1637" s="341"/>
      <c r="AG1637" s="342"/>
      <c r="AH1637" s="291"/>
      <c r="AI1637" s="343"/>
      <c r="AJ1637" s="343"/>
      <c r="AK1637" s="293"/>
      <c r="AL1637" s="102"/>
      <c r="AM1637" s="133"/>
      <c r="AN1637" s="107"/>
      <c r="AO1637" s="125"/>
      <c r="AP1637" s="125"/>
      <c r="AQ1637" s="125"/>
      <c r="AR1637" s="125"/>
      <c r="AS1637" s="125"/>
      <c r="AT1637" s="122"/>
      <c r="AU1637" s="125"/>
      <c r="AV1637" s="125"/>
      <c r="AW1637" s="122"/>
      <c r="AX1637" s="125"/>
      <c r="AY1637" s="125"/>
      <c r="AZ1637" s="125"/>
      <c r="BA1637" s="125"/>
      <c r="BB1637" s="125"/>
      <c r="BC1637" s="125"/>
      <c r="BD1637" s="125"/>
      <c r="BE1637" s="125"/>
      <c r="BF1637" s="125"/>
      <c r="BG1637" s="125"/>
      <c r="BH1637" s="125"/>
      <c r="BI1637" s="125"/>
      <c r="BJ1637" s="125"/>
      <c r="BK1637" s="125"/>
      <c r="BL1637" s="90"/>
      <c r="BM1637" s="90"/>
      <c r="BN1637" s="90"/>
      <c r="BO1637" s="90"/>
      <c r="BP1637" s="289"/>
    </row>
    <row r="1638" spans="1:68" s="292" customFormat="1" x14ac:dyDescent="0.2">
      <c r="A1638" s="344"/>
      <c r="B1638" s="338"/>
      <c r="C1638" s="290"/>
      <c r="D1638" s="339"/>
      <c r="E1638" s="339"/>
      <c r="F1638" s="339"/>
      <c r="G1638" s="339"/>
      <c r="H1638" s="339"/>
      <c r="I1638" s="340"/>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341"/>
      <c r="AD1638" s="341"/>
      <c r="AE1638" s="341"/>
      <c r="AF1638" s="341"/>
      <c r="AG1638" s="342"/>
      <c r="AH1638" s="291"/>
      <c r="AI1638" s="343"/>
      <c r="AJ1638" s="343"/>
      <c r="AK1638" s="293"/>
      <c r="AL1638" s="102"/>
      <c r="AM1638" s="133"/>
      <c r="AN1638" s="107"/>
      <c r="AO1638" s="125"/>
      <c r="AP1638" s="125"/>
      <c r="AQ1638" s="125"/>
      <c r="AR1638" s="125"/>
      <c r="AS1638" s="125"/>
      <c r="AT1638" s="122"/>
      <c r="AU1638" s="125"/>
      <c r="AV1638" s="125"/>
      <c r="AW1638" s="122"/>
      <c r="AX1638" s="125"/>
      <c r="AY1638" s="125"/>
      <c r="AZ1638" s="125"/>
      <c r="BA1638" s="125"/>
      <c r="BB1638" s="125"/>
      <c r="BC1638" s="125"/>
      <c r="BD1638" s="125"/>
      <c r="BE1638" s="125"/>
      <c r="BF1638" s="125"/>
      <c r="BG1638" s="125"/>
      <c r="BH1638" s="125"/>
      <c r="BI1638" s="125"/>
      <c r="BJ1638" s="125"/>
      <c r="BK1638" s="125"/>
      <c r="BL1638" s="90"/>
      <c r="BM1638" s="90"/>
      <c r="BN1638" s="90"/>
      <c r="BO1638" s="90"/>
      <c r="BP1638" s="289"/>
    </row>
    <row r="1639" spans="1:68" s="292" customFormat="1" x14ac:dyDescent="0.2">
      <c r="A1639" s="344"/>
      <c r="B1639" s="338"/>
      <c r="C1639" s="290"/>
      <c r="D1639" s="339"/>
      <c r="E1639" s="339"/>
      <c r="F1639" s="339"/>
      <c r="G1639" s="339"/>
      <c r="H1639" s="339"/>
      <c r="I1639" s="340"/>
      <c r="J1639" s="291"/>
      <c r="K1639" s="291"/>
      <c r="L1639" s="291"/>
      <c r="M1639" s="291"/>
      <c r="N1639" s="291"/>
      <c r="O1639" s="291"/>
      <c r="P1639" s="291"/>
      <c r="Q1639" s="291"/>
      <c r="R1639" s="291"/>
      <c r="S1639" s="291"/>
      <c r="T1639" s="291"/>
      <c r="U1639" s="291"/>
      <c r="V1639" s="291"/>
      <c r="W1639" s="291"/>
      <c r="X1639" s="291"/>
      <c r="Y1639" s="291"/>
      <c r="Z1639" s="291"/>
      <c r="AA1639" s="291"/>
      <c r="AB1639" s="291"/>
      <c r="AC1639" s="341"/>
      <c r="AD1639" s="341"/>
      <c r="AE1639" s="341"/>
      <c r="AF1639" s="341"/>
      <c r="AG1639" s="342"/>
      <c r="AH1639" s="291"/>
      <c r="AI1639" s="343"/>
      <c r="AJ1639" s="343"/>
      <c r="AK1639" s="293"/>
      <c r="AL1639" s="102"/>
      <c r="AM1639" s="133"/>
      <c r="AN1639" s="107"/>
      <c r="AO1639" s="125"/>
      <c r="AP1639" s="125"/>
      <c r="AQ1639" s="125"/>
      <c r="AR1639" s="125"/>
      <c r="AS1639" s="125"/>
      <c r="AT1639" s="122"/>
      <c r="AU1639" s="125"/>
      <c r="AV1639" s="125"/>
      <c r="AW1639" s="122"/>
      <c r="AX1639" s="125"/>
      <c r="AY1639" s="125"/>
      <c r="AZ1639" s="125"/>
      <c r="BA1639" s="125"/>
      <c r="BB1639" s="125"/>
      <c r="BC1639" s="125"/>
      <c r="BD1639" s="125"/>
      <c r="BE1639" s="125"/>
      <c r="BF1639" s="125"/>
      <c r="BG1639" s="125"/>
      <c r="BH1639" s="125"/>
      <c r="BI1639" s="125"/>
      <c r="BJ1639" s="125"/>
      <c r="BK1639" s="125"/>
      <c r="BL1639" s="90"/>
      <c r="BM1639" s="90"/>
      <c r="BN1639" s="90"/>
      <c r="BO1639" s="90"/>
      <c r="BP1639" s="289"/>
    </row>
    <row r="1640" spans="1:68" s="292" customFormat="1" x14ac:dyDescent="0.2">
      <c r="A1640" s="344"/>
      <c r="B1640" s="338"/>
      <c r="C1640" s="290"/>
      <c r="D1640" s="339"/>
      <c r="E1640" s="339"/>
      <c r="F1640" s="339"/>
      <c r="G1640" s="339"/>
      <c r="H1640" s="339"/>
      <c r="I1640" s="340"/>
      <c r="J1640" s="291"/>
      <c r="K1640" s="291"/>
      <c r="L1640" s="291"/>
      <c r="M1640" s="291"/>
      <c r="N1640" s="291"/>
      <c r="O1640" s="291"/>
      <c r="P1640" s="291"/>
      <c r="Q1640" s="291"/>
      <c r="R1640" s="291"/>
      <c r="S1640" s="291"/>
      <c r="T1640" s="291"/>
      <c r="U1640" s="291"/>
      <c r="V1640" s="291"/>
      <c r="W1640" s="291"/>
      <c r="X1640" s="291"/>
      <c r="Y1640" s="291"/>
      <c r="Z1640" s="291"/>
      <c r="AA1640" s="291"/>
      <c r="AB1640" s="291"/>
      <c r="AC1640" s="341"/>
      <c r="AD1640" s="341"/>
      <c r="AE1640" s="341"/>
      <c r="AF1640" s="341"/>
      <c r="AG1640" s="342"/>
      <c r="AH1640" s="291"/>
      <c r="AI1640" s="343"/>
      <c r="AJ1640" s="343"/>
      <c r="AK1640" s="293"/>
      <c r="AL1640" s="102"/>
      <c r="AM1640" s="133"/>
      <c r="AN1640" s="107"/>
      <c r="AO1640" s="125"/>
      <c r="AP1640" s="125"/>
      <c r="AQ1640" s="125"/>
      <c r="AR1640" s="125"/>
      <c r="AS1640" s="125"/>
      <c r="AT1640" s="122"/>
      <c r="AU1640" s="125"/>
      <c r="AV1640" s="125"/>
      <c r="AW1640" s="122"/>
      <c r="AX1640" s="125"/>
      <c r="AY1640" s="125"/>
      <c r="AZ1640" s="125"/>
      <c r="BA1640" s="125"/>
      <c r="BB1640" s="125"/>
      <c r="BC1640" s="125"/>
      <c r="BD1640" s="125"/>
      <c r="BE1640" s="125"/>
      <c r="BF1640" s="125"/>
      <c r="BG1640" s="125"/>
      <c r="BH1640" s="125"/>
      <c r="BI1640" s="125"/>
      <c r="BJ1640" s="125"/>
      <c r="BK1640" s="125"/>
      <c r="BL1640" s="90"/>
      <c r="BM1640" s="90"/>
      <c r="BN1640" s="90"/>
      <c r="BO1640" s="90"/>
      <c r="BP1640" s="289"/>
    </row>
    <row r="1641" spans="1:68" s="292" customFormat="1" x14ac:dyDescent="0.2">
      <c r="A1641" s="294"/>
      <c r="B1641" s="134"/>
      <c r="C1641" s="130"/>
      <c r="D1641" s="135"/>
      <c r="E1641" s="135"/>
      <c r="F1641" s="135"/>
      <c r="G1641" s="135"/>
      <c r="H1641" s="135"/>
      <c r="I1641" s="136"/>
      <c r="J1641" s="137"/>
      <c r="K1641" s="137"/>
      <c r="L1641" s="137"/>
      <c r="M1641" s="137"/>
      <c r="N1641" s="137"/>
      <c r="O1641" s="137"/>
      <c r="P1641" s="137"/>
      <c r="Q1641" s="137"/>
      <c r="R1641" s="137"/>
      <c r="S1641" s="137"/>
      <c r="T1641" s="137"/>
      <c r="U1641" s="137"/>
      <c r="V1641" s="137"/>
      <c r="W1641" s="137"/>
      <c r="X1641" s="137"/>
      <c r="Y1641" s="137"/>
      <c r="Z1641" s="137"/>
      <c r="AA1641" s="137"/>
      <c r="AB1641" s="137"/>
      <c r="AC1641" s="138"/>
      <c r="AD1641" s="138"/>
      <c r="AE1641" s="138"/>
      <c r="AF1641" s="138"/>
      <c r="AG1641" s="139"/>
      <c r="AH1641" s="137"/>
      <c r="AI1641" s="140"/>
      <c r="AJ1641" s="140"/>
      <c r="AK1641" s="141"/>
      <c r="AL1641" s="102"/>
      <c r="AM1641" s="133"/>
      <c r="AN1641" s="107"/>
      <c r="AO1641" s="125"/>
      <c r="AP1641" s="125"/>
      <c r="AQ1641" s="125"/>
      <c r="AR1641" s="125"/>
      <c r="AS1641" s="125"/>
      <c r="AT1641" s="122"/>
      <c r="AU1641" s="125"/>
      <c r="AV1641" s="125"/>
      <c r="AW1641" s="122"/>
      <c r="AX1641" s="125"/>
      <c r="AY1641" s="125"/>
      <c r="AZ1641" s="125"/>
      <c r="BA1641" s="125"/>
      <c r="BB1641" s="125"/>
      <c r="BC1641" s="125"/>
      <c r="BD1641" s="125"/>
      <c r="BE1641" s="125"/>
      <c r="BF1641" s="125"/>
      <c r="BG1641" s="125"/>
      <c r="BH1641" s="125"/>
      <c r="BI1641" s="125"/>
      <c r="BJ1641" s="125"/>
      <c r="BK1641" s="125"/>
      <c r="BL1641" s="90"/>
      <c r="BM1641" s="90"/>
      <c r="BN1641" s="90"/>
      <c r="BO1641" s="90"/>
      <c r="BP1641" s="289"/>
    </row>
    <row r="1642" spans="1:68" s="292" customFormat="1" x14ac:dyDescent="0.2">
      <c r="A1642" s="294"/>
      <c r="B1642" s="134"/>
      <c r="C1642" s="130"/>
      <c r="D1642" s="135"/>
      <c r="E1642" s="135"/>
      <c r="F1642" s="135"/>
      <c r="G1642" s="135"/>
      <c r="H1642" s="135"/>
      <c r="I1642" s="136"/>
      <c r="J1642" s="137"/>
      <c r="K1642" s="137"/>
      <c r="L1642" s="137"/>
      <c r="M1642" s="137"/>
      <c r="N1642" s="137"/>
      <c r="O1642" s="137"/>
      <c r="P1642" s="137"/>
      <c r="Q1642" s="137"/>
      <c r="R1642" s="137"/>
      <c r="S1642" s="137"/>
      <c r="T1642" s="137"/>
      <c r="U1642" s="137"/>
      <c r="V1642" s="137"/>
      <c r="W1642" s="137"/>
      <c r="X1642" s="137"/>
      <c r="Y1642" s="137"/>
      <c r="Z1642" s="137"/>
      <c r="AA1642" s="137"/>
      <c r="AB1642" s="137"/>
      <c r="AC1642" s="138"/>
      <c r="AD1642" s="138"/>
      <c r="AE1642" s="138"/>
      <c r="AF1642" s="138"/>
      <c r="AG1642" s="139"/>
      <c r="AH1642" s="137"/>
      <c r="AI1642" s="140"/>
      <c r="AJ1642" s="140"/>
      <c r="AK1642" s="141"/>
      <c r="AL1642" s="102"/>
      <c r="AM1642" s="133"/>
      <c r="AN1642" s="107"/>
      <c r="AO1642" s="125"/>
      <c r="AP1642" s="125"/>
      <c r="AQ1642" s="125"/>
      <c r="AR1642" s="125"/>
      <c r="AS1642" s="125"/>
      <c r="AT1642" s="122"/>
      <c r="AU1642" s="125"/>
      <c r="AV1642" s="125"/>
      <c r="AW1642" s="122"/>
      <c r="AX1642" s="125"/>
      <c r="AY1642" s="125"/>
      <c r="AZ1642" s="125"/>
      <c r="BA1642" s="125"/>
      <c r="BB1642" s="125"/>
      <c r="BC1642" s="125"/>
      <c r="BD1642" s="125"/>
      <c r="BE1642" s="125"/>
      <c r="BF1642" s="125"/>
      <c r="BG1642" s="125"/>
      <c r="BH1642" s="125"/>
      <c r="BI1642" s="125"/>
      <c r="BJ1642" s="125"/>
      <c r="BK1642" s="125"/>
      <c r="BL1642" s="90"/>
      <c r="BM1642" s="90"/>
      <c r="BN1642" s="90"/>
      <c r="BO1642" s="90"/>
      <c r="BP1642" s="289"/>
    </row>
    <row r="1643" spans="1:68" s="292" customFormat="1" x14ac:dyDescent="0.2">
      <c r="A1643" s="294"/>
      <c r="B1643" s="134"/>
      <c r="C1643" s="130"/>
      <c r="D1643" s="135"/>
      <c r="E1643" s="135"/>
      <c r="F1643" s="135"/>
      <c r="G1643" s="135"/>
      <c r="H1643" s="135"/>
      <c r="I1643" s="136"/>
      <c r="J1643" s="137"/>
      <c r="K1643" s="137"/>
      <c r="L1643" s="137"/>
      <c r="M1643" s="137"/>
      <c r="N1643" s="137"/>
      <c r="O1643" s="137"/>
      <c r="P1643" s="137"/>
      <c r="Q1643" s="137"/>
      <c r="R1643" s="137"/>
      <c r="S1643" s="137"/>
      <c r="T1643" s="137"/>
      <c r="U1643" s="137"/>
      <c r="V1643" s="137"/>
      <c r="W1643" s="137"/>
      <c r="X1643" s="137"/>
      <c r="Y1643" s="137"/>
      <c r="Z1643" s="137"/>
      <c r="AA1643" s="137"/>
      <c r="AB1643" s="137"/>
      <c r="AC1643" s="138"/>
      <c r="AD1643" s="138"/>
      <c r="AE1643" s="138"/>
      <c r="AF1643" s="138"/>
      <c r="AG1643" s="139"/>
      <c r="AH1643" s="137"/>
      <c r="AI1643" s="140"/>
      <c r="AJ1643" s="140"/>
      <c r="AK1643" s="141"/>
      <c r="AL1643" s="102"/>
      <c r="AM1643" s="133"/>
      <c r="AN1643" s="107"/>
      <c r="AO1643" s="125"/>
      <c r="AP1643" s="125"/>
      <c r="AQ1643" s="125"/>
      <c r="AR1643" s="125"/>
      <c r="AS1643" s="125"/>
      <c r="AT1643" s="122"/>
      <c r="AU1643" s="125"/>
      <c r="AV1643" s="125"/>
      <c r="AW1643" s="122"/>
      <c r="AX1643" s="125"/>
      <c r="AY1643" s="125"/>
      <c r="AZ1643" s="125"/>
      <c r="BA1643" s="125"/>
      <c r="BB1643" s="125"/>
      <c r="BC1643" s="125"/>
      <c r="BD1643" s="125"/>
      <c r="BE1643" s="125"/>
      <c r="BF1643" s="125"/>
      <c r="BG1643" s="125"/>
      <c r="BH1643" s="125"/>
      <c r="BI1643" s="125"/>
      <c r="BJ1643" s="125"/>
      <c r="BK1643" s="125"/>
      <c r="BL1643" s="90"/>
      <c r="BM1643" s="90"/>
      <c r="BN1643" s="90"/>
      <c r="BO1643" s="90"/>
      <c r="BP1643" s="289"/>
    </row>
    <row r="1644" spans="1:68" s="292" customFormat="1" x14ac:dyDescent="0.2">
      <c r="A1644" s="294"/>
      <c r="B1644" s="134"/>
      <c r="C1644" s="130"/>
      <c r="D1644" s="135"/>
      <c r="E1644" s="135"/>
      <c r="F1644" s="135"/>
      <c r="G1644" s="135"/>
      <c r="H1644" s="135"/>
      <c r="I1644" s="136"/>
      <c r="J1644" s="137"/>
      <c r="K1644" s="137"/>
      <c r="L1644" s="137"/>
      <c r="M1644" s="137"/>
      <c r="N1644" s="137"/>
      <c r="O1644" s="137"/>
      <c r="P1644" s="137"/>
      <c r="Q1644" s="137"/>
      <c r="R1644" s="137"/>
      <c r="S1644" s="137"/>
      <c r="T1644" s="137"/>
      <c r="U1644" s="137"/>
      <c r="V1644" s="137"/>
      <c r="W1644" s="137"/>
      <c r="X1644" s="137"/>
      <c r="Y1644" s="137"/>
      <c r="Z1644" s="137"/>
      <c r="AA1644" s="137"/>
      <c r="AB1644" s="137"/>
      <c r="AC1644" s="138"/>
      <c r="AD1644" s="138"/>
      <c r="AE1644" s="138"/>
      <c r="AF1644" s="138"/>
      <c r="AG1644" s="139"/>
      <c r="AH1644" s="137"/>
      <c r="AI1644" s="140"/>
      <c r="AJ1644" s="140"/>
      <c r="AK1644" s="141"/>
      <c r="AL1644" s="102"/>
      <c r="AM1644" s="133"/>
      <c r="AN1644" s="107"/>
      <c r="AO1644" s="125"/>
      <c r="AP1644" s="125"/>
      <c r="AQ1644" s="125"/>
      <c r="AR1644" s="125"/>
      <c r="AS1644" s="125"/>
      <c r="AT1644" s="122"/>
      <c r="AU1644" s="125"/>
      <c r="AV1644" s="125"/>
      <c r="AW1644" s="122"/>
      <c r="AX1644" s="125"/>
      <c r="AY1644" s="125"/>
      <c r="AZ1644" s="125"/>
      <c r="BA1644" s="125"/>
      <c r="BB1644" s="125"/>
      <c r="BC1644" s="125"/>
      <c r="BD1644" s="125"/>
      <c r="BE1644" s="125"/>
      <c r="BF1644" s="125"/>
      <c r="BG1644" s="125"/>
      <c r="BH1644" s="125"/>
      <c r="BI1644" s="125"/>
      <c r="BJ1644" s="125"/>
      <c r="BK1644" s="125"/>
      <c r="BL1644" s="90"/>
      <c r="BM1644" s="90"/>
      <c r="BN1644" s="90"/>
      <c r="BO1644" s="90"/>
      <c r="BP1644" s="289"/>
    </row>
    <row r="1645" spans="1:68" s="292" customFormat="1" x14ac:dyDescent="0.2">
      <c r="A1645" s="294"/>
      <c r="B1645" s="134"/>
      <c r="C1645" s="130"/>
      <c r="D1645" s="135"/>
      <c r="E1645" s="135"/>
      <c r="F1645" s="135"/>
      <c r="G1645" s="135"/>
      <c r="H1645" s="135"/>
      <c r="I1645" s="136"/>
      <c r="J1645" s="137"/>
      <c r="K1645" s="137"/>
      <c r="L1645" s="137"/>
      <c r="M1645" s="137"/>
      <c r="N1645" s="137"/>
      <c r="O1645" s="137"/>
      <c r="P1645" s="137"/>
      <c r="Q1645" s="137"/>
      <c r="R1645" s="137"/>
      <c r="S1645" s="137"/>
      <c r="T1645" s="137"/>
      <c r="U1645" s="137"/>
      <c r="V1645" s="137"/>
      <c r="W1645" s="137"/>
      <c r="X1645" s="137"/>
      <c r="Y1645" s="137"/>
      <c r="Z1645" s="137"/>
      <c r="AA1645" s="137"/>
      <c r="AB1645" s="137"/>
      <c r="AC1645" s="138"/>
      <c r="AD1645" s="138"/>
      <c r="AE1645" s="138"/>
      <c r="AF1645" s="138"/>
      <c r="AG1645" s="139"/>
      <c r="AH1645" s="137"/>
      <c r="AI1645" s="140"/>
      <c r="AJ1645" s="140"/>
      <c r="AK1645" s="141"/>
      <c r="AL1645" s="102"/>
      <c r="AM1645" s="133"/>
      <c r="AN1645" s="107"/>
      <c r="AO1645" s="125"/>
      <c r="AP1645" s="125"/>
      <c r="AQ1645" s="125"/>
      <c r="AR1645" s="125"/>
      <c r="AS1645" s="125"/>
      <c r="AT1645" s="122"/>
      <c r="AU1645" s="125"/>
      <c r="AV1645" s="125"/>
      <c r="AW1645" s="122"/>
      <c r="AX1645" s="125"/>
      <c r="AY1645" s="125"/>
      <c r="AZ1645" s="125"/>
      <c r="BA1645" s="125"/>
      <c r="BB1645" s="125"/>
      <c r="BC1645" s="125"/>
      <c r="BD1645" s="125"/>
      <c r="BE1645" s="125"/>
      <c r="BF1645" s="125"/>
      <c r="BG1645" s="125"/>
      <c r="BH1645" s="125"/>
      <c r="BI1645" s="125"/>
      <c r="BJ1645" s="125"/>
      <c r="BK1645" s="125"/>
      <c r="BL1645" s="90"/>
      <c r="BM1645" s="90"/>
      <c r="BN1645" s="90"/>
      <c r="BO1645" s="90"/>
      <c r="BP1645" s="289"/>
    </row>
    <row r="1646" spans="1:68" s="292" customFormat="1" x14ac:dyDescent="0.2">
      <c r="A1646" s="294"/>
      <c r="B1646" s="134"/>
      <c r="C1646" s="130"/>
      <c r="D1646" s="135"/>
      <c r="E1646" s="135"/>
      <c r="F1646" s="135"/>
      <c r="G1646" s="135"/>
      <c r="H1646" s="135"/>
      <c r="I1646" s="136"/>
      <c r="J1646" s="137"/>
      <c r="K1646" s="137"/>
      <c r="L1646" s="137"/>
      <c r="M1646" s="137"/>
      <c r="N1646" s="137"/>
      <c r="O1646" s="137"/>
      <c r="P1646" s="137"/>
      <c r="Q1646" s="137"/>
      <c r="R1646" s="137"/>
      <c r="S1646" s="137"/>
      <c r="T1646" s="137"/>
      <c r="U1646" s="137"/>
      <c r="V1646" s="137"/>
      <c r="W1646" s="137"/>
      <c r="X1646" s="137"/>
      <c r="Y1646" s="137"/>
      <c r="Z1646" s="137"/>
      <c r="AA1646" s="137"/>
      <c r="AB1646" s="137"/>
      <c r="AC1646" s="138"/>
      <c r="AD1646" s="138"/>
      <c r="AE1646" s="138"/>
      <c r="AF1646" s="138"/>
      <c r="AG1646" s="139"/>
      <c r="AH1646" s="137"/>
      <c r="AI1646" s="140"/>
      <c r="AJ1646" s="140"/>
      <c r="AK1646" s="141"/>
      <c r="AL1646" s="102"/>
      <c r="AM1646" s="133"/>
      <c r="AN1646" s="107"/>
      <c r="AO1646" s="125"/>
      <c r="AP1646" s="125"/>
      <c r="AQ1646" s="125"/>
      <c r="AR1646" s="125"/>
      <c r="AS1646" s="125"/>
      <c r="AT1646" s="122"/>
      <c r="AU1646" s="125"/>
      <c r="AV1646" s="125"/>
      <c r="AW1646" s="122"/>
      <c r="AX1646" s="125"/>
      <c r="AY1646" s="125"/>
      <c r="AZ1646" s="125"/>
      <c r="BA1646" s="125"/>
      <c r="BB1646" s="125"/>
      <c r="BC1646" s="125"/>
      <c r="BD1646" s="125"/>
      <c r="BE1646" s="125"/>
      <c r="BF1646" s="125"/>
      <c r="BG1646" s="125"/>
      <c r="BH1646" s="125"/>
      <c r="BI1646" s="125"/>
      <c r="BJ1646" s="125"/>
      <c r="BK1646" s="125"/>
      <c r="BL1646" s="90"/>
      <c r="BM1646" s="90"/>
      <c r="BN1646" s="90"/>
      <c r="BO1646" s="90"/>
      <c r="BP1646" s="289"/>
    </row>
    <row r="1647" spans="1:68" x14ac:dyDescent="0.2">
      <c r="A1647" s="182"/>
    </row>
    <row r="1648" spans="1:68" x14ac:dyDescent="0.2">
      <c r="A1648" s="182"/>
    </row>
    <row r="1649" spans="1:1" x14ac:dyDescent="0.2">
      <c r="A1649" s="182"/>
    </row>
    <row r="1650" spans="1:1" x14ac:dyDescent="0.2">
      <c r="A1650" s="182"/>
    </row>
    <row r="1651" spans="1:1" x14ac:dyDescent="0.2">
      <c r="A1651" s="182"/>
    </row>
    <row r="1652" spans="1:1" x14ac:dyDescent="0.2">
      <c r="A1652" s="182"/>
    </row>
    <row r="1653" spans="1:1" x14ac:dyDescent="0.2">
      <c r="A1653" s="182"/>
    </row>
    <row r="1654" spans="1:1" x14ac:dyDescent="0.2">
      <c r="A1654" s="182"/>
    </row>
    <row r="1655" spans="1:1" x14ac:dyDescent="0.2">
      <c r="A1655" s="182"/>
    </row>
    <row r="1656" spans="1:1" x14ac:dyDescent="0.2">
      <c r="A1656" s="182"/>
    </row>
    <row r="1657" spans="1:1" x14ac:dyDescent="0.2">
      <c r="A1657" s="182"/>
    </row>
    <row r="1658" spans="1:1" x14ac:dyDescent="0.2">
      <c r="A1658" s="182"/>
    </row>
    <row r="1659" spans="1:1" x14ac:dyDescent="0.2">
      <c r="A1659" s="182"/>
    </row>
    <row r="1660" spans="1:1" x14ac:dyDescent="0.2">
      <c r="A1660" s="182"/>
    </row>
    <row r="1661" spans="1:1" x14ac:dyDescent="0.2">
      <c r="A1661" s="182"/>
    </row>
    <row r="1662" spans="1:1" x14ac:dyDescent="0.2">
      <c r="A1662" s="182"/>
    </row>
    <row r="1663" spans="1:1" x14ac:dyDescent="0.2">
      <c r="A1663" s="182"/>
    </row>
  </sheetData>
  <sheetProtection algorithmName="SHA-512" hashValue="ZcispB7qmUvehlLeRe1x90BI4JfKLSpzpJTOJqy0se9CD1V5dolCPsg9FqiB8s/WUm7PPRbvYpOYctJs2SmSKQ==" saltValue="zpuN1X+lXDiSPMw322qInA==" spinCount="100000" sheet="1" objects="1" scenarios="1" formatCells="0"/>
  <protectedRanges>
    <protectedRange sqref="B5:AK14 B19:AK28 B33:AK42 B47:AK56 B61:AK70 B75:AK84 B89:AK98 B103:AK112 B117:AK126 B131:AK140 B145:AK154 B159:AK168 B173:AK182 B187:AK196 B201:AK210 B215:AK224 B229:AK238 B243:AK252 B257:AK266 B271:AK280 B285:AK294 B299:AK308 B313:AK322 B327:AK336 B341:AK350 B355:AK364 B369:AK378 B383:AK392 B397:AK406 B411:AK420 B425:AK434 B439:AK448 B453:AK462 B467:AK476 B481:AK490 B495:AK504 B509:AK518 B523:AK532 B537:AK546 B551:AK560 B565:AK574 B579:AK588 B593:AK602 B607:AK616 B621:AK630 B635:AK644 B649:AK658 B663:AK672 B677:AK686 B691:AK700 B705:AK714 B719:AK728 B733:AK742 B747:AK756 B761:AK770 B775:AK784 B789:AK798 B803:AK812 B817:AK826 B831:AK840 B845:AK854 B859:AK868 B873:AK882 B887:AK896 B901:AK910 B915:AK924 B929:AK938 B943:AK952 B957:AK966 B971:AK980 B985:AK994 B999:AK1008 B1013:AK1022 B1027:AK1036 B1041:AK1050 B1055:AK1064 B1069:AK1078 B1083:AK1092 B1097:AK1106 B1111:AK1120 B1125:AK1134 B1139:AK1148 B1153:AK1162 B1167:AK1176 B1181:AK1190 B1195:AK1204 B1209:AK1218 B1223:AK1232 B1237:AK1246 B1251:AK1260 B1265:AK1274 B1279:AK1288 B1293:AK1302 B1307:AK1316 B1321:AK1330 B1335:AK1344 B1349:AK1358 B1363:AK1372 B1377:AK1386 B1391:AK1400 B1405:AK1414 B1419:AK1428 B1433:AK1442 B1447:AK1456 B1461:AK1470 B1475:AK1484 B1489:AK1498 B1503:AK1512 B1517:AK1526" name="Rango1"/>
  </protectedRanges>
  <dataConsolidate/>
  <mergeCells count="2234">
    <mergeCell ref="M1542:O1542"/>
    <mergeCell ref="N1543:Q1543"/>
    <mergeCell ref="B1534:C1534"/>
    <mergeCell ref="M1541:O1541"/>
    <mergeCell ref="A1319:A1320"/>
    <mergeCell ref="AH1319:AK1319"/>
    <mergeCell ref="AI1324:AK1324"/>
    <mergeCell ref="A1417:A1418"/>
    <mergeCell ref="AH1417:AK1417"/>
    <mergeCell ref="AI1325:AK1325"/>
    <mergeCell ref="AI1326:AK1326"/>
    <mergeCell ref="B1362:E1362"/>
    <mergeCell ref="AH1362:AJ1362"/>
    <mergeCell ref="AI1363:AK1363"/>
    <mergeCell ref="AI1364:AK1364"/>
    <mergeCell ref="AI1365:AK1365"/>
    <mergeCell ref="AI1366:AK1366"/>
    <mergeCell ref="AI1367:AK1367"/>
    <mergeCell ref="AI1368:AK1368"/>
    <mergeCell ref="AI1369:AK1369"/>
    <mergeCell ref="AI1370:AK1370"/>
    <mergeCell ref="AI1371:AK1371"/>
    <mergeCell ref="AI1372:AK1372"/>
    <mergeCell ref="AH1374:AK1374"/>
    <mergeCell ref="AI1378:AK1378"/>
    <mergeCell ref="AI1340:AK1340"/>
    <mergeCell ref="AI1341:AK1341"/>
    <mergeCell ref="B1320:E1320"/>
    <mergeCell ref="AH1320:AJ1320"/>
    <mergeCell ref="AI1321:AK1321"/>
    <mergeCell ref="AI1327:AK1327"/>
    <mergeCell ref="AI1328:AK1328"/>
    <mergeCell ref="AI1329:AK1329"/>
    <mergeCell ref="AI1330:AK1330"/>
    <mergeCell ref="AH1332:AK1332"/>
    <mergeCell ref="B1334:E1334"/>
    <mergeCell ref="A1291:A1292"/>
    <mergeCell ref="AH1291:AK1291"/>
    <mergeCell ref="B1276:E1277"/>
    <mergeCell ref="A1277:A1278"/>
    <mergeCell ref="AH1277:AK1277"/>
    <mergeCell ref="AH1278:AJ1278"/>
    <mergeCell ref="AI1268:AK1268"/>
    <mergeCell ref="AI1269:AK1269"/>
    <mergeCell ref="AI1288:AK1288"/>
    <mergeCell ref="AH1290:AK1290"/>
    <mergeCell ref="AI1293:AK1293"/>
    <mergeCell ref="AI1294:AK1294"/>
    <mergeCell ref="A1305:A1306"/>
    <mergeCell ref="AH1305:AK1305"/>
    <mergeCell ref="AI1279:AK1279"/>
    <mergeCell ref="AI1280:AK1280"/>
    <mergeCell ref="AI1281:AK1281"/>
    <mergeCell ref="AI1282:AK1282"/>
    <mergeCell ref="AI1283:AK1283"/>
    <mergeCell ref="AI1284:AK1284"/>
    <mergeCell ref="AI1285:AK1285"/>
    <mergeCell ref="AI1286:AK1286"/>
    <mergeCell ref="AI1287:AK1287"/>
    <mergeCell ref="AI1270:AK1270"/>
    <mergeCell ref="AI1271:AK1271"/>
    <mergeCell ref="AI1301:AK1301"/>
    <mergeCell ref="AI1302:AK1302"/>
    <mergeCell ref="AH1304:AK1304"/>
    <mergeCell ref="B1306:E1306"/>
    <mergeCell ref="AH1306:AJ1306"/>
    <mergeCell ref="B1304:E1305"/>
    <mergeCell ref="B1222:E1222"/>
    <mergeCell ref="AH1222:AJ1222"/>
    <mergeCell ref="AI1223:AK1223"/>
    <mergeCell ref="AI1224:AK1224"/>
    <mergeCell ref="AI1225:AK1225"/>
    <mergeCell ref="AI1226:AK1226"/>
    <mergeCell ref="AI1227:AK1227"/>
    <mergeCell ref="AI1228:AK1228"/>
    <mergeCell ref="AI1229:AK1229"/>
    <mergeCell ref="B1220:E1221"/>
    <mergeCell ref="A1221:A1222"/>
    <mergeCell ref="AH1221:AK1221"/>
    <mergeCell ref="B1234:E1235"/>
    <mergeCell ref="A1235:A1236"/>
    <mergeCell ref="AH1235:AK1235"/>
    <mergeCell ref="AI1241:AK1241"/>
    <mergeCell ref="A1263:A1264"/>
    <mergeCell ref="AH1263:AK1263"/>
    <mergeCell ref="AI1243:AK1243"/>
    <mergeCell ref="AI1244:AK1244"/>
    <mergeCell ref="AI1245:AK1245"/>
    <mergeCell ref="AI1246:AK1246"/>
    <mergeCell ref="B1262:E1263"/>
    <mergeCell ref="AI1230:AK1230"/>
    <mergeCell ref="AI1231:AK1231"/>
    <mergeCell ref="A1249:A1250"/>
    <mergeCell ref="AH1249:AK1249"/>
    <mergeCell ref="AI1237:AK1237"/>
    <mergeCell ref="AI1238:AK1238"/>
    <mergeCell ref="AI1239:AK1239"/>
    <mergeCell ref="AI1240:AK1240"/>
    <mergeCell ref="AI1232:AK1232"/>
    <mergeCell ref="B1194:E1194"/>
    <mergeCell ref="AH1194:AJ1194"/>
    <mergeCell ref="AI1195:AK1195"/>
    <mergeCell ref="AI1196:AK1196"/>
    <mergeCell ref="AI1197:AK1197"/>
    <mergeCell ref="AI1198:AK1198"/>
    <mergeCell ref="AI1199:AK1199"/>
    <mergeCell ref="AI1200:AK1200"/>
    <mergeCell ref="AI1201:AK1201"/>
    <mergeCell ref="AI1202:AK1202"/>
    <mergeCell ref="AI1203:AK1203"/>
    <mergeCell ref="B1192:E1193"/>
    <mergeCell ref="A1193:A1194"/>
    <mergeCell ref="AH1193:AK1193"/>
    <mergeCell ref="AI1204:AK1204"/>
    <mergeCell ref="AH1206:AK1206"/>
    <mergeCell ref="B1208:E1208"/>
    <mergeCell ref="AH1208:AJ1208"/>
    <mergeCell ref="B1206:E1207"/>
    <mergeCell ref="A1207:A1208"/>
    <mergeCell ref="AH1207:AK1207"/>
    <mergeCell ref="AH1220:AK1220"/>
    <mergeCell ref="F1192:H1192"/>
    <mergeCell ref="F1193:H1193"/>
    <mergeCell ref="F1194:H1194"/>
    <mergeCell ref="F1206:H1206"/>
    <mergeCell ref="F1207:H1207"/>
    <mergeCell ref="F1208:H1208"/>
    <mergeCell ref="F1220:H1220"/>
    <mergeCell ref="A1151:A1152"/>
    <mergeCell ref="AH1151:AK1151"/>
    <mergeCell ref="AH1124:AJ1124"/>
    <mergeCell ref="AI1153:AK1153"/>
    <mergeCell ref="AI1154:AK1154"/>
    <mergeCell ref="AI1129:AK1129"/>
    <mergeCell ref="AI1130:AK1130"/>
    <mergeCell ref="AI1131:AK1131"/>
    <mergeCell ref="AI1181:AK1181"/>
    <mergeCell ref="AI1182:AK1182"/>
    <mergeCell ref="B1164:E1165"/>
    <mergeCell ref="A1165:A1166"/>
    <mergeCell ref="AH1165:AK1165"/>
    <mergeCell ref="B1178:E1179"/>
    <mergeCell ref="A1179:A1180"/>
    <mergeCell ref="AH1179:AK1179"/>
    <mergeCell ref="AI1187:AK1187"/>
    <mergeCell ref="AI1184:AK1184"/>
    <mergeCell ref="AI1185:AK1185"/>
    <mergeCell ref="AI1186:AK1186"/>
    <mergeCell ref="AH1180:AJ1180"/>
    <mergeCell ref="B1150:E1151"/>
    <mergeCell ref="AI1176:AK1176"/>
    <mergeCell ref="F1164:H1164"/>
    <mergeCell ref="F1165:H1165"/>
    <mergeCell ref="F1166:H1166"/>
    <mergeCell ref="F1178:H1178"/>
    <mergeCell ref="F1179:H1179"/>
    <mergeCell ref="F1180:H1180"/>
    <mergeCell ref="AI1147:AK1147"/>
    <mergeCell ref="AI1148:AK1148"/>
    <mergeCell ref="B1152:E1152"/>
    <mergeCell ref="AI1117:AK1117"/>
    <mergeCell ref="AI1140:AK1140"/>
    <mergeCell ref="AI1141:AK1141"/>
    <mergeCell ref="AI1142:AK1142"/>
    <mergeCell ref="AI1143:AK1143"/>
    <mergeCell ref="AI1132:AK1132"/>
    <mergeCell ref="AI1133:AK1133"/>
    <mergeCell ref="AI1125:AK1125"/>
    <mergeCell ref="AI1126:AK1126"/>
    <mergeCell ref="AI1127:AK1127"/>
    <mergeCell ref="AI1128:AK1128"/>
    <mergeCell ref="AI1134:AK1134"/>
    <mergeCell ref="F1110:H1110"/>
    <mergeCell ref="F1122:H1122"/>
    <mergeCell ref="F1123:H1123"/>
    <mergeCell ref="F1124:H1124"/>
    <mergeCell ref="F1136:H1136"/>
    <mergeCell ref="F1137:H1137"/>
    <mergeCell ref="F1138:H1138"/>
    <mergeCell ref="A1095:A1096"/>
    <mergeCell ref="AH1095:AK1095"/>
    <mergeCell ref="AI1102:AK1102"/>
    <mergeCell ref="B1138:E1138"/>
    <mergeCell ref="AH1138:AJ1138"/>
    <mergeCell ref="B1108:E1109"/>
    <mergeCell ref="A1109:A1110"/>
    <mergeCell ref="AH1109:AK1109"/>
    <mergeCell ref="B1122:E1123"/>
    <mergeCell ref="A1123:A1124"/>
    <mergeCell ref="AH1123:AK1123"/>
    <mergeCell ref="B1136:E1137"/>
    <mergeCell ref="A1137:A1138"/>
    <mergeCell ref="AH1137:AK1137"/>
    <mergeCell ref="AI1118:AK1118"/>
    <mergeCell ref="AI1119:AK1119"/>
    <mergeCell ref="AI1120:AK1120"/>
    <mergeCell ref="AH1122:AK1122"/>
    <mergeCell ref="B1124:E1124"/>
    <mergeCell ref="AI1103:AK1103"/>
    <mergeCell ref="AI1104:AK1104"/>
    <mergeCell ref="AI1105:AK1105"/>
    <mergeCell ref="AI1106:AK1106"/>
    <mergeCell ref="AH1108:AK1108"/>
    <mergeCell ref="B1110:E1110"/>
    <mergeCell ref="AH1110:AJ1110"/>
    <mergeCell ref="AI1111:AK1111"/>
    <mergeCell ref="AI1112:AK1112"/>
    <mergeCell ref="AI1113:AK1113"/>
    <mergeCell ref="AI1114:AK1114"/>
    <mergeCell ref="AI1115:AK1115"/>
    <mergeCell ref="AI1116:AK1116"/>
    <mergeCell ref="AI1077:AK1077"/>
    <mergeCell ref="AI1078:AK1078"/>
    <mergeCell ref="AH1080:AK1080"/>
    <mergeCell ref="B1082:E1082"/>
    <mergeCell ref="AH1082:AJ1082"/>
    <mergeCell ref="AI1083:AK1083"/>
    <mergeCell ref="AI1084:AK1084"/>
    <mergeCell ref="AI1069:AK1069"/>
    <mergeCell ref="AI1070:AK1070"/>
    <mergeCell ref="B1080:E1081"/>
    <mergeCell ref="A1081:A1082"/>
    <mergeCell ref="AH1081:AK1081"/>
    <mergeCell ref="AI1045:AK1045"/>
    <mergeCell ref="B1010:E1011"/>
    <mergeCell ref="A1011:A1012"/>
    <mergeCell ref="AH1011:AK1011"/>
    <mergeCell ref="B1024:E1025"/>
    <mergeCell ref="A1025:A1026"/>
    <mergeCell ref="AH1025:AK1025"/>
    <mergeCell ref="B1038:E1039"/>
    <mergeCell ref="A1039:A1040"/>
    <mergeCell ref="AH1039:AK1039"/>
    <mergeCell ref="B1052:E1053"/>
    <mergeCell ref="A1053:A1054"/>
    <mergeCell ref="AH1053:AK1053"/>
    <mergeCell ref="AI1073:AK1073"/>
    <mergeCell ref="AI1074:AK1074"/>
    <mergeCell ref="AI1075:AK1075"/>
    <mergeCell ref="AI1076:AK1076"/>
    <mergeCell ref="B1066:E1067"/>
    <mergeCell ref="A1067:A1068"/>
    <mergeCell ref="AI1017:AK1017"/>
    <mergeCell ref="AI1018:AK1018"/>
    <mergeCell ref="AI1019:AK1019"/>
    <mergeCell ref="AH1038:AK1038"/>
    <mergeCell ref="AI1043:AK1043"/>
    <mergeCell ref="AI1044:AK1044"/>
    <mergeCell ref="B1068:E1068"/>
    <mergeCell ref="B1054:E1054"/>
    <mergeCell ref="B1040:E1040"/>
    <mergeCell ref="AH1040:AJ1040"/>
    <mergeCell ref="AI1041:AK1041"/>
    <mergeCell ref="AI1042:AK1042"/>
    <mergeCell ref="AI1021:AK1021"/>
    <mergeCell ref="AH1067:AK1067"/>
    <mergeCell ref="A969:A970"/>
    <mergeCell ref="AH969:AK969"/>
    <mergeCell ref="B982:E983"/>
    <mergeCell ref="A983:A984"/>
    <mergeCell ref="AH983:AK983"/>
    <mergeCell ref="B984:E984"/>
    <mergeCell ref="AH984:AJ984"/>
    <mergeCell ref="AI1050:AK1050"/>
    <mergeCell ref="AH1052:AK1052"/>
    <mergeCell ref="F1068:H1068"/>
    <mergeCell ref="AI1006:AK1006"/>
    <mergeCell ref="AI1007:AK1007"/>
    <mergeCell ref="F1038:H1038"/>
    <mergeCell ref="AH1009:AK1009"/>
    <mergeCell ref="AH1023:AK1023"/>
    <mergeCell ref="AH1037:AK1037"/>
    <mergeCell ref="AH1051:AK1051"/>
    <mergeCell ref="AH1065:AK1065"/>
    <mergeCell ref="AI959:AK959"/>
    <mergeCell ref="AI960:AK960"/>
    <mergeCell ref="AI961:AK961"/>
    <mergeCell ref="AI962:AK962"/>
    <mergeCell ref="AI963:AK963"/>
    <mergeCell ref="AI964:AK964"/>
    <mergeCell ref="AI965:AK965"/>
    <mergeCell ref="AI957:AK957"/>
    <mergeCell ref="AI1002:AK1002"/>
    <mergeCell ref="AI1003:AK1003"/>
    <mergeCell ref="B996:E997"/>
    <mergeCell ref="AH997:AK997"/>
    <mergeCell ref="A997:A998"/>
    <mergeCell ref="AH898:AK898"/>
    <mergeCell ref="B900:E900"/>
    <mergeCell ref="AH900:AJ900"/>
    <mergeCell ref="AI901:AK901"/>
    <mergeCell ref="AI902:AK902"/>
    <mergeCell ref="AI903:AK903"/>
    <mergeCell ref="AI904:AK904"/>
    <mergeCell ref="AI905:AK905"/>
    <mergeCell ref="AI906:AK906"/>
    <mergeCell ref="AI907:AK907"/>
    <mergeCell ref="A941:A942"/>
    <mergeCell ref="AH941:AK941"/>
    <mergeCell ref="AI936:AK936"/>
    <mergeCell ref="AI937:AK937"/>
    <mergeCell ref="AI938:AK938"/>
    <mergeCell ref="AH940:AK940"/>
    <mergeCell ref="B942:E942"/>
    <mergeCell ref="B954:E955"/>
    <mergeCell ref="B940:E941"/>
    <mergeCell ref="AI894:AK894"/>
    <mergeCell ref="AI895:AK895"/>
    <mergeCell ref="AI896:AK896"/>
    <mergeCell ref="A955:A956"/>
    <mergeCell ref="AH955:AK955"/>
    <mergeCell ref="AH899:AK899"/>
    <mergeCell ref="AI924:AK924"/>
    <mergeCell ref="AH926:AK926"/>
    <mergeCell ref="B928:E928"/>
    <mergeCell ref="AH928:AJ928"/>
    <mergeCell ref="AI929:AK929"/>
    <mergeCell ref="AI930:AK930"/>
    <mergeCell ref="AI931:AK931"/>
    <mergeCell ref="AI932:AK932"/>
    <mergeCell ref="AI933:AK933"/>
    <mergeCell ref="AI934:AK934"/>
    <mergeCell ref="AI935:AK935"/>
    <mergeCell ref="B912:E913"/>
    <mergeCell ref="A913:A914"/>
    <mergeCell ref="AH913:AK913"/>
    <mergeCell ref="B926:E927"/>
    <mergeCell ref="A927:A928"/>
    <mergeCell ref="AH927:AK927"/>
    <mergeCell ref="AI915:AK915"/>
    <mergeCell ref="AI916:AK916"/>
    <mergeCell ref="AI917:AK917"/>
    <mergeCell ref="AI918:AK918"/>
    <mergeCell ref="AI919:AK919"/>
    <mergeCell ref="AI920:AK920"/>
    <mergeCell ref="AI921:AK921"/>
    <mergeCell ref="AI922:AK922"/>
    <mergeCell ref="AI923:AK923"/>
    <mergeCell ref="B870:E871"/>
    <mergeCell ref="A871:A872"/>
    <mergeCell ref="AH871:AK871"/>
    <mergeCell ref="AI873:AK873"/>
    <mergeCell ref="AI874:AK874"/>
    <mergeCell ref="AI875:AK875"/>
    <mergeCell ref="AI876:AK876"/>
    <mergeCell ref="AI877:AK877"/>
    <mergeCell ref="AI878:AK878"/>
    <mergeCell ref="B914:E914"/>
    <mergeCell ref="AH914:AJ914"/>
    <mergeCell ref="AI879:AK879"/>
    <mergeCell ref="AI880:AK880"/>
    <mergeCell ref="AI881:AK881"/>
    <mergeCell ref="AI882:AK882"/>
    <mergeCell ref="AH884:AK884"/>
    <mergeCell ref="B886:E886"/>
    <mergeCell ref="AH886:AJ886"/>
    <mergeCell ref="AI887:AK887"/>
    <mergeCell ref="AI888:AK888"/>
    <mergeCell ref="AI889:AK889"/>
    <mergeCell ref="AI890:AK890"/>
    <mergeCell ref="AI891:AK891"/>
    <mergeCell ref="AI892:AK892"/>
    <mergeCell ref="AI893:AK893"/>
    <mergeCell ref="AI908:AK908"/>
    <mergeCell ref="AI909:AK909"/>
    <mergeCell ref="AI910:AK910"/>
    <mergeCell ref="B884:E885"/>
    <mergeCell ref="A885:A886"/>
    <mergeCell ref="B898:E899"/>
    <mergeCell ref="A899:A900"/>
    <mergeCell ref="AI823:AK823"/>
    <mergeCell ref="AI824:AK824"/>
    <mergeCell ref="AI825:AK825"/>
    <mergeCell ref="AI826:AK826"/>
    <mergeCell ref="AH828:AK828"/>
    <mergeCell ref="AH858:AJ858"/>
    <mergeCell ref="AI859:AK859"/>
    <mergeCell ref="AI860:AK860"/>
    <mergeCell ref="AH857:AK857"/>
    <mergeCell ref="AI834:AK834"/>
    <mergeCell ref="AI835:AK835"/>
    <mergeCell ref="AI836:AK836"/>
    <mergeCell ref="AI837:AK837"/>
    <mergeCell ref="AI838:AK838"/>
    <mergeCell ref="AI839:AK839"/>
    <mergeCell ref="AI840:AK840"/>
    <mergeCell ref="AH842:AK842"/>
    <mergeCell ref="AH844:AJ844"/>
    <mergeCell ref="AI845:AK845"/>
    <mergeCell ref="AI846:AK846"/>
    <mergeCell ref="B772:E773"/>
    <mergeCell ref="A773:A774"/>
    <mergeCell ref="AH773:AK773"/>
    <mergeCell ref="AI812:AK812"/>
    <mergeCell ref="AH814:AK814"/>
    <mergeCell ref="B816:E816"/>
    <mergeCell ref="AH816:AJ816"/>
    <mergeCell ref="B620:E620"/>
    <mergeCell ref="AH620:AJ620"/>
    <mergeCell ref="AI583:AK583"/>
    <mergeCell ref="AI584:AK584"/>
    <mergeCell ref="AI585:AK585"/>
    <mergeCell ref="AI586:AK586"/>
    <mergeCell ref="AI602:AK602"/>
    <mergeCell ref="AH604:AK604"/>
    <mergeCell ref="B606:E606"/>
    <mergeCell ref="AI612:AK612"/>
    <mergeCell ref="AI613:AK613"/>
    <mergeCell ref="AI614:AK614"/>
    <mergeCell ref="AI615:AK615"/>
    <mergeCell ref="AI616:AK616"/>
    <mergeCell ref="AH618:AK618"/>
    <mergeCell ref="AI796:AK796"/>
    <mergeCell ref="AI797:AK797"/>
    <mergeCell ref="AI798:AK798"/>
    <mergeCell ref="AH800:AK800"/>
    <mergeCell ref="AI804:AK804"/>
    <mergeCell ref="AI805:AK805"/>
    <mergeCell ref="AI806:AK806"/>
    <mergeCell ref="AI807:AK807"/>
    <mergeCell ref="AI808:AK808"/>
    <mergeCell ref="AI809:AK809"/>
    <mergeCell ref="B760:E760"/>
    <mergeCell ref="AH760:AJ760"/>
    <mergeCell ref="AI496:AK496"/>
    <mergeCell ref="B424:E424"/>
    <mergeCell ref="AH424:AJ424"/>
    <mergeCell ref="AI425:AK425"/>
    <mergeCell ref="AI426:AK426"/>
    <mergeCell ref="AI579:AK579"/>
    <mergeCell ref="AI580:AK580"/>
    <mergeCell ref="AI581:AK581"/>
    <mergeCell ref="AI582:AK582"/>
    <mergeCell ref="AI201:AK201"/>
    <mergeCell ref="B172:E172"/>
    <mergeCell ref="AI202:AK202"/>
    <mergeCell ref="AI203:AK203"/>
    <mergeCell ref="AI204:AK204"/>
    <mergeCell ref="AI205:AK205"/>
    <mergeCell ref="AI206:AK206"/>
    <mergeCell ref="AI207:AK207"/>
    <mergeCell ref="AI231:AK231"/>
    <mergeCell ref="AI232:AK232"/>
    <mergeCell ref="AI233:AK233"/>
    <mergeCell ref="AI173:AK173"/>
    <mergeCell ref="AI210:AK210"/>
    <mergeCell ref="AH212:AK212"/>
    <mergeCell ref="AI175:AK175"/>
    <mergeCell ref="AI208:AK208"/>
    <mergeCell ref="AI209:AK209"/>
    <mergeCell ref="AI174:AK174"/>
    <mergeCell ref="AI177:AK177"/>
    <mergeCell ref="AI178:AK178"/>
    <mergeCell ref="AI190:AK190"/>
    <mergeCell ref="AH59:AK59"/>
    <mergeCell ref="A129:A130"/>
    <mergeCell ref="AH129:AK129"/>
    <mergeCell ref="B142:E143"/>
    <mergeCell ref="A143:A144"/>
    <mergeCell ref="AH143:AK143"/>
    <mergeCell ref="AH142:AK142"/>
    <mergeCell ref="AI148:AK148"/>
    <mergeCell ref="AI427:AK427"/>
    <mergeCell ref="B354:E354"/>
    <mergeCell ref="AI149:AK149"/>
    <mergeCell ref="AI150:AK150"/>
    <mergeCell ref="AI151:AK151"/>
    <mergeCell ref="AI152:AK152"/>
    <mergeCell ref="AH128:AK128"/>
    <mergeCell ref="B130:E130"/>
    <mergeCell ref="AH130:AJ130"/>
    <mergeCell ref="AI131:AK131"/>
    <mergeCell ref="AI132:AK132"/>
    <mergeCell ref="AI133:AK133"/>
    <mergeCell ref="AI134:AK134"/>
    <mergeCell ref="AI135:AK135"/>
    <mergeCell ref="AI136:AK136"/>
    <mergeCell ref="AI137:AK137"/>
    <mergeCell ref="AI138:AK138"/>
    <mergeCell ref="AI139:AK139"/>
    <mergeCell ref="AI140:AK140"/>
    <mergeCell ref="AI147:AK147"/>
    <mergeCell ref="AI163:AK163"/>
    <mergeCell ref="AI164:AK164"/>
    <mergeCell ref="AI165:AK165"/>
    <mergeCell ref="AI166:AK166"/>
    <mergeCell ref="K3:K4"/>
    <mergeCell ref="B144:E144"/>
    <mergeCell ref="AH144:AJ144"/>
    <mergeCell ref="B128:E129"/>
    <mergeCell ref="AI94:AK94"/>
    <mergeCell ref="AI95:AK95"/>
    <mergeCell ref="AI96:AK96"/>
    <mergeCell ref="AI49:AK49"/>
    <mergeCell ref="AI50:AK50"/>
    <mergeCell ref="AI51:AK51"/>
    <mergeCell ref="AI52:AK52"/>
    <mergeCell ref="AI53:AK53"/>
    <mergeCell ref="AI54:AK54"/>
    <mergeCell ref="AI55:AK55"/>
    <mergeCell ref="AI56:AK56"/>
    <mergeCell ref="AH58:AK58"/>
    <mergeCell ref="AI120:AK120"/>
    <mergeCell ref="AI103:AK103"/>
    <mergeCell ref="AI104:AK104"/>
    <mergeCell ref="B60:E60"/>
    <mergeCell ref="AH60:AJ60"/>
    <mergeCell ref="AI61:AK61"/>
    <mergeCell ref="AI62:AK62"/>
    <mergeCell ref="AI63:AK63"/>
    <mergeCell ref="AI64:AK64"/>
    <mergeCell ref="AI65:AK65"/>
    <mergeCell ref="AI92:AK92"/>
    <mergeCell ref="AI91:AK91"/>
    <mergeCell ref="AH87:AK87"/>
    <mergeCell ref="AI68:AK68"/>
    <mergeCell ref="AI67:AK67"/>
    <mergeCell ref="AI66:AK66"/>
    <mergeCell ref="B32:E32"/>
    <mergeCell ref="AI1:AK1"/>
    <mergeCell ref="F1:G1"/>
    <mergeCell ref="J1:Q1"/>
    <mergeCell ref="T1:V1"/>
    <mergeCell ref="W1:AB1"/>
    <mergeCell ref="AC1:AF1"/>
    <mergeCell ref="J3:J4"/>
    <mergeCell ref="J2:N2"/>
    <mergeCell ref="AD3:AD4"/>
    <mergeCell ref="AB3:AB4"/>
    <mergeCell ref="AC3:AC4"/>
    <mergeCell ref="U3:U4"/>
    <mergeCell ref="G3:G4"/>
    <mergeCell ref="F2:G2"/>
    <mergeCell ref="AE3:AE4"/>
    <mergeCell ref="AI3:AK3"/>
    <mergeCell ref="H2:H3"/>
    <mergeCell ref="AC2:AD2"/>
    <mergeCell ref="AE2:AF2"/>
    <mergeCell ref="F3:F4"/>
    <mergeCell ref="I2:I3"/>
    <mergeCell ref="AG1:AH1"/>
    <mergeCell ref="W3:W4"/>
    <mergeCell ref="V3:V4"/>
    <mergeCell ref="O2:O4"/>
    <mergeCell ref="P2:P4"/>
    <mergeCell ref="Q2:Q4"/>
    <mergeCell ref="S2:S4"/>
    <mergeCell ref="N3:N4"/>
    <mergeCell ref="M3:M4"/>
    <mergeCell ref="L3:L4"/>
    <mergeCell ref="B46:E46"/>
    <mergeCell ref="AH46:AJ46"/>
    <mergeCell ref="AI47:AK47"/>
    <mergeCell ref="AI48:AK48"/>
    <mergeCell ref="B30:E31"/>
    <mergeCell ref="D1:E1"/>
    <mergeCell ref="A1:C1"/>
    <mergeCell ref="E2:E4"/>
    <mergeCell ref="D2:D4"/>
    <mergeCell ref="A2:C4"/>
    <mergeCell ref="B16:E17"/>
    <mergeCell ref="B18:E18"/>
    <mergeCell ref="AH16:AK16"/>
    <mergeCell ref="AH18:AJ18"/>
    <mergeCell ref="AI5:AK5"/>
    <mergeCell ref="AI6:AK6"/>
    <mergeCell ref="AI7:AK7"/>
    <mergeCell ref="AI8:AK8"/>
    <mergeCell ref="AI9:AK9"/>
    <mergeCell ref="AI10:AK10"/>
    <mergeCell ref="AI11:AK11"/>
    <mergeCell ref="AI12:AK12"/>
    <mergeCell ref="AI13:AK13"/>
    <mergeCell ref="AI14:AK14"/>
    <mergeCell ref="Z3:Z4"/>
    <mergeCell ref="T2:V2"/>
    <mergeCell ref="W2:AB2"/>
    <mergeCell ref="AF3:AF4"/>
    <mergeCell ref="T3:T4"/>
    <mergeCell ref="AI19:AK19"/>
    <mergeCell ref="AI20:AK20"/>
    <mergeCell ref="AI21:AK21"/>
    <mergeCell ref="AA3:AA4"/>
    <mergeCell ref="X3:X4"/>
    <mergeCell ref="AI2:AK2"/>
    <mergeCell ref="AH3:AH4"/>
    <mergeCell ref="AG3:AG4"/>
    <mergeCell ref="AG2:AH2"/>
    <mergeCell ref="AH15:AK15"/>
    <mergeCell ref="AH17:AK17"/>
    <mergeCell ref="AI22:AK22"/>
    <mergeCell ref="AI23:AK23"/>
    <mergeCell ref="AI24:AK24"/>
    <mergeCell ref="AI25:AK25"/>
    <mergeCell ref="AI26:AK26"/>
    <mergeCell ref="AI27:AK27"/>
    <mergeCell ref="AI28:AK28"/>
    <mergeCell ref="AH32:AJ32"/>
    <mergeCell ref="AH30:AK30"/>
    <mergeCell ref="AI191:AK191"/>
    <mergeCell ref="AI192:AK192"/>
    <mergeCell ref="AI176:AK176"/>
    <mergeCell ref="B214:E214"/>
    <mergeCell ref="AH214:AJ214"/>
    <mergeCell ref="AI215:AK215"/>
    <mergeCell ref="AI216:AK216"/>
    <mergeCell ref="AI194:AK194"/>
    <mergeCell ref="AI195:AK195"/>
    <mergeCell ref="AI196:AK196"/>
    <mergeCell ref="AH198:AK198"/>
    <mergeCell ref="B200:E200"/>
    <mergeCell ref="AH200:AJ200"/>
    <mergeCell ref="AI217:AK217"/>
    <mergeCell ref="AI218:AK218"/>
    <mergeCell ref="AI219:AK219"/>
    <mergeCell ref="AI189:AK189"/>
    <mergeCell ref="AI188:AK188"/>
    <mergeCell ref="AI187:AK187"/>
    <mergeCell ref="AH186:AJ186"/>
    <mergeCell ref="AH184:AK184"/>
    <mergeCell ref="AI182:AK182"/>
    <mergeCell ref="AI181:AK181"/>
    <mergeCell ref="AI180:AK180"/>
    <mergeCell ref="AI179:AK179"/>
    <mergeCell ref="F198:H198"/>
    <mergeCell ref="F199:H199"/>
    <mergeCell ref="F200:H200"/>
    <mergeCell ref="F212:H212"/>
    <mergeCell ref="F213:H213"/>
    <mergeCell ref="F214:H214"/>
    <mergeCell ref="AI220:AK220"/>
    <mergeCell ref="AI221:AK221"/>
    <mergeCell ref="AI222:AK222"/>
    <mergeCell ref="AI223:AK223"/>
    <mergeCell ref="AI224:AK224"/>
    <mergeCell ref="AH226:AK226"/>
    <mergeCell ref="B212:E213"/>
    <mergeCell ref="A213:A214"/>
    <mergeCell ref="AH213:AK213"/>
    <mergeCell ref="B226:E227"/>
    <mergeCell ref="A255:A256"/>
    <mergeCell ref="AH255:AK255"/>
    <mergeCell ref="B228:E228"/>
    <mergeCell ref="AH228:AJ228"/>
    <mergeCell ref="AI234:AK234"/>
    <mergeCell ref="AI235:AK235"/>
    <mergeCell ref="AI236:AK236"/>
    <mergeCell ref="AI237:AK237"/>
    <mergeCell ref="AI238:AK238"/>
    <mergeCell ref="AH240:AK240"/>
    <mergeCell ref="B242:E242"/>
    <mergeCell ref="AH242:AJ242"/>
    <mergeCell ref="AI243:AK243"/>
    <mergeCell ref="AI244:AK244"/>
    <mergeCell ref="AI245:AK245"/>
    <mergeCell ref="AI246:AK246"/>
    <mergeCell ref="AI247:AK247"/>
    <mergeCell ref="AI248:AK248"/>
    <mergeCell ref="A227:A228"/>
    <mergeCell ref="AH227:AK227"/>
    <mergeCell ref="B240:E241"/>
    <mergeCell ref="A241:A242"/>
    <mergeCell ref="AH241:AK241"/>
    <mergeCell ref="AI249:AK249"/>
    <mergeCell ref="AI250:AK250"/>
    <mergeCell ref="AI251:AK251"/>
    <mergeCell ref="AI252:AK252"/>
    <mergeCell ref="AH254:AK254"/>
    <mergeCell ref="B256:E256"/>
    <mergeCell ref="AH256:AJ256"/>
    <mergeCell ref="AI229:AK229"/>
    <mergeCell ref="AI230:AK230"/>
    <mergeCell ref="AI257:AK257"/>
    <mergeCell ref="AI258:AK258"/>
    <mergeCell ref="AI259:AK259"/>
    <mergeCell ref="AI260:AK260"/>
    <mergeCell ref="AI261:AK261"/>
    <mergeCell ref="AI262:AK262"/>
    <mergeCell ref="AI263:AK263"/>
    <mergeCell ref="AI264:AK264"/>
    <mergeCell ref="AI265:AK265"/>
    <mergeCell ref="B254:E255"/>
    <mergeCell ref="AI266:AK266"/>
    <mergeCell ref="AH268:AK268"/>
    <mergeCell ref="B270:E270"/>
    <mergeCell ref="AH270:AJ270"/>
    <mergeCell ref="AI271:AK271"/>
    <mergeCell ref="AI272:AK272"/>
    <mergeCell ref="AI273:AK273"/>
    <mergeCell ref="AI274:AK274"/>
    <mergeCell ref="AI275:AK275"/>
    <mergeCell ref="AI276:AK276"/>
    <mergeCell ref="AI277:AK277"/>
    <mergeCell ref="AI278:AK278"/>
    <mergeCell ref="AI279:AK279"/>
    <mergeCell ref="AI280:AK280"/>
    <mergeCell ref="F255:H255"/>
    <mergeCell ref="F256:H256"/>
    <mergeCell ref="F268:H268"/>
    <mergeCell ref="F269:H269"/>
    <mergeCell ref="F270:H270"/>
    <mergeCell ref="AH282:AK282"/>
    <mergeCell ref="B268:E269"/>
    <mergeCell ref="A269:A270"/>
    <mergeCell ref="AH269:AK269"/>
    <mergeCell ref="B282:E283"/>
    <mergeCell ref="A311:A312"/>
    <mergeCell ref="AH311:AK311"/>
    <mergeCell ref="B284:E284"/>
    <mergeCell ref="AH284:AJ284"/>
    <mergeCell ref="AI285:AK285"/>
    <mergeCell ref="AI286:AK286"/>
    <mergeCell ref="AI287:AK287"/>
    <mergeCell ref="AI288:AK288"/>
    <mergeCell ref="AI289:AK289"/>
    <mergeCell ref="AI290:AK290"/>
    <mergeCell ref="AI291:AK291"/>
    <mergeCell ref="AI292:AK292"/>
    <mergeCell ref="AI293:AK293"/>
    <mergeCell ref="AI294:AK294"/>
    <mergeCell ref="AH296:AK296"/>
    <mergeCell ref="B298:E298"/>
    <mergeCell ref="AH298:AJ298"/>
    <mergeCell ref="AI299:AK299"/>
    <mergeCell ref="A283:A284"/>
    <mergeCell ref="AH283:AK283"/>
    <mergeCell ref="B296:E297"/>
    <mergeCell ref="A297:A298"/>
    <mergeCell ref="AH297:AK297"/>
    <mergeCell ref="AI300:AK300"/>
    <mergeCell ref="AI301:AK301"/>
    <mergeCell ref="AI302:AK302"/>
    <mergeCell ref="AI303:AK303"/>
    <mergeCell ref="AI304:AK304"/>
    <mergeCell ref="AI305:AK305"/>
    <mergeCell ref="AI306:AK306"/>
    <mergeCell ref="AI307:AK307"/>
    <mergeCell ref="AI308:AK308"/>
    <mergeCell ref="AH310:AK310"/>
    <mergeCell ref="B312:E312"/>
    <mergeCell ref="AH312:AJ312"/>
    <mergeCell ref="AI313:AK313"/>
    <mergeCell ref="AI314:AK314"/>
    <mergeCell ref="AI315:AK315"/>
    <mergeCell ref="AI316:AK316"/>
    <mergeCell ref="B310:E311"/>
    <mergeCell ref="A339:A340"/>
    <mergeCell ref="AH339:AK339"/>
    <mergeCell ref="AI317:AK317"/>
    <mergeCell ref="AI318:AK318"/>
    <mergeCell ref="AI319:AK319"/>
    <mergeCell ref="AI320:AK320"/>
    <mergeCell ref="AI321:AK321"/>
    <mergeCell ref="AI322:AK322"/>
    <mergeCell ref="AH324:AK324"/>
    <mergeCell ref="B326:E326"/>
    <mergeCell ref="AH326:AJ326"/>
    <mergeCell ref="AI327:AK327"/>
    <mergeCell ref="AI328:AK328"/>
    <mergeCell ref="AI329:AK329"/>
    <mergeCell ref="AI330:AK330"/>
    <mergeCell ref="AI331:AK331"/>
    <mergeCell ref="AI332:AK332"/>
    <mergeCell ref="AI333:AK333"/>
    <mergeCell ref="B324:E325"/>
    <mergeCell ref="A325:A326"/>
    <mergeCell ref="AH325:AK325"/>
    <mergeCell ref="AI334:AK334"/>
    <mergeCell ref="AI335:AK335"/>
    <mergeCell ref="AI336:AK336"/>
    <mergeCell ref="AH338:AK338"/>
    <mergeCell ref="B340:E340"/>
    <mergeCell ref="AH340:AJ340"/>
    <mergeCell ref="AI341:AK341"/>
    <mergeCell ref="AI342:AK342"/>
    <mergeCell ref="AI343:AK343"/>
    <mergeCell ref="AI344:AK344"/>
    <mergeCell ref="AI345:AK345"/>
    <mergeCell ref="AI346:AK346"/>
    <mergeCell ref="AI347:AK347"/>
    <mergeCell ref="AI348:AK348"/>
    <mergeCell ref="AI349:AK349"/>
    <mergeCell ref="AI350:AK350"/>
    <mergeCell ref="B338:E339"/>
    <mergeCell ref="A381:A382"/>
    <mergeCell ref="AH381:AK381"/>
    <mergeCell ref="AH352:AK352"/>
    <mergeCell ref="AI355:AK355"/>
    <mergeCell ref="AI356:AK356"/>
    <mergeCell ref="AI357:AK357"/>
    <mergeCell ref="AI358:AK358"/>
    <mergeCell ref="AI359:AK359"/>
    <mergeCell ref="AI360:AK360"/>
    <mergeCell ref="AI361:AK361"/>
    <mergeCell ref="AI362:AK362"/>
    <mergeCell ref="AI363:AK363"/>
    <mergeCell ref="AI364:AK364"/>
    <mergeCell ref="AH366:AK366"/>
    <mergeCell ref="B368:E368"/>
    <mergeCell ref="AH368:AJ368"/>
    <mergeCell ref="AI369:AK369"/>
    <mergeCell ref="B352:E353"/>
    <mergeCell ref="A353:A354"/>
    <mergeCell ref="AH353:AK353"/>
    <mergeCell ref="B366:E367"/>
    <mergeCell ref="A367:A368"/>
    <mergeCell ref="AH367:AK367"/>
    <mergeCell ref="AH354:AJ354"/>
    <mergeCell ref="AI370:AK370"/>
    <mergeCell ref="AI371:AK371"/>
    <mergeCell ref="AI372:AK372"/>
    <mergeCell ref="AI373:AK373"/>
    <mergeCell ref="AI374:AK374"/>
    <mergeCell ref="AI375:AK375"/>
    <mergeCell ref="AI376:AK376"/>
    <mergeCell ref="AI377:AK377"/>
    <mergeCell ref="AI378:AK378"/>
    <mergeCell ref="AH380:AK380"/>
    <mergeCell ref="B382:E382"/>
    <mergeCell ref="AH382:AJ382"/>
    <mergeCell ref="AI383:AK383"/>
    <mergeCell ref="AI384:AK384"/>
    <mergeCell ref="AI385:AK385"/>
    <mergeCell ref="AI386:AK386"/>
    <mergeCell ref="B380:E381"/>
    <mergeCell ref="A409:A410"/>
    <mergeCell ref="AH409:AK409"/>
    <mergeCell ref="AI387:AK387"/>
    <mergeCell ref="AI388:AK388"/>
    <mergeCell ref="AI389:AK389"/>
    <mergeCell ref="AI390:AK390"/>
    <mergeCell ref="AI391:AK391"/>
    <mergeCell ref="AI392:AK392"/>
    <mergeCell ref="AH394:AK394"/>
    <mergeCell ref="B396:E396"/>
    <mergeCell ref="AH396:AJ396"/>
    <mergeCell ref="AI397:AK397"/>
    <mergeCell ref="AI398:AK398"/>
    <mergeCell ref="AI399:AK399"/>
    <mergeCell ref="AI400:AK400"/>
    <mergeCell ref="AI401:AK401"/>
    <mergeCell ref="AI402:AK402"/>
    <mergeCell ref="AI403:AK403"/>
    <mergeCell ref="B394:E395"/>
    <mergeCell ref="A395:A396"/>
    <mergeCell ref="AH395:AK395"/>
    <mergeCell ref="AI404:AK404"/>
    <mergeCell ref="AI405:AK405"/>
    <mergeCell ref="AI406:AK406"/>
    <mergeCell ref="AH408:AK408"/>
    <mergeCell ref="B410:E410"/>
    <mergeCell ref="AH410:AJ410"/>
    <mergeCell ref="AI411:AK411"/>
    <mergeCell ref="AI412:AK412"/>
    <mergeCell ref="AI413:AK413"/>
    <mergeCell ref="AI414:AK414"/>
    <mergeCell ref="AI415:AK415"/>
    <mergeCell ref="AI416:AK416"/>
    <mergeCell ref="AI417:AK417"/>
    <mergeCell ref="AI418:AK418"/>
    <mergeCell ref="AI419:AK419"/>
    <mergeCell ref="AI420:AK420"/>
    <mergeCell ref="B408:E409"/>
    <mergeCell ref="A451:A452"/>
    <mergeCell ref="AH451:AK451"/>
    <mergeCell ref="AH422:AK422"/>
    <mergeCell ref="AI428:AK428"/>
    <mergeCell ref="AI429:AK429"/>
    <mergeCell ref="AI430:AK430"/>
    <mergeCell ref="AI431:AK431"/>
    <mergeCell ref="AI432:AK432"/>
    <mergeCell ref="AI433:AK433"/>
    <mergeCell ref="AI434:AK434"/>
    <mergeCell ref="AH436:AK436"/>
    <mergeCell ref="B438:E438"/>
    <mergeCell ref="AH438:AJ438"/>
    <mergeCell ref="AI439:AK439"/>
    <mergeCell ref="AI440:AK440"/>
    <mergeCell ref="AI441:AK441"/>
    <mergeCell ref="AI442:AK442"/>
    <mergeCell ref="B422:E423"/>
    <mergeCell ref="A423:A424"/>
    <mergeCell ref="AH423:AK423"/>
    <mergeCell ref="B436:E437"/>
    <mergeCell ref="A437:A438"/>
    <mergeCell ref="AH437:AK437"/>
    <mergeCell ref="AI443:AK443"/>
    <mergeCell ref="AI444:AK444"/>
    <mergeCell ref="AI445:AK445"/>
    <mergeCell ref="AI446:AK446"/>
    <mergeCell ref="AI447:AK447"/>
    <mergeCell ref="AI448:AK448"/>
    <mergeCell ref="AH450:AK450"/>
    <mergeCell ref="B452:E452"/>
    <mergeCell ref="AH452:AJ452"/>
    <mergeCell ref="AI453:AK453"/>
    <mergeCell ref="AI454:AK454"/>
    <mergeCell ref="AI455:AK455"/>
    <mergeCell ref="AI456:AK456"/>
    <mergeCell ref="AI457:AK457"/>
    <mergeCell ref="AI458:AK458"/>
    <mergeCell ref="AI459:AK459"/>
    <mergeCell ref="B450:E451"/>
    <mergeCell ref="A479:A480"/>
    <mergeCell ref="AH479:AK479"/>
    <mergeCell ref="B492:E493"/>
    <mergeCell ref="A493:A494"/>
    <mergeCell ref="AH493:AK493"/>
    <mergeCell ref="AI460:AK460"/>
    <mergeCell ref="AI461:AK461"/>
    <mergeCell ref="AI462:AK462"/>
    <mergeCell ref="AH464:AK464"/>
    <mergeCell ref="B466:E466"/>
    <mergeCell ref="AH466:AJ466"/>
    <mergeCell ref="AI467:AK467"/>
    <mergeCell ref="AI468:AK468"/>
    <mergeCell ref="AI469:AK469"/>
    <mergeCell ref="AI470:AK470"/>
    <mergeCell ref="AI471:AK471"/>
    <mergeCell ref="AI472:AK472"/>
    <mergeCell ref="AI473:AK473"/>
    <mergeCell ref="AI474:AK474"/>
    <mergeCell ref="AI475:AK475"/>
    <mergeCell ref="AI476:AK476"/>
    <mergeCell ref="B464:E465"/>
    <mergeCell ref="A465:A466"/>
    <mergeCell ref="AH465:AK465"/>
    <mergeCell ref="AH478:AK478"/>
    <mergeCell ref="B480:E480"/>
    <mergeCell ref="AH480:AJ480"/>
    <mergeCell ref="AI481:AK481"/>
    <mergeCell ref="AI482:AK482"/>
    <mergeCell ref="AI483:AK483"/>
    <mergeCell ref="AI484:AK484"/>
    <mergeCell ref="AI485:AK485"/>
    <mergeCell ref="AI486:AK486"/>
    <mergeCell ref="AI487:AK487"/>
    <mergeCell ref="AI488:AK488"/>
    <mergeCell ref="AI489:AK489"/>
    <mergeCell ref="AI490:AK490"/>
    <mergeCell ref="AH492:AK492"/>
    <mergeCell ref="B494:E494"/>
    <mergeCell ref="AH494:AJ494"/>
    <mergeCell ref="B478:E479"/>
    <mergeCell ref="AI495:AK495"/>
    <mergeCell ref="AH506:AK506"/>
    <mergeCell ref="B508:E508"/>
    <mergeCell ref="AH508:AJ508"/>
    <mergeCell ref="AI509:AK509"/>
    <mergeCell ref="AI510:AK510"/>
    <mergeCell ref="AI497:AK497"/>
    <mergeCell ref="AI498:AK498"/>
    <mergeCell ref="AI499:AK499"/>
    <mergeCell ref="AI500:AK500"/>
    <mergeCell ref="AI501:AK501"/>
    <mergeCell ref="AI502:AK502"/>
    <mergeCell ref="AI503:AK503"/>
    <mergeCell ref="AI504:AK504"/>
    <mergeCell ref="AI511:AK511"/>
    <mergeCell ref="AI512:AK512"/>
    <mergeCell ref="AI513:AK513"/>
    <mergeCell ref="AI514:AK514"/>
    <mergeCell ref="AI515:AK515"/>
    <mergeCell ref="AI516:AK516"/>
    <mergeCell ref="AI517:AK517"/>
    <mergeCell ref="AI518:AK518"/>
    <mergeCell ref="AH520:AK520"/>
    <mergeCell ref="B506:E507"/>
    <mergeCell ref="A507:A508"/>
    <mergeCell ref="AH507:AK507"/>
    <mergeCell ref="B520:E521"/>
    <mergeCell ref="A549:A550"/>
    <mergeCell ref="AH549:AK549"/>
    <mergeCell ref="B522:E522"/>
    <mergeCell ref="AH522:AJ522"/>
    <mergeCell ref="AI523:AK523"/>
    <mergeCell ref="AI524:AK524"/>
    <mergeCell ref="AI525:AK525"/>
    <mergeCell ref="AI526:AK526"/>
    <mergeCell ref="AI527:AK527"/>
    <mergeCell ref="AI528:AK528"/>
    <mergeCell ref="AI529:AK529"/>
    <mergeCell ref="AI530:AK530"/>
    <mergeCell ref="AI531:AK531"/>
    <mergeCell ref="AI532:AK532"/>
    <mergeCell ref="AH534:AK534"/>
    <mergeCell ref="B536:E536"/>
    <mergeCell ref="AH536:AJ536"/>
    <mergeCell ref="AI537:AK537"/>
    <mergeCell ref="A521:A522"/>
    <mergeCell ref="AH521:AK521"/>
    <mergeCell ref="B534:E535"/>
    <mergeCell ref="A535:A536"/>
    <mergeCell ref="AI542:AK542"/>
    <mergeCell ref="AI543:AK543"/>
    <mergeCell ref="AI544:AK544"/>
    <mergeCell ref="AI545:AK545"/>
    <mergeCell ref="AI546:AK546"/>
    <mergeCell ref="AH548:AK548"/>
    <mergeCell ref="B550:E550"/>
    <mergeCell ref="AH550:AJ550"/>
    <mergeCell ref="AI551:AK551"/>
    <mergeCell ref="AI553:AK553"/>
    <mergeCell ref="AI554:AK554"/>
    <mergeCell ref="B548:E549"/>
    <mergeCell ref="F536:H536"/>
    <mergeCell ref="F548:H548"/>
    <mergeCell ref="F549:H549"/>
    <mergeCell ref="F550:H550"/>
    <mergeCell ref="AI538:AK538"/>
    <mergeCell ref="AI539:AK539"/>
    <mergeCell ref="A577:A578"/>
    <mergeCell ref="AH577:AK577"/>
    <mergeCell ref="B590:E591"/>
    <mergeCell ref="A591:A592"/>
    <mergeCell ref="AH591:AK591"/>
    <mergeCell ref="AI555:AK555"/>
    <mergeCell ref="AI556:AK556"/>
    <mergeCell ref="AI557:AK557"/>
    <mergeCell ref="AI558:AK558"/>
    <mergeCell ref="AI559:AK559"/>
    <mergeCell ref="AI560:AK560"/>
    <mergeCell ref="AH562:AK562"/>
    <mergeCell ref="B564:E564"/>
    <mergeCell ref="AH564:AJ564"/>
    <mergeCell ref="AI565:AK565"/>
    <mergeCell ref="AI566:AK566"/>
    <mergeCell ref="AI567:AK567"/>
    <mergeCell ref="AI568:AK568"/>
    <mergeCell ref="AI569:AK569"/>
    <mergeCell ref="AI570:AK570"/>
    <mergeCell ref="AI571:AK571"/>
    <mergeCell ref="B562:E563"/>
    <mergeCell ref="A563:A564"/>
    <mergeCell ref="AH563:AK563"/>
    <mergeCell ref="AI574:AK574"/>
    <mergeCell ref="AH576:AK576"/>
    <mergeCell ref="B578:E578"/>
    <mergeCell ref="AH578:AJ578"/>
    <mergeCell ref="F562:H562"/>
    <mergeCell ref="F563:H563"/>
    <mergeCell ref="F564:H564"/>
    <mergeCell ref="F576:H576"/>
    <mergeCell ref="B674:E675"/>
    <mergeCell ref="F660:H660"/>
    <mergeCell ref="AI685:AK685"/>
    <mergeCell ref="AI686:AK686"/>
    <mergeCell ref="AH688:AK688"/>
    <mergeCell ref="B690:E690"/>
    <mergeCell ref="AH690:AJ690"/>
    <mergeCell ref="AI691:AK691"/>
    <mergeCell ref="AI643:AK643"/>
    <mergeCell ref="AI572:AK572"/>
    <mergeCell ref="AI573:AK573"/>
    <mergeCell ref="AI587:AK587"/>
    <mergeCell ref="AI588:AK588"/>
    <mergeCell ref="AH590:AK590"/>
    <mergeCell ref="B592:E592"/>
    <mergeCell ref="AH592:AJ592"/>
    <mergeCell ref="AI593:AK593"/>
    <mergeCell ref="AI594:AK594"/>
    <mergeCell ref="AI595:AK595"/>
    <mergeCell ref="AI596:AK596"/>
    <mergeCell ref="AI597:AK597"/>
    <mergeCell ref="AI598:AK598"/>
    <mergeCell ref="AI599:AK599"/>
    <mergeCell ref="AI600:AK600"/>
    <mergeCell ref="AI601:AK601"/>
    <mergeCell ref="B576:E577"/>
    <mergeCell ref="AI635:AK635"/>
    <mergeCell ref="AI636:AK636"/>
    <mergeCell ref="AI637:AK637"/>
    <mergeCell ref="AI638:AK638"/>
    <mergeCell ref="AI639:AK639"/>
    <mergeCell ref="B604:E605"/>
    <mergeCell ref="B648:E648"/>
    <mergeCell ref="AH648:AJ648"/>
    <mergeCell ref="AI649:AK649"/>
    <mergeCell ref="AI650:AK650"/>
    <mergeCell ref="AI651:AK651"/>
    <mergeCell ref="AI652:AK652"/>
    <mergeCell ref="AI653:AK653"/>
    <mergeCell ref="AI654:AK654"/>
    <mergeCell ref="AI655:AK655"/>
    <mergeCell ref="AI656:AK656"/>
    <mergeCell ref="AI657:AK657"/>
    <mergeCell ref="AI658:AK658"/>
    <mergeCell ref="AI666:AK666"/>
    <mergeCell ref="AI667:AK667"/>
    <mergeCell ref="AH660:AK660"/>
    <mergeCell ref="B662:E662"/>
    <mergeCell ref="AH662:AJ662"/>
    <mergeCell ref="AI663:AK663"/>
    <mergeCell ref="AI664:AK664"/>
    <mergeCell ref="AI665:AK665"/>
    <mergeCell ref="AI692:AK692"/>
    <mergeCell ref="AI693:AK693"/>
    <mergeCell ref="AI694:AK694"/>
    <mergeCell ref="AI695:AK695"/>
    <mergeCell ref="AI696:AK696"/>
    <mergeCell ref="AI697:AK697"/>
    <mergeCell ref="AI698:AK698"/>
    <mergeCell ref="AI699:AK699"/>
    <mergeCell ref="AI700:AK700"/>
    <mergeCell ref="B688:E689"/>
    <mergeCell ref="A689:A690"/>
    <mergeCell ref="AH689:AK689"/>
    <mergeCell ref="AI711:AK711"/>
    <mergeCell ref="AI712:AK712"/>
    <mergeCell ref="AI713:AK713"/>
    <mergeCell ref="AI714:AK714"/>
    <mergeCell ref="AH716:AK716"/>
    <mergeCell ref="AI709:AK709"/>
    <mergeCell ref="AI710:AK710"/>
    <mergeCell ref="AH701:AK701"/>
    <mergeCell ref="AH715:AK715"/>
    <mergeCell ref="B746:E746"/>
    <mergeCell ref="AH746:AJ746"/>
    <mergeCell ref="AI747:AK747"/>
    <mergeCell ref="AI748:AK748"/>
    <mergeCell ref="AI749:AK749"/>
    <mergeCell ref="AI750:AK750"/>
    <mergeCell ref="AI756:AK756"/>
    <mergeCell ref="B718:E718"/>
    <mergeCell ref="AH718:AJ718"/>
    <mergeCell ref="B702:E703"/>
    <mergeCell ref="A745:A746"/>
    <mergeCell ref="AH745:AK745"/>
    <mergeCell ref="B758:E759"/>
    <mergeCell ref="A759:A760"/>
    <mergeCell ref="AH759:AK759"/>
    <mergeCell ref="AI761:AK761"/>
    <mergeCell ref="AI762:AK762"/>
    <mergeCell ref="A731:A732"/>
    <mergeCell ref="AI751:AK751"/>
    <mergeCell ref="AI752:AK752"/>
    <mergeCell ref="A703:A704"/>
    <mergeCell ref="AH703:AK703"/>
    <mergeCell ref="B716:E717"/>
    <mergeCell ref="A717:A718"/>
    <mergeCell ref="AH717:AK717"/>
    <mergeCell ref="AH702:AK702"/>
    <mergeCell ref="B704:E704"/>
    <mergeCell ref="AH704:AJ704"/>
    <mergeCell ref="AI705:AK705"/>
    <mergeCell ref="AI706:AK706"/>
    <mergeCell ref="AI707:AK707"/>
    <mergeCell ref="AI708:AK708"/>
    <mergeCell ref="AI719:AK719"/>
    <mergeCell ref="AI720:AK720"/>
    <mergeCell ref="AI721:AK721"/>
    <mergeCell ref="AI722:AK722"/>
    <mergeCell ref="AI723:AK723"/>
    <mergeCell ref="AI724:AK724"/>
    <mergeCell ref="AI725:AK725"/>
    <mergeCell ref="AI726:AK726"/>
    <mergeCell ref="AI727:AK727"/>
    <mergeCell ref="AI728:AK728"/>
    <mergeCell ref="AH730:AK730"/>
    <mergeCell ref="B732:E732"/>
    <mergeCell ref="AH732:AJ732"/>
    <mergeCell ref="AI733:AK733"/>
    <mergeCell ref="AI736:AK736"/>
    <mergeCell ref="AI737:AK737"/>
    <mergeCell ref="B730:E731"/>
    <mergeCell ref="AH731:AK731"/>
    <mergeCell ref="AI734:AK734"/>
    <mergeCell ref="AI735:AK735"/>
    <mergeCell ref="AH729:AK729"/>
    <mergeCell ref="B744:E745"/>
    <mergeCell ref="AI767:AK767"/>
    <mergeCell ref="AI768:AK768"/>
    <mergeCell ref="AI769:AK769"/>
    <mergeCell ref="AI847:AK847"/>
    <mergeCell ref="AI848:AK848"/>
    <mergeCell ref="AI849:AK849"/>
    <mergeCell ref="AI850:AK850"/>
    <mergeCell ref="AI851:AK851"/>
    <mergeCell ref="AI852:AK852"/>
    <mergeCell ref="AI853:AK853"/>
    <mergeCell ref="AI854:AK854"/>
    <mergeCell ref="AH856:AK856"/>
    <mergeCell ref="B858:E858"/>
    <mergeCell ref="AI1020:AK1020"/>
    <mergeCell ref="AH912:AK912"/>
    <mergeCell ref="AH942:AJ942"/>
    <mergeCell ref="AI943:AK943"/>
    <mergeCell ref="AI944:AK944"/>
    <mergeCell ref="AI945:AK945"/>
    <mergeCell ref="AI946:AK946"/>
    <mergeCell ref="AI947:AK947"/>
    <mergeCell ref="AI948:AK948"/>
    <mergeCell ref="AI949:AK949"/>
    <mergeCell ref="AI950:AK950"/>
    <mergeCell ref="AI951:AK951"/>
    <mergeCell ref="AI952:AK952"/>
    <mergeCell ref="AH954:AK954"/>
    <mergeCell ref="B956:E956"/>
    <mergeCell ref="AH956:AJ956"/>
    <mergeCell ref="AI765:AK765"/>
    <mergeCell ref="AI766:AK766"/>
    <mergeCell ref="AI1190:AK1190"/>
    <mergeCell ref="AH1192:AK1192"/>
    <mergeCell ref="AI865:AK865"/>
    <mergeCell ref="AI866:AK866"/>
    <mergeCell ref="AI867:AK867"/>
    <mergeCell ref="AH1024:AK1024"/>
    <mergeCell ref="AH1054:AJ1054"/>
    <mergeCell ref="AI1055:AK1055"/>
    <mergeCell ref="AI1056:AK1056"/>
    <mergeCell ref="AI1057:AK1057"/>
    <mergeCell ref="AI1058:AK1058"/>
    <mergeCell ref="AI1059:AK1059"/>
    <mergeCell ref="AI1060:AK1060"/>
    <mergeCell ref="AI1061:AK1061"/>
    <mergeCell ref="AI1062:AK1062"/>
    <mergeCell ref="AI1063:AK1063"/>
    <mergeCell ref="AI1064:AK1064"/>
    <mergeCell ref="AH1066:AK1066"/>
    <mergeCell ref="AH1068:AJ1068"/>
    <mergeCell ref="AI1034:AK1034"/>
    <mergeCell ref="AI1035:AK1035"/>
    <mergeCell ref="AI1036:AK1036"/>
    <mergeCell ref="AI1046:AK1046"/>
    <mergeCell ref="AI1047:AK1047"/>
    <mergeCell ref="AI1048:AK1048"/>
    <mergeCell ref="AI1049:AK1049"/>
    <mergeCell ref="AI868:AK868"/>
    <mergeCell ref="AH870:AK870"/>
    <mergeCell ref="AH885:AK885"/>
    <mergeCell ref="AI999:AK999"/>
    <mergeCell ref="AI1000:AK1000"/>
    <mergeCell ref="AI1001:AK1001"/>
    <mergeCell ref="B1250:E1250"/>
    <mergeCell ref="AH1250:AJ1250"/>
    <mergeCell ref="AI1272:AK1272"/>
    <mergeCell ref="AI1273:AK1273"/>
    <mergeCell ref="AI1274:AK1274"/>
    <mergeCell ref="AH1276:AK1276"/>
    <mergeCell ref="B1278:E1278"/>
    <mergeCell ref="AI1295:AK1295"/>
    <mergeCell ref="AI1296:AK1296"/>
    <mergeCell ref="B1292:E1292"/>
    <mergeCell ref="AH1292:AJ1292"/>
    <mergeCell ref="B1290:E1291"/>
    <mergeCell ref="AI1310:AK1310"/>
    <mergeCell ref="AI1311:AK1311"/>
    <mergeCell ref="AI1312:AK1312"/>
    <mergeCell ref="AI1266:AK1266"/>
    <mergeCell ref="AI1267:AK1267"/>
    <mergeCell ref="AI1251:AK1251"/>
    <mergeCell ref="AI1252:AK1252"/>
    <mergeCell ref="AI1253:AK1253"/>
    <mergeCell ref="AI1254:AK1254"/>
    <mergeCell ref="AI1297:AK1297"/>
    <mergeCell ref="AI1257:AK1257"/>
    <mergeCell ref="AI1258:AK1258"/>
    <mergeCell ref="AI1259:AK1259"/>
    <mergeCell ref="AI1260:AK1260"/>
    <mergeCell ref="AH1262:AK1262"/>
    <mergeCell ref="B1264:E1264"/>
    <mergeCell ref="AH1264:AJ1264"/>
    <mergeCell ref="AI1265:AK1265"/>
    <mergeCell ref="AI1299:AK1299"/>
    <mergeCell ref="AI1298:AK1298"/>
    <mergeCell ref="AI1342:AK1342"/>
    <mergeCell ref="AI1343:AK1343"/>
    <mergeCell ref="AI1344:AK1344"/>
    <mergeCell ref="AH1346:AK1346"/>
    <mergeCell ref="B1376:E1376"/>
    <mergeCell ref="AH1376:AJ1376"/>
    <mergeCell ref="AI1377:AK1377"/>
    <mergeCell ref="AH1416:AK1416"/>
    <mergeCell ref="B1418:E1418"/>
    <mergeCell ref="B1416:E1417"/>
    <mergeCell ref="AI1427:AK1427"/>
    <mergeCell ref="AI1423:AK1423"/>
    <mergeCell ref="AI1424:AK1424"/>
    <mergeCell ref="AI1425:AK1425"/>
    <mergeCell ref="B1404:E1404"/>
    <mergeCell ref="AH1404:AJ1404"/>
    <mergeCell ref="AI1405:AK1405"/>
    <mergeCell ref="AI1406:AK1406"/>
    <mergeCell ref="AI1407:AK1407"/>
    <mergeCell ref="AI1408:AK1408"/>
    <mergeCell ref="AI1409:AK1409"/>
    <mergeCell ref="AI1410:AK1410"/>
    <mergeCell ref="B1348:E1348"/>
    <mergeCell ref="AH1348:AJ1348"/>
    <mergeCell ref="AI1349:AK1349"/>
    <mergeCell ref="AI1350:AK1350"/>
    <mergeCell ref="AI1351:AK1351"/>
    <mergeCell ref="AI1414:AK1414"/>
    <mergeCell ref="AI1413:AK1413"/>
    <mergeCell ref="AI1412:AK1412"/>
    <mergeCell ref="AI1411:AK1411"/>
    <mergeCell ref="AH1403:AK1403"/>
    <mergeCell ref="A1529:A1530"/>
    <mergeCell ref="AH1529:AK1529"/>
    <mergeCell ref="AH1472:AK1472"/>
    <mergeCell ref="AI1492:AK1492"/>
    <mergeCell ref="AH1500:AK1500"/>
    <mergeCell ref="B1502:E1502"/>
    <mergeCell ref="AH1502:AJ1502"/>
    <mergeCell ref="AI1520:AK1520"/>
    <mergeCell ref="AI1491:AK1491"/>
    <mergeCell ref="AI1490:AK1490"/>
    <mergeCell ref="AI1498:AK1498"/>
    <mergeCell ref="AH1488:AJ1488"/>
    <mergeCell ref="AI1484:AK1484"/>
    <mergeCell ref="AI1496:AK1496"/>
    <mergeCell ref="AI1497:AK1497"/>
    <mergeCell ref="B1430:E1431"/>
    <mergeCell ref="A1431:A1432"/>
    <mergeCell ref="AH1431:AK1431"/>
    <mergeCell ref="B1444:E1445"/>
    <mergeCell ref="A1445:A1446"/>
    <mergeCell ref="AH1445:AK1445"/>
    <mergeCell ref="AI1453:AK1453"/>
    <mergeCell ref="AI1452:AK1452"/>
    <mergeCell ref="A1459:A1460"/>
    <mergeCell ref="AH1459:AK1459"/>
    <mergeCell ref="B1472:E1473"/>
    <mergeCell ref="A1473:A1474"/>
    <mergeCell ref="AH1473:AK1473"/>
    <mergeCell ref="B1486:E1487"/>
    <mergeCell ref="A1487:A1488"/>
    <mergeCell ref="AI1517:AK1517"/>
    <mergeCell ref="AI1518:AK1518"/>
    <mergeCell ref="A1515:A1516"/>
    <mergeCell ref="AH1515:AK1515"/>
    <mergeCell ref="B1446:E1446"/>
    <mergeCell ref="AI1451:AK1451"/>
    <mergeCell ref="AI1477:AK1477"/>
    <mergeCell ref="AI1478:AK1478"/>
    <mergeCell ref="AI1479:AK1479"/>
    <mergeCell ref="AI1495:AK1495"/>
    <mergeCell ref="AI1468:AK1468"/>
    <mergeCell ref="AI1489:AK1489"/>
    <mergeCell ref="AI1450:AK1450"/>
    <mergeCell ref="AI1449:AK1449"/>
    <mergeCell ref="AI1448:AK1448"/>
    <mergeCell ref="AI1447:AK1447"/>
    <mergeCell ref="AH1446:AJ1446"/>
    <mergeCell ref="AI1466:AK1466"/>
    <mergeCell ref="F1486:H1486"/>
    <mergeCell ref="F1487:H1487"/>
    <mergeCell ref="F1488:H1488"/>
    <mergeCell ref="AH1457:AK1457"/>
    <mergeCell ref="AH1471:AK1471"/>
    <mergeCell ref="AH1485:AK1485"/>
    <mergeCell ref="F1473:H1473"/>
    <mergeCell ref="F1474:H1474"/>
    <mergeCell ref="F1460:H1460"/>
    <mergeCell ref="F1472:H1472"/>
    <mergeCell ref="A101:A102"/>
    <mergeCell ref="B100:E101"/>
    <mergeCell ref="AH1432:AJ1432"/>
    <mergeCell ref="AI1433:AK1433"/>
    <mergeCell ref="AI1434:AK1434"/>
    <mergeCell ref="AH1487:AK1487"/>
    <mergeCell ref="AH1486:AK1486"/>
    <mergeCell ref="AI1469:AK1469"/>
    <mergeCell ref="B1488:E1488"/>
    <mergeCell ref="AI1464:AK1464"/>
    <mergeCell ref="AI1465:AK1465"/>
    <mergeCell ref="AI1456:AK1456"/>
    <mergeCell ref="AH1458:AK1458"/>
    <mergeCell ref="AH1460:AJ1460"/>
    <mergeCell ref="AI1461:AK1461"/>
    <mergeCell ref="AI1462:AK1462"/>
    <mergeCell ref="AI1463:AK1463"/>
    <mergeCell ref="B1432:E1432"/>
    <mergeCell ref="AI1470:AK1470"/>
    <mergeCell ref="B1458:E1459"/>
    <mergeCell ref="AI1483:AK1483"/>
    <mergeCell ref="AI1482:AK1482"/>
    <mergeCell ref="AI1481:AK1481"/>
    <mergeCell ref="AI1480:AK1480"/>
    <mergeCell ref="AI1476:AK1476"/>
    <mergeCell ref="AI1475:AK1475"/>
    <mergeCell ref="AH1474:AJ1474"/>
    <mergeCell ref="B1474:E1474"/>
    <mergeCell ref="AI1467:AK1467"/>
    <mergeCell ref="B1460:E1460"/>
    <mergeCell ref="AI1455:AK1455"/>
    <mergeCell ref="AI1454:AK1454"/>
    <mergeCell ref="A31:A32"/>
    <mergeCell ref="A17:A18"/>
    <mergeCell ref="AH31:AK31"/>
    <mergeCell ref="A115:A116"/>
    <mergeCell ref="AI98:AK98"/>
    <mergeCell ref="AH102:AJ102"/>
    <mergeCell ref="AI119:AK119"/>
    <mergeCell ref="AI105:AK105"/>
    <mergeCell ref="AI82:AK82"/>
    <mergeCell ref="AI83:AK83"/>
    <mergeCell ref="AI84:AK84"/>
    <mergeCell ref="AH86:AK86"/>
    <mergeCell ref="B88:E88"/>
    <mergeCell ref="AH88:AJ88"/>
    <mergeCell ref="AI89:AK89"/>
    <mergeCell ref="AI90:AK90"/>
    <mergeCell ref="AH100:AK100"/>
    <mergeCell ref="B102:E102"/>
    <mergeCell ref="AI97:AK97"/>
    <mergeCell ref="AI93:AK93"/>
    <mergeCell ref="AI110:AK110"/>
    <mergeCell ref="AI111:AK111"/>
    <mergeCell ref="AI112:AK112"/>
    <mergeCell ref="AH114:AK114"/>
    <mergeCell ref="B116:E116"/>
    <mergeCell ref="AI118:AK118"/>
    <mergeCell ref="AH115:AK115"/>
    <mergeCell ref="B114:E115"/>
    <mergeCell ref="AI109:AK109"/>
    <mergeCell ref="AI108:AK108"/>
    <mergeCell ref="AI107:AK107"/>
    <mergeCell ref="AI106:AK106"/>
    <mergeCell ref="B618:E619"/>
    <mergeCell ref="A619:A620"/>
    <mergeCell ref="AH619:AK619"/>
    <mergeCell ref="B632:E633"/>
    <mergeCell ref="A633:A634"/>
    <mergeCell ref="AH633:AK633"/>
    <mergeCell ref="B646:E647"/>
    <mergeCell ref="A647:A648"/>
    <mergeCell ref="AH647:AK647"/>
    <mergeCell ref="B660:E661"/>
    <mergeCell ref="A661:A662"/>
    <mergeCell ref="AH661:AK661"/>
    <mergeCell ref="B156:E157"/>
    <mergeCell ref="A157:A158"/>
    <mergeCell ref="AH157:AK157"/>
    <mergeCell ref="B170:E171"/>
    <mergeCell ref="A171:A172"/>
    <mergeCell ref="AH171:AK171"/>
    <mergeCell ref="B184:E185"/>
    <mergeCell ref="A185:A186"/>
    <mergeCell ref="AH185:AK185"/>
    <mergeCell ref="B198:E199"/>
    <mergeCell ref="A199:A200"/>
    <mergeCell ref="AH199:AK199"/>
    <mergeCell ref="AI193:AK193"/>
    <mergeCell ref="AH158:AJ158"/>
    <mergeCell ref="AI159:AK159"/>
    <mergeCell ref="AI160:AK160"/>
    <mergeCell ref="AI161:AK161"/>
    <mergeCell ref="AI162:AK162"/>
    <mergeCell ref="B186:E186"/>
    <mergeCell ref="AI552:AK552"/>
    <mergeCell ref="A675:A676"/>
    <mergeCell ref="AH675:AK675"/>
    <mergeCell ref="AI668:AK668"/>
    <mergeCell ref="AI669:AK669"/>
    <mergeCell ref="AI670:AK670"/>
    <mergeCell ref="AI671:AK671"/>
    <mergeCell ref="AI672:AK672"/>
    <mergeCell ref="AH674:AK674"/>
    <mergeCell ref="B676:E676"/>
    <mergeCell ref="AH676:AJ676"/>
    <mergeCell ref="AH606:AJ606"/>
    <mergeCell ref="AI607:AK607"/>
    <mergeCell ref="AI608:AK608"/>
    <mergeCell ref="AI609:AK609"/>
    <mergeCell ref="AI610:AK610"/>
    <mergeCell ref="AI611:AK611"/>
    <mergeCell ref="AI642:AK642"/>
    <mergeCell ref="AI621:AK621"/>
    <mergeCell ref="AI622:AK622"/>
    <mergeCell ref="AI623:AK623"/>
    <mergeCell ref="AI624:AK624"/>
    <mergeCell ref="AI625:AK625"/>
    <mergeCell ref="AI626:AK626"/>
    <mergeCell ref="AI627:AK627"/>
    <mergeCell ref="AI628:AK628"/>
    <mergeCell ref="AI629:AK629"/>
    <mergeCell ref="AI630:AK630"/>
    <mergeCell ref="AH632:AK632"/>
    <mergeCell ref="B634:E634"/>
    <mergeCell ref="AH634:AJ634"/>
    <mergeCell ref="A605:A606"/>
    <mergeCell ref="AH605:AK605"/>
    <mergeCell ref="B774:E774"/>
    <mergeCell ref="AH774:AJ774"/>
    <mergeCell ref="AI775:AK775"/>
    <mergeCell ref="AI776:AK776"/>
    <mergeCell ref="AI777:AK777"/>
    <mergeCell ref="AI778:AK778"/>
    <mergeCell ref="AI779:AK779"/>
    <mergeCell ref="AI780:AK780"/>
    <mergeCell ref="AI781:AK781"/>
    <mergeCell ref="AI782:AK782"/>
    <mergeCell ref="AI783:AK783"/>
    <mergeCell ref="AI784:AK784"/>
    <mergeCell ref="AH786:AK786"/>
    <mergeCell ref="AH830:AJ830"/>
    <mergeCell ref="AI831:AK831"/>
    <mergeCell ref="AI832:AK832"/>
    <mergeCell ref="AI833:AK833"/>
    <mergeCell ref="B802:E802"/>
    <mergeCell ref="AH802:AJ802"/>
    <mergeCell ref="AI803:AK803"/>
    <mergeCell ref="B788:E788"/>
    <mergeCell ref="AH788:AJ788"/>
    <mergeCell ref="AI789:AK789"/>
    <mergeCell ref="AI817:AK817"/>
    <mergeCell ref="AI818:AK818"/>
    <mergeCell ref="AI819:AK819"/>
    <mergeCell ref="AI820:AK820"/>
    <mergeCell ref="AI810:AK810"/>
    <mergeCell ref="AI811:AK811"/>
    <mergeCell ref="B830:E830"/>
    <mergeCell ref="F816:H816"/>
    <mergeCell ref="F828:H828"/>
    <mergeCell ref="B786:E787"/>
    <mergeCell ref="A787:A788"/>
    <mergeCell ref="AH787:AK787"/>
    <mergeCell ref="B800:E801"/>
    <mergeCell ref="A801:A802"/>
    <mergeCell ref="AH801:AK801"/>
    <mergeCell ref="B814:E815"/>
    <mergeCell ref="A815:A816"/>
    <mergeCell ref="AH815:AK815"/>
    <mergeCell ref="B828:E829"/>
    <mergeCell ref="A829:A830"/>
    <mergeCell ref="AH829:AK829"/>
    <mergeCell ref="B842:E843"/>
    <mergeCell ref="A843:A844"/>
    <mergeCell ref="AH843:AK843"/>
    <mergeCell ref="AI861:AK861"/>
    <mergeCell ref="AI862:AK862"/>
    <mergeCell ref="F800:H800"/>
    <mergeCell ref="F801:H801"/>
    <mergeCell ref="F802:H802"/>
    <mergeCell ref="F814:H814"/>
    <mergeCell ref="F815:H815"/>
    <mergeCell ref="F829:H829"/>
    <mergeCell ref="F830:H830"/>
    <mergeCell ref="F842:H842"/>
    <mergeCell ref="F843:H843"/>
    <mergeCell ref="F844:H844"/>
    <mergeCell ref="F856:H856"/>
    <mergeCell ref="F857:H857"/>
    <mergeCell ref="F858:H858"/>
    <mergeCell ref="AI821:AK821"/>
    <mergeCell ref="AI822:AK822"/>
    <mergeCell ref="AI863:AK863"/>
    <mergeCell ref="B856:E857"/>
    <mergeCell ref="A857:A858"/>
    <mergeCell ref="AI864:AK864"/>
    <mergeCell ref="B844:E844"/>
    <mergeCell ref="B872:E872"/>
    <mergeCell ref="AH872:AJ872"/>
    <mergeCell ref="AI790:AK790"/>
    <mergeCell ref="AI791:AK791"/>
    <mergeCell ref="AI792:AK792"/>
    <mergeCell ref="AI793:AK793"/>
    <mergeCell ref="AI794:AK794"/>
    <mergeCell ref="B968:E969"/>
    <mergeCell ref="AI1004:AK1004"/>
    <mergeCell ref="AI1005:AK1005"/>
    <mergeCell ref="AI1022:AK1022"/>
    <mergeCell ref="AI1071:AK1071"/>
    <mergeCell ref="AI958:AK958"/>
    <mergeCell ref="AI966:AK966"/>
    <mergeCell ref="AH968:AK968"/>
    <mergeCell ref="B970:E970"/>
    <mergeCell ref="AH970:AJ970"/>
    <mergeCell ref="F984:H984"/>
    <mergeCell ref="F996:H996"/>
    <mergeCell ref="F997:H997"/>
    <mergeCell ref="F998:H998"/>
    <mergeCell ref="F1010:H1010"/>
    <mergeCell ref="F1011:H1011"/>
    <mergeCell ref="F1012:H1012"/>
    <mergeCell ref="F1024:H1024"/>
    <mergeCell ref="F1025:H1025"/>
    <mergeCell ref="F1026:H1026"/>
    <mergeCell ref="AI1072:AK1072"/>
    <mergeCell ref="B998:E998"/>
    <mergeCell ref="AH998:AJ998"/>
    <mergeCell ref="AI987:AK987"/>
    <mergeCell ref="AI988:AK988"/>
    <mergeCell ref="AI989:AK989"/>
    <mergeCell ref="AI990:AK990"/>
    <mergeCell ref="B1026:E1026"/>
    <mergeCell ref="AI971:AK971"/>
    <mergeCell ref="AI972:AK972"/>
    <mergeCell ref="F1039:H1039"/>
    <mergeCell ref="F1040:H1040"/>
    <mergeCell ref="F1052:H1052"/>
    <mergeCell ref="F1053:H1053"/>
    <mergeCell ref="F1054:H1054"/>
    <mergeCell ref="F1066:H1066"/>
    <mergeCell ref="F1067:H1067"/>
    <mergeCell ref="AI985:AK985"/>
    <mergeCell ref="AI986:AK986"/>
    <mergeCell ref="AH1026:AJ1026"/>
    <mergeCell ref="AI1027:AK1027"/>
    <mergeCell ref="AI1028:AK1028"/>
    <mergeCell ref="AI1029:AK1029"/>
    <mergeCell ref="AI1030:AK1030"/>
    <mergeCell ref="AI1031:AK1031"/>
    <mergeCell ref="AI1032:AK1032"/>
    <mergeCell ref="AI1033:AK1033"/>
    <mergeCell ref="AI991:AK991"/>
    <mergeCell ref="AI992:AK992"/>
    <mergeCell ref="AI993:AK993"/>
    <mergeCell ref="AI994:AK994"/>
    <mergeCell ref="AH996:AK996"/>
    <mergeCell ref="AI1162:AK1162"/>
    <mergeCell ref="AH1164:AK1164"/>
    <mergeCell ref="B1166:E1166"/>
    <mergeCell ref="AI1183:AK1183"/>
    <mergeCell ref="AI1086:AK1086"/>
    <mergeCell ref="AI1087:AK1087"/>
    <mergeCell ref="AI1088:AK1088"/>
    <mergeCell ref="AI1089:AK1089"/>
    <mergeCell ref="AH1136:AK1136"/>
    <mergeCell ref="AH1166:AJ1166"/>
    <mergeCell ref="AI1167:AK1167"/>
    <mergeCell ref="AI1168:AK1168"/>
    <mergeCell ref="AI1169:AK1169"/>
    <mergeCell ref="AI1170:AK1170"/>
    <mergeCell ref="AI1171:AK1171"/>
    <mergeCell ref="AI1172:AK1172"/>
    <mergeCell ref="AI1173:AK1173"/>
    <mergeCell ref="AI1174:AK1174"/>
    <mergeCell ref="AH1178:AK1178"/>
    <mergeCell ref="F1152:H1152"/>
    <mergeCell ref="AI1092:AK1092"/>
    <mergeCell ref="AH1094:AK1094"/>
    <mergeCell ref="AI1146:AK1146"/>
    <mergeCell ref="AI1175:AK1175"/>
    <mergeCell ref="B1096:E1096"/>
    <mergeCell ref="AH1096:AJ1096"/>
    <mergeCell ref="AI1097:AK1097"/>
    <mergeCell ref="AI1098:AK1098"/>
    <mergeCell ref="AI1099:AK1099"/>
    <mergeCell ref="AI1100:AK1100"/>
    <mergeCell ref="AI1101:AK1101"/>
    <mergeCell ref="B1094:E1095"/>
    <mergeCell ref="P1547:U1547"/>
    <mergeCell ref="G1537:H1537"/>
    <mergeCell ref="AI1008:AK1008"/>
    <mergeCell ref="AH1010:AK1010"/>
    <mergeCell ref="B1012:E1012"/>
    <mergeCell ref="AH1012:AJ1012"/>
    <mergeCell ref="AI1013:AK1013"/>
    <mergeCell ref="AI1014:AK1014"/>
    <mergeCell ref="AI1015:AK1015"/>
    <mergeCell ref="AI1016:AK1016"/>
    <mergeCell ref="AH1234:AK1234"/>
    <mergeCell ref="B1236:E1236"/>
    <mergeCell ref="AH1236:AJ1236"/>
    <mergeCell ref="B1180:E1180"/>
    <mergeCell ref="AI1139:AK1139"/>
    <mergeCell ref="AI1144:AK1144"/>
    <mergeCell ref="AI1145:AK1145"/>
    <mergeCell ref="AI1255:AK1255"/>
    <mergeCell ref="AI1256:AK1256"/>
    <mergeCell ref="B1248:E1249"/>
    <mergeCell ref="AH1248:AK1248"/>
    <mergeCell ref="AI1242:AK1242"/>
    <mergeCell ref="AI1209:AK1209"/>
    <mergeCell ref="AI1210:AK1210"/>
    <mergeCell ref="AI1211:AK1211"/>
    <mergeCell ref="AI1212:AK1212"/>
    <mergeCell ref="AI1213:AK1213"/>
    <mergeCell ref="AI1214:AK1214"/>
    <mergeCell ref="AI1215:AK1215"/>
    <mergeCell ref="AI1216:AK1216"/>
    <mergeCell ref="AI1217:AK1217"/>
    <mergeCell ref="AI1218:AK1218"/>
    <mergeCell ref="A1333:A1334"/>
    <mergeCell ref="AH1333:AK1333"/>
    <mergeCell ref="B1346:E1347"/>
    <mergeCell ref="A1347:A1348"/>
    <mergeCell ref="AH1347:AK1347"/>
    <mergeCell ref="B1360:E1361"/>
    <mergeCell ref="A1361:A1362"/>
    <mergeCell ref="AH1361:AK1361"/>
    <mergeCell ref="B1374:E1375"/>
    <mergeCell ref="A1375:A1376"/>
    <mergeCell ref="AH1375:AK1375"/>
    <mergeCell ref="B1388:E1389"/>
    <mergeCell ref="A1389:A1390"/>
    <mergeCell ref="AH1389:AK1389"/>
    <mergeCell ref="B1402:E1403"/>
    <mergeCell ref="A1403:A1404"/>
    <mergeCell ref="B1530:E1530"/>
    <mergeCell ref="AH1530:AJ1530"/>
    <mergeCell ref="AI1503:AK1503"/>
    <mergeCell ref="AI1504:AK1504"/>
    <mergeCell ref="AI1505:AK1505"/>
    <mergeCell ref="AI1506:AK1506"/>
    <mergeCell ref="AI1507:AK1507"/>
    <mergeCell ref="AI1508:AK1508"/>
    <mergeCell ref="AH1360:AK1360"/>
    <mergeCell ref="AH1388:AK1388"/>
    <mergeCell ref="B1390:E1390"/>
    <mergeCell ref="AH1390:AJ1390"/>
    <mergeCell ref="AI1391:AK1391"/>
    <mergeCell ref="A1501:A1502"/>
    <mergeCell ref="B1516:E1516"/>
    <mergeCell ref="AH1516:AJ1516"/>
    <mergeCell ref="AH1528:AK1528"/>
    <mergeCell ref="B1528:E1529"/>
    <mergeCell ref="AI1526:AK1526"/>
    <mergeCell ref="AI1525:AK1525"/>
    <mergeCell ref="AI1524:AK1524"/>
    <mergeCell ref="AI1523:AK1523"/>
    <mergeCell ref="AI1522:AK1522"/>
    <mergeCell ref="AI1521:AK1521"/>
    <mergeCell ref="AH1514:AK1514"/>
    <mergeCell ref="AI1512:AK1512"/>
    <mergeCell ref="AI1511:AK1511"/>
    <mergeCell ref="AI1510:AK1510"/>
    <mergeCell ref="AI1509:AK1509"/>
    <mergeCell ref="AH1501:AK1501"/>
    <mergeCell ref="B1500:E1501"/>
    <mergeCell ref="AI1494:AK1494"/>
    <mergeCell ref="AI1493:AK1493"/>
    <mergeCell ref="F1500:H1500"/>
    <mergeCell ref="F1501:H1501"/>
    <mergeCell ref="F1502:H1502"/>
    <mergeCell ref="F1514:H1514"/>
    <mergeCell ref="F1515:H1515"/>
    <mergeCell ref="F1516:H1516"/>
    <mergeCell ref="F1528:H1528"/>
    <mergeCell ref="F1529:H1529"/>
    <mergeCell ref="AH1499:AK1499"/>
    <mergeCell ref="AH1513:AK1513"/>
    <mergeCell ref="AH1527:AK1527"/>
    <mergeCell ref="AI1519:AK1519"/>
    <mergeCell ref="B1514:E1515"/>
    <mergeCell ref="AI1386:AK1386"/>
    <mergeCell ref="AI1392:AK1392"/>
    <mergeCell ref="AH1444:AK1444"/>
    <mergeCell ref="AI1442:AK1442"/>
    <mergeCell ref="AI1441:AK1441"/>
    <mergeCell ref="AI1440:AK1440"/>
    <mergeCell ref="AI1439:AK1439"/>
    <mergeCell ref="AI1438:AK1438"/>
    <mergeCell ref="AI1437:AK1437"/>
    <mergeCell ref="AI1436:AK1436"/>
    <mergeCell ref="AI1435:AK1435"/>
    <mergeCell ref="AH1430:AK1430"/>
    <mergeCell ref="AI1428:AK1428"/>
    <mergeCell ref="AI1426:AK1426"/>
    <mergeCell ref="AI1422:AK1422"/>
    <mergeCell ref="AI1421:AK1421"/>
    <mergeCell ref="AI1420:AK1420"/>
    <mergeCell ref="AI1419:AK1419"/>
    <mergeCell ref="AH1418:AJ1418"/>
    <mergeCell ref="AH1443:AK1443"/>
    <mergeCell ref="AI1336:AK1336"/>
    <mergeCell ref="AI1335:AK1335"/>
    <mergeCell ref="AH1334:AJ1334"/>
    <mergeCell ref="B1332:E1333"/>
    <mergeCell ref="AI1323:AK1323"/>
    <mergeCell ref="AI1322:AK1322"/>
    <mergeCell ref="AH1318:AK1318"/>
    <mergeCell ref="B1318:E1319"/>
    <mergeCell ref="AI1316:AK1316"/>
    <mergeCell ref="F1376:H1376"/>
    <mergeCell ref="F1388:H1388"/>
    <mergeCell ref="F1389:H1389"/>
    <mergeCell ref="F1390:H1390"/>
    <mergeCell ref="F1402:H1402"/>
    <mergeCell ref="AI1399:AK1399"/>
    <mergeCell ref="AI1398:AK1398"/>
    <mergeCell ref="AI1397:AK1397"/>
    <mergeCell ref="AI1396:AK1396"/>
    <mergeCell ref="AI1395:AK1395"/>
    <mergeCell ref="AI1394:AK1394"/>
    <mergeCell ref="AI1393:AK1393"/>
    <mergeCell ref="AI1381:AK1381"/>
    <mergeCell ref="AI1380:AK1380"/>
    <mergeCell ref="AI1379:AK1379"/>
    <mergeCell ref="AI1339:AK1339"/>
    <mergeCell ref="AI1338:AK1338"/>
    <mergeCell ref="AI1352:AK1352"/>
    <mergeCell ref="AI1353:AK1353"/>
    <mergeCell ref="AI1354:AK1354"/>
    <mergeCell ref="AI1383:AK1383"/>
    <mergeCell ref="AI1384:AK1384"/>
    <mergeCell ref="AI1385:AK1385"/>
    <mergeCell ref="AI69:AK69"/>
    <mergeCell ref="AH172:AJ172"/>
    <mergeCell ref="AH170:AK170"/>
    <mergeCell ref="AI168:AK168"/>
    <mergeCell ref="B158:E158"/>
    <mergeCell ref="AH156:AK156"/>
    <mergeCell ref="AI154:AK154"/>
    <mergeCell ref="AI153:AK153"/>
    <mergeCell ref="AI146:AK146"/>
    <mergeCell ref="AI145:AK145"/>
    <mergeCell ref="AI126:AK126"/>
    <mergeCell ref="AI125:AK125"/>
    <mergeCell ref="AI124:AK124"/>
    <mergeCell ref="AI123:AK123"/>
    <mergeCell ref="AI122:AK122"/>
    <mergeCell ref="AI121:AK121"/>
    <mergeCell ref="AI117:AK117"/>
    <mergeCell ref="AH116:AJ116"/>
    <mergeCell ref="AH101:AK101"/>
    <mergeCell ref="AI167:AK167"/>
    <mergeCell ref="F88:H88"/>
    <mergeCell ref="F100:H100"/>
    <mergeCell ref="F101:H101"/>
    <mergeCell ref="F102:H102"/>
    <mergeCell ref="F114:H114"/>
    <mergeCell ref="F115:H115"/>
    <mergeCell ref="F116:H116"/>
    <mergeCell ref="F128:H128"/>
    <mergeCell ref="F129:H129"/>
    <mergeCell ref="F130:H130"/>
    <mergeCell ref="F142:H142"/>
    <mergeCell ref="F143:H143"/>
    <mergeCell ref="A59:A60"/>
    <mergeCell ref="B58:E59"/>
    <mergeCell ref="AH45:AK45"/>
    <mergeCell ref="A45:A46"/>
    <mergeCell ref="AH44:AK44"/>
    <mergeCell ref="B44:E45"/>
    <mergeCell ref="AI42:AK42"/>
    <mergeCell ref="AI41:AK41"/>
    <mergeCell ref="AI40:AK40"/>
    <mergeCell ref="AI39:AK39"/>
    <mergeCell ref="AI38:AK38"/>
    <mergeCell ref="AI37:AK37"/>
    <mergeCell ref="AI36:AK36"/>
    <mergeCell ref="AI35:AK35"/>
    <mergeCell ref="AI34:AK34"/>
    <mergeCell ref="AI33:AK33"/>
    <mergeCell ref="A87:A88"/>
    <mergeCell ref="B86:E87"/>
    <mergeCell ref="AI81:AK81"/>
    <mergeCell ref="AI80:AK80"/>
    <mergeCell ref="AI79:AK79"/>
    <mergeCell ref="AI78:AK78"/>
    <mergeCell ref="AI77:AK77"/>
    <mergeCell ref="AI76:AK76"/>
    <mergeCell ref="AI75:AK75"/>
    <mergeCell ref="AH74:AJ74"/>
    <mergeCell ref="B74:E74"/>
    <mergeCell ref="AH73:AK73"/>
    <mergeCell ref="A73:A74"/>
    <mergeCell ref="AH72:AK72"/>
    <mergeCell ref="B72:E73"/>
    <mergeCell ref="AI70:AK70"/>
    <mergeCell ref="F18:H18"/>
    <mergeCell ref="F17:H17"/>
    <mergeCell ref="F16:H16"/>
    <mergeCell ref="F32:H32"/>
    <mergeCell ref="F31:H31"/>
    <mergeCell ref="F30:H30"/>
    <mergeCell ref="F44:H44"/>
    <mergeCell ref="F45:H45"/>
    <mergeCell ref="F46:H46"/>
    <mergeCell ref="F58:H58"/>
    <mergeCell ref="F59:H59"/>
    <mergeCell ref="F60:H60"/>
    <mergeCell ref="F72:H72"/>
    <mergeCell ref="F73:H73"/>
    <mergeCell ref="F74:H74"/>
    <mergeCell ref="F86:H86"/>
    <mergeCell ref="F87:H87"/>
    <mergeCell ref="F144:H144"/>
    <mergeCell ref="F156:H156"/>
    <mergeCell ref="F157:H157"/>
    <mergeCell ref="F158:H158"/>
    <mergeCell ref="F170:H170"/>
    <mergeCell ref="F171:H171"/>
    <mergeCell ref="F172:H172"/>
    <mergeCell ref="F184:H184"/>
    <mergeCell ref="F185:H185"/>
    <mergeCell ref="F186:H186"/>
    <mergeCell ref="F226:H226"/>
    <mergeCell ref="F227:H227"/>
    <mergeCell ref="F228:H228"/>
    <mergeCell ref="F240:H240"/>
    <mergeCell ref="F241:H241"/>
    <mergeCell ref="F242:H242"/>
    <mergeCell ref="F254:H254"/>
    <mergeCell ref="F282:H282"/>
    <mergeCell ref="F283:H283"/>
    <mergeCell ref="F284:H284"/>
    <mergeCell ref="F296:H296"/>
    <mergeCell ref="F297:H297"/>
    <mergeCell ref="F298:H298"/>
    <mergeCell ref="F310:H310"/>
    <mergeCell ref="F311:H311"/>
    <mergeCell ref="F312:H312"/>
    <mergeCell ref="F324:H324"/>
    <mergeCell ref="F325:H325"/>
    <mergeCell ref="F326:H326"/>
    <mergeCell ref="F338:H338"/>
    <mergeCell ref="F339:H339"/>
    <mergeCell ref="F340:H340"/>
    <mergeCell ref="F352:H352"/>
    <mergeCell ref="F353:H353"/>
    <mergeCell ref="F354:H354"/>
    <mergeCell ref="F366:H366"/>
    <mergeCell ref="F367:H367"/>
    <mergeCell ref="F368:H368"/>
    <mergeCell ref="F380:H380"/>
    <mergeCell ref="F381:H381"/>
    <mergeCell ref="F382:H382"/>
    <mergeCell ref="F394:H394"/>
    <mergeCell ref="F395:H395"/>
    <mergeCell ref="F396:H396"/>
    <mergeCell ref="F408:H408"/>
    <mergeCell ref="F409:H409"/>
    <mergeCell ref="F410:H410"/>
    <mergeCell ref="F422:H422"/>
    <mergeCell ref="F423:H423"/>
    <mergeCell ref="F424:H424"/>
    <mergeCell ref="F436:H436"/>
    <mergeCell ref="F437:H437"/>
    <mergeCell ref="F438:H438"/>
    <mergeCell ref="F450:H450"/>
    <mergeCell ref="F451:H451"/>
    <mergeCell ref="F452:H452"/>
    <mergeCell ref="F464:H464"/>
    <mergeCell ref="F465:H465"/>
    <mergeCell ref="F466:H466"/>
    <mergeCell ref="F478:H478"/>
    <mergeCell ref="F479:H479"/>
    <mergeCell ref="F480:H480"/>
    <mergeCell ref="F492:H492"/>
    <mergeCell ref="F493:H493"/>
    <mergeCell ref="F494:H494"/>
    <mergeCell ref="F506:H506"/>
    <mergeCell ref="F507:H507"/>
    <mergeCell ref="F508:H508"/>
    <mergeCell ref="F520:H520"/>
    <mergeCell ref="F521:H521"/>
    <mergeCell ref="F522:H522"/>
    <mergeCell ref="F534:H534"/>
    <mergeCell ref="F535:H535"/>
    <mergeCell ref="F577:H577"/>
    <mergeCell ref="F578:H578"/>
    <mergeCell ref="F590:H590"/>
    <mergeCell ref="F591:H591"/>
    <mergeCell ref="F592:H592"/>
    <mergeCell ref="F604:H604"/>
    <mergeCell ref="F605:H605"/>
    <mergeCell ref="F606:H606"/>
    <mergeCell ref="F618:H618"/>
    <mergeCell ref="F619:H619"/>
    <mergeCell ref="F620:H620"/>
    <mergeCell ref="F632:H632"/>
    <mergeCell ref="F633:H633"/>
    <mergeCell ref="F634:H634"/>
    <mergeCell ref="F646:H646"/>
    <mergeCell ref="F647:H647"/>
    <mergeCell ref="F648:H648"/>
    <mergeCell ref="F661:H661"/>
    <mergeCell ref="F662:H662"/>
    <mergeCell ref="F674:H674"/>
    <mergeCell ref="F675:H675"/>
    <mergeCell ref="F676:H676"/>
    <mergeCell ref="F688:H688"/>
    <mergeCell ref="F689:H689"/>
    <mergeCell ref="F690:H690"/>
    <mergeCell ref="F702:H702"/>
    <mergeCell ref="F703:H703"/>
    <mergeCell ref="F704:H704"/>
    <mergeCell ref="F716:H716"/>
    <mergeCell ref="F717:H717"/>
    <mergeCell ref="F718:H718"/>
    <mergeCell ref="F730:H730"/>
    <mergeCell ref="F731:H731"/>
    <mergeCell ref="F732:H732"/>
    <mergeCell ref="F744:H744"/>
    <mergeCell ref="F745:H745"/>
    <mergeCell ref="F746:H746"/>
    <mergeCell ref="F758:H758"/>
    <mergeCell ref="F759:H759"/>
    <mergeCell ref="F760:H760"/>
    <mergeCell ref="F772:H772"/>
    <mergeCell ref="F773:H773"/>
    <mergeCell ref="F774:H774"/>
    <mergeCell ref="F786:H786"/>
    <mergeCell ref="F787:H787"/>
    <mergeCell ref="F788:H788"/>
    <mergeCell ref="F870:H870"/>
    <mergeCell ref="F871:H871"/>
    <mergeCell ref="F872:H872"/>
    <mergeCell ref="F884:H884"/>
    <mergeCell ref="F885:H885"/>
    <mergeCell ref="F886:H886"/>
    <mergeCell ref="F898:H898"/>
    <mergeCell ref="F899:H899"/>
    <mergeCell ref="F900:H900"/>
    <mergeCell ref="F912:H912"/>
    <mergeCell ref="F913:H913"/>
    <mergeCell ref="F914:H914"/>
    <mergeCell ref="F926:H926"/>
    <mergeCell ref="F927:H927"/>
    <mergeCell ref="F928:H928"/>
    <mergeCell ref="F940:H940"/>
    <mergeCell ref="F941:H941"/>
    <mergeCell ref="F1278:H1278"/>
    <mergeCell ref="F1290:H1290"/>
    <mergeCell ref="F942:H942"/>
    <mergeCell ref="F954:H954"/>
    <mergeCell ref="F955:H955"/>
    <mergeCell ref="F956:H956"/>
    <mergeCell ref="F968:H968"/>
    <mergeCell ref="F969:H969"/>
    <mergeCell ref="F970:H970"/>
    <mergeCell ref="F982:H982"/>
    <mergeCell ref="F983:H983"/>
    <mergeCell ref="F1080:H1080"/>
    <mergeCell ref="F1081:H1081"/>
    <mergeCell ref="F1082:H1082"/>
    <mergeCell ref="F1094:H1094"/>
    <mergeCell ref="F1095:H1095"/>
    <mergeCell ref="F1096:H1096"/>
    <mergeCell ref="F1108:H1108"/>
    <mergeCell ref="F1109:H1109"/>
    <mergeCell ref="F1291:H1291"/>
    <mergeCell ref="F1292:H1292"/>
    <mergeCell ref="F1304:H1304"/>
    <mergeCell ref="F1305:H1305"/>
    <mergeCell ref="F1306:H1306"/>
    <mergeCell ref="F1318:H1318"/>
    <mergeCell ref="F1319:H1319"/>
    <mergeCell ref="F1320:H1320"/>
    <mergeCell ref="F1332:H1332"/>
    <mergeCell ref="F1333:H1333"/>
    <mergeCell ref="F1334:H1334"/>
    <mergeCell ref="F1346:H1346"/>
    <mergeCell ref="F1347:H1347"/>
    <mergeCell ref="F1348:H1348"/>
    <mergeCell ref="F1360:H1360"/>
    <mergeCell ref="F1361:H1361"/>
    <mergeCell ref="F1362:H1362"/>
    <mergeCell ref="AH435:AK435"/>
    <mergeCell ref="AH449:AK449"/>
    <mergeCell ref="F1374:H1374"/>
    <mergeCell ref="F1375:H1375"/>
    <mergeCell ref="F1403:H1403"/>
    <mergeCell ref="F1404:H1404"/>
    <mergeCell ref="F1416:H1416"/>
    <mergeCell ref="F1417:H1417"/>
    <mergeCell ref="F1418:H1418"/>
    <mergeCell ref="F1430:H1430"/>
    <mergeCell ref="F1431:H1431"/>
    <mergeCell ref="F1432:H1432"/>
    <mergeCell ref="F1444:H1444"/>
    <mergeCell ref="F1445:H1445"/>
    <mergeCell ref="F1446:H1446"/>
    <mergeCell ref="F1458:H1458"/>
    <mergeCell ref="F1459:H1459"/>
    <mergeCell ref="F1150:H1150"/>
    <mergeCell ref="F1151:H1151"/>
    <mergeCell ref="F1221:H1221"/>
    <mergeCell ref="F1222:H1222"/>
    <mergeCell ref="F1234:H1234"/>
    <mergeCell ref="F1235:H1235"/>
    <mergeCell ref="F1236:H1236"/>
    <mergeCell ref="F1248:H1248"/>
    <mergeCell ref="F1249:H1249"/>
    <mergeCell ref="F1250:H1250"/>
    <mergeCell ref="F1262:H1262"/>
    <mergeCell ref="F1263:H1263"/>
    <mergeCell ref="F1264:H1264"/>
    <mergeCell ref="F1276:H1276"/>
    <mergeCell ref="F1277:H1277"/>
    <mergeCell ref="F1530:H1530"/>
    <mergeCell ref="AH29:AK29"/>
    <mergeCell ref="AH43:AK43"/>
    <mergeCell ref="AH57:AK57"/>
    <mergeCell ref="AH71:AK71"/>
    <mergeCell ref="AH85:AK85"/>
    <mergeCell ref="AH99:AK99"/>
    <mergeCell ref="AH113:AK113"/>
    <mergeCell ref="AH127:AK127"/>
    <mergeCell ref="AH141:AK141"/>
    <mergeCell ref="AH155:AK155"/>
    <mergeCell ref="AH169:AK169"/>
    <mergeCell ref="AH183:AK183"/>
    <mergeCell ref="AH197:AK197"/>
    <mergeCell ref="AH211:AK211"/>
    <mergeCell ref="AH225:AK225"/>
    <mergeCell ref="AH239:AK239"/>
    <mergeCell ref="AH253:AK253"/>
    <mergeCell ref="AH267:AK267"/>
    <mergeCell ref="AH281:AK281"/>
    <mergeCell ref="AH295:AK295"/>
    <mergeCell ref="AH309:AK309"/>
    <mergeCell ref="AH323:AK323"/>
    <mergeCell ref="AH337:AK337"/>
    <mergeCell ref="AH351:AK351"/>
    <mergeCell ref="AH365:AK365"/>
    <mergeCell ref="AH379:AK379"/>
    <mergeCell ref="AH393:AK393"/>
    <mergeCell ref="AH407:AK407"/>
    <mergeCell ref="AH421:AK421"/>
    <mergeCell ref="AH953:AK953"/>
    <mergeCell ref="AI770:AK770"/>
    <mergeCell ref="AH463:AK463"/>
    <mergeCell ref="AH477:AK477"/>
    <mergeCell ref="AH491:AK491"/>
    <mergeCell ref="AH505:AK505"/>
    <mergeCell ref="AH519:AK519"/>
    <mergeCell ref="AH533:AK533"/>
    <mergeCell ref="AH547:AK547"/>
    <mergeCell ref="AH561:AK561"/>
    <mergeCell ref="AH575:AK575"/>
    <mergeCell ref="AH589:AK589"/>
    <mergeCell ref="AH603:AK603"/>
    <mergeCell ref="AH617:AK617"/>
    <mergeCell ref="AH631:AK631"/>
    <mergeCell ref="AH645:AK645"/>
    <mergeCell ref="AH659:AK659"/>
    <mergeCell ref="AH673:AK673"/>
    <mergeCell ref="AH687:AK687"/>
    <mergeCell ref="AI677:AK677"/>
    <mergeCell ref="AI678:AK678"/>
    <mergeCell ref="AI679:AK679"/>
    <mergeCell ref="AI680:AK680"/>
    <mergeCell ref="AI681:AK681"/>
    <mergeCell ref="AI682:AK682"/>
    <mergeCell ref="AI683:AK683"/>
    <mergeCell ref="AI684:AK684"/>
    <mergeCell ref="AI644:AK644"/>
    <mergeCell ref="AH646:AK646"/>
    <mergeCell ref="AI640:AK640"/>
    <mergeCell ref="AI641:AK641"/>
    <mergeCell ref="AH535:AK535"/>
    <mergeCell ref="AI540:AK540"/>
    <mergeCell ref="AI541:AK541"/>
    <mergeCell ref="AI738:AK738"/>
    <mergeCell ref="AI739:AK739"/>
    <mergeCell ref="AI740:AK740"/>
    <mergeCell ref="AI741:AK741"/>
    <mergeCell ref="AI742:AK742"/>
    <mergeCell ref="AH744:AK744"/>
    <mergeCell ref="AI763:AK763"/>
    <mergeCell ref="AI764:AK764"/>
    <mergeCell ref="AI753:AK753"/>
    <mergeCell ref="AI754:AK754"/>
    <mergeCell ref="AI755:AK755"/>
    <mergeCell ref="AH758:AK758"/>
    <mergeCell ref="AH772:AK772"/>
    <mergeCell ref="AI795:AK795"/>
    <mergeCell ref="AH967:AK967"/>
    <mergeCell ref="AH981:AK981"/>
    <mergeCell ref="AH995:AK995"/>
    <mergeCell ref="AH743:AK743"/>
    <mergeCell ref="AH757:AK757"/>
    <mergeCell ref="AH771:AK771"/>
    <mergeCell ref="AH785:AK785"/>
    <mergeCell ref="AH799:AK799"/>
    <mergeCell ref="AH813:AK813"/>
    <mergeCell ref="AH827:AK827"/>
    <mergeCell ref="AH841:AK841"/>
    <mergeCell ref="AH855:AK855"/>
    <mergeCell ref="AH869:AK869"/>
    <mergeCell ref="AH883:AK883"/>
    <mergeCell ref="AH897:AK897"/>
    <mergeCell ref="AH911:AK911"/>
    <mergeCell ref="AH925:AK925"/>
    <mergeCell ref="AH939:AK939"/>
    <mergeCell ref="AH1079:AK1079"/>
    <mergeCell ref="AH1093:AK1093"/>
    <mergeCell ref="AH1107:AK1107"/>
    <mergeCell ref="AH1121:AK1121"/>
    <mergeCell ref="AH1135:AK1135"/>
    <mergeCell ref="AH1149:AK1149"/>
    <mergeCell ref="AH1163:AK1163"/>
    <mergeCell ref="AH1177:AK1177"/>
    <mergeCell ref="AH1191:AK1191"/>
    <mergeCell ref="AI1188:AK1188"/>
    <mergeCell ref="AI1189:AK1189"/>
    <mergeCell ref="AH1150:AK1150"/>
    <mergeCell ref="AI1085:AK1085"/>
    <mergeCell ref="AI973:AK973"/>
    <mergeCell ref="AI974:AK974"/>
    <mergeCell ref="AI975:AK975"/>
    <mergeCell ref="AI976:AK976"/>
    <mergeCell ref="AI977:AK977"/>
    <mergeCell ref="AI978:AK978"/>
    <mergeCell ref="AI979:AK979"/>
    <mergeCell ref="AI980:AK980"/>
    <mergeCell ref="AH982:AK982"/>
    <mergeCell ref="AI1090:AK1090"/>
    <mergeCell ref="AI1091:AK1091"/>
    <mergeCell ref="AH1152:AJ1152"/>
    <mergeCell ref="AI1155:AK1155"/>
    <mergeCell ref="AI1156:AK1156"/>
    <mergeCell ref="AI1157:AK1157"/>
    <mergeCell ref="AI1158:AK1158"/>
    <mergeCell ref="AI1159:AK1159"/>
    <mergeCell ref="AI1160:AK1160"/>
    <mergeCell ref="AI1161:AK1161"/>
    <mergeCell ref="AH1205:AK1205"/>
    <mergeCell ref="AH1219:AK1219"/>
    <mergeCell ref="AH1233:AK1233"/>
    <mergeCell ref="AH1247:AK1247"/>
    <mergeCell ref="AH1261:AK1261"/>
    <mergeCell ref="AH1275:AK1275"/>
    <mergeCell ref="AH1289:AK1289"/>
    <mergeCell ref="AH1303:AK1303"/>
    <mergeCell ref="AH1317:AK1317"/>
    <mergeCell ref="AH1331:AK1331"/>
    <mergeCell ref="AH1345:AK1345"/>
    <mergeCell ref="AH1359:AK1359"/>
    <mergeCell ref="AH1373:AK1373"/>
    <mergeCell ref="AH1387:AK1387"/>
    <mergeCell ref="AH1401:AK1401"/>
    <mergeCell ref="AH1415:AK1415"/>
    <mergeCell ref="AH1429:AK1429"/>
    <mergeCell ref="AI1315:AK1315"/>
    <mergeCell ref="AI1314:AK1314"/>
    <mergeCell ref="AI1313:AK1313"/>
    <mergeCell ref="AI1309:AK1309"/>
    <mergeCell ref="AI1308:AK1308"/>
    <mergeCell ref="AI1307:AK1307"/>
    <mergeCell ref="AI1300:AK1300"/>
    <mergeCell ref="AI1400:AK1400"/>
    <mergeCell ref="AH1402:AK1402"/>
    <mergeCell ref="AI1382:AK1382"/>
    <mergeCell ref="AI1355:AK1355"/>
    <mergeCell ref="AI1356:AK1356"/>
    <mergeCell ref="AI1357:AK1357"/>
    <mergeCell ref="AI1358:AK1358"/>
    <mergeCell ref="AI1337:AK1337"/>
  </mergeCells>
  <phoneticPr fontId="11" type="noConversion"/>
  <dataValidations count="2">
    <dataValidation type="custom" allowBlank="1" showInputMessage="1" showErrorMessage="1" sqref="A1:V4 AL1 W1:AK2 AT3 T3:AK4 BA4 BC4 AM5:AN14 AT5:BB26 BC5:BG27 AH15:AK15 P1547:AB1547 B18:E18 F16:F18 I18:AK18 AM19:AN28 AT27:AZ27 AT28:BG28 AT29:AZ30 I30:AK30 BD30 I31:AG31 AT31:BB31 BD31:BF31 B32:E32 F30:F32 I32:AK32 AT32:AZ35 AM33:AN42 BD33 AT36:BA36 A5:A44 I44:AK44 I45:AG45 B46:E46 F44:F46 I46:AK46 AM47:AN56 A47:A58 I58:AK58 I59:AG59 B60:E60 F58:F60 I60:AK60 AM61:AN70 A61:A72 I72:AK72 I73:AG73 B74:E74 F72:F74 I74:AK74 AM75:AN84 A75:A86 I86:AK86 I87:AG87 B88:E88 F86:F88 I88:AK88 AM89:AN98 A89:A100 I100:AK100 I101:AG101 B102:E102 F100:F102 I102:AK102 AM103:AN112 A103:A114 I114:AK114 I115:AG115 B116:E116 F114:F116 I116:AK116 AM117:AN126 A117:A128 I128:AK128 I129:AG129 B130:E130 F128:F130 I130:AK130 AM131:AN140 A131:A142 I142:AK142 I143:AG143 B144:E144 F142:F144 I144:AK144 AM145:AN154 F1402:F1404 I1404:AK1404 I1290:AK1290 I1291:AG1291 B1292:E1292 AM1475:AN1484 AM159:AN168 F1290:F1292 I1292:AK1292 A1279:A1304 I1304:AK1304 I1305:AG1305 B1306:E1306 AM173:AN182 AM1489:AN1498 F1304:F1306 I1306:AK1306 A1307:A1318 I1318:AK1318 I1319:AG1319 AM187:AN196 B1320:E1320 AM1503:AN1512 F1318:F1320 I1320:AK1320 A1321:A1332 I1332:AK1332 AM201:AN210 I1333:AG1333 B1334:E1334 AM1517:AN1526 A1489:A1500 F1332:F1334 I1334:AK1334 AM215:AN224 A1335:A1346 I1346:AK1346 I1347:AG1347 B1348:E1348 I1500:AK1500 I1501:AG1501 AM229:AN238 B1502:E1502 F1500:F1502 I1502:AK1502 A1503:A1514 I1514:AK1514 I1515:AG1515 AM243:AN252 F1346:F1348 B1516:E1516 F1514:F1516 I1516:AK1516 A1517:A1528 I1528:AK1528 AM257:AN266 I1529:AG1529 F1528:F1530 N1547 J16:AK16 I1530:AK1530 I1348:AK1348 AM271:AN280 A1349:A1360 I156:AK156 I157:AG157 B158:E158 F156:F158 I158:AK158 AM285:AN294 A145:A170 I170:AK170 I171:AG171 B172:E172 F170:F172 I172:AK172 AM299:AN308 A173:A184 I184:AK184 I185:AG185 B186:E186 F184:F186 I186:AK186 AM313:AN322 A187:A198 I198:AK198 I199:AG199 B200:E200 F198:F200 I200:AK200 AM327:AN336 A201:A212 I212:AK212 I213:AG213 B214:E214 F212:F214 I214:AK214 AM341:AN350 A215:A226 I226:AK226 I227:AG227 B228:E228 F226:F228 I228:AK228 AM355:AN364 A229:A240 I240:AK240 I241:AG241 B242:E242 F240:F242 I242:AK242 AM369:AN378 A243:A254 I254:AK254 I255:AG255 B256:E256 F254:F256 I256:AK256 AM383:AN392 A257:A268 I268:AK268 I269:AG269 B270:E270 F268:F270 I270:AK270 AM397:AN406 AM1461:AN1470 I282:AK282 I283:AG283 B284:E284 F282:F284 I284:AK284 AM411:AN420 A271:A296 I296:AK296 I297:AG297 B298:E298 F296:F298 I298:AK298 AM425:AN434 A299:A310 I310:AK310 I311:AG311 B312:E312 F310:F312 I312:AK312 AM439:AN448 A313:A324 I324:AK324 I325:AG325 B326:E326 F324:F326 I326:AK326 AM453:AN462 A327:A338 I338:AK338 I339:AG339 B340:E340 F338:F340 I340:AK340 AM467:AN476 A341:A352 I352:AK352 I353:AG353 B354:E354 F352:F354 I354:AK354 AM481:AN490 A355:A366 I366:AK366 I367:AG367 B368:E368 F366:F368 I368:AK368 AM495:AN504 A369:A380 I380:AK380 I381:AG381 B382:E382 F380:F382 I382:AK382 AM509:AN518 A383:A394 I394:AK394 I395:AG395 B396:E396 F394:F396 I1360:AK1360 AM523:AN532 I408:AK408 I409:AG409 B410:E410 F408:F410 I410:AK410 A397:A422 AM537:AN546 I422:AK422 I423:AG423 B424:E424 F422:F424 I424:AK424 A425:A436 AM551:AN560 I436:AK436 I437:AG437 B438:E438 F436:F438 I438:AK438 A439:A450 AM565:AN574 I450:AK450 I451:AG451 B452:E452 F450:F452 I452:AK452 A453:A464 AM579:AN588 I464:AK464 I465:AG465 B466:E466 F464:F466 I466:AK466 A467:A478 AM593:AN602 I478:AK478 I479:AG479 B480:E480 F478:F480 I480:AK480 A481:A492 AM607:AN616 I492:AK492 I493:AG493 B494:E494 F492:F494 I494:AK494 A495:A506 AM621:AN630 I506:AK506 I507:AG507 B508:E508 F506:F508 I508:AK508 A509:A520 AM635:AN644 I520:AK520 I521:AG521 B522:E522 F520:F522 I522:AK522 I1361:AG1361 AM649:AN658 I534:AK534 I535:AG535 B536:E536 F534:F536 I536:AK536 A523:A548 AM663:AN672 I548:AK548 I549:AG549 B550:E550 F548:F550 I550:AK550 A551:A562 AM677:AN686 I562:AK562 I563:AG563 B564:E564 F562:F564 I564:AK564 A565:A576 AM691:AN700 I576:AK576 I577:AG577 B578:E578 F576:F578 I578:AK578 A579:A590 AM705:AN714 I590:AK590 I591:AG591 B592:E592 F590:F592 I592:AK592 A593:A604 AM719:AN728 I604:AK604 I605:AG605 B606:E606 F604:F606 I606:AK606 A607:A618 AM733:AN742 I618:AK618 I619:AG619 B620:E620 F618:F620 I620:AK620 A621:A632 AM747:AN756 I632:AK632 I633:AG633 B634:E634 F632:F634 I634:AK634 A635:A646 AM761:AN770 I646:AK646 I647:AG647 B648:E648 F646:F648 I648:AK648 I660:AK660 AM775:AN784 I661:AG661 B662:E662 F660:F662 I662:AK662 A649:A674 I674:AK674 AM789:AN798 I675:AG675 B676:E676 F674:F676 I676:AK676 A677:A688 I688:AK688 AM803:AN812 I689:AG689 B690:E690 F688:F690 I690:AK690 A691:A702 I702:AK702 AM817:AN826 I703:AG703 B704:E704 F702:F704 I704:AK704 A705:A716 I716:AK716 AM831:AN840 I717:AG717 B718:E718 F716:F718 I718:AK718 A719:A730 I730:AK730 AM845:AN854 I731:AG731 B732:E732 F730:F732 I732:AK732 A733:A744 B1530:E1530 AM859:AN868 I744:AK744 I745:AG745 B746:E746 F744:F746 I746:AK746 A747:A758 AM873:AN882 I758:AK758 I759:AG759 B760:E760 F758:F760 I760:AK760 A761:A772 AM887:AN896 I772:AK772 I773:AG773 B774:E774 F772:F774 I774:AK774 B1362:E1362 AM901:AN910 I786:AK786 I787:AG787 B788:E788 F786:F788 I788:AK788 A775:A800 AM915:AN924 I800:AK800 I801:AG801 B802:E802 F800:F802 I802:AK802 A803:A814 AM929:AN938 I814:AK814 I815:AG815 B816:E816 F814:F816 I816:AK816 A817:A828 AM943:AN952 I828:AK828 I829:AG829 B830:E830 F828:F830 I830:AK830 A831:A842 AM957:AN966 I842:AK842 I843:AG843 B844:E844 F842:F844 I844:AK844 A845:A856 AM971:AN980 I856:AK856 I857:AG857 B858:E858 F856:F858 I858:AK858 A859:A870 AM985:AN994 I870:AK870 I871:AG871 B872:E872 F870:F872 I872:AK872 A873:A884 AM999:AN1008 I884:AK884 I885:AG885 B886:E886 F884:F886 I886:AK886 A887:A898 AM1013:AN1022 I898:AK898 I899:AG899 B900:E900 F898:F900 I900:AK900 F1360:F1362 AM1027:AN1036 I912:AK912 I913:AG913 B914:E914 F912:F914 I914:AK914 A901:A926 AM1041:AN1050 I926:AK926 I927:AG927 B928:E928 F926:F928 I928:AK928 A929:A940 AM1055:AN1064 I940:AK940 I941:AG941 B942:E942 F940:F942 AT37:AZ1094 I942:AK942 A943:A954 AM1069:AN1078 I954:AK954 I955:AG955 B956:E956 F954:F956 I956:AK956 A957:A968 AM1083:AN1092 I968:AK968 I969:AG969 B970:E970 F968:F970 I970:AK970 A971:A982 AM1097:AN1106 I982:AK982 I983:AG983 B984:E984 F982:F984 I984:AK984 A985:A996 AM1111:AN1120 I996:AK996 I997:AG997 B998:E998 F996:F998 I998:AK998 A999:A1010 AM1125:AN1134 I1010:AK1010 I1011:AG1011 B1012:E1012 F1010:F1012 I1012:AK1012 A1013:A1024 AM1139:AN1148 I1024:AK1024 I1025:AG1025 B1026:E1026 F1024:F1026 I1026:AK1026 I1362:AK1362 AM1153:AN1162 I1038:AK1038 I1039:AG1039 B1040:E1040 F1038:F1040 I1040:AK1040 A1027:A1052 AM1167:AN1176 I1052:AK1052 I1053:AG1053 B1054:E1054 F1052:F1054 I1054:AK1054 A1055:A1066 AM1181:AN1190 I1066:AK1066 I1067:AG1067 B1068:E1068 F1066:F1068 I1068:AK1068 A1069:A1080 AM1195:AN1204 I1080:AK1080 I1081:AG1081 B1082:E1082 F1080:F1082 I1082:AK1082 A1083:A1094 AM1209:AN1218 I1094:AK1094 I1095:AG1095 B1096:E1096 F1094:F1096 I1096:AK1096 A1097:A1108 AM1223:AN1232 I1108:AK1108 I1109:AG1109 B1110:E1110 F1108:F1110 I1110:AK1110 A1111:A1122 AM1237:AN1246 I1122:AK1122 I1123:AG1123 B1124:E1124 F1122:F1124 I1124:AK1124 A1125:A1136 AM1251:AN1260 I1136:AK1136 I1137:AG1137 B1138:E1138 F1136:F1138 I1138:AK1138 A1139:A1150 AM1265:AN1274 I1150:AK1150 I1151:AG1151 B1152:E1152 F1150:F1152 I1152:AK1152 I396:AK396 AM1279:AN1288 AM1447:AN1456 I1164:AK1164 I1165:AG1165 B1166:E1166 F1164:F1166 I1166:AK1166 AM1293:AN1302 A1153:A1178 I1178:AK1178 I1179:AG1179 B1180:E1180 F1178:F1180 I1180:AK1180 AM1307:AN1316 A1181:A1192 I1192:AK1192 I1193:AG1193 B1194:E1194 F1192:F1194 I1194:AK1194 AM1321:AN1330 A1195:A1206 I1206:AK1206 I1207:AG1207 B1208:E1208 F1206:F1208 I1208:AK1208 AM1335:AN1344 A1209:A1220 I1220:AK1220 I1221:AG1221 B1222:E1222 F1220:F1222 I1222:AK1222 AM1349:AN1358 A1223:A1234 I1234:AK1234 I1235:AG1235 B1236:E1236 F1234:F1236 I1236:AK1236 AM1363:AN1372 A1237:A1248 I1248:AK1248 I1249:AG1249 B1250:E1250 F1248:F1250 I1250:AK1250 AM1377:AN1386 A1251:A1262 I1262:AK1262 I1263:AG1263 B1264:E1264 F1262:F1264 I1264:AK1264 AM1391:AN1400 A1265:A1276 I1276:AK1276 I1277:AG1277 B1278:E1278 F1276:F1278 I1278:AK1278 AM1405:AN1414 A1363:A1374 I1374:AK1374 I1375:AG1375 B1376:E1376 F1374:F1376 I1376:AK1376 AM1419:AN1428 A1377:A1388 I1388:AK1388 I1389:AG1389 B1390:E1390 F1388:F1390 I1390:AK1390 AM1433:AN1442 A1391:A1402 I1402:AK1402 I1403:AG1403 B1404:E1404 I1416:AK1416 I1417:AG1417 B1418:E1418 F1416:F1418 I1418:AK1418 A1405:A1430 I1430:AK1430 I1431:AG1431 B1432:E1432 F1430:F1432 I1432:AK1432 A1433:A1444 I1444:AK1444 I1445:AG1445 B1446:E1446 F1444:F1446 I1446:AK1446 A1447:A1458 I1458:AK1458 I1459:AG1459 B1460:E1460 F1458:F1460 I1460:AK1460 A1461:A1472 I1472:AK1472 I1473:AG1473 B1474:E1474 F1472:F1474 I1474:AK1474 A1475:A1486 I1486:AK1486 I1487:AG1487 B1488:E1488 F1486:F1488 I1488:AK1488" xr:uid="{E6FF03F2-145A-479E-AC42-252D926F8103}">
      <formula1>""""""</formula1>
    </dataValidation>
    <dataValidation type="list" allowBlank="1" showInputMessage="1" showErrorMessage="1" sqref="AH5:AH14 AH19:AH28 AH33:AH42 AH47:AH56 AH61:AH70 AH75:AH84 AH89:AH98 AH103:AH112 AH117:AH126 AH131:AH140 AH1279:AH1288 AH1293:AH1302 AH1307:AH1316 AH1321:AH1330 AH1335:AH1344 AH1349:AH1358 AH1363:AH1372 AH1377:AH1386 AH1391:AH1400 AH145:AH154 AH159:AH168 AH173:AH182 AH187:AH196 AH201:AH210 AH215:AH224 AH229:AH238 AH243:AH252 AH257:AH266 AH271:AH280 AH285:AH294 AH299:AH308 AH313:AH322 AH327:AH336 AH341:AH350 AH355:AH364 AH369:AH378 AH383:AH392 AH397:AH406 AH411:AH420 AH425:AH434 AH439:AH448 AH453:AH462 AH467:AH476 AH481:AH490 AH495:AH504 AH509:AH518 AH523:AH532 AH537:AH546 AH551:AH560 AH565:AH574 AH579:AH588 AH593:AH602 AH607:AH616 AH621:AH630 AH635:AH644 AH649:AH658 AH663:AH672 AH677:AH686 AH691:AH700 AH705:AH714 AH719:AH728 AH733:AH742 AH747:AH756 AH761:AH770 AH775:AH784 AH789:AH798 AH803:AH812 AH817:AH826 AH831:AH840 AH845:AH854 AH859:AH868 AH873:AH882 AH887:AH896 AH901:AH910 AH915:AH924 AH929:AH938 AH943:AH952 AH957:AH966 AH971:AH980 AH985:AH994 AH999:AH1008 AH1013:AH1022 AH1027:AH1036 AH1041:AH1050 AH1055:AH1064 AH1069:AH1078 AH1083:AH1092 AH1097:AH1106 AH1111:AH1120 AH1125:AH1134 AH1139:AH1148 AH1153:AH1162 AH1167:AH1176 AH1181:AH1190 AH1195:AH1204 AH1209:AH1218 AH1223:AH1232 AH1237:AH1246 AH1251:AH1260 AH1265:AH1274 AH1405:AH1414 AH1419:AH1428 AH1433:AH1442 AH1447:AH1456 AH1461:AH1470 AH1475:AH1484 AH1489:AH1498 AH1503:AH1512 AH1517:AH1526" xr:uid="{267C9308-689D-44EE-BB59-A8E0B6C2C8E3}">
      <formula1>$AA$15:$AG$15</formula1>
    </dataValidation>
  </dataValidations>
  <printOptions horizontalCentered="1" verticalCentered="1" gridLines="1"/>
  <pageMargins left="0.43307086614173229" right="0.43307086614173229" top="1.7716535433070868" bottom="1.7716535433070868" header="0.31496062992125984" footer="0.31496062992125984"/>
  <pageSetup paperSize="9" scale="80" fitToWidth="0" fitToHeight="0" pageOrder="overThenDown" orientation="landscape" r:id="rId1"/>
  <rowBreaks count="20" manualBreakCount="20">
    <brk id="18" max="39" man="1"/>
    <brk id="32" max="39" man="1"/>
    <brk id="46" max="39" man="1"/>
    <brk id="60" max="39" man="1"/>
    <brk id="74" max="39" man="1"/>
    <brk id="88" max="39" man="1"/>
    <brk id="102" max="39" man="1"/>
    <brk id="116" max="39" man="1"/>
    <brk id="130" max="39" man="1"/>
    <brk id="144" max="39" man="1"/>
    <brk id="158" max="39" man="1"/>
    <brk id="172" max="39" man="1"/>
    <brk id="186" max="39" man="1"/>
    <brk id="200" max="39" man="1"/>
    <brk id="214" max="39" man="1"/>
    <brk id="228" max="39" man="1"/>
    <brk id="242" max="39" man="1"/>
    <brk id="256" max="39" man="1"/>
    <brk id="270" max="39" man="1"/>
    <brk id="1516" max="39" man="1"/>
  </rowBreaks>
  <colBreaks count="1" manualBreakCount="1">
    <brk id="18"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rgb="FF006878"/>
  </sheetPr>
  <dimension ref="A1:GR767"/>
  <sheetViews>
    <sheetView zoomScaleNormal="100" zoomScaleSheetLayoutView="100" workbookViewId="0">
      <selection activeCell="V647" activeCellId="19" sqref="L412:AD413 L415:Q416 F415:J416 V415:Y416 L470:AD471 L473:Q474 F473:J474 V473:Y474 L528:AD529 L531:Q532 F531:J532 V531:Y532 L586:AD587 L589:Q590 F589:J590 V589:Y590 L644:AD645 L647:Q648 F647:J648 V647:Y648"/>
    </sheetView>
  </sheetViews>
  <sheetFormatPr defaultColWidth="12.625" defaultRowHeight="15" customHeight="1" x14ac:dyDescent="0.2"/>
  <cols>
    <col min="1" max="1" width="1.625" style="3" customWidth="1"/>
    <col min="2" max="2" width="0.875" style="3" customWidth="1"/>
    <col min="3" max="8" width="1.625" style="3" customWidth="1"/>
    <col min="9" max="31" width="1.5" style="3" customWidth="1"/>
    <col min="32" max="43" width="1.5" style="13" customWidth="1"/>
    <col min="44" max="49" width="1.5" style="3" customWidth="1"/>
    <col min="50" max="50" width="1" style="3" customWidth="1"/>
    <col min="51" max="52" width="0.875" style="3" customWidth="1"/>
    <col min="53" max="58" width="1.625" style="3" customWidth="1"/>
    <col min="59" max="81" width="1.5" style="3" customWidth="1"/>
    <col min="82" max="93" width="1.5" style="13" customWidth="1"/>
    <col min="94" max="97" width="1.5" style="3" customWidth="1"/>
    <col min="98" max="99" width="1.5" style="6" customWidth="1"/>
    <col min="100" max="100" width="1.5" style="249" customWidth="1"/>
    <col min="101" max="101" width="1.625" style="6" customWidth="1"/>
    <col min="102" max="102" width="0.875" style="3" customWidth="1"/>
    <col min="103" max="108" width="1.625" style="3" customWidth="1"/>
    <col min="109" max="131" width="1.5" style="3" customWidth="1"/>
    <col min="132" max="143" width="1.5" style="13" customWidth="1"/>
    <col min="144" max="150" width="1.5" style="3" customWidth="1"/>
    <col min="151" max="151" width="1.625" style="3" customWidth="1"/>
    <col min="152" max="152" width="0.875" style="3" customWidth="1"/>
    <col min="153" max="158" width="1.625" style="3" customWidth="1"/>
    <col min="159" max="181" width="1.5" style="3" customWidth="1"/>
    <col min="182" max="193" width="1.5" style="13" customWidth="1"/>
    <col min="194" max="199" width="1.5" style="3" customWidth="1"/>
    <col min="200" max="16384" width="12.625" style="3"/>
  </cols>
  <sheetData>
    <row r="1" spans="1:200" ht="7.35" customHeight="1" x14ac:dyDescent="0.2">
      <c r="A1" s="1086" t="str">
        <f>IF(Bitácora!$A$2="  FECHA  ","RESUMEN ANUAL POR AERONAVE",0)</f>
        <v>RESUMEN ANUAL POR AERONAVE</v>
      </c>
      <c r="B1" s="1087"/>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087"/>
      <c r="AT1" s="1087"/>
      <c r="AU1" s="1087"/>
      <c r="AV1" s="1087"/>
      <c r="AW1" s="1087"/>
      <c r="AX1" s="1087"/>
      <c r="AY1" s="1177"/>
      <c r="AZ1" s="1177"/>
      <c r="BA1" s="1177"/>
      <c r="BB1" s="1177"/>
      <c r="BC1" s="1177"/>
      <c r="BD1" s="1177"/>
      <c r="BE1" s="1177"/>
      <c r="BF1" s="1177"/>
      <c r="BG1" s="1177"/>
      <c r="BH1" s="1177"/>
      <c r="BI1" s="1177"/>
      <c r="BJ1" s="1177"/>
      <c r="BK1" s="1177"/>
      <c r="BL1" s="1177"/>
      <c r="BM1" s="1177"/>
      <c r="BN1" s="1177"/>
      <c r="BO1" s="1177"/>
      <c r="BP1" s="1177"/>
      <c r="BQ1" s="1177"/>
      <c r="BR1" s="1177"/>
      <c r="BS1" s="1177"/>
      <c r="BT1" s="1177"/>
      <c r="BU1" s="1177"/>
      <c r="BV1" s="1177"/>
      <c r="BW1" s="1177"/>
      <c r="BX1" s="1177"/>
      <c r="BY1" s="1177"/>
      <c r="BZ1" s="1177"/>
      <c r="CA1" s="1177"/>
      <c r="CB1" s="1177"/>
      <c r="CC1" s="1177"/>
      <c r="CD1" s="1177"/>
      <c r="CE1" s="1177"/>
      <c r="CF1" s="1177"/>
      <c r="CG1" s="1177"/>
      <c r="CH1" s="1177"/>
      <c r="CI1" s="1177"/>
      <c r="CJ1" s="1177"/>
      <c r="CK1" s="1177"/>
      <c r="CL1" s="1177"/>
      <c r="CM1" s="1177"/>
      <c r="CN1" s="1177"/>
      <c r="CO1" s="1177"/>
      <c r="CP1" s="1177"/>
      <c r="CQ1" s="1177"/>
      <c r="CR1" s="1177"/>
      <c r="CS1" s="1177"/>
      <c r="CT1" s="1177"/>
      <c r="CU1" s="1177"/>
      <c r="CV1" s="275"/>
      <c r="CW1" s="1086" t="str">
        <f>IF(Bitácora!$A$2="  FECHA  ","FLY LOGICS",0)</f>
        <v>FLY LOGICS</v>
      </c>
      <c r="CX1" s="1087"/>
      <c r="CY1" s="1087"/>
      <c r="CZ1" s="1087"/>
      <c r="DA1" s="1087"/>
      <c r="DB1" s="1087"/>
      <c r="DC1" s="1087"/>
      <c r="DD1" s="1087"/>
      <c r="DE1" s="1087"/>
      <c r="DF1" s="1087"/>
      <c r="DG1" s="1087"/>
      <c r="DH1" s="1087"/>
      <c r="DI1" s="1087"/>
      <c r="DJ1" s="1087"/>
      <c r="DK1" s="1087"/>
      <c r="DL1" s="1087"/>
      <c r="DM1" s="1087"/>
      <c r="DN1" s="1087"/>
      <c r="DO1" s="1087"/>
      <c r="DP1" s="1087"/>
      <c r="DQ1" s="1087"/>
      <c r="DR1" s="1087"/>
      <c r="DS1" s="1087"/>
      <c r="DT1" s="1087"/>
      <c r="DU1" s="1087"/>
      <c r="DV1" s="1087"/>
      <c r="DW1" s="1087"/>
      <c r="DX1" s="1087"/>
      <c r="DY1" s="1087"/>
      <c r="DZ1" s="1087"/>
      <c r="EA1" s="1087"/>
      <c r="EB1" s="1087"/>
      <c r="EC1" s="1087"/>
      <c r="ED1" s="1087"/>
      <c r="EE1" s="1087"/>
      <c r="EF1" s="1087"/>
      <c r="EG1" s="1087"/>
      <c r="EH1" s="1087"/>
      <c r="EI1" s="1087"/>
      <c r="EJ1" s="1087"/>
      <c r="EK1" s="1087"/>
      <c r="EL1" s="1087"/>
      <c r="EM1" s="1087"/>
      <c r="EN1" s="1087"/>
      <c r="EO1" s="1087"/>
      <c r="EP1" s="1087"/>
      <c r="EQ1" s="1087"/>
      <c r="ER1" s="1087"/>
      <c r="ES1" s="1087"/>
      <c r="ET1" s="1087"/>
      <c r="EU1" s="1177" t="str">
        <f>IF(Bitácora!$A$2="  FECHA  ","RESUMEN ANUAL POR AERONAVE",0)</f>
        <v>RESUMEN ANUAL POR AERONAVE</v>
      </c>
      <c r="EV1" s="1177"/>
      <c r="EW1" s="1177"/>
      <c r="EX1" s="1177"/>
      <c r="EY1" s="1177"/>
      <c r="EZ1" s="1177"/>
      <c r="FA1" s="1177"/>
      <c r="FB1" s="1177"/>
      <c r="FC1" s="1177"/>
      <c r="FD1" s="1177"/>
      <c r="FE1" s="1177"/>
      <c r="FF1" s="1177"/>
      <c r="FG1" s="1177"/>
      <c r="FH1" s="1177"/>
      <c r="FI1" s="1177"/>
      <c r="FJ1" s="1177"/>
      <c r="FK1" s="1177"/>
      <c r="FL1" s="1177"/>
      <c r="FM1" s="1177"/>
      <c r="FN1" s="1177"/>
      <c r="FO1" s="1177"/>
      <c r="FP1" s="1177"/>
      <c r="FQ1" s="1177"/>
      <c r="FR1" s="1177"/>
      <c r="FS1" s="1177"/>
      <c r="FT1" s="1177"/>
      <c r="FU1" s="1177"/>
      <c r="FV1" s="1177"/>
      <c r="FW1" s="1177"/>
      <c r="FX1" s="1177"/>
      <c r="FY1" s="1177"/>
      <c r="FZ1" s="1177"/>
      <c r="GA1" s="1177"/>
      <c r="GB1" s="1177"/>
      <c r="GC1" s="1177"/>
      <c r="GD1" s="1177"/>
      <c r="GE1" s="1177"/>
      <c r="GF1" s="1177"/>
      <c r="GG1" s="1177"/>
      <c r="GH1" s="1177"/>
      <c r="GI1" s="1177"/>
      <c r="GJ1" s="1177"/>
      <c r="GK1" s="1177"/>
      <c r="GL1" s="1177"/>
      <c r="GM1" s="1177"/>
      <c r="GN1" s="1177"/>
      <c r="GO1" s="1177"/>
      <c r="GP1" s="1177"/>
      <c r="GQ1" s="1177"/>
      <c r="GR1" s="6"/>
    </row>
    <row r="2" spans="1:200" ht="7.35" customHeight="1" x14ac:dyDescent="0.2">
      <c r="A2" s="1088"/>
      <c r="B2" s="1089"/>
      <c r="C2" s="1089"/>
      <c r="D2" s="1089"/>
      <c r="E2" s="1089"/>
      <c r="F2" s="1089"/>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178"/>
      <c r="AZ2" s="1178"/>
      <c r="BA2" s="1178"/>
      <c r="BB2" s="1178"/>
      <c r="BC2" s="1178"/>
      <c r="BD2" s="1178"/>
      <c r="BE2" s="1178"/>
      <c r="BF2" s="1178"/>
      <c r="BG2" s="1178"/>
      <c r="BH2" s="1178"/>
      <c r="BI2" s="1178"/>
      <c r="BJ2" s="1178"/>
      <c r="BK2" s="1178"/>
      <c r="BL2" s="1178"/>
      <c r="BM2" s="1178"/>
      <c r="BN2" s="1178"/>
      <c r="BO2" s="1178"/>
      <c r="BP2" s="1178"/>
      <c r="BQ2" s="1178"/>
      <c r="BR2" s="1178"/>
      <c r="BS2" s="1178"/>
      <c r="BT2" s="1178"/>
      <c r="BU2" s="1178"/>
      <c r="BV2" s="1178"/>
      <c r="BW2" s="1178"/>
      <c r="BX2" s="1178"/>
      <c r="BY2" s="1178"/>
      <c r="BZ2" s="1178"/>
      <c r="CA2" s="1178"/>
      <c r="CB2" s="1178"/>
      <c r="CC2" s="1178"/>
      <c r="CD2" s="1178"/>
      <c r="CE2" s="1178"/>
      <c r="CF2" s="1178"/>
      <c r="CG2" s="1178"/>
      <c r="CH2" s="1178"/>
      <c r="CI2" s="1178"/>
      <c r="CJ2" s="1178"/>
      <c r="CK2" s="1178"/>
      <c r="CL2" s="1178"/>
      <c r="CM2" s="1178"/>
      <c r="CN2" s="1178"/>
      <c r="CO2" s="1178"/>
      <c r="CP2" s="1178"/>
      <c r="CQ2" s="1178"/>
      <c r="CR2" s="1178"/>
      <c r="CS2" s="1178"/>
      <c r="CT2" s="1178"/>
      <c r="CU2" s="1178"/>
      <c r="CV2" s="275"/>
      <c r="CW2" s="1088"/>
      <c r="CX2" s="1089"/>
      <c r="CY2" s="1089"/>
      <c r="CZ2" s="1089"/>
      <c r="DA2" s="1089"/>
      <c r="DB2" s="1089"/>
      <c r="DC2" s="1089"/>
      <c r="DD2" s="1089"/>
      <c r="DE2" s="1089"/>
      <c r="DF2" s="1089"/>
      <c r="DG2" s="1089"/>
      <c r="DH2" s="1089"/>
      <c r="DI2" s="1089"/>
      <c r="DJ2" s="1089"/>
      <c r="DK2" s="1089"/>
      <c r="DL2" s="1089"/>
      <c r="DM2" s="1089"/>
      <c r="DN2" s="1089"/>
      <c r="DO2" s="1089"/>
      <c r="DP2" s="1089"/>
      <c r="DQ2" s="1089"/>
      <c r="DR2" s="1089"/>
      <c r="DS2" s="1089"/>
      <c r="DT2" s="1089"/>
      <c r="DU2" s="1089"/>
      <c r="DV2" s="1089"/>
      <c r="DW2" s="1089"/>
      <c r="DX2" s="1089"/>
      <c r="DY2" s="1089"/>
      <c r="DZ2" s="1089"/>
      <c r="EA2" s="1089"/>
      <c r="EB2" s="1089"/>
      <c r="EC2" s="1089"/>
      <c r="ED2" s="1089"/>
      <c r="EE2" s="1089"/>
      <c r="EF2" s="1089"/>
      <c r="EG2" s="1089"/>
      <c r="EH2" s="1089"/>
      <c r="EI2" s="1089"/>
      <c r="EJ2" s="1089"/>
      <c r="EK2" s="1089"/>
      <c r="EL2" s="1089"/>
      <c r="EM2" s="1089"/>
      <c r="EN2" s="1089"/>
      <c r="EO2" s="1089"/>
      <c r="EP2" s="1089"/>
      <c r="EQ2" s="1089"/>
      <c r="ER2" s="1089"/>
      <c r="ES2" s="1089"/>
      <c r="ET2" s="1089"/>
      <c r="EU2" s="1178"/>
      <c r="EV2" s="1178"/>
      <c r="EW2" s="1178"/>
      <c r="EX2" s="1178"/>
      <c r="EY2" s="1178"/>
      <c r="EZ2" s="1178"/>
      <c r="FA2" s="1178"/>
      <c r="FB2" s="1178"/>
      <c r="FC2" s="1178"/>
      <c r="FD2" s="1178"/>
      <c r="FE2" s="1178"/>
      <c r="FF2" s="1178"/>
      <c r="FG2" s="1178"/>
      <c r="FH2" s="1178"/>
      <c r="FI2" s="1178"/>
      <c r="FJ2" s="1178"/>
      <c r="FK2" s="1178"/>
      <c r="FL2" s="1178"/>
      <c r="FM2" s="1178"/>
      <c r="FN2" s="1178"/>
      <c r="FO2" s="1178"/>
      <c r="FP2" s="1178"/>
      <c r="FQ2" s="1178"/>
      <c r="FR2" s="1178"/>
      <c r="FS2" s="1178"/>
      <c r="FT2" s="1178"/>
      <c r="FU2" s="1178"/>
      <c r="FV2" s="1178"/>
      <c r="FW2" s="1178"/>
      <c r="FX2" s="1178"/>
      <c r="FY2" s="1178"/>
      <c r="FZ2" s="1178"/>
      <c r="GA2" s="1178"/>
      <c r="GB2" s="1178"/>
      <c r="GC2" s="1178"/>
      <c r="GD2" s="1178"/>
      <c r="GE2" s="1178"/>
      <c r="GF2" s="1178"/>
      <c r="GG2" s="1178"/>
      <c r="GH2" s="1178"/>
      <c r="GI2" s="1178"/>
      <c r="GJ2" s="1178"/>
      <c r="GK2" s="1178"/>
      <c r="GL2" s="1178"/>
      <c r="GM2" s="1178"/>
      <c r="GN2" s="1178"/>
      <c r="GO2" s="1178"/>
      <c r="GP2" s="1178"/>
      <c r="GQ2" s="1178"/>
      <c r="GR2" s="6"/>
    </row>
    <row r="3" spans="1:200" ht="7.35" customHeight="1" x14ac:dyDescent="0.2">
      <c r="A3" s="1090"/>
      <c r="B3" s="1091"/>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1179"/>
      <c r="AZ3" s="1179"/>
      <c r="BA3" s="1179"/>
      <c r="BB3" s="1179"/>
      <c r="BC3" s="1179"/>
      <c r="BD3" s="1179"/>
      <c r="BE3" s="1179"/>
      <c r="BF3" s="1179"/>
      <c r="BG3" s="1179"/>
      <c r="BH3" s="1179"/>
      <c r="BI3" s="1179"/>
      <c r="BJ3" s="1179"/>
      <c r="BK3" s="1179"/>
      <c r="BL3" s="1179"/>
      <c r="BM3" s="1179"/>
      <c r="BN3" s="1179"/>
      <c r="BO3" s="1179"/>
      <c r="BP3" s="1179"/>
      <c r="BQ3" s="1179"/>
      <c r="BR3" s="1179"/>
      <c r="BS3" s="1179"/>
      <c r="BT3" s="1179"/>
      <c r="BU3" s="1179"/>
      <c r="BV3" s="1179"/>
      <c r="BW3" s="1179"/>
      <c r="BX3" s="1179"/>
      <c r="BY3" s="1179"/>
      <c r="BZ3" s="1179"/>
      <c r="CA3" s="1179"/>
      <c r="CB3" s="1179"/>
      <c r="CC3" s="1179"/>
      <c r="CD3" s="1179"/>
      <c r="CE3" s="1179"/>
      <c r="CF3" s="1179"/>
      <c r="CG3" s="1179"/>
      <c r="CH3" s="1179"/>
      <c r="CI3" s="1179"/>
      <c r="CJ3" s="1179"/>
      <c r="CK3" s="1179"/>
      <c r="CL3" s="1179"/>
      <c r="CM3" s="1179"/>
      <c r="CN3" s="1179"/>
      <c r="CO3" s="1179"/>
      <c r="CP3" s="1179"/>
      <c r="CQ3" s="1179"/>
      <c r="CR3" s="1179"/>
      <c r="CS3" s="1179"/>
      <c r="CT3" s="1179"/>
      <c r="CU3" s="1179"/>
      <c r="CV3" s="275"/>
      <c r="CW3" s="1090"/>
      <c r="CX3" s="1091"/>
      <c r="CY3" s="1091"/>
      <c r="CZ3" s="1091"/>
      <c r="DA3" s="1091"/>
      <c r="DB3" s="1091"/>
      <c r="DC3" s="1091"/>
      <c r="DD3" s="1091"/>
      <c r="DE3" s="1091"/>
      <c r="DF3" s="1091"/>
      <c r="DG3" s="1091"/>
      <c r="DH3" s="1091"/>
      <c r="DI3" s="1091"/>
      <c r="DJ3" s="1091"/>
      <c r="DK3" s="1091"/>
      <c r="DL3" s="1091"/>
      <c r="DM3" s="1091"/>
      <c r="DN3" s="1091"/>
      <c r="DO3" s="1091"/>
      <c r="DP3" s="1091"/>
      <c r="DQ3" s="1091"/>
      <c r="DR3" s="1091"/>
      <c r="DS3" s="1091"/>
      <c r="DT3" s="1091"/>
      <c r="DU3" s="1091"/>
      <c r="DV3" s="1091"/>
      <c r="DW3" s="1091"/>
      <c r="DX3" s="1091"/>
      <c r="DY3" s="1091"/>
      <c r="DZ3" s="1091"/>
      <c r="EA3" s="1091"/>
      <c r="EB3" s="1091"/>
      <c r="EC3" s="1091"/>
      <c r="ED3" s="1091"/>
      <c r="EE3" s="1091"/>
      <c r="EF3" s="1091"/>
      <c r="EG3" s="1091"/>
      <c r="EH3" s="1091"/>
      <c r="EI3" s="1091"/>
      <c r="EJ3" s="1091"/>
      <c r="EK3" s="1091"/>
      <c r="EL3" s="1091"/>
      <c r="EM3" s="1091"/>
      <c r="EN3" s="1091"/>
      <c r="EO3" s="1091"/>
      <c r="EP3" s="1091"/>
      <c r="EQ3" s="1091"/>
      <c r="ER3" s="1091"/>
      <c r="ES3" s="1091"/>
      <c r="ET3" s="1091"/>
      <c r="EU3" s="1179"/>
      <c r="EV3" s="1179"/>
      <c r="EW3" s="1179"/>
      <c r="EX3" s="1179"/>
      <c r="EY3" s="1179"/>
      <c r="EZ3" s="1179"/>
      <c r="FA3" s="1179"/>
      <c r="FB3" s="1179"/>
      <c r="FC3" s="1179"/>
      <c r="FD3" s="1179"/>
      <c r="FE3" s="1179"/>
      <c r="FF3" s="1179"/>
      <c r="FG3" s="1179"/>
      <c r="FH3" s="1179"/>
      <c r="FI3" s="1179"/>
      <c r="FJ3" s="1179"/>
      <c r="FK3" s="1179"/>
      <c r="FL3" s="1179"/>
      <c r="FM3" s="1179"/>
      <c r="FN3" s="1179"/>
      <c r="FO3" s="1179"/>
      <c r="FP3" s="1179"/>
      <c r="FQ3" s="1179"/>
      <c r="FR3" s="1179"/>
      <c r="FS3" s="1179"/>
      <c r="FT3" s="1179"/>
      <c r="FU3" s="1179"/>
      <c r="FV3" s="1179"/>
      <c r="FW3" s="1179"/>
      <c r="FX3" s="1179"/>
      <c r="FY3" s="1179"/>
      <c r="FZ3" s="1179"/>
      <c r="GA3" s="1179"/>
      <c r="GB3" s="1179"/>
      <c r="GC3" s="1179"/>
      <c r="GD3" s="1179"/>
      <c r="GE3" s="1179"/>
      <c r="GF3" s="1179"/>
      <c r="GG3" s="1179"/>
      <c r="GH3" s="1179"/>
      <c r="GI3" s="1179"/>
      <c r="GJ3" s="1179"/>
      <c r="GK3" s="1179"/>
      <c r="GL3" s="1179"/>
      <c r="GM3" s="1179"/>
      <c r="GN3" s="1179"/>
      <c r="GO3" s="1179"/>
      <c r="GP3" s="1179"/>
      <c r="GQ3" s="1179"/>
      <c r="GR3" s="6"/>
    </row>
    <row r="4" spans="1:200" s="6" customFormat="1" ht="7.35" customHeight="1" x14ac:dyDescent="0.25">
      <c r="A4" s="244"/>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78"/>
      <c r="AG4" s="178"/>
      <c r="AH4" s="178"/>
      <c r="AI4" s="178"/>
      <c r="AJ4" s="178"/>
      <c r="AK4" s="178"/>
      <c r="AL4" s="178"/>
      <c r="AM4" s="178"/>
      <c r="AN4" s="178"/>
      <c r="AO4" s="178"/>
      <c r="AP4" s="178"/>
      <c r="AQ4" s="178"/>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78"/>
      <c r="CD4" s="178"/>
      <c r="CE4" s="178"/>
      <c r="CF4" s="178"/>
      <c r="CG4" s="178"/>
      <c r="CH4" s="178"/>
      <c r="CI4" s="178"/>
      <c r="CJ4" s="178"/>
      <c r="CK4" s="178"/>
      <c r="CL4" s="178"/>
      <c r="CM4" s="178"/>
      <c r="CN4" s="178"/>
      <c r="CO4" s="15"/>
      <c r="CP4" s="15"/>
      <c r="CQ4" s="15"/>
      <c r="CR4" s="15"/>
      <c r="CS4" s="15"/>
      <c r="CT4" s="15"/>
      <c r="CU4" s="245"/>
      <c r="CV4" s="240"/>
      <c r="CW4" s="244"/>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78"/>
      <c r="EC4" s="178"/>
      <c r="ED4" s="178"/>
      <c r="EE4" s="178"/>
      <c r="EF4" s="178"/>
      <c r="EG4" s="178"/>
      <c r="EH4" s="178"/>
      <c r="EI4" s="178"/>
      <c r="EJ4" s="178"/>
      <c r="EK4" s="178"/>
      <c r="EL4" s="178"/>
      <c r="EM4" s="178"/>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78"/>
      <c r="FZ4" s="178"/>
      <c r="GA4" s="178"/>
      <c r="GB4" s="178"/>
      <c r="GC4" s="178"/>
      <c r="GD4" s="178"/>
      <c r="GE4" s="178"/>
      <c r="GF4" s="178"/>
      <c r="GG4" s="178"/>
      <c r="GH4" s="178"/>
      <c r="GI4" s="178"/>
      <c r="GJ4" s="178"/>
      <c r="GK4" s="15"/>
      <c r="GL4" s="15"/>
      <c r="GM4" s="15"/>
      <c r="GN4" s="15"/>
      <c r="GO4" s="15"/>
      <c r="GP4" s="15"/>
      <c r="GQ4" s="245"/>
    </row>
    <row r="5" spans="1:200" ht="6.75" customHeight="1" thickBot="1" x14ac:dyDescent="0.3">
      <c r="A5" s="244"/>
      <c r="B5" s="1184" t="str">
        <f>IF(Portada!$A$1="www.fly-logics.com","MARCA Y MODELO",0)</f>
        <v>MARCA Y MODELO</v>
      </c>
      <c r="C5" s="1185"/>
      <c r="D5" s="1185"/>
      <c r="E5" s="1185"/>
      <c r="F5" s="1185"/>
      <c r="G5" s="1185"/>
      <c r="H5" s="1185"/>
      <c r="I5" s="1185"/>
      <c r="J5" s="1185"/>
      <c r="K5" s="1185"/>
      <c r="L5" s="1092"/>
      <c r="M5" s="1092"/>
      <c r="N5" s="1092"/>
      <c r="O5" s="1092"/>
      <c r="P5" s="1092"/>
      <c r="Q5" s="1092"/>
      <c r="R5" s="1092"/>
      <c r="S5" s="1092"/>
      <c r="T5" s="1092"/>
      <c r="U5" s="1092"/>
      <c r="V5" s="1092"/>
      <c r="W5" s="1092"/>
      <c r="X5" s="1092"/>
      <c r="Y5" s="1092"/>
      <c r="Z5" s="1092"/>
      <c r="AA5" s="1092"/>
      <c r="AB5" s="1092"/>
      <c r="AC5" s="1092"/>
      <c r="AD5" s="1092"/>
      <c r="AE5" s="1093"/>
      <c r="AF5" s="1094" t="str">
        <f>IF(Portada!$A$1="www.fly-logics.com","PIC",0)</f>
        <v>PIC</v>
      </c>
      <c r="AG5" s="1095"/>
      <c r="AH5" s="1095"/>
      <c r="AI5" s="1096"/>
      <c r="AJ5" s="1094" t="str">
        <f>IF(Portada!$A$1="www.fly-logics.com","SIC",0)</f>
        <v>SIC</v>
      </c>
      <c r="AK5" s="1095"/>
      <c r="AL5" s="1095"/>
      <c r="AM5" s="1096"/>
      <c r="AN5" s="1094" t="str">
        <f>IF(Portada!$A$1="www.fly-logics.com","INSTR.",0)</f>
        <v>INSTR.</v>
      </c>
      <c r="AO5" s="1095"/>
      <c r="AP5" s="1095"/>
      <c r="AQ5" s="1096"/>
      <c r="AR5" s="1097" t="str">
        <f>IF(Portada!$A$1="www.fly-logics.com","Aterr.",0)</f>
        <v>Aterr.</v>
      </c>
      <c r="AS5" s="1098"/>
      <c r="AT5" s="1098"/>
      <c r="AU5" s="1098"/>
      <c r="AV5" s="1098"/>
      <c r="AW5" s="1099"/>
      <c r="AX5" s="632"/>
      <c r="AY5" s="1184" t="str">
        <f>IF(Portada!$A$1="www.fly-logics.com","MARCA Y MODELO",0)</f>
        <v>MARCA Y MODELO</v>
      </c>
      <c r="AZ5" s="1185"/>
      <c r="BA5" s="1185"/>
      <c r="BB5" s="1185"/>
      <c r="BC5" s="1185"/>
      <c r="BD5" s="1185"/>
      <c r="BE5" s="1185"/>
      <c r="BF5" s="1185"/>
      <c r="BG5" s="1185"/>
      <c r="BH5" s="1185"/>
      <c r="BI5" s="1092"/>
      <c r="BJ5" s="1092"/>
      <c r="BK5" s="1092"/>
      <c r="BL5" s="1092"/>
      <c r="BM5" s="1092"/>
      <c r="BN5" s="1092"/>
      <c r="BO5" s="1092"/>
      <c r="BP5" s="1092"/>
      <c r="BQ5" s="1092"/>
      <c r="BR5" s="1092"/>
      <c r="BS5" s="1092"/>
      <c r="BT5" s="1092"/>
      <c r="BU5" s="1092"/>
      <c r="BV5" s="1092"/>
      <c r="BW5" s="1092"/>
      <c r="BX5" s="1092"/>
      <c r="BY5" s="1092"/>
      <c r="BZ5" s="1092"/>
      <c r="CA5" s="1092"/>
      <c r="CB5" s="1093"/>
      <c r="CC5" s="1094" t="str">
        <f>IF(Portada!$A$1="www.fly-logics.com","PIC",0)</f>
        <v>PIC</v>
      </c>
      <c r="CD5" s="1095"/>
      <c r="CE5" s="1095"/>
      <c r="CF5" s="1096"/>
      <c r="CG5" s="1094" t="str">
        <f>IF(Portada!$A$1="www.fly-logics.com","SIC",0)</f>
        <v>SIC</v>
      </c>
      <c r="CH5" s="1095"/>
      <c r="CI5" s="1095"/>
      <c r="CJ5" s="1096"/>
      <c r="CK5" s="1094" t="str">
        <f>IF(Portada!$A$1="www.fly-logics.com","INSTR.",0)</f>
        <v>INSTR.</v>
      </c>
      <c r="CL5" s="1095"/>
      <c r="CM5" s="1095"/>
      <c r="CN5" s="1096"/>
      <c r="CO5" s="1097" t="str">
        <f>IF(Portada!$A$1="www.fly-logics.com","Aterr.",0)</f>
        <v>Aterr.</v>
      </c>
      <c r="CP5" s="1098"/>
      <c r="CQ5" s="1098"/>
      <c r="CR5" s="1098"/>
      <c r="CS5" s="1098"/>
      <c r="CT5" s="1099"/>
      <c r="CU5" s="632"/>
      <c r="CV5" s="276"/>
      <c r="CW5" s="244"/>
      <c r="CX5" s="1184" t="str">
        <f>IF(Portada!$A$1="www.fly-logics.com","MARCA Y MODELO",0)</f>
        <v>MARCA Y MODELO</v>
      </c>
      <c r="CY5" s="1185"/>
      <c r="CZ5" s="1185"/>
      <c r="DA5" s="1185"/>
      <c r="DB5" s="1185"/>
      <c r="DC5" s="1185"/>
      <c r="DD5" s="1185"/>
      <c r="DE5" s="1185"/>
      <c r="DF5" s="1185"/>
      <c r="DG5" s="1185"/>
      <c r="DH5" s="1092"/>
      <c r="DI5" s="1092"/>
      <c r="DJ5" s="1092"/>
      <c r="DK5" s="1092"/>
      <c r="DL5" s="1092"/>
      <c r="DM5" s="1092"/>
      <c r="DN5" s="1092"/>
      <c r="DO5" s="1092"/>
      <c r="DP5" s="1092"/>
      <c r="DQ5" s="1092"/>
      <c r="DR5" s="1092"/>
      <c r="DS5" s="1092"/>
      <c r="DT5" s="1092"/>
      <c r="DU5" s="1092"/>
      <c r="DV5" s="1092"/>
      <c r="DW5" s="1092"/>
      <c r="DX5" s="1092"/>
      <c r="DY5" s="1092"/>
      <c r="DZ5" s="1092"/>
      <c r="EA5" s="1093"/>
      <c r="EB5" s="1094" t="str">
        <f>IF(Portada!$A$1="www.fly-logics.com","PIC",0)</f>
        <v>PIC</v>
      </c>
      <c r="EC5" s="1095"/>
      <c r="ED5" s="1095"/>
      <c r="EE5" s="1096"/>
      <c r="EF5" s="1094" t="str">
        <f>IF(Portada!$A$1="www.fly-logics.com","SIC",0)</f>
        <v>SIC</v>
      </c>
      <c r="EG5" s="1095"/>
      <c r="EH5" s="1095"/>
      <c r="EI5" s="1096"/>
      <c r="EJ5" s="1094" t="str">
        <f>IF(Portada!$A$1="www.fly-logics.com","INSTR.",0)</f>
        <v>INSTR.</v>
      </c>
      <c r="EK5" s="1095"/>
      <c r="EL5" s="1095"/>
      <c r="EM5" s="1096"/>
      <c r="EN5" s="1097" t="str">
        <f>IF(Portada!$A$1="www.fly-logics.com","Aterr.",0)</f>
        <v>Aterr.</v>
      </c>
      <c r="EO5" s="1098"/>
      <c r="EP5" s="1098"/>
      <c r="EQ5" s="1098"/>
      <c r="ER5" s="1098"/>
      <c r="ES5" s="1099"/>
      <c r="ET5" s="632"/>
      <c r="EU5" s="1184" t="str">
        <f>IF(Portada!$A$1="www.fly-logics.com","MARCA Y MODELO",0)</f>
        <v>MARCA Y MODELO</v>
      </c>
      <c r="EV5" s="1185"/>
      <c r="EW5" s="1185"/>
      <c r="EX5" s="1185"/>
      <c r="EY5" s="1185"/>
      <c r="EZ5" s="1185"/>
      <c r="FA5" s="1185"/>
      <c r="FB5" s="1185"/>
      <c r="FC5" s="1185"/>
      <c r="FD5" s="1185"/>
      <c r="FE5" s="1092"/>
      <c r="FF5" s="1092"/>
      <c r="FG5" s="1092"/>
      <c r="FH5" s="1092"/>
      <c r="FI5" s="1092"/>
      <c r="FJ5" s="1092"/>
      <c r="FK5" s="1092"/>
      <c r="FL5" s="1092"/>
      <c r="FM5" s="1092"/>
      <c r="FN5" s="1092"/>
      <c r="FO5" s="1092"/>
      <c r="FP5" s="1092"/>
      <c r="FQ5" s="1092"/>
      <c r="FR5" s="1092"/>
      <c r="FS5" s="1092"/>
      <c r="FT5" s="1092"/>
      <c r="FU5" s="1092"/>
      <c r="FV5" s="1092"/>
      <c r="FW5" s="1092"/>
      <c r="FX5" s="1093"/>
      <c r="FY5" s="1094" t="str">
        <f>IF(Portada!$A$1="www.fly-logics.com","PIC",0)</f>
        <v>PIC</v>
      </c>
      <c r="FZ5" s="1095"/>
      <c r="GA5" s="1095"/>
      <c r="GB5" s="1096"/>
      <c r="GC5" s="1094" t="str">
        <f>IF(Portada!$A$1="www.fly-logics.com","SIC",0)</f>
        <v>SIC</v>
      </c>
      <c r="GD5" s="1095"/>
      <c r="GE5" s="1095"/>
      <c r="GF5" s="1096"/>
      <c r="GG5" s="1094" t="str">
        <f>IF(Portada!$A$1="www.fly-logics.com","INSTR.",0)</f>
        <v>INSTR.</v>
      </c>
      <c r="GH5" s="1095"/>
      <c r="GI5" s="1095"/>
      <c r="GJ5" s="1096"/>
      <c r="GK5" s="1097" t="str">
        <f>IF(Portada!$A$1="www.fly-logics.com","Aterr.",0)</f>
        <v>Aterr.</v>
      </c>
      <c r="GL5" s="1098"/>
      <c r="GM5" s="1098"/>
      <c r="GN5" s="1098"/>
      <c r="GO5" s="1098"/>
      <c r="GP5" s="1099"/>
      <c r="GQ5" s="632"/>
      <c r="GR5" s="6"/>
    </row>
    <row r="6" spans="1:200" ht="8.85" customHeight="1" x14ac:dyDescent="0.25">
      <c r="A6" s="244"/>
      <c r="B6" s="1186"/>
      <c r="C6" s="1100"/>
      <c r="D6" s="1100"/>
      <c r="E6" s="1100"/>
      <c r="F6" s="1100"/>
      <c r="G6" s="1100"/>
      <c r="H6" s="1100"/>
      <c r="I6" s="1100"/>
      <c r="J6" s="1100"/>
      <c r="K6" s="1100"/>
      <c r="L6" s="1101" t="s">
        <v>84</v>
      </c>
      <c r="M6" s="1102"/>
      <c r="N6" s="1102"/>
      <c r="O6" s="1102"/>
      <c r="P6" s="1102"/>
      <c r="Q6" s="1102"/>
      <c r="R6" s="1102"/>
      <c r="S6" s="1102"/>
      <c r="T6" s="1102"/>
      <c r="U6" s="1102"/>
      <c r="V6" s="1102"/>
      <c r="W6" s="1102"/>
      <c r="X6" s="1102"/>
      <c r="Y6" s="1102"/>
      <c r="Z6" s="1102"/>
      <c r="AA6" s="1102"/>
      <c r="AB6" s="1102"/>
      <c r="AC6" s="1102"/>
      <c r="AD6" s="1103"/>
      <c r="AE6" s="1104"/>
      <c r="AF6" s="1105"/>
      <c r="AG6" s="1106"/>
      <c r="AH6" s="1106"/>
      <c r="AI6" s="1107"/>
      <c r="AJ6" s="1105"/>
      <c r="AK6" s="1106"/>
      <c r="AL6" s="1106"/>
      <c r="AM6" s="1107"/>
      <c r="AN6" s="1105"/>
      <c r="AO6" s="1106"/>
      <c r="AP6" s="1106"/>
      <c r="AQ6" s="1107"/>
      <c r="AR6" s="1108"/>
      <c r="AS6" s="1109"/>
      <c r="AT6" s="1109"/>
      <c r="AU6" s="1109"/>
      <c r="AV6" s="1109"/>
      <c r="AW6" s="1110"/>
      <c r="AX6" s="632"/>
      <c r="AY6" s="1186"/>
      <c r="AZ6" s="1100"/>
      <c r="BA6" s="1100"/>
      <c r="BB6" s="1100"/>
      <c r="BC6" s="1100"/>
      <c r="BD6" s="1100"/>
      <c r="BE6" s="1100"/>
      <c r="BF6" s="1100"/>
      <c r="BG6" s="1100"/>
      <c r="BH6" s="1100"/>
      <c r="BI6" s="1101"/>
      <c r="BJ6" s="1102"/>
      <c r="BK6" s="1102"/>
      <c r="BL6" s="1102"/>
      <c r="BM6" s="1102"/>
      <c r="BN6" s="1102"/>
      <c r="BO6" s="1102"/>
      <c r="BP6" s="1102"/>
      <c r="BQ6" s="1102"/>
      <c r="BR6" s="1102"/>
      <c r="BS6" s="1102"/>
      <c r="BT6" s="1102"/>
      <c r="BU6" s="1102"/>
      <c r="BV6" s="1102"/>
      <c r="BW6" s="1102"/>
      <c r="BX6" s="1102"/>
      <c r="BY6" s="1102"/>
      <c r="BZ6" s="1102"/>
      <c r="CA6" s="1103"/>
      <c r="CB6" s="1104"/>
      <c r="CC6" s="1105"/>
      <c r="CD6" s="1106"/>
      <c r="CE6" s="1106"/>
      <c r="CF6" s="1107"/>
      <c r="CG6" s="1105"/>
      <c r="CH6" s="1106"/>
      <c r="CI6" s="1106"/>
      <c r="CJ6" s="1107"/>
      <c r="CK6" s="1105"/>
      <c r="CL6" s="1106"/>
      <c r="CM6" s="1106"/>
      <c r="CN6" s="1107"/>
      <c r="CO6" s="1108"/>
      <c r="CP6" s="1109"/>
      <c r="CQ6" s="1109"/>
      <c r="CR6" s="1109"/>
      <c r="CS6" s="1109"/>
      <c r="CT6" s="1110"/>
      <c r="CU6" s="632"/>
      <c r="CV6" s="276"/>
      <c r="CW6" s="244"/>
      <c r="CX6" s="1186"/>
      <c r="CY6" s="1100"/>
      <c r="CZ6" s="1100"/>
      <c r="DA6" s="1100"/>
      <c r="DB6" s="1100"/>
      <c r="DC6" s="1100"/>
      <c r="DD6" s="1100"/>
      <c r="DE6" s="1100"/>
      <c r="DF6" s="1100"/>
      <c r="DG6" s="1100"/>
      <c r="DH6" s="1101"/>
      <c r="DI6" s="1102"/>
      <c r="DJ6" s="1102"/>
      <c r="DK6" s="1102"/>
      <c r="DL6" s="1102"/>
      <c r="DM6" s="1102"/>
      <c r="DN6" s="1102"/>
      <c r="DO6" s="1102"/>
      <c r="DP6" s="1102"/>
      <c r="DQ6" s="1102"/>
      <c r="DR6" s="1102"/>
      <c r="DS6" s="1102"/>
      <c r="DT6" s="1102"/>
      <c r="DU6" s="1102"/>
      <c r="DV6" s="1102"/>
      <c r="DW6" s="1102"/>
      <c r="DX6" s="1102"/>
      <c r="DY6" s="1102"/>
      <c r="DZ6" s="1103"/>
      <c r="EA6" s="1104"/>
      <c r="EB6" s="1105"/>
      <c r="EC6" s="1106"/>
      <c r="ED6" s="1106"/>
      <c r="EE6" s="1107"/>
      <c r="EF6" s="1105"/>
      <c r="EG6" s="1106"/>
      <c r="EH6" s="1106"/>
      <c r="EI6" s="1107"/>
      <c r="EJ6" s="1105"/>
      <c r="EK6" s="1106"/>
      <c r="EL6" s="1106"/>
      <c r="EM6" s="1107"/>
      <c r="EN6" s="1108"/>
      <c r="EO6" s="1109"/>
      <c r="EP6" s="1109"/>
      <c r="EQ6" s="1109"/>
      <c r="ER6" s="1109"/>
      <c r="ES6" s="1110"/>
      <c r="ET6" s="632"/>
      <c r="EU6" s="1186"/>
      <c r="EV6" s="1100"/>
      <c r="EW6" s="1100"/>
      <c r="EX6" s="1100"/>
      <c r="EY6" s="1100"/>
      <c r="EZ6" s="1100"/>
      <c r="FA6" s="1100"/>
      <c r="FB6" s="1100"/>
      <c r="FC6" s="1100"/>
      <c r="FD6" s="1100"/>
      <c r="FE6" s="1101"/>
      <c r="FF6" s="1102"/>
      <c r="FG6" s="1102"/>
      <c r="FH6" s="1102"/>
      <c r="FI6" s="1102"/>
      <c r="FJ6" s="1102"/>
      <c r="FK6" s="1102"/>
      <c r="FL6" s="1102"/>
      <c r="FM6" s="1102"/>
      <c r="FN6" s="1102"/>
      <c r="FO6" s="1102"/>
      <c r="FP6" s="1102"/>
      <c r="FQ6" s="1102"/>
      <c r="FR6" s="1102"/>
      <c r="FS6" s="1102"/>
      <c r="FT6" s="1102"/>
      <c r="FU6" s="1102"/>
      <c r="FV6" s="1102"/>
      <c r="FW6" s="1103"/>
      <c r="FX6" s="1104"/>
      <c r="FY6" s="1105"/>
      <c r="FZ6" s="1106"/>
      <c r="GA6" s="1106"/>
      <c r="GB6" s="1107"/>
      <c r="GC6" s="1105"/>
      <c r="GD6" s="1106"/>
      <c r="GE6" s="1106"/>
      <c r="GF6" s="1107"/>
      <c r="GG6" s="1105"/>
      <c r="GH6" s="1106"/>
      <c r="GI6" s="1106"/>
      <c r="GJ6" s="1107"/>
      <c r="GK6" s="1108"/>
      <c r="GL6" s="1109"/>
      <c r="GM6" s="1109"/>
      <c r="GN6" s="1109"/>
      <c r="GO6" s="1109"/>
      <c r="GP6" s="1110"/>
      <c r="GQ6" s="632"/>
      <c r="GR6" s="6"/>
    </row>
    <row r="7" spans="1:200" ht="6.75" customHeight="1" thickBot="1" x14ac:dyDescent="0.3">
      <c r="A7" s="244"/>
      <c r="B7" s="1186"/>
      <c r="C7" s="1100"/>
      <c r="D7" s="1100"/>
      <c r="E7" s="1100"/>
      <c r="F7" s="1100"/>
      <c r="G7" s="1100"/>
      <c r="H7" s="1100"/>
      <c r="I7" s="1100"/>
      <c r="J7" s="1100"/>
      <c r="K7" s="1100"/>
      <c r="L7" s="1111"/>
      <c r="M7" s="1112"/>
      <c r="N7" s="1112"/>
      <c r="O7" s="1112"/>
      <c r="P7" s="1112"/>
      <c r="Q7" s="1112"/>
      <c r="R7" s="1112"/>
      <c r="S7" s="1112"/>
      <c r="T7" s="1112"/>
      <c r="U7" s="1112"/>
      <c r="V7" s="1112"/>
      <c r="W7" s="1112"/>
      <c r="X7" s="1112"/>
      <c r="Y7" s="1112"/>
      <c r="Z7" s="1112"/>
      <c r="AA7" s="1112"/>
      <c r="AB7" s="1112"/>
      <c r="AC7" s="1112"/>
      <c r="AD7" s="1113"/>
      <c r="AE7" s="1104"/>
      <c r="AF7" s="1105"/>
      <c r="AG7" s="1106"/>
      <c r="AH7" s="1106"/>
      <c r="AI7" s="1107"/>
      <c r="AJ7" s="1105"/>
      <c r="AK7" s="1106"/>
      <c r="AL7" s="1106"/>
      <c r="AM7" s="1107"/>
      <c r="AN7" s="1105"/>
      <c r="AO7" s="1106"/>
      <c r="AP7" s="1106"/>
      <c r="AQ7" s="1107"/>
      <c r="AR7" s="1097" t="str">
        <f>IF(Portada!$A$1="www.fly-logics.com","D",0)</f>
        <v>D</v>
      </c>
      <c r="AS7" s="1098"/>
      <c r="AT7" s="1114"/>
      <c r="AU7" s="1097" t="str">
        <f>IF(Portada!$A$1="www.fly-logics.com","N",0)</f>
        <v>N</v>
      </c>
      <c r="AV7" s="1098"/>
      <c r="AW7" s="1099"/>
      <c r="AX7" s="632"/>
      <c r="AY7" s="1186"/>
      <c r="AZ7" s="1100"/>
      <c r="BA7" s="1100"/>
      <c r="BB7" s="1100"/>
      <c r="BC7" s="1100"/>
      <c r="BD7" s="1100"/>
      <c r="BE7" s="1100"/>
      <c r="BF7" s="1100"/>
      <c r="BG7" s="1100"/>
      <c r="BH7" s="1100"/>
      <c r="BI7" s="1111"/>
      <c r="BJ7" s="1112"/>
      <c r="BK7" s="1112"/>
      <c r="BL7" s="1112"/>
      <c r="BM7" s="1112"/>
      <c r="BN7" s="1112"/>
      <c r="BO7" s="1112"/>
      <c r="BP7" s="1112"/>
      <c r="BQ7" s="1112"/>
      <c r="BR7" s="1112"/>
      <c r="BS7" s="1112"/>
      <c r="BT7" s="1112"/>
      <c r="BU7" s="1112"/>
      <c r="BV7" s="1112"/>
      <c r="BW7" s="1112"/>
      <c r="BX7" s="1112"/>
      <c r="BY7" s="1112"/>
      <c r="BZ7" s="1112"/>
      <c r="CA7" s="1113"/>
      <c r="CB7" s="1104"/>
      <c r="CC7" s="1105"/>
      <c r="CD7" s="1106"/>
      <c r="CE7" s="1106"/>
      <c r="CF7" s="1107"/>
      <c r="CG7" s="1105"/>
      <c r="CH7" s="1106"/>
      <c r="CI7" s="1106"/>
      <c r="CJ7" s="1107"/>
      <c r="CK7" s="1105"/>
      <c r="CL7" s="1106"/>
      <c r="CM7" s="1106"/>
      <c r="CN7" s="1107"/>
      <c r="CO7" s="1097" t="str">
        <f>IF(Portada!$A$1="www.fly-logics.com","D",0)</f>
        <v>D</v>
      </c>
      <c r="CP7" s="1098"/>
      <c r="CQ7" s="1114"/>
      <c r="CR7" s="1097" t="str">
        <f>IF(Portada!$A$1="www.fly-logics.com","N",0)</f>
        <v>N</v>
      </c>
      <c r="CS7" s="1098"/>
      <c r="CT7" s="1099"/>
      <c r="CU7" s="632"/>
      <c r="CV7" s="276"/>
      <c r="CW7" s="244"/>
      <c r="CX7" s="1186"/>
      <c r="CY7" s="1100"/>
      <c r="CZ7" s="1100"/>
      <c r="DA7" s="1100"/>
      <c r="DB7" s="1100"/>
      <c r="DC7" s="1100"/>
      <c r="DD7" s="1100"/>
      <c r="DE7" s="1100"/>
      <c r="DF7" s="1100"/>
      <c r="DG7" s="1100"/>
      <c r="DH7" s="1111"/>
      <c r="DI7" s="1112"/>
      <c r="DJ7" s="1112"/>
      <c r="DK7" s="1112"/>
      <c r="DL7" s="1112"/>
      <c r="DM7" s="1112"/>
      <c r="DN7" s="1112"/>
      <c r="DO7" s="1112"/>
      <c r="DP7" s="1112"/>
      <c r="DQ7" s="1112"/>
      <c r="DR7" s="1112"/>
      <c r="DS7" s="1112"/>
      <c r="DT7" s="1112"/>
      <c r="DU7" s="1112"/>
      <c r="DV7" s="1112"/>
      <c r="DW7" s="1112"/>
      <c r="DX7" s="1112"/>
      <c r="DY7" s="1112"/>
      <c r="DZ7" s="1113"/>
      <c r="EA7" s="1104"/>
      <c r="EB7" s="1105"/>
      <c r="EC7" s="1106"/>
      <c r="ED7" s="1106"/>
      <c r="EE7" s="1107"/>
      <c r="EF7" s="1105"/>
      <c r="EG7" s="1106"/>
      <c r="EH7" s="1106"/>
      <c r="EI7" s="1107"/>
      <c r="EJ7" s="1105"/>
      <c r="EK7" s="1106"/>
      <c r="EL7" s="1106"/>
      <c r="EM7" s="1107"/>
      <c r="EN7" s="1097" t="str">
        <f>IF(Portada!$A$1="www.fly-logics.com","D",0)</f>
        <v>D</v>
      </c>
      <c r="EO7" s="1098"/>
      <c r="EP7" s="1114"/>
      <c r="EQ7" s="1097" t="str">
        <f>IF(Portada!$A$1="www.fly-logics.com","N",0)</f>
        <v>N</v>
      </c>
      <c r="ER7" s="1098"/>
      <c r="ES7" s="1099"/>
      <c r="ET7" s="632"/>
      <c r="EU7" s="1186"/>
      <c r="EV7" s="1100"/>
      <c r="EW7" s="1100"/>
      <c r="EX7" s="1100"/>
      <c r="EY7" s="1100"/>
      <c r="EZ7" s="1100"/>
      <c r="FA7" s="1100"/>
      <c r="FB7" s="1100"/>
      <c r="FC7" s="1100"/>
      <c r="FD7" s="1100"/>
      <c r="FE7" s="1111"/>
      <c r="FF7" s="1112"/>
      <c r="FG7" s="1112"/>
      <c r="FH7" s="1112"/>
      <c r="FI7" s="1112"/>
      <c r="FJ7" s="1112"/>
      <c r="FK7" s="1112"/>
      <c r="FL7" s="1112"/>
      <c r="FM7" s="1112"/>
      <c r="FN7" s="1112"/>
      <c r="FO7" s="1112"/>
      <c r="FP7" s="1112"/>
      <c r="FQ7" s="1112"/>
      <c r="FR7" s="1112"/>
      <c r="FS7" s="1112"/>
      <c r="FT7" s="1112"/>
      <c r="FU7" s="1112"/>
      <c r="FV7" s="1112"/>
      <c r="FW7" s="1113"/>
      <c r="FX7" s="1104"/>
      <c r="FY7" s="1105"/>
      <c r="FZ7" s="1106"/>
      <c r="GA7" s="1106"/>
      <c r="GB7" s="1107"/>
      <c r="GC7" s="1105"/>
      <c r="GD7" s="1106"/>
      <c r="GE7" s="1106"/>
      <c r="GF7" s="1107"/>
      <c r="GG7" s="1105"/>
      <c r="GH7" s="1106"/>
      <c r="GI7" s="1106"/>
      <c r="GJ7" s="1107"/>
      <c r="GK7" s="1097" t="str">
        <f>IF(Portada!$A$1="www.fly-logics.com","D",0)</f>
        <v>D</v>
      </c>
      <c r="GL7" s="1098"/>
      <c r="GM7" s="1114"/>
      <c r="GN7" s="1097" t="str">
        <f>IF(Portada!$A$1="www.fly-logics.com","N",0)</f>
        <v>N</v>
      </c>
      <c r="GO7" s="1098"/>
      <c r="GP7" s="1099"/>
      <c r="GQ7" s="632"/>
      <c r="GR7" s="6"/>
    </row>
    <row r="8" spans="1:200" ht="6.75" customHeight="1" thickBot="1" x14ac:dyDescent="0.3">
      <c r="A8" s="244"/>
      <c r="B8" s="1115"/>
      <c r="C8" s="1116"/>
      <c r="D8" s="1116"/>
      <c r="E8" s="1116"/>
      <c r="F8" s="1116"/>
      <c r="G8" s="1116"/>
      <c r="H8" s="1116"/>
      <c r="I8" s="1116"/>
      <c r="J8" s="1116"/>
      <c r="K8" s="1116"/>
      <c r="L8" s="1116"/>
      <c r="M8" s="1116"/>
      <c r="N8" s="1116"/>
      <c r="O8" s="1116"/>
      <c r="P8" s="1116"/>
      <c r="Q8" s="1116"/>
      <c r="R8" s="1116"/>
      <c r="S8" s="1116"/>
      <c r="T8" s="1116"/>
      <c r="U8" s="1116"/>
      <c r="V8" s="1116"/>
      <c r="W8" s="1116"/>
      <c r="X8" s="1116"/>
      <c r="Y8" s="1116"/>
      <c r="Z8" s="1116"/>
      <c r="AA8" s="1117"/>
      <c r="AB8" s="1117"/>
      <c r="AC8" s="1117"/>
      <c r="AD8" s="1117"/>
      <c r="AE8" s="1118"/>
      <c r="AF8" s="1105"/>
      <c r="AG8" s="1119"/>
      <c r="AH8" s="1119"/>
      <c r="AI8" s="1107"/>
      <c r="AJ8" s="1105"/>
      <c r="AK8" s="1119"/>
      <c r="AL8" s="1119"/>
      <c r="AM8" s="1107"/>
      <c r="AN8" s="1105"/>
      <c r="AO8" s="1119"/>
      <c r="AP8" s="1119"/>
      <c r="AQ8" s="1107"/>
      <c r="AR8" s="1120"/>
      <c r="AS8" s="1121"/>
      <c r="AT8" s="1122"/>
      <c r="AU8" s="1120"/>
      <c r="AV8" s="1121"/>
      <c r="AW8" s="1123"/>
      <c r="AX8" s="632"/>
      <c r="AY8" s="1115"/>
      <c r="AZ8" s="1116"/>
      <c r="BA8" s="1116"/>
      <c r="BB8" s="1116"/>
      <c r="BC8" s="1116"/>
      <c r="BD8" s="1116"/>
      <c r="BE8" s="1116"/>
      <c r="BF8" s="1116"/>
      <c r="BG8" s="1116"/>
      <c r="BH8" s="1116"/>
      <c r="BI8" s="1116"/>
      <c r="BJ8" s="1116"/>
      <c r="BK8" s="1116"/>
      <c r="BL8" s="1116"/>
      <c r="BM8" s="1116"/>
      <c r="BN8" s="1116"/>
      <c r="BO8" s="1116"/>
      <c r="BP8" s="1116"/>
      <c r="BQ8" s="1116"/>
      <c r="BR8" s="1116"/>
      <c r="BS8" s="1116"/>
      <c r="BT8" s="1116"/>
      <c r="BU8" s="1116"/>
      <c r="BV8" s="1116"/>
      <c r="BW8" s="1116"/>
      <c r="BX8" s="1117"/>
      <c r="BY8" s="1117"/>
      <c r="BZ8" s="1117"/>
      <c r="CA8" s="1117"/>
      <c r="CB8" s="1118"/>
      <c r="CC8" s="1105"/>
      <c r="CD8" s="1119"/>
      <c r="CE8" s="1119"/>
      <c r="CF8" s="1107"/>
      <c r="CG8" s="1105"/>
      <c r="CH8" s="1119"/>
      <c r="CI8" s="1119"/>
      <c r="CJ8" s="1107"/>
      <c r="CK8" s="1105"/>
      <c r="CL8" s="1119"/>
      <c r="CM8" s="1119"/>
      <c r="CN8" s="1107"/>
      <c r="CO8" s="1120"/>
      <c r="CP8" s="1121"/>
      <c r="CQ8" s="1122"/>
      <c r="CR8" s="1120"/>
      <c r="CS8" s="1121"/>
      <c r="CT8" s="1123"/>
      <c r="CU8" s="632"/>
      <c r="CV8" s="276"/>
      <c r="CW8" s="244"/>
      <c r="CX8" s="1115"/>
      <c r="CY8" s="1116"/>
      <c r="CZ8" s="1116"/>
      <c r="DA8" s="1116"/>
      <c r="DB8" s="1116"/>
      <c r="DC8" s="1116"/>
      <c r="DD8" s="1116"/>
      <c r="DE8" s="1116"/>
      <c r="DF8" s="1116"/>
      <c r="DG8" s="1116"/>
      <c r="DH8" s="1116"/>
      <c r="DI8" s="1116"/>
      <c r="DJ8" s="1116"/>
      <c r="DK8" s="1116"/>
      <c r="DL8" s="1116"/>
      <c r="DM8" s="1116"/>
      <c r="DN8" s="1116"/>
      <c r="DO8" s="1116"/>
      <c r="DP8" s="1116"/>
      <c r="DQ8" s="1116"/>
      <c r="DR8" s="1116"/>
      <c r="DS8" s="1116"/>
      <c r="DT8" s="1116"/>
      <c r="DU8" s="1116"/>
      <c r="DV8" s="1116"/>
      <c r="DW8" s="1117"/>
      <c r="DX8" s="1117"/>
      <c r="DY8" s="1117"/>
      <c r="DZ8" s="1117"/>
      <c r="EA8" s="1118"/>
      <c r="EB8" s="1105"/>
      <c r="EC8" s="1119"/>
      <c r="ED8" s="1119"/>
      <c r="EE8" s="1107"/>
      <c r="EF8" s="1105"/>
      <c r="EG8" s="1119"/>
      <c r="EH8" s="1119"/>
      <c r="EI8" s="1107"/>
      <c r="EJ8" s="1105"/>
      <c r="EK8" s="1119"/>
      <c r="EL8" s="1119"/>
      <c r="EM8" s="1107"/>
      <c r="EN8" s="1120"/>
      <c r="EO8" s="1121"/>
      <c r="EP8" s="1122"/>
      <c r="EQ8" s="1120"/>
      <c r="ER8" s="1121"/>
      <c r="ES8" s="1123"/>
      <c r="ET8" s="632"/>
      <c r="EU8" s="1115"/>
      <c r="EV8" s="1116"/>
      <c r="EW8" s="1116"/>
      <c r="EX8" s="1116"/>
      <c r="EY8" s="1116"/>
      <c r="EZ8" s="1116"/>
      <c r="FA8" s="1116"/>
      <c r="FB8" s="1116"/>
      <c r="FC8" s="1116"/>
      <c r="FD8" s="1116"/>
      <c r="FE8" s="1116"/>
      <c r="FF8" s="1116"/>
      <c r="FG8" s="1116"/>
      <c r="FH8" s="1116"/>
      <c r="FI8" s="1116"/>
      <c r="FJ8" s="1116"/>
      <c r="FK8" s="1116"/>
      <c r="FL8" s="1116"/>
      <c r="FM8" s="1116"/>
      <c r="FN8" s="1116"/>
      <c r="FO8" s="1116"/>
      <c r="FP8" s="1116"/>
      <c r="FQ8" s="1116"/>
      <c r="FR8" s="1116"/>
      <c r="FS8" s="1116"/>
      <c r="FT8" s="1117"/>
      <c r="FU8" s="1117"/>
      <c r="FV8" s="1117"/>
      <c r="FW8" s="1117"/>
      <c r="FX8" s="1118"/>
      <c r="FY8" s="1105"/>
      <c r="FZ8" s="1119"/>
      <c r="GA8" s="1119"/>
      <c r="GB8" s="1107"/>
      <c r="GC8" s="1105"/>
      <c r="GD8" s="1119"/>
      <c r="GE8" s="1119"/>
      <c r="GF8" s="1107"/>
      <c r="GG8" s="1105"/>
      <c r="GH8" s="1119"/>
      <c r="GI8" s="1119"/>
      <c r="GJ8" s="1107"/>
      <c r="GK8" s="1120"/>
      <c r="GL8" s="1121"/>
      <c r="GM8" s="1122"/>
      <c r="GN8" s="1120"/>
      <c r="GO8" s="1121"/>
      <c r="GP8" s="1123"/>
      <c r="GQ8" s="632"/>
      <c r="GR8" s="6"/>
    </row>
    <row r="9" spans="1:200" ht="8.85" customHeight="1" x14ac:dyDescent="0.25">
      <c r="A9" s="244"/>
      <c r="B9" s="1124" t="str">
        <f>Bitácora!$AH$3</f>
        <v>TIPO</v>
      </c>
      <c r="C9" s="1125"/>
      <c r="D9" s="1125"/>
      <c r="E9" s="1125"/>
      <c r="F9" s="1101" t="s">
        <v>48</v>
      </c>
      <c r="G9" s="1126"/>
      <c r="H9" s="1126"/>
      <c r="I9" s="1126"/>
      <c r="J9" s="1127"/>
      <c r="K9" s="1128"/>
      <c r="L9" s="1101" t="s">
        <v>49</v>
      </c>
      <c r="M9" s="1126"/>
      <c r="N9" s="1126"/>
      <c r="O9" s="1126"/>
      <c r="P9" s="1126"/>
      <c r="Q9" s="1127"/>
      <c r="R9" s="1125" t="str">
        <f>IF(Portada!$A$1="www.fly-logics.com","AÑO",0)</f>
        <v>AÑO</v>
      </c>
      <c r="S9" s="1125"/>
      <c r="T9" s="1125"/>
      <c r="U9" s="1125"/>
      <c r="V9" s="1101">
        <v>2022</v>
      </c>
      <c r="W9" s="1126"/>
      <c r="X9" s="1126"/>
      <c r="Y9" s="1127"/>
      <c r="Z9" s="1104"/>
      <c r="AA9" s="613" t="str">
        <f>IF(Portada!$A$1="www.fly-logics.com","ENE",0)</f>
        <v>ENE</v>
      </c>
      <c r="AB9" s="614"/>
      <c r="AC9" s="614"/>
      <c r="AD9" s="614"/>
      <c r="AE9" s="614"/>
      <c r="AF9" s="605" t="str">
        <f>IF(SUMIFS(Bitácora!$Y$5:$Y$1036129,Bitácora!$D$5:$D$1036129,F9,Bitácora!$AN$5:$AN$1036129,V9,Bitácora!$E$5:$E$1036129,L9,Bitácora!$AM$5:$AM$1036129,AA9)=0," ",SUMIFS(Bitácora!$Y$5:$Y$1036129,Bitácora!$D$5:$D$1036129,F9,Bitácora!$AN$5:$AN$1036129,V9,Bitácora!$E$5:$E$1036129,L9,Bitácora!$AM$5:$AM$1036129,AA9))</f>
        <v xml:space="preserve"> </v>
      </c>
      <c r="AG9" s="615"/>
      <c r="AH9" s="615"/>
      <c r="AI9" s="615"/>
      <c r="AJ9" s="605" t="str">
        <f>IF(SUMIFS(Bitácora!$Z$5:$Z$1036129,Bitácora!$D$5:$D$1036129,F9,Bitácora!$AN$5:$AN$1036129,V9,Bitácora!$E$5:$E$1036129,L9,Bitácora!$AM$5:$AM$1036129,AA9)=0," ",SUMIFS(Bitácora!$Z$5:$Z$1036129,Bitácora!$D$5:$D$1036129,F9,Bitácora!$AN$5:$AN$1036129,V9,Bitácora!$E$5:$E$1036129,L9,Bitácora!$AM$5:$AM$1036129,AA9))</f>
        <v xml:space="preserve"> </v>
      </c>
      <c r="AK9" s="615"/>
      <c r="AL9" s="615"/>
      <c r="AM9" s="615"/>
      <c r="AN9" s="605" t="str">
        <f>IF(SUMIFS(Bitácora!$AA$5:$AA$1036129,Bitácora!$D$5:$D$1036129,F9,Bitácora!$AN$5:$AN$1036129,V9,Bitácora!$E$5:$E$1036129,L9,Bitácora!$AM$5:$AM$1036129,AA9)=0," ",SUMIFS(Bitácora!$AA$5:$AA$1036129,Bitácora!$D$5:$D$1036129,F9,Bitácora!$AN$5:$AN$1036129,V9,Bitácora!$E$5:$E$1036129,L9,Bitácora!$AM$5:$AM$1036129,AA9))</f>
        <v xml:space="preserve"> </v>
      </c>
      <c r="AO9" s="615"/>
      <c r="AP9" s="615"/>
      <c r="AQ9" s="615"/>
      <c r="AR9" s="606" t="str">
        <f>IF(SUMIFS(Bitácora!$AE$5:$AE$1036129,Bitácora!$D$5:$D$1036129,F9,Bitácora!$AN$5:$AN$1036129,V9,Bitácora!$E$5:$E$1036129,L9,Bitácora!$AM$5:$AM$1036129,AA9)=0," ",SUMIFS(Bitácora!$AE$5:$AE$1036129,Bitácora!$D$5:$D$1036129,F9,Bitácora!$AN$5:$AN$1036129,V9,Bitácora!$E$5:$E$1036129,L9,Bitácora!$AM$5:$AM$1036129,AA9))</f>
        <v xml:space="preserve"> </v>
      </c>
      <c r="AS9" s="606"/>
      <c r="AT9" s="606"/>
      <c r="AU9" s="606" t="str">
        <f>IF(SUMIFS(Bitácora!$AF$5:$AF$1036129,Bitácora!$D$5:$D$1036129,F9,Bitácora!$AN$5:$AN$1036129,V9,Bitácora!$E$5:$E$1036129,L9,Bitácora!$AM$5:$AM$1036129,AA9)=0," ",SUMIFS(Bitácora!$AF$5:$AF$1036129,Bitácora!$D$5:$D$1036129,F9,Bitácora!$AN$5:$AN$1036129,V9,Bitácora!$E$5:$E$1036129,L9,Bitácora!$AM$5:$AM$1036129,AA9))</f>
        <v xml:space="preserve"> </v>
      </c>
      <c r="AV9" s="617"/>
      <c r="AW9" s="617"/>
      <c r="AX9" s="632"/>
      <c r="AY9" s="1124" t="str">
        <f>Bitácora!$AH$3</f>
        <v>TIPO</v>
      </c>
      <c r="AZ9" s="1125"/>
      <c r="BA9" s="1125"/>
      <c r="BB9" s="1125"/>
      <c r="BC9" s="1101"/>
      <c r="BD9" s="1126"/>
      <c r="BE9" s="1126"/>
      <c r="BF9" s="1126"/>
      <c r="BG9" s="1127"/>
      <c r="BH9" s="1128"/>
      <c r="BI9" s="1101"/>
      <c r="BJ9" s="1126"/>
      <c r="BK9" s="1126"/>
      <c r="BL9" s="1126"/>
      <c r="BM9" s="1126"/>
      <c r="BN9" s="1127"/>
      <c r="BO9" s="1125" t="str">
        <f>IF(Portada!$A$1="www.fly-logics.com","AÑO",0)</f>
        <v>AÑO</v>
      </c>
      <c r="BP9" s="1125"/>
      <c r="BQ9" s="1125"/>
      <c r="BR9" s="1125"/>
      <c r="BS9" s="1101"/>
      <c r="BT9" s="1126"/>
      <c r="BU9" s="1126"/>
      <c r="BV9" s="1127"/>
      <c r="BW9" s="1104"/>
      <c r="BX9" s="613" t="str">
        <f>IF(Portada!$A$1="www.fly-logics.com","ENE",0)</f>
        <v>ENE</v>
      </c>
      <c r="BY9" s="614"/>
      <c r="BZ9" s="614"/>
      <c r="CA9" s="614"/>
      <c r="CB9" s="614"/>
      <c r="CC9" s="605" t="str">
        <f>IF(SUMIFS(Bitácora!$Y$5:$Y$1036129,Bitácora!$D$5:$D$1036129,BC9,Bitácora!$AN$5:$AN$1036129,BS9,Bitácora!$E$5:$E$1036129,BI9,Bitácora!$AM$5:$AM$1036129,BX9)=0," ",SUMIFS(Bitácora!$Y$5:$Y$1036129,Bitácora!$D$5:$D$1036129,BC9,Bitácora!$AN$5:$AN$1036129,BS9,Bitácora!$E$5:$E$1036129,BI9,Bitácora!$AM$5:$AM$1036129,BX9))</f>
        <v xml:space="preserve"> </v>
      </c>
      <c r="CD9" s="615"/>
      <c r="CE9" s="615"/>
      <c r="CF9" s="615"/>
      <c r="CG9" s="605" t="str">
        <f>IF(SUMIFS(Bitácora!$Z$5:$Z$1036129,Bitácora!$D$5:$D$1036129,BC9,Bitácora!$AN$5:$AN$1036129,BS9,Bitácora!$E$5:$E$1036129,BI9,Bitácora!$AM$5:$AM$1036129,BX9)=0," ",SUMIFS(Bitácora!$Z$5:$Z$1036129,Bitácora!$D$5:$D$1036129,BC9,Bitácora!$AN$5:$AN$1036129,BS9,Bitácora!$E$5:$E$1036129,BI9,Bitácora!$AM$5:$AM$1036129,BX9))</f>
        <v xml:space="preserve"> </v>
      </c>
      <c r="CH9" s="615"/>
      <c r="CI9" s="615"/>
      <c r="CJ9" s="615"/>
      <c r="CK9" s="605" t="str">
        <f>IF(SUMIFS(Bitácora!$AA$5:$AA$1036129,Bitácora!$D$5:$D$1036129,BC9,Bitácora!$AN$5:$AN$1036129,BS9,Bitácora!$E$5:$E$1036129,BI9,Bitácora!$AM$5:$AM$1036129,BX9)=0," ",SUMIFS(Bitácora!$AA$5:$AA$1036129,Bitácora!$D$5:$D$1036129,BC9,Bitácora!$AN$5:$AN$1036129,BS9,Bitácora!$E$5:$E$1036129,BI9,Bitácora!$AM$5:$AM$1036129,BX9))</f>
        <v xml:space="preserve"> </v>
      </c>
      <c r="CL9" s="615"/>
      <c r="CM9" s="615"/>
      <c r="CN9" s="615"/>
      <c r="CO9" s="606" t="str">
        <f>IF(SUMIFS(Bitácora!$AE$5:$AE$1036129,Bitácora!$D$5:$D$1036129,BC9,Bitácora!$AN$5:$AN$1036129,BS9,Bitácora!$E$5:$E$1036129,BI9,Bitácora!$AM$5:$AM$1036129,BX9)=0," ",SUMIFS(Bitácora!$AE$5:$AE$1036129,Bitácora!$D$5:$D$1036129,BC9,Bitácora!$AN$5:$AN$1036129,BS9,Bitácora!$E$5:$E$1036129,BI9,Bitácora!$AM$5:$AM$1036129,BX9))</f>
        <v xml:space="preserve"> </v>
      </c>
      <c r="CP9" s="606"/>
      <c r="CQ9" s="606"/>
      <c r="CR9" s="606" t="str">
        <f>IF(SUMIFS(Bitácora!$AF$5:$AF$1036129,Bitácora!$D$5:$D$1036129,BC9,Bitácora!$AN$5:$AN$1036129,BS9,Bitácora!$E$5:$E$1036129,BI9,Bitácora!$AM$5:$AM$1036129,BX9)=0," ",SUMIFS(Bitácora!$AF$5:$AF$1036129,Bitácora!$D$5:$D$1036129,BC9,Bitácora!$AN$5:$AN$1036129,BS9,Bitácora!$E$5:$E$1036129,BI9,Bitácora!$AM$5:$AM$1036129,BX9))</f>
        <v xml:space="preserve"> </v>
      </c>
      <c r="CS9" s="617"/>
      <c r="CT9" s="617"/>
      <c r="CU9" s="632"/>
      <c r="CV9" s="276"/>
      <c r="CW9" s="244"/>
      <c r="CX9" s="1124" t="str">
        <f>Bitácora!$AH$3</f>
        <v>TIPO</v>
      </c>
      <c r="CY9" s="1125"/>
      <c r="CZ9" s="1125"/>
      <c r="DA9" s="1125"/>
      <c r="DB9" s="1101"/>
      <c r="DC9" s="1126"/>
      <c r="DD9" s="1126"/>
      <c r="DE9" s="1126"/>
      <c r="DF9" s="1127"/>
      <c r="DG9" s="1128"/>
      <c r="DH9" s="1101"/>
      <c r="DI9" s="1126"/>
      <c r="DJ9" s="1126"/>
      <c r="DK9" s="1126"/>
      <c r="DL9" s="1126"/>
      <c r="DM9" s="1127"/>
      <c r="DN9" s="1125" t="str">
        <f>IF(Portada!$A$1="www.fly-logics.com","AÑO",0)</f>
        <v>AÑO</v>
      </c>
      <c r="DO9" s="1125"/>
      <c r="DP9" s="1125"/>
      <c r="DQ9" s="1125"/>
      <c r="DR9" s="1101"/>
      <c r="DS9" s="1126"/>
      <c r="DT9" s="1126"/>
      <c r="DU9" s="1127"/>
      <c r="DV9" s="1104"/>
      <c r="DW9" s="613" t="str">
        <f>IF(Portada!$A$1="www.fly-logics.com","ENE",0)</f>
        <v>ENE</v>
      </c>
      <c r="DX9" s="614"/>
      <c r="DY9" s="614"/>
      <c r="DZ9" s="614"/>
      <c r="EA9" s="614"/>
      <c r="EB9" s="605" t="str">
        <f>IF(SUMIFS(Bitácora!$Y$5:$Y$1036129,Bitácora!$D$5:$D$1036129,DB9,Bitácora!$AN$5:$AN$1036129,DR9,Bitácora!$E$5:$E$1036129,DH9,Bitácora!$AM$5:$AM$1036129,DW9)=0," ",SUMIFS(Bitácora!$Y$5:$Y$1036129,Bitácora!$D$5:$D$1036129,DB9,Bitácora!$AN$5:$AN$1036129,DR9,Bitácora!$E$5:$E$1036129,DH9,Bitácora!$AM$5:$AM$1036129,DW9))</f>
        <v xml:space="preserve"> </v>
      </c>
      <c r="EC9" s="615"/>
      <c r="ED9" s="615"/>
      <c r="EE9" s="615"/>
      <c r="EF9" s="605" t="str">
        <f>IF(SUMIFS(Bitácora!$Z$5:$Z$1036129,Bitácora!$D$5:$D$1036129,DB9,Bitácora!$AN$5:$AN$1036129,DR9,Bitácora!$E$5:$E$1036129,DH9,Bitácora!$AM$5:$AM$1036129,DW9)=0," ",SUMIFS(Bitácora!$Z$5:$Z$1036129,Bitácora!$D$5:$D$1036129,DB9,Bitácora!$AN$5:$AN$1036129,DR9,Bitácora!$E$5:$E$1036129,DH9,Bitácora!$AM$5:$AM$1036129,DW9))</f>
        <v xml:space="preserve"> </v>
      </c>
      <c r="EG9" s="615"/>
      <c r="EH9" s="615"/>
      <c r="EI9" s="615"/>
      <c r="EJ9" s="605" t="str">
        <f>IF(SUMIFS(Bitácora!$AA$5:$AA$1036129,Bitácora!$D$5:$D$1036129,DB9,Bitácora!$AN$5:$AN$1036129,DR9,Bitácora!$E$5:$E$1036129,DH9,Bitácora!$AM$5:$AM$1036129,DW9)=0," ",SUMIFS(Bitácora!$AA$5:$AA$1036129,Bitácora!$D$5:$D$1036129,DB9,Bitácora!$AN$5:$AN$1036129,DR9,Bitácora!$E$5:$E$1036129,DH9,Bitácora!$AM$5:$AM$1036129,DW9))</f>
        <v xml:space="preserve"> </v>
      </c>
      <c r="EK9" s="615"/>
      <c r="EL9" s="615"/>
      <c r="EM9" s="615"/>
      <c r="EN9" s="606" t="str">
        <f>IF(SUMIFS(Bitácora!$AE$5:$AE$1036129,Bitácora!$D$5:$D$1036129,DB9,Bitácora!$AN$5:$AN$1036129,DR9,Bitácora!$E$5:$E$1036129,DH9,Bitácora!$AM$5:$AM$1036129,DW9)=0," ",SUMIFS(Bitácora!$AE$5:$AE$1036129,Bitácora!$D$5:$D$1036129,DB9,Bitácora!$AN$5:$AN$1036129,DR9,Bitácora!$E$5:$E$1036129,DH9,Bitácora!$AM$5:$AM$1036129,DW9))</f>
        <v xml:space="preserve"> </v>
      </c>
      <c r="EO9" s="606"/>
      <c r="EP9" s="606"/>
      <c r="EQ9" s="606" t="str">
        <f>IF(SUMIFS(Bitácora!$AF$5:$AF$1036129,Bitácora!$D$5:$D$1036129,DB9,Bitácora!$AN$5:$AN$1036129,DR9,Bitácora!$E$5:$E$1036129,DH9,Bitácora!$AM$5:$AM$1036129,DW9)=0," ",SUMIFS(Bitácora!$AF$5:$AF$1036129,Bitácora!$D$5:$D$1036129,DB9,Bitácora!$AN$5:$AN$1036129,DR9,Bitácora!$E$5:$E$1036129,DH9,Bitácora!$AM$5:$AM$1036129,DW9))</f>
        <v xml:space="preserve"> </v>
      </c>
      <c r="ER9" s="617"/>
      <c r="ES9" s="617"/>
      <c r="ET9" s="632"/>
      <c r="EU9" s="1124" t="str">
        <f>Bitácora!$AH$3</f>
        <v>TIPO</v>
      </c>
      <c r="EV9" s="1125"/>
      <c r="EW9" s="1125"/>
      <c r="EX9" s="1125"/>
      <c r="EY9" s="1101"/>
      <c r="EZ9" s="1126"/>
      <c r="FA9" s="1126"/>
      <c r="FB9" s="1126"/>
      <c r="FC9" s="1127"/>
      <c r="FD9" s="1128"/>
      <c r="FE9" s="1101"/>
      <c r="FF9" s="1126"/>
      <c r="FG9" s="1126"/>
      <c r="FH9" s="1126"/>
      <c r="FI9" s="1126"/>
      <c r="FJ9" s="1127"/>
      <c r="FK9" s="1125" t="str">
        <f>IF(Portada!$A$1="www.fly-logics.com","AÑO",0)</f>
        <v>AÑO</v>
      </c>
      <c r="FL9" s="1125"/>
      <c r="FM9" s="1125"/>
      <c r="FN9" s="1125"/>
      <c r="FO9" s="1101"/>
      <c r="FP9" s="1126"/>
      <c r="FQ9" s="1126"/>
      <c r="FR9" s="1127"/>
      <c r="FS9" s="1104"/>
      <c r="FT9" s="613" t="str">
        <f>IF(Portada!$A$1="www.fly-logics.com","ENE",0)</f>
        <v>ENE</v>
      </c>
      <c r="FU9" s="614"/>
      <c r="FV9" s="614"/>
      <c r="FW9" s="614"/>
      <c r="FX9" s="614"/>
      <c r="FY9" s="605" t="str">
        <f>IF(SUMIFS(Bitácora!$Y$5:$Y$1036129,Bitácora!$D$5:$D$1036129,EY9,Bitácora!$AN$5:$AN$1036129,FO9,Bitácora!$E$5:$E$1036129,FE9,Bitácora!$AM$5:$AM$1036129,FT9)=0," ",SUMIFS(Bitácora!$Y$5:$Y$1036129,Bitácora!$D$5:$D$1036129,EY9,Bitácora!$AN$5:$AN$1036129,FO9,Bitácora!$E$5:$E$1036129,FE9,Bitácora!$AM$5:$AM$1036129,FT9))</f>
        <v xml:space="preserve"> </v>
      </c>
      <c r="FZ9" s="615"/>
      <c r="GA9" s="615"/>
      <c r="GB9" s="615"/>
      <c r="GC9" s="605" t="str">
        <f>IF(SUMIFS(Bitácora!$Z$5:$Z$1036129,Bitácora!$D$5:$D$1036129,EY9,Bitácora!$AN$5:$AN$1036129,FO9,Bitácora!$E$5:$E$1036129,FE9,Bitácora!$AM$5:$AM$1036129,FT9)=0," ",SUMIFS(Bitácora!$Z$5:$Z$1036129,Bitácora!$D$5:$D$1036129,EY9,Bitácora!$AN$5:$AN$1036129,FO9,Bitácora!$E$5:$E$1036129,FE9,Bitácora!$AM$5:$AM$1036129,FT9))</f>
        <v xml:space="preserve"> </v>
      </c>
      <c r="GD9" s="615"/>
      <c r="GE9" s="615"/>
      <c r="GF9" s="615"/>
      <c r="GG9" s="605" t="str">
        <f>IF(SUMIFS(Bitácora!$AA$5:$AA$1036129,Bitácora!$D$5:$D$1036129,EY9,Bitácora!$AN$5:$AN$1036129,FO9,Bitácora!$E$5:$E$1036129,FE9,Bitácora!$AM$5:$AM$1036129,FT9)=0," ",SUMIFS(Bitácora!$AA$5:$AA$1036129,Bitácora!$D$5:$D$1036129,EY9,Bitácora!$AN$5:$AN$1036129,FO9,Bitácora!$E$5:$E$1036129,FE9,Bitácora!$AM$5:$AM$1036129,FT9))</f>
        <v xml:space="preserve"> </v>
      </c>
      <c r="GH9" s="615"/>
      <c r="GI9" s="615"/>
      <c r="GJ9" s="615"/>
      <c r="GK9" s="606" t="str">
        <f>IF(SUMIFS(Bitácora!$AE$5:$AE$1036129,Bitácora!$D$5:$D$1036129,EY9,Bitácora!$AN$5:$AN$1036129,FO9,Bitácora!$E$5:$E$1036129,FE9,Bitácora!$AM$5:$AM$1036129,FT9)=0," ",SUMIFS(Bitácora!$AE$5:$AE$1036129,Bitácora!$D$5:$D$1036129,EY9,Bitácora!$AN$5:$AN$1036129,FO9,Bitácora!$E$5:$E$1036129,FE9,Bitácora!$AM$5:$AM$1036129,FT9))</f>
        <v xml:space="preserve"> </v>
      </c>
      <c r="GL9" s="606"/>
      <c r="GM9" s="606"/>
      <c r="GN9" s="606" t="str">
        <f>IF(SUMIFS(Bitácora!$AF$5:$AF$1036129,Bitácora!$D$5:$D$1036129,EY9,Bitácora!$AN$5:$AN$1036129,FO9,Bitácora!$E$5:$E$1036129,FE9,Bitácora!$AM$5:$AM$1036129,FT9)=0," ",SUMIFS(Bitácora!$AF$5:$AF$1036129,Bitácora!$D$5:$D$1036129,EY9,Bitácora!$AN$5:$AN$1036129,FO9,Bitácora!$E$5:$E$1036129,FE9,Bitácora!$AM$5:$AM$1036129,FT9))</f>
        <v xml:space="preserve"> </v>
      </c>
      <c r="GO9" s="617"/>
      <c r="GP9" s="617"/>
      <c r="GQ9" s="632"/>
      <c r="GR9" s="6"/>
    </row>
    <row r="10" spans="1:200" ht="8.85" customHeight="1" thickBot="1" x14ac:dyDescent="0.3">
      <c r="A10" s="244"/>
      <c r="B10" s="1124"/>
      <c r="C10" s="1125"/>
      <c r="D10" s="1125"/>
      <c r="E10" s="1125"/>
      <c r="F10" s="1129"/>
      <c r="G10" s="1130"/>
      <c r="H10" s="1130"/>
      <c r="I10" s="1130"/>
      <c r="J10" s="1131"/>
      <c r="K10" s="1128"/>
      <c r="L10" s="1129"/>
      <c r="M10" s="1130"/>
      <c r="N10" s="1130"/>
      <c r="O10" s="1130"/>
      <c r="P10" s="1130"/>
      <c r="Q10" s="1131"/>
      <c r="R10" s="1125"/>
      <c r="S10" s="1125"/>
      <c r="T10" s="1125"/>
      <c r="U10" s="1125"/>
      <c r="V10" s="1129"/>
      <c r="W10" s="1130"/>
      <c r="X10" s="1130"/>
      <c r="Y10" s="1131"/>
      <c r="Z10" s="1104"/>
      <c r="AA10" s="614"/>
      <c r="AB10" s="614"/>
      <c r="AC10" s="614"/>
      <c r="AD10" s="614"/>
      <c r="AE10" s="614"/>
      <c r="AF10" s="615"/>
      <c r="AG10" s="616"/>
      <c r="AH10" s="616"/>
      <c r="AI10" s="615"/>
      <c r="AJ10" s="615"/>
      <c r="AK10" s="616"/>
      <c r="AL10" s="616"/>
      <c r="AM10" s="615"/>
      <c r="AN10" s="615"/>
      <c r="AO10" s="616"/>
      <c r="AP10" s="616"/>
      <c r="AQ10" s="615"/>
      <c r="AR10" s="606"/>
      <c r="AS10" s="606"/>
      <c r="AT10" s="606"/>
      <c r="AU10" s="617"/>
      <c r="AV10" s="618"/>
      <c r="AW10" s="617"/>
      <c r="AX10" s="632"/>
      <c r="AY10" s="1124"/>
      <c r="AZ10" s="1125"/>
      <c r="BA10" s="1125"/>
      <c r="BB10" s="1125"/>
      <c r="BC10" s="1129"/>
      <c r="BD10" s="1130"/>
      <c r="BE10" s="1130"/>
      <c r="BF10" s="1130"/>
      <c r="BG10" s="1131"/>
      <c r="BH10" s="1128"/>
      <c r="BI10" s="1129"/>
      <c r="BJ10" s="1130"/>
      <c r="BK10" s="1130"/>
      <c r="BL10" s="1130"/>
      <c r="BM10" s="1130"/>
      <c r="BN10" s="1131"/>
      <c r="BO10" s="1125"/>
      <c r="BP10" s="1125"/>
      <c r="BQ10" s="1125"/>
      <c r="BR10" s="1125"/>
      <c r="BS10" s="1129"/>
      <c r="BT10" s="1130"/>
      <c r="BU10" s="1130"/>
      <c r="BV10" s="1131"/>
      <c r="BW10" s="1104"/>
      <c r="BX10" s="614"/>
      <c r="BY10" s="614"/>
      <c r="BZ10" s="614"/>
      <c r="CA10" s="614"/>
      <c r="CB10" s="614"/>
      <c r="CC10" s="615"/>
      <c r="CD10" s="616"/>
      <c r="CE10" s="616"/>
      <c r="CF10" s="615"/>
      <c r="CG10" s="615"/>
      <c r="CH10" s="616"/>
      <c r="CI10" s="616"/>
      <c r="CJ10" s="615"/>
      <c r="CK10" s="615"/>
      <c r="CL10" s="616"/>
      <c r="CM10" s="616"/>
      <c r="CN10" s="615"/>
      <c r="CO10" s="606"/>
      <c r="CP10" s="606"/>
      <c r="CQ10" s="606"/>
      <c r="CR10" s="617"/>
      <c r="CS10" s="618"/>
      <c r="CT10" s="617"/>
      <c r="CU10" s="632"/>
      <c r="CV10" s="276"/>
      <c r="CW10" s="244"/>
      <c r="CX10" s="1124"/>
      <c r="CY10" s="1125"/>
      <c r="CZ10" s="1125"/>
      <c r="DA10" s="1125"/>
      <c r="DB10" s="1129"/>
      <c r="DC10" s="1130"/>
      <c r="DD10" s="1130"/>
      <c r="DE10" s="1130"/>
      <c r="DF10" s="1131"/>
      <c r="DG10" s="1128"/>
      <c r="DH10" s="1129"/>
      <c r="DI10" s="1130"/>
      <c r="DJ10" s="1130"/>
      <c r="DK10" s="1130"/>
      <c r="DL10" s="1130"/>
      <c r="DM10" s="1131"/>
      <c r="DN10" s="1125"/>
      <c r="DO10" s="1125"/>
      <c r="DP10" s="1125"/>
      <c r="DQ10" s="1125"/>
      <c r="DR10" s="1129"/>
      <c r="DS10" s="1130"/>
      <c r="DT10" s="1130"/>
      <c r="DU10" s="1131"/>
      <c r="DV10" s="1104"/>
      <c r="DW10" s="614"/>
      <c r="DX10" s="614"/>
      <c r="DY10" s="614"/>
      <c r="DZ10" s="614"/>
      <c r="EA10" s="614"/>
      <c r="EB10" s="615"/>
      <c r="EC10" s="616"/>
      <c r="ED10" s="616"/>
      <c r="EE10" s="615"/>
      <c r="EF10" s="615"/>
      <c r="EG10" s="616"/>
      <c r="EH10" s="616"/>
      <c r="EI10" s="615"/>
      <c r="EJ10" s="615"/>
      <c r="EK10" s="616"/>
      <c r="EL10" s="616"/>
      <c r="EM10" s="615"/>
      <c r="EN10" s="606"/>
      <c r="EO10" s="606"/>
      <c r="EP10" s="606"/>
      <c r="EQ10" s="617"/>
      <c r="ER10" s="618"/>
      <c r="ES10" s="617"/>
      <c r="ET10" s="632"/>
      <c r="EU10" s="1124"/>
      <c r="EV10" s="1125"/>
      <c r="EW10" s="1125"/>
      <c r="EX10" s="1125"/>
      <c r="EY10" s="1129"/>
      <c r="EZ10" s="1130"/>
      <c r="FA10" s="1130"/>
      <c r="FB10" s="1130"/>
      <c r="FC10" s="1131"/>
      <c r="FD10" s="1128"/>
      <c r="FE10" s="1129"/>
      <c r="FF10" s="1130"/>
      <c r="FG10" s="1130"/>
      <c r="FH10" s="1130"/>
      <c r="FI10" s="1130"/>
      <c r="FJ10" s="1131"/>
      <c r="FK10" s="1125"/>
      <c r="FL10" s="1125"/>
      <c r="FM10" s="1125"/>
      <c r="FN10" s="1125"/>
      <c r="FO10" s="1129"/>
      <c r="FP10" s="1130"/>
      <c r="FQ10" s="1130"/>
      <c r="FR10" s="1131"/>
      <c r="FS10" s="1104"/>
      <c r="FT10" s="614"/>
      <c r="FU10" s="614"/>
      <c r="FV10" s="614"/>
      <c r="FW10" s="614"/>
      <c r="FX10" s="614"/>
      <c r="FY10" s="615"/>
      <c r="FZ10" s="616"/>
      <c r="GA10" s="616"/>
      <c r="GB10" s="615"/>
      <c r="GC10" s="615"/>
      <c r="GD10" s="616"/>
      <c r="GE10" s="616"/>
      <c r="GF10" s="615"/>
      <c r="GG10" s="615"/>
      <c r="GH10" s="616"/>
      <c r="GI10" s="616"/>
      <c r="GJ10" s="615"/>
      <c r="GK10" s="606"/>
      <c r="GL10" s="606"/>
      <c r="GM10" s="606"/>
      <c r="GN10" s="617"/>
      <c r="GO10" s="618"/>
      <c r="GP10" s="617"/>
      <c r="GQ10" s="632"/>
      <c r="GR10" s="6"/>
    </row>
    <row r="11" spans="1:200" ht="6.75" customHeight="1" x14ac:dyDescent="0.25">
      <c r="A11" s="244"/>
      <c r="B11" s="1115"/>
      <c r="C11" s="1116"/>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614"/>
      <c r="AB11" s="614"/>
      <c r="AC11" s="614"/>
      <c r="AD11" s="614"/>
      <c r="AE11" s="614"/>
      <c r="AF11" s="615"/>
      <c r="AG11" s="615"/>
      <c r="AH11" s="615"/>
      <c r="AI11" s="615"/>
      <c r="AJ11" s="615"/>
      <c r="AK11" s="615"/>
      <c r="AL11" s="615"/>
      <c r="AM11" s="615"/>
      <c r="AN11" s="615"/>
      <c r="AO11" s="615"/>
      <c r="AP11" s="615"/>
      <c r="AQ11" s="615"/>
      <c r="AR11" s="606"/>
      <c r="AS11" s="606"/>
      <c r="AT11" s="606"/>
      <c r="AU11" s="617"/>
      <c r="AV11" s="617"/>
      <c r="AW11" s="617"/>
      <c r="AX11" s="632"/>
      <c r="AY11" s="1115"/>
      <c r="AZ11" s="1116"/>
      <c r="BA11" s="1116"/>
      <c r="BB11" s="1116"/>
      <c r="BC11" s="1116"/>
      <c r="BD11" s="1116"/>
      <c r="BE11" s="1116"/>
      <c r="BF11" s="1116"/>
      <c r="BG11" s="1116"/>
      <c r="BH11" s="1116"/>
      <c r="BI11" s="1116"/>
      <c r="BJ11" s="1116"/>
      <c r="BK11" s="1116"/>
      <c r="BL11" s="1116"/>
      <c r="BM11" s="1116"/>
      <c r="BN11" s="1116"/>
      <c r="BO11" s="1116"/>
      <c r="BP11" s="1116"/>
      <c r="BQ11" s="1116"/>
      <c r="BR11" s="1116"/>
      <c r="BS11" s="1116"/>
      <c r="BT11" s="1116"/>
      <c r="BU11" s="1116"/>
      <c r="BV11" s="1116"/>
      <c r="BW11" s="1116"/>
      <c r="BX11" s="614"/>
      <c r="BY11" s="614"/>
      <c r="BZ11" s="614"/>
      <c r="CA11" s="614"/>
      <c r="CB11" s="614"/>
      <c r="CC11" s="615"/>
      <c r="CD11" s="615"/>
      <c r="CE11" s="615"/>
      <c r="CF11" s="615"/>
      <c r="CG11" s="615"/>
      <c r="CH11" s="615"/>
      <c r="CI11" s="615"/>
      <c r="CJ11" s="615"/>
      <c r="CK11" s="615"/>
      <c r="CL11" s="615"/>
      <c r="CM11" s="615"/>
      <c r="CN11" s="615"/>
      <c r="CO11" s="606"/>
      <c r="CP11" s="606"/>
      <c r="CQ11" s="606"/>
      <c r="CR11" s="617"/>
      <c r="CS11" s="617"/>
      <c r="CT11" s="617"/>
      <c r="CU11" s="632"/>
      <c r="CV11" s="276"/>
      <c r="CW11" s="244"/>
      <c r="CX11" s="1115"/>
      <c r="CY11" s="1116"/>
      <c r="CZ11" s="1116"/>
      <c r="DA11" s="1116"/>
      <c r="DB11" s="1116"/>
      <c r="DC11" s="1116"/>
      <c r="DD11" s="1116"/>
      <c r="DE11" s="1116"/>
      <c r="DF11" s="1116"/>
      <c r="DG11" s="1116"/>
      <c r="DH11" s="1116"/>
      <c r="DI11" s="1116"/>
      <c r="DJ11" s="1116"/>
      <c r="DK11" s="1116"/>
      <c r="DL11" s="1116"/>
      <c r="DM11" s="1116"/>
      <c r="DN11" s="1116"/>
      <c r="DO11" s="1116"/>
      <c r="DP11" s="1116"/>
      <c r="DQ11" s="1116"/>
      <c r="DR11" s="1116"/>
      <c r="DS11" s="1116"/>
      <c r="DT11" s="1116"/>
      <c r="DU11" s="1116"/>
      <c r="DV11" s="1116"/>
      <c r="DW11" s="614"/>
      <c r="DX11" s="614"/>
      <c r="DY11" s="614"/>
      <c r="DZ11" s="614"/>
      <c r="EA11" s="614"/>
      <c r="EB11" s="615"/>
      <c r="EC11" s="615"/>
      <c r="ED11" s="615"/>
      <c r="EE11" s="615"/>
      <c r="EF11" s="615"/>
      <c r="EG11" s="615"/>
      <c r="EH11" s="615"/>
      <c r="EI11" s="615"/>
      <c r="EJ11" s="615"/>
      <c r="EK11" s="615"/>
      <c r="EL11" s="615"/>
      <c r="EM11" s="615"/>
      <c r="EN11" s="606"/>
      <c r="EO11" s="606"/>
      <c r="EP11" s="606"/>
      <c r="EQ11" s="617"/>
      <c r="ER11" s="617"/>
      <c r="ES11" s="617"/>
      <c r="ET11" s="632"/>
      <c r="EU11" s="1115"/>
      <c r="EV11" s="1116"/>
      <c r="EW11" s="1116"/>
      <c r="EX11" s="1116"/>
      <c r="EY11" s="1116"/>
      <c r="EZ11" s="1116"/>
      <c r="FA11" s="1116"/>
      <c r="FB11" s="1116"/>
      <c r="FC11" s="1116"/>
      <c r="FD11" s="1116"/>
      <c r="FE11" s="1116"/>
      <c r="FF11" s="1116"/>
      <c r="FG11" s="1116"/>
      <c r="FH11" s="1116"/>
      <c r="FI11" s="1116"/>
      <c r="FJ11" s="1116"/>
      <c r="FK11" s="1116"/>
      <c r="FL11" s="1116"/>
      <c r="FM11" s="1116"/>
      <c r="FN11" s="1116"/>
      <c r="FO11" s="1116"/>
      <c r="FP11" s="1116"/>
      <c r="FQ11" s="1116"/>
      <c r="FR11" s="1116"/>
      <c r="FS11" s="1116"/>
      <c r="FT11" s="614"/>
      <c r="FU11" s="614"/>
      <c r="FV11" s="614"/>
      <c r="FW11" s="614"/>
      <c r="FX11" s="614"/>
      <c r="FY11" s="615"/>
      <c r="FZ11" s="615"/>
      <c r="GA11" s="615"/>
      <c r="GB11" s="615"/>
      <c r="GC11" s="615"/>
      <c r="GD11" s="615"/>
      <c r="GE11" s="615"/>
      <c r="GF11" s="615"/>
      <c r="GG11" s="615"/>
      <c r="GH11" s="615"/>
      <c r="GI11" s="615"/>
      <c r="GJ11" s="615"/>
      <c r="GK11" s="606"/>
      <c r="GL11" s="606"/>
      <c r="GM11" s="606"/>
      <c r="GN11" s="617"/>
      <c r="GO11" s="617"/>
      <c r="GP11" s="617"/>
      <c r="GQ11" s="632"/>
      <c r="GR11" s="6"/>
    </row>
    <row r="12" spans="1:200" ht="6" customHeight="1" x14ac:dyDescent="0.25">
      <c r="A12" s="244"/>
      <c r="B12" s="655"/>
      <c r="C12" s="657"/>
      <c r="D12" s="657"/>
      <c r="E12" s="657"/>
      <c r="F12" s="657"/>
      <c r="G12" s="657"/>
      <c r="H12" s="657"/>
      <c r="I12" s="657"/>
      <c r="J12" s="657"/>
      <c r="K12" s="657"/>
      <c r="L12" s="657"/>
      <c r="M12" s="657"/>
      <c r="N12" s="657"/>
      <c r="O12" s="657"/>
      <c r="P12" s="657"/>
      <c r="Q12" s="657"/>
      <c r="R12" s="657"/>
      <c r="S12" s="657"/>
      <c r="T12" s="657"/>
      <c r="U12" s="657"/>
      <c r="V12" s="657"/>
      <c r="W12" s="657"/>
      <c r="X12" s="657"/>
      <c r="Y12" s="657"/>
      <c r="Z12" s="657"/>
      <c r="AA12" s="613" t="str">
        <f>IF(Portada!$A$1="www.fly-logics.com","FEB",0)</f>
        <v>FEB</v>
      </c>
      <c r="AB12" s="614"/>
      <c r="AC12" s="614"/>
      <c r="AD12" s="614"/>
      <c r="AE12" s="614"/>
      <c r="AF12" s="605" t="str">
        <f>IF(SUMIFS(Bitácora!$Y$5:$Y$1036129,Bitácora!$D$5:$D$1036129,F9,Bitácora!$AN$5:$AN$1036129,V9,Bitácora!$E$5:$E$1036129,L9,Bitácora!$AM$5:$AM$1036129,AA12)=0," ",SUMIFS(Bitácora!$Y$5:$Y$1036129,Bitácora!$D$5:$D$1036129,F9,Bitácora!$AN$5:$AN$1036129,V9,Bitácora!$E$5:$E$1036129,L9,Bitácora!$AM$5:$AM$1036129,AA12))</f>
        <v xml:space="preserve"> </v>
      </c>
      <c r="AG12" s="615"/>
      <c r="AH12" s="615"/>
      <c r="AI12" s="615"/>
      <c r="AJ12" s="605" t="str">
        <f>IF(SUMIFS(Bitácora!$Z$5:$Z$1036129,Bitácora!$D$5:$D$1036129,F9,Bitácora!$AN$5:$AN$1036129,V9,Bitácora!$E$5:$E$1036129,L9,Bitácora!$AM$5:$AM$1036129,AA12)=0," ",SUMIFS(Bitácora!$Z$5:$Z$1036129,Bitácora!$D$5:$D$1036129,F9,Bitácora!$AN$5:$AN$1036129,V9,Bitácora!$E$5:$E$1036129,L9,Bitácora!$AM$5:$AM$1036129,AA12))</f>
        <v xml:space="preserve"> </v>
      </c>
      <c r="AK12" s="615"/>
      <c r="AL12" s="615"/>
      <c r="AM12" s="615"/>
      <c r="AN12" s="605" t="str">
        <f>IF(SUMIFS(Bitácora!$AA$5:$AA$1036129,Bitácora!$D$5:$D$1036129,F9,Bitácora!$AN$5:$AN$1036129,V9,Bitácora!$E$5:$E$1036129,L9,Bitácora!$AM$5:$AM$1036129,AA12)=0," ",SUMIFS(Bitácora!$AA$5:$AA$1036129,Bitácora!$D$5:$D$1036129,F9,Bitácora!$AN$5:$AN$1036129,V9,Bitácora!$E$5:$E$1036129,L9,Bitácora!$AM$5:$AM$1036129,AA12))</f>
        <v xml:space="preserve"> </v>
      </c>
      <c r="AO12" s="615"/>
      <c r="AP12" s="615"/>
      <c r="AQ12" s="615"/>
      <c r="AR12" s="606" t="str">
        <f>IF(SUMIFS(Bitácora!$AE$5:$AE$1036129,Bitácora!$D$5:$D$1036129,F9,Bitácora!$AN$5:$AN$1036129,V9,Bitácora!$E$5:$E$1036129,L9,Bitácora!$AM$5:$AM$1036129,AA12)=0," ",SUMIFS(Bitácora!$AE$5:$AE$1036129,Bitácora!$D$5:$D$1036129,F9,Bitácora!$AN$5:$AN$1036129,V9,Bitácora!$E$5:$E$1036129,L9,Bitácora!$AM$5:$AM$1036129,AA12))</f>
        <v xml:space="preserve"> </v>
      </c>
      <c r="AS12" s="606"/>
      <c r="AT12" s="606"/>
      <c r="AU12" s="606" t="str">
        <f>IF(SUMIFS(Bitácora!$AF$5:$AF$1036129,Bitácora!$D$5:$D$1036129,F9,Bitácora!$AN$5:$AN$1036129,V9,Bitácora!$E$5:$E$1036129,L9,Bitácora!$AM$5:$AM$1036129,AA12)=0," ",SUMIFS(Bitácora!$AF$5:$AF$1036129,Bitácora!$D$5:$D$1036129,F9,Bitácora!$AN$5:$AN$1036129,V9,Bitácora!$E$5:$E$1036129,L9,Bitácora!$AM$5:$AM$1036129,AA12))</f>
        <v xml:space="preserve"> </v>
      </c>
      <c r="AV12" s="617"/>
      <c r="AW12" s="617"/>
      <c r="AX12" s="632"/>
      <c r="AY12" s="655"/>
      <c r="AZ12" s="657"/>
      <c r="BA12" s="657"/>
      <c r="BB12" s="657"/>
      <c r="BC12" s="657"/>
      <c r="BD12" s="657"/>
      <c r="BE12" s="657"/>
      <c r="BF12" s="657"/>
      <c r="BG12" s="657"/>
      <c r="BH12" s="657"/>
      <c r="BI12" s="657"/>
      <c r="BJ12" s="657"/>
      <c r="BK12" s="657"/>
      <c r="BL12" s="657"/>
      <c r="BM12" s="657"/>
      <c r="BN12" s="657"/>
      <c r="BO12" s="657"/>
      <c r="BP12" s="657"/>
      <c r="BQ12" s="657"/>
      <c r="BR12" s="657"/>
      <c r="BS12" s="657"/>
      <c r="BT12" s="657"/>
      <c r="BU12" s="657"/>
      <c r="BV12" s="657"/>
      <c r="BW12" s="657"/>
      <c r="BX12" s="613" t="str">
        <f>IF(Portada!$A$1="www.fly-logics.com","FEB",0)</f>
        <v>FEB</v>
      </c>
      <c r="BY12" s="614"/>
      <c r="BZ12" s="614"/>
      <c r="CA12" s="614"/>
      <c r="CB12" s="614"/>
      <c r="CC12" s="605" t="str">
        <f>IF(SUMIFS(Bitácora!$Y$5:$Y$1036129,Bitácora!$D$5:$D$1036129,BC9,Bitácora!$AN$5:$AN$1036129,BS9,Bitácora!$E$5:$E$1036129,BI9,Bitácora!$AM$5:$AM$1036129,BX12)=0," ",SUMIFS(Bitácora!$Y$5:$Y$1036129,Bitácora!$D$5:$D$1036129,BC9,Bitácora!$AN$5:$AN$1036129,BS9,Bitácora!$E$5:$E$1036129,BI9,Bitácora!$AM$5:$AM$1036129,BX12))</f>
        <v xml:space="preserve"> </v>
      </c>
      <c r="CD12" s="615"/>
      <c r="CE12" s="615"/>
      <c r="CF12" s="615"/>
      <c r="CG12" s="605" t="str">
        <f>IF(SUMIFS(Bitácora!$Z$5:$Z$1036129,Bitácora!$D$5:$D$1036129,BC9,Bitácora!$AN$5:$AN$1036129,BS9,Bitácora!$E$5:$E$1036129,BI9,Bitácora!$AM$5:$AM$1036129,BX12)=0," ",SUMIFS(Bitácora!$Z$5:$Z$1036129,Bitácora!$D$5:$D$1036129,BC9,Bitácora!$AN$5:$AN$1036129,BS9,Bitácora!$E$5:$E$1036129,BI9,Bitácora!$AM$5:$AM$1036129,BX12))</f>
        <v xml:space="preserve"> </v>
      </c>
      <c r="CH12" s="615"/>
      <c r="CI12" s="615"/>
      <c r="CJ12" s="615"/>
      <c r="CK12" s="605" t="str">
        <f>IF(SUMIFS(Bitácora!$AA$5:$AA$1036129,Bitácora!$D$5:$D$1036129,BC9,Bitácora!$AN$5:$AN$1036129,BS9,Bitácora!$E$5:$E$1036129,BI9,Bitácora!$AM$5:$AM$1036129,BX12)=0," ",SUMIFS(Bitácora!$AA$5:$AA$1036129,Bitácora!$D$5:$D$1036129,BC9,Bitácora!$AN$5:$AN$1036129,BS9,Bitácora!$E$5:$E$1036129,BI9,Bitácora!$AM$5:$AM$1036129,BX12))</f>
        <v xml:space="preserve"> </v>
      </c>
      <c r="CL12" s="615"/>
      <c r="CM12" s="615"/>
      <c r="CN12" s="615"/>
      <c r="CO12" s="606" t="str">
        <f>IF(SUMIFS(Bitácora!$AE$5:$AE$1036129,Bitácora!$D$5:$D$1036129,BC9,Bitácora!$AN$5:$AN$1036129,BS9,Bitácora!$E$5:$E$1036129,BI9,Bitácora!$AM$5:$AM$1036129,BX12)=0," ",SUMIFS(Bitácora!$AE$5:$AE$1036129,Bitácora!$D$5:$D$1036129,BC9,Bitácora!$AN$5:$AN$1036129,BS9,Bitácora!$E$5:$E$1036129,BI9,Bitácora!$AM$5:$AM$1036129,BX12))</f>
        <v xml:space="preserve"> </v>
      </c>
      <c r="CP12" s="606"/>
      <c r="CQ12" s="606"/>
      <c r="CR12" s="606" t="str">
        <f>IF(SUMIFS(Bitácora!$AF$5:$AF$1036129,Bitácora!$D$5:$D$1036129,BC9,Bitácora!$AN$5:$AN$1036129,BS9,Bitácora!$E$5:$E$1036129,BI9,Bitácora!$AM$5:$AM$1036129,BX12)=0," ",SUMIFS(Bitácora!$AF$5:$AF$1036129,Bitácora!$D$5:$D$1036129,BC9,Bitácora!$AN$5:$AN$1036129,BS9,Bitácora!$E$5:$E$1036129,BI9,Bitácora!$AM$5:$AM$1036129,BX12))</f>
        <v xml:space="preserve"> </v>
      </c>
      <c r="CS12" s="617"/>
      <c r="CT12" s="617"/>
      <c r="CU12" s="632"/>
      <c r="CV12" s="276"/>
      <c r="CW12" s="244"/>
      <c r="CX12" s="655"/>
      <c r="CY12" s="657"/>
      <c r="CZ12" s="657"/>
      <c r="DA12" s="657"/>
      <c r="DB12" s="657"/>
      <c r="DC12" s="657"/>
      <c r="DD12" s="657"/>
      <c r="DE12" s="657"/>
      <c r="DF12" s="657"/>
      <c r="DG12" s="657"/>
      <c r="DH12" s="657"/>
      <c r="DI12" s="657"/>
      <c r="DJ12" s="657"/>
      <c r="DK12" s="657"/>
      <c r="DL12" s="657"/>
      <c r="DM12" s="657"/>
      <c r="DN12" s="657"/>
      <c r="DO12" s="657"/>
      <c r="DP12" s="657"/>
      <c r="DQ12" s="657"/>
      <c r="DR12" s="657"/>
      <c r="DS12" s="657"/>
      <c r="DT12" s="657"/>
      <c r="DU12" s="657"/>
      <c r="DV12" s="657"/>
      <c r="DW12" s="613" t="str">
        <f>IF(Portada!$A$1="www.fly-logics.com","FEB",0)</f>
        <v>FEB</v>
      </c>
      <c r="DX12" s="614"/>
      <c r="DY12" s="614"/>
      <c r="DZ12" s="614"/>
      <c r="EA12" s="614"/>
      <c r="EB12" s="605" t="str">
        <f>IF(SUMIFS(Bitácora!$Y$5:$Y$1036129,Bitácora!$D$5:$D$1036129,DB9,Bitácora!$AN$5:$AN$1036129,DR9,Bitácora!$E$5:$E$1036129,DH9,Bitácora!$AM$5:$AM$1036129,DW12)=0," ",SUMIFS(Bitácora!$Y$5:$Y$1036129,Bitácora!$D$5:$D$1036129,DB9,Bitácora!$AN$5:$AN$1036129,DR9,Bitácora!$E$5:$E$1036129,DH9,Bitácora!$AM$5:$AM$1036129,DW12))</f>
        <v xml:space="preserve"> </v>
      </c>
      <c r="EC12" s="615"/>
      <c r="ED12" s="615"/>
      <c r="EE12" s="615"/>
      <c r="EF12" s="605" t="str">
        <f>IF(SUMIFS(Bitácora!$Z$5:$Z$1036129,Bitácora!$D$5:$D$1036129,DB9,Bitácora!$AN$5:$AN$1036129,DR9,Bitácora!$E$5:$E$1036129,DH9,Bitácora!$AM$5:$AM$1036129,DW12)=0," ",SUMIFS(Bitácora!$Z$5:$Z$1036129,Bitácora!$D$5:$D$1036129,DB9,Bitácora!$AN$5:$AN$1036129,DR9,Bitácora!$E$5:$E$1036129,DH9,Bitácora!$AM$5:$AM$1036129,DW12))</f>
        <v xml:space="preserve"> </v>
      </c>
      <c r="EG12" s="615"/>
      <c r="EH12" s="615"/>
      <c r="EI12" s="615"/>
      <c r="EJ12" s="605" t="str">
        <f>IF(SUMIFS(Bitácora!$AA$5:$AA$1036129,Bitácora!$D$5:$D$1036129,DB9,Bitácora!$AN$5:$AN$1036129,DR9,Bitácora!$E$5:$E$1036129,DH9,Bitácora!$AM$5:$AM$1036129,DW12)=0," ",SUMIFS(Bitácora!$AA$5:$AA$1036129,Bitácora!$D$5:$D$1036129,DB9,Bitácora!$AN$5:$AN$1036129,DR9,Bitácora!$E$5:$E$1036129,DH9,Bitácora!$AM$5:$AM$1036129,DW12))</f>
        <v xml:space="preserve"> </v>
      </c>
      <c r="EK12" s="615"/>
      <c r="EL12" s="615"/>
      <c r="EM12" s="615"/>
      <c r="EN12" s="606" t="str">
        <f>IF(SUMIFS(Bitácora!$AE$5:$AE$1036129,Bitácora!$D$5:$D$1036129,DB9,Bitácora!$AN$5:$AN$1036129,DR9,Bitácora!$E$5:$E$1036129,DH9,Bitácora!$AM$5:$AM$1036129,DW12)=0," ",SUMIFS(Bitácora!$AE$5:$AE$1036129,Bitácora!$D$5:$D$1036129,DB9,Bitácora!$AN$5:$AN$1036129,DR9,Bitácora!$E$5:$E$1036129,DH9,Bitácora!$AM$5:$AM$1036129,DW12))</f>
        <v xml:space="preserve"> </v>
      </c>
      <c r="EO12" s="606"/>
      <c r="EP12" s="606"/>
      <c r="EQ12" s="606" t="str">
        <f>IF(SUMIFS(Bitácora!$AF$5:$AF$1036129,Bitácora!$D$5:$D$1036129,DB9,Bitácora!$AN$5:$AN$1036129,DR9,Bitácora!$E$5:$E$1036129,DH9,Bitácora!$AM$5:$AM$1036129,DW12)=0," ",SUMIFS(Bitácora!$AF$5:$AF$1036129,Bitácora!$D$5:$D$1036129,DB9,Bitácora!$AN$5:$AN$1036129,DR9,Bitácora!$E$5:$E$1036129,DH9,Bitácora!$AM$5:$AM$1036129,DW12))</f>
        <v xml:space="preserve"> </v>
      </c>
      <c r="ER12" s="617"/>
      <c r="ES12" s="617"/>
      <c r="ET12" s="632"/>
      <c r="EU12" s="655"/>
      <c r="EV12" s="657"/>
      <c r="EW12" s="657"/>
      <c r="EX12" s="657"/>
      <c r="EY12" s="657"/>
      <c r="EZ12" s="657"/>
      <c r="FA12" s="657"/>
      <c r="FB12" s="657"/>
      <c r="FC12" s="657"/>
      <c r="FD12" s="657"/>
      <c r="FE12" s="657"/>
      <c r="FF12" s="657"/>
      <c r="FG12" s="657"/>
      <c r="FH12" s="657"/>
      <c r="FI12" s="657"/>
      <c r="FJ12" s="657"/>
      <c r="FK12" s="657"/>
      <c r="FL12" s="657"/>
      <c r="FM12" s="657"/>
      <c r="FN12" s="657"/>
      <c r="FO12" s="657"/>
      <c r="FP12" s="657"/>
      <c r="FQ12" s="657"/>
      <c r="FR12" s="657"/>
      <c r="FS12" s="657"/>
      <c r="FT12" s="613" t="str">
        <f>IF(Portada!$A$1="www.fly-logics.com","FEB",0)</f>
        <v>FEB</v>
      </c>
      <c r="FU12" s="614"/>
      <c r="FV12" s="614"/>
      <c r="FW12" s="614"/>
      <c r="FX12" s="614"/>
      <c r="FY12" s="605" t="str">
        <f>IF(SUMIFS(Bitácora!$Y$5:$Y$1036129,Bitácora!$D$5:$D$1036129,EY9,Bitácora!$AN$5:$AN$1036129,FO9,Bitácora!$E$5:$E$1036129,FE9,Bitácora!$AM$5:$AM$1036129,FT12)=0," ",SUMIFS(Bitácora!$Y$5:$Y$1036129,Bitácora!$D$5:$D$1036129,EY9,Bitácora!$AN$5:$AN$1036129,FO9,Bitácora!$E$5:$E$1036129,FE9,Bitácora!$AM$5:$AM$1036129,FT12))</f>
        <v xml:space="preserve"> </v>
      </c>
      <c r="FZ12" s="615"/>
      <c r="GA12" s="615"/>
      <c r="GB12" s="615"/>
      <c r="GC12" s="605" t="str">
        <f>IF(SUMIFS(Bitácora!$Z$5:$Z$1036129,Bitácora!$D$5:$D$1036129,EY9,Bitácora!$AN$5:$AN$1036129,FO9,Bitácora!$E$5:$E$1036129,FE9,Bitácora!$AM$5:$AM$1036129,FT12)=0," ",SUMIFS(Bitácora!$Z$5:$Z$1036129,Bitácora!$D$5:$D$1036129,EY9,Bitácora!$AN$5:$AN$1036129,FO9,Bitácora!$E$5:$E$1036129,FE9,Bitácora!$AM$5:$AM$1036129,FT12))</f>
        <v xml:space="preserve"> </v>
      </c>
      <c r="GD12" s="615"/>
      <c r="GE12" s="615"/>
      <c r="GF12" s="615"/>
      <c r="GG12" s="605" t="str">
        <f>IF(SUMIFS(Bitácora!$AA$5:$AA$1036129,Bitácora!$D$5:$D$1036129,EY9,Bitácora!$AN$5:$AN$1036129,FO9,Bitácora!$E$5:$E$1036129,FE9,Bitácora!$AM$5:$AM$1036129,FT12)=0," ",SUMIFS(Bitácora!$AA$5:$AA$1036129,Bitácora!$D$5:$D$1036129,EY9,Bitácora!$AN$5:$AN$1036129,FO9,Bitácora!$E$5:$E$1036129,FE9,Bitácora!$AM$5:$AM$1036129,FT12))</f>
        <v xml:space="preserve"> </v>
      </c>
      <c r="GH12" s="615"/>
      <c r="GI12" s="615"/>
      <c r="GJ12" s="615"/>
      <c r="GK12" s="606" t="str">
        <f>IF(SUMIFS(Bitácora!$AE$5:$AE$1036129,Bitácora!$D$5:$D$1036129,EY9,Bitácora!$AN$5:$AN$1036129,FO9,Bitácora!$E$5:$E$1036129,FE9,Bitácora!$AM$5:$AM$1036129,FT12)=0," ",SUMIFS(Bitácora!$AE$5:$AE$1036129,Bitácora!$D$5:$D$1036129,EY9,Bitácora!$AN$5:$AN$1036129,FO9,Bitácora!$E$5:$E$1036129,FE9,Bitácora!$AM$5:$AM$1036129,FT12))</f>
        <v xml:space="preserve"> </v>
      </c>
      <c r="GL12" s="606"/>
      <c r="GM12" s="606"/>
      <c r="GN12" s="606" t="str">
        <f>IF(SUMIFS(Bitácora!$AF$5:$AF$1036129,Bitácora!$D$5:$D$1036129,EY9,Bitácora!$AN$5:$AN$1036129,FO9,Bitácora!$E$5:$E$1036129,FE9,Bitácora!$AM$5:$AM$1036129,FT12)=0," ",SUMIFS(Bitácora!$AF$5:$AF$1036129,Bitácora!$D$5:$D$1036129,EY9,Bitácora!$AN$5:$AN$1036129,FO9,Bitácora!$E$5:$E$1036129,FE9,Bitácora!$AM$5:$AM$1036129,FT12))</f>
        <v xml:space="preserve"> </v>
      </c>
      <c r="GO12" s="617"/>
      <c r="GP12" s="617"/>
      <c r="GQ12" s="632"/>
      <c r="GR12" s="6"/>
    </row>
    <row r="13" spans="1:200" ht="10.5" customHeight="1" x14ac:dyDescent="0.25">
      <c r="A13" s="244"/>
      <c r="B13" s="630"/>
      <c r="C13" s="648" t="str">
        <f>IF(Portada!$A$1="www.fly-logics.com","TIEMPO DE VUELO",0)</f>
        <v>TIEMPO DE VUELO</v>
      </c>
      <c r="D13" s="648"/>
      <c r="E13" s="648"/>
      <c r="F13" s="648"/>
      <c r="G13" s="648"/>
      <c r="H13" s="648"/>
      <c r="I13" s="648"/>
      <c r="J13" s="648"/>
      <c r="K13" s="648"/>
      <c r="L13" s="648"/>
      <c r="M13" s="648"/>
      <c r="N13" s="625"/>
      <c r="O13" s="648" t="str">
        <f>IF(Portada!$A$1="www.fly-logics.com","TIEMPO MEDIO",0)</f>
        <v>TIEMPO MEDIO</v>
      </c>
      <c r="P13" s="648"/>
      <c r="Q13" s="648"/>
      <c r="R13" s="648"/>
      <c r="S13" s="648"/>
      <c r="T13" s="648"/>
      <c r="U13" s="648"/>
      <c r="V13" s="648"/>
      <c r="W13" s="648"/>
      <c r="X13" s="648"/>
      <c r="Y13" s="648"/>
      <c r="Z13" s="15"/>
      <c r="AA13" s="614"/>
      <c r="AB13" s="614"/>
      <c r="AC13" s="614"/>
      <c r="AD13" s="614"/>
      <c r="AE13" s="614"/>
      <c r="AF13" s="615"/>
      <c r="AG13" s="616"/>
      <c r="AH13" s="616"/>
      <c r="AI13" s="615"/>
      <c r="AJ13" s="615"/>
      <c r="AK13" s="616"/>
      <c r="AL13" s="616"/>
      <c r="AM13" s="615"/>
      <c r="AN13" s="615"/>
      <c r="AO13" s="616"/>
      <c r="AP13" s="616"/>
      <c r="AQ13" s="615"/>
      <c r="AR13" s="606"/>
      <c r="AS13" s="606"/>
      <c r="AT13" s="606"/>
      <c r="AU13" s="617"/>
      <c r="AV13" s="618"/>
      <c r="AW13" s="617"/>
      <c r="AX13" s="632"/>
      <c r="AY13" s="630"/>
      <c r="AZ13" s="648" t="str">
        <f>IF(Portada!$A$1="www.fly-logics.com","TIEMPO DE VUELO",0)</f>
        <v>TIEMPO DE VUELO</v>
      </c>
      <c r="BA13" s="648"/>
      <c r="BB13" s="648"/>
      <c r="BC13" s="648"/>
      <c r="BD13" s="648"/>
      <c r="BE13" s="648"/>
      <c r="BF13" s="648"/>
      <c r="BG13" s="648"/>
      <c r="BH13" s="648"/>
      <c r="BI13" s="648"/>
      <c r="BJ13" s="648"/>
      <c r="BK13" s="625"/>
      <c r="BL13" s="648" t="str">
        <f>IF(Portada!$A$1="www.fly-logics.com","TIEMPO MEDIO",0)</f>
        <v>TIEMPO MEDIO</v>
      </c>
      <c r="BM13" s="648"/>
      <c r="BN13" s="648"/>
      <c r="BO13" s="648"/>
      <c r="BP13" s="648"/>
      <c r="BQ13" s="648"/>
      <c r="BR13" s="648"/>
      <c r="BS13" s="648"/>
      <c r="BT13" s="648"/>
      <c r="BU13" s="648"/>
      <c r="BV13" s="648"/>
      <c r="BW13" s="15"/>
      <c r="BX13" s="614"/>
      <c r="BY13" s="614"/>
      <c r="BZ13" s="614"/>
      <c r="CA13" s="614"/>
      <c r="CB13" s="614"/>
      <c r="CC13" s="615"/>
      <c r="CD13" s="616"/>
      <c r="CE13" s="616"/>
      <c r="CF13" s="615"/>
      <c r="CG13" s="615"/>
      <c r="CH13" s="616"/>
      <c r="CI13" s="616"/>
      <c r="CJ13" s="615"/>
      <c r="CK13" s="615"/>
      <c r="CL13" s="616"/>
      <c r="CM13" s="616"/>
      <c r="CN13" s="615"/>
      <c r="CO13" s="606"/>
      <c r="CP13" s="606"/>
      <c r="CQ13" s="606"/>
      <c r="CR13" s="617"/>
      <c r="CS13" s="618"/>
      <c r="CT13" s="617"/>
      <c r="CU13" s="632"/>
      <c r="CV13" s="276"/>
      <c r="CW13" s="244"/>
      <c r="CX13" s="630"/>
      <c r="CY13" s="648" t="str">
        <f>IF(Portada!$A$1="www.fly-logics.com","TIEMPO DE VUELO",0)</f>
        <v>TIEMPO DE VUELO</v>
      </c>
      <c r="CZ13" s="648"/>
      <c r="DA13" s="648"/>
      <c r="DB13" s="648"/>
      <c r="DC13" s="648"/>
      <c r="DD13" s="648"/>
      <c r="DE13" s="648"/>
      <c r="DF13" s="648"/>
      <c r="DG13" s="648"/>
      <c r="DH13" s="648"/>
      <c r="DI13" s="648"/>
      <c r="DJ13" s="625"/>
      <c r="DK13" s="648" t="str">
        <f>IF(Portada!$A$1="www.fly-logics.com","TIEMPO MEDIO",0)</f>
        <v>TIEMPO MEDIO</v>
      </c>
      <c r="DL13" s="648"/>
      <c r="DM13" s="648"/>
      <c r="DN13" s="648"/>
      <c r="DO13" s="648"/>
      <c r="DP13" s="648"/>
      <c r="DQ13" s="648"/>
      <c r="DR13" s="648"/>
      <c r="DS13" s="648"/>
      <c r="DT13" s="648"/>
      <c r="DU13" s="648"/>
      <c r="DV13" s="15"/>
      <c r="DW13" s="614"/>
      <c r="DX13" s="614"/>
      <c r="DY13" s="614"/>
      <c r="DZ13" s="614"/>
      <c r="EA13" s="614"/>
      <c r="EB13" s="615"/>
      <c r="EC13" s="616"/>
      <c r="ED13" s="616"/>
      <c r="EE13" s="615"/>
      <c r="EF13" s="615"/>
      <c r="EG13" s="616"/>
      <c r="EH13" s="616"/>
      <c r="EI13" s="615"/>
      <c r="EJ13" s="615"/>
      <c r="EK13" s="616"/>
      <c r="EL13" s="616"/>
      <c r="EM13" s="615"/>
      <c r="EN13" s="606"/>
      <c r="EO13" s="606"/>
      <c r="EP13" s="606"/>
      <c r="EQ13" s="617"/>
      <c r="ER13" s="618"/>
      <c r="ES13" s="617"/>
      <c r="ET13" s="632"/>
      <c r="EU13" s="630"/>
      <c r="EV13" s="648" t="str">
        <f>IF(Portada!$A$1="www.fly-logics.com","TIEMPO DE VUELO",0)</f>
        <v>TIEMPO DE VUELO</v>
      </c>
      <c r="EW13" s="648"/>
      <c r="EX13" s="648"/>
      <c r="EY13" s="648"/>
      <c r="EZ13" s="648"/>
      <c r="FA13" s="648"/>
      <c r="FB13" s="648"/>
      <c r="FC13" s="648"/>
      <c r="FD13" s="648"/>
      <c r="FE13" s="648"/>
      <c r="FF13" s="648"/>
      <c r="FG13" s="625"/>
      <c r="FH13" s="648" t="str">
        <f>IF(Portada!$A$1="www.fly-logics.com","TIEMPO MEDIO",0)</f>
        <v>TIEMPO MEDIO</v>
      </c>
      <c r="FI13" s="648"/>
      <c r="FJ13" s="648"/>
      <c r="FK13" s="648"/>
      <c r="FL13" s="648"/>
      <c r="FM13" s="648"/>
      <c r="FN13" s="648"/>
      <c r="FO13" s="648"/>
      <c r="FP13" s="648"/>
      <c r="FQ13" s="648"/>
      <c r="FR13" s="648"/>
      <c r="FS13" s="15"/>
      <c r="FT13" s="614"/>
      <c r="FU13" s="614"/>
      <c r="FV13" s="614"/>
      <c r="FW13" s="614"/>
      <c r="FX13" s="614"/>
      <c r="FY13" s="615"/>
      <c r="FZ13" s="616"/>
      <c r="GA13" s="616"/>
      <c r="GB13" s="615"/>
      <c r="GC13" s="615"/>
      <c r="GD13" s="616"/>
      <c r="GE13" s="616"/>
      <c r="GF13" s="615"/>
      <c r="GG13" s="615"/>
      <c r="GH13" s="616"/>
      <c r="GI13" s="616"/>
      <c r="GJ13" s="615"/>
      <c r="GK13" s="606"/>
      <c r="GL13" s="606"/>
      <c r="GM13" s="606"/>
      <c r="GN13" s="617"/>
      <c r="GO13" s="618"/>
      <c r="GP13" s="617"/>
      <c r="GQ13" s="632"/>
      <c r="GR13" s="6"/>
    </row>
    <row r="14" spans="1:200" ht="8.85" customHeight="1" x14ac:dyDescent="0.25">
      <c r="A14" s="244"/>
      <c r="B14" s="630"/>
      <c r="C14" s="649"/>
      <c r="D14" s="649"/>
      <c r="E14" s="649"/>
      <c r="F14" s="649"/>
      <c r="G14" s="649"/>
      <c r="H14" s="649"/>
      <c r="I14" s="649"/>
      <c r="J14" s="649"/>
      <c r="K14" s="649"/>
      <c r="L14" s="649"/>
      <c r="M14" s="649"/>
      <c r="N14" s="625"/>
      <c r="O14" s="649"/>
      <c r="P14" s="649"/>
      <c r="Q14" s="649"/>
      <c r="R14" s="649"/>
      <c r="S14" s="649"/>
      <c r="T14" s="649"/>
      <c r="U14" s="649"/>
      <c r="V14" s="649"/>
      <c r="W14" s="649"/>
      <c r="X14" s="649"/>
      <c r="Y14" s="649"/>
      <c r="Z14" s="15"/>
      <c r="AA14" s="614"/>
      <c r="AB14" s="614"/>
      <c r="AC14" s="614"/>
      <c r="AD14" s="614"/>
      <c r="AE14" s="614"/>
      <c r="AF14" s="615"/>
      <c r="AG14" s="615"/>
      <c r="AH14" s="615"/>
      <c r="AI14" s="615"/>
      <c r="AJ14" s="615"/>
      <c r="AK14" s="615"/>
      <c r="AL14" s="615"/>
      <c r="AM14" s="615"/>
      <c r="AN14" s="615"/>
      <c r="AO14" s="615"/>
      <c r="AP14" s="615"/>
      <c r="AQ14" s="615"/>
      <c r="AR14" s="606"/>
      <c r="AS14" s="606"/>
      <c r="AT14" s="606"/>
      <c r="AU14" s="617"/>
      <c r="AV14" s="617"/>
      <c r="AW14" s="617"/>
      <c r="AX14" s="632"/>
      <c r="AY14" s="630"/>
      <c r="AZ14" s="649"/>
      <c r="BA14" s="649"/>
      <c r="BB14" s="649"/>
      <c r="BC14" s="649"/>
      <c r="BD14" s="649"/>
      <c r="BE14" s="649"/>
      <c r="BF14" s="649"/>
      <c r="BG14" s="649"/>
      <c r="BH14" s="649"/>
      <c r="BI14" s="649"/>
      <c r="BJ14" s="649"/>
      <c r="BK14" s="625"/>
      <c r="BL14" s="649"/>
      <c r="BM14" s="649"/>
      <c r="BN14" s="649"/>
      <c r="BO14" s="649"/>
      <c r="BP14" s="649"/>
      <c r="BQ14" s="649"/>
      <c r="BR14" s="649"/>
      <c r="BS14" s="649"/>
      <c r="BT14" s="649"/>
      <c r="BU14" s="649"/>
      <c r="BV14" s="649"/>
      <c r="BW14" s="15"/>
      <c r="BX14" s="614"/>
      <c r="BY14" s="614"/>
      <c r="BZ14" s="614"/>
      <c r="CA14" s="614"/>
      <c r="CB14" s="614"/>
      <c r="CC14" s="615"/>
      <c r="CD14" s="615"/>
      <c r="CE14" s="615"/>
      <c r="CF14" s="615"/>
      <c r="CG14" s="615"/>
      <c r="CH14" s="615"/>
      <c r="CI14" s="615"/>
      <c r="CJ14" s="615"/>
      <c r="CK14" s="615"/>
      <c r="CL14" s="615"/>
      <c r="CM14" s="615"/>
      <c r="CN14" s="615"/>
      <c r="CO14" s="606"/>
      <c r="CP14" s="606"/>
      <c r="CQ14" s="606"/>
      <c r="CR14" s="617"/>
      <c r="CS14" s="617"/>
      <c r="CT14" s="617"/>
      <c r="CU14" s="632"/>
      <c r="CV14" s="276"/>
      <c r="CW14" s="244"/>
      <c r="CX14" s="630"/>
      <c r="CY14" s="649"/>
      <c r="CZ14" s="649"/>
      <c r="DA14" s="649"/>
      <c r="DB14" s="649"/>
      <c r="DC14" s="649"/>
      <c r="DD14" s="649"/>
      <c r="DE14" s="649"/>
      <c r="DF14" s="649"/>
      <c r="DG14" s="649"/>
      <c r="DH14" s="649"/>
      <c r="DI14" s="649"/>
      <c r="DJ14" s="625"/>
      <c r="DK14" s="649"/>
      <c r="DL14" s="649"/>
      <c r="DM14" s="649"/>
      <c r="DN14" s="649"/>
      <c r="DO14" s="649"/>
      <c r="DP14" s="649"/>
      <c r="DQ14" s="649"/>
      <c r="DR14" s="649"/>
      <c r="DS14" s="649"/>
      <c r="DT14" s="649"/>
      <c r="DU14" s="649"/>
      <c r="DV14" s="15"/>
      <c r="DW14" s="614"/>
      <c r="DX14" s="614"/>
      <c r="DY14" s="614"/>
      <c r="DZ14" s="614"/>
      <c r="EA14" s="614"/>
      <c r="EB14" s="615"/>
      <c r="EC14" s="615"/>
      <c r="ED14" s="615"/>
      <c r="EE14" s="615"/>
      <c r="EF14" s="615"/>
      <c r="EG14" s="615"/>
      <c r="EH14" s="615"/>
      <c r="EI14" s="615"/>
      <c r="EJ14" s="615"/>
      <c r="EK14" s="615"/>
      <c r="EL14" s="615"/>
      <c r="EM14" s="615"/>
      <c r="EN14" s="606"/>
      <c r="EO14" s="606"/>
      <c r="EP14" s="606"/>
      <c r="EQ14" s="617"/>
      <c r="ER14" s="617"/>
      <c r="ES14" s="617"/>
      <c r="ET14" s="632"/>
      <c r="EU14" s="630"/>
      <c r="EV14" s="649"/>
      <c r="EW14" s="649"/>
      <c r="EX14" s="649"/>
      <c r="EY14" s="649"/>
      <c r="EZ14" s="649"/>
      <c r="FA14" s="649"/>
      <c r="FB14" s="649"/>
      <c r="FC14" s="649"/>
      <c r="FD14" s="649"/>
      <c r="FE14" s="649"/>
      <c r="FF14" s="649"/>
      <c r="FG14" s="625"/>
      <c r="FH14" s="649"/>
      <c r="FI14" s="649"/>
      <c r="FJ14" s="649"/>
      <c r="FK14" s="649"/>
      <c r="FL14" s="649"/>
      <c r="FM14" s="649"/>
      <c r="FN14" s="649"/>
      <c r="FO14" s="649"/>
      <c r="FP14" s="649"/>
      <c r="FQ14" s="649"/>
      <c r="FR14" s="649"/>
      <c r="FS14" s="15"/>
      <c r="FT14" s="614"/>
      <c r="FU14" s="614"/>
      <c r="FV14" s="614"/>
      <c r="FW14" s="614"/>
      <c r="FX14" s="614"/>
      <c r="FY14" s="615"/>
      <c r="FZ14" s="615"/>
      <c r="GA14" s="615"/>
      <c r="GB14" s="615"/>
      <c r="GC14" s="615"/>
      <c r="GD14" s="615"/>
      <c r="GE14" s="615"/>
      <c r="GF14" s="615"/>
      <c r="GG14" s="615"/>
      <c r="GH14" s="615"/>
      <c r="GI14" s="615"/>
      <c r="GJ14" s="615"/>
      <c r="GK14" s="606"/>
      <c r="GL14" s="606"/>
      <c r="GM14" s="606"/>
      <c r="GN14" s="617"/>
      <c r="GO14" s="617"/>
      <c r="GP14" s="617"/>
      <c r="GQ14" s="632"/>
      <c r="GR14" s="6"/>
    </row>
    <row r="15" spans="1:200" ht="10.5" customHeight="1" x14ac:dyDescent="0.25">
      <c r="A15" s="244"/>
      <c r="B15" s="630"/>
      <c r="C15" s="1132">
        <f>IF(SUMIFS(Bitácora!$I$5:$I$1036129,Bitácora!$D$5:$D$1036129,F9,Bitácora!$AN$5:$AN$1036129,V9,Bitácora!$E$5:$E$1036129,L9)=0," ",SUMIFS(Bitácora!$I$5:$I$1036129,Bitácora!$D$5:$D$1036129,F9,Bitácora!$AN$5:$AN$1036129,V9,Bitácora!$E$5:$E$1036129,L9))</f>
        <v>6.25</v>
      </c>
      <c r="D15" s="1132"/>
      <c r="E15" s="1132"/>
      <c r="F15" s="1132"/>
      <c r="G15" s="1132"/>
      <c r="H15" s="1132"/>
      <c r="I15" s="1132"/>
      <c r="J15" s="1132"/>
      <c r="K15" s="1132"/>
      <c r="L15" s="1132"/>
      <c r="M15" s="1132"/>
      <c r="N15" s="625"/>
      <c r="O15" s="1132">
        <f>IF(IFERROR(C15/J18,"")=0,"",IFERROR(C15/J18,""))</f>
        <v>1.25</v>
      </c>
      <c r="P15" s="1132"/>
      <c r="Q15" s="1132"/>
      <c r="R15" s="1132"/>
      <c r="S15" s="1132"/>
      <c r="T15" s="1132"/>
      <c r="U15" s="1132"/>
      <c r="V15" s="1132"/>
      <c r="W15" s="1132"/>
      <c r="X15" s="1132"/>
      <c r="Y15" s="1132"/>
      <c r="Z15" s="15"/>
      <c r="AA15" s="613" t="str">
        <f>IF(Portada!$A$1="www.fly-logics.com","MAR",0)</f>
        <v>MAR</v>
      </c>
      <c r="AB15" s="614"/>
      <c r="AC15" s="614"/>
      <c r="AD15" s="614"/>
      <c r="AE15" s="614"/>
      <c r="AF15" s="605" t="str">
        <f>IF(SUMIFS(Bitácora!$Y$5:$Y$1036129,Bitácora!$D$5:$D$1036129,F9,Bitácora!$AN$5:$AN$1036129,V9,Bitácora!$E$5:$E$1036129,L9,Bitácora!$AM$5:$AM$1036129,AA15)=0," ",SUMIFS(Bitácora!$Y$5:$Y$1036129,Bitácora!$D$5:$D$1036129,F9,Bitácora!$AN$5:$AN$1036129,V9,Bitácora!$E$5:$E$1036129,L9,Bitácora!$AM$5:$AM$1036129,AA15))</f>
        <v xml:space="preserve"> </v>
      </c>
      <c r="AG15" s="615"/>
      <c r="AH15" s="615"/>
      <c r="AI15" s="615"/>
      <c r="AJ15" s="605" t="str">
        <f>IF(SUMIFS(Bitácora!$Z$5:$Z$1036129,Bitácora!$D$5:$D$1036129,F9,Bitácora!$AN$5:$AN$1036129,V9,Bitácora!$E$5:$E$1036129,L9,Bitácora!$AM$5:$AM$1036129,AA15)=0," ",SUMIFS(Bitácora!$Z$5:$Z$1036129,Bitácora!$D$5:$D$1036129,F9,Bitácora!$AN$5:$AN$1036129,V9,Bitácora!$E$5:$E$1036129,L9,Bitácora!$AM$5:$AM$1036129,AA15))</f>
        <v xml:space="preserve"> </v>
      </c>
      <c r="AK15" s="615"/>
      <c r="AL15" s="615"/>
      <c r="AM15" s="615"/>
      <c r="AN15" s="605" t="str">
        <f>IF(SUMIFS(Bitácora!$AA$5:$AA$1036129,Bitácora!$D$5:$D$1036129,F9,Bitácora!$AN$5:$AN$1036129,V9,Bitácora!$E$5:$E$1036129,L9,Bitácora!$AM$5:$AM$1036129,AA15)=0," ",SUMIFS(Bitácora!$AA$5:$AA$1036129,Bitácora!$D$5:$D$1036129,F9,Bitácora!$AN$5:$AN$1036129,V9,Bitácora!$E$5:$E$1036129,L9,Bitácora!$AM$5:$AM$1036129,AA15))</f>
        <v xml:space="preserve"> </v>
      </c>
      <c r="AO15" s="615"/>
      <c r="AP15" s="615"/>
      <c r="AQ15" s="615"/>
      <c r="AR15" s="606" t="str">
        <f>IF(SUMIFS(Bitácora!$AE$5:$AE$1036129,Bitácora!$D$5:$D$1036129,F9,Bitácora!$AN$5:$AN$1036129,V9,Bitácora!$E$5:$E$1036129,L9,Bitácora!$AM$5:$AM$1036129,AA15)=0," ",SUMIFS(Bitácora!$AE$5:$AE$1036129,Bitácora!$D$5:$D$1036129,F9,Bitácora!$AN$5:$AN$1036129,V9,Bitácora!$E$5:$E$1036129,L9,Bitácora!$AM$5:$AM$1036129,AA15))</f>
        <v xml:space="preserve"> </v>
      </c>
      <c r="AS15" s="606"/>
      <c r="AT15" s="606"/>
      <c r="AU15" s="606" t="str">
        <f>IF(SUMIFS(Bitácora!$AF$5:$AF$1036129,Bitácora!$D$5:$D$1036129,F9,Bitácora!$AN$5:$AN$1036129,V9,Bitácora!$E$5:$E$1036129,L9,Bitácora!$AM$5:$AM$1036129,AA15)=0," ",SUMIFS(Bitácora!$AF$5:$AF$1036129,Bitácora!$D$5:$D$1036129,F9,Bitácora!$AN$5:$AN$1036129,V9,Bitácora!$E$5:$E$1036129,L9,Bitácora!$AM$5:$AM$1036129,AA15))</f>
        <v xml:space="preserve"> </v>
      </c>
      <c r="AV15" s="617"/>
      <c r="AW15" s="617"/>
      <c r="AX15" s="632"/>
      <c r="AY15" s="630"/>
      <c r="AZ15" s="1132" t="str">
        <f>IF(SUMIFS(Bitácora!$I$5:$I$1036129,Bitácora!$D$5:$D$1036129,BC9,Bitácora!$AN$5:$AN$1036129,BS9,Bitácora!$E$5:$E$1036129,BI9)=0," ",SUMIFS(Bitácora!$I$5:$I$1036129,Bitácora!$D$5:$D$1036129,BC9,Bitácora!$AN$5:$AN$1036129,BS9,Bitácora!$E$5:$E$1036129,BI9))</f>
        <v xml:space="preserve"> </v>
      </c>
      <c r="BA15" s="1132"/>
      <c r="BB15" s="1132"/>
      <c r="BC15" s="1132"/>
      <c r="BD15" s="1132"/>
      <c r="BE15" s="1132"/>
      <c r="BF15" s="1132"/>
      <c r="BG15" s="1132"/>
      <c r="BH15" s="1132"/>
      <c r="BI15" s="1132"/>
      <c r="BJ15" s="1132"/>
      <c r="BK15" s="625"/>
      <c r="BL15" s="1132" t="str">
        <f>IF(IFERROR(AZ15/BG18,"")=0,"",IFERROR(AZ15/BG18,""))</f>
        <v/>
      </c>
      <c r="BM15" s="1132"/>
      <c r="BN15" s="1132"/>
      <c r="BO15" s="1132"/>
      <c r="BP15" s="1132"/>
      <c r="BQ15" s="1132"/>
      <c r="BR15" s="1132"/>
      <c r="BS15" s="1132"/>
      <c r="BT15" s="1132"/>
      <c r="BU15" s="1132"/>
      <c r="BV15" s="1132"/>
      <c r="BW15" s="15"/>
      <c r="BX15" s="613" t="str">
        <f>IF(Portada!$A$1="www.fly-logics.com","MAR",0)</f>
        <v>MAR</v>
      </c>
      <c r="BY15" s="614"/>
      <c r="BZ15" s="614"/>
      <c r="CA15" s="614"/>
      <c r="CB15" s="614"/>
      <c r="CC15" s="605" t="str">
        <f>IF(SUMIFS(Bitácora!$Y$5:$Y$1036129,Bitácora!$D$5:$D$1036129,BC9,Bitácora!$AN$5:$AN$1036129,BS9,Bitácora!$E$5:$E$1036129,BI9,Bitácora!$AM$5:$AM$1036129,BX15)=0," ",SUMIFS(Bitácora!$Y$5:$Y$1036129,Bitácora!$D$5:$D$1036129,BC9,Bitácora!$AN$5:$AN$1036129,BS9,Bitácora!$E$5:$E$1036129,BI9,Bitácora!$AM$5:$AM$1036129,BX15))</f>
        <v xml:space="preserve"> </v>
      </c>
      <c r="CD15" s="615"/>
      <c r="CE15" s="615"/>
      <c r="CF15" s="615"/>
      <c r="CG15" s="605" t="str">
        <f>IF(SUMIFS(Bitácora!$Z$5:$Z$1036129,Bitácora!$D$5:$D$1036129,BC9,Bitácora!$AN$5:$AN$1036129,BS9,Bitácora!$E$5:$E$1036129,BI9,Bitácora!$AM$5:$AM$1036129,BX15)=0," ",SUMIFS(Bitácora!$Z$5:$Z$1036129,Bitácora!$D$5:$D$1036129,BC9,Bitácora!$AN$5:$AN$1036129,BS9,Bitácora!$E$5:$E$1036129,BI9,Bitácora!$AM$5:$AM$1036129,BX15))</f>
        <v xml:space="preserve"> </v>
      </c>
      <c r="CH15" s="615"/>
      <c r="CI15" s="615"/>
      <c r="CJ15" s="615"/>
      <c r="CK15" s="605" t="str">
        <f>IF(SUMIFS(Bitácora!$AA$5:$AA$1036129,Bitácora!$D$5:$D$1036129,BC9,Bitácora!$AN$5:$AN$1036129,BS9,Bitácora!$E$5:$E$1036129,BI9,Bitácora!$AM$5:$AM$1036129,BX15)=0," ",SUMIFS(Bitácora!$AA$5:$AA$1036129,Bitácora!$D$5:$D$1036129,BC9,Bitácora!$AN$5:$AN$1036129,BS9,Bitácora!$E$5:$E$1036129,BI9,Bitácora!$AM$5:$AM$1036129,BX15))</f>
        <v xml:space="preserve"> </v>
      </c>
      <c r="CL15" s="615"/>
      <c r="CM15" s="615"/>
      <c r="CN15" s="615"/>
      <c r="CO15" s="606" t="str">
        <f>IF(SUMIFS(Bitácora!$AE$5:$AE$1036129,Bitácora!$D$5:$D$1036129,BC9,Bitácora!$AN$5:$AN$1036129,BS9,Bitácora!$E$5:$E$1036129,BI9,Bitácora!$AM$5:$AM$1036129,BX15)=0," ",SUMIFS(Bitácora!$AE$5:$AE$1036129,Bitácora!$D$5:$D$1036129,BC9,Bitácora!$AN$5:$AN$1036129,BS9,Bitácora!$E$5:$E$1036129,BI9,Bitácora!$AM$5:$AM$1036129,BX15))</f>
        <v xml:space="preserve"> </v>
      </c>
      <c r="CP15" s="606"/>
      <c r="CQ15" s="606"/>
      <c r="CR15" s="606" t="str">
        <f>IF(SUMIFS(Bitácora!$AF$5:$AF$1036129,Bitácora!$D$5:$D$1036129,BC9,Bitácora!$AN$5:$AN$1036129,BS9,Bitácora!$E$5:$E$1036129,BI9,Bitácora!$AM$5:$AM$1036129,BX15)=0," ",SUMIFS(Bitácora!$AF$5:$AF$1036129,Bitácora!$D$5:$D$1036129,BC9,Bitácora!$AN$5:$AN$1036129,BS9,Bitácora!$E$5:$E$1036129,BI9,Bitácora!$AM$5:$AM$1036129,BX15))</f>
        <v xml:space="preserve"> </v>
      </c>
      <c r="CS15" s="617"/>
      <c r="CT15" s="617"/>
      <c r="CU15" s="632"/>
      <c r="CV15" s="276"/>
      <c r="CW15" s="244"/>
      <c r="CX15" s="630"/>
      <c r="CY15" s="1132" t="str">
        <f>IF(SUMIFS(Bitácora!$I$5:$I$1036129,Bitácora!$D$5:$D$1036129,DB9,Bitácora!$AN$5:$AN$1036129,DR9,Bitácora!$E$5:$E$1036129,DH9)=0," ",SUMIFS(Bitácora!$I$5:$I$1036129,Bitácora!$D$5:$D$1036129,DB9,Bitácora!$AN$5:$AN$1036129,DR9,Bitácora!$E$5:$E$1036129,DH9))</f>
        <v xml:space="preserve"> </v>
      </c>
      <c r="CZ15" s="1132"/>
      <c r="DA15" s="1132"/>
      <c r="DB15" s="1132"/>
      <c r="DC15" s="1132"/>
      <c r="DD15" s="1132"/>
      <c r="DE15" s="1132"/>
      <c r="DF15" s="1132"/>
      <c r="DG15" s="1132"/>
      <c r="DH15" s="1132"/>
      <c r="DI15" s="1132"/>
      <c r="DJ15" s="625"/>
      <c r="DK15" s="1132" t="str">
        <f>IF(IFERROR(CY15/DF18,"")=0,"",IFERROR(CY15/DF18,""))</f>
        <v/>
      </c>
      <c r="DL15" s="1132"/>
      <c r="DM15" s="1132"/>
      <c r="DN15" s="1132"/>
      <c r="DO15" s="1132"/>
      <c r="DP15" s="1132"/>
      <c r="DQ15" s="1132"/>
      <c r="DR15" s="1132"/>
      <c r="DS15" s="1132"/>
      <c r="DT15" s="1132"/>
      <c r="DU15" s="1132"/>
      <c r="DV15" s="15"/>
      <c r="DW15" s="613" t="str">
        <f>IF(Portada!$A$1="www.fly-logics.com","MAR",0)</f>
        <v>MAR</v>
      </c>
      <c r="DX15" s="614"/>
      <c r="DY15" s="614"/>
      <c r="DZ15" s="614"/>
      <c r="EA15" s="614"/>
      <c r="EB15" s="605" t="str">
        <f>IF(SUMIFS(Bitácora!$Y$5:$Y$1036129,Bitácora!$D$5:$D$1036129,DB9,Bitácora!$AN$5:$AN$1036129,DR9,Bitácora!$E$5:$E$1036129,DH9,Bitácora!$AM$5:$AM$1036129,DW15)=0," ",SUMIFS(Bitácora!$Y$5:$Y$1036129,Bitácora!$D$5:$D$1036129,DB9,Bitácora!$AN$5:$AN$1036129,DR9,Bitácora!$E$5:$E$1036129,DH9,Bitácora!$AM$5:$AM$1036129,DW15))</f>
        <v xml:space="preserve"> </v>
      </c>
      <c r="EC15" s="615"/>
      <c r="ED15" s="615"/>
      <c r="EE15" s="615"/>
      <c r="EF15" s="605" t="str">
        <f>IF(SUMIFS(Bitácora!$Z$5:$Z$1036129,Bitácora!$D$5:$D$1036129,DB9,Bitácora!$AN$5:$AN$1036129,DR9,Bitácora!$E$5:$E$1036129,DH9,Bitácora!$AM$5:$AM$1036129,DW15)=0," ",SUMIFS(Bitácora!$Z$5:$Z$1036129,Bitácora!$D$5:$D$1036129,DB9,Bitácora!$AN$5:$AN$1036129,DR9,Bitácora!$E$5:$E$1036129,DH9,Bitácora!$AM$5:$AM$1036129,DW15))</f>
        <v xml:space="preserve"> </v>
      </c>
      <c r="EG15" s="615"/>
      <c r="EH15" s="615"/>
      <c r="EI15" s="615"/>
      <c r="EJ15" s="605" t="str">
        <f>IF(SUMIFS(Bitácora!$AA$5:$AA$1036129,Bitácora!$D$5:$D$1036129,DB9,Bitácora!$AN$5:$AN$1036129,DR9,Bitácora!$E$5:$E$1036129,DH9,Bitácora!$AM$5:$AM$1036129,DW15)=0," ",SUMIFS(Bitácora!$AA$5:$AA$1036129,Bitácora!$D$5:$D$1036129,DB9,Bitácora!$AN$5:$AN$1036129,DR9,Bitácora!$E$5:$E$1036129,DH9,Bitácora!$AM$5:$AM$1036129,DW15))</f>
        <v xml:space="preserve"> </v>
      </c>
      <c r="EK15" s="615"/>
      <c r="EL15" s="615"/>
      <c r="EM15" s="615"/>
      <c r="EN15" s="606" t="str">
        <f>IF(SUMIFS(Bitácora!$AE$5:$AE$1036129,Bitácora!$D$5:$D$1036129,DB9,Bitácora!$AN$5:$AN$1036129,DR9,Bitácora!$E$5:$E$1036129,DH9,Bitácora!$AM$5:$AM$1036129,DW15)=0," ",SUMIFS(Bitácora!$AE$5:$AE$1036129,Bitácora!$D$5:$D$1036129,DB9,Bitácora!$AN$5:$AN$1036129,DR9,Bitácora!$E$5:$E$1036129,DH9,Bitácora!$AM$5:$AM$1036129,DW15))</f>
        <v xml:space="preserve"> </v>
      </c>
      <c r="EO15" s="606"/>
      <c r="EP15" s="606"/>
      <c r="EQ15" s="606" t="str">
        <f>IF(SUMIFS(Bitácora!$AF$5:$AF$1036129,Bitácora!$D$5:$D$1036129,DB9,Bitácora!$AN$5:$AN$1036129,DR9,Bitácora!$E$5:$E$1036129,DH9,Bitácora!$AM$5:$AM$1036129,DW15)=0," ",SUMIFS(Bitácora!$AF$5:$AF$1036129,Bitácora!$D$5:$D$1036129,DB9,Bitácora!$AN$5:$AN$1036129,DR9,Bitácora!$E$5:$E$1036129,DH9,Bitácora!$AM$5:$AM$1036129,DW15))</f>
        <v xml:space="preserve"> </v>
      </c>
      <c r="ER15" s="617"/>
      <c r="ES15" s="617"/>
      <c r="ET15" s="632"/>
      <c r="EU15" s="630"/>
      <c r="EV15" s="1132" t="str">
        <f>IF(SUMIFS(Bitácora!$I$5:$I$1036129,Bitácora!$D$5:$D$1036129,EY9,Bitácora!$AN$5:$AN$1036129,FO9,Bitácora!$E$5:$E$1036129,FE9)=0," ",SUMIFS(Bitácora!$I$5:$I$1036129,Bitácora!$D$5:$D$1036129,EY9,Bitácora!$AN$5:$AN$1036129,FO9,Bitácora!$E$5:$E$1036129,FE9))</f>
        <v xml:space="preserve"> </v>
      </c>
      <c r="EW15" s="1132"/>
      <c r="EX15" s="1132"/>
      <c r="EY15" s="1132"/>
      <c r="EZ15" s="1132"/>
      <c r="FA15" s="1132"/>
      <c r="FB15" s="1132"/>
      <c r="FC15" s="1132"/>
      <c r="FD15" s="1132"/>
      <c r="FE15" s="1132"/>
      <c r="FF15" s="1132"/>
      <c r="FG15" s="625"/>
      <c r="FH15" s="1132" t="str">
        <f>IF(IFERROR(EV15/FC18,"")=0,"",IFERROR(EV15/FC18,""))</f>
        <v/>
      </c>
      <c r="FI15" s="1132"/>
      <c r="FJ15" s="1132"/>
      <c r="FK15" s="1132"/>
      <c r="FL15" s="1132"/>
      <c r="FM15" s="1132"/>
      <c r="FN15" s="1132"/>
      <c r="FO15" s="1132"/>
      <c r="FP15" s="1132"/>
      <c r="FQ15" s="1132"/>
      <c r="FR15" s="1132"/>
      <c r="FS15" s="15"/>
      <c r="FT15" s="613" t="str">
        <f>IF(Portada!$A$1="www.fly-logics.com","MAR",0)</f>
        <v>MAR</v>
      </c>
      <c r="FU15" s="614"/>
      <c r="FV15" s="614"/>
      <c r="FW15" s="614"/>
      <c r="FX15" s="614"/>
      <c r="FY15" s="605" t="str">
        <f>IF(SUMIFS(Bitácora!$Y$5:$Y$1036129,Bitácora!$D$5:$D$1036129,EY9,Bitácora!$AN$5:$AN$1036129,FO9,Bitácora!$E$5:$E$1036129,FE9,Bitácora!$AM$5:$AM$1036129,FT15)=0," ",SUMIFS(Bitácora!$Y$5:$Y$1036129,Bitácora!$D$5:$D$1036129,EY9,Bitácora!$AN$5:$AN$1036129,FO9,Bitácora!$E$5:$E$1036129,FE9,Bitácora!$AM$5:$AM$1036129,FT15))</f>
        <v xml:space="preserve"> </v>
      </c>
      <c r="FZ15" s="615"/>
      <c r="GA15" s="615"/>
      <c r="GB15" s="615"/>
      <c r="GC15" s="605" t="str">
        <f>IF(SUMIFS(Bitácora!$Z$5:$Z$1036129,Bitácora!$D$5:$D$1036129,EY9,Bitácora!$AN$5:$AN$1036129,FO9,Bitácora!$E$5:$E$1036129,FE9,Bitácora!$AM$5:$AM$1036129,FT15)=0," ",SUMIFS(Bitácora!$Z$5:$Z$1036129,Bitácora!$D$5:$D$1036129,EY9,Bitácora!$AN$5:$AN$1036129,FO9,Bitácora!$E$5:$E$1036129,FE9,Bitácora!$AM$5:$AM$1036129,FT15))</f>
        <v xml:space="preserve"> </v>
      </c>
      <c r="GD15" s="615"/>
      <c r="GE15" s="615"/>
      <c r="GF15" s="615"/>
      <c r="GG15" s="605" t="str">
        <f>IF(SUMIFS(Bitácora!$AA$5:$AA$1036129,Bitácora!$D$5:$D$1036129,EY9,Bitácora!$AN$5:$AN$1036129,FO9,Bitácora!$E$5:$E$1036129,FE9,Bitácora!$AM$5:$AM$1036129,FT15)=0," ",SUMIFS(Bitácora!$AA$5:$AA$1036129,Bitácora!$D$5:$D$1036129,EY9,Bitácora!$AN$5:$AN$1036129,FO9,Bitácora!$E$5:$E$1036129,FE9,Bitácora!$AM$5:$AM$1036129,FT15))</f>
        <v xml:space="preserve"> </v>
      </c>
      <c r="GH15" s="615"/>
      <c r="GI15" s="615"/>
      <c r="GJ15" s="615"/>
      <c r="GK15" s="606" t="str">
        <f>IF(SUMIFS(Bitácora!$AE$5:$AE$1036129,Bitácora!$D$5:$D$1036129,EY9,Bitácora!$AN$5:$AN$1036129,FO9,Bitácora!$E$5:$E$1036129,FE9,Bitácora!$AM$5:$AM$1036129,FT15)=0," ",SUMIFS(Bitácora!$AE$5:$AE$1036129,Bitácora!$D$5:$D$1036129,EY9,Bitácora!$AN$5:$AN$1036129,FO9,Bitácora!$E$5:$E$1036129,FE9,Bitácora!$AM$5:$AM$1036129,FT15))</f>
        <v xml:space="preserve"> </v>
      </c>
      <c r="GL15" s="606"/>
      <c r="GM15" s="606"/>
      <c r="GN15" s="606" t="str">
        <f>IF(SUMIFS(Bitácora!$AF$5:$AF$1036129,Bitácora!$D$5:$D$1036129,EY9,Bitácora!$AN$5:$AN$1036129,FO9,Bitácora!$E$5:$E$1036129,FE9,Bitácora!$AM$5:$AM$1036129,FT15)=0," ",SUMIFS(Bitácora!$AF$5:$AF$1036129,Bitácora!$D$5:$D$1036129,EY9,Bitácora!$AN$5:$AN$1036129,FO9,Bitácora!$E$5:$E$1036129,FE9,Bitácora!$AM$5:$AM$1036129,FT15))</f>
        <v xml:space="preserve"> </v>
      </c>
      <c r="GO15" s="617"/>
      <c r="GP15" s="617"/>
      <c r="GQ15" s="632"/>
      <c r="GR15" s="6"/>
    </row>
    <row r="16" spans="1:200" ht="8.85" customHeight="1" x14ac:dyDescent="0.25">
      <c r="A16" s="244"/>
      <c r="B16" s="630"/>
      <c r="C16" s="1133"/>
      <c r="D16" s="1133"/>
      <c r="E16" s="1133"/>
      <c r="F16" s="1133"/>
      <c r="G16" s="1133"/>
      <c r="H16" s="1133"/>
      <c r="I16" s="1133"/>
      <c r="J16" s="1133"/>
      <c r="K16" s="1133"/>
      <c r="L16" s="1133"/>
      <c r="M16" s="1133"/>
      <c r="N16" s="625"/>
      <c r="O16" s="1133"/>
      <c r="P16" s="1133"/>
      <c r="Q16" s="1133"/>
      <c r="R16" s="1133"/>
      <c r="S16" s="1133"/>
      <c r="T16" s="1133"/>
      <c r="U16" s="1133"/>
      <c r="V16" s="1133"/>
      <c r="W16" s="1133"/>
      <c r="X16" s="1133"/>
      <c r="Y16" s="1133"/>
      <c r="Z16" s="15"/>
      <c r="AA16" s="614"/>
      <c r="AB16" s="614"/>
      <c r="AC16" s="614"/>
      <c r="AD16" s="614"/>
      <c r="AE16" s="614"/>
      <c r="AF16" s="615"/>
      <c r="AG16" s="616"/>
      <c r="AH16" s="616"/>
      <c r="AI16" s="615"/>
      <c r="AJ16" s="615"/>
      <c r="AK16" s="616"/>
      <c r="AL16" s="616"/>
      <c r="AM16" s="615"/>
      <c r="AN16" s="615"/>
      <c r="AO16" s="616"/>
      <c r="AP16" s="616"/>
      <c r="AQ16" s="615"/>
      <c r="AR16" s="606"/>
      <c r="AS16" s="606"/>
      <c r="AT16" s="606"/>
      <c r="AU16" s="617"/>
      <c r="AV16" s="618"/>
      <c r="AW16" s="617"/>
      <c r="AX16" s="632"/>
      <c r="AY16" s="630"/>
      <c r="AZ16" s="1133"/>
      <c r="BA16" s="1133"/>
      <c r="BB16" s="1133"/>
      <c r="BC16" s="1133"/>
      <c r="BD16" s="1133"/>
      <c r="BE16" s="1133"/>
      <c r="BF16" s="1133"/>
      <c r="BG16" s="1133"/>
      <c r="BH16" s="1133"/>
      <c r="BI16" s="1133"/>
      <c r="BJ16" s="1133"/>
      <c r="BK16" s="625"/>
      <c r="BL16" s="1133"/>
      <c r="BM16" s="1133"/>
      <c r="BN16" s="1133"/>
      <c r="BO16" s="1133"/>
      <c r="BP16" s="1133"/>
      <c r="BQ16" s="1133"/>
      <c r="BR16" s="1133"/>
      <c r="BS16" s="1133"/>
      <c r="BT16" s="1133"/>
      <c r="BU16" s="1133"/>
      <c r="BV16" s="1133"/>
      <c r="BW16" s="15"/>
      <c r="BX16" s="614"/>
      <c r="BY16" s="614"/>
      <c r="BZ16" s="614"/>
      <c r="CA16" s="614"/>
      <c r="CB16" s="614"/>
      <c r="CC16" s="615"/>
      <c r="CD16" s="616"/>
      <c r="CE16" s="616"/>
      <c r="CF16" s="615"/>
      <c r="CG16" s="615"/>
      <c r="CH16" s="616"/>
      <c r="CI16" s="616"/>
      <c r="CJ16" s="615"/>
      <c r="CK16" s="615"/>
      <c r="CL16" s="616"/>
      <c r="CM16" s="616"/>
      <c r="CN16" s="615"/>
      <c r="CO16" s="606"/>
      <c r="CP16" s="606"/>
      <c r="CQ16" s="606"/>
      <c r="CR16" s="617"/>
      <c r="CS16" s="618"/>
      <c r="CT16" s="617"/>
      <c r="CU16" s="632"/>
      <c r="CV16" s="276"/>
      <c r="CW16" s="244"/>
      <c r="CX16" s="630"/>
      <c r="CY16" s="1133"/>
      <c r="CZ16" s="1133"/>
      <c r="DA16" s="1133"/>
      <c r="DB16" s="1133"/>
      <c r="DC16" s="1133"/>
      <c r="DD16" s="1133"/>
      <c r="DE16" s="1133"/>
      <c r="DF16" s="1133"/>
      <c r="DG16" s="1133"/>
      <c r="DH16" s="1133"/>
      <c r="DI16" s="1133"/>
      <c r="DJ16" s="625"/>
      <c r="DK16" s="1133"/>
      <c r="DL16" s="1133"/>
      <c r="DM16" s="1133"/>
      <c r="DN16" s="1133"/>
      <c r="DO16" s="1133"/>
      <c r="DP16" s="1133"/>
      <c r="DQ16" s="1133"/>
      <c r="DR16" s="1133"/>
      <c r="DS16" s="1133"/>
      <c r="DT16" s="1133"/>
      <c r="DU16" s="1133"/>
      <c r="DV16" s="15"/>
      <c r="DW16" s="614"/>
      <c r="DX16" s="614"/>
      <c r="DY16" s="614"/>
      <c r="DZ16" s="614"/>
      <c r="EA16" s="614"/>
      <c r="EB16" s="615"/>
      <c r="EC16" s="616"/>
      <c r="ED16" s="616"/>
      <c r="EE16" s="615"/>
      <c r="EF16" s="615"/>
      <c r="EG16" s="616"/>
      <c r="EH16" s="616"/>
      <c r="EI16" s="615"/>
      <c r="EJ16" s="615"/>
      <c r="EK16" s="616"/>
      <c r="EL16" s="616"/>
      <c r="EM16" s="615"/>
      <c r="EN16" s="606"/>
      <c r="EO16" s="606"/>
      <c r="EP16" s="606"/>
      <c r="EQ16" s="617"/>
      <c r="ER16" s="618"/>
      <c r="ES16" s="617"/>
      <c r="ET16" s="632"/>
      <c r="EU16" s="630"/>
      <c r="EV16" s="1133"/>
      <c r="EW16" s="1133"/>
      <c r="EX16" s="1133"/>
      <c r="EY16" s="1133"/>
      <c r="EZ16" s="1133"/>
      <c r="FA16" s="1133"/>
      <c r="FB16" s="1133"/>
      <c r="FC16" s="1133"/>
      <c r="FD16" s="1133"/>
      <c r="FE16" s="1133"/>
      <c r="FF16" s="1133"/>
      <c r="FG16" s="625"/>
      <c r="FH16" s="1133"/>
      <c r="FI16" s="1133"/>
      <c r="FJ16" s="1133"/>
      <c r="FK16" s="1133"/>
      <c r="FL16" s="1133"/>
      <c r="FM16" s="1133"/>
      <c r="FN16" s="1133"/>
      <c r="FO16" s="1133"/>
      <c r="FP16" s="1133"/>
      <c r="FQ16" s="1133"/>
      <c r="FR16" s="1133"/>
      <c r="FS16" s="15"/>
      <c r="FT16" s="614"/>
      <c r="FU16" s="614"/>
      <c r="FV16" s="614"/>
      <c r="FW16" s="614"/>
      <c r="FX16" s="614"/>
      <c r="FY16" s="615"/>
      <c r="FZ16" s="616"/>
      <c r="GA16" s="616"/>
      <c r="GB16" s="615"/>
      <c r="GC16" s="615"/>
      <c r="GD16" s="616"/>
      <c r="GE16" s="616"/>
      <c r="GF16" s="615"/>
      <c r="GG16" s="615"/>
      <c r="GH16" s="616"/>
      <c r="GI16" s="616"/>
      <c r="GJ16" s="615"/>
      <c r="GK16" s="606"/>
      <c r="GL16" s="606"/>
      <c r="GM16" s="606"/>
      <c r="GN16" s="617"/>
      <c r="GO16" s="618"/>
      <c r="GP16" s="617"/>
      <c r="GQ16" s="632"/>
      <c r="GR16" s="6"/>
    </row>
    <row r="17" spans="1:200" ht="4.5" customHeight="1" x14ac:dyDescent="0.25">
      <c r="A17" s="244"/>
      <c r="B17" s="630"/>
      <c r="C17" s="625"/>
      <c r="D17" s="625"/>
      <c r="E17" s="625"/>
      <c r="F17" s="625"/>
      <c r="G17" s="625"/>
      <c r="H17" s="625"/>
      <c r="I17" s="625"/>
      <c r="J17" s="625"/>
      <c r="K17" s="625"/>
      <c r="L17" s="625"/>
      <c r="M17" s="625"/>
      <c r="N17" s="625"/>
      <c r="O17" s="625"/>
      <c r="P17" s="625"/>
      <c r="Q17" s="625"/>
      <c r="R17" s="625"/>
      <c r="S17" s="625"/>
      <c r="T17" s="625"/>
      <c r="U17" s="625"/>
      <c r="V17" s="625"/>
      <c r="W17" s="625"/>
      <c r="X17" s="625"/>
      <c r="Y17" s="625"/>
      <c r="Z17" s="15"/>
      <c r="AA17" s="614"/>
      <c r="AB17" s="614"/>
      <c r="AC17" s="614"/>
      <c r="AD17" s="614"/>
      <c r="AE17" s="614"/>
      <c r="AF17" s="615"/>
      <c r="AG17" s="615"/>
      <c r="AH17" s="615"/>
      <c r="AI17" s="615"/>
      <c r="AJ17" s="615"/>
      <c r="AK17" s="615"/>
      <c r="AL17" s="615"/>
      <c r="AM17" s="615"/>
      <c r="AN17" s="615"/>
      <c r="AO17" s="615"/>
      <c r="AP17" s="615"/>
      <c r="AQ17" s="615"/>
      <c r="AR17" s="606"/>
      <c r="AS17" s="606"/>
      <c r="AT17" s="606"/>
      <c r="AU17" s="617"/>
      <c r="AV17" s="617"/>
      <c r="AW17" s="617"/>
      <c r="AX17" s="632"/>
      <c r="AY17" s="630"/>
      <c r="AZ17" s="625"/>
      <c r="BA17" s="625"/>
      <c r="BB17" s="625"/>
      <c r="BC17" s="625"/>
      <c r="BD17" s="625"/>
      <c r="BE17" s="625"/>
      <c r="BF17" s="625"/>
      <c r="BG17" s="625"/>
      <c r="BH17" s="625"/>
      <c r="BI17" s="625"/>
      <c r="BJ17" s="625"/>
      <c r="BK17" s="625"/>
      <c r="BL17" s="625"/>
      <c r="BM17" s="625"/>
      <c r="BN17" s="625"/>
      <c r="BO17" s="625"/>
      <c r="BP17" s="625"/>
      <c r="BQ17" s="625"/>
      <c r="BR17" s="625"/>
      <c r="BS17" s="625"/>
      <c r="BT17" s="625"/>
      <c r="BU17" s="625"/>
      <c r="BV17" s="625"/>
      <c r="BW17" s="15"/>
      <c r="BX17" s="614"/>
      <c r="BY17" s="614"/>
      <c r="BZ17" s="614"/>
      <c r="CA17" s="614"/>
      <c r="CB17" s="614"/>
      <c r="CC17" s="615"/>
      <c r="CD17" s="615"/>
      <c r="CE17" s="615"/>
      <c r="CF17" s="615"/>
      <c r="CG17" s="615"/>
      <c r="CH17" s="615"/>
      <c r="CI17" s="615"/>
      <c r="CJ17" s="615"/>
      <c r="CK17" s="615"/>
      <c r="CL17" s="615"/>
      <c r="CM17" s="615"/>
      <c r="CN17" s="615"/>
      <c r="CO17" s="606"/>
      <c r="CP17" s="606"/>
      <c r="CQ17" s="606"/>
      <c r="CR17" s="617"/>
      <c r="CS17" s="617"/>
      <c r="CT17" s="617"/>
      <c r="CU17" s="632"/>
      <c r="CV17" s="276"/>
      <c r="CW17" s="244"/>
      <c r="CX17" s="630"/>
      <c r="CY17" s="625"/>
      <c r="CZ17" s="625"/>
      <c r="DA17" s="625"/>
      <c r="DB17" s="625"/>
      <c r="DC17" s="625"/>
      <c r="DD17" s="625"/>
      <c r="DE17" s="625"/>
      <c r="DF17" s="625"/>
      <c r="DG17" s="625"/>
      <c r="DH17" s="625"/>
      <c r="DI17" s="625"/>
      <c r="DJ17" s="625"/>
      <c r="DK17" s="625"/>
      <c r="DL17" s="625"/>
      <c r="DM17" s="625"/>
      <c r="DN17" s="625"/>
      <c r="DO17" s="625"/>
      <c r="DP17" s="625"/>
      <c r="DQ17" s="625"/>
      <c r="DR17" s="625"/>
      <c r="DS17" s="625"/>
      <c r="DT17" s="625"/>
      <c r="DU17" s="625"/>
      <c r="DV17" s="15"/>
      <c r="DW17" s="614"/>
      <c r="DX17" s="614"/>
      <c r="DY17" s="614"/>
      <c r="DZ17" s="614"/>
      <c r="EA17" s="614"/>
      <c r="EB17" s="615"/>
      <c r="EC17" s="615"/>
      <c r="ED17" s="615"/>
      <c r="EE17" s="615"/>
      <c r="EF17" s="615"/>
      <c r="EG17" s="615"/>
      <c r="EH17" s="615"/>
      <c r="EI17" s="615"/>
      <c r="EJ17" s="615"/>
      <c r="EK17" s="615"/>
      <c r="EL17" s="615"/>
      <c r="EM17" s="615"/>
      <c r="EN17" s="606"/>
      <c r="EO17" s="606"/>
      <c r="EP17" s="606"/>
      <c r="EQ17" s="617"/>
      <c r="ER17" s="617"/>
      <c r="ES17" s="617"/>
      <c r="ET17" s="632"/>
      <c r="EU17" s="630"/>
      <c r="EV17" s="625"/>
      <c r="EW17" s="625"/>
      <c r="EX17" s="625"/>
      <c r="EY17" s="625"/>
      <c r="EZ17" s="625"/>
      <c r="FA17" s="625"/>
      <c r="FB17" s="625"/>
      <c r="FC17" s="625"/>
      <c r="FD17" s="625"/>
      <c r="FE17" s="625"/>
      <c r="FF17" s="625"/>
      <c r="FG17" s="625"/>
      <c r="FH17" s="625"/>
      <c r="FI17" s="625"/>
      <c r="FJ17" s="625"/>
      <c r="FK17" s="625"/>
      <c r="FL17" s="625"/>
      <c r="FM17" s="625"/>
      <c r="FN17" s="625"/>
      <c r="FO17" s="625"/>
      <c r="FP17" s="625"/>
      <c r="FQ17" s="625"/>
      <c r="FR17" s="625"/>
      <c r="FS17" s="15"/>
      <c r="FT17" s="614"/>
      <c r="FU17" s="614"/>
      <c r="FV17" s="614"/>
      <c r="FW17" s="614"/>
      <c r="FX17" s="614"/>
      <c r="FY17" s="615"/>
      <c r="FZ17" s="615"/>
      <c r="GA17" s="615"/>
      <c r="GB17" s="615"/>
      <c r="GC17" s="615"/>
      <c r="GD17" s="615"/>
      <c r="GE17" s="615"/>
      <c r="GF17" s="615"/>
      <c r="GG17" s="615"/>
      <c r="GH17" s="615"/>
      <c r="GI17" s="615"/>
      <c r="GJ17" s="615"/>
      <c r="GK17" s="606"/>
      <c r="GL17" s="606"/>
      <c r="GM17" s="606"/>
      <c r="GN17" s="617"/>
      <c r="GO17" s="617"/>
      <c r="GP17" s="617"/>
      <c r="GQ17" s="632"/>
      <c r="GR17" s="6"/>
    </row>
    <row r="18" spans="1:200" ht="14.25" customHeight="1" x14ac:dyDescent="0.25">
      <c r="A18" s="244"/>
      <c r="B18" s="630"/>
      <c r="C18" s="644" t="str">
        <f>IF(Portada!$A$1="www.fly-logics.com","N°DE VUELOS",0)</f>
        <v>N°DE VUELOS</v>
      </c>
      <c r="D18" s="644"/>
      <c r="E18" s="644"/>
      <c r="F18" s="644"/>
      <c r="G18" s="644"/>
      <c r="H18" s="644"/>
      <c r="I18" s="647"/>
      <c r="J18" s="1134">
        <f>IF(COUNTIFS(Bitácora!$D$5:$D$1036144,F9,Bitácora!$AN$5:$AN$1036144,V9,Bitácora!$E$5:$E$1036144,L9)=0," ",COUNTIFS(Bitácora!$D$5:$D$1036144,F9,Bitácora!$AN$5:$AN$1036144,V9,Bitácora!$E$5:$E$1036144,L9))</f>
        <v>5</v>
      </c>
      <c r="K18" s="1135"/>
      <c r="L18" s="1135"/>
      <c r="M18" s="1135"/>
      <c r="N18" s="261"/>
      <c r="O18" s="633" t="str">
        <f>IF(Portada!$A$1="www.fly-logics.com","DÍA",0)</f>
        <v>DÍA</v>
      </c>
      <c r="P18" s="644"/>
      <c r="Q18" s="644"/>
      <c r="R18" s="644"/>
      <c r="S18" s="647"/>
      <c r="T18" s="1136">
        <f>IF(SUMIFS(Bitácora!$T$5:$T$1036129,Bitácora!$D$5:$D$1036129,F9,Bitácora!$AN$5:$AN$1036129,V9,Bitácora!$E$5:$E$1036129,L9)=0," ",SUMIFS(Bitácora!$T$5:$T$1036129,Bitácora!$D$5:$D$1036129,F9,Bitácora!$AN$5:$AN$1036129,V9,Bitácora!$E$5:$E$1036129,L9))</f>
        <v>8.75</v>
      </c>
      <c r="U18" s="1137"/>
      <c r="V18" s="1137"/>
      <c r="W18" s="1137"/>
      <c r="X18" s="1137"/>
      <c r="Y18" s="1137"/>
      <c r="Z18" s="15"/>
      <c r="AA18" s="613" t="str">
        <f>IF(Portada!$A$1="www.fly-logics.com","ABR",0)</f>
        <v>ABR</v>
      </c>
      <c r="AB18" s="614"/>
      <c r="AC18" s="614"/>
      <c r="AD18" s="614"/>
      <c r="AE18" s="614"/>
      <c r="AF18" s="605" t="str">
        <f>IF(SUMIFS(Bitácora!$Y$5:$Y$1036129,Bitácora!$D$5:$D$1036129,F9,Bitácora!$AN$5:$AN$1036129,V9,Bitácora!$E$5:$E$1036129,L9,Bitácora!$AM$5:$AM$1036129,AA18)=0," ",SUMIFS(Bitácora!$Y$5:$Y$1036129,Bitácora!$D$5:$D$1036129,F9,Bitácora!$AN$5:$AN$1036129,V9,Bitácora!$E$5:$E$1036129,L9,Bitácora!$AM$5:$AM$1036129,AA18))</f>
        <v xml:space="preserve"> </v>
      </c>
      <c r="AG18" s="615"/>
      <c r="AH18" s="615"/>
      <c r="AI18" s="615"/>
      <c r="AJ18" s="605" t="str">
        <f>IF(SUMIFS(Bitácora!$Z$5:$Z$1036129,Bitácora!$D$5:$D$1036129,F9,Bitácora!$AN$5:$AN$1036129,V9,Bitácora!$E$5:$E$1036129,L9,Bitácora!$AM$5:$AM$1036129,AA18)=0," ",SUMIFS(Bitácora!$Z$5:$Z$1036129,Bitácora!$D$5:$D$1036129,F9,Bitácora!$AN$5:$AN$1036129,V9,Bitácora!$E$5:$E$1036129,L9,Bitácora!$AM$5:$AM$1036129,AA18))</f>
        <v xml:space="preserve"> </v>
      </c>
      <c r="AK18" s="615"/>
      <c r="AL18" s="615"/>
      <c r="AM18" s="615"/>
      <c r="AN18" s="605" t="str">
        <f>IF(SUMIFS(Bitácora!$AA$5:$AA$1036129,Bitácora!$D$5:$D$1036129,F9,Bitácora!$AN$5:$AN$1036129,V9,Bitácora!$E$5:$E$1036129,L9,Bitácora!$AM$5:$AM$1036129,AA18)=0," ",SUMIFS(Bitácora!$AA$5:$AA$1036129,Bitácora!$D$5:$D$1036129,F9,Bitácora!$AN$5:$AN$1036129,V9,Bitácora!$E$5:$E$1036129,L9,Bitácora!$AM$5:$AM$1036129,AA18))</f>
        <v xml:space="preserve"> </v>
      </c>
      <c r="AO18" s="615"/>
      <c r="AP18" s="615"/>
      <c r="AQ18" s="615"/>
      <c r="AR18" s="606" t="str">
        <f>IF(SUMIFS(Bitácora!$AE$5:$AE$1036129,Bitácora!$D$5:$D$1036129,F9,Bitácora!$AN$5:$AN$1036129,V9,Bitácora!$E$5:$E$1036129,L9,Bitácora!$AM$5:$AM$1036129,AA18)=0," ",SUMIFS(Bitácora!$AE$5:$AE$1036129,Bitácora!$D$5:$D$1036129,F9,Bitácora!$AN$5:$AN$1036129,V9,Bitácora!$E$5:$E$1036129,L9,Bitácora!$AM$5:$AM$1036129,AA18))</f>
        <v xml:space="preserve"> </v>
      </c>
      <c r="AS18" s="606"/>
      <c r="AT18" s="606"/>
      <c r="AU18" s="606" t="str">
        <f>IF(SUMIFS(Bitácora!$AF$5:$AF$1036129,Bitácora!$D$5:$D$1036129,F9,Bitácora!$AN$5:$AN$1036129,V9,Bitácora!$E$5:$E$1036129,L9,Bitácora!$AM$5:$AM$1036129,AA18)=0," ",SUMIFS(Bitácora!$AF$5:$AF$1036129,Bitácora!$D$5:$D$1036129,F9,Bitácora!$AN$5:$AN$1036129,V9,Bitácora!$E$5:$E$1036129,L9,Bitácora!$AM$5:$AM$1036129,AA18))</f>
        <v xml:space="preserve"> </v>
      </c>
      <c r="AV18" s="617"/>
      <c r="AW18" s="617"/>
      <c r="AX18" s="632"/>
      <c r="AY18" s="630"/>
      <c r="AZ18" s="644" t="str">
        <f>IF(Portada!$A$1="www.fly-logics.com","N°DE VUELOS",0)</f>
        <v>N°DE VUELOS</v>
      </c>
      <c r="BA18" s="644"/>
      <c r="BB18" s="644"/>
      <c r="BC18" s="644"/>
      <c r="BD18" s="644"/>
      <c r="BE18" s="644"/>
      <c r="BF18" s="647"/>
      <c r="BG18" s="1134" t="str">
        <f>IF(COUNTIFS(Bitácora!$D$5:$D$1036144,BC9,Bitácora!$AN$5:$AN$1036144,BS9,Bitácora!$E$5:$E$1036144,BI9)=0," ",COUNTIFS(Bitácora!$D$5:$D$1036144,BC9,Bitácora!$AN$5:$AN$1036144,BS9,Bitácora!$E$5:$E$1036144,BI9))</f>
        <v xml:space="preserve"> </v>
      </c>
      <c r="BH18" s="1135"/>
      <c r="BI18" s="1135"/>
      <c r="BJ18" s="1135"/>
      <c r="BK18" s="261"/>
      <c r="BL18" s="633" t="str">
        <f>IF(Portada!$A$1="www.fly-logics.com","DÍA",0)</f>
        <v>DÍA</v>
      </c>
      <c r="BM18" s="644"/>
      <c r="BN18" s="644"/>
      <c r="BO18" s="644"/>
      <c r="BP18" s="647"/>
      <c r="BQ18" s="1136" t="str">
        <f>IF(SUMIFS(Bitácora!$T$5:$T$1036129,Bitácora!$D$5:$D$1036129,BC9,Bitácora!$AN$5:$AN$1036129,BS9,Bitácora!$E$5:$E$1036129,BI9)=0," ",SUMIFS(Bitácora!$T$5:$T$1036129,Bitácora!$D$5:$D$1036129,BC9,Bitácora!$AN$5:$AN$1036129,BS9,Bitácora!$E$5:$E$1036129,BI9))</f>
        <v xml:space="preserve"> </v>
      </c>
      <c r="BR18" s="1137"/>
      <c r="BS18" s="1137"/>
      <c r="BT18" s="1137"/>
      <c r="BU18" s="1137"/>
      <c r="BV18" s="1137"/>
      <c r="BW18" s="15"/>
      <c r="BX18" s="613" t="str">
        <f>IF(Portada!$A$1="www.fly-logics.com","ABR",0)</f>
        <v>ABR</v>
      </c>
      <c r="BY18" s="614"/>
      <c r="BZ18" s="614"/>
      <c r="CA18" s="614"/>
      <c r="CB18" s="614"/>
      <c r="CC18" s="605" t="str">
        <f>IF(SUMIFS(Bitácora!$Y$5:$Y$1036129,Bitácora!$D$5:$D$1036129,BC9,Bitácora!$AN$5:$AN$1036129,BS9,Bitácora!$E$5:$E$1036129,BI9,Bitácora!$AM$5:$AM$1036129,BX18)=0," ",SUMIFS(Bitácora!$Y$5:$Y$1036129,Bitácora!$D$5:$D$1036129,BC9,Bitácora!$AN$5:$AN$1036129,BS9,Bitácora!$E$5:$E$1036129,BI9,Bitácora!$AM$5:$AM$1036129,BX18))</f>
        <v xml:space="preserve"> </v>
      </c>
      <c r="CD18" s="615"/>
      <c r="CE18" s="615"/>
      <c r="CF18" s="615"/>
      <c r="CG18" s="605" t="str">
        <f>IF(SUMIFS(Bitácora!$Z$5:$Z$1036129,Bitácora!$D$5:$D$1036129,BC9,Bitácora!$AN$5:$AN$1036129,BS9,Bitácora!$E$5:$E$1036129,BI9,Bitácora!$AM$5:$AM$1036129,BX18)=0," ",SUMIFS(Bitácora!$Z$5:$Z$1036129,Bitácora!$D$5:$D$1036129,BC9,Bitácora!$AN$5:$AN$1036129,BS9,Bitácora!$E$5:$E$1036129,BI9,Bitácora!$AM$5:$AM$1036129,BX18))</f>
        <v xml:space="preserve"> </v>
      </c>
      <c r="CH18" s="615"/>
      <c r="CI18" s="615"/>
      <c r="CJ18" s="615"/>
      <c r="CK18" s="605" t="str">
        <f>IF(SUMIFS(Bitácora!$AA$5:$AA$1036129,Bitácora!$D$5:$D$1036129,BC9,Bitácora!$AN$5:$AN$1036129,BS9,Bitácora!$E$5:$E$1036129,BI9,Bitácora!$AM$5:$AM$1036129,BX18)=0," ",SUMIFS(Bitácora!$AA$5:$AA$1036129,Bitácora!$D$5:$D$1036129,BC9,Bitácora!$AN$5:$AN$1036129,BS9,Bitácora!$E$5:$E$1036129,BI9,Bitácora!$AM$5:$AM$1036129,BX18))</f>
        <v xml:space="preserve"> </v>
      </c>
      <c r="CL18" s="615"/>
      <c r="CM18" s="615"/>
      <c r="CN18" s="615"/>
      <c r="CO18" s="606" t="str">
        <f>IF(SUMIFS(Bitácora!$AE$5:$AE$1036129,Bitácora!$D$5:$D$1036129,BC9,Bitácora!$AN$5:$AN$1036129,BS9,Bitácora!$E$5:$E$1036129,BI9,Bitácora!$AM$5:$AM$1036129,BX18)=0," ",SUMIFS(Bitácora!$AE$5:$AE$1036129,Bitácora!$D$5:$D$1036129,BC9,Bitácora!$AN$5:$AN$1036129,BS9,Bitácora!$E$5:$E$1036129,BI9,Bitácora!$AM$5:$AM$1036129,BX18))</f>
        <v xml:space="preserve"> </v>
      </c>
      <c r="CP18" s="606"/>
      <c r="CQ18" s="606"/>
      <c r="CR18" s="606" t="str">
        <f>IF(SUMIFS(Bitácora!$AF$5:$AF$1036129,Bitácora!$D$5:$D$1036129,BC9,Bitácora!$AN$5:$AN$1036129,BS9,Bitácora!$E$5:$E$1036129,BI9,Bitácora!$AM$5:$AM$1036129,BX18)=0," ",SUMIFS(Bitácora!$AF$5:$AF$1036129,Bitácora!$D$5:$D$1036129,BC9,Bitácora!$AN$5:$AN$1036129,BS9,Bitácora!$E$5:$E$1036129,BI9,Bitácora!$AM$5:$AM$1036129,BX18))</f>
        <v xml:space="preserve"> </v>
      </c>
      <c r="CS18" s="617"/>
      <c r="CT18" s="617"/>
      <c r="CU18" s="632"/>
      <c r="CV18" s="276"/>
      <c r="CW18" s="244"/>
      <c r="CX18" s="630"/>
      <c r="CY18" s="644" t="str">
        <f>IF(Portada!$A$1="www.fly-logics.com","N°DE VUELOS",0)</f>
        <v>N°DE VUELOS</v>
      </c>
      <c r="CZ18" s="644"/>
      <c r="DA18" s="644"/>
      <c r="DB18" s="644"/>
      <c r="DC18" s="644"/>
      <c r="DD18" s="644"/>
      <c r="DE18" s="647"/>
      <c r="DF18" s="1134" t="str">
        <f>IF(COUNTIFS(Bitácora!$D$5:$D$1036144,DB9,Bitácora!$AN$5:$AN$1036144,DR9,Bitácora!$E$5:$E$1036144,DH9)=0," ",COUNTIFS(Bitácora!$D$5:$D$1036144,DB9,Bitácora!$AN$5:$AN$1036144,DR9,Bitácora!$E$5:$E$1036144,DH9))</f>
        <v xml:space="preserve"> </v>
      </c>
      <c r="DG18" s="1135"/>
      <c r="DH18" s="1135"/>
      <c r="DI18" s="1135"/>
      <c r="DJ18" s="261"/>
      <c r="DK18" s="633" t="str">
        <f>IF(Portada!$A$1="www.fly-logics.com","DÍA",0)</f>
        <v>DÍA</v>
      </c>
      <c r="DL18" s="644"/>
      <c r="DM18" s="644"/>
      <c r="DN18" s="644"/>
      <c r="DO18" s="647"/>
      <c r="DP18" s="1136" t="str">
        <f>IF(SUMIFS(Bitácora!$T$5:$T$1036129,Bitácora!$D$5:$D$1036129,DB9,Bitácora!$AN$5:$AN$1036129,DR9,Bitácora!$E$5:$E$1036129,DH9)=0," ",SUMIFS(Bitácora!$T$5:$T$1036129,Bitácora!$D$5:$D$1036129,DB9,Bitácora!$AN$5:$AN$1036129,DR9,Bitácora!$E$5:$E$1036129,DH9))</f>
        <v xml:space="preserve"> </v>
      </c>
      <c r="DQ18" s="1137"/>
      <c r="DR18" s="1137"/>
      <c r="DS18" s="1137"/>
      <c r="DT18" s="1137"/>
      <c r="DU18" s="1137"/>
      <c r="DV18" s="15"/>
      <c r="DW18" s="613" t="str">
        <f>IF(Portada!$A$1="www.fly-logics.com","ABR",0)</f>
        <v>ABR</v>
      </c>
      <c r="DX18" s="614"/>
      <c r="DY18" s="614"/>
      <c r="DZ18" s="614"/>
      <c r="EA18" s="614"/>
      <c r="EB18" s="605" t="str">
        <f>IF(SUMIFS(Bitácora!$Y$5:$Y$1036129,Bitácora!$D$5:$D$1036129,DB9,Bitácora!$AN$5:$AN$1036129,DR9,Bitácora!$E$5:$E$1036129,DH9,Bitácora!$AM$5:$AM$1036129,DW18)=0," ",SUMIFS(Bitácora!$Y$5:$Y$1036129,Bitácora!$D$5:$D$1036129,DB9,Bitácora!$AN$5:$AN$1036129,DR9,Bitácora!$E$5:$E$1036129,DH9,Bitácora!$AM$5:$AM$1036129,DW18))</f>
        <v xml:space="preserve"> </v>
      </c>
      <c r="EC18" s="615"/>
      <c r="ED18" s="615"/>
      <c r="EE18" s="615"/>
      <c r="EF18" s="605" t="str">
        <f>IF(SUMIFS(Bitácora!$Z$5:$Z$1036129,Bitácora!$D$5:$D$1036129,DB9,Bitácora!$AN$5:$AN$1036129,DR9,Bitácora!$E$5:$E$1036129,DH9,Bitácora!$AM$5:$AM$1036129,DW18)=0," ",SUMIFS(Bitácora!$Z$5:$Z$1036129,Bitácora!$D$5:$D$1036129,DB9,Bitácora!$AN$5:$AN$1036129,DR9,Bitácora!$E$5:$E$1036129,DH9,Bitácora!$AM$5:$AM$1036129,DW18))</f>
        <v xml:space="preserve"> </v>
      </c>
      <c r="EG18" s="615"/>
      <c r="EH18" s="615"/>
      <c r="EI18" s="615"/>
      <c r="EJ18" s="605" t="str">
        <f>IF(SUMIFS(Bitácora!$AA$5:$AA$1036129,Bitácora!$D$5:$D$1036129,DB9,Bitácora!$AN$5:$AN$1036129,DR9,Bitácora!$E$5:$E$1036129,DH9,Bitácora!$AM$5:$AM$1036129,DW18)=0," ",SUMIFS(Bitácora!$AA$5:$AA$1036129,Bitácora!$D$5:$D$1036129,DB9,Bitácora!$AN$5:$AN$1036129,DR9,Bitácora!$E$5:$E$1036129,DH9,Bitácora!$AM$5:$AM$1036129,DW18))</f>
        <v xml:space="preserve"> </v>
      </c>
      <c r="EK18" s="615"/>
      <c r="EL18" s="615"/>
      <c r="EM18" s="615"/>
      <c r="EN18" s="606" t="str">
        <f>IF(SUMIFS(Bitácora!$AE$5:$AE$1036129,Bitácora!$D$5:$D$1036129,DB9,Bitácora!$AN$5:$AN$1036129,DR9,Bitácora!$E$5:$E$1036129,DH9,Bitácora!$AM$5:$AM$1036129,DW18)=0," ",SUMIFS(Bitácora!$AE$5:$AE$1036129,Bitácora!$D$5:$D$1036129,DB9,Bitácora!$AN$5:$AN$1036129,DR9,Bitácora!$E$5:$E$1036129,DH9,Bitácora!$AM$5:$AM$1036129,DW18))</f>
        <v xml:space="preserve"> </v>
      </c>
      <c r="EO18" s="606"/>
      <c r="EP18" s="606"/>
      <c r="EQ18" s="606" t="str">
        <f>IF(SUMIFS(Bitácora!$AF$5:$AF$1036129,Bitácora!$D$5:$D$1036129,DB9,Bitácora!$AN$5:$AN$1036129,DR9,Bitácora!$E$5:$E$1036129,DH9,Bitácora!$AM$5:$AM$1036129,DW18)=0," ",SUMIFS(Bitácora!$AF$5:$AF$1036129,Bitácora!$D$5:$D$1036129,DB9,Bitácora!$AN$5:$AN$1036129,DR9,Bitácora!$E$5:$E$1036129,DH9,Bitácora!$AM$5:$AM$1036129,DW18))</f>
        <v xml:space="preserve"> </v>
      </c>
      <c r="ER18" s="617"/>
      <c r="ES18" s="617"/>
      <c r="ET18" s="632"/>
      <c r="EU18" s="630"/>
      <c r="EV18" s="644" t="str">
        <f>IF(Portada!$A$1="www.fly-logics.com","N°DE VUELOS",0)</f>
        <v>N°DE VUELOS</v>
      </c>
      <c r="EW18" s="644"/>
      <c r="EX18" s="644"/>
      <c r="EY18" s="644"/>
      <c r="EZ18" s="644"/>
      <c r="FA18" s="644"/>
      <c r="FB18" s="647"/>
      <c r="FC18" s="1134" t="str">
        <f>IF(COUNTIFS(Bitácora!$D$5:$D$1036144,EY9,Bitácora!$AN$5:$AN$1036144,FO9,Bitácora!$E$5:$E$1036144,FE9)=0," ",COUNTIFS(Bitácora!$D$5:$D$1036144,EY9,Bitácora!$AN$5:$AN$1036144,FO9,Bitácora!$E$5:$E$1036144,FE9))</f>
        <v xml:space="preserve"> </v>
      </c>
      <c r="FD18" s="1135"/>
      <c r="FE18" s="1135"/>
      <c r="FF18" s="1135"/>
      <c r="FG18" s="261"/>
      <c r="FH18" s="633" t="str">
        <f>IF(Portada!$A$1="www.fly-logics.com","DÍA",0)</f>
        <v>DÍA</v>
      </c>
      <c r="FI18" s="644"/>
      <c r="FJ18" s="644"/>
      <c r="FK18" s="644"/>
      <c r="FL18" s="647"/>
      <c r="FM18" s="1136" t="str">
        <f>IF(SUMIFS(Bitácora!$T$5:$T$1036129,Bitácora!$D$5:$D$1036129,EY9,Bitácora!$AN$5:$AN$1036129,FO9,Bitácora!$E$5:$E$1036129,FE9)=0," ",SUMIFS(Bitácora!$T$5:$T$1036129,Bitácora!$D$5:$D$1036129,EY9,Bitácora!$AN$5:$AN$1036129,FO9,Bitácora!$E$5:$E$1036129,FE9))</f>
        <v xml:space="preserve"> </v>
      </c>
      <c r="FN18" s="1137"/>
      <c r="FO18" s="1137"/>
      <c r="FP18" s="1137"/>
      <c r="FQ18" s="1137"/>
      <c r="FR18" s="1137"/>
      <c r="FS18" s="15"/>
      <c r="FT18" s="613" t="str">
        <f>IF(Portada!$A$1="www.fly-logics.com","ABR",0)</f>
        <v>ABR</v>
      </c>
      <c r="FU18" s="614"/>
      <c r="FV18" s="614"/>
      <c r="FW18" s="614"/>
      <c r="FX18" s="614"/>
      <c r="FY18" s="605" t="str">
        <f>IF(SUMIFS(Bitácora!$Y$5:$Y$1036129,Bitácora!$D$5:$D$1036129,EY9,Bitácora!$AN$5:$AN$1036129,FO9,Bitácora!$E$5:$E$1036129,FE9,Bitácora!$AM$5:$AM$1036129,FT18)=0," ",SUMIFS(Bitácora!$Y$5:$Y$1036129,Bitácora!$D$5:$D$1036129,EY9,Bitácora!$AN$5:$AN$1036129,FO9,Bitácora!$E$5:$E$1036129,FE9,Bitácora!$AM$5:$AM$1036129,FT18))</f>
        <v xml:space="preserve"> </v>
      </c>
      <c r="FZ18" s="615"/>
      <c r="GA18" s="615"/>
      <c r="GB18" s="615"/>
      <c r="GC18" s="605" t="str">
        <f>IF(SUMIFS(Bitácora!$Z$5:$Z$1036129,Bitácora!$D$5:$D$1036129,EY9,Bitácora!$AN$5:$AN$1036129,FO9,Bitácora!$E$5:$E$1036129,FE9,Bitácora!$AM$5:$AM$1036129,FT18)=0," ",SUMIFS(Bitácora!$Z$5:$Z$1036129,Bitácora!$D$5:$D$1036129,EY9,Bitácora!$AN$5:$AN$1036129,FO9,Bitácora!$E$5:$E$1036129,FE9,Bitácora!$AM$5:$AM$1036129,FT18))</f>
        <v xml:space="preserve"> </v>
      </c>
      <c r="GD18" s="615"/>
      <c r="GE18" s="615"/>
      <c r="GF18" s="615"/>
      <c r="GG18" s="605" t="str">
        <f>IF(SUMIFS(Bitácora!$AA$5:$AA$1036129,Bitácora!$D$5:$D$1036129,EY9,Bitácora!$AN$5:$AN$1036129,FO9,Bitácora!$E$5:$E$1036129,FE9,Bitácora!$AM$5:$AM$1036129,FT18)=0," ",SUMIFS(Bitácora!$AA$5:$AA$1036129,Bitácora!$D$5:$D$1036129,EY9,Bitácora!$AN$5:$AN$1036129,FO9,Bitácora!$E$5:$E$1036129,FE9,Bitácora!$AM$5:$AM$1036129,FT18))</f>
        <v xml:space="preserve"> </v>
      </c>
      <c r="GH18" s="615"/>
      <c r="GI18" s="615"/>
      <c r="GJ18" s="615"/>
      <c r="GK18" s="606" t="str">
        <f>IF(SUMIFS(Bitácora!$AE$5:$AE$1036129,Bitácora!$D$5:$D$1036129,EY9,Bitácora!$AN$5:$AN$1036129,FO9,Bitácora!$E$5:$E$1036129,FE9,Bitácora!$AM$5:$AM$1036129,FT18)=0," ",SUMIFS(Bitácora!$AE$5:$AE$1036129,Bitácora!$D$5:$D$1036129,EY9,Bitácora!$AN$5:$AN$1036129,FO9,Bitácora!$E$5:$E$1036129,FE9,Bitácora!$AM$5:$AM$1036129,FT18))</f>
        <v xml:space="preserve"> </v>
      </c>
      <c r="GL18" s="606"/>
      <c r="GM18" s="606"/>
      <c r="GN18" s="606" t="str">
        <f>IF(SUMIFS(Bitácora!$AF$5:$AF$1036129,Bitácora!$D$5:$D$1036129,EY9,Bitácora!$AN$5:$AN$1036129,FO9,Bitácora!$E$5:$E$1036129,FE9,Bitácora!$AM$5:$AM$1036129,FT18)=0," ",SUMIFS(Bitácora!$AF$5:$AF$1036129,Bitácora!$D$5:$D$1036129,EY9,Bitácora!$AN$5:$AN$1036129,FO9,Bitácora!$E$5:$E$1036129,FE9,Bitácora!$AM$5:$AM$1036129,FT18))</f>
        <v xml:space="preserve"> </v>
      </c>
      <c r="GO18" s="617"/>
      <c r="GP18" s="617"/>
      <c r="GQ18" s="632"/>
      <c r="GR18" s="6"/>
    </row>
    <row r="19" spans="1:200" ht="5.25" customHeight="1" x14ac:dyDescent="0.25">
      <c r="A19" s="244"/>
      <c r="B19" s="630"/>
      <c r="C19" s="644"/>
      <c r="D19" s="644"/>
      <c r="E19" s="644"/>
      <c r="F19" s="644"/>
      <c r="G19" s="644"/>
      <c r="H19" s="644"/>
      <c r="I19" s="647"/>
      <c r="J19" s="1134"/>
      <c r="K19" s="1135"/>
      <c r="L19" s="1135"/>
      <c r="M19" s="1135"/>
      <c r="N19" s="625"/>
      <c r="O19" s="625"/>
      <c r="P19" s="625"/>
      <c r="Q19" s="625"/>
      <c r="R19" s="625"/>
      <c r="S19" s="625"/>
      <c r="T19" s="625"/>
      <c r="U19" s="625"/>
      <c r="V19" s="625"/>
      <c r="W19" s="625"/>
      <c r="X19" s="625"/>
      <c r="Y19" s="625"/>
      <c r="Z19" s="15"/>
      <c r="AA19" s="614"/>
      <c r="AB19" s="614"/>
      <c r="AC19" s="614"/>
      <c r="AD19" s="614"/>
      <c r="AE19" s="614"/>
      <c r="AF19" s="615"/>
      <c r="AG19" s="616"/>
      <c r="AH19" s="616"/>
      <c r="AI19" s="615"/>
      <c r="AJ19" s="615"/>
      <c r="AK19" s="616"/>
      <c r="AL19" s="616"/>
      <c r="AM19" s="615"/>
      <c r="AN19" s="615"/>
      <c r="AO19" s="616"/>
      <c r="AP19" s="616"/>
      <c r="AQ19" s="615"/>
      <c r="AR19" s="606"/>
      <c r="AS19" s="606"/>
      <c r="AT19" s="606"/>
      <c r="AU19" s="617"/>
      <c r="AV19" s="618"/>
      <c r="AW19" s="617"/>
      <c r="AX19" s="632"/>
      <c r="AY19" s="630"/>
      <c r="AZ19" s="644"/>
      <c r="BA19" s="644"/>
      <c r="BB19" s="644"/>
      <c r="BC19" s="644"/>
      <c r="BD19" s="644"/>
      <c r="BE19" s="644"/>
      <c r="BF19" s="647"/>
      <c r="BG19" s="1134"/>
      <c r="BH19" s="1135"/>
      <c r="BI19" s="1135"/>
      <c r="BJ19" s="1135"/>
      <c r="BK19" s="625"/>
      <c r="BL19" s="625"/>
      <c r="BM19" s="625"/>
      <c r="BN19" s="625"/>
      <c r="BO19" s="625"/>
      <c r="BP19" s="625"/>
      <c r="BQ19" s="625"/>
      <c r="BR19" s="625"/>
      <c r="BS19" s="625"/>
      <c r="BT19" s="625"/>
      <c r="BU19" s="625"/>
      <c r="BV19" s="625"/>
      <c r="BW19" s="15"/>
      <c r="BX19" s="614"/>
      <c r="BY19" s="614"/>
      <c r="BZ19" s="614"/>
      <c r="CA19" s="614"/>
      <c r="CB19" s="614"/>
      <c r="CC19" s="615"/>
      <c r="CD19" s="616"/>
      <c r="CE19" s="616"/>
      <c r="CF19" s="615"/>
      <c r="CG19" s="615"/>
      <c r="CH19" s="616"/>
      <c r="CI19" s="616"/>
      <c r="CJ19" s="615"/>
      <c r="CK19" s="615"/>
      <c r="CL19" s="616"/>
      <c r="CM19" s="616"/>
      <c r="CN19" s="615"/>
      <c r="CO19" s="606"/>
      <c r="CP19" s="606"/>
      <c r="CQ19" s="606"/>
      <c r="CR19" s="617"/>
      <c r="CS19" s="618"/>
      <c r="CT19" s="617"/>
      <c r="CU19" s="632"/>
      <c r="CV19" s="276"/>
      <c r="CW19" s="244"/>
      <c r="CX19" s="630"/>
      <c r="CY19" s="644"/>
      <c r="CZ19" s="644"/>
      <c r="DA19" s="644"/>
      <c r="DB19" s="644"/>
      <c r="DC19" s="644"/>
      <c r="DD19" s="644"/>
      <c r="DE19" s="647"/>
      <c r="DF19" s="1134"/>
      <c r="DG19" s="1135"/>
      <c r="DH19" s="1135"/>
      <c r="DI19" s="1135"/>
      <c r="DJ19" s="625"/>
      <c r="DK19" s="625"/>
      <c r="DL19" s="625"/>
      <c r="DM19" s="625"/>
      <c r="DN19" s="625"/>
      <c r="DO19" s="625"/>
      <c r="DP19" s="625"/>
      <c r="DQ19" s="625"/>
      <c r="DR19" s="625"/>
      <c r="DS19" s="625"/>
      <c r="DT19" s="625"/>
      <c r="DU19" s="625"/>
      <c r="DV19" s="15"/>
      <c r="DW19" s="614"/>
      <c r="DX19" s="614"/>
      <c r="DY19" s="614"/>
      <c r="DZ19" s="614"/>
      <c r="EA19" s="614"/>
      <c r="EB19" s="615"/>
      <c r="EC19" s="616"/>
      <c r="ED19" s="616"/>
      <c r="EE19" s="615"/>
      <c r="EF19" s="615"/>
      <c r="EG19" s="616"/>
      <c r="EH19" s="616"/>
      <c r="EI19" s="615"/>
      <c r="EJ19" s="615"/>
      <c r="EK19" s="616"/>
      <c r="EL19" s="616"/>
      <c r="EM19" s="615"/>
      <c r="EN19" s="606"/>
      <c r="EO19" s="606"/>
      <c r="EP19" s="606"/>
      <c r="EQ19" s="617"/>
      <c r="ER19" s="618"/>
      <c r="ES19" s="617"/>
      <c r="ET19" s="632"/>
      <c r="EU19" s="630"/>
      <c r="EV19" s="644"/>
      <c r="EW19" s="644"/>
      <c r="EX19" s="644"/>
      <c r="EY19" s="644"/>
      <c r="EZ19" s="644"/>
      <c r="FA19" s="644"/>
      <c r="FB19" s="647"/>
      <c r="FC19" s="1134"/>
      <c r="FD19" s="1135"/>
      <c r="FE19" s="1135"/>
      <c r="FF19" s="1135"/>
      <c r="FG19" s="625"/>
      <c r="FH19" s="625"/>
      <c r="FI19" s="625"/>
      <c r="FJ19" s="625"/>
      <c r="FK19" s="625"/>
      <c r="FL19" s="625"/>
      <c r="FM19" s="625"/>
      <c r="FN19" s="625"/>
      <c r="FO19" s="625"/>
      <c r="FP19" s="625"/>
      <c r="FQ19" s="625"/>
      <c r="FR19" s="625"/>
      <c r="FS19" s="15"/>
      <c r="FT19" s="614"/>
      <c r="FU19" s="614"/>
      <c r="FV19" s="614"/>
      <c r="FW19" s="614"/>
      <c r="FX19" s="614"/>
      <c r="FY19" s="615"/>
      <c r="FZ19" s="616"/>
      <c r="GA19" s="616"/>
      <c r="GB19" s="615"/>
      <c r="GC19" s="615"/>
      <c r="GD19" s="616"/>
      <c r="GE19" s="616"/>
      <c r="GF19" s="615"/>
      <c r="GG19" s="615"/>
      <c r="GH19" s="616"/>
      <c r="GI19" s="616"/>
      <c r="GJ19" s="615"/>
      <c r="GK19" s="606"/>
      <c r="GL19" s="606"/>
      <c r="GM19" s="606"/>
      <c r="GN19" s="617"/>
      <c r="GO19" s="618"/>
      <c r="GP19" s="617"/>
      <c r="GQ19" s="632"/>
      <c r="GR19" s="6"/>
    </row>
    <row r="20" spans="1:200" ht="5.25" customHeight="1" x14ac:dyDescent="0.25">
      <c r="A20" s="244"/>
      <c r="B20" s="630"/>
      <c r="C20" s="625"/>
      <c r="D20" s="625"/>
      <c r="E20" s="625"/>
      <c r="F20" s="625"/>
      <c r="G20" s="625"/>
      <c r="H20" s="625"/>
      <c r="I20" s="625"/>
      <c r="J20" s="625"/>
      <c r="K20" s="625"/>
      <c r="L20" s="625"/>
      <c r="M20" s="625"/>
      <c r="N20" s="625"/>
      <c r="O20" s="1138" t="str">
        <f>IF(Portada!$A$1="www.fly-logics.com","NOCHE",0)</f>
        <v>NOCHE</v>
      </c>
      <c r="P20" s="1139"/>
      <c r="Q20" s="1139"/>
      <c r="R20" s="1139"/>
      <c r="S20" s="1139"/>
      <c r="T20" s="1140">
        <f>IF(SUMIFS(Bitácora!$U$5:$U$1036129,Bitácora!$D$5:$D$1036129,F9,Bitácora!$AN$5:$AN$1036129,V9,Bitácora!$E$5:$E$1036129,L9)=0," ",SUMIFS(Bitácora!$U$5:$U$1036129,Bitácora!$D$5:$D$1036129,F9,Bitácora!$AN$5:$AN$1036129,V9,Bitácora!$E$5:$E$1036129,L9))</f>
        <v>10</v>
      </c>
      <c r="U20" s="1140"/>
      <c r="V20" s="1140"/>
      <c r="W20" s="1140"/>
      <c r="X20" s="1140"/>
      <c r="Y20" s="1136"/>
      <c r="Z20" s="15"/>
      <c r="AA20" s="614"/>
      <c r="AB20" s="614"/>
      <c r="AC20" s="614"/>
      <c r="AD20" s="614"/>
      <c r="AE20" s="614"/>
      <c r="AF20" s="615"/>
      <c r="AG20" s="615"/>
      <c r="AH20" s="615"/>
      <c r="AI20" s="615"/>
      <c r="AJ20" s="615"/>
      <c r="AK20" s="615"/>
      <c r="AL20" s="615"/>
      <c r="AM20" s="615"/>
      <c r="AN20" s="615"/>
      <c r="AO20" s="615"/>
      <c r="AP20" s="615"/>
      <c r="AQ20" s="615"/>
      <c r="AR20" s="606"/>
      <c r="AS20" s="606"/>
      <c r="AT20" s="606"/>
      <c r="AU20" s="617"/>
      <c r="AV20" s="617"/>
      <c r="AW20" s="617"/>
      <c r="AX20" s="632"/>
      <c r="AY20" s="630"/>
      <c r="AZ20" s="625"/>
      <c r="BA20" s="625"/>
      <c r="BB20" s="625"/>
      <c r="BC20" s="625"/>
      <c r="BD20" s="625"/>
      <c r="BE20" s="625"/>
      <c r="BF20" s="625"/>
      <c r="BG20" s="625"/>
      <c r="BH20" s="625"/>
      <c r="BI20" s="625"/>
      <c r="BJ20" s="625"/>
      <c r="BK20" s="625"/>
      <c r="BL20" s="1138" t="str">
        <f>IF(Portada!$A$1="www.fly-logics.com","NOCHE",0)</f>
        <v>NOCHE</v>
      </c>
      <c r="BM20" s="1139"/>
      <c r="BN20" s="1139"/>
      <c r="BO20" s="1139"/>
      <c r="BP20" s="1139"/>
      <c r="BQ20" s="1140" t="str">
        <f>IF(SUMIFS(Bitácora!$U$5:$U$1036129,Bitácora!$D$5:$D$1036129,BC9,Bitácora!$AN$5:$AN$1036129,BS9,Bitácora!$E$5:$E$1036129,BI9)=0," ",SUMIFS(Bitácora!$U$5:$U$1036129,Bitácora!$D$5:$D$1036129,BC9,Bitácora!$AN$5:$AN$1036129,BS9,Bitácora!$E$5:$E$1036129,BI9))</f>
        <v xml:space="preserve"> </v>
      </c>
      <c r="BR20" s="1140"/>
      <c r="BS20" s="1140"/>
      <c r="BT20" s="1140"/>
      <c r="BU20" s="1140"/>
      <c r="BV20" s="1136"/>
      <c r="BW20" s="15"/>
      <c r="BX20" s="614"/>
      <c r="BY20" s="614"/>
      <c r="BZ20" s="614"/>
      <c r="CA20" s="614"/>
      <c r="CB20" s="614"/>
      <c r="CC20" s="615"/>
      <c r="CD20" s="615"/>
      <c r="CE20" s="615"/>
      <c r="CF20" s="615"/>
      <c r="CG20" s="615"/>
      <c r="CH20" s="615"/>
      <c r="CI20" s="615"/>
      <c r="CJ20" s="615"/>
      <c r="CK20" s="615"/>
      <c r="CL20" s="615"/>
      <c r="CM20" s="615"/>
      <c r="CN20" s="615"/>
      <c r="CO20" s="606"/>
      <c r="CP20" s="606"/>
      <c r="CQ20" s="606"/>
      <c r="CR20" s="617"/>
      <c r="CS20" s="617"/>
      <c r="CT20" s="617"/>
      <c r="CU20" s="632"/>
      <c r="CV20" s="276"/>
      <c r="CW20" s="244"/>
      <c r="CX20" s="630"/>
      <c r="CY20" s="625"/>
      <c r="CZ20" s="625"/>
      <c r="DA20" s="625"/>
      <c r="DB20" s="625"/>
      <c r="DC20" s="625"/>
      <c r="DD20" s="625"/>
      <c r="DE20" s="625"/>
      <c r="DF20" s="625"/>
      <c r="DG20" s="625"/>
      <c r="DH20" s="625"/>
      <c r="DI20" s="625"/>
      <c r="DJ20" s="625"/>
      <c r="DK20" s="1138" t="str">
        <f>IF(Portada!$A$1="www.fly-logics.com","NOCHE",0)</f>
        <v>NOCHE</v>
      </c>
      <c r="DL20" s="1139"/>
      <c r="DM20" s="1139"/>
      <c r="DN20" s="1139"/>
      <c r="DO20" s="1139"/>
      <c r="DP20" s="1140" t="str">
        <f>IF(SUMIFS(Bitácora!$U$5:$U$1036129,Bitácora!$D$5:$D$1036129,DB9,Bitácora!$AN$5:$AN$1036129,DR9,Bitácora!$E$5:$E$1036129,DH9)=0," ",SUMIFS(Bitácora!$U$5:$U$1036129,Bitácora!$D$5:$D$1036129,DB9,Bitácora!$AN$5:$AN$1036129,DR9,Bitácora!$E$5:$E$1036129,DH9))</f>
        <v xml:space="preserve"> </v>
      </c>
      <c r="DQ20" s="1140"/>
      <c r="DR20" s="1140"/>
      <c r="DS20" s="1140"/>
      <c r="DT20" s="1140"/>
      <c r="DU20" s="1136"/>
      <c r="DV20" s="15"/>
      <c r="DW20" s="614"/>
      <c r="DX20" s="614"/>
      <c r="DY20" s="614"/>
      <c r="DZ20" s="614"/>
      <c r="EA20" s="614"/>
      <c r="EB20" s="615"/>
      <c r="EC20" s="615"/>
      <c r="ED20" s="615"/>
      <c r="EE20" s="615"/>
      <c r="EF20" s="615"/>
      <c r="EG20" s="615"/>
      <c r="EH20" s="615"/>
      <c r="EI20" s="615"/>
      <c r="EJ20" s="615"/>
      <c r="EK20" s="615"/>
      <c r="EL20" s="615"/>
      <c r="EM20" s="615"/>
      <c r="EN20" s="606"/>
      <c r="EO20" s="606"/>
      <c r="EP20" s="606"/>
      <c r="EQ20" s="617"/>
      <c r="ER20" s="617"/>
      <c r="ES20" s="617"/>
      <c r="ET20" s="632"/>
      <c r="EU20" s="630"/>
      <c r="EV20" s="625"/>
      <c r="EW20" s="625"/>
      <c r="EX20" s="625"/>
      <c r="EY20" s="625"/>
      <c r="EZ20" s="625"/>
      <c r="FA20" s="625"/>
      <c r="FB20" s="625"/>
      <c r="FC20" s="625"/>
      <c r="FD20" s="625"/>
      <c r="FE20" s="625"/>
      <c r="FF20" s="625"/>
      <c r="FG20" s="625"/>
      <c r="FH20" s="1138" t="str">
        <f>IF(Portada!$A$1="www.fly-logics.com","NOCHE",0)</f>
        <v>NOCHE</v>
      </c>
      <c r="FI20" s="1139"/>
      <c r="FJ20" s="1139"/>
      <c r="FK20" s="1139"/>
      <c r="FL20" s="1139"/>
      <c r="FM20" s="1140" t="str">
        <f>IF(SUMIFS(Bitácora!$U$5:$U$1036129,Bitácora!$D$5:$D$1036129,EY9,Bitácora!$AN$5:$AN$1036129,FO9,Bitácora!$E$5:$E$1036129,FE9)=0," ",SUMIFS(Bitácora!$U$5:$U$1036129,Bitácora!$D$5:$D$1036129,EY9,Bitácora!$AN$5:$AN$1036129,FO9,Bitácora!$E$5:$E$1036129,FE9))</f>
        <v xml:space="preserve"> </v>
      </c>
      <c r="FN20" s="1140"/>
      <c r="FO20" s="1140"/>
      <c r="FP20" s="1140"/>
      <c r="FQ20" s="1140"/>
      <c r="FR20" s="1136"/>
      <c r="FS20" s="15"/>
      <c r="FT20" s="614"/>
      <c r="FU20" s="614"/>
      <c r="FV20" s="614"/>
      <c r="FW20" s="614"/>
      <c r="FX20" s="614"/>
      <c r="FY20" s="615"/>
      <c r="FZ20" s="615"/>
      <c r="GA20" s="615"/>
      <c r="GB20" s="615"/>
      <c r="GC20" s="615"/>
      <c r="GD20" s="615"/>
      <c r="GE20" s="615"/>
      <c r="GF20" s="615"/>
      <c r="GG20" s="615"/>
      <c r="GH20" s="615"/>
      <c r="GI20" s="615"/>
      <c r="GJ20" s="615"/>
      <c r="GK20" s="606"/>
      <c r="GL20" s="606"/>
      <c r="GM20" s="606"/>
      <c r="GN20" s="617"/>
      <c r="GO20" s="617"/>
      <c r="GP20" s="617"/>
      <c r="GQ20" s="632"/>
      <c r="GR20" s="6"/>
    </row>
    <row r="21" spans="1:200" ht="5.25" customHeight="1" x14ac:dyDescent="0.25">
      <c r="A21" s="244"/>
      <c r="B21" s="630"/>
      <c r="C21" s="633" t="str">
        <f>IF(Portada!$A$1="www.fly-logics.com","SOLO",0)</f>
        <v>SOLO</v>
      </c>
      <c r="D21" s="644"/>
      <c r="E21" s="644"/>
      <c r="F21" s="644"/>
      <c r="G21" s="647"/>
      <c r="H21" s="1136" t="str">
        <f>IF(SUMIFS(Bitácora!$X$5:$X$1036129,Bitácora!$D$5:$D$1036129,F9,Bitácora!$AN$5:$AN$1036129,V9,Bitácora!$E$5:$E$1036129,L9)=0," ",SUMIFS(Bitácora!$X$5:$X$1036129,Bitácora!$D$5:$D$1036129,F9,Bitácora!$AN$5:$AN$1036129,V9,Bitácora!$E$5:$E$1036129,L9))</f>
        <v xml:space="preserve"> </v>
      </c>
      <c r="I21" s="1137"/>
      <c r="J21" s="1137"/>
      <c r="K21" s="1137"/>
      <c r="L21" s="1137"/>
      <c r="M21" s="1137"/>
      <c r="N21" s="625"/>
      <c r="O21" s="647"/>
      <c r="P21" s="1139"/>
      <c r="Q21" s="1139"/>
      <c r="R21" s="1139"/>
      <c r="S21" s="1139"/>
      <c r="T21" s="1140"/>
      <c r="U21" s="1140"/>
      <c r="V21" s="1140"/>
      <c r="W21" s="1140"/>
      <c r="X21" s="1140"/>
      <c r="Y21" s="1136"/>
      <c r="Z21" s="15"/>
      <c r="AA21" s="613" t="str">
        <f>IF(Portada!$A$1="www.fly-logics.com","MAY",0)</f>
        <v>MAY</v>
      </c>
      <c r="AB21" s="614"/>
      <c r="AC21" s="614"/>
      <c r="AD21" s="614"/>
      <c r="AE21" s="614"/>
      <c r="AF21" s="605" t="str">
        <f>IF(SUMIFS(Bitácora!$Y$5:$Y$1036129,Bitácora!$D$5:$D$1036129,F9,Bitácora!$AN$5:$AN$1036129,V9,Bitácora!$E$5:$E$1036129,L9,Bitácora!$AM$5:$AM$1036129,AA21)=0," ",SUMIFS(Bitácora!$Y$5:$Y$1036129,Bitácora!$D$5:$D$1036129,F9,Bitácora!$AN$5:$AN$1036129,V9,Bitácora!$E$5:$E$1036129,L9,Bitácora!$AM$5:$AM$1036129,AA21))</f>
        <v xml:space="preserve"> </v>
      </c>
      <c r="AG21" s="615"/>
      <c r="AH21" s="615"/>
      <c r="AI21" s="615"/>
      <c r="AJ21" s="605" t="str">
        <f>IF(SUMIFS(Bitácora!$Z$5:$Z$1036129,Bitácora!$D$5:$D$1036129,F9,Bitácora!$AN$5:$AN$1036129,V9,Bitácora!$E$5:$E$1036129,L9,Bitácora!$AM$5:$AM$1036129,AA21)=0," ",SUMIFS(Bitácora!$Z$5:$Z$1036129,Bitácora!$D$5:$D$1036129,F9,Bitácora!$AN$5:$AN$1036129,V9,Bitácora!$E$5:$E$1036129,L9,Bitácora!$AM$5:$AM$1036129,AA21))</f>
        <v xml:space="preserve"> </v>
      </c>
      <c r="AK21" s="615"/>
      <c r="AL21" s="615"/>
      <c r="AM21" s="615"/>
      <c r="AN21" s="605">
        <f>IF(SUMIFS(Bitácora!$AA$5:$AA$1036129,Bitácora!$D$5:$D$1036129,F9,Bitácora!$AN$5:$AN$1036129,V9,Bitácora!$E$5:$E$1036129,L9,Bitácora!$AM$5:$AM$1036129,AA21)=0," ",SUMIFS(Bitácora!$AA$5:$AA$1036129,Bitácora!$D$5:$D$1036129,F9,Bitácora!$AN$5:$AN$1036129,V9,Bitácora!$E$5:$E$1036129,L9,Bitácora!$AM$5:$AM$1036129,AA21))</f>
        <v>3.75</v>
      </c>
      <c r="AO21" s="615"/>
      <c r="AP21" s="615"/>
      <c r="AQ21" s="615"/>
      <c r="AR21" s="606">
        <f>IF(SUMIFS(Bitácora!$AE$5:$AE$1036129,Bitácora!$D$5:$D$1036129,F9,Bitácora!$AN$5:$AN$1036129,V9,Bitácora!$E$5:$E$1036129,L9,Bitácora!$AM$5:$AM$1036129,AA21)=0," ",SUMIFS(Bitácora!$AE$5:$AE$1036129,Bitácora!$D$5:$D$1036129,F9,Bitácora!$AN$5:$AN$1036129,V9,Bitácora!$E$5:$E$1036129,L9,Bitácora!$AM$5:$AM$1036129,AA21))</f>
        <v>4</v>
      </c>
      <c r="AS21" s="606"/>
      <c r="AT21" s="606"/>
      <c r="AU21" s="606" t="str">
        <f>IF(SUMIFS(Bitácora!$AF$5:$AF$1036129,Bitácora!$D$5:$D$1036129,F9,Bitácora!$AN$5:$AN$1036129,V9,Bitácora!$E$5:$E$1036129,L9,Bitácora!$AM$5:$AM$1036129,AA21)=0," ",SUMIFS(Bitácora!$AF$5:$AF$1036129,Bitácora!$D$5:$D$1036129,F9,Bitácora!$AN$5:$AN$1036129,V9,Bitácora!$E$5:$E$1036129,L9,Bitácora!$AM$5:$AM$1036129,AA21))</f>
        <v xml:space="preserve"> </v>
      </c>
      <c r="AV21" s="617"/>
      <c r="AW21" s="617"/>
      <c r="AX21" s="632"/>
      <c r="AY21" s="630"/>
      <c r="AZ21" s="633" t="str">
        <f>IF(Portada!$A$1="www.fly-logics.com","SOLO",0)</f>
        <v>SOLO</v>
      </c>
      <c r="BA21" s="644"/>
      <c r="BB21" s="644"/>
      <c r="BC21" s="644"/>
      <c r="BD21" s="647"/>
      <c r="BE21" s="1136" t="str">
        <f>IF(SUMIFS(Bitácora!$X$5:$X$1036129,Bitácora!$D$5:$D$1036129,BC9,Bitácora!$AN$5:$AN$1036129,BS9,Bitácora!$E$5:$E$1036129,BI9)=0," ",SUMIFS(Bitácora!$X$5:$X$1036129,Bitácora!$D$5:$D$1036129,BC9,Bitácora!$AN$5:$AN$1036129,BS9,Bitácora!$E$5:$E$1036129,BI9))</f>
        <v xml:space="preserve"> </v>
      </c>
      <c r="BF21" s="1137"/>
      <c r="BG21" s="1137"/>
      <c r="BH21" s="1137"/>
      <c r="BI21" s="1137"/>
      <c r="BJ21" s="1137"/>
      <c r="BK21" s="625"/>
      <c r="BL21" s="647"/>
      <c r="BM21" s="1139"/>
      <c r="BN21" s="1139"/>
      <c r="BO21" s="1139"/>
      <c r="BP21" s="1139"/>
      <c r="BQ21" s="1140"/>
      <c r="BR21" s="1140"/>
      <c r="BS21" s="1140"/>
      <c r="BT21" s="1140"/>
      <c r="BU21" s="1140"/>
      <c r="BV21" s="1136"/>
      <c r="BW21" s="15"/>
      <c r="BX21" s="613" t="str">
        <f>IF(Portada!$A$1="www.fly-logics.com","MAY",0)</f>
        <v>MAY</v>
      </c>
      <c r="BY21" s="614"/>
      <c r="BZ21" s="614"/>
      <c r="CA21" s="614"/>
      <c r="CB21" s="614"/>
      <c r="CC21" s="605" t="str">
        <f>IF(SUMIFS(Bitácora!$Y$5:$Y$1036129,Bitácora!$D$5:$D$1036129,BC9,Bitácora!$AN$5:$AN$1036129,BS9,Bitácora!$E$5:$E$1036129,BI9,Bitácora!$AM$5:$AM$1036129,BX21)=0," ",SUMIFS(Bitácora!$Y$5:$Y$1036129,Bitácora!$D$5:$D$1036129,BC9,Bitácora!$AN$5:$AN$1036129,BS9,Bitácora!$E$5:$E$1036129,BI9,Bitácora!$AM$5:$AM$1036129,BX21))</f>
        <v xml:space="preserve"> </v>
      </c>
      <c r="CD21" s="615"/>
      <c r="CE21" s="615"/>
      <c r="CF21" s="615"/>
      <c r="CG21" s="605" t="str">
        <f>IF(SUMIFS(Bitácora!$Z$5:$Z$1036129,Bitácora!$D$5:$D$1036129,BC9,Bitácora!$AN$5:$AN$1036129,BS9,Bitácora!$E$5:$E$1036129,BI9,Bitácora!$AM$5:$AM$1036129,BX21)=0," ",SUMIFS(Bitácora!$Z$5:$Z$1036129,Bitácora!$D$5:$D$1036129,BC9,Bitácora!$AN$5:$AN$1036129,BS9,Bitácora!$E$5:$E$1036129,BI9,Bitácora!$AM$5:$AM$1036129,BX21))</f>
        <v xml:space="preserve"> </v>
      </c>
      <c r="CH21" s="615"/>
      <c r="CI21" s="615"/>
      <c r="CJ21" s="615"/>
      <c r="CK21" s="605" t="str">
        <f>IF(SUMIFS(Bitácora!$AA$5:$AA$1036129,Bitácora!$D$5:$D$1036129,BC9,Bitácora!$AN$5:$AN$1036129,BS9,Bitácora!$E$5:$E$1036129,BI9,Bitácora!$AM$5:$AM$1036129,BX21)=0," ",SUMIFS(Bitácora!$AA$5:$AA$1036129,Bitácora!$D$5:$D$1036129,BC9,Bitácora!$AN$5:$AN$1036129,BS9,Bitácora!$E$5:$E$1036129,BI9,Bitácora!$AM$5:$AM$1036129,BX21))</f>
        <v xml:space="preserve"> </v>
      </c>
      <c r="CL21" s="615"/>
      <c r="CM21" s="615"/>
      <c r="CN21" s="615"/>
      <c r="CO21" s="606" t="str">
        <f>IF(SUMIFS(Bitácora!$AE$5:$AE$1036129,Bitácora!$D$5:$D$1036129,BC9,Bitácora!$AN$5:$AN$1036129,BS9,Bitácora!$E$5:$E$1036129,BI9,Bitácora!$AM$5:$AM$1036129,BX21)=0," ",SUMIFS(Bitácora!$AE$5:$AE$1036129,Bitácora!$D$5:$D$1036129,BC9,Bitácora!$AN$5:$AN$1036129,BS9,Bitácora!$E$5:$E$1036129,BI9,Bitácora!$AM$5:$AM$1036129,BX21))</f>
        <v xml:space="preserve"> </v>
      </c>
      <c r="CP21" s="606"/>
      <c r="CQ21" s="606"/>
      <c r="CR21" s="606" t="str">
        <f>IF(SUMIFS(Bitácora!$AF$5:$AF$1036129,Bitácora!$D$5:$D$1036129,BC9,Bitácora!$AN$5:$AN$1036129,BS9,Bitácora!$E$5:$E$1036129,BI9,Bitácora!$AM$5:$AM$1036129,BX21)=0," ",SUMIFS(Bitácora!$AF$5:$AF$1036129,Bitácora!$D$5:$D$1036129,BC9,Bitácora!$AN$5:$AN$1036129,BS9,Bitácora!$E$5:$E$1036129,BI9,Bitácora!$AM$5:$AM$1036129,BX21))</f>
        <v xml:space="preserve"> </v>
      </c>
      <c r="CS21" s="617"/>
      <c r="CT21" s="617"/>
      <c r="CU21" s="632"/>
      <c r="CV21" s="276"/>
      <c r="CW21" s="244"/>
      <c r="CX21" s="630"/>
      <c r="CY21" s="633" t="str">
        <f>IF(Portada!$A$1="www.fly-logics.com","SOLO",0)</f>
        <v>SOLO</v>
      </c>
      <c r="CZ21" s="644"/>
      <c r="DA21" s="644"/>
      <c r="DB21" s="644"/>
      <c r="DC21" s="647"/>
      <c r="DD21" s="1136" t="str">
        <f>IF(SUMIFS(Bitácora!$X$5:$X$1036129,Bitácora!$D$5:$D$1036129,DB9,Bitácora!$AN$5:$AN$1036129,DR9,Bitácora!$E$5:$E$1036129,DH9)=0," ",SUMIFS(Bitácora!$X$5:$X$1036129,Bitácora!$D$5:$D$1036129,DB9,Bitácora!$AN$5:$AN$1036129,DR9,Bitácora!$E$5:$E$1036129,DH9))</f>
        <v xml:space="preserve"> </v>
      </c>
      <c r="DE21" s="1137"/>
      <c r="DF21" s="1137"/>
      <c r="DG21" s="1137"/>
      <c r="DH21" s="1137"/>
      <c r="DI21" s="1137"/>
      <c r="DJ21" s="625"/>
      <c r="DK21" s="647"/>
      <c r="DL21" s="1139"/>
      <c r="DM21" s="1139"/>
      <c r="DN21" s="1139"/>
      <c r="DO21" s="1139"/>
      <c r="DP21" s="1140"/>
      <c r="DQ21" s="1140"/>
      <c r="DR21" s="1140"/>
      <c r="DS21" s="1140"/>
      <c r="DT21" s="1140"/>
      <c r="DU21" s="1136"/>
      <c r="DV21" s="15"/>
      <c r="DW21" s="613" t="str">
        <f>IF(Portada!$A$1="www.fly-logics.com","MAY",0)</f>
        <v>MAY</v>
      </c>
      <c r="DX21" s="614"/>
      <c r="DY21" s="614"/>
      <c r="DZ21" s="614"/>
      <c r="EA21" s="614"/>
      <c r="EB21" s="605" t="str">
        <f>IF(SUMIFS(Bitácora!$Y$5:$Y$1036129,Bitácora!$D$5:$D$1036129,DB9,Bitácora!$AN$5:$AN$1036129,DR9,Bitácora!$E$5:$E$1036129,DH9,Bitácora!$AM$5:$AM$1036129,DW21)=0," ",SUMIFS(Bitácora!$Y$5:$Y$1036129,Bitácora!$D$5:$D$1036129,DB9,Bitácora!$AN$5:$AN$1036129,DR9,Bitácora!$E$5:$E$1036129,DH9,Bitácora!$AM$5:$AM$1036129,DW21))</f>
        <v xml:space="preserve"> </v>
      </c>
      <c r="EC21" s="615"/>
      <c r="ED21" s="615"/>
      <c r="EE21" s="615"/>
      <c r="EF21" s="605" t="str">
        <f>IF(SUMIFS(Bitácora!$Z$5:$Z$1036129,Bitácora!$D$5:$D$1036129,DB9,Bitácora!$AN$5:$AN$1036129,DR9,Bitácora!$E$5:$E$1036129,DH9,Bitácora!$AM$5:$AM$1036129,DW21)=0," ",SUMIFS(Bitácora!$Z$5:$Z$1036129,Bitácora!$D$5:$D$1036129,DB9,Bitácora!$AN$5:$AN$1036129,DR9,Bitácora!$E$5:$E$1036129,DH9,Bitácora!$AM$5:$AM$1036129,DW21))</f>
        <v xml:space="preserve"> </v>
      </c>
      <c r="EG21" s="615"/>
      <c r="EH21" s="615"/>
      <c r="EI21" s="615"/>
      <c r="EJ21" s="605" t="str">
        <f>IF(SUMIFS(Bitácora!$AA$5:$AA$1036129,Bitácora!$D$5:$D$1036129,DB9,Bitácora!$AN$5:$AN$1036129,DR9,Bitácora!$E$5:$E$1036129,DH9,Bitácora!$AM$5:$AM$1036129,DW21)=0," ",SUMIFS(Bitácora!$AA$5:$AA$1036129,Bitácora!$D$5:$D$1036129,DB9,Bitácora!$AN$5:$AN$1036129,DR9,Bitácora!$E$5:$E$1036129,DH9,Bitácora!$AM$5:$AM$1036129,DW21))</f>
        <v xml:space="preserve"> </v>
      </c>
      <c r="EK21" s="615"/>
      <c r="EL21" s="615"/>
      <c r="EM21" s="615"/>
      <c r="EN21" s="606" t="str">
        <f>IF(SUMIFS(Bitácora!$AE$5:$AE$1036129,Bitácora!$D$5:$D$1036129,DB9,Bitácora!$AN$5:$AN$1036129,DR9,Bitácora!$E$5:$E$1036129,DH9,Bitácora!$AM$5:$AM$1036129,DW21)=0," ",SUMIFS(Bitácora!$AE$5:$AE$1036129,Bitácora!$D$5:$D$1036129,DB9,Bitácora!$AN$5:$AN$1036129,DR9,Bitácora!$E$5:$E$1036129,DH9,Bitácora!$AM$5:$AM$1036129,DW21))</f>
        <v xml:space="preserve"> </v>
      </c>
      <c r="EO21" s="606"/>
      <c r="EP21" s="606"/>
      <c r="EQ21" s="606" t="str">
        <f>IF(SUMIFS(Bitácora!$AF$5:$AF$1036129,Bitácora!$D$5:$D$1036129,DB9,Bitácora!$AN$5:$AN$1036129,DR9,Bitácora!$E$5:$E$1036129,DH9,Bitácora!$AM$5:$AM$1036129,DW21)=0," ",SUMIFS(Bitácora!$AF$5:$AF$1036129,Bitácora!$D$5:$D$1036129,DB9,Bitácora!$AN$5:$AN$1036129,DR9,Bitácora!$E$5:$E$1036129,DH9,Bitácora!$AM$5:$AM$1036129,DW21))</f>
        <v xml:space="preserve"> </v>
      </c>
      <c r="ER21" s="617"/>
      <c r="ES21" s="617"/>
      <c r="ET21" s="632"/>
      <c r="EU21" s="630"/>
      <c r="EV21" s="633" t="str">
        <f>IF(Portada!$A$1="www.fly-logics.com","SOLO",0)</f>
        <v>SOLO</v>
      </c>
      <c r="EW21" s="644"/>
      <c r="EX21" s="644"/>
      <c r="EY21" s="644"/>
      <c r="EZ21" s="647"/>
      <c r="FA21" s="1136" t="str">
        <f>IF(SUMIFS(Bitácora!$X$5:$X$1036129,Bitácora!$D$5:$D$1036129,EY9,Bitácora!$AN$5:$AN$1036129,FO9,Bitácora!$E$5:$E$1036129,FE9)=0," ",SUMIFS(Bitácora!$X$5:$X$1036129,Bitácora!$D$5:$D$1036129,EY9,Bitácora!$AN$5:$AN$1036129,FO9,Bitácora!$E$5:$E$1036129,FE9))</f>
        <v xml:space="preserve"> </v>
      </c>
      <c r="FB21" s="1137"/>
      <c r="FC21" s="1137"/>
      <c r="FD21" s="1137"/>
      <c r="FE21" s="1137"/>
      <c r="FF21" s="1137"/>
      <c r="FG21" s="625"/>
      <c r="FH21" s="647"/>
      <c r="FI21" s="1139"/>
      <c r="FJ21" s="1139"/>
      <c r="FK21" s="1139"/>
      <c r="FL21" s="1139"/>
      <c r="FM21" s="1140"/>
      <c r="FN21" s="1140"/>
      <c r="FO21" s="1140"/>
      <c r="FP21" s="1140"/>
      <c r="FQ21" s="1140"/>
      <c r="FR21" s="1136"/>
      <c r="FS21" s="15"/>
      <c r="FT21" s="613" t="str">
        <f>IF(Portada!$A$1="www.fly-logics.com","MAY",0)</f>
        <v>MAY</v>
      </c>
      <c r="FU21" s="614"/>
      <c r="FV21" s="614"/>
      <c r="FW21" s="614"/>
      <c r="FX21" s="614"/>
      <c r="FY21" s="605" t="str">
        <f>IF(SUMIFS(Bitácora!$Y$5:$Y$1036129,Bitácora!$D$5:$D$1036129,EY9,Bitácora!$AN$5:$AN$1036129,FO9,Bitácora!$E$5:$E$1036129,FE9,Bitácora!$AM$5:$AM$1036129,FT21)=0," ",SUMIFS(Bitácora!$Y$5:$Y$1036129,Bitácora!$D$5:$D$1036129,EY9,Bitácora!$AN$5:$AN$1036129,FO9,Bitácora!$E$5:$E$1036129,FE9,Bitácora!$AM$5:$AM$1036129,FT21))</f>
        <v xml:space="preserve"> </v>
      </c>
      <c r="FZ21" s="615"/>
      <c r="GA21" s="615"/>
      <c r="GB21" s="615"/>
      <c r="GC21" s="605" t="str">
        <f>IF(SUMIFS(Bitácora!$Z$5:$Z$1036129,Bitácora!$D$5:$D$1036129,EY9,Bitácora!$AN$5:$AN$1036129,FO9,Bitácora!$E$5:$E$1036129,FE9,Bitácora!$AM$5:$AM$1036129,FT21)=0," ",SUMIFS(Bitácora!$Z$5:$Z$1036129,Bitácora!$D$5:$D$1036129,EY9,Bitácora!$AN$5:$AN$1036129,FO9,Bitácora!$E$5:$E$1036129,FE9,Bitácora!$AM$5:$AM$1036129,FT21))</f>
        <v xml:space="preserve"> </v>
      </c>
      <c r="GD21" s="615"/>
      <c r="GE21" s="615"/>
      <c r="GF21" s="615"/>
      <c r="GG21" s="605" t="str">
        <f>IF(SUMIFS(Bitácora!$AA$5:$AA$1036129,Bitácora!$D$5:$D$1036129,EY9,Bitácora!$AN$5:$AN$1036129,FO9,Bitácora!$E$5:$E$1036129,FE9,Bitácora!$AM$5:$AM$1036129,FT21)=0," ",SUMIFS(Bitácora!$AA$5:$AA$1036129,Bitácora!$D$5:$D$1036129,EY9,Bitácora!$AN$5:$AN$1036129,FO9,Bitácora!$E$5:$E$1036129,FE9,Bitácora!$AM$5:$AM$1036129,FT21))</f>
        <v xml:space="preserve"> </v>
      </c>
      <c r="GH21" s="615"/>
      <c r="GI21" s="615"/>
      <c r="GJ21" s="615"/>
      <c r="GK21" s="606" t="str">
        <f>IF(SUMIFS(Bitácora!$AE$5:$AE$1036129,Bitácora!$D$5:$D$1036129,EY9,Bitácora!$AN$5:$AN$1036129,FO9,Bitácora!$E$5:$E$1036129,FE9,Bitácora!$AM$5:$AM$1036129,FT21)=0," ",SUMIFS(Bitácora!$AE$5:$AE$1036129,Bitácora!$D$5:$D$1036129,EY9,Bitácora!$AN$5:$AN$1036129,FO9,Bitácora!$E$5:$E$1036129,FE9,Bitácora!$AM$5:$AM$1036129,FT21))</f>
        <v xml:space="preserve"> </v>
      </c>
      <c r="GL21" s="606"/>
      <c r="GM21" s="606"/>
      <c r="GN21" s="606" t="str">
        <f>IF(SUMIFS(Bitácora!$AF$5:$AF$1036129,Bitácora!$D$5:$D$1036129,EY9,Bitácora!$AN$5:$AN$1036129,FO9,Bitácora!$E$5:$E$1036129,FE9,Bitácora!$AM$5:$AM$1036129,FT21)=0," ",SUMIFS(Bitácora!$AF$5:$AF$1036129,Bitácora!$D$5:$D$1036129,EY9,Bitácora!$AN$5:$AN$1036129,FO9,Bitácora!$E$5:$E$1036129,FE9,Bitácora!$AM$5:$AM$1036129,FT21))</f>
        <v xml:space="preserve"> </v>
      </c>
      <c r="GO21" s="617"/>
      <c r="GP21" s="617"/>
      <c r="GQ21" s="632"/>
      <c r="GR21" s="6"/>
    </row>
    <row r="22" spans="1:200" ht="10.5" customHeight="1" x14ac:dyDescent="0.25">
      <c r="A22" s="244"/>
      <c r="B22" s="630"/>
      <c r="C22" s="644"/>
      <c r="D22" s="644"/>
      <c r="E22" s="644"/>
      <c r="F22" s="644"/>
      <c r="G22" s="647"/>
      <c r="H22" s="1136"/>
      <c r="I22" s="1137"/>
      <c r="J22" s="1137"/>
      <c r="K22" s="1137"/>
      <c r="L22" s="1137"/>
      <c r="M22" s="1137"/>
      <c r="N22" s="625"/>
      <c r="O22" s="1141" t="str">
        <f>IF(Portada!$A$1="www.fly-logics.com","IFR",0)</f>
        <v>IFR</v>
      </c>
      <c r="P22" s="1142"/>
      <c r="Q22" s="1142"/>
      <c r="R22" s="1142"/>
      <c r="S22" s="1142"/>
      <c r="T22" s="1143">
        <f>IF(SUMIFS(Bitácora!$V$5:$V$1036129,Bitácora!$D$5:$D$1036129,F9,Bitácora!$AN$5:$AN$1036129,V9,Bitácora!$E$5:$E$1036129,L9)=0," ",SUMIFS(Bitácora!$V$5:$V$1036129,Bitácora!$D$5:$D$1036129,F9,Bitácora!$AN$5:$AN$1036129,V9,Bitácora!$E$5:$E$1036129,L9))</f>
        <v>2.5</v>
      </c>
      <c r="U22" s="1143"/>
      <c r="V22" s="1143"/>
      <c r="W22" s="1143"/>
      <c r="X22" s="1143"/>
      <c r="Y22" s="1144"/>
      <c r="Z22" s="15"/>
      <c r="AA22" s="614"/>
      <c r="AB22" s="614"/>
      <c r="AC22" s="614"/>
      <c r="AD22" s="614"/>
      <c r="AE22" s="614"/>
      <c r="AF22" s="615"/>
      <c r="AG22" s="616"/>
      <c r="AH22" s="616"/>
      <c r="AI22" s="615"/>
      <c r="AJ22" s="615"/>
      <c r="AK22" s="616"/>
      <c r="AL22" s="616"/>
      <c r="AM22" s="615"/>
      <c r="AN22" s="615"/>
      <c r="AO22" s="616"/>
      <c r="AP22" s="616"/>
      <c r="AQ22" s="615"/>
      <c r="AR22" s="606"/>
      <c r="AS22" s="606"/>
      <c r="AT22" s="606"/>
      <c r="AU22" s="617"/>
      <c r="AV22" s="618"/>
      <c r="AW22" s="617"/>
      <c r="AX22" s="632"/>
      <c r="AY22" s="630"/>
      <c r="AZ22" s="644"/>
      <c r="BA22" s="644"/>
      <c r="BB22" s="644"/>
      <c r="BC22" s="644"/>
      <c r="BD22" s="647"/>
      <c r="BE22" s="1136"/>
      <c r="BF22" s="1137"/>
      <c r="BG22" s="1137"/>
      <c r="BH22" s="1137"/>
      <c r="BI22" s="1137"/>
      <c r="BJ22" s="1137"/>
      <c r="BK22" s="625"/>
      <c r="BL22" s="1141" t="str">
        <f>IF(Portada!$A$1="www.fly-logics.com","IFR",0)</f>
        <v>IFR</v>
      </c>
      <c r="BM22" s="1142"/>
      <c r="BN22" s="1142"/>
      <c r="BO22" s="1142"/>
      <c r="BP22" s="1142"/>
      <c r="BQ22" s="1143" t="str">
        <f>IF(SUMIFS(Bitácora!$V$5:$V$1036129,Bitácora!$D$5:$D$1036129,BC9,Bitácora!$AN$5:$AN$1036129,BS9,Bitácora!$E$5:$E$1036129,BI9)=0," ",SUMIFS(Bitácora!$V$5:$V$1036129,Bitácora!$D$5:$D$1036129,BC9,Bitácora!$AN$5:$AN$1036129,BS9,Bitácora!$E$5:$E$1036129,BI9))</f>
        <v xml:space="preserve"> </v>
      </c>
      <c r="BR22" s="1143"/>
      <c r="BS22" s="1143"/>
      <c r="BT22" s="1143"/>
      <c r="BU22" s="1143"/>
      <c r="BV22" s="1144"/>
      <c r="BW22" s="15"/>
      <c r="BX22" s="614"/>
      <c r="BY22" s="614"/>
      <c r="BZ22" s="614"/>
      <c r="CA22" s="614"/>
      <c r="CB22" s="614"/>
      <c r="CC22" s="615"/>
      <c r="CD22" s="616"/>
      <c r="CE22" s="616"/>
      <c r="CF22" s="615"/>
      <c r="CG22" s="615"/>
      <c r="CH22" s="616"/>
      <c r="CI22" s="616"/>
      <c r="CJ22" s="615"/>
      <c r="CK22" s="615"/>
      <c r="CL22" s="616"/>
      <c r="CM22" s="616"/>
      <c r="CN22" s="615"/>
      <c r="CO22" s="606"/>
      <c r="CP22" s="606"/>
      <c r="CQ22" s="606"/>
      <c r="CR22" s="617"/>
      <c r="CS22" s="618"/>
      <c r="CT22" s="617"/>
      <c r="CU22" s="632"/>
      <c r="CV22" s="276"/>
      <c r="CW22" s="244"/>
      <c r="CX22" s="630"/>
      <c r="CY22" s="644"/>
      <c r="CZ22" s="644"/>
      <c r="DA22" s="644"/>
      <c r="DB22" s="644"/>
      <c r="DC22" s="647"/>
      <c r="DD22" s="1136"/>
      <c r="DE22" s="1137"/>
      <c r="DF22" s="1137"/>
      <c r="DG22" s="1137"/>
      <c r="DH22" s="1137"/>
      <c r="DI22" s="1137"/>
      <c r="DJ22" s="625"/>
      <c r="DK22" s="1141" t="str">
        <f>IF(Portada!$A$1="www.fly-logics.com","IFR",0)</f>
        <v>IFR</v>
      </c>
      <c r="DL22" s="1142"/>
      <c r="DM22" s="1142"/>
      <c r="DN22" s="1142"/>
      <c r="DO22" s="1142"/>
      <c r="DP22" s="1143" t="str">
        <f>IF(SUMIFS(Bitácora!$V$5:$V$1036129,Bitácora!$D$5:$D$1036129,DB9,Bitácora!$AN$5:$AN$1036129,DR9,Bitácora!$E$5:$E$1036129,DH9)=0," ",SUMIFS(Bitácora!$V$5:$V$1036129,Bitácora!$D$5:$D$1036129,DB9,Bitácora!$AN$5:$AN$1036129,DR9,Bitácora!$E$5:$E$1036129,DH9))</f>
        <v xml:space="preserve"> </v>
      </c>
      <c r="DQ22" s="1143"/>
      <c r="DR22" s="1143"/>
      <c r="DS22" s="1143"/>
      <c r="DT22" s="1143"/>
      <c r="DU22" s="1144"/>
      <c r="DV22" s="15"/>
      <c r="DW22" s="614"/>
      <c r="DX22" s="614"/>
      <c r="DY22" s="614"/>
      <c r="DZ22" s="614"/>
      <c r="EA22" s="614"/>
      <c r="EB22" s="615"/>
      <c r="EC22" s="616"/>
      <c r="ED22" s="616"/>
      <c r="EE22" s="615"/>
      <c r="EF22" s="615"/>
      <c r="EG22" s="616"/>
      <c r="EH22" s="616"/>
      <c r="EI22" s="615"/>
      <c r="EJ22" s="615"/>
      <c r="EK22" s="616"/>
      <c r="EL22" s="616"/>
      <c r="EM22" s="615"/>
      <c r="EN22" s="606"/>
      <c r="EO22" s="606"/>
      <c r="EP22" s="606"/>
      <c r="EQ22" s="617"/>
      <c r="ER22" s="618"/>
      <c r="ES22" s="617"/>
      <c r="ET22" s="632"/>
      <c r="EU22" s="630"/>
      <c r="EV22" s="644"/>
      <c r="EW22" s="644"/>
      <c r="EX22" s="644"/>
      <c r="EY22" s="644"/>
      <c r="EZ22" s="647"/>
      <c r="FA22" s="1136"/>
      <c r="FB22" s="1137"/>
      <c r="FC22" s="1137"/>
      <c r="FD22" s="1137"/>
      <c r="FE22" s="1137"/>
      <c r="FF22" s="1137"/>
      <c r="FG22" s="625"/>
      <c r="FH22" s="1141" t="str">
        <f>IF(Portada!$A$1="www.fly-logics.com","IFR",0)</f>
        <v>IFR</v>
      </c>
      <c r="FI22" s="1142"/>
      <c r="FJ22" s="1142"/>
      <c r="FK22" s="1142"/>
      <c r="FL22" s="1142"/>
      <c r="FM22" s="1143" t="str">
        <f>IF(SUMIFS(Bitácora!$V$5:$V$1036129,Bitácora!$D$5:$D$1036129,EY9,Bitácora!$AN$5:$AN$1036129,FO9,Bitácora!$E$5:$E$1036129,FE9)=0," ",SUMIFS(Bitácora!$V$5:$V$1036129,Bitácora!$D$5:$D$1036129,EY9,Bitácora!$AN$5:$AN$1036129,FO9,Bitácora!$E$5:$E$1036129,FE9))</f>
        <v xml:space="preserve"> </v>
      </c>
      <c r="FN22" s="1143"/>
      <c r="FO22" s="1143"/>
      <c r="FP22" s="1143"/>
      <c r="FQ22" s="1143"/>
      <c r="FR22" s="1144"/>
      <c r="FS22" s="15"/>
      <c r="FT22" s="614"/>
      <c r="FU22" s="614"/>
      <c r="FV22" s="614"/>
      <c r="FW22" s="614"/>
      <c r="FX22" s="614"/>
      <c r="FY22" s="615"/>
      <c r="FZ22" s="616"/>
      <c r="GA22" s="616"/>
      <c r="GB22" s="615"/>
      <c r="GC22" s="615"/>
      <c r="GD22" s="616"/>
      <c r="GE22" s="616"/>
      <c r="GF22" s="615"/>
      <c r="GG22" s="615"/>
      <c r="GH22" s="616"/>
      <c r="GI22" s="616"/>
      <c r="GJ22" s="615"/>
      <c r="GK22" s="606"/>
      <c r="GL22" s="606"/>
      <c r="GM22" s="606"/>
      <c r="GN22" s="617"/>
      <c r="GO22" s="618"/>
      <c r="GP22" s="617"/>
      <c r="GQ22" s="632"/>
      <c r="GR22" s="6"/>
    </row>
    <row r="23" spans="1:200" ht="3" customHeight="1" x14ac:dyDescent="0.25">
      <c r="A23" s="244"/>
      <c r="B23" s="630"/>
      <c r="C23" s="625"/>
      <c r="D23" s="625"/>
      <c r="E23" s="625"/>
      <c r="F23" s="625"/>
      <c r="G23" s="625"/>
      <c r="H23" s="625"/>
      <c r="I23" s="625"/>
      <c r="J23" s="625"/>
      <c r="K23" s="625"/>
      <c r="L23" s="625"/>
      <c r="M23" s="625"/>
      <c r="N23" s="625"/>
      <c r="O23" s="625"/>
      <c r="P23" s="625"/>
      <c r="Q23" s="625"/>
      <c r="R23" s="625"/>
      <c r="S23" s="625"/>
      <c r="T23" s="625"/>
      <c r="U23" s="625"/>
      <c r="V23" s="625"/>
      <c r="W23" s="625"/>
      <c r="X23" s="625"/>
      <c r="Y23" s="625"/>
      <c r="Z23" s="15"/>
      <c r="AA23" s="614"/>
      <c r="AB23" s="614"/>
      <c r="AC23" s="614"/>
      <c r="AD23" s="614"/>
      <c r="AE23" s="614"/>
      <c r="AF23" s="615"/>
      <c r="AG23" s="615"/>
      <c r="AH23" s="615"/>
      <c r="AI23" s="615"/>
      <c r="AJ23" s="615"/>
      <c r="AK23" s="615"/>
      <c r="AL23" s="615"/>
      <c r="AM23" s="615"/>
      <c r="AN23" s="615"/>
      <c r="AO23" s="615"/>
      <c r="AP23" s="615"/>
      <c r="AQ23" s="615"/>
      <c r="AR23" s="606"/>
      <c r="AS23" s="606"/>
      <c r="AT23" s="606"/>
      <c r="AU23" s="617"/>
      <c r="AV23" s="617"/>
      <c r="AW23" s="617"/>
      <c r="AX23" s="632"/>
      <c r="AY23" s="630"/>
      <c r="AZ23" s="625"/>
      <c r="BA23" s="625"/>
      <c r="BB23" s="625"/>
      <c r="BC23" s="625"/>
      <c r="BD23" s="625"/>
      <c r="BE23" s="625"/>
      <c r="BF23" s="625"/>
      <c r="BG23" s="625"/>
      <c r="BH23" s="625"/>
      <c r="BI23" s="625"/>
      <c r="BJ23" s="625"/>
      <c r="BK23" s="625"/>
      <c r="BL23" s="625"/>
      <c r="BM23" s="625"/>
      <c r="BN23" s="625"/>
      <c r="BO23" s="625"/>
      <c r="BP23" s="625"/>
      <c r="BQ23" s="625"/>
      <c r="BR23" s="625"/>
      <c r="BS23" s="625"/>
      <c r="BT23" s="625"/>
      <c r="BU23" s="625"/>
      <c r="BV23" s="625"/>
      <c r="BW23" s="15"/>
      <c r="BX23" s="614"/>
      <c r="BY23" s="614"/>
      <c r="BZ23" s="614"/>
      <c r="CA23" s="614"/>
      <c r="CB23" s="614"/>
      <c r="CC23" s="615"/>
      <c r="CD23" s="615"/>
      <c r="CE23" s="615"/>
      <c r="CF23" s="615"/>
      <c r="CG23" s="615"/>
      <c r="CH23" s="615"/>
      <c r="CI23" s="615"/>
      <c r="CJ23" s="615"/>
      <c r="CK23" s="615"/>
      <c r="CL23" s="615"/>
      <c r="CM23" s="615"/>
      <c r="CN23" s="615"/>
      <c r="CO23" s="606"/>
      <c r="CP23" s="606"/>
      <c r="CQ23" s="606"/>
      <c r="CR23" s="617"/>
      <c r="CS23" s="617"/>
      <c r="CT23" s="617"/>
      <c r="CU23" s="632"/>
      <c r="CV23" s="276"/>
      <c r="CW23" s="244"/>
      <c r="CX23" s="630"/>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15"/>
      <c r="DW23" s="614"/>
      <c r="DX23" s="614"/>
      <c r="DY23" s="614"/>
      <c r="DZ23" s="614"/>
      <c r="EA23" s="614"/>
      <c r="EB23" s="615"/>
      <c r="EC23" s="615"/>
      <c r="ED23" s="615"/>
      <c r="EE23" s="615"/>
      <c r="EF23" s="615"/>
      <c r="EG23" s="615"/>
      <c r="EH23" s="615"/>
      <c r="EI23" s="615"/>
      <c r="EJ23" s="615"/>
      <c r="EK23" s="615"/>
      <c r="EL23" s="615"/>
      <c r="EM23" s="615"/>
      <c r="EN23" s="606"/>
      <c r="EO23" s="606"/>
      <c r="EP23" s="606"/>
      <c r="EQ23" s="617"/>
      <c r="ER23" s="617"/>
      <c r="ES23" s="617"/>
      <c r="ET23" s="632"/>
      <c r="EU23" s="630"/>
      <c r="EV23" s="625"/>
      <c r="EW23" s="625"/>
      <c r="EX23" s="625"/>
      <c r="EY23" s="625"/>
      <c r="EZ23" s="625"/>
      <c r="FA23" s="625"/>
      <c r="FB23" s="625"/>
      <c r="FC23" s="625"/>
      <c r="FD23" s="625"/>
      <c r="FE23" s="625"/>
      <c r="FF23" s="625"/>
      <c r="FG23" s="625"/>
      <c r="FH23" s="625"/>
      <c r="FI23" s="625"/>
      <c r="FJ23" s="625"/>
      <c r="FK23" s="625"/>
      <c r="FL23" s="625"/>
      <c r="FM23" s="625"/>
      <c r="FN23" s="625"/>
      <c r="FO23" s="625"/>
      <c r="FP23" s="625"/>
      <c r="FQ23" s="625"/>
      <c r="FR23" s="625"/>
      <c r="FS23" s="15"/>
      <c r="FT23" s="614"/>
      <c r="FU23" s="614"/>
      <c r="FV23" s="614"/>
      <c r="FW23" s="614"/>
      <c r="FX23" s="614"/>
      <c r="FY23" s="615"/>
      <c r="FZ23" s="615"/>
      <c r="GA23" s="615"/>
      <c r="GB23" s="615"/>
      <c r="GC23" s="615"/>
      <c r="GD23" s="615"/>
      <c r="GE23" s="615"/>
      <c r="GF23" s="615"/>
      <c r="GG23" s="615"/>
      <c r="GH23" s="615"/>
      <c r="GI23" s="615"/>
      <c r="GJ23" s="615"/>
      <c r="GK23" s="606"/>
      <c r="GL23" s="606"/>
      <c r="GM23" s="606"/>
      <c r="GN23" s="617"/>
      <c r="GO23" s="617"/>
      <c r="GP23" s="617"/>
      <c r="GQ23" s="632"/>
      <c r="GR23" s="6"/>
    </row>
    <row r="24" spans="1:200" ht="11.25" customHeight="1" x14ac:dyDescent="0.25">
      <c r="A24" s="244"/>
      <c r="B24" s="630"/>
      <c r="C24" s="644" t="str">
        <f>IF(Portada!$A$1="www.fly-logics.com","INSTR.",0)</f>
        <v>INSTR.</v>
      </c>
      <c r="D24" s="634"/>
      <c r="E24" s="634"/>
      <c r="F24" s="634"/>
      <c r="G24" s="635"/>
      <c r="H24" s="1136">
        <f>IF(SUMIFS(Bitácora!$AA$5:$AA$1036129,Bitácora!$D$5:$D$1036129,F9,Bitácora!$AN$5:$AN$1036129,V9,Bitácora!$E$5:$E$1036129,L9)=0," ",SUMIFS(Bitácora!$AA$5:$AA$1036129,Bitácora!$D$5:$D$1036129,F9,Bitácora!$AN$5:$AN$1036129,V9,Bitácora!$E$5:$E$1036129,L9))</f>
        <v>3.75</v>
      </c>
      <c r="I24" s="1137">
        <f>H24</f>
        <v>3.75</v>
      </c>
      <c r="J24" s="1137"/>
      <c r="K24" s="1137"/>
      <c r="L24" s="1137"/>
      <c r="M24" s="1137"/>
      <c r="N24" s="625"/>
      <c r="O24" s="654" t="str">
        <f>IF(Portada!$A$1="www.fly-logics.com","ATERRIZAJES",0)</f>
        <v>ATERRIZAJES</v>
      </c>
      <c r="P24" s="641"/>
      <c r="Q24" s="641"/>
      <c r="R24" s="641"/>
      <c r="S24" s="641"/>
      <c r="T24" s="641"/>
      <c r="U24" s="641"/>
      <c r="V24" s="641"/>
      <c r="W24" s="641"/>
      <c r="X24" s="641"/>
      <c r="Y24" s="641"/>
      <c r="Z24" s="15"/>
      <c r="AA24" s="613" t="str">
        <f>IF(Portada!$A$1="www.fly-logics.com","JUN",0)</f>
        <v>JUN</v>
      </c>
      <c r="AB24" s="614"/>
      <c r="AC24" s="614"/>
      <c r="AD24" s="614"/>
      <c r="AE24" s="614"/>
      <c r="AF24" s="605" t="str">
        <f>IF(SUMIFS(Bitácora!$Y$5:$Y$1036129,Bitácora!$D$5:$D$1036129,F9,Bitácora!$AN$5:$AN$1036129,V9,Bitácora!$E$5:$E$1036129,L9,Bitácora!$AM$5:$AM$1036129,AA24)=0," ",SUMIFS(Bitácora!$Y$5:$Y$1036129,Bitácora!$D$5:$D$1036129,F9,Bitácora!$AN$5:$AN$1036129,V9,Bitácora!$E$5:$E$1036129,L9,Bitácora!$AM$5:$AM$1036129,AA24))</f>
        <v xml:space="preserve"> </v>
      </c>
      <c r="AG24" s="615"/>
      <c r="AH24" s="615"/>
      <c r="AI24" s="615"/>
      <c r="AJ24" s="605" t="str">
        <f>IF(SUMIFS(Bitácora!$Z$5:$Z$1036129,Bitácora!$D$5:$D$1036129,F9,Bitácora!$AN$5:$AN$1036129,V9,Bitácora!$E$5:$E$1036129,L9,Bitácora!$AM$5:$AM$1036129,AA24)=0," ",SUMIFS(Bitácora!$Z$5:$Z$1036129,Bitácora!$D$5:$D$1036129,F9,Bitácora!$AN$5:$AN$1036129,V9,Bitácora!$E$5:$E$1036129,L9,Bitácora!$AM$5:$AM$1036129,AA24))</f>
        <v xml:space="preserve"> </v>
      </c>
      <c r="AK24" s="615"/>
      <c r="AL24" s="615"/>
      <c r="AM24" s="615"/>
      <c r="AN24" s="605" t="str">
        <f>IF(SUMIFS(Bitácora!$AA$5:$AA$1036129,Bitácora!$D$5:$D$1036129,F9,Bitácora!$AN$5:$AN$1036129,V9,Bitácora!$E$5:$E$1036129,L9,Bitácora!$AM$5:$AM$1036129,AA24)=0," ",SUMIFS(Bitácora!$AA$5:$AA$1036129,Bitácora!$D$5:$D$1036129,F9,Bitácora!$AN$5:$AN$1036129,V9,Bitácora!$E$5:$E$1036129,L9,Bitácora!$AM$5:$AM$1036129,AA24))</f>
        <v xml:space="preserve"> </v>
      </c>
      <c r="AO24" s="615"/>
      <c r="AP24" s="615"/>
      <c r="AQ24" s="615"/>
      <c r="AR24" s="606" t="str">
        <f>IF(SUMIFS(Bitácora!$AE$5:$AE$1036129,Bitácora!$D$5:$D$1036129,F9,Bitácora!$AN$5:$AN$1036129,V9,Bitácora!$E$5:$E$1036129,L9,Bitácora!$AM$5:$AM$1036129,AA24)=0," ",SUMIFS(Bitácora!$AE$5:$AE$1036129,Bitácora!$D$5:$D$1036129,F9,Bitácora!$AN$5:$AN$1036129,V9,Bitácora!$E$5:$E$1036129,L9,Bitácora!$AM$5:$AM$1036129,AA24))</f>
        <v xml:space="preserve"> </v>
      </c>
      <c r="AS24" s="606"/>
      <c r="AT24" s="606"/>
      <c r="AU24" s="606" t="str">
        <f>IF(SUMIFS(Bitácora!$AF$5:$AF$1036129,Bitácora!$D$5:$D$1036129,F9,Bitácora!$AN$5:$AN$1036129,V9,Bitácora!$E$5:$E$1036129,L9,Bitácora!$AM$5:$AM$1036129,AA24)=0," ",SUMIFS(Bitácora!$AF$5:$AF$1036129,Bitácora!$D$5:$D$1036129,F9,Bitácora!$AN$5:$AN$1036129,V9,Bitácora!$E$5:$E$1036129,L9,Bitácora!$AM$5:$AM$1036129,AA24))</f>
        <v xml:space="preserve"> </v>
      </c>
      <c r="AV24" s="617"/>
      <c r="AW24" s="617"/>
      <c r="AX24" s="632"/>
      <c r="AY24" s="630"/>
      <c r="AZ24" s="644" t="str">
        <f>IF(Portada!$A$1="www.fly-logics.com","INSTR.",0)</f>
        <v>INSTR.</v>
      </c>
      <c r="BA24" s="634"/>
      <c r="BB24" s="634"/>
      <c r="BC24" s="634"/>
      <c r="BD24" s="635"/>
      <c r="BE24" s="1136" t="str">
        <f>IF(SUMIFS(Bitácora!$AA$5:$AA$1036129,Bitácora!$D$5:$D$1036129,BC9,Bitácora!$AN$5:$AN$1036129,BS9,Bitácora!$E$5:$E$1036129,BI9)=0," ",SUMIFS(Bitácora!$AA$5:$AA$1036129,Bitácora!$D$5:$D$1036129,BC9,Bitácora!$AN$5:$AN$1036129,BS9,Bitácora!$E$5:$E$1036129,BI9))</f>
        <v xml:space="preserve"> </v>
      </c>
      <c r="BF24" s="1137" t="str">
        <f>BE24</f>
        <v xml:space="preserve"> </v>
      </c>
      <c r="BG24" s="1137"/>
      <c r="BH24" s="1137"/>
      <c r="BI24" s="1137"/>
      <c r="BJ24" s="1137"/>
      <c r="BK24" s="625"/>
      <c r="BL24" s="654" t="str">
        <f>IF(Portada!$A$1="www.fly-logics.com","ATERRIZAJES",0)</f>
        <v>ATERRIZAJES</v>
      </c>
      <c r="BM24" s="641"/>
      <c r="BN24" s="641"/>
      <c r="BO24" s="641"/>
      <c r="BP24" s="641"/>
      <c r="BQ24" s="641"/>
      <c r="BR24" s="641"/>
      <c r="BS24" s="641"/>
      <c r="BT24" s="641"/>
      <c r="BU24" s="641"/>
      <c r="BV24" s="641"/>
      <c r="BW24" s="15"/>
      <c r="BX24" s="613" t="str">
        <f>IF(Portada!$A$1="www.fly-logics.com","JUN",0)</f>
        <v>JUN</v>
      </c>
      <c r="BY24" s="614"/>
      <c r="BZ24" s="614"/>
      <c r="CA24" s="614"/>
      <c r="CB24" s="614"/>
      <c r="CC24" s="605" t="str">
        <f>IF(SUMIFS(Bitácora!$Y$5:$Y$1036129,Bitácora!$D$5:$D$1036129,BC9,Bitácora!$AN$5:$AN$1036129,BS9,Bitácora!$E$5:$E$1036129,BI9,Bitácora!$AM$5:$AM$1036129,BX24)=0," ",SUMIFS(Bitácora!$Y$5:$Y$1036129,Bitácora!$D$5:$D$1036129,BC9,Bitácora!$AN$5:$AN$1036129,BS9,Bitácora!$E$5:$E$1036129,BI9,Bitácora!$AM$5:$AM$1036129,BX24))</f>
        <v xml:space="preserve"> </v>
      </c>
      <c r="CD24" s="615"/>
      <c r="CE24" s="615"/>
      <c r="CF24" s="615"/>
      <c r="CG24" s="605" t="str">
        <f>IF(SUMIFS(Bitácora!$Z$5:$Z$1036129,Bitácora!$D$5:$D$1036129,BC9,Bitácora!$AN$5:$AN$1036129,BS9,Bitácora!$E$5:$E$1036129,BI9,Bitácora!$AM$5:$AM$1036129,BX24)=0," ",SUMIFS(Bitácora!$Z$5:$Z$1036129,Bitácora!$D$5:$D$1036129,BC9,Bitácora!$AN$5:$AN$1036129,BS9,Bitácora!$E$5:$E$1036129,BI9,Bitácora!$AM$5:$AM$1036129,BX24))</f>
        <v xml:space="preserve"> </v>
      </c>
      <c r="CH24" s="615"/>
      <c r="CI24" s="615"/>
      <c r="CJ24" s="615"/>
      <c r="CK24" s="605" t="str">
        <f>IF(SUMIFS(Bitácora!$AA$5:$AA$1036129,Bitácora!$D$5:$D$1036129,BC9,Bitácora!$AN$5:$AN$1036129,BS9,Bitácora!$E$5:$E$1036129,BI9,Bitácora!$AM$5:$AM$1036129,BX24)=0," ",SUMIFS(Bitácora!$AA$5:$AA$1036129,Bitácora!$D$5:$D$1036129,BC9,Bitácora!$AN$5:$AN$1036129,BS9,Bitácora!$E$5:$E$1036129,BI9,Bitácora!$AM$5:$AM$1036129,BX24))</f>
        <v xml:space="preserve"> </v>
      </c>
      <c r="CL24" s="615"/>
      <c r="CM24" s="615"/>
      <c r="CN24" s="615"/>
      <c r="CO24" s="606" t="str">
        <f>IF(SUMIFS(Bitácora!$AE$5:$AE$1036129,Bitácora!$D$5:$D$1036129,BC9,Bitácora!$AN$5:$AN$1036129,BS9,Bitácora!$E$5:$E$1036129,BI9,Bitácora!$AM$5:$AM$1036129,BX24)=0," ",SUMIFS(Bitácora!$AE$5:$AE$1036129,Bitácora!$D$5:$D$1036129,BC9,Bitácora!$AN$5:$AN$1036129,BS9,Bitácora!$E$5:$E$1036129,BI9,Bitácora!$AM$5:$AM$1036129,BX24))</f>
        <v xml:space="preserve"> </v>
      </c>
      <c r="CP24" s="606"/>
      <c r="CQ24" s="606"/>
      <c r="CR24" s="606" t="str">
        <f>IF(SUMIFS(Bitácora!$AF$5:$AF$1036129,Bitácora!$D$5:$D$1036129,BC9,Bitácora!$AN$5:$AN$1036129,BS9,Bitácora!$E$5:$E$1036129,BI9,Bitácora!$AM$5:$AM$1036129,BX24)=0," ",SUMIFS(Bitácora!$AF$5:$AF$1036129,Bitácora!$D$5:$D$1036129,BC9,Bitácora!$AN$5:$AN$1036129,BS9,Bitácora!$E$5:$E$1036129,BI9,Bitácora!$AM$5:$AM$1036129,BX24))</f>
        <v xml:space="preserve"> </v>
      </c>
      <c r="CS24" s="617"/>
      <c r="CT24" s="617"/>
      <c r="CU24" s="632"/>
      <c r="CV24" s="276"/>
      <c r="CW24" s="244"/>
      <c r="CX24" s="630"/>
      <c r="CY24" s="644" t="str">
        <f>IF(Portada!$A$1="www.fly-logics.com","INSTR.",0)</f>
        <v>INSTR.</v>
      </c>
      <c r="CZ24" s="634"/>
      <c r="DA24" s="634"/>
      <c r="DB24" s="634"/>
      <c r="DC24" s="635"/>
      <c r="DD24" s="1136" t="str">
        <f>IF(SUMIFS(Bitácora!$AA$5:$AA$1036129,Bitácora!$D$5:$D$1036129,DB9,Bitácora!$AN$5:$AN$1036129,DR9,Bitácora!$E$5:$E$1036129,DH9)=0," ",SUMIFS(Bitácora!$AA$5:$AA$1036129,Bitácora!$D$5:$D$1036129,DB9,Bitácora!$AN$5:$AN$1036129,DR9,Bitácora!$E$5:$E$1036129,DH9))</f>
        <v xml:space="preserve"> </v>
      </c>
      <c r="DE24" s="1137" t="str">
        <f>DD24</f>
        <v xml:space="preserve"> </v>
      </c>
      <c r="DF24" s="1137"/>
      <c r="DG24" s="1137"/>
      <c r="DH24" s="1137"/>
      <c r="DI24" s="1137"/>
      <c r="DJ24" s="625"/>
      <c r="DK24" s="654" t="str">
        <f>IF(Portada!$A$1="www.fly-logics.com","ATERRIZAJES",0)</f>
        <v>ATERRIZAJES</v>
      </c>
      <c r="DL24" s="641"/>
      <c r="DM24" s="641"/>
      <c r="DN24" s="641"/>
      <c r="DO24" s="641"/>
      <c r="DP24" s="641"/>
      <c r="DQ24" s="641"/>
      <c r="DR24" s="641"/>
      <c r="DS24" s="641"/>
      <c r="DT24" s="641"/>
      <c r="DU24" s="641"/>
      <c r="DV24" s="15"/>
      <c r="DW24" s="613" t="str">
        <f>IF(Portada!$A$1="www.fly-logics.com","JUN",0)</f>
        <v>JUN</v>
      </c>
      <c r="DX24" s="614"/>
      <c r="DY24" s="614"/>
      <c r="DZ24" s="614"/>
      <c r="EA24" s="614"/>
      <c r="EB24" s="605" t="str">
        <f>IF(SUMIFS(Bitácora!$Y$5:$Y$1036129,Bitácora!$D$5:$D$1036129,DB9,Bitácora!$AN$5:$AN$1036129,DR9,Bitácora!$E$5:$E$1036129,DH9,Bitácora!$AM$5:$AM$1036129,DW24)=0," ",SUMIFS(Bitácora!$Y$5:$Y$1036129,Bitácora!$D$5:$D$1036129,DB9,Bitácora!$AN$5:$AN$1036129,DR9,Bitácora!$E$5:$E$1036129,DH9,Bitácora!$AM$5:$AM$1036129,DW24))</f>
        <v xml:space="preserve"> </v>
      </c>
      <c r="EC24" s="615"/>
      <c r="ED24" s="615"/>
      <c r="EE24" s="615"/>
      <c r="EF24" s="605" t="str">
        <f>IF(SUMIFS(Bitácora!$Z$5:$Z$1036129,Bitácora!$D$5:$D$1036129,DB9,Bitácora!$AN$5:$AN$1036129,DR9,Bitácora!$E$5:$E$1036129,DH9,Bitácora!$AM$5:$AM$1036129,DW24)=0," ",SUMIFS(Bitácora!$Z$5:$Z$1036129,Bitácora!$D$5:$D$1036129,DB9,Bitácora!$AN$5:$AN$1036129,DR9,Bitácora!$E$5:$E$1036129,DH9,Bitácora!$AM$5:$AM$1036129,DW24))</f>
        <v xml:space="preserve"> </v>
      </c>
      <c r="EG24" s="615"/>
      <c r="EH24" s="615"/>
      <c r="EI24" s="615"/>
      <c r="EJ24" s="605" t="str">
        <f>IF(SUMIFS(Bitácora!$AA$5:$AA$1036129,Bitácora!$D$5:$D$1036129,DB9,Bitácora!$AN$5:$AN$1036129,DR9,Bitácora!$E$5:$E$1036129,DH9,Bitácora!$AM$5:$AM$1036129,DW24)=0," ",SUMIFS(Bitácora!$AA$5:$AA$1036129,Bitácora!$D$5:$D$1036129,DB9,Bitácora!$AN$5:$AN$1036129,DR9,Bitácora!$E$5:$E$1036129,DH9,Bitácora!$AM$5:$AM$1036129,DW24))</f>
        <v xml:space="preserve"> </v>
      </c>
      <c r="EK24" s="615"/>
      <c r="EL24" s="615"/>
      <c r="EM24" s="615"/>
      <c r="EN24" s="606" t="str">
        <f>IF(SUMIFS(Bitácora!$AE$5:$AE$1036129,Bitácora!$D$5:$D$1036129,DB9,Bitácora!$AN$5:$AN$1036129,DR9,Bitácora!$E$5:$E$1036129,DH9,Bitácora!$AM$5:$AM$1036129,DW24)=0," ",SUMIFS(Bitácora!$AE$5:$AE$1036129,Bitácora!$D$5:$D$1036129,DB9,Bitácora!$AN$5:$AN$1036129,DR9,Bitácora!$E$5:$E$1036129,DH9,Bitácora!$AM$5:$AM$1036129,DW24))</f>
        <v xml:space="preserve"> </v>
      </c>
      <c r="EO24" s="606"/>
      <c r="EP24" s="606"/>
      <c r="EQ24" s="606" t="str">
        <f>IF(SUMIFS(Bitácora!$AF$5:$AF$1036129,Bitácora!$D$5:$D$1036129,DB9,Bitácora!$AN$5:$AN$1036129,DR9,Bitácora!$E$5:$E$1036129,DH9,Bitácora!$AM$5:$AM$1036129,DW24)=0," ",SUMIFS(Bitácora!$AF$5:$AF$1036129,Bitácora!$D$5:$D$1036129,DB9,Bitácora!$AN$5:$AN$1036129,DR9,Bitácora!$E$5:$E$1036129,DH9,Bitácora!$AM$5:$AM$1036129,DW24))</f>
        <v xml:space="preserve"> </v>
      </c>
      <c r="ER24" s="617"/>
      <c r="ES24" s="617"/>
      <c r="ET24" s="632"/>
      <c r="EU24" s="630"/>
      <c r="EV24" s="644" t="str">
        <f>IF(Portada!$A$1="www.fly-logics.com","INSTR.",0)</f>
        <v>INSTR.</v>
      </c>
      <c r="EW24" s="634"/>
      <c r="EX24" s="634"/>
      <c r="EY24" s="634"/>
      <c r="EZ24" s="635"/>
      <c r="FA24" s="1136" t="str">
        <f>IF(SUMIFS(Bitácora!$AA$5:$AA$1036129,Bitácora!$D$5:$D$1036129,EY9,Bitácora!$AN$5:$AN$1036129,FO9,Bitácora!$E$5:$E$1036129,FE9)=0," ",SUMIFS(Bitácora!$AA$5:$AA$1036129,Bitácora!$D$5:$D$1036129,EY9,Bitácora!$AN$5:$AN$1036129,FO9,Bitácora!$E$5:$E$1036129,FE9))</f>
        <v xml:space="preserve"> </v>
      </c>
      <c r="FB24" s="1137" t="str">
        <f>FA24</f>
        <v xml:space="preserve"> </v>
      </c>
      <c r="FC24" s="1137"/>
      <c r="FD24" s="1137"/>
      <c r="FE24" s="1137"/>
      <c r="FF24" s="1137"/>
      <c r="FG24" s="625"/>
      <c r="FH24" s="654" t="str">
        <f>IF(Portada!$A$1="www.fly-logics.com","ATERRIZAJES",0)</f>
        <v>ATERRIZAJES</v>
      </c>
      <c r="FI24" s="641"/>
      <c r="FJ24" s="641"/>
      <c r="FK24" s="641"/>
      <c r="FL24" s="641"/>
      <c r="FM24" s="641"/>
      <c r="FN24" s="641"/>
      <c r="FO24" s="641"/>
      <c r="FP24" s="641"/>
      <c r="FQ24" s="641"/>
      <c r="FR24" s="641"/>
      <c r="FS24" s="15"/>
      <c r="FT24" s="613" t="str">
        <f>IF(Portada!$A$1="www.fly-logics.com","JUN",0)</f>
        <v>JUN</v>
      </c>
      <c r="FU24" s="614"/>
      <c r="FV24" s="614"/>
      <c r="FW24" s="614"/>
      <c r="FX24" s="614"/>
      <c r="FY24" s="605" t="str">
        <f>IF(SUMIFS(Bitácora!$Y$5:$Y$1036129,Bitácora!$D$5:$D$1036129,EY9,Bitácora!$AN$5:$AN$1036129,FO9,Bitácora!$E$5:$E$1036129,FE9,Bitácora!$AM$5:$AM$1036129,FT24)=0," ",SUMIFS(Bitácora!$Y$5:$Y$1036129,Bitácora!$D$5:$D$1036129,EY9,Bitácora!$AN$5:$AN$1036129,FO9,Bitácora!$E$5:$E$1036129,FE9,Bitácora!$AM$5:$AM$1036129,FT24))</f>
        <v xml:space="preserve"> </v>
      </c>
      <c r="FZ24" s="615"/>
      <c r="GA24" s="615"/>
      <c r="GB24" s="615"/>
      <c r="GC24" s="605" t="str">
        <f>IF(SUMIFS(Bitácora!$Z$5:$Z$1036129,Bitácora!$D$5:$D$1036129,EY9,Bitácora!$AN$5:$AN$1036129,FO9,Bitácora!$E$5:$E$1036129,FE9,Bitácora!$AM$5:$AM$1036129,FT24)=0," ",SUMIFS(Bitácora!$Z$5:$Z$1036129,Bitácora!$D$5:$D$1036129,EY9,Bitácora!$AN$5:$AN$1036129,FO9,Bitácora!$E$5:$E$1036129,FE9,Bitácora!$AM$5:$AM$1036129,FT24))</f>
        <v xml:space="preserve"> </v>
      </c>
      <c r="GD24" s="615"/>
      <c r="GE24" s="615"/>
      <c r="GF24" s="615"/>
      <c r="GG24" s="605" t="str">
        <f>IF(SUMIFS(Bitácora!$AA$5:$AA$1036129,Bitácora!$D$5:$D$1036129,EY9,Bitácora!$AN$5:$AN$1036129,FO9,Bitácora!$E$5:$E$1036129,FE9,Bitácora!$AM$5:$AM$1036129,FT24)=0," ",SUMIFS(Bitácora!$AA$5:$AA$1036129,Bitácora!$D$5:$D$1036129,EY9,Bitácora!$AN$5:$AN$1036129,FO9,Bitácora!$E$5:$E$1036129,FE9,Bitácora!$AM$5:$AM$1036129,FT24))</f>
        <v xml:space="preserve"> </v>
      </c>
      <c r="GH24" s="615"/>
      <c r="GI24" s="615"/>
      <c r="GJ24" s="615"/>
      <c r="GK24" s="606" t="str">
        <f>IF(SUMIFS(Bitácora!$AE$5:$AE$1036129,Bitácora!$D$5:$D$1036129,EY9,Bitácora!$AN$5:$AN$1036129,FO9,Bitácora!$E$5:$E$1036129,FE9,Bitácora!$AM$5:$AM$1036129,FT24)=0," ",SUMIFS(Bitácora!$AE$5:$AE$1036129,Bitácora!$D$5:$D$1036129,EY9,Bitácora!$AN$5:$AN$1036129,FO9,Bitácora!$E$5:$E$1036129,FE9,Bitácora!$AM$5:$AM$1036129,FT24))</f>
        <v xml:space="preserve"> </v>
      </c>
      <c r="GL24" s="606"/>
      <c r="GM24" s="606"/>
      <c r="GN24" s="606" t="str">
        <f>IF(SUMIFS(Bitácora!$AF$5:$AF$1036129,Bitácora!$D$5:$D$1036129,EY9,Bitácora!$AN$5:$AN$1036129,FO9,Bitácora!$E$5:$E$1036129,FE9,Bitácora!$AM$5:$AM$1036129,FT24)=0," ",SUMIFS(Bitácora!$AF$5:$AF$1036129,Bitácora!$D$5:$D$1036129,EY9,Bitácora!$AN$5:$AN$1036129,FO9,Bitácora!$E$5:$E$1036129,FE9,Bitácora!$AM$5:$AM$1036129,FT24))</f>
        <v xml:space="preserve"> </v>
      </c>
      <c r="GO24" s="617"/>
      <c r="GP24" s="617"/>
      <c r="GQ24" s="632"/>
      <c r="GR24" s="6"/>
    </row>
    <row r="25" spans="1:200" ht="8.85" customHeight="1" x14ac:dyDescent="0.25">
      <c r="A25" s="244"/>
      <c r="B25" s="630"/>
      <c r="C25" s="634"/>
      <c r="D25" s="634"/>
      <c r="E25" s="634"/>
      <c r="F25" s="634"/>
      <c r="G25" s="635"/>
      <c r="H25" s="1136"/>
      <c r="I25" s="1137"/>
      <c r="J25" s="1137"/>
      <c r="K25" s="1137"/>
      <c r="L25" s="1137"/>
      <c r="M25" s="1137"/>
      <c r="N25" s="625"/>
      <c r="O25" s="641"/>
      <c r="P25" s="641"/>
      <c r="Q25" s="641"/>
      <c r="R25" s="641"/>
      <c r="S25" s="641"/>
      <c r="T25" s="641"/>
      <c r="U25" s="641"/>
      <c r="V25" s="641"/>
      <c r="W25" s="641"/>
      <c r="X25" s="641"/>
      <c r="Y25" s="641"/>
      <c r="Z25" s="15"/>
      <c r="AA25" s="614"/>
      <c r="AB25" s="614"/>
      <c r="AC25" s="614"/>
      <c r="AD25" s="614"/>
      <c r="AE25" s="614"/>
      <c r="AF25" s="615"/>
      <c r="AG25" s="616"/>
      <c r="AH25" s="616"/>
      <c r="AI25" s="615"/>
      <c r="AJ25" s="615"/>
      <c r="AK25" s="616"/>
      <c r="AL25" s="616"/>
      <c r="AM25" s="615"/>
      <c r="AN25" s="615"/>
      <c r="AO25" s="616"/>
      <c r="AP25" s="616"/>
      <c r="AQ25" s="615"/>
      <c r="AR25" s="606"/>
      <c r="AS25" s="606"/>
      <c r="AT25" s="606"/>
      <c r="AU25" s="617"/>
      <c r="AV25" s="618"/>
      <c r="AW25" s="617"/>
      <c r="AX25" s="632"/>
      <c r="AY25" s="630"/>
      <c r="AZ25" s="634"/>
      <c r="BA25" s="634"/>
      <c r="BB25" s="634"/>
      <c r="BC25" s="634"/>
      <c r="BD25" s="635"/>
      <c r="BE25" s="1136"/>
      <c r="BF25" s="1137"/>
      <c r="BG25" s="1137"/>
      <c r="BH25" s="1137"/>
      <c r="BI25" s="1137"/>
      <c r="BJ25" s="1137"/>
      <c r="BK25" s="625"/>
      <c r="BL25" s="641"/>
      <c r="BM25" s="641"/>
      <c r="BN25" s="641"/>
      <c r="BO25" s="641"/>
      <c r="BP25" s="641"/>
      <c r="BQ25" s="641"/>
      <c r="BR25" s="641"/>
      <c r="BS25" s="641"/>
      <c r="BT25" s="641"/>
      <c r="BU25" s="641"/>
      <c r="BV25" s="641"/>
      <c r="BW25" s="15"/>
      <c r="BX25" s="614"/>
      <c r="BY25" s="614"/>
      <c r="BZ25" s="614"/>
      <c r="CA25" s="614"/>
      <c r="CB25" s="614"/>
      <c r="CC25" s="615"/>
      <c r="CD25" s="616"/>
      <c r="CE25" s="616"/>
      <c r="CF25" s="615"/>
      <c r="CG25" s="615"/>
      <c r="CH25" s="616"/>
      <c r="CI25" s="616"/>
      <c r="CJ25" s="615"/>
      <c r="CK25" s="615"/>
      <c r="CL25" s="616"/>
      <c r="CM25" s="616"/>
      <c r="CN25" s="615"/>
      <c r="CO25" s="606"/>
      <c r="CP25" s="606"/>
      <c r="CQ25" s="606"/>
      <c r="CR25" s="617"/>
      <c r="CS25" s="618"/>
      <c r="CT25" s="617"/>
      <c r="CU25" s="632"/>
      <c r="CV25" s="276"/>
      <c r="CW25" s="244"/>
      <c r="CX25" s="630"/>
      <c r="CY25" s="634"/>
      <c r="CZ25" s="634"/>
      <c r="DA25" s="634"/>
      <c r="DB25" s="634"/>
      <c r="DC25" s="635"/>
      <c r="DD25" s="1136"/>
      <c r="DE25" s="1137"/>
      <c r="DF25" s="1137"/>
      <c r="DG25" s="1137"/>
      <c r="DH25" s="1137"/>
      <c r="DI25" s="1137"/>
      <c r="DJ25" s="625"/>
      <c r="DK25" s="641"/>
      <c r="DL25" s="641"/>
      <c r="DM25" s="641"/>
      <c r="DN25" s="641"/>
      <c r="DO25" s="641"/>
      <c r="DP25" s="641"/>
      <c r="DQ25" s="641"/>
      <c r="DR25" s="641"/>
      <c r="DS25" s="641"/>
      <c r="DT25" s="641"/>
      <c r="DU25" s="641"/>
      <c r="DV25" s="15"/>
      <c r="DW25" s="614"/>
      <c r="DX25" s="614"/>
      <c r="DY25" s="614"/>
      <c r="DZ25" s="614"/>
      <c r="EA25" s="614"/>
      <c r="EB25" s="615"/>
      <c r="EC25" s="616"/>
      <c r="ED25" s="616"/>
      <c r="EE25" s="615"/>
      <c r="EF25" s="615"/>
      <c r="EG25" s="616"/>
      <c r="EH25" s="616"/>
      <c r="EI25" s="615"/>
      <c r="EJ25" s="615"/>
      <c r="EK25" s="616"/>
      <c r="EL25" s="616"/>
      <c r="EM25" s="615"/>
      <c r="EN25" s="606"/>
      <c r="EO25" s="606"/>
      <c r="EP25" s="606"/>
      <c r="EQ25" s="617"/>
      <c r="ER25" s="618"/>
      <c r="ES25" s="617"/>
      <c r="ET25" s="632"/>
      <c r="EU25" s="630"/>
      <c r="EV25" s="634"/>
      <c r="EW25" s="634"/>
      <c r="EX25" s="634"/>
      <c r="EY25" s="634"/>
      <c r="EZ25" s="635"/>
      <c r="FA25" s="1136"/>
      <c r="FB25" s="1137"/>
      <c r="FC25" s="1137"/>
      <c r="FD25" s="1137"/>
      <c r="FE25" s="1137"/>
      <c r="FF25" s="1137"/>
      <c r="FG25" s="625"/>
      <c r="FH25" s="641"/>
      <c r="FI25" s="641"/>
      <c r="FJ25" s="641"/>
      <c r="FK25" s="641"/>
      <c r="FL25" s="641"/>
      <c r="FM25" s="641"/>
      <c r="FN25" s="641"/>
      <c r="FO25" s="641"/>
      <c r="FP25" s="641"/>
      <c r="FQ25" s="641"/>
      <c r="FR25" s="641"/>
      <c r="FS25" s="15"/>
      <c r="FT25" s="614"/>
      <c r="FU25" s="614"/>
      <c r="FV25" s="614"/>
      <c r="FW25" s="614"/>
      <c r="FX25" s="614"/>
      <c r="FY25" s="615"/>
      <c r="FZ25" s="616"/>
      <c r="GA25" s="616"/>
      <c r="GB25" s="615"/>
      <c r="GC25" s="615"/>
      <c r="GD25" s="616"/>
      <c r="GE25" s="616"/>
      <c r="GF25" s="615"/>
      <c r="GG25" s="615"/>
      <c r="GH25" s="616"/>
      <c r="GI25" s="616"/>
      <c r="GJ25" s="615"/>
      <c r="GK25" s="606"/>
      <c r="GL25" s="606"/>
      <c r="GM25" s="606"/>
      <c r="GN25" s="617"/>
      <c r="GO25" s="618"/>
      <c r="GP25" s="617"/>
      <c r="GQ25" s="632"/>
      <c r="GR25" s="6"/>
    </row>
    <row r="26" spans="1:200" ht="3" customHeight="1" x14ac:dyDescent="0.25">
      <c r="A26" s="244"/>
      <c r="B26" s="630"/>
      <c r="C26" s="625"/>
      <c r="D26" s="625"/>
      <c r="E26" s="625"/>
      <c r="F26" s="625"/>
      <c r="G26" s="625"/>
      <c r="H26" s="625"/>
      <c r="I26" s="625"/>
      <c r="J26" s="625"/>
      <c r="K26" s="625"/>
      <c r="L26" s="625"/>
      <c r="M26" s="625"/>
      <c r="N26" s="625"/>
      <c r="O26" s="625"/>
      <c r="P26" s="625"/>
      <c r="Q26" s="625"/>
      <c r="R26" s="625"/>
      <c r="S26" s="625"/>
      <c r="T26" s="625"/>
      <c r="U26" s="625"/>
      <c r="V26" s="625"/>
      <c r="W26" s="625"/>
      <c r="X26" s="625"/>
      <c r="Y26" s="625"/>
      <c r="Z26" s="15"/>
      <c r="AA26" s="614"/>
      <c r="AB26" s="614"/>
      <c r="AC26" s="614"/>
      <c r="AD26" s="614"/>
      <c r="AE26" s="614"/>
      <c r="AF26" s="615"/>
      <c r="AG26" s="615"/>
      <c r="AH26" s="615"/>
      <c r="AI26" s="615"/>
      <c r="AJ26" s="652"/>
      <c r="AK26" s="652"/>
      <c r="AL26" s="652"/>
      <c r="AM26" s="652"/>
      <c r="AN26" s="615"/>
      <c r="AO26" s="615"/>
      <c r="AP26" s="615"/>
      <c r="AQ26" s="615"/>
      <c r="AR26" s="606"/>
      <c r="AS26" s="606"/>
      <c r="AT26" s="606"/>
      <c r="AU26" s="653"/>
      <c r="AV26" s="653"/>
      <c r="AW26" s="653"/>
      <c r="AX26" s="632"/>
      <c r="AY26" s="630"/>
      <c r="AZ26" s="625"/>
      <c r="BA26" s="625"/>
      <c r="BB26" s="625"/>
      <c r="BC26" s="625"/>
      <c r="BD26" s="625"/>
      <c r="BE26" s="625"/>
      <c r="BF26" s="625"/>
      <c r="BG26" s="625"/>
      <c r="BH26" s="625"/>
      <c r="BI26" s="625"/>
      <c r="BJ26" s="625"/>
      <c r="BK26" s="625"/>
      <c r="BL26" s="625"/>
      <c r="BM26" s="625"/>
      <c r="BN26" s="625"/>
      <c r="BO26" s="625"/>
      <c r="BP26" s="625"/>
      <c r="BQ26" s="625"/>
      <c r="BR26" s="625"/>
      <c r="BS26" s="625"/>
      <c r="BT26" s="625"/>
      <c r="BU26" s="625"/>
      <c r="BV26" s="625"/>
      <c r="BW26" s="15"/>
      <c r="BX26" s="614"/>
      <c r="BY26" s="614"/>
      <c r="BZ26" s="614"/>
      <c r="CA26" s="614"/>
      <c r="CB26" s="614"/>
      <c r="CC26" s="615"/>
      <c r="CD26" s="615"/>
      <c r="CE26" s="615"/>
      <c r="CF26" s="615"/>
      <c r="CG26" s="652"/>
      <c r="CH26" s="652"/>
      <c r="CI26" s="652"/>
      <c r="CJ26" s="652"/>
      <c r="CK26" s="615"/>
      <c r="CL26" s="615"/>
      <c r="CM26" s="615"/>
      <c r="CN26" s="615"/>
      <c r="CO26" s="606"/>
      <c r="CP26" s="606"/>
      <c r="CQ26" s="606"/>
      <c r="CR26" s="653"/>
      <c r="CS26" s="653"/>
      <c r="CT26" s="653"/>
      <c r="CU26" s="632"/>
      <c r="CV26" s="276"/>
      <c r="CW26" s="244"/>
      <c r="CX26" s="630"/>
      <c r="CY26" s="625"/>
      <c r="CZ26" s="625"/>
      <c r="DA26" s="625"/>
      <c r="DB26" s="625"/>
      <c r="DC26" s="625"/>
      <c r="DD26" s="625"/>
      <c r="DE26" s="625"/>
      <c r="DF26" s="625"/>
      <c r="DG26" s="625"/>
      <c r="DH26" s="625"/>
      <c r="DI26" s="625"/>
      <c r="DJ26" s="625"/>
      <c r="DK26" s="625"/>
      <c r="DL26" s="625"/>
      <c r="DM26" s="625"/>
      <c r="DN26" s="625"/>
      <c r="DO26" s="625"/>
      <c r="DP26" s="625"/>
      <c r="DQ26" s="625"/>
      <c r="DR26" s="625"/>
      <c r="DS26" s="625"/>
      <c r="DT26" s="625"/>
      <c r="DU26" s="625"/>
      <c r="DV26" s="15"/>
      <c r="DW26" s="614"/>
      <c r="DX26" s="614"/>
      <c r="DY26" s="614"/>
      <c r="DZ26" s="614"/>
      <c r="EA26" s="614"/>
      <c r="EB26" s="615"/>
      <c r="EC26" s="615"/>
      <c r="ED26" s="615"/>
      <c r="EE26" s="615"/>
      <c r="EF26" s="652"/>
      <c r="EG26" s="652"/>
      <c r="EH26" s="652"/>
      <c r="EI26" s="652"/>
      <c r="EJ26" s="615"/>
      <c r="EK26" s="615"/>
      <c r="EL26" s="615"/>
      <c r="EM26" s="615"/>
      <c r="EN26" s="606"/>
      <c r="EO26" s="606"/>
      <c r="EP26" s="606"/>
      <c r="EQ26" s="653"/>
      <c r="ER26" s="653"/>
      <c r="ES26" s="653"/>
      <c r="ET26" s="632"/>
      <c r="EU26" s="630"/>
      <c r="EV26" s="625"/>
      <c r="EW26" s="625"/>
      <c r="EX26" s="625"/>
      <c r="EY26" s="625"/>
      <c r="EZ26" s="625"/>
      <c r="FA26" s="625"/>
      <c r="FB26" s="625"/>
      <c r="FC26" s="625"/>
      <c r="FD26" s="625"/>
      <c r="FE26" s="625"/>
      <c r="FF26" s="625"/>
      <c r="FG26" s="625"/>
      <c r="FH26" s="625"/>
      <c r="FI26" s="625"/>
      <c r="FJ26" s="625"/>
      <c r="FK26" s="625"/>
      <c r="FL26" s="625"/>
      <c r="FM26" s="625"/>
      <c r="FN26" s="625"/>
      <c r="FO26" s="625"/>
      <c r="FP26" s="625"/>
      <c r="FQ26" s="625"/>
      <c r="FR26" s="625"/>
      <c r="FS26" s="15"/>
      <c r="FT26" s="614"/>
      <c r="FU26" s="614"/>
      <c r="FV26" s="614"/>
      <c r="FW26" s="614"/>
      <c r="FX26" s="614"/>
      <c r="FY26" s="615"/>
      <c r="FZ26" s="615"/>
      <c r="GA26" s="615"/>
      <c r="GB26" s="615"/>
      <c r="GC26" s="652"/>
      <c r="GD26" s="652"/>
      <c r="GE26" s="652"/>
      <c r="GF26" s="652"/>
      <c r="GG26" s="615"/>
      <c r="GH26" s="615"/>
      <c r="GI26" s="615"/>
      <c r="GJ26" s="615"/>
      <c r="GK26" s="606"/>
      <c r="GL26" s="606"/>
      <c r="GM26" s="606"/>
      <c r="GN26" s="653"/>
      <c r="GO26" s="653"/>
      <c r="GP26" s="653"/>
      <c r="GQ26" s="632"/>
      <c r="GR26" s="6"/>
    </row>
    <row r="27" spans="1:200" ht="10.5" customHeight="1" x14ac:dyDescent="0.25">
      <c r="A27" s="244"/>
      <c r="B27" s="630"/>
      <c r="C27" s="644" t="str">
        <f>IF(Portada!$A$1="www.fly-logics.com","PIC",0)</f>
        <v>PIC</v>
      </c>
      <c r="D27" s="634"/>
      <c r="E27" s="634"/>
      <c r="F27" s="634"/>
      <c r="G27" s="635"/>
      <c r="H27" s="1136">
        <f>IF(SUMIFS(Bitácora!$Y$5:$Y$1036129,Bitácora!$D$5:$D$1036129,F9,Bitácora!$AN$5:$AN$1036129,V9,Bitácora!$E$5:$E$1036129,L9)=0," ",SUMIFS(Bitácora!$Y$5:$Y$1036129,Bitácora!$D$5:$D$1036129,F9,Bitácora!$AN$5:$AN$1036129,V9,Bitácora!$E$5:$E$1036129,L9))</f>
        <v>2.5</v>
      </c>
      <c r="I27" s="1137">
        <f>H27</f>
        <v>2.5</v>
      </c>
      <c r="J27" s="1137"/>
      <c r="K27" s="1137"/>
      <c r="L27" s="1137"/>
      <c r="M27" s="1137"/>
      <c r="N27" s="625"/>
      <c r="O27" s="633" t="str">
        <f>IF(Portada!$A$1="www.fly-logics.com","DÍA",0)</f>
        <v>DÍA</v>
      </c>
      <c r="P27" s="634"/>
      <c r="Q27" s="634"/>
      <c r="R27" s="634"/>
      <c r="S27" s="635"/>
      <c r="T27" s="1134">
        <f>IF(SUMIFS(Bitácora!$AE$5:$AE$1036129,Bitácora!$D$5:$D$1036129,F9,Bitácora!$AN$5:$AN$1036129,V9,Bitácora!$E$5:$E$1036129,L9)=0," ",SUMIFS(Bitácora!$AE$5:$AE$1036129,Bitácora!$D$5:$D$1036129,F9,Bitácora!$AN$5:$AN$1036129,V9,Bitácora!$E$5:$E$1036129,L9))</f>
        <v>9</v>
      </c>
      <c r="U27" s="1135">
        <f>T27</f>
        <v>9</v>
      </c>
      <c r="V27" s="1135"/>
      <c r="W27" s="1135"/>
      <c r="X27" s="1135"/>
      <c r="Y27" s="1135"/>
      <c r="Z27" s="15"/>
      <c r="AA27" s="1145" t="str">
        <f>IF(Portada!$A$1="www.fly-logics.com","TOTAL 1er
SEMESTRE",0)</f>
        <v>TOTAL 1er
SEMESTRE</v>
      </c>
      <c r="AB27" s="1146"/>
      <c r="AC27" s="1146"/>
      <c r="AD27" s="1146"/>
      <c r="AE27" s="1146"/>
      <c r="AF27" s="1147" t="str">
        <f>IF(SUM(AF9:AI26)=0," ",SUM(AF9:AI26))</f>
        <v xml:space="preserve"> </v>
      </c>
      <c r="AG27" s="1148"/>
      <c r="AH27" s="1148"/>
      <c r="AI27" s="1149"/>
      <c r="AJ27" s="1147" t="str">
        <f>IF(SUM(AJ9:AM26)=0," ",SUM(AJ9:AM26))</f>
        <v xml:space="preserve"> </v>
      </c>
      <c r="AK27" s="1148"/>
      <c r="AL27" s="1148"/>
      <c r="AM27" s="1148"/>
      <c r="AN27" s="1150">
        <f>IF(SUM(AN9:AQ26)=0," ",SUM(AN9:AQ26))</f>
        <v>3.75</v>
      </c>
      <c r="AO27" s="1148"/>
      <c r="AP27" s="1148"/>
      <c r="AQ27" s="1148"/>
      <c r="AR27" s="1151">
        <f>IF(SUM(AR9:AT26)=0," ",SUM(AR9:AT26))</f>
        <v>4</v>
      </c>
      <c r="AS27" s="1152"/>
      <c r="AT27" s="1153"/>
      <c r="AU27" s="1151" t="str">
        <f>IF(SUM(AU9:AW26)=0," ",SUM(AU9:AW26))</f>
        <v xml:space="preserve"> </v>
      </c>
      <c r="AV27" s="1152"/>
      <c r="AW27" s="1152"/>
      <c r="AX27" s="632"/>
      <c r="AY27" s="630"/>
      <c r="AZ27" s="644" t="str">
        <f>IF(Portada!$A$1="www.fly-logics.com","PIC",0)</f>
        <v>PIC</v>
      </c>
      <c r="BA27" s="634"/>
      <c r="BB27" s="634"/>
      <c r="BC27" s="634"/>
      <c r="BD27" s="635"/>
      <c r="BE27" s="1136" t="str">
        <f>IF(SUMIFS(Bitácora!$Y$5:$Y$1036129,Bitácora!$D$5:$D$1036129,BC9,Bitácora!$AN$5:$AN$1036129,BS9,Bitácora!$E$5:$E$1036129,BI9)=0," ",SUMIFS(Bitácora!$Y$5:$Y$1036129,Bitácora!$D$5:$D$1036129,BC9,Bitácora!$AN$5:$AN$1036129,BS9,Bitácora!$E$5:$E$1036129,BI9))</f>
        <v xml:space="preserve"> </v>
      </c>
      <c r="BF27" s="1137" t="str">
        <f>BE27</f>
        <v xml:space="preserve"> </v>
      </c>
      <c r="BG27" s="1137"/>
      <c r="BH27" s="1137"/>
      <c r="BI27" s="1137"/>
      <c r="BJ27" s="1137"/>
      <c r="BK27" s="625"/>
      <c r="BL27" s="633" t="str">
        <f>IF(Portada!$A$1="www.fly-logics.com","DÍA",0)</f>
        <v>DÍA</v>
      </c>
      <c r="BM27" s="634"/>
      <c r="BN27" s="634"/>
      <c r="BO27" s="634"/>
      <c r="BP27" s="635"/>
      <c r="BQ27" s="1134" t="str">
        <f>IF(SUMIFS(Bitácora!$AE$5:$AE$1036129,Bitácora!$D$5:$D$1036129,BC9,Bitácora!$AN$5:$AN$1036129,BS9,Bitácora!$E$5:$E$1036129,BI9)=0," ",SUMIFS(Bitácora!$AE$5:$AE$1036129,Bitácora!$D$5:$D$1036129,BC9,Bitácora!$AN$5:$AN$1036129,BS9,Bitácora!$E$5:$E$1036129,BI9))</f>
        <v xml:space="preserve"> </v>
      </c>
      <c r="BR27" s="1135" t="str">
        <f>BQ27</f>
        <v xml:space="preserve"> </v>
      </c>
      <c r="BS27" s="1135"/>
      <c r="BT27" s="1135"/>
      <c r="BU27" s="1135"/>
      <c r="BV27" s="1135"/>
      <c r="BW27" s="15"/>
      <c r="BX27" s="1145" t="str">
        <f>IF(Portada!$A$1="www.fly-logics.com","TOTAL 1er
SEMESTRE",0)</f>
        <v>TOTAL 1er
SEMESTRE</v>
      </c>
      <c r="BY27" s="1146"/>
      <c r="BZ27" s="1146"/>
      <c r="CA27" s="1146"/>
      <c r="CB27" s="1146"/>
      <c r="CC27" s="1147" t="str">
        <f>IF(SUM(CC9:CF26)=0," ",SUM(CC9:CF26))</f>
        <v xml:space="preserve"> </v>
      </c>
      <c r="CD27" s="1148"/>
      <c r="CE27" s="1148"/>
      <c r="CF27" s="1149"/>
      <c r="CG27" s="1147" t="str">
        <f>IF(SUM(CG9:CJ26)=0," ",SUM(CG9:CJ26))</f>
        <v xml:space="preserve"> </v>
      </c>
      <c r="CH27" s="1148"/>
      <c r="CI27" s="1148"/>
      <c r="CJ27" s="1148"/>
      <c r="CK27" s="1150" t="str">
        <f>IF(SUM(CK9:CN26)=0," ",SUM(CK9:CN26))</f>
        <v xml:space="preserve"> </v>
      </c>
      <c r="CL27" s="1148"/>
      <c r="CM27" s="1148"/>
      <c r="CN27" s="1148"/>
      <c r="CO27" s="1151" t="str">
        <f>IF(SUM(CO9:CQ26)=0," ",SUM(CO9:CQ26))</f>
        <v xml:space="preserve"> </v>
      </c>
      <c r="CP27" s="1152"/>
      <c r="CQ27" s="1153"/>
      <c r="CR27" s="1151" t="str">
        <f>IF(SUM(CR9:CT26)=0," ",SUM(CR9:CT26))</f>
        <v xml:space="preserve"> </v>
      </c>
      <c r="CS27" s="1152"/>
      <c r="CT27" s="1152"/>
      <c r="CU27" s="632"/>
      <c r="CV27" s="277"/>
      <c r="CW27" s="244"/>
      <c r="CX27" s="630"/>
      <c r="CY27" s="644" t="str">
        <f>IF(Portada!$A$1="www.fly-logics.com","PIC",0)</f>
        <v>PIC</v>
      </c>
      <c r="CZ27" s="634"/>
      <c r="DA27" s="634"/>
      <c r="DB27" s="634"/>
      <c r="DC27" s="635"/>
      <c r="DD27" s="1136" t="str">
        <f>IF(SUMIFS(Bitácora!$Y$5:$Y$1036129,Bitácora!$D$5:$D$1036129,DB9,Bitácora!$AN$5:$AN$1036129,DR9,Bitácora!$E$5:$E$1036129,DH9)=0," ",SUMIFS(Bitácora!$Y$5:$Y$1036129,Bitácora!$D$5:$D$1036129,DB9,Bitácora!$AN$5:$AN$1036129,DR9,Bitácora!$E$5:$E$1036129,DH9))</f>
        <v xml:space="preserve"> </v>
      </c>
      <c r="DE27" s="1137" t="str">
        <f>DD27</f>
        <v xml:space="preserve"> </v>
      </c>
      <c r="DF27" s="1137"/>
      <c r="DG27" s="1137"/>
      <c r="DH27" s="1137"/>
      <c r="DI27" s="1137"/>
      <c r="DJ27" s="625"/>
      <c r="DK27" s="633" t="str">
        <f>IF(Portada!$A$1="www.fly-logics.com","DÍA",0)</f>
        <v>DÍA</v>
      </c>
      <c r="DL27" s="634"/>
      <c r="DM27" s="634"/>
      <c r="DN27" s="634"/>
      <c r="DO27" s="635"/>
      <c r="DP27" s="1134" t="str">
        <f>IF(SUMIFS(Bitácora!$AE$5:$AE$1036129,Bitácora!$D$5:$D$1036129,DB9,Bitácora!$AN$5:$AN$1036129,DR9,Bitácora!$E$5:$E$1036129,DH9)=0," ",SUMIFS(Bitácora!$AE$5:$AE$1036129,Bitácora!$D$5:$D$1036129,DB9,Bitácora!$AN$5:$AN$1036129,DR9,Bitácora!$E$5:$E$1036129,DH9))</f>
        <v xml:space="preserve"> </v>
      </c>
      <c r="DQ27" s="1135" t="str">
        <f>DP27</f>
        <v xml:space="preserve"> </v>
      </c>
      <c r="DR27" s="1135"/>
      <c r="DS27" s="1135"/>
      <c r="DT27" s="1135"/>
      <c r="DU27" s="1135"/>
      <c r="DV27" s="15"/>
      <c r="DW27" s="1145" t="str">
        <f>IF(Portada!$A$1="www.fly-logics.com","TOTAL 1er
SEMESTRE",0)</f>
        <v>TOTAL 1er
SEMESTRE</v>
      </c>
      <c r="DX27" s="1146"/>
      <c r="DY27" s="1146"/>
      <c r="DZ27" s="1146"/>
      <c r="EA27" s="1146"/>
      <c r="EB27" s="1147" t="str">
        <f>IF(SUM(EB9:EE26)=0," ",SUM(EB9:EE26))</f>
        <v xml:space="preserve"> </v>
      </c>
      <c r="EC27" s="1148"/>
      <c r="ED27" s="1148"/>
      <c r="EE27" s="1149"/>
      <c r="EF27" s="1147" t="str">
        <f>IF(SUM(EF9:EI26)=0," ",SUM(EF9:EI26))</f>
        <v xml:space="preserve"> </v>
      </c>
      <c r="EG27" s="1148"/>
      <c r="EH27" s="1148"/>
      <c r="EI27" s="1148"/>
      <c r="EJ27" s="1150" t="str">
        <f>IF(SUM(EJ9:EM26)=0," ",SUM(EJ9:EM26))</f>
        <v xml:space="preserve"> </v>
      </c>
      <c r="EK27" s="1148"/>
      <c r="EL27" s="1148"/>
      <c r="EM27" s="1148"/>
      <c r="EN27" s="1151" t="str">
        <f>IF(SUM(EN9:EP26)=0," ",SUM(EN9:EP26))</f>
        <v xml:space="preserve"> </v>
      </c>
      <c r="EO27" s="1152"/>
      <c r="EP27" s="1153"/>
      <c r="EQ27" s="1151" t="str">
        <f>IF(SUM(EQ9:ES26)=0," ",SUM(EQ9:ES26))</f>
        <v xml:space="preserve"> </v>
      </c>
      <c r="ER27" s="1152"/>
      <c r="ES27" s="1152"/>
      <c r="ET27" s="632"/>
      <c r="EU27" s="630"/>
      <c r="EV27" s="644" t="str">
        <f>IF(Portada!$A$1="www.fly-logics.com","PIC",0)</f>
        <v>PIC</v>
      </c>
      <c r="EW27" s="634"/>
      <c r="EX27" s="634"/>
      <c r="EY27" s="634"/>
      <c r="EZ27" s="635"/>
      <c r="FA27" s="1136" t="str">
        <f>IF(SUMIFS(Bitácora!$Y$5:$Y$1036129,Bitácora!$D$5:$D$1036129,EY9,Bitácora!$AN$5:$AN$1036129,FO9,Bitácora!$E$5:$E$1036129,FE9)=0," ",SUMIFS(Bitácora!$Y$5:$Y$1036129,Bitácora!$D$5:$D$1036129,EY9,Bitácora!$AN$5:$AN$1036129,FO9,Bitácora!$E$5:$E$1036129,FE9))</f>
        <v xml:space="preserve"> </v>
      </c>
      <c r="FB27" s="1137" t="str">
        <f>FA27</f>
        <v xml:space="preserve"> </v>
      </c>
      <c r="FC27" s="1137"/>
      <c r="FD27" s="1137"/>
      <c r="FE27" s="1137"/>
      <c r="FF27" s="1137"/>
      <c r="FG27" s="625"/>
      <c r="FH27" s="633" t="str">
        <f>IF(Portada!$A$1="www.fly-logics.com","DÍA",0)</f>
        <v>DÍA</v>
      </c>
      <c r="FI27" s="634"/>
      <c r="FJ27" s="634"/>
      <c r="FK27" s="634"/>
      <c r="FL27" s="635"/>
      <c r="FM27" s="1134" t="str">
        <f>IF(SUMIFS(Bitácora!$AE$5:$AE$1036129,Bitácora!$D$5:$D$1036129,EY9,Bitácora!$AN$5:$AN$1036129,FO9,Bitácora!$E$5:$E$1036129,FE9)=0," ",SUMIFS(Bitácora!$AE$5:$AE$1036129,Bitácora!$D$5:$D$1036129,EY9,Bitácora!$AN$5:$AN$1036129,FO9,Bitácora!$E$5:$E$1036129,FE9))</f>
        <v xml:space="preserve"> </v>
      </c>
      <c r="FN27" s="1135" t="str">
        <f>FM27</f>
        <v xml:space="preserve"> </v>
      </c>
      <c r="FO27" s="1135"/>
      <c r="FP27" s="1135"/>
      <c r="FQ27" s="1135"/>
      <c r="FR27" s="1135"/>
      <c r="FS27" s="15"/>
      <c r="FT27" s="1145" t="str">
        <f>IF(Portada!$A$1="www.fly-logics.com","TOTAL 1er
SEMESTRE",0)</f>
        <v>TOTAL 1er
SEMESTRE</v>
      </c>
      <c r="FU27" s="1146"/>
      <c r="FV27" s="1146"/>
      <c r="FW27" s="1146"/>
      <c r="FX27" s="1146"/>
      <c r="FY27" s="1147" t="str">
        <f>IF(SUM(FY9:GB26)=0," ",SUM(FY9:GB26))</f>
        <v xml:space="preserve"> </v>
      </c>
      <c r="FZ27" s="1148"/>
      <c r="GA27" s="1148"/>
      <c r="GB27" s="1149"/>
      <c r="GC27" s="1147" t="str">
        <f>IF(SUM(GC9:GF26)=0," ",SUM(GC9:GF26))</f>
        <v xml:space="preserve"> </v>
      </c>
      <c r="GD27" s="1148"/>
      <c r="GE27" s="1148"/>
      <c r="GF27" s="1148"/>
      <c r="GG27" s="1150" t="str">
        <f>IF(SUM(GG9:GJ26)=0," ",SUM(GG9:GJ26))</f>
        <v xml:space="preserve"> </v>
      </c>
      <c r="GH27" s="1148"/>
      <c r="GI27" s="1148"/>
      <c r="GJ27" s="1148"/>
      <c r="GK27" s="1151" t="str">
        <f>IF(SUM(GK9:GM26)=0," ",SUM(GK9:GM26))</f>
        <v xml:space="preserve"> </v>
      </c>
      <c r="GL27" s="1152"/>
      <c r="GM27" s="1153"/>
      <c r="GN27" s="1151" t="str">
        <f>IF(SUM(GN9:GP26)=0," ",SUM(GN9:GP26))</f>
        <v xml:space="preserve"> </v>
      </c>
      <c r="GO27" s="1152"/>
      <c r="GP27" s="1152"/>
      <c r="GQ27" s="632"/>
      <c r="GR27" s="6"/>
    </row>
    <row r="28" spans="1:200" ht="8.85" customHeight="1" x14ac:dyDescent="0.25">
      <c r="A28" s="244"/>
      <c r="B28" s="630"/>
      <c r="C28" s="634"/>
      <c r="D28" s="634"/>
      <c r="E28" s="634"/>
      <c r="F28" s="634"/>
      <c r="G28" s="635"/>
      <c r="H28" s="1136"/>
      <c r="I28" s="1137"/>
      <c r="J28" s="1137"/>
      <c r="K28" s="1137"/>
      <c r="L28" s="1137"/>
      <c r="M28" s="1137"/>
      <c r="N28" s="625"/>
      <c r="O28" s="634"/>
      <c r="P28" s="634"/>
      <c r="Q28" s="634"/>
      <c r="R28" s="634"/>
      <c r="S28" s="635"/>
      <c r="T28" s="1134"/>
      <c r="U28" s="1135"/>
      <c r="V28" s="1135"/>
      <c r="W28" s="1135"/>
      <c r="X28" s="1135"/>
      <c r="Y28" s="1135"/>
      <c r="Z28" s="15"/>
      <c r="AA28" s="1146"/>
      <c r="AB28" s="1154"/>
      <c r="AC28" s="1154"/>
      <c r="AD28" s="1154"/>
      <c r="AE28" s="1146"/>
      <c r="AF28" s="1148"/>
      <c r="AG28" s="1155"/>
      <c r="AH28" s="1155"/>
      <c r="AI28" s="1149"/>
      <c r="AJ28" s="1148"/>
      <c r="AK28" s="1155"/>
      <c r="AL28" s="1155"/>
      <c r="AM28" s="1148"/>
      <c r="AN28" s="1156"/>
      <c r="AO28" s="1155"/>
      <c r="AP28" s="1155"/>
      <c r="AQ28" s="1148"/>
      <c r="AR28" s="1152"/>
      <c r="AS28" s="1157"/>
      <c r="AT28" s="1153"/>
      <c r="AU28" s="1152"/>
      <c r="AV28" s="1157"/>
      <c r="AW28" s="1152"/>
      <c r="AX28" s="632"/>
      <c r="AY28" s="630"/>
      <c r="AZ28" s="634"/>
      <c r="BA28" s="634"/>
      <c r="BB28" s="634"/>
      <c r="BC28" s="634"/>
      <c r="BD28" s="635"/>
      <c r="BE28" s="1136"/>
      <c r="BF28" s="1137"/>
      <c r="BG28" s="1137"/>
      <c r="BH28" s="1137"/>
      <c r="BI28" s="1137"/>
      <c r="BJ28" s="1137"/>
      <c r="BK28" s="625"/>
      <c r="BL28" s="634"/>
      <c r="BM28" s="634"/>
      <c r="BN28" s="634"/>
      <c r="BO28" s="634"/>
      <c r="BP28" s="635"/>
      <c r="BQ28" s="1134"/>
      <c r="BR28" s="1135"/>
      <c r="BS28" s="1135"/>
      <c r="BT28" s="1135"/>
      <c r="BU28" s="1135"/>
      <c r="BV28" s="1135"/>
      <c r="BW28" s="15"/>
      <c r="BX28" s="1146"/>
      <c r="BY28" s="1154"/>
      <c r="BZ28" s="1154"/>
      <c r="CA28" s="1154"/>
      <c r="CB28" s="1146"/>
      <c r="CC28" s="1148"/>
      <c r="CD28" s="1155"/>
      <c r="CE28" s="1155"/>
      <c r="CF28" s="1149"/>
      <c r="CG28" s="1148"/>
      <c r="CH28" s="1155"/>
      <c r="CI28" s="1155"/>
      <c r="CJ28" s="1148"/>
      <c r="CK28" s="1156"/>
      <c r="CL28" s="1155"/>
      <c r="CM28" s="1155"/>
      <c r="CN28" s="1148"/>
      <c r="CO28" s="1152"/>
      <c r="CP28" s="1157"/>
      <c r="CQ28" s="1153"/>
      <c r="CR28" s="1152"/>
      <c r="CS28" s="1157"/>
      <c r="CT28" s="1152"/>
      <c r="CU28" s="632"/>
      <c r="CV28" s="277"/>
      <c r="CW28" s="244"/>
      <c r="CX28" s="630"/>
      <c r="CY28" s="634"/>
      <c r="CZ28" s="634"/>
      <c r="DA28" s="634"/>
      <c r="DB28" s="634"/>
      <c r="DC28" s="635"/>
      <c r="DD28" s="1136"/>
      <c r="DE28" s="1137"/>
      <c r="DF28" s="1137"/>
      <c r="DG28" s="1137"/>
      <c r="DH28" s="1137"/>
      <c r="DI28" s="1137"/>
      <c r="DJ28" s="625"/>
      <c r="DK28" s="634"/>
      <c r="DL28" s="634"/>
      <c r="DM28" s="634"/>
      <c r="DN28" s="634"/>
      <c r="DO28" s="635"/>
      <c r="DP28" s="1134"/>
      <c r="DQ28" s="1135"/>
      <c r="DR28" s="1135"/>
      <c r="DS28" s="1135"/>
      <c r="DT28" s="1135"/>
      <c r="DU28" s="1135"/>
      <c r="DV28" s="15"/>
      <c r="DW28" s="1146"/>
      <c r="DX28" s="1154"/>
      <c r="DY28" s="1154"/>
      <c r="DZ28" s="1154"/>
      <c r="EA28" s="1146"/>
      <c r="EB28" s="1148"/>
      <c r="EC28" s="1155"/>
      <c r="ED28" s="1155"/>
      <c r="EE28" s="1149"/>
      <c r="EF28" s="1148"/>
      <c r="EG28" s="1155"/>
      <c r="EH28" s="1155"/>
      <c r="EI28" s="1148"/>
      <c r="EJ28" s="1156"/>
      <c r="EK28" s="1155"/>
      <c r="EL28" s="1155"/>
      <c r="EM28" s="1148"/>
      <c r="EN28" s="1152"/>
      <c r="EO28" s="1157"/>
      <c r="EP28" s="1153"/>
      <c r="EQ28" s="1152"/>
      <c r="ER28" s="1157"/>
      <c r="ES28" s="1152"/>
      <c r="ET28" s="632"/>
      <c r="EU28" s="630"/>
      <c r="EV28" s="634"/>
      <c r="EW28" s="634"/>
      <c r="EX28" s="634"/>
      <c r="EY28" s="634"/>
      <c r="EZ28" s="635"/>
      <c r="FA28" s="1136"/>
      <c r="FB28" s="1137"/>
      <c r="FC28" s="1137"/>
      <c r="FD28" s="1137"/>
      <c r="FE28" s="1137"/>
      <c r="FF28" s="1137"/>
      <c r="FG28" s="625"/>
      <c r="FH28" s="634"/>
      <c r="FI28" s="634"/>
      <c r="FJ28" s="634"/>
      <c r="FK28" s="634"/>
      <c r="FL28" s="635"/>
      <c r="FM28" s="1134"/>
      <c r="FN28" s="1135"/>
      <c r="FO28" s="1135"/>
      <c r="FP28" s="1135"/>
      <c r="FQ28" s="1135"/>
      <c r="FR28" s="1135"/>
      <c r="FS28" s="15"/>
      <c r="FT28" s="1146"/>
      <c r="FU28" s="1154"/>
      <c r="FV28" s="1154"/>
      <c r="FW28" s="1154"/>
      <c r="FX28" s="1146"/>
      <c r="FY28" s="1148"/>
      <c r="FZ28" s="1155"/>
      <c r="GA28" s="1155"/>
      <c r="GB28" s="1149"/>
      <c r="GC28" s="1148"/>
      <c r="GD28" s="1155"/>
      <c r="GE28" s="1155"/>
      <c r="GF28" s="1148"/>
      <c r="GG28" s="1156"/>
      <c r="GH28" s="1155"/>
      <c r="GI28" s="1155"/>
      <c r="GJ28" s="1148"/>
      <c r="GK28" s="1152"/>
      <c r="GL28" s="1157"/>
      <c r="GM28" s="1153"/>
      <c r="GN28" s="1152"/>
      <c r="GO28" s="1157"/>
      <c r="GP28" s="1152"/>
      <c r="GQ28" s="632"/>
      <c r="GR28" s="6"/>
    </row>
    <row r="29" spans="1:200" ht="3" customHeight="1" x14ac:dyDescent="0.25">
      <c r="A29" s="244"/>
      <c r="B29" s="630"/>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15"/>
      <c r="AA29" s="1146"/>
      <c r="AB29" s="1154"/>
      <c r="AC29" s="1154"/>
      <c r="AD29" s="1154"/>
      <c r="AE29" s="1146"/>
      <c r="AF29" s="1148"/>
      <c r="AG29" s="1155"/>
      <c r="AH29" s="1155"/>
      <c r="AI29" s="1149"/>
      <c r="AJ29" s="1148"/>
      <c r="AK29" s="1155"/>
      <c r="AL29" s="1155"/>
      <c r="AM29" s="1148"/>
      <c r="AN29" s="1156"/>
      <c r="AO29" s="1155"/>
      <c r="AP29" s="1155"/>
      <c r="AQ29" s="1148"/>
      <c r="AR29" s="1152"/>
      <c r="AS29" s="1157"/>
      <c r="AT29" s="1153"/>
      <c r="AU29" s="1152"/>
      <c r="AV29" s="1157"/>
      <c r="AW29" s="1152"/>
      <c r="AX29" s="632"/>
      <c r="AY29" s="630"/>
      <c r="AZ29" s="625"/>
      <c r="BA29" s="625"/>
      <c r="BB29" s="625"/>
      <c r="BC29" s="625"/>
      <c r="BD29" s="625"/>
      <c r="BE29" s="625"/>
      <c r="BF29" s="625"/>
      <c r="BG29" s="625"/>
      <c r="BH29" s="625"/>
      <c r="BI29" s="625"/>
      <c r="BJ29" s="625"/>
      <c r="BK29" s="625"/>
      <c r="BL29" s="625"/>
      <c r="BM29" s="625"/>
      <c r="BN29" s="625"/>
      <c r="BO29" s="625"/>
      <c r="BP29" s="625"/>
      <c r="BQ29" s="625"/>
      <c r="BR29" s="625"/>
      <c r="BS29" s="625"/>
      <c r="BT29" s="625"/>
      <c r="BU29" s="625"/>
      <c r="BV29" s="625"/>
      <c r="BW29" s="15"/>
      <c r="BX29" s="1146"/>
      <c r="BY29" s="1154"/>
      <c r="BZ29" s="1154"/>
      <c r="CA29" s="1154"/>
      <c r="CB29" s="1146"/>
      <c r="CC29" s="1148"/>
      <c r="CD29" s="1155"/>
      <c r="CE29" s="1155"/>
      <c r="CF29" s="1149"/>
      <c r="CG29" s="1148"/>
      <c r="CH29" s="1155"/>
      <c r="CI29" s="1155"/>
      <c r="CJ29" s="1148"/>
      <c r="CK29" s="1156"/>
      <c r="CL29" s="1155"/>
      <c r="CM29" s="1155"/>
      <c r="CN29" s="1148"/>
      <c r="CO29" s="1152"/>
      <c r="CP29" s="1157"/>
      <c r="CQ29" s="1153"/>
      <c r="CR29" s="1152"/>
      <c r="CS29" s="1157"/>
      <c r="CT29" s="1152"/>
      <c r="CU29" s="632"/>
      <c r="CV29" s="277"/>
      <c r="CW29" s="244"/>
      <c r="CX29" s="630"/>
      <c r="CY29" s="625"/>
      <c r="CZ29" s="625"/>
      <c r="DA29" s="625"/>
      <c r="DB29" s="625"/>
      <c r="DC29" s="625"/>
      <c r="DD29" s="625"/>
      <c r="DE29" s="625"/>
      <c r="DF29" s="625"/>
      <c r="DG29" s="625"/>
      <c r="DH29" s="625"/>
      <c r="DI29" s="625"/>
      <c r="DJ29" s="625"/>
      <c r="DK29" s="625"/>
      <c r="DL29" s="625"/>
      <c r="DM29" s="625"/>
      <c r="DN29" s="625"/>
      <c r="DO29" s="625"/>
      <c r="DP29" s="625"/>
      <c r="DQ29" s="625"/>
      <c r="DR29" s="625"/>
      <c r="DS29" s="625"/>
      <c r="DT29" s="625"/>
      <c r="DU29" s="625"/>
      <c r="DV29" s="15"/>
      <c r="DW29" s="1146"/>
      <c r="DX29" s="1154"/>
      <c r="DY29" s="1154"/>
      <c r="DZ29" s="1154"/>
      <c r="EA29" s="1146"/>
      <c r="EB29" s="1148"/>
      <c r="EC29" s="1155"/>
      <c r="ED29" s="1155"/>
      <c r="EE29" s="1149"/>
      <c r="EF29" s="1148"/>
      <c r="EG29" s="1155"/>
      <c r="EH29" s="1155"/>
      <c r="EI29" s="1148"/>
      <c r="EJ29" s="1156"/>
      <c r="EK29" s="1155"/>
      <c r="EL29" s="1155"/>
      <c r="EM29" s="1148"/>
      <c r="EN29" s="1152"/>
      <c r="EO29" s="1157"/>
      <c r="EP29" s="1153"/>
      <c r="EQ29" s="1152"/>
      <c r="ER29" s="1157"/>
      <c r="ES29" s="1152"/>
      <c r="ET29" s="632"/>
      <c r="EU29" s="630"/>
      <c r="EV29" s="625"/>
      <c r="EW29" s="625"/>
      <c r="EX29" s="625"/>
      <c r="EY29" s="625"/>
      <c r="EZ29" s="625"/>
      <c r="FA29" s="625"/>
      <c r="FB29" s="625"/>
      <c r="FC29" s="625"/>
      <c r="FD29" s="625"/>
      <c r="FE29" s="625"/>
      <c r="FF29" s="625"/>
      <c r="FG29" s="625"/>
      <c r="FH29" s="625"/>
      <c r="FI29" s="625"/>
      <c r="FJ29" s="625"/>
      <c r="FK29" s="625"/>
      <c r="FL29" s="625"/>
      <c r="FM29" s="625"/>
      <c r="FN29" s="625"/>
      <c r="FO29" s="625"/>
      <c r="FP29" s="625"/>
      <c r="FQ29" s="625"/>
      <c r="FR29" s="625"/>
      <c r="FS29" s="15"/>
      <c r="FT29" s="1146"/>
      <c r="FU29" s="1154"/>
      <c r="FV29" s="1154"/>
      <c r="FW29" s="1154"/>
      <c r="FX29" s="1146"/>
      <c r="FY29" s="1148"/>
      <c r="FZ29" s="1155"/>
      <c r="GA29" s="1155"/>
      <c r="GB29" s="1149"/>
      <c r="GC29" s="1148"/>
      <c r="GD29" s="1155"/>
      <c r="GE29" s="1155"/>
      <c r="GF29" s="1148"/>
      <c r="GG29" s="1156"/>
      <c r="GH29" s="1155"/>
      <c r="GI29" s="1155"/>
      <c r="GJ29" s="1148"/>
      <c r="GK29" s="1152"/>
      <c r="GL29" s="1157"/>
      <c r="GM29" s="1153"/>
      <c r="GN29" s="1152"/>
      <c r="GO29" s="1157"/>
      <c r="GP29" s="1152"/>
      <c r="GQ29" s="632"/>
      <c r="GR29" s="6"/>
    </row>
    <row r="30" spans="1:200" ht="11.25" customHeight="1" x14ac:dyDescent="0.25">
      <c r="A30" s="244"/>
      <c r="B30" s="630"/>
      <c r="C30" s="644" t="str">
        <f>IF(Portada!$A$1="www.fly-logics.com","SIC",0)</f>
        <v>SIC</v>
      </c>
      <c r="D30" s="634"/>
      <c r="E30" s="634"/>
      <c r="F30" s="634"/>
      <c r="G30" s="635"/>
      <c r="H30" s="1136" t="str">
        <f>IF(SUMIFS(Bitácora!$Z$5:$Z$1036129,Bitácora!$D$5:$D$1036129,F9,Bitácora!$AN$5:$AN$1036129,V9,Bitácora!$E$5:$E$1036129,L9)=0," ",SUMIFS(Bitácora!$Z$5:$Z$1036129,Bitácora!$D$5:$D$1036129,F9,Bitácora!$AN$5:$AN$1036129,V9,Bitácora!$E$5:$E$1036129,L9))</f>
        <v xml:space="preserve"> </v>
      </c>
      <c r="I30" s="1137" t="str">
        <f>H30</f>
        <v xml:space="preserve"> </v>
      </c>
      <c r="J30" s="1137"/>
      <c r="K30" s="1137"/>
      <c r="L30" s="1137"/>
      <c r="M30" s="1137"/>
      <c r="N30" s="625"/>
      <c r="O30" s="633" t="str">
        <f>IF(Portada!$A$1="www.fly-logics.com","NOCHE",0)</f>
        <v>NOCHE</v>
      </c>
      <c r="P30" s="634"/>
      <c r="Q30" s="634"/>
      <c r="R30" s="634"/>
      <c r="S30" s="635"/>
      <c r="T30" s="1134" t="str">
        <f>IF(SUMIFS(Bitácora!$AF$5:$AF$1036129,Bitácora!$D$5:$D$1036129,F9,Bitácora!$AN$5:$AN$1036129,V9,Bitácora!$E$5:$E$1036129,L9)=0," ",SUMIFS(Bitácora!$AF$5:$AF$1036129,Bitácora!$D$5:$D$1036129,F9,Bitácora!$AN$5:$AN$1036129,V9,Bitácora!$E$5:$E$1036129,L9))</f>
        <v xml:space="preserve"> </v>
      </c>
      <c r="U30" s="1135" t="str">
        <f>T30</f>
        <v xml:space="preserve"> </v>
      </c>
      <c r="V30" s="1135"/>
      <c r="W30" s="1135"/>
      <c r="X30" s="1135"/>
      <c r="Y30" s="1135"/>
      <c r="Z30" s="15"/>
      <c r="AA30" s="1146"/>
      <c r="AB30" s="1146"/>
      <c r="AC30" s="1146"/>
      <c r="AD30" s="1146"/>
      <c r="AE30" s="1146"/>
      <c r="AF30" s="1148"/>
      <c r="AG30" s="1148"/>
      <c r="AH30" s="1148"/>
      <c r="AI30" s="1149"/>
      <c r="AJ30" s="1148"/>
      <c r="AK30" s="1148"/>
      <c r="AL30" s="1148"/>
      <c r="AM30" s="1148"/>
      <c r="AN30" s="1156"/>
      <c r="AO30" s="1148"/>
      <c r="AP30" s="1148"/>
      <c r="AQ30" s="1148"/>
      <c r="AR30" s="1152"/>
      <c r="AS30" s="1152"/>
      <c r="AT30" s="1153"/>
      <c r="AU30" s="1152"/>
      <c r="AV30" s="1152"/>
      <c r="AW30" s="1152"/>
      <c r="AX30" s="632"/>
      <c r="AY30" s="630"/>
      <c r="AZ30" s="644" t="str">
        <f>IF(Portada!$A$1="www.fly-logics.com","SIC",0)</f>
        <v>SIC</v>
      </c>
      <c r="BA30" s="634"/>
      <c r="BB30" s="634"/>
      <c r="BC30" s="634"/>
      <c r="BD30" s="635"/>
      <c r="BE30" s="1136" t="str">
        <f>IF(SUMIFS(Bitácora!$Z$5:$Z$1036129,Bitácora!$D$5:$D$1036129,BC9,Bitácora!$AN$5:$AN$1036129,BS9,Bitácora!$E$5:$E$1036129,BI9)=0," ",SUMIFS(Bitácora!$Z$5:$Z$1036129,Bitácora!$D$5:$D$1036129,BC9,Bitácora!$AN$5:$AN$1036129,BS9,Bitácora!$E$5:$E$1036129,BI9))</f>
        <v xml:space="preserve"> </v>
      </c>
      <c r="BF30" s="1137" t="str">
        <f>BE30</f>
        <v xml:space="preserve"> </v>
      </c>
      <c r="BG30" s="1137"/>
      <c r="BH30" s="1137"/>
      <c r="BI30" s="1137"/>
      <c r="BJ30" s="1137"/>
      <c r="BK30" s="625"/>
      <c r="BL30" s="633" t="str">
        <f>IF(Portada!$A$1="www.fly-logics.com","NOCHE",0)</f>
        <v>NOCHE</v>
      </c>
      <c r="BM30" s="634"/>
      <c r="BN30" s="634"/>
      <c r="BO30" s="634"/>
      <c r="BP30" s="635"/>
      <c r="BQ30" s="1134" t="str">
        <f>IF(SUMIFS(Bitácora!$AF$5:$AF$1036129,Bitácora!$D$5:$D$1036129,BC9,Bitácora!$AN$5:$AN$1036129,BS9,Bitácora!$E$5:$E$1036129,BI9)=0," ",SUMIFS(Bitácora!$AF$5:$AF$1036129,Bitácora!$D$5:$D$1036129,BC9,Bitácora!$AN$5:$AN$1036129,BS9,Bitácora!$E$5:$E$1036129,BI9))</f>
        <v xml:space="preserve"> </v>
      </c>
      <c r="BR30" s="1135" t="str">
        <f>BQ30</f>
        <v xml:space="preserve"> </v>
      </c>
      <c r="BS30" s="1135"/>
      <c r="BT30" s="1135"/>
      <c r="BU30" s="1135"/>
      <c r="BV30" s="1135"/>
      <c r="BW30" s="15"/>
      <c r="BX30" s="1146"/>
      <c r="BY30" s="1146"/>
      <c r="BZ30" s="1146"/>
      <c r="CA30" s="1146"/>
      <c r="CB30" s="1146"/>
      <c r="CC30" s="1148"/>
      <c r="CD30" s="1148"/>
      <c r="CE30" s="1148"/>
      <c r="CF30" s="1149"/>
      <c r="CG30" s="1148"/>
      <c r="CH30" s="1148"/>
      <c r="CI30" s="1148"/>
      <c r="CJ30" s="1148"/>
      <c r="CK30" s="1156"/>
      <c r="CL30" s="1148"/>
      <c r="CM30" s="1148"/>
      <c r="CN30" s="1148"/>
      <c r="CO30" s="1152"/>
      <c r="CP30" s="1152"/>
      <c r="CQ30" s="1153"/>
      <c r="CR30" s="1152"/>
      <c r="CS30" s="1152"/>
      <c r="CT30" s="1152"/>
      <c r="CU30" s="632"/>
      <c r="CV30" s="277"/>
      <c r="CW30" s="244"/>
      <c r="CX30" s="630"/>
      <c r="CY30" s="644" t="str">
        <f>IF(Portada!$A$1="www.fly-logics.com","SIC",0)</f>
        <v>SIC</v>
      </c>
      <c r="CZ30" s="634"/>
      <c r="DA30" s="634"/>
      <c r="DB30" s="634"/>
      <c r="DC30" s="635"/>
      <c r="DD30" s="1136" t="str">
        <f>IF(SUMIFS(Bitácora!$Z$5:$Z$1036129,Bitácora!$D$5:$D$1036129,DB9,Bitácora!$AN$5:$AN$1036129,DR9,Bitácora!$E$5:$E$1036129,DH9)=0," ",SUMIFS(Bitácora!$Z$5:$Z$1036129,Bitácora!$D$5:$D$1036129,DB9,Bitácora!$AN$5:$AN$1036129,DR9,Bitácora!$E$5:$E$1036129,DH9))</f>
        <v xml:space="preserve"> </v>
      </c>
      <c r="DE30" s="1137" t="str">
        <f>DD30</f>
        <v xml:space="preserve"> </v>
      </c>
      <c r="DF30" s="1137"/>
      <c r="DG30" s="1137"/>
      <c r="DH30" s="1137"/>
      <c r="DI30" s="1137"/>
      <c r="DJ30" s="625"/>
      <c r="DK30" s="633" t="str">
        <f>IF(Portada!$A$1="www.fly-logics.com","NOCHE",0)</f>
        <v>NOCHE</v>
      </c>
      <c r="DL30" s="634"/>
      <c r="DM30" s="634"/>
      <c r="DN30" s="634"/>
      <c r="DO30" s="635"/>
      <c r="DP30" s="1134" t="str">
        <f>IF(SUMIFS(Bitácora!$AF$5:$AF$1036129,Bitácora!$D$5:$D$1036129,DB9,Bitácora!$AN$5:$AN$1036129,DR9,Bitácora!$E$5:$E$1036129,DH9)=0," ",SUMIFS(Bitácora!$AF$5:$AF$1036129,Bitácora!$D$5:$D$1036129,DB9,Bitácora!$AN$5:$AN$1036129,DR9,Bitácora!$E$5:$E$1036129,DH9))</f>
        <v xml:space="preserve"> </v>
      </c>
      <c r="DQ30" s="1135" t="str">
        <f>DP30</f>
        <v xml:space="preserve"> </v>
      </c>
      <c r="DR30" s="1135"/>
      <c r="DS30" s="1135"/>
      <c r="DT30" s="1135"/>
      <c r="DU30" s="1135"/>
      <c r="DV30" s="15"/>
      <c r="DW30" s="1146"/>
      <c r="DX30" s="1146"/>
      <c r="DY30" s="1146"/>
      <c r="DZ30" s="1146"/>
      <c r="EA30" s="1146"/>
      <c r="EB30" s="1148"/>
      <c r="EC30" s="1148"/>
      <c r="ED30" s="1148"/>
      <c r="EE30" s="1149"/>
      <c r="EF30" s="1148"/>
      <c r="EG30" s="1148"/>
      <c r="EH30" s="1148"/>
      <c r="EI30" s="1148"/>
      <c r="EJ30" s="1156"/>
      <c r="EK30" s="1148"/>
      <c r="EL30" s="1148"/>
      <c r="EM30" s="1148"/>
      <c r="EN30" s="1152"/>
      <c r="EO30" s="1152"/>
      <c r="EP30" s="1153"/>
      <c r="EQ30" s="1152"/>
      <c r="ER30" s="1152"/>
      <c r="ES30" s="1152"/>
      <c r="ET30" s="632"/>
      <c r="EU30" s="630"/>
      <c r="EV30" s="644" t="str">
        <f>IF(Portada!$A$1="www.fly-logics.com","SIC",0)</f>
        <v>SIC</v>
      </c>
      <c r="EW30" s="634"/>
      <c r="EX30" s="634"/>
      <c r="EY30" s="634"/>
      <c r="EZ30" s="635"/>
      <c r="FA30" s="1136" t="str">
        <f>IF(SUMIFS(Bitácora!$Z$5:$Z$1036129,Bitácora!$D$5:$D$1036129,EY9,Bitácora!$AN$5:$AN$1036129,FO9,Bitácora!$E$5:$E$1036129,FE9)=0," ",SUMIFS(Bitácora!$Z$5:$Z$1036129,Bitácora!$D$5:$D$1036129,EY9,Bitácora!$AN$5:$AN$1036129,FO9,Bitácora!$E$5:$E$1036129,FE9))</f>
        <v xml:space="preserve"> </v>
      </c>
      <c r="FB30" s="1137" t="str">
        <f>FA30</f>
        <v xml:space="preserve"> </v>
      </c>
      <c r="FC30" s="1137"/>
      <c r="FD30" s="1137"/>
      <c r="FE30" s="1137"/>
      <c r="FF30" s="1137"/>
      <c r="FG30" s="625"/>
      <c r="FH30" s="633" t="str">
        <f>IF(Portada!$A$1="www.fly-logics.com","NOCHE",0)</f>
        <v>NOCHE</v>
      </c>
      <c r="FI30" s="634"/>
      <c r="FJ30" s="634"/>
      <c r="FK30" s="634"/>
      <c r="FL30" s="635"/>
      <c r="FM30" s="1134" t="str">
        <f>IF(SUMIFS(Bitácora!$AF$5:$AF$1036129,Bitácora!$D$5:$D$1036129,EY9,Bitácora!$AN$5:$AN$1036129,FO9,Bitácora!$E$5:$E$1036129,FE9)=0," ",SUMIFS(Bitácora!$AF$5:$AF$1036129,Bitácora!$D$5:$D$1036129,EY9,Bitácora!$AN$5:$AN$1036129,FO9,Bitácora!$E$5:$E$1036129,FE9))</f>
        <v xml:space="preserve"> </v>
      </c>
      <c r="FN30" s="1135" t="str">
        <f>FM30</f>
        <v xml:space="preserve"> </v>
      </c>
      <c r="FO30" s="1135"/>
      <c r="FP30" s="1135"/>
      <c r="FQ30" s="1135"/>
      <c r="FR30" s="1135"/>
      <c r="FS30" s="15"/>
      <c r="FT30" s="1146"/>
      <c r="FU30" s="1146"/>
      <c r="FV30" s="1146"/>
      <c r="FW30" s="1146"/>
      <c r="FX30" s="1146"/>
      <c r="FY30" s="1148"/>
      <c r="FZ30" s="1148"/>
      <c r="GA30" s="1148"/>
      <c r="GB30" s="1149"/>
      <c r="GC30" s="1148"/>
      <c r="GD30" s="1148"/>
      <c r="GE30" s="1148"/>
      <c r="GF30" s="1148"/>
      <c r="GG30" s="1156"/>
      <c r="GH30" s="1148"/>
      <c r="GI30" s="1148"/>
      <c r="GJ30" s="1148"/>
      <c r="GK30" s="1152"/>
      <c r="GL30" s="1152"/>
      <c r="GM30" s="1153"/>
      <c r="GN30" s="1152"/>
      <c r="GO30" s="1152"/>
      <c r="GP30" s="1152"/>
      <c r="GQ30" s="632"/>
      <c r="GR30" s="6"/>
    </row>
    <row r="31" spans="1:200" ht="8.85" customHeight="1" x14ac:dyDescent="0.25">
      <c r="A31" s="244"/>
      <c r="B31" s="630"/>
      <c r="C31" s="634"/>
      <c r="D31" s="634"/>
      <c r="E31" s="634"/>
      <c r="F31" s="634"/>
      <c r="G31" s="635"/>
      <c r="H31" s="1136"/>
      <c r="I31" s="1137"/>
      <c r="J31" s="1137"/>
      <c r="K31" s="1137"/>
      <c r="L31" s="1137"/>
      <c r="M31" s="1137"/>
      <c r="N31" s="625"/>
      <c r="O31" s="634"/>
      <c r="P31" s="634"/>
      <c r="Q31" s="634"/>
      <c r="R31" s="634"/>
      <c r="S31" s="635"/>
      <c r="T31" s="1134"/>
      <c r="U31" s="1135"/>
      <c r="V31" s="1135"/>
      <c r="W31" s="1135"/>
      <c r="X31" s="1135"/>
      <c r="Y31" s="1135"/>
      <c r="Z31" s="15"/>
      <c r="AA31" s="613" t="str">
        <f>IF(Portada!$A$1="www.fly-logics.com","JUL",0)</f>
        <v>JUL</v>
      </c>
      <c r="AB31" s="614"/>
      <c r="AC31" s="614"/>
      <c r="AD31" s="614"/>
      <c r="AE31" s="614"/>
      <c r="AF31" s="605" t="str">
        <f>IF(SUMIFS(Bitácora!$Y$5:$Y$1036129,Bitácora!$D$5:$D$1036129,F9,Bitácora!$AN$5:$AN$1036129,V9,Bitácora!$E$5:$E$1036129,L9,Bitácora!$AM$5:$AM$1036129,AA31)=0," ",SUMIFS(Bitácora!$Y$5:$Y$1036129,Bitácora!$D$5:$D$1036129,F9,Bitácora!$AN$5:$AN$1036129,V9,Bitácora!$E$5:$E$1036129,L9,Bitácora!$AM$5:$AM$1036129,AA31))</f>
        <v xml:space="preserve"> </v>
      </c>
      <c r="AG31" s="615"/>
      <c r="AH31" s="615"/>
      <c r="AI31" s="615"/>
      <c r="AJ31" s="639" t="str">
        <f>IF(SUMIFS(Bitácora!$Z$5:$Z$1036129,Bitácora!$D$5:$D$1036129,F9,Bitácora!$AN$5:$AN$1036129,V9,Bitácora!$E$5:$E$1036129,L9,Bitácora!$AM$5:$AM$1036129,AA31)=0," ",SUMIFS(Bitácora!$Z$5:$Z$1036129,Bitácora!$D$5:$D$1036129,F9,Bitácora!$AN$5:$AN$1036129,V9,Bitácora!$E$5:$E$1036129,L9,Bitácora!$AM$5:$AM$1036129,AA31))</f>
        <v xml:space="preserve"> </v>
      </c>
      <c r="AK31" s="640"/>
      <c r="AL31" s="640"/>
      <c r="AM31" s="640"/>
      <c r="AN31" s="605" t="str">
        <f>IF(SUMIFS(Bitácora!$AA$5:$AA$1036129,Bitácora!$D$5:$D$1036129,F9,Bitácora!$AN$5:$AN$1036129,V9,Bitácora!$E$5:$E$1036129,L9,Bitácora!$AM$5:$AM$1036129,AA31)=0," ",SUMIFS(Bitácora!$AA$5:$AA$1036129,Bitácora!$D$5:$D$1036129,F9,Bitácora!$AN$5:$AN$1036129,V9,Bitácora!$E$5:$E$1036129,L9,Bitácora!$AM$5:$AM$1036129,AA31))</f>
        <v xml:space="preserve"> </v>
      </c>
      <c r="AO31" s="615"/>
      <c r="AP31" s="615"/>
      <c r="AQ31" s="615"/>
      <c r="AR31" s="606" t="str">
        <f>IF(SUMIFS(Bitácora!$AE$5:$AE$1036129,Bitácora!$D$5:$D$1036129,F9,Bitácora!$AN$5:$AN$1036129,V9,Bitácora!$E$5:$E$1036129,L9,Bitácora!$AM$5:$AM$1036129,AA31)=0," ",SUMIFS(Bitácora!$AC$5:$AC$1036129,Bitácora!$D$5:$D$1036129,F9,Bitácora!$AN$5:$AN$1036129,V9,Bitácora!$E$5:$E$1036129,L9,Bitácora!$AM$5:$AM$1036129,AA31))</f>
        <v xml:space="preserve"> </v>
      </c>
      <c r="AS31" s="606"/>
      <c r="AT31" s="606"/>
      <c r="AU31" s="645" t="str">
        <f>IF(SUMIFS(Bitácora!$AF$5:$AF$1036129,Bitácora!$D$5:$D$1036129,F9,Bitácora!$AN$5:$AN$1036129,V9,Bitácora!$E$5:$E$1036129,L9,Bitácora!$AM$5:$AM$1036129,AA31)=0," ",SUMIFS(Bitácora!$AF$5:$AF$1036129,Bitácora!$D$5:$D$1036129,F9,Bitácora!$AN$5:$AN$1036129,V9,Bitácora!$E$5:$E$1036129,L9,Bitácora!$AM$5:$AM$1036129,AA31))</f>
        <v xml:space="preserve"> </v>
      </c>
      <c r="AV31" s="646"/>
      <c r="AW31" s="646"/>
      <c r="AX31" s="632"/>
      <c r="AY31" s="630"/>
      <c r="AZ31" s="634"/>
      <c r="BA31" s="634"/>
      <c r="BB31" s="634"/>
      <c r="BC31" s="634"/>
      <c r="BD31" s="635"/>
      <c r="BE31" s="1136"/>
      <c r="BF31" s="1137"/>
      <c r="BG31" s="1137"/>
      <c r="BH31" s="1137"/>
      <c r="BI31" s="1137"/>
      <c r="BJ31" s="1137"/>
      <c r="BK31" s="625"/>
      <c r="BL31" s="634"/>
      <c r="BM31" s="634"/>
      <c r="BN31" s="634"/>
      <c r="BO31" s="634"/>
      <c r="BP31" s="635"/>
      <c r="BQ31" s="1134"/>
      <c r="BR31" s="1135"/>
      <c r="BS31" s="1135"/>
      <c r="BT31" s="1135"/>
      <c r="BU31" s="1135"/>
      <c r="BV31" s="1135"/>
      <c r="BW31" s="15"/>
      <c r="BX31" s="613" t="str">
        <f>IF(Portada!$A$1="www.fly-logics.com","JUL",0)</f>
        <v>JUL</v>
      </c>
      <c r="BY31" s="614"/>
      <c r="BZ31" s="614"/>
      <c r="CA31" s="614"/>
      <c r="CB31" s="614"/>
      <c r="CC31" s="605" t="str">
        <f>IF(SUMIFS(Bitácora!$Y$5:$Y$1036129,Bitácora!$D$5:$D$1036129,BC9,Bitácora!$AN$5:$AN$1036129,BS9,Bitácora!$E$5:$E$1036129,BI9,Bitácora!$AM$5:$AM$1036129,BX31)=0," ",SUMIFS(Bitácora!$Y$5:$Y$1036129,Bitácora!$D$5:$D$1036129,BC9,Bitácora!$AN$5:$AN$1036129,BS9,Bitácora!$E$5:$E$1036129,BI9,Bitácora!$AM$5:$AM$1036129,BX31))</f>
        <v xml:space="preserve"> </v>
      </c>
      <c r="CD31" s="615"/>
      <c r="CE31" s="615"/>
      <c r="CF31" s="615"/>
      <c r="CG31" s="639" t="str">
        <f>IF(SUMIFS(Bitácora!$Z$5:$Z$1036129,Bitácora!$D$5:$D$1036129,BC9,Bitácora!$AN$5:$AN$1036129,BS9,Bitácora!$E$5:$E$1036129,BI9,Bitácora!$AM$5:$AM$1036129,BX31)=0," ",SUMIFS(Bitácora!$Z$5:$Z$1036129,Bitácora!$D$5:$D$1036129,BC9,Bitácora!$AN$5:$AN$1036129,BS9,Bitácora!$E$5:$E$1036129,BI9,Bitácora!$AM$5:$AM$1036129,BX31))</f>
        <v xml:space="preserve"> </v>
      </c>
      <c r="CH31" s="640"/>
      <c r="CI31" s="640"/>
      <c r="CJ31" s="640"/>
      <c r="CK31" s="605" t="str">
        <f>IF(SUMIFS(Bitácora!$AA$5:$AA$1036129,Bitácora!$D$5:$D$1036129,BC9,Bitácora!$AN$5:$AN$1036129,BS9,Bitácora!$E$5:$E$1036129,BI9,Bitácora!$AM$5:$AM$1036129,BX31)=0," ",SUMIFS(Bitácora!$AA$5:$AA$1036129,Bitácora!$D$5:$D$1036129,BC9,Bitácora!$AN$5:$AN$1036129,BS9,Bitácora!$E$5:$E$1036129,BI9,Bitácora!$AM$5:$AM$1036129,BX31))</f>
        <v xml:space="preserve"> </v>
      </c>
      <c r="CL31" s="615"/>
      <c r="CM31" s="615"/>
      <c r="CN31" s="615"/>
      <c r="CO31" s="606" t="str">
        <f>IF(SUMIFS(Bitácora!$AE$5:$AE$1036129,Bitácora!$D$5:$D$1036129,BC9,Bitácora!$AN$5:$AN$1036129,BS9,Bitácora!$E$5:$E$1036129,BI9,Bitácora!$AM$5:$AM$1036129,BX31)=0," ",SUMIFS(Bitácora!$AC$5:$AC$1036129,Bitácora!$D$5:$D$1036129,BC9,Bitácora!$AN$5:$AN$1036129,BS9,Bitácora!$E$5:$E$1036129,BI9,Bitácora!$AM$5:$AM$1036129,BX31))</f>
        <v xml:space="preserve"> </v>
      </c>
      <c r="CP31" s="606"/>
      <c r="CQ31" s="606"/>
      <c r="CR31" s="645" t="str">
        <f>IF(SUMIFS(Bitácora!$AF$5:$AF$1036129,Bitácora!$D$5:$D$1036129,BC9,Bitácora!$AN$5:$AN$1036129,BS9,Bitácora!$E$5:$E$1036129,BI9,Bitácora!$AM$5:$AM$1036129,BX31)=0," ",SUMIFS(Bitácora!$AF$5:$AF$1036129,Bitácora!$D$5:$D$1036129,BC9,Bitácora!$AN$5:$AN$1036129,BS9,Bitácora!$E$5:$E$1036129,BI9,Bitácora!$AM$5:$AM$1036129,BX31))</f>
        <v xml:space="preserve"> </v>
      </c>
      <c r="CS31" s="646"/>
      <c r="CT31" s="646"/>
      <c r="CU31" s="632"/>
      <c r="CV31" s="276"/>
      <c r="CW31" s="244"/>
      <c r="CX31" s="630"/>
      <c r="CY31" s="634"/>
      <c r="CZ31" s="634"/>
      <c r="DA31" s="634"/>
      <c r="DB31" s="634"/>
      <c r="DC31" s="635"/>
      <c r="DD31" s="1136"/>
      <c r="DE31" s="1137"/>
      <c r="DF31" s="1137"/>
      <c r="DG31" s="1137"/>
      <c r="DH31" s="1137"/>
      <c r="DI31" s="1137"/>
      <c r="DJ31" s="625"/>
      <c r="DK31" s="634"/>
      <c r="DL31" s="634"/>
      <c r="DM31" s="634"/>
      <c r="DN31" s="634"/>
      <c r="DO31" s="635"/>
      <c r="DP31" s="1134"/>
      <c r="DQ31" s="1135"/>
      <c r="DR31" s="1135"/>
      <c r="DS31" s="1135"/>
      <c r="DT31" s="1135"/>
      <c r="DU31" s="1135"/>
      <c r="DV31" s="15"/>
      <c r="DW31" s="613" t="str">
        <f>IF(Portada!$A$1="www.fly-logics.com","JUL",0)</f>
        <v>JUL</v>
      </c>
      <c r="DX31" s="614"/>
      <c r="DY31" s="614"/>
      <c r="DZ31" s="614"/>
      <c r="EA31" s="614"/>
      <c r="EB31" s="605" t="str">
        <f>IF(SUMIFS(Bitácora!$Y$5:$Y$1036129,Bitácora!$D$5:$D$1036129,DB9,Bitácora!$AN$5:$AN$1036129,DR9,Bitácora!$E$5:$E$1036129,DH9,Bitácora!$AM$5:$AM$1036129,DW31)=0," ",SUMIFS(Bitácora!$Y$5:$Y$1036129,Bitácora!$D$5:$D$1036129,DB9,Bitácora!$AN$5:$AN$1036129,DR9,Bitácora!$E$5:$E$1036129,DH9,Bitácora!$AM$5:$AM$1036129,DW31))</f>
        <v xml:space="preserve"> </v>
      </c>
      <c r="EC31" s="615"/>
      <c r="ED31" s="615"/>
      <c r="EE31" s="615"/>
      <c r="EF31" s="639" t="str">
        <f>IF(SUMIFS(Bitácora!$Z$5:$Z$1036129,Bitácora!$D$5:$D$1036129,DB9,Bitácora!$AN$5:$AN$1036129,DR9,Bitácora!$E$5:$E$1036129,DH9,Bitácora!$AM$5:$AM$1036129,DW31)=0," ",SUMIFS(Bitácora!$Z$5:$Z$1036129,Bitácora!$D$5:$D$1036129,DB9,Bitácora!$AN$5:$AN$1036129,DR9,Bitácora!$E$5:$E$1036129,DH9,Bitácora!$AM$5:$AM$1036129,DW31))</f>
        <v xml:space="preserve"> </v>
      </c>
      <c r="EG31" s="640"/>
      <c r="EH31" s="640"/>
      <c r="EI31" s="640"/>
      <c r="EJ31" s="605" t="str">
        <f>IF(SUMIFS(Bitácora!$AA$5:$AA$1036129,Bitácora!$D$5:$D$1036129,DB9,Bitácora!$AN$5:$AN$1036129,DR9,Bitácora!$E$5:$E$1036129,DH9,Bitácora!$AM$5:$AM$1036129,DW31)=0," ",SUMIFS(Bitácora!$AA$5:$AA$1036129,Bitácora!$D$5:$D$1036129,DB9,Bitácora!$AN$5:$AN$1036129,DR9,Bitácora!$E$5:$E$1036129,DH9,Bitácora!$AM$5:$AM$1036129,DW31))</f>
        <v xml:space="preserve"> </v>
      </c>
      <c r="EK31" s="615"/>
      <c r="EL31" s="615"/>
      <c r="EM31" s="615"/>
      <c r="EN31" s="606" t="str">
        <f>IF(SUMIFS(Bitácora!$AE$5:$AE$1036129,Bitácora!$D$5:$D$1036129,DB9,Bitácora!$AN$5:$AN$1036129,DR9,Bitácora!$E$5:$E$1036129,DH9,Bitácora!$AM$5:$AM$1036129,DW31)=0," ",SUMIFS(Bitácora!$AC$5:$AC$1036129,Bitácora!$D$5:$D$1036129,DB9,Bitácora!$AN$5:$AN$1036129,DR9,Bitácora!$E$5:$E$1036129,DH9,Bitácora!$AM$5:$AM$1036129,DW31))</f>
        <v xml:space="preserve"> </v>
      </c>
      <c r="EO31" s="606"/>
      <c r="EP31" s="606"/>
      <c r="EQ31" s="645" t="str">
        <f>IF(SUMIFS(Bitácora!$AF$5:$AF$1036129,Bitácora!$D$5:$D$1036129,DB9,Bitácora!$AN$5:$AN$1036129,DR9,Bitácora!$E$5:$E$1036129,DH9,Bitácora!$AM$5:$AM$1036129,DW31)=0," ",SUMIFS(Bitácora!$AF$5:$AF$1036129,Bitácora!$D$5:$D$1036129,DB9,Bitácora!$AN$5:$AN$1036129,DR9,Bitácora!$E$5:$E$1036129,DH9,Bitácora!$AM$5:$AM$1036129,DW31))</f>
        <v xml:space="preserve"> </v>
      </c>
      <c r="ER31" s="646"/>
      <c r="ES31" s="646"/>
      <c r="ET31" s="632"/>
      <c r="EU31" s="630"/>
      <c r="EV31" s="634"/>
      <c r="EW31" s="634"/>
      <c r="EX31" s="634"/>
      <c r="EY31" s="634"/>
      <c r="EZ31" s="635"/>
      <c r="FA31" s="1136"/>
      <c r="FB31" s="1137"/>
      <c r="FC31" s="1137"/>
      <c r="FD31" s="1137"/>
      <c r="FE31" s="1137"/>
      <c r="FF31" s="1137"/>
      <c r="FG31" s="625"/>
      <c r="FH31" s="634"/>
      <c r="FI31" s="634"/>
      <c r="FJ31" s="634"/>
      <c r="FK31" s="634"/>
      <c r="FL31" s="635"/>
      <c r="FM31" s="1134"/>
      <c r="FN31" s="1135"/>
      <c r="FO31" s="1135"/>
      <c r="FP31" s="1135"/>
      <c r="FQ31" s="1135"/>
      <c r="FR31" s="1135"/>
      <c r="FS31" s="15"/>
      <c r="FT31" s="613" t="str">
        <f>IF(Portada!$A$1="www.fly-logics.com","JUL",0)</f>
        <v>JUL</v>
      </c>
      <c r="FU31" s="614"/>
      <c r="FV31" s="614"/>
      <c r="FW31" s="614"/>
      <c r="FX31" s="614"/>
      <c r="FY31" s="605" t="str">
        <f>IF(SUMIFS(Bitácora!$Y$5:$Y$1036129,Bitácora!$D$5:$D$1036129,EY9,Bitácora!$AN$5:$AN$1036129,FO9,Bitácora!$E$5:$E$1036129,FE9,Bitácora!$AM$5:$AM$1036129,FT31)=0," ",SUMIFS(Bitácora!$Y$5:$Y$1036129,Bitácora!$D$5:$D$1036129,EY9,Bitácora!$AN$5:$AN$1036129,FO9,Bitácora!$E$5:$E$1036129,FE9,Bitácora!$AM$5:$AM$1036129,FT31))</f>
        <v xml:space="preserve"> </v>
      </c>
      <c r="FZ31" s="615"/>
      <c r="GA31" s="615"/>
      <c r="GB31" s="615"/>
      <c r="GC31" s="639" t="str">
        <f>IF(SUMIFS(Bitácora!$Z$5:$Z$1036129,Bitácora!$D$5:$D$1036129,EY9,Bitácora!$AN$5:$AN$1036129,FO9,Bitácora!$E$5:$E$1036129,FE9,Bitácora!$AM$5:$AM$1036129,FT31)=0," ",SUMIFS(Bitácora!$Z$5:$Z$1036129,Bitácora!$D$5:$D$1036129,EY9,Bitácora!$AN$5:$AN$1036129,FO9,Bitácora!$E$5:$E$1036129,FE9,Bitácora!$AM$5:$AM$1036129,FT31))</f>
        <v xml:space="preserve"> </v>
      </c>
      <c r="GD31" s="640"/>
      <c r="GE31" s="640"/>
      <c r="GF31" s="640"/>
      <c r="GG31" s="605" t="str">
        <f>IF(SUMIFS(Bitácora!$AA$5:$AA$1036129,Bitácora!$D$5:$D$1036129,EY9,Bitácora!$AN$5:$AN$1036129,FO9,Bitácora!$E$5:$E$1036129,FE9,Bitácora!$AM$5:$AM$1036129,FT31)=0," ",SUMIFS(Bitácora!$AA$5:$AA$1036129,Bitácora!$D$5:$D$1036129,EY9,Bitácora!$AN$5:$AN$1036129,FO9,Bitácora!$E$5:$E$1036129,FE9,Bitácora!$AM$5:$AM$1036129,FT31))</f>
        <v xml:space="preserve"> </v>
      </c>
      <c r="GH31" s="615"/>
      <c r="GI31" s="615"/>
      <c r="GJ31" s="615"/>
      <c r="GK31" s="606" t="str">
        <f>IF(SUMIFS(Bitácora!$AE$5:$AE$1036129,Bitácora!$D$5:$D$1036129,EY9,Bitácora!$AN$5:$AN$1036129,FO9,Bitácora!$E$5:$E$1036129,FE9,Bitácora!$AM$5:$AM$1036129,FT31)=0," ",SUMIFS(Bitácora!$AC$5:$AC$1036129,Bitácora!$D$5:$D$1036129,EY9,Bitácora!$AN$5:$AN$1036129,FO9,Bitácora!$E$5:$E$1036129,FE9,Bitácora!$AM$5:$AM$1036129,FT31))</f>
        <v xml:space="preserve"> </v>
      </c>
      <c r="GL31" s="606"/>
      <c r="GM31" s="606"/>
      <c r="GN31" s="645" t="str">
        <f>IF(SUMIFS(Bitácora!$AF$5:$AF$1036129,Bitácora!$D$5:$D$1036129,EY9,Bitácora!$AN$5:$AN$1036129,FO9,Bitácora!$E$5:$E$1036129,FE9,Bitácora!$AM$5:$AM$1036129,FT31)=0," ",SUMIFS(Bitácora!$AF$5:$AF$1036129,Bitácora!$D$5:$D$1036129,EY9,Bitácora!$AN$5:$AN$1036129,FO9,Bitácora!$E$5:$E$1036129,FE9,Bitácora!$AM$5:$AM$1036129,FT31))</f>
        <v xml:space="preserve"> </v>
      </c>
      <c r="GO31" s="646"/>
      <c r="GP31" s="646"/>
      <c r="GQ31" s="632"/>
      <c r="GR31" s="6"/>
    </row>
    <row r="32" spans="1:200" ht="3" customHeight="1" x14ac:dyDescent="0.25">
      <c r="A32" s="244"/>
      <c r="B32" s="630"/>
      <c r="C32" s="625"/>
      <c r="D32" s="625"/>
      <c r="E32" s="625"/>
      <c r="F32" s="625"/>
      <c r="G32" s="625"/>
      <c r="H32" s="625"/>
      <c r="I32" s="625"/>
      <c r="J32" s="625"/>
      <c r="K32" s="625"/>
      <c r="L32" s="625"/>
      <c r="M32" s="625"/>
      <c r="N32" s="625"/>
      <c r="O32" s="625"/>
      <c r="P32" s="625"/>
      <c r="Q32" s="625"/>
      <c r="R32" s="625"/>
      <c r="S32" s="625"/>
      <c r="T32" s="625"/>
      <c r="U32" s="625"/>
      <c r="V32" s="625"/>
      <c r="W32" s="625"/>
      <c r="X32" s="625"/>
      <c r="Y32" s="625"/>
      <c r="Z32" s="15"/>
      <c r="AA32" s="614"/>
      <c r="AB32" s="614"/>
      <c r="AC32" s="614"/>
      <c r="AD32" s="614"/>
      <c r="AE32" s="614"/>
      <c r="AF32" s="615"/>
      <c r="AG32" s="616"/>
      <c r="AH32" s="616"/>
      <c r="AI32" s="615"/>
      <c r="AJ32" s="615"/>
      <c r="AK32" s="616"/>
      <c r="AL32" s="616"/>
      <c r="AM32" s="615"/>
      <c r="AN32" s="615"/>
      <c r="AO32" s="616"/>
      <c r="AP32" s="616"/>
      <c r="AQ32" s="615"/>
      <c r="AR32" s="606"/>
      <c r="AS32" s="606"/>
      <c r="AT32" s="606"/>
      <c r="AU32" s="617"/>
      <c r="AV32" s="618"/>
      <c r="AW32" s="617"/>
      <c r="AX32" s="632"/>
      <c r="AY32" s="630"/>
      <c r="AZ32" s="625"/>
      <c r="BA32" s="625"/>
      <c r="BB32" s="625"/>
      <c r="BC32" s="625"/>
      <c r="BD32" s="625"/>
      <c r="BE32" s="625"/>
      <c r="BF32" s="625"/>
      <c r="BG32" s="625"/>
      <c r="BH32" s="625"/>
      <c r="BI32" s="625"/>
      <c r="BJ32" s="625"/>
      <c r="BK32" s="625"/>
      <c r="BL32" s="625"/>
      <c r="BM32" s="625"/>
      <c r="BN32" s="625"/>
      <c r="BO32" s="625"/>
      <c r="BP32" s="625"/>
      <c r="BQ32" s="625"/>
      <c r="BR32" s="625"/>
      <c r="BS32" s="625"/>
      <c r="BT32" s="625"/>
      <c r="BU32" s="625"/>
      <c r="BV32" s="625"/>
      <c r="BW32" s="15"/>
      <c r="BX32" s="614"/>
      <c r="BY32" s="614"/>
      <c r="BZ32" s="614"/>
      <c r="CA32" s="614"/>
      <c r="CB32" s="614"/>
      <c r="CC32" s="615"/>
      <c r="CD32" s="616"/>
      <c r="CE32" s="616"/>
      <c r="CF32" s="615"/>
      <c r="CG32" s="615"/>
      <c r="CH32" s="616"/>
      <c r="CI32" s="616"/>
      <c r="CJ32" s="615"/>
      <c r="CK32" s="615"/>
      <c r="CL32" s="616"/>
      <c r="CM32" s="616"/>
      <c r="CN32" s="615"/>
      <c r="CO32" s="606"/>
      <c r="CP32" s="606"/>
      <c r="CQ32" s="606"/>
      <c r="CR32" s="617"/>
      <c r="CS32" s="618"/>
      <c r="CT32" s="617"/>
      <c r="CU32" s="632"/>
      <c r="CV32" s="276"/>
      <c r="CW32" s="244"/>
      <c r="CX32" s="630"/>
      <c r="CY32" s="625"/>
      <c r="CZ32" s="625"/>
      <c r="DA32" s="625"/>
      <c r="DB32" s="625"/>
      <c r="DC32" s="625"/>
      <c r="DD32" s="625"/>
      <c r="DE32" s="625"/>
      <c r="DF32" s="625"/>
      <c r="DG32" s="625"/>
      <c r="DH32" s="625"/>
      <c r="DI32" s="625"/>
      <c r="DJ32" s="625"/>
      <c r="DK32" s="625"/>
      <c r="DL32" s="625"/>
      <c r="DM32" s="625"/>
      <c r="DN32" s="625"/>
      <c r="DO32" s="625"/>
      <c r="DP32" s="625"/>
      <c r="DQ32" s="625"/>
      <c r="DR32" s="625"/>
      <c r="DS32" s="625"/>
      <c r="DT32" s="625"/>
      <c r="DU32" s="625"/>
      <c r="DV32" s="15"/>
      <c r="DW32" s="614"/>
      <c r="DX32" s="614"/>
      <c r="DY32" s="614"/>
      <c r="DZ32" s="614"/>
      <c r="EA32" s="614"/>
      <c r="EB32" s="615"/>
      <c r="EC32" s="616"/>
      <c r="ED32" s="616"/>
      <c r="EE32" s="615"/>
      <c r="EF32" s="615"/>
      <c r="EG32" s="616"/>
      <c r="EH32" s="616"/>
      <c r="EI32" s="615"/>
      <c r="EJ32" s="615"/>
      <c r="EK32" s="616"/>
      <c r="EL32" s="616"/>
      <c r="EM32" s="615"/>
      <c r="EN32" s="606"/>
      <c r="EO32" s="606"/>
      <c r="EP32" s="606"/>
      <c r="EQ32" s="617"/>
      <c r="ER32" s="618"/>
      <c r="ES32" s="617"/>
      <c r="ET32" s="632"/>
      <c r="EU32" s="630"/>
      <c r="EV32" s="625"/>
      <c r="EW32" s="625"/>
      <c r="EX32" s="625"/>
      <c r="EY32" s="625"/>
      <c r="EZ32" s="625"/>
      <c r="FA32" s="625"/>
      <c r="FB32" s="625"/>
      <c r="FC32" s="625"/>
      <c r="FD32" s="625"/>
      <c r="FE32" s="625"/>
      <c r="FF32" s="625"/>
      <c r="FG32" s="625"/>
      <c r="FH32" s="625"/>
      <c r="FI32" s="625"/>
      <c r="FJ32" s="625"/>
      <c r="FK32" s="625"/>
      <c r="FL32" s="625"/>
      <c r="FM32" s="625"/>
      <c r="FN32" s="625"/>
      <c r="FO32" s="625"/>
      <c r="FP32" s="625"/>
      <c r="FQ32" s="625"/>
      <c r="FR32" s="625"/>
      <c r="FS32" s="15"/>
      <c r="FT32" s="614"/>
      <c r="FU32" s="614"/>
      <c r="FV32" s="614"/>
      <c r="FW32" s="614"/>
      <c r="FX32" s="614"/>
      <c r="FY32" s="615"/>
      <c r="FZ32" s="616"/>
      <c r="GA32" s="616"/>
      <c r="GB32" s="615"/>
      <c r="GC32" s="615"/>
      <c r="GD32" s="616"/>
      <c r="GE32" s="616"/>
      <c r="GF32" s="615"/>
      <c r="GG32" s="615"/>
      <c r="GH32" s="616"/>
      <c r="GI32" s="616"/>
      <c r="GJ32" s="615"/>
      <c r="GK32" s="606"/>
      <c r="GL32" s="606"/>
      <c r="GM32" s="606"/>
      <c r="GN32" s="617"/>
      <c r="GO32" s="618"/>
      <c r="GP32" s="617"/>
      <c r="GQ32" s="632"/>
      <c r="GR32" s="6"/>
    </row>
    <row r="33" spans="1:200" ht="10.5" customHeight="1" x14ac:dyDescent="0.25">
      <c r="A33" s="244"/>
      <c r="B33" s="630"/>
      <c r="C33" s="644" t="str">
        <f>IF(Portada!$A$1="www.fly-logics.com","Travesía",0)</f>
        <v>Travesía</v>
      </c>
      <c r="D33" s="634"/>
      <c r="E33" s="634"/>
      <c r="F33" s="634"/>
      <c r="G33" s="635"/>
      <c r="H33" s="1136" t="str">
        <f>IF(SUMIFS(Bitácora!$W$5:$W$1036129,Bitácora!$D$5:$D$1036129,F9,Bitácora!$AN$5:$AN$1036129,V9,Bitácora!$E$5:$E$1036129,L9)=0," ",SUMIFS(Bitácora!$W$5:$W$1036129,Bitácora!$D$5:$D$1036129,F9,Bitácora!$AN$5:$AN$1036129,V9,Bitácora!$E$5:$E$1036129,L9))</f>
        <v xml:space="preserve"> </v>
      </c>
      <c r="I33" s="1137" t="str">
        <f>H33</f>
        <v xml:space="preserve"> </v>
      </c>
      <c r="J33" s="1137"/>
      <c r="K33" s="1137"/>
      <c r="L33" s="1137"/>
      <c r="M33" s="1137"/>
      <c r="N33" s="632"/>
      <c r="O33" s="607" t="s">
        <v>85</v>
      </c>
      <c r="P33" s="607"/>
      <c r="Q33" s="607"/>
      <c r="R33" s="607"/>
      <c r="S33" s="607"/>
      <c r="T33" s="607"/>
      <c r="U33" s="607"/>
      <c r="V33" s="607"/>
      <c r="W33" s="607"/>
      <c r="X33" s="607"/>
      <c r="Y33" s="608"/>
      <c r="Z33" s="15"/>
      <c r="AA33" s="614"/>
      <c r="AB33" s="614"/>
      <c r="AC33" s="614"/>
      <c r="AD33" s="614"/>
      <c r="AE33" s="614"/>
      <c r="AF33" s="615"/>
      <c r="AG33" s="615"/>
      <c r="AH33" s="615"/>
      <c r="AI33" s="615"/>
      <c r="AJ33" s="615"/>
      <c r="AK33" s="615"/>
      <c r="AL33" s="615"/>
      <c r="AM33" s="615"/>
      <c r="AN33" s="615"/>
      <c r="AO33" s="615"/>
      <c r="AP33" s="615"/>
      <c r="AQ33" s="615"/>
      <c r="AR33" s="606"/>
      <c r="AS33" s="606"/>
      <c r="AT33" s="606"/>
      <c r="AU33" s="617"/>
      <c r="AV33" s="617"/>
      <c r="AW33" s="617"/>
      <c r="AX33" s="632"/>
      <c r="AY33" s="630"/>
      <c r="AZ33" s="644" t="str">
        <f>IF(Portada!$A$1="www.fly-logics.com","Travesía",0)</f>
        <v>Travesía</v>
      </c>
      <c r="BA33" s="634"/>
      <c r="BB33" s="634"/>
      <c r="BC33" s="634"/>
      <c r="BD33" s="635"/>
      <c r="BE33" s="1136" t="str">
        <f>IF(SUMIFS(Bitácora!$W$5:$W$1036129,Bitácora!$D$5:$D$1036129,BC9,Bitácora!$AN$5:$AN$1036129,BS9,Bitácora!$E$5:$E$1036129,BI9)=0," ",SUMIFS(Bitácora!$W$5:$W$1036129,Bitácora!$D$5:$D$1036129,BC9,Bitácora!$AN$5:$AN$1036129,BS9,Bitácora!$E$5:$E$1036129,BI9))</f>
        <v xml:space="preserve"> </v>
      </c>
      <c r="BF33" s="1137" t="str">
        <f>BE33</f>
        <v xml:space="preserve"> </v>
      </c>
      <c r="BG33" s="1137"/>
      <c r="BH33" s="1137"/>
      <c r="BI33" s="1137"/>
      <c r="BJ33" s="1137"/>
      <c r="BK33" s="632"/>
      <c r="BL33" s="607" t="s">
        <v>85</v>
      </c>
      <c r="BM33" s="607"/>
      <c r="BN33" s="607"/>
      <c r="BO33" s="607"/>
      <c r="BP33" s="607"/>
      <c r="BQ33" s="607"/>
      <c r="BR33" s="607"/>
      <c r="BS33" s="607"/>
      <c r="BT33" s="607"/>
      <c r="BU33" s="607"/>
      <c r="BV33" s="608"/>
      <c r="BW33" s="15"/>
      <c r="BX33" s="614"/>
      <c r="BY33" s="614"/>
      <c r="BZ33" s="614"/>
      <c r="CA33" s="614"/>
      <c r="CB33" s="614"/>
      <c r="CC33" s="615"/>
      <c r="CD33" s="615"/>
      <c r="CE33" s="615"/>
      <c r="CF33" s="615"/>
      <c r="CG33" s="615"/>
      <c r="CH33" s="615"/>
      <c r="CI33" s="615"/>
      <c r="CJ33" s="615"/>
      <c r="CK33" s="615"/>
      <c r="CL33" s="615"/>
      <c r="CM33" s="615"/>
      <c r="CN33" s="615"/>
      <c r="CO33" s="606"/>
      <c r="CP33" s="606"/>
      <c r="CQ33" s="606"/>
      <c r="CR33" s="617"/>
      <c r="CS33" s="617"/>
      <c r="CT33" s="617"/>
      <c r="CU33" s="632"/>
      <c r="CV33" s="276"/>
      <c r="CW33" s="244"/>
      <c r="CX33" s="630"/>
      <c r="CY33" s="644" t="str">
        <f>IF(Portada!$A$1="www.fly-logics.com","Travesía",0)</f>
        <v>Travesía</v>
      </c>
      <c r="CZ33" s="634"/>
      <c r="DA33" s="634"/>
      <c r="DB33" s="634"/>
      <c r="DC33" s="635"/>
      <c r="DD33" s="1136" t="str">
        <f>IF(SUMIFS(Bitácora!$W$5:$W$1036129,Bitácora!$D$5:$D$1036129,DB9,Bitácora!$AN$5:$AN$1036129,DR9,Bitácora!$E$5:$E$1036129,DH9)=0," ",SUMIFS(Bitácora!$W$5:$W$1036129,Bitácora!$D$5:$D$1036129,DB9,Bitácora!$AN$5:$AN$1036129,DR9,Bitácora!$E$5:$E$1036129,DH9))</f>
        <v xml:space="preserve"> </v>
      </c>
      <c r="DE33" s="1137" t="str">
        <f>DD33</f>
        <v xml:space="preserve"> </v>
      </c>
      <c r="DF33" s="1137"/>
      <c r="DG33" s="1137"/>
      <c r="DH33" s="1137"/>
      <c r="DI33" s="1137"/>
      <c r="DJ33" s="632"/>
      <c r="DK33" s="607" t="s">
        <v>85</v>
      </c>
      <c r="DL33" s="607"/>
      <c r="DM33" s="607"/>
      <c r="DN33" s="607"/>
      <c r="DO33" s="607"/>
      <c r="DP33" s="607"/>
      <c r="DQ33" s="607"/>
      <c r="DR33" s="607"/>
      <c r="DS33" s="607"/>
      <c r="DT33" s="607"/>
      <c r="DU33" s="608"/>
      <c r="DV33" s="15"/>
      <c r="DW33" s="614"/>
      <c r="DX33" s="614"/>
      <c r="DY33" s="614"/>
      <c r="DZ33" s="614"/>
      <c r="EA33" s="614"/>
      <c r="EB33" s="615"/>
      <c r="EC33" s="615"/>
      <c r="ED33" s="615"/>
      <c r="EE33" s="615"/>
      <c r="EF33" s="615"/>
      <c r="EG33" s="615"/>
      <c r="EH33" s="615"/>
      <c r="EI33" s="615"/>
      <c r="EJ33" s="615"/>
      <c r="EK33" s="615"/>
      <c r="EL33" s="615"/>
      <c r="EM33" s="615"/>
      <c r="EN33" s="606"/>
      <c r="EO33" s="606"/>
      <c r="EP33" s="606"/>
      <c r="EQ33" s="617"/>
      <c r="ER33" s="617"/>
      <c r="ES33" s="617"/>
      <c r="ET33" s="632"/>
      <c r="EU33" s="630"/>
      <c r="EV33" s="644" t="str">
        <f>IF(Portada!$A$1="www.fly-logics.com","Travesía",0)</f>
        <v>Travesía</v>
      </c>
      <c r="EW33" s="634"/>
      <c r="EX33" s="634"/>
      <c r="EY33" s="634"/>
      <c r="EZ33" s="635"/>
      <c r="FA33" s="1136" t="str">
        <f>IF(SUMIFS(Bitácora!$W$5:$W$1036129,Bitácora!$D$5:$D$1036129,EY9,Bitácora!$AN$5:$AN$1036129,FO9,Bitácora!$E$5:$E$1036129,FE9)=0," ",SUMIFS(Bitácora!$W$5:$W$1036129,Bitácora!$D$5:$D$1036129,EY9,Bitácora!$AN$5:$AN$1036129,FO9,Bitácora!$E$5:$E$1036129,FE9))</f>
        <v xml:space="preserve"> </v>
      </c>
      <c r="FB33" s="1137" t="str">
        <f>FA33</f>
        <v xml:space="preserve"> </v>
      </c>
      <c r="FC33" s="1137"/>
      <c r="FD33" s="1137"/>
      <c r="FE33" s="1137"/>
      <c r="FF33" s="1137"/>
      <c r="FG33" s="632"/>
      <c r="FH33" s="607" t="s">
        <v>85</v>
      </c>
      <c r="FI33" s="607"/>
      <c r="FJ33" s="607"/>
      <c r="FK33" s="607"/>
      <c r="FL33" s="607"/>
      <c r="FM33" s="607"/>
      <c r="FN33" s="607"/>
      <c r="FO33" s="607"/>
      <c r="FP33" s="607"/>
      <c r="FQ33" s="607"/>
      <c r="FR33" s="608"/>
      <c r="FS33" s="15"/>
      <c r="FT33" s="614"/>
      <c r="FU33" s="614"/>
      <c r="FV33" s="614"/>
      <c r="FW33" s="614"/>
      <c r="FX33" s="614"/>
      <c r="FY33" s="615"/>
      <c r="FZ33" s="615"/>
      <c r="GA33" s="615"/>
      <c r="GB33" s="615"/>
      <c r="GC33" s="615"/>
      <c r="GD33" s="615"/>
      <c r="GE33" s="615"/>
      <c r="GF33" s="615"/>
      <c r="GG33" s="615"/>
      <c r="GH33" s="615"/>
      <c r="GI33" s="615"/>
      <c r="GJ33" s="615"/>
      <c r="GK33" s="606"/>
      <c r="GL33" s="606"/>
      <c r="GM33" s="606"/>
      <c r="GN33" s="617"/>
      <c r="GO33" s="617"/>
      <c r="GP33" s="617"/>
      <c r="GQ33" s="632"/>
      <c r="GR33" s="6"/>
    </row>
    <row r="34" spans="1:200" ht="8.85" customHeight="1" x14ac:dyDescent="0.25">
      <c r="A34" s="244"/>
      <c r="B34" s="630"/>
      <c r="C34" s="634"/>
      <c r="D34" s="634"/>
      <c r="E34" s="634"/>
      <c r="F34" s="634"/>
      <c r="G34" s="635"/>
      <c r="H34" s="1136"/>
      <c r="I34" s="1137"/>
      <c r="J34" s="1137"/>
      <c r="K34" s="1137"/>
      <c r="L34" s="1137"/>
      <c r="M34" s="1137"/>
      <c r="N34" s="632"/>
      <c r="O34" s="609"/>
      <c r="P34" s="609"/>
      <c r="Q34" s="609"/>
      <c r="R34" s="609"/>
      <c r="S34" s="609"/>
      <c r="T34" s="609"/>
      <c r="U34" s="609"/>
      <c r="V34" s="609"/>
      <c r="W34" s="609"/>
      <c r="X34" s="609"/>
      <c r="Y34" s="610"/>
      <c r="Z34" s="15"/>
      <c r="AA34" s="613" t="str">
        <f>IF(Portada!$A$1="www.fly-logics.com","AGO",0)</f>
        <v>AGO</v>
      </c>
      <c r="AB34" s="614"/>
      <c r="AC34" s="614"/>
      <c r="AD34" s="614"/>
      <c r="AE34" s="614"/>
      <c r="AF34" s="605" t="str">
        <f>IF(SUMIFS(Bitácora!$Y$5:$Y$1036129,Bitácora!$D$5:$D$1036129,F9,Bitácora!$AN$5:$AN$1036129,V9,Bitácora!$E$5:$E$1036129,L9,Bitácora!$AM$5:$AM$1036129,AA34)=0," ",SUMIFS(Bitácora!$Y$5:$Y$1036129,Bitácora!$D$5:$D$1036129,F9,Bitácora!$AN$5:$AN$1036129,V9,Bitácora!$E$5:$E$1036129,L9,Bitácora!$AM$5:$AM$1036129,AA34))</f>
        <v xml:space="preserve"> </v>
      </c>
      <c r="AG34" s="615"/>
      <c r="AH34" s="615"/>
      <c r="AI34" s="615"/>
      <c r="AJ34" s="605" t="str">
        <f>IF(SUMIFS(Bitácora!$Z$5:$Z$1036129,Bitácora!$D$5:$D$1036129,F9,Bitácora!$AN$5:$AN$1036129,V9,Bitácora!$E$5:$E$1036129,L9,Bitácora!$AM$5:$AM$1036129,AA34)=0," ",SUMIFS(Bitácora!$Z$5:$Z$1036129,Bitácora!$D$5:$D$1036129,F9,Bitácora!$AN$5:$AN$1036129,V9,Bitácora!$E$5:$E$1036129,L9,Bitácora!$AM$5:$AM$1036129,AA34))</f>
        <v xml:space="preserve"> </v>
      </c>
      <c r="AK34" s="615"/>
      <c r="AL34" s="615"/>
      <c r="AM34" s="615"/>
      <c r="AN34" s="605" t="str">
        <f>IF(SUMIFS(Bitácora!$AA$5:$AA$1036129,Bitácora!$D$5:$D$1036129,F9,Bitácora!$AN$5:$AN$1036129,V9,Bitácora!$E$5:$E$1036129,L9,Bitácora!$AM$5:$AM$1036129,AA34)=0," ",SUMIFS(Bitácora!$AA$5:$AA$1036129,Bitácora!$D$5:$D$1036129,F9,Bitácora!$AN$5:$AN$1036129,V9,Bitácora!$E$5:$E$1036129,L9,Bitácora!$AM$5:$AM$1036129,AA34))</f>
        <v xml:space="preserve"> </v>
      </c>
      <c r="AO34" s="615"/>
      <c r="AP34" s="615"/>
      <c r="AQ34" s="615"/>
      <c r="AR34" s="606" t="str">
        <f>IF(SUMIFS(Bitácora!$AE$5:$AE$1036129,Bitácora!$D$5:$D$1036129,F9,Bitácora!$AN$5:$AN$1036129,V9,Bitácora!$E$5:$E$1036129,L9,Bitácora!$AM$5:$AM$1036129,AA34)=0," ",SUMIFS(Bitácora!$AC$5:$AC$1036129,Bitácora!$D$5:$D$1036129,F9,Bitácora!$AN$5:$AN$1036129,V9,Bitácora!$E$5:$E$1036129,L9,Bitácora!$AM$5:$AM$1036129,AA34))</f>
        <v xml:space="preserve"> </v>
      </c>
      <c r="AS34" s="606"/>
      <c r="AT34" s="606"/>
      <c r="AU34" s="606" t="str">
        <f>IF(SUMIFS(Bitácora!$AF$5:$AF$1036129,Bitácora!$D$5:$D$1036129,F9,Bitácora!$AN$5:$AN$1036129,V9,Bitácora!$E$5:$E$1036129,L9,Bitácora!$AM$5:$AM$1036129,AA34)=0," ",SUMIFS(Bitácora!$AF$5:$AF$1036129,Bitácora!$D$5:$D$1036129,F9,Bitácora!$AN$5:$AN$1036129,V9,Bitácora!$E$5:$E$1036129,L9,Bitácora!$AM$5:$AM$1036129,AA34))</f>
        <v xml:space="preserve"> </v>
      </c>
      <c r="AV34" s="617"/>
      <c r="AW34" s="617"/>
      <c r="AX34" s="632"/>
      <c r="AY34" s="630"/>
      <c r="AZ34" s="634"/>
      <c r="BA34" s="634"/>
      <c r="BB34" s="634"/>
      <c r="BC34" s="634"/>
      <c r="BD34" s="635"/>
      <c r="BE34" s="1136"/>
      <c r="BF34" s="1137"/>
      <c r="BG34" s="1137"/>
      <c r="BH34" s="1137"/>
      <c r="BI34" s="1137"/>
      <c r="BJ34" s="1137"/>
      <c r="BK34" s="632"/>
      <c r="BL34" s="609"/>
      <c r="BM34" s="609"/>
      <c r="BN34" s="609"/>
      <c r="BO34" s="609"/>
      <c r="BP34" s="609"/>
      <c r="BQ34" s="609"/>
      <c r="BR34" s="609"/>
      <c r="BS34" s="609"/>
      <c r="BT34" s="609"/>
      <c r="BU34" s="609"/>
      <c r="BV34" s="610"/>
      <c r="BW34" s="15"/>
      <c r="BX34" s="613" t="str">
        <f>IF(Portada!$A$1="www.fly-logics.com","AGO",0)</f>
        <v>AGO</v>
      </c>
      <c r="BY34" s="614"/>
      <c r="BZ34" s="614"/>
      <c r="CA34" s="614"/>
      <c r="CB34" s="614"/>
      <c r="CC34" s="605" t="str">
        <f>IF(SUMIFS(Bitácora!$Y$5:$Y$1036129,Bitácora!$D$5:$D$1036129,BC9,Bitácora!$AN$5:$AN$1036129,BS9,Bitácora!$E$5:$E$1036129,BI9,Bitácora!$AM$5:$AM$1036129,BX34)=0," ",SUMIFS(Bitácora!$Y$5:$Y$1036129,Bitácora!$D$5:$D$1036129,BC9,Bitácora!$AN$5:$AN$1036129,BS9,Bitácora!$E$5:$E$1036129,BI9,Bitácora!$AM$5:$AM$1036129,BX34))</f>
        <v xml:space="preserve"> </v>
      </c>
      <c r="CD34" s="615"/>
      <c r="CE34" s="615"/>
      <c r="CF34" s="615"/>
      <c r="CG34" s="605" t="str">
        <f>IF(SUMIFS(Bitácora!$Z$5:$Z$1036129,Bitácora!$D$5:$D$1036129,BC9,Bitácora!$AN$5:$AN$1036129,BS9,Bitácora!$E$5:$E$1036129,BI9,Bitácora!$AM$5:$AM$1036129,BX34)=0," ",SUMIFS(Bitácora!$Z$5:$Z$1036129,Bitácora!$D$5:$D$1036129,BC9,Bitácora!$AN$5:$AN$1036129,BS9,Bitácora!$E$5:$E$1036129,BI9,Bitácora!$AM$5:$AM$1036129,BX34))</f>
        <v xml:space="preserve"> </v>
      </c>
      <c r="CH34" s="615"/>
      <c r="CI34" s="615"/>
      <c r="CJ34" s="615"/>
      <c r="CK34" s="605" t="str">
        <f>IF(SUMIFS(Bitácora!$AA$5:$AA$1036129,Bitácora!$D$5:$D$1036129,BC9,Bitácora!$AN$5:$AN$1036129,BS9,Bitácora!$E$5:$E$1036129,BI9,Bitácora!$AM$5:$AM$1036129,BX34)=0," ",SUMIFS(Bitácora!$AA$5:$AA$1036129,Bitácora!$D$5:$D$1036129,BC9,Bitácora!$AN$5:$AN$1036129,BS9,Bitácora!$E$5:$E$1036129,BI9,Bitácora!$AM$5:$AM$1036129,BX34))</f>
        <v xml:space="preserve"> </v>
      </c>
      <c r="CL34" s="615"/>
      <c r="CM34" s="615"/>
      <c r="CN34" s="615"/>
      <c r="CO34" s="606" t="str">
        <f>IF(SUMIFS(Bitácora!$AE$5:$AE$1036129,Bitácora!$D$5:$D$1036129,BC9,Bitácora!$AN$5:$AN$1036129,BS9,Bitácora!$E$5:$E$1036129,BI9,Bitácora!$AM$5:$AM$1036129,BX34)=0," ",SUMIFS(Bitácora!$AC$5:$AC$1036129,Bitácora!$D$5:$D$1036129,BC9,Bitácora!$AN$5:$AN$1036129,BS9,Bitácora!$E$5:$E$1036129,BI9,Bitácora!$AM$5:$AM$1036129,BX34))</f>
        <v xml:space="preserve"> </v>
      </c>
      <c r="CP34" s="606"/>
      <c r="CQ34" s="606"/>
      <c r="CR34" s="606" t="str">
        <f>IF(SUMIFS(Bitácora!$AF$5:$AF$1036129,Bitácora!$D$5:$D$1036129,BC9,Bitácora!$AN$5:$AN$1036129,BS9,Bitácora!$E$5:$E$1036129,BI9,Bitácora!$AM$5:$AM$1036129,BX34)=0," ",SUMIFS(Bitácora!$AF$5:$AF$1036129,Bitácora!$D$5:$D$1036129,BC9,Bitácora!$AN$5:$AN$1036129,BS9,Bitácora!$E$5:$E$1036129,BI9,Bitácora!$AM$5:$AM$1036129,BX34))</f>
        <v xml:space="preserve"> </v>
      </c>
      <c r="CS34" s="617"/>
      <c r="CT34" s="617"/>
      <c r="CU34" s="632"/>
      <c r="CV34" s="276"/>
      <c r="CW34" s="244"/>
      <c r="CX34" s="630"/>
      <c r="CY34" s="634"/>
      <c r="CZ34" s="634"/>
      <c r="DA34" s="634"/>
      <c r="DB34" s="634"/>
      <c r="DC34" s="635"/>
      <c r="DD34" s="1136"/>
      <c r="DE34" s="1137"/>
      <c r="DF34" s="1137"/>
      <c r="DG34" s="1137"/>
      <c r="DH34" s="1137"/>
      <c r="DI34" s="1137"/>
      <c r="DJ34" s="632"/>
      <c r="DK34" s="609"/>
      <c r="DL34" s="609"/>
      <c r="DM34" s="609"/>
      <c r="DN34" s="609"/>
      <c r="DO34" s="609"/>
      <c r="DP34" s="609"/>
      <c r="DQ34" s="609"/>
      <c r="DR34" s="609"/>
      <c r="DS34" s="609"/>
      <c r="DT34" s="609"/>
      <c r="DU34" s="610"/>
      <c r="DV34" s="15"/>
      <c r="DW34" s="613" t="str">
        <f>IF(Portada!$A$1="www.fly-logics.com","AGO",0)</f>
        <v>AGO</v>
      </c>
      <c r="DX34" s="614"/>
      <c r="DY34" s="614"/>
      <c r="DZ34" s="614"/>
      <c r="EA34" s="614"/>
      <c r="EB34" s="605" t="str">
        <f>IF(SUMIFS(Bitácora!$Y$5:$Y$1036129,Bitácora!$D$5:$D$1036129,DB9,Bitácora!$AN$5:$AN$1036129,DR9,Bitácora!$E$5:$E$1036129,DH9,Bitácora!$AM$5:$AM$1036129,DW34)=0," ",SUMIFS(Bitácora!$Y$5:$Y$1036129,Bitácora!$D$5:$D$1036129,DB9,Bitácora!$AN$5:$AN$1036129,DR9,Bitácora!$E$5:$E$1036129,DH9,Bitácora!$AM$5:$AM$1036129,DW34))</f>
        <v xml:space="preserve"> </v>
      </c>
      <c r="EC34" s="615"/>
      <c r="ED34" s="615"/>
      <c r="EE34" s="615"/>
      <c r="EF34" s="605" t="str">
        <f>IF(SUMIFS(Bitácora!$Z$5:$Z$1036129,Bitácora!$D$5:$D$1036129,DB9,Bitácora!$AN$5:$AN$1036129,DR9,Bitácora!$E$5:$E$1036129,DH9,Bitácora!$AM$5:$AM$1036129,DW34)=0," ",SUMIFS(Bitácora!$Z$5:$Z$1036129,Bitácora!$D$5:$D$1036129,DB9,Bitácora!$AN$5:$AN$1036129,DR9,Bitácora!$E$5:$E$1036129,DH9,Bitácora!$AM$5:$AM$1036129,DW34))</f>
        <v xml:space="preserve"> </v>
      </c>
      <c r="EG34" s="615"/>
      <c r="EH34" s="615"/>
      <c r="EI34" s="615"/>
      <c r="EJ34" s="605" t="str">
        <f>IF(SUMIFS(Bitácora!$AA$5:$AA$1036129,Bitácora!$D$5:$D$1036129,DB9,Bitácora!$AN$5:$AN$1036129,DR9,Bitácora!$E$5:$E$1036129,DH9,Bitácora!$AM$5:$AM$1036129,DW34)=0," ",SUMIFS(Bitácora!$AA$5:$AA$1036129,Bitácora!$D$5:$D$1036129,DB9,Bitácora!$AN$5:$AN$1036129,DR9,Bitácora!$E$5:$E$1036129,DH9,Bitácora!$AM$5:$AM$1036129,DW34))</f>
        <v xml:space="preserve"> </v>
      </c>
      <c r="EK34" s="615"/>
      <c r="EL34" s="615"/>
      <c r="EM34" s="615"/>
      <c r="EN34" s="606" t="str">
        <f>IF(SUMIFS(Bitácora!$AE$5:$AE$1036129,Bitácora!$D$5:$D$1036129,DB9,Bitácora!$AN$5:$AN$1036129,DR9,Bitácora!$E$5:$E$1036129,DH9,Bitácora!$AM$5:$AM$1036129,DW34)=0," ",SUMIFS(Bitácora!$AC$5:$AC$1036129,Bitácora!$D$5:$D$1036129,DB9,Bitácora!$AN$5:$AN$1036129,DR9,Bitácora!$E$5:$E$1036129,DH9,Bitácora!$AM$5:$AM$1036129,DW34))</f>
        <v xml:space="preserve"> </v>
      </c>
      <c r="EO34" s="606"/>
      <c r="EP34" s="606"/>
      <c r="EQ34" s="606" t="str">
        <f>IF(SUMIFS(Bitácora!$AF$5:$AF$1036129,Bitácora!$D$5:$D$1036129,DB9,Bitácora!$AN$5:$AN$1036129,DR9,Bitácora!$E$5:$E$1036129,DH9,Bitácora!$AM$5:$AM$1036129,DW34)=0," ",SUMIFS(Bitácora!$AF$5:$AF$1036129,Bitácora!$D$5:$D$1036129,DB9,Bitácora!$AN$5:$AN$1036129,DR9,Bitácora!$E$5:$E$1036129,DH9,Bitácora!$AM$5:$AM$1036129,DW34))</f>
        <v xml:space="preserve"> </v>
      </c>
      <c r="ER34" s="617"/>
      <c r="ES34" s="617"/>
      <c r="ET34" s="632"/>
      <c r="EU34" s="630"/>
      <c r="EV34" s="634"/>
      <c r="EW34" s="634"/>
      <c r="EX34" s="634"/>
      <c r="EY34" s="634"/>
      <c r="EZ34" s="635"/>
      <c r="FA34" s="1136"/>
      <c r="FB34" s="1137"/>
      <c r="FC34" s="1137"/>
      <c r="FD34" s="1137"/>
      <c r="FE34" s="1137"/>
      <c r="FF34" s="1137"/>
      <c r="FG34" s="632"/>
      <c r="FH34" s="609"/>
      <c r="FI34" s="609"/>
      <c r="FJ34" s="609"/>
      <c r="FK34" s="609"/>
      <c r="FL34" s="609"/>
      <c r="FM34" s="609"/>
      <c r="FN34" s="609"/>
      <c r="FO34" s="609"/>
      <c r="FP34" s="609"/>
      <c r="FQ34" s="609"/>
      <c r="FR34" s="610"/>
      <c r="FS34" s="15"/>
      <c r="FT34" s="613" t="str">
        <f>IF(Portada!$A$1="www.fly-logics.com","AGO",0)</f>
        <v>AGO</v>
      </c>
      <c r="FU34" s="614"/>
      <c r="FV34" s="614"/>
      <c r="FW34" s="614"/>
      <c r="FX34" s="614"/>
      <c r="FY34" s="605" t="str">
        <f>IF(SUMIFS(Bitácora!$Y$5:$Y$1036129,Bitácora!$D$5:$D$1036129,EY9,Bitácora!$AN$5:$AN$1036129,FO9,Bitácora!$E$5:$E$1036129,FE9,Bitácora!$AM$5:$AM$1036129,FT34)=0," ",SUMIFS(Bitácora!$Y$5:$Y$1036129,Bitácora!$D$5:$D$1036129,EY9,Bitácora!$AN$5:$AN$1036129,FO9,Bitácora!$E$5:$E$1036129,FE9,Bitácora!$AM$5:$AM$1036129,FT34))</f>
        <v xml:space="preserve"> </v>
      </c>
      <c r="FZ34" s="615"/>
      <c r="GA34" s="615"/>
      <c r="GB34" s="615"/>
      <c r="GC34" s="605" t="str">
        <f>IF(SUMIFS(Bitácora!$Z$5:$Z$1036129,Bitácora!$D$5:$D$1036129,EY9,Bitácora!$AN$5:$AN$1036129,FO9,Bitácora!$E$5:$E$1036129,FE9,Bitácora!$AM$5:$AM$1036129,FT34)=0," ",SUMIFS(Bitácora!$Z$5:$Z$1036129,Bitácora!$D$5:$D$1036129,EY9,Bitácora!$AN$5:$AN$1036129,FO9,Bitácora!$E$5:$E$1036129,FE9,Bitácora!$AM$5:$AM$1036129,FT34))</f>
        <v xml:space="preserve"> </v>
      </c>
      <c r="GD34" s="615"/>
      <c r="GE34" s="615"/>
      <c r="GF34" s="615"/>
      <c r="GG34" s="605" t="str">
        <f>IF(SUMIFS(Bitácora!$AA$5:$AA$1036129,Bitácora!$D$5:$D$1036129,EY9,Bitácora!$AN$5:$AN$1036129,FO9,Bitácora!$E$5:$E$1036129,FE9,Bitácora!$AM$5:$AM$1036129,FT34)=0," ",SUMIFS(Bitácora!$AA$5:$AA$1036129,Bitácora!$D$5:$D$1036129,EY9,Bitácora!$AN$5:$AN$1036129,FO9,Bitácora!$E$5:$E$1036129,FE9,Bitácora!$AM$5:$AM$1036129,FT34))</f>
        <v xml:space="preserve"> </v>
      </c>
      <c r="GH34" s="615"/>
      <c r="GI34" s="615"/>
      <c r="GJ34" s="615"/>
      <c r="GK34" s="606" t="str">
        <f>IF(SUMIFS(Bitácora!$AE$5:$AE$1036129,Bitácora!$D$5:$D$1036129,EY9,Bitácora!$AN$5:$AN$1036129,FO9,Bitácora!$E$5:$E$1036129,FE9,Bitácora!$AM$5:$AM$1036129,FT34)=0," ",SUMIFS(Bitácora!$AC$5:$AC$1036129,Bitácora!$D$5:$D$1036129,EY9,Bitácora!$AN$5:$AN$1036129,FO9,Bitácora!$E$5:$E$1036129,FE9,Bitácora!$AM$5:$AM$1036129,FT34))</f>
        <v xml:space="preserve"> </v>
      </c>
      <c r="GL34" s="606"/>
      <c r="GM34" s="606"/>
      <c r="GN34" s="606" t="str">
        <f>IF(SUMIFS(Bitácora!$AF$5:$AF$1036129,Bitácora!$D$5:$D$1036129,EY9,Bitácora!$AN$5:$AN$1036129,FO9,Bitácora!$E$5:$E$1036129,FE9,Bitácora!$AM$5:$AM$1036129,FT34)=0," ",SUMIFS(Bitácora!$AF$5:$AF$1036129,Bitácora!$D$5:$D$1036129,EY9,Bitácora!$AN$5:$AN$1036129,FO9,Bitácora!$E$5:$E$1036129,FE9,Bitácora!$AM$5:$AM$1036129,FT34))</f>
        <v xml:space="preserve"> </v>
      </c>
      <c r="GO34" s="617"/>
      <c r="GP34" s="617"/>
      <c r="GQ34" s="632"/>
      <c r="GR34" s="6"/>
    </row>
    <row r="35" spans="1:200" ht="4.5" customHeight="1" x14ac:dyDescent="0.25">
      <c r="A35" s="244"/>
      <c r="B35" s="656"/>
      <c r="C35" s="625"/>
      <c r="D35" s="625"/>
      <c r="E35" s="625"/>
      <c r="F35" s="625"/>
      <c r="G35" s="625"/>
      <c r="H35" s="625"/>
      <c r="I35" s="625"/>
      <c r="J35" s="625"/>
      <c r="K35" s="625"/>
      <c r="L35" s="625"/>
      <c r="M35" s="625"/>
      <c r="N35" s="632"/>
      <c r="O35" s="609"/>
      <c r="P35" s="609"/>
      <c r="Q35" s="609"/>
      <c r="R35" s="609"/>
      <c r="S35" s="609"/>
      <c r="T35" s="609"/>
      <c r="U35" s="609"/>
      <c r="V35" s="609"/>
      <c r="W35" s="609"/>
      <c r="X35" s="609"/>
      <c r="Y35" s="610"/>
      <c r="Z35" s="15"/>
      <c r="AA35" s="614"/>
      <c r="AB35" s="614"/>
      <c r="AC35" s="614"/>
      <c r="AD35" s="614"/>
      <c r="AE35" s="614"/>
      <c r="AF35" s="615"/>
      <c r="AG35" s="616"/>
      <c r="AH35" s="616"/>
      <c r="AI35" s="615"/>
      <c r="AJ35" s="615"/>
      <c r="AK35" s="616"/>
      <c r="AL35" s="616"/>
      <c r="AM35" s="615"/>
      <c r="AN35" s="615"/>
      <c r="AO35" s="616"/>
      <c r="AP35" s="616"/>
      <c r="AQ35" s="615"/>
      <c r="AR35" s="606"/>
      <c r="AS35" s="606"/>
      <c r="AT35" s="606"/>
      <c r="AU35" s="617"/>
      <c r="AV35" s="618"/>
      <c r="AW35" s="617"/>
      <c r="AX35" s="632"/>
      <c r="AY35" s="656"/>
      <c r="AZ35" s="625"/>
      <c r="BA35" s="625"/>
      <c r="BB35" s="625"/>
      <c r="BC35" s="625"/>
      <c r="BD35" s="625"/>
      <c r="BE35" s="625"/>
      <c r="BF35" s="625"/>
      <c r="BG35" s="625"/>
      <c r="BH35" s="625"/>
      <c r="BI35" s="625"/>
      <c r="BJ35" s="625"/>
      <c r="BK35" s="632"/>
      <c r="BL35" s="609"/>
      <c r="BM35" s="609"/>
      <c r="BN35" s="609"/>
      <c r="BO35" s="609"/>
      <c r="BP35" s="609"/>
      <c r="BQ35" s="609"/>
      <c r="BR35" s="609"/>
      <c r="BS35" s="609"/>
      <c r="BT35" s="609"/>
      <c r="BU35" s="609"/>
      <c r="BV35" s="610"/>
      <c r="BW35" s="15"/>
      <c r="BX35" s="614"/>
      <c r="BY35" s="614"/>
      <c r="BZ35" s="614"/>
      <c r="CA35" s="614"/>
      <c r="CB35" s="614"/>
      <c r="CC35" s="615"/>
      <c r="CD35" s="616"/>
      <c r="CE35" s="616"/>
      <c r="CF35" s="615"/>
      <c r="CG35" s="615"/>
      <c r="CH35" s="616"/>
      <c r="CI35" s="616"/>
      <c r="CJ35" s="615"/>
      <c r="CK35" s="615"/>
      <c r="CL35" s="616"/>
      <c r="CM35" s="616"/>
      <c r="CN35" s="615"/>
      <c r="CO35" s="606"/>
      <c r="CP35" s="606"/>
      <c r="CQ35" s="606"/>
      <c r="CR35" s="617"/>
      <c r="CS35" s="618"/>
      <c r="CT35" s="617"/>
      <c r="CU35" s="632"/>
      <c r="CV35" s="276"/>
      <c r="CW35" s="244"/>
      <c r="CX35" s="656"/>
      <c r="CY35" s="625"/>
      <c r="CZ35" s="625"/>
      <c r="DA35" s="625"/>
      <c r="DB35" s="625"/>
      <c r="DC35" s="625"/>
      <c r="DD35" s="625"/>
      <c r="DE35" s="625"/>
      <c r="DF35" s="625"/>
      <c r="DG35" s="625"/>
      <c r="DH35" s="625"/>
      <c r="DI35" s="625"/>
      <c r="DJ35" s="632"/>
      <c r="DK35" s="609"/>
      <c r="DL35" s="609"/>
      <c r="DM35" s="609"/>
      <c r="DN35" s="609"/>
      <c r="DO35" s="609"/>
      <c r="DP35" s="609"/>
      <c r="DQ35" s="609"/>
      <c r="DR35" s="609"/>
      <c r="DS35" s="609"/>
      <c r="DT35" s="609"/>
      <c r="DU35" s="610"/>
      <c r="DV35" s="15"/>
      <c r="DW35" s="614"/>
      <c r="DX35" s="614"/>
      <c r="DY35" s="614"/>
      <c r="DZ35" s="614"/>
      <c r="EA35" s="614"/>
      <c r="EB35" s="615"/>
      <c r="EC35" s="616"/>
      <c r="ED35" s="616"/>
      <c r="EE35" s="615"/>
      <c r="EF35" s="615"/>
      <c r="EG35" s="616"/>
      <c r="EH35" s="616"/>
      <c r="EI35" s="615"/>
      <c r="EJ35" s="615"/>
      <c r="EK35" s="616"/>
      <c r="EL35" s="616"/>
      <c r="EM35" s="615"/>
      <c r="EN35" s="606"/>
      <c r="EO35" s="606"/>
      <c r="EP35" s="606"/>
      <c r="EQ35" s="617"/>
      <c r="ER35" s="618"/>
      <c r="ES35" s="617"/>
      <c r="ET35" s="632"/>
      <c r="EU35" s="656"/>
      <c r="EV35" s="625"/>
      <c r="EW35" s="625"/>
      <c r="EX35" s="625"/>
      <c r="EY35" s="625"/>
      <c r="EZ35" s="625"/>
      <c r="FA35" s="625"/>
      <c r="FB35" s="625"/>
      <c r="FC35" s="625"/>
      <c r="FD35" s="625"/>
      <c r="FE35" s="625"/>
      <c r="FF35" s="625"/>
      <c r="FG35" s="632"/>
      <c r="FH35" s="609"/>
      <c r="FI35" s="609"/>
      <c r="FJ35" s="609"/>
      <c r="FK35" s="609"/>
      <c r="FL35" s="609"/>
      <c r="FM35" s="609"/>
      <c r="FN35" s="609"/>
      <c r="FO35" s="609"/>
      <c r="FP35" s="609"/>
      <c r="FQ35" s="609"/>
      <c r="FR35" s="610"/>
      <c r="FS35" s="15"/>
      <c r="FT35" s="614"/>
      <c r="FU35" s="614"/>
      <c r="FV35" s="614"/>
      <c r="FW35" s="614"/>
      <c r="FX35" s="614"/>
      <c r="FY35" s="615"/>
      <c r="FZ35" s="616"/>
      <c r="GA35" s="616"/>
      <c r="GB35" s="615"/>
      <c r="GC35" s="615"/>
      <c r="GD35" s="616"/>
      <c r="GE35" s="616"/>
      <c r="GF35" s="615"/>
      <c r="GG35" s="615"/>
      <c r="GH35" s="616"/>
      <c r="GI35" s="616"/>
      <c r="GJ35" s="615"/>
      <c r="GK35" s="606"/>
      <c r="GL35" s="606"/>
      <c r="GM35" s="606"/>
      <c r="GN35" s="617"/>
      <c r="GO35" s="618"/>
      <c r="GP35" s="617"/>
      <c r="GQ35" s="632"/>
      <c r="GR35" s="6"/>
    </row>
    <row r="36" spans="1:200" ht="10.5" customHeight="1" x14ac:dyDescent="0.25">
      <c r="A36" s="244"/>
      <c r="B36" s="1158"/>
      <c r="C36" s="9" t="str">
        <f>Bitácora!$J$3</f>
        <v>MONO-MOTOR</v>
      </c>
      <c r="D36" s="10" t="str">
        <f>Bitácora!$K$3</f>
        <v>MULTI-MOTOR</v>
      </c>
      <c r="E36" s="10" t="str">
        <f>Bitácora!$L$3</f>
        <v>TURBO-HÉLICE</v>
      </c>
      <c r="F36" s="10" t="str">
        <f>Bitácora!$M$3</f>
        <v>TURBO-JET</v>
      </c>
      <c r="G36" s="10" t="str">
        <f>Bitácora!$N$3</f>
        <v>LSA</v>
      </c>
      <c r="H36" s="10" t="str">
        <f>Bitácora!$O$2</f>
        <v>HELICÓPTERO</v>
      </c>
      <c r="I36" s="10" t="str">
        <f>Bitácora!$P$2</f>
        <v>PLANEADOR</v>
      </c>
      <c r="J36" s="10" t="str">
        <f>Bitácora!$Q$2</f>
        <v>OTROS</v>
      </c>
      <c r="K36" s="10">
        <f>Bitácora!$S$3</f>
        <v>0</v>
      </c>
      <c r="L36" s="11"/>
      <c r="M36" s="11" t="s">
        <v>86</v>
      </c>
      <c r="N36" s="12"/>
      <c r="O36" s="611"/>
      <c r="P36" s="611"/>
      <c r="Q36" s="611"/>
      <c r="R36" s="611"/>
      <c r="S36" s="611"/>
      <c r="T36" s="611"/>
      <c r="U36" s="611"/>
      <c r="V36" s="611"/>
      <c r="W36" s="611"/>
      <c r="X36" s="611"/>
      <c r="Y36" s="612"/>
      <c r="Z36" s="15"/>
      <c r="AA36" s="614"/>
      <c r="AB36" s="614"/>
      <c r="AC36" s="614"/>
      <c r="AD36" s="614"/>
      <c r="AE36" s="614"/>
      <c r="AF36" s="615"/>
      <c r="AG36" s="615"/>
      <c r="AH36" s="615"/>
      <c r="AI36" s="615"/>
      <c r="AJ36" s="615"/>
      <c r="AK36" s="615"/>
      <c r="AL36" s="615"/>
      <c r="AM36" s="615"/>
      <c r="AN36" s="615"/>
      <c r="AO36" s="615"/>
      <c r="AP36" s="615"/>
      <c r="AQ36" s="615"/>
      <c r="AR36" s="606"/>
      <c r="AS36" s="606"/>
      <c r="AT36" s="606"/>
      <c r="AU36" s="617"/>
      <c r="AV36" s="617"/>
      <c r="AW36" s="617"/>
      <c r="AX36" s="632"/>
      <c r="AY36" s="1158"/>
      <c r="AZ36" s="9" t="str">
        <f>Bitácora!$J$3</f>
        <v>MONO-MOTOR</v>
      </c>
      <c r="BA36" s="10" t="str">
        <f>Bitácora!$K$3</f>
        <v>MULTI-MOTOR</v>
      </c>
      <c r="BB36" s="10" t="str">
        <f>Bitácora!$L$3</f>
        <v>TURBO-HÉLICE</v>
      </c>
      <c r="BC36" s="10" t="str">
        <f>Bitácora!$M$3</f>
        <v>TURBO-JET</v>
      </c>
      <c r="BD36" s="10" t="str">
        <f>Bitácora!$N$3</f>
        <v>LSA</v>
      </c>
      <c r="BE36" s="10" t="str">
        <f>Bitácora!$O$2</f>
        <v>HELICÓPTERO</v>
      </c>
      <c r="BF36" s="10" t="str">
        <f>Bitácora!$P$2</f>
        <v>PLANEADOR</v>
      </c>
      <c r="BG36" s="10" t="str">
        <f>Bitácora!$Q$2</f>
        <v>OTROS</v>
      </c>
      <c r="BH36" s="10">
        <f>Bitácora!$S$3</f>
        <v>0</v>
      </c>
      <c r="BI36" s="11"/>
      <c r="BJ36" s="11" t="s">
        <v>86</v>
      </c>
      <c r="BK36" s="12"/>
      <c r="BL36" s="611"/>
      <c r="BM36" s="611"/>
      <c r="BN36" s="611"/>
      <c r="BO36" s="611"/>
      <c r="BP36" s="611"/>
      <c r="BQ36" s="611"/>
      <c r="BR36" s="611"/>
      <c r="BS36" s="611"/>
      <c r="BT36" s="611"/>
      <c r="BU36" s="611"/>
      <c r="BV36" s="612"/>
      <c r="BW36" s="15"/>
      <c r="BX36" s="614"/>
      <c r="BY36" s="614"/>
      <c r="BZ36" s="614"/>
      <c r="CA36" s="614"/>
      <c r="CB36" s="614"/>
      <c r="CC36" s="615"/>
      <c r="CD36" s="615"/>
      <c r="CE36" s="615"/>
      <c r="CF36" s="615"/>
      <c r="CG36" s="615"/>
      <c r="CH36" s="615"/>
      <c r="CI36" s="615"/>
      <c r="CJ36" s="615"/>
      <c r="CK36" s="615"/>
      <c r="CL36" s="615"/>
      <c r="CM36" s="615"/>
      <c r="CN36" s="615"/>
      <c r="CO36" s="606"/>
      <c r="CP36" s="606"/>
      <c r="CQ36" s="606"/>
      <c r="CR36" s="617"/>
      <c r="CS36" s="617"/>
      <c r="CT36" s="617"/>
      <c r="CU36" s="632"/>
      <c r="CV36" s="276"/>
      <c r="CW36" s="244"/>
      <c r="CX36" s="1158"/>
      <c r="CY36" s="9" t="str">
        <f>Bitácora!$J$3</f>
        <v>MONO-MOTOR</v>
      </c>
      <c r="CZ36" s="10" t="str">
        <f>Bitácora!$K$3</f>
        <v>MULTI-MOTOR</v>
      </c>
      <c r="DA36" s="10" t="str">
        <f>Bitácora!$L$3</f>
        <v>TURBO-HÉLICE</v>
      </c>
      <c r="DB36" s="10" t="str">
        <f>Bitácora!$M$3</f>
        <v>TURBO-JET</v>
      </c>
      <c r="DC36" s="10" t="str">
        <f>Bitácora!$N$3</f>
        <v>LSA</v>
      </c>
      <c r="DD36" s="10" t="str">
        <f>Bitácora!$O$2</f>
        <v>HELICÓPTERO</v>
      </c>
      <c r="DE36" s="10" t="str">
        <f>Bitácora!$P$2</f>
        <v>PLANEADOR</v>
      </c>
      <c r="DF36" s="10" t="str">
        <f>Bitácora!$Q$2</f>
        <v>OTROS</v>
      </c>
      <c r="DG36" s="10">
        <f>Bitácora!$S$3</f>
        <v>0</v>
      </c>
      <c r="DH36" s="11"/>
      <c r="DI36" s="11" t="s">
        <v>86</v>
      </c>
      <c r="DJ36" s="12"/>
      <c r="DK36" s="611"/>
      <c r="DL36" s="611"/>
      <c r="DM36" s="611"/>
      <c r="DN36" s="611"/>
      <c r="DO36" s="611"/>
      <c r="DP36" s="611"/>
      <c r="DQ36" s="611"/>
      <c r="DR36" s="611"/>
      <c r="DS36" s="611"/>
      <c r="DT36" s="611"/>
      <c r="DU36" s="612"/>
      <c r="DV36" s="15"/>
      <c r="DW36" s="614"/>
      <c r="DX36" s="614"/>
      <c r="DY36" s="614"/>
      <c r="DZ36" s="614"/>
      <c r="EA36" s="614"/>
      <c r="EB36" s="615"/>
      <c r="EC36" s="615"/>
      <c r="ED36" s="615"/>
      <c r="EE36" s="615"/>
      <c r="EF36" s="615"/>
      <c r="EG36" s="615"/>
      <c r="EH36" s="615"/>
      <c r="EI36" s="615"/>
      <c r="EJ36" s="615"/>
      <c r="EK36" s="615"/>
      <c r="EL36" s="615"/>
      <c r="EM36" s="615"/>
      <c r="EN36" s="606"/>
      <c r="EO36" s="606"/>
      <c r="EP36" s="606"/>
      <c r="EQ36" s="617"/>
      <c r="ER36" s="617"/>
      <c r="ES36" s="617"/>
      <c r="ET36" s="632"/>
      <c r="EU36" s="1158"/>
      <c r="EV36" s="9" t="str">
        <f>Bitácora!$J$3</f>
        <v>MONO-MOTOR</v>
      </c>
      <c r="EW36" s="10" t="str">
        <f>Bitácora!$K$3</f>
        <v>MULTI-MOTOR</v>
      </c>
      <c r="EX36" s="10" t="str">
        <f>Bitácora!$L$3</f>
        <v>TURBO-HÉLICE</v>
      </c>
      <c r="EY36" s="10" t="str">
        <f>Bitácora!$M$3</f>
        <v>TURBO-JET</v>
      </c>
      <c r="EZ36" s="10" t="str">
        <f>Bitácora!$N$3</f>
        <v>LSA</v>
      </c>
      <c r="FA36" s="10" t="str">
        <f>Bitácora!$O$2</f>
        <v>HELICÓPTERO</v>
      </c>
      <c r="FB36" s="10" t="str">
        <f>Bitácora!$P$2</f>
        <v>PLANEADOR</v>
      </c>
      <c r="FC36" s="10" t="str">
        <f>Bitácora!$Q$2</f>
        <v>OTROS</v>
      </c>
      <c r="FD36" s="10">
        <f>Bitácora!$S$3</f>
        <v>0</v>
      </c>
      <c r="FE36" s="11"/>
      <c r="FF36" s="11" t="s">
        <v>86</v>
      </c>
      <c r="FG36" s="12"/>
      <c r="FH36" s="611"/>
      <c r="FI36" s="611"/>
      <c r="FJ36" s="611"/>
      <c r="FK36" s="611"/>
      <c r="FL36" s="611"/>
      <c r="FM36" s="611"/>
      <c r="FN36" s="611"/>
      <c r="FO36" s="611"/>
      <c r="FP36" s="611"/>
      <c r="FQ36" s="611"/>
      <c r="FR36" s="612"/>
      <c r="FS36" s="15"/>
      <c r="FT36" s="614"/>
      <c r="FU36" s="614"/>
      <c r="FV36" s="614"/>
      <c r="FW36" s="614"/>
      <c r="FX36" s="614"/>
      <c r="FY36" s="615"/>
      <c r="FZ36" s="615"/>
      <c r="GA36" s="615"/>
      <c r="GB36" s="615"/>
      <c r="GC36" s="615"/>
      <c r="GD36" s="615"/>
      <c r="GE36" s="615"/>
      <c r="GF36" s="615"/>
      <c r="GG36" s="615"/>
      <c r="GH36" s="615"/>
      <c r="GI36" s="615"/>
      <c r="GJ36" s="615"/>
      <c r="GK36" s="606"/>
      <c r="GL36" s="606"/>
      <c r="GM36" s="606"/>
      <c r="GN36" s="617"/>
      <c r="GO36" s="617"/>
      <c r="GP36" s="617"/>
      <c r="GQ36" s="632"/>
      <c r="GR36" s="6"/>
    </row>
    <row r="37" spans="1:200" ht="4.5" customHeight="1" x14ac:dyDescent="0.25">
      <c r="A37" s="244"/>
      <c r="B37" s="636"/>
      <c r="C37" s="637"/>
      <c r="D37" s="637"/>
      <c r="E37" s="637"/>
      <c r="F37" s="637"/>
      <c r="G37" s="637"/>
      <c r="H37" s="637"/>
      <c r="I37" s="637"/>
      <c r="J37" s="637"/>
      <c r="K37" s="637"/>
      <c r="L37" s="637"/>
      <c r="M37" s="637"/>
      <c r="N37" s="637"/>
      <c r="O37" s="638"/>
      <c r="P37" s="638"/>
      <c r="Q37" s="638"/>
      <c r="R37" s="638"/>
      <c r="S37" s="638"/>
      <c r="T37" s="638"/>
      <c r="U37" s="638"/>
      <c r="V37" s="638"/>
      <c r="W37" s="638"/>
      <c r="X37" s="638"/>
      <c r="Y37" s="638"/>
      <c r="Z37" s="15"/>
      <c r="AA37" s="613" t="str">
        <f>IF(Portada!$A$1="www.fly-logics.com","SEP",0)</f>
        <v>SEP</v>
      </c>
      <c r="AB37" s="614"/>
      <c r="AC37" s="614"/>
      <c r="AD37" s="614"/>
      <c r="AE37" s="614"/>
      <c r="AF37" s="605" t="str">
        <f>IF(SUMIFS(Bitácora!$Y$5:$Y$1036129,Bitácora!$D$5:$D$1036129,F9,Bitácora!$AN$5:$AN$1036129,V9,Bitácora!$E$5:$E$1036129,L9,Bitácora!$AM$5:$AM$1036129,AA37)=0," ",SUMIFS(Bitácora!$Y$5:$Y$1036129,Bitácora!$D$5:$D$1036129,F9,Bitácora!$AN$5:$AN$1036129,V9,Bitácora!$E$5:$E$1036129,L9,Bitácora!$AM$5:$AM$1036129,AA37))</f>
        <v xml:space="preserve"> </v>
      </c>
      <c r="AG37" s="615"/>
      <c r="AH37" s="615"/>
      <c r="AI37" s="615"/>
      <c r="AJ37" s="605" t="str">
        <f>IF(SUMIFS(Bitácora!$Z$5:$Z$1036129,Bitácora!$D$5:$D$1036129,F9,Bitácora!$AN$5:$AN$1036129,V9,Bitácora!$E$5:$E$1036129,L9,Bitácora!$AM$5:$AM$1036129,AA37)=0," ",SUMIFS(Bitácora!$Z$5:$Z$1036129,Bitácora!$D$5:$D$1036129,F9,Bitácora!$AN$5:$AN$1036129,V9,Bitácora!$E$5:$E$1036129,L9,Bitácora!$AM$5:$AM$1036129,AA37))</f>
        <v xml:space="preserve"> </v>
      </c>
      <c r="AK37" s="615"/>
      <c r="AL37" s="615"/>
      <c r="AM37" s="615"/>
      <c r="AN37" s="605" t="str">
        <f>IF(SUMIFS(Bitácora!$AA$5:$AA$1036129,Bitácora!$D$5:$D$1036129,F9,Bitácora!$AN$5:$AN$1036129,V9,Bitácora!$E$5:$E$1036129,L9,Bitácora!$AM$5:$AM$1036129,AA37)=0," ",SUMIFS(Bitácora!$AA$5:$AA$1036129,Bitácora!$D$5:$D$1036129,F9,Bitácora!$AN$5:$AN$1036129,V9,Bitácora!$E$5:$E$1036129,L9,Bitácora!$AM$5:$AM$1036129,AA37))</f>
        <v xml:space="preserve"> </v>
      </c>
      <c r="AO37" s="615"/>
      <c r="AP37" s="615"/>
      <c r="AQ37" s="615"/>
      <c r="AR37" s="606" t="str">
        <f>IF(SUMIFS(Bitácora!$AE$5:$AE$1036129,Bitácora!$D$5:$D$1036129,F9,Bitácora!$AN$5:$AN$1036129,V9,Bitácora!$E$5:$E$1036129,L9,Bitácora!$AM$5:$AM$1036129,AA37)=0," ",SUMIFS(Bitácora!$AC$5:$AC$1036129,Bitácora!$D$5:$D$1036129,F9,Bitácora!$AN$5:$AN$1036129,V9,Bitácora!$E$5:$E$1036129,L9,Bitácora!$AM$5:$AM$1036129,AA37))</f>
        <v xml:space="preserve"> </v>
      </c>
      <c r="AS37" s="606"/>
      <c r="AT37" s="606"/>
      <c r="AU37" s="606" t="str">
        <f>IF(SUMIFS(Bitácora!$AF$5:$AF$1036129,Bitácora!$D$5:$D$1036129,F9,Bitácora!$AN$5:$AN$1036129,V9,Bitácora!$E$5:$E$1036129,L9,Bitácora!$AM$5:$AM$1036129,AA37)=0," ",SUMIFS(Bitácora!$AF$5:$AF$1036129,Bitácora!$D$5:$D$1036129,F9,Bitácora!$AN$5:$AN$1036129,V9,Bitácora!$E$5:$E$1036129,L9,Bitácora!$AM$5:$AM$1036129,AA37))</f>
        <v xml:space="preserve"> </v>
      </c>
      <c r="AV37" s="617"/>
      <c r="AW37" s="617"/>
      <c r="AX37" s="632"/>
      <c r="AY37" s="636"/>
      <c r="AZ37" s="637"/>
      <c r="BA37" s="637"/>
      <c r="BB37" s="637"/>
      <c r="BC37" s="637"/>
      <c r="BD37" s="637"/>
      <c r="BE37" s="637"/>
      <c r="BF37" s="637"/>
      <c r="BG37" s="637"/>
      <c r="BH37" s="637"/>
      <c r="BI37" s="637"/>
      <c r="BJ37" s="637"/>
      <c r="BK37" s="637"/>
      <c r="BL37" s="638"/>
      <c r="BM37" s="638"/>
      <c r="BN37" s="638"/>
      <c r="BO37" s="638"/>
      <c r="BP37" s="638"/>
      <c r="BQ37" s="638"/>
      <c r="BR37" s="638"/>
      <c r="BS37" s="638"/>
      <c r="BT37" s="638"/>
      <c r="BU37" s="638"/>
      <c r="BV37" s="638"/>
      <c r="BW37" s="15"/>
      <c r="BX37" s="613" t="str">
        <f>IF(Portada!$A$1="www.fly-logics.com","SEP",0)</f>
        <v>SEP</v>
      </c>
      <c r="BY37" s="614"/>
      <c r="BZ37" s="614"/>
      <c r="CA37" s="614"/>
      <c r="CB37" s="614"/>
      <c r="CC37" s="605" t="str">
        <f>IF(SUMIFS(Bitácora!$Y$5:$Y$1036129,Bitácora!$D$5:$D$1036129,BC9,Bitácora!$AN$5:$AN$1036129,BS9,Bitácora!$E$5:$E$1036129,BI9,Bitácora!$AM$5:$AM$1036129,BX37)=0," ",SUMIFS(Bitácora!$Y$5:$Y$1036129,Bitácora!$D$5:$D$1036129,BC9,Bitácora!$AN$5:$AN$1036129,BS9,Bitácora!$E$5:$E$1036129,BI9,Bitácora!$AM$5:$AM$1036129,BX37))</f>
        <v xml:space="preserve"> </v>
      </c>
      <c r="CD37" s="615"/>
      <c r="CE37" s="615"/>
      <c r="CF37" s="615"/>
      <c r="CG37" s="605" t="str">
        <f>IF(SUMIFS(Bitácora!$Z$5:$Z$1036129,Bitácora!$D$5:$D$1036129,BC9,Bitácora!$AN$5:$AN$1036129,BS9,Bitácora!$E$5:$E$1036129,BI9,Bitácora!$AM$5:$AM$1036129,BX37)=0," ",SUMIFS(Bitácora!$Z$5:$Z$1036129,Bitácora!$D$5:$D$1036129,BC9,Bitácora!$AN$5:$AN$1036129,BS9,Bitácora!$E$5:$E$1036129,BI9,Bitácora!$AM$5:$AM$1036129,BX37))</f>
        <v xml:space="preserve"> </v>
      </c>
      <c r="CH37" s="615"/>
      <c r="CI37" s="615"/>
      <c r="CJ37" s="615"/>
      <c r="CK37" s="605" t="str">
        <f>IF(SUMIFS(Bitácora!$AA$5:$AA$1036129,Bitácora!$D$5:$D$1036129,BC9,Bitácora!$AN$5:$AN$1036129,BS9,Bitácora!$E$5:$E$1036129,BI9,Bitácora!$AM$5:$AM$1036129,BX37)=0," ",SUMIFS(Bitácora!$AA$5:$AA$1036129,Bitácora!$D$5:$D$1036129,BC9,Bitácora!$AN$5:$AN$1036129,BS9,Bitácora!$E$5:$E$1036129,BI9,Bitácora!$AM$5:$AM$1036129,BX37))</f>
        <v xml:space="preserve"> </v>
      </c>
      <c r="CL37" s="615"/>
      <c r="CM37" s="615"/>
      <c r="CN37" s="615"/>
      <c r="CO37" s="606" t="str">
        <f>IF(SUMIFS(Bitácora!$AE$5:$AE$1036129,Bitácora!$D$5:$D$1036129,BC9,Bitácora!$AN$5:$AN$1036129,BS9,Bitácora!$E$5:$E$1036129,BI9,Bitácora!$AM$5:$AM$1036129,BX37)=0," ",SUMIFS(Bitácora!$AC$5:$AC$1036129,Bitácora!$D$5:$D$1036129,BC9,Bitácora!$AN$5:$AN$1036129,BS9,Bitácora!$E$5:$E$1036129,BI9,Bitácora!$AM$5:$AM$1036129,BX37))</f>
        <v xml:space="preserve"> </v>
      </c>
      <c r="CP37" s="606"/>
      <c r="CQ37" s="606"/>
      <c r="CR37" s="606" t="str">
        <f>IF(SUMIFS(Bitácora!$AF$5:$AF$1036129,Bitácora!$D$5:$D$1036129,BC9,Bitácora!$AN$5:$AN$1036129,BS9,Bitácora!$E$5:$E$1036129,BI9,Bitácora!$AM$5:$AM$1036129,BX37)=0," ",SUMIFS(Bitácora!$AF$5:$AF$1036129,Bitácora!$D$5:$D$1036129,BC9,Bitácora!$AN$5:$AN$1036129,BS9,Bitácora!$E$5:$E$1036129,BI9,Bitácora!$AM$5:$AM$1036129,BX37))</f>
        <v xml:space="preserve"> </v>
      </c>
      <c r="CS37" s="617"/>
      <c r="CT37" s="617"/>
      <c r="CU37" s="632"/>
      <c r="CV37" s="276"/>
      <c r="CW37" s="244"/>
      <c r="CX37" s="636"/>
      <c r="CY37" s="637"/>
      <c r="CZ37" s="637"/>
      <c r="DA37" s="637"/>
      <c r="DB37" s="637"/>
      <c r="DC37" s="637"/>
      <c r="DD37" s="637"/>
      <c r="DE37" s="637"/>
      <c r="DF37" s="637"/>
      <c r="DG37" s="637"/>
      <c r="DH37" s="637"/>
      <c r="DI37" s="637"/>
      <c r="DJ37" s="637"/>
      <c r="DK37" s="638"/>
      <c r="DL37" s="638"/>
      <c r="DM37" s="638"/>
      <c r="DN37" s="638"/>
      <c r="DO37" s="638"/>
      <c r="DP37" s="638"/>
      <c r="DQ37" s="638"/>
      <c r="DR37" s="638"/>
      <c r="DS37" s="638"/>
      <c r="DT37" s="638"/>
      <c r="DU37" s="638"/>
      <c r="DV37" s="15"/>
      <c r="DW37" s="613" t="str">
        <f>IF(Portada!$A$1="www.fly-logics.com","SEP",0)</f>
        <v>SEP</v>
      </c>
      <c r="DX37" s="614"/>
      <c r="DY37" s="614"/>
      <c r="DZ37" s="614"/>
      <c r="EA37" s="614"/>
      <c r="EB37" s="605" t="str">
        <f>IF(SUMIFS(Bitácora!$Y$5:$Y$1036129,Bitácora!$D$5:$D$1036129,DB9,Bitácora!$AN$5:$AN$1036129,DR9,Bitácora!$E$5:$E$1036129,DH9,Bitácora!$AM$5:$AM$1036129,DW37)=0," ",SUMIFS(Bitácora!$Y$5:$Y$1036129,Bitácora!$D$5:$D$1036129,DB9,Bitácora!$AN$5:$AN$1036129,DR9,Bitácora!$E$5:$E$1036129,DH9,Bitácora!$AM$5:$AM$1036129,DW37))</f>
        <v xml:space="preserve"> </v>
      </c>
      <c r="EC37" s="615"/>
      <c r="ED37" s="615"/>
      <c r="EE37" s="615"/>
      <c r="EF37" s="605" t="str">
        <f>IF(SUMIFS(Bitácora!$Z$5:$Z$1036129,Bitácora!$D$5:$D$1036129,DB9,Bitácora!$AN$5:$AN$1036129,DR9,Bitácora!$E$5:$E$1036129,DH9,Bitácora!$AM$5:$AM$1036129,DW37)=0," ",SUMIFS(Bitácora!$Z$5:$Z$1036129,Bitácora!$D$5:$D$1036129,DB9,Bitácora!$AN$5:$AN$1036129,DR9,Bitácora!$E$5:$E$1036129,DH9,Bitácora!$AM$5:$AM$1036129,DW37))</f>
        <v xml:space="preserve"> </v>
      </c>
      <c r="EG37" s="615"/>
      <c r="EH37" s="615"/>
      <c r="EI37" s="615"/>
      <c r="EJ37" s="605" t="str">
        <f>IF(SUMIFS(Bitácora!$AA$5:$AA$1036129,Bitácora!$D$5:$D$1036129,DB9,Bitácora!$AN$5:$AN$1036129,DR9,Bitácora!$E$5:$E$1036129,DH9,Bitácora!$AM$5:$AM$1036129,DW37)=0," ",SUMIFS(Bitácora!$AA$5:$AA$1036129,Bitácora!$D$5:$D$1036129,DB9,Bitácora!$AN$5:$AN$1036129,DR9,Bitácora!$E$5:$E$1036129,DH9,Bitácora!$AM$5:$AM$1036129,DW37))</f>
        <v xml:space="preserve"> </v>
      </c>
      <c r="EK37" s="615"/>
      <c r="EL37" s="615"/>
      <c r="EM37" s="615"/>
      <c r="EN37" s="606" t="str">
        <f>IF(SUMIFS(Bitácora!$AE$5:$AE$1036129,Bitácora!$D$5:$D$1036129,DB9,Bitácora!$AN$5:$AN$1036129,DR9,Bitácora!$E$5:$E$1036129,DH9,Bitácora!$AM$5:$AM$1036129,DW37)=0," ",SUMIFS(Bitácora!$AC$5:$AC$1036129,Bitácora!$D$5:$D$1036129,DB9,Bitácora!$AN$5:$AN$1036129,DR9,Bitácora!$E$5:$E$1036129,DH9,Bitácora!$AM$5:$AM$1036129,DW37))</f>
        <v xml:space="preserve"> </v>
      </c>
      <c r="EO37" s="606"/>
      <c r="EP37" s="606"/>
      <c r="EQ37" s="606" t="str">
        <f>IF(SUMIFS(Bitácora!$AF$5:$AF$1036129,Bitácora!$D$5:$D$1036129,DB9,Bitácora!$AN$5:$AN$1036129,DR9,Bitácora!$E$5:$E$1036129,DH9,Bitácora!$AM$5:$AM$1036129,DW37)=0," ",SUMIFS(Bitácora!$AF$5:$AF$1036129,Bitácora!$D$5:$D$1036129,DB9,Bitácora!$AN$5:$AN$1036129,DR9,Bitácora!$E$5:$E$1036129,DH9,Bitácora!$AM$5:$AM$1036129,DW37))</f>
        <v xml:space="preserve"> </v>
      </c>
      <c r="ER37" s="617"/>
      <c r="ES37" s="617"/>
      <c r="ET37" s="632"/>
      <c r="EU37" s="636"/>
      <c r="EV37" s="637"/>
      <c r="EW37" s="637"/>
      <c r="EX37" s="637"/>
      <c r="EY37" s="637"/>
      <c r="EZ37" s="637"/>
      <c r="FA37" s="637"/>
      <c r="FB37" s="637"/>
      <c r="FC37" s="637"/>
      <c r="FD37" s="637"/>
      <c r="FE37" s="637"/>
      <c r="FF37" s="637"/>
      <c r="FG37" s="637"/>
      <c r="FH37" s="638"/>
      <c r="FI37" s="638"/>
      <c r="FJ37" s="638"/>
      <c r="FK37" s="638"/>
      <c r="FL37" s="638"/>
      <c r="FM37" s="638"/>
      <c r="FN37" s="638"/>
      <c r="FO37" s="638"/>
      <c r="FP37" s="638"/>
      <c r="FQ37" s="638"/>
      <c r="FR37" s="638"/>
      <c r="FS37" s="15"/>
      <c r="FT37" s="613" t="str">
        <f>IF(Portada!$A$1="www.fly-logics.com","SEP",0)</f>
        <v>SEP</v>
      </c>
      <c r="FU37" s="614"/>
      <c r="FV37" s="614"/>
      <c r="FW37" s="614"/>
      <c r="FX37" s="614"/>
      <c r="FY37" s="605" t="str">
        <f>IF(SUMIFS(Bitácora!$Y$5:$Y$1036129,Bitácora!$D$5:$D$1036129,EY9,Bitácora!$AN$5:$AN$1036129,FO9,Bitácora!$E$5:$E$1036129,FE9,Bitácora!$AM$5:$AM$1036129,FT37)=0," ",SUMIFS(Bitácora!$Y$5:$Y$1036129,Bitácora!$D$5:$D$1036129,EY9,Bitácora!$AN$5:$AN$1036129,FO9,Bitácora!$E$5:$E$1036129,FE9,Bitácora!$AM$5:$AM$1036129,FT37))</f>
        <v xml:space="preserve"> </v>
      </c>
      <c r="FZ37" s="615"/>
      <c r="GA37" s="615"/>
      <c r="GB37" s="615"/>
      <c r="GC37" s="605" t="str">
        <f>IF(SUMIFS(Bitácora!$Z$5:$Z$1036129,Bitácora!$D$5:$D$1036129,EY9,Bitácora!$AN$5:$AN$1036129,FO9,Bitácora!$E$5:$E$1036129,FE9,Bitácora!$AM$5:$AM$1036129,FT37)=0," ",SUMIFS(Bitácora!$Z$5:$Z$1036129,Bitácora!$D$5:$D$1036129,EY9,Bitácora!$AN$5:$AN$1036129,FO9,Bitácora!$E$5:$E$1036129,FE9,Bitácora!$AM$5:$AM$1036129,FT37))</f>
        <v xml:space="preserve"> </v>
      </c>
      <c r="GD37" s="615"/>
      <c r="GE37" s="615"/>
      <c r="GF37" s="615"/>
      <c r="GG37" s="605" t="str">
        <f>IF(SUMIFS(Bitácora!$AA$5:$AA$1036129,Bitácora!$D$5:$D$1036129,EY9,Bitácora!$AN$5:$AN$1036129,FO9,Bitácora!$E$5:$E$1036129,FE9,Bitácora!$AM$5:$AM$1036129,FT37)=0," ",SUMIFS(Bitácora!$AA$5:$AA$1036129,Bitácora!$D$5:$D$1036129,EY9,Bitácora!$AN$5:$AN$1036129,FO9,Bitácora!$E$5:$E$1036129,FE9,Bitácora!$AM$5:$AM$1036129,FT37))</f>
        <v xml:space="preserve"> </v>
      </c>
      <c r="GH37" s="615"/>
      <c r="GI37" s="615"/>
      <c r="GJ37" s="615"/>
      <c r="GK37" s="606" t="str">
        <f>IF(SUMIFS(Bitácora!$AE$5:$AE$1036129,Bitácora!$D$5:$D$1036129,EY9,Bitácora!$AN$5:$AN$1036129,FO9,Bitácora!$E$5:$E$1036129,FE9,Bitácora!$AM$5:$AM$1036129,FT37)=0," ",SUMIFS(Bitácora!$AC$5:$AC$1036129,Bitácora!$D$5:$D$1036129,EY9,Bitácora!$AN$5:$AN$1036129,FO9,Bitácora!$E$5:$E$1036129,FE9,Bitácora!$AM$5:$AM$1036129,FT37))</f>
        <v xml:space="preserve"> </v>
      </c>
      <c r="GL37" s="606"/>
      <c r="GM37" s="606"/>
      <c r="GN37" s="606" t="str">
        <f>IF(SUMIFS(Bitácora!$AF$5:$AF$1036129,Bitácora!$D$5:$D$1036129,EY9,Bitácora!$AN$5:$AN$1036129,FO9,Bitácora!$E$5:$E$1036129,FE9,Bitácora!$AM$5:$AM$1036129,FT37)=0," ",SUMIFS(Bitácora!$AF$5:$AF$1036129,Bitácora!$D$5:$D$1036129,EY9,Bitácora!$AN$5:$AN$1036129,FO9,Bitácora!$E$5:$E$1036129,FE9,Bitácora!$AM$5:$AM$1036129,FT37))</f>
        <v xml:space="preserve"> </v>
      </c>
      <c r="GO37" s="617"/>
      <c r="GP37" s="617"/>
      <c r="GQ37" s="632"/>
      <c r="GR37" s="6"/>
    </row>
    <row r="38" spans="1:200" ht="10.5" customHeight="1" x14ac:dyDescent="0.25">
      <c r="A38" s="244"/>
      <c r="B38" s="630"/>
      <c r="C38" s="1180" t="str">
        <f>IF(Portada!$A$1="www.fly-logics.com","APROXIMACIONES",0)</f>
        <v>APROXIMACIONES</v>
      </c>
      <c r="D38" s="1181"/>
      <c r="E38" s="1181"/>
      <c r="F38" s="1181"/>
      <c r="G38" s="1181"/>
      <c r="H38" s="1181"/>
      <c r="I38" s="1181"/>
      <c r="J38" s="1181"/>
      <c r="K38" s="1181"/>
      <c r="L38" s="1181"/>
      <c r="M38" s="1181"/>
      <c r="N38" s="1181"/>
      <c r="O38" s="1182"/>
      <c r="P38" s="642" t="str">
        <f>IF(Portada!$A$1="www.fly-logics.com","N° APP",0)</f>
        <v>N° APP</v>
      </c>
      <c r="Q38" s="613"/>
      <c r="R38" s="613"/>
      <c r="S38" s="613"/>
      <c r="T38" s="643"/>
      <c r="U38" s="1134">
        <f>IFERROR(SUM(C43,I43,O43,U43)," ")</f>
        <v>8</v>
      </c>
      <c r="V38" s="1135"/>
      <c r="W38" s="1135"/>
      <c r="X38" s="1135"/>
      <c r="Y38" s="1135"/>
      <c r="Z38" s="15"/>
      <c r="AA38" s="614"/>
      <c r="AB38" s="614"/>
      <c r="AC38" s="614"/>
      <c r="AD38" s="614"/>
      <c r="AE38" s="614"/>
      <c r="AF38" s="615"/>
      <c r="AG38" s="616"/>
      <c r="AH38" s="616"/>
      <c r="AI38" s="615"/>
      <c r="AJ38" s="615"/>
      <c r="AK38" s="616"/>
      <c r="AL38" s="616"/>
      <c r="AM38" s="615"/>
      <c r="AN38" s="615"/>
      <c r="AO38" s="616"/>
      <c r="AP38" s="616"/>
      <c r="AQ38" s="615"/>
      <c r="AR38" s="606"/>
      <c r="AS38" s="606"/>
      <c r="AT38" s="606"/>
      <c r="AU38" s="617"/>
      <c r="AV38" s="618"/>
      <c r="AW38" s="617"/>
      <c r="AX38" s="632"/>
      <c r="AY38" s="630"/>
      <c r="AZ38" s="1180" t="str">
        <f>IF(Portada!$A$1="www.fly-logics.com","APROXIMACIONES",0)</f>
        <v>APROXIMACIONES</v>
      </c>
      <c r="BA38" s="1181"/>
      <c r="BB38" s="1181"/>
      <c r="BC38" s="1181"/>
      <c r="BD38" s="1181"/>
      <c r="BE38" s="1181"/>
      <c r="BF38" s="1181"/>
      <c r="BG38" s="1181"/>
      <c r="BH38" s="1181"/>
      <c r="BI38" s="1181"/>
      <c r="BJ38" s="1181"/>
      <c r="BK38" s="1181"/>
      <c r="BL38" s="1182"/>
      <c r="BM38" s="642" t="str">
        <f>IF(Portada!$A$1="www.fly-logics.com","N° APP",0)</f>
        <v>N° APP</v>
      </c>
      <c r="BN38" s="613"/>
      <c r="BO38" s="613"/>
      <c r="BP38" s="613"/>
      <c r="BQ38" s="643"/>
      <c r="BR38" s="1134">
        <f>IFERROR(SUM(AZ43,BF43,BL43,BR43)," ")</f>
        <v>0</v>
      </c>
      <c r="BS38" s="1135"/>
      <c r="BT38" s="1135"/>
      <c r="BU38" s="1135"/>
      <c r="BV38" s="1135"/>
      <c r="BW38" s="15"/>
      <c r="BX38" s="614"/>
      <c r="BY38" s="614"/>
      <c r="BZ38" s="614"/>
      <c r="CA38" s="614"/>
      <c r="CB38" s="614"/>
      <c r="CC38" s="615"/>
      <c r="CD38" s="616"/>
      <c r="CE38" s="616"/>
      <c r="CF38" s="615"/>
      <c r="CG38" s="615"/>
      <c r="CH38" s="616"/>
      <c r="CI38" s="616"/>
      <c r="CJ38" s="615"/>
      <c r="CK38" s="615"/>
      <c r="CL38" s="616"/>
      <c r="CM38" s="616"/>
      <c r="CN38" s="615"/>
      <c r="CO38" s="606"/>
      <c r="CP38" s="606"/>
      <c r="CQ38" s="606"/>
      <c r="CR38" s="617"/>
      <c r="CS38" s="618"/>
      <c r="CT38" s="617"/>
      <c r="CU38" s="632"/>
      <c r="CV38" s="276"/>
      <c r="CW38" s="244"/>
      <c r="CX38" s="630"/>
      <c r="CY38" s="1180" t="str">
        <f>IF(Portada!$A$1="www.fly-logics.com","APROXIMACIONES",0)</f>
        <v>APROXIMACIONES</v>
      </c>
      <c r="CZ38" s="1181"/>
      <c r="DA38" s="1181"/>
      <c r="DB38" s="1181"/>
      <c r="DC38" s="1181"/>
      <c r="DD38" s="1181"/>
      <c r="DE38" s="1181"/>
      <c r="DF38" s="1181"/>
      <c r="DG38" s="1181"/>
      <c r="DH38" s="1181"/>
      <c r="DI38" s="1181"/>
      <c r="DJ38" s="1181"/>
      <c r="DK38" s="1182"/>
      <c r="DL38" s="642" t="str">
        <f>IF(Portada!$A$1="www.fly-logics.com","N° APP",0)</f>
        <v>N° APP</v>
      </c>
      <c r="DM38" s="613"/>
      <c r="DN38" s="613"/>
      <c r="DO38" s="613"/>
      <c r="DP38" s="643"/>
      <c r="DQ38" s="1134">
        <f>IFERROR(SUM(CY43,DE43,DK43,DQ43)," ")</f>
        <v>0</v>
      </c>
      <c r="DR38" s="1135"/>
      <c r="DS38" s="1135"/>
      <c r="DT38" s="1135"/>
      <c r="DU38" s="1135"/>
      <c r="DV38" s="15"/>
      <c r="DW38" s="614"/>
      <c r="DX38" s="614"/>
      <c r="DY38" s="614"/>
      <c r="DZ38" s="614"/>
      <c r="EA38" s="614"/>
      <c r="EB38" s="615"/>
      <c r="EC38" s="616"/>
      <c r="ED38" s="616"/>
      <c r="EE38" s="615"/>
      <c r="EF38" s="615"/>
      <c r="EG38" s="616"/>
      <c r="EH38" s="616"/>
      <c r="EI38" s="615"/>
      <c r="EJ38" s="615"/>
      <c r="EK38" s="616"/>
      <c r="EL38" s="616"/>
      <c r="EM38" s="615"/>
      <c r="EN38" s="606"/>
      <c r="EO38" s="606"/>
      <c r="EP38" s="606"/>
      <c r="EQ38" s="617"/>
      <c r="ER38" s="618"/>
      <c r="ES38" s="617"/>
      <c r="ET38" s="632"/>
      <c r="EU38" s="630"/>
      <c r="EV38" s="1180" t="str">
        <f>IF(Portada!$A$1="www.fly-logics.com","APROXIMACIONES",0)</f>
        <v>APROXIMACIONES</v>
      </c>
      <c r="EW38" s="1181"/>
      <c r="EX38" s="1181"/>
      <c r="EY38" s="1181"/>
      <c r="EZ38" s="1181"/>
      <c r="FA38" s="1181"/>
      <c r="FB38" s="1181"/>
      <c r="FC38" s="1181"/>
      <c r="FD38" s="1181"/>
      <c r="FE38" s="1181"/>
      <c r="FF38" s="1181"/>
      <c r="FG38" s="1181"/>
      <c r="FH38" s="1182"/>
      <c r="FI38" s="642" t="str">
        <f>IF(Portada!$A$1="www.fly-logics.com","N° APP",0)</f>
        <v>N° APP</v>
      </c>
      <c r="FJ38" s="613"/>
      <c r="FK38" s="613"/>
      <c r="FL38" s="613"/>
      <c r="FM38" s="643"/>
      <c r="FN38" s="1134">
        <f>IFERROR(SUM(EV43,FB43,FH43,FN43)," ")</f>
        <v>0</v>
      </c>
      <c r="FO38" s="1135"/>
      <c r="FP38" s="1135"/>
      <c r="FQ38" s="1135"/>
      <c r="FR38" s="1135"/>
      <c r="FS38" s="15"/>
      <c r="FT38" s="614"/>
      <c r="FU38" s="614"/>
      <c r="FV38" s="614"/>
      <c r="FW38" s="614"/>
      <c r="FX38" s="614"/>
      <c r="FY38" s="615"/>
      <c r="FZ38" s="616"/>
      <c r="GA38" s="616"/>
      <c r="GB38" s="615"/>
      <c r="GC38" s="615"/>
      <c r="GD38" s="616"/>
      <c r="GE38" s="616"/>
      <c r="GF38" s="615"/>
      <c r="GG38" s="615"/>
      <c r="GH38" s="616"/>
      <c r="GI38" s="616"/>
      <c r="GJ38" s="615"/>
      <c r="GK38" s="606"/>
      <c r="GL38" s="606"/>
      <c r="GM38" s="606"/>
      <c r="GN38" s="617"/>
      <c r="GO38" s="618"/>
      <c r="GP38" s="617"/>
      <c r="GQ38" s="632"/>
      <c r="GR38" s="6"/>
    </row>
    <row r="39" spans="1:200" ht="8.85" customHeight="1" x14ac:dyDescent="0.25">
      <c r="A39" s="244"/>
      <c r="B39" s="630"/>
      <c r="C39" s="1181"/>
      <c r="D39" s="1181"/>
      <c r="E39" s="1181"/>
      <c r="F39" s="1181"/>
      <c r="G39" s="1181"/>
      <c r="H39" s="1181"/>
      <c r="I39" s="1181"/>
      <c r="J39" s="1181"/>
      <c r="K39" s="1181"/>
      <c r="L39" s="1181"/>
      <c r="M39" s="1181"/>
      <c r="N39" s="1181"/>
      <c r="O39" s="1182"/>
      <c r="P39" s="642"/>
      <c r="Q39" s="613"/>
      <c r="R39" s="613"/>
      <c r="S39" s="613"/>
      <c r="T39" s="643"/>
      <c r="U39" s="1134"/>
      <c r="V39" s="1135"/>
      <c r="W39" s="1135"/>
      <c r="X39" s="1135"/>
      <c r="Y39" s="1135"/>
      <c r="Z39" s="15"/>
      <c r="AA39" s="614"/>
      <c r="AB39" s="614"/>
      <c r="AC39" s="614"/>
      <c r="AD39" s="614"/>
      <c r="AE39" s="614"/>
      <c r="AF39" s="615"/>
      <c r="AG39" s="615"/>
      <c r="AH39" s="615"/>
      <c r="AI39" s="615"/>
      <c r="AJ39" s="615"/>
      <c r="AK39" s="615"/>
      <c r="AL39" s="615"/>
      <c r="AM39" s="615"/>
      <c r="AN39" s="615"/>
      <c r="AO39" s="615"/>
      <c r="AP39" s="615"/>
      <c r="AQ39" s="615"/>
      <c r="AR39" s="606"/>
      <c r="AS39" s="606"/>
      <c r="AT39" s="606"/>
      <c r="AU39" s="617"/>
      <c r="AV39" s="617"/>
      <c r="AW39" s="617"/>
      <c r="AX39" s="632"/>
      <c r="AY39" s="630"/>
      <c r="AZ39" s="1181"/>
      <c r="BA39" s="1181"/>
      <c r="BB39" s="1181"/>
      <c r="BC39" s="1181"/>
      <c r="BD39" s="1181"/>
      <c r="BE39" s="1181"/>
      <c r="BF39" s="1181"/>
      <c r="BG39" s="1181"/>
      <c r="BH39" s="1181"/>
      <c r="BI39" s="1181"/>
      <c r="BJ39" s="1181"/>
      <c r="BK39" s="1181"/>
      <c r="BL39" s="1182"/>
      <c r="BM39" s="642"/>
      <c r="BN39" s="613"/>
      <c r="BO39" s="613"/>
      <c r="BP39" s="613"/>
      <c r="BQ39" s="643"/>
      <c r="BR39" s="1134"/>
      <c r="BS39" s="1135"/>
      <c r="BT39" s="1135"/>
      <c r="BU39" s="1135"/>
      <c r="BV39" s="1135"/>
      <c r="BW39" s="15"/>
      <c r="BX39" s="614"/>
      <c r="BY39" s="614"/>
      <c r="BZ39" s="614"/>
      <c r="CA39" s="614"/>
      <c r="CB39" s="614"/>
      <c r="CC39" s="615"/>
      <c r="CD39" s="615"/>
      <c r="CE39" s="615"/>
      <c r="CF39" s="615"/>
      <c r="CG39" s="615"/>
      <c r="CH39" s="615"/>
      <c r="CI39" s="615"/>
      <c r="CJ39" s="615"/>
      <c r="CK39" s="615"/>
      <c r="CL39" s="615"/>
      <c r="CM39" s="615"/>
      <c r="CN39" s="615"/>
      <c r="CO39" s="606"/>
      <c r="CP39" s="606"/>
      <c r="CQ39" s="606"/>
      <c r="CR39" s="617"/>
      <c r="CS39" s="617"/>
      <c r="CT39" s="617"/>
      <c r="CU39" s="632"/>
      <c r="CV39" s="276"/>
      <c r="CW39" s="244"/>
      <c r="CX39" s="630"/>
      <c r="CY39" s="1181"/>
      <c r="CZ39" s="1181"/>
      <c r="DA39" s="1181"/>
      <c r="DB39" s="1181"/>
      <c r="DC39" s="1181"/>
      <c r="DD39" s="1181"/>
      <c r="DE39" s="1181"/>
      <c r="DF39" s="1181"/>
      <c r="DG39" s="1181"/>
      <c r="DH39" s="1181"/>
      <c r="DI39" s="1181"/>
      <c r="DJ39" s="1181"/>
      <c r="DK39" s="1182"/>
      <c r="DL39" s="642"/>
      <c r="DM39" s="613"/>
      <c r="DN39" s="613"/>
      <c r="DO39" s="613"/>
      <c r="DP39" s="643"/>
      <c r="DQ39" s="1134"/>
      <c r="DR39" s="1135"/>
      <c r="DS39" s="1135"/>
      <c r="DT39" s="1135"/>
      <c r="DU39" s="1135"/>
      <c r="DV39" s="15"/>
      <c r="DW39" s="614"/>
      <c r="DX39" s="614"/>
      <c r="DY39" s="614"/>
      <c r="DZ39" s="614"/>
      <c r="EA39" s="614"/>
      <c r="EB39" s="615"/>
      <c r="EC39" s="615"/>
      <c r="ED39" s="615"/>
      <c r="EE39" s="615"/>
      <c r="EF39" s="615"/>
      <c r="EG39" s="615"/>
      <c r="EH39" s="615"/>
      <c r="EI39" s="615"/>
      <c r="EJ39" s="615"/>
      <c r="EK39" s="615"/>
      <c r="EL39" s="615"/>
      <c r="EM39" s="615"/>
      <c r="EN39" s="606"/>
      <c r="EO39" s="606"/>
      <c r="EP39" s="606"/>
      <c r="EQ39" s="617"/>
      <c r="ER39" s="617"/>
      <c r="ES39" s="617"/>
      <c r="ET39" s="632"/>
      <c r="EU39" s="630"/>
      <c r="EV39" s="1181"/>
      <c r="EW39" s="1181"/>
      <c r="EX39" s="1181"/>
      <c r="EY39" s="1181"/>
      <c r="EZ39" s="1181"/>
      <c r="FA39" s="1181"/>
      <c r="FB39" s="1181"/>
      <c r="FC39" s="1181"/>
      <c r="FD39" s="1181"/>
      <c r="FE39" s="1181"/>
      <c r="FF39" s="1181"/>
      <c r="FG39" s="1181"/>
      <c r="FH39" s="1182"/>
      <c r="FI39" s="642"/>
      <c r="FJ39" s="613"/>
      <c r="FK39" s="613"/>
      <c r="FL39" s="613"/>
      <c r="FM39" s="643"/>
      <c r="FN39" s="1134"/>
      <c r="FO39" s="1135"/>
      <c r="FP39" s="1135"/>
      <c r="FQ39" s="1135"/>
      <c r="FR39" s="1135"/>
      <c r="FS39" s="15"/>
      <c r="FT39" s="614"/>
      <c r="FU39" s="614"/>
      <c r="FV39" s="614"/>
      <c r="FW39" s="614"/>
      <c r="FX39" s="614"/>
      <c r="FY39" s="615"/>
      <c r="FZ39" s="615"/>
      <c r="GA39" s="615"/>
      <c r="GB39" s="615"/>
      <c r="GC39" s="615"/>
      <c r="GD39" s="615"/>
      <c r="GE39" s="615"/>
      <c r="GF39" s="615"/>
      <c r="GG39" s="615"/>
      <c r="GH39" s="615"/>
      <c r="GI39" s="615"/>
      <c r="GJ39" s="615"/>
      <c r="GK39" s="606"/>
      <c r="GL39" s="606"/>
      <c r="GM39" s="606"/>
      <c r="GN39" s="617"/>
      <c r="GO39" s="617"/>
      <c r="GP39" s="617"/>
      <c r="GQ39" s="632"/>
      <c r="GR39" s="6"/>
    </row>
    <row r="40" spans="1:200" ht="5.25" customHeight="1" x14ac:dyDescent="0.25">
      <c r="A40" s="244"/>
      <c r="B40" s="630"/>
      <c r="C40" s="1181"/>
      <c r="D40" s="1181"/>
      <c r="E40" s="1181"/>
      <c r="F40" s="1181"/>
      <c r="G40" s="1181"/>
      <c r="H40" s="1181"/>
      <c r="I40" s="1181"/>
      <c r="J40" s="1181"/>
      <c r="K40" s="1181"/>
      <c r="L40" s="1181"/>
      <c r="M40" s="1181"/>
      <c r="N40" s="1181"/>
      <c r="O40" s="1182"/>
      <c r="P40" s="642"/>
      <c r="Q40" s="613"/>
      <c r="R40" s="613"/>
      <c r="S40" s="613"/>
      <c r="T40" s="643"/>
      <c r="U40" s="1134"/>
      <c r="V40" s="1135"/>
      <c r="W40" s="1135"/>
      <c r="X40" s="1135"/>
      <c r="Y40" s="1135"/>
      <c r="Z40" s="15"/>
      <c r="AA40" s="613" t="str">
        <f>IF(Portada!$A$1="www.fly-logics.com","OCT",0)</f>
        <v>OCT</v>
      </c>
      <c r="AB40" s="614"/>
      <c r="AC40" s="614"/>
      <c r="AD40" s="614"/>
      <c r="AE40" s="614"/>
      <c r="AF40" s="605" t="str">
        <f>IF(SUMIFS(Bitácora!$Y$5:$Y$1036129,Bitácora!$D$5:$D$1036129,F9,Bitácora!$AN$5:$AN$1036129,V9,Bitácora!$E$5:$E$1036129,L9,Bitácora!$AM$5:$AM$1036129,AA40)=0," ",SUMIFS(Bitácora!$Y$5:$Y$1036129,Bitácora!$D$5:$D$1036129,F9,Bitácora!$AN$5:$AN$1036129,V9,Bitácora!$E$5:$E$1036129,L9,Bitácora!$AM$5:$AM$1036129,AA40))</f>
        <v xml:space="preserve"> </v>
      </c>
      <c r="AG40" s="615"/>
      <c r="AH40" s="615"/>
      <c r="AI40" s="615"/>
      <c r="AJ40" s="605" t="str">
        <f>IF(SUMIFS(Bitácora!$Z$5:$Z$1036129,Bitácora!$D$5:$D$1036129,F9,Bitácora!$AN$5:$AN$1036129,V9,Bitácora!$E$5:$E$1036129,L9,Bitácora!$AM$5:$AM$1036129,AA40)=0," ",SUMIFS(Bitácora!$Z$5:$Z$1036129,Bitácora!$D$5:$D$1036129,F9,Bitácora!$AN$5:$AN$1036129,V9,Bitácora!$E$5:$E$1036129,L9,Bitácora!$AM$5:$AM$1036129,AA40))</f>
        <v xml:space="preserve"> </v>
      </c>
      <c r="AK40" s="615"/>
      <c r="AL40" s="615"/>
      <c r="AM40" s="615"/>
      <c r="AN40" s="605" t="str">
        <f>IF(SUMIFS(Bitácora!$AA$5:$AA$1036129,Bitácora!$D$5:$D$1036129,F9,Bitácora!$AN$5:$AN$1036129,V9,Bitácora!$E$5:$E$1036129,L9,Bitácora!$AM$5:$AM$1036129,AA40)=0," ",SUMIFS(Bitácora!$AA$5:$AA$1036129,Bitácora!$D$5:$D$1036129,F9,Bitácora!$AN$5:$AN$1036129,V9,Bitácora!$E$5:$E$1036129,L9,Bitácora!$AM$5:$AM$1036129,AA40))</f>
        <v xml:space="preserve"> </v>
      </c>
      <c r="AO40" s="615"/>
      <c r="AP40" s="615"/>
      <c r="AQ40" s="615"/>
      <c r="AR40" s="606" t="str">
        <f>IF(SUMIFS(Bitácora!$AE$5:$AE$1036129,Bitácora!$D$5:$D$1036129,F9,Bitácora!$AN$5:$AN$1036129,V9,Bitácora!$E$5:$E$1036129,L9,Bitácora!$AM$5:$AM$1036129,AA40)=0," ",SUMIFS(Bitácora!$AC$5:$AC$1036129,Bitácora!$D$5:$D$1036129,F9,Bitácora!$AN$5:$AN$1036129,V9,Bitácora!$E$5:$E$1036129,L9,Bitácora!$AM$5:$AM$1036129,AA40))</f>
        <v xml:space="preserve"> </v>
      </c>
      <c r="AS40" s="606"/>
      <c r="AT40" s="606"/>
      <c r="AU40" s="606" t="str">
        <f>IF(SUMIFS(Bitácora!$AF$5:$AF$1036129,Bitácora!$D$5:$D$1036129,F9,Bitácora!$AN$5:$AN$1036129,V9,Bitácora!$E$5:$E$1036129,L9,Bitácora!$AM$5:$AM$1036129,AA40)=0," ",SUMIFS(Bitácora!$AF$5:$AF$1036129,Bitácora!$D$5:$D$1036129,F9,Bitácora!$AN$5:$AN$1036129,V9,Bitácora!$E$5:$E$1036129,L9,Bitácora!$AM$5:$AM$1036129,AA40))</f>
        <v xml:space="preserve"> </v>
      </c>
      <c r="AV40" s="617"/>
      <c r="AW40" s="617"/>
      <c r="AX40" s="632"/>
      <c r="AY40" s="630"/>
      <c r="AZ40" s="1181"/>
      <c r="BA40" s="1181"/>
      <c r="BB40" s="1181"/>
      <c r="BC40" s="1181"/>
      <c r="BD40" s="1181"/>
      <c r="BE40" s="1181"/>
      <c r="BF40" s="1181"/>
      <c r="BG40" s="1181"/>
      <c r="BH40" s="1181"/>
      <c r="BI40" s="1181"/>
      <c r="BJ40" s="1181"/>
      <c r="BK40" s="1181"/>
      <c r="BL40" s="1182"/>
      <c r="BM40" s="642"/>
      <c r="BN40" s="613"/>
      <c r="BO40" s="613"/>
      <c r="BP40" s="613"/>
      <c r="BQ40" s="643"/>
      <c r="BR40" s="1134"/>
      <c r="BS40" s="1135"/>
      <c r="BT40" s="1135"/>
      <c r="BU40" s="1135"/>
      <c r="BV40" s="1135"/>
      <c r="BW40" s="15"/>
      <c r="BX40" s="613" t="str">
        <f>IF(Portada!$A$1="www.fly-logics.com","OCT",0)</f>
        <v>OCT</v>
      </c>
      <c r="BY40" s="614"/>
      <c r="BZ40" s="614"/>
      <c r="CA40" s="614"/>
      <c r="CB40" s="614"/>
      <c r="CC40" s="605" t="str">
        <f>IF(SUMIFS(Bitácora!$Y$5:$Y$1036129,Bitácora!$D$5:$D$1036129,BC9,Bitácora!$AN$5:$AN$1036129,BS9,Bitácora!$E$5:$E$1036129,BI9,Bitácora!$AM$5:$AM$1036129,BX40)=0," ",SUMIFS(Bitácora!$Y$5:$Y$1036129,Bitácora!$D$5:$D$1036129,BC9,Bitácora!$AN$5:$AN$1036129,BS9,Bitácora!$E$5:$E$1036129,BI9,Bitácora!$AM$5:$AM$1036129,BX40))</f>
        <v xml:space="preserve"> </v>
      </c>
      <c r="CD40" s="615"/>
      <c r="CE40" s="615"/>
      <c r="CF40" s="615"/>
      <c r="CG40" s="605" t="str">
        <f>IF(SUMIFS(Bitácora!$Z$5:$Z$1036129,Bitácora!$D$5:$D$1036129,BC9,Bitácora!$AN$5:$AN$1036129,BS9,Bitácora!$E$5:$E$1036129,BI9,Bitácora!$AM$5:$AM$1036129,BX40)=0," ",SUMIFS(Bitácora!$Z$5:$Z$1036129,Bitácora!$D$5:$D$1036129,BC9,Bitácora!$AN$5:$AN$1036129,BS9,Bitácora!$E$5:$E$1036129,BI9,Bitácora!$AM$5:$AM$1036129,BX40))</f>
        <v xml:space="preserve"> </v>
      </c>
      <c r="CH40" s="615"/>
      <c r="CI40" s="615"/>
      <c r="CJ40" s="615"/>
      <c r="CK40" s="605" t="str">
        <f>IF(SUMIFS(Bitácora!$AA$5:$AA$1036129,Bitácora!$D$5:$D$1036129,BC9,Bitácora!$AN$5:$AN$1036129,BS9,Bitácora!$E$5:$E$1036129,BI9,Bitácora!$AM$5:$AM$1036129,BX40)=0," ",SUMIFS(Bitácora!$AA$5:$AA$1036129,Bitácora!$D$5:$D$1036129,BC9,Bitácora!$AN$5:$AN$1036129,BS9,Bitácora!$E$5:$E$1036129,BI9,Bitácora!$AM$5:$AM$1036129,BX40))</f>
        <v xml:space="preserve"> </v>
      </c>
      <c r="CL40" s="615"/>
      <c r="CM40" s="615"/>
      <c r="CN40" s="615"/>
      <c r="CO40" s="606" t="str">
        <f>IF(SUMIFS(Bitácora!$AE$5:$AE$1036129,Bitácora!$D$5:$D$1036129,BC9,Bitácora!$AN$5:$AN$1036129,BS9,Bitácora!$E$5:$E$1036129,BI9,Bitácora!$AM$5:$AM$1036129,BX40)=0," ",SUMIFS(Bitácora!$AC$5:$AC$1036129,Bitácora!$D$5:$D$1036129,BC9,Bitácora!$AN$5:$AN$1036129,BS9,Bitácora!$E$5:$E$1036129,BI9,Bitácora!$AM$5:$AM$1036129,BX40))</f>
        <v xml:space="preserve"> </v>
      </c>
      <c r="CP40" s="606"/>
      <c r="CQ40" s="606"/>
      <c r="CR40" s="606" t="str">
        <f>IF(SUMIFS(Bitácora!$AF$5:$AF$1036129,Bitácora!$D$5:$D$1036129,BC9,Bitácora!$AN$5:$AN$1036129,BS9,Bitácora!$E$5:$E$1036129,BI9,Bitácora!$AM$5:$AM$1036129,BX40)=0," ",SUMIFS(Bitácora!$AF$5:$AF$1036129,Bitácora!$D$5:$D$1036129,BC9,Bitácora!$AN$5:$AN$1036129,BS9,Bitácora!$E$5:$E$1036129,BI9,Bitácora!$AM$5:$AM$1036129,BX40))</f>
        <v xml:space="preserve"> </v>
      </c>
      <c r="CS40" s="617"/>
      <c r="CT40" s="617"/>
      <c r="CU40" s="632"/>
      <c r="CV40" s="276"/>
      <c r="CW40" s="244"/>
      <c r="CX40" s="630"/>
      <c r="CY40" s="1181"/>
      <c r="CZ40" s="1181"/>
      <c r="DA40" s="1181"/>
      <c r="DB40" s="1181"/>
      <c r="DC40" s="1181"/>
      <c r="DD40" s="1181"/>
      <c r="DE40" s="1181"/>
      <c r="DF40" s="1181"/>
      <c r="DG40" s="1181"/>
      <c r="DH40" s="1181"/>
      <c r="DI40" s="1181"/>
      <c r="DJ40" s="1181"/>
      <c r="DK40" s="1182"/>
      <c r="DL40" s="642"/>
      <c r="DM40" s="613"/>
      <c r="DN40" s="613"/>
      <c r="DO40" s="613"/>
      <c r="DP40" s="643"/>
      <c r="DQ40" s="1134"/>
      <c r="DR40" s="1135"/>
      <c r="DS40" s="1135"/>
      <c r="DT40" s="1135"/>
      <c r="DU40" s="1135"/>
      <c r="DV40" s="15"/>
      <c r="DW40" s="613" t="str">
        <f>IF(Portada!$A$1="www.fly-logics.com","OCT",0)</f>
        <v>OCT</v>
      </c>
      <c r="DX40" s="614"/>
      <c r="DY40" s="614"/>
      <c r="DZ40" s="614"/>
      <c r="EA40" s="614"/>
      <c r="EB40" s="605" t="str">
        <f>IF(SUMIFS(Bitácora!$Y$5:$Y$1036129,Bitácora!$D$5:$D$1036129,DB9,Bitácora!$AN$5:$AN$1036129,DR9,Bitácora!$E$5:$E$1036129,DH9,Bitácora!$AM$5:$AM$1036129,DW40)=0," ",SUMIFS(Bitácora!$Y$5:$Y$1036129,Bitácora!$D$5:$D$1036129,DB9,Bitácora!$AN$5:$AN$1036129,DR9,Bitácora!$E$5:$E$1036129,DH9,Bitácora!$AM$5:$AM$1036129,DW40))</f>
        <v xml:space="preserve"> </v>
      </c>
      <c r="EC40" s="615"/>
      <c r="ED40" s="615"/>
      <c r="EE40" s="615"/>
      <c r="EF40" s="605" t="str">
        <f>IF(SUMIFS(Bitácora!$Z$5:$Z$1036129,Bitácora!$D$5:$D$1036129,DB9,Bitácora!$AN$5:$AN$1036129,DR9,Bitácora!$E$5:$E$1036129,DH9,Bitácora!$AM$5:$AM$1036129,DW40)=0," ",SUMIFS(Bitácora!$Z$5:$Z$1036129,Bitácora!$D$5:$D$1036129,DB9,Bitácora!$AN$5:$AN$1036129,DR9,Bitácora!$E$5:$E$1036129,DH9,Bitácora!$AM$5:$AM$1036129,DW40))</f>
        <v xml:space="preserve"> </v>
      </c>
      <c r="EG40" s="615"/>
      <c r="EH40" s="615"/>
      <c r="EI40" s="615"/>
      <c r="EJ40" s="605" t="str">
        <f>IF(SUMIFS(Bitácora!$AA$5:$AA$1036129,Bitácora!$D$5:$D$1036129,DB9,Bitácora!$AN$5:$AN$1036129,DR9,Bitácora!$E$5:$E$1036129,DH9,Bitácora!$AM$5:$AM$1036129,DW40)=0," ",SUMIFS(Bitácora!$AA$5:$AA$1036129,Bitácora!$D$5:$D$1036129,DB9,Bitácora!$AN$5:$AN$1036129,DR9,Bitácora!$E$5:$E$1036129,DH9,Bitácora!$AM$5:$AM$1036129,DW40))</f>
        <v xml:space="preserve"> </v>
      </c>
      <c r="EK40" s="615"/>
      <c r="EL40" s="615"/>
      <c r="EM40" s="615"/>
      <c r="EN40" s="606" t="str">
        <f>IF(SUMIFS(Bitácora!$AE$5:$AE$1036129,Bitácora!$D$5:$D$1036129,DB9,Bitácora!$AN$5:$AN$1036129,DR9,Bitácora!$E$5:$E$1036129,DH9,Bitácora!$AM$5:$AM$1036129,DW40)=0," ",SUMIFS(Bitácora!$AC$5:$AC$1036129,Bitácora!$D$5:$D$1036129,DB9,Bitácora!$AN$5:$AN$1036129,DR9,Bitácora!$E$5:$E$1036129,DH9,Bitácora!$AM$5:$AM$1036129,DW40))</f>
        <v xml:space="preserve"> </v>
      </c>
      <c r="EO40" s="606"/>
      <c r="EP40" s="606"/>
      <c r="EQ40" s="606" t="str">
        <f>IF(SUMIFS(Bitácora!$AF$5:$AF$1036129,Bitácora!$D$5:$D$1036129,DB9,Bitácora!$AN$5:$AN$1036129,DR9,Bitácora!$E$5:$E$1036129,DH9,Bitácora!$AM$5:$AM$1036129,DW40)=0," ",SUMIFS(Bitácora!$AF$5:$AF$1036129,Bitácora!$D$5:$D$1036129,DB9,Bitácora!$AN$5:$AN$1036129,DR9,Bitácora!$E$5:$E$1036129,DH9,Bitácora!$AM$5:$AM$1036129,DW40))</f>
        <v xml:space="preserve"> </v>
      </c>
      <c r="ER40" s="617"/>
      <c r="ES40" s="617"/>
      <c r="ET40" s="632"/>
      <c r="EU40" s="630"/>
      <c r="EV40" s="1181"/>
      <c r="EW40" s="1181"/>
      <c r="EX40" s="1181"/>
      <c r="EY40" s="1181"/>
      <c r="EZ40" s="1181"/>
      <c r="FA40" s="1181"/>
      <c r="FB40" s="1181"/>
      <c r="FC40" s="1181"/>
      <c r="FD40" s="1181"/>
      <c r="FE40" s="1181"/>
      <c r="FF40" s="1181"/>
      <c r="FG40" s="1181"/>
      <c r="FH40" s="1182"/>
      <c r="FI40" s="642"/>
      <c r="FJ40" s="613"/>
      <c r="FK40" s="613"/>
      <c r="FL40" s="613"/>
      <c r="FM40" s="643"/>
      <c r="FN40" s="1134"/>
      <c r="FO40" s="1135"/>
      <c r="FP40" s="1135"/>
      <c r="FQ40" s="1135"/>
      <c r="FR40" s="1135"/>
      <c r="FS40" s="15"/>
      <c r="FT40" s="613" t="str">
        <f>IF(Portada!$A$1="www.fly-logics.com","OCT",0)</f>
        <v>OCT</v>
      </c>
      <c r="FU40" s="614"/>
      <c r="FV40" s="614"/>
      <c r="FW40" s="614"/>
      <c r="FX40" s="614"/>
      <c r="FY40" s="605" t="str">
        <f>IF(SUMIFS(Bitácora!$Y$5:$Y$1036129,Bitácora!$D$5:$D$1036129,EY9,Bitácora!$AN$5:$AN$1036129,FO9,Bitácora!$E$5:$E$1036129,FE9,Bitácora!$AM$5:$AM$1036129,FT40)=0," ",SUMIFS(Bitácora!$Y$5:$Y$1036129,Bitácora!$D$5:$D$1036129,EY9,Bitácora!$AN$5:$AN$1036129,FO9,Bitácora!$E$5:$E$1036129,FE9,Bitácora!$AM$5:$AM$1036129,FT40))</f>
        <v xml:space="preserve"> </v>
      </c>
      <c r="FZ40" s="615"/>
      <c r="GA40" s="615"/>
      <c r="GB40" s="615"/>
      <c r="GC40" s="605" t="str">
        <f>IF(SUMIFS(Bitácora!$Z$5:$Z$1036129,Bitácora!$D$5:$D$1036129,EY9,Bitácora!$AN$5:$AN$1036129,FO9,Bitácora!$E$5:$E$1036129,FE9,Bitácora!$AM$5:$AM$1036129,FT40)=0," ",SUMIFS(Bitácora!$Z$5:$Z$1036129,Bitácora!$D$5:$D$1036129,EY9,Bitácora!$AN$5:$AN$1036129,FO9,Bitácora!$E$5:$E$1036129,FE9,Bitácora!$AM$5:$AM$1036129,FT40))</f>
        <v xml:space="preserve"> </v>
      </c>
      <c r="GD40" s="615"/>
      <c r="GE40" s="615"/>
      <c r="GF40" s="615"/>
      <c r="GG40" s="605" t="str">
        <f>IF(SUMIFS(Bitácora!$AA$5:$AA$1036129,Bitácora!$D$5:$D$1036129,EY9,Bitácora!$AN$5:$AN$1036129,FO9,Bitácora!$E$5:$E$1036129,FE9,Bitácora!$AM$5:$AM$1036129,FT40)=0," ",SUMIFS(Bitácora!$AA$5:$AA$1036129,Bitácora!$D$5:$D$1036129,EY9,Bitácora!$AN$5:$AN$1036129,FO9,Bitácora!$E$5:$E$1036129,FE9,Bitácora!$AM$5:$AM$1036129,FT40))</f>
        <v xml:space="preserve"> </v>
      </c>
      <c r="GH40" s="615"/>
      <c r="GI40" s="615"/>
      <c r="GJ40" s="615"/>
      <c r="GK40" s="606" t="str">
        <f>IF(SUMIFS(Bitácora!$AE$5:$AE$1036129,Bitácora!$D$5:$D$1036129,EY9,Bitácora!$AN$5:$AN$1036129,FO9,Bitácora!$E$5:$E$1036129,FE9,Bitácora!$AM$5:$AM$1036129,FT40)=0," ",SUMIFS(Bitácora!$AC$5:$AC$1036129,Bitácora!$D$5:$D$1036129,EY9,Bitácora!$AN$5:$AN$1036129,FO9,Bitácora!$E$5:$E$1036129,FE9,Bitácora!$AM$5:$AM$1036129,FT40))</f>
        <v xml:space="preserve"> </v>
      </c>
      <c r="GL40" s="606"/>
      <c r="GM40" s="606"/>
      <c r="GN40" s="606" t="str">
        <f>IF(SUMIFS(Bitácora!$AF$5:$AF$1036129,Bitácora!$D$5:$D$1036129,EY9,Bitácora!$AN$5:$AN$1036129,FO9,Bitácora!$E$5:$E$1036129,FE9,Bitácora!$AM$5:$AM$1036129,FT40)=0," ",SUMIFS(Bitácora!$AF$5:$AF$1036129,Bitácora!$D$5:$D$1036129,EY9,Bitácora!$AN$5:$AN$1036129,FO9,Bitácora!$E$5:$E$1036129,FE9,Bitácora!$AM$5:$AM$1036129,FT40))</f>
        <v xml:space="preserve"> </v>
      </c>
      <c r="GO40" s="617"/>
      <c r="GP40" s="617"/>
      <c r="GQ40" s="632"/>
      <c r="GR40" s="6"/>
    </row>
    <row r="41" spans="1:200" ht="4.5" customHeight="1" x14ac:dyDescent="0.25">
      <c r="A41" s="244"/>
      <c r="B41" s="630"/>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15"/>
      <c r="AA41" s="614"/>
      <c r="AB41" s="614"/>
      <c r="AC41" s="614"/>
      <c r="AD41" s="614"/>
      <c r="AE41" s="614"/>
      <c r="AF41" s="615"/>
      <c r="AG41" s="616"/>
      <c r="AH41" s="616"/>
      <c r="AI41" s="615"/>
      <c r="AJ41" s="615"/>
      <c r="AK41" s="616"/>
      <c r="AL41" s="616"/>
      <c r="AM41" s="615"/>
      <c r="AN41" s="615"/>
      <c r="AO41" s="616"/>
      <c r="AP41" s="616"/>
      <c r="AQ41" s="615"/>
      <c r="AR41" s="606"/>
      <c r="AS41" s="606"/>
      <c r="AT41" s="606"/>
      <c r="AU41" s="617"/>
      <c r="AV41" s="618"/>
      <c r="AW41" s="617"/>
      <c r="AX41" s="632"/>
      <c r="AY41" s="630"/>
      <c r="AZ41" s="625"/>
      <c r="BA41" s="625"/>
      <c r="BB41" s="625"/>
      <c r="BC41" s="625"/>
      <c r="BD41" s="625"/>
      <c r="BE41" s="625"/>
      <c r="BF41" s="625"/>
      <c r="BG41" s="625"/>
      <c r="BH41" s="625"/>
      <c r="BI41" s="625"/>
      <c r="BJ41" s="625"/>
      <c r="BK41" s="625"/>
      <c r="BL41" s="625"/>
      <c r="BM41" s="625"/>
      <c r="BN41" s="625"/>
      <c r="BO41" s="625"/>
      <c r="BP41" s="625"/>
      <c r="BQ41" s="625"/>
      <c r="BR41" s="625"/>
      <c r="BS41" s="625"/>
      <c r="BT41" s="625"/>
      <c r="BU41" s="625"/>
      <c r="BV41" s="625"/>
      <c r="BW41" s="15"/>
      <c r="BX41" s="614"/>
      <c r="BY41" s="614"/>
      <c r="BZ41" s="614"/>
      <c r="CA41" s="614"/>
      <c r="CB41" s="614"/>
      <c r="CC41" s="615"/>
      <c r="CD41" s="616"/>
      <c r="CE41" s="616"/>
      <c r="CF41" s="615"/>
      <c r="CG41" s="615"/>
      <c r="CH41" s="616"/>
      <c r="CI41" s="616"/>
      <c r="CJ41" s="615"/>
      <c r="CK41" s="615"/>
      <c r="CL41" s="616"/>
      <c r="CM41" s="616"/>
      <c r="CN41" s="615"/>
      <c r="CO41" s="606"/>
      <c r="CP41" s="606"/>
      <c r="CQ41" s="606"/>
      <c r="CR41" s="617"/>
      <c r="CS41" s="618"/>
      <c r="CT41" s="617"/>
      <c r="CU41" s="632"/>
      <c r="CV41" s="276"/>
      <c r="CW41" s="244"/>
      <c r="CX41" s="630"/>
      <c r="CY41" s="625"/>
      <c r="CZ41" s="625"/>
      <c r="DA41" s="625"/>
      <c r="DB41" s="625"/>
      <c r="DC41" s="625"/>
      <c r="DD41" s="625"/>
      <c r="DE41" s="625"/>
      <c r="DF41" s="625"/>
      <c r="DG41" s="625"/>
      <c r="DH41" s="625"/>
      <c r="DI41" s="625"/>
      <c r="DJ41" s="625"/>
      <c r="DK41" s="625"/>
      <c r="DL41" s="625"/>
      <c r="DM41" s="625"/>
      <c r="DN41" s="625"/>
      <c r="DO41" s="625"/>
      <c r="DP41" s="625"/>
      <c r="DQ41" s="625"/>
      <c r="DR41" s="625"/>
      <c r="DS41" s="625"/>
      <c r="DT41" s="625"/>
      <c r="DU41" s="625"/>
      <c r="DV41" s="15"/>
      <c r="DW41" s="614"/>
      <c r="DX41" s="614"/>
      <c r="DY41" s="614"/>
      <c r="DZ41" s="614"/>
      <c r="EA41" s="614"/>
      <c r="EB41" s="615"/>
      <c r="EC41" s="616"/>
      <c r="ED41" s="616"/>
      <c r="EE41" s="615"/>
      <c r="EF41" s="615"/>
      <c r="EG41" s="616"/>
      <c r="EH41" s="616"/>
      <c r="EI41" s="615"/>
      <c r="EJ41" s="615"/>
      <c r="EK41" s="616"/>
      <c r="EL41" s="616"/>
      <c r="EM41" s="615"/>
      <c r="EN41" s="606"/>
      <c r="EO41" s="606"/>
      <c r="EP41" s="606"/>
      <c r="EQ41" s="617"/>
      <c r="ER41" s="618"/>
      <c r="ES41" s="617"/>
      <c r="ET41" s="632"/>
      <c r="EU41" s="630"/>
      <c r="EV41" s="625"/>
      <c r="EW41" s="625"/>
      <c r="EX41" s="625"/>
      <c r="EY41" s="625"/>
      <c r="EZ41" s="625"/>
      <c r="FA41" s="625"/>
      <c r="FB41" s="625"/>
      <c r="FC41" s="625"/>
      <c r="FD41" s="625"/>
      <c r="FE41" s="625"/>
      <c r="FF41" s="625"/>
      <c r="FG41" s="625"/>
      <c r="FH41" s="625"/>
      <c r="FI41" s="625"/>
      <c r="FJ41" s="625"/>
      <c r="FK41" s="625"/>
      <c r="FL41" s="625"/>
      <c r="FM41" s="625"/>
      <c r="FN41" s="625"/>
      <c r="FO41" s="625"/>
      <c r="FP41" s="625"/>
      <c r="FQ41" s="625"/>
      <c r="FR41" s="625"/>
      <c r="FS41" s="15"/>
      <c r="FT41" s="614"/>
      <c r="FU41" s="614"/>
      <c r="FV41" s="614"/>
      <c r="FW41" s="614"/>
      <c r="FX41" s="614"/>
      <c r="FY41" s="615"/>
      <c r="FZ41" s="616"/>
      <c r="GA41" s="616"/>
      <c r="GB41" s="615"/>
      <c r="GC41" s="615"/>
      <c r="GD41" s="616"/>
      <c r="GE41" s="616"/>
      <c r="GF41" s="615"/>
      <c r="GG41" s="615"/>
      <c r="GH41" s="616"/>
      <c r="GI41" s="616"/>
      <c r="GJ41" s="615"/>
      <c r="GK41" s="606"/>
      <c r="GL41" s="606"/>
      <c r="GM41" s="606"/>
      <c r="GN41" s="617"/>
      <c r="GO41" s="618"/>
      <c r="GP41" s="617"/>
      <c r="GQ41" s="632"/>
      <c r="GR41" s="6"/>
    </row>
    <row r="42" spans="1:200" ht="13.5" customHeight="1" x14ac:dyDescent="0.25">
      <c r="A42" s="244"/>
      <c r="B42" s="599"/>
      <c r="C42" s="1159" t="str">
        <f>IF(Portada!$A$1="www.fly-logics.com","ILS",0)</f>
        <v>ILS</v>
      </c>
      <c r="D42" s="1159"/>
      <c r="E42" s="1159"/>
      <c r="F42" s="1159"/>
      <c r="G42" s="1159"/>
      <c r="H42" s="625"/>
      <c r="I42" s="622" t="str">
        <f>IF(Portada!$A$1="www.fly-logics.com","VFR",0)</f>
        <v>VFR</v>
      </c>
      <c r="J42" s="622"/>
      <c r="K42" s="622"/>
      <c r="L42" s="622"/>
      <c r="M42" s="622"/>
      <c r="N42" s="625"/>
      <c r="O42" s="631" t="str">
        <f>IF(Portada!$A$1="www.fly-logics.com","ADF",0)</f>
        <v>ADF</v>
      </c>
      <c r="P42" s="631"/>
      <c r="Q42" s="631"/>
      <c r="R42" s="631"/>
      <c r="S42" s="631"/>
      <c r="T42" s="625"/>
      <c r="U42" s="622" t="str">
        <f>IF(Portada!$A$1="www.fly-logics.com","VOR",0)</f>
        <v>VOR</v>
      </c>
      <c r="V42" s="622"/>
      <c r="W42" s="622"/>
      <c r="X42" s="622"/>
      <c r="Y42" s="622"/>
      <c r="Z42" s="15"/>
      <c r="AA42" s="614"/>
      <c r="AB42" s="614"/>
      <c r="AC42" s="614"/>
      <c r="AD42" s="614"/>
      <c r="AE42" s="614"/>
      <c r="AF42" s="615"/>
      <c r="AG42" s="615"/>
      <c r="AH42" s="615"/>
      <c r="AI42" s="615"/>
      <c r="AJ42" s="615"/>
      <c r="AK42" s="615"/>
      <c r="AL42" s="615"/>
      <c r="AM42" s="615"/>
      <c r="AN42" s="615"/>
      <c r="AO42" s="615"/>
      <c r="AP42" s="615"/>
      <c r="AQ42" s="615"/>
      <c r="AR42" s="606"/>
      <c r="AS42" s="606"/>
      <c r="AT42" s="606"/>
      <c r="AU42" s="617"/>
      <c r="AV42" s="617"/>
      <c r="AW42" s="617"/>
      <c r="AX42" s="632"/>
      <c r="AY42" s="599"/>
      <c r="AZ42" s="1159" t="str">
        <f>IF(Portada!$A$1="www.fly-logics.com","ILS",0)</f>
        <v>ILS</v>
      </c>
      <c r="BA42" s="1159"/>
      <c r="BB42" s="1159"/>
      <c r="BC42" s="1159"/>
      <c r="BD42" s="1159"/>
      <c r="BE42" s="625"/>
      <c r="BF42" s="622" t="str">
        <f>IF(Portada!$A$1="www.fly-logics.com","VFR",0)</f>
        <v>VFR</v>
      </c>
      <c r="BG42" s="622"/>
      <c r="BH42" s="622"/>
      <c r="BI42" s="622"/>
      <c r="BJ42" s="622"/>
      <c r="BK42" s="625"/>
      <c r="BL42" s="631" t="str">
        <f>IF(Portada!$A$1="www.fly-logics.com","ADF",0)</f>
        <v>ADF</v>
      </c>
      <c r="BM42" s="631"/>
      <c r="BN42" s="631"/>
      <c r="BO42" s="631"/>
      <c r="BP42" s="631"/>
      <c r="BQ42" s="625"/>
      <c r="BR42" s="622" t="str">
        <f>IF(Portada!$A$1="www.fly-logics.com","VOR",0)</f>
        <v>VOR</v>
      </c>
      <c r="BS42" s="622"/>
      <c r="BT42" s="622"/>
      <c r="BU42" s="622"/>
      <c r="BV42" s="622"/>
      <c r="BW42" s="15"/>
      <c r="BX42" s="614"/>
      <c r="BY42" s="614"/>
      <c r="BZ42" s="614"/>
      <c r="CA42" s="614"/>
      <c r="CB42" s="614"/>
      <c r="CC42" s="615"/>
      <c r="CD42" s="615"/>
      <c r="CE42" s="615"/>
      <c r="CF42" s="615"/>
      <c r="CG42" s="615"/>
      <c r="CH42" s="615"/>
      <c r="CI42" s="615"/>
      <c r="CJ42" s="615"/>
      <c r="CK42" s="615"/>
      <c r="CL42" s="615"/>
      <c r="CM42" s="615"/>
      <c r="CN42" s="615"/>
      <c r="CO42" s="606"/>
      <c r="CP42" s="606"/>
      <c r="CQ42" s="606"/>
      <c r="CR42" s="617"/>
      <c r="CS42" s="617"/>
      <c r="CT42" s="617"/>
      <c r="CU42" s="632"/>
      <c r="CV42" s="276"/>
      <c r="CW42" s="244"/>
      <c r="CX42" s="599"/>
      <c r="CY42" s="1159" t="str">
        <f>IF(Portada!$A$1="www.fly-logics.com","ILS",0)</f>
        <v>ILS</v>
      </c>
      <c r="CZ42" s="1159"/>
      <c r="DA42" s="1159"/>
      <c r="DB42" s="1159"/>
      <c r="DC42" s="1159"/>
      <c r="DD42" s="625"/>
      <c r="DE42" s="622" t="str">
        <f>IF(Portada!$A$1="www.fly-logics.com","VFR",0)</f>
        <v>VFR</v>
      </c>
      <c r="DF42" s="622"/>
      <c r="DG42" s="622"/>
      <c r="DH42" s="622"/>
      <c r="DI42" s="622"/>
      <c r="DJ42" s="625"/>
      <c r="DK42" s="631" t="str">
        <f>IF(Portada!$A$1="www.fly-logics.com","ADF",0)</f>
        <v>ADF</v>
      </c>
      <c r="DL42" s="631"/>
      <c r="DM42" s="631"/>
      <c r="DN42" s="631"/>
      <c r="DO42" s="631"/>
      <c r="DP42" s="625"/>
      <c r="DQ42" s="622" t="str">
        <f>IF(Portada!$A$1="www.fly-logics.com","VOR",0)</f>
        <v>VOR</v>
      </c>
      <c r="DR42" s="622"/>
      <c r="DS42" s="622"/>
      <c r="DT42" s="622"/>
      <c r="DU42" s="622"/>
      <c r="DV42" s="15"/>
      <c r="DW42" s="614"/>
      <c r="DX42" s="614"/>
      <c r="DY42" s="614"/>
      <c r="DZ42" s="614"/>
      <c r="EA42" s="614"/>
      <c r="EB42" s="615"/>
      <c r="EC42" s="615"/>
      <c r="ED42" s="615"/>
      <c r="EE42" s="615"/>
      <c r="EF42" s="615"/>
      <c r="EG42" s="615"/>
      <c r="EH42" s="615"/>
      <c r="EI42" s="615"/>
      <c r="EJ42" s="615"/>
      <c r="EK42" s="615"/>
      <c r="EL42" s="615"/>
      <c r="EM42" s="615"/>
      <c r="EN42" s="606"/>
      <c r="EO42" s="606"/>
      <c r="EP42" s="606"/>
      <c r="EQ42" s="617"/>
      <c r="ER42" s="617"/>
      <c r="ES42" s="617"/>
      <c r="ET42" s="632"/>
      <c r="EU42" s="599"/>
      <c r="EV42" s="1159" t="str">
        <f>IF(Portada!$A$1="www.fly-logics.com","ILS",0)</f>
        <v>ILS</v>
      </c>
      <c r="EW42" s="1159"/>
      <c r="EX42" s="1159"/>
      <c r="EY42" s="1159"/>
      <c r="EZ42" s="1159"/>
      <c r="FA42" s="625"/>
      <c r="FB42" s="622" t="str">
        <f>IF(Portada!$A$1="www.fly-logics.com","VFR",0)</f>
        <v>VFR</v>
      </c>
      <c r="FC42" s="622"/>
      <c r="FD42" s="622"/>
      <c r="FE42" s="622"/>
      <c r="FF42" s="622"/>
      <c r="FG42" s="625"/>
      <c r="FH42" s="631" t="str">
        <f>IF(Portada!$A$1="www.fly-logics.com","ADF",0)</f>
        <v>ADF</v>
      </c>
      <c r="FI42" s="631"/>
      <c r="FJ42" s="631"/>
      <c r="FK42" s="631"/>
      <c r="FL42" s="631"/>
      <c r="FM42" s="625"/>
      <c r="FN42" s="622" t="str">
        <f>IF(Portada!$A$1="www.fly-logics.com","VOR",0)</f>
        <v>VOR</v>
      </c>
      <c r="FO42" s="622"/>
      <c r="FP42" s="622"/>
      <c r="FQ42" s="622"/>
      <c r="FR42" s="622"/>
      <c r="FS42" s="15"/>
      <c r="FT42" s="614"/>
      <c r="FU42" s="614"/>
      <c r="FV42" s="614"/>
      <c r="FW42" s="614"/>
      <c r="FX42" s="614"/>
      <c r="FY42" s="615"/>
      <c r="FZ42" s="615"/>
      <c r="GA42" s="615"/>
      <c r="GB42" s="615"/>
      <c r="GC42" s="615"/>
      <c r="GD42" s="615"/>
      <c r="GE42" s="615"/>
      <c r="GF42" s="615"/>
      <c r="GG42" s="615"/>
      <c r="GH42" s="615"/>
      <c r="GI42" s="615"/>
      <c r="GJ42" s="615"/>
      <c r="GK42" s="606"/>
      <c r="GL42" s="606"/>
      <c r="GM42" s="606"/>
      <c r="GN42" s="617"/>
      <c r="GO42" s="617"/>
      <c r="GP42" s="617"/>
      <c r="GQ42" s="632"/>
      <c r="GR42" s="6"/>
    </row>
    <row r="43" spans="1:200" ht="8.85" customHeight="1" x14ac:dyDescent="0.25">
      <c r="A43" s="244"/>
      <c r="B43" s="599"/>
      <c r="C43" s="1160">
        <f>IFERROR(SUM(IF(SUMIFS(Bitácora!$AG$5:$AG$1036129,Bitácora!$D$5:$D$1036129,F9,Bitácora!$AN$5:$AN$1036129,V9,Bitácora!$AH$5:$AH$1036129,C42,Bitácora!$E$5:$E$1036129,L9)=0," ",SUMIFS(Bitácora!$AG$5:$AG$1036129,Bitácora!$D$5:$D$1036129,F9,Bitácora!$AN$5:$AN$1036129,V9,Bitácora!$AH$5:$AH$1036129,C42,Bitácora!$E$5:$E$1036129,L9)),F47,N47,V47)," ")</f>
        <v>7</v>
      </c>
      <c r="D43" s="1160"/>
      <c r="E43" s="1160"/>
      <c r="F43" s="1160"/>
      <c r="G43" s="1160"/>
      <c r="H43" s="625"/>
      <c r="I43" s="1160">
        <f>IF(SUMIFS(Bitácora!$AG$5:$AG$1036129,Bitácora!$D$5:$D$1036129,F9,Bitácora!$AN$5:$AN$1036129,V9,Bitácora!$AH$5:$AH$1036129,I42,Bitácora!$E$5:$E$1036129,L9)=0," ",SUMIFS(Bitácora!$AG$5:$AG$1036129,Bitácora!$D$5:$D$1036129,F9,Bitácora!$AN$5:$AN$1036129,V9,Bitácora!$AH$5:$AH$1036129,I42,Bitácora!$E$5:$E$1036129,L9))</f>
        <v>1</v>
      </c>
      <c r="J43" s="1160"/>
      <c r="K43" s="1160"/>
      <c r="L43" s="1160"/>
      <c r="M43" s="1160"/>
      <c r="N43" s="625"/>
      <c r="O43" s="1160" t="str">
        <f>IF(SUMIFS(Bitácora!$AG$5:$AG$1036129,Bitácora!$D$5:$D$1036129,F9,Bitácora!$AN$5:$AN$1036129,V9,Bitácora!$AH$5:$AH$1036129,O42,Bitácora!$E$5:$E$1036129,L9)=0," ",SUMIFS(Bitácora!$AG$5:$AG$1036129,Bitácora!$D$5:$D$1036129,F9,Bitácora!$AN$5:$AN$1036129,V9,Bitácora!$AH$5:$AH$1036129,O42,Bitácora!$E$5:$E$1036129,L9))</f>
        <v xml:space="preserve"> </v>
      </c>
      <c r="P43" s="1160"/>
      <c r="Q43" s="1160"/>
      <c r="R43" s="1160"/>
      <c r="S43" s="1160"/>
      <c r="T43" s="625"/>
      <c r="U43" s="1160" t="str">
        <f>IF(SUMIFS(Bitácora!$AG$5:$AG$1036129,Bitácora!$D$5:$D$1036129,F9,Bitácora!$AN$5:$AN$1036129,V9,Bitácora!$AH$5:$AH$1036129,U42,Bitácora!$E$5:$E$1036129,L9)=0," ",SUMIFS(Bitácora!$AG$5:$AG$1036129,Bitácora!$D$5:$D$1036129,F9,Bitácora!$AN$5:$AN$1036129,V9,Bitácora!$AH$5:$AH$1036129,U42,Bitácora!$E$5:$E$1036129,L9))</f>
        <v xml:space="preserve"> </v>
      </c>
      <c r="V43" s="1160"/>
      <c r="W43" s="1160"/>
      <c r="X43" s="1160"/>
      <c r="Y43" s="1160"/>
      <c r="Z43" s="15"/>
      <c r="AA43" s="613" t="str">
        <f>IF(Portada!$A$1="www.fly-logics.com","NOV",0)</f>
        <v>NOV</v>
      </c>
      <c r="AB43" s="613"/>
      <c r="AC43" s="613"/>
      <c r="AD43" s="613"/>
      <c r="AE43" s="613"/>
      <c r="AF43" s="605" t="str">
        <f>IF(SUMIFS(Bitácora!$Y$5:$Y$1036129,Bitácora!$D$5:$D$1036129,F9,Bitácora!$AN$5:$AN$1036129,V9,Bitácora!$E$5:$E$1036129,L9,Bitácora!$AM$5:$AM$1036129,AA43)=0," ",SUMIFS(Bitácora!$Y$5:$Y$1036129,Bitácora!$D$5:$D$1036129,F9,Bitácora!$AN$5:$AN$1036129,V9,Bitácora!$E$5:$E$1036129,L9,Bitácora!$AM$5:$AM$1036129,AA43))</f>
        <v xml:space="preserve"> </v>
      </c>
      <c r="AG43" s="605"/>
      <c r="AH43" s="605"/>
      <c r="AI43" s="605"/>
      <c r="AJ43" s="605" t="str">
        <f>IF(SUMIFS(Bitácora!$Z$5:$Z$1036129,Bitácora!$D$5:$D$1036129,F9,Bitácora!$AN$5:$AN$1036129,V9,Bitácora!$E$5:$E$1036129,L9,Bitácora!$AM$5:$AM$1036129,AA43)=0," ",SUMIFS(Bitácora!$Z$5:$Z$1036129,Bitácora!$D$5:$D$1036129,F9,Bitácora!$AN$5:$AN$1036129,V9,Bitácora!$E$5:$E$1036129,L9,Bitácora!$AM$5:$AM$1036129,AA43))</f>
        <v xml:space="preserve"> </v>
      </c>
      <c r="AK43" s="605"/>
      <c r="AL43" s="605"/>
      <c r="AM43" s="605"/>
      <c r="AN43" s="605" t="str">
        <f>IF(SUMIFS(Bitácora!$AA$5:$AA$1036129,Bitácora!$D$5:$D$1036129,F9,Bitácora!$AN$5:$AN$1036129,V9,Bitácora!$E$5:$E$1036129,L9,Bitácora!$AM$5:$AM$1036129,AA43)=0," ",SUMIFS(Bitácora!$AA$5:$AA$1036129,Bitácora!$D$5:$D$1036129,F9,Bitácora!$AN$5:$AN$1036129,V9,Bitácora!$E$5:$E$1036129,L9,Bitácora!$AM$5:$AM$1036129,AA43))</f>
        <v xml:space="preserve"> </v>
      </c>
      <c r="AO43" s="605"/>
      <c r="AP43" s="605"/>
      <c r="AQ43" s="605"/>
      <c r="AR43" s="606" t="str">
        <f>IF(SUMIFS(Bitácora!$AE$5:$AE$1036129,Bitácora!$D$5:$D$1036129,F9,Bitácora!$AN$5:$AN$1036129,V9,Bitácora!$E$5:$E$1036129,L9,Bitácora!$AM$5:$AM$1036129,AA43)=0," ",SUMIFS(Bitácora!$AC$5:$AC$1036129,Bitácora!$D$5:$D$1036129,F9,Bitácora!$AN$5:$AN$1036129,V9,Bitácora!$E$5:$E$1036129,L9,Bitácora!$AM$5:$AM$1036129,AA43))</f>
        <v xml:space="preserve"> </v>
      </c>
      <c r="AS43" s="606"/>
      <c r="AT43" s="606"/>
      <c r="AU43" s="606" t="str">
        <f>IF(SUMIFS(Bitácora!$AF$5:$AF$1036129,Bitácora!$D$5:$D$1036129,F9,Bitácora!$AN$5:$AN$1036129,V9,Bitácora!$E$5:$E$1036129,L9,Bitácora!$AM$5:$AM$1036129,AA43)=0," ",SUMIFS(Bitácora!$AF$5:$AF$1036129,Bitácora!$D$5:$D$1036129,F9,Bitácora!$AN$5:$AN$1036129,V9,Bitácora!$E$5:$E$1036129,L9,Bitácora!$AM$5:$AM$1036129,AA43))</f>
        <v xml:space="preserve"> </v>
      </c>
      <c r="AV43" s="606"/>
      <c r="AW43" s="606"/>
      <c r="AX43" s="632"/>
      <c r="AY43" s="599"/>
      <c r="AZ43" s="1160" t="str">
        <f>IFERROR(SUM(IF(SUMIFS(Bitácora!$AG$5:$AG$1036129,Bitácora!$D$5:$D$1036129,BC9,Bitácora!$AN$5:$AN$1036129,BS9,Bitácora!$AH$5:$AH$1036129,AZ42,Bitácora!$E$5:$E$1036129,BI9)=0," ",SUMIFS(Bitácora!$AG$5:$AG$1036129,Bitácora!$D$5:$D$1036129,BC9,Bitácora!$AN$5:$AN$1036129,BS9,Bitácora!$AH$5:$AH$1036129,AZ42,Bitácora!$E$5:$E$1036129,BI9)),BC47,BK47,BS47)," ")</f>
        <v xml:space="preserve"> </v>
      </c>
      <c r="BA43" s="1160"/>
      <c r="BB43" s="1160"/>
      <c r="BC43" s="1160"/>
      <c r="BD43" s="1160"/>
      <c r="BE43" s="625"/>
      <c r="BF43" s="1160" t="str">
        <f>IF(SUMIFS(Bitácora!$AG$5:$AG$1036129,Bitácora!$D$5:$D$1036129,BC9,Bitácora!$AN$5:$AN$1036129,BS9,Bitácora!$AH$5:$AH$1036129,BF42,Bitácora!$E$5:$E$1036129,BI9)=0," ",SUMIFS(Bitácora!$AG$5:$AG$1036129,Bitácora!$D$5:$D$1036129,BC9,Bitácora!$AN$5:$AN$1036129,BS9,Bitácora!$AH$5:$AH$1036129,BF42,Bitácora!$E$5:$E$1036129,BI9))</f>
        <v xml:space="preserve"> </v>
      </c>
      <c r="BG43" s="1160"/>
      <c r="BH43" s="1160"/>
      <c r="BI43" s="1160"/>
      <c r="BJ43" s="1160"/>
      <c r="BK43" s="625"/>
      <c r="BL43" s="1160" t="str">
        <f>IF(SUMIFS(Bitácora!$AG$5:$AG$1036129,Bitácora!$D$5:$D$1036129,BC9,Bitácora!$AN$5:$AN$1036129,BS9,Bitácora!$AH$5:$AH$1036129,BL42,Bitácora!$E$5:$E$1036129,BI9)=0," ",SUMIFS(Bitácora!$AG$5:$AG$1036129,Bitácora!$D$5:$D$1036129,BC9,Bitácora!$AN$5:$AN$1036129,BS9,Bitácora!$AH$5:$AH$1036129,BL42,Bitácora!$E$5:$E$1036129,BI9))</f>
        <v xml:space="preserve"> </v>
      </c>
      <c r="BM43" s="1160"/>
      <c r="BN43" s="1160"/>
      <c r="BO43" s="1160"/>
      <c r="BP43" s="1160"/>
      <c r="BQ43" s="625"/>
      <c r="BR43" s="1160" t="str">
        <f>IF(SUMIFS(Bitácora!$AG$5:$AG$1036129,Bitácora!$D$5:$D$1036129,BC9,Bitácora!$AN$5:$AN$1036129,BS9,Bitácora!$AH$5:$AH$1036129,BR42,Bitácora!$E$5:$E$1036129,BI9)=0," ",SUMIFS(Bitácora!$AG$5:$AG$1036129,Bitácora!$D$5:$D$1036129,BC9,Bitácora!$AN$5:$AN$1036129,BS9,Bitácora!$AH$5:$AH$1036129,BR42,Bitácora!$E$5:$E$1036129,BI9))</f>
        <v xml:space="preserve"> </v>
      </c>
      <c r="BS43" s="1160"/>
      <c r="BT43" s="1160"/>
      <c r="BU43" s="1160"/>
      <c r="BV43" s="1160"/>
      <c r="BW43" s="15"/>
      <c r="BX43" s="613" t="str">
        <f>IF(Portada!$A$1="www.fly-logics.com","NOV",0)</f>
        <v>NOV</v>
      </c>
      <c r="BY43" s="613"/>
      <c r="BZ43" s="613"/>
      <c r="CA43" s="613"/>
      <c r="CB43" s="613"/>
      <c r="CC43" s="605" t="str">
        <f>IF(SUMIFS(Bitácora!$Y$5:$Y$1036129,Bitácora!$D$5:$D$1036129,BC9,Bitácora!$AN$5:$AN$1036129,BS9,Bitácora!$E$5:$E$1036129,BI9,Bitácora!$AM$5:$AM$1036129,BX43)=0," ",SUMIFS(Bitácora!$Y$5:$Y$1036129,Bitácora!$D$5:$D$1036129,BC9,Bitácora!$AN$5:$AN$1036129,BS9,Bitácora!$E$5:$E$1036129,BI9,Bitácora!$AM$5:$AM$1036129,BX43))</f>
        <v xml:space="preserve"> </v>
      </c>
      <c r="CD43" s="605"/>
      <c r="CE43" s="605"/>
      <c r="CF43" s="605"/>
      <c r="CG43" s="605" t="str">
        <f>IF(SUMIFS(Bitácora!$Z$5:$Z$1036129,Bitácora!$D$5:$D$1036129,BC9,Bitácora!$AN$5:$AN$1036129,BS9,Bitácora!$E$5:$E$1036129,BI9,Bitácora!$AM$5:$AM$1036129,BX43)=0," ",SUMIFS(Bitácora!$Z$5:$Z$1036129,Bitácora!$D$5:$D$1036129,BC9,Bitácora!$AN$5:$AN$1036129,BS9,Bitácora!$E$5:$E$1036129,BI9,Bitácora!$AM$5:$AM$1036129,BX43))</f>
        <v xml:space="preserve"> </v>
      </c>
      <c r="CH43" s="605"/>
      <c r="CI43" s="605"/>
      <c r="CJ43" s="605"/>
      <c r="CK43" s="605" t="str">
        <f>IF(SUMIFS(Bitácora!$AA$5:$AA$1036129,Bitácora!$D$5:$D$1036129,BC9,Bitácora!$AN$5:$AN$1036129,BS9,Bitácora!$E$5:$E$1036129,BI9,Bitácora!$AM$5:$AM$1036129,BX43)=0," ",SUMIFS(Bitácora!$AA$5:$AA$1036129,Bitácora!$D$5:$D$1036129,BC9,Bitácora!$AN$5:$AN$1036129,BS9,Bitácora!$E$5:$E$1036129,BI9,Bitácora!$AM$5:$AM$1036129,BX43))</f>
        <v xml:space="preserve"> </v>
      </c>
      <c r="CL43" s="605"/>
      <c r="CM43" s="605"/>
      <c r="CN43" s="605"/>
      <c r="CO43" s="606" t="str">
        <f>IF(SUMIFS(Bitácora!$AE$5:$AE$1036129,Bitácora!$D$5:$D$1036129,BC9,Bitácora!$AN$5:$AN$1036129,BS9,Bitácora!$E$5:$E$1036129,BI9,Bitácora!$AM$5:$AM$1036129,BX43)=0," ",SUMIFS(Bitácora!$AC$5:$AC$1036129,Bitácora!$D$5:$D$1036129,BC9,Bitácora!$AN$5:$AN$1036129,BS9,Bitácora!$E$5:$E$1036129,BI9,Bitácora!$AM$5:$AM$1036129,BX43))</f>
        <v xml:space="preserve"> </v>
      </c>
      <c r="CP43" s="606"/>
      <c r="CQ43" s="606"/>
      <c r="CR43" s="606" t="str">
        <f>IF(SUMIFS(Bitácora!$AF$5:$AF$1036129,Bitácora!$D$5:$D$1036129,BC9,Bitácora!$AN$5:$AN$1036129,BS9,Bitácora!$E$5:$E$1036129,BI9,Bitácora!$AM$5:$AM$1036129,BX43)=0," ",SUMIFS(Bitácora!$AF$5:$AF$1036129,Bitácora!$D$5:$D$1036129,BC9,Bitácora!$AN$5:$AN$1036129,BS9,Bitácora!$E$5:$E$1036129,BI9,Bitácora!$AM$5:$AM$1036129,BX43))</f>
        <v xml:space="preserve"> </v>
      </c>
      <c r="CS43" s="606"/>
      <c r="CT43" s="606"/>
      <c r="CU43" s="632"/>
      <c r="CV43" s="278"/>
      <c r="CW43" s="244"/>
      <c r="CX43" s="599"/>
      <c r="CY43" s="1160" t="str">
        <f>IFERROR(SUM(IF(SUMIFS(Bitácora!$AG$5:$AG$1036129,Bitácora!$D$5:$D$1036129,DB9,Bitácora!$AN$5:$AN$1036129,DR9,Bitácora!$AH$5:$AH$1036129,CY42,Bitácora!$E$5:$E$1036129,DH9)=0," ",SUMIFS(Bitácora!$AG$5:$AG$1036129,Bitácora!$D$5:$D$1036129,DB9,Bitácora!$AN$5:$AN$1036129,DR9,Bitácora!$AH$5:$AH$1036129,CY42,Bitácora!$E$5:$E$1036129,DH9)),DB47,DJ47,DR47)," ")</f>
        <v xml:space="preserve"> </v>
      </c>
      <c r="CZ43" s="1160"/>
      <c r="DA43" s="1160"/>
      <c r="DB43" s="1160"/>
      <c r="DC43" s="1160"/>
      <c r="DD43" s="625"/>
      <c r="DE43" s="1160" t="str">
        <f>IF(SUMIFS(Bitácora!$AG$5:$AG$1036129,Bitácora!$D$5:$D$1036129,DB9,Bitácora!$AN$5:$AN$1036129,DR9,Bitácora!$AH$5:$AH$1036129,DE42,Bitácora!$E$5:$E$1036129,DH9)=0," ",SUMIFS(Bitácora!$AG$5:$AG$1036129,Bitácora!$D$5:$D$1036129,DB9,Bitácora!$AN$5:$AN$1036129,DR9,Bitácora!$AH$5:$AH$1036129,DE42,Bitácora!$E$5:$E$1036129,DH9))</f>
        <v xml:space="preserve"> </v>
      </c>
      <c r="DF43" s="1160"/>
      <c r="DG43" s="1160"/>
      <c r="DH43" s="1160"/>
      <c r="DI43" s="1160"/>
      <c r="DJ43" s="625"/>
      <c r="DK43" s="1160" t="str">
        <f>IF(SUMIFS(Bitácora!$AG$5:$AG$1036129,Bitácora!$D$5:$D$1036129,DB9,Bitácora!$AN$5:$AN$1036129,DR9,Bitácora!$AH$5:$AH$1036129,DK42,Bitácora!$E$5:$E$1036129,DH9)=0," ",SUMIFS(Bitácora!$AG$5:$AG$1036129,Bitácora!$D$5:$D$1036129,DB9,Bitácora!$AN$5:$AN$1036129,DR9,Bitácora!$AH$5:$AH$1036129,DK42,Bitácora!$E$5:$E$1036129,DH9))</f>
        <v xml:space="preserve"> </v>
      </c>
      <c r="DL43" s="1160"/>
      <c r="DM43" s="1160"/>
      <c r="DN43" s="1160"/>
      <c r="DO43" s="1160"/>
      <c r="DP43" s="625"/>
      <c r="DQ43" s="1160" t="str">
        <f>IF(SUMIFS(Bitácora!$AG$5:$AG$1036129,Bitácora!$D$5:$D$1036129,DB9,Bitácora!$AN$5:$AN$1036129,DR9,Bitácora!$AH$5:$AH$1036129,DQ42,Bitácora!$E$5:$E$1036129,DH9)=0," ",SUMIFS(Bitácora!$AG$5:$AG$1036129,Bitácora!$D$5:$D$1036129,DB9,Bitácora!$AN$5:$AN$1036129,DR9,Bitácora!$AH$5:$AH$1036129,DQ42,Bitácora!$E$5:$E$1036129,DH9))</f>
        <v xml:space="preserve"> </v>
      </c>
      <c r="DR43" s="1160"/>
      <c r="DS43" s="1160"/>
      <c r="DT43" s="1160"/>
      <c r="DU43" s="1160"/>
      <c r="DV43" s="15"/>
      <c r="DW43" s="613" t="str">
        <f>IF(Portada!$A$1="www.fly-logics.com","NOV",0)</f>
        <v>NOV</v>
      </c>
      <c r="DX43" s="613"/>
      <c r="DY43" s="613"/>
      <c r="DZ43" s="613"/>
      <c r="EA43" s="613"/>
      <c r="EB43" s="605" t="str">
        <f>IF(SUMIFS(Bitácora!$Y$5:$Y$1036129,Bitácora!$D$5:$D$1036129,DB9,Bitácora!$AN$5:$AN$1036129,DR9,Bitácora!$E$5:$E$1036129,DH9,Bitácora!$AM$5:$AM$1036129,DW43)=0," ",SUMIFS(Bitácora!$Y$5:$Y$1036129,Bitácora!$D$5:$D$1036129,DB9,Bitácora!$AN$5:$AN$1036129,DR9,Bitácora!$E$5:$E$1036129,DH9,Bitácora!$AM$5:$AM$1036129,DW43))</f>
        <v xml:space="preserve"> </v>
      </c>
      <c r="EC43" s="605"/>
      <c r="ED43" s="605"/>
      <c r="EE43" s="605"/>
      <c r="EF43" s="605" t="str">
        <f>IF(SUMIFS(Bitácora!$Z$5:$Z$1036129,Bitácora!$D$5:$D$1036129,DB9,Bitácora!$AN$5:$AN$1036129,DR9,Bitácora!$E$5:$E$1036129,DH9,Bitácora!$AM$5:$AM$1036129,DW43)=0," ",SUMIFS(Bitácora!$Z$5:$Z$1036129,Bitácora!$D$5:$D$1036129,DB9,Bitácora!$AN$5:$AN$1036129,DR9,Bitácora!$E$5:$E$1036129,DH9,Bitácora!$AM$5:$AM$1036129,DW43))</f>
        <v xml:space="preserve"> </v>
      </c>
      <c r="EG43" s="605"/>
      <c r="EH43" s="605"/>
      <c r="EI43" s="605"/>
      <c r="EJ43" s="605" t="str">
        <f>IF(SUMIFS(Bitácora!$AA$5:$AA$1036129,Bitácora!$D$5:$D$1036129,DB9,Bitácora!$AN$5:$AN$1036129,DR9,Bitácora!$E$5:$E$1036129,DH9,Bitácora!$AM$5:$AM$1036129,DW43)=0," ",SUMIFS(Bitácora!$AA$5:$AA$1036129,Bitácora!$D$5:$D$1036129,DB9,Bitácora!$AN$5:$AN$1036129,DR9,Bitácora!$E$5:$E$1036129,DH9,Bitácora!$AM$5:$AM$1036129,DW43))</f>
        <v xml:space="preserve"> </v>
      </c>
      <c r="EK43" s="605"/>
      <c r="EL43" s="605"/>
      <c r="EM43" s="605"/>
      <c r="EN43" s="606" t="str">
        <f>IF(SUMIFS(Bitácora!$AE$5:$AE$1036129,Bitácora!$D$5:$D$1036129,DB9,Bitácora!$AN$5:$AN$1036129,DR9,Bitácora!$E$5:$E$1036129,DH9,Bitácora!$AM$5:$AM$1036129,DW43)=0," ",SUMIFS(Bitácora!$AC$5:$AC$1036129,Bitácora!$D$5:$D$1036129,DB9,Bitácora!$AN$5:$AN$1036129,DR9,Bitácora!$E$5:$E$1036129,DH9,Bitácora!$AM$5:$AM$1036129,DW43))</f>
        <v xml:space="preserve"> </v>
      </c>
      <c r="EO43" s="606"/>
      <c r="EP43" s="606"/>
      <c r="EQ43" s="606" t="str">
        <f>IF(SUMIFS(Bitácora!$AF$5:$AF$1036129,Bitácora!$D$5:$D$1036129,DB9,Bitácora!$AN$5:$AN$1036129,DR9,Bitácora!$E$5:$E$1036129,DH9,Bitácora!$AM$5:$AM$1036129,DW43)=0," ",SUMIFS(Bitácora!$AF$5:$AF$1036129,Bitácora!$D$5:$D$1036129,DB9,Bitácora!$AN$5:$AN$1036129,DR9,Bitácora!$E$5:$E$1036129,DH9,Bitácora!$AM$5:$AM$1036129,DW43))</f>
        <v xml:space="preserve"> </v>
      </c>
      <c r="ER43" s="606"/>
      <c r="ES43" s="606"/>
      <c r="ET43" s="632"/>
      <c r="EU43" s="599"/>
      <c r="EV43" s="1160" t="str">
        <f>IFERROR(SUM(IF(SUMIFS(Bitácora!$AG$5:$AG$1036129,Bitácora!$D$5:$D$1036129,EY9,Bitácora!$AN$5:$AN$1036129,FO9,Bitácora!$AH$5:$AH$1036129,EV42,Bitácora!$E$5:$E$1036129,FE9)=0," ",SUMIFS(Bitácora!$AG$5:$AG$1036129,Bitácora!$D$5:$D$1036129,EY9,Bitácora!$AN$5:$AN$1036129,FO9,Bitácora!$AH$5:$AH$1036129,EV42,Bitácora!$E$5:$E$1036129,FE9)),EY47,FG47,FO47)," ")</f>
        <v xml:space="preserve"> </v>
      </c>
      <c r="EW43" s="1160"/>
      <c r="EX43" s="1160"/>
      <c r="EY43" s="1160"/>
      <c r="EZ43" s="1160"/>
      <c r="FA43" s="625"/>
      <c r="FB43" s="1160" t="str">
        <f>IF(SUMIFS(Bitácora!$AG$5:$AG$1036129,Bitácora!$D$5:$D$1036129,EY9,Bitácora!$AN$5:$AN$1036129,FO9,Bitácora!$AH$5:$AH$1036129,FB42,Bitácora!$E$5:$E$1036129,FE9)=0," ",SUMIFS(Bitácora!$AG$5:$AG$1036129,Bitácora!$D$5:$D$1036129,EY9,Bitácora!$AN$5:$AN$1036129,FO9,Bitácora!$AH$5:$AH$1036129,FB42,Bitácora!$E$5:$E$1036129,FE9))</f>
        <v xml:space="preserve"> </v>
      </c>
      <c r="FC43" s="1160"/>
      <c r="FD43" s="1160"/>
      <c r="FE43" s="1160"/>
      <c r="FF43" s="1160"/>
      <c r="FG43" s="625"/>
      <c r="FH43" s="1160" t="str">
        <f>IF(SUMIFS(Bitácora!$AG$5:$AG$1036129,Bitácora!$D$5:$D$1036129,EY9,Bitácora!$AN$5:$AN$1036129,FO9,Bitácora!$AH$5:$AH$1036129,FH42,Bitácora!$E$5:$E$1036129,FE9)=0," ",SUMIFS(Bitácora!$AG$5:$AG$1036129,Bitácora!$D$5:$D$1036129,EY9,Bitácora!$AN$5:$AN$1036129,FO9,Bitácora!$AH$5:$AH$1036129,FH42,Bitácora!$E$5:$E$1036129,FE9))</f>
        <v xml:space="preserve"> </v>
      </c>
      <c r="FI43" s="1160"/>
      <c r="FJ43" s="1160"/>
      <c r="FK43" s="1160"/>
      <c r="FL43" s="1160"/>
      <c r="FM43" s="625"/>
      <c r="FN43" s="1160" t="str">
        <f>IF(SUMIFS(Bitácora!$AG$5:$AG$1036129,Bitácora!$D$5:$D$1036129,EY9,Bitácora!$AN$5:$AN$1036129,FO9,Bitácora!$AH$5:$AH$1036129,FN42,Bitácora!$E$5:$E$1036129,FE9)=0," ",SUMIFS(Bitácora!$AG$5:$AG$1036129,Bitácora!$D$5:$D$1036129,EY9,Bitácora!$AN$5:$AN$1036129,FO9,Bitácora!$AH$5:$AH$1036129,FN42,Bitácora!$E$5:$E$1036129,FE9))</f>
        <v xml:space="preserve"> </v>
      </c>
      <c r="FO43" s="1160"/>
      <c r="FP43" s="1160"/>
      <c r="FQ43" s="1160"/>
      <c r="FR43" s="1160"/>
      <c r="FS43" s="15"/>
      <c r="FT43" s="613" t="str">
        <f>IF(Portada!$A$1="www.fly-logics.com","NOV",0)</f>
        <v>NOV</v>
      </c>
      <c r="FU43" s="613"/>
      <c r="FV43" s="613"/>
      <c r="FW43" s="613"/>
      <c r="FX43" s="613"/>
      <c r="FY43" s="605" t="str">
        <f>IF(SUMIFS(Bitácora!$Y$5:$Y$1036129,Bitácora!$D$5:$D$1036129,EY9,Bitácora!$AN$5:$AN$1036129,FO9,Bitácora!$E$5:$E$1036129,FE9,Bitácora!$AM$5:$AM$1036129,FT43)=0," ",SUMIFS(Bitácora!$Y$5:$Y$1036129,Bitácora!$D$5:$D$1036129,EY9,Bitácora!$AN$5:$AN$1036129,FO9,Bitácora!$E$5:$E$1036129,FE9,Bitácora!$AM$5:$AM$1036129,FT43))</f>
        <v xml:space="preserve"> </v>
      </c>
      <c r="FZ43" s="605"/>
      <c r="GA43" s="605"/>
      <c r="GB43" s="605"/>
      <c r="GC43" s="605" t="str">
        <f>IF(SUMIFS(Bitácora!$Z$5:$Z$1036129,Bitácora!$D$5:$D$1036129,EY9,Bitácora!$AN$5:$AN$1036129,FO9,Bitácora!$E$5:$E$1036129,FE9,Bitácora!$AM$5:$AM$1036129,FT43)=0," ",SUMIFS(Bitácora!$Z$5:$Z$1036129,Bitácora!$D$5:$D$1036129,EY9,Bitácora!$AN$5:$AN$1036129,FO9,Bitácora!$E$5:$E$1036129,FE9,Bitácora!$AM$5:$AM$1036129,FT43))</f>
        <v xml:space="preserve"> </v>
      </c>
      <c r="GD43" s="605"/>
      <c r="GE43" s="605"/>
      <c r="GF43" s="605"/>
      <c r="GG43" s="605" t="str">
        <f>IF(SUMIFS(Bitácora!$AA$5:$AA$1036129,Bitácora!$D$5:$D$1036129,EY9,Bitácora!$AN$5:$AN$1036129,FO9,Bitácora!$E$5:$E$1036129,FE9,Bitácora!$AM$5:$AM$1036129,FT43)=0," ",SUMIFS(Bitácora!$AA$5:$AA$1036129,Bitácora!$D$5:$D$1036129,EY9,Bitácora!$AN$5:$AN$1036129,FO9,Bitácora!$E$5:$E$1036129,FE9,Bitácora!$AM$5:$AM$1036129,FT43))</f>
        <v xml:space="preserve"> </v>
      </c>
      <c r="GH43" s="605"/>
      <c r="GI43" s="605"/>
      <c r="GJ43" s="605"/>
      <c r="GK43" s="606" t="str">
        <f>IF(SUMIFS(Bitácora!$AE$5:$AE$1036129,Bitácora!$D$5:$D$1036129,EY9,Bitácora!$AN$5:$AN$1036129,FO9,Bitácora!$E$5:$E$1036129,FE9,Bitácora!$AM$5:$AM$1036129,FT43)=0," ",SUMIFS(Bitácora!$AC$5:$AC$1036129,Bitácora!$D$5:$D$1036129,EY9,Bitácora!$AN$5:$AN$1036129,FO9,Bitácora!$E$5:$E$1036129,FE9,Bitácora!$AM$5:$AM$1036129,FT43))</f>
        <v xml:space="preserve"> </v>
      </c>
      <c r="GL43" s="606"/>
      <c r="GM43" s="606"/>
      <c r="GN43" s="606" t="str">
        <f>IF(SUMIFS(Bitácora!$AF$5:$AF$1036129,Bitácora!$D$5:$D$1036129,EY9,Bitácora!$AN$5:$AN$1036129,FO9,Bitácora!$E$5:$E$1036129,FE9,Bitácora!$AM$5:$AM$1036129,FT43)=0," ",SUMIFS(Bitácora!$AF$5:$AF$1036129,Bitácora!$D$5:$D$1036129,EY9,Bitácora!$AN$5:$AN$1036129,FO9,Bitácora!$E$5:$E$1036129,FE9,Bitácora!$AM$5:$AM$1036129,FT43))</f>
        <v xml:space="preserve"> </v>
      </c>
      <c r="GO43" s="606"/>
      <c r="GP43" s="606"/>
      <c r="GQ43" s="632"/>
      <c r="GR43" s="6"/>
    </row>
    <row r="44" spans="1:200" ht="6.75" customHeight="1" x14ac:dyDescent="0.25">
      <c r="A44" s="244"/>
      <c r="B44" s="599"/>
      <c r="C44" s="1161"/>
      <c r="D44" s="1161"/>
      <c r="E44" s="1161"/>
      <c r="F44" s="1161"/>
      <c r="G44" s="1161"/>
      <c r="H44" s="625"/>
      <c r="I44" s="1161"/>
      <c r="J44" s="1161"/>
      <c r="K44" s="1161"/>
      <c r="L44" s="1161"/>
      <c r="M44" s="1161"/>
      <c r="N44" s="625"/>
      <c r="O44" s="1161"/>
      <c r="P44" s="1161"/>
      <c r="Q44" s="1161"/>
      <c r="R44" s="1161"/>
      <c r="S44" s="1161"/>
      <c r="T44" s="625"/>
      <c r="U44" s="1161"/>
      <c r="V44" s="1161"/>
      <c r="W44" s="1161"/>
      <c r="X44" s="1161"/>
      <c r="Y44" s="1161"/>
      <c r="Z44" s="15"/>
      <c r="AA44" s="613"/>
      <c r="AB44" s="613"/>
      <c r="AC44" s="613"/>
      <c r="AD44" s="613"/>
      <c r="AE44" s="613"/>
      <c r="AF44" s="605"/>
      <c r="AG44" s="605"/>
      <c r="AH44" s="605"/>
      <c r="AI44" s="605"/>
      <c r="AJ44" s="605"/>
      <c r="AK44" s="605"/>
      <c r="AL44" s="605"/>
      <c r="AM44" s="605"/>
      <c r="AN44" s="605"/>
      <c r="AO44" s="605"/>
      <c r="AP44" s="605"/>
      <c r="AQ44" s="605"/>
      <c r="AR44" s="606"/>
      <c r="AS44" s="606"/>
      <c r="AT44" s="606"/>
      <c r="AU44" s="606"/>
      <c r="AV44" s="606"/>
      <c r="AW44" s="606"/>
      <c r="AX44" s="632"/>
      <c r="AY44" s="599"/>
      <c r="AZ44" s="1161"/>
      <c r="BA44" s="1161"/>
      <c r="BB44" s="1161"/>
      <c r="BC44" s="1161"/>
      <c r="BD44" s="1161"/>
      <c r="BE44" s="625"/>
      <c r="BF44" s="1161"/>
      <c r="BG44" s="1161"/>
      <c r="BH44" s="1161"/>
      <c r="BI44" s="1161"/>
      <c r="BJ44" s="1161"/>
      <c r="BK44" s="625"/>
      <c r="BL44" s="1161"/>
      <c r="BM44" s="1161"/>
      <c r="BN44" s="1161"/>
      <c r="BO44" s="1161"/>
      <c r="BP44" s="1161"/>
      <c r="BQ44" s="625"/>
      <c r="BR44" s="1161"/>
      <c r="BS44" s="1161"/>
      <c r="BT44" s="1161"/>
      <c r="BU44" s="1161"/>
      <c r="BV44" s="1161"/>
      <c r="BW44" s="15"/>
      <c r="BX44" s="613"/>
      <c r="BY44" s="613"/>
      <c r="BZ44" s="613"/>
      <c r="CA44" s="613"/>
      <c r="CB44" s="613"/>
      <c r="CC44" s="605"/>
      <c r="CD44" s="605"/>
      <c r="CE44" s="605"/>
      <c r="CF44" s="605"/>
      <c r="CG44" s="605"/>
      <c r="CH44" s="605"/>
      <c r="CI44" s="605"/>
      <c r="CJ44" s="605"/>
      <c r="CK44" s="605"/>
      <c r="CL44" s="605"/>
      <c r="CM44" s="605"/>
      <c r="CN44" s="605"/>
      <c r="CO44" s="606"/>
      <c r="CP44" s="606"/>
      <c r="CQ44" s="606"/>
      <c r="CR44" s="606"/>
      <c r="CS44" s="606"/>
      <c r="CT44" s="606"/>
      <c r="CU44" s="632"/>
      <c r="CV44" s="278"/>
      <c r="CW44" s="244"/>
      <c r="CX44" s="599"/>
      <c r="CY44" s="1161"/>
      <c r="CZ44" s="1161"/>
      <c r="DA44" s="1161"/>
      <c r="DB44" s="1161"/>
      <c r="DC44" s="1161"/>
      <c r="DD44" s="625"/>
      <c r="DE44" s="1161"/>
      <c r="DF44" s="1161"/>
      <c r="DG44" s="1161"/>
      <c r="DH44" s="1161"/>
      <c r="DI44" s="1161"/>
      <c r="DJ44" s="625"/>
      <c r="DK44" s="1161"/>
      <c r="DL44" s="1161"/>
      <c r="DM44" s="1161"/>
      <c r="DN44" s="1161"/>
      <c r="DO44" s="1161"/>
      <c r="DP44" s="625"/>
      <c r="DQ44" s="1161"/>
      <c r="DR44" s="1161"/>
      <c r="DS44" s="1161"/>
      <c r="DT44" s="1161"/>
      <c r="DU44" s="1161"/>
      <c r="DV44" s="15"/>
      <c r="DW44" s="613"/>
      <c r="DX44" s="613"/>
      <c r="DY44" s="613"/>
      <c r="DZ44" s="613"/>
      <c r="EA44" s="613"/>
      <c r="EB44" s="605"/>
      <c r="EC44" s="605"/>
      <c r="ED44" s="605"/>
      <c r="EE44" s="605"/>
      <c r="EF44" s="605"/>
      <c r="EG44" s="605"/>
      <c r="EH44" s="605"/>
      <c r="EI44" s="605"/>
      <c r="EJ44" s="605"/>
      <c r="EK44" s="605"/>
      <c r="EL44" s="605"/>
      <c r="EM44" s="605"/>
      <c r="EN44" s="606"/>
      <c r="EO44" s="606"/>
      <c r="EP44" s="606"/>
      <c r="EQ44" s="606"/>
      <c r="ER44" s="606"/>
      <c r="ES44" s="606"/>
      <c r="ET44" s="632"/>
      <c r="EU44" s="599"/>
      <c r="EV44" s="1161"/>
      <c r="EW44" s="1161"/>
      <c r="EX44" s="1161"/>
      <c r="EY44" s="1161"/>
      <c r="EZ44" s="1161"/>
      <c r="FA44" s="625"/>
      <c r="FB44" s="1161"/>
      <c r="FC44" s="1161"/>
      <c r="FD44" s="1161"/>
      <c r="FE44" s="1161"/>
      <c r="FF44" s="1161"/>
      <c r="FG44" s="625"/>
      <c r="FH44" s="1161"/>
      <c r="FI44" s="1161"/>
      <c r="FJ44" s="1161"/>
      <c r="FK44" s="1161"/>
      <c r="FL44" s="1161"/>
      <c r="FM44" s="625"/>
      <c r="FN44" s="1161"/>
      <c r="FO44" s="1161"/>
      <c r="FP44" s="1161"/>
      <c r="FQ44" s="1161"/>
      <c r="FR44" s="1161"/>
      <c r="FS44" s="15"/>
      <c r="FT44" s="613"/>
      <c r="FU44" s="613"/>
      <c r="FV44" s="613"/>
      <c r="FW44" s="613"/>
      <c r="FX44" s="613"/>
      <c r="FY44" s="605"/>
      <c r="FZ44" s="605"/>
      <c r="GA44" s="605"/>
      <c r="GB44" s="605"/>
      <c r="GC44" s="605"/>
      <c r="GD44" s="605"/>
      <c r="GE44" s="605"/>
      <c r="GF44" s="605"/>
      <c r="GG44" s="605"/>
      <c r="GH44" s="605"/>
      <c r="GI44" s="605"/>
      <c r="GJ44" s="605"/>
      <c r="GK44" s="606"/>
      <c r="GL44" s="606"/>
      <c r="GM44" s="606"/>
      <c r="GN44" s="606"/>
      <c r="GO44" s="606"/>
      <c r="GP44" s="606"/>
      <c r="GQ44" s="632"/>
      <c r="GR44" s="6"/>
    </row>
    <row r="45" spans="1:200" ht="3" customHeight="1" x14ac:dyDescent="0.25">
      <c r="A45" s="244"/>
      <c r="B45" s="599"/>
      <c r="C45" s="1161"/>
      <c r="D45" s="1161"/>
      <c r="E45" s="1161"/>
      <c r="F45" s="1161"/>
      <c r="G45" s="1161"/>
      <c r="H45" s="625"/>
      <c r="I45" s="1161"/>
      <c r="J45" s="1161"/>
      <c r="K45" s="1161"/>
      <c r="L45" s="1161"/>
      <c r="M45" s="1161"/>
      <c r="N45" s="625"/>
      <c r="O45" s="1161"/>
      <c r="P45" s="1161"/>
      <c r="Q45" s="1161"/>
      <c r="R45" s="1161"/>
      <c r="S45" s="1161"/>
      <c r="T45" s="625"/>
      <c r="U45" s="1161"/>
      <c r="V45" s="1161"/>
      <c r="W45" s="1161"/>
      <c r="X45" s="1161"/>
      <c r="Y45" s="1161"/>
      <c r="Z45" s="15"/>
      <c r="AA45" s="613"/>
      <c r="AB45" s="613"/>
      <c r="AC45" s="613"/>
      <c r="AD45" s="613"/>
      <c r="AE45" s="613"/>
      <c r="AF45" s="605"/>
      <c r="AG45" s="605"/>
      <c r="AH45" s="605"/>
      <c r="AI45" s="605"/>
      <c r="AJ45" s="605"/>
      <c r="AK45" s="605"/>
      <c r="AL45" s="605"/>
      <c r="AM45" s="605"/>
      <c r="AN45" s="605"/>
      <c r="AO45" s="605"/>
      <c r="AP45" s="605"/>
      <c r="AQ45" s="605"/>
      <c r="AR45" s="606"/>
      <c r="AS45" s="606"/>
      <c r="AT45" s="606"/>
      <c r="AU45" s="606"/>
      <c r="AV45" s="606"/>
      <c r="AW45" s="606"/>
      <c r="AX45" s="632"/>
      <c r="AY45" s="599"/>
      <c r="AZ45" s="1161"/>
      <c r="BA45" s="1161"/>
      <c r="BB45" s="1161"/>
      <c r="BC45" s="1161"/>
      <c r="BD45" s="1161"/>
      <c r="BE45" s="625"/>
      <c r="BF45" s="1161"/>
      <c r="BG45" s="1161"/>
      <c r="BH45" s="1161"/>
      <c r="BI45" s="1161"/>
      <c r="BJ45" s="1161"/>
      <c r="BK45" s="625"/>
      <c r="BL45" s="1161"/>
      <c r="BM45" s="1161"/>
      <c r="BN45" s="1161"/>
      <c r="BO45" s="1161"/>
      <c r="BP45" s="1161"/>
      <c r="BQ45" s="625"/>
      <c r="BR45" s="1161"/>
      <c r="BS45" s="1161"/>
      <c r="BT45" s="1161"/>
      <c r="BU45" s="1161"/>
      <c r="BV45" s="1161"/>
      <c r="BW45" s="15"/>
      <c r="BX45" s="613"/>
      <c r="BY45" s="613"/>
      <c r="BZ45" s="613"/>
      <c r="CA45" s="613"/>
      <c r="CB45" s="613"/>
      <c r="CC45" s="605"/>
      <c r="CD45" s="605"/>
      <c r="CE45" s="605"/>
      <c r="CF45" s="605"/>
      <c r="CG45" s="605"/>
      <c r="CH45" s="605"/>
      <c r="CI45" s="605"/>
      <c r="CJ45" s="605"/>
      <c r="CK45" s="605"/>
      <c r="CL45" s="605"/>
      <c r="CM45" s="605"/>
      <c r="CN45" s="605"/>
      <c r="CO45" s="606"/>
      <c r="CP45" s="606"/>
      <c r="CQ45" s="606"/>
      <c r="CR45" s="606"/>
      <c r="CS45" s="606"/>
      <c r="CT45" s="606"/>
      <c r="CU45" s="632"/>
      <c r="CV45" s="278"/>
      <c r="CW45" s="244"/>
      <c r="CX45" s="599"/>
      <c r="CY45" s="1161"/>
      <c r="CZ45" s="1161"/>
      <c r="DA45" s="1161"/>
      <c r="DB45" s="1161"/>
      <c r="DC45" s="1161"/>
      <c r="DD45" s="625"/>
      <c r="DE45" s="1161"/>
      <c r="DF45" s="1161"/>
      <c r="DG45" s="1161"/>
      <c r="DH45" s="1161"/>
      <c r="DI45" s="1161"/>
      <c r="DJ45" s="625"/>
      <c r="DK45" s="1161"/>
      <c r="DL45" s="1161"/>
      <c r="DM45" s="1161"/>
      <c r="DN45" s="1161"/>
      <c r="DO45" s="1161"/>
      <c r="DP45" s="625"/>
      <c r="DQ45" s="1161"/>
      <c r="DR45" s="1161"/>
      <c r="DS45" s="1161"/>
      <c r="DT45" s="1161"/>
      <c r="DU45" s="1161"/>
      <c r="DV45" s="15"/>
      <c r="DW45" s="613"/>
      <c r="DX45" s="613"/>
      <c r="DY45" s="613"/>
      <c r="DZ45" s="613"/>
      <c r="EA45" s="613"/>
      <c r="EB45" s="605"/>
      <c r="EC45" s="605"/>
      <c r="ED45" s="605"/>
      <c r="EE45" s="605"/>
      <c r="EF45" s="605"/>
      <c r="EG45" s="605"/>
      <c r="EH45" s="605"/>
      <c r="EI45" s="605"/>
      <c r="EJ45" s="605"/>
      <c r="EK45" s="605"/>
      <c r="EL45" s="605"/>
      <c r="EM45" s="605"/>
      <c r="EN45" s="606"/>
      <c r="EO45" s="606"/>
      <c r="EP45" s="606"/>
      <c r="EQ45" s="606"/>
      <c r="ER45" s="606"/>
      <c r="ES45" s="606"/>
      <c r="ET45" s="632"/>
      <c r="EU45" s="599"/>
      <c r="EV45" s="1161"/>
      <c r="EW45" s="1161"/>
      <c r="EX45" s="1161"/>
      <c r="EY45" s="1161"/>
      <c r="EZ45" s="1161"/>
      <c r="FA45" s="625"/>
      <c r="FB45" s="1161"/>
      <c r="FC45" s="1161"/>
      <c r="FD45" s="1161"/>
      <c r="FE45" s="1161"/>
      <c r="FF45" s="1161"/>
      <c r="FG45" s="625"/>
      <c r="FH45" s="1161"/>
      <c r="FI45" s="1161"/>
      <c r="FJ45" s="1161"/>
      <c r="FK45" s="1161"/>
      <c r="FL45" s="1161"/>
      <c r="FM45" s="625"/>
      <c r="FN45" s="1161"/>
      <c r="FO45" s="1161"/>
      <c r="FP45" s="1161"/>
      <c r="FQ45" s="1161"/>
      <c r="FR45" s="1161"/>
      <c r="FS45" s="15"/>
      <c r="FT45" s="613"/>
      <c r="FU45" s="613"/>
      <c r="FV45" s="613"/>
      <c r="FW45" s="613"/>
      <c r="FX45" s="613"/>
      <c r="FY45" s="605"/>
      <c r="FZ45" s="605"/>
      <c r="GA45" s="605"/>
      <c r="GB45" s="605"/>
      <c r="GC45" s="605"/>
      <c r="GD45" s="605"/>
      <c r="GE45" s="605"/>
      <c r="GF45" s="605"/>
      <c r="GG45" s="605"/>
      <c r="GH45" s="605"/>
      <c r="GI45" s="605"/>
      <c r="GJ45" s="605"/>
      <c r="GK45" s="606"/>
      <c r="GL45" s="606"/>
      <c r="GM45" s="606"/>
      <c r="GN45" s="606"/>
      <c r="GO45" s="606"/>
      <c r="GP45" s="606"/>
      <c r="GQ45" s="632"/>
      <c r="GR45" s="6"/>
    </row>
    <row r="46" spans="1:200" ht="6" customHeight="1" x14ac:dyDescent="0.25">
      <c r="A46" s="244"/>
      <c r="B46" s="599"/>
      <c r="C46" s="601"/>
      <c r="D46" s="601"/>
      <c r="E46" s="601"/>
      <c r="F46" s="601"/>
      <c r="G46" s="601"/>
      <c r="H46" s="601"/>
      <c r="I46" s="601"/>
      <c r="J46" s="601"/>
      <c r="K46" s="601"/>
      <c r="L46" s="601"/>
      <c r="M46" s="601"/>
      <c r="N46" s="601"/>
      <c r="O46" s="601"/>
      <c r="P46" s="601"/>
      <c r="Q46" s="601"/>
      <c r="R46" s="601"/>
      <c r="S46" s="601"/>
      <c r="T46" s="601"/>
      <c r="U46" s="601"/>
      <c r="V46" s="601"/>
      <c r="W46" s="601"/>
      <c r="X46" s="601"/>
      <c r="Y46" s="601"/>
      <c r="Z46" s="602"/>
      <c r="AA46" s="613"/>
      <c r="AB46" s="613"/>
      <c r="AC46" s="613"/>
      <c r="AD46" s="613"/>
      <c r="AE46" s="613"/>
      <c r="AF46" s="605"/>
      <c r="AG46" s="605"/>
      <c r="AH46" s="605"/>
      <c r="AI46" s="605"/>
      <c r="AJ46" s="605"/>
      <c r="AK46" s="605"/>
      <c r="AL46" s="605"/>
      <c r="AM46" s="605"/>
      <c r="AN46" s="605"/>
      <c r="AO46" s="605"/>
      <c r="AP46" s="605"/>
      <c r="AQ46" s="605"/>
      <c r="AR46" s="606"/>
      <c r="AS46" s="606"/>
      <c r="AT46" s="606"/>
      <c r="AU46" s="606"/>
      <c r="AV46" s="606"/>
      <c r="AW46" s="606"/>
      <c r="AX46" s="632"/>
      <c r="AY46" s="599"/>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2"/>
      <c r="BX46" s="613"/>
      <c r="BY46" s="613"/>
      <c r="BZ46" s="613"/>
      <c r="CA46" s="613"/>
      <c r="CB46" s="613"/>
      <c r="CC46" s="605"/>
      <c r="CD46" s="605"/>
      <c r="CE46" s="605"/>
      <c r="CF46" s="605"/>
      <c r="CG46" s="605"/>
      <c r="CH46" s="605"/>
      <c r="CI46" s="605"/>
      <c r="CJ46" s="605"/>
      <c r="CK46" s="605"/>
      <c r="CL46" s="605"/>
      <c r="CM46" s="605"/>
      <c r="CN46" s="605"/>
      <c r="CO46" s="606"/>
      <c r="CP46" s="606"/>
      <c r="CQ46" s="606"/>
      <c r="CR46" s="606"/>
      <c r="CS46" s="606"/>
      <c r="CT46" s="606"/>
      <c r="CU46" s="632"/>
      <c r="CV46" s="278"/>
      <c r="CW46" s="244"/>
      <c r="CX46" s="599"/>
      <c r="CY46" s="601"/>
      <c r="CZ46" s="601"/>
      <c r="DA46" s="601"/>
      <c r="DB46" s="601"/>
      <c r="DC46" s="601"/>
      <c r="DD46" s="601"/>
      <c r="DE46" s="601"/>
      <c r="DF46" s="601"/>
      <c r="DG46" s="601"/>
      <c r="DH46" s="601"/>
      <c r="DI46" s="601"/>
      <c r="DJ46" s="601"/>
      <c r="DK46" s="601"/>
      <c r="DL46" s="601"/>
      <c r="DM46" s="601"/>
      <c r="DN46" s="601"/>
      <c r="DO46" s="601"/>
      <c r="DP46" s="601"/>
      <c r="DQ46" s="601"/>
      <c r="DR46" s="601"/>
      <c r="DS46" s="601"/>
      <c r="DT46" s="601"/>
      <c r="DU46" s="601"/>
      <c r="DV46" s="602"/>
      <c r="DW46" s="613"/>
      <c r="DX46" s="613"/>
      <c r="DY46" s="613"/>
      <c r="DZ46" s="613"/>
      <c r="EA46" s="613"/>
      <c r="EB46" s="605"/>
      <c r="EC46" s="605"/>
      <c r="ED46" s="605"/>
      <c r="EE46" s="605"/>
      <c r="EF46" s="605"/>
      <c r="EG46" s="605"/>
      <c r="EH46" s="605"/>
      <c r="EI46" s="605"/>
      <c r="EJ46" s="605"/>
      <c r="EK46" s="605"/>
      <c r="EL46" s="605"/>
      <c r="EM46" s="605"/>
      <c r="EN46" s="606"/>
      <c r="EO46" s="606"/>
      <c r="EP46" s="606"/>
      <c r="EQ46" s="606"/>
      <c r="ER46" s="606"/>
      <c r="ES46" s="606"/>
      <c r="ET46" s="632"/>
      <c r="EU46" s="599"/>
      <c r="EV46" s="601"/>
      <c r="EW46" s="601"/>
      <c r="EX46" s="601"/>
      <c r="EY46" s="601"/>
      <c r="EZ46" s="601"/>
      <c r="FA46" s="601"/>
      <c r="FB46" s="601"/>
      <c r="FC46" s="601"/>
      <c r="FD46" s="601"/>
      <c r="FE46" s="601"/>
      <c r="FF46" s="601"/>
      <c r="FG46" s="601"/>
      <c r="FH46" s="601"/>
      <c r="FI46" s="601"/>
      <c r="FJ46" s="601"/>
      <c r="FK46" s="601"/>
      <c r="FL46" s="601"/>
      <c r="FM46" s="601"/>
      <c r="FN46" s="601"/>
      <c r="FO46" s="601"/>
      <c r="FP46" s="601"/>
      <c r="FQ46" s="601"/>
      <c r="FR46" s="601"/>
      <c r="FS46" s="602"/>
      <c r="FT46" s="613"/>
      <c r="FU46" s="613"/>
      <c r="FV46" s="613"/>
      <c r="FW46" s="613"/>
      <c r="FX46" s="613"/>
      <c r="FY46" s="605"/>
      <c r="FZ46" s="605"/>
      <c r="GA46" s="605"/>
      <c r="GB46" s="605"/>
      <c r="GC46" s="605"/>
      <c r="GD46" s="605"/>
      <c r="GE46" s="605"/>
      <c r="GF46" s="605"/>
      <c r="GG46" s="605"/>
      <c r="GH46" s="605"/>
      <c r="GI46" s="605"/>
      <c r="GJ46" s="605"/>
      <c r="GK46" s="606"/>
      <c r="GL46" s="606"/>
      <c r="GM46" s="606"/>
      <c r="GN46" s="606"/>
      <c r="GO46" s="606"/>
      <c r="GP46" s="606"/>
      <c r="GQ46" s="632"/>
      <c r="GR46" s="6"/>
    </row>
    <row r="47" spans="1:200" ht="16.5" customHeight="1" x14ac:dyDescent="0.25">
      <c r="A47" s="244"/>
      <c r="B47" s="599"/>
      <c r="C47" s="1162" t="s">
        <v>59</v>
      </c>
      <c r="D47" s="1162"/>
      <c r="E47" s="1163"/>
      <c r="F47" s="1164">
        <f>IF(SUMIFS(Bitácora!$AG$5:$AG$1036129,Bitácora!$D$5:$D$1036129,F9,Bitácora!$AN$5:$AN$1036129,V9,Bitácora!$AH$5:$AH$1036129,"CAT I",Bitácora!$E$5:$E$1036129,L9)=0," ",SUMIFS(Bitácora!$AG$5:$AG$1036129,Bitácora!$D$5:$D$1036129,F9,Bitácora!$AN$5:$AN$1036129,V9,Bitácora!$AH$5:$AH$1036129,"CAT I",Bitácora!$E$5:$E$1036129,L9))</f>
        <v>6</v>
      </c>
      <c r="G47" s="1165"/>
      <c r="H47" s="1165"/>
      <c r="I47" s="1165"/>
      <c r="J47" s="241"/>
      <c r="K47" s="1162" t="s">
        <v>58</v>
      </c>
      <c r="L47" s="1162"/>
      <c r="M47" s="1163"/>
      <c r="N47" s="1166" t="str">
        <f>IF(SUMIFS(Bitácora!$AG$5:$AG$1036129,Bitácora!$D$5:$D$1036129,F9,Bitácora!$AN$5:$AN$1036129,V9,Bitácora!$AH$5:$AH$1036129,"CAT II",Bitácora!$E$5:$E$1036129,L9)=0," ",SUMIFS(Bitácora!$AG$5:$AG$1036129,Bitácora!$D$5:$D$1036129,F9,Bitácora!$AN$5:$AN$1036129,V9,Bitácora!$AH$5:$AH$1036129,"CAT II",Bitácora!$E$5:$E$1036129,L9))</f>
        <v xml:space="preserve"> </v>
      </c>
      <c r="O47" s="1167"/>
      <c r="P47" s="1167"/>
      <c r="Q47" s="1167"/>
      <c r="R47" s="241"/>
      <c r="S47" s="1162" t="s">
        <v>61</v>
      </c>
      <c r="T47" s="1162"/>
      <c r="U47" s="1163"/>
      <c r="V47" s="1166" t="str">
        <f>IF(SUMIFS(Bitácora!$AG$5:$AG$1036129,Bitácora!$D$5:$D$1036129,F9,Bitácora!$AN$5:$AN$1036129,V9,Bitácora!$AH$5:$AH$1036129,"CAT III",Bitácora!$E$5:$E$1036129,L9)=0," ",SUMIFS(Bitácora!$AG$5:$AG$1036129,Bitácora!$D$5:$D$1036129,F9,Bitácora!$AN$5:$AN$1036129,V9,Bitácora!$AH$5:$AH$1036129,"CAT III",Bitácora!$E$5:$E$1036129,L9))</f>
        <v xml:space="preserve"> </v>
      </c>
      <c r="W47" s="1167"/>
      <c r="X47" s="1167"/>
      <c r="Y47" s="1167"/>
      <c r="Z47" s="260"/>
      <c r="AA47" s="613" t="str">
        <f>IF(Portada!$A$1="www.fly-logics.com","DIC",0)</f>
        <v>DIC</v>
      </c>
      <c r="AB47" s="613"/>
      <c r="AC47" s="613"/>
      <c r="AD47" s="613"/>
      <c r="AE47" s="613"/>
      <c r="AF47" s="605">
        <f>IF(SUMIFS(Bitácora!$Y$5:$Y$1036129,Bitácora!$D$5:$D$1036129,F9,Bitácora!$AN$5:$AN$1036129,V9,Bitácora!$E$5:$E$1036129,L9,Bitácora!$AM$5:$AM$1036129,AA47)=0," ",SUMIFS(Bitácora!$Y$5:$Y$1036129,Bitácora!$D$5:$D$1036129,F9,Bitácora!$AN$5:$AN$1036129,V9,Bitácora!$E$5:$E$1036129,L9,Bitácora!$AM$5:$AM$1036129,AA47))</f>
        <v>2.5</v>
      </c>
      <c r="AG47" s="605"/>
      <c r="AH47" s="605"/>
      <c r="AI47" s="605"/>
      <c r="AJ47" s="605" t="str">
        <f>IF(SUMIFS(Bitácora!$Z$5:$Z$1036129,Bitácora!$D$5:$D$1036129,F9,Bitácora!$AN$5:$AN$1036129,V9,Bitácora!$E$5:$E$1036129,L9,Bitácora!$AM$5:$AM$1036129,AA47)=0," ",SUMIFS(Bitácora!$Z$5:$Z$1036129,Bitácora!$D$5:$D$1036129,F9,Bitácora!$AN$5:$AN$1036129,V9,Bitácora!$E$5:$E$1036129,L9,Bitácora!$AM$5:$AM$1036129,AA47))</f>
        <v xml:space="preserve"> </v>
      </c>
      <c r="AK47" s="605"/>
      <c r="AL47" s="605"/>
      <c r="AM47" s="605"/>
      <c r="AN47" s="605" t="str">
        <f>IF(SUMIFS(Bitácora!$AA$5:$AA$1036129,Bitácora!$D$5:$D$1036129,F9,Bitácora!$AN$5:$AN$1036129,V9,Bitácora!$E$5:$E$1036129,L9,Bitácora!$AM$5:$AM$1036129,AA47)=0," ",SUMIFS(Bitácora!$AA$5:$AA$1036129,Bitácora!$D$5:$D$1036129,F9,Bitácora!$AN$5:$AN$1036129,V9,Bitácora!$E$5:$E$1036129,L9,Bitácora!$AM$5:$AM$1036129,AA47))</f>
        <v xml:space="preserve"> </v>
      </c>
      <c r="AO47" s="605"/>
      <c r="AP47" s="605"/>
      <c r="AQ47" s="605"/>
      <c r="AR47" s="606">
        <f>IF(SUMIFS(Bitácora!$AE$5:$AE$1036129,Bitácora!$D$5:$D$1036129,F9,Bitácora!$AN$5:$AN$1036129,V9,Bitácora!$E$5:$E$1036129,L9,Bitácora!$AM$5:$AM$1036129,AA47)=0," ",SUMIFS(Bitácora!$AC$5:$AC$1036129,Bitácora!$D$5:$D$1036129,F9,Bitácora!$AN$5:$AN$1036129,V9,Bitácora!$E$5:$E$1036129,L9,Bitácora!$AM$5:$AM$1036129,AA47))</f>
        <v>5</v>
      </c>
      <c r="AS47" s="606"/>
      <c r="AT47" s="606"/>
      <c r="AU47" s="606" t="str">
        <f>IF(SUMIFS(Bitácora!$AF$5:$AF$1036129,Bitácora!$D$5:$D$1036129,F9,Bitácora!$AN$5:$AN$1036129,V9,Bitácora!$E$5:$E$1036129,L9,Bitácora!$AM$5:$AM$1036129,AA47)=0," ",SUMIFS(Bitácora!$AF$5:$AF$1036129,Bitácora!$D$5:$D$1036129,F9,Bitácora!$AN$5:$AN$1036129,V9,Bitácora!$E$5:$E$1036129,L9,Bitácora!$AM$5:$AM$1036129,AA47))</f>
        <v xml:space="preserve"> </v>
      </c>
      <c r="AV47" s="606"/>
      <c r="AW47" s="606"/>
      <c r="AX47" s="632"/>
      <c r="AY47" s="599"/>
      <c r="AZ47" s="1162" t="s">
        <v>59</v>
      </c>
      <c r="BA47" s="1162"/>
      <c r="BB47" s="1163"/>
      <c r="BC47" s="1164" t="str">
        <f>IF(SUMIFS(Bitácora!$AG$5:$AG$1036129,Bitácora!$D$5:$D$1036129,BC9,Bitácora!$AN$5:$AN$1036129,BS9,Bitácora!$AH$5:$AH$1036129,"CAT I",Bitácora!$E$5:$E$1036129,BI9)=0," ",SUMIFS(Bitácora!$AG$5:$AG$1036129,Bitácora!$D$5:$D$1036129,BC9,Bitácora!$AN$5:$AN$1036129,BS9,Bitácora!$AH$5:$AH$1036129,"CAT I",Bitácora!$E$5:$E$1036129,BI9))</f>
        <v xml:space="preserve"> </v>
      </c>
      <c r="BD47" s="1165"/>
      <c r="BE47" s="1165"/>
      <c r="BF47" s="1165"/>
      <c r="BG47" s="241"/>
      <c r="BH47" s="1162" t="s">
        <v>58</v>
      </c>
      <c r="BI47" s="1162"/>
      <c r="BJ47" s="1163"/>
      <c r="BK47" s="1166" t="str">
        <f>IF(SUMIFS(Bitácora!$AG$5:$AG$1036129,Bitácora!$D$5:$D$1036129,BC9,Bitácora!$AN$5:$AN$1036129,BS9,Bitácora!$AH$5:$AH$1036129,"CAT II",Bitácora!$E$5:$E$1036129,BI9)=0," ",SUMIFS(Bitácora!$AG$5:$AG$1036129,Bitácora!$D$5:$D$1036129,BC9,Bitácora!$AN$5:$AN$1036129,BS9,Bitácora!$AH$5:$AH$1036129,"CAT II",Bitácora!$E$5:$E$1036129,BI9))</f>
        <v xml:space="preserve"> </v>
      </c>
      <c r="BL47" s="1167"/>
      <c r="BM47" s="1167"/>
      <c r="BN47" s="1167"/>
      <c r="BO47" s="241"/>
      <c r="BP47" s="1162" t="s">
        <v>61</v>
      </c>
      <c r="BQ47" s="1162"/>
      <c r="BR47" s="1163"/>
      <c r="BS47" s="1166" t="str">
        <f>IF(SUMIFS(Bitácora!$AG$5:$AG$1036129,Bitácora!$D$5:$D$1036129,BC9,Bitácora!$AN$5:$AN$1036129,BS9,Bitácora!$AH$5:$AH$1036129,"CAT III",Bitácora!$E$5:$E$1036129,BI9)=0," ",SUMIFS(Bitácora!$AG$5:$AG$1036129,Bitácora!$D$5:$D$1036129,BC9,Bitácora!$AN$5:$AN$1036129,BS9,Bitácora!$AH$5:$AH$1036129,"CAT III",Bitácora!$E$5:$E$1036129,BI9))</f>
        <v xml:space="preserve"> </v>
      </c>
      <c r="BT47" s="1167"/>
      <c r="BU47" s="1167"/>
      <c r="BV47" s="1167"/>
      <c r="BW47" s="260"/>
      <c r="BX47" s="613" t="str">
        <f>IF(Portada!$A$1="www.fly-logics.com","DIC",0)</f>
        <v>DIC</v>
      </c>
      <c r="BY47" s="613"/>
      <c r="BZ47" s="613"/>
      <c r="CA47" s="613"/>
      <c r="CB47" s="613"/>
      <c r="CC47" s="605" t="str">
        <f>IF(SUMIFS(Bitácora!$Y$5:$Y$1036129,Bitácora!$D$5:$D$1036129,BC9,Bitácora!$AN$5:$AN$1036129,BS9,Bitácora!$E$5:$E$1036129,BI9,Bitácora!$AM$5:$AM$1036129,BX47)=0," ",SUMIFS(Bitácora!$Y$5:$Y$1036129,Bitácora!$D$5:$D$1036129,BC9,Bitácora!$AN$5:$AN$1036129,BS9,Bitácora!$E$5:$E$1036129,BI9,Bitácora!$AM$5:$AM$1036129,BX47))</f>
        <v xml:space="preserve"> </v>
      </c>
      <c r="CD47" s="605"/>
      <c r="CE47" s="605"/>
      <c r="CF47" s="605"/>
      <c r="CG47" s="605" t="str">
        <f>IF(SUMIFS(Bitácora!$Z$5:$Z$1036129,Bitácora!$D$5:$D$1036129,BC9,Bitácora!$AN$5:$AN$1036129,BS9,Bitácora!$E$5:$E$1036129,BI9,Bitácora!$AM$5:$AM$1036129,BX47)=0," ",SUMIFS(Bitácora!$Z$5:$Z$1036129,Bitácora!$D$5:$D$1036129,BC9,Bitácora!$AN$5:$AN$1036129,BS9,Bitácora!$E$5:$E$1036129,BI9,Bitácora!$AM$5:$AM$1036129,BX47))</f>
        <v xml:space="preserve"> </v>
      </c>
      <c r="CH47" s="605"/>
      <c r="CI47" s="605"/>
      <c r="CJ47" s="605"/>
      <c r="CK47" s="605" t="str">
        <f>IF(SUMIFS(Bitácora!$AA$5:$AA$1036129,Bitácora!$D$5:$D$1036129,BC9,Bitácora!$AN$5:$AN$1036129,BS9,Bitácora!$E$5:$E$1036129,BI9,Bitácora!$AM$5:$AM$1036129,BX47)=0," ",SUMIFS(Bitácora!$AA$5:$AA$1036129,Bitácora!$D$5:$D$1036129,BC9,Bitácora!$AN$5:$AN$1036129,BS9,Bitácora!$E$5:$E$1036129,BI9,Bitácora!$AM$5:$AM$1036129,BX47))</f>
        <v xml:space="preserve"> </v>
      </c>
      <c r="CL47" s="605"/>
      <c r="CM47" s="605"/>
      <c r="CN47" s="605"/>
      <c r="CO47" s="606" t="str">
        <f>IF(SUMIFS(Bitácora!$AE$5:$AE$1036129,Bitácora!$D$5:$D$1036129,BC9,Bitácora!$AN$5:$AN$1036129,BS9,Bitácora!$E$5:$E$1036129,BI9,Bitácora!$AM$5:$AM$1036129,BX47)=0," ",SUMIFS(Bitácora!$AC$5:$AC$1036129,Bitácora!$D$5:$D$1036129,BC9,Bitácora!$AN$5:$AN$1036129,BS9,Bitácora!$E$5:$E$1036129,BI9,Bitácora!$AM$5:$AM$1036129,BX47))</f>
        <v xml:space="preserve"> </v>
      </c>
      <c r="CP47" s="606"/>
      <c r="CQ47" s="606"/>
      <c r="CR47" s="606" t="str">
        <f>IF(SUMIFS(Bitácora!$AF$5:$AF$1036129,Bitácora!$D$5:$D$1036129,BC9,Bitácora!$AN$5:$AN$1036129,BS9,Bitácora!$E$5:$E$1036129,BI9,Bitácora!$AM$5:$AM$1036129,BX47)=0," ",SUMIFS(Bitácora!$AF$5:$AF$1036129,Bitácora!$D$5:$D$1036129,BC9,Bitácora!$AN$5:$AN$1036129,BS9,Bitácora!$E$5:$E$1036129,BI9,Bitácora!$AM$5:$AM$1036129,BX47))</f>
        <v xml:space="preserve"> </v>
      </c>
      <c r="CS47" s="606"/>
      <c r="CT47" s="606"/>
      <c r="CU47" s="632"/>
      <c r="CV47" s="278"/>
      <c r="CW47" s="244"/>
      <c r="CX47" s="599"/>
      <c r="CY47" s="1162" t="s">
        <v>59</v>
      </c>
      <c r="CZ47" s="1162"/>
      <c r="DA47" s="1163"/>
      <c r="DB47" s="1164" t="str">
        <f>IF(SUMIFS(Bitácora!$AG$5:$AG$1036129,Bitácora!$D$5:$D$1036129,DB9,Bitácora!$AN$5:$AN$1036129,DR9,Bitácora!$AH$5:$AH$1036129,"CAT I",Bitácora!$E$5:$E$1036129,DH9)=0," ",SUMIFS(Bitácora!$AG$5:$AG$1036129,Bitácora!$D$5:$D$1036129,DB9,Bitácora!$AN$5:$AN$1036129,DR9,Bitácora!$AH$5:$AH$1036129,"CAT I",Bitácora!$E$5:$E$1036129,DH9))</f>
        <v xml:space="preserve"> </v>
      </c>
      <c r="DC47" s="1165"/>
      <c r="DD47" s="1165"/>
      <c r="DE47" s="1165"/>
      <c r="DF47" s="241"/>
      <c r="DG47" s="1162" t="s">
        <v>58</v>
      </c>
      <c r="DH47" s="1162"/>
      <c r="DI47" s="1163"/>
      <c r="DJ47" s="1166" t="str">
        <f>IF(SUMIFS(Bitácora!$AG$5:$AG$1036129,Bitácora!$D$5:$D$1036129,DB9,Bitácora!$AN$5:$AN$1036129,DR9,Bitácora!$AH$5:$AH$1036129,"CAT II",Bitácora!$E$5:$E$1036129,DH9)=0," ",SUMIFS(Bitácora!$AG$5:$AG$1036129,Bitácora!$D$5:$D$1036129,DB9,Bitácora!$AN$5:$AN$1036129,DR9,Bitácora!$AH$5:$AH$1036129,"CAT II",Bitácora!$E$5:$E$1036129,DH9))</f>
        <v xml:space="preserve"> </v>
      </c>
      <c r="DK47" s="1167"/>
      <c r="DL47" s="1167"/>
      <c r="DM47" s="1167"/>
      <c r="DN47" s="241"/>
      <c r="DO47" s="1162" t="s">
        <v>61</v>
      </c>
      <c r="DP47" s="1162"/>
      <c r="DQ47" s="1163"/>
      <c r="DR47" s="1166" t="str">
        <f>IF(SUMIFS(Bitácora!$AG$5:$AG$1036129,Bitácora!$D$5:$D$1036129,DB9,Bitácora!$AN$5:$AN$1036129,DR9,Bitácora!$AH$5:$AH$1036129,"CAT III",Bitácora!$E$5:$E$1036129,DH9)=0," ",SUMIFS(Bitácora!$AG$5:$AG$1036129,Bitácora!$D$5:$D$1036129,DB9,Bitácora!$AN$5:$AN$1036129,DR9,Bitácora!$AH$5:$AH$1036129,"CAT III",Bitácora!$E$5:$E$1036129,DH9))</f>
        <v xml:space="preserve"> </v>
      </c>
      <c r="DS47" s="1167"/>
      <c r="DT47" s="1167"/>
      <c r="DU47" s="1167"/>
      <c r="DV47" s="260"/>
      <c r="DW47" s="613" t="str">
        <f>IF(Portada!$A$1="www.fly-logics.com","DIC",0)</f>
        <v>DIC</v>
      </c>
      <c r="DX47" s="613"/>
      <c r="DY47" s="613"/>
      <c r="DZ47" s="613"/>
      <c r="EA47" s="613"/>
      <c r="EB47" s="605" t="str">
        <f>IF(SUMIFS(Bitácora!$Y$5:$Y$1036129,Bitácora!$D$5:$D$1036129,DB9,Bitácora!$AN$5:$AN$1036129,DR9,Bitácora!$E$5:$E$1036129,DH9,Bitácora!$AM$5:$AM$1036129,DW47)=0," ",SUMIFS(Bitácora!$Y$5:$Y$1036129,Bitácora!$D$5:$D$1036129,DB9,Bitácora!$AN$5:$AN$1036129,DR9,Bitácora!$E$5:$E$1036129,DH9,Bitácora!$AM$5:$AM$1036129,DW47))</f>
        <v xml:space="preserve"> </v>
      </c>
      <c r="EC47" s="605"/>
      <c r="ED47" s="605"/>
      <c r="EE47" s="605"/>
      <c r="EF47" s="605" t="str">
        <f>IF(SUMIFS(Bitácora!$Z$5:$Z$1036129,Bitácora!$D$5:$D$1036129,DB9,Bitácora!$AN$5:$AN$1036129,DR9,Bitácora!$E$5:$E$1036129,DH9,Bitácora!$AM$5:$AM$1036129,DW47)=0," ",SUMIFS(Bitácora!$Z$5:$Z$1036129,Bitácora!$D$5:$D$1036129,DB9,Bitácora!$AN$5:$AN$1036129,DR9,Bitácora!$E$5:$E$1036129,DH9,Bitácora!$AM$5:$AM$1036129,DW47))</f>
        <v xml:space="preserve"> </v>
      </c>
      <c r="EG47" s="605"/>
      <c r="EH47" s="605"/>
      <c r="EI47" s="605"/>
      <c r="EJ47" s="605" t="str">
        <f>IF(SUMIFS(Bitácora!$AA$5:$AA$1036129,Bitácora!$D$5:$D$1036129,DB9,Bitácora!$AN$5:$AN$1036129,DR9,Bitácora!$E$5:$E$1036129,DH9,Bitácora!$AM$5:$AM$1036129,DW47)=0," ",SUMIFS(Bitácora!$AA$5:$AA$1036129,Bitácora!$D$5:$D$1036129,DB9,Bitácora!$AN$5:$AN$1036129,DR9,Bitácora!$E$5:$E$1036129,DH9,Bitácora!$AM$5:$AM$1036129,DW47))</f>
        <v xml:space="preserve"> </v>
      </c>
      <c r="EK47" s="605"/>
      <c r="EL47" s="605"/>
      <c r="EM47" s="605"/>
      <c r="EN47" s="606" t="str">
        <f>IF(SUMIFS(Bitácora!$AE$5:$AE$1036129,Bitácora!$D$5:$D$1036129,DB9,Bitácora!$AN$5:$AN$1036129,DR9,Bitácora!$E$5:$E$1036129,DH9,Bitácora!$AM$5:$AM$1036129,DW47)=0," ",SUMIFS(Bitácora!$AC$5:$AC$1036129,Bitácora!$D$5:$D$1036129,DB9,Bitácora!$AN$5:$AN$1036129,DR9,Bitácora!$E$5:$E$1036129,DH9,Bitácora!$AM$5:$AM$1036129,DW47))</f>
        <v xml:space="preserve"> </v>
      </c>
      <c r="EO47" s="606"/>
      <c r="EP47" s="606"/>
      <c r="EQ47" s="606" t="str">
        <f>IF(SUMIFS(Bitácora!$AF$5:$AF$1036129,Bitácora!$D$5:$D$1036129,DB9,Bitácora!$AN$5:$AN$1036129,DR9,Bitácora!$E$5:$E$1036129,DH9,Bitácora!$AM$5:$AM$1036129,DW47)=0," ",SUMIFS(Bitácora!$AF$5:$AF$1036129,Bitácora!$D$5:$D$1036129,DB9,Bitácora!$AN$5:$AN$1036129,DR9,Bitácora!$E$5:$E$1036129,DH9,Bitácora!$AM$5:$AM$1036129,DW47))</f>
        <v xml:space="preserve"> </v>
      </c>
      <c r="ER47" s="606"/>
      <c r="ES47" s="606"/>
      <c r="ET47" s="632"/>
      <c r="EU47" s="599"/>
      <c r="EV47" s="1162" t="s">
        <v>59</v>
      </c>
      <c r="EW47" s="1162"/>
      <c r="EX47" s="1163"/>
      <c r="EY47" s="1164" t="str">
        <f>IF(SUMIFS(Bitácora!$AG$5:$AG$1036129,Bitácora!$D$5:$D$1036129,EY9,Bitácora!$AN$5:$AN$1036129,FO9,Bitácora!$AH$5:$AH$1036129,"CAT I",Bitácora!$E$5:$E$1036129,FE9)=0," ",SUMIFS(Bitácora!$AG$5:$AG$1036129,Bitácora!$D$5:$D$1036129,EY9,Bitácora!$AN$5:$AN$1036129,FO9,Bitácora!$AH$5:$AH$1036129,"CAT I",Bitácora!$E$5:$E$1036129,FE9))</f>
        <v xml:space="preserve"> </v>
      </c>
      <c r="EZ47" s="1165"/>
      <c r="FA47" s="1165"/>
      <c r="FB47" s="1165"/>
      <c r="FC47" s="241"/>
      <c r="FD47" s="1162" t="s">
        <v>58</v>
      </c>
      <c r="FE47" s="1162"/>
      <c r="FF47" s="1163"/>
      <c r="FG47" s="1166" t="str">
        <f>IF(SUMIFS(Bitácora!$AG$5:$AG$1036129,Bitácora!$D$5:$D$1036129,EY9,Bitácora!$AN$5:$AN$1036129,FO9,Bitácora!$AH$5:$AH$1036129,"CAT II",Bitácora!$E$5:$E$1036129,FE9)=0," ",SUMIFS(Bitácora!$AG$5:$AG$1036129,Bitácora!$D$5:$D$1036129,EY9,Bitácora!$AN$5:$AN$1036129,FO9,Bitácora!$AH$5:$AH$1036129,"CAT II",Bitácora!$E$5:$E$1036129,FE9))</f>
        <v xml:space="preserve"> </v>
      </c>
      <c r="FH47" s="1167"/>
      <c r="FI47" s="1167"/>
      <c r="FJ47" s="1167"/>
      <c r="FK47" s="241"/>
      <c r="FL47" s="1162" t="s">
        <v>61</v>
      </c>
      <c r="FM47" s="1162"/>
      <c r="FN47" s="1163"/>
      <c r="FO47" s="1166" t="str">
        <f>IF(SUMIFS(Bitácora!$AG$5:$AG$1036129,Bitácora!$D$5:$D$1036129,EY9,Bitácora!$AN$5:$AN$1036129,FO9,Bitácora!$AH$5:$AH$1036129,"CAT III",Bitácora!$E$5:$E$1036129,FE9)=0," ",SUMIFS(Bitácora!$AG$5:$AG$1036129,Bitácora!$D$5:$D$1036129,EY9,Bitácora!$AN$5:$AN$1036129,FO9,Bitácora!$AH$5:$AH$1036129,"CAT III",Bitácora!$E$5:$E$1036129,FE9))</f>
        <v xml:space="preserve"> </v>
      </c>
      <c r="FP47" s="1167"/>
      <c r="FQ47" s="1167"/>
      <c r="FR47" s="1167"/>
      <c r="FS47" s="260"/>
      <c r="FT47" s="613" t="str">
        <f>IF(Portada!$A$1="www.fly-logics.com","DIC",0)</f>
        <v>DIC</v>
      </c>
      <c r="FU47" s="613"/>
      <c r="FV47" s="613"/>
      <c r="FW47" s="613"/>
      <c r="FX47" s="613"/>
      <c r="FY47" s="605" t="str">
        <f>IF(SUMIFS(Bitácora!$Y$5:$Y$1036129,Bitácora!$D$5:$D$1036129,EY9,Bitácora!$AN$5:$AN$1036129,FO9,Bitácora!$E$5:$E$1036129,FE9,Bitácora!$AM$5:$AM$1036129,FT47)=0," ",SUMIFS(Bitácora!$Y$5:$Y$1036129,Bitácora!$D$5:$D$1036129,EY9,Bitácora!$AN$5:$AN$1036129,FO9,Bitácora!$E$5:$E$1036129,FE9,Bitácora!$AM$5:$AM$1036129,FT47))</f>
        <v xml:space="preserve"> </v>
      </c>
      <c r="FZ47" s="605"/>
      <c r="GA47" s="605"/>
      <c r="GB47" s="605"/>
      <c r="GC47" s="605" t="str">
        <f>IF(SUMIFS(Bitácora!$Z$5:$Z$1036129,Bitácora!$D$5:$D$1036129,EY9,Bitácora!$AN$5:$AN$1036129,FO9,Bitácora!$E$5:$E$1036129,FE9,Bitácora!$AM$5:$AM$1036129,FT47)=0," ",SUMIFS(Bitácora!$Z$5:$Z$1036129,Bitácora!$D$5:$D$1036129,EY9,Bitácora!$AN$5:$AN$1036129,FO9,Bitácora!$E$5:$E$1036129,FE9,Bitácora!$AM$5:$AM$1036129,FT47))</f>
        <v xml:space="preserve"> </v>
      </c>
      <c r="GD47" s="605"/>
      <c r="GE47" s="605"/>
      <c r="GF47" s="605"/>
      <c r="GG47" s="605" t="str">
        <f>IF(SUMIFS(Bitácora!$AA$5:$AA$1036129,Bitácora!$D$5:$D$1036129,EY9,Bitácora!$AN$5:$AN$1036129,FO9,Bitácora!$E$5:$E$1036129,FE9,Bitácora!$AM$5:$AM$1036129,FT47)=0," ",SUMIFS(Bitácora!$AA$5:$AA$1036129,Bitácora!$D$5:$D$1036129,EY9,Bitácora!$AN$5:$AN$1036129,FO9,Bitácora!$E$5:$E$1036129,FE9,Bitácora!$AM$5:$AM$1036129,FT47))</f>
        <v xml:space="preserve"> </v>
      </c>
      <c r="GH47" s="605"/>
      <c r="GI47" s="605"/>
      <c r="GJ47" s="605"/>
      <c r="GK47" s="606" t="str">
        <f>IF(SUMIFS(Bitácora!$AE$5:$AE$1036129,Bitácora!$D$5:$D$1036129,EY9,Bitácora!$AN$5:$AN$1036129,FO9,Bitácora!$E$5:$E$1036129,FE9,Bitácora!$AM$5:$AM$1036129,FT47)=0," ",SUMIFS(Bitácora!$AC$5:$AC$1036129,Bitácora!$D$5:$D$1036129,EY9,Bitácora!$AN$5:$AN$1036129,FO9,Bitácora!$E$5:$E$1036129,FE9,Bitácora!$AM$5:$AM$1036129,FT47))</f>
        <v xml:space="preserve"> </v>
      </c>
      <c r="GL47" s="606"/>
      <c r="GM47" s="606"/>
      <c r="GN47" s="606" t="str">
        <f>IF(SUMIFS(Bitácora!$AF$5:$AF$1036129,Bitácora!$D$5:$D$1036129,EY9,Bitácora!$AN$5:$AN$1036129,FO9,Bitácora!$E$5:$E$1036129,FE9,Bitácora!$AM$5:$AM$1036129,FT47)=0," ",SUMIFS(Bitácora!$AF$5:$AF$1036129,Bitácora!$D$5:$D$1036129,EY9,Bitácora!$AN$5:$AN$1036129,FO9,Bitácora!$E$5:$E$1036129,FE9,Bitácora!$AM$5:$AM$1036129,FT47))</f>
        <v xml:space="preserve"> </v>
      </c>
      <c r="GO47" s="606"/>
      <c r="GP47" s="606"/>
      <c r="GQ47" s="632"/>
      <c r="GR47" s="6"/>
    </row>
    <row r="48" spans="1:200" ht="3" customHeight="1" x14ac:dyDescent="0.25">
      <c r="A48" s="244"/>
      <c r="B48" s="600"/>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4"/>
      <c r="AA48" s="613"/>
      <c r="AB48" s="613"/>
      <c r="AC48" s="613"/>
      <c r="AD48" s="613"/>
      <c r="AE48" s="613"/>
      <c r="AF48" s="605"/>
      <c r="AG48" s="605"/>
      <c r="AH48" s="605"/>
      <c r="AI48" s="605"/>
      <c r="AJ48" s="605"/>
      <c r="AK48" s="605"/>
      <c r="AL48" s="605"/>
      <c r="AM48" s="605"/>
      <c r="AN48" s="605"/>
      <c r="AO48" s="605"/>
      <c r="AP48" s="605"/>
      <c r="AQ48" s="605"/>
      <c r="AR48" s="606"/>
      <c r="AS48" s="606"/>
      <c r="AT48" s="606"/>
      <c r="AU48" s="606"/>
      <c r="AV48" s="606"/>
      <c r="AW48" s="606"/>
      <c r="AX48" s="632"/>
      <c r="AY48" s="600"/>
      <c r="AZ48" s="603"/>
      <c r="BA48" s="603"/>
      <c r="BB48" s="603"/>
      <c r="BC48" s="603"/>
      <c r="BD48" s="603"/>
      <c r="BE48" s="603"/>
      <c r="BF48" s="603"/>
      <c r="BG48" s="603"/>
      <c r="BH48" s="603"/>
      <c r="BI48" s="603"/>
      <c r="BJ48" s="603"/>
      <c r="BK48" s="603"/>
      <c r="BL48" s="603"/>
      <c r="BM48" s="603"/>
      <c r="BN48" s="603"/>
      <c r="BO48" s="603"/>
      <c r="BP48" s="603"/>
      <c r="BQ48" s="603"/>
      <c r="BR48" s="603"/>
      <c r="BS48" s="603"/>
      <c r="BT48" s="603"/>
      <c r="BU48" s="603"/>
      <c r="BV48" s="603"/>
      <c r="BW48" s="604"/>
      <c r="BX48" s="613"/>
      <c r="BY48" s="613"/>
      <c r="BZ48" s="613"/>
      <c r="CA48" s="613"/>
      <c r="CB48" s="613"/>
      <c r="CC48" s="605"/>
      <c r="CD48" s="605"/>
      <c r="CE48" s="605"/>
      <c r="CF48" s="605"/>
      <c r="CG48" s="605"/>
      <c r="CH48" s="605"/>
      <c r="CI48" s="605"/>
      <c r="CJ48" s="605"/>
      <c r="CK48" s="605"/>
      <c r="CL48" s="605"/>
      <c r="CM48" s="605"/>
      <c r="CN48" s="605"/>
      <c r="CO48" s="606"/>
      <c r="CP48" s="606"/>
      <c r="CQ48" s="606"/>
      <c r="CR48" s="606"/>
      <c r="CS48" s="606"/>
      <c r="CT48" s="606"/>
      <c r="CU48" s="632"/>
      <c r="CV48" s="278"/>
      <c r="CW48" s="244"/>
      <c r="CX48" s="600"/>
      <c r="CY48" s="603"/>
      <c r="CZ48" s="603"/>
      <c r="DA48" s="603"/>
      <c r="DB48" s="603"/>
      <c r="DC48" s="603"/>
      <c r="DD48" s="603"/>
      <c r="DE48" s="603"/>
      <c r="DF48" s="603"/>
      <c r="DG48" s="603"/>
      <c r="DH48" s="603"/>
      <c r="DI48" s="603"/>
      <c r="DJ48" s="603"/>
      <c r="DK48" s="603"/>
      <c r="DL48" s="603"/>
      <c r="DM48" s="603"/>
      <c r="DN48" s="603"/>
      <c r="DO48" s="603"/>
      <c r="DP48" s="603"/>
      <c r="DQ48" s="603"/>
      <c r="DR48" s="603"/>
      <c r="DS48" s="603"/>
      <c r="DT48" s="603"/>
      <c r="DU48" s="603"/>
      <c r="DV48" s="604"/>
      <c r="DW48" s="613"/>
      <c r="DX48" s="613"/>
      <c r="DY48" s="613"/>
      <c r="DZ48" s="613"/>
      <c r="EA48" s="613"/>
      <c r="EB48" s="605"/>
      <c r="EC48" s="605"/>
      <c r="ED48" s="605"/>
      <c r="EE48" s="605"/>
      <c r="EF48" s="605"/>
      <c r="EG48" s="605"/>
      <c r="EH48" s="605"/>
      <c r="EI48" s="605"/>
      <c r="EJ48" s="605"/>
      <c r="EK48" s="605"/>
      <c r="EL48" s="605"/>
      <c r="EM48" s="605"/>
      <c r="EN48" s="606"/>
      <c r="EO48" s="606"/>
      <c r="EP48" s="606"/>
      <c r="EQ48" s="606"/>
      <c r="ER48" s="606"/>
      <c r="ES48" s="606"/>
      <c r="ET48" s="632"/>
      <c r="EU48" s="600"/>
      <c r="EV48" s="603"/>
      <c r="EW48" s="603"/>
      <c r="EX48" s="603"/>
      <c r="EY48" s="603"/>
      <c r="EZ48" s="603"/>
      <c r="FA48" s="603"/>
      <c r="FB48" s="603"/>
      <c r="FC48" s="603"/>
      <c r="FD48" s="603"/>
      <c r="FE48" s="603"/>
      <c r="FF48" s="603"/>
      <c r="FG48" s="603"/>
      <c r="FH48" s="603"/>
      <c r="FI48" s="603"/>
      <c r="FJ48" s="603"/>
      <c r="FK48" s="603"/>
      <c r="FL48" s="603"/>
      <c r="FM48" s="603"/>
      <c r="FN48" s="603"/>
      <c r="FO48" s="603"/>
      <c r="FP48" s="603"/>
      <c r="FQ48" s="603"/>
      <c r="FR48" s="603"/>
      <c r="FS48" s="604"/>
      <c r="FT48" s="613"/>
      <c r="FU48" s="613"/>
      <c r="FV48" s="613"/>
      <c r="FW48" s="613"/>
      <c r="FX48" s="613"/>
      <c r="FY48" s="605"/>
      <c r="FZ48" s="605"/>
      <c r="GA48" s="605"/>
      <c r="GB48" s="605"/>
      <c r="GC48" s="605"/>
      <c r="GD48" s="605"/>
      <c r="GE48" s="605"/>
      <c r="GF48" s="605"/>
      <c r="GG48" s="605"/>
      <c r="GH48" s="605"/>
      <c r="GI48" s="605"/>
      <c r="GJ48" s="605"/>
      <c r="GK48" s="606"/>
      <c r="GL48" s="606"/>
      <c r="GM48" s="606"/>
      <c r="GN48" s="606"/>
      <c r="GO48" s="606"/>
      <c r="GP48" s="606"/>
      <c r="GQ48" s="632"/>
      <c r="GR48" s="6"/>
    </row>
    <row r="49" spans="1:200" ht="5.25" customHeight="1" x14ac:dyDescent="0.25">
      <c r="A49" s="244"/>
      <c r="B49" s="177"/>
      <c r="C49" s="279"/>
      <c r="D49" s="280"/>
      <c r="E49" s="280"/>
      <c r="F49" s="280"/>
      <c r="G49" s="280"/>
      <c r="H49" s="280"/>
      <c r="I49" s="280"/>
      <c r="J49" s="280"/>
      <c r="K49" s="280"/>
      <c r="L49" s="280"/>
      <c r="M49" s="280"/>
      <c r="N49" s="280"/>
      <c r="O49" s="280"/>
      <c r="P49" s="6"/>
      <c r="Q49" s="281"/>
      <c r="R49" s="281"/>
      <c r="S49" s="281"/>
      <c r="T49" s="281"/>
      <c r="U49" s="281"/>
      <c r="V49" s="282"/>
      <c r="W49" s="282"/>
      <c r="X49" s="282"/>
      <c r="Y49" s="282"/>
      <c r="Z49" s="15"/>
      <c r="AA49" s="1145" t="str">
        <f>IF(Portada!$A$1="www.fly-logics.com","TOTAL 2do
SEMESTRE",0)</f>
        <v>TOTAL 2do
SEMESTRE</v>
      </c>
      <c r="AB49" s="1145"/>
      <c r="AC49" s="1145"/>
      <c r="AD49" s="1145"/>
      <c r="AE49" s="1145"/>
      <c r="AF49" s="1147">
        <f>IF(SUM(AF31:AI48)=0," ",SUM(AF31:AI48))</f>
        <v>2.5</v>
      </c>
      <c r="AG49" s="1147"/>
      <c r="AH49" s="1147"/>
      <c r="AI49" s="1147"/>
      <c r="AJ49" s="1147" t="str">
        <f>IF(SUM(AJ31:AM48)=0," ",SUM(AJ31:AM48))</f>
        <v xml:space="preserve"> </v>
      </c>
      <c r="AK49" s="1147"/>
      <c r="AL49" s="1147"/>
      <c r="AM49" s="1147"/>
      <c r="AN49" s="1147" t="str">
        <f>IF(SUM(AN31:AQ48)=0," ",SUM(AN31:AQ48))</f>
        <v xml:space="preserve"> </v>
      </c>
      <c r="AO49" s="1147"/>
      <c r="AP49" s="1147"/>
      <c r="AQ49" s="1147"/>
      <c r="AR49" s="1151">
        <f>IF(SUM(AR31:AT48)=0," ",SUM(AR31:AT48))</f>
        <v>5</v>
      </c>
      <c r="AS49" s="1151"/>
      <c r="AT49" s="1151"/>
      <c r="AU49" s="1151" t="str">
        <f>IF(SUM(AU31:AW48)=0," ",SUM(AU31:AW48))</f>
        <v xml:space="preserve"> </v>
      </c>
      <c r="AV49" s="1151"/>
      <c r="AW49" s="1151"/>
      <c r="AX49" s="632"/>
      <c r="AY49" s="177"/>
      <c r="AZ49" s="279"/>
      <c r="BA49" s="280"/>
      <c r="BB49" s="280"/>
      <c r="BC49" s="280"/>
      <c r="BD49" s="280"/>
      <c r="BE49" s="280"/>
      <c r="BF49" s="280"/>
      <c r="BG49" s="280"/>
      <c r="BH49" s="280"/>
      <c r="BI49" s="280"/>
      <c r="BJ49" s="280"/>
      <c r="BK49" s="280"/>
      <c r="BL49" s="280"/>
      <c r="BM49" s="6"/>
      <c r="BN49" s="281"/>
      <c r="BO49" s="281"/>
      <c r="BP49" s="281"/>
      <c r="BQ49" s="281"/>
      <c r="BR49" s="281"/>
      <c r="BS49" s="282"/>
      <c r="BT49" s="282"/>
      <c r="BU49" s="282"/>
      <c r="BV49" s="282"/>
      <c r="BW49" s="15"/>
      <c r="BX49" s="1145" t="str">
        <f>IF(Portada!$A$1="www.fly-logics.com","TOTAL 2do
SEMESTRE",0)</f>
        <v>TOTAL 2do
SEMESTRE</v>
      </c>
      <c r="BY49" s="1145"/>
      <c r="BZ49" s="1145"/>
      <c r="CA49" s="1145"/>
      <c r="CB49" s="1145"/>
      <c r="CC49" s="1147" t="str">
        <f>IF(SUM(CC31:CF48)=0," ",SUM(CC31:CF48))</f>
        <v xml:space="preserve"> </v>
      </c>
      <c r="CD49" s="1147"/>
      <c r="CE49" s="1147"/>
      <c r="CF49" s="1147"/>
      <c r="CG49" s="1147" t="str">
        <f>IF(SUM(CG31:CJ48)=0," ",SUM(CG31:CJ48))</f>
        <v xml:space="preserve"> </v>
      </c>
      <c r="CH49" s="1147"/>
      <c r="CI49" s="1147"/>
      <c r="CJ49" s="1147"/>
      <c r="CK49" s="1147" t="str">
        <f>IF(SUM(CK31:CN48)=0," ",SUM(CK31:CN48))</f>
        <v xml:space="preserve"> </v>
      </c>
      <c r="CL49" s="1147"/>
      <c r="CM49" s="1147"/>
      <c r="CN49" s="1147"/>
      <c r="CO49" s="1151" t="str">
        <f>IF(SUM(CO31:CQ48)=0," ",SUM(CO31:CQ48))</f>
        <v xml:space="preserve"> </v>
      </c>
      <c r="CP49" s="1151"/>
      <c r="CQ49" s="1151"/>
      <c r="CR49" s="1151" t="str">
        <f>IF(SUM(CR31:CT48)=0," ",SUM(CR31:CT48))</f>
        <v xml:space="preserve"> </v>
      </c>
      <c r="CS49" s="1151"/>
      <c r="CT49" s="1151"/>
      <c r="CU49" s="632"/>
      <c r="CV49" s="283"/>
      <c r="CW49" s="244"/>
      <c r="CX49" s="177"/>
      <c r="CY49" s="279"/>
      <c r="CZ49" s="280"/>
      <c r="DA49" s="280"/>
      <c r="DB49" s="280"/>
      <c r="DC49" s="280"/>
      <c r="DD49" s="280"/>
      <c r="DE49" s="280"/>
      <c r="DF49" s="280"/>
      <c r="DG49" s="280"/>
      <c r="DH49" s="280"/>
      <c r="DI49" s="280"/>
      <c r="DJ49" s="280"/>
      <c r="DK49" s="280"/>
      <c r="DL49" s="6"/>
      <c r="DM49" s="281"/>
      <c r="DN49" s="281"/>
      <c r="DO49" s="281"/>
      <c r="DP49" s="281"/>
      <c r="DQ49" s="281"/>
      <c r="DR49" s="282"/>
      <c r="DS49" s="282"/>
      <c r="DT49" s="282"/>
      <c r="DU49" s="282"/>
      <c r="DV49" s="15"/>
      <c r="DW49" s="1145" t="str">
        <f>IF(Portada!$A$1="www.fly-logics.com","TOTAL 2do
SEMESTRE",0)</f>
        <v>TOTAL 2do
SEMESTRE</v>
      </c>
      <c r="DX49" s="1145"/>
      <c r="DY49" s="1145"/>
      <c r="DZ49" s="1145"/>
      <c r="EA49" s="1145"/>
      <c r="EB49" s="1147" t="str">
        <f>IF(SUM(EB31:EE48)=0," ",SUM(EB31:EE48))</f>
        <v xml:space="preserve"> </v>
      </c>
      <c r="EC49" s="1147"/>
      <c r="ED49" s="1147"/>
      <c r="EE49" s="1147"/>
      <c r="EF49" s="1147" t="str">
        <f>IF(SUM(EF31:EI48)=0," ",SUM(EF31:EI48))</f>
        <v xml:space="preserve"> </v>
      </c>
      <c r="EG49" s="1147"/>
      <c r="EH49" s="1147"/>
      <c r="EI49" s="1147"/>
      <c r="EJ49" s="1147" t="str">
        <f>IF(SUM(EJ31:EM48)=0," ",SUM(EJ31:EM48))</f>
        <v xml:space="preserve"> </v>
      </c>
      <c r="EK49" s="1147"/>
      <c r="EL49" s="1147"/>
      <c r="EM49" s="1147"/>
      <c r="EN49" s="1151" t="str">
        <f>IF(SUM(EN31:EP48)=0," ",SUM(EN31:EP48))</f>
        <v xml:space="preserve"> </v>
      </c>
      <c r="EO49" s="1151"/>
      <c r="EP49" s="1151"/>
      <c r="EQ49" s="1151" t="str">
        <f>IF(SUM(EQ31:ES48)=0," ",SUM(EQ31:ES48))</f>
        <v xml:space="preserve"> </v>
      </c>
      <c r="ER49" s="1151"/>
      <c r="ES49" s="1151"/>
      <c r="ET49" s="632"/>
      <c r="EU49" s="177"/>
      <c r="EV49" s="279"/>
      <c r="EW49" s="280"/>
      <c r="EX49" s="280"/>
      <c r="EY49" s="280"/>
      <c r="EZ49" s="280"/>
      <c r="FA49" s="280"/>
      <c r="FB49" s="280"/>
      <c r="FC49" s="280"/>
      <c r="FD49" s="280"/>
      <c r="FE49" s="280"/>
      <c r="FF49" s="280"/>
      <c r="FG49" s="280"/>
      <c r="FH49" s="280"/>
      <c r="FI49" s="6"/>
      <c r="FJ49" s="281"/>
      <c r="FK49" s="281"/>
      <c r="FL49" s="281"/>
      <c r="FM49" s="281"/>
      <c r="FN49" s="281"/>
      <c r="FO49" s="282"/>
      <c r="FP49" s="282"/>
      <c r="FQ49" s="282"/>
      <c r="FR49" s="282"/>
      <c r="FS49" s="15"/>
      <c r="FT49" s="1145" t="str">
        <f>IF(Portada!$A$1="www.fly-logics.com","TOTAL 2do
SEMESTRE",0)</f>
        <v>TOTAL 2do
SEMESTRE</v>
      </c>
      <c r="FU49" s="1145"/>
      <c r="FV49" s="1145"/>
      <c r="FW49" s="1145"/>
      <c r="FX49" s="1145"/>
      <c r="FY49" s="1147" t="str">
        <f>IF(SUM(FY31:GB48)=0," ",SUM(FY31:GB48))</f>
        <v xml:space="preserve"> </v>
      </c>
      <c r="FZ49" s="1147"/>
      <c r="GA49" s="1147"/>
      <c r="GB49" s="1147"/>
      <c r="GC49" s="1147" t="str">
        <f>IF(SUM(GC31:GF48)=0," ",SUM(GC31:GF48))</f>
        <v xml:space="preserve"> </v>
      </c>
      <c r="GD49" s="1147"/>
      <c r="GE49" s="1147"/>
      <c r="GF49" s="1147"/>
      <c r="GG49" s="1147" t="str">
        <f>IF(SUM(GG31:GJ48)=0," ",SUM(GG31:GJ48))</f>
        <v xml:space="preserve"> </v>
      </c>
      <c r="GH49" s="1147"/>
      <c r="GI49" s="1147"/>
      <c r="GJ49" s="1147"/>
      <c r="GK49" s="1151" t="str">
        <f>IF(SUM(GK31:GM48)=0," ",SUM(GK31:GM48))</f>
        <v xml:space="preserve"> </v>
      </c>
      <c r="GL49" s="1151"/>
      <c r="GM49" s="1151"/>
      <c r="GN49" s="1151" t="str">
        <f>IF(SUM(GN31:GP48)=0," ",SUM(GN31:GP48))</f>
        <v xml:space="preserve"> </v>
      </c>
      <c r="GO49" s="1151"/>
      <c r="GP49" s="1151"/>
      <c r="GQ49" s="632"/>
      <c r="GR49" s="6"/>
    </row>
    <row r="50" spans="1:200" ht="8.85" customHeight="1" x14ac:dyDescent="0.25">
      <c r="A50" s="244"/>
      <c r="B50" s="177"/>
      <c r="C50" s="1183" t="str">
        <f>IF(Portada!$A$1="www.fly-logics.com","INSTRUCTOR DE VUELO",0)</f>
        <v>INSTRUCTOR DE VUELO</v>
      </c>
      <c r="D50" s="1183"/>
      <c r="E50" s="1183"/>
      <c r="F50" s="1183"/>
      <c r="G50" s="1183"/>
      <c r="H50" s="1183"/>
      <c r="I50" s="1183"/>
      <c r="J50" s="1183"/>
      <c r="K50" s="1183"/>
      <c r="L50" s="1183"/>
      <c r="M50" s="1183"/>
      <c r="N50" s="1183"/>
      <c r="O50" s="1183"/>
      <c r="P50" s="6"/>
      <c r="Q50" s="626" t="str">
        <f>IF(Portada!$A$1="www.fly-logics.com","Nº VUELOS",0)</f>
        <v>Nº VUELOS</v>
      </c>
      <c r="R50" s="626"/>
      <c r="S50" s="626"/>
      <c r="T50" s="626"/>
      <c r="U50" s="627"/>
      <c r="V50" s="1134" t="str">
        <f>IF(COUNTIFS(Bitácora!$AB$5:$AB$1036129,"&gt;0",Bitácora!$D$5:$D$1036129,F9,Bitácora!$AN$5:$AN$1036129,V9,Bitácora!$E$5:$E$1036129,L9)=0," ",COUNTIFS(Bitácora!$AB$5:$AB$1036129,"&gt;0",Bitácora!$D$5:$D$1036129,F9,Bitácora!$AN$5:$AN$1036129,V9,Bitácora!$E$5:$E$1036129,L9))</f>
        <v xml:space="preserve"> </v>
      </c>
      <c r="W50" s="1135"/>
      <c r="X50" s="1135"/>
      <c r="Y50" s="1135"/>
      <c r="Z50" s="15"/>
      <c r="AA50" s="1145"/>
      <c r="AB50" s="1145"/>
      <c r="AC50" s="1145"/>
      <c r="AD50" s="1145"/>
      <c r="AE50" s="1145"/>
      <c r="AF50" s="1147"/>
      <c r="AG50" s="1147"/>
      <c r="AH50" s="1147"/>
      <c r="AI50" s="1147"/>
      <c r="AJ50" s="1147"/>
      <c r="AK50" s="1147"/>
      <c r="AL50" s="1147"/>
      <c r="AM50" s="1147"/>
      <c r="AN50" s="1147"/>
      <c r="AO50" s="1147"/>
      <c r="AP50" s="1147"/>
      <c r="AQ50" s="1147"/>
      <c r="AR50" s="1151"/>
      <c r="AS50" s="1151"/>
      <c r="AT50" s="1151"/>
      <c r="AU50" s="1151"/>
      <c r="AV50" s="1151"/>
      <c r="AW50" s="1151"/>
      <c r="AX50" s="632"/>
      <c r="AY50" s="177"/>
      <c r="AZ50" s="1183" t="str">
        <f>IF(Portada!$A$1="www.fly-logics.com","INSTRUCTOR DE VUELO",0)</f>
        <v>INSTRUCTOR DE VUELO</v>
      </c>
      <c r="BA50" s="1183"/>
      <c r="BB50" s="1183"/>
      <c r="BC50" s="1183"/>
      <c r="BD50" s="1183"/>
      <c r="BE50" s="1183"/>
      <c r="BF50" s="1183"/>
      <c r="BG50" s="1183"/>
      <c r="BH50" s="1183"/>
      <c r="BI50" s="1183"/>
      <c r="BJ50" s="1183"/>
      <c r="BK50" s="1183"/>
      <c r="BL50" s="1183"/>
      <c r="BM50" s="6"/>
      <c r="BN50" s="626" t="str">
        <f>IF(Portada!$A$1="www.fly-logics.com","Nº VUELOS",0)</f>
        <v>Nº VUELOS</v>
      </c>
      <c r="BO50" s="626"/>
      <c r="BP50" s="626"/>
      <c r="BQ50" s="626"/>
      <c r="BR50" s="627"/>
      <c r="BS50" s="1134" t="str">
        <f>IF(COUNTIFS(Bitácora!$AB$5:$AB$1036129,"&gt;0",Bitácora!$D$5:$D$1036129,BC9,Bitácora!$AN$5:$AN$1036129,BS9,Bitácora!$E$5:$E$1036129,BI9)=0," ",COUNTIFS(Bitácora!$AB$5:$AB$1036129,"&gt;0",Bitácora!$D$5:$D$1036129,BC9,Bitácora!$AN$5:$AN$1036129,BS9,Bitácora!$E$5:$E$1036129,BI9))</f>
        <v xml:space="preserve"> </v>
      </c>
      <c r="BT50" s="1135"/>
      <c r="BU50" s="1135"/>
      <c r="BV50" s="1135"/>
      <c r="BW50" s="15"/>
      <c r="BX50" s="1145"/>
      <c r="BY50" s="1145"/>
      <c r="BZ50" s="1145"/>
      <c r="CA50" s="1145"/>
      <c r="CB50" s="1145"/>
      <c r="CC50" s="1147"/>
      <c r="CD50" s="1147"/>
      <c r="CE50" s="1147"/>
      <c r="CF50" s="1147"/>
      <c r="CG50" s="1147"/>
      <c r="CH50" s="1147"/>
      <c r="CI50" s="1147"/>
      <c r="CJ50" s="1147"/>
      <c r="CK50" s="1147"/>
      <c r="CL50" s="1147"/>
      <c r="CM50" s="1147"/>
      <c r="CN50" s="1147"/>
      <c r="CO50" s="1151"/>
      <c r="CP50" s="1151"/>
      <c r="CQ50" s="1151"/>
      <c r="CR50" s="1151"/>
      <c r="CS50" s="1151"/>
      <c r="CT50" s="1151"/>
      <c r="CU50" s="632"/>
      <c r="CV50" s="283"/>
      <c r="CW50" s="244"/>
      <c r="CX50" s="177"/>
      <c r="CY50" s="1183" t="str">
        <f>IF(Portada!$A$1="www.fly-logics.com","INSTRUCTOR DE VUELO",0)</f>
        <v>INSTRUCTOR DE VUELO</v>
      </c>
      <c r="CZ50" s="1183"/>
      <c r="DA50" s="1183"/>
      <c r="DB50" s="1183"/>
      <c r="DC50" s="1183"/>
      <c r="DD50" s="1183"/>
      <c r="DE50" s="1183"/>
      <c r="DF50" s="1183"/>
      <c r="DG50" s="1183"/>
      <c r="DH50" s="1183"/>
      <c r="DI50" s="1183"/>
      <c r="DJ50" s="1183"/>
      <c r="DK50" s="1183"/>
      <c r="DL50" s="6"/>
      <c r="DM50" s="626" t="str">
        <f>IF(Portada!$A$1="www.fly-logics.com","Nº VUELOS",0)</f>
        <v>Nº VUELOS</v>
      </c>
      <c r="DN50" s="626"/>
      <c r="DO50" s="626"/>
      <c r="DP50" s="626"/>
      <c r="DQ50" s="627"/>
      <c r="DR50" s="1134" t="str">
        <f>IF(COUNTIFS(Bitácora!$AB$5:$AB$1036129,"&gt;0",Bitácora!$D$5:$D$1036129,DB9,Bitácora!$AN$5:$AN$1036129,DR9,Bitácora!$E$5:$E$1036129,DH9)=0," ",COUNTIFS(Bitácora!$AB$5:$AB$1036129,"&gt;0",Bitácora!$D$5:$D$1036129,DB9,Bitácora!$AN$5:$AN$1036129,DR9,Bitácora!$E$5:$E$1036129,DH9))</f>
        <v xml:space="preserve"> </v>
      </c>
      <c r="DS50" s="1135"/>
      <c r="DT50" s="1135"/>
      <c r="DU50" s="1135"/>
      <c r="DV50" s="15"/>
      <c r="DW50" s="1145"/>
      <c r="DX50" s="1145"/>
      <c r="DY50" s="1145"/>
      <c r="DZ50" s="1145"/>
      <c r="EA50" s="1145"/>
      <c r="EB50" s="1147"/>
      <c r="EC50" s="1147"/>
      <c r="ED50" s="1147"/>
      <c r="EE50" s="1147"/>
      <c r="EF50" s="1147"/>
      <c r="EG50" s="1147"/>
      <c r="EH50" s="1147"/>
      <c r="EI50" s="1147"/>
      <c r="EJ50" s="1147"/>
      <c r="EK50" s="1147"/>
      <c r="EL50" s="1147"/>
      <c r="EM50" s="1147"/>
      <c r="EN50" s="1151"/>
      <c r="EO50" s="1151"/>
      <c r="EP50" s="1151"/>
      <c r="EQ50" s="1151"/>
      <c r="ER50" s="1151"/>
      <c r="ES50" s="1151"/>
      <c r="ET50" s="632"/>
      <c r="EU50" s="177"/>
      <c r="EV50" s="1183" t="str">
        <f>IF(Portada!$A$1="www.fly-logics.com","INSTRUCTOR DE VUELO",0)</f>
        <v>INSTRUCTOR DE VUELO</v>
      </c>
      <c r="EW50" s="1183"/>
      <c r="EX50" s="1183"/>
      <c r="EY50" s="1183"/>
      <c r="EZ50" s="1183"/>
      <c r="FA50" s="1183"/>
      <c r="FB50" s="1183"/>
      <c r="FC50" s="1183"/>
      <c r="FD50" s="1183"/>
      <c r="FE50" s="1183"/>
      <c r="FF50" s="1183"/>
      <c r="FG50" s="1183"/>
      <c r="FH50" s="1183"/>
      <c r="FI50" s="6"/>
      <c r="FJ50" s="626" t="str">
        <f>IF(Portada!$A$1="www.fly-logics.com","Nº VUELOS",0)</f>
        <v>Nº VUELOS</v>
      </c>
      <c r="FK50" s="626"/>
      <c r="FL50" s="626"/>
      <c r="FM50" s="626"/>
      <c r="FN50" s="627"/>
      <c r="FO50" s="1134" t="str">
        <f>IF(COUNTIFS(Bitácora!$AB$5:$AB$1036129,"&gt;0",Bitácora!$D$5:$D$1036129,EY9,Bitácora!$AN$5:$AN$1036129,FO9,Bitácora!$E$5:$E$1036129,FE9)=0," ",COUNTIFS(Bitácora!$AB$5:$AB$1036129,"&gt;0",Bitácora!$D$5:$D$1036129,EY9,Bitácora!$AN$5:$AN$1036129,FO9,Bitácora!$E$5:$E$1036129,FE9))</f>
        <v xml:space="preserve"> </v>
      </c>
      <c r="FP50" s="1135"/>
      <c r="FQ50" s="1135"/>
      <c r="FR50" s="1135"/>
      <c r="FS50" s="15"/>
      <c r="FT50" s="1145"/>
      <c r="FU50" s="1145"/>
      <c r="FV50" s="1145"/>
      <c r="FW50" s="1145"/>
      <c r="FX50" s="1145"/>
      <c r="FY50" s="1147"/>
      <c r="FZ50" s="1147"/>
      <c r="GA50" s="1147"/>
      <c r="GB50" s="1147"/>
      <c r="GC50" s="1147"/>
      <c r="GD50" s="1147"/>
      <c r="GE50" s="1147"/>
      <c r="GF50" s="1147"/>
      <c r="GG50" s="1147"/>
      <c r="GH50" s="1147"/>
      <c r="GI50" s="1147"/>
      <c r="GJ50" s="1147"/>
      <c r="GK50" s="1151"/>
      <c r="GL50" s="1151"/>
      <c r="GM50" s="1151"/>
      <c r="GN50" s="1151"/>
      <c r="GO50" s="1151"/>
      <c r="GP50" s="1151"/>
      <c r="GQ50" s="632"/>
      <c r="GR50" s="6"/>
    </row>
    <row r="51" spans="1:200" ht="8.85" customHeight="1" x14ac:dyDescent="0.25">
      <c r="A51" s="244"/>
      <c r="B51" s="177"/>
      <c r="C51" s="1183"/>
      <c r="D51" s="1183"/>
      <c r="E51" s="1183"/>
      <c r="F51" s="1183"/>
      <c r="G51" s="1183"/>
      <c r="H51" s="1183"/>
      <c r="I51" s="1183"/>
      <c r="J51" s="1183"/>
      <c r="K51" s="1183"/>
      <c r="L51" s="1183"/>
      <c r="M51" s="1183"/>
      <c r="N51" s="1183"/>
      <c r="O51" s="1183"/>
      <c r="P51" s="6"/>
      <c r="Q51" s="626"/>
      <c r="R51" s="626"/>
      <c r="S51" s="626"/>
      <c r="T51" s="626"/>
      <c r="U51" s="627"/>
      <c r="V51" s="1134"/>
      <c r="W51" s="1135"/>
      <c r="X51" s="1135"/>
      <c r="Y51" s="1135"/>
      <c r="Z51" s="15"/>
      <c r="AA51" s="1145"/>
      <c r="AB51" s="1145"/>
      <c r="AC51" s="1145"/>
      <c r="AD51" s="1145"/>
      <c r="AE51" s="1145"/>
      <c r="AF51" s="1147"/>
      <c r="AG51" s="1147"/>
      <c r="AH51" s="1147"/>
      <c r="AI51" s="1147"/>
      <c r="AJ51" s="1147"/>
      <c r="AK51" s="1147"/>
      <c r="AL51" s="1147"/>
      <c r="AM51" s="1147"/>
      <c r="AN51" s="1147"/>
      <c r="AO51" s="1147"/>
      <c r="AP51" s="1147"/>
      <c r="AQ51" s="1147"/>
      <c r="AR51" s="1151"/>
      <c r="AS51" s="1151"/>
      <c r="AT51" s="1151"/>
      <c r="AU51" s="1151"/>
      <c r="AV51" s="1151"/>
      <c r="AW51" s="1151"/>
      <c r="AX51" s="632"/>
      <c r="AY51" s="177"/>
      <c r="AZ51" s="1183"/>
      <c r="BA51" s="1183"/>
      <c r="BB51" s="1183"/>
      <c r="BC51" s="1183"/>
      <c r="BD51" s="1183"/>
      <c r="BE51" s="1183"/>
      <c r="BF51" s="1183"/>
      <c r="BG51" s="1183"/>
      <c r="BH51" s="1183"/>
      <c r="BI51" s="1183"/>
      <c r="BJ51" s="1183"/>
      <c r="BK51" s="1183"/>
      <c r="BL51" s="1183"/>
      <c r="BM51" s="6"/>
      <c r="BN51" s="626"/>
      <c r="BO51" s="626"/>
      <c r="BP51" s="626"/>
      <c r="BQ51" s="626"/>
      <c r="BR51" s="627"/>
      <c r="BS51" s="1134"/>
      <c r="BT51" s="1135"/>
      <c r="BU51" s="1135"/>
      <c r="BV51" s="1135"/>
      <c r="BW51" s="15"/>
      <c r="BX51" s="1145"/>
      <c r="BY51" s="1145"/>
      <c r="BZ51" s="1145"/>
      <c r="CA51" s="1145"/>
      <c r="CB51" s="1145"/>
      <c r="CC51" s="1147"/>
      <c r="CD51" s="1147"/>
      <c r="CE51" s="1147"/>
      <c r="CF51" s="1147"/>
      <c r="CG51" s="1147"/>
      <c r="CH51" s="1147"/>
      <c r="CI51" s="1147"/>
      <c r="CJ51" s="1147"/>
      <c r="CK51" s="1147"/>
      <c r="CL51" s="1147"/>
      <c r="CM51" s="1147"/>
      <c r="CN51" s="1147"/>
      <c r="CO51" s="1151"/>
      <c r="CP51" s="1151"/>
      <c r="CQ51" s="1151"/>
      <c r="CR51" s="1151"/>
      <c r="CS51" s="1151"/>
      <c r="CT51" s="1151"/>
      <c r="CU51" s="632"/>
      <c r="CV51" s="283"/>
      <c r="CW51" s="244"/>
      <c r="CX51" s="177"/>
      <c r="CY51" s="1183"/>
      <c r="CZ51" s="1183"/>
      <c r="DA51" s="1183"/>
      <c r="DB51" s="1183"/>
      <c r="DC51" s="1183"/>
      <c r="DD51" s="1183"/>
      <c r="DE51" s="1183"/>
      <c r="DF51" s="1183"/>
      <c r="DG51" s="1183"/>
      <c r="DH51" s="1183"/>
      <c r="DI51" s="1183"/>
      <c r="DJ51" s="1183"/>
      <c r="DK51" s="1183"/>
      <c r="DL51" s="6"/>
      <c r="DM51" s="626"/>
      <c r="DN51" s="626"/>
      <c r="DO51" s="626"/>
      <c r="DP51" s="626"/>
      <c r="DQ51" s="627"/>
      <c r="DR51" s="1134"/>
      <c r="DS51" s="1135"/>
      <c r="DT51" s="1135"/>
      <c r="DU51" s="1135"/>
      <c r="DV51" s="15"/>
      <c r="DW51" s="1145"/>
      <c r="DX51" s="1145"/>
      <c r="DY51" s="1145"/>
      <c r="DZ51" s="1145"/>
      <c r="EA51" s="1145"/>
      <c r="EB51" s="1147"/>
      <c r="EC51" s="1147"/>
      <c r="ED51" s="1147"/>
      <c r="EE51" s="1147"/>
      <c r="EF51" s="1147"/>
      <c r="EG51" s="1147"/>
      <c r="EH51" s="1147"/>
      <c r="EI51" s="1147"/>
      <c r="EJ51" s="1147"/>
      <c r="EK51" s="1147"/>
      <c r="EL51" s="1147"/>
      <c r="EM51" s="1147"/>
      <c r="EN51" s="1151"/>
      <c r="EO51" s="1151"/>
      <c r="EP51" s="1151"/>
      <c r="EQ51" s="1151"/>
      <c r="ER51" s="1151"/>
      <c r="ES51" s="1151"/>
      <c r="ET51" s="632"/>
      <c r="EU51" s="177"/>
      <c r="EV51" s="1183"/>
      <c r="EW51" s="1183"/>
      <c r="EX51" s="1183"/>
      <c r="EY51" s="1183"/>
      <c r="EZ51" s="1183"/>
      <c r="FA51" s="1183"/>
      <c r="FB51" s="1183"/>
      <c r="FC51" s="1183"/>
      <c r="FD51" s="1183"/>
      <c r="FE51" s="1183"/>
      <c r="FF51" s="1183"/>
      <c r="FG51" s="1183"/>
      <c r="FH51" s="1183"/>
      <c r="FI51" s="6"/>
      <c r="FJ51" s="626"/>
      <c r="FK51" s="626"/>
      <c r="FL51" s="626"/>
      <c r="FM51" s="626"/>
      <c r="FN51" s="627"/>
      <c r="FO51" s="1134"/>
      <c r="FP51" s="1135"/>
      <c r="FQ51" s="1135"/>
      <c r="FR51" s="1135"/>
      <c r="FS51" s="15"/>
      <c r="FT51" s="1145"/>
      <c r="FU51" s="1145"/>
      <c r="FV51" s="1145"/>
      <c r="FW51" s="1145"/>
      <c r="FX51" s="1145"/>
      <c r="FY51" s="1147"/>
      <c r="FZ51" s="1147"/>
      <c r="GA51" s="1147"/>
      <c r="GB51" s="1147"/>
      <c r="GC51" s="1147"/>
      <c r="GD51" s="1147"/>
      <c r="GE51" s="1147"/>
      <c r="GF51" s="1147"/>
      <c r="GG51" s="1147"/>
      <c r="GH51" s="1147"/>
      <c r="GI51" s="1147"/>
      <c r="GJ51" s="1147"/>
      <c r="GK51" s="1151"/>
      <c r="GL51" s="1151"/>
      <c r="GM51" s="1151"/>
      <c r="GN51" s="1151"/>
      <c r="GO51" s="1151"/>
      <c r="GP51" s="1151"/>
      <c r="GQ51" s="632"/>
      <c r="GR51" s="6"/>
    </row>
    <row r="52" spans="1:200" ht="5.25" customHeight="1" x14ac:dyDescent="0.25">
      <c r="A52" s="244"/>
      <c r="B52" s="177"/>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15"/>
      <c r="AA52" s="1145"/>
      <c r="AB52" s="1145"/>
      <c r="AC52" s="1145"/>
      <c r="AD52" s="1145"/>
      <c r="AE52" s="1145"/>
      <c r="AF52" s="1147"/>
      <c r="AG52" s="1147"/>
      <c r="AH52" s="1147"/>
      <c r="AI52" s="1147"/>
      <c r="AJ52" s="1147"/>
      <c r="AK52" s="1147"/>
      <c r="AL52" s="1147"/>
      <c r="AM52" s="1147"/>
      <c r="AN52" s="1147"/>
      <c r="AO52" s="1147"/>
      <c r="AP52" s="1147"/>
      <c r="AQ52" s="1147"/>
      <c r="AR52" s="1151"/>
      <c r="AS52" s="1151"/>
      <c r="AT52" s="1151"/>
      <c r="AU52" s="1151"/>
      <c r="AV52" s="1151"/>
      <c r="AW52" s="1151"/>
      <c r="AX52" s="632"/>
      <c r="AY52" s="177"/>
      <c r="AZ52" s="625"/>
      <c r="BA52" s="625"/>
      <c r="BB52" s="625"/>
      <c r="BC52" s="625"/>
      <c r="BD52" s="625"/>
      <c r="BE52" s="625"/>
      <c r="BF52" s="625"/>
      <c r="BG52" s="625"/>
      <c r="BH52" s="625"/>
      <c r="BI52" s="625"/>
      <c r="BJ52" s="625"/>
      <c r="BK52" s="625"/>
      <c r="BL52" s="625"/>
      <c r="BM52" s="625"/>
      <c r="BN52" s="625"/>
      <c r="BO52" s="625"/>
      <c r="BP52" s="625"/>
      <c r="BQ52" s="625"/>
      <c r="BR52" s="625"/>
      <c r="BS52" s="625"/>
      <c r="BT52" s="625"/>
      <c r="BU52" s="625"/>
      <c r="BV52" s="625"/>
      <c r="BW52" s="15"/>
      <c r="BX52" s="1145"/>
      <c r="BY52" s="1145"/>
      <c r="BZ52" s="1145"/>
      <c r="CA52" s="1145"/>
      <c r="CB52" s="1145"/>
      <c r="CC52" s="1147"/>
      <c r="CD52" s="1147"/>
      <c r="CE52" s="1147"/>
      <c r="CF52" s="1147"/>
      <c r="CG52" s="1147"/>
      <c r="CH52" s="1147"/>
      <c r="CI52" s="1147"/>
      <c r="CJ52" s="1147"/>
      <c r="CK52" s="1147"/>
      <c r="CL52" s="1147"/>
      <c r="CM52" s="1147"/>
      <c r="CN52" s="1147"/>
      <c r="CO52" s="1151"/>
      <c r="CP52" s="1151"/>
      <c r="CQ52" s="1151"/>
      <c r="CR52" s="1151"/>
      <c r="CS52" s="1151"/>
      <c r="CT52" s="1151"/>
      <c r="CU52" s="632"/>
      <c r="CV52" s="283"/>
      <c r="CW52" s="244"/>
      <c r="CX52" s="177"/>
      <c r="CY52" s="625"/>
      <c r="CZ52" s="625"/>
      <c r="DA52" s="625"/>
      <c r="DB52" s="625"/>
      <c r="DC52" s="625"/>
      <c r="DD52" s="625"/>
      <c r="DE52" s="625"/>
      <c r="DF52" s="625"/>
      <c r="DG52" s="625"/>
      <c r="DH52" s="625"/>
      <c r="DI52" s="625"/>
      <c r="DJ52" s="625"/>
      <c r="DK52" s="625"/>
      <c r="DL52" s="625"/>
      <c r="DM52" s="625"/>
      <c r="DN52" s="625"/>
      <c r="DO52" s="625"/>
      <c r="DP52" s="625"/>
      <c r="DQ52" s="625"/>
      <c r="DR52" s="625"/>
      <c r="DS52" s="625"/>
      <c r="DT52" s="625"/>
      <c r="DU52" s="625"/>
      <c r="DV52" s="15"/>
      <c r="DW52" s="1145"/>
      <c r="DX52" s="1145"/>
      <c r="DY52" s="1145"/>
      <c r="DZ52" s="1145"/>
      <c r="EA52" s="1145"/>
      <c r="EB52" s="1147"/>
      <c r="EC52" s="1147"/>
      <c r="ED52" s="1147"/>
      <c r="EE52" s="1147"/>
      <c r="EF52" s="1147"/>
      <c r="EG52" s="1147"/>
      <c r="EH52" s="1147"/>
      <c r="EI52" s="1147"/>
      <c r="EJ52" s="1147"/>
      <c r="EK52" s="1147"/>
      <c r="EL52" s="1147"/>
      <c r="EM52" s="1147"/>
      <c r="EN52" s="1151"/>
      <c r="EO52" s="1151"/>
      <c r="EP52" s="1151"/>
      <c r="EQ52" s="1151"/>
      <c r="ER52" s="1151"/>
      <c r="ES52" s="1151"/>
      <c r="ET52" s="632"/>
      <c r="EU52" s="177"/>
      <c r="EV52" s="625"/>
      <c r="EW52" s="625"/>
      <c r="EX52" s="625"/>
      <c r="EY52" s="625"/>
      <c r="EZ52" s="625"/>
      <c r="FA52" s="625"/>
      <c r="FB52" s="625"/>
      <c r="FC52" s="625"/>
      <c r="FD52" s="625"/>
      <c r="FE52" s="625"/>
      <c r="FF52" s="625"/>
      <c r="FG52" s="625"/>
      <c r="FH52" s="625"/>
      <c r="FI52" s="625"/>
      <c r="FJ52" s="625"/>
      <c r="FK52" s="625"/>
      <c r="FL52" s="625"/>
      <c r="FM52" s="625"/>
      <c r="FN52" s="625"/>
      <c r="FO52" s="625"/>
      <c r="FP52" s="625"/>
      <c r="FQ52" s="625"/>
      <c r="FR52" s="625"/>
      <c r="FS52" s="15"/>
      <c r="FT52" s="1145"/>
      <c r="FU52" s="1145"/>
      <c r="FV52" s="1145"/>
      <c r="FW52" s="1145"/>
      <c r="FX52" s="1145"/>
      <c r="FY52" s="1147"/>
      <c r="FZ52" s="1147"/>
      <c r="GA52" s="1147"/>
      <c r="GB52" s="1147"/>
      <c r="GC52" s="1147"/>
      <c r="GD52" s="1147"/>
      <c r="GE52" s="1147"/>
      <c r="GF52" s="1147"/>
      <c r="GG52" s="1147"/>
      <c r="GH52" s="1147"/>
      <c r="GI52" s="1147"/>
      <c r="GJ52" s="1147"/>
      <c r="GK52" s="1151"/>
      <c r="GL52" s="1151"/>
      <c r="GM52" s="1151"/>
      <c r="GN52" s="1151"/>
      <c r="GO52" s="1151"/>
      <c r="GP52" s="1151"/>
      <c r="GQ52" s="632"/>
      <c r="GR52" s="6"/>
    </row>
    <row r="53" spans="1:200" ht="10.5" customHeight="1" x14ac:dyDescent="0.25">
      <c r="A53" s="244"/>
      <c r="B53" s="177"/>
      <c r="C53" s="628" t="str">
        <f>IF(Portada!$A$1="www.fly-logics.com","HORAS",0)</f>
        <v>HORAS</v>
      </c>
      <c r="D53" s="628"/>
      <c r="E53" s="628"/>
      <c r="F53" s="628"/>
      <c r="G53" s="629"/>
      <c r="H53" s="1168" t="str">
        <f>IF(SUMIFS(Bitácora!$AB$5:$AB$1036129,Bitácora!$D$5:$D$1036129,F9,Bitácora!$AN$5:$AN$1036129,V9,Bitácora!$E$5:$E$1036129,L9)=0," ",SUMIFS(Bitácora!$AB$5:$AB$1036129,Bitácora!$D$5:$D$1036129,F9,Bitácora!$AN$5:$AN$1036129,V9,Bitácora!$E$5:$E$1036129,L9))</f>
        <v xml:space="preserve"> </v>
      </c>
      <c r="I53" s="1169"/>
      <c r="J53" s="1169"/>
      <c r="K53" s="1169"/>
      <c r="L53" s="1169"/>
      <c r="M53" s="1169"/>
      <c r="N53" s="619"/>
      <c r="O53" s="620" t="str">
        <f>IF(Portada!$A$1="www.fly-logics.com","DÍA",0)</f>
        <v>DÍA</v>
      </c>
      <c r="P53" s="620"/>
      <c r="Q53" s="620"/>
      <c r="R53" s="620"/>
      <c r="S53" s="621"/>
      <c r="T53" s="1168" t="str">
        <f>IF(SUMIFS(Bitácora!$T$5:$T$1036129,Bitácora!$D$5:$D$1036129,F9,Bitácora!$E$5:$E$1036129,L9,Bitácora!$AN$5:$AN$1036129,V9,Bitácora!$AB$5:$AB$1036129,"&gt;0")=0," ",SUMIFS(Bitácora!$T$5:$T$1036129,Bitácora!$D$5:$D$1036129,F9,Bitácora!$E$5:$E$1036129,L9,Bitácora!$AN$5:$AN$1036129,V9,Bitácora!$AB$5:$AB$1036129,"&gt;0"))</f>
        <v xml:space="preserve"> </v>
      </c>
      <c r="U53" s="1169"/>
      <c r="V53" s="1169"/>
      <c r="W53" s="1169"/>
      <c r="X53" s="1169"/>
      <c r="Y53" s="1169"/>
      <c r="Z53" s="15"/>
      <c r="AA53" s="1145"/>
      <c r="AB53" s="1145"/>
      <c r="AC53" s="1145"/>
      <c r="AD53" s="1145"/>
      <c r="AE53" s="1145"/>
      <c r="AF53" s="1147"/>
      <c r="AG53" s="1147"/>
      <c r="AH53" s="1147"/>
      <c r="AI53" s="1147"/>
      <c r="AJ53" s="1170"/>
      <c r="AK53" s="1170"/>
      <c r="AL53" s="1170"/>
      <c r="AM53" s="1170"/>
      <c r="AN53" s="1170"/>
      <c r="AO53" s="1170"/>
      <c r="AP53" s="1170"/>
      <c r="AQ53" s="1170"/>
      <c r="AR53" s="1171"/>
      <c r="AS53" s="1171"/>
      <c r="AT53" s="1171"/>
      <c r="AU53" s="1171"/>
      <c r="AV53" s="1171"/>
      <c r="AW53" s="1171"/>
      <c r="AX53" s="632"/>
      <c r="AY53" s="177"/>
      <c r="AZ53" s="628" t="str">
        <f>IF(Portada!$A$1="www.fly-logics.com","HORAS",0)</f>
        <v>HORAS</v>
      </c>
      <c r="BA53" s="628"/>
      <c r="BB53" s="628"/>
      <c r="BC53" s="628"/>
      <c r="BD53" s="629"/>
      <c r="BE53" s="1168" t="str">
        <f>IF(SUMIFS(Bitácora!$AB$5:$AB$1036129,Bitácora!$D$5:$D$1036129,BC9,Bitácora!$AN$5:$AN$1036129,BS9,Bitácora!$E$5:$E$1036129,BI9)=0," ",SUMIFS(Bitácora!$AB$5:$AB$1036129,Bitácora!$D$5:$D$1036129,BC9,Bitácora!$AN$5:$AN$1036129,BS9,Bitácora!$E$5:$E$1036129,BI9))</f>
        <v xml:space="preserve"> </v>
      </c>
      <c r="BF53" s="1169"/>
      <c r="BG53" s="1169"/>
      <c r="BH53" s="1169"/>
      <c r="BI53" s="1169"/>
      <c r="BJ53" s="1169"/>
      <c r="BK53" s="619"/>
      <c r="BL53" s="620" t="str">
        <f>IF(Portada!$A$1="www.fly-logics.com","DÍA",0)</f>
        <v>DÍA</v>
      </c>
      <c r="BM53" s="620"/>
      <c r="BN53" s="620"/>
      <c r="BO53" s="620"/>
      <c r="BP53" s="621"/>
      <c r="BQ53" s="1168" t="str">
        <f>IF(SUMIFS(Bitácora!$T$5:$T$1036129,Bitácora!$D$5:$D$1036129,BC9,Bitácora!$E$5:$E$1036129,BI9,Bitácora!$AN$5:$AN$1036129,BS9,Bitácora!$AB$5:$AB$1036129,"&gt;0")=0," ",SUMIFS(Bitácora!$T$5:$T$1036129,Bitácora!$D$5:$D$1036129,BC9,Bitácora!$E$5:$E$1036129,BI9,Bitácora!$AN$5:$AN$1036129,BS9,Bitácora!$AB$5:$AB$1036129,"&gt;0"))</f>
        <v xml:space="preserve"> </v>
      </c>
      <c r="BR53" s="1169"/>
      <c r="BS53" s="1169"/>
      <c r="BT53" s="1169"/>
      <c r="BU53" s="1169"/>
      <c r="BV53" s="1169"/>
      <c r="BW53" s="15"/>
      <c r="BX53" s="1145"/>
      <c r="BY53" s="1145"/>
      <c r="BZ53" s="1145"/>
      <c r="CA53" s="1145"/>
      <c r="CB53" s="1145"/>
      <c r="CC53" s="1147"/>
      <c r="CD53" s="1147"/>
      <c r="CE53" s="1147"/>
      <c r="CF53" s="1147"/>
      <c r="CG53" s="1170"/>
      <c r="CH53" s="1170"/>
      <c r="CI53" s="1170"/>
      <c r="CJ53" s="1170"/>
      <c r="CK53" s="1170"/>
      <c r="CL53" s="1170"/>
      <c r="CM53" s="1170"/>
      <c r="CN53" s="1170"/>
      <c r="CO53" s="1171"/>
      <c r="CP53" s="1171"/>
      <c r="CQ53" s="1171"/>
      <c r="CR53" s="1171"/>
      <c r="CS53" s="1171"/>
      <c r="CT53" s="1171"/>
      <c r="CU53" s="632"/>
      <c r="CV53" s="283"/>
      <c r="CW53" s="244"/>
      <c r="CX53" s="177"/>
      <c r="CY53" s="628" t="str">
        <f>IF(Portada!$A$1="www.fly-logics.com","HORAS",0)</f>
        <v>HORAS</v>
      </c>
      <c r="CZ53" s="628"/>
      <c r="DA53" s="628"/>
      <c r="DB53" s="628"/>
      <c r="DC53" s="629"/>
      <c r="DD53" s="1168" t="str">
        <f>IF(SUMIFS(Bitácora!$AB$5:$AB$1036129,Bitácora!$D$5:$D$1036129,DB9,Bitácora!$AN$5:$AN$1036129,DR9,Bitácora!$E$5:$E$1036129,DH9)=0," ",SUMIFS(Bitácora!$AB$5:$AB$1036129,Bitácora!$D$5:$D$1036129,DB9,Bitácora!$AN$5:$AN$1036129,DR9,Bitácora!$E$5:$E$1036129,DH9))</f>
        <v xml:space="preserve"> </v>
      </c>
      <c r="DE53" s="1169"/>
      <c r="DF53" s="1169"/>
      <c r="DG53" s="1169"/>
      <c r="DH53" s="1169"/>
      <c r="DI53" s="1169"/>
      <c r="DJ53" s="619"/>
      <c r="DK53" s="620" t="str">
        <f>IF(Portada!$A$1="www.fly-logics.com","DÍA",0)</f>
        <v>DÍA</v>
      </c>
      <c r="DL53" s="620"/>
      <c r="DM53" s="620"/>
      <c r="DN53" s="620"/>
      <c r="DO53" s="621"/>
      <c r="DP53" s="1168" t="str">
        <f>IF(SUMIFS(Bitácora!$T$5:$T$1036129,Bitácora!$D$5:$D$1036129,DB9,Bitácora!$E$5:$E$1036129,DH9,Bitácora!$AN$5:$AN$1036129,DR9,Bitácora!$AB$5:$AB$1036129,"&gt;0")=0," ",SUMIFS(Bitácora!$T$5:$T$1036129,Bitácora!$D$5:$D$1036129,DB9,Bitácora!$E$5:$E$1036129,DH9,Bitácora!$AN$5:$AN$1036129,DR9,Bitácora!$AB$5:$AB$1036129,"&gt;0"))</f>
        <v xml:space="preserve"> </v>
      </c>
      <c r="DQ53" s="1169"/>
      <c r="DR53" s="1169"/>
      <c r="DS53" s="1169"/>
      <c r="DT53" s="1169"/>
      <c r="DU53" s="1169"/>
      <c r="DV53" s="15"/>
      <c r="DW53" s="1145"/>
      <c r="DX53" s="1145"/>
      <c r="DY53" s="1145"/>
      <c r="DZ53" s="1145"/>
      <c r="EA53" s="1145"/>
      <c r="EB53" s="1147"/>
      <c r="EC53" s="1147"/>
      <c r="ED53" s="1147"/>
      <c r="EE53" s="1147"/>
      <c r="EF53" s="1170"/>
      <c r="EG53" s="1170"/>
      <c r="EH53" s="1170"/>
      <c r="EI53" s="1170"/>
      <c r="EJ53" s="1170"/>
      <c r="EK53" s="1170"/>
      <c r="EL53" s="1170"/>
      <c r="EM53" s="1170"/>
      <c r="EN53" s="1171"/>
      <c r="EO53" s="1171"/>
      <c r="EP53" s="1171"/>
      <c r="EQ53" s="1171"/>
      <c r="ER53" s="1171"/>
      <c r="ES53" s="1171"/>
      <c r="ET53" s="632"/>
      <c r="EU53" s="177"/>
      <c r="EV53" s="628" t="str">
        <f>IF(Portada!$A$1="www.fly-logics.com","HORAS",0)</f>
        <v>HORAS</v>
      </c>
      <c r="EW53" s="628"/>
      <c r="EX53" s="628"/>
      <c r="EY53" s="628"/>
      <c r="EZ53" s="629"/>
      <c r="FA53" s="1168" t="str">
        <f>IF(SUMIFS(Bitácora!$AB$5:$AB$1036129,Bitácora!$D$5:$D$1036129,EY9,Bitácora!$AN$5:$AN$1036129,FO9,Bitácora!$E$5:$E$1036129,FE9)=0," ",SUMIFS(Bitácora!$AB$5:$AB$1036129,Bitácora!$D$5:$D$1036129,EY9,Bitácora!$AN$5:$AN$1036129,FO9,Bitácora!$E$5:$E$1036129,FE9))</f>
        <v xml:space="preserve"> </v>
      </c>
      <c r="FB53" s="1169"/>
      <c r="FC53" s="1169"/>
      <c r="FD53" s="1169"/>
      <c r="FE53" s="1169"/>
      <c r="FF53" s="1169"/>
      <c r="FG53" s="619"/>
      <c r="FH53" s="620" t="str">
        <f>IF(Portada!$A$1="www.fly-logics.com","DÍA",0)</f>
        <v>DÍA</v>
      </c>
      <c r="FI53" s="620"/>
      <c r="FJ53" s="620"/>
      <c r="FK53" s="620"/>
      <c r="FL53" s="621"/>
      <c r="FM53" s="1168" t="str">
        <f>IF(SUMIFS(Bitácora!$T$5:$T$1036129,Bitácora!$D$5:$D$1036129,EY9,Bitácora!$E$5:$E$1036129,FE9,Bitácora!$AN$5:$AN$1036129,FO9,Bitácora!$AB$5:$AB$1036129,"&gt;0")=0," ",SUMIFS(Bitácora!$T$5:$T$1036129,Bitácora!$D$5:$D$1036129,EY9,Bitácora!$E$5:$E$1036129,FE9,Bitácora!$AN$5:$AN$1036129,FO9,Bitácora!$AB$5:$AB$1036129,"&gt;0"))</f>
        <v xml:space="preserve"> </v>
      </c>
      <c r="FN53" s="1169"/>
      <c r="FO53" s="1169"/>
      <c r="FP53" s="1169"/>
      <c r="FQ53" s="1169"/>
      <c r="FR53" s="1169"/>
      <c r="FS53" s="15"/>
      <c r="FT53" s="1145"/>
      <c r="FU53" s="1145"/>
      <c r="FV53" s="1145"/>
      <c r="FW53" s="1145"/>
      <c r="FX53" s="1145"/>
      <c r="FY53" s="1147"/>
      <c r="FZ53" s="1147"/>
      <c r="GA53" s="1147"/>
      <c r="GB53" s="1147"/>
      <c r="GC53" s="1170"/>
      <c r="GD53" s="1170"/>
      <c r="GE53" s="1170"/>
      <c r="GF53" s="1170"/>
      <c r="GG53" s="1170"/>
      <c r="GH53" s="1170"/>
      <c r="GI53" s="1170"/>
      <c r="GJ53" s="1170"/>
      <c r="GK53" s="1171"/>
      <c r="GL53" s="1171"/>
      <c r="GM53" s="1171"/>
      <c r="GN53" s="1171"/>
      <c r="GO53" s="1171"/>
      <c r="GP53" s="1171"/>
      <c r="GQ53" s="632"/>
      <c r="GR53" s="6"/>
    </row>
    <row r="54" spans="1:200" ht="8.85" customHeight="1" x14ac:dyDescent="0.25">
      <c r="A54" s="244"/>
      <c r="B54" s="177"/>
      <c r="C54" s="628"/>
      <c r="D54" s="628"/>
      <c r="E54" s="628"/>
      <c r="F54" s="628"/>
      <c r="G54" s="629"/>
      <c r="H54" s="1172"/>
      <c r="I54" s="1169"/>
      <c r="J54" s="1169"/>
      <c r="K54" s="1169"/>
      <c r="L54" s="1169"/>
      <c r="M54" s="1169"/>
      <c r="N54" s="619"/>
      <c r="O54" s="620"/>
      <c r="P54" s="620"/>
      <c r="Q54" s="620"/>
      <c r="R54" s="620"/>
      <c r="S54" s="621"/>
      <c r="T54" s="1172"/>
      <c r="U54" s="1169"/>
      <c r="V54" s="1169"/>
      <c r="W54" s="1169"/>
      <c r="X54" s="1169"/>
      <c r="Y54" s="1169"/>
      <c r="Z54" s="15"/>
      <c r="AA54" s="1173" t="str">
        <f>IF(Portada!$A$1="www.fly-logics.com","TOTAL
ANUAL",0)</f>
        <v>TOTAL
ANUAL</v>
      </c>
      <c r="AB54" s="1173"/>
      <c r="AC54" s="1173"/>
      <c r="AD54" s="1173"/>
      <c r="AE54" s="1173"/>
      <c r="AF54" s="1174">
        <f>IF(SUM(AF49,AF27)=0," ",SUM(AF49,AF27))</f>
        <v>2.5</v>
      </c>
      <c r="AG54" s="1174"/>
      <c r="AH54" s="1174"/>
      <c r="AI54" s="1175"/>
      <c r="AJ54" s="1174" t="str">
        <f>IF(SUM(AJ49,AJ27)=0," ",SUM(AJ49,AJ27))</f>
        <v xml:space="preserve"> </v>
      </c>
      <c r="AK54" s="1174"/>
      <c r="AL54" s="1174"/>
      <c r="AM54" s="1174"/>
      <c r="AN54" s="1174">
        <f>IF(SUM(AN49,AN27)=0," ",SUM(AN49,AN27))</f>
        <v>3.75</v>
      </c>
      <c r="AO54" s="1174"/>
      <c r="AP54" s="1174"/>
      <c r="AQ54" s="1174"/>
      <c r="AR54" s="1176">
        <f>IF(SUM(AR49,AR27)=0," ",SUM(AR49,AR27))</f>
        <v>9</v>
      </c>
      <c r="AS54" s="1176"/>
      <c r="AT54" s="1176"/>
      <c r="AU54" s="1176" t="str">
        <f>IF(SUM(AU49,AU27)=0," ",SUM(AU49,AU27))</f>
        <v xml:space="preserve"> </v>
      </c>
      <c r="AV54" s="1176"/>
      <c r="AW54" s="1176"/>
      <c r="AX54" s="632"/>
      <c r="AY54" s="177"/>
      <c r="AZ54" s="628"/>
      <c r="BA54" s="628"/>
      <c r="BB54" s="628"/>
      <c r="BC54" s="628"/>
      <c r="BD54" s="629"/>
      <c r="BE54" s="1172"/>
      <c r="BF54" s="1169"/>
      <c r="BG54" s="1169"/>
      <c r="BH54" s="1169"/>
      <c r="BI54" s="1169"/>
      <c r="BJ54" s="1169"/>
      <c r="BK54" s="619"/>
      <c r="BL54" s="620"/>
      <c r="BM54" s="620"/>
      <c r="BN54" s="620"/>
      <c r="BO54" s="620"/>
      <c r="BP54" s="621"/>
      <c r="BQ54" s="1172"/>
      <c r="BR54" s="1169"/>
      <c r="BS54" s="1169"/>
      <c r="BT54" s="1169"/>
      <c r="BU54" s="1169"/>
      <c r="BV54" s="1169"/>
      <c r="BW54" s="15"/>
      <c r="BX54" s="1173" t="str">
        <f>IF(Portada!$A$1="www.fly-logics.com","TOTAL
ANUAL",0)</f>
        <v>TOTAL
ANUAL</v>
      </c>
      <c r="BY54" s="1173"/>
      <c r="BZ54" s="1173"/>
      <c r="CA54" s="1173"/>
      <c r="CB54" s="1173"/>
      <c r="CC54" s="1174" t="str">
        <f>IF(SUM(CC49,CC27)=0," ",SUM(CC49,CC27))</f>
        <v xml:space="preserve"> </v>
      </c>
      <c r="CD54" s="1174"/>
      <c r="CE54" s="1174"/>
      <c r="CF54" s="1175"/>
      <c r="CG54" s="1174" t="str">
        <f>IF(SUM(CG49,CG27)=0," ",SUM(CG49,CG27))</f>
        <v xml:space="preserve"> </v>
      </c>
      <c r="CH54" s="1174"/>
      <c r="CI54" s="1174"/>
      <c r="CJ54" s="1174"/>
      <c r="CK54" s="1174" t="str">
        <f>IF(SUM(CK49,CK27)=0," ",SUM(CK49,CK27))</f>
        <v xml:space="preserve"> </v>
      </c>
      <c r="CL54" s="1174"/>
      <c r="CM54" s="1174"/>
      <c r="CN54" s="1174"/>
      <c r="CO54" s="1176" t="str">
        <f>IF(SUM(CO49,CO27)=0," ",SUM(CO49,CO27))</f>
        <v xml:space="preserve"> </v>
      </c>
      <c r="CP54" s="1176"/>
      <c r="CQ54" s="1176"/>
      <c r="CR54" s="1176" t="str">
        <f>IF(SUM(CR49,CR27)=0," ",SUM(CR49,CR27))</f>
        <v xml:space="preserve"> </v>
      </c>
      <c r="CS54" s="1176"/>
      <c r="CT54" s="1176"/>
      <c r="CU54" s="632"/>
      <c r="CV54" s="283"/>
      <c r="CW54" s="244"/>
      <c r="CX54" s="177"/>
      <c r="CY54" s="628"/>
      <c r="CZ54" s="628"/>
      <c r="DA54" s="628"/>
      <c r="DB54" s="628"/>
      <c r="DC54" s="629"/>
      <c r="DD54" s="1172"/>
      <c r="DE54" s="1169"/>
      <c r="DF54" s="1169"/>
      <c r="DG54" s="1169"/>
      <c r="DH54" s="1169"/>
      <c r="DI54" s="1169"/>
      <c r="DJ54" s="619"/>
      <c r="DK54" s="620"/>
      <c r="DL54" s="620"/>
      <c r="DM54" s="620"/>
      <c r="DN54" s="620"/>
      <c r="DO54" s="621"/>
      <c r="DP54" s="1172"/>
      <c r="DQ54" s="1169"/>
      <c r="DR54" s="1169"/>
      <c r="DS54" s="1169"/>
      <c r="DT54" s="1169"/>
      <c r="DU54" s="1169"/>
      <c r="DV54" s="15"/>
      <c r="DW54" s="1173" t="str">
        <f>IF(Portada!$A$1="www.fly-logics.com","TOTAL
ANUAL",0)</f>
        <v>TOTAL
ANUAL</v>
      </c>
      <c r="DX54" s="1173"/>
      <c r="DY54" s="1173"/>
      <c r="DZ54" s="1173"/>
      <c r="EA54" s="1173"/>
      <c r="EB54" s="1174" t="str">
        <f>IF(SUM(EB49,EB27)=0," ",SUM(EB49,EB27))</f>
        <v xml:space="preserve"> </v>
      </c>
      <c r="EC54" s="1174"/>
      <c r="ED54" s="1174"/>
      <c r="EE54" s="1175"/>
      <c r="EF54" s="1174" t="str">
        <f>IF(SUM(EF49,EF27)=0," ",SUM(EF49,EF27))</f>
        <v xml:space="preserve"> </v>
      </c>
      <c r="EG54" s="1174"/>
      <c r="EH54" s="1174"/>
      <c r="EI54" s="1174"/>
      <c r="EJ54" s="1174" t="str">
        <f>IF(SUM(EJ49,EJ27)=0," ",SUM(EJ49,EJ27))</f>
        <v xml:space="preserve"> </v>
      </c>
      <c r="EK54" s="1174"/>
      <c r="EL54" s="1174"/>
      <c r="EM54" s="1174"/>
      <c r="EN54" s="1176" t="str">
        <f>IF(SUM(EN49,EN27)=0," ",SUM(EN49,EN27))</f>
        <v xml:space="preserve"> </v>
      </c>
      <c r="EO54" s="1176"/>
      <c r="EP54" s="1176"/>
      <c r="EQ54" s="1176" t="str">
        <f>IF(SUM(EQ49,EQ27)=0," ",SUM(EQ49,EQ27))</f>
        <v xml:space="preserve"> </v>
      </c>
      <c r="ER54" s="1176"/>
      <c r="ES54" s="1176"/>
      <c r="ET54" s="632"/>
      <c r="EU54" s="177"/>
      <c r="EV54" s="628"/>
      <c r="EW54" s="628"/>
      <c r="EX54" s="628"/>
      <c r="EY54" s="628"/>
      <c r="EZ54" s="629"/>
      <c r="FA54" s="1172"/>
      <c r="FB54" s="1169"/>
      <c r="FC54" s="1169"/>
      <c r="FD54" s="1169"/>
      <c r="FE54" s="1169"/>
      <c r="FF54" s="1169"/>
      <c r="FG54" s="619"/>
      <c r="FH54" s="620"/>
      <c r="FI54" s="620"/>
      <c r="FJ54" s="620"/>
      <c r="FK54" s="620"/>
      <c r="FL54" s="621"/>
      <c r="FM54" s="1172"/>
      <c r="FN54" s="1169"/>
      <c r="FO54" s="1169"/>
      <c r="FP54" s="1169"/>
      <c r="FQ54" s="1169"/>
      <c r="FR54" s="1169"/>
      <c r="FS54" s="15"/>
      <c r="FT54" s="1173" t="str">
        <f>IF(Portada!$A$1="www.fly-logics.com","TOTAL
ANUAL",0)</f>
        <v>TOTAL
ANUAL</v>
      </c>
      <c r="FU54" s="1173"/>
      <c r="FV54" s="1173"/>
      <c r="FW54" s="1173"/>
      <c r="FX54" s="1173"/>
      <c r="FY54" s="1174" t="str">
        <f>IF(SUM(FY49,FY27)=0," ",SUM(FY49,FY27))</f>
        <v xml:space="preserve"> </v>
      </c>
      <c r="FZ54" s="1174"/>
      <c r="GA54" s="1174"/>
      <c r="GB54" s="1175"/>
      <c r="GC54" s="1174" t="str">
        <f>IF(SUM(GC49,GC27)=0," ",SUM(GC49,GC27))</f>
        <v xml:space="preserve"> </v>
      </c>
      <c r="GD54" s="1174"/>
      <c r="GE54" s="1174"/>
      <c r="GF54" s="1174"/>
      <c r="GG54" s="1174" t="str">
        <f>IF(SUM(GG49,GG27)=0," ",SUM(GG49,GG27))</f>
        <v xml:space="preserve"> </v>
      </c>
      <c r="GH54" s="1174"/>
      <c r="GI54" s="1174"/>
      <c r="GJ54" s="1174"/>
      <c r="GK54" s="1176" t="str">
        <f>IF(SUM(GK49,GK27)=0," ",SUM(GK49,GK27))</f>
        <v xml:space="preserve"> </v>
      </c>
      <c r="GL54" s="1176"/>
      <c r="GM54" s="1176"/>
      <c r="GN54" s="1176" t="str">
        <f>IF(SUM(GN49,GN27)=0," ",SUM(GN49,GN27))</f>
        <v xml:space="preserve"> </v>
      </c>
      <c r="GO54" s="1176"/>
      <c r="GP54" s="1176"/>
      <c r="GQ54" s="632"/>
      <c r="GR54" s="6"/>
    </row>
    <row r="55" spans="1:200" ht="3" customHeight="1" x14ac:dyDescent="0.25">
      <c r="A55" s="244"/>
      <c r="B55" s="177"/>
      <c r="C55" s="625"/>
      <c r="D55" s="625"/>
      <c r="E55" s="625"/>
      <c r="F55" s="625"/>
      <c r="G55" s="625"/>
      <c r="H55" s="625"/>
      <c r="I55" s="625"/>
      <c r="J55" s="625"/>
      <c r="K55" s="625"/>
      <c r="L55" s="625"/>
      <c r="M55" s="625"/>
      <c r="N55" s="625"/>
      <c r="O55" s="625"/>
      <c r="P55" s="625"/>
      <c r="Q55" s="625"/>
      <c r="R55" s="625"/>
      <c r="S55" s="625"/>
      <c r="T55" s="625"/>
      <c r="U55" s="625"/>
      <c r="V55" s="625"/>
      <c r="W55" s="625"/>
      <c r="X55" s="625"/>
      <c r="Y55" s="625"/>
      <c r="Z55" s="15"/>
      <c r="AA55" s="1173"/>
      <c r="AB55" s="1173"/>
      <c r="AC55" s="1173"/>
      <c r="AD55" s="1173"/>
      <c r="AE55" s="1173"/>
      <c r="AF55" s="1174"/>
      <c r="AG55" s="1174"/>
      <c r="AH55" s="1174"/>
      <c r="AI55" s="1175"/>
      <c r="AJ55" s="1174"/>
      <c r="AK55" s="1174"/>
      <c r="AL55" s="1174"/>
      <c r="AM55" s="1174"/>
      <c r="AN55" s="1174"/>
      <c r="AO55" s="1174"/>
      <c r="AP55" s="1174"/>
      <c r="AQ55" s="1174"/>
      <c r="AR55" s="1176"/>
      <c r="AS55" s="1176"/>
      <c r="AT55" s="1176"/>
      <c r="AU55" s="1176"/>
      <c r="AV55" s="1176"/>
      <c r="AW55" s="1176"/>
      <c r="AX55" s="632"/>
      <c r="AY55" s="177"/>
      <c r="AZ55" s="625"/>
      <c r="BA55" s="625"/>
      <c r="BB55" s="625"/>
      <c r="BC55" s="625"/>
      <c r="BD55" s="625"/>
      <c r="BE55" s="625"/>
      <c r="BF55" s="625"/>
      <c r="BG55" s="625"/>
      <c r="BH55" s="625"/>
      <c r="BI55" s="625"/>
      <c r="BJ55" s="625"/>
      <c r="BK55" s="625"/>
      <c r="BL55" s="625"/>
      <c r="BM55" s="625"/>
      <c r="BN55" s="625"/>
      <c r="BO55" s="625"/>
      <c r="BP55" s="625"/>
      <c r="BQ55" s="625"/>
      <c r="BR55" s="625"/>
      <c r="BS55" s="625"/>
      <c r="BT55" s="625"/>
      <c r="BU55" s="625"/>
      <c r="BV55" s="625"/>
      <c r="BW55" s="15"/>
      <c r="BX55" s="1173"/>
      <c r="BY55" s="1173"/>
      <c r="BZ55" s="1173"/>
      <c r="CA55" s="1173"/>
      <c r="CB55" s="1173"/>
      <c r="CC55" s="1174"/>
      <c r="CD55" s="1174"/>
      <c r="CE55" s="1174"/>
      <c r="CF55" s="1175"/>
      <c r="CG55" s="1174"/>
      <c r="CH55" s="1174"/>
      <c r="CI55" s="1174"/>
      <c r="CJ55" s="1174"/>
      <c r="CK55" s="1174"/>
      <c r="CL55" s="1174"/>
      <c r="CM55" s="1174"/>
      <c r="CN55" s="1174"/>
      <c r="CO55" s="1176"/>
      <c r="CP55" s="1176"/>
      <c r="CQ55" s="1176"/>
      <c r="CR55" s="1176"/>
      <c r="CS55" s="1176"/>
      <c r="CT55" s="1176"/>
      <c r="CU55" s="632"/>
      <c r="CV55" s="283"/>
      <c r="CW55" s="244"/>
      <c r="CX55" s="177"/>
      <c r="CY55" s="625"/>
      <c r="CZ55" s="625"/>
      <c r="DA55" s="625"/>
      <c r="DB55" s="625"/>
      <c r="DC55" s="625"/>
      <c r="DD55" s="625"/>
      <c r="DE55" s="625"/>
      <c r="DF55" s="625"/>
      <c r="DG55" s="625"/>
      <c r="DH55" s="625"/>
      <c r="DI55" s="625"/>
      <c r="DJ55" s="625"/>
      <c r="DK55" s="625"/>
      <c r="DL55" s="625"/>
      <c r="DM55" s="625"/>
      <c r="DN55" s="625"/>
      <c r="DO55" s="625"/>
      <c r="DP55" s="625"/>
      <c r="DQ55" s="625"/>
      <c r="DR55" s="625"/>
      <c r="DS55" s="625"/>
      <c r="DT55" s="625"/>
      <c r="DU55" s="625"/>
      <c r="DV55" s="15"/>
      <c r="DW55" s="1173"/>
      <c r="DX55" s="1173"/>
      <c r="DY55" s="1173"/>
      <c r="DZ55" s="1173"/>
      <c r="EA55" s="1173"/>
      <c r="EB55" s="1174"/>
      <c r="EC55" s="1174"/>
      <c r="ED55" s="1174"/>
      <c r="EE55" s="1175"/>
      <c r="EF55" s="1174"/>
      <c r="EG55" s="1174"/>
      <c r="EH55" s="1174"/>
      <c r="EI55" s="1174"/>
      <c r="EJ55" s="1174"/>
      <c r="EK55" s="1174"/>
      <c r="EL55" s="1174"/>
      <c r="EM55" s="1174"/>
      <c r="EN55" s="1176"/>
      <c r="EO55" s="1176"/>
      <c r="EP55" s="1176"/>
      <c r="EQ55" s="1176"/>
      <c r="ER55" s="1176"/>
      <c r="ES55" s="1176"/>
      <c r="ET55" s="632"/>
      <c r="EU55" s="177"/>
      <c r="EV55" s="625"/>
      <c r="EW55" s="625"/>
      <c r="EX55" s="625"/>
      <c r="EY55" s="625"/>
      <c r="EZ55" s="625"/>
      <c r="FA55" s="625"/>
      <c r="FB55" s="625"/>
      <c r="FC55" s="625"/>
      <c r="FD55" s="625"/>
      <c r="FE55" s="625"/>
      <c r="FF55" s="625"/>
      <c r="FG55" s="625"/>
      <c r="FH55" s="625"/>
      <c r="FI55" s="625"/>
      <c r="FJ55" s="625"/>
      <c r="FK55" s="625"/>
      <c r="FL55" s="625"/>
      <c r="FM55" s="625"/>
      <c r="FN55" s="625"/>
      <c r="FO55" s="625"/>
      <c r="FP55" s="625"/>
      <c r="FQ55" s="625"/>
      <c r="FR55" s="625"/>
      <c r="FS55" s="15"/>
      <c r="FT55" s="1173"/>
      <c r="FU55" s="1173"/>
      <c r="FV55" s="1173"/>
      <c r="FW55" s="1173"/>
      <c r="FX55" s="1173"/>
      <c r="FY55" s="1174"/>
      <c r="FZ55" s="1174"/>
      <c r="GA55" s="1174"/>
      <c r="GB55" s="1175"/>
      <c r="GC55" s="1174"/>
      <c r="GD55" s="1174"/>
      <c r="GE55" s="1174"/>
      <c r="GF55" s="1174"/>
      <c r="GG55" s="1174"/>
      <c r="GH55" s="1174"/>
      <c r="GI55" s="1174"/>
      <c r="GJ55" s="1174"/>
      <c r="GK55" s="1176"/>
      <c r="GL55" s="1176"/>
      <c r="GM55" s="1176"/>
      <c r="GN55" s="1176"/>
      <c r="GO55" s="1176"/>
      <c r="GP55" s="1176"/>
      <c r="GQ55" s="632"/>
      <c r="GR55" s="6"/>
    </row>
    <row r="56" spans="1:200" ht="10.5" customHeight="1" x14ac:dyDescent="0.25">
      <c r="A56" s="244"/>
      <c r="B56" s="177"/>
      <c r="C56" s="620" t="str">
        <f>IF(Portada!$A$1="www.fly-logics.com","IFR",0)</f>
        <v>IFR</v>
      </c>
      <c r="D56" s="620"/>
      <c r="E56" s="620"/>
      <c r="F56" s="620"/>
      <c r="G56" s="621"/>
      <c r="H56" s="1168" t="str">
        <f>IF(SUMIFS(Bitácora!$V$5:$V$1036129,Bitácora!$D$5:$D$1036129,F9,Bitácora!$E$5:$E$1036129,L9,Bitácora!$AN$5:$AN$1036129,V9,Bitácora!$AB$5:$AB$1036129,"&gt;0")=0," ",SUMIFS(Bitácora!$V$5:$V$1036129,Bitácora!$D$5:$D$1036129,F9,Bitácora!$E$5:$E$1036129,L9,Bitácora!$AN$5:$AN$1036129,V9,Bitácora!$AB$5:$AB$1036129,"&gt;0"))</f>
        <v xml:space="preserve"> </v>
      </c>
      <c r="I56" s="1169"/>
      <c r="J56" s="1169"/>
      <c r="K56" s="1169"/>
      <c r="L56" s="1169"/>
      <c r="M56" s="1169"/>
      <c r="N56" s="619"/>
      <c r="O56" s="620" t="str">
        <f>IF(Portada!$A$1="www.fly-logics.com","NOCHE",0)</f>
        <v>NOCHE</v>
      </c>
      <c r="P56" s="620"/>
      <c r="Q56" s="620"/>
      <c r="R56" s="620"/>
      <c r="S56" s="621"/>
      <c r="T56" s="1168" t="str">
        <f>IF(SUMIFS(Bitácora!$U$5:$U$1036129,Bitácora!$D$5:$D$1036129,F9,Bitácora!$E$5:$E$1036129,L9,Bitácora!$AN$5:$AN$1036129,V9,Bitácora!$AB$5:$AB$1036129,"&gt;0")=0," ",SUMIFS(Bitácora!$U$5:$U$1036129,Bitácora!$D$5:$D$1036129,F9,Bitácora!$E$5:$E$1036129,L9,Bitácora!$AN$5:$AN$1036129,V9,Bitácora!$AB$5:$AB$1036129,"&gt;0"))</f>
        <v xml:space="preserve"> </v>
      </c>
      <c r="U56" s="1169"/>
      <c r="V56" s="1169"/>
      <c r="W56" s="1169"/>
      <c r="X56" s="1169"/>
      <c r="Y56" s="1169"/>
      <c r="Z56" s="15"/>
      <c r="AA56" s="1173"/>
      <c r="AB56" s="1173"/>
      <c r="AC56" s="1173"/>
      <c r="AD56" s="1173"/>
      <c r="AE56" s="1173"/>
      <c r="AF56" s="1174"/>
      <c r="AG56" s="1174"/>
      <c r="AH56" s="1174"/>
      <c r="AI56" s="1175"/>
      <c r="AJ56" s="1174"/>
      <c r="AK56" s="1174"/>
      <c r="AL56" s="1174"/>
      <c r="AM56" s="1174"/>
      <c r="AN56" s="1174"/>
      <c r="AO56" s="1174"/>
      <c r="AP56" s="1174"/>
      <c r="AQ56" s="1174"/>
      <c r="AR56" s="1176"/>
      <c r="AS56" s="1176"/>
      <c r="AT56" s="1176"/>
      <c r="AU56" s="1176"/>
      <c r="AV56" s="1176"/>
      <c r="AW56" s="1176"/>
      <c r="AX56" s="632"/>
      <c r="AY56" s="177"/>
      <c r="AZ56" s="620" t="str">
        <f>IF(Portada!$A$1="www.fly-logics.com","IFR",0)</f>
        <v>IFR</v>
      </c>
      <c r="BA56" s="620"/>
      <c r="BB56" s="620"/>
      <c r="BC56" s="620"/>
      <c r="BD56" s="621"/>
      <c r="BE56" s="1168" t="str">
        <f>IF(SUMIFS(Bitácora!$V$5:$V$1036129,Bitácora!$D$5:$D$1036129,BC9,Bitácora!$E$5:$E$1036129,BI9,Bitácora!$AN$5:$AN$1036129,BS9,Bitácora!$AB$5:$AB$1036129,"&gt;0")=0," ",SUMIFS(Bitácora!$V$5:$V$1036129,Bitácora!$D$5:$D$1036129,BC9,Bitácora!$E$5:$E$1036129,BI9,Bitácora!$AN$5:$AN$1036129,BS9,Bitácora!$AB$5:$AB$1036129,"&gt;0"))</f>
        <v xml:space="preserve"> </v>
      </c>
      <c r="BF56" s="1169"/>
      <c r="BG56" s="1169"/>
      <c r="BH56" s="1169"/>
      <c r="BI56" s="1169"/>
      <c r="BJ56" s="1169"/>
      <c r="BK56" s="619"/>
      <c r="BL56" s="620" t="str">
        <f>IF(Portada!$A$1="www.fly-logics.com","NOCHE",0)</f>
        <v>NOCHE</v>
      </c>
      <c r="BM56" s="620"/>
      <c r="BN56" s="620"/>
      <c r="BO56" s="620"/>
      <c r="BP56" s="621"/>
      <c r="BQ56" s="1168" t="str">
        <f>IF(SUMIFS(Bitácora!$U$5:$U$1036129,Bitácora!$D$5:$D$1036129,BC9,Bitácora!$E$5:$E$1036129,BI9,Bitácora!$AN$5:$AN$1036129,BS9,Bitácora!$AB$5:$AB$1036129,"&gt;0")=0," ",SUMIFS(Bitácora!$U$5:$U$1036129,Bitácora!$D$5:$D$1036129,BC9,Bitácora!$E$5:$E$1036129,BI9,Bitácora!$AN$5:$AN$1036129,BS9,Bitácora!$AB$5:$AB$1036129,"&gt;0"))</f>
        <v xml:space="preserve"> </v>
      </c>
      <c r="BR56" s="1169"/>
      <c r="BS56" s="1169"/>
      <c r="BT56" s="1169"/>
      <c r="BU56" s="1169"/>
      <c r="BV56" s="1169"/>
      <c r="BW56" s="15"/>
      <c r="BX56" s="1173"/>
      <c r="BY56" s="1173"/>
      <c r="BZ56" s="1173"/>
      <c r="CA56" s="1173"/>
      <c r="CB56" s="1173"/>
      <c r="CC56" s="1174"/>
      <c r="CD56" s="1174"/>
      <c r="CE56" s="1174"/>
      <c r="CF56" s="1175"/>
      <c r="CG56" s="1174"/>
      <c r="CH56" s="1174"/>
      <c r="CI56" s="1174"/>
      <c r="CJ56" s="1174"/>
      <c r="CK56" s="1174"/>
      <c r="CL56" s="1174"/>
      <c r="CM56" s="1174"/>
      <c r="CN56" s="1174"/>
      <c r="CO56" s="1176"/>
      <c r="CP56" s="1176"/>
      <c r="CQ56" s="1176"/>
      <c r="CR56" s="1176"/>
      <c r="CS56" s="1176"/>
      <c r="CT56" s="1176"/>
      <c r="CU56" s="632"/>
      <c r="CV56" s="283"/>
      <c r="CW56" s="244"/>
      <c r="CX56" s="177"/>
      <c r="CY56" s="620" t="str">
        <f>IF(Portada!$A$1="www.fly-logics.com","IFR",0)</f>
        <v>IFR</v>
      </c>
      <c r="CZ56" s="620"/>
      <c r="DA56" s="620"/>
      <c r="DB56" s="620"/>
      <c r="DC56" s="621"/>
      <c r="DD56" s="1168" t="str">
        <f>IF(SUMIFS(Bitácora!$V$5:$V$1036129,Bitácora!$D$5:$D$1036129,DB9,Bitácora!$E$5:$E$1036129,DH9,Bitácora!$AN$5:$AN$1036129,DR9,Bitácora!$AB$5:$AB$1036129,"&gt;0")=0," ",SUMIFS(Bitácora!$V$5:$V$1036129,Bitácora!$D$5:$D$1036129,DB9,Bitácora!$E$5:$E$1036129,DH9,Bitácora!$AN$5:$AN$1036129,DR9,Bitácora!$AB$5:$AB$1036129,"&gt;0"))</f>
        <v xml:space="preserve"> </v>
      </c>
      <c r="DE56" s="1169"/>
      <c r="DF56" s="1169"/>
      <c r="DG56" s="1169"/>
      <c r="DH56" s="1169"/>
      <c r="DI56" s="1169"/>
      <c r="DJ56" s="619"/>
      <c r="DK56" s="620" t="str">
        <f>IF(Portada!$A$1="www.fly-logics.com","NOCHE",0)</f>
        <v>NOCHE</v>
      </c>
      <c r="DL56" s="620"/>
      <c r="DM56" s="620"/>
      <c r="DN56" s="620"/>
      <c r="DO56" s="621"/>
      <c r="DP56" s="1168" t="str">
        <f>IF(SUMIFS(Bitácora!$U$5:$U$1036129,Bitácora!$D$5:$D$1036129,DB9,Bitácora!$E$5:$E$1036129,DH9,Bitácora!$AN$5:$AN$1036129,DR9,Bitácora!$AB$5:$AB$1036129,"&gt;0")=0," ",SUMIFS(Bitácora!$U$5:$U$1036129,Bitácora!$D$5:$D$1036129,DB9,Bitácora!$E$5:$E$1036129,DH9,Bitácora!$AN$5:$AN$1036129,DR9,Bitácora!$AB$5:$AB$1036129,"&gt;0"))</f>
        <v xml:space="preserve"> </v>
      </c>
      <c r="DQ56" s="1169"/>
      <c r="DR56" s="1169"/>
      <c r="DS56" s="1169"/>
      <c r="DT56" s="1169"/>
      <c r="DU56" s="1169"/>
      <c r="DV56" s="15"/>
      <c r="DW56" s="1173"/>
      <c r="DX56" s="1173"/>
      <c r="DY56" s="1173"/>
      <c r="DZ56" s="1173"/>
      <c r="EA56" s="1173"/>
      <c r="EB56" s="1174"/>
      <c r="EC56" s="1174"/>
      <c r="ED56" s="1174"/>
      <c r="EE56" s="1175"/>
      <c r="EF56" s="1174"/>
      <c r="EG56" s="1174"/>
      <c r="EH56" s="1174"/>
      <c r="EI56" s="1174"/>
      <c r="EJ56" s="1174"/>
      <c r="EK56" s="1174"/>
      <c r="EL56" s="1174"/>
      <c r="EM56" s="1174"/>
      <c r="EN56" s="1176"/>
      <c r="EO56" s="1176"/>
      <c r="EP56" s="1176"/>
      <c r="EQ56" s="1176"/>
      <c r="ER56" s="1176"/>
      <c r="ES56" s="1176"/>
      <c r="ET56" s="632"/>
      <c r="EU56" s="177"/>
      <c r="EV56" s="620" t="str">
        <f>IF(Portada!$A$1="www.fly-logics.com","IFR",0)</f>
        <v>IFR</v>
      </c>
      <c r="EW56" s="620"/>
      <c r="EX56" s="620"/>
      <c r="EY56" s="620"/>
      <c r="EZ56" s="621"/>
      <c r="FA56" s="1168" t="str">
        <f>IF(SUMIFS(Bitácora!$V$5:$V$1036129,Bitácora!$D$5:$D$1036129,EY9,Bitácora!$E$5:$E$1036129,FE9,Bitácora!$AN$5:$AN$1036129,FO9,Bitácora!$AB$5:$AB$1036129,"&gt;0")=0," ",SUMIFS(Bitácora!$V$5:$V$1036129,Bitácora!$D$5:$D$1036129,EY9,Bitácora!$E$5:$E$1036129,FE9,Bitácora!$AN$5:$AN$1036129,FO9,Bitácora!$AB$5:$AB$1036129,"&gt;0"))</f>
        <v xml:space="preserve"> </v>
      </c>
      <c r="FB56" s="1169"/>
      <c r="FC56" s="1169"/>
      <c r="FD56" s="1169"/>
      <c r="FE56" s="1169"/>
      <c r="FF56" s="1169"/>
      <c r="FG56" s="619"/>
      <c r="FH56" s="620" t="str">
        <f>IF(Portada!$A$1="www.fly-logics.com","NOCHE",0)</f>
        <v>NOCHE</v>
      </c>
      <c r="FI56" s="620"/>
      <c r="FJ56" s="620"/>
      <c r="FK56" s="620"/>
      <c r="FL56" s="621"/>
      <c r="FM56" s="1168" t="str">
        <f>IF(SUMIFS(Bitácora!$U$5:$U$1036129,Bitácora!$D$5:$D$1036129,EY9,Bitácora!$E$5:$E$1036129,FE9,Bitácora!$AN$5:$AN$1036129,FO9,Bitácora!$AB$5:$AB$1036129,"&gt;0")=0," ",SUMIFS(Bitácora!$U$5:$U$1036129,Bitácora!$D$5:$D$1036129,EY9,Bitácora!$E$5:$E$1036129,FE9,Bitácora!$AN$5:$AN$1036129,FO9,Bitácora!$AB$5:$AB$1036129,"&gt;0"))</f>
        <v xml:space="preserve"> </v>
      </c>
      <c r="FN56" s="1169"/>
      <c r="FO56" s="1169"/>
      <c r="FP56" s="1169"/>
      <c r="FQ56" s="1169"/>
      <c r="FR56" s="1169"/>
      <c r="FS56" s="15"/>
      <c r="FT56" s="1173"/>
      <c r="FU56" s="1173"/>
      <c r="FV56" s="1173"/>
      <c r="FW56" s="1173"/>
      <c r="FX56" s="1173"/>
      <c r="FY56" s="1174"/>
      <c r="FZ56" s="1174"/>
      <c r="GA56" s="1174"/>
      <c r="GB56" s="1175"/>
      <c r="GC56" s="1174"/>
      <c r="GD56" s="1174"/>
      <c r="GE56" s="1174"/>
      <c r="GF56" s="1174"/>
      <c r="GG56" s="1174"/>
      <c r="GH56" s="1174"/>
      <c r="GI56" s="1174"/>
      <c r="GJ56" s="1174"/>
      <c r="GK56" s="1176"/>
      <c r="GL56" s="1176"/>
      <c r="GM56" s="1176"/>
      <c r="GN56" s="1176"/>
      <c r="GO56" s="1176"/>
      <c r="GP56" s="1176"/>
      <c r="GQ56" s="632"/>
      <c r="GR56" s="6"/>
    </row>
    <row r="57" spans="1:200" ht="4.5" customHeight="1" x14ac:dyDescent="0.25">
      <c r="A57" s="244"/>
      <c r="B57" s="177"/>
      <c r="C57" s="620"/>
      <c r="D57" s="620"/>
      <c r="E57" s="620"/>
      <c r="F57" s="620"/>
      <c r="G57" s="621"/>
      <c r="H57" s="1172"/>
      <c r="I57" s="1169"/>
      <c r="J57" s="1169"/>
      <c r="K57" s="1169"/>
      <c r="L57" s="1169"/>
      <c r="M57" s="1169"/>
      <c r="N57" s="619"/>
      <c r="O57" s="620"/>
      <c r="P57" s="620"/>
      <c r="Q57" s="620"/>
      <c r="R57" s="620"/>
      <c r="S57" s="621"/>
      <c r="T57" s="1172"/>
      <c r="U57" s="1169"/>
      <c r="V57" s="1169"/>
      <c r="W57" s="1169"/>
      <c r="X57" s="1169"/>
      <c r="Y57" s="1169"/>
      <c r="Z57" s="15"/>
      <c r="AA57" s="1173"/>
      <c r="AB57" s="1173"/>
      <c r="AC57" s="1173"/>
      <c r="AD57" s="1173"/>
      <c r="AE57" s="1173"/>
      <c r="AF57" s="1174"/>
      <c r="AG57" s="1174"/>
      <c r="AH57" s="1174"/>
      <c r="AI57" s="1175"/>
      <c r="AJ57" s="1174"/>
      <c r="AK57" s="1174"/>
      <c r="AL57" s="1174"/>
      <c r="AM57" s="1174"/>
      <c r="AN57" s="1174"/>
      <c r="AO57" s="1174"/>
      <c r="AP57" s="1174"/>
      <c r="AQ57" s="1174"/>
      <c r="AR57" s="1176"/>
      <c r="AS57" s="1176"/>
      <c r="AT57" s="1176"/>
      <c r="AU57" s="1176"/>
      <c r="AV57" s="1176"/>
      <c r="AW57" s="1176"/>
      <c r="AX57" s="632"/>
      <c r="AY57" s="177"/>
      <c r="AZ57" s="620"/>
      <c r="BA57" s="620"/>
      <c r="BB57" s="620"/>
      <c r="BC57" s="620"/>
      <c r="BD57" s="621"/>
      <c r="BE57" s="1172"/>
      <c r="BF57" s="1169"/>
      <c r="BG57" s="1169"/>
      <c r="BH57" s="1169"/>
      <c r="BI57" s="1169"/>
      <c r="BJ57" s="1169"/>
      <c r="BK57" s="619"/>
      <c r="BL57" s="620"/>
      <c r="BM57" s="620"/>
      <c r="BN57" s="620"/>
      <c r="BO57" s="620"/>
      <c r="BP57" s="621"/>
      <c r="BQ57" s="1172"/>
      <c r="BR57" s="1169"/>
      <c r="BS57" s="1169"/>
      <c r="BT57" s="1169"/>
      <c r="BU57" s="1169"/>
      <c r="BV57" s="1169"/>
      <c r="BW57" s="15"/>
      <c r="BX57" s="1173"/>
      <c r="BY57" s="1173"/>
      <c r="BZ57" s="1173"/>
      <c r="CA57" s="1173"/>
      <c r="CB57" s="1173"/>
      <c r="CC57" s="1174"/>
      <c r="CD57" s="1174"/>
      <c r="CE57" s="1174"/>
      <c r="CF57" s="1175"/>
      <c r="CG57" s="1174"/>
      <c r="CH57" s="1174"/>
      <c r="CI57" s="1174"/>
      <c r="CJ57" s="1174"/>
      <c r="CK57" s="1174"/>
      <c r="CL57" s="1174"/>
      <c r="CM57" s="1174"/>
      <c r="CN57" s="1174"/>
      <c r="CO57" s="1176"/>
      <c r="CP57" s="1176"/>
      <c r="CQ57" s="1176"/>
      <c r="CR57" s="1176"/>
      <c r="CS57" s="1176"/>
      <c r="CT57" s="1176"/>
      <c r="CU57" s="632"/>
      <c r="CV57" s="283"/>
      <c r="CW57" s="244"/>
      <c r="CX57" s="177"/>
      <c r="CY57" s="620"/>
      <c r="CZ57" s="620"/>
      <c r="DA57" s="620"/>
      <c r="DB57" s="620"/>
      <c r="DC57" s="621"/>
      <c r="DD57" s="1172"/>
      <c r="DE57" s="1169"/>
      <c r="DF57" s="1169"/>
      <c r="DG57" s="1169"/>
      <c r="DH57" s="1169"/>
      <c r="DI57" s="1169"/>
      <c r="DJ57" s="619"/>
      <c r="DK57" s="620"/>
      <c r="DL57" s="620"/>
      <c r="DM57" s="620"/>
      <c r="DN57" s="620"/>
      <c r="DO57" s="621"/>
      <c r="DP57" s="1172"/>
      <c r="DQ57" s="1169"/>
      <c r="DR57" s="1169"/>
      <c r="DS57" s="1169"/>
      <c r="DT57" s="1169"/>
      <c r="DU57" s="1169"/>
      <c r="DV57" s="15"/>
      <c r="DW57" s="1173"/>
      <c r="DX57" s="1173"/>
      <c r="DY57" s="1173"/>
      <c r="DZ57" s="1173"/>
      <c r="EA57" s="1173"/>
      <c r="EB57" s="1174"/>
      <c r="EC57" s="1174"/>
      <c r="ED57" s="1174"/>
      <c r="EE57" s="1175"/>
      <c r="EF57" s="1174"/>
      <c r="EG57" s="1174"/>
      <c r="EH57" s="1174"/>
      <c r="EI57" s="1174"/>
      <c r="EJ57" s="1174"/>
      <c r="EK57" s="1174"/>
      <c r="EL57" s="1174"/>
      <c r="EM57" s="1174"/>
      <c r="EN57" s="1176"/>
      <c r="EO57" s="1176"/>
      <c r="EP57" s="1176"/>
      <c r="EQ57" s="1176"/>
      <c r="ER57" s="1176"/>
      <c r="ES57" s="1176"/>
      <c r="ET57" s="632"/>
      <c r="EU57" s="177"/>
      <c r="EV57" s="620"/>
      <c r="EW57" s="620"/>
      <c r="EX57" s="620"/>
      <c r="EY57" s="620"/>
      <c r="EZ57" s="621"/>
      <c r="FA57" s="1172"/>
      <c r="FB57" s="1169"/>
      <c r="FC57" s="1169"/>
      <c r="FD57" s="1169"/>
      <c r="FE57" s="1169"/>
      <c r="FF57" s="1169"/>
      <c r="FG57" s="619"/>
      <c r="FH57" s="620"/>
      <c r="FI57" s="620"/>
      <c r="FJ57" s="620"/>
      <c r="FK57" s="620"/>
      <c r="FL57" s="621"/>
      <c r="FM57" s="1172"/>
      <c r="FN57" s="1169"/>
      <c r="FO57" s="1169"/>
      <c r="FP57" s="1169"/>
      <c r="FQ57" s="1169"/>
      <c r="FR57" s="1169"/>
      <c r="FS57" s="15"/>
      <c r="FT57" s="1173"/>
      <c r="FU57" s="1173"/>
      <c r="FV57" s="1173"/>
      <c r="FW57" s="1173"/>
      <c r="FX57" s="1173"/>
      <c r="FY57" s="1174"/>
      <c r="FZ57" s="1174"/>
      <c r="GA57" s="1174"/>
      <c r="GB57" s="1175"/>
      <c r="GC57" s="1174"/>
      <c r="GD57" s="1174"/>
      <c r="GE57" s="1174"/>
      <c r="GF57" s="1174"/>
      <c r="GG57" s="1174"/>
      <c r="GH57" s="1174"/>
      <c r="GI57" s="1174"/>
      <c r="GJ57" s="1174"/>
      <c r="GK57" s="1176"/>
      <c r="GL57" s="1176"/>
      <c r="GM57" s="1176"/>
      <c r="GN57" s="1176"/>
      <c r="GO57" s="1176"/>
      <c r="GP57" s="1176"/>
      <c r="GQ57" s="632"/>
      <c r="GR57" s="6"/>
    </row>
    <row r="58" spans="1:200" ht="5.25" customHeight="1" x14ac:dyDescent="0.2">
      <c r="A58" s="246"/>
      <c r="B58" s="623"/>
      <c r="C58" s="624"/>
      <c r="D58" s="624"/>
      <c r="E58" s="624"/>
      <c r="F58" s="624"/>
      <c r="G58" s="624"/>
      <c r="H58" s="624"/>
      <c r="I58" s="624"/>
      <c r="J58" s="624"/>
      <c r="K58" s="624"/>
      <c r="L58" s="624"/>
      <c r="M58" s="624"/>
      <c r="N58" s="624"/>
      <c r="O58" s="624"/>
      <c r="P58" s="624"/>
      <c r="Q58" s="624"/>
      <c r="R58" s="624"/>
      <c r="S58" s="624"/>
      <c r="T58" s="624"/>
      <c r="U58" s="624"/>
      <c r="V58" s="624"/>
      <c r="W58" s="624"/>
      <c r="X58" s="624"/>
      <c r="Y58" s="624"/>
      <c r="Z58" s="624"/>
      <c r="AA58" s="624"/>
      <c r="AB58" s="624"/>
      <c r="AC58" s="624"/>
      <c r="AD58" s="624"/>
      <c r="AE58" s="624"/>
      <c r="AF58" s="624"/>
      <c r="AG58" s="624"/>
      <c r="AH58" s="624"/>
      <c r="AI58" s="624"/>
      <c r="AJ58" s="624"/>
      <c r="AK58" s="624"/>
      <c r="AL58" s="624"/>
      <c r="AM58" s="624"/>
      <c r="AN58" s="624"/>
      <c r="AO58" s="624"/>
      <c r="AP58" s="624"/>
      <c r="AQ58" s="624"/>
      <c r="AR58" s="624"/>
      <c r="AS58" s="624"/>
      <c r="AT58" s="624"/>
      <c r="AU58" s="624"/>
      <c r="AV58" s="624"/>
      <c r="AW58" s="624"/>
      <c r="AX58" s="651"/>
      <c r="AY58" s="623"/>
      <c r="AZ58" s="624"/>
      <c r="BA58" s="624"/>
      <c r="BB58" s="624"/>
      <c r="BC58" s="624"/>
      <c r="BD58" s="624"/>
      <c r="BE58" s="624"/>
      <c r="BF58" s="624"/>
      <c r="BG58" s="624"/>
      <c r="BH58" s="624"/>
      <c r="BI58" s="624"/>
      <c r="BJ58" s="624"/>
      <c r="BK58" s="624"/>
      <c r="BL58" s="624"/>
      <c r="BM58" s="624"/>
      <c r="BN58" s="624"/>
      <c r="BO58" s="624"/>
      <c r="BP58" s="624"/>
      <c r="BQ58" s="624"/>
      <c r="BR58" s="624"/>
      <c r="BS58" s="624"/>
      <c r="BT58" s="624"/>
      <c r="BU58" s="624"/>
      <c r="BV58" s="624"/>
      <c r="BW58" s="624"/>
      <c r="BX58" s="624"/>
      <c r="BY58" s="624"/>
      <c r="BZ58" s="624"/>
      <c r="CA58" s="624"/>
      <c r="CB58" s="624"/>
      <c r="CC58" s="624"/>
      <c r="CD58" s="624"/>
      <c r="CE58" s="624"/>
      <c r="CF58" s="624"/>
      <c r="CG58" s="624"/>
      <c r="CH58" s="624"/>
      <c r="CI58" s="624"/>
      <c r="CJ58" s="624"/>
      <c r="CK58" s="624"/>
      <c r="CL58" s="624"/>
      <c r="CM58" s="624"/>
      <c r="CN58" s="624"/>
      <c r="CO58" s="624"/>
      <c r="CP58" s="624"/>
      <c r="CQ58" s="624"/>
      <c r="CR58" s="624"/>
      <c r="CS58" s="624"/>
      <c r="CT58" s="624"/>
      <c r="CU58" s="651"/>
      <c r="CV58" s="248"/>
      <c r="CW58" s="246"/>
      <c r="CX58" s="623"/>
      <c r="CY58" s="624"/>
      <c r="CZ58" s="624"/>
      <c r="DA58" s="624"/>
      <c r="DB58" s="624"/>
      <c r="DC58" s="624"/>
      <c r="DD58" s="624"/>
      <c r="DE58" s="624"/>
      <c r="DF58" s="624"/>
      <c r="DG58" s="624"/>
      <c r="DH58" s="624"/>
      <c r="DI58" s="624"/>
      <c r="DJ58" s="624"/>
      <c r="DK58" s="624"/>
      <c r="DL58" s="624"/>
      <c r="DM58" s="624"/>
      <c r="DN58" s="624"/>
      <c r="DO58" s="624"/>
      <c r="DP58" s="624"/>
      <c r="DQ58" s="624"/>
      <c r="DR58" s="624"/>
      <c r="DS58" s="624"/>
      <c r="DT58" s="624"/>
      <c r="DU58" s="624"/>
      <c r="DV58" s="624"/>
      <c r="DW58" s="624"/>
      <c r="DX58" s="624"/>
      <c r="DY58" s="624"/>
      <c r="DZ58" s="624"/>
      <c r="EA58" s="624"/>
      <c r="EB58" s="624"/>
      <c r="EC58" s="624"/>
      <c r="ED58" s="624"/>
      <c r="EE58" s="624"/>
      <c r="EF58" s="624"/>
      <c r="EG58" s="624"/>
      <c r="EH58" s="624"/>
      <c r="EI58" s="624"/>
      <c r="EJ58" s="624"/>
      <c r="EK58" s="624"/>
      <c r="EL58" s="624"/>
      <c r="EM58" s="624"/>
      <c r="EN58" s="624"/>
      <c r="EO58" s="624"/>
      <c r="EP58" s="624"/>
      <c r="EQ58" s="624"/>
      <c r="ER58" s="624"/>
      <c r="ES58" s="624"/>
      <c r="ET58" s="651"/>
      <c r="EU58" s="623"/>
      <c r="EV58" s="624"/>
      <c r="EW58" s="624"/>
      <c r="EX58" s="624"/>
      <c r="EY58" s="624"/>
      <c r="EZ58" s="624"/>
      <c r="FA58" s="624"/>
      <c r="FB58" s="624"/>
      <c r="FC58" s="624"/>
      <c r="FD58" s="624"/>
      <c r="FE58" s="624"/>
      <c r="FF58" s="624"/>
      <c r="FG58" s="624"/>
      <c r="FH58" s="624"/>
      <c r="FI58" s="624"/>
      <c r="FJ58" s="624"/>
      <c r="FK58" s="624"/>
      <c r="FL58" s="624"/>
      <c r="FM58" s="624"/>
      <c r="FN58" s="624"/>
      <c r="FO58" s="624"/>
      <c r="FP58" s="624"/>
      <c r="FQ58" s="624"/>
      <c r="FR58" s="624"/>
      <c r="FS58" s="624"/>
      <c r="FT58" s="624"/>
      <c r="FU58" s="624"/>
      <c r="FV58" s="624"/>
      <c r="FW58" s="624"/>
      <c r="FX58" s="624"/>
      <c r="FY58" s="624"/>
      <c r="FZ58" s="624"/>
      <c r="GA58" s="624"/>
      <c r="GB58" s="624"/>
      <c r="GC58" s="624"/>
      <c r="GD58" s="624"/>
      <c r="GE58" s="624"/>
      <c r="GF58" s="624"/>
      <c r="GG58" s="624"/>
      <c r="GH58" s="624"/>
      <c r="GI58" s="624"/>
      <c r="GJ58" s="624"/>
      <c r="GK58" s="624"/>
      <c r="GL58" s="624"/>
      <c r="GM58" s="624"/>
      <c r="GN58" s="624"/>
      <c r="GO58" s="624"/>
      <c r="GP58" s="624"/>
      <c r="GQ58" s="651"/>
      <c r="GR58" s="6"/>
    </row>
    <row r="59" spans="1:200" ht="7.35" customHeight="1" x14ac:dyDescent="0.2">
      <c r="A59" s="1086" t="str">
        <f>IF(Bitácora!$A$2="  FECHA  ","RESUMEN ANUAL POR AERONAVE",0)</f>
        <v>RESUMEN ANUAL POR AERONAVE</v>
      </c>
      <c r="B59" s="1087"/>
      <c r="C59" s="1087"/>
      <c r="D59" s="1087"/>
      <c r="E59" s="1087"/>
      <c r="F59" s="1087"/>
      <c r="G59" s="1087"/>
      <c r="H59" s="1087"/>
      <c r="I59" s="1087"/>
      <c r="J59" s="1087"/>
      <c r="K59" s="1087"/>
      <c r="L59" s="1087"/>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c r="AS59" s="1087"/>
      <c r="AT59" s="1087"/>
      <c r="AU59" s="1087"/>
      <c r="AV59" s="1087"/>
      <c r="AW59" s="1087"/>
      <c r="AX59" s="1087"/>
      <c r="AY59" s="1177"/>
      <c r="AZ59" s="1177"/>
      <c r="BA59" s="1177"/>
      <c r="BB59" s="1177"/>
      <c r="BC59" s="1177"/>
      <c r="BD59" s="1177"/>
      <c r="BE59" s="1177"/>
      <c r="BF59" s="1177"/>
      <c r="BG59" s="1177"/>
      <c r="BH59" s="1177"/>
      <c r="BI59" s="1177"/>
      <c r="BJ59" s="1177"/>
      <c r="BK59" s="1177"/>
      <c r="BL59" s="1177"/>
      <c r="BM59" s="1177"/>
      <c r="BN59" s="1177"/>
      <c r="BO59" s="1177"/>
      <c r="BP59" s="1177"/>
      <c r="BQ59" s="1177"/>
      <c r="BR59" s="1177"/>
      <c r="BS59" s="1177"/>
      <c r="BT59" s="1177"/>
      <c r="BU59" s="1177"/>
      <c r="BV59" s="1177"/>
      <c r="BW59" s="1177"/>
      <c r="BX59" s="1177"/>
      <c r="BY59" s="1177"/>
      <c r="BZ59" s="1177"/>
      <c r="CA59" s="1177"/>
      <c r="CB59" s="1177"/>
      <c r="CC59" s="1177"/>
      <c r="CD59" s="1177"/>
      <c r="CE59" s="1177"/>
      <c r="CF59" s="1177"/>
      <c r="CG59" s="1177"/>
      <c r="CH59" s="1177"/>
      <c r="CI59" s="1177"/>
      <c r="CJ59" s="1177"/>
      <c r="CK59" s="1177"/>
      <c r="CL59" s="1177"/>
      <c r="CM59" s="1177"/>
      <c r="CN59" s="1177"/>
      <c r="CO59" s="1177"/>
      <c r="CP59" s="1177"/>
      <c r="CQ59" s="1177"/>
      <c r="CR59" s="1177"/>
      <c r="CS59" s="1177"/>
      <c r="CT59" s="1177"/>
      <c r="CU59" s="1177"/>
      <c r="CV59" s="275"/>
      <c r="CW59" s="1086" t="str">
        <f>IF(Bitácora!$A$2="  FECHA  ","FLY LOGICS",0)</f>
        <v>FLY LOGICS</v>
      </c>
      <c r="CX59" s="1087"/>
      <c r="CY59" s="1087"/>
      <c r="CZ59" s="1087"/>
      <c r="DA59" s="1087"/>
      <c r="DB59" s="1087"/>
      <c r="DC59" s="1087"/>
      <c r="DD59" s="1087"/>
      <c r="DE59" s="1087"/>
      <c r="DF59" s="1087"/>
      <c r="DG59" s="1087"/>
      <c r="DH59" s="1087"/>
      <c r="DI59" s="1087"/>
      <c r="DJ59" s="1087"/>
      <c r="DK59" s="1087"/>
      <c r="DL59" s="1087"/>
      <c r="DM59" s="1087"/>
      <c r="DN59" s="1087"/>
      <c r="DO59" s="1087"/>
      <c r="DP59" s="1087"/>
      <c r="DQ59" s="1087"/>
      <c r="DR59" s="1087"/>
      <c r="DS59" s="1087"/>
      <c r="DT59" s="1087"/>
      <c r="DU59" s="1087"/>
      <c r="DV59" s="1087"/>
      <c r="DW59" s="1087"/>
      <c r="DX59" s="1087"/>
      <c r="DY59" s="1087"/>
      <c r="DZ59" s="1087"/>
      <c r="EA59" s="1087"/>
      <c r="EB59" s="1087"/>
      <c r="EC59" s="1087"/>
      <c r="ED59" s="1087"/>
      <c r="EE59" s="1087"/>
      <c r="EF59" s="1087"/>
      <c r="EG59" s="1087"/>
      <c r="EH59" s="1087"/>
      <c r="EI59" s="1087"/>
      <c r="EJ59" s="1087"/>
      <c r="EK59" s="1087"/>
      <c r="EL59" s="1087"/>
      <c r="EM59" s="1087"/>
      <c r="EN59" s="1087"/>
      <c r="EO59" s="1087"/>
      <c r="EP59" s="1087"/>
      <c r="EQ59" s="1087"/>
      <c r="ER59" s="1087"/>
      <c r="ES59" s="1087"/>
      <c r="ET59" s="1087"/>
      <c r="EU59" s="1177" t="str">
        <f>IF(Bitácora!$A$2="  FECHA  ","RESUMEN ANUAL POR AERONAVE",0)</f>
        <v>RESUMEN ANUAL POR AERONAVE</v>
      </c>
      <c r="EV59" s="1177"/>
      <c r="EW59" s="1177"/>
      <c r="EX59" s="1177"/>
      <c r="EY59" s="1177"/>
      <c r="EZ59" s="1177"/>
      <c r="FA59" s="1177"/>
      <c r="FB59" s="1177"/>
      <c r="FC59" s="1177"/>
      <c r="FD59" s="1177"/>
      <c r="FE59" s="1177"/>
      <c r="FF59" s="1177"/>
      <c r="FG59" s="1177"/>
      <c r="FH59" s="1177"/>
      <c r="FI59" s="1177"/>
      <c r="FJ59" s="1177"/>
      <c r="FK59" s="1177"/>
      <c r="FL59" s="1177"/>
      <c r="FM59" s="1177"/>
      <c r="FN59" s="1177"/>
      <c r="FO59" s="1177"/>
      <c r="FP59" s="1177"/>
      <c r="FQ59" s="1177"/>
      <c r="FR59" s="1177"/>
      <c r="FS59" s="1177"/>
      <c r="FT59" s="1177"/>
      <c r="FU59" s="1177"/>
      <c r="FV59" s="1177"/>
      <c r="FW59" s="1177"/>
      <c r="FX59" s="1177"/>
      <c r="FY59" s="1177"/>
      <c r="FZ59" s="1177"/>
      <c r="GA59" s="1177"/>
      <c r="GB59" s="1177"/>
      <c r="GC59" s="1177"/>
      <c r="GD59" s="1177"/>
      <c r="GE59" s="1177"/>
      <c r="GF59" s="1177"/>
      <c r="GG59" s="1177"/>
      <c r="GH59" s="1177"/>
      <c r="GI59" s="1177"/>
      <c r="GJ59" s="1177"/>
      <c r="GK59" s="1177"/>
      <c r="GL59" s="1177"/>
      <c r="GM59" s="1177"/>
      <c r="GN59" s="1177"/>
      <c r="GO59" s="1177"/>
      <c r="GP59" s="1177"/>
      <c r="GQ59" s="1177"/>
      <c r="GR59" s="6"/>
    </row>
    <row r="60" spans="1:200" ht="7.35" customHeight="1" x14ac:dyDescent="0.2">
      <c r="A60" s="1088"/>
      <c r="B60" s="1089"/>
      <c r="C60" s="1089"/>
      <c r="D60" s="1089"/>
      <c r="E60" s="1089"/>
      <c r="F60" s="1089"/>
      <c r="G60" s="1089"/>
      <c r="H60" s="1089"/>
      <c r="I60" s="1089"/>
      <c r="J60" s="1089"/>
      <c r="K60" s="1089"/>
      <c r="L60" s="1089"/>
      <c r="M60" s="1089"/>
      <c r="N60" s="1089"/>
      <c r="O60" s="1089"/>
      <c r="P60" s="1089"/>
      <c r="Q60" s="1089"/>
      <c r="R60" s="1089"/>
      <c r="S60" s="1089"/>
      <c r="T60" s="1089"/>
      <c r="U60" s="1089"/>
      <c r="V60" s="1089"/>
      <c r="W60" s="1089"/>
      <c r="X60" s="1089"/>
      <c r="Y60" s="1089"/>
      <c r="Z60" s="1089"/>
      <c r="AA60" s="1089"/>
      <c r="AB60" s="1089"/>
      <c r="AC60" s="1089"/>
      <c r="AD60" s="1089"/>
      <c r="AE60" s="1089"/>
      <c r="AF60" s="1089"/>
      <c r="AG60" s="1089"/>
      <c r="AH60" s="1089"/>
      <c r="AI60" s="1089"/>
      <c r="AJ60" s="1089"/>
      <c r="AK60" s="1089"/>
      <c r="AL60" s="1089"/>
      <c r="AM60" s="1089"/>
      <c r="AN60" s="1089"/>
      <c r="AO60" s="1089"/>
      <c r="AP60" s="1089"/>
      <c r="AQ60" s="1089"/>
      <c r="AR60" s="1089"/>
      <c r="AS60" s="1089"/>
      <c r="AT60" s="1089"/>
      <c r="AU60" s="1089"/>
      <c r="AV60" s="1089"/>
      <c r="AW60" s="1089"/>
      <c r="AX60" s="1089"/>
      <c r="AY60" s="1178"/>
      <c r="AZ60" s="1178"/>
      <c r="BA60" s="1178"/>
      <c r="BB60" s="1178"/>
      <c r="BC60" s="1178"/>
      <c r="BD60" s="1178"/>
      <c r="BE60" s="1178"/>
      <c r="BF60" s="1178"/>
      <c r="BG60" s="1178"/>
      <c r="BH60" s="1178"/>
      <c r="BI60" s="1178"/>
      <c r="BJ60" s="1178"/>
      <c r="BK60" s="1178"/>
      <c r="BL60" s="1178"/>
      <c r="BM60" s="1178"/>
      <c r="BN60" s="1178"/>
      <c r="BO60" s="1178"/>
      <c r="BP60" s="1178"/>
      <c r="BQ60" s="1178"/>
      <c r="BR60" s="1178"/>
      <c r="BS60" s="1178"/>
      <c r="BT60" s="1178"/>
      <c r="BU60" s="1178"/>
      <c r="BV60" s="1178"/>
      <c r="BW60" s="1178"/>
      <c r="BX60" s="1178"/>
      <c r="BY60" s="1178"/>
      <c r="BZ60" s="1178"/>
      <c r="CA60" s="1178"/>
      <c r="CB60" s="1178"/>
      <c r="CC60" s="1178"/>
      <c r="CD60" s="1178"/>
      <c r="CE60" s="1178"/>
      <c r="CF60" s="1178"/>
      <c r="CG60" s="1178"/>
      <c r="CH60" s="1178"/>
      <c r="CI60" s="1178"/>
      <c r="CJ60" s="1178"/>
      <c r="CK60" s="1178"/>
      <c r="CL60" s="1178"/>
      <c r="CM60" s="1178"/>
      <c r="CN60" s="1178"/>
      <c r="CO60" s="1178"/>
      <c r="CP60" s="1178"/>
      <c r="CQ60" s="1178"/>
      <c r="CR60" s="1178"/>
      <c r="CS60" s="1178"/>
      <c r="CT60" s="1178"/>
      <c r="CU60" s="1178"/>
      <c r="CV60" s="275"/>
      <c r="CW60" s="1088"/>
      <c r="CX60" s="1089"/>
      <c r="CY60" s="1089"/>
      <c r="CZ60" s="1089"/>
      <c r="DA60" s="1089"/>
      <c r="DB60" s="1089"/>
      <c r="DC60" s="1089"/>
      <c r="DD60" s="1089"/>
      <c r="DE60" s="1089"/>
      <c r="DF60" s="1089"/>
      <c r="DG60" s="1089"/>
      <c r="DH60" s="1089"/>
      <c r="DI60" s="1089"/>
      <c r="DJ60" s="1089"/>
      <c r="DK60" s="1089"/>
      <c r="DL60" s="1089"/>
      <c r="DM60" s="1089"/>
      <c r="DN60" s="1089"/>
      <c r="DO60" s="1089"/>
      <c r="DP60" s="1089"/>
      <c r="DQ60" s="1089"/>
      <c r="DR60" s="1089"/>
      <c r="DS60" s="1089"/>
      <c r="DT60" s="1089"/>
      <c r="DU60" s="1089"/>
      <c r="DV60" s="1089"/>
      <c r="DW60" s="1089"/>
      <c r="DX60" s="1089"/>
      <c r="DY60" s="1089"/>
      <c r="DZ60" s="1089"/>
      <c r="EA60" s="1089"/>
      <c r="EB60" s="1089"/>
      <c r="EC60" s="1089"/>
      <c r="ED60" s="1089"/>
      <c r="EE60" s="1089"/>
      <c r="EF60" s="1089"/>
      <c r="EG60" s="1089"/>
      <c r="EH60" s="1089"/>
      <c r="EI60" s="1089"/>
      <c r="EJ60" s="1089"/>
      <c r="EK60" s="1089"/>
      <c r="EL60" s="1089"/>
      <c r="EM60" s="1089"/>
      <c r="EN60" s="1089"/>
      <c r="EO60" s="1089"/>
      <c r="EP60" s="1089"/>
      <c r="EQ60" s="1089"/>
      <c r="ER60" s="1089"/>
      <c r="ES60" s="1089"/>
      <c r="ET60" s="1089"/>
      <c r="EU60" s="1178"/>
      <c r="EV60" s="1178"/>
      <c r="EW60" s="1178"/>
      <c r="EX60" s="1178"/>
      <c r="EY60" s="1178"/>
      <c r="EZ60" s="1178"/>
      <c r="FA60" s="1178"/>
      <c r="FB60" s="1178"/>
      <c r="FC60" s="1178"/>
      <c r="FD60" s="1178"/>
      <c r="FE60" s="1178"/>
      <c r="FF60" s="1178"/>
      <c r="FG60" s="1178"/>
      <c r="FH60" s="1178"/>
      <c r="FI60" s="1178"/>
      <c r="FJ60" s="1178"/>
      <c r="FK60" s="1178"/>
      <c r="FL60" s="1178"/>
      <c r="FM60" s="1178"/>
      <c r="FN60" s="1178"/>
      <c r="FO60" s="1178"/>
      <c r="FP60" s="1178"/>
      <c r="FQ60" s="1178"/>
      <c r="FR60" s="1178"/>
      <c r="FS60" s="1178"/>
      <c r="FT60" s="1178"/>
      <c r="FU60" s="1178"/>
      <c r="FV60" s="1178"/>
      <c r="FW60" s="1178"/>
      <c r="FX60" s="1178"/>
      <c r="FY60" s="1178"/>
      <c r="FZ60" s="1178"/>
      <c r="GA60" s="1178"/>
      <c r="GB60" s="1178"/>
      <c r="GC60" s="1178"/>
      <c r="GD60" s="1178"/>
      <c r="GE60" s="1178"/>
      <c r="GF60" s="1178"/>
      <c r="GG60" s="1178"/>
      <c r="GH60" s="1178"/>
      <c r="GI60" s="1178"/>
      <c r="GJ60" s="1178"/>
      <c r="GK60" s="1178"/>
      <c r="GL60" s="1178"/>
      <c r="GM60" s="1178"/>
      <c r="GN60" s="1178"/>
      <c r="GO60" s="1178"/>
      <c r="GP60" s="1178"/>
      <c r="GQ60" s="1178"/>
      <c r="GR60" s="6"/>
    </row>
    <row r="61" spans="1:200" ht="7.35" customHeight="1" x14ac:dyDescent="0.2">
      <c r="A61" s="1090"/>
      <c r="B61" s="1091"/>
      <c r="C61" s="1091"/>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c r="Z61" s="1091"/>
      <c r="AA61" s="1091"/>
      <c r="AB61" s="1091"/>
      <c r="AC61" s="1091"/>
      <c r="AD61" s="1091"/>
      <c r="AE61" s="1091"/>
      <c r="AF61" s="1091"/>
      <c r="AG61" s="1091"/>
      <c r="AH61" s="1091"/>
      <c r="AI61" s="1091"/>
      <c r="AJ61" s="1091"/>
      <c r="AK61" s="1091"/>
      <c r="AL61" s="1091"/>
      <c r="AM61" s="1091"/>
      <c r="AN61" s="1091"/>
      <c r="AO61" s="1091"/>
      <c r="AP61" s="1091"/>
      <c r="AQ61" s="1091"/>
      <c r="AR61" s="1091"/>
      <c r="AS61" s="1091"/>
      <c r="AT61" s="1091"/>
      <c r="AU61" s="1091"/>
      <c r="AV61" s="1091"/>
      <c r="AW61" s="1091"/>
      <c r="AX61" s="1091"/>
      <c r="AY61" s="1179"/>
      <c r="AZ61" s="1179"/>
      <c r="BA61" s="1179"/>
      <c r="BB61" s="1179"/>
      <c r="BC61" s="1179"/>
      <c r="BD61" s="1179"/>
      <c r="BE61" s="1179"/>
      <c r="BF61" s="1179"/>
      <c r="BG61" s="1179"/>
      <c r="BH61" s="1179"/>
      <c r="BI61" s="1179"/>
      <c r="BJ61" s="1179"/>
      <c r="BK61" s="1179"/>
      <c r="BL61" s="1179"/>
      <c r="BM61" s="1179"/>
      <c r="BN61" s="1179"/>
      <c r="BO61" s="1179"/>
      <c r="BP61" s="1179"/>
      <c r="BQ61" s="1179"/>
      <c r="BR61" s="1179"/>
      <c r="BS61" s="1179"/>
      <c r="BT61" s="1179"/>
      <c r="BU61" s="1179"/>
      <c r="BV61" s="1179"/>
      <c r="BW61" s="1179"/>
      <c r="BX61" s="1179"/>
      <c r="BY61" s="1179"/>
      <c r="BZ61" s="1179"/>
      <c r="CA61" s="1179"/>
      <c r="CB61" s="1179"/>
      <c r="CC61" s="1179"/>
      <c r="CD61" s="1179"/>
      <c r="CE61" s="1179"/>
      <c r="CF61" s="1179"/>
      <c r="CG61" s="1179"/>
      <c r="CH61" s="1179"/>
      <c r="CI61" s="1179"/>
      <c r="CJ61" s="1179"/>
      <c r="CK61" s="1179"/>
      <c r="CL61" s="1179"/>
      <c r="CM61" s="1179"/>
      <c r="CN61" s="1179"/>
      <c r="CO61" s="1179"/>
      <c r="CP61" s="1179"/>
      <c r="CQ61" s="1179"/>
      <c r="CR61" s="1179"/>
      <c r="CS61" s="1179"/>
      <c r="CT61" s="1179"/>
      <c r="CU61" s="1179"/>
      <c r="CV61" s="275"/>
      <c r="CW61" s="1090"/>
      <c r="CX61" s="1091"/>
      <c r="CY61" s="1091"/>
      <c r="CZ61" s="1091"/>
      <c r="DA61" s="1091"/>
      <c r="DB61" s="1091"/>
      <c r="DC61" s="1091"/>
      <c r="DD61" s="1091"/>
      <c r="DE61" s="1091"/>
      <c r="DF61" s="1091"/>
      <c r="DG61" s="1091"/>
      <c r="DH61" s="1091"/>
      <c r="DI61" s="1091"/>
      <c r="DJ61" s="1091"/>
      <c r="DK61" s="1091"/>
      <c r="DL61" s="1091"/>
      <c r="DM61" s="1091"/>
      <c r="DN61" s="1091"/>
      <c r="DO61" s="1091"/>
      <c r="DP61" s="1091"/>
      <c r="DQ61" s="1091"/>
      <c r="DR61" s="1091"/>
      <c r="DS61" s="1091"/>
      <c r="DT61" s="1091"/>
      <c r="DU61" s="1091"/>
      <c r="DV61" s="1091"/>
      <c r="DW61" s="1091"/>
      <c r="DX61" s="1091"/>
      <c r="DY61" s="1091"/>
      <c r="DZ61" s="1091"/>
      <c r="EA61" s="1091"/>
      <c r="EB61" s="1091"/>
      <c r="EC61" s="1091"/>
      <c r="ED61" s="1091"/>
      <c r="EE61" s="1091"/>
      <c r="EF61" s="1091"/>
      <c r="EG61" s="1091"/>
      <c r="EH61" s="1091"/>
      <c r="EI61" s="1091"/>
      <c r="EJ61" s="1091"/>
      <c r="EK61" s="1091"/>
      <c r="EL61" s="1091"/>
      <c r="EM61" s="1091"/>
      <c r="EN61" s="1091"/>
      <c r="EO61" s="1091"/>
      <c r="EP61" s="1091"/>
      <c r="EQ61" s="1091"/>
      <c r="ER61" s="1091"/>
      <c r="ES61" s="1091"/>
      <c r="ET61" s="1091"/>
      <c r="EU61" s="1179"/>
      <c r="EV61" s="1179"/>
      <c r="EW61" s="1179"/>
      <c r="EX61" s="1179"/>
      <c r="EY61" s="1179"/>
      <c r="EZ61" s="1179"/>
      <c r="FA61" s="1179"/>
      <c r="FB61" s="1179"/>
      <c r="FC61" s="1179"/>
      <c r="FD61" s="1179"/>
      <c r="FE61" s="1179"/>
      <c r="FF61" s="1179"/>
      <c r="FG61" s="1179"/>
      <c r="FH61" s="1179"/>
      <c r="FI61" s="1179"/>
      <c r="FJ61" s="1179"/>
      <c r="FK61" s="1179"/>
      <c r="FL61" s="1179"/>
      <c r="FM61" s="1179"/>
      <c r="FN61" s="1179"/>
      <c r="FO61" s="1179"/>
      <c r="FP61" s="1179"/>
      <c r="FQ61" s="1179"/>
      <c r="FR61" s="1179"/>
      <c r="FS61" s="1179"/>
      <c r="FT61" s="1179"/>
      <c r="FU61" s="1179"/>
      <c r="FV61" s="1179"/>
      <c r="FW61" s="1179"/>
      <c r="FX61" s="1179"/>
      <c r="FY61" s="1179"/>
      <c r="FZ61" s="1179"/>
      <c r="GA61" s="1179"/>
      <c r="GB61" s="1179"/>
      <c r="GC61" s="1179"/>
      <c r="GD61" s="1179"/>
      <c r="GE61" s="1179"/>
      <c r="GF61" s="1179"/>
      <c r="GG61" s="1179"/>
      <c r="GH61" s="1179"/>
      <c r="GI61" s="1179"/>
      <c r="GJ61" s="1179"/>
      <c r="GK61" s="1179"/>
      <c r="GL61" s="1179"/>
      <c r="GM61" s="1179"/>
      <c r="GN61" s="1179"/>
      <c r="GO61" s="1179"/>
      <c r="GP61" s="1179"/>
      <c r="GQ61" s="1179"/>
      <c r="GR61" s="6"/>
    </row>
    <row r="62" spans="1:200" s="6" customFormat="1" ht="7.35" customHeight="1" x14ac:dyDescent="0.25">
      <c r="A62" s="244"/>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78"/>
      <c r="AG62" s="178"/>
      <c r="AH62" s="178"/>
      <c r="AI62" s="178"/>
      <c r="AJ62" s="178"/>
      <c r="AK62" s="178"/>
      <c r="AL62" s="178"/>
      <c r="AM62" s="178"/>
      <c r="AN62" s="178"/>
      <c r="AO62" s="178"/>
      <c r="AP62" s="178"/>
      <c r="AQ62" s="178"/>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78"/>
      <c r="CD62" s="178"/>
      <c r="CE62" s="178"/>
      <c r="CF62" s="178"/>
      <c r="CG62" s="178"/>
      <c r="CH62" s="178"/>
      <c r="CI62" s="178"/>
      <c r="CJ62" s="178"/>
      <c r="CK62" s="178"/>
      <c r="CL62" s="178"/>
      <c r="CM62" s="178"/>
      <c r="CN62" s="178"/>
      <c r="CO62" s="15"/>
      <c r="CP62" s="15"/>
      <c r="CQ62" s="15"/>
      <c r="CR62" s="15"/>
      <c r="CS62" s="15"/>
      <c r="CT62" s="15"/>
      <c r="CU62" s="245"/>
      <c r="CV62" s="240"/>
      <c r="CW62" s="244"/>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78"/>
      <c r="EC62" s="178"/>
      <c r="ED62" s="178"/>
      <c r="EE62" s="178"/>
      <c r="EF62" s="178"/>
      <c r="EG62" s="178"/>
      <c r="EH62" s="178"/>
      <c r="EI62" s="178"/>
      <c r="EJ62" s="178"/>
      <c r="EK62" s="178"/>
      <c r="EL62" s="178"/>
      <c r="EM62" s="178"/>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78"/>
      <c r="FZ62" s="178"/>
      <c r="GA62" s="178"/>
      <c r="GB62" s="178"/>
      <c r="GC62" s="178"/>
      <c r="GD62" s="178"/>
      <c r="GE62" s="178"/>
      <c r="GF62" s="178"/>
      <c r="GG62" s="178"/>
      <c r="GH62" s="178"/>
      <c r="GI62" s="178"/>
      <c r="GJ62" s="178"/>
      <c r="GK62" s="15"/>
      <c r="GL62" s="15"/>
      <c r="GM62" s="15"/>
      <c r="GN62" s="15"/>
      <c r="GO62" s="15"/>
      <c r="GP62" s="15"/>
      <c r="GQ62" s="245"/>
    </row>
    <row r="63" spans="1:200" ht="6.75" customHeight="1" thickBot="1" x14ac:dyDescent="0.3">
      <c r="A63" s="244"/>
      <c r="B63" s="1184" t="str">
        <f>IF(Portada!$A$1="www.fly-logics.com","MARCA Y MODELO",0)</f>
        <v>MARCA Y MODELO</v>
      </c>
      <c r="C63" s="1185"/>
      <c r="D63" s="1185"/>
      <c r="E63" s="1185"/>
      <c r="F63" s="1185"/>
      <c r="G63" s="1185"/>
      <c r="H63" s="1185"/>
      <c r="I63" s="1185"/>
      <c r="J63" s="1185"/>
      <c r="K63" s="1185"/>
      <c r="L63" s="1092"/>
      <c r="M63" s="1092"/>
      <c r="N63" s="1092"/>
      <c r="O63" s="1092"/>
      <c r="P63" s="1092"/>
      <c r="Q63" s="1092"/>
      <c r="R63" s="1092"/>
      <c r="S63" s="1092"/>
      <c r="T63" s="1092"/>
      <c r="U63" s="1092"/>
      <c r="V63" s="1092"/>
      <c r="W63" s="1092"/>
      <c r="X63" s="1092"/>
      <c r="Y63" s="1092"/>
      <c r="Z63" s="1092"/>
      <c r="AA63" s="1092"/>
      <c r="AB63" s="1092"/>
      <c r="AC63" s="1092"/>
      <c r="AD63" s="1092"/>
      <c r="AE63" s="1093"/>
      <c r="AF63" s="1094" t="str">
        <f>IF(Portada!$A$1="www.fly-logics.com","PIC",0)</f>
        <v>PIC</v>
      </c>
      <c r="AG63" s="1095"/>
      <c r="AH63" s="1095"/>
      <c r="AI63" s="1096"/>
      <c r="AJ63" s="1094" t="str">
        <f>IF(Portada!$A$1="www.fly-logics.com","SIC",0)</f>
        <v>SIC</v>
      </c>
      <c r="AK63" s="1095"/>
      <c r="AL63" s="1095"/>
      <c r="AM63" s="1096"/>
      <c r="AN63" s="1094" t="str">
        <f>IF(Portada!$A$1="www.fly-logics.com","INSTR.",0)</f>
        <v>INSTR.</v>
      </c>
      <c r="AO63" s="1095"/>
      <c r="AP63" s="1095"/>
      <c r="AQ63" s="1096"/>
      <c r="AR63" s="1097" t="str">
        <f>IF(Portada!$A$1="www.fly-logics.com","Aterr.",0)</f>
        <v>Aterr.</v>
      </c>
      <c r="AS63" s="1098"/>
      <c r="AT63" s="1098"/>
      <c r="AU63" s="1098"/>
      <c r="AV63" s="1098"/>
      <c r="AW63" s="1099"/>
      <c r="AX63" s="632"/>
      <c r="AY63" s="1184" t="str">
        <f>IF(Portada!$A$1="www.fly-logics.com","MARCA Y MODELO",0)</f>
        <v>MARCA Y MODELO</v>
      </c>
      <c r="AZ63" s="1185"/>
      <c r="BA63" s="1185"/>
      <c r="BB63" s="1185"/>
      <c r="BC63" s="1185"/>
      <c r="BD63" s="1185"/>
      <c r="BE63" s="1185"/>
      <c r="BF63" s="1185"/>
      <c r="BG63" s="1185"/>
      <c r="BH63" s="1185"/>
      <c r="BI63" s="1092"/>
      <c r="BJ63" s="1092"/>
      <c r="BK63" s="1092"/>
      <c r="BL63" s="1092"/>
      <c r="BM63" s="1092"/>
      <c r="BN63" s="1092"/>
      <c r="BO63" s="1092"/>
      <c r="BP63" s="1092"/>
      <c r="BQ63" s="1092"/>
      <c r="BR63" s="1092"/>
      <c r="BS63" s="1092"/>
      <c r="BT63" s="1092"/>
      <c r="BU63" s="1092"/>
      <c r="BV63" s="1092"/>
      <c r="BW63" s="1092"/>
      <c r="BX63" s="1092"/>
      <c r="BY63" s="1092"/>
      <c r="BZ63" s="1092"/>
      <c r="CA63" s="1092"/>
      <c r="CB63" s="1093"/>
      <c r="CC63" s="1094" t="str">
        <f>IF(Portada!$A$1="www.fly-logics.com","PIC",0)</f>
        <v>PIC</v>
      </c>
      <c r="CD63" s="1095"/>
      <c r="CE63" s="1095"/>
      <c r="CF63" s="1096"/>
      <c r="CG63" s="1094" t="str">
        <f>IF(Portada!$A$1="www.fly-logics.com","SIC",0)</f>
        <v>SIC</v>
      </c>
      <c r="CH63" s="1095"/>
      <c r="CI63" s="1095"/>
      <c r="CJ63" s="1096"/>
      <c r="CK63" s="1094" t="str">
        <f>IF(Portada!$A$1="www.fly-logics.com","INSTR.",0)</f>
        <v>INSTR.</v>
      </c>
      <c r="CL63" s="1095"/>
      <c r="CM63" s="1095"/>
      <c r="CN63" s="1096"/>
      <c r="CO63" s="1097" t="str">
        <f>IF(Portada!$A$1="www.fly-logics.com","Aterr.",0)</f>
        <v>Aterr.</v>
      </c>
      <c r="CP63" s="1098"/>
      <c r="CQ63" s="1098"/>
      <c r="CR63" s="1098"/>
      <c r="CS63" s="1098"/>
      <c r="CT63" s="1099"/>
      <c r="CU63" s="632"/>
      <c r="CV63" s="276"/>
      <c r="CW63" s="244"/>
      <c r="CX63" s="1184" t="str">
        <f>IF(Portada!$A$1="www.fly-logics.com","MARCA Y MODELO",0)</f>
        <v>MARCA Y MODELO</v>
      </c>
      <c r="CY63" s="1185"/>
      <c r="CZ63" s="1185"/>
      <c r="DA63" s="1185"/>
      <c r="DB63" s="1185"/>
      <c r="DC63" s="1185"/>
      <c r="DD63" s="1185"/>
      <c r="DE63" s="1185"/>
      <c r="DF63" s="1185"/>
      <c r="DG63" s="1185"/>
      <c r="DH63" s="1092"/>
      <c r="DI63" s="1092"/>
      <c r="DJ63" s="1092"/>
      <c r="DK63" s="1092"/>
      <c r="DL63" s="1092"/>
      <c r="DM63" s="1092"/>
      <c r="DN63" s="1092"/>
      <c r="DO63" s="1092"/>
      <c r="DP63" s="1092"/>
      <c r="DQ63" s="1092"/>
      <c r="DR63" s="1092"/>
      <c r="DS63" s="1092"/>
      <c r="DT63" s="1092"/>
      <c r="DU63" s="1092"/>
      <c r="DV63" s="1092"/>
      <c r="DW63" s="1092"/>
      <c r="DX63" s="1092"/>
      <c r="DY63" s="1092"/>
      <c r="DZ63" s="1092"/>
      <c r="EA63" s="1093"/>
      <c r="EB63" s="1094" t="str">
        <f>IF(Portada!$A$1="www.fly-logics.com","PIC",0)</f>
        <v>PIC</v>
      </c>
      <c r="EC63" s="1095"/>
      <c r="ED63" s="1095"/>
      <c r="EE63" s="1096"/>
      <c r="EF63" s="1094" t="str">
        <f>IF(Portada!$A$1="www.fly-logics.com","SIC",0)</f>
        <v>SIC</v>
      </c>
      <c r="EG63" s="1095"/>
      <c r="EH63" s="1095"/>
      <c r="EI63" s="1096"/>
      <c r="EJ63" s="1094" t="str">
        <f>IF(Portada!$A$1="www.fly-logics.com","INSTR.",0)</f>
        <v>INSTR.</v>
      </c>
      <c r="EK63" s="1095"/>
      <c r="EL63" s="1095"/>
      <c r="EM63" s="1096"/>
      <c r="EN63" s="1097" t="str">
        <f>IF(Portada!$A$1="www.fly-logics.com","Aterr.",0)</f>
        <v>Aterr.</v>
      </c>
      <c r="EO63" s="1098"/>
      <c r="EP63" s="1098"/>
      <c r="EQ63" s="1098"/>
      <c r="ER63" s="1098"/>
      <c r="ES63" s="1099"/>
      <c r="ET63" s="632"/>
      <c r="EU63" s="1184" t="str">
        <f>IF(Portada!$A$1="www.fly-logics.com","MARCA Y MODELO",0)</f>
        <v>MARCA Y MODELO</v>
      </c>
      <c r="EV63" s="1185"/>
      <c r="EW63" s="1185"/>
      <c r="EX63" s="1185"/>
      <c r="EY63" s="1185"/>
      <c r="EZ63" s="1185"/>
      <c r="FA63" s="1185"/>
      <c r="FB63" s="1185"/>
      <c r="FC63" s="1185"/>
      <c r="FD63" s="1185"/>
      <c r="FE63" s="1092"/>
      <c r="FF63" s="1092"/>
      <c r="FG63" s="1092"/>
      <c r="FH63" s="1092"/>
      <c r="FI63" s="1092"/>
      <c r="FJ63" s="1092"/>
      <c r="FK63" s="1092"/>
      <c r="FL63" s="1092"/>
      <c r="FM63" s="1092"/>
      <c r="FN63" s="1092"/>
      <c r="FO63" s="1092"/>
      <c r="FP63" s="1092"/>
      <c r="FQ63" s="1092"/>
      <c r="FR63" s="1092"/>
      <c r="FS63" s="1092"/>
      <c r="FT63" s="1092"/>
      <c r="FU63" s="1092"/>
      <c r="FV63" s="1092"/>
      <c r="FW63" s="1092"/>
      <c r="FX63" s="1093"/>
      <c r="FY63" s="1094" t="str">
        <f>IF(Portada!$A$1="www.fly-logics.com","PIC",0)</f>
        <v>PIC</v>
      </c>
      <c r="FZ63" s="1095"/>
      <c r="GA63" s="1095"/>
      <c r="GB63" s="1096"/>
      <c r="GC63" s="1094" t="str">
        <f>IF(Portada!$A$1="www.fly-logics.com","SIC",0)</f>
        <v>SIC</v>
      </c>
      <c r="GD63" s="1095"/>
      <c r="GE63" s="1095"/>
      <c r="GF63" s="1096"/>
      <c r="GG63" s="1094" t="str">
        <f>IF(Portada!$A$1="www.fly-logics.com","INSTR.",0)</f>
        <v>INSTR.</v>
      </c>
      <c r="GH63" s="1095"/>
      <c r="GI63" s="1095"/>
      <c r="GJ63" s="1096"/>
      <c r="GK63" s="1097" t="str">
        <f>IF(Portada!$A$1="www.fly-logics.com","Aterr.",0)</f>
        <v>Aterr.</v>
      </c>
      <c r="GL63" s="1098"/>
      <c r="GM63" s="1098"/>
      <c r="GN63" s="1098"/>
      <c r="GO63" s="1098"/>
      <c r="GP63" s="1099"/>
      <c r="GQ63" s="632"/>
      <c r="GR63" s="6"/>
    </row>
    <row r="64" spans="1:200" ht="8.85" customHeight="1" x14ac:dyDescent="0.25">
      <c r="A64" s="244"/>
      <c r="B64" s="1186"/>
      <c r="C64" s="1100"/>
      <c r="D64" s="1100"/>
      <c r="E64" s="1100"/>
      <c r="F64" s="1100"/>
      <c r="G64" s="1100"/>
      <c r="H64" s="1100"/>
      <c r="I64" s="1100"/>
      <c r="J64" s="1100"/>
      <c r="K64" s="1100"/>
      <c r="L64" s="1101"/>
      <c r="M64" s="1102"/>
      <c r="N64" s="1102"/>
      <c r="O64" s="1102"/>
      <c r="P64" s="1102"/>
      <c r="Q64" s="1102"/>
      <c r="R64" s="1102"/>
      <c r="S64" s="1102"/>
      <c r="T64" s="1102"/>
      <c r="U64" s="1102"/>
      <c r="V64" s="1102"/>
      <c r="W64" s="1102"/>
      <c r="X64" s="1102"/>
      <c r="Y64" s="1102"/>
      <c r="Z64" s="1102"/>
      <c r="AA64" s="1102"/>
      <c r="AB64" s="1102"/>
      <c r="AC64" s="1102"/>
      <c r="AD64" s="1103"/>
      <c r="AE64" s="1104"/>
      <c r="AF64" s="1105"/>
      <c r="AG64" s="1106"/>
      <c r="AH64" s="1106"/>
      <c r="AI64" s="1107"/>
      <c r="AJ64" s="1105"/>
      <c r="AK64" s="1106"/>
      <c r="AL64" s="1106"/>
      <c r="AM64" s="1107"/>
      <c r="AN64" s="1105"/>
      <c r="AO64" s="1106"/>
      <c r="AP64" s="1106"/>
      <c r="AQ64" s="1107"/>
      <c r="AR64" s="1108"/>
      <c r="AS64" s="1109"/>
      <c r="AT64" s="1109"/>
      <c r="AU64" s="1109"/>
      <c r="AV64" s="1109"/>
      <c r="AW64" s="1110"/>
      <c r="AX64" s="632"/>
      <c r="AY64" s="1186"/>
      <c r="AZ64" s="1100"/>
      <c r="BA64" s="1100"/>
      <c r="BB64" s="1100"/>
      <c r="BC64" s="1100"/>
      <c r="BD64" s="1100"/>
      <c r="BE64" s="1100"/>
      <c r="BF64" s="1100"/>
      <c r="BG64" s="1100"/>
      <c r="BH64" s="1100"/>
      <c r="BI64" s="1101"/>
      <c r="BJ64" s="1102"/>
      <c r="BK64" s="1102"/>
      <c r="BL64" s="1102"/>
      <c r="BM64" s="1102"/>
      <c r="BN64" s="1102"/>
      <c r="BO64" s="1102"/>
      <c r="BP64" s="1102"/>
      <c r="BQ64" s="1102"/>
      <c r="BR64" s="1102"/>
      <c r="BS64" s="1102"/>
      <c r="BT64" s="1102"/>
      <c r="BU64" s="1102"/>
      <c r="BV64" s="1102"/>
      <c r="BW64" s="1102"/>
      <c r="BX64" s="1102"/>
      <c r="BY64" s="1102"/>
      <c r="BZ64" s="1102"/>
      <c r="CA64" s="1103"/>
      <c r="CB64" s="1104"/>
      <c r="CC64" s="1105"/>
      <c r="CD64" s="1106"/>
      <c r="CE64" s="1106"/>
      <c r="CF64" s="1107"/>
      <c r="CG64" s="1105"/>
      <c r="CH64" s="1106"/>
      <c r="CI64" s="1106"/>
      <c r="CJ64" s="1107"/>
      <c r="CK64" s="1105"/>
      <c r="CL64" s="1106"/>
      <c r="CM64" s="1106"/>
      <c r="CN64" s="1107"/>
      <c r="CO64" s="1108"/>
      <c r="CP64" s="1109"/>
      <c r="CQ64" s="1109"/>
      <c r="CR64" s="1109"/>
      <c r="CS64" s="1109"/>
      <c r="CT64" s="1110"/>
      <c r="CU64" s="632"/>
      <c r="CV64" s="276"/>
      <c r="CW64" s="244"/>
      <c r="CX64" s="1186"/>
      <c r="CY64" s="1100"/>
      <c r="CZ64" s="1100"/>
      <c r="DA64" s="1100"/>
      <c r="DB64" s="1100"/>
      <c r="DC64" s="1100"/>
      <c r="DD64" s="1100"/>
      <c r="DE64" s="1100"/>
      <c r="DF64" s="1100"/>
      <c r="DG64" s="1100"/>
      <c r="DH64" s="1101"/>
      <c r="DI64" s="1102"/>
      <c r="DJ64" s="1102"/>
      <c r="DK64" s="1102"/>
      <c r="DL64" s="1102"/>
      <c r="DM64" s="1102"/>
      <c r="DN64" s="1102"/>
      <c r="DO64" s="1102"/>
      <c r="DP64" s="1102"/>
      <c r="DQ64" s="1102"/>
      <c r="DR64" s="1102"/>
      <c r="DS64" s="1102"/>
      <c r="DT64" s="1102"/>
      <c r="DU64" s="1102"/>
      <c r="DV64" s="1102"/>
      <c r="DW64" s="1102"/>
      <c r="DX64" s="1102"/>
      <c r="DY64" s="1102"/>
      <c r="DZ64" s="1103"/>
      <c r="EA64" s="1104"/>
      <c r="EB64" s="1105"/>
      <c r="EC64" s="1106"/>
      <c r="ED64" s="1106"/>
      <c r="EE64" s="1107"/>
      <c r="EF64" s="1105"/>
      <c r="EG64" s="1106"/>
      <c r="EH64" s="1106"/>
      <c r="EI64" s="1107"/>
      <c r="EJ64" s="1105"/>
      <c r="EK64" s="1106"/>
      <c r="EL64" s="1106"/>
      <c r="EM64" s="1107"/>
      <c r="EN64" s="1108"/>
      <c r="EO64" s="1109"/>
      <c r="EP64" s="1109"/>
      <c r="EQ64" s="1109"/>
      <c r="ER64" s="1109"/>
      <c r="ES64" s="1110"/>
      <c r="ET64" s="632"/>
      <c r="EU64" s="1186"/>
      <c r="EV64" s="1100"/>
      <c r="EW64" s="1100"/>
      <c r="EX64" s="1100"/>
      <c r="EY64" s="1100"/>
      <c r="EZ64" s="1100"/>
      <c r="FA64" s="1100"/>
      <c r="FB64" s="1100"/>
      <c r="FC64" s="1100"/>
      <c r="FD64" s="1100"/>
      <c r="FE64" s="1101"/>
      <c r="FF64" s="1102"/>
      <c r="FG64" s="1102"/>
      <c r="FH64" s="1102"/>
      <c r="FI64" s="1102"/>
      <c r="FJ64" s="1102"/>
      <c r="FK64" s="1102"/>
      <c r="FL64" s="1102"/>
      <c r="FM64" s="1102"/>
      <c r="FN64" s="1102"/>
      <c r="FO64" s="1102"/>
      <c r="FP64" s="1102"/>
      <c r="FQ64" s="1102"/>
      <c r="FR64" s="1102"/>
      <c r="FS64" s="1102"/>
      <c r="FT64" s="1102"/>
      <c r="FU64" s="1102"/>
      <c r="FV64" s="1102"/>
      <c r="FW64" s="1103"/>
      <c r="FX64" s="1104"/>
      <c r="FY64" s="1105"/>
      <c r="FZ64" s="1106"/>
      <c r="GA64" s="1106"/>
      <c r="GB64" s="1107"/>
      <c r="GC64" s="1105"/>
      <c r="GD64" s="1106"/>
      <c r="GE64" s="1106"/>
      <c r="GF64" s="1107"/>
      <c r="GG64" s="1105"/>
      <c r="GH64" s="1106"/>
      <c r="GI64" s="1106"/>
      <c r="GJ64" s="1107"/>
      <c r="GK64" s="1108"/>
      <c r="GL64" s="1109"/>
      <c r="GM64" s="1109"/>
      <c r="GN64" s="1109"/>
      <c r="GO64" s="1109"/>
      <c r="GP64" s="1110"/>
      <c r="GQ64" s="632"/>
      <c r="GR64" s="6"/>
    </row>
    <row r="65" spans="1:200" ht="6.75" customHeight="1" thickBot="1" x14ac:dyDescent="0.3">
      <c r="A65" s="244"/>
      <c r="B65" s="1186"/>
      <c r="C65" s="1100"/>
      <c r="D65" s="1100"/>
      <c r="E65" s="1100"/>
      <c r="F65" s="1100"/>
      <c r="G65" s="1100"/>
      <c r="H65" s="1100"/>
      <c r="I65" s="1100"/>
      <c r="J65" s="1100"/>
      <c r="K65" s="1100"/>
      <c r="L65" s="1111"/>
      <c r="M65" s="1112"/>
      <c r="N65" s="1112"/>
      <c r="O65" s="1112"/>
      <c r="P65" s="1112"/>
      <c r="Q65" s="1112"/>
      <c r="R65" s="1112"/>
      <c r="S65" s="1112"/>
      <c r="T65" s="1112"/>
      <c r="U65" s="1112"/>
      <c r="V65" s="1112"/>
      <c r="W65" s="1112"/>
      <c r="X65" s="1112"/>
      <c r="Y65" s="1112"/>
      <c r="Z65" s="1112"/>
      <c r="AA65" s="1112"/>
      <c r="AB65" s="1112"/>
      <c r="AC65" s="1112"/>
      <c r="AD65" s="1113"/>
      <c r="AE65" s="1104"/>
      <c r="AF65" s="1105"/>
      <c r="AG65" s="1106"/>
      <c r="AH65" s="1106"/>
      <c r="AI65" s="1107"/>
      <c r="AJ65" s="1105"/>
      <c r="AK65" s="1106"/>
      <c r="AL65" s="1106"/>
      <c r="AM65" s="1107"/>
      <c r="AN65" s="1105"/>
      <c r="AO65" s="1106"/>
      <c r="AP65" s="1106"/>
      <c r="AQ65" s="1107"/>
      <c r="AR65" s="1097" t="str">
        <f>IF(Portada!$A$1="www.fly-logics.com","D",0)</f>
        <v>D</v>
      </c>
      <c r="AS65" s="1098"/>
      <c r="AT65" s="1114"/>
      <c r="AU65" s="1097" t="str">
        <f>IF(Portada!$A$1="www.fly-logics.com","N",0)</f>
        <v>N</v>
      </c>
      <c r="AV65" s="1098"/>
      <c r="AW65" s="1099"/>
      <c r="AX65" s="632"/>
      <c r="AY65" s="1186"/>
      <c r="AZ65" s="1100"/>
      <c r="BA65" s="1100"/>
      <c r="BB65" s="1100"/>
      <c r="BC65" s="1100"/>
      <c r="BD65" s="1100"/>
      <c r="BE65" s="1100"/>
      <c r="BF65" s="1100"/>
      <c r="BG65" s="1100"/>
      <c r="BH65" s="1100"/>
      <c r="BI65" s="1111"/>
      <c r="BJ65" s="1112"/>
      <c r="BK65" s="1112"/>
      <c r="BL65" s="1112"/>
      <c r="BM65" s="1112"/>
      <c r="BN65" s="1112"/>
      <c r="BO65" s="1112"/>
      <c r="BP65" s="1112"/>
      <c r="BQ65" s="1112"/>
      <c r="BR65" s="1112"/>
      <c r="BS65" s="1112"/>
      <c r="BT65" s="1112"/>
      <c r="BU65" s="1112"/>
      <c r="BV65" s="1112"/>
      <c r="BW65" s="1112"/>
      <c r="BX65" s="1112"/>
      <c r="BY65" s="1112"/>
      <c r="BZ65" s="1112"/>
      <c r="CA65" s="1113"/>
      <c r="CB65" s="1104"/>
      <c r="CC65" s="1105"/>
      <c r="CD65" s="1106"/>
      <c r="CE65" s="1106"/>
      <c r="CF65" s="1107"/>
      <c r="CG65" s="1105"/>
      <c r="CH65" s="1106"/>
      <c r="CI65" s="1106"/>
      <c r="CJ65" s="1107"/>
      <c r="CK65" s="1105"/>
      <c r="CL65" s="1106"/>
      <c r="CM65" s="1106"/>
      <c r="CN65" s="1107"/>
      <c r="CO65" s="1097" t="str">
        <f>IF(Portada!$A$1="www.fly-logics.com","D",0)</f>
        <v>D</v>
      </c>
      <c r="CP65" s="1098"/>
      <c r="CQ65" s="1114"/>
      <c r="CR65" s="1097" t="str">
        <f>IF(Portada!$A$1="www.fly-logics.com","N",0)</f>
        <v>N</v>
      </c>
      <c r="CS65" s="1098"/>
      <c r="CT65" s="1099"/>
      <c r="CU65" s="632"/>
      <c r="CV65" s="276"/>
      <c r="CW65" s="244"/>
      <c r="CX65" s="1186"/>
      <c r="CY65" s="1100"/>
      <c r="CZ65" s="1100"/>
      <c r="DA65" s="1100"/>
      <c r="DB65" s="1100"/>
      <c r="DC65" s="1100"/>
      <c r="DD65" s="1100"/>
      <c r="DE65" s="1100"/>
      <c r="DF65" s="1100"/>
      <c r="DG65" s="1100"/>
      <c r="DH65" s="1111"/>
      <c r="DI65" s="1112"/>
      <c r="DJ65" s="1112"/>
      <c r="DK65" s="1112"/>
      <c r="DL65" s="1112"/>
      <c r="DM65" s="1112"/>
      <c r="DN65" s="1112"/>
      <c r="DO65" s="1112"/>
      <c r="DP65" s="1112"/>
      <c r="DQ65" s="1112"/>
      <c r="DR65" s="1112"/>
      <c r="DS65" s="1112"/>
      <c r="DT65" s="1112"/>
      <c r="DU65" s="1112"/>
      <c r="DV65" s="1112"/>
      <c r="DW65" s="1112"/>
      <c r="DX65" s="1112"/>
      <c r="DY65" s="1112"/>
      <c r="DZ65" s="1113"/>
      <c r="EA65" s="1104"/>
      <c r="EB65" s="1105"/>
      <c r="EC65" s="1106"/>
      <c r="ED65" s="1106"/>
      <c r="EE65" s="1107"/>
      <c r="EF65" s="1105"/>
      <c r="EG65" s="1106"/>
      <c r="EH65" s="1106"/>
      <c r="EI65" s="1107"/>
      <c r="EJ65" s="1105"/>
      <c r="EK65" s="1106"/>
      <c r="EL65" s="1106"/>
      <c r="EM65" s="1107"/>
      <c r="EN65" s="1097" t="str">
        <f>IF(Portada!$A$1="www.fly-logics.com","D",0)</f>
        <v>D</v>
      </c>
      <c r="EO65" s="1098"/>
      <c r="EP65" s="1114"/>
      <c r="EQ65" s="1097" t="str">
        <f>IF(Portada!$A$1="www.fly-logics.com","N",0)</f>
        <v>N</v>
      </c>
      <c r="ER65" s="1098"/>
      <c r="ES65" s="1099"/>
      <c r="ET65" s="632"/>
      <c r="EU65" s="1186"/>
      <c r="EV65" s="1100"/>
      <c r="EW65" s="1100"/>
      <c r="EX65" s="1100"/>
      <c r="EY65" s="1100"/>
      <c r="EZ65" s="1100"/>
      <c r="FA65" s="1100"/>
      <c r="FB65" s="1100"/>
      <c r="FC65" s="1100"/>
      <c r="FD65" s="1100"/>
      <c r="FE65" s="1111"/>
      <c r="FF65" s="1112"/>
      <c r="FG65" s="1112"/>
      <c r="FH65" s="1112"/>
      <c r="FI65" s="1112"/>
      <c r="FJ65" s="1112"/>
      <c r="FK65" s="1112"/>
      <c r="FL65" s="1112"/>
      <c r="FM65" s="1112"/>
      <c r="FN65" s="1112"/>
      <c r="FO65" s="1112"/>
      <c r="FP65" s="1112"/>
      <c r="FQ65" s="1112"/>
      <c r="FR65" s="1112"/>
      <c r="FS65" s="1112"/>
      <c r="FT65" s="1112"/>
      <c r="FU65" s="1112"/>
      <c r="FV65" s="1112"/>
      <c r="FW65" s="1113"/>
      <c r="FX65" s="1104"/>
      <c r="FY65" s="1105"/>
      <c r="FZ65" s="1106"/>
      <c r="GA65" s="1106"/>
      <c r="GB65" s="1107"/>
      <c r="GC65" s="1105"/>
      <c r="GD65" s="1106"/>
      <c r="GE65" s="1106"/>
      <c r="GF65" s="1107"/>
      <c r="GG65" s="1105"/>
      <c r="GH65" s="1106"/>
      <c r="GI65" s="1106"/>
      <c r="GJ65" s="1107"/>
      <c r="GK65" s="1097" t="str">
        <f>IF(Portada!$A$1="www.fly-logics.com","D",0)</f>
        <v>D</v>
      </c>
      <c r="GL65" s="1098"/>
      <c r="GM65" s="1114"/>
      <c r="GN65" s="1097" t="str">
        <f>IF(Portada!$A$1="www.fly-logics.com","N",0)</f>
        <v>N</v>
      </c>
      <c r="GO65" s="1098"/>
      <c r="GP65" s="1099"/>
      <c r="GQ65" s="632"/>
      <c r="GR65" s="6"/>
    </row>
    <row r="66" spans="1:200" ht="6.75" customHeight="1" thickBot="1" x14ac:dyDescent="0.3">
      <c r="A66" s="244"/>
      <c r="B66" s="1115"/>
      <c r="C66" s="1116"/>
      <c r="D66" s="1116"/>
      <c r="E66" s="1116"/>
      <c r="F66" s="1116"/>
      <c r="G66" s="1116"/>
      <c r="H66" s="1116"/>
      <c r="I66" s="1116"/>
      <c r="J66" s="1116"/>
      <c r="K66" s="1116"/>
      <c r="L66" s="1116"/>
      <c r="M66" s="1116"/>
      <c r="N66" s="1116"/>
      <c r="O66" s="1116"/>
      <c r="P66" s="1116"/>
      <c r="Q66" s="1116"/>
      <c r="R66" s="1116"/>
      <c r="S66" s="1116"/>
      <c r="T66" s="1116"/>
      <c r="U66" s="1116"/>
      <c r="V66" s="1116"/>
      <c r="W66" s="1116"/>
      <c r="X66" s="1116"/>
      <c r="Y66" s="1116"/>
      <c r="Z66" s="1116"/>
      <c r="AA66" s="1117"/>
      <c r="AB66" s="1117"/>
      <c r="AC66" s="1117"/>
      <c r="AD66" s="1117"/>
      <c r="AE66" s="1118"/>
      <c r="AF66" s="1105"/>
      <c r="AG66" s="1119"/>
      <c r="AH66" s="1119"/>
      <c r="AI66" s="1107"/>
      <c r="AJ66" s="1105"/>
      <c r="AK66" s="1119"/>
      <c r="AL66" s="1119"/>
      <c r="AM66" s="1107"/>
      <c r="AN66" s="1105"/>
      <c r="AO66" s="1119"/>
      <c r="AP66" s="1119"/>
      <c r="AQ66" s="1107"/>
      <c r="AR66" s="1120"/>
      <c r="AS66" s="1121"/>
      <c r="AT66" s="1122"/>
      <c r="AU66" s="1120"/>
      <c r="AV66" s="1121"/>
      <c r="AW66" s="1123"/>
      <c r="AX66" s="632"/>
      <c r="AY66" s="1115"/>
      <c r="AZ66" s="1116"/>
      <c r="BA66" s="1116"/>
      <c r="BB66" s="1116"/>
      <c r="BC66" s="1116"/>
      <c r="BD66" s="1116"/>
      <c r="BE66" s="1116"/>
      <c r="BF66" s="1116"/>
      <c r="BG66" s="1116"/>
      <c r="BH66" s="1116"/>
      <c r="BI66" s="1116"/>
      <c r="BJ66" s="1116"/>
      <c r="BK66" s="1116"/>
      <c r="BL66" s="1116"/>
      <c r="BM66" s="1116"/>
      <c r="BN66" s="1116"/>
      <c r="BO66" s="1116"/>
      <c r="BP66" s="1116"/>
      <c r="BQ66" s="1116"/>
      <c r="BR66" s="1116"/>
      <c r="BS66" s="1116"/>
      <c r="BT66" s="1116"/>
      <c r="BU66" s="1116"/>
      <c r="BV66" s="1116"/>
      <c r="BW66" s="1116"/>
      <c r="BX66" s="1117"/>
      <c r="BY66" s="1117"/>
      <c r="BZ66" s="1117"/>
      <c r="CA66" s="1117"/>
      <c r="CB66" s="1118"/>
      <c r="CC66" s="1105"/>
      <c r="CD66" s="1119"/>
      <c r="CE66" s="1119"/>
      <c r="CF66" s="1107"/>
      <c r="CG66" s="1105"/>
      <c r="CH66" s="1119"/>
      <c r="CI66" s="1119"/>
      <c r="CJ66" s="1107"/>
      <c r="CK66" s="1105"/>
      <c r="CL66" s="1119"/>
      <c r="CM66" s="1119"/>
      <c r="CN66" s="1107"/>
      <c r="CO66" s="1120"/>
      <c r="CP66" s="1121"/>
      <c r="CQ66" s="1122"/>
      <c r="CR66" s="1120"/>
      <c r="CS66" s="1121"/>
      <c r="CT66" s="1123"/>
      <c r="CU66" s="632"/>
      <c r="CV66" s="276"/>
      <c r="CW66" s="244"/>
      <c r="CX66" s="1115"/>
      <c r="CY66" s="1116"/>
      <c r="CZ66" s="1116"/>
      <c r="DA66" s="1116"/>
      <c r="DB66" s="1116"/>
      <c r="DC66" s="1116"/>
      <c r="DD66" s="1116"/>
      <c r="DE66" s="1116"/>
      <c r="DF66" s="1116"/>
      <c r="DG66" s="1116"/>
      <c r="DH66" s="1116"/>
      <c r="DI66" s="1116"/>
      <c r="DJ66" s="1116"/>
      <c r="DK66" s="1116"/>
      <c r="DL66" s="1116"/>
      <c r="DM66" s="1116"/>
      <c r="DN66" s="1116"/>
      <c r="DO66" s="1116"/>
      <c r="DP66" s="1116"/>
      <c r="DQ66" s="1116"/>
      <c r="DR66" s="1116"/>
      <c r="DS66" s="1116"/>
      <c r="DT66" s="1116"/>
      <c r="DU66" s="1116"/>
      <c r="DV66" s="1116"/>
      <c r="DW66" s="1117"/>
      <c r="DX66" s="1117"/>
      <c r="DY66" s="1117"/>
      <c r="DZ66" s="1117"/>
      <c r="EA66" s="1118"/>
      <c r="EB66" s="1105"/>
      <c r="EC66" s="1119"/>
      <c r="ED66" s="1119"/>
      <c r="EE66" s="1107"/>
      <c r="EF66" s="1105"/>
      <c r="EG66" s="1119"/>
      <c r="EH66" s="1119"/>
      <c r="EI66" s="1107"/>
      <c r="EJ66" s="1105"/>
      <c r="EK66" s="1119"/>
      <c r="EL66" s="1119"/>
      <c r="EM66" s="1107"/>
      <c r="EN66" s="1120"/>
      <c r="EO66" s="1121"/>
      <c r="EP66" s="1122"/>
      <c r="EQ66" s="1120"/>
      <c r="ER66" s="1121"/>
      <c r="ES66" s="1123"/>
      <c r="ET66" s="632"/>
      <c r="EU66" s="1115"/>
      <c r="EV66" s="1116"/>
      <c r="EW66" s="1116"/>
      <c r="EX66" s="1116"/>
      <c r="EY66" s="1116"/>
      <c r="EZ66" s="1116"/>
      <c r="FA66" s="1116"/>
      <c r="FB66" s="1116"/>
      <c r="FC66" s="1116"/>
      <c r="FD66" s="1116"/>
      <c r="FE66" s="1116"/>
      <c r="FF66" s="1116"/>
      <c r="FG66" s="1116"/>
      <c r="FH66" s="1116"/>
      <c r="FI66" s="1116"/>
      <c r="FJ66" s="1116"/>
      <c r="FK66" s="1116"/>
      <c r="FL66" s="1116"/>
      <c r="FM66" s="1116"/>
      <c r="FN66" s="1116"/>
      <c r="FO66" s="1116"/>
      <c r="FP66" s="1116"/>
      <c r="FQ66" s="1116"/>
      <c r="FR66" s="1116"/>
      <c r="FS66" s="1116"/>
      <c r="FT66" s="1117"/>
      <c r="FU66" s="1117"/>
      <c r="FV66" s="1117"/>
      <c r="FW66" s="1117"/>
      <c r="FX66" s="1118"/>
      <c r="FY66" s="1105"/>
      <c r="FZ66" s="1119"/>
      <c r="GA66" s="1119"/>
      <c r="GB66" s="1107"/>
      <c r="GC66" s="1105"/>
      <c r="GD66" s="1119"/>
      <c r="GE66" s="1119"/>
      <c r="GF66" s="1107"/>
      <c r="GG66" s="1105"/>
      <c r="GH66" s="1119"/>
      <c r="GI66" s="1119"/>
      <c r="GJ66" s="1107"/>
      <c r="GK66" s="1120"/>
      <c r="GL66" s="1121"/>
      <c r="GM66" s="1122"/>
      <c r="GN66" s="1120"/>
      <c r="GO66" s="1121"/>
      <c r="GP66" s="1123"/>
      <c r="GQ66" s="632"/>
      <c r="GR66" s="6"/>
    </row>
    <row r="67" spans="1:200" ht="8.85" customHeight="1" x14ac:dyDescent="0.25">
      <c r="A67" s="244"/>
      <c r="B67" s="1124" t="str">
        <f>Bitácora!$AH$3</f>
        <v>TIPO</v>
      </c>
      <c r="C67" s="1125"/>
      <c r="D67" s="1125"/>
      <c r="E67" s="1125"/>
      <c r="F67" s="1101"/>
      <c r="G67" s="1126"/>
      <c r="H67" s="1126"/>
      <c r="I67" s="1126"/>
      <c r="J67" s="1127"/>
      <c r="K67" s="1128"/>
      <c r="L67" s="1101"/>
      <c r="M67" s="1126"/>
      <c r="N67" s="1126"/>
      <c r="O67" s="1126"/>
      <c r="P67" s="1126"/>
      <c r="Q67" s="1127"/>
      <c r="R67" s="1125" t="str">
        <f>IF(Portada!$A$1="www.fly-logics.com","AÑO",0)</f>
        <v>AÑO</v>
      </c>
      <c r="S67" s="1125"/>
      <c r="T67" s="1125"/>
      <c r="U67" s="1125"/>
      <c r="V67" s="1101"/>
      <c r="W67" s="1126"/>
      <c r="X67" s="1126"/>
      <c r="Y67" s="1127"/>
      <c r="Z67" s="1104"/>
      <c r="AA67" s="613" t="str">
        <f>IF(Portada!$A$1="www.fly-logics.com","ENE",0)</f>
        <v>ENE</v>
      </c>
      <c r="AB67" s="614"/>
      <c r="AC67" s="614"/>
      <c r="AD67" s="614"/>
      <c r="AE67" s="614"/>
      <c r="AF67" s="605" t="str">
        <f>IF(SUMIFS(Bitácora!$Y$5:$Y$1036129,Bitácora!$D$5:$D$1036129,F67,Bitácora!$AN$5:$AN$1036129,V67,Bitácora!$E$5:$E$1036129,L67,Bitácora!$AM$5:$AM$1036129,AA67)=0," ",SUMIFS(Bitácora!$Y$5:$Y$1036129,Bitácora!$D$5:$D$1036129,F67,Bitácora!$AN$5:$AN$1036129,V67,Bitácora!$E$5:$E$1036129,L67,Bitácora!$AM$5:$AM$1036129,AA67))</f>
        <v xml:space="preserve"> </v>
      </c>
      <c r="AG67" s="615"/>
      <c r="AH67" s="615"/>
      <c r="AI67" s="615"/>
      <c r="AJ67" s="605" t="str">
        <f>IF(SUMIFS(Bitácora!$Z$5:$Z$1036129,Bitácora!$D$5:$D$1036129,F67,Bitácora!$AN$5:$AN$1036129,V67,Bitácora!$E$5:$E$1036129,L67,Bitácora!$AM$5:$AM$1036129,AA67)=0," ",SUMIFS(Bitácora!$Z$5:$Z$1036129,Bitácora!$D$5:$D$1036129,F67,Bitácora!$AN$5:$AN$1036129,V67,Bitácora!$E$5:$E$1036129,L67,Bitácora!$AM$5:$AM$1036129,AA67))</f>
        <v xml:space="preserve"> </v>
      </c>
      <c r="AK67" s="615"/>
      <c r="AL67" s="615"/>
      <c r="AM67" s="615"/>
      <c r="AN67" s="605" t="str">
        <f>IF(SUMIFS(Bitácora!$AA$5:$AA$1036129,Bitácora!$D$5:$D$1036129,F67,Bitácora!$AN$5:$AN$1036129,V67,Bitácora!$E$5:$E$1036129,L67,Bitácora!$AM$5:$AM$1036129,AA67)=0," ",SUMIFS(Bitácora!$AA$5:$AA$1036129,Bitácora!$D$5:$D$1036129,F67,Bitácora!$AN$5:$AN$1036129,V67,Bitácora!$E$5:$E$1036129,L67,Bitácora!$AM$5:$AM$1036129,AA67))</f>
        <v xml:space="preserve"> </v>
      </c>
      <c r="AO67" s="615"/>
      <c r="AP67" s="615"/>
      <c r="AQ67" s="615"/>
      <c r="AR67" s="606" t="str">
        <f>IF(SUMIFS(Bitácora!$AE$5:$AE$1036129,Bitácora!$D$5:$D$1036129,F67,Bitácora!$AN$5:$AN$1036129,V67,Bitácora!$E$5:$E$1036129,L67,Bitácora!$AM$5:$AM$1036129,AA67)=0," ",SUMIFS(Bitácora!$AE$5:$AE$1036129,Bitácora!$D$5:$D$1036129,F67,Bitácora!$AN$5:$AN$1036129,V67,Bitácora!$E$5:$E$1036129,L67,Bitácora!$AM$5:$AM$1036129,AA67))</f>
        <v xml:space="preserve"> </v>
      </c>
      <c r="AS67" s="606"/>
      <c r="AT67" s="606"/>
      <c r="AU67" s="606" t="str">
        <f>IF(SUMIFS(Bitácora!$AF$5:$AF$1036129,Bitácora!$D$5:$D$1036129,F67,Bitácora!$AN$5:$AN$1036129,V67,Bitácora!$E$5:$E$1036129,L67,Bitácora!$AM$5:$AM$1036129,AA67)=0," ",SUMIFS(Bitácora!$AF$5:$AF$1036129,Bitácora!$D$5:$D$1036129,F67,Bitácora!$AN$5:$AN$1036129,V67,Bitácora!$E$5:$E$1036129,L67,Bitácora!$AM$5:$AM$1036129,AA67))</f>
        <v xml:space="preserve"> </v>
      </c>
      <c r="AV67" s="617"/>
      <c r="AW67" s="617"/>
      <c r="AX67" s="632"/>
      <c r="AY67" s="1124" t="str">
        <f>Bitácora!$AH$3</f>
        <v>TIPO</v>
      </c>
      <c r="AZ67" s="1125"/>
      <c r="BA67" s="1125"/>
      <c r="BB67" s="1125"/>
      <c r="BC67" s="1101"/>
      <c r="BD67" s="1126"/>
      <c r="BE67" s="1126"/>
      <c r="BF67" s="1126"/>
      <c r="BG67" s="1127"/>
      <c r="BH67" s="1128"/>
      <c r="BI67" s="1101"/>
      <c r="BJ67" s="1126"/>
      <c r="BK67" s="1126"/>
      <c r="BL67" s="1126"/>
      <c r="BM67" s="1126"/>
      <c r="BN67" s="1127"/>
      <c r="BO67" s="1125" t="str">
        <f>IF(Portada!$A$1="www.fly-logics.com","AÑO",0)</f>
        <v>AÑO</v>
      </c>
      <c r="BP67" s="1125"/>
      <c r="BQ67" s="1125"/>
      <c r="BR67" s="1125"/>
      <c r="BS67" s="1101"/>
      <c r="BT67" s="1126"/>
      <c r="BU67" s="1126"/>
      <c r="BV67" s="1127"/>
      <c r="BW67" s="1104"/>
      <c r="BX67" s="613" t="str">
        <f>IF(Portada!$A$1="www.fly-logics.com","ENE",0)</f>
        <v>ENE</v>
      </c>
      <c r="BY67" s="614"/>
      <c r="BZ67" s="614"/>
      <c r="CA67" s="614"/>
      <c r="CB67" s="614"/>
      <c r="CC67" s="605" t="str">
        <f>IF(SUMIFS(Bitácora!$Y$5:$Y$1036129,Bitácora!$D$5:$D$1036129,BC67,Bitácora!$AN$5:$AN$1036129,BS67,Bitácora!$E$5:$E$1036129,BI67,Bitácora!$AM$5:$AM$1036129,BX67)=0," ",SUMIFS(Bitácora!$Y$5:$Y$1036129,Bitácora!$D$5:$D$1036129,BC67,Bitácora!$AN$5:$AN$1036129,BS67,Bitácora!$E$5:$E$1036129,BI67,Bitácora!$AM$5:$AM$1036129,BX67))</f>
        <v xml:space="preserve"> </v>
      </c>
      <c r="CD67" s="615"/>
      <c r="CE67" s="615"/>
      <c r="CF67" s="615"/>
      <c r="CG67" s="605" t="str">
        <f>IF(SUMIFS(Bitácora!$Z$5:$Z$1036129,Bitácora!$D$5:$D$1036129,BC67,Bitácora!$AN$5:$AN$1036129,BS67,Bitácora!$E$5:$E$1036129,BI67,Bitácora!$AM$5:$AM$1036129,BX67)=0," ",SUMIFS(Bitácora!$Z$5:$Z$1036129,Bitácora!$D$5:$D$1036129,BC67,Bitácora!$AN$5:$AN$1036129,BS67,Bitácora!$E$5:$E$1036129,BI67,Bitácora!$AM$5:$AM$1036129,BX67))</f>
        <v xml:space="preserve"> </v>
      </c>
      <c r="CH67" s="615"/>
      <c r="CI67" s="615"/>
      <c r="CJ67" s="615"/>
      <c r="CK67" s="605" t="str">
        <f>IF(SUMIFS(Bitácora!$AA$5:$AA$1036129,Bitácora!$D$5:$D$1036129,BC67,Bitácora!$AN$5:$AN$1036129,BS67,Bitácora!$E$5:$E$1036129,BI67,Bitácora!$AM$5:$AM$1036129,BX67)=0," ",SUMIFS(Bitácora!$AA$5:$AA$1036129,Bitácora!$D$5:$D$1036129,BC67,Bitácora!$AN$5:$AN$1036129,BS67,Bitácora!$E$5:$E$1036129,BI67,Bitácora!$AM$5:$AM$1036129,BX67))</f>
        <v xml:space="preserve"> </v>
      </c>
      <c r="CL67" s="615"/>
      <c r="CM67" s="615"/>
      <c r="CN67" s="615"/>
      <c r="CO67" s="606" t="str">
        <f>IF(SUMIFS(Bitácora!$AE$5:$AE$1036129,Bitácora!$D$5:$D$1036129,BC67,Bitácora!$AN$5:$AN$1036129,BS67,Bitácora!$E$5:$E$1036129,BI67,Bitácora!$AM$5:$AM$1036129,BX67)=0," ",SUMIFS(Bitácora!$AE$5:$AE$1036129,Bitácora!$D$5:$D$1036129,BC67,Bitácora!$AN$5:$AN$1036129,BS67,Bitácora!$E$5:$E$1036129,BI67,Bitácora!$AM$5:$AM$1036129,BX67))</f>
        <v xml:space="preserve"> </v>
      </c>
      <c r="CP67" s="606"/>
      <c r="CQ67" s="606"/>
      <c r="CR67" s="606" t="str">
        <f>IF(SUMIFS(Bitácora!$AF$5:$AF$1036129,Bitácora!$D$5:$D$1036129,BC67,Bitácora!$AN$5:$AN$1036129,BS67,Bitácora!$E$5:$E$1036129,BI67,Bitácora!$AM$5:$AM$1036129,BX67)=0," ",SUMIFS(Bitácora!$AF$5:$AF$1036129,Bitácora!$D$5:$D$1036129,BC67,Bitácora!$AN$5:$AN$1036129,BS67,Bitácora!$E$5:$E$1036129,BI67,Bitácora!$AM$5:$AM$1036129,BX67))</f>
        <v xml:space="preserve"> </v>
      </c>
      <c r="CS67" s="617"/>
      <c r="CT67" s="617"/>
      <c r="CU67" s="632"/>
      <c r="CV67" s="276"/>
      <c r="CW67" s="244"/>
      <c r="CX67" s="1124" t="str">
        <f>Bitácora!$AH$3</f>
        <v>TIPO</v>
      </c>
      <c r="CY67" s="1125"/>
      <c r="CZ67" s="1125"/>
      <c r="DA67" s="1125"/>
      <c r="DB67" s="1101"/>
      <c r="DC67" s="1126"/>
      <c r="DD67" s="1126"/>
      <c r="DE67" s="1126"/>
      <c r="DF67" s="1127"/>
      <c r="DG67" s="1128"/>
      <c r="DH67" s="1101"/>
      <c r="DI67" s="1126"/>
      <c r="DJ67" s="1126"/>
      <c r="DK67" s="1126"/>
      <c r="DL67" s="1126"/>
      <c r="DM67" s="1127"/>
      <c r="DN67" s="1125" t="str">
        <f>IF(Portada!$A$1="www.fly-logics.com","AÑO",0)</f>
        <v>AÑO</v>
      </c>
      <c r="DO67" s="1125"/>
      <c r="DP67" s="1125"/>
      <c r="DQ67" s="1125"/>
      <c r="DR67" s="1101"/>
      <c r="DS67" s="1126"/>
      <c r="DT67" s="1126"/>
      <c r="DU67" s="1127"/>
      <c r="DV67" s="1104"/>
      <c r="DW67" s="613" t="str">
        <f>IF(Portada!$A$1="www.fly-logics.com","ENE",0)</f>
        <v>ENE</v>
      </c>
      <c r="DX67" s="614"/>
      <c r="DY67" s="614"/>
      <c r="DZ67" s="614"/>
      <c r="EA67" s="614"/>
      <c r="EB67" s="605" t="str">
        <f>IF(SUMIFS(Bitácora!$Y$5:$Y$1036129,Bitácora!$D$5:$D$1036129,DB67,Bitácora!$AN$5:$AN$1036129,DR67,Bitácora!$E$5:$E$1036129,DH67,Bitácora!$AM$5:$AM$1036129,DW67)=0," ",SUMIFS(Bitácora!$Y$5:$Y$1036129,Bitácora!$D$5:$D$1036129,DB67,Bitácora!$AN$5:$AN$1036129,DR67,Bitácora!$E$5:$E$1036129,DH67,Bitácora!$AM$5:$AM$1036129,DW67))</f>
        <v xml:space="preserve"> </v>
      </c>
      <c r="EC67" s="615"/>
      <c r="ED67" s="615"/>
      <c r="EE67" s="615"/>
      <c r="EF67" s="605" t="str">
        <f>IF(SUMIFS(Bitácora!$Z$5:$Z$1036129,Bitácora!$D$5:$D$1036129,DB67,Bitácora!$AN$5:$AN$1036129,DR67,Bitácora!$E$5:$E$1036129,DH67,Bitácora!$AM$5:$AM$1036129,DW67)=0," ",SUMIFS(Bitácora!$Z$5:$Z$1036129,Bitácora!$D$5:$D$1036129,DB67,Bitácora!$AN$5:$AN$1036129,DR67,Bitácora!$E$5:$E$1036129,DH67,Bitácora!$AM$5:$AM$1036129,DW67))</f>
        <v xml:space="preserve"> </v>
      </c>
      <c r="EG67" s="615"/>
      <c r="EH67" s="615"/>
      <c r="EI67" s="615"/>
      <c r="EJ67" s="605" t="str">
        <f>IF(SUMIFS(Bitácora!$AA$5:$AA$1036129,Bitácora!$D$5:$D$1036129,DB67,Bitácora!$AN$5:$AN$1036129,DR67,Bitácora!$E$5:$E$1036129,DH67,Bitácora!$AM$5:$AM$1036129,DW67)=0," ",SUMIFS(Bitácora!$AA$5:$AA$1036129,Bitácora!$D$5:$D$1036129,DB67,Bitácora!$AN$5:$AN$1036129,DR67,Bitácora!$E$5:$E$1036129,DH67,Bitácora!$AM$5:$AM$1036129,DW67))</f>
        <v xml:space="preserve"> </v>
      </c>
      <c r="EK67" s="615"/>
      <c r="EL67" s="615"/>
      <c r="EM67" s="615"/>
      <c r="EN67" s="606" t="str">
        <f>IF(SUMIFS(Bitácora!$AE$5:$AE$1036129,Bitácora!$D$5:$D$1036129,DB67,Bitácora!$AN$5:$AN$1036129,DR67,Bitácora!$E$5:$E$1036129,DH67,Bitácora!$AM$5:$AM$1036129,DW67)=0," ",SUMIFS(Bitácora!$AE$5:$AE$1036129,Bitácora!$D$5:$D$1036129,DB67,Bitácora!$AN$5:$AN$1036129,DR67,Bitácora!$E$5:$E$1036129,DH67,Bitácora!$AM$5:$AM$1036129,DW67))</f>
        <v xml:space="preserve"> </v>
      </c>
      <c r="EO67" s="606"/>
      <c r="EP67" s="606"/>
      <c r="EQ67" s="606" t="str">
        <f>IF(SUMIFS(Bitácora!$AF$5:$AF$1036129,Bitácora!$D$5:$D$1036129,DB67,Bitácora!$AN$5:$AN$1036129,DR67,Bitácora!$E$5:$E$1036129,DH67,Bitácora!$AM$5:$AM$1036129,DW67)=0," ",SUMIFS(Bitácora!$AF$5:$AF$1036129,Bitácora!$D$5:$D$1036129,DB67,Bitácora!$AN$5:$AN$1036129,DR67,Bitácora!$E$5:$E$1036129,DH67,Bitácora!$AM$5:$AM$1036129,DW67))</f>
        <v xml:space="preserve"> </v>
      </c>
      <c r="ER67" s="617"/>
      <c r="ES67" s="617"/>
      <c r="ET67" s="632"/>
      <c r="EU67" s="1124" t="str">
        <f>Bitácora!$AH$3</f>
        <v>TIPO</v>
      </c>
      <c r="EV67" s="1125"/>
      <c r="EW67" s="1125"/>
      <c r="EX67" s="1125"/>
      <c r="EY67" s="1101"/>
      <c r="EZ67" s="1126"/>
      <c r="FA67" s="1126"/>
      <c r="FB67" s="1126"/>
      <c r="FC67" s="1127"/>
      <c r="FD67" s="1128"/>
      <c r="FE67" s="1101"/>
      <c r="FF67" s="1126"/>
      <c r="FG67" s="1126"/>
      <c r="FH67" s="1126"/>
      <c r="FI67" s="1126"/>
      <c r="FJ67" s="1127"/>
      <c r="FK67" s="1125" t="str">
        <f>IF(Portada!$A$1="www.fly-logics.com","AÑO",0)</f>
        <v>AÑO</v>
      </c>
      <c r="FL67" s="1125"/>
      <c r="FM67" s="1125"/>
      <c r="FN67" s="1125"/>
      <c r="FO67" s="1101"/>
      <c r="FP67" s="1126"/>
      <c r="FQ67" s="1126"/>
      <c r="FR67" s="1127"/>
      <c r="FS67" s="1104"/>
      <c r="FT67" s="613" t="str">
        <f>IF(Portada!$A$1="www.fly-logics.com","ENE",0)</f>
        <v>ENE</v>
      </c>
      <c r="FU67" s="614"/>
      <c r="FV67" s="614"/>
      <c r="FW67" s="614"/>
      <c r="FX67" s="614"/>
      <c r="FY67" s="605" t="str">
        <f>IF(SUMIFS(Bitácora!$Y$5:$Y$1036129,Bitácora!$D$5:$D$1036129,EY67,Bitácora!$AN$5:$AN$1036129,FO67,Bitácora!$E$5:$E$1036129,FE67,Bitácora!$AM$5:$AM$1036129,FT67)=0," ",SUMIFS(Bitácora!$Y$5:$Y$1036129,Bitácora!$D$5:$D$1036129,EY67,Bitácora!$AN$5:$AN$1036129,FO67,Bitácora!$E$5:$E$1036129,FE67,Bitácora!$AM$5:$AM$1036129,FT67))</f>
        <v xml:space="preserve"> </v>
      </c>
      <c r="FZ67" s="615"/>
      <c r="GA67" s="615"/>
      <c r="GB67" s="615"/>
      <c r="GC67" s="605" t="str">
        <f>IF(SUMIFS(Bitácora!$Z$5:$Z$1036129,Bitácora!$D$5:$D$1036129,EY67,Bitácora!$AN$5:$AN$1036129,FO67,Bitácora!$E$5:$E$1036129,FE67,Bitácora!$AM$5:$AM$1036129,FT67)=0," ",SUMIFS(Bitácora!$Z$5:$Z$1036129,Bitácora!$D$5:$D$1036129,EY67,Bitácora!$AN$5:$AN$1036129,FO67,Bitácora!$E$5:$E$1036129,FE67,Bitácora!$AM$5:$AM$1036129,FT67))</f>
        <v xml:space="preserve"> </v>
      </c>
      <c r="GD67" s="615"/>
      <c r="GE67" s="615"/>
      <c r="GF67" s="615"/>
      <c r="GG67" s="605" t="str">
        <f>IF(SUMIFS(Bitácora!$AA$5:$AA$1036129,Bitácora!$D$5:$D$1036129,EY67,Bitácora!$AN$5:$AN$1036129,FO67,Bitácora!$E$5:$E$1036129,FE67,Bitácora!$AM$5:$AM$1036129,FT67)=0," ",SUMIFS(Bitácora!$AA$5:$AA$1036129,Bitácora!$D$5:$D$1036129,EY67,Bitácora!$AN$5:$AN$1036129,FO67,Bitácora!$E$5:$E$1036129,FE67,Bitácora!$AM$5:$AM$1036129,FT67))</f>
        <v xml:space="preserve"> </v>
      </c>
      <c r="GH67" s="615"/>
      <c r="GI67" s="615"/>
      <c r="GJ67" s="615"/>
      <c r="GK67" s="606" t="str">
        <f>IF(SUMIFS(Bitácora!$AE$5:$AE$1036129,Bitácora!$D$5:$D$1036129,EY67,Bitácora!$AN$5:$AN$1036129,FO67,Bitácora!$E$5:$E$1036129,FE67,Bitácora!$AM$5:$AM$1036129,FT67)=0," ",SUMIFS(Bitácora!$AE$5:$AE$1036129,Bitácora!$D$5:$D$1036129,EY67,Bitácora!$AN$5:$AN$1036129,FO67,Bitácora!$E$5:$E$1036129,FE67,Bitácora!$AM$5:$AM$1036129,FT67))</f>
        <v xml:space="preserve"> </v>
      </c>
      <c r="GL67" s="606"/>
      <c r="GM67" s="606"/>
      <c r="GN67" s="606" t="str">
        <f>IF(SUMIFS(Bitácora!$AF$5:$AF$1036129,Bitácora!$D$5:$D$1036129,EY67,Bitácora!$AN$5:$AN$1036129,FO67,Bitácora!$E$5:$E$1036129,FE67,Bitácora!$AM$5:$AM$1036129,FT67)=0," ",SUMIFS(Bitácora!$AF$5:$AF$1036129,Bitácora!$D$5:$D$1036129,EY67,Bitácora!$AN$5:$AN$1036129,FO67,Bitácora!$E$5:$E$1036129,FE67,Bitácora!$AM$5:$AM$1036129,FT67))</f>
        <v xml:space="preserve"> </v>
      </c>
      <c r="GO67" s="617"/>
      <c r="GP67" s="617"/>
      <c r="GQ67" s="632"/>
      <c r="GR67" s="6"/>
    </row>
    <row r="68" spans="1:200" ht="8.85" customHeight="1" thickBot="1" x14ac:dyDescent="0.3">
      <c r="A68" s="244"/>
      <c r="B68" s="1124"/>
      <c r="C68" s="1125"/>
      <c r="D68" s="1125"/>
      <c r="E68" s="1125"/>
      <c r="F68" s="1129"/>
      <c r="G68" s="1130"/>
      <c r="H68" s="1130"/>
      <c r="I68" s="1130"/>
      <c r="J68" s="1131"/>
      <c r="K68" s="1128"/>
      <c r="L68" s="1129"/>
      <c r="M68" s="1130"/>
      <c r="N68" s="1130"/>
      <c r="O68" s="1130"/>
      <c r="P68" s="1130"/>
      <c r="Q68" s="1131"/>
      <c r="R68" s="1125"/>
      <c r="S68" s="1125"/>
      <c r="T68" s="1125"/>
      <c r="U68" s="1125"/>
      <c r="V68" s="1129"/>
      <c r="W68" s="1130"/>
      <c r="X68" s="1130"/>
      <c r="Y68" s="1131"/>
      <c r="Z68" s="1104"/>
      <c r="AA68" s="614"/>
      <c r="AB68" s="614"/>
      <c r="AC68" s="614"/>
      <c r="AD68" s="614"/>
      <c r="AE68" s="614"/>
      <c r="AF68" s="615"/>
      <c r="AG68" s="616"/>
      <c r="AH68" s="616"/>
      <c r="AI68" s="615"/>
      <c r="AJ68" s="615"/>
      <c r="AK68" s="616"/>
      <c r="AL68" s="616"/>
      <c r="AM68" s="615"/>
      <c r="AN68" s="615"/>
      <c r="AO68" s="616"/>
      <c r="AP68" s="616"/>
      <c r="AQ68" s="615"/>
      <c r="AR68" s="606"/>
      <c r="AS68" s="606"/>
      <c r="AT68" s="606"/>
      <c r="AU68" s="617"/>
      <c r="AV68" s="618"/>
      <c r="AW68" s="617"/>
      <c r="AX68" s="632"/>
      <c r="AY68" s="1124"/>
      <c r="AZ68" s="1125"/>
      <c r="BA68" s="1125"/>
      <c r="BB68" s="1125"/>
      <c r="BC68" s="1129"/>
      <c r="BD68" s="1130"/>
      <c r="BE68" s="1130"/>
      <c r="BF68" s="1130"/>
      <c r="BG68" s="1131"/>
      <c r="BH68" s="1128"/>
      <c r="BI68" s="1129"/>
      <c r="BJ68" s="1130"/>
      <c r="BK68" s="1130"/>
      <c r="BL68" s="1130"/>
      <c r="BM68" s="1130"/>
      <c r="BN68" s="1131"/>
      <c r="BO68" s="1125"/>
      <c r="BP68" s="1125"/>
      <c r="BQ68" s="1125"/>
      <c r="BR68" s="1125"/>
      <c r="BS68" s="1129"/>
      <c r="BT68" s="1130"/>
      <c r="BU68" s="1130"/>
      <c r="BV68" s="1131"/>
      <c r="BW68" s="1104"/>
      <c r="BX68" s="614"/>
      <c r="BY68" s="614"/>
      <c r="BZ68" s="614"/>
      <c r="CA68" s="614"/>
      <c r="CB68" s="614"/>
      <c r="CC68" s="615"/>
      <c r="CD68" s="616"/>
      <c r="CE68" s="616"/>
      <c r="CF68" s="615"/>
      <c r="CG68" s="615"/>
      <c r="CH68" s="616"/>
      <c r="CI68" s="616"/>
      <c r="CJ68" s="615"/>
      <c r="CK68" s="615"/>
      <c r="CL68" s="616"/>
      <c r="CM68" s="616"/>
      <c r="CN68" s="615"/>
      <c r="CO68" s="606"/>
      <c r="CP68" s="606"/>
      <c r="CQ68" s="606"/>
      <c r="CR68" s="617"/>
      <c r="CS68" s="618"/>
      <c r="CT68" s="617"/>
      <c r="CU68" s="632"/>
      <c r="CV68" s="276"/>
      <c r="CW68" s="244"/>
      <c r="CX68" s="1124"/>
      <c r="CY68" s="1125"/>
      <c r="CZ68" s="1125"/>
      <c r="DA68" s="1125"/>
      <c r="DB68" s="1129"/>
      <c r="DC68" s="1130"/>
      <c r="DD68" s="1130"/>
      <c r="DE68" s="1130"/>
      <c r="DF68" s="1131"/>
      <c r="DG68" s="1128"/>
      <c r="DH68" s="1129"/>
      <c r="DI68" s="1130"/>
      <c r="DJ68" s="1130"/>
      <c r="DK68" s="1130"/>
      <c r="DL68" s="1130"/>
      <c r="DM68" s="1131"/>
      <c r="DN68" s="1125"/>
      <c r="DO68" s="1125"/>
      <c r="DP68" s="1125"/>
      <c r="DQ68" s="1125"/>
      <c r="DR68" s="1129"/>
      <c r="DS68" s="1130"/>
      <c r="DT68" s="1130"/>
      <c r="DU68" s="1131"/>
      <c r="DV68" s="1104"/>
      <c r="DW68" s="614"/>
      <c r="DX68" s="614"/>
      <c r="DY68" s="614"/>
      <c r="DZ68" s="614"/>
      <c r="EA68" s="614"/>
      <c r="EB68" s="615"/>
      <c r="EC68" s="616"/>
      <c r="ED68" s="616"/>
      <c r="EE68" s="615"/>
      <c r="EF68" s="615"/>
      <c r="EG68" s="616"/>
      <c r="EH68" s="616"/>
      <c r="EI68" s="615"/>
      <c r="EJ68" s="615"/>
      <c r="EK68" s="616"/>
      <c r="EL68" s="616"/>
      <c r="EM68" s="615"/>
      <c r="EN68" s="606"/>
      <c r="EO68" s="606"/>
      <c r="EP68" s="606"/>
      <c r="EQ68" s="617"/>
      <c r="ER68" s="618"/>
      <c r="ES68" s="617"/>
      <c r="ET68" s="632"/>
      <c r="EU68" s="1124"/>
      <c r="EV68" s="1125"/>
      <c r="EW68" s="1125"/>
      <c r="EX68" s="1125"/>
      <c r="EY68" s="1129"/>
      <c r="EZ68" s="1130"/>
      <c r="FA68" s="1130"/>
      <c r="FB68" s="1130"/>
      <c r="FC68" s="1131"/>
      <c r="FD68" s="1128"/>
      <c r="FE68" s="1129"/>
      <c r="FF68" s="1130"/>
      <c r="FG68" s="1130"/>
      <c r="FH68" s="1130"/>
      <c r="FI68" s="1130"/>
      <c r="FJ68" s="1131"/>
      <c r="FK68" s="1125"/>
      <c r="FL68" s="1125"/>
      <c r="FM68" s="1125"/>
      <c r="FN68" s="1125"/>
      <c r="FO68" s="1129"/>
      <c r="FP68" s="1130"/>
      <c r="FQ68" s="1130"/>
      <c r="FR68" s="1131"/>
      <c r="FS68" s="1104"/>
      <c r="FT68" s="614"/>
      <c r="FU68" s="614"/>
      <c r="FV68" s="614"/>
      <c r="FW68" s="614"/>
      <c r="FX68" s="614"/>
      <c r="FY68" s="615"/>
      <c r="FZ68" s="616"/>
      <c r="GA68" s="616"/>
      <c r="GB68" s="615"/>
      <c r="GC68" s="615"/>
      <c r="GD68" s="616"/>
      <c r="GE68" s="616"/>
      <c r="GF68" s="615"/>
      <c r="GG68" s="615"/>
      <c r="GH68" s="616"/>
      <c r="GI68" s="616"/>
      <c r="GJ68" s="615"/>
      <c r="GK68" s="606"/>
      <c r="GL68" s="606"/>
      <c r="GM68" s="606"/>
      <c r="GN68" s="617"/>
      <c r="GO68" s="618"/>
      <c r="GP68" s="617"/>
      <c r="GQ68" s="632"/>
      <c r="GR68" s="6"/>
    </row>
    <row r="69" spans="1:200" ht="6.75" customHeight="1" x14ac:dyDescent="0.25">
      <c r="A69" s="244"/>
      <c r="B69" s="1115"/>
      <c r="C69" s="1116"/>
      <c r="D69" s="1116"/>
      <c r="E69" s="1116"/>
      <c r="F69" s="1116"/>
      <c r="G69" s="1116"/>
      <c r="H69" s="1116"/>
      <c r="I69" s="1116"/>
      <c r="J69" s="1116"/>
      <c r="K69" s="1116"/>
      <c r="L69" s="1116"/>
      <c r="M69" s="1116"/>
      <c r="N69" s="1116"/>
      <c r="O69" s="1116"/>
      <c r="P69" s="1116"/>
      <c r="Q69" s="1116"/>
      <c r="R69" s="1116"/>
      <c r="S69" s="1116"/>
      <c r="T69" s="1116"/>
      <c r="U69" s="1116"/>
      <c r="V69" s="1116"/>
      <c r="W69" s="1116"/>
      <c r="X69" s="1116"/>
      <c r="Y69" s="1116"/>
      <c r="Z69" s="1116"/>
      <c r="AA69" s="614"/>
      <c r="AB69" s="614"/>
      <c r="AC69" s="614"/>
      <c r="AD69" s="614"/>
      <c r="AE69" s="614"/>
      <c r="AF69" s="615"/>
      <c r="AG69" s="615"/>
      <c r="AH69" s="615"/>
      <c r="AI69" s="615"/>
      <c r="AJ69" s="615"/>
      <c r="AK69" s="615"/>
      <c r="AL69" s="615"/>
      <c r="AM69" s="615"/>
      <c r="AN69" s="615"/>
      <c r="AO69" s="615"/>
      <c r="AP69" s="615"/>
      <c r="AQ69" s="615"/>
      <c r="AR69" s="606"/>
      <c r="AS69" s="606"/>
      <c r="AT69" s="606"/>
      <c r="AU69" s="617"/>
      <c r="AV69" s="617"/>
      <c r="AW69" s="617"/>
      <c r="AX69" s="632"/>
      <c r="AY69" s="1115"/>
      <c r="AZ69" s="1116"/>
      <c r="BA69" s="1116"/>
      <c r="BB69" s="1116"/>
      <c r="BC69" s="1116"/>
      <c r="BD69" s="1116"/>
      <c r="BE69" s="1116"/>
      <c r="BF69" s="1116"/>
      <c r="BG69" s="1116"/>
      <c r="BH69" s="1116"/>
      <c r="BI69" s="1116"/>
      <c r="BJ69" s="1116"/>
      <c r="BK69" s="1116"/>
      <c r="BL69" s="1116"/>
      <c r="BM69" s="1116"/>
      <c r="BN69" s="1116"/>
      <c r="BO69" s="1116"/>
      <c r="BP69" s="1116"/>
      <c r="BQ69" s="1116"/>
      <c r="BR69" s="1116"/>
      <c r="BS69" s="1116"/>
      <c r="BT69" s="1116"/>
      <c r="BU69" s="1116"/>
      <c r="BV69" s="1116"/>
      <c r="BW69" s="1116"/>
      <c r="BX69" s="614"/>
      <c r="BY69" s="614"/>
      <c r="BZ69" s="614"/>
      <c r="CA69" s="614"/>
      <c r="CB69" s="614"/>
      <c r="CC69" s="615"/>
      <c r="CD69" s="615"/>
      <c r="CE69" s="615"/>
      <c r="CF69" s="615"/>
      <c r="CG69" s="615"/>
      <c r="CH69" s="615"/>
      <c r="CI69" s="615"/>
      <c r="CJ69" s="615"/>
      <c r="CK69" s="615"/>
      <c r="CL69" s="615"/>
      <c r="CM69" s="615"/>
      <c r="CN69" s="615"/>
      <c r="CO69" s="606"/>
      <c r="CP69" s="606"/>
      <c r="CQ69" s="606"/>
      <c r="CR69" s="617"/>
      <c r="CS69" s="617"/>
      <c r="CT69" s="617"/>
      <c r="CU69" s="632"/>
      <c r="CV69" s="276"/>
      <c r="CW69" s="244"/>
      <c r="CX69" s="1115"/>
      <c r="CY69" s="1116"/>
      <c r="CZ69" s="1116"/>
      <c r="DA69" s="1116"/>
      <c r="DB69" s="1116"/>
      <c r="DC69" s="1116"/>
      <c r="DD69" s="1116"/>
      <c r="DE69" s="1116"/>
      <c r="DF69" s="1116"/>
      <c r="DG69" s="1116"/>
      <c r="DH69" s="1116"/>
      <c r="DI69" s="1116"/>
      <c r="DJ69" s="1116"/>
      <c r="DK69" s="1116"/>
      <c r="DL69" s="1116"/>
      <c r="DM69" s="1116"/>
      <c r="DN69" s="1116"/>
      <c r="DO69" s="1116"/>
      <c r="DP69" s="1116"/>
      <c r="DQ69" s="1116"/>
      <c r="DR69" s="1116"/>
      <c r="DS69" s="1116"/>
      <c r="DT69" s="1116"/>
      <c r="DU69" s="1116"/>
      <c r="DV69" s="1116"/>
      <c r="DW69" s="614"/>
      <c r="DX69" s="614"/>
      <c r="DY69" s="614"/>
      <c r="DZ69" s="614"/>
      <c r="EA69" s="614"/>
      <c r="EB69" s="615"/>
      <c r="EC69" s="615"/>
      <c r="ED69" s="615"/>
      <c r="EE69" s="615"/>
      <c r="EF69" s="615"/>
      <c r="EG69" s="615"/>
      <c r="EH69" s="615"/>
      <c r="EI69" s="615"/>
      <c r="EJ69" s="615"/>
      <c r="EK69" s="615"/>
      <c r="EL69" s="615"/>
      <c r="EM69" s="615"/>
      <c r="EN69" s="606"/>
      <c r="EO69" s="606"/>
      <c r="EP69" s="606"/>
      <c r="EQ69" s="617"/>
      <c r="ER69" s="617"/>
      <c r="ES69" s="617"/>
      <c r="ET69" s="632"/>
      <c r="EU69" s="1115"/>
      <c r="EV69" s="1116"/>
      <c r="EW69" s="1116"/>
      <c r="EX69" s="1116"/>
      <c r="EY69" s="1116"/>
      <c r="EZ69" s="1116"/>
      <c r="FA69" s="1116"/>
      <c r="FB69" s="1116"/>
      <c r="FC69" s="1116"/>
      <c r="FD69" s="1116"/>
      <c r="FE69" s="1116"/>
      <c r="FF69" s="1116"/>
      <c r="FG69" s="1116"/>
      <c r="FH69" s="1116"/>
      <c r="FI69" s="1116"/>
      <c r="FJ69" s="1116"/>
      <c r="FK69" s="1116"/>
      <c r="FL69" s="1116"/>
      <c r="FM69" s="1116"/>
      <c r="FN69" s="1116"/>
      <c r="FO69" s="1116"/>
      <c r="FP69" s="1116"/>
      <c r="FQ69" s="1116"/>
      <c r="FR69" s="1116"/>
      <c r="FS69" s="1116"/>
      <c r="FT69" s="614"/>
      <c r="FU69" s="614"/>
      <c r="FV69" s="614"/>
      <c r="FW69" s="614"/>
      <c r="FX69" s="614"/>
      <c r="FY69" s="615"/>
      <c r="FZ69" s="615"/>
      <c r="GA69" s="615"/>
      <c r="GB69" s="615"/>
      <c r="GC69" s="615"/>
      <c r="GD69" s="615"/>
      <c r="GE69" s="615"/>
      <c r="GF69" s="615"/>
      <c r="GG69" s="615"/>
      <c r="GH69" s="615"/>
      <c r="GI69" s="615"/>
      <c r="GJ69" s="615"/>
      <c r="GK69" s="606"/>
      <c r="GL69" s="606"/>
      <c r="GM69" s="606"/>
      <c r="GN69" s="617"/>
      <c r="GO69" s="617"/>
      <c r="GP69" s="617"/>
      <c r="GQ69" s="632"/>
      <c r="GR69" s="6"/>
    </row>
    <row r="70" spans="1:200" ht="6" customHeight="1" x14ac:dyDescent="0.25">
      <c r="A70" s="244"/>
      <c r="B70" s="655"/>
      <c r="C70" s="657"/>
      <c r="D70" s="657"/>
      <c r="E70" s="657"/>
      <c r="F70" s="657"/>
      <c r="G70" s="657"/>
      <c r="H70" s="657"/>
      <c r="I70" s="657"/>
      <c r="J70" s="657"/>
      <c r="K70" s="657"/>
      <c r="L70" s="657"/>
      <c r="M70" s="657"/>
      <c r="N70" s="657"/>
      <c r="O70" s="657"/>
      <c r="P70" s="657"/>
      <c r="Q70" s="657"/>
      <c r="R70" s="657"/>
      <c r="S70" s="657"/>
      <c r="T70" s="657"/>
      <c r="U70" s="657"/>
      <c r="V70" s="657"/>
      <c r="W70" s="657"/>
      <c r="X70" s="657"/>
      <c r="Y70" s="657"/>
      <c r="Z70" s="657"/>
      <c r="AA70" s="613" t="str">
        <f>IF(Portada!$A$1="www.fly-logics.com","FEB",0)</f>
        <v>FEB</v>
      </c>
      <c r="AB70" s="614"/>
      <c r="AC70" s="614"/>
      <c r="AD70" s="614"/>
      <c r="AE70" s="614"/>
      <c r="AF70" s="605" t="str">
        <f>IF(SUMIFS(Bitácora!$Y$5:$Y$1036129,Bitácora!$D$5:$D$1036129,F67,Bitácora!$AN$5:$AN$1036129,V67,Bitácora!$E$5:$E$1036129,L67,Bitácora!$AM$5:$AM$1036129,AA70)=0," ",SUMIFS(Bitácora!$Y$5:$Y$1036129,Bitácora!$D$5:$D$1036129,F67,Bitácora!$AN$5:$AN$1036129,V67,Bitácora!$E$5:$E$1036129,L67,Bitácora!$AM$5:$AM$1036129,AA70))</f>
        <v xml:space="preserve"> </v>
      </c>
      <c r="AG70" s="615"/>
      <c r="AH70" s="615"/>
      <c r="AI70" s="615"/>
      <c r="AJ70" s="605" t="str">
        <f>IF(SUMIFS(Bitácora!$Z$5:$Z$1036129,Bitácora!$D$5:$D$1036129,F67,Bitácora!$AN$5:$AN$1036129,V67,Bitácora!$E$5:$E$1036129,L67,Bitácora!$AM$5:$AM$1036129,AA70)=0," ",SUMIFS(Bitácora!$Z$5:$Z$1036129,Bitácora!$D$5:$D$1036129,F67,Bitácora!$AN$5:$AN$1036129,V67,Bitácora!$E$5:$E$1036129,L67,Bitácora!$AM$5:$AM$1036129,AA70))</f>
        <v xml:space="preserve"> </v>
      </c>
      <c r="AK70" s="615"/>
      <c r="AL70" s="615"/>
      <c r="AM70" s="615"/>
      <c r="AN70" s="605" t="str">
        <f>IF(SUMIFS(Bitácora!$AA$5:$AA$1036129,Bitácora!$D$5:$D$1036129,F67,Bitácora!$AN$5:$AN$1036129,V67,Bitácora!$E$5:$E$1036129,L67,Bitácora!$AM$5:$AM$1036129,AA70)=0," ",SUMIFS(Bitácora!$AA$5:$AA$1036129,Bitácora!$D$5:$D$1036129,F67,Bitácora!$AN$5:$AN$1036129,V67,Bitácora!$E$5:$E$1036129,L67,Bitácora!$AM$5:$AM$1036129,AA70))</f>
        <v xml:space="preserve"> </v>
      </c>
      <c r="AO70" s="615"/>
      <c r="AP70" s="615"/>
      <c r="AQ70" s="615"/>
      <c r="AR70" s="606" t="str">
        <f>IF(SUMIFS(Bitácora!$AE$5:$AE$1036129,Bitácora!$D$5:$D$1036129,F67,Bitácora!$AN$5:$AN$1036129,V67,Bitácora!$E$5:$E$1036129,L67,Bitácora!$AM$5:$AM$1036129,AA70)=0," ",SUMIFS(Bitácora!$AE$5:$AE$1036129,Bitácora!$D$5:$D$1036129,F67,Bitácora!$AN$5:$AN$1036129,V67,Bitácora!$E$5:$E$1036129,L67,Bitácora!$AM$5:$AM$1036129,AA70))</f>
        <v xml:space="preserve"> </v>
      </c>
      <c r="AS70" s="606"/>
      <c r="AT70" s="606"/>
      <c r="AU70" s="606" t="str">
        <f>IF(SUMIFS(Bitácora!$AF$5:$AF$1036129,Bitácora!$D$5:$D$1036129,F67,Bitácora!$AN$5:$AN$1036129,V67,Bitácora!$E$5:$E$1036129,L67,Bitácora!$AM$5:$AM$1036129,AA70)=0," ",SUMIFS(Bitácora!$AF$5:$AF$1036129,Bitácora!$D$5:$D$1036129,F67,Bitácora!$AN$5:$AN$1036129,V67,Bitácora!$E$5:$E$1036129,L67,Bitácora!$AM$5:$AM$1036129,AA70))</f>
        <v xml:space="preserve"> </v>
      </c>
      <c r="AV70" s="617"/>
      <c r="AW70" s="617"/>
      <c r="AX70" s="632"/>
      <c r="AY70" s="655"/>
      <c r="AZ70" s="657"/>
      <c r="BA70" s="657"/>
      <c r="BB70" s="657"/>
      <c r="BC70" s="657"/>
      <c r="BD70" s="657"/>
      <c r="BE70" s="657"/>
      <c r="BF70" s="657"/>
      <c r="BG70" s="657"/>
      <c r="BH70" s="657"/>
      <c r="BI70" s="657"/>
      <c r="BJ70" s="657"/>
      <c r="BK70" s="657"/>
      <c r="BL70" s="657"/>
      <c r="BM70" s="657"/>
      <c r="BN70" s="657"/>
      <c r="BO70" s="657"/>
      <c r="BP70" s="657"/>
      <c r="BQ70" s="657"/>
      <c r="BR70" s="657"/>
      <c r="BS70" s="657"/>
      <c r="BT70" s="657"/>
      <c r="BU70" s="657"/>
      <c r="BV70" s="657"/>
      <c r="BW70" s="657"/>
      <c r="BX70" s="613" t="str">
        <f>IF(Portada!$A$1="www.fly-logics.com","FEB",0)</f>
        <v>FEB</v>
      </c>
      <c r="BY70" s="614"/>
      <c r="BZ70" s="614"/>
      <c r="CA70" s="614"/>
      <c r="CB70" s="614"/>
      <c r="CC70" s="605" t="str">
        <f>IF(SUMIFS(Bitácora!$Y$5:$Y$1036129,Bitácora!$D$5:$D$1036129,BC67,Bitácora!$AN$5:$AN$1036129,BS67,Bitácora!$E$5:$E$1036129,BI67,Bitácora!$AM$5:$AM$1036129,BX70)=0," ",SUMIFS(Bitácora!$Y$5:$Y$1036129,Bitácora!$D$5:$D$1036129,BC67,Bitácora!$AN$5:$AN$1036129,BS67,Bitácora!$E$5:$E$1036129,BI67,Bitácora!$AM$5:$AM$1036129,BX70))</f>
        <v xml:space="preserve"> </v>
      </c>
      <c r="CD70" s="615"/>
      <c r="CE70" s="615"/>
      <c r="CF70" s="615"/>
      <c r="CG70" s="605" t="str">
        <f>IF(SUMIFS(Bitácora!$Z$5:$Z$1036129,Bitácora!$D$5:$D$1036129,BC67,Bitácora!$AN$5:$AN$1036129,BS67,Bitácora!$E$5:$E$1036129,BI67,Bitácora!$AM$5:$AM$1036129,BX70)=0," ",SUMIFS(Bitácora!$Z$5:$Z$1036129,Bitácora!$D$5:$D$1036129,BC67,Bitácora!$AN$5:$AN$1036129,BS67,Bitácora!$E$5:$E$1036129,BI67,Bitácora!$AM$5:$AM$1036129,BX70))</f>
        <v xml:space="preserve"> </v>
      </c>
      <c r="CH70" s="615"/>
      <c r="CI70" s="615"/>
      <c r="CJ70" s="615"/>
      <c r="CK70" s="605" t="str">
        <f>IF(SUMIFS(Bitácora!$AA$5:$AA$1036129,Bitácora!$D$5:$D$1036129,BC67,Bitácora!$AN$5:$AN$1036129,BS67,Bitácora!$E$5:$E$1036129,BI67,Bitácora!$AM$5:$AM$1036129,BX70)=0," ",SUMIFS(Bitácora!$AA$5:$AA$1036129,Bitácora!$D$5:$D$1036129,BC67,Bitácora!$AN$5:$AN$1036129,BS67,Bitácora!$E$5:$E$1036129,BI67,Bitácora!$AM$5:$AM$1036129,BX70))</f>
        <v xml:space="preserve"> </v>
      </c>
      <c r="CL70" s="615"/>
      <c r="CM70" s="615"/>
      <c r="CN70" s="615"/>
      <c r="CO70" s="606" t="str">
        <f>IF(SUMIFS(Bitácora!$AE$5:$AE$1036129,Bitácora!$D$5:$D$1036129,BC67,Bitácora!$AN$5:$AN$1036129,BS67,Bitácora!$E$5:$E$1036129,BI67,Bitácora!$AM$5:$AM$1036129,BX70)=0," ",SUMIFS(Bitácora!$AE$5:$AE$1036129,Bitácora!$D$5:$D$1036129,BC67,Bitácora!$AN$5:$AN$1036129,BS67,Bitácora!$E$5:$E$1036129,BI67,Bitácora!$AM$5:$AM$1036129,BX70))</f>
        <v xml:space="preserve"> </v>
      </c>
      <c r="CP70" s="606"/>
      <c r="CQ70" s="606"/>
      <c r="CR70" s="606" t="str">
        <f>IF(SUMIFS(Bitácora!$AF$5:$AF$1036129,Bitácora!$D$5:$D$1036129,BC67,Bitácora!$AN$5:$AN$1036129,BS67,Bitácora!$E$5:$E$1036129,BI67,Bitácora!$AM$5:$AM$1036129,BX70)=0," ",SUMIFS(Bitácora!$AF$5:$AF$1036129,Bitácora!$D$5:$D$1036129,BC67,Bitácora!$AN$5:$AN$1036129,BS67,Bitácora!$E$5:$E$1036129,BI67,Bitácora!$AM$5:$AM$1036129,BX70))</f>
        <v xml:space="preserve"> </v>
      </c>
      <c r="CS70" s="617"/>
      <c r="CT70" s="617"/>
      <c r="CU70" s="632"/>
      <c r="CV70" s="276"/>
      <c r="CW70" s="244"/>
      <c r="CX70" s="655"/>
      <c r="CY70" s="657"/>
      <c r="CZ70" s="657"/>
      <c r="DA70" s="657"/>
      <c r="DB70" s="657"/>
      <c r="DC70" s="657"/>
      <c r="DD70" s="657"/>
      <c r="DE70" s="657"/>
      <c r="DF70" s="657"/>
      <c r="DG70" s="657"/>
      <c r="DH70" s="657"/>
      <c r="DI70" s="657"/>
      <c r="DJ70" s="657"/>
      <c r="DK70" s="657"/>
      <c r="DL70" s="657"/>
      <c r="DM70" s="657"/>
      <c r="DN70" s="657"/>
      <c r="DO70" s="657"/>
      <c r="DP70" s="657"/>
      <c r="DQ70" s="657"/>
      <c r="DR70" s="657"/>
      <c r="DS70" s="657"/>
      <c r="DT70" s="657"/>
      <c r="DU70" s="657"/>
      <c r="DV70" s="657"/>
      <c r="DW70" s="613" t="str">
        <f>IF(Portada!$A$1="www.fly-logics.com","FEB",0)</f>
        <v>FEB</v>
      </c>
      <c r="DX70" s="614"/>
      <c r="DY70" s="614"/>
      <c r="DZ70" s="614"/>
      <c r="EA70" s="614"/>
      <c r="EB70" s="605" t="str">
        <f>IF(SUMIFS(Bitácora!$Y$5:$Y$1036129,Bitácora!$D$5:$D$1036129,DB67,Bitácora!$AN$5:$AN$1036129,DR67,Bitácora!$E$5:$E$1036129,DH67,Bitácora!$AM$5:$AM$1036129,DW70)=0," ",SUMIFS(Bitácora!$Y$5:$Y$1036129,Bitácora!$D$5:$D$1036129,DB67,Bitácora!$AN$5:$AN$1036129,DR67,Bitácora!$E$5:$E$1036129,DH67,Bitácora!$AM$5:$AM$1036129,DW70))</f>
        <v xml:space="preserve"> </v>
      </c>
      <c r="EC70" s="615"/>
      <c r="ED70" s="615"/>
      <c r="EE70" s="615"/>
      <c r="EF70" s="605" t="str">
        <f>IF(SUMIFS(Bitácora!$Z$5:$Z$1036129,Bitácora!$D$5:$D$1036129,DB67,Bitácora!$AN$5:$AN$1036129,DR67,Bitácora!$E$5:$E$1036129,DH67,Bitácora!$AM$5:$AM$1036129,DW70)=0," ",SUMIFS(Bitácora!$Z$5:$Z$1036129,Bitácora!$D$5:$D$1036129,DB67,Bitácora!$AN$5:$AN$1036129,DR67,Bitácora!$E$5:$E$1036129,DH67,Bitácora!$AM$5:$AM$1036129,DW70))</f>
        <v xml:space="preserve"> </v>
      </c>
      <c r="EG70" s="615"/>
      <c r="EH70" s="615"/>
      <c r="EI70" s="615"/>
      <c r="EJ70" s="605" t="str">
        <f>IF(SUMIFS(Bitácora!$AA$5:$AA$1036129,Bitácora!$D$5:$D$1036129,DB67,Bitácora!$AN$5:$AN$1036129,DR67,Bitácora!$E$5:$E$1036129,DH67,Bitácora!$AM$5:$AM$1036129,DW70)=0," ",SUMIFS(Bitácora!$AA$5:$AA$1036129,Bitácora!$D$5:$D$1036129,DB67,Bitácora!$AN$5:$AN$1036129,DR67,Bitácora!$E$5:$E$1036129,DH67,Bitácora!$AM$5:$AM$1036129,DW70))</f>
        <v xml:space="preserve"> </v>
      </c>
      <c r="EK70" s="615"/>
      <c r="EL70" s="615"/>
      <c r="EM70" s="615"/>
      <c r="EN70" s="606" t="str">
        <f>IF(SUMIFS(Bitácora!$AE$5:$AE$1036129,Bitácora!$D$5:$D$1036129,DB67,Bitácora!$AN$5:$AN$1036129,DR67,Bitácora!$E$5:$E$1036129,DH67,Bitácora!$AM$5:$AM$1036129,DW70)=0," ",SUMIFS(Bitácora!$AE$5:$AE$1036129,Bitácora!$D$5:$D$1036129,DB67,Bitácora!$AN$5:$AN$1036129,DR67,Bitácora!$E$5:$E$1036129,DH67,Bitácora!$AM$5:$AM$1036129,DW70))</f>
        <v xml:space="preserve"> </v>
      </c>
      <c r="EO70" s="606"/>
      <c r="EP70" s="606"/>
      <c r="EQ70" s="606" t="str">
        <f>IF(SUMIFS(Bitácora!$AF$5:$AF$1036129,Bitácora!$D$5:$D$1036129,DB67,Bitácora!$AN$5:$AN$1036129,DR67,Bitácora!$E$5:$E$1036129,DH67,Bitácora!$AM$5:$AM$1036129,DW70)=0," ",SUMIFS(Bitácora!$AF$5:$AF$1036129,Bitácora!$D$5:$D$1036129,DB67,Bitácora!$AN$5:$AN$1036129,DR67,Bitácora!$E$5:$E$1036129,DH67,Bitácora!$AM$5:$AM$1036129,DW70))</f>
        <v xml:space="preserve"> </v>
      </c>
      <c r="ER70" s="617"/>
      <c r="ES70" s="617"/>
      <c r="ET70" s="632"/>
      <c r="EU70" s="655"/>
      <c r="EV70" s="657"/>
      <c r="EW70" s="657"/>
      <c r="EX70" s="657"/>
      <c r="EY70" s="657"/>
      <c r="EZ70" s="657"/>
      <c r="FA70" s="657"/>
      <c r="FB70" s="657"/>
      <c r="FC70" s="657"/>
      <c r="FD70" s="657"/>
      <c r="FE70" s="657"/>
      <c r="FF70" s="657"/>
      <c r="FG70" s="657"/>
      <c r="FH70" s="657"/>
      <c r="FI70" s="657"/>
      <c r="FJ70" s="657"/>
      <c r="FK70" s="657"/>
      <c r="FL70" s="657"/>
      <c r="FM70" s="657"/>
      <c r="FN70" s="657"/>
      <c r="FO70" s="657"/>
      <c r="FP70" s="657"/>
      <c r="FQ70" s="657"/>
      <c r="FR70" s="657"/>
      <c r="FS70" s="657"/>
      <c r="FT70" s="613" t="str">
        <f>IF(Portada!$A$1="www.fly-logics.com","FEB",0)</f>
        <v>FEB</v>
      </c>
      <c r="FU70" s="614"/>
      <c r="FV70" s="614"/>
      <c r="FW70" s="614"/>
      <c r="FX70" s="614"/>
      <c r="FY70" s="605" t="str">
        <f>IF(SUMIFS(Bitácora!$Y$5:$Y$1036129,Bitácora!$D$5:$D$1036129,EY67,Bitácora!$AN$5:$AN$1036129,FO67,Bitácora!$E$5:$E$1036129,FE67,Bitácora!$AM$5:$AM$1036129,FT70)=0," ",SUMIFS(Bitácora!$Y$5:$Y$1036129,Bitácora!$D$5:$D$1036129,EY67,Bitácora!$AN$5:$AN$1036129,FO67,Bitácora!$E$5:$E$1036129,FE67,Bitácora!$AM$5:$AM$1036129,FT70))</f>
        <v xml:space="preserve"> </v>
      </c>
      <c r="FZ70" s="615"/>
      <c r="GA70" s="615"/>
      <c r="GB70" s="615"/>
      <c r="GC70" s="605" t="str">
        <f>IF(SUMIFS(Bitácora!$Z$5:$Z$1036129,Bitácora!$D$5:$D$1036129,EY67,Bitácora!$AN$5:$AN$1036129,FO67,Bitácora!$E$5:$E$1036129,FE67,Bitácora!$AM$5:$AM$1036129,FT70)=0," ",SUMIFS(Bitácora!$Z$5:$Z$1036129,Bitácora!$D$5:$D$1036129,EY67,Bitácora!$AN$5:$AN$1036129,FO67,Bitácora!$E$5:$E$1036129,FE67,Bitácora!$AM$5:$AM$1036129,FT70))</f>
        <v xml:space="preserve"> </v>
      </c>
      <c r="GD70" s="615"/>
      <c r="GE70" s="615"/>
      <c r="GF70" s="615"/>
      <c r="GG70" s="605" t="str">
        <f>IF(SUMIFS(Bitácora!$AA$5:$AA$1036129,Bitácora!$D$5:$D$1036129,EY67,Bitácora!$AN$5:$AN$1036129,FO67,Bitácora!$E$5:$E$1036129,FE67,Bitácora!$AM$5:$AM$1036129,FT70)=0," ",SUMIFS(Bitácora!$AA$5:$AA$1036129,Bitácora!$D$5:$D$1036129,EY67,Bitácora!$AN$5:$AN$1036129,FO67,Bitácora!$E$5:$E$1036129,FE67,Bitácora!$AM$5:$AM$1036129,FT70))</f>
        <v xml:space="preserve"> </v>
      </c>
      <c r="GH70" s="615"/>
      <c r="GI70" s="615"/>
      <c r="GJ70" s="615"/>
      <c r="GK70" s="606" t="str">
        <f>IF(SUMIFS(Bitácora!$AE$5:$AE$1036129,Bitácora!$D$5:$D$1036129,EY67,Bitácora!$AN$5:$AN$1036129,FO67,Bitácora!$E$5:$E$1036129,FE67,Bitácora!$AM$5:$AM$1036129,FT70)=0," ",SUMIFS(Bitácora!$AE$5:$AE$1036129,Bitácora!$D$5:$D$1036129,EY67,Bitácora!$AN$5:$AN$1036129,FO67,Bitácora!$E$5:$E$1036129,FE67,Bitácora!$AM$5:$AM$1036129,FT70))</f>
        <v xml:space="preserve"> </v>
      </c>
      <c r="GL70" s="606"/>
      <c r="GM70" s="606"/>
      <c r="GN70" s="606" t="str">
        <f>IF(SUMIFS(Bitácora!$AF$5:$AF$1036129,Bitácora!$D$5:$D$1036129,EY67,Bitácora!$AN$5:$AN$1036129,FO67,Bitácora!$E$5:$E$1036129,FE67,Bitácora!$AM$5:$AM$1036129,FT70)=0," ",SUMIFS(Bitácora!$AF$5:$AF$1036129,Bitácora!$D$5:$D$1036129,EY67,Bitácora!$AN$5:$AN$1036129,FO67,Bitácora!$E$5:$E$1036129,FE67,Bitácora!$AM$5:$AM$1036129,FT70))</f>
        <v xml:space="preserve"> </v>
      </c>
      <c r="GO70" s="617"/>
      <c r="GP70" s="617"/>
      <c r="GQ70" s="632"/>
      <c r="GR70" s="6"/>
    </row>
    <row r="71" spans="1:200" ht="10.5" customHeight="1" x14ac:dyDescent="0.25">
      <c r="A71" s="244"/>
      <c r="B71" s="630"/>
      <c r="C71" s="648" t="str">
        <f>IF(Portada!$A$1="www.fly-logics.com","TIEMPO DE VUELO",0)</f>
        <v>TIEMPO DE VUELO</v>
      </c>
      <c r="D71" s="648"/>
      <c r="E71" s="648"/>
      <c r="F71" s="648"/>
      <c r="G71" s="648"/>
      <c r="H71" s="648"/>
      <c r="I71" s="648"/>
      <c r="J71" s="648"/>
      <c r="K71" s="648"/>
      <c r="L71" s="648"/>
      <c r="M71" s="648"/>
      <c r="N71" s="625"/>
      <c r="O71" s="648" t="str">
        <f>IF(Portada!$A$1="www.fly-logics.com","TIEMPO MEDIO",0)</f>
        <v>TIEMPO MEDIO</v>
      </c>
      <c r="P71" s="648"/>
      <c r="Q71" s="648"/>
      <c r="R71" s="648"/>
      <c r="S71" s="648"/>
      <c r="T71" s="648"/>
      <c r="U71" s="648"/>
      <c r="V71" s="648"/>
      <c r="W71" s="648"/>
      <c r="X71" s="648"/>
      <c r="Y71" s="648"/>
      <c r="Z71" s="15"/>
      <c r="AA71" s="614"/>
      <c r="AB71" s="614"/>
      <c r="AC71" s="614"/>
      <c r="AD71" s="614"/>
      <c r="AE71" s="614"/>
      <c r="AF71" s="615"/>
      <c r="AG71" s="616"/>
      <c r="AH71" s="616"/>
      <c r="AI71" s="615"/>
      <c r="AJ71" s="615"/>
      <c r="AK71" s="616"/>
      <c r="AL71" s="616"/>
      <c r="AM71" s="615"/>
      <c r="AN71" s="615"/>
      <c r="AO71" s="616"/>
      <c r="AP71" s="616"/>
      <c r="AQ71" s="615"/>
      <c r="AR71" s="606"/>
      <c r="AS71" s="606"/>
      <c r="AT71" s="606"/>
      <c r="AU71" s="617"/>
      <c r="AV71" s="618"/>
      <c r="AW71" s="617"/>
      <c r="AX71" s="632"/>
      <c r="AY71" s="630"/>
      <c r="AZ71" s="648" t="str">
        <f>IF(Portada!$A$1="www.fly-logics.com","TIEMPO DE VUELO",0)</f>
        <v>TIEMPO DE VUELO</v>
      </c>
      <c r="BA71" s="648"/>
      <c r="BB71" s="648"/>
      <c r="BC71" s="648"/>
      <c r="BD71" s="648"/>
      <c r="BE71" s="648"/>
      <c r="BF71" s="648"/>
      <c r="BG71" s="648"/>
      <c r="BH71" s="648"/>
      <c r="BI71" s="648"/>
      <c r="BJ71" s="648"/>
      <c r="BK71" s="625"/>
      <c r="BL71" s="648" t="str">
        <f>IF(Portada!$A$1="www.fly-logics.com","TIEMPO MEDIO",0)</f>
        <v>TIEMPO MEDIO</v>
      </c>
      <c r="BM71" s="648"/>
      <c r="BN71" s="648"/>
      <c r="BO71" s="648"/>
      <c r="BP71" s="648"/>
      <c r="BQ71" s="648"/>
      <c r="BR71" s="648"/>
      <c r="BS71" s="648"/>
      <c r="BT71" s="648"/>
      <c r="BU71" s="648"/>
      <c r="BV71" s="648"/>
      <c r="BW71" s="15"/>
      <c r="BX71" s="614"/>
      <c r="BY71" s="614"/>
      <c r="BZ71" s="614"/>
      <c r="CA71" s="614"/>
      <c r="CB71" s="614"/>
      <c r="CC71" s="615"/>
      <c r="CD71" s="616"/>
      <c r="CE71" s="616"/>
      <c r="CF71" s="615"/>
      <c r="CG71" s="615"/>
      <c r="CH71" s="616"/>
      <c r="CI71" s="616"/>
      <c r="CJ71" s="615"/>
      <c r="CK71" s="615"/>
      <c r="CL71" s="616"/>
      <c r="CM71" s="616"/>
      <c r="CN71" s="615"/>
      <c r="CO71" s="606"/>
      <c r="CP71" s="606"/>
      <c r="CQ71" s="606"/>
      <c r="CR71" s="617"/>
      <c r="CS71" s="618"/>
      <c r="CT71" s="617"/>
      <c r="CU71" s="632"/>
      <c r="CV71" s="276"/>
      <c r="CW71" s="244"/>
      <c r="CX71" s="630"/>
      <c r="CY71" s="648" t="str">
        <f>IF(Portada!$A$1="www.fly-logics.com","TIEMPO DE VUELO",0)</f>
        <v>TIEMPO DE VUELO</v>
      </c>
      <c r="CZ71" s="648"/>
      <c r="DA71" s="648"/>
      <c r="DB71" s="648"/>
      <c r="DC71" s="648"/>
      <c r="DD71" s="648"/>
      <c r="DE71" s="648"/>
      <c r="DF71" s="648"/>
      <c r="DG71" s="648"/>
      <c r="DH71" s="648"/>
      <c r="DI71" s="648"/>
      <c r="DJ71" s="625"/>
      <c r="DK71" s="648" t="str">
        <f>IF(Portada!$A$1="www.fly-logics.com","TIEMPO MEDIO",0)</f>
        <v>TIEMPO MEDIO</v>
      </c>
      <c r="DL71" s="648"/>
      <c r="DM71" s="648"/>
      <c r="DN71" s="648"/>
      <c r="DO71" s="648"/>
      <c r="DP71" s="648"/>
      <c r="DQ71" s="648"/>
      <c r="DR71" s="648"/>
      <c r="DS71" s="648"/>
      <c r="DT71" s="648"/>
      <c r="DU71" s="648"/>
      <c r="DV71" s="15"/>
      <c r="DW71" s="614"/>
      <c r="DX71" s="614"/>
      <c r="DY71" s="614"/>
      <c r="DZ71" s="614"/>
      <c r="EA71" s="614"/>
      <c r="EB71" s="615"/>
      <c r="EC71" s="616"/>
      <c r="ED71" s="616"/>
      <c r="EE71" s="615"/>
      <c r="EF71" s="615"/>
      <c r="EG71" s="616"/>
      <c r="EH71" s="616"/>
      <c r="EI71" s="615"/>
      <c r="EJ71" s="615"/>
      <c r="EK71" s="616"/>
      <c r="EL71" s="616"/>
      <c r="EM71" s="615"/>
      <c r="EN71" s="606"/>
      <c r="EO71" s="606"/>
      <c r="EP71" s="606"/>
      <c r="EQ71" s="617"/>
      <c r="ER71" s="618"/>
      <c r="ES71" s="617"/>
      <c r="ET71" s="632"/>
      <c r="EU71" s="630"/>
      <c r="EV71" s="648" t="str">
        <f>IF(Portada!$A$1="www.fly-logics.com","TIEMPO DE VUELO",0)</f>
        <v>TIEMPO DE VUELO</v>
      </c>
      <c r="EW71" s="648"/>
      <c r="EX71" s="648"/>
      <c r="EY71" s="648"/>
      <c r="EZ71" s="648"/>
      <c r="FA71" s="648"/>
      <c r="FB71" s="648"/>
      <c r="FC71" s="648"/>
      <c r="FD71" s="648"/>
      <c r="FE71" s="648"/>
      <c r="FF71" s="648"/>
      <c r="FG71" s="625"/>
      <c r="FH71" s="648" t="str">
        <f>IF(Portada!$A$1="www.fly-logics.com","TIEMPO MEDIO",0)</f>
        <v>TIEMPO MEDIO</v>
      </c>
      <c r="FI71" s="648"/>
      <c r="FJ71" s="648"/>
      <c r="FK71" s="648"/>
      <c r="FL71" s="648"/>
      <c r="FM71" s="648"/>
      <c r="FN71" s="648"/>
      <c r="FO71" s="648"/>
      <c r="FP71" s="648"/>
      <c r="FQ71" s="648"/>
      <c r="FR71" s="648"/>
      <c r="FS71" s="15"/>
      <c r="FT71" s="614"/>
      <c r="FU71" s="614"/>
      <c r="FV71" s="614"/>
      <c r="FW71" s="614"/>
      <c r="FX71" s="614"/>
      <c r="FY71" s="615"/>
      <c r="FZ71" s="616"/>
      <c r="GA71" s="616"/>
      <c r="GB71" s="615"/>
      <c r="GC71" s="615"/>
      <c r="GD71" s="616"/>
      <c r="GE71" s="616"/>
      <c r="GF71" s="615"/>
      <c r="GG71" s="615"/>
      <c r="GH71" s="616"/>
      <c r="GI71" s="616"/>
      <c r="GJ71" s="615"/>
      <c r="GK71" s="606"/>
      <c r="GL71" s="606"/>
      <c r="GM71" s="606"/>
      <c r="GN71" s="617"/>
      <c r="GO71" s="618"/>
      <c r="GP71" s="617"/>
      <c r="GQ71" s="632"/>
      <c r="GR71" s="6"/>
    </row>
    <row r="72" spans="1:200" ht="8.85" customHeight="1" x14ac:dyDescent="0.25">
      <c r="A72" s="244"/>
      <c r="B72" s="630"/>
      <c r="C72" s="649"/>
      <c r="D72" s="649"/>
      <c r="E72" s="649"/>
      <c r="F72" s="649"/>
      <c r="G72" s="649"/>
      <c r="H72" s="649"/>
      <c r="I72" s="649"/>
      <c r="J72" s="649"/>
      <c r="K72" s="649"/>
      <c r="L72" s="649"/>
      <c r="M72" s="649"/>
      <c r="N72" s="625"/>
      <c r="O72" s="649"/>
      <c r="P72" s="649"/>
      <c r="Q72" s="649"/>
      <c r="R72" s="649"/>
      <c r="S72" s="649"/>
      <c r="T72" s="649"/>
      <c r="U72" s="649"/>
      <c r="V72" s="649"/>
      <c r="W72" s="649"/>
      <c r="X72" s="649"/>
      <c r="Y72" s="649"/>
      <c r="Z72" s="15"/>
      <c r="AA72" s="614"/>
      <c r="AB72" s="614"/>
      <c r="AC72" s="614"/>
      <c r="AD72" s="614"/>
      <c r="AE72" s="614"/>
      <c r="AF72" s="615"/>
      <c r="AG72" s="615"/>
      <c r="AH72" s="615"/>
      <c r="AI72" s="615"/>
      <c r="AJ72" s="615"/>
      <c r="AK72" s="615"/>
      <c r="AL72" s="615"/>
      <c r="AM72" s="615"/>
      <c r="AN72" s="615"/>
      <c r="AO72" s="615"/>
      <c r="AP72" s="615"/>
      <c r="AQ72" s="615"/>
      <c r="AR72" s="606"/>
      <c r="AS72" s="606"/>
      <c r="AT72" s="606"/>
      <c r="AU72" s="617"/>
      <c r="AV72" s="617"/>
      <c r="AW72" s="617"/>
      <c r="AX72" s="632"/>
      <c r="AY72" s="630"/>
      <c r="AZ72" s="649"/>
      <c r="BA72" s="649"/>
      <c r="BB72" s="649"/>
      <c r="BC72" s="649"/>
      <c r="BD72" s="649"/>
      <c r="BE72" s="649"/>
      <c r="BF72" s="649"/>
      <c r="BG72" s="649"/>
      <c r="BH72" s="649"/>
      <c r="BI72" s="649"/>
      <c r="BJ72" s="649"/>
      <c r="BK72" s="625"/>
      <c r="BL72" s="649"/>
      <c r="BM72" s="649"/>
      <c r="BN72" s="649"/>
      <c r="BO72" s="649"/>
      <c r="BP72" s="649"/>
      <c r="BQ72" s="649"/>
      <c r="BR72" s="649"/>
      <c r="BS72" s="649"/>
      <c r="BT72" s="649"/>
      <c r="BU72" s="649"/>
      <c r="BV72" s="649"/>
      <c r="BW72" s="15"/>
      <c r="BX72" s="614"/>
      <c r="BY72" s="614"/>
      <c r="BZ72" s="614"/>
      <c r="CA72" s="614"/>
      <c r="CB72" s="614"/>
      <c r="CC72" s="615"/>
      <c r="CD72" s="615"/>
      <c r="CE72" s="615"/>
      <c r="CF72" s="615"/>
      <c r="CG72" s="615"/>
      <c r="CH72" s="615"/>
      <c r="CI72" s="615"/>
      <c r="CJ72" s="615"/>
      <c r="CK72" s="615"/>
      <c r="CL72" s="615"/>
      <c r="CM72" s="615"/>
      <c r="CN72" s="615"/>
      <c r="CO72" s="606"/>
      <c r="CP72" s="606"/>
      <c r="CQ72" s="606"/>
      <c r="CR72" s="617"/>
      <c r="CS72" s="617"/>
      <c r="CT72" s="617"/>
      <c r="CU72" s="632"/>
      <c r="CV72" s="276"/>
      <c r="CW72" s="244"/>
      <c r="CX72" s="630"/>
      <c r="CY72" s="649"/>
      <c r="CZ72" s="649"/>
      <c r="DA72" s="649"/>
      <c r="DB72" s="649"/>
      <c r="DC72" s="649"/>
      <c r="DD72" s="649"/>
      <c r="DE72" s="649"/>
      <c r="DF72" s="649"/>
      <c r="DG72" s="649"/>
      <c r="DH72" s="649"/>
      <c r="DI72" s="649"/>
      <c r="DJ72" s="625"/>
      <c r="DK72" s="649"/>
      <c r="DL72" s="649"/>
      <c r="DM72" s="649"/>
      <c r="DN72" s="649"/>
      <c r="DO72" s="649"/>
      <c r="DP72" s="649"/>
      <c r="DQ72" s="649"/>
      <c r="DR72" s="649"/>
      <c r="DS72" s="649"/>
      <c r="DT72" s="649"/>
      <c r="DU72" s="649"/>
      <c r="DV72" s="15"/>
      <c r="DW72" s="614"/>
      <c r="DX72" s="614"/>
      <c r="DY72" s="614"/>
      <c r="DZ72" s="614"/>
      <c r="EA72" s="614"/>
      <c r="EB72" s="615"/>
      <c r="EC72" s="615"/>
      <c r="ED72" s="615"/>
      <c r="EE72" s="615"/>
      <c r="EF72" s="615"/>
      <c r="EG72" s="615"/>
      <c r="EH72" s="615"/>
      <c r="EI72" s="615"/>
      <c r="EJ72" s="615"/>
      <c r="EK72" s="615"/>
      <c r="EL72" s="615"/>
      <c r="EM72" s="615"/>
      <c r="EN72" s="606"/>
      <c r="EO72" s="606"/>
      <c r="EP72" s="606"/>
      <c r="EQ72" s="617"/>
      <c r="ER72" s="617"/>
      <c r="ES72" s="617"/>
      <c r="ET72" s="632"/>
      <c r="EU72" s="630"/>
      <c r="EV72" s="649"/>
      <c r="EW72" s="649"/>
      <c r="EX72" s="649"/>
      <c r="EY72" s="649"/>
      <c r="EZ72" s="649"/>
      <c r="FA72" s="649"/>
      <c r="FB72" s="649"/>
      <c r="FC72" s="649"/>
      <c r="FD72" s="649"/>
      <c r="FE72" s="649"/>
      <c r="FF72" s="649"/>
      <c r="FG72" s="625"/>
      <c r="FH72" s="649"/>
      <c r="FI72" s="649"/>
      <c r="FJ72" s="649"/>
      <c r="FK72" s="649"/>
      <c r="FL72" s="649"/>
      <c r="FM72" s="649"/>
      <c r="FN72" s="649"/>
      <c r="FO72" s="649"/>
      <c r="FP72" s="649"/>
      <c r="FQ72" s="649"/>
      <c r="FR72" s="649"/>
      <c r="FS72" s="15"/>
      <c r="FT72" s="614"/>
      <c r="FU72" s="614"/>
      <c r="FV72" s="614"/>
      <c r="FW72" s="614"/>
      <c r="FX72" s="614"/>
      <c r="FY72" s="615"/>
      <c r="FZ72" s="615"/>
      <c r="GA72" s="615"/>
      <c r="GB72" s="615"/>
      <c r="GC72" s="615"/>
      <c r="GD72" s="615"/>
      <c r="GE72" s="615"/>
      <c r="GF72" s="615"/>
      <c r="GG72" s="615"/>
      <c r="GH72" s="615"/>
      <c r="GI72" s="615"/>
      <c r="GJ72" s="615"/>
      <c r="GK72" s="606"/>
      <c r="GL72" s="606"/>
      <c r="GM72" s="606"/>
      <c r="GN72" s="617"/>
      <c r="GO72" s="617"/>
      <c r="GP72" s="617"/>
      <c r="GQ72" s="632"/>
      <c r="GR72" s="6"/>
    </row>
    <row r="73" spans="1:200" ht="10.5" customHeight="1" x14ac:dyDescent="0.25">
      <c r="A73" s="244"/>
      <c r="B73" s="630"/>
      <c r="C73" s="1132" t="str">
        <f>IF(SUMIFS(Bitácora!$I$5:$I$1036129,Bitácora!$D$5:$D$1036129,F67,Bitácora!$AN$5:$AN$1036129,V67,Bitácora!$E$5:$E$1036129,L67)=0," ",SUMIFS(Bitácora!$I$5:$I$1036129,Bitácora!$D$5:$D$1036129,F67,Bitácora!$AN$5:$AN$1036129,V67,Bitácora!$E$5:$E$1036129,L67))</f>
        <v xml:space="preserve"> </v>
      </c>
      <c r="D73" s="1132"/>
      <c r="E73" s="1132"/>
      <c r="F73" s="1132"/>
      <c r="G73" s="1132"/>
      <c r="H73" s="1132"/>
      <c r="I73" s="1132"/>
      <c r="J73" s="1132"/>
      <c r="K73" s="1132"/>
      <c r="L73" s="1132"/>
      <c r="M73" s="1132"/>
      <c r="N73" s="625"/>
      <c r="O73" s="1132" t="str">
        <f t="shared" ref="O73" si="0">IF(IFERROR(C73/J76,"")=0,"",IFERROR(C73/J76,""))</f>
        <v/>
      </c>
      <c r="P73" s="1132"/>
      <c r="Q73" s="1132"/>
      <c r="R73" s="1132"/>
      <c r="S73" s="1132"/>
      <c r="T73" s="1132"/>
      <c r="U73" s="1132"/>
      <c r="V73" s="1132"/>
      <c r="W73" s="1132"/>
      <c r="X73" s="1132"/>
      <c r="Y73" s="1132"/>
      <c r="Z73" s="15"/>
      <c r="AA73" s="613" t="str">
        <f>IF(Portada!$A$1="www.fly-logics.com","MAR",0)</f>
        <v>MAR</v>
      </c>
      <c r="AB73" s="614"/>
      <c r="AC73" s="614"/>
      <c r="AD73" s="614"/>
      <c r="AE73" s="614"/>
      <c r="AF73" s="605" t="str">
        <f>IF(SUMIFS(Bitácora!$Y$5:$Y$1036129,Bitácora!$D$5:$D$1036129,F67,Bitácora!$AN$5:$AN$1036129,V67,Bitácora!$E$5:$E$1036129,L67,Bitácora!$AM$5:$AM$1036129,AA73)=0," ",SUMIFS(Bitácora!$Y$5:$Y$1036129,Bitácora!$D$5:$D$1036129,F67,Bitácora!$AN$5:$AN$1036129,V67,Bitácora!$E$5:$E$1036129,L67,Bitácora!$AM$5:$AM$1036129,AA73))</f>
        <v xml:space="preserve"> </v>
      </c>
      <c r="AG73" s="615"/>
      <c r="AH73" s="615"/>
      <c r="AI73" s="615"/>
      <c r="AJ73" s="605" t="str">
        <f>IF(SUMIFS(Bitácora!$Z$5:$Z$1036129,Bitácora!$D$5:$D$1036129,F67,Bitácora!$AN$5:$AN$1036129,V67,Bitácora!$E$5:$E$1036129,L67,Bitácora!$AM$5:$AM$1036129,AA73)=0," ",SUMIFS(Bitácora!$Z$5:$Z$1036129,Bitácora!$D$5:$D$1036129,F67,Bitácora!$AN$5:$AN$1036129,V67,Bitácora!$E$5:$E$1036129,L67,Bitácora!$AM$5:$AM$1036129,AA73))</f>
        <v xml:space="preserve"> </v>
      </c>
      <c r="AK73" s="615"/>
      <c r="AL73" s="615"/>
      <c r="AM73" s="615"/>
      <c r="AN73" s="605" t="str">
        <f>IF(SUMIFS(Bitácora!$AA$5:$AA$1036129,Bitácora!$D$5:$D$1036129,F67,Bitácora!$AN$5:$AN$1036129,V67,Bitácora!$E$5:$E$1036129,L67,Bitácora!$AM$5:$AM$1036129,AA73)=0," ",SUMIFS(Bitácora!$AA$5:$AA$1036129,Bitácora!$D$5:$D$1036129,F67,Bitácora!$AN$5:$AN$1036129,V67,Bitácora!$E$5:$E$1036129,L67,Bitácora!$AM$5:$AM$1036129,AA73))</f>
        <v xml:space="preserve"> </v>
      </c>
      <c r="AO73" s="615"/>
      <c r="AP73" s="615"/>
      <c r="AQ73" s="615"/>
      <c r="AR73" s="606" t="str">
        <f>IF(SUMIFS(Bitácora!$AE$5:$AE$1036129,Bitácora!$D$5:$D$1036129,F67,Bitácora!$AN$5:$AN$1036129,V67,Bitácora!$E$5:$E$1036129,L67,Bitácora!$AM$5:$AM$1036129,AA73)=0," ",SUMIFS(Bitácora!$AE$5:$AE$1036129,Bitácora!$D$5:$D$1036129,F67,Bitácora!$AN$5:$AN$1036129,V67,Bitácora!$E$5:$E$1036129,L67,Bitácora!$AM$5:$AM$1036129,AA73))</f>
        <v xml:space="preserve"> </v>
      </c>
      <c r="AS73" s="606"/>
      <c r="AT73" s="606"/>
      <c r="AU73" s="606" t="str">
        <f>IF(SUMIFS(Bitácora!$AF$5:$AF$1036129,Bitácora!$D$5:$D$1036129,F67,Bitácora!$AN$5:$AN$1036129,V67,Bitácora!$E$5:$E$1036129,L67,Bitácora!$AM$5:$AM$1036129,AA73)=0," ",SUMIFS(Bitácora!$AF$5:$AF$1036129,Bitácora!$D$5:$D$1036129,F67,Bitácora!$AN$5:$AN$1036129,V67,Bitácora!$E$5:$E$1036129,L67,Bitácora!$AM$5:$AM$1036129,AA73))</f>
        <v xml:space="preserve"> </v>
      </c>
      <c r="AV73" s="617"/>
      <c r="AW73" s="617"/>
      <c r="AX73" s="632"/>
      <c r="AY73" s="630"/>
      <c r="AZ73" s="1132" t="str">
        <f>IF(SUMIFS(Bitácora!$I$5:$I$1036129,Bitácora!$D$5:$D$1036129,BC67,Bitácora!$AN$5:$AN$1036129,BS67,Bitácora!$E$5:$E$1036129,BI67)=0," ",SUMIFS(Bitácora!$I$5:$I$1036129,Bitácora!$D$5:$D$1036129,BC67,Bitácora!$AN$5:$AN$1036129,BS67,Bitácora!$E$5:$E$1036129,BI67))</f>
        <v xml:space="preserve"> </v>
      </c>
      <c r="BA73" s="1132"/>
      <c r="BB73" s="1132"/>
      <c r="BC73" s="1132"/>
      <c r="BD73" s="1132"/>
      <c r="BE73" s="1132"/>
      <c r="BF73" s="1132"/>
      <c r="BG73" s="1132"/>
      <c r="BH73" s="1132"/>
      <c r="BI73" s="1132"/>
      <c r="BJ73" s="1132"/>
      <c r="BK73" s="625"/>
      <c r="BL73" s="1132" t="str">
        <f t="shared" ref="BL73" si="1">IF(IFERROR(AZ73/BG76,"")=0,"",IFERROR(AZ73/BG76,""))</f>
        <v/>
      </c>
      <c r="BM73" s="1132"/>
      <c r="BN73" s="1132"/>
      <c r="BO73" s="1132"/>
      <c r="BP73" s="1132"/>
      <c r="BQ73" s="1132"/>
      <c r="BR73" s="1132"/>
      <c r="BS73" s="1132"/>
      <c r="BT73" s="1132"/>
      <c r="BU73" s="1132"/>
      <c r="BV73" s="1132"/>
      <c r="BW73" s="15"/>
      <c r="BX73" s="613" t="str">
        <f>IF(Portada!$A$1="www.fly-logics.com","MAR",0)</f>
        <v>MAR</v>
      </c>
      <c r="BY73" s="614"/>
      <c r="BZ73" s="614"/>
      <c r="CA73" s="614"/>
      <c r="CB73" s="614"/>
      <c r="CC73" s="605" t="str">
        <f>IF(SUMIFS(Bitácora!$Y$5:$Y$1036129,Bitácora!$D$5:$D$1036129,BC67,Bitácora!$AN$5:$AN$1036129,BS67,Bitácora!$E$5:$E$1036129,BI67,Bitácora!$AM$5:$AM$1036129,BX73)=0," ",SUMIFS(Bitácora!$Y$5:$Y$1036129,Bitácora!$D$5:$D$1036129,BC67,Bitácora!$AN$5:$AN$1036129,BS67,Bitácora!$E$5:$E$1036129,BI67,Bitácora!$AM$5:$AM$1036129,BX73))</f>
        <v xml:space="preserve"> </v>
      </c>
      <c r="CD73" s="615"/>
      <c r="CE73" s="615"/>
      <c r="CF73" s="615"/>
      <c r="CG73" s="605" t="str">
        <f>IF(SUMIFS(Bitácora!$Z$5:$Z$1036129,Bitácora!$D$5:$D$1036129,BC67,Bitácora!$AN$5:$AN$1036129,BS67,Bitácora!$E$5:$E$1036129,BI67,Bitácora!$AM$5:$AM$1036129,BX73)=0," ",SUMIFS(Bitácora!$Z$5:$Z$1036129,Bitácora!$D$5:$D$1036129,BC67,Bitácora!$AN$5:$AN$1036129,BS67,Bitácora!$E$5:$E$1036129,BI67,Bitácora!$AM$5:$AM$1036129,BX73))</f>
        <v xml:space="preserve"> </v>
      </c>
      <c r="CH73" s="615"/>
      <c r="CI73" s="615"/>
      <c r="CJ73" s="615"/>
      <c r="CK73" s="605" t="str">
        <f>IF(SUMIFS(Bitácora!$AA$5:$AA$1036129,Bitácora!$D$5:$D$1036129,BC67,Bitácora!$AN$5:$AN$1036129,BS67,Bitácora!$E$5:$E$1036129,BI67,Bitácora!$AM$5:$AM$1036129,BX73)=0," ",SUMIFS(Bitácora!$AA$5:$AA$1036129,Bitácora!$D$5:$D$1036129,BC67,Bitácora!$AN$5:$AN$1036129,BS67,Bitácora!$E$5:$E$1036129,BI67,Bitácora!$AM$5:$AM$1036129,BX73))</f>
        <v xml:space="preserve"> </v>
      </c>
      <c r="CL73" s="615"/>
      <c r="CM73" s="615"/>
      <c r="CN73" s="615"/>
      <c r="CO73" s="606" t="str">
        <f>IF(SUMIFS(Bitácora!$AE$5:$AE$1036129,Bitácora!$D$5:$D$1036129,BC67,Bitácora!$AN$5:$AN$1036129,BS67,Bitácora!$E$5:$E$1036129,BI67,Bitácora!$AM$5:$AM$1036129,BX73)=0," ",SUMIFS(Bitácora!$AE$5:$AE$1036129,Bitácora!$D$5:$D$1036129,BC67,Bitácora!$AN$5:$AN$1036129,BS67,Bitácora!$E$5:$E$1036129,BI67,Bitácora!$AM$5:$AM$1036129,BX73))</f>
        <v xml:space="preserve"> </v>
      </c>
      <c r="CP73" s="606"/>
      <c r="CQ73" s="606"/>
      <c r="CR73" s="606" t="str">
        <f>IF(SUMIFS(Bitácora!$AF$5:$AF$1036129,Bitácora!$D$5:$D$1036129,BC67,Bitácora!$AN$5:$AN$1036129,BS67,Bitácora!$E$5:$E$1036129,BI67,Bitácora!$AM$5:$AM$1036129,BX73)=0," ",SUMIFS(Bitácora!$AF$5:$AF$1036129,Bitácora!$D$5:$D$1036129,BC67,Bitácora!$AN$5:$AN$1036129,BS67,Bitácora!$E$5:$E$1036129,BI67,Bitácora!$AM$5:$AM$1036129,BX73))</f>
        <v xml:space="preserve"> </v>
      </c>
      <c r="CS73" s="617"/>
      <c r="CT73" s="617"/>
      <c r="CU73" s="632"/>
      <c r="CV73" s="276"/>
      <c r="CW73" s="244"/>
      <c r="CX73" s="630"/>
      <c r="CY73" s="1132" t="str">
        <f>IF(SUMIFS(Bitácora!$I$5:$I$1036129,Bitácora!$D$5:$D$1036129,DB67,Bitácora!$AN$5:$AN$1036129,DR67,Bitácora!$E$5:$E$1036129,DH67)=0," ",SUMIFS(Bitácora!$I$5:$I$1036129,Bitácora!$D$5:$D$1036129,DB67,Bitácora!$AN$5:$AN$1036129,DR67,Bitácora!$E$5:$E$1036129,DH67))</f>
        <v xml:space="preserve"> </v>
      </c>
      <c r="CZ73" s="1132"/>
      <c r="DA73" s="1132"/>
      <c r="DB73" s="1132"/>
      <c r="DC73" s="1132"/>
      <c r="DD73" s="1132"/>
      <c r="DE73" s="1132"/>
      <c r="DF73" s="1132"/>
      <c r="DG73" s="1132"/>
      <c r="DH73" s="1132"/>
      <c r="DI73" s="1132"/>
      <c r="DJ73" s="625"/>
      <c r="DK73" s="1132" t="str">
        <f t="shared" ref="DK73" si="2">IF(IFERROR(CY73/DF76,"")=0,"",IFERROR(CY73/DF76,""))</f>
        <v/>
      </c>
      <c r="DL73" s="1132"/>
      <c r="DM73" s="1132"/>
      <c r="DN73" s="1132"/>
      <c r="DO73" s="1132"/>
      <c r="DP73" s="1132"/>
      <c r="DQ73" s="1132"/>
      <c r="DR73" s="1132"/>
      <c r="DS73" s="1132"/>
      <c r="DT73" s="1132"/>
      <c r="DU73" s="1132"/>
      <c r="DV73" s="15"/>
      <c r="DW73" s="613" t="str">
        <f>IF(Portada!$A$1="www.fly-logics.com","MAR",0)</f>
        <v>MAR</v>
      </c>
      <c r="DX73" s="614"/>
      <c r="DY73" s="614"/>
      <c r="DZ73" s="614"/>
      <c r="EA73" s="614"/>
      <c r="EB73" s="605" t="str">
        <f>IF(SUMIFS(Bitácora!$Y$5:$Y$1036129,Bitácora!$D$5:$D$1036129,DB67,Bitácora!$AN$5:$AN$1036129,DR67,Bitácora!$E$5:$E$1036129,DH67,Bitácora!$AM$5:$AM$1036129,DW73)=0," ",SUMIFS(Bitácora!$Y$5:$Y$1036129,Bitácora!$D$5:$D$1036129,DB67,Bitácora!$AN$5:$AN$1036129,DR67,Bitácora!$E$5:$E$1036129,DH67,Bitácora!$AM$5:$AM$1036129,DW73))</f>
        <v xml:space="preserve"> </v>
      </c>
      <c r="EC73" s="615"/>
      <c r="ED73" s="615"/>
      <c r="EE73" s="615"/>
      <c r="EF73" s="605" t="str">
        <f>IF(SUMIFS(Bitácora!$Z$5:$Z$1036129,Bitácora!$D$5:$D$1036129,DB67,Bitácora!$AN$5:$AN$1036129,DR67,Bitácora!$E$5:$E$1036129,DH67,Bitácora!$AM$5:$AM$1036129,DW73)=0," ",SUMIFS(Bitácora!$Z$5:$Z$1036129,Bitácora!$D$5:$D$1036129,DB67,Bitácora!$AN$5:$AN$1036129,DR67,Bitácora!$E$5:$E$1036129,DH67,Bitácora!$AM$5:$AM$1036129,DW73))</f>
        <v xml:space="preserve"> </v>
      </c>
      <c r="EG73" s="615"/>
      <c r="EH73" s="615"/>
      <c r="EI73" s="615"/>
      <c r="EJ73" s="605" t="str">
        <f>IF(SUMIFS(Bitácora!$AA$5:$AA$1036129,Bitácora!$D$5:$D$1036129,DB67,Bitácora!$AN$5:$AN$1036129,DR67,Bitácora!$E$5:$E$1036129,DH67,Bitácora!$AM$5:$AM$1036129,DW73)=0," ",SUMIFS(Bitácora!$AA$5:$AA$1036129,Bitácora!$D$5:$D$1036129,DB67,Bitácora!$AN$5:$AN$1036129,DR67,Bitácora!$E$5:$E$1036129,DH67,Bitácora!$AM$5:$AM$1036129,DW73))</f>
        <v xml:space="preserve"> </v>
      </c>
      <c r="EK73" s="615"/>
      <c r="EL73" s="615"/>
      <c r="EM73" s="615"/>
      <c r="EN73" s="606" t="str">
        <f>IF(SUMIFS(Bitácora!$AE$5:$AE$1036129,Bitácora!$D$5:$D$1036129,DB67,Bitácora!$AN$5:$AN$1036129,DR67,Bitácora!$E$5:$E$1036129,DH67,Bitácora!$AM$5:$AM$1036129,DW73)=0," ",SUMIFS(Bitácora!$AE$5:$AE$1036129,Bitácora!$D$5:$D$1036129,DB67,Bitácora!$AN$5:$AN$1036129,DR67,Bitácora!$E$5:$E$1036129,DH67,Bitácora!$AM$5:$AM$1036129,DW73))</f>
        <v xml:space="preserve"> </v>
      </c>
      <c r="EO73" s="606"/>
      <c r="EP73" s="606"/>
      <c r="EQ73" s="606" t="str">
        <f>IF(SUMIFS(Bitácora!$AF$5:$AF$1036129,Bitácora!$D$5:$D$1036129,DB67,Bitácora!$AN$5:$AN$1036129,DR67,Bitácora!$E$5:$E$1036129,DH67,Bitácora!$AM$5:$AM$1036129,DW73)=0," ",SUMIFS(Bitácora!$AF$5:$AF$1036129,Bitácora!$D$5:$D$1036129,DB67,Bitácora!$AN$5:$AN$1036129,DR67,Bitácora!$E$5:$E$1036129,DH67,Bitácora!$AM$5:$AM$1036129,DW73))</f>
        <v xml:space="preserve"> </v>
      </c>
      <c r="ER73" s="617"/>
      <c r="ES73" s="617"/>
      <c r="ET73" s="632"/>
      <c r="EU73" s="630"/>
      <c r="EV73" s="1132" t="str">
        <f>IF(SUMIFS(Bitácora!$I$5:$I$1036129,Bitácora!$D$5:$D$1036129,EY67,Bitácora!$AN$5:$AN$1036129,FO67,Bitácora!$E$5:$E$1036129,FE67)=0," ",SUMIFS(Bitácora!$I$5:$I$1036129,Bitácora!$D$5:$D$1036129,EY67,Bitácora!$AN$5:$AN$1036129,FO67,Bitácora!$E$5:$E$1036129,FE67))</f>
        <v xml:space="preserve"> </v>
      </c>
      <c r="EW73" s="1132"/>
      <c r="EX73" s="1132"/>
      <c r="EY73" s="1132"/>
      <c r="EZ73" s="1132"/>
      <c r="FA73" s="1132"/>
      <c r="FB73" s="1132"/>
      <c r="FC73" s="1132"/>
      <c r="FD73" s="1132"/>
      <c r="FE73" s="1132"/>
      <c r="FF73" s="1132"/>
      <c r="FG73" s="625"/>
      <c r="FH73" s="1132" t="str">
        <f t="shared" ref="FH73" si="3">IF(IFERROR(EV73/FC76,"")=0,"",IFERROR(EV73/FC76,""))</f>
        <v/>
      </c>
      <c r="FI73" s="1132"/>
      <c r="FJ73" s="1132"/>
      <c r="FK73" s="1132"/>
      <c r="FL73" s="1132"/>
      <c r="FM73" s="1132"/>
      <c r="FN73" s="1132"/>
      <c r="FO73" s="1132"/>
      <c r="FP73" s="1132"/>
      <c r="FQ73" s="1132"/>
      <c r="FR73" s="1132"/>
      <c r="FS73" s="15"/>
      <c r="FT73" s="613" t="str">
        <f>IF(Portada!$A$1="www.fly-logics.com","MAR",0)</f>
        <v>MAR</v>
      </c>
      <c r="FU73" s="614"/>
      <c r="FV73" s="614"/>
      <c r="FW73" s="614"/>
      <c r="FX73" s="614"/>
      <c r="FY73" s="605" t="str">
        <f>IF(SUMIFS(Bitácora!$Y$5:$Y$1036129,Bitácora!$D$5:$D$1036129,EY67,Bitácora!$AN$5:$AN$1036129,FO67,Bitácora!$E$5:$E$1036129,FE67,Bitácora!$AM$5:$AM$1036129,FT73)=0," ",SUMIFS(Bitácora!$Y$5:$Y$1036129,Bitácora!$D$5:$D$1036129,EY67,Bitácora!$AN$5:$AN$1036129,FO67,Bitácora!$E$5:$E$1036129,FE67,Bitácora!$AM$5:$AM$1036129,FT73))</f>
        <v xml:space="preserve"> </v>
      </c>
      <c r="FZ73" s="615"/>
      <c r="GA73" s="615"/>
      <c r="GB73" s="615"/>
      <c r="GC73" s="605" t="str">
        <f>IF(SUMIFS(Bitácora!$Z$5:$Z$1036129,Bitácora!$D$5:$D$1036129,EY67,Bitácora!$AN$5:$AN$1036129,FO67,Bitácora!$E$5:$E$1036129,FE67,Bitácora!$AM$5:$AM$1036129,FT73)=0," ",SUMIFS(Bitácora!$Z$5:$Z$1036129,Bitácora!$D$5:$D$1036129,EY67,Bitácora!$AN$5:$AN$1036129,FO67,Bitácora!$E$5:$E$1036129,FE67,Bitácora!$AM$5:$AM$1036129,FT73))</f>
        <v xml:space="preserve"> </v>
      </c>
      <c r="GD73" s="615"/>
      <c r="GE73" s="615"/>
      <c r="GF73" s="615"/>
      <c r="GG73" s="605" t="str">
        <f>IF(SUMIFS(Bitácora!$AA$5:$AA$1036129,Bitácora!$D$5:$D$1036129,EY67,Bitácora!$AN$5:$AN$1036129,FO67,Bitácora!$E$5:$E$1036129,FE67,Bitácora!$AM$5:$AM$1036129,FT73)=0," ",SUMIFS(Bitácora!$AA$5:$AA$1036129,Bitácora!$D$5:$D$1036129,EY67,Bitácora!$AN$5:$AN$1036129,FO67,Bitácora!$E$5:$E$1036129,FE67,Bitácora!$AM$5:$AM$1036129,FT73))</f>
        <v xml:space="preserve"> </v>
      </c>
      <c r="GH73" s="615"/>
      <c r="GI73" s="615"/>
      <c r="GJ73" s="615"/>
      <c r="GK73" s="606" t="str">
        <f>IF(SUMIFS(Bitácora!$AE$5:$AE$1036129,Bitácora!$D$5:$D$1036129,EY67,Bitácora!$AN$5:$AN$1036129,FO67,Bitácora!$E$5:$E$1036129,FE67,Bitácora!$AM$5:$AM$1036129,FT73)=0," ",SUMIFS(Bitácora!$AE$5:$AE$1036129,Bitácora!$D$5:$D$1036129,EY67,Bitácora!$AN$5:$AN$1036129,FO67,Bitácora!$E$5:$E$1036129,FE67,Bitácora!$AM$5:$AM$1036129,FT73))</f>
        <v xml:space="preserve"> </v>
      </c>
      <c r="GL73" s="606"/>
      <c r="GM73" s="606"/>
      <c r="GN73" s="606" t="str">
        <f>IF(SUMIFS(Bitácora!$AF$5:$AF$1036129,Bitácora!$D$5:$D$1036129,EY67,Bitácora!$AN$5:$AN$1036129,FO67,Bitácora!$E$5:$E$1036129,FE67,Bitácora!$AM$5:$AM$1036129,FT73)=0," ",SUMIFS(Bitácora!$AF$5:$AF$1036129,Bitácora!$D$5:$D$1036129,EY67,Bitácora!$AN$5:$AN$1036129,FO67,Bitácora!$E$5:$E$1036129,FE67,Bitácora!$AM$5:$AM$1036129,FT73))</f>
        <v xml:space="preserve"> </v>
      </c>
      <c r="GO73" s="617"/>
      <c r="GP73" s="617"/>
      <c r="GQ73" s="632"/>
      <c r="GR73" s="6"/>
    </row>
    <row r="74" spans="1:200" ht="8.85" customHeight="1" x14ac:dyDescent="0.25">
      <c r="A74" s="244"/>
      <c r="B74" s="630"/>
      <c r="C74" s="1133"/>
      <c r="D74" s="1133"/>
      <c r="E74" s="1133"/>
      <c r="F74" s="1133"/>
      <c r="G74" s="1133"/>
      <c r="H74" s="1133"/>
      <c r="I74" s="1133"/>
      <c r="J74" s="1133"/>
      <c r="K74" s="1133"/>
      <c r="L74" s="1133"/>
      <c r="M74" s="1133"/>
      <c r="N74" s="625"/>
      <c r="O74" s="1133"/>
      <c r="P74" s="1133"/>
      <c r="Q74" s="1133"/>
      <c r="R74" s="1133"/>
      <c r="S74" s="1133"/>
      <c r="T74" s="1133"/>
      <c r="U74" s="1133"/>
      <c r="V74" s="1133"/>
      <c r="W74" s="1133"/>
      <c r="X74" s="1133"/>
      <c r="Y74" s="1133"/>
      <c r="Z74" s="15"/>
      <c r="AA74" s="614"/>
      <c r="AB74" s="614"/>
      <c r="AC74" s="614"/>
      <c r="AD74" s="614"/>
      <c r="AE74" s="614"/>
      <c r="AF74" s="615"/>
      <c r="AG74" s="616"/>
      <c r="AH74" s="616"/>
      <c r="AI74" s="615"/>
      <c r="AJ74" s="615"/>
      <c r="AK74" s="616"/>
      <c r="AL74" s="616"/>
      <c r="AM74" s="615"/>
      <c r="AN74" s="615"/>
      <c r="AO74" s="616"/>
      <c r="AP74" s="616"/>
      <c r="AQ74" s="615"/>
      <c r="AR74" s="606"/>
      <c r="AS74" s="606"/>
      <c r="AT74" s="606"/>
      <c r="AU74" s="617"/>
      <c r="AV74" s="618"/>
      <c r="AW74" s="617"/>
      <c r="AX74" s="632"/>
      <c r="AY74" s="630"/>
      <c r="AZ74" s="1133"/>
      <c r="BA74" s="1133"/>
      <c r="BB74" s="1133"/>
      <c r="BC74" s="1133"/>
      <c r="BD74" s="1133"/>
      <c r="BE74" s="1133"/>
      <c r="BF74" s="1133"/>
      <c r="BG74" s="1133"/>
      <c r="BH74" s="1133"/>
      <c r="BI74" s="1133"/>
      <c r="BJ74" s="1133"/>
      <c r="BK74" s="625"/>
      <c r="BL74" s="1133"/>
      <c r="BM74" s="1133"/>
      <c r="BN74" s="1133"/>
      <c r="BO74" s="1133"/>
      <c r="BP74" s="1133"/>
      <c r="BQ74" s="1133"/>
      <c r="BR74" s="1133"/>
      <c r="BS74" s="1133"/>
      <c r="BT74" s="1133"/>
      <c r="BU74" s="1133"/>
      <c r="BV74" s="1133"/>
      <c r="BW74" s="15"/>
      <c r="BX74" s="614"/>
      <c r="BY74" s="614"/>
      <c r="BZ74" s="614"/>
      <c r="CA74" s="614"/>
      <c r="CB74" s="614"/>
      <c r="CC74" s="615"/>
      <c r="CD74" s="616"/>
      <c r="CE74" s="616"/>
      <c r="CF74" s="615"/>
      <c r="CG74" s="615"/>
      <c r="CH74" s="616"/>
      <c r="CI74" s="616"/>
      <c r="CJ74" s="615"/>
      <c r="CK74" s="615"/>
      <c r="CL74" s="616"/>
      <c r="CM74" s="616"/>
      <c r="CN74" s="615"/>
      <c r="CO74" s="606"/>
      <c r="CP74" s="606"/>
      <c r="CQ74" s="606"/>
      <c r="CR74" s="617"/>
      <c r="CS74" s="618"/>
      <c r="CT74" s="617"/>
      <c r="CU74" s="632"/>
      <c r="CV74" s="276"/>
      <c r="CW74" s="244"/>
      <c r="CX74" s="630"/>
      <c r="CY74" s="1133"/>
      <c r="CZ74" s="1133"/>
      <c r="DA74" s="1133"/>
      <c r="DB74" s="1133"/>
      <c r="DC74" s="1133"/>
      <c r="DD74" s="1133"/>
      <c r="DE74" s="1133"/>
      <c r="DF74" s="1133"/>
      <c r="DG74" s="1133"/>
      <c r="DH74" s="1133"/>
      <c r="DI74" s="1133"/>
      <c r="DJ74" s="625"/>
      <c r="DK74" s="1133"/>
      <c r="DL74" s="1133"/>
      <c r="DM74" s="1133"/>
      <c r="DN74" s="1133"/>
      <c r="DO74" s="1133"/>
      <c r="DP74" s="1133"/>
      <c r="DQ74" s="1133"/>
      <c r="DR74" s="1133"/>
      <c r="DS74" s="1133"/>
      <c r="DT74" s="1133"/>
      <c r="DU74" s="1133"/>
      <c r="DV74" s="15"/>
      <c r="DW74" s="614"/>
      <c r="DX74" s="614"/>
      <c r="DY74" s="614"/>
      <c r="DZ74" s="614"/>
      <c r="EA74" s="614"/>
      <c r="EB74" s="615"/>
      <c r="EC74" s="616"/>
      <c r="ED74" s="616"/>
      <c r="EE74" s="615"/>
      <c r="EF74" s="615"/>
      <c r="EG74" s="616"/>
      <c r="EH74" s="616"/>
      <c r="EI74" s="615"/>
      <c r="EJ74" s="615"/>
      <c r="EK74" s="616"/>
      <c r="EL74" s="616"/>
      <c r="EM74" s="615"/>
      <c r="EN74" s="606"/>
      <c r="EO74" s="606"/>
      <c r="EP74" s="606"/>
      <c r="EQ74" s="617"/>
      <c r="ER74" s="618"/>
      <c r="ES74" s="617"/>
      <c r="ET74" s="632"/>
      <c r="EU74" s="630"/>
      <c r="EV74" s="1133"/>
      <c r="EW74" s="1133"/>
      <c r="EX74" s="1133"/>
      <c r="EY74" s="1133"/>
      <c r="EZ74" s="1133"/>
      <c r="FA74" s="1133"/>
      <c r="FB74" s="1133"/>
      <c r="FC74" s="1133"/>
      <c r="FD74" s="1133"/>
      <c r="FE74" s="1133"/>
      <c r="FF74" s="1133"/>
      <c r="FG74" s="625"/>
      <c r="FH74" s="1133"/>
      <c r="FI74" s="1133"/>
      <c r="FJ74" s="1133"/>
      <c r="FK74" s="1133"/>
      <c r="FL74" s="1133"/>
      <c r="FM74" s="1133"/>
      <c r="FN74" s="1133"/>
      <c r="FO74" s="1133"/>
      <c r="FP74" s="1133"/>
      <c r="FQ74" s="1133"/>
      <c r="FR74" s="1133"/>
      <c r="FS74" s="15"/>
      <c r="FT74" s="614"/>
      <c r="FU74" s="614"/>
      <c r="FV74" s="614"/>
      <c r="FW74" s="614"/>
      <c r="FX74" s="614"/>
      <c r="FY74" s="615"/>
      <c r="FZ74" s="616"/>
      <c r="GA74" s="616"/>
      <c r="GB74" s="615"/>
      <c r="GC74" s="615"/>
      <c r="GD74" s="616"/>
      <c r="GE74" s="616"/>
      <c r="GF74" s="615"/>
      <c r="GG74" s="615"/>
      <c r="GH74" s="616"/>
      <c r="GI74" s="616"/>
      <c r="GJ74" s="615"/>
      <c r="GK74" s="606"/>
      <c r="GL74" s="606"/>
      <c r="GM74" s="606"/>
      <c r="GN74" s="617"/>
      <c r="GO74" s="618"/>
      <c r="GP74" s="617"/>
      <c r="GQ74" s="632"/>
      <c r="GR74" s="6"/>
    </row>
    <row r="75" spans="1:200" ht="4.5" customHeight="1" x14ac:dyDescent="0.25">
      <c r="A75" s="244"/>
      <c r="B75" s="630"/>
      <c r="C75" s="625"/>
      <c r="D75" s="625"/>
      <c r="E75" s="625"/>
      <c r="F75" s="625"/>
      <c r="G75" s="625"/>
      <c r="H75" s="625"/>
      <c r="I75" s="625"/>
      <c r="J75" s="625"/>
      <c r="K75" s="625"/>
      <c r="L75" s="625"/>
      <c r="M75" s="625"/>
      <c r="N75" s="625"/>
      <c r="O75" s="625"/>
      <c r="P75" s="625"/>
      <c r="Q75" s="625"/>
      <c r="R75" s="625"/>
      <c r="S75" s="625"/>
      <c r="T75" s="625"/>
      <c r="U75" s="625"/>
      <c r="V75" s="625"/>
      <c r="W75" s="625"/>
      <c r="X75" s="625"/>
      <c r="Y75" s="625"/>
      <c r="Z75" s="15"/>
      <c r="AA75" s="614"/>
      <c r="AB75" s="614"/>
      <c r="AC75" s="614"/>
      <c r="AD75" s="614"/>
      <c r="AE75" s="614"/>
      <c r="AF75" s="615"/>
      <c r="AG75" s="615"/>
      <c r="AH75" s="615"/>
      <c r="AI75" s="615"/>
      <c r="AJ75" s="615"/>
      <c r="AK75" s="615"/>
      <c r="AL75" s="615"/>
      <c r="AM75" s="615"/>
      <c r="AN75" s="615"/>
      <c r="AO75" s="615"/>
      <c r="AP75" s="615"/>
      <c r="AQ75" s="615"/>
      <c r="AR75" s="606"/>
      <c r="AS75" s="606"/>
      <c r="AT75" s="606"/>
      <c r="AU75" s="617"/>
      <c r="AV75" s="617"/>
      <c r="AW75" s="617"/>
      <c r="AX75" s="632"/>
      <c r="AY75" s="630"/>
      <c r="AZ75" s="625"/>
      <c r="BA75" s="625"/>
      <c r="BB75" s="625"/>
      <c r="BC75" s="625"/>
      <c r="BD75" s="625"/>
      <c r="BE75" s="625"/>
      <c r="BF75" s="625"/>
      <c r="BG75" s="625"/>
      <c r="BH75" s="625"/>
      <c r="BI75" s="625"/>
      <c r="BJ75" s="625"/>
      <c r="BK75" s="625"/>
      <c r="BL75" s="625"/>
      <c r="BM75" s="625"/>
      <c r="BN75" s="625"/>
      <c r="BO75" s="625"/>
      <c r="BP75" s="625"/>
      <c r="BQ75" s="625"/>
      <c r="BR75" s="625"/>
      <c r="BS75" s="625"/>
      <c r="BT75" s="625"/>
      <c r="BU75" s="625"/>
      <c r="BV75" s="625"/>
      <c r="BW75" s="15"/>
      <c r="BX75" s="614"/>
      <c r="BY75" s="614"/>
      <c r="BZ75" s="614"/>
      <c r="CA75" s="614"/>
      <c r="CB75" s="614"/>
      <c r="CC75" s="615"/>
      <c r="CD75" s="615"/>
      <c r="CE75" s="615"/>
      <c r="CF75" s="615"/>
      <c r="CG75" s="615"/>
      <c r="CH75" s="615"/>
      <c r="CI75" s="615"/>
      <c r="CJ75" s="615"/>
      <c r="CK75" s="615"/>
      <c r="CL75" s="615"/>
      <c r="CM75" s="615"/>
      <c r="CN75" s="615"/>
      <c r="CO75" s="606"/>
      <c r="CP75" s="606"/>
      <c r="CQ75" s="606"/>
      <c r="CR75" s="617"/>
      <c r="CS75" s="617"/>
      <c r="CT75" s="617"/>
      <c r="CU75" s="632"/>
      <c r="CV75" s="276"/>
      <c r="CW75" s="244"/>
      <c r="CX75" s="630"/>
      <c r="CY75" s="625"/>
      <c r="CZ75" s="625"/>
      <c r="DA75" s="625"/>
      <c r="DB75" s="625"/>
      <c r="DC75" s="625"/>
      <c r="DD75" s="625"/>
      <c r="DE75" s="625"/>
      <c r="DF75" s="625"/>
      <c r="DG75" s="625"/>
      <c r="DH75" s="625"/>
      <c r="DI75" s="625"/>
      <c r="DJ75" s="625"/>
      <c r="DK75" s="625"/>
      <c r="DL75" s="625"/>
      <c r="DM75" s="625"/>
      <c r="DN75" s="625"/>
      <c r="DO75" s="625"/>
      <c r="DP75" s="625"/>
      <c r="DQ75" s="625"/>
      <c r="DR75" s="625"/>
      <c r="DS75" s="625"/>
      <c r="DT75" s="625"/>
      <c r="DU75" s="625"/>
      <c r="DV75" s="15"/>
      <c r="DW75" s="614"/>
      <c r="DX75" s="614"/>
      <c r="DY75" s="614"/>
      <c r="DZ75" s="614"/>
      <c r="EA75" s="614"/>
      <c r="EB75" s="615"/>
      <c r="EC75" s="615"/>
      <c r="ED75" s="615"/>
      <c r="EE75" s="615"/>
      <c r="EF75" s="615"/>
      <c r="EG75" s="615"/>
      <c r="EH75" s="615"/>
      <c r="EI75" s="615"/>
      <c r="EJ75" s="615"/>
      <c r="EK75" s="615"/>
      <c r="EL75" s="615"/>
      <c r="EM75" s="615"/>
      <c r="EN75" s="606"/>
      <c r="EO75" s="606"/>
      <c r="EP75" s="606"/>
      <c r="EQ75" s="617"/>
      <c r="ER75" s="617"/>
      <c r="ES75" s="617"/>
      <c r="ET75" s="632"/>
      <c r="EU75" s="630"/>
      <c r="EV75" s="625"/>
      <c r="EW75" s="625"/>
      <c r="EX75" s="625"/>
      <c r="EY75" s="625"/>
      <c r="EZ75" s="625"/>
      <c r="FA75" s="625"/>
      <c r="FB75" s="625"/>
      <c r="FC75" s="625"/>
      <c r="FD75" s="625"/>
      <c r="FE75" s="625"/>
      <c r="FF75" s="625"/>
      <c r="FG75" s="625"/>
      <c r="FH75" s="625"/>
      <c r="FI75" s="625"/>
      <c r="FJ75" s="625"/>
      <c r="FK75" s="625"/>
      <c r="FL75" s="625"/>
      <c r="FM75" s="625"/>
      <c r="FN75" s="625"/>
      <c r="FO75" s="625"/>
      <c r="FP75" s="625"/>
      <c r="FQ75" s="625"/>
      <c r="FR75" s="625"/>
      <c r="FS75" s="15"/>
      <c r="FT75" s="614"/>
      <c r="FU75" s="614"/>
      <c r="FV75" s="614"/>
      <c r="FW75" s="614"/>
      <c r="FX75" s="614"/>
      <c r="FY75" s="615"/>
      <c r="FZ75" s="615"/>
      <c r="GA75" s="615"/>
      <c r="GB75" s="615"/>
      <c r="GC75" s="615"/>
      <c r="GD75" s="615"/>
      <c r="GE75" s="615"/>
      <c r="GF75" s="615"/>
      <c r="GG75" s="615"/>
      <c r="GH75" s="615"/>
      <c r="GI75" s="615"/>
      <c r="GJ75" s="615"/>
      <c r="GK75" s="606"/>
      <c r="GL75" s="606"/>
      <c r="GM75" s="606"/>
      <c r="GN75" s="617"/>
      <c r="GO75" s="617"/>
      <c r="GP75" s="617"/>
      <c r="GQ75" s="632"/>
      <c r="GR75" s="6"/>
    </row>
    <row r="76" spans="1:200" ht="14.25" customHeight="1" x14ac:dyDescent="0.25">
      <c r="A76" s="244"/>
      <c r="B76" s="630"/>
      <c r="C76" s="644" t="str">
        <f>IF(Portada!$A$1="www.fly-logics.com","N°DE VUELOS",0)</f>
        <v>N°DE VUELOS</v>
      </c>
      <c r="D76" s="644"/>
      <c r="E76" s="644"/>
      <c r="F76" s="644"/>
      <c r="G76" s="644"/>
      <c r="H76" s="644"/>
      <c r="I76" s="647"/>
      <c r="J76" s="1134" t="str">
        <f>IF(COUNTIFS(Bitácora!$D$5:$D$1036144,F67,Bitácora!$AN$5:$AN$1036144,V67,Bitácora!$E$5:$E$1036144,L67)=0," ",COUNTIFS(Bitácora!$D$5:$D$1036144,F67,Bitácora!$AN$5:$AN$1036144,V67,Bitácora!$E$5:$E$1036144,L67))</f>
        <v xml:space="preserve"> </v>
      </c>
      <c r="K76" s="1135"/>
      <c r="L76" s="1135"/>
      <c r="M76" s="1135"/>
      <c r="N76" s="261"/>
      <c r="O76" s="633" t="str">
        <f>IF(Portada!$A$1="www.fly-logics.com","DÍA",0)</f>
        <v>DÍA</v>
      </c>
      <c r="P76" s="644"/>
      <c r="Q76" s="644"/>
      <c r="R76" s="644"/>
      <c r="S76" s="647"/>
      <c r="T76" s="1136" t="str">
        <f>IF(SUMIFS(Bitácora!$T$5:$T$1036129,Bitácora!$D$5:$D$1036129,F67,Bitácora!$AN$5:$AN$1036129,V67,Bitácora!$E$5:$E$1036129,L67)=0," ",SUMIFS(Bitácora!$T$5:$T$1036129,Bitácora!$D$5:$D$1036129,F67,Bitácora!$AN$5:$AN$1036129,V67,Bitácora!$E$5:$E$1036129,L67))</f>
        <v xml:space="preserve"> </v>
      </c>
      <c r="U76" s="1137"/>
      <c r="V76" s="1137"/>
      <c r="W76" s="1137"/>
      <c r="X76" s="1137"/>
      <c r="Y76" s="1137"/>
      <c r="Z76" s="15"/>
      <c r="AA76" s="613" t="str">
        <f>IF(Portada!$A$1="www.fly-logics.com","ABR",0)</f>
        <v>ABR</v>
      </c>
      <c r="AB76" s="614"/>
      <c r="AC76" s="614"/>
      <c r="AD76" s="614"/>
      <c r="AE76" s="614"/>
      <c r="AF76" s="605" t="str">
        <f>IF(SUMIFS(Bitácora!$Y$5:$Y$1036129,Bitácora!$D$5:$D$1036129,F67,Bitácora!$AN$5:$AN$1036129,V67,Bitácora!$E$5:$E$1036129,L67,Bitácora!$AM$5:$AM$1036129,AA76)=0," ",SUMIFS(Bitácora!$Y$5:$Y$1036129,Bitácora!$D$5:$D$1036129,F67,Bitácora!$AN$5:$AN$1036129,V67,Bitácora!$E$5:$E$1036129,L67,Bitácora!$AM$5:$AM$1036129,AA76))</f>
        <v xml:space="preserve"> </v>
      </c>
      <c r="AG76" s="615"/>
      <c r="AH76" s="615"/>
      <c r="AI76" s="615"/>
      <c r="AJ76" s="605" t="str">
        <f>IF(SUMIFS(Bitácora!$Z$5:$Z$1036129,Bitácora!$D$5:$D$1036129,F67,Bitácora!$AN$5:$AN$1036129,V67,Bitácora!$E$5:$E$1036129,L67,Bitácora!$AM$5:$AM$1036129,AA76)=0," ",SUMIFS(Bitácora!$Z$5:$Z$1036129,Bitácora!$D$5:$D$1036129,F67,Bitácora!$AN$5:$AN$1036129,V67,Bitácora!$E$5:$E$1036129,L67,Bitácora!$AM$5:$AM$1036129,AA76))</f>
        <v xml:space="preserve"> </v>
      </c>
      <c r="AK76" s="615"/>
      <c r="AL76" s="615"/>
      <c r="AM76" s="615"/>
      <c r="AN76" s="605" t="str">
        <f>IF(SUMIFS(Bitácora!$AA$5:$AA$1036129,Bitácora!$D$5:$D$1036129,F67,Bitácora!$AN$5:$AN$1036129,V67,Bitácora!$E$5:$E$1036129,L67,Bitácora!$AM$5:$AM$1036129,AA76)=0," ",SUMIFS(Bitácora!$AA$5:$AA$1036129,Bitácora!$D$5:$D$1036129,F67,Bitácora!$AN$5:$AN$1036129,V67,Bitácora!$E$5:$E$1036129,L67,Bitácora!$AM$5:$AM$1036129,AA76))</f>
        <v xml:space="preserve"> </v>
      </c>
      <c r="AO76" s="615"/>
      <c r="AP76" s="615"/>
      <c r="AQ76" s="615"/>
      <c r="AR76" s="606" t="str">
        <f>IF(SUMIFS(Bitácora!$AE$5:$AE$1036129,Bitácora!$D$5:$D$1036129,F67,Bitácora!$AN$5:$AN$1036129,V67,Bitácora!$E$5:$E$1036129,L67,Bitácora!$AM$5:$AM$1036129,AA76)=0," ",SUMIFS(Bitácora!$AE$5:$AE$1036129,Bitácora!$D$5:$D$1036129,F67,Bitácora!$AN$5:$AN$1036129,V67,Bitácora!$E$5:$E$1036129,L67,Bitácora!$AM$5:$AM$1036129,AA76))</f>
        <v xml:space="preserve"> </v>
      </c>
      <c r="AS76" s="606"/>
      <c r="AT76" s="606"/>
      <c r="AU76" s="606" t="str">
        <f>IF(SUMIFS(Bitácora!$AF$5:$AF$1036129,Bitácora!$D$5:$D$1036129,F67,Bitácora!$AN$5:$AN$1036129,V67,Bitácora!$E$5:$E$1036129,L67,Bitácora!$AM$5:$AM$1036129,AA76)=0," ",SUMIFS(Bitácora!$AF$5:$AF$1036129,Bitácora!$D$5:$D$1036129,F67,Bitácora!$AN$5:$AN$1036129,V67,Bitácora!$E$5:$E$1036129,L67,Bitácora!$AM$5:$AM$1036129,AA76))</f>
        <v xml:space="preserve"> </v>
      </c>
      <c r="AV76" s="617"/>
      <c r="AW76" s="617"/>
      <c r="AX76" s="632"/>
      <c r="AY76" s="630"/>
      <c r="AZ76" s="644" t="str">
        <f>IF(Portada!$A$1="www.fly-logics.com","N°DE VUELOS",0)</f>
        <v>N°DE VUELOS</v>
      </c>
      <c r="BA76" s="644"/>
      <c r="BB76" s="644"/>
      <c r="BC76" s="644"/>
      <c r="BD76" s="644"/>
      <c r="BE76" s="644"/>
      <c r="BF76" s="647"/>
      <c r="BG76" s="1134" t="str">
        <f>IF(COUNTIFS(Bitácora!$D$5:$D$1036144,BC67,Bitácora!$AN$5:$AN$1036144,BS67,Bitácora!$E$5:$E$1036144,BI67)=0," ",COUNTIFS(Bitácora!$D$5:$D$1036144,BC67,Bitácora!$AN$5:$AN$1036144,BS67,Bitácora!$E$5:$E$1036144,BI67))</f>
        <v xml:space="preserve"> </v>
      </c>
      <c r="BH76" s="1135"/>
      <c r="BI76" s="1135"/>
      <c r="BJ76" s="1135"/>
      <c r="BK76" s="261"/>
      <c r="BL76" s="633" t="str">
        <f>IF(Portada!$A$1="www.fly-logics.com","DÍA",0)</f>
        <v>DÍA</v>
      </c>
      <c r="BM76" s="644"/>
      <c r="BN76" s="644"/>
      <c r="BO76" s="644"/>
      <c r="BP76" s="647"/>
      <c r="BQ76" s="1136" t="str">
        <f>IF(SUMIFS(Bitácora!$T$5:$T$1036129,Bitácora!$D$5:$D$1036129,BC67,Bitácora!$AN$5:$AN$1036129,BS67,Bitácora!$E$5:$E$1036129,BI67)=0," ",SUMIFS(Bitácora!$T$5:$T$1036129,Bitácora!$D$5:$D$1036129,BC67,Bitácora!$AN$5:$AN$1036129,BS67,Bitácora!$E$5:$E$1036129,BI67))</f>
        <v xml:space="preserve"> </v>
      </c>
      <c r="BR76" s="1137"/>
      <c r="BS76" s="1137"/>
      <c r="BT76" s="1137"/>
      <c r="BU76" s="1137"/>
      <c r="BV76" s="1137"/>
      <c r="BW76" s="15"/>
      <c r="BX76" s="613" t="str">
        <f>IF(Portada!$A$1="www.fly-logics.com","ABR",0)</f>
        <v>ABR</v>
      </c>
      <c r="BY76" s="614"/>
      <c r="BZ76" s="614"/>
      <c r="CA76" s="614"/>
      <c r="CB76" s="614"/>
      <c r="CC76" s="605" t="str">
        <f>IF(SUMIFS(Bitácora!$Y$5:$Y$1036129,Bitácora!$D$5:$D$1036129,BC67,Bitácora!$AN$5:$AN$1036129,BS67,Bitácora!$E$5:$E$1036129,BI67,Bitácora!$AM$5:$AM$1036129,BX76)=0," ",SUMIFS(Bitácora!$Y$5:$Y$1036129,Bitácora!$D$5:$D$1036129,BC67,Bitácora!$AN$5:$AN$1036129,BS67,Bitácora!$E$5:$E$1036129,BI67,Bitácora!$AM$5:$AM$1036129,BX76))</f>
        <v xml:space="preserve"> </v>
      </c>
      <c r="CD76" s="615"/>
      <c r="CE76" s="615"/>
      <c r="CF76" s="615"/>
      <c r="CG76" s="605" t="str">
        <f>IF(SUMIFS(Bitácora!$Z$5:$Z$1036129,Bitácora!$D$5:$D$1036129,BC67,Bitácora!$AN$5:$AN$1036129,BS67,Bitácora!$E$5:$E$1036129,BI67,Bitácora!$AM$5:$AM$1036129,BX76)=0," ",SUMIFS(Bitácora!$Z$5:$Z$1036129,Bitácora!$D$5:$D$1036129,BC67,Bitácora!$AN$5:$AN$1036129,BS67,Bitácora!$E$5:$E$1036129,BI67,Bitácora!$AM$5:$AM$1036129,BX76))</f>
        <v xml:space="preserve"> </v>
      </c>
      <c r="CH76" s="615"/>
      <c r="CI76" s="615"/>
      <c r="CJ76" s="615"/>
      <c r="CK76" s="605" t="str">
        <f>IF(SUMIFS(Bitácora!$AA$5:$AA$1036129,Bitácora!$D$5:$D$1036129,BC67,Bitácora!$AN$5:$AN$1036129,BS67,Bitácora!$E$5:$E$1036129,BI67,Bitácora!$AM$5:$AM$1036129,BX76)=0," ",SUMIFS(Bitácora!$AA$5:$AA$1036129,Bitácora!$D$5:$D$1036129,BC67,Bitácora!$AN$5:$AN$1036129,BS67,Bitácora!$E$5:$E$1036129,BI67,Bitácora!$AM$5:$AM$1036129,BX76))</f>
        <v xml:space="preserve"> </v>
      </c>
      <c r="CL76" s="615"/>
      <c r="CM76" s="615"/>
      <c r="CN76" s="615"/>
      <c r="CO76" s="606" t="str">
        <f>IF(SUMIFS(Bitácora!$AE$5:$AE$1036129,Bitácora!$D$5:$D$1036129,BC67,Bitácora!$AN$5:$AN$1036129,BS67,Bitácora!$E$5:$E$1036129,BI67,Bitácora!$AM$5:$AM$1036129,BX76)=0," ",SUMIFS(Bitácora!$AE$5:$AE$1036129,Bitácora!$D$5:$D$1036129,BC67,Bitácora!$AN$5:$AN$1036129,BS67,Bitácora!$E$5:$E$1036129,BI67,Bitácora!$AM$5:$AM$1036129,BX76))</f>
        <v xml:space="preserve"> </v>
      </c>
      <c r="CP76" s="606"/>
      <c r="CQ76" s="606"/>
      <c r="CR76" s="606" t="str">
        <f>IF(SUMIFS(Bitácora!$AF$5:$AF$1036129,Bitácora!$D$5:$D$1036129,BC67,Bitácora!$AN$5:$AN$1036129,BS67,Bitácora!$E$5:$E$1036129,BI67,Bitácora!$AM$5:$AM$1036129,BX76)=0," ",SUMIFS(Bitácora!$AF$5:$AF$1036129,Bitácora!$D$5:$D$1036129,BC67,Bitácora!$AN$5:$AN$1036129,BS67,Bitácora!$E$5:$E$1036129,BI67,Bitácora!$AM$5:$AM$1036129,BX76))</f>
        <v xml:space="preserve"> </v>
      </c>
      <c r="CS76" s="617"/>
      <c r="CT76" s="617"/>
      <c r="CU76" s="632"/>
      <c r="CV76" s="276"/>
      <c r="CW76" s="244"/>
      <c r="CX76" s="630"/>
      <c r="CY76" s="644" t="str">
        <f>IF(Portada!$A$1="www.fly-logics.com","N°DE VUELOS",0)</f>
        <v>N°DE VUELOS</v>
      </c>
      <c r="CZ76" s="644"/>
      <c r="DA76" s="644"/>
      <c r="DB76" s="644"/>
      <c r="DC76" s="644"/>
      <c r="DD76" s="644"/>
      <c r="DE76" s="647"/>
      <c r="DF76" s="1134" t="str">
        <f>IF(COUNTIFS(Bitácora!$D$5:$D$1036144,DB67,Bitácora!$AN$5:$AN$1036144,DR67,Bitácora!$E$5:$E$1036144,DH67)=0," ",COUNTIFS(Bitácora!$D$5:$D$1036144,DB67,Bitácora!$AN$5:$AN$1036144,DR67,Bitácora!$E$5:$E$1036144,DH67))</f>
        <v xml:space="preserve"> </v>
      </c>
      <c r="DG76" s="1135"/>
      <c r="DH76" s="1135"/>
      <c r="DI76" s="1135"/>
      <c r="DJ76" s="261"/>
      <c r="DK76" s="633" t="str">
        <f>IF(Portada!$A$1="www.fly-logics.com","DÍA",0)</f>
        <v>DÍA</v>
      </c>
      <c r="DL76" s="644"/>
      <c r="DM76" s="644"/>
      <c r="DN76" s="644"/>
      <c r="DO76" s="647"/>
      <c r="DP76" s="1136" t="str">
        <f>IF(SUMIFS(Bitácora!$T$5:$T$1036129,Bitácora!$D$5:$D$1036129,DB67,Bitácora!$AN$5:$AN$1036129,DR67,Bitácora!$E$5:$E$1036129,DH67)=0," ",SUMIFS(Bitácora!$T$5:$T$1036129,Bitácora!$D$5:$D$1036129,DB67,Bitácora!$AN$5:$AN$1036129,DR67,Bitácora!$E$5:$E$1036129,DH67))</f>
        <v xml:space="preserve"> </v>
      </c>
      <c r="DQ76" s="1137"/>
      <c r="DR76" s="1137"/>
      <c r="DS76" s="1137"/>
      <c r="DT76" s="1137"/>
      <c r="DU76" s="1137"/>
      <c r="DV76" s="15"/>
      <c r="DW76" s="613" t="str">
        <f>IF(Portada!$A$1="www.fly-logics.com","ABR",0)</f>
        <v>ABR</v>
      </c>
      <c r="DX76" s="614"/>
      <c r="DY76" s="614"/>
      <c r="DZ76" s="614"/>
      <c r="EA76" s="614"/>
      <c r="EB76" s="605" t="str">
        <f>IF(SUMIFS(Bitácora!$Y$5:$Y$1036129,Bitácora!$D$5:$D$1036129,DB67,Bitácora!$AN$5:$AN$1036129,DR67,Bitácora!$E$5:$E$1036129,DH67,Bitácora!$AM$5:$AM$1036129,DW76)=0," ",SUMIFS(Bitácora!$Y$5:$Y$1036129,Bitácora!$D$5:$D$1036129,DB67,Bitácora!$AN$5:$AN$1036129,DR67,Bitácora!$E$5:$E$1036129,DH67,Bitácora!$AM$5:$AM$1036129,DW76))</f>
        <v xml:space="preserve"> </v>
      </c>
      <c r="EC76" s="615"/>
      <c r="ED76" s="615"/>
      <c r="EE76" s="615"/>
      <c r="EF76" s="605" t="str">
        <f>IF(SUMIFS(Bitácora!$Z$5:$Z$1036129,Bitácora!$D$5:$D$1036129,DB67,Bitácora!$AN$5:$AN$1036129,DR67,Bitácora!$E$5:$E$1036129,DH67,Bitácora!$AM$5:$AM$1036129,DW76)=0," ",SUMIFS(Bitácora!$Z$5:$Z$1036129,Bitácora!$D$5:$D$1036129,DB67,Bitácora!$AN$5:$AN$1036129,DR67,Bitácora!$E$5:$E$1036129,DH67,Bitácora!$AM$5:$AM$1036129,DW76))</f>
        <v xml:space="preserve"> </v>
      </c>
      <c r="EG76" s="615"/>
      <c r="EH76" s="615"/>
      <c r="EI76" s="615"/>
      <c r="EJ76" s="605" t="str">
        <f>IF(SUMIFS(Bitácora!$AA$5:$AA$1036129,Bitácora!$D$5:$D$1036129,DB67,Bitácora!$AN$5:$AN$1036129,DR67,Bitácora!$E$5:$E$1036129,DH67,Bitácora!$AM$5:$AM$1036129,DW76)=0," ",SUMIFS(Bitácora!$AA$5:$AA$1036129,Bitácora!$D$5:$D$1036129,DB67,Bitácora!$AN$5:$AN$1036129,DR67,Bitácora!$E$5:$E$1036129,DH67,Bitácora!$AM$5:$AM$1036129,DW76))</f>
        <v xml:space="preserve"> </v>
      </c>
      <c r="EK76" s="615"/>
      <c r="EL76" s="615"/>
      <c r="EM76" s="615"/>
      <c r="EN76" s="606" t="str">
        <f>IF(SUMIFS(Bitácora!$AE$5:$AE$1036129,Bitácora!$D$5:$D$1036129,DB67,Bitácora!$AN$5:$AN$1036129,DR67,Bitácora!$E$5:$E$1036129,DH67,Bitácora!$AM$5:$AM$1036129,DW76)=0," ",SUMIFS(Bitácora!$AE$5:$AE$1036129,Bitácora!$D$5:$D$1036129,DB67,Bitácora!$AN$5:$AN$1036129,DR67,Bitácora!$E$5:$E$1036129,DH67,Bitácora!$AM$5:$AM$1036129,DW76))</f>
        <v xml:space="preserve"> </v>
      </c>
      <c r="EO76" s="606"/>
      <c r="EP76" s="606"/>
      <c r="EQ76" s="606" t="str">
        <f>IF(SUMIFS(Bitácora!$AF$5:$AF$1036129,Bitácora!$D$5:$D$1036129,DB67,Bitácora!$AN$5:$AN$1036129,DR67,Bitácora!$E$5:$E$1036129,DH67,Bitácora!$AM$5:$AM$1036129,DW76)=0," ",SUMIFS(Bitácora!$AF$5:$AF$1036129,Bitácora!$D$5:$D$1036129,DB67,Bitácora!$AN$5:$AN$1036129,DR67,Bitácora!$E$5:$E$1036129,DH67,Bitácora!$AM$5:$AM$1036129,DW76))</f>
        <v xml:space="preserve"> </v>
      </c>
      <c r="ER76" s="617"/>
      <c r="ES76" s="617"/>
      <c r="ET76" s="632"/>
      <c r="EU76" s="630"/>
      <c r="EV76" s="644" t="str">
        <f>IF(Portada!$A$1="www.fly-logics.com","N°DE VUELOS",0)</f>
        <v>N°DE VUELOS</v>
      </c>
      <c r="EW76" s="644"/>
      <c r="EX76" s="644"/>
      <c r="EY76" s="644"/>
      <c r="EZ76" s="644"/>
      <c r="FA76" s="644"/>
      <c r="FB76" s="647"/>
      <c r="FC76" s="1134" t="str">
        <f>IF(COUNTIFS(Bitácora!$D$5:$D$1036144,EY67,Bitácora!$AN$5:$AN$1036144,FO67,Bitácora!$E$5:$E$1036144,FE67)=0," ",COUNTIFS(Bitácora!$D$5:$D$1036144,EY67,Bitácora!$AN$5:$AN$1036144,FO67,Bitácora!$E$5:$E$1036144,FE67))</f>
        <v xml:space="preserve"> </v>
      </c>
      <c r="FD76" s="1135"/>
      <c r="FE76" s="1135"/>
      <c r="FF76" s="1135"/>
      <c r="FG76" s="261"/>
      <c r="FH76" s="633" t="str">
        <f>IF(Portada!$A$1="www.fly-logics.com","DÍA",0)</f>
        <v>DÍA</v>
      </c>
      <c r="FI76" s="644"/>
      <c r="FJ76" s="644"/>
      <c r="FK76" s="644"/>
      <c r="FL76" s="647"/>
      <c r="FM76" s="1136" t="str">
        <f>IF(SUMIFS(Bitácora!$T$5:$T$1036129,Bitácora!$D$5:$D$1036129,EY67,Bitácora!$AN$5:$AN$1036129,FO67,Bitácora!$E$5:$E$1036129,FE67)=0," ",SUMIFS(Bitácora!$T$5:$T$1036129,Bitácora!$D$5:$D$1036129,EY67,Bitácora!$AN$5:$AN$1036129,FO67,Bitácora!$E$5:$E$1036129,FE67))</f>
        <v xml:space="preserve"> </v>
      </c>
      <c r="FN76" s="1137"/>
      <c r="FO76" s="1137"/>
      <c r="FP76" s="1137"/>
      <c r="FQ76" s="1137"/>
      <c r="FR76" s="1137"/>
      <c r="FS76" s="15"/>
      <c r="FT76" s="613" t="str">
        <f>IF(Portada!$A$1="www.fly-logics.com","ABR",0)</f>
        <v>ABR</v>
      </c>
      <c r="FU76" s="614"/>
      <c r="FV76" s="614"/>
      <c r="FW76" s="614"/>
      <c r="FX76" s="614"/>
      <c r="FY76" s="605" t="str">
        <f>IF(SUMIFS(Bitácora!$Y$5:$Y$1036129,Bitácora!$D$5:$D$1036129,EY67,Bitácora!$AN$5:$AN$1036129,FO67,Bitácora!$E$5:$E$1036129,FE67,Bitácora!$AM$5:$AM$1036129,FT76)=0," ",SUMIFS(Bitácora!$Y$5:$Y$1036129,Bitácora!$D$5:$D$1036129,EY67,Bitácora!$AN$5:$AN$1036129,FO67,Bitácora!$E$5:$E$1036129,FE67,Bitácora!$AM$5:$AM$1036129,FT76))</f>
        <v xml:space="preserve"> </v>
      </c>
      <c r="FZ76" s="615"/>
      <c r="GA76" s="615"/>
      <c r="GB76" s="615"/>
      <c r="GC76" s="605" t="str">
        <f>IF(SUMIFS(Bitácora!$Z$5:$Z$1036129,Bitácora!$D$5:$D$1036129,EY67,Bitácora!$AN$5:$AN$1036129,FO67,Bitácora!$E$5:$E$1036129,FE67,Bitácora!$AM$5:$AM$1036129,FT76)=0," ",SUMIFS(Bitácora!$Z$5:$Z$1036129,Bitácora!$D$5:$D$1036129,EY67,Bitácora!$AN$5:$AN$1036129,FO67,Bitácora!$E$5:$E$1036129,FE67,Bitácora!$AM$5:$AM$1036129,FT76))</f>
        <v xml:space="preserve"> </v>
      </c>
      <c r="GD76" s="615"/>
      <c r="GE76" s="615"/>
      <c r="GF76" s="615"/>
      <c r="GG76" s="605" t="str">
        <f>IF(SUMIFS(Bitácora!$AA$5:$AA$1036129,Bitácora!$D$5:$D$1036129,EY67,Bitácora!$AN$5:$AN$1036129,FO67,Bitácora!$E$5:$E$1036129,FE67,Bitácora!$AM$5:$AM$1036129,FT76)=0," ",SUMIFS(Bitácora!$AA$5:$AA$1036129,Bitácora!$D$5:$D$1036129,EY67,Bitácora!$AN$5:$AN$1036129,FO67,Bitácora!$E$5:$E$1036129,FE67,Bitácora!$AM$5:$AM$1036129,FT76))</f>
        <v xml:space="preserve"> </v>
      </c>
      <c r="GH76" s="615"/>
      <c r="GI76" s="615"/>
      <c r="GJ76" s="615"/>
      <c r="GK76" s="606" t="str">
        <f>IF(SUMIFS(Bitácora!$AE$5:$AE$1036129,Bitácora!$D$5:$D$1036129,EY67,Bitácora!$AN$5:$AN$1036129,FO67,Bitácora!$E$5:$E$1036129,FE67,Bitácora!$AM$5:$AM$1036129,FT76)=0," ",SUMIFS(Bitácora!$AE$5:$AE$1036129,Bitácora!$D$5:$D$1036129,EY67,Bitácora!$AN$5:$AN$1036129,FO67,Bitácora!$E$5:$E$1036129,FE67,Bitácora!$AM$5:$AM$1036129,FT76))</f>
        <v xml:space="preserve"> </v>
      </c>
      <c r="GL76" s="606"/>
      <c r="GM76" s="606"/>
      <c r="GN76" s="606" t="str">
        <f>IF(SUMIFS(Bitácora!$AF$5:$AF$1036129,Bitácora!$D$5:$D$1036129,EY67,Bitácora!$AN$5:$AN$1036129,FO67,Bitácora!$E$5:$E$1036129,FE67,Bitácora!$AM$5:$AM$1036129,FT76)=0," ",SUMIFS(Bitácora!$AF$5:$AF$1036129,Bitácora!$D$5:$D$1036129,EY67,Bitácora!$AN$5:$AN$1036129,FO67,Bitácora!$E$5:$E$1036129,FE67,Bitácora!$AM$5:$AM$1036129,FT76))</f>
        <v xml:space="preserve"> </v>
      </c>
      <c r="GO76" s="617"/>
      <c r="GP76" s="617"/>
      <c r="GQ76" s="632"/>
      <c r="GR76" s="6"/>
    </row>
    <row r="77" spans="1:200" ht="5.25" customHeight="1" x14ac:dyDescent="0.25">
      <c r="A77" s="244"/>
      <c r="B77" s="630"/>
      <c r="C77" s="644"/>
      <c r="D77" s="644"/>
      <c r="E77" s="644"/>
      <c r="F77" s="644"/>
      <c r="G77" s="644"/>
      <c r="H77" s="644"/>
      <c r="I77" s="647"/>
      <c r="J77" s="1134"/>
      <c r="K77" s="1135"/>
      <c r="L77" s="1135"/>
      <c r="M77" s="1135"/>
      <c r="N77" s="625"/>
      <c r="O77" s="625"/>
      <c r="P77" s="625"/>
      <c r="Q77" s="625"/>
      <c r="R77" s="625"/>
      <c r="S77" s="625"/>
      <c r="T77" s="625"/>
      <c r="U77" s="625"/>
      <c r="V77" s="625"/>
      <c r="W77" s="625"/>
      <c r="X77" s="625"/>
      <c r="Y77" s="625"/>
      <c r="Z77" s="15"/>
      <c r="AA77" s="614"/>
      <c r="AB77" s="614"/>
      <c r="AC77" s="614"/>
      <c r="AD77" s="614"/>
      <c r="AE77" s="614"/>
      <c r="AF77" s="615"/>
      <c r="AG77" s="616"/>
      <c r="AH77" s="616"/>
      <c r="AI77" s="615"/>
      <c r="AJ77" s="615"/>
      <c r="AK77" s="616"/>
      <c r="AL77" s="616"/>
      <c r="AM77" s="615"/>
      <c r="AN77" s="615"/>
      <c r="AO77" s="616"/>
      <c r="AP77" s="616"/>
      <c r="AQ77" s="615"/>
      <c r="AR77" s="606"/>
      <c r="AS77" s="606"/>
      <c r="AT77" s="606"/>
      <c r="AU77" s="617"/>
      <c r="AV77" s="618"/>
      <c r="AW77" s="617"/>
      <c r="AX77" s="632"/>
      <c r="AY77" s="630"/>
      <c r="AZ77" s="644"/>
      <c r="BA77" s="644"/>
      <c r="BB77" s="644"/>
      <c r="BC77" s="644"/>
      <c r="BD77" s="644"/>
      <c r="BE77" s="644"/>
      <c r="BF77" s="647"/>
      <c r="BG77" s="1134"/>
      <c r="BH77" s="1135"/>
      <c r="BI77" s="1135"/>
      <c r="BJ77" s="1135"/>
      <c r="BK77" s="625"/>
      <c r="BL77" s="625"/>
      <c r="BM77" s="625"/>
      <c r="BN77" s="625"/>
      <c r="BO77" s="625"/>
      <c r="BP77" s="625"/>
      <c r="BQ77" s="625"/>
      <c r="BR77" s="625"/>
      <c r="BS77" s="625"/>
      <c r="BT77" s="625"/>
      <c r="BU77" s="625"/>
      <c r="BV77" s="625"/>
      <c r="BW77" s="15"/>
      <c r="BX77" s="614"/>
      <c r="BY77" s="614"/>
      <c r="BZ77" s="614"/>
      <c r="CA77" s="614"/>
      <c r="CB77" s="614"/>
      <c r="CC77" s="615"/>
      <c r="CD77" s="616"/>
      <c r="CE77" s="616"/>
      <c r="CF77" s="615"/>
      <c r="CG77" s="615"/>
      <c r="CH77" s="616"/>
      <c r="CI77" s="616"/>
      <c r="CJ77" s="615"/>
      <c r="CK77" s="615"/>
      <c r="CL77" s="616"/>
      <c r="CM77" s="616"/>
      <c r="CN77" s="615"/>
      <c r="CO77" s="606"/>
      <c r="CP77" s="606"/>
      <c r="CQ77" s="606"/>
      <c r="CR77" s="617"/>
      <c r="CS77" s="618"/>
      <c r="CT77" s="617"/>
      <c r="CU77" s="632"/>
      <c r="CV77" s="276"/>
      <c r="CW77" s="244"/>
      <c r="CX77" s="630"/>
      <c r="CY77" s="644"/>
      <c r="CZ77" s="644"/>
      <c r="DA77" s="644"/>
      <c r="DB77" s="644"/>
      <c r="DC77" s="644"/>
      <c r="DD77" s="644"/>
      <c r="DE77" s="647"/>
      <c r="DF77" s="1134"/>
      <c r="DG77" s="1135"/>
      <c r="DH77" s="1135"/>
      <c r="DI77" s="1135"/>
      <c r="DJ77" s="625"/>
      <c r="DK77" s="625"/>
      <c r="DL77" s="625"/>
      <c r="DM77" s="625"/>
      <c r="DN77" s="625"/>
      <c r="DO77" s="625"/>
      <c r="DP77" s="625"/>
      <c r="DQ77" s="625"/>
      <c r="DR77" s="625"/>
      <c r="DS77" s="625"/>
      <c r="DT77" s="625"/>
      <c r="DU77" s="625"/>
      <c r="DV77" s="15"/>
      <c r="DW77" s="614"/>
      <c r="DX77" s="614"/>
      <c r="DY77" s="614"/>
      <c r="DZ77" s="614"/>
      <c r="EA77" s="614"/>
      <c r="EB77" s="615"/>
      <c r="EC77" s="616"/>
      <c r="ED77" s="616"/>
      <c r="EE77" s="615"/>
      <c r="EF77" s="615"/>
      <c r="EG77" s="616"/>
      <c r="EH77" s="616"/>
      <c r="EI77" s="615"/>
      <c r="EJ77" s="615"/>
      <c r="EK77" s="616"/>
      <c r="EL77" s="616"/>
      <c r="EM77" s="615"/>
      <c r="EN77" s="606"/>
      <c r="EO77" s="606"/>
      <c r="EP77" s="606"/>
      <c r="EQ77" s="617"/>
      <c r="ER77" s="618"/>
      <c r="ES77" s="617"/>
      <c r="ET77" s="632"/>
      <c r="EU77" s="630"/>
      <c r="EV77" s="644"/>
      <c r="EW77" s="644"/>
      <c r="EX77" s="644"/>
      <c r="EY77" s="644"/>
      <c r="EZ77" s="644"/>
      <c r="FA77" s="644"/>
      <c r="FB77" s="647"/>
      <c r="FC77" s="1134"/>
      <c r="FD77" s="1135"/>
      <c r="FE77" s="1135"/>
      <c r="FF77" s="1135"/>
      <c r="FG77" s="625"/>
      <c r="FH77" s="625"/>
      <c r="FI77" s="625"/>
      <c r="FJ77" s="625"/>
      <c r="FK77" s="625"/>
      <c r="FL77" s="625"/>
      <c r="FM77" s="625"/>
      <c r="FN77" s="625"/>
      <c r="FO77" s="625"/>
      <c r="FP77" s="625"/>
      <c r="FQ77" s="625"/>
      <c r="FR77" s="625"/>
      <c r="FS77" s="15"/>
      <c r="FT77" s="614"/>
      <c r="FU77" s="614"/>
      <c r="FV77" s="614"/>
      <c r="FW77" s="614"/>
      <c r="FX77" s="614"/>
      <c r="FY77" s="615"/>
      <c r="FZ77" s="616"/>
      <c r="GA77" s="616"/>
      <c r="GB77" s="615"/>
      <c r="GC77" s="615"/>
      <c r="GD77" s="616"/>
      <c r="GE77" s="616"/>
      <c r="GF77" s="615"/>
      <c r="GG77" s="615"/>
      <c r="GH77" s="616"/>
      <c r="GI77" s="616"/>
      <c r="GJ77" s="615"/>
      <c r="GK77" s="606"/>
      <c r="GL77" s="606"/>
      <c r="GM77" s="606"/>
      <c r="GN77" s="617"/>
      <c r="GO77" s="618"/>
      <c r="GP77" s="617"/>
      <c r="GQ77" s="632"/>
      <c r="GR77" s="6"/>
    </row>
    <row r="78" spans="1:200" ht="5.25" customHeight="1" x14ac:dyDescent="0.25">
      <c r="A78" s="244"/>
      <c r="B78" s="630"/>
      <c r="C78" s="625"/>
      <c r="D78" s="625"/>
      <c r="E78" s="625"/>
      <c r="F78" s="625"/>
      <c r="G78" s="625"/>
      <c r="H78" s="625"/>
      <c r="I78" s="625"/>
      <c r="J78" s="625"/>
      <c r="K78" s="625"/>
      <c r="L78" s="625"/>
      <c r="M78" s="625"/>
      <c r="N78" s="625"/>
      <c r="O78" s="1138" t="str">
        <f>IF(Portada!$A$1="www.fly-logics.com","NOCHE",0)</f>
        <v>NOCHE</v>
      </c>
      <c r="P78" s="1139"/>
      <c r="Q78" s="1139"/>
      <c r="R78" s="1139"/>
      <c r="S78" s="1139"/>
      <c r="T78" s="1140" t="str">
        <f>IF(SUMIFS(Bitácora!$U$5:$U$1036129,Bitácora!$D$5:$D$1036129,F67,Bitácora!$AN$5:$AN$1036129,V67,Bitácora!$E$5:$E$1036129,L67)=0," ",SUMIFS(Bitácora!$U$5:$U$1036129,Bitácora!$D$5:$D$1036129,F67,Bitácora!$AN$5:$AN$1036129,V67,Bitácora!$E$5:$E$1036129,L67))</f>
        <v xml:space="preserve"> </v>
      </c>
      <c r="U78" s="1140"/>
      <c r="V78" s="1140"/>
      <c r="W78" s="1140"/>
      <c r="X78" s="1140"/>
      <c r="Y78" s="1136"/>
      <c r="Z78" s="15"/>
      <c r="AA78" s="614"/>
      <c r="AB78" s="614"/>
      <c r="AC78" s="614"/>
      <c r="AD78" s="614"/>
      <c r="AE78" s="614"/>
      <c r="AF78" s="615"/>
      <c r="AG78" s="615"/>
      <c r="AH78" s="615"/>
      <c r="AI78" s="615"/>
      <c r="AJ78" s="615"/>
      <c r="AK78" s="615"/>
      <c r="AL78" s="615"/>
      <c r="AM78" s="615"/>
      <c r="AN78" s="615"/>
      <c r="AO78" s="615"/>
      <c r="AP78" s="615"/>
      <c r="AQ78" s="615"/>
      <c r="AR78" s="606"/>
      <c r="AS78" s="606"/>
      <c r="AT78" s="606"/>
      <c r="AU78" s="617"/>
      <c r="AV78" s="617"/>
      <c r="AW78" s="617"/>
      <c r="AX78" s="632"/>
      <c r="AY78" s="630"/>
      <c r="AZ78" s="625"/>
      <c r="BA78" s="625"/>
      <c r="BB78" s="625"/>
      <c r="BC78" s="625"/>
      <c r="BD78" s="625"/>
      <c r="BE78" s="625"/>
      <c r="BF78" s="625"/>
      <c r="BG78" s="625"/>
      <c r="BH78" s="625"/>
      <c r="BI78" s="625"/>
      <c r="BJ78" s="625"/>
      <c r="BK78" s="625"/>
      <c r="BL78" s="1138" t="str">
        <f>IF(Portada!$A$1="www.fly-logics.com","NOCHE",0)</f>
        <v>NOCHE</v>
      </c>
      <c r="BM78" s="1139"/>
      <c r="BN78" s="1139"/>
      <c r="BO78" s="1139"/>
      <c r="BP78" s="1139"/>
      <c r="BQ78" s="1140" t="str">
        <f>IF(SUMIFS(Bitácora!$U$5:$U$1036129,Bitácora!$D$5:$D$1036129,BC67,Bitácora!$AN$5:$AN$1036129,BS67,Bitácora!$E$5:$E$1036129,BI67)=0," ",SUMIFS(Bitácora!$U$5:$U$1036129,Bitácora!$D$5:$D$1036129,BC67,Bitácora!$AN$5:$AN$1036129,BS67,Bitácora!$E$5:$E$1036129,BI67))</f>
        <v xml:space="preserve"> </v>
      </c>
      <c r="BR78" s="1140"/>
      <c r="BS78" s="1140"/>
      <c r="BT78" s="1140"/>
      <c r="BU78" s="1140"/>
      <c r="BV78" s="1136"/>
      <c r="BW78" s="15"/>
      <c r="BX78" s="614"/>
      <c r="BY78" s="614"/>
      <c r="BZ78" s="614"/>
      <c r="CA78" s="614"/>
      <c r="CB78" s="614"/>
      <c r="CC78" s="615"/>
      <c r="CD78" s="615"/>
      <c r="CE78" s="615"/>
      <c r="CF78" s="615"/>
      <c r="CG78" s="615"/>
      <c r="CH78" s="615"/>
      <c r="CI78" s="615"/>
      <c r="CJ78" s="615"/>
      <c r="CK78" s="615"/>
      <c r="CL78" s="615"/>
      <c r="CM78" s="615"/>
      <c r="CN78" s="615"/>
      <c r="CO78" s="606"/>
      <c r="CP78" s="606"/>
      <c r="CQ78" s="606"/>
      <c r="CR78" s="617"/>
      <c r="CS78" s="617"/>
      <c r="CT78" s="617"/>
      <c r="CU78" s="632"/>
      <c r="CV78" s="276"/>
      <c r="CW78" s="244"/>
      <c r="CX78" s="630"/>
      <c r="CY78" s="625"/>
      <c r="CZ78" s="625"/>
      <c r="DA78" s="625"/>
      <c r="DB78" s="625"/>
      <c r="DC78" s="625"/>
      <c r="DD78" s="625"/>
      <c r="DE78" s="625"/>
      <c r="DF78" s="625"/>
      <c r="DG78" s="625"/>
      <c r="DH78" s="625"/>
      <c r="DI78" s="625"/>
      <c r="DJ78" s="625"/>
      <c r="DK78" s="1138" t="str">
        <f>IF(Portada!$A$1="www.fly-logics.com","NOCHE",0)</f>
        <v>NOCHE</v>
      </c>
      <c r="DL78" s="1139"/>
      <c r="DM78" s="1139"/>
      <c r="DN78" s="1139"/>
      <c r="DO78" s="1139"/>
      <c r="DP78" s="1140" t="str">
        <f>IF(SUMIFS(Bitácora!$U$5:$U$1036129,Bitácora!$D$5:$D$1036129,DB67,Bitácora!$AN$5:$AN$1036129,DR67,Bitácora!$E$5:$E$1036129,DH67)=0," ",SUMIFS(Bitácora!$U$5:$U$1036129,Bitácora!$D$5:$D$1036129,DB67,Bitácora!$AN$5:$AN$1036129,DR67,Bitácora!$E$5:$E$1036129,DH67))</f>
        <v xml:space="preserve"> </v>
      </c>
      <c r="DQ78" s="1140"/>
      <c r="DR78" s="1140"/>
      <c r="DS78" s="1140"/>
      <c r="DT78" s="1140"/>
      <c r="DU78" s="1136"/>
      <c r="DV78" s="15"/>
      <c r="DW78" s="614"/>
      <c r="DX78" s="614"/>
      <c r="DY78" s="614"/>
      <c r="DZ78" s="614"/>
      <c r="EA78" s="614"/>
      <c r="EB78" s="615"/>
      <c r="EC78" s="615"/>
      <c r="ED78" s="615"/>
      <c r="EE78" s="615"/>
      <c r="EF78" s="615"/>
      <c r="EG78" s="615"/>
      <c r="EH78" s="615"/>
      <c r="EI78" s="615"/>
      <c r="EJ78" s="615"/>
      <c r="EK78" s="615"/>
      <c r="EL78" s="615"/>
      <c r="EM78" s="615"/>
      <c r="EN78" s="606"/>
      <c r="EO78" s="606"/>
      <c r="EP78" s="606"/>
      <c r="EQ78" s="617"/>
      <c r="ER78" s="617"/>
      <c r="ES78" s="617"/>
      <c r="ET78" s="632"/>
      <c r="EU78" s="630"/>
      <c r="EV78" s="625"/>
      <c r="EW78" s="625"/>
      <c r="EX78" s="625"/>
      <c r="EY78" s="625"/>
      <c r="EZ78" s="625"/>
      <c r="FA78" s="625"/>
      <c r="FB78" s="625"/>
      <c r="FC78" s="625"/>
      <c r="FD78" s="625"/>
      <c r="FE78" s="625"/>
      <c r="FF78" s="625"/>
      <c r="FG78" s="625"/>
      <c r="FH78" s="1138" t="str">
        <f>IF(Portada!$A$1="www.fly-logics.com","NOCHE",0)</f>
        <v>NOCHE</v>
      </c>
      <c r="FI78" s="1139"/>
      <c r="FJ78" s="1139"/>
      <c r="FK78" s="1139"/>
      <c r="FL78" s="1139"/>
      <c r="FM78" s="1140" t="str">
        <f>IF(SUMIFS(Bitácora!$U$5:$U$1036129,Bitácora!$D$5:$D$1036129,EY67,Bitácora!$AN$5:$AN$1036129,FO67,Bitácora!$E$5:$E$1036129,FE67)=0," ",SUMIFS(Bitácora!$U$5:$U$1036129,Bitácora!$D$5:$D$1036129,EY67,Bitácora!$AN$5:$AN$1036129,FO67,Bitácora!$E$5:$E$1036129,FE67))</f>
        <v xml:space="preserve"> </v>
      </c>
      <c r="FN78" s="1140"/>
      <c r="FO78" s="1140"/>
      <c r="FP78" s="1140"/>
      <c r="FQ78" s="1140"/>
      <c r="FR78" s="1136"/>
      <c r="FS78" s="15"/>
      <c r="FT78" s="614"/>
      <c r="FU78" s="614"/>
      <c r="FV78" s="614"/>
      <c r="FW78" s="614"/>
      <c r="FX78" s="614"/>
      <c r="FY78" s="615"/>
      <c r="FZ78" s="615"/>
      <c r="GA78" s="615"/>
      <c r="GB78" s="615"/>
      <c r="GC78" s="615"/>
      <c r="GD78" s="615"/>
      <c r="GE78" s="615"/>
      <c r="GF78" s="615"/>
      <c r="GG78" s="615"/>
      <c r="GH78" s="615"/>
      <c r="GI78" s="615"/>
      <c r="GJ78" s="615"/>
      <c r="GK78" s="606"/>
      <c r="GL78" s="606"/>
      <c r="GM78" s="606"/>
      <c r="GN78" s="617"/>
      <c r="GO78" s="617"/>
      <c r="GP78" s="617"/>
      <c r="GQ78" s="632"/>
      <c r="GR78" s="6"/>
    </row>
    <row r="79" spans="1:200" ht="5.25" customHeight="1" x14ac:dyDescent="0.25">
      <c r="A79" s="244"/>
      <c r="B79" s="630"/>
      <c r="C79" s="633" t="str">
        <f>IF(Portada!$A$1="www.fly-logics.com","SOLO",0)</f>
        <v>SOLO</v>
      </c>
      <c r="D79" s="644"/>
      <c r="E79" s="644"/>
      <c r="F79" s="644"/>
      <c r="G79" s="647"/>
      <c r="H79" s="1136" t="str">
        <f>IF(SUMIFS(Bitácora!$X$5:$X$1036129,Bitácora!$D$5:$D$1036129,F67,Bitácora!$AN$5:$AN$1036129,V67,Bitácora!$E$5:$E$1036129,L67)=0," ",SUMIFS(Bitácora!$X$5:$X$1036129,Bitácora!$D$5:$D$1036129,F67,Bitácora!$AN$5:$AN$1036129,V67,Bitácora!$E$5:$E$1036129,L67))</f>
        <v xml:space="preserve"> </v>
      </c>
      <c r="I79" s="1137"/>
      <c r="J79" s="1137"/>
      <c r="K79" s="1137"/>
      <c r="L79" s="1137"/>
      <c r="M79" s="1137"/>
      <c r="N79" s="625"/>
      <c r="O79" s="647"/>
      <c r="P79" s="1139"/>
      <c r="Q79" s="1139"/>
      <c r="R79" s="1139"/>
      <c r="S79" s="1139"/>
      <c r="T79" s="1140"/>
      <c r="U79" s="1140"/>
      <c r="V79" s="1140"/>
      <c r="W79" s="1140"/>
      <c r="X79" s="1140"/>
      <c r="Y79" s="1136"/>
      <c r="Z79" s="15"/>
      <c r="AA79" s="613" t="str">
        <f>IF(Portada!$A$1="www.fly-logics.com","MAY",0)</f>
        <v>MAY</v>
      </c>
      <c r="AB79" s="614"/>
      <c r="AC79" s="614"/>
      <c r="AD79" s="614"/>
      <c r="AE79" s="614"/>
      <c r="AF79" s="605" t="str">
        <f>IF(SUMIFS(Bitácora!$Y$5:$Y$1036129,Bitácora!$D$5:$D$1036129,F67,Bitácora!$AN$5:$AN$1036129,V67,Bitácora!$E$5:$E$1036129,L67,Bitácora!$AM$5:$AM$1036129,AA79)=0," ",SUMIFS(Bitácora!$Y$5:$Y$1036129,Bitácora!$D$5:$D$1036129,F67,Bitácora!$AN$5:$AN$1036129,V67,Bitácora!$E$5:$E$1036129,L67,Bitácora!$AM$5:$AM$1036129,AA79))</f>
        <v xml:space="preserve"> </v>
      </c>
      <c r="AG79" s="615"/>
      <c r="AH79" s="615"/>
      <c r="AI79" s="615"/>
      <c r="AJ79" s="605" t="str">
        <f>IF(SUMIFS(Bitácora!$Z$5:$Z$1036129,Bitácora!$D$5:$D$1036129,F67,Bitácora!$AN$5:$AN$1036129,V67,Bitácora!$E$5:$E$1036129,L67,Bitácora!$AM$5:$AM$1036129,AA79)=0," ",SUMIFS(Bitácora!$Z$5:$Z$1036129,Bitácora!$D$5:$D$1036129,F67,Bitácora!$AN$5:$AN$1036129,V67,Bitácora!$E$5:$E$1036129,L67,Bitácora!$AM$5:$AM$1036129,AA79))</f>
        <v xml:space="preserve"> </v>
      </c>
      <c r="AK79" s="615"/>
      <c r="AL79" s="615"/>
      <c r="AM79" s="615"/>
      <c r="AN79" s="605" t="str">
        <f>IF(SUMIFS(Bitácora!$AA$5:$AA$1036129,Bitácora!$D$5:$D$1036129,F67,Bitácora!$AN$5:$AN$1036129,V67,Bitácora!$E$5:$E$1036129,L67,Bitácora!$AM$5:$AM$1036129,AA79)=0," ",SUMIFS(Bitácora!$AA$5:$AA$1036129,Bitácora!$D$5:$D$1036129,F67,Bitácora!$AN$5:$AN$1036129,V67,Bitácora!$E$5:$E$1036129,L67,Bitácora!$AM$5:$AM$1036129,AA79))</f>
        <v xml:space="preserve"> </v>
      </c>
      <c r="AO79" s="615"/>
      <c r="AP79" s="615"/>
      <c r="AQ79" s="615"/>
      <c r="AR79" s="606" t="str">
        <f>IF(SUMIFS(Bitácora!$AE$5:$AE$1036129,Bitácora!$D$5:$D$1036129,F67,Bitácora!$AN$5:$AN$1036129,V67,Bitácora!$E$5:$E$1036129,L67,Bitácora!$AM$5:$AM$1036129,AA79)=0," ",SUMIFS(Bitácora!$AE$5:$AE$1036129,Bitácora!$D$5:$D$1036129,F67,Bitácora!$AN$5:$AN$1036129,V67,Bitácora!$E$5:$E$1036129,L67,Bitácora!$AM$5:$AM$1036129,AA79))</f>
        <v xml:space="preserve"> </v>
      </c>
      <c r="AS79" s="606"/>
      <c r="AT79" s="606"/>
      <c r="AU79" s="606" t="str">
        <f>IF(SUMIFS(Bitácora!$AF$5:$AF$1036129,Bitácora!$D$5:$D$1036129,F67,Bitácora!$AN$5:$AN$1036129,V67,Bitácora!$E$5:$E$1036129,L67,Bitácora!$AM$5:$AM$1036129,AA79)=0," ",SUMIFS(Bitácora!$AF$5:$AF$1036129,Bitácora!$D$5:$D$1036129,F67,Bitácora!$AN$5:$AN$1036129,V67,Bitácora!$E$5:$E$1036129,L67,Bitácora!$AM$5:$AM$1036129,AA79))</f>
        <v xml:space="preserve"> </v>
      </c>
      <c r="AV79" s="617"/>
      <c r="AW79" s="617"/>
      <c r="AX79" s="632"/>
      <c r="AY79" s="630"/>
      <c r="AZ79" s="633" t="str">
        <f>IF(Portada!$A$1="www.fly-logics.com","SOLO",0)</f>
        <v>SOLO</v>
      </c>
      <c r="BA79" s="644"/>
      <c r="BB79" s="644"/>
      <c r="BC79" s="644"/>
      <c r="BD79" s="647"/>
      <c r="BE79" s="1136" t="str">
        <f>IF(SUMIFS(Bitácora!$X$5:$X$1036129,Bitácora!$D$5:$D$1036129,BC67,Bitácora!$AN$5:$AN$1036129,BS67,Bitácora!$E$5:$E$1036129,BI67)=0," ",SUMIFS(Bitácora!$X$5:$X$1036129,Bitácora!$D$5:$D$1036129,BC67,Bitácora!$AN$5:$AN$1036129,BS67,Bitácora!$E$5:$E$1036129,BI67))</f>
        <v xml:space="preserve"> </v>
      </c>
      <c r="BF79" s="1137"/>
      <c r="BG79" s="1137"/>
      <c r="BH79" s="1137"/>
      <c r="BI79" s="1137"/>
      <c r="BJ79" s="1137"/>
      <c r="BK79" s="625"/>
      <c r="BL79" s="647"/>
      <c r="BM79" s="1139"/>
      <c r="BN79" s="1139"/>
      <c r="BO79" s="1139"/>
      <c r="BP79" s="1139"/>
      <c r="BQ79" s="1140"/>
      <c r="BR79" s="1140"/>
      <c r="BS79" s="1140"/>
      <c r="BT79" s="1140"/>
      <c r="BU79" s="1140"/>
      <c r="BV79" s="1136"/>
      <c r="BW79" s="15"/>
      <c r="BX79" s="613" t="str">
        <f>IF(Portada!$A$1="www.fly-logics.com","MAY",0)</f>
        <v>MAY</v>
      </c>
      <c r="BY79" s="614"/>
      <c r="BZ79" s="614"/>
      <c r="CA79" s="614"/>
      <c r="CB79" s="614"/>
      <c r="CC79" s="605" t="str">
        <f>IF(SUMIFS(Bitácora!$Y$5:$Y$1036129,Bitácora!$D$5:$D$1036129,BC67,Bitácora!$AN$5:$AN$1036129,BS67,Bitácora!$E$5:$E$1036129,BI67,Bitácora!$AM$5:$AM$1036129,BX79)=0," ",SUMIFS(Bitácora!$Y$5:$Y$1036129,Bitácora!$D$5:$D$1036129,BC67,Bitácora!$AN$5:$AN$1036129,BS67,Bitácora!$E$5:$E$1036129,BI67,Bitácora!$AM$5:$AM$1036129,BX79))</f>
        <v xml:space="preserve"> </v>
      </c>
      <c r="CD79" s="615"/>
      <c r="CE79" s="615"/>
      <c r="CF79" s="615"/>
      <c r="CG79" s="605" t="str">
        <f>IF(SUMIFS(Bitácora!$Z$5:$Z$1036129,Bitácora!$D$5:$D$1036129,BC67,Bitácora!$AN$5:$AN$1036129,BS67,Bitácora!$E$5:$E$1036129,BI67,Bitácora!$AM$5:$AM$1036129,BX79)=0," ",SUMIFS(Bitácora!$Z$5:$Z$1036129,Bitácora!$D$5:$D$1036129,BC67,Bitácora!$AN$5:$AN$1036129,BS67,Bitácora!$E$5:$E$1036129,BI67,Bitácora!$AM$5:$AM$1036129,BX79))</f>
        <v xml:space="preserve"> </v>
      </c>
      <c r="CH79" s="615"/>
      <c r="CI79" s="615"/>
      <c r="CJ79" s="615"/>
      <c r="CK79" s="605" t="str">
        <f>IF(SUMIFS(Bitácora!$AA$5:$AA$1036129,Bitácora!$D$5:$D$1036129,BC67,Bitácora!$AN$5:$AN$1036129,BS67,Bitácora!$E$5:$E$1036129,BI67,Bitácora!$AM$5:$AM$1036129,BX79)=0," ",SUMIFS(Bitácora!$AA$5:$AA$1036129,Bitácora!$D$5:$D$1036129,BC67,Bitácora!$AN$5:$AN$1036129,BS67,Bitácora!$E$5:$E$1036129,BI67,Bitácora!$AM$5:$AM$1036129,BX79))</f>
        <v xml:space="preserve"> </v>
      </c>
      <c r="CL79" s="615"/>
      <c r="CM79" s="615"/>
      <c r="CN79" s="615"/>
      <c r="CO79" s="606" t="str">
        <f>IF(SUMIFS(Bitácora!$AE$5:$AE$1036129,Bitácora!$D$5:$D$1036129,BC67,Bitácora!$AN$5:$AN$1036129,BS67,Bitácora!$E$5:$E$1036129,BI67,Bitácora!$AM$5:$AM$1036129,BX79)=0," ",SUMIFS(Bitácora!$AE$5:$AE$1036129,Bitácora!$D$5:$D$1036129,BC67,Bitácora!$AN$5:$AN$1036129,BS67,Bitácora!$E$5:$E$1036129,BI67,Bitácora!$AM$5:$AM$1036129,BX79))</f>
        <v xml:space="preserve"> </v>
      </c>
      <c r="CP79" s="606"/>
      <c r="CQ79" s="606"/>
      <c r="CR79" s="606" t="str">
        <f>IF(SUMIFS(Bitácora!$AF$5:$AF$1036129,Bitácora!$D$5:$D$1036129,BC67,Bitácora!$AN$5:$AN$1036129,BS67,Bitácora!$E$5:$E$1036129,BI67,Bitácora!$AM$5:$AM$1036129,BX79)=0," ",SUMIFS(Bitácora!$AF$5:$AF$1036129,Bitácora!$D$5:$D$1036129,BC67,Bitácora!$AN$5:$AN$1036129,BS67,Bitácora!$E$5:$E$1036129,BI67,Bitácora!$AM$5:$AM$1036129,BX79))</f>
        <v xml:space="preserve"> </v>
      </c>
      <c r="CS79" s="617"/>
      <c r="CT79" s="617"/>
      <c r="CU79" s="632"/>
      <c r="CV79" s="276"/>
      <c r="CW79" s="244"/>
      <c r="CX79" s="630"/>
      <c r="CY79" s="633" t="str">
        <f>IF(Portada!$A$1="www.fly-logics.com","SOLO",0)</f>
        <v>SOLO</v>
      </c>
      <c r="CZ79" s="644"/>
      <c r="DA79" s="644"/>
      <c r="DB79" s="644"/>
      <c r="DC79" s="647"/>
      <c r="DD79" s="1136" t="str">
        <f>IF(SUMIFS(Bitácora!$X$5:$X$1036129,Bitácora!$D$5:$D$1036129,DB67,Bitácora!$AN$5:$AN$1036129,DR67,Bitácora!$E$5:$E$1036129,DH67)=0," ",SUMIFS(Bitácora!$X$5:$X$1036129,Bitácora!$D$5:$D$1036129,DB67,Bitácora!$AN$5:$AN$1036129,DR67,Bitácora!$E$5:$E$1036129,DH67))</f>
        <v xml:space="preserve"> </v>
      </c>
      <c r="DE79" s="1137"/>
      <c r="DF79" s="1137"/>
      <c r="DG79" s="1137"/>
      <c r="DH79" s="1137"/>
      <c r="DI79" s="1137"/>
      <c r="DJ79" s="625"/>
      <c r="DK79" s="647"/>
      <c r="DL79" s="1139"/>
      <c r="DM79" s="1139"/>
      <c r="DN79" s="1139"/>
      <c r="DO79" s="1139"/>
      <c r="DP79" s="1140"/>
      <c r="DQ79" s="1140"/>
      <c r="DR79" s="1140"/>
      <c r="DS79" s="1140"/>
      <c r="DT79" s="1140"/>
      <c r="DU79" s="1136"/>
      <c r="DV79" s="15"/>
      <c r="DW79" s="613" t="str">
        <f>IF(Portada!$A$1="www.fly-logics.com","MAY",0)</f>
        <v>MAY</v>
      </c>
      <c r="DX79" s="614"/>
      <c r="DY79" s="614"/>
      <c r="DZ79" s="614"/>
      <c r="EA79" s="614"/>
      <c r="EB79" s="605" t="str">
        <f>IF(SUMIFS(Bitácora!$Y$5:$Y$1036129,Bitácora!$D$5:$D$1036129,DB67,Bitácora!$AN$5:$AN$1036129,DR67,Bitácora!$E$5:$E$1036129,DH67,Bitácora!$AM$5:$AM$1036129,DW79)=0," ",SUMIFS(Bitácora!$Y$5:$Y$1036129,Bitácora!$D$5:$D$1036129,DB67,Bitácora!$AN$5:$AN$1036129,DR67,Bitácora!$E$5:$E$1036129,DH67,Bitácora!$AM$5:$AM$1036129,DW79))</f>
        <v xml:space="preserve"> </v>
      </c>
      <c r="EC79" s="615"/>
      <c r="ED79" s="615"/>
      <c r="EE79" s="615"/>
      <c r="EF79" s="605" t="str">
        <f>IF(SUMIFS(Bitácora!$Z$5:$Z$1036129,Bitácora!$D$5:$D$1036129,DB67,Bitácora!$AN$5:$AN$1036129,DR67,Bitácora!$E$5:$E$1036129,DH67,Bitácora!$AM$5:$AM$1036129,DW79)=0," ",SUMIFS(Bitácora!$Z$5:$Z$1036129,Bitácora!$D$5:$D$1036129,DB67,Bitácora!$AN$5:$AN$1036129,DR67,Bitácora!$E$5:$E$1036129,DH67,Bitácora!$AM$5:$AM$1036129,DW79))</f>
        <v xml:space="preserve"> </v>
      </c>
      <c r="EG79" s="615"/>
      <c r="EH79" s="615"/>
      <c r="EI79" s="615"/>
      <c r="EJ79" s="605" t="str">
        <f>IF(SUMIFS(Bitácora!$AA$5:$AA$1036129,Bitácora!$D$5:$D$1036129,DB67,Bitácora!$AN$5:$AN$1036129,DR67,Bitácora!$E$5:$E$1036129,DH67,Bitácora!$AM$5:$AM$1036129,DW79)=0," ",SUMIFS(Bitácora!$AA$5:$AA$1036129,Bitácora!$D$5:$D$1036129,DB67,Bitácora!$AN$5:$AN$1036129,DR67,Bitácora!$E$5:$E$1036129,DH67,Bitácora!$AM$5:$AM$1036129,DW79))</f>
        <v xml:space="preserve"> </v>
      </c>
      <c r="EK79" s="615"/>
      <c r="EL79" s="615"/>
      <c r="EM79" s="615"/>
      <c r="EN79" s="606" t="str">
        <f>IF(SUMIFS(Bitácora!$AE$5:$AE$1036129,Bitácora!$D$5:$D$1036129,DB67,Bitácora!$AN$5:$AN$1036129,DR67,Bitácora!$E$5:$E$1036129,DH67,Bitácora!$AM$5:$AM$1036129,DW79)=0," ",SUMIFS(Bitácora!$AE$5:$AE$1036129,Bitácora!$D$5:$D$1036129,DB67,Bitácora!$AN$5:$AN$1036129,DR67,Bitácora!$E$5:$E$1036129,DH67,Bitácora!$AM$5:$AM$1036129,DW79))</f>
        <v xml:space="preserve"> </v>
      </c>
      <c r="EO79" s="606"/>
      <c r="EP79" s="606"/>
      <c r="EQ79" s="606" t="str">
        <f>IF(SUMIFS(Bitácora!$AF$5:$AF$1036129,Bitácora!$D$5:$D$1036129,DB67,Bitácora!$AN$5:$AN$1036129,DR67,Bitácora!$E$5:$E$1036129,DH67,Bitácora!$AM$5:$AM$1036129,DW79)=0," ",SUMIFS(Bitácora!$AF$5:$AF$1036129,Bitácora!$D$5:$D$1036129,DB67,Bitácora!$AN$5:$AN$1036129,DR67,Bitácora!$E$5:$E$1036129,DH67,Bitácora!$AM$5:$AM$1036129,DW79))</f>
        <v xml:space="preserve"> </v>
      </c>
      <c r="ER79" s="617"/>
      <c r="ES79" s="617"/>
      <c r="ET79" s="632"/>
      <c r="EU79" s="630"/>
      <c r="EV79" s="633" t="str">
        <f>IF(Portada!$A$1="www.fly-logics.com","SOLO",0)</f>
        <v>SOLO</v>
      </c>
      <c r="EW79" s="644"/>
      <c r="EX79" s="644"/>
      <c r="EY79" s="644"/>
      <c r="EZ79" s="647"/>
      <c r="FA79" s="1136" t="str">
        <f>IF(SUMIFS(Bitácora!$X$5:$X$1036129,Bitácora!$D$5:$D$1036129,EY67,Bitácora!$AN$5:$AN$1036129,FO67,Bitácora!$E$5:$E$1036129,FE67)=0," ",SUMIFS(Bitácora!$X$5:$X$1036129,Bitácora!$D$5:$D$1036129,EY67,Bitácora!$AN$5:$AN$1036129,FO67,Bitácora!$E$5:$E$1036129,FE67))</f>
        <v xml:space="preserve"> </v>
      </c>
      <c r="FB79" s="1137"/>
      <c r="FC79" s="1137"/>
      <c r="FD79" s="1137"/>
      <c r="FE79" s="1137"/>
      <c r="FF79" s="1137"/>
      <c r="FG79" s="625"/>
      <c r="FH79" s="647"/>
      <c r="FI79" s="1139"/>
      <c r="FJ79" s="1139"/>
      <c r="FK79" s="1139"/>
      <c r="FL79" s="1139"/>
      <c r="FM79" s="1140"/>
      <c r="FN79" s="1140"/>
      <c r="FO79" s="1140"/>
      <c r="FP79" s="1140"/>
      <c r="FQ79" s="1140"/>
      <c r="FR79" s="1136"/>
      <c r="FS79" s="15"/>
      <c r="FT79" s="613" t="str">
        <f>IF(Portada!$A$1="www.fly-logics.com","MAY",0)</f>
        <v>MAY</v>
      </c>
      <c r="FU79" s="614"/>
      <c r="FV79" s="614"/>
      <c r="FW79" s="614"/>
      <c r="FX79" s="614"/>
      <c r="FY79" s="605" t="str">
        <f>IF(SUMIFS(Bitácora!$Y$5:$Y$1036129,Bitácora!$D$5:$D$1036129,EY67,Bitácora!$AN$5:$AN$1036129,FO67,Bitácora!$E$5:$E$1036129,FE67,Bitácora!$AM$5:$AM$1036129,FT79)=0," ",SUMIFS(Bitácora!$Y$5:$Y$1036129,Bitácora!$D$5:$D$1036129,EY67,Bitácora!$AN$5:$AN$1036129,FO67,Bitácora!$E$5:$E$1036129,FE67,Bitácora!$AM$5:$AM$1036129,FT79))</f>
        <v xml:space="preserve"> </v>
      </c>
      <c r="FZ79" s="615"/>
      <c r="GA79" s="615"/>
      <c r="GB79" s="615"/>
      <c r="GC79" s="605" t="str">
        <f>IF(SUMIFS(Bitácora!$Z$5:$Z$1036129,Bitácora!$D$5:$D$1036129,EY67,Bitácora!$AN$5:$AN$1036129,FO67,Bitácora!$E$5:$E$1036129,FE67,Bitácora!$AM$5:$AM$1036129,FT79)=0," ",SUMIFS(Bitácora!$Z$5:$Z$1036129,Bitácora!$D$5:$D$1036129,EY67,Bitácora!$AN$5:$AN$1036129,FO67,Bitácora!$E$5:$E$1036129,FE67,Bitácora!$AM$5:$AM$1036129,FT79))</f>
        <v xml:space="preserve"> </v>
      </c>
      <c r="GD79" s="615"/>
      <c r="GE79" s="615"/>
      <c r="GF79" s="615"/>
      <c r="GG79" s="605" t="str">
        <f>IF(SUMIFS(Bitácora!$AA$5:$AA$1036129,Bitácora!$D$5:$D$1036129,EY67,Bitácora!$AN$5:$AN$1036129,FO67,Bitácora!$E$5:$E$1036129,FE67,Bitácora!$AM$5:$AM$1036129,FT79)=0," ",SUMIFS(Bitácora!$AA$5:$AA$1036129,Bitácora!$D$5:$D$1036129,EY67,Bitácora!$AN$5:$AN$1036129,FO67,Bitácora!$E$5:$E$1036129,FE67,Bitácora!$AM$5:$AM$1036129,FT79))</f>
        <v xml:space="preserve"> </v>
      </c>
      <c r="GH79" s="615"/>
      <c r="GI79" s="615"/>
      <c r="GJ79" s="615"/>
      <c r="GK79" s="606" t="str">
        <f>IF(SUMIFS(Bitácora!$AE$5:$AE$1036129,Bitácora!$D$5:$D$1036129,EY67,Bitácora!$AN$5:$AN$1036129,FO67,Bitácora!$E$5:$E$1036129,FE67,Bitácora!$AM$5:$AM$1036129,FT79)=0," ",SUMIFS(Bitácora!$AE$5:$AE$1036129,Bitácora!$D$5:$D$1036129,EY67,Bitácora!$AN$5:$AN$1036129,FO67,Bitácora!$E$5:$E$1036129,FE67,Bitácora!$AM$5:$AM$1036129,FT79))</f>
        <v xml:space="preserve"> </v>
      </c>
      <c r="GL79" s="606"/>
      <c r="GM79" s="606"/>
      <c r="GN79" s="606" t="str">
        <f>IF(SUMIFS(Bitácora!$AF$5:$AF$1036129,Bitácora!$D$5:$D$1036129,EY67,Bitácora!$AN$5:$AN$1036129,FO67,Bitácora!$E$5:$E$1036129,FE67,Bitácora!$AM$5:$AM$1036129,FT79)=0," ",SUMIFS(Bitácora!$AF$5:$AF$1036129,Bitácora!$D$5:$D$1036129,EY67,Bitácora!$AN$5:$AN$1036129,FO67,Bitácora!$E$5:$E$1036129,FE67,Bitácora!$AM$5:$AM$1036129,FT79))</f>
        <v xml:space="preserve"> </v>
      </c>
      <c r="GO79" s="617"/>
      <c r="GP79" s="617"/>
      <c r="GQ79" s="632"/>
      <c r="GR79" s="6"/>
    </row>
    <row r="80" spans="1:200" ht="10.5" customHeight="1" x14ac:dyDescent="0.25">
      <c r="A80" s="244"/>
      <c r="B80" s="630"/>
      <c r="C80" s="644"/>
      <c r="D80" s="644"/>
      <c r="E80" s="644"/>
      <c r="F80" s="644"/>
      <c r="G80" s="647"/>
      <c r="H80" s="1136"/>
      <c r="I80" s="1137"/>
      <c r="J80" s="1137"/>
      <c r="K80" s="1137"/>
      <c r="L80" s="1137"/>
      <c r="M80" s="1137"/>
      <c r="N80" s="625"/>
      <c r="O80" s="1141" t="str">
        <f>IF(Portada!$A$1="www.fly-logics.com","IFR",0)</f>
        <v>IFR</v>
      </c>
      <c r="P80" s="1142"/>
      <c r="Q80" s="1142"/>
      <c r="R80" s="1142"/>
      <c r="S80" s="1142"/>
      <c r="T80" s="1143" t="str">
        <f>IF(SUMIFS(Bitácora!$V$5:$V$1036129,Bitácora!$D$5:$D$1036129,F67,Bitácora!$AN$5:$AN$1036129,V67,Bitácora!$E$5:$E$1036129,L67)=0," ",SUMIFS(Bitácora!$V$5:$V$1036129,Bitácora!$D$5:$D$1036129,F67,Bitácora!$AN$5:$AN$1036129,V67,Bitácora!$E$5:$E$1036129,L67))</f>
        <v xml:space="preserve"> </v>
      </c>
      <c r="U80" s="1143"/>
      <c r="V80" s="1143"/>
      <c r="W80" s="1143"/>
      <c r="X80" s="1143"/>
      <c r="Y80" s="1144"/>
      <c r="Z80" s="15"/>
      <c r="AA80" s="614"/>
      <c r="AB80" s="614"/>
      <c r="AC80" s="614"/>
      <c r="AD80" s="614"/>
      <c r="AE80" s="614"/>
      <c r="AF80" s="615"/>
      <c r="AG80" s="616"/>
      <c r="AH80" s="616"/>
      <c r="AI80" s="615"/>
      <c r="AJ80" s="615"/>
      <c r="AK80" s="616"/>
      <c r="AL80" s="616"/>
      <c r="AM80" s="615"/>
      <c r="AN80" s="615"/>
      <c r="AO80" s="616"/>
      <c r="AP80" s="616"/>
      <c r="AQ80" s="615"/>
      <c r="AR80" s="606"/>
      <c r="AS80" s="606"/>
      <c r="AT80" s="606"/>
      <c r="AU80" s="617"/>
      <c r="AV80" s="618"/>
      <c r="AW80" s="617"/>
      <c r="AX80" s="632"/>
      <c r="AY80" s="630"/>
      <c r="AZ80" s="644"/>
      <c r="BA80" s="644"/>
      <c r="BB80" s="644"/>
      <c r="BC80" s="644"/>
      <c r="BD80" s="647"/>
      <c r="BE80" s="1136"/>
      <c r="BF80" s="1137"/>
      <c r="BG80" s="1137"/>
      <c r="BH80" s="1137"/>
      <c r="BI80" s="1137"/>
      <c r="BJ80" s="1137"/>
      <c r="BK80" s="625"/>
      <c r="BL80" s="1141" t="str">
        <f>IF(Portada!$A$1="www.fly-logics.com","IFR",0)</f>
        <v>IFR</v>
      </c>
      <c r="BM80" s="1142"/>
      <c r="BN80" s="1142"/>
      <c r="BO80" s="1142"/>
      <c r="BP80" s="1142"/>
      <c r="BQ80" s="1143" t="str">
        <f>IF(SUMIFS(Bitácora!$V$5:$V$1036129,Bitácora!$D$5:$D$1036129,BC67,Bitácora!$AN$5:$AN$1036129,BS67,Bitácora!$E$5:$E$1036129,BI67)=0," ",SUMIFS(Bitácora!$V$5:$V$1036129,Bitácora!$D$5:$D$1036129,BC67,Bitácora!$AN$5:$AN$1036129,BS67,Bitácora!$E$5:$E$1036129,BI67))</f>
        <v xml:space="preserve"> </v>
      </c>
      <c r="BR80" s="1143"/>
      <c r="BS80" s="1143"/>
      <c r="BT80" s="1143"/>
      <c r="BU80" s="1143"/>
      <c r="BV80" s="1144"/>
      <c r="BW80" s="15"/>
      <c r="BX80" s="614"/>
      <c r="BY80" s="614"/>
      <c r="BZ80" s="614"/>
      <c r="CA80" s="614"/>
      <c r="CB80" s="614"/>
      <c r="CC80" s="615"/>
      <c r="CD80" s="616"/>
      <c r="CE80" s="616"/>
      <c r="CF80" s="615"/>
      <c r="CG80" s="615"/>
      <c r="CH80" s="616"/>
      <c r="CI80" s="616"/>
      <c r="CJ80" s="615"/>
      <c r="CK80" s="615"/>
      <c r="CL80" s="616"/>
      <c r="CM80" s="616"/>
      <c r="CN80" s="615"/>
      <c r="CO80" s="606"/>
      <c r="CP80" s="606"/>
      <c r="CQ80" s="606"/>
      <c r="CR80" s="617"/>
      <c r="CS80" s="618"/>
      <c r="CT80" s="617"/>
      <c r="CU80" s="632"/>
      <c r="CV80" s="276"/>
      <c r="CW80" s="244"/>
      <c r="CX80" s="630"/>
      <c r="CY80" s="644"/>
      <c r="CZ80" s="644"/>
      <c r="DA80" s="644"/>
      <c r="DB80" s="644"/>
      <c r="DC80" s="647"/>
      <c r="DD80" s="1136"/>
      <c r="DE80" s="1137"/>
      <c r="DF80" s="1137"/>
      <c r="DG80" s="1137"/>
      <c r="DH80" s="1137"/>
      <c r="DI80" s="1137"/>
      <c r="DJ80" s="625"/>
      <c r="DK80" s="1141" t="str">
        <f>IF(Portada!$A$1="www.fly-logics.com","IFR",0)</f>
        <v>IFR</v>
      </c>
      <c r="DL80" s="1142"/>
      <c r="DM80" s="1142"/>
      <c r="DN80" s="1142"/>
      <c r="DO80" s="1142"/>
      <c r="DP80" s="1143" t="str">
        <f>IF(SUMIFS(Bitácora!$V$5:$V$1036129,Bitácora!$D$5:$D$1036129,DB67,Bitácora!$AN$5:$AN$1036129,DR67,Bitácora!$E$5:$E$1036129,DH67)=0," ",SUMIFS(Bitácora!$V$5:$V$1036129,Bitácora!$D$5:$D$1036129,DB67,Bitácora!$AN$5:$AN$1036129,DR67,Bitácora!$E$5:$E$1036129,DH67))</f>
        <v xml:space="preserve"> </v>
      </c>
      <c r="DQ80" s="1143"/>
      <c r="DR80" s="1143"/>
      <c r="DS80" s="1143"/>
      <c r="DT80" s="1143"/>
      <c r="DU80" s="1144"/>
      <c r="DV80" s="15"/>
      <c r="DW80" s="614"/>
      <c r="DX80" s="614"/>
      <c r="DY80" s="614"/>
      <c r="DZ80" s="614"/>
      <c r="EA80" s="614"/>
      <c r="EB80" s="615"/>
      <c r="EC80" s="616"/>
      <c r="ED80" s="616"/>
      <c r="EE80" s="615"/>
      <c r="EF80" s="615"/>
      <c r="EG80" s="616"/>
      <c r="EH80" s="616"/>
      <c r="EI80" s="615"/>
      <c r="EJ80" s="615"/>
      <c r="EK80" s="616"/>
      <c r="EL80" s="616"/>
      <c r="EM80" s="615"/>
      <c r="EN80" s="606"/>
      <c r="EO80" s="606"/>
      <c r="EP80" s="606"/>
      <c r="EQ80" s="617"/>
      <c r="ER80" s="618"/>
      <c r="ES80" s="617"/>
      <c r="ET80" s="632"/>
      <c r="EU80" s="630"/>
      <c r="EV80" s="644"/>
      <c r="EW80" s="644"/>
      <c r="EX80" s="644"/>
      <c r="EY80" s="644"/>
      <c r="EZ80" s="647"/>
      <c r="FA80" s="1136"/>
      <c r="FB80" s="1137"/>
      <c r="FC80" s="1137"/>
      <c r="FD80" s="1137"/>
      <c r="FE80" s="1137"/>
      <c r="FF80" s="1137"/>
      <c r="FG80" s="625"/>
      <c r="FH80" s="1141" t="str">
        <f>IF(Portada!$A$1="www.fly-logics.com","IFR",0)</f>
        <v>IFR</v>
      </c>
      <c r="FI80" s="1142"/>
      <c r="FJ80" s="1142"/>
      <c r="FK80" s="1142"/>
      <c r="FL80" s="1142"/>
      <c r="FM80" s="1143" t="str">
        <f>IF(SUMIFS(Bitácora!$V$5:$V$1036129,Bitácora!$D$5:$D$1036129,EY67,Bitácora!$AN$5:$AN$1036129,FO67,Bitácora!$E$5:$E$1036129,FE67)=0," ",SUMIFS(Bitácora!$V$5:$V$1036129,Bitácora!$D$5:$D$1036129,EY67,Bitácora!$AN$5:$AN$1036129,FO67,Bitácora!$E$5:$E$1036129,FE67))</f>
        <v xml:space="preserve"> </v>
      </c>
      <c r="FN80" s="1143"/>
      <c r="FO80" s="1143"/>
      <c r="FP80" s="1143"/>
      <c r="FQ80" s="1143"/>
      <c r="FR80" s="1144"/>
      <c r="FS80" s="15"/>
      <c r="FT80" s="614"/>
      <c r="FU80" s="614"/>
      <c r="FV80" s="614"/>
      <c r="FW80" s="614"/>
      <c r="FX80" s="614"/>
      <c r="FY80" s="615"/>
      <c r="FZ80" s="616"/>
      <c r="GA80" s="616"/>
      <c r="GB80" s="615"/>
      <c r="GC80" s="615"/>
      <c r="GD80" s="616"/>
      <c r="GE80" s="616"/>
      <c r="GF80" s="615"/>
      <c r="GG80" s="615"/>
      <c r="GH80" s="616"/>
      <c r="GI80" s="616"/>
      <c r="GJ80" s="615"/>
      <c r="GK80" s="606"/>
      <c r="GL80" s="606"/>
      <c r="GM80" s="606"/>
      <c r="GN80" s="617"/>
      <c r="GO80" s="618"/>
      <c r="GP80" s="617"/>
      <c r="GQ80" s="632"/>
      <c r="GR80" s="6"/>
    </row>
    <row r="81" spans="1:200" ht="3" customHeight="1" x14ac:dyDescent="0.25">
      <c r="A81" s="244"/>
      <c r="B81" s="630"/>
      <c r="C81" s="625"/>
      <c r="D81" s="625"/>
      <c r="E81" s="625"/>
      <c r="F81" s="625"/>
      <c r="G81" s="625"/>
      <c r="H81" s="625"/>
      <c r="I81" s="625"/>
      <c r="J81" s="625"/>
      <c r="K81" s="625"/>
      <c r="L81" s="625"/>
      <c r="M81" s="625"/>
      <c r="N81" s="625"/>
      <c r="O81" s="625"/>
      <c r="P81" s="625"/>
      <c r="Q81" s="625"/>
      <c r="R81" s="625"/>
      <c r="S81" s="625"/>
      <c r="T81" s="625"/>
      <c r="U81" s="625"/>
      <c r="V81" s="625"/>
      <c r="W81" s="625"/>
      <c r="X81" s="625"/>
      <c r="Y81" s="625"/>
      <c r="Z81" s="15"/>
      <c r="AA81" s="614"/>
      <c r="AB81" s="614"/>
      <c r="AC81" s="614"/>
      <c r="AD81" s="614"/>
      <c r="AE81" s="614"/>
      <c r="AF81" s="615"/>
      <c r="AG81" s="615"/>
      <c r="AH81" s="615"/>
      <c r="AI81" s="615"/>
      <c r="AJ81" s="615"/>
      <c r="AK81" s="615"/>
      <c r="AL81" s="615"/>
      <c r="AM81" s="615"/>
      <c r="AN81" s="615"/>
      <c r="AO81" s="615"/>
      <c r="AP81" s="615"/>
      <c r="AQ81" s="615"/>
      <c r="AR81" s="606"/>
      <c r="AS81" s="606"/>
      <c r="AT81" s="606"/>
      <c r="AU81" s="617"/>
      <c r="AV81" s="617"/>
      <c r="AW81" s="617"/>
      <c r="AX81" s="632"/>
      <c r="AY81" s="630"/>
      <c r="AZ81" s="625"/>
      <c r="BA81" s="625"/>
      <c r="BB81" s="625"/>
      <c r="BC81" s="625"/>
      <c r="BD81" s="625"/>
      <c r="BE81" s="625"/>
      <c r="BF81" s="625"/>
      <c r="BG81" s="625"/>
      <c r="BH81" s="625"/>
      <c r="BI81" s="625"/>
      <c r="BJ81" s="625"/>
      <c r="BK81" s="625"/>
      <c r="BL81" s="625"/>
      <c r="BM81" s="625"/>
      <c r="BN81" s="625"/>
      <c r="BO81" s="625"/>
      <c r="BP81" s="625"/>
      <c r="BQ81" s="625"/>
      <c r="BR81" s="625"/>
      <c r="BS81" s="625"/>
      <c r="BT81" s="625"/>
      <c r="BU81" s="625"/>
      <c r="BV81" s="625"/>
      <c r="BW81" s="15"/>
      <c r="BX81" s="614"/>
      <c r="BY81" s="614"/>
      <c r="BZ81" s="614"/>
      <c r="CA81" s="614"/>
      <c r="CB81" s="614"/>
      <c r="CC81" s="615"/>
      <c r="CD81" s="615"/>
      <c r="CE81" s="615"/>
      <c r="CF81" s="615"/>
      <c r="CG81" s="615"/>
      <c r="CH81" s="615"/>
      <c r="CI81" s="615"/>
      <c r="CJ81" s="615"/>
      <c r="CK81" s="615"/>
      <c r="CL81" s="615"/>
      <c r="CM81" s="615"/>
      <c r="CN81" s="615"/>
      <c r="CO81" s="606"/>
      <c r="CP81" s="606"/>
      <c r="CQ81" s="606"/>
      <c r="CR81" s="617"/>
      <c r="CS81" s="617"/>
      <c r="CT81" s="617"/>
      <c r="CU81" s="632"/>
      <c r="CV81" s="276"/>
      <c r="CW81" s="244"/>
      <c r="CX81" s="630"/>
      <c r="CY81" s="625"/>
      <c r="CZ81" s="625"/>
      <c r="DA81" s="625"/>
      <c r="DB81" s="625"/>
      <c r="DC81" s="625"/>
      <c r="DD81" s="625"/>
      <c r="DE81" s="625"/>
      <c r="DF81" s="625"/>
      <c r="DG81" s="625"/>
      <c r="DH81" s="625"/>
      <c r="DI81" s="625"/>
      <c r="DJ81" s="625"/>
      <c r="DK81" s="625"/>
      <c r="DL81" s="625"/>
      <c r="DM81" s="625"/>
      <c r="DN81" s="625"/>
      <c r="DO81" s="625"/>
      <c r="DP81" s="625"/>
      <c r="DQ81" s="625"/>
      <c r="DR81" s="625"/>
      <c r="DS81" s="625"/>
      <c r="DT81" s="625"/>
      <c r="DU81" s="625"/>
      <c r="DV81" s="15"/>
      <c r="DW81" s="614"/>
      <c r="DX81" s="614"/>
      <c r="DY81" s="614"/>
      <c r="DZ81" s="614"/>
      <c r="EA81" s="614"/>
      <c r="EB81" s="615"/>
      <c r="EC81" s="615"/>
      <c r="ED81" s="615"/>
      <c r="EE81" s="615"/>
      <c r="EF81" s="615"/>
      <c r="EG81" s="615"/>
      <c r="EH81" s="615"/>
      <c r="EI81" s="615"/>
      <c r="EJ81" s="615"/>
      <c r="EK81" s="615"/>
      <c r="EL81" s="615"/>
      <c r="EM81" s="615"/>
      <c r="EN81" s="606"/>
      <c r="EO81" s="606"/>
      <c r="EP81" s="606"/>
      <c r="EQ81" s="617"/>
      <c r="ER81" s="617"/>
      <c r="ES81" s="617"/>
      <c r="ET81" s="632"/>
      <c r="EU81" s="630"/>
      <c r="EV81" s="625"/>
      <c r="EW81" s="625"/>
      <c r="EX81" s="625"/>
      <c r="EY81" s="625"/>
      <c r="EZ81" s="625"/>
      <c r="FA81" s="625"/>
      <c r="FB81" s="625"/>
      <c r="FC81" s="625"/>
      <c r="FD81" s="625"/>
      <c r="FE81" s="625"/>
      <c r="FF81" s="625"/>
      <c r="FG81" s="625"/>
      <c r="FH81" s="625"/>
      <c r="FI81" s="625"/>
      <c r="FJ81" s="625"/>
      <c r="FK81" s="625"/>
      <c r="FL81" s="625"/>
      <c r="FM81" s="625"/>
      <c r="FN81" s="625"/>
      <c r="FO81" s="625"/>
      <c r="FP81" s="625"/>
      <c r="FQ81" s="625"/>
      <c r="FR81" s="625"/>
      <c r="FS81" s="15"/>
      <c r="FT81" s="614"/>
      <c r="FU81" s="614"/>
      <c r="FV81" s="614"/>
      <c r="FW81" s="614"/>
      <c r="FX81" s="614"/>
      <c r="FY81" s="615"/>
      <c r="FZ81" s="615"/>
      <c r="GA81" s="615"/>
      <c r="GB81" s="615"/>
      <c r="GC81" s="615"/>
      <c r="GD81" s="615"/>
      <c r="GE81" s="615"/>
      <c r="GF81" s="615"/>
      <c r="GG81" s="615"/>
      <c r="GH81" s="615"/>
      <c r="GI81" s="615"/>
      <c r="GJ81" s="615"/>
      <c r="GK81" s="606"/>
      <c r="GL81" s="606"/>
      <c r="GM81" s="606"/>
      <c r="GN81" s="617"/>
      <c r="GO81" s="617"/>
      <c r="GP81" s="617"/>
      <c r="GQ81" s="632"/>
      <c r="GR81" s="6"/>
    </row>
    <row r="82" spans="1:200" ht="11.25" customHeight="1" x14ac:dyDescent="0.25">
      <c r="A82" s="244"/>
      <c r="B82" s="630"/>
      <c r="C82" s="644" t="str">
        <f>IF(Portada!$A$1="www.fly-logics.com","INSTR.",0)</f>
        <v>INSTR.</v>
      </c>
      <c r="D82" s="634"/>
      <c r="E82" s="634"/>
      <c r="F82" s="634"/>
      <c r="G82" s="635"/>
      <c r="H82" s="1136" t="str">
        <f>IF(SUMIFS(Bitácora!$AA$5:$AA$1036129,Bitácora!$D$5:$D$1036129,F67,Bitácora!$AN$5:$AN$1036129,V67,Bitácora!$E$5:$E$1036129,L67)=0," ",SUMIFS(Bitácora!$AA$5:$AA$1036129,Bitácora!$D$5:$D$1036129,F67,Bitácora!$AN$5:$AN$1036129,V67,Bitácora!$E$5:$E$1036129,L67))</f>
        <v xml:space="preserve"> </v>
      </c>
      <c r="I82" s="1137" t="str">
        <f t="shared" ref="I82" si="4">H82</f>
        <v xml:space="preserve"> </v>
      </c>
      <c r="J82" s="1137"/>
      <c r="K82" s="1137"/>
      <c r="L82" s="1137"/>
      <c r="M82" s="1137"/>
      <c r="N82" s="625"/>
      <c r="O82" s="654" t="str">
        <f>IF(Portada!$A$1="www.fly-logics.com","ATERRIZAJES",0)</f>
        <v>ATERRIZAJES</v>
      </c>
      <c r="P82" s="641"/>
      <c r="Q82" s="641"/>
      <c r="R82" s="641"/>
      <c r="S82" s="641"/>
      <c r="T82" s="641"/>
      <c r="U82" s="641"/>
      <c r="V82" s="641"/>
      <c r="W82" s="641"/>
      <c r="X82" s="641"/>
      <c r="Y82" s="641"/>
      <c r="Z82" s="15"/>
      <c r="AA82" s="613" t="str">
        <f>IF(Portada!$A$1="www.fly-logics.com","JUN",0)</f>
        <v>JUN</v>
      </c>
      <c r="AB82" s="614"/>
      <c r="AC82" s="614"/>
      <c r="AD82" s="614"/>
      <c r="AE82" s="614"/>
      <c r="AF82" s="605" t="str">
        <f>IF(SUMIFS(Bitácora!$Y$5:$Y$1036129,Bitácora!$D$5:$D$1036129,F67,Bitácora!$AN$5:$AN$1036129,V67,Bitácora!$E$5:$E$1036129,L67,Bitácora!$AM$5:$AM$1036129,AA82)=0," ",SUMIFS(Bitácora!$Y$5:$Y$1036129,Bitácora!$D$5:$D$1036129,F67,Bitácora!$AN$5:$AN$1036129,V67,Bitácora!$E$5:$E$1036129,L67,Bitácora!$AM$5:$AM$1036129,AA82))</f>
        <v xml:space="preserve"> </v>
      </c>
      <c r="AG82" s="615"/>
      <c r="AH82" s="615"/>
      <c r="AI82" s="615"/>
      <c r="AJ82" s="605" t="str">
        <f>IF(SUMIFS(Bitácora!$Z$5:$Z$1036129,Bitácora!$D$5:$D$1036129,F67,Bitácora!$AN$5:$AN$1036129,V67,Bitácora!$E$5:$E$1036129,L67,Bitácora!$AM$5:$AM$1036129,AA82)=0," ",SUMIFS(Bitácora!$Z$5:$Z$1036129,Bitácora!$D$5:$D$1036129,F67,Bitácora!$AN$5:$AN$1036129,V67,Bitácora!$E$5:$E$1036129,L67,Bitácora!$AM$5:$AM$1036129,AA82))</f>
        <v xml:space="preserve"> </v>
      </c>
      <c r="AK82" s="615"/>
      <c r="AL82" s="615"/>
      <c r="AM82" s="615"/>
      <c r="AN82" s="605" t="str">
        <f>IF(SUMIFS(Bitácora!$AA$5:$AA$1036129,Bitácora!$D$5:$D$1036129,F67,Bitácora!$AN$5:$AN$1036129,V67,Bitácora!$E$5:$E$1036129,L67,Bitácora!$AM$5:$AM$1036129,AA82)=0," ",SUMIFS(Bitácora!$AA$5:$AA$1036129,Bitácora!$D$5:$D$1036129,F67,Bitácora!$AN$5:$AN$1036129,V67,Bitácora!$E$5:$E$1036129,L67,Bitácora!$AM$5:$AM$1036129,AA82))</f>
        <v xml:space="preserve"> </v>
      </c>
      <c r="AO82" s="615"/>
      <c r="AP82" s="615"/>
      <c r="AQ82" s="615"/>
      <c r="AR82" s="606" t="str">
        <f>IF(SUMIFS(Bitácora!$AE$5:$AE$1036129,Bitácora!$D$5:$D$1036129,F67,Bitácora!$AN$5:$AN$1036129,V67,Bitácora!$E$5:$E$1036129,L67,Bitácora!$AM$5:$AM$1036129,AA82)=0," ",SUMIFS(Bitácora!$AE$5:$AE$1036129,Bitácora!$D$5:$D$1036129,F67,Bitácora!$AN$5:$AN$1036129,V67,Bitácora!$E$5:$E$1036129,L67,Bitácora!$AM$5:$AM$1036129,AA82))</f>
        <v xml:space="preserve"> </v>
      </c>
      <c r="AS82" s="606"/>
      <c r="AT82" s="606"/>
      <c r="AU82" s="606" t="str">
        <f>IF(SUMIFS(Bitácora!$AF$5:$AF$1036129,Bitácora!$D$5:$D$1036129,F67,Bitácora!$AN$5:$AN$1036129,V67,Bitácora!$E$5:$E$1036129,L67,Bitácora!$AM$5:$AM$1036129,AA82)=0," ",SUMIFS(Bitácora!$AF$5:$AF$1036129,Bitácora!$D$5:$D$1036129,F67,Bitácora!$AN$5:$AN$1036129,V67,Bitácora!$E$5:$E$1036129,L67,Bitácora!$AM$5:$AM$1036129,AA82))</f>
        <v xml:space="preserve"> </v>
      </c>
      <c r="AV82" s="617"/>
      <c r="AW82" s="617"/>
      <c r="AX82" s="632"/>
      <c r="AY82" s="630"/>
      <c r="AZ82" s="644" t="str">
        <f>IF(Portada!$A$1="www.fly-logics.com","INSTR.",0)</f>
        <v>INSTR.</v>
      </c>
      <c r="BA82" s="634"/>
      <c r="BB82" s="634"/>
      <c r="BC82" s="634"/>
      <c r="BD82" s="635"/>
      <c r="BE82" s="1136" t="str">
        <f>IF(SUMIFS(Bitácora!$AA$5:$AA$1036129,Bitácora!$D$5:$D$1036129,BC67,Bitácora!$AN$5:$AN$1036129,BS67,Bitácora!$E$5:$E$1036129,BI67)=0," ",SUMIFS(Bitácora!$AA$5:$AA$1036129,Bitácora!$D$5:$D$1036129,BC67,Bitácora!$AN$5:$AN$1036129,BS67,Bitácora!$E$5:$E$1036129,BI67))</f>
        <v xml:space="preserve"> </v>
      </c>
      <c r="BF82" s="1137" t="str">
        <f t="shared" ref="BF82" si="5">BE82</f>
        <v xml:space="preserve"> </v>
      </c>
      <c r="BG82" s="1137"/>
      <c r="BH82" s="1137"/>
      <c r="BI82" s="1137"/>
      <c r="BJ82" s="1137"/>
      <c r="BK82" s="625"/>
      <c r="BL82" s="654" t="str">
        <f>IF(Portada!$A$1="www.fly-logics.com","ATERRIZAJES",0)</f>
        <v>ATERRIZAJES</v>
      </c>
      <c r="BM82" s="641"/>
      <c r="BN82" s="641"/>
      <c r="BO82" s="641"/>
      <c r="BP82" s="641"/>
      <c r="BQ82" s="641"/>
      <c r="BR82" s="641"/>
      <c r="BS82" s="641"/>
      <c r="BT82" s="641"/>
      <c r="BU82" s="641"/>
      <c r="BV82" s="641"/>
      <c r="BW82" s="15"/>
      <c r="BX82" s="613" t="str">
        <f>IF(Portada!$A$1="www.fly-logics.com","JUN",0)</f>
        <v>JUN</v>
      </c>
      <c r="BY82" s="614"/>
      <c r="BZ82" s="614"/>
      <c r="CA82" s="614"/>
      <c r="CB82" s="614"/>
      <c r="CC82" s="605" t="str">
        <f>IF(SUMIFS(Bitácora!$Y$5:$Y$1036129,Bitácora!$D$5:$D$1036129,BC67,Bitácora!$AN$5:$AN$1036129,BS67,Bitácora!$E$5:$E$1036129,BI67,Bitácora!$AM$5:$AM$1036129,BX82)=0," ",SUMIFS(Bitácora!$Y$5:$Y$1036129,Bitácora!$D$5:$D$1036129,BC67,Bitácora!$AN$5:$AN$1036129,BS67,Bitácora!$E$5:$E$1036129,BI67,Bitácora!$AM$5:$AM$1036129,BX82))</f>
        <v xml:space="preserve"> </v>
      </c>
      <c r="CD82" s="615"/>
      <c r="CE82" s="615"/>
      <c r="CF82" s="615"/>
      <c r="CG82" s="605" t="str">
        <f>IF(SUMIFS(Bitácora!$Z$5:$Z$1036129,Bitácora!$D$5:$D$1036129,BC67,Bitácora!$AN$5:$AN$1036129,BS67,Bitácora!$E$5:$E$1036129,BI67,Bitácora!$AM$5:$AM$1036129,BX82)=0," ",SUMIFS(Bitácora!$Z$5:$Z$1036129,Bitácora!$D$5:$D$1036129,BC67,Bitácora!$AN$5:$AN$1036129,BS67,Bitácora!$E$5:$E$1036129,BI67,Bitácora!$AM$5:$AM$1036129,BX82))</f>
        <v xml:space="preserve"> </v>
      </c>
      <c r="CH82" s="615"/>
      <c r="CI82" s="615"/>
      <c r="CJ82" s="615"/>
      <c r="CK82" s="605" t="str">
        <f>IF(SUMIFS(Bitácora!$AA$5:$AA$1036129,Bitácora!$D$5:$D$1036129,BC67,Bitácora!$AN$5:$AN$1036129,BS67,Bitácora!$E$5:$E$1036129,BI67,Bitácora!$AM$5:$AM$1036129,BX82)=0," ",SUMIFS(Bitácora!$AA$5:$AA$1036129,Bitácora!$D$5:$D$1036129,BC67,Bitácora!$AN$5:$AN$1036129,BS67,Bitácora!$E$5:$E$1036129,BI67,Bitácora!$AM$5:$AM$1036129,BX82))</f>
        <v xml:space="preserve"> </v>
      </c>
      <c r="CL82" s="615"/>
      <c r="CM82" s="615"/>
      <c r="CN82" s="615"/>
      <c r="CO82" s="606" t="str">
        <f>IF(SUMIFS(Bitácora!$AE$5:$AE$1036129,Bitácora!$D$5:$D$1036129,BC67,Bitácora!$AN$5:$AN$1036129,BS67,Bitácora!$E$5:$E$1036129,BI67,Bitácora!$AM$5:$AM$1036129,BX82)=0," ",SUMIFS(Bitácora!$AE$5:$AE$1036129,Bitácora!$D$5:$D$1036129,BC67,Bitácora!$AN$5:$AN$1036129,BS67,Bitácora!$E$5:$E$1036129,BI67,Bitácora!$AM$5:$AM$1036129,BX82))</f>
        <v xml:space="preserve"> </v>
      </c>
      <c r="CP82" s="606"/>
      <c r="CQ82" s="606"/>
      <c r="CR82" s="606" t="str">
        <f>IF(SUMIFS(Bitácora!$AF$5:$AF$1036129,Bitácora!$D$5:$D$1036129,BC67,Bitácora!$AN$5:$AN$1036129,BS67,Bitácora!$E$5:$E$1036129,BI67,Bitácora!$AM$5:$AM$1036129,BX82)=0," ",SUMIFS(Bitácora!$AF$5:$AF$1036129,Bitácora!$D$5:$D$1036129,BC67,Bitácora!$AN$5:$AN$1036129,BS67,Bitácora!$E$5:$E$1036129,BI67,Bitácora!$AM$5:$AM$1036129,BX82))</f>
        <v xml:space="preserve"> </v>
      </c>
      <c r="CS82" s="617"/>
      <c r="CT82" s="617"/>
      <c r="CU82" s="632"/>
      <c r="CV82" s="276"/>
      <c r="CW82" s="244"/>
      <c r="CX82" s="630"/>
      <c r="CY82" s="644" t="str">
        <f>IF(Portada!$A$1="www.fly-logics.com","INSTR.",0)</f>
        <v>INSTR.</v>
      </c>
      <c r="CZ82" s="634"/>
      <c r="DA82" s="634"/>
      <c r="DB82" s="634"/>
      <c r="DC82" s="635"/>
      <c r="DD82" s="1136" t="str">
        <f>IF(SUMIFS(Bitácora!$AA$5:$AA$1036129,Bitácora!$D$5:$D$1036129,DB67,Bitácora!$AN$5:$AN$1036129,DR67,Bitácora!$E$5:$E$1036129,DH67)=0," ",SUMIFS(Bitácora!$AA$5:$AA$1036129,Bitácora!$D$5:$D$1036129,DB67,Bitácora!$AN$5:$AN$1036129,DR67,Bitácora!$E$5:$E$1036129,DH67))</f>
        <v xml:space="preserve"> </v>
      </c>
      <c r="DE82" s="1137" t="str">
        <f t="shared" ref="DE82" si="6">DD82</f>
        <v xml:space="preserve"> </v>
      </c>
      <c r="DF82" s="1137"/>
      <c r="DG82" s="1137"/>
      <c r="DH82" s="1137"/>
      <c r="DI82" s="1137"/>
      <c r="DJ82" s="625"/>
      <c r="DK82" s="654" t="str">
        <f>IF(Portada!$A$1="www.fly-logics.com","ATERRIZAJES",0)</f>
        <v>ATERRIZAJES</v>
      </c>
      <c r="DL82" s="641"/>
      <c r="DM82" s="641"/>
      <c r="DN82" s="641"/>
      <c r="DO82" s="641"/>
      <c r="DP82" s="641"/>
      <c r="DQ82" s="641"/>
      <c r="DR82" s="641"/>
      <c r="DS82" s="641"/>
      <c r="DT82" s="641"/>
      <c r="DU82" s="641"/>
      <c r="DV82" s="15"/>
      <c r="DW82" s="613" t="str">
        <f>IF(Portada!$A$1="www.fly-logics.com","JUN",0)</f>
        <v>JUN</v>
      </c>
      <c r="DX82" s="614"/>
      <c r="DY82" s="614"/>
      <c r="DZ82" s="614"/>
      <c r="EA82" s="614"/>
      <c r="EB82" s="605" t="str">
        <f>IF(SUMIFS(Bitácora!$Y$5:$Y$1036129,Bitácora!$D$5:$D$1036129,DB67,Bitácora!$AN$5:$AN$1036129,DR67,Bitácora!$E$5:$E$1036129,DH67,Bitácora!$AM$5:$AM$1036129,DW82)=0," ",SUMIFS(Bitácora!$Y$5:$Y$1036129,Bitácora!$D$5:$D$1036129,DB67,Bitácora!$AN$5:$AN$1036129,DR67,Bitácora!$E$5:$E$1036129,DH67,Bitácora!$AM$5:$AM$1036129,DW82))</f>
        <v xml:space="preserve"> </v>
      </c>
      <c r="EC82" s="615"/>
      <c r="ED82" s="615"/>
      <c r="EE82" s="615"/>
      <c r="EF82" s="605" t="str">
        <f>IF(SUMIFS(Bitácora!$Z$5:$Z$1036129,Bitácora!$D$5:$D$1036129,DB67,Bitácora!$AN$5:$AN$1036129,DR67,Bitácora!$E$5:$E$1036129,DH67,Bitácora!$AM$5:$AM$1036129,DW82)=0," ",SUMIFS(Bitácora!$Z$5:$Z$1036129,Bitácora!$D$5:$D$1036129,DB67,Bitácora!$AN$5:$AN$1036129,DR67,Bitácora!$E$5:$E$1036129,DH67,Bitácora!$AM$5:$AM$1036129,DW82))</f>
        <v xml:space="preserve"> </v>
      </c>
      <c r="EG82" s="615"/>
      <c r="EH82" s="615"/>
      <c r="EI82" s="615"/>
      <c r="EJ82" s="605" t="str">
        <f>IF(SUMIFS(Bitácora!$AA$5:$AA$1036129,Bitácora!$D$5:$D$1036129,DB67,Bitácora!$AN$5:$AN$1036129,DR67,Bitácora!$E$5:$E$1036129,DH67,Bitácora!$AM$5:$AM$1036129,DW82)=0," ",SUMIFS(Bitácora!$AA$5:$AA$1036129,Bitácora!$D$5:$D$1036129,DB67,Bitácora!$AN$5:$AN$1036129,DR67,Bitácora!$E$5:$E$1036129,DH67,Bitácora!$AM$5:$AM$1036129,DW82))</f>
        <v xml:space="preserve"> </v>
      </c>
      <c r="EK82" s="615"/>
      <c r="EL82" s="615"/>
      <c r="EM82" s="615"/>
      <c r="EN82" s="606" t="str">
        <f>IF(SUMIFS(Bitácora!$AE$5:$AE$1036129,Bitácora!$D$5:$D$1036129,DB67,Bitácora!$AN$5:$AN$1036129,DR67,Bitácora!$E$5:$E$1036129,DH67,Bitácora!$AM$5:$AM$1036129,DW82)=0," ",SUMIFS(Bitácora!$AE$5:$AE$1036129,Bitácora!$D$5:$D$1036129,DB67,Bitácora!$AN$5:$AN$1036129,DR67,Bitácora!$E$5:$E$1036129,DH67,Bitácora!$AM$5:$AM$1036129,DW82))</f>
        <v xml:space="preserve"> </v>
      </c>
      <c r="EO82" s="606"/>
      <c r="EP82" s="606"/>
      <c r="EQ82" s="606" t="str">
        <f>IF(SUMIFS(Bitácora!$AF$5:$AF$1036129,Bitácora!$D$5:$D$1036129,DB67,Bitácora!$AN$5:$AN$1036129,DR67,Bitácora!$E$5:$E$1036129,DH67,Bitácora!$AM$5:$AM$1036129,DW82)=0," ",SUMIFS(Bitácora!$AF$5:$AF$1036129,Bitácora!$D$5:$D$1036129,DB67,Bitácora!$AN$5:$AN$1036129,DR67,Bitácora!$E$5:$E$1036129,DH67,Bitácora!$AM$5:$AM$1036129,DW82))</f>
        <v xml:space="preserve"> </v>
      </c>
      <c r="ER82" s="617"/>
      <c r="ES82" s="617"/>
      <c r="ET82" s="632"/>
      <c r="EU82" s="630"/>
      <c r="EV82" s="644" t="str">
        <f>IF(Portada!$A$1="www.fly-logics.com","INSTR.",0)</f>
        <v>INSTR.</v>
      </c>
      <c r="EW82" s="634"/>
      <c r="EX82" s="634"/>
      <c r="EY82" s="634"/>
      <c r="EZ82" s="635"/>
      <c r="FA82" s="1136" t="str">
        <f>IF(SUMIFS(Bitácora!$AA$5:$AA$1036129,Bitácora!$D$5:$D$1036129,EY67,Bitácora!$AN$5:$AN$1036129,FO67,Bitácora!$E$5:$E$1036129,FE67)=0," ",SUMIFS(Bitácora!$AA$5:$AA$1036129,Bitácora!$D$5:$D$1036129,EY67,Bitácora!$AN$5:$AN$1036129,FO67,Bitácora!$E$5:$E$1036129,FE67))</f>
        <v xml:space="preserve"> </v>
      </c>
      <c r="FB82" s="1137" t="str">
        <f t="shared" ref="FB82" si="7">FA82</f>
        <v xml:space="preserve"> </v>
      </c>
      <c r="FC82" s="1137"/>
      <c r="FD82" s="1137"/>
      <c r="FE82" s="1137"/>
      <c r="FF82" s="1137"/>
      <c r="FG82" s="625"/>
      <c r="FH82" s="654" t="str">
        <f>IF(Portada!$A$1="www.fly-logics.com","ATERRIZAJES",0)</f>
        <v>ATERRIZAJES</v>
      </c>
      <c r="FI82" s="641"/>
      <c r="FJ82" s="641"/>
      <c r="FK82" s="641"/>
      <c r="FL82" s="641"/>
      <c r="FM82" s="641"/>
      <c r="FN82" s="641"/>
      <c r="FO82" s="641"/>
      <c r="FP82" s="641"/>
      <c r="FQ82" s="641"/>
      <c r="FR82" s="641"/>
      <c r="FS82" s="15"/>
      <c r="FT82" s="613" t="str">
        <f>IF(Portada!$A$1="www.fly-logics.com","JUN",0)</f>
        <v>JUN</v>
      </c>
      <c r="FU82" s="614"/>
      <c r="FV82" s="614"/>
      <c r="FW82" s="614"/>
      <c r="FX82" s="614"/>
      <c r="FY82" s="605" t="str">
        <f>IF(SUMIFS(Bitácora!$Y$5:$Y$1036129,Bitácora!$D$5:$D$1036129,EY67,Bitácora!$AN$5:$AN$1036129,FO67,Bitácora!$E$5:$E$1036129,FE67,Bitácora!$AM$5:$AM$1036129,FT82)=0," ",SUMIFS(Bitácora!$Y$5:$Y$1036129,Bitácora!$D$5:$D$1036129,EY67,Bitácora!$AN$5:$AN$1036129,FO67,Bitácora!$E$5:$E$1036129,FE67,Bitácora!$AM$5:$AM$1036129,FT82))</f>
        <v xml:space="preserve"> </v>
      </c>
      <c r="FZ82" s="615"/>
      <c r="GA82" s="615"/>
      <c r="GB82" s="615"/>
      <c r="GC82" s="605" t="str">
        <f>IF(SUMIFS(Bitácora!$Z$5:$Z$1036129,Bitácora!$D$5:$D$1036129,EY67,Bitácora!$AN$5:$AN$1036129,FO67,Bitácora!$E$5:$E$1036129,FE67,Bitácora!$AM$5:$AM$1036129,FT82)=0," ",SUMIFS(Bitácora!$Z$5:$Z$1036129,Bitácora!$D$5:$D$1036129,EY67,Bitácora!$AN$5:$AN$1036129,FO67,Bitácora!$E$5:$E$1036129,FE67,Bitácora!$AM$5:$AM$1036129,FT82))</f>
        <v xml:space="preserve"> </v>
      </c>
      <c r="GD82" s="615"/>
      <c r="GE82" s="615"/>
      <c r="GF82" s="615"/>
      <c r="GG82" s="605" t="str">
        <f>IF(SUMIFS(Bitácora!$AA$5:$AA$1036129,Bitácora!$D$5:$D$1036129,EY67,Bitácora!$AN$5:$AN$1036129,FO67,Bitácora!$E$5:$E$1036129,FE67,Bitácora!$AM$5:$AM$1036129,FT82)=0," ",SUMIFS(Bitácora!$AA$5:$AA$1036129,Bitácora!$D$5:$D$1036129,EY67,Bitácora!$AN$5:$AN$1036129,FO67,Bitácora!$E$5:$E$1036129,FE67,Bitácora!$AM$5:$AM$1036129,FT82))</f>
        <v xml:space="preserve"> </v>
      </c>
      <c r="GH82" s="615"/>
      <c r="GI82" s="615"/>
      <c r="GJ82" s="615"/>
      <c r="GK82" s="606" t="str">
        <f>IF(SUMIFS(Bitácora!$AE$5:$AE$1036129,Bitácora!$D$5:$D$1036129,EY67,Bitácora!$AN$5:$AN$1036129,FO67,Bitácora!$E$5:$E$1036129,FE67,Bitácora!$AM$5:$AM$1036129,FT82)=0," ",SUMIFS(Bitácora!$AE$5:$AE$1036129,Bitácora!$D$5:$D$1036129,EY67,Bitácora!$AN$5:$AN$1036129,FO67,Bitácora!$E$5:$E$1036129,FE67,Bitácora!$AM$5:$AM$1036129,FT82))</f>
        <v xml:space="preserve"> </v>
      </c>
      <c r="GL82" s="606"/>
      <c r="GM82" s="606"/>
      <c r="GN82" s="606" t="str">
        <f>IF(SUMIFS(Bitácora!$AF$5:$AF$1036129,Bitácora!$D$5:$D$1036129,EY67,Bitácora!$AN$5:$AN$1036129,FO67,Bitácora!$E$5:$E$1036129,FE67,Bitácora!$AM$5:$AM$1036129,FT82)=0," ",SUMIFS(Bitácora!$AF$5:$AF$1036129,Bitácora!$D$5:$D$1036129,EY67,Bitácora!$AN$5:$AN$1036129,FO67,Bitácora!$E$5:$E$1036129,FE67,Bitácora!$AM$5:$AM$1036129,FT82))</f>
        <v xml:space="preserve"> </v>
      </c>
      <c r="GO82" s="617"/>
      <c r="GP82" s="617"/>
      <c r="GQ82" s="632"/>
      <c r="GR82" s="6"/>
    </row>
    <row r="83" spans="1:200" ht="8.85" customHeight="1" x14ac:dyDescent="0.25">
      <c r="A83" s="244"/>
      <c r="B83" s="630"/>
      <c r="C83" s="634"/>
      <c r="D83" s="634"/>
      <c r="E83" s="634"/>
      <c r="F83" s="634"/>
      <c r="G83" s="635"/>
      <c r="H83" s="1136"/>
      <c r="I83" s="1137"/>
      <c r="J83" s="1137"/>
      <c r="K83" s="1137"/>
      <c r="L83" s="1137"/>
      <c r="M83" s="1137"/>
      <c r="N83" s="625"/>
      <c r="O83" s="641"/>
      <c r="P83" s="641"/>
      <c r="Q83" s="641"/>
      <c r="R83" s="641"/>
      <c r="S83" s="641"/>
      <c r="T83" s="641"/>
      <c r="U83" s="641"/>
      <c r="V83" s="641"/>
      <c r="W83" s="641"/>
      <c r="X83" s="641"/>
      <c r="Y83" s="641"/>
      <c r="Z83" s="15"/>
      <c r="AA83" s="614"/>
      <c r="AB83" s="614"/>
      <c r="AC83" s="614"/>
      <c r="AD83" s="614"/>
      <c r="AE83" s="614"/>
      <c r="AF83" s="615"/>
      <c r="AG83" s="616"/>
      <c r="AH83" s="616"/>
      <c r="AI83" s="615"/>
      <c r="AJ83" s="615"/>
      <c r="AK83" s="616"/>
      <c r="AL83" s="616"/>
      <c r="AM83" s="615"/>
      <c r="AN83" s="615"/>
      <c r="AO83" s="616"/>
      <c r="AP83" s="616"/>
      <c r="AQ83" s="615"/>
      <c r="AR83" s="606"/>
      <c r="AS83" s="606"/>
      <c r="AT83" s="606"/>
      <c r="AU83" s="617"/>
      <c r="AV83" s="618"/>
      <c r="AW83" s="617"/>
      <c r="AX83" s="632"/>
      <c r="AY83" s="630"/>
      <c r="AZ83" s="634"/>
      <c r="BA83" s="634"/>
      <c r="BB83" s="634"/>
      <c r="BC83" s="634"/>
      <c r="BD83" s="635"/>
      <c r="BE83" s="1136"/>
      <c r="BF83" s="1137"/>
      <c r="BG83" s="1137"/>
      <c r="BH83" s="1137"/>
      <c r="BI83" s="1137"/>
      <c r="BJ83" s="1137"/>
      <c r="BK83" s="625"/>
      <c r="BL83" s="641"/>
      <c r="BM83" s="641"/>
      <c r="BN83" s="641"/>
      <c r="BO83" s="641"/>
      <c r="BP83" s="641"/>
      <c r="BQ83" s="641"/>
      <c r="BR83" s="641"/>
      <c r="BS83" s="641"/>
      <c r="BT83" s="641"/>
      <c r="BU83" s="641"/>
      <c r="BV83" s="641"/>
      <c r="BW83" s="15"/>
      <c r="BX83" s="614"/>
      <c r="BY83" s="614"/>
      <c r="BZ83" s="614"/>
      <c r="CA83" s="614"/>
      <c r="CB83" s="614"/>
      <c r="CC83" s="615"/>
      <c r="CD83" s="616"/>
      <c r="CE83" s="616"/>
      <c r="CF83" s="615"/>
      <c r="CG83" s="615"/>
      <c r="CH83" s="616"/>
      <c r="CI83" s="616"/>
      <c r="CJ83" s="615"/>
      <c r="CK83" s="615"/>
      <c r="CL83" s="616"/>
      <c r="CM83" s="616"/>
      <c r="CN83" s="615"/>
      <c r="CO83" s="606"/>
      <c r="CP83" s="606"/>
      <c r="CQ83" s="606"/>
      <c r="CR83" s="617"/>
      <c r="CS83" s="618"/>
      <c r="CT83" s="617"/>
      <c r="CU83" s="632"/>
      <c r="CV83" s="276"/>
      <c r="CW83" s="244"/>
      <c r="CX83" s="630"/>
      <c r="CY83" s="634"/>
      <c r="CZ83" s="634"/>
      <c r="DA83" s="634"/>
      <c r="DB83" s="634"/>
      <c r="DC83" s="635"/>
      <c r="DD83" s="1136"/>
      <c r="DE83" s="1137"/>
      <c r="DF83" s="1137"/>
      <c r="DG83" s="1137"/>
      <c r="DH83" s="1137"/>
      <c r="DI83" s="1137"/>
      <c r="DJ83" s="625"/>
      <c r="DK83" s="641"/>
      <c r="DL83" s="641"/>
      <c r="DM83" s="641"/>
      <c r="DN83" s="641"/>
      <c r="DO83" s="641"/>
      <c r="DP83" s="641"/>
      <c r="DQ83" s="641"/>
      <c r="DR83" s="641"/>
      <c r="DS83" s="641"/>
      <c r="DT83" s="641"/>
      <c r="DU83" s="641"/>
      <c r="DV83" s="15"/>
      <c r="DW83" s="614"/>
      <c r="DX83" s="614"/>
      <c r="DY83" s="614"/>
      <c r="DZ83" s="614"/>
      <c r="EA83" s="614"/>
      <c r="EB83" s="615"/>
      <c r="EC83" s="616"/>
      <c r="ED83" s="616"/>
      <c r="EE83" s="615"/>
      <c r="EF83" s="615"/>
      <c r="EG83" s="616"/>
      <c r="EH83" s="616"/>
      <c r="EI83" s="615"/>
      <c r="EJ83" s="615"/>
      <c r="EK83" s="616"/>
      <c r="EL83" s="616"/>
      <c r="EM83" s="615"/>
      <c r="EN83" s="606"/>
      <c r="EO83" s="606"/>
      <c r="EP83" s="606"/>
      <c r="EQ83" s="617"/>
      <c r="ER83" s="618"/>
      <c r="ES83" s="617"/>
      <c r="ET83" s="632"/>
      <c r="EU83" s="630"/>
      <c r="EV83" s="634"/>
      <c r="EW83" s="634"/>
      <c r="EX83" s="634"/>
      <c r="EY83" s="634"/>
      <c r="EZ83" s="635"/>
      <c r="FA83" s="1136"/>
      <c r="FB83" s="1137"/>
      <c r="FC83" s="1137"/>
      <c r="FD83" s="1137"/>
      <c r="FE83" s="1137"/>
      <c r="FF83" s="1137"/>
      <c r="FG83" s="625"/>
      <c r="FH83" s="641"/>
      <c r="FI83" s="641"/>
      <c r="FJ83" s="641"/>
      <c r="FK83" s="641"/>
      <c r="FL83" s="641"/>
      <c r="FM83" s="641"/>
      <c r="FN83" s="641"/>
      <c r="FO83" s="641"/>
      <c r="FP83" s="641"/>
      <c r="FQ83" s="641"/>
      <c r="FR83" s="641"/>
      <c r="FS83" s="15"/>
      <c r="FT83" s="614"/>
      <c r="FU83" s="614"/>
      <c r="FV83" s="614"/>
      <c r="FW83" s="614"/>
      <c r="FX83" s="614"/>
      <c r="FY83" s="615"/>
      <c r="FZ83" s="616"/>
      <c r="GA83" s="616"/>
      <c r="GB83" s="615"/>
      <c r="GC83" s="615"/>
      <c r="GD83" s="616"/>
      <c r="GE83" s="616"/>
      <c r="GF83" s="615"/>
      <c r="GG83" s="615"/>
      <c r="GH83" s="616"/>
      <c r="GI83" s="616"/>
      <c r="GJ83" s="615"/>
      <c r="GK83" s="606"/>
      <c r="GL83" s="606"/>
      <c r="GM83" s="606"/>
      <c r="GN83" s="617"/>
      <c r="GO83" s="618"/>
      <c r="GP83" s="617"/>
      <c r="GQ83" s="632"/>
      <c r="GR83" s="6"/>
    </row>
    <row r="84" spans="1:200" ht="3" customHeight="1" x14ac:dyDescent="0.25">
      <c r="A84" s="244"/>
      <c r="B84" s="630"/>
      <c r="C84" s="625"/>
      <c r="D84" s="625"/>
      <c r="E84" s="625"/>
      <c r="F84" s="625"/>
      <c r="G84" s="625"/>
      <c r="H84" s="625"/>
      <c r="I84" s="625"/>
      <c r="J84" s="625"/>
      <c r="K84" s="625"/>
      <c r="L84" s="625"/>
      <c r="M84" s="625"/>
      <c r="N84" s="625"/>
      <c r="O84" s="625"/>
      <c r="P84" s="625"/>
      <c r="Q84" s="625"/>
      <c r="R84" s="625"/>
      <c r="S84" s="625"/>
      <c r="T84" s="625"/>
      <c r="U84" s="625"/>
      <c r="V84" s="625"/>
      <c r="W84" s="625"/>
      <c r="X84" s="625"/>
      <c r="Y84" s="625"/>
      <c r="Z84" s="15"/>
      <c r="AA84" s="614"/>
      <c r="AB84" s="614"/>
      <c r="AC84" s="614"/>
      <c r="AD84" s="614"/>
      <c r="AE84" s="614"/>
      <c r="AF84" s="615"/>
      <c r="AG84" s="615"/>
      <c r="AH84" s="615"/>
      <c r="AI84" s="615"/>
      <c r="AJ84" s="652"/>
      <c r="AK84" s="652"/>
      <c r="AL84" s="652"/>
      <c r="AM84" s="652"/>
      <c r="AN84" s="615"/>
      <c r="AO84" s="615"/>
      <c r="AP84" s="615"/>
      <c r="AQ84" s="615"/>
      <c r="AR84" s="606"/>
      <c r="AS84" s="606"/>
      <c r="AT84" s="606"/>
      <c r="AU84" s="653"/>
      <c r="AV84" s="653"/>
      <c r="AW84" s="653"/>
      <c r="AX84" s="632"/>
      <c r="AY84" s="630"/>
      <c r="AZ84" s="625"/>
      <c r="BA84" s="625"/>
      <c r="BB84" s="625"/>
      <c r="BC84" s="625"/>
      <c r="BD84" s="625"/>
      <c r="BE84" s="625"/>
      <c r="BF84" s="625"/>
      <c r="BG84" s="625"/>
      <c r="BH84" s="625"/>
      <c r="BI84" s="625"/>
      <c r="BJ84" s="625"/>
      <c r="BK84" s="625"/>
      <c r="BL84" s="625"/>
      <c r="BM84" s="625"/>
      <c r="BN84" s="625"/>
      <c r="BO84" s="625"/>
      <c r="BP84" s="625"/>
      <c r="BQ84" s="625"/>
      <c r="BR84" s="625"/>
      <c r="BS84" s="625"/>
      <c r="BT84" s="625"/>
      <c r="BU84" s="625"/>
      <c r="BV84" s="625"/>
      <c r="BW84" s="15"/>
      <c r="BX84" s="614"/>
      <c r="BY84" s="614"/>
      <c r="BZ84" s="614"/>
      <c r="CA84" s="614"/>
      <c r="CB84" s="614"/>
      <c r="CC84" s="615"/>
      <c r="CD84" s="615"/>
      <c r="CE84" s="615"/>
      <c r="CF84" s="615"/>
      <c r="CG84" s="652"/>
      <c r="CH84" s="652"/>
      <c r="CI84" s="652"/>
      <c r="CJ84" s="652"/>
      <c r="CK84" s="615"/>
      <c r="CL84" s="615"/>
      <c r="CM84" s="615"/>
      <c r="CN84" s="615"/>
      <c r="CO84" s="606"/>
      <c r="CP84" s="606"/>
      <c r="CQ84" s="606"/>
      <c r="CR84" s="653"/>
      <c r="CS84" s="653"/>
      <c r="CT84" s="653"/>
      <c r="CU84" s="632"/>
      <c r="CV84" s="276"/>
      <c r="CW84" s="244"/>
      <c r="CX84" s="630"/>
      <c r="CY84" s="625"/>
      <c r="CZ84" s="625"/>
      <c r="DA84" s="625"/>
      <c r="DB84" s="625"/>
      <c r="DC84" s="625"/>
      <c r="DD84" s="625"/>
      <c r="DE84" s="625"/>
      <c r="DF84" s="625"/>
      <c r="DG84" s="625"/>
      <c r="DH84" s="625"/>
      <c r="DI84" s="625"/>
      <c r="DJ84" s="625"/>
      <c r="DK84" s="625"/>
      <c r="DL84" s="625"/>
      <c r="DM84" s="625"/>
      <c r="DN84" s="625"/>
      <c r="DO84" s="625"/>
      <c r="DP84" s="625"/>
      <c r="DQ84" s="625"/>
      <c r="DR84" s="625"/>
      <c r="DS84" s="625"/>
      <c r="DT84" s="625"/>
      <c r="DU84" s="625"/>
      <c r="DV84" s="15"/>
      <c r="DW84" s="614"/>
      <c r="DX84" s="614"/>
      <c r="DY84" s="614"/>
      <c r="DZ84" s="614"/>
      <c r="EA84" s="614"/>
      <c r="EB84" s="615"/>
      <c r="EC84" s="615"/>
      <c r="ED84" s="615"/>
      <c r="EE84" s="615"/>
      <c r="EF84" s="652"/>
      <c r="EG84" s="652"/>
      <c r="EH84" s="652"/>
      <c r="EI84" s="652"/>
      <c r="EJ84" s="615"/>
      <c r="EK84" s="615"/>
      <c r="EL84" s="615"/>
      <c r="EM84" s="615"/>
      <c r="EN84" s="606"/>
      <c r="EO84" s="606"/>
      <c r="EP84" s="606"/>
      <c r="EQ84" s="653"/>
      <c r="ER84" s="653"/>
      <c r="ES84" s="653"/>
      <c r="ET84" s="632"/>
      <c r="EU84" s="630"/>
      <c r="EV84" s="625"/>
      <c r="EW84" s="625"/>
      <c r="EX84" s="625"/>
      <c r="EY84" s="625"/>
      <c r="EZ84" s="625"/>
      <c r="FA84" s="625"/>
      <c r="FB84" s="625"/>
      <c r="FC84" s="625"/>
      <c r="FD84" s="625"/>
      <c r="FE84" s="625"/>
      <c r="FF84" s="625"/>
      <c r="FG84" s="625"/>
      <c r="FH84" s="625"/>
      <c r="FI84" s="625"/>
      <c r="FJ84" s="625"/>
      <c r="FK84" s="625"/>
      <c r="FL84" s="625"/>
      <c r="FM84" s="625"/>
      <c r="FN84" s="625"/>
      <c r="FO84" s="625"/>
      <c r="FP84" s="625"/>
      <c r="FQ84" s="625"/>
      <c r="FR84" s="625"/>
      <c r="FS84" s="15"/>
      <c r="FT84" s="614"/>
      <c r="FU84" s="614"/>
      <c r="FV84" s="614"/>
      <c r="FW84" s="614"/>
      <c r="FX84" s="614"/>
      <c r="FY84" s="615"/>
      <c r="FZ84" s="615"/>
      <c r="GA84" s="615"/>
      <c r="GB84" s="615"/>
      <c r="GC84" s="652"/>
      <c r="GD84" s="652"/>
      <c r="GE84" s="652"/>
      <c r="GF84" s="652"/>
      <c r="GG84" s="615"/>
      <c r="GH84" s="615"/>
      <c r="GI84" s="615"/>
      <c r="GJ84" s="615"/>
      <c r="GK84" s="606"/>
      <c r="GL84" s="606"/>
      <c r="GM84" s="606"/>
      <c r="GN84" s="653"/>
      <c r="GO84" s="653"/>
      <c r="GP84" s="653"/>
      <c r="GQ84" s="632"/>
      <c r="GR84" s="6"/>
    </row>
    <row r="85" spans="1:200" ht="10.5" customHeight="1" x14ac:dyDescent="0.25">
      <c r="A85" s="244"/>
      <c r="B85" s="630"/>
      <c r="C85" s="644" t="str">
        <f>IF(Portada!$A$1="www.fly-logics.com","PIC",0)</f>
        <v>PIC</v>
      </c>
      <c r="D85" s="634"/>
      <c r="E85" s="634"/>
      <c r="F85" s="634"/>
      <c r="G85" s="635"/>
      <c r="H85" s="1136" t="str">
        <f>IF(SUMIFS(Bitácora!$Y$5:$Y$1036129,Bitácora!$D$5:$D$1036129,F67,Bitácora!$AN$5:$AN$1036129,V67,Bitácora!$E$5:$E$1036129,L67)=0," ",SUMIFS(Bitácora!$Y$5:$Y$1036129,Bitácora!$D$5:$D$1036129,F67,Bitácora!$AN$5:$AN$1036129,V67,Bitácora!$E$5:$E$1036129,L67))</f>
        <v xml:space="preserve"> </v>
      </c>
      <c r="I85" s="1137" t="str">
        <f t="shared" ref="I85" si="8">H85</f>
        <v xml:space="preserve"> </v>
      </c>
      <c r="J85" s="1137"/>
      <c r="K85" s="1137"/>
      <c r="L85" s="1137"/>
      <c r="M85" s="1137"/>
      <c r="N85" s="625"/>
      <c r="O85" s="633" t="str">
        <f>IF(Portada!$A$1="www.fly-logics.com","DÍA",0)</f>
        <v>DÍA</v>
      </c>
      <c r="P85" s="634"/>
      <c r="Q85" s="634"/>
      <c r="R85" s="634"/>
      <c r="S85" s="635"/>
      <c r="T85" s="1134" t="str">
        <f>IF(SUMIFS(Bitácora!$AE$5:$AE$1036129,Bitácora!$D$5:$D$1036129,F67,Bitácora!$AN$5:$AN$1036129,V67,Bitácora!$E$5:$E$1036129,L67)=0," ",SUMIFS(Bitácora!$AE$5:$AE$1036129,Bitácora!$D$5:$D$1036129,F67,Bitácora!$AN$5:$AN$1036129,V67,Bitácora!$E$5:$E$1036129,L67))</f>
        <v xml:space="preserve"> </v>
      </c>
      <c r="U85" s="1135" t="str">
        <f t="shared" ref="U85" si="9">T85</f>
        <v xml:space="preserve"> </v>
      </c>
      <c r="V85" s="1135"/>
      <c r="W85" s="1135"/>
      <c r="X85" s="1135"/>
      <c r="Y85" s="1135"/>
      <c r="Z85" s="15"/>
      <c r="AA85" s="1145" t="str">
        <f>IF(Portada!$A$1="www.fly-logics.com","TOTAL 1er
SEMESTRE",0)</f>
        <v>TOTAL 1er
SEMESTRE</v>
      </c>
      <c r="AB85" s="1146"/>
      <c r="AC85" s="1146"/>
      <c r="AD85" s="1146"/>
      <c r="AE85" s="1146"/>
      <c r="AF85" s="1147" t="str">
        <f t="shared" ref="AF85" si="10">IF(SUM(AF67:AI84)=0," ",SUM(AF67:AI84))</f>
        <v xml:space="preserve"> </v>
      </c>
      <c r="AG85" s="1148"/>
      <c r="AH85" s="1148"/>
      <c r="AI85" s="1149"/>
      <c r="AJ85" s="1147" t="str">
        <f t="shared" ref="AJ85" si="11">IF(SUM(AJ67:AM84)=0," ",SUM(AJ67:AM84))</f>
        <v xml:space="preserve"> </v>
      </c>
      <c r="AK85" s="1148"/>
      <c r="AL85" s="1148"/>
      <c r="AM85" s="1148"/>
      <c r="AN85" s="1150" t="str">
        <f t="shared" ref="AN85" si="12">IF(SUM(AN67:AQ84)=0," ",SUM(AN67:AQ84))</f>
        <v xml:space="preserve"> </v>
      </c>
      <c r="AO85" s="1148"/>
      <c r="AP85" s="1148"/>
      <c r="AQ85" s="1148"/>
      <c r="AR85" s="1151" t="str">
        <f t="shared" ref="AR85" si="13">IF(SUM(AR67:AT84)=0," ",SUM(AR67:AT84))</f>
        <v xml:space="preserve"> </v>
      </c>
      <c r="AS85" s="1152"/>
      <c r="AT85" s="1153"/>
      <c r="AU85" s="1151" t="str">
        <f t="shared" ref="AU85" si="14">IF(SUM(AU67:AW84)=0," ",SUM(AU67:AW84))</f>
        <v xml:space="preserve"> </v>
      </c>
      <c r="AV85" s="1152"/>
      <c r="AW85" s="1152"/>
      <c r="AX85" s="632"/>
      <c r="AY85" s="630"/>
      <c r="AZ85" s="644" t="str">
        <f>IF(Portada!$A$1="www.fly-logics.com","PIC",0)</f>
        <v>PIC</v>
      </c>
      <c r="BA85" s="634"/>
      <c r="BB85" s="634"/>
      <c r="BC85" s="634"/>
      <c r="BD85" s="635"/>
      <c r="BE85" s="1136" t="str">
        <f>IF(SUMIFS(Bitácora!$Y$5:$Y$1036129,Bitácora!$D$5:$D$1036129,BC67,Bitácora!$AN$5:$AN$1036129,BS67,Bitácora!$E$5:$E$1036129,BI67)=0," ",SUMIFS(Bitácora!$Y$5:$Y$1036129,Bitácora!$D$5:$D$1036129,BC67,Bitácora!$AN$5:$AN$1036129,BS67,Bitácora!$E$5:$E$1036129,BI67))</f>
        <v xml:space="preserve"> </v>
      </c>
      <c r="BF85" s="1137" t="str">
        <f t="shared" ref="BF85" si="15">BE85</f>
        <v xml:space="preserve"> </v>
      </c>
      <c r="BG85" s="1137"/>
      <c r="BH85" s="1137"/>
      <c r="BI85" s="1137"/>
      <c r="BJ85" s="1137"/>
      <c r="BK85" s="625"/>
      <c r="BL85" s="633" t="str">
        <f>IF(Portada!$A$1="www.fly-logics.com","DÍA",0)</f>
        <v>DÍA</v>
      </c>
      <c r="BM85" s="634"/>
      <c r="BN85" s="634"/>
      <c r="BO85" s="634"/>
      <c r="BP85" s="635"/>
      <c r="BQ85" s="1134" t="str">
        <f>IF(SUMIFS(Bitácora!$AE$5:$AE$1036129,Bitácora!$D$5:$D$1036129,BC67,Bitácora!$AN$5:$AN$1036129,BS67,Bitácora!$E$5:$E$1036129,BI67)=0," ",SUMIFS(Bitácora!$AE$5:$AE$1036129,Bitácora!$D$5:$D$1036129,BC67,Bitácora!$AN$5:$AN$1036129,BS67,Bitácora!$E$5:$E$1036129,BI67))</f>
        <v xml:space="preserve"> </v>
      </c>
      <c r="BR85" s="1135" t="str">
        <f t="shared" ref="BR85" si="16">BQ85</f>
        <v xml:space="preserve"> </v>
      </c>
      <c r="BS85" s="1135"/>
      <c r="BT85" s="1135"/>
      <c r="BU85" s="1135"/>
      <c r="BV85" s="1135"/>
      <c r="BW85" s="15"/>
      <c r="BX85" s="1145" t="str">
        <f>IF(Portada!$A$1="www.fly-logics.com","TOTAL 1er
SEMESTRE",0)</f>
        <v>TOTAL 1er
SEMESTRE</v>
      </c>
      <c r="BY85" s="1146"/>
      <c r="BZ85" s="1146"/>
      <c r="CA85" s="1146"/>
      <c r="CB85" s="1146"/>
      <c r="CC85" s="1147" t="str">
        <f t="shared" ref="CC85" si="17">IF(SUM(CC67:CF84)=0," ",SUM(CC67:CF84))</f>
        <v xml:space="preserve"> </v>
      </c>
      <c r="CD85" s="1148"/>
      <c r="CE85" s="1148"/>
      <c r="CF85" s="1149"/>
      <c r="CG85" s="1147" t="str">
        <f t="shared" ref="CG85" si="18">IF(SUM(CG67:CJ84)=0," ",SUM(CG67:CJ84))</f>
        <v xml:space="preserve"> </v>
      </c>
      <c r="CH85" s="1148"/>
      <c r="CI85" s="1148"/>
      <c r="CJ85" s="1148"/>
      <c r="CK85" s="1150" t="str">
        <f t="shared" ref="CK85" si="19">IF(SUM(CK67:CN84)=0," ",SUM(CK67:CN84))</f>
        <v xml:space="preserve"> </v>
      </c>
      <c r="CL85" s="1148"/>
      <c r="CM85" s="1148"/>
      <c r="CN85" s="1148"/>
      <c r="CO85" s="1151" t="str">
        <f t="shared" ref="CO85" si="20">IF(SUM(CO67:CQ84)=0," ",SUM(CO67:CQ84))</f>
        <v xml:space="preserve"> </v>
      </c>
      <c r="CP85" s="1152"/>
      <c r="CQ85" s="1153"/>
      <c r="CR85" s="1151" t="str">
        <f t="shared" ref="CR85" si="21">IF(SUM(CR67:CT84)=0," ",SUM(CR67:CT84))</f>
        <v xml:space="preserve"> </v>
      </c>
      <c r="CS85" s="1152"/>
      <c r="CT85" s="1152"/>
      <c r="CU85" s="632"/>
      <c r="CV85" s="277"/>
      <c r="CW85" s="244"/>
      <c r="CX85" s="630"/>
      <c r="CY85" s="644" t="str">
        <f>IF(Portada!$A$1="www.fly-logics.com","PIC",0)</f>
        <v>PIC</v>
      </c>
      <c r="CZ85" s="634"/>
      <c r="DA85" s="634"/>
      <c r="DB85" s="634"/>
      <c r="DC85" s="635"/>
      <c r="DD85" s="1136" t="str">
        <f>IF(SUMIFS(Bitácora!$Y$5:$Y$1036129,Bitácora!$D$5:$D$1036129,DB67,Bitácora!$AN$5:$AN$1036129,DR67,Bitácora!$E$5:$E$1036129,DH67)=0," ",SUMIFS(Bitácora!$Y$5:$Y$1036129,Bitácora!$D$5:$D$1036129,DB67,Bitácora!$AN$5:$AN$1036129,DR67,Bitácora!$E$5:$E$1036129,DH67))</f>
        <v xml:space="preserve"> </v>
      </c>
      <c r="DE85" s="1137" t="str">
        <f t="shared" ref="DE85" si="22">DD85</f>
        <v xml:space="preserve"> </v>
      </c>
      <c r="DF85" s="1137"/>
      <c r="DG85" s="1137"/>
      <c r="DH85" s="1137"/>
      <c r="DI85" s="1137"/>
      <c r="DJ85" s="625"/>
      <c r="DK85" s="633" t="str">
        <f>IF(Portada!$A$1="www.fly-logics.com","DÍA",0)</f>
        <v>DÍA</v>
      </c>
      <c r="DL85" s="634"/>
      <c r="DM85" s="634"/>
      <c r="DN85" s="634"/>
      <c r="DO85" s="635"/>
      <c r="DP85" s="1134" t="str">
        <f>IF(SUMIFS(Bitácora!$AE$5:$AE$1036129,Bitácora!$D$5:$D$1036129,DB67,Bitácora!$AN$5:$AN$1036129,DR67,Bitácora!$E$5:$E$1036129,DH67)=0," ",SUMIFS(Bitácora!$AE$5:$AE$1036129,Bitácora!$D$5:$D$1036129,DB67,Bitácora!$AN$5:$AN$1036129,DR67,Bitácora!$E$5:$E$1036129,DH67))</f>
        <v xml:space="preserve"> </v>
      </c>
      <c r="DQ85" s="1135" t="str">
        <f t="shared" ref="DQ85" si="23">DP85</f>
        <v xml:space="preserve"> </v>
      </c>
      <c r="DR85" s="1135"/>
      <c r="DS85" s="1135"/>
      <c r="DT85" s="1135"/>
      <c r="DU85" s="1135"/>
      <c r="DV85" s="15"/>
      <c r="DW85" s="1145" t="str">
        <f>IF(Portada!$A$1="www.fly-logics.com","TOTAL 1er
SEMESTRE",0)</f>
        <v>TOTAL 1er
SEMESTRE</v>
      </c>
      <c r="DX85" s="1146"/>
      <c r="DY85" s="1146"/>
      <c r="DZ85" s="1146"/>
      <c r="EA85" s="1146"/>
      <c r="EB85" s="1147" t="str">
        <f t="shared" ref="EB85" si="24">IF(SUM(EB67:EE84)=0," ",SUM(EB67:EE84))</f>
        <v xml:space="preserve"> </v>
      </c>
      <c r="EC85" s="1148"/>
      <c r="ED85" s="1148"/>
      <c r="EE85" s="1149"/>
      <c r="EF85" s="1147" t="str">
        <f t="shared" ref="EF85" si="25">IF(SUM(EF67:EI84)=0," ",SUM(EF67:EI84))</f>
        <v xml:space="preserve"> </v>
      </c>
      <c r="EG85" s="1148"/>
      <c r="EH85" s="1148"/>
      <c r="EI85" s="1148"/>
      <c r="EJ85" s="1150" t="str">
        <f t="shared" ref="EJ85" si="26">IF(SUM(EJ67:EM84)=0," ",SUM(EJ67:EM84))</f>
        <v xml:space="preserve"> </v>
      </c>
      <c r="EK85" s="1148"/>
      <c r="EL85" s="1148"/>
      <c r="EM85" s="1148"/>
      <c r="EN85" s="1151" t="str">
        <f t="shared" ref="EN85" si="27">IF(SUM(EN67:EP84)=0," ",SUM(EN67:EP84))</f>
        <v xml:space="preserve"> </v>
      </c>
      <c r="EO85" s="1152"/>
      <c r="EP85" s="1153"/>
      <c r="EQ85" s="1151" t="str">
        <f t="shared" ref="EQ85" si="28">IF(SUM(EQ67:ES84)=0," ",SUM(EQ67:ES84))</f>
        <v xml:space="preserve"> </v>
      </c>
      <c r="ER85" s="1152"/>
      <c r="ES85" s="1152"/>
      <c r="ET85" s="632"/>
      <c r="EU85" s="630"/>
      <c r="EV85" s="644" t="str">
        <f>IF(Portada!$A$1="www.fly-logics.com","PIC",0)</f>
        <v>PIC</v>
      </c>
      <c r="EW85" s="634"/>
      <c r="EX85" s="634"/>
      <c r="EY85" s="634"/>
      <c r="EZ85" s="635"/>
      <c r="FA85" s="1136" t="str">
        <f>IF(SUMIFS(Bitácora!$Y$5:$Y$1036129,Bitácora!$D$5:$D$1036129,EY67,Bitácora!$AN$5:$AN$1036129,FO67,Bitácora!$E$5:$E$1036129,FE67)=0," ",SUMIFS(Bitácora!$Y$5:$Y$1036129,Bitácora!$D$5:$D$1036129,EY67,Bitácora!$AN$5:$AN$1036129,FO67,Bitácora!$E$5:$E$1036129,FE67))</f>
        <v xml:space="preserve"> </v>
      </c>
      <c r="FB85" s="1137" t="str">
        <f t="shared" ref="FB85" si="29">FA85</f>
        <v xml:space="preserve"> </v>
      </c>
      <c r="FC85" s="1137"/>
      <c r="FD85" s="1137"/>
      <c r="FE85" s="1137"/>
      <c r="FF85" s="1137"/>
      <c r="FG85" s="625"/>
      <c r="FH85" s="633" t="str">
        <f>IF(Portada!$A$1="www.fly-logics.com","DÍA",0)</f>
        <v>DÍA</v>
      </c>
      <c r="FI85" s="634"/>
      <c r="FJ85" s="634"/>
      <c r="FK85" s="634"/>
      <c r="FL85" s="635"/>
      <c r="FM85" s="1134" t="str">
        <f>IF(SUMIFS(Bitácora!$AE$5:$AE$1036129,Bitácora!$D$5:$D$1036129,EY67,Bitácora!$AN$5:$AN$1036129,FO67,Bitácora!$E$5:$E$1036129,FE67)=0," ",SUMIFS(Bitácora!$AE$5:$AE$1036129,Bitácora!$D$5:$D$1036129,EY67,Bitácora!$AN$5:$AN$1036129,FO67,Bitácora!$E$5:$E$1036129,FE67))</f>
        <v xml:space="preserve"> </v>
      </c>
      <c r="FN85" s="1135" t="str">
        <f t="shared" ref="FN85" si="30">FM85</f>
        <v xml:space="preserve"> </v>
      </c>
      <c r="FO85" s="1135"/>
      <c r="FP85" s="1135"/>
      <c r="FQ85" s="1135"/>
      <c r="FR85" s="1135"/>
      <c r="FS85" s="15"/>
      <c r="FT85" s="1145" t="str">
        <f>IF(Portada!$A$1="www.fly-logics.com","TOTAL 1er
SEMESTRE",0)</f>
        <v>TOTAL 1er
SEMESTRE</v>
      </c>
      <c r="FU85" s="1146"/>
      <c r="FV85" s="1146"/>
      <c r="FW85" s="1146"/>
      <c r="FX85" s="1146"/>
      <c r="FY85" s="1147" t="str">
        <f t="shared" ref="FY85" si="31">IF(SUM(FY67:GB84)=0," ",SUM(FY67:GB84))</f>
        <v xml:space="preserve"> </v>
      </c>
      <c r="FZ85" s="1148"/>
      <c r="GA85" s="1148"/>
      <c r="GB85" s="1149"/>
      <c r="GC85" s="1147" t="str">
        <f t="shared" ref="GC85" si="32">IF(SUM(GC67:GF84)=0," ",SUM(GC67:GF84))</f>
        <v xml:space="preserve"> </v>
      </c>
      <c r="GD85" s="1148"/>
      <c r="GE85" s="1148"/>
      <c r="GF85" s="1148"/>
      <c r="GG85" s="1150" t="str">
        <f t="shared" ref="GG85" si="33">IF(SUM(GG67:GJ84)=0," ",SUM(GG67:GJ84))</f>
        <v xml:space="preserve"> </v>
      </c>
      <c r="GH85" s="1148"/>
      <c r="GI85" s="1148"/>
      <c r="GJ85" s="1148"/>
      <c r="GK85" s="1151" t="str">
        <f t="shared" ref="GK85" si="34">IF(SUM(GK67:GM84)=0," ",SUM(GK67:GM84))</f>
        <v xml:space="preserve"> </v>
      </c>
      <c r="GL85" s="1152"/>
      <c r="GM85" s="1153"/>
      <c r="GN85" s="1151" t="str">
        <f t="shared" ref="GN85" si="35">IF(SUM(GN67:GP84)=0," ",SUM(GN67:GP84))</f>
        <v xml:space="preserve"> </v>
      </c>
      <c r="GO85" s="1152"/>
      <c r="GP85" s="1152"/>
      <c r="GQ85" s="632"/>
      <c r="GR85" s="6"/>
    </row>
    <row r="86" spans="1:200" ht="8.85" customHeight="1" x14ac:dyDescent="0.25">
      <c r="A86" s="244"/>
      <c r="B86" s="630"/>
      <c r="C86" s="634"/>
      <c r="D86" s="634"/>
      <c r="E86" s="634"/>
      <c r="F86" s="634"/>
      <c r="G86" s="635"/>
      <c r="H86" s="1136"/>
      <c r="I86" s="1137"/>
      <c r="J86" s="1137"/>
      <c r="K86" s="1137"/>
      <c r="L86" s="1137"/>
      <c r="M86" s="1137"/>
      <c r="N86" s="625"/>
      <c r="O86" s="634"/>
      <c r="P86" s="634"/>
      <c r="Q86" s="634"/>
      <c r="R86" s="634"/>
      <c r="S86" s="635"/>
      <c r="T86" s="1134"/>
      <c r="U86" s="1135"/>
      <c r="V86" s="1135"/>
      <c r="W86" s="1135"/>
      <c r="X86" s="1135"/>
      <c r="Y86" s="1135"/>
      <c r="Z86" s="15"/>
      <c r="AA86" s="1146"/>
      <c r="AB86" s="1154"/>
      <c r="AC86" s="1154"/>
      <c r="AD86" s="1154"/>
      <c r="AE86" s="1146"/>
      <c r="AF86" s="1148"/>
      <c r="AG86" s="1155"/>
      <c r="AH86" s="1155"/>
      <c r="AI86" s="1149"/>
      <c r="AJ86" s="1148"/>
      <c r="AK86" s="1155"/>
      <c r="AL86" s="1155"/>
      <c r="AM86" s="1148"/>
      <c r="AN86" s="1156"/>
      <c r="AO86" s="1155"/>
      <c r="AP86" s="1155"/>
      <c r="AQ86" s="1148"/>
      <c r="AR86" s="1152"/>
      <c r="AS86" s="1157"/>
      <c r="AT86" s="1153"/>
      <c r="AU86" s="1152"/>
      <c r="AV86" s="1157"/>
      <c r="AW86" s="1152"/>
      <c r="AX86" s="632"/>
      <c r="AY86" s="630"/>
      <c r="AZ86" s="634"/>
      <c r="BA86" s="634"/>
      <c r="BB86" s="634"/>
      <c r="BC86" s="634"/>
      <c r="BD86" s="635"/>
      <c r="BE86" s="1136"/>
      <c r="BF86" s="1137"/>
      <c r="BG86" s="1137"/>
      <c r="BH86" s="1137"/>
      <c r="BI86" s="1137"/>
      <c r="BJ86" s="1137"/>
      <c r="BK86" s="625"/>
      <c r="BL86" s="634"/>
      <c r="BM86" s="634"/>
      <c r="BN86" s="634"/>
      <c r="BO86" s="634"/>
      <c r="BP86" s="635"/>
      <c r="BQ86" s="1134"/>
      <c r="BR86" s="1135"/>
      <c r="BS86" s="1135"/>
      <c r="BT86" s="1135"/>
      <c r="BU86" s="1135"/>
      <c r="BV86" s="1135"/>
      <c r="BW86" s="15"/>
      <c r="BX86" s="1146"/>
      <c r="BY86" s="1154"/>
      <c r="BZ86" s="1154"/>
      <c r="CA86" s="1154"/>
      <c r="CB86" s="1146"/>
      <c r="CC86" s="1148"/>
      <c r="CD86" s="1155"/>
      <c r="CE86" s="1155"/>
      <c r="CF86" s="1149"/>
      <c r="CG86" s="1148"/>
      <c r="CH86" s="1155"/>
      <c r="CI86" s="1155"/>
      <c r="CJ86" s="1148"/>
      <c r="CK86" s="1156"/>
      <c r="CL86" s="1155"/>
      <c r="CM86" s="1155"/>
      <c r="CN86" s="1148"/>
      <c r="CO86" s="1152"/>
      <c r="CP86" s="1157"/>
      <c r="CQ86" s="1153"/>
      <c r="CR86" s="1152"/>
      <c r="CS86" s="1157"/>
      <c r="CT86" s="1152"/>
      <c r="CU86" s="632"/>
      <c r="CV86" s="277"/>
      <c r="CW86" s="244"/>
      <c r="CX86" s="630"/>
      <c r="CY86" s="634"/>
      <c r="CZ86" s="634"/>
      <c r="DA86" s="634"/>
      <c r="DB86" s="634"/>
      <c r="DC86" s="635"/>
      <c r="DD86" s="1136"/>
      <c r="DE86" s="1137"/>
      <c r="DF86" s="1137"/>
      <c r="DG86" s="1137"/>
      <c r="DH86" s="1137"/>
      <c r="DI86" s="1137"/>
      <c r="DJ86" s="625"/>
      <c r="DK86" s="634"/>
      <c r="DL86" s="634"/>
      <c r="DM86" s="634"/>
      <c r="DN86" s="634"/>
      <c r="DO86" s="635"/>
      <c r="DP86" s="1134"/>
      <c r="DQ86" s="1135"/>
      <c r="DR86" s="1135"/>
      <c r="DS86" s="1135"/>
      <c r="DT86" s="1135"/>
      <c r="DU86" s="1135"/>
      <c r="DV86" s="15"/>
      <c r="DW86" s="1146"/>
      <c r="DX86" s="1154"/>
      <c r="DY86" s="1154"/>
      <c r="DZ86" s="1154"/>
      <c r="EA86" s="1146"/>
      <c r="EB86" s="1148"/>
      <c r="EC86" s="1155"/>
      <c r="ED86" s="1155"/>
      <c r="EE86" s="1149"/>
      <c r="EF86" s="1148"/>
      <c r="EG86" s="1155"/>
      <c r="EH86" s="1155"/>
      <c r="EI86" s="1148"/>
      <c r="EJ86" s="1156"/>
      <c r="EK86" s="1155"/>
      <c r="EL86" s="1155"/>
      <c r="EM86" s="1148"/>
      <c r="EN86" s="1152"/>
      <c r="EO86" s="1157"/>
      <c r="EP86" s="1153"/>
      <c r="EQ86" s="1152"/>
      <c r="ER86" s="1157"/>
      <c r="ES86" s="1152"/>
      <c r="ET86" s="632"/>
      <c r="EU86" s="630"/>
      <c r="EV86" s="634"/>
      <c r="EW86" s="634"/>
      <c r="EX86" s="634"/>
      <c r="EY86" s="634"/>
      <c r="EZ86" s="635"/>
      <c r="FA86" s="1136"/>
      <c r="FB86" s="1137"/>
      <c r="FC86" s="1137"/>
      <c r="FD86" s="1137"/>
      <c r="FE86" s="1137"/>
      <c r="FF86" s="1137"/>
      <c r="FG86" s="625"/>
      <c r="FH86" s="634"/>
      <c r="FI86" s="634"/>
      <c r="FJ86" s="634"/>
      <c r="FK86" s="634"/>
      <c r="FL86" s="635"/>
      <c r="FM86" s="1134"/>
      <c r="FN86" s="1135"/>
      <c r="FO86" s="1135"/>
      <c r="FP86" s="1135"/>
      <c r="FQ86" s="1135"/>
      <c r="FR86" s="1135"/>
      <c r="FS86" s="15"/>
      <c r="FT86" s="1146"/>
      <c r="FU86" s="1154"/>
      <c r="FV86" s="1154"/>
      <c r="FW86" s="1154"/>
      <c r="FX86" s="1146"/>
      <c r="FY86" s="1148"/>
      <c r="FZ86" s="1155"/>
      <c r="GA86" s="1155"/>
      <c r="GB86" s="1149"/>
      <c r="GC86" s="1148"/>
      <c r="GD86" s="1155"/>
      <c r="GE86" s="1155"/>
      <c r="GF86" s="1148"/>
      <c r="GG86" s="1156"/>
      <c r="GH86" s="1155"/>
      <c r="GI86" s="1155"/>
      <c r="GJ86" s="1148"/>
      <c r="GK86" s="1152"/>
      <c r="GL86" s="1157"/>
      <c r="GM86" s="1153"/>
      <c r="GN86" s="1152"/>
      <c r="GO86" s="1157"/>
      <c r="GP86" s="1152"/>
      <c r="GQ86" s="632"/>
      <c r="GR86" s="6"/>
    </row>
    <row r="87" spans="1:200" ht="3" customHeight="1" x14ac:dyDescent="0.25">
      <c r="A87" s="244"/>
      <c r="B87" s="630"/>
      <c r="C87" s="625"/>
      <c r="D87" s="625"/>
      <c r="E87" s="625"/>
      <c r="F87" s="625"/>
      <c r="G87" s="625"/>
      <c r="H87" s="625"/>
      <c r="I87" s="625"/>
      <c r="J87" s="625"/>
      <c r="K87" s="625"/>
      <c r="L87" s="625"/>
      <c r="M87" s="625"/>
      <c r="N87" s="625"/>
      <c r="O87" s="625"/>
      <c r="P87" s="625"/>
      <c r="Q87" s="625"/>
      <c r="R87" s="625"/>
      <c r="S87" s="625"/>
      <c r="T87" s="625"/>
      <c r="U87" s="625"/>
      <c r="V87" s="625"/>
      <c r="W87" s="625"/>
      <c r="X87" s="625"/>
      <c r="Y87" s="625"/>
      <c r="Z87" s="15"/>
      <c r="AA87" s="1146"/>
      <c r="AB87" s="1154"/>
      <c r="AC87" s="1154"/>
      <c r="AD87" s="1154"/>
      <c r="AE87" s="1146"/>
      <c r="AF87" s="1148"/>
      <c r="AG87" s="1155"/>
      <c r="AH87" s="1155"/>
      <c r="AI87" s="1149"/>
      <c r="AJ87" s="1148"/>
      <c r="AK87" s="1155"/>
      <c r="AL87" s="1155"/>
      <c r="AM87" s="1148"/>
      <c r="AN87" s="1156"/>
      <c r="AO87" s="1155"/>
      <c r="AP87" s="1155"/>
      <c r="AQ87" s="1148"/>
      <c r="AR87" s="1152"/>
      <c r="AS87" s="1157"/>
      <c r="AT87" s="1153"/>
      <c r="AU87" s="1152"/>
      <c r="AV87" s="1157"/>
      <c r="AW87" s="1152"/>
      <c r="AX87" s="632"/>
      <c r="AY87" s="630"/>
      <c r="AZ87" s="625"/>
      <c r="BA87" s="625"/>
      <c r="BB87" s="625"/>
      <c r="BC87" s="625"/>
      <c r="BD87" s="625"/>
      <c r="BE87" s="625"/>
      <c r="BF87" s="625"/>
      <c r="BG87" s="625"/>
      <c r="BH87" s="625"/>
      <c r="BI87" s="625"/>
      <c r="BJ87" s="625"/>
      <c r="BK87" s="625"/>
      <c r="BL87" s="625"/>
      <c r="BM87" s="625"/>
      <c r="BN87" s="625"/>
      <c r="BO87" s="625"/>
      <c r="BP87" s="625"/>
      <c r="BQ87" s="625"/>
      <c r="BR87" s="625"/>
      <c r="BS87" s="625"/>
      <c r="BT87" s="625"/>
      <c r="BU87" s="625"/>
      <c r="BV87" s="625"/>
      <c r="BW87" s="15"/>
      <c r="BX87" s="1146"/>
      <c r="BY87" s="1154"/>
      <c r="BZ87" s="1154"/>
      <c r="CA87" s="1154"/>
      <c r="CB87" s="1146"/>
      <c r="CC87" s="1148"/>
      <c r="CD87" s="1155"/>
      <c r="CE87" s="1155"/>
      <c r="CF87" s="1149"/>
      <c r="CG87" s="1148"/>
      <c r="CH87" s="1155"/>
      <c r="CI87" s="1155"/>
      <c r="CJ87" s="1148"/>
      <c r="CK87" s="1156"/>
      <c r="CL87" s="1155"/>
      <c r="CM87" s="1155"/>
      <c r="CN87" s="1148"/>
      <c r="CO87" s="1152"/>
      <c r="CP87" s="1157"/>
      <c r="CQ87" s="1153"/>
      <c r="CR87" s="1152"/>
      <c r="CS87" s="1157"/>
      <c r="CT87" s="1152"/>
      <c r="CU87" s="632"/>
      <c r="CV87" s="277"/>
      <c r="CW87" s="244"/>
      <c r="CX87" s="630"/>
      <c r="CY87" s="625"/>
      <c r="CZ87" s="625"/>
      <c r="DA87" s="625"/>
      <c r="DB87" s="625"/>
      <c r="DC87" s="625"/>
      <c r="DD87" s="625"/>
      <c r="DE87" s="625"/>
      <c r="DF87" s="625"/>
      <c r="DG87" s="625"/>
      <c r="DH87" s="625"/>
      <c r="DI87" s="625"/>
      <c r="DJ87" s="625"/>
      <c r="DK87" s="625"/>
      <c r="DL87" s="625"/>
      <c r="DM87" s="625"/>
      <c r="DN87" s="625"/>
      <c r="DO87" s="625"/>
      <c r="DP87" s="625"/>
      <c r="DQ87" s="625"/>
      <c r="DR87" s="625"/>
      <c r="DS87" s="625"/>
      <c r="DT87" s="625"/>
      <c r="DU87" s="625"/>
      <c r="DV87" s="15"/>
      <c r="DW87" s="1146"/>
      <c r="DX87" s="1154"/>
      <c r="DY87" s="1154"/>
      <c r="DZ87" s="1154"/>
      <c r="EA87" s="1146"/>
      <c r="EB87" s="1148"/>
      <c r="EC87" s="1155"/>
      <c r="ED87" s="1155"/>
      <c r="EE87" s="1149"/>
      <c r="EF87" s="1148"/>
      <c r="EG87" s="1155"/>
      <c r="EH87" s="1155"/>
      <c r="EI87" s="1148"/>
      <c r="EJ87" s="1156"/>
      <c r="EK87" s="1155"/>
      <c r="EL87" s="1155"/>
      <c r="EM87" s="1148"/>
      <c r="EN87" s="1152"/>
      <c r="EO87" s="1157"/>
      <c r="EP87" s="1153"/>
      <c r="EQ87" s="1152"/>
      <c r="ER87" s="1157"/>
      <c r="ES87" s="1152"/>
      <c r="ET87" s="632"/>
      <c r="EU87" s="630"/>
      <c r="EV87" s="625"/>
      <c r="EW87" s="625"/>
      <c r="EX87" s="625"/>
      <c r="EY87" s="625"/>
      <c r="EZ87" s="625"/>
      <c r="FA87" s="625"/>
      <c r="FB87" s="625"/>
      <c r="FC87" s="625"/>
      <c r="FD87" s="625"/>
      <c r="FE87" s="625"/>
      <c r="FF87" s="625"/>
      <c r="FG87" s="625"/>
      <c r="FH87" s="625"/>
      <c r="FI87" s="625"/>
      <c r="FJ87" s="625"/>
      <c r="FK87" s="625"/>
      <c r="FL87" s="625"/>
      <c r="FM87" s="625"/>
      <c r="FN87" s="625"/>
      <c r="FO87" s="625"/>
      <c r="FP87" s="625"/>
      <c r="FQ87" s="625"/>
      <c r="FR87" s="625"/>
      <c r="FS87" s="15"/>
      <c r="FT87" s="1146"/>
      <c r="FU87" s="1154"/>
      <c r="FV87" s="1154"/>
      <c r="FW87" s="1154"/>
      <c r="FX87" s="1146"/>
      <c r="FY87" s="1148"/>
      <c r="FZ87" s="1155"/>
      <c r="GA87" s="1155"/>
      <c r="GB87" s="1149"/>
      <c r="GC87" s="1148"/>
      <c r="GD87" s="1155"/>
      <c r="GE87" s="1155"/>
      <c r="GF87" s="1148"/>
      <c r="GG87" s="1156"/>
      <c r="GH87" s="1155"/>
      <c r="GI87" s="1155"/>
      <c r="GJ87" s="1148"/>
      <c r="GK87" s="1152"/>
      <c r="GL87" s="1157"/>
      <c r="GM87" s="1153"/>
      <c r="GN87" s="1152"/>
      <c r="GO87" s="1157"/>
      <c r="GP87" s="1152"/>
      <c r="GQ87" s="632"/>
      <c r="GR87" s="6"/>
    </row>
    <row r="88" spans="1:200" ht="11.25" customHeight="1" x14ac:dyDescent="0.25">
      <c r="A88" s="244"/>
      <c r="B88" s="630"/>
      <c r="C88" s="644" t="str">
        <f>IF(Portada!$A$1="www.fly-logics.com","SIC",0)</f>
        <v>SIC</v>
      </c>
      <c r="D88" s="634"/>
      <c r="E88" s="634"/>
      <c r="F88" s="634"/>
      <c r="G88" s="635"/>
      <c r="H88" s="1136" t="str">
        <f>IF(SUMIFS(Bitácora!$Z$5:$Z$1036129,Bitácora!$D$5:$D$1036129,F67,Bitácora!$AN$5:$AN$1036129,V67,Bitácora!$E$5:$E$1036129,L67)=0," ",SUMIFS(Bitácora!$Z$5:$Z$1036129,Bitácora!$D$5:$D$1036129,F67,Bitácora!$AN$5:$AN$1036129,V67,Bitácora!$E$5:$E$1036129,L67))</f>
        <v xml:space="preserve"> </v>
      </c>
      <c r="I88" s="1137" t="str">
        <f t="shared" ref="I88" si="36">H88</f>
        <v xml:space="preserve"> </v>
      </c>
      <c r="J88" s="1137"/>
      <c r="K88" s="1137"/>
      <c r="L88" s="1137"/>
      <c r="M88" s="1137"/>
      <c r="N88" s="625"/>
      <c r="O88" s="633" t="str">
        <f>IF(Portada!$A$1="www.fly-logics.com","NOCHE",0)</f>
        <v>NOCHE</v>
      </c>
      <c r="P88" s="634"/>
      <c r="Q88" s="634"/>
      <c r="R88" s="634"/>
      <c r="S88" s="635"/>
      <c r="T88" s="1134" t="str">
        <f>IF(SUMIFS(Bitácora!$AF$5:$AF$1036129,Bitácora!$D$5:$D$1036129,F67,Bitácora!$AN$5:$AN$1036129,V67,Bitácora!$E$5:$E$1036129,L67)=0," ",SUMIFS(Bitácora!$AF$5:$AF$1036129,Bitácora!$D$5:$D$1036129,F67,Bitácora!$AN$5:$AN$1036129,V67,Bitácora!$E$5:$E$1036129,L67))</f>
        <v xml:space="preserve"> </v>
      </c>
      <c r="U88" s="1135" t="str">
        <f t="shared" ref="U88" si="37">T88</f>
        <v xml:space="preserve"> </v>
      </c>
      <c r="V88" s="1135"/>
      <c r="W88" s="1135"/>
      <c r="X88" s="1135"/>
      <c r="Y88" s="1135"/>
      <c r="Z88" s="15"/>
      <c r="AA88" s="1146"/>
      <c r="AB88" s="1146"/>
      <c r="AC88" s="1146"/>
      <c r="AD88" s="1146"/>
      <c r="AE88" s="1146"/>
      <c r="AF88" s="1148"/>
      <c r="AG88" s="1148"/>
      <c r="AH88" s="1148"/>
      <c r="AI88" s="1149"/>
      <c r="AJ88" s="1148"/>
      <c r="AK88" s="1148"/>
      <c r="AL88" s="1148"/>
      <c r="AM88" s="1148"/>
      <c r="AN88" s="1156"/>
      <c r="AO88" s="1148"/>
      <c r="AP88" s="1148"/>
      <c r="AQ88" s="1148"/>
      <c r="AR88" s="1152"/>
      <c r="AS88" s="1152"/>
      <c r="AT88" s="1153"/>
      <c r="AU88" s="1152"/>
      <c r="AV88" s="1152"/>
      <c r="AW88" s="1152"/>
      <c r="AX88" s="632"/>
      <c r="AY88" s="630"/>
      <c r="AZ88" s="644" t="str">
        <f>IF(Portada!$A$1="www.fly-logics.com","SIC",0)</f>
        <v>SIC</v>
      </c>
      <c r="BA88" s="634"/>
      <c r="BB88" s="634"/>
      <c r="BC88" s="634"/>
      <c r="BD88" s="635"/>
      <c r="BE88" s="1136" t="str">
        <f>IF(SUMIFS(Bitácora!$Z$5:$Z$1036129,Bitácora!$D$5:$D$1036129,BC67,Bitácora!$AN$5:$AN$1036129,BS67,Bitácora!$E$5:$E$1036129,BI67)=0," ",SUMIFS(Bitácora!$Z$5:$Z$1036129,Bitácora!$D$5:$D$1036129,BC67,Bitácora!$AN$5:$AN$1036129,BS67,Bitácora!$E$5:$E$1036129,BI67))</f>
        <v xml:space="preserve"> </v>
      </c>
      <c r="BF88" s="1137" t="str">
        <f t="shared" ref="BF88" si="38">BE88</f>
        <v xml:space="preserve"> </v>
      </c>
      <c r="BG88" s="1137"/>
      <c r="BH88" s="1137"/>
      <c r="BI88" s="1137"/>
      <c r="BJ88" s="1137"/>
      <c r="BK88" s="625"/>
      <c r="BL88" s="633" t="str">
        <f>IF(Portada!$A$1="www.fly-logics.com","NOCHE",0)</f>
        <v>NOCHE</v>
      </c>
      <c r="BM88" s="634"/>
      <c r="BN88" s="634"/>
      <c r="BO88" s="634"/>
      <c r="BP88" s="635"/>
      <c r="BQ88" s="1134" t="str">
        <f>IF(SUMIFS(Bitácora!$AF$5:$AF$1036129,Bitácora!$D$5:$D$1036129,BC67,Bitácora!$AN$5:$AN$1036129,BS67,Bitácora!$E$5:$E$1036129,BI67)=0," ",SUMIFS(Bitácora!$AF$5:$AF$1036129,Bitácora!$D$5:$D$1036129,BC67,Bitácora!$AN$5:$AN$1036129,BS67,Bitácora!$E$5:$E$1036129,BI67))</f>
        <v xml:space="preserve"> </v>
      </c>
      <c r="BR88" s="1135" t="str">
        <f t="shared" ref="BR88" si="39">BQ88</f>
        <v xml:space="preserve"> </v>
      </c>
      <c r="BS88" s="1135"/>
      <c r="BT88" s="1135"/>
      <c r="BU88" s="1135"/>
      <c r="BV88" s="1135"/>
      <c r="BW88" s="15"/>
      <c r="BX88" s="1146"/>
      <c r="BY88" s="1146"/>
      <c r="BZ88" s="1146"/>
      <c r="CA88" s="1146"/>
      <c r="CB88" s="1146"/>
      <c r="CC88" s="1148"/>
      <c r="CD88" s="1148"/>
      <c r="CE88" s="1148"/>
      <c r="CF88" s="1149"/>
      <c r="CG88" s="1148"/>
      <c r="CH88" s="1148"/>
      <c r="CI88" s="1148"/>
      <c r="CJ88" s="1148"/>
      <c r="CK88" s="1156"/>
      <c r="CL88" s="1148"/>
      <c r="CM88" s="1148"/>
      <c r="CN88" s="1148"/>
      <c r="CO88" s="1152"/>
      <c r="CP88" s="1152"/>
      <c r="CQ88" s="1153"/>
      <c r="CR88" s="1152"/>
      <c r="CS88" s="1152"/>
      <c r="CT88" s="1152"/>
      <c r="CU88" s="632"/>
      <c r="CV88" s="277"/>
      <c r="CW88" s="244"/>
      <c r="CX88" s="630"/>
      <c r="CY88" s="644" t="str">
        <f>IF(Portada!$A$1="www.fly-logics.com","SIC",0)</f>
        <v>SIC</v>
      </c>
      <c r="CZ88" s="634"/>
      <c r="DA88" s="634"/>
      <c r="DB88" s="634"/>
      <c r="DC88" s="635"/>
      <c r="DD88" s="1136" t="str">
        <f>IF(SUMIFS(Bitácora!$Z$5:$Z$1036129,Bitácora!$D$5:$D$1036129,DB67,Bitácora!$AN$5:$AN$1036129,DR67,Bitácora!$E$5:$E$1036129,DH67)=0," ",SUMIFS(Bitácora!$Z$5:$Z$1036129,Bitácora!$D$5:$D$1036129,DB67,Bitácora!$AN$5:$AN$1036129,DR67,Bitácora!$E$5:$E$1036129,DH67))</f>
        <v xml:space="preserve"> </v>
      </c>
      <c r="DE88" s="1137" t="str">
        <f t="shared" ref="DE88" si="40">DD88</f>
        <v xml:space="preserve"> </v>
      </c>
      <c r="DF88" s="1137"/>
      <c r="DG88" s="1137"/>
      <c r="DH88" s="1137"/>
      <c r="DI88" s="1137"/>
      <c r="DJ88" s="625"/>
      <c r="DK88" s="633" t="str">
        <f>IF(Portada!$A$1="www.fly-logics.com","NOCHE",0)</f>
        <v>NOCHE</v>
      </c>
      <c r="DL88" s="634"/>
      <c r="DM88" s="634"/>
      <c r="DN88" s="634"/>
      <c r="DO88" s="635"/>
      <c r="DP88" s="1134" t="str">
        <f>IF(SUMIFS(Bitácora!$AF$5:$AF$1036129,Bitácora!$D$5:$D$1036129,DB67,Bitácora!$AN$5:$AN$1036129,DR67,Bitácora!$E$5:$E$1036129,DH67)=0," ",SUMIFS(Bitácora!$AF$5:$AF$1036129,Bitácora!$D$5:$D$1036129,DB67,Bitácora!$AN$5:$AN$1036129,DR67,Bitácora!$E$5:$E$1036129,DH67))</f>
        <v xml:space="preserve"> </v>
      </c>
      <c r="DQ88" s="1135" t="str">
        <f t="shared" ref="DQ88" si="41">DP88</f>
        <v xml:space="preserve"> </v>
      </c>
      <c r="DR88" s="1135"/>
      <c r="DS88" s="1135"/>
      <c r="DT88" s="1135"/>
      <c r="DU88" s="1135"/>
      <c r="DV88" s="15"/>
      <c r="DW88" s="1146"/>
      <c r="DX88" s="1146"/>
      <c r="DY88" s="1146"/>
      <c r="DZ88" s="1146"/>
      <c r="EA88" s="1146"/>
      <c r="EB88" s="1148"/>
      <c r="EC88" s="1148"/>
      <c r="ED88" s="1148"/>
      <c r="EE88" s="1149"/>
      <c r="EF88" s="1148"/>
      <c r="EG88" s="1148"/>
      <c r="EH88" s="1148"/>
      <c r="EI88" s="1148"/>
      <c r="EJ88" s="1156"/>
      <c r="EK88" s="1148"/>
      <c r="EL88" s="1148"/>
      <c r="EM88" s="1148"/>
      <c r="EN88" s="1152"/>
      <c r="EO88" s="1152"/>
      <c r="EP88" s="1153"/>
      <c r="EQ88" s="1152"/>
      <c r="ER88" s="1152"/>
      <c r="ES88" s="1152"/>
      <c r="ET88" s="632"/>
      <c r="EU88" s="630"/>
      <c r="EV88" s="644" t="str">
        <f>IF(Portada!$A$1="www.fly-logics.com","SIC",0)</f>
        <v>SIC</v>
      </c>
      <c r="EW88" s="634"/>
      <c r="EX88" s="634"/>
      <c r="EY88" s="634"/>
      <c r="EZ88" s="635"/>
      <c r="FA88" s="1136" t="str">
        <f>IF(SUMIFS(Bitácora!$Z$5:$Z$1036129,Bitácora!$D$5:$D$1036129,EY67,Bitácora!$AN$5:$AN$1036129,FO67,Bitácora!$E$5:$E$1036129,FE67)=0," ",SUMIFS(Bitácora!$Z$5:$Z$1036129,Bitácora!$D$5:$D$1036129,EY67,Bitácora!$AN$5:$AN$1036129,FO67,Bitácora!$E$5:$E$1036129,FE67))</f>
        <v xml:space="preserve"> </v>
      </c>
      <c r="FB88" s="1137" t="str">
        <f t="shared" ref="FB88" si="42">FA88</f>
        <v xml:space="preserve"> </v>
      </c>
      <c r="FC88" s="1137"/>
      <c r="FD88" s="1137"/>
      <c r="FE88" s="1137"/>
      <c r="FF88" s="1137"/>
      <c r="FG88" s="625"/>
      <c r="FH88" s="633" t="str">
        <f>IF(Portada!$A$1="www.fly-logics.com","NOCHE",0)</f>
        <v>NOCHE</v>
      </c>
      <c r="FI88" s="634"/>
      <c r="FJ88" s="634"/>
      <c r="FK88" s="634"/>
      <c r="FL88" s="635"/>
      <c r="FM88" s="1134" t="str">
        <f>IF(SUMIFS(Bitácora!$AF$5:$AF$1036129,Bitácora!$D$5:$D$1036129,EY67,Bitácora!$AN$5:$AN$1036129,FO67,Bitácora!$E$5:$E$1036129,FE67)=0," ",SUMIFS(Bitácora!$AF$5:$AF$1036129,Bitácora!$D$5:$D$1036129,EY67,Bitácora!$AN$5:$AN$1036129,FO67,Bitácora!$E$5:$E$1036129,FE67))</f>
        <v xml:space="preserve"> </v>
      </c>
      <c r="FN88" s="1135" t="str">
        <f t="shared" ref="FN88" si="43">FM88</f>
        <v xml:space="preserve"> </v>
      </c>
      <c r="FO88" s="1135"/>
      <c r="FP88" s="1135"/>
      <c r="FQ88" s="1135"/>
      <c r="FR88" s="1135"/>
      <c r="FS88" s="15"/>
      <c r="FT88" s="1146"/>
      <c r="FU88" s="1146"/>
      <c r="FV88" s="1146"/>
      <c r="FW88" s="1146"/>
      <c r="FX88" s="1146"/>
      <c r="FY88" s="1148"/>
      <c r="FZ88" s="1148"/>
      <c r="GA88" s="1148"/>
      <c r="GB88" s="1149"/>
      <c r="GC88" s="1148"/>
      <c r="GD88" s="1148"/>
      <c r="GE88" s="1148"/>
      <c r="GF88" s="1148"/>
      <c r="GG88" s="1156"/>
      <c r="GH88" s="1148"/>
      <c r="GI88" s="1148"/>
      <c r="GJ88" s="1148"/>
      <c r="GK88" s="1152"/>
      <c r="GL88" s="1152"/>
      <c r="GM88" s="1153"/>
      <c r="GN88" s="1152"/>
      <c r="GO88" s="1152"/>
      <c r="GP88" s="1152"/>
      <c r="GQ88" s="632"/>
      <c r="GR88" s="6"/>
    </row>
    <row r="89" spans="1:200" ht="8.85" customHeight="1" x14ac:dyDescent="0.25">
      <c r="A89" s="244"/>
      <c r="B89" s="630"/>
      <c r="C89" s="634"/>
      <c r="D89" s="634"/>
      <c r="E89" s="634"/>
      <c r="F89" s="634"/>
      <c r="G89" s="635"/>
      <c r="H89" s="1136"/>
      <c r="I89" s="1137"/>
      <c r="J89" s="1137"/>
      <c r="K89" s="1137"/>
      <c r="L89" s="1137"/>
      <c r="M89" s="1137"/>
      <c r="N89" s="625"/>
      <c r="O89" s="634"/>
      <c r="P89" s="634"/>
      <c r="Q89" s="634"/>
      <c r="R89" s="634"/>
      <c r="S89" s="635"/>
      <c r="T89" s="1134"/>
      <c r="U89" s="1135"/>
      <c r="V89" s="1135"/>
      <c r="W89" s="1135"/>
      <c r="X89" s="1135"/>
      <c r="Y89" s="1135"/>
      <c r="Z89" s="15"/>
      <c r="AA89" s="613" t="str">
        <f>IF(Portada!$A$1="www.fly-logics.com","JUL",0)</f>
        <v>JUL</v>
      </c>
      <c r="AB89" s="614"/>
      <c r="AC89" s="614"/>
      <c r="AD89" s="614"/>
      <c r="AE89" s="614"/>
      <c r="AF89" s="605" t="str">
        <f>IF(SUMIFS(Bitácora!$Y$5:$Y$1036129,Bitácora!$D$5:$D$1036129,F67,Bitácora!$AN$5:$AN$1036129,V67,Bitácora!$E$5:$E$1036129,L67,Bitácora!$AM$5:$AM$1036129,AA89)=0," ",SUMIFS(Bitácora!$Y$5:$Y$1036129,Bitácora!$D$5:$D$1036129,F67,Bitácora!$AN$5:$AN$1036129,V67,Bitácora!$E$5:$E$1036129,L67,Bitácora!$AM$5:$AM$1036129,AA89))</f>
        <v xml:space="preserve"> </v>
      </c>
      <c r="AG89" s="615"/>
      <c r="AH89" s="615"/>
      <c r="AI89" s="615"/>
      <c r="AJ89" s="639" t="str">
        <f>IF(SUMIFS(Bitácora!$Z$5:$Z$1036129,Bitácora!$D$5:$D$1036129,F67,Bitácora!$AN$5:$AN$1036129,V67,Bitácora!$E$5:$E$1036129,L67,Bitácora!$AM$5:$AM$1036129,AA89)=0," ",SUMIFS(Bitácora!$Z$5:$Z$1036129,Bitácora!$D$5:$D$1036129,F67,Bitácora!$AN$5:$AN$1036129,V67,Bitácora!$E$5:$E$1036129,L67,Bitácora!$AM$5:$AM$1036129,AA89))</f>
        <v xml:space="preserve"> </v>
      </c>
      <c r="AK89" s="640"/>
      <c r="AL89" s="640"/>
      <c r="AM89" s="640"/>
      <c r="AN89" s="605" t="str">
        <f>IF(SUMIFS(Bitácora!$AA$5:$AA$1036129,Bitácora!$D$5:$D$1036129,F67,Bitácora!$AN$5:$AN$1036129,V67,Bitácora!$E$5:$E$1036129,L67,Bitácora!$AM$5:$AM$1036129,AA89)=0," ",SUMIFS(Bitácora!$AA$5:$AA$1036129,Bitácora!$D$5:$D$1036129,F67,Bitácora!$AN$5:$AN$1036129,V67,Bitácora!$E$5:$E$1036129,L67,Bitácora!$AM$5:$AM$1036129,AA89))</f>
        <v xml:space="preserve"> </v>
      </c>
      <c r="AO89" s="615"/>
      <c r="AP89" s="615"/>
      <c r="AQ89" s="615"/>
      <c r="AR89" s="606" t="str">
        <f>IF(SUMIFS(Bitácora!$AE$5:$AE$1036129,Bitácora!$D$5:$D$1036129,F67,Bitácora!$AN$5:$AN$1036129,V67,Bitácora!$E$5:$E$1036129,L67,Bitácora!$AM$5:$AM$1036129,AA89)=0," ",SUMIFS(Bitácora!$AC$5:$AC$1036129,Bitácora!$D$5:$D$1036129,F67,Bitácora!$AN$5:$AN$1036129,V67,Bitácora!$E$5:$E$1036129,L67,Bitácora!$AM$5:$AM$1036129,AA89))</f>
        <v xml:space="preserve"> </v>
      </c>
      <c r="AS89" s="606"/>
      <c r="AT89" s="606"/>
      <c r="AU89" s="645" t="str">
        <f>IF(SUMIFS(Bitácora!$AF$5:$AF$1036129,Bitácora!$D$5:$D$1036129,F67,Bitácora!$AN$5:$AN$1036129,V67,Bitácora!$E$5:$E$1036129,L67,Bitácora!$AM$5:$AM$1036129,AA89)=0," ",SUMIFS(Bitácora!$AF$5:$AF$1036129,Bitácora!$D$5:$D$1036129,F67,Bitácora!$AN$5:$AN$1036129,V67,Bitácora!$E$5:$E$1036129,L67,Bitácora!$AM$5:$AM$1036129,AA89))</f>
        <v xml:space="preserve"> </v>
      </c>
      <c r="AV89" s="646"/>
      <c r="AW89" s="646"/>
      <c r="AX89" s="632"/>
      <c r="AY89" s="630"/>
      <c r="AZ89" s="634"/>
      <c r="BA89" s="634"/>
      <c r="BB89" s="634"/>
      <c r="BC89" s="634"/>
      <c r="BD89" s="635"/>
      <c r="BE89" s="1136"/>
      <c r="BF89" s="1137"/>
      <c r="BG89" s="1137"/>
      <c r="BH89" s="1137"/>
      <c r="BI89" s="1137"/>
      <c r="BJ89" s="1137"/>
      <c r="BK89" s="625"/>
      <c r="BL89" s="634"/>
      <c r="BM89" s="634"/>
      <c r="BN89" s="634"/>
      <c r="BO89" s="634"/>
      <c r="BP89" s="635"/>
      <c r="BQ89" s="1134"/>
      <c r="BR89" s="1135"/>
      <c r="BS89" s="1135"/>
      <c r="BT89" s="1135"/>
      <c r="BU89" s="1135"/>
      <c r="BV89" s="1135"/>
      <c r="BW89" s="15"/>
      <c r="BX89" s="613" t="str">
        <f>IF(Portada!$A$1="www.fly-logics.com","JUL",0)</f>
        <v>JUL</v>
      </c>
      <c r="BY89" s="614"/>
      <c r="BZ89" s="614"/>
      <c r="CA89" s="614"/>
      <c r="CB89" s="614"/>
      <c r="CC89" s="605" t="str">
        <f>IF(SUMIFS(Bitácora!$Y$5:$Y$1036129,Bitácora!$D$5:$D$1036129,BC67,Bitácora!$AN$5:$AN$1036129,BS67,Bitácora!$E$5:$E$1036129,BI67,Bitácora!$AM$5:$AM$1036129,BX89)=0," ",SUMIFS(Bitácora!$Y$5:$Y$1036129,Bitácora!$D$5:$D$1036129,BC67,Bitácora!$AN$5:$AN$1036129,BS67,Bitácora!$E$5:$E$1036129,BI67,Bitácora!$AM$5:$AM$1036129,BX89))</f>
        <v xml:space="preserve"> </v>
      </c>
      <c r="CD89" s="615"/>
      <c r="CE89" s="615"/>
      <c r="CF89" s="615"/>
      <c r="CG89" s="639" t="str">
        <f>IF(SUMIFS(Bitácora!$Z$5:$Z$1036129,Bitácora!$D$5:$D$1036129,BC67,Bitácora!$AN$5:$AN$1036129,BS67,Bitácora!$E$5:$E$1036129,BI67,Bitácora!$AM$5:$AM$1036129,BX89)=0," ",SUMIFS(Bitácora!$Z$5:$Z$1036129,Bitácora!$D$5:$D$1036129,BC67,Bitácora!$AN$5:$AN$1036129,BS67,Bitácora!$E$5:$E$1036129,BI67,Bitácora!$AM$5:$AM$1036129,BX89))</f>
        <v xml:space="preserve"> </v>
      </c>
      <c r="CH89" s="640"/>
      <c r="CI89" s="640"/>
      <c r="CJ89" s="640"/>
      <c r="CK89" s="605" t="str">
        <f>IF(SUMIFS(Bitácora!$AA$5:$AA$1036129,Bitácora!$D$5:$D$1036129,BC67,Bitácora!$AN$5:$AN$1036129,BS67,Bitácora!$E$5:$E$1036129,BI67,Bitácora!$AM$5:$AM$1036129,BX89)=0," ",SUMIFS(Bitácora!$AA$5:$AA$1036129,Bitácora!$D$5:$D$1036129,BC67,Bitácora!$AN$5:$AN$1036129,BS67,Bitácora!$E$5:$E$1036129,BI67,Bitácora!$AM$5:$AM$1036129,BX89))</f>
        <v xml:space="preserve"> </v>
      </c>
      <c r="CL89" s="615"/>
      <c r="CM89" s="615"/>
      <c r="CN89" s="615"/>
      <c r="CO89" s="606" t="str">
        <f>IF(SUMIFS(Bitácora!$AE$5:$AE$1036129,Bitácora!$D$5:$D$1036129,BC67,Bitácora!$AN$5:$AN$1036129,BS67,Bitácora!$E$5:$E$1036129,BI67,Bitácora!$AM$5:$AM$1036129,BX89)=0," ",SUMIFS(Bitácora!$AC$5:$AC$1036129,Bitácora!$D$5:$D$1036129,BC67,Bitácora!$AN$5:$AN$1036129,BS67,Bitácora!$E$5:$E$1036129,BI67,Bitácora!$AM$5:$AM$1036129,BX89))</f>
        <v xml:space="preserve"> </v>
      </c>
      <c r="CP89" s="606"/>
      <c r="CQ89" s="606"/>
      <c r="CR89" s="645" t="str">
        <f>IF(SUMIFS(Bitácora!$AF$5:$AF$1036129,Bitácora!$D$5:$D$1036129,BC67,Bitácora!$AN$5:$AN$1036129,BS67,Bitácora!$E$5:$E$1036129,BI67,Bitácora!$AM$5:$AM$1036129,BX89)=0," ",SUMIFS(Bitácora!$AF$5:$AF$1036129,Bitácora!$D$5:$D$1036129,BC67,Bitácora!$AN$5:$AN$1036129,BS67,Bitácora!$E$5:$E$1036129,BI67,Bitácora!$AM$5:$AM$1036129,BX89))</f>
        <v xml:space="preserve"> </v>
      </c>
      <c r="CS89" s="646"/>
      <c r="CT89" s="646"/>
      <c r="CU89" s="632"/>
      <c r="CV89" s="276"/>
      <c r="CW89" s="244"/>
      <c r="CX89" s="630"/>
      <c r="CY89" s="634"/>
      <c r="CZ89" s="634"/>
      <c r="DA89" s="634"/>
      <c r="DB89" s="634"/>
      <c r="DC89" s="635"/>
      <c r="DD89" s="1136"/>
      <c r="DE89" s="1137"/>
      <c r="DF89" s="1137"/>
      <c r="DG89" s="1137"/>
      <c r="DH89" s="1137"/>
      <c r="DI89" s="1137"/>
      <c r="DJ89" s="625"/>
      <c r="DK89" s="634"/>
      <c r="DL89" s="634"/>
      <c r="DM89" s="634"/>
      <c r="DN89" s="634"/>
      <c r="DO89" s="635"/>
      <c r="DP89" s="1134"/>
      <c r="DQ89" s="1135"/>
      <c r="DR89" s="1135"/>
      <c r="DS89" s="1135"/>
      <c r="DT89" s="1135"/>
      <c r="DU89" s="1135"/>
      <c r="DV89" s="15"/>
      <c r="DW89" s="613" t="str">
        <f>IF(Portada!$A$1="www.fly-logics.com","JUL",0)</f>
        <v>JUL</v>
      </c>
      <c r="DX89" s="614"/>
      <c r="DY89" s="614"/>
      <c r="DZ89" s="614"/>
      <c r="EA89" s="614"/>
      <c r="EB89" s="605" t="str">
        <f>IF(SUMIFS(Bitácora!$Y$5:$Y$1036129,Bitácora!$D$5:$D$1036129,DB67,Bitácora!$AN$5:$AN$1036129,DR67,Bitácora!$E$5:$E$1036129,DH67,Bitácora!$AM$5:$AM$1036129,DW89)=0," ",SUMIFS(Bitácora!$Y$5:$Y$1036129,Bitácora!$D$5:$D$1036129,DB67,Bitácora!$AN$5:$AN$1036129,DR67,Bitácora!$E$5:$E$1036129,DH67,Bitácora!$AM$5:$AM$1036129,DW89))</f>
        <v xml:space="preserve"> </v>
      </c>
      <c r="EC89" s="615"/>
      <c r="ED89" s="615"/>
      <c r="EE89" s="615"/>
      <c r="EF89" s="639" t="str">
        <f>IF(SUMIFS(Bitácora!$Z$5:$Z$1036129,Bitácora!$D$5:$D$1036129,DB67,Bitácora!$AN$5:$AN$1036129,DR67,Bitácora!$E$5:$E$1036129,DH67,Bitácora!$AM$5:$AM$1036129,DW89)=0," ",SUMIFS(Bitácora!$Z$5:$Z$1036129,Bitácora!$D$5:$D$1036129,DB67,Bitácora!$AN$5:$AN$1036129,DR67,Bitácora!$E$5:$E$1036129,DH67,Bitácora!$AM$5:$AM$1036129,DW89))</f>
        <v xml:space="preserve"> </v>
      </c>
      <c r="EG89" s="640"/>
      <c r="EH89" s="640"/>
      <c r="EI89" s="640"/>
      <c r="EJ89" s="605" t="str">
        <f>IF(SUMIFS(Bitácora!$AA$5:$AA$1036129,Bitácora!$D$5:$D$1036129,DB67,Bitácora!$AN$5:$AN$1036129,DR67,Bitácora!$E$5:$E$1036129,DH67,Bitácora!$AM$5:$AM$1036129,DW89)=0," ",SUMIFS(Bitácora!$AA$5:$AA$1036129,Bitácora!$D$5:$D$1036129,DB67,Bitácora!$AN$5:$AN$1036129,DR67,Bitácora!$E$5:$E$1036129,DH67,Bitácora!$AM$5:$AM$1036129,DW89))</f>
        <v xml:space="preserve"> </v>
      </c>
      <c r="EK89" s="615"/>
      <c r="EL89" s="615"/>
      <c r="EM89" s="615"/>
      <c r="EN89" s="606" t="str">
        <f>IF(SUMIFS(Bitácora!$AE$5:$AE$1036129,Bitácora!$D$5:$D$1036129,DB67,Bitácora!$AN$5:$AN$1036129,DR67,Bitácora!$E$5:$E$1036129,DH67,Bitácora!$AM$5:$AM$1036129,DW89)=0," ",SUMIFS(Bitácora!$AC$5:$AC$1036129,Bitácora!$D$5:$D$1036129,DB67,Bitácora!$AN$5:$AN$1036129,DR67,Bitácora!$E$5:$E$1036129,DH67,Bitácora!$AM$5:$AM$1036129,DW89))</f>
        <v xml:space="preserve"> </v>
      </c>
      <c r="EO89" s="606"/>
      <c r="EP89" s="606"/>
      <c r="EQ89" s="645" t="str">
        <f>IF(SUMIFS(Bitácora!$AF$5:$AF$1036129,Bitácora!$D$5:$D$1036129,DB67,Bitácora!$AN$5:$AN$1036129,DR67,Bitácora!$E$5:$E$1036129,DH67,Bitácora!$AM$5:$AM$1036129,DW89)=0," ",SUMIFS(Bitácora!$AF$5:$AF$1036129,Bitácora!$D$5:$D$1036129,DB67,Bitácora!$AN$5:$AN$1036129,DR67,Bitácora!$E$5:$E$1036129,DH67,Bitácora!$AM$5:$AM$1036129,DW89))</f>
        <v xml:space="preserve"> </v>
      </c>
      <c r="ER89" s="646"/>
      <c r="ES89" s="646"/>
      <c r="ET89" s="632"/>
      <c r="EU89" s="630"/>
      <c r="EV89" s="634"/>
      <c r="EW89" s="634"/>
      <c r="EX89" s="634"/>
      <c r="EY89" s="634"/>
      <c r="EZ89" s="635"/>
      <c r="FA89" s="1136"/>
      <c r="FB89" s="1137"/>
      <c r="FC89" s="1137"/>
      <c r="FD89" s="1137"/>
      <c r="FE89" s="1137"/>
      <c r="FF89" s="1137"/>
      <c r="FG89" s="625"/>
      <c r="FH89" s="634"/>
      <c r="FI89" s="634"/>
      <c r="FJ89" s="634"/>
      <c r="FK89" s="634"/>
      <c r="FL89" s="635"/>
      <c r="FM89" s="1134"/>
      <c r="FN89" s="1135"/>
      <c r="FO89" s="1135"/>
      <c r="FP89" s="1135"/>
      <c r="FQ89" s="1135"/>
      <c r="FR89" s="1135"/>
      <c r="FS89" s="15"/>
      <c r="FT89" s="613" t="str">
        <f>IF(Portada!$A$1="www.fly-logics.com","JUL",0)</f>
        <v>JUL</v>
      </c>
      <c r="FU89" s="614"/>
      <c r="FV89" s="614"/>
      <c r="FW89" s="614"/>
      <c r="FX89" s="614"/>
      <c r="FY89" s="605" t="str">
        <f>IF(SUMIFS(Bitácora!$Y$5:$Y$1036129,Bitácora!$D$5:$D$1036129,EY67,Bitácora!$AN$5:$AN$1036129,FO67,Bitácora!$E$5:$E$1036129,FE67,Bitácora!$AM$5:$AM$1036129,FT89)=0," ",SUMIFS(Bitácora!$Y$5:$Y$1036129,Bitácora!$D$5:$D$1036129,EY67,Bitácora!$AN$5:$AN$1036129,FO67,Bitácora!$E$5:$E$1036129,FE67,Bitácora!$AM$5:$AM$1036129,FT89))</f>
        <v xml:space="preserve"> </v>
      </c>
      <c r="FZ89" s="615"/>
      <c r="GA89" s="615"/>
      <c r="GB89" s="615"/>
      <c r="GC89" s="639" t="str">
        <f>IF(SUMIFS(Bitácora!$Z$5:$Z$1036129,Bitácora!$D$5:$D$1036129,EY67,Bitácora!$AN$5:$AN$1036129,FO67,Bitácora!$E$5:$E$1036129,FE67,Bitácora!$AM$5:$AM$1036129,FT89)=0," ",SUMIFS(Bitácora!$Z$5:$Z$1036129,Bitácora!$D$5:$D$1036129,EY67,Bitácora!$AN$5:$AN$1036129,FO67,Bitácora!$E$5:$E$1036129,FE67,Bitácora!$AM$5:$AM$1036129,FT89))</f>
        <v xml:space="preserve"> </v>
      </c>
      <c r="GD89" s="640"/>
      <c r="GE89" s="640"/>
      <c r="GF89" s="640"/>
      <c r="GG89" s="605" t="str">
        <f>IF(SUMIFS(Bitácora!$AA$5:$AA$1036129,Bitácora!$D$5:$D$1036129,EY67,Bitácora!$AN$5:$AN$1036129,FO67,Bitácora!$E$5:$E$1036129,FE67,Bitácora!$AM$5:$AM$1036129,FT89)=0," ",SUMIFS(Bitácora!$AA$5:$AA$1036129,Bitácora!$D$5:$D$1036129,EY67,Bitácora!$AN$5:$AN$1036129,FO67,Bitácora!$E$5:$E$1036129,FE67,Bitácora!$AM$5:$AM$1036129,FT89))</f>
        <v xml:space="preserve"> </v>
      </c>
      <c r="GH89" s="615"/>
      <c r="GI89" s="615"/>
      <c r="GJ89" s="615"/>
      <c r="GK89" s="606" t="str">
        <f>IF(SUMIFS(Bitácora!$AE$5:$AE$1036129,Bitácora!$D$5:$D$1036129,EY67,Bitácora!$AN$5:$AN$1036129,FO67,Bitácora!$E$5:$E$1036129,FE67,Bitácora!$AM$5:$AM$1036129,FT89)=0," ",SUMIFS(Bitácora!$AC$5:$AC$1036129,Bitácora!$D$5:$D$1036129,EY67,Bitácora!$AN$5:$AN$1036129,FO67,Bitácora!$E$5:$E$1036129,FE67,Bitácora!$AM$5:$AM$1036129,FT89))</f>
        <v xml:space="preserve"> </v>
      </c>
      <c r="GL89" s="606"/>
      <c r="GM89" s="606"/>
      <c r="GN89" s="645" t="str">
        <f>IF(SUMIFS(Bitácora!$AF$5:$AF$1036129,Bitácora!$D$5:$D$1036129,EY67,Bitácora!$AN$5:$AN$1036129,FO67,Bitácora!$E$5:$E$1036129,FE67,Bitácora!$AM$5:$AM$1036129,FT89)=0," ",SUMIFS(Bitácora!$AF$5:$AF$1036129,Bitácora!$D$5:$D$1036129,EY67,Bitácora!$AN$5:$AN$1036129,FO67,Bitácora!$E$5:$E$1036129,FE67,Bitácora!$AM$5:$AM$1036129,FT89))</f>
        <v xml:space="preserve"> </v>
      </c>
      <c r="GO89" s="646"/>
      <c r="GP89" s="646"/>
      <c r="GQ89" s="632"/>
      <c r="GR89" s="6"/>
    </row>
    <row r="90" spans="1:200" ht="3" customHeight="1" x14ac:dyDescent="0.25">
      <c r="A90" s="244"/>
      <c r="B90" s="630"/>
      <c r="C90" s="625"/>
      <c r="D90" s="625"/>
      <c r="E90" s="625"/>
      <c r="F90" s="625"/>
      <c r="G90" s="625"/>
      <c r="H90" s="625"/>
      <c r="I90" s="625"/>
      <c r="J90" s="625"/>
      <c r="K90" s="625"/>
      <c r="L90" s="625"/>
      <c r="M90" s="625"/>
      <c r="N90" s="625"/>
      <c r="O90" s="625"/>
      <c r="P90" s="625"/>
      <c r="Q90" s="625"/>
      <c r="R90" s="625"/>
      <c r="S90" s="625"/>
      <c r="T90" s="625"/>
      <c r="U90" s="625"/>
      <c r="V90" s="625"/>
      <c r="W90" s="625"/>
      <c r="X90" s="625"/>
      <c r="Y90" s="625"/>
      <c r="Z90" s="15"/>
      <c r="AA90" s="614"/>
      <c r="AB90" s="614"/>
      <c r="AC90" s="614"/>
      <c r="AD90" s="614"/>
      <c r="AE90" s="614"/>
      <c r="AF90" s="615"/>
      <c r="AG90" s="616"/>
      <c r="AH90" s="616"/>
      <c r="AI90" s="615"/>
      <c r="AJ90" s="615"/>
      <c r="AK90" s="616"/>
      <c r="AL90" s="616"/>
      <c r="AM90" s="615"/>
      <c r="AN90" s="615"/>
      <c r="AO90" s="616"/>
      <c r="AP90" s="616"/>
      <c r="AQ90" s="615"/>
      <c r="AR90" s="606"/>
      <c r="AS90" s="606"/>
      <c r="AT90" s="606"/>
      <c r="AU90" s="617"/>
      <c r="AV90" s="618"/>
      <c r="AW90" s="617"/>
      <c r="AX90" s="632"/>
      <c r="AY90" s="630"/>
      <c r="AZ90" s="625"/>
      <c r="BA90" s="625"/>
      <c r="BB90" s="625"/>
      <c r="BC90" s="625"/>
      <c r="BD90" s="625"/>
      <c r="BE90" s="625"/>
      <c r="BF90" s="625"/>
      <c r="BG90" s="625"/>
      <c r="BH90" s="625"/>
      <c r="BI90" s="625"/>
      <c r="BJ90" s="625"/>
      <c r="BK90" s="625"/>
      <c r="BL90" s="625"/>
      <c r="BM90" s="625"/>
      <c r="BN90" s="625"/>
      <c r="BO90" s="625"/>
      <c r="BP90" s="625"/>
      <c r="BQ90" s="625"/>
      <c r="BR90" s="625"/>
      <c r="BS90" s="625"/>
      <c r="BT90" s="625"/>
      <c r="BU90" s="625"/>
      <c r="BV90" s="625"/>
      <c r="BW90" s="15"/>
      <c r="BX90" s="614"/>
      <c r="BY90" s="614"/>
      <c r="BZ90" s="614"/>
      <c r="CA90" s="614"/>
      <c r="CB90" s="614"/>
      <c r="CC90" s="615"/>
      <c r="CD90" s="616"/>
      <c r="CE90" s="616"/>
      <c r="CF90" s="615"/>
      <c r="CG90" s="615"/>
      <c r="CH90" s="616"/>
      <c r="CI90" s="616"/>
      <c r="CJ90" s="615"/>
      <c r="CK90" s="615"/>
      <c r="CL90" s="616"/>
      <c r="CM90" s="616"/>
      <c r="CN90" s="615"/>
      <c r="CO90" s="606"/>
      <c r="CP90" s="606"/>
      <c r="CQ90" s="606"/>
      <c r="CR90" s="617"/>
      <c r="CS90" s="618"/>
      <c r="CT90" s="617"/>
      <c r="CU90" s="632"/>
      <c r="CV90" s="276"/>
      <c r="CW90" s="244"/>
      <c r="CX90" s="630"/>
      <c r="CY90" s="625"/>
      <c r="CZ90" s="625"/>
      <c r="DA90" s="625"/>
      <c r="DB90" s="625"/>
      <c r="DC90" s="625"/>
      <c r="DD90" s="625"/>
      <c r="DE90" s="625"/>
      <c r="DF90" s="625"/>
      <c r="DG90" s="625"/>
      <c r="DH90" s="625"/>
      <c r="DI90" s="625"/>
      <c r="DJ90" s="625"/>
      <c r="DK90" s="625"/>
      <c r="DL90" s="625"/>
      <c r="DM90" s="625"/>
      <c r="DN90" s="625"/>
      <c r="DO90" s="625"/>
      <c r="DP90" s="625"/>
      <c r="DQ90" s="625"/>
      <c r="DR90" s="625"/>
      <c r="DS90" s="625"/>
      <c r="DT90" s="625"/>
      <c r="DU90" s="625"/>
      <c r="DV90" s="15"/>
      <c r="DW90" s="614"/>
      <c r="DX90" s="614"/>
      <c r="DY90" s="614"/>
      <c r="DZ90" s="614"/>
      <c r="EA90" s="614"/>
      <c r="EB90" s="615"/>
      <c r="EC90" s="616"/>
      <c r="ED90" s="616"/>
      <c r="EE90" s="615"/>
      <c r="EF90" s="615"/>
      <c r="EG90" s="616"/>
      <c r="EH90" s="616"/>
      <c r="EI90" s="615"/>
      <c r="EJ90" s="615"/>
      <c r="EK90" s="616"/>
      <c r="EL90" s="616"/>
      <c r="EM90" s="615"/>
      <c r="EN90" s="606"/>
      <c r="EO90" s="606"/>
      <c r="EP90" s="606"/>
      <c r="EQ90" s="617"/>
      <c r="ER90" s="618"/>
      <c r="ES90" s="617"/>
      <c r="ET90" s="632"/>
      <c r="EU90" s="630"/>
      <c r="EV90" s="625"/>
      <c r="EW90" s="625"/>
      <c r="EX90" s="625"/>
      <c r="EY90" s="625"/>
      <c r="EZ90" s="625"/>
      <c r="FA90" s="625"/>
      <c r="FB90" s="625"/>
      <c r="FC90" s="625"/>
      <c r="FD90" s="625"/>
      <c r="FE90" s="625"/>
      <c r="FF90" s="625"/>
      <c r="FG90" s="625"/>
      <c r="FH90" s="625"/>
      <c r="FI90" s="625"/>
      <c r="FJ90" s="625"/>
      <c r="FK90" s="625"/>
      <c r="FL90" s="625"/>
      <c r="FM90" s="625"/>
      <c r="FN90" s="625"/>
      <c r="FO90" s="625"/>
      <c r="FP90" s="625"/>
      <c r="FQ90" s="625"/>
      <c r="FR90" s="625"/>
      <c r="FS90" s="15"/>
      <c r="FT90" s="614"/>
      <c r="FU90" s="614"/>
      <c r="FV90" s="614"/>
      <c r="FW90" s="614"/>
      <c r="FX90" s="614"/>
      <c r="FY90" s="615"/>
      <c r="FZ90" s="616"/>
      <c r="GA90" s="616"/>
      <c r="GB90" s="615"/>
      <c r="GC90" s="615"/>
      <c r="GD90" s="616"/>
      <c r="GE90" s="616"/>
      <c r="GF90" s="615"/>
      <c r="GG90" s="615"/>
      <c r="GH90" s="616"/>
      <c r="GI90" s="616"/>
      <c r="GJ90" s="615"/>
      <c r="GK90" s="606"/>
      <c r="GL90" s="606"/>
      <c r="GM90" s="606"/>
      <c r="GN90" s="617"/>
      <c r="GO90" s="618"/>
      <c r="GP90" s="617"/>
      <c r="GQ90" s="632"/>
      <c r="GR90" s="6"/>
    </row>
    <row r="91" spans="1:200" ht="10.5" customHeight="1" x14ac:dyDescent="0.25">
      <c r="A91" s="244"/>
      <c r="B91" s="630"/>
      <c r="C91" s="644" t="str">
        <f>IF(Portada!$A$1="www.fly-logics.com","Travesía",0)</f>
        <v>Travesía</v>
      </c>
      <c r="D91" s="634"/>
      <c r="E91" s="634"/>
      <c r="F91" s="634"/>
      <c r="G91" s="635"/>
      <c r="H91" s="1136" t="str">
        <f>IF(SUMIFS(Bitácora!$W$5:$W$1036129,Bitácora!$D$5:$D$1036129,F67,Bitácora!$AN$5:$AN$1036129,V67,Bitácora!$E$5:$E$1036129,L67)=0," ",SUMIFS(Bitácora!$W$5:$W$1036129,Bitácora!$D$5:$D$1036129,F67,Bitácora!$AN$5:$AN$1036129,V67,Bitácora!$E$5:$E$1036129,L67))</f>
        <v xml:space="preserve"> </v>
      </c>
      <c r="I91" s="1137" t="str">
        <f t="shared" ref="I91" si="44">H91</f>
        <v xml:space="preserve"> </v>
      </c>
      <c r="J91" s="1137"/>
      <c r="K91" s="1137"/>
      <c r="L91" s="1137"/>
      <c r="M91" s="1137"/>
      <c r="N91" s="632"/>
      <c r="O91" s="607" t="s">
        <v>85</v>
      </c>
      <c r="P91" s="607"/>
      <c r="Q91" s="607"/>
      <c r="R91" s="607"/>
      <c r="S91" s="607"/>
      <c r="T91" s="607"/>
      <c r="U91" s="607"/>
      <c r="V91" s="607"/>
      <c r="W91" s="607"/>
      <c r="X91" s="607"/>
      <c r="Y91" s="608"/>
      <c r="Z91" s="15"/>
      <c r="AA91" s="614"/>
      <c r="AB91" s="614"/>
      <c r="AC91" s="614"/>
      <c r="AD91" s="614"/>
      <c r="AE91" s="614"/>
      <c r="AF91" s="615"/>
      <c r="AG91" s="615"/>
      <c r="AH91" s="615"/>
      <c r="AI91" s="615"/>
      <c r="AJ91" s="615"/>
      <c r="AK91" s="615"/>
      <c r="AL91" s="615"/>
      <c r="AM91" s="615"/>
      <c r="AN91" s="615"/>
      <c r="AO91" s="615"/>
      <c r="AP91" s="615"/>
      <c r="AQ91" s="615"/>
      <c r="AR91" s="606"/>
      <c r="AS91" s="606"/>
      <c r="AT91" s="606"/>
      <c r="AU91" s="617"/>
      <c r="AV91" s="617"/>
      <c r="AW91" s="617"/>
      <c r="AX91" s="632"/>
      <c r="AY91" s="630"/>
      <c r="AZ91" s="644" t="str">
        <f>IF(Portada!$A$1="www.fly-logics.com","Travesía",0)</f>
        <v>Travesía</v>
      </c>
      <c r="BA91" s="634"/>
      <c r="BB91" s="634"/>
      <c r="BC91" s="634"/>
      <c r="BD91" s="635"/>
      <c r="BE91" s="1136" t="str">
        <f>IF(SUMIFS(Bitácora!$W$5:$W$1036129,Bitácora!$D$5:$D$1036129,BC67,Bitácora!$AN$5:$AN$1036129,BS67,Bitácora!$E$5:$E$1036129,BI67)=0," ",SUMIFS(Bitácora!$W$5:$W$1036129,Bitácora!$D$5:$D$1036129,BC67,Bitácora!$AN$5:$AN$1036129,BS67,Bitácora!$E$5:$E$1036129,BI67))</f>
        <v xml:space="preserve"> </v>
      </c>
      <c r="BF91" s="1137" t="str">
        <f t="shared" ref="BF91" si="45">BE91</f>
        <v xml:space="preserve"> </v>
      </c>
      <c r="BG91" s="1137"/>
      <c r="BH91" s="1137"/>
      <c r="BI91" s="1137"/>
      <c r="BJ91" s="1137"/>
      <c r="BK91" s="632"/>
      <c r="BL91" s="607" t="s">
        <v>85</v>
      </c>
      <c r="BM91" s="607"/>
      <c r="BN91" s="607"/>
      <c r="BO91" s="607"/>
      <c r="BP91" s="607"/>
      <c r="BQ91" s="607"/>
      <c r="BR91" s="607"/>
      <c r="BS91" s="607"/>
      <c r="BT91" s="607"/>
      <c r="BU91" s="607"/>
      <c r="BV91" s="608"/>
      <c r="BW91" s="15"/>
      <c r="BX91" s="614"/>
      <c r="BY91" s="614"/>
      <c r="BZ91" s="614"/>
      <c r="CA91" s="614"/>
      <c r="CB91" s="614"/>
      <c r="CC91" s="615"/>
      <c r="CD91" s="615"/>
      <c r="CE91" s="615"/>
      <c r="CF91" s="615"/>
      <c r="CG91" s="615"/>
      <c r="CH91" s="615"/>
      <c r="CI91" s="615"/>
      <c r="CJ91" s="615"/>
      <c r="CK91" s="615"/>
      <c r="CL91" s="615"/>
      <c r="CM91" s="615"/>
      <c r="CN91" s="615"/>
      <c r="CO91" s="606"/>
      <c r="CP91" s="606"/>
      <c r="CQ91" s="606"/>
      <c r="CR91" s="617"/>
      <c r="CS91" s="617"/>
      <c r="CT91" s="617"/>
      <c r="CU91" s="632"/>
      <c r="CV91" s="276"/>
      <c r="CW91" s="244"/>
      <c r="CX91" s="630"/>
      <c r="CY91" s="644" t="str">
        <f>IF(Portada!$A$1="www.fly-logics.com","Travesía",0)</f>
        <v>Travesía</v>
      </c>
      <c r="CZ91" s="634"/>
      <c r="DA91" s="634"/>
      <c r="DB91" s="634"/>
      <c r="DC91" s="635"/>
      <c r="DD91" s="1136" t="str">
        <f>IF(SUMIFS(Bitácora!$W$5:$W$1036129,Bitácora!$D$5:$D$1036129,DB67,Bitácora!$AN$5:$AN$1036129,DR67,Bitácora!$E$5:$E$1036129,DH67)=0," ",SUMIFS(Bitácora!$W$5:$W$1036129,Bitácora!$D$5:$D$1036129,DB67,Bitácora!$AN$5:$AN$1036129,DR67,Bitácora!$E$5:$E$1036129,DH67))</f>
        <v xml:space="preserve"> </v>
      </c>
      <c r="DE91" s="1137" t="str">
        <f t="shared" ref="DE91" si="46">DD91</f>
        <v xml:space="preserve"> </v>
      </c>
      <c r="DF91" s="1137"/>
      <c r="DG91" s="1137"/>
      <c r="DH91" s="1137"/>
      <c r="DI91" s="1137"/>
      <c r="DJ91" s="632"/>
      <c r="DK91" s="607" t="s">
        <v>85</v>
      </c>
      <c r="DL91" s="607"/>
      <c r="DM91" s="607"/>
      <c r="DN91" s="607"/>
      <c r="DO91" s="607"/>
      <c r="DP91" s="607"/>
      <c r="DQ91" s="607"/>
      <c r="DR91" s="607"/>
      <c r="DS91" s="607"/>
      <c r="DT91" s="607"/>
      <c r="DU91" s="608"/>
      <c r="DV91" s="15"/>
      <c r="DW91" s="614"/>
      <c r="DX91" s="614"/>
      <c r="DY91" s="614"/>
      <c r="DZ91" s="614"/>
      <c r="EA91" s="614"/>
      <c r="EB91" s="615"/>
      <c r="EC91" s="615"/>
      <c r="ED91" s="615"/>
      <c r="EE91" s="615"/>
      <c r="EF91" s="615"/>
      <c r="EG91" s="615"/>
      <c r="EH91" s="615"/>
      <c r="EI91" s="615"/>
      <c r="EJ91" s="615"/>
      <c r="EK91" s="615"/>
      <c r="EL91" s="615"/>
      <c r="EM91" s="615"/>
      <c r="EN91" s="606"/>
      <c r="EO91" s="606"/>
      <c r="EP91" s="606"/>
      <c r="EQ91" s="617"/>
      <c r="ER91" s="617"/>
      <c r="ES91" s="617"/>
      <c r="ET91" s="632"/>
      <c r="EU91" s="630"/>
      <c r="EV91" s="644" t="str">
        <f>IF(Portada!$A$1="www.fly-logics.com","Travesía",0)</f>
        <v>Travesía</v>
      </c>
      <c r="EW91" s="634"/>
      <c r="EX91" s="634"/>
      <c r="EY91" s="634"/>
      <c r="EZ91" s="635"/>
      <c r="FA91" s="1136" t="str">
        <f>IF(SUMIFS(Bitácora!$W$5:$W$1036129,Bitácora!$D$5:$D$1036129,EY67,Bitácora!$AN$5:$AN$1036129,FO67,Bitácora!$E$5:$E$1036129,FE67)=0," ",SUMIFS(Bitácora!$W$5:$W$1036129,Bitácora!$D$5:$D$1036129,EY67,Bitácora!$AN$5:$AN$1036129,FO67,Bitácora!$E$5:$E$1036129,FE67))</f>
        <v xml:space="preserve"> </v>
      </c>
      <c r="FB91" s="1137" t="str">
        <f t="shared" ref="FB91" si="47">FA91</f>
        <v xml:space="preserve"> </v>
      </c>
      <c r="FC91" s="1137"/>
      <c r="FD91" s="1137"/>
      <c r="FE91" s="1137"/>
      <c r="FF91" s="1137"/>
      <c r="FG91" s="632"/>
      <c r="FH91" s="607" t="s">
        <v>85</v>
      </c>
      <c r="FI91" s="607"/>
      <c r="FJ91" s="607"/>
      <c r="FK91" s="607"/>
      <c r="FL91" s="607"/>
      <c r="FM91" s="607"/>
      <c r="FN91" s="607"/>
      <c r="FO91" s="607"/>
      <c r="FP91" s="607"/>
      <c r="FQ91" s="607"/>
      <c r="FR91" s="608"/>
      <c r="FS91" s="15"/>
      <c r="FT91" s="614"/>
      <c r="FU91" s="614"/>
      <c r="FV91" s="614"/>
      <c r="FW91" s="614"/>
      <c r="FX91" s="614"/>
      <c r="FY91" s="615"/>
      <c r="FZ91" s="615"/>
      <c r="GA91" s="615"/>
      <c r="GB91" s="615"/>
      <c r="GC91" s="615"/>
      <c r="GD91" s="615"/>
      <c r="GE91" s="615"/>
      <c r="GF91" s="615"/>
      <c r="GG91" s="615"/>
      <c r="GH91" s="615"/>
      <c r="GI91" s="615"/>
      <c r="GJ91" s="615"/>
      <c r="GK91" s="606"/>
      <c r="GL91" s="606"/>
      <c r="GM91" s="606"/>
      <c r="GN91" s="617"/>
      <c r="GO91" s="617"/>
      <c r="GP91" s="617"/>
      <c r="GQ91" s="632"/>
      <c r="GR91" s="6"/>
    </row>
    <row r="92" spans="1:200" ht="8.85" customHeight="1" x14ac:dyDescent="0.25">
      <c r="A92" s="244"/>
      <c r="B92" s="630"/>
      <c r="C92" s="634"/>
      <c r="D92" s="634"/>
      <c r="E92" s="634"/>
      <c r="F92" s="634"/>
      <c r="G92" s="635"/>
      <c r="H92" s="1136"/>
      <c r="I92" s="1137"/>
      <c r="J92" s="1137"/>
      <c r="K92" s="1137"/>
      <c r="L92" s="1137"/>
      <c r="M92" s="1137"/>
      <c r="N92" s="632"/>
      <c r="O92" s="609"/>
      <c r="P92" s="609"/>
      <c r="Q92" s="609"/>
      <c r="R92" s="609"/>
      <c r="S92" s="609"/>
      <c r="T92" s="609"/>
      <c r="U92" s="609"/>
      <c r="V92" s="609"/>
      <c r="W92" s="609"/>
      <c r="X92" s="609"/>
      <c r="Y92" s="610"/>
      <c r="Z92" s="15"/>
      <c r="AA92" s="613" t="str">
        <f>IF(Portada!$A$1="www.fly-logics.com","AGO",0)</f>
        <v>AGO</v>
      </c>
      <c r="AB92" s="614"/>
      <c r="AC92" s="614"/>
      <c r="AD92" s="614"/>
      <c r="AE92" s="614"/>
      <c r="AF92" s="605" t="str">
        <f>IF(SUMIFS(Bitácora!$Y$5:$Y$1036129,Bitácora!$D$5:$D$1036129,F67,Bitácora!$AN$5:$AN$1036129,V67,Bitácora!$E$5:$E$1036129,L67,Bitácora!$AM$5:$AM$1036129,AA92)=0," ",SUMIFS(Bitácora!$Y$5:$Y$1036129,Bitácora!$D$5:$D$1036129,F67,Bitácora!$AN$5:$AN$1036129,V67,Bitácora!$E$5:$E$1036129,L67,Bitácora!$AM$5:$AM$1036129,AA92))</f>
        <v xml:space="preserve"> </v>
      </c>
      <c r="AG92" s="615"/>
      <c r="AH92" s="615"/>
      <c r="AI92" s="615"/>
      <c r="AJ92" s="605" t="str">
        <f>IF(SUMIFS(Bitácora!$Z$5:$Z$1036129,Bitácora!$D$5:$D$1036129,F67,Bitácora!$AN$5:$AN$1036129,V67,Bitácora!$E$5:$E$1036129,L67,Bitácora!$AM$5:$AM$1036129,AA92)=0," ",SUMIFS(Bitácora!$Z$5:$Z$1036129,Bitácora!$D$5:$D$1036129,F67,Bitácora!$AN$5:$AN$1036129,V67,Bitácora!$E$5:$E$1036129,L67,Bitácora!$AM$5:$AM$1036129,AA92))</f>
        <v xml:space="preserve"> </v>
      </c>
      <c r="AK92" s="615"/>
      <c r="AL92" s="615"/>
      <c r="AM92" s="615"/>
      <c r="AN92" s="605" t="str">
        <f>IF(SUMIFS(Bitácora!$AA$5:$AA$1036129,Bitácora!$D$5:$D$1036129,F67,Bitácora!$AN$5:$AN$1036129,V67,Bitácora!$E$5:$E$1036129,L67,Bitácora!$AM$5:$AM$1036129,AA92)=0," ",SUMIFS(Bitácora!$AA$5:$AA$1036129,Bitácora!$D$5:$D$1036129,F67,Bitácora!$AN$5:$AN$1036129,V67,Bitácora!$E$5:$E$1036129,L67,Bitácora!$AM$5:$AM$1036129,AA92))</f>
        <v xml:space="preserve"> </v>
      </c>
      <c r="AO92" s="615"/>
      <c r="AP92" s="615"/>
      <c r="AQ92" s="615"/>
      <c r="AR92" s="606" t="str">
        <f>IF(SUMIFS(Bitácora!$AE$5:$AE$1036129,Bitácora!$D$5:$D$1036129,F67,Bitácora!$AN$5:$AN$1036129,V67,Bitácora!$E$5:$E$1036129,L67,Bitácora!$AM$5:$AM$1036129,AA92)=0," ",SUMIFS(Bitácora!$AC$5:$AC$1036129,Bitácora!$D$5:$D$1036129,F67,Bitácora!$AN$5:$AN$1036129,V67,Bitácora!$E$5:$E$1036129,L67,Bitácora!$AM$5:$AM$1036129,AA92))</f>
        <v xml:space="preserve"> </v>
      </c>
      <c r="AS92" s="606"/>
      <c r="AT92" s="606"/>
      <c r="AU92" s="606" t="str">
        <f>IF(SUMIFS(Bitácora!$AF$5:$AF$1036129,Bitácora!$D$5:$D$1036129,F67,Bitácora!$AN$5:$AN$1036129,V67,Bitácora!$E$5:$E$1036129,L67,Bitácora!$AM$5:$AM$1036129,AA92)=0," ",SUMIFS(Bitácora!$AF$5:$AF$1036129,Bitácora!$D$5:$D$1036129,F67,Bitácora!$AN$5:$AN$1036129,V67,Bitácora!$E$5:$E$1036129,L67,Bitácora!$AM$5:$AM$1036129,AA92))</f>
        <v xml:space="preserve"> </v>
      </c>
      <c r="AV92" s="617"/>
      <c r="AW92" s="617"/>
      <c r="AX92" s="632"/>
      <c r="AY92" s="630"/>
      <c r="AZ92" s="634"/>
      <c r="BA92" s="634"/>
      <c r="BB92" s="634"/>
      <c r="BC92" s="634"/>
      <c r="BD92" s="635"/>
      <c r="BE92" s="1136"/>
      <c r="BF92" s="1137"/>
      <c r="BG92" s="1137"/>
      <c r="BH92" s="1137"/>
      <c r="BI92" s="1137"/>
      <c r="BJ92" s="1137"/>
      <c r="BK92" s="632"/>
      <c r="BL92" s="609"/>
      <c r="BM92" s="609"/>
      <c r="BN92" s="609"/>
      <c r="BO92" s="609"/>
      <c r="BP92" s="609"/>
      <c r="BQ92" s="609"/>
      <c r="BR92" s="609"/>
      <c r="BS92" s="609"/>
      <c r="BT92" s="609"/>
      <c r="BU92" s="609"/>
      <c r="BV92" s="610"/>
      <c r="BW92" s="15"/>
      <c r="BX92" s="613" t="str">
        <f>IF(Portada!$A$1="www.fly-logics.com","AGO",0)</f>
        <v>AGO</v>
      </c>
      <c r="BY92" s="614"/>
      <c r="BZ92" s="614"/>
      <c r="CA92" s="614"/>
      <c r="CB92" s="614"/>
      <c r="CC92" s="605" t="str">
        <f>IF(SUMIFS(Bitácora!$Y$5:$Y$1036129,Bitácora!$D$5:$D$1036129,BC67,Bitácora!$AN$5:$AN$1036129,BS67,Bitácora!$E$5:$E$1036129,BI67,Bitácora!$AM$5:$AM$1036129,BX92)=0," ",SUMIFS(Bitácora!$Y$5:$Y$1036129,Bitácora!$D$5:$D$1036129,BC67,Bitácora!$AN$5:$AN$1036129,BS67,Bitácora!$E$5:$E$1036129,BI67,Bitácora!$AM$5:$AM$1036129,BX92))</f>
        <v xml:space="preserve"> </v>
      </c>
      <c r="CD92" s="615"/>
      <c r="CE92" s="615"/>
      <c r="CF92" s="615"/>
      <c r="CG92" s="605" t="str">
        <f>IF(SUMIFS(Bitácora!$Z$5:$Z$1036129,Bitácora!$D$5:$D$1036129,BC67,Bitácora!$AN$5:$AN$1036129,BS67,Bitácora!$E$5:$E$1036129,BI67,Bitácora!$AM$5:$AM$1036129,BX92)=0," ",SUMIFS(Bitácora!$Z$5:$Z$1036129,Bitácora!$D$5:$D$1036129,BC67,Bitácora!$AN$5:$AN$1036129,BS67,Bitácora!$E$5:$E$1036129,BI67,Bitácora!$AM$5:$AM$1036129,BX92))</f>
        <v xml:space="preserve"> </v>
      </c>
      <c r="CH92" s="615"/>
      <c r="CI92" s="615"/>
      <c r="CJ92" s="615"/>
      <c r="CK92" s="605" t="str">
        <f>IF(SUMIFS(Bitácora!$AA$5:$AA$1036129,Bitácora!$D$5:$D$1036129,BC67,Bitácora!$AN$5:$AN$1036129,BS67,Bitácora!$E$5:$E$1036129,BI67,Bitácora!$AM$5:$AM$1036129,BX92)=0," ",SUMIFS(Bitácora!$AA$5:$AA$1036129,Bitácora!$D$5:$D$1036129,BC67,Bitácora!$AN$5:$AN$1036129,BS67,Bitácora!$E$5:$E$1036129,BI67,Bitácora!$AM$5:$AM$1036129,BX92))</f>
        <v xml:space="preserve"> </v>
      </c>
      <c r="CL92" s="615"/>
      <c r="CM92" s="615"/>
      <c r="CN92" s="615"/>
      <c r="CO92" s="606" t="str">
        <f>IF(SUMIFS(Bitácora!$AE$5:$AE$1036129,Bitácora!$D$5:$D$1036129,BC67,Bitácora!$AN$5:$AN$1036129,BS67,Bitácora!$E$5:$E$1036129,BI67,Bitácora!$AM$5:$AM$1036129,BX92)=0," ",SUMIFS(Bitácora!$AC$5:$AC$1036129,Bitácora!$D$5:$D$1036129,BC67,Bitácora!$AN$5:$AN$1036129,BS67,Bitácora!$E$5:$E$1036129,BI67,Bitácora!$AM$5:$AM$1036129,BX92))</f>
        <v xml:space="preserve"> </v>
      </c>
      <c r="CP92" s="606"/>
      <c r="CQ92" s="606"/>
      <c r="CR92" s="606" t="str">
        <f>IF(SUMIFS(Bitácora!$AF$5:$AF$1036129,Bitácora!$D$5:$D$1036129,BC67,Bitácora!$AN$5:$AN$1036129,BS67,Bitácora!$E$5:$E$1036129,BI67,Bitácora!$AM$5:$AM$1036129,BX92)=0," ",SUMIFS(Bitácora!$AF$5:$AF$1036129,Bitácora!$D$5:$D$1036129,BC67,Bitácora!$AN$5:$AN$1036129,BS67,Bitácora!$E$5:$E$1036129,BI67,Bitácora!$AM$5:$AM$1036129,BX92))</f>
        <v xml:space="preserve"> </v>
      </c>
      <c r="CS92" s="617"/>
      <c r="CT92" s="617"/>
      <c r="CU92" s="632"/>
      <c r="CV92" s="276"/>
      <c r="CW92" s="244"/>
      <c r="CX92" s="630"/>
      <c r="CY92" s="634"/>
      <c r="CZ92" s="634"/>
      <c r="DA92" s="634"/>
      <c r="DB92" s="634"/>
      <c r="DC92" s="635"/>
      <c r="DD92" s="1136"/>
      <c r="DE92" s="1137"/>
      <c r="DF92" s="1137"/>
      <c r="DG92" s="1137"/>
      <c r="DH92" s="1137"/>
      <c r="DI92" s="1137"/>
      <c r="DJ92" s="632"/>
      <c r="DK92" s="609"/>
      <c r="DL92" s="609"/>
      <c r="DM92" s="609"/>
      <c r="DN92" s="609"/>
      <c r="DO92" s="609"/>
      <c r="DP92" s="609"/>
      <c r="DQ92" s="609"/>
      <c r="DR92" s="609"/>
      <c r="DS92" s="609"/>
      <c r="DT92" s="609"/>
      <c r="DU92" s="610"/>
      <c r="DV92" s="15"/>
      <c r="DW92" s="613" t="str">
        <f>IF(Portada!$A$1="www.fly-logics.com","AGO",0)</f>
        <v>AGO</v>
      </c>
      <c r="DX92" s="614"/>
      <c r="DY92" s="614"/>
      <c r="DZ92" s="614"/>
      <c r="EA92" s="614"/>
      <c r="EB92" s="605" t="str">
        <f>IF(SUMIFS(Bitácora!$Y$5:$Y$1036129,Bitácora!$D$5:$D$1036129,DB67,Bitácora!$AN$5:$AN$1036129,DR67,Bitácora!$E$5:$E$1036129,DH67,Bitácora!$AM$5:$AM$1036129,DW92)=0," ",SUMIFS(Bitácora!$Y$5:$Y$1036129,Bitácora!$D$5:$D$1036129,DB67,Bitácora!$AN$5:$AN$1036129,DR67,Bitácora!$E$5:$E$1036129,DH67,Bitácora!$AM$5:$AM$1036129,DW92))</f>
        <v xml:space="preserve"> </v>
      </c>
      <c r="EC92" s="615"/>
      <c r="ED92" s="615"/>
      <c r="EE92" s="615"/>
      <c r="EF92" s="605" t="str">
        <f>IF(SUMIFS(Bitácora!$Z$5:$Z$1036129,Bitácora!$D$5:$D$1036129,DB67,Bitácora!$AN$5:$AN$1036129,DR67,Bitácora!$E$5:$E$1036129,DH67,Bitácora!$AM$5:$AM$1036129,DW92)=0," ",SUMIFS(Bitácora!$Z$5:$Z$1036129,Bitácora!$D$5:$D$1036129,DB67,Bitácora!$AN$5:$AN$1036129,DR67,Bitácora!$E$5:$E$1036129,DH67,Bitácora!$AM$5:$AM$1036129,DW92))</f>
        <v xml:space="preserve"> </v>
      </c>
      <c r="EG92" s="615"/>
      <c r="EH92" s="615"/>
      <c r="EI92" s="615"/>
      <c r="EJ92" s="605" t="str">
        <f>IF(SUMIFS(Bitácora!$AA$5:$AA$1036129,Bitácora!$D$5:$D$1036129,DB67,Bitácora!$AN$5:$AN$1036129,DR67,Bitácora!$E$5:$E$1036129,DH67,Bitácora!$AM$5:$AM$1036129,DW92)=0," ",SUMIFS(Bitácora!$AA$5:$AA$1036129,Bitácora!$D$5:$D$1036129,DB67,Bitácora!$AN$5:$AN$1036129,DR67,Bitácora!$E$5:$E$1036129,DH67,Bitácora!$AM$5:$AM$1036129,DW92))</f>
        <v xml:space="preserve"> </v>
      </c>
      <c r="EK92" s="615"/>
      <c r="EL92" s="615"/>
      <c r="EM92" s="615"/>
      <c r="EN92" s="606" t="str">
        <f>IF(SUMIFS(Bitácora!$AE$5:$AE$1036129,Bitácora!$D$5:$D$1036129,DB67,Bitácora!$AN$5:$AN$1036129,DR67,Bitácora!$E$5:$E$1036129,DH67,Bitácora!$AM$5:$AM$1036129,DW92)=0," ",SUMIFS(Bitácora!$AC$5:$AC$1036129,Bitácora!$D$5:$D$1036129,DB67,Bitácora!$AN$5:$AN$1036129,DR67,Bitácora!$E$5:$E$1036129,DH67,Bitácora!$AM$5:$AM$1036129,DW92))</f>
        <v xml:space="preserve"> </v>
      </c>
      <c r="EO92" s="606"/>
      <c r="EP92" s="606"/>
      <c r="EQ92" s="606" t="str">
        <f>IF(SUMIFS(Bitácora!$AF$5:$AF$1036129,Bitácora!$D$5:$D$1036129,DB67,Bitácora!$AN$5:$AN$1036129,DR67,Bitácora!$E$5:$E$1036129,DH67,Bitácora!$AM$5:$AM$1036129,DW92)=0," ",SUMIFS(Bitácora!$AF$5:$AF$1036129,Bitácora!$D$5:$D$1036129,DB67,Bitácora!$AN$5:$AN$1036129,DR67,Bitácora!$E$5:$E$1036129,DH67,Bitácora!$AM$5:$AM$1036129,DW92))</f>
        <v xml:space="preserve"> </v>
      </c>
      <c r="ER92" s="617"/>
      <c r="ES92" s="617"/>
      <c r="ET92" s="632"/>
      <c r="EU92" s="630"/>
      <c r="EV92" s="634"/>
      <c r="EW92" s="634"/>
      <c r="EX92" s="634"/>
      <c r="EY92" s="634"/>
      <c r="EZ92" s="635"/>
      <c r="FA92" s="1136"/>
      <c r="FB92" s="1137"/>
      <c r="FC92" s="1137"/>
      <c r="FD92" s="1137"/>
      <c r="FE92" s="1137"/>
      <c r="FF92" s="1137"/>
      <c r="FG92" s="632"/>
      <c r="FH92" s="609"/>
      <c r="FI92" s="609"/>
      <c r="FJ92" s="609"/>
      <c r="FK92" s="609"/>
      <c r="FL92" s="609"/>
      <c r="FM92" s="609"/>
      <c r="FN92" s="609"/>
      <c r="FO92" s="609"/>
      <c r="FP92" s="609"/>
      <c r="FQ92" s="609"/>
      <c r="FR92" s="610"/>
      <c r="FS92" s="15"/>
      <c r="FT92" s="613" t="str">
        <f>IF(Portada!$A$1="www.fly-logics.com","AGO",0)</f>
        <v>AGO</v>
      </c>
      <c r="FU92" s="614"/>
      <c r="FV92" s="614"/>
      <c r="FW92" s="614"/>
      <c r="FX92" s="614"/>
      <c r="FY92" s="605" t="str">
        <f>IF(SUMIFS(Bitácora!$Y$5:$Y$1036129,Bitácora!$D$5:$D$1036129,EY67,Bitácora!$AN$5:$AN$1036129,FO67,Bitácora!$E$5:$E$1036129,FE67,Bitácora!$AM$5:$AM$1036129,FT92)=0," ",SUMIFS(Bitácora!$Y$5:$Y$1036129,Bitácora!$D$5:$D$1036129,EY67,Bitácora!$AN$5:$AN$1036129,FO67,Bitácora!$E$5:$E$1036129,FE67,Bitácora!$AM$5:$AM$1036129,FT92))</f>
        <v xml:space="preserve"> </v>
      </c>
      <c r="FZ92" s="615"/>
      <c r="GA92" s="615"/>
      <c r="GB92" s="615"/>
      <c r="GC92" s="605" t="str">
        <f>IF(SUMIFS(Bitácora!$Z$5:$Z$1036129,Bitácora!$D$5:$D$1036129,EY67,Bitácora!$AN$5:$AN$1036129,FO67,Bitácora!$E$5:$E$1036129,FE67,Bitácora!$AM$5:$AM$1036129,FT92)=0," ",SUMIFS(Bitácora!$Z$5:$Z$1036129,Bitácora!$D$5:$D$1036129,EY67,Bitácora!$AN$5:$AN$1036129,FO67,Bitácora!$E$5:$E$1036129,FE67,Bitácora!$AM$5:$AM$1036129,FT92))</f>
        <v xml:space="preserve"> </v>
      </c>
      <c r="GD92" s="615"/>
      <c r="GE92" s="615"/>
      <c r="GF92" s="615"/>
      <c r="GG92" s="605" t="str">
        <f>IF(SUMIFS(Bitácora!$AA$5:$AA$1036129,Bitácora!$D$5:$D$1036129,EY67,Bitácora!$AN$5:$AN$1036129,FO67,Bitácora!$E$5:$E$1036129,FE67,Bitácora!$AM$5:$AM$1036129,FT92)=0," ",SUMIFS(Bitácora!$AA$5:$AA$1036129,Bitácora!$D$5:$D$1036129,EY67,Bitácora!$AN$5:$AN$1036129,FO67,Bitácora!$E$5:$E$1036129,FE67,Bitácora!$AM$5:$AM$1036129,FT92))</f>
        <v xml:space="preserve"> </v>
      </c>
      <c r="GH92" s="615"/>
      <c r="GI92" s="615"/>
      <c r="GJ92" s="615"/>
      <c r="GK92" s="606" t="str">
        <f>IF(SUMIFS(Bitácora!$AE$5:$AE$1036129,Bitácora!$D$5:$D$1036129,EY67,Bitácora!$AN$5:$AN$1036129,FO67,Bitácora!$E$5:$E$1036129,FE67,Bitácora!$AM$5:$AM$1036129,FT92)=0," ",SUMIFS(Bitácora!$AC$5:$AC$1036129,Bitácora!$D$5:$D$1036129,EY67,Bitácora!$AN$5:$AN$1036129,FO67,Bitácora!$E$5:$E$1036129,FE67,Bitácora!$AM$5:$AM$1036129,FT92))</f>
        <v xml:space="preserve"> </v>
      </c>
      <c r="GL92" s="606"/>
      <c r="GM92" s="606"/>
      <c r="GN92" s="606" t="str">
        <f>IF(SUMIFS(Bitácora!$AF$5:$AF$1036129,Bitácora!$D$5:$D$1036129,EY67,Bitácora!$AN$5:$AN$1036129,FO67,Bitácora!$E$5:$E$1036129,FE67,Bitácora!$AM$5:$AM$1036129,FT92)=0," ",SUMIFS(Bitácora!$AF$5:$AF$1036129,Bitácora!$D$5:$D$1036129,EY67,Bitácora!$AN$5:$AN$1036129,FO67,Bitácora!$E$5:$E$1036129,FE67,Bitácora!$AM$5:$AM$1036129,FT92))</f>
        <v xml:space="preserve"> </v>
      </c>
      <c r="GO92" s="617"/>
      <c r="GP92" s="617"/>
      <c r="GQ92" s="632"/>
      <c r="GR92" s="6"/>
    </row>
    <row r="93" spans="1:200" ht="4.5" customHeight="1" x14ac:dyDescent="0.25">
      <c r="A93" s="244"/>
      <c r="B93" s="656"/>
      <c r="C93" s="625"/>
      <c r="D93" s="625"/>
      <c r="E93" s="625"/>
      <c r="F93" s="625"/>
      <c r="G93" s="625"/>
      <c r="H93" s="625"/>
      <c r="I93" s="625"/>
      <c r="J93" s="625"/>
      <c r="K93" s="625"/>
      <c r="L93" s="625"/>
      <c r="M93" s="625"/>
      <c r="N93" s="632"/>
      <c r="O93" s="609"/>
      <c r="P93" s="609"/>
      <c r="Q93" s="609"/>
      <c r="R93" s="609"/>
      <c r="S93" s="609"/>
      <c r="T93" s="609"/>
      <c r="U93" s="609"/>
      <c r="V93" s="609"/>
      <c r="W93" s="609"/>
      <c r="X93" s="609"/>
      <c r="Y93" s="610"/>
      <c r="Z93" s="15"/>
      <c r="AA93" s="614"/>
      <c r="AB93" s="614"/>
      <c r="AC93" s="614"/>
      <c r="AD93" s="614"/>
      <c r="AE93" s="614"/>
      <c r="AF93" s="615"/>
      <c r="AG93" s="616"/>
      <c r="AH93" s="616"/>
      <c r="AI93" s="615"/>
      <c r="AJ93" s="615"/>
      <c r="AK93" s="616"/>
      <c r="AL93" s="616"/>
      <c r="AM93" s="615"/>
      <c r="AN93" s="615"/>
      <c r="AO93" s="616"/>
      <c r="AP93" s="616"/>
      <c r="AQ93" s="615"/>
      <c r="AR93" s="606"/>
      <c r="AS93" s="606"/>
      <c r="AT93" s="606"/>
      <c r="AU93" s="617"/>
      <c r="AV93" s="618"/>
      <c r="AW93" s="617"/>
      <c r="AX93" s="632"/>
      <c r="AY93" s="656"/>
      <c r="AZ93" s="625"/>
      <c r="BA93" s="625"/>
      <c r="BB93" s="625"/>
      <c r="BC93" s="625"/>
      <c r="BD93" s="625"/>
      <c r="BE93" s="625"/>
      <c r="BF93" s="625"/>
      <c r="BG93" s="625"/>
      <c r="BH93" s="625"/>
      <c r="BI93" s="625"/>
      <c r="BJ93" s="625"/>
      <c r="BK93" s="632"/>
      <c r="BL93" s="609"/>
      <c r="BM93" s="609"/>
      <c r="BN93" s="609"/>
      <c r="BO93" s="609"/>
      <c r="BP93" s="609"/>
      <c r="BQ93" s="609"/>
      <c r="BR93" s="609"/>
      <c r="BS93" s="609"/>
      <c r="BT93" s="609"/>
      <c r="BU93" s="609"/>
      <c r="BV93" s="610"/>
      <c r="BW93" s="15"/>
      <c r="BX93" s="614"/>
      <c r="BY93" s="614"/>
      <c r="BZ93" s="614"/>
      <c r="CA93" s="614"/>
      <c r="CB93" s="614"/>
      <c r="CC93" s="615"/>
      <c r="CD93" s="616"/>
      <c r="CE93" s="616"/>
      <c r="CF93" s="615"/>
      <c r="CG93" s="615"/>
      <c r="CH93" s="616"/>
      <c r="CI93" s="616"/>
      <c r="CJ93" s="615"/>
      <c r="CK93" s="615"/>
      <c r="CL93" s="616"/>
      <c r="CM93" s="616"/>
      <c r="CN93" s="615"/>
      <c r="CO93" s="606"/>
      <c r="CP93" s="606"/>
      <c r="CQ93" s="606"/>
      <c r="CR93" s="617"/>
      <c r="CS93" s="618"/>
      <c r="CT93" s="617"/>
      <c r="CU93" s="632"/>
      <c r="CV93" s="276"/>
      <c r="CW93" s="244"/>
      <c r="CX93" s="656"/>
      <c r="CY93" s="625"/>
      <c r="CZ93" s="625"/>
      <c r="DA93" s="625"/>
      <c r="DB93" s="625"/>
      <c r="DC93" s="625"/>
      <c r="DD93" s="625"/>
      <c r="DE93" s="625"/>
      <c r="DF93" s="625"/>
      <c r="DG93" s="625"/>
      <c r="DH93" s="625"/>
      <c r="DI93" s="625"/>
      <c r="DJ93" s="632"/>
      <c r="DK93" s="609"/>
      <c r="DL93" s="609"/>
      <c r="DM93" s="609"/>
      <c r="DN93" s="609"/>
      <c r="DO93" s="609"/>
      <c r="DP93" s="609"/>
      <c r="DQ93" s="609"/>
      <c r="DR93" s="609"/>
      <c r="DS93" s="609"/>
      <c r="DT93" s="609"/>
      <c r="DU93" s="610"/>
      <c r="DV93" s="15"/>
      <c r="DW93" s="614"/>
      <c r="DX93" s="614"/>
      <c r="DY93" s="614"/>
      <c r="DZ93" s="614"/>
      <c r="EA93" s="614"/>
      <c r="EB93" s="615"/>
      <c r="EC93" s="616"/>
      <c r="ED93" s="616"/>
      <c r="EE93" s="615"/>
      <c r="EF93" s="615"/>
      <c r="EG93" s="616"/>
      <c r="EH93" s="616"/>
      <c r="EI93" s="615"/>
      <c r="EJ93" s="615"/>
      <c r="EK93" s="616"/>
      <c r="EL93" s="616"/>
      <c r="EM93" s="615"/>
      <c r="EN93" s="606"/>
      <c r="EO93" s="606"/>
      <c r="EP93" s="606"/>
      <c r="EQ93" s="617"/>
      <c r="ER93" s="618"/>
      <c r="ES93" s="617"/>
      <c r="ET93" s="632"/>
      <c r="EU93" s="656"/>
      <c r="EV93" s="625"/>
      <c r="EW93" s="625"/>
      <c r="EX93" s="625"/>
      <c r="EY93" s="625"/>
      <c r="EZ93" s="625"/>
      <c r="FA93" s="625"/>
      <c r="FB93" s="625"/>
      <c r="FC93" s="625"/>
      <c r="FD93" s="625"/>
      <c r="FE93" s="625"/>
      <c r="FF93" s="625"/>
      <c r="FG93" s="632"/>
      <c r="FH93" s="609"/>
      <c r="FI93" s="609"/>
      <c r="FJ93" s="609"/>
      <c r="FK93" s="609"/>
      <c r="FL93" s="609"/>
      <c r="FM93" s="609"/>
      <c r="FN93" s="609"/>
      <c r="FO93" s="609"/>
      <c r="FP93" s="609"/>
      <c r="FQ93" s="609"/>
      <c r="FR93" s="610"/>
      <c r="FS93" s="15"/>
      <c r="FT93" s="614"/>
      <c r="FU93" s="614"/>
      <c r="FV93" s="614"/>
      <c r="FW93" s="614"/>
      <c r="FX93" s="614"/>
      <c r="FY93" s="615"/>
      <c r="FZ93" s="616"/>
      <c r="GA93" s="616"/>
      <c r="GB93" s="615"/>
      <c r="GC93" s="615"/>
      <c r="GD93" s="616"/>
      <c r="GE93" s="616"/>
      <c r="GF93" s="615"/>
      <c r="GG93" s="615"/>
      <c r="GH93" s="616"/>
      <c r="GI93" s="616"/>
      <c r="GJ93" s="615"/>
      <c r="GK93" s="606"/>
      <c r="GL93" s="606"/>
      <c r="GM93" s="606"/>
      <c r="GN93" s="617"/>
      <c r="GO93" s="618"/>
      <c r="GP93" s="617"/>
      <c r="GQ93" s="632"/>
      <c r="GR93" s="6"/>
    </row>
    <row r="94" spans="1:200" ht="10.5" customHeight="1" x14ac:dyDescent="0.25">
      <c r="A94" s="244"/>
      <c r="B94" s="1158"/>
      <c r="C94" s="9" t="str">
        <f>Bitácora!$J$3</f>
        <v>MONO-MOTOR</v>
      </c>
      <c r="D94" s="10" t="str">
        <f>Bitácora!$K$3</f>
        <v>MULTI-MOTOR</v>
      </c>
      <c r="E94" s="10" t="str">
        <f>Bitácora!$L$3</f>
        <v>TURBO-HÉLICE</v>
      </c>
      <c r="F94" s="10" t="str">
        <f>Bitácora!$M$3</f>
        <v>TURBO-JET</v>
      </c>
      <c r="G94" s="10" t="str">
        <f>Bitácora!$N$3</f>
        <v>LSA</v>
      </c>
      <c r="H94" s="10" t="str">
        <f>Bitácora!$O$2</f>
        <v>HELICÓPTERO</v>
      </c>
      <c r="I94" s="10" t="str">
        <f>Bitácora!$P$2</f>
        <v>PLANEADOR</v>
      </c>
      <c r="J94" s="10" t="str">
        <f>Bitácora!$Q$2</f>
        <v>OTROS</v>
      </c>
      <c r="K94" s="10">
        <f>Bitácora!$S$3</f>
        <v>0</v>
      </c>
      <c r="L94" s="11"/>
      <c r="M94" s="11" t="s">
        <v>86</v>
      </c>
      <c r="N94" s="12"/>
      <c r="O94" s="611"/>
      <c r="P94" s="611"/>
      <c r="Q94" s="611"/>
      <c r="R94" s="611"/>
      <c r="S94" s="611"/>
      <c r="T94" s="611"/>
      <c r="U94" s="611"/>
      <c r="V94" s="611"/>
      <c r="W94" s="611"/>
      <c r="X94" s="611"/>
      <c r="Y94" s="612"/>
      <c r="Z94" s="15"/>
      <c r="AA94" s="614"/>
      <c r="AB94" s="614"/>
      <c r="AC94" s="614"/>
      <c r="AD94" s="614"/>
      <c r="AE94" s="614"/>
      <c r="AF94" s="615"/>
      <c r="AG94" s="615"/>
      <c r="AH94" s="615"/>
      <c r="AI94" s="615"/>
      <c r="AJ94" s="615"/>
      <c r="AK94" s="615"/>
      <c r="AL94" s="615"/>
      <c r="AM94" s="615"/>
      <c r="AN94" s="615"/>
      <c r="AO94" s="615"/>
      <c r="AP94" s="615"/>
      <c r="AQ94" s="615"/>
      <c r="AR94" s="606"/>
      <c r="AS94" s="606"/>
      <c r="AT94" s="606"/>
      <c r="AU94" s="617"/>
      <c r="AV94" s="617"/>
      <c r="AW94" s="617"/>
      <c r="AX94" s="632"/>
      <c r="AY94" s="1158"/>
      <c r="AZ94" s="9" t="str">
        <f>Bitácora!$J$3</f>
        <v>MONO-MOTOR</v>
      </c>
      <c r="BA94" s="10" t="str">
        <f>Bitácora!$K$3</f>
        <v>MULTI-MOTOR</v>
      </c>
      <c r="BB94" s="10" t="str">
        <f>Bitácora!$L$3</f>
        <v>TURBO-HÉLICE</v>
      </c>
      <c r="BC94" s="10" t="str">
        <f>Bitácora!$M$3</f>
        <v>TURBO-JET</v>
      </c>
      <c r="BD94" s="10" t="str">
        <f>Bitácora!$N$3</f>
        <v>LSA</v>
      </c>
      <c r="BE94" s="10" t="str">
        <f>Bitácora!$O$2</f>
        <v>HELICÓPTERO</v>
      </c>
      <c r="BF94" s="10" t="str">
        <f>Bitácora!$P$2</f>
        <v>PLANEADOR</v>
      </c>
      <c r="BG94" s="10" t="str">
        <f>Bitácora!$Q$2</f>
        <v>OTROS</v>
      </c>
      <c r="BH94" s="10">
        <f>Bitácora!$S$3</f>
        <v>0</v>
      </c>
      <c r="BI94" s="11"/>
      <c r="BJ94" s="11" t="s">
        <v>86</v>
      </c>
      <c r="BK94" s="12"/>
      <c r="BL94" s="611"/>
      <c r="BM94" s="611"/>
      <c r="BN94" s="611"/>
      <c r="BO94" s="611"/>
      <c r="BP94" s="611"/>
      <c r="BQ94" s="611"/>
      <c r="BR94" s="611"/>
      <c r="BS94" s="611"/>
      <c r="BT94" s="611"/>
      <c r="BU94" s="611"/>
      <c r="BV94" s="612"/>
      <c r="BW94" s="15"/>
      <c r="BX94" s="614"/>
      <c r="BY94" s="614"/>
      <c r="BZ94" s="614"/>
      <c r="CA94" s="614"/>
      <c r="CB94" s="614"/>
      <c r="CC94" s="615"/>
      <c r="CD94" s="615"/>
      <c r="CE94" s="615"/>
      <c r="CF94" s="615"/>
      <c r="CG94" s="615"/>
      <c r="CH94" s="615"/>
      <c r="CI94" s="615"/>
      <c r="CJ94" s="615"/>
      <c r="CK94" s="615"/>
      <c r="CL94" s="615"/>
      <c r="CM94" s="615"/>
      <c r="CN94" s="615"/>
      <c r="CO94" s="606"/>
      <c r="CP94" s="606"/>
      <c r="CQ94" s="606"/>
      <c r="CR94" s="617"/>
      <c r="CS94" s="617"/>
      <c r="CT94" s="617"/>
      <c r="CU94" s="632"/>
      <c r="CV94" s="276"/>
      <c r="CW94" s="244"/>
      <c r="CX94" s="1158"/>
      <c r="CY94" s="9" t="str">
        <f>Bitácora!$J$3</f>
        <v>MONO-MOTOR</v>
      </c>
      <c r="CZ94" s="10" t="str">
        <f>Bitácora!$K$3</f>
        <v>MULTI-MOTOR</v>
      </c>
      <c r="DA94" s="10" t="str">
        <f>Bitácora!$L$3</f>
        <v>TURBO-HÉLICE</v>
      </c>
      <c r="DB94" s="10" t="str">
        <f>Bitácora!$M$3</f>
        <v>TURBO-JET</v>
      </c>
      <c r="DC94" s="10" t="str">
        <f>Bitácora!$N$3</f>
        <v>LSA</v>
      </c>
      <c r="DD94" s="10" t="str">
        <f>Bitácora!$O$2</f>
        <v>HELICÓPTERO</v>
      </c>
      <c r="DE94" s="10" t="str">
        <f>Bitácora!$P$2</f>
        <v>PLANEADOR</v>
      </c>
      <c r="DF94" s="10" t="str">
        <f>Bitácora!$Q$2</f>
        <v>OTROS</v>
      </c>
      <c r="DG94" s="10">
        <f>Bitácora!$S$3</f>
        <v>0</v>
      </c>
      <c r="DH94" s="11"/>
      <c r="DI94" s="11" t="s">
        <v>86</v>
      </c>
      <c r="DJ94" s="12"/>
      <c r="DK94" s="611"/>
      <c r="DL94" s="611"/>
      <c r="DM94" s="611"/>
      <c r="DN94" s="611"/>
      <c r="DO94" s="611"/>
      <c r="DP94" s="611"/>
      <c r="DQ94" s="611"/>
      <c r="DR94" s="611"/>
      <c r="DS94" s="611"/>
      <c r="DT94" s="611"/>
      <c r="DU94" s="612"/>
      <c r="DV94" s="15"/>
      <c r="DW94" s="614"/>
      <c r="DX94" s="614"/>
      <c r="DY94" s="614"/>
      <c r="DZ94" s="614"/>
      <c r="EA94" s="614"/>
      <c r="EB94" s="615"/>
      <c r="EC94" s="615"/>
      <c r="ED94" s="615"/>
      <c r="EE94" s="615"/>
      <c r="EF94" s="615"/>
      <c r="EG94" s="615"/>
      <c r="EH94" s="615"/>
      <c r="EI94" s="615"/>
      <c r="EJ94" s="615"/>
      <c r="EK94" s="615"/>
      <c r="EL94" s="615"/>
      <c r="EM94" s="615"/>
      <c r="EN94" s="606"/>
      <c r="EO94" s="606"/>
      <c r="EP94" s="606"/>
      <c r="EQ94" s="617"/>
      <c r="ER94" s="617"/>
      <c r="ES94" s="617"/>
      <c r="ET94" s="632"/>
      <c r="EU94" s="1158"/>
      <c r="EV94" s="9" t="str">
        <f>Bitácora!$J$3</f>
        <v>MONO-MOTOR</v>
      </c>
      <c r="EW94" s="10" t="str">
        <f>Bitácora!$K$3</f>
        <v>MULTI-MOTOR</v>
      </c>
      <c r="EX94" s="10" t="str">
        <f>Bitácora!$L$3</f>
        <v>TURBO-HÉLICE</v>
      </c>
      <c r="EY94" s="10" t="str">
        <f>Bitácora!$M$3</f>
        <v>TURBO-JET</v>
      </c>
      <c r="EZ94" s="10" t="str">
        <f>Bitácora!$N$3</f>
        <v>LSA</v>
      </c>
      <c r="FA94" s="10" t="str">
        <f>Bitácora!$O$2</f>
        <v>HELICÓPTERO</v>
      </c>
      <c r="FB94" s="10" t="str">
        <f>Bitácora!$P$2</f>
        <v>PLANEADOR</v>
      </c>
      <c r="FC94" s="10" t="str">
        <f>Bitácora!$Q$2</f>
        <v>OTROS</v>
      </c>
      <c r="FD94" s="10">
        <f>Bitácora!$S$3</f>
        <v>0</v>
      </c>
      <c r="FE94" s="11"/>
      <c r="FF94" s="11" t="s">
        <v>86</v>
      </c>
      <c r="FG94" s="12"/>
      <c r="FH94" s="611"/>
      <c r="FI94" s="611"/>
      <c r="FJ94" s="611"/>
      <c r="FK94" s="611"/>
      <c r="FL94" s="611"/>
      <c r="FM94" s="611"/>
      <c r="FN94" s="611"/>
      <c r="FO94" s="611"/>
      <c r="FP94" s="611"/>
      <c r="FQ94" s="611"/>
      <c r="FR94" s="612"/>
      <c r="FS94" s="15"/>
      <c r="FT94" s="614"/>
      <c r="FU94" s="614"/>
      <c r="FV94" s="614"/>
      <c r="FW94" s="614"/>
      <c r="FX94" s="614"/>
      <c r="FY94" s="615"/>
      <c r="FZ94" s="615"/>
      <c r="GA94" s="615"/>
      <c r="GB94" s="615"/>
      <c r="GC94" s="615"/>
      <c r="GD94" s="615"/>
      <c r="GE94" s="615"/>
      <c r="GF94" s="615"/>
      <c r="GG94" s="615"/>
      <c r="GH94" s="615"/>
      <c r="GI94" s="615"/>
      <c r="GJ94" s="615"/>
      <c r="GK94" s="606"/>
      <c r="GL94" s="606"/>
      <c r="GM94" s="606"/>
      <c r="GN94" s="617"/>
      <c r="GO94" s="617"/>
      <c r="GP94" s="617"/>
      <c r="GQ94" s="632"/>
      <c r="GR94" s="6"/>
    </row>
    <row r="95" spans="1:200" ht="4.5" customHeight="1" x14ac:dyDescent="0.25">
      <c r="A95" s="244"/>
      <c r="B95" s="636"/>
      <c r="C95" s="637"/>
      <c r="D95" s="637"/>
      <c r="E95" s="637"/>
      <c r="F95" s="637"/>
      <c r="G95" s="637"/>
      <c r="H95" s="637"/>
      <c r="I95" s="637"/>
      <c r="J95" s="637"/>
      <c r="K95" s="637"/>
      <c r="L95" s="637"/>
      <c r="M95" s="637"/>
      <c r="N95" s="637"/>
      <c r="O95" s="638"/>
      <c r="P95" s="638"/>
      <c r="Q95" s="638"/>
      <c r="R95" s="638"/>
      <c r="S95" s="638"/>
      <c r="T95" s="638"/>
      <c r="U95" s="638"/>
      <c r="V95" s="638"/>
      <c r="W95" s="638"/>
      <c r="X95" s="638"/>
      <c r="Y95" s="638"/>
      <c r="Z95" s="15"/>
      <c r="AA95" s="613" t="str">
        <f>IF(Portada!$A$1="www.fly-logics.com","SEP",0)</f>
        <v>SEP</v>
      </c>
      <c r="AB95" s="614"/>
      <c r="AC95" s="614"/>
      <c r="AD95" s="614"/>
      <c r="AE95" s="614"/>
      <c r="AF95" s="605" t="str">
        <f>IF(SUMIFS(Bitácora!$Y$5:$Y$1036129,Bitácora!$D$5:$D$1036129,F67,Bitácora!$AN$5:$AN$1036129,V67,Bitácora!$E$5:$E$1036129,L67,Bitácora!$AM$5:$AM$1036129,AA95)=0," ",SUMIFS(Bitácora!$Y$5:$Y$1036129,Bitácora!$D$5:$D$1036129,F67,Bitácora!$AN$5:$AN$1036129,V67,Bitácora!$E$5:$E$1036129,L67,Bitácora!$AM$5:$AM$1036129,AA95))</f>
        <v xml:space="preserve"> </v>
      </c>
      <c r="AG95" s="615"/>
      <c r="AH95" s="615"/>
      <c r="AI95" s="615"/>
      <c r="AJ95" s="605" t="str">
        <f>IF(SUMIFS(Bitácora!$Z$5:$Z$1036129,Bitácora!$D$5:$D$1036129,F67,Bitácora!$AN$5:$AN$1036129,V67,Bitácora!$E$5:$E$1036129,L67,Bitácora!$AM$5:$AM$1036129,AA95)=0," ",SUMIFS(Bitácora!$Z$5:$Z$1036129,Bitácora!$D$5:$D$1036129,F67,Bitácora!$AN$5:$AN$1036129,V67,Bitácora!$E$5:$E$1036129,L67,Bitácora!$AM$5:$AM$1036129,AA95))</f>
        <v xml:space="preserve"> </v>
      </c>
      <c r="AK95" s="615"/>
      <c r="AL95" s="615"/>
      <c r="AM95" s="615"/>
      <c r="AN95" s="605" t="str">
        <f>IF(SUMIFS(Bitácora!$AA$5:$AA$1036129,Bitácora!$D$5:$D$1036129,F67,Bitácora!$AN$5:$AN$1036129,V67,Bitácora!$E$5:$E$1036129,L67,Bitácora!$AM$5:$AM$1036129,AA95)=0," ",SUMIFS(Bitácora!$AA$5:$AA$1036129,Bitácora!$D$5:$D$1036129,F67,Bitácora!$AN$5:$AN$1036129,V67,Bitácora!$E$5:$E$1036129,L67,Bitácora!$AM$5:$AM$1036129,AA95))</f>
        <v xml:space="preserve"> </v>
      </c>
      <c r="AO95" s="615"/>
      <c r="AP95" s="615"/>
      <c r="AQ95" s="615"/>
      <c r="AR95" s="606" t="str">
        <f>IF(SUMIFS(Bitácora!$AE$5:$AE$1036129,Bitácora!$D$5:$D$1036129,F67,Bitácora!$AN$5:$AN$1036129,V67,Bitácora!$E$5:$E$1036129,L67,Bitácora!$AM$5:$AM$1036129,AA95)=0," ",SUMIFS(Bitácora!$AC$5:$AC$1036129,Bitácora!$D$5:$D$1036129,F67,Bitácora!$AN$5:$AN$1036129,V67,Bitácora!$E$5:$E$1036129,L67,Bitácora!$AM$5:$AM$1036129,AA95))</f>
        <v xml:space="preserve"> </v>
      </c>
      <c r="AS95" s="606"/>
      <c r="AT95" s="606"/>
      <c r="AU95" s="606" t="str">
        <f>IF(SUMIFS(Bitácora!$AF$5:$AF$1036129,Bitácora!$D$5:$D$1036129,F67,Bitácora!$AN$5:$AN$1036129,V67,Bitácora!$E$5:$E$1036129,L67,Bitácora!$AM$5:$AM$1036129,AA95)=0," ",SUMIFS(Bitácora!$AF$5:$AF$1036129,Bitácora!$D$5:$D$1036129,F67,Bitácora!$AN$5:$AN$1036129,V67,Bitácora!$E$5:$E$1036129,L67,Bitácora!$AM$5:$AM$1036129,AA95))</f>
        <v xml:space="preserve"> </v>
      </c>
      <c r="AV95" s="617"/>
      <c r="AW95" s="617"/>
      <c r="AX95" s="632"/>
      <c r="AY95" s="636"/>
      <c r="AZ95" s="637"/>
      <c r="BA95" s="637"/>
      <c r="BB95" s="637"/>
      <c r="BC95" s="637"/>
      <c r="BD95" s="637"/>
      <c r="BE95" s="637"/>
      <c r="BF95" s="637"/>
      <c r="BG95" s="637"/>
      <c r="BH95" s="637"/>
      <c r="BI95" s="637"/>
      <c r="BJ95" s="637"/>
      <c r="BK95" s="637"/>
      <c r="BL95" s="638"/>
      <c r="BM95" s="638"/>
      <c r="BN95" s="638"/>
      <c r="BO95" s="638"/>
      <c r="BP95" s="638"/>
      <c r="BQ95" s="638"/>
      <c r="BR95" s="638"/>
      <c r="BS95" s="638"/>
      <c r="BT95" s="638"/>
      <c r="BU95" s="638"/>
      <c r="BV95" s="638"/>
      <c r="BW95" s="15"/>
      <c r="BX95" s="613" t="str">
        <f>IF(Portada!$A$1="www.fly-logics.com","SEP",0)</f>
        <v>SEP</v>
      </c>
      <c r="BY95" s="614"/>
      <c r="BZ95" s="614"/>
      <c r="CA95" s="614"/>
      <c r="CB95" s="614"/>
      <c r="CC95" s="605" t="str">
        <f>IF(SUMIFS(Bitácora!$Y$5:$Y$1036129,Bitácora!$D$5:$D$1036129,BC67,Bitácora!$AN$5:$AN$1036129,BS67,Bitácora!$E$5:$E$1036129,BI67,Bitácora!$AM$5:$AM$1036129,BX95)=0," ",SUMIFS(Bitácora!$Y$5:$Y$1036129,Bitácora!$D$5:$D$1036129,BC67,Bitácora!$AN$5:$AN$1036129,BS67,Bitácora!$E$5:$E$1036129,BI67,Bitácora!$AM$5:$AM$1036129,BX95))</f>
        <v xml:space="preserve"> </v>
      </c>
      <c r="CD95" s="615"/>
      <c r="CE95" s="615"/>
      <c r="CF95" s="615"/>
      <c r="CG95" s="605" t="str">
        <f>IF(SUMIFS(Bitácora!$Z$5:$Z$1036129,Bitácora!$D$5:$D$1036129,BC67,Bitácora!$AN$5:$AN$1036129,BS67,Bitácora!$E$5:$E$1036129,BI67,Bitácora!$AM$5:$AM$1036129,BX95)=0," ",SUMIFS(Bitácora!$Z$5:$Z$1036129,Bitácora!$D$5:$D$1036129,BC67,Bitácora!$AN$5:$AN$1036129,BS67,Bitácora!$E$5:$E$1036129,BI67,Bitácora!$AM$5:$AM$1036129,BX95))</f>
        <v xml:space="preserve"> </v>
      </c>
      <c r="CH95" s="615"/>
      <c r="CI95" s="615"/>
      <c r="CJ95" s="615"/>
      <c r="CK95" s="605" t="str">
        <f>IF(SUMIFS(Bitácora!$AA$5:$AA$1036129,Bitácora!$D$5:$D$1036129,BC67,Bitácora!$AN$5:$AN$1036129,BS67,Bitácora!$E$5:$E$1036129,BI67,Bitácora!$AM$5:$AM$1036129,BX95)=0," ",SUMIFS(Bitácora!$AA$5:$AA$1036129,Bitácora!$D$5:$D$1036129,BC67,Bitácora!$AN$5:$AN$1036129,BS67,Bitácora!$E$5:$E$1036129,BI67,Bitácora!$AM$5:$AM$1036129,BX95))</f>
        <v xml:space="preserve"> </v>
      </c>
      <c r="CL95" s="615"/>
      <c r="CM95" s="615"/>
      <c r="CN95" s="615"/>
      <c r="CO95" s="606" t="str">
        <f>IF(SUMIFS(Bitácora!$AE$5:$AE$1036129,Bitácora!$D$5:$D$1036129,BC67,Bitácora!$AN$5:$AN$1036129,BS67,Bitácora!$E$5:$E$1036129,BI67,Bitácora!$AM$5:$AM$1036129,BX95)=0," ",SUMIFS(Bitácora!$AC$5:$AC$1036129,Bitácora!$D$5:$D$1036129,BC67,Bitácora!$AN$5:$AN$1036129,BS67,Bitácora!$E$5:$E$1036129,BI67,Bitácora!$AM$5:$AM$1036129,BX95))</f>
        <v xml:space="preserve"> </v>
      </c>
      <c r="CP95" s="606"/>
      <c r="CQ95" s="606"/>
      <c r="CR95" s="606" t="str">
        <f>IF(SUMIFS(Bitácora!$AF$5:$AF$1036129,Bitácora!$D$5:$D$1036129,BC67,Bitácora!$AN$5:$AN$1036129,BS67,Bitácora!$E$5:$E$1036129,BI67,Bitácora!$AM$5:$AM$1036129,BX95)=0," ",SUMIFS(Bitácora!$AF$5:$AF$1036129,Bitácora!$D$5:$D$1036129,BC67,Bitácora!$AN$5:$AN$1036129,BS67,Bitácora!$E$5:$E$1036129,BI67,Bitácora!$AM$5:$AM$1036129,BX95))</f>
        <v xml:space="preserve"> </v>
      </c>
      <c r="CS95" s="617"/>
      <c r="CT95" s="617"/>
      <c r="CU95" s="632"/>
      <c r="CV95" s="276"/>
      <c r="CW95" s="244"/>
      <c r="CX95" s="636"/>
      <c r="CY95" s="637"/>
      <c r="CZ95" s="637"/>
      <c r="DA95" s="637"/>
      <c r="DB95" s="637"/>
      <c r="DC95" s="637"/>
      <c r="DD95" s="637"/>
      <c r="DE95" s="637"/>
      <c r="DF95" s="637"/>
      <c r="DG95" s="637"/>
      <c r="DH95" s="637"/>
      <c r="DI95" s="637"/>
      <c r="DJ95" s="637"/>
      <c r="DK95" s="638"/>
      <c r="DL95" s="638"/>
      <c r="DM95" s="638"/>
      <c r="DN95" s="638"/>
      <c r="DO95" s="638"/>
      <c r="DP95" s="638"/>
      <c r="DQ95" s="638"/>
      <c r="DR95" s="638"/>
      <c r="DS95" s="638"/>
      <c r="DT95" s="638"/>
      <c r="DU95" s="638"/>
      <c r="DV95" s="15"/>
      <c r="DW95" s="613" t="str">
        <f>IF(Portada!$A$1="www.fly-logics.com","SEP",0)</f>
        <v>SEP</v>
      </c>
      <c r="DX95" s="614"/>
      <c r="DY95" s="614"/>
      <c r="DZ95" s="614"/>
      <c r="EA95" s="614"/>
      <c r="EB95" s="605" t="str">
        <f>IF(SUMIFS(Bitácora!$Y$5:$Y$1036129,Bitácora!$D$5:$D$1036129,DB67,Bitácora!$AN$5:$AN$1036129,DR67,Bitácora!$E$5:$E$1036129,DH67,Bitácora!$AM$5:$AM$1036129,DW95)=0," ",SUMIFS(Bitácora!$Y$5:$Y$1036129,Bitácora!$D$5:$D$1036129,DB67,Bitácora!$AN$5:$AN$1036129,DR67,Bitácora!$E$5:$E$1036129,DH67,Bitácora!$AM$5:$AM$1036129,DW95))</f>
        <v xml:space="preserve"> </v>
      </c>
      <c r="EC95" s="615"/>
      <c r="ED95" s="615"/>
      <c r="EE95" s="615"/>
      <c r="EF95" s="605" t="str">
        <f>IF(SUMIFS(Bitácora!$Z$5:$Z$1036129,Bitácora!$D$5:$D$1036129,DB67,Bitácora!$AN$5:$AN$1036129,DR67,Bitácora!$E$5:$E$1036129,DH67,Bitácora!$AM$5:$AM$1036129,DW95)=0," ",SUMIFS(Bitácora!$Z$5:$Z$1036129,Bitácora!$D$5:$D$1036129,DB67,Bitácora!$AN$5:$AN$1036129,DR67,Bitácora!$E$5:$E$1036129,DH67,Bitácora!$AM$5:$AM$1036129,DW95))</f>
        <v xml:space="preserve"> </v>
      </c>
      <c r="EG95" s="615"/>
      <c r="EH95" s="615"/>
      <c r="EI95" s="615"/>
      <c r="EJ95" s="605" t="str">
        <f>IF(SUMIFS(Bitácora!$AA$5:$AA$1036129,Bitácora!$D$5:$D$1036129,DB67,Bitácora!$AN$5:$AN$1036129,DR67,Bitácora!$E$5:$E$1036129,DH67,Bitácora!$AM$5:$AM$1036129,DW95)=0," ",SUMIFS(Bitácora!$AA$5:$AA$1036129,Bitácora!$D$5:$D$1036129,DB67,Bitácora!$AN$5:$AN$1036129,DR67,Bitácora!$E$5:$E$1036129,DH67,Bitácora!$AM$5:$AM$1036129,DW95))</f>
        <v xml:space="preserve"> </v>
      </c>
      <c r="EK95" s="615"/>
      <c r="EL95" s="615"/>
      <c r="EM95" s="615"/>
      <c r="EN95" s="606" t="str">
        <f>IF(SUMIFS(Bitácora!$AE$5:$AE$1036129,Bitácora!$D$5:$D$1036129,DB67,Bitácora!$AN$5:$AN$1036129,DR67,Bitácora!$E$5:$E$1036129,DH67,Bitácora!$AM$5:$AM$1036129,DW95)=0," ",SUMIFS(Bitácora!$AC$5:$AC$1036129,Bitácora!$D$5:$D$1036129,DB67,Bitácora!$AN$5:$AN$1036129,DR67,Bitácora!$E$5:$E$1036129,DH67,Bitácora!$AM$5:$AM$1036129,DW95))</f>
        <v xml:space="preserve"> </v>
      </c>
      <c r="EO95" s="606"/>
      <c r="EP95" s="606"/>
      <c r="EQ95" s="606" t="str">
        <f>IF(SUMIFS(Bitácora!$AF$5:$AF$1036129,Bitácora!$D$5:$D$1036129,DB67,Bitácora!$AN$5:$AN$1036129,DR67,Bitácora!$E$5:$E$1036129,DH67,Bitácora!$AM$5:$AM$1036129,DW95)=0," ",SUMIFS(Bitácora!$AF$5:$AF$1036129,Bitácora!$D$5:$D$1036129,DB67,Bitácora!$AN$5:$AN$1036129,DR67,Bitácora!$E$5:$E$1036129,DH67,Bitácora!$AM$5:$AM$1036129,DW95))</f>
        <v xml:space="preserve"> </v>
      </c>
      <c r="ER95" s="617"/>
      <c r="ES95" s="617"/>
      <c r="ET95" s="632"/>
      <c r="EU95" s="636"/>
      <c r="EV95" s="637"/>
      <c r="EW95" s="637"/>
      <c r="EX95" s="637"/>
      <c r="EY95" s="637"/>
      <c r="EZ95" s="637"/>
      <c r="FA95" s="637"/>
      <c r="FB95" s="637"/>
      <c r="FC95" s="637"/>
      <c r="FD95" s="637"/>
      <c r="FE95" s="637"/>
      <c r="FF95" s="637"/>
      <c r="FG95" s="637"/>
      <c r="FH95" s="638"/>
      <c r="FI95" s="638"/>
      <c r="FJ95" s="638"/>
      <c r="FK95" s="638"/>
      <c r="FL95" s="638"/>
      <c r="FM95" s="638"/>
      <c r="FN95" s="638"/>
      <c r="FO95" s="638"/>
      <c r="FP95" s="638"/>
      <c r="FQ95" s="638"/>
      <c r="FR95" s="638"/>
      <c r="FS95" s="15"/>
      <c r="FT95" s="613" t="str">
        <f>IF(Portada!$A$1="www.fly-logics.com","SEP",0)</f>
        <v>SEP</v>
      </c>
      <c r="FU95" s="614"/>
      <c r="FV95" s="614"/>
      <c r="FW95" s="614"/>
      <c r="FX95" s="614"/>
      <c r="FY95" s="605" t="str">
        <f>IF(SUMIFS(Bitácora!$Y$5:$Y$1036129,Bitácora!$D$5:$D$1036129,EY67,Bitácora!$AN$5:$AN$1036129,FO67,Bitácora!$E$5:$E$1036129,FE67,Bitácora!$AM$5:$AM$1036129,FT95)=0," ",SUMIFS(Bitácora!$Y$5:$Y$1036129,Bitácora!$D$5:$D$1036129,EY67,Bitácora!$AN$5:$AN$1036129,FO67,Bitácora!$E$5:$E$1036129,FE67,Bitácora!$AM$5:$AM$1036129,FT95))</f>
        <v xml:space="preserve"> </v>
      </c>
      <c r="FZ95" s="615"/>
      <c r="GA95" s="615"/>
      <c r="GB95" s="615"/>
      <c r="GC95" s="605" t="str">
        <f>IF(SUMIFS(Bitácora!$Z$5:$Z$1036129,Bitácora!$D$5:$D$1036129,EY67,Bitácora!$AN$5:$AN$1036129,FO67,Bitácora!$E$5:$E$1036129,FE67,Bitácora!$AM$5:$AM$1036129,FT95)=0," ",SUMIFS(Bitácora!$Z$5:$Z$1036129,Bitácora!$D$5:$D$1036129,EY67,Bitácora!$AN$5:$AN$1036129,FO67,Bitácora!$E$5:$E$1036129,FE67,Bitácora!$AM$5:$AM$1036129,FT95))</f>
        <v xml:space="preserve"> </v>
      </c>
      <c r="GD95" s="615"/>
      <c r="GE95" s="615"/>
      <c r="GF95" s="615"/>
      <c r="GG95" s="605" t="str">
        <f>IF(SUMIFS(Bitácora!$AA$5:$AA$1036129,Bitácora!$D$5:$D$1036129,EY67,Bitácora!$AN$5:$AN$1036129,FO67,Bitácora!$E$5:$E$1036129,FE67,Bitácora!$AM$5:$AM$1036129,FT95)=0," ",SUMIFS(Bitácora!$AA$5:$AA$1036129,Bitácora!$D$5:$D$1036129,EY67,Bitácora!$AN$5:$AN$1036129,FO67,Bitácora!$E$5:$E$1036129,FE67,Bitácora!$AM$5:$AM$1036129,FT95))</f>
        <v xml:space="preserve"> </v>
      </c>
      <c r="GH95" s="615"/>
      <c r="GI95" s="615"/>
      <c r="GJ95" s="615"/>
      <c r="GK95" s="606" t="str">
        <f>IF(SUMIFS(Bitácora!$AE$5:$AE$1036129,Bitácora!$D$5:$D$1036129,EY67,Bitácora!$AN$5:$AN$1036129,FO67,Bitácora!$E$5:$E$1036129,FE67,Bitácora!$AM$5:$AM$1036129,FT95)=0," ",SUMIFS(Bitácora!$AC$5:$AC$1036129,Bitácora!$D$5:$D$1036129,EY67,Bitácora!$AN$5:$AN$1036129,FO67,Bitácora!$E$5:$E$1036129,FE67,Bitácora!$AM$5:$AM$1036129,FT95))</f>
        <v xml:space="preserve"> </v>
      </c>
      <c r="GL95" s="606"/>
      <c r="GM95" s="606"/>
      <c r="GN95" s="606" t="str">
        <f>IF(SUMIFS(Bitácora!$AF$5:$AF$1036129,Bitácora!$D$5:$D$1036129,EY67,Bitácora!$AN$5:$AN$1036129,FO67,Bitácora!$E$5:$E$1036129,FE67,Bitácora!$AM$5:$AM$1036129,FT95)=0," ",SUMIFS(Bitácora!$AF$5:$AF$1036129,Bitácora!$D$5:$D$1036129,EY67,Bitácora!$AN$5:$AN$1036129,FO67,Bitácora!$E$5:$E$1036129,FE67,Bitácora!$AM$5:$AM$1036129,FT95))</f>
        <v xml:space="preserve"> </v>
      </c>
      <c r="GO95" s="617"/>
      <c r="GP95" s="617"/>
      <c r="GQ95" s="632"/>
      <c r="GR95" s="6"/>
    </row>
    <row r="96" spans="1:200" ht="10.5" customHeight="1" x14ac:dyDescent="0.25">
      <c r="A96" s="244"/>
      <c r="B96" s="630"/>
      <c r="C96" s="1180" t="str">
        <f>IF(Portada!$A$1="www.fly-logics.com","APROXIMACIONES",0)</f>
        <v>APROXIMACIONES</v>
      </c>
      <c r="D96" s="1181"/>
      <c r="E96" s="1181"/>
      <c r="F96" s="1181"/>
      <c r="G96" s="1181"/>
      <c r="H96" s="1181"/>
      <c r="I96" s="1181"/>
      <c r="J96" s="1181"/>
      <c r="K96" s="1181"/>
      <c r="L96" s="1181"/>
      <c r="M96" s="1181"/>
      <c r="N96" s="1181"/>
      <c r="O96" s="1182"/>
      <c r="P96" s="642" t="str">
        <f>IF(Portada!$A$1="www.fly-logics.com","N° APP",0)</f>
        <v>N° APP</v>
      </c>
      <c r="Q96" s="613"/>
      <c r="R96" s="613"/>
      <c r="S96" s="613"/>
      <c r="T96" s="643"/>
      <c r="U96" s="1134">
        <f t="shared" ref="U96" si="48">IFERROR(SUM(C101,I101,O101,U101)," ")</f>
        <v>0</v>
      </c>
      <c r="V96" s="1135"/>
      <c r="W96" s="1135"/>
      <c r="X96" s="1135"/>
      <c r="Y96" s="1135"/>
      <c r="Z96" s="15"/>
      <c r="AA96" s="614"/>
      <c r="AB96" s="614"/>
      <c r="AC96" s="614"/>
      <c r="AD96" s="614"/>
      <c r="AE96" s="614"/>
      <c r="AF96" s="615"/>
      <c r="AG96" s="616"/>
      <c r="AH96" s="616"/>
      <c r="AI96" s="615"/>
      <c r="AJ96" s="615"/>
      <c r="AK96" s="616"/>
      <c r="AL96" s="616"/>
      <c r="AM96" s="615"/>
      <c r="AN96" s="615"/>
      <c r="AO96" s="616"/>
      <c r="AP96" s="616"/>
      <c r="AQ96" s="615"/>
      <c r="AR96" s="606"/>
      <c r="AS96" s="606"/>
      <c r="AT96" s="606"/>
      <c r="AU96" s="617"/>
      <c r="AV96" s="618"/>
      <c r="AW96" s="617"/>
      <c r="AX96" s="632"/>
      <c r="AY96" s="630"/>
      <c r="AZ96" s="1180" t="str">
        <f>IF(Portada!$A$1="www.fly-logics.com","APROXIMACIONES",0)</f>
        <v>APROXIMACIONES</v>
      </c>
      <c r="BA96" s="1181"/>
      <c r="BB96" s="1181"/>
      <c r="BC96" s="1181"/>
      <c r="BD96" s="1181"/>
      <c r="BE96" s="1181"/>
      <c r="BF96" s="1181"/>
      <c r="BG96" s="1181"/>
      <c r="BH96" s="1181"/>
      <c r="BI96" s="1181"/>
      <c r="BJ96" s="1181"/>
      <c r="BK96" s="1181"/>
      <c r="BL96" s="1182"/>
      <c r="BM96" s="642" t="str">
        <f>IF(Portada!$A$1="www.fly-logics.com","N° APP",0)</f>
        <v>N° APP</v>
      </c>
      <c r="BN96" s="613"/>
      <c r="BO96" s="613"/>
      <c r="BP96" s="613"/>
      <c r="BQ96" s="643"/>
      <c r="BR96" s="1134">
        <f t="shared" ref="BR96" si="49">IFERROR(SUM(AZ101,BF101,BL101,BR101)," ")</f>
        <v>0</v>
      </c>
      <c r="BS96" s="1135"/>
      <c r="BT96" s="1135"/>
      <c r="BU96" s="1135"/>
      <c r="BV96" s="1135"/>
      <c r="BW96" s="15"/>
      <c r="BX96" s="614"/>
      <c r="BY96" s="614"/>
      <c r="BZ96" s="614"/>
      <c r="CA96" s="614"/>
      <c r="CB96" s="614"/>
      <c r="CC96" s="615"/>
      <c r="CD96" s="616"/>
      <c r="CE96" s="616"/>
      <c r="CF96" s="615"/>
      <c r="CG96" s="615"/>
      <c r="CH96" s="616"/>
      <c r="CI96" s="616"/>
      <c r="CJ96" s="615"/>
      <c r="CK96" s="615"/>
      <c r="CL96" s="616"/>
      <c r="CM96" s="616"/>
      <c r="CN96" s="615"/>
      <c r="CO96" s="606"/>
      <c r="CP96" s="606"/>
      <c r="CQ96" s="606"/>
      <c r="CR96" s="617"/>
      <c r="CS96" s="618"/>
      <c r="CT96" s="617"/>
      <c r="CU96" s="632"/>
      <c r="CV96" s="276"/>
      <c r="CW96" s="244"/>
      <c r="CX96" s="630"/>
      <c r="CY96" s="1180" t="str">
        <f>IF(Portada!$A$1="www.fly-logics.com","APROXIMACIONES",0)</f>
        <v>APROXIMACIONES</v>
      </c>
      <c r="CZ96" s="1181"/>
      <c r="DA96" s="1181"/>
      <c r="DB96" s="1181"/>
      <c r="DC96" s="1181"/>
      <c r="DD96" s="1181"/>
      <c r="DE96" s="1181"/>
      <c r="DF96" s="1181"/>
      <c r="DG96" s="1181"/>
      <c r="DH96" s="1181"/>
      <c r="DI96" s="1181"/>
      <c r="DJ96" s="1181"/>
      <c r="DK96" s="1182"/>
      <c r="DL96" s="642" t="str">
        <f>IF(Portada!$A$1="www.fly-logics.com","N° APP",0)</f>
        <v>N° APP</v>
      </c>
      <c r="DM96" s="613"/>
      <c r="DN96" s="613"/>
      <c r="DO96" s="613"/>
      <c r="DP96" s="643"/>
      <c r="DQ96" s="1134">
        <f t="shared" ref="DQ96" si="50">IFERROR(SUM(CY101,DE101,DK101,DQ101)," ")</f>
        <v>0</v>
      </c>
      <c r="DR96" s="1135"/>
      <c r="DS96" s="1135"/>
      <c r="DT96" s="1135"/>
      <c r="DU96" s="1135"/>
      <c r="DV96" s="15"/>
      <c r="DW96" s="614"/>
      <c r="DX96" s="614"/>
      <c r="DY96" s="614"/>
      <c r="DZ96" s="614"/>
      <c r="EA96" s="614"/>
      <c r="EB96" s="615"/>
      <c r="EC96" s="616"/>
      <c r="ED96" s="616"/>
      <c r="EE96" s="615"/>
      <c r="EF96" s="615"/>
      <c r="EG96" s="616"/>
      <c r="EH96" s="616"/>
      <c r="EI96" s="615"/>
      <c r="EJ96" s="615"/>
      <c r="EK96" s="616"/>
      <c r="EL96" s="616"/>
      <c r="EM96" s="615"/>
      <c r="EN96" s="606"/>
      <c r="EO96" s="606"/>
      <c r="EP96" s="606"/>
      <c r="EQ96" s="617"/>
      <c r="ER96" s="618"/>
      <c r="ES96" s="617"/>
      <c r="ET96" s="632"/>
      <c r="EU96" s="630"/>
      <c r="EV96" s="1180" t="str">
        <f>IF(Portada!$A$1="www.fly-logics.com","APROXIMACIONES",0)</f>
        <v>APROXIMACIONES</v>
      </c>
      <c r="EW96" s="1181"/>
      <c r="EX96" s="1181"/>
      <c r="EY96" s="1181"/>
      <c r="EZ96" s="1181"/>
      <c r="FA96" s="1181"/>
      <c r="FB96" s="1181"/>
      <c r="FC96" s="1181"/>
      <c r="FD96" s="1181"/>
      <c r="FE96" s="1181"/>
      <c r="FF96" s="1181"/>
      <c r="FG96" s="1181"/>
      <c r="FH96" s="1182"/>
      <c r="FI96" s="642" t="str">
        <f>IF(Portada!$A$1="www.fly-logics.com","N° APP",0)</f>
        <v>N° APP</v>
      </c>
      <c r="FJ96" s="613"/>
      <c r="FK96" s="613"/>
      <c r="FL96" s="613"/>
      <c r="FM96" s="643"/>
      <c r="FN96" s="1134">
        <f t="shared" ref="FN96" si="51">IFERROR(SUM(EV101,FB101,FH101,FN101)," ")</f>
        <v>0</v>
      </c>
      <c r="FO96" s="1135"/>
      <c r="FP96" s="1135"/>
      <c r="FQ96" s="1135"/>
      <c r="FR96" s="1135"/>
      <c r="FS96" s="15"/>
      <c r="FT96" s="614"/>
      <c r="FU96" s="614"/>
      <c r="FV96" s="614"/>
      <c r="FW96" s="614"/>
      <c r="FX96" s="614"/>
      <c r="FY96" s="615"/>
      <c r="FZ96" s="616"/>
      <c r="GA96" s="616"/>
      <c r="GB96" s="615"/>
      <c r="GC96" s="615"/>
      <c r="GD96" s="616"/>
      <c r="GE96" s="616"/>
      <c r="GF96" s="615"/>
      <c r="GG96" s="615"/>
      <c r="GH96" s="616"/>
      <c r="GI96" s="616"/>
      <c r="GJ96" s="615"/>
      <c r="GK96" s="606"/>
      <c r="GL96" s="606"/>
      <c r="GM96" s="606"/>
      <c r="GN96" s="617"/>
      <c r="GO96" s="618"/>
      <c r="GP96" s="617"/>
      <c r="GQ96" s="632"/>
      <c r="GR96" s="6"/>
    </row>
    <row r="97" spans="1:200" ht="8.85" customHeight="1" x14ac:dyDescent="0.25">
      <c r="A97" s="244"/>
      <c r="B97" s="630"/>
      <c r="C97" s="1181"/>
      <c r="D97" s="1181"/>
      <c r="E97" s="1181"/>
      <c r="F97" s="1181"/>
      <c r="G97" s="1181"/>
      <c r="H97" s="1181"/>
      <c r="I97" s="1181"/>
      <c r="J97" s="1181"/>
      <c r="K97" s="1181"/>
      <c r="L97" s="1181"/>
      <c r="M97" s="1181"/>
      <c r="N97" s="1181"/>
      <c r="O97" s="1182"/>
      <c r="P97" s="642"/>
      <c r="Q97" s="613"/>
      <c r="R97" s="613"/>
      <c r="S97" s="613"/>
      <c r="T97" s="643"/>
      <c r="U97" s="1134"/>
      <c r="V97" s="1135"/>
      <c r="W97" s="1135"/>
      <c r="X97" s="1135"/>
      <c r="Y97" s="1135"/>
      <c r="Z97" s="15"/>
      <c r="AA97" s="614"/>
      <c r="AB97" s="614"/>
      <c r="AC97" s="614"/>
      <c r="AD97" s="614"/>
      <c r="AE97" s="614"/>
      <c r="AF97" s="615"/>
      <c r="AG97" s="615"/>
      <c r="AH97" s="615"/>
      <c r="AI97" s="615"/>
      <c r="AJ97" s="615"/>
      <c r="AK97" s="615"/>
      <c r="AL97" s="615"/>
      <c r="AM97" s="615"/>
      <c r="AN97" s="615"/>
      <c r="AO97" s="615"/>
      <c r="AP97" s="615"/>
      <c r="AQ97" s="615"/>
      <c r="AR97" s="606"/>
      <c r="AS97" s="606"/>
      <c r="AT97" s="606"/>
      <c r="AU97" s="617"/>
      <c r="AV97" s="617"/>
      <c r="AW97" s="617"/>
      <c r="AX97" s="632"/>
      <c r="AY97" s="630"/>
      <c r="AZ97" s="1181"/>
      <c r="BA97" s="1181"/>
      <c r="BB97" s="1181"/>
      <c r="BC97" s="1181"/>
      <c r="BD97" s="1181"/>
      <c r="BE97" s="1181"/>
      <c r="BF97" s="1181"/>
      <c r="BG97" s="1181"/>
      <c r="BH97" s="1181"/>
      <c r="BI97" s="1181"/>
      <c r="BJ97" s="1181"/>
      <c r="BK97" s="1181"/>
      <c r="BL97" s="1182"/>
      <c r="BM97" s="642"/>
      <c r="BN97" s="613"/>
      <c r="BO97" s="613"/>
      <c r="BP97" s="613"/>
      <c r="BQ97" s="643"/>
      <c r="BR97" s="1134"/>
      <c r="BS97" s="1135"/>
      <c r="BT97" s="1135"/>
      <c r="BU97" s="1135"/>
      <c r="BV97" s="1135"/>
      <c r="BW97" s="15"/>
      <c r="BX97" s="614"/>
      <c r="BY97" s="614"/>
      <c r="BZ97" s="614"/>
      <c r="CA97" s="614"/>
      <c r="CB97" s="614"/>
      <c r="CC97" s="615"/>
      <c r="CD97" s="615"/>
      <c r="CE97" s="615"/>
      <c r="CF97" s="615"/>
      <c r="CG97" s="615"/>
      <c r="CH97" s="615"/>
      <c r="CI97" s="615"/>
      <c r="CJ97" s="615"/>
      <c r="CK97" s="615"/>
      <c r="CL97" s="615"/>
      <c r="CM97" s="615"/>
      <c r="CN97" s="615"/>
      <c r="CO97" s="606"/>
      <c r="CP97" s="606"/>
      <c r="CQ97" s="606"/>
      <c r="CR97" s="617"/>
      <c r="CS97" s="617"/>
      <c r="CT97" s="617"/>
      <c r="CU97" s="632"/>
      <c r="CV97" s="276"/>
      <c r="CW97" s="244"/>
      <c r="CX97" s="630"/>
      <c r="CY97" s="1181"/>
      <c r="CZ97" s="1181"/>
      <c r="DA97" s="1181"/>
      <c r="DB97" s="1181"/>
      <c r="DC97" s="1181"/>
      <c r="DD97" s="1181"/>
      <c r="DE97" s="1181"/>
      <c r="DF97" s="1181"/>
      <c r="DG97" s="1181"/>
      <c r="DH97" s="1181"/>
      <c r="DI97" s="1181"/>
      <c r="DJ97" s="1181"/>
      <c r="DK97" s="1182"/>
      <c r="DL97" s="642"/>
      <c r="DM97" s="613"/>
      <c r="DN97" s="613"/>
      <c r="DO97" s="613"/>
      <c r="DP97" s="643"/>
      <c r="DQ97" s="1134"/>
      <c r="DR97" s="1135"/>
      <c r="DS97" s="1135"/>
      <c r="DT97" s="1135"/>
      <c r="DU97" s="1135"/>
      <c r="DV97" s="15"/>
      <c r="DW97" s="614"/>
      <c r="DX97" s="614"/>
      <c r="DY97" s="614"/>
      <c r="DZ97" s="614"/>
      <c r="EA97" s="614"/>
      <c r="EB97" s="615"/>
      <c r="EC97" s="615"/>
      <c r="ED97" s="615"/>
      <c r="EE97" s="615"/>
      <c r="EF97" s="615"/>
      <c r="EG97" s="615"/>
      <c r="EH97" s="615"/>
      <c r="EI97" s="615"/>
      <c r="EJ97" s="615"/>
      <c r="EK97" s="615"/>
      <c r="EL97" s="615"/>
      <c r="EM97" s="615"/>
      <c r="EN97" s="606"/>
      <c r="EO97" s="606"/>
      <c r="EP97" s="606"/>
      <c r="EQ97" s="617"/>
      <c r="ER97" s="617"/>
      <c r="ES97" s="617"/>
      <c r="ET97" s="632"/>
      <c r="EU97" s="630"/>
      <c r="EV97" s="1181"/>
      <c r="EW97" s="1181"/>
      <c r="EX97" s="1181"/>
      <c r="EY97" s="1181"/>
      <c r="EZ97" s="1181"/>
      <c r="FA97" s="1181"/>
      <c r="FB97" s="1181"/>
      <c r="FC97" s="1181"/>
      <c r="FD97" s="1181"/>
      <c r="FE97" s="1181"/>
      <c r="FF97" s="1181"/>
      <c r="FG97" s="1181"/>
      <c r="FH97" s="1182"/>
      <c r="FI97" s="642"/>
      <c r="FJ97" s="613"/>
      <c r="FK97" s="613"/>
      <c r="FL97" s="613"/>
      <c r="FM97" s="643"/>
      <c r="FN97" s="1134"/>
      <c r="FO97" s="1135"/>
      <c r="FP97" s="1135"/>
      <c r="FQ97" s="1135"/>
      <c r="FR97" s="1135"/>
      <c r="FS97" s="15"/>
      <c r="FT97" s="614"/>
      <c r="FU97" s="614"/>
      <c r="FV97" s="614"/>
      <c r="FW97" s="614"/>
      <c r="FX97" s="614"/>
      <c r="FY97" s="615"/>
      <c r="FZ97" s="615"/>
      <c r="GA97" s="615"/>
      <c r="GB97" s="615"/>
      <c r="GC97" s="615"/>
      <c r="GD97" s="615"/>
      <c r="GE97" s="615"/>
      <c r="GF97" s="615"/>
      <c r="GG97" s="615"/>
      <c r="GH97" s="615"/>
      <c r="GI97" s="615"/>
      <c r="GJ97" s="615"/>
      <c r="GK97" s="606"/>
      <c r="GL97" s="606"/>
      <c r="GM97" s="606"/>
      <c r="GN97" s="617"/>
      <c r="GO97" s="617"/>
      <c r="GP97" s="617"/>
      <c r="GQ97" s="632"/>
      <c r="GR97" s="6"/>
    </row>
    <row r="98" spans="1:200" ht="5.25" customHeight="1" x14ac:dyDescent="0.25">
      <c r="A98" s="244"/>
      <c r="B98" s="630"/>
      <c r="C98" s="1181"/>
      <c r="D98" s="1181"/>
      <c r="E98" s="1181"/>
      <c r="F98" s="1181"/>
      <c r="G98" s="1181"/>
      <c r="H98" s="1181"/>
      <c r="I98" s="1181"/>
      <c r="J98" s="1181"/>
      <c r="K98" s="1181"/>
      <c r="L98" s="1181"/>
      <c r="M98" s="1181"/>
      <c r="N98" s="1181"/>
      <c r="O98" s="1182"/>
      <c r="P98" s="642"/>
      <c r="Q98" s="613"/>
      <c r="R98" s="613"/>
      <c r="S98" s="613"/>
      <c r="T98" s="643"/>
      <c r="U98" s="1134"/>
      <c r="V98" s="1135"/>
      <c r="W98" s="1135"/>
      <c r="X98" s="1135"/>
      <c r="Y98" s="1135"/>
      <c r="Z98" s="15"/>
      <c r="AA98" s="613" t="str">
        <f>IF(Portada!$A$1="www.fly-logics.com","OCT",0)</f>
        <v>OCT</v>
      </c>
      <c r="AB98" s="614"/>
      <c r="AC98" s="614"/>
      <c r="AD98" s="614"/>
      <c r="AE98" s="614"/>
      <c r="AF98" s="605" t="str">
        <f>IF(SUMIFS(Bitácora!$Y$5:$Y$1036129,Bitácora!$D$5:$D$1036129,F67,Bitácora!$AN$5:$AN$1036129,V67,Bitácora!$E$5:$E$1036129,L67,Bitácora!$AM$5:$AM$1036129,AA98)=0," ",SUMIFS(Bitácora!$Y$5:$Y$1036129,Bitácora!$D$5:$D$1036129,F67,Bitácora!$AN$5:$AN$1036129,V67,Bitácora!$E$5:$E$1036129,L67,Bitácora!$AM$5:$AM$1036129,AA98))</f>
        <v xml:space="preserve"> </v>
      </c>
      <c r="AG98" s="615"/>
      <c r="AH98" s="615"/>
      <c r="AI98" s="615"/>
      <c r="AJ98" s="605" t="str">
        <f>IF(SUMIFS(Bitácora!$Z$5:$Z$1036129,Bitácora!$D$5:$D$1036129,F67,Bitácora!$AN$5:$AN$1036129,V67,Bitácora!$E$5:$E$1036129,L67,Bitácora!$AM$5:$AM$1036129,AA98)=0," ",SUMIFS(Bitácora!$Z$5:$Z$1036129,Bitácora!$D$5:$D$1036129,F67,Bitácora!$AN$5:$AN$1036129,V67,Bitácora!$E$5:$E$1036129,L67,Bitácora!$AM$5:$AM$1036129,AA98))</f>
        <v xml:space="preserve"> </v>
      </c>
      <c r="AK98" s="615"/>
      <c r="AL98" s="615"/>
      <c r="AM98" s="615"/>
      <c r="AN98" s="605" t="str">
        <f>IF(SUMIFS(Bitácora!$AA$5:$AA$1036129,Bitácora!$D$5:$D$1036129,F67,Bitácora!$AN$5:$AN$1036129,V67,Bitácora!$E$5:$E$1036129,L67,Bitácora!$AM$5:$AM$1036129,AA98)=0," ",SUMIFS(Bitácora!$AA$5:$AA$1036129,Bitácora!$D$5:$D$1036129,F67,Bitácora!$AN$5:$AN$1036129,V67,Bitácora!$E$5:$E$1036129,L67,Bitácora!$AM$5:$AM$1036129,AA98))</f>
        <v xml:space="preserve"> </v>
      </c>
      <c r="AO98" s="615"/>
      <c r="AP98" s="615"/>
      <c r="AQ98" s="615"/>
      <c r="AR98" s="606" t="str">
        <f>IF(SUMIFS(Bitácora!$AE$5:$AE$1036129,Bitácora!$D$5:$D$1036129,F67,Bitácora!$AN$5:$AN$1036129,V67,Bitácora!$E$5:$E$1036129,L67,Bitácora!$AM$5:$AM$1036129,AA98)=0," ",SUMIFS(Bitácora!$AC$5:$AC$1036129,Bitácora!$D$5:$D$1036129,F67,Bitácora!$AN$5:$AN$1036129,V67,Bitácora!$E$5:$E$1036129,L67,Bitácora!$AM$5:$AM$1036129,AA98))</f>
        <v xml:space="preserve"> </v>
      </c>
      <c r="AS98" s="606"/>
      <c r="AT98" s="606"/>
      <c r="AU98" s="606" t="str">
        <f>IF(SUMIFS(Bitácora!$AF$5:$AF$1036129,Bitácora!$D$5:$D$1036129,F67,Bitácora!$AN$5:$AN$1036129,V67,Bitácora!$E$5:$E$1036129,L67,Bitácora!$AM$5:$AM$1036129,AA98)=0," ",SUMIFS(Bitácora!$AF$5:$AF$1036129,Bitácora!$D$5:$D$1036129,F67,Bitácora!$AN$5:$AN$1036129,V67,Bitácora!$E$5:$E$1036129,L67,Bitácora!$AM$5:$AM$1036129,AA98))</f>
        <v xml:space="preserve"> </v>
      </c>
      <c r="AV98" s="617"/>
      <c r="AW98" s="617"/>
      <c r="AX98" s="632"/>
      <c r="AY98" s="630"/>
      <c r="AZ98" s="1181"/>
      <c r="BA98" s="1181"/>
      <c r="BB98" s="1181"/>
      <c r="BC98" s="1181"/>
      <c r="BD98" s="1181"/>
      <c r="BE98" s="1181"/>
      <c r="BF98" s="1181"/>
      <c r="BG98" s="1181"/>
      <c r="BH98" s="1181"/>
      <c r="BI98" s="1181"/>
      <c r="BJ98" s="1181"/>
      <c r="BK98" s="1181"/>
      <c r="BL98" s="1182"/>
      <c r="BM98" s="642"/>
      <c r="BN98" s="613"/>
      <c r="BO98" s="613"/>
      <c r="BP98" s="613"/>
      <c r="BQ98" s="643"/>
      <c r="BR98" s="1134"/>
      <c r="BS98" s="1135"/>
      <c r="BT98" s="1135"/>
      <c r="BU98" s="1135"/>
      <c r="BV98" s="1135"/>
      <c r="BW98" s="15"/>
      <c r="BX98" s="613" t="str">
        <f>IF(Portada!$A$1="www.fly-logics.com","OCT",0)</f>
        <v>OCT</v>
      </c>
      <c r="BY98" s="614"/>
      <c r="BZ98" s="614"/>
      <c r="CA98" s="614"/>
      <c r="CB98" s="614"/>
      <c r="CC98" s="605" t="str">
        <f>IF(SUMIFS(Bitácora!$Y$5:$Y$1036129,Bitácora!$D$5:$D$1036129,BC67,Bitácora!$AN$5:$AN$1036129,BS67,Bitácora!$E$5:$E$1036129,BI67,Bitácora!$AM$5:$AM$1036129,BX98)=0," ",SUMIFS(Bitácora!$Y$5:$Y$1036129,Bitácora!$D$5:$D$1036129,BC67,Bitácora!$AN$5:$AN$1036129,BS67,Bitácora!$E$5:$E$1036129,BI67,Bitácora!$AM$5:$AM$1036129,BX98))</f>
        <v xml:space="preserve"> </v>
      </c>
      <c r="CD98" s="615"/>
      <c r="CE98" s="615"/>
      <c r="CF98" s="615"/>
      <c r="CG98" s="605" t="str">
        <f>IF(SUMIFS(Bitácora!$Z$5:$Z$1036129,Bitácora!$D$5:$D$1036129,BC67,Bitácora!$AN$5:$AN$1036129,BS67,Bitácora!$E$5:$E$1036129,BI67,Bitácora!$AM$5:$AM$1036129,BX98)=0," ",SUMIFS(Bitácora!$Z$5:$Z$1036129,Bitácora!$D$5:$D$1036129,BC67,Bitácora!$AN$5:$AN$1036129,BS67,Bitácora!$E$5:$E$1036129,BI67,Bitácora!$AM$5:$AM$1036129,BX98))</f>
        <v xml:space="preserve"> </v>
      </c>
      <c r="CH98" s="615"/>
      <c r="CI98" s="615"/>
      <c r="CJ98" s="615"/>
      <c r="CK98" s="605" t="str">
        <f>IF(SUMIFS(Bitácora!$AA$5:$AA$1036129,Bitácora!$D$5:$D$1036129,BC67,Bitácora!$AN$5:$AN$1036129,BS67,Bitácora!$E$5:$E$1036129,BI67,Bitácora!$AM$5:$AM$1036129,BX98)=0," ",SUMIFS(Bitácora!$AA$5:$AA$1036129,Bitácora!$D$5:$D$1036129,BC67,Bitácora!$AN$5:$AN$1036129,BS67,Bitácora!$E$5:$E$1036129,BI67,Bitácora!$AM$5:$AM$1036129,BX98))</f>
        <v xml:space="preserve"> </v>
      </c>
      <c r="CL98" s="615"/>
      <c r="CM98" s="615"/>
      <c r="CN98" s="615"/>
      <c r="CO98" s="606" t="str">
        <f>IF(SUMIFS(Bitácora!$AE$5:$AE$1036129,Bitácora!$D$5:$D$1036129,BC67,Bitácora!$AN$5:$AN$1036129,BS67,Bitácora!$E$5:$E$1036129,BI67,Bitácora!$AM$5:$AM$1036129,BX98)=0," ",SUMIFS(Bitácora!$AC$5:$AC$1036129,Bitácora!$D$5:$D$1036129,BC67,Bitácora!$AN$5:$AN$1036129,BS67,Bitácora!$E$5:$E$1036129,BI67,Bitácora!$AM$5:$AM$1036129,BX98))</f>
        <v xml:space="preserve"> </v>
      </c>
      <c r="CP98" s="606"/>
      <c r="CQ98" s="606"/>
      <c r="CR98" s="606" t="str">
        <f>IF(SUMIFS(Bitácora!$AF$5:$AF$1036129,Bitácora!$D$5:$D$1036129,BC67,Bitácora!$AN$5:$AN$1036129,BS67,Bitácora!$E$5:$E$1036129,BI67,Bitácora!$AM$5:$AM$1036129,BX98)=0," ",SUMIFS(Bitácora!$AF$5:$AF$1036129,Bitácora!$D$5:$D$1036129,BC67,Bitácora!$AN$5:$AN$1036129,BS67,Bitácora!$E$5:$E$1036129,BI67,Bitácora!$AM$5:$AM$1036129,BX98))</f>
        <v xml:space="preserve"> </v>
      </c>
      <c r="CS98" s="617"/>
      <c r="CT98" s="617"/>
      <c r="CU98" s="632"/>
      <c r="CV98" s="276"/>
      <c r="CW98" s="244"/>
      <c r="CX98" s="630"/>
      <c r="CY98" s="1181"/>
      <c r="CZ98" s="1181"/>
      <c r="DA98" s="1181"/>
      <c r="DB98" s="1181"/>
      <c r="DC98" s="1181"/>
      <c r="DD98" s="1181"/>
      <c r="DE98" s="1181"/>
      <c r="DF98" s="1181"/>
      <c r="DG98" s="1181"/>
      <c r="DH98" s="1181"/>
      <c r="DI98" s="1181"/>
      <c r="DJ98" s="1181"/>
      <c r="DK98" s="1182"/>
      <c r="DL98" s="642"/>
      <c r="DM98" s="613"/>
      <c r="DN98" s="613"/>
      <c r="DO98" s="613"/>
      <c r="DP98" s="643"/>
      <c r="DQ98" s="1134"/>
      <c r="DR98" s="1135"/>
      <c r="DS98" s="1135"/>
      <c r="DT98" s="1135"/>
      <c r="DU98" s="1135"/>
      <c r="DV98" s="15"/>
      <c r="DW98" s="613" t="str">
        <f>IF(Portada!$A$1="www.fly-logics.com","OCT",0)</f>
        <v>OCT</v>
      </c>
      <c r="DX98" s="614"/>
      <c r="DY98" s="614"/>
      <c r="DZ98" s="614"/>
      <c r="EA98" s="614"/>
      <c r="EB98" s="605" t="str">
        <f>IF(SUMIFS(Bitácora!$Y$5:$Y$1036129,Bitácora!$D$5:$D$1036129,DB67,Bitácora!$AN$5:$AN$1036129,DR67,Bitácora!$E$5:$E$1036129,DH67,Bitácora!$AM$5:$AM$1036129,DW98)=0," ",SUMIFS(Bitácora!$Y$5:$Y$1036129,Bitácora!$D$5:$D$1036129,DB67,Bitácora!$AN$5:$AN$1036129,DR67,Bitácora!$E$5:$E$1036129,DH67,Bitácora!$AM$5:$AM$1036129,DW98))</f>
        <v xml:space="preserve"> </v>
      </c>
      <c r="EC98" s="615"/>
      <c r="ED98" s="615"/>
      <c r="EE98" s="615"/>
      <c r="EF98" s="605" t="str">
        <f>IF(SUMIFS(Bitácora!$Z$5:$Z$1036129,Bitácora!$D$5:$D$1036129,DB67,Bitácora!$AN$5:$AN$1036129,DR67,Bitácora!$E$5:$E$1036129,DH67,Bitácora!$AM$5:$AM$1036129,DW98)=0," ",SUMIFS(Bitácora!$Z$5:$Z$1036129,Bitácora!$D$5:$D$1036129,DB67,Bitácora!$AN$5:$AN$1036129,DR67,Bitácora!$E$5:$E$1036129,DH67,Bitácora!$AM$5:$AM$1036129,DW98))</f>
        <v xml:space="preserve"> </v>
      </c>
      <c r="EG98" s="615"/>
      <c r="EH98" s="615"/>
      <c r="EI98" s="615"/>
      <c r="EJ98" s="605" t="str">
        <f>IF(SUMIFS(Bitácora!$AA$5:$AA$1036129,Bitácora!$D$5:$D$1036129,DB67,Bitácora!$AN$5:$AN$1036129,DR67,Bitácora!$E$5:$E$1036129,DH67,Bitácora!$AM$5:$AM$1036129,DW98)=0," ",SUMIFS(Bitácora!$AA$5:$AA$1036129,Bitácora!$D$5:$D$1036129,DB67,Bitácora!$AN$5:$AN$1036129,DR67,Bitácora!$E$5:$E$1036129,DH67,Bitácora!$AM$5:$AM$1036129,DW98))</f>
        <v xml:space="preserve"> </v>
      </c>
      <c r="EK98" s="615"/>
      <c r="EL98" s="615"/>
      <c r="EM98" s="615"/>
      <c r="EN98" s="606" t="str">
        <f>IF(SUMIFS(Bitácora!$AE$5:$AE$1036129,Bitácora!$D$5:$D$1036129,DB67,Bitácora!$AN$5:$AN$1036129,DR67,Bitácora!$E$5:$E$1036129,DH67,Bitácora!$AM$5:$AM$1036129,DW98)=0," ",SUMIFS(Bitácora!$AC$5:$AC$1036129,Bitácora!$D$5:$D$1036129,DB67,Bitácora!$AN$5:$AN$1036129,DR67,Bitácora!$E$5:$E$1036129,DH67,Bitácora!$AM$5:$AM$1036129,DW98))</f>
        <v xml:space="preserve"> </v>
      </c>
      <c r="EO98" s="606"/>
      <c r="EP98" s="606"/>
      <c r="EQ98" s="606" t="str">
        <f>IF(SUMIFS(Bitácora!$AF$5:$AF$1036129,Bitácora!$D$5:$D$1036129,DB67,Bitácora!$AN$5:$AN$1036129,DR67,Bitácora!$E$5:$E$1036129,DH67,Bitácora!$AM$5:$AM$1036129,DW98)=0," ",SUMIFS(Bitácora!$AF$5:$AF$1036129,Bitácora!$D$5:$D$1036129,DB67,Bitácora!$AN$5:$AN$1036129,DR67,Bitácora!$E$5:$E$1036129,DH67,Bitácora!$AM$5:$AM$1036129,DW98))</f>
        <v xml:space="preserve"> </v>
      </c>
      <c r="ER98" s="617"/>
      <c r="ES98" s="617"/>
      <c r="ET98" s="632"/>
      <c r="EU98" s="630"/>
      <c r="EV98" s="1181"/>
      <c r="EW98" s="1181"/>
      <c r="EX98" s="1181"/>
      <c r="EY98" s="1181"/>
      <c r="EZ98" s="1181"/>
      <c r="FA98" s="1181"/>
      <c r="FB98" s="1181"/>
      <c r="FC98" s="1181"/>
      <c r="FD98" s="1181"/>
      <c r="FE98" s="1181"/>
      <c r="FF98" s="1181"/>
      <c r="FG98" s="1181"/>
      <c r="FH98" s="1182"/>
      <c r="FI98" s="642"/>
      <c r="FJ98" s="613"/>
      <c r="FK98" s="613"/>
      <c r="FL98" s="613"/>
      <c r="FM98" s="643"/>
      <c r="FN98" s="1134"/>
      <c r="FO98" s="1135"/>
      <c r="FP98" s="1135"/>
      <c r="FQ98" s="1135"/>
      <c r="FR98" s="1135"/>
      <c r="FS98" s="15"/>
      <c r="FT98" s="613" t="str">
        <f>IF(Portada!$A$1="www.fly-logics.com","OCT",0)</f>
        <v>OCT</v>
      </c>
      <c r="FU98" s="614"/>
      <c r="FV98" s="614"/>
      <c r="FW98" s="614"/>
      <c r="FX98" s="614"/>
      <c r="FY98" s="605" t="str">
        <f>IF(SUMIFS(Bitácora!$Y$5:$Y$1036129,Bitácora!$D$5:$D$1036129,EY67,Bitácora!$AN$5:$AN$1036129,FO67,Bitácora!$E$5:$E$1036129,FE67,Bitácora!$AM$5:$AM$1036129,FT98)=0," ",SUMIFS(Bitácora!$Y$5:$Y$1036129,Bitácora!$D$5:$D$1036129,EY67,Bitácora!$AN$5:$AN$1036129,FO67,Bitácora!$E$5:$E$1036129,FE67,Bitácora!$AM$5:$AM$1036129,FT98))</f>
        <v xml:space="preserve"> </v>
      </c>
      <c r="FZ98" s="615"/>
      <c r="GA98" s="615"/>
      <c r="GB98" s="615"/>
      <c r="GC98" s="605" t="str">
        <f>IF(SUMIFS(Bitácora!$Z$5:$Z$1036129,Bitácora!$D$5:$D$1036129,EY67,Bitácora!$AN$5:$AN$1036129,FO67,Bitácora!$E$5:$E$1036129,FE67,Bitácora!$AM$5:$AM$1036129,FT98)=0," ",SUMIFS(Bitácora!$Z$5:$Z$1036129,Bitácora!$D$5:$D$1036129,EY67,Bitácora!$AN$5:$AN$1036129,FO67,Bitácora!$E$5:$E$1036129,FE67,Bitácora!$AM$5:$AM$1036129,FT98))</f>
        <v xml:space="preserve"> </v>
      </c>
      <c r="GD98" s="615"/>
      <c r="GE98" s="615"/>
      <c r="GF98" s="615"/>
      <c r="GG98" s="605" t="str">
        <f>IF(SUMIFS(Bitácora!$AA$5:$AA$1036129,Bitácora!$D$5:$D$1036129,EY67,Bitácora!$AN$5:$AN$1036129,FO67,Bitácora!$E$5:$E$1036129,FE67,Bitácora!$AM$5:$AM$1036129,FT98)=0," ",SUMIFS(Bitácora!$AA$5:$AA$1036129,Bitácora!$D$5:$D$1036129,EY67,Bitácora!$AN$5:$AN$1036129,FO67,Bitácora!$E$5:$E$1036129,FE67,Bitácora!$AM$5:$AM$1036129,FT98))</f>
        <v xml:space="preserve"> </v>
      </c>
      <c r="GH98" s="615"/>
      <c r="GI98" s="615"/>
      <c r="GJ98" s="615"/>
      <c r="GK98" s="606" t="str">
        <f>IF(SUMIFS(Bitácora!$AE$5:$AE$1036129,Bitácora!$D$5:$D$1036129,EY67,Bitácora!$AN$5:$AN$1036129,FO67,Bitácora!$E$5:$E$1036129,FE67,Bitácora!$AM$5:$AM$1036129,FT98)=0," ",SUMIFS(Bitácora!$AC$5:$AC$1036129,Bitácora!$D$5:$D$1036129,EY67,Bitácora!$AN$5:$AN$1036129,FO67,Bitácora!$E$5:$E$1036129,FE67,Bitácora!$AM$5:$AM$1036129,FT98))</f>
        <v xml:space="preserve"> </v>
      </c>
      <c r="GL98" s="606"/>
      <c r="GM98" s="606"/>
      <c r="GN98" s="606" t="str">
        <f>IF(SUMIFS(Bitácora!$AF$5:$AF$1036129,Bitácora!$D$5:$D$1036129,EY67,Bitácora!$AN$5:$AN$1036129,FO67,Bitácora!$E$5:$E$1036129,FE67,Bitácora!$AM$5:$AM$1036129,FT98)=0," ",SUMIFS(Bitácora!$AF$5:$AF$1036129,Bitácora!$D$5:$D$1036129,EY67,Bitácora!$AN$5:$AN$1036129,FO67,Bitácora!$E$5:$E$1036129,FE67,Bitácora!$AM$5:$AM$1036129,FT98))</f>
        <v xml:space="preserve"> </v>
      </c>
      <c r="GO98" s="617"/>
      <c r="GP98" s="617"/>
      <c r="GQ98" s="632"/>
      <c r="GR98" s="6"/>
    </row>
    <row r="99" spans="1:200" ht="4.5" customHeight="1" x14ac:dyDescent="0.25">
      <c r="A99" s="244"/>
      <c r="B99" s="630"/>
      <c r="C99" s="625"/>
      <c r="D99" s="625"/>
      <c r="E99" s="625"/>
      <c r="F99" s="625"/>
      <c r="G99" s="625"/>
      <c r="H99" s="625"/>
      <c r="I99" s="625"/>
      <c r="J99" s="625"/>
      <c r="K99" s="625"/>
      <c r="L99" s="625"/>
      <c r="M99" s="625"/>
      <c r="N99" s="625"/>
      <c r="O99" s="625"/>
      <c r="P99" s="625"/>
      <c r="Q99" s="625"/>
      <c r="R99" s="625"/>
      <c r="S99" s="625"/>
      <c r="T99" s="625"/>
      <c r="U99" s="625"/>
      <c r="V99" s="625"/>
      <c r="W99" s="625"/>
      <c r="X99" s="625"/>
      <c r="Y99" s="625"/>
      <c r="Z99" s="15"/>
      <c r="AA99" s="614"/>
      <c r="AB99" s="614"/>
      <c r="AC99" s="614"/>
      <c r="AD99" s="614"/>
      <c r="AE99" s="614"/>
      <c r="AF99" s="615"/>
      <c r="AG99" s="616"/>
      <c r="AH99" s="616"/>
      <c r="AI99" s="615"/>
      <c r="AJ99" s="615"/>
      <c r="AK99" s="616"/>
      <c r="AL99" s="616"/>
      <c r="AM99" s="615"/>
      <c r="AN99" s="615"/>
      <c r="AO99" s="616"/>
      <c r="AP99" s="616"/>
      <c r="AQ99" s="615"/>
      <c r="AR99" s="606"/>
      <c r="AS99" s="606"/>
      <c r="AT99" s="606"/>
      <c r="AU99" s="617"/>
      <c r="AV99" s="618"/>
      <c r="AW99" s="617"/>
      <c r="AX99" s="632"/>
      <c r="AY99" s="630"/>
      <c r="AZ99" s="625"/>
      <c r="BA99" s="625"/>
      <c r="BB99" s="625"/>
      <c r="BC99" s="625"/>
      <c r="BD99" s="625"/>
      <c r="BE99" s="625"/>
      <c r="BF99" s="625"/>
      <c r="BG99" s="625"/>
      <c r="BH99" s="625"/>
      <c r="BI99" s="625"/>
      <c r="BJ99" s="625"/>
      <c r="BK99" s="625"/>
      <c r="BL99" s="625"/>
      <c r="BM99" s="625"/>
      <c r="BN99" s="625"/>
      <c r="BO99" s="625"/>
      <c r="BP99" s="625"/>
      <c r="BQ99" s="625"/>
      <c r="BR99" s="625"/>
      <c r="BS99" s="625"/>
      <c r="BT99" s="625"/>
      <c r="BU99" s="625"/>
      <c r="BV99" s="625"/>
      <c r="BW99" s="15"/>
      <c r="BX99" s="614"/>
      <c r="BY99" s="614"/>
      <c r="BZ99" s="614"/>
      <c r="CA99" s="614"/>
      <c r="CB99" s="614"/>
      <c r="CC99" s="615"/>
      <c r="CD99" s="616"/>
      <c r="CE99" s="616"/>
      <c r="CF99" s="615"/>
      <c r="CG99" s="615"/>
      <c r="CH99" s="616"/>
      <c r="CI99" s="616"/>
      <c r="CJ99" s="615"/>
      <c r="CK99" s="615"/>
      <c r="CL99" s="616"/>
      <c r="CM99" s="616"/>
      <c r="CN99" s="615"/>
      <c r="CO99" s="606"/>
      <c r="CP99" s="606"/>
      <c r="CQ99" s="606"/>
      <c r="CR99" s="617"/>
      <c r="CS99" s="618"/>
      <c r="CT99" s="617"/>
      <c r="CU99" s="632"/>
      <c r="CV99" s="276"/>
      <c r="CW99" s="244"/>
      <c r="CX99" s="630"/>
      <c r="CY99" s="625"/>
      <c r="CZ99" s="625"/>
      <c r="DA99" s="625"/>
      <c r="DB99" s="625"/>
      <c r="DC99" s="625"/>
      <c r="DD99" s="625"/>
      <c r="DE99" s="625"/>
      <c r="DF99" s="625"/>
      <c r="DG99" s="625"/>
      <c r="DH99" s="625"/>
      <c r="DI99" s="625"/>
      <c r="DJ99" s="625"/>
      <c r="DK99" s="625"/>
      <c r="DL99" s="625"/>
      <c r="DM99" s="625"/>
      <c r="DN99" s="625"/>
      <c r="DO99" s="625"/>
      <c r="DP99" s="625"/>
      <c r="DQ99" s="625"/>
      <c r="DR99" s="625"/>
      <c r="DS99" s="625"/>
      <c r="DT99" s="625"/>
      <c r="DU99" s="625"/>
      <c r="DV99" s="15"/>
      <c r="DW99" s="614"/>
      <c r="DX99" s="614"/>
      <c r="DY99" s="614"/>
      <c r="DZ99" s="614"/>
      <c r="EA99" s="614"/>
      <c r="EB99" s="615"/>
      <c r="EC99" s="616"/>
      <c r="ED99" s="616"/>
      <c r="EE99" s="615"/>
      <c r="EF99" s="615"/>
      <c r="EG99" s="616"/>
      <c r="EH99" s="616"/>
      <c r="EI99" s="615"/>
      <c r="EJ99" s="615"/>
      <c r="EK99" s="616"/>
      <c r="EL99" s="616"/>
      <c r="EM99" s="615"/>
      <c r="EN99" s="606"/>
      <c r="EO99" s="606"/>
      <c r="EP99" s="606"/>
      <c r="EQ99" s="617"/>
      <c r="ER99" s="618"/>
      <c r="ES99" s="617"/>
      <c r="ET99" s="632"/>
      <c r="EU99" s="630"/>
      <c r="EV99" s="625"/>
      <c r="EW99" s="625"/>
      <c r="EX99" s="625"/>
      <c r="EY99" s="625"/>
      <c r="EZ99" s="625"/>
      <c r="FA99" s="625"/>
      <c r="FB99" s="625"/>
      <c r="FC99" s="625"/>
      <c r="FD99" s="625"/>
      <c r="FE99" s="625"/>
      <c r="FF99" s="625"/>
      <c r="FG99" s="625"/>
      <c r="FH99" s="625"/>
      <c r="FI99" s="625"/>
      <c r="FJ99" s="625"/>
      <c r="FK99" s="625"/>
      <c r="FL99" s="625"/>
      <c r="FM99" s="625"/>
      <c r="FN99" s="625"/>
      <c r="FO99" s="625"/>
      <c r="FP99" s="625"/>
      <c r="FQ99" s="625"/>
      <c r="FR99" s="625"/>
      <c r="FS99" s="15"/>
      <c r="FT99" s="614"/>
      <c r="FU99" s="614"/>
      <c r="FV99" s="614"/>
      <c r="FW99" s="614"/>
      <c r="FX99" s="614"/>
      <c r="FY99" s="615"/>
      <c r="FZ99" s="616"/>
      <c r="GA99" s="616"/>
      <c r="GB99" s="615"/>
      <c r="GC99" s="615"/>
      <c r="GD99" s="616"/>
      <c r="GE99" s="616"/>
      <c r="GF99" s="615"/>
      <c r="GG99" s="615"/>
      <c r="GH99" s="616"/>
      <c r="GI99" s="616"/>
      <c r="GJ99" s="615"/>
      <c r="GK99" s="606"/>
      <c r="GL99" s="606"/>
      <c r="GM99" s="606"/>
      <c r="GN99" s="617"/>
      <c r="GO99" s="618"/>
      <c r="GP99" s="617"/>
      <c r="GQ99" s="632"/>
      <c r="GR99" s="6"/>
    </row>
    <row r="100" spans="1:200" ht="13.5" customHeight="1" x14ac:dyDescent="0.25">
      <c r="A100" s="244"/>
      <c r="B100" s="599"/>
      <c r="C100" s="1159" t="str">
        <f>IF(Portada!$A$1="www.fly-logics.com","ILS",0)</f>
        <v>ILS</v>
      </c>
      <c r="D100" s="1159"/>
      <c r="E100" s="1159"/>
      <c r="F100" s="1159"/>
      <c r="G100" s="1159"/>
      <c r="H100" s="625"/>
      <c r="I100" s="622" t="str">
        <f>IF(Portada!$A$1="www.fly-logics.com","VFR",0)</f>
        <v>VFR</v>
      </c>
      <c r="J100" s="622"/>
      <c r="K100" s="622"/>
      <c r="L100" s="622"/>
      <c r="M100" s="622"/>
      <c r="N100" s="625"/>
      <c r="O100" s="631" t="str">
        <f>IF(Portada!$A$1="www.fly-logics.com","ADF",0)</f>
        <v>ADF</v>
      </c>
      <c r="P100" s="631"/>
      <c r="Q100" s="631"/>
      <c r="R100" s="631"/>
      <c r="S100" s="631"/>
      <c r="T100" s="625"/>
      <c r="U100" s="622" t="str">
        <f>IF(Portada!$A$1="www.fly-logics.com","VOR",0)</f>
        <v>VOR</v>
      </c>
      <c r="V100" s="622"/>
      <c r="W100" s="622"/>
      <c r="X100" s="622"/>
      <c r="Y100" s="622"/>
      <c r="Z100" s="15"/>
      <c r="AA100" s="614"/>
      <c r="AB100" s="614"/>
      <c r="AC100" s="614"/>
      <c r="AD100" s="614"/>
      <c r="AE100" s="614"/>
      <c r="AF100" s="615"/>
      <c r="AG100" s="615"/>
      <c r="AH100" s="615"/>
      <c r="AI100" s="615"/>
      <c r="AJ100" s="615"/>
      <c r="AK100" s="615"/>
      <c r="AL100" s="615"/>
      <c r="AM100" s="615"/>
      <c r="AN100" s="615"/>
      <c r="AO100" s="615"/>
      <c r="AP100" s="615"/>
      <c r="AQ100" s="615"/>
      <c r="AR100" s="606"/>
      <c r="AS100" s="606"/>
      <c r="AT100" s="606"/>
      <c r="AU100" s="617"/>
      <c r="AV100" s="617"/>
      <c r="AW100" s="617"/>
      <c r="AX100" s="632"/>
      <c r="AY100" s="599"/>
      <c r="AZ100" s="1159" t="str">
        <f>IF(Portada!$A$1="www.fly-logics.com","ILS",0)</f>
        <v>ILS</v>
      </c>
      <c r="BA100" s="1159"/>
      <c r="BB100" s="1159"/>
      <c r="BC100" s="1159"/>
      <c r="BD100" s="1159"/>
      <c r="BE100" s="625"/>
      <c r="BF100" s="622" t="str">
        <f>IF(Portada!$A$1="www.fly-logics.com","VFR",0)</f>
        <v>VFR</v>
      </c>
      <c r="BG100" s="622"/>
      <c r="BH100" s="622"/>
      <c r="BI100" s="622"/>
      <c r="BJ100" s="622"/>
      <c r="BK100" s="625"/>
      <c r="BL100" s="631" t="str">
        <f>IF(Portada!$A$1="www.fly-logics.com","ADF",0)</f>
        <v>ADF</v>
      </c>
      <c r="BM100" s="631"/>
      <c r="BN100" s="631"/>
      <c r="BO100" s="631"/>
      <c r="BP100" s="631"/>
      <c r="BQ100" s="625"/>
      <c r="BR100" s="622" t="str">
        <f>IF(Portada!$A$1="www.fly-logics.com","VOR",0)</f>
        <v>VOR</v>
      </c>
      <c r="BS100" s="622"/>
      <c r="BT100" s="622"/>
      <c r="BU100" s="622"/>
      <c r="BV100" s="622"/>
      <c r="BW100" s="15"/>
      <c r="BX100" s="614"/>
      <c r="BY100" s="614"/>
      <c r="BZ100" s="614"/>
      <c r="CA100" s="614"/>
      <c r="CB100" s="614"/>
      <c r="CC100" s="615"/>
      <c r="CD100" s="615"/>
      <c r="CE100" s="615"/>
      <c r="CF100" s="615"/>
      <c r="CG100" s="615"/>
      <c r="CH100" s="615"/>
      <c r="CI100" s="615"/>
      <c r="CJ100" s="615"/>
      <c r="CK100" s="615"/>
      <c r="CL100" s="615"/>
      <c r="CM100" s="615"/>
      <c r="CN100" s="615"/>
      <c r="CO100" s="606"/>
      <c r="CP100" s="606"/>
      <c r="CQ100" s="606"/>
      <c r="CR100" s="617"/>
      <c r="CS100" s="617"/>
      <c r="CT100" s="617"/>
      <c r="CU100" s="632"/>
      <c r="CV100" s="276"/>
      <c r="CW100" s="244"/>
      <c r="CX100" s="599"/>
      <c r="CY100" s="1159" t="str">
        <f>IF(Portada!$A$1="www.fly-logics.com","ILS",0)</f>
        <v>ILS</v>
      </c>
      <c r="CZ100" s="1159"/>
      <c r="DA100" s="1159"/>
      <c r="DB100" s="1159"/>
      <c r="DC100" s="1159"/>
      <c r="DD100" s="625"/>
      <c r="DE100" s="622" t="str">
        <f>IF(Portada!$A$1="www.fly-logics.com","VFR",0)</f>
        <v>VFR</v>
      </c>
      <c r="DF100" s="622"/>
      <c r="DG100" s="622"/>
      <c r="DH100" s="622"/>
      <c r="DI100" s="622"/>
      <c r="DJ100" s="625"/>
      <c r="DK100" s="631" t="str">
        <f>IF(Portada!$A$1="www.fly-logics.com","ADF",0)</f>
        <v>ADF</v>
      </c>
      <c r="DL100" s="631"/>
      <c r="DM100" s="631"/>
      <c r="DN100" s="631"/>
      <c r="DO100" s="631"/>
      <c r="DP100" s="625"/>
      <c r="DQ100" s="622" t="str">
        <f>IF(Portada!$A$1="www.fly-logics.com","VOR",0)</f>
        <v>VOR</v>
      </c>
      <c r="DR100" s="622"/>
      <c r="DS100" s="622"/>
      <c r="DT100" s="622"/>
      <c r="DU100" s="622"/>
      <c r="DV100" s="15"/>
      <c r="DW100" s="614"/>
      <c r="DX100" s="614"/>
      <c r="DY100" s="614"/>
      <c r="DZ100" s="614"/>
      <c r="EA100" s="614"/>
      <c r="EB100" s="615"/>
      <c r="EC100" s="615"/>
      <c r="ED100" s="615"/>
      <c r="EE100" s="615"/>
      <c r="EF100" s="615"/>
      <c r="EG100" s="615"/>
      <c r="EH100" s="615"/>
      <c r="EI100" s="615"/>
      <c r="EJ100" s="615"/>
      <c r="EK100" s="615"/>
      <c r="EL100" s="615"/>
      <c r="EM100" s="615"/>
      <c r="EN100" s="606"/>
      <c r="EO100" s="606"/>
      <c r="EP100" s="606"/>
      <c r="EQ100" s="617"/>
      <c r="ER100" s="617"/>
      <c r="ES100" s="617"/>
      <c r="ET100" s="632"/>
      <c r="EU100" s="599"/>
      <c r="EV100" s="1159" t="str">
        <f>IF(Portada!$A$1="www.fly-logics.com","ILS",0)</f>
        <v>ILS</v>
      </c>
      <c r="EW100" s="1159"/>
      <c r="EX100" s="1159"/>
      <c r="EY100" s="1159"/>
      <c r="EZ100" s="1159"/>
      <c r="FA100" s="625"/>
      <c r="FB100" s="622" t="str">
        <f>IF(Portada!$A$1="www.fly-logics.com","VFR",0)</f>
        <v>VFR</v>
      </c>
      <c r="FC100" s="622"/>
      <c r="FD100" s="622"/>
      <c r="FE100" s="622"/>
      <c r="FF100" s="622"/>
      <c r="FG100" s="625"/>
      <c r="FH100" s="631" t="str">
        <f>IF(Portada!$A$1="www.fly-logics.com","ADF",0)</f>
        <v>ADF</v>
      </c>
      <c r="FI100" s="631"/>
      <c r="FJ100" s="631"/>
      <c r="FK100" s="631"/>
      <c r="FL100" s="631"/>
      <c r="FM100" s="625"/>
      <c r="FN100" s="622" t="str">
        <f>IF(Portada!$A$1="www.fly-logics.com","VOR",0)</f>
        <v>VOR</v>
      </c>
      <c r="FO100" s="622"/>
      <c r="FP100" s="622"/>
      <c r="FQ100" s="622"/>
      <c r="FR100" s="622"/>
      <c r="FS100" s="15"/>
      <c r="FT100" s="614"/>
      <c r="FU100" s="614"/>
      <c r="FV100" s="614"/>
      <c r="FW100" s="614"/>
      <c r="FX100" s="614"/>
      <c r="FY100" s="615"/>
      <c r="FZ100" s="615"/>
      <c r="GA100" s="615"/>
      <c r="GB100" s="615"/>
      <c r="GC100" s="615"/>
      <c r="GD100" s="615"/>
      <c r="GE100" s="615"/>
      <c r="GF100" s="615"/>
      <c r="GG100" s="615"/>
      <c r="GH100" s="615"/>
      <c r="GI100" s="615"/>
      <c r="GJ100" s="615"/>
      <c r="GK100" s="606"/>
      <c r="GL100" s="606"/>
      <c r="GM100" s="606"/>
      <c r="GN100" s="617"/>
      <c r="GO100" s="617"/>
      <c r="GP100" s="617"/>
      <c r="GQ100" s="632"/>
      <c r="GR100" s="6"/>
    </row>
    <row r="101" spans="1:200" ht="8.85" customHeight="1" x14ac:dyDescent="0.25">
      <c r="A101" s="244"/>
      <c r="B101" s="599"/>
      <c r="C101" s="1160" t="str">
        <f>IFERROR(SUM(IF(SUMIFS(Bitácora!$AG$5:$AG$1036129,Bitácora!$D$5:$D$1036129,F67,Bitácora!$AN$5:$AN$1036129,V67,Bitácora!$AH$5:$AH$1036129,C100,Bitácora!$E$5:$E$1036129,L67)=0," ",SUMIFS(Bitácora!$AG$5:$AG$1036129,Bitácora!$D$5:$D$1036129,F67,Bitácora!$AN$5:$AN$1036129,V67,Bitácora!$AH$5:$AH$1036129,C100,Bitácora!$E$5:$E$1036129,L67)),F105,N105,V105)," ")</f>
        <v xml:space="preserve"> </v>
      </c>
      <c r="D101" s="1160"/>
      <c r="E101" s="1160"/>
      <c r="F101" s="1160"/>
      <c r="G101" s="1160"/>
      <c r="H101" s="625"/>
      <c r="I101" s="1160" t="str">
        <f>IF(SUMIFS(Bitácora!$AG$5:$AG$1036129,Bitácora!$D$5:$D$1036129,F67,Bitácora!$AN$5:$AN$1036129,V67,Bitácora!$AH$5:$AH$1036129,I100,Bitácora!$E$5:$E$1036129,L67)=0," ",SUMIFS(Bitácora!$AG$5:$AG$1036129,Bitácora!$D$5:$D$1036129,F67,Bitácora!$AN$5:$AN$1036129,V67,Bitácora!$AH$5:$AH$1036129,I100,Bitácora!$E$5:$E$1036129,L67))</f>
        <v xml:space="preserve"> </v>
      </c>
      <c r="J101" s="1160"/>
      <c r="K101" s="1160"/>
      <c r="L101" s="1160"/>
      <c r="M101" s="1160"/>
      <c r="N101" s="625"/>
      <c r="O101" s="1160" t="str">
        <f>IF(SUMIFS(Bitácora!$AG$5:$AG$1036129,Bitácora!$D$5:$D$1036129,F67,Bitácora!$AN$5:$AN$1036129,V67,Bitácora!$AH$5:$AH$1036129,O100,Bitácora!$E$5:$E$1036129,L67)=0," ",SUMIFS(Bitácora!$AG$5:$AG$1036129,Bitácora!$D$5:$D$1036129,F67,Bitácora!$AN$5:$AN$1036129,V67,Bitácora!$AH$5:$AH$1036129,O100,Bitácora!$E$5:$E$1036129,L67))</f>
        <v xml:space="preserve"> </v>
      </c>
      <c r="P101" s="1160"/>
      <c r="Q101" s="1160"/>
      <c r="R101" s="1160"/>
      <c r="S101" s="1160"/>
      <c r="T101" s="625"/>
      <c r="U101" s="1160" t="str">
        <f>IF(SUMIFS(Bitácora!$AG$5:$AG$1036129,Bitácora!$D$5:$D$1036129,F67,Bitácora!$AN$5:$AN$1036129,V67,Bitácora!$AH$5:$AH$1036129,U100,Bitácora!$E$5:$E$1036129,L67)=0," ",SUMIFS(Bitácora!$AG$5:$AG$1036129,Bitácora!$D$5:$D$1036129,F67,Bitácora!$AN$5:$AN$1036129,V67,Bitácora!$AH$5:$AH$1036129,U100,Bitácora!$E$5:$E$1036129,L67))</f>
        <v xml:space="preserve"> </v>
      </c>
      <c r="V101" s="1160"/>
      <c r="W101" s="1160"/>
      <c r="X101" s="1160"/>
      <c r="Y101" s="1160"/>
      <c r="Z101" s="15"/>
      <c r="AA101" s="613" t="str">
        <f>IF(Portada!$A$1="www.fly-logics.com","NOV",0)</f>
        <v>NOV</v>
      </c>
      <c r="AB101" s="613"/>
      <c r="AC101" s="613"/>
      <c r="AD101" s="613"/>
      <c r="AE101" s="613"/>
      <c r="AF101" s="605" t="str">
        <f>IF(SUMIFS(Bitácora!$Y$5:$Y$1036129,Bitácora!$D$5:$D$1036129,F67,Bitácora!$AN$5:$AN$1036129,V67,Bitácora!$E$5:$E$1036129,L67,Bitácora!$AM$5:$AM$1036129,AA101)=0," ",SUMIFS(Bitácora!$Y$5:$Y$1036129,Bitácora!$D$5:$D$1036129,F67,Bitácora!$AN$5:$AN$1036129,V67,Bitácora!$E$5:$E$1036129,L67,Bitácora!$AM$5:$AM$1036129,AA101))</f>
        <v xml:space="preserve"> </v>
      </c>
      <c r="AG101" s="605"/>
      <c r="AH101" s="605"/>
      <c r="AI101" s="605"/>
      <c r="AJ101" s="605" t="str">
        <f>IF(SUMIFS(Bitácora!$Z$5:$Z$1036129,Bitácora!$D$5:$D$1036129,F67,Bitácora!$AN$5:$AN$1036129,V67,Bitácora!$E$5:$E$1036129,L67,Bitácora!$AM$5:$AM$1036129,AA101)=0," ",SUMIFS(Bitácora!$Z$5:$Z$1036129,Bitácora!$D$5:$D$1036129,F67,Bitácora!$AN$5:$AN$1036129,V67,Bitácora!$E$5:$E$1036129,L67,Bitácora!$AM$5:$AM$1036129,AA101))</f>
        <v xml:space="preserve"> </v>
      </c>
      <c r="AK101" s="605"/>
      <c r="AL101" s="605"/>
      <c r="AM101" s="605"/>
      <c r="AN101" s="605" t="str">
        <f>IF(SUMIFS(Bitácora!$AA$5:$AA$1036129,Bitácora!$D$5:$D$1036129,F67,Bitácora!$AN$5:$AN$1036129,V67,Bitácora!$E$5:$E$1036129,L67,Bitácora!$AM$5:$AM$1036129,AA101)=0," ",SUMIFS(Bitácora!$AA$5:$AA$1036129,Bitácora!$D$5:$D$1036129,F67,Bitácora!$AN$5:$AN$1036129,V67,Bitácora!$E$5:$E$1036129,L67,Bitácora!$AM$5:$AM$1036129,AA101))</f>
        <v xml:space="preserve"> </v>
      </c>
      <c r="AO101" s="605"/>
      <c r="AP101" s="605"/>
      <c r="AQ101" s="605"/>
      <c r="AR101" s="606" t="str">
        <f>IF(SUMIFS(Bitácora!$AE$5:$AE$1036129,Bitácora!$D$5:$D$1036129,F67,Bitácora!$AN$5:$AN$1036129,V67,Bitácora!$E$5:$E$1036129,L67,Bitácora!$AM$5:$AM$1036129,AA101)=0," ",SUMIFS(Bitácora!$AC$5:$AC$1036129,Bitácora!$D$5:$D$1036129,F67,Bitácora!$AN$5:$AN$1036129,V67,Bitácora!$E$5:$E$1036129,L67,Bitácora!$AM$5:$AM$1036129,AA101))</f>
        <v xml:space="preserve"> </v>
      </c>
      <c r="AS101" s="606"/>
      <c r="AT101" s="606"/>
      <c r="AU101" s="606" t="str">
        <f>IF(SUMIFS(Bitácora!$AF$5:$AF$1036129,Bitácora!$D$5:$D$1036129,F67,Bitácora!$AN$5:$AN$1036129,V67,Bitácora!$E$5:$E$1036129,L67,Bitácora!$AM$5:$AM$1036129,AA101)=0," ",SUMIFS(Bitácora!$AF$5:$AF$1036129,Bitácora!$D$5:$D$1036129,F67,Bitácora!$AN$5:$AN$1036129,V67,Bitácora!$E$5:$E$1036129,L67,Bitácora!$AM$5:$AM$1036129,AA101))</f>
        <v xml:space="preserve"> </v>
      </c>
      <c r="AV101" s="606"/>
      <c r="AW101" s="606"/>
      <c r="AX101" s="632"/>
      <c r="AY101" s="599"/>
      <c r="AZ101" s="1160" t="str">
        <f>IFERROR(SUM(IF(SUMIFS(Bitácora!$AG$5:$AG$1036129,Bitácora!$D$5:$D$1036129,BC67,Bitácora!$AN$5:$AN$1036129,BS67,Bitácora!$AH$5:$AH$1036129,AZ100,Bitácora!$E$5:$E$1036129,BI67)=0," ",SUMIFS(Bitácora!$AG$5:$AG$1036129,Bitácora!$D$5:$D$1036129,BC67,Bitácora!$AN$5:$AN$1036129,BS67,Bitácora!$AH$5:$AH$1036129,AZ100,Bitácora!$E$5:$E$1036129,BI67)),BC105,BK105,BS105)," ")</f>
        <v xml:space="preserve"> </v>
      </c>
      <c r="BA101" s="1160"/>
      <c r="BB101" s="1160"/>
      <c r="BC101" s="1160"/>
      <c r="BD101" s="1160"/>
      <c r="BE101" s="625"/>
      <c r="BF101" s="1160" t="str">
        <f>IF(SUMIFS(Bitácora!$AG$5:$AG$1036129,Bitácora!$D$5:$D$1036129,BC67,Bitácora!$AN$5:$AN$1036129,BS67,Bitácora!$AH$5:$AH$1036129,BF100,Bitácora!$E$5:$E$1036129,BI67)=0," ",SUMIFS(Bitácora!$AG$5:$AG$1036129,Bitácora!$D$5:$D$1036129,BC67,Bitácora!$AN$5:$AN$1036129,BS67,Bitácora!$AH$5:$AH$1036129,BF100,Bitácora!$E$5:$E$1036129,BI67))</f>
        <v xml:space="preserve"> </v>
      </c>
      <c r="BG101" s="1160"/>
      <c r="BH101" s="1160"/>
      <c r="BI101" s="1160"/>
      <c r="BJ101" s="1160"/>
      <c r="BK101" s="625"/>
      <c r="BL101" s="1160" t="str">
        <f>IF(SUMIFS(Bitácora!$AG$5:$AG$1036129,Bitácora!$D$5:$D$1036129,BC67,Bitácora!$AN$5:$AN$1036129,BS67,Bitácora!$AH$5:$AH$1036129,BL100,Bitácora!$E$5:$E$1036129,BI67)=0," ",SUMIFS(Bitácora!$AG$5:$AG$1036129,Bitácora!$D$5:$D$1036129,BC67,Bitácora!$AN$5:$AN$1036129,BS67,Bitácora!$AH$5:$AH$1036129,BL100,Bitácora!$E$5:$E$1036129,BI67))</f>
        <v xml:space="preserve"> </v>
      </c>
      <c r="BM101" s="1160"/>
      <c r="BN101" s="1160"/>
      <c r="BO101" s="1160"/>
      <c r="BP101" s="1160"/>
      <c r="BQ101" s="625"/>
      <c r="BR101" s="1160" t="str">
        <f>IF(SUMIFS(Bitácora!$AG$5:$AG$1036129,Bitácora!$D$5:$D$1036129,BC67,Bitácora!$AN$5:$AN$1036129,BS67,Bitácora!$AH$5:$AH$1036129,BR100,Bitácora!$E$5:$E$1036129,BI67)=0," ",SUMIFS(Bitácora!$AG$5:$AG$1036129,Bitácora!$D$5:$D$1036129,BC67,Bitácora!$AN$5:$AN$1036129,BS67,Bitácora!$AH$5:$AH$1036129,BR100,Bitácora!$E$5:$E$1036129,BI67))</f>
        <v xml:space="preserve"> </v>
      </c>
      <c r="BS101" s="1160"/>
      <c r="BT101" s="1160"/>
      <c r="BU101" s="1160"/>
      <c r="BV101" s="1160"/>
      <c r="BW101" s="15"/>
      <c r="BX101" s="613" t="str">
        <f>IF(Portada!$A$1="www.fly-logics.com","NOV",0)</f>
        <v>NOV</v>
      </c>
      <c r="BY101" s="613"/>
      <c r="BZ101" s="613"/>
      <c r="CA101" s="613"/>
      <c r="CB101" s="613"/>
      <c r="CC101" s="605" t="str">
        <f>IF(SUMIFS(Bitácora!$Y$5:$Y$1036129,Bitácora!$D$5:$D$1036129,BC67,Bitácora!$AN$5:$AN$1036129,BS67,Bitácora!$E$5:$E$1036129,BI67,Bitácora!$AM$5:$AM$1036129,BX101)=0," ",SUMIFS(Bitácora!$Y$5:$Y$1036129,Bitácora!$D$5:$D$1036129,BC67,Bitácora!$AN$5:$AN$1036129,BS67,Bitácora!$E$5:$E$1036129,BI67,Bitácora!$AM$5:$AM$1036129,BX101))</f>
        <v xml:space="preserve"> </v>
      </c>
      <c r="CD101" s="605"/>
      <c r="CE101" s="605"/>
      <c r="CF101" s="605"/>
      <c r="CG101" s="605" t="str">
        <f>IF(SUMIFS(Bitácora!$Z$5:$Z$1036129,Bitácora!$D$5:$D$1036129,BC67,Bitácora!$AN$5:$AN$1036129,BS67,Bitácora!$E$5:$E$1036129,BI67,Bitácora!$AM$5:$AM$1036129,BX101)=0," ",SUMIFS(Bitácora!$Z$5:$Z$1036129,Bitácora!$D$5:$D$1036129,BC67,Bitácora!$AN$5:$AN$1036129,BS67,Bitácora!$E$5:$E$1036129,BI67,Bitácora!$AM$5:$AM$1036129,BX101))</f>
        <v xml:space="preserve"> </v>
      </c>
      <c r="CH101" s="605"/>
      <c r="CI101" s="605"/>
      <c r="CJ101" s="605"/>
      <c r="CK101" s="605" t="str">
        <f>IF(SUMIFS(Bitácora!$AA$5:$AA$1036129,Bitácora!$D$5:$D$1036129,BC67,Bitácora!$AN$5:$AN$1036129,BS67,Bitácora!$E$5:$E$1036129,BI67,Bitácora!$AM$5:$AM$1036129,BX101)=0," ",SUMIFS(Bitácora!$AA$5:$AA$1036129,Bitácora!$D$5:$D$1036129,BC67,Bitácora!$AN$5:$AN$1036129,BS67,Bitácora!$E$5:$E$1036129,BI67,Bitácora!$AM$5:$AM$1036129,BX101))</f>
        <v xml:space="preserve"> </v>
      </c>
      <c r="CL101" s="605"/>
      <c r="CM101" s="605"/>
      <c r="CN101" s="605"/>
      <c r="CO101" s="606" t="str">
        <f>IF(SUMIFS(Bitácora!$AE$5:$AE$1036129,Bitácora!$D$5:$D$1036129,BC67,Bitácora!$AN$5:$AN$1036129,BS67,Bitácora!$E$5:$E$1036129,BI67,Bitácora!$AM$5:$AM$1036129,BX101)=0," ",SUMIFS(Bitácora!$AC$5:$AC$1036129,Bitácora!$D$5:$D$1036129,BC67,Bitácora!$AN$5:$AN$1036129,BS67,Bitácora!$E$5:$E$1036129,BI67,Bitácora!$AM$5:$AM$1036129,BX101))</f>
        <v xml:space="preserve"> </v>
      </c>
      <c r="CP101" s="606"/>
      <c r="CQ101" s="606"/>
      <c r="CR101" s="606" t="str">
        <f>IF(SUMIFS(Bitácora!$AF$5:$AF$1036129,Bitácora!$D$5:$D$1036129,BC67,Bitácora!$AN$5:$AN$1036129,BS67,Bitácora!$E$5:$E$1036129,BI67,Bitácora!$AM$5:$AM$1036129,BX101)=0," ",SUMIFS(Bitácora!$AF$5:$AF$1036129,Bitácora!$D$5:$D$1036129,BC67,Bitácora!$AN$5:$AN$1036129,BS67,Bitácora!$E$5:$E$1036129,BI67,Bitácora!$AM$5:$AM$1036129,BX101))</f>
        <v xml:space="preserve"> </v>
      </c>
      <c r="CS101" s="606"/>
      <c r="CT101" s="606"/>
      <c r="CU101" s="632"/>
      <c r="CV101" s="278"/>
      <c r="CW101" s="244"/>
      <c r="CX101" s="599"/>
      <c r="CY101" s="1160" t="str">
        <f>IFERROR(SUM(IF(SUMIFS(Bitácora!$AG$5:$AG$1036129,Bitácora!$D$5:$D$1036129,DB67,Bitácora!$AN$5:$AN$1036129,DR67,Bitácora!$AH$5:$AH$1036129,CY100,Bitácora!$E$5:$E$1036129,DH67)=0," ",SUMIFS(Bitácora!$AG$5:$AG$1036129,Bitácora!$D$5:$D$1036129,DB67,Bitácora!$AN$5:$AN$1036129,DR67,Bitácora!$AH$5:$AH$1036129,CY100,Bitácora!$E$5:$E$1036129,DH67)),DB105,DJ105,DR105)," ")</f>
        <v xml:space="preserve"> </v>
      </c>
      <c r="CZ101" s="1160"/>
      <c r="DA101" s="1160"/>
      <c r="DB101" s="1160"/>
      <c r="DC101" s="1160"/>
      <c r="DD101" s="625"/>
      <c r="DE101" s="1160" t="str">
        <f>IF(SUMIFS(Bitácora!$AG$5:$AG$1036129,Bitácora!$D$5:$D$1036129,DB67,Bitácora!$AN$5:$AN$1036129,DR67,Bitácora!$AH$5:$AH$1036129,DE100,Bitácora!$E$5:$E$1036129,DH67)=0," ",SUMIFS(Bitácora!$AG$5:$AG$1036129,Bitácora!$D$5:$D$1036129,DB67,Bitácora!$AN$5:$AN$1036129,DR67,Bitácora!$AH$5:$AH$1036129,DE100,Bitácora!$E$5:$E$1036129,DH67))</f>
        <v xml:space="preserve"> </v>
      </c>
      <c r="DF101" s="1160"/>
      <c r="DG101" s="1160"/>
      <c r="DH101" s="1160"/>
      <c r="DI101" s="1160"/>
      <c r="DJ101" s="625"/>
      <c r="DK101" s="1160" t="str">
        <f>IF(SUMIFS(Bitácora!$AG$5:$AG$1036129,Bitácora!$D$5:$D$1036129,DB67,Bitácora!$AN$5:$AN$1036129,DR67,Bitácora!$AH$5:$AH$1036129,DK100,Bitácora!$E$5:$E$1036129,DH67)=0," ",SUMIFS(Bitácora!$AG$5:$AG$1036129,Bitácora!$D$5:$D$1036129,DB67,Bitácora!$AN$5:$AN$1036129,DR67,Bitácora!$AH$5:$AH$1036129,DK100,Bitácora!$E$5:$E$1036129,DH67))</f>
        <v xml:space="preserve"> </v>
      </c>
      <c r="DL101" s="1160"/>
      <c r="DM101" s="1160"/>
      <c r="DN101" s="1160"/>
      <c r="DO101" s="1160"/>
      <c r="DP101" s="625"/>
      <c r="DQ101" s="1160" t="str">
        <f>IF(SUMIFS(Bitácora!$AG$5:$AG$1036129,Bitácora!$D$5:$D$1036129,DB67,Bitácora!$AN$5:$AN$1036129,DR67,Bitácora!$AH$5:$AH$1036129,DQ100,Bitácora!$E$5:$E$1036129,DH67)=0," ",SUMIFS(Bitácora!$AG$5:$AG$1036129,Bitácora!$D$5:$D$1036129,DB67,Bitácora!$AN$5:$AN$1036129,DR67,Bitácora!$AH$5:$AH$1036129,DQ100,Bitácora!$E$5:$E$1036129,DH67))</f>
        <v xml:space="preserve"> </v>
      </c>
      <c r="DR101" s="1160"/>
      <c r="DS101" s="1160"/>
      <c r="DT101" s="1160"/>
      <c r="DU101" s="1160"/>
      <c r="DV101" s="15"/>
      <c r="DW101" s="613" t="str">
        <f>IF(Portada!$A$1="www.fly-logics.com","NOV",0)</f>
        <v>NOV</v>
      </c>
      <c r="DX101" s="613"/>
      <c r="DY101" s="613"/>
      <c r="DZ101" s="613"/>
      <c r="EA101" s="613"/>
      <c r="EB101" s="605" t="str">
        <f>IF(SUMIFS(Bitácora!$Y$5:$Y$1036129,Bitácora!$D$5:$D$1036129,DB67,Bitácora!$AN$5:$AN$1036129,DR67,Bitácora!$E$5:$E$1036129,DH67,Bitácora!$AM$5:$AM$1036129,DW101)=0," ",SUMIFS(Bitácora!$Y$5:$Y$1036129,Bitácora!$D$5:$D$1036129,DB67,Bitácora!$AN$5:$AN$1036129,DR67,Bitácora!$E$5:$E$1036129,DH67,Bitácora!$AM$5:$AM$1036129,DW101))</f>
        <v xml:space="preserve"> </v>
      </c>
      <c r="EC101" s="605"/>
      <c r="ED101" s="605"/>
      <c r="EE101" s="605"/>
      <c r="EF101" s="605" t="str">
        <f>IF(SUMIFS(Bitácora!$Z$5:$Z$1036129,Bitácora!$D$5:$D$1036129,DB67,Bitácora!$AN$5:$AN$1036129,DR67,Bitácora!$E$5:$E$1036129,DH67,Bitácora!$AM$5:$AM$1036129,DW101)=0," ",SUMIFS(Bitácora!$Z$5:$Z$1036129,Bitácora!$D$5:$D$1036129,DB67,Bitácora!$AN$5:$AN$1036129,DR67,Bitácora!$E$5:$E$1036129,DH67,Bitácora!$AM$5:$AM$1036129,DW101))</f>
        <v xml:space="preserve"> </v>
      </c>
      <c r="EG101" s="605"/>
      <c r="EH101" s="605"/>
      <c r="EI101" s="605"/>
      <c r="EJ101" s="605" t="str">
        <f>IF(SUMIFS(Bitácora!$AA$5:$AA$1036129,Bitácora!$D$5:$D$1036129,DB67,Bitácora!$AN$5:$AN$1036129,DR67,Bitácora!$E$5:$E$1036129,DH67,Bitácora!$AM$5:$AM$1036129,DW101)=0," ",SUMIFS(Bitácora!$AA$5:$AA$1036129,Bitácora!$D$5:$D$1036129,DB67,Bitácora!$AN$5:$AN$1036129,DR67,Bitácora!$E$5:$E$1036129,DH67,Bitácora!$AM$5:$AM$1036129,DW101))</f>
        <v xml:space="preserve"> </v>
      </c>
      <c r="EK101" s="605"/>
      <c r="EL101" s="605"/>
      <c r="EM101" s="605"/>
      <c r="EN101" s="606" t="str">
        <f>IF(SUMIFS(Bitácora!$AE$5:$AE$1036129,Bitácora!$D$5:$D$1036129,DB67,Bitácora!$AN$5:$AN$1036129,DR67,Bitácora!$E$5:$E$1036129,DH67,Bitácora!$AM$5:$AM$1036129,DW101)=0," ",SUMIFS(Bitácora!$AC$5:$AC$1036129,Bitácora!$D$5:$D$1036129,DB67,Bitácora!$AN$5:$AN$1036129,DR67,Bitácora!$E$5:$E$1036129,DH67,Bitácora!$AM$5:$AM$1036129,DW101))</f>
        <v xml:space="preserve"> </v>
      </c>
      <c r="EO101" s="606"/>
      <c r="EP101" s="606"/>
      <c r="EQ101" s="606" t="str">
        <f>IF(SUMIFS(Bitácora!$AF$5:$AF$1036129,Bitácora!$D$5:$D$1036129,DB67,Bitácora!$AN$5:$AN$1036129,DR67,Bitácora!$E$5:$E$1036129,DH67,Bitácora!$AM$5:$AM$1036129,DW101)=0," ",SUMIFS(Bitácora!$AF$5:$AF$1036129,Bitácora!$D$5:$D$1036129,DB67,Bitácora!$AN$5:$AN$1036129,DR67,Bitácora!$E$5:$E$1036129,DH67,Bitácora!$AM$5:$AM$1036129,DW101))</f>
        <v xml:space="preserve"> </v>
      </c>
      <c r="ER101" s="606"/>
      <c r="ES101" s="606"/>
      <c r="ET101" s="632"/>
      <c r="EU101" s="599"/>
      <c r="EV101" s="1160" t="str">
        <f>IFERROR(SUM(IF(SUMIFS(Bitácora!$AG$5:$AG$1036129,Bitácora!$D$5:$D$1036129,EY67,Bitácora!$AN$5:$AN$1036129,FO67,Bitácora!$AH$5:$AH$1036129,EV100,Bitácora!$E$5:$E$1036129,FE67)=0," ",SUMIFS(Bitácora!$AG$5:$AG$1036129,Bitácora!$D$5:$D$1036129,EY67,Bitácora!$AN$5:$AN$1036129,FO67,Bitácora!$AH$5:$AH$1036129,EV100,Bitácora!$E$5:$E$1036129,FE67)),EY105,FG105,FO105)," ")</f>
        <v xml:space="preserve"> </v>
      </c>
      <c r="EW101" s="1160"/>
      <c r="EX101" s="1160"/>
      <c r="EY101" s="1160"/>
      <c r="EZ101" s="1160"/>
      <c r="FA101" s="625"/>
      <c r="FB101" s="1160" t="str">
        <f>IF(SUMIFS(Bitácora!$AG$5:$AG$1036129,Bitácora!$D$5:$D$1036129,EY67,Bitácora!$AN$5:$AN$1036129,FO67,Bitácora!$AH$5:$AH$1036129,FB100,Bitácora!$E$5:$E$1036129,FE67)=0," ",SUMIFS(Bitácora!$AG$5:$AG$1036129,Bitácora!$D$5:$D$1036129,EY67,Bitácora!$AN$5:$AN$1036129,FO67,Bitácora!$AH$5:$AH$1036129,FB100,Bitácora!$E$5:$E$1036129,FE67))</f>
        <v xml:space="preserve"> </v>
      </c>
      <c r="FC101" s="1160"/>
      <c r="FD101" s="1160"/>
      <c r="FE101" s="1160"/>
      <c r="FF101" s="1160"/>
      <c r="FG101" s="625"/>
      <c r="FH101" s="1160" t="str">
        <f>IF(SUMIFS(Bitácora!$AG$5:$AG$1036129,Bitácora!$D$5:$D$1036129,EY67,Bitácora!$AN$5:$AN$1036129,FO67,Bitácora!$AH$5:$AH$1036129,FH100,Bitácora!$E$5:$E$1036129,FE67)=0," ",SUMIFS(Bitácora!$AG$5:$AG$1036129,Bitácora!$D$5:$D$1036129,EY67,Bitácora!$AN$5:$AN$1036129,FO67,Bitácora!$AH$5:$AH$1036129,FH100,Bitácora!$E$5:$E$1036129,FE67))</f>
        <v xml:space="preserve"> </v>
      </c>
      <c r="FI101" s="1160"/>
      <c r="FJ101" s="1160"/>
      <c r="FK101" s="1160"/>
      <c r="FL101" s="1160"/>
      <c r="FM101" s="625"/>
      <c r="FN101" s="1160" t="str">
        <f>IF(SUMIFS(Bitácora!$AG$5:$AG$1036129,Bitácora!$D$5:$D$1036129,EY67,Bitácora!$AN$5:$AN$1036129,FO67,Bitácora!$AH$5:$AH$1036129,FN100,Bitácora!$E$5:$E$1036129,FE67)=0," ",SUMIFS(Bitácora!$AG$5:$AG$1036129,Bitácora!$D$5:$D$1036129,EY67,Bitácora!$AN$5:$AN$1036129,FO67,Bitácora!$AH$5:$AH$1036129,FN100,Bitácora!$E$5:$E$1036129,FE67))</f>
        <v xml:space="preserve"> </v>
      </c>
      <c r="FO101" s="1160"/>
      <c r="FP101" s="1160"/>
      <c r="FQ101" s="1160"/>
      <c r="FR101" s="1160"/>
      <c r="FS101" s="15"/>
      <c r="FT101" s="613" t="str">
        <f>IF(Portada!$A$1="www.fly-logics.com","NOV",0)</f>
        <v>NOV</v>
      </c>
      <c r="FU101" s="613"/>
      <c r="FV101" s="613"/>
      <c r="FW101" s="613"/>
      <c r="FX101" s="613"/>
      <c r="FY101" s="605" t="str">
        <f>IF(SUMIFS(Bitácora!$Y$5:$Y$1036129,Bitácora!$D$5:$D$1036129,EY67,Bitácora!$AN$5:$AN$1036129,FO67,Bitácora!$E$5:$E$1036129,FE67,Bitácora!$AM$5:$AM$1036129,FT101)=0," ",SUMIFS(Bitácora!$Y$5:$Y$1036129,Bitácora!$D$5:$D$1036129,EY67,Bitácora!$AN$5:$AN$1036129,FO67,Bitácora!$E$5:$E$1036129,FE67,Bitácora!$AM$5:$AM$1036129,FT101))</f>
        <v xml:space="preserve"> </v>
      </c>
      <c r="FZ101" s="605"/>
      <c r="GA101" s="605"/>
      <c r="GB101" s="605"/>
      <c r="GC101" s="605" t="str">
        <f>IF(SUMIFS(Bitácora!$Z$5:$Z$1036129,Bitácora!$D$5:$D$1036129,EY67,Bitácora!$AN$5:$AN$1036129,FO67,Bitácora!$E$5:$E$1036129,FE67,Bitácora!$AM$5:$AM$1036129,FT101)=0," ",SUMIFS(Bitácora!$Z$5:$Z$1036129,Bitácora!$D$5:$D$1036129,EY67,Bitácora!$AN$5:$AN$1036129,FO67,Bitácora!$E$5:$E$1036129,FE67,Bitácora!$AM$5:$AM$1036129,FT101))</f>
        <v xml:space="preserve"> </v>
      </c>
      <c r="GD101" s="605"/>
      <c r="GE101" s="605"/>
      <c r="GF101" s="605"/>
      <c r="GG101" s="605" t="str">
        <f>IF(SUMIFS(Bitácora!$AA$5:$AA$1036129,Bitácora!$D$5:$D$1036129,EY67,Bitácora!$AN$5:$AN$1036129,FO67,Bitácora!$E$5:$E$1036129,FE67,Bitácora!$AM$5:$AM$1036129,FT101)=0," ",SUMIFS(Bitácora!$AA$5:$AA$1036129,Bitácora!$D$5:$D$1036129,EY67,Bitácora!$AN$5:$AN$1036129,FO67,Bitácora!$E$5:$E$1036129,FE67,Bitácora!$AM$5:$AM$1036129,FT101))</f>
        <v xml:space="preserve"> </v>
      </c>
      <c r="GH101" s="605"/>
      <c r="GI101" s="605"/>
      <c r="GJ101" s="605"/>
      <c r="GK101" s="606" t="str">
        <f>IF(SUMIFS(Bitácora!$AE$5:$AE$1036129,Bitácora!$D$5:$D$1036129,EY67,Bitácora!$AN$5:$AN$1036129,FO67,Bitácora!$E$5:$E$1036129,FE67,Bitácora!$AM$5:$AM$1036129,FT101)=0," ",SUMIFS(Bitácora!$AC$5:$AC$1036129,Bitácora!$D$5:$D$1036129,EY67,Bitácora!$AN$5:$AN$1036129,FO67,Bitácora!$E$5:$E$1036129,FE67,Bitácora!$AM$5:$AM$1036129,FT101))</f>
        <v xml:space="preserve"> </v>
      </c>
      <c r="GL101" s="606"/>
      <c r="GM101" s="606"/>
      <c r="GN101" s="606" t="str">
        <f>IF(SUMIFS(Bitácora!$AF$5:$AF$1036129,Bitácora!$D$5:$D$1036129,EY67,Bitácora!$AN$5:$AN$1036129,FO67,Bitácora!$E$5:$E$1036129,FE67,Bitácora!$AM$5:$AM$1036129,FT101)=0," ",SUMIFS(Bitácora!$AF$5:$AF$1036129,Bitácora!$D$5:$D$1036129,EY67,Bitácora!$AN$5:$AN$1036129,FO67,Bitácora!$E$5:$E$1036129,FE67,Bitácora!$AM$5:$AM$1036129,FT101))</f>
        <v xml:space="preserve"> </v>
      </c>
      <c r="GO101" s="606"/>
      <c r="GP101" s="606"/>
      <c r="GQ101" s="632"/>
      <c r="GR101" s="6"/>
    </row>
    <row r="102" spans="1:200" ht="6.75" customHeight="1" x14ac:dyDescent="0.25">
      <c r="A102" s="244"/>
      <c r="B102" s="599"/>
      <c r="C102" s="1161"/>
      <c r="D102" s="1161"/>
      <c r="E102" s="1161"/>
      <c r="F102" s="1161"/>
      <c r="G102" s="1161"/>
      <c r="H102" s="625"/>
      <c r="I102" s="1161"/>
      <c r="J102" s="1161"/>
      <c r="K102" s="1161"/>
      <c r="L102" s="1161"/>
      <c r="M102" s="1161"/>
      <c r="N102" s="625"/>
      <c r="O102" s="1161"/>
      <c r="P102" s="1161"/>
      <c r="Q102" s="1161"/>
      <c r="R102" s="1161"/>
      <c r="S102" s="1161"/>
      <c r="T102" s="625"/>
      <c r="U102" s="1161"/>
      <c r="V102" s="1161"/>
      <c r="W102" s="1161"/>
      <c r="X102" s="1161"/>
      <c r="Y102" s="1161"/>
      <c r="Z102" s="15"/>
      <c r="AA102" s="613"/>
      <c r="AB102" s="613"/>
      <c r="AC102" s="613"/>
      <c r="AD102" s="613"/>
      <c r="AE102" s="613"/>
      <c r="AF102" s="605"/>
      <c r="AG102" s="605"/>
      <c r="AH102" s="605"/>
      <c r="AI102" s="605"/>
      <c r="AJ102" s="605"/>
      <c r="AK102" s="605"/>
      <c r="AL102" s="605"/>
      <c r="AM102" s="605"/>
      <c r="AN102" s="605"/>
      <c r="AO102" s="605"/>
      <c r="AP102" s="605"/>
      <c r="AQ102" s="605"/>
      <c r="AR102" s="606"/>
      <c r="AS102" s="606"/>
      <c r="AT102" s="606"/>
      <c r="AU102" s="606"/>
      <c r="AV102" s="606"/>
      <c r="AW102" s="606"/>
      <c r="AX102" s="632"/>
      <c r="AY102" s="599"/>
      <c r="AZ102" s="1161"/>
      <c r="BA102" s="1161"/>
      <c r="BB102" s="1161"/>
      <c r="BC102" s="1161"/>
      <c r="BD102" s="1161"/>
      <c r="BE102" s="625"/>
      <c r="BF102" s="1161"/>
      <c r="BG102" s="1161"/>
      <c r="BH102" s="1161"/>
      <c r="BI102" s="1161"/>
      <c r="BJ102" s="1161"/>
      <c r="BK102" s="625"/>
      <c r="BL102" s="1161"/>
      <c r="BM102" s="1161"/>
      <c r="BN102" s="1161"/>
      <c r="BO102" s="1161"/>
      <c r="BP102" s="1161"/>
      <c r="BQ102" s="625"/>
      <c r="BR102" s="1161"/>
      <c r="BS102" s="1161"/>
      <c r="BT102" s="1161"/>
      <c r="BU102" s="1161"/>
      <c r="BV102" s="1161"/>
      <c r="BW102" s="15"/>
      <c r="BX102" s="613"/>
      <c r="BY102" s="613"/>
      <c r="BZ102" s="613"/>
      <c r="CA102" s="613"/>
      <c r="CB102" s="613"/>
      <c r="CC102" s="605"/>
      <c r="CD102" s="605"/>
      <c r="CE102" s="605"/>
      <c r="CF102" s="605"/>
      <c r="CG102" s="605"/>
      <c r="CH102" s="605"/>
      <c r="CI102" s="605"/>
      <c r="CJ102" s="605"/>
      <c r="CK102" s="605"/>
      <c r="CL102" s="605"/>
      <c r="CM102" s="605"/>
      <c r="CN102" s="605"/>
      <c r="CO102" s="606"/>
      <c r="CP102" s="606"/>
      <c r="CQ102" s="606"/>
      <c r="CR102" s="606"/>
      <c r="CS102" s="606"/>
      <c r="CT102" s="606"/>
      <c r="CU102" s="632"/>
      <c r="CV102" s="278"/>
      <c r="CW102" s="244"/>
      <c r="CX102" s="599"/>
      <c r="CY102" s="1161"/>
      <c r="CZ102" s="1161"/>
      <c r="DA102" s="1161"/>
      <c r="DB102" s="1161"/>
      <c r="DC102" s="1161"/>
      <c r="DD102" s="625"/>
      <c r="DE102" s="1161"/>
      <c r="DF102" s="1161"/>
      <c r="DG102" s="1161"/>
      <c r="DH102" s="1161"/>
      <c r="DI102" s="1161"/>
      <c r="DJ102" s="625"/>
      <c r="DK102" s="1161"/>
      <c r="DL102" s="1161"/>
      <c r="DM102" s="1161"/>
      <c r="DN102" s="1161"/>
      <c r="DO102" s="1161"/>
      <c r="DP102" s="625"/>
      <c r="DQ102" s="1161"/>
      <c r="DR102" s="1161"/>
      <c r="DS102" s="1161"/>
      <c r="DT102" s="1161"/>
      <c r="DU102" s="1161"/>
      <c r="DV102" s="15"/>
      <c r="DW102" s="613"/>
      <c r="DX102" s="613"/>
      <c r="DY102" s="613"/>
      <c r="DZ102" s="613"/>
      <c r="EA102" s="613"/>
      <c r="EB102" s="605"/>
      <c r="EC102" s="605"/>
      <c r="ED102" s="605"/>
      <c r="EE102" s="605"/>
      <c r="EF102" s="605"/>
      <c r="EG102" s="605"/>
      <c r="EH102" s="605"/>
      <c r="EI102" s="605"/>
      <c r="EJ102" s="605"/>
      <c r="EK102" s="605"/>
      <c r="EL102" s="605"/>
      <c r="EM102" s="605"/>
      <c r="EN102" s="606"/>
      <c r="EO102" s="606"/>
      <c r="EP102" s="606"/>
      <c r="EQ102" s="606"/>
      <c r="ER102" s="606"/>
      <c r="ES102" s="606"/>
      <c r="ET102" s="632"/>
      <c r="EU102" s="599"/>
      <c r="EV102" s="1161"/>
      <c r="EW102" s="1161"/>
      <c r="EX102" s="1161"/>
      <c r="EY102" s="1161"/>
      <c r="EZ102" s="1161"/>
      <c r="FA102" s="625"/>
      <c r="FB102" s="1161"/>
      <c r="FC102" s="1161"/>
      <c r="FD102" s="1161"/>
      <c r="FE102" s="1161"/>
      <c r="FF102" s="1161"/>
      <c r="FG102" s="625"/>
      <c r="FH102" s="1161"/>
      <c r="FI102" s="1161"/>
      <c r="FJ102" s="1161"/>
      <c r="FK102" s="1161"/>
      <c r="FL102" s="1161"/>
      <c r="FM102" s="625"/>
      <c r="FN102" s="1161"/>
      <c r="FO102" s="1161"/>
      <c r="FP102" s="1161"/>
      <c r="FQ102" s="1161"/>
      <c r="FR102" s="1161"/>
      <c r="FS102" s="15"/>
      <c r="FT102" s="613"/>
      <c r="FU102" s="613"/>
      <c r="FV102" s="613"/>
      <c r="FW102" s="613"/>
      <c r="FX102" s="613"/>
      <c r="FY102" s="605"/>
      <c r="FZ102" s="605"/>
      <c r="GA102" s="605"/>
      <c r="GB102" s="605"/>
      <c r="GC102" s="605"/>
      <c r="GD102" s="605"/>
      <c r="GE102" s="605"/>
      <c r="GF102" s="605"/>
      <c r="GG102" s="605"/>
      <c r="GH102" s="605"/>
      <c r="GI102" s="605"/>
      <c r="GJ102" s="605"/>
      <c r="GK102" s="606"/>
      <c r="GL102" s="606"/>
      <c r="GM102" s="606"/>
      <c r="GN102" s="606"/>
      <c r="GO102" s="606"/>
      <c r="GP102" s="606"/>
      <c r="GQ102" s="632"/>
      <c r="GR102" s="6"/>
    </row>
    <row r="103" spans="1:200" ht="3" customHeight="1" x14ac:dyDescent="0.25">
      <c r="A103" s="244"/>
      <c r="B103" s="599"/>
      <c r="C103" s="1161"/>
      <c r="D103" s="1161"/>
      <c r="E103" s="1161"/>
      <c r="F103" s="1161"/>
      <c r="G103" s="1161"/>
      <c r="H103" s="625"/>
      <c r="I103" s="1161"/>
      <c r="J103" s="1161"/>
      <c r="K103" s="1161"/>
      <c r="L103" s="1161"/>
      <c r="M103" s="1161"/>
      <c r="N103" s="625"/>
      <c r="O103" s="1161"/>
      <c r="P103" s="1161"/>
      <c r="Q103" s="1161"/>
      <c r="R103" s="1161"/>
      <c r="S103" s="1161"/>
      <c r="T103" s="625"/>
      <c r="U103" s="1161"/>
      <c r="V103" s="1161"/>
      <c r="W103" s="1161"/>
      <c r="X103" s="1161"/>
      <c r="Y103" s="1161"/>
      <c r="Z103" s="15"/>
      <c r="AA103" s="613"/>
      <c r="AB103" s="613"/>
      <c r="AC103" s="613"/>
      <c r="AD103" s="613"/>
      <c r="AE103" s="613"/>
      <c r="AF103" s="605"/>
      <c r="AG103" s="605"/>
      <c r="AH103" s="605"/>
      <c r="AI103" s="605"/>
      <c r="AJ103" s="605"/>
      <c r="AK103" s="605"/>
      <c r="AL103" s="605"/>
      <c r="AM103" s="605"/>
      <c r="AN103" s="605"/>
      <c r="AO103" s="605"/>
      <c r="AP103" s="605"/>
      <c r="AQ103" s="605"/>
      <c r="AR103" s="606"/>
      <c r="AS103" s="606"/>
      <c r="AT103" s="606"/>
      <c r="AU103" s="606"/>
      <c r="AV103" s="606"/>
      <c r="AW103" s="606"/>
      <c r="AX103" s="632"/>
      <c r="AY103" s="599"/>
      <c r="AZ103" s="1161"/>
      <c r="BA103" s="1161"/>
      <c r="BB103" s="1161"/>
      <c r="BC103" s="1161"/>
      <c r="BD103" s="1161"/>
      <c r="BE103" s="625"/>
      <c r="BF103" s="1161"/>
      <c r="BG103" s="1161"/>
      <c r="BH103" s="1161"/>
      <c r="BI103" s="1161"/>
      <c r="BJ103" s="1161"/>
      <c r="BK103" s="625"/>
      <c r="BL103" s="1161"/>
      <c r="BM103" s="1161"/>
      <c r="BN103" s="1161"/>
      <c r="BO103" s="1161"/>
      <c r="BP103" s="1161"/>
      <c r="BQ103" s="625"/>
      <c r="BR103" s="1161"/>
      <c r="BS103" s="1161"/>
      <c r="BT103" s="1161"/>
      <c r="BU103" s="1161"/>
      <c r="BV103" s="1161"/>
      <c r="BW103" s="15"/>
      <c r="BX103" s="613"/>
      <c r="BY103" s="613"/>
      <c r="BZ103" s="613"/>
      <c r="CA103" s="613"/>
      <c r="CB103" s="613"/>
      <c r="CC103" s="605"/>
      <c r="CD103" s="605"/>
      <c r="CE103" s="605"/>
      <c r="CF103" s="605"/>
      <c r="CG103" s="605"/>
      <c r="CH103" s="605"/>
      <c r="CI103" s="605"/>
      <c r="CJ103" s="605"/>
      <c r="CK103" s="605"/>
      <c r="CL103" s="605"/>
      <c r="CM103" s="605"/>
      <c r="CN103" s="605"/>
      <c r="CO103" s="606"/>
      <c r="CP103" s="606"/>
      <c r="CQ103" s="606"/>
      <c r="CR103" s="606"/>
      <c r="CS103" s="606"/>
      <c r="CT103" s="606"/>
      <c r="CU103" s="632"/>
      <c r="CV103" s="278"/>
      <c r="CW103" s="244"/>
      <c r="CX103" s="599"/>
      <c r="CY103" s="1161"/>
      <c r="CZ103" s="1161"/>
      <c r="DA103" s="1161"/>
      <c r="DB103" s="1161"/>
      <c r="DC103" s="1161"/>
      <c r="DD103" s="625"/>
      <c r="DE103" s="1161"/>
      <c r="DF103" s="1161"/>
      <c r="DG103" s="1161"/>
      <c r="DH103" s="1161"/>
      <c r="DI103" s="1161"/>
      <c r="DJ103" s="625"/>
      <c r="DK103" s="1161"/>
      <c r="DL103" s="1161"/>
      <c r="DM103" s="1161"/>
      <c r="DN103" s="1161"/>
      <c r="DO103" s="1161"/>
      <c r="DP103" s="625"/>
      <c r="DQ103" s="1161"/>
      <c r="DR103" s="1161"/>
      <c r="DS103" s="1161"/>
      <c r="DT103" s="1161"/>
      <c r="DU103" s="1161"/>
      <c r="DV103" s="15"/>
      <c r="DW103" s="613"/>
      <c r="DX103" s="613"/>
      <c r="DY103" s="613"/>
      <c r="DZ103" s="613"/>
      <c r="EA103" s="613"/>
      <c r="EB103" s="605"/>
      <c r="EC103" s="605"/>
      <c r="ED103" s="605"/>
      <c r="EE103" s="605"/>
      <c r="EF103" s="605"/>
      <c r="EG103" s="605"/>
      <c r="EH103" s="605"/>
      <c r="EI103" s="605"/>
      <c r="EJ103" s="605"/>
      <c r="EK103" s="605"/>
      <c r="EL103" s="605"/>
      <c r="EM103" s="605"/>
      <c r="EN103" s="606"/>
      <c r="EO103" s="606"/>
      <c r="EP103" s="606"/>
      <c r="EQ103" s="606"/>
      <c r="ER103" s="606"/>
      <c r="ES103" s="606"/>
      <c r="ET103" s="632"/>
      <c r="EU103" s="599"/>
      <c r="EV103" s="1161"/>
      <c r="EW103" s="1161"/>
      <c r="EX103" s="1161"/>
      <c r="EY103" s="1161"/>
      <c r="EZ103" s="1161"/>
      <c r="FA103" s="625"/>
      <c r="FB103" s="1161"/>
      <c r="FC103" s="1161"/>
      <c r="FD103" s="1161"/>
      <c r="FE103" s="1161"/>
      <c r="FF103" s="1161"/>
      <c r="FG103" s="625"/>
      <c r="FH103" s="1161"/>
      <c r="FI103" s="1161"/>
      <c r="FJ103" s="1161"/>
      <c r="FK103" s="1161"/>
      <c r="FL103" s="1161"/>
      <c r="FM103" s="625"/>
      <c r="FN103" s="1161"/>
      <c r="FO103" s="1161"/>
      <c r="FP103" s="1161"/>
      <c r="FQ103" s="1161"/>
      <c r="FR103" s="1161"/>
      <c r="FS103" s="15"/>
      <c r="FT103" s="613"/>
      <c r="FU103" s="613"/>
      <c r="FV103" s="613"/>
      <c r="FW103" s="613"/>
      <c r="FX103" s="613"/>
      <c r="FY103" s="605"/>
      <c r="FZ103" s="605"/>
      <c r="GA103" s="605"/>
      <c r="GB103" s="605"/>
      <c r="GC103" s="605"/>
      <c r="GD103" s="605"/>
      <c r="GE103" s="605"/>
      <c r="GF103" s="605"/>
      <c r="GG103" s="605"/>
      <c r="GH103" s="605"/>
      <c r="GI103" s="605"/>
      <c r="GJ103" s="605"/>
      <c r="GK103" s="606"/>
      <c r="GL103" s="606"/>
      <c r="GM103" s="606"/>
      <c r="GN103" s="606"/>
      <c r="GO103" s="606"/>
      <c r="GP103" s="606"/>
      <c r="GQ103" s="632"/>
      <c r="GR103" s="6"/>
    </row>
    <row r="104" spans="1:200" ht="6" customHeight="1" x14ac:dyDescent="0.25">
      <c r="A104" s="244"/>
      <c r="B104" s="599"/>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2"/>
      <c r="AA104" s="613"/>
      <c r="AB104" s="613"/>
      <c r="AC104" s="613"/>
      <c r="AD104" s="613"/>
      <c r="AE104" s="613"/>
      <c r="AF104" s="605"/>
      <c r="AG104" s="605"/>
      <c r="AH104" s="605"/>
      <c r="AI104" s="605"/>
      <c r="AJ104" s="605"/>
      <c r="AK104" s="605"/>
      <c r="AL104" s="605"/>
      <c r="AM104" s="605"/>
      <c r="AN104" s="605"/>
      <c r="AO104" s="605"/>
      <c r="AP104" s="605"/>
      <c r="AQ104" s="605"/>
      <c r="AR104" s="606"/>
      <c r="AS104" s="606"/>
      <c r="AT104" s="606"/>
      <c r="AU104" s="606"/>
      <c r="AV104" s="606"/>
      <c r="AW104" s="606"/>
      <c r="AX104" s="632"/>
      <c r="AY104" s="599"/>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2"/>
      <c r="BX104" s="613"/>
      <c r="BY104" s="613"/>
      <c r="BZ104" s="613"/>
      <c r="CA104" s="613"/>
      <c r="CB104" s="613"/>
      <c r="CC104" s="605"/>
      <c r="CD104" s="605"/>
      <c r="CE104" s="605"/>
      <c r="CF104" s="605"/>
      <c r="CG104" s="605"/>
      <c r="CH104" s="605"/>
      <c r="CI104" s="605"/>
      <c r="CJ104" s="605"/>
      <c r="CK104" s="605"/>
      <c r="CL104" s="605"/>
      <c r="CM104" s="605"/>
      <c r="CN104" s="605"/>
      <c r="CO104" s="606"/>
      <c r="CP104" s="606"/>
      <c r="CQ104" s="606"/>
      <c r="CR104" s="606"/>
      <c r="CS104" s="606"/>
      <c r="CT104" s="606"/>
      <c r="CU104" s="632"/>
      <c r="CV104" s="278"/>
      <c r="CW104" s="244"/>
      <c r="CX104" s="599"/>
      <c r="CY104" s="601"/>
      <c r="CZ104" s="601"/>
      <c r="DA104" s="601"/>
      <c r="DB104" s="601"/>
      <c r="DC104" s="601"/>
      <c r="DD104" s="601"/>
      <c r="DE104" s="601"/>
      <c r="DF104" s="601"/>
      <c r="DG104" s="601"/>
      <c r="DH104" s="601"/>
      <c r="DI104" s="601"/>
      <c r="DJ104" s="601"/>
      <c r="DK104" s="601"/>
      <c r="DL104" s="601"/>
      <c r="DM104" s="601"/>
      <c r="DN104" s="601"/>
      <c r="DO104" s="601"/>
      <c r="DP104" s="601"/>
      <c r="DQ104" s="601"/>
      <c r="DR104" s="601"/>
      <c r="DS104" s="601"/>
      <c r="DT104" s="601"/>
      <c r="DU104" s="601"/>
      <c r="DV104" s="602"/>
      <c r="DW104" s="613"/>
      <c r="DX104" s="613"/>
      <c r="DY104" s="613"/>
      <c r="DZ104" s="613"/>
      <c r="EA104" s="613"/>
      <c r="EB104" s="605"/>
      <c r="EC104" s="605"/>
      <c r="ED104" s="605"/>
      <c r="EE104" s="605"/>
      <c r="EF104" s="605"/>
      <c r="EG104" s="605"/>
      <c r="EH104" s="605"/>
      <c r="EI104" s="605"/>
      <c r="EJ104" s="605"/>
      <c r="EK104" s="605"/>
      <c r="EL104" s="605"/>
      <c r="EM104" s="605"/>
      <c r="EN104" s="606"/>
      <c r="EO104" s="606"/>
      <c r="EP104" s="606"/>
      <c r="EQ104" s="606"/>
      <c r="ER104" s="606"/>
      <c r="ES104" s="606"/>
      <c r="ET104" s="632"/>
      <c r="EU104" s="599"/>
      <c r="EV104" s="601"/>
      <c r="EW104" s="601"/>
      <c r="EX104" s="601"/>
      <c r="EY104" s="601"/>
      <c r="EZ104" s="601"/>
      <c r="FA104" s="601"/>
      <c r="FB104" s="601"/>
      <c r="FC104" s="601"/>
      <c r="FD104" s="601"/>
      <c r="FE104" s="601"/>
      <c r="FF104" s="601"/>
      <c r="FG104" s="601"/>
      <c r="FH104" s="601"/>
      <c r="FI104" s="601"/>
      <c r="FJ104" s="601"/>
      <c r="FK104" s="601"/>
      <c r="FL104" s="601"/>
      <c r="FM104" s="601"/>
      <c r="FN104" s="601"/>
      <c r="FO104" s="601"/>
      <c r="FP104" s="601"/>
      <c r="FQ104" s="601"/>
      <c r="FR104" s="601"/>
      <c r="FS104" s="602"/>
      <c r="FT104" s="613"/>
      <c r="FU104" s="613"/>
      <c r="FV104" s="613"/>
      <c r="FW104" s="613"/>
      <c r="FX104" s="613"/>
      <c r="FY104" s="605"/>
      <c r="FZ104" s="605"/>
      <c r="GA104" s="605"/>
      <c r="GB104" s="605"/>
      <c r="GC104" s="605"/>
      <c r="GD104" s="605"/>
      <c r="GE104" s="605"/>
      <c r="GF104" s="605"/>
      <c r="GG104" s="605"/>
      <c r="GH104" s="605"/>
      <c r="GI104" s="605"/>
      <c r="GJ104" s="605"/>
      <c r="GK104" s="606"/>
      <c r="GL104" s="606"/>
      <c r="GM104" s="606"/>
      <c r="GN104" s="606"/>
      <c r="GO104" s="606"/>
      <c r="GP104" s="606"/>
      <c r="GQ104" s="632"/>
      <c r="GR104" s="6"/>
    </row>
    <row r="105" spans="1:200" ht="16.5" customHeight="1" x14ac:dyDescent="0.25">
      <c r="A105" s="244"/>
      <c r="B105" s="599"/>
      <c r="C105" s="1162" t="s">
        <v>59</v>
      </c>
      <c r="D105" s="1162"/>
      <c r="E105" s="1163"/>
      <c r="F105" s="1164" t="str">
        <f>IF(SUMIFS(Bitácora!$AG$5:$AG$1036129,Bitácora!$D$5:$D$1036129,F67,Bitácora!$AN$5:$AN$1036129,V67,Bitácora!$AH$5:$AH$1036129,"CAT I",Bitácora!$E$5:$E$1036129,L67)=0," ",SUMIFS(Bitácora!$AG$5:$AG$1036129,Bitácora!$D$5:$D$1036129,F67,Bitácora!$AN$5:$AN$1036129,V67,Bitácora!$AH$5:$AH$1036129,"CAT I",Bitácora!$E$5:$E$1036129,L67))</f>
        <v xml:space="preserve"> </v>
      </c>
      <c r="G105" s="1165"/>
      <c r="H105" s="1165"/>
      <c r="I105" s="1165"/>
      <c r="J105" s="241"/>
      <c r="K105" s="1162" t="s">
        <v>58</v>
      </c>
      <c r="L105" s="1162"/>
      <c r="M105" s="1163"/>
      <c r="N105" s="1166" t="str">
        <f>IF(SUMIFS(Bitácora!$AG$5:$AG$1036129,Bitácora!$D$5:$D$1036129,F67,Bitácora!$AN$5:$AN$1036129,V67,Bitácora!$AH$5:$AH$1036129,"CAT II",Bitácora!$E$5:$E$1036129,L67)=0," ",SUMIFS(Bitácora!$AG$5:$AG$1036129,Bitácora!$D$5:$D$1036129,F67,Bitácora!$AN$5:$AN$1036129,V67,Bitácora!$AH$5:$AH$1036129,"CAT II",Bitácora!$E$5:$E$1036129,L67))</f>
        <v xml:space="preserve"> </v>
      </c>
      <c r="O105" s="1167"/>
      <c r="P105" s="1167"/>
      <c r="Q105" s="1167"/>
      <c r="R105" s="241"/>
      <c r="S105" s="1162" t="s">
        <v>61</v>
      </c>
      <c r="T105" s="1162"/>
      <c r="U105" s="1163"/>
      <c r="V105" s="1166" t="str">
        <f>IF(SUMIFS(Bitácora!$AG$5:$AG$1036129,Bitácora!$D$5:$D$1036129,F67,Bitácora!$AN$5:$AN$1036129,V67,Bitácora!$AH$5:$AH$1036129,"CAT III",Bitácora!$E$5:$E$1036129,L67)=0," ",SUMIFS(Bitácora!$AG$5:$AG$1036129,Bitácora!$D$5:$D$1036129,F67,Bitácora!$AN$5:$AN$1036129,V67,Bitácora!$AH$5:$AH$1036129,"CAT III",Bitácora!$E$5:$E$1036129,L67))</f>
        <v xml:space="preserve"> </v>
      </c>
      <c r="W105" s="1167"/>
      <c r="X105" s="1167"/>
      <c r="Y105" s="1167"/>
      <c r="Z105" s="260"/>
      <c r="AA105" s="613" t="str">
        <f>IF(Portada!$A$1="www.fly-logics.com","DIC",0)</f>
        <v>DIC</v>
      </c>
      <c r="AB105" s="613"/>
      <c r="AC105" s="613"/>
      <c r="AD105" s="613"/>
      <c r="AE105" s="613"/>
      <c r="AF105" s="605" t="str">
        <f>IF(SUMIFS(Bitácora!$Y$5:$Y$1036129,Bitácora!$D$5:$D$1036129,F67,Bitácora!$AN$5:$AN$1036129,V67,Bitácora!$E$5:$E$1036129,L67,Bitácora!$AM$5:$AM$1036129,AA105)=0," ",SUMIFS(Bitácora!$Y$5:$Y$1036129,Bitácora!$D$5:$D$1036129,F67,Bitácora!$AN$5:$AN$1036129,V67,Bitácora!$E$5:$E$1036129,L67,Bitácora!$AM$5:$AM$1036129,AA105))</f>
        <v xml:space="preserve"> </v>
      </c>
      <c r="AG105" s="605"/>
      <c r="AH105" s="605"/>
      <c r="AI105" s="605"/>
      <c r="AJ105" s="605" t="str">
        <f>IF(SUMIFS(Bitácora!$Z$5:$Z$1036129,Bitácora!$D$5:$D$1036129,F67,Bitácora!$AN$5:$AN$1036129,V67,Bitácora!$E$5:$E$1036129,L67,Bitácora!$AM$5:$AM$1036129,AA105)=0," ",SUMIFS(Bitácora!$Z$5:$Z$1036129,Bitácora!$D$5:$D$1036129,F67,Bitácora!$AN$5:$AN$1036129,V67,Bitácora!$E$5:$E$1036129,L67,Bitácora!$AM$5:$AM$1036129,AA105))</f>
        <v xml:space="preserve"> </v>
      </c>
      <c r="AK105" s="605"/>
      <c r="AL105" s="605"/>
      <c r="AM105" s="605"/>
      <c r="AN105" s="605" t="str">
        <f>IF(SUMIFS(Bitácora!$AA$5:$AA$1036129,Bitácora!$D$5:$D$1036129,F67,Bitácora!$AN$5:$AN$1036129,V67,Bitácora!$E$5:$E$1036129,L67,Bitácora!$AM$5:$AM$1036129,AA105)=0," ",SUMIFS(Bitácora!$AA$5:$AA$1036129,Bitácora!$D$5:$D$1036129,F67,Bitácora!$AN$5:$AN$1036129,V67,Bitácora!$E$5:$E$1036129,L67,Bitácora!$AM$5:$AM$1036129,AA105))</f>
        <v xml:space="preserve"> </v>
      </c>
      <c r="AO105" s="605"/>
      <c r="AP105" s="605"/>
      <c r="AQ105" s="605"/>
      <c r="AR105" s="606" t="str">
        <f>IF(SUMIFS(Bitácora!$AE$5:$AE$1036129,Bitácora!$D$5:$D$1036129,F67,Bitácora!$AN$5:$AN$1036129,V67,Bitácora!$E$5:$E$1036129,L67,Bitácora!$AM$5:$AM$1036129,AA105)=0," ",SUMIFS(Bitácora!$AC$5:$AC$1036129,Bitácora!$D$5:$D$1036129,F67,Bitácora!$AN$5:$AN$1036129,V67,Bitácora!$E$5:$E$1036129,L67,Bitácora!$AM$5:$AM$1036129,AA105))</f>
        <v xml:space="preserve"> </v>
      </c>
      <c r="AS105" s="606"/>
      <c r="AT105" s="606"/>
      <c r="AU105" s="606" t="str">
        <f>IF(SUMIFS(Bitácora!$AF$5:$AF$1036129,Bitácora!$D$5:$D$1036129,F67,Bitácora!$AN$5:$AN$1036129,V67,Bitácora!$E$5:$E$1036129,L67,Bitácora!$AM$5:$AM$1036129,AA105)=0," ",SUMIFS(Bitácora!$AF$5:$AF$1036129,Bitácora!$D$5:$D$1036129,F67,Bitácora!$AN$5:$AN$1036129,V67,Bitácora!$E$5:$E$1036129,L67,Bitácora!$AM$5:$AM$1036129,AA105))</f>
        <v xml:space="preserve"> </v>
      </c>
      <c r="AV105" s="606"/>
      <c r="AW105" s="606"/>
      <c r="AX105" s="632"/>
      <c r="AY105" s="599"/>
      <c r="AZ105" s="1162" t="s">
        <v>59</v>
      </c>
      <c r="BA105" s="1162"/>
      <c r="BB105" s="1163"/>
      <c r="BC105" s="1164" t="str">
        <f>IF(SUMIFS(Bitácora!$AG$5:$AG$1036129,Bitácora!$D$5:$D$1036129,BC67,Bitácora!$AN$5:$AN$1036129,BS67,Bitácora!$AH$5:$AH$1036129,"CAT I",Bitácora!$E$5:$E$1036129,BI67)=0," ",SUMIFS(Bitácora!$AG$5:$AG$1036129,Bitácora!$D$5:$D$1036129,BC67,Bitácora!$AN$5:$AN$1036129,BS67,Bitácora!$AH$5:$AH$1036129,"CAT I",Bitácora!$E$5:$E$1036129,BI67))</f>
        <v xml:space="preserve"> </v>
      </c>
      <c r="BD105" s="1165"/>
      <c r="BE105" s="1165"/>
      <c r="BF105" s="1165"/>
      <c r="BG105" s="241"/>
      <c r="BH105" s="1162" t="s">
        <v>58</v>
      </c>
      <c r="BI105" s="1162"/>
      <c r="BJ105" s="1163"/>
      <c r="BK105" s="1166" t="str">
        <f>IF(SUMIFS(Bitácora!$AG$5:$AG$1036129,Bitácora!$D$5:$D$1036129,BC67,Bitácora!$AN$5:$AN$1036129,BS67,Bitácora!$AH$5:$AH$1036129,"CAT II",Bitácora!$E$5:$E$1036129,BI67)=0," ",SUMIFS(Bitácora!$AG$5:$AG$1036129,Bitácora!$D$5:$D$1036129,BC67,Bitácora!$AN$5:$AN$1036129,BS67,Bitácora!$AH$5:$AH$1036129,"CAT II",Bitácora!$E$5:$E$1036129,BI67))</f>
        <v xml:space="preserve"> </v>
      </c>
      <c r="BL105" s="1167"/>
      <c r="BM105" s="1167"/>
      <c r="BN105" s="1167"/>
      <c r="BO105" s="241"/>
      <c r="BP105" s="1162" t="s">
        <v>61</v>
      </c>
      <c r="BQ105" s="1162"/>
      <c r="BR105" s="1163"/>
      <c r="BS105" s="1166" t="str">
        <f>IF(SUMIFS(Bitácora!$AG$5:$AG$1036129,Bitácora!$D$5:$D$1036129,BC67,Bitácora!$AN$5:$AN$1036129,BS67,Bitácora!$AH$5:$AH$1036129,"CAT III",Bitácora!$E$5:$E$1036129,BI67)=0," ",SUMIFS(Bitácora!$AG$5:$AG$1036129,Bitácora!$D$5:$D$1036129,BC67,Bitácora!$AN$5:$AN$1036129,BS67,Bitácora!$AH$5:$AH$1036129,"CAT III",Bitácora!$E$5:$E$1036129,BI67))</f>
        <v xml:space="preserve"> </v>
      </c>
      <c r="BT105" s="1167"/>
      <c r="BU105" s="1167"/>
      <c r="BV105" s="1167"/>
      <c r="BW105" s="260"/>
      <c r="BX105" s="613" t="str">
        <f>IF(Portada!$A$1="www.fly-logics.com","DIC",0)</f>
        <v>DIC</v>
      </c>
      <c r="BY105" s="613"/>
      <c r="BZ105" s="613"/>
      <c r="CA105" s="613"/>
      <c r="CB105" s="613"/>
      <c r="CC105" s="605" t="str">
        <f>IF(SUMIFS(Bitácora!$Y$5:$Y$1036129,Bitácora!$D$5:$D$1036129,BC67,Bitácora!$AN$5:$AN$1036129,BS67,Bitácora!$E$5:$E$1036129,BI67,Bitácora!$AM$5:$AM$1036129,BX105)=0," ",SUMIFS(Bitácora!$Y$5:$Y$1036129,Bitácora!$D$5:$D$1036129,BC67,Bitácora!$AN$5:$AN$1036129,BS67,Bitácora!$E$5:$E$1036129,BI67,Bitácora!$AM$5:$AM$1036129,BX105))</f>
        <v xml:space="preserve"> </v>
      </c>
      <c r="CD105" s="605"/>
      <c r="CE105" s="605"/>
      <c r="CF105" s="605"/>
      <c r="CG105" s="605" t="str">
        <f>IF(SUMIFS(Bitácora!$Z$5:$Z$1036129,Bitácora!$D$5:$D$1036129,BC67,Bitácora!$AN$5:$AN$1036129,BS67,Bitácora!$E$5:$E$1036129,BI67,Bitácora!$AM$5:$AM$1036129,BX105)=0," ",SUMIFS(Bitácora!$Z$5:$Z$1036129,Bitácora!$D$5:$D$1036129,BC67,Bitácora!$AN$5:$AN$1036129,BS67,Bitácora!$E$5:$E$1036129,BI67,Bitácora!$AM$5:$AM$1036129,BX105))</f>
        <v xml:space="preserve"> </v>
      </c>
      <c r="CH105" s="605"/>
      <c r="CI105" s="605"/>
      <c r="CJ105" s="605"/>
      <c r="CK105" s="605" t="str">
        <f>IF(SUMIFS(Bitácora!$AA$5:$AA$1036129,Bitácora!$D$5:$D$1036129,BC67,Bitácora!$AN$5:$AN$1036129,BS67,Bitácora!$E$5:$E$1036129,BI67,Bitácora!$AM$5:$AM$1036129,BX105)=0," ",SUMIFS(Bitácora!$AA$5:$AA$1036129,Bitácora!$D$5:$D$1036129,BC67,Bitácora!$AN$5:$AN$1036129,BS67,Bitácora!$E$5:$E$1036129,BI67,Bitácora!$AM$5:$AM$1036129,BX105))</f>
        <v xml:space="preserve"> </v>
      </c>
      <c r="CL105" s="605"/>
      <c r="CM105" s="605"/>
      <c r="CN105" s="605"/>
      <c r="CO105" s="606" t="str">
        <f>IF(SUMIFS(Bitácora!$AE$5:$AE$1036129,Bitácora!$D$5:$D$1036129,BC67,Bitácora!$AN$5:$AN$1036129,BS67,Bitácora!$E$5:$E$1036129,BI67,Bitácora!$AM$5:$AM$1036129,BX105)=0," ",SUMIFS(Bitácora!$AC$5:$AC$1036129,Bitácora!$D$5:$D$1036129,BC67,Bitácora!$AN$5:$AN$1036129,BS67,Bitácora!$E$5:$E$1036129,BI67,Bitácora!$AM$5:$AM$1036129,BX105))</f>
        <v xml:space="preserve"> </v>
      </c>
      <c r="CP105" s="606"/>
      <c r="CQ105" s="606"/>
      <c r="CR105" s="606" t="str">
        <f>IF(SUMIFS(Bitácora!$AF$5:$AF$1036129,Bitácora!$D$5:$D$1036129,BC67,Bitácora!$AN$5:$AN$1036129,BS67,Bitácora!$E$5:$E$1036129,BI67,Bitácora!$AM$5:$AM$1036129,BX105)=0," ",SUMIFS(Bitácora!$AF$5:$AF$1036129,Bitácora!$D$5:$D$1036129,BC67,Bitácora!$AN$5:$AN$1036129,BS67,Bitácora!$E$5:$E$1036129,BI67,Bitácora!$AM$5:$AM$1036129,BX105))</f>
        <v xml:space="preserve"> </v>
      </c>
      <c r="CS105" s="606"/>
      <c r="CT105" s="606"/>
      <c r="CU105" s="632"/>
      <c r="CV105" s="278"/>
      <c r="CW105" s="244"/>
      <c r="CX105" s="599"/>
      <c r="CY105" s="1162" t="s">
        <v>59</v>
      </c>
      <c r="CZ105" s="1162"/>
      <c r="DA105" s="1163"/>
      <c r="DB105" s="1164" t="str">
        <f>IF(SUMIFS(Bitácora!$AG$5:$AG$1036129,Bitácora!$D$5:$D$1036129,DB67,Bitácora!$AN$5:$AN$1036129,DR67,Bitácora!$AH$5:$AH$1036129,"CAT I",Bitácora!$E$5:$E$1036129,DH67)=0," ",SUMIFS(Bitácora!$AG$5:$AG$1036129,Bitácora!$D$5:$D$1036129,DB67,Bitácora!$AN$5:$AN$1036129,DR67,Bitácora!$AH$5:$AH$1036129,"CAT I",Bitácora!$E$5:$E$1036129,DH67))</f>
        <v xml:space="preserve"> </v>
      </c>
      <c r="DC105" s="1165"/>
      <c r="DD105" s="1165"/>
      <c r="DE105" s="1165"/>
      <c r="DF105" s="241"/>
      <c r="DG105" s="1162" t="s">
        <v>58</v>
      </c>
      <c r="DH105" s="1162"/>
      <c r="DI105" s="1163"/>
      <c r="DJ105" s="1166" t="str">
        <f>IF(SUMIFS(Bitácora!$AG$5:$AG$1036129,Bitácora!$D$5:$D$1036129,DB67,Bitácora!$AN$5:$AN$1036129,DR67,Bitácora!$AH$5:$AH$1036129,"CAT II",Bitácora!$E$5:$E$1036129,DH67)=0," ",SUMIFS(Bitácora!$AG$5:$AG$1036129,Bitácora!$D$5:$D$1036129,DB67,Bitácora!$AN$5:$AN$1036129,DR67,Bitácora!$AH$5:$AH$1036129,"CAT II",Bitácora!$E$5:$E$1036129,DH67))</f>
        <v xml:space="preserve"> </v>
      </c>
      <c r="DK105" s="1167"/>
      <c r="DL105" s="1167"/>
      <c r="DM105" s="1167"/>
      <c r="DN105" s="241"/>
      <c r="DO105" s="1162" t="s">
        <v>61</v>
      </c>
      <c r="DP105" s="1162"/>
      <c r="DQ105" s="1163"/>
      <c r="DR105" s="1166" t="str">
        <f>IF(SUMIFS(Bitácora!$AG$5:$AG$1036129,Bitácora!$D$5:$D$1036129,DB67,Bitácora!$AN$5:$AN$1036129,DR67,Bitácora!$AH$5:$AH$1036129,"CAT III",Bitácora!$E$5:$E$1036129,DH67)=0," ",SUMIFS(Bitácora!$AG$5:$AG$1036129,Bitácora!$D$5:$D$1036129,DB67,Bitácora!$AN$5:$AN$1036129,DR67,Bitácora!$AH$5:$AH$1036129,"CAT III",Bitácora!$E$5:$E$1036129,DH67))</f>
        <v xml:space="preserve"> </v>
      </c>
      <c r="DS105" s="1167"/>
      <c r="DT105" s="1167"/>
      <c r="DU105" s="1167"/>
      <c r="DV105" s="260"/>
      <c r="DW105" s="613" t="str">
        <f>IF(Portada!$A$1="www.fly-logics.com","DIC",0)</f>
        <v>DIC</v>
      </c>
      <c r="DX105" s="613"/>
      <c r="DY105" s="613"/>
      <c r="DZ105" s="613"/>
      <c r="EA105" s="613"/>
      <c r="EB105" s="605" t="str">
        <f>IF(SUMIFS(Bitácora!$Y$5:$Y$1036129,Bitácora!$D$5:$D$1036129,DB67,Bitácora!$AN$5:$AN$1036129,DR67,Bitácora!$E$5:$E$1036129,DH67,Bitácora!$AM$5:$AM$1036129,DW105)=0," ",SUMIFS(Bitácora!$Y$5:$Y$1036129,Bitácora!$D$5:$D$1036129,DB67,Bitácora!$AN$5:$AN$1036129,DR67,Bitácora!$E$5:$E$1036129,DH67,Bitácora!$AM$5:$AM$1036129,DW105))</f>
        <v xml:space="preserve"> </v>
      </c>
      <c r="EC105" s="605"/>
      <c r="ED105" s="605"/>
      <c r="EE105" s="605"/>
      <c r="EF105" s="605" t="str">
        <f>IF(SUMIFS(Bitácora!$Z$5:$Z$1036129,Bitácora!$D$5:$D$1036129,DB67,Bitácora!$AN$5:$AN$1036129,DR67,Bitácora!$E$5:$E$1036129,DH67,Bitácora!$AM$5:$AM$1036129,DW105)=0," ",SUMIFS(Bitácora!$Z$5:$Z$1036129,Bitácora!$D$5:$D$1036129,DB67,Bitácora!$AN$5:$AN$1036129,DR67,Bitácora!$E$5:$E$1036129,DH67,Bitácora!$AM$5:$AM$1036129,DW105))</f>
        <v xml:space="preserve"> </v>
      </c>
      <c r="EG105" s="605"/>
      <c r="EH105" s="605"/>
      <c r="EI105" s="605"/>
      <c r="EJ105" s="605" t="str">
        <f>IF(SUMIFS(Bitácora!$AA$5:$AA$1036129,Bitácora!$D$5:$D$1036129,DB67,Bitácora!$AN$5:$AN$1036129,DR67,Bitácora!$E$5:$E$1036129,DH67,Bitácora!$AM$5:$AM$1036129,DW105)=0," ",SUMIFS(Bitácora!$AA$5:$AA$1036129,Bitácora!$D$5:$D$1036129,DB67,Bitácora!$AN$5:$AN$1036129,DR67,Bitácora!$E$5:$E$1036129,DH67,Bitácora!$AM$5:$AM$1036129,DW105))</f>
        <v xml:space="preserve"> </v>
      </c>
      <c r="EK105" s="605"/>
      <c r="EL105" s="605"/>
      <c r="EM105" s="605"/>
      <c r="EN105" s="606" t="str">
        <f>IF(SUMIFS(Bitácora!$AE$5:$AE$1036129,Bitácora!$D$5:$D$1036129,DB67,Bitácora!$AN$5:$AN$1036129,DR67,Bitácora!$E$5:$E$1036129,DH67,Bitácora!$AM$5:$AM$1036129,DW105)=0," ",SUMIFS(Bitácora!$AC$5:$AC$1036129,Bitácora!$D$5:$D$1036129,DB67,Bitácora!$AN$5:$AN$1036129,DR67,Bitácora!$E$5:$E$1036129,DH67,Bitácora!$AM$5:$AM$1036129,DW105))</f>
        <v xml:space="preserve"> </v>
      </c>
      <c r="EO105" s="606"/>
      <c r="EP105" s="606"/>
      <c r="EQ105" s="606" t="str">
        <f>IF(SUMIFS(Bitácora!$AF$5:$AF$1036129,Bitácora!$D$5:$D$1036129,DB67,Bitácora!$AN$5:$AN$1036129,DR67,Bitácora!$E$5:$E$1036129,DH67,Bitácora!$AM$5:$AM$1036129,DW105)=0," ",SUMIFS(Bitácora!$AF$5:$AF$1036129,Bitácora!$D$5:$D$1036129,DB67,Bitácora!$AN$5:$AN$1036129,DR67,Bitácora!$E$5:$E$1036129,DH67,Bitácora!$AM$5:$AM$1036129,DW105))</f>
        <v xml:space="preserve"> </v>
      </c>
      <c r="ER105" s="606"/>
      <c r="ES105" s="606"/>
      <c r="ET105" s="632"/>
      <c r="EU105" s="599"/>
      <c r="EV105" s="1162" t="s">
        <v>59</v>
      </c>
      <c r="EW105" s="1162"/>
      <c r="EX105" s="1163"/>
      <c r="EY105" s="1164" t="str">
        <f>IF(SUMIFS(Bitácora!$AG$5:$AG$1036129,Bitácora!$D$5:$D$1036129,EY67,Bitácora!$AN$5:$AN$1036129,FO67,Bitácora!$AH$5:$AH$1036129,"CAT I",Bitácora!$E$5:$E$1036129,FE67)=0," ",SUMIFS(Bitácora!$AG$5:$AG$1036129,Bitácora!$D$5:$D$1036129,EY67,Bitácora!$AN$5:$AN$1036129,FO67,Bitácora!$AH$5:$AH$1036129,"CAT I",Bitácora!$E$5:$E$1036129,FE67))</f>
        <v xml:space="preserve"> </v>
      </c>
      <c r="EZ105" s="1165"/>
      <c r="FA105" s="1165"/>
      <c r="FB105" s="1165"/>
      <c r="FC105" s="241"/>
      <c r="FD105" s="1162" t="s">
        <v>58</v>
      </c>
      <c r="FE105" s="1162"/>
      <c r="FF105" s="1163"/>
      <c r="FG105" s="1166" t="str">
        <f>IF(SUMIFS(Bitácora!$AG$5:$AG$1036129,Bitácora!$D$5:$D$1036129,EY67,Bitácora!$AN$5:$AN$1036129,FO67,Bitácora!$AH$5:$AH$1036129,"CAT II",Bitácora!$E$5:$E$1036129,FE67)=0," ",SUMIFS(Bitácora!$AG$5:$AG$1036129,Bitácora!$D$5:$D$1036129,EY67,Bitácora!$AN$5:$AN$1036129,FO67,Bitácora!$AH$5:$AH$1036129,"CAT II",Bitácora!$E$5:$E$1036129,FE67))</f>
        <v xml:space="preserve"> </v>
      </c>
      <c r="FH105" s="1167"/>
      <c r="FI105" s="1167"/>
      <c r="FJ105" s="1167"/>
      <c r="FK105" s="241"/>
      <c r="FL105" s="1162" t="s">
        <v>61</v>
      </c>
      <c r="FM105" s="1162"/>
      <c r="FN105" s="1163"/>
      <c r="FO105" s="1166" t="str">
        <f>IF(SUMIFS(Bitácora!$AG$5:$AG$1036129,Bitácora!$D$5:$D$1036129,EY67,Bitácora!$AN$5:$AN$1036129,FO67,Bitácora!$AH$5:$AH$1036129,"CAT III",Bitácora!$E$5:$E$1036129,FE67)=0," ",SUMIFS(Bitácora!$AG$5:$AG$1036129,Bitácora!$D$5:$D$1036129,EY67,Bitácora!$AN$5:$AN$1036129,FO67,Bitácora!$AH$5:$AH$1036129,"CAT III",Bitácora!$E$5:$E$1036129,FE67))</f>
        <v xml:space="preserve"> </v>
      </c>
      <c r="FP105" s="1167"/>
      <c r="FQ105" s="1167"/>
      <c r="FR105" s="1167"/>
      <c r="FS105" s="260"/>
      <c r="FT105" s="613" t="str">
        <f>IF(Portada!$A$1="www.fly-logics.com","DIC",0)</f>
        <v>DIC</v>
      </c>
      <c r="FU105" s="613"/>
      <c r="FV105" s="613"/>
      <c r="FW105" s="613"/>
      <c r="FX105" s="613"/>
      <c r="FY105" s="605" t="str">
        <f>IF(SUMIFS(Bitácora!$Y$5:$Y$1036129,Bitácora!$D$5:$D$1036129,EY67,Bitácora!$AN$5:$AN$1036129,FO67,Bitácora!$E$5:$E$1036129,FE67,Bitácora!$AM$5:$AM$1036129,FT105)=0," ",SUMIFS(Bitácora!$Y$5:$Y$1036129,Bitácora!$D$5:$D$1036129,EY67,Bitácora!$AN$5:$AN$1036129,FO67,Bitácora!$E$5:$E$1036129,FE67,Bitácora!$AM$5:$AM$1036129,FT105))</f>
        <v xml:space="preserve"> </v>
      </c>
      <c r="FZ105" s="605"/>
      <c r="GA105" s="605"/>
      <c r="GB105" s="605"/>
      <c r="GC105" s="605" t="str">
        <f>IF(SUMIFS(Bitácora!$Z$5:$Z$1036129,Bitácora!$D$5:$D$1036129,EY67,Bitácora!$AN$5:$AN$1036129,FO67,Bitácora!$E$5:$E$1036129,FE67,Bitácora!$AM$5:$AM$1036129,FT105)=0," ",SUMIFS(Bitácora!$Z$5:$Z$1036129,Bitácora!$D$5:$D$1036129,EY67,Bitácora!$AN$5:$AN$1036129,FO67,Bitácora!$E$5:$E$1036129,FE67,Bitácora!$AM$5:$AM$1036129,FT105))</f>
        <v xml:space="preserve"> </v>
      </c>
      <c r="GD105" s="605"/>
      <c r="GE105" s="605"/>
      <c r="GF105" s="605"/>
      <c r="GG105" s="605" t="str">
        <f>IF(SUMIFS(Bitácora!$AA$5:$AA$1036129,Bitácora!$D$5:$D$1036129,EY67,Bitácora!$AN$5:$AN$1036129,FO67,Bitácora!$E$5:$E$1036129,FE67,Bitácora!$AM$5:$AM$1036129,FT105)=0," ",SUMIFS(Bitácora!$AA$5:$AA$1036129,Bitácora!$D$5:$D$1036129,EY67,Bitácora!$AN$5:$AN$1036129,FO67,Bitácora!$E$5:$E$1036129,FE67,Bitácora!$AM$5:$AM$1036129,FT105))</f>
        <v xml:space="preserve"> </v>
      </c>
      <c r="GH105" s="605"/>
      <c r="GI105" s="605"/>
      <c r="GJ105" s="605"/>
      <c r="GK105" s="606" t="str">
        <f>IF(SUMIFS(Bitácora!$AE$5:$AE$1036129,Bitácora!$D$5:$D$1036129,EY67,Bitácora!$AN$5:$AN$1036129,FO67,Bitácora!$E$5:$E$1036129,FE67,Bitácora!$AM$5:$AM$1036129,FT105)=0," ",SUMIFS(Bitácora!$AC$5:$AC$1036129,Bitácora!$D$5:$D$1036129,EY67,Bitácora!$AN$5:$AN$1036129,FO67,Bitácora!$E$5:$E$1036129,FE67,Bitácora!$AM$5:$AM$1036129,FT105))</f>
        <v xml:space="preserve"> </v>
      </c>
      <c r="GL105" s="606"/>
      <c r="GM105" s="606"/>
      <c r="GN105" s="606" t="str">
        <f>IF(SUMIFS(Bitácora!$AF$5:$AF$1036129,Bitácora!$D$5:$D$1036129,EY67,Bitácora!$AN$5:$AN$1036129,FO67,Bitácora!$E$5:$E$1036129,FE67,Bitácora!$AM$5:$AM$1036129,FT105)=0," ",SUMIFS(Bitácora!$AF$5:$AF$1036129,Bitácora!$D$5:$D$1036129,EY67,Bitácora!$AN$5:$AN$1036129,FO67,Bitácora!$E$5:$E$1036129,FE67,Bitácora!$AM$5:$AM$1036129,FT105))</f>
        <v xml:space="preserve"> </v>
      </c>
      <c r="GO105" s="606"/>
      <c r="GP105" s="606"/>
      <c r="GQ105" s="632"/>
      <c r="GR105" s="6"/>
    </row>
    <row r="106" spans="1:200" ht="3" customHeight="1" x14ac:dyDescent="0.25">
      <c r="A106" s="244"/>
      <c r="B106" s="600"/>
      <c r="C106" s="603"/>
      <c r="D106" s="603"/>
      <c r="E106" s="603"/>
      <c r="F106" s="603"/>
      <c r="G106" s="603"/>
      <c r="H106" s="603"/>
      <c r="I106" s="603"/>
      <c r="J106" s="603"/>
      <c r="K106" s="603"/>
      <c r="L106" s="603"/>
      <c r="M106" s="603"/>
      <c r="N106" s="603"/>
      <c r="O106" s="603"/>
      <c r="P106" s="603"/>
      <c r="Q106" s="603"/>
      <c r="R106" s="603"/>
      <c r="S106" s="603"/>
      <c r="T106" s="603"/>
      <c r="U106" s="603"/>
      <c r="V106" s="603"/>
      <c r="W106" s="603"/>
      <c r="X106" s="603"/>
      <c r="Y106" s="603"/>
      <c r="Z106" s="604"/>
      <c r="AA106" s="613"/>
      <c r="AB106" s="613"/>
      <c r="AC106" s="613"/>
      <c r="AD106" s="613"/>
      <c r="AE106" s="613"/>
      <c r="AF106" s="605"/>
      <c r="AG106" s="605"/>
      <c r="AH106" s="605"/>
      <c r="AI106" s="605"/>
      <c r="AJ106" s="605"/>
      <c r="AK106" s="605"/>
      <c r="AL106" s="605"/>
      <c r="AM106" s="605"/>
      <c r="AN106" s="605"/>
      <c r="AO106" s="605"/>
      <c r="AP106" s="605"/>
      <c r="AQ106" s="605"/>
      <c r="AR106" s="606"/>
      <c r="AS106" s="606"/>
      <c r="AT106" s="606"/>
      <c r="AU106" s="606"/>
      <c r="AV106" s="606"/>
      <c r="AW106" s="606"/>
      <c r="AX106" s="632"/>
      <c r="AY106" s="600"/>
      <c r="AZ106" s="603"/>
      <c r="BA106" s="603"/>
      <c r="BB106" s="603"/>
      <c r="BC106" s="603"/>
      <c r="BD106" s="603"/>
      <c r="BE106" s="603"/>
      <c r="BF106" s="603"/>
      <c r="BG106" s="603"/>
      <c r="BH106" s="603"/>
      <c r="BI106" s="603"/>
      <c r="BJ106" s="603"/>
      <c r="BK106" s="603"/>
      <c r="BL106" s="603"/>
      <c r="BM106" s="603"/>
      <c r="BN106" s="603"/>
      <c r="BO106" s="603"/>
      <c r="BP106" s="603"/>
      <c r="BQ106" s="603"/>
      <c r="BR106" s="603"/>
      <c r="BS106" s="603"/>
      <c r="BT106" s="603"/>
      <c r="BU106" s="603"/>
      <c r="BV106" s="603"/>
      <c r="BW106" s="604"/>
      <c r="BX106" s="613"/>
      <c r="BY106" s="613"/>
      <c r="BZ106" s="613"/>
      <c r="CA106" s="613"/>
      <c r="CB106" s="613"/>
      <c r="CC106" s="605"/>
      <c r="CD106" s="605"/>
      <c r="CE106" s="605"/>
      <c r="CF106" s="605"/>
      <c r="CG106" s="605"/>
      <c r="CH106" s="605"/>
      <c r="CI106" s="605"/>
      <c r="CJ106" s="605"/>
      <c r="CK106" s="605"/>
      <c r="CL106" s="605"/>
      <c r="CM106" s="605"/>
      <c r="CN106" s="605"/>
      <c r="CO106" s="606"/>
      <c r="CP106" s="606"/>
      <c r="CQ106" s="606"/>
      <c r="CR106" s="606"/>
      <c r="CS106" s="606"/>
      <c r="CT106" s="606"/>
      <c r="CU106" s="632"/>
      <c r="CV106" s="278"/>
      <c r="CW106" s="244"/>
      <c r="CX106" s="600"/>
      <c r="CY106" s="603"/>
      <c r="CZ106" s="603"/>
      <c r="DA106" s="603"/>
      <c r="DB106" s="603"/>
      <c r="DC106" s="603"/>
      <c r="DD106" s="603"/>
      <c r="DE106" s="603"/>
      <c r="DF106" s="603"/>
      <c r="DG106" s="603"/>
      <c r="DH106" s="603"/>
      <c r="DI106" s="603"/>
      <c r="DJ106" s="603"/>
      <c r="DK106" s="603"/>
      <c r="DL106" s="603"/>
      <c r="DM106" s="603"/>
      <c r="DN106" s="603"/>
      <c r="DO106" s="603"/>
      <c r="DP106" s="603"/>
      <c r="DQ106" s="603"/>
      <c r="DR106" s="603"/>
      <c r="DS106" s="603"/>
      <c r="DT106" s="603"/>
      <c r="DU106" s="603"/>
      <c r="DV106" s="604"/>
      <c r="DW106" s="613"/>
      <c r="DX106" s="613"/>
      <c r="DY106" s="613"/>
      <c r="DZ106" s="613"/>
      <c r="EA106" s="613"/>
      <c r="EB106" s="605"/>
      <c r="EC106" s="605"/>
      <c r="ED106" s="605"/>
      <c r="EE106" s="605"/>
      <c r="EF106" s="605"/>
      <c r="EG106" s="605"/>
      <c r="EH106" s="605"/>
      <c r="EI106" s="605"/>
      <c r="EJ106" s="605"/>
      <c r="EK106" s="605"/>
      <c r="EL106" s="605"/>
      <c r="EM106" s="605"/>
      <c r="EN106" s="606"/>
      <c r="EO106" s="606"/>
      <c r="EP106" s="606"/>
      <c r="EQ106" s="606"/>
      <c r="ER106" s="606"/>
      <c r="ES106" s="606"/>
      <c r="ET106" s="632"/>
      <c r="EU106" s="600"/>
      <c r="EV106" s="603"/>
      <c r="EW106" s="603"/>
      <c r="EX106" s="603"/>
      <c r="EY106" s="603"/>
      <c r="EZ106" s="603"/>
      <c r="FA106" s="603"/>
      <c r="FB106" s="603"/>
      <c r="FC106" s="603"/>
      <c r="FD106" s="603"/>
      <c r="FE106" s="603"/>
      <c r="FF106" s="603"/>
      <c r="FG106" s="603"/>
      <c r="FH106" s="603"/>
      <c r="FI106" s="603"/>
      <c r="FJ106" s="603"/>
      <c r="FK106" s="603"/>
      <c r="FL106" s="603"/>
      <c r="FM106" s="603"/>
      <c r="FN106" s="603"/>
      <c r="FO106" s="603"/>
      <c r="FP106" s="603"/>
      <c r="FQ106" s="603"/>
      <c r="FR106" s="603"/>
      <c r="FS106" s="604"/>
      <c r="FT106" s="613"/>
      <c r="FU106" s="613"/>
      <c r="FV106" s="613"/>
      <c r="FW106" s="613"/>
      <c r="FX106" s="613"/>
      <c r="FY106" s="605"/>
      <c r="FZ106" s="605"/>
      <c r="GA106" s="605"/>
      <c r="GB106" s="605"/>
      <c r="GC106" s="605"/>
      <c r="GD106" s="605"/>
      <c r="GE106" s="605"/>
      <c r="GF106" s="605"/>
      <c r="GG106" s="605"/>
      <c r="GH106" s="605"/>
      <c r="GI106" s="605"/>
      <c r="GJ106" s="605"/>
      <c r="GK106" s="606"/>
      <c r="GL106" s="606"/>
      <c r="GM106" s="606"/>
      <c r="GN106" s="606"/>
      <c r="GO106" s="606"/>
      <c r="GP106" s="606"/>
      <c r="GQ106" s="632"/>
      <c r="GR106" s="6"/>
    </row>
    <row r="107" spans="1:200" ht="5.25" customHeight="1" x14ac:dyDescent="0.25">
      <c r="A107" s="244"/>
      <c r="B107" s="177"/>
      <c r="C107" s="279"/>
      <c r="D107" s="280"/>
      <c r="E107" s="280"/>
      <c r="F107" s="280"/>
      <c r="G107" s="280"/>
      <c r="H107" s="280"/>
      <c r="I107" s="280"/>
      <c r="J107" s="280"/>
      <c r="K107" s="280"/>
      <c r="L107" s="280"/>
      <c r="M107" s="280"/>
      <c r="N107" s="280"/>
      <c r="O107" s="280"/>
      <c r="P107" s="6"/>
      <c r="Q107" s="281"/>
      <c r="R107" s="281"/>
      <c r="S107" s="281"/>
      <c r="T107" s="281"/>
      <c r="U107" s="281"/>
      <c r="V107" s="282"/>
      <c r="W107" s="282"/>
      <c r="X107" s="282"/>
      <c r="Y107" s="282"/>
      <c r="Z107" s="15"/>
      <c r="AA107" s="1145" t="str">
        <f>IF(Portada!$A$1="www.fly-logics.com","TOTAL 2do
SEMESTRE",0)</f>
        <v>TOTAL 2do
SEMESTRE</v>
      </c>
      <c r="AB107" s="1145"/>
      <c r="AC107" s="1145"/>
      <c r="AD107" s="1145"/>
      <c r="AE107" s="1145"/>
      <c r="AF107" s="1147" t="str">
        <f t="shared" ref="AF107" si="52">IF(SUM(AF89:AI106)=0," ",SUM(AF89:AI106))</f>
        <v xml:space="preserve"> </v>
      </c>
      <c r="AG107" s="1147"/>
      <c r="AH107" s="1147"/>
      <c r="AI107" s="1147"/>
      <c r="AJ107" s="1147" t="str">
        <f t="shared" ref="AJ107" si="53">IF(SUM(AJ89:AM106)=0," ",SUM(AJ89:AM106))</f>
        <v xml:space="preserve"> </v>
      </c>
      <c r="AK107" s="1147"/>
      <c r="AL107" s="1147"/>
      <c r="AM107" s="1147"/>
      <c r="AN107" s="1147" t="str">
        <f t="shared" ref="AN107" si="54">IF(SUM(AN89:AQ106)=0," ",SUM(AN89:AQ106))</f>
        <v xml:space="preserve"> </v>
      </c>
      <c r="AO107" s="1147"/>
      <c r="AP107" s="1147"/>
      <c r="AQ107" s="1147"/>
      <c r="AR107" s="1151" t="str">
        <f t="shared" ref="AR107" si="55">IF(SUM(AR89:AT106)=0," ",SUM(AR89:AT106))</f>
        <v xml:space="preserve"> </v>
      </c>
      <c r="AS107" s="1151"/>
      <c r="AT107" s="1151"/>
      <c r="AU107" s="1151" t="str">
        <f t="shared" ref="AU107" si="56">IF(SUM(AU89:AW106)=0," ",SUM(AU89:AW106))</f>
        <v xml:space="preserve"> </v>
      </c>
      <c r="AV107" s="1151"/>
      <c r="AW107" s="1151"/>
      <c r="AX107" s="632"/>
      <c r="AY107" s="177"/>
      <c r="AZ107" s="279"/>
      <c r="BA107" s="280"/>
      <c r="BB107" s="280"/>
      <c r="BC107" s="280"/>
      <c r="BD107" s="280"/>
      <c r="BE107" s="280"/>
      <c r="BF107" s="280"/>
      <c r="BG107" s="280"/>
      <c r="BH107" s="280"/>
      <c r="BI107" s="280"/>
      <c r="BJ107" s="280"/>
      <c r="BK107" s="280"/>
      <c r="BL107" s="280"/>
      <c r="BM107" s="6"/>
      <c r="BN107" s="281"/>
      <c r="BO107" s="281"/>
      <c r="BP107" s="281"/>
      <c r="BQ107" s="281"/>
      <c r="BR107" s="281"/>
      <c r="BS107" s="282"/>
      <c r="BT107" s="282"/>
      <c r="BU107" s="282"/>
      <c r="BV107" s="282"/>
      <c r="BW107" s="15"/>
      <c r="BX107" s="1145" t="str">
        <f>IF(Portada!$A$1="www.fly-logics.com","TOTAL 2do
SEMESTRE",0)</f>
        <v>TOTAL 2do
SEMESTRE</v>
      </c>
      <c r="BY107" s="1145"/>
      <c r="BZ107" s="1145"/>
      <c r="CA107" s="1145"/>
      <c r="CB107" s="1145"/>
      <c r="CC107" s="1147" t="str">
        <f t="shared" ref="CC107" si="57">IF(SUM(CC89:CF106)=0," ",SUM(CC89:CF106))</f>
        <v xml:space="preserve"> </v>
      </c>
      <c r="CD107" s="1147"/>
      <c r="CE107" s="1147"/>
      <c r="CF107" s="1147"/>
      <c r="CG107" s="1147" t="str">
        <f t="shared" ref="CG107" si="58">IF(SUM(CG89:CJ106)=0," ",SUM(CG89:CJ106))</f>
        <v xml:space="preserve"> </v>
      </c>
      <c r="CH107" s="1147"/>
      <c r="CI107" s="1147"/>
      <c r="CJ107" s="1147"/>
      <c r="CK107" s="1147" t="str">
        <f t="shared" ref="CK107" si="59">IF(SUM(CK89:CN106)=0," ",SUM(CK89:CN106))</f>
        <v xml:space="preserve"> </v>
      </c>
      <c r="CL107" s="1147"/>
      <c r="CM107" s="1147"/>
      <c r="CN107" s="1147"/>
      <c r="CO107" s="1151" t="str">
        <f t="shared" ref="CO107" si="60">IF(SUM(CO89:CQ106)=0," ",SUM(CO89:CQ106))</f>
        <v xml:space="preserve"> </v>
      </c>
      <c r="CP107" s="1151"/>
      <c r="CQ107" s="1151"/>
      <c r="CR107" s="1151" t="str">
        <f t="shared" ref="CR107" si="61">IF(SUM(CR89:CT106)=0," ",SUM(CR89:CT106))</f>
        <v xml:space="preserve"> </v>
      </c>
      <c r="CS107" s="1151"/>
      <c r="CT107" s="1151"/>
      <c r="CU107" s="632"/>
      <c r="CV107" s="283"/>
      <c r="CW107" s="244"/>
      <c r="CX107" s="177"/>
      <c r="CY107" s="279"/>
      <c r="CZ107" s="280"/>
      <c r="DA107" s="280"/>
      <c r="DB107" s="280"/>
      <c r="DC107" s="280"/>
      <c r="DD107" s="280"/>
      <c r="DE107" s="280"/>
      <c r="DF107" s="280"/>
      <c r="DG107" s="280"/>
      <c r="DH107" s="280"/>
      <c r="DI107" s="280"/>
      <c r="DJ107" s="280"/>
      <c r="DK107" s="280"/>
      <c r="DL107" s="6"/>
      <c r="DM107" s="281"/>
      <c r="DN107" s="281"/>
      <c r="DO107" s="281"/>
      <c r="DP107" s="281"/>
      <c r="DQ107" s="281"/>
      <c r="DR107" s="282"/>
      <c r="DS107" s="282"/>
      <c r="DT107" s="282"/>
      <c r="DU107" s="282"/>
      <c r="DV107" s="15"/>
      <c r="DW107" s="1145" t="str">
        <f>IF(Portada!$A$1="www.fly-logics.com","TOTAL 2do
SEMESTRE",0)</f>
        <v>TOTAL 2do
SEMESTRE</v>
      </c>
      <c r="DX107" s="1145"/>
      <c r="DY107" s="1145"/>
      <c r="DZ107" s="1145"/>
      <c r="EA107" s="1145"/>
      <c r="EB107" s="1147" t="str">
        <f t="shared" ref="EB107" si="62">IF(SUM(EB89:EE106)=0," ",SUM(EB89:EE106))</f>
        <v xml:space="preserve"> </v>
      </c>
      <c r="EC107" s="1147"/>
      <c r="ED107" s="1147"/>
      <c r="EE107" s="1147"/>
      <c r="EF107" s="1147" t="str">
        <f t="shared" ref="EF107" si="63">IF(SUM(EF89:EI106)=0," ",SUM(EF89:EI106))</f>
        <v xml:space="preserve"> </v>
      </c>
      <c r="EG107" s="1147"/>
      <c r="EH107" s="1147"/>
      <c r="EI107" s="1147"/>
      <c r="EJ107" s="1147" t="str">
        <f t="shared" ref="EJ107" si="64">IF(SUM(EJ89:EM106)=0," ",SUM(EJ89:EM106))</f>
        <v xml:space="preserve"> </v>
      </c>
      <c r="EK107" s="1147"/>
      <c r="EL107" s="1147"/>
      <c r="EM107" s="1147"/>
      <c r="EN107" s="1151" t="str">
        <f t="shared" ref="EN107" si="65">IF(SUM(EN89:EP106)=0," ",SUM(EN89:EP106))</f>
        <v xml:space="preserve"> </v>
      </c>
      <c r="EO107" s="1151"/>
      <c r="EP107" s="1151"/>
      <c r="EQ107" s="1151" t="str">
        <f t="shared" ref="EQ107" si="66">IF(SUM(EQ89:ES106)=0," ",SUM(EQ89:ES106))</f>
        <v xml:space="preserve"> </v>
      </c>
      <c r="ER107" s="1151"/>
      <c r="ES107" s="1151"/>
      <c r="ET107" s="632"/>
      <c r="EU107" s="177"/>
      <c r="EV107" s="279"/>
      <c r="EW107" s="280"/>
      <c r="EX107" s="280"/>
      <c r="EY107" s="280"/>
      <c r="EZ107" s="280"/>
      <c r="FA107" s="280"/>
      <c r="FB107" s="280"/>
      <c r="FC107" s="280"/>
      <c r="FD107" s="280"/>
      <c r="FE107" s="280"/>
      <c r="FF107" s="280"/>
      <c r="FG107" s="280"/>
      <c r="FH107" s="280"/>
      <c r="FI107" s="6"/>
      <c r="FJ107" s="281"/>
      <c r="FK107" s="281"/>
      <c r="FL107" s="281"/>
      <c r="FM107" s="281"/>
      <c r="FN107" s="281"/>
      <c r="FO107" s="282"/>
      <c r="FP107" s="282"/>
      <c r="FQ107" s="282"/>
      <c r="FR107" s="282"/>
      <c r="FS107" s="15"/>
      <c r="FT107" s="1145" t="str">
        <f>IF(Portada!$A$1="www.fly-logics.com","TOTAL 2do
SEMESTRE",0)</f>
        <v>TOTAL 2do
SEMESTRE</v>
      </c>
      <c r="FU107" s="1145"/>
      <c r="FV107" s="1145"/>
      <c r="FW107" s="1145"/>
      <c r="FX107" s="1145"/>
      <c r="FY107" s="1147" t="str">
        <f t="shared" ref="FY107" si="67">IF(SUM(FY89:GB106)=0," ",SUM(FY89:GB106))</f>
        <v xml:space="preserve"> </v>
      </c>
      <c r="FZ107" s="1147"/>
      <c r="GA107" s="1147"/>
      <c r="GB107" s="1147"/>
      <c r="GC107" s="1147" t="str">
        <f t="shared" ref="GC107" si="68">IF(SUM(GC89:GF106)=0," ",SUM(GC89:GF106))</f>
        <v xml:space="preserve"> </v>
      </c>
      <c r="GD107" s="1147"/>
      <c r="GE107" s="1147"/>
      <c r="GF107" s="1147"/>
      <c r="GG107" s="1147" t="str">
        <f t="shared" ref="GG107" si="69">IF(SUM(GG89:GJ106)=0," ",SUM(GG89:GJ106))</f>
        <v xml:space="preserve"> </v>
      </c>
      <c r="GH107" s="1147"/>
      <c r="GI107" s="1147"/>
      <c r="GJ107" s="1147"/>
      <c r="GK107" s="1151" t="str">
        <f t="shared" ref="GK107" si="70">IF(SUM(GK89:GM106)=0," ",SUM(GK89:GM106))</f>
        <v xml:space="preserve"> </v>
      </c>
      <c r="GL107" s="1151"/>
      <c r="GM107" s="1151"/>
      <c r="GN107" s="1151" t="str">
        <f t="shared" ref="GN107" si="71">IF(SUM(GN89:GP106)=0," ",SUM(GN89:GP106))</f>
        <v xml:space="preserve"> </v>
      </c>
      <c r="GO107" s="1151"/>
      <c r="GP107" s="1151"/>
      <c r="GQ107" s="632"/>
      <c r="GR107" s="6"/>
    </row>
    <row r="108" spans="1:200" ht="8.85" customHeight="1" x14ac:dyDescent="0.25">
      <c r="A108" s="244"/>
      <c r="B108" s="177"/>
      <c r="C108" s="1183" t="str">
        <f>IF(Portada!$A$1="www.fly-logics.com","INSTRUCTOR DE VUELO",0)</f>
        <v>INSTRUCTOR DE VUELO</v>
      </c>
      <c r="D108" s="1183"/>
      <c r="E108" s="1183"/>
      <c r="F108" s="1183"/>
      <c r="G108" s="1183"/>
      <c r="H108" s="1183"/>
      <c r="I108" s="1183"/>
      <c r="J108" s="1183"/>
      <c r="K108" s="1183"/>
      <c r="L108" s="1183"/>
      <c r="M108" s="1183"/>
      <c r="N108" s="1183"/>
      <c r="O108" s="1183"/>
      <c r="P108" s="6"/>
      <c r="Q108" s="626" t="str">
        <f>IF(Portada!$A$1="www.fly-logics.com","Nº VUELOS",0)</f>
        <v>Nº VUELOS</v>
      </c>
      <c r="R108" s="626"/>
      <c r="S108" s="626"/>
      <c r="T108" s="626"/>
      <c r="U108" s="627"/>
      <c r="V108" s="1134" t="str">
        <f>IF(COUNTIFS(Bitácora!$AB$5:$AB$1036129,"&gt;0",Bitácora!$D$5:$D$1036129,F67,Bitácora!$AN$5:$AN$1036129,V67,Bitácora!$E$5:$E$1036129,L67)=0," ",COUNTIFS(Bitácora!$AB$5:$AB$1036129,"&gt;0",Bitácora!$D$5:$D$1036129,F67,Bitácora!$AN$5:$AN$1036129,V67,Bitácora!$E$5:$E$1036129,L67))</f>
        <v xml:space="preserve"> </v>
      </c>
      <c r="W108" s="1135"/>
      <c r="X108" s="1135"/>
      <c r="Y108" s="1135"/>
      <c r="Z108" s="15"/>
      <c r="AA108" s="1145"/>
      <c r="AB108" s="1145"/>
      <c r="AC108" s="1145"/>
      <c r="AD108" s="1145"/>
      <c r="AE108" s="1145"/>
      <c r="AF108" s="1147"/>
      <c r="AG108" s="1147"/>
      <c r="AH108" s="1147"/>
      <c r="AI108" s="1147"/>
      <c r="AJ108" s="1147"/>
      <c r="AK108" s="1147"/>
      <c r="AL108" s="1147"/>
      <c r="AM108" s="1147"/>
      <c r="AN108" s="1147"/>
      <c r="AO108" s="1147"/>
      <c r="AP108" s="1147"/>
      <c r="AQ108" s="1147"/>
      <c r="AR108" s="1151"/>
      <c r="AS108" s="1151"/>
      <c r="AT108" s="1151"/>
      <c r="AU108" s="1151"/>
      <c r="AV108" s="1151"/>
      <c r="AW108" s="1151"/>
      <c r="AX108" s="632"/>
      <c r="AY108" s="177"/>
      <c r="AZ108" s="1183" t="str">
        <f>IF(Portada!$A$1="www.fly-logics.com","INSTRUCTOR DE VUELO",0)</f>
        <v>INSTRUCTOR DE VUELO</v>
      </c>
      <c r="BA108" s="1183"/>
      <c r="BB108" s="1183"/>
      <c r="BC108" s="1183"/>
      <c r="BD108" s="1183"/>
      <c r="BE108" s="1183"/>
      <c r="BF108" s="1183"/>
      <c r="BG108" s="1183"/>
      <c r="BH108" s="1183"/>
      <c r="BI108" s="1183"/>
      <c r="BJ108" s="1183"/>
      <c r="BK108" s="1183"/>
      <c r="BL108" s="1183"/>
      <c r="BM108" s="6"/>
      <c r="BN108" s="626" t="str">
        <f>IF(Portada!$A$1="www.fly-logics.com","Nº VUELOS",0)</f>
        <v>Nº VUELOS</v>
      </c>
      <c r="BO108" s="626"/>
      <c r="BP108" s="626"/>
      <c r="BQ108" s="626"/>
      <c r="BR108" s="627"/>
      <c r="BS108" s="1134" t="str">
        <f>IF(COUNTIFS(Bitácora!$AB$5:$AB$1036129,"&gt;0",Bitácora!$D$5:$D$1036129,BC67,Bitácora!$AN$5:$AN$1036129,BS67,Bitácora!$E$5:$E$1036129,BI67)=0," ",COUNTIFS(Bitácora!$AB$5:$AB$1036129,"&gt;0",Bitácora!$D$5:$D$1036129,BC67,Bitácora!$AN$5:$AN$1036129,BS67,Bitácora!$E$5:$E$1036129,BI67))</f>
        <v xml:space="preserve"> </v>
      </c>
      <c r="BT108" s="1135"/>
      <c r="BU108" s="1135"/>
      <c r="BV108" s="1135"/>
      <c r="BW108" s="15"/>
      <c r="BX108" s="1145"/>
      <c r="BY108" s="1145"/>
      <c r="BZ108" s="1145"/>
      <c r="CA108" s="1145"/>
      <c r="CB108" s="1145"/>
      <c r="CC108" s="1147"/>
      <c r="CD108" s="1147"/>
      <c r="CE108" s="1147"/>
      <c r="CF108" s="1147"/>
      <c r="CG108" s="1147"/>
      <c r="CH108" s="1147"/>
      <c r="CI108" s="1147"/>
      <c r="CJ108" s="1147"/>
      <c r="CK108" s="1147"/>
      <c r="CL108" s="1147"/>
      <c r="CM108" s="1147"/>
      <c r="CN108" s="1147"/>
      <c r="CO108" s="1151"/>
      <c r="CP108" s="1151"/>
      <c r="CQ108" s="1151"/>
      <c r="CR108" s="1151"/>
      <c r="CS108" s="1151"/>
      <c r="CT108" s="1151"/>
      <c r="CU108" s="632"/>
      <c r="CV108" s="283"/>
      <c r="CW108" s="244"/>
      <c r="CX108" s="177"/>
      <c r="CY108" s="1183" t="str">
        <f>IF(Portada!$A$1="www.fly-logics.com","INSTRUCTOR DE VUELO",0)</f>
        <v>INSTRUCTOR DE VUELO</v>
      </c>
      <c r="CZ108" s="1183"/>
      <c r="DA108" s="1183"/>
      <c r="DB108" s="1183"/>
      <c r="DC108" s="1183"/>
      <c r="DD108" s="1183"/>
      <c r="DE108" s="1183"/>
      <c r="DF108" s="1183"/>
      <c r="DG108" s="1183"/>
      <c r="DH108" s="1183"/>
      <c r="DI108" s="1183"/>
      <c r="DJ108" s="1183"/>
      <c r="DK108" s="1183"/>
      <c r="DL108" s="6"/>
      <c r="DM108" s="626" t="str">
        <f>IF(Portada!$A$1="www.fly-logics.com","Nº VUELOS",0)</f>
        <v>Nº VUELOS</v>
      </c>
      <c r="DN108" s="626"/>
      <c r="DO108" s="626"/>
      <c r="DP108" s="626"/>
      <c r="DQ108" s="627"/>
      <c r="DR108" s="1134" t="str">
        <f>IF(COUNTIFS(Bitácora!$AB$5:$AB$1036129,"&gt;0",Bitácora!$D$5:$D$1036129,DB67,Bitácora!$AN$5:$AN$1036129,DR67,Bitácora!$E$5:$E$1036129,DH67)=0," ",COUNTIFS(Bitácora!$AB$5:$AB$1036129,"&gt;0",Bitácora!$D$5:$D$1036129,DB67,Bitácora!$AN$5:$AN$1036129,DR67,Bitácora!$E$5:$E$1036129,DH67))</f>
        <v xml:space="preserve"> </v>
      </c>
      <c r="DS108" s="1135"/>
      <c r="DT108" s="1135"/>
      <c r="DU108" s="1135"/>
      <c r="DV108" s="15"/>
      <c r="DW108" s="1145"/>
      <c r="DX108" s="1145"/>
      <c r="DY108" s="1145"/>
      <c r="DZ108" s="1145"/>
      <c r="EA108" s="1145"/>
      <c r="EB108" s="1147"/>
      <c r="EC108" s="1147"/>
      <c r="ED108" s="1147"/>
      <c r="EE108" s="1147"/>
      <c r="EF108" s="1147"/>
      <c r="EG108" s="1147"/>
      <c r="EH108" s="1147"/>
      <c r="EI108" s="1147"/>
      <c r="EJ108" s="1147"/>
      <c r="EK108" s="1147"/>
      <c r="EL108" s="1147"/>
      <c r="EM108" s="1147"/>
      <c r="EN108" s="1151"/>
      <c r="EO108" s="1151"/>
      <c r="EP108" s="1151"/>
      <c r="EQ108" s="1151"/>
      <c r="ER108" s="1151"/>
      <c r="ES108" s="1151"/>
      <c r="ET108" s="632"/>
      <c r="EU108" s="177"/>
      <c r="EV108" s="1183" t="str">
        <f>IF(Portada!$A$1="www.fly-logics.com","INSTRUCTOR DE VUELO",0)</f>
        <v>INSTRUCTOR DE VUELO</v>
      </c>
      <c r="EW108" s="1183"/>
      <c r="EX108" s="1183"/>
      <c r="EY108" s="1183"/>
      <c r="EZ108" s="1183"/>
      <c r="FA108" s="1183"/>
      <c r="FB108" s="1183"/>
      <c r="FC108" s="1183"/>
      <c r="FD108" s="1183"/>
      <c r="FE108" s="1183"/>
      <c r="FF108" s="1183"/>
      <c r="FG108" s="1183"/>
      <c r="FH108" s="1183"/>
      <c r="FI108" s="6"/>
      <c r="FJ108" s="626" t="str">
        <f>IF(Portada!$A$1="www.fly-logics.com","Nº VUELOS",0)</f>
        <v>Nº VUELOS</v>
      </c>
      <c r="FK108" s="626"/>
      <c r="FL108" s="626"/>
      <c r="FM108" s="626"/>
      <c r="FN108" s="627"/>
      <c r="FO108" s="1134" t="str">
        <f>IF(COUNTIFS(Bitácora!$AB$5:$AB$1036129,"&gt;0",Bitácora!$D$5:$D$1036129,EY67,Bitácora!$AN$5:$AN$1036129,FO67,Bitácora!$E$5:$E$1036129,FE67)=0," ",COUNTIFS(Bitácora!$AB$5:$AB$1036129,"&gt;0",Bitácora!$D$5:$D$1036129,EY67,Bitácora!$AN$5:$AN$1036129,FO67,Bitácora!$E$5:$E$1036129,FE67))</f>
        <v xml:space="preserve"> </v>
      </c>
      <c r="FP108" s="1135"/>
      <c r="FQ108" s="1135"/>
      <c r="FR108" s="1135"/>
      <c r="FS108" s="15"/>
      <c r="FT108" s="1145"/>
      <c r="FU108" s="1145"/>
      <c r="FV108" s="1145"/>
      <c r="FW108" s="1145"/>
      <c r="FX108" s="1145"/>
      <c r="FY108" s="1147"/>
      <c r="FZ108" s="1147"/>
      <c r="GA108" s="1147"/>
      <c r="GB108" s="1147"/>
      <c r="GC108" s="1147"/>
      <c r="GD108" s="1147"/>
      <c r="GE108" s="1147"/>
      <c r="GF108" s="1147"/>
      <c r="GG108" s="1147"/>
      <c r="GH108" s="1147"/>
      <c r="GI108" s="1147"/>
      <c r="GJ108" s="1147"/>
      <c r="GK108" s="1151"/>
      <c r="GL108" s="1151"/>
      <c r="GM108" s="1151"/>
      <c r="GN108" s="1151"/>
      <c r="GO108" s="1151"/>
      <c r="GP108" s="1151"/>
      <c r="GQ108" s="632"/>
      <c r="GR108" s="6"/>
    </row>
    <row r="109" spans="1:200" ht="8.85" customHeight="1" x14ac:dyDescent="0.25">
      <c r="A109" s="244"/>
      <c r="B109" s="177"/>
      <c r="C109" s="1183"/>
      <c r="D109" s="1183"/>
      <c r="E109" s="1183"/>
      <c r="F109" s="1183"/>
      <c r="G109" s="1183"/>
      <c r="H109" s="1183"/>
      <c r="I109" s="1183"/>
      <c r="J109" s="1183"/>
      <c r="K109" s="1183"/>
      <c r="L109" s="1183"/>
      <c r="M109" s="1183"/>
      <c r="N109" s="1183"/>
      <c r="O109" s="1183"/>
      <c r="P109" s="6"/>
      <c r="Q109" s="626"/>
      <c r="R109" s="626"/>
      <c r="S109" s="626"/>
      <c r="T109" s="626"/>
      <c r="U109" s="627"/>
      <c r="V109" s="1134"/>
      <c r="W109" s="1135"/>
      <c r="X109" s="1135"/>
      <c r="Y109" s="1135"/>
      <c r="Z109" s="15"/>
      <c r="AA109" s="1145"/>
      <c r="AB109" s="1145"/>
      <c r="AC109" s="1145"/>
      <c r="AD109" s="1145"/>
      <c r="AE109" s="1145"/>
      <c r="AF109" s="1147"/>
      <c r="AG109" s="1147"/>
      <c r="AH109" s="1147"/>
      <c r="AI109" s="1147"/>
      <c r="AJ109" s="1147"/>
      <c r="AK109" s="1147"/>
      <c r="AL109" s="1147"/>
      <c r="AM109" s="1147"/>
      <c r="AN109" s="1147"/>
      <c r="AO109" s="1147"/>
      <c r="AP109" s="1147"/>
      <c r="AQ109" s="1147"/>
      <c r="AR109" s="1151"/>
      <c r="AS109" s="1151"/>
      <c r="AT109" s="1151"/>
      <c r="AU109" s="1151"/>
      <c r="AV109" s="1151"/>
      <c r="AW109" s="1151"/>
      <c r="AX109" s="632"/>
      <c r="AY109" s="177"/>
      <c r="AZ109" s="1183"/>
      <c r="BA109" s="1183"/>
      <c r="BB109" s="1183"/>
      <c r="BC109" s="1183"/>
      <c r="BD109" s="1183"/>
      <c r="BE109" s="1183"/>
      <c r="BF109" s="1183"/>
      <c r="BG109" s="1183"/>
      <c r="BH109" s="1183"/>
      <c r="BI109" s="1183"/>
      <c r="BJ109" s="1183"/>
      <c r="BK109" s="1183"/>
      <c r="BL109" s="1183"/>
      <c r="BM109" s="6"/>
      <c r="BN109" s="626"/>
      <c r="BO109" s="626"/>
      <c r="BP109" s="626"/>
      <c r="BQ109" s="626"/>
      <c r="BR109" s="627"/>
      <c r="BS109" s="1134"/>
      <c r="BT109" s="1135"/>
      <c r="BU109" s="1135"/>
      <c r="BV109" s="1135"/>
      <c r="BW109" s="15"/>
      <c r="BX109" s="1145"/>
      <c r="BY109" s="1145"/>
      <c r="BZ109" s="1145"/>
      <c r="CA109" s="1145"/>
      <c r="CB109" s="1145"/>
      <c r="CC109" s="1147"/>
      <c r="CD109" s="1147"/>
      <c r="CE109" s="1147"/>
      <c r="CF109" s="1147"/>
      <c r="CG109" s="1147"/>
      <c r="CH109" s="1147"/>
      <c r="CI109" s="1147"/>
      <c r="CJ109" s="1147"/>
      <c r="CK109" s="1147"/>
      <c r="CL109" s="1147"/>
      <c r="CM109" s="1147"/>
      <c r="CN109" s="1147"/>
      <c r="CO109" s="1151"/>
      <c r="CP109" s="1151"/>
      <c r="CQ109" s="1151"/>
      <c r="CR109" s="1151"/>
      <c r="CS109" s="1151"/>
      <c r="CT109" s="1151"/>
      <c r="CU109" s="632"/>
      <c r="CV109" s="283"/>
      <c r="CW109" s="244"/>
      <c r="CX109" s="177"/>
      <c r="CY109" s="1183"/>
      <c r="CZ109" s="1183"/>
      <c r="DA109" s="1183"/>
      <c r="DB109" s="1183"/>
      <c r="DC109" s="1183"/>
      <c r="DD109" s="1183"/>
      <c r="DE109" s="1183"/>
      <c r="DF109" s="1183"/>
      <c r="DG109" s="1183"/>
      <c r="DH109" s="1183"/>
      <c r="DI109" s="1183"/>
      <c r="DJ109" s="1183"/>
      <c r="DK109" s="1183"/>
      <c r="DL109" s="6"/>
      <c r="DM109" s="626"/>
      <c r="DN109" s="626"/>
      <c r="DO109" s="626"/>
      <c r="DP109" s="626"/>
      <c r="DQ109" s="627"/>
      <c r="DR109" s="1134"/>
      <c r="DS109" s="1135"/>
      <c r="DT109" s="1135"/>
      <c r="DU109" s="1135"/>
      <c r="DV109" s="15"/>
      <c r="DW109" s="1145"/>
      <c r="DX109" s="1145"/>
      <c r="DY109" s="1145"/>
      <c r="DZ109" s="1145"/>
      <c r="EA109" s="1145"/>
      <c r="EB109" s="1147"/>
      <c r="EC109" s="1147"/>
      <c r="ED109" s="1147"/>
      <c r="EE109" s="1147"/>
      <c r="EF109" s="1147"/>
      <c r="EG109" s="1147"/>
      <c r="EH109" s="1147"/>
      <c r="EI109" s="1147"/>
      <c r="EJ109" s="1147"/>
      <c r="EK109" s="1147"/>
      <c r="EL109" s="1147"/>
      <c r="EM109" s="1147"/>
      <c r="EN109" s="1151"/>
      <c r="EO109" s="1151"/>
      <c r="EP109" s="1151"/>
      <c r="EQ109" s="1151"/>
      <c r="ER109" s="1151"/>
      <c r="ES109" s="1151"/>
      <c r="ET109" s="632"/>
      <c r="EU109" s="177"/>
      <c r="EV109" s="1183"/>
      <c r="EW109" s="1183"/>
      <c r="EX109" s="1183"/>
      <c r="EY109" s="1183"/>
      <c r="EZ109" s="1183"/>
      <c r="FA109" s="1183"/>
      <c r="FB109" s="1183"/>
      <c r="FC109" s="1183"/>
      <c r="FD109" s="1183"/>
      <c r="FE109" s="1183"/>
      <c r="FF109" s="1183"/>
      <c r="FG109" s="1183"/>
      <c r="FH109" s="1183"/>
      <c r="FI109" s="6"/>
      <c r="FJ109" s="626"/>
      <c r="FK109" s="626"/>
      <c r="FL109" s="626"/>
      <c r="FM109" s="626"/>
      <c r="FN109" s="627"/>
      <c r="FO109" s="1134"/>
      <c r="FP109" s="1135"/>
      <c r="FQ109" s="1135"/>
      <c r="FR109" s="1135"/>
      <c r="FS109" s="15"/>
      <c r="FT109" s="1145"/>
      <c r="FU109" s="1145"/>
      <c r="FV109" s="1145"/>
      <c r="FW109" s="1145"/>
      <c r="FX109" s="1145"/>
      <c r="FY109" s="1147"/>
      <c r="FZ109" s="1147"/>
      <c r="GA109" s="1147"/>
      <c r="GB109" s="1147"/>
      <c r="GC109" s="1147"/>
      <c r="GD109" s="1147"/>
      <c r="GE109" s="1147"/>
      <c r="GF109" s="1147"/>
      <c r="GG109" s="1147"/>
      <c r="GH109" s="1147"/>
      <c r="GI109" s="1147"/>
      <c r="GJ109" s="1147"/>
      <c r="GK109" s="1151"/>
      <c r="GL109" s="1151"/>
      <c r="GM109" s="1151"/>
      <c r="GN109" s="1151"/>
      <c r="GO109" s="1151"/>
      <c r="GP109" s="1151"/>
      <c r="GQ109" s="632"/>
      <c r="GR109" s="6"/>
    </row>
    <row r="110" spans="1:200" ht="5.25" customHeight="1" x14ac:dyDescent="0.25">
      <c r="A110" s="244"/>
      <c r="B110" s="177"/>
      <c r="C110" s="625"/>
      <c r="D110" s="625"/>
      <c r="E110" s="625"/>
      <c r="F110" s="625"/>
      <c r="G110" s="625"/>
      <c r="H110" s="625"/>
      <c r="I110" s="625"/>
      <c r="J110" s="625"/>
      <c r="K110" s="625"/>
      <c r="L110" s="625"/>
      <c r="M110" s="625"/>
      <c r="N110" s="625"/>
      <c r="O110" s="625"/>
      <c r="P110" s="625"/>
      <c r="Q110" s="625"/>
      <c r="R110" s="625"/>
      <c r="S110" s="625"/>
      <c r="T110" s="625"/>
      <c r="U110" s="625"/>
      <c r="V110" s="625"/>
      <c r="W110" s="625"/>
      <c r="X110" s="625"/>
      <c r="Y110" s="625"/>
      <c r="Z110" s="15"/>
      <c r="AA110" s="1145"/>
      <c r="AB110" s="1145"/>
      <c r="AC110" s="1145"/>
      <c r="AD110" s="1145"/>
      <c r="AE110" s="1145"/>
      <c r="AF110" s="1147"/>
      <c r="AG110" s="1147"/>
      <c r="AH110" s="1147"/>
      <c r="AI110" s="1147"/>
      <c r="AJ110" s="1147"/>
      <c r="AK110" s="1147"/>
      <c r="AL110" s="1147"/>
      <c r="AM110" s="1147"/>
      <c r="AN110" s="1147"/>
      <c r="AO110" s="1147"/>
      <c r="AP110" s="1147"/>
      <c r="AQ110" s="1147"/>
      <c r="AR110" s="1151"/>
      <c r="AS110" s="1151"/>
      <c r="AT110" s="1151"/>
      <c r="AU110" s="1151"/>
      <c r="AV110" s="1151"/>
      <c r="AW110" s="1151"/>
      <c r="AX110" s="632"/>
      <c r="AY110" s="177"/>
      <c r="AZ110" s="625"/>
      <c r="BA110" s="625"/>
      <c r="BB110" s="625"/>
      <c r="BC110" s="625"/>
      <c r="BD110" s="625"/>
      <c r="BE110" s="625"/>
      <c r="BF110" s="625"/>
      <c r="BG110" s="625"/>
      <c r="BH110" s="625"/>
      <c r="BI110" s="625"/>
      <c r="BJ110" s="625"/>
      <c r="BK110" s="625"/>
      <c r="BL110" s="625"/>
      <c r="BM110" s="625"/>
      <c r="BN110" s="625"/>
      <c r="BO110" s="625"/>
      <c r="BP110" s="625"/>
      <c r="BQ110" s="625"/>
      <c r="BR110" s="625"/>
      <c r="BS110" s="625"/>
      <c r="BT110" s="625"/>
      <c r="BU110" s="625"/>
      <c r="BV110" s="625"/>
      <c r="BW110" s="15"/>
      <c r="BX110" s="1145"/>
      <c r="BY110" s="1145"/>
      <c r="BZ110" s="1145"/>
      <c r="CA110" s="1145"/>
      <c r="CB110" s="1145"/>
      <c r="CC110" s="1147"/>
      <c r="CD110" s="1147"/>
      <c r="CE110" s="1147"/>
      <c r="CF110" s="1147"/>
      <c r="CG110" s="1147"/>
      <c r="CH110" s="1147"/>
      <c r="CI110" s="1147"/>
      <c r="CJ110" s="1147"/>
      <c r="CK110" s="1147"/>
      <c r="CL110" s="1147"/>
      <c r="CM110" s="1147"/>
      <c r="CN110" s="1147"/>
      <c r="CO110" s="1151"/>
      <c r="CP110" s="1151"/>
      <c r="CQ110" s="1151"/>
      <c r="CR110" s="1151"/>
      <c r="CS110" s="1151"/>
      <c r="CT110" s="1151"/>
      <c r="CU110" s="632"/>
      <c r="CV110" s="283"/>
      <c r="CW110" s="244"/>
      <c r="CX110" s="177"/>
      <c r="CY110" s="625"/>
      <c r="CZ110" s="625"/>
      <c r="DA110" s="625"/>
      <c r="DB110" s="625"/>
      <c r="DC110" s="625"/>
      <c r="DD110" s="625"/>
      <c r="DE110" s="625"/>
      <c r="DF110" s="625"/>
      <c r="DG110" s="625"/>
      <c r="DH110" s="625"/>
      <c r="DI110" s="625"/>
      <c r="DJ110" s="625"/>
      <c r="DK110" s="625"/>
      <c r="DL110" s="625"/>
      <c r="DM110" s="625"/>
      <c r="DN110" s="625"/>
      <c r="DO110" s="625"/>
      <c r="DP110" s="625"/>
      <c r="DQ110" s="625"/>
      <c r="DR110" s="625"/>
      <c r="DS110" s="625"/>
      <c r="DT110" s="625"/>
      <c r="DU110" s="625"/>
      <c r="DV110" s="15"/>
      <c r="DW110" s="1145"/>
      <c r="DX110" s="1145"/>
      <c r="DY110" s="1145"/>
      <c r="DZ110" s="1145"/>
      <c r="EA110" s="1145"/>
      <c r="EB110" s="1147"/>
      <c r="EC110" s="1147"/>
      <c r="ED110" s="1147"/>
      <c r="EE110" s="1147"/>
      <c r="EF110" s="1147"/>
      <c r="EG110" s="1147"/>
      <c r="EH110" s="1147"/>
      <c r="EI110" s="1147"/>
      <c r="EJ110" s="1147"/>
      <c r="EK110" s="1147"/>
      <c r="EL110" s="1147"/>
      <c r="EM110" s="1147"/>
      <c r="EN110" s="1151"/>
      <c r="EO110" s="1151"/>
      <c r="EP110" s="1151"/>
      <c r="EQ110" s="1151"/>
      <c r="ER110" s="1151"/>
      <c r="ES110" s="1151"/>
      <c r="ET110" s="632"/>
      <c r="EU110" s="177"/>
      <c r="EV110" s="625"/>
      <c r="EW110" s="625"/>
      <c r="EX110" s="625"/>
      <c r="EY110" s="625"/>
      <c r="EZ110" s="625"/>
      <c r="FA110" s="625"/>
      <c r="FB110" s="625"/>
      <c r="FC110" s="625"/>
      <c r="FD110" s="625"/>
      <c r="FE110" s="625"/>
      <c r="FF110" s="625"/>
      <c r="FG110" s="625"/>
      <c r="FH110" s="625"/>
      <c r="FI110" s="625"/>
      <c r="FJ110" s="625"/>
      <c r="FK110" s="625"/>
      <c r="FL110" s="625"/>
      <c r="FM110" s="625"/>
      <c r="FN110" s="625"/>
      <c r="FO110" s="625"/>
      <c r="FP110" s="625"/>
      <c r="FQ110" s="625"/>
      <c r="FR110" s="625"/>
      <c r="FS110" s="15"/>
      <c r="FT110" s="1145"/>
      <c r="FU110" s="1145"/>
      <c r="FV110" s="1145"/>
      <c r="FW110" s="1145"/>
      <c r="FX110" s="1145"/>
      <c r="FY110" s="1147"/>
      <c r="FZ110" s="1147"/>
      <c r="GA110" s="1147"/>
      <c r="GB110" s="1147"/>
      <c r="GC110" s="1147"/>
      <c r="GD110" s="1147"/>
      <c r="GE110" s="1147"/>
      <c r="GF110" s="1147"/>
      <c r="GG110" s="1147"/>
      <c r="GH110" s="1147"/>
      <c r="GI110" s="1147"/>
      <c r="GJ110" s="1147"/>
      <c r="GK110" s="1151"/>
      <c r="GL110" s="1151"/>
      <c r="GM110" s="1151"/>
      <c r="GN110" s="1151"/>
      <c r="GO110" s="1151"/>
      <c r="GP110" s="1151"/>
      <c r="GQ110" s="632"/>
      <c r="GR110" s="6"/>
    </row>
    <row r="111" spans="1:200" ht="10.5" customHeight="1" x14ac:dyDescent="0.25">
      <c r="A111" s="244"/>
      <c r="B111" s="177"/>
      <c r="C111" s="628" t="str">
        <f>IF(Portada!$A$1="www.fly-logics.com","HORAS",0)</f>
        <v>HORAS</v>
      </c>
      <c r="D111" s="628"/>
      <c r="E111" s="628"/>
      <c r="F111" s="628"/>
      <c r="G111" s="629"/>
      <c r="H111" s="1168" t="str">
        <f>IF(SUMIFS(Bitácora!$AB$5:$AB$1036129,Bitácora!$D$5:$D$1036129,F67,Bitácora!$AN$5:$AN$1036129,V67,Bitácora!$E$5:$E$1036129,L67)=0," ",SUMIFS(Bitácora!$AB$5:$AB$1036129,Bitácora!$D$5:$D$1036129,F67,Bitácora!$AN$5:$AN$1036129,V67,Bitácora!$E$5:$E$1036129,L67))</f>
        <v xml:space="preserve"> </v>
      </c>
      <c r="I111" s="1169"/>
      <c r="J111" s="1169"/>
      <c r="K111" s="1169"/>
      <c r="L111" s="1169"/>
      <c r="M111" s="1169"/>
      <c r="N111" s="619"/>
      <c r="O111" s="620" t="str">
        <f>IF(Portada!$A$1="www.fly-logics.com","DÍA",0)</f>
        <v>DÍA</v>
      </c>
      <c r="P111" s="620"/>
      <c r="Q111" s="620"/>
      <c r="R111" s="620"/>
      <c r="S111" s="621"/>
      <c r="T111" s="1168" t="str">
        <f>IF(SUMIFS(Bitácora!$T$5:$T$1036129,Bitácora!$D$5:$D$1036129,F67,Bitácora!$E$5:$E$1036129,L67,Bitácora!$AN$5:$AN$1036129,V67,Bitácora!$AB$5:$AB$1036129,"&gt;0")=0," ",SUMIFS(Bitácora!$T$5:$T$1036129,Bitácora!$D$5:$D$1036129,F67,Bitácora!$E$5:$E$1036129,L67,Bitácora!$AN$5:$AN$1036129,V67,Bitácora!$AB$5:$AB$1036129,"&gt;0"))</f>
        <v xml:space="preserve"> </v>
      </c>
      <c r="U111" s="1169"/>
      <c r="V111" s="1169"/>
      <c r="W111" s="1169"/>
      <c r="X111" s="1169"/>
      <c r="Y111" s="1169"/>
      <c r="Z111" s="15"/>
      <c r="AA111" s="1145"/>
      <c r="AB111" s="1145"/>
      <c r="AC111" s="1145"/>
      <c r="AD111" s="1145"/>
      <c r="AE111" s="1145"/>
      <c r="AF111" s="1147"/>
      <c r="AG111" s="1147"/>
      <c r="AH111" s="1147"/>
      <c r="AI111" s="1147"/>
      <c r="AJ111" s="1170"/>
      <c r="AK111" s="1170"/>
      <c r="AL111" s="1170"/>
      <c r="AM111" s="1170"/>
      <c r="AN111" s="1170"/>
      <c r="AO111" s="1170"/>
      <c r="AP111" s="1170"/>
      <c r="AQ111" s="1170"/>
      <c r="AR111" s="1171"/>
      <c r="AS111" s="1171"/>
      <c r="AT111" s="1171"/>
      <c r="AU111" s="1171"/>
      <c r="AV111" s="1171"/>
      <c r="AW111" s="1171"/>
      <c r="AX111" s="632"/>
      <c r="AY111" s="177"/>
      <c r="AZ111" s="628" t="str">
        <f>IF(Portada!$A$1="www.fly-logics.com","HORAS",0)</f>
        <v>HORAS</v>
      </c>
      <c r="BA111" s="628"/>
      <c r="BB111" s="628"/>
      <c r="BC111" s="628"/>
      <c r="BD111" s="629"/>
      <c r="BE111" s="1168" t="str">
        <f>IF(SUMIFS(Bitácora!$AB$5:$AB$1036129,Bitácora!$D$5:$D$1036129,BC67,Bitácora!$AN$5:$AN$1036129,BS67,Bitácora!$E$5:$E$1036129,BI67)=0," ",SUMIFS(Bitácora!$AB$5:$AB$1036129,Bitácora!$D$5:$D$1036129,BC67,Bitácora!$AN$5:$AN$1036129,BS67,Bitácora!$E$5:$E$1036129,BI67))</f>
        <v xml:space="preserve"> </v>
      </c>
      <c r="BF111" s="1169"/>
      <c r="BG111" s="1169"/>
      <c r="BH111" s="1169"/>
      <c r="BI111" s="1169"/>
      <c r="BJ111" s="1169"/>
      <c r="BK111" s="619"/>
      <c r="BL111" s="620" t="str">
        <f>IF(Portada!$A$1="www.fly-logics.com","DÍA",0)</f>
        <v>DÍA</v>
      </c>
      <c r="BM111" s="620"/>
      <c r="BN111" s="620"/>
      <c r="BO111" s="620"/>
      <c r="BP111" s="621"/>
      <c r="BQ111" s="1168" t="str">
        <f>IF(SUMIFS(Bitácora!$T$5:$T$1036129,Bitácora!$D$5:$D$1036129,BC67,Bitácora!$E$5:$E$1036129,BI67,Bitácora!$AN$5:$AN$1036129,BS67,Bitácora!$AB$5:$AB$1036129,"&gt;0")=0," ",SUMIFS(Bitácora!$T$5:$T$1036129,Bitácora!$D$5:$D$1036129,BC67,Bitácora!$E$5:$E$1036129,BI67,Bitácora!$AN$5:$AN$1036129,BS67,Bitácora!$AB$5:$AB$1036129,"&gt;0"))</f>
        <v xml:space="preserve"> </v>
      </c>
      <c r="BR111" s="1169"/>
      <c r="BS111" s="1169"/>
      <c r="BT111" s="1169"/>
      <c r="BU111" s="1169"/>
      <c r="BV111" s="1169"/>
      <c r="BW111" s="15"/>
      <c r="BX111" s="1145"/>
      <c r="BY111" s="1145"/>
      <c r="BZ111" s="1145"/>
      <c r="CA111" s="1145"/>
      <c r="CB111" s="1145"/>
      <c r="CC111" s="1147"/>
      <c r="CD111" s="1147"/>
      <c r="CE111" s="1147"/>
      <c r="CF111" s="1147"/>
      <c r="CG111" s="1170"/>
      <c r="CH111" s="1170"/>
      <c r="CI111" s="1170"/>
      <c r="CJ111" s="1170"/>
      <c r="CK111" s="1170"/>
      <c r="CL111" s="1170"/>
      <c r="CM111" s="1170"/>
      <c r="CN111" s="1170"/>
      <c r="CO111" s="1171"/>
      <c r="CP111" s="1171"/>
      <c r="CQ111" s="1171"/>
      <c r="CR111" s="1171"/>
      <c r="CS111" s="1171"/>
      <c r="CT111" s="1171"/>
      <c r="CU111" s="632"/>
      <c r="CV111" s="283"/>
      <c r="CW111" s="244"/>
      <c r="CX111" s="177"/>
      <c r="CY111" s="628" t="str">
        <f>IF(Portada!$A$1="www.fly-logics.com","HORAS",0)</f>
        <v>HORAS</v>
      </c>
      <c r="CZ111" s="628"/>
      <c r="DA111" s="628"/>
      <c r="DB111" s="628"/>
      <c r="DC111" s="629"/>
      <c r="DD111" s="1168" t="str">
        <f>IF(SUMIFS(Bitácora!$AB$5:$AB$1036129,Bitácora!$D$5:$D$1036129,DB67,Bitácora!$AN$5:$AN$1036129,DR67,Bitácora!$E$5:$E$1036129,DH67)=0," ",SUMIFS(Bitácora!$AB$5:$AB$1036129,Bitácora!$D$5:$D$1036129,DB67,Bitácora!$AN$5:$AN$1036129,DR67,Bitácora!$E$5:$E$1036129,DH67))</f>
        <v xml:space="preserve"> </v>
      </c>
      <c r="DE111" s="1169"/>
      <c r="DF111" s="1169"/>
      <c r="DG111" s="1169"/>
      <c r="DH111" s="1169"/>
      <c r="DI111" s="1169"/>
      <c r="DJ111" s="619"/>
      <c r="DK111" s="620" t="str">
        <f>IF(Portada!$A$1="www.fly-logics.com","DÍA",0)</f>
        <v>DÍA</v>
      </c>
      <c r="DL111" s="620"/>
      <c r="DM111" s="620"/>
      <c r="DN111" s="620"/>
      <c r="DO111" s="621"/>
      <c r="DP111" s="1168" t="str">
        <f>IF(SUMIFS(Bitácora!$T$5:$T$1036129,Bitácora!$D$5:$D$1036129,DB67,Bitácora!$E$5:$E$1036129,DH67,Bitácora!$AN$5:$AN$1036129,DR67,Bitácora!$AB$5:$AB$1036129,"&gt;0")=0," ",SUMIFS(Bitácora!$T$5:$T$1036129,Bitácora!$D$5:$D$1036129,DB67,Bitácora!$E$5:$E$1036129,DH67,Bitácora!$AN$5:$AN$1036129,DR67,Bitácora!$AB$5:$AB$1036129,"&gt;0"))</f>
        <v xml:space="preserve"> </v>
      </c>
      <c r="DQ111" s="1169"/>
      <c r="DR111" s="1169"/>
      <c r="DS111" s="1169"/>
      <c r="DT111" s="1169"/>
      <c r="DU111" s="1169"/>
      <c r="DV111" s="15"/>
      <c r="DW111" s="1145"/>
      <c r="DX111" s="1145"/>
      <c r="DY111" s="1145"/>
      <c r="DZ111" s="1145"/>
      <c r="EA111" s="1145"/>
      <c r="EB111" s="1147"/>
      <c r="EC111" s="1147"/>
      <c r="ED111" s="1147"/>
      <c r="EE111" s="1147"/>
      <c r="EF111" s="1170"/>
      <c r="EG111" s="1170"/>
      <c r="EH111" s="1170"/>
      <c r="EI111" s="1170"/>
      <c r="EJ111" s="1170"/>
      <c r="EK111" s="1170"/>
      <c r="EL111" s="1170"/>
      <c r="EM111" s="1170"/>
      <c r="EN111" s="1171"/>
      <c r="EO111" s="1171"/>
      <c r="EP111" s="1171"/>
      <c r="EQ111" s="1171"/>
      <c r="ER111" s="1171"/>
      <c r="ES111" s="1171"/>
      <c r="ET111" s="632"/>
      <c r="EU111" s="177"/>
      <c r="EV111" s="628" t="str">
        <f>IF(Portada!$A$1="www.fly-logics.com","HORAS",0)</f>
        <v>HORAS</v>
      </c>
      <c r="EW111" s="628"/>
      <c r="EX111" s="628"/>
      <c r="EY111" s="628"/>
      <c r="EZ111" s="629"/>
      <c r="FA111" s="1168" t="str">
        <f>IF(SUMIFS(Bitácora!$AB$5:$AB$1036129,Bitácora!$D$5:$D$1036129,EY67,Bitácora!$AN$5:$AN$1036129,FO67,Bitácora!$E$5:$E$1036129,FE67)=0," ",SUMIFS(Bitácora!$AB$5:$AB$1036129,Bitácora!$D$5:$D$1036129,EY67,Bitácora!$AN$5:$AN$1036129,FO67,Bitácora!$E$5:$E$1036129,FE67))</f>
        <v xml:space="preserve"> </v>
      </c>
      <c r="FB111" s="1169"/>
      <c r="FC111" s="1169"/>
      <c r="FD111" s="1169"/>
      <c r="FE111" s="1169"/>
      <c r="FF111" s="1169"/>
      <c r="FG111" s="619"/>
      <c r="FH111" s="620" t="str">
        <f>IF(Portada!$A$1="www.fly-logics.com","DÍA",0)</f>
        <v>DÍA</v>
      </c>
      <c r="FI111" s="620"/>
      <c r="FJ111" s="620"/>
      <c r="FK111" s="620"/>
      <c r="FL111" s="621"/>
      <c r="FM111" s="1168" t="str">
        <f>IF(SUMIFS(Bitácora!$T$5:$T$1036129,Bitácora!$D$5:$D$1036129,EY67,Bitácora!$E$5:$E$1036129,FE67,Bitácora!$AN$5:$AN$1036129,FO67,Bitácora!$AB$5:$AB$1036129,"&gt;0")=0," ",SUMIFS(Bitácora!$T$5:$T$1036129,Bitácora!$D$5:$D$1036129,EY67,Bitácora!$E$5:$E$1036129,FE67,Bitácora!$AN$5:$AN$1036129,FO67,Bitácora!$AB$5:$AB$1036129,"&gt;0"))</f>
        <v xml:space="preserve"> </v>
      </c>
      <c r="FN111" s="1169"/>
      <c r="FO111" s="1169"/>
      <c r="FP111" s="1169"/>
      <c r="FQ111" s="1169"/>
      <c r="FR111" s="1169"/>
      <c r="FS111" s="15"/>
      <c r="FT111" s="1145"/>
      <c r="FU111" s="1145"/>
      <c r="FV111" s="1145"/>
      <c r="FW111" s="1145"/>
      <c r="FX111" s="1145"/>
      <c r="FY111" s="1147"/>
      <c r="FZ111" s="1147"/>
      <c r="GA111" s="1147"/>
      <c r="GB111" s="1147"/>
      <c r="GC111" s="1170"/>
      <c r="GD111" s="1170"/>
      <c r="GE111" s="1170"/>
      <c r="GF111" s="1170"/>
      <c r="GG111" s="1170"/>
      <c r="GH111" s="1170"/>
      <c r="GI111" s="1170"/>
      <c r="GJ111" s="1170"/>
      <c r="GK111" s="1171"/>
      <c r="GL111" s="1171"/>
      <c r="GM111" s="1171"/>
      <c r="GN111" s="1171"/>
      <c r="GO111" s="1171"/>
      <c r="GP111" s="1171"/>
      <c r="GQ111" s="632"/>
      <c r="GR111" s="6"/>
    </row>
    <row r="112" spans="1:200" ht="8.85" customHeight="1" x14ac:dyDescent="0.25">
      <c r="A112" s="244"/>
      <c r="B112" s="177"/>
      <c r="C112" s="628"/>
      <c r="D112" s="628"/>
      <c r="E112" s="628"/>
      <c r="F112" s="628"/>
      <c r="G112" s="629"/>
      <c r="H112" s="1172"/>
      <c r="I112" s="1169"/>
      <c r="J112" s="1169"/>
      <c r="K112" s="1169"/>
      <c r="L112" s="1169"/>
      <c r="M112" s="1169"/>
      <c r="N112" s="619"/>
      <c r="O112" s="620"/>
      <c r="P112" s="620"/>
      <c r="Q112" s="620"/>
      <c r="R112" s="620"/>
      <c r="S112" s="621"/>
      <c r="T112" s="1172"/>
      <c r="U112" s="1169"/>
      <c r="V112" s="1169"/>
      <c r="W112" s="1169"/>
      <c r="X112" s="1169"/>
      <c r="Y112" s="1169"/>
      <c r="Z112" s="15"/>
      <c r="AA112" s="1173" t="str">
        <f>IF(Portada!$A$1="www.fly-logics.com","TOTAL
ANUAL",0)</f>
        <v>TOTAL
ANUAL</v>
      </c>
      <c r="AB112" s="1173"/>
      <c r="AC112" s="1173"/>
      <c r="AD112" s="1173"/>
      <c r="AE112" s="1173"/>
      <c r="AF112" s="1174" t="str">
        <f t="shared" ref="AF112" si="72">IF(SUM(AF107,AF85)=0," ",SUM(AF107,AF85))</f>
        <v xml:space="preserve"> </v>
      </c>
      <c r="AG112" s="1174"/>
      <c r="AH112" s="1174"/>
      <c r="AI112" s="1175"/>
      <c r="AJ112" s="1174" t="str">
        <f t="shared" ref="AJ112" si="73">IF(SUM(AJ107,AJ85)=0," ",SUM(AJ107,AJ85))</f>
        <v xml:space="preserve"> </v>
      </c>
      <c r="AK112" s="1174"/>
      <c r="AL112" s="1174"/>
      <c r="AM112" s="1174"/>
      <c r="AN112" s="1174" t="str">
        <f t="shared" ref="AN112" si="74">IF(SUM(AN107,AN85)=0," ",SUM(AN107,AN85))</f>
        <v xml:space="preserve"> </v>
      </c>
      <c r="AO112" s="1174"/>
      <c r="AP112" s="1174"/>
      <c r="AQ112" s="1174"/>
      <c r="AR112" s="1176" t="str">
        <f t="shared" ref="AR112" si="75">IF(SUM(AR107,AR85)=0," ",SUM(AR107,AR85))</f>
        <v xml:space="preserve"> </v>
      </c>
      <c r="AS112" s="1176"/>
      <c r="AT112" s="1176"/>
      <c r="AU112" s="1176" t="str">
        <f t="shared" ref="AU112" si="76">IF(SUM(AU107,AU85)=0," ",SUM(AU107,AU85))</f>
        <v xml:space="preserve"> </v>
      </c>
      <c r="AV112" s="1176"/>
      <c r="AW112" s="1176"/>
      <c r="AX112" s="632"/>
      <c r="AY112" s="177"/>
      <c r="AZ112" s="628"/>
      <c r="BA112" s="628"/>
      <c r="BB112" s="628"/>
      <c r="BC112" s="628"/>
      <c r="BD112" s="629"/>
      <c r="BE112" s="1172"/>
      <c r="BF112" s="1169"/>
      <c r="BG112" s="1169"/>
      <c r="BH112" s="1169"/>
      <c r="BI112" s="1169"/>
      <c r="BJ112" s="1169"/>
      <c r="BK112" s="619"/>
      <c r="BL112" s="620"/>
      <c r="BM112" s="620"/>
      <c r="BN112" s="620"/>
      <c r="BO112" s="620"/>
      <c r="BP112" s="621"/>
      <c r="BQ112" s="1172"/>
      <c r="BR112" s="1169"/>
      <c r="BS112" s="1169"/>
      <c r="BT112" s="1169"/>
      <c r="BU112" s="1169"/>
      <c r="BV112" s="1169"/>
      <c r="BW112" s="15"/>
      <c r="BX112" s="1173" t="str">
        <f>IF(Portada!$A$1="www.fly-logics.com","TOTAL
ANUAL",0)</f>
        <v>TOTAL
ANUAL</v>
      </c>
      <c r="BY112" s="1173"/>
      <c r="BZ112" s="1173"/>
      <c r="CA112" s="1173"/>
      <c r="CB112" s="1173"/>
      <c r="CC112" s="1174" t="str">
        <f t="shared" ref="CC112" si="77">IF(SUM(CC107,CC85)=0," ",SUM(CC107,CC85))</f>
        <v xml:space="preserve"> </v>
      </c>
      <c r="CD112" s="1174"/>
      <c r="CE112" s="1174"/>
      <c r="CF112" s="1175"/>
      <c r="CG112" s="1174" t="str">
        <f t="shared" ref="CG112" si="78">IF(SUM(CG107,CG85)=0," ",SUM(CG107,CG85))</f>
        <v xml:space="preserve"> </v>
      </c>
      <c r="CH112" s="1174"/>
      <c r="CI112" s="1174"/>
      <c r="CJ112" s="1174"/>
      <c r="CK112" s="1174" t="str">
        <f t="shared" ref="CK112" si="79">IF(SUM(CK107,CK85)=0," ",SUM(CK107,CK85))</f>
        <v xml:space="preserve"> </v>
      </c>
      <c r="CL112" s="1174"/>
      <c r="CM112" s="1174"/>
      <c r="CN112" s="1174"/>
      <c r="CO112" s="1176" t="str">
        <f t="shared" ref="CO112" si="80">IF(SUM(CO107,CO85)=0," ",SUM(CO107,CO85))</f>
        <v xml:space="preserve"> </v>
      </c>
      <c r="CP112" s="1176"/>
      <c r="CQ112" s="1176"/>
      <c r="CR112" s="1176" t="str">
        <f t="shared" ref="CR112" si="81">IF(SUM(CR107,CR85)=0," ",SUM(CR107,CR85))</f>
        <v xml:space="preserve"> </v>
      </c>
      <c r="CS112" s="1176"/>
      <c r="CT112" s="1176"/>
      <c r="CU112" s="632"/>
      <c r="CV112" s="283"/>
      <c r="CW112" s="244"/>
      <c r="CX112" s="177"/>
      <c r="CY112" s="628"/>
      <c r="CZ112" s="628"/>
      <c r="DA112" s="628"/>
      <c r="DB112" s="628"/>
      <c r="DC112" s="629"/>
      <c r="DD112" s="1172"/>
      <c r="DE112" s="1169"/>
      <c r="DF112" s="1169"/>
      <c r="DG112" s="1169"/>
      <c r="DH112" s="1169"/>
      <c r="DI112" s="1169"/>
      <c r="DJ112" s="619"/>
      <c r="DK112" s="620"/>
      <c r="DL112" s="620"/>
      <c r="DM112" s="620"/>
      <c r="DN112" s="620"/>
      <c r="DO112" s="621"/>
      <c r="DP112" s="1172"/>
      <c r="DQ112" s="1169"/>
      <c r="DR112" s="1169"/>
      <c r="DS112" s="1169"/>
      <c r="DT112" s="1169"/>
      <c r="DU112" s="1169"/>
      <c r="DV112" s="15"/>
      <c r="DW112" s="1173" t="str">
        <f>IF(Portada!$A$1="www.fly-logics.com","TOTAL
ANUAL",0)</f>
        <v>TOTAL
ANUAL</v>
      </c>
      <c r="DX112" s="1173"/>
      <c r="DY112" s="1173"/>
      <c r="DZ112" s="1173"/>
      <c r="EA112" s="1173"/>
      <c r="EB112" s="1174" t="str">
        <f t="shared" ref="EB112" si="82">IF(SUM(EB107,EB85)=0," ",SUM(EB107,EB85))</f>
        <v xml:space="preserve"> </v>
      </c>
      <c r="EC112" s="1174"/>
      <c r="ED112" s="1174"/>
      <c r="EE112" s="1175"/>
      <c r="EF112" s="1174" t="str">
        <f t="shared" ref="EF112" si="83">IF(SUM(EF107,EF85)=0," ",SUM(EF107,EF85))</f>
        <v xml:space="preserve"> </v>
      </c>
      <c r="EG112" s="1174"/>
      <c r="EH112" s="1174"/>
      <c r="EI112" s="1174"/>
      <c r="EJ112" s="1174" t="str">
        <f t="shared" ref="EJ112" si="84">IF(SUM(EJ107,EJ85)=0," ",SUM(EJ107,EJ85))</f>
        <v xml:space="preserve"> </v>
      </c>
      <c r="EK112" s="1174"/>
      <c r="EL112" s="1174"/>
      <c r="EM112" s="1174"/>
      <c r="EN112" s="1176" t="str">
        <f t="shared" ref="EN112" si="85">IF(SUM(EN107,EN85)=0," ",SUM(EN107,EN85))</f>
        <v xml:space="preserve"> </v>
      </c>
      <c r="EO112" s="1176"/>
      <c r="EP112" s="1176"/>
      <c r="EQ112" s="1176" t="str">
        <f t="shared" ref="EQ112" si="86">IF(SUM(EQ107,EQ85)=0," ",SUM(EQ107,EQ85))</f>
        <v xml:space="preserve"> </v>
      </c>
      <c r="ER112" s="1176"/>
      <c r="ES112" s="1176"/>
      <c r="ET112" s="632"/>
      <c r="EU112" s="177"/>
      <c r="EV112" s="628"/>
      <c r="EW112" s="628"/>
      <c r="EX112" s="628"/>
      <c r="EY112" s="628"/>
      <c r="EZ112" s="629"/>
      <c r="FA112" s="1172"/>
      <c r="FB112" s="1169"/>
      <c r="FC112" s="1169"/>
      <c r="FD112" s="1169"/>
      <c r="FE112" s="1169"/>
      <c r="FF112" s="1169"/>
      <c r="FG112" s="619"/>
      <c r="FH112" s="620"/>
      <c r="FI112" s="620"/>
      <c r="FJ112" s="620"/>
      <c r="FK112" s="620"/>
      <c r="FL112" s="621"/>
      <c r="FM112" s="1172"/>
      <c r="FN112" s="1169"/>
      <c r="FO112" s="1169"/>
      <c r="FP112" s="1169"/>
      <c r="FQ112" s="1169"/>
      <c r="FR112" s="1169"/>
      <c r="FS112" s="15"/>
      <c r="FT112" s="1173" t="str">
        <f>IF(Portada!$A$1="www.fly-logics.com","TOTAL
ANUAL",0)</f>
        <v>TOTAL
ANUAL</v>
      </c>
      <c r="FU112" s="1173"/>
      <c r="FV112" s="1173"/>
      <c r="FW112" s="1173"/>
      <c r="FX112" s="1173"/>
      <c r="FY112" s="1174" t="str">
        <f t="shared" ref="FY112" si="87">IF(SUM(FY107,FY85)=0," ",SUM(FY107,FY85))</f>
        <v xml:space="preserve"> </v>
      </c>
      <c r="FZ112" s="1174"/>
      <c r="GA112" s="1174"/>
      <c r="GB112" s="1175"/>
      <c r="GC112" s="1174" t="str">
        <f t="shared" ref="GC112" si="88">IF(SUM(GC107,GC85)=0," ",SUM(GC107,GC85))</f>
        <v xml:space="preserve"> </v>
      </c>
      <c r="GD112" s="1174"/>
      <c r="GE112" s="1174"/>
      <c r="GF112" s="1174"/>
      <c r="GG112" s="1174" t="str">
        <f t="shared" ref="GG112" si="89">IF(SUM(GG107,GG85)=0," ",SUM(GG107,GG85))</f>
        <v xml:space="preserve"> </v>
      </c>
      <c r="GH112" s="1174"/>
      <c r="GI112" s="1174"/>
      <c r="GJ112" s="1174"/>
      <c r="GK112" s="1176" t="str">
        <f t="shared" ref="GK112" si="90">IF(SUM(GK107,GK85)=0," ",SUM(GK107,GK85))</f>
        <v xml:space="preserve"> </v>
      </c>
      <c r="GL112" s="1176"/>
      <c r="GM112" s="1176"/>
      <c r="GN112" s="1176" t="str">
        <f t="shared" ref="GN112" si="91">IF(SUM(GN107,GN85)=0," ",SUM(GN107,GN85))</f>
        <v xml:space="preserve"> </v>
      </c>
      <c r="GO112" s="1176"/>
      <c r="GP112" s="1176"/>
      <c r="GQ112" s="632"/>
      <c r="GR112" s="6"/>
    </row>
    <row r="113" spans="1:200" ht="3" customHeight="1" x14ac:dyDescent="0.25">
      <c r="A113" s="244"/>
      <c r="B113" s="177"/>
      <c r="C113" s="625"/>
      <c r="D113" s="625"/>
      <c r="E113" s="625"/>
      <c r="F113" s="625"/>
      <c r="G113" s="625"/>
      <c r="H113" s="625"/>
      <c r="I113" s="625"/>
      <c r="J113" s="625"/>
      <c r="K113" s="625"/>
      <c r="L113" s="625"/>
      <c r="M113" s="625"/>
      <c r="N113" s="625"/>
      <c r="O113" s="625"/>
      <c r="P113" s="625"/>
      <c r="Q113" s="625"/>
      <c r="R113" s="625"/>
      <c r="S113" s="625"/>
      <c r="T113" s="625"/>
      <c r="U113" s="625"/>
      <c r="V113" s="625"/>
      <c r="W113" s="625"/>
      <c r="X113" s="625"/>
      <c r="Y113" s="625"/>
      <c r="Z113" s="15"/>
      <c r="AA113" s="1173"/>
      <c r="AB113" s="1173"/>
      <c r="AC113" s="1173"/>
      <c r="AD113" s="1173"/>
      <c r="AE113" s="1173"/>
      <c r="AF113" s="1174"/>
      <c r="AG113" s="1174"/>
      <c r="AH113" s="1174"/>
      <c r="AI113" s="1175"/>
      <c r="AJ113" s="1174"/>
      <c r="AK113" s="1174"/>
      <c r="AL113" s="1174"/>
      <c r="AM113" s="1174"/>
      <c r="AN113" s="1174"/>
      <c r="AO113" s="1174"/>
      <c r="AP113" s="1174"/>
      <c r="AQ113" s="1174"/>
      <c r="AR113" s="1176"/>
      <c r="AS113" s="1176"/>
      <c r="AT113" s="1176"/>
      <c r="AU113" s="1176"/>
      <c r="AV113" s="1176"/>
      <c r="AW113" s="1176"/>
      <c r="AX113" s="632"/>
      <c r="AY113" s="177"/>
      <c r="AZ113" s="625"/>
      <c r="BA113" s="625"/>
      <c r="BB113" s="625"/>
      <c r="BC113" s="625"/>
      <c r="BD113" s="625"/>
      <c r="BE113" s="625"/>
      <c r="BF113" s="625"/>
      <c r="BG113" s="625"/>
      <c r="BH113" s="625"/>
      <c r="BI113" s="625"/>
      <c r="BJ113" s="625"/>
      <c r="BK113" s="625"/>
      <c r="BL113" s="625"/>
      <c r="BM113" s="625"/>
      <c r="BN113" s="625"/>
      <c r="BO113" s="625"/>
      <c r="BP113" s="625"/>
      <c r="BQ113" s="625"/>
      <c r="BR113" s="625"/>
      <c r="BS113" s="625"/>
      <c r="BT113" s="625"/>
      <c r="BU113" s="625"/>
      <c r="BV113" s="625"/>
      <c r="BW113" s="15"/>
      <c r="BX113" s="1173"/>
      <c r="BY113" s="1173"/>
      <c r="BZ113" s="1173"/>
      <c r="CA113" s="1173"/>
      <c r="CB113" s="1173"/>
      <c r="CC113" s="1174"/>
      <c r="CD113" s="1174"/>
      <c r="CE113" s="1174"/>
      <c r="CF113" s="1175"/>
      <c r="CG113" s="1174"/>
      <c r="CH113" s="1174"/>
      <c r="CI113" s="1174"/>
      <c r="CJ113" s="1174"/>
      <c r="CK113" s="1174"/>
      <c r="CL113" s="1174"/>
      <c r="CM113" s="1174"/>
      <c r="CN113" s="1174"/>
      <c r="CO113" s="1176"/>
      <c r="CP113" s="1176"/>
      <c r="CQ113" s="1176"/>
      <c r="CR113" s="1176"/>
      <c r="CS113" s="1176"/>
      <c r="CT113" s="1176"/>
      <c r="CU113" s="632"/>
      <c r="CV113" s="283"/>
      <c r="CW113" s="244"/>
      <c r="CX113" s="177"/>
      <c r="CY113" s="625"/>
      <c r="CZ113" s="625"/>
      <c r="DA113" s="625"/>
      <c r="DB113" s="625"/>
      <c r="DC113" s="625"/>
      <c r="DD113" s="625"/>
      <c r="DE113" s="625"/>
      <c r="DF113" s="625"/>
      <c r="DG113" s="625"/>
      <c r="DH113" s="625"/>
      <c r="DI113" s="625"/>
      <c r="DJ113" s="625"/>
      <c r="DK113" s="625"/>
      <c r="DL113" s="625"/>
      <c r="DM113" s="625"/>
      <c r="DN113" s="625"/>
      <c r="DO113" s="625"/>
      <c r="DP113" s="625"/>
      <c r="DQ113" s="625"/>
      <c r="DR113" s="625"/>
      <c r="DS113" s="625"/>
      <c r="DT113" s="625"/>
      <c r="DU113" s="625"/>
      <c r="DV113" s="15"/>
      <c r="DW113" s="1173"/>
      <c r="DX113" s="1173"/>
      <c r="DY113" s="1173"/>
      <c r="DZ113" s="1173"/>
      <c r="EA113" s="1173"/>
      <c r="EB113" s="1174"/>
      <c r="EC113" s="1174"/>
      <c r="ED113" s="1174"/>
      <c r="EE113" s="1175"/>
      <c r="EF113" s="1174"/>
      <c r="EG113" s="1174"/>
      <c r="EH113" s="1174"/>
      <c r="EI113" s="1174"/>
      <c r="EJ113" s="1174"/>
      <c r="EK113" s="1174"/>
      <c r="EL113" s="1174"/>
      <c r="EM113" s="1174"/>
      <c r="EN113" s="1176"/>
      <c r="EO113" s="1176"/>
      <c r="EP113" s="1176"/>
      <c r="EQ113" s="1176"/>
      <c r="ER113" s="1176"/>
      <c r="ES113" s="1176"/>
      <c r="ET113" s="632"/>
      <c r="EU113" s="177"/>
      <c r="EV113" s="625"/>
      <c r="EW113" s="625"/>
      <c r="EX113" s="625"/>
      <c r="EY113" s="625"/>
      <c r="EZ113" s="625"/>
      <c r="FA113" s="625"/>
      <c r="FB113" s="625"/>
      <c r="FC113" s="625"/>
      <c r="FD113" s="625"/>
      <c r="FE113" s="625"/>
      <c r="FF113" s="625"/>
      <c r="FG113" s="625"/>
      <c r="FH113" s="625"/>
      <c r="FI113" s="625"/>
      <c r="FJ113" s="625"/>
      <c r="FK113" s="625"/>
      <c r="FL113" s="625"/>
      <c r="FM113" s="625"/>
      <c r="FN113" s="625"/>
      <c r="FO113" s="625"/>
      <c r="FP113" s="625"/>
      <c r="FQ113" s="625"/>
      <c r="FR113" s="625"/>
      <c r="FS113" s="15"/>
      <c r="FT113" s="1173"/>
      <c r="FU113" s="1173"/>
      <c r="FV113" s="1173"/>
      <c r="FW113" s="1173"/>
      <c r="FX113" s="1173"/>
      <c r="FY113" s="1174"/>
      <c r="FZ113" s="1174"/>
      <c r="GA113" s="1174"/>
      <c r="GB113" s="1175"/>
      <c r="GC113" s="1174"/>
      <c r="GD113" s="1174"/>
      <c r="GE113" s="1174"/>
      <c r="GF113" s="1174"/>
      <c r="GG113" s="1174"/>
      <c r="GH113" s="1174"/>
      <c r="GI113" s="1174"/>
      <c r="GJ113" s="1174"/>
      <c r="GK113" s="1176"/>
      <c r="GL113" s="1176"/>
      <c r="GM113" s="1176"/>
      <c r="GN113" s="1176"/>
      <c r="GO113" s="1176"/>
      <c r="GP113" s="1176"/>
      <c r="GQ113" s="632"/>
      <c r="GR113" s="6"/>
    </row>
    <row r="114" spans="1:200" ht="10.5" customHeight="1" x14ac:dyDescent="0.25">
      <c r="A114" s="244"/>
      <c r="B114" s="177"/>
      <c r="C114" s="620" t="str">
        <f>IF(Portada!$A$1="www.fly-logics.com","IFR",0)</f>
        <v>IFR</v>
      </c>
      <c r="D114" s="620"/>
      <c r="E114" s="620"/>
      <c r="F114" s="620"/>
      <c r="G114" s="621"/>
      <c r="H114" s="1168" t="str">
        <f>IF(SUMIFS(Bitácora!$V$5:$V$1036129,Bitácora!$D$5:$D$1036129,F67,Bitácora!$E$5:$E$1036129,L67,Bitácora!$AN$5:$AN$1036129,V67,Bitácora!$AB$5:$AB$1036129,"&gt;0")=0," ",SUMIFS(Bitácora!$V$5:$V$1036129,Bitácora!$D$5:$D$1036129,F67,Bitácora!$E$5:$E$1036129,L67,Bitácora!$AN$5:$AN$1036129,V67,Bitácora!$AB$5:$AB$1036129,"&gt;0"))</f>
        <v xml:space="preserve"> </v>
      </c>
      <c r="I114" s="1169"/>
      <c r="J114" s="1169"/>
      <c r="K114" s="1169"/>
      <c r="L114" s="1169"/>
      <c r="M114" s="1169"/>
      <c r="N114" s="619"/>
      <c r="O114" s="620" t="str">
        <f>IF(Portada!$A$1="www.fly-logics.com","NOCHE",0)</f>
        <v>NOCHE</v>
      </c>
      <c r="P114" s="620"/>
      <c r="Q114" s="620"/>
      <c r="R114" s="620"/>
      <c r="S114" s="621"/>
      <c r="T114" s="1168" t="str">
        <f>IF(SUMIFS(Bitácora!$U$5:$U$1036129,Bitácora!$D$5:$D$1036129,F67,Bitácora!$E$5:$E$1036129,L67,Bitácora!$AN$5:$AN$1036129,V67,Bitácora!$AB$5:$AB$1036129,"&gt;0")=0," ",SUMIFS(Bitácora!$U$5:$U$1036129,Bitácora!$D$5:$D$1036129,F67,Bitácora!$E$5:$E$1036129,L67,Bitácora!$AN$5:$AN$1036129,V67,Bitácora!$AB$5:$AB$1036129,"&gt;0"))</f>
        <v xml:space="preserve"> </v>
      </c>
      <c r="U114" s="1169"/>
      <c r="V114" s="1169"/>
      <c r="W114" s="1169"/>
      <c r="X114" s="1169"/>
      <c r="Y114" s="1169"/>
      <c r="Z114" s="15"/>
      <c r="AA114" s="1173"/>
      <c r="AB114" s="1173"/>
      <c r="AC114" s="1173"/>
      <c r="AD114" s="1173"/>
      <c r="AE114" s="1173"/>
      <c r="AF114" s="1174"/>
      <c r="AG114" s="1174"/>
      <c r="AH114" s="1174"/>
      <c r="AI114" s="1175"/>
      <c r="AJ114" s="1174"/>
      <c r="AK114" s="1174"/>
      <c r="AL114" s="1174"/>
      <c r="AM114" s="1174"/>
      <c r="AN114" s="1174"/>
      <c r="AO114" s="1174"/>
      <c r="AP114" s="1174"/>
      <c r="AQ114" s="1174"/>
      <c r="AR114" s="1176"/>
      <c r="AS114" s="1176"/>
      <c r="AT114" s="1176"/>
      <c r="AU114" s="1176"/>
      <c r="AV114" s="1176"/>
      <c r="AW114" s="1176"/>
      <c r="AX114" s="632"/>
      <c r="AY114" s="177"/>
      <c r="AZ114" s="620" t="str">
        <f>IF(Portada!$A$1="www.fly-logics.com","IFR",0)</f>
        <v>IFR</v>
      </c>
      <c r="BA114" s="620"/>
      <c r="BB114" s="620"/>
      <c r="BC114" s="620"/>
      <c r="BD114" s="621"/>
      <c r="BE114" s="1168" t="str">
        <f>IF(SUMIFS(Bitácora!$V$5:$V$1036129,Bitácora!$D$5:$D$1036129,BC67,Bitácora!$E$5:$E$1036129,BI67,Bitácora!$AN$5:$AN$1036129,BS67,Bitácora!$AB$5:$AB$1036129,"&gt;0")=0," ",SUMIFS(Bitácora!$V$5:$V$1036129,Bitácora!$D$5:$D$1036129,BC67,Bitácora!$E$5:$E$1036129,BI67,Bitácora!$AN$5:$AN$1036129,BS67,Bitácora!$AB$5:$AB$1036129,"&gt;0"))</f>
        <v xml:space="preserve"> </v>
      </c>
      <c r="BF114" s="1169"/>
      <c r="BG114" s="1169"/>
      <c r="BH114" s="1169"/>
      <c r="BI114" s="1169"/>
      <c r="BJ114" s="1169"/>
      <c r="BK114" s="619"/>
      <c r="BL114" s="620" t="str">
        <f>IF(Portada!$A$1="www.fly-logics.com","NOCHE",0)</f>
        <v>NOCHE</v>
      </c>
      <c r="BM114" s="620"/>
      <c r="BN114" s="620"/>
      <c r="BO114" s="620"/>
      <c r="BP114" s="621"/>
      <c r="BQ114" s="1168" t="str">
        <f>IF(SUMIFS(Bitácora!$U$5:$U$1036129,Bitácora!$D$5:$D$1036129,BC67,Bitácora!$E$5:$E$1036129,BI67,Bitácora!$AN$5:$AN$1036129,BS67,Bitácora!$AB$5:$AB$1036129,"&gt;0")=0," ",SUMIFS(Bitácora!$U$5:$U$1036129,Bitácora!$D$5:$D$1036129,BC67,Bitácora!$E$5:$E$1036129,BI67,Bitácora!$AN$5:$AN$1036129,BS67,Bitácora!$AB$5:$AB$1036129,"&gt;0"))</f>
        <v xml:space="preserve"> </v>
      </c>
      <c r="BR114" s="1169"/>
      <c r="BS114" s="1169"/>
      <c r="BT114" s="1169"/>
      <c r="BU114" s="1169"/>
      <c r="BV114" s="1169"/>
      <c r="BW114" s="15"/>
      <c r="BX114" s="1173"/>
      <c r="BY114" s="1173"/>
      <c r="BZ114" s="1173"/>
      <c r="CA114" s="1173"/>
      <c r="CB114" s="1173"/>
      <c r="CC114" s="1174"/>
      <c r="CD114" s="1174"/>
      <c r="CE114" s="1174"/>
      <c r="CF114" s="1175"/>
      <c r="CG114" s="1174"/>
      <c r="CH114" s="1174"/>
      <c r="CI114" s="1174"/>
      <c r="CJ114" s="1174"/>
      <c r="CK114" s="1174"/>
      <c r="CL114" s="1174"/>
      <c r="CM114" s="1174"/>
      <c r="CN114" s="1174"/>
      <c r="CO114" s="1176"/>
      <c r="CP114" s="1176"/>
      <c r="CQ114" s="1176"/>
      <c r="CR114" s="1176"/>
      <c r="CS114" s="1176"/>
      <c r="CT114" s="1176"/>
      <c r="CU114" s="632"/>
      <c r="CV114" s="283"/>
      <c r="CW114" s="244"/>
      <c r="CX114" s="177"/>
      <c r="CY114" s="620" t="str">
        <f>IF(Portada!$A$1="www.fly-logics.com","IFR",0)</f>
        <v>IFR</v>
      </c>
      <c r="CZ114" s="620"/>
      <c r="DA114" s="620"/>
      <c r="DB114" s="620"/>
      <c r="DC114" s="621"/>
      <c r="DD114" s="1168" t="str">
        <f>IF(SUMIFS(Bitácora!$V$5:$V$1036129,Bitácora!$D$5:$D$1036129,DB67,Bitácora!$E$5:$E$1036129,DH67,Bitácora!$AN$5:$AN$1036129,DR67,Bitácora!$AB$5:$AB$1036129,"&gt;0")=0," ",SUMIFS(Bitácora!$V$5:$V$1036129,Bitácora!$D$5:$D$1036129,DB67,Bitácora!$E$5:$E$1036129,DH67,Bitácora!$AN$5:$AN$1036129,DR67,Bitácora!$AB$5:$AB$1036129,"&gt;0"))</f>
        <v xml:space="preserve"> </v>
      </c>
      <c r="DE114" s="1169"/>
      <c r="DF114" s="1169"/>
      <c r="DG114" s="1169"/>
      <c r="DH114" s="1169"/>
      <c r="DI114" s="1169"/>
      <c r="DJ114" s="619"/>
      <c r="DK114" s="620" t="str">
        <f>IF(Portada!$A$1="www.fly-logics.com","NOCHE",0)</f>
        <v>NOCHE</v>
      </c>
      <c r="DL114" s="620"/>
      <c r="DM114" s="620"/>
      <c r="DN114" s="620"/>
      <c r="DO114" s="621"/>
      <c r="DP114" s="1168" t="str">
        <f>IF(SUMIFS(Bitácora!$U$5:$U$1036129,Bitácora!$D$5:$D$1036129,DB67,Bitácora!$E$5:$E$1036129,DH67,Bitácora!$AN$5:$AN$1036129,DR67,Bitácora!$AB$5:$AB$1036129,"&gt;0")=0," ",SUMIFS(Bitácora!$U$5:$U$1036129,Bitácora!$D$5:$D$1036129,DB67,Bitácora!$E$5:$E$1036129,DH67,Bitácora!$AN$5:$AN$1036129,DR67,Bitácora!$AB$5:$AB$1036129,"&gt;0"))</f>
        <v xml:space="preserve"> </v>
      </c>
      <c r="DQ114" s="1169"/>
      <c r="DR114" s="1169"/>
      <c r="DS114" s="1169"/>
      <c r="DT114" s="1169"/>
      <c r="DU114" s="1169"/>
      <c r="DV114" s="15"/>
      <c r="DW114" s="1173"/>
      <c r="DX114" s="1173"/>
      <c r="DY114" s="1173"/>
      <c r="DZ114" s="1173"/>
      <c r="EA114" s="1173"/>
      <c r="EB114" s="1174"/>
      <c r="EC114" s="1174"/>
      <c r="ED114" s="1174"/>
      <c r="EE114" s="1175"/>
      <c r="EF114" s="1174"/>
      <c r="EG114" s="1174"/>
      <c r="EH114" s="1174"/>
      <c r="EI114" s="1174"/>
      <c r="EJ114" s="1174"/>
      <c r="EK114" s="1174"/>
      <c r="EL114" s="1174"/>
      <c r="EM114" s="1174"/>
      <c r="EN114" s="1176"/>
      <c r="EO114" s="1176"/>
      <c r="EP114" s="1176"/>
      <c r="EQ114" s="1176"/>
      <c r="ER114" s="1176"/>
      <c r="ES114" s="1176"/>
      <c r="ET114" s="632"/>
      <c r="EU114" s="177"/>
      <c r="EV114" s="620" t="str">
        <f>IF(Portada!$A$1="www.fly-logics.com","IFR",0)</f>
        <v>IFR</v>
      </c>
      <c r="EW114" s="620"/>
      <c r="EX114" s="620"/>
      <c r="EY114" s="620"/>
      <c r="EZ114" s="621"/>
      <c r="FA114" s="1168" t="str">
        <f>IF(SUMIFS(Bitácora!$V$5:$V$1036129,Bitácora!$D$5:$D$1036129,EY67,Bitácora!$E$5:$E$1036129,FE67,Bitácora!$AN$5:$AN$1036129,FO67,Bitácora!$AB$5:$AB$1036129,"&gt;0")=0," ",SUMIFS(Bitácora!$V$5:$V$1036129,Bitácora!$D$5:$D$1036129,EY67,Bitácora!$E$5:$E$1036129,FE67,Bitácora!$AN$5:$AN$1036129,FO67,Bitácora!$AB$5:$AB$1036129,"&gt;0"))</f>
        <v xml:space="preserve"> </v>
      </c>
      <c r="FB114" s="1169"/>
      <c r="FC114" s="1169"/>
      <c r="FD114" s="1169"/>
      <c r="FE114" s="1169"/>
      <c r="FF114" s="1169"/>
      <c r="FG114" s="619"/>
      <c r="FH114" s="620" t="str">
        <f>IF(Portada!$A$1="www.fly-logics.com","NOCHE",0)</f>
        <v>NOCHE</v>
      </c>
      <c r="FI114" s="620"/>
      <c r="FJ114" s="620"/>
      <c r="FK114" s="620"/>
      <c r="FL114" s="621"/>
      <c r="FM114" s="1168" t="str">
        <f>IF(SUMIFS(Bitácora!$U$5:$U$1036129,Bitácora!$D$5:$D$1036129,EY67,Bitácora!$E$5:$E$1036129,FE67,Bitácora!$AN$5:$AN$1036129,FO67,Bitácora!$AB$5:$AB$1036129,"&gt;0")=0," ",SUMIFS(Bitácora!$U$5:$U$1036129,Bitácora!$D$5:$D$1036129,EY67,Bitácora!$E$5:$E$1036129,FE67,Bitácora!$AN$5:$AN$1036129,FO67,Bitácora!$AB$5:$AB$1036129,"&gt;0"))</f>
        <v xml:space="preserve"> </v>
      </c>
      <c r="FN114" s="1169"/>
      <c r="FO114" s="1169"/>
      <c r="FP114" s="1169"/>
      <c r="FQ114" s="1169"/>
      <c r="FR114" s="1169"/>
      <c r="FS114" s="15"/>
      <c r="FT114" s="1173"/>
      <c r="FU114" s="1173"/>
      <c r="FV114" s="1173"/>
      <c r="FW114" s="1173"/>
      <c r="FX114" s="1173"/>
      <c r="FY114" s="1174"/>
      <c r="FZ114" s="1174"/>
      <c r="GA114" s="1174"/>
      <c r="GB114" s="1175"/>
      <c r="GC114" s="1174"/>
      <c r="GD114" s="1174"/>
      <c r="GE114" s="1174"/>
      <c r="GF114" s="1174"/>
      <c r="GG114" s="1174"/>
      <c r="GH114" s="1174"/>
      <c r="GI114" s="1174"/>
      <c r="GJ114" s="1174"/>
      <c r="GK114" s="1176"/>
      <c r="GL114" s="1176"/>
      <c r="GM114" s="1176"/>
      <c r="GN114" s="1176"/>
      <c r="GO114" s="1176"/>
      <c r="GP114" s="1176"/>
      <c r="GQ114" s="632"/>
      <c r="GR114" s="6"/>
    </row>
    <row r="115" spans="1:200" ht="4.5" customHeight="1" x14ac:dyDescent="0.25">
      <c r="A115" s="244"/>
      <c r="B115" s="177"/>
      <c r="C115" s="620"/>
      <c r="D115" s="620"/>
      <c r="E115" s="620"/>
      <c r="F115" s="620"/>
      <c r="G115" s="621"/>
      <c r="H115" s="1172"/>
      <c r="I115" s="1169"/>
      <c r="J115" s="1169"/>
      <c r="K115" s="1169"/>
      <c r="L115" s="1169"/>
      <c r="M115" s="1169"/>
      <c r="N115" s="619"/>
      <c r="O115" s="620"/>
      <c r="P115" s="620"/>
      <c r="Q115" s="620"/>
      <c r="R115" s="620"/>
      <c r="S115" s="621"/>
      <c r="T115" s="1172"/>
      <c r="U115" s="1169"/>
      <c r="V115" s="1169"/>
      <c r="W115" s="1169"/>
      <c r="X115" s="1169"/>
      <c r="Y115" s="1169"/>
      <c r="Z115" s="15"/>
      <c r="AA115" s="1173"/>
      <c r="AB115" s="1173"/>
      <c r="AC115" s="1173"/>
      <c r="AD115" s="1173"/>
      <c r="AE115" s="1173"/>
      <c r="AF115" s="1174"/>
      <c r="AG115" s="1174"/>
      <c r="AH115" s="1174"/>
      <c r="AI115" s="1175"/>
      <c r="AJ115" s="1174"/>
      <c r="AK115" s="1174"/>
      <c r="AL115" s="1174"/>
      <c r="AM115" s="1174"/>
      <c r="AN115" s="1174"/>
      <c r="AO115" s="1174"/>
      <c r="AP115" s="1174"/>
      <c r="AQ115" s="1174"/>
      <c r="AR115" s="1176"/>
      <c r="AS115" s="1176"/>
      <c r="AT115" s="1176"/>
      <c r="AU115" s="1176"/>
      <c r="AV115" s="1176"/>
      <c r="AW115" s="1176"/>
      <c r="AX115" s="632"/>
      <c r="AY115" s="177"/>
      <c r="AZ115" s="620"/>
      <c r="BA115" s="620"/>
      <c r="BB115" s="620"/>
      <c r="BC115" s="620"/>
      <c r="BD115" s="621"/>
      <c r="BE115" s="1172"/>
      <c r="BF115" s="1169"/>
      <c r="BG115" s="1169"/>
      <c r="BH115" s="1169"/>
      <c r="BI115" s="1169"/>
      <c r="BJ115" s="1169"/>
      <c r="BK115" s="619"/>
      <c r="BL115" s="620"/>
      <c r="BM115" s="620"/>
      <c r="BN115" s="620"/>
      <c r="BO115" s="620"/>
      <c r="BP115" s="621"/>
      <c r="BQ115" s="1172"/>
      <c r="BR115" s="1169"/>
      <c r="BS115" s="1169"/>
      <c r="BT115" s="1169"/>
      <c r="BU115" s="1169"/>
      <c r="BV115" s="1169"/>
      <c r="BW115" s="15"/>
      <c r="BX115" s="1173"/>
      <c r="BY115" s="1173"/>
      <c r="BZ115" s="1173"/>
      <c r="CA115" s="1173"/>
      <c r="CB115" s="1173"/>
      <c r="CC115" s="1174"/>
      <c r="CD115" s="1174"/>
      <c r="CE115" s="1174"/>
      <c r="CF115" s="1175"/>
      <c r="CG115" s="1174"/>
      <c r="CH115" s="1174"/>
      <c r="CI115" s="1174"/>
      <c r="CJ115" s="1174"/>
      <c r="CK115" s="1174"/>
      <c r="CL115" s="1174"/>
      <c r="CM115" s="1174"/>
      <c r="CN115" s="1174"/>
      <c r="CO115" s="1176"/>
      <c r="CP115" s="1176"/>
      <c r="CQ115" s="1176"/>
      <c r="CR115" s="1176"/>
      <c r="CS115" s="1176"/>
      <c r="CT115" s="1176"/>
      <c r="CU115" s="632"/>
      <c r="CV115" s="283"/>
      <c r="CW115" s="244"/>
      <c r="CX115" s="177"/>
      <c r="CY115" s="620"/>
      <c r="CZ115" s="620"/>
      <c r="DA115" s="620"/>
      <c r="DB115" s="620"/>
      <c r="DC115" s="621"/>
      <c r="DD115" s="1172"/>
      <c r="DE115" s="1169"/>
      <c r="DF115" s="1169"/>
      <c r="DG115" s="1169"/>
      <c r="DH115" s="1169"/>
      <c r="DI115" s="1169"/>
      <c r="DJ115" s="619"/>
      <c r="DK115" s="620"/>
      <c r="DL115" s="620"/>
      <c r="DM115" s="620"/>
      <c r="DN115" s="620"/>
      <c r="DO115" s="621"/>
      <c r="DP115" s="1172"/>
      <c r="DQ115" s="1169"/>
      <c r="DR115" s="1169"/>
      <c r="DS115" s="1169"/>
      <c r="DT115" s="1169"/>
      <c r="DU115" s="1169"/>
      <c r="DV115" s="15"/>
      <c r="DW115" s="1173"/>
      <c r="DX115" s="1173"/>
      <c r="DY115" s="1173"/>
      <c r="DZ115" s="1173"/>
      <c r="EA115" s="1173"/>
      <c r="EB115" s="1174"/>
      <c r="EC115" s="1174"/>
      <c r="ED115" s="1174"/>
      <c r="EE115" s="1175"/>
      <c r="EF115" s="1174"/>
      <c r="EG115" s="1174"/>
      <c r="EH115" s="1174"/>
      <c r="EI115" s="1174"/>
      <c r="EJ115" s="1174"/>
      <c r="EK115" s="1174"/>
      <c r="EL115" s="1174"/>
      <c r="EM115" s="1174"/>
      <c r="EN115" s="1176"/>
      <c r="EO115" s="1176"/>
      <c r="EP115" s="1176"/>
      <c r="EQ115" s="1176"/>
      <c r="ER115" s="1176"/>
      <c r="ES115" s="1176"/>
      <c r="ET115" s="632"/>
      <c r="EU115" s="177"/>
      <c r="EV115" s="620"/>
      <c r="EW115" s="620"/>
      <c r="EX115" s="620"/>
      <c r="EY115" s="620"/>
      <c r="EZ115" s="621"/>
      <c r="FA115" s="1172"/>
      <c r="FB115" s="1169"/>
      <c r="FC115" s="1169"/>
      <c r="FD115" s="1169"/>
      <c r="FE115" s="1169"/>
      <c r="FF115" s="1169"/>
      <c r="FG115" s="619"/>
      <c r="FH115" s="620"/>
      <c r="FI115" s="620"/>
      <c r="FJ115" s="620"/>
      <c r="FK115" s="620"/>
      <c r="FL115" s="621"/>
      <c r="FM115" s="1172"/>
      <c r="FN115" s="1169"/>
      <c r="FO115" s="1169"/>
      <c r="FP115" s="1169"/>
      <c r="FQ115" s="1169"/>
      <c r="FR115" s="1169"/>
      <c r="FS115" s="15"/>
      <c r="FT115" s="1173"/>
      <c r="FU115" s="1173"/>
      <c r="FV115" s="1173"/>
      <c r="FW115" s="1173"/>
      <c r="FX115" s="1173"/>
      <c r="FY115" s="1174"/>
      <c r="FZ115" s="1174"/>
      <c r="GA115" s="1174"/>
      <c r="GB115" s="1175"/>
      <c r="GC115" s="1174"/>
      <c r="GD115" s="1174"/>
      <c r="GE115" s="1174"/>
      <c r="GF115" s="1174"/>
      <c r="GG115" s="1174"/>
      <c r="GH115" s="1174"/>
      <c r="GI115" s="1174"/>
      <c r="GJ115" s="1174"/>
      <c r="GK115" s="1176"/>
      <c r="GL115" s="1176"/>
      <c r="GM115" s="1176"/>
      <c r="GN115" s="1176"/>
      <c r="GO115" s="1176"/>
      <c r="GP115" s="1176"/>
      <c r="GQ115" s="632"/>
      <c r="GR115" s="6"/>
    </row>
    <row r="116" spans="1:200" ht="5.25" customHeight="1" x14ac:dyDescent="0.25">
      <c r="A116" s="246"/>
      <c r="B116" s="623"/>
      <c r="C116" s="624"/>
      <c r="D116" s="624"/>
      <c r="E116" s="624"/>
      <c r="F116" s="624"/>
      <c r="G116" s="624"/>
      <c r="H116" s="624"/>
      <c r="I116" s="624"/>
      <c r="J116" s="624"/>
      <c r="K116" s="624"/>
      <c r="L116" s="624"/>
      <c r="M116" s="624"/>
      <c r="N116" s="624"/>
      <c r="O116" s="624"/>
      <c r="P116" s="624"/>
      <c r="Q116" s="624"/>
      <c r="R116" s="624"/>
      <c r="S116" s="624"/>
      <c r="T116" s="624"/>
      <c r="U116" s="624"/>
      <c r="V116" s="624"/>
      <c r="W116" s="624"/>
      <c r="X116" s="624"/>
      <c r="Y116" s="624"/>
      <c r="Z116" s="624"/>
      <c r="AA116" s="624"/>
      <c r="AB116" s="624"/>
      <c r="AC116" s="624"/>
      <c r="AD116" s="624"/>
      <c r="AE116" s="624"/>
      <c r="AF116" s="624"/>
      <c r="AG116" s="624"/>
      <c r="AH116" s="624"/>
      <c r="AI116" s="624"/>
      <c r="AJ116" s="624"/>
      <c r="AK116" s="624"/>
      <c r="AL116" s="624"/>
      <c r="AM116" s="624"/>
      <c r="AN116" s="624"/>
      <c r="AO116" s="624"/>
      <c r="AP116" s="624"/>
      <c r="AQ116" s="624"/>
      <c r="AR116" s="624"/>
      <c r="AS116" s="624"/>
      <c r="AT116" s="624"/>
      <c r="AU116" s="624"/>
      <c r="AV116" s="624"/>
      <c r="AW116" s="624"/>
      <c r="AX116" s="651"/>
      <c r="AY116" s="623"/>
      <c r="AZ116" s="624"/>
      <c r="BA116" s="624"/>
      <c r="BB116" s="624"/>
      <c r="BC116" s="624"/>
      <c r="BD116" s="624"/>
      <c r="BE116" s="624"/>
      <c r="BF116" s="624"/>
      <c r="BG116" s="624"/>
      <c r="BH116" s="624"/>
      <c r="BI116" s="624"/>
      <c r="BJ116" s="624"/>
      <c r="BK116" s="624"/>
      <c r="BL116" s="624"/>
      <c r="BM116" s="624"/>
      <c r="BN116" s="624"/>
      <c r="BO116" s="624"/>
      <c r="BP116" s="624"/>
      <c r="BQ116" s="624"/>
      <c r="BR116" s="624"/>
      <c r="BS116" s="624"/>
      <c r="BT116" s="624"/>
      <c r="BU116" s="624"/>
      <c r="BV116" s="624"/>
      <c r="BW116" s="624"/>
      <c r="BX116" s="624"/>
      <c r="BY116" s="624"/>
      <c r="BZ116" s="624"/>
      <c r="CA116" s="624"/>
      <c r="CB116" s="624"/>
      <c r="CC116" s="624"/>
      <c r="CD116" s="624"/>
      <c r="CE116" s="624"/>
      <c r="CF116" s="624"/>
      <c r="CG116" s="624"/>
      <c r="CH116" s="624"/>
      <c r="CI116" s="624"/>
      <c r="CJ116" s="624"/>
      <c r="CK116" s="624"/>
      <c r="CL116" s="624"/>
      <c r="CM116" s="624"/>
      <c r="CN116" s="624"/>
      <c r="CO116" s="624"/>
      <c r="CP116" s="624"/>
      <c r="CQ116" s="624"/>
      <c r="CR116" s="624"/>
      <c r="CS116" s="624"/>
      <c r="CT116" s="624"/>
      <c r="CU116" s="651"/>
      <c r="CV116" s="248"/>
      <c r="CW116" s="246"/>
      <c r="CX116" s="623"/>
      <c r="CY116" s="624"/>
      <c r="CZ116" s="624"/>
      <c r="DA116" s="624"/>
      <c r="DB116" s="624"/>
      <c r="DC116" s="624"/>
      <c r="DD116" s="624"/>
      <c r="DE116" s="624"/>
      <c r="DF116" s="624"/>
      <c r="DG116" s="624"/>
      <c r="DH116" s="624"/>
      <c r="DI116" s="624"/>
      <c r="DJ116" s="624"/>
      <c r="DK116" s="624"/>
      <c r="DL116" s="624"/>
      <c r="DM116" s="624"/>
      <c r="DN116" s="624"/>
      <c r="DO116" s="624"/>
      <c r="DP116" s="624"/>
      <c r="DQ116" s="624"/>
      <c r="DR116" s="624"/>
      <c r="DS116" s="624"/>
      <c r="DT116" s="624"/>
      <c r="DU116" s="624"/>
      <c r="DV116" s="624"/>
      <c r="DW116" s="624"/>
      <c r="DX116" s="624"/>
      <c r="DY116" s="624"/>
      <c r="DZ116" s="624"/>
      <c r="EA116" s="624"/>
      <c r="EB116" s="624"/>
      <c r="EC116" s="624"/>
      <c r="ED116" s="624"/>
      <c r="EE116" s="624"/>
      <c r="EF116" s="624"/>
      <c r="EG116" s="624"/>
      <c r="EH116" s="624"/>
      <c r="EI116" s="624"/>
      <c r="EJ116" s="624"/>
      <c r="EK116" s="624"/>
      <c r="EL116" s="624"/>
      <c r="EM116" s="624"/>
      <c r="EN116" s="624"/>
      <c r="EO116" s="624"/>
      <c r="EP116" s="624"/>
      <c r="EQ116" s="624"/>
      <c r="ER116" s="624"/>
      <c r="ES116" s="624"/>
      <c r="ET116" s="651"/>
      <c r="EU116" s="623"/>
      <c r="EV116" s="624"/>
      <c r="EW116" s="624"/>
      <c r="EX116" s="624"/>
      <c r="EY116" s="624"/>
      <c r="EZ116" s="624"/>
      <c r="FA116" s="624"/>
      <c r="FB116" s="624"/>
      <c r="FC116" s="624"/>
      <c r="FD116" s="624"/>
      <c r="FE116" s="624"/>
      <c r="FF116" s="624"/>
      <c r="FG116" s="624"/>
      <c r="FH116" s="624"/>
      <c r="FI116" s="624"/>
      <c r="FJ116" s="624"/>
      <c r="FK116" s="624"/>
      <c r="FL116" s="624"/>
      <c r="FM116" s="624"/>
      <c r="FN116" s="624"/>
      <c r="FO116" s="624"/>
      <c r="FP116" s="624"/>
      <c r="FQ116" s="624"/>
      <c r="FR116" s="624"/>
      <c r="FS116" s="624"/>
      <c r="FT116" s="624"/>
      <c r="FU116" s="624"/>
      <c r="FV116" s="624"/>
      <c r="FW116" s="624"/>
      <c r="FX116" s="624"/>
      <c r="FY116" s="624"/>
      <c r="FZ116" s="624"/>
      <c r="GA116" s="624"/>
      <c r="GB116" s="624"/>
      <c r="GC116" s="624"/>
      <c r="GD116" s="624"/>
      <c r="GE116" s="624"/>
      <c r="GF116" s="624"/>
      <c r="GG116" s="624"/>
      <c r="GH116" s="624"/>
      <c r="GI116" s="624"/>
      <c r="GJ116" s="624"/>
      <c r="GK116" s="624"/>
      <c r="GL116" s="624"/>
      <c r="GM116" s="624"/>
      <c r="GN116" s="624"/>
      <c r="GO116" s="624"/>
      <c r="GP116" s="624"/>
      <c r="GQ116" s="651"/>
      <c r="GR116" s="6"/>
    </row>
    <row r="117" spans="1:200" ht="7.35" customHeight="1" x14ac:dyDescent="0.2">
      <c r="A117" s="1086" t="str">
        <f>IF(Bitácora!$A$2="  FECHA  ","RESUMEN ANUAL POR AERONAVE",0)</f>
        <v>RESUMEN ANUAL POR AERONAVE</v>
      </c>
      <c r="B117" s="1087"/>
      <c r="C117" s="1087"/>
      <c r="D117" s="1087"/>
      <c r="E117" s="1087"/>
      <c r="F117" s="1087"/>
      <c r="G117" s="1087"/>
      <c r="H117" s="1087"/>
      <c r="I117" s="1087"/>
      <c r="J117" s="1087"/>
      <c r="K117" s="1087"/>
      <c r="L117" s="1087"/>
      <c r="M117" s="1087"/>
      <c r="N117" s="1087"/>
      <c r="O117" s="1087"/>
      <c r="P117" s="1087"/>
      <c r="Q117" s="1087"/>
      <c r="R117" s="1087"/>
      <c r="S117" s="1087"/>
      <c r="T117" s="1087"/>
      <c r="U117" s="1087"/>
      <c r="V117" s="1087"/>
      <c r="W117" s="1087"/>
      <c r="X117" s="1087"/>
      <c r="Y117" s="1087"/>
      <c r="Z117" s="1087"/>
      <c r="AA117" s="1087"/>
      <c r="AB117" s="1087"/>
      <c r="AC117" s="1087"/>
      <c r="AD117" s="1087"/>
      <c r="AE117" s="1087"/>
      <c r="AF117" s="1087"/>
      <c r="AG117" s="1087"/>
      <c r="AH117" s="1087"/>
      <c r="AI117" s="1087"/>
      <c r="AJ117" s="1087"/>
      <c r="AK117" s="1087"/>
      <c r="AL117" s="1087"/>
      <c r="AM117" s="1087"/>
      <c r="AN117" s="1087"/>
      <c r="AO117" s="1087"/>
      <c r="AP117" s="1087"/>
      <c r="AQ117" s="1087"/>
      <c r="AR117" s="1087"/>
      <c r="AS117" s="1087"/>
      <c r="AT117" s="1087"/>
      <c r="AU117" s="1087"/>
      <c r="AV117" s="1087"/>
      <c r="AW117" s="1087"/>
      <c r="AX117" s="1087"/>
      <c r="AY117" s="1177"/>
      <c r="AZ117" s="1177"/>
      <c r="BA117" s="1177"/>
      <c r="BB117" s="1177"/>
      <c r="BC117" s="1177"/>
      <c r="BD117" s="1177"/>
      <c r="BE117" s="1177"/>
      <c r="BF117" s="1177"/>
      <c r="BG117" s="1177"/>
      <c r="BH117" s="1177"/>
      <c r="BI117" s="1177"/>
      <c r="BJ117" s="1177"/>
      <c r="BK117" s="1177"/>
      <c r="BL117" s="1177"/>
      <c r="BM117" s="1177"/>
      <c r="BN117" s="1177"/>
      <c r="BO117" s="1177"/>
      <c r="BP117" s="1177"/>
      <c r="BQ117" s="1177"/>
      <c r="BR117" s="1177"/>
      <c r="BS117" s="1177"/>
      <c r="BT117" s="1177"/>
      <c r="BU117" s="1177"/>
      <c r="BV117" s="1177"/>
      <c r="BW117" s="1177"/>
      <c r="BX117" s="1177"/>
      <c r="BY117" s="1177"/>
      <c r="BZ117" s="1177"/>
      <c r="CA117" s="1177"/>
      <c r="CB117" s="1177"/>
      <c r="CC117" s="1177"/>
      <c r="CD117" s="1177"/>
      <c r="CE117" s="1177"/>
      <c r="CF117" s="1177"/>
      <c r="CG117" s="1177"/>
      <c r="CH117" s="1177"/>
      <c r="CI117" s="1177"/>
      <c r="CJ117" s="1177"/>
      <c r="CK117" s="1177"/>
      <c r="CL117" s="1177"/>
      <c r="CM117" s="1177"/>
      <c r="CN117" s="1177"/>
      <c r="CO117" s="1177"/>
      <c r="CP117" s="1177"/>
      <c r="CQ117" s="1177"/>
      <c r="CR117" s="1177"/>
      <c r="CS117" s="1177"/>
      <c r="CT117" s="1177"/>
      <c r="CU117" s="1177"/>
      <c r="CV117" s="275"/>
      <c r="CW117" s="1086" t="str">
        <f>IF(Bitácora!$A$2="  FECHA  ","FLY LOGICS",0)</f>
        <v>FLY LOGICS</v>
      </c>
      <c r="CX117" s="1087"/>
      <c r="CY117" s="1087"/>
      <c r="CZ117" s="1087"/>
      <c r="DA117" s="1087"/>
      <c r="DB117" s="1087"/>
      <c r="DC117" s="1087"/>
      <c r="DD117" s="1087"/>
      <c r="DE117" s="1087"/>
      <c r="DF117" s="1087"/>
      <c r="DG117" s="1087"/>
      <c r="DH117" s="1087"/>
      <c r="DI117" s="1087"/>
      <c r="DJ117" s="1087"/>
      <c r="DK117" s="1087"/>
      <c r="DL117" s="1087"/>
      <c r="DM117" s="1087"/>
      <c r="DN117" s="1087"/>
      <c r="DO117" s="1087"/>
      <c r="DP117" s="1087"/>
      <c r="DQ117" s="1087"/>
      <c r="DR117" s="1087"/>
      <c r="DS117" s="1087"/>
      <c r="DT117" s="1087"/>
      <c r="DU117" s="1087"/>
      <c r="DV117" s="1087"/>
      <c r="DW117" s="1087"/>
      <c r="DX117" s="1087"/>
      <c r="DY117" s="1087"/>
      <c r="DZ117" s="1087"/>
      <c r="EA117" s="1087"/>
      <c r="EB117" s="1087"/>
      <c r="EC117" s="1087"/>
      <c r="ED117" s="1087"/>
      <c r="EE117" s="1087"/>
      <c r="EF117" s="1087"/>
      <c r="EG117" s="1087"/>
      <c r="EH117" s="1087"/>
      <c r="EI117" s="1087"/>
      <c r="EJ117" s="1087"/>
      <c r="EK117" s="1087"/>
      <c r="EL117" s="1087"/>
      <c r="EM117" s="1087"/>
      <c r="EN117" s="1087"/>
      <c r="EO117" s="1087"/>
      <c r="EP117" s="1087"/>
      <c r="EQ117" s="1087"/>
      <c r="ER117" s="1087"/>
      <c r="ES117" s="1087"/>
      <c r="ET117" s="1087"/>
      <c r="EU117" s="1177" t="str">
        <f>IF(Bitácora!$A$2="  FECHA  ","RESUMEN ANUAL POR AERONAVE",0)</f>
        <v>RESUMEN ANUAL POR AERONAVE</v>
      </c>
      <c r="EV117" s="1177"/>
      <c r="EW117" s="1177"/>
      <c r="EX117" s="1177"/>
      <c r="EY117" s="1177"/>
      <c r="EZ117" s="1177"/>
      <c r="FA117" s="1177"/>
      <c r="FB117" s="1177"/>
      <c r="FC117" s="1177"/>
      <c r="FD117" s="1177"/>
      <c r="FE117" s="1177"/>
      <c r="FF117" s="1177"/>
      <c r="FG117" s="1177"/>
      <c r="FH117" s="1177"/>
      <c r="FI117" s="1177"/>
      <c r="FJ117" s="1177"/>
      <c r="FK117" s="1177"/>
      <c r="FL117" s="1177"/>
      <c r="FM117" s="1177"/>
      <c r="FN117" s="1177"/>
      <c r="FO117" s="1177"/>
      <c r="FP117" s="1177"/>
      <c r="FQ117" s="1177"/>
      <c r="FR117" s="1177"/>
      <c r="FS117" s="1177"/>
      <c r="FT117" s="1177"/>
      <c r="FU117" s="1177"/>
      <c r="FV117" s="1177"/>
      <c r="FW117" s="1177"/>
      <c r="FX117" s="1177"/>
      <c r="FY117" s="1177"/>
      <c r="FZ117" s="1177"/>
      <c r="GA117" s="1177"/>
      <c r="GB117" s="1177"/>
      <c r="GC117" s="1177"/>
      <c r="GD117" s="1177"/>
      <c r="GE117" s="1177"/>
      <c r="GF117" s="1177"/>
      <c r="GG117" s="1177"/>
      <c r="GH117" s="1177"/>
      <c r="GI117" s="1177"/>
      <c r="GJ117" s="1177"/>
      <c r="GK117" s="1177"/>
      <c r="GL117" s="1177"/>
      <c r="GM117" s="1177"/>
      <c r="GN117" s="1177"/>
      <c r="GO117" s="1177"/>
      <c r="GP117" s="1177"/>
      <c r="GQ117" s="1177"/>
      <c r="GR117" s="6"/>
    </row>
    <row r="118" spans="1:200" ht="7.35" customHeight="1" x14ac:dyDescent="0.2">
      <c r="A118" s="1088"/>
      <c r="B118" s="1089"/>
      <c r="C118" s="1089"/>
      <c r="D118" s="1089"/>
      <c r="E118" s="1089"/>
      <c r="F118" s="1089"/>
      <c r="G118" s="1089"/>
      <c r="H118" s="1089"/>
      <c r="I118" s="1089"/>
      <c r="J118" s="1089"/>
      <c r="K118" s="1089"/>
      <c r="L118" s="1089"/>
      <c r="M118" s="1089"/>
      <c r="N118" s="1089"/>
      <c r="O118" s="1089"/>
      <c r="P118" s="1089"/>
      <c r="Q118" s="1089"/>
      <c r="R118" s="1089"/>
      <c r="S118" s="1089"/>
      <c r="T118" s="1089"/>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178"/>
      <c r="AZ118" s="1178"/>
      <c r="BA118" s="1178"/>
      <c r="BB118" s="1178"/>
      <c r="BC118" s="1178"/>
      <c r="BD118" s="1178"/>
      <c r="BE118" s="1178"/>
      <c r="BF118" s="1178"/>
      <c r="BG118" s="1178"/>
      <c r="BH118" s="1178"/>
      <c r="BI118" s="1178"/>
      <c r="BJ118" s="1178"/>
      <c r="BK118" s="1178"/>
      <c r="BL118" s="1178"/>
      <c r="BM118" s="1178"/>
      <c r="BN118" s="1178"/>
      <c r="BO118" s="1178"/>
      <c r="BP118" s="1178"/>
      <c r="BQ118" s="1178"/>
      <c r="BR118" s="1178"/>
      <c r="BS118" s="1178"/>
      <c r="BT118" s="1178"/>
      <c r="BU118" s="1178"/>
      <c r="BV118" s="1178"/>
      <c r="BW118" s="1178"/>
      <c r="BX118" s="1178"/>
      <c r="BY118" s="1178"/>
      <c r="BZ118" s="1178"/>
      <c r="CA118" s="1178"/>
      <c r="CB118" s="1178"/>
      <c r="CC118" s="1178"/>
      <c r="CD118" s="1178"/>
      <c r="CE118" s="1178"/>
      <c r="CF118" s="1178"/>
      <c r="CG118" s="1178"/>
      <c r="CH118" s="1178"/>
      <c r="CI118" s="1178"/>
      <c r="CJ118" s="1178"/>
      <c r="CK118" s="1178"/>
      <c r="CL118" s="1178"/>
      <c r="CM118" s="1178"/>
      <c r="CN118" s="1178"/>
      <c r="CO118" s="1178"/>
      <c r="CP118" s="1178"/>
      <c r="CQ118" s="1178"/>
      <c r="CR118" s="1178"/>
      <c r="CS118" s="1178"/>
      <c r="CT118" s="1178"/>
      <c r="CU118" s="1178"/>
      <c r="CV118" s="275"/>
      <c r="CW118" s="1088"/>
      <c r="CX118" s="1089"/>
      <c r="CY118" s="1089"/>
      <c r="CZ118" s="1089"/>
      <c r="DA118" s="1089"/>
      <c r="DB118" s="1089"/>
      <c r="DC118" s="1089"/>
      <c r="DD118" s="1089"/>
      <c r="DE118" s="1089"/>
      <c r="DF118" s="1089"/>
      <c r="DG118" s="1089"/>
      <c r="DH118" s="1089"/>
      <c r="DI118" s="1089"/>
      <c r="DJ118" s="1089"/>
      <c r="DK118" s="1089"/>
      <c r="DL118" s="1089"/>
      <c r="DM118" s="1089"/>
      <c r="DN118" s="1089"/>
      <c r="DO118" s="1089"/>
      <c r="DP118" s="1089"/>
      <c r="DQ118" s="1089"/>
      <c r="DR118" s="1089"/>
      <c r="DS118" s="1089"/>
      <c r="DT118" s="1089"/>
      <c r="DU118" s="1089"/>
      <c r="DV118" s="1089"/>
      <c r="DW118" s="1089"/>
      <c r="DX118" s="1089"/>
      <c r="DY118" s="1089"/>
      <c r="DZ118" s="1089"/>
      <c r="EA118" s="1089"/>
      <c r="EB118" s="1089"/>
      <c r="EC118" s="1089"/>
      <c r="ED118" s="1089"/>
      <c r="EE118" s="1089"/>
      <c r="EF118" s="1089"/>
      <c r="EG118" s="1089"/>
      <c r="EH118" s="1089"/>
      <c r="EI118" s="1089"/>
      <c r="EJ118" s="1089"/>
      <c r="EK118" s="1089"/>
      <c r="EL118" s="1089"/>
      <c r="EM118" s="1089"/>
      <c r="EN118" s="1089"/>
      <c r="EO118" s="1089"/>
      <c r="EP118" s="1089"/>
      <c r="EQ118" s="1089"/>
      <c r="ER118" s="1089"/>
      <c r="ES118" s="1089"/>
      <c r="ET118" s="1089"/>
      <c r="EU118" s="1178"/>
      <c r="EV118" s="1178"/>
      <c r="EW118" s="1178"/>
      <c r="EX118" s="1178"/>
      <c r="EY118" s="1178"/>
      <c r="EZ118" s="1178"/>
      <c r="FA118" s="1178"/>
      <c r="FB118" s="1178"/>
      <c r="FC118" s="1178"/>
      <c r="FD118" s="1178"/>
      <c r="FE118" s="1178"/>
      <c r="FF118" s="1178"/>
      <c r="FG118" s="1178"/>
      <c r="FH118" s="1178"/>
      <c r="FI118" s="1178"/>
      <c r="FJ118" s="1178"/>
      <c r="FK118" s="1178"/>
      <c r="FL118" s="1178"/>
      <c r="FM118" s="1178"/>
      <c r="FN118" s="1178"/>
      <c r="FO118" s="1178"/>
      <c r="FP118" s="1178"/>
      <c r="FQ118" s="1178"/>
      <c r="FR118" s="1178"/>
      <c r="FS118" s="1178"/>
      <c r="FT118" s="1178"/>
      <c r="FU118" s="1178"/>
      <c r="FV118" s="1178"/>
      <c r="FW118" s="1178"/>
      <c r="FX118" s="1178"/>
      <c r="FY118" s="1178"/>
      <c r="FZ118" s="1178"/>
      <c r="GA118" s="1178"/>
      <c r="GB118" s="1178"/>
      <c r="GC118" s="1178"/>
      <c r="GD118" s="1178"/>
      <c r="GE118" s="1178"/>
      <c r="GF118" s="1178"/>
      <c r="GG118" s="1178"/>
      <c r="GH118" s="1178"/>
      <c r="GI118" s="1178"/>
      <c r="GJ118" s="1178"/>
      <c r="GK118" s="1178"/>
      <c r="GL118" s="1178"/>
      <c r="GM118" s="1178"/>
      <c r="GN118" s="1178"/>
      <c r="GO118" s="1178"/>
      <c r="GP118" s="1178"/>
      <c r="GQ118" s="1178"/>
      <c r="GR118" s="6"/>
    </row>
    <row r="119" spans="1:200" ht="7.35" customHeight="1" x14ac:dyDescent="0.2">
      <c r="A119" s="1090"/>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c r="Z119" s="1091"/>
      <c r="AA119" s="1091"/>
      <c r="AB119" s="1091"/>
      <c r="AC119" s="1091"/>
      <c r="AD119" s="1091"/>
      <c r="AE119" s="1091"/>
      <c r="AF119" s="1091"/>
      <c r="AG119" s="1091"/>
      <c r="AH119" s="1091"/>
      <c r="AI119" s="1091"/>
      <c r="AJ119" s="1091"/>
      <c r="AK119" s="1091"/>
      <c r="AL119" s="1091"/>
      <c r="AM119" s="1091"/>
      <c r="AN119" s="1091"/>
      <c r="AO119" s="1091"/>
      <c r="AP119" s="1091"/>
      <c r="AQ119" s="1091"/>
      <c r="AR119" s="1091"/>
      <c r="AS119" s="1091"/>
      <c r="AT119" s="1091"/>
      <c r="AU119" s="1091"/>
      <c r="AV119" s="1091"/>
      <c r="AW119" s="1091"/>
      <c r="AX119" s="1091"/>
      <c r="AY119" s="1179"/>
      <c r="AZ119" s="1179"/>
      <c r="BA119" s="1179"/>
      <c r="BB119" s="1179"/>
      <c r="BC119" s="1179"/>
      <c r="BD119" s="1179"/>
      <c r="BE119" s="1179"/>
      <c r="BF119" s="1179"/>
      <c r="BG119" s="1179"/>
      <c r="BH119" s="1179"/>
      <c r="BI119" s="1179"/>
      <c r="BJ119" s="1179"/>
      <c r="BK119" s="1179"/>
      <c r="BL119" s="1179"/>
      <c r="BM119" s="1179"/>
      <c r="BN119" s="1179"/>
      <c r="BO119" s="1179"/>
      <c r="BP119" s="1179"/>
      <c r="BQ119" s="1179"/>
      <c r="BR119" s="1179"/>
      <c r="BS119" s="1179"/>
      <c r="BT119" s="1179"/>
      <c r="BU119" s="1179"/>
      <c r="BV119" s="1179"/>
      <c r="BW119" s="1179"/>
      <c r="BX119" s="1179"/>
      <c r="BY119" s="1179"/>
      <c r="BZ119" s="1179"/>
      <c r="CA119" s="1179"/>
      <c r="CB119" s="1179"/>
      <c r="CC119" s="1179"/>
      <c r="CD119" s="1179"/>
      <c r="CE119" s="1179"/>
      <c r="CF119" s="1179"/>
      <c r="CG119" s="1179"/>
      <c r="CH119" s="1179"/>
      <c r="CI119" s="1179"/>
      <c r="CJ119" s="1179"/>
      <c r="CK119" s="1179"/>
      <c r="CL119" s="1179"/>
      <c r="CM119" s="1179"/>
      <c r="CN119" s="1179"/>
      <c r="CO119" s="1179"/>
      <c r="CP119" s="1179"/>
      <c r="CQ119" s="1179"/>
      <c r="CR119" s="1179"/>
      <c r="CS119" s="1179"/>
      <c r="CT119" s="1179"/>
      <c r="CU119" s="1179"/>
      <c r="CV119" s="275"/>
      <c r="CW119" s="1090"/>
      <c r="CX119" s="1091"/>
      <c r="CY119" s="1091"/>
      <c r="CZ119" s="1091"/>
      <c r="DA119" s="1091"/>
      <c r="DB119" s="1091"/>
      <c r="DC119" s="1091"/>
      <c r="DD119" s="1091"/>
      <c r="DE119" s="1091"/>
      <c r="DF119" s="1091"/>
      <c r="DG119" s="1091"/>
      <c r="DH119" s="1091"/>
      <c r="DI119" s="1091"/>
      <c r="DJ119" s="1091"/>
      <c r="DK119" s="1091"/>
      <c r="DL119" s="1091"/>
      <c r="DM119" s="1091"/>
      <c r="DN119" s="1091"/>
      <c r="DO119" s="1091"/>
      <c r="DP119" s="1091"/>
      <c r="DQ119" s="1091"/>
      <c r="DR119" s="1091"/>
      <c r="DS119" s="1091"/>
      <c r="DT119" s="1091"/>
      <c r="DU119" s="1091"/>
      <c r="DV119" s="1091"/>
      <c r="DW119" s="1091"/>
      <c r="DX119" s="1091"/>
      <c r="DY119" s="1091"/>
      <c r="DZ119" s="1091"/>
      <c r="EA119" s="1091"/>
      <c r="EB119" s="1091"/>
      <c r="EC119" s="1091"/>
      <c r="ED119" s="1091"/>
      <c r="EE119" s="1091"/>
      <c r="EF119" s="1091"/>
      <c r="EG119" s="1091"/>
      <c r="EH119" s="1091"/>
      <c r="EI119" s="1091"/>
      <c r="EJ119" s="1091"/>
      <c r="EK119" s="1091"/>
      <c r="EL119" s="1091"/>
      <c r="EM119" s="1091"/>
      <c r="EN119" s="1091"/>
      <c r="EO119" s="1091"/>
      <c r="EP119" s="1091"/>
      <c r="EQ119" s="1091"/>
      <c r="ER119" s="1091"/>
      <c r="ES119" s="1091"/>
      <c r="ET119" s="1091"/>
      <c r="EU119" s="1179"/>
      <c r="EV119" s="1179"/>
      <c r="EW119" s="1179"/>
      <c r="EX119" s="1179"/>
      <c r="EY119" s="1179"/>
      <c r="EZ119" s="1179"/>
      <c r="FA119" s="1179"/>
      <c r="FB119" s="1179"/>
      <c r="FC119" s="1179"/>
      <c r="FD119" s="1179"/>
      <c r="FE119" s="1179"/>
      <c r="FF119" s="1179"/>
      <c r="FG119" s="1179"/>
      <c r="FH119" s="1179"/>
      <c r="FI119" s="1179"/>
      <c r="FJ119" s="1179"/>
      <c r="FK119" s="1179"/>
      <c r="FL119" s="1179"/>
      <c r="FM119" s="1179"/>
      <c r="FN119" s="1179"/>
      <c r="FO119" s="1179"/>
      <c r="FP119" s="1179"/>
      <c r="FQ119" s="1179"/>
      <c r="FR119" s="1179"/>
      <c r="FS119" s="1179"/>
      <c r="FT119" s="1179"/>
      <c r="FU119" s="1179"/>
      <c r="FV119" s="1179"/>
      <c r="FW119" s="1179"/>
      <c r="FX119" s="1179"/>
      <c r="FY119" s="1179"/>
      <c r="FZ119" s="1179"/>
      <c r="GA119" s="1179"/>
      <c r="GB119" s="1179"/>
      <c r="GC119" s="1179"/>
      <c r="GD119" s="1179"/>
      <c r="GE119" s="1179"/>
      <c r="GF119" s="1179"/>
      <c r="GG119" s="1179"/>
      <c r="GH119" s="1179"/>
      <c r="GI119" s="1179"/>
      <c r="GJ119" s="1179"/>
      <c r="GK119" s="1179"/>
      <c r="GL119" s="1179"/>
      <c r="GM119" s="1179"/>
      <c r="GN119" s="1179"/>
      <c r="GO119" s="1179"/>
      <c r="GP119" s="1179"/>
      <c r="GQ119" s="1179"/>
      <c r="GR119" s="6"/>
    </row>
    <row r="120" spans="1:200" s="6" customFormat="1" ht="7.35" customHeight="1" x14ac:dyDescent="0.25">
      <c r="A120" s="244"/>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78"/>
      <c r="AG120" s="178"/>
      <c r="AH120" s="178"/>
      <c r="AI120" s="178"/>
      <c r="AJ120" s="178"/>
      <c r="AK120" s="178"/>
      <c r="AL120" s="178"/>
      <c r="AM120" s="178"/>
      <c r="AN120" s="178"/>
      <c r="AO120" s="178"/>
      <c r="AP120" s="178"/>
      <c r="AQ120" s="178"/>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78"/>
      <c r="CD120" s="178"/>
      <c r="CE120" s="178"/>
      <c r="CF120" s="178"/>
      <c r="CG120" s="178"/>
      <c r="CH120" s="178"/>
      <c r="CI120" s="178"/>
      <c r="CJ120" s="178"/>
      <c r="CK120" s="178"/>
      <c r="CL120" s="178"/>
      <c r="CM120" s="178"/>
      <c r="CN120" s="178"/>
      <c r="CO120" s="15"/>
      <c r="CP120" s="15"/>
      <c r="CQ120" s="15"/>
      <c r="CR120" s="15"/>
      <c r="CS120" s="15"/>
      <c r="CT120" s="15"/>
      <c r="CU120" s="245"/>
      <c r="CV120" s="240"/>
      <c r="CW120" s="244"/>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78"/>
      <c r="EC120" s="178"/>
      <c r="ED120" s="178"/>
      <c r="EE120" s="178"/>
      <c r="EF120" s="178"/>
      <c r="EG120" s="178"/>
      <c r="EH120" s="178"/>
      <c r="EI120" s="178"/>
      <c r="EJ120" s="178"/>
      <c r="EK120" s="178"/>
      <c r="EL120" s="178"/>
      <c r="EM120" s="178"/>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78"/>
      <c r="FZ120" s="178"/>
      <c r="GA120" s="178"/>
      <c r="GB120" s="178"/>
      <c r="GC120" s="178"/>
      <c r="GD120" s="178"/>
      <c r="GE120" s="178"/>
      <c r="GF120" s="178"/>
      <c r="GG120" s="178"/>
      <c r="GH120" s="178"/>
      <c r="GI120" s="178"/>
      <c r="GJ120" s="178"/>
      <c r="GK120" s="15"/>
      <c r="GL120" s="15"/>
      <c r="GM120" s="15"/>
      <c r="GN120" s="15"/>
      <c r="GO120" s="15"/>
      <c r="GP120" s="15"/>
      <c r="GQ120" s="245"/>
    </row>
    <row r="121" spans="1:200" ht="6.75" customHeight="1" thickBot="1" x14ac:dyDescent="0.3">
      <c r="A121" s="244"/>
      <c r="B121" s="1184" t="str">
        <f>IF(Portada!$A$1="www.fly-logics.com","MARCA Y MODELO",0)</f>
        <v>MARCA Y MODELO</v>
      </c>
      <c r="C121" s="1185"/>
      <c r="D121" s="1185"/>
      <c r="E121" s="1185"/>
      <c r="F121" s="1185"/>
      <c r="G121" s="1185"/>
      <c r="H121" s="1185"/>
      <c r="I121" s="1185"/>
      <c r="J121" s="1185"/>
      <c r="K121" s="1185"/>
      <c r="L121" s="1092"/>
      <c r="M121" s="1092"/>
      <c r="N121" s="1092"/>
      <c r="O121" s="1092"/>
      <c r="P121" s="1092"/>
      <c r="Q121" s="1092"/>
      <c r="R121" s="1092"/>
      <c r="S121" s="1092"/>
      <c r="T121" s="1092"/>
      <c r="U121" s="1092"/>
      <c r="V121" s="1092"/>
      <c r="W121" s="1092"/>
      <c r="X121" s="1092"/>
      <c r="Y121" s="1092"/>
      <c r="Z121" s="1092"/>
      <c r="AA121" s="1092"/>
      <c r="AB121" s="1092"/>
      <c r="AC121" s="1092"/>
      <c r="AD121" s="1092"/>
      <c r="AE121" s="1093"/>
      <c r="AF121" s="1094" t="str">
        <f>IF(Portada!$A$1="www.fly-logics.com","PIC",0)</f>
        <v>PIC</v>
      </c>
      <c r="AG121" s="1095"/>
      <c r="AH121" s="1095"/>
      <c r="AI121" s="1096"/>
      <c r="AJ121" s="1094" t="str">
        <f>IF(Portada!$A$1="www.fly-logics.com","SIC",0)</f>
        <v>SIC</v>
      </c>
      <c r="AK121" s="1095"/>
      <c r="AL121" s="1095"/>
      <c r="AM121" s="1096"/>
      <c r="AN121" s="1094" t="str">
        <f>IF(Portada!$A$1="www.fly-logics.com","INSTR.",0)</f>
        <v>INSTR.</v>
      </c>
      <c r="AO121" s="1095"/>
      <c r="AP121" s="1095"/>
      <c r="AQ121" s="1096"/>
      <c r="AR121" s="1097" t="str">
        <f>IF(Portada!$A$1="www.fly-logics.com","Aterr.",0)</f>
        <v>Aterr.</v>
      </c>
      <c r="AS121" s="1098"/>
      <c r="AT121" s="1098"/>
      <c r="AU121" s="1098"/>
      <c r="AV121" s="1098"/>
      <c r="AW121" s="1099"/>
      <c r="AX121" s="632"/>
      <c r="AY121" s="1184" t="str">
        <f>IF(Portada!$A$1="www.fly-logics.com","MARCA Y MODELO",0)</f>
        <v>MARCA Y MODELO</v>
      </c>
      <c r="AZ121" s="1185"/>
      <c r="BA121" s="1185"/>
      <c r="BB121" s="1185"/>
      <c r="BC121" s="1185"/>
      <c r="BD121" s="1185"/>
      <c r="BE121" s="1185"/>
      <c r="BF121" s="1185"/>
      <c r="BG121" s="1185"/>
      <c r="BH121" s="1185"/>
      <c r="BI121" s="1092"/>
      <c r="BJ121" s="1092"/>
      <c r="BK121" s="1092"/>
      <c r="BL121" s="1092"/>
      <c r="BM121" s="1092"/>
      <c r="BN121" s="1092"/>
      <c r="BO121" s="1092"/>
      <c r="BP121" s="1092"/>
      <c r="BQ121" s="1092"/>
      <c r="BR121" s="1092"/>
      <c r="BS121" s="1092"/>
      <c r="BT121" s="1092"/>
      <c r="BU121" s="1092"/>
      <c r="BV121" s="1092"/>
      <c r="BW121" s="1092"/>
      <c r="BX121" s="1092"/>
      <c r="BY121" s="1092"/>
      <c r="BZ121" s="1092"/>
      <c r="CA121" s="1092"/>
      <c r="CB121" s="1093"/>
      <c r="CC121" s="1094" t="str">
        <f>IF(Portada!$A$1="www.fly-logics.com","PIC",0)</f>
        <v>PIC</v>
      </c>
      <c r="CD121" s="1095"/>
      <c r="CE121" s="1095"/>
      <c r="CF121" s="1096"/>
      <c r="CG121" s="1094" t="str">
        <f>IF(Portada!$A$1="www.fly-logics.com","SIC",0)</f>
        <v>SIC</v>
      </c>
      <c r="CH121" s="1095"/>
      <c r="CI121" s="1095"/>
      <c r="CJ121" s="1096"/>
      <c r="CK121" s="1094" t="str">
        <f>IF(Portada!$A$1="www.fly-logics.com","INSTR.",0)</f>
        <v>INSTR.</v>
      </c>
      <c r="CL121" s="1095"/>
      <c r="CM121" s="1095"/>
      <c r="CN121" s="1096"/>
      <c r="CO121" s="1097" t="str">
        <f>IF(Portada!$A$1="www.fly-logics.com","Aterr.",0)</f>
        <v>Aterr.</v>
      </c>
      <c r="CP121" s="1098"/>
      <c r="CQ121" s="1098"/>
      <c r="CR121" s="1098"/>
      <c r="CS121" s="1098"/>
      <c r="CT121" s="1099"/>
      <c r="CU121" s="632"/>
      <c r="CV121" s="276"/>
      <c r="CW121" s="244"/>
      <c r="CX121" s="1184" t="str">
        <f>IF(Portada!$A$1="www.fly-logics.com","MARCA Y MODELO",0)</f>
        <v>MARCA Y MODELO</v>
      </c>
      <c r="CY121" s="1185"/>
      <c r="CZ121" s="1185"/>
      <c r="DA121" s="1185"/>
      <c r="DB121" s="1185"/>
      <c r="DC121" s="1185"/>
      <c r="DD121" s="1185"/>
      <c r="DE121" s="1185"/>
      <c r="DF121" s="1185"/>
      <c r="DG121" s="1185"/>
      <c r="DH121" s="1092"/>
      <c r="DI121" s="1092"/>
      <c r="DJ121" s="1092"/>
      <c r="DK121" s="1092"/>
      <c r="DL121" s="1092"/>
      <c r="DM121" s="1092"/>
      <c r="DN121" s="1092"/>
      <c r="DO121" s="1092"/>
      <c r="DP121" s="1092"/>
      <c r="DQ121" s="1092"/>
      <c r="DR121" s="1092"/>
      <c r="DS121" s="1092"/>
      <c r="DT121" s="1092"/>
      <c r="DU121" s="1092"/>
      <c r="DV121" s="1092"/>
      <c r="DW121" s="1092"/>
      <c r="DX121" s="1092"/>
      <c r="DY121" s="1092"/>
      <c r="DZ121" s="1092"/>
      <c r="EA121" s="1093"/>
      <c r="EB121" s="1094" t="str">
        <f>IF(Portada!$A$1="www.fly-logics.com","PIC",0)</f>
        <v>PIC</v>
      </c>
      <c r="EC121" s="1095"/>
      <c r="ED121" s="1095"/>
      <c r="EE121" s="1096"/>
      <c r="EF121" s="1094" t="str">
        <f>IF(Portada!$A$1="www.fly-logics.com","SIC",0)</f>
        <v>SIC</v>
      </c>
      <c r="EG121" s="1095"/>
      <c r="EH121" s="1095"/>
      <c r="EI121" s="1096"/>
      <c r="EJ121" s="1094" t="str">
        <f>IF(Portada!$A$1="www.fly-logics.com","INSTR.",0)</f>
        <v>INSTR.</v>
      </c>
      <c r="EK121" s="1095"/>
      <c r="EL121" s="1095"/>
      <c r="EM121" s="1096"/>
      <c r="EN121" s="1097" t="str">
        <f>IF(Portada!$A$1="www.fly-logics.com","Aterr.",0)</f>
        <v>Aterr.</v>
      </c>
      <c r="EO121" s="1098"/>
      <c r="EP121" s="1098"/>
      <c r="EQ121" s="1098"/>
      <c r="ER121" s="1098"/>
      <c r="ES121" s="1099"/>
      <c r="ET121" s="632"/>
      <c r="EU121" s="1184" t="str">
        <f>IF(Portada!$A$1="www.fly-logics.com","MARCA Y MODELO",0)</f>
        <v>MARCA Y MODELO</v>
      </c>
      <c r="EV121" s="1185"/>
      <c r="EW121" s="1185"/>
      <c r="EX121" s="1185"/>
      <c r="EY121" s="1185"/>
      <c r="EZ121" s="1185"/>
      <c r="FA121" s="1185"/>
      <c r="FB121" s="1185"/>
      <c r="FC121" s="1185"/>
      <c r="FD121" s="1185"/>
      <c r="FE121" s="1092"/>
      <c r="FF121" s="1092"/>
      <c r="FG121" s="1092"/>
      <c r="FH121" s="1092"/>
      <c r="FI121" s="1092"/>
      <c r="FJ121" s="1092"/>
      <c r="FK121" s="1092"/>
      <c r="FL121" s="1092"/>
      <c r="FM121" s="1092"/>
      <c r="FN121" s="1092"/>
      <c r="FO121" s="1092"/>
      <c r="FP121" s="1092"/>
      <c r="FQ121" s="1092"/>
      <c r="FR121" s="1092"/>
      <c r="FS121" s="1092"/>
      <c r="FT121" s="1092"/>
      <c r="FU121" s="1092"/>
      <c r="FV121" s="1092"/>
      <c r="FW121" s="1092"/>
      <c r="FX121" s="1093"/>
      <c r="FY121" s="1094" t="str">
        <f>IF(Portada!$A$1="www.fly-logics.com","PIC",0)</f>
        <v>PIC</v>
      </c>
      <c r="FZ121" s="1095"/>
      <c r="GA121" s="1095"/>
      <c r="GB121" s="1096"/>
      <c r="GC121" s="1094" t="str">
        <f>IF(Portada!$A$1="www.fly-logics.com","SIC",0)</f>
        <v>SIC</v>
      </c>
      <c r="GD121" s="1095"/>
      <c r="GE121" s="1095"/>
      <c r="GF121" s="1096"/>
      <c r="GG121" s="1094" t="str">
        <f>IF(Portada!$A$1="www.fly-logics.com","INSTR.",0)</f>
        <v>INSTR.</v>
      </c>
      <c r="GH121" s="1095"/>
      <c r="GI121" s="1095"/>
      <c r="GJ121" s="1096"/>
      <c r="GK121" s="1097" t="str">
        <f>IF(Portada!$A$1="www.fly-logics.com","Aterr.",0)</f>
        <v>Aterr.</v>
      </c>
      <c r="GL121" s="1098"/>
      <c r="GM121" s="1098"/>
      <c r="GN121" s="1098"/>
      <c r="GO121" s="1098"/>
      <c r="GP121" s="1099"/>
      <c r="GQ121" s="632"/>
      <c r="GR121" s="6"/>
    </row>
    <row r="122" spans="1:200" ht="8.85" customHeight="1" x14ac:dyDescent="0.25">
      <c r="A122" s="244"/>
      <c r="B122" s="1186"/>
      <c r="C122" s="1100"/>
      <c r="D122" s="1100"/>
      <c r="E122" s="1100"/>
      <c r="F122" s="1100"/>
      <c r="G122" s="1100"/>
      <c r="H122" s="1100"/>
      <c r="I122" s="1100"/>
      <c r="J122" s="1100"/>
      <c r="K122" s="1100"/>
      <c r="L122" s="1101"/>
      <c r="M122" s="1102"/>
      <c r="N122" s="1102"/>
      <c r="O122" s="1102"/>
      <c r="P122" s="1102"/>
      <c r="Q122" s="1102"/>
      <c r="R122" s="1102"/>
      <c r="S122" s="1102"/>
      <c r="T122" s="1102"/>
      <c r="U122" s="1102"/>
      <c r="V122" s="1102"/>
      <c r="W122" s="1102"/>
      <c r="X122" s="1102"/>
      <c r="Y122" s="1102"/>
      <c r="Z122" s="1102"/>
      <c r="AA122" s="1102"/>
      <c r="AB122" s="1102"/>
      <c r="AC122" s="1102"/>
      <c r="AD122" s="1103"/>
      <c r="AE122" s="1104"/>
      <c r="AF122" s="1105"/>
      <c r="AG122" s="1106"/>
      <c r="AH122" s="1106"/>
      <c r="AI122" s="1107"/>
      <c r="AJ122" s="1105"/>
      <c r="AK122" s="1106"/>
      <c r="AL122" s="1106"/>
      <c r="AM122" s="1107"/>
      <c r="AN122" s="1105"/>
      <c r="AO122" s="1106"/>
      <c r="AP122" s="1106"/>
      <c r="AQ122" s="1107"/>
      <c r="AR122" s="1108"/>
      <c r="AS122" s="1109"/>
      <c r="AT122" s="1109"/>
      <c r="AU122" s="1109"/>
      <c r="AV122" s="1109"/>
      <c r="AW122" s="1110"/>
      <c r="AX122" s="632"/>
      <c r="AY122" s="1186"/>
      <c r="AZ122" s="1100"/>
      <c r="BA122" s="1100"/>
      <c r="BB122" s="1100"/>
      <c r="BC122" s="1100"/>
      <c r="BD122" s="1100"/>
      <c r="BE122" s="1100"/>
      <c r="BF122" s="1100"/>
      <c r="BG122" s="1100"/>
      <c r="BH122" s="1100"/>
      <c r="BI122" s="1101"/>
      <c r="BJ122" s="1102"/>
      <c r="BK122" s="1102"/>
      <c r="BL122" s="1102"/>
      <c r="BM122" s="1102"/>
      <c r="BN122" s="1102"/>
      <c r="BO122" s="1102"/>
      <c r="BP122" s="1102"/>
      <c r="BQ122" s="1102"/>
      <c r="BR122" s="1102"/>
      <c r="BS122" s="1102"/>
      <c r="BT122" s="1102"/>
      <c r="BU122" s="1102"/>
      <c r="BV122" s="1102"/>
      <c r="BW122" s="1102"/>
      <c r="BX122" s="1102"/>
      <c r="BY122" s="1102"/>
      <c r="BZ122" s="1102"/>
      <c r="CA122" s="1103"/>
      <c r="CB122" s="1104"/>
      <c r="CC122" s="1105"/>
      <c r="CD122" s="1106"/>
      <c r="CE122" s="1106"/>
      <c r="CF122" s="1107"/>
      <c r="CG122" s="1105"/>
      <c r="CH122" s="1106"/>
      <c r="CI122" s="1106"/>
      <c r="CJ122" s="1107"/>
      <c r="CK122" s="1105"/>
      <c r="CL122" s="1106"/>
      <c r="CM122" s="1106"/>
      <c r="CN122" s="1107"/>
      <c r="CO122" s="1108"/>
      <c r="CP122" s="1109"/>
      <c r="CQ122" s="1109"/>
      <c r="CR122" s="1109"/>
      <c r="CS122" s="1109"/>
      <c r="CT122" s="1110"/>
      <c r="CU122" s="632"/>
      <c r="CV122" s="276"/>
      <c r="CW122" s="244"/>
      <c r="CX122" s="1186"/>
      <c r="CY122" s="1100"/>
      <c r="CZ122" s="1100"/>
      <c r="DA122" s="1100"/>
      <c r="DB122" s="1100"/>
      <c r="DC122" s="1100"/>
      <c r="DD122" s="1100"/>
      <c r="DE122" s="1100"/>
      <c r="DF122" s="1100"/>
      <c r="DG122" s="1100"/>
      <c r="DH122" s="1101"/>
      <c r="DI122" s="1102"/>
      <c r="DJ122" s="1102"/>
      <c r="DK122" s="1102"/>
      <c r="DL122" s="1102"/>
      <c r="DM122" s="1102"/>
      <c r="DN122" s="1102"/>
      <c r="DO122" s="1102"/>
      <c r="DP122" s="1102"/>
      <c r="DQ122" s="1102"/>
      <c r="DR122" s="1102"/>
      <c r="DS122" s="1102"/>
      <c r="DT122" s="1102"/>
      <c r="DU122" s="1102"/>
      <c r="DV122" s="1102"/>
      <c r="DW122" s="1102"/>
      <c r="DX122" s="1102"/>
      <c r="DY122" s="1102"/>
      <c r="DZ122" s="1103"/>
      <c r="EA122" s="1104"/>
      <c r="EB122" s="1105"/>
      <c r="EC122" s="1106"/>
      <c r="ED122" s="1106"/>
      <c r="EE122" s="1107"/>
      <c r="EF122" s="1105"/>
      <c r="EG122" s="1106"/>
      <c r="EH122" s="1106"/>
      <c r="EI122" s="1107"/>
      <c r="EJ122" s="1105"/>
      <c r="EK122" s="1106"/>
      <c r="EL122" s="1106"/>
      <c r="EM122" s="1107"/>
      <c r="EN122" s="1108"/>
      <c r="EO122" s="1109"/>
      <c r="EP122" s="1109"/>
      <c r="EQ122" s="1109"/>
      <c r="ER122" s="1109"/>
      <c r="ES122" s="1110"/>
      <c r="ET122" s="632"/>
      <c r="EU122" s="1186"/>
      <c r="EV122" s="1100"/>
      <c r="EW122" s="1100"/>
      <c r="EX122" s="1100"/>
      <c r="EY122" s="1100"/>
      <c r="EZ122" s="1100"/>
      <c r="FA122" s="1100"/>
      <c r="FB122" s="1100"/>
      <c r="FC122" s="1100"/>
      <c r="FD122" s="1100"/>
      <c r="FE122" s="1101"/>
      <c r="FF122" s="1102"/>
      <c r="FG122" s="1102"/>
      <c r="FH122" s="1102"/>
      <c r="FI122" s="1102"/>
      <c r="FJ122" s="1102"/>
      <c r="FK122" s="1102"/>
      <c r="FL122" s="1102"/>
      <c r="FM122" s="1102"/>
      <c r="FN122" s="1102"/>
      <c r="FO122" s="1102"/>
      <c r="FP122" s="1102"/>
      <c r="FQ122" s="1102"/>
      <c r="FR122" s="1102"/>
      <c r="FS122" s="1102"/>
      <c r="FT122" s="1102"/>
      <c r="FU122" s="1102"/>
      <c r="FV122" s="1102"/>
      <c r="FW122" s="1103"/>
      <c r="FX122" s="1104"/>
      <c r="FY122" s="1105"/>
      <c r="FZ122" s="1106"/>
      <c r="GA122" s="1106"/>
      <c r="GB122" s="1107"/>
      <c r="GC122" s="1105"/>
      <c r="GD122" s="1106"/>
      <c r="GE122" s="1106"/>
      <c r="GF122" s="1107"/>
      <c r="GG122" s="1105"/>
      <c r="GH122" s="1106"/>
      <c r="GI122" s="1106"/>
      <c r="GJ122" s="1107"/>
      <c r="GK122" s="1108"/>
      <c r="GL122" s="1109"/>
      <c r="GM122" s="1109"/>
      <c r="GN122" s="1109"/>
      <c r="GO122" s="1109"/>
      <c r="GP122" s="1110"/>
      <c r="GQ122" s="632"/>
      <c r="GR122" s="6"/>
    </row>
    <row r="123" spans="1:200" ht="6.75" customHeight="1" thickBot="1" x14ac:dyDescent="0.3">
      <c r="A123" s="244"/>
      <c r="B123" s="1186"/>
      <c r="C123" s="1100"/>
      <c r="D123" s="1100"/>
      <c r="E123" s="1100"/>
      <c r="F123" s="1100"/>
      <c r="G123" s="1100"/>
      <c r="H123" s="1100"/>
      <c r="I123" s="1100"/>
      <c r="J123" s="1100"/>
      <c r="K123" s="1100"/>
      <c r="L123" s="1111"/>
      <c r="M123" s="1112"/>
      <c r="N123" s="1112"/>
      <c r="O123" s="1112"/>
      <c r="P123" s="1112"/>
      <c r="Q123" s="1112"/>
      <c r="R123" s="1112"/>
      <c r="S123" s="1112"/>
      <c r="T123" s="1112"/>
      <c r="U123" s="1112"/>
      <c r="V123" s="1112"/>
      <c r="W123" s="1112"/>
      <c r="X123" s="1112"/>
      <c r="Y123" s="1112"/>
      <c r="Z123" s="1112"/>
      <c r="AA123" s="1112"/>
      <c r="AB123" s="1112"/>
      <c r="AC123" s="1112"/>
      <c r="AD123" s="1113"/>
      <c r="AE123" s="1104"/>
      <c r="AF123" s="1105"/>
      <c r="AG123" s="1106"/>
      <c r="AH123" s="1106"/>
      <c r="AI123" s="1107"/>
      <c r="AJ123" s="1105"/>
      <c r="AK123" s="1106"/>
      <c r="AL123" s="1106"/>
      <c r="AM123" s="1107"/>
      <c r="AN123" s="1105"/>
      <c r="AO123" s="1106"/>
      <c r="AP123" s="1106"/>
      <c r="AQ123" s="1107"/>
      <c r="AR123" s="1097" t="str">
        <f>IF(Portada!$A$1="www.fly-logics.com","D",0)</f>
        <v>D</v>
      </c>
      <c r="AS123" s="1098"/>
      <c r="AT123" s="1114"/>
      <c r="AU123" s="1097" t="str">
        <f>IF(Portada!$A$1="www.fly-logics.com","N",0)</f>
        <v>N</v>
      </c>
      <c r="AV123" s="1098"/>
      <c r="AW123" s="1099"/>
      <c r="AX123" s="632"/>
      <c r="AY123" s="1186"/>
      <c r="AZ123" s="1100"/>
      <c r="BA123" s="1100"/>
      <c r="BB123" s="1100"/>
      <c r="BC123" s="1100"/>
      <c r="BD123" s="1100"/>
      <c r="BE123" s="1100"/>
      <c r="BF123" s="1100"/>
      <c r="BG123" s="1100"/>
      <c r="BH123" s="1100"/>
      <c r="BI123" s="1111"/>
      <c r="BJ123" s="1112"/>
      <c r="BK123" s="1112"/>
      <c r="BL123" s="1112"/>
      <c r="BM123" s="1112"/>
      <c r="BN123" s="1112"/>
      <c r="BO123" s="1112"/>
      <c r="BP123" s="1112"/>
      <c r="BQ123" s="1112"/>
      <c r="BR123" s="1112"/>
      <c r="BS123" s="1112"/>
      <c r="BT123" s="1112"/>
      <c r="BU123" s="1112"/>
      <c r="BV123" s="1112"/>
      <c r="BW123" s="1112"/>
      <c r="BX123" s="1112"/>
      <c r="BY123" s="1112"/>
      <c r="BZ123" s="1112"/>
      <c r="CA123" s="1113"/>
      <c r="CB123" s="1104"/>
      <c r="CC123" s="1105"/>
      <c r="CD123" s="1106"/>
      <c r="CE123" s="1106"/>
      <c r="CF123" s="1107"/>
      <c r="CG123" s="1105"/>
      <c r="CH123" s="1106"/>
      <c r="CI123" s="1106"/>
      <c r="CJ123" s="1107"/>
      <c r="CK123" s="1105"/>
      <c r="CL123" s="1106"/>
      <c r="CM123" s="1106"/>
      <c r="CN123" s="1107"/>
      <c r="CO123" s="1097" t="str">
        <f>IF(Portada!$A$1="www.fly-logics.com","D",0)</f>
        <v>D</v>
      </c>
      <c r="CP123" s="1098"/>
      <c r="CQ123" s="1114"/>
      <c r="CR123" s="1097" t="str">
        <f>IF(Portada!$A$1="www.fly-logics.com","N",0)</f>
        <v>N</v>
      </c>
      <c r="CS123" s="1098"/>
      <c r="CT123" s="1099"/>
      <c r="CU123" s="632"/>
      <c r="CV123" s="276"/>
      <c r="CW123" s="244"/>
      <c r="CX123" s="1186"/>
      <c r="CY123" s="1100"/>
      <c r="CZ123" s="1100"/>
      <c r="DA123" s="1100"/>
      <c r="DB123" s="1100"/>
      <c r="DC123" s="1100"/>
      <c r="DD123" s="1100"/>
      <c r="DE123" s="1100"/>
      <c r="DF123" s="1100"/>
      <c r="DG123" s="1100"/>
      <c r="DH123" s="1111"/>
      <c r="DI123" s="1112"/>
      <c r="DJ123" s="1112"/>
      <c r="DK123" s="1112"/>
      <c r="DL123" s="1112"/>
      <c r="DM123" s="1112"/>
      <c r="DN123" s="1112"/>
      <c r="DO123" s="1112"/>
      <c r="DP123" s="1112"/>
      <c r="DQ123" s="1112"/>
      <c r="DR123" s="1112"/>
      <c r="DS123" s="1112"/>
      <c r="DT123" s="1112"/>
      <c r="DU123" s="1112"/>
      <c r="DV123" s="1112"/>
      <c r="DW123" s="1112"/>
      <c r="DX123" s="1112"/>
      <c r="DY123" s="1112"/>
      <c r="DZ123" s="1113"/>
      <c r="EA123" s="1104"/>
      <c r="EB123" s="1105"/>
      <c r="EC123" s="1106"/>
      <c r="ED123" s="1106"/>
      <c r="EE123" s="1107"/>
      <c r="EF123" s="1105"/>
      <c r="EG123" s="1106"/>
      <c r="EH123" s="1106"/>
      <c r="EI123" s="1107"/>
      <c r="EJ123" s="1105"/>
      <c r="EK123" s="1106"/>
      <c r="EL123" s="1106"/>
      <c r="EM123" s="1107"/>
      <c r="EN123" s="1097" t="str">
        <f>IF(Portada!$A$1="www.fly-logics.com","D",0)</f>
        <v>D</v>
      </c>
      <c r="EO123" s="1098"/>
      <c r="EP123" s="1114"/>
      <c r="EQ123" s="1097" t="str">
        <f>IF(Portada!$A$1="www.fly-logics.com","N",0)</f>
        <v>N</v>
      </c>
      <c r="ER123" s="1098"/>
      <c r="ES123" s="1099"/>
      <c r="ET123" s="632"/>
      <c r="EU123" s="1186"/>
      <c r="EV123" s="1100"/>
      <c r="EW123" s="1100"/>
      <c r="EX123" s="1100"/>
      <c r="EY123" s="1100"/>
      <c r="EZ123" s="1100"/>
      <c r="FA123" s="1100"/>
      <c r="FB123" s="1100"/>
      <c r="FC123" s="1100"/>
      <c r="FD123" s="1100"/>
      <c r="FE123" s="1111"/>
      <c r="FF123" s="1112"/>
      <c r="FG123" s="1112"/>
      <c r="FH123" s="1112"/>
      <c r="FI123" s="1112"/>
      <c r="FJ123" s="1112"/>
      <c r="FK123" s="1112"/>
      <c r="FL123" s="1112"/>
      <c r="FM123" s="1112"/>
      <c r="FN123" s="1112"/>
      <c r="FO123" s="1112"/>
      <c r="FP123" s="1112"/>
      <c r="FQ123" s="1112"/>
      <c r="FR123" s="1112"/>
      <c r="FS123" s="1112"/>
      <c r="FT123" s="1112"/>
      <c r="FU123" s="1112"/>
      <c r="FV123" s="1112"/>
      <c r="FW123" s="1113"/>
      <c r="FX123" s="1104"/>
      <c r="FY123" s="1105"/>
      <c r="FZ123" s="1106"/>
      <c r="GA123" s="1106"/>
      <c r="GB123" s="1107"/>
      <c r="GC123" s="1105"/>
      <c r="GD123" s="1106"/>
      <c r="GE123" s="1106"/>
      <c r="GF123" s="1107"/>
      <c r="GG123" s="1105"/>
      <c r="GH123" s="1106"/>
      <c r="GI123" s="1106"/>
      <c r="GJ123" s="1107"/>
      <c r="GK123" s="1097" t="str">
        <f>IF(Portada!$A$1="www.fly-logics.com","D",0)</f>
        <v>D</v>
      </c>
      <c r="GL123" s="1098"/>
      <c r="GM123" s="1114"/>
      <c r="GN123" s="1097" t="str">
        <f>IF(Portada!$A$1="www.fly-logics.com","N",0)</f>
        <v>N</v>
      </c>
      <c r="GO123" s="1098"/>
      <c r="GP123" s="1099"/>
      <c r="GQ123" s="632"/>
      <c r="GR123" s="6"/>
    </row>
    <row r="124" spans="1:200" ht="6.75" customHeight="1" thickBot="1" x14ac:dyDescent="0.3">
      <c r="A124" s="244"/>
      <c r="B124" s="1115"/>
      <c r="C124" s="1116"/>
      <c r="D124" s="1116"/>
      <c r="E124" s="1116"/>
      <c r="F124" s="1116"/>
      <c r="G124" s="1116"/>
      <c r="H124" s="1116"/>
      <c r="I124" s="1116"/>
      <c r="J124" s="1116"/>
      <c r="K124" s="1116"/>
      <c r="L124" s="1116"/>
      <c r="M124" s="1116"/>
      <c r="N124" s="1116"/>
      <c r="O124" s="1116"/>
      <c r="P124" s="1116"/>
      <c r="Q124" s="1116"/>
      <c r="R124" s="1116"/>
      <c r="S124" s="1116"/>
      <c r="T124" s="1116"/>
      <c r="U124" s="1116"/>
      <c r="V124" s="1116"/>
      <c r="W124" s="1116"/>
      <c r="X124" s="1116"/>
      <c r="Y124" s="1116"/>
      <c r="Z124" s="1116"/>
      <c r="AA124" s="1117"/>
      <c r="AB124" s="1117"/>
      <c r="AC124" s="1117"/>
      <c r="AD124" s="1117"/>
      <c r="AE124" s="1118"/>
      <c r="AF124" s="1105"/>
      <c r="AG124" s="1119"/>
      <c r="AH124" s="1119"/>
      <c r="AI124" s="1107"/>
      <c r="AJ124" s="1105"/>
      <c r="AK124" s="1119"/>
      <c r="AL124" s="1119"/>
      <c r="AM124" s="1107"/>
      <c r="AN124" s="1105"/>
      <c r="AO124" s="1119"/>
      <c r="AP124" s="1119"/>
      <c r="AQ124" s="1107"/>
      <c r="AR124" s="1120"/>
      <c r="AS124" s="1121"/>
      <c r="AT124" s="1122"/>
      <c r="AU124" s="1120"/>
      <c r="AV124" s="1121"/>
      <c r="AW124" s="1123"/>
      <c r="AX124" s="632"/>
      <c r="AY124" s="1115"/>
      <c r="AZ124" s="1116"/>
      <c r="BA124" s="1116"/>
      <c r="BB124" s="1116"/>
      <c r="BC124" s="1116"/>
      <c r="BD124" s="1116"/>
      <c r="BE124" s="1116"/>
      <c r="BF124" s="1116"/>
      <c r="BG124" s="1116"/>
      <c r="BH124" s="1116"/>
      <c r="BI124" s="1116"/>
      <c r="BJ124" s="1116"/>
      <c r="BK124" s="1116"/>
      <c r="BL124" s="1116"/>
      <c r="BM124" s="1116"/>
      <c r="BN124" s="1116"/>
      <c r="BO124" s="1116"/>
      <c r="BP124" s="1116"/>
      <c r="BQ124" s="1116"/>
      <c r="BR124" s="1116"/>
      <c r="BS124" s="1116"/>
      <c r="BT124" s="1116"/>
      <c r="BU124" s="1116"/>
      <c r="BV124" s="1116"/>
      <c r="BW124" s="1116"/>
      <c r="BX124" s="1117"/>
      <c r="BY124" s="1117"/>
      <c r="BZ124" s="1117"/>
      <c r="CA124" s="1117"/>
      <c r="CB124" s="1118"/>
      <c r="CC124" s="1105"/>
      <c r="CD124" s="1119"/>
      <c r="CE124" s="1119"/>
      <c r="CF124" s="1107"/>
      <c r="CG124" s="1105"/>
      <c r="CH124" s="1119"/>
      <c r="CI124" s="1119"/>
      <c r="CJ124" s="1107"/>
      <c r="CK124" s="1105"/>
      <c r="CL124" s="1119"/>
      <c r="CM124" s="1119"/>
      <c r="CN124" s="1107"/>
      <c r="CO124" s="1120"/>
      <c r="CP124" s="1121"/>
      <c r="CQ124" s="1122"/>
      <c r="CR124" s="1120"/>
      <c r="CS124" s="1121"/>
      <c r="CT124" s="1123"/>
      <c r="CU124" s="632"/>
      <c r="CV124" s="276"/>
      <c r="CW124" s="244"/>
      <c r="CX124" s="1115"/>
      <c r="CY124" s="1116"/>
      <c r="CZ124" s="1116"/>
      <c r="DA124" s="1116"/>
      <c r="DB124" s="1116"/>
      <c r="DC124" s="1116"/>
      <c r="DD124" s="1116"/>
      <c r="DE124" s="1116"/>
      <c r="DF124" s="1116"/>
      <c r="DG124" s="1116"/>
      <c r="DH124" s="1116"/>
      <c r="DI124" s="1116"/>
      <c r="DJ124" s="1116"/>
      <c r="DK124" s="1116"/>
      <c r="DL124" s="1116"/>
      <c r="DM124" s="1116"/>
      <c r="DN124" s="1116"/>
      <c r="DO124" s="1116"/>
      <c r="DP124" s="1116"/>
      <c r="DQ124" s="1116"/>
      <c r="DR124" s="1116"/>
      <c r="DS124" s="1116"/>
      <c r="DT124" s="1116"/>
      <c r="DU124" s="1116"/>
      <c r="DV124" s="1116"/>
      <c r="DW124" s="1117"/>
      <c r="DX124" s="1117"/>
      <c r="DY124" s="1117"/>
      <c r="DZ124" s="1117"/>
      <c r="EA124" s="1118"/>
      <c r="EB124" s="1105"/>
      <c r="EC124" s="1119"/>
      <c r="ED124" s="1119"/>
      <c r="EE124" s="1107"/>
      <c r="EF124" s="1105"/>
      <c r="EG124" s="1119"/>
      <c r="EH124" s="1119"/>
      <c r="EI124" s="1107"/>
      <c r="EJ124" s="1105"/>
      <c r="EK124" s="1119"/>
      <c r="EL124" s="1119"/>
      <c r="EM124" s="1107"/>
      <c r="EN124" s="1120"/>
      <c r="EO124" s="1121"/>
      <c r="EP124" s="1122"/>
      <c r="EQ124" s="1120"/>
      <c r="ER124" s="1121"/>
      <c r="ES124" s="1123"/>
      <c r="ET124" s="632"/>
      <c r="EU124" s="1115"/>
      <c r="EV124" s="1116"/>
      <c r="EW124" s="1116"/>
      <c r="EX124" s="1116"/>
      <c r="EY124" s="1116"/>
      <c r="EZ124" s="1116"/>
      <c r="FA124" s="1116"/>
      <c r="FB124" s="1116"/>
      <c r="FC124" s="1116"/>
      <c r="FD124" s="1116"/>
      <c r="FE124" s="1116"/>
      <c r="FF124" s="1116"/>
      <c r="FG124" s="1116"/>
      <c r="FH124" s="1116"/>
      <c r="FI124" s="1116"/>
      <c r="FJ124" s="1116"/>
      <c r="FK124" s="1116"/>
      <c r="FL124" s="1116"/>
      <c r="FM124" s="1116"/>
      <c r="FN124" s="1116"/>
      <c r="FO124" s="1116"/>
      <c r="FP124" s="1116"/>
      <c r="FQ124" s="1116"/>
      <c r="FR124" s="1116"/>
      <c r="FS124" s="1116"/>
      <c r="FT124" s="1117"/>
      <c r="FU124" s="1117"/>
      <c r="FV124" s="1117"/>
      <c r="FW124" s="1117"/>
      <c r="FX124" s="1118"/>
      <c r="FY124" s="1105"/>
      <c r="FZ124" s="1119"/>
      <c r="GA124" s="1119"/>
      <c r="GB124" s="1107"/>
      <c r="GC124" s="1105"/>
      <c r="GD124" s="1119"/>
      <c r="GE124" s="1119"/>
      <c r="GF124" s="1107"/>
      <c r="GG124" s="1105"/>
      <c r="GH124" s="1119"/>
      <c r="GI124" s="1119"/>
      <c r="GJ124" s="1107"/>
      <c r="GK124" s="1120"/>
      <c r="GL124" s="1121"/>
      <c r="GM124" s="1122"/>
      <c r="GN124" s="1120"/>
      <c r="GO124" s="1121"/>
      <c r="GP124" s="1123"/>
      <c r="GQ124" s="632"/>
      <c r="GR124" s="6"/>
    </row>
    <row r="125" spans="1:200" ht="8.85" customHeight="1" x14ac:dyDescent="0.25">
      <c r="A125" s="244"/>
      <c r="B125" s="1124" t="str">
        <f>Bitácora!$AH$3</f>
        <v>TIPO</v>
      </c>
      <c r="C125" s="1125"/>
      <c r="D125" s="1125"/>
      <c r="E125" s="1125"/>
      <c r="F125" s="1101"/>
      <c r="G125" s="1126"/>
      <c r="H125" s="1126"/>
      <c r="I125" s="1126"/>
      <c r="J125" s="1127"/>
      <c r="K125" s="1128"/>
      <c r="L125" s="1101"/>
      <c r="M125" s="1126"/>
      <c r="N125" s="1126"/>
      <c r="O125" s="1126"/>
      <c r="P125" s="1126"/>
      <c r="Q125" s="1127"/>
      <c r="R125" s="1125" t="str">
        <f>IF(Portada!$A$1="www.fly-logics.com","AÑO",0)</f>
        <v>AÑO</v>
      </c>
      <c r="S125" s="1125"/>
      <c r="T125" s="1125"/>
      <c r="U125" s="1125"/>
      <c r="V125" s="1101"/>
      <c r="W125" s="1126"/>
      <c r="X125" s="1126"/>
      <c r="Y125" s="1127"/>
      <c r="Z125" s="1104"/>
      <c r="AA125" s="613" t="str">
        <f>IF(Portada!$A$1="www.fly-logics.com","ENE",0)</f>
        <v>ENE</v>
      </c>
      <c r="AB125" s="614"/>
      <c r="AC125" s="614"/>
      <c r="AD125" s="614"/>
      <c r="AE125" s="614"/>
      <c r="AF125" s="605" t="str">
        <f>IF(SUMIFS(Bitácora!$Y$5:$Y$1036129,Bitácora!$D$5:$D$1036129,F125,Bitácora!$AN$5:$AN$1036129,V125,Bitácora!$E$5:$E$1036129,L125,Bitácora!$AM$5:$AM$1036129,AA125)=0," ",SUMIFS(Bitácora!$Y$5:$Y$1036129,Bitácora!$D$5:$D$1036129,F125,Bitácora!$AN$5:$AN$1036129,V125,Bitácora!$E$5:$E$1036129,L125,Bitácora!$AM$5:$AM$1036129,AA125))</f>
        <v xml:space="preserve"> </v>
      </c>
      <c r="AG125" s="615"/>
      <c r="AH125" s="615"/>
      <c r="AI125" s="615"/>
      <c r="AJ125" s="605" t="str">
        <f>IF(SUMIFS(Bitácora!$Z$5:$Z$1036129,Bitácora!$D$5:$D$1036129,F125,Bitácora!$AN$5:$AN$1036129,V125,Bitácora!$E$5:$E$1036129,L125,Bitácora!$AM$5:$AM$1036129,AA125)=0," ",SUMIFS(Bitácora!$Z$5:$Z$1036129,Bitácora!$D$5:$D$1036129,F125,Bitácora!$AN$5:$AN$1036129,V125,Bitácora!$E$5:$E$1036129,L125,Bitácora!$AM$5:$AM$1036129,AA125))</f>
        <v xml:space="preserve"> </v>
      </c>
      <c r="AK125" s="615"/>
      <c r="AL125" s="615"/>
      <c r="AM125" s="615"/>
      <c r="AN125" s="605" t="str">
        <f>IF(SUMIFS(Bitácora!$AA$5:$AA$1036129,Bitácora!$D$5:$D$1036129,F125,Bitácora!$AN$5:$AN$1036129,V125,Bitácora!$E$5:$E$1036129,L125,Bitácora!$AM$5:$AM$1036129,AA125)=0," ",SUMIFS(Bitácora!$AA$5:$AA$1036129,Bitácora!$D$5:$D$1036129,F125,Bitácora!$AN$5:$AN$1036129,V125,Bitácora!$E$5:$E$1036129,L125,Bitácora!$AM$5:$AM$1036129,AA125))</f>
        <v xml:space="preserve"> </v>
      </c>
      <c r="AO125" s="615"/>
      <c r="AP125" s="615"/>
      <c r="AQ125" s="615"/>
      <c r="AR125" s="606" t="str">
        <f>IF(SUMIFS(Bitácora!$AE$5:$AE$1036129,Bitácora!$D$5:$D$1036129,F125,Bitácora!$AN$5:$AN$1036129,V125,Bitácora!$E$5:$E$1036129,L125,Bitácora!$AM$5:$AM$1036129,AA125)=0," ",SUMIFS(Bitácora!$AE$5:$AE$1036129,Bitácora!$D$5:$D$1036129,F125,Bitácora!$AN$5:$AN$1036129,V125,Bitácora!$E$5:$E$1036129,L125,Bitácora!$AM$5:$AM$1036129,AA125))</f>
        <v xml:space="preserve"> </v>
      </c>
      <c r="AS125" s="606"/>
      <c r="AT125" s="606"/>
      <c r="AU125" s="606" t="str">
        <f>IF(SUMIFS(Bitácora!$AF$5:$AF$1036129,Bitácora!$D$5:$D$1036129,F125,Bitácora!$AN$5:$AN$1036129,V125,Bitácora!$E$5:$E$1036129,L125,Bitácora!$AM$5:$AM$1036129,AA125)=0," ",SUMIFS(Bitácora!$AF$5:$AF$1036129,Bitácora!$D$5:$D$1036129,F125,Bitácora!$AN$5:$AN$1036129,V125,Bitácora!$E$5:$E$1036129,L125,Bitácora!$AM$5:$AM$1036129,AA125))</f>
        <v xml:space="preserve"> </v>
      </c>
      <c r="AV125" s="617"/>
      <c r="AW125" s="617"/>
      <c r="AX125" s="632"/>
      <c r="AY125" s="1124" t="str">
        <f>Bitácora!$AH$3</f>
        <v>TIPO</v>
      </c>
      <c r="AZ125" s="1125"/>
      <c r="BA125" s="1125"/>
      <c r="BB125" s="1125"/>
      <c r="BC125" s="1101"/>
      <c r="BD125" s="1126"/>
      <c r="BE125" s="1126"/>
      <c r="BF125" s="1126"/>
      <c r="BG125" s="1127"/>
      <c r="BH125" s="1128"/>
      <c r="BI125" s="1101"/>
      <c r="BJ125" s="1126"/>
      <c r="BK125" s="1126"/>
      <c r="BL125" s="1126"/>
      <c r="BM125" s="1126"/>
      <c r="BN125" s="1127"/>
      <c r="BO125" s="1125" t="str">
        <f>IF(Portada!$A$1="www.fly-logics.com","AÑO",0)</f>
        <v>AÑO</v>
      </c>
      <c r="BP125" s="1125"/>
      <c r="BQ125" s="1125"/>
      <c r="BR125" s="1125"/>
      <c r="BS125" s="1101"/>
      <c r="BT125" s="1126"/>
      <c r="BU125" s="1126"/>
      <c r="BV125" s="1127"/>
      <c r="BW125" s="1104"/>
      <c r="BX125" s="613" t="str">
        <f>IF(Portada!$A$1="www.fly-logics.com","ENE",0)</f>
        <v>ENE</v>
      </c>
      <c r="BY125" s="614"/>
      <c r="BZ125" s="614"/>
      <c r="CA125" s="614"/>
      <c r="CB125" s="614"/>
      <c r="CC125" s="605" t="str">
        <f>IF(SUMIFS(Bitácora!$Y$5:$Y$1036129,Bitácora!$D$5:$D$1036129,BC125,Bitácora!$AN$5:$AN$1036129,BS125,Bitácora!$E$5:$E$1036129,BI125,Bitácora!$AM$5:$AM$1036129,BX125)=0," ",SUMIFS(Bitácora!$Y$5:$Y$1036129,Bitácora!$D$5:$D$1036129,BC125,Bitácora!$AN$5:$AN$1036129,BS125,Bitácora!$E$5:$E$1036129,BI125,Bitácora!$AM$5:$AM$1036129,BX125))</f>
        <v xml:space="preserve"> </v>
      </c>
      <c r="CD125" s="615"/>
      <c r="CE125" s="615"/>
      <c r="CF125" s="615"/>
      <c r="CG125" s="605" t="str">
        <f>IF(SUMIFS(Bitácora!$Z$5:$Z$1036129,Bitácora!$D$5:$D$1036129,BC125,Bitácora!$AN$5:$AN$1036129,BS125,Bitácora!$E$5:$E$1036129,BI125,Bitácora!$AM$5:$AM$1036129,BX125)=0," ",SUMIFS(Bitácora!$Z$5:$Z$1036129,Bitácora!$D$5:$D$1036129,BC125,Bitácora!$AN$5:$AN$1036129,BS125,Bitácora!$E$5:$E$1036129,BI125,Bitácora!$AM$5:$AM$1036129,BX125))</f>
        <v xml:space="preserve"> </v>
      </c>
      <c r="CH125" s="615"/>
      <c r="CI125" s="615"/>
      <c r="CJ125" s="615"/>
      <c r="CK125" s="605" t="str">
        <f>IF(SUMIFS(Bitácora!$AA$5:$AA$1036129,Bitácora!$D$5:$D$1036129,BC125,Bitácora!$AN$5:$AN$1036129,BS125,Bitácora!$E$5:$E$1036129,BI125,Bitácora!$AM$5:$AM$1036129,BX125)=0," ",SUMIFS(Bitácora!$AA$5:$AA$1036129,Bitácora!$D$5:$D$1036129,BC125,Bitácora!$AN$5:$AN$1036129,BS125,Bitácora!$E$5:$E$1036129,BI125,Bitácora!$AM$5:$AM$1036129,BX125))</f>
        <v xml:space="preserve"> </v>
      </c>
      <c r="CL125" s="615"/>
      <c r="CM125" s="615"/>
      <c r="CN125" s="615"/>
      <c r="CO125" s="606" t="str">
        <f>IF(SUMIFS(Bitácora!$AE$5:$AE$1036129,Bitácora!$D$5:$D$1036129,BC125,Bitácora!$AN$5:$AN$1036129,BS125,Bitácora!$E$5:$E$1036129,BI125,Bitácora!$AM$5:$AM$1036129,BX125)=0," ",SUMIFS(Bitácora!$AE$5:$AE$1036129,Bitácora!$D$5:$D$1036129,BC125,Bitácora!$AN$5:$AN$1036129,BS125,Bitácora!$E$5:$E$1036129,BI125,Bitácora!$AM$5:$AM$1036129,BX125))</f>
        <v xml:space="preserve"> </v>
      </c>
      <c r="CP125" s="606"/>
      <c r="CQ125" s="606"/>
      <c r="CR125" s="606" t="str">
        <f>IF(SUMIFS(Bitácora!$AF$5:$AF$1036129,Bitácora!$D$5:$D$1036129,BC125,Bitácora!$AN$5:$AN$1036129,BS125,Bitácora!$E$5:$E$1036129,BI125,Bitácora!$AM$5:$AM$1036129,BX125)=0," ",SUMIFS(Bitácora!$AF$5:$AF$1036129,Bitácora!$D$5:$D$1036129,BC125,Bitácora!$AN$5:$AN$1036129,BS125,Bitácora!$E$5:$E$1036129,BI125,Bitácora!$AM$5:$AM$1036129,BX125))</f>
        <v xml:space="preserve"> </v>
      </c>
      <c r="CS125" s="617"/>
      <c r="CT125" s="617"/>
      <c r="CU125" s="632"/>
      <c r="CV125" s="276"/>
      <c r="CW125" s="244"/>
      <c r="CX125" s="1124" t="str">
        <f>Bitácora!$AH$3</f>
        <v>TIPO</v>
      </c>
      <c r="CY125" s="1125"/>
      <c r="CZ125" s="1125"/>
      <c r="DA125" s="1125"/>
      <c r="DB125" s="1101"/>
      <c r="DC125" s="1126"/>
      <c r="DD125" s="1126"/>
      <c r="DE125" s="1126"/>
      <c r="DF125" s="1127"/>
      <c r="DG125" s="1128"/>
      <c r="DH125" s="1101"/>
      <c r="DI125" s="1126"/>
      <c r="DJ125" s="1126"/>
      <c r="DK125" s="1126"/>
      <c r="DL125" s="1126"/>
      <c r="DM125" s="1127"/>
      <c r="DN125" s="1125" t="str">
        <f>IF(Portada!$A$1="www.fly-logics.com","AÑO",0)</f>
        <v>AÑO</v>
      </c>
      <c r="DO125" s="1125"/>
      <c r="DP125" s="1125"/>
      <c r="DQ125" s="1125"/>
      <c r="DR125" s="1101"/>
      <c r="DS125" s="1126"/>
      <c r="DT125" s="1126"/>
      <c r="DU125" s="1127"/>
      <c r="DV125" s="1104"/>
      <c r="DW125" s="613" t="str">
        <f>IF(Portada!$A$1="www.fly-logics.com","ENE",0)</f>
        <v>ENE</v>
      </c>
      <c r="DX125" s="614"/>
      <c r="DY125" s="614"/>
      <c r="DZ125" s="614"/>
      <c r="EA125" s="614"/>
      <c r="EB125" s="605" t="str">
        <f>IF(SUMIFS(Bitácora!$Y$5:$Y$1036129,Bitácora!$D$5:$D$1036129,DB125,Bitácora!$AN$5:$AN$1036129,DR125,Bitácora!$E$5:$E$1036129,DH125,Bitácora!$AM$5:$AM$1036129,DW125)=0," ",SUMIFS(Bitácora!$Y$5:$Y$1036129,Bitácora!$D$5:$D$1036129,DB125,Bitácora!$AN$5:$AN$1036129,DR125,Bitácora!$E$5:$E$1036129,DH125,Bitácora!$AM$5:$AM$1036129,DW125))</f>
        <v xml:space="preserve"> </v>
      </c>
      <c r="EC125" s="615"/>
      <c r="ED125" s="615"/>
      <c r="EE125" s="615"/>
      <c r="EF125" s="605" t="str">
        <f>IF(SUMIFS(Bitácora!$Z$5:$Z$1036129,Bitácora!$D$5:$D$1036129,DB125,Bitácora!$AN$5:$AN$1036129,DR125,Bitácora!$E$5:$E$1036129,DH125,Bitácora!$AM$5:$AM$1036129,DW125)=0," ",SUMIFS(Bitácora!$Z$5:$Z$1036129,Bitácora!$D$5:$D$1036129,DB125,Bitácora!$AN$5:$AN$1036129,DR125,Bitácora!$E$5:$E$1036129,DH125,Bitácora!$AM$5:$AM$1036129,DW125))</f>
        <v xml:space="preserve"> </v>
      </c>
      <c r="EG125" s="615"/>
      <c r="EH125" s="615"/>
      <c r="EI125" s="615"/>
      <c r="EJ125" s="605" t="str">
        <f>IF(SUMIFS(Bitácora!$AA$5:$AA$1036129,Bitácora!$D$5:$D$1036129,DB125,Bitácora!$AN$5:$AN$1036129,DR125,Bitácora!$E$5:$E$1036129,DH125,Bitácora!$AM$5:$AM$1036129,DW125)=0," ",SUMIFS(Bitácora!$AA$5:$AA$1036129,Bitácora!$D$5:$D$1036129,DB125,Bitácora!$AN$5:$AN$1036129,DR125,Bitácora!$E$5:$E$1036129,DH125,Bitácora!$AM$5:$AM$1036129,DW125))</f>
        <v xml:space="preserve"> </v>
      </c>
      <c r="EK125" s="615"/>
      <c r="EL125" s="615"/>
      <c r="EM125" s="615"/>
      <c r="EN125" s="606" t="str">
        <f>IF(SUMIFS(Bitácora!$AE$5:$AE$1036129,Bitácora!$D$5:$D$1036129,DB125,Bitácora!$AN$5:$AN$1036129,DR125,Bitácora!$E$5:$E$1036129,DH125,Bitácora!$AM$5:$AM$1036129,DW125)=0," ",SUMIFS(Bitácora!$AE$5:$AE$1036129,Bitácora!$D$5:$D$1036129,DB125,Bitácora!$AN$5:$AN$1036129,DR125,Bitácora!$E$5:$E$1036129,DH125,Bitácora!$AM$5:$AM$1036129,DW125))</f>
        <v xml:space="preserve"> </v>
      </c>
      <c r="EO125" s="606"/>
      <c r="EP125" s="606"/>
      <c r="EQ125" s="606" t="str">
        <f>IF(SUMIFS(Bitácora!$AF$5:$AF$1036129,Bitácora!$D$5:$D$1036129,DB125,Bitácora!$AN$5:$AN$1036129,DR125,Bitácora!$E$5:$E$1036129,DH125,Bitácora!$AM$5:$AM$1036129,DW125)=0," ",SUMIFS(Bitácora!$AF$5:$AF$1036129,Bitácora!$D$5:$D$1036129,DB125,Bitácora!$AN$5:$AN$1036129,DR125,Bitácora!$E$5:$E$1036129,DH125,Bitácora!$AM$5:$AM$1036129,DW125))</f>
        <v xml:space="preserve"> </v>
      </c>
      <c r="ER125" s="617"/>
      <c r="ES125" s="617"/>
      <c r="ET125" s="632"/>
      <c r="EU125" s="1124" t="str">
        <f>Bitácora!$AH$3</f>
        <v>TIPO</v>
      </c>
      <c r="EV125" s="1125"/>
      <c r="EW125" s="1125"/>
      <c r="EX125" s="1125"/>
      <c r="EY125" s="1101"/>
      <c r="EZ125" s="1126"/>
      <c r="FA125" s="1126"/>
      <c r="FB125" s="1126"/>
      <c r="FC125" s="1127"/>
      <c r="FD125" s="1128"/>
      <c r="FE125" s="1101"/>
      <c r="FF125" s="1126"/>
      <c r="FG125" s="1126"/>
      <c r="FH125" s="1126"/>
      <c r="FI125" s="1126"/>
      <c r="FJ125" s="1127"/>
      <c r="FK125" s="1125" t="str">
        <f>IF(Portada!$A$1="www.fly-logics.com","AÑO",0)</f>
        <v>AÑO</v>
      </c>
      <c r="FL125" s="1125"/>
      <c r="FM125" s="1125"/>
      <c r="FN125" s="1125"/>
      <c r="FO125" s="1101"/>
      <c r="FP125" s="1126"/>
      <c r="FQ125" s="1126"/>
      <c r="FR125" s="1127"/>
      <c r="FS125" s="1104"/>
      <c r="FT125" s="613" t="str">
        <f>IF(Portada!$A$1="www.fly-logics.com","ENE",0)</f>
        <v>ENE</v>
      </c>
      <c r="FU125" s="614"/>
      <c r="FV125" s="614"/>
      <c r="FW125" s="614"/>
      <c r="FX125" s="614"/>
      <c r="FY125" s="605" t="str">
        <f>IF(SUMIFS(Bitácora!$Y$5:$Y$1036129,Bitácora!$D$5:$D$1036129,EY125,Bitácora!$AN$5:$AN$1036129,FO125,Bitácora!$E$5:$E$1036129,FE125,Bitácora!$AM$5:$AM$1036129,FT125)=0," ",SUMIFS(Bitácora!$Y$5:$Y$1036129,Bitácora!$D$5:$D$1036129,EY125,Bitácora!$AN$5:$AN$1036129,FO125,Bitácora!$E$5:$E$1036129,FE125,Bitácora!$AM$5:$AM$1036129,FT125))</f>
        <v xml:space="preserve"> </v>
      </c>
      <c r="FZ125" s="615"/>
      <c r="GA125" s="615"/>
      <c r="GB125" s="615"/>
      <c r="GC125" s="605" t="str">
        <f>IF(SUMIFS(Bitácora!$Z$5:$Z$1036129,Bitácora!$D$5:$D$1036129,EY125,Bitácora!$AN$5:$AN$1036129,FO125,Bitácora!$E$5:$E$1036129,FE125,Bitácora!$AM$5:$AM$1036129,FT125)=0," ",SUMIFS(Bitácora!$Z$5:$Z$1036129,Bitácora!$D$5:$D$1036129,EY125,Bitácora!$AN$5:$AN$1036129,FO125,Bitácora!$E$5:$E$1036129,FE125,Bitácora!$AM$5:$AM$1036129,FT125))</f>
        <v xml:space="preserve"> </v>
      </c>
      <c r="GD125" s="615"/>
      <c r="GE125" s="615"/>
      <c r="GF125" s="615"/>
      <c r="GG125" s="605" t="str">
        <f>IF(SUMIFS(Bitácora!$AA$5:$AA$1036129,Bitácora!$D$5:$D$1036129,EY125,Bitácora!$AN$5:$AN$1036129,FO125,Bitácora!$E$5:$E$1036129,FE125,Bitácora!$AM$5:$AM$1036129,FT125)=0," ",SUMIFS(Bitácora!$AA$5:$AA$1036129,Bitácora!$D$5:$D$1036129,EY125,Bitácora!$AN$5:$AN$1036129,FO125,Bitácora!$E$5:$E$1036129,FE125,Bitácora!$AM$5:$AM$1036129,FT125))</f>
        <v xml:space="preserve"> </v>
      </c>
      <c r="GH125" s="615"/>
      <c r="GI125" s="615"/>
      <c r="GJ125" s="615"/>
      <c r="GK125" s="606" t="str">
        <f>IF(SUMIFS(Bitácora!$AE$5:$AE$1036129,Bitácora!$D$5:$D$1036129,EY125,Bitácora!$AN$5:$AN$1036129,FO125,Bitácora!$E$5:$E$1036129,FE125,Bitácora!$AM$5:$AM$1036129,FT125)=0," ",SUMIFS(Bitácora!$AE$5:$AE$1036129,Bitácora!$D$5:$D$1036129,EY125,Bitácora!$AN$5:$AN$1036129,FO125,Bitácora!$E$5:$E$1036129,FE125,Bitácora!$AM$5:$AM$1036129,FT125))</f>
        <v xml:space="preserve"> </v>
      </c>
      <c r="GL125" s="606"/>
      <c r="GM125" s="606"/>
      <c r="GN125" s="606" t="str">
        <f>IF(SUMIFS(Bitácora!$AF$5:$AF$1036129,Bitácora!$D$5:$D$1036129,EY125,Bitácora!$AN$5:$AN$1036129,FO125,Bitácora!$E$5:$E$1036129,FE125,Bitácora!$AM$5:$AM$1036129,FT125)=0," ",SUMIFS(Bitácora!$AF$5:$AF$1036129,Bitácora!$D$5:$D$1036129,EY125,Bitácora!$AN$5:$AN$1036129,FO125,Bitácora!$E$5:$E$1036129,FE125,Bitácora!$AM$5:$AM$1036129,FT125))</f>
        <v xml:space="preserve"> </v>
      </c>
      <c r="GO125" s="617"/>
      <c r="GP125" s="617"/>
      <c r="GQ125" s="632"/>
      <c r="GR125" s="6"/>
    </row>
    <row r="126" spans="1:200" ht="8.85" customHeight="1" thickBot="1" x14ac:dyDescent="0.3">
      <c r="A126" s="244"/>
      <c r="B126" s="1124"/>
      <c r="C126" s="1125"/>
      <c r="D126" s="1125"/>
      <c r="E126" s="1125"/>
      <c r="F126" s="1129"/>
      <c r="G126" s="1130"/>
      <c r="H126" s="1130"/>
      <c r="I126" s="1130"/>
      <c r="J126" s="1131"/>
      <c r="K126" s="1128"/>
      <c r="L126" s="1129"/>
      <c r="M126" s="1130"/>
      <c r="N126" s="1130"/>
      <c r="O126" s="1130"/>
      <c r="P126" s="1130"/>
      <c r="Q126" s="1131"/>
      <c r="R126" s="1125"/>
      <c r="S126" s="1125"/>
      <c r="T126" s="1125"/>
      <c r="U126" s="1125"/>
      <c r="V126" s="1129"/>
      <c r="W126" s="1130"/>
      <c r="X126" s="1130"/>
      <c r="Y126" s="1131"/>
      <c r="Z126" s="1104"/>
      <c r="AA126" s="614"/>
      <c r="AB126" s="614"/>
      <c r="AC126" s="614"/>
      <c r="AD126" s="614"/>
      <c r="AE126" s="614"/>
      <c r="AF126" s="615"/>
      <c r="AG126" s="616"/>
      <c r="AH126" s="616"/>
      <c r="AI126" s="615"/>
      <c r="AJ126" s="615"/>
      <c r="AK126" s="616"/>
      <c r="AL126" s="616"/>
      <c r="AM126" s="615"/>
      <c r="AN126" s="615"/>
      <c r="AO126" s="616"/>
      <c r="AP126" s="616"/>
      <c r="AQ126" s="615"/>
      <c r="AR126" s="606"/>
      <c r="AS126" s="606"/>
      <c r="AT126" s="606"/>
      <c r="AU126" s="617"/>
      <c r="AV126" s="618"/>
      <c r="AW126" s="617"/>
      <c r="AX126" s="632"/>
      <c r="AY126" s="1124"/>
      <c r="AZ126" s="1125"/>
      <c r="BA126" s="1125"/>
      <c r="BB126" s="1125"/>
      <c r="BC126" s="1129"/>
      <c r="BD126" s="1130"/>
      <c r="BE126" s="1130"/>
      <c r="BF126" s="1130"/>
      <c r="BG126" s="1131"/>
      <c r="BH126" s="1128"/>
      <c r="BI126" s="1129"/>
      <c r="BJ126" s="1130"/>
      <c r="BK126" s="1130"/>
      <c r="BL126" s="1130"/>
      <c r="BM126" s="1130"/>
      <c r="BN126" s="1131"/>
      <c r="BO126" s="1125"/>
      <c r="BP126" s="1125"/>
      <c r="BQ126" s="1125"/>
      <c r="BR126" s="1125"/>
      <c r="BS126" s="1129"/>
      <c r="BT126" s="1130"/>
      <c r="BU126" s="1130"/>
      <c r="BV126" s="1131"/>
      <c r="BW126" s="1104"/>
      <c r="BX126" s="614"/>
      <c r="BY126" s="614"/>
      <c r="BZ126" s="614"/>
      <c r="CA126" s="614"/>
      <c r="CB126" s="614"/>
      <c r="CC126" s="615"/>
      <c r="CD126" s="616"/>
      <c r="CE126" s="616"/>
      <c r="CF126" s="615"/>
      <c r="CG126" s="615"/>
      <c r="CH126" s="616"/>
      <c r="CI126" s="616"/>
      <c r="CJ126" s="615"/>
      <c r="CK126" s="615"/>
      <c r="CL126" s="616"/>
      <c r="CM126" s="616"/>
      <c r="CN126" s="615"/>
      <c r="CO126" s="606"/>
      <c r="CP126" s="606"/>
      <c r="CQ126" s="606"/>
      <c r="CR126" s="617"/>
      <c r="CS126" s="618"/>
      <c r="CT126" s="617"/>
      <c r="CU126" s="632"/>
      <c r="CV126" s="276"/>
      <c r="CW126" s="244"/>
      <c r="CX126" s="1124"/>
      <c r="CY126" s="1125"/>
      <c r="CZ126" s="1125"/>
      <c r="DA126" s="1125"/>
      <c r="DB126" s="1129"/>
      <c r="DC126" s="1130"/>
      <c r="DD126" s="1130"/>
      <c r="DE126" s="1130"/>
      <c r="DF126" s="1131"/>
      <c r="DG126" s="1128"/>
      <c r="DH126" s="1129"/>
      <c r="DI126" s="1130"/>
      <c r="DJ126" s="1130"/>
      <c r="DK126" s="1130"/>
      <c r="DL126" s="1130"/>
      <c r="DM126" s="1131"/>
      <c r="DN126" s="1125"/>
      <c r="DO126" s="1125"/>
      <c r="DP126" s="1125"/>
      <c r="DQ126" s="1125"/>
      <c r="DR126" s="1129"/>
      <c r="DS126" s="1130"/>
      <c r="DT126" s="1130"/>
      <c r="DU126" s="1131"/>
      <c r="DV126" s="1104"/>
      <c r="DW126" s="614"/>
      <c r="DX126" s="614"/>
      <c r="DY126" s="614"/>
      <c r="DZ126" s="614"/>
      <c r="EA126" s="614"/>
      <c r="EB126" s="615"/>
      <c r="EC126" s="616"/>
      <c r="ED126" s="616"/>
      <c r="EE126" s="615"/>
      <c r="EF126" s="615"/>
      <c r="EG126" s="616"/>
      <c r="EH126" s="616"/>
      <c r="EI126" s="615"/>
      <c r="EJ126" s="615"/>
      <c r="EK126" s="616"/>
      <c r="EL126" s="616"/>
      <c r="EM126" s="615"/>
      <c r="EN126" s="606"/>
      <c r="EO126" s="606"/>
      <c r="EP126" s="606"/>
      <c r="EQ126" s="617"/>
      <c r="ER126" s="618"/>
      <c r="ES126" s="617"/>
      <c r="ET126" s="632"/>
      <c r="EU126" s="1124"/>
      <c r="EV126" s="1125"/>
      <c r="EW126" s="1125"/>
      <c r="EX126" s="1125"/>
      <c r="EY126" s="1129"/>
      <c r="EZ126" s="1130"/>
      <c r="FA126" s="1130"/>
      <c r="FB126" s="1130"/>
      <c r="FC126" s="1131"/>
      <c r="FD126" s="1128"/>
      <c r="FE126" s="1129"/>
      <c r="FF126" s="1130"/>
      <c r="FG126" s="1130"/>
      <c r="FH126" s="1130"/>
      <c r="FI126" s="1130"/>
      <c r="FJ126" s="1131"/>
      <c r="FK126" s="1125"/>
      <c r="FL126" s="1125"/>
      <c r="FM126" s="1125"/>
      <c r="FN126" s="1125"/>
      <c r="FO126" s="1129"/>
      <c r="FP126" s="1130"/>
      <c r="FQ126" s="1130"/>
      <c r="FR126" s="1131"/>
      <c r="FS126" s="1104"/>
      <c r="FT126" s="614"/>
      <c r="FU126" s="614"/>
      <c r="FV126" s="614"/>
      <c r="FW126" s="614"/>
      <c r="FX126" s="614"/>
      <c r="FY126" s="615"/>
      <c r="FZ126" s="616"/>
      <c r="GA126" s="616"/>
      <c r="GB126" s="615"/>
      <c r="GC126" s="615"/>
      <c r="GD126" s="616"/>
      <c r="GE126" s="616"/>
      <c r="GF126" s="615"/>
      <c r="GG126" s="615"/>
      <c r="GH126" s="616"/>
      <c r="GI126" s="616"/>
      <c r="GJ126" s="615"/>
      <c r="GK126" s="606"/>
      <c r="GL126" s="606"/>
      <c r="GM126" s="606"/>
      <c r="GN126" s="617"/>
      <c r="GO126" s="618"/>
      <c r="GP126" s="617"/>
      <c r="GQ126" s="632"/>
      <c r="GR126" s="6"/>
    </row>
    <row r="127" spans="1:200" ht="6.75" customHeight="1" x14ac:dyDescent="0.25">
      <c r="A127" s="244"/>
      <c r="B127" s="1115"/>
      <c r="C127" s="1116"/>
      <c r="D127" s="1116"/>
      <c r="E127" s="1116"/>
      <c r="F127" s="1116"/>
      <c r="G127" s="1116"/>
      <c r="H127" s="1116"/>
      <c r="I127" s="1116"/>
      <c r="J127" s="1116"/>
      <c r="K127" s="1116"/>
      <c r="L127" s="1116"/>
      <c r="M127" s="1116"/>
      <c r="N127" s="1116"/>
      <c r="O127" s="1116"/>
      <c r="P127" s="1116"/>
      <c r="Q127" s="1116"/>
      <c r="R127" s="1116"/>
      <c r="S127" s="1116"/>
      <c r="T127" s="1116"/>
      <c r="U127" s="1116"/>
      <c r="V127" s="1116"/>
      <c r="W127" s="1116"/>
      <c r="X127" s="1116"/>
      <c r="Y127" s="1116"/>
      <c r="Z127" s="1116"/>
      <c r="AA127" s="614"/>
      <c r="AB127" s="614"/>
      <c r="AC127" s="614"/>
      <c r="AD127" s="614"/>
      <c r="AE127" s="614"/>
      <c r="AF127" s="615"/>
      <c r="AG127" s="615"/>
      <c r="AH127" s="615"/>
      <c r="AI127" s="615"/>
      <c r="AJ127" s="615"/>
      <c r="AK127" s="615"/>
      <c r="AL127" s="615"/>
      <c r="AM127" s="615"/>
      <c r="AN127" s="615"/>
      <c r="AO127" s="615"/>
      <c r="AP127" s="615"/>
      <c r="AQ127" s="615"/>
      <c r="AR127" s="606"/>
      <c r="AS127" s="606"/>
      <c r="AT127" s="606"/>
      <c r="AU127" s="617"/>
      <c r="AV127" s="617"/>
      <c r="AW127" s="617"/>
      <c r="AX127" s="632"/>
      <c r="AY127" s="1115"/>
      <c r="AZ127" s="1116"/>
      <c r="BA127" s="1116"/>
      <c r="BB127" s="1116"/>
      <c r="BC127" s="1116"/>
      <c r="BD127" s="1116"/>
      <c r="BE127" s="1116"/>
      <c r="BF127" s="1116"/>
      <c r="BG127" s="1116"/>
      <c r="BH127" s="1116"/>
      <c r="BI127" s="1116"/>
      <c r="BJ127" s="1116"/>
      <c r="BK127" s="1116"/>
      <c r="BL127" s="1116"/>
      <c r="BM127" s="1116"/>
      <c r="BN127" s="1116"/>
      <c r="BO127" s="1116"/>
      <c r="BP127" s="1116"/>
      <c r="BQ127" s="1116"/>
      <c r="BR127" s="1116"/>
      <c r="BS127" s="1116"/>
      <c r="BT127" s="1116"/>
      <c r="BU127" s="1116"/>
      <c r="BV127" s="1116"/>
      <c r="BW127" s="1116"/>
      <c r="BX127" s="614"/>
      <c r="BY127" s="614"/>
      <c r="BZ127" s="614"/>
      <c r="CA127" s="614"/>
      <c r="CB127" s="614"/>
      <c r="CC127" s="615"/>
      <c r="CD127" s="615"/>
      <c r="CE127" s="615"/>
      <c r="CF127" s="615"/>
      <c r="CG127" s="615"/>
      <c r="CH127" s="615"/>
      <c r="CI127" s="615"/>
      <c r="CJ127" s="615"/>
      <c r="CK127" s="615"/>
      <c r="CL127" s="615"/>
      <c r="CM127" s="615"/>
      <c r="CN127" s="615"/>
      <c r="CO127" s="606"/>
      <c r="CP127" s="606"/>
      <c r="CQ127" s="606"/>
      <c r="CR127" s="617"/>
      <c r="CS127" s="617"/>
      <c r="CT127" s="617"/>
      <c r="CU127" s="632"/>
      <c r="CV127" s="276"/>
      <c r="CW127" s="244"/>
      <c r="CX127" s="1115"/>
      <c r="CY127" s="1116"/>
      <c r="CZ127" s="1116"/>
      <c r="DA127" s="1116"/>
      <c r="DB127" s="1116"/>
      <c r="DC127" s="1116"/>
      <c r="DD127" s="1116"/>
      <c r="DE127" s="1116"/>
      <c r="DF127" s="1116"/>
      <c r="DG127" s="1116"/>
      <c r="DH127" s="1116"/>
      <c r="DI127" s="1116"/>
      <c r="DJ127" s="1116"/>
      <c r="DK127" s="1116"/>
      <c r="DL127" s="1116"/>
      <c r="DM127" s="1116"/>
      <c r="DN127" s="1116"/>
      <c r="DO127" s="1116"/>
      <c r="DP127" s="1116"/>
      <c r="DQ127" s="1116"/>
      <c r="DR127" s="1116"/>
      <c r="DS127" s="1116"/>
      <c r="DT127" s="1116"/>
      <c r="DU127" s="1116"/>
      <c r="DV127" s="1116"/>
      <c r="DW127" s="614"/>
      <c r="DX127" s="614"/>
      <c r="DY127" s="614"/>
      <c r="DZ127" s="614"/>
      <c r="EA127" s="614"/>
      <c r="EB127" s="615"/>
      <c r="EC127" s="615"/>
      <c r="ED127" s="615"/>
      <c r="EE127" s="615"/>
      <c r="EF127" s="615"/>
      <c r="EG127" s="615"/>
      <c r="EH127" s="615"/>
      <c r="EI127" s="615"/>
      <c r="EJ127" s="615"/>
      <c r="EK127" s="615"/>
      <c r="EL127" s="615"/>
      <c r="EM127" s="615"/>
      <c r="EN127" s="606"/>
      <c r="EO127" s="606"/>
      <c r="EP127" s="606"/>
      <c r="EQ127" s="617"/>
      <c r="ER127" s="617"/>
      <c r="ES127" s="617"/>
      <c r="ET127" s="632"/>
      <c r="EU127" s="1115"/>
      <c r="EV127" s="1116"/>
      <c r="EW127" s="1116"/>
      <c r="EX127" s="1116"/>
      <c r="EY127" s="1116"/>
      <c r="EZ127" s="1116"/>
      <c r="FA127" s="1116"/>
      <c r="FB127" s="1116"/>
      <c r="FC127" s="1116"/>
      <c r="FD127" s="1116"/>
      <c r="FE127" s="1116"/>
      <c r="FF127" s="1116"/>
      <c r="FG127" s="1116"/>
      <c r="FH127" s="1116"/>
      <c r="FI127" s="1116"/>
      <c r="FJ127" s="1116"/>
      <c r="FK127" s="1116"/>
      <c r="FL127" s="1116"/>
      <c r="FM127" s="1116"/>
      <c r="FN127" s="1116"/>
      <c r="FO127" s="1116"/>
      <c r="FP127" s="1116"/>
      <c r="FQ127" s="1116"/>
      <c r="FR127" s="1116"/>
      <c r="FS127" s="1116"/>
      <c r="FT127" s="614"/>
      <c r="FU127" s="614"/>
      <c r="FV127" s="614"/>
      <c r="FW127" s="614"/>
      <c r="FX127" s="614"/>
      <c r="FY127" s="615"/>
      <c r="FZ127" s="615"/>
      <c r="GA127" s="615"/>
      <c r="GB127" s="615"/>
      <c r="GC127" s="615"/>
      <c r="GD127" s="615"/>
      <c r="GE127" s="615"/>
      <c r="GF127" s="615"/>
      <c r="GG127" s="615"/>
      <c r="GH127" s="615"/>
      <c r="GI127" s="615"/>
      <c r="GJ127" s="615"/>
      <c r="GK127" s="606"/>
      <c r="GL127" s="606"/>
      <c r="GM127" s="606"/>
      <c r="GN127" s="617"/>
      <c r="GO127" s="617"/>
      <c r="GP127" s="617"/>
      <c r="GQ127" s="632"/>
      <c r="GR127" s="6"/>
    </row>
    <row r="128" spans="1:200" ht="6" customHeight="1" x14ac:dyDescent="0.25">
      <c r="A128" s="244"/>
      <c r="B128" s="655"/>
      <c r="C128" s="657"/>
      <c r="D128" s="657"/>
      <c r="E128" s="657"/>
      <c r="F128" s="657"/>
      <c r="G128" s="657"/>
      <c r="H128" s="657"/>
      <c r="I128" s="657"/>
      <c r="J128" s="657"/>
      <c r="K128" s="657"/>
      <c r="L128" s="657"/>
      <c r="M128" s="657"/>
      <c r="N128" s="657"/>
      <c r="O128" s="657"/>
      <c r="P128" s="657"/>
      <c r="Q128" s="657"/>
      <c r="R128" s="657"/>
      <c r="S128" s="657"/>
      <c r="T128" s="657"/>
      <c r="U128" s="657"/>
      <c r="V128" s="657"/>
      <c r="W128" s="657"/>
      <c r="X128" s="657"/>
      <c r="Y128" s="657"/>
      <c r="Z128" s="657"/>
      <c r="AA128" s="613" t="str">
        <f>IF(Portada!$A$1="www.fly-logics.com","FEB",0)</f>
        <v>FEB</v>
      </c>
      <c r="AB128" s="614"/>
      <c r="AC128" s="614"/>
      <c r="AD128" s="614"/>
      <c r="AE128" s="614"/>
      <c r="AF128" s="605" t="str">
        <f>IF(SUMIFS(Bitácora!$Y$5:$Y$1036129,Bitácora!$D$5:$D$1036129,F125,Bitácora!$AN$5:$AN$1036129,V125,Bitácora!$E$5:$E$1036129,L125,Bitácora!$AM$5:$AM$1036129,AA128)=0," ",SUMIFS(Bitácora!$Y$5:$Y$1036129,Bitácora!$D$5:$D$1036129,F125,Bitácora!$AN$5:$AN$1036129,V125,Bitácora!$E$5:$E$1036129,L125,Bitácora!$AM$5:$AM$1036129,AA128))</f>
        <v xml:space="preserve"> </v>
      </c>
      <c r="AG128" s="615"/>
      <c r="AH128" s="615"/>
      <c r="AI128" s="615"/>
      <c r="AJ128" s="605" t="str">
        <f>IF(SUMIFS(Bitácora!$Z$5:$Z$1036129,Bitácora!$D$5:$D$1036129,F125,Bitácora!$AN$5:$AN$1036129,V125,Bitácora!$E$5:$E$1036129,L125,Bitácora!$AM$5:$AM$1036129,AA128)=0," ",SUMIFS(Bitácora!$Z$5:$Z$1036129,Bitácora!$D$5:$D$1036129,F125,Bitácora!$AN$5:$AN$1036129,V125,Bitácora!$E$5:$E$1036129,L125,Bitácora!$AM$5:$AM$1036129,AA128))</f>
        <v xml:space="preserve"> </v>
      </c>
      <c r="AK128" s="615"/>
      <c r="AL128" s="615"/>
      <c r="AM128" s="615"/>
      <c r="AN128" s="605" t="str">
        <f>IF(SUMIFS(Bitácora!$AA$5:$AA$1036129,Bitácora!$D$5:$D$1036129,F125,Bitácora!$AN$5:$AN$1036129,V125,Bitácora!$E$5:$E$1036129,L125,Bitácora!$AM$5:$AM$1036129,AA128)=0," ",SUMIFS(Bitácora!$AA$5:$AA$1036129,Bitácora!$D$5:$D$1036129,F125,Bitácora!$AN$5:$AN$1036129,V125,Bitácora!$E$5:$E$1036129,L125,Bitácora!$AM$5:$AM$1036129,AA128))</f>
        <v xml:space="preserve"> </v>
      </c>
      <c r="AO128" s="615"/>
      <c r="AP128" s="615"/>
      <c r="AQ128" s="615"/>
      <c r="AR128" s="606" t="str">
        <f>IF(SUMIFS(Bitácora!$AE$5:$AE$1036129,Bitácora!$D$5:$D$1036129,F125,Bitácora!$AN$5:$AN$1036129,V125,Bitácora!$E$5:$E$1036129,L125,Bitácora!$AM$5:$AM$1036129,AA128)=0," ",SUMIFS(Bitácora!$AE$5:$AE$1036129,Bitácora!$D$5:$D$1036129,F125,Bitácora!$AN$5:$AN$1036129,V125,Bitácora!$E$5:$E$1036129,L125,Bitácora!$AM$5:$AM$1036129,AA128))</f>
        <v xml:space="preserve"> </v>
      </c>
      <c r="AS128" s="606"/>
      <c r="AT128" s="606"/>
      <c r="AU128" s="606" t="str">
        <f>IF(SUMIFS(Bitácora!$AF$5:$AF$1036129,Bitácora!$D$5:$D$1036129,F125,Bitácora!$AN$5:$AN$1036129,V125,Bitácora!$E$5:$E$1036129,L125,Bitácora!$AM$5:$AM$1036129,AA128)=0," ",SUMIFS(Bitácora!$AF$5:$AF$1036129,Bitácora!$D$5:$D$1036129,F125,Bitácora!$AN$5:$AN$1036129,V125,Bitácora!$E$5:$E$1036129,L125,Bitácora!$AM$5:$AM$1036129,AA128))</f>
        <v xml:space="preserve"> </v>
      </c>
      <c r="AV128" s="617"/>
      <c r="AW128" s="617"/>
      <c r="AX128" s="632"/>
      <c r="AY128" s="655"/>
      <c r="AZ128" s="657"/>
      <c r="BA128" s="657"/>
      <c r="BB128" s="657"/>
      <c r="BC128" s="657"/>
      <c r="BD128" s="657"/>
      <c r="BE128" s="657"/>
      <c r="BF128" s="657"/>
      <c r="BG128" s="657"/>
      <c r="BH128" s="657"/>
      <c r="BI128" s="657"/>
      <c r="BJ128" s="657"/>
      <c r="BK128" s="657"/>
      <c r="BL128" s="657"/>
      <c r="BM128" s="657"/>
      <c r="BN128" s="657"/>
      <c r="BO128" s="657"/>
      <c r="BP128" s="657"/>
      <c r="BQ128" s="657"/>
      <c r="BR128" s="657"/>
      <c r="BS128" s="657"/>
      <c r="BT128" s="657"/>
      <c r="BU128" s="657"/>
      <c r="BV128" s="657"/>
      <c r="BW128" s="657"/>
      <c r="BX128" s="613" t="str">
        <f>IF(Portada!$A$1="www.fly-logics.com","FEB",0)</f>
        <v>FEB</v>
      </c>
      <c r="BY128" s="614"/>
      <c r="BZ128" s="614"/>
      <c r="CA128" s="614"/>
      <c r="CB128" s="614"/>
      <c r="CC128" s="605" t="str">
        <f>IF(SUMIFS(Bitácora!$Y$5:$Y$1036129,Bitácora!$D$5:$D$1036129,BC125,Bitácora!$AN$5:$AN$1036129,BS125,Bitácora!$E$5:$E$1036129,BI125,Bitácora!$AM$5:$AM$1036129,BX128)=0," ",SUMIFS(Bitácora!$Y$5:$Y$1036129,Bitácora!$D$5:$D$1036129,BC125,Bitácora!$AN$5:$AN$1036129,BS125,Bitácora!$E$5:$E$1036129,BI125,Bitácora!$AM$5:$AM$1036129,BX128))</f>
        <v xml:space="preserve"> </v>
      </c>
      <c r="CD128" s="615"/>
      <c r="CE128" s="615"/>
      <c r="CF128" s="615"/>
      <c r="CG128" s="605" t="str">
        <f>IF(SUMIFS(Bitácora!$Z$5:$Z$1036129,Bitácora!$D$5:$D$1036129,BC125,Bitácora!$AN$5:$AN$1036129,BS125,Bitácora!$E$5:$E$1036129,BI125,Bitácora!$AM$5:$AM$1036129,BX128)=0," ",SUMIFS(Bitácora!$Z$5:$Z$1036129,Bitácora!$D$5:$D$1036129,BC125,Bitácora!$AN$5:$AN$1036129,BS125,Bitácora!$E$5:$E$1036129,BI125,Bitácora!$AM$5:$AM$1036129,BX128))</f>
        <v xml:space="preserve"> </v>
      </c>
      <c r="CH128" s="615"/>
      <c r="CI128" s="615"/>
      <c r="CJ128" s="615"/>
      <c r="CK128" s="605" t="str">
        <f>IF(SUMIFS(Bitácora!$AA$5:$AA$1036129,Bitácora!$D$5:$D$1036129,BC125,Bitácora!$AN$5:$AN$1036129,BS125,Bitácora!$E$5:$E$1036129,BI125,Bitácora!$AM$5:$AM$1036129,BX128)=0," ",SUMIFS(Bitácora!$AA$5:$AA$1036129,Bitácora!$D$5:$D$1036129,BC125,Bitácora!$AN$5:$AN$1036129,BS125,Bitácora!$E$5:$E$1036129,BI125,Bitácora!$AM$5:$AM$1036129,BX128))</f>
        <v xml:space="preserve"> </v>
      </c>
      <c r="CL128" s="615"/>
      <c r="CM128" s="615"/>
      <c r="CN128" s="615"/>
      <c r="CO128" s="606" t="str">
        <f>IF(SUMIFS(Bitácora!$AE$5:$AE$1036129,Bitácora!$D$5:$D$1036129,BC125,Bitácora!$AN$5:$AN$1036129,BS125,Bitácora!$E$5:$E$1036129,BI125,Bitácora!$AM$5:$AM$1036129,BX128)=0," ",SUMIFS(Bitácora!$AE$5:$AE$1036129,Bitácora!$D$5:$D$1036129,BC125,Bitácora!$AN$5:$AN$1036129,BS125,Bitácora!$E$5:$E$1036129,BI125,Bitácora!$AM$5:$AM$1036129,BX128))</f>
        <v xml:space="preserve"> </v>
      </c>
      <c r="CP128" s="606"/>
      <c r="CQ128" s="606"/>
      <c r="CR128" s="606" t="str">
        <f>IF(SUMIFS(Bitácora!$AF$5:$AF$1036129,Bitácora!$D$5:$D$1036129,BC125,Bitácora!$AN$5:$AN$1036129,BS125,Bitácora!$E$5:$E$1036129,BI125,Bitácora!$AM$5:$AM$1036129,BX128)=0," ",SUMIFS(Bitácora!$AF$5:$AF$1036129,Bitácora!$D$5:$D$1036129,BC125,Bitácora!$AN$5:$AN$1036129,BS125,Bitácora!$E$5:$E$1036129,BI125,Bitácora!$AM$5:$AM$1036129,BX128))</f>
        <v xml:space="preserve"> </v>
      </c>
      <c r="CS128" s="617"/>
      <c r="CT128" s="617"/>
      <c r="CU128" s="632"/>
      <c r="CV128" s="276"/>
      <c r="CW128" s="244"/>
      <c r="CX128" s="655"/>
      <c r="CY128" s="657"/>
      <c r="CZ128" s="657"/>
      <c r="DA128" s="657"/>
      <c r="DB128" s="657"/>
      <c r="DC128" s="657"/>
      <c r="DD128" s="657"/>
      <c r="DE128" s="657"/>
      <c r="DF128" s="657"/>
      <c r="DG128" s="657"/>
      <c r="DH128" s="657"/>
      <c r="DI128" s="657"/>
      <c r="DJ128" s="657"/>
      <c r="DK128" s="657"/>
      <c r="DL128" s="657"/>
      <c r="DM128" s="657"/>
      <c r="DN128" s="657"/>
      <c r="DO128" s="657"/>
      <c r="DP128" s="657"/>
      <c r="DQ128" s="657"/>
      <c r="DR128" s="657"/>
      <c r="DS128" s="657"/>
      <c r="DT128" s="657"/>
      <c r="DU128" s="657"/>
      <c r="DV128" s="657"/>
      <c r="DW128" s="613" t="str">
        <f>IF(Portada!$A$1="www.fly-logics.com","FEB",0)</f>
        <v>FEB</v>
      </c>
      <c r="DX128" s="614"/>
      <c r="DY128" s="614"/>
      <c r="DZ128" s="614"/>
      <c r="EA128" s="614"/>
      <c r="EB128" s="605" t="str">
        <f>IF(SUMIFS(Bitácora!$Y$5:$Y$1036129,Bitácora!$D$5:$D$1036129,DB125,Bitácora!$AN$5:$AN$1036129,DR125,Bitácora!$E$5:$E$1036129,DH125,Bitácora!$AM$5:$AM$1036129,DW128)=0," ",SUMIFS(Bitácora!$Y$5:$Y$1036129,Bitácora!$D$5:$D$1036129,DB125,Bitácora!$AN$5:$AN$1036129,DR125,Bitácora!$E$5:$E$1036129,DH125,Bitácora!$AM$5:$AM$1036129,DW128))</f>
        <v xml:space="preserve"> </v>
      </c>
      <c r="EC128" s="615"/>
      <c r="ED128" s="615"/>
      <c r="EE128" s="615"/>
      <c r="EF128" s="605" t="str">
        <f>IF(SUMIFS(Bitácora!$Z$5:$Z$1036129,Bitácora!$D$5:$D$1036129,DB125,Bitácora!$AN$5:$AN$1036129,DR125,Bitácora!$E$5:$E$1036129,DH125,Bitácora!$AM$5:$AM$1036129,DW128)=0," ",SUMIFS(Bitácora!$Z$5:$Z$1036129,Bitácora!$D$5:$D$1036129,DB125,Bitácora!$AN$5:$AN$1036129,DR125,Bitácora!$E$5:$E$1036129,DH125,Bitácora!$AM$5:$AM$1036129,DW128))</f>
        <v xml:space="preserve"> </v>
      </c>
      <c r="EG128" s="615"/>
      <c r="EH128" s="615"/>
      <c r="EI128" s="615"/>
      <c r="EJ128" s="605" t="str">
        <f>IF(SUMIFS(Bitácora!$AA$5:$AA$1036129,Bitácora!$D$5:$D$1036129,DB125,Bitácora!$AN$5:$AN$1036129,DR125,Bitácora!$E$5:$E$1036129,DH125,Bitácora!$AM$5:$AM$1036129,DW128)=0," ",SUMIFS(Bitácora!$AA$5:$AA$1036129,Bitácora!$D$5:$D$1036129,DB125,Bitácora!$AN$5:$AN$1036129,DR125,Bitácora!$E$5:$E$1036129,DH125,Bitácora!$AM$5:$AM$1036129,DW128))</f>
        <v xml:space="preserve"> </v>
      </c>
      <c r="EK128" s="615"/>
      <c r="EL128" s="615"/>
      <c r="EM128" s="615"/>
      <c r="EN128" s="606" t="str">
        <f>IF(SUMIFS(Bitácora!$AE$5:$AE$1036129,Bitácora!$D$5:$D$1036129,DB125,Bitácora!$AN$5:$AN$1036129,DR125,Bitácora!$E$5:$E$1036129,DH125,Bitácora!$AM$5:$AM$1036129,DW128)=0," ",SUMIFS(Bitácora!$AE$5:$AE$1036129,Bitácora!$D$5:$D$1036129,DB125,Bitácora!$AN$5:$AN$1036129,DR125,Bitácora!$E$5:$E$1036129,DH125,Bitácora!$AM$5:$AM$1036129,DW128))</f>
        <v xml:space="preserve"> </v>
      </c>
      <c r="EO128" s="606"/>
      <c r="EP128" s="606"/>
      <c r="EQ128" s="606" t="str">
        <f>IF(SUMIFS(Bitácora!$AF$5:$AF$1036129,Bitácora!$D$5:$D$1036129,DB125,Bitácora!$AN$5:$AN$1036129,DR125,Bitácora!$E$5:$E$1036129,DH125,Bitácora!$AM$5:$AM$1036129,DW128)=0," ",SUMIFS(Bitácora!$AF$5:$AF$1036129,Bitácora!$D$5:$D$1036129,DB125,Bitácora!$AN$5:$AN$1036129,DR125,Bitácora!$E$5:$E$1036129,DH125,Bitácora!$AM$5:$AM$1036129,DW128))</f>
        <v xml:space="preserve"> </v>
      </c>
      <c r="ER128" s="617"/>
      <c r="ES128" s="617"/>
      <c r="ET128" s="632"/>
      <c r="EU128" s="655"/>
      <c r="EV128" s="657"/>
      <c r="EW128" s="657"/>
      <c r="EX128" s="657"/>
      <c r="EY128" s="657"/>
      <c r="EZ128" s="657"/>
      <c r="FA128" s="657"/>
      <c r="FB128" s="657"/>
      <c r="FC128" s="657"/>
      <c r="FD128" s="657"/>
      <c r="FE128" s="657"/>
      <c r="FF128" s="657"/>
      <c r="FG128" s="657"/>
      <c r="FH128" s="657"/>
      <c r="FI128" s="657"/>
      <c r="FJ128" s="657"/>
      <c r="FK128" s="657"/>
      <c r="FL128" s="657"/>
      <c r="FM128" s="657"/>
      <c r="FN128" s="657"/>
      <c r="FO128" s="657"/>
      <c r="FP128" s="657"/>
      <c r="FQ128" s="657"/>
      <c r="FR128" s="657"/>
      <c r="FS128" s="657"/>
      <c r="FT128" s="613" t="str">
        <f>IF(Portada!$A$1="www.fly-logics.com","FEB",0)</f>
        <v>FEB</v>
      </c>
      <c r="FU128" s="614"/>
      <c r="FV128" s="614"/>
      <c r="FW128" s="614"/>
      <c r="FX128" s="614"/>
      <c r="FY128" s="605" t="str">
        <f>IF(SUMIFS(Bitácora!$Y$5:$Y$1036129,Bitácora!$D$5:$D$1036129,EY125,Bitácora!$AN$5:$AN$1036129,FO125,Bitácora!$E$5:$E$1036129,FE125,Bitácora!$AM$5:$AM$1036129,FT128)=0," ",SUMIFS(Bitácora!$Y$5:$Y$1036129,Bitácora!$D$5:$D$1036129,EY125,Bitácora!$AN$5:$AN$1036129,FO125,Bitácora!$E$5:$E$1036129,FE125,Bitácora!$AM$5:$AM$1036129,FT128))</f>
        <v xml:space="preserve"> </v>
      </c>
      <c r="FZ128" s="615"/>
      <c r="GA128" s="615"/>
      <c r="GB128" s="615"/>
      <c r="GC128" s="605" t="str">
        <f>IF(SUMIFS(Bitácora!$Z$5:$Z$1036129,Bitácora!$D$5:$D$1036129,EY125,Bitácora!$AN$5:$AN$1036129,FO125,Bitácora!$E$5:$E$1036129,FE125,Bitácora!$AM$5:$AM$1036129,FT128)=0," ",SUMIFS(Bitácora!$Z$5:$Z$1036129,Bitácora!$D$5:$D$1036129,EY125,Bitácora!$AN$5:$AN$1036129,FO125,Bitácora!$E$5:$E$1036129,FE125,Bitácora!$AM$5:$AM$1036129,FT128))</f>
        <v xml:space="preserve"> </v>
      </c>
      <c r="GD128" s="615"/>
      <c r="GE128" s="615"/>
      <c r="GF128" s="615"/>
      <c r="GG128" s="605" t="str">
        <f>IF(SUMIFS(Bitácora!$AA$5:$AA$1036129,Bitácora!$D$5:$D$1036129,EY125,Bitácora!$AN$5:$AN$1036129,FO125,Bitácora!$E$5:$E$1036129,FE125,Bitácora!$AM$5:$AM$1036129,FT128)=0," ",SUMIFS(Bitácora!$AA$5:$AA$1036129,Bitácora!$D$5:$D$1036129,EY125,Bitácora!$AN$5:$AN$1036129,FO125,Bitácora!$E$5:$E$1036129,FE125,Bitácora!$AM$5:$AM$1036129,FT128))</f>
        <v xml:space="preserve"> </v>
      </c>
      <c r="GH128" s="615"/>
      <c r="GI128" s="615"/>
      <c r="GJ128" s="615"/>
      <c r="GK128" s="606" t="str">
        <f>IF(SUMIFS(Bitácora!$AE$5:$AE$1036129,Bitácora!$D$5:$D$1036129,EY125,Bitácora!$AN$5:$AN$1036129,FO125,Bitácora!$E$5:$E$1036129,FE125,Bitácora!$AM$5:$AM$1036129,FT128)=0," ",SUMIFS(Bitácora!$AE$5:$AE$1036129,Bitácora!$D$5:$D$1036129,EY125,Bitácora!$AN$5:$AN$1036129,FO125,Bitácora!$E$5:$E$1036129,FE125,Bitácora!$AM$5:$AM$1036129,FT128))</f>
        <v xml:space="preserve"> </v>
      </c>
      <c r="GL128" s="606"/>
      <c r="GM128" s="606"/>
      <c r="GN128" s="606" t="str">
        <f>IF(SUMIFS(Bitácora!$AF$5:$AF$1036129,Bitácora!$D$5:$D$1036129,EY125,Bitácora!$AN$5:$AN$1036129,FO125,Bitácora!$E$5:$E$1036129,FE125,Bitácora!$AM$5:$AM$1036129,FT128)=0," ",SUMIFS(Bitácora!$AF$5:$AF$1036129,Bitácora!$D$5:$D$1036129,EY125,Bitácora!$AN$5:$AN$1036129,FO125,Bitácora!$E$5:$E$1036129,FE125,Bitácora!$AM$5:$AM$1036129,FT128))</f>
        <v xml:space="preserve"> </v>
      </c>
      <c r="GO128" s="617"/>
      <c r="GP128" s="617"/>
      <c r="GQ128" s="632"/>
      <c r="GR128" s="6"/>
    </row>
    <row r="129" spans="1:200" ht="10.5" customHeight="1" x14ac:dyDescent="0.25">
      <c r="A129" s="244"/>
      <c r="B129" s="630"/>
      <c r="C129" s="648" t="str">
        <f>IF(Portada!$A$1="www.fly-logics.com","TIEMPO DE VUELO",0)</f>
        <v>TIEMPO DE VUELO</v>
      </c>
      <c r="D129" s="648"/>
      <c r="E129" s="648"/>
      <c r="F129" s="648"/>
      <c r="G129" s="648"/>
      <c r="H129" s="648"/>
      <c r="I129" s="648"/>
      <c r="J129" s="648"/>
      <c r="K129" s="648"/>
      <c r="L129" s="648"/>
      <c r="M129" s="648"/>
      <c r="N129" s="625"/>
      <c r="O129" s="648" t="str">
        <f>IF(Portada!$A$1="www.fly-logics.com","TIEMPO MEDIO",0)</f>
        <v>TIEMPO MEDIO</v>
      </c>
      <c r="P129" s="648"/>
      <c r="Q129" s="648"/>
      <c r="R129" s="648"/>
      <c r="S129" s="648"/>
      <c r="T129" s="648"/>
      <c r="U129" s="648"/>
      <c r="V129" s="648"/>
      <c r="W129" s="648"/>
      <c r="X129" s="648"/>
      <c r="Y129" s="648"/>
      <c r="Z129" s="15"/>
      <c r="AA129" s="614"/>
      <c r="AB129" s="614"/>
      <c r="AC129" s="614"/>
      <c r="AD129" s="614"/>
      <c r="AE129" s="614"/>
      <c r="AF129" s="615"/>
      <c r="AG129" s="616"/>
      <c r="AH129" s="616"/>
      <c r="AI129" s="615"/>
      <c r="AJ129" s="615"/>
      <c r="AK129" s="616"/>
      <c r="AL129" s="616"/>
      <c r="AM129" s="615"/>
      <c r="AN129" s="615"/>
      <c r="AO129" s="616"/>
      <c r="AP129" s="616"/>
      <c r="AQ129" s="615"/>
      <c r="AR129" s="606"/>
      <c r="AS129" s="606"/>
      <c r="AT129" s="606"/>
      <c r="AU129" s="617"/>
      <c r="AV129" s="618"/>
      <c r="AW129" s="617"/>
      <c r="AX129" s="632"/>
      <c r="AY129" s="630"/>
      <c r="AZ129" s="648" t="str">
        <f>IF(Portada!$A$1="www.fly-logics.com","TIEMPO DE VUELO",0)</f>
        <v>TIEMPO DE VUELO</v>
      </c>
      <c r="BA129" s="648"/>
      <c r="BB129" s="648"/>
      <c r="BC129" s="648"/>
      <c r="BD129" s="648"/>
      <c r="BE129" s="648"/>
      <c r="BF129" s="648"/>
      <c r="BG129" s="648"/>
      <c r="BH129" s="648"/>
      <c r="BI129" s="648"/>
      <c r="BJ129" s="648"/>
      <c r="BK129" s="625"/>
      <c r="BL129" s="648" t="str">
        <f>IF(Portada!$A$1="www.fly-logics.com","TIEMPO MEDIO",0)</f>
        <v>TIEMPO MEDIO</v>
      </c>
      <c r="BM129" s="648"/>
      <c r="BN129" s="648"/>
      <c r="BO129" s="648"/>
      <c r="BP129" s="648"/>
      <c r="BQ129" s="648"/>
      <c r="BR129" s="648"/>
      <c r="BS129" s="648"/>
      <c r="BT129" s="648"/>
      <c r="BU129" s="648"/>
      <c r="BV129" s="648"/>
      <c r="BW129" s="15"/>
      <c r="BX129" s="614"/>
      <c r="BY129" s="614"/>
      <c r="BZ129" s="614"/>
      <c r="CA129" s="614"/>
      <c r="CB129" s="614"/>
      <c r="CC129" s="615"/>
      <c r="CD129" s="616"/>
      <c r="CE129" s="616"/>
      <c r="CF129" s="615"/>
      <c r="CG129" s="615"/>
      <c r="CH129" s="616"/>
      <c r="CI129" s="616"/>
      <c r="CJ129" s="615"/>
      <c r="CK129" s="615"/>
      <c r="CL129" s="616"/>
      <c r="CM129" s="616"/>
      <c r="CN129" s="615"/>
      <c r="CO129" s="606"/>
      <c r="CP129" s="606"/>
      <c r="CQ129" s="606"/>
      <c r="CR129" s="617"/>
      <c r="CS129" s="618"/>
      <c r="CT129" s="617"/>
      <c r="CU129" s="632"/>
      <c r="CV129" s="276"/>
      <c r="CW129" s="244"/>
      <c r="CX129" s="630"/>
      <c r="CY129" s="648" t="str">
        <f>IF(Portada!$A$1="www.fly-logics.com","TIEMPO DE VUELO",0)</f>
        <v>TIEMPO DE VUELO</v>
      </c>
      <c r="CZ129" s="648"/>
      <c r="DA129" s="648"/>
      <c r="DB129" s="648"/>
      <c r="DC129" s="648"/>
      <c r="DD129" s="648"/>
      <c r="DE129" s="648"/>
      <c r="DF129" s="648"/>
      <c r="DG129" s="648"/>
      <c r="DH129" s="648"/>
      <c r="DI129" s="648"/>
      <c r="DJ129" s="625"/>
      <c r="DK129" s="648" t="str">
        <f>IF(Portada!$A$1="www.fly-logics.com","TIEMPO MEDIO",0)</f>
        <v>TIEMPO MEDIO</v>
      </c>
      <c r="DL129" s="648"/>
      <c r="DM129" s="648"/>
      <c r="DN129" s="648"/>
      <c r="DO129" s="648"/>
      <c r="DP129" s="648"/>
      <c r="DQ129" s="648"/>
      <c r="DR129" s="648"/>
      <c r="DS129" s="648"/>
      <c r="DT129" s="648"/>
      <c r="DU129" s="648"/>
      <c r="DV129" s="15"/>
      <c r="DW129" s="614"/>
      <c r="DX129" s="614"/>
      <c r="DY129" s="614"/>
      <c r="DZ129" s="614"/>
      <c r="EA129" s="614"/>
      <c r="EB129" s="615"/>
      <c r="EC129" s="616"/>
      <c r="ED129" s="616"/>
      <c r="EE129" s="615"/>
      <c r="EF129" s="615"/>
      <c r="EG129" s="616"/>
      <c r="EH129" s="616"/>
      <c r="EI129" s="615"/>
      <c r="EJ129" s="615"/>
      <c r="EK129" s="616"/>
      <c r="EL129" s="616"/>
      <c r="EM129" s="615"/>
      <c r="EN129" s="606"/>
      <c r="EO129" s="606"/>
      <c r="EP129" s="606"/>
      <c r="EQ129" s="617"/>
      <c r="ER129" s="618"/>
      <c r="ES129" s="617"/>
      <c r="ET129" s="632"/>
      <c r="EU129" s="630"/>
      <c r="EV129" s="648" t="str">
        <f>IF(Portada!$A$1="www.fly-logics.com","TIEMPO DE VUELO",0)</f>
        <v>TIEMPO DE VUELO</v>
      </c>
      <c r="EW129" s="648"/>
      <c r="EX129" s="648"/>
      <c r="EY129" s="648"/>
      <c r="EZ129" s="648"/>
      <c r="FA129" s="648"/>
      <c r="FB129" s="648"/>
      <c r="FC129" s="648"/>
      <c r="FD129" s="648"/>
      <c r="FE129" s="648"/>
      <c r="FF129" s="648"/>
      <c r="FG129" s="625"/>
      <c r="FH129" s="648" t="str">
        <f>IF(Portada!$A$1="www.fly-logics.com","TIEMPO MEDIO",0)</f>
        <v>TIEMPO MEDIO</v>
      </c>
      <c r="FI129" s="648"/>
      <c r="FJ129" s="648"/>
      <c r="FK129" s="648"/>
      <c r="FL129" s="648"/>
      <c r="FM129" s="648"/>
      <c r="FN129" s="648"/>
      <c r="FO129" s="648"/>
      <c r="FP129" s="648"/>
      <c r="FQ129" s="648"/>
      <c r="FR129" s="648"/>
      <c r="FS129" s="15"/>
      <c r="FT129" s="614"/>
      <c r="FU129" s="614"/>
      <c r="FV129" s="614"/>
      <c r="FW129" s="614"/>
      <c r="FX129" s="614"/>
      <c r="FY129" s="615"/>
      <c r="FZ129" s="616"/>
      <c r="GA129" s="616"/>
      <c r="GB129" s="615"/>
      <c r="GC129" s="615"/>
      <c r="GD129" s="616"/>
      <c r="GE129" s="616"/>
      <c r="GF129" s="615"/>
      <c r="GG129" s="615"/>
      <c r="GH129" s="616"/>
      <c r="GI129" s="616"/>
      <c r="GJ129" s="615"/>
      <c r="GK129" s="606"/>
      <c r="GL129" s="606"/>
      <c r="GM129" s="606"/>
      <c r="GN129" s="617"/>
      <c r="GO129" s="618"/>
      <c r="GP129" s="617"/>
      <c r="GQ129" s="632"/>
      <c r="GR129" s="6"/>
    </row>
    <row r="130" spans="1:200" ht="8.85" customHeight="1" x14ac:dyDescent="0.25">
      <c r="A130" s="244"/>
      <c r="B130" s="630"/>
      <c r="C130" s="649"/>
      <c r="D130" s="649"/>
      <c r="E130" s="649"/>
      <c r="F130" s="649"/>
      <c r="G130" s="649"/>
      <c r="H130" s="649"/>
      <c r="I130" s="649"/>
      <c r="J130" s="649"/>
      <c r="K130" s="649"/>
      <c r="L130" s="649"/>
      <c r="M130" s="649"/>
      <c r="N130" s="625"/>
      <c r="O130" s="649"/>
      <c r="P130" s="649"/>
      <c r="Q130" s="649"/>
      <c r="R130" s="649"/>
      <c r="S130" s="649"/>
      <c r="T130" s="649"/>
      <c r="U130" s="649"/>
      <c r="V130" s="649"/>
      <c r="W130" s="649"/>
      <c r="X130" s="649"/>
      <c r="Y130" s="649"/>
      <c r="Z130" s="15"/>
      <c r="AA130" s="614"/>
      <c r="AB130" s="614"/>
      <c r="AC130" s="614"/>
      <c r="AD130" s="614"/>
      <c r="AE130" s="614"/>
      <c r="AF130" s="615"/>
      <c r="AG130" s="615"/>
      <c r="AH130" s="615"/>
      <c r="AI130" s="615"/>
      <c r="AJ130" s="615"/>
      <c r="AK130" s="615"/>
      <c r="AL130" s="615"/>
      <c r="AM130" s="615"/>
      <c r="AN130" s="615"/>
      <c r="AO130" s="615"/>
      <c r="AP130" s="615"/>
      <c r="AQ130" s="615"/>
      <c r="AR130" s="606"/>
      <c r="AS130" s="606"/>
      <c r="AT130" s="606"/>
      <c r="AU130" s="617"/>
      <c r="AV130" s="617"/>
      <c r="AW130" s="617"/>
      <c r="AX130" s="632"/>
      <c r="AY130" s="630"/>
      <c r="AZ130" s="649"/>
      <c r="BA130" s="649"/>
      <c r="BB130" s="649"/>
      <c r="BC130" s="649"/>
      <c r="BD130" s="649"/>
      <c r="BE130" s="649"/>
      <c r="BF130" s="649"/>
      <c r="BG130" s="649"/>
      <c r="BH130" s="649"/>
      <c r="BI130" s="649"/>
      <c r="BJ130" s="649"/>
      <c r="BK130" s="625"/>
      <c r="BL130" s="649"/>
      <c r="BM130" s="649"/>
      <c r="BN130" s="649"/>
      <c r="BO130" s="649"/>
      <c r="BP130" s="649"/>
      <c r="BQ130" s="649"/>
      <c r="BR130" s="649"/>
      <c r="BS130" s="649"/>
      <c r="BT130" s="649"/>
      <c r="BU130" s="649"/>
      <c r="BV130" s="649"/>
      <c r="BW130" s="15"/>
      <c r="BX130" s="614"/>
      <c r="BY130" s="614"/>
      <c r="BZ130" s="614"/>
      <c r="CA130" s="614"/>
      <c r="CB130" s="614"/>
      <c r="CC130" s="615"/>
      <c r="CD130" s="615"/>
      <c r="CE130" s="615"/>
      <c r="CF130" s="615"/>
      <c r="CG130" s="615"/>
      <c r="CH130" s="615"/>
      <c r="CI130" s="615"/>
      <c r="CJ130" s="615"/>
      <c r="CK130" s="615"/>
      <c r="CL130" s="615"/>
      <c r="CM130" s="615"/>
      <c r="CN130" s="615"/>
      <c r="CO130" s="606"/>
      <c r="CP130" s="606"/>
      <c r="CQ130" s="606"/>
      <c r="CR130" s="617"/>
      <c r="CS130" s="617"/>
      <c r="CT130" s="617"/>
      <c r="CU130" s="632"/>
      <c r="CV130" s="276"/>
      <c r="CW130" s="244"/>
      <c r="CX130" s="630"/>
      <c r="CY130" s="649"/>
      <c r="CZ130" s="649"/>
      <c r="DA130" s="649"/>
      <c r="DB130" s="649"/>
      <c r="DC130" s="649"/>
      <c r="DD130" s="649"/>
      <c r="DE130" s="649"/>
      <c r="DF130" s="649"/>
      <c r="DG130" s="649"/>
      <c r="DH130" s="649"/>
      <c r="DI130" s="649"/>
      <c r="DJ130" s="625"/>
      <c r="DK130" s="649"/>
      <c r="DL130" s="649"/>
      <c r="DM130" s="649"/>
      <c r="DN130" s="649"/>
      <c r="DO130" s="649"/>
      <c r="DP130" s="649"/>
      <c r="DQ130" s="649"/>
      <c r="DR130" s="649"/>
      <c r="DS130" s="649"/>
      <c r="DT130" s="649"/>
      <c r="DU130" s="649"/>
      <c r="DV130" s="15"/>
      <c r="DW130" s="614"/>
      <c r="DX130" s="614"/>
      <c r="DY130" s="614"/>
      <c r="DZ130" s="614"/>
      <c r="EA130" s="614"/>
      <c r="EB130" s="615"/>
      <c r="EC130" s="615"/>
      <c r="ED130" s="615"/>
      <c r="EE130" s="615"/>
      <c r="EF130" s="615"/>
      <c r="EG130" s="615"/>
      <c r="EH130" s="615"/>
      <c r="EI130" s="615"/>
      <c r="EJ130" s="615"/>
      <c r="EK130" s="615"/>
      <c r="EL130" s="615"/>
      <c r="EM130" s="615"/>
      <c r="EN130" s="606"/>
      <c r="EO130" s="606"/>
      <c r="EP130" s="606"/>
      <c r="EQ130" s="617"/>
      <c r="ER130" s="617"/>
      <c r="ES130" s="617"/>
      <c r="ET130" s="632"/>
      <c r="EU130" s="630"/>
      <c r="EV130" s="649"/>
      <c r="EW130" s="649"/>
      <c r="EX130" s="649"/>
      <c r="EY130" s="649"/>
      <c r="EZ130" s="649"/>
      <c r="FA130" s="649"/>
      <c r="FB130" s="649"/>
      <c r="FC130" s="649"/>
      <c r="FD130" s="649"/>
      <c r="FE130" s="649"/>
      <c r="FF130" s="649"/>
      <c r="FG130" s="625"/>
      <c r="FH130" s="649"/>
      <c r="FI130" s="649"/>
      <c r="FJ130" s="649"/>
      <c r="FK130" s="649"/>
      <c r="FL130" s="649"/>
      <c r="FM130" s="649"/>
      <c r="FN130" s="649"/>
      <c r="FO130" s="649"/>
      <c r="FP130" s="649"/>
      <c r="FQ130" s="649"/>
      <c r="FR130" s="649"/>
      <c r="FS130" s="15"/>
      <c r="FT130" s="614"/>
      <c r="FU130" s="614"/>
      <c r="FV130" s="614"/>
      <c r="FW130" s="614"/>
      <c r="FX130" s="614"/>
      <c r="FY130" s="615"/>
      <c r="FZ130" s="615"/>
      <c r="GA130" s="615"/>
      <c r="GB130" s="615"/>
      <c r="GC130" s="615"/>
      <c r="GD130" s="615"/>
      <c r="GE130" s="615"/>
      <c r="GF130" s="615"/>
      <c r="GG130" s="615"/>
      <c r="GH130" s="615"/>
      <c r="GI130" s="615"/>
      <c r="GJ130" s="615"/>
      <c r="GK130" s="606"/>
      <c r="GL130" s="606"/>
      <c r="GM130" s="606"/>
      <c r="GN130" s="617"/>
      <c r="GO130" s="617"/>
      <c r="GP130" s="617"/>
      <c r="GQ130" s="632"/>
      <c r="GR130" s="6"/>
    </row>
    <row r="131" spans="1:200" ht="10.5" customHeight="1" x14ac:dyDescent="0.25">
      <c r="A131" s="244"/>
      <c r="B131" s="630"/>
      <c r="C131" s="1132" t="str">
        <f>IF(SUMIFS(Bitácora!$I$5:$I$1036129,Bitácora!$D$5:$D$1036129,F125,Bitácora!$AN$5:$AN$1036129,V125,Bitácora!$E$5:$E$1036129,L125)=0," ",SUMIFS(Bitácora!$I$5:$I$1036129,Bitácora!$D$5:$D$1036129,F125,Bitácora!$AN$5:$AN$1036129,V125,Bitácora!$E$5:$E$1036129,L125))</f>
        <v xml:space="preserve"> </v>
      </c>
      <c r="D131" s="1132"/>
      <c r="E131" s="1132"/>
      <c r="F131" s="1132"/>
      <c r="G131" s="1132"/>
      <c r="H131" s="1132"/>
      <c r="I131" s="1132"/>
      <c r="J131" s="1132"/>
      <c r="K131" s="1132"/>
      <c r="L131" s="1132"/>
      <c r="M131" s="1132"/>
      <c r="N131" s="625"/>
      <c r="O131" s="1132" t="str">
        <f t="shared" ref="O131" si="92">IF(IFERROR(C131/J134,"")=0,"",IFERROR(C131/J134,""))</f>
        <v/>
      </c>
      <c r="P131" s="1132"/>
      <c r="Q131" s="1132"/>
      <c r="R131" s="1132"/>
      <c r="S131" s="1132"/>
      <c r="T131" s="1132"/>
      <c r="U131" s="1132"/>
      <c r="V131" s="1132"/>
      <c r="W131" s="1132"/>
      <c r="X131" s="1132"/>
      <c r="Y131" s="1132"/>
      <c r="Z131" s="15"/>
      <c r="AA131" s="613" t="str">
        <f>IF(Portada!$A$1="www.fly-logics.com","MAR",0)</f>
        <v>MAR</v>
      </c>
      <c r="AB131" s="614"/>
      <c r="AC131" s="614"/>
      <c r="AD131" s="614"/>
      <c r="AE131" s="614"/>
      <c r="AF131" s="605" t="str">
        <f>IF(SUMIFS(Bitácora!$Y$5:$Y$1036129,Bitácora!$D$5:$D$1036129,F125,Bitácora!$AN$5:$AN$1036129,V125,Bitácora!$E$5:$E$1036129,L125,Bitácora!$AM$5:$AM$1036129,AA131)=0," ",SUMIFS(Bitácora!$Y$5:$Y$1036129,Bitácora!$D$5:$D$1036129,F125,Bitácora!$AN$5:$AN$1036129,V125,Bitácora!$E$5:$E$1036129,L125,Bitácora!$AM$5:$AM$1036129,AA131))</f>
        <v xml:space="preserve"> </v>
      </c>
      <c r="AG131" s="615"/>
      <c r="AH131" s="615"/>
      <c r="AI131" s="615"/>
      <c r="AJ131" s="605" t="str">
        <f>IF(SUMIFS(Bitácora!$Z$5:$Z$1036129,Bitácora!$D$5:$D$1036129,F125,Bitácora!$AN$5:$AN$1036129,V125,Bitácora!$E$5:$E$1036129,L125,Bitácora!$AM$5:$AM$1036129,AA131)=0," ",SUMIFS(Bitácora!$Z$5:$Z$1036129,Bitácora!$D$5:$D$1036129,F125,Bitácora!$AN$5:$AN$1036129,V125,Bitácora!$E$5:$E$1036129,L125,Bitácora!$AM$5:$AM$1036129,AA131))</f>
        <v xml:space="preserve"> </v>
      </c>
      <c r="AK131" s="615"/>
      <c r="AL131" s="615"/>
      <c r="AM131" s="615"/>
      <c r="AN131" s="605" t="str">
        <f>IF(SUMIFS(Bitácora!$AA$5:$AA$1036129,Bitácora!$D$5:$D$1036129,F125,Bitácora!$AN$5:$AN$1036129,V125,Bitácora!$E$5:$E$1036129,L125,Bitácora!$AM$5:$AM$1036129,AA131)=0," ",SUMIFS(Bitácora!$AA$5:$AA$1036129,Bitácora!$D$5:$D$1036129,F125,Bitácora!$AN$5:$AN$1036129,V125,Bitácora!$E$5:$E$1036129,L125,Bitácora!$AM$5:$AM$1036129,AA131))</f>
        <v xml:space="preserve"> </v>
      </c>
      <c r="AO131" s="615"/>
      <c r="AP131" s="615"/>
      <c r="AQ131" s="615"/>
      <c r="AR131" s="606" t="str">
        <f>IF(SUMIFS(Bitácora!$AE$5:$AE$1036129,Bitácora!$D$5:$D$1036129,F125,Bitácora!$AN$5:$AN$1036129,V125,Bitácora!$E$5:$E$1036129,L125,Bitácora!$AM$5:$AM$1036129,AA131)=0," ",SUMIFS(Bitácora!$AE$5:$AE$1036129,Bitácora!$D$5:$D$1036129,F125,Bitácora!$AN$5:$AN$1036129,V125,Bitácora!$E$5:$E$1036129,L125,Bitácora!$AM$5:$AM$1036129,AA131))</f>
        <v xml:space="preserve"> </v>
      </c>
      <c r="AS131" s="606"/>
      <c r="AT131" s="606"/>
      <c r="AU131" s="606" t="str">
        <f>IF(SUMIFS(Bitácora!$AF$5:$AF$1036129,Bitácora!$D$5:$D$1036129,F125,Bitácora!$AN$5:$AN$1036129,V125,Bitácora!$E$5:$E$1036129,L125,Bitácora!$AM$5:$AM$1036129,AA131)=0," ",SUMIFS(Bitácora!$AF$5:$AF$1036129,Bitácora!$D$5:$D$1036129,F125,Bitácora!$AN$5:$AN$1036129,V125,Bitácora!$E$5:$E$1036129,L125,Bitácora!$AM$5:$AM$1036129,AA131))</f>
        <v xml:space="preserve"> </v>
      </c>
      <c r="AV131" s="617"/>
      <c r="AW131" s="617"/>
      <c r="AX131" s="632"/>
      <c r="AY131" s="630"/>
      <c r="AZ131" s="1132" t="str">
        <f>IF(SUMIFS(Bitácora!$I$5:$I$1036129,Bitácora!$D$5:$D$1036129,BC125,Bitácora!$AN$5:$AN$1036129,BS125,Bitácora!$E$5:$E$1036129,BI125)=0," ",SUMIFS(Bitácora!$I$5:$I$1036129,Bitácora!$D$5:$D$1036129,BC125,Bitácora!$AN$5:$AN$1036129,BS125,Bitácora!$E$5:$E$1036129,BI125))</f>
        <v xml:space="preserve"> </v>
      </c>
      <c r="BA131" s="1132"/>
      <c r="BB131" s="1132"/>
      <c r="BC131" s="1132"/>
      <c r="BD131" s="1132"/>
      <c r="BE131" s="1132"/>
      <c r="BF131" s="1132"/>
      <c r="BG131" s="1132"/>
      <c r="BH131" s="1132"/>
      <c r="BI131" s="1132"/>
      <c r="BJ131" s="1132"/>
      <c r="BK131" s="625"/>
      <c r="BL131" s="1132" t="str">
        <f t="shared" ref="BL131" si="93">IF(IFERROR(AZ131/BG134,"")=0,"",IFERROR(AZ131/BG134,""))</f>
        <v/>
      </c>
      <c r="BM131" s="1132"/>
      <c r="BN131" s="1132"/>
      <c r="BO131" s="1132"/>
      <c r="BP131" s="1132"/>
      <c r="BQ131" s="1132"/>
      <c r="BR131" s="1132"/>
      <c r="BS131" s="1132"/>
      <c r="BT131" s="1132"/>
      <c r="BU131" s="1132"/>
      <c r="BV131" s="1132"/>
      <c r="BW131" s="15"/>
      <c r="BX131" s="613" t="str">
        <f>IF(Portada!$A$1="www.fly-logics.com","MAR",0)</f>
        <v>MAR</v>
      </c>
      <c r="BY131" s="614"/>
      <c r="BZ131" s="614"/>
      <c r="CA131" s="614"/>
      <c r="CB131" s="614"/>
      <c r="CC131" s="605" t="str">
        <f>IF(SUMIFS(Bitácora!$Y$5:$Y$1036129,Bitácora!$D$5:$D$1036129,BC125,Bitácora!$AN$5:$AN$1036129,BS125,Bitácora!$E$5:$E$1036129,BI125,Bitácora!$AM$5:$AM$1036129,BX131)=0," ",SUMIFS(Bitácora!$Y$5:$Y$1036129,Bitácora!$D$5:$D$1036129,BC125,Bitácora!$AN$5:$AN$1036129,BS125,Bitácora!$E$5:$E$1036129,BI125,Bitácora!$AM$5:$AM$1036129,BX131))</f>
        <v xml:space="preserve"> </v>
      </c>
      <c r="CD131" s="615"/>
      <c r="CE131" s="615"/>
      <c r="CF131" s="615"/>
      <c r="CG131" s="605" t="str">
        <f>IF(SUMIFS(Bitácora!$Z$5:$Z$1036129,Bitácora!$D$5:$D$1036129,BC125,Bitácora!$AN$5:$AN$1036129,BS125,Bitácora!$E$5:$E$1036129,BI125,Bitácora!$AM$5:$AM$1036129,BX131)=0," ",SUMIFS(Bitácora!$Z$5:$Z$1036129,Bitácora!$D$5:$D$1036129,BC125,Bitácora!$AN$5:$AN$1036129,BS125,Bitácora!$E$5:$E$1036129,BI125,Bitácora!$AM$5:$AM$1036129,BX131))</f>
        <v xml:space="preserve"> </v>
      </c>
      <c r="CH131" s="615"/>
      <c r="CI131" s="615"/>
      <c r="CJ131" s="615"/>
      <c r="CK131" s="605" t="str">
        <f>IF(SUMIFS(Bitácora!$AA$5:$AA$1036129,Bitácora!$D$5:$D$1036129,BC125,Bitácora!$AN$5:$AN$1036129,BS125,Bitácora!$E$5:$E$1036129,BI125,Bitácora!$AM$5:$AM$1036129,BX131)=0," ",SUMIFS(Bitácora!$AA$5:$AA$1036129,Bitácora!$D$5:$D$1036129,BC125,Bitácora!$AN$5:$AN$1036129,BS125,Bitácora!$E$5:$E$1036129,BI125,Bitácora!$AM$5:$AM$1036129,BX131))</f>
        <v xml:space="preserve"> </v>
      </c>
      <c r="CL131" s="615"/>
      <c r="CM131" s="615"/>
      <c r="CN131" s="615"/>
      <c r="CO131" s="606" t="str">
        <f>IF(SUMIFS(Bitácora!$AE$5:$AE$1036129,Bitácora!$D$5:$D$1036129,BC125,Bitácora!$AN$5:$AN$1036129,BS125,Bitácora!$E$5:$E$1036129,BI125,Bitácora!$AM$5:$AM$1036129,BX131)=0," ",SUMIFS(Bitácora!$AE$5:$AE$1036129,Bitácora!$D$5:$D$1036129,BC125,Bitácora!$AN$5:$AN$1036129,BS125,Bitácora!$E$5:$E$1036129,BI125,Bitácora!$AM$5:$AM$1036129,BX131))</f>
        <v xml:space="preserve"> </v>
      </c>
      <c r="CP131" s="606"/>
      <c r="CQ131" s="606"/>
      <c r="CR131" s="606" t="str">
        <f>IF(SUMIFS(Bitácora!$AF$5:$AF$1036129,Bitácora!$D$5:$D$1036129,BC125,Bitácora!$AN$5:$AN$1036129,BS125,Bitácora!$E$5:$E$1036129,BI125,Bitácora!$AM$5:$AM$1036129,BX131)=0," ",SUMIFS(Bitácora!$AF$5:$AF$1036129,Bitácora!$D$5:$D$1036129,BC125,Bitácora!$AN$5:$AN$1036129,BS125,Bitácora!$E$5:$E$1036129,BI125,Bitácora!$AM$5:$AM$1036129,BX131))</f>
        <v xml:space="preserve"> </v>
      </c>
      <c r="CS131" s="617"/>
      <c r="CT131" s="617"/>
      <c r="CU131" s="632"/>
      <c r="CV131" s="276"/>
      <c r="CW131" s="244"/>
      <c r="CX131" s="630"/>
      <c r="CY131" s="1132" t="str">
        <f>IF(SUMIFS(Bitácora!$I$5:$I$1036129,Bitácora!$D$5:$D$1036129,DB125,Bitácora!$AN$5:$AN$1036129,DR125,Bitácora!$E$5:$E$1036129,DH125)=0," ",SUMIFS(Bitácora!$I$5:$I$1036129,Bitácora!$D$5:$D$1036129,DB125,Bitácora!$AN$5:$AN$1036129,DR125,Bitácora!$E$5:$E$1036129,DH125))</f>
        <v xml:space="preserve"> </v>
      </c>
      <c r="CZ131" s="1132"/>
      <c r="DA131" s="1132"/>
      <c r="DB131" s="1132"/>
      <c r="DC131" s="1132"/>
      <c r="DD131" s="1132"/>
      <c r="DE131" s="1132"/>
      <c r="DF131" s="1132"/>
      <c r="DG131" s="1132"/>
      <c r="DH131" s="1132"/>
      <c r="DI131" s="1132"/>
      <c r="DJ131" s="625"/>
      <c r="DK131" s="1132" t="str">
        <f t="shared" ref="DK131" si="94">IF(IFERROR(CY131/DF134,"")=0,"",IFERROR(CY131/DF134,""))</f>
        <v/>
      </c>
      <c r="DL131" s="1132"/>
      <c r="DM131" s="1132"/>
      <c r="DN131" s="1132"/>
      <c r="DO131" s="1132"/>
      <c r="DP131" s="1132"/>
      <c r="DQ131" s="1132"/>
      <c r="DR131" s="1132"/>
      <c r="DS131" s="1132"/>
      <c r="DT131" s="1132"/>
      <c r="DU131" s="1132"/>
      <c r="DV131" s="15"/>
      <c r="DW131" s="613" t="str">
        <f>IF(Portada!$A$1="www.fly-logics.com","MAR",0)</f>
        <v>MAR</v>
      </c>
      <c r="DX131" s="614"/>
      <c r="DY131" s="614"/>
      <c r="DZ131" s="614"/>
      <c r="EA131" s="614"/>
      <c r="EB131" s="605" t="str">
        <f>IF(SUMIFS(Bitácora!$Y$5:$Y$1036129,Bitácora!$D$5:$D$1036129,DB125,Bitácora!$AN$5:$AN$1036129,DR125,Bitácora!$E$5:$E$1036129,DH125,Bitácora!$AM$5:$AM$1036129,DW131)=0," ",SUMIFS(Bitácora!$Y$5:$Y$1036129,Bitácora!$D$5:$D$1036129,DB125,Bitácora!$AN$5:$AN$1036129,DR125,Bitácora!$E$5:$E$1036129,DH125,Bitácora!$AM$5:$AM$1036129,DW131))</f>
        <v xml:space="preserve"> </v>
      </c>
      <c r="EC131" s="615"/>
      <c r="ED131" s="615"/>
      <c r="EE131" s="615"/>
      <c r="EF131" s="605" t="str">
        <f>IF(SUMIFS(Bitácora!$Z$5:$Z$1036129,Bitácora!$D$5:$D$1036129,DB125,Bitácora!$AN$5:$AN$1036129,DR125,Bitácora!$E$5:$E$1036129,DH125,Bitácora!$AM$5:$AM$1036129,DW131)=0," ",SUMIFS(Bitácora!$Z$5:$Z$1036129,Bitácora!$D$5:$D$1036129,DB125,Bitácora!$AN$5:$AN$1036129,DR125,Bitácora!$E$5:$E$1036129,DH125,Bitácora!$AM$5:$AM$1036129,DW131))</f>
        <v xml:space="preserve"> </v>
      </c>
      <c r="EG131" s="615"/>
      <c r="EH131" s="615"/>
      <c r="EI131" s="615"/>
      <c r="EJ131" s="605" t="str">
        <f>IF(SUMIFS(Bitácora!$AA$5:$AA$1036129,Bitácora!$D$5:$D$1036129,DB125,Bitácora!$AN$5:$AN$1036129,DR125,Bitácora!$E$5:$E$1036129,DH125,Bitácora!$AM$5:$AM$1036129,DW131)=0," ",SUMIFS(Bitácora!$AA$5:$AA$1036129,Bitácora!$D$5:$D$1036129,DB125,Bitácora!$AN$5:$AN$1036129,DR125,Bitácora!$E$5:$E$1036129,DH125,Bitácora!$AM$5:$AM$1036129,DW131))</f>
        <v xml:space="preserve"> </v>
      </c>
      <c r="EK131" s="615"/>
      <c r="EL131" s="615"/>
      <c r="EM131" s="615"/>
      <c r="EN131" s="606" t="str">
        <f>IF(SUMIFS(Bitácora!$AE$5:$AE$1036129,Bitácora!$D$5:$D$1036129,DB125,Bitácora!$AN$5:$AN$1036129,DR125,Bitácora!$E$5:$E$1036129,DH125,Bitácora!$AM$5:$AM$1036129,DW131)=0," ",SUMIFS(Bitácora!$AE$5:$AE$1036129,Bitácora!$D$5:$D$1036129,DB125,Bitácora!$AN$5:$AN$1036129,DR125,Bitácora!$E$5:$E$1036129,DH125,Bitácora!$AM$5:$AM$1036129,DW131))</f>
        <v xml:space="preserve"> </v>
      </c>
      <c r="EO131" s="606"/>
      <c r="EP131" s="606"/>
      <c r="EQ131" s="606" t="str">
        <f>IF(SUMIFS(Bitácora!$AF$5:$AF$1036129,Bitácora!$D$5:$D$1036129,DB125,Bitácora!$AN$5:$AN$1036129,DR125,Bitácora!$E$5:$E$1036129,DH125,Bitácora!$AM$5:$AM$1036129,DW131)=0," ",SUMIFS(Bitácora!$AF$5:$AF$1036129,Bitácora!$D$5:$D$1036129,DB125,Bitácora!$AN$5:$AN$1036129,DR125,Bitácora!$E$5:$E$1036129,DH125,Bitácora!$AM$5:$AM$1036129,DW131))</f>
        <v xml:space="preserve"> </v>
      </c>
      <c r="ER131" s="617"/>
      <c r="ES131" s="617"/>
      <c r="ET131" s="632"/>
      <c r="EU131" s="630"/>
      <c r="EV131" s="1132" t="str">
        <f>IF(SUMIFS(Bitácora!$I$5:$I$1036129,Bitácora!$D$5:$D$1036129,EY125,Bitácora!$AN$5:$AN$1036129,FO125,Bitácora!$E$5:$E$1036129,FE125)=0," ",SUMIFS(Bitácora!$I$5:$I$1036129,Bitácora!$D$5:$D$1036129,EY125,Bitácora!$AN$5:$AN$1036129,FO125,Bitácora!$E$5:$E$1036129,FE125))</f>
        <v xml:space="preserve"> </v>
      </c>
      <c r="EW131" s="1132"/>
      <c r="EX131" s="1132"/>
      <c r="EY131" s="1132"/>
      <c r="EZ131" s="1132"/>
      <c r="FA131" s="1132"/>
      <c r="FB131" s="1132"/>
      <c r="FC131" s="1132"/>
      <c r="FD131" s="1132"/>
      <c r="FE131" s="1132"/>
      <c r="FF131" s="1132"/>
      <c r="FG131" s="625"/>
      <c r="FH131" s="1132" t="str">
        <f t="shared" ref="FH131" si="95">IF(IFERROR(EV131/FC134,"")=0,"",IFERROR(EV131/FC134,""))</f>
        <v/>
      </c>
      <c r="FI131" s="1132"/>
      <c r="FJ131" s="1132"/>
      <c r="FK131" s="1132"/>
      <c r="FL131" s="1132"/>
      <c r="FM131" s="1132"/>
      <c r="FN131" s="1132"/>
      <c r="FO131" s="1132"/>
      <c r="FP131" s="1132"/>
      <c r="FQ131" s="1132"/>
      <c r="FR131" s="1132"/>
      <c r="FS131" s="15"/>
      <c r="FT131" s="613" t="str">
        <f>IF(Portada!$A$1="www.fly-logics.com","MAR",0)</f>
        <v>MAR</v>
      </c>
      <c r="FU131" s="614"/>
      <c r="FV131" s="614"/>
      <c r="FW131" s="614"/>
      <c r="FX131" s="614"/>
      <c r="FY131" s="605" t="str">
        <f>IF(SUMIFS(Bitácora!$Y$5:$Y$1036129,Bitácora!$D$5:$D$1036129,EY125,Bitácora!$AN$5:$AN$1036129,FO125,Bitácora!$E$5:$E$1036129,FE125,Bitácora!$AM$5:$AM$1036129,FT131)=0," ",SUMIFS(Bitácora!$Y$5:$Y$1036129,Bitácora!$D$5:$D$1036129,EY125,Bitácora!$AN$5:$AN$1036129,FO125,Bitácora!$E$5:$E$1036129,FE125,Bitácora!$AM$5:$AM$1036129,FT131))</f>
        <v xml:space="preserve"> </v>
      </c>
      <c r="FZ131" s="615"/>
      <c r="GA131" s="615"/>
      <c r="GB131" s="615"/>
      <c r="GC131" s="605" t="str">
        <f>IF(SUMIFS(Bitácora!$Z$5:$Z$1036129,Bitácora!$D$5:$D$1036129,EY125,Bitácora!$AN$5:$AN$1036129,FO125,Bitácora!$E$5:$E$1036129,FE125,Bitácora!$AM$5:$AM$1036129,FT131)=0," ",SUMIFS(Bitácora!$Z$5:$Z$1036129,Bitácora!$D$5:$D$1036129,EY125,Bitácora!$AN$5:$AN$1036129,FO125,Bitácora!$E$5:$E$1036129,FE125,Bitácora!$AM$5:$AM$1036129,FT131))</f>
        <v xml:space="preserve"> </v>
      </c>
      <c r="GD131" s="615"/>
      <c r="GE131" s="615"/>
      <c r="GF131" s="615"/>
      <c r="GG131" s="605" t="str">
        <f>IF(SUMIFS(Bitácora!$AA$5:$AA$1036129,Bitácora!$D$5:$D$1036129,EY125,Bitácora!$AN$5:$AN$1036129,FO125,Bitácora!$E$5:$E$1036129,FE125,Bitácora!$AM$5:$AM$1036129,FT131)=0," ",SUMIFS(Bitácora!$AA$5:$AA$1036129,Bitácora!$D$5:$D$1036129,EY125,Bitácora!$AN$5:$AN$1036129,FO125,Bitácora!$E$5:$E$1036129,FE125,Bitácora!$AM$5:$AM$1036129,FT131))</f>
        <v xml:space="preserve"> </v>
      </c>
      <c r="GH131" s="615"/>
      <c r="GI131" s="615"/>
      <c r="GJ131" s="615"/>
      <c r="GK131" s="606" t="str">
        <f>IF(SUMIFS(Bitácora!$AE$5:$AE$1036129,Bitácora!$D$5:$D$1036129,EY125,Bitácora!$AN$5:$AN$1036129,FO125,Bitácora!$E$5:$E$1036129,FE125,Bitácora!$AM$5:$AM$1036129,FT131)=0," ",SUMIFS(Bitácora!$AE$5:$AE$1036129,Bitácora!$D$5:$D$1036129,EY125,Bitácora!$AN$5:$AN$1036129,FO125,Bitácora!$E$5:$E$1036129,FE125,Bitácora!$AM$5:$AM$1036129,FT131))</f>
        <v xml:space="preserve"> </v>
      </c>
      <c r="GL131" s="606"/>
      <c r="GM131" s="606"/>
      <c r="GN131" s="606" t="str">
        <f>IF(SUMIFS(Bitácora!$AF$5:$AF$1036129,Bitácora!$D$5:$D$1036129,EY125,Bitácora!$AN$5:$AN$1036129,FO125,Bitácora!$E$5:$E$1036129,FE125,Bitácora!$AM$5:$AM$1036129,FT131)=0," ",SUMIFS(Bitácora!$AF$5:$AF$1036129,Bitácora!$D$5:$D$1036129,EY125,Bitácora!$AN$5:$AN$1036129,FO125,Bitácora!$E$5:$E$1036129,FE125,Bitácora!$AM$5:$AM$1036129,FT131))</f>
        <v xml:space="preserve"> </v>
      </c>
      <c r="GO131" s="617"/>
      <c r="GP131" s="617"/>
      <c r="GQ131" s="632"/>
      <c r="GR131" s="6"/>
    </row>
    <row r="132" spans="1:200" ht="8.85" customHeight="1" x14ac:dyDescent="0.25">
      <c r="A132" s="244"/>
      <c r="B132" s="630"/>
      <c r="C132" s="1133"/>
      <c r="D132" s="1133"/>
      <c r="E132" s="1133"/>
      <c r="F132" s="1133"/>
      <c r="G132" s="1133"/>
      <c r="H132" s="1133"/>
      <c r="I132" s="1133"/>
      <c r="J132" s="1133"/>
      <c r="K132" s="1133"/>
      <c r="L132" s="1133"/>
      <c r="M132" s="1133"/>
      <c r="N132" s="625"/>
      <c r="O132" s="1133"/>
      <c r="P132" s="1133"/>
      <c r="Q132" s="1133"/>
      <c r="R132" s="1133"/>
      <c r="S132" s="1133"/>
      <c r="T132" s="1133"/>
      <c r="U132" s="1133"/>
      <c r="V132" s="1133"/>
      <c r="W132" s="1133"/>
      <c r="X132" s="1133"/>
      <c r="Y132" s="1133"/>
      <c r="Z132" s="15"/>
      <c r="AA132" s="614"/>
      <c r="AB132" s="614"/>
      <c r="AC132" s="614"/>
      <c r="AD132" s="614"/>
      <c r="AE132" s="614"/>
      <c r="AF132" s="615"/>
      <c r="AG132" s="616"/>
      <c r="AH132" s="616"/>
      <c r="AI132" s="615"/>
      <c r="AJ132" s="615"/>
      <c r="AK132" s="616"/>
      <c r="AL132" s="616"/>
      <c r="AM132" s="615"/>
      <c r="AN132" s="615"/>
      <c r="AO132" s="616"/>
      <c r="AP132" s="616"/>
      <c r="AQ132" s="615"/>
      <c r="AR132" s="606"/>
      <c r="AS132" s="606"/>
      <c r="AT132" s="606"/>
      <c r="AU132" s="617"/>
      <c r="AV132" s="618"/>
      <c r="AW132" s="617"/>
      <c r="AX132" s="632"/>
      <c r="AY132" s="630"/>
      <c r="AZ132" s="1133"/>
      <c r="BA132" s="1133"/>
      <c r="BB132" s="1133"/>
      <c r="BC132" s="1133"/>
      <c r="BD132" s="1133"/>
      <c r="BE132" s="1133"/>
      <c r="BF132" s="1133"/>
      <c r="BG132" s="1133"/>
      <c r="BH132" s="1133"/>
      <c r="BI132" s="1133"/>
      <c r="BJ132" s="1133"/>
      <c r="BK132" s="625"/>
      <c r="BL132" s="1133"/>
      <c r="BM132" s="1133"/>
      <c r="BN132" s="1133"/>
      <c r="BO132" s="1133"/>
      <c r="BP132" s="1133"/>
      <c r="BQ132" s="1133"/>
      <c r="BR132" s="1133"/>
      <c r="BS132" s="1133"/>
      <c r="BT132" s="1133"/>
      <c r="BU132" s="1133"/>
      <c r="BV132" s="1133"/>
      <c r="BW132" s="15"/>
      <c r="BX132" s="614"/>
      <c r="BY132" s="614"/>
      <c r="BZ132" s="614"/>
      <c r="CA132" s="614"/>
      <c r="CB132" s="614"/>
      <c r="CC132" s="615"/>
      <c r="CD132" s="616"/>
      <c r="CE132" s="616"/>
      <c r="CF132" s="615"/>
      <c r="CG132" s="615"/>
      <c r="CH132" s="616"/>
      <c r="CI132" s="616"/>
      <c r="CJ132" s="615"/>
      <c r="CK132" s="615"/>
      <c r="CL132" s="616"/>
      <c r="CM132" s="616"/>
      <c r="CN132" s="615"/>
      <c r="CO132" s="606"/>
      <c r="CP132" s="606"/>
      <c r="CQ132" s="606"/>
      <c r="CR132" s="617"/>
      <c r="CS132" s="618"/>
      <c r="CT132" s="617"/>
      <c r="CU132" s="632"/>
      <c r="CV132" s="276"/>
      <c r="CW132" s="244"/>
      <c r="CX132" s="630"/>
      <c r="CY132" s="1133"/>
      <c r="CZ132" s="1133"/>
      <c r="DA132" s="1133"/>
      <c r="DB132" s="1133"/>
      <c r="DC132" s="1133"/>
      <c r="DD132" s="1133"/>
      <c r="DE132" s="1133"/>
      <c r="DF132" s="1133"/>
      <c r="DG132" s="1133"/>
      <c r="DH132" s="1133"/>
      <c r="DI132" s="1133"/>
      <c r="DJ132" s="625"/>
      <c r="DK132" s="1133"/>
      <c r="DL132" s="1133"/>
      <c r="DM132" s="1133"/>
      <c r="DN132" s="1133"/>
      <c r="DO132" s="1133"/>
      <c r="DP132" s="1133"/>
      <c r="DQ132" s="1133"/>
      <c r="DR132" s="1133"/>
      <c r="DS132" s="1133"/>
      <c r="DT132" s="1133"/>
      <c r="DU132" s="1133"/>
      <c r="DV132" s="15"/>
      <c r="DW132" s="614"/>
      <c r="DX132" s="614"/>
      <c r="DY132" s="614"/>
      <c r="DZ132" s="614"/>
      <c r="EA132" s="614"/>
      <c r="EB132" s="615"/>
      <c r="EC132" s="616"/>
      <c r="ED132" s="616"/>
      <c r="EE132" s="615"/>
      <c r="EF132" s="615"/>
      <c r="EG132" s="616"/>
      <c r="EH132" s="616"/>
      <c r="EI132" s="615"/>
      <c r="EJ132" s="615"/>
      <c r="EK132" s="616"/>
      <c r="EL132" s="616"/>
      <c r="EM132" s="615"/>
      <c r="EN132" s="606"/>
      <c r="EO132" s="606"/>
      <c r="EP132" s="606"/>
      <c r="EQ132" s="617"/>
      <c r="ER132" s="618"/>
      <c r="ES132" s="617"/>
      <c r="ET132" s="632"/>
      <c r="EU132" s="630"/>
      <c r="EV132" s="1133"/>
      <c r="EW132" s="1133"/>
      <c r="EX132" s="1133"/>
      <c r="EY132" s="1133"/>
      <c r="EZ132" s="1133"/>
      <c r="FA132" s="1133"/>
      <c r="FB132" s="1133"/>
      <c r="FC132" s="1133"/>
      <c r="FD132" s="1133"/>
      <c r="FE132" s="1133"/>
      <c r="FF132" s="1133"/>
      <c r="FG132" s="625"/>
      <c r="FH132" s="1133"/>
      <c r="FI132" s="1133"/>
      <c r="FJ132" s="1133"/>
      <c r="FK132" s="1133"/>
      <c r="FL132" s="1133"/>
      <c r="FM132" s="1133"/>
      <c r="FN132" s="1133"/>
      <c r="FO132" s="1133"/>
      <c r="FP132" s="1133"/>
      <c r="FQ132" s="1133"/>
      <c r="FR132" s="1133"/>
      <c r="FS132" s="15"/>
      <c r="FT132" s="614"/>
      <c r="FU132" s="614"/>
      <c r="FV132" s="614"/>
      <c r="FW132" s="614"/>
      <c r="FX132" s="614"/>
      <c r="FY132" s="615"/>
      <c r="FZ132" s="616"/>
      <c r="GA132" s="616"/>
      <c r="GB132" s="615"/>
      <c r="GC132" s="615"/>
      <c r="GD132" s="616"/>
      <c r="GE132" s="616"/>
      <c r="GF132" s="615"/>
      <c r="GG132" s="615"/>
      <c r="GH132" s="616"/>
      <c r="GI132" s="616"/>
      <c r="GJ132" s="615"/>
      <c r="GK132" s="606"/>
      <c r="GL132" s="606"/>
      <c r="GM132" s="606"/>
      <c r="GN132" s="617"/>
      <c r="GO132" s="618"/>
      <c r="GP132" s="617"/>
      <c r="GQ132" s="632"/>
      <c r="GR132" s="6"/>
    </row>
    <row r="133" spans="1:200" ht="4.5" customHeight="1" x14ac:dyDescent="0.25">
      <c r="A133" s="244"/>
      <c r="B133" s="630"/>
      <c r="C133" s="625"/>
      <c r="D133" s="625"/>
      <c r="E133" s="625"/>
      <c r="F133" s="625"/>
      <c r="G133" s="625"/>
      <c r="H133" s="625"/>
      <c r="I133" s="625"/>
      <c r="J133" s="625"/>
      <c r="K133" s="625"/>
      <c r="L133" s="625"/>
      <c r="M133" s="625"/>
      <c r="N133" s="625"/>
      <c r="O133" s="625"/>
      <c r="P133" s="625"/>
      <c r="Q133" s="625"/>
      <c r="R133" s="625"/>
      <c r="S133" s="625"/>
      <c r="T133" s="625"/>
      <c r="U133" s="625"/>
      <c r="V133" s="625"/>
      <c r="W133" s="625"/>
      <c r="X133" s="625"/>
      <c r="Y133" s="625"/>
      <c r="Z133" s="15"/>
      <c r="AA133" s="614"/>
      <c r="AB133" s="614"/>
      <c r="AC133" s="614"/>
      <c r="AD133" s="614"/>
      <c r="AE133" s="614"/>
      <c r="AF133" s="615"/>
      <c r="AG133" s="615"/>
      <c r="AH133" s="615"/>
      <c r="AI133" s="615"/>
      <c r="AJ133" s="615"/>
      <c r="AK133" s="615"/>
      <c r="AL133" s="615"/>
      <c r="AM133" s="615"/>
      <c r="AN133" s="615"/>
      <c r="AO133" s="615"/>
      <c r="AP133" s="615"/>
      <c r="AQ133" s="615"/>
      <c r="AR133" s="606"/>
      <c r="AS133" s="606"/>
      <c r="AT133" s="606"/>
      <c r="AU133" s="617"/>
      <c r="AV133" s="617"/>
      <c r="AW133" s="617"/>
      <c r="AX133" s="632"/>
      <c r="AY133" s="630"/>
      <c r="AZ133" s="625"/>
      <c r="BA133" s="625"/>
      <c r="BB133" s="625"/>
      <c r="BC133" s="625"/>
      <c r="BD133" s="625"/>
      <c r="BE133" s="625"/>
      <c r="BF133" s="625"/>
      <c r="BG133" s="625"/>
      <c r="BH133" s="625"/>
      <c r="BI133" s="625"/>
      <c r="BJ133" s="625"/>
      <c r="BK133" s="625"/>
      <c r="BL133" s="625"/>
      <c r="BM133" s="625"/>
      <c r="BN133" s="625"/>
      <c r="BO133" s="625"/>
      <c r="BP133" s="625"/>
      <c r="BQ133" s="625"/>
      <c r="BR133" s="625"/>
      <c r="BS133" s="625"/>
      <c r="BT133" s="625"/>
      <c r="BU133" s="625"/>
      <c r="BV133" s="625"/>
      <c r="BW133" s="15"/>
      <c r="BX133" s="614"/>
      <c r="BY133" s="614"/>
      <c r="BZ133" s="614"/>
      <c r="CA133" s="614"/>
      <c r="CB133" s="614"/>
      <c r="CC133" s="615"/>
      <c r="CD133" s="615"/>
      <c r="CE133" s="615"/>
      <c r="CF133" s="615"/>
      <c r="CG133" s="615"/>
      <c r="CH133" s="615"/>
      <c r="CI133" s="615"/>
      <c r="CJ133" s="615"/>
      <c r="CK133" s="615"/>
      <c r="CL133" s="615"/>
      <c r="CM133" s="615"/>
      <c r="CN133" s="615"/>
      <c r="CO133" s="606"/>
      <c r="CP133" s="606"/>
      <c r="CQ133" s="606"/>
      <c r="CR133" s="617"/>
      <c r="CS133" s="617"/>
      <c r="CT133" s="617"/>
      <c r="CU133" s="632"/>
      <c r="CV133" s="276"/>
      <c r="CW133" s="244"/>
      <c r="CX133" s="630"/>
      <c r="CY133" s="625"/>
      <c r="CZ133" s="625"/>
      <c r="DA133" s="625"/>
      <c r="DB133" s="625"/>
      <c r="DC133" s="625"/>
      <c r="DD133" s="625"/>
      <c r="DE133" s="625"/>
      <c r="DF133" s="625"/>
      <c r="DG133" s="625"/>
      <c r="DH133" s="625"/>
      <c r="DI133" s="625"/>
      <c r="DJ133" s="625"/>
      <c r="DK133" s="625"/>
      <c r="DL133" s="625"/>
      <c r="DM133" s="625"/>
      <c r="DN133" s="625"/>
      <c r="DO133" s="625"/>
      <c r="DP133" s="625"/>
      <c r="DQ133" s="625"/>
      <c r="DR133" s="625"/>
      <c r="DS133" s="625"/>
      <c r="DT133" s="625"/>
      <c r="DU133" s="625"/>
      <c r="DV133" s="15"/>
      <c r="DW133" s="614"/>
      <c r="DX133" s="614"/>
      <c r="DY133" s="614"/>
      <c r="DZ133" s="614"/>
      <c r="EA133" s="614"/>
      <c r="EB133" s="615"/>
      <c r="EC133" s="615"/>
      <c r="ED133" s="615"/>
      <c r="EE133" s="615"/>
      <c r="EF133" s="615"/>
      <c r="EG133" s="615"/>
      <c r="EH133" s="615"/>
      <c r="EI133" s="615"/>
      <c r="EJ133" s="615"/>
      <c r="EK133" s="615"/>
      <c r="EL133" s="615"/>
      <c r="EM133" s="615"/>
      <c r="EN133" s="606"/>
      <c r="EO133" s="606"/>
      <c r="EP133" s="606"/>
      <c r="EQ133" s="617"/>
      <c r="ER133" s="617"/>
      <c r="ES133" s="617"/>
      <c r="ET133" s="632"/>
      <c r="EU133" s="630"/>
      <c r="EV133" s="625"/>
      <c r="EW133" s="625"/>
      <c r="EX133" s="625"/>
      <c r="EY133" s="625"/>
      <c r="EZ133" s="625"/>
      <c r="FA133" s="625"/>
      <c r="FB133" s="625"/>
      <c r="FC133" s="625"/>
      <c r="FD133" s="625"/>
      <c r="FE133" s="625"/>
      <c r="FF133" s="625"/>
      <c r="FG133" s="625"/>
      <c r="FH133" s="625"/>
      <c r="FI133" s="625"/>
      <c r="FJ133" s="625"/>
      <c r="FK133" s="625"/>
      <c r="FL133" s="625"/>
      <c r="FM133" s="625"/>
      <c r="FN133" s="625"/>
      <c r="FO133" s="625"/>
      <c r="FP133" s="625"/>
      <c r="FQ133" s="625"/>
      <c r="FR133" s="625"/>
      <c r="FS133" s="15"/>
      <c r="FT133" s="614"/>
      <c r="FU133" s="614"/>
      <c r="FV133" s="614"/>
      <c r="FW133" s="614"/>
      <c r="FX133" s="614"/>
      <c r="FY133" s="615"/>
      <c r="FZ133" s="615"/>
      <c r="GA133" s="615"/>
      <c r="GB133" s="615"/>
      <c r="GC133" s="615"/>
      <c r="GD133" s="615"/>
      <c r="GE133" s="615"/>
      <c r="GF133" s="615"/>
      <c r="GG133" s="615"/>
      <c r="GH133" s="615"/>
      <c r="GI133" s="615"/>
      <c r="GJ133" s="615"/>
      <c r="GK133" s="606"/>
      <c r="GL133" s="606"/>
      <c r="GM133" s="606"/>
      <c r="GN133" s="617"/>
      <c r="GO133" s="617"/>
      <c r="GP133" s="617"/>
      <c r="GQ133" s="632"/>
      <c r="GR133" s="6"/>
    </row>
    <row r="134" spans="1:200" ht="14.25" customHeight="1" x14ac:dyDescent="0.25">
      <c r="A134" s="244"/>
      <c r="B134" s="630"/>
      <c r="C134" s="644" t="str">
        <f>IF(Portada!$A$1="www.fly-logics.com","N°DE VUELOS",0)</f>
        <v>N°DE VUELOS</v>
      </c>
      <c r="D134" s="644"/>
      <c r="E134" s="644"/>
      <c r="F134" s="644"/>
      <c r="G134" s="644"/>
      <c r="H134" s="644"/>
      <c r="I134" s="647"/>
      <c r="J134" s="1134" t="str">
        <f>IF(COUNTIFS(Bitácora!$D$5:$D$1036144,F125,Bitácora!$AN$5:$AN$1036144,V125,Bitácora!$E$5:$E$1036144,L125)=0," ",COUNTIFS(Bitácora!$D$5:$D$1036144,F125,Bitácora!$AN$5:$AN$1036144,V125,Bitácora!$E$5:$E$1036144,L125))</f>
        <v xml:space="preserve"> </v>
      </c>
      <c r="K134" s="1135"/>
      <c r="L134" s="1135"/>
      <c r="M134" s="1135"/>
      <c r="N134" s="261"/>
      <c r="O134" s="633" t="str">
        <f>IF(Portada!$A$1="www.fly-logics.com","DÍA",0)</f>
        <v>DÍA</v>
      </c>
      <c r="P134" s="644"/>
      <c r="Q134" s="644"/>
      <c r="R134" s="644"/>
      <c r="S134" s="647"/>
      <c r="T134" s="1136" t="str">
        <f>IF(SUMIFS(Bitácora!$T$5:$T$1036129,Bitácora!$D$5:$D$1036129,F125,Bitácora!$AN$5:$AN$1036129,V125,Bitácora!$E$5:$E$1036129,L125)=0," ",SUMIFS(Bitácora!$T$5:$T$1036129,Bitácora!$D$5:$D$1036129,F125,Bitácora!$AN$5:$AN$1036129,V125,Bitácora!$E$5:$E$1036129,L125))</f>
        <v xml:space="preserve"> </v>
      </c>
      <c r="U134" s="1137"/>
      <c r="V134" s="1137"/>
      <c r="W134" s="1137"/>
      <c r="X134" s="1137"/>
      <c r="Y134" s="1137"/>
      <c r="Z134" s="15"/>
      <c r="AA134" s="613" t="str">
        <f>IF(Portada!$A$1="www.fly-logics.com","ABR",0)</f>
        <v>ABR</v>
      </c>
      <c r="AB134" s="614"/>
      <c r="AC134" s="614"/>
      <c r="AD134" s="614"/>
      <c r="AE134" s="614"/>
      <c r="AF134" s="605" t="str">
        <f>IF(SUMIFS(Bitácora!$Y$5:$Y$1036129,Bitácora!$D$5:$D$1036129,F125,Bitácora!$AN$5:$AN$1036129,V125,Bitácora!$E$5:$E$1036129,L125,Bitácora!$AM$5:$AM$1036129,AA134)=0," ",SUMIFS(Bitácora!$Y$5:$Y$1036129,Bitácora!$D$5:$D$1036129,F125,Bitácora!$AN$5:$AN$1036129,V125,Bitácora!$E$5:$E$1036129,L125,Bitácora!$AM$5:$AM$1036129,AA134))</f>
        <v xml:space="preserve"> </v>
      </c>
      <c r="AG134" s="615"/>
      <c r="AH134" s="615"/>
      <c r="AI134" s="615"/>
      <c r="AJ134" s="605" t="str">
        <f>IF(SUMIFS(Bitácora!$Z$5:$Z$1036129,Bitácora!$D$5:$D$1036129,F125,Bitácora!$AN$5:$AN$1036129,V125,Bitácora!$E$5:$E$1036129,L125,Bitácora!$AM$5:$AM$1036129,AA134)=0," ",SUMIFS(Bitácora!$Z$5:$Z$1036129,Bitácora!$D$5:$D$1036129,F125,Bitácora!$AN$5:$AN$1036129,V125,Bitácora!$E$5:$E$1036129,L125,Bitácora!$AM$5:$AM$1036129,AA134))</f>
        <v xml:space="preserve"> </v>
      </c>
      <c r="AK134" s="615"/>
      <c r="AL134" s="615"/>
      <c r="AM134" s="615"/>
      <c r="AN134" s="605" t="str">
        <f>IF(SUMIFS(Bitácora!$AA$5:$AA$1036129,Bitácora!$D$5:$D$1036129,F125,Bitácora!$AN$5:$AN$1036129,V125,Bitácora!$E$5:$E$1036129,L125,Bitácora!$AM$5:$AM$1036129,AA134)=0," ",SUMIFS(Bitácora!$AA$5:$AA$1036129,Bitácora!$D$5:$D$1036129,F125,Bitácora!$AN$5:$AN$1036129,V125,Bitácora!$E$5:$E$1036129,L125,Bitácora!$AM$5:$AM$1036129,AA134))</f>
        <v xml:space="preserve"> </v>
      </c>
      <c r="AO134" s="615"/>
      <c r="AP134" s="615"/>
      <c r="AQ134" s="615"/>
      <c r="AR134" s="606" t="str">
        <f>IF(SUMIFS(Bitácora!$AE$5:$AE$1036129,Bitácora!$D$5:$D$1036129,F125,Bitácora!$AN$5:$AN$1036129,V125,Bitácora!$E$5:$E$1036129,L125,Bitácora!$AM$5:$AM$1036129,AA134)=0," ",SUMIFS(Bitácora!$AE$5:$AE$1036129,Bitácora!$D$5:$D$1036129,F125,Bitácora!$AN$5:$AN$1036129,V125,Bitácora!$E$5:$E$1036129,L125,Bitácora!$AM$5:$AM$1036129,AA134))</f>
        <v xml:space="preserve"> </v>
      </c>
      <c r="AS134" s="606"/>
      <c r="AT134" s="606"/>
      <c r="AU134" s="606" t="str">
        <f>IF(SUMIFS(Bitácora!$AF$5:$AF$1036129,Bitácora!$D$5:$D$1036129,F125,Bitácora!$AN$5:$AN$1036129,V125,Bitácora!$E$5:$E$1036129,L125,Bitácora!$AM$5:$AM$1036129,AA134)=0," ",SUMIFS(Bitácora!$AF$5:$AF$1036129,Bitácora!$D$5:$D$1036129,F125,Bitácora!$AN$5:$AN$1036129,V125,Bitácora!$E$5:$E$1036129,L125,Bitácora!$AM$5:$AM$1036129,AA134))</f>
        <v xml:space="preserve"> </v>
      </c>
      <c r="AV134" s="617"/>
      <c r="AW134" s="617"/>
      <c r="AX134" s="632"/>
      <c r="AY134" s="630"/>
      <c r="AZ134" s="644" t="str">
        <f>IF(Portada!$A$1="www.fly-logics.com","N°DE VUELOS",0)</f>
        <v>N°DE VUELOS</v>
      </c>
      <c r="BA134" s="644"/>
      <c r="BB134" s="644"/>
      <c r="BC134" s="644"/>
      <c r="BD134" s="644"/>
      <c r="BE134" s="644"/>
      <c r="BF134" s="647"/>
      <c r="BG134" s="1134" t="str">
        <f>IF(COUNTIFS(Bitácora!$D$5:$D$1036144,BC125,Bitácora!$AN$5:$AN$1036144,BS125,Bitácora!$E$5:$E$1036144,BI125)=0," ",COUNTIFS(Bitácora!$D$5:$D$1036144,BC125,Bitácora!$AN$5:$AN$1036144,BS125,Bitácora!$E$5:$E$1036144,BI125))</f>
        <v xml:space="preserve"> </v>
      </c>
      <c r="BH134" s="1135"/>
      <c r="BI134" s="1135"/>
      <c r="BJ134" s="1135"/>
      <c r="BK134" s="261"/>
      <c r="BL134" s="633" t="str">
        <f>IF(Portada!$A$1="www.fly-logics.com","DÍA",0)</f>
        <v>DÍA</v>
      </c>
      <c r="BM134" s="644"/>
      <c r="BN134" s="644"/>
      <c r="BO134" s="644"/>
      <c r="BP134" s="647"/>
      <c r="BQ134" s="1136" t="str">
        <f>IF(SUMIFS(Bitácora!$T$5:$T$1036129,Bitácora!$D$5:$D$1036129,BC125,Bitácora!$AN$5:$AN$1036129,BS125,Bitácora!$E$5:$E$1036129,BI125)=0," ",SUMIFS(Bitácora!$T$5:$T$1036129,Bitácora!$D$5:$D$1036129,BC125,Bitácora!$AN$5:$AN$1036129,BS125,Bitácora!$E$5:$E$1036129,BI125))</f>
        <v xml:space="preserve"> </v>
      </c>
      <c r="BR134" s="1137"/>
      <c r="BS134" s="1137"/>
      <c r="BT134" s="1137"/>
      <c r="BU134" s="1137"/>
      <c r="BV134" s="1137"/>
      <c r="BW134" s="15"/>
      <c r="BX134" s="613" t="str">
        <f>IF(Portada!$A$1="www.fly-logics.com","ABR",0)</f>
        <v>ABR</v>
      </c>
      <c r="BY134" s="614"/>
      <c r="BZ134" s="614"/>
      <c r="CA134" s="614"/>
      <c r="CB134" s="614"/>
      <c r="CC134" s="605" t="str">
        <f>IF(SUMIFS(Bitácora!$Y$5:$Y$1036129,Bitácora!$D$5:$D$1036129,BC125,Bitácora!$AN$5:$AN$1036129,BS125,Bitácora!$E$5:$E$1036129,BI125,Bitácora!$AM$5:$AM$1036129,BX134)=0," ",SUMIFS(Bitácora!$Y$5:$Y$1036129,Bitácora!$D$5:$D$1036129,BC125,Bitácora!$AN$5:$AN$1036129,BS125,Bitácora!$E$5:$E$1036129,BI125,Bitácora!$AM$5:$AM$1036129,BX134))</f>
        <v xml:space="preserve"> </v>
      </c>
      <c r="CD134" s="615"/>
      <c r="CE134" s="615"/>
      <c r="CF134" s="615"/>
      <c r="CG134" s="605" t="str">
        <f>IF(SUMIFS(Bitácora!$Z$5:$Z$1036129,Bitácora!$D$5:$D$1036129,BC125,Bitácora!$AN$5:$AN$1036129,BS125,Bitácora!$E$5:$E$1036129,BI125,Bitácora!$AM$5:$AM$1036129,BX134)=0," ",SUMIFS(Bitácora!$Z$5:$Z$1036129,Bitácora!$D$5:$D$1036129,BC125,Bitácora!$AN$5:$AN$1036129,BS125,Bitácora!$E$5:$E$1036129,BI125,Bitácora!$AM$5:$AM$1036129,BX134))</f>
        <v xml:space="preserve"> </v>
      </c>
      <c r="CH134" s="615"/>
      <c r="CI134" s="615"/>
      <c r="CJ134" s="615"/>
      <c r="CK134" s="605" t="str">
        <f>IF(SUMIFS(Bitácora!$AA$5:$AA$1036129,Bitácora!$D$5:$D$1036129,BC125,Bitácora!$AN$5:$AN$1036129,BS125,Bitácora!$E$5:$E$1036129,BI125,Bitácora!$AM$5:$AM$1036129,BX134)=0," ",SUMIFS(Bitácora!$AA$5:$AA$1036129,Bitácora!$D$5:$D$1036129,BC125,Bitácora!$AN$5:$AN$1036129,BS125,Bitácora!$E$5:$E$1036129,BI125,Bitácora!$AM$5:$AM$1036129,BX134))</f>
        <v xml:space="preserve"> </v>
      </c>
      <c r="CL134" s="615"/>
      <c r="CM134" s="615"/>
      <c r="CN134" s="615"/>
      <c r="CO134" s="606" t="str">
        <f>IF(SUMIFS(Bitácora!$AE$5:$AE$1036129,Bitácora!$D$5:$D$1036129,BC125,Bitácora!$AN$5:$AN$1036129,BS125,Bitácora!$E$5:$E$1036129,BI125,Bitácora!$AM$5:$AM$1036129,BX134)=0," ",SUMIFS(Bitácora!$AE$5:$AE$1036129,Bitácora!$D$5:$D$1036129,BC125,Bitácora!$AN$5:$AN$1036129,BS125,Bitácora!$E$5:$E$1036129,BI125,Bitácora!$AM$5:$AM$1036129,BX134))</f>
        <v xml:space="preserve"> </v>
      </c>
      <c r="CP134" s="606"/>
      <c r="CQ134" s="606"/>
      <c r="CR134" s="606" t="str">
        <f>IF(SUMIFS(Bitácora!$AF$5:$AF$1036129,Bitácora!$D$5:$D$1036129,BC125,Bitácora!$AN$5:$AN$1036129,BS125,Bitácora!$E$5:$E$1036129,BI125,Bitácora!$AM$5:$AM$1036129,BX134)=0," ",SUMIFS(Bitácora!$AF$5:$AF$1036129,Bitácora!$D$5:$D$1036129,BC125,Bitácora!$AN$5:$AN$1036129,BS125,Bitácora!$E$5:$E$1036129,BI125,Bitácora!$AM$5:$AM$1036129,BX134))</f>
        <v xml:space="preserve"> </v>
      </c>
      <c r="CS134" s="617"/>
      <c r="CT134" s="617"/>
      <c r="CU134" s="632"/>
      <c r="CV134" s="276"/>
      <c r="CW134" s="244"/>
      <c r="CX134" s="630"/>
      <c r="CY134" s="644" t="str">
        <f>IF(Portada!$A$1="www.fly-logics.com","N°DE VUELOS",0)</f>
        <v>N°DE VUELOS</v>
      </c>
      <c r="CZ134" s="644"/>
      <c r="DA134" s="644"/>
      <c r="DB134" s="644"/>
      <c r="DC134" s="644"/>
      <c r="DD134" s="644"/>
      <c r="DE134" s="647"/>
      <c r="DF134" s="1134" t="str">
        <f>IF(COUNTIFS(Bitácora!$D$5:$D$1036144,DB125,Bitácora!$AN$5:$AN$1036144,DR125,Bitácora!$E$5:$E$1036144,DH125)=0," ",COUNTIFS(Bitácora!$D$5:$D$1036144,DB125,Bitácora!$AN$5:$AN$1036144,DR125,Bitácora!$E$5:$E$1036144,DH125))</f>
        <v xml:space="preserve"> </v>
      </c>
      <c r="DG134" s="1135"/>
      <c r="DH134" s="1135"/>
      <c r="DI134" s="1135"/>
      <c r="DJ134" s="261"/>
      <c r="DK134" s="633" t="str">
        <f>IF(Portada!$A$1="www.fly-logics.com","DÍA",0)</f>
        <v>DÍA</v>
      </c>
      <c r="DL134" s="644"/>
      <c r="DM134" s="644"/>
      <c r="DN134" s="644"/>
      <c r="DO134" s="647"/>
      <c r="DP134" s="1136" t="str">
        <f>IF(SUMIFS(Bitácora!$T$5:$T$1036129,Bitácora!$D$5:$D$1036129,DB125,Bitácora!$AN$5:$AN$1036129,DR125,Bitácora!$E$5:$E$1036129,DH125)=0," ",SUMIFS(Bitácora!$T$5:$T$1036129,Bitácora!$D$5:$D$1036129,DB125,Bitácora!$AN$5:$AN$1036129,DR125,Bitácora!$E$5:$E$1036129,DH125))</f>
        <v xml:space="preserve"> </v>
      </c>
      <c r="DQ134" s="1137"/>
      <c r="DR134" s="1137"/>
      <c r="DS134" s="1137"/>
      <c r="DT134" s="1137"/>
      <c r="DU134" s="1137"/>
      <c r="DV134" s="15"/>
      <c r="DW134" s="613" t="str">
        <f>IF(Portada!$A$1="www.fly-logics.com","ABR",0)</f>
        <v>ABR</v>
      </c>
      <c r="DX134" s="614"/>
      <c r="DY134" s="614"/>
      <c r="DZ134" s="614"/>
      <c r="EA134" s="614"/>
      <c r="EB134" s="605" t="str">
        <f>IF(SUMIFS(Bitácora!$Y$5:$Y$1036129,Bitácora!$D$5:$D$1036129,DB125,Bitácora!$AN$5:$AN$1036129,DR125,Bitácora!$E$5:$E$1036129,DH125,Bitácora!$AM$5:$AM$1036129,DW134)=0," ",SUMIFS(Bitácora!$Y$5:$Y$1036129,Bitácora!$D$5:$D$1036129,DB125,Bitácora!$AN$5:$AN$1036129,DR125,Bitácora!$E$5:$E$1036129,DH125,Bitácora!$AM$5:$AM$1036129,DW134))</f>
        <v xml:space="preserve"> </v>
      </c>
      <c r="EC134" s="615"/>
      <c r="ED134" s="615"/>
      <c r="EE134" s="615"/>
      <c r="EF134" s="605" t="str">
        <f>IF(SUMIFS(Bitácora!$Z$5:$Z$1036129,Bitácora!$D$5:$D$1036129,DB125,Bitácora!$AN$5:$AN$1036129,DR125,Bitácora!$E$5:$E$1036129,DH125,Bitácora!$AM$5:$AM$1036129,DW134)=0," ",SUMIFS(Bitácora!$Z$5:$Z$1036129,Bitácora!$D$5:$D$1036129,DB125,Bitácora!$AN$5:$AN$1036129,DR125,Bitácora!$E$5:$E$1036129,DH125,Bitácora!$AM$5:$AM$1036129,DW134))</f>
        <v xml:space="preserve"> </v>
      </c>
      <c r="EG134" s="615"/>
      <c r="EH134" s="615"/>
      <c r="EI134" s="615"/>
      <c r="EJ134" s="605" t="str">
        <f>IF(SUMIFS(Bitácora!$AA$5:$AA$1036129,Bitácora!$D$5:$D$1036129,DB125,Bitácora!$AN$5:$AN$1036129,DR125,Bitácora!$E$5:$E$1036129,DH125,Bitácora!$AM$5:$AM$1036129,DW134)=0," ",SUMIFS(Bitácora!$AA$5:$AA$1036129,Bitácora!$D$5:$D$1036129,DB125,Bitácora!$AN$5:$AN$1036129,DR125,Bitácora!$E$5:$E$1036129,DH125,Bitácora!$AM$5:$AM$1036129,DW134))</f>
        <v xml:space="preserve"> </v>
      </c>
      <c r="EK134" s="615"/>
      <c r="EL134" s="615"/>
      <c r="EM134" s="615"/>
      <c r="EN134" s="606" t="str">
        <f>IF(SUMIFS(Bitácora!$AE$5:$AE$1036129,Bitácora!$D$5:$D$1036129,DB125,Bitácora!$AN$5:$AN$1036129,DR125,Bitácora!$E$5:$E$1036129,DH125,Bitácora!$AM$5:$AM$1036129,DW134)=0," ",SUMIFS(Bitácora!$AE$5:$AE$1036129,Bitácora!$D$5:$D$1036129,DB125,Bitácora!$AN$5:$AN$1036129,DR125,Bitácora!$E$5:$E$1036129,DH125,Bitácora!$AM$5:$AM$1036129,DW134))</f>
        <v xml:space="preserve"> </v>
      </c>
      <c r="EO134" s="606"/>
      <c r="EP134" s="606"/>
      <c r="EQ134" s="606" t="str">
        <f>IF(SUMIFS(Bitácora!$AF$5:$AF$1036129,Bitácora!$D$5:$D$1036129,DB125,Bitácora!$AN$5:$AN$1036129,DR125,Bitácora!$E$5:$E$1036129,DH125,Bitácora!$AM$5:$AM$1036129,DW134)=0," ",SUMIFS(Bitácora!$AF$5:$AF$1036129,Bitácora!$D$5:$D$1036129,DB125,Bitácora!$AN$5:$AN$1036129,DR125,Bitácora!$E$5:$E$1036129,DH125,Bitácora!$AM$5:$AM$1036129,DW134))</f>
        <v xml:space="preserve"> </v>
      </c>
      <c r="ER134" s="617"/>
      <c r="ES134" s="617"/>
      <c r="ET134" s="632"/>
      <c r="EU134" s="630"/>
      <c r="EV134" s="644" t="str">
        <f>IF(Portada!$A$1="www.fly-logics.com","N°DE VUELOS",0)</f>
        <v>N°DE VUELOS</v>
      </c>
      <c r="EW134" s="644"/>
      <c r="EX134" s="644"/>
      <c r="EY134" s="644"/>
      <c r="EZ134" s="644"/>
      <c r="FA134" s="644"/>
      <c r="FB134" s="647"/>
      <c r="FC134" s="1134" t="str">
        <f>IF(COUNTIFS(Bitácora!$D$5:$D$1036144,EY125,Bitácora!$AN$5:$AN$1036144,FO125,Bitácora!$E$5:$E$1036144,FE125)=0," ",COUNTIFS(Bitácora!$D$5:$D$1036144,EY125,Bitácora!$AN$5:$AN$1036144,FO125,Bitácora!$E$5:$E$1036144,FE125))</f>
        <v xml:space="preserve"> </v>
      </c>
      <c r="FD134" s="1135"/>
      <c r="FE134" s="1135"/>
      <c r="FF134" s="1135"/>
      <c r="FG134" s="261"/>
      <c r="FH134" s="633" t="str">
        <f>IF(Portada!$A$1="www.fly-logics.com","DÍA",0)</f>
        <v>DÍA</v>
      </c>
      <c r="FI134" s="644"/>
      <c r="FJ134" s="644"/>
      <c r="FK134" s="644"/>
      <c r="FL134" s="647"/>
      <c r="FM134" s="1136" t="str">
        <f>IF(SUMIFS(Bitácora!$T$5:$T$1036129,Bitácora!$D$5:$D$1036129,EY125,Bitácora!$AN$5:$AN$1036129,FO125,Bitácora!$E$5:$E$1036129,FE125)=0," ",SUMIFS(Bitácora!$T$5:$T$1036129,Bitácora!$D$5:$D$1036129,EY125,Bitácora!$AN$5:$AN$1036129,FO125,Bitácora!$E$5:$E$1036129,FE125))</f>
        <v xml:space="preserve"> </v>
      </c>
      <c r="FN134" s="1137"/>
      <c r="FO134" s="1137"/>
      <c r="FP134" s="1137"/>
      <c r="FQ134" s="1137"/>
      <c r="FR134" s="1137"/>
      <c r="FS134" s="15"/>
      <c r="FT134" s="613" t="str">
        <f>IF(Portada!$A$1="www.fly-logics.com","ABR",0)</f>
        <v>ABR</v>
      </c>
      <c r="FU134" s="614"/>
      <c r="FV134" s="614"/>
      <c r="FW134" s="614"/>
      <c r="FX134" s="614"/>
      <c r="FY134" s="605" t="str">
        <f>IF(SUMIFS(Bitácora!$Y$5:$Y$1036129,Bitácora!$D$5:$D$1036129,EY125,Bitácora!$AN$5:$AN$1036129,FO125,Bitácora!$E$5:$E$1036129,FE125,Bitácora!$AM$5:$AM$1036129,FT134)=0," ",SUMIFS(Bitácora!$Y$5:$Y$1036129,Bitácora!$D$5:$D$1036129,EY125,Bitácora!$AN$5:$AN$1036129,FO125,Bitácora!$E$5:$E$1036129,FE125,Bitácora!$AM$5:$AM$1036129,FT134))</f>
        <v xml:space="preserve"> </v>
      </c>
      <c r="FZ134" s="615"/>
      <c r="GA134" s="615"/>
      <c r="GB134" s="615"/>
      <c r="GC134" s="605" t="str">
        <f>IF(SUMIFS(Bitácora!$Z$5:$Z$1036129,Bitácora!$D$5:$D$1036129,EY125,Bitácora!$AN$5:$AN$1036129,FO125,Bitácora!$E$5:$E$1036129,FE125,Bitácora!$AM$5:$AM$1036129,FT134)=0," ",SUMIFS(Bitácora!$Z$5:$Z$1036129,Bitácora!$D$5:$D$1036129,EY125,Bitácora!$AN$5:$AN$1036129,FO125,Bitácora!$E$5:$E$1036129,FE125,Bitácora!$AM$5:$AM$1036129,FT134))</f>
        <v xml:space="preserve"> </v>
      </c>
      <c r="GD134" s="615"/>
      <c r="GE134" s="615"/>
      <c r="GF134" s="615"/>
      <c r="GG134" s="605" t="str">
        <f>IF(SUMIFS(Bitácora!$AA$5:$AA$1036129,Bitácora!$D$5:$D$1036129,EY125,Bitácora!$AN$5:$AN$1036129,FO125,Bitácora!$E$5:$E$1036129,FE125,Bitácora!$AM$5:$AM$1036129,FT134)=0," ",SUMIFS(Bitácora!$AA$5:$AA$1036129,Bitácora!$D$5:$D$1036129,EY125,Bitácora!$AN$5:$AN$1036129,FO125,Bitácora!$E$5:$E$1036129,FE125,Bitácora!$AM$5:$AM$1036129,FT134))</f>
        <v xml:space="preserve"> </v>
      </c>
      <c r="GH134" s="615"/>
      <c r="GI134" s="615"/>
      <c r="GJ134" s="615"/>
      <c r="GK134" s="606" t="str">
        <f>IF(SUMIFS(Bitácora!$AE$5:$AE$1036129,Bitácora!$D$5:$D$1036129,EY125,Bitácora!$AN$5:$AN$1036129,FO125,Bitácora!$E$5:$E$1036129,FE125,Bitácora!$AM$5:$AM$1036129,FT134)=0," ",SUMIFS(Bitácora!$AE$5:$AE$1036129,Bitácora!$D$5:$D$1036129,EY125,Bitácora!$AN$5:$AN$1036129,FO125,Bitácora!$E$5:$E$1036129,FE125,Bitácora!$AM$5:$AM$1036129,FT134))</f>
        <v xml:space="preserve"> </v>
      </c>
      <c r="GL134" s="606"/>
      <c r="GM134" s="606"/>
      <c r="GN134" s="606" t="str">
        <f>IF(SUMIFS(Bitácora!$AF$5:$AF$1036129,Bitácora!$D$5:$D$1036129,EY125,Bitácora!$AN$5:$AN$1036129,FO125,Bitácora!$E$5:$E$1036129,FE125,Bitácora!$AM$5:$AM$1036129,FT134)=0," ",SUMIFS(Bitácora!$AF$5:$AF$1036129,Bitácora!$D$5:$D$1036129,EY125,Bitácora!$AN$5:$AN$1036129,FO125,Bitácora!$E$5:$E$1036129,FE125,Bitácora!$AM$5:$AM$1036129,FT134))</f>
        <v xml:space="preserve"> </v>
      </c>
      <c r="GO134" s="617"/>
      <c r="GP134" s="617"/>
      <c r="GQ134" s="632"/>
      <c r="GR134" s="6"/>
    </row>
    <row r="135" spans="1:200" ht="5.25" customHeight="1" x14ac:dyDescent="0.25">
      <c r="A135" s="244"/>
      <c r="B135" s="630"/>
      <c r="C135" s="644"/>
      <c r="D135" s="644"/>
      <c r="E135" s="644"/>
      <c r="F135" s="644"/>
      <c r="G135" s="644"/>
      <c r="H135" s="644"/>
      <c r="I135" s="647"/>
      <c r="J135" s="1134"/>
      <c r="K135" s="1135"/>
      <c r="L135" s="1135"/>
      <c r="M135" s="1135"/>
      <c r="N135" s="625"/>
      <c r="O135" s="625"/>
      <c r="P135" s="625"/>
      <c r="Q135" s="625"/>
      <c r="R135" s="625"/>
      <c r="S135" s="625"/>
      <c r="T135" s="625"/>
      <c r="U135" s="625"/>
      <c r="V135" s="625"/>
      <c r="W135" s="625"/>
      <c r="X135" s="625"/>
      <c r="Y135" s="625"/>
      <c r="Z135" s="15"/>
      <c r="AA135" s="614"/>
      <c r="AB135" s="614"/>
      <c r="AC135" s="614"/>
      <c r="AD135" s="614"/>
      <c r="AE135" s="614"/>
      <c r="AF135" s="615"/>
      <c r="AG135" s="616"/>
      <c r="AH135" s="616"/>
      <c r="AI135" s="615"/>
      <c r="AJ135" s="615"/>
      <c r="AK135" s="616"/>
      <c r="AL135" s="616"/>
      <c r="AM135" s="615"/>
      <c r="AN135" s="615"/>
      <c r="AO135" s="616"/>
      <c r="AP135" s="616"/>
      <c r="AQ135" s="615"/>
      <c r="AR135" s="606"/>
      <c r="AS135" s="606"/>
      <c r="AT135" s="606"/>
      <c r="AU135" s="617"/>
      <c r="AV135" s="618"/>
      <c r="AW135" s="617"/>
      <c r="AX135" s="632"/>
      <c r="AY135" s="630"/>
      <c r="AZ135" s="644"/>
      <c r="BA135" s="644"/>
      <c r="BB135" s="644"/>
      <c r="BC135" s="644"/>
      <c r="BD135" s="644"/>
      <c r="BE135" s="644"/>
      <c r="BF135" s="647"/>
      <c r="BG135" s="1134"/>
      <c r="BH135" s="1135"/>
      <c r="BI135" s="1135"/>
      <c r="BJ135" s="1135"/>
      <c r="BK135" s="625"/>
      <c r="BL135" s="625"/>
      <c r="BM135" s="625"/>
      <c r="BN135" s="625"/>
      <c r="BO135" s="625"/>
      <c r="BP135" s="625"/>
      <c r="BQ135" s="625"/>
      <c r="BR135" s="625"/>
      <c r="BS135" s="625"/>
      <c r="BT135" s="625"/>
      <c r="BU135" s="625"/>
      <c r="BV135" s="625"/>
      <c r="BW135" s="15"/>
      <c r="BX135" s="614"/>
      <c r="BY135" s="614"/>
      <c r="BZ135" s="614"/>
      <c r="CA135" s="614"/>
      <c r="CB135" s="614"/>
      <c r="CC135" s="615"/>
      <c r="CD135" s="616"/>
      <c r="CE135" s="616"/>
      <c r="CF135" s="615"/>
      <c r="CG135" s="615"/>
      <c r="CH135" s="616"/>
      <c r="CI135" s="616"/>
      <c r="CJ135" s="615"/>
      <c r="CK135" s="615"/>
      <c r="CL135" s="616"/>
      <c r="CM135" s="616"/>
      <c r="CN135" s="615"/>
      <c r="CO135" s="606"/>
      <c r="CP135" s="606"/>
      <c r="CQ135" s="606"/>
      <c r="CR135" s="617"/>
      <c r="CS135" s="618"/>
      <c r="CT135" s="617"/>
      <c r="CU135" s="632"/>
      <c r="CV135" s="276"/>
      <c r="CW135" s="244"/>
      <c r="CX135" s="630"/>
      <c r="CY135" s="644"/>
      <c r="CZ135" s="644"/>
      <c r="DA135" s="644"/>
      <c r="DB135" s="644"/>
      <c r="DC135" s="644"/>
      <c r="DD135" s="644"/>
      <c r="DE135" s="647"/>
      <c r="DF135" s="1134"/>
      <c r="DG135" s="1135"/>
      <c r="DH135" s="1135"/>
      <c r="DI135" s="1135"/>
      <c r="DJ135" s="625"/>
      <c r="DK135" s="625"/>
      <c r="DL135" s="625"/>
      <c r="DM135" s="625"/>
      <c r="DN135" s="625"/>
      <c r="DO135" s="625"/>
      <c r="DP135" s="625"/>
      <c r="DQ135" s="625"/>
      <c r="DR135" s="625"/>
      <c r="DS135" s="625"/>
      <c r="DT135" s="625"/>
      <c r="DU135" s="625"/>
      <c r="DV135" s="15"/>
      <c r="DW135" s="614"/>
      <c r="DX135" s="614"/>
      <c r="DY135" s="614"/>
      <c r="DZ135" s="614"/>
      <c r="EA135" s="614"/>
      <c r="EB135" s="615"/>
      <c r="EC135" s="616"/>
      <c r="ED135" s="616"/>
      <c r="EE135" s="615"/>
      <c r="EF135" s="615"/>
      <c r="EG135" s="616"/>
      <c r="EH135" s="616"/>
      <c r="EI135" s="615"/>
      <c r="EJ135" s="615"/>
      <c r="EK135" s="616"/>
      <c r="EL135" s="616"/>
      <c r="EM135" s="615"/>
      <c r="EN135" s="606"/>
      <c r="EO135" s="606"/>
      <c r="EP135" s="606"/>
      <c r="EQ135" s="617"/>
      <c r="ER135" s="618"/>
      <c r="ES135" s="617"/>
      <c r="ET135" s="632"/>
      <c r="EU135" s="630"/>
      <c r="EV135" s="644"/>
      <c r="EW135" s="644"/>
      <c r="EX135" s="644"/>
      <c r="EY135" s="644"/>
      <c r="EZ135" s="644"/>
      <c r="FA135" s="644"/>
      <c r="FB135" s="647"/>
      <c r="FC135" s="1134"/>
      <c r="FD135" s="1135"/>
      <c r="FE135" s="1135"/>
      <c r="FF135" s="1135"/>
      <c r="FG135" s="625"/>
      <c r="FH135" s="625"/>
      <c r="FI135" s="625"/>
      <c r="FJ135" s="625"/>
      <c r="FK135" s="625"/>
      <c r="FL135" s="625"/>
      <c r="FM135" s="625"/>
      <c r="FN135" s="625"/>
      <c r="FO135" s="625"/>
      <c r="FP135" s="625"/>
      <c r="FQ135" s="625"/>
      <c r="FR135" s="625"/>
      <c r="FS135" s="15"/>
      <c r="FT135" s="614"/>
      <c r="FU135" s="614"/>
      <c r="FV135" s="614"/>
      <c r="FW135" s="614"/>
      <c r="FX135" s="614"/>
      <c r="FY135" s="615"/>
      <c r="FZ135" s="616"/>
      <c r="GA135" s="616"/>
      <c r="GB135" s="615"/>
      <c r="GC135" s="615"/>
      <c r="GD135" s="616"/>
      <c r="GE135" s="616"/>
      <c r="GF135" s="615"/>
      <c r="GG135" s="615"/>
      <c r="GH135" s="616"/>
      <c r="GI135" s="616"/>
      <c r="GJ135" s="615"/>
      <c r="GK135" s="606"/>
      <c r="GL135" s="606"/>
      <c r="GM135" s="606"/>
      <c r="GN135" s="617"/>
      <c r="GO135" s="618"/>
      <c r="GP135" s="617"/>
      <c r="GQ135" s="632"/>
      <c r="GR135" s="6"/>
    </row>
    <row r="136" spans="1:200" ht="5.25" customHeight="1" x14ac:dyDescent="0.25">
      <c r="A136" s="244"/>
      <c r="B136" s="630"/>
      <c r="C136" s="625"/>
      <c r="D136" s="625"/>
      <c r="E136" s="625"/>
      <c r="F136" s="625"/>
      <c r="G136" s="625"/>
      <c r="H136" s="625"/>
      <c r="I136" s="625"/>
      <c r="J136" s="625"/>
      <c r="K136" s="625"/>
      <c r="L136" s="625"/>
      <c r="M136" s="625"/>
      <c r="N136" s="625"/>
      <c r="O136" s="1138" t="str">
        <f>IF(Portada!$A$1="www.fly-logics.com","NOCHE",0)</f>
        <v>NOCHE</v>
      </c>
      <c r="P136" s="1139"/>
      <c r="Q136" s="1139"/>
      <c r="R136" s="1139"/>
      <c r="S136" s="1139"/>
      <c r="T136" s="1140" t="str">
        <f>IF(SUMIFS(Bitácora!$U$5:$U$1036129,Bitácora!$D$5:$D$1036129,F125,Bitácora!$AN$5:$AN$1036129,V125,Bitácora!$E$5:$E$1036129,L125)=0," ",SUMIFS(Bitácora!$U$5:$U$1036129,Bitácora!$D$5:$D$1036129,F125,Bitácora!$AN$5:$AN$1036129,V125,Bitácora!$E$5:$E$1036129,L125))</f>
        <v xml:space="preserve"> </v>
      </c>
      <c r="U136" s="1140"/>
      <c r="V136" s="1140"/>
      <c r="W136" s="1140"/>
      <c r="X136" s="1140"/>
      <c r="Y136" s="1136"/>
      <c r="Z136" s="15"/>
      <c r="AA136" s="614"/>
      <c r="AB136" s="614"/>
      <c r="AC136" s="614"/>
      <c r="AD136" s="614"/>
      <c r="AE136" s="614"/>
      <c r="AF136" s="615"/>
      <c r="AG136" s="615"/>
      <c r="AH136" s="615"/>
      <c r="AI136" s="615"/>
      <c r="AJ136" s="615"/>
      <c r="AK136" s="615"/>
      <c r="AL136" s="615"/>
      <c r="AM136" s="615"/>
      <c r="AN136" s="615"/>
      <c r="AO136" s="615"/>
      <c r="AP136" s="615"/>
      <c r="AQ136" s="615"/>
      <c r="AR136" s="606"/>
      <c r="AS136" s="606"/>
      <c r="AT136" s="606"/>
      <c r="AU136" s="617"/>
      <c r="AV136" s="617"/>
      <c r="AW136" s="617"/>
      <c r="AX136" s="632"/>
      <c r="AY136" s="630"/>
      <c r="AZ136" s="625"/>
      <c r="BA136" s="625"/>
      <c r="BB136" s="625"/>
      <c r="BC136" s="625"/>
      <c r="BD136" s="625"/>
      <c r="BE136" s="625"/>
      <c r="BF136" s="625"/>
      <c r="BG136" s="625"/>
      <c r="BH136" s="625"/>
      <c r="BI136" s="625"/>
      <c r="BJ136" s="625"/>
      <c r="BK136" s="625"/>
      <c r="BL136" s="1138" t="str">
        <f>IF(Portada!$A$1="www.fly-logics.com","NOCHE",0)</f>
        <v>NOCHE</v>
      </c>
      <c r="BM136" s="1139"/>
      <c r="BN136" s="1139"/>
      <c r="BO136" s="1139"/>
      <c r="BP136" s="1139"/>
      <c r="BQ136" s="1140" t="str">
        <f>IF(SUMIFS(Bitácora!$U$5:$U$1036129,Bitácora!$D$5:$D$1036129,BC125,Bitácora!$AN$5:$AN$1036129,BS125,Bitácora!$E$5:$E$1036129,BI125)=0," ",SUMIFS(Bitácora!$U$5:$U$1036129,Bitácora!$D$5:$D$1036129,BC125,Bitácora!$AN$5:$AN$1036129,BS125,Bitácora!$E$5:$E$1036129,BI125))</f>
        <v xml:space="preserve"> </v>
      </c>
      <c r="BR136" s="1140"/>
      <c r="BS136" s="1140"/>
      <c r="BT136" s="1140"/>
      <c r="BU136" s="1140"/>
      <c r="BV136" s="1136"/>
      <c r="BW136" s="15"/>
      <c r="BX136" s="614"/>
      <c r="BY136" s="614"/>
      <c r="BZ136" s="614"/>
      <c r="CA136" s="614"/>
      <c r="CB136" s="614"/>
      <c r="CC136" s="615"/>
      <c r="CD136" s="615"/>
      <c r="CE136" s="615"/>
      <c r="CF136" s="615"/>
      <c r="CG136" s="615"/>
      <c r="CH136" s="615"/>
      <c r="CI136" s="615"/>
      <c r="CJ136" s="615"/>
      <c r="CK136" s="615"/>
      <c r="CL136" s="615"/>
      <c r="CM136" s="615"/>
      <c r="CN136" s="615"/>
      <c r="CO136" s="606"/>
      <c r="CP136" s="606"/>
      <c r="CQ136" s="606"/>
      <c r="CR136" s="617"/>
      <c r="CS136" s="617"/>
      <c r="CT136" s="617"/>
      <c r="CU136" s="632"/>
      <c r="CV136" s="276"/>
      <c r="CW136" s="244"/>
      <c r="CX136" s="630"/>
      <c r="CY136" s="625"/>
      <c r="CZ136" s="625"/>
      <c r="DA136" s="625"/>
      <c r="DB136" s="625"/>
      <c r="DC136" s="625"/>
      <c r="DD136" s="625"/>
      <c r="DE136" s="625"/>
      <c r="DF136" s="625"/>
      <c r="DG136" s="625"/>
      <c r="DH136" s="625"/>
      <c r="DI136" s="625"/>
      <c r="DJ136" s="625"/>
      <c r="DK136" s="1138" t="str">
        <f>IF(Portada!$A$1="www.fly-logics.com","NOCHE",0)</f>
        <v>NOCHE</v>
      </c>
      <c r="DL136" s="1139"/>
      <c r="DM136" s="1139"/>
      <c r="DN136" s="1139"/>
      <c r="DO136" s="1139"/>
      <c r="DP136" s="1140" t="str">
        <f>IF(SUMIFS(Bitácora!$U$5:$U$1036129,Bitácora!$D$5:$D$1036129,DB125,Bitácora!$AN$5:$AN$1036129,DR125,Bitácora!$E$5:$E$1036129,DH125)=0," ",SUMIFS(Bitácora!$U$5:$U$1036129,Bitácora!$D$5:$D$1036129,DB125,Bitácora!$AN$5:$AN$1036129,DR125,Bitácora!$E$5:$E$1036129,DH125))</f>
        <v xml:space="preserve"> </v>
      </c>
      <c r="DQ136" s="1140"/>
      <c r="DR136" s="1140"/>
      <c r="DS136" s="1140"/>
      <c r="DT136" s="1140"/>
      <c r="DU136" s="1136"/>
      <c r="DV136" s="15"/>
      <c r="DW136" s="614"/>
      <c r="DX136" s="614"/>
      <c r="DY136" s="614"/>
      <c r="DZ136" s="614"/>
      <c r="EA136" s="614"/>
      <c r="EB136" s="615"/>
      <c r="EC136" s="615"/>
      <c r="ED136" s="615"/>
      <c r="EE136" s="615"/>
      <c r="EF136" s="615"/>
      <c r="EG136" s="615"/>
      <c r="EH136" s="615"/>
      <c r="EI136" s="615"/>
      <c r="EJ136" s="615"/>
      <c r="EK136" s="615"/>
      <c r="EL136" s="615"/>
      <c r="EM136" s="615"/>
      <c r="EN136" s="606"/>
      <c r="EO136" s="606"/>
      <c r="EP136" s="606"/>
      <c r="EQ136" s="617"/>
      <c r="ER136" s="617"/>
      <c r="ES136" s="617"/>
      <c r="ET136" s="632"/>
      <c r="EU136" s="630"/>
      <c r="EV136" s="625"/>
      <c r="EW136" s="625"/>
      <c r="EX136" s="625"/>
      <c r="EY136" s="625"/>
      <c r="EZ136" s="625"/>
      <c r="FA136" s="625"/>
      <c r="FB136" s="625"/>
      <c r="FC136" s="625"/>
      <c r="FD136" s="625"/>
      <c r="FE136" s="625"/>
      <c r="FF136" s="625"/>
      <c r="FG136" s="625"/>
      <c r="FH136" s="1138" t="str">
        <f>IF(Portada!$A$1="www.fly-logics.com","NOCHE",0)</f>
        <v>NOCHE</v>
      </c>
      <c r="FI136" s="1139"/>
      <c r="FJ136" s="1139"/>
      <c r="FK136" s="1139"/>
      <c r="FL136" s="1139"/>
      <c r="FM136" s="1140" t="str">
        <f>IF(SUMIFS(Bitácora!$U$5:$U$1036129,Bitácora!$D$5:$D$1036129,EY125,Bitácora!$AN$5:$AN$1036129,FO125,Bitácora!$E$5:$E$1036129,FE125)=0," ",SUMIFS(Bitácora!$U$5:$U$1036129,Bitácora!$D$5:$D$1036129,EY125,Bitácora!$AN$5:$AN$1036129,FO125,Bitácora!$E$5:$E$1036129,FE125))</f>
        <v xml:space="preserve"> </v>
      </c>
      <c r="FN136" s="1140"/>
      <c r="FO136" s="1140"/>
      <c r="FP136" s="1140"/>
      <c r="FQ136" s="1140"/>
      <c r="FR136" s="1136"/>
      <c r="FS136" s="15"/>
      <c r="FT136" s="614"/>
      <c r="FU136" s="614"/>
      <c r="FV136" s="614"/>
      <c r="FW136" s="614"/>
      <c r="FX136" s="614"/>
      <c r="FY136" s="615"/>
      <c r="FZ136" s="615"/>
      <c r="GA136" s="615"/>
      <c r="GB136" s="615"/>
      <c r="GC136" s="615"/>
      <c r="GD136" s="615"/>
      <c r="GE136" s="615"/>
      <c r="GF136" s="615"/>
      <c r="GG136" s="615"/>
      <c r="GH136" s="615"/>
      <c r="GI136" s="615"/>
      <c r="GJ136" s="615"/>
      <c r="GK136" s="606"/>
      <c r="GL136" s="606"/>
      <c r="GM136" s="606"/>
      <c r="GN136" s="617"/>
      <c r="GO136" s="617"/>
      <c r="GP136" s="617"/>
      <c r="GQ136" s="632"/>
      <c r="GR136" s="6"/>
    </row>
    <row r="137" spans="1:200" ht="5.25" customHeight="1" x14ac:dyDescent="0.25">
      <c r="A137" s="244"/>
      <c r="B137" s="630"/>
      <c r="C137" s="633" t="str">
        <f>IF(Portada!$A$1="www.fly-logics.com","SOLO",0)</f>
        <v>SOLO</v>
      </c>
      <c r="D137" s="644"/>
      <c r="E137" s="644"/>
      <c r="F137" s="644"/>
      <c r="G137" s="647"/>
      <c r="H137" s="1136" t="str">
        <f>IF(SUMIFS(Bitácora!$X$5:$X$1036129,Bitácora!$D$5:$D$1036129,F125,Bitácora!$AN$5:$AN$1036129,V125,Bitácora!$E$5:$E$1036129,L125)=0," ",SUMIFS(Bitácora!$X$5:$X$1036129,Bitácora!$D$5:$D$1036129,F125,Bitácora!$AN$5:$AN$1036129,V125,Bitácora!$E$5:$E$1036129,L125))</f>
        <v xml:space="preserve"> </v>
      </c>
      <c r="I137" s="1137"/>
      <c r="J137" s="1137"/>
      <c r="K137" s="1137"/>
      <c r="L137" s="1137"/>
      <c r="M137" s="1137"/>
      <c r="N137" s="625"/>
      <c r="O137" s="647"/>
      <c r="P137" s="1139"/>
      <c r="Q137" s="1139"/>
      <c r="R137" s="1139"/>
      <c r="S137" s="1139"/>
      <c r="T137" s="1140"/>
      <c r="U137" s="1140"/>
      <c r="V137" s="1140"/>
      <c r="W137" s="1140"/>
      <c r="X137" s="1140"/>
      <c r="Y137" s="1136"/>
      <c r="Z137" s="15"/>
      <c r="AA137" s="613" t="str">
        <f>IF(Portada!$A$1="www.fly-logics.com","MAY",0)</f>
        <v>MAY</v>
      </c>
      <c r="AB137" s="614"/>
      <c r="AC137" s="614"/>
      <c r="AD137" s="614"/>
      <c r="AE137" s="614"/>
      <c r="AF137" s="605" t="str">
        <f>IF(SUMIFS(Bitácora!$Y$5:$Y$1036129,Bitácora!$D$5:$D$1036129,F125,Bitácora!$AN$5:$AN$1036129,V125,Bitácora!$E$5:$E$1036129,L125,Bitácora!$AM$5:$AM$1036129,AA137)=0," ",SUMIFS(Bitácora!$Y$5:$Y$1036129,Bitácora!$D$5:$D$1036129,F125,Bitácora!$AN$5:$AN$1036129,V125,Bitácora!$E$5:$E$1036129,L125,Bitácora!$AM$5:$AM$1036129,AA137))</f>
        <v xml:space="preserve"> </v>
      </c>
      <c r="AG137" s="615"/>
      <c r="AH137" s="615"/>
      <c r="AI137" s="615"/>
      <c r="AJ137" s="605" t="str">
        <f>IF(SUMIFS(Bitácora!$Z$5:$Z$1036129,Bitácora!$D$5:$D$1036129,F125,Bitácora!$AN$5:$AN$1036129,V125,Bitácora!$E$5:$E$1036129,L125,Bitácora!$AM$5:$AM$1036129,AA137)=0," ",SUMIFS(Bitácora!$Z$5:$Z$1036129,Bitácora!$D$5:$D$1036129,F125,Bitácora!$AN$5:$AN$1036129,V125,Bitácora!$E$5:$E$1036129,L125,Bitácora!$AM$5:$AM$1036129,AA137))</f>
        <v xml:space="preserve"> </v>
      </c>
      <c r="AK137" s="615"/>
      <c r="AL137" s="615"/>
      <c r="AM137" s="615"/>
      <c r="AN137" s="605" t="str">
        <f>IF(SUMIFS(Bitácora!$AA$5:$AA$1036129,Bitácora!$D$5:$D$1036129,F125,Bitácora!$AN$5:$AN$1036129,V125,Bitácora!$E$5:$E$1036129,L125,Bitácora!$AM$5:$AM$1036129,AA137)=0," ",SUMIFS(Bitácora!$AA$5:$AA$1036129,Bitácora!$D$5:$D$1036129,F125,Bitácora!$AN$5:$AN$1036129,V125,Bitácora!$E$5:$E$1036129,L125,Bitácora!$AM$5:$AM$1036129,AA137))</f>
        <v xml:space="preserve"> </v>
      </c>
      <c r="AO137" s="615"/>
      <c r="AP137" s="615"/>
      <c r="AQ137" s="615"/>
      <c r="AR137" s="606" t="str">
        <f>IF(SUMIFS(Bitácora!$AE$5:$AE$1036129,Bitácora!$D$5:$D$1036129,F125,Bitácora!$AN$5:$AN$1036129,V125,Bitácora!$E$5:$E$1036129,L125,Bitácora!$AM$5:$AM$1036129,AA137)=0," ",SUMIFS(Bitácora!$AE$5:$AE$1036129,Bitácora!$D$5:$D$1036129,F125,Bitácora!$AN$5:$AN$1036129,V125,Bitácora!$E$5:$E$1036129,L125,Bitácora!$AM$5:$AM$1036129,AA137))</f>
        <v xml:space="preserve"> </v>
      </c>
      <c r="AS137" s="606"/>
      <c r="AT137" s="606"/>
      <c r="AU137" s="606" t="str">
        <f>IF(SUMIFS(Bitácora!$AF$5:$AF$1036129,Bitácora!$D$5:$D$1036129,F125,Bitácora!$AN$5:$AN$1036129,V125,Bitácora!$E$5:$E$1036129,L125,Bitácora!$AM$5:$AM$1036129,AA137)=0," ",SUMIFS(Bitácora!$AF$5:$AF$1036129,Bitácora!$D$5:$D$1036129,F125,Bitácora!$AN$5:$AN$1036129,V125,Bitácora!$E$5:$E$1036129,L125,Bitácora!$AM$5:$AM$1036129,AA137))</f>
        <v xml:space="preserve"> </v>
      </c>
      <c r="AV137" s="617"/>
      <c r="AW137" s="617"/>
      <c r="AX137" s="632"/>
      <c r="AY137" s="630"/>
      <c r="AZ137" s="633" t="str">
        <f>IF(Portada!$A$1="www.fly-logics.com","SOLO",0)</f>
        <v>SOLO</v>
      </c>
      <c r="BA137" s="644"/>
      <c r="BB137" s="644"/>
      <c r="BC137" s="644"/>
      <c r="BD137" s="647"/>
      <c r="BE137" s="1136" t="str">
        <f>IF(SUMIFS(Bitácora!$X$5:$X$1036129,Bitácora!$D$5:$D$1036129,BC125,Bitácora!$AN$5:$AN$1036129,BS125,Bitácora!$E$5:$E$1036129,BI125)=0," ",SUMIFS(Bitácora!$X$5:$X$1036129,Bitácora!$D$5:$D$1036129,BC125,Bitácora!$AN$5:$AN$1036129,BS125,Bitácora!$E$5:$E$1036129,BI125))</f>
        <v xml:space="preserve"> </v>
      </c>
      <c r="BF137" s="1137"/>
      <c r="BG137" s="1137"/>
      <c r="BH137" s="1137"/>
      <c r="BI137" s="1137"/>
      <c r="BJ137" s="1137"/>
      <c r="BK137" s="625"/>
      <c r="BL137" s="647"/>
      <c r="BM137" s="1139"/>
      <c r="BN137" s="1139"/>
      <c r="BO137" s="1139"/>
      <c r="BP137" s="1139"/>
      <c r="BQ137" s="1140"/>
      <c r="BR137" s="1140"/>
      <c r="BS137" s="1140"/>
      <c r="BT137" s="1140"/>
      <c r="BU137" s="1140"/>
      <c r="BV137" s="1136"/>
      <c r="BW137" s="15"/>
      <c r="BX137" s="613" t="str">
        <f>IF(Portada!$A$1="www.fly-logics.com","MAY",0)</f>
        <v>MAY</v>
      </c>
      <c r="BY137" s="614"/>
      <c r="BZ137" s="614"/>
      <c r="CA137" s="614"/>
      <c r="CB137" s="614"/>
      <c r="CC137" s="605" t="str">
        <f>IF(SUMIFS(Bitácora!$Y$5:$Y$1036129,Bitácora!$D$5:$D$1036129,BC125,Bitácora!$AN$5:$AN$1036129,BS125,Bitácora!$E$5:$E$1036129,BI125,Bitácora!$AM$5:$AM$1036129,BX137)=0," ",SUMIFS(Bitácora!$Y$5:$Y$1036129,Bitácora!$D$5:$D$1036129,BC125,Bitácora!$AN$5:$AN$1036129,BS125,Bitácora!$E$5:$E$1036129,BI125,Bitácora!$AM$5:$AM$1036129,BX137))</f>
        <v xml:space="preserve"> </v>
      </c>
      <c r="CD137" s="615"/>
      <c r="CE137" s="615"/>
      <c r="CF137" s="615"/>
      <c r="CG137" s="605" t="str">
        <f>IF(SUMIFS(Bitácora!$Z$5:$Z$1036129,Bitácora!$D$5:$D$1036129,BC125,Bitácora!$AN$5:$AN$1036129,BS125,Bitácora!$E$5:$E$1036129,BI125,Bitácora!$AM$5:$AM$1036129,BX137)=0," ",SUMIFS(Bitácora!$Z$5:$Z$1036129,Bitácora!$D$5:$D$1036129,BC125,Bitácora!$AN$5:$AN$1036129,BS125,Bitácora!$E$5:$E$1036129,BI125,Bitácora!$AM$5:$AM$1036129,BX137))</f>
        <v xml:space="preserve"> </v>
      </c>
      <c r="CH137" s="615"/>
      <c r="CI137" s="615"/>
      <c r="CJ137" s="615"/>
      <c r="CK137" s="605" t="str">
        <f>IF(SUMIFS(Bitácora!$AA$5:$AA$1036129,Bitácora!$D$5:$D$1036129,BC125,Bitácora!$AN$5:$AN$1036129,BS125,Bitácora!$E$5:$E$1036129,BI125,Bitácora!$AM$5:$AM$1036129,BX137)=0," ",SUMIFS(Bitácora!$AA$5:$AA$1036129,Bitácora!$D$5:$D$1036129,BC125,Bitácora!$AN$5:$AN$1036129,BS125,Bitácora!$E$5:$E$1036129,BI125,Bitácora!$AM$5:$AM$1036129,BX137))</f>
        <v xml:space="preserve"> </v>
      </c>
      <c r="CL137" s="615"/>
      <c r="CM137" s="615"/>
      <c r="CN137" s="615"/>
      <c r="CO137" s="606" t="str">
        <f>IF(SUMIFS(Bitácora!$AE$5:$AE$1036129,Bitácora!$D$5:$D$1036129,BC125,Bitácora!$AN$5:$AN$1036129,BS125,Bitácora!$E$5:$E$1036129,BI125,Bitácora!$AM$5:$AM$1036129,BX137)=0," ",SUMIFS(Bitácora!$AE$5:$AE$1036129,Bitácora!$D$5:$D$1036129,BC125,Bitácora!$AN$5:$AN$1036129,BS125,Bitácora!$E$5:$E$1036129,BI125,Bitácora!$AM$5:$AM$1036129,BX137))</f>
        <v xml:space="preserve"> </v>
      </c>
      <c r="CP137" s="606"/>
      <c r="CQ137" s="606"/>
      <c r="CR137" s="606" t="str">
        <f>IF(SUMIFS(Bitácora!$AF$5:$AF$1036129,Bitácora!$D$5:$D$1036129,BC125,Bitácora!$AN$5:$AN$1036129,BS125,Bitácora!$E$5:$E$1036129,BI125,Bitácora!$AM$5:$AM$1036129,BX137)=0," ",SUMIFS(Bitácora!$AF$5:$AF$1036129,Bitácora!$D$5:$D$1036129,BC125,Bitácora!$AN$5:$AN$1036129,BS125,Bitácora!$E$5:$E$1036129,BI125,Bitácora!$AM$5:$AM$1036129,BX137))</f>
        <v xml:space="preserve"> </v>
      </c>
      <c r="CS137" s="617"/>
      <c r="CT137" s="617"/>
      <c r="CU137" s="632"/>
      <c r="CV137" s="276"/>
      <c r="CW137" s="244"/>
      <c r="CX137" s="630"/>
      <c r="CY137" s="633" t="str">
        <f>IF(Portada!$A$1="www.fly-logics.com","SOLO",0)</f>
        <v>SOLO</v>
      </c>
      <c r="CZ137" s="644"/>
      <c r="DA137" s="644"/>
      <c r="DB137" s="644"/>
      <c r="DC137" s="647"/>
      <c r="DD137" s="1136" t="str">
        <f>IF(SUMIFS(Bitácora!$X$5:$X$1036129,Bitácora!$D$5:$D$1036129,DB125,Bitácora!$AN$5:$AN$1036129,DR125,Bitácora!$E$5:$E$1036129,DH125)=0," ",SUMIFS(Bitácora!$X$5:$X$1036129,Bitácora!$D$5:$D$1036129,DB125,Bitácora!$AN$5:$AN$1036129,DR125,Bitácora!$E$5:$E$1036129,DH125))</f>
        <v xml:space="preserve"> </v>
      </c>
      <c r="DE137" s="1137"/>
      <c r="DF137" s="1137"/>
      <c r="DG137" s="1137"/>
      <c r="DH137" s="1137"/>
      <c r="DI137" s="1137"/>
      <c r="DJ137" s="625"/>
      <c r="DK137" s="647"/>
      <c r="DL137" s="1139"/>
      <c r="DM137" s="1139"/>
      <c r="DN137" s="1139"/>
      <c r="DO137" s="1139"/>
      <c r="DP137" s="1140"/>
      <c r="DQ137" s="1140"/>
      <c r="DR137" s="1140"/>
      <c r="DS137" s="1140"/>
      <c r="DT137" s="1140"/>
      <c r="DU137" s="1136"/>
      <c r="DV137" s="15"/>
      <c r="DW137" s="613" t="str">
        <f>IF(Portada!$A$1="www.fly-logics.com","MAY",0)</f>
        <v>MAY</v>
      </c>
      <c r="DX137" s="614"/>
      <c r="DY137" s="614"/>
      <c r="DZ137" s="614"/>
      <c r="EA137" s="614"/>
      <c r="EB137" s="605" t="str">
        <f>IF(SUMIFS(Bitácora!$Y$5:$Y$1036129,Bitácora!$D$5:$D$1036129,DB125,Bitácora!$AN$5:$AN$1036129,DR125,Bitácora!$E$5:$E$1036129,DH125,Bitácora!$AM$5:$AM$1036129,DW137)=0," ",SUMIFS(Bitácora!$Y$5:$Y$1036129,Bitácora!$D$5:$D$1036129,DB125,Bitácora!$AN$5:$AN$1036129,DR125,Bitácora!$E$5:$E$1036129,DH125,Bitácora!$AM$5:$AM$1036129,DW137))</f>
        <v xml:space="preserve"> </v>
      </c>
      <c r="EC137" s="615"/>
      <c r="ED137" s="615"/>
      <c r="EE137" s="615"/>
      <c r="EF137" s="605" t="str">
        <f>IF(SUMIFS(Bitácora!$Z$5:$Z$1036129,Bitácora!$D$5:$D$1036129,DB125,Bitácora!$AN$5:$AN$1036129,DR125,Bitácora!$E$5:$E$1036129,DH125,Bitácora!$AM$5:$AM$1036129,DW137)=0," ",SUMIFS(Bitácora!$Z$5:$Z$1036129,Bitácora!$D$5:$D$1036129,DB125,Bitácora!$AN$5:$AN$1036129,DR125,Bitácora!$E$5:$E$1036129,DH125,Bitácora!$AM$5:$AM$1036129,DW137))</f>
        <v xml:space="preserve"> </v>
      </c>
      <c r="EG137" s="615"/>
      <c r="EH137" s="615"/>
      <c r="EI137" s="615"/>
      <c r="EJ137" s="605" t="str">
        <f>IF(SUMIFS(Bitácora!$AA$5:$AA$1036129,Bitácora!$D$5:$D$1036129,DB125,Bitácora!$AN$5:$AN$1036129,DR125,Bitácora!$E$5:$E$1036129,DH125,Bitácora!$AM$5:$AM$1036129,DW137)=0," ",SUMIFS(Bitácora!$AA$5:$AA$1036129,Bitácora!$D$5:$D$1036129,DB125,Bitácora!$AN$5:$AN$1036129,DR125,Bitácora!$E$5:$E$1036129,DH125,Bitácora!$AM$5:$AM$1036129,DW137))</f>
        <v xml:space="preserve"> </v>
      </c>
      <c r="EK137" s="615"/>
      <c r="EL137" s="615"/>
      <c r="EM137" s="615"/>
      <c r="EN137" s="606" t="str">
        <f>IF(SUMIFS(Bitácora!$AE$5:$AE$1036129,Bitácora!$D$5:$D$1036129,DB125,Bitácora!$AN$5:$AN$1036129,DR125,Bitácora!$E$5:$E$1036129,DH125,Bitácora!$AM$5:$AM$1036129,DW137)=0," ",SUMIFS(Bitácora!$AE$5:$AE$1036129,Bitácora!$D$5:$D$1036129,DB125,Bitácora!$AN$5:$AN$1036129,DR125,Bitácora!$E$5:$E$1036129,DH125,Bitácora!$AM$5:$AM$1036129,DW137))</f>
        <v xml:space="preserve"> </v>
      </c>
      <c r="EO137" s="606"/>
      <c r="EP137" s="606"/>
      <c r="EQ137" s="606" t="str">
        <f>IF(SUMIFS(Bitácora!$AF$5:$AF$1036129,Bitácora!$D$5:$D$1036129,DB125,Bitácora!$AN$5:$AN$1036129,DR125,Bitácora!$E$5:$E$1036129,DH125,Bitácora!$AM$5:$AM$1036129,DW137)=0," ",SUMIFS(Bitácora!$AF$5:$AF$1036129,Bitácora!$D$5:$D$1036129,DB125,Bitácora!$AN$5:$AN$1036129,DR125,Bitácora!$E$5:$E$1036129,DH125,Bitácora!$AM$5:$AM$1036129,DW137))</f>
        <v xml:space="preserve"> </v>
      </c>
      <c r="ER137" s="617"/>
      <c r="ES137" s="617"/>
      <c r="ET137" s="632"/>
      <c r="EU137" s="630"/>
      <c r="EV137" s="633" t="str">
        <f>IF(Portada!$A$1="www.fly-logics.com","SOLO",0)</f>
        <v>SOLO</v>
      </c>
      <c r="EW137" s="644"/>
      <c r="EX137" s="644"/>
      <c r="EY137" s="644"/>
      <c r="EZ137" s="647"/>
      <c r="FA137" s="1136" t="str">
        <f>IF(SUMIFS(Bitácora!$X$5:$X$1036129,Bitácora!$D$5:$D$1036129,EY125,Bitácora!$AN$5:$AN$1036129,FO125,Bitácora!$E$5:$E$1036129,FE125)=0," ",SUMIFS(Bitácora!$X$5:$X$1036129,Bitácora!$D$5:$D$1036129,EY125,Bitácora!$AN$5:$AN$1036129,FO125,Bitácora!$E$5:$E$1036129,FE125))</f>
        <v xml:space="preserve"> </v>
      </c>
      <c r="FB137" s="1137"/>
      <c r="FC137" s="1137"/>
      <c r="FD137" s="1137"/>
      <c r="FE137" s="1137"/>
      <c r="FF137" s="1137"/>
      <c r="FG137" s="625"/>
      <c r="FH137" s="647"/>
      <c r="FI137" s="1139"/>
      <c r="FJ137" s="1139"/>
      <c r="FK137" s="1139"/>
      <c r="FL137" s="1139"/>
      <c r="FM137" s="1140"/>
      <c r="FN137" s="1140"/>
      <c r="FO137" s="1140"/>
      <c r="FP137" s="1140"/>
      <c r="FQ137" s="1140"/>
      <c r="FR137" s="1136"/>
      <c r="FS137" s="15"/>
      <c r="FT137" s="613" t="str">
        <f>IF(Portada!$A$1="www.fly-logics.com","MAY",0)</f>
        <v>MAY</v>
      </c>
      <c r="FU137" s="614"/>
      <c r="FV137" s="614"/>
      <c r="FW137" s="614"/>
      <c r="FX137" s="614"/>
      <c r="FY137" s="605" t="str">
        <f>IF(SUMIFS(Bitácora!$Y$5:$Y$1036129,Bitácora!$D$5:$D$1036129,EY125,Bitácora!$AN$5:$AN$1036129,FO125,Bitácora!$E$5:$E$1036129,FE125,Bitácora!$AM$5:$AM$1036129,FT137)=0," ",SUMIFS(Bitácora!$Y$5:$Y$1036129,Bitácora!$D$5:$D$1036129,EY125,Bitácora!$AN$5:$AN$1036129,FO125,Bitácora!$E$5:$E$1036129,FE125,Bitácora!$AM$5:$AM$1036129,FT137))</f>
        <v xml:space="preserve"> </v>
      </c>
      <c r="FZ137" s="615"/>
      <c r="GA137" s="615"/>
      <c r="GB137" s="615"/>
      <c r="GC137" s="605" t="str">
        <f>IF(SUMIFS(Bitácora!$Z$5:$Z$1036129,Bitácora!$D$5:$D$1036129,EY125,Bitácora!$AN$5:$AN$1036129,FO125,Bitácora!$E$5:$E$1036129,FE125,Bitácora!$AM$5:$AM$1036129,FT137)=0," ",SUMIFS(Bitácora!$Z$5:$Z$1036129,Bitácora!$D$5:$D$1036129,EY125,Bitácora!$AN$5:$AN$1036129,FO125,Bitácora!$E$5:$E$1036129,FE125,Bitácora!$AM$5:$AM$1036129,FT137))</f>
        <v xml:space="preserve"> </v>
      </c>
      <c r="GD137" s="615"/>
      <c r="GE137" s="615"/>
      <c r="GF137" s="615"/>
      <c r="GG137" s="605" t="str">
        <f>IF(SUMIFS(Bitácora!$AA$5:$AA$1036129,Bitácora!$D$5:$D$1036129,EY125,Bitácora!$AN$5:$AN$1036129,FO125,Bitácora!$E$5:$E$1036129,FE125,Bitácora!$AM$5:$AM$1036129,FT137)=0," ",SUMIFS(Bitácora!$AA$5:$AA$1036129,Bitácora!$D$5:$D$1036129,EY125,Bitácora!$AN$5:$AN$1036129,FO125,Bitácora!$E$5:$E$1036129,FE125,Bitácora!$AM$5:$AM$1036129,FT137))</f>
        <v xml:space="preserve"> </v>
      </c>
      <c r="GH137" s="615"/>
      <c r="GI137" s="615"/>
      <c r="GJ137" s="615"/>
      <c r="GK137" s="606" t="str">
        <f>IF(SUMIFS(Bitácora!$AE$5:$AE$1036129,Bitácora!$D$5:$D$1036129,EY125,Bitácora!$AN$5:$AN$1036129,FO125,Bitácora!$E$5:$E$1036129,FE125,Bitácora!$AM$5:$AM$1036129,FT137)=0," ",SUMIFS(Bitácora!$AE$5:$AE$1036129,Bitácora!$D$5:$D$1036129,EY125,Bitácora!$AN$5:$AN$1036129,FO125,Bitácora!$E$5:$E$1036129,FE125,Bitácora!$AM$5:$AM$1036129,FT137))</f>
        <v xml:space="preserve"> </v>
      </c>
      <c r="GL137" s="606"/>
      <c r="GM137" s="606"/>
      <c r="GN137" s="606" t="str">
        <f>IF(SUMIFS(Bitácora!$AF$5:$AF$1036129,Bitácora!$D$5:$D$1036129,EY125,Bitácora!$AN$5:$AN$1036129,FO125,Bitácora!$E$5:$E$1036129,FE125,Bitácora!$AM$5:$AM$1036129,FT137)=0," ",SUMIFS(Bitácora!$AF$5:$AF$1036129,Bitácora!$D$5:$D$1036129,EY125,Bitácora!$AN$5:$AN$1036129,FO125,Bitácora!$E$5:$E$1036129,FE125,Bitácora!$AM$5:$AM$1036129,FT137))</f>
        <v xml:space="preserve"> </v>
      </c>
      <c r="GO137" s="617"/>
      <c r="GP137" s="617"/>
      <c r="GQ137" s="632"/>
      <c r="GR137" s="6"/>
    </row>
    <row r="138" spans="1:200" ht="10.5" customHeight="1" x14ac:dyDescent="0.25">
      <c r="A138" s="244"/>
      <c r="B138" s="630"/>
      <c r="C138" s="644"/>
      <c r="D138" s="644"/>
      <c r="E138" s="644"/>
      <c r="F138" s="644"/>
      <c r="G138" s="647"/>
      <c r="H138" s="1136"/>
      <c r="I138" s="1137"/>
      <c r="J138" s="1137"/>
      <c r="K138" s="1137"/>
      <c r="L138" s="1137"/>
      <c r="M138" s="1137"/>
      <c r="N138" s="625"/>
      <c r="O138" s="1141" t="str">
        <f>IF(Portada!$A$1="www.fly-logics.com","IFR",0)</f>
        <v>IFR</v>
      </c>
      <c r="P138" s="1142"/>
      <c r="Q138" s="1142"/>
      <c r="R138" s="1142"/>
      <c r="S138" s="1142"/>
      <c r="T138" s="1143" t="str">
        <f>IF(SUMIFS(Bitácora!$V$5:$V$1036129,Bitácora!$D$5:$D$1036129,F125,Bitácora!$AN$5:$AN$1036129,V125,Bitácora!$E$5:$E$1036129,L125)=0," ",SUMIFS(Bitácora!$V$5:$V$1036129,Bitácora!$D$5:$D$1036129,F125,Bitácora!$AN$5:$AN$1036129,V125,Bitácora!$E$5:$E$1036129,L125))</f>
        <v xml:space="preserve"> </v>
      </c>
      <c r="U138" s="1143"/>
      <c r="V138" s="1143"/>
      <c r="W138" s="1143"/>
      <c r="X138" s="1143"/>
      <c r="Y138" s="1144"/>
      <c r="Z138" s="15"/>
      <c r="AA138" s="614"/>
      <c r="AB138" s="614"/>
      <c r="AC138" s="614"/>
      <c r="AD138" s="614"/>
      <c r="AE138" s="614"/>
      <c r="AF138" s="615"/>
      <c r="AG138" s="616"/>
      <c r="AH138" s="616"/>
      <c r="AI138" s="615"/>
      <c r="AJ138" s="615"/>
      <c r="AK138" s="616"/>
      <c r="AL138" s="616"/>
      <c r="AM138" s="615"/>
      <c r="AN138" s="615"/>
      <c r="AO138" s="616"/>
      <c r="AP138" s="616"/>
      <c r="AQ138" s="615"/>
      <c r="AR138" s="606"/>
      <c r="AS138" s="606"/>
      <c r="AT138" s="606"/>
      <c r="AU138" s="617"/>
      <c r="AV138" s="618"/>
      <c r="AW138" s="617"/>
      <c r="AX138" s="632"/>
      <c r="AY138" s="630"/>
      <c r="AZ138" s="644"/>
      <c r="BA138" s="644"/>
      <c r="BB138" s="644"/>
      <c r="BC138" s="644"/>
      <c r="BD138" s="647"/>
      <c r="BE138" s="1136"/>
      <c r="BF138" s="1137"/>
      <c r="BG138" s="1137"/>
      <c r="BH138" s="1137"/>
      <c r="BI138" s="1137"/>
      <c r="BJ138" s="1137"/>
      <c r="BK138" s="625"/>
      <c r="BL138" s="1141" t="str">
        <f>IF(Portada!$A$1="www.fly-logics.com","IFR",0)</f>
        <v>IFR</v>
      </c>
      <c r="BM138" s="1142"/>
      <c r="BN138" s="1142"/>
      <c r="BO138" s="1142"/>
      <c r="BP138" s="1142"/>
      <c r="BQ138" s="1143" t="str">
        <f>IF(SUMIFS(Bitácora!$V$5:$V$1036129,Bitácora!$D$5:$D$1036129,BC125,Bitácora!$AN$5:$AN$1036129,BS125,Bitácora!$E$5:$E$1036129,BI125)=0," ",SUMIFS(Bitácora!$V$5:$V$1036129,Bitácora!$D$5:$D$1036129,BC125,Bitácora!$AN$5:$AN$1036129,BS125,Bitácora!$E$5:$E$1036129,BI125))</f>
        <v xml:space="preserve"> </v>
      </c>
      <c r="BR138" s="1143"/>
      <c r="BS138" s="1143"/>
      <c r="BT138" s="1143"/>
      <c r="BU138" s="1143"/>
      <c r="BV138" s="1144"/>
      <c r="BW138" s="15"/>
      <c r="BX138" s="614"/>
      <c r="BY138" s="614"/>
      <c r="BZ138" s="614"/>
      <c r="CA138" s="614"/>
      <c r="CB138" s="614"/>
      <c r="CC138" s="615"/>
      <c r="CD138" s="616"/>
      <c r="CE138" s="616"/>
      <c r="CF138" s="615"/>
      <c r="CG138" s="615"/>
      <c r="CH138" s="616"/>
      <c r="CI138" s="616"/>
      <c r="CJ138" s="615"/>
      <c r="CK138" s="615"/>
      <c r="CL138" s="616"/>
      <c r="CM138" s="616"/>
      <c r="CN138" s="615"/>
      <c r="CO138" s="606"/>
      <c r="CP138" s="606"/>
      <c r="CQ138" s="606"/>
      <c r="CR138" s="617"/>
      <c r="CS138" s="618"/>
      <c r="CT138" s="617"/>
      <c r="CU138" s="632"/>
      <c r="CV138" s="276"/>
      <c r="CW138" s="244"/>
      <c r="CX138" s="630"/>
      <c r="CY138" s="644"/>
      <c r="CZ138" s="644"/>
      <c r="DA138" s="644"/>
      <c r="DB138" s="644"/>
      <c r="DC138" s="647"/>
      <c r="DD138" s="1136"/>
      <c r="DE138" s="1137"/>
      <c r="DF138" s="1137"/>
      <c r="DG138" s="1137"/>
      <c r="DH138" s="1137"/>
      <c r="DI138" s="1137"/>
      <c r="DJ138" s="625"/>
      <c r="DK138" s="1141" t="str">
        <f>IF(Portada!$A$1="www.fly-logics.com","IFR",0)</f>
        <v>IFR</v>
      </c>
      <c r="DL138" s="1142"/>
      <c r="DM138" s="1142"/>
      <c r="DN138" s="1142"/>
      <c r="DO138" s="1142"/>
      <c r="DP138" s="1143" t="str">
        <f>IF(SUMIFS(Bitácora!$V$5:$V$1036129,Bitácora!$D$5:$D$1036129,DB125,Bitácora!$AN$5:$AN$1036129,DR125,Bitácora!$E$5:$E$1036129,DH125)=0," ",SUMIFS(Bitácora!$V$5:$V$1036129,Bitácora!$D$5:$D$1036129,DB125,Bitácora!$AN$5:$AN$1036129,DR125,Bitácora!$E$5:$E$1036129,DH125))</f>
        <v xml:space="preserve"> </v>
      </c>
      <c r="DQ138" s="1143"/>
      <c r="DR138" s="1143"/>
      <c r="DS138" s="1143"/>
      <c r="DT138" s="1143"/>
      <c r="DU138" s="1144"/>
      <c r="DV138" s="15"/>
      <c r="DW138" s="614"/>
      <c r="DX138" s="614"/>
      <c r="DY138" s="614"/>
      <c r="DZ138" s="614"/>
      <c r="EA138" s="614"/>
      <c r="EB138" s="615"/>
      <c r="EC138" s="616"/>
      <c r="ED138" s="616"/>
      <c r="EE138" s="615"/>
      <c r="EF138" s="615"/>
      <c r="EG138" s="616"/>
      <c r="EH138" s="616"/>
      <c r="EI138" s="615"/>
      <c r="EJ138" s="615"/>
      <c r="EK138" s="616"/>
      <c r="EL138" s="616"/>
      <c r="EM138" s="615"/>
      <c r="EN138" s="606"/>
      <c r="EO138" s="606"/>
      <c r="EP138" s="606"/>
      <c r="EQ138" s="617"/>
      <c r="ER138" s="618"/>
      <c r="ES138" s="617"/>
      <c r="ET138" s="632"/>
      <c r="EU138" s="630"/>
      <c r="EV138" s="644"/>
      <c r="EW138" s="644"/>
      <c r="EX138" s="644"/>
      <c r="EY138" s="644"/>
      <c r="EZ138" s="647"/>
      <c r="FA138" s="1136"/>
      <c r="FB138" s="1137"/>
      <c r="FC138" s="1137"/>
      <c r="FD138" s="1137"/>
      <c r="FE138" s="1137"/>
      <c r="FF138" s="1137"/>
      <c r="FG138" s="625"/>
      <c r="FH138" s="1141" t="str">
        <f>IF(Portada!$A$1="www.fly-logics.com","IFR",0)</f>
        <v>IFR</v>
      </c>
      <c r="FI138" s="1142"/>
      <c r="FJ138" s="1142"/>
      <c r="FK138" s="1142"/>
      <c r="FL138" s="1142"/>
      <c r="FM138" s="1143" t="str">
        <f>IF(SUMIFS(Bitácora!$V$5:$V$1036129,Bitácora!$D$5:$D$1036129,EY125,Bitácora!$AN$5:$AN$1036129,FO125,Bitácora!$E$5:$E$1036129,FE125)=0," ",SUMIFS(Bitácora!$V$5:$V$1036129,Bitácora!$D$5:$D$1036129,EY125,Bitácora!$AN$5:$AN$1036129,FO125,Bitácora!$E$5:$E$1036129,FE125))</f>
        <v xml:space="preserve"> </v>
      </c>
      <c r="FN138" s="1143"/>
      <c r="FO138" s="1143"/>
      <c r="FP138" s="1143"/>
      <c r="FQ138" s="1143"/>
      <c r="FR138" s="1144"/>
      <c r="FS138" s="15"/>
      <c r="FT138" s="614"/>
      <c r="FU138" s="614"/>
      <c r="FV138" s="614"/>
      <c r="FW138" s="614"/>
      <c r="FX138" s="614"/>
      <c r="FY138" s="615"/>
      <c r="FZ138" s="616"/>
      <c r="GA138" s="616"/>
      <c r="GB138" s="615"/>
      <c r="GC138" s="615"/>
      <c r="GD138" s="616"/>
      <c r="GE138" s="616"/>
      <c r="GF138" s="615"/>
      <c r="GG138" s="615"/>
      <c r="GH138" s="616"/>
      <c r="GI138" s="616"/>
      <c r="GJ138" s="615"/>
      <c r="GK138" s="606"/>
      <c r="GL138" s="606"/>
      <c r="GM138" s="606"/>
      <c r="GN138" s="617"/>
      <c r="GO138" s="618"/>
      <c r="GP138" s="617"/>
      <c r="GQ138" s="632"/>
      <c r="GR138" s="6"/>
    </row>
    <row r="139" spans="1:200" ht="3" customHeight="1" x14ac:dyDescent="0.25">
      <c r="A139" s="244"/>
      <c r="B139" s="630"/>
      <c r="C139" s="625"/>
      <c r="D139" s="625"/>
      <c r="E139" s="625"/>
      <c r="F139" s="625"/>
      <c r="G139" s="625"/>
      <c r="H139" s="625"/>
      <c r="I139" s="625"/>
      <c r="J139" s="625"/>
      <c r="K139" s="625"/>
      <c r="L139" s="625"/>
      <c r="M139" s="625"/>
      <c r="N139" s="625"/>
      <c r="O139" s="625"/>
      <c r="P139" s="625"/>
      <c r="Q139" s="625"/>
      <c r="R139" s="625"/>
      <c r="S139" s="625"/>
      <c r="T139" s="625"/>
      <c r="U139" s="625"/>
      <c r="V139" s="625"/>
      <c r="W139" s="625"/>
      <c r="X139" s="625"/>
      <c r="Y139" s="625"/>
      <c r="Z139" s="15"/>
      <c r="AA139" s="614"/>
      <c r="AB139" s="614"/>
      <c r="AC139" s="614"/>
      <c r="AD139" s="614"/>
      <c r="AE139" s="614"/>
      <c r="AF139" s="615"/>
      <c r="AG139" s="615"/>
      <c r="AH139" s="615"/>
      <c r="AI139" s="615"/>
      <c r="AJ139" s="615"/>
      <c r="AK139" s="615"/>
      <c r="AL139" s="615"/>
      <c r="AM139" s="615"/>
      <c r="AN139" s="615"/>
      <c r="AO139" s="615"/>
      <c r="AP139" s="615"/>
      <c r="AQ139" s="615"/>
      <c r="AR139" s="606"/>
      <c r="AS139" s="606"/>
      <c r="AT139" s="606"/>
      <c r="AU139" s="617"/>
      <c r="AV139" s="617"/>
      <c r="AW139" s="617"/>
      <c r="AX139" s="632"/>
      <c r="AY139" s="630"/>
      <c r="AZ139" s="625"/>
      <c r="BA139" s="625"/>
      <c r="BB139" s="625"/>
      <c r="BC139" s="625"/>
      <c r="BD139" s="625"/>
      <c r="BE139" s="625"/>
      <c r="BF139" s="625"/>
      <c r="BG139" s="625"/>
      <c r="BH139" s="625"/>
      <c r="BI139" s="625"/>
      <c r="BJ139" s="625"/>
      <c r="BK139" s="625"/>
      <c r="BL139" s="625"/>
      <c r="BM139" s="625"/>
      <c r="BN139" s="625"/>
      <c r="BO139" s="625"/>
      <c r="BP139" s="625"/>
      <c r="BQ139" s="625"/>
      <c r="BR139" s="625"/>
      <c r="BS139" s="625"/>
      <c r="BT139" s="625"/>
      <c r="BU139" s="625"/>
      <c r="BV139" s="625"/>
      <c r="BW139" s="15"/>
      <c r="BX139" s="614"/>
      <c r="BY139" s="614"/>
      <c r="BZ139" s="614"/>
      <c r="CA139" s="614"/>
      <c r="CB139" s="614"/>
      <c r="CC139" s="615"/>
      <c r="CD139" s="615"/>
      <c r="CE139" s="615"/>
      <c r="CF139" s="615"/>
      <c r="CG139" s="615"/>
      <c r="CH139" s="615"/>
      <c r="CI139" s="615"/>
      <c r="CJ139" s="615"/>
      <c r="CK139" s="615"/>
      <c r="CL139" s="615"/>
      <c r="CM139" s="615"/>
      <c r="CN139" s="615"/>
      <c r="CO139" s="606"/>
      <c r="CP139" s="606"/>
      <c r="CQ139" s="606"/>
      <c r="CR139" s="617"/>
      <c r="CS139" s="617"/>
      <c r="CT139" s="617"/>
      <c r="CU139" s="632"/>
      <c r="CV139" s="276"/>
      <c r="CW139" s="244"/>
      <c r="CX139" s="630"/>
      <c r="CY139" s="625"/>
      <c r="CZ139" s="625"/>
      <c r="DA139" s="625"/>
      <c r="DB139" s="625"/>
      <c r="DC139" s="625"/>
      <c r="DD139" s="625"/>
      <c r="DE139" s="625"/>
      <c r="DF139" s="625"/>
      <c r="DG139" s="625"/>
      <c r="DH139" s="625"/>
      <c r="DI139" s="625"/>
      <c r="DJ139" s="625"/>
      <c r="DK139" s="625"/>
      <c r="DL139" s="625"/>
      <c r="DM139" s="625"/>
      <c r="DN139" s="625"/>
      <c r="DO139" s="625"/>
      <c r="DP139" s="625"/>
      <c r="DQ139" s="625"/>
      <c r="DR139" s="625"/>
      <c r="DS139" s="625"/>
      <c r="DT139" s="625"/>
      <c r="DU139" s="625"/>
      <c r="DV139" s="15"/>
      <c r="DW139" s="614"/>
      <c r="DX139" s="614"/>
      <c r="DY139" s="614"/>
      <c r="DZ139" s="614"/>
      <c r="EA139" s="614"/>
      <c r="EB139" s="615"/>
      <c r="EC139" s="615"/>
      <c r="ED139" s="615"/>
      <c r="EE139" s="615"/>
      <c r="EF139" s="615"/>
      <c r="EG139" s="615"/>
      <c r="EH139" s="615"/>
      <c r="EI139" s="615"/>
      <c r="EJ139" s="615"/>
      <c r="EK139" s="615"/>
      <c r="EL139" s="615"/>
      <c r="EM139" s="615"/>
      <c r="EN139" s="606"/>
      <c r="EO139" s="606"/>
      <c r="EP139" s="606"/>
      <c r="EQ139" s="617"/>
      <c r="ER139" s="617"/>
      <c r="ES139" s="617"/>
      <c r="ET139" s="632"/>
      <c r="EU139" s="630"/>
      <c r="EV139" s="625"/>
      <c r="EW139" s="625"/>
      <c r="EX139" s="625"/>
      <c r="EY139" s="625"/>
      <c r="EZ139" s="625"/>
      <c r="FA139" s="625"/>
      <c r="FB139" s="625"/>
      <c r="FC139" s="625"/>
      <c r="FD139" s="625"/>
      <c r="FE139" s="625"/>
      <c r="FF139" s="625"/>
      <c r="FG139" s="625"/>
      <c r="FH139" s="625"/>
      <c r="FI139" s="625"/>
      <c r="FJ139" s="625"/>
      <c r="FK139" s="625"/>
      <c r="FL139" s="625"/>
      <c r="FM139" s="625"/>
      <c r="FN139" s="625"/>
      <c r="FO139" s="625"/>
      <c r="FP139" s="625"/>
      <c r="FQ139" s="625"/>
      <c r="FR139" s="625"/>
      <c r="FS139" s="15"/>
      <c r="FT139" s="614"/>
      <c r="FU139" s="614"/>
      <c r="FV139" s="614"/>
      <c r="FW139" s="614"/>
      <c r="FX139" s="614"/>
      <c r="FY139" s="615"/>
      <c r="FZ139" s="615"/>
      <c r="GA139" s="615"/>
      <c r="GB139" s="615"/>
      <c r="GC139" s="615"/>
      <c r="GD139" s="615"/>
      <c r="GE139" s="615"/>
      <c r="GF139" s="615"/>
      <c r="GG139" s="615"/>
      <c r="GH139" s="615"/>
      <c r="GI139" s="615"/>
      <c r="GJ139" s="615"/>
      <c r="GK139" s="606"/>
      <c r="GL139" s="606"/>
      <c r="GM139" s="606"/>
      <c r="GN139" s="617"/>
      <c r="GO139" s="617"/>
      <c r="GP139" s="617"/>
      <c r="GQ139" s="632"/>
      <c r="GR139" s="6"/>
    </row>
    <row r="140" spans="1:200" ht="11.25" customHeight="1" x14ac:dyDescent="0.25">
      <c r="A140" s="244"/>
      <c r="B140" s="630"/>
      <c r="C140" s="644" t="str">
        <f>IF(Portada!$A$1="www.fly-logics.com","INSTR.",0)</f>
        <v>INSTR.</v>
      </c>
      <c r="D140" s="634"/>
      <c r="E140" s="634"/>
      <c r="F140" s="634"/>
      <c r="G140" s="635"/>
      <c r="H140" s="1136" t="str">
        <f>IF(SUMIFS(Bitácora!$AA$5:$AA$1036129,Bitácora!$D$5:$D$1036129,F125,Bitácora!$AN$5:$AN$1036129,V125,Bitácora!$E$5:$E$1036129,L125)=0," ",SUMIFS(Bitácora!$AA$5:$AA$1036129,Bitácora!$D$5:$D$1036129,F125,Bitácora!$AN$5:$AN$1036129,V125,Bitácora!$E$5:$E$1036129,L125))</f>
        <v xml:space="preserve"> </v>
      </c>
      <c r="I140" s="1137" t="str">
        <f t="shared" ref="I140" si="96">H140</f>
        <v xml:space="preserve"> </v>
      </c>
      <c r="J140" s="1137"/>
      <c r="K140" s="1137"/>
      <c r="L140" s="1137"/>
      <c r="M140" s="1137"/>
      <c r="N140" s="625"/>
      <c r="O140" s="654" t="str">
        <f>IF(Portada!$A$1="www.fly-logics.com","ATERRIZAJES",0)</f>
        <v>ATERRIZAJES</v>
      </c>
      <c r="P140" s="641"/>
      <c r="Q140" s="641"/>
      <c r="R140" s="641"/>
      <c r="S140" s="641"/>
      <c r="T140" s="641"/>
      <c r="U140" s="641"/>
      <c r="V140" s="641"/>
      <c r="W140" s="641"/>
      <c r="X140" s="641"/>
      <c r="Y140" s="641"/>
      <c r="Z140" s="15"/>
      <c r="AA140" s="613" t="str">
        <f>IF(Portada!$A$1="www.fly-logics.com","JUN",0)</f>
        <v>JUN</v>
      </c>
      <c r="AB140" s="614"/>
      <c r="AC140" s="614"/>
      <c r="AD140" s="614"/>
      <c r="AE140" s="614"/>
      <c r="AF140" s="605" t="str">
        <f>IF(SUMIFS(Bitácora!$Y$5:$Y$1036129,Bitácora!$D$5:$D$1036129,F125,Bitácora!$AN$5:$AN$1036129,V125,Bitácora!$E$5:$E$1036129,L125,Bitácora!$AM$5:$AM$1036129,AA140)=0," ",SUMIFS(Bitácora!$Y$5:$Y$1036129,Bitácora!$D$5:$D$1036129,F125,Bitácora!$AN$5:$AN$1036129,V125,Bitácora!$E$5:$E$1036129,L125,Bitácora!$AM$5:$AM$1036129,AA140))</f>
        <v xml:space="preserve"> </v>
      </c>
      <c r="AG140" s="615"/>
      <c r="AH140" s="615"/>
      <c r="AI140" s="615"/>
      <c r="AJ140" s="605" t="str">
        <f>IF(SUMIFS(Bitácora!$Z$5:$Z$1036129,Bitácora!$D$5:$D$1036129,F125,Bitácora!$AN$5:$AN$1036129,V125,Bitácora!$E$5:$E$1036129,L125,Bitácora!$AM$5:$AM$1036129,AA140)=0," ",SUMIFS(Bitácora!$Z$5:$Z$1036129,Bitácora!$D$5:$D$1036129,F125,Bitácora!$AN$5:$AN$1036129,V125,Bitácora!$E$5:$E$1036129,L125,Bitácora!$AM$5:$AM$1036129,AA140))</f>
        <v xml:space="preserve"> </v>
      </c>
      <c r="AK140" s="615"/>
      <c r="AL140" s="615"/>
      <c r="AM140" s="615"/>
      <c r="AN140" s="605" t="str">
        <f>IF(SUMIFS(Bitácora!$AA$5:$AA$1036129,Bitácora!$D$5:$D$1036129,F125,Bitácora!$AN$5:$AN$1036129,V125,Bitácora!$E$5:$E$1036129,L125,Bitácora!$AM$5:$AM$1036129,AA140)=0," ",SUMIFS(Bitácora!$AA$5:$AA$1036129,Bitácora!$D$5:$D$1036129,F125,Bitácora!$AN$5:$AN$1036129,V125,Bitácora!$E$5:$E$1036129,L125,Bitácora!$AM$5:$AM$1036129,AA140))</f>
        <v xml:space="preserve"> </v>
      </c>
      <c r="AO140" s="615"/>
      <c r="AP140" s="615"/>
      <c r="AQ140" s="615"/>
      <c r="AR140" s="606" t="str">
        <f>IF(SUMIFS(Bitácora!$AE$5:$AE$1036129,Bitácora!$D$5:$D$1036129,F125,Bitácora!$AN$5:$AN$1036129,V125,Bitácora!$E$5:$E$1036129,L125,Bitácora!$AM$5:$AM$1036129,AA140)=0," ",SUMIFS(Bitácora!$AE$5:$AE$1036129,Bitácora!$D$5:$D$1036129,F125,Bitácora!$AN$5:$AN$1036129,V125,Bitácora!$E$5:$E$1036129,L125,Bitácora!$AM$5:$AM$1036129,AA140))</f>
        <v xml:space="preserve"> </v>
      </c>
      <c r="AS140" s="606"/>
      <c r="AT140" s="606"/>
      <c r="AU140" s="606" t="str">
        <f>IF(SUMIFS(Bitácora!$AF$5:$AF$1036129,Bitácora!$D$5:$D$1036129,F125,Bitácora!$AN$5:$AN$1036129,V125,Bitácora!$E$5:$E$1036129,L125,Bitácora!$AM$5:$AM$1036129,AA140)=0," ",SUMIFS(Bitácora!$AF$5:$AF$1036129,Bitácora!$D$5:$D$1036129,F125,Bitácora!$AN$5:$AN$1036129,V125,Bitácora!$E$5:$E$1036129,L125,Bitácora!$AM$5:$AM$1036129,AA140))</f>
        <v xml:space="preserve"> </v>
      </c>
      <c r="AV140" s="617"/>
      <c r="AW140" s="617"/>
      <c r="AX140" s="632"/>
      <c r="AY140" s="630"/>
      <c r="AZ140" s="644" t="str">
        <f>IF(Portada!$A$1="www.fly-logics.com","INSTR.",0)</f>
        <v>INSTR.</v>
      </c>
      <c r="BA140" s="634"/>
      <c r="BB140" s="634"/>
      <c r="BC140" s="634"/>
      <c r="BD140" s="635"/>
      <c r="BE140" s="1136" t="str">
        <f>IF(SUMIFS(Bitácora!$AA$5:$AA$1036129,Bitácora!$D$5:$D$1036129,BC125,Bitácora!$AN$5:$AN$1036129,BS125,Bitácora!$E$5:$E$1036129,BI125)=0," ",SUMIFS(Bitácora!$AA$5:$AA$1036129,Bitácora!$D$5:$D$1036129,BC125,Bitácora!$AN$5:$AN$1036129,BS125,Bitácora!$E$5:$E$1036129,BI125))</f>
        <v xml:space="preserve"> </v>
      </c>
      <c r="BF140" s="1137" t="str">
        <f t="shared" ref="BF140" si="97">BE140</f>
        <v xml:space="preserve"> </v>
      </c>
      <c r="BG140" s="1137"/>
      <c r="BH140" s="1137"/>
      <c r="BI140" s="1137"/>
      <c r="BJ140" s="1137"/>
      <c r="BK140" s="625"/>
      <c r="BL140" s="654" t="str">
        <f>IF(Portada!$A$1="www.fly-logics.com","ATERRIZAJES",0)</f>
        <v>ATERRIZAJES</v>
      </c>
      <c r="BM140" s="641"/>
      <c r="BN140" s="641"/>
      <c r="BO140" s="641"/>
      <c r="BP140" s="641"/>
      <c r="BQ140" s="641"/>
      <c r="BR140" s="641"/>
      <c r="BS140" s="641"/>
      <c r="BT140" s="641"/>
      <c r="BU140" s="641"/>
      <c r="BV140" s="641"/>
      <c r="BW140" s="15"/>
      <c r="BX140" s="613" t="str">
        <f>IF(Portada!$A$1="www.fly-logics.com","JUN",0)</f>
        <v>JUN</v>
      </c>
      <c r="BY140" s="614"/>
      <c r="BZ140" s="614"/>
      <c r="CA140" s="614"/>
      <c r="CB140" s="614"/>
      <c r="CC140" s="605" t="str">
        <f>IF(SUMIFS(Bitácora!$Y$5:$Y$1036129,Bitácora!$D$5:$D$1036129,BC125,Bitácora!$AN$5:$AN$1036129,BS125,Bitácora!$E$5:$E$1036129,BI125,Bitácora!$AM$5:$AM$1036129,BX140)=0," ",SUMIFS(Bitácora!$Y$5:$Y$1036129,Bitácora!$D$5:$D$1036129,BC125,Bitácora!$AN$5:$AN$1036129,BS125,Bitácora!$E$5:$E$1036129,BI125,Bitácora!$AM$5:$AM$1036129,BX140))</f>
        <v xml:space="preserve"> </v>
      </c>
      <c r="CD140" s="615"/>
      <c r="CE140" s="615"/>
      <c r="CF140" s="615"/>
      <c r="CG140" s="605" t="str">
        <f>IF(SUMIFS(Bitácora!$Z$5:$Z$1036129,Bitácora!$D$5:$D$1036129,BC125,Bitácora!$AN$5:$AN$1036129,BS125,Bitácora!$E$5:$E$1036129,BI125,Bitácora!$AM$5:$AM$1036129,BX140)=0," ",SUMIFS(Bitácora!$Z$5:$Z$1036129,Bitácora!$D$5:$D$1036129,BC125,Bitácora!$AN$5:$AN$1036129,BS125,Bitácora!$E$5:$E$1036129,BI125,Bitácora!$AM$5:$AM$1036129,BX140))</f>
        <v xml:space="preserve"> </v>
      </c>
      <c r="CH140" s="615"/>
      <c r="CI140" s="615"/>
      <c r="CJ140" s="615"/>
      <c r="CK140" s="605" t="str">
        <f>IF(SUMIFS(Bitácora!$AA$5:$AA$1036129,Bitácora!$D$5:$D$1036129,BC125,Bitácora!$AN$5:$AN$1036129,BS125,Bitácora!$E$5:$E$1036129,BI125,Bitácora!$AM$5:$AM$1036129,BX140)=0," ",SUMIFS(Bitácora!$AA$5:$AA$1036129,Bitácora!$D$5:$D$1036129,BC125,Bitácora!$AN$5:$AN$1036129,BS125,Bitácora!$E$5:$E$1036129,BI125,Bitácora!$AM$5:$AM$1036129,BX140))</f>
        <v xml:space="preserve"> </v>
      </c>
      <c r="CL140" s="615"/>
      <c r="CM140" s="615"/>
      <c r="CN140" s="615"/>
      <c r="CO140" s="606" t="str">
        <f>IF(SUMIFS(Bitácora!$AE$5:$AE$1036129,Bitácora!$D$5:$D$1036129,BC125,Bitácora!$AN$5:$AN$1036129,BS125,Bitácora!$E$5:$E$1036129,BI125,Bitácora!$AM$5:$AM$1036129,BX140)=0," ",SUMIFS(Bitácora!$AE$5:$AE$1036129,Bitácora!$D$5:$D$1036129,BC125,Bitácora!$AN$5:$AN$1036129,BS125,Bitácora!$E$5:$E$1036129,BI125,Bitácora!$AM$5:$AM$1036129,BX140))</f>
        <v xml:space="preserve"> </v>
      </c>
      <c r="CP140" s="606"/>
      <c r="CQ140" s="606"/>
      <c r="CR140" s="606" t="str">
        <f>IF(SUMIFS(Bitácora!$AF$5:$AF$1036129,Bitácora!$D$5:$D$1036129,BC125,Bitácora!$AN$5:$AN$1036129,BS125,Bitácora!$E$5:$E$1036129,BI125,Bitácora!$AM$5:$AM$1036129,BX140)=0," ",SUMIFS(Bitácora!$AF$5:$AF$1036129,Bitácora!$D$5:$D$1036129,BC125,Bitácora!$AN$5:$AN$1036129,BS125,Bitácora!$E$5:$E$1036129,BI125,Bitácora!$AM$5:$AM$1036129,BX140))</f>
        <v xml:space="preserve"> </v>
      </c>
      <c r="CS140" s="617"/>
      <c r="CT140" s="617"/>
      <c r="CU140" s="632"/>
      <c r="CV140" s="276"/>
      <c r="CW140" s="244"/>
      <c r="CX140" s="630"/>
      <c r="CY140" s="644" t="str">
        <f>IF(Portada!$A$1="www.fly-logics.com","INSTR.",0)</f>
        <v>INSTR.</v>
      </c>
      <c r="CZ140" s="634"/>
      <c r="DA140" s="634"/>
      <c r="DB140" s="634"/>
      <c r="DC140" s="635"/>
      <c r="DD140" s="1136" t="str">
        <f>IF(SUMIFS(Bitácora!$AA$5:$AA$1036129,Bitácora!$D$5:$D$1036129,DB125,Bitácora!$AN$5:$AN$1036129,DR125,Bitácora!$E$5:$E$1036129,DH125)=0," ",SUMIFS(Bitácora!$AA$5:$AA$1036129,Bitácora!$D$5:$D$1036129,DB125,Bitácora!$AN$5:$AN$1036129,DR125,Bitácora!$E$5:$E$1036129,DH125))</f>
        <v xml:space="preserve"> </v>
      </c>
      <c r="DE140" s="1137" t="str">
        <f t="shared" ref="DE140" si="98">DD140</f>
        <v xml:space="preserve"> </v>
      </c>
      <c r="DF140" s="1137"/>
      <c r="DG140" s="1137"/>
      <c r="DH140" s="1137"/>
      <c r="DI140" s="1137"/>
      <c r="DJ140" s="625"/>
      <c r="DK140" s="654" t="str">
        <f>IF(Portada!$A$1="www.fly-logics.com","ATERRIZAJES",0)</f>
        <v>ATERRIZAJES</v>
      </c>
      <c r="DL140" s="641"/>
      <c r="DM140" s="641"/>
      <c r="DN140" s="641"/>
      <c r="DO140" s="641"/>
      <c r="DP140" s="641"/>
      <c r="DQ140" s="641"/>
      <c r="DR140" s="641"/>
      <c r="DS140" s="641"/>
      <c r="DT140" s="641"/>
      <c r="DU140" s="641"/>
      <c r="DV140" s="15"/>
      <c r="DW140" s="613" t="str">
        <f>IF(Portada!$A$1="www.fly-logics.com","JUN",0)</f>
        <v>JUN</v>
      </c>
      <c r="DX140" s="614"/>
      <c r="DY140" s="614"/>
      <c r="DZ140" s="614"/>
      <c r="EA140" s="614"/>
      <c r="EB140" s="605" t="str">
        <f>IF(SUMIFS(Bitácora!$Y$5:$Y$1036129,Bitácora!$D$5:$D$1036129,DB125,Bitácora!$AN$5:$AN$1036129,DR125,Bitácora!$E$5:$E$1036129,DH125,Bitácora!$AM$5:$AM$1036129,DW140)=0," ",SUMIFS(Bitácora!$Y$5:$Y$1036129,Bitácora!$D$5:$D$1036129,DB125,Bitácora!$AN$5:$AN$1036129,DR125,Bitácora!$E$5:$E$1036129,DH125,Bitácora!$AM$5:$AM$1036129,DW140))</f>
        <v xml:space="preserve"> </v>
      </c>
      <c r="EC140" s="615"/>
      <c r="ED140" s="615"/>
      <c r="EE140" s="615"/>
      <c r="EF140" s="605" t="str">
        <f>IF(SUMIFS(Bitácora!$Z$5:$Z$1036129,Bitácora!$D$5:$D$1036129,DB125,Bitácora!$AN$5:$AN$1036129,DR125,Bitácora!$E$5:$E$1036129,DH125,Bitácora!$AM$5:$AM$1036129,DW140)=0," ",SUMIFS(Bitácora!$Z$5:$Z$1036129,Bitácora!$D$5:$D$1036129,DB125,Bitácora!$AN$5:$AN$1036129,DR125,Bitácora!$E$5:$E$1036129,DH125,Bitácora!$AM$5:$AM$1036129,DW140))</f>
        <v xml:space="preserve"> </v>
      </c>
      <c r="EG140" s="615"/>
      <c r="EH140" s="615"/>
      <c r="EI140" s="615"/>
      <c r="EJ140" s="605" t="str">
        <f>IF(SUMIFS(Bitácora!$AA$5:$AA$1036129,Bitácora!$D$5:$D$1036129,DB125,Bitácora!$AN$5:$AN$1036129,DR125,Bitácora!$E$5:$E$1036129,DH125,Bitácora!$AM$5:$AM$1036129,DW140)=0," ",SUMIFS(Bitácora!$AA$5:$AA$1036129,Bitácora!$D$5:$D$1036129,DB125,Bitácora!$AN$5:$AN$1036129,DR125,Bitácora!$E$5:$E$1036129,DH125,Bitácora!$AM$5:$AM$1036129,DW140))</f>
        <v xml:space="preserve"> </v>
      </c>
      <c r="EK140" s="615"/>
      <c r="EL140" s="615"/>
      <c r="EM140" s="615"/>
      <c r="EN140" s="606" t="str">
        <f>IF(SUMIFS(Bitácora!$AE$5:$AE$1036129,Bitácora!$D$5:$D$1036129,DB125,Bitácora!$AN$5:$AN$1036129,DR125,Bitácora!$E$5:$E$1036129,DH125,Bitácora!$AM$5:$AM$1036129,DW140)=0," ",SUMIFS(Bitácora!$AE$5:$AE$1036129,Bitácora!$D$5:$D$1036129,DB125,Bitácora!$AN$5:$AN$1036129,DR125,Bitácora!$E$5:$E$1036129,DH125,Bitácora!$AM$5:$AM$1036129,DW140))</f>
        <v xml:space="preserve"> </v>
      </c>
      <c r="EO140" s="606"/>
      <c r="EP140" s="606"/>
      <c r="EQ140" s="606" t="str">
        <f>IF(SUMIFS(Bitácora!$AF$5:$AF$1036129,Bitácora!$D$5:$D$1036129,DB125,Bitácora!$AN$5:$AN$1036129,DR125,Bitácora!$E$5:$E$1036129,DH125,Bitácora!$AM$5:$AM$1036129,DW140)=0," ",SUMIFS(Bitácora!$AF$5:$AF$1036129,Bitácora!$D$5:$D$1036129,DB125,Bitácora!$AN$5:$AN$1036129,DR125,Bitácora!$E$5:$E$1036129,DH125,Bitácora!$AM$5:$AM$1036129,DW140))</f>
        <v xml:space="preserve"> </v>
      </c>
      <c r="ER140" s="617"/>
      <c r="ES140" s="617"/>
      <c r="ET140" s="632"/>
      <c r="EU140" s="630"/>
      <c r="EV140" s="644" t="str">
        <f>IF(Portada!$A$1="www.fly-logics.com","INSTR.",0)</f>
        <v>INSTR.</v>
      </c>
      <c r="EW140" s="634"/>
      <c r="EX140" s="634"/>
      <c r="EY140" s="634"/>
      <c r="EZ140" s="635"/>
      <c r="FA140" s="1136" t="str">
        <f>IF(SUMIFS(Bitácora!$AA$5:$AA$1036129,Bitácora!$D$5:$D$1036129,EY125,Bitácora!$AN$5:$AN$1036129,FO125,Bitácora!$E$5:$E$1036129,FE125)=0," ",SUMIFS(Bitácora!$AA$5:$AA$1036129,Bitácora!$D$5:$D$1036129,EY125,Bitácora!$AN$5:$AN$1036129,FO125,Bitácora!$E$5:$E$1036129,FE125))</f>
        <v xml:space="preserve"> </v>
      </c>
      <c r="FB140" s="1137" t="str">
        <f t="shared" ref="FB140" si="99">FA140</f>
        <v xml:space="preserve"> </v>
      </c>
      <c r="FC140" s="1137"/>
      <c r="FD140" s="1137"/>
      <c r="FE140" s="1137"/>
      <c r="FF140" s="1137"/>
      <c r="FG140" s="625"/>
      <c r="FH140" s="654" t="str">
        <f>IF(Portada!$A$1="www.fly-logics.com","ATERRIZAJES",0)</f>
        <v>ATERRIZAJES</v>
      </c>
      <c r="FI140" s="641"/>
      <c r="FJ140" s="641"/>
      <c r="FK140" s="641"/>
      <c r="FL140" s="641"/>
      <c r="FM140" s="641"/>
      <c r="FN140" s="641"/>
      <c r="FO140" s="641"/>
      <c r="FP140" s="641"/>
      <c r="FQ140" s="641"/>
      <c r="FR140" s="641"/>
      <c r="FS140" s="15"/>
      <c r="FT140" s="613" t="str">
        <f>IF(Portada!$A$1="www.fly-logics.com","JUN",0)</f>
        <v>JUN</v>
      </c>
      <c r="FU140" s="614"/>
      <c r="FV140" s="614"/>
      <c r="FW140" s="614"/>
      <c r="FX140" s="614"/>
      <c r="FY140" s="605" t="str">
        <f>IF(SUMIFS(Bitácora!$Y$5:$Y$1036129,Bitácora!$D$5:$D$1036129,EY125,Bitácora!$AN$5:$AN$1036129,FO125,Bitácora!$E$5:$E$1036129,FE125,Bitácora!$AM$5:$AM$1036129,FT140)=0," ",SUMIFS(Bitácora!$Y$5:$Y$1036129,Bitácora!$D$5:$D$1036129,EY125,Bitácora!$AN$5:$AN$1036129,FO125,Bitácora!$E$5:$E$1036129,FE125,Bitácora!$AM$5:$AM$1036129,FT140))</f>
        <v xml:space="preserve"> </v>
      </c>
      <c r="FZ140" s="615"/>
      <c r="GA140" s="615"/>
      <c r="GB140" s="615"/>
      <c r="GC140" s="605" t="str">
        <f>IF(SUMIFS(Bitácora!$Z$5:$Z$1036129,Bitácora!$D$5:$D$1036129,EY125,Bitácora!$AN$5:$AN$1036129,FO125,Bitácora!$E$5:$E$1036129,FE125,Bitácora!$AM$5:$AM$1036129,FT140)=0," ",SUMIFS(Bitácora!$Z$5:$Z$1036129,Bitácora!$D$5:$D$1036129,EY125,Bitácora!$AN$5:$AN$1036129,FO125,Bitácora!$E$5:$E$1036129,FE125,Bitácora!$AM$5:$AM$1036129,FT140))</f>
        <v xml:space="preserve"> </v>
      </c>
      <c r="GD140" s="615"/>
      <c r="GE140" s="615"/>
      <c r="GF140" s="615"/>
      <c r="GG140" s="605" t="str">
        <f>IF(SUMIFS(Bitácora!$AA$5:$AA$1036129,Bitácora!$D$5:$D$1036129,EY125,Bitácora!$AN$5:$AN$1036129,FO125,Bitácora!$E$5:$E$1036129,FE125,Bitácora!$AM$5:$AM$1036129,FT140)=0," ",SUMIFS(Bitácora!$AA$5:$AA$1036129,Bitácora!$D$5:$D$1036129,EY125,Bitácora!$AN$5:$AN$1036129,FO125,Bitácora!$E$5:$E$1036129,FE125,Bitácora!$AM$5:$AM$1036129,FT140))</f>
        <v xml:space="preserve"> </v>
      </c>
      <c r="GH140" s="615"/>
      <c r="GI140" s="615"/>
      <c r="GJ140" s="615"/>
      <c r="GK140" s="606" t="str">
        <f>IF(SUMIFS(Bitácora!$AE$5:$AE$1036129,Bitácora!$D$5:$D$1036129,EY125,Bitácora!$AN$5:$AN$1036129,FO125,Bitácora!$E$5:$E$1036129,FE125,Bitácora!$AM$5:$AM$1036129,FT140)=0," ",SUMIFS(Bitácora!$AE$5:$AE$1036129,Bitácora!$D$5:$D$1036129,EY125,Bitácora!$AN$5:$AN$1036129,FO125,Bitácora!$E$5:$E$1036129,FE125,Bitácora!$AM$5:$AM$1036129,FT140))</f>
        <v xml:space="preserve"> </v>
      </c>
      <c r="GL140" s="606"/>
      <c r="GM140" s="606"/>
      <c r="GN140" s="606" t="str">
        <f>IF(SUMIFS(Bitácora!$AF$5:$AF$1036129,Bitácora!$D$5:$D$1036129,EY125,Bitácora!$AN$5:$AN$1036129,FO125,Bitácora!$E$5:$E$1036129,FE125,Bitácora!$AM$5:$AM$1036129,FT140)=0," ",SUMIFS(Bitácora!$AF$5:$AF$1036129,Bitácora!$D$5:$D$1036129,EY125,Bitácora!$AN$5:$AN$1036129,FO125,Bitácora!$E$5:$E$1036129,FE125,Bitácora!$AM$5:$AM$1036129,FT140))</f>
        <v xml:space="preserve"> </v>
      </c>
      <c r="GO140" s="617"/>
      <c r="GP140" s="617"/>
      <c r="GQ140" s="632"/>
      <c r="GR140" s="6"/>
    </row>
    <row r="141" spans="1:200" ht="8.85" customHeight="1" x14ac:dyDescent="0.25">
      <c r="A141" s="244"/>
      <c r="B141" s="630"/>
      <c r="C141" s="634"/>
      <c r="D141" s="634"/>
      <c r="E141" s="634"/>
      <c r="F141" s="634"/>
      <c r="G141" s="635"/>
      <c r="H141" s="1136"/>
      <c r="I141" s="1137"/>
      <c r="J141" s="1137"/>
      <c r="K141" s="1137"/>
      <c r="L141" s="1137"/>
      <c r="M141" s="1137"/>
      <c r="N141" s="625"/>
      <c r="O141" s="641"/>
      <c r="P141" s="641"/>
      <c r="Q141" s="641"/>
      <c r="R141" s="641"/>
      <c r="S141" s="641"/>
      <c r="T141" s="641"/>
      <c r="U141" s="641"/>
      <c r="V141" s="641"/>
      <c r="W141" s="641"/>
      <c r="X141" s="641"/>
      <c r="Y141" s="641"/>
      <c r="Z141" s="15"/>
      <c r="AA141" s="614"/>
      <c r="AB141" s="614"/>
      <c r="AC141" s="614"/>
      <c r="AD141" s="614"/>
      <c r="AE141" s="614"/>
      <c r="AF141" s="615"/>
      <c r="AG141" s="616"/>
      <c r="AH141" s="616"/>
      <c r="AI141" s="615"/>
      <c r="AJ141" s="615"/>
      <c r="AK141" s="616"/>
      <c r="AL141" s="616"/>
      <c r="AM141" s="615"/>
      <c r="AN141" s="615"/>
      <c r="AO141" s="616"/>
      <c r="AP141" s="616"/>
      <c r="AQ141" s="615"/>
      <c r="AR141" s="606"/>
      <c r="AS141" s="606"/>
      <c r="AT141" s="606"/>
      <c r="AU141" s="617"/>
      <c r="AV141" s="618"/>
      <c r="AW141" s="617"/>
      <c r="AX141" s="632"/>
      <c r="AY141" s="630"/>
      <c r="AZ141" s="634"/>
      <c r="BA141" s="634"/>
      <c r="BB141" s="634"/>
      <c r="BC141" s="634"/>
      <c r="BD141" s="635"/>
      <c r="BE141" s="1136"/>
      <c r="BF141" s="1137"/>
      <c r="BG141" s="1137"/>
      <c r="BH141" s="1137"/>
      <c r="BI141" s="1137"/>
      <c r="BJ141" s="1137"/>
      <c r="BK141" s="625"/>
      <c r="BL141" s="641"/>
      <c r="BM141" s="641"/>
      <c r="BN141" s="641"/>
      <c r="BO141" s="641"/>
      <c r="BP141" s="641"/>
      <c r="BQ141" s="641"/>
      <c r="BR141" s="641"/>
      <c r="BS141" s="641"/>
      <c r="BT141" s="641"/>
      <c r="BU141" s="641"/>
      <c r="BV141" s="641"/>
      <c r="BW141" s="15"/>
      <c r="BX141" s="614"/>
      <c r="BY141" s="614"/>
      <c r="BZ141" s="614"/>
      <c r="CA141" s="614"/>
      <c r="CB141" s="614"/>
      <c r="CC141" s="615"/>
      <c r="CD141" s="616"/>
      <c r="CE141" s="616"/>
      <c r="CF141" s="615"/>
      <c r="CG141" s="615"/>
      <c r="CH141" s="616"/>
      <c r="CI141" s="616"/>
      <c r="CJ141" s="615"/>
      <c r="CK141" s="615"/>
      <c r="CL141" s="616"/>
      <c r="CM141" s="616"/>
      <c r="CN141" s="615"/>
      <c r="CO141" s="606"/>
      <c r="CP141" s="606"/>
      <c r="CQ141" s="606"/>
      <c r="CR141" s="617"/>
      <c r="CS141" s="618"/>
      <c r="CT141" s="617"/>
      <c r="CU141" s="632"/>
      <c r="CV141" s="276"/>
      <c r="CW141" s="244"/>
      <c r="CX141" s="630"/>
      <c r="CY141" s="634"/>
      <c r="CZ141" s="634"/>
      <c r="DA141" s="634"/>
      <c r="DB141" s="634"/>
      <c r="DC141" s="635"/>
      <c r="DD141" s="1136"/>
      <c r="DE141" s="1137"/>
      <c r="DF141" s="1137"/>
      <c r="DG141" s="1137"/>
      <c r="DH141" s="1137"/>
      <c r="DI141" s="1137"/>
      <c r="DJ141" s="625"/>
      <c r="DK141" s="641"/>
      <c r="DL141" s="641"/>
      <c r="DM141" s="641"/>
      <c r="DN141" s="641"/>
      <c r="DO141" s="641"/>
      <c r="DP141" s="641"/>
      <c r="DQ141" s="641"/>
      <c r="DR141" s="641"/>
      <c r="DS141" s="641"/>
      <c r="DT141" s="641"/>
      <c r="DU141" s="641"/>
      <c r="DV141" s="15"/>
      <c r="DW141" s="614"/>
      <c r="DX141" s="614"/>
      <c r="DY141" s="614"/>
      <c r="DZ141" s="614"/>
      <c r="EA141" s="614"/>
      <c r="EB141" s="615"/>
      <c r="EC141" s="616"/>
      <c r="ED141" s="616"/>
      <c r="EE141" s="615"/>
      <c r="EF141" s="615"/>
      <c r="EG141" s="616"/>
      <c r="EH141" s="616"/>
      <c r="EI141" s="615"/>
      <c r="EJ141" s="615"/>
      <c r="EK141" s="616"/>
      <c r="EL141" s="616"/>
      <c r="EM141" s="615"/>
      <c r="EN141" s="606"/>
      <c r="EO141" s="606"/>
      <c r="EP141" s="606"/>
      <c r="EQ141" s="617"/>
      <c r="ER141" s="618"/>
      <c r="ES141" s="617"/>
      <c r="ET141" s="632"/>
      <c r="EU141" s="630"/>
      <c r="EV141" s="634"/>
      <c r="EW141" s="634"/>
      <c r="EX141" s="634"/>
      <c r="EY141" s="634"/>
      <c r="EZ141" s="635"/>
      <c r="FA141" s="1136"/>
      <c r="FB141" s="1137"/>
      <c r="FC141" s="1137"/>
      <c r="FD141" s="1137"/>
      <c r="FE141" s="1137"/>
      <c r="FF141" s="1137"/>
      <c r="FG141" s="625"/>
      <c r="FH141" s="641"/>
      <c r="FI141" s="641"/>
      <c r="FJ141" s="641"/>
      <c r="FK141" s="641"/>
      <c r="FL141" s="641"/>
      <c r="FM141" s="641"/>
      <c r="FN141" s="641"/>
      <c r="FO141" s="641"/>
      <c r="FP141" s="641"/>
      <c r="FQ141" s="641"/>
      <c r="FR141" s="641"/>
      <c r="FS141" s="15"/>
      <c r="FT141" s="614"/>
      <c r="FU141" s="614"/>
      <c r="FV141" s="614"/>
      <c r="FW141" s="614"/>
      <c r="FX141" s="614"/>
      <c r="FY141" s="615"/>
      <c r="FZ141" s="616"/>
      <c r="GA141" s="616"/>
      <c r="GB141" s="615"/>
      <c r="GC141" s="615"/>
      <c r="GD141" s="616"/>
      <c r="GE141" s="616"/>
      <c r="GF141" s="615"/>
      <c r="GG141" s="615"/>
      <c r="GH141" s="616"/>
      <c r="GI141" s="616"/>
      <c r="GJ141" s="615"/>
      <c r="GK141" s="606"/>
      <c r="GL141" s="606"/>
      <c r="GM141" s="606"/>
      <c r="GN141" s="617"/>
      <c r="GO141" s="618"/>
      <c r="GP141" s="617"/>
      <c r="GQ141" s="632"/>
      <c r="GR141" s="6"/>
    </row>
    <row r="142" spans="1:200" ht="3" customHeight="1" x14ac:dyDescent="0.25">
      <c r="A142" s="244"/>
      <c r="B142" s="630"/>
      <c r="C142" s="625"/>
      <c r="D142" s="625"/>
      <c r="E142" s="625"/>
      <c r="F142" s="625"/>
      <c r="G142" s="625"/>
      <c r="H142" s="625"/>
      <c r="I142" s="625"/>
      <c r="J142" s="625"/>
      <c r="K142" s="625"/>
      <c r="L142" s="625"/>
      <c r="M142" s="625"/>
      <c r="N142" s="625"/>
      <c r="O142" s="625"/>
      <c r="P142" s="625"/>
      <c r="Q142" s="625"/>
      <c r="R142" s="625"/>
      <c r="S142" s="625"/>
      <c r="T142" s="625"/>
      <c r="U142" s="625"/>
      <c r="V142" s="625"/>
      <c r="W142" s="625"/>
      <c r="X142" s="625"/>
      <c r="Y142" s="625"/>
      <c r="Z142" s="15"/>
      <c r="AA142" s="614"/>
      <c r="AB142" s="614"/>
      <c r="AC142" s="614"/>
      <c r="AD142" s="614"/>
      <c r="AE142" s="614"/>
      <c r="AF142" s="615"/>
      <c r="AG142" s="615"/>
      <c r="AH142" s="615"/>
      <c r="AI142" s="615"/>
      <c r="AJ142" s="652"/>
      <c r="AK142" s="652"/>
      <c r="AL142" s="652"/>
      <c r="AM142" s="652"/>
      <c r="AN142" s="615"/>
      <c r="AO142" s="615"/>
      <c r="AP142" s="615"/>
      <c r="AQ142" s="615"/>
      <c r="AR142" s="606"/>
      <c r="AS142" s="606"/>
      <c r="AT142" s="606"/>
      <c r="AU142" s="653"/>
      <c r="AV142" s="653"/>
      <c r="AW142" s="653"/>
      <c r="AX142" s="632"/>
      <c r="AY142" s="630"/>
      <c r="AZ142" s="625"/>
      <c r="BA142" s="625"/>
      <c r="BB142" s="625"/>
      <c r="BC142" s="625"/>
      <c r="BD142" s="625"/>
      <c r="BE142" s="625"/>
      <c r="BF142" s="625"/>
      <c r="BG142" s="625"/>
      <c r="BH142" s="625"/>
      <c r="BI142" s="625"/>
      <c r="BJ142" s="625"/>
      <c r="BK142" s="625"/>
      <c r="BL142" s="625"/>
      <c r="BM142" s="625"/>
      <c r="BN142" s="625"/>
      <c r="BO142" s="625"/>
      <c r="BP142" s="625"/>
      <c r="BQ142" s="625"/>
      <c r="BR142" s="625"/>
      <c r="BS142" s="625"/>
      <c r="BT142" s="625"/>
      <c r="BU142" s="625"/>
      <c r="BV142" s="625"/>
      <c r="BW142" s="15"/>
      <c r="BX142" s="614"/>
      <c r="BY142" s="614"/>
      <c r="BZ142" s="614"/>
      <c r="CA142" s="614"/>
      <c r="CB142" s="614"/>
      <c r="CC142" s="615"/>
      <c r="CD142" s="615"/>
      <c r="CE142" s="615"/>
      <c r="CF142" s="615"/>
      <c r="CG142" s="652"/>
      <c r="CH142" s="652"/>
      <c r="CI142" s="652"/>
      <c r="CJ142" s="652"/>
      <c r="CK142" s="615"/>
      <c r="CL142" s="615"/>
      <c r="CM142" s="615"/>
      <c r="CN142" s="615"/>
      <c r="CO142" s="606"/>
      <c r="CP142" s="606"/>
      <c r="CQ142" s="606"/>
      <c r="CR142" s="653"/>
      <c r="CS142" s="653"/>
      <c r="CT142" s="653"/>
      <c r="CU142" s="632"/>
      <c r="CV142" s="276"/>
      <c r="CW142" s="244"/>
      <c r="CX142" s="630"/>
      <c r="CY142" s="625"/>
      <c r="CZ142" s="625"/>
      <c r="DA142" s="625"/>
      <c r="DB142" s="625"/>
      <c r="DC142" s="625"/>
      <c r="DD142" s="625"/>
      <c r="DE142" s="625"/>
      <c r="DF142" s="625"/>
      <c r="DG142" s="625"/>
      <c r="DH142" s="625"/>
      <c r="DI142" s="625"/>
      <c r="DJ142" s="625"/>
      <c r="DK142" s="625"/>
      <c r="DL142" s="625"/>
      <c r="DM142" s="625"/>
      <c r="DN142" s="625"/>
      <c r="DO142" s="625"/>
      <c r="DP142" s="625"/>
      <c r="DQ142" s="625"/>
      <c r="DR142" s="625"/>
      <c r="DS142" s="625"/>
      <c r="DT142" s="625"/>
      <c r="DU142" s="625"/>
      <c r="DV142" s="15"/>
      <c r="DW142" s="614"/>
      <c r="DX142" s="614"/>
      <c r="DY142" s="614"/>
      <c r="DZ142" s="614"/>
      <c r="EA142" s="614"/>
      <c r="EB142" s="615"/>
      <c r="EC142" s="615"/>
      <c r="ED142" s="615"/>
      <c r="EE142" s="615"/>
      <c r="EF142" s="652"/>
      <c r="EG142" s="652"/>
      <c r="EH142" s="652"/>
      <c r="EI142" s="652"/>
      <c r="EJ142" s="615"/>
      <c r="EK142" s="615"/>
      <c r="EL142" s="615"/>
      <c r="EM142" s="615"/>
      <c r="EN142" s="606"/>
      <c r="EO142" s="606"/>
      <c r="EP142" s="606"/>
      <c r="EQ142" s="653"/>
      <c r="ER142" s="653"/>
      <c r="ES142" s="653"/>
      <c r="ET142" s="632"/>
      <c r="EU142" s="630"/>
      <c r="EV142" s="625"/>
      <c r="EW142" s="625"/>
      <c r="EX142" s="625"/>
      <c r="EY142" s="625"/>
      <c r="EZ142" s="625"/>
      <c r="FA142" s="625"/>
      <c r="FB142" s="625"/>
      <c r="FC142" s="625"/>
      <c r="FD142" s="625"/>
      <c r="FE142" s="625"/>
      <c r="FF142" s="625"/>
      <c r="FG142" s="625"/>
      <c r="FH142" s="625"/>
      <c r="FI142" s="625"/>
      <c r="FJ142" s="625"/>
      <c r="FK142" s="625"/>
      <c r="FL142" s="625"/>
      <c r="FM142" s="625"/>
      <c r="FN142" s="625"/>
      <c r="FO142" s="625"/>
      <c r="FP142" s="625"/>
      <c r="FQ142" s="625"/>
      <c r="FR142" s="625"/>
      <c r="FS142" s="15"/>
      <c r="FT142" s="614"/>
      <c r="FU142" s="614"/>
      <c r="FV142" s="614"/>
      <c r="FW142" s="614"/>
      <c r="FX142" s="614"/>
      <c r="FY142" s="615"/>
      <c r="FZ142" s="615"/>
      <c r="GA142" s="615"/>
      <c r="GB142" s="615"/>
      <c r="GC142" s="652"/>
      <c r="GD142" s="652"/>
      <c r="GE142" s="652"/>
      <c r="GF142" s="652"/>
      <c r="GG142" s="615"/>
      <c r="GH142" s="615"/>
      <c r="GI142" s="615"/>
      <c r="GJ142" s="615"/>
      <c r="GK142" s="606"/>
      <c r="GL142" s="606"/>
      <c r="GM142" s="606"/>
      <c r="GN142" s="653"/>
      <c r="GO142" s="653"/>
      <c r="GP142" s="653"/>
      <c r="GQ142" s="632"/>
      <c r="GR142" s="6"/>
    </row>
    <row r="143" spans="1:200" ht="10.5" customHeight="1" x14ac:dyDescent="0.25">
      <c r="A143" s="244"/>
      <c r="B143" s="630"/>
      <c r="C143" s="644" t="str">
        <f>IF(Portada!$A$1="www.fly-logics.com","PIC",0)</f>
        <v>PIC</v>
      </c>
      <c r="D143" s="634"/>
      <c r="E143" s="634"/>
      <c r="F143" s="634"/>
      <c r="G143" s="635"/>
      <c r="H143" s="1136" t="str">
        <f>IF(SUMIFS(Bitácora!$Y$5:$Y$1036129,Bitácora!$D$5:$D$1036129,F125,Bitácora!$AN$5:$AN$1036129,V125,Bitácora!$E$5:$E$1036129,L125)=0," ",SUMIFS(Bitácora!$Y$5:$Y$1036129,Bitácora!$D$5:$D$1036129,F125,Bitácora!$AN$5:$AN$1036129,V125,Bitácora!$E$5:$E$1036129,L125))</f>
        <v xml:space="preserve"> </v>
      </c>
      <c r="I143" s="1137" t="str">
        <f t="shared" ref="I143" si="100">H143</f>
        <v xml:space="preserve"> </v>
      </c>
      <c r="J143" s="1137"/>
      <c r="K143" s="1137"/>
      <c r="L143" s="1137"/>
      <c r="M143" s="1137"/>
      <c r="N143" s="625"/>
      <c r="O143" s="633" t="str">
        <f>IF(Portada!$A$1="www.fly-logics.com","DÍA",0)</f>
        <v>DÍA</v>
      </c>
      <c r="P143" s="634"/>
      <c r="Q143" s="634"/>
      <c r="R143" s="634"/>
      <c r="S143" s="635"/>
      <c r="T143" s="1134" t="str">
        <f>IF(SUMIFS(Bitácora!$AE$5:$AE$1036129,Bitácora!$D$5:$D$1036129,F125,Bitácora!$AN$5:$AN$1036129,V125,Bitácora!$E$5:$E$1036129,L125)=0," ",SUMIFS(Bitácora!$AE$5:$AE$1036129,Bitácora!$D$5:$D$1036129,F125,Bitácora!$AN$5:$AN$1036129,V125,Bitácora!$E$5:$E$1036129,L125))</f>
        <v xml:space="preserve"> </v>
      </c>
      <c r="U143" s="1135" t="str">
        <f t="shared" ref="U143" si="101">T143</f>
        <v xml:space="preserve"> </v>
      </c>
      <c r="V143" s="1135"/>
      <c r="W143" s="1135"/>
      <c r="X143" s="1135"/>
      <c r="Y143" s="1135"/>
      <c r="Z143" s="15"/>
      <c r="AA143" s="1145" t="str">
        <f>IF(Portada!$A$1="www.fly-logics.com","TOTAL 1er
SEMESTRE",0)</f>
        <v>TOTAL 1er
SEMESTRE</v>
      </c>
      <c r="AB143" s="1146"/>
      <c r="AC143" s="1146"/>
      <c r="AD143" s="1146"/>
      <c r="AE143" s="1146"/>
      <c r="AF143" s="1147" t="str">
        <f t="shared" ref="AF143" si="102">IF(SUM(AF125:AI142)=0," ",SUM(AF125:AI142))</f>
        <v xml:space="preserve"> </v>
      </c>
      <c r="AG143" s="1148"/>
      <c r="AH143" s="1148"/>
      <c r="AI143" s="1149"/>
      <c r="AJ143" s="1147" t="str">
        <f t="shared" ref="AJ143" si="103">IF(SUM(AJ125:AM142)=0," ",SUM(AJ125:AM142))</f>
        <v xml:space="preserve"> </v>
      </c>
      <c r="AK143" s="1148"/>
      <c r="AL143" s="1148"/>
      <c r="AM143" s="1148"/>
      <c r="AN143" s="1150" t="str">
        <f t="shared" ref="AN143" si="104">IF(SUM(AN125:AQ142)=0," ",SUM(AN125:AQ142))</f>
        <v xml:space="preserve"> </v>
      </c>
      <c r="AO143" s="1148"/>
      <c r="AP143" s="1148"/>
      <c r="AQ143" s="1148"/>
      <c r="AR143" s="1151" t="str">
        <f t="shared" ref="AR143" si="105">IF(SUM(AR125:AT142)=0," ",SUM(AR125:AT142))</f>
        <v xml:space="preserve"> </v>
      </c>
      <c r="AS143" s="1152"/>
      <c r="AT143" s="1153"/>
      <c r="AU143" s="1151" t="str">
        <f t="shared" ref="AU143" si="106">IF(SUM(AU125:AW142)=0," ",SUM(AU125:AW142))</f>
        <v xml:space="preserve"> </v>
      </c>
      <c r="AV143" s="1152"/>
      <c r="AW143" s="1152"/>
      <c r="AX143" s="632"/>
      <c r="AY143" s="630"/>
      <c r="AZ143" s="644" t="str">
        <f>IF(Portada!$A$1="www.fly-logics.com","PIC",0)</f>
        <v>PIC</v>
      </c>
      <c r="BA143" s="634"/>
      <c r="BB143" s="634"/>
      <c r="BC143" s="634"/>
      <c r="BD143" s="635"/>
      <c r="BE143" s="1136" t="str">
        <f>IF(SUMIFS(Bitácora!$Y$5:$Y$1036129,Bitácora!$D$5:$D$1036129,BC125,Bitácora!$AN$5:$AN$1036129,BS125,Bitácora!$E$5:$E$1036129,BI125)=0," ",SUMIFS(Bitácora!$Y$5:$Y$1036129,Bitácora!$D$5:$D$1036129,BC125,Bitácora!$AN$5:$AN$1036129,BS125,Bitácora!$E$5:$E$1036129,BI125))</f>
        <v xml:space="preserve"> </v>
      </c>
      <c r="BF143" s="1137" t="str">
        <f t="shared" ref="BF143" si="107">BE143</f>
        <v xml:space="preserve"> </v>
      </c>
      <c r="BG143" s="1137"/>
      <c r="BH143" s="1137"/>
      <c r="BI143" s="1137"/>
      <c r="BJ143" s="1137"/>
      <c r="BK143" s="625"/>
      <c r="BL143" s="633" t="str">
        <f>IF(Portada!$A$1="www.fly-logics.com","DÍA",0)</f>
        <v>DÍA</v>
      </c>
      <c r="BM143" s="634"/>
      <c r="BN143" s="634"/>
      <c r="BO143" s="634"/>
      <c r="BP143" s="635"/>
      <c r="BQ143" s="1134" t="str">
        <f>IF(SUMIFS(Bitácora!$AE$5:$AE$1036129,Bitácora!$D$5:$D$1036129,BC125,Bitácora!$AN$5:$AN$1036129,BS125,Bitácora!$E$5:$E$1036129,BI125)=0," ",SUMIFS(Bitácora!$AE$5:$AE$1036129,Bitácora!$D$5:$D$1036129,BC125,Bitácora!$AN$5:$AN$1036129,BS125,Bitácora!$E$5:$E$1036129,BI125))</f>
        <v xml:space="preserve"> </v>
      </c>
      <c r="BR143" s="1135" t="str">
        <f t="shared" ref="BR143" si="108">BQ143</f>
        <v xml:space="preserve"> </v>
      </c>
      <c r="BS143" s="1135"/>
      <c r="BT143" s="1135"/>
      <c r="BU143" s="1135"/>
      <c r="BV143" s="1135"/>
      <c r="BW143" s="15"/>
      <c r="BX143" s="1145" t="str">
        <f>IF(Portada!$A$1="www.fly-logics.com","TOTAL 1er
SEMESTRE",0)</f>
        <v>TOTAL 1er
SEMESTRE</v>
      </c>
      <c r="BY143" s="1146"/>
      <c r="BZ143" s="1146"/>
      <c r="CA143" s="1146"/>
      <c r="CB143" s="1146"/>
      <c r="CC143" s="1147" t="str">
        <f t="shared" ref="CC143" si="109">IF(SUM(CC125:CF142)=0," ",SUM(CC125:CF142))</f>
        <v xml:space="preserve"> </v>
      </c>
      <c r="CD143" s="1148"/>
      <c r="CE143" s="1148"/>
      <c r="CF143" s="1149"/>
      <c r="CG143" s="1147" t="str">
        <f t="shared" ref="CG143" si="110">IF(SUM(CG125:CJ142)=0," ",SUM(CG125:CJ142))</f>
        <v xml:space="preserve"> </v>
      </c>
      <c r="CH143" s="1148"/>
      <c r="CI143" s="1148"/>
      <c r="CJ143" s="1148"/>
      <c r="CK143" s="1150" t="str">
        <f t="shared" ref="CK143" si="111">IF(SUM(CK125:CN142)=0," ",SUM(CK125:CN142))</f>
        <v xml:space="preserve"> </v>
      </c>
      <c r="CL143" s="1148"/>
      <c r="CM143" s="1148"/>
      <c r="CN143" s="1148"/>
      <c r="CO143" s="1151" t="str">
        <f t="shared" ref="CO143" si="112">IF(SUM(CO125:CQ142)=0," ",SUM(CO125:CQ142))</f>
        <v xml:space="preserve"> </v>
      </c>
      <c r="CP143" s="1152"/>
      <c r="CQ143" s="1153"/>
      <c r="CR143" s="1151" t="str">
        <f t="shared" ref="CR143" si="113">IF(SUM(CR125:CT142)=0," ",SUM(CR125:CT142))</f>
        <v xml:space="preserve"> </v>
      </c>
      <c r="CS143" s="1152"/>
      <c r="CT143" s="1152"/>
      <c r="CU143" s="632"/>
      <c r="CV143" s="277"/>
      <c r="CW143" s="244"/>
      <c r="CX143" s="630"/>
      <c r="CY143" s="644" t="str">
        <f>IF(Portada!$A$1="www.fly-logics.com","PIC",0)</f>
        <v>PIC</v>
      </c>
      <c r="CZ143" s="634"/>
      <c r="DA143" s="634"/>
      <c r="DB143" s="634"/>
      <c r="DC143" s="635"/>
      <c r="DD143" s="1136" t="str">
        <f>IF(SUMIFS(Bitácora!$Y$5:$Y$1036129,Bitácora!$D$5:$D$1036129,DB125,Bitácora!$AN$5:$AN$1036129,DR125,Bitácora!$E$5:$E$1036129,DH125)=0," ",SUMIFS(Bitácora!$Y$5:$Y$1036129,Bitácora!$D$5:$D$1036129,DB125,Bitácora!$AN$5:$AN$1036129,DR125,Bitácora!$E$5:$E$1036129,DH125))</f>
        <v xml:space="preserve"> </v>
      </c>
      <c r="DE143" s="1137" t="str">
        <f t="shared" ref="DE143" si="114">DD143</f>
        <v xml:space="preserve"> </v>
      </c>
      <c r="DF143" s="1137"/>
      <c r="DG143" s="1137"/>
      <c r="DH143" s="1137"/>
      <c r="DI143" s="1137"/>
      <c r="DJ143" s="625"/>
      <c r="DK143" s="633" t="str">
        <f>IF(Portada!$A$1="www.fly-logics.com","DÍA",0)</f>
        <v>DÍA</v>
      </c>
      <c r="DL143" s="634"/>
      <c r="DM143" s="634"/>
      <c r="DN143" s="634"/>
      <c r="DO143" s="635"/>
      <c r="DP143" s="1134" t="str">
        <f>IF(SUMIFS(Bitácora!$AE$5:$AE$1036129,Bitácora!$D$5:$D$1036129,DB125,Bitácora!$AN$5:$AN$1036129,DR125,Bitácora!$E$5:$E$1036129,DH125)=0," ",SUMIFS(Bitácora!$AE$5:$AE$1036129,Bitácora!$D$5:$D$1036129,DB125,Bitácora!$AN$5:$AN$1036129,DR125,Bitácora!$E$5:$E$1036129,DH125))</f>
        <v xml:space="preserve"> </v>
      </c>
      <c r="DQ143" s="1135" t="str">
        <f t="shared" ref="DQ143" si="115">DP143</f>
        <v xml:space="preserve"> </v>
      </c>
      <c r="DR143" s="1135"/>
      <c r="DS143" s="1135"/>
      <c r="DT143" s="1135"/>
      <c r="DU143" s="1135"/>
      <c r="DV143" s="15"/>
      <c r="DW143" s="1145" t="str">
        <f>IF(Portada!$A$1="www.fly-logics.com","TOTAL 1er
SEMESTRE",0)</f>
        <v>TOTAL 1er
SEMESTRE</v>
      </c>
      <c r="DX143" s="1146"/>
      <c r="DY143" s="1146"/>
      <c r="DZ143" s="1146"/>
      <c r="EA143" s="1146"/>
      <c r="EB143" s="1147" t="str">
        <f t="shared" ref="EB143" si="116">IF(SUM(EB125:EE142)=0," ",SUM(EB125:EE142))</f>
        <v xml:space="preserve"> </v>
      </c>
      <c r="EC143" s="1148"/>
      <c r="ED143" s="1148"/>
      <c r="EE143" s="1149"/>
      <c r="EF143" s="1147" t="str">
        <f t="shared" ref="EF143" si="117">IF(SUM(EF125:EI142)=0," ",SUM(EF125:EI142))</f>
        <v xml:space="preserve"> </v>
      </c>
      <c r="EG143" s="1148"/>
      <c r="EH143" s="1148"/>
      <c r="EI143" s="1148"/>
      <c r="EJ143" s="1150" t="str">
        <f t="shared" ref="EJ143" si="118">IF(SUM(EJ125:EM142)=0," ",SUM(EJ125:EM142))</f>
        <v xml:space="preserve"> </v>
      </c>
      <c r="EK143" s="1148"/>
      <c r="EL143" s="1148"/>
      <c r="EM143" s="1148"/>
      <c r="EN143" s="1151" t="str">
        <f t="shared" ref="EN143" si="119">IF(SUM(EN125:EP142)=0," ",SUM(EN125:EP142))</f>
        <v xml:space="preserve"> </v>
      </c>
      <c r="EO143" s="1152"/>
      <c r="EP143" s="1153"/>
      <c r="EQ143" s="1151" t="str">
        <f t="shared" ref="EQ143" si="120">IF(SUM(EQ125:ES142)=0," ",SUM(EQ125:ES142))</f>
        <v xml:space="preserve"> </v>
      </c>
      <c r="ER143" s="1152"/>
      <c r="ES143" s="1152"/>
      <c r="ET143" s="632"/>
      <c r="EU143" s="630"/>
      <c r="EV143" s="644" t="str">
        <f>IF(Portada!$A$1="www.fly-logics.com","PIC",0)</f>
        <v>PIC</v>
      </c>
      <c r="EW143" s="634"/>
      <c r="EX143" s="634"/>
      <c r="EY143" s="634"/>
      <c r="EZ143" s="635"/>
      <c r="FA143" s="1136" t="str">
        <f>IF(SUMIFS(Bitácora!$Y$5:$Y$1036129,Bitácora!$D$5:$D$1036129,EY125,Bitácora!$AN$5:$AN$1036129,FO125,Bitácora!$E$5:$E$1036129,FE125)=0," ",SUMIFS(Bitácora!$Y$5:$Y$1036129,Bitácora!$D$5:$D$1036129,EY125,Bitácora!$AN$5:$AN$1036129,FO125,Bitácora!$E$5:$E$1036129,FE125))</f>
        <v xml:space="preserve"> </v>
      </c>
      <c r="FB143" s="1137" t="str">
        <f t="shared" ref="FB143" si="121">FA143</f>
        <v xml:space="preserve"> </v>
      </c>
      <c r="FC143" s="1137"/>
      <c r="FD143" s="1137"/>
      <c r="FE143" s="1137"/>
      <c r="FF143" s="1137"/>
      <c r="FG143" s="625"/>
      <c r="FH143" s="633" t="str">
        <f>IF(Portada!$A$1="www.fly-logics.com","DÍA",0)</f>
        <v>DÍA</v>
      </c>
      <c r="FI143" s="634"/>
      <c r="FJ143" s="634"/>
      <c r="FK143" s="634"/>
      <c r="FL143" s="635"/>
      <c r="FM143" s="1134" t="str">
        <f>IF(SUMIFS(Bitácora!$AE$5:$AE$1036129,Bitácora!$D$5:$D$1036129,EY125,Bitácora!$AN$5:$AN$1036129,FO125,Bitácora!$E$5:$E$1036129,FE125)=0," ",SUMIFS(Bitácora!$AE$5:$AE$1036129,Bitácora!$D$5:$D$1036129,EY125,Bitácora!$AN$5:$AN$1036129,FO125,Bitácora!$E$5:$E$1036129,FE125))</f>
        <v xml:space="preserve"> </v>
      </c>
      <c r="FN143" s="1135" t="str">
        <f t="shared" ref="FN143" si="122">FM143</f>
        <v xml:space="preserve"> </v>
      </c>
      <c r="FO143" s="1135"/>
      <c r="FP143" s="1135"/>
      <c r="FQ143" s="1135"/>
      <c r="FR143" s="1135"/>
      <c r="FS143" s="15"/>
      <c r="FT143" s="1145" t="str">
        <f>IF(Portada!$A$1="www.fly-logics.com","TOTAL 1er
SEMESTRE",0)</f>
        <v>TOTAL 1er
SEMESTRE</v>
      </c>
      <c r="FU143" s="1146"/>
      <c r="FV143" s="1146"/>
      <c r="FW143" s="1146"/>
      <c r="FX143" s="1146"/>
      <c r="FY143" s="1147" t="str">
        <f t="shared" ref="FY143" si="123">IF(SUM(FY125:GB142)=0," ",SUM(FY125:GB142))</f>
        <v xml:space="preserve"> </v>
      </c>
      <c r="FZ143" s="1148"/>
      <c r="GA143" s="1148"/>
      <c r="GB143" s="1149"/>
      <c r="GC143" s="1147" t="str">
        <f t="shared" ref="GC143" si="124">IF(SUM(GC125:GF142)=0," ",SUM(GC125:GF142))</f>
        <v xml:space="preserve"> </v>
      </c>
      <c r="GD143" s="1148"/>
      <c r="GE143" s="1148"/>
      <c r="GF143" s="1148"/>
      <c r="GG143" s="1150" t="str">
        <f t="shared" ref="GG143" si="125">IF(SUM(GG125:GJ142)=0," ",SUM(GG125:GJ142))</f>
        <v xml:space="preserve"> </v>
      </c>
      <c r="GH143" s="1148"/>
      <c r="GI143" s="1148"/>
      <c r="GJ143" s="1148"/>
      <c r="GK143" s="1151" t="str">
        <f t="shared" ref="GK143" si="126">IF(SUM(GK125:GM142)=0," ",SUM(GK125:GM142))</f>
        <v xml:space="preserve"> </v>
      </c>
      <c r="GL143" s="1152"/>
      <c r="GM143" s="1153"/>
      <c r="GN143" s="1151" t="str">
        <f t="shared" ref="GN143" si="127">IF(SUM(GN125:GP142)=0," ",SUM(GN125:GP142))</f>
        <v xml:space="preserve"> </v>
      </c>
      <c r="GO143" s="1152"/>
      <c r="GP143" s="1152"/>
      <c r="GQ143" s="632"/>
      <c r="GR143" s="6"/>
    </row>
    <row r="144" spans="1:200" ht="8.85" customHeight="1" x14ac:dyDescent="0.25">
      <c r="A144" s="244"/>
      <c r="B144" s="630"/>
      <c r="C144" s="634"/>
      <c r="D144" s="634"/>
      <c r="E144" s="634"/>
      <c r="F144" s="634"/>
      <c r="G144" s="635"/>
      <c r="H144" s="1136"/>
      <c r="I144" s="1137"/>
      <c r="J144" s="1137"/>
      <c r="K144" s="1137"/>
      <c r="L144" s="1137"/>
      <c r="M144" s="1137"/>
      <c r="N144" s="625"/>
      <c r="O144" s="634"/>
      <c r="P144" s="634"/>
      <c r="Q144" s="634"/>
      <c r="R144" s="634"/>
      <c r="S144" s="635"/>
      <c r="T144" s="1134"/>
      <c r="U144" s="1135"/>
      <c r="V144" s="1135"/>
      <c r="W144" s="1135"/>
      <c r="X144" s="1135"/>
      <c r="Y144" s="1135"/>
      <c r="Z144" s="15"/>
      <c r="AA144" s="1146"/>
      <c r="AB144" s="1154"/>
      <c r="AC144" s="1154"/>
      <c r="AD144" s="1154"/>
      <c r="AE144" s="1146"/>
      <c r="AF144" s="1148"/>
      <c r="AG144" s="1155"/>
      <c r="AH144" s="1155"/>
      <c r="AI144" s="1149"/>
      <c r="AJ144" s="1148"/>
      <c r="AK144" s="1155"/>
      <c r="AL144" s="1155"/>
      <c r="AM144" s="1148"/>
      <c r="AN144" s="1156"/>
      <c r="AO144" s="1155"/>
      <c r="AP144" s="1155"/>
      <c r="AQ144" s="1148"/>
      <c r="AR144" s="1152"/>
      <c r="AS144" s="1157"/>
      <c r="AT144" s="1153"/>
      <c r="AU144" s="1152"/>
      <c r="AV144" s="1157"/>
      <c r="AW144" s="1152"/>
      <c r="AX144" s="632"/>
      <c r="AY144" s="630"/>
      <c r="AZ144" s="634"/>
      <c r="BA144" s="634"/>
      <c r="BB144" s="634"/>
      <c r="BC144" s="634"/>
      <c r="BD144" s="635"/>
      <c r="BE144" s="1136"/>
      <c r="BF144" s="1137"/>
      <c r="BG144" s="1137"/>
      <c r="BH144" s="1137"/>
      <c r="BI144" s="1137"/>
      <c r="BJ144" s="1137"/>
      <c r="BK144" s="625"/>
      <c r="BL144" s="634"/>
      <c r="BM144" s="634"/>
      <c r="BN144" s="634"/>
      <c r="BO144" s="634"/>
      <c r="BP144" s="635"/>
      <c r="BQ144" s="1134"/>
      <c r="BR144" s="1135"/>
      <c r="BS144" s="1135"/>
      <c r="BT144" s="1135"/>
      <c r="BU144" s="1135"/>
      <c r="BV144" s="1135"/>
      <c r="BW144" s="15"/>
      <c r="BX144" s="1146"/>
      <c r="BY144" s="1154"/>
      <c r="BZ144" s="1154"/>
      <c r="CA144" s="1154"/>
      <c r="CB144" s="1146"/>
      <c r="CC144" s="1148"/>
      <c r="CD144" s="1155"/>
      <c r="CE144" s="1155"/>
      <c r="CF144" s="1149"/>
      <c r="CG144" s="1148"/>
      <c r="CH144" s="1155"/>
      <c r="CI144" s="1155"/>
      <c r="CJ144" s="1148"/>
      <c r="CK144" s="1156"/>
      <c r="CL144" s="1155"/>
      <c r="CM144" s="1155"/>
      <c r="CN144" s="1148"/>
      <c r="CO144" s="1152"/>
      <c r="CP144" s="1157"/>
      <c r="CQ144" s="1153"/>
      <c r="CR144" s="1152"/>
      <c r="CS144" s="1157"/>
      <c r="CT144" s="1152"/>
      <c r="CU144" s="632"/>
      <c r="CV144" s="277"/>
      <c r="CW144" s="244"/>
      <c r="CX144" s="630"/>
      <c r="CY144" s="634"/>
      <c r="CZ144" s="634"/>
      <c r="DA144" s="634"/>
      <c r="DB144" s="634"/>
      <c r="DC144" s="635"/>
      <c r="DD144" s="1136"/>
      <c r="DE144" s="1137"/>
      <c r="DF144" s="1137"/>
      <c r="DG144" s="1137"/>
      <c r="DH144" s="1137"/>
      <c r="DI144" s="1137"/>
      <c r="DJ144" s="625"/>
      <c r="DK144" s="634"/>
      <c r="DL144" s="634"/>
      <c r="DM144" s="634"/>
      <c r="DN144" s="634"/>
      <c r="DO144" s="635"/>
      <c r="DP144" s="1134"/>
      <c r="DQ144" s="1135"/>
      <c r="DR144" s="1135"/>
      <c r="DS144" s="1135"/>
      <c r="DT144" s="1135"/>
      <c r="DU144" s="1135"/>
      <c r="DV144" s="15"/>
      <c r="DW144" s="1146"/>
      <c r="DX144" s="1154"/>
      <c r="DY144" s="1154"/>
      <c r="DZ144" s="1154"/>
      <c r="EA144" s="1146"/>
      <c r="EB144" s="1148"/>
      <c r="EC144" s="1155"/>
      <c r="ED144" s="1155"/>
      <c r="EE144" s="1149"/>
      <c r="EF144" s="1148"/>
      <c r="EG144" s="1155"/>
      <c r="EH144" s="1155"/>
      <c r="EI144" s="1148"/>
      <c r="EJ144" s="1156"/>
      <c r="EK144" s="1155"/>
      <c r="EL144" s="1155"/>
      <c r="EM144" s="1148"/>
      <c r="EN144" s="1152"/>
      <c r="EO144" s="1157"/>
      <c r="EP144" s="1153"/>
      <c r="EQ144" s="1152"/>
      <c r="ER144" s="1157"/>
      <c r="ES144" s="1152"/>
      <c r="ET144" s="632"/>
      <c r="EU144" s="630"/>
      <c r="EV144" s="634"/>
      <c r="EW144" s="634"/>
      <c r="EX144" s="634"/>
      <c r="EY144" s="634"/>
      <c r="EZ144" s="635"/>
      <c r="FA144" s="1136"/>
      <c r="FB144" s="1137"/>
      <c r="FC144" s="1137"/>
      <c r="FD144" s="1137"/>
      <c r="FE144" s="1137"/>
      <c r="FF144" s="1137"/>
      <c r="FG144" s="625"/>
      <c r="FH144" s="634"/>
      <c r="FI144" s="634"/>
      <c r="FJ144" s="634"/>
      <c r="FK144" s="634"/>
      <c r="FL144" s="635"/>
      <c r="FM144" s="1134"/>
      <c r="FN144" s="1135"/>
      <c r="FO144" s="1135"/>
      <c r="FP144" s="1135"/>
      <c r="FQ144" s="1135"/>
      <c r="FR144" s="1135"/>
      <c r="FS144" s="15"/>
      <c r="FT144" s="1146"/>
      <c r="FU144" s="1154"/>
      <c r="FV144" s="1154"/>
      <c r="FW144" s="1154"/>
      <c r="FX144" s="1146"/>
      <c r="FY144" s="1148"/>
      <c r="FZ144" s="1155"/>
      <c r="GA144" s="1155"/>
      <c r="GB144" s="1149"/>
      <c r="GC144" s="1148"/>
      <c r="GD144" s="1155"/>
      <c r="GE144" s="1155"/>
      <c r="GF144" s="1148"/>
      <c r="GG144" s="1156"/>
      <c r="GH144" s="1155"/>
      <c r="GI144" s="1155"/>
      <c r="GJ144" s="1148"/>
      <c r="GK144" s="1152"/>
      <c r="GL144" s="1157"/>
      <c r="GM144" s="1153"/>
      <c r="GN144" s="1152"/>
      <c r="GO144" s="1157"/>
      <c r="GP144" s="1152"/>
      <c r="GQ144" s="632"/>
      <c r="GR144" s="6"/>
    </row>
    <row r="145" spans="1:200" ht="3" customHeight="1" x14ac:dyDescent="0.25">
      <c r="A145" s="244"/>
      <c r="B145" s="630"/>
      <c r="C145" s="625"/>
      <c r="D145" s="625"/>
      <c r="E145" s="625"/>
      <c r="F145" s="625"/>
      <c r="G145" s="625"/>
      <c r="H145" s="625"/>
      <c r="I145" s="625"/>
      <c r="J145" s="625"/>
      <c r="K145" s="625"/>
      <c r="L145" s="625"/>
      <c r="M145" s="625"/>
      <c r="N145" s="625"/>
      <c r="O145" s="625"/>
      <c r="P145" s="625"/>
      <c r="Q145" s="625"/>
      <c r="R145" s="625"/>
      <c r="S145" s="625"/>
      <c r="T145" s="625"/>
      <c r="U145" s="625"/>
      <c r="V145" s="625"/>
      <c r="W145" s="625"/>
      <c r="X145" s="625"/>
      <c r="Y145" s="625"/>
      <c r="Z145" s="15"/>
      <c r="AA145" s="1146"/>
      <c r="AB145" s="1154"/>
      <c r="AC145" s="1154"/>
      <c r="AD145" s="1154"/>
      <c r="AE145" s="1146"/>
      <c r="AF145" s="1148"/>
      <c r="AG145" s="1155"/>
      <c r="AH145" s="1155"/>
      <c r="AI145" s="1149"/>
      <c r="AJ145" s="1148"/>
      <c r="AK145" s="1155"/>
      <c r="AL145" s="1155"/>
      <c r="AM145" s="1148"/>
      <c r="AN145" s="1156"/>
      <c r="AO145" s="1155"/>
      <c r="AP145" s="1155"/>
      <c r="AQ145" s="1148"/>
      <c r="AR145" s="1152"/>
      <c r="AS145" s="1157"/>
      <c r="AT145" s="1153"/>
      <c r="AU145" s="1152"/>
      <c r="AV145" s="1157"/>
      <c r="AW145" s="1152"/>
      <c r="AX145" s="632"/>
      <c r="AY145" s="630"/>
      <c r="AZ145" s="625"/>
      <c r="BA145" s="625"/>
      <c r="BB145" s="625"/>
      <c r="BC145" s="625"/>
      <c r="BD145" s="625"/>
      <c r="BE145" s="625"/>
      <c r="BF145" s="625"/>
      <c r="BG145" s="625"/>
      <c r="BH145" s="625"/>
      <c r="BI145" s="625"/>
      <c r="BJ145" s="625"/>
      <c r="BK145" s="625"/>
      <c r="BL145" s="625"/>
      <c r="BM145" s="625"/>
      <c r="BN145" s="625"/>
      <c r="BO145" s="625"/>
      <c r="BP145" s="625"/>
      <c r="BQ145" s="625"/>
      <c r="BR145" s="625"/>
      <c r="BS145" s="625"/>
      <c r="BT145" s="625"/>
      <c r="BU145" s="625"/>
      <c r="BV145" s="625"/>
      <c r="BW145" s="15"/>
      <c r="BX145" s="1146"/>
      <c r="BY145" s="1154"/>
      <c r="BZ145" s="1154"/>
      <c r="CA145" s="1154"/>
      <c r="CB145" s="1146"/>
      <c r="CC145" s="1148"/>
      <c r="CD145" s="1155"/>
      <c r="CE145" s="1155"/>
      <c r="CF145" s="1149"/>
      <c r="CG145" s="1148"/>
      <c r="CH145" s="1155"/>
      <c r="CI145" s="1155"/>
      <c r="CJ145" s="1148"/>
      <c r="CK145" s="1156"/>
      <c r="CL145" s="1155"/>
      <c r="CM145" s="1155"/>
      <c r="CN145" s="1148"/>
      <c r="CO145" s="1152"/>
      <c r="CP145" s="1157"/>
      <c r="CQ145" s="1153"/>
      <c r="CR145" s="1152"/>
      <c r="CS145" s="1157"/>
      <c r="CT145" s="1152"/>
      <c r="CU145" s="632"/>
      <c r="CV145" s="277"/>
      <c r="CW145" s="244"/>
      <c r="CX145" s="630"/>
      <c r="CY145" s="625"/>
      <c r="CZ145" s="625"/>
      <c r="DA145" s="625"/>
      <c r="DB145" s="625"/>
      <c r="DC145" s="625"/>
      <c r="DD145" s="625"/>
      <c r="DE145" s="625"/>
      <c r="DF145" s="625"/>
      <c r="DG145" s="625"/>
      <c r="DH145" s="625"/>
      <c r="DI145" s="625"/>
      <c r="DJ145" s="625"/>
      <c r="DK145" s="625"/>
      <c r="DL145" s="625"/>
      <c r="DM145" s="625"/>
      <c r="DN145" s="625"/>
      <c r="DO145" s="625"/>
      <c r="DP145" s="625"/>
      <c r="DQ145" s="625"/>
      <c r="DR145" s="625"/>
      <c r="DS145" s="625"/>
      <c r="DT145" s="625"/>
      <c r="DU145" s="625"/>
      <c r="DV145" s="15"/>
      <c r="DW145" s="1146"/>
      <c r="DX145" s="1154"/>
      <c r="DY145" s="1154"/>
      <c r="DZ145" s="1154"/>
      <c r="EA145" s="1146"/>
      <c r="EB145" s="1148"/>
      <c r="EC145" s="1155"/>
      <c r="ED145" s="1155"/>
      <c r="EE145" s="1149"/>
      <c r="EF145" s="1148"/>
      <c r="EG145" s="1155"/>
      <c r="EH145" s="1155"/>
      <c r="EI145" s="1148"/>
      <c r="EJ145" s="1156"/>
      <c r="EK145" s="1155"/>
      <c r="EL145" s="1155"/>
      <c r="EM145" s="1148"/>
      <c r="EN145" s="1152"/>
      <c r="EO145" s="1157"/>
      <c r="EP145" s="1153"/>
      <c r="EQ145" s="1152"/>
      <c r="ER145" s="1157"/>
      <c r="ES145" s="1152"/>
      <c r="ET145" s="632"/>
      <c r="EU145" s="630"/>
      <c r="EV145" s="625"/>
      <c r="EW145" s="625"/>
      <c r="EX145" s="625"/>
      <c r="EY145" s="625"/>
      <c r="EZ145" s="625"/>
      <c r="FA145" s="625"/>
      <c r="FB145" s="625"/>
      <c r="FC145" s="625"/>
      <c r="FD145" s="625"/>
      <c r="FE145" s="625"/>
      <c r="FF145" s="625"/>
      <c r="FG145" s="625"/>
      <c r="FH145" s="625"/>
      <c r="FI145" s="625"/>
      <c r="FJ145" s="625"/>
      <c r="FK145" s="625"/>
      <c r="FL145" s="625"/>
      <c r="FM145" s="625"/>
      <c r="FN145" s="625"/>
      <c r="FO145" s="625"/>
      <c r="FP145" s="625"/>
      <c r="FQ145" s="625"/>
      <c r="FR145" s="625"/>
      <c r="FS145" s="15"/>
      <c r="FT145" s="1146"/>
      <c r="FU145" s="1154"/>
      <c r="FV145" s="1154"/>
      <c r="FW145" s="1154"/>
      <c r="FX145" s="1146"/>
      <c r="FY145" s="1148"/>
      <c r="FZ145" s="1155"/>
      <c r="GA145" s="1155"/>
      <c r="GB145" s="1149"/>
      <c r="GC145" s="1148"/>
      <c r="GD145" s="1155"/>
      <c r="GE145" s="1155"/>
      <c r="GF145" s="1148"/>
      <c r="GG145" s="1156"/>
      <c r="GH145" s="1155"/>
      <c r="GI145" s="1155"/>
      <c r="GJ145" s="1148"/>
      <c r="GK145" s="1152"/>
      <c r="GL145" s="1157"/>
      <c r="GM145" s="1153"/>
      <c r="GN145" s="1152"/>
      <c r="GO145" s="1157"/>
      <c r="GP145" s="1152"/>
      <c r="GQ145" s="632"/>
      <c r="GR145" s="6"/>
    </row>
    <row r="146" spans="1:200" ht="11.25" customHeight="1" x14ac:dyDescent="0.25">
      <c r="A146" s="244"/>
      <c r="B146" s="630"/>
      <c r="C146" s="644" t="str">
        <f>IF(Portada!$A$1="www.fly-logics.com","SIC",0)</f>
        <v>SIC</v>
      </c>
      <c r="D146" s="634"/>
      <c r="E146" s="634"/>
      <c r="F146" s="634"/>
      <c r="G146" s="635"/>
      <c r="H146" s="1136" t="str">
        <f>IF(SUMIFS(Bitácora!$Z$5:$Z$1036129,Bitácora!$D$5:$D$1036129,F125,Bitácora!$AN$5:$AN$1036129,V125,Bitácora!$E$5:$E$1036129,L125)=0," ",SUMIFS(Bitácora!$Z$5:$Z$1036129,Bitácora!$D$5:$D$1036129,F125,Bitácora!$AN$5:$AN$1036129,V125,Bitácora!$E$5:$E$1036129,L125))</f>
        <v xml:space="preserve"> </v>
      </c>
      <c r="I146" s="1137" t="str">
        <f t="shared" ref="I146" si="128">H146</f>
        <v xml:space="preserve"> </v>
      </c>
      <c r="J146" s="1137"/>
      <c r="K146" s="1137"/>
      <c r="L146" s="1137"/>
      <c r="M146" s="1137"/>
      <c r="N146" s="625"/>
      <c r="O146" s="633" t="str">
        <f>IF(Portada!$A$1="www.fly-logics.com","NOCHE",0)</f>
        <v>NOCHE</v>
      </c>
      <c r="P146" s="634"/>
      <c r="Q146" s="634"/>
      <c r="R146" s="634"/>
      <c r="S146" s="635"/>
      <c r="T146" s="1134" t="str">
        <f>IF(SUMIFS(Bitácora!$AF$5:$AF$1036129,Bitácora!$D$5:$D$1036129,F125,Bitácora!$AN$5:$AN$1036129,V125,Bitácora!$E$5:$E$1036129,L125)=0," ",SUMIFS(Bitácora!$AF$5:$AF$1036129,Bitácora!$D$5:$D$1036129,F125,Bitácora!$AN$5:$AN$1036129,V125,Bitácora!$E$5:$E$1036129,L125))</f>
        <v xml:space="preserve"> </v>
      </c>
      <c r="U146" s="1135" t="str">
        <f t="shared" ref="U146" si="129">T146</f>
        <v xml:space="preserve"> </v>
      </c>
      <c r="V146" s="1135"/>
      <c r="W146" s="1135"/>
      <c r="X146" s="1135"/>
      <c r="Y146" s="1135"/>
      <c r="Z146" s="15"/>
      <c r="AA146" s="1146"/>
      <c r="AB146" s="1146"/>
      <c r="AC146" s="1146"/>
      <c r="AD146" s="1146"/>
      <c r="AE146" s="1146"/>
      <c r="AF146" s="1148"/>
      <c r="AG146" s="1148"/>
      <c r="AH146" s="1148"/>
      <c r="AI146" s="1149"/>
      <c r="AJ146" s="1148"/>
      <c r="AK146" s="1148"/>
      <c r="AL146" s="1148"/>
      <c r="AM146" s="1148"/>
      <c r="AN146" s="1156"/>
      <c r="AO146" s="1148"/>
      <c r="AP146" s="1148"/>
      <c r="AQ146" s="1148"/>
      <c r="AR146" s="1152"/>
      <c r="AS146" s="1152"/>
      <c r="AT146" s="1153"/>
      <c r="AU146" s="1152"/>
      <c r="AV146" s="1152"/>
      <c r="AW146" s="1152"/>
      <c r="AX146" s="632"/>
      <c r="AY146" s="630"/>
      <c r="AZ146" s="644" t="str">
        <f>IF(Portada!$A$1="www.fly-logics.com","SIC",0)</f>
        <v>SIC</v>
      </c>
      <c r="BA146" s="634"/>
      <c r="BB146" s="634"/>
      <c r="BC146" s="634"/>
      <c r="BD146" s="635"/>
      <c r="BE146" s="1136" t="str">
        <f>IF(SUMIFS(Bitácora!$Z$5:$Z$1036129,Bitácora!$D$5:$D$1036129,BC125,Bitácora!$AN$5:$AN$1036129,BS125,Bitácora!$E$5:$E$1036129,BI125)=0," ",SUMIFS(Bitácora!$Z$5:$Z$1036129,Bitácora!$D$5:$D$1036129,BC125,Bitácora!$AN$5:$AN$1036129,BS125,Bitácora!$E$5:$E$1036129,BI125))</f>
        <v xml:space="preserve"> </v>
      </c>
      <c r="BF146" s="1137" t="str">
        <f t="shared" ref="BF146" si="130">BE146</f>
        <v xml:space="preserve"> </v>
      </c>
      <c r="BG146" s="1137"/>
      <c r="BH146" s="1137"/>
      <c r="BI146" s="1137"/>
      <c r="BJ146" s="1137"/>
      <c r="BK146" s="625"/>
      <c r="BL146" s="633" t="str">
        <f>IF(Portada!$A$1="www.fly-logics.com","NOCHE",0)</f>
        <v>NOCHE</v>
      </c>
      <c r="BM146" s="634"/>
      <c r="BN146" s="634"/>
      <c r="BO146" s="634"/>
      <c r="BP146" s="635"/>
      <c r="BQ146" s="1134" t="str">
        <f>IF(SUMIFS(Bitácora!$AF$5:$AF$1036129,Bitácora!$D$5:$D$1036129,BC125,Bitácora!$AN$5:$AN$1036129,BS125,Bitácora!$E$5:$E$1036129,BI125)=0," ",SUMIFS(Bitácora!$AF$5:$AF$1036129,Bitácora!$D$5:$D$1036129,BC125,Bitácora!$AN$5:$AN$1036129,BS125,Bitácora!$E$5:$E$1036129,BI125))</f>
        <v xml:space="preserve"> </v>
      </c>
      <c r="BR146" s="1135" t="str">
        <f t="shared" ref="BR146" si="131">BQ146</f>
        <v xml:space="preserve"> </v>
      </c>
      <c r="BS146" s="1135"/>
      <c r="BT146" s="1135"/>
      <c r="BU146" s="1135"/>
      <c r="BV146" s="1135"/>
      <c r="BW146" s="15"/>
      <c r="BX146" s="1146"/>
      <c r="BY146" s="1146"/>
      <c r="BZ146" s="1146"/>
      <c r="CA146" s="1146"/>
      <c r="CB146" s="1146"/>
      <c r="CC146" s="1148"/>
      <c r="CD146" s="1148"/>
      <c r="CE146" s="1148"/>
      <c r="CF146" s="1149"/>
      <c r="CG146" s="1148"/>
      <c r="CH146" s="1148"/>
      <c r="CI146" s="1148"/>
      <c r="CJ146" s="1148"/>
      <c r="CK146" s="1156"/>
      <c r="CL146" s="1148"/>
      <c r="CM146" s="1148"/>
      <c r="CN146" s="1148"/>
      <c r="CO146" s="1152"/>
      <c r="CP146" s="1152"/>
      <c r="CQ146" s="1153"/>
      <c r="CR146" s="1152"/>
      <c r="CS146" s="1152"/>
      <c r="CT146" s="1152"/>
      <c r="CU146" s="632"/>
      <c r="CV146" s="277"/>
      <c r="CW146" s="244"/>
      <c r="CX146" s="630"/>
      <c r="CY146" s="644" t="str">
        <f>IF(Portada!$A$1="www.fly-logics.com","SIC",0)</f>
        <v>SIC</v>
      </c>
      <c r="CZ146" s="634"/>
      <c r="DA146" s="634"/>
      <c r="DB146" s="634"/>
      <c r="DC146" s="635"/>
      <c r="DD146" s="1136" t="str">
        <f>IF(SUMIFS(Bitácora!$Z$5:$Z$1036129,Bitácora!$D$5:$D$1036129,DB125,Bitácora!$AN$5:$AN$1036129,DR125,Bitácora!$E$5:$E$1036129,DH125)=0," ",SUMIFS(Bitácora!$Z$5:$Z$1036129,Bitácora!$D$5:$D$1036129,DB125,Bitácora!$AN$5:$AN$1036129,DR125,Bitácora!$E$5:$E$1036129,DH125))</f>
        <v xml:space="preserve"> </v>
      </c>
      <c r="DE146" s="1137" t="str">
        <f t="shared" ref="DE146" si="132">DD146</f>
        <v xml:space="preserve"> </v>
      </c>
      <c r="DF146" s="1137"/>
      <c r="DG146" s="1137"/>
      <c r="DH146" s="1137"/>
      <c r="DI146" s="1137"/>
      <c r="DJ146" s="625"/>
      <c r="DK146" s="633" t="str">
        <f>IF(Portada!$A$1="www.fly-logics.com","NOCHE",0)</f>
        <v>NOCHE</v>
      </c>
      <c r="DL146" s="634"/>
      <c r="DM146" s="634"/>
      <c r="DN146" s="634"/>
      <c r="DO146" s="635"/>
      <c r="DP146" s="1134" t="str">
        <f>IF(SUMIFS(Bitácora!$AF$5:$AF$1036129,Bitácora!$D$5:$D$1036129,DB125,Bitácora!$AN$5:$AN$1036129,DR125,Bitácora!$E$5:$E$1036129,DH125)=0," ",SUMIFS(Bitácora!$AF$5:$AF$1036129,Bitácora!$D$5:$D$1036129,DB125,Bitácora!$AN$5:$AN$1036129,DR125,Bitácora!$E$5:$E$1036129,DH125))</f>
        <v xml:space="preserve"> </v>
      </c>
      <c r="DQ146" s="1135" t="str">
        <f t="shared" ref="DQ146" si="133">DP146</f>
        <v xml:space="preserve"> </v>
      </c>
      <c r="DR146" s="1135"/>
      <c r="DS146" s="1135"/>
      <c r="DT146" s="1135"/>
      <c r="DU146" s="1135"/>
      <c r="DV146" s="15"/>
      <c r="DW146" s="1146"/>
      <c r="DX146" s="1146"/>
      <c r="DY146" s="1146"/>
      <c r="DZ146" s="1146"/>
      <c r="EA146" s="1146"/>
      <c r="EB146" s="1148"/>
      <c r="EC146" s="1148"/>
      <c r="ED146" s="1148"/>
      <c r="EE146" s="1149"/>
      <c r="EF146" s="1148"/>
      <c r="EG146" s="1148"/>
      <c r="EH146" s="1148"/>
      <c r="EI146" s="1148"/>
      <c r="EJ146" s="1156"/>
      <c r="EK146" s="1148"/>
      <c r="EL146" s="1148"/>
      <c r="EM146" s="1148"/>
      <c r="EN146" s="1152"/>
      <c r="EO146" s="1152"/>
      <c r="EP146" s="1153"/>
      <c r="EQ146" s="1152"/>
      <c r="ER146" s="1152"/>
      <c r="ES146" s="1152"/>
      <c r="ET146" s="632"/>
      <c r="EU146" s="630"/>
      <c r="EV146" s="644" t="str">
        <f>IF(Portada!$A$1="www.fly-logics.com","SIC",0)</f>
        <v>SIC</v>
      </c>
      <c r="EW146" s="634"/>
      <c r="EX146" s="634"/>
      <c r="EY146" s="634"/>
      <c r="EZ146" s="635"/>
      <c r="FA146" s="1136" t="str">
        <f>IF(SUMIFS(Bitácora!$Z$5:$Z$1036129,Bitácora!$D$5:$D$1036129,EY125,Bitácora!$AN$5:$AN$1036129,FO125,Bitácora!$E$5:$E$1036129,FE125)=0," ",SUMIFS(Bitácora!$Z$5:$Z$1036129,Bitácora!$D$5:$D$1036129,EY125,Bitácora!$AN$5:$AN$1036129,FO125,Bitácora!$E$5:$E$1036129,FE125))</f>
        <v xml:space="preserve"> </v>
      </c>
      <c r="FB146" s="1137" t="str">
        <f t="shared" ref="FB146" si="134">FA146</f>
        <v xml:space="preserve"> </v>
      </c>
      <c r="FC146" s="1137"/>
      <c r="FD146" s="1137"/>
      <c r="FE146" s="1137"/>
      <c r="FF146" s="1137"/>
      <c r="FG146" s="625"/>
      <c r="FH146" s="633" t="str">
        <f>IF(Portada!$A$1="www.fly-logics.com","NOCHE",0)</f>
        <v>NOCHE</v>
      </c>
      <c r="FI146" s="634"/>
      <c r="FJ146" s="634"/>
      <c r="FK146" s="634"/>
      <c r="FL146" s="635"/>
      <c r="FM146" s="1134" t="str">
        <f>IF(SUMIFS(Bitácora!$AF$5:$AF$1036129,Bitácora!$D$5:$D$1036129,EY125,Bitácora!$AN$5:$AN$1036129,FO125,Bitácora!$E$5:$E$1036129,FE125)=0," ",SUMIFS(Bitácora!$AF$5:$AF$1036129,Bitácora!$D$5:$D$1036129,EY125,Bitácora!$AN$5:$AN$1036129,FO125,Bitácora!$E$5:$E$1036129,FE125))</f>
        <v xml:space="preserve"> </v>
      </c>
      <c r="FN146" s="1135" t="str">
        <f t="shared" ref="FN146" si="135">FM146</f>
        <v xml:space="preserve"> </v>
      </c>
      <c r="FO146" s="1135"/>
      <c r="FP146" s="1135"/>
      <c r="FQ146" s="1135"/>
      <c r="FR146" s="1135"/>
      <c r="FS146" s="15"/>
      <c r="FT146" s="1146"/>
      <c r="FU146" s="1146"/>
      <c r="FV146" s="1146"/>
      <c r="FW146" s="1146"/>
      <c r="FX146" s="1146"/>
      <c r="FY146" s="1148"/>
      <c r="FZ146" s="1148"/>
      <c r="GA146" s="1148"/>
      <c r="GB146" s="1149"/>
      <c r="GC146" s="1148"/>
      <c r="GD146" s="1148"/>
      <c r="GE146" s="1148"/>
      <c r="GF146" s="1148"/>
      <c r="GG146" s="1156"/>
      <c r="GH146" s="1148"/>
      <c r="GI146" s="1148"/>
      <c r="GJ146" s="1148"/>
      <c r="GK146" s="1152"/>
      <c r="GL146" s="1152"/>
      <c r="GM146" s="1153"/>
      <c r="GN146" s="1152"/>
      <c r="GO146" s="1152"/>
      <c r="GP146" s="1152"/>
      <c r="GQ146" s="632"/>
      <c r="GR146" s="6"/>
    </row>
    <row r="147" spans="1:200" ht="8.85" customHeight="1" x14ac:dyDescent="0.25">
      <c r="A147" s="244"/>
      <c r="B147" s="630"/>
      <c r="C147" s="634"/>
      <c r="D147" s="634"/>
      <c r="E147" s="634"/>
      <c r="F147" s="634"/>
      <c r="G147" s="635"/>
      <c r="H147" s="1136"/>
      <c r="I147" s="1137"/>
      <c r="J147" s="1137"/>
      <c r="K147" s="1137"/>
      <c r="L147" s="1137"/>
      <c r="M147" s="1137"/>
      <c r="N147" s="625"/>
      <c r="O147" s="634"/>
      <c r="P147" s="634"/>
      <c r="Q147" s="634"/>
      <c r="R147" s="634"/>
      <c r="S147" s="635"/>
      <c r="T147" s="1134"/>
      <c r="U147" s="1135"/>
      <c r="V147" s="1135"/>
      <c r="W147" s="1135"/>
      <c r="X147" s="1135"/>
      <c r="Y147" s="1135"/>
      <c r="Z147" s="15"/>
      <c r="AA147" s="613" t="str">
        <f>IF(Portada!$A$1="www.fly-logics.com","JUL",0)</f>
        <v>JUL</v>
      </c>
      <c r="AB147" s="614"/>
      <c r="AC147" s="614"/>
      <c r="AD147" s="614"/>
      <c r="AE147" s="614"/>
      <c r="AF147" s="605" t="str">
        <f>IF(SUMIFS(Bitácora!$Y$5:$Y$1036129,Bitácora!$D$5:$D$1036129,F125,Bitácora!$AN$5:$AN$1036129,V125,Bitácora!$E$5:$E$1036129,L125,Bitácora!$AM$5:$AM$1036129,AA147)=0," ",SUMIFS(Bitácora!$Y$5:$Y$1036129,Bitácora!$D$5:$D$1036129,F125,Bitácora!$AN$5:$AN$1036129,V125,Bitácora!$E$5:$E$1036129,L125,Bitácora!$AM$5:$AM$1036129,AA147))</f>
        <v xml:space="preserve"> </v>
      </c>
      <c r="AG147" s="615"/>
      <c r="AH147" s="615"/>
      <c r="AI147" s="615"/>
      <c r="AJ147" s="639" t="str">
        <f>IF(SUMIFS(Bitácora!$Z$5:$Z$1036129,Bitácora!$D$5:$D$1036129,F125,Bitácora!$AN$5:$AN$1036129,V125,Bitácora!$E$5:$E$1036129,L125,Bitácora!$AM$5:$AM$1036129,AA147)=0," ",SUMIFS(Bitácora!$Z$5:$Z$1036129,Bitácora!$D$5:$D$1036129,F125,Bitácora!$AN$5:$AN$1036129,V125,Bitácora!$E$5:$E$1036129,L125,Bitácora!$AM$5:$AM$1036129,AA147))</f>
        <v xml:space="preserve"> </v>
      </c>
      <c r="AK147" s="640"/>
      <c r="AL147" s="640"/>
      <c r="AM147" s="640"/>
      <c r="AN147" s="605" t="str">
        <f>IF(SUMIFS(Bitácora!$AA$5:$AA$1036129,Bitácora!$D$5:$D$1036129,F125,Bitácora!$AN$5:$AN$1036129,V125,Bitácora!$E$5:$E$1036129,L125,Bitácora!$AM$5:$AM$1036129,AA147)=0," ",SUMIFS(Bitácora!$AA$5:$AA$1036129,Bitácora!$D$5:$D$1036129,F125,Bitácora!$AN$5:$AN$1036129,V125,Bitácora!$E$5:$E$1036129,L125,Bitácora!$AM$5:$AM$1036129,AA147))</f>
        <v xml:space="preserve"> </v>
      </c>
      <c r="AO147" s="615"/>
      <c r="AP147" s="615"/>
      <c r="AQ147" s="615"/>
      <c r="AR147" s="606" t="str">
        <f>IF(SUMIFS(Bitácora!$AE$5:$AE$1036129,Bitácora!$D$5:$D$1036129,F125,Bitácora!$AN$5:$AN$1036129,V125,Bitácora!$E$5:$E$1036129,L125,Bitácora!$AM$5:$AM$1036129,AA147)=0," ",SUMIFS(Bitácora!$AC$5:$AC$1036129,Bitácora!$D$5:$D$1036129,F125,Bitácora!$AN$5:$AN$1036129,V125,Bitácora!$E$5:$E$1036129,L125,Bitácora!$AM$5:$AM$1036129,AA147))</f>
        <v xml:space="preserve"> </v>
      </c>
      <c r="AS147" s="606"/>
      <c r="AT147" s="606"/>
      <c r="AU147" s="645" t="str">
        <f>IF(SUMIFS(Bitácora!$AF$5:$AF$1036129,Bitácora!$D$5:$D$1036129,F125,Bitácora!$AN$5:$AN$1036129,V125,Bitácora!$E$5:$E$1036129,L125,Bitácora!$AM$5:$AM$1036129,AA147)=0," ",SUMIFS(Bitácora!$AF$5:$AF$1036129,Bitácora!$D$5:$D$1036129,F125,Bitácora!$AN$5:$AN$1036129,V125,Bitácora!$E$5:$E$1036129,L125,Bitácora!$AM$5:$AM$1036129,AA147))</f>
        <v xml:space="preserve"> </v>
      </c>
      <c r="AV147" s="646"/>
      <c r="AW147" s="646"/>
      <c r="AX147" s="632"/>
      <c r="AY147" s="630"/>
      <c r="AZ147" s="634"/>
      <c r="BA147" s="634"/>
      <c r="BB147" s="634"/>
      <c r="BC147" s="634"/>
      <c r="BD147" s="635"/>
      <c r="BE147" s="1136"/>
      <c r="BF147" s="1137"/>
      <c r="BG147" s="1137"/>
      <c r="BH147" s="1137"/>
      <c r="BI147" s="1137"/>
      <c r="BJ147" s="1137"/>
      <c r="BK147" s="625"/>
      <c r="BL147" s="634"/>
      <c r="BM147" s="634"/>
      <c r="BN147" s="634"/>
      <c r="BO147" s="634"/>
      <c r="BP147" s="635"/>
      <c r="BQ147" s="1134"/>
      <c r="BR147" s="1135"/>
      <c r="BS147" s="1135"/>
      <c r="BT147" s="1135"/>
      <c r="BU147" s="1135"/>
      <c r="BV147" s="1135"/>
      <c r="BW147" s="15"/>
      <c r="BX147" s="613" t="str">
        <f>IF(Portada!$A$1="www.fly-logics.com","JUL",0)</f>
        <v>JUL</v>
      </c>
      <c r="BY147" s="614"/>
      <c r="BZ147" s="614"/>
      <c r="CA147" s="614"/>
      <c r="CB147" s="614"/>
      <c r="CC147" s="605" t="str">
        <f>IF(SUMIFS(Bitácora!$Y$5:$Y$1036129,Bitácora!$D$5:$D$1036129,BC125,Bitácora!$AN$5:$AN$1036129,BS125,Bitácora!$E$5:$E$1036129,BI125,Bitácora!$AM$5:$AM$1036129,BX147)=0," ",SUMIFS(Bitácora!$Y$5:$Y$1036129,Bitácora!$D$5:$D$1036129,BC125,Bitácora!$AN$5:$AN$1036129,BS125,Bitácora!$E$5:$E$1036129,BI125,Bitácora!$AM$5:$AM$1036129,BX147))</f>
        <v xml:space="preserve"> </v>
      </c>
      <c r="CD147" s="615"/>
      <c r="CE147" s="615"/>
      <c r="CF147" s="615"/>
      <c r="CG147" s="639" t="str">
        <f>IF(SUMIFS(Bitácora!$Z$5:$Z$1036129,Bitácora!$D$5:$D$1036129,BC125,Bitácora!$AN$5:$AN$1036129,BS125,Bitácora!$E$5:$E$1036129,BI125,Bitácora!$AM$5:$AM$1036129,BX147)=0," ",SUMIFS(Bitácora!$Z$5:$Z$1036129,Bitácora!$D$5:$D$1036129,BC125,Bitácora!$AN$5:$AN$1036129,BS125,Bitácora!$E$5:$E$1036129,BI125,Bitácora!$AM$5:$AM$1036129,BX147))</f>
        <v xml:space="preserve"> </v>
      </c>
      <c r="CH147" s="640"/>
      <c r="CI147" s="640"/>
      <c r="CJ147" s="640"/>
      <c r="CK147" s="605" t="str">
        <f>IF(SUMIFS(Bitácora!$AA$5:$AA$1036129,Bitácora!$D$5:$D$1036129,BC125,Bitácora!$AN$5:$AN$1036129,BS125,Bitácora!$E$5:$E$1036129,BI125,Bitácora!$AM$5:$AM$1036129,BX147)=0," ",SUMIFS(Bitácora!$AA$5:$AA$1036129,Bitácora!$D$5:$D$1036129,BC125,Bitácora!$AN$5:$AN$1036129,BS125,Bitácora!$E$5:$E$1036129,BI125,Bitácora!$AM$5:$AM$1036129,BX147))</f>
        <v xml:space="preserve"> </v>
      </c>
      <c r="CL147" s="615"/>
      <c r="CM147" s="615"/>
      <c r="CN147" s="615"/>
      <c r="CO147" s="606" t="str">
        <f>IF(SUMIFS(Bitácora!$AE$5:$AE$1036129,Bitácora!$D$5:$D$1036129,BC125,Bitácora!$AN$5:$AN$1036129,BS125,Bitácora!$E$5:$E$1036129,BI125,Bitácora!$AM$5:$AM$1036129,BX147)=0," ",SUMIFS(Bitácora!$AC$5:$AC$1036129,Bitácora!$D$5:$D$1036129,BC125,Bitácora!$AN$5:$AN$1036129,BS125,Bitácora!$E$5:$E$1036129,BI125,Bitácora!$AM$5:$AM$1036129,BX147))</f>
        <v xml:space="preserve"> </v>
      </c>
      <c r="CP147" s="606"/>
      <c r="CQ147" s="606"/>
      <c r="CR147" s="645" t="str">
        <f>IF(SUMIFS(Bitácora!$AF$5:$AF$1036129,Bitácora!$D$5:$D$1036129,BC125,Bitácora!$AN$5:$AN$1036129,BS125,Bitácora!$E$5:$E$1036129,BI125,Bitácora!$AM$5:$AM$1036129,BX147)=0," ",SUMIFS(Bitácora!$AF$5:$AF$1036129,Bitácora!$D$5:$D$1036129,BC125,Bitácora!$AN$5:$AN$1036129,BS125,Bitácora!$E$5:$E$1036129,BI125,Bitácora!$AM$5:$AM$1036129,BX147))</f>
        <v xml:space="preserve"> </v>
      </c>
      <c r="CS147" s="646"/>
      <c r="CT147" s="646"/>
      <c r="CU147" s="632"/>
      <c r="CV147" s="276"/>
      <c r="CW147" s="244"/>
      <c r="CX147" s="630"/>
      <c r="CY147" s="634"/>
      <c r="CZ147" s="634"/>
      <c r="DA147" s="634"/>
      <c r="DB147" s="634"/>
      <c r="DC147" s="635"/>
      <c r="DD147" s="1136"/>
      <c r="DE147" s="1137"/>
      <c r="DF147" s="1137"/>
      <c r="DG147" s="1137"/>
      <c r="DH147" s="1137"/>
      <c r="DI147" s="1137"/>
      <c r="DJ147" s="625"/>
      <c r="DK147" s="634"/>
      <c r="DL147" s="634"/>
      <c r="DM147" s="634"/>
      <c r="DN147" s="634"/>
      <c r="DO147" s="635"/>
      <c r="DP147" s="1134"/>
      <c r="DQ147" s="1135"/>
      <c r="DR147" s="1135"/>
      <c r="DS147" s="1135"/>
      <c r="DT147" s="1135"/>
      <c r="DU147" s="1135"/>
      <c r="DV147" s="15"/>
      <c r="DW147" s="613" t="str">
        <f>IF(Portada!$A$1="www.fly-logics.com","JUL",0)</f>
        <v>JUL</v>
      </c>
      <c r="DX147" s="614"/>
      <c r="DY147" s="614"/>
      <c r="DZ147" s="614"/>
      <c r="EA147" s="614"/>
      <c r="EB147" s="605" t="str">
        <f>IF(SUMIFS(Bitácora!$Y$5:$Y$1036129,Bitácora!$D$5:$D$1036129,DB125,Bitácora!$AN$5:$AN$1036129,DR125,Bitácora!$E$5:$E$1036129,DH125,Bitácora!$AM$5:$AM$1036129,DW147)=0," ",SUMIFS(Bitácora!$Y$5:$Y$1036129,Bitácora!$D$5:$D$1036129,DB125,Bitácora!$AN$5:$AN$1036129,DR125,Bitácora!$E$5:$E$1036129,DH125,Bitácora!$AM$5:$AM$1036129,DW147))</f>
        <v xml:space="preserve"> </v>
      </c>
      <c r="EC147" s="615"/>
      <c r="ED147" s="615"/>
      <c r="EE147" s="615"/>
      <c r="EF147" s="639" t="str">
        <f>IF(SUMIFS(Bitácora!$Z$5:$Z$1036129,Bitácora!$D$5:$D$1036129,DB125,Bitácora!$AN$5:$AN$1036129,DR125,Bitácora!$E$5:$E$1036129,DH125,Bitácora!$AM$5:$AM$1036129,DW147)=0," ",SUMIFS(Bitácora!$Z$5:$Z$1036129,Bitácora!$D$5:$D$1036129,DB125,Bitácora!$AN$5:$AN$1036129,DR125,Bitácora!$E$5:$E$1036129,DH125,Bitácora!$AM$5:$AM$1036129,DW147))</f>
        <v xml:space="preserve"> </v>
      </c>
      <c r="EG147" s="640"/>
      <c r="EH147" s="640"/>
      <c r="EI147" s="640"/>
      <c r="EJ147" s="605" t="str">
        <f>IF(SUMIFS(Bitácora!$AA$5:$AA$1036129,Bitácora!$D$5:$D$1036129,DB125,Bitácora!$AN$5:$AN$1036129,DR125,Bitácora!$E$5:$E$1036129,DH125,Bitácora!$AM$5:$AM$1036129,DW147)=0," ",SUMIFS(Bitácora!$AA$5:$AA$1036129,Bitácora!$D$5:$D$1036129,DB125,Bitácora!$AN$5:$AN$1036129,DR125,Bitácora!$E$5:$E$1036129,DH125,Bitácora!$AM$5:$AM$1036129,DW147))</f>
        <v xml:space="preserve"> </v>
      </c>
      <c r="EK147" s="615"/>
      <c r="EL147" s="615"/>
      <c r="EM147" s="615"/>
      <c r="EN147" s="606" t="str">
        <f>IF(SUMIFS(Bitácora!$AE$5:$AE$1036129,Bitácora!$D$5:$D$1036129,DB125,Bitácora!$AN$5:$AN$1036129,DR125,Bitácora!$E$5:$E$1036129,DH125,Bitácora!$AM$5:$AM$1036129,DW147)=0," ",SUMIFS(Bitácora!$AC$5:$AC$1036129,Bitácora!$D$5:$D$1036129,DB125,Bitácora!$AN$5:$AN$1036129,DR125,Bitácora!$E$5:$E$1036129,DH125,Bitácora!$AM$5:$AM$1036129,DW147))</f>
        <v xml:space="preserve"> </v>
      </c>
      <c r="EO147" s="606"/>
      <c r="EP147" s="606"/>
      <c r="EQ147" s="645" t="str">
        <f>IF(SUMIFS(Bitácora!$AF$5:$AF$1036129,Bitácora!$D$5:$D$1036129,DB125,Bitácora!$AN$5:$AN$1036129,DR125,Bitácora!$E$5:$E$1036129,DH125,Bitácora!$AM$5:$AM$1036129,DW147)=0," ",SUMIFS(Bitácora!$AF$5:$AF$1036129,Bitácora!$D$5:$D$1036129,DB125,Bitácora!$AN$5:$AN$1036129,DR125,Bitácora!$E$5:$E$1036129,DH125,Bitácora!$AM$5:$AM$1036129,DW147))</f>
        <v xml:space="preserve"> </v>
      </c>
      <c r="ER147" s="646"/>
      <c r="ES147" s="646"/>
      <c r="ET147" s="632"/>
      <c r="EU147" s="630"/>
      <c r="EV147" s="634"/>
      <c r="EW147" s="634"/>
      <c r="EX147" s="634"/>
      <c r="EY147" s="634"/>
      <c r="EZ147" s="635"/>
      <c r="FA147" s="1136"/>
      <c r="FB147" s="1137"/>
      <c r="FC147" s="1137"/>
      <c r="FD147" s="1137"/>
      <c r="FE147" s="1137"/>
      <c r="FF147" s="1137"/>
      <c r="FG147" s="625"/>
      <c r="FH147" s="634"/>
      <c r="FI147" s="634"/>
      <c r="FJ147" s="634"/>
      <c r="FK147" s="634"/>
      <c r="FL147" s="635"/>
      <c r="FM147" s="1134"/>
      <c r="FN147" s="1135"/>
      <c r="FO147" s="1135"/>
      <c r="FP147" s="1135"/>
      <c r="FQ147" s="1135"/>
      <c r="FR147" s="1135"/>
      <c r="FS147" s="15"/>
      <c r="FT147" s="613" t="str">
        <f>IF(Portada!$A$1="www.fly-logics.com","JUL",0)</f>
        <v>JUL</v>
      </c>
      <c r="FU147" s="614"/>
      <c r="FV147" s="614"/>
      <c r="FW147" s="614"/>
      <c r="FX147" s="614"/>
      <c r="FY147" s="605" t="str">
        <f>IF(SUMIFS(Bitácora!$Y$5:$Y$1036129,Bitácora!$D$5:$D$1036129,EY125,Bitácora!$AN$5:$AN$1036129,FO125,Bitácora!$E$5:$E$1036129,FE125,Bitácora!$AM$5:$AM$1036129,FT147)=0," ",SUMIFS(Bitácora!$Y$5:$Y$1036129,Bitácora!$D$5:$D$1036129,EY125,Bitácora!$AN$5:$AN$1036129,FO125,Bitácora!$E$5:$E$1036129,FE125,Bitácora!$AM$5:$AM$1036129,FT147))</f>
        <v xml:space="preserve"> </v>
      </c>
      <c r="FZ147" s="615"/>
      <c r="GA147" s="615"/>
      <c r="GB147" s="615"/>
      <c r="GC147" s="639" t="str">
        <f>IF(SUMIFS(Bitácora!$Z$5:$Z$1036129,Bitácora!$D$5:$D$1036129,EY125,Bitácora!$AN$5:$AN$1036129,FO125,Bitácora!$E$5:$E$1036129,FE125,Bitácora!$AM$5:$AM$1036129,FT147)=0," ",SUMIFS(Bitácora!$Z$5:$Z$1036129,Bitácora!$D$5:$D$1036129,EY125,Bitácora!$AN$5:$AN$1036129,FO125,Bitácora!$E$5:$E$1036129,FE125,Bitácora!$AM$5:$AM$1036129,FT147))</f>
        <v xml:space="preserve"> </v>
      </c>
      <c r="GD147" s="640"/>
      <c r="GE147" s="640"/>
      <c r="GF147" s="640"/>
      <c r="GG147" s="605" t="str">
        <f>IF(SUMIFS(Bitácora!$AA$5:$AA$1036129,Bitácora!$D$5:$D$1036129,EY125,Bitácora!$AN$5:$AN$1036129,FO125,Bitácora!$E$5:$E$1036129,FE125,Bitácora!$AM$5:$AM$1036129,FT147)=0," ",SUMIFS(Bitácora!$AA$5:$AA$1036129,Bitácora!$D$5:$D$1036129,EY125,Bitácora!$AN$5:$AN$1036129,FO125,Bitácora!$E$5:$E$1036129,FE125,Bitácora!$AM$5:$AM$1036129,FT147))</f>
        <v xml:space="preserve"> </v>
      </c>
      <c r="GH147" s="615"/>
      <c r="GI147" s="615"/>
      <c r="GJ147" s="615"/>
      <c r="GK147" s="606" t="str">
        <f>IF(SUMIFS(Bitácora!$AE$5:$AE$1036129,Bitácora!$D$5:$D$1036129,EY125,Bitácora!$AN$5:$AN$1036129,FO125,Bitácora!$E$5:$E$1036129,FE125,Bitácora!$AM$5:$AM$1036129,FT147)=0," ",SUMIFS(Bitácora!$AC$5:$AC$1036129,Bitácora!$D$5:$D$1036129,EY125,Bitácora!$AN$5:$AN$1036129,FO125,Bitácora!$E$5:$E$1036129,FE125,Bitácora!$AM$5:$AM$1036129,FT147))</f>
        <v xml:space="preserve"> </v>
      </c>
      <c r="GL147" s="606"/>
      <c r="GM147" s="606"/>
      <c r="GN147" s="645" t="str">
        <f>IF(SUMIFS(Bitácora!$AF$5:$AF$1036129,Bitácora!$D$5:$D$1036129,EY125,Bitácora!$AN$5:$AN$1036129,FO125,Bitácora!$E$5:$E$1036129,FE125,Bitácora!$AM$5:$AM$1036129,FT147)=0," ",SUMIFS(Bitácora!$AF$5:$AF$1036129,Bitácora!$D$5:$D$1036129,EY125,Bitácora!$AN$5:$AN$1036129,FO125,Bitácora!$E$5:$E$1036129,FE125,Bitácora!$AM$5:$AM$1036129,FT147))</f>
        <v xml:space="preserve"> </v>
      </c>
      <c r="GO147" s="646"/>
      <c r="GP147" s="646"/>
      <c r="GQ147" s="632"/>
      <c r="GR147" s="6"/>
    </row>
    <row r="148" spans="1:200" ht="3" customHeight="1" x14ac:dyDescent="0.25">
      <c r="A148" s="244"/>
      <c r="B148" s="630"/>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625"/>
      <c r="Z148" s="15"/>
      <c r="AA148" s="614"/>
      <c r="AB148" s="614"/>
      <c r="AC148" s="614"/>
      <c r="AD148" s="614"/>
      <c r="AE148" s="614"/>
      <c r="AF148" s="615"/>
      <c r="AG148" s="616"/>
      <c r="AH148" s="616"/>
      <c r="AI148" s="615"/>
      <c r="AJ148" s="615"/>
      <c r="AK148" s="616"/>
      <c r="AL148" s="616"/>
      <c r="AM148" s="615"/>
      <c r="AN148" s="615"/>
      <c r="AO148" s="616"/>
      <c r="AP148" s="616"/>
      <c r="AQ148" s="615"/>
      <c r="AR148" s="606"/>
      <c r="AS148" s="606"/>
      <c r="AT148" s="606"/>
      <c r="AU148" s="617"/>
      <c r="AV148" s="618"/>
      <c r="AW148" s="617"/>
      <c r="AX148" s="632"/>
      <c r="AY148" s="630"/>
      <c r="AZ148" s="625"/>
      <c r="BA148" s="625"/>
      <c r="BB148" s="625"/>
      <c r="BC148" s="625"/>
      <c r="BD148" s="625"/>
      <c r="BE148" s="625"/>
      <c r="BF148" s="625"/>
      <c r="BG148" s="625"/>
      <c r="BH148" s="625"/>
      <c r="BI148" s="625"/>
      <c r="BJ148" s="625"/>
      <c r="BK148" s="625"/>
      <c r="BL148" s="625"/>
      <c r="BM148" s="625"/>
      <c r="BN148" s="625"/>
      <c r="BO148" s="625"/>
      <c r="BP148" s="625"/>
      <c r="BQ148" s="625"/>
      <c r="BR148" s="625"/>
      <c r="BS148" s="625"/>
      <c r="BT148" s="625"/>
      <c r="BU148" s="625"/>
      <c r="BV148" s="625"/>
      <c r="BW148" s="15"/>
      <c r="BX148" s="614"/>
      <c r="BY148" s="614"/>
      <c r="BZ148" s="614"/>
      <c r="CA148" s="614"/>
      <c r="CB148" s="614"/>
      <c r="CC148" s="615"/>
      <c r="CD148" s="616"/>
      <c r="CE148" s="616"/>
      <c r="CF148" s="615"/>
      <c r="CG148" s="615"/>
      <c r="CH148" s="616"/>
      <c r="CI148" s="616"/>
      <c r="CJ148" s="615"/>
      <c r="CK148" s="615"/>
      <c r="CL148" s="616"/>
      <c r="CM148" s="616"/>
      <c r="CN148" s="615"/>
      <c r="CO148" s="606"/>
      <c r="CP148" s="606"/>
      <c r="CQ148" s="606"/>
      <c r="CR148" s="617"/>
      <c r="CS148" s="618"/>
      <c r="CT148" s="617"/>
      <c r="CU148" s="632"/>
      <c r="CV148" s="276"/>
      <c r="CW148" s="244"/>
      <c r="CX148" s="630"/>
      <c r="CY148" s="625"/>
      <c r="CZ148" s="625"/>
      <c r="DA148" s="625"/>
      <c r="DB148" s="625"/>
      <c r="DC148" s="625"/>
      <c r="DD148" s="625"/>
      <c r="DE148" s="625"/>
      <c r="DF148" s="625"/>
      <c r="DG148" s="625"/>
      <c r="DH148" s="625"/>
      <c r="DI148" s="625"/>
      <c r="DJ148" s="625"/>
      <c r="DK148" s="625"/>
      <c r="DL148" s="625"/>
      <c r="DM148" s="625"/>
      <c r="DN148" s="625"/>
      <c r="DO148" s="625"/>
      <c r="DP148" s="625"/>
      <c r="DQ148" s="625"/>
      <c r="DR148" s="625"/>
      <c r="DS148" s="625"/>
      <c r="DT148" s="625"/>
      <c r="DU148" s="625"/>
      <c r="DV148" s="15"/>
      <c r="DW148" s="614"/>
      <c r="DX148" s="614"/>
      <c r="DY148" s="614"/>
      <c r="DZ148" s="614"/>
      <c r="EA148" s="614"/>
      <c r="EB148" s="615"/>
      <c r="EC148" s="616"/>
      <c r="ED148" s="616"/>
      <c r="EE148" s="615"/>
      <c r="EF148" s="615"/>
      <c r="EG148" s="616"/>
      <c r="EH148" s="616"/>
      <c r="EI148" s="615"/>
      <c r="EJ148" s="615"/>
      <c r="EK148" s="616"/>
      <c r="EL148" s="616"/>
      <c r="EM148" s="615"/>
      <c r="EN148" s="606"/>
      <c r="EO148" s="606"/>
      <c r="EP148" s="606"/>
      <c r="EQ148" s="617"/>
      <c r="ER148" s="618"/>
      <c r="ES148" s="617"/>
      <c r="ET148" s="632"/>
      <c r="EU148" s="630"/>
      <c r="EV148" s="625"/>
      <c r="EW148" s="625"/>
      <c r="EX148" s="625"/>
      <c r="EY148" s="625"/>
      <c r="EZ148" s="625"/>
      <c r="FA148" s="625"/>
      <c r="FB148" s="625"/>
      <c r="FC148" s="625"/>
      <c r="FD148" s="625"/>
      <c r="FE148" s="625"/>
      <c r="FF148" s="625"/>
      <c r="FG148" s="625"/>
      <c r="FH148" s="625"/>
      <c r="FI148" s="625"/>
      <c r="FJ148" s="625"/>
      <c r="FK148" s="625"/>
      <c r="FL148" s="625"/>
      <c r="FM148" s="625"/>
      <c r="FN148" s="625"/>
      <c r="FO148" s="625"/>
      <c r="FP148" s="625"/>
      <c r="FQ148" s="625"/>
      <c r="FR148" s="625"/>
      <c r="FS148" s="15"/>
      <c r="FT148" s="614"/>
      <c r="FU148" s="614"/>
      <c r="FV148" s="614"/>
      <c r="FW148" s="614"/>
      <c r="FX148" s="614"/>
      <c r="FY148" s="615"/>
      <c r="FZ148" s="616"/>
      <c r="GA148" s="616"/>
      <c r="GB148" s="615"/>
      <c r="GC148" s="615"/>
      <c r="GD148" s="616"/>
      <c r="GE148" s="616"/>
      <c r="GF148" s="615"/>
      <c r="GG148" s="615"/>
      <c r="GH148" s="616"/>
      <c r="GI148" s="616"/>
      <c r="GJ148" s="615"/>
      <c r="GK148" s="606"/>
      <c r="GL148" s="606"/>
      <c r="GM148" s="606"/>
      <c r="GN148" s="617"/>
      <c r="GO148" s="618"/>
      <c r="GP148" s="617"/>
      <c r="GQ148" s="632"/>
      <c r="GR148" s="6"/>
    </row>
    <row r="149" spans="1:200" ht="10.5" customHeight="1" x14ac:dyDescent="0.25">
      <c r="A149" s="244"/>
      <c r="B149" s="630"/>
      <c r="C149" s="644" t="str">
        <f>IF(Portada!$A$1="www.fly-logics.com","Travesía",0)</f>
        <v>Travesía</v>
      </c>
      <c r="D149" s="634"/>
      <c r="E149" s="634"/>
      <c r="F149" s="634"/>
      <c r="G149" s="635"/>
      <c r="H149" s="1136" t="str">
        <f>IF(SUMIFS(Bitácora!$W$5:$W$1036129,Bitácora!$D$5:$D$1036129,F125,Bitácora!$AN$5:$AN$1036129,V125,Bitácora!$E$5:$E$1036129,L125)=0," ",SUMIFS(Bitácora!$W$5:$W$1036129,Bitácora!$D$5:$D$1036129,F125,Bitácora!$AN$5:$AN$1036129,V125,Bitácora!$E$5:$E$1036129,L125))</f>
        <v xml:space="preserve"> </v>
      </c>
      <c r="I149" s="1137" t="str">
        <f t="shared" ref="I149" si="136">H149</f>
        <v xml:space="preserve"> </v>
      </c>
      <c r="J149" s="1137"/>
      <c r="K149" s="1137"/>
      <c r="L149" s="1137"/>
      <c r="M149" s="1137"/>
      <c r="N149" s="632"/>
      <c r="O149" s="607" t="s">
        <v>85</v>
      </c>
      <c r="P149" s="607"/>
      <c r="Q149" s="607"/>
      <c r="R149" s="607"/>
      <c r="S149" s="607"/>
      <c r="T149" s="607"/>
      <c r="U149" s="607"/>
      <c r="V149" s="607"/>
      <c r="W149" s="607"/>
      <c r="X149" s="607"/>
      <c r="Y149" s="608"/>
      <c r="Z149" s="15"/>
      <c r="AA149" s="614"/>
      <c r="AB149" s="614"/>
      <c r="AC149" s="614"/>
      <c r="AD149" s="614"/>
      <c r="AE149" s="614"/>
      <c r="AF149" s="615"/>
      <c r="AG149" s="615"/>
      <c r="AH149" s="615"/>
      <c r="AI149" s="615"/>
      <c r="AJ149" s="615"/>
      <c r="AK149" s="615"/>
      <c r="AL149" s="615"/>
      <c r="AM149" s="615"/>
      <c r="AN149" s="615"/>
      <c r="AO149" s="615"/>
      <c r="AP149" s="615"/>
      <c r="AQ149" s="615"/>
      <c r="AR149" s="606"/>
      <c r="AS149" s="606"/>
      <c r="AT149" s="606"/>
      <c r="AU149" s="617"/>
      <c r="AV149" s="617"/>
      <c r="AW149" s="617"/>
      <c r="AX149" s="632"/>
      <c r="AY149" s="630"/>
      <c r="AZ149" s="644" t="str">
        <f>IF(Portada!$A$1="www.fly-logics.com","Travesía",0)</f>
        <v>Travesía</v>
      </c>
      <c r="BA149" s="634"/>
      <c r="BB149" s="634"/>
      <c r="BC149" s="634"/>
      <c r="BD149" s="635"/>
      <c r="BE149" s="1136" t="str">
        <f>IF(SUMIFS(Bitácora!$W$5:$W$1036129,Bitácora!$D$5:$D$1036129,BC125,Bitácora!$AN$5:$AN$1036129,BS125,Bitácora!$E$5:$E$1036129,BI125)=0," ",SUMIFS(Bitácora!$W$5:$W$1036129,Bitácora!$D$5:$D$1036129,BC125,Bitácora!$AN$5:$AN$1036129,BS125,Bitácora!$E$5:$E$1036129,BI125))</f>
        <v xml:space="preserve"> </v>
      </c>
      <c r="BF149" s="1137" t="str">
        <f t="shared" ref="BF149" si="137">BE149</f>
        <v xml:space="preserve"> </v>
      </c>
      <c r="BG149" s="1137"/>
      <c r="BH149" s="1137"/>
      <c r="BI149" s="1137"/>
      <c r="BJ149" s="1137"/>
      <c r="BK149" s="632"/>
      <c r="BL149" s="607" t="s">
        <v>85</v>
      </c>
      <c r="BM149" s="607"/>
      <c r="BN149" s="607"/>
      <c r="BO149" s="607"/>
      <c r="BP149" s="607"/>
      <c r="BQ149" s="607"/>
      <c r="BR149" s="607"/>
      <c r="BS149" s="607"/>
      <c r="BT149" s="607"/>
      <c r="BU149" s="607"/>
      <c r="BV149" s="608"/>
      <c r="BW149" s="15"/>
      <c r="BX149" s="614"/>
      <c r="BY149" s="614"/>
      <c r="BZ149" s="614"/>
      <c r="CA149" s="614"/>
      <c r="CB149" s="614"/>
      <c r="CC149" s="615"/>
      <c r="CD149" s="615"/>
      <c r="CE149" s="615"/>
      <c r="CF149" s="615"/>
      <c r="CG149" s="615"/>
      <c r="CH149" s="615"/>
      <c r="CI149" s="615"/>
      <c r="CJ149" s="615"/>
      <c r="CK149" s="615"/>
      <c r="CL149" s="615"/>
      <c r="CM149" s="615"/>
      <c r="CN149" s="615"/>
      <c r="CO149" s="606"/>
      <c r="CP149" s="606"/>
      <c r="CQ149" s="606"/>
      <c r="CR149" s="617"/>
      <c r="CS149" s="617"/>
      <c r="CT149" s="617"/>
      <c r="CU149" s="632"/>
      <c r="CV149" s="276"/>
      <c r="CW149" s="244"/>
      <c r="CX149" s="630"/>
      <c r="CY149" s="644" t="str">
        <f>IF(Portada!$A$1="www.fly-logics.com","Travesía",0)</f>
        <v>Travesía</v>
      </c>
      <c r="CZ149" s="634"/>
      <c r="DA149" s="634"/>
      <c r="DB149" s="634"/>
      <c r="DC149" s="635"/>
      <c r="DD149" s="1136" t="str">
        <f>IF(SUMIFS(Bitácora!$W$5:$W$1036129,Bitácora!$D$5:$D$1036129,DB125,Bitácora!$AN$5:$AN$1036129,DR125,Bitácora!$E$5:$E$1036129,DH125)=0," ",SUMIFS(Bitácora!$W$5:$W$1036129,Bitácora!$D$5:$D$1036129,DB125,Bitácora!$AN$5:$AN$1036129,DR125,Bitácora!$E$5:$E$1036129,DH125))</f>
        <v xml:space="preserve"> </v>
      </c>
      <c r="DE149" s="1137" t="str">
        <f t="shared" ref="DE149" si="138">DD149</f>
        <v xml:space="preserve"> </v>
      </c>
      <c r="DF149" s="1137"/>
      <c r="DG149" s="1137"/>
      <c r="DH149" s="1137"/>
      <c r="DI149" s="1137"/>
      <c r="DJ149" s="632"/>
      <c r="DK149" s="607" t="s">
        <v>85</v>
      </c>
      <c r="DL149" s="607"/>
      <c r="DM149" s="607"/>
      <c r="DN149" s="607"/>
      <c r="DO149" s="607"/>
      <c r="DP149" s="607"/>
      <c r="DQ149" s="607"/>
      <c r="DR149" s="607"/>
      <c r="DS149" s="607"/>
      <c r="DT149" s="607"/>
      <c r="DU149" s="608"/>
      <c r="DV149" s="15"/>
      <c r="DW149" s="614"/>
      <c r="DX149" s="614"/>
      <c r="DY149" s="614"/>
      <c r="DZ149" s="614"/>
      <c r="EA149" s="614"/>
      <c r="EB149" s="615"/>
      <c r="EC149" s="615"/>
      <c r="ED149" s="615"/>
      <c r="EE149" s="615"/>
      <c r="EF149" s="615"/>
      <c r="EG149" s="615"/>
      <c r="EH149" s="615"/>
      <c r="EI149" s="615"/>
      <c r="EJ149" s="615"/>
      <c r="EK149" s="615"/>
      <c r="EL149" s="615"/>
      <c r="EM149" s="615"/>
      <c r="EN149" s="606"/>
      <c r="EO149" s="606"/>
      <c r="EP149" s="606"/>
      <c r="EQ149" s="617"/>
      <c r="ER149" s="617"/>
      <c r="ES149" s="617"/>
      <c r="ET149" s="632"/>
      <c r="EU149" s="630"/>
      <c r="EV149" s="644" t="str">
        <f>IF(Portada!$A$1="www.fly-logics.com","Travesía",0)</f>
        <v>Travesía</v>
      </c>
      <c r="EW149" s="634"/>
      <c r="EX149" s="634"/>
      <c r="EY149" s="634"/>
      <c r="EZ149" s="635"/>
      <c r="FA149" s="1136" t="str">
        <f>IF(SUMIFS(Bitácora!$W$5:$W$1036129,Bitácora!$D$5:$D$1036129,EY125,Bitácora!$AN$5:$AN$1036129,FO125,Bitácora!$E$5:$E$1036129,FE125)=0," ",SUMIFS(Bitácora!$W$5:$W$1036129,Bitácora!$D$5:$D$1036129,EY125,Bitácora!$AN$5:$AN$1036129,FO125,Bitácora!$E$5:$E$1036129,FE125))</f>
        <v xml:space="preserve"> </v>
      </c>
      <c r="FB149" s="1137" t="str">
        <f t="shared" ref="FB149" si="139">FA149</f>
        <v xml:space="preserve"> </v>
      </c>
      <c r="FC149" s="1137"/>
      <c r="FD149" s="1137"/>
      <c r="FE149" s="1137"/>
      <c r="FF149" s="1137"/>
      <c r="FG149" s="632"/>
      <c r="FH149" s="607" t="s">
        <v>85</v>
      </c>
      <c r="FI149" s="607"/>
      <c r="FJ149" s="607"/>
      <c r="FK149" s="607"/>
      <c r="FL149" s="607"/>
      <c r="FM149" s="607"/>
      <c r="FN149" s="607"/>
      <c r="FO149" s="607"/>
      <c r="FP149" s="607"/>
      <c r="FQ149" s="607"/>
      <c r="FR149" s="608"/>
      <c r="FS149" s="15"/>
      <c r="FT149" s="614"/>
      <c r="FU149" s="614"/>
      <c r="FV149" s="614"/>
      <c r="FW149" s="614"/>
      <c r="FX149" s="614"/>
      <c r="FY149" s="615"/>
      <c r="FZ149" s="615"/>
      <c r="GA149" s="615"/>
      <c r="GB149" s="615"/>
      <c r="GC149" s="615"/>
      <c r="GD149" s="615"/>
      <c r="GE149" s="615"/>
      <c r="GF149" s="615"/>
      <c r="GG149" s="615"/>
      <c r="GH149" s="615"/>
      <c r="GI149" s="615"/>
      <c r="GJ149" s="615"/>
      <c r="GK149" s="606"/>
      <c r="GL149" s="606"/>
      <c r="GM149" s="606"/>
      <c r="GN149" s="617"/>
      <c r="GO149" s="617"/>
      <c r="GP149" s="617"/>
      <c r="GQ149" s="632"/>
      <c r="GR149" s="6"/>
    </row>
    <row r="150" spans="1:200" ht="8.85" customHeight="1" x14ac:dyDescent="0.25">
      <c r="A150" s="244"/>
      <c r="B150" s="630"/>
      <c r="C150" s="634"/>
      <c r="D150" s="634"/>
      <c r="E150" s="634"/>
      <c r="F150" s="634"/>
      <c r="G150" s="635"/>
      <c r="H150" s="1136"/>
      <c r="I150" s="1137"/>
      <c r="J150" s="1137"/>
      <c r="K150" s="1137"/>
      <c r="L150" s="1137"/>
      <c r="M150" s="1137"/>
      <c r="N150" s="632"/>
      <c r="O150" s="609"/>
      <c r="P150" s="609"/>
      <c r="Q150" s="609"/>
      <c r="R150" s="609"/>
      <c r="S150" s="609"/>
      <c r="T150" s="609"/>
      <c r="U150" s="609"/>
      <c r="V150" s="609"/>
      <c r="W150" s="609"/>
      <c r="X150" s="609"/>
      <c r="Y150" s="610"/>
      <c r="Z150" s="15"/>
      <c r="AA150" s="613" t="str">
        <f>IF(Portada!$A$1="www.fly-logics.com","AGO",0)</f>
        <v>AGO</v>
      </c>
      <c r="AB150" s="614"/>
      <c r="AC150" s="614"/>
      <c r="AD150" s="614"/>
      <c r="AE150" s="614"/>
      <c r="AF150" s="605" t="str">
        <f>IF(SUMIFS(Bitácora!$Y$5:$Y$1036129,Bitácora!$D$5:$D$1036129,F125,Bitácora!$AN$5:$AN$1036129,V125,Bitácora!$E$5:$E$1036129,L125,Bitácora!$AM$5:$AM$1036129,AA150)=0," ",SUMIFS(Bitácora!$Y$5:$Y$1036129,Bitácora!$D$5:$D$1036129,F125,Bitácora!$AN$5:$AN$1036129,V125,Bitácora!$E$5:$E$1036129,L125,Bitácora!$AM$5:$AM$1036129,AA150))</f>
        <v xml:space="preserve"> </v>
      </c>
      <c r="AG150" s="615"/>
      <c r="AH150" s="615"/>
      <c r="AI150" s="615"/>
      <c r="AJ150" s="605" t="str">
        <f>IF(SUMIFS(Bitácora!$Z$5:$Z$1036129,Bitácora!$D$5:$D$1036129,F125,Bitácora!$AN$5:$AN$1036129,V125,Bitácora!$E$5:$E$1036129,L125,Bitácora!$AM$5:$AM$1036129,AA150)=0," ",SUMIFS(Bitácora!$Z$5:$Z$1036129,Bitácora!$D$5:$D$1036129,F125,Bitácora!$AN$5:$AN$1036129,V125,Bitácora!$E$5:$E$1036129,L125,Bitácora!$AM$5:$AM$1036129,AA150))</f>
        <v xml:space="preserve"> </v>
      </c>
      <c r="AK150" s="615"/>
      <c r="AL150" s="615"/>
      <c r="AM150" s="615"/>
      <c r="AN150" s="605" t="str">
        <f>IF(SUMIFS(Bitácora!$AA$5:$AA$1036129,Bitácora!$D$5:$D$1036129,F125,Bitácora!$AN$5:$AN$1036129,V125,Bitácora!$E$5:$E$1036129,L125,Bitácora!$AM$5:$AM$1036129,AA150)=0," ",SUMIFS(Bitácora!$AA$5:$AA$1036129,Bitácora!$D$5:$D$1036129,F125,Bitácora!$AN$5:$AN$1036129,V125,Bitácora!$E$5:$E$1036129,L125,Bitácora!$AM$5:$AM$1036129,AA150))</f>
        <v xml:space="preserve"> </v>
      </c>
      <c r="AO150" s="615"/>
      <c r="AP150" s="615"/>
      <c r="AQ150" s="615"/>
      <c r="AR150" s="606" t="str">
        <f>IF(SUMIFS(Bitácora!$AE$5:$AE$1036129,Bitácora!$D$5:$D$1036129,F125,Bitácora!$AN$5:$AN$1036129,V125,Bitácora!$E$5:$E$1036129,L125,Bitácora!$AM$5:$AM$1036129,AA150)=0," ",SUMIFS(Bitácora!$AC$5:$AC$1036129,Bitácora!$D$5:$D$1036129,F125,Bitácora!$AN$5:$AN$1036129,V125,Bitácora!$E$5:$E$1036129,L125,Bitácora!$AM$5:$AM$1036129,AA150))</f>
        <v xml:space="preserve"> </v>
      </c>
      <c r="AS150" s="606"/>
      <c r="AT150" s="606"/>
      <c r="AU150" s="606" t="str">
        <f>IF(SUMIFS(Bitácora!$AF$5:$AF$1036129,Bitácora!$D$5:$D$1036129,F125,Bitácora!$AN$5:$AN$1036129,V125,Bitácora!$E$5:$E$1036129,L125,Bitácora!$AM$5:$AM$1036129,AA150)=0," ",SUMIFS(Bitácora!$AF$5:$AF$1036129,Bitácora!$D$5:$D$1036129,F125,Bitácora!$AN$5:$AN$1036129,V125,Bitácora!$E$5:$E$1036129,L125,Bitácora!$AM$5:$AM$1036129,AA150))</f>
        <v xml:space="preserve"> </v>
      </c>
      <c r="AV150" s="617"/>
      <c r="AW150" s="617"/>
      <c r="AX150" s="632"/>
      <c r="AY150" s="630"/>
      <c r="AZ150" s="634"/>
      <c r="BA150" s="634"/>
      <c r="BB150" s="634"/>
      <c r="BC150" s="634"/>
      <c r="BD150" s="635"/>
      <c r="BE150" s="1136"/>
      <c r="BF150" s="1137"/>
      <c r="BG150" s="1137"/>
      <c r="BH150" s="1137"/>
      <c r="BI150" s="1137"/>
      <c r="BJ150" s="1137"/>
      <c r="BK150" s="632"/>
      <c r="BL150" s="609"/>
      <c r="BM150" s="609"/>
      <c r="BN150" s="609"/>
      <c r="BO150" s="609"/>
      <c r="BP150" s="609"/>
      <c r="BQ150" s="609"/>
      <c r="BR150" s="609"/>
      <c r="BS150" s="609"/>
      <c r="BT150" s="609"/>
      <c r="BU150" s="609"/>
      <c r="BV150" s="610"/>
      <c r="BW150" s="15"/>
      <c r="BX150" s="613" t="str">
        <f>IF(Portada!$A$1="www.fly-logics.com","AGO",0)</f>
        <v>AGO</v>
      </c>
      <c r="BY150" s="614"/>
      <c r="BZ150" s="614"/>
      <c r="CA150" s="614"/>
      <c r="CB150" s="614"/>
      <c r="CC150" s="605" t="str">
        <f>IF(SUMIFS(Bitácora!$Y$5:$Y$1036129,Bitácora!$D$5:$D$1036129,BC125,Bitácora!$AN$5:$AN$1036129,BS125,Bitácora!$E$5:$E$1036129,BI125,Bitácora!$AM$5:$AM$1036129,BX150)=0," ",SUMIFS(Bitácora!$Y$5:$Y$1036129,Bitácora!$D$5:$D$1036129,BC125,Bitácora!$AN$5:$AN$1036129,BS125,Bitácora!$E$5:$E$1036129,BI125,Bitácora!$AM$5:$AM$1036129,BX150))</f>
        <v xml:space="preserve"> </v>
      </c>
      <c r="CD150" s="615"/>
      <c r="CE150" s="615"/>
      <c r="CF150" s="615"/>
      <c r="CG150" s="605" t="str">
        <f>IF(SUMIFS(Bitácora!$Z$5:$Z$1036129,Bitácora!$D$5:$D$1036129,BC125,Bitácora!$AN$5:$AN$1036129,BS125,Bitácora!$E$5:$E$1036129,BI125,Bitácora!$AM$5:$AM$1036129,BX150)=0," ",SUMIFS(Bitácora!$Z$5:$Z$1036129,Bitácora!$D$5:$D$1036129,BC125,Bitácora!$AN$5:$AN$1036129,BS125,Bitácora!$E$5:$E$1036129,BI125,Bitácora!$AM$5:$AM$1036129,BX150))</f>
        <v xml:space="preserve"> </v>
      </c>
      <c r="CH150" s="615"/>
      <c r="CI150" s="615"/>
      <c r="CJ150" s="615"/>
      <c r="CK150" s="605" t="str">
        <f>IF(SUMIFS(Bitácora!$AA$5:$AA$1036129,Bitácora!$D$5:$D$1036129,BC125,Bitácora!$AN$5:$AN$1036129,BS125,Bitácora!$E$5:$E$1036129,BI125,Bitácora!$AM$5:$AM$1036129,BX150)=0," ",SUMIFS(Bitácora!$AA$5:$AA$1036129,Bitácora!$D$5:$D$1036129,BC125,Bitácora!$AN$5:$AN$1036129,BS125,Bitácora!$E$5:$E$1036129,BI125,Bitácora!$AM$5:$AM$1036129,BX150))</f>
        <v xml:space="preserve"> </v>
      </c>
      <c r="CL150" s="615"/>
      <c r="CM150" s="615"/>
      <c r="CN150" s="615"/>
      <c r="CO150" s="606" t="str">
        <f>IF(SUMIFS(Bitácora!$AE$5:$AE$1036129,Bitácora!$D$5:$D$1036129,BC125,Bitácora!$AN$5:$AN$1036129,BS125,Bitácora!$E$5:$E$1036129,BI125,Bitácora!$AM$5:$AM$1036129,BX150)=0," ",SUMIFS(Bitácora!$AC$5:$AC$1036129,Bitácora!$D$5:$D$1036129,BC125,Bitácora!$AN$5:$AN$1036129,BS125,Bitácora!$E$5:$E$1036129,BI125,Bitácora!$AM$5:$AM$1036129,BX150))</f>
        <v xml:space="preserve"> </v>
      </c>
      <c r="CP150" s="606"/>
      <c r="CQ150" s="606"/>
      <c r="CR150" s="606" t="str">
        <f>IF(SUMIFS(Bitácora!$AF$5:$AF$1036129,Bitácora!$D$5:$D$1036129,BC125,Bitácora!$AN$5:$AN$1036129,BS125,Bitácora!$E$5:$E$1036129,BI125,Bitácora!$AM$5:$AM$1036129,BX150)=0," ",SUMIFS(Bitácora!$AF$5:$AF$1036129,Bitácora!$D$5:$D$1036129,BC125,Bitácora!$AN$5:$AN$1036129,BS125,Bitácora!$E$5:$E$1036129,BI125,Bitácora!$AM$5:$AM$1036129,BX150))</f>
        <v xml:space="preserve"> </v>
      </c>
      <c r="CS150" s="617"/>
      <c r="CT150" s="617"/>
      <c r="CU150" s="632"/>
      <c r="CV150" s="276"/>
      <c r="CW150" s="244"/>
      <c r="CX150" s="630"/>
      <c r="CY150" s="634"/>
      <c r="CZ150" s="634"/>
      <c r="DA150" s="634"/>
      <c r="DB150" s="634"/>
      <c r="DC150" s="635"/>
      <c r="DD150" s="1136"/>
      <c r="DE150" s="1137"/>
      <c r="DF150" s="1137"/>
      <c r="DG150" s="1137"/>
      <c r="DH150" s="1137"/>
      <c r="DI150" s="1137"/>
      <c r="DJ150" s="632"/>
      <c r="DK150" s="609"/>
      <c r="DL150" s="609"/>
      <c r="DM150" s="609"/>
      <c r="DN150" s="609"/>
      <c r="DO150" s="609"/>
      <c r="DP150" s="609"/>
      <c r="DQ150" s="609"/>
      <c r="DR150" s="609"/>
      <c r="DS150" s="609"/>
      <c r="DT150" s="609"/>
      <c r="DU150" s="610"/>
      <c r="DV150" s="15"/>
      <c r="DW150" s="613" t="str">
        <f>IF(Portada!$A$1="www.fly-logics.com","AGO",0)</f>
        <v>AGO</v>
      </c>
      <c r="DX150" s="614"/>
      <c r="DY150" s="614"/>
      <c r="DZ150" s="614"/>
      <c r="EA150" s="614"/>
      <c r="EB150" s="605" t="str">
        <f>IF(SUMIFS(Bitácora!$Y$5:$Y$1036129,Bitácora!$D$5:$D$1036129,DB125,Bitácora!$AN$5:$AN$1036129,DR125,Bitácora!$E$5:$E$1036129,DH125,Bitácora!$AM$5:$AM$1036129,DW150)=0," ",SUMIFS(Bitácora!$Y$5:$Y$1036129,Bitácora!$D$5:$D$1036129,DB125,Bitácora!$AN$5:$AN$1036129,DR125,Bitácora!$E$5:$E$1036129,DH125,Bitácora!$AM$5:$AM$1036129,DW150))</f>
        <v xml:space="preserve"> </v>
      </c>
      <c r="EC150" s="615"/>
      <c r="ED150" s="615"/>
      <c r="EE150" s="615"/>
      <c r="EF150" s="605" t="str">
        <f>IF(SUMIFS(Bitácora!$Z$5:$Z$1036129,Bitácora!$D$5:$D$1036129,DB125,Bitácora!$AN$5:$AN$1036129,DR125,Bitácora!$E$5:$E$1036129,DH125,Bitácora!$AM$5:$AM$1036129,DW150)=0," ",SUMIFS(Bitácora!$Z$5:$Z$1036129,Bitácora!$D$5:$D$1036129,DB125,Bitácora!$AN$5:$AN$1036129,DR125,Bitácora!$E$5:$E$1036129,DH125,Bitácora!$AM$5:$AM$1036129,DW150))</f>
        <v xml:space="preserve"> </v>
      </c>
      <c r="EG150" s="615"/>
      <c r="EH150" s="615"/>
      <c r="EI150" s="615"/>
      <c r="EJ150" s="605" t="str">
        <f>IF(SUMIFS(Bitácora!$AA$5:$AA$1036129,Bitácora!$D$5:$D$1036129,DB125,Bitácora!$AN$5:$AN$1036129,DR125,Bitácora!$E$5:$E$1036129,DH125,Bitácora!$AM$5:$AM$1036129,DW150)=0," ",SUMIFS(Bitácora!$AA$5:$AA$1036129,Bitácora!$D$5:$D$1036129,DB125,Bitácora!$AN$5:$AN$1036129,DR125,Bitácora!$E$5:$E$1036129,DH125,Bitácora!$AM$5:$AM$1036129,DW150))</f>
        <v xml:space="preserve"> </v>
      </c>
      <c r="EK150" s="615"/>
      <c r="EL150" s="615"/>
      <c r="EM150" s="615"/>
      <c r="EN150" s="606" t="str">
        <f>IF(SUMIFS(Bitácora!$AE$5:$AE$1036129,Bitácora!$D$5:$D$1036129,DB125,Bitácora!$AN$5:$AN$1036129,DR125,Bitácora!$E$5:$E$1036129,DH125,Bitácora!$AM$5:$AM$1036129,DW150)=0," ",SUMIFS(Bitácora!$AC$5:$AC$1036129,Bitácora!$D$5:$D$1036129,DB125,Bitácora!$AN$5:$AN$1036129,DR125,Bitácora!$E$5:$E$1036129,DH125,Bitácora!$AM$5:$AM$1036129,DW150))</f>
        <v xml:space="preserve"> </v>
      </c>
      <c r="EO150" s="606"/>
      <c r="EP150" s="606"/>
      <c r="EQ150" s="606" t="str">
        <f>IF(SUMIFS(Bitácora!$AF$5:$AF$1036129,Bitácora!$D$5:$D$1036129,DB125,Bitácora!$AN$5:$AN$1036129,DR125,Bitácora!$E$5:$E$1036129,DH125,Bitácora!$AM$5:$AM$1036129,DW150)=0," ",SUMIFS(Bitácora!$AF$5:$AF$1036129,Bitácora!$D$5:$D$1036129,DB125,Bitácora!$AN$5:$AN$1036129,DR125,Bitácora!$E$5:$E$1036129,DH125,Bitácora!$AM$5:$AM$1036129,DW150))</f>
        <v xml:space="preserve"> </v>
      </c>
      <c r="ER150" s="617"/>
      <c r="ES150" s="617"/>
      <c r="ET150" s="632"/>
      <c r="EU150" s="630"/>
      <c r="EV150" s="634"/>
      <c r="EW150" s="634"/>
      <c r="EX150" s="634"/>
      <c r="EY150" s="634"/>
      <c r="EZ150" s="635"/>
      <c r="FA150" s="1136"/>
      <c r="FB150" s="1137"/>
      <c r="FC150" s="1137"/>
      <c r="FD150" s="1137"/>
      <c r="FE150" s="1137"/>
      <c r="FF150" s="1137"/>
      <c r="FG150" s="632"/>
      <c r="FH150" s="609"/>
      <c r="FI150" s="609"/>
      <c r="FJ150" s="609"/>
      <c r="FK150" s="609"/>
      <c r="FL150" s="609"/>
      <c r="FM150" s="609"/>
      <c r="FN150" s="609"/>
      <c r="FO150" s="609"/>
      <c r="FP150" s="609"/>
      <c r="FQ150" s="609"/>
      <c r="FR150" s="610"/>
      <c r="FS150" s="15"/>
      <c r="FT150" s="613" t="str">
        <f>IF(Portada!$A$1="www.fly-logics.com","AGO",0)</f>
        <v>AGO</v>
      </c>
      <c r="FU150" s="614"/>
      <c r="FV150" s="614"/>
      <c r="FW150" s="614"/>
      <c r="FX150" s="614"/>
      <c r="FY150" s="605" t="str">
        <f>IF(SUMIFS(Bitácora!$Y$5:$Y$1036129,Bitácora!$D$5:$D$1036129,EY125,Bitácora!$AN$5:$AN$1036129,FO125,Bitácora!$E$5:$E$1036129,FE125,Bitácora!$AM$5:$AM$1036129,FT150)=0," ",SUMIFS(Bitácora!$Y$5:$Y$1036129,Bitácora!$D$5:$D$1036129,EY125,Bitácora!$AN$5:$AN$1036129,FO125,Bitácora!$E$5:$E$1036129,FE125,Bitácora!$AM$5:$AM$1036129,FT150))</f>
        <v xml:space="preserve"> </v>
      </c>
      <c r="FZ150" s="615"/>
      <c r="GA150" s="615"/>
      <c r="GB150" s="615"/>
      <c r="GC150" s="605" t="str">
        <f>IF(SUMIFS(Bitácora!$Z$5:$Z$1036129,Bitácora!$D$5:$D$1036129,EY125,Bitácora!$AN$5:$AN$1036129,FO125,Bitácora!$E$5:$E$1036129,FE125,Bitácora!$AM$5:$AM$1036129,FT150)=0," ",SUMIFS(Bitácora!$Z$5:$Z$1036129,Bitácora!$D$5:$D$1036129,EY125,Bitácora!$AN$5:$AN$1036129,FO125,Bitácora!$E$5:$E$1036129,FE125,Bitácora!$AM$5:$AM$1036129,FT150))</f>
        <v xml:space="preserve"> </v>
      </c>
      <c r="GD150" s="615"/>
      <c r="GE150" s="615"/>
      <c r="GF150" s="615"/>
      <c r="GG150" s="605" t="str">
        <f>IF(SUMIFS(Bitácora!$AA$5:$AA$1036129,Bitácora!$D$5:$D$1036129,EY125,Bitácora!$AN$5:$AN$1036129,FO125,Bitácora!$E$5:$E$1036129,FE125,Bitácora!$AM$5:$AM$1036129,FT150)=0," ",SUMIFS(Bitácora!$AA$5:$AA$1036129,Bitácora!$D$5:$D$1036129,EY125,Bitácora!$AN$5:$AN$1036129,FO125,Bitácora!$E$5:$E$1036129,FE125,Bitácora!$AM$5:$AM$1036129,FT150))</f>
        <v xml:space="preserve"> </v>
      </c>
      <c r="GH150" s="615"/>
      <c r="GI150" s="615"/>
      <c r="GJ150" s="615"/>
      <c r="GK150" s="606" t="str">
        <f>IF(SUMIFS(Bitácora!$AE$5:$AE$1036129,Bitácora!$D$5:$D$1036129,EY125,Bitácora!$AN$5:$AN$1036129,FO125,Bitácora!$E$5:$E$1036129,FE125,Bitácora!$AM$5:$AM$1036129,FT150)=0," ",SUMIFS(Bitácora!$AC$5:$AC$1036129,Bitácora!$D$5:$D$1036129,EY125,Bitácora!$AN$5:$AN$1036129,FO125,Bitácora!$E$5:$E$1036129,FE125,Bitácora!$AM$5:$AM$1036129,FT150))</f>
        <v xml:space="preserve"> </v>
      </c>
      <c r="GL150" s="606"/>
      <c r="GM150" s="606"/>
      <c r="GN150" s="606" t="str">
        <f>IF(SUMIFS(Bitácora!$AF$5:$AF$1036129,Bitácora!$D$5:$D$1036129,EY125,Bitácora!$AN$5:$AN$1036129,FO125,Bitácora!$E$5:$E$1036129,FE125,Bitácora!$AM$5:$AM$1036129,FT150)=0," ",SUMIFS(Bitácora!$AF$5:$AF$1036129,Bitácora!$D$5:$D$1036129,EY125,Bitácora!$AN$5:$AN$1036129,FO125,Bitácora!$E$5:$E$1036129,FE125,Bitácora!$AM$5:$AM$1036129,FT150))</f>
        <v xml:space="preserve"> </v>
      </c>
      <c r="GO150" s="617"/>
      <c r="GP150" s="617"/>
      <c r="GQ150" s="632"/>
      <c r="GR150" s="6"/>
    </row>
    <row r="151" spans="1:200" ht="4.5" customHeight="1" x14ac:dyDescent="0.25">
      <c r="A151" s="244"/>
      <c r="B151" s="656"/>
      <c r="C151" s="625"/>
      <c r="D151" s="625"/>
      <c r="E151" s="625"/>
      <c r="F151" s="625"/>
      <c r="G151" s="625"/>
      <c r="H151" s="625"/>
      <c r="I151" s="625"/>
      <c r="J151" s="625"/>
      <c r="K151" s="625"/>
      <c r="L151" s="625"/>
      <c r="M151" s="625"/>
      <c r="N151" s="632"/>
      <c r="O151" s="609"/>
      <c r="P151" s="609"/>
      <c r="Q151" s="609"/>
      <c r="R151" s="609"/>
      <c r="S151" s="609"/>
      <c r="T151" s="609"/>
      <c r="U151" s="609"/>
      <c r="V151" s="609"/>
      <c r="W151" s="609"/>
      <c r="X151" s="609"/>
      <c r="Y151" s="610"/>
      <c r="Z151" s="15"/>
      <c r="AA151" s="614"/>
      <c r="AB151" s="614"/>
      <c r="AC151" s="614"/>
      <c r="AD151" s="614"/>
      <c r="AE151" s="614"/>
      <c r="AF151" s="615"/>
      <c r="AG151" s="616"/>
      <c r="AH151" s="616"/>
      <c r="AI151" s="615"/>
      <c r="AJ151" s="615"/>
      <c r="AK151" s="616"/>
      <c r="AL151" s="616"/>
      <c r="AM151" s="615"/>
      <c r="AN151" s="615"/>
      <c r="AO151" s="616"/>
      <c r="AP151" s="616"/>
      <c r="AQ151" s="615"/>
      <c r="AR151" s="606"/>
      <c r="AS151" s="606"/>
      <c r="AT151" s="606"/>
      <c r="AU151" s="617"/>
      <c r="AV151" s="618"/>
      <c r="AW151" s="617"/>
      <c r="AX151" s="632"/>
      <c r="AY151" s="656"/>
      <c r="AZ151" s="625"/>
      <c r="BA151" s="625"/>
      <c r="BB151" s="625"/>
      <c r="BC151" s="625"/>
      <c r="BD151" s="625"/>
      <c r="BE151" s="625"/>
      <c r="BF151" s="625"/>
      <c r="BG151" s="625"/>
      <c r="BH151" s="625"/>
      <c r="BI151" s="625"/>
      <c r="BJ151" s="625"/>
      <c r="BK151" s="632"/>
      <c r="BL151" s="609"/>
      <c r="BM151" s="609"/>
      <c r="BN151" s="609"/>
      <c r="BO151" s="609"/>
      <c r="BP151" s="609"/>
      <c r="BQ151" s="609"/>
      <c r="BR151" s="609"/>
      <c r="BS151" s="609"/>
      <c r="BT151" s="609"/>
      <c r="BU151" s="609"/>
      <c r="BV151" s="610"/>
      <c r="BW151" s="15"/>
      <c r="BX151" s="614"/>
      <c r="BY151" s="614"/>
      <c r="BZ151" s="614"/>
      <c r="CA151" s="614"/>
      <c r="CB151" s="614"/>
      <c r="CC151" s="615"/>
      <c r="CD151" s="616"/>
      <c r="CE151" s="616"/>
      <c r="CF151" s="615"/>
      <c r="CG151" s="615"/>
      <c r="CH151" s="616"/>
      <c r="CI151" s="616"/>
      <c r="CJ151" s="615"/>
      <c r="CK151" s="615"/>
      <c r="CL151" s="616"/>
      <c r="CM151" s="616"/>
      <c r="CN151" s="615"/>
      <c r="CO151" s="606"/>
      <c r="CP151" s="606"/>
      <c r="CQ151" s="606"/>
      <c r="CR151" s="617"/>
      <c r="CS151" s="618"/>
      <c r="CT151" s="617"/>
      <c r="CU151" s="632"/>
      <c r="CV151" s="276"/>
      <c r="CW151" s="244"/>
      <c r="CX151" s="656"/>
      <c r="CY151" s="625"/>
      <c r="CZ151" s="625"/>
      <c r="DA151" s="625"/>
      <c r="DB151" s="625"/>
      <c r="DC151" s="625"/>
      <c r="DD151" s="625"/>
      <c r="DE151" s="625"/>
      <c r="DF151" s="625"/>
      <c r="DG151" s="625"/>
      <c r="DH151" s="625"/>
      <c r="DI151" s="625"/>
      <c r="DJ151" s="632"/>
      <c r="DK151" s="609"/>
      <c r="DL151" s="609"/>
      <c r="DM151" s="609"/>
      <c r="DN151" s="609"/>
      <c r="DO151" s="609"/>
      <c r="DP151" s="609"/>
      <c r="DQ151" s="609"/>
      <c r="DR151" s="609"/>
      <c r="DS151" s="609"/>
      <c r="DT151" s="609"/>
      <c r="DU151" s="610"/>
      <c r="DV151" s="15"/>
      <c r="DW151" s="614"/>
      <c r="DX151" s="614"/>
      <c r="DY151" s="614"/>
      <c r="DZ151" s="614"/>
      <c r="EA151" s="614"/>
      <c r="EB151" s="615"/>
      <c r="EC151" s="616"/>
      <c r="ED151" s="616"/>
      <c r="EE151" s="615"/>
      <c r="EF151" s="615"/>
      <c r="EG151" s="616"/>
      <c r="EH151" s="616"/>
      <c r="EI151" s="615"/>
      <c r="EJ151" s="615"/>
      <c r="EK151" s="616"/>
      <c r="EL151" s="616"/>
      <c r="EM151" s="615"/>
      <c r="EN151" s="606"/>
      <c r="EO151" s="606"/>
      <c r="EP151" s="606"/>
      <c r="EQ151" s="617"/>
      <c r="ER151" s="618"/>
      <c r="ES151" s="617"/>
      <c r="ET151" s="632"/>
      <c r="EU151" s="656"/>
      <c r="EV151" s="625"/>
      <c r="EW151" s="625"/>
      <c r="EX151" s="625"/>
      <c r="EY151" s="625"/>
      <c r="EZ151" s="625"/>
      <c r="FA151" s="625"/>
      <c r="FB151" s="625"/>
      <c r="FC151" s="625"/>
      <c r="FD151" s="625"/>
      <c r="FE151" s="625"/>
      <c r="FF151" s="625"/>
      <c r="FG151" s="632"/>
      <c r="FH151" s="609"/>
      <c r="FI151" s="609"/>
      <c r="FJ151" s="609"/>
      <c r="FK151" s="609"/>
      <c r="FL151" s="609"/>
      <c r="FM151" s="609"/>
      <c r="FN151" s="609"/>
      <c r="FO151" s="609"/>
      <c r="FP151" s="609"/>
      <c r="FQ151" s="609"/>
      <c r="FR151" s="610"/>
      <c r="FS151" s="15"/>
      <c r="FT151" s="614"/>
      <c r="FU151" s="614"/>
      <c r="FV151" s="614"/>
      <c r="FW151" s="614"/>
      <c r="FX151" s="614"/>
      <c r="FY151" s="615"/>
      <c r="FZ151" s="616"/>
      <c r="GA151" s="616"/>
      <c r="GB151" s="615"/>
      <c r="GC151" s="615"/>
      <c r="GD151" s="616"/>
      <c r="GE151" s="616"/>
      <c r="GF151" s="615"/>
      <c r="GG151" s="615"/>
      <c r="GH151" s="616"/>
      <c r="GI151" s="616"/>
      <c r="GJ151" s="615"/>
      <c r="GK151" s="606"/>
      <c r="GL151" s="606"/>
      <c r="GM151" s="606"/>
      <c r="GN151" s="617"/>
      <c r="GO151" s="618"/>
      <c r="GP151" s="617"/>
      <c r="GQ151" s="632"/>
      <c r="GR151" s="6"/>
    </row>
    <row r="152" spans="1:200" ht="10.5" customHeight="1" x14ac:dyDescent="0.25">
      <c r="A152" s="244"/>
      <c r="B152" s="1158"/>
      <c r="C152" s="9" t="str">
        <f>Bitácora!$J$3</f>
        <v>MONO-MOTOR</v>
      </c>
      <c r="D152" s="10" t="str">
        <f>Bitácora!$K$3</f>
        <v>MULTI-MOTOR</v>
      </c>
      <c r="E152" s="10" t="str">
        <f>Bitácora!$L$3</f>
        <v>TURBO-HÉLICE</v>
      </c>
      <c r="F152" s="10" t="str">
        <f>Bitácora!$M$3</f>
        <v>TURBO-JET</v>
      </c>
      <c r="G152" s="10" t="str">
        <f>Bitácora!$N$3</f>
        <v>LSA</v>
      </c>
      <c r="H152" s="10" t="str">
        <f>Bitácora!$O$2</f>
        <v>HELICÓPTERO</v>
      </c>
      <c r="I152" s="10" t="str">
        <f>Bitácora!$P$2</f>
        <v>PLANEADOR</v>
      </c>
      <c r="J152" s="10" t="str">
        <f>Bitácora!$Q$2</f>
        <v>OTROS</v>
      </c>
      <c r="K152" s="10">
        <f>Bitácora!$S$3</f>
        <v>0</v>
      </c>
      <c r="L152" s="11"/>
      <c r="M152" s="11" t="s">
        <v>86</v>
      </c>
      <c r="N152" s="12"/>
      <c r="O152" s="611"/>
      <c r="P152" s="611"/>
      <c r="Q152" s="611"/>
      <c r="R152" s="611"/>
      <c r="S152" s="611"/>
      <c r="T152" s="611"/>
      <c r="U152" s="611"/>
      <c r="V152" s="611"/>
      <c r="W152" s="611"/>
      <c r="X152" s="611"/>
      <c r="Y152" s="612"/>
      <c r="Z152" s="15"/>
      <c r="AA152" s="614"/>
      <c r="AB152" s="614"/>
      <c r="AC152" s="614"/>
      <c r="AD152" s="614"/>
      <c r="AE152" s="614"/>
      <c r="AF152" s="615"/>
      <c r="AG152" s="615"/>
      <c r="AH152" s="615"/>
      <c r="AI152" s="615"/>
      <c r="AJ152" s="615"/>
      <c r="AK152" s="615"/>
      <c r="AL152" s="615"/>
      <c r="AM152" s="615"/>
      <c r="AN152" s="615"/>
      <c r="AO152" s="615"/>
      <c r="AP152" s="615"/>
      <c r="AQ152" s="615"/>
      <c r="AR152" s="606"/>
      <c r="AS152" s="606"/>
      <c r="AT152" s="606"/>
      <c r="AU152" s="617"/>
      <c r="AV152" s="617"/>
      <c r="AW152" s="617"/>
      <c r="AX152" s="632"/>
      <c r="AY152" s="1158"/>
      <c r="AZ152" s="9" t="str">
        <f>Bitácora!$J$3</f>
        <v>MONO-MOTOR</v>
      </c>
      <c r="BA152" s="10" t="str">
        <f>Bitácora!$K$3</f>
        <v>MULTI-MOTOR</v>
      </c>
      <c r="BB152" s="10" t="str">
        <f>Bitácora!$L$3</f>
        <v>TURBO-HÉLICE</v>
      </c>
      <c r="BC152" s="10" t="str">
        <f>Bitácora!$M$3</f>
        <v>TURBO-JET</v>
      </c>
      <c r="BD152" s="10" t="str">
        <f>Bitácora!$N$3</f>
        <v>LSA</v>
      </c>
      <c r="BE152" s="10" t="str">
        <f>Bitácora!$O$2</f>
        <v>HELICÓPTERO</v>
      </c>
      <c r="BF152" s="10" t="str">
        <f>Bitácora!$P$2</f>
        <v>PLANEADOR</v>
      </c>
      <c r="BG152" s="10" t="str">
        <f>Bitácora!$Q$2</f>
        <v>OTROS</v>
      </c>
      <c r="BH152" s="10">
        <f>Bitácora!$S$3</f>
        <v>0</v>
      </c>
      <c r="BI152" s="11"/>
      <c r="BJ152" s="11" t="s">
        <v>86</v>
      </c>
      <c r="BK152" s="12"/>
      <c r="BL152" s="611"/>
      <c r="BM152" s="611"/>
      <c r="BN152" s="611"/>
      <c r="BO152" s="611"/>
      <c r="BP152" s="611"/>
      <c r="BQ152" s="611"/>
      <c r="BR152" s="611"/>
      <c r="BS152" s="611"/>
      <c r="BT152" s="611"/>
      <c r="BU152" s="611"/>
      <c r="BV152" s="612"/>
      <c r="BW152" s="15"/>
      <c r="BX152" s="614"/>
      <c r="BY152" s="614"/>
      <c r="BZ152" s="614"/>
      <c r="CA152" s="614"/>
      <c r="CB152" s="614"/>
      <c r="CC152" s="615"/>
      <c r="CD152" s="615"/>
      <c r="CE152" s="615"/>
      <c r="CF152" s="615"/>
      <c r="CG152" s="615"/>
      <c r="CH152" s="615"/>
      <c r="CI152" s="615"/>
      <c r="CJ152" s="615"/>
      <c r="CK152" s="615"/>
      <c r="CL152" s="615"/>
      <c r="CM152" s="615"/>
      <c r="CN152" s="615"/>
      <c r="CO152" s="606"/>
      <c r="CP152" s="606"/>
      <c r="CQ152" s="606"/>
      <c r="CR152" s="617"/>
      <c r="CS152" s="617"/>
      <c r="CT152" s="617"/>
      <c r="CU152" s="632"/>
      <c r="CV152" s="276"/>
      <c r="CW152" s="244"/>
      <c r="CX152" s="1158"/>
      <c r="CY152" s="9" t="str">
        <f>Bitácora!$J$3</f>
        <v>MONO-MOTOR</v>
      </c>
      <c r="CZ152" s="10" t="str">
        <f>Bitácora!$K$3</f>
        <v>MULTI-MOTOR</v>
      </c>
      <c r="DA152" s="10" t="str">
        <f>Bitácora!$L$3</f>
        <v>TURBO-HÉLICE</v>
      </c>
      <c r="DB152" s="10" t="str">
        <f>Bitácora!$M$3</f>
        <v>TURBO-JET</v>
      </c>
      <c r="DC152" s="10" t="str">
        <f>Bitácora!$N$3</f>
        <v>LSA</v>
      </c>
      <c r="DD152" s="10" t="str">
        <f>Bitácora!$O$2</f>
        <v>HELICÓPTERO</v>
      </c>
      <c r="DE152" s="10" t="str">
        <f>Bitácora!$P$2</f>
        <v>PLANEADOR</v>
      </c>
      <c r="DF152" s="10" t="str">
        <f>Bitácora!$Q$2</f>
        <v>OTROS</v>
      </c>
      <c r="DG152" s="10">
        <f>Bitácora!$S$3</f>
        <v>0</v>
      </c>
      <c r="DH152" s="11"/>
      <c r="DI152" s="11" t="s">
        <v>86</v>
      </c>
      <c r="DJ152" s="12"/>
      <c r="DK152" s="611"/>
      <c r="DL152" s="611"/>
      <c r="DM152" s="611"/>
      <c r="DN152" s="611"/>
      <c r="DO152" s="611"/>
      <c r="DP152" s="611"/>
      <c r="DQ152" s="611"/>
      <c r="DR152" s="611"/>
      <c r="DS152" s="611"/>
      <c r="DT152" s="611"/>
      <c r="DU152" s="612"/>
      <c r="DV152" s="15"/>
      <c r="DW152" s="614"/>
      <c r="DX152" s="614"/>
      <c r="DY152" s="614"/>
      <c r="DZ152" s="614"/>
      <c r="EA152" s="614"/>
      <c r="EB152" s="615"/>
      <c r="EC152" s="615"/>
      <c r="ED152" s="615"/>
      <c r="EE152" s="615"/>
      <c r="EF152" s="615"/>
      <c r="EG152" s="615"/>
      <c r="EH152" s="615"/>
      <c r="EI152" s="615"/>
      <c r="EJ152" s="615"/>
      <c r="EK152" s="615"/>
      <c r="EL152" s="615"/>
      <c r="EM152" s="615"/>
      <c r="EN152" s="606"/>
      <c r="EO152" s="606"/>
      <c r="EP152" s="606"/>
      <c r="EQ152" s="617"/>
      <c r="ER152" s="617"/>
      <c r="ES152" s="617"/>
      <c r="ET152" s="632"/>
      <c r="EU152" s="1158"/>
      <c r="EV152" s="9" t="str">
        <f>Bitácora!$J$3</f>
        <v>MONO-MOTOR</v>
      </c>
      <c r="EW152" s="10" t="str">
        <f>Bitácora!$K$3</f>
        <v>MULTI-MOTOR</v>
      </c>
      <c r="EX152" s="10" t="str">
        <f>Bitácora!$L$3</f>
        <v>TURBO-HÉLICE</v>
      </c>
      <c r="EY152" s="10" t="str">
        <f>Bitácora!$M$3</f>
        <v>TURBO-JET</v>
      </c>
      <c r="EZ152" s="10" t="str">
        <f>Bitácora!$N$3</f>
        <v>LSA</v>
      </c>
      <c r="FA152" s="10" t="str">
        <f>Bitácora!$O$2</f>
        <v>HELICÓPTERO</v>
      </c>
      <c r="FB152" s="10" t="str">
        <f>Bitácora!$P$2</f>
        <v>PLANEADOR</v>
      </c>
      <c r="FC152" s="10" t="str">
        <f>Bitácora!$Q$2</f>
        <v>OTROS</v>
      </c>
      <c r="FD152" s="10">
        <f>Bitácora!$S$3</f>
        <v>0</v>
      </c>
      <c r="FE152" s="11"/>
      <c r="FF152" s="11" t="s">
        <v>86</v>
      </c>
      <c r="FG152" s="12"/>
      <c r="FH152" s="611"/>
      <c r="FI152" s="611"/>
      <c r="FJ152" s="611"/>
      <c r="FK152" s="611"/>
      <c r="FL152" s="611"/>
      <c r="FM152" s="611"/>
      <c r="FN152" s="611"/>
      <c r="FO152" s="611"/>
      <c r="FP152" s="611"/>
      <c r="FQ152" s="611"/>
      <c r="FR152" s="612"/>
      <c r="FS152" s="15"/>
      <c r="FT152" s="614"/>
      <c r="FU152" s="614"/>
      <c r="FV152" s="614"/>
      <c r="FW152" s="614"/>
      <c r="FX152" s="614"/>
      <c r="FY152" s="615"/>
      <c r="FZ152" s="615"/>
      <c r="GA152" s="615"/>
      <c r="GB152" s="615"/>
      <c r="GC152" s="615"/>
      <c r="GD152" s="615"/>
      <c r="GE152" s="615"/>
      <c r="GF152" s="615"/>
      <c r="GG152" s="615"/>
      <c r="GH152" s="615"/>
      <c r="GI152" s="615"/>
      <c r="GJ152" s="615"/>
      <c r="GK152" s="606"/>
      <c r="GL152" s="606"/>
      <c r="GM152" s="606"/>
      <c r="GN152" s="617"/>
      <c r="GO152" s="617"/>
      <c r="GP152" s="617"/>
      <c r="GQ152" s="632"/>
      <c r="GR152" s="6"/>
    </row>
    <row r="153" spans="1:200" ht="4.5" customHeight="1" x14ac:dyDescent="0.25">
      <c r="A153" s="244"/>
      <c r="B153" s="636"/>
      <c r="C153" s="637"/>
      <c r="D153" s="637"/>
      <c r="E153" s="637"/>
      <c r="F153" s="637"/>
      <c r="G153" s="637"/>
      <c r="H153" s="637"/>
      <c r="I153" s="637"/>
      <c r="J153" s="637"/>
      <c r="K153" s="637"/>
      <c r="L153" s="637"/>
      <c r="M153" s="637"/>
      <c r="N153" s="637"/>
      <c r="O153" s="638"/>
      <c r="P153" s="638"/>
      <c r="Q153" s="638"/>
      <c r="R153" s="638"/>
      <c r="S153" s="638"/>
      <c r="T153" s="638"/>
      <c r="U153" s="638"/>
      <c r="V153" s="638"/>
      <c r="W153" s="638"/>
      <c r="X153" s="638"/>
      <c r="Y153" s="638"/>
      <c r="Z153" s="15"/>
      <c r="AA153" s="613" t="str">
        <f>IF(Portada!$A$1="www.fly-logics.com","SEP",0)</f>
        <v>SEP</v>
      </c>
      <c r="AB153" s="614"/>
      <c r="AC153" s="614"/>
      <c r="AD153" s="614"/>
      <c r="AE153" s="614"/>
      <c r="AF153" s="605" t="str">
        <f>IF(SUMIFS(Bitácora!$Y$5:$Y$1036129,Bitácora!$D$5:$D$1036129,F125,Bitácora!$AN$5:$AN$1036129,V125,Bitácora!$E$5:$E$1036129,L125,Bitácora!$AM$5:$AM$1036129,AA153)=0," ",SUMIFS(Bitácora!$Y$5:$Y$1036129,Bitácora!$D$5:$D$1036129,F125,Bitácora!$AN$5:$AN$1036129,V125,Bitácora!$E$5:$E$1036129,L125,Bitácora!$AM$5:$AM$1036129,AA153))</f>
        <v xml:space="preserve"> </v>
      </c>
      <c r="AG153" s="615"/>
      <c r="AH153" s="615"/>
      <c r="AI153" s="615"/>
      <c r="AJ153" s="605" t="str">
        <f>IF(SUMIFS(Bitácora!$Z$5:$Z$1036129,Bitácora!$D$5:$D$1036129,F125,Bitácora!$AN$5:$AN$1036129,V125,Bitácora!$E$5:$E$1036129,L125,Bitácora!$AM$5:$AM$1036129,AA153)=0," ",SUMIFS(Bitácora!$Z$5:$Z$1036129,Bitácora!$D$5:$D$1036129,F125,Bitácora!$AN$5:$AN$1036129,V125,Bitácora!$E$5:$E$1036129,L125,Bitácora!$AM$5:$AM$1036129,AA153))</f>
        <v xml:space="preserve"> </v>
      </c>
      <c r="AK153" s="615"/>
      <c r="AL153" s="615"/>
      <c r="AM153" s="615"/>
      <c r="AN153" s="605" t="str">
        <f>IF(SUMIFS(Bitácora!$AA$5:$AA$1036129,Bitácora!$D$5:$D$1036129,F125,Bitácora!$AN$5:$AN$1036129,V125,Bitácora!$E$5:$E$1036129,L125,Bitácora!$AM$5:$AM$1036129,AA153)=0," ",SUMIFS(Bitácora!$AA$5:$AA$1036129,Bitácora!$D$5:$D$1036129,F125,Bitácora!$AN$5:$AN$1036129,V125,Bitácora!$E$5:$E$1036129,L125,Bitácora!$AM$5:$AM$1036129,AA153))</f>
        <v xml:space="preserve"> </v>
      </c>
      <c r="AO153" s="615"/>
      <c r="AP153" s="615"/>
      <c r="AQ153" s="615"/>
      <c r="AR153" s="606" t="str">
        <f>IF(SUMIFS(Bitácora!$AE$5:$AE$1036129,Bitácora!$D$5:$D$1036129,F125,Bitácora!$AN$5:$AN$1036129,V125,Bitácora!$E$5:$E$1036129,L125,Bitácora!$AM$5:$AM$1036129,AA153)=0," ",SUMIFS(Bitácora!$AC$5:$AC$1036129,Bitácora!$D$5:$D$1036129,F125,Bitácora!$AN$5:$AN$1036129,V125,Bitácora!$E$5:$E$1036129,L125,Bitácora!$AM$5:$AM$1036129,AA153))</f>
        <v xml:space="preserve"> </v>
      </c>
      <c r="AS153" s="606"/>
      <c r="AT153" s="606"/>
      <c r="AU153" s="606" t="str">
        <f>IF(SUMIFS(Bitácora!$AF$5:$AF$1036129,Bitácora!$D$5:$D$1036129,F125,Bitácora!$AN$5:$AN$1036129,V125,Bitácora!$E$5:$E$1036129,L125,Bitácora!$AM$5:$AM$1036129,AA153)=0," ",SUMIFS(Bitácora!$AF$5:$AF$1036129,Bitácora!$D$5:$D$1036129,F125,Bitácora!$AN$5:$AN$1036129,V125,Bitácora!$E$5:$E$1036129,L125,Bitácora!$AM$5:$AM$1036129,AA153))</f>
        <v xml:space="preserve"> </v>
      </c>
      <c r="AV153" s="617"/>
      <c r="AW153" s="617"/>
      <c r="AX153" s="632"/>
      <c r="AY153" s="636"/>
      <c r="AZ153" s="637"/>
      <c r="BA153" s="637"/>
      <c r="BB153" s="637"/>
      <c r="BC153" s="637"/>
      <c r="BD153" s="637"/>
      <c r="BE153" s="637"/>
      <c r="BF153" s="637"/>
      <c r="BG153" s="637"/>
      <c r="BH153" s="637"/>
      <c r="BI153" s="637"/>
      <c r="BJ153" s="637"/>
      <c r="BK153" s="637"/>
      <c r="BL153" s="638"/>
      <c r="BM153" s="638"/>
      <c r="BN153" s="638"/>
      <c r="BO153" s="638"/>
      <c r="BP153" s="638"/>
      <c r="BQ153" s="638"/>
      <c r="BR153" s="638"/>
      <c r="BS153" s="638"/>
      <c r="BT153" s="638"/>
      <c r="BU153" s="638"/>
      <c r="BV153" s="638"/>
      <c r="BW153" s="15"/>
      <c r="BX153" s="613" t="str">
        <f>IF(Portada!$A$1="www.fly-logics.com","SEP",0)</f>
        <v>SEP</v>
      </c>
      <c r="BY153" s="614"/>
      <c r="BZ153" s="614"/>
      <c r="CA153" s="614"/>
      <c r="CB153" s="614"/>
      <c r="CC153" s="605" t="str">
        <f>IF(SUMIFS(Bitácora!$Y$5:$Y$1036129,Bitácora!$D$5:$D$1036129,BC125,Bitácora!$AN$5:$AN$1036129,BS125,Bitácora!$E$5:$E$1036129,BI125,Bitácora!$AM$5:$AM$1036129,BX153)=0," ",SUMIFS(Bitácora!$Y$5:$Y$1036129,Bitácora!$D$5:$D$1036129,BC125,Bitácora!$AN$5:$AN$1036129,BS125,Bitácora!$E$5:$E$1036129,BI125,Bitácora!$AM$5:$AM$1036129,BX153))</f>
        <v xml:space="preserve"> </v>
      </c>
      <c r="CD153" s="615"/>
      <c r="CE153" s="615"/>
      <c r="CF153" s="615"/>
      <c r="CG153" s="605" t="str">
        <f>IF(SUMIFS(Bitácora!$Z$5:$Z$1036129,Bitácora!$D$5:$D$1036129,BC125,Bitácora!$AN$5:$AN$1036129,BS125,Bitácora!$E$5:$E$1036129,BI125,Bitácora!$AM$5:$AM$1036129,BX153)=0," ",SUMIFS(Bitácora!$Z$5:$Z$1036129,Bitácora!$D$5:$D$1036129,BC125,Bitácora!$AN$5:$AN$1036129,BS125,Bitácora!$E$5:$E$1036129,BI125,Bitácora!$AM$5:$AM$1036129,BX153))</f>
        <v xml:space="preserve"> </v>
      </c>
      <c r="CH153" s="615"/>
      <c r="CI153" s="615"/>
      <c r="CJ153" s="615"/>
      <c r="CK153" s="605" t="str">
        <f>IF(SUMIFS(Bitácora!$AA$5:$AA$1036129,Bitácora!$D$5:$D$1036129,BC125,Bitácora!$AN$5:$AN$1036129,BS125,Bitácora!$E$5:$E$1036129,BI125,Bitácora!$AM$5:$AM$1036129,BX153)=0," ",SUMIFS(Bitácora!$AA$5:$AA$1036129,Bitácora!$D$5:$D$1036129,BC125,Bitácora!$AN$5:$AN$1036129,BS125,Bitácora!$E$5:$E$1036129,BI125,Bitácora!$AM$5:$AM$1036129,BX153))</f>
        <v xml:space="preserve"> </v>
      </c>
      <c r="CL153" s="615"/>
      <c r="CM153" s="615"/>
      <c r="CN153" s="615"/>
      <c r="CO153" s="606" t="str">
        <f>IF(SUMIFS(Bitácora!$AE$5:$AE$1036129,Bitácora!$D$5:$D$1036129,BC125,Bitácora!$AN$5:$AN$1036129,BS125,Bitácora!$E$5:$E$1036129,BI125,Bitácora!$AM$5:$AM$1036129,BX153)=0," ",SUMIFS(Bitácora!$AC$5:$AC$1036129,Bitácora!$D$5:$D$1036129,BC125,Bitácora!$AN$5:$AN$1036129,BS125,Bitácora!$E$5:$E$1036129,BI125,Bitácora!$AM$5:$AM$1036129,BX153))</f>
        <v xml:space="preserve"> </v>
      </c>
      <c r="CP153" s="606"/>
      <c r="CQ153" s="606"/>
      <c r="CR153" s="606" t="str">
        <f>IF(SUMIFS(Bitácora!$AF$5:$AF$1036129,Bitácora!$D$5:$D$1036129,BC125,Bitácora!$AN$5:$AN$1036129,BS125,Bitácora!$E$5:$E$1036129,BI125,Bitácora!$AM$5:$AM$1036129,BX153)=0," ",SUMIFS(Bitácora!$AF$5:$AF$1036129,Bitácora!$D$5:$D$1036129,BC125,Bitácora!$AN$5:$AN$1036129,BS125,Bitácora!$E$5:$E$1036129,BI125,Bitácora!$AM$5:$AM$1036129,BX153))</f>
        <v xml:space="preserve"> </v>
      </c>
      <c r="CS153" s="617"/>
      <c r="CT153" s="617"/>
      <c r="CU153" s="632"/>
      <c r="CV153" s="276"/>
      <c r="CW153" s="244"/>
      <c r="CX153" s="636"/>
      <c r="CY153" s="637"/>
      <c r="CZ153" s="637"/>
      <c r="DA153" s="637"/>
      <c r="DB153" s="637"/>
      <c r="DC153" s="637"/>
      <c r="DD153" s="637"/>
      <c r="DE153" s="637"/>
      <c r="DF153" s="637"/>
      <c r="DG153" s="637"/>
      <c r="DH153" s="637"/>
      <c r="DI153" s="637"/>
      <c r="DJ153" s="637"/>
      <c r="DK153" s="638"/>
      <c r="DL153" s="638"/>
      <c r="DM153" s="638"/>
      <c r="DN153" s="638"/>
      <c r="DO153" s="638"/>
      <c r="DP153" s="638"/>
      <c r="DQ153" s="638"/>
      <c r="DR153" s="638"/>
      <c r="DS153" s="638"/>
      <c r="DT153" s="638"/>
      <c r="DU153" s="638"/>
      <c r="DV153" s="15"/>
      <c r="DW153" s="613" t="str">
        <f>IF(Portada!$A$1="www.fly-logics.com","SEP",0)</f>
        <v>SEP</v>
      </c>
      <c r="DX153" s="614"/>
      <c r="DY153" s="614"/>
      <c r="DZ153" s="614"/>
      <c r="EA153" s="614"/>
      <c r="EB153" s="605" t="str">
        <f>IF(SUMIFS(Bitácora!$Y$5:$Y$1036129,Bitácora!$D$5:$D$1036129,DB125,Bitácora!$AN$5:$AN$1036129,DR125,Bitácora!$E$5:$E$1036129,DH125,Bitácora!$AM$5:$AM$1036129,DW153)=0," ",SUMIFS(Bitácora!$Y$5:$Y$1036129,Bitácora!$D$5:$D$1036129,DB125,Bitácora!$AN$5:$AN$1036129,DR125,Bitácora!$E$5:$E$1036129,DH125,Bitácora!$AM$5:$AM$1036129,DW153))</f>
        <v xml:space="preserve"> </v>
      </c>
      <c r="EC153" s="615"/>
      <c r="ED153" s="615"/>
      <c r="EE153" s="615"/>
      <c r="EF153" s="605" t="str">
        <f>IF(SUMIFS(Bitácora!$Z$5:$Z$1036129,Bitácora!$D$5:$D$1036129,DB125,Bitácora!$AN$5:$AN$1036129,DR125,Bitácora!$E$5:$E$1036129,DH125,Bitácora!$AM$5:$AM$1036129,DW153)=0," ",SUMIFS(Bitácora!$Z$5:$Z$1036129,Bitácora!$D$5:$D$1036129,DB125,Bitácora!$AN$5:$AN$1036129,DR125,Bitácora!$E$5:$E$1036129,DH125,Bitácora!$AM$5:$AM$1036129,DW153))</f>
        <v xml:space="preserve"> </v>
      </c>
      <c r="EG153" s="615"/>
      <c r="EH153" s="615"/>
      <c r="EI153" s="615"/>
      <c r="EJ153" s="605" t="str">
        <f>IF(SUMIFS(Bitácora!$AA$5:$AA$1036129,Bitácora!$D$5:$D$1036129,DB125,Bitácora!$AN$5:$AN$1036129,DR125,Bitácora!$E$5:$E$1036129,DH125,Bitácora!$AM$5:$AM$1036129,DW153)=0," ",SUMIFS(Bitácora!$AA$5:$AA$1036129,Bitácora!$D$5:$D$1036129,DB125,Bitácora!$AN$5:$AN$1036129,DR125,Bitácora!$E$5:$E$1036129,DH125,Bitácora!$AM$5:$AM$1036129,DW153))</f>
        <v xml:space="preserve"> </v>
      </c>
      <c r="EK153" s="615"/>
      <c r="EL153" s="615"/>
      <c r="EM153" s="615"/>
      <c r="EN153" s="606" t="str">
        <f>IF(SUMIFS(Bitácora!$AE$5:$AE$1036129,Bitácora!$D$5:$D$1036129,DB125,Bitácora!$AN$5:$AN$1036129,DR125,Bitácora!$E$5:$E$1036129,DH125,Bitácora!$AM$5:$AM$1036129,DW153)=0," ",SUMIFS(Bitácora!$AC$5:$AC$1036129,Bitácora!$D$5:$D$1036129,DB125,Bitácora!$AN$5:$AN$1036129,DR125,Bitácora!$E$5:$E$1036129,DH125,Bitácora!$AM$5:$AM$1036129,DW153))</f>
        <v xml:space="preserve"> </v>
      </c>
      <c r="EO153" s="606"/>
      <c r="EP153" s="606"/>
      <c r="EQ153" s="606" t="str">
        <f>IF(SUMIFS(Bitácora!$AF$5:$AF$1036129,Bitácora!$D$5:$D$1036129,DB125,Bitácora!$AN$5:$AN$1036129,DR125,Bitácora!$E$5:$E$1036129,DH125,Bitácora!$AM$5:$AM$1036129,DW153)=0," ",SUMIFS(Bitácora!$AF$5:$AF$1036129,Bitácora!$D$5:$D$1036129,DB125,Bitácora!$AN$5:$AN$1036129,DR125,Bitácora!$E$5:$E$1036129,DH125,Bitácora!$AM$5:$AM$1036129,DW153))</f>
        <v xml:space="preserve"> </v>
      </c>
      <c r="ER153" s="617"/>
      <c r="ES153" s="617"/>
      <c r="ET153" s="632"/>
      <c r="EU153" s="636"/>
      <c r="EV153" s="637"/>
      <c r="EW153" s="637"/>
      <c r="EX153" s="637"/>
      <c r="EY153" s="637"/>
      <c r="EZ153" s="637"/>
      <c r="FA153" s="637"/>
      <c r="FB153" s="637"/>
      <c r="FC153" s="637"/>
      <c r="FD153" s="637"/>
      <c r="FE153" s="637"/>
      <c r="FF153" s="637"/>
      <c r="FG153" s="637"/>
      <c r="FH153" s="638"/>
      <c r="FI153" s="638"/>
      <c r="FJ153" s="638"/>
      <c r="FK153" s="638"/>
      <c r="FL153" s="638"/>
      <c r="FM153" s="638"/>
      <c r="FN153" s="638"/>
      <c r="FO153" s="638"/>
      <c r="FP153" s="638"/>
      <c r="FQ153" s="638"/>
      <c r="FR153" s="638"/>
      <c r="FS153" s="15"/>
      <c r="FT153" s="613" t="str">
        <f>IF(Portada!$A$1="www.fly-logics.com","SEP",0)</f>
        <v>SEP</v>
      </c>
      <c r="FU153" s="614"/>
      <c r="FV153" s="614"/>
      <c r="FW153" s="614"/>
      <c r="FX153" s="614"/>
      <c r="FY153" s="605" t="str">
        <f>IF(SUMIFS(Bitácora!$Y$5:$Y$1036129,Bitácora!$D$5:$D$1036129,EY125,Bitácora!$AN$5:$AN$1036129,FO125,Bitácora!$E$5:$E$1036129,FE125,Bitácora!$AM$5:$AM$1036129,FT153)=0," ",SUMIFS(Bitácora!$Y$5:$Y$1036129,Bitácora!$D$5:$D$1036129,EY125,Bitácora!$AN$5:$AN$1036129,FO125,Bitácora!$E$5:$E$1036129,FE125,Bitácora!$AM$5:$AM$1036129,FT153))</f>
        <v xml:space="preserve"> </v>
      </c>
      <c r="FZ153" s="615"/>
      <c r="GA153" s="615"/>
      <c r="GB153" s="615"/>
      <c r="GC153" s="605" t="str">
        <f>IF(SUMIFS(Bitácora!$Z$5:$Z$1036129,Bitácora!$D$5:$D$1036129,EY125,Bitácora!$AN$5:$AN$1036129,FO125,Bitácora!$E$5:$E$1036129,FE125,Bitácora!$AM$5:$AM$1036129,FT153)=0," ",SUMIFS(Bitácora!$Z$5:$Z$1036129,Bitácora!$D$5:$D$1036129,EY125,Bitácora!$AN$5:$AN$1036129,FO125,Bitácora!$E$5:$E$1036129,FE125,Bitácora!$AM$5:$AM$1036129,FT153))</f>
        <v xml:space="preserve"> </v>
      </c>
      <c r="GD153" s="615"/>
      <c r="GE153" s="615"/>
      <c r="GF153" s="615"/>
      <c r="GG153" s="605" t="str">
        <f>IF(SUMIFS(Bitácora!$AA$5:$AA$1036129,Bitácora!$D$5:$D$1036129,EY125,Bitácora!$AN$5:$AN$1036129,FO125,Bitácora!$E$5:$E$1036129,FE125,Bitácora!$AM$5:$AM$1036129,FT153)=0," ",SUMIFS(Bitácora!$AA$5:$AA$1036129,Bitácora!$D$5:$D$1036129,EY125,Bitácora!$AN$5:$AN$1036129,FO125,Bitácora!$E$5:$E$1036129,FE125,Bitácora!$AM$5:$AM$1036129,FT153))</f>
        <v xml:space="preserve"> </v>
      </c>
      <c r="GH153" s="615"/>
      <c r="GI153" s="615"/>
      <c r="GJ153" s="615"/>
      <c r="GK153" s="606" t="str">
        <f>IF(SUMIFS(Bitácora!$AE$5:$AE$1036129,Bitácora!$D$5:$D$1036129,EY125,Bitácora!$AN$5:$AN$1036129,FO125,Bitácora!$E$5:$E$1036129,FE125,Bitácora!$AM$5:$AM$1036129,FT153)=0," ",SUMIFS(Bitácora!$AC$5:$AC$1036129,Bitácora!$D$5:$D$1036129,EY125,Bitácora!$AN$5:$AN$1036129,FO125,Bitácora!$E$5:$E$1036129,FE125,Bitácora!$AM$5:$AM$1036129,FT153))</f>
        <v xml:space="preserve"> </v>
      </c>
      <c r="GL153" s="606"/>
      <c r="GM153" s="606"/>
      <c r="GN153" s="606" t="str">
        <f>IF(SUMIFS(Bitácora!$AF$5:$AF$1036129,Bitácora!$D$5:$D$1036129,EY125,Bitácora!$AN$5:$AN$1036129,FO125,Bitácora!$E$5:$E$1036129,FE125,Bitácora!$AM$5:$AM$1036129,FT153)=0," ",SUMIFS(Bitácora!$AF$5:$AF$1036129,Bitácora!$D$5:$D$1036129,EY125,Bitácora!$AN$5:$AN$1036129,FO125,Bitácora!$E$5:$E$1036129,FE125,Bitácora!$AM$5:$AM$1036129,FT153))</f>
        <v xml:space="preserve"> </v>
      </c>
      <c r="GO153" s="617"/>
      <c r="GP153" s="617"/>
      <c r="GQ153" s="632"/>
      <c r="GR153" s="6"/>
    </row>
    <row r="154" spans="1:200" ht="10.5" customHeight="1" x14ac:dyDescent="0.25">
      <c r="A154" s="244"/>
      <c r="B154" s="630"/>
      <c r="C154" s="1180" t="str">
        <f>IF(Portada!$A$1="www.fly-logics.com","APROXIMACIONES",0)</f>
        <v>APROXIMACIONES</v>
      </c>
      <c r="D154" s="1181"/>
      <c r="E154" s="1181"/>
      <c r="F154" s="1181"/>
      <c r="G154" s="1181"/>
      <c r="H154" s="1181"/>
      <c r="I154" s="1181"/>
      <c r="J154" s="1181"/>
      <c r="K154" s="1181"/>
      <c r="L154" s="1181"/>
      <c r="M154" s="1181"/>
      <c r="N154" s="1181"/>
      <c r="O154" s="1182"/>
      <c r="P154" s="642" t="str">
        <f>IF(Portada!$A$1="www.fly-logics.com","N° APP",0)</f>
        <v>N° APP</v>
      </c>
      <c r="Q154" s="613"/>
      <c r="R154" s="613"/>
      <c r="S154" s="613"/>
      <c r="T154" s="643"/>
      <c r="U154" s="1134">
        <f t="shared" ref="U154" si="140">IFERROR(SUM(C159,I159,O159,U159)," ")</f>
        <v>0</v>
      </c>
      <c r="V154" s="1135"/>
      <c r="W154" s="1135"/>
      <c r="X154" s="1135"/>
      <c r="Y154" s="1135"/>
      <c r="Z154" s="15"/>
      <c r="AA154" s="614"/>
      <c r="AB154" s="614"/>
      <c r="AC154" s="614"/>
      <c r="AD154" s="614"/>
      <c r="AE154" s="614"/>
      <c r="AF154" s="615"/>
      <c r="AG154" s="616"/>
      <c r="AH154" s="616"/>
      <c r="AI154" s="615"/>
      <c r="AJ154" s="615"/>
      <c r="AK154" s="616"/>
      <c r="AL154" s="616"/>
      <c r="AM154" s="615"/>
      <c r="AN154" s="615"/>
      <c r="AO154" s="616"/>
      <c r="AP154" s="616"/>
      <c r="AQ154" s="615"/>
      <c r="AR154" s="606"/>
      <c r="AS154" s="606"/>
      <c r="AT154" s="606"/>
      <c r="AU154" s="617"/>
      <c r="AV154" s="618"/>
      <c r="AW154" s="617"/>
      <c r="AX154" s="632"/>
      <c r="AY154" s="630"/>
      <c r="AZ154" s="1180" t="str">
        <f>IF(Portada!$A$1="www.fly-logics.com","APROXIMACIONES",0)</f>
        <v>APROXIMACIONES</v>
      </c>
      <c r="BA154" s="1181"/>
      <c r="BB154" s="1181"/>
      <c r="BC154" s="1181"/>
      <c r="BD154" s="1181"/>
      <c r="BE154" s="1181"/>
      <c r="BF154" s="1181"/>
      <c r="BG154" s="1181"/>
      <c r="BH154" s="1181"/>
      <c r="BI154" s="1181"/>
      <c r="BJ154" s="1181"/>
      <c r="BK154" s="1181"/>
      <c r="BL154" s="1182"/>
      <c r="BM154" s="642" t="str">
        <f>IF(Portada!$A$1="www.fly-logics.com","N° APP",0)</f>
        <v>N° APP</v>
      </c>
      <c r="BN154" s="613"/>
      <c r="BO154" s="613"/>
      <c r="BP154" s="613"/>
      <c r="BQ154" s="643"/>
      <c r="BR154" s="1134">
        <f t="shared" ref="BR154" si="141">IFERROR(SUM(AZ159,BF159,BL159,BR159)," ")</f>
        <v>0</v>
      </c>
      <c r="BS154" s="1135"/>
      <c r="BT154" s="1135"/>
      <c r="BU154" s="1135"/>
      <c r="BV154" s="1135"/>
      <c r="BW154" s="15"/>
      <c r="BX154" s="614"/>
      <c r="BY154" s="614"/>
      <c r="BZ154" s="614"/>
      <c r="CA154" s="614"/>
      <c r="CB154" s="614"/>
      <c r="CC154" s="615"/>
      <c r="CD154" s="616"/>
      <c r="CE154" s="616"/>
      <c r="CF154" s="615"/>
      <c r="CG154" s="615"/>
      <c r="CH154" s="616"/>
      <c r="CI154" s="616"/>
      <c r="CJ154" s="615"/>
      <c r="CK154" s="615"/>
      <c r="CL154" s="616"/>
      <c r="CM154" s="616"/>
      <c r="CN154" s="615"/>
      <c r="CO154" s="606"/>
      <c r="CP154" s="606"/>
      <c r="CQ154" s="606"/>
      <c r="CR154" s="617"/>
      <c r="CS154" s="618"/>
      <c r="CT154" s="617"/>
      <c r="CU154" s="632"/>
      <c r="CV154" s="276"/>
      <c r="CW154" s="244"/>
      <c r="CX154" s="630"/>
      <c r="CY154" s="1180" t="str">
        <f>IF(Portada!$A$1="www.fly-logics.com","APROXIMACIONES",0)</f>
        <v>APROXIMACIONES</v>
      </c>
      <c r="CZ154" s="1181"/>
      <c r="DA154" s="1181"/>
      <c r="DB154" s="1181"/>
      <c r="DC154" s="1181"/>
      <c r="DD154" s="1181"/>
      <c r="DE154" s="1181"/>
      <c r="DF154" s="1181"/>
      <c r="DG154" s="1181"/>
      <c r="DH154" s="1181"/>
      <c r="DI154" s="1181"/>
      <c r="DJ154" s="1181"/>
      <c r="DK154" s="1182"/>
      <c r="DL154" s="642" t="str">
        <f>IF(Portada!$A$1="www.fly-logics.com","N° APP",0)</f>
        <v>N° APP</v>
      </c>
      <c r="DM154" s="613"/>
      <c r="DN154" s="613"/>
      <c r="DO154" s="613"/>
      <c r="DP154" s="643"/>
      <c r="DQ154" s="1134">
        <f t="shared" ref="DQ154" si="142">IFERROR(SUM(CY159,DE159,DK159,DQ159)," ")</f>
        <v>0</v>
      </c>
      <c r="DR154" s="1135"/>
      <c r="DS154" s="1135"/>
      <c r="DT154" s="1135"/>
      <c r="DU154" s="1135"/>
      <c r="DV154" s="15"/>
      <c r="DW154" s="614"/>
      <c r="DX154" s="614"/>
      <c r="DY154" s="614"/>
      <c r="DZ154" s="614"/>
      <c r="EA154" s="614"/>
      <c r="EB154" s="615"/>
      <c r="EC154" s="616"/>
      <c r="ED154" s="616"/>
      <c r="EE154" s="615"/>
      <c r="EF154" s="615"/>
      <c r="EG154" s="616"/>
      <c r="EH154" s="616"/>
      <c r="EI154" s="615"/>
      <c r="EJ154" s="615"/>
      <c r="EK154" s="616"/>
      <c r="EL154" s="616"/>
      <c r="EM154" s="615"/>
      <c r="EN154" s="606"/>
      <c r="EO154" s="606"/>
      <c r="EP154" s="606"/>
      <c r="EQ154" s="617"/>
      <c r="ER154" s="618"/>
      <c r="ES154" s="617"/>
      <c r="ET154" s="632"/>
      <c r="EU154" s="630"/>
      <c r="EV154" s="1180" t="str">
        <f>IF(Portada!$A$1="www.fly-logics.com","APROXIMACIONES",0)</f>
        <v>APROXIMACIONES</v>
      </c>
      <c r="EW154" s="1181"/>
      <c r="EX154" s="1181"/>
      <c r="EY154" s="1181"/>
      <c r="EZ154" s="1181"/>
      <c r="FA154" s="1181"/>
      <c r="FB154" s="1181"/>
      <c r="FC154" s="1181"/>
      <c r="FD154" s="1181"/>
      <c r="FE154" s="1181"/>
      <c r="FF154" s="1181"/>
      <c r="FG154" s="1181"/>
      <c r="FH154" s="1182"/>
      <c r="FI154" s="642" t="str">
        <f>IF(Portada!$A$1="www.fly-logics.com","N° APP",0)</f>
        <v>N° APP</v>
      </c>
      <c r="FJ154" s="613"/>
      <c r="FK154" s="613"/>
      <c r="FL154" s="613"/>
      <c r="FM154" s="643"/>
      <c r="FN154" s="1134">
        <f t="shared" ref="FN154" si="143">IFERROR(SUM(EV159,FB159,FH159,FN159)," ")</f>
        <v>0</v>
      </c>
      <c r="FO154" s="1135"/>
      <c r="FP154" s="1135"/>
      <c r="FQ154" s="1135"/>
      <c r="FR154" s="1135"/>
      <c r="FS154" s="15"/>
      <c r="FT154" s="614"/>
      <c r="FU154" s="614"/>
      <c r="FV154" s="614"/>
      <c r="FW154" s="614"/>
      <c r="FX154" s="614"/>
      <c r="FY154" s="615"/>
      <c r="FZ154" s="616"/>
      <c r="GA154" s="616"/>
      <c r="GB154" s="615"/>
      <c r="GC154" s="615"/>
      <c r="GD154" s="616"/>
      <c r="GE154" s="616"/>
      <c r="GF154" s="615"/>
      <c r="GG154" s="615"/>
      <c r="GH154" s="616"/>
      <c r="GI154" s="616"/>
      <c r="GJ154" s="615"/>
      <c r="GK154" s="606"/>
      <c r="GL154" s="606"/>
      <c r="GM154" s="606"/>
      <c r="GN154" s="617"/>
      <c r="GO154" s="618"/>
      <c r="GP154" s="617"/>
      <c r="GQ154" s="632"/>
      <c r="GR154" s="6"/>
    </row>
    <row r="155" spans="1:200" ht="8.85" customHeight="1" x14ac:dyDescent="0.25">
      <c r="A155" s="244"/>
      <c r="B155" s="630"/>
      <c r="C155" s="1181"/>
      <c r="D155" s="1181"/>
      <c r="E155" s="1181"/>
      <c r="F155" s="1181"/>
      <c r="G155" s="1181"/>
      <c r="H155" s="1181"/>
      <c r="I155" s="1181"/>
      <c r="J155" s="1181"/>
      <c r="K155" s="1181"/>
      <c r="L155" s="1181"/>
      <c r="M155" s="1181"/>
      <c r="N155" s="1181"/>
      <c r="O155" s="1182"/>
      <c r="P155" s="642"/>
      <c r="Q155" s="613"/>
      <c r="R155" s="613"/>
      <c r="S155" s="613"/>
      <c r="T155" s="643"/>
      <c r="U155" s="1134"/>
      <c r="V155" s="1135"/>
      <c r="W155" s="1135"/>
      <c r="X155" s="1135"/>
      <c r="Y155" s="1135"/>
      <c r="Z155" s="15"/>
      <c r="AA155" s="614"/>
      <c r="AB155" s="614"/>
      <c r="AC155" s="614"/>
      <c r="AD155" s="614"/>
      <c r="AE155" s="614"/>
      <c r="AF155" s="615"/>
      <c r="AG155" s="615"/>
      <c r="AH155" s="615"/>
      <c r="AI155" s="615"/>
      <c r="AJ155" s="615"/>
      <c r="AK155" s="615"/>
      <c r="AL155" s="615"/>
      <c r="AM155" s="615"/>
      <c r="AN155" s="615"/>
      <c r="AO155" s="615"/>
      <c r="AP155" s="615"/>
      <c r="AQ155" s="615"/>
      <c r="AR155" s="606"/>
      <c r="AS155" s="606"/>
      <c r="AT155" s="606"/>
      <c r="AU155" s="617"/>
      <c r="AV155" s="617"/>
      <c r="AW155" s="617"/>
      <c r="AX155" s="632"/>
      <c r="AY155" s="630"/>
      <c r="AZ155" s="1181"/>
      <c r="BA155" s="1181"/>
      <c r="BB155" s="1181"/>
      <c r="BC155" s="1181"/>
      <c r="BD155" s="1181"/>
      <c r="BE155" s="1181"/>
      <c r="BF155" s="1181"/>
      <c r="BG155" s="1181"/>
      <c r="BH155" s="1181"/>
      <c r="BI155" s="1181"/>
      <c r="BJ155" s="1181"/>
      <c r="BK155" s="1181"/>
      <c r="BL155" s="1182"/>
      <c r="BM155" s="642"/>
      <c r="BN155" s="613"/>
      <c r="BO155" s="613"/>
      <c r="BP155" s="613"/>
      <c r="BQ155" s="643"/>
      <c r="BR155" s="1134"/>
      <c r="BS155" s="1135"/>
      <c r="BT155" s="1135"/>
      <c r="BU155" s="1135"/>
      <c r="BV155" s="1135"/>
      <c r="BW155" s="15"/>
      <c r="BX155" s="614"/>
      <c r="BY155" s="614"/>
      <c r="BZ155" s="614"/>
      <c r="CA155" s="614"/>
      <c r="CB155" s="614"/>
      <c r="CC155" s="615"/>
      <c r="CD155" s="615"/>
      <c r="CE155" s="615"/>
      <c r="CF155" s="615"/>
      <c r="CG155" s="615"/>
      <c r="CH155" s="615"/>
      <c r="CI155" s="615"/>
      <c r="CJ155" s="615"/>
      <c r="CK155" s="615"/>
      <c r="CL155" s="615"/>
      <c r="CM155" s="615"/>
      <c r="CN155" s="615"/>
      <c r="CO155" s="606"/>
      <c r="CP155" s="606"/>
      <c r="CQ155" s="606"/>
      <c r="CR155" s="617"/>
      <c r="CS155" s="617"/>
      <c r="CT155" s="617"/>
      <c r="CU155" s="632"/>
      <c r="CV155" s="276"/>
      <c r="CW155" s="244"/>
      <c r="CX155" s="630"/>
      <c r="CY155" s="1181"/>
      <c r="CZ155" s="1181"/>
      <c r="DA155" s="1181"/>
      <c r="DB155" s="1181"/>
      <c r="DC155" s="1181"/>
      <c r="DD155" s="1181"/>
      <c r="DE155" s="1181"/>
      <c r="DF155" s="1181"/>
      <c r="DG155" s="1181"/>
      <c r="DH155" s="1181"/>
      <c r="DI155" s="1181"/>
      <c r="DJ155" s="1181"/>
      <c r="DK155" s="1182"/>
      <c r="DL155" s="642"/>
      <c r="DM155" s="613"/>
      <c r="DN155" s="613"/>
      <c r="DO155" s="613"/>
      <c r="DP155" s="643"/>
      <c r="DQ155" s="1134"/>
      <c r="DR155" s="1135"/>
      <c r="DS155" s="1135"/>
      <c r="DT155" s="1135"/>
      <c r="DU155" s="1135"/>
      <c r="DV155" s="15"/>
      <c r="DW155" s="614"/>
      <c r="DX155" s="614"/>
      <c r="DY155" s="614"/>
      <c r="DZ155" s="614"/>
      <c r="EA155" s="614"/>
      <c r="EB155" s="615"/>
      <c r="EC155" s="615"/>
      <c r="ED155" s="615"/>
      <c r="EE155" s="615"/>
      <c r="EF155" s="615"/>
      <c r="EG155" s="615"/>
      <c r="EH155" s="615"/>
      <c r="EI155" s="615"/>
      <c r="EJ155" s="615"/>
      <c r="EK155" s="615"/>
      <c r="EL155" s="615"/>
      <c r="EM155" s="615"/>
      <c r="EN155" s="606"/>
      <c r="EO155" s="606"/>
      <c r="EP155" s="606"/>
      <c r="EQ155" s="617"/>
      <c r="ER155" s="617"/>
      <c r="ES155" s="617"/>
      <c r="ET155" s="632"/>
      <c r="EU155" s="630"/>
      <c r="EV155" s="1181"/>
      <c r="EW155" s="1181"/>
      <c r="EX155" s="1181"/>
      <c r="EY155" s="1181"/>
      <c r="EZ155" s="1181"/>
      <c r="FA155" s="1181"/>
      <c r="FB155" s="1181"/>
      <c r="FC155" s="1181"/>
      <c r="FD155" s="1181"/>
      <c r="FE155" s="1181"/>
      <c r="FF155" s="1181"/>
      <c r="FG155" s="1181"/>
      <c r="FH155" s="1182"/>
      <c r="FI155" s="642"/>
      <c r="FJ155" s="613"/>
      <c r="FK155" s="613"/>
      <c r="FL155" s="613"/>
      <c r="FM155" s="643"/>
      <c r="FN155" s="1134"/>
      <c r="FO155" s="1135"/>
      <c r="FP155" s="1135"/>
      <c r="FQ155" s="1135"/>
      <c r="FR155" s="1135"/>
      <c r="FS155" s="15"/>
      <c r="FT155" s="614"/>
      <c r="FU155" s="614"/>
      <c r="FV155" s="614"/>
      <c r="FW155" s="614"/>
      <c r="FX155" s="614"/>
      <c r="FY155" s="615"/>
      <c r="FZ155" s="615"/>
      <c r="GA155" s="615"/>
      <c r="GB155" s="615"/>
      <c r="GC155" s="615"/>
      <c r="GD155" s="615"/>
      <c r="GE155" s="615"/>
      <c r="GF155" s="615"/>
      <c r="GG155" s="615"/>
      <c r="GH155" s="615"/>
      <c r="GI155" s="615"/>
      <c r="GJ155" s="615"/>
      <c r="GK155" s="606"/>
      <c r="GL155" s="606"/>
      <c r="GM155" s="606"/>
      <c r="GN155" s="617"/>
      <c r="GO155" s="617"/>
      <c r="GP155" s="617"/>
      <c r="GQ155" s="632"/>
      <c r="GR155" s="6"/>
    </row>
    <row r="156" spans="1:200" ht="5.25" customHeight="1" x14ac:dyDescent="0.25">
      <c r="A156" s="244"/>
      <c r="B156" s="630"/>
      <c r="C156" s="1181"/>
      <c r="D156" s="1181"/>
      <c r="E156" s="1181"/>
      <c r="F156" s="1181"/>
      <c r="G156" s="1181"/>
      <c r="H156" s="1181"/>
      <c r="I156" s="1181"/>
      <c r="J156" s="1181"/>
      <c r="K156" s="1181"/>
      <c r="L156" s="1181"/>
      <c r="M156" s="1181"/>
      <c r="N156" s="1181"/>
      <c r="O156" s="1182"/>
      <c r="P156" s="642"/>
      <c r="Q156" s="613"/>
      <c r="R156" s="613"/>
      <c r="S156" s="613"/>
      <c r="T156" s="643"/>
      <c r="U156" s="1134"/>
      <c r="V156" s="1135"/>
      <c r="W156" s="1135"/>
      <c r="X156" s="1135"/>
      <c r="Y156" s="1135"/>
      <c r="Z156" s="15"/>
      <c r="AA156" s="613" t="str">
        <f>IF(Portada!$A$1="www.fly-logics.com","OCT",0)</f>
        <v>OCT</v>
      </c>
      <c r="AB156" s="614"/>
      <c r="AC156" s="614"/>
      <c r="AD156" s="614"/>
      <c r="AE156" s="614"/>
      <c r="AF156" s="605" t="str">
        <f>IF(SUMIFS(Bitácora!$Y$5:$Y$1036129,Bitácora!$D$5:$D$1036129,F125,Bitácora!$AN$5:$AN$1036129,V125,Bitácora!$E$5:$E$1036129,L125,Bitácora!$AM$5:$AM$1036129,AA156)=0," ",SUMIFS(Bitácora!$Y$5:$Y$1036129,Bitácora!$D$5:$D$1036129,F125,Bitácora!$AN$5:$AN$1036129,V125,Bitácora!$E$5:$E$1036129,L125,Bitácora!$AM$5:$AM$1036129,AA156))</f>
        <v xml:space="preserve"> </v>
      </c>
      <c r="AG156" s="615"/>
      <c r="AH156" s="615"/>
      <c r="AI156" s="615"/>
      <c r="AJ156" s="605" t="str">
        <f>IF(SUMIFS(Bitácora!$Z$5:$Z$1036129,Bitácora!$D$5:$D$1036129,F125,Bitácora!$AN$5:$AN$1036129,V125,Bitácora!$E$5:$E$1036129,L125,Bitácora!$AM$5:$AM$1036129,AA156)=0," ",SUMIFS(Bitácora!$Z$5:$Z$1036129,Bitácora!$D$5:$D$1036129,F125,Bitácora!$AN$5:$AN$1036129,V125,Bitácora!$E$5:$E$1036129,L125,Bitácora!$AM$5:$AM$1036129,AA156))</f>
        <v xml:space="preserve"> </v>
      </c>
      <c r="AK156" s="615"/>
      <c r="AL156" s="615"/>
      <c r="AM156" s="615"/>
      <c r="AN156" s="605" t="str">
        <f>IF(SUMIFS(Bitácora!$AA$5:$AA$1036129,Bitácora!$D$5:$D$1036129,F125,Bitácora!$AN$5:$AN$1036129,V125,Bitácora!$E$5:$E$1036129,L125,Bitácora!$AM$5:$AM$1036129,AA156)=0," ",SUMIFS(Bitácora!$AA$5:$AA$1036129,Bitácora!$D$5:$D$1036129,F125,Bitácora!$AN$5:$AN$1036129,V125,Bitácora!$E$5:$E$1036129,L125,Bitácora!$AM$5:$AM$1036129,AA156))</f>
        <v xml:space="preserve"> </v>
      </c>
      <c r="AO156" s="615"/>
      <c r="AP156" s="615"/>
      <c r="AQ156" s="615"/>
      <c r="AR156" s="606" t="str">
        <f>IF(SUMIFS(Bitácora!$AE$5:$AE$1036129,Bitácora!$D$5:$D$1036129,F125,Bitácora!$AN$5:$AN$1036129,V125,Bitácora!$E$5:$E$1036129,L125,Bitácora!$AM$5:$AM$1036129,AA156)=0," ",SUMIFS(Bitácora!$AC$5:$AC$1036129,Bitácora!$D$5:$D$1036129,F125,Bitácora!$AN$5:$AN$1036129,V125,Bitácora!$E$5:$E$1036129,L125,Bitácora!$AM$5:$AM$1036129,AA156))</f>
        <v xml:space="preserve"> </v>
      </c>
      <c r="AS156" s="606"/>
      <c r="AT156" s="606"/>
      <c r="AU156" s="606" t="str">
        <f>IF(SUMIFS(Bitácora!$AF$5:$AF$1036129,Bitácora!$D$5:$D$1036129,F125,Bitácora!$AN$5:$AN$1036129,V125,Bitácora!$E$5:$E$1036129,L125,Bitácora!$AM$5:$AM$1036129,AA156)=0," ",SUMIFS(Bitácora!$AF$5:$AF$1036129,Bitácora!$D$5:$D$1036129,F125,Bitácora!$AN$5:$AN$1036129,V125,Bitácora!$E$5:$E$1036129,L125,Bitácora!$AM$5:$AM$1036129,AA156))</f>
        <v xml:space="preserve"> </v>
      </c>
      <c r="AV156" s="617"/>
      <c r="AW156" s="617"/>
      <c r="AX156" s="632"/>
      <c r="AY156" s="630"/>
      <c r="AZ156" s="1181"/>
      <c r="BA156" s="1181"/>
      <c r="BB156" s="1181"/>
      <c r="BC156" s="1181"/>
      <c r="BD156" s="1181"/>
      <c r="BE156" s="1181"/>
      <c r="BF156" s="1181"/>
      <c r="BG156" s="1181"/>
      <c r="BH156" s="1181"/>
      <c r="BI156" s="1181"/>
      <c r="BJ156" s="1181"/>
      <c r="BK156" s="1181"/>
      <c r="BL156" s="1182"/>
      <c r="BM156" s="642"/>
      <c r="BN156" s="613"/>
      <c r="BO156" s="613"/>
      <c r="BP156" s="613"/>
      <c r="BQ156" s="643"/>
      <c r="BR156" s="1134"/>
      <c r="BS156" s="1135"/>
      <c r="BT156" s="1135"/>
      <c r="BU156" s="1135"/>
      <c r="BV156" s="1135"/>
      <c r="BW156" s="15"/>
      <c r="BX156" s="613" t="str">
        <f>IF(Portada!$A$1="www.fly-logics.com","OCT",0)</f>
        <v>OCT</v>
      </c>
      <c r="BY156" s="614"/>
      <c r="BZ156" s="614"/>
      <c r="CA156" s="614"/>
      <c r="CB156" s="614"/>
      <c r="CC156" s="605" t="str">
        <f>IF(SUMIFS(Bitácora!$Y$5:$Y$1036129,Bitácora!$D$5:$D$1036129,BC125,Bitácora!$AN$5:$AN$1036129,BS125,Bitácora!$E$5:$E$1036129,BI125,Bitácora!$AM$5:$AM$1036129,BX156)=0," ",SUMIFS(Bitácora!$Y$5:$Y$1036129,Bitácora!$D$5:$D$1036129,BC125,Bitácora!$AN$5:$AN$1036129,BS125,Bitácora!$E$5:$E$1036129,BI125,Bitácora!$AM$5:$AM$1036129,BX156))</f>
        <v xml:space="preserve"> </v>
      </c>
      <c r="CD156" s="615"/>
      <c r="CE156" s="615"/>
      <c r="CF156" s="615"/>
      <c r="CG156" s="605" t="str">
        <f>IF(SUMIFS(Bitácora!$Z$5:$Z$1036129,Bitácora!$D$5:$D$1036129,BC125,Bitácora!$AN$5:$AN$1036129,BS125,Bitácora!$E$5:$E$1036129,BI125,Bitácora!$AM$5:$AM$1036129,BX156)=0," ",SUMIFS(Bitácora!$Z$5:$Z$1036129,Bitácora!$D$5:$D$1036129,BC125,Bitácora!$AN$5:$AN$1036129,BS125,Bitácora!$E$5:$E$1036129,BI125,Bitácora!$AM$5:$AM$1036129,BX156))</f>
        <v xml:space="preserve"> </v>
      </c>
      <c r="CH156" s="615"/>
      <c r="CI156" s="615"/>
      <c r="CJ156" s="615"/>
      <c r="CK156" s="605" t="str">
        <f>IF(SUMIFS(Bitácora!$AA$5:$AA$1036129,Bitácora!$D$5:$D$1036129,BC125,Bitácora!$AN$5:$AN$1036129,BS125,Bitácora!$E$5:$E$1036129,BI125,Bitácora!$AM$5:$AM$1036129,BX156)=0," ",SUMIFS(Bitácora!$AA$5:$AA$1036129,Bitácora!$D$5:$D$1036129,BC125,Bitácora!$AN$5:$AN$1036129,BS125,Bitácora!$E$5:$E$1036129,BI125,Bitácora!$AM$5:$AM$1036129,BX156))</f>
        <v xml:space="preserve"> </v>
      </c>
      <c r="CL156" s="615"/>
      <c r="CM156" s="615"/>
      <c r="CN156" s="615"/>
      <c r="CO156" s="606" t="str">
        <f>IF(SUMIFS(Bitácora!$AE$5:$AE$1036129,Bitácora!$D$5:$D$1036129,BC125,Bitácora!$AN$5:$AN$1036129,BS125,Bitácora!$E$5:$E$1036129,BI125,Bitácora!$AM$5:$AM$1036129,BX156)=0," ",SUMIFS(Bitácora!$AC$5:$AC$1036129,Bitácora!$D$5:$D$1036129,BC125,Bitácora!$AN$5:$AN$1036129,BS125,Bitácora!$E$5:$E$1036129,BI125,Bitácora!$AM$5:$AM$1036129,BX156))</f>
        <v xml:space="preserve"> </v>
      </c>
      <c r="CP156" s="606"/>
      <c r="CQ156" s="606"/>
      <c r="CR156" s="606" t="str">
        <f>IF(SUMIFS(Bitácora!$AF$5:$AF$1036129,Bitácora!$D$5:$D$1036129,BC125,Bitácora!$AN$5:$AN$1036129,BS125,Bitácora!$E$5:$E$1036129,BI125,Bitácora!$AM$5:$AM$1036129,BX156)=0," ",SUMIFS(Bitácora!$AF$5:$AF$1036129,Bitácora!$D$5:$D$1036129,BC125,Bitácora!$AN$5:$AN$1036129,BS125,Bitácora!$E$5:$E$1036129,BI125,Bitácora!$AM$5:$AM$1036129,BX156))</f>
        <v xml:space="preserve"> </v>
      </c>
      <c r="CS156" s="617"/>
      <c r="CT156" s="617"/>
      <c r="CU156" s="632"/>
      <c r="CV156" s="276"/>
      <c r="CW156" s="244"/>
      <c r="CX156" s="630"/>
      <c r="CY156" s="1181"/>
      <c r="CZ156" s="1181"/>
      <c r="DA156" s="1181"/>
      <c r="DB156" s="1181"/>
      <c r="DC156" s="1181"/>
      <c r="DD156" s="1181"/>
      <c r="DE156" s="1181"/>
      <c r="DF156" s="1181"/>
      <c r="DG156" s="1181"/>
      <c r="DH156" s="1181"/>
      <c r="DI156" s="1181"/>
      <c r="DJ156" s="1181"/>
      <c r="DK156" s="1182"/>
      <c r="DL156" s="642"/>
      <c r="DM156" s="613"/>
      <c r="DN156" s="613"/>
      <c r="DO156" s="613"/>
      <c r="DP156" s="643"/>
      <c r="DQ156" s="1134"/>
      <c r="DR156" s="1135"/>
      <c r="DS156" s="1135"/>
      <c r="DT156" s="1135"/>
      <c r="DU156" s="1135"/>
      <c r="DV156" s="15"/>
      <c r="DW156" s="613" t="str">
        <f>IF(Portada!$A$1="www.fly-logics.com","OCT",0)</f>
        <v>OCT</v>
      </c>
      <c r="DX156" s="614"/>
      <c r="DY156" s="614"/>
      <c r="DZ156" s="614"/>
      <c r="EA156" s="614"/>
      <c r="EB156" s="605" t="str">
        <f>IF(SUMIFS(Bitácora!$Y$5:$Y$1036129,Bitácora!$D$5:$D$1036129,DB125,Bitácora!$AN$5:$AN$1036129,DR125,Bitácora!$E$5:$E$1036129,DH125,Bitácora!$AM$5:$AM$1036129,DW156)=0," ",SUMIFS(Bitácora!$Y$5:$Y$1036129,Bitácora!$D$5:$D$1036129,DB125,Bitácora!$AN$5:$AN$1036129,DR125,Bitácora!$E$5:$E$1036129,DH125,Bitácora!$AM$5:$AM$1036129,DW156))</f>
        <v xml:space="preserve"> </v>
      </c>
      <c r="EC156" s="615"/>
      <c r="ED156" s="615"/>
      <c r="EE156" s="615"/>
      <c r="EF156" s="605" t="str">
        <f>IF(SUMIFS(Bitácora!$Z$5:$Z$1036129,Bitácora!$D$5:$D$1036129,DB125,Bitácora!$AN$5:$AN$1036129,DR125,Bitácora!$E$5:$E$1036129,DH125,Bitácora!$AM$5:$AM$1036129,DW156)=0," ",SUMIFS(Bitácora!$Z$5:$Z$1036129,Bitácora!$D$5:$D$1036129,DB125,Bitácora!$AN$5:$AN$1036129,DR125,Bitácora!$E$5:$E$1036129,DH125,Bitácora!$AM$5:$AM$1036129,DW156))</f>
        <v xml:space="preserve"> </v>
      </c>
      <c r="EG156" s="615"/>
      <c r="EH156" s="615"/>
      <c r="EI156" s="615"/>
      <c r="EJ156" s="605" t="str">
        <f>IF(SUMIFS(Bitácora!$AA$5:$AA$1036129,Bitácora!$D$5:$D$1036129,DB125,Bitácora!$AN$5:$AN$1036129,DR125,Bitácora!$E$5:$E$1036129,DH125,Bitácora!$AM$5:$AM$1036129,DW156)=0," ",SUMIFS(Bitácora!$AA$5:$AA$1036129,Bitácora!$D$5:$D$1036129,DB125,Bitácora!$AN$5:$AN$1036129,DR125,Bitácora!$E$5:$E$1036129,DH125,Bitácora!$AM$5:$AM$1036129,DW156))</f>
        <v xml:space="preserve"> </v>
      </c>
      <c r="EK156" s="615"/>
      <c r="EL156" s="615"/>
      <c r="EM156" s="615"/>
      <c r="EN156" s="606" t="str">
        <f>IF(SUMIFS(Bitácora!$AE$5:$AE$1036129,Bitácora!$D$5:$D$1036129,DB125,Bitácora!$AN$5:$AN$1036129,DR125,Bitácora!$E$5:$E$1036129,DH125,Bitácora!$AM$5:$AM$1036129,DW156)=0," ",SUMIFS(Bitácora!$AC$5:$AC$1036129,Bitácora!$D$5:$D$1036129,DB125,Bitácora!$AN$5:$AN$1036129,DR125,Bitácora!$E$5:$E$1036129,DH125,Bitácora!$AM$5:$AM$1036129,DW156))</f>
        <v xml:space="preserve"> </v>
      </c>
      <c r="EO156" s="606"/>
      <c r="EP156" s="606"/>
      <c r="EQ156" s="606" t="str">
        <f>IF(SUMIFS(Bitácora!$AF$5:$AF$1036129,Bitácora!$D$5:$D$1036129,DB125,Bitácora!$AN$5:$AN$1036129,DR125,Bitácora!$E$5:$E$1036129,DH125,Bitácora!$AM$5:$AM$1036129,DW156)=0," ",SUMIFS(Bitácora!$AF$5:$AF$1036129,Bitácora!$D$5:$D$1036129,DB125,Bitácora!$AN$5:$AN$1036129,DR125,Bitácora!$E$5:$E$1036129,DH125,Bitácora!$AM$5:$AM$1036129,DW156))</f>
        <v xml:space="preserve"> </v>
      </c>
      <c r="ER156" s="617"/>
      <c r="ES156" s="617"/>
      <c r="ET156" s="632"/>
      <c r="EU156" s="630"/>
      <c r="EV156" s="1181"/>
      <c r="EW156" s="1181"/>
      <c r="EX156" s="1181"/>
      <c r="EY156" s="1181"/>
      <c r="EZ156" s="1181"/>
      <c r="FA156" s="1181"/>
      <c r="FB156" s="1181"/>
      <c r="FC156" s="1181"/>
      <c r="FD156" s="1181"/>
      <c r="FE156" s="1181"/>
      <c r="FF156" s="1181"/>
      <c r="FG156" s="1181"/>
      <c r="FH156" s="1182"/>
      <c r="FI156" s="642"/>
      <c r="FJ156" s="613"/>
      <c r="FK156" s="613"/>
      <c r="FL156" s="613"/>
      <c r="FM156" s="643"/>
      <c r="FN156" s="1134"/>
      <c r="FO156" s="1135"/>
      <c r="FP156" s="1135"/>
      <c r="FQ156" s="1135"/>
      <c r="FR156" s="1135"/>
      <c r="FS156" s="15"/>
      <c r="FT156" s="613" t="str">
        <f>IF(Portada!$A$1="www.fly-logics.com","OCT",0)</f>
        <v>OCT</v>
      </c>
      <c r="FU156" s="614"/>
      <c r="FV156" s="614"/>
      <c r="FW156" s="614"/>
      <c r="FX156" s="614"/>
      <c r="FY156" s="605" t="str">
        <f>IF(SUMIFS(Bitácora!$Y$5:$Y$1036129,Bitácora!$D$5:$D$1036129,EY125,Bitácora!$AN$5:$AN$1036129,FO125,Bitácora!$E$5:$E$1036129,FE125,Bitácora!$AM$5:$AM$1036129,FT156)=0," ",SUMIFS(Bitácora!$Y$5:$Y$1036129,Bitácora!$D$5:$D$1036129,EY125,Bitácora!$AN$5:$AN$1036129,FO125,Bitácora!$E$5:$E$1036129,FE125,Bitácora!$AM$5:$AM$1036129,FT156))</f>
        <v xml:space="preserve"> </v>
      </c>
      <c r="FZ156" s="615"/>
      <c r="GA156" s="615"/>
      <c r="GB156" s="615"/>
      <c r="GC156" s="605" t="str">
        <f>IF(SUMIFS(Bitácora!$Z$5:$Z$1036129,Bitácora!$D$5:$D$1036129,EY125,Bitácora!$AN$5:$AN$1036129,FO125,Bitácora!$E$5:$E$1036129,FE125,Bitácora!$AM$5:$AM$1036129,FT156)=0," ",SUMIFS(Bitácora!$Z$5:$Z$1036129,Bitácora!$D$5:$D$1036129,EY125,Bitácora!$AN$5:$AN$1036129,FO125,Bitácora!$E$5:$E$1036129,FE125,Bitácora!$AM$5:$AM$1036129,FT156))</f>
        <v xml:space="preserve"> </v>
      </c>
      <c r="GD156" s="615"/>
      <c r="GE156" s="615"/>
      <c r="GF156" s="615"/>
      <c r="GG156" s="605" t="str">
        <f>IF(SUMIFS(Bitácora!$AA$5:$AA$1036129,Bitácora!$D$5:$D$1036129,EY125,Bitácora!$AN$5:$AN$1036129,FO125,Bitácora!$E$5:$E$1036129,FE125,Bitácora!$AM$5:$AM$1036129,FT156)=0," ",SUMIFS(Bitácora!$AA$5:$AA$1036129,Bitácora!$D$5:$D$1036129,EY125,Bitácora!$AN$5:$AN$1036129,FO125,Bitácora!$E$5:$E$1036129,FE125,Bitácora!$AM$5:$AM$1036129,FT156))</f>
        <v xml:space="preserve"> </v>
      </c>
      <c r="GH156" s="615"/>
      <c r="GI156" s="615"/>
      <c r="GJ156" s="615"/>
      <c r="GK156" s="606" t="str">
        <f>IF(SUMIFS(Bitácora!$AE$5:$AE$1036129,Bitácora!$D$5:$D$1036129,EY125,Bitácora!$AN$5:$AN$1036129,FO125,Bitácora!$E$5:$E$1036129,FE125,Bitácora!$AM$5:$AM$1036129,FT156)=0," ",SUMIFS(Bitácora!$AC$5:$AC$1036129,Bitácora!$D$5:$D$1036129,EY125,Bitácora!$AN$5:$AN$1036129,FO125,Bitácora!$E$5:$E$1036129,FE125,Bitácora!$AM$5:$AM$1036129,FT156))</f>
        <v xml:space="preserve"> </v>
      </c>
      <c r="GL156" s="606"/>
      <c r="GM156" s="606"/>
      <c r="GN156" s="606" t="str">
        <f>IF(SUMIFS(Bitácora!$AF$5:$AF$1036129,Bitácora!$D$5:$D$1036129,EY125,Bitácora!$AN$5:$AN$1036129,FO125,Bitácora!$E$5:$E$1036129,FE125,Bitácora!$AM$5:$AM$1036129,FT156)=0," ",SUMIFS(Bitácora!$AF$5:$AF$1036129,Bitácora!$D$5:$D$1036129,EY125,Bitácora!$AN$5:$AN$1036129,FO125,Bitácora!$E$5:$E$1036129,FE125,Bitácora!$AM$5:$AM$1036129,FT156))</f>
        <v xml:space="preserve"> </v>
      </c>
      <c r="GO156" s="617"/>
      <c r="GP156" s="617"/>
      <c r="GQ156" s="632"/>
      <c r="GR156" s="6"/>
    </row>
    <row r="157" spans="1:200" ht="4.5" customHeight="1" x14ac:dyDescent="0.25">
      <c r="A157" s="244"/>
      <c r="B157" s="630"/>
      <c r="C157" s="625"/>
      <c r="D157" s="625"/>
      <c r="E157" s="625"/>
      <c r="F157" s="625"/>
      <c r="G157" s="625"/>
      <c r="H157" s="625"/>
      <c r="I157" s="625"/>
      <c r="J157" s="625"/>
      <c r="K157" s="625"/>
      <c r="L157" s="625"/>
      <c r="M157" s="625"/>
      <c r="N157" s="625"/>
      <c r="O157" s="625"/>
      <c r="P157" s="625"/>
      <c r="Q157" s="625"/>
      <c r="R157" s="625"/>
      <c r="S157" s="625"/>
      <c r="T157" s="625"/>
      <c r="U157" s="625"/>
      <c r="V157" s="625"/>
      <c r="W157" s="625"/>
      <c r="X157" s="625"/>
      <c r="Y157" s="625"/>
      <c r="Z157" s="15"/>
      <c r="AA157" s="614"/>
      <c r="AB157" s="614"/>
      <c r="AC157" s="614"/>
      <c r="AD157" s="614"/>
      <c r="AE157" s="614"/>
      <c r="AF157" s="615"/>
      <c r="AG157" s="616"/>
      <c r="AH157" s="616"/>
      <c r="AI157" s="615"/>
      <c r="AJ157" s="615"/>
      <c r="AK157" s="616"/>
      <c r="AL157" s="616"/>
      <c r="AM157" s="615"/>
      <c r="AN157" s="615"/>
      <c r="AO157" s="616"/>
      <c r="AP157" s="616"/>
      <c r="AQ157" s="615"/>
      <c r="AR157" s="606"/>
      <c r="AS157" s="606"/>
      <c r="AT157" s="606"/>
      <c r="AU157" s="617"/>
      <c r="AV157" s="618"/>
      <c r="AW157" s="617"/>
      <c r="AX157" s="632"/>
      <c r="AY157" s="630"/>
      <c r="AZ157" s="625"/>
      <c r="BA157" s="625"/>
      <c r="BB157" s="625"/>
      <c r="BC157" s="625"/>
      <c r="BD157" s="625"/>
      <c r="BE157" s="625"/>
      <c r="BF157" s="625"/>
      <c r="BG157" s="625"/>
      <c r="BH157" s="625"/>
      <c r="BI157" s="625"/>
      <c r="BJ157" s="625"/>
      <c r="BK157" s="625"/>
      <c r="BL157" s="625"/>
      <c r="BM157" s="625"/>
      <c r="BN157" s="625"/>
      <c r="BO157" s="625"/>
      <c r="BP157" s="625"/>
      <c r="BQ157" s="625"/>
      <c r="BR157" s="625"/>
      <c r="BS157" s="625"/>
      <c r="BT157" s="625"/>
      <c r="BU157" s="625"/>
      <c r="BV157" s="625"/>
      <c r="BW157" s="15"/>
      <c r="BX157" s="614"/>
      <c r="BY157" s="614"/>
      <c r="BZ157" s="614"/>
      <c r="CA157" s="614"/>
      <c r="CB157" s="614"/>
      <c r="CC157" s="615"/>
      <c r="CD157" s="616"/>
      <c r="CE157" s="616"/>
      <c r="CF157" s="615"/>
      <c r="CG157" s="615"/>
      <c r="CH157" s="616"/>
      <c r="CI157" s="616"/>
      <c r="CJ157" s="615"/>
      <c r="CK157" s="615"/>
      <c r="CL157" s="616"/>
      <c r="CM157" s="616"/>
      <c r="CN157" s="615"/>
      <c r="CO157" s="606"/>
      <c r="CP157" s="606"/>
      <c r="CQ157" s="606"/>
      <c r="CR157" s="617"/>
      <c r="CS157" s="618"/>
      <c r="CT157" s="617"/>
      <c r="CU157" s="632"/>
      <c r="CV157" s="276"/>
      <c r="CW157" s="244"/>
      <c r="CX157" s="630"/>
      <c r="CY157" s="625"/>
      <c r="CZ157" s="625"/>
      <c r="DA157" s="625"/>
      <c r="DB157" s="625"/>
      <c r="DC157" s="625"/>
      <c r="DD157" s="625"/>
      <c r="DE157" s="625"/>
      <c r="DF157" s="625"/>
      <c r="DG157" s="625"/>
      <c r="DH157" s="625"/>
      <c r="DI157" s="625"/>
      <c r="DJ157" s="625"/>
      <c r="DK157" s="625"/>
      <c r="DL157" s="625"/>
      <c r="DM157" s="625"/>
      <c r="DN157" s="625"/>
      <c r="DO157" s="625"/>
      <c r="DP157" s="625"/>
      <c r="DQ157" s="625"/>
      <c r="DR157" s="625"/>
      <c r="DS157" s="625"/>
      <c r="DT157" s="625"/>
      <c r="DU157" s="625"/>
      <c r="DV157" s="15"/>
      <c r="DW157" s="614"/>
      <c r="DX157" s="614"/>
      <c r="DY157" s="614"/>
      <c r="DZ157" s="614"/>
      <c r="EA157" s="614"/>
      <c r="EB157" s="615"/>
      <c r="EC157" s="616"/>
      <c r="ED157" s="616"/>
      <c r="EE157" s="615"/>
      <c r="EF157" s="615"/>
      <c r="EG157" s="616"/>
      <c r="EH157" s="616"/>
      <c r="EI157" s="615"/>
      <c r="EJ157" s="615"/>
      <c r="EK157" s="616"/>
      <c r="EL157" s="616"/>
      <c r="EM157" s="615"/>
      <c r="EN157" s="606"/>
      <c r="EO157" s="606"/>
      <c r="EP157" s="606"/>
      <c r="EQ157" s="617"/>
      <c r="ER157" s="618"/>
      <c r="ES157" s="617"/>
      <c r="ET157" s="632"/>
      <c r="EU157" s="630"/>
      <c r="EV157" s="625"/>
      <c r="EW157" s="625"/>
      <c r="EX157" s="625"/>
      <c r="EY157" s="625"/>
      <c r="EZ157" s="625"/>
      <c r="FA157" s="625"/>
      <c r="FB157" s="625"/>
      <c r="FC157" s="625"/>
      <c r="FD157" s="625"/>
      <c r="FE157" s="625"/>
      <c r="FF157" s="625"/>
      <c r="FG157" s="625"/>
      <c r="FH157" s="625"/>
      <c r="FI157" s="625"/>
      <c r="FJ157" s="625"/>
      <c r="FK157" s="625"/>
      <c r="FL157" s="625"/>
      <c r="FM157" s="625"/>
      <c r="FN157" s="625"/>
      <c r="FO157" s="625"/>
      <c r="FP157" s="625"/>
      <c r="FQ157" s="625"/>
      <c r="FR157" s="625"/>
      <c r="FS157" s="15"/>
      <c r="FT157" s="614"/>
      <c r="FU157" s="614"/>
      <c r="FV157" s="614"/>
      <c r="FW157" s="614"/>
      <c r="FX157" s="614"/>
      <c r="FY157" s="615"/>
      <c r="FZ157" s="616"/>
      <c r="GA157" s="616"/>
      <c r="GB157" s="615"/>
      <c r="GC157" s="615"/>
      <c r="GD157" s="616"/>
      <c r="GE157" s="616"/>
      <c r="GF157" s="615"/>
      <c r="GG157" s="615"/>
      <c r="GH157" s="616"/>
      <c r="GI157" s="616"/>
      <c r="GJ157" s="615"/>
      <c r="GK157" s="606"/>
      <c r="GL157" s="606"/>
      <c r="GM157" s="606"/>
      <c r="GN157" s="617"/>
      <c r="GO157" s="618"/>
      <c r="GP157" s="617"/>
      <c r="GQ157" s="632"/>
      <c r="GR157" s="6"/>
    </row>
    <row r="158" spans="1:200" ht="13.5" customHeight="1" x14ac:dyDescent="0.25">
      <c r="A158" s="244"/>
      <c r="B158" s="599"/>
      <c r="C158" s="1159" t="str">
        <f>IF(Portada!$A$1="www.fly-logics.com","ILS",0)</f>
        <v>ILS</v>
      </c>
      <c r="D158" s="1159"/>
      <c r="E158" s="1159"/>
      <c r="F158" s="1159"/>
      <c r="G158" s="1159"/>
      <c r="H158" s="625"/>
      <c r="I158" s="622" t="str">
        <f>IF(Portada!$A$1="www.fly-logics.com","VFR",0)</f>
        <v>VFR</v>
      </c>
      <c r="J158" s="622"/>
      <c r="K158" s="622"/>
      <c r="L158" s="622"/>
      <c r="M158" s="622"/>
      <c r="N158" s="625"/>
      <c r="O158" s="631" t="str">
        <f>IF(Portada!$A$1="www.fly-logics.com","ADF",0)</f>
        <v>ADF</v>
      </c>
      <c r="P158" s="631"/>
      <c r="Q158" s="631"/>
      <c r="R158" s="631"/>
      <c r="S158" s="631"/>
      <c r="T158" s="625"/>
      <c r="U158" s="622" t="str">
        <f>IF(Portada!$A$1="www.fly-logics.com","VOR",0)</f>
        <v>VOR</v>
      </c>
      <c r="V158" s="622"/>
      <c r="W158" s="622"/>
      <c r="X158" s="622"/>
      <c r="Y158" s="622"/>
      <c r="Z158" s="15"/>
      <c r="AA158" s="614"/>
      <c r="AB158" s="614"/>
      <c r="AC158" s="614"/>
      <c r="AD158" s="614"/>
      <c r="AE158" s="614"/>
      <c r="AF158" s="615"/>
      <c r="AG158" s="615"/>
      <c r="AH158" s="615"/>
      <c r="AI158" s="615"/>
      <c r="AJ158" s="615"/>
      <c r="AK158" s="615"/>
      <c r="AL158" s="615"/>
      <c r="AM158" s="615"/>
      <c r="AN158" s="615"/>
      <c r="AO158" s="615"/>
      <c r="AP158" s="615"/>
      <c r="AQ158" s="615"/>
      <c r="AR158" s="606"/>
      <c r="AS158" s="606"/>
      <c r="AT158" s="606"/>
      <c r="AU158" s="617"/>
      <c r="AV158" s="617"/>
      <c r="AW158" s="617"/>
      <c r="AX158" s="632"/>
      <c r="AY158" s="599"/>
      <c r="AZ158" s="1159" t="str">
        <f>IF(Portada!$A$1="www.fly-logics.com","ILS",0)</f>
        <v>ILS</v>
      </c>
      <c r="BA158" s="1159"/>
      <c r="BB158" s="1159"/>
      <c r="BC158" s="1159"/>
      <c r="BD158" s="1159"/>
      <c r="BE158" s="625"/>
      <c r="BF158" s="622" t="str">
        <f>IF(Portada!$A$1="www.fly-logics.com","VFR",0)</f>
        <v>VFR</v>
      </c>
      <c r="BG158" s="622"/>
      <c r="BH158" s="622"/>
      <c r="BI158" s="622"/>
      <c r="BJ158" s="622"/>
      <c r="BK158" s="625"/>
      <c r="BL158" s="631" t="str">
        <f>IF(Portada!$A$1="www.fly-logics.com","ADF",0)</f>
        <v>ADF</v>
      </c>
      <c r="BM158" s="631"/>
      <c r="BN158" s="631"/>
      <c r="BO158" s="631"/>
      <c r="BP158" s="631"/>
      <c r="BQ158" s="625"/>
      <c r="BR158" s="622" t="str">
        <f>IF(Portada!$A$1="www.fly-logics.com","VOR",0)</f>
        <v>VOR</v>
      </c>
      <c r="BS158" s="622"/>
      <c r="BT158" s="622"/>
      <c r="BU158" s="622"/>
      <c r="BV158" s="622"/>
      <c r="BW158" s="15"/>
      <c r="BX158" s="614"/>
      <c r="BY158" s="614"/>
      <c r="BZ158" s="614"/>
      <c r="CA158" s="614"/>
      <c r="CB158" s="614"/>
      <c r="CC158" s="615"/>
      <c r="CD158" s="615"/>
      <c r="CE158" s="615"/>
      <c r="CF158" s="615"/>
      <c r="CG158" s="615"/>
      <c r="CH158" s="615"/>
      <c r="CI158" s="615"/>
      <c r="CJ158" s="615"/>
      <c r="CK158" s="615"/>
      <c r="CL158" s="615"/>
      <c r="CM158" s="615"/>
      <c r="CN158" s="615"/>
      <c r="CO158" s="606"/>
      <c r="CP158" s="606"/>
      <c r="CQ158" s="606"/>
      <c r="CR158" s="617"/>
      <c r="CS158" s="617"/>
      <c r="CT158" s="617"/>
      <c r="CU158" s="632"/>
      <c r="CV158" s="276"/>
      <c r="CW158" s="244"/>
      <c r="CX158" s="599"/>
      <c r="CY158" s="1159" t="str">
        <f>IF(Portada!$A$1="www.fly-logics.com","ILS",0)</f>
        <v>ILS</v>
      </c>
      <c r="CZ158" s="1159"/>
      <c r="DA158" s="1159"/>
      <c r="DB158" s="1159"/>
      <c r="DC158" s="1159"/>
      <c r="DD158" s="625"/>
      <c r="DE158" s="622" t="str">
        <f>IF(Portada!$A$1="www.fly-logics.com","VFR",0)</f>
        <v>VFR</v>
      </c>
      <c r="DF158" s="622"/>
      <c r="DG158" s="622"/>
      <c r="DH158" s="622"/>
      <c r="DI158" s="622"/>
      <c r="DJ158" s="625"/>
      <c r="DK158" s="631" t="str">
        <f>IF(Portada!$A$1="www.fly-logics.com","ADF",0)</f>
        <v>ADF</v>
      </c>
      <c r="DL158" s="631"/>
      <c r="DM158" s="631"/>
      <c r="DN158" s="631"/>
      <c r="DO158" s="631"/>
      <c r="DP158" s="625"/>
      <c r="DQ158" s="622" t="str">
        <f>IF(Portada!$A$1="www.fly-logics.com","VOR",0)</f>
        <v>VOR</v>
      </c>
      <c r="DR158" s="622"/>
      <c r="DS158" s="622"/>
      <c r="DT158" s="622"/>
      <c r="DU158" s="622"/>
      <c r="DV158" s="15"/>
      <c r="DW158" s="614"/>
      <c r="DX158" s="614"/>
      <c r="DY158" s="614"/>
      <c r="DZ158" s="614"/>
      <c r="EA158" s="614"/>
      <c r="EB158" s="615"/>
      <c r="EC158" s="615"/>
      <c r="ED158" s="615"/>
      <c r="EE158" s="615"/>
      <c r="EF158" s="615"/>
      <c r="EG158" s="615"/>
      <c r="EH158" s="615"/>
      <c r="EI158" s="615"/>
      <c r="EJ158" s="615"/>
      <c r="EK158" s="615"/>
      <c r="EL158" s="615"/>
      <c r="EM158" s="615"/>
      <c r="EN158" s="606"/>
      <c r="EO158" s="606"/>
      <c r="EP158" s="606"/>
      <c r="EQ158" s="617"/>
      <c r="ER158" s="617"/>
      <c r="ES158" s="617"/>
      <c r="ET158" s="632"/>
      <c r="EU158" s="599"/>
      <c r="EV158" s="1159" t="str">
        <f>IF(Portada!$A$1="www.fly-logics.com","ILS",0)</f>
        <v>ILS</v>
      </c>
      <c r="EW158" s="1159"/>
      <c r="EX158" s="1159"/>
      <c r="EY158" s="1159"/>
      <c r="EZ158" s="1159"/>
      <c r="FA158" s="625"/>
      <c r="FB158" s="622" t="str">
        <f>IF(Portada!$A$1="www.fly-logics.com","VFR",0)</f>
        <v>VFR</v>
      </c>
      <c r="FC158" s="622"/>
      <c r="FD158" s="622"/>
      <c r="FE158" s="622"/>
      <c r="FF158" s="622"/>
      <c r="FG158" s="625"/>
      <c r="FH158" s="631" t="str">
        <f>IF(Portada!$A$1="www.fly-logics.com","ADF",0)</f>
        <v>ADF</v>
      </c>
      <c r="FI158" s="631"/>
      <c r="FJ158" s="631"/>
      <c r="FK158" s="631"/>
      <c r="FL158" s="631"/>
      <c r="FM158" s="625"/>
      <c r="FN158" s="622" t="str">
        <f>IF(Portada!$A$1="www.fly-logics.com","VOR",0)</f>
        <v>VOR</v>
      </c>
      <c r="FO158" s="622"/>
      <c r="FP158" s="622"/>
      <c r="FQ158" s="622"/>
      <c r="FR158" s="622"/>
      <c r="FS158" s="15"/>
      <c r="FT158" s="614"/>
      <c r="FU158" s="614"/>
      <c r="FV158" s="614"/>
      <c r="FW158" s="614"/>
      <c r="FX158" s="614"/>
      <c r="FY158" s="615"/>
      <c r="FZ158" s="615"/>
      <c r="GA158" s="615"/>
      <c r="GB158" s="615"/>
      <c r="GC158" s="615"/>
      <c r="GD158" s="615"/>
      <c r="GE158" s="615"/>
      <c r="GF158" s="615"/>
      <c r="GG158" s="615"/>
      <c r="GH158" s="615"/>
      <c r="GI158" s="615"/>
      <c r="GJ158" s="615"/>
      <c r="GK158" s="606"/>
      <c r="GL158" s="606"/>
      <c r="GM158" s="606"/>
      <c r="GN158" s="617"/>
      <c r="GO158" s="617"/>
      <c r="GP158" s="617"/>
      <c r="GQ158" s="632"/>
      <c r="GR158" s="6"/>
    </row>
    <row r="159" spans="1:200" ht="8.85" customHeight="1" x14ac:dyDescent="0.25">
      <c r="A159" s="244"/>
      <c r="B159" s="599"/>
      <c r="C159" s="1160" t="str">
        <f>IFERROR(SUM(IF(SUMIFS(Bitácora!$AG$5:$AG$1036129,Bitácora!$D$5:$D$1036129,F125,Bitácora!$AN$5:$AN$1036129,V125,Bitácora!$AH$5:$AH$1036129,C158,Bitácora!$E$5:$E$1036129,L125)=0," ",SUMIFS(Bitácora!$AG$5:$AG$1036129,Bitácora!$D$5:$D$1036129,F125,Bitácora!$AN$5:$AN$1036129,V125,Bitácora!$AH$5:$AH$1036129,C158,Bitácora!$E$5:$E$1036129,L125)),F163,N163,V163)," ")</f>
        <v xml:space="preserve"> </v>
      </c>
      <c r="D159" s="1160"/>
      <c r="E159" s="1160"/>
      <c r="F159" s="1160"/>
      <c r="G159" s="1160"/>
      <c r="H159" s="625"/>
      <c r="I159" s="1160" t="str">
        <f>IF(SUMIFS(Bitácora!$AG$5:$AG$1036129,Bitácora!$D$5:$D$1036129,F125,Bitácora!$AN$5:$AN$1036129,V125,Bitácora!$AH$5:$AH$1036129,I158,Bitácora!$E$5:$E$1036129,L125)=0," ",SUMIFS(Bitácora!$AG$5:$AG$1036129,Bitácora!$D$5:$D$1036129,F125,Bitácora!$AN$5:$AN$1036129,V125,Bitácora!$AH$5:$AH$1036129,I158,Bitácora!$E$5:$E$1036129,L125))</f>
        <v xml:space="preserve"> </v>
      </c>
      <c r="J159" s="1160"/>
      <c r="K159" s="1160"/>
      <c r="L159" s="1160"/>
      <c r="M159" s="1160"/>
      <c r="N159" s="625"/>
      <c r="O159" s="1160" t="str">
        <f>IF(SUMIFS(Bitácora!$AG$5:$AG$1036129,Bitácora!$D$5:$D$1036129,F125,Bitácora!$AN$5:$AN$1036129,V125,Bitácora!$AH$5:$AH$1036129,O158,Bitácora!$E$5:$E$1036129,L125)=0," ",SUMIFS(Bitácora!$AG$5:$AG$1036129,Bitácora!$D$5:$D$1036129,F125,Bitácora!$AN$5:$AN$1036129,V125,Bitácora!$AH$5:$AH$1036129,O158,Bitácora!$E$5:$E$1036129,L125))</f>
        <v xml:space="preserve"> </v>
      </c>
      <c r="P159" s="1160"/>
      <c r="Q159" s="1160"/>
      <c r="R159" s="1160"/>
      <c r="S159" s="1160"/>
      <c r="T159" s="625"/>
      <c r="U159" s="1160" t="str">
        <f>IF(SUMIFS(Bitácora!$AG$5:$AG$1036129,Bitácora!$D$5:$D$1036129,F125,Bitácora!$AN$5:$AN$1036129,V125,Bitácora!$AH$5:$AH$1036129,U158,Bitácora!$E$5:$E$1036129,L125)=0," ",SUMIFS(Bitácora!$AG$5:$AG$1036129,Bitácora!$D$5:$D$1036129,F125,Bitácora!$AN$5:$AN$1036129,V125,Bitácora!$AH$5:$AH$1036129,U158,Bitácora!$E$5:$E$1036129,L125))</f>
        <v xml:space="preserve"> </v>
      </c>
      <c r="V159" s="1160"/>
      <c r="W159" s="1160"/>
      <c r="X159" s="1160"/>
      <c r="Y159" s="1160"/>
      <c r="Z159" s="15"/>
      <c r="AA159" s="613" t="str">
        <f>IF(Portada!$A$1="www.fly-logics.com","NOV",0)</f>
        <v>NOV</v>
      </c>
      <c r="AB159" s="613"/>
      <c r="AC159" s="613"/>
      <c r="AD159" s="613"/>
      <c r="AE159" s="613"/>
      <c r="AF159" s="605" t="str">
        <f>IF(SUMIFS(Bitácora!$Y$5:$Y$1036129,Bitácora!$D$5:$D$1036129,F125,Bitácora!$AN$5:$AN$1036129,V125,Bitácora!$E$5:$E$1036129,L125,Bitácora!$AM$5:$AM$1036129,AA159)=0," ",SUMIFS(Bitácora!$Y$5:$Y$1036129,Bitácora!$D$5:$D$1036129,F125,Bitácora!$AN$5:$AN$1036129,V125,Bitácora!$E$5:$E$1036129,L125,Bitácora!$AM$5:$AM$1036129,AA159))</f>
        <v xml:space="preserve"> </v>
      </c>
      <c r="AG159" s="605"/>
      <c r="AH159" s="605"/>
      <c r="AI159" s="605"/>
      <c r="AJ159" s="605" t="str">
        <f>IF(SUMIFS(Bitácora!$Z$5:$Z$1036129,Bitácora!$D$5:$D$1036129,F125,Bitácora!$AN$5:$AN$1036129,V125,Bitácora!$E$5:$E$1036129,L125,Bitácora!$AM$5:$AM$1036129,AA159)=0," ",SUMIFS(Bitácora!$Z$5:$Z$1036129,Bitácora!$D$5:$D$1036129,F125,Bitácora!$AN$5:$AN$1036129,V125,Bitácora!$E$5:$E$1036129,L125,Bitácora!$AM$5:$AM$1036129,AA159))</f>
        <v xml:space="preserve"> </v>
      </c>
      <c r="AK159" s="605"/>
      <c r="AL159" s="605"/>
      <c r="AM159" s="605"/>
      <c r="AN159" s="605" t="str">
        <f>IF(SUMIFS(Bitácora!$AA$5:$AA$1036129,Bitácora!$D$5:$D$1036129,F125,Bitácora!$AN$5:$AN$1036129,V125,Bitácora!$E$5:$E$1036129,L125,Bitácora!$AM$5:$AM$1036129,AA159)=0," ",SUMIFS(Bitácora!$AA$5:$AA$1036129,Bitácora!$D$5:$D$1036129,F125,Bitácora!$AN$5:$AN$1036129,V125,Bitácora!$E$5:$E$1036129,L125,Bitácora!$AM$5:$AM$1036129,AA159))</f>
        <v xml:space="preserve"> </v>
      </c>
      <c r="AO159" s="605"/>
      <c r="AP159" s="605"/>
      <c r="AQ159" s="605"/>
      <c r="AR159" s="606" t="str">
        <f>IF(SUMIFS(Bitácora!$AE$5:$AE$1036129,Bitácora!$D$5:$D$1036129,F125,Bitácora!$AN$5:$AN$1036129,V125,Bitácora!$E$5:$E$1036129,L125,Bitácora!$AM$5:$AM$1036129,AA159)=0," ",SUMIFS(Bitácora!$AC$5:$AC$1036129,Bitácora!$D$5:$D$1036129,F125,Bitácora!$AN$5:$AN$1036129,V125,Bitácora!$E$5:$E$1036129,L125,Bitácora!$AM$5:$AM$1036129,AA159))</f>
        <v xml:space="preserve"> </v>
      </c>
      <c r="AS159" s="606"/>
      <c r="AT159" s="606"/>
      <c r="AU159" s="606" t="str">
        <f>IF(SUMIFS(Bitácora!$AF$5:$AF$1036129,Bitácora!$D$5:$D$1036129,F125,Bitácora!$AN$5:$AN$1036129,V125,Bitácora!$E$5:$E$1036129,L125,Bitácora!$AM$5:$AM$1036129,AA159)=0," ",SUMIFS(Bitácora!$AF$5:$AF$1036129,Bitácora!$D$5:$D$1036129,F125,Bitácora!$AN$5:$AN$1036129,V125,Bitácora!$E$5:$E$1036129,L125,Bitácora!$AM$5:$AM$1036129,AA159))</f>
        <v xml:space="preserve"> </v>
      </c>
      <c r="AV159" s="606"/>
      <c r="AW159" s="606"/>
      <c r="AX159" s="632"/>
      <c r="AY159" s="599"/>
      <c r="AZ159" s="1160" t="str">
        <f>IFERROR(SUM(IF(SUMIFS(Bitácora!$AG$5:$AG$1036129,Bitácora!$D$5:$D$1036129,BC125,Bitácora!$AN$5:$AN$1036129,BS125,Bitácora!$AH$5:$AH$1036129,AZ158,Bitácora!$E$5:$E$1036129,BI125)=0," ",SUMIFS(Bitácora!$AG$5:$AG$1036129,Bitácora!$D$5:$D$1036129,BC125,Bitácora!$AN$5:$AN$1036129,BS125,Bitácora!$AH$5:$AH$1036129,AZ158,Bitácora!$E$5:$E$1036129,BI125)),BC163,BK163,BS163)," ")</f>
        <v xml:space="preserve"> </v>
      </c>
      <c r="BA159" s="1160"/>
      <c r="BB159" s="1160"/>
      <c r="BC159" s="1160"/>
      <c r="BD159" s="1160"/>
      <c r="BE159" s="625"/>
      <c r="BF159" s="1160" t="str">
        <f>IF(SUMIFS(Bitácora!$AG$5:$AG$1036129,Bitácora!$D$5:$D$1036129,BC125,Bitácora!$AN$5:$AN$1036129,BS125,Bitácora!$AH$5:$AH$1036129,BF158,Bitácora!$E$5:$E$1036129,BI125)=0," ",SUMIFS(Bitácora!$AG$5:$AG$1036129,Bitácora!$D$5:$D$1036129,BC125,Bitácora!$AN$5:$AN$1036129,BS125,Bitácora!$AH$5:$AH$1036129,BF158,Bitácora!$E$5:$E$1036129,BI125))</f>
        <v xml:space="preserve"> </v>
      </c>
      <c r="BG159" s="1160"/>
      <c r="BH159" s="1160"/>
      <c r="BI159" s="1160"/>
      <c r="BJ159" s="1160"/>
      <c r="BK159" s="625"/>
      <c r="BL159" s="1160" t="str">
        <f>IF(SUMIFS(Bitácora!$AG$5:$AG$1036129,Bitácora!$D$5:$D$1036129,BC125,Bitácora!$AN$5:$AN$1036129,BS125,Bitácora!$AH$5:$AH$1036129,BL158,Bitácora!$E$5:$E$1036129,BI125)=0," ",SUMIFS(Bitácora!$AG$5:$AG$1036129,Bitácora!$D$5:$D$1036129,BC125,Bitácora!$AN$5:$AN$1036129,BS125,Bitácora!$AH$5:$AH$1036129,BL158,Bitácora!$E$5:$E$1036129,BI125))</f>
        <v xml:space="preserve"> </v>
      </c>
      <c r="BM159" s="1160"/>
      <c r="BN159" s="1160"/>
      <c r="BO159" s="1160"/>
      <c r="BP159" s="1160"/>
      <c r="BQ159" s="625"/>
      <c r="BR159" s="1160" t="str">
        <f>IF(SUMIFS(Bitácora!$AG$5:$AG$1036129,Bitácora!$D$5:$D$1036129,BC125,Bitácora!$AN$5:$AN$1036129,BS125,Bitácora!$AH$5:$AH$1036129,BR158,Bitácora!$E$5:$E$1036129,BI125)=0," ",SUMIFS(Bitácora!$AG$5:$AG$1036129,Bitácora!$D$5:$D$1036129,BC125,Bitácora!$AN$5:$AN$1036129,BS125,Bitácora!$AH$5:$AH$1036129,BR158,Bitácora!$E$5:$E$1036129,BI125))</f>
        <v xml:space="preserve"> </v>
      </c>
      <c r="BS159" s="1160"/>
      <c r="BT159" s="1160"/>
      <c r="BU159" s="1160"/>
      <c r="BV159" s="1160"/>
      <c r="BW159" s="15"/>
      <c r="BX159" s="613" t="str">
        <f>IF(Portada!$A$1="www.fly-logics.com","NOV",0)</f>
        <v>NOV</v>
      </c>
      <c r="BY159" s="613"/>
      <c r="BZ159" s="613"/>
      <c r="CA159" s="613"/>
      <c r="CB159" s="613"/>
      <c r="CC159" s="605" t="str">
        <f>IF(SUMIFS(Bitácora!$Y$5:$Y$1036129,Bitácora!$D$5:$D$1036129,BC125,Bitácora!$AN$5:$AN$1036129,BS125,Bitácora!$E$5:$E$1036129,BI125,Bitácora!$AM$5:$AM$1036129,BX159)=0," ",SUMIFS(Bitácora!$Y$5:$Y$1036129,Bitácora!$D$5:$D$1036129,BC125,Bitácora!$AN$5:$AN$1036129,BS125,Bitácora!$E$5:$E$1036129,BI125,Bitácora!$AM$5:$AM$1036129,BX159))</f>
        <v xml:space="preserve"> </v>
      </c>
      <c r="CD159" s="605"/>
      <c r="CE159" s="605"/>
      <c r="CF159" s="605"/>
      <c r="CG159" s="605" t="str">
        <f>IF(SUMIFS(Bitácora!$Z$5:$Z$1036129,Bitácora!$D$5:$D$1036129,BC125,Bitácora!$AN$5:$AN$1036129,BS125,Bitácora!$E$5:$E$1036129,BI125,Bitácora!$AM$5:$AM$1036129,BX159)=0," ",SUMIFS(Bitácora!$Z$5:$Z$1036129,Bitácora!$D$5:$D$1036129,BC125,Bitácora!$AN$5:$AN$1036129,BS125,Bitácora!$E$5:$E$1036129,BI125,Bitácora!$AM$5:$AM$1036129,BX159))</f>
        <v xml:space="preserve"> </v>
      </c>
      <c r="CH159" s="605"/>
      <c r="CI159" s="605"/>
      <c r="CJ159" s="605"/>
      <c r="CK159" s="605" t="str">
        <f>IF(SUMIFS(Bitácora!$AA$5:$AA$1036129,Bitácora!$D$5:$D$1036129,BC125,Bitácora!$AN$5:$AN$1036129,BS125,Bitácora!$E$5:$E$1036129,BI125,Bitácora!$AM$5:$AM$1036129,BX159)=0," ",SUMIFS(Bitácora!$AA$5:$AA$1036129,Bitácora!$D$5:$D$1036129,BC125,Bitácora!$AN$5:$AN$1036129,BS125,Bitácora!$E$5:$E$1036129,BI125,Bitácora!$AM$5:$AM$1036129,BX159))</f>
        <v xml:space="preserve"> </v>
      </c>
      <c r="CL159" s="605"/>
      <c r="CM159" s="605"/>
      <c r="CN159" s="605"/>
      <c r="CO159" s="606" t="str">
        <f>IF(SUMIFS(Bitácora!$AE$5:$AE$1036129,Bitácora!$D$5:$D$1036129,BC125,Bitácora!$AN$5:$AN$1036129,BS125,Bitácora!$E$5:$E$1036129,BI125,Bitácora!$AM$5:$AM$1036129,BX159)=0," ",SUMIFS(Bitácora!$AC$5:$AC$1036129,Bitácora!$D$5:$D$1036129,BC125,Bitácora!$AN$5:$AN$1036129,BS125,Bitácora!$E$5:$E$1036129,BI125,Bitácora!$AM$5:$AM$1036129,BX159))</f>
        <v xml:space="preserve"> </v>
      </c>
      <c r="CP159" s="606"/>
      <c r="CQ159" s="606"/>
      <c r="CR159" s="606" t="str">
        <f>IF(SUMIFS(Bitácora!$AF$5:$AF$1036129,Bitácora!$D$5:$D$1036129,BC125,Bitácora!$AN$5:$AN$1036129,BS125,Bitácora!$E$5:$E$1036129,BI125,Bitácora!$AM$5:$AM$1036129,BX159)=0," ",SUMIFS(Bitácora!$AF$5:$AF$1036129,Bitácora!$D$5:$D$1036129,BC125,Bitácora!$AN$5:$AN$1036129,BS125,Bitácora!$E$5:$E$1036129,BI125,Bitácora!$AM$5:$AM$1036129,BX159))</f>
        <v xml:space="preserve"> </v>
      </c>
      <c r="CS159" s="606"/>
      <c r="CT159" s="606"/>
      <c r="CU159" s="632"/>
      <c r="CV159" s="278"/>
      <c r="CW159" s="244"/>
      <c r="CX159" s="599"/>
      <c r="CY159" s="1160" t="str">
        <f>IFERROR(SUM(IF(SUMIFS(Bitácora!$AG$5:$AG$1036129,Bitácora!$D$5:$D$1036129,DB125,Bitácora!$AN$5:$AN$1036129,DR125,Bitácora!$AH$5:$AH$1036129,CY158,Bitácora!$E$5:$E$1036129,DH125)=0," ",SUMIFS(Bitácora!$AG$5:$AG$1036129,Bitácora!$D$5:$D$1036129,DB125,Bitácora!$AN$5:$AN$1036129,DR125,Bitácora!$AH$5:$AH$1036129,CY158,Bitácora!$E$5:$E$1036129,DH125)),DB163,DJ163,DR163)," ")</f>
        <v xml:space="preserve"> </v>
      </c>
      <c r="CZ159" s="1160"/>
      <c r="DA159" s="1160"/>
      <c r="DB159" s="1160"/>
      <c r="DC159" s="1160"/>
      <c r="DD159" s="625"/>
      <c r="DE159" s="1160" t="str">
        <f>IF(SUMIFS(Bitácora!$AG$5:$AG$1036129,Bitácora!$D$5:$D$1036129,DB125,Bitácora!$AN$5:$AN$1036129,DR125,Bitácora!$AH$5:$AH$1036129,DE158,Bitácora!$E$5:$E$1036129,DH125)=0," ",SUMIFS(Bitácora!$AG$5:$AG$1036129,Bitácora!$D$5:$D$1036129,DB125,Bitácora!$AN$5:$AN$1036129,DR125,Bitácora!$AH$5:$AH$1036129,DE158,Bitácora!$E$5:$E$1036129,DH125))</f>
        <v xml:space="preserve"> </v>
      </c>
      <c r="DF159" s="1160"/>
      <c r="DG159" s="1160"/>
      <c r="DH159" s="1160"/>
      <c r="DI159" s="1160"/>
      <c r="DJ159" s="625"/>
      <c r="DK159" s="1160" t="str">
        <f>IF(SUMIFS(Bitácora!$AG$5:$AG$1036129,Bitácora!$D$5:$D$1036129,DB125,Bitácora!$AN$5:$AN$1036129,DR125,Bitácora!$AH$5:$AH$1036129,DK158,Bitácora!$E$5:$E$1036129,DH125)=0," ",SUMIFS(Bitácora!$AG$5:$AG$1036129,Bitácora!$D$5:$D$1036129,DB125,Bitácora!$AN$5:$AN$1036129,DR125,Bitácora!$AH$5:$AH$1036129,DK158,Bitácora!$E$5:$E$1036129,DH125))</f>
        <v xml:space="preserve"> </v>
      </c>
      <c r="DL159" s="1160"/>
      <c r="DM159" s="1160"/>
      <c r="DN159" s="1160"/>
      <c r="DO159" s="1160"/>
      <c r="DP159" s="625"/>
      <c r="DQ159" s="1160" t="str">
        <f>IF(SUMIFS(Bitácora!$AG$5:$AG$1036129,Bitácora!$D$5:$D$1036129,DB125,Bitácora!$AN$5:$AN$1036129,DR125,Bitácora!$AH$5:$AH$1036129,DQ158,Bitácora!$E$5:$E$1036129,DH125)=0," ",SUMIFS(Bitácora!$AG$5:$AG$1036129,Bitácora!$D$5:$D$1036129,DB125,Bitácora!$AN$5:$AN$1036129,DR125,Bitácora!$AH$5:$AH$1036129,DQ158,Bitácora!$E$5:$E$1036129,DH125))</f>
        <v xml:space="preserve"> </v>
      </c>
      <c r="DR159" s="1160"/>
      <c r="DS159" s="1160"/>
      <c r="DT159" s="1160"/>
      <c r="DU159" s="1160"/>
      <c r="DV159" s="15"/>
      <c r="DW159" s="613" t="str">
        <f>IF(Portada!$A$1="www.fly-logics.com","NOV",0)</f>
        <v>NOV</v>
      </c>
      <c r="DX159" s="613"/>
      <c r="DY159" s="613"/>
      <c r="DZ159" s="613"/>
      <c r="EA159" s="613"/>
      <c r="EB159" s="605" t="str">
        <f>IF(SUMIFS(Bitácora!$Y$5:$Y$1036129,Bitácora!$D$5:$D$1036129,DB125,Bitácora!$AN$5:$AN$1036129,DR125,Bitácora!$E$5:$E$1036129,DH125,Bitácora!$AM$5:$AM$1036129,DW159)=0," ",SUMIFS(Bitácora!$Y$5:$Y$1036129,Bitácora!$D$5:$D$1036129,DB125,Bitácora!$AN$5:$AN$1036129,DR125,Bitácora!$E$5:$E$1036129,DH125,Bitácora!$AM$5:$AM$1036129,DW159))</f>
        <v xml:space="preserve"> </v>
      </c>
      <c r="EC159" s="605"/>
      <c r="ED159" s="605"/>
      <c r="EE159" s="605"/>
      <c r="EF159" s="605" t="str">
        <f>IF(SUMIFS(Bitácora!$Z$5:$Z$1036129,Bitácora!$D$5:$D$1036129,DB125,Bitácora!$AN$5:$AN$1036129,DR125,Bitácora!$E$5:$E$1036129,DH125,Bitácora!$AM$5:$AM$1036129,DW159)=0," ",SUMIFS(Bitácora!$Z$5:$Z$1036129,Bitácora!$D$5:$D$1036129,DB125,Bitácora!$AN$5:$AN$1036129,DR125,Bitácora!$E$5:$E$1036129,DH125,Bitácora!$AM$5:$AM$1036129,DW159))</f>
        <v xml:space="preserve"> </v>
      </c>
      <c r="EG159" s="605"/>
      <c r="EH159" s="605"/>
      <c r="EI159" s="605"/>
      <c r="EJ159" s="605" t="str">
        <f>IF(SUMIFS(Bitácora!$AA$5:$AA$1036129,Bitácora!$D$5:$D$1036129,DB125,Bitácora!$AN$5:$AN$1036129,DR125,Bitácora!$E$5:$E$1036129,DH125,Bitácora!$AM$5:$AM$1036129,DW159)=0," ",SUMIFS(Bitácora!$AA$5:$AA$1036129,Bitácora!$D$5:$D$1036129,DB125,Bitácora!$AN$5:$AN$1036129,DR125,Bitácora!$E$5:$E$1036129,DH125,Bitácora!$AM$5:$AM$1036129,DW159))</f>
        <v xml:space="preserve"> </v>
      </c>
      <c r="EK159" s="605"/>
      <c r="EL159" s="605"/>
      <c r="EM159" s="605"/>
      <c r="EN159" s="606" t="str">
        <f>IF(SUMIFS(Bitácora!$AE$5:$AE$1036129,Bitácora!$D$5:$D$1036129,DB125,Bitácora!$AN$5:$AN$1036129,DR125,Bitácora!$E$5:$E$1036129,DH125,Bitácora!$AM$5:$AM$1036129,DW159)=0," ",SUMIFS(Bitácora!$AC$5:$AC$1036129,Bitácora!$D$5:$D$1036129,DB125,Bitácora!$AN$5:$AN$1036129,DR125,Bitácora!$E$5:$E$1036129,DH125,Bitácora!$AM$5:$AM$1036129,DW159))</f>
        <v xml:space="preserve"> </v>
      </c>
      <c r="EO159" s="606"/>
      <c r="EP159" s="606"/>
      <c r="EQ159" s="606" t="str">
        <f>IF(SUMIFS(Bitácora!$AF$5:$AF$1036129,Bitácora!$D$5:$D$1036129,DB125,Bitácora!$AN$5:$AN$1036129,DR125,Bitácora!$E$5:$E$1036129,DH125,Bitácora!$AM$5:$AM$1036129,DW159)=0," ",SUMIFS(Bitácora!$AF$5:$AF$1036129,Bitácora!$D$5:$D$1036129,DB125,Bitácora!$AN$5:$AN$1036129,DR125,Bitácora!$E$5:$E$1036129,DH125,Bitácora!$AM$5:$AM$1036129,DW159))</f>
        <v xml:space="preserve"> </v>
      </c>
      <c r="ER159" s="606"/>
      <c r="ES159" s="606"/>
      <c r="ET159" s="632"/>
      <c r="EU159" s="599"/>
      <c r="EV159" s="1160" t="str">
        <f>IFERROR(SUM(IF(SUMIFS(Bitácora!$AG$5:$AG$1036129,Bitácora!$D$5:$D$1036129,EY125,Bitácora!$AN$5:$AN$1036129,FO125,Bitácora!$AH$5:$AH$1036129,EV158,Bitácora!$E$5:$E$1036129,FE125)=0," ",SUMIFS(Bitácora!$AG$5:$AG$1036129,Bitácora!$D$5:$D$1036129,EY125,Bitácora!$AN$5:$AN$1036129,FO125,Bitácora!$AH$5:$AH$1036129,EV158,Bitácora!$E$5:$E$1036129,FE125)),EY163,FG163,FO163)," ")</f>
        <v xml:space="preserve"> </v>
      </c>
      <c r="EW159" s="1160"/>
      <c r="EX159" s="1160"/>
      <c r="EY159" s="1160"/>
      <c r="EZ159" s="1160"/>
      <c r="FA159" s="625"/>
      <c r="FB159" s="1160" t="str">
        <f>IF(SUMIFS(Bitácora!$AG$5:$AG$1036129,Bitácora!$D$5:$D$1036129,EY125,Bitácora!$AN$5:$AN$1036129,FO125,Bitácora!$AH$5:$AH$1036129,FB158,Bitácora!$E$5:$E$1036129,FE125)=0," ",SUMIFS(Bitácora!$AG$5:$AG$1036129,Bitácora!$D$5:$D$1036129,EY125,Bitácora!$AN$5:$AN$1036129,FO125,Bitácora!$AH$5:$AH$1036129,FB158,Bitácora!$E$5:$E$1036129,FE125))</f>
        <v xml:space="preserve"> </v>
      </c>
      <c r="FC159" s="1160"/>
      <c r="FD159" s="1160"/>
      <c r="FE159" s="1160"/>
      <c r="FF159" s="1160"/>
      <c r="FG159" s="625"/>
      <c r="FH159" s="1160" t="str">
        <f>IF(SUMIFS(Bitácora!$AG$5:$AG$1036129,Bitácora!$D$5:$D$1036129,EY125,Bitácora!$AN$5:$AN$1036129,FO125,Bitácora!$AH$5:$AH$1036129,FH158,Bitácora!$E$5:$E$1036129,FE125)=0," ",SUMIFS(Bitácora!$AG$5:$AG$1036129,Bitácora!$D$5:$D$1036129,EY125,Bitácora!$AN$5:$AN$1036129,FO125,Bitácora!$AH$5:$AH$1036129,FH158,Bitácora!$E$5:$E$1036129,FE125))</f>
        <v xml:space="preserve"> </v>
      </c>
      <c r="FI159" s="1160"/>
      <c r="FJ159" s="1160"/>
      <c r="FK159" s="1160"/>
      <c r="FL159" s="1160"/>
      <c r="FM159" s="625"/>
      <c r="FN159" s="1160" t="str">
        <f>IF(SUMIFS(Bitácora!$AG$5:$AG$1036129,Bitácora!$D$5:$D$1036129,EY125,Bitácora!$AN$5:$AN$1036129,FO125,Bitácora!$AH$5:$AH$1036129,FN158,Bitácora!$E$5:$E$1036129,FE125)=0," ",SUMIFS(Bitácora!$AG$5:$AG$1036129,Bitácora!$D$5:$D$1036129,EY125,Bitácora!$AN$5:$AN$1036129,FO125,Bitácora!$AH$5:$AH$1036129,FN158,Bitácora!$E$5:$E$1036129,FE125))</f>
        <v xml:space="preserve"> </v>
      </c>
      <c r="FO159" s="1160"/>
      <c r="FP159" s="1160"/>
      <c r="FQ159" s="1160"/>
      <c r="FR159" s="1160"/>
      <c r="FS159" s="15"/>
      <c r="FT159" s="613" t="str">
        <f>IF(Portada!$A$1="www.fly-logics.com","NOV",0)</f>
        <v>NOV</v>
      </c>
      <c r="FU159" s="613"/>
      <c r="FV159" s="613"/>
      <c r="FW159" s="613"/>
      <c r="FX159" s="613"/>
      <c r="FY159" s="605" t="str">
        <f>IF(SUMIFS(Bitácora!$Y$5:$Y$1036129,Bitácora!$D$5:$D$1036129,EY125,Bitácora!$AN$5:$AN$1036129,FO125,Bitácora!$E$5:$E$1036129,FE125,Bitácora!$AM$5:$AM$1036129,FT159)=0," ",SUMIFS(Bitácora!$Y$5:$Y$1036129,Bitácora!$D$5:$D$1036129,EY125,Bitácora!$AN$5:$AN$1036129,FO125,Bitácora!$E$5:$E$1036129,FE125,Bitácora!$AM$5:$AM$1036129,FT159))</f>
        <v xml:space="preserve"> </v>
      </c>
      <c r="FZ159" s="605"/>
      <c r="GA159" s="605"/>
      <c r="GB159" s="605"/>
      <c r="GC159" s="605" t="str">
        <f>IF(SUMIFS(Bitácora!$Z$5:$Z$1036129,Bitácora!$D$5:$D$1036129,EY125,Bitácora!$AN$5:$AN$1036129,FO125,Bitácora!$E$5:$E$1036129,FE125,Bitácora!$AM$5:$AM$1036129,FT159)=0," ",SUMIFS(Bitácora!$Z$5:$Z$1036129,Bitácora!$D$5:$D$1036129,EY125,Bitácora!$AN$5:$AN$1036129,FO125,Bitácora!$E$5:$E$1036129,FE125,Bitácora!$AM$5:$AM$1036129,FT159))</f>
        <v xml:space="preserve"> </v>
      </c>
      <c r="GD159" s="605"/>
      <c r="GE159" s="605"/>
      <c r="GF159" s="605"/>
      <c r="GG159" s="605" t="str">
        <f>IF(SUMIFS(Bitácora!$AA$5:$AA$1036129,Bitácora!$D$5:$D$1036129,EY125,Bitácora!$AN$5:$AN$1036129,FO125,Bitácora!$E$5:$E$1036129,FE125,Bitácora!$AM$5:$AM$1036129,FT159)=0," ",SUMIFS(Bitácora!$AA$5:$AA$1036129,Bitácora!$D$5:$D$1036129,EY125,Bitácora!$AN$5:$AN$1036129,FO125,Bitácora!$E$5:$E$1036129,FE125,Bitácora!$AM$5:$AM$1036129,FT159))</f>
        <v xml:space="preserve"> </v>
      </c>
      <c r="GH159" s="605"/>
      <c r="GI159" s="605"/>
      <c r="GJ159" s="605"/>
      <c r="GK159" s="606" t="str">
        <f>IF(SUMIFS(Bitácora!$AE$5:$AE$1036129,Bitácora!$D$5:$D$1036129,EY125,Bitácora!$AN$5:$AN$1036129,FO125,Bitácora!$E$5:$E$1036129,FE125,Bitácora!$AM$5:$AM$1036129,FT159)=0," ",SUMIFS(Bitácora!$AC$5:$AC$1036129,Bitácora!$D$5:$D$1036129,EY125,Bitácora!$AN$5:$AN$1036129,FO125,Bitácora!$E$5:$E$1036129,FE125,Bitácora!$AM$5:$AM$1036129,FT159))</f>
        <v xml:space="preserve"> </v>
      </c>
      <c r="GL159" s="606"/>
      <c r="GM159" s="606"/>
      <c r="GN159" s="606" t="str">
        <f>IF(SUMIFS(Bitácora!$AF$5:$AF$1036129,Bitácora!$D$5:$D$1036129,EY125,Bitácora!$AN$5:$AN$1036129,FO125,Bitácora!$E$5:$E$1036129,FE125,Bitácora!$AM$5:$AM$1036129,FT159)=0," ",SUMIFS(Bitácora!$AF$5:$AF$1036129,Bitácora!$D$5:$D$1036129,EY125,Bitácora!$AN$5:$AN$1036129,FO125,Bitácora!$E$5:$E$1036129,FE125,Bitácora!$AM$5:$AM$1036129,FT159))</f>
        <v xml:space="preserve"> </v>
      </c>
      <c r="GO159" s="606"/>
      <c r="GP159" s="606"/>
      <c r="GQ159" s="632"/>
      <c r="GR159" s="6"/>
    </row>
    <row r="160" spans="1:200" ht="6.75" customHeight="1" x14ac:dyDescent="0.25">
      <c r="A160" s="244"/>
      <c r="B160" s="599"/>
      <c r="C160" s="1161"/>
      <c r="D160" s="1161"/>
      <c r="E160" s="1161"/>
      <c r="F160" s="1161"/>
      <c r="G160" s="1161"/>
      <c r="H160" s="625"/>
      <c r="I160" s="1161"/>
      <c r="J160" s="1161"/>
      <c r="K160" s="1161"/>
      <c r="L160" s="1161"/>
      <c r="M160" s="1161"/>
      <c r="N160" s="625"/>
      <c r="O160" s="1161"/>
      <c r="P160" s="1161"/>
      <c r="Q160" s="1161"/>
      <c r="R160" s="1161"/>
      <c r="S160" s="1161"/>
      <c r="T160" s="625"/>
      <c r="U160" s="1161"/>
      <c r="V160" s="1161"/>
      <c r="W160" s="1161"/>
      <c r="X160" s="1161"/>
      <c r="Y160" s="1161"/>
      <c r="Z160" s="15"/>
      <c r="AA160" s="613"/>
      <c r="AB160" s="613"/>
      <c r="AC160" s="613"/>
      <c r="AD160" s="613"/>
      <c r="AE160" s="613"/>
      <c r="AF160" s="605"/>
      <c r="AG160" s="605"/>
      <c r="AH160" s="605"/>
      <c r="AI160" s="605"/>
      <c r="AJ160" s="605"/>
      <c r="AK160" s="605"/>
      <c r="AL160" s="605"/>
      <c r="AM160" s="605"/>
      <c r="AN160" s="605"/>
      <c r="AO160" s="605"/>
      <c r="AP160" s="605"/>
      <c r="AQ160" s="605"/>
      <c r="AR160" s="606"/>
      <c r="AS160" s="606"/>
      <c r="AT160" s="606"/>
      <c r="AU160" s="606"/>
      <c r="AV160" s="606"/>
      <c r="AW160" s="606"/>
      <c r="AX160" s="632"/>
      <c r="AY160" s="599"/>
      <c r="AZ160" s="1161"/>
      <c r="BA160" s="1161"/>
      <c r="BB160" s="1161"/>
      <c r="BC160" s="1161"/>
      <c r="BD160" s="1161"/>
      <c r="BE160" s="625"/>
      <c r="BF160" s="1161"/>
      <c r="BG160" s="1161"/>
      <c r="BH160" s="1161"/>
      <c r="BI160" s="1161"/>
      <c r="BJ160" s="1161"/>
      <c r="BK160" s="625"/>
      <c r="BL160" s="1161"/>
      <c r="BM160" s="1161"/>
      <c r="BN160" s="1161"/>
      <c r="BO160" s="1161"/>
      <c r="BP160" s="1161"/>
      <c r="BQ160" s="625"/>
      <c r="BR160" s="1161"/>
      <c r="BS160" s="1161"/>
      <c r="BT160" s="1161"/>
      <c r="BU160" s="1161"/>
      <c r="BV160" s="1161"/>
      <c r="BW160" s="15"/>
      <c r="BX160" s="613"/>
      <c r="BY160" s="613"/>
      <c r="BZ160" s="613"/>
      <c r="CA160" s="613"/>
      <c r="CB160" s="613"/>
      <c r="CC160" s="605"/>
      <c r="CD160" s="605"/>
      <c r="CE160" s="605"/>
      <c r="CF160" s="605"/>
      <c r="CG160" s="605"/>
      <c r="CH160" s="605"/>
      <c r="CI160" s="605"/>
      <c r="CJ160" s="605"/>
      <c r="CK160" s="605"/>
      <c r="CL160" s="605"/>
      <c r="CM160" s="605"/>
      <c r="CN160" s="605"/>
      <c r="CO160" s="606"/>
      <c r="CP160" s="606"/>
      <c r="CQ160" s="606"/>
      <c r="CR160" s="606"/>
      <c r="CS160" s="606"/>
      <c r="CT160" s="606"/>
      <c r="CU160" s="632"/>
      <c r="CV160" s="278"/>
      <c r="CW160" s="244"/>
      <c r="CX160" s="599"/>
      <c r="CY160" s="1161"/>
      <c r="CZ160" s="1161"/>
      <c r="DA160" s="1161"/>
      <c r="DB160" s="1161"/>
      <c r="DC160" s="1161"/>
      <c r="DD160" s="625"/>
      <c r="DE160" s="1161"/>
      <c r="DF160" s="1161"/>
      <c r="DG160" s="1161"/>
      <c r="DH160" s="1161"/>
      <c r="DI160" s="1161"/>
      <c r="DJ160" s="625"/>
      <c r="DK160" s="1161"/>
      <c r="DL160" s="1161"/>
      <c r="DM160" s="1161"/>
      <c r="DN160" s="1161"/>
      <c r="DO160" s="1161"/>
      <c r="DP160" s="625"/>
      <c r="DQ160" s="1161"/>
      <c r="DR160" s="1161"/>
      <c r="DS160" s="1161"/>
      <c r="DT160" s="1161"/>
      <c r="DU160" s="1161"/>
      <c r="DV160" s="15"/>
      <c r="DW160" s="613"/>
      <c r="DX160" s="613"/>
      <c r="DY160" s="613"/>
      <c r="DZ160" s="613"/>
      <c r="EA160" s="613"/>
      <c r="EB160" s="605"/>
      <c r="EC160" s="605"/>
      <c r="ED160" s="605"/>
      <c r="EE160" s="605"/>
      <c r="EF160" s="605"/>
      <c r="EG160" s="605"/>
      <c r="EH160" s="605"/>
      <c r="EI160" s="605"/>
      <c r="EJ160" s="605"/>
      <c r="EK160" s="605"/>
      <c r="EL160" s="605"/>
      <c r="EM160" s="605"/>
      <c r="EN160" s="606"/>
      <c r="EO160" s="606"/>
      <c r="EP160" s="606"/>
      <c r="EQ160" s="606"/>
      <c r="ER160" s="606"/>
      <c r="ES160" s="606"/>
      <c r="ET160" s="632"/>
      <c r="EU160" s="599"/>
      <c r="EV160" s="1161"/>
      <c r="EW160" s="1161"/>
      <c r="EX160" s="1161"/>
      <c r="EY160" s="1161"/>
      <c r="EZ160" s="1161"/>
      <c r="FA160" s="625"/>
      <c r="FB160" s="1161"/>
      <c r="FC160" s="1161"/>
      <c r="FD160" s="1161"/>
      <c r="FE160" s="1161"/>
      <c r="FF160" s="1161"/>
      <c r="FG160" s="625"/>
      <c r="FH160" s="1161"/>
      <c r="FI160" s="1161"/>
      <c r="FJ160" s="1161"/>
      <c r="FK160" s="1161"/>
      <c r="FL160" s="1161"/>
      <c r="FM160" s="625"/>
      <c r="FN160" s="1161"/>
      <c r="FO160" s="1161"/>
      <c r="FP160" s="1161"/>
      <c r="FQ160" s="1161"/>
      <c r="FR160" s="1161"/>
      <c r="FS160" s="15"/>
      <c r="FT160" s="613"/>
      <c r="FU160" s="613"/>
      <c r="FV160" s="613"/>
      <c r="FW160" s="613"/>
      <c r="FX160" s="613"/>
      <c r="FY160" s="605"/>
      <c r="FZ160" s="605"/>
      <c r="GA160" s="605"/>
      <c r="GB160" s="605"/>
      <c r="GC160" s="605"/>
      <c r="GD160" s="605"/>
      <c r="GE160" s="605"/>
      <c r="GF160" s="605"/>
      <c r="GG160" s="605"/>
      <c r="GH160" s="605"/>
      <c r="GI160" s="605"/>
      <c r="GJ160" s="605"/>
      <c r="GK160" s="606"/>
      <c r="GL160" s="606"/>
      <c r="GM160" s="606"/>
      <c r="GN160" s="606"/>
      <c r="GO160" s="606"/>
      <c r="GP160" s="606"/>
      <c r="GQ160" s="632"/>
      <c r="GR160" s="6"/>
    </row>
    <row r="161" spans="1:200" ht="3" customHeight="1" x14ac:dyDescent="0.25">
      <c r="A161" s="244"/>
      <c r="B161" s="599"/>
      <c r="C161" s="1161"/>
      <c r="D161" s="1161"/>
      <c r="E161" s="1161"/>
      <c r="F161" s="1161"/>
      <c r="G161" s="1161"/>
      <c r="H161" s="625"/>
      <c r="I161" s="1161"/>
      <c r="J161" s="1161"/>
      <c r="K161" s="1161"/>
      <c r="L161" s="1161"/>
      <c r="M161" s="1161"/>
      <c r="N161" s="625"/>
      <c r="O161" s="1161"/>
      <c r="P161" s="1161"/>
      <c r="Q161" s="1161"/>
      <c r="R161" s="1161"/>
      <c r="S161" s="1161"/>
      <c r="T161" s="625"/>
      <c r="U161" s="1161"/>
      <c r="V161" s="1161"/>
      <c r="W161" s="1161"/>
      <c r="X161" s="1161"/>
      <c r="Y161" s="1161"/>
      <c r="Z161" s="15"/>
      <c r="AA161" s="613"/>
      <c r="AB161" s="613"/>
      <c r="AC161" s="613"/>
      <c r="AD161" s="613"/>
      <c r="AE161" s="613"/>
      <c r="AF161" s="605"/>
      <c r="AG161" s="605"/>
      <c r="AH161" s="605"/>
      <c r="AI161" s="605"/>
      <c r="AJ161" s="605"/>
      <c r="AK161" s="605"/>
      <c r="AL161" s="605"/>
      <c r="AM161" s="605"/>
      <c r="AN161" s="605"/>
      <c r="AO161" s="605"/>
      <c r="AP161" s="605"/>
      <c r="AQ161" s="605"/>
      <c r="AR161" s="606"/>
      <c r="AS161" s="606"/>
      <c r="AT161" s="606"/>
      <c r="AU161" s="606"/>
      <c r="AV161" s="606"/>
      <c r="AW161" s="606"/>
      <c r="AX161" s="632"/>
      <c r="AY161" s="599"/>
      <c r="AZ161" s="1161"/>
      <c r="BA161" s="1161"/>
      <c r="BB161" s="1161"/>
      <c r="BC161" s="1161"/>
      <c r="BD161" s="1161"/>
      <c r="BE161" s="625"/>
      <c r="BF161" s="1161"/>
      <c r="BG161" s="1161"/>
      <c r="BH161" s="1161"/>
      <c r="BI161" s="1161"/>
      <c r="BJ161" s="1161"/>
      <c r="BK161" s="625"/>
      <c r="BL161" s="1161"/>
      <c r="BM161" s="1161"/>
      <c r="BN161" s="1161"/>
      <c r="BO161" s="1161"/>
      <c r="BP161" s="1161"/>
      <c r="BQ161" s="625"/>
      <c r="BR161" s="1161"/>
      <c r="BS161" s="1161"/>
      <c r="BT161" s="1161"/>
      <c r="BU161" s="1161"/>
      <c r="BV161" s="1161"/>
      <c r="BW161" s="15"/>
      <c r="BX161" s="613"/>
      <c r="BY161" s="613"/>
      <c r="BZ161" s="613"/>
      <c r="CA161" s="613"/>
      <c r="CB161" s="613"/>
      <c r="CC161" s="605"/>
      <c r="CD161" s="605"/>
      <c r="CE161" s="605"/>
      <c r="CF161" s="605"/>
      <c r="CG161" s="605"/>
      <c r="CH161" s="605"/>
      <c r="CI161" s="605"/>
      <c r="CJ161" s="605"/>
      <c r="CK161" s="605"/>
      <c r="CL161" s="605"/>
      <c r="CM161" s="605"/>
      <c r="CN161" s="605"/>
      <c r="CO161" s="606"/>
      <c r="CP161" s="606"/>
      <c r="CQ161" s="606"/>
      <c r="CR161" s="606"/>
      <c r="CS161" s="606"/>
      <c r="CT161" s="606"/>
      <c r="CU161" s="632"/>
      <c r="CV161" s="278"/>
      <c r="CW161" s="244"/>
      <c r="CX161" s="599"/>
      <c r="CY161" s="1161"/>
      <c r="CZ161" s="1161"/>
      <c r="DA161" s="1161"/>
      <c r="DB161" s="1161"/>
      <c r="DC161" s="1161"/>
      <c r="DD161" s="625"/>
      <c r="DE161" s="1161"/>
      <c r="DF161" s="1161"/>
      <c r="DG161" s="1161"/>
      <c r="DH161" s="1161"/>
      <c r="DI161" s="1161"/>
      <c r="DJ161" s="625"/>
      <c r="DK161" s="1161"/>
      <c r="DL161" s="1161"/>
      <c r="DM161" s="1161"/>
      <c r="DN161" s="1161"/>
      <c r="DO161" s="1161"/>
      <c r="DP161" s="625"/>
      <c r="DQ161" s="1161"/>
      <c r="DR161" s="1161"/>
      <c r="DS161" s="1161"/>
      <c r="DT161" s="1161"/>
      <c r="DU161" s="1161"/>
      <c r="DV161" s="15"/>
      <c r="DW161" s="613"/>
      <c r="DX161" s="613"/>
      <c r="DY161" s="613"/>
      <c r="DZ161" s="613"/>
      <c r="EA161" s="613"/>
      <c r="EB161" s="605"/>
      <c r="EC161" s="605"/>
      <c r="ED161" s="605"/>
      <c r="EE161" s="605"/>
      <c r="EF161" s="605"/>
      <c r="EG161" s="605"/>
      <c r="EH161" s="605"/>
      <c r="EI161" s="605"/>
      <c r="EJ161" s="605"/>
      <c r="EK161" s="605"/>
      <c r="EL161" s="605"/>
      <c r="EM161" s="605"/>
      <c r="EN161" s="606"/>
      <c r="EO161" s="606"/>
      <c r="EP161" s="606"/>
      <c r="EQ161" s="606"/>
      <c r="ER161" s="606"/>
      <c r="ES161" s="606"/>
      <c r="ET161" s="632"/>
      <c r="EU161" s="599"/>
      <c r="EV161" s="1161"/>
      <c r="EW161" s="1161"/>
      <c r="EX161" s="1161"/>
      <c r="EY161" s="1161"/>
      <c r="EZ161" s="1161"/>
      <c r="FA161" s="625"/>
      <c r="FB161" s="1161"/>
      <c r="FC161" s="1161"/>
      <c r="FD161" s="1161"/>
      <c r="FE161" s="1161"/>
      <c r="FF161" s="1161"/>
      <c r="FG161" s="625"/>
      <c r="FH161" s="1161"/>
      <c r="FI161" s="1161"/>
      <c r="FJ161" s="1161"/>
      <c r="FK161" s="1161"/>
      <c r="FL161" s="1161"/>
      <c r="FM161" s="625"/>
      <c r="FN161" s="1161"/>
      <c r="FO161" s="1161"/>
      <c r="FP161" s="1161"/>
      <c r="FQ161" s="1161"/>
      <c r="FR161" s="1161"/>
      <c r="FS161" s="15"/>
      <c r="FT161" s="613"/>
      <c r="FU161" s="613"/>
      <c r="FV161" s="613"/>
      <c r="FW161" s="613"/>
      <c r="FX161" s="613"/>
      <c r="FY161" s="605"/>
      <c r="FZ161" s="605"/>
      <c r="GA161" s="605"/>
      <c r="GB161" s="605"/>
      <c r="GC161" s="605"/>
      <c r="GD161" s="605"/>
      <c r="GE161" s="605"/>
      <c r="GF161" s="605"/>
      <c r="GG161" s="605"/>
      <c r="GH161" s="605"/>
      <c r="GI161" s="605"/>
      <c r="GJ161" s="605"/>
      <c r="GK161" s="606"/>
      <c r="GL161" s="606"/>
      <c r="GM161" s="606"/>
      <c r="GN161" s="606"/>
      <c r="GO161" s="606"/>
      <c r="GP161" s="606"/>
      <c r="GQ161" s="632"/>
      <c r="GR161" s="6"/>
    </row>
    <row r="162" spans="1:200" ht="6" customHeight="1" x14ac:dyDescent="0.25">
      <c r="A162" s="244"/>
      <c r="B162" s="599"/>
      <c r="C162" s="601"/>
      <c r="D162" s="601"/>
      <c r="E162" s="601"/>
      <c r="F162" s="601"/>
      <c r="G162" s="601"/>
      <c r="H162" s="601"/>
      <c r="I162" s="601"/>
      <c r="J162" s="601"/>
      <c r="K162" s="601"/>
      <c r="L162" s="601"/>
      <c r="M162" s="601"/>
      <c r="N162" s="601"/>
      <c r="O162" s="601"/>
      <c r="P162" s="601"/>
      <c r="Q162" s="601"/>
      <c r="R162" s="601"/>
      <c r="S162" s="601"/>
      <c r="T162" s="601"/>
      <c r="U162" s="601"/>
      <c r="V162" s="601"/>
      <c r="W162" s="601"/>
      <c r="X162" s="601"/>
      <c r="Y162" s="601"/>
      <c r="Z162" s="602"/>
      <c r="AA162" s="613"/>
      <c r="AB162" s="613"/>
      <c r="AC162" s="613"/>
      <c r="AD162" s="613"/>
      <c r="AE162" s="613"/>
      <c r="AF162" s="605"/>
      <c r="AG162" s="605"/>
      <c r="AH162" s="605"/>
      <c r="AI162" s="605"/>
      <c r="AJ162" s="605"/>
      <c r="AK162" s="605"/>
      <c r="AL162" s="605"/>
      <c r="AM162" s="605"/>
      <c r="AN162" s="605"/>
      <c r="AO162" s="605"/>
      <c r="AP162" s="605"/>
      <c r="AQ162" s="605"/>
      <c r="AR162" s="606"/>
      <c r="AS162" s="606"/>
      <c r="AT162" s="606"/>
      <c r="AU162" s="606"/>
      <c r="AV162" s="606"/>
      <c r="AW162" s="606"/>
      <c r="AX162" s="632"/>
      <c r="AY162" s="599"/>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2"/>
      <c r="BX162" s="613"/>
      <c r="BY162" s="613"/>
      <c r="BZ162" s="613"/>
      <c r="CA162" s="613"/>
      <c r="CB162" s="613"/>
      <c r="CC162" s="605"/>
      <c r="CD162" s="605"/>
      <c r="CE162" s="605"/>
      <c r="CF162" s="605"/>
      <c r="CG162" s="605"/>
      <c r="CH162" s="605"/>
      <c r="CI162" s="605"/>
      <c r="CJ162" s="605"/>
      <c r="CK162" s="605"/>
      <c r="CL162" s="605"/>
      <c r="CM162" s="605"/>
      <c r="CN162" s="605"/>
      <c r="CO162" s="606"/>
      <c r="CP162" s="606"/>
      <c r="CQ162" s="606"/>
      <c r="CR162" s="606"/>
      <c r="CS162" s="606"/>
      <c r="CT162" s="606"/>
      <c r="CU162" s="632"/>
      <c r="CV162" s="278"/>
      <c r="CW162" s="244"/>
      <c r="CX162" s="599"/>
      <c r="CY162" s="601"/>
      <c r="CZ162" s="601"/>
      <c r="DA162" s="601"/>
      <c r="DB162" s="601"/>
      <c r="DC162" s="601"/>
      <c r="DD162" s="601"/>
      <c r="DE162" s="601"/>
      <c r="DF162" s="601"/>
      <c r="DG162" s="601"/>
      <c r="DH162" s="601"/>
      <c r="DI162" s="601"/>
      <c r="DJ162" s="601"/>
      <c r="DK162" s="601"/>
      <c r="DL162" s="601"/>
      <c r="DM162" s="601"/>
      <c r="DN162" s="601"/>
      <c r="DO162" s="601"/>
      <c r="DP162" s="601"/>
      <c r="DQ162" s="601"/>
      <c r="DR162" s="601"/>
      <c r="DS162" s="601"/>
      <c r="DT162" s="601"/>
      <c r="DU162" s="601"/>
      <c r="DV162" s="602"/>
      <c r="DW162" s="613"/>
      <c r="DX162" s="613"/>
      <c r="DY162" s="613"/>
      <c r="DZ162" s="613"/>
      <c r="EA162" s="613"/>
      <c r="EB162" s="605"/>
      <c r="EC162" s="605"/>
      <c r="ED162" s="605"/>
      <c r="EE162" s="605"/>
      <c r="EF162" s="605"/>
      <c r="EG162" s="605"/>
      <c r="EH162" s="605"/>
      <c r="EI162" s="605"/>
      <c r="EJ162" s="605"/>
      <c r="EK162" s="605"/>
      <c r="EL162" s="605"/>
      <c r="EM162" s="605"/>
      <c r="EN162" s="606"/>
      <c r="EO162" s="606"/>
      <c r="EP162" s="606"/>
      <c r="EQ162" s="606"/>
      <c r="ER162" s="606"/>
      <c r="ES162" s="606"/>
      <c r="ET162" s="632"/>
      <c r="EU162" s="599"/>
      <c r="EV162" s="601"/>
      <c r="EW162" s="601"/>
      <c r="EX162" s="601"/>
      <c r="EY162" s="601"/>
      <c r="EZ162" s="601"/>
      <c r="FA162" s="601"/>
      <c r="FB162" s="601"/>
      <c r="FC162" s="601"/>
      <c r="FD162" s="601"/>
      <c r="FE162" s="601"/>
      <c r="FF162" s="601"/>
      <c r="FG162" s="601"/>
      <c r="FH162" s="601"/>
      <c r="FI162" s="601"/>
      <c r="FJ162" s="601"/>
      <c r="FK162" s="601"/>
      <c r="FL162" s="601"/>
      <c r="FM162" s="601"/>
      <c r="FN162" s="601"/>
      <c r="FO162" s="601"/>
      <c r="FP162" s="601"/>
      <c r="FQ162" s="601"/>
      <c r="FR162" s="601"/>
      <c r="FS162" s="602"/>
      <c r="FT162" s="613"/>
      <c r="FU162" s="613"/>
      <c r="FV162" s="613"/>
      <c r="FW162" s="613"/>
      <c r="FX162" s="613"/>
      <c r="FY162" s="605"/>
      <c r="FZ162" s="605"/>
      <c r="GA162" s="605"/>
      <c r="GB162" s="605"/>
      <c r="GC162" s="605"/>
      <c r="GD162" s="605"/>
      <c r="GE162" s="605"/>
      <c r="GF162" s="605"/>
      <c r="GG162" s="605"/>
      <c r="GH162" s="605"/>
      <c r="GI162" s="605"/>
      <c r="GJ162" s="605"/>
      <c r="GK162" s="606"/>
      <c r="GL162" s="606"/>
      <c r="GM162" s="606"/>
      <c r="GN162" s="606"/>
      <c r="GO162" s="606"/>
      <c r="GP162" s="606"/>
      <c r="GQ162" s="632"/>
      <c r="GR162" s="6"/>
    </row>
    <row r="163" spans="1:200" ht="16.5" customHeight="1" x14ac:dyDescent="0.25">
      <c r="A163" s="244"/>
      <c r="B163" s="599"/>
      <c r="C163" s="1162" t="s">
        <v>59</v>
      </c>
      <c r="D163" s="1162"/>
      <c r="E163" s="1163"/>
      <c r="F163" s="1164" t="str">
        <f>IF(SUMIFS(Bitácora!$AG$5:$AG$1036129,Bitácora!$D$5:$D$1036129,F125,Bitácora!$AN$5:$AN$1036129,V125,Bitácora!$AH$5:$AH$1036129,"CAT I",Bitácora!$E$5:$E$1036129,L125)=0," ",SUMIFS(Bitácora!$AG$5:$AG$1036129,Bitácora!$D$5:$D$1036129,F125,Bitácora!$AN$5:$AN$1036129,V125,Bitácora!$AH$5:$AH$1036129,"CAT I",Bitácora!$E$5:$E$1036129,L125))</f>
        <v xml:space="preserve"> </v>
      </c>
      <c r="G163" s="1165"/>
      <c r="H163" s="1165"/>
      <c r="I163" s="1165"/>
      <c r="J163" s="241"/>
      <c r="K163" s="1162" t="s">
        <v>58</v>
      </c>
      <c r="L163" s="1162"/>
      <c r="M163" s="1163"/>
      <c r="N163" s="1166" t="str">
        <f>IF(SUMIFS(Bitácora!$AG$5:$AG$1036129,Bitácora!$D$5:$D$1036129,F125,Bitácora!$AN$5:$AN$1036129,V125,Bitácora!$AH$5:$AH$1036129,"CAT II",Bitácora!$E$5:$E$1036129,L125)=0," ",SUMIFS(Bitácora!$AG$5:$AG$1036129,Bitácora!$D$5:$D$1036129,F125,Bitácora!$AN$5:$AN$1036129,V125,Bitácora!$AH$5:$AH$1036129,"CAT II",Bitácora!$E$5:$E$1036129,L125))</f>
        <v xml:space="preserve"> </v>
      </c>
      <c r="O163" s="1167"/>
      <c r="P163" s="1167"/>
      <c r="Q163" s="1167"/>
      <c r="R163" s="241"/>
      <c r="S163" s="1162" t="s">
        <v>61</v>
      </c>
      <c r="T163" s="1162"/>
      <c r="U163" s="1163"/>
      <c r="V163" s="1166" t="str">
        <f>IF(SUMIFS(Bitácora!$AG$5:$AG$1036129,Bitácora!$D$5:$D$1036129,F125,Bitácora!$AN$5:$AN$1036129,V125,Bitácora!$AH$5:$AH$1036129,"CAT III",Bitácora!$E$5:$E$1036129,L125)=0," ",SUMIFS(Bitácora!$AG$5:$AG$1036129,Bitácora!$D$5:$D$1036129,F125,Bitácora!$AN$5:$AN$1036129,V125,Bitácora!$AH$5:$AH$1036129,"CAT III",Bitácora!$E$5:$E$1036129,L125))</f>
        <v xml:space="preserve"> </v>
      </c>
      <c r="W163" s="1167"/>
      <c r="X163" s="1167"/>
      <c r="Y163" s="1167"/>
      <c r="Z163" s="260"/>
      <c r="AA163" s="613" t="str">
        <f>IF(Portada!$A$1="www.fly-logics.com","DIC",0)</f>
        <v>DIC</v>
      </c>
      <c r="AB163" s="613"/>
      <c r="AC163" s="613"/>
      <c r="AD163" s="613"/>
      <c r="AE163" s="613"/>
      <c r="AF163" s="605" t="str">
        <f>IF(SUMIFS(Bitácora!$Y$5:$Y$1036129,Bitácora!$D$5:$D$1036129,F125,Bitácora!$AN$5:$AN$1036129,V125,Bitácora!$E$5:$E$1036129,L125,Bitácora!$AM$5:$AM$1036129,AA163)=0," ",SUMIFS(Bitácora!$Y$5:$Y$1036129,Bitácora!$D$5:$D$1036129,F125,Bitácora!$AN$5:$AN$1036129,V125,Bitácora!$E$5:$E$1036129,L125,Bitácora!$AM$5:$AM$1036129,AA163))</f>
        <v xml:space="preserve"> </v>
      </c>
      <c r="AG163" s="605"/>
      <c r="AH163" s="605"/>
      <c r="AI163" s="605"/>
      <c r="AJ163" s="605" t="str">
        <f>IF(SUMIFS(Bitácora!$Z$5:$Z$1036129,Bitácora!$D$5:$D$1036129,F125,Bitácora!$AN$5:$AN$1036129,V125,Bitácora!$E$5:$E$1036129,L125,Bitácora!$AM$5:$AM$1036129,AA163)=0," ",SUMIFS(Bitácora!$Z$5:$Z$1036129,Bitácora!$D$5:$D$1036129,F125,Bitácora!$AN$5:$AN$1036129,V125,Bitácora!$E$5:$E$1036129,L125,Bitácora!$AM$5:$AM$1036129,AA163))</f>
        <v xml:space="preserve"> </v>
      </c>
      <c r="AK163" s="605"/>
      <c r="AL163" s="605"/>
      <c r="AM163" s="605"/>
      <c r="AN163" s="605" t="str">
        <f>IF(SUMIFS(Bitácora!$AA$5:$AA$1036129,Bitácora!$D$5:$D$1036129,F125,Bitácora!$AN$5:$AN$1036129,V125,Bitácora!$E$5:$E$1036129,L125,Bitácora!$AM$5:$AM$1036129,AA163)=0," ",SUMIFS(Bitácora!$AA$5:$AA$1036129,Bitácora!$D$5:$D$1036129,F125,Bitácora!$AN$5:$AN$1036129,V125,Bitácora!$E$5:$E$1036129,L125,Bitácora!$AM$5:$AM$1036129,AA163))</f>
        <v xml:space="preserve"> </v>
      </c>
      <c r="AO163" s="605"/>
      <c r="AP163" s="605"/>
      <c r="AQ163" s="605"/>
      <c r="AR163" s="606" t="str">
        <f>IF(SUMIFS(Bitácora!$AE$5:$AE$1036129,Bitácora!$D$5:$D$1036129,F125,Bitácora!$AN$5:$AN$1036129,V125,Bitácora!$E$5:$E$1036129,L125,Bitácora!$AM$5:$AM$1036129,AA163)=0," ",SUMIFS(Bitácora!$AC$5:$AC$1036129,Bitácora!$D$5:$D$1036129,F125,Bitácora!$AN$5:$AN$1036129,V125,Bitácora!$E$5:$E$1036129,L125,Bitácora!$AM$5:$AM$1036129,AA163))</f>
        <v xml:space="preserve"> </v>
      </c>
      <c r="AS163" s="606"/>
      <c r="AT163" s="606"/>
      <c r="AU163" s="606" t="str">
        <f>IF(SUMIFS(Bitácora!$AF$5:$AF$1036129,Bitácora!$D$5:$D$1036129,F125,Bitácora!$AN$5:$AN$1036129,V125,Bitácora!$E$5:$E$1036129,L125,Bitácora!$AM$5:$AM$1036129,AA163)=0," ",SUMIFS(Bitácora!$AF$5:$AF$1036129,Bitácora!$D$5:$D$1036129,F125,Bitácora!$AN$5:$AN$1036129,V125,Bitácora!$E$5:$E$1036129,L125,Bitácora!$AM$5:$AM$1036129,AA163))</f>
        <v xml:space="preserve"> </v>
      </c>
      <c r="AV163" s="606"/>
      <c r="AW163" s="606"/>
      <c r="AX163" s="632"/>
      <c r="AY163" s="599"/>
      <c r="AZ163" s="1162" t="s">
        <v>59</v>
      </c>
      <c r="BA163" s="1162"/>
      <c r="BB163" s="1163"/>
      <c r="BC163" s="1164" t="str">
        <f>IF(SUMIFS(Bitácora!$AG$5:$AG$1036129,Bitácora!$D$5:$D$1036129,BC125,Bitácora!$AN$5:$AN$1036129,BS125,Bitácora!$AH$5:$AH$1036129,"CAT I",Bitácora!$E$5:$E$1036129,BI125)=0," ",SUMIFS(Bitácora!$AG$5:$AG$1036129,Bitácora!$D$5:$D$1036129,BC125,Bitácora!$AN$5:$AN$1036129,BS125,Bitácora!$AH$5:$AH$1036129,"CAT I",Bitácora!$E$5:$E$1036129,BI125))</f>
        <v xml:space="preserve"> </v>
      </c>
      <c r="BD163" s="1165"/>
      <c r="BE163" s="1165"/>
      <c r="BF163" s="1165"/>
      <c r="BG163" s="241"/>
      <c r="BH163" s="1162" t="s">
        <v>58</v>
      </c>
      <c r="BI163" s="1162"/>
      <c r="BJ163" s="1163"/>
      <c r="BK163" s="1166" t="str">
        <f>IF(SUMIFS(Bitácora!$AG$5:$AG$1036129,Bitácora!$D$5:$D$1036129,BC125,Bitácora!$AN$5:$AN$1036129,BS125,Bitácora!$AH$5:$AH$1036129,"CAT II",Bitácora!$E$5:$E$1036129,BI125)=0," ",SUMIFS(Bitácora!$AG$5:$AG$1036129,Bitácora!$D$5:$D$1036129,BC125,Bitácora!$AN$5:$AN$1036129,BS125,Bitácora!$AH$5:$AH$1036129,"CAT II",Bitácora!$E$5:$E$1036129,BI125))</f>
        <v xml:space="preserve"> </v>
      </c>
      <c r="BL163" s="1167"/>
      <c r="BM163" s="1167"/>
      <c r="BN163" s="1167"/>
      <c r="BO163" s="241"/>
      <c r="BP163" s="1162" t="s">
        <v>61</v>
      </c>
      <c r="BQ163" s="1162"/>
      <c r="BR163" s="1163"/>
      <c r="BS163" s="1166" t="str">
        <f>IF(SUMIFS(Bitácora!$AG$5:$AG$1036129,Bitácora!$D$5:$D$1036129,BC125,Bitácora!$AN$5:$AN$1036129,BS125,Bitácora!$AH$5:$AH$1036129,"CAT III",Bitácora!$E$5:$E$1036129,BI125)=0," ",SUMIFS(Bitácora!$AG$5:$AG$1036129,Bitácora!$D$5:$D$1036129,BC125,Bitácora!$AN$5:$AN$1036129,BS125,Bitácora!$AH$5:$AH$1036129,"CAT III",Bitácora!$E$5:$E$1036129,BI125))</f>
        <v xml:space="preserve"> </v>
      </c>
      <c r="BT163" s="1167"/>
      <c r="BU163" s="1167"/>
      <c r="BV163" s="1167"/>
      <c r="BW163" s="260"/>
      <c r="BX163" s="613" t="str">
        <f>IF(Portada!$A$1="www.fly-logics.com","DIC",0)</f>
        <v>DIC</v>
      </c>
      <c r="BY163" s="613"/>
      <c r="BZ163" s="613"/>
      <c r="CA163" s="613"/>
      <c r="CB163" s="613"/>
      <c r="CC163" s="605" t="str">
        <f>IF(SUMIFS(Bitácora!$Y$5:$Y$1036129,Bitácora!$D$5:$D$1036129,BC125,Bitácora!$AN$5:$AN$1036129,BS125,Bitácora!$E$5:$E$1036129,BI125,Bitácora!$AM$5:$AM$1036129,BX163)=0," ",SUMIFS(Bitácora!$Y$5:$Y$1036129,Bitácora!$D$5:$D$1036129,BC125,Bitácora!$AN$5:$AN$1036129,BS125,Bitácora!$E$5:$E$1036129,BI125,Bitácora!$AM$5:$AM$1036129,BX163))</f>
        <v xml:space="preserve"> </v>
      </c>
      <c r="CD163" s="605"/>
      <c r="CE163" s="605"/>
      <c r="CF163" s="605"/>
      <c r="CG163" s="605" t="str">
        <f>IF(SUMIFS(Bitácora!$Z$5:$Z$1036129,Bitácora!$D$5:$D$1036129,BC125,Bitácora!$AN$5:$AN$1036129,BS125,Bitácora!$E$5:$E$1036129,BI125,Bitácora!$AM$5:$AM$1036129,BX163)=0," ",SUMIFS(Bitácora!$Z$5:$Z$1036129,Bitácora!$D$5:$D$1036129,BC125,Bitácora!$AN$5:$AN$1036129,BS125,Bitácora!$E$5:$E$1036129,BI125,Bitácora!$AM$5:$AM$1036129,BX163))</f>
        <v xml:space="preserve"> </v>
      </c>
      <c r="CH163" s="605"/>
      <c r="CI163" s="605"/>
      <c r="CJ163" s="605"/>
      <c r="CK163" s="605" t="str">
        <f>IF(SUMIFS(Bitácora!$AA$5:$AA$1036129,Bitácora!$D$5:$D$1036129,BC125,Bitácora!$AN$5:$AN$1036129,BS125,Bitácora!$E$5:$E$1036129,BI125,Bitácora!$AM$5:$AM$1036129,BX163)=0," ",SUMIFS(Bitácora!$AA$5:$AA$1036129,Bitácora!$D$5:$D$1036129,BC125,Bitácora!$AN$5:$AN$1036129,BS125,Bitácora!$E$5:$E$1036129,BI125,Bitácora!$AM$5:$AM$1036129,BX163))</f>
        <v xml:space="preserve"> </v>
      </c>
      <c r="CL163" s="605"/>
      <c r="CM163" s="605"/>
      <c r="CN163" s="605"/>
      <c r="CO163" s="606" t="str">
        <f>IF(SUMIFS(Bitácora!$AE$5:$AE$1036129,Bitácora!$D$5:$D$1036129,BC125,Bitácora!$AN$5:$AN$1036129,BS125,Bitácora!$E$5:$E$1036129,BI125,Bitácora!$AM$5:$AM$1036129,BX163)=0," ",SUMIFS(Bitácora!$AC$5:$AC$1036129,Bitácora!$D$5:$D$1036129,BC125,Bitácora!$AN$5:$AN$1036129,BS125,Bitácora!$E$5:$E$1036129,BI125,Bitácora!$AM$5:$AM$1036129,BX163))</f>
        <v xml:space="preserve"> </v>
      </c>
      <c r="CP163" s="606"/>
      <c r="CQ163" s="606"/>
      <c r="CR163" s="606" t="str">
        <f>IF(SUMIFS(Bitácora!$AF$5:$AF$1036129,Bitácora!$D$5:$D$1036129,BC125,Bitácora!$AN$5:$AN$1036129,BS125,Bitácora!$E$5:$E$1036129,BI125,Bitácora!$AM$5:$AM$1036129,BX163)=0," ",SUMIFS(Bitácora!$AF$5:$AF$1036129,Bitácora!$D$5:$D$1036129,BC125,Bitácora!$AN$5:$AN$1036129,BS125,Bitácora!$E$5:$E$1036129,BI125,Bitácora!$AM$5:$AM$1036129,BX163))</f>
        <v xml:space="preserve"> </v>
      </c>
      <c r="CS163" s="606"/>
      <c r="CT163" s="606"/>
      <c r="CU163" s="632"/>
      <c r="CV163" s="278"/>
      <c r="CW163" s="244"/>
      <c r="CX163" s="599"/>
      <c r="CY163" s="1162" t="s">
        <v>59</v>
      </c>
      <c r="CZ163" s="1162"/>
      <c r="DA163" s="1163"/>
      <c r="DB163" s="1164" t="str">
        <f>IF(SUMIFS(Bitácora!$AG$5:$AG$1036129,Bitácora!$D$5:$D$1036129,DB125,Bitácora!$AN$5:$AN$1036129,DR125,Bitácora!$AH$5:$AH$1036129,"CAT I",Bitácora!$E$5:$E$1036129,DH125)=0," ",SUMIFS(Bitácora!$AG$5:$AG$1036129,Bitácora!$D$5:$D$1036129,DB125,Bitácora!$AN$5:$AN$1036129,DR125,Bitácora!$AH$5:$AH$1036129,"CAT I",Bitácora!$E$5:$E$1036129,DH125))</f>
        <v xml:space="preserve"> </v>
      </c>
      <c r="DC163" s="1165"/>
      <c r="DD163" s="1165"/>
      <c r="DE163" s="1165"/>
      <c r="DF163" s="241"/>
      <c r="DG163" s="1162" t="s">
        <v>58</v>
      </c>
      <c r="DH163" s="1162"/>
      <c r="DI163" s="1163"/>
      <c r="DJ163" s="1166" t="str">
        <f>IF(SUMIFS(Bitácora!$AG$5:$AG$1036129,Bitácora!$D$5:$D$1036129,DB125,Bitácora!$AN$5:$AN$1036129,DR125,Bitácora!$AH$5:$AH$1036129,"CAT II",Bitácora!$E$5:$E$1036129,DH125)=0," ",SUMIFS(Bitácora!$AG$5:$AG$1036129,Bitácora!$D$5:$D$1036129,DB125,Bitácora!$AN$5:$AN$1036129,DR125,Bitácora!$AH$5:$AH$1036129,"CAT II",Bitácora!$E$5:$E$1036129,DH125))</f>
        <v xml:space="preserve"> </v>
      </c>
      <c r="DK163" s="1167"/>
      <c r="DL163" s="1167"/>
      <c r="DM163" s="1167"/>
      <c r="DN163" s="241"/>
      <c r="DO163" s="1162" t="s">
        <v>61</v>
      </c>
      <c r="DP163" s="1162"/>
      <c r="DQ163" s="1163"/>
      <c r="DR163" s="1166" t="str">
        <f>IF(SUMIFS(Bitácora!$AG$5:$AG$1036129,Bitácora!$D$5:$D$1036129,DB125,Bitácora!$AN$5:$AN$1036129,DR125,Bitácora!$AH$5:$AH$1036129,"CAT III",Bitácora!$E$5:$E$1036129,DH125)=0," ",SUMIFS(Bitácora!$AG$5:$AG$1036129,Bitácora!$D$5:$D$1036129,DB125,Bitácora!$AN$5:$AN$1036129,DR125,Bitácora!$AH$5:$AH$1036129,"CAT III",Bitácora!$E$5:$E$1036129,DH125))</f>
        <v xml:space="preserve"> </v>
      </c>
      <c r="DS163" s="1167"/>
      <c r="DT163" s="1167"/>
      <c r="DU163" s="1167"/>
      <c r="DV163" s="260"/>
      <c r="DW163" s="613" t="str">
        <f>IF(Portada!$A$1="www.fly-logics.com","DIC",0)</f>
        <v>DIC</v>
      </c>
      <c r="DX163" s="613"/>
      <c r="DY163" s="613"/>
      <c r="DZ163" s="613"/>
      <c r="EA163" s="613"/>
      <c r="EB163" s="605" t="str">
        <f>IF(SUMIFS(Bitácora!$Y$5:$Y$1036129,Bitácora!$D$5:$D$1036129,DB125,Bitácora!$AN$5:$AN$1036129,DR125,Bitácora!$E$5:$E$1036129,DH125,Bitácora!$AM$5:$AM$1036129,DW163)=0," ",SUMIFS(Bitácora!$Y$5:$Y$1036129,Bitácora!$D$5:$D$1036129,DB125,Bitácora!$AN$5:$AN$1036129,DR125,Bitácora!$E$5:$E$1036129,DH125,Bitácora!$AM$5:$AM$1036129,DW163))</f>
        <v xml:space="preserve"> </v>
      </c>
      <c r="EC163" s="605"/>
      <c r="ED163" s="605"/>
      <c r="EE163" s="605"/>
      <c r="EF163" s="605" t="str">
        <f>IF(SUMIFS(Bitácora!$Z$5:$Z$1036129,Bitácora!$D$5:$D$1036129,DB125,Bitácora!$AN$5:$AN$1036129,DR125,Bitácora!$E$5:$E$1036129,DH125,Bitácora!$AM$5:$AM$1036129,DW163)=0," ",SUMIFS(Bitácora!$Z$5:$Z$1036129,Bitácora!$D$5:$D$1036129,DB125,Bitácora!$AN$5:$AN$1036129,DR125,Bitácora!$E$5:$E$1036129,DH125,Bitácora!$AM$5:$AM$1036129,DW163))</f>
        <v xml:space="preserve"> </v>
      </c>
      <c r="EG163" s="605"/>
      <c r="EH163" s="605"/>
      <c r="EI163" s="605"/>
      <c r="EJ163" s="605" t="str">
        <f>IF(SUMIFS(Bitácora!$AA$5:$AA$1036129,Bitácora!$D$5:$D$1036129,DB125,Bitácora!$AN$5:$AN$1036129,DR125,Bitácora!$E$5:$E$1036129,DH125,Bitácora!$AM$5:$AM$1036129,DW163)=0," ",SUMIFS(Bitácora!$AA$5:$AA$1036129,Bitácora!$D$5:$D$1036129,DB125,Bitácora!$AN$5:$AN$1036129,DR125,Bitácora!$E$5:$E$1036129,DH125,Bitácora!$AM$5:$AM$1036129,DW163))</f>
        <v xml:space="preserve"> </v>
      </c>
      <c r="EK163" s="605"/>
      <c r="EL163" s="605"/>
      <c r="EM163" s="605"/>
      <c r="EN163" s="606" t="str">
        <f>IF(SUMIFS(Bitácora!$AE$5:$AE$1036129,Bitácora!$D$5:$D$1036129,DB125,Bitácora!$AN$5:$AN$1036129,DR125,Bitácora!$E$5:$E$1036129,DH125,Bitácora!$AM$5:$AM$1036129,DW163)=0," ",SUMIFS(Bitácora!$AC$5:$AC$1036129,Bitácora!$D$5:$D$1036129,DB125,Bitácora!$AN$5:$AN$1036129,DR125,Bitácora!$E$5:$E$1036129,DH125,Bitácora!$AM$5:$AM$1036129,DW163))</f>
        <v xml:space="preserve"> </v>
      </c>
      <c r="EO163" s="606"/>
      <c r="EP163" s="606"/>
      <c r="EQ163" s="606" t="str">
        <f>IF(SUMIFS(Bitácora!$AF$5:$AF$1036129,Bitácora!$D$5:$D$1036129,DB125,Bitácora!$AN$5:$AN$1036129,DR125,Bitácora!$E$5:$E$1036129,DH125,Bitácora!$AM$5:$AM$1036129,DW163)=0," ",SUMIFS(Bitácora!$AF$5:$AF$1036129,Bitácora!$D$5:$D$1036129,DB125,Bitácora!$AN$5:$AN$1036129,DR125,Bitácora!$E$5:$E$1036129,DH125,Bitácora!$AM$5:$AM$1036129,DW163))</f>
        <v xml:space="preserve"> </v>
      </c>
      <c r="ER163" s="606"/>
      <c r="ES163" s="606"/>
      <c r="ET163" s="632"/>
      <c r="EU163" s="599"/>
      <c r="EV163" s="1162" t="s">
        <v>59</v>
      </c>
      <c r="EW163" s="1162"/>
      <c r="EX163" s="1163"/>
      <c r="EY163" s="1164" t="str">
        <f>IF(SUMIFS(Bitácora!$AG$5:$AG$1036129,Bitácora!$D$5:$D$1036129,EY125,Bitácora!$AN$5:$AN$1036129,FO125,Bitácora!$AH$5:$AH$1036129,"CAT I",Bitácora!$E$5:$E$1036129,FE125)=0," ",SUMIFS(Bitácora!$AG$5:$AG$1036129,Bitácora!$D$5:$D$1036129,EY125,Bitácora!$AN$5:$AN$1036129,FO125,Bitácora!$AH$5:$AH$1036129,"CAT I",Bitácora!$E$5:$E$1036129,FE125))</f>
        <v xml:space="preserve"> </v>
      </c>
      <c r="EZ163" s="1165"/>
      <c r="FA163" s="1165"/>
      <c r="FB163" s="1165"/>
      <c r="FC163" s="241"/>
      <c r="FD163" s="1162" t="s">
        <v>58</v>
      </c>
      <c r="FE163" s="1162"/>
      <c r="FF163" s="1163"/>
      <c r="FG163" s="1166" t="str">
        <f>IF(SUMIFS(Bitácora!$AG$5:$AG$1036129,Bitácora!$D$5:$D$1036129,EY125,Bitácora!$AN$5:$AN$1036129,FO125,Bitácora!$AH$5:$AH$1036129,"CAT II",Bitácora!$E$5:$E$1036129,FE125)=0," ",SUMIFS(Bitácora!$AG$5:$AG$1036129,Bitácora!$D$5:$D$1036129,EY125,Bitácora!$AN$5:$AN$1036129,FO125,Bitácora!$AH$5:$AH$1036129,"CAT II",Bitácora!$E$5:$E$1036129,FE125))</f>
        <v xml:space="preserve"> </v>
      </c>
      <c r="FH163" s="1167"/>
      <c r="FI163" s="1167"/>
      <c r="FJ163" s="1167"/>
      <c r="FK163" s="241"/>
      <c r="FL163" s="1162" t="s">
        <v>61</v>
      </c>
      <c r="FM163" s="1162"/>
      <c r="FN163" s="1163"/>
      <c r="FO163" s="1166" t="str">
        <f>IF(SUMIFS(Bitácora!$AG$5:$AG$1036129,Bitácora!$D$5:$D$1036129,EY125,Bitácora!$AN$5:$AN$1036129,FO125,Bitácora!$AH$5:$AH$1036129,"CAT III",Bitácora!$E$5:$E$1036129,FE125)=0," ",SUMIFS(Bitácora!$AG$5:$AG$1036129,Bitácora!$D$5:$D$1036129,EY125,Bitácora!$AN$5:$AN$1036129,FO125,Bitácora!$AH$5:$AH$1036129,"CAT III",Bitácora!$E$5:$E$1036129,FE125))</f>
        <v xml:space="preserve"> </v>
      </c>
      <c r="FP163" s="1167"/>
      <c r="FQ163" s="1167"/>
      <c r="FR163" s="1167"/>
      <c r="FS163" s="260"/>
      <c r="FT163" s="613" t="str">
        <f>IF(Portada!$A$1="www.fly-logics.com","DIC",0)</f>
        <v>DIC</v>
      </c>
      <c r="FU163" s="613"/>
      <c r="FV163" s="613"/>
      <c r="FW163" s="613"/>
      <c r="FX163" s="613"/>
      <c r="FY163" s="605" t="str">
        <f>IF(SUMIFS(Bitácora!$Y$5:$Y$1036129,Bitácora!$D$5:$D$1036129,EY125,Bitácora!$AN$5:$AN$1036129,FO125,Bitácora!$E$5:$E$1036129,FE125,Bitácora!$AM$5:$AM$1036129,FT163)=0," ",SUMIFS(Bitácora!$Y$5:$Y$1036129,Bitácora!$D$5:$D$1036129,EY125,Bitácora!$AN$5:$AN$1036129,FO125,Bitácora!$E$5:$E$1036129,FE125,Bitácora!$AM$5:$AM$1036129,FT163))</f>
        <v xml:space="preserve"> </v>
      </c>
      <c r="FZ163" s="605"/>
      <c r="GA163" s="605"/>
      <c r="GB163" s="605"/>
      <c r="GC163" s="605" t="str">
        <f>IF(SUMIFS(Bitácora!$Z$5:$Z$1036129,Bitácora!$D$5:$D$1036129,EY125,Bitácora!$AN$5:$AN$1036129,FO125,Bitácora!$E$5:$E$1036129,FE125,Bitácora!$AM$5:$AM$1036129,FT163)=0," ",SUMIFS(Bitácora!$Z$5:$Z$1036129,Bitácora!$D$5:$D$1036129,EY125,Bitácora!$AN$5:$AN$1036129,FO125,Bitácora!$E$5:$E$1036129,FE125,Bitácora!$AM$5:$AM$1036129,FT163))</f>
        <v xml:space="preserve"> </v>
      </c>
      <c r="GD163" s="605"/>
      <c r="GE163" s="605"/>
      <c r="GF163" s="605"/>
      <c r="GG163" s="605" t="str">
        <f>IF(SUMIFS(Bitácora!$AA$5:$AA$1036129,Bitácora!$D$5:$D$1036129,EY125,Bitácora!$AN$5:$AN$1036129,FO125,Bitácora!$E$5:$E$1036129,FE125,Bitácora!$AM$5:$AM$1036129,FT163)=0," ",SUMIFS(Bitácora!$AA$5:$AA$1036129,Bitácora!$D$5:$D$1036129,EY125,Bitácora!$AN$5:$AN$1036129,FO125,Bitácora!$E$5:$E$1036129,FE125,Bitácora!$AM$5:$AM$1036129,FT163))</f>
        <v xml:space="preserve"> </v>
      </c>
      <c r="GH163" s="605"/>
      <c r="GI163" s="605"/>
      <c r="GJ163" s="605"/>
      <c r="GK163" s="606" t="str">
        <f>IF(SUMIFS(Bitácora!$AE$5:$AE$1036129,Bitácora!$D$5:$D$1036129,EY125,Bitácora!$AN$5:$AN$1036129,FO125,Bitácora!$E$5:$E$1036129,FE125,Bitácora!$AM$5:$AM$1036129,FT163)=0," ",SUMIFS(Bitácora!$AC$5:$AC$1036129,Bitácora!$D$5:$D$1036129,EY125,Bitácora!$AN$5:$AN$1036129,FO125,Bitácora!$E$5:$E$1036129,FE125,Bitácora!$AM$5:$AM$1036129,FT163))</f>
        <v xml:space="preserve"> </v>
      </c>
      <c r="GL163" s="606"/>
      <c r="GM163" s="606"/>
      <c r="GN163" s="606" t="str">
        <f>IF(SUMIFS(Bitácora!$AF$5:$AF$1036129,Bitácora!$D$5:$D$1036129,EY125,Bitácora!$AN$5:$AN$1036129,FO125,Bitácora!$E$5:$E$1036129,FE125,Bitácora!$AM$5:$AM$1036129,FT163)=0," ",SUMIFS(Bitácora!$AF$5:$AF$1036129,Bitácora!$D$5:$D$1036129,EY125,Bitácora!$AN$5:$AN$1036129,FO125,Bitácora!$E$5:$E$1036129,FE125,Bitácora!$AM$5:$AM$1036129,FT163))</f>
        <v xml:space="preserve"> </v>
      </c>
      <c r="GO163" s="606"/>
      <c r="GP163" s="606"/>
      <c r="GQ163" s="632"/>
      <c r="GR163" s="6"/>
    </row>
    <row r="164" spans="1:200" ht="3" customHeight="1" x14ac:dyDescent="0.25">
      <c r="A164" s="244"/>
      <c r="B164" s="600"/>
      <c r="C164" s="603"/>
      <c r="D164" s="603"/>
      <c r="E164" s="603"/>
      <c r="F164" s="603"/>
      <c r="G164" s="603"/>
      <c r="H164" s="603"/>
      <c r="I164" s="603"/>
      <c r="J164" s="603"/>
      <c r="K164" s="603"/>
      <c r="L164" s="603"/>
      <c r="M164" s="603"/>
      <c r="N164" s="603"/>
      <c r="O164" s="603"/>
      <c r="P164" s="603"/>
      <c r="Q164" s="603"/>
      <c r="R164" s="603"/>
      <c r="S164" s="603"/>
      <c r="T164" s="603"/>
      <c r="U164" s="603"/>
      <c r="V164" s="603"/>
      <c r="W164" s="603"/>
      <c r="X164" s="603"/>
      <c r="Y164" s="603"/>
      <c r="Z164" s="604"/>
      <c r="AA164" s="613"/>
      <c r="AB164" s="613"/>
      <c r="AC164" s="613"/>
      <c r="AD164" s="613"/>
      <c r="AE164" s="613"/>
      <c r="AF164" s="605"/>
      <c r="AG164" s="605"/>
      <c r="AH164" s="605"/>
      <c r="AI164" s="605"/>
      <c r="AJ164" s="605"/>
      <c r="AK164" s="605"/>
      <c r="AL164" s="605"/>
      <c r="AM164" s="605"/>
      <c r="AN164" s="605"/>
      <c r="AO164" s="605"/>
      <c r="AP164" s="605"/>
      <c r="AQ164" s="605"/>
      <c r="AR164" s="606"/>
      <c r="AS164" s="606"/>
      <c r="AT164" s="606"/>
      <c r="AU164" s="606"/>
      <c r="AV164" s="606"/>
      <c r="AW164" s="606"/>
      <c r="AX164" s="632"/>
      <c r="AY164" s="600"/>
      <c r="AZ164" s="603"/>
      <c r="BA164" s="603"/>
      <c r="BB164" s="603"/>
      <c r="BC164" s="603"/>
      <c r="BD164" s="603"/>
      <c r="BE164" s="603"/>
      <c r="BF164" s="603"/>
      <c r="BG164" s="603"/>
      <c r="BH164" s="603"/>
      <c r="BI164" s="603"/>
      <c r="BJ164" s="603"/>
      <c r="BK164" s="603"/>
      <c r="BL164" s="603"/>
      <c r="BM164" s="603"/>
      <c r="BN164" s="603"/>
      <c r="BO164" s="603"/>
      <c r="BP164" s="603"/>
      <c r="BQ164" s="603"/>
      <c r="BR164" s="603"/>
      <c r="BS164" s="603"/>
      <c r="BT164" s="603"/>
      <c r="BU164" s="603"/>
      <c r="BV164" s="603"/>
      <c r="BW164" s="604"/>
      <c r="BX164" s="613"/>
      <c r="BY164" s="613"/>
      <c r="BZ164" s="613"/>
      <c r="CA164" s="613"/>
      <c r="CB164" s="613"/>
      <c r="CC164" s="605"/>
      <c r="CD164" s="605"/>
      <c r="CE164" s="605"/>
      <c r="CF164" s="605"/>
      <c r="CG164" s="605"/>
      <c r="CH164" s="605"/>
      <c r="CI164" s="605"/>
      <c r="CJ164" s="605"/>
      <c r="CK164" s="605"/>
      <c r="CL164" s="605"/>
      <c r="CM164" s="605"/>
      <c r="CN164" s="605"/>
      <c r="CO164" s="606"/>
      <c r="CP164" s="606"/>
      <c r="CQ164" s="606"/>
      <c r="CR164" s="606"/>
      <c r="CS164" s="606"/>
      <c r="CT164" s="606"/>
      <c r="CU164" s="632"/>
      <c r="CV164" s="278"/>
      <c r="CW164" s="244"/>
      <c r="CX164" s="600"/>
      <c r="CY164" s="603"/>
      <c r="CZ164" s="603"/>
      <c r="DA164" s="603"/>
      <c r="DB164" s="603"/>
      <c r="DC164" s="603"/>
      <c r="DD164" s="603"/>
      <c r="DE164" s="603"/>
      <c r="DF164" s="603"/>
      <c r="DG164" s="603"/>
      <c r="DH164" s="603"/>
      <c r="DI164" s="603"/>
      <c r="DJ164" s="603"/>
      <c r="DK164" s="603"/>
      <c r="DL164" s="603"/>
      <c r="DM164" s="603"/>
      <c r="DN164" s="603"/>
      <c r="DO164" s="603"/>
      <c r="DP164" s="603"/>
      <c r="DQ164" s="603"/>
      <c r="DR164" s="603"/>
      <c r="DS164" s="603"/>
      <c r="DT164" s="603"/>
      <c r="DU164" s="603"/>
      <c r="DV164" s="604"/>
      <c r="DW164" s="613"/>
      <c r="DX164" s="613"/>
      <c r="DY164" s="613"/>
      <c r="DZ164" s="613"/>
      <c r="EA164" s="613"/>
      <c r="EB164" s="605"/>
      <c r="EC164" s="605"/>
      <c r="ED164" s="605"/>
      <c r="EE164" s="605"/>
      <c r="EF164" s="605"/>
      <c r="EG164" s="605"/>
      <c r="EH164" s="605"/>
      <c r="EI164" s="605"/>
      <c r="EJ164" s="605"/>
      <c r="EK164" s="605"/>
      <c r="EL164" s="605"/>
      <c r="EM164" s="605"/>
      <c r="EN164" s="606"/>
      <c r="EO164" s="606"/>
      <c r="EP164" s="606"/>
      <c r="EQ164" s="606"/>
      <c r="ER164" s="606"/>
      <c r="ES164" s="606"/>
      <c r="ET164" s="632"/>
      <c r="EU164" s="600"/>
      <c r="EV164" s="603"/>
      <c r="EW164" s="603"/>
      <c r="EX164" s="603"/>
      <c r="EY164" s="603"/>
      <c r="EZ164" s="603"/>
      <c r="FA164" s="603"/>
      <c r="FB164" s="603"/>
      <c r="FC164" s="603"/>
      <c r="FD164" s="603"/>
      <c r="FE164" s="603"/>
      <c r="FF164" s="603"/>
      <c r="FG164" s="603"/>
      <c r="FH164" s="603"/>
      <c r="FI164" s="603"/>
      <c r="FJ164" s="603"/>
      <c r="FK164" s="603"/>
      <c r="FL164" s="603"/>
      <c r="FM164" s="603"/>
      <c r="FN164" s="603"/>
      <c r="FO164" s="603"/>
      <c r="FP164" s="603"/>
      <c r="FQ164" s="603"/>
      <c r="FR164" s="603"/>
      <c r="FS164" s="604"/>
      <c r="FT164" s="613"/>
      <c r="FU164" s="613"/>
      <c r="FV164" s="613"/>
      <c r="FW164" s="613"/>
      <c r="FX164" s="613"/>
      <c r="FY164" s="605"/>
      <c r="FZ164" s="605"/>
      <c r="GA164" s="605"/>
      <c r="GB164" s="605"/>
      <c r="GC164" s="605"/>
      <c r="GD164" s="605"/>
      <c r="GE164" s="605"/>
      <c r="GF164" s="605"/>
      <c r="GG164" s="605"/>
      <c r="GH164" s="605"/>
      <c r="GI164" s="605"/>
      <c r="GJ164" s="605"/>
      <c r="GK164" s="606"/>
      <c r="GL164" s="606"/>
      <c r="GM164" s="606"/>
      <c r="GN164" s="606"/>
      <c r="GO164" s="606"/>
      <c r="GP164" s="606"/>
      <c r="GQ164" s="632"/>
      <c r="GR164" s="6"/>
    </row>
    <row r="165" spans="1:200" ht="5.25" customHeight="1" x14ac:dyDescent="0.25">
      <c r="A165" s="244"/>
      <c r="B165" s="177"/>
      <c r="C165" s="279"/>
      <c r="D165" s="280"/>
      <c r="E165" s="280"/>
      <c r="F165" s="280"/>
      <c r="G165" s="280"/>
      <c r="H165" s="280"/>
      <c r="I165" s="280"/>
      <c r="J165" s="280"/>
      <c r="K165" s="280"/>
      <c r="L165" s="280"/>
      <c r="M165" s="280"/>
      <c r="N165" s="280"/>
      <c r="O165" s="280"/>
      <c r="P165" s="6"/>
      <c r="Q165" s="281"/>
      <c r="R165" s="281"/>
      <c r="S165" s="281"/>
      <c r="T165" s="281"/>
      <c r="U165" s="281"/>
      <c r="V165" s="282"/>
      <c r="W165" s="282"/>
      <c r="X165" s="282"/>
      <c r="Y165" s="282"/>
      <c r="Z165" s="15"/>
      <c r="AA165" s="1145" t="str">
        <f>IF(Portada!$A$1="www.fly-logics.com","TOTAL 2do
SEMESTRE",0)</f>
        <v>TOTAL 2do
SEMESTRE</v>
      </c>
      <c r="AB165" s="1145"/>
      <c r="AC165" s="1145"/>
      <c r="AD165" s="1145"/>
      <c r="AE165" s="1145"/>
      <c r="AF165" s="1147" t="str">
        <f t="shared" ref="AF165" si="144">IF(SUM(AF147:AI164)=0," ",SUM(AF147:AI164))</f>
        <v xml:space="preserve"> </v>
      </c>
      <c r="AG165" s="1147"/>
      <c r="AH165" s="1147"/>
      <c r="AI165" s="1147"/>
      <c r="AJ165" s="1147" t="str">
        <f t="shared" ref="AJ165" si="145">IF(SUM(AJ147:AM164)=0," ",SUM(AJ147:AM164))</f>
        <v xml:space="preserve"> </v>
      </c>
      <c r="AK165" s="1147"/>
      <c r="AL165" s="1147"/>
      <c r="AM165" s="1147"/>
      <c r="AN165" s="1147" t="str">
        <f t="shared" ref="AN165" si="146">IF(SUM(AN147:AQ164)=0," ",SUM(AN147:AQ164))</f>
        <v xml:space="preserve"> </v>
      </c>
      <c r="AO165" s="1147"/>
      <c r="AP165" s="1147"/>
      <c r="AQ165" s="1147"/>
      <c r="AR165" s="1151" t="str">
        <f t="shared" ref="AR165" si="147">IF(SUM(AR147:AT164)=0," ",SUM(AR147:AT164))</f>
        <v xml:space="preserve"> </v>
      </c>
      <c r="AS165" s="1151"/>
      <c r="AT165" s="1151"/>
      <c r="AU165" s="1151" t="str">
        <f t="shared" ref="AU165" si="148">IF(SUM(AU147:AW164)=0," ",SUM(AU147:AW164))</f>
        <v xml:space="preserve"> </v>
      </c>
      <c r="AV165" s="1151"/>
      <c r="AW165" s="1151"/>
      <c r="AX165" s="632"/>
      <c r="AY165" s="177"/>
      <c r="AZ165" s="279"/>
      <c r="BA165" s="280"/>
      <c r="BB165" s="280"/>
      <c r="BC165" s="280"/>
      <c r="BD165" s="280"/>
      <c r="BE165" s="280"/>
      <c r="BF165" s="280"/>
      <c r="BG165" s="280"/>
      <c r="BH165" s="280"/>
      <c r="BI165" s="280"/>
      <c r="BJ165" s="280"/>
      <c r="BK165" s="280"/>
      <c r="BL165" s="280"/>
      <c r="BM165" s="6"/>
      <c r="BN165" s="281"/>
      <c r="BO165" s="281"/>
      <c r="BP165" s="281"/>
      <c r="BQ165" s="281"/>
      <c r="BR165" s="281"/>
      <c r="BS165" s="282"/>
      <c r="BT165" s="282"/>
      <c r="BU165" s="282"/>
      <c r="BV165" s="282"/>
      <c r="BW165" s="15"/>
      <c r="BX165" s="1145" t="str">
        <f>IF(Portada!$A$1="www.fly-logics.com","TOTAL 2do
SEMESTRE",0)</f>
        <v>TOTAL 2do
SEMESTRE</v>
      </c>
      <c r="BY165" s="1145"/>
      <c r="BZ165" s="1145"/>
      <c r="CA165" s="1145"/>
      <c r="CB165" s="1145"/>
      <c r="CC165" s="1147" t="str">
        <f t="shared" ref="CC165" si="149">IF(SUM(CC147:CF164)=0," ",SUM(CC147:CF164))</f>
        <v xml:space="preserve"> </v>
      </c>
      <c r="CD165" s="1147"/>
      <c r="CE165" s="1147"/>
      <c r="CF165" s="1147"/>
      <c r="CG165" s="1147" t="str">
        <f t="shared" ref="CG165" si="150">IF(SUM(CG147:CJ164)=0," ",SUM(CG147:CJ164))</f>
        <v xml:space="preserve"> </v>
      </c>
      <c r="CH165" s="1147"/>
      <c r="CI165" s="1147"/>
      <c r="CJ165" s="1147"/>
      <c r="CK165" s="1147" t="str">
        <f t="shared" ref="CK165" si="151">IF(SUM(CK147:CN164)=0," ",SUM(CK147:CN164))</f>
        <v xml:space="preserve"> </v>
      </c>
      <c r="CL165" s="1147"/>
      <c r="CM165" s="1147"/>
      <c r="CN165" s="1147"/>
      <c r="CO165" s="1151" t="str">
        <f t="shared" ref="CO165" si="152">IF(SUM(CO147:CQ164)=0," ",SUM(CO147:CQ164))</f>
        <v xml:space="preserve"> </v>
      </c>
      <c r="CP165" s="1151"/>
      <c r="CQ165" s="1151"/>
      <c r="CR165" s="1151" t="str">
        <f t="shared" ref="CR165" si="153">IF(SUM(CR147:CT164)=0," ",SUM(CR147:CT164))</f>
        <v xml:space="preserve"> </v>
      </c>
      <c r="CS165" s="1151"/>
      <c r="CT165" s="1151"/>
      <c r="CU165" s="632"/>
      <c r="CV165" s="283"/>
      <c r="CW165" s="244"/>
      <c r="CX165" s="177"/>
      <c r="CY165" s="279"/>
      <c r="CZ165" s="280"/>
      <c r="DA165" s="280"/>
      <c r="DB165" s="280"/>
      <c r="DC165" s="280"/>
      <c r="DD165" s="280"/>
      <c r="DE165" s="280"/>
      <c r="DF165" s="280"/>
      <c r="DG165" s="280"/>
      <c r="DH165" s="280"/>
      <c r="DI165" s="280"/>
      <c r="DJ165" s="280"/>
      <c r="DK165" s="280"/>
      <c r="DL165" s="6"/>
      <c r="DM165" s="281"/>
      <c r="DN165" s="281"/>
      <c r="DO165" s="281"/>
      <c r="DP165" s="281"/>
      <c r="DQ165" s="281"/>
      <c r="DR165" s="282"/>
      <c r="DS165" s="282"/>
      <c r="DT165" s="282"/>
      <c r="DU165" s="282"/>
      <c r="DV165" s="15"/>
      <c r="DW165" s="1145" t="str">
        <f>IF(Portada!$A$1="www.fly-logics.com","TOTAL 2do
SEMESTRE",0)</f>
        <v>TOTAL 2do
SEMESTRE</v>
      </c>
      <c r="DX165" s="1145"/>
      <c r="DY165" s="1145"/>
      <c r="DZ165" s="1145"/>
      <c r="EA165" s="1145"/>
      <c r="EB165" s="1147" t="str">
        <f t="shared" ref="EB165" si="154">IF(SUM(EB147:EE164)=0," ",SUM(EB147:EE164))</f>
        <v xml:space="preserve"> </v>
      </c>
      <c r="EC165" s="1147"/>
      <c r="ED165" s="1147"/>
      <c r="EE165" s="1147"/>
      <c r="EF165" s="1147" t="str">
        <f t="shared" ref="EF165" si="155">IF(SUM(EF147:EI164)=0," ",SUM(EF147:EI164))</f>
        <v xml:space="preserve"> </v>
      </c>
      <c r="EG165" s="1147"/>
      <c r="EH165" s="1147"/>
      <c r="EI165" s="1147"/>
      <c r="EJ165" s="1147" t="str">
        <f t="shared" ref="EJ165" si="156">IF(SUM(EJ147:EM164)=0," ",SUM(EJ147:EM164))</f>
        <v xml:space="preserve"> </v>
      </c>
      <c r="EK165" s="1147"/>
      <c r="EL165" s="1147"/>
      <c r="EM165" s="1147"/>
      <c r="EN165" s="1151" t="str">
        <f t="shared" ref="EN165" si="157">IF(SUM(EN147:EP164)=0," ",SUM(EN147:EP164))</f>
        <v xml:space="preserve"> </v>
      </c>
      <c r="EO165" s="1151"/>
      <c r="EP165" s="1151"/>
      <c r="EQ165" s="1151" t="str">
        <f t="shared" ref="EQ165" si="158">IF(SUM(EQ147:ES164)=0," ",SUM(EQ147:ES164))</f>
        <v xml:space="preserve"> </v>
      </c>
      <c r="ER165" s="1151"/>
      <c r="ES165" s="1151"/>
      <c r="ET165" s="632"/>
      <c r="EU165" s="177"/>
      <c r="EV165" s="279"/>
      <c r="EW165" s="280"/>
      <c r="EX165" s="280"/>
      <c r="EY165" s="280"/>
      <c r="EZ165" s="280"/>
      <c r="FA165" s="280"/>
      <c r="FB165" s="280"/>
      <c r="FC165" s="280"/>
      <c r="FD165" s="280"/>
      <c r="FE165" s="280"/>
      <c r="FF165" s="280"/>
      <c r="FG165" s="280"/>
      <c r="FH165" s="280"/>
      <c r="FI165" s="6"/>
      <c r="FJ165" s="281"/>
      <c r="FK165" s="281"/>
      <c r="FL165" s="281"/>
      <c r="FM165" s="281"/>
      <c r="FN165" s="281"/>
      <c r="FO165" s="282"/>
      <c r="FP165" s="282"/>
      <c r="FQ165" s="282"/>
      <c r="FR165" s="282"/>
      <c r="FS165" s="15"/>
      <c r="FT165" s="1145" t="str">
        <f>IF(Portada!$A$1="www.fly-logics.com","TOTAL 2do
SEMESTRE",0)</f>
        <v>TOTAL 2do
SEMESTRE</v>
      </c>
      <c r="FU165" s="1145"/>
      <c r="FV165" s="1145"/>
      <c r="FW165" s="1145"/>
      <c r="FX165" s="1145"/>
      <c r="FY165" s="1147" t="str">
        <f t="shared" ref="FY165" si="159">IF(SUM(FY147:GB164)=0," ",SUM(FY147:GB164))</f>
        <v xml:space="preserve"> </v>
      </c>
      <c r="FZ165" s="1147"/>
      <c r="GA165" s="1147"/>
      <c r="GB165" s="1147"/>
      <c r="GC165" s="1147" t="str">
        <f t="shared" ref="GC165" si="160">IF(SUM(GC147:GF164)=0," ",SUM(GC147:GF164))</f>
        <v xml:space="preserve"> </v>
      </c>
      <c r="GD165" s="1147"/>
      <c r="GE165" s="1147"/>
      <c r="GF165" s="1147"/>
      <c r="GG165" s="1147" t="str">
        <f t="shared" ref="GG165" si="161">IF(SUM(GG147:GJ164)=0," ",SUM(GG147:GJ164))</f>
        <v xml:space="preserve"> </v>
      </c>
      <c r="GH165" s="1147"/>
      <c r="GI165" s="1147"/>
      <c r="GJ165" s="1147"/>
      <c r="GK165" s="1151" t="str">
        <f t="shared" ref="GK165" si="162">IF(SUM(GK147:GM164)=0," ",SUM(GK147:GM164))</f>
        <v xml:space="preserve"> </v>
      </c>
      <c r="GL165" s="1151"/>
      <c r="GM165" s="1151"/>
      <c r="GN165" s="1151" t="str">
        <f t="shared" ref="GN165" si="163">IF(SUM(GN147:GP164)=0," ",SUM(GN147:GP164))</f>
        <v xml:space="preserve"> </v>
      </c>
      <c r="GO165" s="1151"/>
      <c r="GP165" s="1151"/>
      <c r="GQ165" s="632"/>
      <c r="GR165" s="6"/>
    </row>
    <row r="166" spans="1:200" ht="8.85" customHeight="1" x14ac:dyDescent="0.25">
      <c r="A166" s="244"/>
      <c r="B166" s="177"/>
      <c r="C166" s="1183" t="str">
        <f>IF(Portada!$A$1="www.fly-logics.com","INSTRUCTOR DE VUELO",0)</f>
        <v>INSTRUCTOR DE VUELO</v>
      </c>
      <c r="D166" s="1183"/>
      <c r="E166" s="1183"/>
      <c r="F166" s="1183"/>
      <c r="G166" s="1183"/>
      <c r="H166" s="1183"/>
      <c r="I166" s="1183"/>
      <c r="J166" s="1183"/>
      <c r="K166" s="1183"/>
      <c r="L166" s="1183"/>
      <c r="M166" s="1183"/>
      <c r="N166" s="1183"/>
      <c r="O166" s="1183"/>
      <c r="P166" s="6"/>
      <c r="Q166" s="626" t="str">
        <f>IF(Portada!$A$1="www.fly-logics.com","Nº VUELOS",0)</f>
        <v>Nº VUELOS</v>
      </c>
      <c r="R166" s="626"/>
      <c r="S166" s="626"/>
      <c r="T166" s="626"/>
      <c r="U166" s="627"/>
      <c r="V166" s="1134" t="str">
        <f>IF(COUNTIFS(Bitácora!$AB$5:$AB$1036129,"&gt;0",Bitácora!$D$5:$D$1036129,F125,Bitácora!$AN$5:$AN$1036129,V125,Bitácora!$E$5:$E$1036129,L125)=0," ",COUNTIFS(Bitácora!$AB$5:$AB$1036129,"&gt;0",Bitácora!$D$5:$D$1036129,F125,Bitácora!$AN$5:$AN$1036129,V125,Bitácora!$E$5:$E$1036129,L125))</f>
        <v xml:space="preserve"> </v>
      </c>
      <c r="W166" s="1135"/>
      <c r="X166" s="1135"/>
      <c r="Y166" s="1135"/>
      <c r="Z166" s="15"/>
      <c r="AA166" s="1145"/>
      <c r="AB166" s="1145"/>
      <c r="AC166" s="1145"/>
      <c r="AD166" s="1145"/>
      <c r="AE166" s="1145"/>
      <c r="AF166" s="1147"/>
      <c r="AG166" s="1147"/>
      <c r="AH166" s="1147"/>
      <c r="AI166" s="1147"/>
      <c r="AJ166" s="1147"/>
      <c r="AK166" s="1147"/>
      <c r="AL166" s="1147"/>
      <c r="AM166" s="1147"/>
      <c r="AN166" s="1147"/>
      <c r="AO166" s="1147"/>
      <c r="AP166" s="1147"/>
      <c r="AQ166" s="1147"/>
      <c r="AR166" s="1151"/>
      <c r="AS166" s="1151"/>
      <c r="AT166" s="1151"/>
      <c r="AU166" s="1151"/>
      <c r="AV166" s="1151"/>
      <c r="AW166" s="1151"/>
      <c r="AX166" s="632"/>
      <c r="AY166" s="177"/>
      <c r="AZ166" s="1183" t="str">
        <f>IF(Portada!$A$1="www.fly-logics.com","INSTRUCTOR DE VUELO",0)</f>
        <v>INSTRUCTOR DE VUELO</v>
      </c>
      <c r="BA166" s="1183"/>
      <c r="BB166" s="1183"/>
      <c r="BC166" s="1183"/>
      <c r="BD166" s="1183"/>
      <c r="BE166" s="1183"/>
      <c r="BF166" s="1183"/>
      <c r="BG166" s="1183"/>
      <c r="BH166" s="1183"/>
      <c r="BI166" s="1183"/>
      <c r="BJ166" s="1183"/>
      <c r="BK166" s="1183"/>
      <c r="BL166" s="1183"/>
      <c r="BM166" s="6"/>
      <c r="BN166" s="626" t="str">
        <f>IF(Portada!$A$1="www.fly-logics.com","Nº VUELOS",0)</f>
        <v>Nº VUELOS</v>
      </c>
      <c r="BO166" s="626"/>
      <c r="BP166" s="626"/>
      <c r="BQ166" s="626"/>
      <c r="BR166" s="627"/>
      <c r="BS166" s="1134" t="str">
        <f>IF(COUNTIFS(Bitácora!$AB$5:$AB$1036129,"&gt;0",Bitácora!$D$5:$D$1036129,BC125,Bitácora!$AN$5:$AN$1036129,BS125,Bitácora!$E$5:$E$1036129,BI125)=0," ",COUNTIFS(Bitácora!$AB$5:$AB$1036129,"&gt;0",Bitácora!$D$5:$D$1036129,BC125,Bitácora!$AN$5:$AN$1036129,BS125,Bitácora!$E$5:$E$1036129,BI125))</f>
        <v xml:space="preserve"> </v>
      </c>
      <c r="BT166" s="1135"/>
      <c r="BU166" s="1135"/>
      <c r="BV166" s="1135"/>
      <c r="BW166" s="15"/>
      <c r="BX166" s="1145"/>
      <c r="BY166" s="1145"/>
      <c r="BZ166" s="1145"/>
      <c r="CA166" s="1145"/>
      <c r="CB166" s="1145"/>
      <c r="CC166" s="1147"/>
      <c r="CD166" s="1147"/>
      <c r="CE166" s="1147"/>
      <c r="CF166" s="1147"/>
      <c r="CG166" s="1147"/>
      <c r="CH166" s="1147"/>
      <c r="CI166" s="1147"/>
      <c r="CJ166" s="1147"/>
      <c r="CK166" s="1147"/>
      <c r="CL166" s="1147"/>
      <c r="CM166" s="1147"/>
      <c r="CN166" s="1147"/>
      <c r="CO166" s="1151"/>
      <c r="CP166" s="1151"/>
      <c r="CQ166" s="1151"/>
      <c r="CR166" s="1151"/>
      <c r="CS166" s="1151"/>
      <c r="CT166" s="1151"/>
      <c r="CU166" s="632"/>
      <c r="CV166" s="283"/>
      <c r="CW166" s="244"/>
      <c r="CX166" s="177"/>
      <c r="CY166" s="1183" t="str">
        <f>IF(Portada!$A$1="www.fly-logics.com","INSTRUCTOR DE VUELO",0)</f>
        <v>INSTRUCTOR DE VUELO</v>
      </c>
      <c r="CZ166" s="1183"/>
      <c r="DA166" s="1183"/>
      <c r="DB166" s="1183"/>
      <c r="DC166" s="1183"/>
      <c r="DD166" s="1183"/>
      <c r="DE166" s="1183"/>
      <c r="DF166" s="1183"/>
      <c r="DG166" s="1183"/>
      <c r="DH166" s="1183"/>
      <c r="DI166" s="1183"/>
      <c r="DJ166" s="1183"/>
      <c r="DK166" s="1183"/>
      <c r="DL166" s="6"/>
      <c r="DM166" s="626" t="str">
        <f>IF(Portada!$A$1="www.fly-logics.com","Nº VUELOS",0)</f>
        <v>Nº VUELOS</v>
      </c>
      <c r="DN166" s="626"/>
      <c r="DO166" s="626"/>
      <c r="DP166" s="626"/>
      <c r="DQ166" s="627"/>
      <c r="DR166" s="1134" t="str">
        <f>IF(COUNTIFS(Bitácora!$AB$5:$AB$1036129,"&gt;0",Bitácora!$D$5:$D$1036129,DB125,Bitácora!$AN$5:$AN$1036129,DR125,Bitácora!$E$5:$E$1036129,DH125)=0," ",COUNTIFS(Bitácora!$AB$5:$AB$1036129,"&gt;0",Bitácora!$D$5:$D$1036129,DB125,Bitácora!$AN$5:$AN$1036129,DR125,Bitácora!$E$5:$E$1036129,DH125))</f>
        <v xml:space="preserve"> </v>
      </c>
      <c r="DS166" s="1135"/>
      <c r="DT166" s="1135"/>
      <c r="DU166" s="1135"/>
      <c r="DV166" s="15"/>
      <c r="DW166" s="1145"/>
      <c r="DX166" s="1145"/>
      <c r="DY166" s="1145"/>
      <c r="DZ166" s="1145"/>
      <c r="EA166" s="1145"/>
      <c r="EB166" s="1147"/>
      <c r="EC166" s="1147"/>
      <c r="ED166" s="1147"/>
      <c r="EE166" s="1147"/>
      <c r="EF166" s="1147"/>
      <c r="EG166" s="1147"/>
      <c r="EH166" s="1147"/>
      <c r="EI166" s="1147"/>
      <c r="EJ166" s="1147"/>
      <c r="EK166" s="1147"/>
      <c r="EL166" s="1147"/>
      <c r="EM166" s="1147"/>
      <c r="EN166" s="1151"/>
      <c r="EO166" s="1151"/>
      <c r="EP166" s="1151"/>
      <c r="EQ166" s="1151"/>
      <c r="ER166" s="1151"/>
      <c r="ES166" s="1151"/>
      <c r="ET166" s="632"/>
      <c r="EU166" s="177"/>
      <c r="EV166" s="1183" t="str">
        <f>IF(Portada!$A$1="www.fly-logics.com","INSTRUCTOR DE VUELO",0)</f>
        <v>INSTRUCTOR DE VUELO</v>
      </c>
      <c r="EW166" s="1183"/>
      <c r="EX166" s="1183"/>
      <c r="EY166" s="1183"/>
      <c r="EZ166" s="1183"/>
      <c r="FA166" s="1183"/>
      <c r="FB166" s="1183"/>
      <c r="FC166" s="1183"/>
      <c r="FD166" s="1183"/>
      <c r="FE166" s="1183"/>
      <c r="FF166" s="1183"/>
      <c r="FG166" s="1183"/>
      <c r="FH166" s="1183"/>
      <c r="FI166" s="6"/>
      <c r="FJ166" s="626" t="str">
        <f>IF(Portada!$A$1="www.fly-logics.com","Nº VUELOS",0)</f>
        <v>Nº VUELOS</v>
      </c>
      <c r="FK166" s="626"/>
      <c r="FL166" s="626"/>
      <c r="FM166" s="626"/>
      <c r="FN166" s="627"/>
      <c r="FO166" s="1134" t="str">
        <f>IF(COUNTIFS(Bitácora!$AB$5:$AB$1036129,"&gt;0",Bitácora!$D$5:$D$1036129,EY125,Bitácora!$AN$5:$AN$1036129,FO125,Bitácora!$E$5:$E$1036129,FE125)=0," ",COUNTIFS(Bitácora!$AB$5:$AB$1036129,"&gt;0",Bitácora!$D$5:$D$1036129,EY125,Bitácora!$AN$5:$AN$1036129,FO125,Bitácora!$E$5:$E$1036129,FE125))</f>
        <v xml:space="preserve"> </v>
      </c>
      <c r="FP166" s="1135"/>
      <c r="FQ166" s="1135"/>
      <c r="FR166" s="1135"/>
      <c r="FS166" s="15"/>
      <c r="FT166" s="1145"/>
      <c r="FU166" s="1145"/>
      <c r="FV166" s="1145"/>
      <c r="FW166" s="1145"/>
      <c r="FX166" s="1145"/>
      <c r="FY166" s="1147"/>
      <c r="FZ166" s="1147"/>
      <c r="GA166" s="1147"/>
      <c r="GB166" s="1147"/>
      <c r="GC166" s="1147"/>
      <c r="GD166" s="1147"/>
      <c r="GE166" s="1147"/>
      <c r="GF166" s="1147"/>
      <c r="GG166" s="1147"/>
      <c r="GH166" s="1147"/>
      <c r="GI166" s="1147"/>
      <c r="GJ166" s="1147"/>
      <c r="GK166" s="1151"/>
      <c r="GL166" s="1151"/>
      <c r="GM166" s="1151"/>
      <c r="GN166" s="1151"/>
      <c r="GO166" s="1151"/>
      <c r="GP166" s="1151"/>
      <c r="GQ166" s="632"/>
      <c r="GR166" s="6"/>
    </row>
    <row r="167" spans="1:200" ht="8.85" customHeight="1" x14ac:dyDescent="0.25">
      <c r="A167" s="244"/>
      <c r="B167" s="177"/>
      <c r="C167" s="1183"/>
      <c r="D167" s="1183"/>
      <c r="E167" s="1183"/>
      <c r="F167" s="1183"/>
      <c r="G167" s="1183"/>
      <c r="H167" s="1183"/>
      <c r="I167" s="1183"/>
      <c r="J167" s="1183"/>
      <c r="K167" s="1183"/>
      <c r="L167" s="1183"/>
      <c r="M167" s="1183"/>
      <c r="N167" s="1183"/>
      <c r="O167" s="1183"/>
      <c r="P167" s="6"/>
      <c r="Q167" s="626"/>
      <c r="R167" s="626"/>
      <c r="S167" s="626"/>
      <c r="T167" s="626"/>
      <c r="U167" s="627"/>
      <c r="V167" s="1134"/>
      <c r="W167" s="1135"/>
      <c r="X167" s="1135"/>
      <c r="Y167" s="1135"/>
      <c r="Z167" s="15"/>
      <c r="AA167" s="1145"/>
      <c r="AB167" s="1145"/>
      <c r="AC167" s="1145"/>
      <c r="AD167" s="1145"/>
      <c r="AE167" s="1145"/>
      <c r="AF167" s="1147"/>
      <c r="AG167" s="1147"/>
      <c r="AH167" s="1147"/>
      <c r="AI167" s="1147"/>
      <c r="AJ167" s="1147"/>
      <c r="AK167" s="1147"/>
      <c r="AL167" s="1147"/>
      <c r="AM167" s="1147"/>
      <c r="AN167" s="1147"/>
      <c r="AO167" s="1147"/>
      <c r="AP167" s="1147"/>
      <c r="AQ167" s="1147"/>
      <c r="AR167" s="1151"/>
      <c r="AS167" s="1151"/>
      <c r="AT167" s="1151"/>
      <c r="AU167" s="1151"/>
      <c r="AV167" s="1151"/>
      <c r="AW167" s="1151"/>
      <c r="AX167" s="632"/>
      <c r="AY167" s="177"/>
      <c r="AZ167" s="1183"/>
      <c r="BA167" s="1183"/>
      <c r="BB167" s="1183"/>
      <c r="BC167" s="1183"/>
      <c r="BD167" s="1183"/>
      <c r="BE167" s="1183"/>
      <c r="BF167" s="1183"/>
      <c r="BG167" s="1183"/>
      <c r="BH167" s="1183"/>
      <c r="BI167" s="1183"/>
      <c r="BJ167" s="1183"/>
      <c r="BK167" s="1183"/>
      <c r="BL167" s="1183"/>
      <c r="BM167" s="6"/>
      <c r="BN167" s="626"/>
      <c r="BO167" s="626"/>
      <c r="BP167" s="626"/>
      <c r="BQ167" s="626"/>
      <c r="BR167" s="627"/>
      <c r="BS167" s="1134"/>
      <c r="BT167" s="1135"/>
      <c r="BU167" s="1135"/>
      <c r="BV167" s="1135"/>
      <c r="BW167" s="15"/>
      <c r="BX167" s="1145"/>
      <c r="BY167" s="1145"/>
      <c r="BZ167" s="1145"/>
      <c r="CA167" s="1145"/>
      <c r="CB167" s="1145"/>
      <c r="CC167" s="1147"/>
      <c r="CD167" s="1147"/>
      <c r="CE167" s="1147"/>
      <c r="CF167" s="1147"/>
      <c r="CG167" s="1147"/>
      <c r="CH167" s="1147"/>
      <c r="CI167" s="1147"/>
      <c r="CJ167" s="1147"/>
      <c r="CK167" s="1147"/>
      <c r="CL167" s="1147"/>
      <c r="CM167" s="1147"/>
      <c r="CN167" s="1147"/>
      <c r="CO167" s="1151"/>
      <c r="CP167" s="1151"/>
      <c r="CQ167" s="1151"/>
      <c r="CR167" s="1151"/>
      <c r="CS167" s="1151"/>
      <c r="CT167" s="1151"/>
      <c r="CU167" s="632"/>
      <c r="CV167" s="283"/>
      <c r="CW167" s="244"/>
      <c r="CX167" s="177"/>
      <c r="CY167" s="1183"/>
      <c r="CZ167" s="1183"/>
      <c r="DA167" s="1183"/>
      <c r="DB167" s="1183"/>
      <c r="DC167" s="1183"/>
      <c r="DD167" s="1183"/>
      <c r="DE167" s="1183"/>
      <c r="DF167" s="1183"/>
      <c r="DG167" s="1183"/>
      <c r="DH167" s="1183"/>
      <c r="DI167" s="1183"/>
      <c r="DJ167" s="1183"/>
      <c r="DK167" s="1183"/>
      <c r="DL167" s="6"/>
      <c r="DM167" s="626"/>
      <c r="DN167" s="626"/>
      <c r="DO167" s="626"/>
      <c r="DP167" s="626"/>
      <c r="DQ167" s="627"/>
      <c r="DR167" s="1134"/>
      <c r="DS167" s="1135"/>
      <c r="DT167" s="1135"/>
      <c r="DU167" s="1135"/>
      <c r="DV167" s="15"/>
      <c r="DW167" s="1145"/>
      <c r="DX167" s="1145"/>
      <c r="DY167" s="1145"/>
      <c r="DZ167" s="1145"/>
      <c r="EA167" s="1145"/>
      <c r="EB167" s="1147"/>
      <c r="EC167" s="1147"/>
      <c r="ED167" s="1147"/>
      <c r="EE167" s="1147"/>
      <c r="EF167" s="1147"/>
      <c r="EG167" s="1147"/>
      <c r="EH167" s="1147"/>
      <c r="EI167" s="1147"/>
      <c r="EJ167" s="1147"/>
      <c r="EK167" s="1147"/>
      <c r="EL167" s="1147"/>
      <c r="EM167" s="1147"/>
      <c r="EN167" s="1151"/>
      <c r="EO167" s="1151"/>
      <c r="EP167" s="1151"/>
      <c r="EQ167" s="1151"/>
      <c r="ER167" s="1151"/>
      <c r="ES167" s="1151"/>
      <c r="ET167" s="632"/>
      <c r="EU167" s="177"/>
      <c r="EV167" s="1183"/>
      <c r="EW167" s="1183"/>
      <c r="EX167" s="1183"/>
      <c r="EY167" s="1183"/>
      <c r="EZ167" s="1183"/>
      <c r="FA167" s="1183"/>
      <c r="FB167" s="1183"/>
      <c r="FC167" s="1183"/>
      <c r="FD167" s="1183"/>
      <c r="FE167" s="1183"/>
      <c r="FF167" s="1183"/>
      <c r="FG167" s="1183"/>
      <c r="FH167" s="1183"/>
      <c r="FI167" s="6"/>
      <c r="FJ167" s="626"/>
      <c r="FK167" s="626"/>
      <c r="FL167" s="626"/>
      <c r="FM167" s="626"/>
      <c r="FN167" s="627"/>
      <c r="FO167" s="1134"/>
      <c r="FP167" s="1135"/>
      <c r="FQ167" s="1135"/>
      <c r="FR167" s="1135"/>
      <c r="FS167" s="15"/>
      <c r="FT167" s="1145"/>
      <c r="FU167" s="1145"/>
      <c r="FV167" s="1145"/>
      <c r="FW167" s="1145"/>
      <c r="FX167" s="1145"/>
      <c r="FY167" s="1147"/>
      <c r="FZ167" s="1147"/>
      <c r="GA167" s="1147"/>
      <c r="GB167" s="1147"/>
      <c r="GC167" s="1147"/>
      <c r="GD167" s="1147"/>
      <c r="GE167" s="1147"/>
      <c r="GF167" s="1147"/>
      <c r="GG167" s="1147"/>
      <c r="GH167" s="1147"/>
      <c r="GI167" s="1147"/>
      <c r="GJ167" s="1147"/>
      <c r="GK167" s="1151"/>
      <c r="GL167" s="1151"/>
      <c r="GM167" s="1151"/>
      <c r="GN167" s="1151"/>
      <c r="GO167" s="1151"/>
      <c r="GP167" s="1151"/>
      <c r="GQ167" s="632"/>
      <c r="GR167" s="6"/>
    </row>
    <row r="168" spans="1:200" ht="5.25" customHeight="1" x14ac:dyDescent="0.25">
      <c r="A168" s="244"/>
      <c r="B168" s="177"/>
      <c r="C168" s="625"/>
      <c r="D168" s="625"/>
      <c r="E168" s="625"/>
      <c r="F168" s="625"/>
      <c r="G168" s="625"/>
      <c r="H168" s="625"/>
      <c r="I168" s="625"/>
      <c r="J168" s="625"/>
      <c r="K168" s="625"/>
      <c r="L168" s="625"/>
      <c r="M168" s="625"/>
      <c r="N168" s="625"/>
      <c r="O168" s="625"/>
      <c r="P168" s="625"/>
      <c r="Q168" s="625"/>
      <c r="R168" s="625"/>
      <c r="S168" s="625"/>
      <c r="T168" s="625"/>
      <c r="U168" s="625"/>
      <c r="V168" s="625"/>
      <c r="W168" s="625"/>
      <c r="X168" s="625"/>
      <c r="Y168" s="625"/>
      <c r="Z168" s="15"/>
      <c r="AA168" s="1145"/>
      <c r="AB168" s="1145"/>
      <c r="AC168" s="1145"/>
      <c r="AD168" s="1145"/>
      <c r="AE168" s="1145"/>
      <c r="AF168" s="1147"/>
      <c r="AG168" s="1147"/>
      <c r="AH168" s="1147"/>
      <c r="AI168" s="1147"/>
      <c r="AJ168" s="1147"/>
      <c r="AK168" s="1147"/>
      <c r="AL168" s="1147"/>
      <c r="AM168" s="1147"/>
      <c r="AN168" s="1147"/>
      <c r="AO168" s="1147"/>
      <c r="AP168" s="1147"/>
      <c r="AQ168" s="1147"/>
      <c r="AR168" s="1151"/>
      <c r="AS168" s="1151"/>
      <c r="AT168" s="1151"/>
      <c r="AU168" s="1151"/>
      <c r="AV168" s="1151"/>
      <c r="AW168" s="1151"/>
      <c r="AX168" s="632"/>
      <c r="AY168" s="177"/>
      <c r="AZ168" s="625"/>
      <c r="BA168" s="625"/>
      <c r="BB168" s="625"/>
      <c r="BC168" s="625"/>
      <c r="BD168" s="625"/>
      <c r="BE168" s="625"/>
      <c r="BF168" s="625"/>
      <c r="BG168" s="625"/>
      <c r="BH168" s="625"/>
      <c r="BI168" s="625"/>
      <c r="BJ168" s="625"/>
      <c r="BK168" s="625"/>
      <c r="BL168" s="625"/>
      <c r="BM168" s="625"/>
      <c r="BN168" s="625"/>
      <c r="BO168" s="625"/>
      <c r="BP168" s="625"/>
      <c r="BQ168" s="625"/>
      <c r="BR168" s="625"/>
      <c r="BS168" s="625"/>
      <c r="BT168" s="625"/>
      <c r="BU168" s="625"/>
      <c r="BV168" s="625"/>
      <c r="BW168" s="15"/>
      <c r="BX168" s="1145"/>
      <c r="BY168" s="1145"/>
      <c r="BZ168" s="1145"/>
      <c r="CA168" s="1145"/>
      <c r="CB168" s="1145"/>
      <c r="CC168" s="1147"/>
      <c r="CD168" s="1147"/>
      <c r="CE168" s="1147"/>
      <c r="CF168" s="1147"/>
      <c r="CG168" s="1147"/>
      <c r="CH168" s="1147"/>
      <c r="CI168" s="1147"/>
      <c r="CJ168" s="1147"/>
      <c r="CK168" s="1147"/>
      <c r="CL168" s="1147"/>
      <c r="CM168" s="1147"/>
      <c r="CN168" s="1147"/>
      <c r="CO168" s="1151"/>
      <c r="CP168" s="1151"/>
      <c r="CQ168" s="1151"/>
      <c r="CR168" s="1151"/>
      <c r="CS168" s="1151"/>
      <c r="CT168" s="1151"/>
      <c r="CU168" s="632"/>
      <c r="CV168" s="283"/>
      <c r="CW168" s="244"/>
      <c r="CX168" s="177"/>
      <c r="CY168" s="625"/>
      <c r="CZ168" s="625"/>
      <c r="DA168" s="625"/>
      <c r="DB168" s="625"/>
      <c r="DC168" s="625"/>
      <c r="DD168" s="625"/>
      <c r="DE168" s="625"/>
      <c r="DF168" s="625"/>
      <c r="DG168" s="625"/>
      <c r="DH168" s="625"/>
      <c r="DI168" s="625"/>
      <c r="DJ168" s="625"/>
      <c r="DK168" s="625"/>
      <c r="DL168" s="625"/>
      <c r="DM168" s="625"/>
      <c r="DN168" s="625"/>
      <c r="DO168" s="625"/>
      <c r="DP168" s="625"/>
      <c r="DQ168" s="625"/>
      <c r="DR168" s="625"/>
      <c r="DS168" s="625"/>
      <c r="DT168" s="625"/>
      <c r="DU168" s="625"/>
      <c r="DV168" s="15"/>
      <c r="DW168" s="1145"/>
      <c r="DX168" s="1145"/>
      <c r="DY168" s="1145"/>
      <c r="DZ168" s="1145"/>
      <c r="EA168" s="1145"/>
      <c r="EB168" s="1147"/>
      <c r="EC168" s="1147"/>
      <c r="ED168" s="1147"/>
      <c r="EE168" s="1147"/>
      <c r="EF168" s="1147"/>
      <c r="EG168" s="1147"/>
      <c r="EH168" s="1147"/>
      <c r="EI168" s="1147"/>
      <c r="EJ168" s="1147"/>
      <c r="EK168" s="1147"/>
      <c r="EL168" s="1147"/>
      <c r="EM168" s="1147"/>
      <c r="EN168" s="1151"/>
      <c r="EO168" s="1151"/>
      <c r="EP168" s="1151"/>
      <c r="EQ168" s="1151"/>
      <c r="ER168" s="1151"/>
      <c r="ES168" s="1151"/>
      <c r="ET168" s="632"/>
      <c r="EU168" s="177"/>
      <c r="EV168" s="625"/>
      <c r="EW168" s="625"/>
      <c r="EX168" s="625"/>
      <c r="EY168" s="625"/>
      <c r="EZ168" s="625"/>
      <c r="FA168" s="625"/>
      <c r="FB168" s="625"/>
      <c r="FC168" s="625"/>
      <c r="FD168" s="625"/>
      <c r="FE168" s="625"/>
      <c r="FF168" s="625"/>
      <c r="FG168" s="625"/>
      <c r="FH168" s="625"/>
      <c r="FI168" s="625"/>
      <c r="FJ168" s="625"/>
      <c r="FK168" s="625"/>
      <c r="FL168" s="625"/>
      <c r="FM168" s="625"/>
      <c r="FN168" s="625"/>
      <c r="FO168" s="625"/>
      <c r="FP168" s="625"/>
      <c r="FQ168" s="625"/>
      <c r="FR168" s="625"/>
      <c r="FS168" s="15"/>
      <c r="FT168" s="1145"/>
      <c r="FU168" s="1145"/>
      <c r="FV168" s="1145"/>
      <c r="FW168" s="1145"/>
      <c r="FX168" s="1145"/>
      <c r="FY168" s="1147"/>
      <c r="FZ168" s="1147"/>
      <c r="GA168" s="1147"/>
      <c r="GB168" s="1147"/>
      <c r="GC168" s="1147"/>
      <c r="GD168" s="1147"/>
      <c r="GE168" s="1147"/>
      <c r="GF168" s="1147"/>
      <c r="GG168" s="1147"/>
      <c r="GH168" s="1147"/>
      <c r="GI168" s="1147"/>
      <c r="GJ168" s="1147"/>
      <c r="GK168" s="1151"/>
      <c r="GL168" s="1151"/>
      <c r="GM168" s="1151"/>
      <c r="GN168" s="1151"/>
      <c r="GO168" s="1151"/>
      <c r="GP168" s="1151"/>
      <c r="GQ168" s="632"/>
      <c r="GR168" s="6"/>
    </row>
    <row r="169" spans="1:200" ht="10.5" customHeight="1" x14ac:dyDescent="0.25">
      <c r="A169" s="244"/>
      <c r="B169" s="177"/>
      <c r="C169" s="628" t="str">
        <f>IF(Portada!$A$1="www.fly-logics.com","HORAS",0)</f>
        <v>HORAS</v>
      </c>
      <c r="D169" s="628"/>
      <c r="E169" s="628"/>
      <c r="F169" s="628"/>
      <c r="G169" s="629"/>
      <c r="H169" s="1168" t="str">
        <f>IF(SUMIFS(Bitácora!$AB$5:$AB$1036129,Bitácora!$D$5:$D$1036129,F125,Bitácora!$AN$5:$AN$1036129,V125,Bitácora!$E$5:$E$1036129,L125)=0," ",SUMIFS(Bitácora!$AB$5:$AB$1036129,Bitácora!$D$5:$D$1036129,F125,Bitácora!$AN$5:$AN$1036129,V125,Bitácora!$E$5:$E$1036129,L125))</f>
        <v xml:space="preserve"> </v>
      </c>
      <c r="I169" s="1169"/>
      <c r="J169" s="1169"/>
      <c r="K169" s="1169"/>
      <c r="L169" s="1169"/>
      <c r="M169" s="1169"/>
      <c r="N169" s="619"/>
      <c r="O169" s="620" t="str">
        <f>IF(Portada!$A$1="www.fly-logics.com","DÍA",0)</f>
        <v>DÍA</v>
      </c>
      <c r="P169" s="620"/>
      <c r="Q169" s="620"/>
      <c r="R169" s="620"/>
      <c r="S169" s="621"/>
      <c r="T169" s="1168" t="str">
        <f>IF(SUMIFS(Bitácora!$T$5:$T$1036129,Bitácora!$D$5:$D$1036129,F125,Bitácora!$E$5:$E$1036129,L125,Bitácora!$AN$5:$AN$1036129,V125,Bitácora!$AB$5:$AB$1036129,"&gt;0")=0," ",SUMIFS(Bitácora!$T$5:$T$1036129,Bitácora!$D$5:$D$1036129,F125,Bitácora!$E$5:$E$1036129,L125,Bitácora!$AN$5:$AN$1036129,V125,Bitácora!$AB$5:$AB$1036129,"&gt;0"))</f>
        <v xml:space="preserve"> </v>
      </c>
      <c r="U169" s="1169"/>
      <c r="V169" s="1169"/>
      <c r="W169" s="1169"/>
      <c r="X169" s="1169"/>
      <c r="Y169" s="1169"/>
      <c r="Z169" s="15"/>
      <c r="AA169" s="1145"/>
      <c r="AB169" s="1145"/>
      <c r="AC169" s="1145"/>
      <c r="AD169" s="1145"/>
      <c r="AE169" s="1145"/>
      <c r="AF169" s="1147"/>
      <c r="AG169" s="1147"/>
      <c r="AH169" s="1147"/>
      <c r="AI169" s="1147"/>
      <c r="AJ169" s="1170"/>
      <c r="AK169" s="1170"/>
      <c r="AL169" s="1170"/>
      <c r="AM169" s="1170"/>
      <c r="AN169" s="1170"/>
      <c r="AO169" s="1170"/>
      <c r="AP169" s="1170"/>
      <c r="AQ169" s="1170"/>
      <c r="AR169" s="1171"/>
      <c r="AS169" s="1171"/>
      <c r="AT169" s="1171"/>
      <c r="AU169" s="1171"/>
      <c r="AV169" s="1171"/>
      <c r="AW169" s="1171"/>
      <c r="AX169" s="632"/>
      <c r="AY169" s="177"/>
      <c r="AZ169" s="628" t="str">
        <f>IF(Portada!$A$1="www.fly-logics.com","HORAS",0)</f>
        <v>HORAS</v>
      </c>
      <c r="BA169" s="628"/>
      <c r="BB169" s="628"/>
      <c r="BC169" s="628"/>
      <c r="BD169" s="629"/>
      <c r="BE169" s="1168" t="str">
        <f>IF(SUMIFS(Bitácora!$AB$5:$AB$1036129,Bitácora!$D$5:$D$1036129,BC125,Bitácora!$AN$5:$AN$1036129,BS125,Bitácora!$E$5:$E$1036129,BI125)=0," ",SUMIFS(Bitácora!$AB$5:$AB$1036129,Bitácora!$D$5:$D$1036129,BC125,Bitácora!$AN$5:$AN$1036129,BS125,Bitácora!$E$5:$E$1036129,BI125))</f>
        <v xml:space="preserve"> </v>
      </c>
      <c r="BF169" s="1169"/>
      <c r="BG169" s="1169"/>
      <c r="BH169" s="1169"/>
      <c r="BI169" s="1169"/>
      <c r="BJ169" s="1169"/>
      <c r="BK169" s="619"/>
      <c r="BL169" s="620" t="str">
        <f>IF(Portada!$A$1="www.fly-logics.com","DÍA",0)</f>
        <v>DÍA</v>
      </c>
      <c r="BM169" s="620"/>
      <c r="BN169" s="620"/>
      <c r="BO169" s="620"/>
      <c r="BP169" s="621"/>
      <c r="BQ169" s="1168" t="str">
        <f>IF(SUMIFS(Bitácora!$T$5:$T$1036129,Bitácora!$D$5:$D$1036129,BC125,Bitácora!$E$5:$E$1036129,BI125,Bitácora!$AN$5:$AN$1036129,BS125,Bitácora!$AB$5:$AB$1036129,"&gt;0")=0," ",SUMIFS(Bitácora!$T$5:$T$1036129,Bitácora!$D$5:$D$1036129,BC125,Bitácora!$E$5:$E$1036129,BI125,Bitácora!$AN$5:$AN$1036129,BS125,Bitácora!$AB$5:$AB$1036129,"&gt;0"))</f>
        <v xml:space="preserve"> </v>
      </c>
      <c r="BR169" s="1169"/>
      <c r="BS169" s="1169"/>
      <c r="BT169" s="1169"/>
      <c r="BU169" s="1169"/>
      <c r="BV169" s="1169"/>
      <c r="BW169" s="15"/>
      <c r="BX169" s="1145"/>
      <c r="BY169" s="1145"/>
      <c r="BZ169" s="1145"/>
      <c r="CA169" s="1145"/>
      <c r="CB169" s="1145"/>
      <c r="CC169" s="1147"/>
      <c r="CD169" s="1147"/>
      <c r="CE169" s="1147"/>
      <c r="CF169" s="1147"/>
      <c r="CG169" s="1170"/>
      <c r="CH169" s="1170"/>
      <c r="CI169" s="1170"/>
      <c r="CJ169" s="1170"/>
      <c r="CK169" s="1170"/>
      <c r="CL169" s="1170"/>
      <c r="CM169" s="1170"/>
      <c r="CN169" s="1170"/>
      <c r="CO169" s="1171"/>
      <c r="CP169" s="1171"/>
      <c r="CQ169" s="1171"/>
      <c r="CR169" s="1171"/>
      <c r="CS169" s="1171"/>
      <c r="CT169" s="1171"/>
      <c r="CU169" s="632"/>
      <c r="CV169" s="283"/>
      <c r="CW169" s="244"/>
      <c r="CX169" s="177"/>
      <c r="CY169" s="628" t="str">
        <f>IF(Portada!$A$1="www.fly-logics.com","HORAS",0)</f>
        <v>HORAS</v>
      </c>
      <c r="CZ169" s="628"/>
      <c r="DA169" s="628"/>
      <c r="DB169" s="628"/>
      <c r="DC169" s="629"/>
      <c r="DD169" s="1168" t="str">
        <f>IF(SUMIFS(Bitácora!$AB$5:$AB$1036129,Bitácora!$D$5:$D$1036129,DB125,Bitácora!$AN$5:$AN$1036129,DR125,Bitácora!$E$5:$E$1036129,DH125)=0," ",SUMIFS(Bitácora!$AB$5:$AB$1036129,Bitácora!$D$5:$D$1036129,DB125,Bitácora!$AN$5:$AN$1036129,DR125,Bitácora!$E$5:$E$1036129,DH125))</f>
        <v xml:space="preserve"> </v>
      </c>
      <c r="DE169" s="1169"/>
      <c r="DF169" s="1169"/>
      <c r="DG169" s="1169"/>
      <c r="DH169" s="1169"/>
      <c r="DI169" s="1169"/>
      <c r="DJ169" s="619"/>
      <c r="DK169" s="620" t="str">
        <f>IF(Portada!$A$1="www.fly-logics.com","DÍA",0)</f>
        <v>DÍA</v>
      </c>
      <c r="DL169" s="620"/>
      <c r="DM169" s="620"/>
      <c r="DN169" s="620"/>
      <c r="DO169" s="621"/>
      <c r="DP169" s="1168" t="str">
        <f>IF(SUMIFS(Bitácora!$T$5:$T$1036129,Bitácora!$D$5:$D$1036129,DB125,Bitácora!$E$5:$E$1036129,DH125,Bitácora!$AN$5:$AN$1036129,DR125,Bitácora!$AB$5:$AB$1036129,"&gt;0")=0," ",SUMIFS(Bitácora!$T$5:$T$1036129,Bitácora!$D$5:$D$1036129,DB125,Bitácora!$E$5:$E$1036129,DH125,Bitácora!$AN$5:$AN$1036129,DR125,Bitácora!$AB$5:$AB$1036129,"&gt;0"))</f>
        <v xml:space="preserve"> </v>
      </c>
      <c r="DQ169" s="1169"/>
      <c r="DR169" s="1169"/>
      <c r="DS169" s="1169"/>
      <c r="DT169" s="1169"/>
      <c r="DU169" s="1169"/>
      <c r="DV169" s="15"/>
      <c r="DW169" s="1145"/>
      <c r="DX169" s="1145"/>
      <c r="DY169" s="1145"/>
      <c r="DZ169" s="1145"/>
      <c r="EA169" s="1145"/>
      <c r="EB169" s="1147"/>
      <c r="EC169" s="1147"/>
      <c r="ED169" s="1147"/>
      <c r="EE169" s="1147"/>
      <c r="EF169" s="1170"/>
      <c r="EG169" s="1170"/>
      <c r="EH169" s="1170"/>
      <c r="EI169" s="1170"/>
      <c r="EJ169" s="1170"/>
      <c r="EK169" s="1170"/>
      <c r="EL169" s="1170"/>
      <c r="EM169" s="1170"/>
      <c r="EN169" s="1171"/>
      <c r="EO169" s="1171"/>
      <c r="EP169" s="1171"/>
      <c r="EQ169" s="1171"/>
      <c r="ER169" s="1171"/>
      <c r="ES169" s="1171"/>
      <c r="ET169" s="632"/>
      <c r="EU169" s="177"/>
      <c r="EV169" s="628" t="str">
        <f>IF(Portada!$A$1="www.fly-logics.com","HORAS",0)</f>
        <v>HORAS</v>
      </c>
      <c r="EW169" s="628"/>
      <c r="EX169" s="628"/>
      <c r="EY169" s="628"/>
      <c r="EZ169" s="629"/>
      <c r="FA169" s="1168" t="str">
        <f>IF(SUMIFS(Bitácora!$AB$5:$AB$1036129,Bitácora!$D$5:$D$1036129,EY125,Bitácora!$AN$5:$AN$1036129,FO125,Bitácora!$E$5:$E$1036129,FE125)=0," ",SUMIFS(Bitácora!$AB$5:$AB$1036129,Bitácora!$D$5:$D$1036129,EY125,Bitácora!$AN$5:$AN$1036129,FO125,Bitácora!$E$5:$E$1036129,FE125))</f>
        <v xml:space="preserve"> </v>
      </c>
      <c r="FB169" s="1169"/>
      <c r="FC169" s="1169"/>
      <c r="FD169" s="1169"/>
      <c r="FE169" s="1169"/>
      <c r="FF169" s="1169"/>
      <c r="FG169" s="619"/>
      <c r="FH169" s="620" t="str">
        <f>IF(Portada!$A$1="www.fly-logics.com","DÍA",0)</f>
        <v>DÍA</v>
      </c>
      <c r="FI169" s="620"/>
      <c r="FJ169" s="620"/>
      <c r="FK169" s="620"/>
      <c r="FL169" s="621"/>
      <c r="FM169" s="1168" t="str">
        <f>IF(SUMIFS(Bitácora!$T$5:$T$1036129,Bitácora!$D$5:$D$1036129,EY125,Bitácora!$E$5:$E$1036129,FE125,Bitácora!$AN$5:$AN$1036129,FO125,Bitácora!$AB$5:$AB$1036129,"&gt;0")=0," ",SUMIFS(Bitácora!$T$5:$T$1036129,Bitácora!$D$5:$D$1036129,EY125,Bitácora!$E$5:$E$1036129,FE125,Bitácora!$AN$5:$AN$1036129,FO125,Bitácora!$AB$5:$AB$1036129,"&gt;0"))</f>
        <v xml:space="preserve"> </v>
      </c>
      <c r="FN169" s="1169"/>
      <c r="FO169" s="1169"/>
      <c r="FP169" s="1169"/>
      <c r="FQ169" s="1169"/>
      <c r="FR169" s="1169"/>
      <c r="FS169" s="15"/>
      <c r="FT169" s="1145"/>
      <c r="FU169" s="1145"/>
      <c r="FV169" s="1145"/>
      <c r="FW169" s="1145"/>
      <c r="FX169" s="1145"/>
      <c r="FY169" s="1147"/>
      <c r="FZ169" s="1147"/>
      <c r="GA169" s="1147"/>
      <c r="GB169" s="1147"/>
      <c r="GC169" s="1170"/>
      <c r="GD169" s="1170"/>
      <c r="GE169" s="1170"/>
      <c r="GF169" s="1170"/>
      <c r="GG169" s="1170"/>
      <c r="GH169" s="1170"/>
      <c r="GI169" s="1170"/>
      <c r="GJ169" s="1170"/>
      <c r="GK169" s="1171"/>
      <c r="GL169" s="1171"/>
      <c r="GM169" s="1171"/>
      <c r="GN169" s="1171"/>
      <c r="GO169" s="1171"/>
      <c r="GP169" s="1171"/>
      <c r="GQ169" s="632"/>
      <c r="GR169" s="6"/>
    </row>
    <row r="170" spans="1:200" ht="8.85" customHeight="1" x14ac:dyDescent="0.25">
      <c r="A170" s="244"/>
      <c r="B170" s="177"/>
      <c r="C170" s="628"/>
      <c r="D170" s="628"/>
      <c r="E170" s="628"/>
      <c r="F170" s="628"/>
      <c r="G170" s="629"/>
      <c r="H170" s="1172"/>
      <c r="I170" s="1169"/>
      <c r="J170" s="1169"/>
      <c r="K170" s="1169"/>
      <c r="L170" s="1169"/>
      <c r="M170" s="1169"/>
      <c r="N170" s="619"/>
      <c r="O170" s="620"/>
      <c r="P170" s="620"/>
      <c r="Q170" s="620"/>
      <c r="R170" s="620"/>
      <c r="S170" s="621"/>
      <c r="T170" s="1172"/>
      <c r="U170" s="1169"/>
      <c r="V170" s="1169"/>
      <c r="W170" s="1169"/>
      <c r="X170" s="1169"/>
      <c r="Y170" s="1169"/>
      <c r="Z170" s="15"/>
      <c r="AA170" s="1173" t="str">
        <f>IF(Portada!$A$1="www.fly-logics.com","TOTAL
ANUAL",0)</f>
        <v>TOTAL
ANUAL</v>
      </c>
      <c r="AB170" s="1173"/>
      <c r="AC170" s="1173"/>
      <c r="AD170" s="1173"/>
      <c r="AE170" s="1173"/>
      <c r="AF170" s="1174" t="str">
        <f t="shared" ref="AF170" si="164">IF(SUM(AF165,AF143)=0," ",SUM(AF165,AF143))</f>
        <v xml:space="preserve"> </v>
      </c>
      <c r="AG170" s="1174"/>
      <c r="AH170" s="1174"/>
      <c r="AI170" s="1175"/>
      <c r="AJ170" s="1174" t="str">
        <f t="shared" ref="AJ170" si="165">IF(SUM(AJ165,AJ143)=0," ",SUM(AJ165,AJ143))</f>
        <v xml:space="preserve"> </v>
      </c>
      <c r="AK170" s="1174"/>
      <c r="AL170" s="1174"/>
      <c r="AM170" s="1174"/>
      <c r="AN170" s="1174" t="str">
        <f t="shared" ref="AN170" si="166">IF(SUM(AN165,AN143)=0," ",SUM(AN165,AN143))</f>
        <v xml:space="preserve"> </v>
      </c>
      <c r="AO170" s="1174"/>
      <c r="AP170" s="1174"/>
      <c r="AQ170" s="1174"/>
      <c r="AR170" s="1176" t="str">
        <f t="shared" ref="AR170" si="167">IF(SUM(AR165,AR143)=0," ",SUM(AR165,AR143))</f>
        <v xml:space="preserve"> </v>
      </c>
      <c r="AS170" s="1176"/>
      <c r="AT170" s="1176"/>
      <c r="AU170" s="1176" t="str">
        <f t="shared" ref="AU170" si="168">IF(SUM(AU165,AU143)=0," ",SUM(AU165,AU143))</f>
        <v xml:space="preserve"> </v>
      </c>
      <c r="AV170" s="1176"/>
      <c r="AW170" s="1176"/>
      <c r="AX170" s="632"/>
      <c r="AY170" s="177"/>
      <c r="AZ170" s="628"/>
      <c r="BA170" s="628"/>
      <c r="BB170" s="628"/>
      <c r="BC170" s="628"/>
      <c r="BD170" s="629"/>
      <c r="BE170" s="1172"/>
      <c r="BF170" s="1169"/>
      <c r="BG170" s="1169"/>
      <c r="BH170" s="1169"/>
      <c r="BI170" s="1169"/>
      <c r="BJ170" s="1169"/>
      <c r="BK170" s="619"/>
      <c r="BL170" s="620"/>
      <c r="BM170" s="620"/>
      <c r="BN170" s="620"/>
      <c r="BO170" s="620"/>
      <c r="BP170" s="621"/>
      <c r="BQ170" s="1172"/>
      <c r="BR170" s="1169"/>
      <c r="BS170" s="1169"/>
      <c r="BT170" s="1169"/>
      <c r="BU170" s="1169"/>
      <c r="BV170" s="1169"/>
      <c r="BW170" s="15"/>
      <c r="BX170" s="1173" t="str">
        <f>IF(Portada!$A$1="www.fly-logics.com","TOTAL
ANUAL",0)</f>
        <v>TOTAL
ANUAL</v>
      </c>
      <c r="BY170" s="1173"/>
      <c r="BZ170" s="1173"/>
      <c r="CA170" s="1173"/>
      <c r="CB170" s="1173"/>
      <c r="CC170" s="1174" t="str">
        <f t="shared" ref="CC170" si="169">IF(SUM(CC165,CC143)=0," ",SUM(CC165,CC143))</f>
        <v xml:space="preserve"> </v>
      </c>
      <c r="CD170" s="1174"/>
      <c r="CE170" s="1174"/>
      <c r="CF170" s="1175"/>
      <c r="CG170" s="1174" t="str">
        <f t="shared" ref="CG170" si="170">IF(SUM(CG165,CG143)=0," ",SUM(CG165,CG143))</f>
        <v xml:space="preserve"> </v>
      </c>
      <c r="CH170" s="1174"/>
      <c r="CI170" s="1174"/>
      <c r="CJ170" s="1174"/>
      <c r="CK170" s="1174" t="str">
        <f t="shared" ref="CK170" si="171">IF(SUM(CK165,CK143)=0," ",SUM(CK165,CK143))</f>
        <v xml:space="preserve"> </v>
      </c>
      <c r="CL170" s="1174"/>
      <c r="CM170" s="1174"/>
      <c r="CN170" s="1174"/>
      <c r="CO170" s="1176" t="str">
        <f t="shared" ref="CO170" si="172">IF(SUM(CO165,CO143)=0," ",SUM(CO165,CO143))</f>
        <v xml:space="preserve"> </v>
      </c>
      <c r="CP170" s="1176"/>
      <c r="CQ170" s="1176"/>
      <c r="CR170" s="1176" t="str">
        <f t="shared" ref="CR170" si="173">IF(SUM(CR165,CR143)=0," ",SUM(CR165,CR143))</f>
        <v xml:space="preserve"> </v>
      </c>
      <c r="CS170" s="1176"/>
      <c r="CT170" s="1176"/>
      <c r="CU170" s="632"/>
      <c r="CV170" s="283"/>
      <c r="CW170" s="244"/>
      <c r="CX170" s="177"/>
      <c r="CY170" s="628"/>
      <c r="CZ170" s="628"/>
      <c r="DA170" s="628"/>
      <c r="DB170" s="628"/>
      <c r="DC170" s="629"/>
      <c r="DD170" s="1172"/>
      <c r="DE170" s="1169"/>
      <c r="DF170" s="1169"/>
      <c r="DG170" s="1169"/>
      <c r="DH170" s="1169"/>
      <c r="DI170" s="1169"/>
      <c r="DJ170" s="619"/>
      <c r="DK170" s="620"/>
      <c r="DL170" s="620"/>
      <c r="DM170" s="620"/>
      <c r="DN170" s="620"/>
      <c r="DO170" s="621"/>
      <c r="DP170" s="1172"/>
      <c r="DQ170" s="1169"/>
      <c r="DR170" s="1169"/>
      <c r="DS170" s="1169"/>
      <c r="DT170" s="1169"/>
      <c r="DU170" s="1169"/>
      <c r="DV170" s="15"/>
      <c r="DW170" s="1173" t="str">
        <f>IF(Portada!$A$1="www.fly-logics.com","TOTAL
ANUAL",0)</f>
        <v>TOTAL
ANUAL</v>
      </c>
      <c r="DX170" s="1173"/>
      <c r="DY170" s="1173"/>
      <c r="DZ170" s="1173"/>
      <c r="EA170" s="1173"/>
      <c r="EB170" s="1174" t="str">
        <f t="shared" ref="EB170" si="174">IF(SUM(EB165,EB143)=0," ",SUM(EB165,EB143))</f>
        <v xml:space="preserve"> </v>
      </c>
      <c r="EC170" s="1174"/>
      <c r="ED170" s="1174"/>
      <c r="EE170" s="1175"/>
      <c r="EF170" s="1174" t="str">
        <f t="shared" ref="EF170" si="175">IF(SUM(EF165,EF143)=0," ",SUM(EF165,EF143))</f>
        <v xml:space="preserve"> </v>
      </c>
      <c r="EG170" s="1174"/>
      <c r="EH170" s="1174"/>
      <c r="EI170" s="1174"/>
      <c r="EJ170" s="1174" t="str">
        <f t="shared" ref="EJ170" si="176">IF(SUM(EJ165,EJ143)=0," ",SUM(EJ165,EJ143))</f>
        <v xml:space="preserve"> </v>
      </c>
      <c r="EK170" s="1174"/>
      <c r="EL170" s="1174"/>
      <c r="EM170" s="1174"/>
      <c r="EN170" s="1176" t="str">
        <f t="shared" ref="EN170" si="177">IF(SUM(EN165,EN143)=0," ",SUM(EN165,EN143))</f>
        <v xml:space="preserve"> </v>
      </c>
      <c r="EO170" s="1176"/>
      <c r="EP170" s="1176"/>
      <c r="EQ170" s="1176" t="str">
        <f t="shared" ref="EQ170" si="178">IF(SUM(EQ165,EQ143)=0," ",SUM(EQ165,EQ143))</f>
        <v xml:space="preserve"> </v>
      </c>
      <c r="ER170" s="1176"/>
      <c r="ES170" s="1176"/>
      <c r="ET170" s="632"/>
      <c r="EU170" s="177"/>
      <c r="EV170" s="628"/>
      <c r="EW170" s="628"/>
      <c r="EX170" s="628"/>
      <c r="EY170" s="628"/>
      <c r="EZ170" s="629"/>
      <c r="FA170" s="1172"/>
      <c r="FB170" s="1169"/>
      <c r="FC170" s="1169"/>
      <c r="FD170" s="1169"/>
      <c r="FE170" s="1169"/>
      <c r="FF170" s="1169"/>
      <c r="FG170" s="619"/>
      <c r="FH170" s="620"/>
      <c r="FI170" s="620"/>
      <c r="FJ170" s="620"/>
      <c r="FK170" s="620"/>
      <c r="FL170" s="621"/>
      <c r="FM170" s="1172"/>
      <c r="FN170" s="1169"/>
      <c r="FO170" s="1169"/>
      <c r="FP170" s="1169"/>
      <c r="FQ170" s="1169"/>
      <c r="FR170" s="1169"/>
      <c r="FS170" s="15"/>
      <c r="FT170" s="1173" t="str">
        <f>IF(Portada!$A$1="www.fly-logics.com","TOTAL
ANUAL",0)</f>
        <v>TOTAL
ANUAL</v>
      </c>
      <c r="FU170" s="1173"/>
      <c r="FV170" s="1173"/>
      <c r="FW170" s="1173"/>
      <c r="FX170" s="1173"/>
      <c r="FY170" s="1174" t="str">
        <f t="shared" ref="FY170" si="179">IF(SUM(FY165,FY143)=0," ",SUM(FY165,FY143))</f>
        <v xml:space="preserve"> </v>
      </c>
      <c r="FZ170" s="1174"/>
      <c r="GA170" s="1174"/>
      <c r="GB170" s="1175"/>
      <c r="GC170" s="1174" t="str">
        <f t="shared" ref="GC170" si="180">IF(SUM(GC165,GC143)=0," ",SUM(GC165,GC143))</f>
        <v xml:space="preserve"> </v>
      </c>
      <c r="GD170" s="1174"/>
      <c r="GE170" s="1174"/>
      <c r="GF170" s="1174"/>
      <c r="GG170" s="1174" t="str">
        <f t="shared" ref="GG170" si="181">IF(SUM(GG165,GG143)=0," ",SUM(GG165,GG143))</f>
        <v xml:space="preserve"> </v>
      </c>
      <c r="GH170" s="1174"/>
      <c r="GI170" s="1174"/>
      <c r="GJ170" s="1174"/>
      <c r="GK170" s="1176" t="str">
        <f t="shared" ref="GK170" si="182">IF(SUM(GK165,GK143)=0," ",SUM(GK165,GK143))</f>
        <v xml:space="preserve"> </v>
      </c>
      <c r="GL170" s="1176"/>
      <c r="GM170" s="1176"/>
      <c r="GN170" s="1176" t="str">
        <f t="shared" ref="GN170" si="183">IF(SUM(GN165,GN143)=0," ",SUM(GN165,GN143))</f>
        <v xml:space="preserve"> </v>
      </c>
      <c r="GO170" s="1176"/>
      <c r="GP170" s="1176"/>
      <c r="GQ170" s="632"/>
      <c r="GR170" s="6"/>
    </row>
    <row r="171" spans="1:200" ht="3" customHeight="1" x14ac:dyDescent="0.25">
      <c r="A171" s="244"/>
      <c r="B171" s="177"/>
      <c r="C171" s="625"/>
      <c r="D171" s="625"/>
      <c r="E171" s="625"/>
      <c r="F171" s="625"/>
      <c r="G171" s="625"/>
      <c r="H171" s="625"/>
      <c r="I171" s="625"/>
      <c r="J171" s="625"/>
      <c r="K171" s="625"/>
      <c r="L171" s="625"/>
      <c r="M171" s="625"/>
      <c r="N171" s="625"/>
      <c r="O171" s="625"/>
      <c r="P171" s="625"/>
      <c r="Q171" s="625"/>
      <c r="R171" s="625"/>
      <c r="S171" s="625"/>
      <c r="T171" s="625"/>
      <c r="U171" s="625"/>
      <c r="V171" s="625"/>
      <c r="W171" s="625"/>
      <c r="X171" s="625"/>
      <c r="Y171" s="625"/>
      <c r="Z171" s="15"/>
      <c r="AA171" s="1173"/>
      <c r="AB171" s="1173"/>
      <c r="AC171" s="1173"/>
      <c r="AD171" s="1173"/>
      <c r="AE171" s="1173"/>
      <c r="AF171" s="1174"/>
      <c r="AG171" s="1174"/>
      <c r="AH171" s="1174"/>
      <c r="AI171" s="1175"/>
      <c r="AJ171" s="1174"/>
      <c r="AK171" s="1174"/>
      <c r="AL171" s="1174"/>
      <c r="AM171" s="1174"/>
      <c r="AN171" s="1174"/>
      <c r="AO171" s="1174"/>
      <c r="AP171" s="1174"/>
      <c r="AQ171" s="1174"/>
      <c r="AR171" s="1176"/>
      <c r="AS171" s="1176"/>
      <c r="AT171" s="1176"/>
      <c r="AU171" s="1176"/>
      <c r="AV171" s="1176"/>
      <c r="AW171" s="1176"/>
      <c r="AX171" s="632"/>
      <c r="AY171" s="177"/>
      <c r="AZ171" s="625"/>
      <c r="BA171" s="625"/>
      <c r="BB171" s="625"/>
      <c r="BC171" s="625"/>
      <c r="BD171" s="625"/>
      <c r="BE171" s="625"/>
      <c r="BF171" s="625"/>
      <c r="BG171" s="625"/>
      <c r="BH171" s="625"/>
      <c r="BI171" s="625"/>
      <c r="BJ171" s="625"/>
      <c r="BK171" s="625"/>
      <c r="BL171" s="625"/>
      <c r="BM171" s="625"/>
      <c r="BN171" s="625"/>
      <c r="BO171" s="625"/>
      <c r="BP171" s="625"/>
      <c r="BQ171" s="625"/>
      <c r="BR171" s="625"/>
      <c r="BS171" s="625"/>
      <c r="BT171" s="625"/>
      <c r="BU171" s="625"/>
      <c r="BV171" s="625"/>
      <c r="BW171" s="15"/>
      <c r="BX171" s="1173"/>
      <c r="BY171" s="1173"/>
      <c r="BZ171" s="1173"/>
      <c r="CA171" s="1173"/>
      <c r="CB171" s="1173"/>
      <c r="CC171" s="1174"/>
      <c r="CD171" s="1174"/>
      <c r="CE171" s="1174"/>
      <c r="CF171" s="1175"/>
      <c r="CG171" s="1174"/>
      <c r="CH171" s="1174"/>
      <c r="CI171" s="1174"/>
      <c r="CJ171" s="1174"/>
      <c r="CK171" s="1174"/>
      <c r="CL171" s="1174"/>
      <c r="CM171" s="1174"/>
      <c r="CN171" s="1174"/>
      <c r="CO171" s="1176"/>
      <c r="CP171" s="1176"/>
      <c r="CQ171" s="1176"/>
      <c r="CR171" s="1176"/>
      <c r="CS171" s="1176"/>
      <c r="CT171" s="1176"/>
      <c r="CU171" s="632"/>
      <c r="CV171" s="283"/>
      <c r="CW171" s="244"/>
      <c r="CX171" s="177"/>
      <c r="CY171" s="625"/>
      <c r="CZ171" s="625"/>
      <c r="DA171" s="625"/>
      <c r="DB171" s="625"/>
      <c r="DC171" s="625"/>
      <c r="DD171" s="625"/>
      <c r="DE171" s="625"/>
      <c r="DF171" s="625"/>
      <c r="DG171" s="625"/>
      <c r="DH171" s="625"/>
      <c r="DI171" s="625"/>
      <c r="DJ171" s="625"/>
      <c r="DK171" s="625"/>
      <c r="DL171" s="625"/>
      <c r="DM171" s="625"/>
      <c r="DN171" s="625"/>
      <c r="DO171" s="625"/>
      <c r="DP171" s="625"/>
      <c r="DQ171" s="625"/>
      <c r="DR171" s="625"/>
      <c r="DS171" s="625"/>
      <c r="DT171" s="625"/>
      <c r="DU171" s="625"/>
      <c r="DV171" s="15"/>
      <c r="DW171" s="1173"/>
      <c r="DX171" s="1173"/>
      <c r="DY171" s="1173"/>
      <c r="DZ171" s="1173"/>
      <c r="EA171" s="1173"/>
      <c r="EB171" s="1174"/>
      <c r="EC171" s="1174"/>
      <c r="ED171" s="1174"/>
      <c r="EE171" s="1175"/>
      <c r="EF171" s="1174"/>
      <c r="EG171" s="1174"/>
      <c r="EH171" s="1174"/>
      <c r="EI171" s="1174"/>
      <c r="EJ171" s="1174"/>
      <c r="EK171" s="1174"/>
      <c r="EL171" s="1174"/>
      <c r="EM171" s="1174"/>
      <c r="EN171" s="1176"/>
      <c r="EO171" s="1176"/>
      <c r="EP171" s="1176"/>
      <c r="EQ171" s="1176"/>
      <c r="ER171" s="1176"/>
      <c r="ES171" s="1176"/>
      <c r="ET171" s="632"/>
      <c r="EU171" s="177"/>
      <c r="EV171" s="625"/>
      <c r="EW171" s="625"/>
      <c r="EX171" s="625"/>
      <c r="EY171" s="625"/>
      <c r="EZ171" s="625"/>
      <c r="FA171" s="625"/>
      <c r="FB171" s="625"/>
      <c r="FC171" s="625"/>
      <c r="FD171" s="625"/>
      <c r="FE171" s="625"/>
      <c r="FF171" s="625"/>
      <c r="FG171" s="625"/>
      <c r="FH171" s="625"/>
      <c r="FI171" s="625"/>
      <c r="FJ171" s="625"/>
      <c r="FK171" s="625"/>
      <c r="FL171" s="625"/>
      <c r="FM171" s="625"/>
      <c r="FN171" s="625"/>
      <c r="FO171" s="625"/>
      <c r="FP171" s="625"/>
      <c r="FQ171" s="625"/>
      <c r="FR171" s="625"/>
      <c r="FS171" s="15"/>
      <c r="FT171" s="1173"/>
      <c r="FU171" s="1173"/>
      <c r="FV171" s="1173"/>
      <c r="FW171" s="1173"/>
      <c r="FX171" s="1173"/>
      <c r="FY171" s="1174"/>
      <c r="FZ171" s="1174"/>
      <c r="GA171" s="1174"/>
      <c r="GB171" s="1175"/>
      <c r="GC171" s="1174"/>
      <c r="GD171" s="1174"/>
      <c r="GE171" s="1174"/>
      <c r="GF171" s="1174"/>
      <c r="GG171" s="1174"/>
      <c r="GH171" s="1174"/>
      <c r="GI171" s="1174"/>
      <c r="GJ171" s="1174"/>
      <c r="GK171" s="1176"/>
      <c r="GL171" s="1176"/>
      <c r="GM171" s="1176"/>
      <c r="GN171" s="1176"/>
      <c r="GO171" s="1176"/>
      <c r="GP171" s="1176"/>
      <c r="GQ171" s="632"/>
      <c r="GR171" s="6"/>
    </row>
    <row r="172" spans="1:200" ht="10.5" customHeight="1" x14ac:dyDescent="0.25">
      <c r="A172" s="244"/>
      <c r="B172" s="177"/>
      <c r="C172" s="620" t="str">
        <f>IF(Portada!$A$1="www.fly-logics.com","IFR",0)</f>
        <v>IFR</v>
      </c>
      <c r="D172" s="620"/>
      <c r="E172" s="620"/>
      <c r="F172" s="620"/>
      <c r="G172" s="621"/>
      <c r="H172" s="1168" t="str">
        <f>IF(SUMIFS(Bitácora!$V$5:$V$1036129,Bitácora!$D$5:$D$1036129,F125,Bitácora!$E$5:$E$1036129,L125,Bitácora!$AN$5:$AN$1036129,V125,Bitácora!$AB$5:$AB$1036129,"&gt;0")=0," ",SUMIFS(Bitácora!$V$5:$V$1036129,Bitácora!$D$5:$D$1036129,F125,Bitácora!$E$5:$E$1036129,L125,Bitácora!$AN$5:$AN$1036129,V125,Bitácora!$AB$5:$AB$1036129,"&gt;0"))</f>
        <v xml:space="preserve"> </v>
      </c>
      <c r="I172" s="1169"/>
      <c r="J172" s="1169"/>
      <c r="K172" s="1169"/>
      <c r="L172" s="1169"/>
      <c r="M172" s="1169"/>
      <c r="N172" s="619"/>
      <c r="O172" s="620" t="str">
        <f>IF(Portada!$A$1="www.fly-logics.com","NOCHE",0)</f>
        <v>NOCHE</v>
      </c>
      <c r="P172" s="620"/>
      <c r="Q172" s="620"/>
      <c r="R172" s="620"/>
      <c r="S172" s="621"/>
      <c r="T172" s="1168" t="str">
        <f>IF(SUMIFS(Bitácora!$U$5:$U$1036129,Bitácora!$D$5:$D$1036129,F125,Bitácora!$E$5:$E$1036129,L125,Bitácora!$AN$5:$AN$1036129,V125,Bitácora!$AB$5:$AB$1036129,"&gt;0")=0," ",SUMIFS(Bitácora!$U$5:$U$1036129,Bitácora!$D$5:$D$1036129,F125,Bitácora!$E$5:$E$1036129,L125,Bitácora!$AN$5:$AN$1036129,V125,Bitácora!$AB$5:$AB$1036129,"&gt;0"))</f>
        <v xml:space="preserve"> </v>
      </c>
      <c r="U172" s="1169"/>
      <c r="V172" s="1169"/>
      <c r="W172" s="1169"/>
      <c r="X172" s="1169"/>
      <c r="Y172" s="1169"/>
      <c r="Z172" s="15"/>
      <c r="AA172" s="1173"/>
      <c r="AB172" s="1173"/>
      <c r="AC172" s="1173"/>
      <c r="AD172" s="1173"/>
      <c r="AE172" s="1173"/>
      <c r="AF172" s="1174"/>
      <c r="AG172" s="1174"/>
      <c r="AH172" s="1174"/>
      <c r="AI172" s="1175"/>
      <c r="AJ172" s="1174"/>
      <c r="AK172" s="1174"/>
      <c r="AL172" s="1174"/>
      <c r="AM172" s="1174"/>
      <c r="AN172" s="1174"/>
      <c r="AO172" s="1174"/>
      <c r="AP172" s="1174"/>
      <c r="AQ172" s="1174"/>
      <c r="AR172" s="1176"/>
      <c r="AS172" s="1176"/>
      <c r="AT172" s="1176"/>
      <c r="AU172" s="1176"/>
      <c r="AV172" s="1176"/>
      <c r="AW172" s="1176"/>
      <c r="AX172" s="632"/>
      <c r="AY172" s="177"/>
      <c r="AZ172" s="620" t="str">
        <f>IF(Portada!$A$1="www.fly-logics.com","IFR",0)</f>
        <v>IFR</v>
      </c>
      <c r="BA172" s="620"/>
      <c r="BB172" s="620"/>
      <c r="BC172" s="620"/>
      <c r="BD172" s="621"/>
      <c r="BE172" s="1168" t="str">
        <f>IF(SUMIFS(Bitácora!$V$5:$V$1036129,Bitácora!$D$5:$D$1036129,BC125,Bitácora!$E$5:$E$1036129,BI125,Bitácora!$AN$5:$AN$1036129,BS125,Bitácora!$AB$5:$AB$1036129,"&gt;0")=0," ",SUMIFS(Bitácora!$V$5:$V$1036129,Bitácora!$D$5:$D$1036129,BC125,Bitácora!$E$5:$E$1036129,BI125,Bitácora!$AN$5:$AN$1036129,BS125,Bitácora!$AB$5:$AB$1036129,"&gt;0"))</f>
        <v xml:space="preserve"> </v>
      </c>
      <c r="BF172" s="1169"/>
      <c r="BG172" s="1169"/>
      <c r="BH172" s="1169"/>
      <c r="BI172" s="1169"/>
      <c r="BJ172" s="1169"/>
      <c r="BK172" s="619"/>
      <c r="BL172" s="620" t="str">
        <f>IF(Portada!$A$1="www.fly-logics.com","NOCHE",0)</f>
        <v>NOCHE</v>
      </c>
      <c r="BM172" s="620"/>
      <c r="BN172" s="620"/>
      <c r="BO172" s="620"/>
      <c r="BP172" s="621"/>
      <c r="BQ172" s="1168" t="str">
        <f>IF(SUMIFS(Bitácora!$U$5:$U$1036129,Bitácora!$D$5:$D$1036129,BC125,Bitácora!$E$5:$E$1036129,BI125,Bitácora!$AN$5:$AN$1036129,BS125,Bitácora!$AB$5:$AB$1036129,"&gt;0")=0," ",SUMIFS(Bitácora!$U$5:$U$1036129,Bitácora!$D$5:$D$1036129,BC125,Bitácora!$E$5:$E$1036129,BI125,Bitácora!$AN$5:$AN$1036129,BS125,Bitácora!$AB$5:$AB$1036129,"&gt;0"))</f>
        <v xml:space="preserve"> </v>
      </c>
      <c r="BR172" s="1169"/>
      <c r="BS172" s="1169"/>
      <c r="BT172" s="1169"/>
      <c r="BU172" s="1169"/>
      <c r="BV172" s="1169"/>
      <c r="BW172" s="15"/>
      <c r="BX172" s="1173"/>
      <c r="BY172" s="1173"/>
      <c r="BZ172" s="1173"/>
      <c r="CA172" s="1173"/>
      <c r="CB172" s="1173"/>
      <c r="CC172" s="1174"/>
      <c r="CD172" s="1174"/>
      <c r="CE172" s="1174"/>
      <c r="CF172" s="1175"/>
      <c r="CG172" s="1174"/>
      <c r="CH172" s="1174"/>
      <c r="CI172" s="1174"/>
      <c r="CJ172" s="1174"/>
      <c r="CK172" s="1174"/>
      <c r="CL172" s="1174"/>
      <c r="CM172" s="1174"/>
      <c r="CN172" s="1174"/>
      <c r="CO172" s="1176"/>
      <c r="CP172" s="1176"/>
      <c r="CQ172" s="1176"/>
      <c r="CR172" s="1176"/>
      <c r="CS172" s="1176"/>
      <c r="CT172" s="1176"/>
      <c r="CU172" s="632"/>
      <c r="CV172" s="283"/>
      <c r="CW172" s="244"/>
      <c r="CX172" s="177"/>
      <c r="CY172" s="620" t="str">
        <f>IF(Portada!$A$1="www.fly-logics.com","IFR",0)</f>
        <v>IFR</v>
      </c>
      <c r="CZ172" s="620"/>
      <c r="DA172" s="620"/>
      <c r="DB172" s="620"/>
      <c r="DC172" s="621"/>
      <c r="DD172" s="1168" t="str">
        <f>IF(SUMIFS(Bitácora!$V$5:$V$1036129,Bitácora!$D$5:$D$1036129,DB125,Bitácora!$E$5:$E$1036129,DH125,Bitácora!$AN$5:$AN$1036129,DR125,Bitácora!$AB$5:$AB$1036129,"&gt;0")=0," ",SUMIFS(Bitácora!$V$5:$V$1036129,Bitácora!$D$5:$D$1036129,DB125,Bitácora!$E$5:$E$1036129,DH125,Bitácora!$AN$5:$AN$1036129,DR125,Bitácora!$AB$5:$AB$1036129,"&gt;0"))</f>
        <v xml:space="preserve"> </v>
      </c>
      <c r="DE172" s="1169"/>
      <c r="DF172" s="1169"/>
      <c r="DG172" s="1169"/>
      <c r="DH172" s="1169"/>
      <c r="DI172" s="1169"/>
      <c r="DJ172" s="619"/>
      <c r="DK172" s="620" t="str">
        <f>IF(Portada!$A$1="www.fly-logics.com","NOCHE",0)</f>
        <v>NOCHE</v>
      </c>
      <c r="DL172" s="620"/>
      <c r="DM172" s="620"/>
      <c r="DN172" s="620"/>
      <c r="DO172" s="621"/>
      <c r="DP172" s="1168" t="str">
        <f>IF(SUMIFS(Bitácora!$U$5:$U$1036129,Bitácora!$D$5:$D$1036129,DB125,Bitácora!$E$5:$E$1036129,DH125,Bitácora!$AN$5:$AN$1036129,DR125,Bitácora!$AB$5:$AB$1036129,"&gt;0")=0," ",SUMIFS(Bitácora!$U$5:$U$1036129,Bitácora!$D$5:$D$1036129,DB125,Bitácora!$E$5:$E$1036129,DH125,Bitácora!$AN$5:$AN$1036129,DR125,Bitácora!$AB$5:$AB$1036129,"&gt;0"))</f>
        <v xml:space="preserve"> </v>
      </c>
      <c r="DQ172" s="1169"/>
      <c r="DR172" s="1169"/>
      <c r="DS172" s="1169"/>
      <c r="DT172" s="1169"/>
      <c r="DU172" s="1169"/>
      <c r="DV172" s="15"/>
      <c r="DW172" s="1173"/>
      <c r="DX172" s="1173"/>
      <c r="DY172" s="1173"/>
      <c r="DZ172" s="1173"/>
      <c r="EA172" s="1173"/>
      <c r="EB172" s="1174"/>
      <c r="EC172" s="1174"/>
      <c r="ED172" s="1174"/>
      <c r="EE172" s="1175"/>
      <c r="EF172" s="1174"/>
      <c r="EG172" s="1174"/>
      <c r="EH172" s="1174"/>
      <c r="EI172" s="1174"/>
      <c r="EJ172" s="1174"/>
      <c r="EK172" s="1174"/>
      <c r="EL172" s="1174"/>
      <c r="EM172" s="1174"/>
      <c r="EN172" s="1176"/>
      <c r="EO172" s="1176"/>
      <c r="EP172" s="1176"/>
      <c r="EQ172" s="1176"/>
      <c r="ER172" s="1176"/>
      <c r="ES172" s="1176"/>
      <c r="ET172" s="632"/>
      <c r="EU172" s="177"/>
      <c r="EV172" s="620" t="str">
        <f>IF(Portada!$A$1="www.fly-logics.com","IFR",0)</f>
        <v>IFR</v>
      </c>
      <c r="EW172" s="620"/>
      <c r="EX172" s="620"/>
      <c r="EY172" s="620"/>
      <c r="EZ172" s="621"/>
      <c r="FA172" s="1168" t="str">
        <f>IF(SUMIFS(Bitácora!$V$5:$V$1036129,Bitácora!$D$5:$D$1036129,EY125,Bitácora!$E$5:$E$1036129,FE125,Bitácora!$AN$5:$AN$1036129,FO125,Bitácora!$AB$5:$AB$1036129,"&gt;0")=0," ",SUMIFS(Bitácora!$V$5:$V$1036129,Bitácora!$D$5:$D$1036129,EY125,Bitácora!$E$5:$E$1036129,FE125,Bitácora!$AN$5:$AN$1036129,FO125,Bitácora!$AB$5:$AB$1036129,"&gt;0"))</f>
        <v xml:space="preserve"> </v>
      </c>
      <c r="FB172" s="1169"/>
      <c r="FC172" s="1169"/>
      <c r="FD172" s="1169"/>
      <c r="FE172" s="1169"/>
      <c r="FF172" s="1169"/>
      <c r="FG172" s="619"/>
      <c r="FH172" s="620" t="str">
        <f>IF(Portada!$A$1="www.fly-logics.com","NOCHE",0)</f>
        <v>NOCHE</v>
      </c>
      <c r="FI172" s="620"/>
      <c r="FJ172" s="620"/>
      <c r="FK172" s="620"/>
      <c r="FL172" s="621"/>
      <c r="FM172" s="1168" t="str">
        <f>IF(SUMIFS(Bitácora!$U$5:$U$1036129,Bitácora!$D$5:$D$1036129,EY125,Bitácora!$E$5:$E$1036129,FE125,Bitácora!$AN$5:$AN$1036129,FO125,Bitácora!$AB$5:$AB$1036129,"&gt;0")=0," ",SUMIFS(Bitácora!$U$5:$U$1036129,Bitácora!$D$5:$D$1036129,EY125,Bitácora!$E$5:$E$1036129,FE125,Bitácora!$AN$5:$AN$1036129,FO125,Bitácora!$AB$5:$AB$1036129,"&gt;0"))</f>
        <v xml:space="preserve"> </v>
      </c>
      <c r="FN172" s="1169"/>
      <c r="FO172" s="1169"/>
      <c r="FP172" s="1169"/>
      <c r="FQ172" s="1169"/>
      <c r="FR172" s="1169"/>
      <c r="FS172" s="15"/>
      <c r="FT172" s="1173"/>
      <c r="FU172" s="1173"/>
      <c r="FV172" s="1173"/>
      <c r="FW172" s="1173"/>
      <c r="FX172" s="1173"/>
      <c r="FY172" s="1174"/>
      <c r="FZ172" s="1174"/>
      <c r="GA172" s="1174"/>
      <c r="GB172" s="1175"/>
      <c r="GC172" s="1174"/>
      <c r="GD172" s="1174"/>
      <c r="GE172" s="1174"/>
      <c r="GF172" s="1174"/>
      <c r="GG172" s="1174"/>
      <c r="GH172" s="1174"/>
      <c r="GI172" s="1174"/>
      <c r="GJ172" s="1174"/>
      <c r="GK172" s="1176"/>
      <c r="GL172" s="1176"/>
      <c r="GM172" s="1176"/>
      <c r="GN172" s="1176"/>
      <c r="GO172" s="1176"/>
      <c r="GP172" s="1176"/>
      <c r="GQ172" s="632"/>
      <c r="GR172" s="6"/>
    </row>
    <row r="173" spans="1:200" ht="4.5" customHeight="1" x14ac:dyDescent="0.25">
      <c r="A173" s="244"/>
      <c r="B173" s="177"/>
      <c r="C173" s="620"/>
      <c r="D173" s="620"/>
      <c r="E173" s="620"/>
      <c r="F173" s="620"/>
      <c r="G173" s="621"/>
      <c r="H173" s="1172"/>
      <c r="I173" s="1169"/>
      <c r="J173" s="1169"/>
      <c r="K173" s="1169"/>
      <c r="L173" s="1169"/>
      <c r="M173" s="1169"/>
      <c r="N173" s="619"/>
      <c r="O173" s="620"/>
      <c r="P173" s="620"/>
      <c r="Q173" s="620"/>
      <c r="R173" s="620"/>
      <c r="S173" s="621"/>
      <c r="T173" s="1172"/>
      <c r="U173" s="1169"/>
      <c r="V173" s="1169"/>
      <c r="W173" s="1169"/>
      <c r="X173" s="1169"/>
      <c r="Y173" s="1169"/>
      <c r="Z173" s="15"/>
      <c r="AA173" s="1173"/>
      <c r="AB173" s="1173"/>
      <c r="AC173" s="1173"/>
      <c r="AD173" s="1173"/>
      <c r="AE173" s="1173"/>
      <c r="AF173" s="1174"/>
      <c r="AG173" s="1174"/>
      <c r="AH173" s="1174"/>
      <c r="AI173" s="1175"/>
      <c r="AJ173" s="1174"/>
      <c r="AK173" s="1174"/>
      <c r="AL173" s="1174"/>
      <c r="AM173" s="1174"/>
      <c r="AN173" s="1174"/>
      <c r="AO173" s="1174"/>
      <c r="AP173" s="1174"/>
      <c r="AQ173" s="1174"/>
      <c r="AR173" s="1176"/>
      <c r="AS173" s="1176"/>
      <c r="AT173" s="1176"/>
      <c r="AU173" s="1176"/>
      <c r="AV173" s="1176"/>
      <c r="AW173" s="1176"/>
      <c r="AX173" s="632"/>
      <c r="AY173" s="177"/>
      <c r="AZ173" s="620"/>
      <c r="BA173" s="620"/>
      <c r="BB173" s="620"/>
      <c r="BC173" s="620"/>
      <c r="BD173" s="621"/>
      <c r="BE173" s="1172"/>
      <c r="BF173" s="1169"/>
      <c r="BG173" s="1169"/>
      <c r="BH173" s="1169"/>
      <c r="BI173" s="1169"/>
      <c r="BJ173" s="1169"/>
      <c r="BK173" s="619"/>
      <c r="BL173" s="620"/>
      <c r="BM173" s="620"/>
      <c r="BN173" s="620"/>
      <c r="BO173" s="620"/>
      <c r="BP173" s="621"/>
      <c r="BQ173" s="1172"/>
      <c r="BR173" s="1169"/>
      <c r="BS173" s="1169"/>
      <c r="BT173" s="1169"/>
      <c r="BU173" s="1169"/>
      <c r="BV173" s="1169"/>
      <c r="BW173" s="15"/>
      <c r="BX173" s="1173"/>
      <c r="BY173" s="1173"/>
      <c r="BZ173" s="1173"/>
      <c r="CA173" s="1173"/>
      <c r="CB173" s="1173"/>
      <c r="CC173" s="1174"/>
      <c r="CD173" s="1174"/>
      <c r="CE173" s="1174"/>
      <c r="CF173" s="1175"/>
      <c r="CG173" s="1174"/>
      <c r="CH173" s="1174"/>
      <c r="CI173" s="1174"/>
      <c r="CJ173" s="1174"/>
      <c r="CK173" s="1174"/>
      <c r="CL173" s="1174"/>
      <c r="CM173" s="1174"/>
      <c r="CN173" s="1174"/>
      <c r="CO173" s="1176"/>
      <c r="CP173" s="1176"/>
      <c r="CQ173" s="1176"/>
      <c r="CR173" s="1176"/>
      <c r="CS173" s="1176"/>
      <c r="CT173" s="1176"/>
      <c r="CU173" s="632"/>
      <c r="CV173" s="283"/>
      <c r="CW173" s="244"/>
      <c r="CX173" s="177"/>
      <c r="CY173" s="620"/>
      <c r="CZ173" s="620"/>
      <c r="DA173" s="620"/>
      <c r="DB173" s="620"/>
      <c r="DC173" s="621"/>
      <c r="DD173" s="1172"/>
      <c r="DE173" s="1169"/>
      <c r="DF173" s="1169"/>
      <c r="DG173" s="1169"/>
      <c r="DH173" s="1169"/>
      <c r="DI173" s="1169"/>
      <c r="DJ173" s="619"/>
      <c r="DK173" s="620"/>
      <c r="DL173" s="620"/>
      <c r="DM173" s="620"/>
      <c r="DN173" s="620"/>
      <c r="DO173" s="621"/>
      <c r="DP173" s="1172"/>
      <c r="DQ173" s="1169"/>
      <c r="DR173" s="1169"/>
      <c r="DS173" s="1169"/>
      <c r="DT173" s="1169"/>
      <c r="DU173" s="1169"/>
      <c r="DV173" s="15"/>
      <c r="DW173" s="1173"/>
      <c r="DX173" s="1173"/>
      <c r="DY173" s="1173"/>
      <c r="DZ173" s="1173"/>
      <c r="EA173" s="1173"/>
      <c r="EB173" s="1174"/>
      <c r="EC173" s="1174"/>
      <c r="ED173" s="1174"/>
      <c r="EE173" s="1175"/>
      <c r="EF173" s="1174"/>
      <c r="EG173" s="1174"/>
      <c r="EH173" s="1174"/>
      <c r="EI173" s="1174"/>
      <c r="EJ173" s="1174"/>
      <c r="EK173" s="1174"/>
      <c r="EL173" s="1174"/>
      <c r="EM173" s="1174"/>
      <c r="EN173" s="1176"/>
      <c r="EO173" s="1176"/>
      <c r="EP173" s="1176"/>
      <c r="EQ173" s="1176"/>
      <c r="ER173" s="1176"/>
      <c r="ES173" s="1176"/>
      <c r="ET173" s="632"/>
      <c r="EU173" s="177"/>
      <c r="EV173" s="620"/>
      <c r="EW173" s="620"/>
      <c r="EX173" s="620"/>
      <c r="EY173" s="620"/>
      <c r="EZ173" s="621"/>
      <c r="FA173" s="1172"/>
      <c r="FB173" s="1169"/>
      <c r="FC173" s="1169"/>
      <c r="FD173" s="1169"/>
      <c r="FE173" s="1169"/>
      <c r="FF173" s="1169"/>
      <c r="FG173" s="619"/>
      <c r="FH173" s="620"/>
      <c r="FI173" s="620"/>
      <c r="FJ173" s="620"/>
      <c r="FK173" s="620"/>
      <c r="FL173" s="621"/>
      <c r="FM173" s="1172"/>
      <c r="FN173" s="1169"/>
      <c r="FO173" s="1169"/>
      <c r="FP173" s="1169"/>
      <c r="FQ173" s="1169"/>
      <c r="FR173" s="1169"/>
      <c r="FS173" s="15"/>
      <c r="FT173" s="1173"/>
      <c r="FU173" s="1173"/>
      <c r="FV173" s="1173"/>
      <c r="FW173" s="1173"/>
      <c r="FX173" s="1173"/>
      <c r="FY173" s="1174"/>
      <c r="FZ173" s="1174"/>
      <c r="GA173" s="1174"/>
      <c r="GB173" s="1175"/>
      <c r="GC173" s="1174"/>
      <c r="GD173" s="1174"/>
      <c r="GE173" s="1174"/>
      <c r="GF173" s="1174"/>
      <c r="GG173" s="1174"/>
      <c r="GH173" s="1174"/>
      <c r="GI173" s="1174"/>
      <c r="GJ173" s="1174"/>
      <c r="GK173" s="1176"/>
      <c r="GL173" s="1176"/>
      <c r="GM173" s="1176"/>
      <c r="GN173" s="1176"/>
      <c r="GO173" s="1176"/>
      <c r="GP173" s="1176"/>
      <c r="GQ173" s="632"/>
      <c r="GR173" s="6"/>
    </row>
    <row r="174" spans="1:200" ht="5.25" customHeight="1" x14ac:dyDescent="0.25">
      <c r="A174" s="246"/>
      <c r="B174" s="623"/>
      <c r="C174" s="624"/>
      <c r="D174" s="624"/>
      <c r="E174" s="624"/>
      <c r="F174" s="624"/>
      <c r="G174" s="624"/>
      <c r="H174" s="624"/>
      <c r="I174" s="624"/>
      <c r="J174" s="624"/>
      <c r="K174" s="624"/>
      <c r="L174" s="624"/>
      <c r="M174" s="624"/>
      <c r="N174" s="624"/>
      <c r="O174" s="624"/>
      <c r="P174" s="624"/>
      <c r="Q174" s="624"/>
      <c r="R174" s="624"/>
      <c r="S174" s="624"/>
      <c r="T174" s="624"/>
      <c r="U174" s="624"/>
      <c r="V174" s="624"/>
      <c r="W174" s="624"/>
      <c r="X174" s="624"/>
      <c r="Y174" s="624"/>
      <c r="Z174" s="624"/>
      <c r="AA174" s="624"/>
      <c r="AB174" s="624"/>
      <c r="AC174" s="624"/>
      <c r="AD174" s="624"/>
      <c r="AE174" s="624"/>
      <c r="AF174" s="624"/>
      <c r="AG174" s="624"/>
      <c r="AH174" s="624"/>
      <c r="AI174" s="624"/>
      <c r="AJ174" s="624"/>
      <c r="AK174" s="624"/>
      <c r="AL174" s="624"/>
      <c r="AM174" s="624"/>
      <c r="AN174" s="624"/>
      <c r="AO174" s="624"/>
      <c r="AP174" s="624"/>
      <c r="AQ174" s="624"/>
      <c r="AR174" s="624"/>
      <c r="AS174" s="624"/>
      <c r="AT174" s="624"/>
      <c r="AU174" s="624"/>
      <c r="AV174" s="624"/>
      <c r="AW174" s="624"/>
      <c r="AX174" s="651"/>
      <c r="AY174" s="623"/>
      <c r="AZ174" s="624"/>
      <c r="BA174" s="624"/>
      <c r="BB174" s="624"/>
      <c r="BC174" s="624"/>
      <c r="BD174" s="624"/>
      <c r="BE174" s="624"/>
      <c r="BF174" s="624"/>
      <c r="BG174" s="624"/>
      <c r="BH174" s="624"/>
      <c r="BI174" s="624"/>
      <c r="BJ174" s="624"/>
      <c r="BK174" s="624"/>
      <c r="BL174" s="624"/>
      <c r="BM174" s="624"/>
      <c r="BN174" s="624"/>
      <c r="BO174" s="624"/>
      <c r="BP174" s="624"/>
      <c r="BQ174" s="624"/>
      <c r="BR174" s="624"/>
      <c r="BS174" s="624"/>
      <c r="BT174" s="624"/>
      <c r="BU174" s="624"/>
      <c r="BV174" s="624"/>
      <c r="BW174" s="624"/>
      <c r="BX174" s="624"/>
      <c r="BY174" s="624"/>
      <c r="BZ174" s="624"/>
      <c r="CA174" s="624"/>
      <c r="CB174" s="624"/>
      <c r="CC174" s="624"/>
      <c r="CD174" s="624"/>
      <c r="CE174" s="624"/>
      <c r="CF174" s="624"/>
      <c r="CG174" s="624"/>
      <c r="CH174" s="624"/>
      <c r="CI174" s="624"/>
      <c r="CJ174" s="624"/>
      <c r="CK174" s="624"/>
      <c r="CL174" s="624"/>
      <c r="CM174" s="624"/>
      <c r="CN174" s="624"/>
      <c r="CO174" s="624"/>
      <c r="CP174" s="624"/>
      <c r="CQ174" s="624"/>
      <c r="CR174" s="624"/>
      <c r="CS174" s="624"/>
      <c r="CT174" s="624"/>
      <c r="CU174" s="651"/>
      <c r="CV174" s="248"/>
      <c r="CW174" s="246"/>
      <c r="CX174" s="623"/>
      <c r="CY174" s="624"/>
      <c r="CZ174" s="624"/>
      <c r="DA174" s="624"/>
      <c r="DB174" s="624"/>
      <c r="DC174" s="624"/>
      <c r="DD174" s="624"/>
      <c r="DE174" s="624"/>
      <c r="DF174" s="624"/>
      <c r="DG174" s="624"/>
      <c r="DH174" s="624"/>
      <c r="DI174" s="624"/>
      <c r="DJ174" s="624"/>
      <c r="DK174" s="624"/>
      <c r="DL174" s="624"/>
      <c r="DM174" s="624"/>
      <c r="DN174" s="624"/>
      <c r="DO174" s="624"/>
      <c r="DP174" s="624"/>
      <c r="DQ174" s="624"/>
      <c r="DR174" s="624"/>
      <c r="DS174" s="624"/>
      <c r="DT174" s="624"/>
      <c r="DU174" s="624"/>
      <c r="DV174" s="624"/>
      <c r="DW174" s="624"/>
      <c r="DX174" s="624"/>
      <c r="DY174" s="624"/>
      <c r="DZ174" s="624"/>
      <c r="EA174" s="624"/>
      <c r="EB174" s="624"/>
      <c r="EC174" s="624"/>
      <c r="ED174" s="624"/>
      <c r="EE174" s="624"/>
      <c r="EF174" s="624"/>
      <c r="EG174" s="624"/>
      <c r="EH174" s="624"/>
      <c r="EI174" s="624"/>
      <c r="EJ174" s="624"/>
      <c r="EK174" s="624"/>
      <c r="EL174" s="624"/>
      <c r="EM174" s="624"/>
      <c r="EN174" s="624"/>
      <c r="EO174" s="624"/>
      <c r="EP174" s="624"/>
      <c r="EQ174" s="624"/>
      <c r="ER174" s="624"/>
      <c r="ES174" s="624"/>
      <c r="ET174" s="651"/>
      <c r="EU174" s="623"/>
      <c r="EV174" s="624"/>
      <c r="EW174" s="624"/>
      <c r="EX174" s="624"/>
      <c r="EY174" s="624"/>
      <c r="EZ174" s="624"/>
      <c r="FA174" s="624"/>
      <c r="FB174" s="624"/>
      <c r="FC174" s="624"/>
      <c r="FD174" s="624"/>
      <c r="FE174" s="624"/>
      <c r="FF174" s="624"/>
      <c r="FG174" s="624"/>
      <c r="FH174" s="624"/>
      <c r="FI174" s="624"/>
      <c r="FJ174" s="624"/>
      <c r="FK174" s="624"/>
      <c r="FL174" s="624"/>
      <c r="FM174" s="624"/>
      <c r="FN174" s="624"/>
      <c r="FO174" s="624"/>
      <c r="FP174" s="624"/>
      <c r="FQ174" s="624"/>
      <c r="FR174" s="624"/>
      <c r="FS174" s="624"/>
      <c r="FT174" s="624"/>
      <c r="FU174" s="624"/>
      <c r="FV174" s="624"/>
      <c r="FW174" s="624"/>
      <c r="FX174" s="624"/>
      <c r="FY174" s="624"/>
      <c r="FZ174" s="624"/>
      <c r="GA174" s="624"/>
      <c r="GB174" s="624"/>
      <c r="GC174" s="624"/>
      <c r="GD174" s="624"/>
      <c r="GE174" s="624"/>
      <c r="GF174" s="624"/>
      <c r="GG174" s="624"/>
      <c r="GH174" s="624"/>
      <c r="GI174" s="624"/>
      <c r="GJ174" s="624"/>
      <c r="GK174" s="624"/>
      <c r="GL174" s="624"/>
      <c r="GM174" s="624"/>
      <c r="GN174" s="624"/>
      <c r="GO174" s="624"/>
      <c r="GP174" s="624"/>
      <c r="GQ174" s="651"/>
      <c r="GR174" s="6"/>
    </row>
    <row r="175" spans="1:200" ht="7.35" customHeight="1" x14ac:dyDescent="0.2">
      <c r="A175" s="1086" t="str">
        <f>IF(Bitácora!$A$2="  FECHA  ","RESUMEN ANUAL POR AERONAVE",0)</f>
        <v>RESUMEN ANUAL POR AERONAVE</v>
      </c>
      <c r="B175" s="1087"/>
      <c r="C175" s="1087"/>
      <c r="D175" s="1087"/>
      <c r="E175" s="1087"/>
      <c r="F175" s="1087"/>
      <c r="G175" s="1087"/>
      <c r="H175" s="1087"/>
      <c r="I175" s="1087"/>
      <c r="J175" s="1087"/>
      <c r="K175" s="1087"/>
      <c r="L175" s="1087"/>
      <c r="M175" s="1087"/>
      <c r="N175" s="1087"/>
      <c r="O175" s="1087"/>
      <c r="P175" s="1087"/>
      <c r="Q175" s="1087"/>
      <c r="R175" s="1087"/>
      <c r="S175" s="1087"/>
      <c r="T175" s="1087"/>
      <c r="U175" s="1087"/>
      <c r="V175" s="1087"/>
      <c r="W175" s="1087"/>
      <c r="X175" s="1087"/>
      <c r="Y175" s="1087"/>
      <c r="Z175" s="1087"/>
      <c r="AA175" s="1087"/>
      <c r="AB175" s="1087"/>
      <c r="AC175" s="1087"/>
      <c r="AD175" s="1087"/>
      <c r="AE175" s="1087"/>
      <c r="AF175" s="1087"/>
      <c r="AG175" s="1087"/>
      <c r="AH175" s="1087"/>
      <c r="AI175" s="1087"/>
      <c r="AJ175" s="1087"/>
      <c r="AK175" s="1087"/>
      <c r="AL175" s="1087"/>
      <c r="AM175" s="1087"/>
      <c r="AN175" s="1087"/>
      <c r="AO175" s="1087"/>
      <c r="AP175" s="1087"/>
      <c r="AQ175" s="1087"/>
      <c r="AR175" s="1087"/>
      <c r="AS175" s="1087"/>
      <c r="AT175" s="1087"/>
      <c r="AU175" s="1087"/>
      <c r="AV175" s="1087"/>
      <c r="AW175" s="1087"/>
      <c r="AX175" s="1087"/>
      <c r="AY175" s="1177"/>
      <c r="AZ175" s="1177"/>
      <c r="BA175" s="1177"/>
      <c r="BB175" s="1177"/>
      <c r="BC175" s="1177"/>
      <c r="BD175" s="1177"/>
      <c r="BE175" s="1177"/>
      <c r="BF175" s="1177"/>
      <c r="BG175" s="1177"/>
      <c r="BH175" s="1177"/>
      <c r="BI175" s="1177"/>
      <c r="BJ175" s="1177"/>
      <c r="BK175" s="1177"/>
      <c r="BL175" s="1177"/>
      <c r="BM175" s="1177"/>
      <c r="BN175" s="1177"/>
      <c r="BO175" s="1177"/>
      <c r="BP175" s="1177"/>
      <c r="BQ175" s="1177"/>
      <c r="BR175" s="1177"/>
      <c r="BS175" s="1177"/>
      <c r="BT175" s="1177"/>
      <c r="BU175" s="1177"/>
      <c r="BV175" s="1177"/>
      <c r="BW175" s="1177"/>
      <c r="BX175" s="1177"/>
      <c r="BY175" s="1177"/>
      <c r="BZ175" s="1177"/>
      <c r="CA175" s="1177"/>
      <c r="CB175" s="1177"/>
      <c r="CC175" s="1177"/>
      <c r="CD175" s="1177"/>
      <c r="CE175" s="1177"/>
      <c r="CF175" s="1177"/>
      <c r="CG175" s="1177"/>
      <c r="CH175" s="1177"/>
      <c r="CI175" s="1177"/>
      <c r="CJ175" s="1177"/>
      <c r="CK175" s="1177"/>
      <c r="CL175" s="1177"/>
      <c r="CM175" s="1177"/>
      <c r="CN175" s="1177"/>
      <c r="CO175" s="1177"/>
      <c r="CP175" s="1177"/>
      <c r="CQ175" s="1177"/>
      <c r="CR175" s="1177"/>
      <c r="CS175" s="1177"/>
      <c r="CT175" s="1177"/>
      <c r="CU175" s="1177"/>
      <c r="CV175" s="275"/>
      <c r="CW175" s="1086" t="str">
        <f>IF(Bitácora!$A$2="  FECHA  ","FLY LOGICS",0)</f>
        <v>FLY LOGICS</v>
      </c>
      <c r="CX175" s="1087"/>
      <c r="CY175" s="1087"/>
      <c r="CZ175" s="1087"/>
      <c r="DA175" s="1087"/>
      <c r="DB175" s="1087"/>
      <c r="DC175" s="1087"/>
      <c r="DD175" s="1087"/>
      <c r="DE175" s="1087"/>
      <c r="DF175" s="1087"/>
      <c r="DG175" s="1087"/>
      <c r="DH175" s="1087"/>
      <c r="DI175" s="1087"/>
      <c r="DJ175" s="1087"/>
      <c r="DK175" s="1087"/>
      <c r="DL175" s="1087"/>
      <c r="DM175" s="1087"/>
      <c r="DN175" s="1087"/>
      <c r="DO175" s="1087"/>
      <c r="DP175" s="1087"/>
      <c r="DQ175" s="1087"/>
      <c r="DR175" s="1087"/>
      <c r="DS175" s="1087"/>
      <c r="DT175" s="1087"/>
      <c r="DU175" s="1087"/>
      <c r="DV175" s="1087"/>
      <c r="DW175" s="1087"/>
      <c r="DX175" s="1087"/>
      <c r="DY175" s="1087"/>
      <c r="DZ175" s="1087"/>
      <c r="EA175" s="1087"/>
      <c r="EB175" s="1087"/>
      <c r="EC175" s="1087"/>
      <c r="ED175" s="1087"/>
      <c r="EE175" s="1087"/>
      <c r="EF175" s="1087"/>
      <c r="EG175" s="1087"/>
      <c r="EH175" s="1087"/>
      <c r="EI175" s="1087"/>
      <c r="EJ175" s="1087"/>
      <c r="EK175" s="1087"/>
      <c r="EL175" s="1087"/>
      <c r="EM175" s="1087"/>
      <c r="EN175" s="1087"/>
      <c r="EO175" s="1087"/>
      <c r="EP175" s="1087"/>
      <c r="EQ175" s="1087"/>
      <c r="ER175" s="1087"/>
      <c r="ES175" s="1087"/>
      <c r="ET175" s="1087"/>
      <c r="EU175" s="1177" t="str">
        <f>IF(Bitácora!$A$2="  FECHA  ","RESUMEN ANUAL POR AERONAVE",0)</f>
        <v>RESUMEN ANUAL POR AERONAVE</v>
      </c>
      <c r="EV175" s="1177"/>
      <c r="EW175" s="1177"/>
      <c r="EX175" s="1177"/>
      <c r="EY175" s="1177"/>
      <c r="EZ175" s="1177"/>
      <c r="FA175" s="1177"/>
      <c r="FB175" s="1177"/>
      <c r="FC175" s="1177"/>
      <c r="FD175" s="1177"/>
      <c r="FE175" s="1177"/>
      <c r="FF175" s="1177"/>
      <c r="FG175" s="1177"/>
      <c r="FH175" s="1177"/>
      <c r="FI175" s="1177"/>
      <c r="FJ175" s="1177"/>
      <c r="FK175" s="1177"/>
      <c r="FL175" s="1177"/>
      <c r="FM175" s="1177"/>
      <c r="FN175" s="1177"/>
      <c r="FO175" s="1177"/>
      <c r="FP175" s="1177"/>
      <c r="FQ175" s="1177"/>
      <c r="FR175" s="1177"/>
      <c r="FS175" s="1177"/>
      <c r="FT175" s="1177"/>
      <c r="FU175" s="1177"/>
      <c r="FV175" s="1177"/>
      <c r="FW175" s="1177"/>
      <c r="FX175" s="1177"/>
      <c r="FY175" s="1177"/>
      <c r="FZ175" s="1177"/>
      <c r="GA175" s="1177"/>
      <c r="GB175" s="1177"/>
      <c r="GC175" s="1177"/>
      <c r="GD175" s="1177"/>
      <c r="GE175" s="1177"/>
      <c r="GF175" s="1177"/>
      <c r="GG175" s="1177"/>
      <c r="GH175" s="1177"/>
      <c r="GI175" s="1177"/>
      <c r="GJ175" s="1177"/>
      <c r="GK175" s="1177"/>
      <c r="GL175" s="1177"/>
      <c r="GM175" s="1177"/>
      <c r="GN175" s="1177"/>
      <c r="GO175" s="1177"/>
      <c r="GP175" s="1177"/>
      <c r="GQ175" s="1177"/>
      <c r="GR175" s="6"/>
    </row>
    <row r="176" spans="1:200" ht="7.35" customHeight="1" x14ac:dyDescent="0.2">
      <c r="A176" s="1088"/>
      <c r="B176" s="1089"/>
      <c r="C176" s="1089"/>
      <c r="D176" s="1089"/>
      <c r="E176" s="1089"/>
      <c r="F176" s="1089"/>
      <c r="G176" s="1089"/>
      <c r="H176" s="1089"/>
      <c r="I176" s="1089"/>
      <c r="J176" s="1089"/>
      <c r="K176" s="1089"/>
      <c r="L176" s="1089"/>
      <c r="M176" s="1089"/>
      <c r="N176" s="1089"/>
      <c r="O176" s="1089"/>
      <c r="P176" s="1089"/>
      <c r="Q176" s="1089"/>
      <c r="R176" s="1089"/>
      <c r="S176" s="1089"/>
      <c r="T176" s="1089"/>
      <c r="U176" s="1089"/>
      <c r="V176" s="1089"/>
      <c r="W176" s="1089"/>
      <c r="X176" s="1089"/>
      <c r="Y176" s="1089"/>
      <c r="Z176" s="1089"/>
      <c r="AA176" s="1089"/>
      <c r="AB176" s="1089"/>
      <c r="AC176" s="1089"/>
      <c r="AD176" s="1089"/>
      <c r="AE176" s="1089"/>
      <c r="AF176" s="1089"/>
      <c r="AG176" s="1089"/>
      <c r="AH176" s="1089"/>
      <c r="AI176" s="1089"/>
      <c r="AJ176" s="1089"/>
      <c r="AK176" s="1089"/>
      <c r="AL176" s="1089"/>
      <c r="AM176" s="1089"/>
      <c r="AN176" s="1089"/>
      <c r="AO176" s="1089"/>
      <c r="AP176" s="1089"/>
      <c r="AQ176" s="1089"/>
      <c r="AR176" s="1089"/>
      <c r="AS176" s="1089"/>
      <c r="AT176" s="1089"/>
      <c r="AU176" s="1089"/>
      <c r="AV176" s="1089"/>
      <c r="AW176" s="1089"/>
      <c r="AX176" s="1089"/>
      <c r="AY176" s="1178"/>
      <c r="AZ176" s="1178"/>
      <c r="BA176" s="1178"/>
      <c r="BB176" s="1178"/>
      <c r="BC176" s="1178"/>
      <c r="BD176" s="1178"/>
      <c r="BE176" s="1178"/>
      <c r="BF176" s="1178"/>
      <c r="BG176" s="1178"/>
      <c r="BH176" s="1178"/>
      <c r="BI176" s="1178"/>
      <c r="BJ176" s="1178"/>
      <c r="BK176" s="1178"/>
      <c r="BL176" s="1178"/>
      <c r="BM176" s="1178"/>
      <c r="BN176" s="1178"/>
      <c r="BO176" s="1178"/>
      <c r="BP176" s="1178"/>
      <c r="BQ176" s="1178"/>
      <c r="BR176" s="1178"/>
      <c r="BS176" s="1178"/>
      <c r="BT176" s="1178"/>
      <c r="BU176" s="1178"/>
      <c r="BV176" s="1178"/>
      <c r="BW176" s="1178"/>
      <c r="BX176" s="1178"/>
      <c r="BY176" s="1178"/>
      <c r="BZ176" s="1178"/>
      <c r="CA176" s="1178"/>
      <c r="CB176" s="1178"/>
      <c r="CC176" s="1178"/>
      <c r="CD176" s="1178"/>
      <c r="CE176" s="1178"/>
      <c r="CF176" s="1178"/>
      <c r="CG176" s="1178"/>
      <c r="CH176" s="1178"/>
      <c r="CI176" s="1178"/>
      <c r="CJ176" s="1178"/>
      <c r="CK176" s="1178"/>
      <c r="CL176" s="1178"/>
      <c r="CM176" s="1178"/>
      <c r="CN176" s="1178"/>
      <c r="CO176" s="1178"/>
      <c r="CP176" s="1178"/>
      <c r="CQ176" s="1178"/>
      <c r="CR176" s="1178"/>
      <c r="CS176" s="1178"/>
      <c r="CT176" s="1178"/>
      <c r="CU176" s="1178"/>
      <c r="CV176" s="275"/>
      <c r="CW176" s="1088"/>
      <c r="CX176" s="1089"/>
      <c r="CY176" s="1089"/>
      <c r="CZ176" s="1089"/>
      <c r="DA176" s="1089"/>
      <c r="DB176" s="1089"/>
      <c r="DC176" s="1089"/>
      <c r="DD176" s="1089"/>
      <c r="DE176" s="1089"/>
      <c r="DF176" s="1089"/>
      <c r="DG176" s="1089"/>
      <c r="DH176" s="1089"/>
      <c r="DI176" s="1089"/>
      <c r="DJ176" s="1089"/>
      <c r="DK176" s="1089"/>
      <c r="DL176" s="1089"/>
      <c r="DM176" s="1089"/>
      <c r="DN176" s="1089"/>
      <c r="DO176" s="1089"/>
      <c r="DP176" s="1089"/>
      <c r="DQ176" s="1089"/>
      <c r="DR176" s="1089"/>
      <c r="DS176" s="1089"/>
      <c r="DT176" s="1089"/>
      <c r="DU176" s="1089"/>
      <c r="DV176" s="1089"/>
      <c r="DW176" s="1089"/>
      <c r="DX176" s="1089"/>
      <c r="DY176" s="1089"/>
      <c r="DZ176" s="1089"/>
      <c r="EA176" s="1089"/>
      <c r="EB176" s="1089"/>
      <c r="EC176" s="1089"/>
      <c r="ED176" s="1089"/>
      <c r="EE176" s="1089"/>
      <c r="EF176" s="1089"/>
      <c r="EG176" s="1089"/>
      <c r="EH176" s="1089"/>
      <c r="EI176" s="1089"/>
      <c r="EJ176" s="1089"/>
      <c r="EK176" s="1089"/>
      <c r="EL176" s="1089"/>
      <c r="EM176" s="1089"/>
      <c r="EN176" s="1089"/>
      <c r="EO176" s="1089"/>
      <c r="EP176" s="1089"/>
      <c r="EQ176" s="1089"/>
      <c r="ER176" s="1089"/>
      <c r="ES176" s="1089"/>
      <c r="ET176" s="1089"/>
      <c r="EU176" s="1178"/>
      <c r="EV176" s="1178"/>
      <c r="EW176" s="1178"/>
      <c r="EX176" s="1178"/>
      <c r="EY176" s="1178"/>
      <c r="EZ176" s="1178"/>
      <c r="FA176" s="1178"/>
      <c r="FB176" s="1178"/>
      <c r="FC176" s="1178"/>
      <c r="FD176" s="1178"/>
      <c r="FE176" s="1178"/>
      <c r="FF176" s="1178"/>
      <c r="FG176" s="1178"/>
      <c r="FH176" s="1178"/>
      <c r="FI176" s="1178"/>
      <c r="FJ176" s="1178"/>
      <c r="FK176" s="1178"/>
      <c r="FL176" s="1178"/>
      <c r="FM176" s="1178"/>
      <c r="FN176" s="1178"/>
      <c r="FO176" s="1178"/>
      <c r="FP176" s="1178"/>
      <c r="FQ176" s="1178"/>
      <c r="FR176" s="1178"/>
      <c r="FS176" s="1178"/>
      <c r="FT176" s="1178"/>
      <c r="FU176" s="1178"/>
      <c r="FV176" s="1178"/>
      <c r="FW176" s="1178"/>
      <c r="FX176" s="1178"/>
      <c r="FY176" s="1178"/>
      <c r="FZ176" s="1178"/>
      <c r="GA176" s="1178"/>
      <c r="GB176" s="1178"/>
      <c r="GC176" s="1178"/>
      <c r="GD176" s="1178"/>
      <c r="GE176" s="1178"/>
      <c r="GF176" s="1178"/>
      <c r="GG176" s="1178"/>
      <c r="GH176" s="1178"/>
      <c r="GI176" s="1178"/>
      <c r="GJ176" s="1178"/>
      <c r="GK176" s="1178"/>
      <c r="GL176" s="1178"/>
      <c r="GM176" s="1178"/>
      <c r="GN176" s="1178"/>
      <c r="GO176" s="1178"/>
      <c r="GP176" s="1178"/>
      <c r="GQ176" s="1178"/>
      <c r="GR176" s="6"/>
    </row>
    <row r="177" spans="1:200" ht="7.35" customHeight="1" x14ac:dyDescent="0.2">
      <c r="A177" s="1090"/>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c r="W177" s="1091"/>
      <c r="X177" s="1091"/>
      <c r="Y177" s="1091"/>
      <c r="Z177" s="1091"/>
      <c r="AA177" s="1091"/>
      <c r="AB177" s="1091"/>
      <c r="AC177" s="1091"/>
      <c r="AD177" s="1091"/>
      <c r="AE177" s="1091"/>
      <c r="AF177" s="1091"/>
      <c r="AG177" s="1091"/>
      <c r="AH177" s="1091"/>
      <c r="AI177" s="1091"/>
      <c r="AJ177" s="1091"/>
      <c r="AK177" s="1091"/>
      <c r="AL177" s="1091"/>
      <c r="AM177" s="1091"/>
      <c r="AN177" s="1091"/>
      <c r="AO177" s="1091"/>
      <c r="AP177" s="1091"/>
      <c r="AQ177" s="1091"/>
      <c r="AR177" s="1091"/>
      <c r="AS177" s="1091"/>
      <c r="AT177" s="1091"/>
      <c r="AU177" s="1091"/>
      <c r="AV177" s="1091"/>
      <c r="AW177" s="1091"/>
      <c r="AX177" s="1091"/>
      <c r="AY177" s="1179"/>
      <c r="AZ177" s="1179"/>
      <c r="BA177" s="1179"/>
      <c r="BB177" s="1179"/>
      <c r="BC177" s="1179"/>
      <c r="BD177" s="1179"/>
      <c r="BE177" s="1179"/>
      <c r="BF177" s="1179"/>
      <c r="BG177" s="1179"/>
      <c r="BH177" s="1179"/>
      <c r="BI177" s="1179"/>
      <c r="BJ177" s="1179"/>
      <c r="BK177" s="1179"/>
      <c r="BL177" s="1179"/>
      <c r="BM177" s="1179"/>
      <c r="BN177" s="1179"/>
      <c r="BO177" s="1179"/>
      <c r="BP177" s="1179"/>
      <c r="BQ177" s="1179"/>
      <c r="BR177" s="1179"/>
      <c r="BS177" s="1179"/>
      <c r="BT177" s="1179"/>
      <c r="BU177" s="1179"/>
      <c r="BV177" s="1179"/>
      <c r="BW177" s="1179"/>
      <c r="BX177" s="1179"/>
      <c r="BY177" s="1179"/>
      <c r="BZ177" s="1179"/>
      <c r="CA177" s="1179"/>
      <c r="CB177" s="1179"/>
      <c r="CC177" s="1179"/>
      <c r="CD177" s="1179"/>
      <c r="CE177" s="1179"/>
      <c r="CF177" s="1179"/>
      <c r="CG177" s="1179"/>
      <c r="CH177" s="1179"/>
      <c r="CI177" s="1179"/>
      <c r="CJ177" s="1179"/>
      <c r="CK177" s="1179"/>
      <c r="CL177" s="1179"/>
      <c r="CM177" s="1179"/>
      <c r="CN177" s="1179"/>
      <c r="CO177" s="1179"/>
      <c r="CP177" s="1179"/>
      <c r="CQ177" s="1179"/>
      <c r="CR177" s="1179"/>
      <c r="CS177" s="1179"/>
      <c r="CT177" s="1179"/>
      <c r="CU177" s="1179"/>
      <c r="CV177" s="275"/>
      <c r="CW177" s="1090"/>
      <c r="CX177" s="1091"/>
      <c r="CY177" s="1091"/>
      <c r="CZ177" s="1091"/>
      <c r="DA177" s="1091"/>
      <c r="DB177" s="1091"/>
      <c r="DC177" s="1091"/>
      <c r="DD177" s="1091"/>
      <c r="DE177" s="1091"/>
      <c r="DF177" s="1091"/>
      <c r="DG177" s="1091"/>
      <c r="DH177" s="1091"/>
      <c r="DI177" s="1091"/>
      <c r="DJ177" s="1091"/>
      <c r="DK177" s="1091"/>
      <c r="DL177" s="1091"/>
      <c r="DM177" s="1091"/>
      <c r="DN177" s="1091"/>
      <c r="DO177" s="1091"/>
      <c r="DP177" s="1091"/>
      <c r="DQ177" s="1091"/>
      <c r="DR177" s="1091"/>
      <c r="DS177" s="1091"/>
      <c r="DT177" s="1091"/>
      <c r="DU177" s="1091"/>
      <c r="DV177" s="1091"/>
      <c r="DW177" s="1091"/>
      <c r="DX177" s="1091"/>
      <c r="DY177" s="1091"/>
      <c r="DZ177" s="1091"/>
      <c r="EA177" s="1091"/>
      <c r="EB177" s="1091"/>
      <c r="EC177" s="1091"/>
      <c r="ED177" s="1091"/>
      <c r="EE177" s="1091"/>
      <c r="EF177" s="1091"/>
      <c r="EG177" s="1091"/>
      <c r="EH177" s="1091"/>
      <c r="EI177" s="1091"/>
      <c r="EJ177" s="1091"/>
      <c r="EK177" s="1091"/>
      <c r="EL177" s="1091"/>
      <c r="EM177" s="1091"/>
      <c r="EN177" s="1091"/>
      <c r="EO177" s="1091"/>
      <c r="EP177" s="1091"/>
      <c r="EQ177" s="1091"/>
      <c r="ER177" s="1091"/>
      <c r="ES177" s="1091"/>
      <c r="ET177" s="1091"/>
      <c r="EU177" s="1179"/>
      <c r="EV177" s="1179"/>
      <c r="EW177" s="1179"/>
      <c r="EX177" s="1179"/>
      <c r="EY177" s="1179"/>
      <c r="EZ177" s="1179"/>
      <c r="FA177" s="1179"/>
      <c r="FB177" s="1179"/>
      <c r="FC177" s="1179"/>
      <c r="FD177" s="1179"/>
      <c r="FE177" s="1179"/>
      <c r="FF177" s="1179"/>
      <c r="FG177" s="1179"/>
      <c r="FH177" s="1179"/>
      <c r="FI177" s="1179"/>
      <c r="FJ177" s="1179"/>
      <c r="FK177" s="1179"/>
      <c r="FL177" s="1179"/>
      <c r="FM177" s="1179"/>
      <c r="FN177" s="1179"/>
      <c r="FO177" s="1179"/>
      <c r="FP177" s="1179"/>
      <c r="FQ177" s="1179"/>
      <c r="FR177" s="1179"/>
      <c r="FS177" s="1179"/>
      <c r="FT177" s="1179"/>
      <c r="FU177" s="1179"/>
      <c r="FV177" s="1179"/>
      <c r="FW177" s="1179"/>
      <c r="FX177" s="1179"/>
      <c r="FY177" s="1179"/>
      <c r="FZ177" s="1179"/>
      <c r="GA177" s="1179"/>
      <c r="GB177" s="1179"/>
      <c r="GC177" s="1179"/>
      <c r="GD177" s="1179"/>
      <c r="GE177" s="1179"/>
      <c r="GF177" s="1179"/>
      <c r="GG177" s="1179"/>
      <c r="GH177" s="1179"/>
      <c r="GI177" s="1179"/>
      <c r="GJ177" s="1179"/>
      <c r="GK177" s="1179"/>
      <c r="GL177" s="1179"/>
      <c r="GM177" s="1179"/>
      <c r="GN177" s="1179"/>
      <c r="GO177" s="1179"/>
      <c r="GP177" s="1179"/>
      <c r="GQ177" s="1179"/>
      <c r="GR177" s="6"/>
    </row>
    <row r="178" spans="1:200" s="6" customFormat="1" ht="7.35" customHeight="1" x14ac:dyDescent="0.25">
      <c r="A178" s="244"/>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78"/>
      <c r="AG178" s="178"/>
      <c r="AH178" s="178"/>
      <c r="AI178" s="178"/>
      <c r="AJ178" s="178"/>
      <c r="AK178" s="178"/>
      <c r="AL178" s="178"/>
      <c r="AM178" s="178"/>
      <c r="AN178" s="178"/>
      <c r="AO178" s="178"/>
      <c r="AP178" s="178"/>
      <c r="AQ178" s="178"/>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78"/>
      <c r="CD178" s="178"/>
      <c r="CE178" s="178"/>
      <c r="CF178" s="178"/>
      <c r="CG178" s="178"/>
      <c r="CH178" s="178"/>
      <c r="CI178" s="178"/>
      <c r="CJ178" s="178"/>
      <c r="CK178" s="178"/>
      <c r="CL178" s="178"/>
      <c r="CM178" s="178"/>
      <c r="CN178" s="178"/>
      <c r="CO178" s="15"/>
      <c r="CP178" s="15"/>
      <c r="CQ178" s="15"/>
      <c r="CR178" s="15"/>
      <c r="CS178" s="15"/>
      <c r="CT178" s="15"/>
      <c r="CU178" s="245"/>
      <c r="CV178" s="240"/>
      <c r="CW178" s="244"/>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78"/>
      <c r="EC178" s="178"/>
      <c r="ED178" s="178"/>
      <c r="EE178" s="178"/>
      <c r="EF178" s="178"/>
      <c r="EG178" s="178"/>
      <c r="EH178" s="178"/>
      <c r="EI178" s="178"/>
      <c r="EJ178" s="178"/>
      <c r="EK178" s="178"/>
      <c r="EL178" s="178"/>
      <c r="EM178" s="178"/>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78"/>
      <c r="FZ178" s="178"/>
      <c r="GA178" s="178"/>
      <c r="GB178" s="178"/>
      <c r="GC178" s="178"/>
      <c r="GD178" s="178"/>
      <c r="GE178" s="178"/>
      <c r="GF178" s="178"/>
      <c r="GG178" s="178"/>
      <c r="GH178" s="178"/>
      <c r="GI178" s="178"/>
      <c r="GJ178" s="178"/>
      <c r="GK178" s="15"/>
      <c r="GL178" s="15"/>
      <c r="GM178" s="15"/>
      <c r="GN178" s="15"/>
      <c r="GO178" s="15"/>
      <c r="GP178" s="15"/>
      <c r="GQ178" s="245"/>
    </row>
    <row r="179" spans="1:200" ht="6.75" customHeight="1" thickBot="1" x14ac:dyDescent="0.3">
      <c r="A179" s="244"/>
      <c r="B179" s="1184" t="str">
        <f>IF(Portada!$A$1="www.fly-logics.com","MARCA Y MODELO",0)</f>
        <v>MARCA Y MODELO</v>
      </c>
      <c r="C179" s="1185"/>
      <c r="D179" s="1185"/>
      <c r="E179" s="1185"/>
      <c r="F179" s="1185"/>
      <c r="G179" s="1185"/>
      <c r="H179" s="1185"/>
      <c r="I179" s="1185"/>
      <c r="J179" s="1185"/>
      <c r="K179" s="1185"/>
      <c r="L179" s="1092"/>
      <c r="M179" s="1092"/>
      <c r="N179" s="1092"/>
      <c r="O179" s="1092"/>
      <c r="P179" s="1092"/>
      <c r="Q179" s="1092"/>
      <c r="R179" s="1092"/>
      <c r="S179" s="1092"/>
      <c r="T179" s="1092"/>
      <c r="U179" s="1092"/>
      <c r="V179" s="1092"/>
      <c r="W179" s="1092"/>
      <c r="X179" s="1092"/>
      <c r="Y179" s="1092"/>
      <c r="Z179" s="1092"/>
      <c r="AA179" s="1092"/>
      <c r="AB179" s="1092"/>
      <c r="AC179" s="1092"/>
      <c r="AD179" s="1092"/>
      <c r="AE179" s="1093"/>
      <c r="AF179" s="1094" t="str">
        <f>IF(Portada!$A$1="www.fly-logics.com","PIC",0)</f>
        <v>PIC</v>
      </c>
      <c r="AG179" s="1095"/>
      <c r="AH179" s="1095"/>
      <c r="AI179" s="1096"/>
      <c r="AJ179" s="1094" t="str">
        <f>IF(Portada!$A$1="www.fly-logics.com","SIC",0)</f>
        <v>SIC</v>
      </c>
      <c r="AK179" s="1095"/>
      <c r="AL179" s="1095"/>
      <c r="AM179" s="1096"/>
      <c r="AN179" s="1094" t="str">
        <f>IF(Portada!$A$1="www.fly-logics.com","INSTR.",0)</f>
        <v>INSTR.</v>
      </c>
      <c r="AO179" s="1095"/>
      <c r="AP179" s="1095"/>
      <c r="AQ179" s="1096"/>
      <c r="AR179" s="1097" t="str">
        <f>IF(Portada!$A$1="www.fly-logics.com","Aterr.",0)</f>
        <v>Aterr.</v>
      </c>
      <c r="AS179" s="1098"/>
      <c r="AT179" s="1098"/>
      <c r="AU179" s="1098"/>
      <c r="AV179" s="1098"/>
      <c r="AW179" s="1099"/>
      <c r="AX179" s="632"/>
      <c r="AY179" s="1184" t="str">
        <f>IF(Portada!$A$1="www.fly-logics.com","MARCA Y MODELO",0)</f>
        <v>MARCA Y MODELO</v>
      </c>
      <c r="AZ179" s="1185"/>
      <c r="BA179" s="1185"/>
      <c r="BB179" s="1185"/>
      <c r="BC179" s="1185"/>
      <c r="BD179" s="1185"/>
      <c r="BE179" s="1185"/>
      <c r="BF179" s="1185"/>
      <c r="BG179" s="1185"/>
      <c r="BH179" s="1185"/>
      <c r="BI179" s="1092"/>
      <c r="BJ179" s="1092"/>
      <c r="BK179" s="1092"/>
      <c r="BL179" s="1092"/>
      <c r="BM179" s="1092"/>
      <c r="BN179" s="1092"/>
      <c r="BO179" s="1092"/>
      <c r="BP179" s="1092"/>
      <c r="BQ179" s="1092"/>
      <c r="BR179" s="1092"/>
      <c r="BS179" s="1092"/>
      <c r="BT179" s="1092"/>
      <c r="BU179" s="1092"/>
      <c r="BV179" s="1092"/>
      <c r="BW179" s="1092"/>
      <c r="BX179" s="1092"/>
      <c r="BY179" s="1092"/>
      <c r="BZ179" s="1092"/>
      <c r="CA179" s="1092"/>
      <c r="CB179" s="1093"/>
      <c r="CC179" s="1094" t="str">
        <f>IF(Portada!$A$1="www.fly-logics.com","PIC",0)</f>
        <v>PIC</v>
      </c>
      <c r="CD179" s="1095"/>
      <c r="CE179" s="1095"/>
      <c r="CF179" s="1096"/>
      <c r="CG179" s="1094" t="str">
        <f>IF(Portada!$A$1="www.fly-logics.com","SIC",0)</f>
        <v>SIC</v>
      </c>
      <c r="CH179" s="1095"/>
      <c r="CI179" s="1095"/>
      <c r="CJ179" s="1096"/>
      <c r="CK179" s="1094" t="str">
        <f>IF(Portada!$A$1="www.fly-logics.com","INSTR.",0)</f>
        <v>INSTR.</v>
      </c>
      <c r="CL179" s="1095"/>
      <c r="CM179" s="1095"/>
      <c r="CN179" s="1096"/>
      <c r="CO179" s="1097" t="str">
        <f>IF(Portada!$A$1="www.fly-logics.com","Aterr.",0)</f>
        <v>Aterr.</v>
      </c>
      <c r="CP179" s="1098"/>
      <c r="CQ179" s="1098"/>
      <c r="CR179" s="1098"/>
      <c r="CS179" s="1098"/>
      <c r="CT179" s="1099"/>
      <c r="CU179" s="632"/>
      <c r="CV179" s="276"/>
      <c r="CW179" s="244"/>
      <c r="CX179" s="1184" t="str">
        <f>IF(Portada!$A$1="www.fly-logics.com","MARCA Y MODELO",0)</f>
        <v>MARCA Y MODELO</v>
      </c>
      <c r="CY179" s="1185"/>
      <c r="CZ179" s="1185"/>
      <c r="DA179" s="1185"/>
      <c r="DB179" s="1185"/>
      <c r="DC179" s="1185"/>
      <c r="DD179" s="1185"/>
      <c r="DE179" s="1185"/>
      <c r="DF179" s="1185"/>
      <c r="DG179" s="1185"/>
      <c r="DH179" s="1092"/>
      <c r="DI179" s="1092"/>
      <c r="DJ179" s="1092"/>
      <c r="DK179" s="1092"/>
      <c r="DL179" s="1092"/>
      <c r="DM179" s="1092"/>
      <c r="DN179" s="1092"/>
      <c r="DO179" s="1092"/>
      <c r="DP179" s="1092"/>
      <c r="DQ179" s="1092"/>
      <c r="DR179" s="1092"/>
      <c r="DS179" s="1092"/>
      <c r="DT179" s="1092"/>
      <c r="DU179" s="1092"/>
      <c r="DV179" s="1092"/>
      <c r="DW179" s="1092"/>
      <c r="DX179" s="1092"/>
      <c r="DY179" s="1092"/>
      <c r="DZ179" s="1092"/>
      <c r="EA179" s="1093"/>
      <c r="EB179" s="1094" t="str">
        <f>IF(Portada!$A$1="www.fly-logics.com","PIC",0)</f>
        <v>PIC</v>
      </c>
      <c r="EC179" s="1095"/>
      <c r="ED179" s="1095"/>
      <c r="EE179" s="1096"/>
      <c r="EF179" s="1094" t="str">
        <f>IF(Portada!$A$1="www.fly-logics.com","SIC",0)</f>
        <v>SIC</v>
      </c>
      <c r="EG179" s="1095"/>
      <c r="EH179" s="1095"/>
      <c r="EI179" s="1096"/>
      <c r="EJ179" s="1094" t="str">
        <f>IF(Portada!$A$1="www.fly-logics.com","INSTR.",0)</f>
        <v>INSTR.</v>
      </c>
      <c r="EK179" s="1095"/>
      <c r="EL179" s="1095"/>
      <c r="EM179" s="1096"/>
      <c r="EN179" s="1097" t="str">
        <f>IF(Portada!$A$1="www.fly-logics.com","Aterr.",0)</f>
        <v>Aterr.</v>
      </c>
      <c r="EO179" s="1098"/>
      <c r="EP179" s="1098"/>
      <c r="EQ179" s="1098"/>
      <c r="ER179" s="1098"/>
      <c r="ES179" s="1099"/>
      <c r="ET179" s="632"/>
      <c r="EU179" s="1184" t="str">
        <f>IF(Portada!$A$1="www.fly-logics.com","MARCA Y MODELO",0)</f>
        <v>MARCA Y MODELO</v>
      </c>
      <c r="EV179" s="1185"/>
      <c r="EW179" s="1185"/>
      <c r="EX179" s="1185"/>
      <c r="EY179" s="1185"/>
      <c r="EZ179" s="1185"/>
      <c r="FA179" s="1185"/>
      <c r="FB179" s="1185"/>
      <c r="FC179" s="1185"/>
      <c r="FD179" s="1185"/>
      <c r="FE179" s="1092"/>
      <c r="FF179" s="1092"/>
      <c r="FG179" s="1092"/>
      <c r="FH179" s="1092"/>
      <c r="FI179" s="1092"/>
      <c r="FJ179" s="1092"/>
      <c r="FK179" s="1092"/>
      <c r="FL179" s="1092"/>
      <c r="FM179" s="1092"/>
      <c r="FN179" s="1092"/>
      <c r="FO179" s="1092"/>
      <c r="FP179" s="1092"/>
      <c r="FQ179" s="1092"/>
      <c r="FR179" s="1092"/>
      <c r="FS179" s="1092"/>
      <c r="FT179" s="1092"/>
      <c r="FU179" s="1092"/>
      <c r="FV179" s="1092"/>
      <c r="FW179" s="1092"/>
      <c r="FX179" s="1093"/>
      <c r="FY179" s="1094" t="str">
        <f>IF(Portada!$A$1="www.fly-logics.com","PIC",0)</f>
        <v>PIC</v>
      </c>
      <c r="FZ179" s="1095"/>
      <c r="GA179" s="1095"/>
      <c r="GB179" s="1096"/>
      <c r="GC179" s="1094" t="str">
        <f>IF(Portada!$A$1="www.fly-logics.com","SIC",0)</f>
        <v>SIC</v>
      </c>
      <c r="GD179" s="1095"/>
      <c r="GE179" s="1095"/>
      <c r="GF179" s="1096"/>
      <c r="GG179" s="1094" t="str">
        <f>IF(Portada!$A$1="www.fly-logics.com","INSTR.",0)</f>
        <v>INSTR.</v>
      </c>
      <c r="GH179" s="1095"/>
      <c r="GI179" s="1095"/>
      <c r="GJ179" s="1096"/>
      <c r="GK179" s="1097" t="str">
        <f>IF(Portada!$A$1="www.fly-logics.com","Aterr.",0)</f>
        <v>Aterr.</v>
      </c>
      <c r="GL179" s="1098"/>
      <c r="GM179" s="1098"/>
      <c r="GN179" s="1098"/>
      <c r="GO179" s="1098"/>
      <c r="GP179" s="1099"/>
      <c r="GQ179" s="632"/>
      <c r="GR179" s="6"/>
    </row>
    <row r="180" spans="1:200" ht="8.85" customHeight="1" x14ac:dyDescent="0.25">
      <c r="A180" s="244"/>
      <c r="B180" s="1186"/>
      <c r="C180" s="1100"/>
      <c r="D180" s="1100"/>
      <c r="E180" s="1100"/>
      <c r="F180" s="1100"/>
      <c r="G180" s="1100"/>
      <c r="H180" s="1100"/>
      <c r="I180" s="1100"/>
      <c r="J180" s="1100"/>
      <c r="K180" s="1100"/>
      <c r="L180" s="1101"/>
      <c r="M180" s="1102"/>
      <c r="N180" s="1102"/>
      <c r="O180" s="1102"/>
      <c r="P180" s="1102"/>
      <c r="Q180" s="1102"/>
      <c r="R180" s="1102"/>
      <c r="S180" s="1102"/>
      <c r="T180" s="1102"/>
      <c r="U180" s="1102"/>
      <c r="V180" s="1102"/>
      <c r="W180" s="1102"/>
      <c r="X180" s="1102"/>
      <c r="Y180" s="1102"/>
      <c r="Z180" s="1102"/>
      <c r="AA180" s="1102"/>
      <c r="AB180" s="1102"/>
      <c r="AC180" s="1102"/>
      <c r="AD180" s="1103"/>
      <c r="AE180" s="1104"/>
      <c r="AF180" s="1105"/>
      <c r="AG180" s="1106"/>
      <c r="AH180" s="1106"/>
      <c r="AI180" s="1107"/>
      <c r="AJ180" s="1105"/>
      <c r="AK180" s="1106"/>
      <c r="AL180" s="1106"/>
      <c r="AM180" s="1107"/>
      <c r="AN180" s="1105"/>
      <c r="AO180" s="1106"/>
      <c r="AP180" s="1106"/>
      <c r="AQ180" s="1107"/>
      <c r="AR180" s="1108"/>
      <c r="AS180" s="1109"/>
      <c r="AT180" s="1109"/>
      <c r="AU180" s="1109"/>
      <c r="AV180" s="1109"/>
      <c r="AW180" s="1110"/>
      <c r="AX180" s="632"/>
      <c r="AY180" s="1186"/>
      <c r="AZ180" s="1100"/>
      <c r="BA180" s="1100"/>
      <c r="BB180" s="1100"/>
      <c r="BC180" s="1100"/>
      <c r="BD180" s="1100"/>
      <c r="BE180" s="1100"/>
      <c r="BF180" s="1100"/>
      <c r="BG180" s="1100"/>
      <c r="BH180" s="1100"/>
      <c r="BI180" s="1101"/>
      <c r="BJ180" s="1102"/>
      <c r="BK180" s="1102"/>
      <c r="BL180" s="1102"/>
      <c r="BM180" s="1102"/>
      <c r="BN180" s="1102"/>
      <c r="BO180" s="1102"/>
      <c r="BP180" s="1102"/>
      <c r="BQ180" s="1102"/>
      <c r="BR180" s="1102"/>
      <c r="BS180" s="1102"/>
      <c r="BT180" s="1102"/>
      <c r="BU180" s="1102"/>
      <c r="BV180" s="1102"/>
      <c r="BW180" s="1102"/>
      <c r="BX180" s="1102"/>
      <c r="BY180" s="1102"/>
      <c r="BZ180" s="1102"/>
      <c r="CA180" s="1103"/>
      <c r="CB180" s="1104"/>
      <c r="CC180" s="1105"/>
      <c r="CD180" s="1106"/>
      <c r="CE180" s="1106"/>
      <c r="CF180" s="1107"/>
      <c r="CG180" s="1105"/>
      <c r="CH180" s="1106"/>
      <c r="CI180" s="1106"/>
      <c r="CJ180" s="1107"/>
      <c r="CK180" s="1105"/>
      <c r="CL180" s="1106"/>
      <c r="CM180" s="1106"/>
      <c r="CN180" s="1107"/>
      <c r="CO180" s="1108"/>
      <c r="CP180" s="1109"/>
      <c r="CQ180" s="1109"/>
      <c r="CR180" s="1109"/>
      <c r="CS180" s="1109"/>
      <c r="CT180" s="1110"/>
      <c r="CU180" s="632"/>
      <c r="CV180" s="276"/>
      <c r="CW180" s="244"/>
      <c r="CX180" s="1186"/>
      <c r="CY180" s="1100"/>
      <c r="CZ180" s="1100"/>
      <c r="DA180" s="1100"/>
      <c r="DB180" s="1100"/>
      <c r="DC180" s="1100"/>
      <c r="DD180" s="1100"/>
      <c r="DE180" s="1100"/>
      <c r="DF180" s="1100"/>
      <c r="DG180" s="1100"/>
      <c r="DH180" s="1101"/>
      <c r="DI180" s="1102"/>
      <c r="DJ180" s="1102"/>
      <c r="DK180" s="1102"/>
      <c r="DL180" s="1102"/>
      <c r="DM180" s="1102"/>
      <c r="DN180" s="1102"/>
      <c r="DO180" s="1102"/>
      <c r="DP180" s="1102"/>
      <c r="DQ180" s="1102"/>
      <c r="DR180" s="1102"/>
      <c r="DS180" s="1102"/>
      <c r="DT180" s="1102"/>
      <c r="DU180" s="1102"/>
      <c r="DV180" s="1102"/>
      <c r="DW180" s="1102"/>
      <c r="DX180" s="1102"/>
      <c r="DY180" s="1102"/>
      <c r="DZ180" s="1103"/>
      <c r="EA180" s="1104"/>
      <c r="EB180" s="1105"/>
      <c r="EC180" s="1106"/>
      <c r="ED180" s="1106"/>
      <c r="EE180" s="1107"/>
      <c r="EF180" s="1105"/>
      <c r="EG180" s="1106"/>
      <c r="EH180" s="1106"/>
      <c r="EI180" s="1107"/>
      <c r="EJ180" s="1105"/>
      <c r="EK180" s="1106"/>
      <c r="EL180" s="1106"/>
      <c r="EM180" s="1107"/>
      <c r="EN180" s="1108"/>
      <c r="EO180" s="1109"/>
      <c r="EP180" s="1109"/>
      <c r="EQ180" s="1109"/>
      <c r="ER180" s="1109"/>
      <c r="ES180" s="1110"/>
      <c r="ET180" s="632"/>
      <c r="EU180" s="1186"/>
      <c r="EV180" s="1100"/>
      <c r="EW180" s="1100"/>
      <c r="EX180" s="1100"/>
      <c r="EY180" s="1100"/>
      <c r="EZ180" s="1100"/>
      <c r="FA180" s="1100"/>
      <c r="FB180" s="1100"/>
      <c r="FC180" s="1100"/>
      <c r="FD180" s="1100"/>
      <c r="FE180" s="1101"/>
      <c r="FF180" s="1102"/>
      <c r="FG180" s="1102"/>
      <c r="FH180" s="1102"/>
      <c r="FI180" s="1102"/>
      <c r="FJ180" s="1102"/>
      <c r="FK180" s="1102"/>
      <c r="FL180" s="1102"/>
      <c r="FM180" s="1102"/>
      <c r="FN180" s="1102"/>
      <c r="FO180" s="1102"/>
      <c r="FP180" s="1102"/>
      <c r="FQ180" s="1102"/>
      <c r="FR180" s="1102"/>
      <c r="FS180" s="1102"/>
      <c r="FT180" s="1102"/>
      <c r="FU180" s="1102"/>
      <c r="FV180" s="1102"/>
      <c r="FW180" s="1103"/>
      <c r="FX180" s="1104"/>
      <c r="FY180" s="1105"/>
      <c r="FZ180" s="1106"/>
      <c r="GA180" s="1106"/>
      <c r="GB180" s="1107"/>
      <c r="GC180" s="1105"/>
      <c r="GD180" s="1106"/>
      <c r="GE180" s="1106"/>
      <c r="GF180" s="1107"/>
      <c r="GG180" s="1105"/>
      <c r="GH180" s="1106"/>
      <c r="GI180" s="1106"/>
      <c r="GJ180" s="1107"/>
      <c r="GK180" s="1108"/>
      <c r="GL180" s="1109"/>
      <c r="GM180" s="1109"/>
      <c r="GN180" s="1109"/>
      <c r="GO180" s="1109"/>
      <c r="GP180" s="1110"/>
      <c r="GQ180" s="632"/>
      <c r="GR180" s="6"/>
    </row>
    <row r="181" spans="1:200" ht="6.75" customHeight="1" thickBot="1" x14ac:dyDescent="0.3">
      <c r="A181" s="244"/>
      <c r="B181" s="1186"/>
      <c r="C181" s="1100"/>
      <c r="D181" s="1100"/>
      <c r="E181" s="1100"/>
      <c r="F181" s="1100"/>
      <c r="G181" s="1100"/>
      <c r="H181" s="1100"/>
      <c r="I181" s="1100"/>
      <c r="J181" s="1100"/>
      <c r="K181" s="1100"/>
      <c r="L181" s="1111"/>
      <c r="M181" s="1112"/>
      <c r="N181" s="1112"/>
      <c r="O181" s="1112"/>
      <c r="P181" s="1112"/>
      <c r="Q181" s="1112"/>
      <c r="R181" s="1112"/>
      <c r="S181" s="1112"/>
      <c r="T181" s="1112"/>
      <c r="U181" s="1112"/>
      <c r="V181" s="1112"/>
      <c r="W181" s="1112"/>
      <c r="X181" s="1112"/>
      <c r="Y181" s="1112"/>
      <c r="Z181" s="1112"/>
      <c r="AA181" s="1112"/>
      <c r="AB181" s="1112"/>
      <c r="AC181" s="1112"/>
      <c r="AD181" s="1113"/>
      <c r="AE181" s="1104"/>
      <c r="AF181" s="1105"/>
      <c r="AG181" s="1106"/>
      <c r="AH181" s="1106"/>
      <c r="AI181" s="1107"/>
      <c r="AJ181" s="1105"/>
      <c r="AK181" s="1106"/>
      <c r="AL181" s="1106"/>
      <c r="AM181" s="1107"/>
      <c r="AN181" s="1105"/>
      <c r="AO181" s="1106"/>
      <c r="AP181" s="1106"/>
      <c r="AQ181" s="1107"/>
      <c r="AR181" s="1097" t="str">
        <f>IF(Portada!$A$1="www.fly-logics.com","D",0)</f>
        <v>D</v>
      </c>
      <c r="AS181" s="1098"/>
      <c r="AT181" s="1114"/>
      <c r="AU181" s="1097" t="str">
        <f>IF(Portada!$A$1="www.fly-logics.com","N",0)</f>
        <v>N</v>
      </c>
      <c r="AV181" s="1098"/>
      <c r="AW181" s="1099"/>
      <c r="AX181" s="632"/>
      <c r="AY181" s="1186"/>
      <c r="AZ181" s="1100"/>
      <c r="BA181" s="1100"/>
      <c r="BB181" s="1100"/>
      <c r="BC181" s="1100"/>
      <c r="BD181" s="1100"/>
      <c r="BE181" s="1100"/>
      <c r="BF181" s="1100"/>
      <c r="BG181" s="1100"/>
      <c r="BH181" s="1100"/>
      <c r="BI181" s="1111"/>
      <c r="BJ181" s="1112"/>
      <c r="BK181" s="1112"/>
      <c r="BL181" s="1112"/>
      <c r="BM181" s="1112"/>
      <c r="BN181" s="1112"/>
      <c r="BO181" s="1112"/>
      <c r="BP181" s="1112"/>
      <c r="BQ181" s="1112"/>
      <c r="BR181" s="1112"/>
      <c r="BS181" s="1112"/>
      <c r="BT181" s="1112"/>
      <c r="BU181" s="1112"/>
      <c r="BV181" s="1112"/>
      <c r="BW181" s="1112"/>
      <c r="BX181" s="1112"/>
      <c r="BY181" s="1112"/>
      <c r="BZ181" s="1112"/>
      <c r="CA181" s="1113"/>
      <c r="CB181" s="1104"/>
      <c r="CC181" s="1105"/>
      <c r="CD181" s="1106"/>
      <c r="CE181" s="1106"/>
      <c r="CF181" s="1107"/>
      <c r="CG181" s="1105"/>
      <c r="CH181" s="1106"/>
      <c r="CI181" s="1106"/>
      <c r="CJ181" s="1107"/>
      <c r="CK181" s="1105"/>
      <c r="CL181" s="1106"/>
      <c r="CM181" s="1106"/>
      <c r="CN181" s="1107"/>
      <c r="CO181" s="1097" t="str">
        <f>IF(Portada!$A$1="www.fly-logics.com","D",0)</f>
        <v>D</v>
      </c>
      <c r="CP181" s="1098"/>
      <c r="CQ181" s="1114"/>
      <c r="CR181" s="1097" t="str">
        <f>IF(Portada!$A$1="www.fly-logics.com","N",0)</f>
        <v>N</v>
      </c>
      <c r="CS181" s="1098"/>
      <c r="CT181" s="1099"/>
      <c r="CU181" s="632"/>
      <c r="CV181" s="276"/>
      <c r="CW181" s="244"/>
      <c r="CX181" s="1186"/>
      <c r="CY181" s="1100"/>
      <c r="CZ181" s="1100"/>
      <c r="DA181" s="1100"/>
      <c r="DB181" s="1100"/>
      <c r="DC181" s="1100"/>
      <c r="DD181" s="1100"/>
      <c r="DE181" s="1100"/>
      <c r="DF181" s="1100"/>
      <c r="DG181" s="1100"/>
      <c r="DH181" s="1111"/>
      <c r="DI181" s="1112"/>
      <c r="DJ181" s="1112"/>
      <c r="DK181" s="1112"/>
      <c r="DL181" s="1112"/>
      <c r="DM181" s="1112"/>
      <c r="DN181" s="1112"/>
      <c r="DO181" s="1112"/>
      <c r="DP181" s="1112"/>
      <c r="DQ181" s="1112"/>
      <c r="DR181" s="1112"/>
      <c r="DS181" s="1112"/>
      <c r="DT181" s="1112"/>
      <c r="DU181" s="1112"/>
      <c r="DV181" s="1112"/>
      <c r="DW181" s="1112"/>
      <c r="DX181" s="1112"/>
      <c r="DY181" s="1112"/>
      <c r="DZ181" s="1113"/>
      <c r="EA181" s="1104"/>
      <c r="EB181" s="1105"/>
      <c r="EC181" s="1106"/>
      <c r="ED181" s="1106"/>
      <c r="EE181" s="1107"/>
      <c r="EF181" s="1105"/>
      <c r="EG181" s="1106"/>
      <c r="EH181" s="1106"/>
      <c r="EI181" s="1107"/>
      <c r="EJ181" s="1105"/>
      <c r="EK181" s="1106"/>
      <c r="EL181" s="1106"/>
      <c r="EM181" s="1107"/>
      <c r="EN181" s="1097" t="str">
        <f>IF(Portada!$A$1="www.fly-logics.com","D",0)</f>
        <v>D</v>
      </c>
      <c r="EO181" s="1098"/>
      <c r="EP181" s="1114"/>
      <c r="EQ181" s="1097" t="str">
        <f>IF(Portada!$A$1="www.fly-logics.com","N",0)</f>
        <v>N</v>
      </c>
      <c r="ER181" s="1098"/>
      <c r="ES181" s="1099"/>
      <c r="ET181" s="632"/>
      <c r="EU181" s="1186"/>
      <c r="EV181" s="1100"/>
      <c r="EW181" s="1100"/>
      <c r="EX181" s="1100"/>
      <c r="EY181" s="1100"/>
      <c r="EZ181" s="1100"/>
      <c r="FA181" s="1100"/>
      <c r="FB181" s="1100"/>
      <c r="FC181" s="1100"/>
      <c r="FD181" s="1100"/>
      <c r="FE181" s="1111"/>
      <c r="FF181" s="1112"/>
      <c r="FG181" s="1112"/>
      <c r="FH181" s="1112"/>
      <c r="FI181" s="1112"/>
      <c r="FJ181" s="1112"/>
      <c r="FK181" s="1112"/>
      <c r="FL181" s="1112"/>
      <c r="FM181" s="1112"/>
      <c r="FN181" s="1112"/>
      <c r="FO181" s="1112"/>
      <c r="FP181" s="1112"/>
      <c r="FQ181" s="1112"/>
      <c r="FR181" s="1112"/>
      <c r="FS181" s="1112"/>
      <c r="FT181" s="1112"/>
      <c r="FU181" s="1112"/>
      <c r="FV181" s="1112"/>
      <c r="FW181" s="1113"/>
      <c r="FX181" s="1104"/>
      <c r="FY181" s="1105"/>
      <c r="FZ181" s="1106"/>
      <c r="GA181" s="1106"/>
      <c r="GB181" s="1107"/>
      <c r="GC181" s="1105"/>
      <c r="GD181" s="1106"/>
      <c r="GE181" s="1106"/>
      <c r="GF181" s="1107"/>
      <c r="GG181" s="1105"/>
      <c r="GH181" s="1106"/>
      <c r="GI181" s="1106"/>
      <c r="GJ181" s="1107"/>
      <c r="GK181" s="1097" t="str">
        <f>IF(Portada!$A$1="www.fly-logics.com","D",0)</f>
        <v>D</v>
      </c>
      <c r="GL181" s="1098"/>
      <c r="GM181" s="1114"/>
      <c r="GN181" s="1097" t="str">
        <f>IF(Portada!$A$1="www.fly-logics.com","N",0)</f>
        <v>N</v>
      </c>
      <c r="GO181" s="1098"/>
      <c r="GP181" s="1099"/>
      <c r="GQ181" s="632"/>
      <c r="GR181" s="6"/>
    </row>
    <row r="182" spans="1:200" ht="6.75" customHeight="1" thickBot="1" x14ac:dyDescent="0.3">
      <c r="A182" s="244"/>
      <c r="B182" s="1115"/>
      <c r="C182" s="1116"/>
      <c r="D182" s="1116"/>
      <c r="E182" s="1116"/>
      <c r="F182" s="1116"/>
      <c r="G182" s="1116"/>
      <c r="H182" s="1116"/>
      <c r="I182" s="1116"/>
      <c r="J182" s="1116"/>
      <c r="K182" s="1116"/>
      <c r="L182" s="1116"/>
      <c r="M182" s="1116"/>
      <c r="N182" s="1116"/>
      <c r="O182" s="1116"/>
      <c r="P182" s="1116"/>
      <c r="Q182" s="1116"/>
      <c r="R182" s="1116"/>
      <c r="S182" s="1116"/>
      <c r="T182" s="1116"/>
      <c r="U182" s="1116"/>
      <c r="V182" s="1116"/>
      <c r="W182" s="1116"/>
      <c r="X182" s="1116"/>
      <c r="Y182" s="1116"/>
      <c r="Z182" s="1116"/>
      <c r="AA182" s="1117"/>
      <c r="AB182" s="1117"/>
      <c r="AC182" s="1117"/>
      <c r="AD182" s="1117"/>
      <c r="AE182" s="1118"/>
      <c r="AF182" s="1105"/>
      <c r="AG182" s="1119"/>
      <c r="AH182" s="1119"/>
      <c r="AI182" s="1107"/>
      <c r="AJ182" s="1105"/>
      <c r="AK182" s="1119"/>
      <c r="AL182" s="1119"/>
      <c r="AM182" s="1107"/>
      <c r="AN182" s="1105"/>
      <c r="AO182" s="1119"/>
      <c r="AP182" s="1119"/>
      <c r="AQ182" s="1107"/>
      <c r="AR182" s="1120"/>
      <c r="AS182" s="1121"/>
      <c r="AT182" s="1122"/>
      <c r="AU182" s="1120"/>
      <c r="AV182" s="1121"/>
      <c r="AW182" s="1123"/>
      <c r="AX182" s="632"/>
      <c r="AY182" s="1115"/>
      <c r="AZ182" s="1116"/>
      <c r="BA182" s="1116"/>
      <c r="BB182" s="1116"/>
      <c r="BC182" s="1116"/>
      <c r="BD182" s="1116"/>
      <c r="BE182" s="1116"/>
      <c r="BF182" s="1116"/>
      <c r="BG182" s="1116"/>
      <c r="BH182" s="1116"/>
      <c r="BI182" s="1116"/>
      <c r="BJ182" s="1116"/>
      <c r="BK182" s="1116"/>
      <c r="BL182" s="1116"/>
      <c r="BM182" s="1116"/>
      <c r="BN182" s="1116"/>
      <c r="BO182" s="1116"/>
      <c r="BP182" s="1116"/>
      <c r="BQ182" s="1116"/>
      <c r="BR182" s="1116"/>
      <c r="BS182" s="1116"/>
      <c r="BT182" s="1116"/>
      <c r="BU182" s="1116"/>
      <c r="BV182" s="1116"/>
      <c r="BW182" s="1116"/>
      <c r="BX182" s="1117"/>
      <c r="BY182" s="1117"/>
      <c r="BZ182" s="1117"/>
      <c r="CA182" s="1117"/>
      <c r="CB182" s="1118"/>
      <c r="CC182" s="1105"/>
      <c r="CD182" s="1119"/>
      <c r="CE182" s="1119"/>
      <c r="CF182" s="1107"/>
      <c r="CG182" s="1105"/>
      <c r="CH182" s="1119"/>
      <c r="CI182" s="1119"/>
      <c r="CJ182" s="1107"/>
      <c r="CK182" s="1105"/>
      <c r="CL182" s="1119"/>
      <c r="CM182" s="1119"/>
      <c r="CN182" s="1107"/>
      <c r="CO182" s="1120"/>
      <c r="CP182" s="1121"/>
      <c r="CQ182" s="1122"/>
      <c r="CR182" s="1120"/>
      <c r="CS182" s="1121"/>
      <c r="CT182" s="1123"/>
      <c r="CU182" s="632"/>
      <c r="CV182" s="276"/>
      <c r="CW182" s="244"/>
      <c r="CX182" s="1115"/>
      <c r="CY182" s="1116"/>
      <c r="CZ182" s="1116"/>
      <c r="DA182" s="1116"/>
      <c r="DB182" s="1116"/>
      <c r="DC182" s="1116"/>
      <c r="DD182" s="1116"/>
      <c r="DE182" s="1116"/>
      <c r="DF182" s="1116"/>
      <c r="DG182" s="1116"/>
      <c r="DH182" s="1116"/>
      <c r="DI182" s="1116"/>
      <c r="DJ182" s="1116"/>
      <c r="DK182" s="1116"/>
      <c r="DL182" s="1116"/>
      <c r="DM182" s="1116"/>
      <c r="DN182" s="1116"/>
      <c r="DO182" s="1116"/>
      <c r="DP182" s="1116"/>
      <c r="DQ182" s="1116"/>
      <c r="DR182" s="1116"/>
      <c r="DS182" s="1116"/>
      <c r="DT182" s="1116"/>
      <c r="DU182" s="1116"/>
      <c r="DV182" s="1116"/>
      <c r="DW182" s="1117"/>
      <c r="DX182" s="1117"/>
      <c r="DY182" s="1117"/>
      <c r="DZ182" s="1117"/>
      <c r="EA182" s="1118"/>
      <c r="EB182" s="1105"/>
      <c r="EC182" s="1119"/>
      <c r="ED182" s="1119"/>
      <c r="EE182" s="1107"/>
      <c r="EF182" s="1105"/>
      <c r="EG182" s="1119"/>
      <c r="EH182" s="1119"/>
      <c r="EI182" s="1107"/>
      <c r="EJ182" s="1105"/>
      <c r="EK182" s="1119"/>
      <c r="EL182" s="1119"/>
      <c r="EM182" s="1107"/>
      <c r="EN182" s="1120"/>
      <c r="EO182" s="1121"/>
      <c r="EP182" s="1122"/>
      <c r="EQ182" s="1120"/>
      <c r="ER182" s="1121"/>
      <c r="ES182" s="1123"/>
      <c r="ET182" s="632"/>
      <c r="EU182" s="1115"/>
      <c r="EV182" s="1116"/>
      <c r="EW182" s="1116"/>
      <c r="EX182" s="1116"/>
      <c r="EY182" s="1116"/>
      <c r="EZ182" s="1116"/>
      <c r="FA182" s="1116"/>
      <c r="FB182" s="1116"/>
      <c r="FC182" s="1116"/>
      <c r="FD182" s="1116"/>
      <c r="FE182" s="1116"/>
      <c r="FF182" s="1116"/>
      <c r="FG182" s="1116"/>
      <c r="FH182" s="1116"/>
      <c r="FI182" s="1116"/>
      <c r="FJ182" s="1116"/>
      <c r="FK182" s="1116"/>
      <c r="FL182" s="1116"/>
      <c r="FM182" s="1116"/>
      <c r="FN182" s="1116"/>
      <c r="FO182" s="1116"/>
      <c r="FP182" s="1116"/>
      <c r="FQ182" s="1116"/>
      <c r="FR182" s="1116"/>
      <c r="FS182" s="1116"/>
      <c r="FT182" s="1117"/>
      <c r="FU182" s="1117"/>
      <c r="FV182" s="1117"/>
      <c r="FW182" s="1117"/>
      <c r="FX182" s="1118"/>
      <c r="FY182" s="1105"/>
      <c r="FZ182" s="1119"/>
      <c r="GA182" s="1119"/>
      <c r="GB182" s="1107"/>
      <c r="GC182" s="1105"/>
      <c r="GD182" s="1119"/>
      <c r="GE182" s="1119"/>
      <c r="GF182" s="1107"/>
      <c r="GG182" s="1105"/>
      <c r="GH182" s="1119"/>
      <c r="GI182" s="1119"/>
      <c r="GJ182" s="1107"/>
      <c r="GK182" s="1120"/>
      <c r="GL182" s="1121"/>
      <c r="GM182" s="1122"/>
      <c r="GN182" s="1120"/>
      <c r="GO182" s="1121"/>
      <c r="GP182" s="1123"/>
      <c r="GQ182" s="632"/>
      <c r="GR182" s="6"/>
    </row>
    <row r="183" spans="1:200" ht="8.85" customHeight="1" x14ac:dyDescent="0.25">
      <c r="A183" s="244"/>
      <c r="B183" s="1124" t="str">
        <f>Bitácora!$AH$3</f>
        <v>TIPO</v>
      </c>
      <c r="C183" s="1125"/>
      <c r="D183" s="1125"/>
      <c r="E183" s="1125"/>
      <c r="F183" s="1101"/>
      <c r="G183" s="1126"/>
      <c r="H183" s="1126"/>
      <c r="I183" s="1126"/>
      <c r="J183" s="1127"/>
      <c r="K183" s="1128"/>
      <c r="L183" s="1101"/>
      <c r="M183" s="1126"/>
      <c r="N183" s="1126"/>
      <c r="O183" s="1126"/>
      <c r="P183" s="1126"/>
      <c r="Q183" s="1127"/>
      <c r="R183" s="1125" t="str">
        <f>IF(Portada!$A$1="www.fly-logics.com","AÑO",0)</f>
        <v>AÑO</v>
      </c>
      <c r="S183" s="1125"/>
      <c r="T183" s="1125"/>
      <c r="U183" s="1125"/>
      <c r="V183" s="1101"/>
      <c r="W183" s="1126"/>
      <c r="X183" s="1126"/>
      <c r="Y183" s="1127"/>
      <c r="Z183" s="1104"/>
      <c r="AA183" s="613" t="str">
        <f>IF(Portada!$A$1="www.fly-logics.com","ENE",0)</f>
        <v>ENE</v>
      </c>
      <c r="AB183" s="614"/>
      <c r="AC183" s="614"/>
      <c r="AD183" s="614"/>
      <c r="AE183" s="614"/>
      <c r="AF183" s="605" t="str">
        <f>IF(SUMIFS(Bitácora!$Y$5:$Y$1036129,Bitácora!$D$5:$D$1036129,F183,Bitácora!$AN$5:$AN$1036129,V183,Bitácora!$E$5:$E$1036129,L183,Bitácora!$AM$5:$AM$1036129,AA183)=0," ",SUMIFS(Bitácora!$Y$5:$Y$1036129,Bitácora!$D$5:$D$1036129,F183,Bitácora!$AN$5:$AN$1036129,V183,Bitácora!$E$5:$E$1036129,L183,Bitácora!$AM$5:$AM$1036129,AA183))</f>
        <v xml:space="preserve"> </v>
      </c>
      <c r="AG183" s="615"/>
      <c r="AH183" s="615"/>
      <c r="AI183" s="615"/>
      <c r="AJ183" s="605" t="str">
        <f>IF(SUMIFS(Bitácora!$Z$5:$Z$1036129,Bitácora!$D$5:$D$1036129,F183,Bitácora!$AN$5:$AN$1036129,V183,Bitácora!$E$5:$E$1036129,L183,Bitácora!$AM$5:$AM$1036129,AA183)=0," ",SUMIFS(Bitácora!$Z$5:$Z$1036129,Bitácora!$D$5:$D$1036129,F183,Bitácora!$AN$5:$AN$1036129,V183,Bitácora!$E$5:$E$1036129,L183,Bitácora!$AM$5:$AM$1036129,AA183))</f>
        <v xml:space="preserve"> </v>
      </c>
      <c r="AK183" s="615"/>
      <c r="AL183" s="615"/>
      <c r="AM183" s="615"/>
      <c r="AN183" s="605" t="str">
        <f>IF(SUMIFS(Bitácora!$AA$5:$AA$1036129,Bitácora!$D$5:$D$1036129,F183,Bitácora!$AN$5:$AN$1036129,V183,Bitácora!$E$5:$E$1036129,L183,Bitácora!$AM$5:$AM$1036129,AA183)=0," ",SUMIFS(Bitácora!$AA$5:$AA$1036129,Bitácora!$D$5:$D$1036129,F183,Bitácora!$AN$5:$AN$1036129,V183,Bitácora!$E$5:$E$1036129,L183,Bitácora!$AM$5:$AM$1036129,AA183))</f>
        <v xml:space="preserve"> </v>
      </c>
      <c r="AO183" s="615"/>
      <c r="AP183" s="615"/>
      <c r="AQ183" s="615"/>
      <c r="AR183" s="606" t="str">
        <f>IF(SUMIFS(Bitácora!$AE$5:$AE$1036129,Bitácora!$D$5:$D$1036129,F183,Bitácora!$AN$5:$AN$1036129,V183,Bitácora!$E$5:$E$1036129,L183,Bitácora!$AM$5:$AM$1036129,AA183)=0," ",SUMIFS(Bitácora!$AE$5:$AE$1036129,Bitácora!$D$5:$D$1036129,F183,Bitácora!$AN$5:$AN$1036129,V183,Bitácora!$E$5:$E$1036129,L183,Bitácora!$AM$5:$AM$1036129,AA183))</f>
        <v xml:space="preserve"> </v>
      </c>
      <c r="AS183" s="606"/>
      <c r="AT183" s="606"/>
      <c r="AU183" s="606" t="str">
        <f>IF(SUMIFS(Bitácora!$AF$5:$AF$1036129,Bitácora!$D$5:$D$1036129,F183,Bitácora!$AN$5:$AN$1036129,V183,Bitácora!$E$5:$E$1036129,L183,Bitácora!$AM$5:$AM$1036129,AA183)=0," ",SUMIFS(Bitácora!$AF$5:$AF$1036129,Bitácora!$D$5:$D$1036129,F183,Bitácora!$AN$5:$AN$1036129,V183,Bitácora!$E$5:$E$1036129,L183,Bitácora!$AM$5:$AM$1036129,AA183))</f>
        <v xml:space="preserve"> </v>
      </c>
      <c r="AV183" s="617"/>
      <c r="AW183" s="617"/>
      <c r="AX183" s="632"/>
      <c r="AY183" s="1124" t="str">
        <f>Bitácora!$AH$3</f>
        <v>TIPO</v>
      </c>
      <c r="AZ183" s="1125"/>
      <c r="BA183" s="1125"/>
      <c r="BB183" s="1125"/>
      <c r="BC183" s="1101"/>
      <c r="BD183" s="1126"/>
      <c r="BE183" s="1126"/>
      <c r="BF183" s="1126"/>
      <c r="BG183" s="1127"/>
      <c r="BH183" s="1128"/>
      <c r="BI183" s="1101"/>
      <c r="BJ183" s="1126"/>
      <c r="BK183" s="1126"/>
      <c r="BL183" s="1126"/>
      <c r="BM183" s="1126"/>
      <c r="BN183" s="1127"/>
      <c r="BO183" s="1125" t="str">
        <f>IF(Portada!$A$1="www.fly-logics.com","AÑO",0)</f>
        <v>AÑO</v>
      </c>
      <c r="BP183" s="1125"/>
      <c r="BQ183" s="1125"/>
      <c r="BR183" s="1125"/>
      <c r="BS183" s="1101"/>
      <c r="BT183" s="1126"/>
      <c r="BU183" s="1126"/>
      <c r="BV183" s="1127"/>
      <c r="BW183" s="1104"/>
      <c r="BX183" s="613" t="str">
        <f>IF(Portada!$A$1="www.fly-logics.com","ENE",0)</f>
        <v>ENE</v>
      </c>
      <c r="BY183" s="614"/>
      <c r="BZ183" s="614"/>
      <c r="CA183" s="614"/>
      <c r="CB183" s="614"/>
      <c r="CC183" s="605" t="str">
        <f>IF(SUMIFS(Bitácora!$Y$5:$Y$1036129,Bitácora!$D$5:$D$1036129,BC183,Bitácora!$AN$5:$AN$1036129,BS183,Bitácora!$E$5:$E$1036129,BI183,Bitácora!$AM$5:$AM$1036129,BX183)=0," ",SUMIFS(Bitácora!$Y$5:$Y$1036129,Bitácora!$D$5:$D$1036129,BC183,Bitácora!$AN$5:$AN$1036129,BS183,Bitácora!$E$5:$E$1036129,BI183,Bitácora!$AM$5:$AM$1036129,BX183))</f>
        <v xml:space="preserve"> </v>
      </c>
      <c r="CD183" s="615"/>
      <c r="CE183" s="615"/>
      <c r="CF183" s="615"/>
      <c r="CG183" s="605" t="str">
        <f>IF(SUMIFS(Bitácora!$Z$5:$Z$1036129,Bitácora!$D$5:$D$1036129,BC183,Bitácora!$AN$5:$AN$1036129,BS183,Bitácora!$E$5:$E$1036129,BI183,Bitácora!$AM$5:$AM$1036129,BX183)=0," ",SUMIFS(Bitácora!$Z$5:$Z$1036129,Bitácora!$D$5:$D$1036129,BC183,Bitácora!$AN$5:$AN$1036129,BS183,Bitácora!$E$5:$E$1036129,BI183,Bitácora!$AM$5:$AM$1036129,BX183))</f>
        <v xml:space="preserve"> </v>
      </c>
      <c r="CH183" s="615"/>
      <c r="CI183" s="615"/>
      <c r="CJ183" s="615"/>
      <c r="CK183" s="605" t="str">
        <f>IF(SUMIFS(Bitácora!$AA$5:$AA$1036129,Bitácora!$D$5:$D$1036129,BC183,Bitácora!$AN$5:$AN$1036129,BS183,Bitácora!$E$5:$E$1036129,BI183,Bitácora!$AM$5:$AM$1036129,BX183)=0," ",SUMIFS(Bitácora!$AA$5:$AA$1036129,Bitácora!$D$5:$D$1036129,BC183,Bitácora!$AN$5:$AN$1036129,BS183,Bitácora!$E$5:$E$1036129,BI183,Bitácora!$AM$5:$AM$1036129,BX183))</f>
        <v xml:space="preserve"> </v>
      </c>
      <c r="CL183" s="615"/>
      <c r="CM183" s="615"/>
      <c r="CN183" s="615"/>
      <c r="CO183" s="606" t="str">
        <f>IF(SUMIFS(Bitácora!$AE$5:$AE$1036129,Bitácora!$D$5:$D$1036129,BC183,Bitácora!$AN$5:$AN$1036129,BS183,Bitácora!$E$5:$E$1036129,BI183,Bitácora!$AM$5:$AM$1036129,BX183)=0," ",SUMIFS(Bitácora!$AE$5:$AE$1036129,Bitácora!$D$5:$D$1036129,BC183,Bitácora!$AN$5:$AN$1036129,BS183,Bitácora!$E$5:$E$1036129,BI183,Bitácora!$AM$5:$AM$1036129,BX183))</f>
        <v xml:space="preserve"> </v>
      </c>
      <c r="CP183" s="606"/>
      <c r="CQ183" s="606"/>
      <c r="CR183" s="606" t="str">
        <f>IF(SUMIFS(Bitácora!$AF$5:$AF$1036129,Bitácora!$D$5:$D$1036129,BC183,Bitácora!$AN$5:$AN$1036129,BS183,Bitácora!$E$5:$E$1036129,BI183,Bitácora!$AM$5:$AM$1036129,BX183)=0," ",SUMIFS(Bitácora!$AF$5:$AF$1036129,Bitácora!$D$5:$D$1036129,BC183,Bitácora!$AN$5:$AN$1036129,BS183,Bitácora!$E$5:$E$1036129,BI183,Bitácora!$AM$5:$AM$1036129,BX183))</f>
        <v xml:space="preserve"> </v>
      </c>
      <c r="CS183" s="617"/>
      <c r="CT183" s="617"/>
      <c r="CU183" s="632"/>
      <c r="CV183" s="276"/>
      <c r="CW183" s="244"/>
      <c r="CX183" s="1124" t="str">
        <f>Bitácora!$AH$3</f>
        <v>TIPO</v>
      </c>
      <c r="CY183" s="1125"/>
      <c r="CZ183" s="1125"/>
      <c r="DA183" s="1125"/>
      <c r="DB183" s="1101"/>
      <c r="DC183" s="1126"/>
      <c r="DD183" s="1126"/>
      <c r="DE183" s="1126"/>
      <c r="DF183" s="1127"/>
      <c r="DG183" s="1128"/>
      <c r="DH183" s="1101"/>
      <c r="DI183" s="1126"/>
      <c r="DJ183" s="1126"/>
      <c r="DK183" s="1126"/>
      <c r="DL183" s="1126"/>
      <c r="DM183" s="1127"/>
      <c r="DN183" s="1125" t="str">
        <f>IF(Portada!$A$1="www.fly-logics.com","AÑO",0)</f>
        <v>AÑO</v>
      </c>
      <c r="DO183" s="1125"/>
      <c r="DP183" s="1125"/>
      <c r="DQ183" s="1125"/>
      <c r="DR183" s="1101"/>
      <c r="DS183" s="1126"/>
      <c r="DT183" s="1126"/>
      <c r="DU183" s="1127"/>
      <c r="DV183" s="1104"/>
      <c r="DW183" s="613" t="str">
        <f>IF(Portada!$A$1="www.fly-logics.com","ENE",0)</f>
        <v>ENE</v>
      </c>
      <c r="DX183" s="614"/>
      <c r="DY183" s="614"/>
      <c r="DZ183" s="614"/>
      <c r="EA183" s="614"/>
      <c r="EB183" s="605" t="str">
        <f>IF(SUMIFS(Bitácora!$Y$5:$Y$1036129,Bitácora!$D$5:$D$1036129,DB183,Bitácora!$AN$5:$AN$1036129,DR183,Bitácora!$E$5:$E$1036129,DH183,Bitácora!$AM$5:$AM$1036129,DW183)=0," ",SUMIFS(Bitácora!$Y$5:$Y$1036129,Bitácora!$D$5:$D$1036129,DB183,Bitácora!$AN$5:$AN$1036129,DR183,Bitácora!$E$5:$E$1036129,DH183,Bitácora!$AM$5:$AM$1036129,DW183))</f>
        <v xml:space="preserve"> </v>
      </c>
      <c r="EC183" s="615"/>
      <c r="ED183" s="615"/>
      <c r="EE183" s="615"/>
      <c r="EF183" s="605" t="str">
        <f>IF(SUMIFS(Bitácora!$Z$5:$Z$1036129,Bitácora!$D$5:$D$1036129,DB183,Bitácora!$AN$5:$AN$1036129,DR183,Bitácora!$E$5:$E$1036129,DH183,Bitácora!$AM$5:$AM$1036129,DW183)=0," ",SUMIFS(Bitácora!$Z$5:$Z$1036129,Bitácora!$D$5:$D$1036129,DB183,Bitácora!$AN$5:$AN$1036129,DR183,Bitácora!$E$5:$E$1036129,DH183,Bitácora!$AM$5:$AM$1036129,DW183))</f>
        <v xml:space="preserve"> </v>
      </c>
      <c r="EG183" s="615"/>
      <c r="EH183" s="615"/>
      <c r="EI183" s="615"/>
      <c r="EJ183" s="605" t="str">
        <f>IF(SUMIFS(Bitácora!$AA$5:$AA$1036129,Bitácora!$D$5:$D$1036129,DB183,Bitácora!$AN$5:$AN$1036129,DR183,Bitácora!$E$5:$E$1036129,DH183,Bitácora!$AM$5:$AM$1036129,DW183)=0," ",SUMIFS(Bitácora!$AA$5:$AA$1036129,Bitácora!$D$5:$D$1036129,DB183,Bitácora!$AN$5:$AN$1036129,DR183,Bitácora!$E$5:$E$1036129,DH183,Bitácora!$AM$5:$AM$1036129,DW183))</f>
        <v xml:space="preserve"> </v>
      </c>
      <c r="EK183" s="615"/>
      <c r="EL183" s="615"/>
      <c r="EM183" s="615"/>
      <c r="EN183" s="606" t="str">
        <f>IF(SUMIFS(Bitácora!$AE$5:$AE$1036129,Bitácora!$D$5:$D$1036129,DB183,Bitácora!$AN$5:$AN$1036129,DR183,Bitácora!$E$5:$E$1036129,DH183,Bitácora!$AM$5:$AM$1036129,DW183)=0," ",SUMIFS(Bitácora!$AE$5:$AE$1036129,Bitácora!$D$5:$D$1036129,DB183,Bitácora!$AN$5:$AN$1036129,DR183,Bitácora!$E$5:$E$1036129,DH183,Bitácora!$AM$5:$AM$1036129,DW183))</f>
        <v xml:space="preserve"> </v>
      </c>
      <c r="EO183" s="606"/>
      <c r="EP183" s="606"/>
      <c r="EQ183" s="606" t="str">
        <f>IF(SUMIFS(Bitácora!$AF$5:$AF$1036129,Bitácora!$D$5:$D$1036129,DB183,Bitácora!$AN$5:$AN$1036129,DR183,Bitácora!$E$5:$E$1036129,DH183,Bitácora!$AM$5:$AM$1036129,DW183)=0," ",SUMIFS(Bitácora!$AF$5:$AF$1036129,Bitácora!$D$5:$D$1036129,DB183,Bitácora!$AN$5:$AN$1036129,DR183,Bitácora!$E$5:$E$1036129,DH183,Bitácora!$AM$5:$AM$1036129,DW183))</f>
        <v xml:space="preserve"> </v>
      </c>
      <c r="ER183" s="617"/>
      <c r="ES183" s="617"/>
      <c r="ET183" s="632"/>
      <c r="EU183" s="1124" t="str">
        <f>Bitácora!$AH$3</f>
        <v>TIPO</v>
      </c>
      <c r="EV183" s="1125"/>
      <c r="EW183" s="1125"/>
      <c r="EX183" s="1125"/>
      <c r="EY183" s="1101"/>
      <c r="EZ183" s="1126"/>
      <c r="FA183" s="1126"/>
      <c r="FB183" s="1126"/>
      <c r="FC183" s="1127"/>
      <c r="FD183" s="1128"/>
      <c r="FE183" s="1101"/>
      <c r="FF183" s="1126"/>
      <c r="FG183" s="1126"/>
      <c r="FH183" s="1126"/>
      <c r="FI183" s="1126"/>
      <c r="FJ183" s="1127"/>
      <c r="FK183" s="1125" t="str">
        <f>IF(Portada!$A$1="www.fly-logics.com","AÑO",0)</f>
        <v>AÑO</v>
      </c>
      <c r="FL183" s="1125"/>
      <c r="FM183" s="1125"/>
      <c r="FN183" s="1125"/>
      <c r="FO183" s="1101"/>
      <c r="FP183" s="1126"/>
      <c r="FQ183" s="1126"/>
      <c r="FR183" s="1127"/>
      <c r="FS183" s="1104"/>
      <c r="FT183" s="613" t="str">
        <f>IF(Portada!$A$1="www.fly-logics.com","ENE",0)</f>
        <v>ENE</v>
      </c>
      <c r="FU183" s="614"/>
      <c r="FV183" s="614"/>
      <c r="FW183" s="614"/>
      <c r="FX183" s="614"/>
      <c r="FY183" s="605" t="str">
        <f>IF(SUMIFS(Bitácora!$Y$5:$Y$1036129,Bitácora!$D$5:$D$1036129,EY183,Bitácora!$AN$5:$AN$1036129,FO183,Bitácora!$E$5:$E$1036129,FE183,Bitácora!$AM$5:$AM$1036129,FT183)=0," ",SUMIFS(Bitácora!$Y$5:$Y$1036129,Bitácora!$D$5:$D$1036129,EY183,Bitácora!$AN$5:$AN$1036129,FO183,Bitácora!$E$5:$E$1036129,FE183,Bitácora!$AM$5:$AM$1036129,FT183))</f>
        <v xml:space="preserve"> </v>
      </c>
      <c r="FZ183" s="615"/>
      <c r="GA183" s="615"/>
      <c r="GB183" s="615"/>
      <c r="GC183" s="605" t="str">
        <f>IF(SUMIFS(Bitácora!$Z$5:$Z$1036129,Bitácora!$D$5:$D$1036129,EY183,Bitácora!$AN$5:$AN$1036129,FO183,Bitácora!$E$5:$E$1036129,FE183,Bitácora!$AM$5:$AM$1036129,FT183)=0," ",SUMIFS(Bitácora!$Z$5:$Z$1036129,Bitácora!$D$5:$D$1036129,EY183,Bitácora!$AN$5:$AN$1036129,FO183,Bitácora!$E$5:$E$1036129,FE183,Bitácora!$AM$5:$AM$1036129,FT183))</f>
        <v xml:space="preserve"> </v>
      </c>
      <c r="GD183" s="615"/>
      <c r="GE183" s="615"/>
      <c r="GF183" s="615"/>
      <c r="GG183" s="605" t="str">
        <f>IF(SUMIFS(Bitácora!$AA$5:$AA$1036129,Bitácora!$D$5:$D$1036129,EY183,Bitácora!$AN$5:$AN$1036129,FO183,Bitácora!$E$5:$E$1036129,FE183,Bitácora!$AM$5:$AM$1036129,FT183)=0," ",SUMIFS(Bitácora!$AA$5:$AA$1036129,Bitácora!$D$5:$D$1036129,EY183,Bitácora!$AN$5:$AN$1036129,FO183,Bitácora!$E$5:$E$1036129,FE183,Bitácora!$AM$5:$AM$1036129,FT183))</f>
        <v xml:space="preserve"> </v>
      </c>
      <c r="GH183" s="615"/>
      <c r="GI183" s="615"/>
      <c r="GJ183" s="615"/>
      <c r="GK183" s="606" t="str">
        <f>IF(SUMIFS(Bitácora!$AE$5:$AE$1036129,Bitácora!$D$5:$D$1036129,EY183,Bitácora!$AN$5:$AN$1036129,FO183,Bitácora!$E$5:$E$1036129,FE183,Bitácora!$AM$5:$AM$1036129,FT183)=0," ",SUMIFS(Bitácora!$AE$5:$AE$1036129,Bitácora!$D$5:$D$1036129,EY183,Bitácora!$AN$5:$AN$1036129,FO183,Bitácora!$E$5:$E$1036129,FE183,Bitácora!$AM$5:$AM$1036129,FT183))</f>
        <v xml:space="preserve"> </v>
      </c>
      <c r="GL183" s="606"/>
      <c r="GM183" s="606"/>
      <c r="GN183" s="606" t="str">
        <f>IF(SUMIFS(Bitácora!$AF$5:$AF$1036129,Bitácora!$D$5:$D$1036129,EY183,Bitácora!$AN$5:$AN$1036129,FO183,Bitácora!$E$5:$E$1036129,FE183,Bitácora!$AM$5:$AM$1036129,FT183)=0," ",SUMIFS(Bitácora!$AF$5:$AF$1036129,Bitácora!$D$5:$D$1036129,EY183,Bitácora!$AN$5:$AN$1036129,FO183,Bitácora!$E$5:$E$1036129,FE183,Bitácora!$AM$5:$AM$1036129,FT183))</f>
        <v xml:space="preserve"> </v>
      </c>
      <c r="GO183" s="617"/>
      <c r="GP183" s="617"/>
      <c r="GQ183" s="632"/>
      <c r="GR183" s="6"/>
    </row>
    <row r="184" spans="1:200" ht="8.85" customHeight="1" thickBot="1" x14ac:dyDescent="0.3">
      <c r="A184" s="244"/>
      <c r="B184" s="1124"/>
      <c r="C184" s="1125"/>
      <c r="D184" s="1125"/>
      <c r="E184" s="1125"/>
      <c r="F184" s="1129"/>
      <c r="G184" s="1130"/>
      <c r="H184" s="1130"/>
      <c r="I184" s="1130"/>
      <c r="J184" s="1131"/>
      <c r="K184" s="1128"/>
      <c r="L184" s="1129"/>
      <c r="M184" s="1130"/>
      <c r="N184" s="1130"/>
      <c r="O184" s="1130"/>
      <c r="P184" s="1130"/>
      <c r="Q184" s="1131"/>
      <c r="R184" s="1125"/>
      <c r="S184" s="1125"/>
      <c r="T184" s="1125"/>
      <c r="U184" s="1125"/>
      <c r="V184" s="1129"/>
      <c r="W184" s="1130"/>
      <c r="X184" s="1130"/>
      <c r="Y184" s="1131"/>
      <c r="Z184" s="1104"/>
      <c r="AA184" s="614"/>
      <c r="AB184" s="614"/>
      <c r="AC184" s="614"/>
      <c r="AD184" s="614"/>
      <c r="AE184" s="614"/>
      <c r="AF184" s="615"/>
      <c r="AG184" s="616"/>
      <c r="AH184" s="616"/>
      <c r="AI184" s="615"/>
      <c r="AJ184" s="615"/>
      <c r="AK184" s="616"/>
      <c r="AL184" s="616"/>
      <c r="AM184" s="615"/>
      <c r="AN184" s="615"/>
      <c r="AO184" s="616"/>
      <c r="AP184" s="616"/>
      <c r="AQ184" s="615"/>
      <c r="AR184" s="606"/>
      <c r="AS184" s="606"/>
      <c r="AT184" s="606"/>
      <c r="AU184" s="617"/>
      <c r="AV184" s="618"/>
      <c r="AW184" s="617"/>
      <c r="AX184" s="632"/>
      <c r="AY184" s="1124"/>
      <c r="AZ184" s="1125"/>
      <c r="BA184" s="1125"/>
      <c r="BB184" s="1125"/>
      <c r="BC184" s="1129"/>
      <c r="BD184" s="1130"/>
      <c r="BE184" s="1130"/>
      <c r="BF184" s="1130"/>
      <c r="BG184" s="1131"/>
      <c r="BH184" s="1128"/>
      <c r="BI184" s="1129"/>
      <c r="BJ184" s="1130"/>
      <c r="BK184" s="1130"/>
      <c r="BL184" s="1130"/>
      <c r="BM184" s="1130"/>
      <c r="BN184" s="1131"/>
      <c r="BO184" s="1125"/>
      <c r="BP184" s="1125"/>
      <c r="BQ184" s="1125"/>
      <c r="BR184" s="1125"/>
      <c r="BS184" s="1129"/>
      <c r="BT184" s="1130"/>
      <c r="BU184" s="1130"/>
      <c r="BV184" s="1131"/>
      <c r="BW184" s="1104"/>
      <c r="BX184" s="614"/>
      <c r="BY184" s="614"/>
      <c r="BZ184" s="614"/>
      <c r="CA184" s="614"/>
      <c r="CB184" s="614"/>
      <c r="CC184" s="615"/>
      <c r="CD184" s="616"/>
      <c r="CE184" s="616"/>
      <c r="CF184" s="615"/>
      <c r="CG184" s="615"/>
      <c r="CH184" s="616"/>
      <c r="CI184" s="616"/>
      <c r="CJ184" s="615"/>
      <c r="CK184" s="615"/>
      <c r="CL184" s="616"/>
      <c r="CM184" s="616"/>
      <c r="CN184" s="615"/>
      <c r="CO184" s="606"/>
      <c r="CP184" s="606"/>
      <c r="CQ184" s="606"/>
      <c r="CR184" s="617"/>
      <c r="CS184" s="618"/>
      <c r="CT184" s="617"/>
      <c r="CU184" s="632"/>
      <c r="CV184" s="276"/>
      <c r="CW184" s="244"/>
      <c r="CX184" s="1124"/>
      <c r="CY184" s="1125"/>
      <c r="CZ184" s="1125"/>
      <c r="DA184" s="1125"/>
      <c r="DB184" s="1129"/>
      <c r="DC184" s="1130"/>
      <c r="DD184" s="1130"/>
      <c r="DE184" s="1130"/>
      <c r="DF184" s="1131"/>
      <c r="DG184" s="1128"/>
      <c r="DH184" s="1129"/>
      <c r="DI184" s="1130"/>
      <c r="DJ184" s="1130"/>
      <c r="DK184" s="1130"/>
      <c r="DL184" s="1130"/>
      <c r="DM184" s="1131"/>
      <c r="DN184" s="1125"/>
      <c r="DO184" s="1125"/>
      <c r="DP184" s="1125"/>
      <c r="DQ184" s="1125"/>
      <c r="DR184" s="1129"/>
      <c r="DS184" s="1130"/>
      <c r="DT184" s="1130"/>
      <c r="DU184" s="1131"/>
      <c r="DV184" s="1104"/>
      <c r="DW184" s="614"/>
      <c r="DX184" s="614"/>
      <c r="DY184" s="614"/>
      <c r="DZ184" s="614"/>
      <c r="EA184" s="614"/>
      <c r="EB184" s="615"/>
      <c r="EC184" s="616"/>
      <c r="ED184" s="616"/>
      <c r="EE184" s="615"/>
      <c r="EF184" s="615"/>
      <c r="EG184" s="616"/>
      <c r="EH184" s="616"/>
      <c r="EI184" s="615"/>
      <c r="EJ184" s="615"/>
      <c r="EK184" s="616"/>
      <c r="EL184" s="616"/>
      <c r="EM184" s="615"/>
      <c r="EN184" s="606"/>
      <c r="EO184" s="606"/>
      <c r="EP184" s="606"/>
      <c r="EQ184" s="617"/>
      <c r="ER184" s="618"/>
      <c r="ES184" s="617"/>
      <c r="ET184" s="632"/>
      <c r="EU184" s="1124"/>
      <c r="EV184" s="1125"/>
      <c r="EW184" s="1125"/>
      <c r="EX184" s="1125"/>
      <c r="EY184" s="1129"/>
      <c r="EZ184" s="1130"/>
      <c r="FA184" s="1130"/>
      <c r="FB184" s="1130"/>
      <c r="FC184" s="1131"/>
      <c r="FD184" s="1128"/>
      <c r="FE184" s="1129"/>
      <c r="FF184" s="1130"/>
      <c r="FG184" s="1130"/>
      <c r="FH184" s="1130"/>
      <c r="FI184" s="1130"/>
      <c r="FJ184" s="1131"/>
      <c r="FK184" s="1125"/>
      <c r="FL184" s="1125"/>
      <c r="FM184" s="1125"/>
      <c r="FN184" s="1125"/>
      <c r="FO184" s="1129"/>
      <c r="FP184" s="1130"/>
      <c r="FQ184" s="1130"/>
      <c r="FR184" s="1131"/>
      <c r="FS184" s="1104"/>
      <c r="FT184" s="614"/>
      <c r="FU184" s="614"/>
      <c r="FV184" s="614"/>
      <c r="FW184" s="614"/>
      <c r="FX184" s="614"/>
      <c r="FY184" s="615"/>
      <c r="FZ184" s="616"/>
      <c r="GA184" s="616"/>
      <c r="GB184" s="615"/>
      <c r="GC184" s="615"/>
      <c r="GD184" s="616"/>
      <c r="GE184" s="616"/>
      <c r="GF184" s="615"/>
      <c r="GG184" s="615"/>
      <c r="GH184" s="616"/>
      <c r="GI184" s="616"/>
      <c r="GJ184" s="615"/>
      <c r="GK184" s="606"/>
      <c r="GL184" s="606"/>
      <c r="GM184" s="606"/>
      <c r="GN184" s="617"/>
      <c r="GO184" s="618"/>
      <c r="GP184" s="617"/>
      <c r="GQ184" s="632"/>
      <c r="GR184" s="6"/>
    </row>
    <row r="185" spans="1:200" ht="6.75" customHeight="1" x14ac:dyDescent="0.25">
      <c r="A185" s="244"/>
      <c r="B185" s="1115"/>
      <c r="C185" s="1116"/>
      <c r="D185" s="1116"/>
      <c r="E185" s="1116"/>
      <c r="F185" s="1116"/>
      <c r="G185" s="1116"/>
      <c r="H185" s="1116"/>
      <c r="I185" s="1116"/>
      <c r="J185" s="1116"/>
      <c r="K185" s="1116"/>
      <c r="L185" s="1116"/>
      <c r="M185" s="1116"/>
      <c r="N185" s="1116"/>
      <c r="O185" s="1116"/>
      <c r="P185" s="1116"/>
      <c r="Q185" s="1116"/>
      <c r="R185" s="1116"/>
      <c r="S185" s="1116"/>
      <c r="T185" s="1116"/>
      <c r="U185" s="1116"/>
      <c r="V185" s="1116"/>
      <c r="W185" s="1116"/>
      <c r="X185" s="1116"/>
      <c r="Y185" s="1116"/>
      <c r="Z185" s="1116"/>
      <c r="AA185" s="614"/>
      <c r="AB185" s="614"/>
      <c r="AC185" s="614"/>
      <c r="AD185" s="614"/>
      <c r="AE185" s="614"/>
      <c r="AF185" s="615"/>
      <c r="AG185" s="615"/>
      <c r="AH185" s="615"/>
      <c r="AI185" s="615"/>
      <c r="AJ185" s="615"/>
      <c r="AK185" s="615"/>
      <c r="AL185" s="615"/>
      <c r="AM185" s="615"/>
      <c r="AN185" s="615"/>
      <c r="AO185" s="615"/>
      <c r="AP185" s="615"/>
      <c r="AQ185" s="615"/>
      <c r="AR185" s="606"/>
      <c r="AS185" s="606"/>
      <c r="AT185" s="606"/>
      <c r="AU185" s="617"/>
      <c r="AV185" s="617"/>
      <c r="AW185" s="617"/>
      <c r="AX185" s="632"/>
      <c r="AY185" s="1115"/>
      <c r="AZ185" s="1116"/>
      <c r="BA185" s="1116"/>
      <c r="BB185" s="1116"/>
      <c r="BC185" s="1116"/>
      <c r="BD185" s="1116"/>
      <c r="BE185" s="1116"/>
      <c r="BF185" s="1116"/>
      <c r="BG185" s="1116"/>
      <c r="BH185" s="1116"/>
      <c r="BI185" s="1116"/>
      <c r="BJ185" s="1116"/>
      <c r="BK185" s="1116"/>
      <c r="BL185" s="1116"/>
      <c r="BM185" s="1116"/>
      <c r="BN185" s="1116"/>
      <c r="BO185" s="1116"/>
      <c r="BP185" s="1116"/>
      <c r="BQ185" s="1116"/>
      <c r="BR185" s="1116"/>
      <c r="BS185" s="1116"/>
      <c r="BT185" s="1116"/>
      <c r="BU185" s="1116"/>
      <c r="BV185" s="1116"/>
      <c r="BW185" s="1116"/>
      <c r="BX185" s="614"/>
      <c r="BY185" s="614"/>
      <c r="BZ185" s="614"/>
      <c r="CA185" s="614"/>
      <c r="CB185" s="614"/>
      <c r="CC185" s="615"/>
      <c r="CD185" s="615"/>
      <c r="CE185" s="615"/>
      <c r="CF185" s="615"/>
      <c r="CG185" s="615"/>
      <c r="CH185" s="615"/>
      <c r="CI185" s="615"/>
      <c r="CJ185" s="615"/>
      <c r="CK185" s="615"/>
      <c r="CL185" s="615"/>
      <c r="CM185" s="615"/>
      <c r="CN185" s="615"/>
      <c r="CO185" s="606"/>
      <c r="CP185" s="606"/>
      <c r="CQ185" s="606"/>
      <c r="CR185" s="617"/>
      <c r="CS185" s="617"/>
      <c r="CT185" s="617"/>
      <c r="CU185" s="632"/>
      <c r="CV185" s="276"/>
      <c r="CW185" s="244"/>
      <c r="CX185" s="1115"/>
      <c r="CY185" s="1116"/>
      <c r="CZ185" s="1116"/>
      <c r="DA185" s="1116"/>
      <c r="DB185" s="1116"/>
      <c r="DC185" s="1116"/>
      <c r="DD185" s="1116"/>
      <c r="DE185" s="1116"/>
      <c r="DF185" s="1116"/>
      <c r="DG185" s="1116"/>
      <c r="DH185" s="1116"/>
      <c r="DI185" s="1116"/>
      <c r="DJ185" s="1116"/>
      <c r="DK185" s="1116"/>
      <c r="DL185" s="1116"/>
      <c r="DM185" s="1116"/>
      <c r="DN185" s="1116"/>
      <c r="DO185" s="1116"/>
      <c r="DP185" s="1116"/>
      <c r="DQ185" s="1116"/>
      <c r="DR185" s="1116"/>
      <c r="DS185" s="1116"/>
      <c r="DT185" s="1116"/>
      <c r="DU185" s="1116"/>
      <c r="DV185" s="1116"/>
      <c r="DW185" s="614"/>
      <c r="DX185" s="614"/>
      <c r="DY185" s="614"/>
      <c r="DZ185" s="614"/>
      <c r="EA185" s="614"/>
      <c r="EB185" s="615"/>
      <c r="EC185" s="615"/>
      <c r="ED185" s="615"/>
      <c r="EE185" s="615"/>
      <c r="EF185" s="615"/>
      <c r="EG185" s="615"/>
      <c r="EH185" s="615"/>
      <c r="EI185" s="615"/>
      <c r="EJ185" s="615"/>
      <c r="EK185" s="615"/>
      <c r="EL185" s="615"/>
      <c r="EM185" s="615"/>
      <c r="EN185" s="606"/>
      <c r="EO185" s="606"/>
      <c r="EP185" s="606"/>
      <c r="EQ185" s="617"/>
      <c r="ER185" s="617"/>
      <c r="ES185" s="617"/>
      <c r="ET185" s="632"/>
      <c r="EU185" s="1115"/>
      <c r="EV185" s="1116"/>
      <c r="EW185" s="1116"/>
      <c r="EX185" s="1116"/>
      <c r="EY185" s="1116"/>
      <c r="EZ185" s="1116"/>
      <c r="FA185" s="1116"/>
      <c r="FB185" s="1116"/>
      <c r="FC185" s="1116"/>
      <c r="FD185" s="1116"/>
      <c r="FE185" s="1116"/>
      <c r="FF185" s="1116"/>
      <c r="FG185" s="1116"/>
      <c r="FH185" s="1116"/>
      <c r="FI185" s="1116"/>
      <c r="FJ185" s="1116"/>
      <c r="FK185" s="1116"/>
      <c r="FL185" s="1116"/>
      <c r="FM185" s="1116"/>
      <c r="FN185" s="1116"/>
      <c r="FO185" s="1116"/>
      <c r="FP185" s="1116"/>
      <c r="FQ185" s="1116"/>
      <c r="FR185" s="1116"/>
      <c r="FS185" s="1116"/>
      <c r="FT185" s="614"/>
      <c r="FU185" s="614"/>
      <c r="FV185" s="614"/>
      <c r="FW185" s="614"/>
      <c r="FX185" s="614"/>
      <c r="FY185" s="615"/>
      <c r="FZ185" s="615"/>
      <c r="GA185" s="615"/>
      <c r="GB185" s="615"/>
      <c r="GC185" s="615"/>
      <c r="GD185" s="615"/>
      <c r="GE185" s="615"/>
      <c r="GF185" s="615"/>
      <c r="GG185" s="615"/>
      <c r="GH185" s="615"/>
      <c r="GI185" s="615"/>
      <c r="GJ185" s="615"/>
      <c r="GK185" s="606"/>
      <c r="GL185" s="606"/>
      <c r="GM185" s="606"/>
      <c r="GN185" s="617"/>
      <c r="GO185" s="617"/>
      <c r="GP185" s="617"/>
      <c r="GQ185" s="632"/>
      <c r="GR185" s="6"/>
    </row>
    <row r="186" spans="1:200" ht="6" customHeight="1" x14ac:dyDescent="0.25">
      <c r="A186" s="244"/>
      <c r="B186" s="655"/>
      <c r="C186" s="657"/>
      <c r="D186" s="657"/>
      <c r="E186" s="657"/>
      <c r="F186" s="657"/>
      <c r="G186" s="657"/>
      <c r="H186" s="657"/>
      <c r="I186" s="657"/>
      <c r="J186" s="657"/>
      <c r="K186" s="657"/>
      <c r="L186" s="657"/>
      <c r="M186" s="657"/>
      <c r="N186" s="657"/>
      <c r="O186" s="657"/>
      <c r="P186" s="657"/>
      <c r="Q186" s="657"/>
      <c r="R186" s="657"/>
      <c r="S186" s="657"/>
      <c r="T186" s="657"/>
      <c r="U186" s="657"/>
      <c r="V186" s="657"/>
      <c r="W186" s="657"/>
      <c r="X186" s="657"/>
      <c r="Y186" s="657"/>
      <c r="Z186" s="657"/>
      <c r="AA186" s="613" t="str">
        <f>IF(Portada!$A$1="www.fly-logics.com","FEB",0)</f>
        <v>FEB</v>
      </c>
      <c r="AB186" s="614"/>
      <c r="AC186" s="614"/>
      <c r="AD186" s="614"/>
      <c r="AE186" s="614"/>
      <c r="AF186" s="605" t="str">
        <f>IF(SUMIFS(Bitácora!$Y$5:$Y$1036129,Bitácora!$D$5:$D$1036129,F183,Bitácora!$AN$5:$AN$1036129,V183,Bitácora!$E$5:$E$1036129,L183,Bitácora!$AM$5:$AM$1036129,AA186)=0," ",SUMIFS(Bitácora!$Y$5:$Y$1036129,Bitácora!$D$5:$D$1036129,F183,Bitácora!$AN$5:$AN$1036129,V183,Bitácora!$E$5:$E$1036129,L183,Bitácora!$AM$5:$AM$1036129,AA186))</f>
        <v xml:space="preserve"> </v>
      </c>
      <c r="AG186" s="615"/>
      <c r="AH186" s="615"/>
      <c r="AI186" s="615"/>
      <c r="AJ186" s="605" t="str">
        <f>IF(SUMIFS(Bitácora!$Z$5:$Z$1036129,Bitácora!$D$5:$D$1036129,F183,Bitácora!$AN$5:$AN$1036129,V183,Bitácora!$E$5:$E$1036129,L183,Bitácora!$AM$5:$AM$1036129,AA186)=0," ",SUMIFS(Bitácora!$Z$5:$Z$1036129,Bitácora!$D$5:$D$1036129,F183,Bitácora!$AN$5:$AN$1036129,V183,Bitácora!$E$5:$E$1036129,L183,Bitácora!$AM$5:$AM$1036129,AA186))</f>
        <v xml:space="preserve"> </v>
      </c>
      <c r="AK186" s="615"/>
      <c r="AL186" s="615"/>
      <c r="AM186" s="615"/>
      <c r="AN186" s="605" t="str">
        <f>IF(SUMIFS(Bitácora!$AA$5:$AA$1036129,Bitácora!$D$5:$D$1036129,F183,Bitácora!$AN$5:$AN$1036129,V183,Bitácora!$E$5:$E$1036129,L183,Bitácora!$AM$5:$AM$1036129,AA186)=0," ",SUMIFS(Bitácora!$AA$5:$AA$1036129,Bitácora!$D$5:$D$1036129,F183,Bitácora!$AN$5:$AN$1036129,V183,Bitácora!$E$5:$E$1036129,L183,Bitácora!$AM$5:$AM$1036129,AA186))</f>
        <v xml:space="preserve"> </v>
      </c>
      <c r="AO186" s="615"/>
      <c r="AP186" s="615"/>
      <c r="AQ186" s="615"/>
      <c r="AR186" s="606" t="str">
        <f>IF(SUMIFS(Bitácora!$AE$5:$AE$1036129,Bitácora!$D$5:$D$1036129,F183,Bitácora!$AN$5:$AN$1036129,V183,Bitácora!$E$5:$E$1036129,L183,Bitácora!$AM$5:$AM$1036129,AA186)=0," ",SUMIFS(Bitácora!$AE$5:$AE$1036129,Bitácora!$D$5:$D$1036129,F183,Bitácora!$AN$5:$AN$1036129,V183,Bitácora!$E$5:$E$1036129,L183,Bitácora!$AM$5:$AM$1036129,AA186))</f>
        <v xml:space="preserve"> </v>
      </c>
      <c r="AS186" s="606"/>
      <c r="AT186" s="606"/>
      <c r="AU186" s="606" t="str">
        <f>IF(SUMIFS(Bitácora!$AF$5:$AF$1036129,Bitácora!$D$5:$D$1036129,F183,Bitácora!$AN$5:$AN$1036129,V183,Bitácora!$E$5:$E$1036129,L183,Bitácora!$AM$5:$AM$1036129,AA186)=0," ",SUMIFS(Bitácora!$AF$5:$AF$1036129,Bitácora!$D$5:$D$1036129,F183,Bitácora!$AN$5:$AN$1036129,V183,Bitácora!$E$5:$E$1036129,L183,Bitácora!$AM$5:$AM$1036129,AA186))</f>
        <v xml:space="preserve"> </v>
      </c>
      <c r="AV186" s="617"/>
      <c r="AW186" s="617"/>
      <c r="AX186" s="632"/>
      <c r="AY186" s="655"/>
      <c r="AZ186" s="657"/>
      <c r="BA186" s="657"/>
      <c r="BB186" s="657"/>
      <c r="BC186" s="657"/>
      <c r="BD186" s="657"/>
      <c r="BE186" s="657"/>
      <c r="BF186" s="657"/>
      <c r="BG186" s="657"/>
      <c r="BH186" s="657"/>
      <c r="BI186" s="657"/>
      <c r="BJ186" s="657"/>
      <c r="BK186" s="657"/>
      <c r="BL186" s="657"/>
      <c r="BM186" s="657"/>
      <c r="BN186" s="657"/>
      <c r="BO186" s="657"/>
      <c r="BP186" s="657"/>
      <c r="BQ186" s="657"/>
      <c r="BR186" s="657"/>
      <c r="BS186" s="657"/>
      <c r="BT186" s="657"/>
      <c r="BU186" s="657"/>
      <c r="BV186" s="657"/>
      <c r="BW186" s="657"/>
      <c r="BX186" s="613" t="str">
        <f>IF(Portada!$A$1="www.fly-logics.com","FEB",0)</f>
        <v>FEB</v>
      </c>
      <c r="BY186" s="614"/>
      <c r="BZ186" s="614"/>
      <c r="CA186" s="614"/>
      <c r="CB186" s="614"/>
      <c r="CC186" s="605" t="str">
        <f>IF(SUMIFS(Bitácora!$Y$5:$Y$1036129,Bitácora!$D$5:$D$1036129,BC183,Bitácora!$AN$5:$AN$1036129,BS183,Bitácora!$E$5:$E$1036129,BI183,Bitácora!$AM$5:$AM$1036129,BX186)=0," ",SUMIFS(Bitácora!$Y$5:$Y$1036129,Bitácora!$D$5:$D$1036129,BC183,Bitácora!$AN$5:$AN$1036129,BS183,Bitácora!$E$5:$E$1036129,BI183,Bitácora!$AM$5:$AM$1036129,BX186))</f>
        <v xml:space="preserve"> </v>
      </c>
      <c r="CD186" s="615"/>
      <c r="CE186" s="615"/>
      <c r="CF186" s="615"/>
      <c r="CG186" s="605" t="str">
        <f>IF(SUMIFS(Bitácora!$Z$5:$Z$1036129,Bitácora!$D$5:$D$1036129,BC183,Bitácora!$AN$5:$AN$1036129,BS183,Bitácora!$E$5:$E$1036129,BI183,Bitácora!$AM$5:$AM$1036129,BX186)=0," ",SUMIFS(Bitácora!$Z$5:$Z$1036129,Bitácora!$D$5:$D$1036129,BC183,Bitácora!$AN$5:$AN$1036129,BS183,Bitácora!$E$5:$E$1036129,BI183,Bitácora!$AM$5:$AM$1036129,BX186))</f>
        <v xml:space="preserve"> </v>
      </c>
      <c r="CH186" s="615"/>
      <c r="CI186" s="615"/>
      <c r="CJ186" s="615"/>
      <c r="CK186" s="605" t="str">
        <f>IF(SUMIFS(Bitácora!$AA$5:$AA$1036129,Bitácora!$D$5:$D$1036129,BC183,Bitácora!$AN$5:$AN$1036129,BS183,Bitácora!$E$5:$E$1036129,BI183,Bitácora!$AM$5:$AM$1036129,BX186)=0," ",SUMIFS(Bitácora!$AA$5:$AA$1036129,Bitácora!$D$5:$D$1036129,BC183,Bitácora!$AN$5:$AN$1036129,BS183,Bitácora!$E$5:$E$1036129,BI183,Bitácora!$AM$5:$AM$1036129,BX186))</f>
        <v xml:space="preserve"> </v>
      </c>
      <c r="CL186" s="615"/>
      <c r="CM186" s="615"/>
      <c r="CN186" s="615"/>
      <c r="CO186" s="606" t="str">
        <f>IF(SUMIFS(Bitácora!$AE$5:$AE$1036129,Bitácora!$D$5:$D$1036129,BC183,Bitácora!$AN$5:$AN$1036129,BS183,Bitácora!$E$5:$E$1036129,BI183,Bitácora!$AM$5:$AM$1036129,BX186)=0," ",SUMIFS(Bitácora!$AE$5:$AE$1036129,Bitácora!$D$5:$D$1036129,BC183,Bitácora!$AN$5:$AN$1036129,BS183,Bitácora!$E$5:$E$1036129,BI183,Bitácora!$AM$5:$AM$1036129,BX186))</f>
        <v xml:space="preserve"> </v>
      </c>
      <c r="CP186" s="606"/>
      <c r="CQ186" s="606"/>
      <c r="CR186" s="606" t="str">
        <f>IF(SUMIFS(Bitácora!$AF$5:$AF$1036129,Bitácora!$D$5:$D$1036129,BC183,Bitácora!$AN$5:$AN$1036129,BS183,Bitácora!$E$5:$E$1036129,BI183,Bitácora!$AM$5:$AM$1036129,BX186)=0," ",SUMIFS(Bitácora!$AF$5:$AF$1036129,Bitácora!$D$5:$D$1036129,BC183,Bitácora!$AN$5:$AN$1036129,BS183,Bitácora!$E$5:$E$1036129,BI183,Bitácora!$AM$5:$AM$1036129,BX186))</f>
        <v xml:space="preserve"> </v>
      </c>
      <c r="CS186" s="617"/>
      <c r="CT186" s="617"/>
      <c r="CU186" s="632"/>
      <c r="CV186" s="276"/>
      <c r="CW186" s="244"/>
      <c r="CX186" s="655"/>
      <c r="CY186" s="657"/>
      <c r="CZ186" s="657"/>
      <c r="DA186" s="657"/>
      <c r="DB186" s="657"/>
      <c r="DC186" s="657"/>
      <c r="DD186" s="657"/>
      <c r="DE186" s="657"/>
      <c r="DF186" s="657"/>
      <c r="DG186" s="657"/>
      <c r="DH186" s="657"/>
      <c r="DI186" s="657"/>
      <c r="DJ186" s="657"/>
      <c r="DK186" s="657"/>
      <c r="DL186" s="657"/>
      <c r="DM186" s="657"/>
      <c r="DN186" s="657"/>
      <c r="DO186" s="657"/>
      <c r="DP186" s="657"/>
      <c r="DQ186" s="657"/>
      <c r="DR186" s="657"/>
      <c r="DS186" s="657"/>
      <c r="DT186" s="657"/>
      <c r="DU186" s="657"/>
      <c r="DV186" s="657"/>
      <c r="DW186" s="613" t="str">
        <f>IF(Portada!$A$1="www.fly-logics.com","FEB",0)</f>
        <v>FEB</v>
      </c>
      <c r="DX186" s="614"/>
      <c r="DY186" s="614"/>
      <c r="DZ186" s="614"/>
      <c r="EA186" s="614"/>
      <c r="EB186" s="605" t="str">
        <f>IF(SUMIFS(Bitácora!$Y$5:$Y$1036129,Bitácora!$D$5:$D$1036129,DB183,Bitácora!$AN$5:$AN$1036129,DR183,Bitácora!$E$5:$E$1036129,DH183,Bitácora!$AM$5:$AM$1036129,DW186)=0," ",SUMIFS(Bitácora!$Y$5:$Y$1036129,Bitácora!$D$5:$D$1036129,DB183,Bitácora!$AN$5:$AN$1036129,DR183,Bitácora!$E$5:$E$1036129,DH183,Bitácora!$AM$5:$AM$1036129,DW186))</f>
        <v xml:space="preserve"> </v>
      </c>
      <c r="EC186" s="615"/>
      <c r="ED186" s="615"/>
      <c r="EE186" s="615"/>
      <c r="EF186" s="605" t="str">
        <f>IF(SUMIFS(Bitácora!$Z$5:$Z$1036129,Bitácora!$D$5:$D$1036129,DB183,Bitácora!$AN$5:$AN$1036129,DR183,Bitácora!$E$5:$E$1036129,DH183,Bitácora!$AM$5:$AM$1036129,DW186)=0," ",SUMIFS(Bitácora!$Z$5:$Z$1036129,Bitácora!$D$5:$D$1036129,DB183,Bitácora!$AN$5:$AN$1036129,DR183,Bitácora!$E$5:$E$1036129,DH183,Bitácora!$AM$5:$AM$1036129,DW186))</f>
        <v xml:space="preserve"> </v>
      </c>
      <c r="EG186" s="615"/>
      <c r="EH186" s="615"/>
      <c r="EI186" s="615"/>
      <c r="EJ186" s="605" t="str">
        <f>IF(SUMIFS(Bitácora!$AA$5:$AA$1036129,Bitácora!$D$5:$D$1036129,DB183,Bitácora!$AN$5:$AN$1036129,DR183,Bitácora!$E$5:$E$1036129,DH183,Bitácora!$AM$5:$AM$1036129,DW186)=0," ",SUMIFS(Bitácora!$AA$5:$AA$1036129,Bitácora!$D$5:$D$1036129,DB183,Bitácora!$AN$5:$AN$1036129,DR183,Bitácora!$E$5:$E$1036129,DH183,Bitácora!$AM$5:$AM$1036129,DW186))</f>
        <v xml:space="preserve"> </v>
      </c>
      <c r="EK186" s="615"/>
      <c r="EL186" s="615"/>
      <c r="EM186" s="615"/>
      <c r="EN186" s="606" t="str">
        <f>IF(SUMIFS(Bitácora!$AE$5:$AE$1036129,Bitácora!$D$5:$D$1036129,DB183,Bitácora!$AN$5:$AN$1036129,DR183,Bitácora!$E$5:$E$1036129,DH183,Bitácora!$AM$5:$AM$1036129,DW186)=0," ",SUMIFS(Bitácora!$AE$5:$AE$1036129,Bitácora!$D$5:$D$1036129,DB183,Bitácora!$AN$5:$AN$1036129,DR183,Bitácora!$E$5:$E$1036129,DH183,Bitácora!$AM$5:$AM$1036129,DW186))</f>
        <v xml:space="preserve"> </v>
      </c>
      <c r="EO186" s="606"/>
      <c r="EP186" s="606"/>
      <c r="EQ186" s="606" t="str">
        <f>IF(SUMIFS(Bitácora!$AF$5:$AF$1036129,Bitácora!$D$5:$D$1036129,DB183,Bitácora!$AN$5:$AN$1036129,DR183,Bitácora!$E$5:$E$1036129,DH183,Bitácora!$AM$5:$AM$1036129,DW186)=0," ",SUMIFS(Bitácora!$AF$5:$AF$1036129,Bitácora!$D$5:$D$1036129,DB183,Bitácora!$AN$5:$AN$1036129,DR183,Bitácora!$E$5:$E$1036129,DH183,Bitácora!$AM$5:$AM$1036129,DW186))</f>
        <v xml:space="preserve"> </v>
      </c>
      <c r="ER186" s="617"/>
      <c r="ES186" s="617"/>
      <c r="ET186" s="632"/>
      <c r="EU186" s="655"/>
      <c r="EV186" s="657"/>
      <c r="EW186" s="657"/>
      <c r="EX186" s="657"/>
      <c r="EY186" s="657"/>
      <c r="EZ186" s="657"/>
      <c r="FA186" s="657"/>
      <c r="FB186" s="657"/>
      <c r="FC186" s="657"/>
      <c r="FD186" s="657"/>
      <c r="FE186" s="657"/>
      <c r="FF186" s="657"/>
      <c r="FG186" s="657"/>
      <c r="FH186" s="657"/>
      <c r="FI186" s="657"/>
      <c r="FJ186" s="657"/>
      <c r="FK186" s="657"/>
      <c r="FL186" s="657"/>
      <c r="FM186" s="657"/>
      <c r="FN186" s="657"/>
      <c r="FO186" s="657"/>
      <c r="FP186" s="657"/>
      <c r="FQ186" s="657"/>
      <c r="FR186" s="657"/>
      <c r="FS186" s="657"/>
      <c r="FT186" s="613" t="str">
        <f>IF(Portada!$A$1="www.fly-logics.com","FEB",0)</f>
        <v>FEB</v>
      </c>
      <c r="FU186" s="614"/>
      <c r="FV186" s="614"/>
      <c r="FW186" s="614"/>
      <c r="FX186" s="614"/>
      <c r="FY186" s="605" t="str">
        <f>IF(SUMIFS(Bitácora!$Y$5:$Y$1036129,Bitácora!$D$5:$D$1036129,EY183,Bitácora!$AN$5:$AN$1036129,FO183,Bitácora!$E$5:$E$1036129,FE183,Bitácora!$AM$5:$AM$1036129,FT186)=0," ",SUMIFS(Bitácora!$Y$5:$Y$1036129,Bitácora!$D$5:$D$1036129,EY183,Bitácora!$AN$5:$AN$1036129,FO183,Bitácora!$E$5:$E$1036129,FE183,Bitácora!$AM$5:$AM$1036129,FT186))</f>
        <v xml:space="preserve"> </v>
      </c>
      <c r="FZ186" s="615"/>
      <c r="GA186" s="615"/>
      <c r="GB186" s="615"/>
      <c r="GC186" s="605" t="str">
        <f>IF(SUMIFS(Bitácora!$Z$5:$Z$1036129,Bitácora!$D$5:$D$1036129,EY183,Bitácora!$AN$5:$AN$1036129,FO183,Bitácora!$E$5:$E$1036129,FE183,Bitácora!$AM$5:$AM$1036129,FT186)=0," ",SUMIFS(Bitácora!$Z$5:$Z$1036129,Bitácora!$D$5:$D$1036129,EY183,Bitácora!$AN$5:$AN$1036129,FO183,Bitácora!$E$5:$E$1036129,FE183,Bitácora!$AM$5:$AM$1036129,FT186))</f>
        <v xml:space="preserve"> </v>
      </c>
      <c r="GD186" s="615"/>
      <c r="GE186" s="615"/>
      <c r="GF186" s="615"/>
      <c r="GG186" s="605" t="str">
        <f>IF(SUMIFS(Bitácora!$AA$5:$AA$1036129,Bitácora!$D$5:$D$1036129,EY183,Bitácora!$AN$5:$AN$1036129,FO183,Bitácora!$E$5:$E$1036129,FE183,Bitácora!$AM$5:$AM$1036129,FT186)=0," ",SUMIFS(Bitácora!$AA$5:$AA$1036129,Bitácora!$D$5:$D$1036129,EY183,Bitácora!$AN$5:$AN$1036129,FO183,Bitácora!$E$5:$E$1036129,FE183,Bitácora!$AM$5:$AM$1036129,FT186))</f>
        <v xml:space="preserve"> </v>
      </c>
      <c r="GH186" s="615"/>
      <c r="GI186" s="615"/>
      <c r="GJ186" s="615"/>
      <c r="GK186" s="606" t="str">
        <f>IF(SUMIFS(Bitácora!$AE$5:$AE$1036129,Bitácora!$D$5:$D$1036129,EY183,Bitácora!$AN$5:$AN$1036129,FO183,Bitácora!$E$5:$E$1036129,FE183,Bitácora!$AM$5:$AM$1036129,FT186)=0," ",SUMIFS(Bitácora!$AE$5:$AE$1036129,Bitácora!$D$5:$D$1036129,EY183,Bitácora!$AN$5:$AN$1036129,FO183,Bitácora!$E$5:$E$1036129,FE183,Bitácora!$AM$5:$AM$1036129,FT186))</f>
        <v xml:space="preserve"> </v>
      </c>
      <c r="GL186" s="606"/>
      <c r="GM186" s="606"/>
      <c r="GN186" s="606" t="str">
        <f>IF(SUMIFS(Bitácora!$AF$5:$AF$1036129,Bitácora!$D$5:$D$1036129,EY183,Bitácora!$AN$5:$AN$1036129,FO183,Bitácora!$E$5:$E$1036129,FE183,Bitácora!$AM$5:$AM$1036129,FT186)=0," ",SUMIFS(Bitácora!$AF$5:$AF$1036129,Bitácora!$D$5:$D$1036129,EY183,Bitácora!$AN$5:$AN$1036129,FO183,Bitácora!$E$5:$E$1036129,FE183,Bitácora!$AM$5:$AM$1036129,FT186))</f>
        <v xml:space="preserve"> </v>
      </c>
      <c r="GO186" s="617"/>
      <c r="GP186" s="617"/>
      <c r="GQ186" s="632"/>
      <c r="GR186" s="6"/>
    </row>
    <row r="187" spans="1:200" ht="10.5" customHeight="1" x14ac:dyDescent="0.25">
      <c r="A187" s="244"/>
      <c r="B187" s="630"/>
      <c r="C187" s="648" t="str">
        <f>IF(Portada!$A$1="www.fly-logics.com","TIEMPO DE VUELO",0)</f>
        <v>TIEMPO DE VUELO</v>
      </c>
      <c r="D187" s="648"/>
      <c r="E187" s="648"/>
      <c r="F187" s="648"/>
      <c r="G187" s="648"/>
      <c r="H187" s="648"/>
      <c r="I187" s="648"/>
      <c r="J187" s="648"/>
      <c r="K187" s="648"/>
      <c r="L187" s="648"/>
      <c r="M187" s="648"/>
      <c r="N187" s="625"/>
      <c r="O187" s="648" t="str">
        <f>IF(Portada!$A$1="www.fly-logics.com","TIEMPO MEDIO",0)</f>
        <v>TIEMPO MEDIO</v>
      </c>
      <c r="P187" s="648"/>
      <c r="Q187" s="648"/>
      <c r="R187" s="648"/>
      <c r="S187" s="648"/>
      <c r="T187" s="648"/>
      <c r="U187" s="648"/>
      <c r="V187" s="648"/>
      <c r="W187" s="648"/>
      <c r="X187" s="648"/>
      <c r="Y187" s="648"/>
      <c r="Z187" s="15"/>
      <c r="AA187" s="614"/>
      <c r="AB187" s="614"/>
      <c r="AC187" s="614"/>
      <c r="AD187" s="614"/>
      <c r="AE187" s="614"/>
      <c r="AF187" s="615"/>
      <c r="AG187" s="616"/>
      <c r="AH187" s="616"/>
      <c r="AI187" s="615"/>
      <c r="AJ187" s="615"/>
      <c r="AK187" s="616"/>
      <c r="AL187" s="616"/>
      <c r="AM187" s="615"/>
      <c r="AN187" s="615"/>
      <c r="AO187" s="616"/>
      <c r="AP187" s="616"/>
      <c r="AQ187" s="615"/>
      <c r="AR187" s="606"/>
      <c r="AS187" s="606"/>
      <c r="AT187" s="606"/>
      <c r="AU187" s="617"/>
      <c r="AV187" s="618"/>
      <c r="AW187" s="617"/>
      <c r="AX187" s="632"/>
      <c r="AY187" s="630"/>
      <c r="AZ187" s="648" t="str">
        <f>IF(Portada!$A$1="www.fly-logics.com","TIEMPO DE VUELO",0)</f>
        <v>TIEMPO DE VUELO</v>
      </c>
      <c r="BA187" s="648"/>
      <c r="BB187" s="648"/>
      <c r="BC187" s="648"/>
      <c r="BD187" s="648"/>
      <c r="BE187" s="648"/>
      <c r="BF187" s="648"/>
      <c r="BG187" s="648"/>
      <c r="BH187" s="648"/>
      <c r="BI187" s="648"/>
      <c r="BJ187" s="648"/>
      <c r="BK187" s="625"/>
      <c r="BL187" s="648" t="str">
        <f>IF(Portada!$A$1="www.fly-logics.com","TIEMPO MEDIO",0)</f>
        <v>TIEMPO MEDIO</v>
      </c>
      <c r="BM187" s="648"/>
      <c r="BN187" s="648"/>
      <c r="BO187" s="648"/>
      <c r="BP187" s="648"/>
      <c r="BQ187" s="648"/>
      <c r="BR187" s="648"/>
      <c r="BS187" s="648"/>
      <c r="BT187" s="648"/>
      <c r="BU187" s="648"/>
      <c r="BV187" s="648"/>
      <c r="BW187" s="15"/>
      <c r="BX187" s="614"/>
      <c r="BY187" s="614"/>
      <c r="BZ187" s="614"/>
      <c r="CA187" s="614"/>
      <c r="CB187" s="614"/>
      <c r="CC187" s="615"/>
      <c r="CD187" s="616"/>
      <c r="CE187" s="616"/>
      <c r="CF187" s="615"/>
      <c r="CG187" s="615"/>
      <c r="CH187" s="616"/>
      <c r="CI187" s="616"/>
      <c r="CJ187" s="615"/>
      <c r="CK187" s="615"/>
      <c r="CL187" s="616"/>
      <c r="CM187" s="616"/>
      <c r="CN187" s="615"/>
      <c r="CO187" s="606"/>
      <c r="CP187" s="606"/>
      <c r="CQ187" s="606"/>
      <c r="CR187" s="617"/>
      <c r="CS187" s="618"/>
      <c r="CT187" s="617"/>
      <c r="CU187" s="632"/>
      <c r="CV187" s="276"/>
      <c r="CW187" s="244"/>
      <c r="CX187" s="630"/>
      <c r="CY187" s="648" t="str">
        <f>IF(Portada!$A$1="www.fly-logics.com","TIEMPO DE VUELO",0)</f>
        <v>TIEMPO DE VUELO</v>
      </c>
      <c r="CZ187" s="648"/>
      <c r="DA187" s="648"/>
      <c r="DB187" s="648"/>
      <c r="DC187" s="648"/>
      <c r="DD187" s="648"/>
      <c r="DE187" s="648"/>
      <c r="DF187" s="648"/>
      <c r="DG187" s="648"/>
      <c r="DH187" s="648"/>
      <c r="DI187" s="648"/>
      <c r="DJ187" s="625"/>
      <c r="DK187" s="648" t="str">
        <f>IF(Portada!$A$1="www.fly-logics.com","TIEMPO MEDIO",0)</f>
        <v>TIEMPO MEDIO</v>
      </c>
      <c r="DL187" s="648"/>
      <c r="DM187" s="648"/>
      <c r="DN187" s="648"/>
      <c r="DO187" s="648"/>
      <c r="DP187" s="648"/>
      <c r="DQ187" s="648"/>
      <c r="DR187" s="648"/>
      <c r="DS187" s="648"/>
      <c r="DT187" s="648"/>
      <c r="DU187" s="648"/>
      <c r="DV187" s="15"/>
      <c r="DW187" s="614"/>
      <c r="DX187" s="614"/>
      <c r="DY187" s="614"/>
      <c r="DZ187" s="614"/>
      <c r="EA187" s="614"/>
      <c r="EB187" s="615"/>
      <c r="EC187" s="616"/>
      <c r="ED187" s="616"/>
      <c r="EE187" s="615"/>
      <c r="EF187" s="615"/>
      <c r="EG187" s="616"/>
      <c r="EH187" s="616"/>
      <c r="EI187" s="615"/>
      <c r="EJ187" s="615"/>
      <c r="EK187" s="616"/>
      <c r="EL187" s="616"/>
      <c r="EM187" s="615"/>
      <c r="EN187" s="606"/>
      <c r="EO187" s="606"/>
      <c r="EP187" s="606"/>
      <c r="EQ187" s="617"/>
      <c r="ER187" s="618"/>
      <c r="ES187" s="617"/>
      <c r="ET187" s="632"/>
      <c r="EU187" s="630"/>
      <c r="EV187" s="648" t="str">
        <f>IF(Portada!$A$1="www.fly-logics.com","TIEMPO DE VUELO",0)</f>
        <v>TIEMPO DE VUELO</v>
      </c>
      <c r="EW187" s="648"/>
      <c r="EX187" s="648"/>
      <c r="EY187" s="648"/>
      <c r="EZ187" s="648"/>
      <c r="FA187" s="648"/>
      <c r="FB187" s="648"/>
      <c r="FC187" s="648"/>
      <c r="FD187" s="648"/>
      <c r="FE187" s="648"/>
      <c r="FF187" s="648"/>
      <c r="FG187" s="625"/>
      <c r="FH187" s="648" t="str">
        <f>IF(Portada!$A$1="www.fly-logics.com","TIEMPO MEDIO",0)</f>
        <v>TIEMPO MEDIO</v>
      </c>
      <c r="FI187" s="648"/>
      <c r="FJ187" s="648"/>
      <c r="FK187" s="648"/>
      <c r="FL187" s="648"/>
      <c r="FM187" s="648"/>
      <c r="FN187" s="648"/>
      <c r="FO187" s="648"/>
      <c r="FP187" s="648"/>
      <c r="FQ187" s="648"/>
      <c r="FR187" s="648"/>
      <c r="FS187" s="15"/>
      <c r="FT187" s="614"/>
      <c r="FU187" s="614"/>
      <c r="FV187" s="614"/>
      <c r="FW187" s="614"/>
      <c r="FX187" s="614"/>
      <c r="FY187" s="615"/>
      <c r="FZ187" s="616"/>
      <c r="GA187" s="616"/>
      <c r="GB187" s="615"/>
      <c r="GC187" s="615"/>
      <c r="GD187" s="616"/>
      <c r="GE187" s="616"/>
      <c r="GF187" s="615"/>
      <c r="GG187" s="615"/>
      <c r="GH187" s="616"/>
      <c r="GI187" s="616"/>
      <c r="GJ187" s="615"/>
      <c r="GK187" s="606"/>
      <c r="GL187" s="606"/>
      <c r="GM187" s="606"/>
      <c r="GN187" s="617"/>
      <c r="GO187" s="618"/>
      <c r="GP187" s="617"/>
      <c r="GQ187" s="632"/>
      <c r="GR187" s="6"/>
    </row>
    <row r="188" spans="1:200" ht="8.85" customHeight="1" x14ac:dyDescent="0.25">
      <c r="A188" s="244"/>
      <c r="B188" s="630"/>
      <c r="C188" s="649"/>
      <c r="D188" s="649"/>
      <c r="E188" s="649"/>
      <c r="F188" s="649"/>
      <c r="G188" s="649"/>
      <c r="H188" s="649"/>
      <c r="I188" s="649"/>
      <c r="J188" s="649"/>
      <c r="K188" s="649"/>
      <c r="L188" s="649"/>
      <c r="M188" s="649"/>
      <c r="N188" s="625"/>
      <c r="O188" s="649"/>
      <c r="P188" s="649"/>
      <c r="Q188" s="649"/>
      <c r="R188" s="649"/>
      <c r="S188" s="649"/>
      <c r="T188" s="649"/>
      <c r="U188" s="649"/>
      <c r="V188" s="649"/>
      <c r="W188" s="649"/>
      <c r="X188" s="649"/>
      <c r="Y188" s="649"/>
      <c r="Z188" s="15"/>
      <c r="AA188" s="614"/>
      <c r="AB188" s="614"/>
      <c r="AC188" s="614"/>
      <c r="AD188" s="614"/>
      <c r="AE188" s="614"/>
      <c r="AF188" s="615"/>
      <c r="AG188" s="615"/>
      <c r="AH188" s="615"/>
      <c r="AI188" s="615"/>
      <c r="AJ188" s="615"/>
      <c r="AK188" s="615"/>
      <c r="AL188" s="615"/>
      <c r="AM188" s="615"/>
      <c r="AN188" s="615"/>
      <c r="AO188" s="615"/>
      <c r="AP188" s="615"/>
      <c r="AQ188" s="615"/>
      <c r="AR188" s="606"/>
      <c r="AS188" s="606"/>
      <c r="AT188" s="606"/>
      <c r="AU188" s="617"/>
      <c r="AV188" s="617"/>
      <c r="AW188" s="617"/>
      <c r="AX188" s="632"/>
      <c r="AY188" s="630"/>
      <c r="AZ188" s="649"/>
      <c r="BA188" s="649"/>
      <c r="BB188" s="649"/>
      <c r="BC188" s="649"/>
      <c r="BD188" s="649"/>
      <c r="BE188" s="649"/>
      <c r="BF188" s="649"/>
      <c r="BG188" s="649"/>
      <c r="BH188" s="649"/>
      <c r="BI188" s="649"/>
      <c r="BJ188" s="649"/>
      <c r="BK188" s="625"/>
      <c r="BL188" s="649"/>
      <c r="BM188" s="649"/>
      <c r="BN188" s="649"/>
      <c r="BO188" s="649"/>
      <c r="BP188" s="649"/>
      <c r="BQ188" s="649"/>
      <c r="BR188" s="649"/>
      <c r="BS188" s="649"/>
      <c r="BT188" s="649"/>
      <c r="BU188" s="649"/>
      <c r="BV188" s="649"/>
      <c r="BW188" s="15"/>
      <c r="BX188" s="614"/>
      <c r="BY188" s="614"/>
      <c r="BZ188" s="614"/>
      <c r="CA188" s="614"/>
      <c r="CB188" s="614"/>
      <c r="CC188" s="615"/>
      <c r="CD188" s="615"/>
      <c r="CE188" s="615"/>
      <c r="CF188" s="615"/>
      <c r="CG188" s="615"/>
      <c r="CH188" s="615"/>
      <c r="CI188" s="615"/>
      <c r="CJ188" s="615"/>
      <c r="CK188" s="615"/>
      <c r="CL188" s="615"/>
      <c r="CM188" s="615"/>
      <c r="CN188" s="615"/>
      <c r="CO188" s="606"/>
      <c r="CP188" s="606"/>
      <c r="CQ188" s="606"/>
      <c r="CR188" s="617"/>
      <c r="CS188" s="617"/>
      <c r="CT188" s="617"/>
      <c r="CU188" s="632"/>
      <c r="CV188" s="276"/>
      <c r="CW188" s="244"/>
      <c r="CX188" s="630"/>
      <c r="CY188" s="649"/>
      <c r="CZ188" s="649"/>
      <c r="DA188" s="649"/>
      <c r="DB188" s="649"/>
      <c r="DC188" s="649"/>
      <c r="DD188" s="649"/>
      <c r="DE188" s="649"/>
      <c r="DF188" s="649"/>
      <c r="DG188" s="649"/>
      <c r="DH188" s="649"/>
      <c r="DI188" s="649"/>
      <c r="DJ188" s="625"/>
      <c r="DK188" s="649"/>
      <c r="DL188" s="649"/>
      <c r="DM188" s="649"/>
      <c r="DN188" s="649"/>
      <c r="DO188" s="649"/>
      <c r="DP188" s="649"/>
      <c r="DQ188" s="649"/>
      <c r="DR188" s="649"/>
      <c r="DS188" s="649"/>
      <c r="DT188" s="649"/>
      <c r="DU188" s="649"/>
      <c r="DV188" s="15"/>
      <c r="DW188" s="614"/>
      <c r="DX188" s="614"/>
      <c r="DY188" s="614"/>
      <c r="DZ188" s="614"/>
      <c r="EA188" s="614"/>
      <c r="EB188" s="615"/>
      <c r="EC188" s="615"/>
      <c r="ED188" s="615"/>
      <c r="EE188" s="615"/>
      <c r="EF188" s="615"/>
      <c r="EG188" s="615"/>
      <c r="EH188" s="615"/>
      <c r="EI188" s="615"/>
      <c r="EJ188" s="615"/>
      <c r="EK188" s="615"/>
      <c r="EL188" s="615"/>
      <c r="EM188" s="615"/>
      <c r="EN188" s="606"/>
      <c r="EO188" s="606"/>
      <c r="EP188" s="606"/>
      <c r="EQ188" s="617"/>
      <c r="ER188" s="617"/>
      <c r="ES188" s="617"/>
      <c r="ET188" s="632"/>
      <c r="EU188" s="630"/>
      <c r="EV188" s="649"/>
      <c r="EW188" s="649"/>
      <c r="EX188" s="649"/>
      <c r="EY188" s="649"/>
      <c r="EZ188" s="649"/>
      <c r="FA188" s="649"/>
      <c r="FB188" s="649"/>
      <c r="FC188" s="649"/>
      <c r="FD188" s="649"/>
      <c r="FE188" s="649"/>
      <c r="FF188" s="649"/>
      <c r="FG188" s="625"/>
      <c r="FH188" s="649"/>
      <c r="FI188" s="649"/>
      <c r="FJ188" s="649"/>
      <c r="FK188" s="649"/>
      <c r="FL188" s="649"/>
      <c r="FM188" s="649"/>
      <c r="FN188" s="649"/>
      <c r="FO188" s="649"/>
      <c r="FP188" s="649"/>
      <c r="FQ188" s="649"/>
      <c r="FR188" s="649"/>
      <c r="FS188" s="15"/>
      <c r="FT188" s="614"/>
      <c r="FU188" s="614"/>
      <c r="FV188" s="614"/>
      <c r="FW188" s="614"/>
      <c r="FX188" s="614"/>
      <c r="FY188" s="615"/>
      <c r="FZ188" s="615"/>
      <c r="GA188" s="615"/>
      <c r="GB188" s="615"/>
      <c r="GC188" s="615"/>
      <c r="GD188" s="615"/>
      <c r="GE188" s="615"/>
      <c r="GF188" s="615"/>
      <c r="GG188" s="615"/>
      <c r="GH188" s="615"/>
      <c r="GI188" s="615"/>
      <c r="GJ188" s="615"/>
      <c r="GK188" s="606"/>
      <c r="GL188" s="606"/>
      <c r="GM188" s="606"/>
      <c r="GN188" s="617"/>
      <c r="GO188" s="617"/>
      <c r="GP188" s="617"/>
      <c r="GQ188" s="632"/>
      <c r="GR188" s="6"/>
    </row>
    <row r="189" spans="1:200" ht="10.5" customHeight="1" x14ac:dyDescent="0.25">
      <c r="A189" s="244"/>
      <c r="B189" s="630"/>
      <c r="C189" s="1132" t="str">
        <f>IF(SUMIFS(Bitácora!$I$5:$I$1036129,Bitácora!$D$5:$D$1036129,F183,Bitácora!$AN$5:$AN$1036129,V183,Bitácora!$E$5:$E$1036129,L183)=0," ",SUMIFS(Bitácora!$I$5:$I$1036129,Bitácora!$D$5:$D$1036129,F183,Bitácora!$AN$5:$AN$1036129,V183,Bitácora!$E$5:$E$1036129,L183))</f>
        <v xml:space="preserve"> </v>
      </c>
      <c r="D189" s="1132"/>
      <c r="E189" s="1132"/>
      <c r="F189" s="1132"/>
      <c r="G189" s="1132"/>
      <c r="H189" s="1132"/>
      <c r="I189" s="1132"/>
      <c r="J189" s="1132"/>
      <c r="K189" s="1132"/>
      <c r="L189" s="1132"/>
      <c r="M189" s="1132"/>
      <c r="N189" s="625"/>
      <c r="O189" s="1132" t="str">
        <f t="shared" ref="O189" si="184">IF(IFERROR(C189/J192,"")=0,"",IFERROR(C189/J192,""))</f>
        <v/>
      </c>
      <c r="P189" s="1132"/>
      <c r="Q189" s="1132"/>
      <c r="R189" s="1132"/>
      <c r="S189" s="1132"/>
      <c r="T189" s="1132"/>
      <c r="U189" s="1132"/>
      <c r="V189" s="1132"/>
      <c r="W189" s="1132"/>
      <c r="X189" s="1132"/>
      <c r="Y189" s="1132"/>
      <c r="Z189" s="15"/>
      <c r="AA189" s="613" t="str">
        <f>IF(Portada!$A$1="www.fly-logics.com","MAR",0)</f>
        <v>MAR</v>
      </c>
      <c r="AB189" s="614"/>
      <c r="AC189" s="614"/>
      <c r="AD189" s="614"/>
      <c r="AE189" s="614"/>
      <c r="AF189" s="605" t="str">
        <f>IF(SUMIFS(Bitácora!$Y$5:$Y$1036129,Bitácora!$D$5:$D$1036129,F183,Bitácora!$AN$5:$AN$1036129,V183,Bitácora!$E$5:$E$1036129,L183,Bitácora!$AM$5:$AM$1036129,AA189)=0," ",SUMIFS(Bitácora!$Y$5:$Y$1036129,Bitácora!$D$5:$D$1036129,F183,Bitácora!$AN$5:$AN$1036129,V183,Bitácora!$E$5:$E$1036129,L183,Bitácora!$AM$5:$AM$1036129,AA189))</f>
        <v xml:space="preserve"> </v>
      </c>
      <c r="AG189" s="615"/>
      <c r="AH189" s="615"/>
      <c r="AI189" s="615"/>
      <c r="AJ189" s="605" t="str">
        <f>IF(SUMIFS(Bitácora!$Z$5:$Z$1036129,Bitácora!$D$5:$D$1036129,F183,Bitácora!$AN$5:$AN$1036129,V183,Bitácora!$E$5:$E$1036129,L183,Bitácora!$AM$5:$AM$1036129,AA189)=0," ",SUMIFS(Bitácora!$Z$5:$Z$1036129,Bitácora!$D$5:$D$1036129,F183,Bitácora!$AN$5:$AN$1036129,V183,Bitácora!$E$5:$E$1036129,L183,Bitácora!$AM$5:$AM$1036129,AA189))</f>
        <v xml:space="preserve"> </v>
      </c>
      <c r="AK189" s="615"/>
      <c r="AL189" s="615"/>
      <c r="AM189" s="615"/>
      <c r="AN189" s="605" t="str">
        <f>IF(SUMIFS(Bitácora!$AA$5:$AA$1036129,Bitácora!$D$5:$D$1036129,F183,Bitácora!$AN$5:$AN$1036129,V183,Bitácora!$E$5:$E$1036129,L183,Bitácora!$AM$5:$AM$1036129,AA189)=0," ",SUMIFS(Bitácora!$AA$5:$AA$1036129,Bitácora!$D$5:$D$1036129,F183,Bitácora!$AN$5:$AN$1036129,V183,Bitácora!$E$5:$E$1036129,L183,Bitácora!$AM$5:$AM$1036129,AA189))</f>
        <v xml:space="preserve"> </v>
      </c>
      <c r="AO189" s="615"/>
      <c r="AP189" s="615"/>
      <c r="AQ189" s="615"/>
      <c r="AR189" s="606" t="str">
        <f>IF(SUMIFS(Bitácora!$AE$5:$AE$1036129,Bitácora!$D$5:$D$1036129,F183,Bitácora!$AN$5:$AN$1036129,V183,Bitácora!$E$5:$E$1036129,L183,Bitácora!$AM$5:$AM$1036129,AA189)=0," ",SUMIFS(Bitácora!$AE$5:$AE$1036129,Bitácora!$D$5:$D$1036129,F183,Bitácora!$AN$5:$AN$1036129,V183,Bitácora!$E$5:$E$1036129,L183,Bitácora!$AM$5:$AM$1036129,AA189))</f>
        <v xml:space="preserve"> </v>
      </c>
      <c r="AS189" s="606"/>
      <c r="AT189" s="606"/>
      <c r="AU189" s="606" t="str">
        <f>IF(SUMIFS(Bitácora!$AF$5:$AF$1036129,Bitácora!$D$5:$D$1036129,F183,Bitácora!$AN$5:$AN$1036129,V183,Bitácora!$E$5:$E$1036129,L183,Bitácora!$AM$5:$AM$1036129,AA189)=0," ",SUMIFS(Bitácora!$AF$5:$AF$1036129,Bitácora!$D$5:$D$1036129,F183,Bitácora!$AN$5:$AN$1036129,V183,Bitácora!$E$5:$E$1036129,L183,Bitácora!$AM$5:$AM$1036129,AA189))</f>
        <v xml:space="preserve"> </v>
      </c>
      <c r="AV189" s="617"/>
      <c r="AW189" s="617"/>
      <c r="AX189" s="632"/>
      <c r="AY189" s="630"/>
      <c r="AZ189" s="1132" t="str">
        <f>IF(SUMIFS(Bitácora!$I$5:$I$1036129,Bitácora!$D$5:$D$1036129,BC183,Bitácora!$AN$5:$AN$1036129,BS183,Bitácora!$E$5:$E$1036129,BI183)=0," ",SUMIFS(Bitácora!$I$5:$I$1036129,Bitácora!$D$5:$D$1036129,BC183,Bitácora!$AN$5:$AN$1036129,BS183,Bitácora!$E$5:$E$1036129,BI183))</f>
        <v xml:space="preserve"> </v>
      </c>
      <c r="BA189" s="1132"/>
      <c r="BB189" s="1132"/>
      <c r="BC189" s="1132"/>
      <c r="BD189" s="1132"/>
      <c r="BE189" s="1132"/>
      <c r="BF189" s="1132"/>
      <c r="BG189" s="1132"/>
      <c r="BH189" s="1132"/>
      <c r="BI189" s="1132"/>
      <c r="BJ189" s="1132"/>
      <c r="BK189" s="625"/>
      <c r="BL189" s="1132" t="str">
        <f t="shared" ref="BL189" si="185">IF(IFERROR(AZ189/BG192,"")=0,"",IFERROR(AZ189/BG192,""))</f>
        <v/>
      </c>
      <c r="BM189" s="1132"/>
      <c r="BN189" s="1132"/>
      <c r="BO189" s="1132"/>
      <c r="BP189" s="1132"/>
      <c r="BQ189" s="1132"/>
      <c r="BR189" s="1132"/>
      <c r="BS189" s="1132"/>
      <c r="BT189" s="1132"/>
      <c r="BU189" s="1132"/>
      <c r="BV189" s="1132"/>
      <c r="BW189" s="15"/>
      <c r="BX189" s="613" t="str">
        <f>IF(Portada!$A$1="www.fly-logics.com","MAR",0)</f>
        <v>MAR</v>
      </c>
      <c r="BY189" s="614"/>
      <c r="BZ189" s="614"/>
      <c r="CA189" s="614"/>
      <c r="CB189" s="614"/>
      <c r="CC189" s="605" t="str">
        <f>IF(SUMIFS(Bitácora!$Y$5:$Y$1036129,Bitácora!$D$5:$D$1036129,BC183,Bitácora!$AN$5:$AN$1036129,BS183,Bitácora!$E$5:$E$1036129,BI183,Bitácora!$AM$5:$AM$1036129,BX189)=0," ",SUMIFS(Bitácora!$Y$5:$Y$1036129,Bitácora!$D$5:$D$1036129,BC183,Bitácora!$AN$5:$AN$1036129,BS183,Bitácora!$E$5:$E$1036129,BI183,Bitácora!$AM$5:$AM$1036129,BX189))</f>
        <v xml:space="preserve"> </v>
      </c>
      <c r="CD189" s="615"/>
      <c r="CE189" s="615"/>
      <c r="CF189" s="615"/>
      <c r="CG189" s="605" t="str">
        <f>IF(SUMIFS(Bitácora!$Z$5:$Z$1036129,Bitácora!$D$5:$D$1036129,BC183,Bitácora!$AN$5:$AN$1036129,BS183,Bitácora!$E$5:$E$1036129,BI183,Bitácora!$AM$5:$AM$1036129,BX189)=0," ",SUMIFS(Bitácora!$Z$5:$Z$1036129,Bitácora!$D$5:$D$1036129,BC183,Bitácora!$AN$5:$AN$1036129,BS183,Bitácora!$E$5:$E$1036129,BI183,Bitácora!$AM$5:$AM$1036129,BX189))</f>
        <v xml:space="preserve"> </v>
      </c>
      <c r="CH189" s="615"/>
      <c r="CI189" s="615"/>
      <c r="CJ189" s="615"/>
      <c r="CK189" s="605" t="str">
        <f>IF(SUMIFS(Bitácora!$AA$5:$AA$1036129,Bitácora!$D$5:$D$1036129,BC183,Bitácora!$AN$5:$AN$1036129,BS183,Bitácora!$E$5:$E$1036129,BI183,Bitácora!$AM$5:$AM$1036129,BX189)=0," ",SUMIFS(Bitácora!$AA$5:$AA$1036129,Bitácora!$D$5:$D$1036129,BC183,Bitácora!$AN$5:$AN$1036129,BS183,Bitácora!$E$5:$E$1036129,BI183,Bitácora!$AM$5:$AM$1036129,BX189))</f>
        <v xml:space="preserve"> </v>
      </c>
      <c r="CL189" s="615"/>
      <c r="CM189" s="615"/>
      <c r="CN189" s="615"/>
      <c r="CO189" s="606" t="str">
        <f>IF(SUMIFS(Bitácora!$AE$5:$AE$1036129,Bitácora!$D$5:$D$1036129,BC183,Bitácora!$AN$5:$AN$1036129,BS183,Bitácora!$E$5:$E$1036129,BI183,Bitácora!$AM$5:$AM$1036129,BX189)=0," ",SUMIFS(Bitácora!$AE$5:$AE$1036129,Bitácora!$D$5:$D$1036129,BC183,Bitácora!$AN$5:$AN$1036129,BS183,Bitácora!$E$5:$E$1036129,BI183,Bitácora!$AM$5:$AM$1036129,BX189))</f>
        <v xml:space="preserve"> </v>
      </c>
      <c r="CP189" s="606"/>
      <c r="CQ189" s="606"/>
      <c r="CR189" s="606" t="str">
        <f>IF(SUMIFS(Bitácora!$AF$5:$AF$1036129,Bitácora!$D$5:$D$1036129,BC183,Bitácora!$AN$5:$AN$1036129,BS183,Bitácora!$E$5:$E$1036129,BI183,Bitácora!$AM$5:$AM$1036129,BX189)=0," ",SUMIFS(Bitácora!$AF$5:$AF$1036129,Bitácora!$D$5:$D$1036129,BC183,Bitácora!$AN$5:$AN$1036129,BS183,Bitácora!$E$5:$E$1036129,BI183,Bitácora!$AM$5:$AM$1036129,BX189))</f>
        <v xml:space="preserve"> </v>
      </c>
      <c r="CS189" s="617"/>
      <c r="CT189" s="617"/>
      <c r="CU189" s="632"/>
      <c r="CV189" s="276"/>
      <c r="CW189" s="244"/>
      <c r="CX189" s="630"/>
      <c r="CY189" s="1132" t="str">
        <f>IF(SUMIFS(Bitácora!$I$5:$I$1036129,Bitácora!$D$5:$D$1036129,DB183,Bitácora!$AN$5:$AN$1036129,DR183,Bitácora!$E$5:$E$1036129,DH183)=0," ",SUMIFS(Bitácora!$I$5:$I$1036129,Bitácora!$D$5:$D$1036129,DB183,Bitácora!$AN$5:$AN$1036129,DR183,Bitácora!$E$5:$E$1036129,DH183))</f>
        <v xml:space="preserve"> </v>
      </c>
      <c r="CZ189" s="1132"/>
      <c r="DA189" s="1132"/>
      <c r="DB189" s="1132"/>
      <c r="DC189" s="1132"/>
      <c r="DD189" s="1132"/>
      <c r="DE189" s="1132"/>
      <c r="DF189" s="1132"/>
      <c r="DG189" s="1132"/>
      <c r="DH189" s="1132"/>
      <c r="DI189" s="1132"/>
      <c r="DJ189" s="625"/>
      <c r="DK189" s="1132" t="str">
        <f t="shared" ref="DK189" si="186">IF(IFERROR(CY189/DF192,"")=0,"",IFERROR(CY189/DF192,""))</f>
        <v/>
      </c>
      <c r="DL189" s="1132"/>
      <c r="DM189" s="1132"/>
      <c r="DN189" s="1132"/>
      <c r="DO189" s="1132"/>
      <c r="DP189" s="1132"/>
      <c r="DQ189" s="1132"/>
      <c r="DR189" s="1132"/>
      <c r="DS189" s="1132"/>
      <c r="DT189" s="1132"/>
      <c r="DU189" s="1132"/>
      <c r="DV189" s="15"/>
      <c r="DW189" s="613" t="str">
        <f>IF(Portada!$A$1="www.fly-logics.com","MAR",0)</f>
        <v>MAR</v>
      </c>
      <c r="DX189" s="614"/>
      <c r="DY189" s="614"/>
      <c r="DZ189" s="614"/>
      <c r="EA189" s="614"/>
      <c r="EB189" s="605" t="str">
        <f>IF(SUMIFS(Bitácora!$Y$5:$Y$1036129,Bitácora!$D$5:$D$1036129,DB183,Bitácora!$AN$5:$AN$1036129,DR183,Bitácora!$E$5:$E$1036129,DH183,Bitácora!$AM$5:$AM$1036129,DW189)=0," ",SUMIFS(Bitácora!$Y$5:$Y$1036129,Bitácora!$D$5:$D$1036129,DB183,Bitácora!$AN$5:$AN$1036129,DR183,Bitácora!$E$5:$E$1036129,DH183,Bitácora!$AM$5:$AM$1036129,DW189))</f>
        <v xml:space="preserve"> </v>
      </c>
      <c r="EC189" s="615"/>
      <c r="ED189" s="615"/>
      <c r="EE189" s="615"/>
      <c r="EF189" s="605" t="str">
        <f>IF(SUMIFS(Bitácora!$Z$5:$Z$1036129,Bitácora!$D$5:$D$1036129,DB183,Bitácora!$AN$5:$AN$1036129,DR183,Bitácora!$E$5:$E$1036129,DH183,Bitácora!$AM$5:$AM$1036129,DW189)=0," ",SUMIFS(Bitácora!$Z$5:$Z$1036129,Bitácora!$D$5:$D$1036129,DB183,Bitácora!$AN$5:$AN$1036129,DR183,Bitácora!$E$5:$E$1036129,DH183,Bitácora!$AM$5:$AM$1036129,DW189))</f>
        <v xml:space="preserve"> </v>
      </c>
      <c r="EG189" s="615"/>
      <c r="EH189" s="615"/>
      <c r="EI189" s="615"/>
      <c r="EJ189" s="605" t="str">
        <f>IF(SUMIFS(Bitácora!$AA$5:$AA$1036129,Bitácora!$D$5:$D$1036129,DB183,Bitácora!$AN$5:$AN$1036129,DR183,Bitácora!$E$5:$E$1036129,DH183,Bitácora!$AM$5:$AM$1036129,DW189)=0," ",SUMIFS(Bitácora!$AA$5:$AA$1036129,Bitácora!$D$5:$D$1036129,DB183,Bitácora!$AN$5:$AN$1036129,DR183,Bitácora!$E$5:$E$1036129,DH183,Bitácora!$AM$5:$AM$1036129,DW189))</f>
        <v xml:space="preserve"> </v>
      </c>
      <c r="EK189" s="615"/>
      <c r="EL189" s="615"/>
      <c r="EM189" s="615"/>
      <c r="EN189" s="606" t="str">
        <f>IF(SUMIFS(Bitácora!$AE$5:$AE$1036129,Bitácora!$D$5:$D$1036129,DB183,Bitácora!$AN$5:$AN$1036129,DR183,Bitácora!$E$5:$E$1036129,DH183,Bitácora!$AM$5:$AM$1036129,DW189)=0," ",SUMIFS(Bitácora!$AE$5:$AE$1036129,Bitácora!$D$5:$D$1036129,DB183,Bitácora!$AN$5:$AN$1036129,DR183,Bitácora!$E$5:$E$1036129,DH183,Bitácora!$AM$5:$AM$1036129,DW189))</f>
        <v xml:space="preserve"> </v>
      </c>
      <c r="EO189" s="606"/>
      <c r="EP189" s="606"/>
      <c r="EQ189" s="606" t="str">
        <f>IF(SUMIFS(Bitácora!$AF$5:$AF$1036129,Bitácora!$D$5:$D$1036129,DB183,Bitácora!$AN$5:$AN$1036129,DR183,Bitácora!$E$5:$E$1036129,DH183,Bitácora!$AM$5:$AM$1036129,DW189)=0," ",SUMIFS(Bitácora!$AF$5:$AF$1036129,Bitácora!$D$5:$D$1036129,DB183,Bitácora!$AN$5:$AN$1036129,DR183,Bitácora!$E$5:$E$1036129,DH183,Bitácora!$AM$5:$AM$1036129,DW189))</f>
        <v xml:space="preserve"> </v>
      </c>
      <c r="ER189" s="617"/>
      <c r="ES189" s="617"/>
      <c r="ET189" s="632"/>
      <c r="EU189" s="630"/>
      <c r="EV189" s="1132" t="str">
        <f>IF(SUMIFS(Bitácora!$I$5:$I$1036129,Bitácora!$D$5:$D$1036129,EY183,Bitácora!$AN$5:$AN$1036129,FO183,Bitácora!$E$5:$E$1036129,FE183)=0," ",SUMIFS(Bitácora!$I$5:$I$1036129,Bitácora!$D$5:$D$1036129,EY183,Bitácora!$AN$5:$AN$1036129,FO183,Bitácora!$E$5:$E$1036129,FE183))</f>
        <v xml:space="preserve"> </v>
      </c>
      <c r="EW189" s="1132"/>
      <c r="EX189" s="1132"/>
      <c r="EY189" s="1132"/>
      <c r="EZ189" s="1132"/>
      <c r="FA189" s="1132"/>
      <c r="FB189" s="1132"/>
      <c r="FC189" s="1132"/>
      <c r="FD189" s="1132"/>
      <c r="FE189" s="1132"/>
      <c r="FF189" s="1132"/>
      <c r="FG189" s="625"/>
      <c r="FH189" s="1132" t="str">
        <f t="shared" ref="FH189" si="187">IF(IFERROR(EV189/FC192,"")=0,"",IFERROR(EV189/FC192,""))</f>
        <v/>
      </c>
      <c r="FI189" s="1132"/>
      <c r="FJ189" s="1132"/>
      <c r="FK189" s="1132"/>
      <c r="FL189" s="1132"/>
      <c r="FM189" s="1132"/>
      <c r="FN189" s="1132"/>
      <c r="FO189" s="1132"/>
      <c r="FP189" s="1132"/>
      <c r="FQ189" s="1132"/>
      <c r="FR189" s="1132"/>
      <c r="FS189" s="15"/>
      <c r="FT189" s="613" t="str">
        <f>IF(Portada!$A$1="www.fly-logics.com","MAR",0)</f>
        <v>MAR</v>
      </c>
      <c r="FU189" s="614"/>
      <c r="FV189" s="614"/>
      <c r="FW189" s="614"/>
      <c r="FX189" s="614"/>
      <c r="FY189" s="605" t="str">
        <f>IF(SUMIFS(Bitácora!$Y$5:$Y$1036129,Bitácora!$D$5:$D$1036129,EY183,Bitácora!$AN$5:$AN$1036129,FO183,Bitácora!$E$5:$E$1036129,FE183,Bitácora!$AM$5:$AM$1036129,FT189)=0," ",SUMIFS(Bitácora!$Y$5:$Y$1036129,Bitácora!$D$5:$D$1036129,EY183,Bitácora!$AN$5:$AN$1036129,FO183,Bitácora!$E$5:$E$1036129,FE183,Bitácora!$AM$5:$AM$1036129,FT189))</f>
        <v xml:space="preserve"> </v>
      </c>
      <c r="FZ189" s="615"/>
      <c r="GA189" s="615"/>
      <c r="GB189" s="615"/>
      <c r="GC189" s="605" t="str">
        <f>IF(SUMIFS(Bitácora!$Z$5:$Z$1036129,Bitácora!$D$5:$D$1036129,EY183,Bitácora!$AN$5:$AN$1036129,FO183,Bitácora!$E$5:$E$1036129,FE183,Bitácora!$AM$5:$AM$1036129,FT189)=0," ",SUMIFS(Bitácora!$Z$5:$Z$1036129,Bitácora!$D$5:$D$1036129,EY183,Bitácora!$AN$5:$AN$1036129,FO183,Bitácora!$E$5:$E$1036129,FE183,Bitácora!$AM$5:$AM$1036129,FT189))</f>
        <v xml:space="preserve"> </v>
      </c>
      <c r="GD189" s="615"/>
      <c r="GE189" s="615"/>
      <c r="GF189" s="615"/>
      <c r="GG189" s="605" t="str">
        <f>IF(SUMIFS(Bitácora!$AA$5:$AA$1036129,Bitácora!$D$5:$D$1036129,EY183,Bitácora!$AN$5:$AN$1036129,FO183,Bitácora!$E$5:$E$1036129,FE183,Bitácora!$AM$5:$AM$1036129,FT189)=0," ",SUMIFS(Bitácora!$AA$5:$AA$1036129,Bitácora!$D$5:$D$1036129,EY183,Bitácora!$AN$5:$AN$1036129,FO183,Bitácora!$E$5:$E$1036129,FE183,Bitácora!$AM$5:$AM$1036129,FT189))</f>
        <v xml:space="preserve"> </v>
      </c>
      <c r="GH189" s="615"/>
      <c r="GI189" s="615"/>
      <c r="GJ189" s="615"/>
      <c r="GK189" s="606" t="str">
        <f>IF(SUMIFS(Bitácora!$AE$5:$AE$1036129,Bitácora!$D$5:$D$1036129,EY183,Bitácora!$AN$5:$AN$1036129,FO183,Bitácora!$E$5:$E$1036129,FE183,Bitácora!$AM$5:$AM$1036129,FT189)=0," ",SUMIFS(Bitácora!$AE$5:$AE$1036129,Bitácora!$D$5:$D$1036129,EY183,Bitácora!$AN$5:$AN$1036129,FO183,Bitácora!$E$5:$E$1036129,FE183,Bitácora!$AM$5:$AM$1036129,FT189))</f>
        <v xml:space="preserve"> </v>
      </c>
      <c r="GL189" s="606"/>
      <c r="GM189" s="606"/>
      <c r="GN189" s="606" t="str">
        <f>IF(SUMIFS(Bitácora!$AF$5:$AF$1036129,Bitácora!$D$5:$D$1036129,EY183,Bitácora!$AN$5:$AN$1036129,FO183,Bitácora!$E$5:$E$1036129,FE183,Bitácora!$AM$5:$AM$1036129,FT189)=0," ",SUMIFS(Bitácora!$AF$5:$AF$1036129,Bitácora!$D$5:$D$1036129,EY183,Bitácora!$AN$5:$AN$1036129,FO183,Bitácora!$E$5:$E$1036129,FE183,Bitácora!$AM$5:$AM$1036129,FT189))</f>
        <v xml:space="preserve"> </v>
      </c>
      <c r="GO189" s="617"/>
      <c r="GP189" s="617"/>
      <c r="GQ189" s="632"/>
      <c r="GR189" s="6"/>
    </row>
    <row r="190" spans="1:200" ht="8.85" customHeight="1" x14ac:dyDescent="0.25">
      <c r="A190" s="244"/>
      <c r="B190" s="630"/>
      <c r="C190" s="1133"/>
      <c r="D190" s="1133"/>
      <c r="E190" s="1133"/>
      <c r="F190" s="1133"/>
      <c r="G190" s="1133"/>
      <c r="H190" s="1133"/>
      <c r="I190" s="1133"/>
      <c r="J190" s="1133"/>
      <c r="K190" s="1133"/>
      <c r="L190" s="1133"/>
      <c r="M190" s="1133"/>
      <c r="N190" s="625"/>
      <c r="O190" s="1133"/>
      <c r="P190" s="1133"/>
      <c r="Q190" s="1133"/>
      <c r="R190" s="1133"/>
      <c r="S190" s="1133"/>
      <c r="T190" s="1133"/>
      <c r="U190" s="1133"/>
      <c r="V190" s="1133"/>
      <c r="W190" s="1133"/>
      <c r="X190" s="1133"/>
      <c r="Y190" s="1133"/>
      <c r="Z190" s="15"/>
      <c r="AA190" s="614"/>
      <c r="AB190" s="614"/>
      <c r="AC190" s="614"/>
      <c r="AD190" s="614"/>
      <c r="AE190" s="614"/>
      <c r="AF190" s="615"/>
      <c r="AG190" s="616"/>
      <c r="AH190" s="616"/>
      <c r="AI190" s="615"/>
      <c r="AJ190" s="615"/>
      <c r="AK190" s="616"/>
      <c r="AL190" s="616"/>
      <c r="AM190" s="615"/>
      <c r="AN190" s="615"/>
      <c r="AO190" s="616"/>
      <c r="AP190" s="616"/>
      <c r="AQ190" s="615"/>
      <c r="AR190" s="606"/>
      <c r="AS190" s="606"/>
      <c r="AT190" s="606"/>
      <c r="AU190" s="617"/>
      <c r="AV190" s="618"/>
      <c r="AW190" s="617"/>
      <c r="AX190" s="632"/>
      <c r="AY190" s="630"/>
      <c r="AZ190" s="1133"/>
      <c r="BA190" s="1133"/>
      <c r="BB190" s="1133"/>
      <c r="BC190" s="1133"/>
      <c r="BD190" s="1133"/>
      <c r="BE190" s="1133"/>
      <c r="BF190" s="1133"/>
      <c r="BG190" s="1133"/>
      <c r="BH190" s="1133"/>
      <c r="BI190" s="1133"/>
      <c r="BJ190" s="1133"/>
      <c r="BK190" s="625"/>
      <c r="BL190" s="1133"/>
      <c r="BM190" s="1133"/>
      <c r="BN190" s="1133"/>
      <c r="BO190" s="1133"/>
      <c r="BP190" s="1133"/>
      <c r="BQ190" s="1133"/>
      <c r="BR190" s="1133"/>
      <c r="BS190" s="1133"/>
      <c r="BT190" s="1133"/>
      <c r="BU190" s="1133"/>
      <c r="BV190" s="1133"/>
      <c r="BW190" s="15"/>
      <c r="BX190" s="614"/>
      <c r="BY190" s="614"/>
      <c r="BZ190" s="614"/>
      <c r="CA190" s="614"/>
      <c r="CB190" s="614"/>
      <c r="CC190" s="615"/>
      <c r="CD190" s="616"/>
      <c r="CE190" s="616"/>
      <c r="CF190" s="615"/>
      <c r="CG190" s="615"/>
      <c r="CH190" s="616"/>
      <c r="CI190" s="616"/>
      <c r="CJ190" s="615"/>
      <c r="CK190" s="615"/>
      <c r="CL190" s="616"/>
      <c r="CM190" s="616"/>
      <c r="CN190" s="615"/>
      <c r="CO190" s="606"/>
      <c r="CP190" s="606"/>
      <c r="CQ190" s="606"/>
      <c r="CR190" s="617"/>
      <c r="CS190" s="618"/>
      <c r="CT190" s="617"/>
      <c r="CU190" s="632"/>
      <c r="CV190" s="276"/>
      <c r="CW190" s="244"/>
      <c r="CX190" s="630"/>
      <c r="CY190" s="1133"/>
      <c r="CZ190" s="1133"/>
      <c r="DA190" s="1133"/>
      <c r="DB190" s="1133"/>
      <c r="DC190" s="1133"/>
      <c r="DD190" s="1133"/>
      <c r="DE190" s="1133"/>
      <c r="DF190" s="1133"/>
      <c r="DG190" s="1133"/>
      <c r="DH190" s="1133"/>
      <c r="DI190" s="1133"/>
      <c r="DJ190" s="625"/>
      <c r="DK190" s="1133"/>
      <c r="DL190" s="1133"/>
      <c r="DM190" s="1133"/>
      <c r="DN190" s="1133"/>
      <c r="DO190" s="1133"/>
      <c r="DP190" s="1133"/>
      <c r="DQ190" s="1133"/>
      <c r="DR190" s="1133"/>
      <c r="DS190" s="1133"/>
      <c r="DT190" s="1133"/>
      <c r="DU190" s="1133"/>
      <c r="DV190" s="15"/>
      <c r="DW190" s="614"/>
      <c r="DX190" s="614"/>
      <c r="DY190" s="614"/>
      <c r="DZ190" s="614"/>
      <c r="EA190" s="614"/>
      <c r="EB190" s="615"/>
      <c r="EC190" s="616"/>
      <c r="ED190" s="616"/>
      <c r="EE190" s="615"/>
      <c r="EF190" s="615"/>
      <c r="EG190" s="616"/>
      <c r="EH190" s="616"/>
      <c r="EI190" s="615"/>
      <c r="EJ190" s="615"/>
      <c r="EK190" s="616"/>
      <c r="EL190" s="616"/>
      <c r="EM190" s="615"/>
      <c r="EN190" s="606"/>
      <c r="EO190" s="606"/>
      <c r="EP190" s="606"/>
      <c r="EQ190" s="617"/>
      <c r="ER190" s="618"/>
      <c r="ES190" s="617"/>
      <c r="ET190" s="632"/>
      <c r="EU190" s="630"/>
      <c r="EV190" s="1133"/>
      <c r="EW190" s="1133"/>
      <c r="EX190" s="1133"/>
      <c r="EY190" s="1133"/>
      <c r="EZ190" s="1133"/>
      <c r="FA190" s="1133"/>
      <c r="FB190" s="1133"/>
      <c r="FC190" s="1133"/>
      <c r="FD190" s="1133"/>
      <c r="FE190" s="1133"/>
      <c r="FF190" s="1133"/>
      <c r="FG190" s="625"/>
      <c r="FH190" s="1133"/>
      <c r="FI190" s="1133"/>
      <c r="FJ190" s="1133"/>
      <c r="FK190" s="1133"/>
      <c r="FL190" s="1133"/>
      <c r="FM190" s="1133"/>
      <c r="FN190" s="1133"/>
      <c r="FO190" s="1133"/>
      <c r="FP190" s="1133"/>
      <c r="FQ190" s="1133"/>
      <c r="FR190" s="1133"/>
      <c r="FS190" s="15"/>
      <c r="FT190" s="614"/>
      <c r="FU190" s="614"/>
      <c r="FV190" s="614"/>
      <c r="FW190" s="614"/>
      <c r="FX190" s="614"/>
      <c r="FY190" s="615"/>
      <c r="FZ190" s="616"/>
      <c r="GA190" s="616"/>
      <c r="GB190" s="615"/>
      <c r="GC190" s="615"/>
      <c r="GD190" s="616"/>
      <c r="GE190" s="616"/>
      <c r="GF190" s="615"/>
      <c r="GG190" s="615"/>
      <c r="GH190" s="616"/>
      <c r="GI190" s="616"/>
      <c r="GJ190" s="615"/>
      <c r="GK190" s="606"/>
      <c r="GL190" s="606"/>
      <c r="GM190" s="606"/>
      <c r="GN190" s="617"/>
      <c r="GO190" s="618"/>
      <c r="GP190" s="617"/>
      <c r="GQ190" s="632"/>
      <c r="GR190" s="6"/>
    </row>
    <row r="191" spans="1:200" ht="4.5" customHeight="1" x14ac:dyDescent="0.25">
      <c r="A191" s="244"/>
      <c r="B191" s="630"/>
      <c r="C191" s="625"/>
      <c r="D191" s="625"/>
      <c r="E191" s="625"/>
      <c r="F191" s="625"/>
      <c r="G191" s="625"/>
      <c r="H191" s="625"/>
      <c r="I191" s="625"/>
      <c r="J191" s="625"/>
      <c r="K191" s="625"/>
      <c r="L191" s="625"/>
      <c r="M191" s="625"/>
      <c r="N191" s="625"/>
      <c r="O191" s="625"/>
      <c r="P191" s="625"/>
      <c r="Q191" s="625"/>
      <c r="R191" s="625"/>
      <c r="S191" s="625"/>
      <c r="T191" s="625"/>
      <c r="U191" s="625"/>
      <c r="V191" s="625"/>
      <c r="W191" s="625"/>
      <c r="X191" s="625"/>
      <c r="Y191" s="625"/>
      <c r="Z191" s="15"/>
      <c r="AA191" s="614"/>
      <c r="AB191" s="614"/>
      <c r="AC191" s="614"/>
      <c r="AD191" s="614"/>
      <c r="AE191" s="614"/>
      <c r="AF191" s="615"/>
      <c r="AG191" s="615"/>
      <c r="AH191" s="615"/>
      <c r="AI191" s="615"/>
      <c r="AJ191" s="615"/>
      <c r="AK191" s="615"/>
      <c r="AL191" s="615"/>
      <c r="AM191" s="615"/>
      <c r="AN191" s="615"/>
      <c r="AO191" s="615"/>
      <c r="AP191" s="615"/>
      <c r="AQ191" s="615"/>
      <c r="AR191" s="606"/>
      <c r="AS191" s="606"/>
      <c r="AT191" s="606"/>
      <c r="AU191" s="617"/>
      <c r="AV191" s="617"/>
      <c r="AW191" s="617"/>
      <c r="AX191" s="632"/>
      <c r="AY191" s="630"/>
      <c r="AZ191" s="625"/>
      <c r="BA191" s="625"/>
      <c r="BB191" s="625"/>
      <c r="BC191" s="625"/>
      <c r="BD191" s="625"/>
      <c r="BE191" s="625"/>
      <c r="BF191" s="625"/>
      <c r="BG191" s="625"/>
      <c r="BH191" s="625"/>
      <c r="BI191" s="625"/>
      <c r="BJ191" s="625"/>
      <c r="BK191" s="625"/>
      <c r="BL191" s="625"/>
      <c r="BM191" s="625"/>
      <c r="BN191" s="625"/>
      <c r="BO191" s="625"/>
      <c r="BP191" s="625"/>
      <c r="BQ191" s="625"/>
      <c r="BR191" s="625"/>
      <c r="BS191" s="625"/>
      <c r="BT191" s="625"/>
      <c r="BU191" s="625"/>
      <c r="BV191" s="625"/>
      <c r="BW191" s="15"/>
      <c r="BX191" s="614"/>
      <c r="BY191" s="614"/>
      <c r="BZ191" s="614"/>
      <c r="CA191" s="614"/>
      <c r="CB191" s="614"/>
      <c r="CC191" s="615"/>
      <c r="CD191" s="615"/>
      <c r="CE191" s="615"/>
      <c r="CF191" s="615"/>
      <c r="CG191" s="615"/>
      <c r="CH191" s="615"/>
      <c r="CI191" s="615"/>
      <c r="CJ191" s="615"/>
      <c r="CK191" s="615"/>
      <c r="CL191" s="615"/>
      <c r="CM191" s="615"/>
      <c r="CN191" s="615"/>
      <c r="CO191" s="606"/>
      <c r="CP191" s="606"/>
      <c r="CQ191" s="606"/>
      <c r="CR191" s="617"/>
      <c r="CS191" s="617"/>
      <c r="CT191" s="617"/>
      <c r="CU191" s="632"/>
      <c r="CV191" s="276"/>
      <c r="CW191" s="244"/>
      <c r="CX191" s="630"/>
      <c r="CY191" s="625"/>
      <c r="CZ191" s="625"/>
      <c r="DA191" s="625"/>
      <c r="DB191" s="625"/>
      <c r="DC191" s="625"/>
      <c r="DD191" s="625"/>
      <c r="DE191" s="625"/>
      <c r="DF191" s="625"/>
      <c r="DG191" s="625"/>
      <c r="DH191" s="625"/>
      <c r="DI191" s="625"/>
      <c r="DJ191" s="625"/>
      <c r="DK191" s="625"/>
      <c r="DL191" s="625"/>
      <c r="DM191" s="625"/>
      <c r="DN191" s="625"/>
      <c r="DO191" s="625"/>
      <c r="DP191" s="625"/>
      <c r="DQ191" s="625"/>
      <c r="DR191" s="625"/>
      <c r="DS191" s="625"/>
      <c r="DT191" s="625"/>
      <c r="DU191" s="625"/>
      <c r="DV191" s="15"/>
      <c r="DW191" s="614"/>
      <c r="DX191" s="614"/>
      <c r="DY191" s="614"/>
      <c r="DZ191" s="614"/>
      <c r="EA191" s="614"/>
      <c r="EB191" s="615"/>
      <c r="EC191" s="615"/>
      <c r="ED191" s="615"/>
      <c r="EE191" s="615"/>
      <c r="EF191" s="615"/>
      <c r="EG191" s="615"/>
      <c r="EH191" s="615"/>
      <c r="EI191" s="615"/>
      <c r="EJ191" s="615"/>
      <c r="EK191" s="615"/>
      <c r="EL191" s="615"/>
      <c r="EM191" s="615"/>
      <c r="EN191" s="606"/>
      <c r="EO191" s="606"/>
      <c r="EP191" s="606"/>
      <c r="EQ191" s="617"/>
      <c r="ER191" s="617"/>
      <c r="ES191" s="617"/>
      <c r="ET191" s="632"/>
      <c r="EU191" s="630"/>
      <c r="EV191" s="625"/>
      <c r="EW191" s="625"/>
      <c r="EX191" s="625"/>
      <c r="EY191" s="625"/>
      <c r="EZ191" s="625"/>
      <c r="FA191" s="625"/>
      <c r="FB191" s="625"/>
      <c r="FC191" s="625"/>
      <c r="FD191" s="625"/>
      <c r="FE191" s="625"/>
      <c r="FF191" s="625"/>
      <c r="FG191" s="625"/>
      <c r="FH191" s="625"/>
      <c r="FI191" s="625"/>
      <c r="FJ191" s="625"/>
      <c r="FK191" s="625"/>
      <c r="FL191" s="625"/>
      <c r="FM191" s="625"/>
      <c r="FN191" s="625"/>
      <c r="FO191" s="625"/>
      <c r="FP191" s="625"/>
      <c r="FQ191" s="625"/>
      <c r="FR191" s="625"/>
      <c r="FS191" s="15"/>
      <c r="FT191" s="614"/>
      <c r="FU191" s="614"/>
      <c r="FV191" s="614"/>
      <c r="FW191" s="614"/>
      <c r="FX191" s="614"/>
      <c r="FY191" s="615"/>
      <c r="FZ191" s="615"/>
      <c r="GA191" s="615"/>
      <c r="GB191" s="615"/>
      <c r="GC191" s="615"/>
      <c r="GD191" s="615"/>
      <c r="GE191" s="615"/>
      <c r="GF191" s="615"/>
      <c r="GG191" s="615"/>
      <c r="GH191" s="615"/>
      <c r="GI191" s="615"/>
      <c r="GJ191" s="615"/>
      <c r="GK191" s="606"/>
      <c r="GL191" s="606"/>
      <c r="GM191" s="606"/>
      <c r="GN191" s="617"/>
      <c r="GO191" s="617"/>
      <c r="GP191" s="617"/>
      <c r="GQ191" s="632"/>
      <c r="GR191" s="6"/>
    </row>
    <row r="192" spans="1:200" ht="14.25" customHeight="1" x14ac:dyDescent="0.25">
      <c r="A192" s="244"/>
      <c r="B192" s="630"/>
      <c r="C192" s="644" t="str">
        <f>IF(Portada!$A$1="www.fly-logics.com","N°DE VUELOS",0)</f>
        <v>N°DE VUELOS</v>
      </c>
      <c r="D192" s="644"/>
      <c r="E192" s="644"/>
      <c r="F192" s="644"/>
      <c r="G192" s="644"/>
      <c r="H192" s="644"/>
      <c r="I192" s="647"/>
      <c r="J192" s="1134" t="str">
        <f>IF(COUNTIFS(Bitácora!$D$5:$D$1036144,F183,Bitácora!$AN$5:$AN$1036144,V183,Bitácora!$E$5:$E$1036144,L183)=0," ",COUNTIFS(Bitácora!$D$5:$D$1036144,F183,Bitácora!$AN$5:$AN$1036144,V183,Bitácora!$E$5:$E$1036144,L183))</f>
        <v xml:space="preserve"> </v>
      </c>
      <c r="K192" s="1135"/>
      <c r="L192" s="1135"/>
      <c r="M192" s="1135"/>
      <c r="N192" s="261"/>
      <c r="O192" s="633" t="str">
        <f>IF(Portada!$A$1="www.fly-logics.com","DÍA",0)</f>
        <v>DÍA</v>
      </c>
      <c r="P192" s="644"/>
      <c r="Q192" s="644"/>
      <c r="R192" s="644"/>
      <c r="S192" s="647"/>
      <c r="T192" s="1136" t="str">
        <f>IF(SUMIFS(Bitácora!$T$5:$T$1036129,Bitácora!$D$5:$D$1036129,F183,Bitácora!$AN$5:$AN$1036129,V183,Bitácora!$E$5:$E$1036129,L183)=0," ",SUMIFS(Bitácora!$T$5:$T$1036129,Bitácora!$D$5:$D$1036129,F183,Bitácora!$AN$5:$AN$1036129,V183,Bitácora!$E$5:$E$1036129,L183))</f>
        <v xml:space="preserve"> </v>
      </c>
      <c r="U192" s="1137"/>
      <c r="V192" s="1137"/>
      <c r="W192" s="1137"/>
      <c r="X192" s="1137"/>
      <c r="Y192" s="1137"/>
      <c r="Z192" s="15"/>
      <c r="AA192" s="613" t="str">
        <f>IF(Portada!$A$1="www.fly-logics.com","ABR",0)</f>
        <v>ABR</v>
      </c>
      <c r="AB192" s="614"/>
      <c r="AC192" s="614"/>
      <c r="AD192" s="614"/>
      <c r="AE192" s="614"/>
      <c r="AF192" s="605" t="str">
        <f>IF(SUMIFS(Bitácora!$Y$5:$Y$1036129,Bitácora!$D$5:$D$1036129,F183,Bitácora!$AN$5:$AN$1036129,V183,Bitácora!$E$5:$E$1036129,L183,Bitácora!$AM$5:$AM$1036129,AA192)=0," ",SUMIFS(Bitácora!$Y$5:$Y$1036129,Bitácora!$D$5:$D$1036129,F183,Bitácora!$AN$5:$AN$1036129,V183,Bitácora!$E$5:$E$1036129,L183,Bitácora!$AM$5:$AM$1036129,AA192))</f>
        <v xml:space="preserve"> </v>
      </c>
      <c r="AG192" s="615"/>
      <c r="AH192" s="615"/>
      <c r="AI192" s="615"/>
      <c r="AJ192" s="605" t="str">
        <f>IF(SUMIFS(Bitácora!$Z$5:$Z$1036129,Bitácora!$D$5:$D$1036129,F183,Bitácora!$AN$5:$AN$1036129,V183,Bitácora!$E$5:$E$1036129,L183,Bitácora!$AM$5:$AM$1036129,AA192)=0," ",SUMIFS(Bitácora!$Z$5:$Z$1036129,Bitácora!$D$5:$D$1036129,F183,Bitácora!$AN$5:$AN$1036129,V183,Bitácora!$E$5:$E$1036129,L183,Bitácora!$AM$5:$AM$1036129,AA192))</f>
        <v xml:space="preserve"> </v>
      </c>
      <c r="AK192" s="615"/>
      <c r="AL192" s="615"/>
      <c r="AM192" s="615"/>
      <c r="AN192" s="605" t="str">
        <f>IF(SUMIFS(Bitácora!$AA$5:$AA$1036129,Bitácora!$D$5:$D$1036129,F183,Bitácora!$AN$5:$AN$1036129,V183,Bitácora!$E$5:$E$1036129,L183,Bitácora!$AM$5:$AM$1036129,AA192)=0," ",SUMIFS(Bitácora!$AA$5:$AA$1036129,Bitácora!$D$5:$D$1036129,F183,Bitácora!$AN$5:$AN$1036129,V183,Bitácora!$E$5:$E$1036129,L183,Bitácora!$AM$5:$AM$1036129,AA192))</f>
        <v xml:space="preserve"> </v>
      </c>
      <c r="AO192" s="615"/>
      <c r="AP192" s="615"/>
      <c r="AQ192" s="615"/>
      <c r="AR192" s="606" t="str">
        <f>IF(SUMIFS(Bitácora!$AE$5:$AE$1036129,Bitácora!$D$5:$D$1036129,F183,Bitácora!$AN$5:$AN$1036129,V183,Bitácora!$E$5:$E$1036129,L183,Bitácora!$AM$5:$AM$1036129,AA192)=0," ",SUMIFS(Bitácora!$AE$5:$AE$1036129,Bitácora!$D$5:$D$1036129,F183,Bitácora!$AN$5:$AN$1036129,V183,Bitácora!$E$5:$E$1036129,L183,Bitácora!$AM$5:$AM$1036129,AA192))</f>
        <v xml:space="preserve"> </v>
      </c>
      <c r="AS192" s="606"/>
      <c r="AT192" s="606"/>
      <c r="AU192" s="606" t="str">
        <f>IF(SUMIFS(Bitácora!$AF$5:$AF$1036129,Bitácora!$D$5:$D$1036129,F183,Bitácora!$AN$5:$AN$1036129,V183,Bitácora!$E$5:$E$1036129,L183,Bitácora!$AM$5:$AM$1036129,AA192)=0," ",SUMIFS(Bitácora!$AF$5:$AF$1036129,Bitácora!$D$5:$D$1036129,F183,Bitácora!$AN$5:$AN$1036129,V183,Bitácora!$E$5:$E$1036129,L183,Bitácora!$AM$5:$AM$1036129,AA192))</f>
        <v xml:space="preserve"> </v>
      </c>
      <c r="AV192" s="617"/>
      <c r="AW192" s="617"/>
      <c r="AX192" s="632"/>
      <c r="AY192" s="630"/>
      <c r="AZ192" s="644" t="str">
        <f>IF(Portada!$A$1="www.fly-logics.com","N°DE VUELOS",0)</f>
        <v>N°DE VUELOS</v>
      </c>
      <c r="BA192" s="644"/>
      <c r="BB192" s="644"/>
      <c r="BC192" s="644"/>
      <c r="BD192" s="644"/>
      <c r="BE192" s="644"/>
      <c r="BF192" s="647"/>
      <c r="BG192" s="1134" t="str">
        <f>IF(COUNTIFS(Bitácora!$D$5:$D$1036144,BC183,Bitácora!$AN$5:$AN$1036144,BS183,Bitácora!$E$5:$E$1036144,BI183)=0," ",COUNTIFS(Bitácora!$D$5:$D$1036144,BC183,Bitácora!$AN$5:$AN$1036144,BS183,Bitácora!$E$5:$E$1036144,BI183))</f>
        <v xml:space="preserve"> </v>
      </c>
      <c r="BH192" s="1135"/>
      <c r="BI192" s="1135"/>
      <c r="BJ192" s="1135"/>
      <c r="BK192" s="261"/>
      <c r="BL192" s="633" t="str">
        <f>IF(Portada!$A$1="www.fly-logics.com","DÍA",0)</f>
        <v>DÍA</v>
      </c>
      <c r="BM192" s="644"/>
      <c r="BN192" s="644"/>
      <c r="BO192" s="644"/>
      <c r="BP192" s="647"/>
      <c r="BQ192" s="1136" t="str">
        <f>IF(SUMIFS(Bitácora!$T$5:$T$1036129,Bitácora!$D$5:$D$1036129,BC183,Bitácora!$AN$5:$AN$1036129,BS183,Bitácora!$E$5:$E$1036129,BI183)=0," ",SUMIFS(Bitácora!$T$5:$T$1036129,Bitácora!$D$5:$D$1036129,BC183,Bitácora!$AN$5:$AN$1036129,BS183,Bitácora!$E$5:$E$1036129,BI183))</f>
        <v xml:space="preserve"> </v>
      </c>
      <c r="BR192" s="1137"/>
      <c r="BS192" s="1137"/>
      <c r="BT192" s="1137"/>
      <c r="BU192" s="1137"/>
      <c r="BV192" s="1137"/>
      <c r="BW192" s="15"/>
      <c r="BX192" s="613" t="str">
        <f>IF(Portada!$A$1="www.fly-logics.com","ABR",0)</f>
        <v>ABR</v>
      </c>
      <c r="BY192" s="614"/>
      <c r="BZ192" s="614"/>
      <c r="CA192" s="614"/>
      <c r="CB192" s="614"/>
      <c r="CC192" s="605" t="str">
        <f>IF(SUMIFS(Bitácora!$Y$5:$Y$1036129,Bitácora!$D$5:$D$1036129,BC183,Bitácora!$AN$5:$AN$1036129,BS183,Bitácora!$E$5:$E$1036129,BI183,Bitácora!$AM$5:$AM$1036129,BX192)=0," ",SUMIFS(Bitácora!$Y$5:$Y$1036129,Bitácora!$D$5:$D$1036129,BC183,Bitácora!$AN$5:$AN$1036129,BS183,Bitácora!$E$5:$E$1036129,BI183,Bitácora!$AM$5:$AM$1036129,BX192))</f>
        <v xml:space="preserve"> </v>
      </c>
      <c r="CD192" s="615"/>
      <c r="CE192" s="615"/>
      <c r="CF192" s="615"/>
      <c r="CG192" s="605" t="str">
        <f>IF(SUMIFS(Bitácora!$Z$5:$Z$1036129,Bitácora!$D$5:$D$1036129,BC183,Bitácora!$AN$5:$AN$1036129,BS183,Bitácora!$E$5:$E$1036129,BI183,Bitácora!$AM$5:$AM$1036129,BX192)=0," ",SUMIFS(Bitácora!$Z$5:$Z$1036129,Bitácora!$D$5:$D$1036129,BC183,Bitácora!$AN$5:$AN$1036129,BS183,Bitácora!$E$5:$E$1036129,BI183,Bitácora!$AM$5:$AM$1036129,BX192))</f>
        <v xml:space="preserve"> </v>
      </c>
      <c r="CH192" s="615"/>
      <c r="CI192" s="615"/>
      <c r="CJ192" s="615"/>
      <c r="CK192" s="605" t="str">
        <f>IF(SUMIFS(Bitácora!$AA$5:$AA$1036129,Bitácora!$D$5:$D$1036129,BC183,Bitácora!$AN$5:$AN$1036129,BS183,Bitácora!$E$5:$E$1036129,BI183,Bitácora!$AM$5:$AM$1036129,BX192)=0," ",SUMIFS(Bitácora!$AA$5:$AA$1036129,Bitácora!$D$5:$D$1036129,BC183,Bitácora!$AN$5:$AN$1036129,BS183,Bitácora!$E$5:$E$1036129,BI183,Bitácora!$AM$5:$AM$1036129,BX192))</f>
        <v xml:space="preserve"> </v>
      </c>
      <c r="CL192" s="615"/>
      <c r="CM192" s="615"/>
      <c r="CN192" s="615"/>
      <c r="CO192" s="606" t="str">
        <f>IF(SUMIFS(Bitácora!$AE$5:$AE$1036129,Bitácora!$D$5:$D$1036129,BC183,Bitácora!$AN$5:$AN$1036129,BS183,Bitácora!$E$5:$E$1036129,BI183,Bitácora!$AM$5:$AM$1036129,BX192)=0," ",SUMIFS(Bitácora!$AE$5:$AE$1036129,Bitácora!$D$5:$D$1036129,BC183,Bitácora!$AN$5:$AN$1036129,BS183,Bitácora!$E$5:$E$1036129,BI183,Bitácora!$AM$5:$AM$1036129,BX192))</f>
        <v xml:space="preserve"> </v>
      </c>
      <c r="CP192" s="606"/>
      <c r="CQ192" s="606"/>
      <c r="CR192" s="606" t="str">
        <f>IF(SUMIFS(Bitácora!$AF$5:$AF$1036129,Bitácora!$D$5:$D$1036129,BC183,Bitácora!$AN$5:$AN$1036129,BS183,Bitácora!$E$5:$E$1036129,BI183,Bitácora!$AM$5:$AM$1036129,BX192)=0," ",SUMIFS(Bitácora!$AF$5:$AF$1036129,Bitácora!$D$5:$D$1036129,BC183,Bitácora!$AN$5:$AN$1036129,BS183,Bitácora!$E$5:$E$1036129,BI183,Bitácora!$AM$5:$AM$1036129,BX192))</f>
        <v xml:space="preserve"> </v>
      </c>
      <c r="CS192" s="617"/>
      <c r="CT192" s="617"/>
      <c r="CU192" s="632"/>
      <c r="CV192" s="276"/>
      <c r="CW192" s="244"/>
      <c r="CX192" s="630"/>
      <c r="CY192" s="644" t="str">
        <f>IF(Portada!$A$1="www.fly-logics.com","N°DE VUELOS",0)</f>
        <v>N°DE VUELOS</v>
      </c>
      <c r="CZ192" s="644"/>
      <c r="DA192" s="644"/>
      <c r="DB192" s="644"/>
      <c r="DC192" s="644"/>
      <c r="DD192" s="644"/>
      <c r="DE192" s="647"/>
      <c r="DF192" s="1134" t="str">
        <f>IF(COUNTIFS(Bitácora!$D$5:$D$1036144,DB183,Bitácora!$AN$5:$AN$1036144,DR183,Bitácora!$E$5:$E$1036144,DH183)=0," ",COUNTIFS(Bitácora!$D$5:$D$1036144,DB183,Bitácora!$AN$5:$AN$1036144,DR183,Bitácora!$E$5:$E$1036144,DH183))</f>
        <v xml:space="preserve"> </v>
      </c>
      <c r="DG192" s="1135"/>
      <c r="DH192" s="1135"/>
      <c r="DI192" s="1135"/>
      <c r="DJ192" s="261"/>
      <c r="DK192" s="633" t="str">
        <f>IF(Portada!$A$1="www.fly-logics.com","DÍA",0)</f>
        <v>DÍA</v>
      </c>
      <c r="DL192" s="644"/>
      <c r="DM192" s="644"/>
      <c r="DN192" s="644"/>
      <c r="DO192" s="647"/>
      <c r="DP192" s="1136" t="str">
        <f>IF(SUMIFS(Bitácora!$T$5:$T$1036129,Bitácora!$D$5:$D$1036129,DB183,Bitácora!$AN$5:$AN$1036129,DR183,Bitácora!$E$5:$E$1036129,DH183)=0," ",SUMIFS(Bitácora!$T$5:$T$1036129,Bitácora!$D$5:$D$1036129,DB183,Bitácora!$AN$5:$AN$1036129,DR183,Bitácora!$E$5:$E$1036129,DH183))</f>
        <v xml:space="preserve"> </v>
      </c>
      <c r="DQ192" s="1137"/>
      <c r="DR192" s="1137"/>
      <c r="DS192" s="1137"/>
      <c r="DT192" s="1137"/>
      <c r="DU192" s="1137"/>
      <c r="DV192" s="15"/>
      <c r="DW192" s="613" t="str">
        <f>IF(Portada!$A$1="www.fly-logics.com","ABR",0)</f>
        <v>ABR</v>
      </c>
      <c r="DX192" s="614"/>
      <c r="DY192" s="614"/>
      <c r="DZ192" s="614"/>
      <c r="EA192" s="614"/>
      <c r="EB192" s="605" t="str">
        <f>IF(SUMIFS(Bitácora!$Y$5:$Y$1036129,Bitácora!$D$5:$D$1036129,DB183,Bitácora!$AN$5:$AN$1036129,DR183,Bitácora!$E$5:$E$1036129,DH183,Bitácora!$AM$5:$AM$1036129,DW192)=0," ",SUMIFS(Bitácora!$Y$5:$Y$1036129,Bitácora!$D$5:$D$1036129,DB183,Bitácora!$AN$5:$AN$1036129,DR183,Bitácora!$E$5:$E$1036129,DH183,Bitácora!$AM$5:$AM$1036129,DW192))</f>
        <v xml:space="preserve"> </v>
      </c>
      <c r="EC192" s="615"/>
      <c r="ED192" s="615"/>
      <c r="EE192" s="615"/>
      <c r="EF192" s="605" t="str">
        <f>IF(SUMIFS(Bitácora!$Z$5:$Z$1036129,Bitácora!$D$5:$D$1036129,DB183,Bitácora!$AN$5:$AN$1036129,DR183,Bitácora!$E$5:$E$1036129,DH183,Bitácora!$AM$5:$AM$1036129,DW192)=0," ",SUMIFS(Bitácora!$Z$5:$Z$1036129,Bitácora!$D$5:$D$1036129,DB183,Bitácora!$AN$5:$AN$1036129,DR183,Bitácora!$E$5:$E$1036129,DH183,Bitácora!$AM$5:$AM$1036129,DW192))</f>
        <v xml:space="preserve"> </v>
      </c>
      <c r="EG192" s="615"/>
      <c r="EH192" s="615"/>
      <c r="EI192" s="615"/>
      <c r="EJ192" s="605" t="str">
        <f>IF(SUMIFS(Bitácora!$AA$5:$AA$1036129,Bitácora!$D$5:$D$1036129,DB183,Bitácora!$AN$5:$AN$1036129,DR183,Bitácora!$E$5:$E$1036129,DH183,Bitácora!$AM$5:$AM$1036129,DW192)=0," ",SUMIFS(Bitácora!$AA$5:$AA$1036129,Bitácora!$D$5:$D$1036129,DB183,Bitácora!$AN$5:$AN$1036129,DR183,Bitácora!$E$5:$E$1036129,DH183,Bitácora!$AM$5:$AM$1036129,DW192))</f>
        <v xml:space="preserve"> </v>
      </c>
      <c r="EK192" s="615"/>
      <c r="EL192" s="615"/>
      <c r="EM192" s="615"/>
      <c r="EN192" s="606" t="str">
        <f>IF(SUMIFS(Bitácora!$AE$5:$AE$1036129,Bitácora!$D$5:$D$1036129,DB183,Bitácora!$AN$5:$AN$1036129,DR183,Bitácora!$E$5:$E$1036129,DH183,Bitácora!$AM$5:$AM$1036129,DW192)=0," ",SUMIFS(Bitácora!$AE$5:$AE$1036129,Bitácora!$D$5:$D$1036129,DB183,Bitácora!$AN$5:$AN$1036129,DR183,Bitácora!$E$5:$E$1036129,DH183,Bitácora!$AM$5:$AM$1036129,DW192))</f>
        <v xml:space="preserve"> </v>
      </c>
      <c r="EO192" s="606"/>
      <c r="EP192" s="606"/>
      <c r="EQ192" s="606" t="str">
        <f>IF(SUMIFS(Bitácora!$AF$5:$AF$1036129,Bitácora!$D$5:$D$1036129,DB183,Bitácora!$AN$5:$AN$1036129,DR183,Bitácora!$E$5:$E$1036129,DH183,Bitácora!$AM$5:$AM$1036129,DW192)=0," ",SUMIFS(Bitácora!$AF$5:$AF$1036129,Bitácora!$D$5:$D$1036129,DB183,Bitácora!$AN$5:$AN$1036129,DR183,Bitácora!$E$5:$E$1036129,DH183,Bitácora!$AM$5:$AM$1036129,DW192))</f>
        <v xml:space="preserve"> </v>
      </c>
      <c r="ER192" s="617"/>
      <c r="ES192" s="617"/>
      <c r="ET192" s="632"/>
      <c r="EU192" s="630"/>
      <c r="EV192" s="644" t="str">
        <f>IF(Portada!$A$1="www.fly-logics.com","N°DE VUELOS",0)</f>
        <v>N°DE VUELOS</v>
      </c>
      <c r="EW192" s="644"/>
      <c r="EX192" s="644"/>
      <c r="EY192" s="644"/>
      <c r="EZ192" s="644"/>
      <c r="FA192" s="644"/>
      <c r="FB192" s="647"/>
      <c r="FC192" s="1134" t="str">
        <f>IF(COUNTIFS(Bitácora!$D$5:$D$1036144,EY183,Bitácora!$AN$5:$AN$1036144,FO183,Bitácora!$E$5:$E$1036144,FE183)=0," ",COUNTIFS(Bitácora!$D$5:$D$1036144,EY183,Bitácora!$AN$5:$AN$1036144,FO183,Bitácora!$E$5:$E$1036144,FE183))</f>
        <v xml:space="preserve"> </v>
      </c>
      <c r="FD192" s="1135"/>
      <c r="FE192" s="1135"/>
      <c r="FF192" s="1135"/>
      <c r="FG192" s="261"/>
      <c r="FH192" s="633" t="str">
        <f>IF(Portada!$A$1="www.fly-logics.com","DÍA",0)</f>
        <v>DÍA</v>
      </c>
      <c r="FI192" s="644"/>
      <c r="FJ192" s="644"/>
      <c r="FK192" s="644"/>
      <c r="FL192" s="647"/>
      <c r="FM192" s="1136" t="str">
        <f>IF(SUMIFS(Bitácora!$T$5:$T$1036129,Bitácora!$D$5:$D$1036129,EY183,Bitácora!$AN$5:$AN$1036129,FO183,Bitácora!$E$5:$E$1036129,FE183)=0," ",SUMIFS(Bitácora!$T$5:$T$1036129,Bitácora!$D$5:$D$1036129,EY183,Bitácora!$AN$5:$AN$1036129,FO183,Bitácora!$E$5:$E$1036129,FE183))</f>
        <v xml:space="preserve"> </v>
      </c>
      <c r="FN192" s="1137"/>
      <c r="FO192" s="1137"/>
      <c r="FP192" s="1137"/>
      <c r="FQ192" s="1137"/>
      <c r="FR192" s="1137"/>
      <c r="FS192" s="15"/>
      <c r="FT192" s="613" t="str">
        <f>IF(Portada!$A$1="www.fly-logics.com","ABR",0)</f>
        <v>ABR</v>
      </c>
      <c r="FU192" s="614"/>
      <c r="FV192" s="614"/>
      <c r="FW192" s="614"/>
      <c r="FX192" s="614"/>
      <c r="FY192" s="605" t="str">
        <f>IF(SUMIFS(Bitácora!$Y$5:$Y$1036129,Bitácora!$D$5:$D$1036129,EY183,Bitácora!$AN$5:$AN$1036129,FO183,Bitácora!$E$5:$E$1036129,FE183,Bitácora!$AM$5:$AM$1036129,FT192)=0," ",SUMIFS(Bitácora!$Y$5:$Y$1036129,Bitácora!$D$5:$D$1036129,EY183,Bitácora!$AN$5:$AN$1036129,FO183,Bitácora!$E$5:$E$1036129,FE183,Bitácora!$AM$5:$AM$1036129,FT192))</f>
        <v xml:space="preserve"> </v>
      </c>
      <c r="FZ192" s="615"/>
      <c r="GA192" s="615"/>
      <c r="GB192" s="615"/>
      <c r="GC192" s="605" t="str">
        <f>IF(SUMIFS(Bitácora!$Z$5:$Z$1036129,Bitácora!$D$5:$D$1036129,EY183,Bitácora!$AN$5:$AN$1036129,FO183,Bitácora!$E$5:$E$1036129,FE183,Bitácora!$AM$5:$AM$1036129,FT192)=0," ",SUMIFS(Bitácora!$Z$5:$Z$1036129,Bitácora!$D$5:$D$1036129,EY183,Bitácora!$AN$5:$AN$1036129,FO183,Bitácora!$E$5:$E$1036129,FE183,Bitácora!$AM$5:$AM$1036129,FT192))</f>
        <v xml:space="preserve"> </v>
      </c>
      <c r="GD192" s="615"/>
      <c r="GE192" s="615"/>
      <c r="GF192" s="615"/>
      <c r="GG192" s="605" t="str">
        <f>IF(SUMIFS(Bitácora!$AA$5:$AA$1036129,Bitácora!$D$5:$D$1036129,EY183,Bitácora!$AN$5:$AN$1036129,FO183,Bitácora!$E$5:$E$1036129,FE183,Bitácora!$AM$5:$AM$1036129,FT192)=0," ",SUMIFS(Bitácora!$AA$5:$AA$1036129,Bitácora!$D$5:$D$1036129,EY183,Bitácora!$AN$5:$AN$1036129,FO183,Bitácora!$E$5:$E$1036129,FE183,Bitácora!$AM$5:$AM$1036129,FT192))</f>
        <v xml:space="preserve"> </v>
      </c>
      <c r="GH192" s="615"/>
      <c r="GI192" s="615"/>
      <c r="GJ192" s="615"/>
      <c r="GK192" s="606" t="str">
        <f>IF(SUMIFS(Bitácora!$AE$5:$AE$1036129,Bitácora!$D$5:$D$1036129,EY183,Bitácora!$AN$5:$AN$1036129,FO183,Bitácora!$E$5:$E$1036129,FE183,Bitácora!$AM$5:$AM$1036129,FT192)=0," ",SUMIFS(Bitácora!$AE$5:$AE$1036129,Bitácora!$D$5:$D$1036129,EY183,Bitácora!$AN$5:$AN$1036129,FO183,Bitácora!$E$5:$E$1036129,FE183,Bitácora!$AM$5:$AM$1036129,FT192))</f>
        <v xml:space="preserve"> </v>
      </c>
      <c r="GL192" s="606"/>
      <c r="GM192" s="606"/>
      <c r="GN192" s="606" t="str">
        <f>IF(SUMIFS(Bitácora!$AF$5:$AF$1036129,Bitácora!$D$5:$D$1036129,EY183,Bitácora!$AN$5:$AN$1036129,FO183,Bitácora!$E$5:$E$1036129,FE183,Bitácora!$AM$5:$AM$1036129,FT192)=0," ",SUMIFS(Bitácora!$AF$5:$AF$1036129,Bitácora!$D$5:$D$1036129,EY183,Bitácora!$AN$5:$AN$1036129,FO183,Bitácora!$E$5:$E$1036129,FE183,Bitácora!$AM$5:$AM$1036129,FT192))</f>
        <v xml:space="preserve"> </v>
      </c>
      <c r="GO192" s="617"/>
      <c r="GP192" s="617"/>
      <c r="GQ192" s="632"/>
      <c r="GR192" s="6"/>
    </row>
    <row r="193" spans="1:200" ht="5.25" customHeight="1" x14ac:dyDescent="0.25">
      <c r="A193" s="244"/>
      <c r="B193" s="630"/>
      <c r="C193" s="644"/>
      <c r="D193" s="644"/>
      <c r="E193" s="644"/>
      <c r="F193" s="644"/>
      <c r="G193" s="644"/>
      <c r="H193" s="644"/>
      <c r="I193" s="647"/>
      <c r="J193" s="1134"/>
      <c r="K193" s="1135"/>
      <c r="L193" s="1135"/>
      <c r="M193" s="1135"/>
      <c r="N193" s="625"/>
      <c r="O193" s="625"/>
      <c r="P193" s="625"/>
      <c r="Q193" s="625"/>
      <c r="R193" s="625"/>
      <c r="S193" s="625"/>
      <c r="T193" s="625"/>
      <c r="U193" s="625"/>
      <c r="V193" s="625"/>
      <c r="W193" s="625"/>
      <c r="X193" s="625"/>
      <c r="Y193" s="625"/>
      <c r="Z193" s="15"/>
      <c r="AA193" s="614"/>
      <c r="AB193" s="614"/>
      <c r="AC193" s="614"/>
      <c r="AD193" s="614"/>
      <c r="AE193" s="614"/>
      <c r="AF193" s="615"/>
      <c r="AG193" s="616"/>
      <c r="AH193" s="616"/>
      <c r="AI193" s="615"/>
      <c r="AJ193" s="615"/>
      <c r="AK193" s="616"/>
      <c r="AL193" s="616"/>
      <c r="AM193" s="615"/>
      <c r="AN193" s="615"/>
      <c r="AO193" s="616"/>
      <c r="AP193" s="616"/>
      <c r="AQ193" s="615"/>
      <c r="AR193" s="606"/>
      <c r="AS193" s="606"/>
      <c r="AT193" s="606"/>
      <c r="AU193" s="617"/>
      <c r="AV193" s="618"/>
      <c r="AW193" s="617"/>
      <c r="AX193" s="632"/>
      <c r="AY193" s="630"/>
      <c r="AZ193" s="644"/>
      <c r="BA193" s="644"/>
      <c r="BB193" s="644"/>
      <c r="BC193" s="644"/>
      <c r="BD193" s="644"/>
      <c r="BE193" s="644"/>
      <c r="BF193" s="647"/>
      <c r="BG193" s="1134"/>
      <c r="BH193" s="1135"/>
      <c r="BI193" s="1135"/>
      <c r="BJ193" s="1135"/>
      <c r="BK193" s="625"/>
      <c r="BL193" s="625"/>
      <c r="BM193" s="625"/>
      <c r="BN193" s="625"/>
      <c r="BO193" s="625"/>
      <c r="BP193" s="625"/>
      <c r="BQ193" s="625"/>
      <c r="BR193" s="625"/>
      <c r="BS193" s="625"/>
      <c r="BT193" s="625"/>
      <c r="BU193" s="625"/>
      <c r="BV193" s="625"/>
      <c r="BW193" s="15"/>
      <c r="BX193" s="614"/>
      <c r="BY193" s="614"/>
      <c r="BZ193" s="614"/>
      <c r="CA193" s="614"/>
      <c r="CB193" s="614"/>
      <c r="CC193" s="615"/>
      <c r="CD193" s="616"/>
      <c r="CE193" s="616"/>
      <c r="CF193" s="615"/>
      <c r="CG193" s="615"/>
      <c r="CH193" s="616"/>
      <c r="CI193" s="616"/>
      <c r="CJ193" s="615"/>
      <c r="CK193" s="615"/>
      <c r="CL193" s="616"/>
      <c r="CM193" s="616"/>
      <c r="CN193" s="615"/>
      <c r="CO193" s="606"/>
      <c r="CP193" s="606"/>
      <c r="CQ193" s="606"/>
      <c r="CR193" s="617"/>
      <c r="CS193" s="618"/>
      <c r="CT193" s="617"/>
      <c r="CU193" s="632"/>
      <c r="CV193" s="276"/>
      <c r="CW193" s="244"/>
      <c r="CX193" s="630"/>
      <c r="CY193" s="644"/>
      <c r="CZ193" s="644"/>
      <c r="DA193" s="644"/>
      <c r="DB193" s="644"/>
      <c r="DC193" s="644"/>
      <c r="DD193" s="644"/>
      <c r="DE193" s="647"/>
      <c r="DF193" s="1134"/>
      <c r="DG193" s="1135"/>
      <c r="DH193" s="1135"/>
      <c r="DI193" s="1135"/>
      <c r="DJ193" s="625"/>
      <c r="DK193" s="625"/>
      <c r="DL193" s="625"/>
      <c r="DM193" s="625"/>
      <c r="DN193" s="625"/>
      <c r="DO193" s="625"/>
      <c r="DP193" s="625"/>
      <c r="DQ193" s="625"/>
      <c r="DR193" s="625"/>
      <c r="DS193" s="625"/>
      <c r="DT193" s="625"/>
      <c r="DU193" s="625"/>
      <c r="DV193" s="15"/>
      <c r="DW193" s="614"/>
      <c r="DX193" s="614"/>
      <c r="DY193" s="614"/>
      <c r="DZ193" s="614"/>
      <c r="EA193" s="614"/>
      <c r="EB193" s="615"/>
      <c r="EC193" s="616"/>
      <c r="ED193" s="616"/>
      <c r="EE193" s="615"/>
      <c r="EF193" s="615"/>
      <c r="EG193" s="616"/>
      <c r="EH193" s="616"/>
      <c r="EI193" s="615"/>
      <c r="EJ193" s="615"/>
      <c r="EK193" s="616"/>
      <c r="EL193" s="616"/>
      <c r="EM193" s="615"/>
      <c r="EN193" s="606"/>
      <c r="EO193" s="606"/>
      <c r="EP193" s="606"/>
      <c r="EQ193" s="617"/>
      <c r="ER193" s="618"/>
      <c r="ES193" s="617"/>
      <c r="ET193" s="632"/>
      <c r="EU193" s="630"/>
      <c r="EV193" s="644"/>
      <c r="EW193" s="644"/>
      <c r="EX193" s="644"/>
      <c r="EY193" s="644"/>
      <c r="EZ193" s="644"/>
      <c r="FA193" s="644"/>
      <c r="FB193" s="647"/>
      <c r="FC193" s="1134"/>
      <c r="FD193" s="1135"/>
      <c r="FE193" s="1135"/>
      <c r="FF193" s="1135"/>
      <c r="FG193" s="625"/>
      <c r="FH193" s="625"/>
      <c r="FI193" s="625"/>
      <c r="FJ193" s="625"/>
      <c r="FK193" s="625"/>
      <c r="FL193" s="625"/>
      <c r="FM193" s="625"/>
      <c r="FN193" s="625"/>
      <c r="FO193" s="625"/>
      <c r="FP193" s="625"/>
      <c r="FQ193" s="625"/>
      <c r="FR193" s="625"/>
      <c r="FS193" s="15"/>
      <c r="FT193" s="614"/>
      <c r="FU193" s="614"/>
      <c r="FV193" s="614"/>
      <c r="FW193" s="614"/>
      <c r="FX193" s="614"/>
      <c r="FY193" s="615"/>
      <c r="FZ193" s="616"/>
      <c r="GA193" s="616"/>
      <c r="GB193" s="615"/>
      <c r="GC193" s="615"/>
      <c r="GD193" s="616"/>
      <c r="GE193" s="616"/>
      <c r="GF193" s="615"/>
      <c r="GG193" s="615"/>
      <c r="GH193" s="616"/>
      <c r="GI193" s="616"/>
      <c r="GJ193" s="615"/>
      <c r="GK193" s="606"/>
      <c r="GL193" s="606"/>
      <c r="GM193" s="606"/>
      <c r="GN193" s="617"/>
      <c r="GO193" s="618"/>
      <c r="GP193" s="617"/>
      <c r="GQ193" s="632"/>
      <c r="GR193" s="6"/>
    </row>
    <row r="194" spans="1:200" ht="5.25" customHeight="1" x14ac:dyDescent="0.25">
      <c r="A194" s="244"/>
      <c r="B194" s="630"/>
      <c r="C194" s="625"/>
      <c r="D194" s="625"/>
      <c r="E194" s="625"/>
      <c r="F194" s="625"/>
      <c r="G194" s="625"/>
      <c r="H194" s="625"/>
      <c r="I194" s="625"/>
      <c r="J194" s="625"/>
      <c r="K194" s="625"/>
      <c r="L194" s="625"/>
      <c r="M194" s="625"/>
      <c r="N194" s="625"/>
      <c r="O194" s="1138" t="str">
        <f>IF(Portada!$A$1="www.fly-logics.com","NOCHE",0)</f>
        <v>NOCHE</v>
      </c>
      <c r="P194" s="1139"/>
      <c r="Q194" s="1139"/>
      <c r="R194" s="1139"/>
      <c r="S194" s="1139"/>
      <c r="T194" s="1140" t="str">
        <f>IF(SUMIFS(Bitácora!$U$5:$U$1036129,Bitácora!$D$5:$D$1036129,F183,Bitácora!$AN$5:$AN$1036129,V183,Bitácora!$E$5:$E$1036129,L183)=0," ",SUMIFS(Bitácora!$U$5:$U$1036129,Bitácora!$D$5:$D$1036129,F183,Bitácora!$AN$5:$AN$1036129,V183,Bitácora!$E$5:$E$1036129,L183))</f>
        <v xml:space="preserve"> </v>
      </c>
      <c r="U194" s="1140"/>
      <c r="V194" s="1140"/>
      <c r="W194" s="1140"/>
      <c r="X194" s="1140"/>
      <c r="Y194" s="1136"/>
      <c r="Z194" s="15"/>
      <c r="AA194" s="614"/>
      <c r="AB194" s="614"/>
      <c r="AC194" s="614"/>
      <c r="AD194" s="614"/>
      <c r="AE194" s="614"/>
      <c r="AF194" s="615"/>
      <c r="AG194" s="615"/>
      <c r="AH194" s="615"/>
      <c r="AI194" s="615"/>
      <c r="AJ194" s="615"/>
      <c r="AK194" s="615"/>
      <c r="AL194" s="615"/>
      <c r="AM194" s="615"/>
      <c r="AN194" s="615"/>
      <c r="AO194" s="615"/>
      <c r="AP194" s="615"/>
      <c r="AQ194" s="615"/>
      <c r="AR194" s="606"/>
      <c r="AS194" s="606"/>
      <c r="AT194" s="606"/>
      <c r="AU194" s="617"/>
      <c r="AV194" s="617"/>
      <c r="AW194" s="617"/>
      <c r="AX194" s="632"/>
      <c r="AY194" s="630"/>
      <c r="AZ194" s="625"/>
      <c r="BA194" s="625"/>
      <c r="BB194" s="625"/>
      <c r="BC194" s="625"/>
      <c r="BD194" s="625"/>
      <c r="BE194" s="625"/>
      <c r="BF194" s="625"/>
      <c r="BG194" s="625"/>
      <c r="BH194" s="625"/>
      <c r="BI194" s="625"/>
      <c r="BJ194" s="625"/>
      <c r="BK194" s="625"/>
      <c r="BL194" s="1138" t="str">
        <f>IF(Portada!$A$1="www.fly-logics.com","NOCHE",0)</f>
        <v>NOCHE</v>
      </c>
      <c r="BM194" s="1139"/>
      <c r="BN194" s="1139"/>
      <c r="BO194" s="1139"/>
      <c r="BP194" s="1139"/>
      <c r="BQ194" s="1140" t="str">
        <f>IF(SUMIFS(Bitácora!$U$5:$U$1036129,Bitácora!$D$5:$D$1036129,BC183,Bitácora!$AN$5:$AN$1036129,BS183,Bitácora!$E$5:$E$1036129,BI183)=0," ",SUMIFS(Bitácora!$U$5:$U$1036129,Bitácora!$D$5:$D$1036129,BC183,Bitácora!$AN$5:$AN$1036129,BS183,Bitácora!$E$5:$E$1036129,BI183))</f>
        <v xml:space="preserve"> </v>
      </c>
      <c r="BR194" s="1140"/>
      <c r="BS194" s="1140"/>
      <c r="BT194" s="1140"/>
      <c r="BU194" s="1140"/>
      <c r="BV194" s="1136"/>
      <c r="BW194" s="15"/>
      <c r="BX194" s="614"/>
      <c r="BY194" s="614"/>
      <c r="BZ194" s="614"/>
      <c r="CA194" s="614"/>
      <c r="CB194" s="614"/>
      <c r="CC194" s="615"/>
      <c r="CD194" s="615"/>
      <c r="CE194" s="615"/>
      <c r="CF194" s="615"/>
      <c r="CG194" s="615"/>
      <c r="CH194" s="615"/>
      <c r="CI194" s="615"/>
      <c r="CJ194" s="615"/>
      <c r="CK194" s="615"/>
      <c r="CL194" s="615"/>
      <c r="CM194" s="615"/>
      <c r="CN194" s="615"/>
      <c r="CO194" s="606"/>
      <c r="CP194" s="606"/>
      <c r="CQ194" s="606"/>
      <c r="CR194" s="617"/>
      <c r="CS194" s="617"/>
      <c r="CT194" s="617"/>
      <c r="CU194" s="632"/>
      <c r="CV194" s="276"/>
      <c r="CW194" s="244"/>
      <c r="CX194" s="630"/>
      <c r="CY194" s="625"/>
      <c r="CZ194" s="625"/>
      <c r="DA194" s="625"/>
      <c r="DB194" s="625"/>
      <c r="DC194" s="625"/>
      <c r="DD194" s="625"/>
      <c r="DE194" s="625"/>
      <c r="DF194" s="625"/>
      <c r="DG194" s="625"/>
      <c r="DH194" s="625"/>
      <c r="DI194" s="625"/>
      <c r="DJ194" s="625"/>
      <c r="DK194" s="1138" t="str">
        <f>IF(Portada!$A$1="www.fly-logics.com","NOCHE",0)</f>
        <v>NOCHE</v>
      </c>
      <c r="DL194" s="1139"/>
      <c r="DM194" s="1139"/>
      <c r="DN194" s="1139"/>
      <c r="DO194" s="1139"/>
      <c r="DP194" s="1140" t="str">
        <f>IF(SUMIFS(Bitácora!$U$5:$U$1036129,Bitácora!$D$5:$D$1036129,DB183,Bitácora!$AN$5:$AN$1036129,DR183,Bitácora!$E$5:$E$1036129,DH183)=0," ",SUMIFS(Bitácora!$U$5:$U$1036129,Bitácora!$D$5:$D$1036129,DB183,Bitácora!$AN$5:$AN$1036129,DR183,Bitácora!$E$5:$E$1036129,DH183))</f>
        <v xml:space="preserve"> </v>
      </c>
      <c r="DQ194" s="1140"/>
      <c r="DR194" s="1140"/>
      <c r="DS194" s="1140"/>
      <c r="DT194" s="1140"/>
      <c r="DU194" s="1136"/>
      <c r="DV194" s="15"/>
      <c r="DW194" s="614"/>
      <c r="DX194" s="614"/>
      <c r="DY194" s="614"/>
      <c r="DZ194" s="614"/>
      <c r="EA194" s="614"/>
      <c r="EB194" s="615"/>
      <c r="EC194" s="615"/>
      <c r="ED194" s="615"/>
      <c r="EE194" s="615"/>
      <c r="EF194" s="615"/>
      <c r="EG194" s="615"/>
      <c r="EH194" s="615"/>
      <c r="EI194" s="615"/>
      <c r="EJ194" s="615"/>
      <c r="EK194" s="615"/>
      <c r="EL194" s="615"/>
      <c r="EM194" s="615"/>
      <c r="EN194" s="606"/>
      <c r="EO194" s="606"/>
      <c r="EP194" s="606"/>
      <c r="EQ194" s="617"/>
      <c r="ER194" s="617"/>
      <c r="ES194" s="617"/>
      <c r="ET194" s="632"/>
      <c r="EU194" s="630"/>
      <c r="EV194" s="625"/>
      <c r="EW194" s="625"/>
      <c r="EX194" s="625"/>
      <c r="EY194" s="625"/>
      <c r="EZ194" s="625"/>
      <c r="FA194" s="625"/>
      <c r="FB194" s="625"/>
      <c r="FC194" s="625"/>
      <c r="FD194" s="625"/>
      <c r="FE194" s="625"/>
      <c r="FF194" s="625"/>
      <c r="FG194" s="625"/>
      <c r="FH194" s="1138" t="str">
        <f>IF(Portada!$A$1="www.fly-logics.com","NOCHE",0)</f>
        <v>NOCHE</v>
      </c>
      <c r="FI194" s="1139"/>
      <c r="FJ194" s="1139"/>
      <c r="FK194" s="1139"/>
      <c r="FL194" s="1139"/>
      <c r="FM194" s="1140" t="str">
        <f>IF(SUMIFS(Bitácora!$U$5:$U$1036129,Bitácora!$D$5:$D$1036129,EY183,Bitácora!$AN$5:$AN$1036129,FO183,Bitácora!$E$5:$E$1036129,FE183)=0," ",SUMIFS(Bitácora!$U$5:$U$1036129,Bitácora!$D$5:$D$1036129,EY183,Bitácora!$AN$5:$AN$1036129,FO183,Bitácora!$E$5:$E$1036129,FE183))</f>
        <v xml:space="preserve"> </v>
      </c>
      <c r="FN194" s="1140"/>
      <c r="FO194" s="1140"/>
      <c r="FP194" s="1140"/>
      <c r="FQ194" s="1140"/>
      <c r="FR194" s="1136"/>
      <c r="FS194" s="15"/>
      <c r="FT194" s="614"/>
      <c r="FU194" s="614"/>
      <c r="FV194" s="614"/>
      <c r="FW194" s="614"/>
      <c r="FX194" s="614"/>
      <c r="FY194" s="615"/>
      <c r="FZ194" s="615"/>
      <c r="GA194" s="615"/>
      <c r="GB194" s="615"/>
      <c r="GC194" s="615"/>
      <c r="GD194" s="615"/>
      <c r="GE194" s="615"/>
      <c r="GF194" s="615"/>
      <c r="GG194" s="615"/>
      <c r="GH194" s="615"/>
      <c r="GI194" s="615"/>
      <c r="GJ194" s="615"/>
      <c r="GK194" s="606"/>
      <c r="GL194" s="606"/>
      <c r="GM194" s="606"/>
      <c r="GN194" s="617"/>
      <c r="GO194" s="617"/>
      <c r="GP194" s="617"/>
      <c r="GQ194" s="632"/>
      <c r="GR194" s="6"/>
    </row>
    <row r="195" spans="1:200" ht="5.25" customHeight="1" x14ac:dyDescent="0.25">
      <c r="A195" s="244"/>
      <c r="B195" s="630"/>
      <c r="C195" s="633" t="str">
        <f>IF(Portada!$A$1="www.fly-logics.com","SOLO",0)</f>
        <v>SOLO</v>
      </c>
      <c r="D195" s="644"/>
      <c r="E195" s="644"/>
      <c r="F195" s="644"/>
      <c r="G195" s="647"/>
      <c r="H195" s="1136" t="str">
        <f>IF(SUMIFS(Bitácora!$X$5:$X$1036129,Bitácora!$D$5:$D$1036129,F183,Bitácora!$AN$5:$AN$1036129,V183,Bitácora!$E$5:$E$1036129,L183)=0," ",SUMIFS(Bitácora!$X$5:$X$1036129,Bitácora!$D$5:$D$1036129,F183,Bitácora!$AN$5:$AN$1036129,V183,Bitácora!$E$5:$E$1036129,L183))</f>
        <v xml:space="preserve"> </v>
      </c>
      <c r="I195" s="1137"/>
      <c r="J195" s="1137"/>
      <c r="K195" s="1137"/>
      <c r="L195" s="1137"/>
      <c r="M195" s="1137"/>
      <c r="N195" s="625"/>
      <c r="O195" s="647"/>
      <c r="P195" s="1139"/>
      <c r="Q195" s="1139"/>
      <c r="R195" s="1139"/>
      <c r="S195" s="1139"/>
      <c r="T195" s="1140"/>
      <c r="U195" s="1140"/>
      <c r="V195" s="1140"/>
      <c r="W195" s="1140"/>
      <c r="X195" s="1140"/>
      <c r="Y195" s="1136"/>
      <c r="Z195" s="15"/>
      <c r="AA195" s="613" t="str">
        <f>IF(Portada!$A$1="www.fly-logics.com","MAY",0)</f>
        <v>MAY</v>
      </c>
      <c r="AB195" s="614"/>
      <c r="AC195" s="614"/>
      <c r="AD195" s="614"/>
      <c r="AE195" s="614"/>
      <c r="AF195" s="605" t="str">
        <f>IF(SUMIFS(Bitácora!$Y$5:$Y$1036129,Bitácora!$D$5:$D$1036129,F183,Bitácora!$AN$5:$AN$1036129,V183,Bitácora!$E$5:$E$1036129,L183,Bitácora!$AM$5:$AM$1036129,AA195)=0," ",SUMIFS(Bitácora!$Y$5:$Y$1036129,Bitácora!$D$5:$D$1036129,F183,Bitácora!$AN$5:$AN$1036129,V183,Bitácora!$E$5:$E$1036129,L183,Bitácora!$AM$5:$AM$1036129,AA195))</f>
        <v xml:space="preserve"> </v>
      </c>
      <c r="AG195" s="615"/>
      <c r="AH195" s="615"/>
      <c r="AI195" s="615"/>
      <c r="AJ195" s="605" t="str">
        <f>IF(SUMIFS(Bitácora!$Z$5:$Z$1036129,Bitácora!$D$5:$D$1036129,F183,Bitácora!$AN$5:$AN$1036129,V183,Bitácora!$E$5:$E$1036129,L183,Bitácora!$AM$5:$AM$1036129,AA195)=0," ",SUMIFS(Bitácora!$Z$5:$Z$1036129,Bitácora!$D$5:$D$1036129,F183,Bitácora!$AN$5:$AN$1036129,V183,Bitácora!$E$5:$E$1036129,L183,Bitácora!$AM$5:$AM$1036129,AA195))</f>
        <v xml:space="preserve"> </v>
      </c>
      <c r="AK195" s="615"/>
      <c r="AL195" s="615"/>
      <c r="AM195" s="615"/>
      <c r="AN195" s="605" t="str">
        <f>IF(SUMIFS(Bitácora!$AA$5:$AA$1036129,Bitácora!$D$5:$D$1036129,F183,Bitácora!$AN$5:$AN$1036129,V183,Bitácora!$E$5:$E$1036129,L183,Bitácora!$AM$5:$AM$1036129,AA195)=0," ",SUMIFS(Bitácora!$AA$5:$AA$1036129,Bitácora!$D$5:$D$1036129,F183,Bitácora!$AN$5:$AN$1036129,V183,Bitácora!$E$5:$E$1036129,L183,Bitácora!$AM$5:$AM$1036129,AA195))</f>
        <v xml:space="preserve"> </v>
      </c>
      <c r="AO195" s="615"/>
      <c r="AP195" s="615"/>
      <c r="AQ195" s="615"/>
      <c r="AR195" s="606" t="str">
        <f>IF(SUMIFS(Bitácora!$AE$5:$AE$1036129,Bitácora!$D$5:$D$1036129,F183,Bitácora!$AN$5:$AN$1036129,V183,Bitácora!$E$5:$E$1036129,L183,Bitácora!$AM$5:$AM$1036129,AA195)=0," ",SUMIFS(Bitácora!$AE$5:$AE$1036129,Bitácora!$D$5:$D$1036129,F183,Bitácora!$AN$5:$AN$1036129,V183,Bitácora!$E$5:$E$1036129,L183,Bitácora!$AM$5:$AM$1036129,AA195))</f>
        <v xml:space="preserve"> </v>
      </c>
      <c r="AS195" s="606"/>
      <c r="AT195" s="606"/>
      <c r="AU195" s="606" t="str">
        <f>IF(SUMIFS(Bitácora!$AF$5:$AF$1036129,Bitácora!$D$5:$D$1036129,F183,Bitácora!$AN$5:$AN$1036129,V183,Bitácora!$E$5:$E$1036129,L183,Bitácora!$AM$5:$AM$1036129,AA195)=0," ",SUMIFS(Bitácora!$AF$5:$AF$1036129,Bitácora!$D$5:$D$1036129,F183,Bitácora!$AN$5:$AN$1036129,V183,Bitácora!$E$5:$E$1036129,L183,Bitácora!$AM$5:$AM$1036129,AA195))</f>
        <v xml:space="preserve"> </v>
      </c>
      <c r="AV195" s="617"/>
      <c r="AW195" s="617"/>
      <c r="AX195" s="632"/>
      <c r="AY195" s="630"/>
      <c r="AZ195" s="633" t="str">
        <f>IF(Portada!$A$1="www.fly-logics.com","SOLO",0)</f>
        <v>SOLO</v>
      </c>
      <c r="BA195" s="644"/>
      <c r="BB195" s="644"/>
      <c r="BC195" s="644"/>
      <c r="BD195" s="647"/>
      <c r="BE195" s="1136" t="str">
        <f>IF(SUMIFS(Bitácora!$X$5:$X$1036129,Bitácora!$D$5:$D$1036129,BC183,Bitácora!$AN$5:$AN$1036129,BS183,Bitácora!$E$5:$E$1036129,BI183)=0," ",SUMIFS(Bitácora!$X$5:$X$1036129,Bitácora!$D$5:$D$1036129,BC183,Bitácora!$AN$5:$AN$1036129,BS183,Bitácora!$E$5:$E$1036129,BI183))</f>
        <v xml:space="preserve"> </v>
      </c>
      <c r="BF195" s="1137"/>
      <c r="BG195" s="1137"/>
      <c r="BH195" s="1137"/>
      <c r="BI195" s="1137"/>
      <c r="BJ195" s="1137"/>
      <c r="BK195" s="625"/>
      <c r="BL195" s="647"/>
      <c r="BM195" s="1139"/>
      <c r="BN195" s="1139"/>
      <c r="BO195" s="1139"/>
      <c r="BP195" s="1139"/>
      <c r="BQ195" s="1140"/>
      <c r="BR195" s="1140"/>
      <c r="BS195" s="1140"/>
      <c r="BT195" s="1140"/>
      <c r="BU195" s="1140"/>
      <c r="BV195" s="1136"/>
      <c r="BW195" s="15"/>
      <c r="BX195" s="613" t="str">
        <f>IF(Portada!$A$1="www.fly-logics.com","MAY",0)</f>
        <v>MAY</v>
      </c>
      <c r="BY195" s="614"/>
      <c r="BZ195" s="614"/>
      <c r="CA195" s="614"/>
      <c r="CB195" s="614"/>
      <c r="CC195" s="605" t="str">
        <f>IF(SUMIFS(Bitácora!$Y$5:$Y$1036129,Bitácora!$D$5:$D$1036129,BC183,Bitácora!$AN$5:$AN$1036129,BS183,Bitácora!$E$5:$E$1036129,BI183,Bitácora!$AM$5:$AM$1036129,BX195)=0," ",SUMIFS(Bitácora!$Y$5:$Y$1036129,Bitácora!$D$5:$D$1036129,BC183,Bitácora!$AN$5:$AN$1036129,BS183,Bitácora!$E$5:$E$1036129,BI183,Bitácora!$AM$5:$AM$1036129,BX195))</f>
        <v xml:space="preserve"> </v>
      </c>
      <c r="CD195" s="615"/>
      <c r="CE195" s="615"/>
      <c r="CF195" s="615"/>
      <c r="CG195" s="605" t="str">
        <f>IF(SUMIFS(Bitácora!$Z$5:$Z$1036129,Bitácora!$D$5:$D$1036129,BC183,Bitácora!$AN$5:$AN$1036129,BS183,Bitácora!$E$5:$E$1036129,BI183,Bitácora!$AM$5:$AM$1036129,BX195)=0," ",SUMIFS(Bitácora!$Z$5:$Z$1036129,Bitácora!$D$5:$D$1036129,BC183,Bitácora!$AN$5:$AN$1036129,BS183,Bitácora!$E$5:$E$1036129,BI183,Bitácora!$AM$5:$AM$1036129,BX195))</f>
        <v xml:space="preserve"> </v>
      </c>
      <c r="CH195" s="615"/>
      <c r="CI195" s="615"/>
      <c r="CJ195" s="615"/>
      <c r="CK195" s="605" t="str">
        <f>IF(SUMIFS(Bitácora!$AA$5:$AA$1036129,Bitácora!$D$5:$D$1036129,BC183,Bitácora!$AN$5:$AN$1036129,BS183,Bitácora!$E$5:$E$1036129,BI183,Bitácora!$AM$5:$AM$1036129,BX195)=0," ",SUMIFS(Bitácora!$AA$5:$AA$1036129,Bitácora!$D$5:$D$1036129,BC183,Bitácora!$AN$5:$AN$1036129,BS183,Bitácora!$E$5:$E$1036129,BI183,Bitácora!$AM$5:$AM$1036129,BX195))</f>
        <v xml:space="preserve"> </v>
      </c>
      <c r="CL195" s="615"/>
      <c r="CM195" s="615"/>
      <c r="CN195" s="615"/>
      <c r="CO195" s="606" t="str">
        <f>IF(SUMIFS(Bitácora!$AE$5:$AE$1036129,Bitácora!$D$5:$D$1036129,BC183,Bitácora!$AN$5:$AN$1036129,BS183,Bitácora!$E$5:$E$1036129,BI183,Bitácora!$AM$5:$AM$1036129,BX195)=0," ",SUMIFS(Bitácora!$AE$5:$AE$1036129,Bitácora!$D$5:$D$1036129,BC183,Bitácora!$AN$5:$AN$1036129,BS183,Bitácora!$E$5:$E$1036129,BI183,Bitácora!$AM$5:$AM$1036129,BX195))</f>
        <v xml:space="preserve"> </v>
      </c>
      <c r="CP195" s="606"/>
      <c r="CQ195" s="606"/>
      <c r="CR195" s="606" t="str">
        <f>IF(SUMIFS(Bitácora!$AF$5:$AF$1036129,Bitácora!$D$5:$D$1036129,BC183,Bitácora!$AN$5:$AN$1036129,BS183,Bitácora!$E$5:$E$1036129,BI183,Bitácora!$AM$5:$AM$1036129,BX195)=0," ",SUMIFS(Bitácora!$AF$5:$AF$1036129,Bitácora!$D$5:$D$1036129,BC183,Bitácora!$AN$5:$AN$1036129,BS183,Bitácora!$E$5:$E$1036129,BI183,Bitácora!$AM$5:$AM$1036129,BX195))</f>
        <v xml:space="preserve"> </v>
      </c>
      <c r="CS195" s="617"/>
      <c r="CT195" s="617"/>
      <c r="CU195" s="632"/>
      <c r="CV195" s="276"/>
      <c r="CW195" s="244"/>
      <c r="CX195" s="630"/>
      <c r="CY195" s="633" t="str">
        <f>IF(Portada!$A$1="www.fly-logics.com","SOLO",0)</f>
        <v>SOLO</v>
      </c>
      <c r="CZ195" s="644"/>
      <c r="DA195" s="644"/>
      <c r="DB195" s="644"/>
      <c r="DC195" s="647"/>
      <c r="DD195" s="1136" t="str">
        <f>IF(SUMIFS(Bitácora!$X$5:$X$1036129,Bitácora!$D$5:$D$1036129,DB183,Bitácora!$AN$5:$AN$1036129,DR183,Bitácora!$E$5:$E$1036129,DH183)=0," ",SUMIFS(Bitácora!$X$5:$X$1036129,Bitácora!$D$5:$D$1036129,DB183,Bitácora!$AN$5:$AN$1036129,DR183,Bitácora!$E$5:$E$1036129,DH183))</f>
        <v xml:space="preserve"> </v>
      </c>
      <c r="DE195" s="1137"/>
      <c r="DF195" s="1137"/>
      <c r="DG195" s="1137"/>
      <c r="DH195" s="1137"/>
      <c r="DI195" s="1137"/>
      <c r="DJ195" s="625"/>
      <c r="DK195" s="647"/>
      <c r="DL195" s="1139"/>
      <c r="DM195" s="1139"/>
      <c r="DN195" s="1139"/>
      <c r="DO195" s="1139"/>
      <c r="DP195" s="1140"/>
      <c r="DQ195" s="1140"/>
      <c r="DR195" s="1140"/>
      <c r="DS195" s="1140"/>
      <c r="DT195" s="1140"/>
      <c r="DU195" s="1136"/>
      <c r="DV195" s="15"/>
      <c r="DW195" s="613" t="str">
        <f>IF(Portada!$A$1="www.fly-logics.com","MAY",0)</f>
        <v>MAY</v>
      </c>
      <c r="DX195" s="614"/>
      <c r="DY195" s="614"/>
      <c r="DZ195" s="614"/>
      <c r="EA195" s="614"/>
      <c r="EB195" s="605" t="str">
        <f>IF(SUMIFS(Bitácora!$Y$5:$Y$1036129,Bitácora!$D$5:$D$1036129,DB183,Bitácora!$AN$5:$AN$1036129,DR183,Bitácora!$E$5:$E$1036129,DH183,Bitácora!$AM$5:$AM$1036129,DW195)=0," ",SUMIFS(Bitácora!$Y$5:$Y$1036129,Bitácora!$D$5:$D$1036129,DB183,Bitácora!$AN$5:$AN$1036129,DR183,Bitácora!$E$5:$E$1036129,DH183,Bitácora!$AM$5:$AM$1036129,DW195))</f>
        <v xml:space="preserve"> </v>
      </c>
      <c r="EC195" s="615"/>
      <c r="ED195" s="615"/>
      <c r="EE195" s="615"/>
      <c r="EF195" s="605" t="str">
        <f>IF(SUMIFS(Bitácora!$Z$5:$Z$1036129,Bitácora!$D$5:$D$1036129,DB183,Bitácora!$AN$5:$AN$1036129,DR183,Bitácora!$E$5:$E$1036129,DH183,Bitácora!$AM$5:$AM$1036129,DW195)=0," ",SUMIFS(Bitácora!$Z$5:$Z$1036129,Bitácora!$D$5:$D$1036129,DB183,Bitácora!$AN$5:$AN$1036129,DR183,Bitácora!$E$5:$E$1036129,DH183,Bitácora!$AM$5:$AM$1036129,DW195))</f>
        <v xml:space="preserve"> </v>
      </c>
      <c r="EG195" s="615"/>
      <c r="EH195" s="615"/>
      <c r="EI195" s="615"/>
      <c r="EJ195" s="605" t="str">
        <f>IF(SUMIFS(Bitácora!$AA$5:$AA$1036129,Bitácora!$D$5:$D$1036129,DB183,Bitácora!$AN$5:$AN$1036129,DR183,Bitácora!$E$5:$E$1036129,DH183,Bitácora!$AM$5:$AM$1036129,DW195)=0," ",SUMIFS(Bitácora!$AA$5:$AA$1036129,Bitácora!$D$5:$D$1036129,DB183,Bitácora!$AN$5:$AN$1036129,DR183,Bitácora!$E$5:$E$1036129,DH183,Bitácora!$AM$5:$AM$1036129,DW195))</f>
        <v xml:space="preserve"> </v>
      </c>
      <c r="EK195" s="615"/>
      <c r="EL195" s="615"/>
      <c r="EM195" s="615"/>
      <c r="EN195" s="606" t="str">
        <f>IF(SUMIFS(Bitácora!$AE$5:$AE$1036129,Bitácora!$D$5:$D$1036129,DB183,Bitácora!$AN$5:$AN$1036129,DR183,Bitácora!$E$5:$E$1036129,DH183,Bitácora!$AM$5:$AM$1036129,DW195)=0," ",SUMIFS(Bitácora!$AE$5:$AE$1036129,Bitácora!$D$5:$D$1036129,DB183,Bitácora!$AN$5:$AN$1036129,DR183,Bitácora!$E$5:$E$1036129,DH183,Bitácora!$AM$5:$AM$1036129,DW195))</f>
        <v xml:space="preserve"> </v>
      </c>
      <c r="EO195" s="606"/>
      <c r="EP195" s="606"/>
      <c r="EQ195" s="606" t="str">
        <f>IF(SUMIFS(Bitácora!$AF$5:$AF$1036129,Bitácora!$D$5:$D$1036129,DB183,Bitácora!$AN$5:$AN$1036129,DR183,Bitácora!$E$5:$E$1036129,DH183,Bitácora!$AM$5:$AM$1036129,DW195)=0," ",SUMIFS(Bitácora!$AF$5:$AF$1036129,Bitácora!$D$5:$D$1036129,DB183,Bitácora!$AN$5:$AN$1036129,DR183,Bitácora!$E$5:$E$1036129,DH183,Bitácora!$AM$5:$AM$1036129,DW195))</f>
        <v xml:space="preserve"> </v>
      </c>
      <c r="ER195" s="617"/>
      <c r="ES195" s="617"/>
      <c r="ET195" s="632"/>
      <c r="EU195" s="630"/>
      <c r="EV195" s="633" t="str">
        <f>IF(Portada!$A$1="www.fly-logics.com","SOLO",0)</f>
        <v>SOLO</v>
      </c>
      <c r="EW195" s="644"/>
      <c r="EX195" s="644"/>
      <c r="EY195" s="644"/>
      <c r="EZ195" s="647"/>
      <c r="FA195" s="1136" t="str">
        <f>IF(SUMIFS(Bitácora!$X$5:$X$1036129,Bitácora!$D$5:$D$1036129,EY183,Bitácora!$AN$5:$AN$1036129,FO183,Bitácora!$E$5:$E$1036129,FE183)=0," ",SUMIFS(Bitácora!$X$5:$X$1036129,Bitácora!$D$5:$D$1036129,EY183,Bitácora!$AN$5:$AN$1036129,FO183,Bitácora!$E$5:$E$1036129,FE183))</f>
        <v xml:space="preserve"> </v>
      </c>
      <c r="FB195" s="1137"/>
      <c r="FC195" s="1137"/>
      <c r="FD195" s="1137"/>
      <c r="FE195" s="1137"/>
      <c r="FF195" s="1137"/>
      <c r="FG195" s="625"/>
      <c r="FH195" s="647"/>
      <c r="FI195" s="1139"/>
      <c r="FJ195" s="1139"/>
      <c r="FK195" s="1139"/>
      <c r="FL195" s="1139"/>
      <c r="FM195" s="1140"/>
      <c r="FN195" s="1140"/>
      <c r="FO195" s="1140"/>
      <c r="FP195" s="1140"/>
      <c r="FQ195" s="1140"/>
      <c r="FR195" s="1136"/>
      <c r="FS195" s="15"/>
      <c r="FT195" s="613" t="str">
        <f>IF(Portada!$A$1="www.fly-logics.com","MAY",0)</f>
        <v>MAY</v>
      </c>
      <c r="FU195" s="614"/>
      <c r="FV195" s="614"/>
      <c r="FW195" s="614"/>
      <c r="FX195" s="614"/>
      <c r="FY195" s="605" t="str">
        <f>IF(SUMIFS(Bitácora!$Y$5:$Y$1036129,Bitácora!$D$5:$D$1036129,EY183,Bitácora!$AN$5:$AN$1036129,FO183,Bitácora!$E$5:$E$1036129,FE183,Bitácora!$AM$5:$AM$1036129,FT195)=0," ",SUMIFS(Bitácora!$Y$5:$Y$1036129,Bitácora!$D$5:$D$1036129,EY183,Bitácora!$AN$5:$AN$1036129,FO183,Bitácora!$E$5:$E$1036129,FE183,Bitácora!$AM$5:$AM$1036129,FT195))</f>
        <v xml:space="preserve"> </v>
      </c>
      <c r="FZ195" s="615"/>
      <c r="GA195" s="615"/>
      <c r="GB195" s="615"/>
      <c r="GC195" s="605" t="str">
        <f>IF(SUMIFS(Bitácora!$Z$5:$Z$1036129,Bitácora!$D$5:$D$1036129,EY183,Bitácora!$AN$5:$AN$1036129,FO183,Bitácora!$E$5:$E$1036129,FE183,Bitácora!$AM$5:$AM$1036129,FT195)=0," ",SUMIFS(Bitácora!$Z$5:$Z$1036129,Bitácora!$D$5:$D$1036129,EY183,Bitácora!$AN$5:$AN$1036129,FO183,Bitácora!$E$5:$E$1036129,FE183,Bitácora!$AM$5:$AM$1036129,FT195))</f>
        <v xml:space="preserve"> </v>
      </c>
      <c r="GD195" s="615"/>
      <c r="GE195" s="615"/>
      <c r="GF195" s="615"/>
      <c r="GG195" s="605" t="str">
        <f>IF(SUMIFS(Bitácora!$AA$5:$AA$1036129,Bitácora!$D$5:$D$1036129,EY183,Bitácora!$AN$5:$AN$1036129,FO183,Bitácora!$E$5:$E$1036129,FE183,Bitácora!$AM$5:$AM$1036129,FT195)=0," ",SUMIFS(Bitácora!$AA$5:$AA$1036129,Bitácora!$D$5:$D$1036129,EY183,Bitácora!$AN$5:$AN$1036129,FO183,Bitácora!$E$5:$E$1036129,FE183,Bitácora!$AM$5:$AM$1036129,FT195))</f>
        <v xml:space="preserve"> </v>
      </c>
      <c r="GH195" s="615"/>
      <c r="GI195" s="615"/>
      <c r="GJ195" s="615"/>
      <c r="GK195" s="606" t="str">
        <f>IF(SUMIFS(Bitácora!$AE$5:$AE$1036129,Bitácora!$D$5:$D$1036129,EY183,Bitácora!$AN$5:$AN$1036129,FO183,Bitácora!$E$5:$E$1036129,FE183,Bitácora!$AM$5:$AM$1036129,FT195)=0," ",SUMIFS(Bitácora!$AE$5:$AE$1036129,Bitácora!$D$5:$D$1036129,EY183,Bitácora!$AN$5:$AN$1036129,FO183,Bitácora!$E$5:$E$1036129,FE183,Bitácora!$AM$5:$AM$1036129,FT195))</f>
        <v xml:space="preserve"> </v>
      </c>
      <c r="GL195" s="606"/>
      <c r="GM195" s="606"/>
      <c r="GN195" s="606" t="str">
        <f>IF(SUMIFS(Bitácora!$AF$5:$AF$1036129,Bitácora!$D$5:$D$1036129,EY183,Bitácora!$AN$5:$AN$1036129,FO183,Bitácora!$E$5:$E$1036129,FE183,Bitácora!$AM$5:$AM$1036129,FT195)=0," ",SUMIFS(Bitácora!$AF$5:$AF$1036129,Bitácora!$D$5:$D$1036129,EY183,Bitácora!$AN$5:$AN$1036129,FO183,Bitácora!$E$5:$E$1036129,FE183,Bitácora!$AM$5:$AM$1036129,FT195))</f>
        <v xml:space="preserve"> </v>
      </c>
      <c r="GO195" s="617"/>
      <c r="GP195" s="617"/>
      <c r="GQ195" s="632"/>
      <c r="GR195" s="6"/>
    </row>
    <row r="196" spans="1:200" ht="10.5" customHeight="1" x14ac:dyDescent="0.25">
      <c r="A196" s="244"/>
      <c r="B196" s="630"/>
      <c r="C196" s="644"/>
      <c r="D196" s="644"/>
      <c r="E196" s="644"/>
      <c r="F196" s="644"/>
      <c r="G196" s="647"/>
      <c r="H196" s="1136"/>
      <c r="I196" s="1137"/>
      <c r="J196" s="1137"/>
      <c r="K196" s="1137"/>
      <c r="L196" s="1137"/>
      <c r="M196" s="1137"/>
      <c r="N196" s="625"/>
      <c r="O196" s="1141" t="str">
        <f>IF(Portada!$A$1="www.fly-logics.com","IFR",0)</f>
        <v>IFR</v>
      </c>
      <c r="P196" s="1142"/>
      <c r="Q196" s="1142"/>
      <c r="R196" s="1142"/>
      <c r="S196" s="1142"/>
      <c r="T196" s="1143" t="str">
        <f>IF(SUMIFS(Bitácora!$V$5:$V$1036129,Bitácora!$D$5:$D$1036129,F183,Bitácora!$AN$5:$AN$1036129,V183,Bitácora!$E$5:$E$1036129,L183)=0," ",SUMIFS(Bitácora!$V$5:$V$1036129,Bitácora!$D$5:$D$1036129,F183,Bitácora!$AN$5:$AN$1036129,V183,Bitácora!$E$5:$E$1036129,L183))</f>
        <v xml:space="preserve"> </v>
      </c>
      <c r="U196" s="1143"/>
      <c r="V196" s="1143"/>
      <c r="W196" s="1143"/>
      <c r="X196" s="1143"/>
      <c r="Y196" s="1144"/>
      <c r="Z196" s="15"/>
      <c r="AA196" s="614"/>
      <c r="AB196" s="614"/>
      <c r="AC196" s="614"/>
      <c r="AD196" s="614"/>
      <c r="AE196" s="614"/>
      <c r="AF196" s="615"/>
      <c r="AG196" s="616"/>
      <c r="AH196" s="616"/>
      <c r="AI196" s="615"/>
      <c r="AJ196" s="615"/>
      <c r="AK196" s="616"/>
      <c r="AL196" s="616"/>
      <c r="AM196" s="615"/>
      <c r="AN196" s="615"/>
      <c r="AO196" s="616"/>
      <c r="AP196" s="616"/>
      <c r="AQ196" s="615"/>
      <c r="AR196" s="606"/>
      <c r="AS196" s="606"/>
      <c r="AT196" s="606"/>
      <c r="AU196" s="617"/>
      <c r="AV196" s="618"/>
      <c r="AW196" s="617"/>
      <c r="AX196" s="632"/>
      <c r="AY196" s="630"/>
      <c r="AZ196" s="644"/>
      <c r="BA196" s="644"/>
      <c r="BB196" s="644"/>
      <c r="BC196" s="644"/>
      <c r="BD196" s="647"/>
      <c r="BE196" s="1136"/>
      <c r="BF196" s="1137"/>
      <c r="BG196" s="1137"/>
      <c r="BH196" s="1137"/>
      <c r="BI196" s="1137"/>
      <c r="BJ196" s="1137"/>
      <c r="BK196" s="625"/>
      <c r="BL196" s="1141" t="str">
        <f>IF(Portada!$A$1="www.fly-logics.com","IFR",0)</f>
        <v>IFR</v>
      </c>
      <c r="BM196" s="1142"/>
      <c r="BN196" s="1142"/>
      <c r="BO196" s="1142"/>
      <c r="BP196" s="1142"/>
      <c r="BQ196" s="1143" t="str">
        <f>IF(SUMIFS(Bitácora!$V$5:$V$1036129,Bitácora!$D$5:$D$1036129,BC183,Bitácora!$AN$5:$AN$1036129,BS183,Bitácora!$E$5:$E$1036129,BI183)=0," ",SUMIFS(Bitácora!$V$5:$V$1036129,Bitácora!$D$5:$D$1036129,BC183,Bitácora!$AN$5:$AN$1036129,BS183,Bitácora!$E$5:$E$1036129,BI183))</f>
        <v xml:space="preserve"> </v>
      </c>
      <c r="BR196" s="1143"/>
      <c r="BS196" s="1143"/>
      <c r="BT196" s="1143"/>
      <c r="BU196" s="1143"/>
      <c r="BV196" s="1144"/>
      <c r="BW196" s="15"/>
      <c r="BX196" s="614"/>
      <c r="BY196" s="614"/>
      <c r="BZ196" s="614"/>
      <c r="CA196" s="614"/>
      <c r="CB196" s="614"/>
      <c r="CC196" s="615"/>
      <c r="CD196" s="616"/>
      <c r="CE196" s="616"/>
      <c r="CF196" s="615"/>
      <c r="CG196" s="615"/>
      <c r="CH196" s="616"/>
      <c r="CI196" s="616"/>
      <c r="CJ196" s="615"/>
      <c r="CK196" s="615"/>
      <c r="CL196" s="616"/>
      <c r="CM196" s="616"/>
      <c r="CN196" s="615"/>
      <c r="CO196" s="606"/>
      <c r="CP196" s="606"/>
      <c r="CQ196" s="606"/>
      <c r="CR196" s="617"/>
      <c r="CS196" s="618"/>
      <c r="CT196" s="617"/>
      <c r="CU196" s="632"/>
      <c r="CV196" s="276"/>
      <c r="CW196" s="244"/>
      <c r="CX196" s="630"/>
      <c r="CY196" s="644"/>
      <c r="CZ196" s="644"/>
      <c r="DA196" s="644"/>
      <c r="DB196" s="644"/>
      <c r="DC196" s="647"/>
      <c r="DD196" s="1136"/>
      <c r="DE196" s="1137"/>
      <c r="DF196" s="1137"/>
      <c r="DG196" s="1137"/>
      <c r="DH196" s="1137"/>
      <c r="DI196" s="1137"/>
      <c r="DJ196" s="625"/>
      <c r="DK196" s="1141" t="str">
        <f>IF(Portada!$A$1="www.fly-logics.com","IFR",0)</f>
        <v>IFR</v>
      </c>
      <c r="DL196" s="1142"/>
      <c r="DM196" s="1142"/>
      <c r="DN196" s="1142"/>
      <c r="DO196" s="1142"/>
      <c r="DP196" s="1143" t="str">
        <f>IF(SUMIFS(Bitácora!$V$5:$V$1036129,Bitácora!$D$5:$D$1036129,DB183,Bitácora!$AN$5:$AN$1036129,DR183,Bitácora!$E$5:$E$1036129,DH183)=0," ",SUMIFS(Bitácora!$V$5:$V$1036129,Bitácora!$D$5:$D$1036129,DB183,Bitácora!$AN$5:$AN$1036129,DR183,Bitácora!$E$5:$E$1036129,DH183))</f>
        <v xml:space="preserve"> </v>
      </c>
      <c r="DQ196" s="1143"/>
      <c r="DR196" s="1143"/>
      <c r="DS196" s="1143"/>
      <c r="DT196" s="1143"/>
      <c r="DU196" s="1144"/>
      <c r="DV196" s="15"/>
      <c r="DW196" s="614"/>
      <c r="DX196" s="614"/>
      <c r="DY196" s="614"/>
      <c r="DZ196" s="614"/>
      <c r="EA196" s="614"/>
      <c r="EB196" s="615"/>
      <c r="EC196" s="616"/>
      <c r="ED196" s="616"/>
      <c r="EE196" s="615"/>
      <c r="EF196" s="615"/>
      <c r="EG196" s="616"/>
      <c r="EH196" s="616"/>
      <c r="EI196" s="615"/>
      <c r="EJ196" s="615"/>
      <c r="EK196" s="616"/>
      <c r="EL196" s="616"/>
      <c r="EM196" s="615"/>
      <c r="EN196" s="606"/>
      <c r="EO196" s="606"/>
      <c r="EP196" s="606"/>
      <c r="EQ196" s="617"/>
      <c r="ER196" s="618"/>
      <c r="ES196" s="617"/>
      <c r="ET196" s="632"/>
      <c r="EU196" s="630"/>
      <c r="EV196" s="644"/>
      <c r="EW196" s="644"/>
      <c r="EX196" s="644"/>
      <c r="EY196" s="644"/>
      <c r="EZ196" s="647"/>
      <c r="FA196" s="1136"/>
      <c r="FB196" s="1137"/>
      <c r="FC196" s="1137"/>
      <c r="FD196" s="1137"/>
      <c r="FE196" s="1137"/>
      <c r="FF196" s="1137"/>
      <c r="FG196" s="625"/>
      <c r="FH196" s="1141" t="str">
        <f>IF(Portada!$A$1="www.fly-logics.com","IFR",0)</f>
        <v>IFR</v>
      </c>
      <c r="FI196" s="1142"/>
      <c r="FJ196" s="1142"/>
      <c r="FK196" s="1142"/>
      <c r="FL196" s="1142"/>
      <c r="FM196" s="1143" t="str">
        <f>IF(SUMIFS(Bitácora!$V$5:$V$1036129,Bitácora!$D$5:$D$1036129,EY183,Bitácora!$AN$5:$AN$1036129,FO183,Bitácora!$E$5:$E$1036129,FE183)=0," ",SUMIFS(Bitácora!$V$5:$V$1036129,Bitácora!$D$5:$D$1036129,EY183,Bitácora!$AN$5:$AN$1036129,FO183,Bitácora!$E$5:$E$1036129,FE183))</f>
        <v xml:space="preserve"> </v>
      </c>
      <c r="FN196" s="1143"/>
      <c r="FO196" s="1143"/>
      <c r="FP196" s="1143"/>
      <c r="FQ196" s="1143"/>
      <c r="FR196" s="1144"/>
      <c r="FS196" s="15"/>
      <c r="FT196" s="614"/>
      <c r="FU196" s="614"/>
      <c r="FV196" s="614"/>
      <c r="FW196" s="614"/>
      <c r="FX196" s="614"/>
      <c r="FY196" s="615"/>
      <c r="FZ196" s="616"/>
      <c r="GA196" s="616"/>
      <c r="GB196" s="615"/>
      <c r="GC196" s="615"/>
      <c r="GD196" s="616"/>
      <c r="GE196" s="616"/>
      <c r="GF196" s="615"/>
      <c r="GG196" s="615"/>
      <c r="GH196" s="616"/>
      <c r="GI196" s="616"/>
      <c r="GJ196" s="615"/>
      <c r="GK196" s="606"/>
      <c r="GL196" s="606"/>
      <c r="GM196" s="606"/>
      <c r="GN196" s="617"/>
      <c r="GO196" s="618"/>
      <c r="GP196" s="617"/>
      <c r="GQ196" s="632"/>
      <c r="GR196" s="6"/>
    </row>
    <row r="197" spans="1:200" ht="3" customHeight="1" x14ac:dyDescent="0.25">
      <c r="A197" s="244"/>
      <c r="B197" s="630"/>
      <c r="C197" s="625"/>
      <c r="D197" s="625"/>
      <c r="E197" s="625"/>
      <c r="F197" s="625"/>
      <c r="G197" s="625"/>
      <c r="H197" s="625"/>
      <c r="I197" s="625"/>
      <c r="J197" s="625"/>
      <c r="K197" s="625"/>
      <c r="L197" s="625"/>
      <c r="M197" s="625"/>
      <c r="N197" s="625"/>
      <c r="O197" s="625"/>
      <c r="P197" s="625"/>
      <c r="Q197" s="625"/>
      <c r="R197" s="625"/>
      <c r="S197" s="625"/>
      <c r="T197" s="625"/>
      <c r="U197" s="625"/>
      <c r="V197" s="625"/>
      <c r="W197" s="625"/>
      <c r="X197" s="625"/>
      <c r="Y197" s="625"/>
      <c r="Z197" s="15"/>
      <c r="AA197" s="614"/>
      <c r="AB197" s="614"/>
      <c r="AC197" s="614"/>
      <c r="AD197" s="614"/>
      <c r="AE197" s="614"/>
      <c r="AF197" s="615"/>
      <c r="AG197" s="615"/>
      <c r="AH197" s="615"/>
      <c r="AI197" s="615"/>
      <c r="AJ197" s="615"/>
      <c r="AK197" s="615"/>
      <c r="AL197" s="615"/>
      <c r="AM197" s="615"/>
      <c r="AN197" s="615"/>
      <c r="AO197" s="615"/>
      <c r="AP197" s="615"/>
      <c r="AQ197" s="615"/>
      <c r="AR197" s="606"/>
      <c r="AS197" s="606"/>
      <c r="AT197" s="606"/>
      <c r="AU197" s="617"/>
      <c r="AV197" s="617"/>
      <c r="AW197" s="617"/>
      <c r="AX197" s="632"/>
      <c r="AY197" s="630"/>
      <c r="AZ197" s="625"/>
      <c r="BA197" s="625"/>
      <c r="BB197" s="625"/>
      <c r="BC197" s="625"/>
      <c r="BD197" s="625"/>
      <c r="BE197" s="625"/>
      <c r="BF197" s="625"/>
      <c r="BG197" s="625"/>
      <c r="BH197" s="625"/>
      <c r="BI197" s="625"/>
      <c r="BJ197" s="625"/>
      <c r="BK197" s="625"/>
      <c r="BL197" s="625"/>
      <c r="BM197" s="625"/>
      <c r="BN197" s="625"/>
      <c r="BO197" s="625"/>
      <c r="BP197" s="625"/>
      <c r="BQ197" s="625"/>
      <c r="BR197" s="625"/>
      <c r="BS197" s="625"/>
      <c r="BT197" s="625"/>
      <c r="BU197" s="625"/>
      <c r="BV197" s="625"/>
      <c r="BW197" s="15"/>
      <c r="BX197" s="614"/>
      <c r="BY197" s="614"/>
      <c r="BZ197" s="614"/>
      <c r="CA197" s="614"/>
      <c r="CB197" s="614"/>
      <c r="CC197" s="615"/>
      <c r="CD197" s="615"/>
      <c r="CE197" s="615"/>
      <c r="CF197" s="615"/>
      <c r="CG197" s="615"/>
      <c r="CH197" s="615"/>
      <c r="CI197" s="615"/>
      <c r="CJ197" s="615"/>
      <c r="CK197" s="615"/>
      <c r="CL197" s="615"/>
      <c r="CM197" s="615"/>
      <c r="CN197" s="615"/>
      <c r="CO197" s="606"/>
      <c r="CP197" s="606"/>
      <c r="CQ197" s="606"/>
      <c r="CR197" s="617"/>
      <c r="CS197" s="617"/>
      <c r="CT197" s="617"/>
      <c r="CU197" s="632"/>
      <c r="CV197" s="276"/>
      <c r="CW197" s="244"/>
      <c r="CX197" s="630"/>
      <c r="CY197" s="625"/>
      <c r="CZ197" s="625"/>
      <c r="DA197" s="625"/>
      <c r="DB197" s="625"/>
      <c r="DC197" s="625"/>
      <c r="DD197" s="625"/>
      <c r="DE197" s="625"/>
      <c r="DF197" s="625"/>
      <c r="DG197" s="625"/>
      <c r="DH197" s="625"/>
      <c r="DI197" s="625"/>
      <c r="DJ197" s="625"/>
      <c r="DK197" s="625"/>
      <c r="DL197" s="625"/>
      <c r="DM197" s="625"/>
      <c r="DN197" s="625"/>
      <c r="DO197" s="625"/>
      <c r="DP197" s="625"/>
      <c r="DQ197" s="625"/>
      <c r="DR197" s="625"/>
      <c r="DS197" s="625"/>
      <c r="DT197" s="625"/>
      <c r="DU197" s="625"/>
      <c r="DV197" s="15"/>
      <c r="DW197" s="614"/>
      <c r="DX197" s="614"/>
      <c r="DY197" s="614"/>
      <c r="DZ197" s="614"/>
      <c r="EA197" s="614"/>
      <c r="EB197" s="615"/>
      <c r="EC197" s="615"/>
      <c r="ED197" s="615"/>
      <c r="EE197" s="615"/>
      <c r="EF197" s="615"/>
      <c r="EG197" s="615"/>
      <c r="EH197" s="615"/>
      <c r="EI197" s="615"/>
      <c r="EJ197" s="615"/>
      <c r="EK197" s="615"/>
      <c r="EL197" s="615"/>
      <c r="EM197" s="615"/>
      <c r="EN197" s="606"/>
      <c r="EO197" s="606"/>
      <c r="EP197" s="606"/>
      <c r="EQ197" s="617"/>
      <c r="ER197" s="617"/>
      <c r="ES197" s="617"/>
      <c r="ET197" s="632"/>
      <c r="EU197" s="630"/>
      <c r="EV197" s="625"/>
      <c r="EW197" s="625"/>
      <c r="EX197" s="625"/>
      <c r="EY197" s="625"/>
      <c r="EZ197" s="625"/>
      <c r="FA197" s="625"/>
      <c r="FB197" s="625"/>
      <c r="FC197" s="625"/>
      <c r="FD197" s="625"/>
      <c r="FE197" s="625"/>
      <c r="FF197" s="625"/>
      <c r="FG197" s="625"/>
      <c r="FH197" s="625"/>
      <c r="FI197" s="625"/>
      <c r="FJ197" s="625"/>
      <c r="FK197" s="625"/>
      <c r="FL197" s="625"/>
      <c r="FM197" s="625"/>
      <c r="FN197" s="625"/>
      <c r="FO197" s="625"/>
      <c r="FP197" s="625"/>
      <c r="FQ197" s="625"/>
      <c r="FR197" s="625"/>
      <c r="FS197" s="15"/>
      <c r="FT197" s="614"/>
      <c r="FU197" s="614"/>
      <c r="FV197" s="614"/>
      <c r="FW197" s="614"/>
      <c r="FX197" s="614"/>
      <c r="FY197" s="615"/>
      <c r="FZ197" s="615"/>
      <c r="GA197" s="615"/>
      <c r="GB197" s="615"/>
      <c r="GC197" s="615"/>
      <c r="GD197" s="615"/>
      <c r="GE197" s="615"/>
      <c r="GF197" s="615"/>
      <c r="GG197" s="615"/>
      <c r="GH197" s="615"/>
      <c r="GI197" s="615"/>
      <c r="GJ197" s="615"/>
      <c r="GK197" s="606"/>
      <c r="GL197" s="606"/>
      <c r="GM197" s="606"/>
      <c r="GN197" s="617"/>
      <c r="GO197" s="617"/>
      <c r="GP197" s="617"/>
      <c r="GQ197" s="632"/>
      <c r="GR197" s="6"/>
    </row>
    <row r="198" spans="1:200" ht="11.25" customHeight="1" x14ac:dyDescent="0.25">
      <c r="A198" s="244"/>
      <c r="B198" s="630"/>
      <c r="C198" s="644" t="str">
        <f>IF(Portada!$A$1="www.fly-logics.com","INSTR.",0)</f>
        <v>INSTR.</v>
      </c>
      <c r="D198" s="634"/>
      <c r="E198" s="634"/>
      <c r="F198" s="634"/>
      <c r="G198" s="635"/>
      <c r="H198" s="1136" t="str">
        <f>IF(SUMIFS(Bitácora!$AA$5:$AA$1036129,Bitácora!$D$5:$D$1036129,F183,Bitácora!$AN$5:$AN$1036129,V183,Bitácora!$E$5:$E$1036129,L183)=0," ",SUMIFS(Bitácora!$AA$5:$AA$1036129,Bitácora!$D$5:$D$1036129,F183,Bitácora!$AN$5:$AN$1036129,V183,Bitácora!$E$5:$E$1036129,L183))</f>
        <v xml:space="preserve"> </v>
      </c>
      <c r="I198" s="1137" t="str">
        <f t="shared" ref="I198" si="188">H198</f>
        <v xml:space="preserve"> </v>
      </c>
      <c r="J198" s="1137"/>
      <c r="K198" s="1137"/>
      <c r="L198" s="1137"/>
      <c r="M198" s="1137"/>
      <c r="N198" s="625"/>
      <c r="O198" s="654" t="str">
        <f>IF(Portada!$A$1="www.fly-logics.com","ATERRIZAJES",0)</f>
        <v>ATERRIZAJES</v>
      </c>
      <c r="P198" s="641"/>
      <c r="Q198" s="641"/>
      <c r="R198" s="641"/>
      <c r="S198" s="641"/>
      <c r="T198" s="641"/>
      <c r="U198" s="641"/>
      <c r="V198" s="641"/>
      <c r="W198" s="641"/>
      <c r="X198" s="641"/>
      <c r="Y198" s="641"/>
      <c r="Z198" s="15"/>
      <c r="AA198" s="613" t="str">
        <f>IF(Portada!$A$1="www.fly-logics.com","JUN",0)</f>
        <v>JUN</v>
      </c>
      <c r="AB198" s="614"/>
      <c r="AC198" s="614"/>
      <c r="AD198" s="614"/>
      <c r="AE198" s="614"/>
      <c r="AF198" s="605" t="str">
        <f>IF(SUMIFS(Bitácora!$Y$5:$Y$1036129,Bitácora!$D$5:$D$1036129,F183,Bitácora!$AN$5:$AN$1036129,V183,Bitácora!$E$5:$E$1036129,L183,Bitácora!$AM$5:$AM$1036129,AA198)=0," ",SUMIFS(Bitácora!$Y$5:$Y$1036129,Bitácora!$D$5:$D$1036129,F183,Bitácora!$AN$5:$AN$1036129,V183,Bitácora!$E$5:$E$1036129,L183,Bitácora!$AM$5:$AM$1036129,AA198))</f>
        <v xml:space="preserve"> </v>
      </c>
      <c r="AG198" s="615"/>
      <c r="AH198" s="615"/>
      <c r="AI198" s="615"/>
      <c r="AJ198" s="605" t="str">
        <f>IF(SUMIFS(Bitácora!$Z$5:$Z$1036129,Bitácora!$D$5:$D$1036129,F183,Bitácora!$AN$5:$AN$1036129,V183,Bitácora!$E$5:$E$1036129,L183,Bitácora!$AM$5:$AM$1036129,AA198)=0," ",SUMIFS(Bitácora!$Z$5:$Z$1036129,Bitácora!$D$5:$D$1036129,F183,Bitácora!$AN$5:$AN$1036129,V183,Bitácora!$E$5:$E$1036129,L183,Bitácora!$AM$5:$AM$1036129,AA198))</f>
        <v xml:space="preserve"> </v>
      </c>
      <c r="AK198" s="615"/>
      <c r="AL198" s="615"/>
      <c r="AM198" s="615"/>
      <c r="AN198" s="605" t="str">
        <f>IF(SUMIFS(Bitácora!$AA$5:$AA$1036129,Bitácora!$D$5:$D$1036129,F183,Bitácora!$AN$5:$AN$1036129,V183,Bitácora!$E$5:$E$1036129,L183,Bitácora!$AM$5:$AM$1036129,AA198)=0," ",SUMIFS(Bitácora!$AA$5:$AA$1036129,Bitácora!$D$5:$D$1036129,F183,Bitácora!$AN$5:$AN$1036129,V183,Bitácora!$E$5:$E$1036129,L183,Bitácora!$AM$5:$AM$1036129,AA198))</f>
        <v xml:space="preserve"> </v>
      </c>
      <c r="AO198" s="615"/>
      <c r="AP198" s="615"/>
      <c r="AQ198" s="615"/>
      <c r="AR198" s="606" t="str">
        <f>IF(SUMIFS(Bitácora!$AE$5:$AE$1036129,Bitácora!$D$5:$D$1036129,F183,Bitácora!$AN$5:$AN$1036129,V183,Bitácora!$E$5:$E$1036129,L183,Bitácora!$AM$5:$AM$1036129,AA198)=0," ",SUMIFS(Bitácora!$AE$5:$AE$1036129,Bitácora!$D$5:$D$1036129,F183,Bitácora!$AN$5:$AN$1036129,V183,Bitácora!$E$5:$E$1036129,L183,Bitácora!$AM$5:$AM$1036129,AA198))</f>
        <v xml:space="preserve"> </v>
      </c>
      <c r="AS198" s="606"/>
      <c r="AT198" s="606"/>
      <c r="AU198" s="606" t="str">
        <f>IF(SUMIFS(Bitácora!$AF$5:$AF$1036129,Bitácora!$D$5:$D$1036129,F183,Bitácora!$AN$5:$AN$1036129,V183,Bitácora!$E$5:$E$1036129,L183,Bitácora!$AM$5:$AM$1036129,AA198)=0," ",SUMIFS(Bitácora!$AF$5:$AF$1036129,Bitácora!$D$5:$D$1036129,F183,Bitácora!$AN$5:$AN$1036129,V183,Bitácora!$E$5:$E$1036129,L183,Bitácora!$AM$5:$AM$1036129,AA198))</f>
        <v xml:space="preserve"> </v>
      </c>
      <c r="AV198" s="617"/>
      <c r="AW198" s="617"/>
      <c r="AX198" s="632"/>
      <c r="AY198" s="630"/>
      <c r="AZ198" s="644" t="str">
        <f>IF(Portada!$A$1="www.fly-logics.com","INSTR.",0)</f>
        <v>INSTR.</v>
      </c>
      <c r="BA198" s="634"/>
      <c r="BB198" s="634"/>
      <c r="BC198" s="634"/>
      <c r="BD198" s="635"/>
      <c r="BE198" s="1136" t="str">
        <f>IF(SUMIFS(Bitácora!$AA$5:$AA$1036129,Bitácora!$D$5:$D$1036129,BC183,Bitácora!$AN$5:$AN$1036129,BS183,Bitácora!$E$5:$E$1036129,BI183)=0," ",SUMIFS(Bitácora!$AA$5:$AA$1036129,Bitácora!$D$5:$D$1036129,BC183,Bitácora!$AN$5:$AN$1036129,BS183,Bitácora!$E$5:$E$1036129,BI183))</f>
        <v xml:space="preserve"> </v>
      </c>
      <c r="BF198" s="1137" t="str">
        <f t="shared" ref="BF198" si="189">BE198</f>
        <v xml:space="preserve"> </v>
      </c>
      <c r="BG198" s="1137"/>
      <c r="BH198" s="1137"/>
      <c r="BI198" s="1137"/>
      <c r="BJ198" s="1137"/>
      <c r="BK198" s="625"/>
      <c r="BL198" s="654" t="str">
        <f>IF(Portada!$A$1="www.fly-logics.com","ATERRIZAJES",0)</f>
        <v>ATERRIZAJES</v>
      </c>
      <c r="BM198" s="641"/>
      <c r="BN198" s="641"/>
      <c r="BO198" s="641"/>
      <c r="BP198" s="641"/>
      <c r="BQ198" s="641"/>
      <c r="BR198" s="641"/>
      <c r="BS198" s="641"/>
      <c r="BT198" s="641"/>
      <c r="BU198" s="641"/>
      <c r="BV198" s="641"/>
      <c r="BW198" s="15"/>
      <c r="BX198" s="613" t="str">
        <f>IF(Portada!$A$1="www.fly-logics.com","JUN",0)</f>
        <v>JUN</v>
      </c>
      <c r="BY198" s="614"/>
      <c r="BZ198" s="614"/>
      <c r="CA198" s="614"/>
      <c r="CB198" s="614"/>
      <c r="CC198" s="605" t="str">
        <f>IF(SUMIFS(Bitácora!$Y$5:$Y$1036129,Bitácora!$D$5:$D$1036129,BC183,Bitácora!$AN$5:$AN$1036129,BS183,Bitácora!$E$5:$E$1036129,BI183,Bitácora!$AM$5:$AM$1036129,BX198)=0," ",SUMIFS(Bitácora!$Y$5:$Y$1036129,Bitácora!$D$5:$D$1036129,BC183,Bitácora!$AN$5:$AN$1036129,BS183,Bitácora!$E$5:$E$1036129,BI183,Bitácora!$AM$5:$AM$1036129,BX198))</f>
        <v xml:space="preserve"> </v>
      </c>
      <c r="CD198" s="615"/>
      <c r="CE198" s="615"/>
      <c r="CF198" s="615"/>
      <c r="CG198" s="605" t="str">
        <f>IF(SUMIFS(Bitácora!$Z$5:$Z$1036129,Bitácora!$D$5:$D$1036129,BC183,Bitácora!$AN$5:$AN$1036129,BS183,Bitácora!$E$5:$E$1036129,BI183,Bitácora!$AM$5:$AM$1036129,BX198)=0," ",SUMIFS(Bitácora!$Z$5:$Z$1036129,Bitácora!$D$5:$D$1036129,BC183,Bitácora!$AN$5:$AN$1036129,BS183,Bitácora!$E$5:$E$1036129,BI183,Bitácora!$AM$5:$AM$1036129,BX198))</f>
        <v xml:space="preserve"> </v>
      </c>
      <c r="CH198" s="615"/>
      <c r="CI198" s="615"/>
      <c r="CJ198" s="615"/>
      <c r="CK198" s="605" t="str">
        <f>IF(SUMIFS(Bitácora!$AA$5:$AA$1036129,Bitácora!$D$5:$D$1036129,BC183,Bitácora!$AN$5:$AN$1036129,BS183,Bitácora!$E$5:$E$1036129,BI183,Bitácora!$AM$5:$AM$1036129,BX198)=0," ",SUMIFS(Bitácora!$AA$5:$AA$1036129,Bitácora!$D$5:$D$1036129,BC183,Bitácora!$AN$5:$AN$1036129,BS183,Bitácora!$E$5:$E$1036129,BI183,Bitácora!$AM$5:$AM$1036129,BX198))</f>
        <v xml:space="preserve"> </v>
      </c>
      <c r="CL198" s="615"/>
      <c r="CM198" s="615"/>
      <c r="CN198" s="615"/>
      <c r="CO198" s="606" t="str">
        <f>IF(SUMIFS(Bitácora!$AE$5:$AE$1036129,Bitácora!$D$5:$D$1036129,BC183,Bitácora!$AN$5:$AN$1036129,BS183,Bitácora!$E$5:$E$1036129,BI183,Bitácora!$AM$5:$AM$1036129,BX198)=0," ",SUMIFS(Bitácora!$AE$5:$AE$1036129,Bitácora!$D$5:$D$1036129,BC183,Bitácora!$AN$5:$AN$1036129,BS183,Bitácora!$E$5:$E$1036129,BI183,Bitácora!$AM$5:$AM$1036129,BX198))</f>
        <v xml:space="preserve"> </v>
      </c>
      <c r="CP198" s="606"/>
      <c r="CQ198" s="606"/>
      <c r="CR198" s="606" t="str">
        <f>IF(SUMIFS(Bitácora!$AF$5:$AF$1036129,Bitácora!$D$5:$D$1036129,BC183,Bitácora!$AN$5:$AN$1036129,BS183,Bitácora!$E$5:$E$1036129,BI183,Bitácora!$AM$5:$AM$1036129,BX198)=0," ",SUMIFS(Bitácora!$AF$5:$AF$1036129,Bitácora!$D$5:$D$1036129,BC183,Bitácora!$AN$5:$AN$1036129,BS183,Bitácora!$E$5:$E$1036129,BI183,Bitácora!$AM$5:$AM$1036129,BX198))</f>
        <v xml:space="preserve"> </v>
      </c>
      <c r="CS198" s="617"/>
      <c r="CT198" s="617"/>
      <c r="CU198" s="632"/>
      <c r="CV198" s="276"/>
      <c r="CW198" s="244"/>
      <c r="CX198" s="630"/>
      <c r="CY198" s="644" t="str">
        <f>IF(Portada!$A$1="www.fly-logics.com","INSTR.",0)</f>
        <v>INSTR.</v>
      </c>
      <c r="CZ198" s="634"/>
      <c r="DA198" s="634"/>
      <c r="DB198" s="634"/>
      <c r="DC198" s="635"/>
      <c r="DD198" s="1136" t="str">
        <f>IF(SUMIFS(Bitácora!$AA$5:$AA$1036129,Bitácora!$D$5:$D$1036129,DB183,Bitácora!$AN$5:$AN$1036129,DR183,Bitácora!$E$5:$E$1036129,DH183)=0," ",SUMIFS(Bitácora!$AA$5:$AA$1036129,Bitácora!$D$5:$D$1036129,DB183,Bitácora!$AN$5:$AN$1036129,DR183,Bitácora!$E$5:$E$1036129,DH183))</f>
        <v xml:space="preserve"> </v>
      </c>
      <c r="DE198" s="1137" t="str">
        <f t="shared" ref="DE198" si="190">DD198</f>
        <v xml:space="preserve"> </v>
      </c>
      <c r="DF198" s="1137"/>
      <c r="DG198" s="1137"/>
      <c r="DH198" s="1137"/>
      <c r="DI198" s="1137"/>
      <c r="DJ198" s="625"/>
      <c r="DK198" s="654" t="str">
        <f>IF(Portada!$A$1="www.fly-logics.com","ATERRIZAJES",0)</f>
        <v>ATERRIZAJES</v>
      </c>
      <c r="DL198" s="641"/>
      <c r="DM198" s="641"/>
      <c r="DN198" s="641"/>
      <c r="DO198" s="641"/>
      <c r="DP198" s="641"/>
      <c r="DQ198" s="641"/>
      <c r="DR198" s="641"/>
      <c r="DS198" s="641"/>
      <c r="DT198" s="641"/>
      <c r="DU198" s="641"/>
      <c r="DV198" s="15"/>
      <c r="DW198" s="613" t="str">
        <f>IF(Portada!$A$1="www.fly-logics.com","JUN",0)</f>
        <v>JUN</v>
      </c>
      <c r="DX198" s="614"/>
      <c r="DY198" s="614"/>
      <c r="DZ198" s="614"/>
      <c r="EA198" s="614"/>
      <c r="EB198" s="605" t="str">
        <f>IF(SUMIFS(Bitácora!$Y$5:$Y$1036129,Bitácora!$D$5:$D$1036129,DB183,Bitácora!$AN$5:$AN$1036129,DR183,Bitácora!$E$5:$E$1036129,DH183,Bitácora!$AM$5:$AM$1036129,DW198)=0," ",SUMIFS(Bitácora!$Y$5:$Y$1036129,Bitácora!$D$5:$D$1036129,DB183,Bitácora!$AN$5:$AN$1036129,DR183,Bitácora!$E$5:$E$1036129,DH183,Bitácora!$AM$5:$AM$1036129,DW198))</f>
        <v xml:space="preserve"> </v>
      </c>
      <c r="EC198" s="615"/>
      <c r="ED198" s="615"/>
      <c r="EE198" s="615"/>
      <c r="EF198" s="605" t="str">
        <f>IF(SUMIFS(Bitácora!$Z$5:$Z$1036129,Bitácora!$D$5:$D$1036129,DB183,Bitácora!$AN$5:$AN$1036129,DR183,Bitácora!$E$5:$E$1036129,DH183,Bitácora!$AM$5:$AM$1036129,DW198)=0," ",SUMIFS(Bitácora!$Z$5:$Z$1036129,Bitácora!$D$5:$D$1036129,DB183,Bitácora!$AN$5:$AN$1036129,DR183,Bitácora!$E$5:$E$1036129,DH183,Bitácora!$AM$5:$AM$1036129,DW198))</f>
        <v xml:space="preserve"> </v>
      </c>
      <c r="EG198" s="615"/>
      <c r="EH198" s="615"/>
      <c r="EI198" s="615"/>
      <c r="EJ198" s="605" t="str">
        <f>IF(SUMIFS(Bitácora!$AA$5:$AA$1036129,Bitácora!$D$5:$D$1036129,DB183,Bitácora!$AN$5:$AN$1036129,DR183,Bitácora!$E$5:$E$1036129,DH183,Bitácora!$AM$5:$AM$1036129,DW198)=0," ",SUMIFS(Bitácora!$AA$5:$AA$1036129,Bitácora!$D$5:$D$1036129,DB183,Bitácora!$AN$5:$AN$1036129,DR183,Bitácora!$E$5:$E$1036129,DH183,Bitácora!$AM$5:$AM$1036129,DW198))</f>
        <v xml:space="preserve"> </v>
      </c>
      <c r="EK198" s="615"/>
      <c r="EL198" s="615"/>
      <c r="EM198" s="615"/>
      <c r="EN198" s="606" t="str">
        <f>IF(SUMIFS(Bitácora!$AE$5:$AE$1036129,Bitácora!$D$5:$D$1036129,DB183,Bitácora!$AN$5:$AN$1036129,DR183,Bitácora!$E$5:$E$1036129,DH183,Bitácora!$AM$5:$AM$1036129,DW198)=0," ",SUMIFS(Bitácora!$AE$5:$AE$1036129,Bitácora!$D$5:$D$1036129,DB183,Bitácora!$AN$5:$AN$1036129,DR183,Bitácora!$E$5:$E$1036129,DH183,Bitácora!$AM$5:$AM$1036129,DW198))</f>
        <v xml:space="preserve"> </v>
      </c>
      <c r="EO198" s="606"/>
      <c r="EP198" s="606"/>
      <c r="EQ198" s="606" t="str">
        <f>IF(SUMIFS(Bitácora!$AF$5:$AF$1036129,Bitácora!$D$5:$D$1036129,DB183,Bitácora!$AN$5:$AN$1036129,DR183,Bitácora!$E$5:$E$1036129,DH183,Bitácora!$AM$5:$AM$1036129,DW198)=0," ",SUMIFS(Bitácora!$AF$5:$AF$1036129,Bitácora!$D$5:$D$1036129,DB183,Bitácora!$AN$5:$AN$1036129,DR183,Bitácora!$E$5:$E$1036129,DH183,Bitácora!$AM$5:$AM$1036129,DW198))</f>
        <v xml:space="preserve"> </v>
      </c>
      <c r="ER198" s="617"/>
      <c r="ES198" s="617"/>
      <c r="ET198" s="632"/>
      <c r="EU198" s="630"/>
      <c r="EV198" s="644" t="str">
        <f>IF(Portada!$A$1="www.fly-logics.com","INSTR.",0)</f>
        <v>INSTR.</v>
      </c>
      <c r="EW198" s="634"/>
      <c r="EX198" s="634"/>
      <c r="EY198" s="634"/>
      <c r="EZ198" s="635"/>
      <c r="FA198" s="1136" t="str">
        <f>IF(SUMIFS(Bitácora!$AA$5:$AA$1036129,Bitácora!$D$5:$D$1036129,EY183,Bitácora!$AN$5:$AN$1036129,FO183,Bitácora!$E$5:$E$1036129,FE183)=0," ",SUMIFS(Bitácora!$AA$5:$AA$1036129,Bitácora!$D$5:$D$1036129,EY183,Bitácora!$AN$5:$AN$1036129,FO183,Bitácora!$E$5:$E$1036129,FE183))</f>
        <v xml:space="preserve"> </v>
      </c>
      <c r="FB198" s="1137" t="str">
        <f t="shared" ref="FB198" si="191">FA198</f>
        <v xml:space="preserve"> </v>
      </c>
      <c r="FC198" s="1137"/>
      <c r="FD198" s="1137"/>
      <c r="FE198" s="1137"/>
      <c r="FF198" s="1137"/>
      <c r="FG198" s="625"/>
      <c r="FH198" s="654" t="str">
        <f>IF(Portada!$A$1="www.fly-logics.com","ATERRIZAJES",0)</f>
        <v>ATERRIZAJES</v>
      </c>
      <c r="FI198" s="641"/>
      <c r="FJ198" s="641"/>
      <c r="FK198" s="641"/>
      <c r="FL198" s="641"/>
      <c r="FM198" s="641"/>
      <c r="FN198" s="641"/>
      <c r="FO198" s="641"/>
      <c r="FP198" s="641"/>
      <c r="FQ198" s="641"/>
      <c r="FR198" s="641"/>
      <c r="FS198" s="15"/>
      <c r="FT198" s="613" t="str">
        <f>IF(Portada!$A$1="www.fly-logics.com","JUN",0)</f>
        <v>JUN</v>
      </c>
      <c r="FU198" s="614"/>
      <c r="FV198" s="614"/>
      <c r="FW198" s="614"/>
      <c r="FX198" s="614"/>
      <c r="FY198" s="605" t="str">
        <f>IF(SUMIFS(Bitácora!$Y$5:$Y$1036129,Bitácora!$D$5:$D$1036129,EY183,Bitácora!$AN$5:$AN$1036129,FO183,Bitácora!$E$5:$E$1036129,FE183,Bitácora!$AM$5:$AM$1036129,FT198)=0," ",SUMIFS(Bitácora!$Y$5:$Y$1036129,Bitácora!$D$5:$D$1036129,EY183,Bitácora!$AN$5:$AN$1036129,FO183,Bitácora!$E$5:$E$1036129,FE183,Bitácora!$AM$5:$AM$1036129,FT198))</f>
        <v xml:space="preserve"> </v>
      </c>
      <c r="FZ198" s="615"/>
      <c r="GA198" s="615"/>
      <c r="GB198" s="615"/>
      <c r="GC198" s="605" t="str">
        <f>IF(SUMIFS(Bitácora!$Z$5:$Z$1036129,Bitácora!$D$5:$D$1036129,EY183,Bitácora!$AN$5:$AN$1036129,FO183,Bitácora!$E$5:$E$1036129,FE183,Bitácora!$AM$5:$AM$1036129,FT198)=0," ",SUMIFS(Bitácora!$Z$5:$Z$1036129,Bitácora!$D$5:$D$1036129,EY183,Bitácora!$AN$5:$AN$1036129,FO183,Bitácora!$E$5:$E$1036129,FE183,Bitácora!$AM$5:$AM$1036129,FT198))</f>
        <v xml:space="preserve"> </v>
      </c>
      <c r="GD198" s="615"/>
      <c r="GE198" s="615"/>
      <c r="GF198" s="615"/>
      <c r="GG198" s="605" t="str">
        <f>IF(SUMIFS(Bitácora!$AA$5:$AA$1036129,Bitácora!$D$5:$D$1036129,EY183,Bitácora!$AN$5:$AN$1036129,FO183,Bitácora!$E$5:$E$1036129,FE183,Bitácora!$AM$5:$AM$1036129,FT198)=0," ",SUMIFS(Bitácora!$AA$5:$AA$1036129,Bitácora!$D$5:$D$1036129,EY183,Bitácora!$AN$5:$AN$1036129,FO183,Bitácora!$E$5:$E$1036129,FE183,Bitácora!$AM$5:$AM$1036129,FT198))</f>
        <v xml:space="preserve"> </v>
      </c>
      <c r="GH198" s="615"/>
      <c r="GI198" s="615"/>
      <c r="GJ198" s="615"/>
      <c r="GK198" s="606" t="str">
        <f>IF(SUMIFS(Bitácora!$AE$5:$AE$1036129,Bitácora!$D$5:$D$1036129,EY183,Bitácora!$AN$5:$AN$1036129,FO183,Bitácora!$E$5:$E$1036129,FE183,Bitácora!$AM$5:$AM$1036129,FT198)=0," ",SUMIFS(Bitácora!$AE$5:$AE$1036129,Bitácora!$D$5:$D$1036129,EY183,Bitácora!$AN$5:$AN$1036129,FO183,Bitácora!$E$5:$E$1036129,FE183,Bitácora!$AM$5:$AM$1036129,FT198))</f>
        <v xml:space="preserve"> </v>
      </c>
      <c r="GL198" s="606"/>
      <c r="GM198" s="606"/>
      <c r="GN198" s="606" t="str">
        <f>IF(SUMIFS(Bitácora!$AF$5:$AF$1036129,Bitácora!$D$5:$D$1036129,EY183,Bitácora!$AN$5:$AN$1036129,FO183,Bitácora!$E$5:$E$1036129,FE183,Bitácora!$AM$5:$AM$1036129,FT198)=0," ",SUMIFS(Bitácora!$AF$5:$AF$1036129,Bitácora!$D$5:$D$1036129,EY183,Bitácora!$AN$5:$AN$1036129,FO183,Bitácora!$E$5:$E$1036129,FE183,Bitácora!$AM$5:$AM$1036129,FT198))</f>
        <v xml:space="preserve"> </v>
      </c>
      <c r="GO198" s="617"/>
      <c r="GP198" s="617"/>
      <c r="GQ198" s="632"/>
      <c r="GR198" s="6"/>
    </row>
    <row r="199" spans="1:200" ht="8.85" customHeight="1" x14ac:dyDescent="0.25">
      <c r="A199" s="244"/>
      <c r="B199" s="630"/>
      <c r="C199" s="634"/>
      <c r="D199" s="634"/>
      <c r="E199" s="634"/>
      <c r="F199" s="634"/>
      <c r="G199" s="635"/>
      <c r="H199" s="1136"/>
      <c r="I199" s="1137"/>
      <c r="J199" s="1137"/>
      <c r="K199" s="1137"/>
      <c r="L199" s="1137"/>
      <c r="M199" s="1137"/>
      <c r="N199" s="625"/>
      <c r="O199" s="641"/>
      <c r="P199" s="641"/>
      <c r="Q199" s="641"/>
      <c r="R199" s="641"/>
      <c r="S199" s="641"/>
      <c r="T199" s="641"/>
      <c r="U199" s="641"/>
      <c r="V199" s="641"/>
      <c r="W199" s="641"/>
      <c r="X199" s="641"/>
      <c r="Y199" s="641"/>
      <c r="Z199" s="15"/>
      <c r="AA199" s="614"/>
      <c r="AB199" s="614"/>
      <c r="AC199" s="614"/>
      <c r="AD199" s="614"/>
      <c r="AE199" s="614"/>
      <c r="AF199" s="615"/>
      <c r="AG199" s="616"/>
      <c r="AH199" s="616"/>
      <c r="AI199" s="615"/>
      <c r="AJ199" s="615"/>
      <c r="AK199" s="616"/>
      <c r="AL199" s="616"/>
      <c r="AM199" s="615"/>
      <c r="AN199" s="615"/>
      <c r="AO199" s="616"/>
      <c r="AP199" s="616"/>
      <c r="AQ199" s="615"/>
      <c r="AR199" s="606"/>
      <c r="AS199" s="606"/>
      <c r="AT199" s="606"/>
      <c r="AU199" s="617"/>
      <c r="AV199" s="618"/>
      <c r="AW199" s="617"/>
      <c r="AX199" s="632"/>
      <c r="AY199" s="630"/>
      <c r="AZ199" s="634"/>
      <c r="BA199" s="634"/>
      <c r="BB199" s="634"/>
      <c r="BC199" s="634"/>
      <c r="BD199" s="635"/>
      <c r="BE199" s="1136"/>
      <c r="BF199" s="1137"/>
      <c r="BG199" s="1137"/>
      <c r="BH199" s="1137"/>
      <c r="BI199" s="1137"/>
      <c r="BJ199" s="1137"/>
      <c r="BK199" s="625"/>
      <c r="BL199" s="641"/>
      <c r="BM199" s="641"/>
      <c r="BN199" s="641"/>
      <c r="BO199" s="641"/>
      <c r="BP199" s="641"/>
      <c r="BQ199" s="641"/>
      <c r="BR199" s="641"/>
      <c r="BS199" s="641"/>
      <c r="BT199" s="641"/>
      <c r="BU199" s="641"/>
      <c r="BV199" s="641"/>
      <c r="BW199" s="15"/>
      <c r="BX199" s="614"/>
      <c r="BY199" s="614"/>
      <c r="BZ199" s="614"/>
      <c r="CA199" s="614"/>
      <c r="CB199" s="614"/>
      <c r="CC199" s="615"/>
      <c r="CD199" s="616"/>
      <c r="CE199" s="616"/>
      <c r="CF199" s="615"/>
      <c r="CG199" s="615"/>
      <c r="CH199" s="616"/>
      <c r="CI199" s="616"/>
      <c r="CJ199" s="615"/>
      <c r="CK199" s="615"/>
      <c r="CL199" s="616"/>
      <c r="CM199" s="616"/>
      <c r="CN199" s="615"/>
      <c r="CO199" s="606"/>
      <c r="CP199" s="606"/>
      <c r="CQ199" s="606"/>
      <c r="CR199" s="617"/>
      <c r="CS199" s="618"/>
      <c r="CT199" s="617"/>
      <c r="CU199" s="632"/>
      <c r="CV199" s="276"/>
      <c r="CW199" s="244"/>
      <c r="CX199" s="630"/>
      <c r="CY199" s="634"/>
      <c r="CZ199" s="634"/>
      <c r="DA199" s="634"/>
      <c r="DB199" s="634"/>
      <c r="DC199" s="635"/>
      <c r="DD199" s="1136"/>
      <c r="DE199" s="1137"/>
      <c r="DF199" s="1137"/>
      <c r="DG199" s="1137"/>
      <c r="DH199" s="1137"/>
      <c r="DI199" s="1137"/>
      <c r="DJ199" s="625"/>
      <c r="DK199" s="641"/>
      <c r="DL199" s="641"/>
      <c r="DM199" s="641"/>
      <c r="DN199" s="641"/>
      <c r="DO199" s="641"/>
      <c r="DP199" s="641"/>
      <c r="DQ199" s="641"/>
      <c r="DR199" s="641"/>
      <c r="DS199" s="641"/>
      <c r="DT199" s="641"/>
      <c r="DU199" s="641"/>
      <c r="DV199" s="15"/>
      <c r="DW199" s="614"/>
      <c r="DX199" s="614"/>
      <c r="DY199" s="614"/>
      <c r="DZ199" s="614"/>
      <c r="EA199" s="614"/>
      <c r="EB199" s="615"/>
      <c r="EC199" s="616"/>
      <c r="ED199" s="616"/>
      <c r="EE199" s="615"/>
      <c r="EF199" s="615"/>
      <c r="EG199" s="616"/>
      <c r="EH199" s="616"/>
      <c r="EI199" s="615"/>
      <c r="EJ199" s="615"/>
      <c r="EK199" s="616"/>
      <c r="EL199" s="616"/>
      <c r="EM199" s="615"/>
      <c r="EN199" s="606"/>
      <c r="EO199" s="606"/>
      <c r="EP199" s="606"/>
      <c r="EQ199" s="617"/>
      <c r="ER199" s="618"/>
      <c r="ES199" s="617"/>
      <c r="ET199" s="632"/>
      <c r="EU199" s="630"/>
      <c r="EV199" s="634"/>
      <c r="EW199" s="634"/>
      <c r="EX199" s="634"/>
      <c r="EY199" s="634"/>
      <c r="EZ199" s="635"/>
      <c r="FA199" s="1136"/>
      <c r="FB199" s="1137"/>
      <c r="FC199" s="1137"/>
      <c r="FD199" s="1137"/>
      <c r="FE199" s="1137"/>
      <c r="FF199" s="1137"/>
      <c r="FG199" s="625"/>
      <c r="FH199" s="641"/>
      <c r="FI199" s="641"/>
      <c r="FJ199" s="641"/>
      <c r="FK199" s="641"/>
      <c r="FL199" s="641"/>
      <c r="FM199" s="641"/>
      <c r="FN199" s="641"/>
      <c r="FO199" s="641"/>
      <c r="FP199" s="641"/>
      <c r="FQ199" s="641"/>
      <c r="FR199" s="641"/>
      <c r="FS199" s="15"/>
      <c r="FT199" s="614"/>
      <c r="FU199" s="614"/>
      <c r="FV199" s="614"/>
      <c r="FW199" s="614"/>
      <c r="FX199" s="614"/>
      <c r="FY199" s="615"/>
      <c r="FZ199" s="616"/>
      <c r="GA199" s="616"/>
      <c r="GB199" s="615"/>
      <c r="GC199" s="615"/>
      <c r="GD199" s="616"/>
      <c r="GE199" s="616"/>
      <c r="GF199" s="615"/>
      <c r="GG199" s="615"/>
      <c r="GH199" s="616"/>
      <c r="GI199" s="616"/>
      <c r="GJ199" s="615"/>
      <c r="GK199" s="606"/>
      <c r="GL199" s="606"/>
      <c r="GM199" s="606"/>
      <c r="GN199" s="617"/>
      <c r="GO199" s="618"/>
      <c r="GP199" s="617"/>
      <c r="GQ199" s="632"/>
      <c r="GR199" s="6"/>
    </row>
    <row r="200" spans="1:200" ht="3" customHeight="1" x14ac:dyDescent="0.25">
      <c r="A200" s="244"/>
      <c r="B200" s="630"/>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625"/>
      <c r="Z200" s="15"/>
      <c r="AA200" s="614"/>
      <c r="AB200" s="614"/>
      <c r="AC200" s="614"/>
      <c r="AD200" s="614"/>
      <c r="AE200" s="614"/>
      <c r="AF200" s="615"/>
      <c r="AG200" s="615"/>
      <c r="AH200" s="615"/>
      <c r="AI200" s="615"/>
      <c r="AJ200" s="652"/>
      <c r="AK200" s="652"/>
      <c r="AL200" s="652"/>
      <c r="AM200" s="652"/>
      <c r="AN200" s="615"/>
      <c r="AO200" s="615"/>
      <c r="AP200" s="615"/>
      <c r="AQ200" s="615"/>
      <c r="AR200" s="606"/>
      <c r="AS200" s="606"/>
      <c r="AT200" s="606"/>
      <c r="AU200" s="653"/>
      <c r="AV200" s="653"/>
      <c r="AW200" s="653"/>
      <c r="AX200" s="632"/>
      <c r="AY200" s="630"/>
      <c r="AZ200" s="625"/>
      <c r="BA200" s="625"/>
      <c r="BB200" s="625"/>
      <c r="BC200" s="625"/>
      <c r="BD200" s="625"/>
      <c r="BE200" s="625"/>
      <c r="BF200" s="625"/>
      <c r="BG200" s="625"/>
      <c r="BH200" s="625"/>
      <c r="BI200" s="625"/>
      <c r="BJ200" s="625"/>
      <c r="BK200" s="625"/>
      <c r="BL200" s="625"/>
      <c r="BM200" s="625"/>
      <c r="BN200" s="625"/>
      <c r="BO200" s="625"/>
      <c r="BP200" s="625"/>
      <c r="BQ200" s="625"/>
      <c r="BR200" s="625"/>
      <c r="BS200" s="625"/>
      <c r="BT200" s="625"/>
      <c r="BU200" s="625"/>
      <c r="BV200" s="625"/>
      <c r="BW200" s="15"/>
      <c r="BX200" s="614"/>
      <c r="BY200" s="614"/>
      <c r="BZ200" s="614"/>
      <c r="CA200" s="614"/>
      <c r="CB200" s="614"/>
      <c r="CC200" s="615"/>
      <c r="CD200" s="615"/>
      <c r="CE200" s="615"/>
      <c r="CF200" s="615"/>
      <c r="CG200" s="652"/>
      <c r="CH200" s="652"/>
      <c r="CI200" s="652"/>
      <c r="CJ200" s="652"/>
      <c r="CK200" s="615"/>
      <c r="CL200" s="615"/>
      <c r="CM200" s="615"/>
      <c r="CN200" s="615"/>
      <c r="CO200" s="606"/>
      <c r="CP200" s="606"/>
      <c r="CQ200" s="606"/>
      <c r="CR200" s="653"/>
      <c r="CS200" s="653"/>
      <c r="CT200" s="653"/>
      <c r="CU200" s="632"/>
      <c r="CV200" s="276"/>
      <c r="CW200" s="244"/>
      <c r="CX200" s="630"/>
      <c r="CY200" s="625"/>
      <c r="CZ200" s="625"/>
      <c r="DA200" s="625"/>
      <c r="DB200" s="625"/>
      <c r="DC200" s="625"/>
      <c r="DD200" s="625"/>
      <c r="DE200" s="625"/>
      <c r="DF200" s="625"/>
      <c r="DG200" s="625"/>
      <c r="DH200" s="625"/>
      <c r="DI200" s="625"/>
      <c r="DJ200" s="625"/>
      <c r="DK200" s="625"/>
      <c r="DL200" s="625"/>
      <c r="DM200" s="625"/>
      <c r="DN200" s="625"/>
      <c r="DO200" s="625"/>
      <c r="DP200" s="625"/>
      <c r="DQ200" s="625"/>
      <c r="DR200" s="625"/>
      <c r="DS200" s="625"/>
      <c r="DT200" s="625"/>
      <c r="DU200" s="625"/>
      <c r="DV200" s="15"/>
      <c r="DW200" s="614"/>
      <c r="DX200" s="614"/>
      <c r="DY200" s="614"/>
      <c r="DZ200" s="614"/>
      <c r="EA200" s="614"/>
      <c r="EB200" s="615"/>
      <c r="EC200" s="615"/>
      <c r="ED200" s="615"/>
      <c r="EE200" s="615"/>
      <c r="EF200" s="652"/>
      <c r="EG200" s="652"/>
      <c r="EH200" s="652"/>
      <c r="EI200" s="652"/>
      <c r="EJ200" s="615"/>
      <c r="EK200" s="615"/>
      <c r="EL200" s="615"/>
      <c r="EM200" s="615"/>
      <c r="EN200" s="606"/>
      <c r="EO200" s="606"/>
      <c r="EP200" s="606"/>
      <c r="EQ200" s="653"/>
      <c r="ER200" s="653"/>
      <c r="ES200" s="653"/>
      <c r="ET200" s="632"/>
      <c r="EU200" s="630"/>
      <c r="EV200" s="625"/>
      <c r="EW200" s="625"/>
      <c r="EX200" s="625"/>
      <c r="EY200" s="625"/>
      <c r="EZ200" s="625"/>
      <c r="FA200" s="625"/>
      <c r="FB200" s="625"/>
      <c r="FC200" s="625"/>
      <c r="FD200" s="625"/>
      <c r="FE200" s="625"/>
      <c r="FF200" s="625"/>
      <c r="FG200" s="625"/>
      <c r="FH200" s="625"/>
      <c r="FI200" s="625"/>
      <c r="FJ200" s="625"/>
      <c r="FK200" s="625"/>
      <c r="FL200" s="625"/>
      <c r="FM200" s="625"/>
      <c r="FN200" s="625"/>
      <c r="FO200" s="625"/>
      <c r="FP200" s="625"/>
      <c r="FQ200" s="625"/>
      <c r="FR200" s="625"/>
      <c r="FS200" s="15"/>
      <c r="FT200" s="614"/>
      <c r="FU200" s="614"/>
      <c r="FV200" s="614"/>
      <c r="FW200" s="614"/>
      <c r="FX200" s="614"/>
      <c r="FY200" s="615"/>
      <c r="FZ200" s="615"/>
      <c r="GA200" s="615"/>
      <c r="GB200" s="615"/>
      <c r="GC200" s="652"/>
      <c r="GD200" s="652"/>
      <c r="GE200" s="652"/>
      <c r="GF200" s="652"/>
      <c r="GG200" s="615"/>
      <c r="GH200" s="615"/>
      <c r="GI200" s="615"/>
      <c r="GJ200" s="615"/>
      <c r="GK200" s="606"/>
      <c r="GL200" s="606"/>
      <c r="GM200" s="606"/>
      <c r="GN200" s="653"/>
      <c r="GO200" s="653"/>
      <c r="GP200" s="653"/>
      <c r="GQ200" s="632"/>
      <c r="GR200" s="6"/>
    </row>
    <row r="201" spans="1:200" ht="10.5" customHeight="1" x14ac:dyDescent="0.25">
      <c r="A201" s="244"/>
      <c r="B201" s="630"/>
      <c r="C201" s="644" t="str">
        <f>IF(Portada!$A$1="www.fly-logics.com","PIC",0)</f>
        <v>PIC</v>
      </c>
      <c r="D201" s="634"/>
      <c r="E201" s="634"/>
      <c r="F201" s="634"/>
      <c r="G201" s="635"/>
      <c r="H201" s="1136" t="str">
        <f>IF(SUMIFS(Bitácora!$Y$5:$Y$1036129,Bitácora!$D$5:$D$1036129,F183,Bitácora!$AN$5:$AN$1036129,V183,Bitácora!$E$5:$E$1036129,L183)=0," ",SUMIFS(Bitácora!$Y$5:$Y$1036129,Bitácora!$D$5:$D$1036129,F183,Bitácora!$AN$5:$AN$1036129,V183,Bitácora!$E$5:$E$1036129,L183))</f>
        <v xml:space="preserve"> </v>
      </c>
      <c r="I201" s="1137" t="str">
        <f t="shared" ref="I201" si="192">H201</f>
        <v xml:space="preserve"> </v>
      </c>
      <c r="J201" s="1137"/>
      <c r="K201" s="1137"/>
      <c r="L201" s="1137"/>
      <c r="M201" s="1137"/>
      <c r="N201" s="625"/>
      <c r="O201" s="633" t="str">
        <f>IF(Portada!$A$1="www.fly-logics.com","DÍA",0)</f>
        <v>DÍA</v>
      </c>
      <c r="P201" s="634"/>
      <c r="Q201" s="634"/>
      <c r="R201" s="634"/>
      <c r="S201" s="635"/>
      <c r="T201" s="1134" t="str">
        <f>IF(SUMIFS(Bitácora!$AE$5:$AE$1036129,Bitácora!$D$5:$D$1036129,F183,Bitácora!$AN$5:$AN$1036129,V183,Bitácora!$E$5:$E$1036129,L183)=0," ",SUMIFS(Bitácora!$AE$5:$AE$1036129,Bitácora!$D$5:$D$1036129,F183,Bitácora!$AN$5:$AN$1036129,V183,Bitácora!$E$5:$E$1036129,L183))</f>
        <v xml:space="preserve"> </v>
      </c>
      <c r="U201" s="1135" t="str">
        <f t="shared" ref="U201" si="193">T201</f>
        <v xml:space="preserve"> </v>
      </c>
      <c r="V201" s="1135"/>
      <c r="W201" s="1135"/>
      <c r="X201" s="1135"/>
      <c r="Y201" s="1135"/>
      <c r="Z201" s="15"/>
      <c r="AA201" s="1145" t="str">
        <f>IF(Portada!$A$1="www.fly-logics.com","TOTAL 1er
SEMESTRE",0)</f>
        <v>TOTAL 1er
SEMESTRE</v>
      </c>
      <c r="AB201" s="1146"/>
      <c r="AC201" s="1146"/>
      <c r="AD201" s="1146"/>
      <c r="AE201" s="1146"/>
      <c r="AF201" s="1147" t="str">
        <f t="shared" ref="AF201" si="194">IF(SUM(AF183:AI200)=0," ",SUM(AF183:AI200))</f>
        <v xml:space="preserve"> </v>
      </c>
      <c r="AG201" s="1148"/>
      <c r="AH201" s="1148"/>
      <c r="AI201" s="1149"/>
      <c r="AJ201" s="1147" t="str">
        <f t="shared" ref="AJ201" si="195">IF(SUM(AJ183:AM200)=0," ",SUM(AJ183:AM200))</f>
        <v xml:space="preserve"> </v>
      </c>
      <c r="AK201" s="1148"/>
      <c r="AL201" s="1148"/>
      <c r="AM201" s="1148"/>
      <c r="AN201" s="1150" t="str">
        <f t="shared" ref="AN201" si="196">IF(SUM(AN183:AQ200)=0," ",SUM(AN183:AQ200))</f>
        <v xml:space="preserve"> </v>
      </c>
      <c r="AO201" s="1148"/>
      <c r="AP201" s="1148"/>
      <c r="AQ201" s="1148"/>
      <c r="AR201" s="1151" t="str">
        <f t="shared" ref="AR201" si="197">IF(SUM(AR183:AT200)=0," ",SUM(AR183:AT200))</f>
        <v xml:space="preserve"> </v>
      </c>
      <c r="AS201" s="1152"/>
      <c r="AT201" s="1153"/>
      <c r="AU201" s="1151" t="str">
        <f t="shared" ref="AU201" si="198">IF(SUM(AU183:AW200)=0," ",SUM(AU183:AW200))</f>
        <v xml:space="preserve"> </v>
      </c>
      <c r="AV201" s="1152"/>
      <c r="AW201" s="1152"/>
      <c r="AX201" s="632"/>
      <c r="AY201" s="630"/>
      <c r="AZ201" s="644" t="str">
        <f>IF(Portada!$A$1="www.fly-logics.com","PIC",0)</f>
        <v>PIC</v>
      </c>
      <c r="BA201" s="634"/>
      <c r="BB201" s="634"/>
      <c r="BC201" s="634"/>
      <c r="BD201" s="635"/>
      <c r="BE201" s="1136" t="str">
        <f>IF(SUMIFS(Bitácora!$Y$5:$Y$1036129,Bitácora!$D$5:$D$1036129,BC183,Bitácora!$AN$5:$AN$1036129,BS183,Bitácora!$E$5:$E$1036129,BI183)=0," ",SUMIFS(Bitácora!$Y$5:$Y$1036129,Bitácora!$D$5:$D$1036129,BC183,Bitácora!$AN$5:$AN$1036129,BS183,Bitácora!$E$5:$E$1036129,BI183))</f>
        <v xml:space="preserve"> </v>
      </c>
      <c r="BF201" s="1137" t="str">
        <f t="shared" ref="BF201" si="199">BE201</f>
        <v xml:space="preserve"> </v>
      </c>
      <c r="BG201" s="1137"/>
      <c r="BH201" s="1137"/>
      <c r="BI201" s="1137"/>
      <c r="BJ201" s="1137"/>
      <c r="BK201" s="625"/>
      <c r="BL201" s="633" t="str">
        <f>IF(Portada!$A$1="www.fly-logics.com","DÍA",0)</f>
        <v>DÍA</v>
      </c>
      <c r="BM201" s="634"/>
      <c r="BN201" s="634"/>
      <c r="BO201" s="634"/>
      <c r="BP201" s="635"/>
      <c r="BQ201" s="1134" t="str">
        <f>IF(SUMIFS(Bitácora!$AE$5:$AE$1036129,Bitácora!$D$5:$D$1036129,BC183,Bitácora!$AN$5:$AN$1036129,BS183,Bitácora!$E$5:$E$1036129,BI183)=0," ",SUMIFS(Bitácora!$AE$5:$AE$1036129,Bitácora!$D$5:$D$1036129,BC183,Bitácora!$AN$5:$AN$1036129,BS183,Bitácora!$E$5:$E$1036129,BI183))</f>
        <v xml:space="preserve"> </v>
      </c>
      <c r="BR201" s="1135" t="str">
        <f t="shared" ref="BR201" si="200">BQ201</f>
        <v xml:space="preserve"> </v>
      </c>
      <c r="BS201" s="1135"/>
      <c r="BT201" s="1135"/>
      <c r="BU201" s="1135"/>
      <c r="BV201" s="1135"/>
      <c r="BW201" s="15"/>
      <c r="BX201" s="1145" t="str">
        <f>IF(Portada!$A$1="www.fly-logics.com","TOTAL 1er
SEMESTRE",0)</f>
        <v>TOTAL 1er
SEMESTRE</v>
      </c>
      <c r="BY201" s="1146"/>
      <c r="BZ201" s="1146"/>
      <c r="CA201" s="1146"/>
      <c r="CB201" s="1146"/>
      <c r="CC201" s="1147" t="str">
        <f t="shared" ref="CC201" si="201">IF(SUM(CC183:CF200)=0," ",SUM(CC183:CF200))</f>
        <v xml:space="preserve"> </v>
      </c>
      <c r="CD201" s="1148"/>
      <c r="CE201" s="1148"/>
      <c r="CF201" s="1149"/>
      <c r="CG201" s="1147" t="str">
        <f t="shared" ref="CG201" si="202">IF(SUM(CG183:CJ200)=0," ",SUM(CG183:CJ200))</f>
        <v xml:space="preserve"> </v>
      </c>
      <c r="CH201" s="1148"/>
      <c r="CI201" s="1148"/>
      <c r="CJ201" s="1148"/>
      <c r="CK201" s="1150" t="str">
        <f t="shared" ref="CK201" si="203">IF(SUM(CK183:CN200)=0," ",SUM(CK183:CN200))</f>
        <v xml:space="preserve"> </v>
      </c>
      <c r="CL201" s="1148"/>
      <c r="CM201" s="1148"/>
      <c r="CN201" s="1148"/>
      <c r="CO201" s="1151" t="str">
        <f t="shared" ref="CO201" si="204">IF(SUM(CO183:CQ200)=0," ",SUM(CO183:CQ200))</f>
        <v xml:space="preserve"> </v>
      </c>
      <c r="CP201" s="1152"/>
      <c r="CQ201" s="1153"/>
      <c r="CR201" s="1151" t="str">
        <f t="shared" ref="CR201" si="205">IF(SUM(CR183:CT200)=0," ",SUM(CR183:CT200))</f>
        <v xml:space="preserve"> </v>
      </c>
      <c r="CS201" s="1152"/>
      <c r="CT201" s="1152"/>
      <c r="CU201" s="632"/>
      <c r="CV201" s="277"/>
      <c r="CW201" s="244"/>
      <c r="CX201" s="630"/>
      <c r="CY201" s="644" t="str">
        <f>IF(Portada!$A$1="www.fly-logics.com","PIC",0)</f>
        <v>PIC</v>
      </c>
      <c r="CZ201" s="634"/>
      <c r="DA201" s="634"/>
      <c r="DB201" s="634"/>
      <c r="DC201" s="635"/>
      <c r="DD201" s="1136" t="str">
        <f>IF(SUMIFS(Bitácora!$Y$5:$Y$1036129,Bitácora!$D$5:$D$1036129,DB183,Bitácora!$AN$5:$AN$1036129,DR183,Bitácora!$E$5:$E$1036129,DH183)=0," ",SUMIFS(Bitácora!$Y$5:$Y$1036129,Bitácora!$D$5:$D$1036129,DB183,Bitácora!$AN$5:$AN$1036129,DR183,Bitácora!$E$5:$E$1036129,DH183))</f>
        <v xml:space="preserve"> </v>
      </c>
      <c r="DE201" s="1137" t="str">
        <f t="shared" ref="DE201" si="206">DD201</f>
        <v xml:space="preserve"> </v>
      </c>
      <c r="DF201" s="1137"/>
      <c r="DG201" s="1137"/>
      <c r="DH201" s="1137"/>
      <c r="DI201" s="1137"/>
      <c r="DJ201" s="625"/>
      <c r="DK201" s="633" t="str">
        <f>IF(Portada!$A$1="www.fly-logics.com","DÍA",0)</f>
        <v>DÍA</v>
      </c>
      <c r="DL201" s="634"/>
      <c r="DM201" s="634"/>
      <c r="DN201" s="634"/>
      <c r="DO201" s="635"/>
      <c r="DP201" s="1134" t="str">
        <f>IF(SUMIFS(Bitácora!$AE$5:$AE$1036129,Bitácora!$D$5:$D$1036129,DB183,Bitácora!$AN$5:$AN$1036129,DR183,Bitácora!$E$5:$E$1036129,DH183)=0," ",SUMIFS(Bitácora!$AE$5:$AE$1036129,Bitácora!$D$5:$D$1036129,DB183,Bitácora!$AN$5:$AN$1036129,DR183,Bitácora!$E$5:$E$1036129,DH183))</f>
        <v xml:space="preserve"> </v>
      </c>
      <c r="DQ201" s="1135" t="str">
        <f t="shared" ref="DQ201" si="207">DP201</f>
        <v xml:space="preserve"> </v>
      </c>
      <c r="DR201" s="1135"/>
      <c r="DS201" s="1135"/>
      <c r="DT201" s="1135"/>
      <c r="DU201" s="1135"/>
      <c r="DV201" s="15"/>
      <c r="DW201" s="1145" t="str">
        <f>IF(Portada!$A$1="www.fly-logics.com","TOTAL 1er
SEMESTRE",0)</f>
        <v>TOTAL 1er
SEMESTRE</v>
      </c>
      <c r="DX201" s="1146"/>
      <c r="DY201" s="1146"/>
      <c r="DZ201" s="1146"/>
      <c r="EA201" s="1146"/>
      <c r="EB201" s="1147" t="str">
        <f t="shared" ref="EB201" si="208">IF(SUM(EB183:EE200)=0," ",SUM(EB183:EE200))</f>
        <v xml:space="preserve"> </v>
      </c>
      <c r="EC201" s="1148"/>
      <c r="ED201" s="1148"/>
      <c r="EE201" s="1149"/>
      <c r="EF201" s="1147" t="str">
        <f t="shared" ref="EF201" si="209">IF(SUM(EF183:EI200)=0," ",SUM(EF183:EI200))</f>
        <v xml:space="preserve"> </v>
      </c>
      <c r="EG201" s="1148"/>
      <c r="EH201" s="1148"/>
      <c r="EI201" s="1148"/>
      <c r="EJ201" s="1150" t="str">
        <f t="shared" ref="EJ201" si="210">IF(SUM(EJ183:EM200)=0," ",SUM(EJ183:EM200))</f>
        <v xml:space="preserve"> </v>
      </c>
      <c r="EK201" s="1148"/>
      <c r="EL201" s="1148"/>
      <c r="EM201" s="1148"/>
      <c r="EN201" s="1151" t="str">
        <f t="shared" ref="EN201" si="211">IF(SUM(EN183:EP200)=0," ",SUM(EN183:EP200))</f>
        <v xml:space="preserve"> </v>
      </c>
      <c r="EO201" s="1152"/>
      <c r="EP201" s="1153"/>
      <c r="EQ201" s="1151" t="str">
        <f t="shared" ref="EQ201" si="212">IF(SUM(EQ183:ES200)=0," ",SUM(EQ183:ES200))</f>
        <v xml:space="preserve"> </v>
      </c>
      <c r="ER201" s="1152"/>
      <c r="ES201" s="1152"/>
      <c r="ET201" s="632"/>
      <c r="EU201" s="630"/>
      <c r="EV201" s="644" t="str">
        <f>IF(Portada!$A$1="www.fly-logics.com","PIC",0)</f>
        <v>PIC</v>
      </c>
      <c r="EW201" s="634"/>
      <c r="EX201" s="634"/>
      <c r="EY201" s="634"/>
      <c r="EZ201" s="635"/>
      <c r="FA201" s="1136" t="str">
        <f>IF(SUMIFS(Bitácora!$Y$5:$Y$1036129,Bitácora!$D$5:$D$1036129,EY183,Bitácora!$AN$5:$AN$1036129,FO183,Bitácora!$E$5:$E$1036129,FE183)=0," ",SUMIFS(Bitácora!$Y$5:$Y$1036129,Bitácora!$D$5:$D$1036129,EY183,Bitácora!$AN$5:$AN$1036129,FO183,Bitácora!$E$5:$E$1036129,FE183))</f>
        <v xml:space="preserve"> </v>
      </c>
      <c r="FB201" s="1137" t="str">
        <f t="shared" ref="FB201" si="213">FA201</f>
        <v xml:space="preserve"> </v>
      </c>
      <c r="FC201" s="1137"/>
      <c r="FD201" s="1137"/>
      <c r="FE201" s="1137"/>
      <c r="FF201" s="1137"/>
      <c r="FG201" s="625"/>
      <c r="FH201" s="633" t="str">
        <f>IF(Portada!$A$1="www.fly-logics.com","DÍA",0)</f>
        <v>DÍA</v>
      </c>
      <c r="FI201" s="634"/>
      <c r="FJ201" s="634"/>
      <c r="FK201" s="634"/>
      <c r="FL201" s="635"/>
      <c r="FM201" s="1134" t="str">
        <f>IF(SUMIFS(Bitácora!$AE$5:$AE$1036129,Bitácora!$D$5:$D$1036129,EY183,Bitácora!$AN$5:$AN$1036129,FO183,Bitácora!$E$5:$E$1036129,FE183)=0," ",SUMIFS(Bitácora!$AE$5:$AE$1036129,Bitácora!$D$5:$D$1036129,EY183,Bitácora!$AN$5:$AN$1036129,FO183,Bitácora!$E$5:$E$1036129,FE183))</f>
        <v xml:space="preserve"> </v>
      </c>
      <c r="FN201" s="1135" t="str">
        <f t="shared" ref="FN201" si="214">FM201</f>
        <v xml:space="preserve"> </v>
      </c>
      <c r="FO201" s="1135"/>
      <c r="FP201" s="1135"/>
      <c r="FQ201" s="1135"/>
      <c r="FR201" s="1135"/>
      <c r="FS201" s="15"/>
      <c r="FT201" s="1145" t="str">
        <f>IF(Portada!$A$1="www.fly-logics.com","TOTAL 1er
SEMESTRE",0)</f>
        <v>TOTAL 1er
SEMESTRE</v>
      </c>
      <c r="FU201" s="1146"/>
      <c r="FV201" s="1146"/>
      <c r="FW201" s="1146"/>
      <c r="FX201" s="1146"/>
      <c r="FY201" s="1147" t="str">
        <f t="shared" ref="FY201" si="215">IF(SUM(FY183:GB200)=0," ",SUM(FY183:GB200))</f>
        <v xml:space="preserve"> </v>
      </c>
      <c r="FZ201" s="1148"/>
      <c r="GA201" s="1148"/>
      <c r="GB201" s="1149"/>
      <c r="GC201" s="1147" t="str">
        <f t="shared" ref="GC201" si="216">IF(SUM(GC183:GF200)=0," ",SUM(GC183:GF200))</f>
        <v xml:space="preserve"> </v>
      </c>
      <c r="GD201" s="1148"/>
      <c r="GE201" s="1148"/>
      <c r="GF201" s="1148"/>
      <c r="GG201" s="1150" t="str">
        <f t="shared" ref="GG201" si="217">IF(SUM(GG183:GJ200)=0," ",SUM(GG183:GJ200))</f>
        <v xml:space="preserve"> </v>
      </c>
      <c r="GH201" s="1148"/>
      <c r="GI201" s="1148"/>
      <c r="GJ201" s="1148"/>
      <c r="GK201" s="1151" t="str">
        <f t="shared" ref="GK201" si="218">IF(SUM(GK183:GM200)=0," ",SUM(GK183:GM200))</f>
        <v xml:space="preserve"> </v>
      </c>
      <c r="GL201" s="1152"/>
      <c r="GM201" s="1153"/>
      <c r="GN201" s="1151" t="str">
        <f t="shared" ref="GN201" si="219">IF(SUM(GN183:GP200)=0," ",SUM(GN183:GP200))</f>
        <v xml:space="preserve"> </v>
      </c>
      <c r="GO201" s="1152"/>
      <c r="GP201" s="1152"/>
      <c r="GQ201" s="632"/>
      <c r="GR201" s="6"/>
    </row>
    <row r="202" spans="1:200" ht="8.85" customHeight="1" x14ac:dyDescent="0.25">
      <c r="A202" s="244"/>
      <c r="B202" s="630"/>
      <c r="C202" s="634"/>
      <c r="D202" s="634"/>
      <c r="E202" s="634"/>
      <c r="F202" s="634"/>
      <c r="G202" s="635"/>
      <c r="H202" s="1136"/>
      <c r="I202" s="1137"/>
      <c r="J202" s="1137"/>
      <c r="K202" s="1137"/>
      <c r="L202" s="1137"/>
      <c r="M202" s="1137"/>
      <c r="N202" s="625"/>
      <c r="O202" s="634"/>
      <c r="P202" s="634"/>
      <c r="Q202" s="634"/>
      <c r="R202" s="634"/>
      <c r="S202" s="635"/>
      <c r="T202" s="1134"/>
      <c r="U202" s="1135"/>
      <c r="V202" s="1135"/>
      <c r="W202" s="1135"/>
      <c r="X202" s="1135"/>
      <c r="Y202" s="1135"/>
      <c r="Z202" s="15"/>
      <c r="AA202" s="1146"/>
      <c r="AB202" s="1154"/>
      <c r="AC202" s="1154"/>
      <c r="AD202" s="1154"/>
      <c r="AE202" s="1146"/>
      <c r="AF202" s="1148"/>
      <c r="AG202" s="1155"/>
      <c r="AH202" s="1155"/>
      <c r="AI202" s="1149"/>
      <c r="AJ202" s="1148"/>
      <c r="AK202" s="1155"/>
      <c r="AL202" s="1155"/>
      <c r="AM202" s="1148"/>
      <c r="AN202" s="1156"/>
      <c r="AO202" s="1155"/>
      <c r="AP202" s="1155"/>
      <c r="AQ202" s="1148"/>
      <c r="AR202" s="1152"/>
      <c r="AS202" s="1157"/>
      <c r="AT202" s="1153"/>
      <c r="AU202" s="1152"/>
      <c r="AV202" s="1157"/>
      <c r="AW202" s="1152"/>
      <c r="AX202" s="632"/>
      <c r="AY202" s="630"/>
      <c r="AZ202" s="634"/>
      <c r="BA202" s="634"/>
      <c r="BB202" s="634"/>
      <c r="BC202" s="634"/>
      <c r="BD202" s="635"/>
      <c r="BE202" s="1136"/>
      <c r="BF202" s="1137"/>
      <c r="BG202" s="1137"/>
      <c r="BH202" s="1137"/>
      <c r="BI202" s="1137"/>
      <c r="BJ202" s="1137"/>
      <c r="BK202" s="625"/>
      <c r="BL202" s="634"/>
      <c r="BM202" s="634"/>
      <c r="BN202" s="634"/>
      <c r="BO202" s="634"/>
      <c r="BP202" s="635"/>
      <c r="BQ202" s="1134"/>
      <c r="BR202" s="1135"/>
      <c r="BS202" s="1135"/>
      <c r="BT202" s="1135"/>
      <c r="BU202" s="1135"/>
      <c r="BV202" s="1135"/>
      <c r="BW202" s="15"/>
      <c r="BX202" s="1146"/>
      <c r="BY202" s="1154"/>
      <c r="BZ202" s="1154"/>
      <c r="CA202" s="1154"/>
      <c r="CB202" s="1146"/>
      <c r="CC202" s="1148"/>
      <c r="CD202" s="1155"/>
      <c r="CE202" s="1155"/>
      <c r="CF202" s="1149"/>
      <c r="CG202" s="1148"/>
      <c r="CH202" s="1155"/>
      <c r="CI202" s="1155"/>
      <c r="CJ202" s="1148"/>
      <c r="CK202" s="1156"/>
      <c r="CL202" s="1155"/>
      <c r="CM202" s="1155"/>
      <c r="CN202" s="1148"/>
      <c r="CO202" s="1152"/>
      <c r="CP202" s="1157"/>
      <c r="CQ202" s="1153"/>
      <c r="CR202" s="1152"/>
      <c r="CS202" s="1157"/>
      <c r="CT202" s="1152"/>
      <c r="CU202" s="632"/>
      <c r="CV202" s="277"/>
      <c r="CW202" s="244"/>
      <c r="CX202" s="630"/>
      <c r="CY202" s="634"/>
      <c r="CZ202" s="634"/>
      <c r="DA202" s="634"/>
      <c r="DB202" s="634"/>
      <c r="DC202" s="635"/>
      <c r="DD202" s="1136"/>
      <c r="DE202" s="1137"/>
      <c r="DF202" s="1137"/>
      <c r="DG202" s="1137"/>
      <c r="DH202" s="1137"/>
      <c r="DI202" s="1137"/>
      <c r="DJ202" s="625"/>
      <c r="DK202" s="634"/>
      <c r="DL202" s="634"/>
      <c r="DM202" s="634"/>
      <c r="DN202" s="634"/>
      <c r="DO202" s="635"/>
      <c r="DP202" s="1134"/>
      <c r="DQ202" s="1135"/>
      <c r="DR202" s="1135"/>
      <c r="DS202" s="1135"/>
      <c r="DT202" s="1135"/>
      <c r="DU202" s="1135"/>
      <c r="DV202" s="15"/>
      <c r="DW202" s="1146"/>
      <c r="DX202" s="1154"/>
      <c r="DY202" s="1154"/>
      <c r="DZ202" s="1154"/>
      <c r="EA202" s="1146"/>
      <c r="EB202" s="1148"/>
      <c r="EC202" s="1155"/>
      <c r="ED202" s="1155"/>
      <c r="EE202" s="1149"/>
      <c r="EF202" s="1148"/>
      <c r="EG202" s="1155"/>
      <c r="EH202" s="1155"/>
      <c r="EI202" s="1148"/>
      <c r="EJ202" s="1156"/>
      <c r="EK202" s="1155"/>
      <c r="EL202" s="1155"/>
      <c r="EM202" s="1148"/>
      <c r="EN202" s="1152"/>
      <c r="EO202" s="1157"/>
      <c r="EP202" s="1153"/>
      <c r="EQ202" s="1152"/>
      <c r="ER202" s="1157"/>
      <c r="ES202" s="1152"/>
      <c r="ET202" s="632"/>
      <c r="EU202" s="630"/>
      <c r="EV202" s="634"/>
      <c r="EW202" s="634"/>
      <c r="EX202" s="634"/>
      <c r="EY202" s="634"/>
      <c r="EZ202" s="635"/>
      <c r="FA202" s="1136"/>
      <c r="FB202" s="1137"/>
      <c r="FC202" s="1137"/>
      <c r="FD202" s="1137"/>
      <c r="FE202" s="1137"/>
      <c r="FF202" s="1137"/>
      <c r="FG202" s="625"/>
      <c r="FH202" s="634"/>
      <c r="FI202" s="634"/>
      <c r="FJ202" s="634"/>
      <c r="FK202" s="634"/>
      <c r="FL202" s="635"/>
      <c r="FM202" s="1134"/>
      <c r="FN202" s="1135"/>
      <c r="FO202" s="1135"/>
      <c r="FP202" s="1135"/>
      <c r="FQ202" s="1135"/>
      <c r="FR202" s="1135"/>
      <c r="FS202" s="15"/>
      <c r="FT202" s="1146"/>
      <c r="FU202" s="1154"/>
      <c r="FV202" s="1154"/>
      <c r="FW202" s="1154"/>
      <c r="FX202" s="1146"/>
      <c r="FY202" s="1148"/>
      <c r="FZ202" s="1155"/>
      <c r="GA202" s="1155"/>
      <c r="GB202" s="1149"/>
      <c r="GC202" s="1148"/>
      <c r="GD202" s="1155"/>
      <c r="GE202" s="1155"/>
      <c r="GF202" s="1148"/>
      <c r="GG202" s="1156"/>
      <c r="GH202" s="1155"/>
      <c r="GI202" s="1155"/>
      <c r="GJ202" s="1148"/>
      <c r="GK202" s="1152"/>
      <c r="GL202" s="1157"/>
      <c r="GM202" s="1153"/>
      <c r="GN202" s="1152"/>
      <c r="GO202" s="1157"/>
      <c r="GP202" s="1152"/>
      <c r="GQ202" s="632"/>
      <c r="GR202" s="6"/>
    </row>
    <row r="203" spans="1:200" ht="3" customHeight="1" x14ac:dyDescent="0.25">
      <c r="A203" s="244"/>
      <c r="B203" s="630"/>
      <c r="C203" s="625"/>
      <c r="D203" s="625"/>
      <c r="E203" s="625"/>
      <c r="F203" s="625"/>
      <c r="G203" s="625"/>
      <c r="H203" s="625"/>
      <c r="I203" s="625"/>
      <c r="J203" s="625"/>
      <c r="K203" s="625"/>
      <c r="L203" s="625"/>
      <c r="M203" s="625"/>
      <c r="N203" s="625"/>
      <c r="O203" s="625"/>
      <c r="P203" s="625"/>
      <c r="Q203" s="625"/>
      <c r="R203" s="625"/>
      <c r="S203" s="625"/>
      <c r="T203" s="625"/>
      <c r="U203" s="625"/>
      <c r="V203" s="625"/>
      <c r="W203" s="625"/>
      <c r="X203" s="625"/>
      <c r="Y203" s="625"/>
      <c r="Z203" s="15"/>
      <c r="AA203" s="1146"/>
      <c r="AB203" s="1154"/>
      <c r="AC203" s="1154"/>
      <c r="AD203" s="1154"/>
      <c r="AE203" s="1146"/>
      <c r="AF203" s="1148"/>
      <c r="AG203" s="1155"/>
      <c r="AH203" s="1155"/>
      <c r="AI203" s="1149"/>
      <c r="AJ203" s="1148"/>
      <c r="AK203" s="1155"/>
      <c r="AL203" s="1155"/>
      <c r="AM203" s="1148"/>
      <c r="AN203" s="1156"/>
      <c r="AO203" s="1155"/>
      <c r="AP203" s="1155"/>
      <c r="AQ203" s="1148"/>
      <c r="AR203" s="1152"/>
      <c r="AS203" s="1157"/>
      <c r="AT203" s="1153"/>
      <c r="AU203" s="1152"/>
      <c r="AV203" s="1157"/>
      <c r="AW203" s="1152"/>
      <c r="AX203" s="632"/>
      <c r="AY203" s="630"/>
      <c r="AZ203" s="625"/>
      <c r="BA203" s="625"/>
      <c r="BB203" s="625"/>
      <c r="BC203" s="625"/>
      <c r="BD203" s="625"/>
      <c r="BE203" s="625"/>
      <c r="BF203" s="625"/>
      <c r="BG203" s="625"/>
      <c r="BH203" s="625"/>
      <c r="BI203" s="625"/>
      <c r="BJ203" s="625"/>
      <c r="BK203" s="625"/>
      <c r="BL203" s="625"/>
      <c r="BM203" s="625"/>
      <c r="BN203" s="625"/>
      <c r="BO203" s="625"/>
      <c r="BP203" s="625"/>
      <c r="BQ203" s="625"/>
      <c r="BR203" s="625"/>
      <c r="BS203" s="625"/>
      <c r="BT203" s="625"/>
      <c r="BU203" s="625"/>
      <c r="BV203" s="625"/>
      <c r="BW203" s="15"/>
      <c r="BX203" s="1146"/>
      <c r="BY203" s="1154"/>
      <c r="BZ203" s="1154"/>
      <c r="CA203" s="1154"/>
      <c r="CB203" s="1146"/>
      <c r="CC203" s="1148"/>
      <c r="CD203" s="1155"/>
      <c r="CE203" s="1155"/>
      <c r="CF203" s="1149"/>
      <c r="CG203" s="1148"/>
      <c r="CH203" s="1155"/>
      <c r="CI203" s="1155"/>
      <c r="CJ203" s="1148"/>
      <c r="CK203" s="1156"/>
      <c r="CL203" s="1155"/>
      <c r="CM203" s="1155"/>
      <c r="CN203" s="1148"/>
      <c r="CO203" s="1152"/>
      <c r="CP203" s="1157"/>
      <c r="CQ203" s="1153"/>
      <c r="CR203" s="1152"/>
      <c r="CS203" s="1157"/>
      <c r="CT203" s="1152"/>
      <c r="CU203" s="632"/>
      <c r="CV203" s="277"/>
      <c r="CW203" s="244"/>
      <c r="CX203" s="630"/>
      <c r="CY203" s="625"/>
      <c r="CZ203" s="625"/>
      <c r="DA203" s="625"/>
      <c r="DB203" s="625"/>
      <c r="DC203" s="625"/>
      <c r="DD203" s="625"/>
      <c r="DE203" s="625"/>
      <c r="DF203" s="625"/>
      <c r="DG203" s="625"/>
      <c r="DH203" s="625"/>
      <c r="DI203" s="625"/>
      <c r="DJ203" s="625"/>
      <c r="DK203" s="625"/>
      <c r="DL203" s="625"/>
      <c r="DM203" s="625"/>
      <c r="DN203" s="625"/>
      <c r="DO203" s="625"/>
      <c r="DP203" s="625"/>
      <c r="DQ203" s="625"/>
      <c r="DR203" s="625"/>
      <c r="DS203" s="625"/>
      <c r="DT203" s="625"/>
      <c r="DU203" s="625"/>
      <c r="DV203" s="15"/>
      <c r="DW203" s="1146"/>
      <c r="DX203" s="1154"/>
      <c r="DY203" s="1154"/>
      <c r="DZ203" s="1154"/>
      <c r="EA203" s="1146"/>
      <c r="EB203" s="1148"/>
      <c r="EC203" s="1155"/>
      <c r="ED203" s="1155"/>
      <c r="EE203" s="1149"/>
      <c r="EF203" s="1148"/>
      <c r="EG203" s="1155"/>
      <c r="EH203" s="1155"/>
      <c r="EI203" s="1148"/>
      <c r="EJ203" s="1156"/>
      <c r="EK203" s="1155"/>
      <c r="EL203" s="1155"/>
      <c r="EM203" s="1148"/>
      <c r="EN203" s="1152"/>
      <c r="EO203" s="1157"/>
      <c r="EP203" s="1153"/>
      <c r="EQ203" s="1152"/>
      <c r="ER203" s="1157"/>
      <c r="ES203" s="1152"/>
      <c r="ET203" s="632"/>
      <c r="EU203" s="630"/>
      <c r="EV203" s="625"/>
      <c r="EW203" s="625"/>
      <c r="EX203" s="625"/>
      <c r="EY203" s="625"/>
      <c r="EZ203" s="625"/>
      <c r="FA203" s="625"/>
      <c r="FB203" s="625"/>
      <c r="FC203" s="625"/>
      <c r="FD203" s="625"/>
      <c r="FE203" s="625"/>
      <c r="FF203" s="625"/>
      <c r="FG203" s="625"/>
      <c r="FH203" s="625"/>
      <c r="FI203" s="625"/>
      <c r="FJ203" s="625"/>
      <c r="FK203" s="625"/>
      <c r="FL203" s="625"/>
      <c r="FM203" s="625"/>
      <c r="FN203" s="625"/>
      <c r="FO203" s="625"/>
      <c r="FP203" s="625"/>
      <c r="FQ203" s="625"/>
      <c r="FR203" s="625"/>
      <c r="FS203" s="15"/>
      <c r="FT203" s="1146"/>
      <c r="FU203" s="1154"/>
      <c r="FV203" s="1154"/>
      <c r="FW203" s="1154"/>
      <c r="FX203" s="1146"/>
      <c r="FY203" s="1148"/>
      <c r="FZ203" s="1155"/>
      <c r="GA203" s="1155"/>
      <c r="GB203" s="1149"/>
      <c r="GC203" s="1148"/>
      <c r="GD203" s="1155"/>
      <c r="GE203" s="1155"/>
      <c r="GF203" s="1148"/>
      <c r="GG203" s="1156"/>
      <c r="GH203" s="1155"/>
      <c r="GI203" s="1155"/>
      <c r="GJ203" s="1148"/>
      <c r="GK203" s="1152"/>
      <c r="GL203" s="1157"/>
      <c r="GM203" s="1153"/>
      <c r="GN203" s="1152"/>
      <c r="GO203" s="1157"/>
      <c r="GP203" s="1152"/>
      <c r="GQ203" s="632"/>
      <c r="GR203" s="6"/>
    </row>
    <row r="204" spans="1:200" ht="11.25" customHeight="1" x14ac:dyDescent="0.25">
      <c r="A204" s="244"/>
      <c r="B204" s="630"/>
      <c r="C204" s="644" t="str">
        <f>IF(Portada!$A$1="www.fly-logics.com","SIC",0)</f>
        <v>SIC</v>
      </c>
      <c r="D204" s="634"/>
      <c r="E204" s="634"/>
      <c r="F204" s="634"/>
      <c r="G204" s="635"/>
      <c r="H204" s="1136" t="str">
        <f>IF(SUMIFS(Bitácora!$Z$5:$Z$1036129,Bitácora!$D$5:$D$1036129,F183,Bitácora!$AN$5:$AN$1036129,V183,Bitácora!$E$5:$E$1036129,L183)=0," ",SUMIFS(Bitácora!$Z$5:$Z$1036129,Bitácora!$D$5:$D$1036129,F183,Bitácora!$AN$5:$AN$1036129,V183,Bitácora!$E$5:$E$1036129,L183))</f>
        <v xml:space="preserve"> </v>
      </c>
      <c r="I204" s="1137" t="str">
        <f t="shared" ref="I204" si="220">H204</f>
        <v xml:space="preserve"> </v>
      </c>
      <c r="J204" s="1137"/>
      <c r="K204" s="1137"/>
      <c r="L204" s="1137"/>
      <c r="M204" s="1137"/>
      <c r="N204" s="625"/>
      <c r="O204" s="633" t="str">
        <f>IF(Portada!$A$1="www.fly-logics.com","NOCHE",0)</f>
        <v>NOCHE</v>
      </c>
      <c r="P204" s="634"/>
      <c r="Q204" s="634"/>
      <c r="R204" s="634"/>
      <c r="S204" s="635"/>
      <c r="T204" s="1134" t="str">
        <f>IF(SUMIFS(Bitácora!$AF$5:$AF$1036129,Bitácora!$D$5:$D$1036129,F183,Bitácora!$AN$5:$AN$1036129,V183,Bitácora!$E$5:$E$1036129,L183)=0," ",SUMIFS(Bitácora!$AF$5:$AF$1036129,Bitácora!$D$5:$D$1036129,F183,Bitácora!$AN$5:$AN$1036129,V183,Bitácora!$E$5:$E$1036129,L183))</f>
        <v xml:space="preserve"> </v>
      </c>
      <c r="U204" s="1135" t="str">
        <f t="shared" ref="U204" si="221">T204</f>
        <v xml:space="preserve"> </v>
      </c>
      <c r="V204" s="1135"/>
      <c r="W204" s="1135"/>
      <c r="X204" s="1135"/>
      <c r="Y204" s="1135"/>
      <c r="Z204" s="15"/>
      <c r="AA204" s="1146"/>
      <c r="AB204" s="1146"/>
      <c r="AC204" s="1146"/>
      <c r="AD204" s="1146"/>
      <c r="AE204" s="1146"/>
      <c r="AF204" s="1148"/>
      <c r="AG204" s="1148"/>
      <c r="AH204" s="1148"/>
      <c r="AI204" s="1149"/>
      <c r="AJ204" s="1148"/>
      <c r="AK204" s="1148"/>
      <c r="AL204" s="1148"/>
      <c r="AM204" s="1148"/>
      <c r="AN204" s="1156"/>
      <c r="AO204" s="1148"/>
      <c r="AP204" s="1148"/>
      <c r="AQ204" s="1148"/>
      <c r="AR204" s="1152"/>
      <c r="AS204" s="1152"/>
      <c r="AT204" s="1153"/>
      <c r="AU204" s="1152"/>
      <c r="AV204" s="1152"/>
      <c r="AW204" s="1152"/>
      <c r="AX204" s="632"/>
      <c r="AY204" s="630"/>
      <c r="AZ204" s="644" t="str">
        <f>IF(Portada!$A$1="www.fly-logics.com","SIC",0)</f>
        <v>SIC</v>
      </c>
      <c r="BA204" s="634"/>
      <c r="BB204" s="634"/>
      <c r="BC204" s="634"/>
      <c r="BD204" s="635"/>
      <c r="BE204" s="1136" t="str">
        <f>IF(SUMIFS(Bitácora!$Z$5:$Z$1036129,Bitácora!$D$5:$D$1036129,BC183,Bitácora!$AN$5:$AN$1036129,BS183,Bitácora!$E$5:$E$1036129,BI183)=0," ",SUMIFS(Bitácora!$Z$5:$Z$1036129,Bitácora!$D$5:$D$1036129,BC183,Bitácora!$AN$5:$AN$1036129,BS183,Bitácora!$E$5:$E$1036129,BI183))</f>
        <v xml:space="preserve"> </v>
      </c>
      <c r="BF204" s="1137" t="str">
        <f t="shared" ref="BF204" si="222">BE204</f>
        <v xml:space="preserve"> </v>
      </c>
      <c r="BG204" s="1137"/>
      <c r="BH204" s="1137"/>
      <c r="BI204" s="1137"/>
      <c r="BJ204" s="1137"/>
      <c r="BK204" s="625"/>
      <c r="BL204" s="633" t="str">
        <f>IF(Portada!$A$1="www.fly-logics.com","NOCHE",0)</f>
        <v>NOCHE</v>
      </c>
      <c r="BM204" s="634"/>
      <c r="BN204" s="634"/>
      <c r="BO204" s="634"/>
      <c r="BP204" s="635"/>
      <c r="BQ204" s="1134" t="str">
        <f>IF(SUMIFS(Bitácora!$AF$5:$AF$1036129,Bitácora!$D$5:$D$1036129,BC183,Bitácora!$AN$5:$AN$1036129,BS183,Bitácora!$E$5:$E$1036129,BI183)=0," ",SUMIFS(Bitácora!$AF$5:$AF$1036129,Bitácora!$D$5:$D$1036129,BC183,Bitácora!$AN$5:$AN$1036129,BS183,Bitácora!$E$5:$E$1036129,BI183))</f>
        <v xml:space="preserve"> </v>
      </c>
      <c r="BR204" s="1135" t="str">
        <f t="shared" ref="BR204" si="223">BQ204</f>
        <v xml:space="preserve"> </v>
      </c>
      <c r="BS204" s="1135"/>
      <c r="BT204" s="1135"/>
      <c r="BU204" s="1135"/>
      <c r="BV204" s="1135"/>
      <c r="BW204" s="15"/>
      <c r="BX204" s="1146"/>
      <c r="BY204" s="1146"/>
      <c r="BZ204" s="1146"/>
      <c r="CA204" s="1146"/>
      <c r="CB204" s="1146"/>
      <c r="CC204" s="1148"/>
      <c r="CD204" s="1148"/>
      <c r="CE204" s="1148"/>
      <c r="CF204" s="1149"/>
      <c r="CG204" s="1148"/>
      <c r="CH204" s="1148"/>
      <c r="CI204" s="1148"/>
      <c r="CJ204" s="1148"/>
      <c r="CK204" s="1156"/>
      <c r="CL204" s="1148"/>
      <c r="CM204" s="1148"/>
      <c r="CN204" s="1148"/>
      <c r="CO204" s="1152"/>
      <c r="CP204" s="1152"/>
      <c r="CQ204" s="1153"/>
      <c r="CR204" s="1152"/>
      <c r="CS204" s="1152"/>
      <c r="CT204" s="1152"/>
      <c r="CU204" s="632"/>
      <c r="CV204" s="277"/>
      <c r="CW204" s="244"/>
      <c r="CX204" s="630"/>
      <c r="CY204" s="644" t="str">
        <f>IF(Portada!$A$1="www.fly-logics.com","SIC",0)</f>
        <v>SIC</v>
      </c>
      <c r="CZ204" s="634"/>
      <c r="DA204" s="634"/>
      <c r="DB204" s="634"/>
      <c r="DC204" s="635"/>
      <c r="DD204" s="1136" t="str">
        <f>IF(SUMIFS(Bitácora!$Z$5:$Z$1036129,Bitácora!$D$5:$D$1036129,DB183,Bitácora!$AN$5:$AN$1036129,DR183,Bitácora!$E$5:$E$1036129,DH183)=0," ",SUMIFS(Bitácora!$Z$5:$Z$1036129,Bitácora!$D$5:$D$1036129,DB183,Bitácora!$AN$5:$AN$1036129,DR183,Bitácora!$E$5:$E$1036129,DH183))</f>
        <v xml:space="preserve"> </v>
      </c>
      <c r="DE204" s="1137" t="str">
        <f t="shared" ref="DE204" si="224">DD204</f>
        <v xml:space="preserve"> </v>
      </c>
      <c r="DF204" s="1137"/>
      <c r="DG204" s="1137"/>
      <c r="DH204" s="1137"/>
      <c r="DI204" s="1137"/>
      <c r="DJ204" s="625"/>
      <c r="DK204" s="633" t="str">
        <f>IF(Portada!$A$1="www.fly-logics.com","NOCHE",0)</f>
        <v>NOCHE</v>
      </c>
      <c r="DL204" s="634"/>
      <c r="DM204" s="634"/>
      <c r="DN204" s="634"/>
      <c r="DO204" s="635"/>
      <c r="DP204" s="1134" t="str">
        <f>IF(SUMIFS(Bitácora!$AF$5:$AF$1036129,Bitácora!$D$5:$D$1036129,DB183,Bitácora!$AN$5:$AN$1036129,DR183,Bitácora!$E$5:$E$1036129,DH183)=0," ",SUMIFS(Bitácora!$AF$5:$AF$1036129,Bitácora!$D$5:$D$1036129,DB183,Bitácora!$AN$5:$AN$1036129,DR183,Bitácora!$E$5:$E$1036129,DH183))</f>
        <v xml:space="preserve"> </v>
      </c>
      <c r="DQ204" s="1135" t="str">
        <f t="shared" ref="DQ204" si="225">DP204</f>
        <v xml:space="preserve"> </v>
      </c>
      <c r="DR204" s="1135"/>
      <c r="DS204" s="1135"/>
      <c r="DT204" s="1135"/>
      <c r="DU204" s="1135"/>
      <c r="DV204" s="15"/>
      <c r="DW204" s="1146"/>
      <c r="DX204" s="1146"/>
      <c r="DY204" s="1146"/>
      <c r="DZ204" s="1146"/>
      <c r="EA204" s="1146"/>
      <c r="EB204" s="1148"/>
      <c r="EC204" s="1148"/>
      <c r="ED204" s="1148"/>
      <c r="EE204" s="1149"/>
      <c r="EF204" s="1148"/>
      <c r="EG204" s="1148"/>
      <c r="EH204" s="1148"/>
      <c r="EI204" s="1148"/>
      <c r="EJ204" s="1156"/>
      <c r="EK204" s="1148"/>
      <c r="EL204" s="1148"/>
      <c r="EM204" s="1148"/>
      <c r="EN204" s="1152"/>
      <c r="EO204" s="1152"/>
      <c r="EP204" s="1153"/>
      <c r="EQ204" s="1152"/>
      <c r="ER204" s="1152"/>
      <c r="ES204" s="1152"/>
      <c r="ET204" s="632"/>
      <c r="EU204" s="630"/>
      <c r="EV204" s="644" t="str">
        <f>IF(Portada!$A$1="www.fly-logics.com","SIC",0)</f>
        <v>SIC</v>
      </c>
      <c r="EW204" s="634"/>
      <c r="EX204" s="634"/>
      <c r="EY204" s="634"/>
      <c r="EZ204" s="635"/>
      <c r="FA204" s="1136" t="str">
        <f>IF(SUMIFS(Bitácora!$Z$5:$Z$1036129,Bitácora!$D$5:$D$1036129,EY183,Bitácora!$AN$5:$AN$1036129,FO183,Bitácora!$E$5:$E$1036129,FE183)=0," ",SUMIFS(Bitácora!$Z$5:$Z$1036129,Bitácora!$D$5:$D$1036129,EY183,Bitácora!$AN$5:$AN$1036129,FO183,Bitácora!$E$5:$E$1036129,FE183))</f>
        <v xml:space="preserve"> </v>
      </c>
      <c r="FB204" s="1137" t="str">
        <f t="shared" ref="FB204" si="226">FA204</f>
        <v xml:space="preserve"> </v>
      </c>
      <c r="FC204" s="1137"/>
      <c r="FD204" s="1137"/>
      <c r="FE204" s="1137"/>
      <c r="FF204" s="1137"/>
      <c r="FG204" s="625"/>
      <c r="FH204" s="633" t="str">
        <f>IF(Portada!$A$1="www.fly-logics.com","NOCHE",0)</f>
        <v>NOCHE</v>
      </c>
      <c r="FI204" s="634"/>
      <c r="FJ204" s="634"/>
      <c r="FK204" s="634"/>
      <c r="FL204" s="635"/>
      <c r="FM204" s="1134" t="str">
        <f>IF(SUMIFS(Bitácora!$AF$5:$AF$1036129,Bitácora!$D$5:$D$1036129,EY183,Bitácora!$AN$5:$AN$1036129,FO183,Bitácora!$E$5:$E$1036129,FE183)=0," ",SUMIFS(Bitácora!$AF$5:$AF$1036129,Bitácora!$D$5:$D$1036129,EY183,Bitácora!$AN$5:$AN$1036129,FO183,Bitácora!$E$5:$E$1036129,FE183))</f>
        <v xml:space="preserve"> </v>
      </c>
      <c r="FN204" s="1135" t="str">
        <f t="shared" ref="FN204" si="227">FM204</f>
        <v xml:space="preserve"> </v>
      </c>
      <c r="FO204" s="1135"/>
      <c r="FP204" s="1135"/>
      <c r="FQ204" s="1135"/>
      <c r="FR204" s="1135"/>
      <c r="FS204" s="15"/>
      <c r="FT204" s="1146"/>
      <c r="FU204" s="1146"/>
      <c r="FV204" s="1146"/>
      <c r="FW204" s="1146"/>
      <c r="FX204" s="1146"/>
      <c r="FY204" s="1148"/>
      <c r="FZ204" s="1148"/>
      <c r="GA204" s="1148"/>
      <c r="GB204" s="1149"/>
      <c r="GC204" s="1148"/>
      <c r="GD204" s="1148"/>
      <c r="GE204" s="1148"/>
      <c r="GF204" s="1148"/>
      <c r="GG204" s="1156"/>
      <c r="GH204" s="1148"/>
      <c r="GI204" s="1148"/>
      <c r="GJ204" s="1148"/>
      <c r="GK204" s="1152"/>
      <c r="GL204" s="1152"/>
      <c r="GM204" s="1153"/>
      <c r="GN204" s="1152"/>
      <c r="GO204" s="1152"/>
      <c r="GP204" s="1152"/>
      <c r="GQ204" s="632"/>
      <c r="GR204" s="6"/>
    </row>
    <row r="205" spans="1:200" ht="8.85" customHeight="1" x14ac:dyDescent="0.25">
      <c r="A205" s="244"/>
      <c r="B205" s="630"/>
      <c r="C205" s="634"/>
      <c r="D205" s="634"/>
      <c r="E205" s="634"/>
      <c r="F205" s="634"/>
      <c r="G205" s="635"/>
      <c r="H205" s="1136"/>
      <c r="I205" s="1137"/>
      <c r="J205" s="1137"/>
      <c r="K205" s="1137"/>
      <c r="L205" s="1137"/>
      <c r="M205" s="1137"/>
      <c r="N205" s="625"/>
      <c r="O205" s="634"/>
      <c r="P205" s="634"/>
      <c r="Q205" s="634"/>
      <c r="R205" s="634"/>
      <c r="S205" s="635"/>
      <c r="T205" s="1134"/>
      <c r="U205" s="1135"/>
      <c r="V205" s="1135"/>
      <c r="W205" s="1135"/>
      <c r="X205" s="1135"/>
      <c r="Y205" s="1135"/>
      <c r="Z205" s="15"/>
      <c r="AA205" s="613" t="str">
        <f>IF(Portada!$A$1="www.fly-logics.com","JUL",0)</f>
        <v>JUL</v>
      </c>
      <c r="AB205" s="614"/>
      <c r="AC205" s="614"/>
      <c r="AD205" s="614"/>
      <c r="AE205" s="614"/>
      <c r="AF205" s="605" t="str">
        <f>IF(SUMIFS(Bitácora!$Y$5:$Y$1036129,Bitácora!$D$5:$D$1036129,F183,Bitácora!$AN$5:$AN$1036129,V183,Bitácora!$E$5:$E$1036129,L183,Bitácora!$AM$5:$AM$1036129,AA205)=0," ",SUMIFS(Bitácora!$Y$5:$Y$1036129,Bitácora!$D$5:$D$1036129,F183,Bitácora!$AN$5:$AN$1036129,V183,Bitácora!$E$5:$E$1036129,L183,Bitácora!$AM$5:$AM$1036129,AA205))</f>
        <v xml:space="preserve"> </v>
      </c>
      <c r="AG205" s="615"/>
      <c r="AH205" s="615"/>
      <c r="AI205" s="615"/>
      <c r="AJ205" s="639" t="str">
        <f>IF(SUMIFS(Bitácora!$Z$5:$Z$1036129,Bitácora!$D$5:$D$1036129,F183,Bitácora!$AN$5:$AN$1036129,V183,Bitácora!$E$5:$E$1036129,L183,Bitácora!$AM$5:$AM$1036129,AA205)=0," ",SUMIFS(Bitácora!$Z$5:$Z$1036129,Bitácora!$D$5:$D$1036129,F183,Bitácora!$AN$5:$AN$1036129,V183,Bitácora!$E$5:$E$1036129,L183,Bitácora!$AM$5:$AM$1036129,AA205))</f>
        <v xml:space="preserve"> </v>
      </c>
      <c r="AK205" s="640"/>
      <c r="AL205" s="640"/>
      <c r="AM205" s="640"/>
      <c r="AN205" s="605" t="str">
        <f>IF(SUMIFS(Bitácora!$AA$5:$AA$1036129,Bitácora!$D$5:$D$1036129,F183,Bitácora!$AN$5:$AN$1036129,V183,Bitácora!$E$5:$E$1036129,L183,Bitácora!$AM$5:$AM$1036129,AA205)=0," ",SUMIFS(Bitácora!$AA$5:$AA$1036129,Bitácora!$D$5:$D$1036129,F183,Bitácora!$AN$5:$AN$1036129,V183,Bitácora!$E$5:$E$1036129,L183,Bitácora!$AM$5:$AM$1036129,AA205))</f>
        <v xml:space="preserve"> </v>
      </c>
      <c r="AO205" s="615"/>
      <c r="AP205" s="615"/>
      <c r="AQ205" s="615"/>
      <c r="AR205" s="606" t="str">
        <f>IF(SUMIFS(Bitácora!$AE$5:$AE$1036129,Bitácora!$D$5:$D$1036129,F183,Bitácora!$AN$5:$AN$1036129,V183,Bitácora!$E$5:$E$1036129,L183,Bitácora!$AM$5:$AM$1036129,AA205)=0," ",SUMIFS(Bitácora!$AC$5:$AC$1036129,Bitácora!$D$5:$D$1036129,F183,Bitácora!$AN$5:$AN$1036129,V183,Bitácora!$E$5:$E$1036129,L183,Bitácora!$AM$5:$AM$1036129,AA205))</f>
        <v xml:space="preserve"> </v>
      </c>
      <c r="AS205" s="606"/>
      <c r="AT205" s="606"/>
      <c r="AU205" s="645" t="str">
        <f>IF(SUMIFS(Bitácora!$AF$5:$AF$1036129,Bitácora!$D$5:$D$1036129,F183,Bitácora!$AN$5:$AN$1036129,V183,Bitácora!$E$5:$E$1036129,L183,Bitácora!$AM$5:$AM$1036129,AA205)=0," ",SUMIFS(Bitácora!$AF$5:$AF$1036129,Bitácora!$D$5:$D$1036129,F183,Bitácora!$AN$5:$AN$1036129,V183,Bitácora!$E$5:$E$1036129,L183,Bitácora!$AM$5:$AM$1036129,AA205))</f>
        <v xml:space="preserve"> </v>
      </c>
      <c r="AV205" s="646"/>
      <c r="AW205" s="646"/>
      <c r="AX205" s="632"/>
      <c r="AY205" s="630"/>
      <c r="AZ205" s="634"/>
      <c r="BA205" s="634"/>
      <c r="BB205" s="634"/>
      <c r="BC205" s="634"/>
      <c r="BD205" s="635"/>
      <c r="BE205" s="1136"/>
      <c r="BF205" s="1137"/>
      <c r="BG205" s="1137"/>
      <c r="BH205" s="1137"/>
      <c r="BI205" s="1137"/>
      <c r="BJ205" s="1137"/>
      <c r="BK205" s="625"/>
      <c r="BL205" s="634"/>
      <c r="BM205" s="634"/>
      <c r="BN205" s="634"/>
      <c r="BO205" s="634"/>
      <c r="BP205" s="635"/>
      <c r="BQ205" s="1134"/>
      <c r="BR205" s="1135"/>
      <c r="BS205" s="1135"/>
      <c r="BT205" s="1135"/>
      <c r="BU205" s="1135"/>
      <c r="BV205" s="1135"/>
      <c r="BW205" s="15"/>
      <c r="BX205" s="613" t="str">
        <f>IF(Portada!$A$1="www.fly-logics.com","JUL",0)</f>
        <v>JUL</v>
      </c>
      <c r="BY205" s="614"/>
      <c r="BZ205" s="614"/>
      <c r="CA205" s="614"/>
      <c r="CB205" s="614"/>
      <c r="CC205" s="605" t="str">
        <f>IF(SUMIFS(Bitácora!$Y$5:$Y$1036129,Bitácora!$D$5:$D$1036129,BC183,Bitácora!$AN$5:$AN$1036129,BS183,Bitácora!$E$5:$E$1036129,BI183,Bitácora!$AM$5:$AM$1036129,BX205)=0," ",SUMIFS(Bitácora!$Y$5:$Y$1036129,Bitácora!$D$5:$D$1036129,BC183,Bitácora!$AN$5:$AN$1036129,BS183,Bitácora!$E$5:$E$1036129,BI183,Bitácora!$AM$5:$AM$1036129,BX205))</f>
        <v xml:space="preserve"> </v>
      </c>
      <c r="CD205" s="615"/>
      <c r="CE205" s="615"/>
      <c r="CF205" s="615"/>
      <c r="CG205" s="639" t="str">
        <f>IF(SUMIFS(Bitácora!$Z$5:$Z$1036129,Bitácora!$D$5:$D$1036129,BC183,Bitácora!$AN$5:$AN$1036129,BS183,Bitácora!$E$5:$E$1036129,BI183,Bitácora!$AM$5:$AM$1036129,BX205)=0," ",SUMIFS(Bitácora!$Z$5:$Z$1036129,Bitácora!$D$5:$D$1036129,BC183,Bitácora!$AN$5:$AN$1036129,BS183,Bitácora!$E$5:$E$1036129,BI183,Bitácora!$AM$5:$AM$1036129,BX205))</f>
        <v xml:space="preserve"> </v>
      </c>
      <c r="CH205" s="640"/>
      <c r="CI205" s="640"/>
      <c r="CJ205" s="640"/>
      <c r="CK205" s="605" t="str">
        <f>IF(SUMIFS(Bitácora!$AA$5:$AA$1036129,Bitácora!$D$5:$D$1036129,BC183,Bitácora!$AN$5:$AN$1036129,BS183,Bitácora!$E$5:$E$1036129,BI183,Bitácora!$AM$5:$AM$1036129,BX205)=0," ",SUMIFS(Bitácora!$AA$5:$AA$1036129,Bitácora!$D$5:$D$1036129,BC183,Bitácora!$AN$5:$AN$1036129,BS183,Bitácora!$E$5:$E$1036129,BI183,Bitácora!$AM$5:$AM$1036129,BX205))</f>
        <v xml:space="preserve"> </v>
      </c>
      <c r="CL205" s="615"/>
      <c r="CM205" s="615"/>
      <c r="CN205" s="615"/>
      <c r="CO205" s="606" t="str">
        <f>IF(SUMIFS(Bitácora!$AE$5:$AE$1036129,Bitácora!$D$5:$D$1036129,BC183,Bitácora!$AN$5:$AN$1036129,BS183,Bitácora!$E$5:$E$1036129,BI183,Bitácora!$AM$5:$AM$1036129,BX205)=0," ",SUMIFS(Bitácora!$AC$5:$AC$1036129,Bitácora!$D$5:$D$1036129,BC183,Bitácora!$AN$5:$AN$1036129,BS183,Bitácora!$E$5:$E$1036129,BI183,Bitácora!$AM$5:$AM$1036129,BX205))</f>
        <v xml:space="preserve"> </v>
      </c>
      <c r="CP205" s="606"/>
      <c r="CQ205" s="606"/>
      <c r="CR205" s="645" t="str">
        <f>IF(SUMIFS(Bitácora!$AF$5:$AF$1036129,Bitácora!$D$5:$D$1036129,BC183,Bitácora!$AN$5:$AN$1036129,BS183,Bitácora!$E$5:$E$1036129,BI183,Bitácora!$AM$5:$AM$1036129,BX205)=0," ",SUMIFS(Bitácora!$AF$5:$AF$1036129,Bitácora!$D$5:$D$1036129,BC183,Bitácora!$AN$5:$AN$1036129,BS183,Bitácora!$E$5:$E$1036129,BI183,Bitácora!$AM$5:$AM$1036129,BX205))</f>
        <v xml:space="preserve"> </v>
      </c>
      <c r="CS205" s="646"/>
      <c r="CT205" s="646"/>
      <c r="CU205" s="632"/>
      <c r="CV205" s="276"/>
      <c r="CW205" s="244"/>
      <c r="CX205" s="630"/>
      <c r="CY205" s="634"/>
      <c r="CZ205" s="634"/>
      <c r="DA205" s="634"/>
      <c r="DB205" s="634"/>
      <c r="DC205" s="635"/>
      <c r="DD205" s="1136"/>
      <c r="DE205" s="1137"/>
      <c r="DF205" s="1137"/>
      <c r="DG205" s="1137"/>
      <c r="DH205" s="1137"/>
      <c r="DI205" s="1137"/>
      <c r="DJ205" s="625"/>
      <c r="DK205" s="634"/>
      <c r="DL205" s="634"/>
      <c r="DM205" s="634"/>
      <c r="DN205" s="634"/>
      <c r="DO205" s="635"/>
      <c r="DP205" s="1134"/>
      <c r="DQ205" s="1135"/>
      <c r="DR205" s="1135"/>
      <c r="DS205" s="1135"/>
      <c r="DT205" s="1135"/>
      <c r="DU205" s="1135"/>
      <c r="DV205" s="15"/>
      <c r="DW205" s="613" t="str">
        <f>IF(Portada!$A$1="www.fly-logics.com","JUL",0)</f>
        <v>JUL</v>
      </c>
      <c r="DX205" s="614"/>
      <c r="DY205" s="614"/>
      <c r="DZ205" s="614"/>
      <c r="EA205" s="614"/>
      <c r="EB205" s="605" t="str">
        <f>IF(SUMIFS(Bitácora!$Y$5:$Y$1036129,Bitácora!$D$5:$D$1036129,DB183,Bitácora!$AN$5:$AN$1036129,DR183,Bitácora!$E$5:$E$1036129,DH183,Bitácora!$AM$5:$AM$1036129,DW205)=0," ",SUMIFS(Bitácora!$Y$5:$Y$1036129,Bitácora!$D$5:$D$1036129,DB183,Bitácora!$AN$5:$AN$1036129,DR183,Bitácora!$E$5:$E$1036129,DH183,Bitácora!$AM$5:$AM$1036129,DW205))</f>
        <v xml:space="preserve"> </v>
      </c>
      <c r="EC205" s="615"/>
      <c r="ED205" s="615"/>
      <c r="EE205" s="615"/>
      <c r="EF205" s="639" t="str">
        <f>IF(SUMIFS(Bitácora!$Z$5:$Z$1036129,Bitácora!$D$5:$D$1036129,DB183,Bitácora!$AN$5:$AN$1036129,DR183,Bitácora!$E$5:$E$1036129,DH183,Bitácora!$AM$5:$AM$1036129,DW205)=0," ",SUMIFS(Bitácora!$Z$5:$Z$1036129,Bitácora!$D$5:$D$1036129,DB183,Bitácora!$AN$5:$AN$1036129,DR183,Bitácora!$E$5:$E$1036129,DH183,Bitácora!$AM$5:$AM$1036129,DW205))</f>
        <v xml:space="preserve"> </v>
      </c>
      <c r="EG205" s="640"/>
      <c r="EH205" s="640"/>
      <c r="EI205" s="640"/>
      <c r="EJ205" s="605" t="str">
        <f>IF(SUMIFS(Bitácora!$AA$5:$AA$1036129,Bitácora!$D$5:$D$1036129,DB183,Bitácora!$AN$5:$AN$1036129,DR183,Bitácora!$E$5:$E$1036129,DH183,Bitácora!$AM$5:$AM$1036129,DW205)=0," ",SUMIFS(Bitácora!$AA$5:$AA$1036129,Bitácora!$D$5:$D$1036129,DB183,Bitácora!$AN$5:$AN$1036129,DR183,Bitácora!$E$5:$E$1036129,DH183,Bitácora!$AM$5:$AM$1036129,DW205))</f>
        <v xml:space="preserve"> </v>
      </c>
      <c r="EK205" s="615"/>
      <c r="EL205" s="615"/>
      <c r="EM205" s="615"/>
      <c r="EN205" s="606" t="str">
        <f>IF(SUMIFS(Bitácora!$AE$5:$AE$1036129,Bitácora!$D$5:$D$1036129,DB183,Bitácora!$AN$5:$AN$1036129,DR183,Bitácora!$E$5:$E$1036129,DH183,Bitácora!$AM$5:$AM$1036129,DW205)=0," ",SUMIFS(Bitácora!$AC$5:$AC$1036129,Bitácora!$D$5:$D$1036129,DB183,Bitácora!$AN$5:$AN$1036129,DR183,Bitácora!$E$5:$E$1036129,DH183,Bitácora!$AM$5:$AM$1036129,DW205))</f>
        <v xml:space="preserve"> </v>
      </c>
      <c r="EO205" s="606"/>
      <c r="EP205" s="606"/>
      <c r="EQ205" s="645" t="str">
        <f>IF(SUMIFS(Bitácora!$AF$5:$AF$1036129,Bitácora!$D$5:$D$1036129,DB183,Bitácora!$AN$5:$AN$1036129,DR183,Bitácora!$E$5:$E$1036129,DH183,Bitácora!$AM$5:$AM$1036129,DW205)=0," ",SUMIFS(Bitácora!$AF$5:$AF$1036129,Bitácora!$D$5:$D$1036129,DB183,Bitácora!$AN$5:$AN$1036129,DR183,Bitácora!$E$5:$E$1036129,DH183,Bitácora!$AM$5:$AM$1036129,DW205))</f>
        <v xml:space="preserve"> </v>
      </c>
      <c r="ER205" s="646"/>
      <c r="ES205" s="646"/>
      <c r="ET205" s="632"/>
      <c r="EU205" s="630"/>
      <c r="EV205" s="634"/>
      <c r="EW205" s="634"/>
      <c r="EX205" s="634"/>
      <c r="EY205" s="634"/>
      <c r="EZ205" s="635"/>
      <c r="FA205" s="1136"/>
      <c r="FB205" s="1137"/>
      <c r="FC205" s="1137"/>
      <c r="FD205" s="1137"/>
      <c r="FE205" s="1137"/>
      <c r="FF205" s="1137"/>
      <c r="FG205" s="625"/>
      <c r="FH205" s="634"/>
      <c r="FI205" s="634"/>
      <c r="FJ205" s="634"/>
      <c r="FK205" s="634"/>
      <c r="FL205" s="635"/>
      <c r="FM205" s="1134"/>
      <c r="FN205" s="1135"/>
      <c r="FO205" s="1135"/>
      <c r="FP205" s="1135"/>
      <c r="FQ205" s="1135"/>
      <c r="FR205" s="1135"/>
      <c r="FS205" s="15"/>
      <c r="FT205" s="613" t="str">
        <f>IF(Portada!$A$1="www.fly-logics.com","JUL",0)</f>
        <v>JUL</v>
      </c>
      <c r="FU205" s="614"/>
      <c r="FV205" s="614"/>
      <c r="FW205" s="614"/>
      <c r="FX205" s="614"/>
      <c r="FY205" s="605" t="str">
        <f>IF(SUMIFS(Bitácora!$Y$5:$Y$1036129,Bitácora!$D$5:$D$1036129,EY183,Bitácora!$AN$5:$AN$1036129,FO183,Bitácora!$E$5:$E$1036129,FE183,Bitácora!$AM$5:$AM$1036129,FT205)=0," ",SUMIFS(Bitácora!$Y$5:$Y$1036129,Bitácora!$D$5:$D$1036129,EY183,Bitácora!$AN$5:$AN$1036129,FO183,Bitácora!$E$5:$E$1036129,FE183,Bitácora!$AM$5:$AM$1036129,FT205))</f>
        <v xml:space="preserve"> </v>
      </c>
      <c r="FZ205" s="615"/>
      <c r="GA205" s="615"/>
      <c r="GB205" s="615"/>
      <c r="GC205" s="639" t="str">
        <f>IF(SUMIFS(Bitácora!$Z$5:$Z$1036129,Bitácora!$D$5:$D$1036129,EY183,Bitácora!$AN$5:$AN$1036129,FO183,Bitácora!$E$5:$E$1036129,FE183,Bitácora!$AM$5:$AM$1036129,FT205)=0," ",SUMIFS(Bitácora!$Z$5:$Z$1036129,Bitácora!$D$5:$D$1036129,EY183,Bitácora!$AN$5:$AN$1036129,FO183,Bitácora!$E$5:$E$1036129,FE183,Bitácora!$AM$5:$AM$1036129,FT205))</f>
        <v xml:space="preserve"> </v>
      </c>
      <c r="GD205" s="640"/>
      <c r="GE205" s="640"/>
      <c r="GF205" s="640"/>
      <c r="GG205" s="605" t="str">
        <f>IF(SUMIFS(Bitácora!$AA$5:$AA$1036129,Bitácora!$D$5:$D$1036129,EY183,Bitácora!$AN$5:$AN$1036129,FO183,Bitácora!$E$5:$E$1036129,FE183,Bitácora!$AM$5:$AM$1036129,FT205)=0," ",SUMIFS(Bitácora!$AA$5:$AA$1036129,Bitácora!$D$5:$D$1036129,EY183,Bitácora!$AN$5:$AN$1036129,FO183,Bitácora!$E$5:$E$1036129,FE183,Bitácora!$AM$5:$AM$1036129,FT205))</f>
        <v xml:space="preserve"> </v>
      </c>
      <c r="GH205" s="615"/>
      <c r="GI205" s="615"/>
      <c r="GJ205" s="615"/>
      <c r="GK205" s="606" t="str">
        <f>IF(SUMIFS(Bitácora!$AE$5:$AE$1036129,Bitácora!$D$5:$D$1036129,EY183,Bitácora!$AN$5:$AN$1036129,FO183,Bitácora!$E$5:$E$1036129,FE183,Bitácora!$AM$5:$AM$1036129,FT205)=0," ",SUMIFS(Bitácora!$AC$5:$AC$1036129,Bitácora!$D$5:$D$1036129,EY183,Bitácora!$AN$5:$AN$1036129,FO183,Bitácora!$E$5:$E$1036129,FE183,Bitácora!$AM$5:$AM$1036129,FT205))</f>
        <v xml:space="preserve"> </v>
      </c>
      <c r="GL205" s="606"/>
      <c r="GM205" s="606"/>
      <c r="GN205" s="645" t="str">
        <f>IF(SUMIFS(Bitácora!$AF$5:$AF$1036129,Bitácora!$D$5:$D$1036129,EY183,Bitácora!$AN$5:$AN$1036129,FO183,Bitácora!$E$5:$E$1036129,FE183,Bitácora!$AM$5:$AM$1036129,FT205)=0," ",SUMIFS(Bitácora!$AF$5:$AF$1036129,Bitácora!$D$5:$D$1036129,EY183,Bitácora!$AN$5:$AN$1036129,FO183,Bitácora!$E$5:$E$1036129,FE183,Bitácora!$AM$5:$AM$1036129,FT205))</f>
        <v xml:space="preserve"> </v>
      </c>
      <c r="GO205" s="646"/>
      <c r="GP205" s="646"/>
      <c r="GQ205" s="632"/>
      <c r="GR205" s="6"/>
    </row>
    <row r="206" spans="1:200" ht="3" customHeight="1" x14ac:dyDescent="0.25">
      <c r="A206" s="244"/>
      <c r="B206" s="630"/>
      <c r="C206" s="625"/>
      <c r="D206" s="625"/>
      <c r="E206" s="625"/>
      <c r="F206" s="625"/>
      <c r="G206" s="625"/>
      <c r="H206" s="625"/>
      <c r="I206" s="625"/>
      <c r="J206" s="625"/>
      <c r="K206" s="625"/>
      <c r="L206" s="625"/>
      <c r="M206" s="625"/>
      <c r="N206" s="625"/>
      <c r="O206" s="625"/>
      <c r="P206" s="625"/>
      <c r="Q206" s="625"/>
      <c r="R206" s="625"/>
      <c r="S206" s="625"/>
      <c r="T206" s="625"/>
      <c r="U206" s="625"/>
      <c r="V206" s="625"/>
      <c r="W206" s="625"/>
      <c r="X206" s="625"/>
      <c r="Y206" s="625"/>
      <c r="Z206" s="15"/>
      <c r="AA206" s="614"/>
      <c r="AB206" s="614"/>
      <c r="AC206" s="614"/>
      <c r="AD206" s="614"/>
      <c r="AE206" s="614"/>
      <c r="AF206" s="615"/>
      <c r="AG206" s="616"/>
      <c r="AH206" s="616"/>
      <c r="AI206" s="615"/>
      <c r="AJ206" s="615"/>
      <c r="AK206" s="616"/>
      <c r="AL206" s="616"/>
      <c r="AM206" s="615"/>
      <c r="AN206" s="615"/>
      <c r="AO206" s="616"/>
      <c r="AP206" s="616"/>
      <c r="AQ206" s="615"/>
      <c r="AR206" s="606"/>
      <c r="AS206" s="606"/>
      <c r="AT206" s="606"/>
      <c r="AU206" s="617"/>
      <c r="AV206" s="618"/>
      <c r="AW206" s="617"/>
      <c r="AX206" s="632"/>
      <c r="AY206" s="630"/>
      <c r="AZ206" s="625"/>
      <c r="BA206" s="625"/>
      <c r="BB206" s="625"/>
      <c r="BC206" s="625"/>
      <c r="BD206" s="625"/>
      <c r="BE206" s="625"/>
      <c r="BF206" s="625"/>
      <c r="BG206" s="625"/>
      <c r="BH206" s="625"/>
      <c r="BI206" s="625"/>
      <c r="BJ206" s="625"/>
      <c r="BK206" s="625"/>
      <c r="BL206" s="625"/>
      <c r="BM206" s="625"/>
      <c r="BN206" s="625"/>
      <c r="BO206" s="625"/>
      <c r="BP206" s="625"/>
      <c r="BQ206" s="625"/>
      <c r="BR206" s="625"/>
      <c r="BS206" s="625"/>
      <c r="BT206" s="625"/>
      <c r="BU206" s="625"/>
      <c r="BV206" s="625"/>
      <c r="BW206" s="15"/>
      <c r="BX206" s="614"/>
      <c r="BY206" s="614"/>
      <c r="BZ206" s="614"/>
      <c r="CA206" s="614"/>
      <c r="CB206" s="614"/>
      <c r="CC206" s="615"/>
      <c r="CD206" s="616"/>
      <c r="CE206" s="616"/>
      <c r="CF206" s="615"/>
      <c r="CG206" s="615"/>
      <c r="CH206" s="616"/>
      <c r="CI206" s="616"/>
      <c r="CJ206" s="615"/>
      <c r="CK206" s="615"/>
      <c r="CL206" s="616"/>
      <c r="CM206" s="616"/>
      <c r="CN206" s="615"/>
      <c r="CO206" s="606"/>
      <c r="CP206" s="606"/>
      <c r="CQ206" s="606"/>
      <c r="CR206" s="617"/>
      <c r="CS206" s="618"/>
      <c r="CT206" s="617"/>
      <c r="CU206" s="632"/>
      <c r="CV206" s="276"/>
      <c r="CW206" s="244"/>
      <c r="CX206" s="630"/>
      <c r="CY206" s="625"/>
      <c r="CZ206" s="625"/>
      <c r="DA206" s="625"/>
      <c r="DB206" s="625"/>
      <c r="DC206" s="625"/>
      <c r="DD206" s="625"/>
      <c r="DE206" s="625"/>
      <c r="DF206" s="625"/>
      <c r="DG206" s="625"/>
      <c r="DH206" s="625"/>
      <c r="DI206" s="625"/>
      <c r="DJ206" s="625"/>
      <c r="DK206" s="625"/>
      <c r="DL206" s="625"/>
      <c r="DM206" s="625"/>
      <c r="DN206" s="625"/>
      <c r="DO206" s="625"/>
      <c r="DP206" s="625"/>
      <c r="DQ206" s="625"/>
      <c r="DR206" s="625"/>
      <c r="DS206" s="625"/>
      <c r="DT206" s="625"/>
      <c r="DU206" s="625"/>
      <c r="DV206" s="15"/>
      <c r="DW206" s="614"/>
      <c r="DX206" s="614"/>
      <c r="DY206" s="614"/>
      <c r="DZ206" s="614"/>
      <c r="EA206" s="614"/>
      <c r="EB206" s="615"/>
      <c r="EC206" s="616"/>
      <c r="ED206" s="616"/>
      <c r="EE206" s="615"/>
      <c r="EF206" s="615"/>
      <c r="EG206" s="616"/>
      <c r="EH206" s="616"/>
      <c r="EI206" s="615"/>
      <c r="EJ206" s="615"/>
      <c r="EK206" s="616"/>
      <c r="EL206" s="616"/>
      <c r="EM206" s="615"/>
      <c r="EN206" s="606"/>
      <c r="EO206" s="606"/>
      <c r="EP206" s="606"/>
      <c r="EQ206" s="617"/>
      <c r="ER206" s="618"/>
      <c r="ES206" s="617"/>
      <c r="ET206" s="632"/>
      <c r="EU206" s="630"/>
      <c r="EV206" s="625"/>
      <c r="EW206" s="625"/>
      <c r="EX206" s="625"/>
      <c r="EY206" s="625"/>
      <c r="EZ206" s="625"/>
      <c r="FA206" s="625"/>
      <c r="FB206" s="625"/>
      <c r="FC206" s="625"/>
      <c r="FD206" s="625"/>
      <c r="FE206" s="625"/>
      <c r="FF206" s="625"/>
      <c r="FG206" s="625"/>
      <c r="FH206" s="625"/>
      <c r="FI206" s="625"/>
      <c r="FJ206" s="625"/>
      <c r="FK206" s="625"/>
      <c r="FL206" s="625"/>
      <c r="FM206" s="625"/>
      <c r="FN206" s="625"/>
      <c r="FO206" s="625"/>
      <c r="FP206" s="625"/>
      <c r="FQ206" s="625"/>
      <c r="FR206" s="625"/>
      <c r="FS206" s="15"/>
      <c r="FT206" s="614"/>
      <c r="FU206" s="614"/>
      <c r="FV206" s="614"/>
      <c r="FW206" s="614"/>
      <c r="FX206" s="614"/>
      <c r="FY206" s="615"/>
      <c r="FZ206" s="616"/>
      <c r="GA206" s="616"/>
      <c r="GB206" s="615"/>
      <c r="GC206" s="615"/>
      <c r="GD206" s="616"/>
      <c r="GE206" s="616"/>
      <c r="GF206" s="615"/>
      <c r="GG206" s="615"/>
      <c r="GH206" s="616"/>
      <c r="GI206" s="616"/>
      <c r="GJ206" s="615"/>
      <c r="GK206" s="606"/>
      <c r="GL206" s="606"/>
      <c r="GM206" s="606"/>
      <c r="GN206" s="617"/>
      <c r="GO206" s="618"/>
      <c r="GP206" s="617"/>
      <c r="GQ206" s="632"/>
      <c r="GR206" s="6"/>
    </row>
    <row r="207" spans="1:200" ht="10.5" customHeight="1" x14ac:dyDescent="0.25">
      <c r="A207" s="244"/>
      <c r="B207" s="630"/>
      <c r="C207" s="644" t="str">
        <f>IF(Portada!$A$1="www.fly-logics.com","Travesía",0)</f>
        <v>Travesía</v>
      </c>
      <c r="D207" s="634"/>
      <c r="E207" s="634"/>
      <c r="F207" s="634"/>
      <c r="G207" s="635"/>
      <c r="H207" s="1136" t="str">
        <f>IF(SUMIFS(Bitácora!$W$5:$W$1036129,Bitácora!$D$5:$D$1036129,F183,Bitácora!$AN$5:$AN$1036129,V183,Bitácora!$E$5:$E$1036129,L183)=0," ",SUMIFS(Bitácora!$W$5:$W$1036129,Bitácora!$D$5:$D$1036129,F183,Bitácora!$AN$5:$AN$1036129,V183,Bitácora!$E$5:$E$1036129,L183))</f>
        <v xml:space="preserve"> </v>
      </c>
      <c r="I207" s="1137" t="str">
        <f t="shared" ref="I207" si="228">H207</f>
        <v xml:space="preserve"> </v>
      </c>
      <c r="J207" s="1137"/>
      <c r="K207" s="1137"/>
      <c r="L207" s="1137"/>
      <c r="M207" s="1137"/>
      <c r="N207" s="632"/>
      <c r="O207" s="607" t="s">
        <v>85</v>
      </c>
      <c r="P207" s="607"/>
      <c r="Q207" s="607"/>
      <c r="R207" s="607"/>
      <c r="S207" s="607"/>
      <c r="T207" s="607"/>
      <c r="U207" s="607"/>
      <c r="V207" s="607"/>
      <c r="W207" s="607"/>
      <c r="X207" s="607"/>
      <c r="Y207" s="608"/>
      <c r="Z207" s="15"/>
      <c r="AA207" s="614"/>
      <c r="AB207" s="614"/>
      <c r="AC207" s="614"/>
      <c r="AD207" s="614"/>
      <c r="AE207" s="614"/>
      <c r="AF207" s="615"/>
      <c r="AG207" s="615"/>
      <c r="AH207" s="615"/>
      <c r="AI207" s="615"/>
      <c r="AJ207" s="615"/>
      <c r="AK207" s="615"/>
      <c r="AL207" s="615"/>
      <c r="AM207" s="615"/>
      <c r="AN207" s="615"/>
      <c r="AO207" s="615"/>
      <c r="AP207" s="615"/>
      <c r="AQ207" s="615"/>
      <c r="AR207" s="606"/>
      <c r="AS207" s="606"/>
      <c r="AT207" s="606"/>
      <c r="AU207" s="617"/>
      <c r="AV207" s="617"/>
      <c r="AW207" s="617"/>
      <c r="AX207" s="632"/>
      <c r="AY207" s="630"/>
      <c r="AZ207" s="644" t="str">
        <f>IF(Portada!$A$1="www.fly-logics.com","Travesía",0)</f>
        <v>Travesía</v>
      </c>
      <c r="BA207" s="634"/>
      <c r="BB207" s="634"/>
      <c r="BC207" s="634"/>
      <c r="BD207" s="635"/>
      <c r="BE207" s="1136" t="str">
        <f>IF(SUMIFS(Bitácora!$W$5:$W$1036129,Bitácora!$D$5:$D$1036129,BC183,Bitácora!$AN$5:$AN$1036129,BS183,Bitácora!$E$5:$E$1036129,BI183)=0," ",SUMIFS(Bitácora!$W$5:$W$1036129,Bitácora!$D$5:$D$1036129,BC183,Bitácora!$AN$5:$AN$1036129,BS183,Bitácora!$E$5:$E$1036129,BI183))</f>
        <v xml:space="preserve"> </v>
      </c>
      <c r="BF207" s="1137" t="str">
        <f t="shared" ref="BF207" si="229">BE207</f>
        <v xml:space="preserve"> </v>
      </c>
      <c r="BG207" s="1137"/>
      <c r="BH207" s="1137"/>
      <c r="BI207" s="1137"/>
      <c r="BJ207" s="1137"/>
      <c r="BK207" s="632"/>
      <c r="BL207" s="607" t="s">
        <v>85</v>
      </c>
      <c r="BM207" s="607"/>
      <c r="BN207" s="607"/>
      <c r="BO207" s="607"/>
      <c r="BP207" s="607"/>
      <c r="BQ207" s="607"/>
      <c r="BR207" s="607"/>
      <c r="BS207" s="607"/>
      <c r="BT207" s="607"/>
      <c r="BU207" s="607"/>
      <c r="BV207" s="608"/>
      <c r="BW207" s="15"/>
      <c r="BX207" s="614"/>
      <c r="BY207" s="614"/>
      <c r="BZ207" s="614"/>
      <c r="CA207" s="614"/>
      <c r="CB207" s="614"/>
      <c r="CC207" s="615"/>
      <c r="CD207" s="615"/>
      <c r="CE207" s="615"/>
      <c r="CF207" s="615"/>
      <c r="CG207" s="615"/>
      <c r="CH207" s="615"/>
      <c r="CI207" s="615"/>
      <c r="CJ207" s="615"/>
      <c r="CK207" s="615"/>
      <c r="CL207" s="615"/>
      <c r="CM207" s="615"/>
      <c r="CN207" s="615"/>
      <c r="CO207" s="606"/>
      <c r="CP207" s="606"/>
      <c r="CQ207" s="606"/>
      <c r="CR207" s="617"/>
      <c r="CS207" s="617"/>
      <c r="CT207" s="617"/>
      <c r="CU207" s="632"/>
      <c r="CV207" s="276"/>
      <c r="CW207" s="244"/>
      <c r="CX207" s="630"/>
      <c r="CY207" s="644" t="str">
        <f>IF(Portada!$A$1="www.fly-logics.com","Travesía",0)</f>
        <v>Travesía</v>
      </c>
      <c r="CZ207" s="634"/>
      <c r="DA207" s="634"/>
      <c r="DB207" s="634"/>
      <c r="DC207" s="635"/>
      <c r="DD207" s="1136" t="str">
        <f>IF(SUMIFS(Bitácora!$W$5:$W$1036129,Bitácora!$D$5:$D$1036129,DB183,Bitácora!$AN$5:$AN$1036129,DR183,Bitácora!$E$5:$E$1036129,DH183)=0," ",SUMIFS(Bitácora!$W$5:$W$1036129,Bitácora!$D$5:$D$1036129,DB183,Bitácora!$AN$5:$AN$1036129,DR183,Bitácora!$E$5:$E$1036129,DH183))</f>
        <v xml:space="preserve"> </v>
      </c>
      <c r="DE207" s="1137" t="str">
        <f t="shared" ref="DE207" si="230">DD207</f>
        <v xml:space="preserve"> </v>
      </c>
      <c r="DF207" s="1137"/>
      <c r="DG207" s="1137"/>
      <c r="DH207" s="1137"/>
      <c r="DI207" s="1137"/>
      <c r="DJ207" s="632"/>
      <c r="DK207" s="607" t="s">
        <v>85</v>
      </c>
      <c r="DL207" s="607"/>
      <c r="DM207" s="607"/>
      <c r="DN207" s="607"/>
      <c r="DO207" s="607"/>
      <c r="DP207" s="607"/>
      <c r="DQ207" s="607"/>
      <c r="DR207" s="607"/>
      <c r="DS207" s="607"/>
      <c r="DT207" s="607"/>
      <c r="DU207" s="608"/>
      <c r="DV207" s="15"/>
      <c r="DW207" s="614"/>
      <c r="DX207" s="614"/>
      <c r="DY207" s="614"/>
      <c r="DZ207" s="614"/>
      <c r="EA207" s="614"/>
      <c r="EB207" s="615"/>
      <c r="EC207" s="615"/>
      <c r="ED207" s="615"/>
      <c r="EE207" s="615"/>
      <c r="EF207" s="615"/>
      <c r="EG207" s="615"/>
      <c r="EH207" s="615"/>
      <c r="EI207" s="615"/>
      <c r="EJ207" s="615"/>
      <c r="EK207" s="615"/>
      <c r="EL207" s="615"/>
      <c r="EM207" s="615"/>
      <c r="EN207" s="606"/>
      <c r="EO207" s="606"/>
      <c r="EP207" s="606"/>
      <c r="EQ207" s="617"/>
      <c r="ER207" s="617"/>
      <c r="ES207" s="617"/>
      <c r="ET207" s="632"/>
      <c r="EU207" s="630"/>
      <c r="EV207" s="644" t="str">
        <f>IF(Portada!$A$1="www.fly-logics.com","Travesía",0)</f>
        <v>Travesía</v>
      </c>
      <c r="EW207" s="634"/>
      <c r="EX207" s="634"/>
      <c r="EY207" s="634"/>
      <c r="EZ207" s="635"/>
      <c r="FA207" s="1136" t="str">
        <f>IF(SUMIFS(Bitácora!$W$5:$W$1036129,Bitácora!$D$5:$D$1036129,EY183,Bitácora!$AN$5:$AN$1036129,FO183,Bitácora!$E$5:$E$1036129,FE183)=0," ",SUMIFS(Bitácora!$W$5:$W$1036129,Bitácora!$D$5:$D$1036129,EY183,Bitácora!$AN$5:$AN$1036129,FO183,Bitácora!$E$5:$E$1036129,FE183))</f>
        <v xml:space="preserve"> </v>
      </c>
      <c r="FB207" s="1137" t="str">
        <f t="shared" ref="FB207" si="231">FA207</f>
        <v xml:space="preserve"> </v>
      </c>
      <c r="FC207" s="1137"/>
      <c r="FD207" s="1137"/>
      <c r="FE207" s="1137"/>
      <c r="FF207" s="1137"/>
      <c r="FG207" s="632"/>
      <c r="FH207" s="607" t="s">
        <v>85</v>
      </c>
      <c r="FI207" s="607"/>
      <c r="FJ207" s="607"/>
      <c r="FK207" s="607"/>
      <c r="FL207" s="607"/>
      <c r="FM207" s="607"/>
      <c r="FN207" s="607"/>
      <c r="FO207" s="607"/>
      <c r="FP207" s="607"/>
      <c r="FQ207" s="607"/>
      <c r="FR207" s="608"/>
      <c r="FS207" s="15"/>
      <c r="FT207" s="614"/>
      <c r="FU207" s="614"/>
      <c r="FV207" s="614"/>
      <c r="FW207" s="614"/>
      <c r="FX207" s="614"/>
      <c r="FY207" s="615"/>
      <c r="FZ207" s="615"/>
      <c r="GA207" s="615"/>
      <c r="GB207" s="615"/>
      <c r="GC207" s="615"/>
      <c r="GD207" s="615"/>
      <c r="GE207" s="615"/>
      <c r="GF207" s="615"/>
      <c r="GG207" s="615"/>
      <c r="GH207" s="615"/>
      <c r="GI207" s="615"/>
      <c r="GJ207" s="615"/>
      <c r="GK207" s="606"/>
      <c r="GL207" s="606"/>
      <c r="GM207" s="606"/>
      <c r="GN207" s="617"/>
      <c r="GO207" s="617"/>
      <c r="GP207" s="617"/>
      <c r="GQ207" s="632"/>
      <c r="GR207" s="6"/>
    </row>
    <row r="208" spans="1:200" ht="8.85" customHeight="1" x14ac:dyDescent="0.25">
      <c r="A208" s="244"/>
      <c r="B208" s="630"/>
      <c r="C208" s="634"/>
      <c r="D208" s="634"/>
      <c r="E208" s="634"/>
      <c r="F208" s="634"/>
      <c r="G208" s="635"/>
      <c r="H208" s="1136"/>
      <c r="I208" s="1137"/>
      <c r="J208" s="1137"/>
      <c r="K208" s="1137"/>
      <c r="L208" s="1137"/>
      <c r="M208" s="1137"/>
      <c r="N208" s="632"/>
      <c r="O208" s="609"/>
      <c r="P208" s="609"/>
      <c r="Q208" s="609"/>
      <c r="R208" s="609"/>
      <c r="S208" s="609"/>
      <c r="T208" s="609"/>
      <c r="U208" s="609"/>
      <c r="V208" s="609"/>
      <c r="W208" s="609"/>
      <c r="X208" s="609"/>
      <c r="Y208" s="610"/>
      <c r="Z208" s="15"/>
      <c r="AA208" s="613" t="str">
        <f>IF(Portada!$A$1="www.fly-logics.com","AGO",0)</f>
        <v>AGO</v>
      </c>
      <c r="AB208" s="614"/>
      <c r="AC208" s="614"/>
      <c r="AD208" s="614"/>
      <c r="AE208" s="614"/>
      <c r="AF208" s="605" t="str">
        <f>IF(SUMIFS(Bitácora!$Y$5:$Y$1036129,Bitácora!$D$5:$D$1036129,F183,Bitácora!$AN$5:$AN$1036129,V183,Bitácora!$E$5:$E$1036129,L183,Bitácora!$AM$5:$AM$1036129,AA208)=0," ",SUMIFS(Bitácora!$Y$5:$Y$1036129,Bitácora!$D$5:$D$1036129,F183,Bitácora!$AN$5:$AN$1036129,V183,Bitácora!$E$5:$E$1036129,L183,Bitácora!$AM$5:$AM$1036129,AA208))</f>
        <v xml:space="preserve"> </v>
      </c>
      <c r="AG208" s="615"/>
      <c r="AH208" s="615"/>
      <c r="AI208" s="615"/>
      <c r="AJ208" s="605" t="str">
        <f>IF(SUMIFS(Bitácora!$Z$5:$Z$1036129,Bitácora!$D$5:$D$1036129,F183,Bitácora!$AN$5:$AN$1036129,V183,Bitácora!$E$5:$E$1036129,L183,Bitácora!$AM$5:$AM$1036129,AA208)=0," ",SUMIFS(Bitácora!$Z$5:$Z$1036129,Bitácora!$D$5:$D$1036129,F183,Bitácora!$AN$5:$AN$1036129,V183,Bitácora!$E$5:$E$1036129,L183,Bitácora!$AM$5:$AM$1036129,AA208))</f>
        <v xml:space="preserve"> </v>
      </c>
      <c r="AK208" s="615"/>
      <c r="AL208" s="615"/>
      <c r="AM208" s="615"/>
      <c r="AN208" s="605" t="str">
        <f>IF(SUMIFS(Bitácora!$AA$5:$AA$1036129,Bitácora!$D$5:$D$1036129,F183,Bitácora!$AN$5:$AN$1036129,V183,Bitácora!$E$5:$E$1036129,L183,Bitácora!$AM$5:$AM$1036129,AA208)=0," ",SUMIFS(Bitácora!$AA$5:$AA$1036129,Bitácora!$D$5:$D$1036129,F183,Bitácora!$AN$5:$AN$1036129,V183,Bitácora!$E$5:$E$1036129,L183,Bitácora!$AM$5:$AM$1036129,AA208))</f>
        <v xml:space="preserve"> </v>
      </c>
      <c r="AO208" s="615"/>
      <c r="AP208" s="615"/>
      <c r="AQ208" s="615"/>
      <c r="AR208" s="606" t="str">
        <f>IF(SUMIFS(Bitácora!$AE$5:$AE$1036129,Bitácora!$D$5:$D$1036129,F183,Bitácora!$AN$5:$AN$1036129,V183,Bitácora!$E$5:$E$1036129,L183,Bitácora!$AM$5:$AM$1036129,AA208)=0," ",SUMIFS(Bitácora!$AC$5:$AC$1036129,Bitácora!$D$5:$D$1036129,F183,Bitácora!$AN$5:$AN$1036129,V183,Bitácora!$E$5:$E$1036129,L183,Bitácora!$AM$5:$AM$1036129,AA208))</f>
        <v xml:space="preserve"> </v>
      </c>
      <c r="AS208" s="606"/>
      <c r="AT208" s="606"/>
      <c r="AU208" s="606" t="str">
        <f>IF(SUMIFS(Bitácora!$AF$5:$AF$1036129,Bitácora!$D$5:$D$1036129,F183,Bitácora!$AN$5:$AN$1036129,V183,Bitácora!$E$5:$E$1036129,L183,Bitácora!$AM$5:$AM$1036129,AA208)=0," ",SUMIFS(Bitácora!$AF$5:$AF$1036129,Bitácora!$D$5:$D$1036129,F183,Bitácora!$AN$5:$AN$1036129,V183,Bitácora!$E$5:$E$1036129,L183,Bitácora!$AM$5:$AM$1036129,AA208))</f>
        <v xml:space="preserve"> </v>
      </c>
      <c r="AV208" s="617"/>
      <c r="AW208" s="617"/>
      <c r="AX208" s="632"/>
      <c r="AY208" s="630"/>
      <c r="AZ208" s="634"/>
      <c r="BA208" s="634"/>
      <c r="BB208" s="634"/>
      <c r="BC208" s="634"/>
      <c r="BD208" s="635"/>
      <c r="BE208" s="1136"/>
      <c r="BF208" s="1137"/>
      <c r="BG208" s="1137"/>
      <c r="BH208" s="1137"/>
      <c r="BI208" s="1137"/>
      <c r="BJ208" s="1137"/>
      <c r="BK208" s="632"/>
      <c r="BL208" s="609"/>
      <c r="BM208" s="609"/>
      <c r="BN208" s="609"/>
      <c r="BO208" s="609"/>
      <c r="BP208" s="609"/>
      <c r="BQ208" s="609"/>
      <c r="BR208" s="609"/>
      <c r="BS208" s="609"/>
      <c r="BT208" s="609"/>
      <c r="BU208" s="609"/>
      <c r="BV208" s="610"/>
      <c r="BW208" s="15"/>
      <c r="BX208" s="613" t="str">
        <f>IF(Portada!$A$1="www.fly-logics.com","AGO",0)</f>
        <v>AGO</v>
      </c>
      <c r="BY208" s="614"/>
      <c r="BZ208" s="614"/>
      <c r="CA208" s="614"/>
      <c r="CB208" s="614"/>
      <c r="CC208" s="605" t="str">
        <f>IF(SUMIFS(Bitácora!$Y$5:$Y$1036129,Bitácora!$D$5:$D$1036129,BC183,Bitácora!$AN$5:$AN$1036129,BS183,Bitácora!$E$5:$E$1036129,BI183,Bitácora!$AM$5:$AM$1036129,BX208)=0," ",SUMIFS(Bitácora!$Y$5:$Y$1036129,Bitácora!$D$5:$D$1036129,BC183,Bitácora!$AN$5:$AN$1036129,BS183,Bitácora!$E$5:$E$1036129,BI183,Bitácora!$AM$5:$AM$1036129,BX208))</f>
        <v xml:space="preserve"> </v>
      </c>
      <c r="CD208" s="615"/>
      <c r="CE208" s="615"/>
      <c r="CF208" s="615"/>
      <c r="CG208" s="605" t="str">
        <f>IF(SUMIFS(Bitácora!$Z$5:$Z$1036129,Bitácora!$D$5:$D$1036129,BC183,Bitácora!$AN$5:$AN$1036129,BS183,Bitácora!$E$5:$E$1036129,BI183,Bitácora!$AM$5:$AM$1036129,BX208)=0," ",SUMIFS(Bitácora!$Z$5:$Z$1036129,Bitácora!$D$5:$D$1036129,BC183,Bitácora!$AN$5:$AN$1036129,BS183,Bitácora!$E$5:$E$1036129,BI183,Bitácora!$AM$5:$AM$1036129,BX208))</f>
        <v xml:space="preserve"> </v>
      </c>
      <c r="CH208" s="615"/>
      <c r="CI208" s="615"/>
      <c r="CJ208" s="615"/>
      <c r="CK208" s="605" t="str">
        <f>IF(SUMIFS(Bitácora!$AA$5:$AA$1036129,Bitácora!$D$5:$D$1036129,BC183,Bitácora!$AN$5:$AN$1036129,BS183,Bitácora!$E$5:$E$1036129,BI183,Bitácora!$AM$5:$AM$1036129,BX208)=0," ",SUMIFS(Bitácora!$AA$5:$AA$1036129,Bitácora!$D$5:$D$1036129,BC183,Bitácora!$AN$5:$AN$1036129,BS183,Bitácora!$E$5:$E$1036129,BI183,Bitácora!$AM$5:$AM$1036129,BX208))</f>
        <v xml:space="preserve"> </v>
      </c>
      <c r="CL208" s="615"/>
      <c r="CM208" s="615"/>
      <c r="CN208" s="615"/>
      <c r="CO208" s="606" t="str">
        <f>IF(SUMIFS(Bitácora!$AE$5:$AE$1036129,Bitácora!$D$5:$D$1036129,BC183,Bitácora!$AN$5:$AN$1036129,BS183,Bitácora!$E$5:$E$1036129,BI183,Bitácora!$AM$5:$AM$1036129,BX208)=0," ",SUMIFS(Bitácora!$AC$5:$AC$1036129,Bitácora!$D$5:$D$1036129,BC183,Bitácora!$AN$5:$AN$1036129,BS183,Bitácora!$E$5:$E$1036129,BI183,Bitácora!$AM$5:$AM$1036129,BX208))</f>
        <v xml:space="preserve"> </v>
      </c>
      <c r="CP208" s="606"/>
      <c r="CQ208" s="606"/>
      <c r="CR208" s="606" t="str">
        <f>IF(SUMIFS(Bitácora!$AF$5:$AF$1036129,Bitácora!$D$5:$D$1036129,BC183,Bitácora!$AN$5:$AN$1036129,BS183,Bitácora!$E$5:$E$1036129,BI183,Bitácora!$AM$5:$AM$1036129,BX208)=0," ",SUMIFS(Bitácora!$AF$5:$AF$1036129,Bitácora!$D$5:$D$1036129,BC183,Bitácora!$AN$5:$AN$1036129,BS183,Bitácora!$E$5:$E$1036129,BI183,Bitácora!$AM$5:$AM$1036129,BX208))</f>
        <v xml:space="preserve"> </v>
      </c>
      <c r="CS208" s="617"/>
      <c r="CT208" s="617"/>
      <c r="CU208" s="632"/>
      <c r="CV208" s="276"/>
      <c r="CW208" s="244"/>
      <c r="CX208" s="630"/>
      <c r="CY208" s="634"/>
      <c r="CZ208" s="634"/>
      <c r="DA208" s="634"/>
      <c r="DB208" s="634"/>
      <c r="DC208" s="635"/>
      <c r="DD208" s="1136"/>
      <c r="DE208" s="1137"/>
      <c r="DF208" s="1137"/>
      <c r="DG208" s="1137"/>
      <c r="DH208" s="1137"/>
      <c r="DI208" s="1137"/>
      <c r="DJ208" s="632"/>
      <c r="DK208" s="609"/>
      <c r="DL208" s="609"/>
      <c r="DM208" s="609"/>
      <c r="DN208" s="609"/>
      <c r="DO208" s="609"/>
      <c r="DP208" s="609"/>
      <c r="DQ208" s="609"/>
      <c r="DR208" s="609"/>
      <c r="DS208" s="609"/>
      <c r="DT208" s="609"/>
      <c r="DU208" s="610"/>
      <c r="DV208" s="15"/>
      <c r="DW208" s="613" t="str">
        <f>IF(Portada!$A$1="www.fly-logics.com","AGO",0)</f>
        <v>AGO</v>
      </c>
      <c r="DX208" s="614"/>
      <c r="DY208" s="614"/>
      <c r="DZ208" s="614"/>
      <c r="EA208" s="614"/>
      <c r="EB208" s="605" t="str">
        <f>IF(SUMIFS(Bitácora!$Y$5:$Y$1036129,Bitácora!$D$5:$D$1036129,DB183,Bitácora!$AN$5:$AN$1036129,DR183,Bitácora!$E$5:$E$1036129,DH183,Bitácora!$AM$5:$AM$1036129,DW208)=0," ",SUMIFS(Bitácora!$Y$5:$Y$1036129,Bitácora!$D$5:$D$1036129,DB183,Bitácora!$AN$5:$AN$1036129,DR183,Bitácora!$E$5:$E$1036129,DH183,Bitácora!$AM$5:$AM$1036129,DW208))</f>
        <v xml:space="preserve"> </v>
      </c>
      <c r="EC208" s="615"/>
      <c r="ED208" s="615"/>
      <c r="EE208" s="615"/>
      <c r="EF208" s="605" t="str">
        <f>IF(SUMIFS(Bitácora!$Z$5:$Z$1036129,Bitácora!$D$5:$D$1036129,DB183,Bitácora!$AN$5:$AN$1036129,DR183,Bitácora!$E$5:$E$1036129,DH183,Bitácora!$AM$5:$AM$1036129,DW208)=0," ",SUMIFS(Bitácora!$Z$5:$Z$1036129,Bitácora!$D$5:$D$1036129,DB183,Bitácora!$AN$5:$AN$1036129,DR183,Bitácora!$E$5:$E$1036129,DH183,Bitácora!$AM$5:$AM$1036129,DW208))</f>
        <v xml:space="preserve"> </v>
      </c>
      <c r="EG208" s="615"/>
      <c r="EH208" s="615"/>
      <c r="EI208" s="615"/>
      <c r="EJ208" s="605" t="str">
        <f>IF(SUMIFS(Bitácora!$AA$5:$AA$1036129,Bitácora!$D$5:$D$1036129,DB183,Bitácora!$AN$5:$AN$1036129,DR183,Bitácora!$E$5:$E$1036129,DH183,Bitácora!$AM$5:$AM$1036129,DW208)=0," ",SUMIFS(Bitácora!$AA$5:$AA$1036129,Bitácora!$D$5:$D$1036129,DB183,Bitácora!$AN$5:$AN$1036129,DR183,Bitácora!$E$5:$E$1036129,DH183,Bitácora!$AM$5:$AM$1036129,DW208))</f>
        <v xml:space="preserve"> </v>
      </c>
      <c r="EK208" s="615"/>
      <c r="EL208" s="615"/>
      <c r="EM208" s="615"/>
      <c r="EN208" s="606" t="str">
        <f>IF(SUMIFS(Bitácora!$AE$5:$AE$1036129,Bitácora!$D$5:$D$1036129,DB183,Bitácora!$AN$5:$AN$1036129,DR183,Bitácora!$E$5:$E$1036129,DH183,Bitácora!$AM$5:$AM$1036129,DW208)=0," ",SUMIFS(Bitácora!$AC$5:$AC$1036129,Bitácora!$D$5:$D$1036129,DB183,Bitácora!$AN$5:$AN$1036129,DR183,Bitácora!$E$5:$E$1036129,DH183,Bitácora!$AM$5:$AM$1036129,DW208))</f>
        <v xml:space="preserve"> </v>
      </c>
      <c r="EO208" s="606"/>
      <c r="EP208" s="606"/>
      <c r="EQ208" s="606" t="str">
        <f>IF(SUMIFS(Bitácora!$AF$5:$AF$1036129,Bitácora!$D$5:$D$1036129,DB183,Bitácora!$AN$5:$AN$1036129,DR183,Bitácora!$E$5:$E$1036129,DH183,Bitácora!$AM$5:$AM$1036129,DW208)=0," ",SUMIFS(Bitácora!$AF$5:$AF$1036129,Bitácora!$D$5:$D$1036129,DB183,Bitácora!$AN$5:$AN$1036129,DR183,Bitácora!$E$5:$E$1036129,DH183,Bitácora!$AM$5:$AM$1036129,DW208))</f>
        <v xml:space="preserve"> </v>
      </c>
      <c r="ER208" s="617"/>
      <c r="ES208" s="617"/>
      <c r="ET208" s="632"/>
      <c r="EU208" s="630"/>
      <c r="EV208" s="634"/>
      <c r="EW208" s="634"/>
      <c r="EX208" s="634"/>
      <c r="EY208" s="634"/>
      <c r="EZ208" s="635"/>
      <c r="FA208" s="1136"/>
      <c r="FB208" s="1137"/>
      <c r="FC208" s="1137"/>
      <c r="FD208" s="1137"/>
      <c r="FE208" s="1137"/>
      <c r="FF208" s="1137"/>
      <c r="FG208" s="632"/>
      <c r="FH208" s="609"/>
      <c r="FI208" s="609"/>
      <c r="FJ208" s="609"/>
      <c r="FK208" s="609"/>
      <c r="FL208" s="609"/>
      <c r="FM208" s="609"/>
      <c r="FN208" s="609"/>
      <c r="FO208" s="609"/>
      <c r="FP208" s="609"/>
      <c r="FQ208" s="609"/>
      <c r="FR208" s="610"/>
      <c r="FS208" s="15"/>
      <c r="FT208" s="613" t="str">
        <f>IF(Portada!$A$1="www.fly-logics.com","AGO",0)</f>
        <v>AGO</v>
      </c>
      <c r="FU208" s="614"/>
      <c r="FV208" s="614"/>
      <c r="FW208" s="614"/>
      <c r="FX208" s="614"/>
      <c r="FY208" s="605" t="str">
        <f>IF(SUMIFS(Bitácora!$Y$5:$Y$1036129,Bitácora!$D$5:$D$1036129,EY183,Bitácora!$AN$5:$AN$1036129,FO183,Bitácora!$E$5:$E$1036129,FE183,Bitácora!$AM$5:$AM$1036129,FT208)=0," ",SUMIFS(Bitácora!$Y$5:$Y$1036129,Bitácora!$D$5:$D$1036129,EY183,Bitácora!$AN$5:$AN$1036129,FO183,Bitácora!$E$5:$E$1036129,FE183,Bitácora!$AM$5:$AM$1036129,FT208))</f>
        <v xml:space="preserve"> </v>
      </c>
      <c r="FZ208" s="615"/>
      <c r="GA208" s="615"/>
      <c r="GB208" s="615"/>
      <c r="GC208" s="605" t="str">
        <f>IF(SUMIFS(Bitácora!$Z$5:$Z$1036129,Bitácora!$D$5:$D$1036129,EY183,Bitácora!$AN$5:$AN$1036129,FO183,Bitácora!$E$5:$E$1036129,FE183,Bitácora!$AM$5:$AM$1036129,FT208)=0," ",SUMIFS(Bitácora!$Z$5:$Z$1036129,Bitácora!$D$5:$D$1036129,EY183,Bitácora!$AN$5:$AN$1036129,FO183,Bitácora!$E$5:$E$1036129,FE183,Bitácora!$AM$5:$AM$1036129,FT208))</f>
        <v xml:space="preserve"> </v>
      </c>
      <c r="GD208" s="615"/>
      <c r="GE208" s="615"/>
      <c r="GF208" s="615"/>
      <c r="GG208" s="605" t="str">
        <f>IF(SUMIFS(Bitácora!$AA$5:$AA$1036129,Bitácora!$D$5:$D$1036129,EY183,Bitácora!$AN$5:$AN$1036129,FO183,Bitácora!$E$5:$E$1036129,FE183,Bitácora!$AM$5:$AM$1036129,FT208)=0," ",SUMIFS(Bitácora!$AA$5:$AA$1036129,Bitácora!$D$5:$D$1036129,EY183,Bitácora!$AN$5:$AN$1036129,FO183,Bitácora!$E$5:$E$1036129,FE183,Bitácora!$AM$5:$AM$1036129,FT208))</f>
        <v xml:space="preserve"> </v>
      </c>
      <c r="GH208" s="615"/>
      <c r="GI208" s="615"/>
      <c r="GJ208" s="615"/>
      <c r="GK208" s="606" t="str">
        <f>IF(SUMIFS(Bitácora!$AE$5:$AE$1036129,Bitácora!$D$5:$D$1036129,EY183,Bitácora!$AN$5:$AN$1036129,FO183,Bitácora!$E$5:$E$1036129,FE183,Bitácora!$AM$5:$AM$1036129,FT208)=0," ",SUMIFS(Bitácora!$AC$5:$AC$1036129,Bitácora!$D$5:$D$1036129,EY183,Bitácora!$AN$5:$AN$1036129,FO183,Bitácora!$E$5:$E$1036129,FE183,Bitácora!$AM$5:$AM$1036129,FT208))</f>
        <v xml:space="preserve"> </v>
      </c>
      <c r="GL208" s="606"/>
      <c r="GM208" s="606"/>
      <c r="GN208" s="606" t="str">
        <f>IF(SUMIFS(Bitácora!$AF$5:$AF$1036129,Bitácora!$D$5:$D$1036129,EY183,Bitácora!$AN$5:$AN$1036129,FO183,Bitácora!$E$5:$E$1036129,FE183,Bitácora!$AM$5:$AM$1036129,FT208)=0," ",SUMIFS(Bitácora!$AF$5:$AF$1036129,Bitácora!$D$5:$D$1036129,EY183,Bitácora!$AN$5:$AN$1036129,FO183,Bitácora!$E$5:$E$1036129,FE183,Bitácora!$AM$5:$AM$1036129,FT208))</f>
        <v xml:space="preserve"> </v>
      </c>
      <c r="GO208" s="617"/>
      <c r="GP208" s="617"/>
      <c r="GQ208" s="632"/>
      <c r="GR208" s="6"/>
    </row>
    <row r="209" spans="1:200" ht="4.5" customHeight="1" x14ac:dyDescent="0.25">
      <c r="A209" s="244"/>
      <c r="B209" s="656"/>
      <c r="C209" s="625"/>
      <c r="D209" s="625"/>
      <c r="E209" s="625"/>
      <c r="F209" s="625"/>
      <c r="G209" s="625"/>
      <c r="H209" s="625"/>
      <c r="I209" s="625"/>
      <c r="J209" s="625"/>
      <c r="K209" s="625"/>
      <c r="L209" s="625"/>
      <c r="M209" s="625"/>
      <c r="N209" s="632"/>
      <c r="O209" s="609"/>
      <c r="P209" s="609"/>
      <c r="Q209" s="609"/>
      <c r="R209" s="609"/>
      <c r="S209" s="609"/>
      <c r="T209" s="609"/>
      <c r="U209" s="609"/>
      <c r="V209" s="609"/>
      <c r="W209" s="609"/>
      <c r="X209" s="609"/>
      <c r="Y209" s="610"/>
      <c r="Z209" s="15"/>
      <c r="AA209" s="614"/>
      <c r="AB209" s="614"/>
      <c r="AC209" s="614"/>
      <c r="AD209" s="614"/>
      <c r="AE209" s="614"/>
      <c r="AF209" s="615"/>
      <c r="AG209" s="616"/>
      <c r="AH209" s="616"/>
      <c r="AI209" s="615"/>
      <c r="AJ209" s="615"/>
      <c r="AK209" s="616"/>
      <c r="AL209" s="616"/>
      <c r="AM209" s="615"/>
      <c r="AN209" s="615"/>
      <c r="AO209" s="616"/>
      <c r="AP209" s="616"/>
      <c r="AQ209" s="615"/>
      <c r="AR209" s="606"/>
      <c r="AS209" s="606"/>
      <c r="AT209" s="606"/>
      <c r="AU209" s="617"/>
      <c r="AV209" s="618"/>
      <c r="AW209" s="617"/>
      <c r="AX209" s="632"/>
      <c r="AY209" s="656"/>
      <c r="AZ209" s="625"/>
      <c r="BA209" s="625"/>
      <c r="BB209" s="625"/>
      <c r="BC209" s="625"/>
      <c r="BD209" s="625"/>
      <c r="BE209" s="625"/>
      <c r="BF209" s="625"/>
      <c r="BG209" s="625"/>
      <c r="BH209" s="625"/>
      <c r="BI209" s="625"/>
      <c r="BJ209" s="625"/>
      <c r="BK209" s="632"/>
      <c r="BL209" s="609"/>
      <c r="BM209" s="609"/>
      <c r="BN209" s="609"/>
      <c r="BO209" s="609"/>
      <c r="BP209" s="609"/>
      <c r="BQ209" s="609"/>
      <c r="BR209" s="609"/>
      <c r="BS209" s="609"/>
      <c r="BT209" s="609"/>
      <c r="BU209" s="609"/>
      <c r="BV209" s="610"/>
      <c r="BW209" s="15"/>
      <c r="BX209" s="614"/>
      <c r="BY209" s="614"/>
      <c r="BZ209" s="614"/>
      <c r="CA209" s="614"/>
      <c r="CB209" s="614"/>
      <c r="CC209" s="615"/>
      <c r="CD209" s="616"/>
      <c r="CE209" s="616"/>
      <c r="CF209" s="615"/>
      <c r="CG209" s="615"/>
      <c r="CH209" s="616"/>
      <c r="CI209" s="616"/>
      <c r="CJ209" s="615"/>
      <c r="CK209" s="615"/>
      <c r="CL209" s="616"/>
      <c r="CM209" s="616"/>
      <c r="CN209" s="615"/>
      <c r="CO209" s="606"/>
      <c r="CP209" s="606"/>
      <c r="CQ209" s="606"/>
      <c r="CR209" s="617"/>
      <c r="CS209" s="618"/>
      <c r="CT209" s="617"/>
      <c r="CU209" s="632"/>
      <c r="CV209" s="276"/>
      <c r="CW209" s="244"/>
      <c r="CX209" s="656"/>
      <c r="CY209" s="625"/>
      <c r="CZ209" s="625"/>
      <c r="DA209" s="625"/>
      <c r="DB209" s="625"/>
      <c r="DC209" s="625"/>
      <c r="DD209" s="625"/>
      <c r="DE209" s="625"/>
      <c r="DF209" s="625"/>
      <c r="DG209" s="625"/>
      <c r="DH209" s="625"/>
      <c r="DI209" s="625"/>
      <c r="DJ209" s="632"/>
      <c r="DK209" s="609"/>
      <c r="DL209" s="609"/>
      <c r="DM209" s="609"/>
      <c r="DN209" s="609"/>
      <c r="DO209" s="609"/>
      <c r="DP209" s="609"/>
      <c r="DQ209" s="609"/>
      <c r="DR209" s="609"/>
      <c r="DS209" s="609"/>
      <c r="DT209" s="609"/>
      <c r="DU209" s="610"/>
      <c r="DV209" s="15"/>
      <c r="DW209" s="614"/>
      <c r="DX209" s="614"/>
      <c r="DY209" s="614"/>
      <c r="DZ209" s="614"/>
      <c r="EA209" s="614"/>
      <c r="EB209" s="615"/>
      <c r="EC209" s="616"/>
      <c r="ED209" s="616"/>
      <c r="EE209" s="615"/>
      <c r="EF209" s="615"/>
      <c r="EG209" s="616"/>
      <c r="EH209" s="616"/>
      <c r="EI209" s="615"/>
      <c r="EJ209" s="615"/>
      <c r="EK209" s="616"/>
      <c r="EL209" s="616"/>
      <c r="EM209" s="615"/>
      <c r="EN209" s="606"/>
      <c r="EO209" s="606"/>
      <c r="EP209" s="606"/>
      <c r="EQ209" s="617"/>
      <c r="ER209" s="618"/>
      <c r="ES209" s="617"/>
      <c r="ET209" s="632"/>
      <c r="EU209" s="656"/>
      <c r="EV209" s="625"/>
      <c r="EW209" s="625"/>
      <c r="EX209" s="625"/>
      <c r="EY209" s="625"/>
      <c r="EZ209" s="625"/>
      <c r="FA209" s="625"/>
      <c r="FB209" s="625"/>
      <c r="FC209" s="625"/>
      <c r="FD209" s="625"/>
      <c r="FE209" s="625"/>
      <c r="FF209" s="625"/>
      <c r="FG209" s="632"/>
      <c r="FH209" s="609"/>
      <c r="FI209" s="609"/>
      <c r="FJ209" s="609"/>
      <c r="FK209" s="609"/>
      <c r="FL209" s="609"/>
      <c r="FM209" s="609"/>
      <c r="FN209" s="609"/>
      <c r="FO209" s="609"/>
      <c r="FP209" s="609"/>
      <c r="FQ209" s="609"/>
      <c r="FR209" s="610"/>
      <c r="FS209" s="15"/>
      <c r="FT209" s="614"/>
      <c r="FU209" s="614"/>
      <c r="FV209" s="614"/>
      <c r="FW209" s="614"/>
      <c r="FX209" s="614"/>
      <c r="FY209" s="615"/>
      <c r="FZ209" s="616"/>
      <c r="GA209" s="616"/>
      <c r="GB209" s="615"/>
      <c r="GC209" s="615"/>
      <c r="GD209" s="616"/>
      <c r="GE209" s="616"/>
      <c r="GF209" s="615"/>
      <c r="GG209" s="615"/>
      <c r="GH209" s="616"/>
      <c r="GI209" s="616"/>
      <c r="GJ209" s="615"/>
      <c r="GK209" s="606"/>
      <c r="GL209" s="606"/>
      <c r="GM209" s="606"/>
      <c r="GN209" s="617"/>
      <c r="GO209" s="618"/>
      <c r="GP209" s="617"/>
      <c r="GQ209" s="632"/>
      <c r="GR209" s="6"/>
    </row>
    <row r="210" spans="1:200" ht="10.5" customHeight="1" x14ac:dyDescent="0.25">
      <c r="A210" s="244"/>
      <c r="B210" s="1158"/>
      <c r="C210" s="9" t="str">
        <f>Bitácora!$J$3</f>
        <v>MONO-MOTOR</v>
      </c>
      <c r="D210" s="10" t="str">
        <f>Bitácora!$K$3</f>
        <v>MULTI-MOTOR</v>
      </c>
      <c r="E210" s="10" t="str">
        <f>Bitácora!$L$3</f>
        <v>TURBO-HÉLICE</v>
      </c>
      <c r="F210" s="10" t="str">
        <f>Bitácora!$M$3</f>
        <v>TURBO-JET</v>
      </c>
      <c r="G210" s="10" t="str">
        <f>Bitácora!$N$3</f>
        <v>LSA</v>
      </c>
      <c r="H210" s="10" t="str">
        <f>Bitácora!$O$2</f>
        <v>HELICÓPTERO</v>
      </c>
      <c r="I210" s="10" t="str">
        <f>Bitácora!$P$2</f>
        <v>PLANEADOR</v>
      </c>
      <c r="J210" s="10" t="str">
        <f>Bitácora!$Q$2</f>
        <v>OTROS</v>
      </c>
      <c r="K210" s="10">
        <f>Bitácora!$S$3</f>
        <v>0</v>
      </c>
      <c r="L210" s="11"/>
      <c r="M210" s="11" t="s">
        <v>86</v>
      </c>
      <c r="N210" s="12"/>
      <c r="O210" s="611"/>
      <c r="P210" s="611"/>
      <c r="Q210" s="611"/>
      <c r="R210" s="611"/>
      <c r="S210" s="611"/>
      <c r="T210" s="611"/>
      <c r="U210" s="611"/>
      <c r="V210" s="611"/>
      <c r="W210" s="611"/>
      <c r="X210" s="611"/>
      <c r="Y210" s="612"/>
      <c r="Z210" s="15"/>
      <c r="AA210" s="614"/>
      <c r="AB210" s="614"/>
      <c r="AC210" s="614"/>
      <c r="AD210" s="614"/>
      <c r="AE210" s="614"/>
      <c r="AF210" s="615"/>
      <c r="AG210" s="615"/>
      <c r="AH210" s="615"/>
      <c r="AI210" s="615"/>
      <c r="AJ210" s="615"/>
      <c r="AK210" s="615"/>
      <c r="AL210" s="615"/>
      <c r="AM210" s="615"/>
      <c r="AN210" s="615"/>
      <c r="AO210" s="615"/>
      <c r="AP210" s="615"/>
      <c r="AQ210" s="615"/>
      <c r="AR210" s="606"/>
      <c r="AS210" s="606"/>
      <c r="AT210" s="606"/>
      <c r="AU210" s="617"/>
      <c r="AV210" s="617"/>
      <c r="AW210" s="617"/>
      <c r="AX210" s="632"/>
      <c r="AY210" s="1158"/>
      <c r="AZ210" s="9" t="str">
        <f>Bitácora!$J$3</f>
        <v>MONO-MOTOR</v>
      </c>
      <c r="BA210" s="10" t="str">
        <f>Bitácora!$K$3</f>
        <v>MULTI-MOTOR</v>
      </c>
      <c r="BB210" s="10" t="str">
        <f>Bitácora!$L$3</f>
        <v>TURBO-HÉLICE</v>
      </c>
      <c r="BC210" s="10" t="str">
        <f>Bitácora!$M$3</f>
        <v>TURBO-JET</v>
      </c>
      <c r="BD210" s="10" t="str">
        <f>Bitácora!$N$3</f>
        <v>LSA</v>
      </c>
      <c r="BE210" s="10" t="str">
        <f>Bitácora!$O$2</f>
        <v>HELICÓPTERO</v>
      </c>
      <c r="BF210" s="10" t="str">
        <f>Bitácora!$P$2</f>
        <v>PLANEADOR</v>
      </c>
      <c r="BG210" s="10" t="str">
        <f>Bitácora!$Q$2</f>
        <v>OTROS</v>
      </c>
      <c r="BH210" s="10">
        <f>Bitácora!$S$3</f>
        <v>0</v>
      </c>
      <c r="BI210" s="11"/>
      <c r="BJ210" s="11" t="s">
        <v>86</v>
      </c>
      <c r="BK210" s="12"/>
      <c r="BL210" s="611"/>
      <c r="BM210" s="611"/>
      <c r="BN210" s="611"/>
      <c r="BO210" s="611"/>
      <c r="BP210" s="611"/>
      <c r="BQ210" s="611"/>
      <c r="BR210" s="611"/>
      <c r="BS210" s="611"/>
      <c r="BT210" s="611"/>
      <c r="BU210" s="611"/>
      <c r="BV210" s="612"/>
      <c r="BW210" s="15"/>
      <c r="BX210" s="614"/>
      <c r="BY210" s="614"/>
      <c r="BZ210" s="614"/>
      <c r="CA210" s="614"/>
      <c r="CB210" s="614"/>
      <c r="CC210" s="615"/>
      <c r="CD210" s="615"/>
      <c r="CE210" s="615"/>
      <c r="CF210" s="615"/>
      <c r="CG210" s="615"/>
      <c r="CH210" s="615"/>
      <c r="CI210" s="615"/>
      <c r="CJ210" s="615"/>
      <c r="CK210" s="615"/>
      <c r="CL210" s="615"/>
      <c r="CM210" s="615"/>
      <c r="CN210" s="615"/>
      <c r="CO210" s="606"/>
      <c r="CP210" s="606"/>
      <c r="CQ210" s="606"/>
      <c r="CR210" s="617"/>
      <c r="CS210" s="617"/>
      <c r="CT210" s="617"/>
      <c r="CU210" s="632"/>
      <c r="CV210" s="276"/>
      <c r="CW210" s="244"/>
      <c r="CX210" s="1158"/>
      <c r="CY210" s="9" t="str">
        <f>Bitácora!$J$3</f>
        <v>MONO-MOTOR</v>
      </c>
      <c r="CZ210" s="10" t="str">
        <f>Bitácora!$K$3</f>
        <v>MULTI-MOTOR</v>
      </c>
      <c r="DA210" s="10" t="str">
        <f>Bitácora!$L$3</f>
        <v>TURBO-HÉLICE</v>
      </c>
      <c r="DB210" s="10" t="str">
        <f>Bitácora!$M$3</f>
        <v>TURBO-JET</v>
      </c>
      <c r="DC210" s="10" t="str">
        <f>Bitácora!$N$3</f>
        <v>LSA</v>
      </c>
      <c r="DD210" s="10" t="str">
        <f>Bitácora!$O$2</f>
        <v>HELICÓPTERO</v>
      </c>
      <c r="DE210" s="10" t="str">
        <f>Bitácora!$P$2</f>
        <v>PLANEADOR</v>
      </c>
      <c r="DF210" s="10" t="str">
        <f>Bitácora!$Q$2</f>
        <v>OTROS</v>
      </c>
      <c r="DG210" s="10">
        <f>Bitácora!$S$3</f>
        <v>0</v>
      </c>
      <c r="DH210" s="11"/>
      <c r="DI210" s="11" t="s">
        <v>86</v>
      </c>
      <c r="DJ210" s="12"/>
      <c r="DK210" s="611"/>
      <c r="DL210" s="611"/>
      <c r="DM210" s="611"/>
      <c r="DN210" s="611"/>
      <c r="DO210" s="611"/>
      <c r="DP210" s="611"/>
      <c r="DQ210" s="611"/>
      <c r="DR210" s="611"/>
      <c r="DS210" s="611"/>
      <c r="DT210" s="611"/>
      <c r="DU210" s="612"/>
      <c r="DV210" s="15"/>
      <c r="DW210" s="614"/>
      <c r="DX210" s="614"/>
      <c r="DY210" s="614"/>
      <c r="DZ210" s="614"/>
      <c r="EA210" s="614"/>
      <c r="EB210" s="615"/>
      <c r="EC210" s="615"/>
      <c r="ED210" s="615"/>
      <c r="EE210" s="615"/>
      <c r="EF210" s="615"/>
      <c r="EG210" s="615"/>
      <c r="EH210" s="615"/>
      <c r="EI210" s="615"/>
      <c r="EJ210" s="615"/>
      <c r="EK210" s="615"/>
      <c r="EL210" s="615"/>
      <c r="EM210" s="615"/>
      <c r="EN210" s="606"/>
      <c r="EO210" s="606"/>
      <c r="EP210" s="606"/>
      <c r="EQ210" s="617"/>
      <c r="ER210" s="617"/>
      <c r="ES210" s="617"/>
      <c r="ET210" s="632"/>
      <c r="EU210" s="1158"/>
      <c r="EV210" s="9" t="str">
        <f>Bitácora!$J$3</f>
        <v>MONO-MOTOR</v>
      </c>
      <c r="EW210" s="10" t="str">
        <f>Bitácora!$K$3</f>
        <v>MULTI-MOTOR</v>
      </c>
      <c r="EX210" s="10" t="str">
        <f>Bitácora!$L$3</f>
        <v>TURBO-HÉLICE</v>
      </c>
      <c r="EY210" s="10" t="str">
        <f>Bitácora!$M$3</f>
        <v>TURBO-JET</v>
      </c>
      <c r="EZ210" s="10" t="str">
        <f>Bitácora!$N$3</f>
        <v>LSA</v>
      </c>
      <c r="FA210" s="10" t="str">
        <f>Bitácora!$O$2</f>
        <v>HELICÓPTERO</v>
      </c>
      <c r="FB210" s="10" t="str">
        <f>Bitácora!$P$2</f>
        <v>PLANEADOR</v>
      </c>
      <c r="FC210" s="10" t="str">
        <f>Bitácora!$Q$2</f>
        <v>OTROS</v>
      </c>
      <c r="FD210" s="10">
        <f>Bitácora!$S$3</f>
        <v>0</v>
      </c>
      <c r="FE210" s="11"/>
      <c r="FF210" s="11" t="s">
        <v>86</v>
      </c>
      <c r="FG210" s="12"/>
      <c r="FH210" s="611"/>
      <c r="FI210" s="611"/>
      <c r="FJ210" s="611"/>
      <c r="FK210" s="611"/>
      <c r="FL210" s="611"/>
      <c r="FM210" s="611"/>
      <c r="FN210" s="611"/>
      <c r="FO210" s="611"/>
      <c r="FP210" s="611"/>
      <c r="FQ210" s="611"/>
      <c r="FR210" s="612"/>
      <c r="FS210" s="15"/>
      <c r="FT210" s="614"/>
      <c r="FU210" s="614"/>
      <c r="FV210" s="614"/>
      <c r="FW210" s="614"/>
      <c r="FX210" s="614"/>
      <c r="FY210" s="615"/>
      <c r="FZ210" s="615"/>
      <c r="GA210" s="615"/>
      <c r="GB210" s="615"/>
      <c r="GC210" s="615"/>
      <c r="GD210" s="615"/>
      <c r="GE210" s="615"/>
      <c r="GF210" s="615"/>
      <c r="GG210" s="615"/>
      <c r="GH210" s="615"/>
      <c r="GI210" s="615"/>
      <c r="GJ210" s="615"/>
      <c r="GK210" s="606"/>
      <c r="GL210" s="606"/>
      <c r="GM210" s="606"/>
      <c r="GN210" s="617"/>
      <c r="GO210" s="617"/>
      <c r="GP210" s="617"/>
      <c r="GQ210" s="632"/>
      <c r="GR210" s="6"/>
    </row>
    <row r="211" spans="1:200" ht="4.5" customHeight="1" x14ac:dyDescent="0.25">
      <c r="A211" s="244"/>
      <c r="B211" s="636"/>
      <c r="C211" s="637"/>
      <c r="D211" s="637"/>
      <c r="E211" s="637"/>
      <c r="F211" s="637"/>
      <c r="G211" s="637"/>
      <c r="H211" s="637"/>
      <c r="I211" s="637"/>
      <c r="J211" s="637"/>
      <c r="K211" s="637"/>
      <c r="L211" s="637"/>
      <c r="M211" s="637"/>
      <c r="N211" s="637"/>
      <c r="O211" s="638"/>
      <c r="P211" s="638"/>
      <c r="Q211" s="638"/>
      <c r="R211" s="638"/>
      <c r="S211" s="638"/>
      <c r="T211" s="638"/>
      <c r="U211" s="638"/>
      <c r="V211" s="638"/>
      <c r="W211" s="638"/>
      <c r="X211" s="638"/>
      <c r="Y211" s="638"/>
      <c r="Z211" s="15"/>
      <c r="AA211" s="613" t="str">
        <f>IF(Portada!$A$1="www.fly-logics.com","SEP",0)</f>
        <v>SEP</v>
      </c>
      <c r="AB211" s="614"/>
      <c r="AC211" s="614"/>
      <c r="AD211" s="614"/>
      <c r="AE211" s="614"/>
      <c r="AF211" s="605" t="str">
        <f>IF(SUMIFS(Bitácora!$Y$5:$Y$1036129,Bitácora!$D$5:$D$1036129,F183,Bitácora!$AN$5:$AN$1036129,V183,Bitácora!$E$5:$E$1036129,L183,Bitácora!$AM$5:$AM$1036129,AA211)=0," ",SUMIFS(Bitácora!$Y$5:$Y$1036129,Bitácora!$D$5:$D$1036129,F183,Bitácora!$AN$5:$AN$1036129,V183,Bitácora!$E$5:$E$1036129,L183,Bitácora!$AM$5:$AM$1036129,AA211))</f>
        <v xml:space="preserve"> </v>
      </c>
      <c r="AG211" s="615"/>
      <c r="AH211" s="615"/>
      <c r="AI211" s="615"/>
      <c r="AJ211" s="605" t="str">
        <f>IF(SUMIFS(Bitácora!$Z$5:$Z$1036129,Bitácora!$D$5:$D$1036129,F183,Bitácora!$AN$5:$AN$1036129,V183,Bitácora!$E$5:$E$1036129,L183,Bitácora!$AM$5:$AM$1036129,AA211)=0," ",SUMIFS(Bitácora!$Z$5:$Z$1036129,Bitácora!$D$5:$D$1036129,F183,Bitácora!$AN$5:$AN$1036129,V183,Bitácora!$E$5:$E$1036129,L183,Bitácora!$AM$5:$AM$1036129,AA211))</f>
        <v xml:space="preserve"> </v>
      </c>
      <c r="AK211" s="615"/>
      <c r="AL211" s="615"/>
      <c r="AM211" s="615"/>
      <c r="AN211" s="605" t="str">
        <f>IF(SUMIFS(Bitácora!$AA$5:$AA$1036129,Bitácora!$D$5:$D$1036129,F183,Bitácora!$AN$5:$AN$1036129,V183,Bitácora!$E$5:$E$1036129,L183,Bitácora!$AM$5:$AM$1036129,AA211)=0," ",SUMIFS(Bitácora!$AA$5:$AA$1036129,Bitácora!$D$5:$D$1036129,F183,Bitácora!$AN$5:$AN$1036129,V183,Bitácora!$E$5:$E$1036129,L183,Bitácora!$AM$5:$AM$1036129,AA211))</f>
        <v xml:space="preserve"> </v>
      </c>
      <c r="AO211" s="615"/>
      <c r="AP211" s="615"/>
      <c r="AQ211" s="615"/>
      <c r="AR211" s="606" t="str">
        <f>IF(SUMIFS(Bitácora!$AE$5:$AE$1036129,Bitácora!$D$5:$D$1036129,F183,Bitácora!$AN$5:$AN$1036129,V183,Bitácora!$E$5:$E$1036129,L183,Bitácora!$AM$5:$AM$1036129,AA211)=0," ",SUMIFS(Bitácora!$AC$5:$AC$1036129,Bitácora!$D$5:$D$1036129,F183,Bitácora!$AN$5:$AN$1036129,V183,Bitácora!$E$5:$E$1036129,L183,Bitácora!$AM$5:$AM$1036129,AA211))</f>
        <v xml:space="preserve"> </v>
      </c>
      <c r="AS211" s="606"/>
      <c r="AT211" s="606"/>
      <c r="AU211" s="606" t="str">
        <f>IF(SUMIFS(Bitácora!$AF$5:$AF$1036129,Bitácora!$D$5:$D$1036129,F183,Bitácora!$AN$5:$AN$1036129,V183,Bitácora!$E$5:$E$1036129,L183,Bitácora!$AM$5:$AM$1036129,AA211)=0," ",SUMIFS(Bitácora!$AF$5:$AF$1036129,Bitácora!$D$5:$D$1036129,F183,Bitácora!$AN$5:$AN$1036129,V183,Bitácora!$E$5:$E$1036129,L183,Bitácora!$AM$5:$AM$1036129,AA211))</f>
        <v xml:space="preserve"> </v>
      </c>
      <c r="AV211" s="617"/>
      <c r="AW211" s="617"/>
      <c r="AX211" s="632"/>
      <c r="AY211" s="636"/>
      <c r="AZ211" s="637"/>
      <c r="BA211" s="637"/>
      <c r="BB211" s="637"/>
      <c r="BC211" s="637"/>
      <c r="BD211" s="637"/>
      <c r="BE211" s="637"/>
      <c r="BF211" s="637"/>
      <c r="BG211" s="637"/>
      <c r="BH211" s="637"/>
      <c r="BI211" s="637"/>
      <c r="BJ211" s="637"/>
      <c r="BK211" s="637"/>
      <c r="BL211" s="638"/>
      <c r="BM211" s="638"/>
      <c r="BN211" s="638"/>
      <c r="BO211" s="638"/>
      <c r="BP211" s="638"/>
      <c r="BQ211" s="638"/>
      <c r="BR211" s="638"/>
      <c r="BS211" s="638"/>
      <c r="BT211" s="638"/>
      <c r="BU211" s="638"/>
      <c r="BV211" s="638"/>
      <c r="BW211" s="15"/>
      <c r="BX211" s="613" t="str">
        <f>IF(Portada!$A$1="www.fly-logics.com","SEP",0)</f>
        <v>SEP</v>
      </c>
      <c r="BY211" s="614"/>
      <c r="BZ211" s="614"/>
      <c r="CA211" s="614"/>
      <c r="CB211" s="614"/>
      <c r="CC211" s="605" t="str">
        <f>IF(SUMIFS(Bitácora!$Y$5:$Y$1036129,Bitácora!$D$5:$D$1036129,BC183,Bitácora!$AN$5:$AN$1036129,BS183,Bitácora!$E$5:$E$1036129,BI183,Bitácora!$AM$5:$AM$1036129,BX211)=0," ",SUMIFS(Bitácora!$Y$5:$Y$1036129,Bitácora!$D$5:$D$1036129,BC183,Bitácora!$AN$5:$AN$1036129,BS183,Bitácora!$E$5:$E$1036129,BI183,Bitácora!$AM$5:$AM$1036129,BX211))</f>
        <v xml:space="preserve"> </v>
      </c>
      <c r="CD211" s="615"/>
      <c r="CE211" s="615"/>
      <c r="CF211" s="615"/>
      <c r="CG211" s="605" t="str">
        <f>IF(SUMIFS(Bitácora!$Z$5:$Z$1036129,Bitácora!$D$5:$D$1036129,BC183,Bitácora!$AN$5:$AN$1036129,BS183,Bitácora!$E$5:$E$1036129,BI183,Bitácora!$AM$5:$AM$1036129,BX211)=0," ",SUMIFS(Bitácora!$Z$5:$Z$1036129,Bitácora!$D$5:$D$1036129,BC183,Bitácora!$AN$5:$AN$1036129,BS183,Bitácora!$E$5:$E$1036129,BI183,Bitácora!$AM$5:$AM$1036129,BX211))</f>
        <v xml:space="preserve"> </v>
      </c>
      <c r="CH211" s="615"/>
      <c r="CI211" s="615"/>
      <c r="CJ211" s="615"/>
      <c r="CK211" s="605" t="str">
        <f>IF(SUMIFS(Bitácora!$AA$5:$AA$1036129,Bitácora!$D$5:$D$1036129,BC183,Bitácora!$AN$5:$AN$1036129,BS183,Bitácora!$E$5:$E$1036129,BI183,Bitácora!$AM$5:$AM$1036129,BX211)=0," ",SUMIFS(Bitácora!$AA$5:$AA$1036129,Bitácora!$D$5:$D$1036129,BC183,Bitácora!$AN$5:$AN$1036129,BS183,Bitácora!$E$5:$E$1036129,BI183,Bitácora!$AM$5:$AM$1036129,BX211))</f>
        <v xml:space="preserve"> </v>
      </c>
      <c r="CL211" s="615"/>
      <c r="CM211" s="615"/>
      <c r="CN211" s="615"/>
      <c r="CO211" s="606" t="str">
        <f>IF(SUMIFS(Bitácora!$AE$5:$AE$1036129,Bitácora!$D$5:$D$1036129,BC183,Bitácora!$AN$5:$AN$1036129,BS183,Bitácora!$E$5:$E$1036129,BI183,Bitácora!$AM$5:$AM$1036129,BX211)=0," ",SUMIFS(Bitácora!$AC$5:$AC$1036129,Bitácora!$D$5:$D$1036129,BC183,Bitácora!$AN$5:$AN$1036129,BS183,Bitácora!$E$5:$E$1036129,BI183,Bitácora!$AM$5:$AM$1036129,BX211))</f>
        <v xml:space="preserve"> </v>
      </c>
      <c r="CP211" s="606"/>
      <c r="CQ211" s="606"/>
      <c r="CR211" s="606" t="str">
        <f>IF(SUMIFS(Bitácora!$AF$5:$AF$1036129,Bitácora!$D$5:$D$1036129,BC183,Bitácora!$AN$5:$AN$1036129,BS183,Bitácora!$E$5:$E$1036129,BI183,Bitácora!$AM$5:$AM$1036129,BX211)=0," ",SUMIFS(Bitácora!$AF$5:$AF$1036129,Bitácora!$D$5:$D$1036129,BC183,Bitácora!$AN$5:$AN$1036129,BS183,Bitácora!$E$5:$E$1036129,BI183,Bitácora!$AM$5:$AM$1036129,BX211))</f>
        <v xml:space="preserve"> </v>
      </c>
      <c r="CS211" s="617"/>
      <c r="CT211" s="617"/>
      <c r="CU211" s="632"/>
      <c r="CV211" s="276"/>
      <c r="CW211" s="244"/>
      <c r="CX211" s="636"/>
      <c r="CY211" s="637"/>
      <c r="CZ211" s="637"/>
      <c r="DA211" s="637"/>
      <c r="DB211" s="637"/>
      <c r="DC211" s="637"/>
      <c r="DD211" s="637"/>
      <c r="DE211" s="637"/>
      <c r="DF211" s="637"/>
      <c r="DG211" s="637"/>
      <c r="DH211" s="637"/>
      <c r="DI211" s="637"/>
      <c r="DJ211" s="637"/>
      <c r="DK211" s="638"/>
      <c r="DL211" s="638"/>
      <c r="DM211" s="638"/>
      <c r="DN211" s="638"/>
      <c r="DO211" s="638"/>
      <c r="DP211" s="638"/>
      <c r="DQ211" s="638"/>
      <c r="DR211" s="638"/>
      <c r="DS211" s="638"/>
      <c r="DT211" s="638"/>
      <c r="DU211" s="638"/>
      <c r="DV211" s="15"/>
      <c r="DW211" s="613" t="str">
        <f>IF(Portada!$A$1="www.fly-logics.com","SEP",0)</f>
        <v>SEP</v>
      </c>
      <c r="DX211" s="614"/>
      <c r="DY211" s="614"/>
      <c r="DZ211" s="614"/>
      <c r="EA211" s="614"/>
      <c r="EB211" s="605" t="str">
        <f>IF(SUMIFS(Bitácora!$Y$5:$Y$1036129,Bitácora!$D$5:$D$1036129,DB183,Bitácora!$AN$5:$AN$1036129,DR183,Bitácora!$E$5:$E$1036129,DH183,Bitácora!$AM$5:$AM$1036129,DW211)=0," ",SUMIFS(Bitácora!$Y$5:$Y$1036129,Bitácora!$D$5:$D$1036129,DB183,Bitácora!$AN$5:$AN$1036129,DR183,Bitácora!$E$5:$E$1036129,DH183,Bitácora!$AM$5:$AM$1036129,DW211))</f>
        <v xml:space="preserve"> </v>
      </c>
      <c r="EC211" s="615"/>
      <c r="ED211" s="615"/>
      <c r="EE211" s="615"/>
      <c r="EF211" s="605" t="str">
        <f>IF(SUMIFS(Bitácora!$Z$5:$Z$1036129,Bitácora!$D$5:$D$1036129,DB183,Bitácora!$AN$5:$AN$1036129,DR183,Bitácora!$E$5:$E$1036129,DH183,Bitácora!$AM$5:$AM$1036129,DW211)=0," ",SUMIFS(Bitácora!$Z$5:$Z$1036129,Bitácora!$D$5:$D$1036129,DB183,Bitácora!$AN$5:$AN$1036129,DR183,Bitácora!$E$5:$E$1036129,DH183,Bitácora!$AM$5:$AM$1036129,DW211))</f>
        <v xml:space="preserve"> </v>
      </c>
      <c r="EG211" s="615"/>
      <c r="EH211" s="615"/>
      <c r="EI211" s="615"/>
      <c r="EJ211" s="605" t="str">
        <f>IF(SUMIFS(Bitácora!$AA$5:$AA$1036129,Bitácora!$D$5:$D$1036129,DB183,Bitácora!$AN$5:$AN$1036129,DR183,Bitácora!$E$5:$E$1036129,DH183,Bitácora!$AM$5:$AM$1036129,DW211)=0," ",SUMIFS(Bitácora!$AA$5:$AA$1036129,Bitácora!$D$5:$D$1036129,DB183,Bitácora!$AN$5:$AN$1036129,DR183,Bitácora!$E$5:$E$1036129,DH183,Bitácora!$AM$5:$AM$1036129,DW211))</f>
        <v xml:space="preserve"> </v>
      </c>
      <c r="EK211" s="615"/>
      <c r="EL211" s="615"/>
      <c r="EM211" s="615"/>
      <c r="EN211" s="606" t="str">
        <f>IF(SUMIFS(Bitácora!$AE$5:$AE$1036129,Bitácora!$D$5:$D$1036129,DB183,Bitácora!$AN$5:$AN$1036129,DR183,Bitácora!$E$5:$E$1036129,DH183,Bitácora!$AM$5:$AM$1036129,DW211)=0," ",SUMIFS(Bitácora!$AC$5:$AC$1036129,Bitácora!$D$5:$D$1036129,DB183,Bitácora!$AN$5:$AN$1036129,DR183,Bitácora!$E$5:$E$1036129,DH183,Bitácora!$AM$5:$AM$1036129,DW211))</f>
        <v xml:space="preserve"> </v>
      </c>
      <c r="EO211" s="606"/>
      <c r="EP211" s="606"/>
      <c r="EQ211" s="606" t="str">
        <f>IF(SUMIFS(Bitácora!$AF$5:$AF$1036129,Bitácora!$D$5:$D$1036129,DB183,Bitácora!$AN$5:$AN$1036129,DR183,Bitácora!$E$5:$E$1036129,DH183,Bitácora!$AM$5:$AM$1036129,DW211)=0," ",SUMIFS(Bitácora!$AF$5:$AF$1036129,Bitácora!$D$5:$D$1036129,DB183,Bitácora!$AN$5:$AN$1036129,DR183,Bitácora!$E$5:$E$1036129,DH183,Bitácora!$AM$5:$AM$1036129,DW211))</f>
        <v xml:space="preserve"> </v>
      </c>
      <c r="ER211" s="617"/>
      <c r="ES211" s="617"/>
      <c r="ET211" s="632"/>
      <c r="EU211" s="636"/>
      <c r="EV211" s="637"/>
      <c r="EW211" s="637"/>
      <c r="EX211" s="637"/>
      <c r="EY211" s="637"/>
      <c r="EZ211" s="637"/>
      <c r="FA211" s="637"/>
      <c r="FB211" s="637"/>
      <c r="FC211" s="637"/>
      <c r="FD211" s="637"/>
      <c r="FE211" s="637"/>
      <c r="FF211" s="637"/>
      <c r="FG211" s="637"/>
      <c r="FH211" s="638"/>
      <c r="FI211" s="638"/>
      <c r="FJ211" s="638"/>
      <c r="FK211" s="638"/>
      <c r="FL211" s="638"/>
      <c r="FM211" s="638"/>
      <c r="FN211" s="638"/>
      <c r="FO211" s="638"/>
      <c r="FP211" s="638"/>
      <c r="FQ211" s="638"/>
      <c r="FR211" s="638"/>
      <c r="FS211" s="15"/>
      <c r="FT211" s="613" t="str">
        <f>IF(Portada!$A$1="www.fly-logics.com","SEP",0)</f>
        <v>SEP</v>
      </c>
      <c r="FU211" s="614"/>
      <c r="FV211" s="614"/>
      <c r="FW211" s="614"/>
      <c r="FX211" s="614"/>
      <c r="FY211" s="605" t="str">
        <f>IF(SUMIFS(Bitácora!$Y$5:$Y$1036129,Bitácora!$D$5:$D$1036129,EY183,Bitácora!$AN$5:$AN$1036129,FO183,Bitácora!$E$5:$E$1036129,FE183,Bitácora!$AM$5:$AM$1036129,FT211)=0," ",SUMIFS(Bitácora!$Y$5:$Y$1036129,Bitácora!$D$5:$D$1036129,EY183,Bitácora!$AN$5:$AN$1036129,FO183,Bitácora!$E$5:$E$1036129,FE183,Bitácora!$AM$5:$AM$1036129,FT211))</f>
        <v xml:space="preserve"> </v>
      </c>
      <c r="FZ211" s="615"/>
      <c r="GA211" s="615"/>
      <c r="GB211" s="615"/>
      <c r="GC211" s="605" t="str">
        <f>IF(SUMIFS(Bitácora!$Z$5:$Z$1036129,Bitácora!$D$5:$D$1036129,EY183,Bitácora!$AN$5:$AN$1036129,FO183,Bitácora!$E$5:$E$1036129,FE183,Bitácora!$AM$5:$AM$1036129,FT211)=0," ",SUMIFS(Bitácora!$Z$5:$Z$1036129,Bitácora!$D$5:$D$1036129,EY183,Bitácora!$AN$5:$AN$1036129,FO183,Bitácora!$E$5:$E$1036129,FE183,Bitácora!$AM$5:$AM$1036129,FT211))</f>
        <v xml:space="preserve"> </v>
      </c>
      <c r="GD211" s="615"/>
      <c r="GE211" s="615"/>
      <c r="GF211" s="615"/>
      <c r="GG211" s="605" t="str">
        <f>IF(SUMIFS(Bitácora!$AA$5:$AA$1036129,Bitácora!$D$5:$D$1036129,EY183,Bitácora!$AN$5:$AN$1036129,FO183,Bitácora!$E$5:$E$1036129,FE183,Bitácora!$AM$5:$AM$1036129,FT211)=0," ",SUMIFS(Bitácora!$AA$5:$AA$1036129,Bitácora!$D$5:$D$1036129,EY183,Bitácora!$AN$5:$AN$1036129,FO183,Bitácora!$E$5:$E$1036129,FE183,Bitácora!$AM$5:$AM$1036129,FT211))</f>
        <v xml:space="preserve"> </v>
      </c>
      <c r="GH211" s="615"/>
      <c r="GI211" s="615"/>
      <c r="GJ211" s="615"/>
      <c r="GK211" s="606" t="str">
        <f>IF(SUMIFS(Bitácora!$AE$5:$AE$1036129,Bitácora!$D$5:$D$1036129,EY183,Bitácora!$AN$5:$AN$1036129,FO183,Bitácora!$E$5:$E$1036129,FE183,Bitácora!$AM$5:$AM$1036129,FT211)=0," ",SUMIFS(Bitácora!$AC$5:$AC$1036129,Bitácora!$D$5:$D$1036129,EY183,Bitácora!$AN$5:$AN$1036129,FO183,Bitácora!$E$5:$E$1036129,FE183,Bitácora!$AM$5:$AM$1036129,FT211))</f>
        <v xml:space="preserve"> </v>
      </c>
      <c r="GL211" s="606"/>
      <c r="GM211" s="606"/>
      <c r="GN211" s="606" t="str">
        <f>IF(SUMIFS(Bitácora!$AF$5:$AF$1036129,Bitácora!$D$5:$D$1036129,EY183,Bitácora!$AN$5:$AN$1036129,FO183,Bitácora!$E$5:$E$1036129,FE183,Bitácora!$AM$5:$AM$1036129,FT211)=0," ",SUMIFS(Bitácora!$AF$5:$AF$1036129,Bitácora!$D$5:$D$1036129,EY183,Bitácora!$AN$5:$AN$1036129,FO183,Bitácora!$E$5:$E$1036129,FE183,Bitácora!$AM$5:$AM$1036129,FT211))</f>
        <v xml:space="preserve"> </v>
      </c>
      <c r="GO211" s="617"/>
      <c r="GP211" s="617"/>
      <c r="GQ211" s="632"/>
      <c r="GR211" s="6"/>
    </row>
    <row r="212" spans="1:200" ht="10.5" customHeight="1" x14ac:dyDescent="0.25">
      <c r="A212" s="244"/>
      <c r="B212" s="630"/>
      <c r="C212" s="1180" t="str">
        <f>IF(Portada!$A$1="www.fly-logics.com","APROXIMACIONES",0)</f>
        <v>APROXIMACIONES</v>
      </c>
      <c r="D212" s="1181"/>
      <c r="E212" s="1181"/>
      <c r="F212" s="1181"/>
      <c r="G212" s="1181"/>
      <c r="H212" s="1181"/>
      <c r="I212" s="1181"/>
      <c r="J212" s="1181"/>
      <c r="K212" s="1181"/>
      <c r="L212" s="1181"/>
      <c r="M212" s="1181"/>
      <c r="N212" s="1181"/>
      <c r="O212" s="1182"/>
      <c r="P212" s="642" t="str">
        <f>IF(Portada!$A$1="www.fly-logics.com","N° APP",0)</f>
        <v>N° APP</v>
      </c>
      <c r="Q212" s="613"/>
      <c r="R212" s="613"/>
      <c r="S212" s="613"/>
      <c r="T212" s="643"/>
      <c r="U212" s="1134">
        <f t="shared" ref="U212" si="232">IFERROR(SUM(C217,I217,O217,U217)," ")</f>
        <v>0</v>
      </c>
      <c r="V212" s="1135"/>
      <c r="W212" s="1135"/>
      <c r="X212" s="1135"/>
      <c r="Y212" s="1135"/>
      <c r="Z212" s="15"/>
      <c r="AA212" s="614"/>
      <c r="AB212" s="614"/>
      <c r="AC212" s="614"/>
      <c r="AD212" s="614"/>
      <c r="AE212" s="614"/>
      <c r="AF212" s="615"/>
      <c r="AG212" s="616"/>
      <c r="AH212" s="616"/>
      <c r="AI212" s="615"/>
      <c r="AJ212" s="615"/>
      <c r="AK212" s="616"/>
      <c r="AL212" s="616"/>
      <c r="AM212" s="615"/>
      <c r="AN212" s="615"/>
      <c r="AO212" s="616"/>
      <c r="AP212" s="616"/>
      <c r="AQ212" s="615"/>
      <c r="AR212" s="606"/>
      <c r="AS212" s="606"/>
      <c r="AT212" s="606"/>
      <c r="AU212" s="617"/>
      <c r="AV212" s="618"/>
      <c r="AW212" s="617"/>
      <c r="AX212" s="632"/>
      <c r="AY212" s="630"/>
      <c r="AZ212" s="1180" t="str">
        <f>IF(Portada!$A$1="www.fly-logics.com","APROXIMACIONES",0)</f>
        <v>APROXIMACIONES</v>
      </c>
      <c r="BA212" s="1181"/>
      <c r="BB212" s="1181"/>
      <c r="BC212" s="1181"/>
      <c r="BD212" s="1181"/>
      <c r="BE212" s="1181"/>
      <c r="BF212" s="1181"/>
      <c r="BG212" s="1181"/>
      <c r="BH212" s="1181"/>
      <c r="BI212" s="1181"/>
      <c r="BJ212" s="1181"/>
      <c r="BK212" s="1181"/>
      <c r="BL212" s="1182"/>
      <c r="BM212" s="642" t="str">
        <f>IF(Portada!$A$1="www.fly-logics.com","N° APP",0)</f>
        <v>N° APP</v>
      </c>
      <c r="BN212" s="613"/>
      <c r="BO212" s="613"/>
      <c r="BP212" s="613"/>
      <c r="BQ212" s="643"/>
      <c r="BR212" s="1134">
        <f t="shared" ref="BR212" si="233">IFERROR(SUM(AZ217,BF217,BL217,BR217)," ")</f>
        <v>0</v>
      </c>
      <c r="BS212" s="1135"/>
      <c r="BT212" s="1135"/>
      <c r="BU212" s="1135"/>
      <c r="BV212" s="1135"/>
      <c r="BW212" s="15"/>
      <c r="BX212" s="614"/>
      <c r="BY212" s="614"/>
      <c r="BZ212" s="614"/>
      <c r="CA212" s="614"/>
      <c r="CB212" s="614"/>
      <c r="CC212" s="615"/>
      <c r="CD212" s="616"/>
      <c r="CE212" s="616"/>
      <c r="CF212" s="615"/>
      <c r="CG212" s="615"/>
      <c r="CH212" s="616"/>
      <c r="CI212" s="616"/>
      <c r="CJ212" s="615"/>
      <c r="CK212" s="615"/>
      <c r="CL212" s="616"/>
      <c r="CM212" s="616"/>
      <c r="CN212" s="615"/>
      <c r="CO212" s="606"/>
      <c r="CP212" s="606"/>
      <c r="CQ212" s="606"/>
      <c r="CR212" s="617"/>
      <c r="CS212" s="618"/>
      <c r="CT212" s="617"/>
      <c r="CU212" s="632"/>
      <c r="CV212" s="276"/>
      <c r="CW212" s="244"/>
      <c r="CX212" s="630"/>
      <c r="CY212" s="1180" t="str">
        <f>IF(Portada!$A$1="www.fly-logics.com","APROXIMACIONES",0)</f>
        <v>APROXIMACIONES</v>
      </c>
      <c r="CZ212" s="1181"/>
      <c r="DA212" s="1181"/>
      <c r="DB212" s="1181"/>
      <c r="DC212" s="1181"/>
      <c r="DD212" s="1181"/>
      <c r="DE212" s="1181"/>
      <c r="DF212" s="1181"/>
      <c r="DG212" s="1181"/>
      <c r="DH212" s="1181"/>
      <c r="DI212" s="1181"/>
      <c r="DJ212" s="1181"/>
      <c r="DK212" s="1182"/>
      <c r="DL212" s="642" t="str">
        <f>IF(Portada!$A$1="www.fly-logics.com","N° APP",0)</f>
        <v>N° APP</v>
      </c>
      <c r="DM212" s="613"/>
      <c r="DN212" s="613"/>
      <c r="DO212" s="613"/>
      <c r="DP212" s="643"/>
      <c r="DQ212" s="1134">
        <f t="shared" ref="DQ212" si="234">IFERROR(SUM(CY217,DE217,DK217,DQ217)," ")</f>
        <v>0</v>
      </c>
      <c r="DR212" s="1135"/>
      <c r="DS212" s="1135"/>
      <c r="DT212" s="1135"/>
      <c r="DU212" s="1135"/>
      <c r="DV212" s="15"/>
      <c r="DW212" s="614"/>
      <c r="DX212" s="614"/>
      <c r="DY212" s="614"/>
      <c r="DZ212" s="614"/>
      <c r="EA212" s="614"/>
      <c r="EB212" s="615"/>
      <c r="EC212" s="616"/>
      <c r="ED212" s="616"/>
      <c r="EE212" s="615"/>
      <c r="EF212" s="615"/>
      <c r="EG212" s="616"/>
      <c r="EH212" s="616"/>
      <c r="EI212" s="615"/>
      <c r="EJ212" s="615"/>
      <c r="EK212" s="616"/>
      <c r="EL212" s="616"/>
      <c r="EM212" s="615"/>
      <c r="EN212" s="606"/>
      <c r="EO212" s="606"/>
      <c r="EP212" s="606"/>
      <c r="EQ212" s="617"/>
      <c r="ER212" s="618"/>
      <c r="ES212" s="617"/>
      <c r="ET212" s="632"/>
      <c r="EU212" s="630"/>
      <c r="EV212" s="1180" t="str">
        <f>IF(Portada!$A$1="www.fly-logics.com","APROXIMACIONES",0)</f>
        <v>APROXIMACIONES</v>
      </c>
      <c r="EW212" s="1181"/>
      <c r="EX212" s="1181"/>
      <c r="EY212" s="1181"/>
      <c r="EZ212" s="1181"/>
      <c r="FA212" s="1181"/>
      <c r="FB212" s="1181"/>
      <c r="FC212" s="1181"/>
      <c r="FD212" s="1181"/>
      <c r="FE212" s="1181"/>
      <c r="FF212" s="1181"/>
      <c r="FG212" s="1181"/>
      <c r="FH212" s="1182"/>
      <c r="FI212" s="642" t="str">
        <f>IF(Portada!$A$1="www.fly-logics.com","N° APP",0)</f>
        <v>N° APP</v>
      </c>
      <c r="FJ212" s="613"/>
      <c r="FK212" s="613"/>
      <c r="FL212" s="613"/>
      <c r="FM212" s="643"/>
      <c r="FN212" s="1134">
        <f t="shared" ref="FN212" si="235">IFERROR(SUM(EV217,FB217,FH217,FN217)," ")</f>
        <v>0</v>
      </c>
      <c r="FO212" s="1135"/>
      <c r="FP212" s="1135"/>
      <c r="FQ212" s="1135"/>
      <c r="FR212" s="1135"/>
      <c r="FS212" s="15"/>
      <c r="FT212" s="614"/>
      <c r="FU212" s="614"/>
      <c r="FV212" s="614"/>
      <c r="FW212" s="614"/>
      <c r="FX212" s="614"/>
      <c r="FY212" s="615"/>
      <c r="FZ212" s="616"/>
      <c r="GA212" s="616"/>
      <c r="GB212" s="615"/>
      <c r="GC212" s="615"/>
      <c r="GD212" s="616"/>
      <c r="GE212" s="616"/>
      <c r="GF212" s="615"/>
      <c r="GG212" s="615"/>
      <c r="GH212" s="616"/>
      <c r="GI212" s="616"/>
      <c r="GJ212" s="615"/>
      <c r="GK212" s="606"/>
      <c r="GL212" s="606"/>
      <c r="GM212" s="606"/>
      <c r="GN212" s="617"/>
      <c r="GO212" s="618"/>
      <c r="GP212" s="617"/>
      <c r="GQ212" s="632"/>
      <c r="GR212" s="6"/>
    </row>
    <row r="213" spans="1:200" ht="8.85" customHeight="1" x14ac:dyDescent="0.25">
      <c r="A213" s="244"/>
      <c r="B213" s="630"/>
      <c r="C213" s="1181"/>
      <c r="D213" s="1181"/>
      <c r="E213" s="1181"/>
      <c r="F213" s="1181"/>
      <c r="G213" s="1181"/>
      <c r="H213" s="1181"/>
      <c r="I213" s="1181"/>
      <c r="J213" s="1181"/>
      <c r="K213" s="1181"/>
      <c r="L213" s="1181"/>
      <c r="M213" s="1181"/>
      <c r="N213" s="1181"/>
      <c r="O213" s="1182"/>
      <c r="P213" s="642"/>
      <c r="Q213" s="613"/>
      <c r="R213" s="613"/>
      <c r="S213" s="613"/>
      <c r="T213" s="643"/>
      <c r="U213" s="1134"/>
      <c r="V213" s="1135"/>
      <c r="W213" s="1135"/>
      <c r="X213" s="1135"/>
      <c r="Y213" s="1135"/>
      <c r="Z213" s="15"/>
      <c r="AA213" s="614"/>
      <c r="AB213" s="614"/>
      <c r="AC213" s="614"/>
      <c r="AD213" s="614"/>
      <c r="AE213" s="614"/>
      <c r="AF213" s="615"/>
      <c r="AG213" s="615"/>
      <c r="AH213" s="615"/>
      <c r="AI213" s="615"/>
      <c r="AJ213" s="615"/>
      <c r="AK213" s="615"/>
      <c r="AL213" s="615"/>
      <c r="AM213" s="615"/>
      <c r="AN213" s="615"/>
      <c r="AO213" s="615"/>
      <c r="AP213" s="615"/>
      <c r="AQ213" s="615"/>
      <c r="AR213" s="606"/>
      <c r="AS213" s="606"/>
      <c r="AT213" s="606"/>
      <c r="AU213" s="617"/>
      <c r="AV213" s="617"/>
      <c r="AW213" s="617"/>
      <c r="AX213" s="632"/>
      <c r="AY213" s="630"/>
      <c r="AZ213" s="1181"/>
      <c r="BA213" s="1181"/>
      <c r="BB213" s="1181"/>
      <c r="BC213" s="1181"/>
      <c r="BD213" s="1181"/>
      <c r="BE213" s="1181"/>
      <c r="BF213" s="1181"/>
      <c r="BG213" s="1181"/>
      <c r="BH213" s="1181"/>
      <c r="BI213" s="1181"/>
      <c r="BJ213" s="1181"/>
      <c r="BK213" s="1181"/>
      <c r="BL213" s="1182"/>
      <c r="BM213" s="642"/>
      <c r="BN213" s="613"/>
      <c r="BO213" s="613"/>
      <c r="BP213" s="613"/>
      <c r="BQ213" s="643"/>
      <c r="BR213" s="1134"/>
      <c r="BS213" s="1135"/>
      <c r="BT213" s="1135"/>
      <c r="BU213" s="1135"/>
      <c r="BV213" s="1135"/>
      <c r="BW213" s="15"/>
      <c r="BX213" s="614"/>
      <c r="BY213" s="614"/>
      <c r="BZ213" s="614"/>
      <c r="CA213" s="614"/>
      <c r="CB213" s="614"/>
      <c r="CC213" s="615"/>
      <c r="CD213" s="615"/>
      <c r="CE213" s="615"/>
      <c r="CF213" s="615"/>
      <c r="CG213" s="615"/>
      <c r="CH213" s="615"/>
      <c r="CI213" s="615"/>
      <c r="CJ213" s="615"/>
      <c r="CK213" s="615"/>
      <c r="CL213" s="615"/>
      <c r="CM213" s="615"/>
      <c r="CN213" s="615"/>
      <c r="CO213" s="606"/>
      <c r="CP213" s="606"/>
      <c r="CQ213" s="606"/>
      <c r="CR213" s="617"/>
      <c r="CS213" s="617"/>
      <c r="CT213" s="617"/>
      <c r="CU213" s="632"/>
      <c r="CV213" s="276"/>
      <c r="CW213" s="244"/>
      <c r="CX213" s="630"/>
      <c r="CY213" s="1181"/>
      <c r="CZ213" s="1181"/>
      <c r="DA213" s="1181"/>
      <c r="DB213" s="1181"/>
      <c r="DC213" s="1181"/>
      <c r="DD213" s="1181"/>
      <c r="DE213" s="1181"/>
      <c r="DF213" s="1181"/>
      <c r="DG213" s="1181"/>
      <c r="DH213" s="1181"/>
      <c r="DI213" s="1181"/>
      <c r="DJ213" s="1181"/>
      <c r="DK213" s="1182"/>
      <c r="DL213" s="642"/>
      <c r="DM213" s="613"/>
      <c r="DN213" s="613"/>
      <c r="DO213" s="613"/>
      <c r="DP213" s="643"/>
      <c r="DQ213" s="1134"/>
      <c r="DR213" s="1135"/>
      <c r="DS213" s="1135"/>
      <c r="DT213" s="1135"/>
      <c r="DU213" s="1135"/>
      <c r="DV213" s="15"/>
      <c r="DW213" s="614"/>
      <c r="DX213" s="614"/>
      <c r="DY213" s="614"/>
      <c r="DZ213" s="614"/>
      <c r="EA213" s="614"/>
      <c r="EB213" s="615"/>
      <c r="EC213" s="615"/>
      <c r="ED213" s="615"/>
      <c r="EE213" s="615"/>
      <c r="EF213" s="615"/>
      <c r="EG213" s="615"/>
      <c r="EH213" s="615"/>
      <c r="EI213" s="615"/>
      <c r="EJ213" s="615"/>
      <c r="EK213" s="615"/>
      <c r="EL213" s="615"/>
      <c r="EM213" s="615"/>
      <c r="EN213" s="606"/>
      <c r="EO213" s="606"/>
      <c r="EP213" s="606"/>
      <c r="EQ213" s="617"/>
      <c r="ER213" s="617"/>
      <c r="ES213" s="617"/>
      <c r="ET213" s="632"/>
      <c r="EU213" s="630"/>
      <c r="EV213" s="1181"/>
      <c r="EW213" s="1181"/>
      <c r="EX213" s="1181"/>
      <c r="EY213" s="1181"/>
      <c r="EZ213" s="1181"/>
      <c r="FA213" s="1181"/>
      <c r="FB213" s="1181"/>
      <c r="FC213" s="1181"/>
      <c r="FD213" s="1181"/>
      <c r="FE213" s="1181"/>
      <c r="FF213" s="1181"/>
      <c r="FG213" s="1181"/>
      <c r="FH213" s="1182"/>
      <c r="FI213" s="642"/>
      <c r="FJ213" s="613"/>
      <c r="FK213" s="613"/>
      <c r="FL213" s="613"/>
      <c r="FM213" s="643"/>
      <c r="FN213" s="1134"/>
      <c r="FO213" s="1135"/>
      <c r="FP213" s="1135"/>
      <c r="FQ213" s="1135"/>
      <c r="FR213" s="1135"/>
      <c r="FS213" s="15"/>
      <c r="FT213" s="614"/>
      <c r="FU213" s="614"/>
      <c r="FV213" s="614"/>
      <c r="FW213" s="614"/>
      <c r="FX213" s="614"/>
      <c r="FY213" s="615"/>
      <c r="FZ213" s="615"/>
      <c r="GA213" s="615"/>
      <c r="GB213" s="615"/>
      <c r="GC213" s="615"/>
      <c r="GD213" s="615"/>
      <c r="GE213" s="615"/>
      <c r="GF213" s="615"/>
      <c r="GG213" s="615"/>
      <c r="GH213" s="615"/>
      <c r="GI213" s="615"/>
      <c r="GJ213" s="615"/>
      <c r="GK213" s="606"/>
      <c r="GL213" s="606"/>
      <c r="GM213" s="606"/>
      <c r="GN213" s="617"/>
      <c r="GO213" s="617"/>
      <c r="GP213" s="617"/>
      <c r="GQ213" s="632"/>
      <c r="GR213" s="6"/>
    </row>
    <row r="214" spans="1:200" ht="5.25" customHeight="1" x14ac:dyDescent="0.25">
      <c r="A214" s="244"/>
      <c r="B214" s="630"/>
      <c r="C214" s="1181"/>
      <c r="D214" s="1181"/>
      <c r="E214" s="1181"/>
      <c r="F214" s="1181"/>
      <c r="G214" s="1181"/>
      <c r="H214" s="1181"/>
      <c r="I214" s="1181"/>
      <c r="J214" s="1181"/>
      <c r="K214" s="1181"/>
      <c r="L214" s="1181"/>
      <c r="M214" s="1181"/>
      <c r="N214" s="1181"/>
      <c r="O214" s="1182"/>
      <c r="P214" s="642"/>
      <c r="Q214" s="613"/>
      <c r="R214" s="613"/>
      <c r="S214" s="613"/>
      <c r="T214" s="643"/>
      <c r="U214" s="1134"/>
      <c r="V214" s="1135"/>
      <c r="W214" s="1135"/>
      <c r="X214" s="1135"/>
      <c r="Y214" s="1135"/>
      <c r="Z214" s="15"/>
      <c r="AA214" s="613" t="str">
        <f>IF(Portada!$A$1="www.fly-logics.com","OCT",0)</f>
        <v>OCT</v>
      </c>
      <c r="AB214" s="614"/>
      <c r="AC214" s="614"/>
      <c r="AD214" s="614"/>
      <c r="AE214" s="614"/>
      <c r="AF214" s="605" t="str">
        <f>IF(SUMIFS(Bitácora!$Y$5:$Y$1036129,Bitácora!$D$5:$D$1036129,F183,Bitácora!$AN$5:$AN$1036129,V183,Bitácora!$E$5:$E$1036129,L183,Bitácora!$AM$5:$AM$1036129,AA214)=0," ",SUMIFS(Bitácora!$Y$5:$Y$1036129,Bitácora!$D$5:$D$1036129,F183,Bitácora!$AN$5:$AN$1036129,V183,Bitácora!$E$5:$E$1036129,L183,Bitácora!$AM$5:$AM$1036129,AA214))</f>
        <v xml:space="preserve"> </v>
      </c>
      <c r="AG214" s="615"/>
      <c r="AH214" s="615"/>
      <c r="AI214" s="615"/>
      <c r="AJ214" s="605" t="str">
        <f>IF(SUMIFS(Bitácora!$Z$5:$Z$1036129,Bitácora!$D$5:$D$1036129,F183,Bitácora!$AN$5:$AN$1036129,V183,Bitácora!$E$5:$E$1036129,L183,Bitácora!$AM$5:$AM$1036129,AA214)=0," ",SUMIFS(Bitácora!$Z$5:$Z$1036129,Bitácora!$D$5:$D$1036129,F183,Bitácora!$AN$5:$AN$1036129,V183,Bitácora!$E$5:$E$1036129,L183,Bitácora!$AM$5:$AM$1036129,AA214))</f>
        <v xml:space="preserve"> </v>
      </c>
      <c r="AK214" s="615"/>
      <c r="AL214" s="615"/>
      <c r="AM214" s="615"/>
      <c r="AN214" s="605" t="str">
        <f>IF(SUMIFS(Bitácora!$AA$5:$AA$1036129,Bitácora!$D$5:$D$1036129,F183,Bitácora!$AN$5:$AN$1036129,V183,Bitácora!$E$5:$E$1036129,L183,Bitácora!$AM$5:$AM$1036129,AA214)=0," ",SUMIFS(Bitácora!$AA$5:$AA$1036129,Bitácora!$D$5:$D$1036129,F183,Bitácora!$AN$5:$AN$1036129,V183,Bitácora!$E$5:$E$1036129,L183,Bitácora!$AM$5:$AM$1036129,AA214))</f>
        <v xml:space="preserve"> </v>
      </c>
      <c r="AO214" s="615"/>
      <c r="AP214" s="615"/>
      <c r="AQ214" s="615"/>
      <c r="AR214" s="606" t="str">
        <f>IF(SUMIFS(Bitácora!$AE$5:$AE$1036129,Bitácora!$D$5:$D$1036129,F183,Bitácora!$AN$5:$AN$1036129,V183,Bitácora!$E$5:$E$1036129,L183,Bitácora!$AM$5:$AM$1036129,AA214)=0," ",SUMIFS(Bitácora!$AC$5:$AC$1036129,Bitácora!$D$5:$D$1036129,F183,Bitácora!$AN$5:$AN$1036129,V183,Bitácora!$E$5:$E$1036129,L183,Bitácora!$AM$5:$AM$1036129,AA214))</f>
        <v xml:space="preserve"> </v>
      </c>
      <c r="AS214" s="606"/>
      <c r="AT214" s="606"/>
      <c r="AU214" s="606" t="str">
        <f>IF(SUMIFS(Bitácora!$AF$5:$AF$1036129,Bitácora!$D$5:$D$1036129,F183,Bitácora!$AN$5:$AN$1036129,V183,Bitácora!$E$5:$E$1036129,L183,Bitácora!$AM$5:$AM$1036129,AA214)=0," ",SUMIFS(Bitácora!$AF$5:$AF$1036129,Bitácora!$D$5:$D$1036129,F183,Bitácora!$AN$5:$AN$1036129,V183,Bitácora!$E$5:$E$1036129,L183,Bitácora!$AM$5:$AM$1036129,AA214))</f>
        <v xml:space="preserve"> </v>
      </c>
      <c r="AV214" s="617"/>
      <c r="AW214" s="617"/>
      <c r="AX214" s="632"/>
      <c r="AY214" s="630"/>
      <c r="AZ214" s="1181"/>
      <c r="BA214" s="1181"/>
      <c r="BB214" s="1181"/>
      <c r="BC214" s="1181"/>
      <c r="BD214" s="1181"/>
      <c r="BE214" s="1181"/>
      <c r="BF214" s="1181"/>
      <c r="BG214" s="1181"/>
      <c r="BH214" s="1181"/>
      <c r="BI214" s="1181"/>
      <c r="BJ214" s="1181"/>
      <c r="BK214" s="1181"/>
      <c r="BL214" s="1182"/>
      <c r="BM214" s="642"/>
      <c r="BN214" s="613"/>
      <c r="BO214" s="613"/>
      <c r="BP214" s="613"/>
      <c r="BQ214" s="643"/>
      <c r="BR214" s="1134"/>
      <c r="BS214" s="1135"/>
      <c r="BT214" s="1135"/>
      <c r="BU214" s="1135"/>
      <c r="BV214" s="1135"/>
      <c r="BW214" s="15"/>
      <c r="BX214" s="613" t="str">
        <f>IF(Portada!$A$1="www.fly-logics.com","OCT",0)</f>
        <v>OCT</v>
      </c>
      <c r="BY214" s="614"/>
      <c r="BZ214" s="614"/>
      <c r="CA214" s="614"/>
      <c r="CB214" s="614"/>
      <c r="CC214" s="605" t="str">
        <f>IF(SUMIFS(Bitácora!$Y$5:$Y$1036129,Bitácora!$D$5:$D$1036129,BC183,Bitácora!$AN$5:$AN$1036129,BS183,Bitácora!$E$5:$E$1036129,BI183,Bitácora!$AM$5:$AM$1036129,BX214)=0," ",SUMIFS(Bitácora!$Y$5:$Y$1036129,Bitácora!$D$5:$D$1036129,BC183,Bitácora!$AN$5:$AN$1036129,BS183,Bitácora!$E$5:$E$1036129,BI183,Bitácora!$AM$5:$AM$1036129,BX214))</f>
        <v xml:space="preserve"> </v>
      </c>
      <c r="CD214" s="615"/>
      <c r="CE214" s="615"/>
      <c r="CF214" s="615"/>
      <c r="CG214" s="605" t="str">
        <f>IF(SUMIFS(Bitácora!$Z$5:$Z$1036129,Bitácora!$D$5:$D$1036129,BC183,Bitácora!$AN$5:$AN$1036129,BS183,Bitácora!$E$5:$E$1036129,BI183,Bitácora!$AM$5:$AM$1036129,BX214)=0," ",SUMIFS(Bitácora!$Z$5:$Z$1036129,Bitácora!$D$5:$D$1036129,BC183,Bitácora!$AN$5:$AN$1036129,BS183,Bitácora!$E$5:$E$1036129,BI183,Bitácora!$AM$5:$AM$1036129,BX214))</f>
        <v xml:space="preserve"> </v>
      </c>
      <c r="CH214" s="615"/>
      <c r="CI214" s="615"/>
      <c r="CJ214" s="615"/>
      <c r="CK214" s="605" t="str">
        <f>IF(SUMIFS(Bitácora!$AA$5:$AA$1036129,Bitácora!$D$5:$D$1036129,BC183,Bitácora!$AN$5:$AN$1036129,BS183,Bitácora!$E$5:$E$1036129,BI183,Bitácora!$AM$5:$AM$1036129,BX214)=0," ",SUMIFS(Bitácora!$AA$5:$AA$1036129,Bitácora!$D$5:$D$1036129,BC183,Bitácora!$AN$5:$AN$1036129,BS183,Bitácora!$E$5:$E$1036129,BI183,Bitácora!$AM$5:$AM$1036129,BX214))</f>
        <v xml:space="preserve"> </v>
      </c>
      <c r="CL214" s="615"/>
      <c r="CM214" s="615"/>
      <c r="CN214" s="615"/>
      <c r="CO214" s="606" t="str">
        <f>IF(SUMIFS(Bitácora!$AE$5:$AE$1036129,Bitácora!$D$5:$D$1036129,BC183,Bitácora!$AN$5:$AN$1036129,BS183,Bitácora!$E$5:$E$1036129,BI183,Bitácora!$AM$5:$AM$1036129,BX214)=0," ",SUMIFS(Bitácora!$AC$5:$AC$1036129,Bitácora!$D$5:$D$1036129,BC183,Bitácora!$AN$5:$AN$1036129,BS183,Bitácora!$E$5:$E$1036129,BI183,Bitácora!$AM$5:$AM$1036129,BX214))</f>
        <v xml:space="preserve"> </v>
      </c>
      <c r="CP214" s="606"/>
      <c r="CQ214" s="606"/>
      <c r="CR214" s="606" t="str">
        <f>IF(SUMIFS(Bitácora!$AF$5:$AF$1036129,Bitácora!$D$5:$D$1036129,BC183,Bitácora!$AN$5:$AN$1036129,BS183,Bitácora!$E$5:$E$1036129,BI183,Bitácora!$AM$5:$AM$1036129,BX214)=0," ",SUMIFS(Bitácora!$AF$5:$AF$1036129,Bitácora!$D$5:$D$1036129,BC183,Bitácora!$AN$5:$AN$1036129,BS183,Bitácora!$E$5:$E$1036129,BI183,Bitácora!$AM$5:$AM$1036129,BX214))</f>
        <v xml:space="preserve"> </v>
      </c>
      <c r="CS214" s="617"/>
      <c r="CT214" s="617"/>
      <c r="CU214" s="632"/>
      <c r="CV214" s="276"/>
      <c r="CW214" s="244"/>
      <c r="CX214" s="630"/>
      <c r="CY214" s="1181"/>
      <c r="CZ214" s="1181"/>
      <c r="DA214" s="1181"/>
      <c r="DB214" s="1181"/>
      <c r="DC214" s="1181"/>
      <c r="DD214" s="1181"/>
      <c r="DE214" s="1181"/>
      <c r="DF214" s="1181"/>
      <c r="DG214" s="1181"/>
      <c r="DH214" s="1181"/>
      <c r="DI214" s="1181"/>
      <c r="DJ214" s="1181"/>
      <c r="DK214" s="1182"/>
      <c r="DL214" s="642"/>
      <c r="DM214" s="613"/>
      <c r="DN214" s="613"/>
      <c r="DO214" s="613"/>
      <c r="DP214" s="643"/>
      <c r="DQ214" s="1134"/>
      <c r="DR214" s="1135"/>
      <c r="DS214" s="1135"/>
      <c r="DT214" s="1135"/>
      <c r="DU214" s="1135"/>
      <c r="DV214" s="15"/>
      <c r="DW214" s="613" t="str">
        <f>IF(Portada!$A$1="www.fly-logics.com","OCT",0)</f>
        <v>OCT</v>
      </c>
      <c r="DX214" s="614"/>
      <c r="DY214" s="614"/>
      <c r="DZ214" s="614"/>
      <c r="EA214" s="614"/>
      <c r="EB214" s="605" t="str">
        <f>IF(SUMIFS(Bitácora!$Y$5:$Y$1036129,Bitácora!$D$5:$D$1036129,DB183,Bitácora!$AN$5:$AN$1036129,DR183,Bitácora!$E$5:$E$1036129,DH183,Bitácora!$AM$5:$AM$1036129,DW214)=0," ",SUMIFS(Bitácora!$Y$5:$Y$1036129,Bitácora!$D$5:$D$1036129,DB183,Bitácora!$AN$5:$AN$1036129,DR183,Bitácora!$E$5:$E$1036129,DH183,Bitácora!$AM$5:$AM$1036129,DW214))</f>
        <v xml:space="preserve"> </v>
      </c>
      <c r="EC214" s="615"/>
      <c r="ED214" s="615"/>
      <c r="EE214" s="615"/>
      <c r="EF214" s="605" t="str">
        <f>IF(SUMIFS(Bitácora!$Z$5:$Z$1036129,Bitácora!$D$5:$D$1036129,DB183,Bitácora!$AN$5:$AN$1036129,DR183,Bitácora!$E$5:$E$1036129,DH183,Bitácora!$AM$5:$AM$1036129,DW214)=0," ",SUMIFS(Bitácora!$Z$5:$Z$1036129,Bitácora!$D$5:$D$1036129,DB183,Bitácora!$AN$5:$AN$1036129,DR183,Bitácora!$E$5:$E$1036129,DH183,Bitácora!$AM$5:$AM$1036129,DW214))</f>
        <v xml:space="preserve"> </v>
      </c>
      <c r="EG214" s="615"/>
      <c r="EH214" s="615"/>
      <c r="EI214" s="615"/>
      <c r="EJ214" s="605" t="str">
        <f>IF(SUMIFS(Bitácora!$AA$5:$AA$1036129,Bitácora!$D$5:$D$1036129,DB183,Bitácora!$AN$5:$AN$1036129,DR183,Bitácora!$E$5:$E$1036129,DH183,Bitácora!$AM$5:$AM$1036129,DW214)=0," ",SUMIFS(Bitácora!$AA$5:$AA$1036129,Bitácora!$D$5:$D$1036129,DB183,Bitácora!$AN$5:$AN$1036129,DR183,Bitácora!$E$5:$E$1036129,DH183,Bitácora!$AM$5:$AM$1036129,DW214))</f>
        <v xml:space="preserve"> </v>
      </c>
      <c r="EK214" s="615"/>
      <c r="EL214" s="615"/>
      <c r="EM214" s="615"/>
      <c r="EN214" s="606" t="str">
        <f>IF(SUMIFS(Bitácora!$AE$5:$AE$1036129,Bitácora!$D$5:$D$1036129,DB183,Bitácora!$AN$5:$AN$1036129,DR183,Bitácora!$E$5:$E$1036129,DH183,Bitácora!$AM$5:$AM$1036129,DW214)=0," ",SUMIFS(Bitácora!$AC$5:$AC$1036129,Bitácora!$D$5:$D$1036129,DB183,Bitácora!$AN$5:$AN$1036129,DR183,Bitácora!$E$5:$E$1036129,DH183,Bitácora!$AM$5:$AM$1036129,DW214))</f>
        <v xml:space="preserve"> </v>
      </c>
      <c r="EO214" s="606"/>
      <c r="EP214" s="606"/>
      <c r="EQ214" s="606" t="str">
        <f>IF(SUMIFS(Bitácora!$AF$5:$AF$1036129,Bitácora!$D$5:$D$1036129,DB183,Bitácora!$AN$5:$AN$1036129,DR183,Bitácora!$E$5:$E$1036129,DH183,Bitácora!$AM$5:$AM$1036129,DW214)=0," ",SUMIFS(Bitácora!$AF$5:$AF$1036129,Bitácora!$D$5:$D$1036129,DB183,Bitácora!$AN$5:$AN$1036129,DR183,Bitácora!$E$5:$E$1036129,DH183,Bitácora!$AM$5:$AM$1036129,DW214))</f>
        <v xml:space="preserve"> </v>
      </c>
      <c r="ER214" s="617"/>
      <c r="ES214" s="617"/>
      <c r="ET214" s="632"/>
      <c r="EU214" s="630"/>
      <c r="EV214" s="1181"/>
      <c r="EW214" s="1181"/>
      <c r="EX214" s="1181"/>
      <c r="EY214" s="1181"/>
      <c r="EZ214" s="1181"/>
      <c r="FA214" s="1181"/>
      <c r="FB214" s="1181"/>
      <c r="FC214" s="1181"/>
      <c r="FD214" s="1181"/>
      <c r="FE214" s="1181"/>
      <c r="FF214" s="1181"/>
      <c r="FG214" s="1181"/>
      <c r="FH214" s="1182"/>
      <c r="FI214" s="642"/>
      <c r="FJ214" s="613"/>
      <c r="FK214" s="613"/>
      <c r="FL214" s="613"/>
      <c r="FM214" s="643"/>
      <c r="FN214" s="1134"/>
      <c r="FO214" s="1135"/>
      <c r="FP214" s="1135"/>
      <c r="FQ214" s="1135"/>
      <c r="FR214" s="1135"/>
      <c r="FS214" s="15"/>
      <c r="FT214" s="613" t="str">
        <f>IF(Portada!$A$1="www.fly-logics.com","OCT",0)</f>
        <v>OCT</v>
      </c>
      <c r="FU214" s="614"/>
      <c r="FV214" s="614"/>
      <c r="FW214" s="614"/>
      <c r="FX214" s="614"/>
      <c r="FY214" s="605" t="str">
        <f>IF(SUMIFS(Bitácora!$Y$5:$Y$1036129,Bitácora!$D$5:$D$1036129,EY183,Bitácora!$AN$5:$AN$1036129,FO183,Bitácora!$E$5:$E$1036129,FE183,Bitácora!$AM$5:$AM$1036129,FT214)=0," ",SUMIFS(Bitácora!$Y$5:$Y$1036129,Bitácora!$D$5:$D$1036129,EY183,Bitácora!$AN$5:$AN$1036129,FO183,Bitácora!$E$5:$E$1036129,FE183,Bitácora!$AM$5:$AM$1036129,FT214))</f>
        <v xml:space="preserve"> </v>
      </c>
      <c r="FZ214" s="615"/>
      <c r="GA214" s="615"/>
      <c r="GB214" s="615"/>
      <c r="GC214" s="605" t="str">
        <f>IF(SUMIFS(Bitácora!$Z$5:$Z$1036129,Bitácora!$D$5:$D$1036129,EY183,Bitácora!$AN$5:$AN$1036129,FO183,Bitácora!$E$5:$E$1036129,FE183,Bitácora!$AM$5:$AM$1036129,FT214)=0," ",SUMIFS(Bitácora!$Z$5:$Z$1036129,Bitácora!$D$5:$D$1036129,EY183,Bitácora!$AN$5:$AN$1036129,FO183,Bitácora!$E$5:$E$1036129,FE183,Bitácora!$AM$5:$AM$1036129,FT214))</f>
        <v xml:space="preserve"> </v>
      </c>
      <c r="GD214" s="615"/>
      <c r="GE214" s="615"/>
      <c r="GF214" s="615"/>
      <c r="GG214" s="605" t="str">
        <f>IF(SUMIFS(Bitácora!$AA$5:$AA$1036129,Bitácora!$D$5:$D$1036129,EY183,Bitácora!$AN$5:$AN$1036129,FO183,Bitácora!$E$5:$E$1036129,FE183,Bitácora!$AM$5:$AM$1036129,FT214)=0," ",SUMIFS(Bitácora!$AA$5:$AA$1036129,Bitácora!$D$5:$D$1036129,EY183,Bitácora!$AN$5:$AN$1036129,FO183,Bitácora!$E$5:$E$1036129,FE183,Bitácora!$AM$5:$AM$1036129,FT214))</f>
        <v xml:space="preserve"> </v>
      </c>
      <c r="GH214" s="615"/>
      <c r="GI214" s="615"/>
      <c r="GJ214" s="615"/>
      <c r="GK214" s="606" t="str">
        <f>IF(SUMIFS(Bitácora!$AE$5:$AE$1036129,Bitácora!$D$5:$D$1036129,EY183,Bitácora!$AN$5:$AN$1036129,FO183,Bitácora!$E$5:$E$1036129,FE183,Bitácora!$AM$5:$AM$1036129,FT214)=0," ",SUMIFS(Bitácora!$AC$5:$AC$1036129,Bitácora!$D$5:$D$1036129,EY183,Bitácora!$AN$5:$AN$1036129,FO183,Bitácora!$E$5:$E$1036129,FE183,Bitácora!$AM$5:$AM$1036129,FT214))</f>
        <v xml:space="preserve"> </v>
      </c>
      <c r="GL214" s="606"/>
      <c r="GM214" s="606"/>
      <c r="GN214" s="606" t="str">
        <f>IF(SUMIFS(Bitácora!$AF$5:$AF$1036129,Bitácora!$D$5:$D$1036129,EY183,Bitácora!$AN$5:$AN$1036129,FO183,Bitácora!$E$5:$E$1036129,FE183,Bitácora!$AM$5:$AM$1036129,FT214)=0," ",SUMIFS(Bitácora!$AF$5:$AF$1036129,Bitácora!$D$5:$D$1036129,EY183,Bitácora!$AN$5:$AN$1036129,FO183,Bitácora!$E$5:$E$1036129,FE183,Bitácora!$AM$5:$AM$1036129,FT214))</f>
        <v xml:space="preserve"> </v>
      </c>
      <c r="GO214" s="617"/>
      <c r="GP214" s="617"/>
      <c r="GQ214" s="632"/>
      <c r="GR214" s="6"/>
    </row>
    <row r="215" spans="1:200" ht="4.5" customHeight="1" x14ac:dyDescent="0.25">
      <c r="A215" s="244"/>
      <c r="B215" s="630"/>
      <c r="C215" s="625"/>
      <c r="D215" s="625"/>
      <c r="E215" s="625"/>
      <c r="F215" s="625"/>
      <c r="G215" s="625"/>
      <c r="H215" s="625"/>
      <c r="I215" s="625"/>
      <c r="J215" s="625"/>
      <c r="K215" s="625"/>
      <c r="L215" s="625"/>
      <c r="M215" s="625"/>
      <c r="N215" s="625"/>
      <c r="O215" s="625"/>
      <c r="P215" s="625"/>
      <c r="Q215" s="625"/>
      <c r="R215" s="625"/>
      <c r="S215" s="625"/>
      <c r="T215" s="625"/>
      <c r="U215" s="625"/>
      <c r="V215" s="625"/>
      <c r="W215" s="625"/>
      <c r="X215" s="625"/>
      <c r="Y215" s="625"/>
      <c r="Z215" s="15"/>
      <c r="AA215" s="614"/>
      <c r="AB215" s="614"/>
      <c r="AC215" s="614"/>
      <c r="AD215" s="614"/>
      <c r="AE215" s="614"/>
      <c r="AF215" s="615"/>
      <c r="AG215" s="616"/>
      <c r="AH215" s="616"/>
      <c r="AI215" s="615"/>
      <c r="AJ215" s="615"/>
      <c r="AK215" s="616"/>
      <c r="AL215" s="616"/>
      <c r="AM215" s="615"/>
      <c r="AN215" s="615"/>
      <c r="AO215" s="616"/>
      <c r="AP215" s="616"/>
      <c r="AQ215" s="615"/>
      <c r="AR215" s="606"/>
      <c r="AS215" s="606"/>
      <c r="AT215" s="606"/>
      <c r="AU215" s="617"/>
      <c r="AV215" s="618"/>
      <c r="AW215" s="617"/>
      <c r="AX215" s="632"/>
      <c r="AY215" s="630"/>
      <c r="AZ215" s="625"/>
      <c r="BA215" s="625"/>
      <c r="BB215" s="625"/>
      <c r="BC215" s="625"/>
      <c r="BD215" s="625"/>
      <c r="BE215" s="625"/>
      <c r="BF215" s="625"/>
      <c r="BG215" s="625"/>
      <c r="BH215" s="625"/>
      <c r="BI215" s="625"/>
      <c r="BJ215" s="625"/>
      <c r="BK215" s="625"/>
      <c r="BL215" s="625"/>
      <c r="BM215" s="625"/>
      <c r="BN215" s="625"/>
      <c r="BO215" s="625"/>
      <c r="BP215" s="625"/>
      <c r="BQ215" s="625"/>
      <c r="BR215" s="625"/>
      <c r="BS215" s="625"/>
      <c r="BT215" s="625"/>
      <c r="BU215" s="625"/>
      <c r="BV215" s="625"/>
      <c r="BW215" s="15"/>
      <c r="BX215" s="614"/>
      <c r="BY215" s="614"/>
      <c r="BZ215" s="614"/>
      <c r="CA215" s="614"/>
      <c r="CB215" s="614"/>
      <c r="CC215" s="615"/>
      <c r="CD215" s="616"/>
      <c r="CE215" s="616"/>
      <c r="CF215" s="615"/>
      <c r="CG215" s="615"/>
      <c r="CH215" s="616"/>
      <c r="CI215" s="616"/>
      <c r="CJ215" s="615"/>
      <c r="CK215" s="615"/>
      <c r="CL215" s="616"/>
      <c r="CM215" s="616"/>
      <c r="CN215" s="615"/>
      <c r="CO215" s="606"/>
      <c r="CP215" s="606"/>
      <c r="CQ215" s="606"/>
      <c r="CR215" s="617"/>
      <c r="CS215" s="618"/>
      <c r="CT215" s="617"/>
      <c r="CU215" s="632"/>
      <c r="CV215" s="276"/>
      <c r="CW215" s="244"/>
      <c r="CX215" s="630"/>
      <c r="CY215" s="625"/>
      <c r="CZ215" s="625"/>
      <c r="DA215" s="625"/>
      <c r="DB215" s="625"/>
      <c r="DC215" s="625"/>
      <c r="DD215" s="625"/>
      <c r="DE215" s="625"/>
      <c r="DF215" s="625"/>
      <c r="DG215" s="625"/>
      <c r="DH215" s="625"/>
      <c r="DI215" s="625"/>
      <c r="DJ215" s="625"/>
      <c r="DK215" s="625"/>
      <c r="DL215" s="625"/>
      <c r="DM215" s="625"/>
      <c r="DN215" s="625"/>
      <c r="DO215" s="625"/>
      <c r="DP215" s="625"/>
      <c r="DQ215" s="625"/>
      <c r="DR215" s="625"/>
      <c r="DS215" s="625"/>
      <c r="DT215" s="625"/>
      <c r="DU215" s="625"/>
      <c r="DV215" s="15"/>
      <c r="DW215" s="614"/>
      <c r="DX215" s="614"/>
      <c r="DY215" s="614"/>
      <c r="DZ215" s="614"/>
      <c r="EA215" s="614"/>
      <c r="EB215" s="615"/>
      <c r="EC215" s="616"/>
      <c r="ED215" s="616"/>
      <c r="EE215" s="615"/>
      <c r="EF215" s="615"/>
      <c r="EG215" s="616"/>
      <c r="EH215" s="616"/>
      <c r="EI215" s="615"/>
      <c r="EJ215" s="615"/>
      <c r="EK215" s="616"/>
      <c r="EL215" s="616"/>
      <c r="EM215" s="615"/>
      <c r="EN215" s="606"/>
      <c r="EO215" s="606"/>
      <c r="EP215" s="606"/>
      <c r="EQ215" s="617"/>
      <c r="ER215" s="618"/>
      <c r="ES215" s="617"/>
      <c r="ET215" s="632"/>
      <c r="EU215" s="630"/>
      <c r="EV215" s="625"/>
      <c r="EW215" s="625"/>
      <c r="EX215" s="625"/>
      <c r="EY215" s="625"/>
      <c r="EZ215" s="625"/>
      <c r="FA215" s="625"/>
      <c r="FB215" s="625"/>
      <c r="FC215" s="625"/>
      <c r="FD215" s="625"/>
      <c r="FE215" s="625"/>
      <c r="FF215" s="625"/>
      <c r="FG215" s="625"/>
      <c r="FH215" s="625"/>
      <c r="FI215" s="625"/>
      <c r="FJ215" s="625"/>
      <c r="FK215" s="625"/>
      <c r="FL215" s="625"/>
      <c r="FM215" s="625"/>
      <c r="FN215" s="625"/>
      <c r="FO215" s="625"/>
      <c r="FP215" s="625"/>
      <c r="FQ215" s="625"/>
      <c r="FR215" s="625"/>
      <c r="FS215" s="15"/>
      <c r="FT215" s="614"/>
      <c r="FU215" s="614"/>
      <c r="FV215" s="614"/>
      <c r="FW215" s="614"/>
      <c r="FX215" s="614"/>
      <c r="FY215" s="615"/>
      <c r="FZ215" s="616"/>
      <c r="GA215" s="616"/>
      <c r="GB215" s="615"/>
      <c r="GC215" s="615"/>
      <c r="GD215" s="616"/>
      <c r="GE215" s="616"/>
      <c r="GF215" s="615"/>
      <c r="GG215" s="615"/>
      <c r="GH215" s="616"/>
      <c r="GI215" s="616"/>
      <c r="GJ215" s="615"/>
      <c r="GK215" s="606"/>
      <c r="GL215" s="606"/>
      <c r="GM215" s="606"/>
      <c r="GN215" s="617"/>
      <c r="GO215" s="618"/>
      <c r="GP215" s="617"/>
      <c r="GQ215" s="632"/>
      <c r="GR215" s="6"/>
    </row>
    <row r="216" spans="1:200" ht="13.5" customHeight="1" x14ac:dyDescent="0.25">
      <c r="A216" s="244"/>
      <c r="B216" s="599"/>
      <c r="C216" s="1159" t="str">
        <f>IF(Portada!$A$1="www.fly-logics.com","ILS",0)</f>
        <v>ILS</v>
      </c>
      <c r="D216" s="1159"/>
      <c r="E216" s="1159"/>
      <c r="F216" s="1159"/>
      <c r="G216" s="1159"/>
      <c r="H216" s="625"/>
      <c r="I216" s="622" t="str">
        <f>IF(Portada!$A$1="www.fly-logics.com","VFR",0)</f>
        <v>VFR</v>
      </c>
      <c r="J216" s="622"/>
      <c r="K216" s="622"/>
      <c r="L216" s="622"/>
      <c r="M216" s="622"/>
      <c r="N216" s="625"/>
      <c r="O216" s="631" t="str">
        <f>IF(Portada!$A$1="www.fly-logics.com","ADF",0)</f>
        <v>ADF</v>
      </c>
      <c r="P216" s="631"/>
      <c r="Q216" s="631"/>
      <c r="R216" s="631"/>
      <c r="S216" s="631"/>
      <c r="T216" s="625"/>
      <c r="U216" s="622" t="str">
        <f>IF(Portada!$A$1="www.fly-logics.com","VOR",0)</f>
        <v>VOR</v>
      </c>
      <c r="V216" s="622"/>
      <c r="W216" s="622"/>
      <c r="X216" s="622"/>
      <c r="Y216" s="622"/>
      <c r="Z216" s="15"/>
      <c r="AA216" s="614"/>
      <c r="AB216" s="614"/>
      <c r="AC216" s="614"/>
      <c r="AD216" s="614"/>
      <c r="AE216" s="614"/>
      <c r="AF216" s="615"/>
      <c r="AG216" s="615"/>
      <c r="AH216" s="615"/>
      <c r="AI216" s="615"/>
      <c r="AJ216" s="615"/>
      <c r="AK216" s="615"/>
      <c r="AL216" s="615"/>
      <c r="AM216" s="615"/>
      <c r="AN216" s="615"/>
      <c r="AO216" s="615"/>
      <c r="AP216" s="615"/>
      <c r="AQ216" s="615"/>
      <c r="AR216" s="606"/>
      <c r="AS216" s="606"/>
      <c r="AT216" s="606"/>
      <c r="AU216" s="617"/>
      <c r="AV216" s="617"/>
      <c r="AW216" s="617"/>
      <c r="AX216" s="632"/>
      <c r="AY216" s="599"/>
      <c r="AZ216" s="1159" t="str">
        <f>IF(Portada!$A$1="www.fly-logics.com","ILS",0)</f>
        <v>ILS</v>
      </c>
      <c r="BA216" s="1159"/>
      <c r="BB216" s="1159"/>
      <c r="BC216" s="1159"/>
      <c r="BD216" s="1159"/>
      <c r="BE216" s="625"/>
      <c r="BF216" s="622" t="str">
        <f>IF(Portada!$A$1="www.fly-logics.com","VFR",0)</f>
        <v>VFR</v>
      </c>
      <c r="BG216" s="622"/>
      <c r="BH216" s="622"/>
      <c r="BI216" s="622"/>
      <c r="BJ216" s="622"/>
      <c r="BK216" s="625"/>
      <c r="BL216" s="631" t="str">
        <f>IF(Portada!$A$1="www.fly-logics.com","ADF",0)</f>
        <v>ADF</v>
      </c>
      <c r="BM216" s="631"/>
      <c r="BN216" s="631"/>
      <c r="BO216" s="631"/>
      <c r="BP216" s="631"/>
      <c r="BQ216" s="625"/>
      <c r="BR216" s="622" t="str">
        <f>IF(Portada!$A$1="www.fly-logics.com","VOR",0)</f>
        <v>VOR</v>
      </c>
      <c r="BS216" s="622"/>
      <c r="BT216" s="622"/>
      <c r="BU216" s="622"/>
      <c r="BV216" s="622"/>
      <c r="BW216" s="15"/>
      <c r="BX216" s="614"/>
      <c r="BY216" s="614"/>
      <c r="BZ216" s="614"/>
      <c r="CA216" s="614"/>
      <c r="CB216" s="614"/>
      <c r="CC216" s="615"/>
      <c r="CD216" s="615"/>
      <c r="CE216" s="615"/>
      <c r="CF216" s="615"/>
      <c r="CG216" s="615"/>
      <c r="CH216" s="615"/>
      <c r="CI216" s="615"/>
      <c r="CJ216" s="615"/>
      <c r="CK216" s="615"/>
      <c r="CL216" s="615"/>
      <c r="CM216" s="615"/>
      <c r="CN216" s="615"/>
      <c r="CO216" s="606"/>
      <c r="CP216" s="606"/>
      <c r="CQ216" s="606"/>
      <c r="CR216" s="617"/>
      <c r="CS216" s="617"/>
      <c r="CT216" s="617"/>
      <c r="CU216" s="632"/>
      <c r="CV216" s="276"/>
      <c r="CW216" s="244"/>
      <c r="CX216" s="599"/>
      <c r="CY216" s="1159" t="str">
        <f>IF(Portada!$A$1="www.fly-logics.com","ILS",0)</f>
        <v>ILS</v>
      </c>
      <c r="CZ216" s="1159"/>
      <c r="DA216" s="1159"/>
      <c r="DB216" s="1159"/>
      <c r="DC216" s="1159"/>
      <c r="DD216" s="625"/>
      <c r="DE216" s="622" t="str">
        <f>IF(Portada!$A$1="www.fly-logics.com","VFR",0)</f>
        <v>VFR</v>
      </c>
      <c r="DF216" s="622"/>
      <c r="DG216" s="622"/>
      <c r="DH216" s="622"/>
      <c r="DI216" s="622"/>
      <c r="DJ216" s="625"/>
      <c r="DK216" s="631" t="str">
        <f>IF(Portada!$A$1="www.fly-logics.com","ADF",0)</f>
        <v>ADF</v>
      </c>
      <c r="DL216" s="631"/>
      <c r="DM216" s="631"/>
      <c r="DN216" s="631"/>
      <c r="DO216" s="631"/>
      <c r="DP216" s="625"/>
      <c r="DQ216" s="622" t="str">
        <f>IF(Portada!$A$1="www.fly-logics.com","VOR",0)</f>
        <v>VOR</v>
      </c>
      <c r="DR216" s="622"/>
      <c r="DS216" s="622"/>
      <c r="DT216" s="622"/>
      <c r="DU216" s="622"/>
      <c r="DV216" s="15"/>
      <c r="DW216" s="614"/>
      <c r="DX216" s="614"/>
      <c r="DY216" s="614"/>
      <c r="DZ216" s="614"/>
      <c r="EA216" s="614"/>
      <c r="EB216" s="615"/>
      <c r="EC216" s="615"/>
      <c r="ED216" s="615"/>
      <c r="EE216" s="615"/>
      <c r="EF216" s="615"/>
      <c r="EG216" s="615"/>
      <c r="EH216" s="615"/>
      <c r="EI216" s="615"/>
      <c r="EJ216" s="615"/>
      <c r="EK216" s="615"/>
      <c r="EL216" s="615"/>
      <c r="EM216" s="615"/>
      <c r="EN216" s="606"/>
      <c r="EO216" s="606"/>
      <c r="EP216" s="606"/>
      <c r="EQ216" s="617"/>
      <c r="ER216" s="617"/>
      <c r="ES216" s="617"/>
      <c r="ET216" s="632"/>
      <c r="EU216" s="599"/>
      <c r="EV216" s="1159" t="str">
        <f>IF(Portada!$A$1="www.fly-logics.com","ILS",0)</f>
        <v>ILS</v>
      </c>
      <c r="EW216" s="1159"/>
      <c r="EX216" s="1159"/>
      <c r="EY216" s="1159"/>
      <c r="EZ216" s="1159"/>
      <c r="FA216" s="625"/>
      <c r="FB216" s="622" t="str">
        <f>IF(Portada!$A$1="www.fly-logics.com","VFR",0)</f>
        <v>VFR</v>
      </c>
      <c r="FC216" s="622"/>
      <c r="FD216" s="622"/>
      <c r="FE216" s="622"/>
      <c r="FF216" s="622"/>
      <c r="FG216" s="625"/>
      <c r="FH216" s="631" t="str">
        <f>IF(Portada!$A$1="www.fly-logics.com","ADF",0)</f>
        <v>ADF</v>
      </c>
      <c r="FI216" s="631"/>
      <c r="FJ216" s="631"/>
      <c r="FK216" s="631"/>
      <c r="FL216" s="631"/>
      <c r="FM216" s="625"/>
      <c r="FN216" s="622" t="str">
        <f>IF(Portada!$A$1="www.fly-logics.com","VOR",0)</f>
        <v>VOR</v>
      </c>
      <c r="FO216" s="622"/>
      <c r="FP216" s="622"/>
      <c r="FQ216" s="622"/>
      <c r="FR216" s="622"/>
      <c r="FS216" s="15"/>
      <c r="FT216" s="614"/>
      <c r="FU216" s="614"/>
      <c r="FV216" s="614"/>
      <c r="FW216" s="614"/>
      <c r="FX216" s="614"/>
      <c r="FY216" s="615"/>
      <c r="FZ216" s="615"/>
      <c r="GA216" s="615"/>
      <c r="GB216" s="615"/>
      <c r="GC216" s="615"/>
      <c r="GD216" s="615"/>
      <c r="GE216" s="615"/>
      <c r="GF216" s="615"/>
      <c r="GG216" s="615"/>
      <c r="GH216" s="615"/>
      <c r="GI216" s="615"/>
      <c r="GJ216" s="615"/>
      <c r="GK216" s="606"/>
      <c r="GL216" s="606"/>
      <c r="GM216" s="606"/>
      <c r="GN216" s="617"/>
      <c r="GO216" s="617"/>
      <c r="GP216" s="617"/>
      <c r="GQ216" s="632"/>
      <c r="GR216" s="6"/>
    </row>
    <row r="217" spans="1:200" ht="8.85" customHeight="1" x14ac:dyDescent="0.25">
      <c r="A217" s="244"/>
      <c r="B217" s="599"/>
      <c r="C217" s="1160" t="str">
        <f>IFERROR(SUM(IF(SUMIFS(Bitácora!$AG$5:$AG$1036129,Bitácora!$D$5:$D$1036129,F183,Bitácora!$AN$5:$AN$1036129,V183,Bitácora!$AH$5:$AH$1036129,C216,Bitácora!$E$5:$E$1036129,L183)=0," ",SUMIFS(Bitácora!$AG$5:$AG$1036129,Bitácora!$D$5:$D$1036129,F183,Bitácora!$AN$5:$AN$1036129,V183,Bitácora!$AH$5:$AH$1036129,C216,Bitácora!$E$5:$E$1036129,L183)),F221,N221,V221)," ")</f>
        <v xml:space="preserve"> </v>
      </c>
      <c r="D217" s="1160"/>
      <c r="E217" s="1160"/>
      <c r="F217" s="1160"/>
      <c r="G217" s="1160"/>
      <c r="H217" s="625"/>
      <c r="I217" s="1160" t="str">
        <f>IF(SUMIFS(Bitácora!$AG$5:$AG$1036129,Bitácora!$D$5:$D$1036129,F183,Bitácora!$AN$5:$AN$1036129,V183,Bitácora!$AH$5:$AH$1036129,I216,Bitácora!$E$5:$E$1036129,L183)=0," ",SUMIFS(Bitácora!$AG$5:$AG$1036129,Bitácora!$D$5:$D$1036129,F183,Bitácora!$AN$5:$AN$1036129,V183,Bitácora!$AH$5:$AH$1036129,I216,Bitácora!$E$5:$E$1036129,L183))</f>
        <v xml:space="preserve"> </v>
      </c>
      <c r="J217" s="1160"/>
      <c r="K217" s="1160"/>
      <c r="L217" s="1160"/>
      <c r="M217" s="1160"/>
      <c r="N217" s="625"/>
      <c r="O217" s="1160" t="str">
        <f>IF(SUMIFS(Bitácora!$AG$5:$AG$1036129,Bitácora!$D$5:$D$1036129,F183,Bitácora!$AN$5:$AN$1036129,V183,Bitácora!$AH$5:$AH$1036129,O216,Bitácora!$E$5:$E$1036129,L183)=0," ",SUMIFS(Bitácora!$AG$5:$AG$1036129,Bitácora!$D$5:$D$1036129,F183,Bitácora!$AN$5:$AN$1036129,V183,Bitácora!$AH$5:$AH$1036129,O216,Bitácora!$E$5:$E$1036129,L183))</f>
        <v xml:space="preserve"> </v>
      </c>
      <c r="P217" s="1160"/>
      <c r="Q217" s="1160"/>
      <c r="R217" s="1160"/>
      <c r="S217" s="1160"/>
      <c r="T217" s="625"/>
      <c r="U217" s="1160" t="str">
        <f>IF(SUMIFS(Bitácora!$AG$5:$AG$1036129,Bitácora!$D$5:$D$1036129,F183,Bitácora!$AN$5:$AN$1036129,V183,Bitácora!$AH$5:$AH$1036129,U216,Bitácora!$E$5:$E$1036129,L183)=0," ",SUMIFS(Bitácora!$AG$5:$AG$1036129,Bitácora!$D$5:$D$1036129,F183,Bitácora!$AN$5:$AN$1036129,V183,Bitácora!$AH$5:$AH$1036129,U216,Bitácora!$E$5:$E$1036129,L183))</f>
        <v xml:space="preserve"> </v>
      </c>
      <c r="V217" s="1160"/>
      <c r="W217" s="1160"/>
      <c r="X217" s="1160"/>
      <c r="Y217" s="1160"/>
      <c r="Z217" s="15"/>
      <c r="AA217" s="613" t="str">
        <f>IF(Portada!$A$1="www.fly-logics.com","NOV",0)</f>
        <v>NOV</v>
      </c>
      <c r="AB217" s="613"/>
      <c r="AC217" s="613"/>
      <c r="AD217" s="613"/>
      <c r="AE217" s="613"/>
      <c r="AF217" s="605" t="str">
        <f>IF(SUMIFS(Bitácora!$Y$5:$Y$1036129,Bitácora!$D$5:$D$1036129,F183,Bitácora!$AN$5:$AN$1036129,V183,Bitácora!$E$5:$E$1036129,L183,Bitácora!$AM$5:$AM$1036129,AA217)=0," ",SUMIFS(Bitácora!$Y$5:$Y$1036129,Bitácora!$D$5:$D$1036129,F183,Bitácora!$AN$5:$AN$1036129,V183,Bitácora!$E$5:$E$1036129,L183,Bitácora!$AM$5:$AM$1036129,AA217))</f>
        <v xml:space="preserve"> </v>
      </c>
      <c r="AG217" s="605"/>
      <c r="AH217" s="605"/>
      <c r="AI217" s="605"/>
      <c r="AJ217" s="605" t="str">
        <f>IF(SUMIFS(Bitácora!$Z$5:$Z$1036129,Bitácora!$D$5:$D$1036129,F183,Bitácora!$AN$5:$AN$1036129,V183,Bitácora!$E$5:$E$1036129,L183,Bitácora!$AM$5:$AM$1036129,AA217)=0," ",SUMIFS(Bitácora!$Z$5:$Z$1036129,Bitácora!$D$5:$D$1036129,F183,Bitácora!$AN$5:$AN$1036129,V183,Bitácora!$E$5:$E$1036129,L183,Bitácora!$AM$5:$AM$1036129,AA217))</f>
        <v xml:space="preserve"> </v>
      </c>
      <c r="AK217" s="605"/>
      <c r="AL217" s="605"/>
      <c r="AM217" s="605"/>
      <c r="AN217" s="605" t="str">
        <f>IF(SUMIFS(Bitácora!$AA$5:$AA$1036129,Bitácora!$D$5:$D$1036129,F183,Bitácora!$AN$5:$AN$1036129,V183,Bitácora!$E$5:$E$1036129,L183,Bitácora!$AM$5:$AM$1036129,AA217)=0," ",SUMIFS(Bitácora!$AA$5:$AA$1036129,Bitácora!$D$5:$D$1036129,F183,Bitácora!$AN$5:$AN$1036129,V183,Bitácora!$E$5:$E$1036129,L183,Bitácora!$AM$5:$AM$1036129,AA217))</f>
        <v xml:space="preserve"> </v>
      </c>
      <c r="AO217" s="605"/>
      <c r="AP217" s="605"/>
      <c r="AQ217" s="605"/>
      <c r="AR217" s="606" t="str">
        <f>IF(SUMIFS(Bitácora!$AE$5:$AE$1036129,Bitácora!$D$5:$D$1036129,F183,Bitácora!$AN$5:$AN$1036129,V183,Bitácora!$E$5:$E$1036129,L183,Bitácora!$AM$5:$AM$1036129,AA217)=0," ",SUMIFS(Bitácora!$AC$5:$AC$1036129,Bitácora!$D$5:$D$1036129,F183,Bitácora!$AN$5:$AN$1036129,V183,Bitácora!$E$5:$E$1036129,L183,Bitácora!$AM$5:$AM$1036129,AA217))</f>
        <v xml:space="preserve"> </v>
      </c>
      <c r="AS217" s="606"/>
      <c r="AT217" s="606"/>
      <c r="AU217" s="606" t="str">
        <f>IF(SUMIFS(Bitácora!$AF$5:$AF$1036129,Bitácora!$D$5:$D$1036129,F183,Bitácora!$AN$5:$AN$1036129,V183,Bitácora!$E$5:$E$1036129,L183,Bitácora!$AM$5:$AM$1036129,AA217)=0," ",SUMIFS(Bitácora!$AF$5:$AF$1036129,Bitácora!$D$5:$D$1036129,F183,Bitácora!$AN$5:$AN$1036129,V183,Bitácora!$E$5:$E$1036129,L183,Bitácora!$AM$5:$AM$1036129,AA217))</f>
        <v xml:space="preserve"> </v>
      </c>
      <c r="AV217" s="606"/>
      <c r="AW217" s="606"/>
      <c r="AX217" s="632"/>
      <c r="AY217" s="599"/>
      <c r="AZ217" s="1160" t="str">
        <f>IFERROR(SUM(IF(SUMIFS(Bitácora!$AG$5:$AG$1036129,Bitácora!$D$5:$D$1036129,BC183,Bitácora!$AN$5:$AN$1036129,BS183,Bitácora!$AH$5:$AH$1036129,AZ216,Bitácora!$E$5:$E$1036129,BI183)=0," ",SUMIFS(Bitácora!$AG$5:$AG$1036129,Bitácora!$D$5:$D$1036129,BC183,Bitácora!$AN$5:$AN$1036129,BS183,Bitácora!$AH$5:$AH$1036129,AZ216,Bitácora!$E$5:$E$1036129,BI183)),BC221,BK221,BS221)," ")</f>
        <v xml:space="preserve"> </v>
      </c>
      <c r="BA217" s="1160"/>
      <c r="BB217" s="1160"/>
      <c r="BC217" s="1160"/>
      <c r="BD217" s="1160"/>
      <c r="BE217" s="625"/>
      <c r="BF217" s="1160" t="str">
        <f>IF(SUMIFS(Bitácora!$AG$5:$AG$1036129,Bitácora!$D$5:$D$1036129,BC183,Bitácora!$AN$5:$AN$1036129,BS183,Bitácora!$AH$5:$AH$1036129,BF216,Bitácora!$E$5:$E$1036129,BI183)=0," ",SUMIFS(Bitácora!$AG$5:$AG$1036129,Bitácora!$D$5:$D$1036129,BC183,Bitácora!$AN$5:$AN$1036129,BS183,Bitácora!$AH$5:$AH$1036129,BF216,Bitácora!$E$5:$E$1036129,BI183))</f>
        <v xml:space="preserve"> </v>
      </c>
      <c r="BG217" s="1160"/>
      <c r="BH217" s="1160"/>
      <c r="BI217" s="1160"/>
      <c r="BJ217" s="1160"/>
      <c r="BK217" s="625"/>
      <c r="BL217" s="1160" t="str">
        <f>IF(SUMIFS(Bitácora!$AG$5:$AG$1036129,Bitácora!$D$5:$D$1036129,BC183,Bitácora!$AN$5:$AN$1036129,BS183,Bitácora!$AH$5:$AH$1036129,BL216,Bitácora!$E$5:$E$1036129,BI183)=0," ",SUMIFS(Bitácora!$AG$5:$AG$1036129,Bitácora!$D$5:$D$1036129,BC183,Bitácora!$AN$5:$AN$1036129,BS183,Bitácora!$AH$5:$AH$1036129,BL216,Bitácora!$E$5:$E$1036129,BI183))</f>
        <v xml:space="preserve"> </v>
      </c>
      <c r="BM217" s="1160"/>
      <c r="BN217" s="1160"/>
      <c r="BO217" s="1160"/>
      <c r="BP217" s="1160"/>
      <c r="BQ217" s="625"/>
      <c r="BR217" s="1160" t="str">
        <f>IF(SUMIFS(Bitácora!$AG$5:$AG$1036129,Bitácora!$D$5:$D$1036129,BC183,Bitácora!$AN$5:$AN$1036129,BS183,Bitácora!$AH$5:$AH$1036129,BR216,Bitácora!$E$5:$E$1036129,BI183)=0," ",SUMIFS(Bitácora!$AG$5:$AG$1036129,Bitácora!$D$5:$D$1036129,BC183,Bitácora!$AN$5:$AN$1036129,BS183,Bitácora!$AH$5:$AH$1036129,BR216,Bitácora!$E$5:$E$1036129,BI183))</f>
        <v xml:space="preserve"> </v>
      </c>
      <c r="BS217" s="1160"/>
      <c r="BT217" s="1160"/>
      <c r="BU217" s="1160"/>
      <c r="BV217" s="1160"/>
      <c r="BW217" s="15"/>
      <c r="BX217" s="613" t="str">
        <f>IF(Portada!$A$1="www.fly-logics.com","NOV",0)</f>
        <v>NOV</v>
      </c>
      <c r="BY217" s="613"/>
      <c r="BZ217" s="613"/>
      <c r="CA217" s="613"/>
      <c r="CB217" s="613"/>
      <c r="CC217" s="605" t="str">
        <f>IF(SUMIFS(Bitácora!$Y$5:$Y$1036129,Bitácora!$D$5:$D$1036129,BC183,Bitácora!$AN$5:$AN$1036129,BS183,Bitácora!$E$5:$E$1036129,BI183,Bitácora!$AM$5:$AM$1036129,BX217)=0," ",SUMIFS(Bitácora!$Y$5:$Y$1036129,Bitácora!$D$5:$D$1036129,BC183,Bitácora!$AN$5:$AN$1036129,BS183,Bitácora!$E$5:$E$1036129,BI183,Bitácora!$AM$5:$AM$1036129,BX217))</f>
        <v xml:space="preserve"> </v>
      </c>
      <c r="CD217" s="605"/>
      <c r="CE217" s="605"/>
      <c r="CF217" s="605"/>
      <c r="CG217" s="605" t="str">
        <f>IF(SUMIFS(Bitácora!$Z$5:$Z$1036129,Bitácora!$D$5:$D$1036129,BC183,Bitácora!$AN$5:$AN$1036129,BS183,Bitácora!$E$5:$E$1036129,BI183,Bitácora!$AM$5:$AM$1036129,BX217)=0," ",SUMIFS(Bitácora!$Z$5:$Z$1036129,Bitácora!$D$5:$D$1036129,BC183,Bitácora!$AN$5:$AN$1036129,BS183,Bitácora!$E$5:$E$1036129,BI183,Bitácora!$AM$5:$AM$1036129,BX217))</f>
        <v xml:space="preserve"> </v>
      </c>
      <c r="CH217" s="605"/>
      <c r="CI217" s="605"/>
      <c r="CJ217" s="605"/>
      <c r="CK217" s="605" t="str">
        <f>IF(SUMIFS(Bitácora!$AA$5:$AA$1036129,Bitácora!$D$5:$D$1036129,BC183,Bitácora!$AN$5:$AN$1036129,BS183,Bitácora!$E$5:$E$1036129,BI183,Bitácora!$AM$5:$AM$1036129,BX217)=0," ",SUMIFS(Bitácora!$AA$5:$AA$1036129,Bitácora!$D$5:$D$1036129,BC183,Bitácora!$AN$5:$AN$1036129,BS183,Bitácora!$E$5:$E$1036129,BI183,Bitácora!$AM$5:$AM$1036129,BX217))</f>
        <v xml:space="preserve"> </v>
      </c>
      <c r="CL217" s="605"/>
      <c r="CM217" s="605"/>
      <c r="CN217" s="605"/>
      <c r="CO217" s="606" t="str">
        <f>IF(SUMIFS(Bitácora!$AE$5:$AE$1036129,Bitácora!$D$5:$D$1036129,BC183,Bitácora!$AN$5:$AN$1036129,BS183,Bitácora!$E$5:$E$1036129,BI183,Bitácora!$AM$5:$AM$1036129,BX217)=0," ",SUMIFS(Bitácora!$AC$5:$AC$1036129,Bitácora!$D$5:$D$1036129,BC183,Bitácora!$AN$5:$AN$1036129,BS183,Bitácora!$E$5:$E$1036129,BI183,Bitácora!$AM$5:$AM$1036129,BX217))</f>
        <v xml:space="preserve"> </v>
      </c>
      <c r="CP217" s="606"/>
      <c r="CQ217" s="606"/>
      <c r="CR217" s="606" t="str">
        <f>IF(SUMIFS(Bitácora!$AF$5:$AF$1036129,Bitácora!$D$5:$D$1036129,BC183,Bitácora!$AN$5:$AN$1036129,BS183,Bitácora!$E$5:$E$1036129,BI183,Bitácora!$AM$5:$AM$1036129,BX217)=0," ",SUMIFS(Bitácora!$AF$5:$AF$1036129,Bitácora!$D$5:$D$1036129,BC183,Bitácora!$AN$5:$AN$1036129,BS183,Bitácora!$E$5:$E$1036129,BI183,Bitácora!$AM$5:$AM$1036129,BX217))</f>
        <v xml:space="preserve"> </v>
      </c>
      <c r="CS217" s="606"/>
      <c r="CT217" s="606"/>
      <c r="CU217" s="632"/>
      <c r="CV217" s="278"/>
      <c r="CW217" s="244"/>
      <c r="CX217" s="599"/>
      <c r="CY217" s="1160" t="str">
        <f>IFERROR(SUM(IF(SUMIFS(Bitácora!$AG$5:$AG$1036129,Bitácora!$D$5:$D$1036129,DB183,Bitácora!$AN$5:$AN$1036129,DR183,Bitácora!$AH$5:$AH$1036129,CY216,Bitácora!$E$5:$E$1036129,DH183)=0," ",SUMIFS(Bitácora!$AG$5:$AG$1036129,Bitácora!$D$5:$D$1036129,DB183,Bitácora!$AN$5:$AN$1036129,DR183,Bitácora!$AH$5:$AH$1036129,CY216,Bitácora!$E$5:$E$1036129,DH183)),DB221,DJ221,DR221)," ")</f>
        <v xml:space="preserve"> </v>
      </c>
      <c r="CZ217" s="1160"/>
      <c r="DA217" s="1160"/>
      <c r="DB217" s="1160"/>
      <c r="DC217" s="1160"/>
      <c r="DD217" s="625"/>
      <c r="DE217" s="1160" t="str">
        <f>IF(SUMIFS(Bitácora!$AG$5:$AG$1036129,Bitácora!$D$5:$D$1036129,DB183,Bitácora!$AN$5:$AN$1036129,DR183,Bitácora!$AH$5:$AH$1036129,DE216,Bitácora!$E$5:$E$1036129,DH183)=0," ",SUMIFS(Bitácora!$AG$5:$AG$1036129,Bitácora!$D$5:$D$1036129,DB183,Bitácora!$AN$5:$AN$1036129,DR183,Bitácora!$AH$5:$AH$1036129,DE216,Bitácora!$E$5:$E$1036129,DH183))</f>
        <v xml:space="preserve"> </v>
      </c>
      <c r="DF217" s="1160"/>
      <c r="DG217" s="1160"/>
      <c r="DH217" s="1160"/>
      <c r="DI217" s="1160"/>
      <c r="DJ217" s="625"/>
      <c r="DK217" s="1160" t="str">
        <f>IF(SUMIFS(Bitácora!$AG$5:$AG$1036129,Bitácora!$D$5:$D$1036129,DB183,Bitácora!$AN$5:$AN$1036129,DR183,Bitácora!$AH$5:$AH$1036129,DK216,Bitácora!$E$5:$E$1036129,DH183)=0," ",SUMIFS(Bitácora!$AG$5:$AG$1036129,Bitácora!$D$5:$D$1036129,DB183,Bitácora!$AN$5:$AN$1036129,DR183,Bitácora!$AH$5:$AH$1036129,DK216,Bitácora!$E$5:$E$1036129,DH183))</f>
        <v xml:space="preserve"> </v>
      </c>
      <c r="DL217" s="1160"/>
      <c r="DM217" s="1160"/>
      <c r="DN217" s="1160"/>
      <c r="DO217" s="1160"/>
      <c r="DP217" s="625"/>
      <c r="DQ217" s="1160" t="str">
        <f>IF(SUMIFS(Bitácora!$AG$5:$AG$1036129,Bitácora!$D$5:$D$1036129,DB183,Bitácora!$AN$5:$AN$1036129,DR183,Bitácora!$AH$5:$AH$1036129,DQ216,Bitácora!$E$5:$E$1036129,DH183)=0," ",SUMIFS(Bitácora!$AG$5:$AG$1036129,Bitácora!$D$5:$D$1036129,DB183,Bitácora!$AN$5:$AN$1036129,DR183,Bitácora!$AH$5:$AH$1036129,DQ216,Bitácora!$E$5:$E$1036129,DH183))</f>
        <v xml:space="preserve"> </v>
      </c>
      <c r="DR217" s="1160"/>
      <c r="DS217" s="1160"/>
      <c r="DT217" s="1160"/>
      <c r="DU217" s="1160"/>
      <c r="DV217" s="15"/>
      <c r="DW217" s="613" t="str">
        <f>IF(Portada!$A$1="www.fly-logics.com","NOV",0)</f>
        <v>NOV</v>
      </c>
      <c r="DX217" s="613"/>
      <c r="DY217" s="613"/>
      <c r="DZ217" s="613"/>
      <c r="EA217" s="613"/>
      <c r="EB217" s="605" t="str">
        <f>IF(SUMIFS(Bitácora!$Y$5:$Y$1036129,Bitácora!$D$5:$D$1036129,DB183,Bitácora!$AN$5:$AN$1036129,DR183,Bitácora!$E$5:$E$1036129,DH183,Bitácora!$AM$5:$AM$1036129,DW217)=0," ",SUMIFS(Bitácora!$Y$5:$Y$1036129,Bitácora!$D$5:$D$1036129,DB183,Bitácora!$AN$5:$AN$1036129,DR183,Bitácora!$E$5:$E$1036129,DH183,Bitácora!$AM$5:$AM$1036129,DW217))</f>
        <v xml:space="preserve"> </v>
      </c>
      <c r="EC217" s="605"/>
      <c r="ED217" s="605"/>
      <c r="EE217" s="605"/>
      <c r="EF217" s="605" t="str">
        <f>IF(SUMIFS(Bitácora!$Z$5:$Z$1036129,Bitácora!$D$5:$D$1036129,DB183,Bitácora!$AN$5:$AN$1036129,DR183,Bitácora!$E$5:$E$1036129,DH183,Bitácora!$AM$5:$AM$1036129,DW217)=0," ",SUMIFS(Bitácora!$Z$5:$Z$1036129,Bitácora!$D$5:$D$1036129,DB183,Bitácora!$AN$5:$AN$1036129,DR183,Bitácora!$E$5:$E$1036129,DH183,Bitácora!$AM$5:$AM$1036129,DW217))</f>
        <v xml:space="preserve"> </v>
      </c>
      <c r="EG217" s="605"/>
      <c r="EH217" s="605"/>
      <c r="EI217" s="605"/>
      <c r="EJ217" s="605" t="str">
        <f>IF(SUMIFS(Bitácora!$AA$5:$AA$1036129,Bitácora!$D$5:$D$1036129,DB183,Bitácora!$AN$5:$AN$1036129,DR183,Bitácora!$E$5:$E$1036129,DH183,Bitácora!$AM$5:$AM$1036129,DW217)=0," ",SUMIFS(Bitácora!$AA$5:$AA$1036129,Bitácora!$D$5:$D$1036129,DB183,Bitácora!$AN$5:$AN$1036129,DR183,Bitácora!$E$5:$E$1036129,DH183,Bitácora!$AM$5:$AM$1036129,DW217))</f>
        <v xml:space="preserve"> </v>
      </c>
      <c r="EK217" s="605"/>
      <c r="EL217" s="605"/>
      <c r="EM217" s="605"/>
      <c r="EN217" s="606" t="str">
        <f>IF(SUMIFS(Bitácora!$AE$5:$AE$1036129,Bitácora!$D$5:$D$1036129,DB183,Bitácora!$AN$5:$AN$1036129,DR183,Bitácora!$E$5:$E$1036129,DH183,Bitácora!$AM$5:$AM$1036129,DW217)=0," ",SUMIFS(Bitácora!$AC$5:$AC$1036129,Bitácora!$D$5:$D$1036129,DB183,Bitácora!$AN$5:$AN$1036129,DR183,Bitácora!$E$5:$E$1036129,DH183,Bitácora!$AM$5:$AM$1036129,DW217))</f>
        <v xml:space="preserve"> </v>
      </c>
      <c r="EO217" s="606"/>
      <c r="EP217" s="606"/>
      <c r="EQ217" s="606" t="str">
        <f>IF(SUMIFS(Bitácora!$AF$5:$AF$1036129,Bitácora!$D$5:$D$1036129,DB183,Bitácora!$AN$5:$AN$1036129,DR183,Bitácora!$E$5:$E$1036129,DH183,Bitácora!$AM$5:$AM$1036129,DW217)=0," ",SUMIFS(Bitácora!$AF$5:$AF$1036129,Bitácora!$D$5:$D$1036129,DB183,Bitácora!$AN$5:$AN$1036129,DR183,Bitácora!$E$5:$E$1036129,DH183,Bitácora!$AM$5:$AM$1036129,DW217))</f>
        <v xml:space="preserve"> </v>
      </c>
      <c r="ER217" s="606"/>
      <c r="ES217" s="606"/>
      <c r="ET217" s="632"/>
      <c r="EU217" s="599"/>
      <c r="EV217" s="1160" t="str">
        <f>IFERROR(SUM(IF(SUMIFS(Bitácora!$AG$5:$AG$1036129,Bitácora!$D$5:$D$1036129,EY183,Bitácora!$AN$5:$AN$1036129,FO183,Bitácora!$AH$5:$AH$1036129,EV216,Bitácora!$E$5:$E$1036129,FE183)=0," ",SUMIFS(Bitácora!$AG$5:$AG$1036129,Bitácora!$D$5:$D$1036129,EY183,Bitácora!$AN$5:$AN$1036129,FO183,Bitácora!$AH$5:$AH$1036129,EV216,Bitácora!$E$5:$E$1036129,FE183)),EY221,FG221,FO221)," ")</f>
        <v xml:space="preserve"> </v>
      </c>
      <c r="EW217" s="1160"/>
      <c r="EX217" s="1160"/>
      <c r="EY217" s="1160"/>
      <c r="EZ217" s="1160"/>
      <c r="FA217" s="625"/>
      <c r="FB217" s="1160" t="str">
        <f>IF(SUMIFS(Bitácora!$AG$5:$AG$1036129,Bitácora!$D$5:$D$1036129,EY183,Bitácora!$AN$5:$AN$1036129,FO183,Bitácora!$AH$5:$AH$1036129,FB216,Bitácora!$E$5:$E$1036129,FE183)=0," ",SUMIFS(Bitácora!$AG$5:$AG$1036129,Bitácora!$D$5:$D$1036129,EY183,Bitácora!$AN$5:$AN$1036129,FO183,Bitácora!$AH$5:$AH$1036129,FB216,Bitácora!$E$5:$E$1036129,FE183))</f>
        <v xml:space="preserve"> </v>
      </c>
      <c r="FC217" s="1160"/>
      <c r="FD217" s="1160"/>
      <c r="FE217" s="1160"/>
      <c r="FF217" s="1160"/>
      <c r="FG217" s="625"/>
      <c r="FH217" s="1160" t="str">
        <f>IF(SUMIFS(Bitácora!$AG$5:$AG$1036129,Bitácora!$D$5:$D$1036129,EY183,Bitácora!$AN$5:$AN$1036129,FO183,Bitácora!$AH$5:$AH$1036129,FH216,Bitácora!$E$5:$E$1036129,FE183)=0," ",SUMIFS(Bitácora!$AG$5:$AG$1036129,Bitácora!$D$5:$D$1036129,EY183,Bitácora!$AN$5:$AN$1036129,FO183,Bitácora!$AH$5:$AH$1036129,FH216,Bitácora!$E$5:$E$1036129,FE183))</f>
        <v xml:space="preserve"> </v>
      </c>
      <c r="FI217" s="1160"/>
      <c r="FJ217" s="1160"/>
      <c r="FK217" s="1160"/>
      <c r="FL217" s="1160"/>
      <c r="FM217" s="625"/>
      <c r="FN217" s="1160" t="str">
        <f>IF(SUMIFS(Bitácora!$AG$5:$AG$1036129,Bitácora!$D$5:$D$1036129,EY183,Bitácora!$AN$5:$AN$1036129,FO183,Bitácora!$AH$5:$AH$1036129,FN216,Bitácora!$E$5:$E$1036129,FE183)=0," ",SUMIFS(Bitácora!$AG$5:$AG$1036129,Bitácora!$D$5:$D$1036129,EY183,Bitácora!$AN$5:$AN$1036129,FO183,Bitácora!$AH$5:$AH$1036129,FN216,Bitácora!$E$5:$E$1036129,FE183))</f>
        <v xml:space="preserve"> </v>
      </c>
      <c r="FO217" s="1160"/>
      <c r="FP217" s="1160"/>
      <c r="FQ217" s="1160"/>
      <c r="FR217" s="1160"/>
      <c r="FS217" s="15"/>
      <c r="FT217" s="613" t="str">
        <f>IF(Portada!$A$1="www.fly-logics.com","NOV",0)</f>
        <v>NOV</v>
      </c>
      <c r="FU217" s="613"/>
      <c r="FV217" s="613"/>
      <c r="FW217" s="613"/>
      <c r="FX217" s="613"/>
      <c r="FY217" s="605" t="str">
        <f>IF(SUMIFS(Bitácora!$Y$5:$Y$1036129,Bitácora!$D$5:$D$1036129,EY183,Bitácora!$AN$5:$AN$1036129,FO183,Bitácora!$E$5:$E$1036129,FE183,Bitácora!$AM$5:$AM$1036129,FT217)=0," ",SUMIFS(Bitácora!$Y$5:$Y$1036129,Bitácora!$D$5:$D$1036129,EY183,Bitácora!$AN$5:$AN$1036129,FO183,Bitácora!$E$5:$E$1036129,FE183,Bitácora!$AM$5:$AM$1036129,FT217))</f>
        <v xml:space="preserve"> </v>
      </c>
      <c r="FZ217" s="605"/>
      <c r="GA217" s="605"/>
      <c r="GB217" s="605"/>
      <c r="GC217" s="605" t="str">
        <f>IF(SUMIFS(Bitácora!$Z$5:$Z$1036129,Bitácora!$D$5:$D$1036129,EY183,Bitácora!$AN$5:$AN$1036129,FO183,Bitácora!$E$5:$E$1036129,FE183,Bitácora!$AM$5:$AM$1036129,FT217)=0," ",SUMIFS(Bitácora!$Z$5:$Z$1036129,Bitácora!$D$5:$D$1036129,EY183,Bitácora!$AN$5:$AN$1036129,FO183,Bitácora!$E$5:$E$1036129,FE183,Bitácora!$AM$5:$AM$1036129,FT217))</f>
        <v xml:space="preserve"> </v>
      </c>
      <c r="GD217" s="605"/>
      <c r="GE217" s="605"/>
      <c r="GF217" s="605"/>
      <c r="GG217" s="605" t="str">
        <f>IF(SUMIFS(Bitácora!$AA$5:$AA$1036129,Bitácora!$D$5:$D$1036129,EY183,Bitácora!$AN$5:$AN$1036129,FO183,Bitácora!$E$5:$E$1036129,FE183,Bitácora!$AM$5:$AM$1036129,FT217)=0," ",SUMIFS(Bitácora!$AA$5:$AA$1036129,Bitácora!$D$5:$D$1036129,EY183,Bitácora!$AN$5:$AN$1036129,FO183,Bitácora!$E$5:$E$1036129,FE183,Bitácora!$AM$5:$AM$1036129,FT217))</f>
        <v xml:space="preserve"> </v>
      </c>
      <c r="GH217" s="605"/>
      <c r="GI217" s="605"/>
      <c r="GJ217" s="605"/>
      <c r="GK217" s="606" t="str">
        <f>IF(SUMIFS(Bitácora!$AE$5:$AE$1036129,Bitácora!$D$5:$D$1036129,EY183,Bitácora!$AN$5:$AN$1036129,FO183,Bitácora!$E$5:$E$1036129,FE183,Bitácora!$AM$5:$AM$1036129,FT217)=0," ",SUMIFS(Bitácora!$AC$5:$AC$1036129,Bitácora!$D$5:$D$1036129,EY183,Bitácora!$AN$5:$AN$1036129,FO183,Bitácora!$E$5:$E$1036129,FE183,Bitácora!$AM$5:$AM$1036129,FT217))</f>
        <v xml:space="preserve"> </v>
      </c>
      <c r="GL217" s="606"/>
      <c r="GM217" s="606"/>
      <c r="GN217" s="606" t="str">
        <f>IF(SUMIFS(Bitácora!$AF$5:$AF$1036129,Bitácora!$D$5:$D$1036129,EY183,Bitácora!$AN$5:$AN$1036129,FO183,Bitácora!$E$5:$E$1036129,FE183,Bitácora!$AM$5:$AM$1036129,FT217)=0," ",SUMIFS(Bitácora!$AF$5:$AF$1036129,Bitácora!$D$5:$D$1036129,EY183,Bitácora!$AN$5:$AN$1036129,FO183,Bitácora!$E$5:$E$1036129,FE183,Bitácora!$AM$5:$AM$1036129,FT217))</f>
        <v xml:space="preserve"> </v>
      </c>
      <c r="GO217" s="606"/>
      <c r="GP217" s="606"/>
      <c r="GQ217" s="632"/>
      <c r="GR217" s="6"/>
    </row>
    <row r="218" spans="1:200" ht="6.75" customHeight="1" x14ac:dyDescent="0.25">
      <c r="A218" s="244"/>
      <c r="B218" s="599"/>
      <c r="C218" s="1161"/>
      <c r="D218" s="1161"/>
      <c r="E218" s="1161"/>
      <c r="F218" s="1161"/>
      <c r="G218" s="1161"/>
      <c r="H218" s="625"/>
      <c r="I218" s="1161"/>
      <c r="J218" s="1161"/>
      <c r="K218" s="1161"/>
      <c r="L218" s="1161"/>
      <c r="M218" s="1161"/>
      <c r="N218" s="625"/>
      <c r="O218" s="1161"/>
      <c r="P218" s="1161"/>
      <c r="Q218" s="1161"/>
      <c r="R218" s="1161"/>
      <c r="S218" s="1161"/>
      <c r="T218" s="625"/>
      <c r="U218" s="1161"/>
      <c r="V218" s="1161"/>
      <c r="W218" s="1161"/>
      <c r="X218" s="1161"/>
      <c r="Y218" s="1161"/>
      <c r="Z218" s="15"/>
      <c r="AA218" s="613"/>
      <c r="AB218" s="613"/>
      <c r="AC218" s="613"/>
      <c r="AD218" s="613"/>
      <c r="AE218" s="613"/>
      <c r="AF218" s="605"/>
      <c r="AG218" s="605"/>
      <c r="AH218" s="605"/>
      <c r="AI218" s="605"/>
      <c r="AJ218" s="605"/>
      <c r="AK218" s="605"/>
      <c r="AL218" s="605"/>
      <c r="AM218" s="605"/>
      <c r="AN218" s="605"/>
      <c r="AO218" s="605"/>
      <c r="AP218" s="605"/>
      <c r="AQ218" s="605"/>
      <c r="AR218" s="606"/>
      <c r="AS218" s="606"/>
      <c r="AT218" s="606"/>
      <c r="AU218" s="606"/>
      <c r="AV218" s="606"/>
      <c r="AW218" s="606"/>
      <c r="AX218" s="632"/>
      <c r="AY218" s="599"/>
      <c r="AZ218" s="1161"/>
      <c r="BA218" s="1161"/>
      <c r="BB218" s="1161"/>
      <c r="BC218" s="1161"/>
      <c r="BD218" s="1161"/>
      <c r="BE218" s="625"/>
      <c r="BF218" s="1161"/>
      <c r="BG218" s="1161"/>
      <c r="BH218" s="1161"/>
      <c r="BI218" s="1161"/>
      <c r="BJ218" s="1161"/>
      <c r="BK218" s="625"/>
      <c r="BL218" s="1161"/>
      <c r="BM218" s="1161"/>
      <c r="BN218" s="1161"/>
      <c r="BO218" s="1161"/>
      <c r="BP218" s="1161"/>
      <c r="BQ218" s="625"/>
      <c r="BR218" s="1161"/>
      <c r="BS218" s="1161"/>
      <c r="BT218" s="1161"/>
      <c r="BU218" s="1161"/>
      <c r="BV218" s="1161"/>
      <c r="BW218" s="15"/>
      <c r="BX218" s="613"/>
      <c r="BY218" s="613"/>
      <c r="BZ218" s="613"/>
      <c r="CA218" s="613"/>
      <c r="CB218" s="613"/>
      <c r="CC218" s="605"/>
      <c r="CD218" s="605"/>
      <c r="CE218" s="605"/>
      <c r="CF218" s="605"/>
      <c r="CG218" s="605"/>
      <c r="CH218" s="605"/>
      <c r="CI218" s="605"/>
      <c r="CJ218" s="605"/>
      <c r="CK218" s="605"/>
      <c r="CL218" s="605"/>
      <c r="CM218" s="605"/>
      <c r="CN218" s="605"/>
      <c r="CO218" s="606"/>
      <c r="CP218" s="606"/>
      <c r="CQ218" s="606"/>
      <c r="CR218" s="606"/>
      <c r="CS218" s="606"/>
      <c r="CT218" s="606"/>
      <c r="CU218" s="632"/>
      <c r="CV218" s="278"/>
      <c r="CW218" s="244"/>
      <c r="CX218" s="599"/>
      <c r="CY218" s="1161"/>
      <c r="CZ218" s="1161"/>
      <c r="DA218" s="1161"/>
      <c r="DB218" s="1161"/>
      <c r="DC218" s="1161"/>
      <c r="DD218" s="625"/>
      <c r="DE218" s="1161"/>
      <c r="DF218" s="1161"/>
      <c r="DG218" s="1161"/>
      <c r="DH218" s="1161"/>
      <c r="DI218" s="1161"/>
      <c r="DJ218" s="625"/>
      <c r="DK218" s="1161"/>
      <c r="DL218" s="1161"/>
      <c r="DM218" s="1161"/>
      <c r="DN218" s="1161"/>
      <c r="DO218" s="1161"/>
      <c r="DP218" s="625"/>
      <c r="DQ218" s="1161"/>
      <c r="DR218" s="1161"/>
      <c r="DS218" s="1161"/>
      <c r="DT218" s="1161"/>
      <c r="DU218" s="1161"/>
      <c r="DV218" s="15"/>
      <c r="DW218" s="613"/>
      <c r="DX218" s="613"/>
      <c r="DY218" s="613"/>
      <c r="DZ218" s="613"/>
      <c r="EA218" s="613"/>
      <c r="EB218" s="605"/>
      <c r="EC218" s="605"/>
      <c r="ED218" s="605"/>
      <c r="EE218" s="605"/>
      <c r="EF218" s="605"/>
      <c r="EG218" s="605"/>
      <c r="EH218" s="605"/>
      <c r="EI218" s="605"/>
      <c r="EJ218" s="605"/>
      <c r="EK218" s="605"/>
      <c r="EL218" s="605"/>
      <c r="EM218" s="605"/>
      <c r="EN218" s="606"/>
      <c r="EO218" s="606"/>
      <c r="EP218" s="606"/>
      <c r="EQ218" s="606"/>
      <c r="ER218" s="606"/>
      <c r="ES218" s="606"/>
      <c r="ET218" s="632"/>
      <c r="EU218" s="599"/>
      <c r="EV218" s="1161"/>
      <c r="EW218" s="1161"/>
      <c r="EX218" s="1161"/>
      <c r="EY218" s="1161"/>
      <c r="EZ218" s="1161"/>
      <c r="FA218" s="625"/>
      <c r="FB218" s="1161"/>
      <c r="FC218" s="1161"/>
      <c r="FD218" s="1161"/>
      <c r="FE218" s="1161"/>
      <c r="FF218" s="1161"/>
      <c r="FG218" s="625"/>
      <c r="FH218" s="1161"/>
      <c r="FI218" s="1161"/>
      <c r="FJ218" s="1161"/>
      <c r="FK218" s="1161"/>
      <c r="FL218" s="1161"/>
      <c r="FM218" s="625"/>
      <c r="FN218" s="1161"/>
      <c r="FO218" s="1161"/>
      <c r="FP218" s="1161"/>
      <c r="FQ218" s="1161"/>
      <c r="FR218" s="1161"/>
      <c r="FS218" s="15"/>
      <c r="FT218" s="613"/>
      <c r="FU218" s="613"/>
      <c r="FV218" s="613"/>
      <c r="FW218" s="613"/>
      <c r="FX218" s="613"/>
      <c r="FY218" s="605"/>
      <c r="FZ218" s="605"/>
      <c r="GA218" s="605"/>
      <c r="GB218" s="605"/>
      <c r="GC218" s="605"/>
      <c r="GD218" s="605"/>
      <c r="GE218" s="605"/>
      <c r="GF218" s="605"/>
      <c r="GG218" s="605"/>
      <c r="GH218" s="605"/>
      <c r="GI218" s="605"/>
      <c r="GJ218" s="605"/>
      <c r="GK218" s="606"/>
      <c r="GL218" s="606"/>
      <c r="GM218" s="606"/>
      <c r="GN218" s="606"/>
      <c r="GO218" s="606"/>
      <c r="GP218" s="606"/>
      <c r="GQ218" s="632"/>
      <c r="GR218" s="6"/>
    </row>
    <row r="219" spans="1:200" ht="3" customHeight="1" x14ac:dyDescent="0.25">
      <c r="A219" s="244"/>
      <c r="B219" s="599"/>
      <c r="C219" s="1161"/>
      <c r="D219" s="1161"/>
      <c r="E219" s="1161"/>
      <c r="F219" s="1161"/>
      <c r="G219" s="1161"/>
      <c r="H219" s="625"/>
      <c r="I219" s="1161"/>
      <c r="J219" s="1161"/>
      <c r="K219" s="1161"/>
      <c r="L219" s="1161"/>
      <c r="M219" s="1161"/>
      <c r="N219" s="625"/>
      <c r="O219" s="1161"/>
      <c r="P219" s="1161"/>
      <c r="Q219" s="1161"/>
      <c r="R219" s="1161"/>
      <c r="S219" s="1161"/>
      <c r="T219" s="625"/>
      <c r="U219" s="1161"/>
      <c r="V219" s="1161"/>
      <c r="W219" s="1161"/>
      <c r="X219" s="1161"/>
      <c r="Y219" s="1161"/>
      <c r="Z219" s="15"/>
      <c r="AA219" s="613"/>
      <c r="AB219" s="613"/>
      <c r="AC219" s="613"/>
      <c r="AD219" s="613"/>
      <c r="AE219" s="613"/>
      <c r="AF219" s="605"/>
      <c r="AG219" s="605"/>
      <c r="AH219" s="605"/>
      <c r="AI219" s="605"/>
      <c r="AJ219" s="605"/>
      <c r="AK219" s="605"/>
      <c r="AL219" s="605"/>
      <c r="AM219" s="605"/>
      <c r="AN219" s="605"/>
      <c r="AO219" s="605"/>
      <c r="AP219" s="605"/>
      <c r="AQ219" s="605"/>
      <c r="AR219" s="606"/>
      <c r="AS219" s="606"/>
      <c r="AT219" s="606"/>
      <c r="AU219" s="606"/>
      <c r="AV219" s="606"/>
      <c r="AW219" s="606"/>
      <c r="AX219" s="632"/>
      <c r="AY219" s="599"/>
      <c r="AZ219" s="1161"/>
      <c r="BA219" s="1161"/>
      <c r="BB219" s="1161"/>
      <c r="BC219" s="1161"/>
      <c r="BD219" s="1161"/>
      <c r="BE219" s="625"/>
      <c r="BF219" s="1161"/>
      <c r="BG219" s="1161"/>
      <c r="BH219" s="1161"/>
      <c r="BI219" s="1161"/>
      <c r="BJ219" s="1161"/>
      <c r="BK219" s="625"/>
      <c r="BL219" s="1161"/>
      <c r="BM219" s="1161"/>
      <c r="BN219" s="1161"/>
      <c r="BO219" s="1161"/>
      <c r="BP219" s="1161"/>
      <c r="BQ219" s="625"/>
      <c r="BR219" s="1161"/>
      <c r="BS219" s="1161"/>
      <c r="BT219" s="1161"/>
      <c r="BU219" s="1161"/>
      <c r="BV219" s="1161"/>
      <c r="BW219" s="15"/>
      <c r="BX219" s="613"/>
      <c r="BY219" s="613"/>
      <c r="BZ219" s="613"/>
      <c r="CA219" s="613"/>
      <c r="CB219" s="613"/>
      <c r="CC219" s="605"/>
      <c r="CD219" s="605"/>
      <c r="CE219" s="605"/>
      <c r="CF219" s="605"/>
      <c r="CG219" s="605"/>
      <c r="CH219" s="605"/>
      <c r="CI219" s="605"/>
      <c r="CJ219" s="605"/>
      <c r="CK219" s="605"/>
      <c r="CL219" s="605"/>
      <c r="CM219" s="605"/>
      <c r="CN219" s="605"/>
      <c r="CO219" s="606"/>
      <c r="CP219" s="606"/>
      <c r="CQ219" s="606"/>
      <c r="CR219" s="606"/>
      <c r="CS219" s="606"/>
      <c r="CT219" s="606"/>
      <c r="CU219" s="632"/>
      <c r="CV219" s="278"/>
      <c r="CW219" s="244"/>
      <c r="CX219" s="599"/>
      <c r="CY219" s="1161"/>
      <c r="CZ219" s="1161"/>
      <c r="DA219" s="1161"/>
      <c r="DB219" s="1161"/>
      <c r="DC219" s="1161"/>
      <c r="DD219" s="625"/>
      <c r="DE219" s="1161"/>
      <c r="DF219" s="1161"/>
      <c r="DG219" s="1161"/>
      <c r="DH219" s="1161"/>
      <c r="DI219" s="1161"/>
      <c r="DJ219" s="625"/>
      <c r="DK219" s="1161"/>
      <c r="DL219" s="1161"/>
      <c r="DM219" s="1161"/>
      <c r="DN219" s="1161"/>
      <c r="DO219" s="1161"/>
      <c r="DP219" s="625"/>
      <c r="DQ219" s="1161"/>
      <c r="DR219" s="1161"/>
      <c r="DS219" s="1161"/>
      <c r="DT219" s="1161"/>
      <c r="DU219" s="1161"/>
      <c r="DV219" s="15"/>
      <c r="DW219" s="613"/>
      <c r="DX219" s="613"/>
      <c r="DY219" s="613"/>
      <c r="DZ219" s="613"/>
      <c r="EA219" s="613"/>
      <c r="EB219" s="605"/>
      <c r="EC219" s="605"/>
      <c r="ED219" s="605"/>
      <c r="EE219" s="605"/>
      <c r="EF219" s="605"/>
      <c r="EG219" s="605"/>
      <c r="EH219" s="605"/>
      <c r="EI219" s="605"/>
      <c r="EJ219" s="605"/>
      <c r="EK219" s="605"/>
      <c r="EL219" s="605"/>
      <c r="EM219" s="605"/>
      <c r="EN219" s="606"/>
      <c r="EO219" s="606"/>
      <c r="EP219" s="606"/>
      <c r="EQ219" s="606"/>
      <c r="ER219" s="606"/>
      <c r="ES219" s="606"/>
      <c r="ET219" s="632"/>
      <c r="EU219" s="599"/>
      <c r="EV219" s="1161"/>
      <c r="EW219" s="1161"/>
      <c r="EX219" s="1161"/>
      <c r="EY219" s="1161"/>
      <c r="EZ219" s="1161"/>
      <c r="FA219" s="625"/>
      <c r="FB219" s="1161"/>
      <c r="FC219" s="1161"/>
      <c r="FD219" s="1161"/>
      <c r="FE219" s="1161"/>
      <c r="FF219" s="1161"/>
      <c r="FG219" s="625"/>
      <c r="FH219" s="1161"/>
      <c r="FI219" s="1161"/>
      <c r="FJ219" s="1161"/>
      <c r="FK219" s="1161"/>
      <c r="FL219" s="1161"/>
      <c r="FM219" s="625"/>
      <c r="FN219" s="1161"/>
      <c r="FO219" s="1161"/>
      <c r="FP219" s="1161"/>
      <c r="FQ219" s="1161"/>
      <c r="FR219" s="1161"/>
      <c r="FS219" s="15"/>
      <c r="FT219" s="613"/>
      <c r="FU219" s="613"/>
      <c r="FV219" s="613"/>
      <c r="FW219" s="613"/>
      <c r="FX219" s="613"/>
      <c r="FY219" s="605"/>
      <c r="FZ219" s="605"/>
      <c r="GA219" s="605"/>
      <c r="GB219" s="605"/>
      <c r="GC219" s="605"/>
      <c r="GD219" s="605"/>
      <c r="GE219" s="605"/>
      <c r="GF219" s="605"/>
      <c r="GG219" s="605"/>
      <c r="GH219" s="605"/>
      <c r="GI219" s="605"/>
      <c r="GJ219" s="605"/>
      <c r="GK219" s="606"/>
      <c r="GL219" s="606"/>
      <c r="GM219" s="606"/>
      <c r="GN219" s="606"/>
      <c r="GO219" s="606"/>
      <c r="GP219" s="606"/>
      <c r="GQ219" s="632"/>
      <c r="GR219" s="6"/>
    </row>
    <row r="220" spans="1:200" ht="6" customHeight="1" x14ac:dyDescent="0.25">
      <c r="A220" s="244"/>
      <c r="B220" s="599"/>
      <c r="C220" s="601"/>
      <c r="D220" s="601"/>
      <c r="E220" s="601"/>
      <c r="F220" s="601"/>
      <c r="G220" s="601"/>
      <c r="H220" s="601"/>
      <c r="I220" s="601"/>
      <c r="J220" s="601"/>
      <c r="K220" s="601"/>
      <c r="L220" s="601"/>
      <c r="M220" s="601"/>
      <c r="N220" s="601"/>
      <c r="O220" s="601"/>
      <c r="P220" s="601"/>
      <c r="Q220" s="601"/>
      <c r="R220" s="601"/>
      <c r="S220" s="601"/>
      <c r="T220" s="601"/>
      <c r="U220" s="601"/>
      <c r="V220" s="601"/>
      <c r="W220" s="601"/>
      <c r="X220" s="601"/>
      <c r="Y220" s="601"/>
      <c r="Z220" s="602"/>
      <c r="AA220" s="613"/>
      <c r="AB220" s="613"/>
      <c r="AC220" s="613"/>
      <c r="AD220" s="613"/>
      <c r="AE220" s="613"/>
      <c r="AF220" s="605"/>
      <c r="AG220" s="605"/>
      <c r="AH220" s="605"/>
      <c r="AI220" s="605"/>
      <c r="AJ220" s="605"/>
      <c r="AK220" s="605"/>
      <c r="AL220" s="605"/>
      <c r="AM220" s="605"/>
      <c r="AN220" s="605"/>
      <c r="AO220" s="605"/>
      <c r="AP220" s="605"/>
      <c r="AQ220" s="605"/>
      <c r="AR220" s="606"/>
      <c r="AS220" s="606"/>
      <c r="AT220" s="606"/>
      <c r="AU220" s="606"/>
      <c r="AV220" s="606"/>
      <c r="AW220" s="606"/>
      <c r="AX220" s="632"/>
      <c r="AY220" s="599"/>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2"/>
      <c r="BX220" s="613"/>
      <c r="BY220" s="613"/>
      <c r="BZ220" s="613"/>
      <c r="CA220" s="613"/>
      <c r="CB220" s="613"/>
      <c r="CC220" s="605"/>
      <c r="CD220" s="605"/>
      <c r="CE220" s="605"/>
      <c r="CF220" s="605"/>
      <c r="CG220" s="605"/>
      <c r="CH220" s="605"/>
      <c r="CI220" s="605"/>
      <c r="CJ220" s="605"/>
      <c r="CK220" s="605"/>
      <c r="CL220" s="605"/>
      <c r="CM220" s="605"/>
      <c r="CN220" s="605"/>
      <c r="CO220" s="606"/>
      <c r="CP220" s="606"/>
      <c r="CQ220" s="606"/>
      <c r="CR220" s="606"/>
      <c r="CS220" s="606"/>
      <c r="CT220" s="606"/>
      <c r="CU220" s="632"/>
      <c r="CV220" s="278"/>
      <c r="CW220" s="244"/>
      <c r="CX220" s="599"/>
      <c r="CY220" s="601"/>
      <c r="CZ220" s="601"/>
      <c r="DA220" s="601"/>
      <c r="DB220" s="601"/>
      <c r="DC220" s="601"/>
      <c r="DD220" s="601"/>
      <c r="DE220" s="601"/>
      <c r="DF220" s="601"/>
      <c r="DG220" s="601"/>
      <c r="DH220" s="601"/>
      <c r="DI220" s="601"/>
      <c r="DJ220" s="601"/>
      <c r="DK220" s="601"/>
      <c r="DL220" s="601"/>
      <c r="DM220" s="601"/>
      <c r="DN220" s="601"/>
      <c r="DO220" s="601"/>
      <c r="DP220" s="601"/>
      <c r="DQ220" s="601"/>
      <c r="DR220" s="601"/>
      <c r="DS220" s="601"/>
      <c r="DT220" s="601"/>
      <c r="DU220" s="601"/>
      <c r="DV220" s="602"/>
      <c r="DW220" s="613"/>
      <c r="DX220" s="613"/>
      <c r="DY220" s="613"/>
      <c r="DZ220" s="613"/>
      <c r="EA220" s="613"/>
      <c r="EB220" s="605"/>
      <c r="EC220" s="605"/>
      <c r="ED220" s="605"/>
      <c r="EE220" s="605"/>
      <c r="EF220" s="605"/>
      <c r="EG220" s="605"/>
      <c r="EH220" s="605"/>
      <c r="EI220" s="605"/>
      <c r="EJ220" s="605"/>
      <c r="EK220" s="605"/>
      <c r="EL220" s="605"/>
      <c r="EM220" s="605"/>
      <c r="EN220" s="606"/>
      <c r="EO220" s="606"/>
      <c r="EP220" s="606"/>
      <c r="EQ220" s="606"/>
      <c r="ER220" s="606"/>
      <c r="ES220" s="606"/>
      <c r="ET220" s="632"/>
      <c r="EU220" s="599"/>
      <c r="EV220" s="601"/>
      <c r="EW220" s="601"/>
      <c r="EX220" s="601"/>
      <c r="EY220" s="601"/>
      <c r="EZ220" s="601"/>
      <c r="FA220" s="601"/>
      <c r="FB220" s="601"/>
      <c r="FC220" s="601"/>
      <c r="FD220" s="601"/>
      <c r="FE220" s="601"/>
      <c r="FF220" s="601"/>
      <c r="FG220" s="601"/>
      <c r="FH220" s="601"/>
      <c r="FI220" s="601"/>
      <c r="FJ220" s="601"/>
      <c r="FK220" s="601"/>
      <c r="FL220" s="601"/>
      <c r="FM220" s="601"/>
      <c r="FN220" s="601"/>
      <c r="FO220" s="601"/>
      <c r="FP220" s="601"/>
      <c r="FQ220" s="601"/>
      <c r="FR220" s="601"/>
      <c r="FS220" s="602"/>
      <c r="FT220" s="613"/>
      <c r="FU220" s="613"/>
      <c r="FV220" s="613"/>
      <c r="FW220" s="613"/>
      <c r="FX220" s="613"/>
      <c r="FY220" s="605"/>
      <c r="FZ220" s="605"/>
      <c r="GA220" s="605"/>
      <c r="GB220" s="605"/>
      <c r="GC220" s="605"/>
      <c r="GD220" s="605"/>
      <c r="GE220" s="605"/>
      <c r="GF220" s="605"/>
      <c r="GG220" s="605"/>
      <c r="GH220" s="605"/>
      <c r="GI220" s="605"/>
      <c r="GJ220" s="605"/>
      <c r="GK220" s="606"/>
      <c r="GL220" s="606"/>
      <c r="GM220" s="606"/>
      <c r="GN220" s="606"/>
      <c r="GO220" s="606"/>
      <c r="GP220" s="606"/>
      <c r="GQ220" s="632"/>
      <c r="GR220" s="6"/>
    </row>
    <row r="221" spans="1:200" ht="16.5" customHeight="1" x14ac:dyDescent="0.25">
      <c r="A221" s="244"/>
      <c r="B221" s="599"/>
      <c r="C221" s="1162" t="s">
        <v>59</v>
      </c>
      <c r="D221" s="1162"/>
      <c r="E221" s="1163"/>
      <c r="F221" s="1164" t="str">
        <f>IF(SUMIFS(Bitácora!$AG$5:$AG$1036129,Bitácora!$D$5:$D$1036129,F183,Bitácora!$AN$5:$AN$1036129,V183,Bitácora!$AH$5:$AH$1036129,"CAT I",Bitácora!$E$5:$E$1036129,L183)=0," ",SUMIFS(Bitácora!$AG$5:$AG$1036129,Bitácora!$D$5:$D$1036129,F183,Bitácora!$AN$5:$AN$1036129,V183,Bitácora!$AH$5:$AH$1036129,"CAT I",Bitácora!$E$5:$E$1036129,L183))</f>
        <v xml:space="preserve"> </v>
      </c>
      <c r="G221" s="1165"/>
      <c r="H221" s="1165"/>
      <c r="I221" s="1165"/>
      <c r="J221" s="241"/>
      <c r="K221" s="1162" t="s">
        <v>58</v>
      </c>
      <c r="L221" s="1162"/>
      <c r="M221" s="1163"/>
      <c r="N221" s="1166" t="str">
        <f>IF(SUMIFS(Bitácora!$AG$5:$AG$1036129,Bitácora!$D$5:$D$1036129,F183,Bitácora!$AN$5:$AN$1036129,V183,Bitácora!$AH$5:$AH$1036129,"CAT II",Bitácora!$E$5:$E$1036129,L183)=0," ",SUMIFS(Bitácora!$AG$5:$AG$1036129,Bitácora!$D$5:$D$1036129,F183,Bitácora!$AN$5:$AN$1036129,V183,Bitácora!$AH$5:$AH$1036129,"CAT II",Bitácora!$E$5:$E$1036129,L183))</f>
        <v xml:space="preserve"> </v>
      </c>
      <c r="O221" s="1167"/>
      <c r="P221" s="1167"/>
      <c r="Q221" s="1167"/>
      <c r="R221" s="241"/>
      <c r="S221" s="1162" t="s">
        <v>61</v>
      </c>
      <c r="T221" s="1162"/>
      <c r="U221" s="1163"/>
      <c r="V221" s="1166" t="str">
        <f>IF(SUMIFS(Bitácora!$AG$5:$AG$1036129,Bitácora!$D$5:$D$1036129,F183,Bitácora!$AN$5:$AN$1036129,V183,Bitácora!$AH$5:$AH$1036129,"CAT III",Bitácora!$E$5:$E$1036129,L183)=0," ",SUMIFS(Bitácora!$AG$5:$AG$1036129,Bitácora!$D$5:$D$1036129,F183,Bitácora!$AN$5:$AN$1036129,V183,Bitácora!$AH$5:$AH$1036129,"CAT III",Bitácora!$E$5:$E$1036129,L183))</f>
        <v xml:space="preserve"> </v>
      </c>
      <c r="W221" s="1167"/>
      <c r="X221" s="1167"/>
      <c r="Y221" s="1167"/>
      <c r="Z221" s="260"/>
      <c r="AA221" s="613" t="str">
        <f>IF(Portada!$A$1="www.fly-logics.com","DIC",0)</f>
        <v>DIC</v>
      </c>
      <c r="AB221" s="613"/>
      <c r="AC221" s="613"/>
      <c r="AD221" s="613"/>
      <c r="AE221" s="613"/>
      <c r="AF221" s="605" t="str">
        <f>IF(SUMIFS(Bitácora!$Y$5:$Y$1036129,Bitácora!$D$5:$D$1036129,F183,Bitácora!$AN$5:$AN$1036129,V183,Bitácora!$E$5:$E$1036129,L183,Bitácora!$AM$5:$AM$1036129,AA221)=0," ",SUMIFS(Bitácora!$Y$5:$Y$1036129,Bitácora!$D$5:$D$1036129,F183,Bitácora!$AN$5:$AN$1036129,V183,Bitácora!$E$5:$E$1036129,L183,Bitácora!$AM$5:$AM$1036129,AA221))</f>
        <v xml:space="preserve"> </v>
      </c>
      <c r="AG221" s="605"/>
      <c r="AH221" s="605"/>
      <c r="AI221" s="605"/>
      <c r="AJ221" s="605" t="str">
        <f>IF(SUMIFS(Bitácora!$Z$5:$Z$1036129,Bitácora!$D$5:$D$1036129,F183,Bitácora!$AN$5:$AN$1036129,V183,Bitácora!$E$5:$E$1036129,L183,Bitácora!$AM$5:$AM$1036129,AA221)=0," ",SUMIFS(Bitácora!$Z$5:$Z$1036129,Bitácora!$D$5:$D$1036129,F183,Bitácora!$AN$5:$AN$1036129,V183,Bitácora!$E$5:$E$1036129,L183,Bitácora!$AM$5:$AM$1036129,AA221))</f>
        <v xml:space="preserve"> </v>
      </c>
      <c r="AK221" s="605"/>
      <c r="AL221" s="605"/>
      <c r="AM221" s="605"/>
      <c r="AN221" s="605" t="str">
        <f>IF(SUMIFS(Bitácora!$AA$5:$AA$1036129,Bitácora!$D$5:$D$1036129,F183,Bitácora!$AN$5:$AN$1036129,V183,Bitácora!$E$5:$E$1036129,L183,Bitácora!$AM$5:$AM$1036129,AA221)=0," ",SUMIFS(Bitácora!$AA$5:$AA$1036129,Bitácora!$D$5:$D$1036129,F183,Bitácora!$AN$5:$AN$1036129,V183,Bitácora!$E$5:$E$1036129,L183,Bitácora!$AM$5:$AM$1036129,AA221))</f>
        <v xml:space="preserve"> </v>
      </c>
      <c r="AO221" s="605"/>
      <c r="AP221" s="605"/>
      <c r="AQ221" s="605"/>
      <c r="AR221" s="606" t="str">
        <f>IF(SUMIFS(Bitácora!$AE$5:$AE$1036129,Bitácora!$D$5:$D$1036129,F183,Bitácora!$AN$5:$AN$1036129,V183,Bitácora!$E$5:$E$1036129,L183,Bitácora!$AM$5:$AM$1036129,AA221)=0," ",SUMIFS(Bitácora!$AC$5:$AC$1036129,Bitácora!$D$5:$D$1036129,F183,Bitácora!$AN$5:$AN$1036129,V183,Bitácora!$E$5:$E$1036129,L183,Bitácora!$AM$5:$AM$1036129,AA221))</f>
        <v xml:space="preserve"> </v>
      </c>
      <c r="AS221" s="606"/>
      <c r="AT221" s="606"/>
      <c r="AU221" s="606" t="str">
        <f>IF(SUMIFS(Bitácora!$AF$5:$AF$1036129,Bitácora!$D$5:$D$1036129,F183,Bitácora!$AN$5:$AN$1036129,V183,Bitácora!$E$5:$E$1036129,L183,Bitácora!$AM$5:$AM$1036129,AA221)=0," ",SUMIFS(Bitácora!$AF$5:$AF$1036129,Bitácora!$D$5:$D$1036129,F183,Bitácora!$AN$5:$AN$1036129,V183,Bitácora!$E$5:$E$1036129,L183,Bitácora!$AM$5:$AM$1036129,AA221))</f>
        <v xml:space="preserve"> </v>
      </c>
      <c r="AV221" s="606"/>
      <c r="AW221" s="606"/>
      <c r="AX221" s="632"/>
      <c r="AY221" s="599"/>
      <c r="AZ221" s="1162" t="s">
        <v>59</v>
      </c>
      <c r="BA221" s="1162"/>
      <c r="BB221" s="1163"/>
      <c r="BC221" s="1164" t="str">
        <f>IF(SUMIFS(Bitácora!$AG$5:$AG$1036129,Bitácora!$D$5:$D$1036129,BC183,Bitácora!$AN$5:$AN$1036129,BS183,Bitácora!$AH$5:$AH$1036129,"CAT I",Bitácora!$E$5:$E$1036129,BI183)=0," ",SUMIFS(Bitácora!$AG$5:$AG$1036129,Bitácora!$D$5:$D$1036129,BC183,Bitácora!$AN$5:$AN$1036129,BS183,Bitácora!$AH$5:$AH$1036129,"CAT I",Bitácora!$E$5:$E$1036129,BI183))</f>
        <v xml:space="preserve"> </v>
      </c>
      <c r="BD221" s="1165"/>
      <c r="BE221" s="1165"/>
      <c r="BF221" s="1165"/>
      <c r="BG221" s="241"/>
      <c r="BH221" s="1162" t="s">
        <v>58</v>
      </c>
      <c r="BI221" s="1162"/>
      <c r="BJ221" s="1163"/>
      <c r="BK221" s="1166" t="str">
        <f>IF(SUMIFS(Bitácora!$AG$5:$AG$1036129,Bitácora!$D$5:$D$1036129,BC183,Bitácora!$AN$5:$AN$1036129,BS183,Bitácora!$AH$5:$AH$1036129,"CAT II",Bitácora!$E$5:$E$1036129,BI183)=0," ",SUMIFS(Bitácora!$AG$5:$AG$1036129,Bitácora!$D$5:$D$1036129,BC183,Bitácora!$AN$5:$AN$1036129,BS183,Bitácora!$AH$5:$AH$1036129,"CAT II",Bitácora!$E$5:$E$1036129,BI183))</f>
        <v xml:space="preserve"> </v>
      </c>
      <c r="BL221" s="1167"/>
      <c r="BM221" s="1167"/>
      <c r="BN221" s="1167"/>
      <c r="BO221" s="241"/>
      <c r="BP221" s="1162" t="s">
        <v>61</v>
      </c>
      <c r="BQ221" s="1162"/>
      <c r="BR221" s="1163"/>
      <c r="BS221" s="1166" t="str">
        <f>IF(SUMIFS(Bitácora!$AG$5:$AG$1036129,Bitácora!$D$5:$D$1036129,BC183,Bitácora!$AN$5:$AN$1036129,BS183,Bitácora!$AH$5:$AH$1036129,"CAT III",Bitácora!$E$5:$E$1036129,BI183)=0," ",SUMIFS(Bitácora!$AG$5:$AG$1036129,Bitácora!$D$5:$D$1036129,BC183,Bitácora!$AN$5:$AN$1036129,BS183,Bitácora!$AH$5:$AH$1036129,"CAT III",Bitácora!$E$5:$E$1036129,BI183))</f>
        <v xml:space="preserve"> </v>
      </c>
      <c r="BT221" s="1167"/>
      <c r="BU221" s="1167"/>
      <c r="BV221" s="1167"/>
      <c r="BW221" s="260"/>
      <c r="BX221" s="613" t="str">
        <f>IF(Portada!$A$1="www.fly-logics.com","DIC",0)</f>
        <v>DIC</v>
      </c>
      <c r="BY221" s="613"/>
      <c r="BZ221" s="613"/>
      <c r="CA221" s="613"/>
      <c r="CB221" s="613"/>
      <c r="CC221" s="605" t="str">
        <f>IF(SUMIFS(Bitácora!$Y$5:$Y$1036129,Bitácora!$D$5:$D$1036129,BC183,Bitácora!$AN$5:$AN$1036129,BS183,Bitácora!$E$5:$E$1036129,BI183,Bitácora!$AM$5:$AM$1036129,BX221)=0," ",SUMIFS(Bitácora!$Y$5:$Y$1036129,Bitácora!$D$5:$D$1036129,BC183,Bitácora!$AN$5:$AN$1036129,BS183,Bitácora!$E$5:$E$1036129,BI183,Bitácora!$AM$5:$AM$1036129,BX221))</f>
        <v xml:space="preserve"> </v>
      </c>
      <c r="CD221" s="605"/>
      <c r="CE221" s="605"/>
      <c r="CF221" s="605"/>
      <c r="CG221" s="605" t="str">
        <f>IF(SUMIFS(Bitácora!$Z$5:$Z$1036129,Bitácora!$D$5:$D$1036129,BC183,Bitácora!$AN$5:$AN$1036129,BS183,Bitácora!$E$5:$E$1036129,BI183,Bitácora!$AM$5:$AM$1036129,BX221)=0," ",SUMIFS(Bitácora!$Z$5:$Z$1036129,Bitácora!$D$5:$D$1036129,BC183,Bitácora!$AN$5:$AN$1036129,BS183,Bitácora!$E$5:$E$1036129,BI183,Bitácora!$AM$5:$AM$1036129,BX221))</f>
        <v xml:space="preserve"> </v>
      </c>
      <c r="CH221" s="605"/>
      <c r="CI221" s="605"/>
      <c r="CJ221" s="605"/>
      <c r="CK221" s="605" t="str">
        <f>IF(SUMIFS(Bitácora!$AA$5:$AA$1036129,Bitácora!$D$5:$D$1036129,BC183,Bitácora!$AN$5:$AN$1036129,BS183,Bitácora!$E$5:$E$1036129,BI183,Bitácora!$AM$5:$AM$1036129,BX221)=0," ",SUMIFS(Bitácora!$AA$5:$AA$1036129,Bitácora!$D$5:$D$1036129,BC183,Bitácora!$AN$5:$AN$1036129,BS183,Bitácora!$E$5:$E$1036129,BI183,Bitácora!$AM$5:$AM$1036129,BX221))</f>
        <v xml:space="preserve"> </v>
      </c>
      <c r="CL221" s="605"/>
      <c r="CM221" s="605"/>
      <c r="CN221" s="605"/>
      <c r="CO221" s="606" t="str">
        <f>IF(SUMIFS(Bitácora!$AE$5:$AE$1036129,Bitácora!$D$5:$D$1036129,BC183,Bitácora!$AN$5:$AN$1036129,BS183,Bitácora!$E$5:$E$1036129,BI183,Bitácora!$AM$5:$AM$1036129,BX221)=0," ",SUMIFS(Bitácora!$AC$5:$AC$1036129,Bitácora!$D$5:$D$1036129,BC183,Bitácora!$AN$5:$AN$1036129,BS183,Bitácora!$E$5:$E$1036129,BI183,Bitácora!$AM$5:$AM$1036129,BX221))</f>
        <v xml:space="preserve"> </v>
      </c>
      <c r="CP221" s="606"/>
      <c r="CQ221" s="606"/>
      <c r="CR221" s="606" t="str">
        <f>IF(SUMIFS(Bitácora!$AF$5:$AF$1036129,Bitácora!$D$5:$D$1036129,BC183,Bitácora!$AN$5:$AN$1036129,BS183,Bitácora!$E$5:$E$1036129,BI183,Bitácora!$AM$5:$AM$1036129,BX221)=0," ",SUMIFS(Bitácora!$AF$5:$AF$1036129,Bitácora!$D$5:$D$1036129,BC183,Bitácora!$AN$5:$AN$1036129,BS183,Bitácora!$E$5:$E$1036129,BI183,Bitácora!$AM$5:$AM$1036129,BX221))</f>
        <v xml:space="preserve"> </v>
      </c>
      <c r="CS221" s="606"/>
      <c r="CT221" s="606"/>
      <c r="CU221" s="632"/>
      <c r="CV221" s="278"/>
      <c r="CW221" s="244"/>
      <c r="CX221" s="599"/>
      <c r="CY221" s="1162" t="s">
        <v>59</v>
      </c>
      <c r="CZ221" s="1162"/>
      <c r="DA221" s="1163"/>
      <c r="DB221" s="1164" t="str">
        <f>IF(SUMIFS(Bitácora!$AG$5:$AG$1036129,Bitácora!$D$5:$D$1036129,DB183,Bitácora!$AN$5:$AN$1036129,DR183,Bitácora!$AH$5:$AH$1036129,"CAT I",Bitácora!$E$5:$E$1036129,DH183)=0," ",SUMIFS(Bitácora!$AG$5:$AG$1036129,Bitácora!$D$5:$D$1036129,DB183,Bitácora!$AN$5:$AN$1036129,DR183,Bitácora!$AH$5:$AH$1036129,"CAT I",Bitácora!$E$5:$E$1036129,DH183))</f>
        <v xml:space="preserve"> </v>
      </c>
      <c r="DC221" s="1165"/>
      <c r="DD221" s="1165"/>
      <c r="DE221" s="1165"/>
      <c r="DF221" s="241"/>
      <c r="DG221" s="1162" t="s">
        <v>58</v>
      </c>
      <c r="DH221" s="1162"/>
      <c r="DI221" s="1163"/>
      <c r="DJ221" s="1166" t="str">
        <f>IF(SUMIFS(Bitácora!$AG$5:$AG$1036129,Bitácora!$D$5:$D$1036129,DB183,Bitácora!$AN$5:$AN$1036129,DR183,Bitácora!$AH$5:$AH$1036129,"CAT II",Bitácora!$E$5:$E$1036129,DH183)=0," ",SUMIFS(Bitácora!$AG$5:$AG$1036129,Bitácora!$D$5:$D$1036129,DB183,Bitácora!$AN$5:$AN$1036129,DR183,Bitácora!$AH$5:$AH$1036129,"CAT II",Bitácora!$E$5:$E$1036129,DH183))</f>
        <v xml:space="preserve"> </v>
      </c>
      <c r="DK221" s="1167"/>
      <c r="DL221" s="1167"/>
      <c r="DM221" s="1167"/>
      <c r="DN221" s="241"/>
      <c r="DO221" s="1162" t="s">
        <v>61</v>
      </c>
      <c r="DP221" s="1162"/>
      <c r="DQ221" s="1163"/>
      <c r="DR221" s="1166" t="str">
        <f>IF(SUMIFS(Bitácora!$AG$5:$AG$1036129,Bitácora!$D$5:$D$1036129,DB183,Bitácora!$AN$5:$AN$1036129,DR183,Bitácora!$AH$5:$AH$1036129,"CAT III",Bitácora!$E$5:$E$1036129,DH183)=0," ",SUMIFS(Bitácora!$AG$5:$AG$1036129,Bitácora!$D$5:$D$1036129,DB183,Bitácora!$AN$5:$AN$1036129,DR183,Bitácora!$AH$5:$AH$1036129,"CAT III",Bitácora!$E$5:$E$1036129,DH183))</f>
        <v xml:space="preserve"> </v>
      </c>
      <c r="DS221" s="1167"/>
      <c r="DT221" s="1167"/>
      <c r="DU221" s="1167"/>
      <c r="DV221" s="260"/>
      <c r="DW221" s="613" t="str">
        <f>IF(Portada!$A$1="www.fly-logics.com","DIC",0)</f>
        <v>DIC</v>
      </c>
      <c r="DX221" s="613"/>
      <c r="DY221" s="613"/>
      <c r="DZ221" s="613"/>
      <c r="EA221" s="613"/>
      <c r="EB221" s="605" t="str">
        <f>IF(SUMIFS(Bitácora!$Y$5:$Y$1036129,Bitácora!$D$5:$D$1036129,DB183,Bitácora!$AN$5:$AN$1036129,DR183,Bitácora!$E$5:$E$1036129,DH183,Bitácora!$AM$5:$AM$1036129,DW221)=0," ",SUMIFS(Bitácora!$Y$5:$Y$1036129,Bitácora!$D$5:$D$1036129,DB183,Bitácora!$AN$5:$AN$1036129,DR183,Bitácora!$E$5:$E$1036129,DH183,Bitácora!$AM$5:$AM$1036129,DW221))</f>
        <v xml:space="preserve"> </v>
      </c>
      <c r="EC221" s="605"/>
      <c r="ED221" s="605"/>
      <c r="EE221" s="605"/>
      <c r="EF221" s="605" t="str">
        <f>IF(SUMIFS(Bitácora!$Z$5:$Z$1036129,Bitácora!$D$5:$D$1036129,DB183,Bitácora!$AN$5:$AN$1036129,DR183,Bitácora!$E$5:$E$1036129,DH183,Bitácora!$AM$5:$AM$1036129,DW221)=0," ",SUMIFS(Bitácora!$Z$5:$Z$1036129,Bitácora!$D$5:$D$1036129,DB183,Bitácora!$AN$5:$AN$1036129,DR183,Bitácora!$E$5:$E$1036129,DH183,Bitácora!$AM$5:$AM$1036129,DW221))</f>
        <v xml:space="preserve"> </v>
      </c>
      <c r="EG221" s="605"/>
      <c r="EH221" s="605"/>
      <c r="EI221" s="605"/>
      <c r="EJ221" s="605" t="str">
        <f>IF(SUMIFS(Bitácora!$AA$5:$AA$1036129,Bitácora!$D$5:$D$1036129,DB183,Bitácora!$AN$5:$AN$1036129,DR183,Bitácora!$E$5:$E$1036129,DH183,Bitácora!$AM$5:$AM$1036129,DW221)=0," ",SUMIFS(Bitácora!$AA$5:$AA$1036129,Bitácora!$D$5:$D$1036129,DB183,Bitácora!$AN$5:$AN$1036129,DR183,Bitácora!$E$5:$E$1036129,DH183,Bitácora!$AM$5:$AM$1036129,DW221))</f>
        <v xml:space="preserve"> </v>
      </c>
      <c r="EK221" s="605"/>
      <c r="EL221" s="605"/>
      <c r="EM221" s="605"/>
      <c r="EN221" s="606" t="str">
        <f>IF(SUMIFS(Bitácora!$AE$5:$AE$1036129,Bitácora!$D$5:$D$1036129,DB183,Bitácora!$AN$5:$AN$1036129,DR183,Bitácora!$E$5:$E$1036129,DH183,Bitácora!$AM$5:$AM$1036129,DW221)=0," ",SUMIFS(Bitácora!$AC$5:$AC$1036129,Bitácora!$D$5:$D$1036129,DB183,Bitácora!$AN$5:$AN$1036129,DR183,Bitácora!$E$5:$E$1036129,DH183,Bitácora!$AM$5:$AM$1036129,DW221))</f>
        <v xml:space="preserve"> </v>
      </c>
      <c r="EO221" s="606"/>
      <c r="EP221" s="606"/>
      <c r="EQ221" s="606" t="str">
        <f>IF(SUMIFS(Bitácora!$AF$5:$AF$1036129,Bitácora!$D$5:$D$1036129,DB183,Bitácora!$AN$5:$AN$1036129,DR183,Bitácora!$E$5:$E$1036129,DH183,Bitácora!$AM$5:$AM$1036129,DW221)=0," ",SUMIFS(Bitácora!$AF$5:$AF$1036129,Bitácora!$D$5:$D$1036129,DB183,Bitácora!$AN$5:$AN$1036129,DR183,Bitácora!$E$5:$E$1036129,DH183,Bitácora!$AM$5:$AM$1036129,DW221))</f>
        <v xml:space="preserve"> </v>
      </c>
      <c r="ER221" s="606"/>
      <c r="ES221" s="606"/>
      <c r="ET221" s="632"/>
      <c r="EU221" s="599"/>
      <c r="EV221" s="1162" t="s">
        <v>59</v>
      </c>
      <c r="EW221" s="1162"/>
      <c r="EX221" s="1163"/>
      <c r="EY221" s="1164" t="str">
        <f>IF(SUMIFS(Bitácora!$AG$5:$AG$1036129,Bitácora!$D$5:$D$1036129,EY183,Bitácora!$AN$5:$AN$1036129,FO183,Bitácora!$AH$5:$AH$1036129,"CAT I",Bitácora!$E$5:$E$1036129,FE183)=0," ",SUMIFS(Bitácora!$AG$5:$AG$1036129,Bitácora!$D$5:$D$1036129,EY183,Bitácora!$AN$5:$AN$1036129,FO183,Bitácora!$AH$5:$AH$1036129,"CAT I",Bitácora!$E$5:$E$1036129,FE183))</f>
        <v xml:space="preserve"> </v>
      </c>
      <c r="EZ221" s="1165"/>
      <c r="FA221" s="1165"/>
      <c r="FB221" s="1165"/>
      <c r="FC221" s="241"/>
      <c r="FD221" s="1162" t="s">
        <v>58</v>
      </c>
      <c r="FE221" s="1162"/>
      <c r="FF221" s="1163"/>
      <c r="FG221" s="1166" t="str">
        <f>IF(SUMIFS(Bitácora!$AG$5:$AG$1036129,Bitácora!$D$5:$D$1036129,EY183,Bitácora!$AN$5:$AN$1036129,FO183,Bitácora!$AH$5:$AH$1036129,"CAT II",Bitácora!$E$5:$E$1036129,FE183)=0," ",SUMIFS(Bitácora!$AG$5:$AG$1036129,Bitácora!$D$5:$D$1036129,EY183,Bitácora!$AN$5:$AN$1036129,FO183,Bitácora!$AH$5:$AH$1036129,"CAT II",Bitácora!$E$5:$E$1036129,FE183))</f>
        <v xml:space="preserve"> </v>
      </c>
      <c r="FH221" s="1167"/>
      <c r="FI221" s="1167"/>
      <c r="FJ221" s="1167"/>
      <c r="FK221" s="241"/>
      <c r="FL221" s="1162" t="s">
        <v>61</v>
      </c>
      <c r="FM221" s="1162"/>
      <c r="FN221" s="1163"/>
      <c r="FO221" s="1166" t="str">
        <f>IF(SUMIFS(Bitácora!$AG$5:$AG$1036129,Bitácora!$D$5:$D$1036129,EY183,Bitácora!$AN$5:$AN$1036129,FO183,Bitácora!$AH$5:$AH$1036129,"CAT III",Bitácora!$E$5:$E$1036129,FE183)=0," ",SUMIFS(Bitácora!$AG$5:$AG$1036129,Bitácora!$D$5:$D$1036129,EY183,Bitácora!$AN$5:$AN$1036129,FO183,Bitácora!$AH$5:$AH$1036129,"CAT III",Bitácora!$E$5:$E$1036129,FE183))</f>
        <v xml:space="preserve"> </v>
      </c>
      <c r="FP221" s="1167"/>
      <c r="FQ221" s="1167"/>
      <c r="FR221" s="1167"/>
      <c r="FS221" s="260"/>
      <c r="FT221" s="613" t="str">
        <f>IF(Portada!$A$1="www.fly-logics.com","DIC",0)</f>
        <v>DIC</v>
      </c>
      <c r="FU221" s="613"/>
      <c r="FV221" s="613"/>
      <c r="FW221" s="613"/>
      <c r="FX221" s="613"/>
      <c r="FY221" s="605" t="str">
        <f>IF(SUMIFS(Bitácora!$Y$5:$Y$1036129,Bitácora!$D$5:$D$1036129,EY183,Bitácora!$AN$5:$AN$1036129,FO183,Bitácora!$E$5:$E$1036129,FE183,Bitácora!$AM$5:$AM$1036129,FT221)=0," ",SUMIFS(Bitácora!$Y$5:$Y$1036129,Bitácora!$D$5:$D$1036129,EY183,Bitácora!$AN$5:$AN$1036129,FO183,Bitácora!$E$5:$E$1036129,FE183,Bitácora!$AM$5:$AM$1036129,FT221))</f>
        <v xml:space="preserve"> </v>
      </c>
      <c r="FZ221" s="605"/>
      <c r="GA221" s="605"/>
      <c r="GB221" s="605"/>
      <c r="GC221" s="605" t="str">
        <f>IF(SUMIFS(Bitácora!$Z$5:$Z$1036129,Bitácora!$D$5:$D$1036129,EY183,Bitácora!$AN$5:$AN$1036129,FO183,Bitácora!$E$5:$E$1036129,FE183,Bitácora!$AM$5:$AM$1036129,FT221)=0," ",SUMIFS(Bitácora!$Z$5:$Z$1036129,Bitácora!$D$5:$D$1036129,EY183,Bitácora!$AN$5:$AN$1036129,FO183,Bitácora!$E$5:$E$1036129,FE183,Bitácora!$AM$5:$AM$1036129,FT221))</f>
        <v xml:space="preserve"> </v>
      </c>
      <c r="GD221" s="605"/>
      <c r="GE221" s="605"/>
      <c r="GF221" s="605"/>
      <c r="GG221" s="605" t="str">
        <f>IF(SUMIFS(Bitácora!$AA$5:$AA$1036129,Bitácora!$D$5:$D$1036129,EY183,Bitácora!$AN$5:$AN$1036129,FO183,Bitácora!$E$5:$E$1036129,FE183,Bitácora!$AM$5:$AM$1036129,FT221)=0," ",SUMIFS(Bitácora!$AA$5:$AA$1036129,Bitácora!$D$5:$D$1036129,EY183,Bitácora!$AN$5:$AN$1036129,FO183,Bitácora!$E$5:$E$1036129,FE183,Bitácora!$AM$5:$AM$1036129,FT221))</f>
        <v xml:space="preserve"> </v>
      </c>
      <c r="GH221" s="605"/>
      <c r="GI221" s="605"/>
      <c r="GJ221" s="605"/>
      <c r="GK221" s="606" t="str">
        <f>IF(SUMIFS(Bitácora!$AE$5:$AE$1036129,Bitácora!$D$5:$D$1036129,EY183,Bitácora!$AN$5:$AN$1036129,FO183,Bitácora!$E$5:$E$1036129,FE183,Bitácora!$AM$5:$AM$1036129,FT221)=0," ",SUMIFS(Bitácora!$AC$5:$AC$1036129,Bitácora!$D$5:$D$1036129,EY183,Bitácora!$AN$5:$AN$1036129,FO183,Bitácora!$E$5:$E$1036129,FE183,Bitácora!$AM$5:$AM$1036129,FT221))</f>
        <v xml:space="preserve"> </v>
      </c>
      <c r="GL221" s="606"/>
      <c r="GM221" s="606"/>
      <c r="GN221" s="606" t="str">
        <f>IF(SUMIFS(Bitácora!$AF$5:$AF$1036129,Bitácora!$D$5:$D$1036129,EY183,Bitácora!$AN$5:$AN$1036129,FO183,Bitácora!$E$5:$E$1036129,FE183,Bitácora!$AM$5:$AM$1036129,FT221)=0," ",SUMIFS(Bitácora!$AF$5:$AF$1036129,Bitácora!$D$5:$D$1036129,EY183,Bitácora!$AN$5:$AN$1036129,FO183,Bitácora!$E$5:$E$1036129,FE183,Bitácora!$AM$5:$AM$1036129,FT221))</f>
        <v xml:space="preserve"> </v>
      </c>
      <c r="GO221" s="606"/>
      <c r="GP221" s="606"/>
      <c r="GQ221" s="632"/>
      <c r="GR221" s="6"/>
    </row>
    <row r="222" spans="1:200" ht="3" customHeight="1" x14ac:dyDescent="0.25">
      <c r="A222" s="244"/>
      <c r="B222" s="600"/>
      <c r="C222" s="603"/>
      <c r="D222" s="603"/>
      <c r="E222" s="603"/>
      <c r="F222" s="603"/>
      <c r="G222" s="603"/>
      <c r="H222" s="603"/>
      <c r="I222" s="603"/>
      <c r="J222" s="603"/>
      <c r="K222" s="603"/>
      <c r="L222" s="603"/>
      <c r="M222" s="603"/>
      <c r="N222" s="603"/>
      <c r="O222" s="603"/>
      <c r="P222" s="603"/>
      <c r="Q222" s="603"/>
      <c r="R222" s="603"/>
      <c r="S222" s="603"/>
      <c r="T222" s="603"/>
      <c r="U222" s="603"/>
      <c r="V222" s="603"/>
      <c r="W222" s="603"/>
      <c r="X222" s="603"/>
      <c r="Y222" s="603"/>
      <c r="Z222" s="604"/>
      <c r="AA222" s="613"/>
      <c r="AB222" s="613"/>
      <c r="AC222" s="613"/>
      <c r="AD222" s="613"/>
      <c r="AE222" s="613"/>
      <c r="AF222" s="605"/>
      <c r="AG222" s="605"/>
      <c r="AH222" s="605"/>
      <c r="AI222" s="605"/>
      <c r="AJ222" s="605"/>
      <c r="AK222" s="605"/>
      <c r="AL222" s="605"/>
      <c r="AM222" s="605"/>
      <c r="AN222" s="605"/>
      <c r="AO222" s="605"/>
      <c r="AP222" s="605"/>
      <c r="AQ222" s="605"/>
      <c r="AR222" s="606"/>
      <c r="AS222" s="606"/>
      <c r="AT222" s="606"/>
      <c r="AU222" s="606"/>
      <c r="AV222" s="606"/>
      <c r="AW222" s="606"/>
      <c r="AX222" s="632"/>
      <c r="AY222" s="600"/>
      <c r="AZ222" s="603"/>
      <c r="BA222" s="603"/>
      <c r="BB222" s="603"/>
      <c r="BC222" s="603"/>
      <c r="BD222" s="603"/>
      <c r="BE222" s="603"/>
      <c r="BF222" s="603"/>
      <c r="BG222" s="603"/>
      <c r="BH222" s="603"/>
      <c r="BI222" s="603"/>
      <c r="BJ222" s="603"/>
      <c r="BK222" s="603"/>
      <c r="BL222" s="603"/>
      <c r="BM222" s="603"/>
      <c r="BN222" s="603"/>
      <c r="BO222" s="603"/>
      <c r="BP222" s="603"/>
      <c r="BQ222" s="603"/>
      <c r="BR222" s="603"/>
      <c r="BS222" s="603"/>
      <c r="BT222" s="603"/>
      <c r="BU222" s="603"/>
      <c r="BV222" s="603"/>
      <c r="BW222" s="604"/>
      <c r="BX222" s="613"/>
      <c r="BY222" s="613"/>
      <c r="BZ222" s="613"/>
      <c r="CA222" s="613"/>
      <c r="CB222" s="613"/>
      <c r="CC222" s="605"/>
      <c r="CD222" s="605"/>
      <c r="CE222" s="605"/>
      <c r="CF222" s="605"/>
      <c r="CG222" s="605"/>
      <c r="CH222" s="605"/>
      <c r="CI222" s="605"/>
      <c r="CJ222" s="605"/>
      <c r="CK222" s="605"/>
      <c r="CL222" s="605"/>
      <c r="CM222" s="605"/>
      <c r="CN222" s="605"/>
      <c r="CO222" s="606"/>
      <c r="CP222" s="606"/>
      <c r="CQ222" s="606"/>
      <c r="CR222" s="606"/>
      <c r="CS222" s="606"/>
      <c r="CT222" s="606"/>
      <c r="CU222" s="632"/>
      <c r="CV222" s="278"/>
      <c r="CW222" s="244"/>
      <c r="CX222" s="600"/>
      <c r="CY222" s="603"/>
      <c r="CZ222" s="603"/>
      <c r="DA222" s="603"/>
      <c r="DB222" s="603"/>
      <c r="DC222" s="603"/>
      <c r="DD222" s="603"/>
      <c r="DE222" s="603"/>
      <c r="DF222" s="603"/>
      <c r="DG222" s="603"/>
      <c r="DH222" s="603"/>
      <c r="DI222" s="603"/>
      <c r="DJ222" s="603"/>
      <c r="DK222" s="603"/>
      <c r="DL222" s="603"/>
      <c r="DM222" s="603"/>
      <c r="DN222" s="603"/>
      <c r="DO222" s="603"/>
      <c r="DP222" s="603"/>
      <c r="DQ222" s="603"/>
      <c r="DR222" s="603"/>
      <c r="DS222" s="603"/>
      <c r="DT222" s="603"/>
      <c r="DU222" s="603"/>
      <c r="DV222" s="604"/>
      <c r="DW222" s="613"/>
      <c r="DX222" s="613"/>
      <c r="DY222" s="613"/>
      <c r="DZ222" s="613"/>
      <c r="EA222" s="613"/>
      <c r="EB222" s="605"/>
      <c r="EC222" s="605"/>
      <c r="ED222" s="605"/>
      <c r="EE222" s="605"/>
      <c r="EF222" s="605"/>
      <c r="EG222" s="605"/>
      <c r="EH222" s="605"/>
      <c r="EI222" s="605"/>
      <c r="EJ222" s="605"/>
      <c r="EK222" s="605"/>
      <c r="EL222" s="605"/>
      <c r="EM222" s="605"/>
      <c r="EN222" s="606"/>
      <c r="EO222" s="606"/>
      <c r="EP222" s="606"/>
      <c r="EQ222" s="606"/>
      <c r="ER222" s="606"/>
      <c r="ES222" s="606"/>
      <c r="ET222" s="632"/>
      <c r="EU222" s="600"/>
      <c r="EV222" s="603"/>
      <c r="EW222" s="603"/>
      <c r="EX222" s="603"/>
      <c r="EY222" s="603"/>
      <c r="EZ222" s="603"/>
      <c r="FA222" s="603"/>
      <c r="FB222" s="603"/>
      <c r="FC222" s="603"/>
      <c r="FD222" s="603"/>
      <c r="FE222" s="603"/>
      <c r="FF222" s="603"/>
      <c r="FG222" s="603"/>
      <c r="FH222" s="603"/>
      <c r="FI222" s="603"/>
      <c r="FJ222" s="603"/>
      <c r="FK222" s="603"/>
      <c r="FL222" s="603"/>
      <c r="FM222" s="603"/>
      <c r="FN222" s="603"/>
      <c r="FO222" s="603"/>
      <c r="FP222" s="603"/>
      <c r="FQ222" s="603"/>
      <c r="FR222" s="603"/>
      <c r="FS222" s="604"/>
      <c r="FT222" s="613"/>
      <c r="FU222" s="613"/>
      <c r="FV222" s="613"/>
      <c r="FW222" s="613"/>
      <c r="FX222" s="613"/>
      <c r="FY222" s="605"/>
      <c r="FZ222" s="605"/>
      <c r="GA222" s="605"/>
      <c r="GB222" s="605"/>
      <c r="GC222" s="605"/>
      <c r="GD222" s="605"/>
      <c r="GE222" s="605"/>
      <c r="GF222" s="605"/>
      <c r="GG222" s="605"/>
      <c r="GH222" s="605"/>
      <c r="GI222" s="605"/>
      <c r="GJ222" s="605"/>
      <c r="GK222" s="606"/>
      <c r="GL222" s="606"/>
      <c r="GM222" s="606"/>
      <c r="GN222" s="606"/>
      <c r="GO222" s="606"/>
      <c r="GP222" s="606"/>
      <c r="GQ222" s="632"/>
      <c r="GR222" s="6"/>
    </row>
    <row r="223" spans="1:200" ht="5.25" customHeight="1" x14ac:dyDescent="0.25">
      <c r="A223" s="244"/>
      <c r="B223" s="177"/>
      <c r="C223" s="279"/>
      <c r="D223" s="280"/>
      <c r="E223" s="280"/>
      <c r="F223" s="280"/>
      <c r="G223" s="280"/>
      <c r="H223" s="280"/>
      <c r="I223" s="280"/>
      <c r="J223" s="280"/>
      <c r="K223" s="280"/>
      <c r="L223" s="280"/>
      <c r="M223" s="280"/>
      <c r="N223" s="280"/>
      <c r="O223" s="280"/>
      <c r="P223" s="6"/>
      <c r="Q223" s="281"/>
      <c r="R223" s="281"/>
      <c r="S223" s="281"/>
      <c r="T223" s="281"/>
      <c r="U223" s="281"/>
      <c r="V223" s="282"/>
      <c r="W223" s="282"/>
      <c r="X223" s="282"/>
      <c r="Y223" s="282"/>
      <c r="Z223" s="15"/>
      <c r="AA223" s="1145" t="str">
        <f>IF(Portada!$A$1="www.fly-logics.com","TOTAL 2do
SEMESTRE",0)</f>
        <v>TOTAL 2do
SEMESTRE</v>
      </c>
      <c r="AB223" s="1145"/>
      <c r="AC223" s="1145"/>
      <c r="AD223" s="1145"/>
      <c r="AE223" s="1145"/>
      <c r="AF223" s="1147" t="str">
        <f t="shared" ref="AF223" si="236">IF(SUM(AF205:AI222)=0," ",SUM(AF205:AI222))</f>
        <v xml:space="preserve"> </v>
      </c>
      <c r="AG223" s="1147"/>
      <c r="AH223" s="1147"/>
      <c r="AI223" s="1147"/>
      <c r="AJ223" s="1147" t="str">
        <f t="shared" ref="AJ223" si="237">IF(SUM(AJ205:AM222)=0," ",SUM(AJ205:AM222))</f>
        <v xml:space="preserve"> </v>
      </c>
      <c r="AK223" s="1147"/>
      <c r="AL223" s="1147"/>
      <c r="AM223" s="1147"/>
      <c r="AN223" s="1147" t="str">
        <f t="shared" ref="AN223" si="238">IF(SUM(AN205:AQ222)=0," ",SUM(AN205:AQ222))</f>
        <v xml:space="preserve"> </v>
      </c>
      <c r="AO223" s="1147"/>
      <c r="AP223" s="1147"/>
      <c r="AQ223" s="1147"/>
      <c r="AR223" s="1151" t="str">
        <f t="shared" ref="AR223" si="239">IF(SUM(AR205:AT222)=0," ",SUM(AR205:AT222))</f>
        <v xml:space="preserve"> </v>
      </c>
      <c r="AS223" s="1151"/>
      <c r="AT223" s="1151"/>
      <c r="AU223" s="1151" t="str">
        <f t="shared" ref="AU223" si="240">IF(SUM(AU205:AW222)=0," ",SUM(AU205:AW222))</f>
        <v xml:space="preserve"> </v>
      </c>
      <c r="AV223" s="1151"/>
      <c r="AW223" s="1151"/>
      <c r="AX223" s="632"/>
      <c r="AY223" s="177"/>
      <c r="AZ223" s="279"/>
      <c r="BA223" s="280"/>
      <c r="BB223" s="280"/>
      <c r="BC223" s="280"/>
      <c r="BD223" s="280"/>
      <c r="BE223" s="280"/>
      <c r="BF223" s="280"/>
      <c r="BG223" s="280"/>
      <c r="BH223" s="280"/>
      <c r="BI223" s="280"/>
      <c r="BJ223" s="280"/>
      <c r="BK223" s="280"/>
      <c r="BL223" s="280"/>
      <c r="BM223" s="6"/>
      <c r="BN223" s="281"/>
      <c r="BO223" s="281"/>
      <c r="BP223" s="281"/>
      <c r="BQ223" s="281"/>
      <c r="BR223" s="281"/>
      <c r="BS223" s="282"/>
      <c r="BT223" s="282"/>
      <c r="BU223" s="282"/>
      <c r="BV223" s="282"/>
      <c r="BW223" s="15"/>
      <c r="BX223" s="1145" t="str">
        <f>IF(Portada!$A$1="www.fly-logics.com","TOTAL 2do
SEMESTRE",0)</f>
        <v>TOTAL 2do
SEMESTRE</v>
      </c>
      <c r="BY223" s="1145"/>
      <c r="BZ223" s="1145"/>
      <c r="CA223" s="1145"/>
      <c r="CB223" s="1145"/>
      <c r="CC223" s="1147" t="str">
        <f t="shared" ref="CC223" si="241">IF(SUM(CC205:CF222)=0," ",SUM(CC205:CF222))</f>
        <v xml:space="preserve"> </v>
      </c>
      <c r="CD223" s="1147"/>
      <c r="CE223" s="1147"/>
      <c r="CF223" s="1147"/>
      <c r="CG223" s="1147" t="str">
        <f t="shared" ref="CG223" si="242">IF(SUM(CG205:CJ222)=0," ",SUM(CG205:CJ222))</f>
        <v xml:space="preserve"> </v>
      </c>
      <c r="CH223" s="1147"/>
      <c r="CI223" s="1147"/>
      <c r="CJ223" s="1147"/>
      <c r="CK223" s="1147" t="str">
        <f t="shared" ref="CK223" si="243">IF(SUM(CK205:CN222)=0," ",SUM(CK205:CN222))</f>
        <v xml:space="preserve"> </v>
      </c>
      <c r="CL223" s="1147"/>
      <c r="CM223" s="1147"/>
      <c r="CN223" s="1147"/>
      <c r="CO223" s="1151" t="str">
        <f t="shared" ref="CO223" si="244">IF(SUM(CO205:CQ222)=0," ",SUM(CO205:CQ222))</f>
        <v xml:space="preserve"> </v>
      </c>
      <c r="CP223" s="1151"/>
      <c r="CQ223" s="1151"/>
      <c r="CR223" s="1151" t="str">
        <f t="shared" ref="CR223" si="245">IF(SUM(CR205:CT222)=0," ",SUM(CR205:CT222))</f>
        <v xml:space="preserve"> </v>
      </c>
      <c r="CS223" s="1151"/>
      <c r="CT223" s="1151"/>
      <c r="CU223" s="632"/>
      <c r="CV223" s="283"/>
      <c r="CW223" s="244"/>
      <c r="CX223" s="177"/>
      <c r="CY223" s="279"/>
      <c r="CZ223" s="280"/>
      <c r="DA223" s="280"/>
      <c r="DB223" s="280"/>
      <c r="DC223" s="280"/>
      <c r="DD223" s="280"/>
      <c r="DE223" s="280"/>
      <c r="DF223" s="280"/>
      <c r="DG223" s="280"/>
      <c r="DH223" s="280"/>
      <c r="DI223" s="280"/>
      <c r="DJ223" s="280"/>
      <c r="DK223" s="280"/>
      <c r="DL223" s="6"/>
      <c r="DM223" s="281"/>
      <c r="DN223" s="281"/>
      <c r="DO223" s="281"/>
      <c r="DP223" s="281"/>
      <c r="DQ223" s="281"/>
      <c r="DR223" s="282"/>
      <c r="DS223" s="282"/>
      <c r="DT223" s="282"/>
      <c r="DU223" s="282"/>
      <c r="DV223" s="15"/>
      <c r="DW223" s="1145" t="str">
        <f>IF(Portada!$A$1="www.fly-logics.com","TOTAL 2do
SEMESTRE",0)</f>
        <v>TOTAL 2do
SEMESTRE</v>
      </c>
      <c r="DX223" s="1145"/>
      <c r="DY223" s="1145"/>
      <c r="DZ223" s="1145"/>
      <c r="EA223" s="1145"/>
      <c r="EB223" s="1147" t="str">
        <f t="shared" ref="EB223" si="246">IF(SUM(EB205:EE222)=0," ",SUM(EB205:EE222))</f>
        <v xml:space="preserve"> </v>
      </c>
      <c r="EC223" s="1147"/>
      <c r="ED223" s="1147"/>
      <c r="EE223" s="1147"/>
      <c r="EF223" s="1147" t="str">
        <f t="shared" ref="EF223" si="247">IF(SUM(EF205:EI222)=0," ",SUM(EF205:EI222))</f>
        <v xml:space="preserve"> </v>
      </c>
      <c r="EG223" s="1147"/>
      <c r="EH223" s="1147"/>
      <c r="EI223" s="1147"/>
      <c r="EJ223" s="1147" t="str">
        <f t="shared" ref="EJ223" si="248">IF(SUM(EJ205:EM222)=0," ",SUM(EJ205:EM222))</f>
        <v xml:space="preserve"> </v>
      </c>
      <c r="EK223" s="1147"/>
      <c r="EL223" s="1147"/>
      <c r="EM223" s="1147"/>
      <c r="EN223" s="1151" t="str">
        <f t="shared" ref="EN223" si="249">IF(SUM(EN205:EP222)=0," ",SUM(EN205:EP222))</f>
        <v xml:space="preserve"> </v>
      </c>
      <c r="EO223" s="1151"/>
      <c r="EP223" s="1151"/>
      <c r="EQ223" s="1151" t="str">
        <f t="shared" ref="EQ223" si="250">IF(SUM(EQ205:ES222)=0," ",SUM(EQ205:ES222))</f>
        <v xml:space="preserve"> </v>
      </c>
      <c r="ER223" s="1151"/>
      <c r="ES223" s="1151"/>
      <c r="ET223" s="632"/>
      <c r="EU223" s="177"/>
      <c r="EV223" s="279"/>
      <c r="EW223" s="280"/>
      <c r="EX223" s="280"/>
      <c r="EY223" s="280"/>
      <c r="EZ223" s="280"/>
      <c r="FA223" s="280"/>
      <c r="FB223" s="280"/>
      <c r="FC223" s="280"/>
      <c r="FD223" s="280"/>
      <c r="FE223" s="280"/>
      <c r="FF223" s="280"/>
      <c r="FG223" s="280"/>
      <c r="FH223" s="280"/>
      <c r="FI223" s="6"/>
      <c r="FJ223" s="281"/>
      <c r="FK223" s="281"/>
      <c r="FL223" s="281"/>
      <c r="FM223" s="281"/>
      <c r="FN223" s="281"/>
      <c r="FO223" s="282"/>
      <c r="FP223" s="282"/>
      <c r="FQ223" s="282"/>
      <c r="FR223" s="282"/>
      <c r="FS223" s="15"/>
      <c r="FT223" s="1145" t="str">
        <f>IF(Portada!$A$1="www.fly-logics.com","TOTAL 2do
SEMESTRE",0)</f>
        <v>TOTAL 2do
SEMESTRE</v>
      </c>
      <c r="FU223" s="1145"/>
      <c r="FV223" s="1145"/>
      <c r="FW223" s="1145"/>
      <c r="FX223" s="1145"/>
      <c r="FY223" s="1147" t="str">
        <f t="shared" ref="FY223" si="251">IF(SUM(FY205:GB222)=0," ",SUM(FY205:GB222))</f>
        <v xml:space="preserve"> </v>
      </c>
      <c r="FZ223" s="1147"/>
      <c r="GA223" s="1147"/>
      <c r="GB223" s="1147"/>
      <c r="GC223" s="1147" t="str">
        <f t="shared" ref="GC223" si="252">IF(SUM(GC205:GF222)=0," ",SUM(GC205:GF222))</f>
        <v xml:space="preserve"> </v>
      </c>
      <c r="GD223" s="1147"/>
      <c r="GE223" s="1147"/>
      <c r="GF223" s="1147"/>
      <c r="GG223" s="1147" t="str">
        <f t="shared" ref="GG223" si="253">IF(SUM(GG205:GJ222)=0," ",SUM(GG205:GJ222))</f>
        <v xml:space="preserve"> </v>
      </c>
      <c r="GH223" s="1147"/>
      <c r="GI223" s="1147"/>
      <c r="GJ223" s="1147"/>
      <c r="GK223" s="1151" t="str">
        <f t="shared" ref="GK223" si="254">IF(SUM(GK205:GM222)=0," ",SUM(GK205:GM222))</f>
        <v xml:space="preserve"> </v>
      </c>
      <c r="GL223" s="1151"/>
      <c r="GM223" s="1151"/>
      <c r="GN223" s="1151" t="str">
        <f t="shared" ref="GN223" si="255">IF(SUM(GN205:GP222)=0," ",SUM(GN205:GP222))</f>
        <v xml:space="preserve"> </v>
      </c>
      <c r="GO223" s="1151"/>
      <c r="GP223" s="1151"/>
      <c r="GQ223" s="632"/>
      <c r="GR223" s="6"/>
    </row>
    <row r="224" spans="1:200" ht="8.85" customHeight="1" x14ac:dyDescent="0.25">
      <c r="A224" s="244"/>
      <c r="B224" s="177"/>
      <c r="C224" s="1183" t="str">
        <f>IF(Portada!$A$1="www.fly-logics.com","INSTRUCTOR DE VUELO",0)</f>
        <v>INSTRUCTOR DE VUELO</v>
      </c>
      <c r="D224" s="1183"/>
      <c r="E224" s="1183"/>
      <c r="F224" s="1183"/>
      <c r="G224" s="1183"/>
      <c r="H224" s="1183"/>
      <c r="I224" s="1183"/>
      <c r="J224" s="1183"/>
      <c r="K224" s="1183"/>
      <c r="L224" s="1183"/>
      <c r="M224" s="1183"/>
      <c r="N224" s="1183"/>
      <c r="O224" s="1183"/>
      <c r="P224" s="6"/>
      <c r="Q224" s="626" t="str">
        <f>IF(Portada!$A$1="www.fly-logics.com","Nº VUELOS",0)</f>
        <v>Nº VUELOS</v>
      </c>
      <c r="R224" s="626"/>
      <c r="S224" s="626"/>
      <c r="T224" s="626"/>
      <c r="U224" s="627"/>
      <c r="V224" s="1134" t="str">
        <f>IF(COUNTIFS(Bitácora!$AB$5:$AB$1036129,"&gt;0",Bitácora!$D$5:$D$1036129,F183,Bitácora!$AN$5:$AN$1036129,V183,Bitácora!$E$5:$E$1036129,L183)=0," ",COUNTIFS(Bitácora!$AB$5:$AB$1036129,"&gt;0",Bitácora!$D$5:$D$1036129,F183,Bitácora!$AN$5:$AN$1036129,V183,Bitácora!$E$5:$E$1036129,L183))</f>
        <v xml:space="preserve"> </v>
      </c>
      <c r="W224" s="1135"/>
      <c r="X224" s="1135"/>
      <c r="Y224" s="1135"/>
      <c r="Z224" s="15"/>
      <c r="AA224" s="1145"/>
      <c r="AB224" s="1145"/>
      <c r="AC224" s="1145"/>
      <c r="AD224" s="1145"/>
      <c r="AE224" s="1145"/>
      <c r="AF224" s="1147"/>
      <c r="AG224" s="1147"/>
      <c r="AH224" s="1147"/>
      <c r="AI224" s="1147"/>
      <c r="AJ224" s="1147"/>
      <c r="AK224" s="1147"/>
      <c r="AL224" s="1147"/>
      <c r="AM224" s="1147"/>
      <c r="AN224" s="1147"/>
      <c r="AO224" s="1147"/>
      <c r="AP224" s="1147"/>
      <c r="AQ224" s="1147"/>
      <c r="AR224" s="1151"/>
      <c r="AS224" s="1151"/>
      <c r="AT224" s="1151"/>
      <c r="AU224" s="1151"/>
      <c r="AV224" s="1151"/>
      <c r="AW224" s="1151"/>
      <c r="AX224" s="632"/>
      <c r="AY224" s="177"/>
      <c r="AZ224" s="1183" t="str">
        <f>IF(Portada!$A$1="www.fly-logics.com","INSTRUCTOR DE VUELO",0)</f>
        <v>INSTRUCTOR DE VUELO</v>
      </c>
      <c r="BA224" s="1183"/>
      <c r="BB224" s="1183"/>
      <c r="BC224" s="1183"/>
      <c r="BD224" s="1183"/>
      <c r="BE224" s="1183"/>
      <c r="BF224" s="1183"/>
      <c r="BG224" s="1183"/>
      <c r="BH224" s="1183"/>
      <c r="BI224" s="1183"/>
      <c r="BJ224" s="1183"/>
      <c r="BK224" s="1183"/>
      <c r="BL224" s="1183"/>
      <c r="BM224" s="6"/>
      <c r="BN224" s="626" t="str">
        <f>IF(Portada!$A$1="www.fly-logics.com","Nº VUELOS",0)</f>
        <v>Nº VUELOS</v>
      </c>
      <c r="BO224" s="626"/>
      <c r="BP224" s="626"/>
      <c r="BQ224" s="626"/>
      <c r="BR224" s="627"/>
      <c r="BS224" s="1134" t="str">
        <f>IF(COUNTIFS(Bitácora!$AB$5:$AB$1036129,"&gt;0",Bitácora!$D$5:$D$1036129,BC183,Bitácora!$AN$5:$AN$1036129,BS183,Bitácora!$E$5:$E$1036129,BI183)=0," ",COUNTIFS(Bitácora!$AB$5:$AB$1036129,"&gt;0",Bitácora!$D$5:$D$1036129,BC183,Bitácora!$AN$5:$AN$1036129,BS183,Bitácora!$E$5:$E$1036129,BI183))</f>
        <v xml:space="preserve"> </v>
      </c>
      <c r="BT224" s="1135"/>
      <c r="BU224" s="1135"/>
      <c r="BV224" s="1135"/>
      <c r="BW224" s="15"/>
      <c r="BX224" s="1145"/>
      <c r="BY224" s="1145"/>
      <c r="BZ224" s="1145"/>
      <c r="CA224" s="1145"/>
      <c r="CB224" s="1145"/>
      <c r="CC224" s="1147"/>
      <c r="CD224" s="1147"/>
      <c r="CE224" s="1147"/>
      <c r="CF224" s="1147"/>
      <c r="CG224" s="1147"/>
      <c r="CH224" s="1147"/>
      <c r="CI224" s="1147"/>
      <c r="CJ224" s="1147"/>
      <c r="CK224" s="1147"/>
      <c r="CL224" s="1147"/>
      <c r="CM224" s="1147"/>
      <c r="CN224" s="1147"/>
      <c r="CO224" s="1151"/>
      <c r="CP224" s="1151"/>
      <c r="CQ224" s="1151"/>
      <c r="CR224" s="1151"/>
      <c r="CS224" s="1151"/>
      <c r="CT224" s="1151"/>
      <c r="CU224" s="632"/>
      <c r="CV224" s="283"/>
      <c r="CW224" s="244"/>
      <c r="CX224" s="177"/>
      <c r="CY224" s="1183" t="str">
        <f>IF(Portada!$A$1="www.fly-logics.com","INSTRUCTOR DE VUELO",0)</f>
        <v>INSTRUCTOR DE VUELO</v>
      </c>
      <c r="CZ224" s="1183"/>
      <c r="DA224" s="1183"/>
      <c r="DB224" s="1183"/>
      <c r="DC224" s="1183"/>
      <c r="DD224" s="1183"/>
      <c r="DE224" s="1183"/>
      <c r="DF224" s="1183"/>
      <c r="DG224" s="1183"/>
      <c r="DH224" s="1183"/>
      <c r="DI224" s="1183"/>
      <c r="DJ224" s="1183"/>
      <c r="DK224" s="1183"/>
      <c r="DL224" s="6"/>
      <c r="DM224" s="626" t="str">
        <f>IF(Portada!$A$1="www.fly-logics.com","Nº VUELOS",0)</f>
        <v>Nº VUELOS</v>
      </c>
      <c r="DN224" s="626"/>
      <c r="DO224" s="626"/>
      <c r="DP224" s="626"/>
      <c r="DQ224" s="627"/>
      <c r="DR224" s="1134" t="str">
        <f>IF(COUNTIFS(Bitácora!$AB$5:$AB$1036129,"&gt;0",Bitácora!$D$5:$D$1036129,DB183,Bitácora!$AN$5:$AN$1036129,DR183,Bitácora!$E$5:$E$1036129,DH183)=0," ",COUNTIFS(Bitácora!$AB$5:$AB$1036129,"&gt;0",Bitácora!$D$5:$D$1036129,DB183,Bitácora!$AN$5:$AN$1036129,DR183,Bitácora!$E$5:$E$1036129,DH183))</f>
        <v xml:space="preserve"> </v>
      </c>
      <c r="DS224" s="1135"/>
      <c r="DT224" s="1135"/>
      <c r="DU224" s="1135"/>
      <c r="DV224" s="15"/>
      <c r="DW224" s="1145"/>
      <c r="DX224" s="1145"/>
      <c r="DY224" s="1145"/>
      <c r="DZ224" s="1145"/>
      <c r="EA224" s="1145"/>
      <c r="EB224" s="1147"/>
      <c r="EC224" s="1147"/>
      <c r="ED224" s="1147"/>
      <c r="EE224" s="1147"/>
      <c r="EF224" s="1147"/>
      <c r="EG224" s="1147"/>
      <c r="EH224" s="1147"/>
      <c r="EI224" s="1147"/>
      <c r="EJ224" s="1147"/>
      <c r="EK224" s="1147"/>
      <c r="EL224" s="1147"/>
      <c r="EM224" s="1147"/>
      <c r="EN224" s="1151"/>
      <c r="EO224" s="1151"/>
      <c r="EP224" s="1151"/>
      <c r="EQ224" s="1151"/>
      <c r="ER224" s="1151"/>
      <c r="ES224" s="1151"/>
      <c r="ET224" s="632"/>
      <c r="EU224" s="177"/>
      <c r="EV224" s="1183" t="str">
        <f>IF(Portada!$A$1="www.fly-logics.com","INSTRUCTOR DE VUELO",0)</f>
        <v>INSTRUCTOR DE VUELO</v>
      </c>
      <c r="EW224" s="1183"/>
      <c r="EX224" s="1183"/>
      <c r="EY224" s="1183"/>
      <c r="EZ224" s="1183"/>
      <c r="FA224" s="1183"/>
      <c r="FB224" s="1183"/>
      <c r="FC224" s="1183"/>
      <c r="FD224" s="1183"/>
      <c r="FE224" s="1183"/>
      <c r="FF224" s="1183"/>
      <c r="FG224" s="1183"/>
      <c r="FH224" s="1183"/>
      <c r="FI224" s="6"/>
      <c r="FJ224" s="626" t="str">
        <f>IF(Portada!$A$1="www.fly-logics.com","Nº VUELOS",0)</f>
        <v>Nº VUELOS</v>
      </c>
      <c r="FK224" s="626"/>
      <c r="FL224" s="626"/>
      <c r="FM224" s="626"/>
      <c r="FN224" s="627"/>
      <c r="FO224" s="1134" t="str">
        <f>IF(COUNTIFS(Bitácora!$AB$5:$AB$1036129,"&gt;0",Bitácora!$D$5:$D$1036129,EY183,Bitácora!$AN$5:$AN$1036129,FO183,Bitácora!$E$5:$E$1036129,FE183)=0," ",COUNTIFS(Bitácora!$AB$5:$AB$1036129,"&gt;0",Bitácora!$D$5:$D$1036129,EY183,Bitácora!$AN$5:$AN$1036129,FO183,Bitácora!$E$5:$E$1036129,FE183))</f>
        <v xml:space="preserve"> </v>
      </c>
      <c r="FP224" s="1135"/>
      <c r="FQ224" s="1135"/>
      <c r="FR224" s="1135"/>
      <c r="FS224" s="15"/>
      <c r="FT224" s="1145"/>
      <c r="FU224" s="1145"/>
      <c r="FV224" s="1145"/>
      <c r="FW224" s="1145"/>
      <c r="FX224" s="1145"/>
      <c r="FY224" s="1147"/>
      <c r="FZ224" s="1147"/>
      <c r="GA224" s="1147"/>
      <c r="GB224" s="1147"/>
      <c r="GC224" s="1147"/>
      <c r="GD224" s="1147"/>
      <c r="GE224" s="1147"/>
      <c r="GF224" s="1147"/>
      <c r="GG224" s="1147"/>
      <c r="GH224" s="1147"/>
      <c r="GI224" s="1147"/>
      <c r="GJ224" s="1147"/>
      <c r="GK224" s="1151"/>
      <c r="GL224" s="1151"/>
      <c r="GM224" s="1151"/>
      <c r="GN224" s="1151"/>
      <c r="GO224" s="1151"/>
      <c r="GP224" s="1151"/>
      <c r="GQ224" s="632"/>
      <c r="GR224" s="6"/>
    </row>
    <row r="225" spans="1:200" ht="8.85" customHeight="1" x14ac:dyDescent="0.25">
      <c r="A225" s="244"/>
      <c r="B225" s="177"/>
      <c r="C225" s="1183"/>
      <c r="D225" s="1183"/>
      <c r="E225" s="1183"/>
      <c r="F225" s="1183"/>
      <c r="G225" s="1183"/>
      <c r="H225" s="1183"/>
      <c r="I225" s="1183"/>
      <c r="J225" s="1183"/>
      <c r="K225" s="1183"/>
      <c r="L225" s="1183"/>
      <c r="M225" s="1183"/>
      <c r="N225" s="1183"/>
      <c r="O225" s="1183"/>
      <c r="P225" s="6"/>
      <c r="Q225" s="626"/>
      <c r="R225" s="626"/>
      <c r="S225" s="626"/>
      <c r="T225" s="626"/>
      <c r="U225" s="627"/>
      <c r="V225" s="1134"/>
      <c r="W225" s="1135"/>
      <c r="X225" s="1135"/>
      <c r="Y225" s="1135"/>
      <c r="Z225" s="15"/>
      <c r="AA225" s="1145"/>
      <c r="AB225" s="1145"/>
      <c r="AC225" s="1145"/>
      <c r="AD225" s="1145"/>
      <c r="AE225" s="1145"/>
      <c r="AF225" s="1147"/>
      <c r="AG225" s="1147"/>
      <c r="AH225" s="1147"/>
      <c r="AI225" s="1147"/>
      <c r="AJ225" s="1147"/>
      <c r="AK225" s="1147"/>
      <c r="AL225" s="1147"/>
      <c r="AM225" s="1147"/>
      <c r="AN225" s="1147"/>
      <c r="AO225" s="1147"/>
      <c r="AP225" s="1147"/>
      <c r="AQ225" s="1147"/>
      <c r="AR225" s="1151"/>
      <c r="AS225" s="1151"/>
      <c r="AT225" s="1151"/>
      <c r="AU225" s="1151"/>
      <c r="AV225" s="1151"/>
      <c r="AW225" s="1151"/>
      <c r="AX225" s="632"/>
      <c r="AY225" s="177"/>
      <c r="AZ225" s="1183"/>
      <c r="BA225" s="1183"/>
      <c r="BB225" s="1183"/>
      <c r="BC225" s="1183"/>
      <c r="BD225" s="1183"/>
      <c r="BE225" s="1183"/>
      <c r="BF225" s="1183"/>
      <c r="BG225" s="1183"/>
      <c r="BH225" s="1183"/>
      <c r="BI225" s="1183"/>
      <c r="BJ225" s="1183"/>
      <c r="BK225" s="1183"/>
      <c r="BL225" s="1183"/>
      <c r="BM225" s="6"/>
      <c r="BN225" s="626"/>
      <c r="BO225" s="626"/>
      <c r="BP225" s="626"/>
      <c r="BQ225" s="626"/>
      <c r="BR225" s="627"/>
      <c r="BS225" s="1134"/>
      <c r="BT225" s="1135"/>
      <c r="BU225" s="1135"/>
      <c r="BV225" s="1135"/>
      <c r="BW225" s="15"/>
      <c r="BX225" s="1145"/>
      <c r="BY225" s="1145"/>
      <c r="BZ225" s="1145"/>
      <c r="CA225" s="1145"/>
      <c r="CB225" s="1145"/>
      <c r="CC225" s="1147"/>
      <c r="CD225" s="1147"/>
      <c r="CE225" s="1147"/>
      <c r="CF225" s="1147"/>
      <c r="CG225" s="1147"/>
      <c r="CH225" s="1147"/>
      <c r="CI225" s="1147"/>
      <c r="CJ225" s="1147"/>
      <c r="CK225" s="1147"/>
      <c r="CL225" s="1147"/>
      <c r="CM225" s="1147"/>
      <c r="CN225" s="1147"/>
      <c r="CO225" s="1151"/>
      <c r="CP225" s="1151"/>
      <c r="CQ225" s="1151"/>
      <c r="CR225" s="1151"/>
      <c r="CS225" s="1151"/>
      <c r="CT225" s="1151"/>
      <c r="CU225" s="632"/>
      <c r="CV225" s="283"/>
      <c r="CW225" s="244"/>
      <c r="CX225" s="177"/>
      <c r="CY225" s="1183"/>
      <c r="CZ225" s="1183"/>
      <c r="DA225" s="1183"/>
      <c r="DB225" s="1183"/>
      <c r="DC225" s="1183"/>
      <c r="DD225" s="1183"/>
      <c r="DE225" s="1183"/>
      <c r="DF225" s="1183"/>
      <c r="DG225" s="1183"/>
      <c r="DH225" s="1183"/>
      <c r="DI225" s="1183"/>
      <c r="DJ225" s="1183"/>
      <c r="DK225" s="1183"/>
      <c r="DL225" s="6"/>
      <c r="DM225" s="626"/>
      <c r="DN225" s="626"/>
      <c r="DO225" s="626"/>
      <c r="DP225" s="626"/>
      <c r="DQ225" s="627"/>
      <c r="DR225" s="1134"/>
      <c r="DS225" s="1135"/>
      <c r="DT225" s="1135"/>
      <c r="DU225" s="1135"/>
      <c r="DV225" s="15"/>
      <c r="DW225" s="1145"/>
      <c r="DX225" s="1145"/>
      <c r="DY225" s="1145"/>
      <c r="DZ225" s="1145"/>
      <c r="EA225" s="1145"/>
      <c r="EB225" s="1147"/>
      <c r="EC225" s="1147"/>
      <c r="ED225" s="1147"/>
      <c r="EE225" s="1147"/>
      <c r="EF225" s="1147"/>
      <c r="EG225" s="1147"/>
      <c r="EH225" s="1147"/>
      <c r="EI225" s="1147"/>
      <c r="EJ225" s="1147"/>
      <c r="EK225" s="1147"/>
      <c r="EL225" s="1147"/>
      <c r="EM225" s="1147"/>
      <c r="EN225" s="1151"/>
      <c r="EO225" s="1151"/>
      <c r="EP225" s="1151"/>
      <c r="EQ225" s="1151"/>
      <c r="ER225" s="1151"/>
      <c r="ES225" s="1151"/>
      <c r="ET225" s="632"/>
      <c r="EU225" s="177"/>
      <c r="EV225" s="1183"/>
      <c r="EW225" s="1183"/>
      <c r="EX225" s="1183"/>
      <c r="EY225" s="1183"/>
      <c r="EZ225" s="1183"/>
      <c r="FA225" s="1183"/>
      <c r="FB225" s="1183"/>
      <c r="FC225" s="1183"/>
      <c r="FD225" s="1183"/>
      <c r="FE225" s="1183"/>
      <c r="FF225" s="1183"/>
      <c r="FG225" s="1183"/>
      <c r="FH225" s="1183"/>
      <c r="FI225" s="6"/>
      <c r="FJ225" s="626"/>
      <c r="FK225" s="626"/>
      <c r="FL225" s="626"/>
      <c r="FM225" s="626"/>
      <c r="FN225" s="627"/>
      <c r="FO225" s="1134"/>
      <c r="FP225" s="1135"/>
      <c r="FQ225" s="1135"/>
      <c r="FR225" s="1135"/>
      <c r="FS225" s="15"/>
      <c r="FT225" s="1145"/>
      <c r="FU225" s="1145"/>
      <c r="FV225" s="1145"/>
      <c r="FW225" s="1145"/>
      <c r="FX225" s="1145"/>
      <c r="FY225" s="1147"/>
      <c r="FZ225" s="1147"/>
      <c r="GA225" s="1147"/>
      <c r="GB225" s="1147"/>
      <c r="GC225" s="1147"/>
      <c r="GD225" s="1147"/>
      <c r="GE225" s="1147"/>
      <c r="GF225" s="1147"/>
      <c r="GG225" s="1147"/>
      <c r="GH225" s="1147"/>
      <c r="GI225" s="1147"/>
      <c r="GJ225" s="1147"/>
      <c r="GK225" s="1151"/>
      <c r="GL225" s="1151"/>
      <c r="GM225" s="1151"/>
      <c r="GN225" s="1151"/>
      <c r="GO225" s="1151"/>
      <c r="GP225" s="1151"/>
      <c r="GQ225" s="632"/>
      <c r="GR225" s="6"/>
    </row>
    <row r="226" spans="1:200" ht="5.25" customHeight="1" x14ac:dyDescent="0.25">
      <c r="A226" s="244"/>
      <c r="B226" s="177"/>
      <c r="C226" s="625"/>
      <c r="D226" s="625"/>
      <c r="E226" s="625"/>
      <c r="F226" s="625"/>
      <c r="G226" s="625"/>
      <c r="H226" s="625"/>
      <c r="I226" s="625"/>
      <c r="J226" s="625"/>
      <c r="K226" s="625"/>
      <c r="L226" s="625"/>
      <c r="M226" s="625"/>
      <c r="N226" s="625"/>
      <c r="O226" s="625"/>
      <c r="P226" s="625"/>
      <c r="Q226" s="625"/>
      <c r="R226" s="625"/>
      <c r="S226" s="625"/>
      <c r="T226" s="625"/>
      <c r="U226" s="625"/>
      <c r="V226" s="625"/>
      <c r="W226" s="625"/>
      <c r="X226" s="625"/>
      <c r="Y226" s="625"/>
      <c r="Z226" s="15"/>
      <c r="AA226" s="1145"/>
      <c r="AB226" s="1145"/>
      <c r="AC226" s="1145"/>
      <c r="AD226" s="1145"/>
      <c r="AE226" s="1145"/>
      <c r="AF226" s="1147"/>
      <c r="AG226" s="1147"/>
      <c r="AH226" s="1147"/>
      <c r="AI226" s="1147"/>
      <c r="AJ226" s="1147"/>
      <c r="AK226" s="1147"/>
      <c r="AL226" s="1147"/>
      <c r="AM226" s="1147"/>
      <c r="AN226" s="1147"/>
      <c r="AO226" s="1147"/>
      <c r="AP226" s="1147"/>
      <c r="AQ226" s="1147"/>
      <c r="AR226" s="1151"/>
      <c r="AS226" s="1151"/>
      <c r="AT226" s="1151"/>
      <c r="AU226" s="1151"/>
      <c r="AV226" s="1151"/>
      <c r="AW226" s="1151"/>
      <c r="AX226" s="632"/>
      <c r="AY226" s="177"/>
      <c r="AZ226" s="625"/>
      <c r="BA226" s="625"/>
      <c r="BB226" s="625"/>
      <c r="BC226" s="625"/>
      <c r="BD226" s="625"/>
      <c r="BE226" s="625"/>
      <c r="BF226" s="625"/>
      <c r="BG226" s="625"/>
      <c r="BH226" s="625"/>
      <c r="BI226" s="625"/>
      <c r="BJ226" s="625"/>
      <c r="BK226" s="625"/>
      <c r="BL226" s="625"/>
      <c r="BM226" s="625"/>
      <c r="BN226" s="625"/>
      <c r="BO226" s="625"/>
      <c r="BP226" s="625"/>
      <c r="BQ226" s="625"/>
      <c r="BR226" s="625"/>
      <c r="BS226" s="625"/>
      <c r="BT226" s="625"/>
      <c r="BU226" s="625"/>
      <c r="BV226" s="625"/>
      <c r="BW226" s="15"/>
      <c r="BX226" s="1145"/>
      <c r="BY226" s="1145"/>
      <c r="BZ226" s="1145"/>
      <c r="CA226" s="1145"/>
      <c r="CB226" s="1145"/>
      <c r="CC226" s="1147"/>
      <c r="CD226" s="1147"/>
      <c r="CE226" s="1147"/>
      <c r="CF226" s="1147"/>
      <c r="CG226" s="1147"/>
      <c r="CH226" s="1147"/>
      <c r="CI226" s="1147"/>
      <c r="CJ226" s="1147"/>
      <c r="CK226" s="1147"/>
      <c r="CL226" s="1147"/>
      <c r="CM226" s="1147"/>
      <c r="CN226" s="1147"/>
      <c r="CO226" s="1151"/>
      <c r="CP226" s="1151"/>
      <c r="CQ226" s="1151"/>
      <c r="CR226" s="1151"/>
      <c r="CS226" s="1151"/>
      <c r="CT226" s="1151"/>
      <c r="CU226" s="632"/>
      <c r="CV226" s="283"/>
      <c r="CW226" s="244"/>
      <c r="CX226" s="177"/>
      <c r="CY226" s="625"/>
      <c r="CZ226" s="625"/>
      <c r="DA226" s="625"/>
      <c r="DB226" s="625"/>
      <c r="DC226" s="625"/>
      <c r="DD226" s="625"/>
      <c r="DE226" s="625"/>
      <c r="DF226" s="625"/>
      <c r="DG226" s="625"/>
      <c r="DH226" s="625"/>
      <c r="DI226" s="625"/>
      <c r="DJ226" s="625"/>
      <c r="DK226" s="625"/>
      <c r="DL226" s="625"/>
      <c r="DM226" s="625"/>
      <c r="DN226" s="625"/>
      <c r="DO226" s="625"/>
      <c r="DP226" s="625"/>
      <c r="DQ226" s="625"/>
      <c r="DR226" s="625"/>
      <c r="DS226" s="625"/>
      <c r="DT226" s="625"/>
      <c r="DU226" s="625"/>
      <c r="DV226" s="15"/>
      <c r="DW226" s="1145"/>
      <c r="DX226" s="1145"/>
      <c r="DY226" s="1145"/>
      <c r="DZ226" s="1145"/>
      <c r="EA226" s="1145"/>
      <c r="EB226" s="1147"/>
      <c r="EC226" s="1147"/>
      <c r="ED226" s="1147"/>
      <c r="EE226" s="1147"/>
      <c r="EF226" s="1147"/>
      <c r="EG226" s="1147"/>
      <c r="EH226" s="1147"/>
      <c r="EI226" s="1147"/>
      <c r="EJ226" s="1147"/>
      <c r="EK226" s="1147"/>
      <c r="EL226" s="1147"/>
      <c r="EM226" s="1147"/>
      <c r="EN226" s="1151"/>
      <c r="EO226" s="1151"/>
      <c r="EP226" s="1151"/>
      <c r="EQ226" s="1151"/>
      <c r="ER226" s="1151"/>
      <c r="ES226" s="1151"/>
      <c r="ET226" s="632"/>
      <c r="EU226" s="177"/>
      <c r="EV226" s="625"/>
      <c r="EW226" s="625"/>
      <c r="EX226" s="625"/>
      <c r="EY226" s="625"/>
      <c r="EZ226" s="625"/>
      <c r="FA226" s="625"/>
      <c r="FB226" s="625"/>
      <c r="FC226" s="625"/>
      <c r="FD226" s="625"/>
      <c r="FE226" s="625"/>
      <c r="FF226" s="625"/>
      <c r="FG226" s="625"/>
      <c r="FH226" s="625"/>
      <c r="FI226" s="625"/>
      <c r="FJ226" s="625"/>
      <c r="FK226" s="625"/>
      <c r="FL226" s="625"/>
      <c r="FM226" s="625"/>
      <c r="FN226" s="625"/>
      <c r="FO226" s="625"/>
      <c r="FP226" s="625"/>
      <c r="FQ226" s="625"/>
      <c r="FR226" s="625"/>
      <c r="FS226" s="15"/>
      <c r="FT226" s="1145"/>
      <c r="FU226" s="1145"/>
      <c r="FV226" s="1145"/>
      <c r="FW226" s="1145"/>
      <c r="FX226" s="1145"/>
      <c r="FY226" s="1147"/>
      <c r="FZ226" s="1147"/>
      <c r="GA226" s="1147"/>
      <c r="GB226" s="1147"/>
      <c r="GC226" s="1147"/>
      <c r="GD226" s="1147"/>
      <c r="GE226" s="1147"/>
      <c r="GF226" s="1147"/>
      <c r="GG226" s="1147"/>
      <c r="GH226" s="1147"/>
      <c r="GI226" s="1147"/>
      <c r="GJ226" s="1147"/>
      <c r="GK226" s="1151"/>
      <c r="GL226" s="1151"/>
      <c r="GM226" s="1151"/>
      <c r="GN226" s="1151"/>
      <c r="GO226" s="1151"/>
      <c r="GP226" s="1151"/>
      <c r="GQ226" s="632"/>
      <c r="GR226" s="6"/>
    </row>
    <row r="227" spans="1:200" ht="10.5" customHeight="1" x14ac:dyDescent="0.25">
      <c r="A227" s="244"/>
      <c r="B227" s="177"/>
      <c r="C227" s="628" t="str">
        <f>IF(Portada!$A$1="www.fly-logics.com","HORAS",0)</f>
        <v>HORAS</v>
      </c>
      <c r="D227" s="628"/>
      <c r="E227" s="628"/>
      <c r="F227" s="628"/>
      <c r="G227" s="629"/>
      <c r="H227" s="1168" t="str">
        <f>IF(SUMIFS(Bitácora!$AB$5:$AB$1036129,Bitácora!$D$5:$D$1036129,F183,Bitácora!$AN$5:$AN$1036129,V183,Bitácora!$E$5:$E$1036129,L183)=0," ",SUMIFS(Bitácora!$AB$5:$AB$1036129,Bitácora!$D$5:$D$1036129,F183,Bitácora!$AN$5:$AN$1036129,V183,Bitácora!$E$5:$E$1036129,L183))</f>
        <v xml:space="preserve"> </v>
      </c>
      <c r="I227" s="1169"/>
      <c r="J227" s="1169"/>
      <c r="K227" s="1169"/>
      <c r="L227" s="1169"/>
      <c r="M227" s="1169"/>
      <c r="N227" s="619"/>
      <c r="O227" s="620" t="str">
        <f>IF(Portada!$A$1="www.fly-logics.com","DÍA",0)</f>
        <v>DÍA</v>
      </c>
      <c r="P227" s="620"/>
      <c r="Q227" s="620"/>
      <c r="R227" s="620"/>
      <c r="S227" s="621"/>
      <c r="T227" s="1168" t="str">
        <f>IF(SUMIFS(Bitácora!$T$5:$T$1036129,Bitácora!$D$5:$D$1036129,F183,Bitácora!$E$5:$E$1036129,L183,Bitácora!$AN$5:$AN$1036129,V183,Bitácora!$AB$5:$AB$1036129,"&gt;0")=0," ",SUMIFS(Bitácora!$T$5:$T$1036129,Bitácora!$D$5:$D$1036129,F183,Bitácora!$E$5:$E$1036129,L183,Bitácora!$AN$5:$AN$1036129,V183,Bitácora!$AB$5:$AB$1036129,"&gt;0"))</f>
        <v xml:space="preserve"> </v>
      </c>
      <c r="U227" s="1169"/>
      <c r="V227" s="1169"/>
      <c r="W227" s="1169"/>
      <c r="X227" s="1169"/>
      <c r="Y227" s="1169"/>
      <c r="Z227" s="15"/>
      <c r="AA227" s="1145"/>
      <c r="AB227" s="1145"/>
      <c r="AC227" s="1145"/>
      <c r="AD227" s="1145"/>
      <c r="AE227" s="1145"/>
      <c r="AF227" s="1147"/>
      <c r="AG227" s="1147"/>
      <c r="AH227" s="1147"/>
      <c r="AI227" s="1147"/>
      <c r="AJ227" s="1170"/>
      <c r="AK227" s="1170"/>
      <c r="AL227" s="1170"/>
      <c r="AM227" s="1170"/>
      <c r="AN227" s="1170"/>
      <c r="AO227" s="1170"/>
      <c r="AP227" s="1170"/>
      <c r="AQ227" s="1170"/>
      <c r="AR227" s="1171"/>
      <c r="AS227" s="1171"/>
      <c r="AT227" s="1171"/>
      <c r="AU227" s="1171"/>
      <c r="AV227" s="1171"/>
      <c r="AW227" s="1171"/>
      <c r="AX227" s="632"/>
      <c r="AY227" s="177"/>
      <c r="AZ227" s="628" t="str">
        <f>IF(Portada!$A$1="www.fly-logics.com","HORAS",0)</f>
        <v>HORAS</v>
      </c>
      <c r="BA227" s="628"/>
      <c r="BB227" s="628"/>
      <c r="BC227" s="628"/>
      <c r="BD227" s="629"/>
      <c r="BE227" s="1168" t="str">
        <f>IF(SUMIFS(Bitácora!$AB$5:$AB$1036129,Bitácora!$D$5:$D$1036129,BC183,Bitácora!$AN$5:$AN$1036129,BS183,Bitácora!$E$5:$E$1036129,BI183)=0," ",SUMIFS(Bitácora!$AB$5:$AB$1036129,Bitácora!$D$5:$D$1036129,BC183,Bitácora!$AN$5:$AN$1036129,BS183,Bitácora!$E$5:$E$1036129,BI183))</f>
        <v xml:space="preserve"> </v>
      </c>
      <c r="BF227" s="1169"/>
      <c r="BG227" s="1169"/>
      <c r="BH227" s="1169"/>
      <c r="BI227" s="1169"/>
      <c r="BJ227" s="1169"/>
      <c r="BK227" s="619"/>
      <c r="BL227" s="620" t="str">
        <f>IF(Portada!$A$1="www.fly-logics.com","DÍA",0)</f>
        <v>DÍA</v>
      </c>
      <c r="BM227" s="620"/>
      <c r="BN227" s="620"/>
      <c r="BO227" s="620"/>
      <c r="BP227" s="621"/>
      <c r="BQ227" s="1168" t="str">
        <f>IF(SUMIFS(Bitácora!$T$5:$T$1036129,Bitácora!$D$5:$D$1036129,BC183,Bitácora!$E$5:$E$1036129,BI183,Bitácora!$AN$5:$AN$1036129,BS183,Bitácora!$AB$5:$AB$1036129,"&gt;0")=0," ",SUMIFS(Bitácora!$T$5:$T$1036129,Bitácora!$D$5:$D$1036129,BC183,Bitácora!$E$5:$E$1036129,BI183,Bitácora!$AN$5:$AN$1036129,BS183,Bitácora!$AB$5:$AB$1036129,"&gt;0"))</f>
        <v xml:space="preserve"> </v>
      </c>
      <c r="BR227" s="1169"/>
      <c r="BS227" s="1169"/>
      <c r="BT227" s="1169"/>
      <c r="BU227" s="1169"/>
      <c r="BV227" s="1169"/>
      <c r="BW227" s="15"/>
      <c r="BX227" s="1145"/>
      <c r="BY227" s="1145"/>
      <c r="BZ227" s="1145"/>
      <c r="CA227" s="1145"/>
      <c r="CB227" s="1145"/>
      <c r="CC227" s="1147"/>
      <c r="CD227" s="1147"/>
      <c r="CE227" s="1147"/>
      <c r="CF227" s="1147"/>
      <c r="CG227" s="1170"/>
      <c r="CH227" s="1170"/>
      <c r="CI227" s="1170"/>
      <c r="CJ227" s="1170"/>
      <c r="CK227" s="1170"/>
      <c r="CL227" s="1170"/>
      <c r="CM227" s="1170"/>
      <c r="CN227" s="1170"/>
      <c r="CO227" s="1171"/>
      <c r="CP227" s="1171"/>
      <c r="CQ227" s="1171"/>
      <c r="CR227" s="1171"/>
      <c r="CS227" s="1171"/>
      <c r="CT227" s="1171"/>
      <c r="CU227" s="632"/>
      <c r="CV227" s="283"/>
      <c r="CW227" s="244"/>
      <c r="CX227" s="177"/>
      <c r="CY227" s="628" t="str">
        <f>IF(Portada!$A$1="www.fly-logics.com","HORAS",0)</f>
        <v>HORAS</v>
      </c>
      <c r="CZ227" s="628"/>
      <c r="DA227" s="628"/>
      <c r="DB227" s="628"/>
      <c r="DC227" s="629"/>
      <c r="DD227" s="1168" t="str">
        <f>IF(SUMIFS(Bitácora!$AB$5:$AB$1036129,Bitácora!$D$5:$D$1036129,DB183,Bitácora!$AN$5:$AN$1036129,DR183,Bitácora!$E$5:$E$1036129,DH183)=0," ",SUMIFS(Bitácora!$AB$5:$AB$1036129,Bitácora!$D$5:$D$1036129,DB183,Bitácora!$AN$5:$AN$1036129,DR183,Bitácora!$E$5:$E$1036129,DH183))</f>
        <v xml:space="preserve"> </v>
      </c>
      <c r="DE227" s="1169"/>
      <c r="DF227" s="1169"/>
      <c r="DG227" s="1169"/>
      <c r="DH227" s="1169"/>
      <c r="DI227" s="1169"/>
      <c r="DJ227" s="619"/>
      <c r="DK227" s="620" t="str">
        <f>IF(Portada!$A$1="www.fly-logics.com","DÍA",0)</f>
        <v>DÍA</v>
      </c>
      <c r="DL227" s="620"/>
      <c r="DM227" s="620"/>
      <c r="DN227" s="620"/>
      <c r="DO227" s="621"/>
      <c r="DP227" s="1168" t="str">
        <f>IF(SUMIFS(Bitácora!$T$5:$T$1036129,Bitácora!$D$5:$D$1036129,DB183,Bitácora!$E$5:$E$1036129,DH183,Bitácora!$AN$5:$AN$1036129,DR183,Bitácora!$AB$5:$AB$1036129,"&gt;0")=0," ",SUMIFS(Bitácora!$T$5:$T$1036129,Bitácora!$D$5:$D$1036129,DB183,Bitácora!$E$5:$E$1036129,DH183,Bitácora!$AN$5:$AN$1036129,DR183,Bitácora!$AB$5:$AB$1036129,"&gt;0"))</f>
        <v xml:space="preserve"> </v>
      </c>
      <c r="DQ227" s="1169"/>
      <c r="DR227" s="1169"/>
      <c r="DS227" s="1169"/>
      <c r="DT227" s="1169"/>
      <c r="DU227" s="1169"/>
      <c r="DV227" s="15"/>
      <c r="DW227" s="1145"/>
      <c r="DX227" s="1145"/>
      <c r="DY227" s="1145"/>
      <c r="DZ227" s="1145"/>
      <c r="EA227" s="1145"/>
      <c r="EB227" s="1147"/>
      <c r="EC227" s="1147"/>
      <c r="ED227" s="1147"/>
      <c r="EE227" s="1147"/>
      <c r="EF227" s="1170"/>
      <c r="EG227" s="1170"/>
      <c r="EH227" s="1170"/>
      <c r="EI227" s="1170"/>
      <c r="EJ227" s="1170"/>
      <c r="EK227" s="1170"/>
      <c r="EL227" s="1170"/>
      <c r="EM227" s="1170"/>
      <c r="EN227" s="1171"/>
      <c r="EO227" s="1171"/>
      <c r="EP227" s="1171"/>
      <c r="EQ227" s="1171"/>
      <c r="ER227" s="1171"/>
      <c r="ES227" s="1171"/>
      <c r="ET227" s="632"/>
      <c r="EU227" s="177"/>
      <c r="EV227" s="628" t="str">
        <f>IF(Portada!$A$1="www.fly-logics.com","HORAS",0)</f>
        <v>HORAS</v>
      </c>
      <c r="EW227" s="628"/>
      <c r="EX227" s="628"/>
      <c r="EY227" s="628"/>
      <c r="EZ227" s="629"/>
      <c r="FA227" s="1168" t="str">
        <f>IF(SUMIFS(Bitácora!$AB$5:$AB$1036129,Bitácora!$D$5:$D$1036129,EY183,Bitácora!$AN$5:$AN$1036129,FO183,Bitácora!$E$5:$E$1036129,FE183)=0," ",SUMIFS(Bitácora!$AB$5:$AB$1036129,Bitácora!$D$5:$D$1036129,EY183,Bitácora!$AN$5:$AN$1036129,FO183,Bitácora!$E$5:$E$1036129,FE183))</f>
        <v xml:space="preserve"> </v>
      </c>
      <c r="FB227" s="1169"/>
      <c r="FC227" s="1169"/>
      <c r="FD227" s="1169"/>
      <c r="FE227" s="1169"/>
      <c r="FF227" s="1169"/>
      <c r="FG227" s="619"/>
      <c r="FH227" s="620" t="str">
        <f>IF(Portada!$A$1="www.fly-logics.com","DÍA",0)</f>
        <v>DÍA</v>
      </c>
      <c r="FI227" s="620"/>
      <c r="FJ227" s="620"/>
      <c r="FK227" s="620"/>
      <c r="FL227" s="621"/>
      <c r="FM227" s="1168" t="str">
        <f>IF(SUMIFS(Bitácora!$T$5:$T$1036129,Bitácora!$D$5:$D$1036129,EY183,Bitácora!$E$5:$E$1036129,FE183,Bitácora!$AN$5:$AN$1036129,FO183,Bitácora!$AB$5:$AB$1036129,"&gt;0")=0," ",SUMIFS(Bitácora!$T$5:$T$1036129,Bitácora!$D$5:$D$1036129,EY183,Bitácora!$E$5:$E$1036129,FE183,Bitácora!$AN$5:$AN$1036129,FO183,Bitácora!$AB$5:$AB$1036129,"&gt;0"))</f>
        <v xml:space="preserve"> </v>
      </c>
      <c r="FN227" s="1169"/>
      <c r="FO227" s="1169"/>
      <c r="FP227" s="1169"/>
      <c r="FQ227" s="1169"/>
      <c r="FR227" s="1169"/>
      <c r="FS227" s="15"/>
      <c r="FT227" s="1145"/>
      <c r="FU227" s="1145"/>
      <c r="FV227" s="1145"/>
      <c r="FW227" s="1145"/>
      <c r="FX227" s="1145"/>
      <c r="FY227" s="1147"/>
      <c r="FZ227" s="1147"/>
      <c r="GA227" s="1147"/>
      <c r="GB227" s="1147"/>
      <c r="GC227" s="1170"/>
      <c r="GD227" s="1170"/>
      <c r="GE227" s="1170"/>
      <c r="GF227" s="1170"/>
      <c r="GG227" s="1170"/>
      <c r="GH227" s="1170"/>
      <c r="GI227" s="1170"/>
      <c r="GJ227" s="1170"/>
      <c r="GK227" s="1171"/>
      <c r="GL227" s="1171"/>
      <c r="GM227" s="1171"/>
      <c r="GN227" s="1171"/>
      <c r="GO227" s="1171"/>
      <c r="GP227" s="1171"/>
      <c r="GQ227" s="632"/>
      <c r="GR227" s="6"/>
    </row>
    <row r="228" spans="1:200" ht="8.85" customHeight="1" x14ac:dyDescent="0.25">
      <c r="A228" s="244"/>
      <c r="B228" s="177"/>
      <c r="C228" s="628"/>
      <c r="D228" s="628"/>
      <c r="E228" s="628"/>
      <c r="F228" s="628"/>
      <c r="G228" s="629"/>
      <c r="H228" s="1172"/>
      <c r="I228" s="1169"/>
      <c r="J228" s="1169"/>
      <c r="K228" s="1169"/>
      <c r="L228" s="1169"/>
      <c r="M228" s="1169"/>
      <c r="N228" s="619"/>
      <c r="O228" s="620"/>
      <c r="P228" s="620"/>
      <c r="Q228" s="620"/>
      <c r="R228" s="620"/>
      <c r="S228" s="621"/>
      <c r="T228" s="1172"/>
      <c r="U228" s="1169"/>
      <c r="V228" s="1169"/>
      <c r="W228" s="1169"/>
      <c r="X228" s="1169"/>
      <c r="Y228" s="1169"/>
      <c r="Z228" s="15"/>
      <c r="AA228" s="1173" t="str">
        <f>IF(Portada!$A$1="www.fly-logics.com","TOTAL
ANUAL",0)</f>
        <v>TOTAL
ANUAL</v>
      </c>
      <c r="AB228" s="1173"/>
      <c r="AC228" s="1173"/>
      <c r="AD228" s="1173"/>
      <c r="AE228" s="1173"/>
      <c r="AF228" s="1174" t="str">
        <f t="shared" ref="AF228" si="256">IF(SUM(AF223,AF201)=0," ",SUM(AF223,AF201))</f>
        <v xml:space="preserve"> </v>
      </c>
      <c r="AG228" s="1174"/>
      <c r="AH228" s="1174"/>
      <c r="AI228" s="1175"/>
      <c r="AJ228" s="1174" t="str">
        <f t="shared" ref="AJ228" si="257">IF(SUM(AJ223,AJ201)=0," ",SUM(AJ223,AJ201))</f>
        <v xml:space="preserve"> </v>
      </c>
      <c r="AK228" s="1174"/>
      <c r="AL228" s="1174"/>
      <c r="AM228" s="1174"/>
      <c r="AN228" s="1174" t="str">
        <f t="shared" ref="AN228" si="258">IF(SUM(AN223,AN201)=0," ",SUM(AN223,AN201))</f>
        <v xml:space="preserve"> </v>
      </c>
      <c r="AO228" s="1174"/>
      <c r="AP228" s="1174"/>
      <c r="AQ228" s="1174"/>
      <c r="AR228" s="1176" t="str">
        <f t="shared" ref="AR228" si="259">IF(SUM(AR223,AR201)=0," ",SUM(AR223,AR201))</f>
        <v xml:space="preserve"> </v>
      </c>
      <c r="AS228" s="1176"/>
      <c r="AT228" s="1176"/>
      <c r="AU228" s="1176" t="str">
        <f t="shared" ref="AU228" si="260">IF(SUM(AU223,AU201)=0," ",SUM(AU223,AU201))</f>
        <v xml:space="preserve"> </v>
      </c>
      <c r="AV228" s="1176"/>
      <c r="AW228" s="1176"/>
      <c r="AX228" s="632"/>
      <c r="AY228" s="177"/>
      <c r="AZ228" s="628"/>
      <c r="BA228" s="628"/>
      <c r="BB228" s="628"/>
      <c r="BC228" s="628"/>
      <c r="BD228" s="629"/>
      <c r="BE228" s="1172"/>
      <c r="BF228" s="1169"/>
      <c r="BG228" s="1169"/>
      <c r="BH228" s="1169"/>
      <c r="BI228" s="1169"/>
      <c r="BJ228" s="1169"/>
      <c r="BK228" s="619"/>
      <c r="BL228" s="620"/>
      <c r="BM228" s="620"/>
      <c r="BN228" s="620"/>
      <c r="BO228" s="620"/>
      <c r="BP228" s="621"/>
      <c r="BQ228" s="1172"/>
      <c r="BR228" s="1169"/>
      <c r="BS228" s="1169"/>
      <c r="BT228" s="1169"/>
      <c r="BU228" s="1169"/>
      <c r="BV228" s="1169"/>
      <c r="BW228" s="15"/>
      <c r="BX228" s="1173" t="str">
        <f>IF(Portada!$A$1="www.fly-logics.com","TOTAL
ANUAL",0)</f>
        <v>TOTAL
ANUAL</v>
      </c>
      <c r="BY228" s="1173"/>
      <c r="BZ228" s="1173"/>
      <c r="CA228" s="1173"/>
      <c r="CB228" s="1173"/>
      <c r="CC228" s="1174" t="str">
        <f t="shared" ref="CC228" si="261">IF(SUM(CC223,CC201)=0," ",SUM(CC223,CC201))</f>
        <v xml:space="preserve"> </v>
      </c>
      <c r="CD228" s="1174"/>
      <c r="CE228" s="1174"/>
      <c r="CF228" s="1175"/>
      <c r="CG228" s="1174" t="str">
        <f t="shared" ref="CG228" si="262">IF(SUM(CG223,CG201)=0," ",SUM(CG223,CG201))</f>
        <v xml:space="preserve"> </v>
      </c>
      <c r="CH228" s="1174"/>
      <c r="CI228" s="1174"/>
      <c r="CJ228" s="1174"/>
      <c r="CK228" s="1174" t="str">
        <f t="shared" ref="CK228" si="263">IF(SUM(CK223,CK201)=0," ",SUM(CK223,CK201))</f>
        <v xml:space="preserve"> </v>
      </c>
      <c r="CL228" s="1174"/>
      <c r="CM228" s="1174"/>
      <c r="CN228" s="1174"/>
      <c r="CO228" s="1176" t="str">
        <f t="shared" ref="CO228" si="264">IF(SUM(CO223,CO201)=0," ",SUM(CO223,CO201))</f>
        <v xml:space="preserve"> </v>
      </c>
      <c r="CP228" s="1176"/>
      <c r="CQ228" s="1176"/>
      <c r="CR228" s="1176" t="str">
        <f t="shared" ref="CR228" si="265">IF(SUM(CR223,CR201)=0," ",SUM(CR223,CR201))</f>
        <v xml:space="preserve"> </v>
      </c>
      <c r="CS228" s="1176"/>
      <c r="CT228" s="1176"/>
      <c r="CU228" s="632"/>
      <c r="CV228" s="283"/>
      <c r="CW228" s="244"/>
      <c r="CX228" s="177"/>
      <c r="CY228" s="628"/>
      <c r="CZ228" s="628"/>
      <c r="DA228" s="628"/>
      <c r="DB228" s="628"/>
      <c r="DC228" s="629"/>
      <c r="DD228" s="1172"/>
      <c r="DE228" s="1169"/>
      <c r="DF228" s="1169"/>
      <c r="DG228" s="1169"/>
      <c r="DH228" s="1169"/>
      <c r="DI228" s="1169"/>
      <c r="DJ228" s="619"/>
      <c r="DK228" s="620"/>
      <c r="DL228" s="620"/>
      <c r="DM228" s="620"/>
      <c r="DN228" s="620"/>
      <c r="DO228" s="621"/>
      <c r="DP228" s="1172"/>
      <c r="DQ228" s="1169"/>
      <c r="DR228" s="1169"/>
      <c r="DS228" s="1169"/>
      <c r="DT228" s="1169"/>
      <c r="DU228" s="1169"/>
      <c r="DV228" s="15"/>
      <c r="DW228" s="1173" t="str">
        <f>IF(Portada!$A$1="www.fly-logics.com","TOTAL
ANUAL",0)</f>
        <v>TOTAL
ANUAL</v>
      </c>
      <c r="DX228" s="1173"/>
      <c r="DY228" s="1173"/>
      <c r="DZ228" s="1173"/>
      <c r="EA228" s="1173"/>
      <c r="EB228" s="1174" t="str">
        <f t="shared" ref="EB228" si="266">IF(SUM(EB223,EB201)=0," ",SUM(EB223,EB201))</f>
        <v xml:space="preserve"> </v>
      </c>
      <c r="EC228" s="1174"/>
      <c r="ED228" s="1174"/>
      <c r="EE228" s="1175"/>
      <c r="EF228" s="1174" t="str">
        <f t="shared" ref="EF228" si="267">IF(SUM(EF223,EF201)=0," ",SUM(EF223,EF201))</f>
        <v xml:space="preserve"> </v>
      </c>
      <c r="EG228" s="1174"/>
      <c r="EH228" s="1174"/>
      <c r="EI228" s="1174"/>
      <c r="EJ228" s="1174" t="str">
        <f t="shared" ref="EJ228" si="268">IF(SUM(EJ223,EJ201)=0," ",SUM(EJ223,EJ201))</f>
        <v xml:space="preserve"> </v>
      </c>
      <c r="EK228" s="1174"/>
      <c r="EL228" s="1174"/>
      <c r="EM228" s="1174"/>
      <c r="EN228" s="1176" t="str">
        <f t="shared" ref="EN228" si="269">IF(SUM(EN223,EN201)=0," ",SUM(EN223,EN201))</f>
        <v xml:space="preserve"> </v>
      </c>
      <c r="EO228" s="1176"/>
      <c r="EP228" s="1176"/>
      <c r="EQ228" s="1176" t="str">
        <f t="shared" ref="EQ228" si="270">IF(SUM(EQ223,EQ201)=0," ",SUM(EQ223,EQ201))</f>
        <v xml:space="preserve"> </v>
      </c>
      <c r="ER228" s="1176"/>
      <c r="ES228" s="1176"/>
      <c r="ET228" s="632"/>
      <c r="EU228" s="177"/>
      <c r="EV228" s="628"/>
      <c r="EW228" s="628"/>
      <c r="EX228" s="628"/>
      <c r="EY228" s="628"/>
      <c r="EZ228" s="629"/>
      <c r="FA228" s="1172"/>
      <c r="FB228" s="1169"/>
      <c r="FC228" s="1169"/>
      <c r="FD228" s="1169"/>
      <c r="FE228" s="1169"/>
      <c r="FF228" s="1169"/>
      <c r="FG228" s="619"/>
      <c r="FH228" s="620"/>
      <c r="FI228" s="620"/>
      <c r="FJ228" s="620"/>
      <c r="FK228" s="620"/>
      <c r="FL228" s="621"/>
      <c r="FM228" s="1172"/>
      <c r="FN228" s="1169"/>
      <c r="FO228" s="1169"/>
      <c r="FP228" s="1169"/>
      <c r="FQ228" s="1169"/>
      <c r="FR228" s="1169"/>
      <c r="FS228" s="15"/>
      <c r="FT228" s="1173" t="str">
        <f>IF(Portada!$A$1="www.fly-logics.com","TOTAL
ANUAL",0)</f>
        <v>TOTAL
ANUAL</v>
      </c>
      <c r="FU228" s="1173"/>
      <c r="FV228" s="1173"/>
      <c r="FW228" s="1173"/>
      <c r="FX228" s="1173"/>
      <c r="FY228" s="1174" t="str">
        <f t="shared" ref="FY228" si="271">IF(SUM(FY223,FY201)=0," ",SUM(FY223,FY201))</f>
        <v xml:space="preserve"> </v>
      </c>
      <c r="FZ228" s="1174"/>
      <c r="GA228" s="1174"/>
      <c r="GB228" s="1175"/>
      <c r="GC228" s="1174" t="str">
        <f t="shared" ref="GC228" si="272">IF(SUM(GC223,GC201)=0," ",SUM(GC223,GC201))</f>
        <v xml:space="preserve"> </v>
      </c>
      <c r="GD228" s="1174"/>
      <c r="GE228" s="1174"/>
      <c r="GF228" s="1174"/>
      <c r="GG228" s="1174" t="str">
        <f t="shared" ref="GG228" si="273">IF(SUM(GG223,GG201)=0," ",SUM(GG223,GG201))</f>
        <v xml:space="preserve"> </v>
      </c>
      <c r="GH228" s="1174"/>
      <c r="GI228" s="1174"/>
      <c r="GJ228" s="1174"/>
      <c r="GK228" s="1176" t="str">
        <f t="shared" ref="GK228" si="274">IF(SUM(GK223,GK201)=0," ",SUM(GK223,GK201))</f>
        <v xml:space="preserve"> </v>
      </c>
      <c r="GL228" s="1176"/>
      <c r="GM228" s="1176"/>
      <c r="GN228" s="1176" t="str">
        <f t="shared" ref="GN228" si="275">IF(SUM(GN223,GN201)=0," ",SUM(GN223,GN201))</f>
        <v xml:space="preserve"> </v>
      </c>
      <c r="GO228" s="1176"/>
      <c r="GP228" s="1176"/>
      <c r="GQ228" s="632"/>
      <c r="GR228" s="6"/>
    </row>
    <row r="229" spans="1:200" ht="3" customHeight="1" x14ac:dyDescent="0.25">
      <c r="A229" s="244"/>
      <c r="B229" s="177"/>
      <c r="C229" s="625"/>
      <c r="D229" s="625"/>
      <c r="E229" s="625"/>
      <c r="F229" s="625"/>
      <c r="G229" s="625"/>
      <c r="H229" s="625"/>
      <c r="I229" s="625"/>
      <c r="J229" s="625"/>
      <c r="K229" s="625"/>
      <c r="L229" s="625"/>
      <c r="M229" s="625"/>
      <c r="N229" s="625"/>
      <c r="O229" s="625"/>
      <c r="P229" s="625"/>
      <c r="Q229" s="625"/>
      <c r="R229" s="625"/>
      <c r="S229" s="625"/>
      <c r="T229" s="625"/>
      <c r="U229" s="625"/>
      <c r="V229" s="625"/>
      <c r="W229" s="625"/>
      <c r="X229" s="625"/>
      <c r="Y229" s="625"/>
      <c r="Z229" s="15"/>
      <c r="AA229" s="1173"/>
      <c r="AB229" s="1173"/>
      <c r="AC229" s="1173"/>
      <c r="AD229" s="1173"/>
      <c r="AE229" s="1173"/>
      <c r="AF229" s="1174"/>
      <c r="AG229" s="1174"/>
      <c r="AH229" s="1174"/>
      <c r="AI229" s="1175"/>
      <c r="AJ229" s="1174"/>
      <c r="AK229" s="1174"/>
      <c r="AL229" s="1174"/>
      <c r="AM229" s="1174"/>
      <c r="AN229" s="1174"/>
      <c r="AO229" s="1174"/>
      <c r="AP229" s="1174"/>
      <c r="AQ229" s="1174"/>
      <c r="AR229" s="1176"/>
      <c r="AS229" s="1176"/>
      <c r="AT229" s="1176"/>
      <c r="AU229" s="1176"/>
      <c r="AV229" s="1176"/>
      <c r="AW229" s="1176"/>
      <c r="AX229" s="632"/>
      <c r="AY229" s="177"/>
      <c r="AZ229" s="625"/>
      <c r="BA229" s="625"/>
      <c r="BB229" s="625"/>
      <c r="BC229" s="625"/>
      <c r="BD229" s="625"/>
      <c r="BE229" s="625"/>
      <c r="BF229" s="625"/>
      <c r="BG229" s="625"/>
      <c r="BH229" s="625"/>
      <c r="BI229" s="625"/>
      <c r="BJ229" s="625"/>
      <c r="BK229" s="625"/>
      <c r="BL229" s="625"/>
      <c r="BM229" s="625"/>
      <c r="BN229" s="625"/>
      <c r="BO229" s="625"/>
      <c r="BP229" s="625"/>
      <c r="BQ229" s="625"/>
      <c r="BR229" s="625"/>
      <c r="BS229" s="625"/>
      <c r="BT229" s="625"/>
      <c r="BU229" s="625"/>
      <c r="BV229" s="625"/>
      <c r="BW229" s="15"/>
      <c r="BX229" s="1173"/>
      <c r="BY229" s="1173"/>
      <c r="BZ229" s="1173"/>
      <c r="CA229" s="1173"/>
      <c r="CB229" s="1173"/>
      <c r="CC229" s="1174"/>
      <c r="CD229" s="1174"/>
      <c r="CE229" s="1174"/>
      <c r="CF229" s="1175"/>
      <c r="CG229" s="1174"/>
      <c r="CH229" s="1174"/>
      <c r="CI229" s="1174"/>
      <c r="CJ229" s="1174"/>
      <c r="CK229" s="1174"/>
      <c r="CL229" s="1174"/>
      <c r="CM229" s="1174"/>
      <c r="CN229" s="1174"/>
      <c r="CO229" s="1176"/>
      <c r="CP229" s="1176"/>
      <c r="CQ229" s="1176"/>
      <c r="CR229" s="1176"/>
      <c r="CS229" s="1176"/>
      <c r="CT229" s="1176"/>
      <c r="CU229" s="632"/>
      <c r="CV229" s="283"/>
      <c r="CW229" s="244"/>
      <c r="CX229" s="177"/>
      <c r="CY229" s="625"/>
      <c r="CZ229" s="625"/>
      <c r="DA229" s="625"/>
      <c r="DB229" s="625"/>
      <c r="DC229" s="625"/>
      <c r="DD229" s="625"/>
      <c r="DE229" s="625"/>
      <c r="DF229" s="625"/>
      <c r="DG229" s="625"/>
      <c r="DH229" s="625"/>
      <c r="DI229" s="625"/>
      <c r="DJ229" s="625"/>
      <c r="DK229" s="625"/>
      <c r="DL229" s="625"/>
      <c r="DM229" s="625"/>
      <c r="DN229" s="625"/>
      <c r="DO229" s="625"/>
      <c r="DP229" s="625"/>
      <c r="DQ229" s="625"/>
      <c r="DR229" s="625"/>
      <c r="DS229" s="625"/>
      <c r="DT229" s="625"/>
      <c r="DU229" s="625"/>
      <c r="DV229" s="15"/>
      <c r="DW229" s="1173"/>
      <c r="DX229" s="1173"/>
      <c r="DY229" s="1173"/>
      <c r="DZ229" s="1173"/>
      <c r="EA229" s="1173"/>
      <c r="EB229" s="1174"/>
      <c r="EC229" s="1174"/>
      <c r="ED229" s="1174"/>
      <c r="EE229" s="1175"/>
      <c r="EF229" s="1174"/>
      <c r="EG229" s="1174"/>
      <c r="EH229" s="1174"/>
      <c r="EI229" s="1174"/>
      <c r="EJ229" s="1174"/>
      <c r="EK229" s="1174"/>
      <c r="EL229" s="1174"/>
      <c r="EM229" s="1174"/>
      <c r="EN229" s="1176"/>
      <c r="EO229" s="1176"/>
      <c r="EP229" s="1176"/>
      <c r="EQ229" s="1176"/>
      <c r="ER229" s="1176"/>
      <c r="ES229" s="1176"/>
      <c r="ET229" s="632"/>
      <c r="EU229" s="177"/>
      <c r="EV229" s="625"/>
      <c r="EW229" s="625"/>
      <c r="EX229" s="625"/>
      <c r="EY229" s="625"/>
      <c r="EZ229" s="625"/>
      <c r="FA229" s="625"/>
      <c r="FB229" s="625"/>
      <c r="FC229" s="625"/>
      <c r="FD229" s="625"/>
      <c r="FE229" s="625"/>
      <c r="FF229" s="625"/>
      <c r="FG229" s="625"/>
      <c r="FH229" s="625"/>
      <c r="FI229" s="625"/>
      <c r="FJ229" s="625"/>
      <c r="FK229" s="625"/>
      <c r="FL229" s="625"/>
      <c r="FM229" s="625"/>
      <c r="FN229" s="625"/>
      <c r="FO229" s="625"/>
      <c r="FP229" s="625"/>
      <c r="FQ229" s="625"/>
      <c r="FR229" s="625"/>
      <c r="FS229" s="15"/>
      <c r="FT229" s="1173"/>
      <c r="FU229" s="1173"/>
      <c r="FV229" s="1173"/>
      <c r="FW229" s="1173"/>
      <c r="FX229" s="1173"/>
      <c r="FY229" s="1174"/>
      <c r="FZ229" s="1174"/>
      <c r="GA229" s="1174"/>
      <c r="GB229" s="1175"/>
      <c r="GC229" s="1174"/>
      <c r="GD229" s="1174"/>
      <c r="GE229" s="1174"/>
      <c r="GF229" s="1174"/>
      <c r="GG229" s="1174"/>
      <c r="GH229" s="1174"/>
      <c r="GI229" s="1174"/>
      <c r="GJ229" s="1174"/>
      <c r="GK229" s="1176"/>
      <c r="GL229" s="1176"/>
      <c r="GM229" s="1176"/>
      <c r="GN229" s="1176"/>
      <c r="GO229" s="1176"/>
      <c r="GP229" s="1176"/>
      <c r="GQ229" s="632"/>
      <c r="GR229" s="6"/>
    </row>
    <row r="230" spans="1:200" ht="10.5" customHeight="1" x14ac:dyDescent="0.25">
      <c r="A230" s="244"/>
      <c r="B230" s="177"/>
      <c r="C230" s="620" t="str">
        <f>IF(Portada!$A$1="www.fly-logics.com","IFR",0)</f>
        <v>IFR</v>
      </c>
      <c r="D230" s="620"/>
      <c r="E230" s="620"/>
      <c r="F230" s="620"/>
      <c r="G230" s="621"/>
      <c r="H230" s="1168" t="str">
        <f>IF(SUMIFS(Bitácora!$V$5:$V$1036129,Bitácora!$D$5:$D$1036129,F183,Bitácora!$E$5:$E$1036129,L183,Bitácora!$AN$5:$AN$1036129,V183,Bitácora!$AB$5:$AB$1036129,"&gt;0")=0," ",SUMIFS(Bitácora!$V$5:$V$1036129,Bitácora!$D$5:$D$1036129,F183,Bitácora!$E$5:$E$1036129,L183,Bitácora!$AN$5:$AN$1036129,V183,Bitácora!$AB$5:$AB$1036129,"&gt;0"))</f>
        <v xml:space="preserve"> </v>
      </c>
      <c r="I230" s="1169"/>
      <c r="J230" s="1169"/>
      <c r="K230" s="1169"/>
      <c r="L230" s="1169"/>
      <c r="M230" s="1169"/>
      <c r="N230" s="619"/>
      <c r="O230" s="620" t="str">
        <f>IF(Portada!$A$1="www.fly-logics.com","NOCHE",0)</f>
        <v>NOCHE</v>
      </c>
      <c r="P230" s="620"/>
      <c r="Q230" s="620"/>
      <c r="R230" s="620"/>
      <c r="S230" s="621"/>
      <c r="T230" s="1168" t="str">
        <f>IF(SUMIFS(Bitácora!$U$5:$U$1036129,Bitácora!$D$5:$D$1036129,F183,Bitácora!$E$5:$E$1036129,L183,Bitácora!$AN$5:$AN$1036129,V183,Bitácora!$AB$5:$AB$1036129,"&gt;0")=0," ",SUMIFS(Bitácora!$U$5:$U$1036129,Bitácora!$D$5:$D$1036129,F183,Bitácora!$E$5:$E$1036129,L183,Bitácora!$AN$5:$AN$1036129,V183,Bitácora!$AB$5:$AB$1036129,"&gt;0"))</f>
        <v xml:space="preserve"> </v>
      </c>
      <c r="U230" s="1169"/>
      <c r="V230" s="1169"/>
      <c r="W230" s="1169"/>
      <c r="X230" s="1169"/>
      <c r="Y230" s="1169"/>
      <c r="Z230" s="15"/>
      <c r="AA230" s="1173"/>
      <c r="AB230" s="1173"/>
      <c r="AC230" s="1173"/>
      <c r="AD230" s="1173"/>
      <c r="AE230" s="1173"/>
      <c r="AF230" s="1174"/>
      <c r="AG230" s="1174"/>
      <c r="AH230" s="1174"/>
      <c r="AI230" s="1175"/>
      <c r="AJ230" s="1174"/>
      <c r="AK230" s="1174"/>
      <c r="AL230" s="1174"/>
      <c r="AM230" s="1174"/>
      <c r="AN230" s="1174"/>
      <c r="AO230" s="1174"/>
      <c r="AP230" s="1174"/>
      <c r="AQ230" s="1174"/>
      <c r="AR230" s="1176"/>
      <c r="AS230" s="1176"/>
      <c r="AT230" s="1176"/>
      <c r="AU230" s="1176"/>
      <c r="AV230" s="1176"/>
      <c r="AW230" s="1176"/>
      <c r="AX230" s="632"/>
      <c r="AY230" s="177"/>
      <c r="AZ230" s="620" t="str">
        <f>IF(Portada!$A$1="www.fly-logics.com","IFR",0)</f>
        <v>IFR</v>
      </c>
      <c r="BA230" s="620"/>
      <c r="BB230" s="620"/>
      <c r="BC230" s="620"/>
      <c r="BD230" s="621"/>
      <c r="BE230" s="1168" t="str">
        <f>IF(SUMIFS(Bitácora!$V$5:$V$1036129,Bitácora!$D$5:$D$1036129,BC183,Bitácora!$E$5:$E$1036129,BI183,Bitácora!$AN$5:$AN$1036129,BS183,Bitácora!$AB$5:$AB$1036129,"&gt;0")=0," ",SUMIFS(Bitácora!$V$5:$V$1036129,Bitácora!$D$5:$D$1036129,BC183,Bitácora!$E$5:$E$1036129,BI183,Bitácora!$AN$5:$AN$1036129,BS183,Bitácora!$AB$5:$AB$1036129,"&gt;0"))</f>
        <v xml:space="preserve"> </v>
      </c>
      <c r="BF230" s="1169"/>
      <c r="BG230" s="1169"/>
      <c r="BH230" s="1169"/>
      <c r="BI230" s="1169"/>
      <c r="BJ230" s="1169"/>
      <c r="BK230" s="619"/>
      <c r="BL230" s="620" t="str">
        <f>IF(Portada!$A$1="www.fly-logics.com","NOCHE",0)</f>
        <v>NOCHE</v>
      </c>
      <c r="BM230" s="620"/>
      <c r="BN230" s="620"/>
      <c r="BO230" s="620"/>
      <c r="BP230" s="621"/>
      <c r="BQ230" s="1168" t="str">
        <f>IF(SUMIFS(Bitácora!$U$5:$U$1036129,Bitácora!$D$5:$D$1036129,BC183,Bitácora!$E$5:$E$1036129,BI183,Bitácora!$AN$5:$AN$1036129,BS183,Bitácora!$AB$5:$AB$1036129,"&gt;0")=0," ",SUMIFS(Bitácora!$U$5:$U$1036129,Bitácora!$D$5:$D$1036129,BC183,Bitácora!$E$5:$E$1036129,BI183,Bitácora!$AN$5:$AN$1036129,BS183,Bitácora!$AB$5:$AB$1036129,"&gt;0"))</f>
        <v xml:space="preserve"> </v>
      </c>
      <c r="BR230" s="1169"/>
      <c r="BS230" s="1169"/>
      <c r="BT230" s="1169"/>
      <c r="BU230" s="1169"/>
      <c r="BV230" s="1169"/>
      <c r="BW230" s="15"/>
      <c r="BX230" s="1173"/>
      <c r="BY230" s="1173"/>
      <c r="BZ230" s="1173"/>
      <c r="CA230" s="1173"/>
      <c r="CB230" s="1173"/>
      <c r="CC230" s="1174"/>
      <c r="CD230" s="1174"/>
      <c r="CE230" s="1174"/>
      <c r="CF230" s="1175"/>
      <c r="CG230" s="1174"/>
      <c r="CH230" s="1174"/>
      <c r="CI230" s="1174"/>
      <c r="CJ230" s="1174"/>
      <c r="CK230" s="1174"/>
      <c r="CL230" s="1174"/>
      <c r="CM230" s="1174"/>
      <c r="CN230" s="1174"/>
      <c r="CO230" s="1176"/>
      <c r="CP230" s="1176"/>
      <c r="CQ230" s="1176"/>
      <c r="CR230" s="1176"/>
      <c r="CS230" s="1176"/>
      <c r="CT230" s="1176"/>
      <c r="CU230" s="632"/>
      <c r="CV230" s="283"/>
      <c r="CW230" s="244"/>
      <c r="CX230" s="177"/>
      <c r="CY230" s="620" t="str">
        <f>IF(Portada!$A$1="www.fly-logics.com","IFR",0)</f>
        <v>IFR</v>
      </c>
      <c r="CZ230" s="620"/>
      <c r="DA230" s="620"/>
      <c r="DB230" s="620"/>
      <c r="DC230" s="621"/>
      <c r="DD230" s="1168" t="str">
        <f>IF(SUMIFS(Bitácora!$V$5:$V$1036129,Bitácora!$D$5:$D$1036129,DB183,Bitácora!$E$5:$E$1036129,DH183,Bitácora!$AN$5:$AN$1036129,DR183,Bitácora!$AB$5:$AB$1036129,"&gt;0")=0," ",SUMIFS(Bitácora!$V$5:$V$1036129,Bitácora!$D$5:$D$1036129,DB183,Bitácora!$E$5:$E$1036129,DH183,Bitácora!$AN$5:$AN$1036129,DR183,Bitácora!$AB$5:$AB$1036129,"&gt;0"))</f>
        <v xml:space="preserve"> </v>
      </c>
      <c r="DE230" s="1169"/>
      <c r="DF230" s="1169"/>
      <c r="DG230" s="1169"/>
      <c r="DH230" s="1169"/>
      <c r="DI230" s="1169"/>
      <c r="DJ230" s="619"/>
      <c r="DK230" s="620" t="str">
        <f>IF(Portada!$A$1="www.fly-logics.com","NOCHE",0)</f>
        <v>NOCHE</v>
      </c>
      <c r="DL230" s="620"/>
      <c r="DM230" s="620"/>
      <c r="DN230" s="620"/>
      <c r="DO230" s="621"/>
      <c r="DP230" s="1168" t="str">
        <f>IF(SUMIFS(Bitácora!$U$5:$U$1036129,Bitácora!$D$5:$D$1036129,DB183,Bitácora!$E$5:$E$1036129,DH183,Bitácora!$AN$5:$AN$1036129,DR183,Bitácora!$AB$5:$AB$1036129,"&gt;0")=0," ",SUMIFS(Bitácora!$U$5:$U$1036129,Bitácora!$D$5:$D$1036129,DB183,Bitácora!$E$5:$E$1036129,DH183,Bitácora!$AN$5:$AN$1036129,DR183,Bitácora!$AB$5:$AB$1036129,"&gt;0"))</f>
        <v xml:space="preserve"> </v>
      </c>
      <c r="DQ230" s="1169"/>
      <c r="DR230" s="1169"/>
      <c r="DS230" s="1169"/>
      <c r="DT230" s="1169"/>
      <c r="DU230" s="1169"/>
      <c r="DV230" s="15"/>
      <c r="DW230" s="1173"/>
      <c r="DX230" s="1173"/>
      <c r="DY230" s="1173"/>
      <c r="DZ230" s="1173"/>
      <c r="EA230" s="1173"/>
      <c r="EB230" s="1174"/>
      <c r="EC230" s="1174"/>
      <c r="ED230" s="1174"/>
      <c r="EE230" s="1175"/>
      <c r="EF230" s="1174"/>
      <c r="EG230" s="1174"/>
      <c r="EH230" s="1174"/>
      <c r="EI230" s="1174"/>
      <c r="EJ230" s="1174"/>
      <c r="EK230" s="1174"/>
      <c r="EL230" s="1174"/>
      <c r="EM230" s="1174"/>
      <c r="EN230" s="1176"/>
      <c r="EO230" s="1176"/>
      <c r="EP230" s="1176"/>
      <c r="EQ230" s="1176"/>
      <c r="ER230" s="1176"/>
      <c r="ES230" s="1176"/>
      <c r="ET230" s="632"/>
      <c r="EU230" s="177"/>
      <c r="EV230" s="620" t="str">
        <f>IF(Portada!$A$1="www.fly-logics.com","IFR",0)</f>
        <v>IFR</v>
      </c>
      <c r="EW230" s="620"/>
      <c r="EX230" s="620"/>
      <c r="EY230" s="620"/>
      <c r="EZ230" s="621"/>
      <c r="FA230" s="1168" t="str">
        <f>IF(SUMIFS(Bitácora!$V$5:$V$1036129,Bitácora!$D$5:$D$1036129,EY183,Bitácora!$E$5:$E$1036129,FE183,Bitácora!$AN$5:$AN$1036129,FO183,Bitácora!$AB$5:$AB$1036129,"&gt;0")=0," ",SUMIFS(Bitácora!$V$5:$V$1036129,Bitácora!$D$5:$D$1036129,EY183,Bitácora!$E$5:$E$1036129,FE183,Bitácora!$AN$5:$AN$1036129,FO183,Bitácora!$AB$5:$AB$1036129,"&gt;0"))</f>
        <v xml:space="preserve"> </v>
      </c>
      <c r="FB230" s="1169"/>
      <c r="FC230" s="1169"/>
      <c r="FD230" s="1169"/>
      <c r="FE230" s="1169"/>
      <c r="FF230" s="1169"/>
      <c r="FG230" s="619"/>
      <c r="FH230" s="620" t="str">
        <f>IF(Portada!$A$1="www.fly-logics.com","NOCHE",0)</f>
        <v>NOCHE</v>
      </c>
      <c r="FI230" s="620"/>
      <c r="FJ230" s="620"/>
      <c r="FK230" s="620"/>
      <c r="FL230" s="621"/>
      <c r="FM230" s="1168" t="str">
        <f>IF(SUMIFS(Bitácora!$U$5:$U$1036129,Bitácora!$D$5:$D$1036129,EY183,Bitácora!$E$5:$E$1036129,FE183,Bitácora!$AN$5:$AN$1036129,FO183,Bitácora!$AB$5:$AB$1036129,"&gt;0")=0," ",SUMIFS(Bitácora!$U$5:$U$1036129,Bitácora!$D$5:$D$1036129,EY183,Bitácora!$E$5:$E$1036129,FE183,Bitácora!$AN$5:$AN$1036129,FO183,Bitácora!$AB$5:$AB$1036129,"&gt;0"))</f>
        <v xml:space="preserve"> </v>
      </c>
      <c r="FN230" s="1169"/>
      <c r="FO230" s="1169"/>
      <c r="FP230" s="1169"/>
      <c r="FQ230" s="1169"/>
      <c r="FR230" s="1169"/>
      <c r="FS230" s="15"/>
      <c r="FT230" s="1173"/>
      <c r="FU230" s="1173"/>
      <c r="FV230" s="1173"/>
      <c r="FW230" s="1173"/>
      <c r="FX230" s="1173"/>
      <c r="FY230" s="1174"/>
      <c r="FZ230" s="1174"/>
      <c r="GA230" s="1174"/>
      <c r="GB230" s="1175"/>
      <c r="GC230" s="1174"/>
      <c r="GD230" s="1174"/>
      <c r="GE230" s="1174"/>
      <c r="GF230" s="1174"/>
      <c r="GG230" s="1174"/>
      <c r="GH230" s="1174"/>
      <c r="GI230" s="1174"/>
      <c r="GJ230" s="1174"/>
      <c r="GK230" s="1176"/>
      <c r="GL230" s="1176"/>
      <c r="GM230" s="1176"/>
      <c r="GN230" s="1176"/>
      <c r="GO230" s="1176"/>
      <c r="GP230" s="1176"/>
      <c r="GQ230" s="632"/>
      <c r="GR230" s="6"/>
    </row>
    <row r="231" spans="1:200" ht="4.5" customHeight="1" x14ac:dyDescent="0.25">
      <c r="A231" s="244"/>
      <c r="B231" s="177"/>
      <c r="C231" s="620"/>
      <c r="D231" s="620"/>
      <c r="E231" s="620"/>
      <c r="F231" s="620"/>
      <c r="G231" s="621"/>
      <c r="H231" s="1172"/>
      <c r="I231" s="1169"/>
      <c r="J231" s="1169"/>
      <c r="K231" s="1169"/>
      <c r="L231" s="1169"/>
      <c r="M231" s="1169"/>
      <c r="N231" s="619"/>
      <c r="O231" s="620"/>
      <c r="P231" s="620"/>
      <c r="Q231" s="620"/>
      <c r="R231" s="620"/>
      <c r="S231" s="621"/>
      <c r="T231" s="1172"/>
      <c r="U231" s="1169"/>
      <c r="V231" s="1169"/>
      <c r="W231" s="1169"/>
      <c r="X231" s="1169"/>
      <c r="Y231" s="1169"/>
      <c r="Z231" s="15"/>
      <c r="AA231" s="1173"/>
      <c r="AB231" s="1173"/>
      <c r="AC231" s="1173"/>
      <c r="AD231" s="1173"/>
      <c r="AE231" s="1173"/>
      <c r="AF231" s="1174"/>
      <c r="AG231" s="1174"/>
      <c r="AH231" s="1174"/>
      <c r="AI231" s="1175"/>
      <c r="AJ231" s="1174"/>
      <c r="AK231" s="1174"/>
      <c r="AL231" s="1174"/>
      <c r="AM231" s="1174"/>
      <c r="AN231" s="1174"/>
      <c r="AO231" s="1174"/>
      <c r="AP231" s="1174"/>
      <c r="AQ231" s="1174"/>
      <c r="AR231" s="1176"/>
      <c r="AS231" s="1176"/>
      <c r="AT231" s="1176"/>
      <c r="AU231" s="1176"/>
      <c r="AV231" s="1176"/>
      <c r="AW231" s="1176"/>
      <c r="AX231" s="632"/>
      <c r="AY231" s="177"/>
      <c r="AZ231" s="620"/>
      <c r="BA231" s="620"/>
      <c r="BB231" s="620"/>
      <c r="BC231" s="620"/>
      <c r="BD231" s="621"/>
      <c r="BE231" s="1172"/>
      <c r="BF231" s="1169"/>
      <c r="BG231" s="1169"/>
      <c r="BH231" s="1169"/>
      <c r="BI231" s="1169"/>
      <c r="BJ231" s="1169"/>
      <c r="BK231" s="619"/>
      <c r="BL231" s="620"/>
      <c r="BM231" s="620"/>
      <c r="BN231" s="620"/>
      <c r="BO231" s="620"/>
      <c r="BP231" s="621"/>
      <c r="BQ231" s="1172"/>
      <c r="BR231" s="1169"/>
      <c r="BS231" s="1169"/>
      <c r="BT231" s="1169"/>
      <c r="BU231" s="1169"/>
      <c r="BV231" s="1169"/>
      <c r="BW231" s="15"/>
      <c r="BX231" s="1173"/>
      <c r="BY231" s="1173"/>
      <c r="BZ231" s="1173"/>
      <c r="CA231" s="1173"/>
      <c r="CB231" s="1173"/>
      <c r="CC231" s="1174"/>
      <c r="CD231" s="1174"/>
      <c r="CE231" s="1174"/>
      <c r="CF231" s="1175"/>
      <c r="CG231" s="1174"/>
      <c r="CH231" s="1174"/>
      <c r="CI231" s="1174"/>
      <c r="CJ231" s="1174"/>
      <c r="CK231" s="1174"/>
      <c r="CL231" s="1174"/>
      <c r="CM231" s="1174"/>
      <c r="CN231" s="1174"/>
      <c r="CO231" s="1176"/>
      <c r="CP231" s="1176"/>
      <c r="CQ231" s="1176"/>
      <c r="CR231" s="1176"/>
      <c r="CS231" s="1176"/>
      <c r="CT231" s="1176"/>
      <c r="CU231" s="632"/>
      <c r="CV231" s="283"/>
      <c r="CW231" s="244"/>
      <c r="CX231" s="177"/>
      <c r="CY231" s="620"/>
      <c r="CZ231" s="620"/>
      <c r="DA231" s="620"/>
      <c r="DB231" s="620"/>
      <c r="DC231" s="621"/>
      <c r="DD231" s="1172"/>
      <c r="DE231" s="1169"/>
      <c r="DF231" s="1169"/>
      <c r="DG231" s="1169"/>
      <c r="DH231" s="1169"/>
      <c r="DI231" s="1169"/>
      <c r="DJ231" s="619"/>
      <c r="DK231" s="620"/>
      <c r="DL231" s="620"/>
      <c r="DM231" s="620"/>
      <c r="DN231" s="620"/>
      <c r="DO231" s="621"/>
      <c r="DP231" s="1172"/>
      <c r="DQ231" s="1169"/>
      <c r="DR231" s="1169"/>
      <c r="DS231" s="1169"/>
      <c r="DT231" s="1169"/>
      <c r="DU231" s="1169"/>
      <c r="DV231" s="15"/>
      <c r="DW231" s="1173"/>
      <c r="DX231" s="1173"/>
      <c r="DY231" s="1173"/>
      <c r="DZ231" s="1173"/>
      <c r="EA231" s="1173"/>
      <c r="EB231" s="1174"/>
      <c r="EC231" s="1174"/>
      <c r="ED231" s="1174"/>
      <c r="EE231" s="1175"/>
      <c r="EF231" s="1174"/>
      <c r="EG231" s="1174"/>
      <c r="EH231" s="1174"/>
      <c r="EI231" s="1174"/>
      <c r="EJ231" s="1174"/>
      <c r="EK231" s="1174"/>
      <c r="EL231" s="1174"/>
      <c r="EM231" s="1174"/>
      <c r="EN231" s="1176"/>
      <c r="EO231" s="1176"/>
      <c r="EP231" s="1176"/>
      <c r="EQ231" s="1176"/>
      <c r="ER231" s="1176"/>
      <c r="ES231" s="1176"/>
      <c r="ET231" s="632"/>
      <c r="EU231" s="177"/>
      <c r="EV231" s="620"/>
      <c r="EW231" s="620"/>
      <c r="EX231" s="620"/>
      <c r="EY231" s="620"/>
      <c r="EZ231" s="621"/>
      <c r="FA231" s="1172"/>
      <c r="FB231" s="1169"/>
      <c r="FC231" s="1169"/>
      <c r="FD231" s="1169"/>
      <c r="FE231" s="1169"/>
      <c r="FF231" s="1169"/>
      <c r="FG231" s="619"/>
      <c r="FH231" s="620"/>
      <c r="FI231" s="620"/>
      <c r="FJ231" s="620"/>
      <c r="FK231" s="620"/>
      <c r="FL231" s="621"/>
      <c r="FM231" s="1172"/>
      <c r="FN231" s="1169"/>
      <c r="FO231" s="1169"/>
      <c r="FP231" s="1169"/>
      <c r="FQ231" s="1169"/>
      <c r="FR231" s="1169"/>
      <c r="FS231" s="15"/>
      <c r="FT231" s="1173"/>
      <c r="FU231" s="1173"/>
      <c r="FV231" s="1173"/>
      <c r="FW231" s="1173"/>
      <c r="FX231" s="1173"/>
      <c r="FY231" s="1174"/>
      <c r="FZ231" s="1174"/>
      <c r="GA231" s="1174"/>
      <c r="GB231" s="1175"/>
      <c r="GC231" s="1174"/>
      <c r="GD231" s="1174"/>
      <c r="GE231" s="1174"/>
      <c r="GF231" s="1174"/>
      <c r="GG231" s="1174"/>
      <c r="GH231" s="1174"/>
      <c r="GI231" s="1174"/>
      <c r="GJ231" s="1174"/>
      <c r="GK231" s="1176"/>
      <c r="GL231" s="1176"/>
      <c r="GM231" s="1176"/>
      <c r="GN231" s="1176"/>
      <c r="GO231" s="1176"/>
      <c r="GP231" s="1176"/>
      <c r="GQ231" s="632"/>
      <c r="GR231" s="6"/>
    </row>
    <row r="232" spans="1:200" ht="5.25" customHeight="1" x14ac:dyDescent="0.25">
      <c r="A232" s="246"/>
      <c r="B232" s="623"/>
      <c r="C232" s="624"/>
      <c r="D232" s="624"/>
      <c r="E232" s="624"/>
      <c r="F232" s="624"/>
      <c r="G232" s="624"/>
      <c r="H232" s="624"/>
      <c r="I232" s="624"/>
      <c r="J232" s="624"/>
      <c r="K232" s="624"/>
      <c r="L232" s="624"/>
      <c r="M232" s="624"/>
      <c r="N232" s="624"/>
      <c r="O232" s="624"/>
      <c r="P232" s="624"/>
      <c r="Q232" s="624"/>
      <c r="R232" s="624"/>
      <c r="S232" s="624"/>
      <c r="T232" s="624"/>
      <c r="U232" s="624"/>
      <c r="V232" s="624"/>
      <c r="W232" s="624"/>
      <c r="X232" s="624"/>
      <c r="Y232" s="624"/>
      <c r="Z232" s="624"/>
      <c r="AA232" s="624"/>
      <c r="AB232" s="624"/>
      <c r="AC232" s="624"/>
      <c r="AD232" s="624"/>
      <c r="AE232" s="624"/>
      <c r="AF232" s="624"/>
      <c r="AG232" s="624"/>
      <c r="AH232" s="624"/>
      <c r="AI232" s="624"/>
      <c r="AJ232" s="624"/>
      <c r="AK232" s="624"/>
      <c r="AL232" s="624"/>
      <c r="AM232" s="624"/>
      <c r="AN232" s="624"/>
      <c r="AO232" s="624"/>
      <c r="AP232" s="624"/>
      <c r="AQ232" s="624"/>
      <c r="AR232" s="624"/>
      <c r="AS232" s="624"/>
      <c r="AT232" s="624"/>
      <c r="AU232" s="624"/>
      <c r="AV232" s="624"/>
      <c r="AW232" s="624"/>
      <c r="AX232" s="651"/>
      <c r="AY232" s="623"/>
      <c r="AZ232" s="624"/>
      <c r="BA232" s="624"/>
      <c r="BB232" s="624"/>
      <c r="BC232" s="624"/>
      <c r="BD232" s="624"/>
      <c r="BE232" s="624"/>
      <c r="BF232" s="624"/>
      <c r="BG232" s="624"/>
      <c r="BH232" s="624"/>
      <c r="BI232" s="624"/>
      <c r="BJ232" s="624"/>
      <c r="BK232" s="624"/>
      <c r="BL232" s="624"/>
      <c r="BM232" s="624"/>
      <c r="BN232" s="624"/>
      <c r="BO232" s="624"/>
      <c r="BP232" s="624"/>
      <c r="BQ232" s="624"/>
      <c r="BR232" s="624"/>
      <c r="BS232" s="624"/>
      <c r="BT232" s="624"/>
      <c r="BU232" s="624"/>
      <c r="BV232" s="624"/>
      <c r="BW232" s="624"/>
      <c r="BX232" s="624"/>
      <c r="BY232" s="624"/>
      <c r="BZ232" s="624"/>
      <c r="CA232" s="624"/>
      <c r="CB232" s="624"/>
      <c r="CC232" s="624"/>
      <c r="CD232" s="624"/>
      <c r="CE232" s="624"/>
      <c r="CF232" s="624"/>
      <c r="CG232" s="624"/>
      <c r="CH232" s="624"/>
      <c r="CI232" s="624"/>
      <c r="CJ232" s="624"/>
      <c r="CK232" s="624"/>
      <c r="CL232" s="624"/>
      <c r="CM232" s="624"/>
      <c r="CN232" s="624"/>
      <c r="CO232" s="624"/>
      <c r="CP232" s="624"/>
      <c r="CQ232" s="624"/>
      <c r="CR232" s="624"/>
      <c r="CS232" s="624"/>
      <c r="CT232" s="624"/>
      <c r="CU232" s="651"/>
      <c r="CV232" s="248"/>
      <c r="CW232" s="246"/>
      <c r="CX232" s="623"/>
      <c r="CY232" s="624"/>
      <c r="CZ232" s="624"/>
      <c r="DA232" s="624"/>
      <c r="DB232" s="624"/>
      <c r="DC232" s="624"/>
      <c r="DD232" s="624"/>
      <c r="DE232" s="624"/>
      <c r="DF232" s="624"/>
      <c r="DG232" s="624"/>
      <c r="DH232" s="624"/>
      <c r="DI232" s="624"/>
      <c r="DJ232" s="624"/>
      <c r="DK232" s="624"/>
      <c r="DL232" s="624"/>
      <c r="DM232" s="624"/>
      <c r="DN232" s="624"/>
      <c r="DO232" s="624"/>
      <c r="DP232" s="624"/>
      <c r="DQ232" s="624"/>
      <c r="DR232" s="624"/>
      <c r="DS232" s="624"/>
      <c r="DT232" s="624"/>
      <c r="DU232" s="624"/>
      <c r="DV232" s="624"/>
      <c r="DW232" s="624"/>
      <c r="DX232" s="624"/>
      <c r="DY232" s="624"/>
      <c r="DZ232" s="624"/>
      <c r="EA232" s="624"/>
      <c r="EB232" s="624"/>
      <c r="EC232" s="624"/>
      <c r="ED232" s="624"/>
      <c r="EE232" s="624"/>
      <c r="EF232" s="624"/>
      <c r="EG232" s="624"/>
      <c r="EH232" s="624"/>
      <c r="EI232" s="624"/>
      <c r="EJ232" s="624"/>
      <c r="EK232" s="624"/>
      <c r="EL232" s="624"/>
      <c r="EM232" s="624"/>
      <c r="EN232" s="624"/>
      <c r="EO232" s="624"/>
      <c r="EP232" s="624"/>
      <c r="EQ232" s="624"/>
      <c r="ER232" s="624"/>
      <c r="ES232" s="624"/>
      <c r="ET232" s="651"/>
      <c r="EU232" s="623"/>
      <c r="EV232" s="624"/>
      <c r="EW232" s="624"/>
      <c r="EX232" s="624"/>
      <c r="EY232" s="624"/>
      <c r="EZ232" s="624"/>
      <c r="FA232" s="624"/>
      <c r="FB232" s="624"/>
      <c r="FC232" s="624"/>
      <c r="FD232" s="624"/>
      <c r="FE232" s="624"/>
      <c r="FF232" s="624"/>
      <c r="FG232" s="624"/>
      <c r="FH232" s="624"/>
      <c r="FI232" s="624"/>
      <c r="FJ232" s="624"/>
      <c r="FK232" s="624"/>
      <c r="FL232" s="624"/>
      <c r="FM232" s="624"/>
      <c r="FN232" s="624"/>
      <c r="FO232" s="624"/>
      <c r="FP232" s="624"/>
      <c r="FQ232" s="624"/>
      <c r="FR232" s="624"/>
      <c r="FS232" s="624"/>
      <c r="FT232" s="624"/>
      <c r="FU232" s="624"/>
      <c r="FV232" s="624"/>
      <c r="FW232" s="624"/>
      <c r="FX232" s="624"/>
      <c r="FY232" s="624"/>
      <c r="FZ232" s="624"/>
      <c r="GA232" s="624"/>
      <c r="GB232" s="624"/>
      <c r="GC232" s="624"/>
      <c r="GD232" s="624"/>
      <c r="GE232" s="624"/>
      <c r="GF232" s="624"/>
      <c r="GG232" s="624"/>
      <c r="GH232" s="624"/>
      <c r="GI232" s="624"/>
      <c r="GJ232" s="624"/>
      <c r="GK232" s="624"/>
      <c r="GL232" s="624"/>
      <c r="GM232" s="624"/>
      <c r="GN232" s="624"/>
      <c r="GO232" s="624"/>
      <c r="GP232" s="624"/>
      <c r="GQ232" s="651"/>
      <c r="GR232" s="6"/>
    </row>
    <row r="233" spans="1:200" ht="7.35" customHeight="1" x14ac:dyDescent="0.2">
      <c r="A233" s="1086" t="str">
        <f>IF(Bitácora!$A$2="  FECHA  ","RESUMEN ANUAL POR AERONAVE",0)</f>
        <v>RESUMEN ANUAL POR AERONAVE</v>
      </c>
      <c r="B233" s="1087"/>
      <c r="C233" s="1087"/>
      <c r="D233" s="1087"/>
      <c r="E233" s="1087"/>
      <c r="F233" s="1087"/>
      <c r="G233" s="1087"/>
      <c r="H233" s="1087"/>
      <c r="I233" s="1087"/>
      <c r="J233" s="1087"/>
      <c r="K233" s="1087"/>
      <c r="L233" s="1087"/>
      <c r="M233" s="1087"/>
      <c r="N233" s="1087"/>
      <c r="O233" s="1087"/>
      <c r="P233" s="1087"/>
      <c r="Q233" s="1087"/>
      <c r="R233" s="1087"/>
      <c r="S233" s="1087"/>
      <c r="T233" s="1087"/>
      <c r="U233" s="1087"/>
      <c r="V233" s="1087"/>
      <c r="W233" s="1087"/>
      <c r="X233" s="1087"/>
      <c r="Y233" s="1087"/>
      <c r="Z233" s="1087"/>
      <c r="AA233" s="1087"/>
      <c r="AB233" s="1087"/>
      <c r="AC233" s="1087"/>
      <c r="AD233" s="1087"/>
      <c r="AE233" s="1087"/>
      <c r="AF233" s="1087"/>
      <c r="AG233" s="1087"/>
      <c r="AH233" s="1087"/>
      <c r="AI233" s="1087"/>
      <c r="AJ233" s="1087"/>
      <c r="AK233" s="1087"/>
      <c r="AL233" s="1087"/>
      <c r="AM233" s="1087"/>
      <c r="AN233" s="1087"/>
      <c r="AO233" s="1087"/>
      <c r="AP233" s="1087"/>
      <c r="AQ233" s="1087"/>
      <c r="AR233" s="1087"/>
      <c r="AS233" s="1087"/>
      <c r="AT233" s="1087"/>
      <c r="AU233" s="1087"/>
      <c r="AV233" s="1087"/>
      <c r="AW233" s="1087"/>
      <c r="AX233" s="1087"/>
      <c r="AY233" s="1177"/>
      <c r="AZ233" s="1177"/>
      <c r="BA233" s="1177"/>
      <c r="BB233" s="1177"/>
      <c r="BC233" s="1177"/>
      <c r="BD233" s="1177"/>
      <c r="BE233" s="1177"/>
      <c r="BF233" s="1177"/>
      <c r="BG233" s="1177"/>
      <c r="BH233" s="1177"/>
      <c r="BI233" s="1177"/>
      <c r="BJ233" s="1177"/>
      <c r="BK233" s="1177"/>
      <c r="BL233" s="1177"/>
      <c r="BM233" s="1177"/>
      <c r="BN233" s="1177"/>
      <c r="BO233" s="1177"/>
      <c r="BP233" s="1177"/>
      <c r="BQ233" s="1177"/>
      <c r="BR233" s="1177"/>
      <c r="BS233" s="1177"/>
      <c r="BT233" s="1177"/>
      <c r="BU233" s="1177"/>
      <c r="BV233" s="1177"/>
      <c r="BW233" s="1177"/>
      <c r="BX233" s="1177"/>
      <c r="BY233" s="1177"/>
      <c r="BZ233" s="1177"/>
      <c r="CA233" s="1177"/>
      <c r="CB233" s="1177"/>
      <c r="CC233" s="1177"/>
      <c r="CD233" s="1177"/>
      <c r="CE233" s="1177"/>
      <c r="CF233" s="1177"/>
      <c r="CG233" s="1177"/>
      <c r="CH233" s="1177"/>
      <c r="CI233" s="1177"/>
      <c r="CJ233" s="1177"/>
      <c r="CK233" s="1177"/>
      <c r="CL233" s="1177"/>
      <c r="CM233" s="1177"/>
      <c r="CN233" s="1177"/>
      <c r="CO233" s="1177"/>
      <c r="CP233" s="1177"/>
      <c r="CQ233" s="1177"/>
      <c r="CR233" s="1177"/>
      <c r="CS233" s="1177"/>
      <c r="CT233" s="1177"/>
      <c r="CU233" s="1177"/>
      <c r="CV233" s="275"/>
      <c r="CW233" s="1086" t="str">
        <f>IF(Bitácora!$A$2="  FECHA  ","FLY LOGICS",0)</f>
        <v>FLY LOGICS</v>
      </c>
      <c r="CX233" s="1087"/>
      <c r="CY233" s="1087"/>
      <c r="CZ233" s="1087"/>
      <c r="DA233" s="1087"/>
      <c r="DB233" s="1087"/>
      <c r="DC233" s="1087"/>
      <c r="DD233" s="1087"/>
      <c r="DE233" s="1087"/>
      <c r="DF233" s="1087"/>
      <c r="DG233" s="1087"/>
      <c r="DH233" s="1087"/>
      <c r="DI233" s="1087"/>
      <c r="DJ233" s="1087"/>
      <c r="DK233" s="1087"/>
      <c r="DL233" s="1087"/>
      <c r="DM233" s="1087"/>
      <c r="DN233" s="1087"/>
      <c r="DO233" s="1087"/>
      <c r="DP233" s="1087"/>
      <c r="DQ233" s="1087"/>
      <c r="DR233" s="1087"/>
      <c r="DS233" s="1087"/>
      <c r="DT233" s="1087"/>
      <c r="DU233" s="1087"/>
      <c r="DV233" s="1087"/>
      <c r="DW233" s="1087"/>
      <c r="DX233" s="1087"/>
      <c r="DY233" s="1087"/>
      <c r="DZ233" s="1087"/>
      <c r="EA233" s="1087"/>
      <c r="EB233" s="1087"/>
      <c r="EC233" s="1087"/>
      <c r="ED233" s="1087"/>
      <c r="EE233" s="1087"/>
      <c r="EF233" s="1087"/>
      <c r="EG233" s="1087"/>
      <c r="EH233" s="1087"/>
      <c r="EI233" s="1087"/>
      <c r="EJ233" s="1087"/>
      <c r="EK233" s="1087"/>
      <c r="EL233" s="1087"/>
      <c r="EM233" s="1087"/>
      <c r="EN233" s="1087"/>
      <c r="EO233" s="1087"/>
      <c r="EP233" s="1087"/>
      <c r="EQ233" s="1087"/>
      <c r="ER233" s="1087"/>
      <c r="ES233" s="1087"/>
      <c r="ET233" s="1087"/>
      <c r="EU233" s="1177" t="str">
        <f>IF(Bitácora!$A$2="  FECHA  ","RESUMEN ANUAL POR AERONAVE",0)</f>
        <v>RESUMEN ANUAL POR AERONAVE</v>
      </c>
      <c r="EV233" s="1177"/>
      <c r="EW233" s="1177"/>
      <c r="EX233" s="1177"/>
      <c r="EY233" s="1177"/>
      <c r="EZ233" s="1177"/>
      <c r="FA233" s="1177"/>
      <c r="FB233" s="1177"/>
      <c r="FC233" s="1177"/>
      <c r="FD233" s="1177"/>
      <c r="FE233" s="1177"/>
      <c r="FF233" s="1177"/>
      <c r="FG233" s="1177"/>
      <c r="FH233" s="1177"/>
      <c r="FI233" s="1177"/>
      <c r="FJ233" s="1177"/>
      <c r="FK233" s="1177"/>
      <c r="FL233" s="1177"/>
      <c r="FM233" s="1177"/>
      <c r="FN233" s="1177"/>
      <c r="FO233" s="1177"/>
      <c r="FP233" s="1177"/>
      <c r="FQ233" s="1177"/>
      <c r="FR233" s="1177"/>
      <c r="FS233" s="1177"/>
      <c r="FT233" s="1177"/>
      <c r="FU233" s="1177"/>
      <c r="FV233" s="1177"/>
      <c r="FW233" s="1177"/>
      <c r="FX233" s="1177"/>
      <c r="FY233" s="1177"/>
      <c r="FZ233" s="1177"/>
      <c r="GA233" s="1177"/>
      <c r="GB233" s="1177"/>
      <c r="GC233" s="1177"/>
      <c r="GD233" s="1177"/>
      <c r="GE233" s="1177"/>
      <c r="GF233" s="1177"/>
      <c r="GG233" s="1177"/>
      <c r="GH233" s="1177"/>
      <c r="GI233" s="1177"/>
      <c r="GJ233" s="1177"/>
      <c r="GK233" s="1177"/>
      <c r="GL233" s="1177"/>
      <c r="GM233" s="1177"/>
      <c r="GN233" s="1177"/>
      <c r="GO233" s="1177"/>
      <c r="GP233" s="1177"/>
      <c r="GQ233" s="1177"/>
      <c r="GR233" s="6"/>
    </row>
    <row r="234" spans="1:200" ht="7.35" customHeight="1" x14ac:dyDescent="0.2">
      <c r="A234" s="1088"/>
      <c r="B234" s="1089"/>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178"/>
      <c r="AZ234" s="1178"/>
      <c r="BA234" s="1178"/>
      <c r="BB234" s="1178"/>
      <c r="BC234" s="1178"/>
      <c r="BD234" s="1178"/>
      <c r="BE234" s="1178"/>
      <c r="BF234" s="1178"/>
      <c r="BG234" s="1178"/>
      <c r="BH234" s="1178"/>
      <c r="BI234" s="1178"/>
      <c r="BJ234" s="1178"/>
      <c r="BK234" s="1178"/>
      <c r="BL234" s="1178"/>
      <c r="BM234" s="1178"/>
      <c r="BN234" s="1178"/>
      <c r="BO234" s="1178"/>
      <c r="BP234" s="1178"/>
      <c r="BQ234" s="1178"/>
      <c r="BR234" s="1178"/>
      <c r="BS234" s="1178"/>
      <c r="BT234" s="1178"/>
      <c r="BU234" s="1178"/>
      <c r="BV234" s="1178"/>
      <c r="BW234" s="1178"/>
      <c r="BX234" s="1178"/>
      <c r="BY234" s="1178"/>
      <c r="BZ234" s="1178"/>
      <c r="CA234" s="1178"/>
      <c r="CB234" s="1178"/>
      <c r="CC234" s="1178"/>
      <c r="CD234" s="1178"/>
      <c r="CE234" s="1178"/>
      <c r="CF234" s="1178"/>
      <c r="CG234" s="1178"/>
      <c r="CH234" s="1178"/>
      <c r="CI234" s="1178"/>
      <c r="CJ234" s="1178"/>
      <c r="CK234" s="1178"/>
      <c r="CL234" s="1178"/>
      <c r="CM234" s="1178"/>
      <c r="CN234" s="1178"/>
      <c r="CO234" s="1178"/>
      <c r="CP234" s="1178"/>
      <c r="CQ234" s="1178"/>
      <c r="CR234" s="1178"/>
      <c r="CS234" s="1178"/>
      <c r="CT234" s="1178"/>
      <c r="CU234" s="1178"/>
      <c r="CV234" s="275"/>
      <c r="CW234" s="1088"/>
      <c r="CX234" s="1089"/>
      <c r="CY234" s="1089"/>
      <c r="CZ234" s="1089"/>
      <c r="DA234" s="1089"/>
      <c r="DB234" s="1089"/>
      <c r="DC234" s="1089"/>
      <c r="DD234" s="1089"/>
      <c r="DE234" s="1089"/>
      <c r="DF234" s="1089"/>
      <c r="DG234" s="1089"/>
      <c r="DH234" s="1089"/>
      <c r="DI234" s="1089"/>
      <c r="DJ234" s="1089"/>
      <c r="DK234" s="1089"/>
      <c r="DL234" s="1089"/>
      <c r="DM234" s="1089"/>
      <c r="DN234" s="1089"/>
      <c r="DO234" s="1089"/>
      <c r="DP234" s="1089"/>
      <c r="DQ234" s="1089"/>
      <c r="DR234" s="1089"/>
      <c r="DS234" s="1089"/>
      <c r="DT234" s="1089"/>
      <c r="DU234" s="1089"/>
      <c r="DV234" s="1089"/>
      <c r="DW234" s="1089"/>
      <c r="DX234" s="1089"/>
      <c r="DY234" s="1089"/>
      <c r="DZ234" s="1089"/>
      <c r="EA234" s="1089"/>
      <c r="EB234" s="1089"/>
      <c r="EC234" s="1089"/>
      <c r="ED234" s="1089"/>
      <c r="EE234" s="1089"/>
      <c r="EF234" s="1089"/>
      <c r="EG234" s="1089"/>
      <c r="EH234" s="1089"/>
      <c r="EI234" s="1089"/>
      <c r="EJ234" s="1089"/>
      <c r="EK234" s="1089"/>
      <c r="EL234" s="1089"/>
      <c r="EM234" s="1089"/>
      <c r="EN234" s="1089"/>
      <c r="EO234" s="1089"/>
      <c r="EP234" s="1089"/>
      <c r="EQ234" s="1089"/>
      <c r="ER234" s="1089"/>
      <c r="ES234" s="1089"/>
      <c r="ET234" s="1089"/>
      <c r="EU234" s="1178"/>
      <c r="EV234" s="1178"/>
      <c r="EW234" s="1178"/>
      <c r="EX234" s="1178"/>
      <c r="EY234" s="1178"/>
      <c r="EZ234" s="1178"/>
      <c r="FA234" s="1178"/>
      <c r="FB234" s="1178"/>
      <c r="FC234" s="1178"/>
      <c r="FD234" s="1178"/>
      <c r="FE234" s="1178"/>
      <c r="FF234" s="1178"/>
      <c r="FG234" s="1178"/>
      <c r="FH234" s="1178"/>
      <c r="FI234" s="1178"/>
      <c r="FJ234" s="1178"/>
      <c r="FK234" s="1178"/>
      <c r="FL234" s="1178"/>
      <c r="FM234" s="1178"/>
      <c r="FN234" s="1178"/>
      <c r="FO234" s="1178"/>
      <c r="FP234" s="1178"/>
      <c r="FQ234" s="1178"/>
      <c r="FR234" s="1178"/>
      <c r="FS234" s="1178"/>
      <c r="FT234" s="1178"/>
      <c r="FU234" s="1178"/>
      <c r="FV234" s="1178"/>
      <c r="FW234" s="1178"/>
      <c r="FX234" s="1178"/>
      <c r="FY234" s="1178"/>
      <c r="FZ234" s="1178"/>
      <c r="GA234" s="1178"/>
      <c r="GB234" s="1178"/>
      <c r="GC234" s="1178"/>
      <c r="GD234" s="1178"/>
      <c r="GE234" s="1178"/>
      <c r="GF234" s="1178"/>
      <c r="GG234" s="1178"/>
      <c r="GH234" s="1178"/>
      <c r="GI234" s="1178"/>
      <c r="GJ234" s="1178"/>
      <c r="GK234" s="1178"/>
      <c r="GL234" s="1178"/>
      <c r="GM234" s="1178"/>
      <c r="GN234" s="1178"/>
      <c r="GO234" s="1178"/>
      <c r="GP234" s="1178"/>
      <c r="GQ234" s="1178"/>
      <c r="GR234" s="6"/>
    </row>
    <row r="235" spans="1:200" ht="7.35" customHeight="1" x14ac:dyDescent="0.2">
      <c r="A235" s="1090"/>
      <c r="B235" s="1091"/>
      <c r="C235" s="1091"/>
      <c r="D235" s="1091"/>
      <c r="E235" s="1091"/>
      <c r="F235" s="1091"/>
      <c r="G235" s="1091"/>
      <c r="H235" s="1091"/>
      <c r="I235" s="1091"/>
      <c r="J235" s="1091"/>
      <c r="K235" s="1091"/>
      <c r="L235" s="1091"/>
      <c r="M235" s="1091"/>
      <c r="N235" s="1091"/>
      <c r="O235" s="1091"/>
      <c r="P235" s="1091"/>
      <c r="Q235" s="1091"/>
      <c r="R235" s="1091"/>
      <c r="S235" s="1091"/>
      <c r="T235" s="1091"/>
      <c r="U235" s="1091"/>
      <c r="V235" s="1091"/>
      <c r="W235" s="1091"/>
      <c r="X235" s="1091"/>
      <c r="Y235" s="1091"/>
      <c r="Z235" s="1091"/>
      <c r="AA235" s="1091"/>
      <c r="AB235" s="1091"/>
      <c r="AC235" s="1091"/>
      <c r="AD235" s="1091"/>
      <c r="AE235" s="1091"/>
      <c r="AF235" s="1091"/>
      <c r="AG235" s="1091"/>
      <c r="AH235" s="1091"/>
      <c r="AI235" s="1091"/>
      <c r="AJ235" s="1091"/>
      <c r="AK235" s="1091"/>
      <c r="AL235" s="1091"/>
      <c r="AM235" s="1091"/>
      <c r="AN235" s="1091"/>
      <c r="AO235" s="1091"/>
      <c r="AP235" s="1091"/>
      <c r="AQ235" s="1091"/>
      <c r="AR235" s="1091"/>
      <c r="AS235" s="1091"/>
      <c r="AT235" s="1091"/>
      <c r="AU235" s="1091"/>
      <c r="AV235" s="1091"/>
      <c r="AW235" s="1091"/>
      <c r="AX235" s="1091"/>
      <c r="AY235" s="1179"/>
      <c r="AZ235" s="1179"/>
      <c r="BA235" s="1179"/>
      <c r="BB235" s="1179"/>
      <c r="BC235" s="1179"/>
      <c r="BD235" s="1179"/>
      <c r="BE235" s="1179"/>
      <c r="BF235" s="1179"/>
      <c r="BG235" s="1179"/>
      <c r="BH235" s="1179"/>
      <c r="BI235" s="1179"/>
      <c r="BJ235" s="1179"/>
      <c r="BK235" s="1179"/>
      <c r="BL235" s="1179"/>
      <c r="BM235" s="1179"/>
      <c r="BN235" s="1179"/>
      <c r="BO235" s="1179"/>
      <c r="BP235" s="1179"/>
      <c r="BQ235" s="1179"/>
      <c r="BR235" s="1179"/>
      <c r="BS235" s="1179"/>
      <c r="BT235" s="1179"/>
      <c r="BU235" s="1179"/>
      <c r="BV235" s="1179"/>
      <c r="BW235" s="1179"/>
      <c r="BX235" s="1179"/>
      <c r="BY235" s="1179"/>
      <c r="BZ235" s="1179"/>
      <c r="CA235" s="1179"/>
      <c r="CB235" s="1179"/>
      <c r="CC235" s="1179"/>
      <c r="CD235" s="1179"/>
      <c r="CE235" s="1179"/>
      <c r="CF235" s="1179"/>
      <c r="CG235" s="1179"/>
      <c r="CH235" s="1179"/>
      <c r="CI235" s="1179"/>
      <c r="CJ235" s="1179"/>
      <c r="CK235" s="1179"/>
      <c r="CL235" s="1179"/>
      <c r="CM235" s="1179"/>
      <c r="CN235" s="1179"/>
      <c r="CO235" s="1179"/>
      <c r="CP235" s="1179"/>
      <c r="CQ235" s="1179"/>
      <c r="CR235" s="1179"/>
      <c r="CS235" s="1179"/>
      <c r="CT235" s="1179"/>
      <c r="CU235" s="1179"/>
      <c r="CV235" s="275"/>
      <c r="CW235" s="1090"/>
      <c r="CX235" s="1091"/>
      <c r="CY235" s="1091"/>
      <c r="CZ235" s="1091"/>
      <c r="DA235" s="1091"/>
      <c r="DB235" s="1091"/>
      <c r="DC235" s="1091"/>
      <c r="DD235" s="1091"/>
      <c r="DE235" s="1091"/>
      <c r="DF235" s="1091"/>
      <c r="DG235" s="1091"/>
      <c r="DH235" s="1091"/>
      <c r="DI235" s="1091"/>
      <c r="DJ235" s="1091"/>
      <c r="DK235" s="1091"/>
      <c r="DL235" s="1091"/>
      <c r="DM235" s="1091"/>
      <c r="DN235" s="1091"/>
      <c r="DO235" s="1091"/>
      <c r="DP235" s="1091"/>
      <c r="DQ235" s="1091"/>
      <c r="DR235" s="1091"/>
      <c r="DS235" s="1091"/>
      <c r="DT235" s="1091"/>
      <c r="DU235" s="1091"/>
      <c r="DV235" s="1091"/>
      <c r="DW235" s="1091"/>
      <c r="DX235" s="1091"/>
      <c r="DY235" s="1091"/>
      <c r="DZ235" s="1091"/>
      <c r="EA235" s="1091"/>
      <c r="EB235" s="1091"/>
      <c r="EC235" s="1091"/>
      <c r="ED235" s="1091"/>
      <c r="EE235" s="1091"/>
      <c r="EF235" s="1091"/>
      <c r="EG235" s="1091"/>
      <c r="EH235" s="1091"/>
      <c r="EI235" s="1091"/>
      <c r="EJ235" s="1091"/>
      <c r="EK235" s="1091"/>
      <c r="EL235" s="1091"/>
      <c r="EM235" s="1091"/>
      <c r="EN235" s="1091"/>
      <c r="EO235" s="1091"/>
      <c r="EP235" s="1091"/>
      <c r="EQ235" s="1091"/>
      <c r="ER235" s="1091"/>
      <c r="ES235" s="1091"/>
      <c r="ET235" s="1091"/>
      <c r="EU235" s="1179"/>
      <c r="EV235" s="1179"/>
      <c r="EW235" s="1179"/>
      <c r="EX235" s="1179"/>
      <c r="EY235" s="1179"/>
      <c r="EZ235" s="1179"/>
      <c r="FA235" s="1179"/>
      <c r="FB235" s="1179"/>
      <c r="FC235" s="1179"/>
      <c r="FD235" s="1179"/>
      <c r="FE235" s="1179"/>
      <c r="FF235" s="1179"/>
      <c r="FG235" s="1179"/>
      <c r="FH235" s="1179"/>
      <c r="FI235" s="1179"/>
      <c r="FJ235" s="1179"/>
      <c r="FK235" s="1179"/>
      <c r="FL235" s="1179"/>
      <c r="FM235" s="1179"/>
      <c r="FN235" s="1179"/>
      <c r="FO235" s="1179"/>
      <c r="FP235" s="1179"/>
      <c r="FQ235" s="1179"/>
      <c r="FR235" s="1179"/>
      <c r="FS235" s="1179"/>
      <c r="FT235" s="1179"/>
      <c r="FU235" s="1179"/>
      <c r="FV235" s="1179"/>
      <c r="FW235" s="1179"/>
      <c r="FX235" s="1179"/>
      <c r="FY235" s="1179"/>
      <c r="FZ235" s="1179"/>
      <c r="GA235" s="1179"/>
      <c r="GB235" s="1179"/>
      <c r="GC235" s="1179"/>
      <c r="GD235" s="1179"/>
      <c r="GE235" s="1179"/>
      <c r="GF235" s="1179"/>
      <c r="GG235" s="1179"/>
      <c r="GH235" s="1179"/>
      <c r="GI235" s="1179"/>
      <c r="GJ235" s="1179"/>
      <c r="GK235" s="1179"/>
      <c r="GL235" s="1179"/>
      <c r="GM235" s="1179"/>
      <c r="GN235" s="1179"/>
      <c r="GO235" s="1179"/>
      <c r="GP235" s="1179"/>
      <c r="GQ235" s="1179"/>
      <c r="GR235" s="6"/>
    </row>
    <row r="236" spans="1:200" s="6" customFormat="1" ht="7.35" customHeight="1" x14ac:dyDescent="0.25">
      <c r="A236" s="244"/>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78"/>
      <c r="AG236" s="178"/>
      <c r="AH236" s="178"/>
      <c r="AI236" s="178"/>
      <c r="AJ236" s="178"/>
      <c r="AK236" s="178"/>
      <c r="AL236" s="178"/>
      <c r="AM236" s="178"/>
      <c r="AN236" s="178"/>
      <c r="AO236" s="178"/>
      <c r="AP236" s="178"/>
      <c r="AQ236" s="178"/>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78"/>
      <c r="CD236" s="178"/>
      <c r="CE236" s="178"/>
      <c r="CF236" s="178"/>
      <c r="CG236" s="178"/>
      <c r="CH236" s="178"/>
      <c r="CI236" s="178"/>
      <c r="CJ236" s="178"/>
      <c r="CK236" s="178"/>
      <c r="CL236" s="178"/>
      <c r="CM236" s="178"/>
      <c r="CN236" s="178"/>
      <c r="CO236" s="15"/>
      <c r="CP236" s="15"/>
      <c r="CQ236" s="15"/>
      <c r="CR236" s="15"/>
      <c r="CS236" s="15"/>
      <c r="CT236" s="15"/>
      <c r="CU236" s="245"/>
      <c r="CV236" s="240"/>
      <c r="CW236" s="244"/>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78"/>
      <c r="EC236" s="178"/>
      <c r="ED236" s="178"/>
      <c r="EE236" s="178"/>
      <c r="EF236" s="178"/>
      <c r="EG236" s="178"/>
      <c r="EH236" s="178"/>
      <c r="EI236" s="178"/>
      <c r="EJ236" s="178"/>
      <c r="EK236" s="178"/>
      <c r="EL236" s="178"/>
      <c r="EM236" s="178"/>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78"/>
      <c r="FZ236" s="178"/>
      <c r="GA236" s="178"/>
      <c r="GB236" s="178"/>
      <c r="GC236" s="178"/>
      <c r="GD236" s="178"/>
      <c r="GE236" s="178"/>
      <c r="GF236" s="178"/>
      <c r="GG236" s="178"/>
      <c r="GH236" s="178"/>
      <c r="GI236" s="178"/>
      <c r="GJ236" s="178"/>
      <c r="GK236" s="15"/>
      <c r="GL236" s="15"/>
      <c r="GM236" s="15"/>
      <c r="GN236" s="15"/>
      <c r="GO236" s="15"/>
      <c r="GP236" s="15"/>
      <c r="GQ236" s="245"/>
    </row>
    <row r="237" spans="1:200" ht="6.75" customHeight="1" thickBot="1" x14ac:dyDescent="0.3">
      <c r="A237" s="244"/>
      <c r="B237" s="1184" t="str">
        <f>IF(Portada!$A$1="www.fly-logics.com","MARCA Y MODELO",0)</f>
        <v>MARCA Y MODELO</v>
      </c>
      <c r="C237" s="1185"/>
      <c r="D237" s="1185"/>
      <c r="E237" s="1185"/>
      <c r="F237" s="1185"/>
      <c r="G237" s="1185"/>
      <c r="H237" s="1185"/>
      <c r="I237" s="1185"/>
      <c r="J237" s="1185"/>
      <c r="K237" s="1185"/>
      <c r="L237" s="1092"/>
      <c r="M237" s="1092"/>
      <c r="N237" s="1092"/>
      <c r="O237" s="1092"/>
      <c r="P237" s="1092"/>
      <c r="Q237" s="1092"/>
      <c r="R237" s="1092"/>
      <c r="S237" s="1092"/>
      <c r="T237" s="1092"/>
      <c r="U237" s="1092"/>
      <c r="V237" s="1092"/>
      <c r="W237" s="1092"/>
      <c r="X237" s="1092"/>
      <c r="Y237" s="1092"/>
      <c r="Z237" s="1092"/>
      <c r="AA237" s="1092"/>
      <c r="AB237" s="1092"/>
      <c r="AC237" s="1092"/>
      <c r="AD237" s="1092"/>
      <c r="AE237" s="1093"/>
      <c r="AF237" s="1094" t="str">
        <f>IF(Portada!$A$1="www.fly-logics.com","PIC",0)</f>
        <v>PIC</v>
      </c>
      <c r="AG237" s="1095"/>
      <c r="AH237" s="1095"/>
      <c r="AI237" s="1096"/>
      <c r="AJ237" s="1094" t="str">
        <f>IF(Portada!$A$1="www.fly-logics.com","SIC",0)</f>
        <v>SIC</v>
      </c>
      <c r="AK237" s="1095"/>
      <c r="AL237" s="1095"/>
      <c r="AM237" s="1096"/>
      <c r="AN237" s="1094" t="str">
        <f>IF(Portada!$A$1="www.fly-logics.com","INSTR.",0)</f>
        <v>INSTR.</v>
      </c>
      <c r="AO237" s="1095"/>
      <c r="AP237" s="1095"/>
      <c r="AQ237" s="1096"/>
      <c r="AR237" s="1097" t="str">
        <f>IF(Portada!$A$1="www.fly-logics.com","Aterr.",0)</f>
        <v>Aterr.</v>
      </c>
      <c r="AS237" s="1098"/>
      <c r="AT237" s="1098"/>
      <c r="AU237" s="1098"/>
      <c r="AV237" s="1098"/>
      <c r="AW237" s="1099"/>
      <c r="AX237" s="632"/>
      <c r="AY237" s="1184" t="str">
        <f>IF(Portada!$A$1="www.fly-logics.com","MARCA Y MODELO",0)</f>
        <v>MARCA Y MODELO</v>
      </c>
      <c r="AZ237" s="1185"/>
      <c r="BA237" s="1185"/>
      <c r="BB237" s="1185"/>
      <c r="BC237" s="1185"/>
      <c r="BD237" s="1185"/>
      <c r="BE237" s="1185"/>
      <c r="BF237" s="1185"/>
      <c r="BG237" s="1185"/>
      <c r="BH237" s="1185"/>
      <c r="BI237" s="1092"/>
      <c r="BJ237" s="1092"/>
      <c r="BK237" s="1092"/>
      <c r="BL237" s="1092"/>
      <c r="BM237" s="1092"/>
      <c r="BN237" s="1092"/>
      <c r="BO237" s="1092"/>
      <c r="BP237" s="1092"/>
      <c r="BQ237" s="1092"/>
      <c r="BR237" s="1092"/>
      <c r="BS237" s="1092"/>
      <c r="BT237" s="1092"/>
      <c r="BU237" s="1092"/>
      <c r="BV237" s="1092"/>
      <c r="BW237" s="1092"/>
      <c r="BX237" s="1092"/>
      <c r="BY237" s="1092"/>
      <c r="BZ237" s="1092"/>
      <c r="CA237" s="1092"/>
      <c r="CB237" s="1093"/>
      <c r="CC237" s="1094" t="str">
        <f>IF(Portada!$A$1="www.fly-logics.com","PIC",0)</f>
        <v>PIC</v>
      </c>
      <c r="CD237" s="1095"/>
      <c r="CE237" s="1095"/>
      <c r="CF237" s="1096"/>
      <c r="CG237" s="1094" t="str">
        <f>IF(Portada!$A$1="www.fly-logics.com","SIC",0)</f>
        <v>SIC</v>
      </c>
      <c r="CH237" s="1095"/>
      <c r="CI237" s="1095"/>
      <c r="CJ237" s="1096"/>
      <c r="CK237" s="1094" t="str">
        <f>IF(Portada!$A$1="www.fly-logics.com","INSTR.",0)</f>
        <v>INSTR.</v>
      </c>
      <c r="CL237" s="1095"/>
      <c r="CM237" s="1095"/>
      <c r="CN237" s="1096"/>
      <c r="CO237" s="1097" t="str">
        <f>IF(Portada!$A$1="www.fly-logics.com","Aterr.",0)</f>
        <v>Aterr.</v>
      </c>
      <c r="CP237" s="1098"/>
      <c r="CQ237" s="1098"/>
      <c r="CR237" s="1098"/>
      <c r="CS237" s="1098"/>
      <c r="CT237" s="1099"/>
      <c r="CU237" s="632"/>
      <c r="CV237" s="276"/>
      <c r="CW237" s="244"/>
      <c r="CX237" s="1184" t="str">
        <f>IF(Portada!$A$1="www.fly-logics.com","MARCA Y MODELO",0)</f>
        <v>MARCA Y MODELO</v>
      </c>
      <c r="CY237" s="1185"/>
      <c r="CZ237" s="1185"/>
      <c r="DA237" s="1185"/>
      <c r="DB237" s="1185"/>
      <c r="DC237" s="1185"/>
      <c r="DD237" s="1185"/>
      <c r="DE237" s="1185"/>
      <c r="DF237" s="1185"/>
      <c r="DG237" s="1185"/>
      <c r="DH237" s="1092"/>
      <c r="DI237" s="1092"/>
      <c r="DJ237" s="1092"/>
      <c r="DK237" s="1092"/>
      <c r="DL237" s="1092"/>
      <c r="DM237" s="1092"/>
      <c r="DN237" s="1092"/>
      <c r="DO237" s="1092"/>
      <c r="DP237" s="1092"/>
      <c r="DQ237" s="1092"/>
      <c r="DR237" s="1092"/>
      <c r="DS237" s="1092"/>
      <c r="DT237" s="1092"/>
      <c r="DU237" s="1092"/>
      <c r="DV237" s="1092"/>
      <c r="DW237" s="1092"/>
      <c r="DX237" s="1092"/>
      <c r="DY237" s="1092"/>
      <c r="DZ237" s="1092"/>
      <c r="EA237" s="1093"/>
      <c r="EB237" s="1094" t="str">
        <f>IF(Portada!$A$1="www.fly-logics.com","PIC",0)</f>
        <v>PIC</v>
      </c>
      <c r="EC237" s="1095"/>
      <c r="ED237" s="1095"/>
      <c r="EE237" s="1096"/>
      <c r="EF237" s="1094" t="str">
        <f>IF(Portada!$A$1="www.fly-logics.com","SIC",0)</f>
        <v>SIC</v>
      </c>
      <c r="EG237" s="1095"/>
      <c r="EH237" s="1095"/>
      <c r="EI237" s="1096"/>
      <c r="EJ237" s="1094" t="str">
        <f>IF(Portada!$A$1="www.fly-logics.com","INSTR.",0)</f>
        <v>INSTR.</v>
      </c>
      <c r="EK237" s="1095"/>
      <c r="EL237" s="1095"/>
      <c r="EM237" s="1096"/>
      <c r="EN237" s="1097" t="str">
        <f>IF(Portada!$A$1="www.fly-logics.com","Aterr.",0)</f>
        <v>Aterr.</v>
      </c>
      <c r="EO237" s="1098"/>
      <c r="EP237" s="1098"/>
      <c r="EQ237" s="1098"/>
      <c r="ER237" s="1098"/>
      <c r="ES237" s="1099"/>
      <c r="ET237" s="632"/>
      <c r="EU237" s="1184" t="str">
        <f>IF(Portada!$A$1="www.fly-logics.com","MARCA Y MODELO",0)</f>
        <v>MARCA Y MODELO</v>
      </c>
      <c r="EV237" s="1185"/>
      <c r="EW237" s="1185"/>
      <c r="EX237" s="1185"/>
      <c r="EY237" s="1185"/>
      <c r="EZ237" s="1185"/>
      <c r="FA237" s="1185"/>
      <c r="FB237" s="1185"/>
      <c r="FC237" s="1185"/>
      <c r="FD237" s="1185"/>
      <c r="FE237" s="1092"/>
      <c r="FF237" s="1092"/>
      <c r="FG237" s="1092"/>
      <c r="FH237" s="1092"/>
      <c r="FI237" s="1092"/>
      <c r="FJ237" s="1092"/>
      <c r="FK237" s="1092"/>
      <c r="FL237" s="1092"/>
      <c r="FM237" s="1092"/>
      <c r="FN237" s="1092"/>
      <c r="FO237" s="1092"/>
      <c r="FP237" s="1092"/>
      <c r="FQ237" s="1092"/>
      <c r="FR237" s="1092"/>
      <c r="FS237" s="1092"/>
      <c r="FT237" s="1092"/>
      <c r="FU237" s="1092"/>
      <c r="FV237" s="1092"/>
      <c r="FW237" s="1092"/>
      <c r="FX237" s="1093"/>
      <c r="FY237" s="1094" t="str">
        <f>IF(Portada!$A$1="www.fly-logics.com","PIC",0)</f>
        <v>PIC</v>
      </c>
      <c r="FZ237" s="1095"/>
      <c r="GA237" s="1095"/>
      <c r="GB237" s="1096"/>
      <c r="GC237" s="1094" t="str">
        <f>IF(Portada!$A$1="www.fly-logics.com","SIC",0)</f>
        <v>SIC</v>
      </c>
      <c r="GD237" s="1095"/>
      <c r="GE237" s="1095"/>
      <c r="GF237" s="1096"/>
      <c r="GG237" s="1094" t="str">
        <f>IF(Portada!$A$1="www.fly-logics.com","INSTR.",0)</f>
        <v>INSTR.</v>
      </c>
      <c r="GH237" s="1095"/>
      <c r="GI237" s="1095"/>
      <c r="GJ237" s="1096"/>
      <c r="GK237" s="1097" t="str">
        <f>IF(Portada!$A$1="www.fly-logics.com","Aterr.",0)</f>
        <v>Aterr.</v>
      </c>
      <c r="GL237" s="1098"/>
      <c r="GM237" s="1098"/>
      <c r="GN237" s="1098"/>
      <c r="GO237" s="1098"/>
      <c r="GP237" s="1099"/>
      <c r="GQ237" s="632"/>
      <c r="GR237" s="6"/>
    </row>
    <row r="238" spans="1:200" ht="8.85" customHeight="1" x14ac:dyDescent="0.25">
      <c r="A238" s="244"/>
      <c r="B238" s="1186"/>
      <c r="C238" s="1100"/>
      <c r="D238" s="1100"/>
      <c r="E238" s="1100"/>
      <c r="F238" s="1100"/>
      <c r="G238" s="1100"/>
      <c r="H238" s="1100"/>
      <c r="I238" s="1100"/>
      <c r="J238" s="1100"/>
      <c r="K238" s="1100"/>
      <c r="L238" s="1101"/>
      <c r="M238" s="1102"/>
      <c r="N238" s="1102"/>
      <c r="O238" s="1102"/>
      <c r="P238" s="1102"/>
      <c r="Q238" s="1102"/>
      <c r="R238" s="1102"/>
      <c r="S238" s="1102"/>
      <c r="T238" s="1102"/>
      <c r="U238" s="1102"/>
      <c r="V238" s="1102"/>
      <c r="W238" s="1102"/>
      <c r="X238" s="1102"/>
      <c r="Y238" s="1102"/>
      <c r="Z238" s="1102"/>
      <c r="AA238" s="1102"/>
      <c r="AB238" s="1102"/>
      <c r="AC238" s="1102"/>
      <c r="AD238" s="1103"/>
      <c r="AE238" s="1104"/>
      <c r="AF238" s="1105"/>
      <c r="AG238" s="1106"/>
      <c r="AH238" s="1106"/>
      <c r="AI238" s="1107"/>
      <c r="AJ238" s="1105"/>
      <c r="AK238" s="1106"/>
      <c r="AL238" s="1106"/>
      <c r="AM238" s="1107"/>
      <c r="AN238" s="1105"/>
      <c r="AO238" s="1106"/>
      <c r="AP238" s="1106"/>
      <c r="AQ238" s="1107"/>
      <c r="AR238" s="1108"/>
      <c r="AS238" s="1109"/>
      <c r="AT238" s="1109"/>
      <c r="AU238" s="1109"/>
      <c r="AV238" s="1109"/>
      <c r="AW238" s="1110"/>
      <c r="AX238" s="632"/>
      <c r="AY238" s="1186"/>
      <c r="AZ238" s="1100"/>
      <c r="BA238" s="1100"/>
      <c r="BB238" s="1100"/>
      <c r="BC238" s="1100"/>
      <c r="BD238" s="1100"/>
      <c r="BE238" s="1100"/>
      <c r="BF238" s="1100"/>
      <c r="BG238" s="1100"/>
      <c r="BH238" s="1100"/>
      <c r="BI238" s="1101"/>
      <c r="BJ238" s="1102"/>
      <c r="BK238" s="1102"/>
      <c r="BL238" s="1102"/>
      <c r="BM238" s="1102"/>
      <c r="BN238" s="1102"/>
      <c r="BO238" s="1102"/>
      <c r="BP238" s="1102"/>
      <c r="BQ238" s="1102"/>
      <c r="BR238" s="1102"/>
      <c r="BS238" s="1102"/>
      <c r="BT238" s="1102"/>
      <c r="BU238" s="1102"/>
      <c r="BV238" s="1102"/>
      <c r="BW238" s="1102"/>
      <c r="BX238" s="1102"/>
      <c r="BY238" s="1102"/>
      <c r="BZ238" s="1102"/>
      <c r="CA238" s="1103"/>
      <c r="CB238" s="1104"/>
      <c r="CC238" s="1105"/>
      <c r="CD238" s="1106"/>
      <c r="CE238" s="1106"/>
      <c r="CF238" s="1107"/>
      <c r="CG238" s="1105"/>
      <c r="CH238" s="1106"/>
      <c r="CI238" s="1106"/>
      <c r="CJ238" s="1107"/>
      <c r="CK238" s="1105"/>
      <c r="CL238" s="1106"/>
      <c r="CM238" s="1106"/>
      <c r="CN238" s="1107"/>
      <c r="CO238" s="1108"/>
      <c r="CP238" s="1109"/>
      <c r="CQ238" s="1109"/>
      <c r="CR238" s="1109"/>
      <c r="CS238" s="1109"/>
      <c r="CT238" s="1110"/>
      <c r="CU238" s="632"/>
      <c r="CV238" s="276"/>
      <c r="CW238" s="244"/>
      <c r="CX238" s="1186"/>
      <c r="CY238" s="1100"/>
      <c r="CZ238" s="1100"/>
      <c r="DA238" s="1100"/>
      <c r="DB238" s="1100"/>
      <c r="DC238" s="1100"/>
      <c r="DD238" s="1100"/>
      <c r="DE238" s="1100"/>
      <c r="DF238" s="1100"/>
      <c r="DG238" s="1100"/>
      <c r="DH238" s="1101"/>
      <c r="DI238" s="1102"/>
      <c r="DJ238" s="1102"/>
      <c r="DK238" s="1102"/>
      <c r="DL238" s="1102"/>
      <c r="DM238" s="1102"/>
      <c r="DN238" s="1102"/>
      <c r="DO238" s="1102"/>
      <c r="DP238" s="1102"/>
      <c r="DQ238" s="1102"/>
      <c r="DR238" s="1102"/>
      <c r="DS238" s="1102"/>
      <c r="DT238" s="1102"/>
      <c r="DU238" s="1102"/>
      <c r="DV238" s="1102"/>
      <c r="DW238" s="1102"/>
      <c r="DX238" s="1102"/>
      <c r="DY238" s="1102"/>
      <c r="DZ238" s="1103"/>
      <c r="EA238" s="1104"/>
      <c r="EB238" s="1105"/>
      <c r="EC238" s="1106"/>
      <c r="ED238" s="1106"/>
      <c r="EE238" s="1107"/>
      <c r="EF238" s="1105"/>
      <c r="EG238" s="1106"/>
      <c r="EH238" s="1106"/>
      <c r="EI238" s="1107"/>
      <c r="EJ238" s="1105"/>
      <c r="EK238" s="1106"/>
      <c r="EL238" s="1106"/>
      <c r="EM238" s="1107"/>
      <c r="EN238" s="1108"/>
      <c r="EO238" s="1109"/>
      <c r="EP238" s="1109"/>
      <c r="EQ238" s="1109"/>
      <c r="ER238" s="1109"/>
      <c r="ES238" s="1110"/>
      <c r="ET238" s="632"/>
      <c r="EU238" s="1186"/>
      <c r="EV238" s="1100"/>
      <c r="EW238" s="1100"/>
      <c r="EX238" s="1100"/>
      <c r="EY238" s="1100"/>
      <c r="EZ238" s="1100"/>
      <c r="FA238" s="1100"/>
      <c r="FB238" s="1100"/>
      <c r="FC238" s="1100"/>
      <c r="FD238" s="1100"/>
      <c r="FE238" s="1101"/>
      <c r="FF238" s="1102"/>
      <c r="FG238" s="1102"/>
      <c r="FH238" s="1102"/>
      <c r="FI238" s="1102"/>
      <c r="FJ238" s="1102"/>
      <c r="FK238" s="1102"/>
      <c r="FL238" s="1102"/>
      <c r="FM238" s="1102"/>
      <c r="FN238" s="1102"/>
      <c r="FO238" s="1102"/>
      <c r="FP238" s="1102"/>
      <c r="FQ238" s="1102"/>
      <c r="FR238" s="1102"/>
      <c r="FS238" s="1102"/>
      <c r="FT238" s="1102"/>
      <c r="FU238" s="1102"/>
      <c r="FV238" s="1102"/>
      <c r="FW238" s="1103"/>
      <c r="FX238" s="1104"/>
      <c r="FY238" s="1105"/>
      <c r="FZ238" s="1106"/>
      <c r="GA238" s="1106"/>
      <c r="GB238" s="1107"/>
      <c r="GC238" s="1105"/>
      <c r="GD238" s="1106"/>
      <c r="GE238" s="1106"/>
      <c r="GF238" s="1107"/>
      <c r="GG238" s="1105"/>
      <c r="GH238" s="1106"/>
      <c r="GI238" s="1106"/>
      <c r="GJ238" s="1107"/>
      <c r="GK238" s="1108"/>
      <c r="GL238" s="1109"/>
      <c r="GM238" s="1109"/>
      <c r="GN238" s="1109"/>
      <c r="GO238" s="1109"/>
      <c r="GP238" s="1110"/>
      <c r="GQ238" s="632"/>
      <c r="GR238" s="6"/>
    </row>
    <row r="239" spans="1:200" ht="6.75" customHeight="1" thickBot="1" x14ac:dyDescent="0.3">
      <c r="A239" s="244"/>
      <c r="B239" s="1186"/>
      <c r="C239" s="1100"/>
      <c r="D239" s="1100"/>
      <c r="E239" s="1100"/>
      <c r="F239" s="1100"/>
      <c r="G239" s="1100"/>
      <c r="H239" s="1100"/>
      <c r="I239" s="1100"/>
      <c r="J239" s="1100"/>
      <c r="K239" s="1100"/>
      <c r="L239" s="1111"/>
      <c r="M239" s="1112"/>
      <c r="N239" s="1112"/>
      <c r="O239" s="1112"/>
      <c r="P239" s="1112"/>
      <c r="Q239" s="1112"/>
      <c r="R239" s="1112"/>
      <c r="S239" s="1112"/>
      <c r="T239" s="1112"/>
      <c r="U239" s="1112"/>
      <c r="V239" s="1112"/>
      <c r="W239" s="1112"/>
      <c r="X239" s="1112"/>
      <c r="Y239" s="1112"/>
      <c r="Z239" s="1112"/>
      <c r="AA239" s="1112"/>
      <c r="AB239" s="1112"/>
      <c r="AC239" s="1112"/>
      <c r="AD239" s="1113"/>
      <c r="AE239" s="1104"/>
      <c r="AF239" s="1105"/>
      <c r="AG239" s="1106"/>
      <c r="AH239" s="1106"/>
      <c r="AI239" s="1107"/>
      <c r="AJ239" s="1105"/>
      <c r="AK239" s="1106"/>
      <c r="AL239" s="1106"/>
      <c r="AM239" s="1107"/>
      <c r="AN239" s="1105"/>
      <c r="AO239" s="1106"/>
      <c r="AP239" s="1106"/>
      <c r="AQ239" s="1107"/>
      <c r="AR239" s="1097" t="str">
        <f>IF(Portada!$A$1="www.fly-logics.com","D",0)</f>
        <v>D</v>
      </c>
      <c r="AS239" s="1098"/>
      <c r="AT239" s="1114"/>
      <c r="AU239" s="1097" t="str">
        <f>IF(Portada!$A$1="www.fly-logics.com","N",0)</f>
        <v>N</v>
      </c>
      <c r="AV239" s="1098"/>
      <c r="AW239" s="1099"/>
      <c r="AX239" s="632"/>
      <c r="AY239" s="1186"/>
      <c r="AZ239" s="1100"/>
      <c r="BA239" s="1100"/>
      <c r="BB239" s="1100"/>
      <c r="BC239" s="1100"/>
      <c r="BD239" s="1100"/>
      <c r="BE239" s="1100"/>
      <c r="BF239" s="1100"/>
      <c r="BG239" s="1100"/>
      <c r="BH239" s="1100"/>
      <c r="BI239" s="1111"/>
      <c r="BJ239" s="1112"/>
      <c r="BK239" s="1112"/>
      <c r="BL239" s="1112"/>
      <c r="BM239" s="1112"/>
      <c r="BN239" s="1112"/>
      <c r="BO239" s="1112"/>
      <c r="BP239" s="1112"/>
      <c r="BQ239" s="1112"/>
      <c r="BR239" s="1112"/>
      <c r="BS239" s="1112"/>
      <c r="BT239" s="1112"/>
      <c r="BU239" s="1112"/>
      <c r="BV239" s="1112"/>
      <c r="BW239" s="1112"/>
      <c r="BX239" s="1112"/>
      <c r="BY239" s="1112"/>
      <c r="BZ239" s="1112"/>
      <c r="CA239" s="1113"/>
      <c r="CB239" s="1104"/>
      <c r="CC239" s="1105"/>
      <c r="CD239" s="1106"/>
      <c r="CE239" s="1106"/>
      <c r="CF239" s="1107"/>
      <c r="CG239" s="1105"/>
      <c r="CH239" s="1106"/>
      <c r="CI239" s="1106"/>
      <c r="CJ239" s="1107"/>
      <c r="CK239" s="1105"/>
      <c r="CL239" s="1106"/>
      <c r="CM239" s="1106"/>
      <c r="CN239" s="1107"/>
      <c r="CO239" s="1097" t="str">
        <f>IF(Portada!$A$1="www.fly-logics.com","D",0)</f>
        <v>D</v>
      </c>
      <c r="CP239" s="1098"/>
      <c r="CQ239" s="1114"/>
      <c r="CR239" s="1097" t="str">
        <f>IF(Portada!$A$1="www.fly-logics.com","N",0)</f>
        <v>N</v>
      </c>
      <c r="CS239" s="1098"/>
      <c r="CT239" s="1099"/>
      <c r="CU239" s="632"/>
      <c r="CV239" s="276"/>
      <c r="CW239" s="244"/>
      <c r="CX239" s="1186"/>
      <c r="CY239" s="1100"/>
      <c r="CZ239" s="1100"/>
      <c r="DA239" s="1100"/>
      <c r="DB239" s="1100"/>
      <c r="DC239" s="1100"/>
      <c r="DD239" s="1100"/>
      <c r="DE239" s="1100"/>
      <c r="DF239" s="1100"/>
      <c r="DG239" s="1100"/>
      <c r="DH239" s="1111"/>
      <c r="DI239" s="1112"/>
      <c r="DJ239" s="1112"/>
      <c r="DK239" s="1112"/>
      <c r="DL239" s="1112"/>
      <c r="DM239" s="1112"/>
      <c r="DN239" s="1112"/>
      <c r="DO239" s="1112"/>
      <c r="DP239" s="1112"/>
      <c r="DQ239" s="1112"/>
      <c r="DR239" s="1112"/>
      <c r="DS239" s="1112"/>
      <c r="DT239" s="1112"/>
      <c r="DU239" s="1112"/>
      <c r="DV239" s="1112"/>
      <c r="DW239" s="1112"/>
      <c r="DX239" s="1112"/>
      <c r="DY239" s="1112"/>
      <c r="DZ239" s="1113"/>
      <c r="EA239" s="1104"/>
      <c r="EB239" s="1105"/>
      <c r="EC239" s="1106"/>
      <c r="ED239" s="1106"/>
      <c r="EE239" s="1107"/>
      <c r="EF239" s="1105"/>
      <c r="EG239" s="1106"/>
      <c r="EH239" s="1106"/>
      <c r="EI239" s="1107"/>
      <c r="EJ239" s="1105"/>
      <c r="EK239" s="1106"/>
      <c r="EL239" s="1106"/>
      <c r="EM239" s="1107"/>
      <c r="EN239" s="1097" t="str">
        <f>IF(Portada!$A$1="www.fly-logics.com","D",0)</f>
        <v>D</v>
      </c>
      <c r="EO239" s="1098"/>
      <c r="EP239" s="1114"/>
      <c r="EQ239" s="1097" t="str">
        <f>IF(Portada!$A$1="www.fly-logics.com","N",0)</f>
        <v>N</v>
      </c>
      <c r="ER239" s="1098"/>
      <c r="ES239" s="1099"/>
      <c r="ET239" s="632"/>
      <c r="EU239" s="1186"/>
      <c r="EV239" s="1100"/>
      <c r="EW239" s="1100"/>
      <c r="EX239" s="1100"/>
      <c r="EY239" s="1100"/>
      <c r="EZ239" s="1100"/>
      <c r="FA239" s="1100"/>
      <c r="FB239" s="1100"/>
      <c r="FC239" s="1100"/>
      <c r="FD239" s="1100"/>
      <c r="FE239" s="1111"/>
      <c r="FF239" s="1112"/>
      <c r="FG239" s="1112"/>
      <c r="FH239" s="1112"/>
      <c r="FI239" s="1112"/>
      <c r="FJ239" s="1112"/>
      <c r="FK239" s="1112"/>
      <c r="FL239" s="1112"/>
      <c r="FM239" s="1112"/>
      <c r="FN239" s="1112"/>
      <c r="FO239" s="1112"/>
      <c r="FP239" s="1112"/>
      <c r="FQ239" s="1112"/>
      <c r="FR239" s="1112"/>
      <c r="FS239" s="1112"/>
      <c r="FT239" s="1112"/>
      <c r="FU239" s="1112"/>
      <c r="FV239" s="1112"/>
      <c r="FW239" s="1113"/>
      <c r="FX239" s="1104"/>
      <c r="FY239" s="1105"/>
      <c r="FZ239" s="1106"/>
      <c r="GA239" s="1106"/>
      <c r="GB239" s="1107"/>
      <c r="GC239" s="1105"/>
      <c r="GD239" s="1106"/>
      <c r="GE239" s="1106"/>
      <c r="GF239" s="1107"/>
      <c r="GG239" s="1105"/>
      <c r="GH239" s="1106"/>
      <c r="GI239" s="1106"/>
      <c r="GJ239" s="1107"/>
      <c r="GK239" s="1097" t="str">
        <f>IF(Portada!$A$1="www.fly-logics.com","D",0)</f>
        <v>D</v>
      </c>
      <c r="GL239" s="1098"/>
      <c r="GM239" s="1114"/>
      <c r="GN239" s="1097" t="str">
        <f>IF(Portada!$A$1="www.fly-logics.com","N",0)</f>
        <v>N</v>
      </c>
      <c r="GO239" s="1098"/>
      <c r="GP239" s="1099"/>
      <c r="GQ239" s="632"/>
      <c r="GR239" s="6"/>
    </row>
    <row r="240" spans="1:200" ht="6.75" customHeight="1" thickBot="1" x14ac:dyDescent="0.3">
      <c r="A240" s="244"/>
      <c r="B240" s="1115"/>
      <c r="C240" s="1116"/>
      <c r="D240" s="1116"/>
      <c r="E240" s="1116"/>
      <c r="F240" s="1116"/>
      <c r="G240" s="1116"/>
      <c r="H240" s="1116"/>
      <c r="I240" s="1116"/>
      <c r="J240" s="1116"/>
      <c r="K240" s="1116"/>
      <c r="L240" s="1116"/>
      <c r="M240" s="1116"/>
      <c r="N240" s="1116"/>
      <c r="O240" s="1116"/>
      <c r="P240" s="1116"/>
      <c r="Q240" s="1116"/>
      <c r="R240" s="1116"/>
      <c r="S240" s="1116"/>
      <c r="T240" s="1116"/>
      <c r="U240" s="1116"/>
      <c r="V240" s="1116"/>
      <c r="W240" s="1116"/>
      <c r="X240" s="1116"/>
      <c r="Y240" s="1116"/>
      <c r="Z240" s="1116"/>
      <c r="AA240" s="1117"/>
      <c r="AB240" s="1117"/>
      <c r="AC240" s="1117"/>
      <c r="AD240" s="1117"/>
      <c r="AE240" s="1118"/>
      <c r="AF240" s="1105"/>
      <c r="AG240" s="1119"/>
      <c r="AH240" s="1119"/>
      <c r="AI240" s="1107"/>
      <c r="AJ240" s="1105"/>
      <c r="AK240" s="1119"/>
      <c r="AL240" s="1119"/>
      <c r="AM240" s="1107"/>
      <c r="AN240" s="1105"/>
      <c r="AO240" s="1119"/>
      <c r="AP240" s="1119"/>
      <c r="AQ240" s="1107"/>
      <c r="AR240" s="1120"/>
      <c r="AS240" s="1121"/>
      <c r="AT240" s="1122"/>
      <c r="AU240" s="1120"/>
      <c r="AV240" s="1121"/>
      <c r="AW240" s="1123"/>
      <c r="AX240" s="632"/>
      <c r="AY240" s="1115"/>
      <c r="AZ240" s="1116"/>
      <c r="BA240" s="1116"/>
      <c r="BB240" s="1116"/>
      <c r="BC240" s="1116"/>
      <c r="BD240" s="1116"/>
      <c r="BE240" s="1116"/>
      <c r="BF240" s="1116"/>
      <c r="BG240" s="1116"/>
      <c r="BH240" s="1116"/>
      <c r="BI240" s="1116"/>
      <c r="BJ240" s="1116"/>
      <c r="BK240" s="1116"/>
      <c r="BL240" s="1116"/>
      <c r="BM240" s="1116"/>
      <c r="BN240" s="1116"/>
      <c r="BO240" s="1116"/>
      <c r="BP240" s="1116"/>
      <c r="BQ240" s="1116"/>
      <c r="BR240" s="1116"/>
      <c r="BS240" s="1116"/>
      <c r="BT240" s="1116"/>
      <c r="BU240" s="1116"/>
      <c r="BV240" s="1116"/>
      <c r="BW240" s="1116"/>
      <c r="BX240" s="1117"/>
      <c r="BY240" s="1117"/>
      <c r="BZ240" s="1117"/>
      <c r="CA240" s="1117"/>
      <c r="CB240" s="1118"/>
      <c r="CC240" s="1105"/>
      <c r="CD240" s="1119"/>
      <c r="CE240" s="1119"/>
      <c r="CF240" s="1107"/>
      <c r="CG240" s="1105"/>
      <c r="CH240" s="1119"/>
      <c r="CI240" s="1119"/>
      <c r="CJ240" s="1107"/>
      <c r="CK240" s="1105"/>
      <c r="CL240" s="1119"/>
      <c r="CM240" s="1119"/>
      <c r="CN240" s="1107"/>
      <c r="CO240" s="1120"/>
      <c r="CP240" s="1121"/>
      <c r="CQ240" s="1122"/>
      <c r="CR240" s="1120"/>
      <c r="CS240" s="1121"/>
      <c r="CT240" s="1123"/>
      <c r="CU240" s="632"/>
      <c r="CV240" s="276"/>
      <c r="CW240" s="244"/>
      <c r="CX240" s="1115"/>
      <c r="CY240" s="1116"/>
      <c r="CZ240" s="1116"/>
      <c r="DA240" s="1116"/>
      <c r="DB240" s="1116"/>
      <c r="DC240" s="1116"/>
      <c r="DD240" s="1116"/>
      <c r="DE240" s="1116"/>
      <c r="DF240" s="1116"/>
      <c r="DG240" s="1116"/>
      <c r="DH240" s="1116"/>
      <c r="DI240" s="1116"/>
      <c r="DJ240" s="1116"/>
      <c r="DK240" s="1116"/>
      <c r="DL240" s="1116"/>
      <c r="DM240" s="1116"/>
      <c r="DN240" s="1116"/>
      <c r="DO240" s="1116"/>
      <c r="DP240" s="1116"/>
      <c r="DQ240" s="1116"/>
      <c r="DR240" s="1116"/>
      <c r="DS240" s="1116"/>
      <c r="DT240" s="1116"/>
      <c r="DU240" s="1116"/>
      <c r="DV240" s="1116"/>
      <c r="DW240" s="1117"/>
      <c r="DX240" s="1117"/>
      <c r="DY240" s="1117"/>
      <c r="DZ240" s="1117"/>
      <c r="EA240" s="1118"/>
      <c r="EB240" s="1105"/>
      <c r="EC240" s="1119"/>
      <c r="ED240" s="1119"/>
      <c r="EE240" s="1107"/>
      <c r="EF240" s="1105"/>
      <c r="EG240" s="1119"/>
      <c r="EH240" s="1119"/>
      <c r="EI240" s="1107"/>
      <c r="EJ240" s="1105"/>
      <c r="EK240" s="1119"/>
      <c r="EL240" s="1119"/>
      <c r="EM240" s="1107"/>
      <c r="EN240" s="1120"/>
      <c r="EO240" s="1121"/>
      <c r="EP240" s="1122"/>
      <c r="EQ240" s="1120"/>
      <c r="ER240" s="1121"/>
      <c r="ES240" s="1123"/>
      <c r="ET240" s="632"/>
      <c r="EU240" s="1115"/>
      <c r="EV240" s="1116"/>
      <c r="EW240" s="1116"/>
      <c r="EX240" s="1116"/>
      <c r="EY240" s="1116"/>
      <c r="EZ240" s="1116"/>
      <c r="FA240" s="1116"/>
      <c r="FB240" s="1116"/>
      <c r="FC240" s="1116"/>
      <c r="FD240" s="1116"/>
      <c r="FE240" s="1116"/>
      <c r="FF240" s="1116"/>
      <c r="FG240" s="1116"/>
      <c r="FH240" s="1116"/>
      <c r="FI240" s="1116"/>
      <c r="FJ240" s="1116"/>
      <c r="FK240" s="1116"/>
      <c r="FL240" s="1116"/>
      <c r="FM240" s="1116"/>
      <c r="FN240" s="1116"/>
      <c r="FO240" s="1116"/>
      <c r="FP240" s="1116"/>
      <c r="FQ240" s="1116"/>
      <c r="FR240" s="1116"/>
      <c r="FS240" s="1116"/>
      <c r="FT240" s="1117"/>
      <c r="FU240" s="1117"/>
      <c r="FV240" s="1117"/>
      <c r="FW240" s="1117"/>
      <c r="FX240" s="1118"/>
      <c r="FY240" s="1105"/>
      <c r="FZ240" s="1119"/>
      <c r="GA240" s="1119"/>
      <c r="GB240" s="1107"/>
      <c r="GC240" s="1105"/>
      <c r="GD240" s="1119"/>
      <c r="GE240" s="1119"/>
      <c r="GF240" s="1107"/>
      <c r="GG240" s="1105"/>
      <c r="GH240" s="1119"/>
      <c r="GI240" s="1119"/>
      <c r="GJ240" s="1107"/>
      <c r="GK240" s="1120"/>
      <c r="GL240" s="1121"/>
      <c r="GM240" s="1122"/>
      <c r="GN240" s="1120"/>
      <c r="GO240" s="1121"/>
      <c r="GP240" s="1123"/>
      <c r="GQ240" s="632"/>
      <c r="GR240" s="6"/>
    </row>
    <row r="241" spans="1:200" ht="8.85" customHeight="1" x14ac:dyDescent="0.25">
      <c r="A241" s="244"/>
      <c r="B241" s="1124" t="str">
        <f>Bitácora!$AH$3</f>
        <v>TIPO</v>
      </c>
      <c r="C241" s="1125"/>
      <c r="D241" s="1125"/>
      <c r="E241" s="1125"/>
      <c r="F241" s="1101"/>
      <c r="G241" s="1126"/>
      <c r="H241" s="1126"/>
      <c r="I241" s="1126"/>
      <c r="J241" s="1127"/>
      <c r="K241" s="1128"/>
      <c r="L241" s="1101"/>
      <c r="M241" s="1126"/>
      <c r="N241" s="1126"/>
      <c r="O241" s="1126"/>
      <c r="P241" s="1126"/>
      <c r="Q241" s="1127"/>
      <c r="R241" s="1125" t="str">
        <f>IF(Portada!$A$1="www.fly-logics.com","AÑO",0)</f>
        <v>AÑO</v>
      </c>
      <c r="S241" s="1125"/>
      <c r="T241" s="1125"/>
      <c r="U241" s="1125"/>
      <c r="V241" s="1101"/>
      <c r="W241" s="1126"/>
      <c r="X241" s="1126"/>
      <c r="Y241" s="1127"/>
      <c r="Z241" s="1104"/>
      <c r="AA241" s="613" t="str">
        <f>IF(Portada!$A$1="www.fly-logics.com","ENE",0)</f>
        <v>ENE</v>
      </c>
      <c r="AB241" s="614"/>
      <c r="AC241" s="614"/>
      <c r="AD241" s="614"/>
      <c r="AE241" s="614"/>
      <c r="AF241" s="605" t="str">
        <f>IF(SUMIFS(Bitácora!$Y$5:$Y$1036129,Bitácora!$D$5:$D$1036129,F241,Bitácora!$AN$5:$AN$1036129,V241,Bitácora!$E$5:$E$1036129,L241,Bitácora!$AM$5:$AM$1036129,AA241)=0," ",SUMIFS(Bitácora!$Y$5:$Y$1036129,Bitácora!$D$5:$D$1036129,F241,Bitácora!$AN$5:$AN$1036129,V241,Bitácora!$E$5:$E$1036129,L241,Bitácora!$AM$5:$AM$1036129,AA241))</f>
        <v xml:space="preserve"> </v>
      </c>
      <c r="AG241" s="615"/>
      <c r="AH241" s="615"/>
      <c r="AI241" s="615"/>
      <c r="AJ241" s="605" t="str">
        <f>IF(SUMIFS(Bitácora!$Z$5:$Z$1036129,Bitácora!$D$5:$D$1036129,F241,Bitácora!$AN$5:$AN$1036129,V241,Bitácora!$E$5:$E$1036129,L241,Bitácora!$AM$5:$AM$1036129,AA241)=0," ",SUMIFS(Bitácora!$Z$5:$Z$1036129,Bitácora!$D$5:$D$1036129,F241,Bitácora!$AN$5:$AN$1036129,V241,Bitácora!$E$5:$E$1036129,L241,Bitácora!$AM$5:$AM$1036129,AA241))</f>
        <v xml:space="preserve"> </v>
      </c>
      <c r="AK241" s="615"/>
      <c r="AL241" s="615"/>
      <c r="AM241" s="615"/>
      <c r="AN241" s="605" t="str">
        <f>IF(SUMIFS(Bitácora!$AA$5:$AA$1036129,Bitácora!$D$5:$D$1036129,F241,Bitácora!$AN$5:$AN$1036129,V241,Bitácora!$E$5:$E$1036129,L241,Bitácora!$AM$5:$AM$1036129,AA241)=0," ",SUMIFS(Bitácora!$AA$5:$AA$1036129,Bitácora!$D$5:$D$1036129,F241,Bitácora!$AN$5:$AN$1036129,V241,Bitácora!$E$5:$E$1036129,L241,Bitácora!$AM$5:$AM$1036129,AA241))</f>
        <v xml:space="preserve"> </v>
      </c>
      <c r="AO241" s="615"/>
      <c r="AP241" s="615"/>
      <c r="AQ241" s="615"/>
      <c r="AR241" s="606" t="str">
        <f>IF(SUMIFS(Bitácora!$AE$5:$AE$1036129,Bitácora!$D$5:$D$1036129,F241,Bitácora!$AN$5:$AN$1036129,V241,Bitácora!$E$5:$E$1036129,L241,Bitácora!$AM$5:$AM$1036129,AA241)=0," ",SUMIFS(Bitácora!$AE$5:$AE$1036129,Bitácora!$D$5:$D$1036129,F241,Bitácora!$AN$5:$AN$1036129,V241,Bitácora!$E$5:$E$1036129,L241,Bitácora!$AM$5:$AM$1036129,AA241))</f>
        <v xml:space="preserve"> </v>
      </c>
      <c r="AS241" s="606"/>
      <c r="AT241" s="606"/>
      <c r="AU241" s="606" t="str">
        <f>IF(SUMIFS(Bitácora!$AF$5:$AF$1036129,Bitácora!$D$5:$D$1036129,F241,Bitácora!$AN$5:$AN$1036129,V241,Bitácora!$E$5:$E$1036129,L241,Bitácora!$AM$5:$AM$1036129,AA241)=0," ",SUMIFS(Bitácora!$AF$5:$AF$1036129,Bitácora!$D$5:$D$1036129,F241,Bitácora!$AN$5:$AN$1036129,V241,Bitácora!$E$5:$E$1036129,L241,Bitácora!$AM$5:$AM$1036129,AA241))</f>
        <v xml:space="preserve"> </v>
      </c>
      <c r="AV241" s="617"/>
      <c r="AW241" s="617"/>
      <c r="AX241" s="632"/>
      <c r="AY241" s="1124" t="str">
        <f>Bitácora!$AH$3</f>
        <v>TIPO</v>
      </c>
      <c r="AZ241" s="1125"/>
      <c r="BA241" s="1125"/>
      <c r="BB241" s="1125"/>
      <c r="BC241" s="1101"/>
      <c r="BD241" s="1126"/>
      <c r="BE241" s="1126"/>
      <c r="BF241" s="1126"/>
      <c r="BG241" s="1127"/>
      <c r="BH241" s="1128"/>
      <c r="BI241" s="1101"/>
      <c r="BJ241" s="1126"/>
      <c r="BK241" s="1126"/>
      <c r="BL241" s="1126"/>
      <c r="BM241" s="1126"/>
      <c r="BN241" s="1127"/>
      <c r="BO241" s="1125" t="str">
        <f>IF(Portada!$A$1="www.fly-logics.com","AÑO",0)</f>
        <v>AÑO</v>
      </c>
      <c r="BP241" s="1125"/>
      <c r="BQ241" s="1125"/>
      <c r="BR241" s="1125"/>
      <c r="BS241" s="1101"/>
      <c r="BT241" s="1126"/>
      <c r="BU241" s="1126"/>
      <c r="BV241" s="1127"/>
      <c r="BW241" s="1104"/>
      <c r="BX241" s="613" t="str">
        <f>IF(Portada!$A$1="www.fly-logics.com","ENE",0)</f>
        <v>ENE</v>
      </c>
      <c r="BY241" s="614"/>
      <c r="BZ241" s="614"/>
      <c r="CA241" s="614"/>
      <c r="CB241" s="614"/>
      <c r="CC241" s="605" t="str">
        <f>IF(SUMIFS(Bitácora!$Y$5:$Y$1036129,Bitácora!$D$5:$D$1036129,BC241,Bitácora!$AN$5:$AN$1036129,BS241,Bitácora!$E$5:$E$1036129,BI241,Bitácora!$AM$5:$AM$1036129,BX241)=0," ",SUMIFS(Bitácora!$Y$5:$Y$1036129,Bitácora!$D$5:$D$1036129,BC241,Bitácora!$AN$5:$AN$1036129,BS241,Bitácora!$E$5:$E$1036129,BI241,Bitácora!$AM$5:$AM$1036129,BX241))</f>
        <v xml:space="preserve"> </v>
      </c>
      <c r="CD241" s="615"/>
      <c r="CE241" s="615"/>
      <c r="CF241" s="615"/>
      <c r="CG241" s="605" t="str">
        <f>IF(SUMIFS(Bitácora!$Z$5:$Z$1036129,Bitácora!$D$5:$D$1036129,BC241,Bitácora!$AN$5:$AN$1036129,BS241,Bitácora!$E$5:$E$1036129,BI241,Bitácora!$AM$5:$AM$1036129,BX241)=0," ",SUMIFS(Bitácora!$Z$5:$Z$1036129,Bitácora!$D$5:$D$1036129,BC241,Bitácora!$AN$5:$AN$1036129,BS241,Bitácora!$E$5:$E$1036129,BI241,Bitácora!$AM$5:$AM$1036129,BX241))</f>
        <v xml:space="preserve"> </v>
      </c>
      <c r="CH241" s="615"/>
      <c r="CI241" s="615"/>
      <c r="CJ241" s="615"/>
      <c r="CK241" s="605" t="str">
        <f>IF(SUMIFS(Bitácora!$AA$5:$AA$1036129,Bitácora!$D$5:$D$1036129,BC241,Bitácora!$AN$5:$AN$1036129,BS241,Bitácora!$E$5:$E$1036129,BI241,Bitácora!$AM$5:$AM$1036129,BX241)=0," ",SUMIFS(Bitácora!$AA$5:$AA$1036129,Bitácora!$D$5:$D$1036129,BC241,Bitácora!$AN$5:$AN$1036129,BS241,Bitácora!$E$5:$E$1036129,BI241,Bitácora!$AM$5:$AM$1036129,BX241))</f>
        <v xml:space="preserve"> </v>
      </c>
      <c r="CL241" s="615"/>
      <c r="CM241" s="615"/>
      <c r="CN241" s="615"/>
      <c r="CO241" s="606" t="str">
        <f>IF(SUMIFS(Bitácora!$AE$5:$AE$1036129,Bitácora!$D$5:$D$1036129,BC241,Bitácora!$AN$5:$AN$1036129,BS241,Bitácora!$E$5:$E$1036129,BI241,Bitácora!$AM$5:$AM$1036129,BX241)=0," ",SUMIFS(Bitácora!$AE$5:$AE$1036129,Bitácora!$D$5:$D$1036129,BC241,Bitácora!$AN$5:$AN$1036129,BS241,Bitácora!$E$5:$E$1036129,BI241,Bitácora!$AM$5:$AM$1036129,BX241))</f>
        <v xml:space="preserve"> </v>
      </c>
      <c r="CP241" s="606"/>
      <c r="CQ241" s="606"/>
      <c r="CR241" s="606" t="str">
        <f>IF(SUMIFS(Bitácora!$AF$5:$AF$1036129,Bitácora!$D$5:$D$1036129,BC241,Bitácora!$AN$5:$AN$1036129,BS241,Bitácora!$E$5:$E$1036129,BI241,Bitácora!$AM$5:$AM$1036129,BX241)=0," ",SUMIFS(Bitácora!$AF$5:$AF$1036129,Bitácora!$D$5:$D$1036129,BC241,Bitácora!$AN$5:$AN$1036129,BS241,Bitácora!$E$5:$E$1036129,BI241,Bitácora!$AM$5:$AM$1036129,BX241))</f>
        <v xml:space="preserve"> </v>
      </c>
      <c r="CS241" s="617"/>
      <c r="CT241" s="617"/>
      <c r="CU241" s="632"/>
      <c r="CV241" s="276"/>
      <c r="CW241" s="244"/>
      <c r="CX241" s="1124" t="str">
        <f>Bitácora!$AH$3</f>
        <v>TIPO</v>
      </c>
      <c r="CY241" s="1125"/>
      <c r="CZ241" s="1125"/>
      <c r="DA241" s="1125"/>
      <c r="DB241" s="1101"/>
      <c r="DC241" s="1126"/>
      <c r="DD241" s="1126"/>
      <c r="DE241" s="1126"/>
      <c r="DF241" s="1127"/>
      <c r="DG241" s="1128"/>
      <c r="DH241" s="1101"/>
      <c r="DI241" s="1126"/>
      <c r="DJ241" s="1126"/>
      <c r="DK241" s="1126"/>
      <c r="DL241" s="1126"/>
      <c r="DM241" s="1127"/>
      <c r="DN241" s="1125" t="str">
        <f>IF(Portada!$A$1="www.fly-logics.com","AÑO",0)</f>
        <v>AÑO</v>
      </c>
      <c r="DO241" s="1125"/>
      <c r="DP241" s="1125"/>
      <c r="DQ241" s="1125"/>
      <c r="DR241" s="1101"/>
      <c r="DS241" s="1126"/>
      <c r="DT241" s="1126"/>
      <c r="DU241" s="1127"/>
      <c r="DV241" s="1104"/>
      <c r="DW241" s="613" t="str">
        <f>IF(Portada!$A$1="www.fly-logics.com","ENE",0)</f>
        <v>ENE</v>
      </c>
      <c r="DX241" s="614"/>
      <c r="DY241" s="614"/>
      <c r="DZ241" s="614"/>
      <c r="EA241" s="614"/>
      <c r="EB241" s="605" t="str">
        <f>IF(SUMIFS(Bitácora!$Y$5:$Y$1036129,Bitácora!$D$5:$D$1036129,DB241,Bitácora!$AN$5:$AN$1036129,DR241,Bitácora!$E$5:$E$1036129,DH241,Bitácora!$AM$5:$AM$1036129,DW241)=0," ",SUMIFS(Bitácora!$Y$5:$Y$1036129,Bitácora!$D$5:$D$1036129,DB241,Bitácora!$AN$5:$AN$1036129,DR241,Bitácora!$E$5:$E$1036129,DH241,Bitácora!$AM$5:$AM$1036129,DW241))</f>
        <v xml:space="preserve"> </v>
      </c>
      <c r="EC241" s="615"/>
      <c r="ED241" s="615"/>
      <c r="EE241" s="615"/>
      <c r="EF241" s="605" t="str">
        <f>IF(SUMIFS(Bitácora!$Z$5:$Z$1036129,Bitácora!$D$5:$D$1036129,DB241,Bitácora!$AN$5:$AN$1036129,DR241,Bitácora!$E$5:$E$1036129,DH241,Bitácora!$AM$5:$AM$1036129,DW241)=0," ",SUMIFS(Bitácora!$Z$5:$Z$1036129,Bitácora!$D$5:$D$1036129,DB241,Bitácora!$AN$5:$AN$1036129,DR241,Bitácora!$E$5:$E$1036129,DH241,Bitácora!$AM$5:$AM$1036129,DW241))</f>
        <v xml:space="preserve"> </v>
      </c>
      <c r="EG241" s="615"/>
      <c r="EH241" s="615"/>
      <c r="EI241" s="615"/>
      <c r="EJ241" s="605" t="str">
        <f>IF(SUMIFS(Bitácora!$AA$5:$AA$1036129,Bitácora!$D$5:$D$1036129,DB241,Bitácora!$AN$5:$AN$1036129,DR241,Bitácora!$E$5:$E$1036129,DH241,Bitácora!$AM$5:$AM$1036129,DW241)=0," ",SUMIFS(Bitácora!$AA$5:$AA$1036129,Bitácora!$D$5:$D$1036129,DB241,Bitácora!$AN$5:$AN$1036129,DR241,Bitácora!$E$5:$E$1036129,DH241,Bitácora!$AM$5:$AM$1036129,DW241))</f>
        <v xml:space="preserve"> </v>
      </c>
      <c r="EK241" s="615"/>
      <c r="EL241" s="615"/>
      <c r="EM241" s="615"/>
      <c r="EN241" s="606" t="str">
        <f>IF(SUMIFS(Bitácora!$AE$5:$AE$1036129,Bitácora!$D$5:$D$1036129,DB241,Bitácora!$AN$5:$AN$1036129,DR241,Bitácora!$E$5:$E$1036129,DH241,Bitácora!$AM$5:$AM$1036129,DW241)=0," ",SUMIFS(Bitácora!$AE$5:$AE$1036129,Bitácora!$D$5:$D$1036129,DB241,Bitácora!$AN$5:$AN$1036129,DR241,Bitácora!$E$5:$E$1036129,DH241,Bitácora!$AM$5:$AM$1036129,DW241))</f>
        <v xml:space="preserve"> </v>
      </c>
      <c r="EO241" s="606"/>
      <c r="EP241" s="606"/>
      <c r="EQ241" s="606" t="str">
        <f>IF(SUMIFS(Bitácora!$AF$5:$AF$1036129,Bitácora!$D$5:$D$1036129,DB241,Bitácora!$AN$5:$AN$1036129,DR241,Bitácora!$E$5:$E$1036129,DH241,Bitácora!$AM$5:$AM$1036129,DW241)=0," ",SUMIFS(Bitácora!$AF$5:$AF$1036129,Bitácora!$D$5:$D$1036129,DB241,Bitácora!$AN$5:$AN$1036129,DR241,Bitácora!$E$5:$E$1036129,DH241,Bitácora!$AM$5:$AM$1036129,DW241))</f>
        <v xml:space="preserve"> </v>
      </c>
      <c r="ER241" s="617"/>
      <c r="ES241" s="617"/>
      <c r="ET241" s="632"/>
      <c r="EU241" s="1124" t="str">
        <f>Bitácora!$AH$3</f>
        <v>TIPO</v>
      </c>
      <c r="EV241" s="1125"/>
      <c r="EW241" s="1125"/>
      <c r="EX241" s="1125"/>
      <c r="EY241" s="1101"/>
      <c r="EZ241" s="1126"/>
      <c r="FA241" s="1126"/>
      <c r="FB241" s="1126"/>
      <c r="FC241" s="1127"/>
      <c r="FD241" s="1128"/>
      <c r="FE241" s="1101"/>
      <c r="FF241" s="1126"/>
      <c r="FG241" s="1126"/>
      <c r="FH241" s="1126"/>
      <c r="FI241" s="1126"/>
      <c r="FJ241" s="1127"/>
      <c r="FK241" s="1125" t="str">
        <f>IF(Portada!$A$1="www.fly-logics.com","AÑO",0)</f>
        <v>AÑO</v>
      </c>
      <c r="FL241" s="1125"/>
      <c r="FM241" s="1125"/>
      <c r="FN241" s="1125"/>
      <c r="FO241" s="1101"/>
      <c r="FP241" s="1126"/>
      <c r="FQ241" s="1126"/>
      <c r="FR241" s="1127"/>
      <c r="FS241" s="1104"/>
      <c r="FT241" s="613" t="str">
        <f>IF(Portada!$A$1="www.fly-logics.com","ENE",0)</f>
        <v>ENE</v>
      </c>
      <c r="FU241" s="614"/>
      <c r="FV241" s="614"/>
      <c r="FW241" s="614"/>
      <c r="FX241" s="614"/>
      <c r="FY241" s="605" t="str">
        <f>IF(SUMIFS(Bitácora!$Y$5:$Y$1036129,Bitácora!$D$5:$D$1036129,EY241,Bitácora!$AN$5:$AN$1036129,FO241,Bitácora!$E$5:$E$1036129,FE241,Bitácora!$AM$5:$AM$1036129,FT241)=0," ",SUMIFS(Bitácora!$Y$5:$Y$1036129,Bitácora!$D$5:$D$1036129,EY241,Bitácora!$AN$5:$AN$1036129,FO241,Bitácora!$E$5:$E$1036129,FE241,Bitácora!$AM$5:$AM$1036129,FT241))</f>
        <v xml:space="preserve"> </v>
      </c>
      <c r="FZ241" s="615"/>
      <c r="GA241" s="615"/>
      <c r="GB241" s="615"/>
      <c r="GC241" s="605" t="str">
        <f>IF(SUMIFS(Bitácora!$Z$5:$Z$1036129,Bitácora!$D$5:$D$1036129,EY241,Bitácora!$AN$5:$AN$1036129,FO241,Bitácora!$E$5:$E$1036129,FE241,Bitácora!$AM$5:$AM$1036129,FT241)=0," ",SUMIFS(Bitácora!$Z$5:$Z$1036129,Bitácora!$D$5:$D$1036129,EY241,Bitácora!$AN$5:$AN$1036129,FO241,Bitácora!$E$5:$E$1036129,FE241,Bitácora!$AM$5:$AM$1036129,FT241))</f>
        <v xml:space="preserve"> </v>
      </c>
      <c r="GD241" s="615"/>
      <c r="GE241" s="615"/>
      <c r="GF241" s="615"/>
      <c r="GG241" s="605" t="str">
        <f>IF(SUMIFS(Bitácora!$AA$5:$AA$1036129,Bitácora!$D$5:$D$1036129,EY241,Bitácora!$AN$5:$AN$1036129,FO241,Bitácora!$E$5:$E$1036129,FE241,Bitácora!$AM$5:$AM$1036129,FT241)=0," ",SUMIFS(Bitácora!$AA$5:$AA$1036129,Bitácora!$D$5:$D$1036129,EY241,Bitácora!$AN$5:$AN$1036129,FO241,Bitácora!$E$5:$E$1036129,FE241,Bitácora!$AM$5:$AM$1036129,FT241))</f>
        <v xml:space="preserve"> </v>
      </c>
      <c r="GH241" s="615"/>
      <c r="GI241" s="615"/>
      <c r="GJ241" s="615"/>
      <c r="GK241" s="606" t="str">
        <f>IF(SUMIFS(Bitácora!$AE$5:$AE$1036129,Bitácora!$D$5:$D$1036129,EY241,Bitácora!$AN$5:$AN$1036129,FO241,Bitácora!$E$5:$E$1036129,FE241,Bitácora!$AM$5:$AM$1036129,FT241)=0," ",SUMIFS(Bitácora!$AE$5:$AE$1036129,Bitácora!$D$5:$D$1036129,EY241,Bitácora!$AN$5:$AN$1036129,FO241,Bitácora!$E$5:$E$1036129,FE241,Bitácora!$AM$5:$AM$1036129,FT241))</f>
        <v xml:space="preserve"> </v>
      </c>
      <c r="GL241" s="606"/>
      <c r="GM241" s="606"/>
      <c r="GN241" s="606" t="str">
        <f>IF(SUMIFS(Bitácora!$AF$5:$AF$1036129,Bitácora!$D$5:$D$1036129,EY241,Bitácora!$AN$5:$AN$1036129,FO241,Bitácora!$E$5:$E$1036129,FE241,Bitácora!$AM$5:$AM$1036129,FT241)=0," ",SUMIFS(Bitácora!$AF$5:$AF$1036129,Bitácora!$D$5:$D$1036129,EY241,Bitácora!$AN$5:$AN$1036129,FO241,Bitácora!$E$5:$E$1036129,FE241,Bitácora!$AM$5:$AM$1036129,FT241))</f>
        <v xml:space="preserve"> </v>
      </c>
      <c r="GO241" s="617"/>
      <c r="GP241" s="617"/>
      <c r="GQ241" s="632"/>
      <c r="GR241" s="6"/>
    </row>
    <row r="242" spans="1:200" ht="8.85" customHeight="1" thickBot="1" x14ac:dyDescent="0.3">
      <c r="A242" s="244"/>
      <c r="B242" s="1124"/>
      <c r="C242" s="1125"/>
      <c r="D242" s="1125"/>
      <c r="E242" s="1125"/>
      <c r="F242" s="1129"/>
      <c r="G242" s="1130"/>
      <c r="H242" s="1130"/>
      <c r="I242" s="1130"/>
      <c r="J242" s="1131"/>
      <c r="K242" s="1128"/>
      <c r="L242" s="1129"/>
      <c r="M242" s="1130"/>
      <c r="N242" s="1130"/>
      <c r="O242" s="1130"/>
      <c r="P242" s="1130"/>
      <c r="Q242" s="1131"/>
      <c r="R242" s="1125"/>
      <c r="S242" s="1125"/>
      <c r="T242" s="1125"/>
      <c r="U242" s="1125"/>
      <c r="V242" s="1129"/>
      <c r="W242" s="1130"/>
      <c r="X242" s="1130"/>
      <c r="Y242" s="1131"/>
      <c r="Z242" s="1104"/>
      <c r="AA242" s="614"/>
      <c r="AB242" s="614"/>
      <c r="AC242" s="614"/>
      <c r="AD242" s="614"/>
      <c r="AE242" s="614"/>
      <c r="AF242" s="615"/>
      <c r="AG242" s="616"/>
      <c r="AH242" s="616"/>
      <c r="AI242" s="615"/>
      <c r="AJ242" s="615"/>
      <c r="AK242" s="616"/>
      <c r="AL242" s="616"/>
      <c r="AM242" s="615"/>
      <c r="AN242" s="615"/>
      <c r="AO242" s="616"/>
      <c r="AP242" s="616"/>
      <c r="AQ242" s="615"/>
      <c r="AR242" s="606"/>
      <c r="AS242" s="606"/>
      <c r="AT242" s="606"/>
      <c r="AU242" s="617"/>
      <c r="AV242" s="618"/>
      <c r="AW242" s="617"/>
      <c r="AX242" s="632"/>
      <c r="AY242" s="1124"/>
      <c r="AZ242" s="1125"/>
      <c r="BA242" s="1125"/>
      <c r="BB242" s="1125"/>
      <c r="BC242" s="1129"/>
      <c r="BD242" s="1130"/>
      <c r="BE242" s="1130"/>
      <c r="BF242" s="1130"/>
      <c r="BG242" s="1131"/>
      <c r="BH242" s="1128"/>
      <c r="BI242" s="1129"/>
      <c r="BJ242" s="1130"/>
      <c r="BK242" s="1130"/>
      <c r="BL242" s="1130"/>
      <c r="BM242" s="1130"/>
      <c r="BN242" s="1131"/>
      <c r="BO242" s="1125"/>
      <c r="BP242" s="1125"/>
      <c r="BQ242" s="1125"/>
      <c r="BR242" s="1125"/>
      <c r="BS242" s="1129"/>
      <c r="BT242" s="1130"/>
      <c r="BU242" s="1130"/>
      <c r="BV242" s="1131"/>
      <c r="BW242" s="1104"/>
      <c r="BX242" s="614"/>
      <c r="BY242" s="614"/>
      <c r="BZ242" s="614"/>
      <c r="CA242" s="614"/>
      <c r="CB242" s="614"/>
      <c r="CC242" s="615"/>
      <c r="CD242" s="616"/>
      <c r="CE242" s="616"/>
      <c r="CF242" s="615"/>
      <c r="CG242" s="615"/>
      <c r="CH242" s="616"/>
      <c r="CI242" s="616"/>
      <c r="CJ242" s="615"/>
      <c r="CK242" s="615"/>
      <c r="CL242" s="616"/>
      <c r="CM242" s="616"/>
      <c r="CN242" s="615"/>
      <c r="CO242" s="606"/>
      <c r="CP242" s="606"/>
      <c r="CQ242" s="606"/>
      <c r="CR242" s="617"/>
      <c r="CS242" s="618"/>
      <c r="CT242" s="617"/>
      <c r="CU242" s="632"/>
      <c r="CV242" s="276"/>
      <c r="CW242" s="244"/>
      <c r="CX242" s="1124"/>
      <c r="CY242" s="1125"/>
      <c r="CZ242" s="1125"/>
      <c r="DA242" s="1125"/>
      <c r="DB242" s="1129"/>
      <c r="DC242" s="1130"/>
      <c r="DD242" s="1130"/>
      <c r="DE242" s="1130"/>
      <c r="DF242" s="1131"/>
      <c r="DG242" s="1128"/>
      <c r="DH242" s="1129"/>
      <c r="DI242" s="1130"/>
      <c r="DJ242" s="1130"/>
      <c r="DK242" s="1130"/>
      <c r="DL242" s="1130"/>
      <c r="DM242" s="1131"/>
      <c r="DN242" s="1125"/>
      <c r="DO242" s="1125"/>
      <c r="DP242" s="1125"/>
      <c r="DQ242" s="1125"/>
      <c r="DR242" s="1129"/>
      <c r="DS242" s="1130"/>
      <c r="DT242" s="1130"/>
      <c r="DU242" s="1131"/>
      <c r="DV242" s="1104"/>
      <c r="DW242" s="614"/>
      <c r="DX242" s="614"/>
      <c r="DY242" s="614"/>
      <c r="DZ242" s="614"/>
      <c r="EA242" s="614"/>
      <c r="EB242" s="615"/>
      <c r="EC242" s="616"/>
      <c r="ED242" s="616"/>
      <c r="EE242" s="615"/>
      <c r="EF242" s="615"/>
      <c r="EG242" s="616"/>
      <c r="EH242" s="616"/>
      <c r="EI242" s="615"/>
      <c r="EJ242" s="615"/>
      <c r="EK242" s="616"/>
      <c r="EL242" s="616"/>
      <c r="EM242" s="615"/>
      <c r="EN242" s="606"/>
      <c r="EO242" s="606"/>
      <c r="EP242" s="606"/>
      <c r="EQ242" s="617"/>
      <c r="ER242" s="618"/>
      <c r="ES242" s="617"/>
      <c r="ET242" s="632"/>
      <c r="EU242" s="1124"/>
      <c r="EV242" s="1125"/>
      <c r="EW242" s="1125"/>
      <c r="EX242" s="1125"/>
      <c r="EY242" s="1129"/>
      <c r="EZ242" s="1130"/>
      <c r="FA242" s="1130"/>
      <c r="FB242" s="1130"/>
      <c r="FC242" s="1131"/>
      <c r="FD242" s="1128"/>
      <c r="FE242" s="1129"/>
      <c r="FF242" s="1130"/>
      <c r="FG242" s="1130"/>
      <c r="FH242" s="1130"/>
      <c r="FI242" s="1130"/>
      <c r="FJ242" s="1131"/>
      <c r="FK242" s="1125"/>
      <c r="FL242" s="1125"/>
      <c r="FM242" s="1125"/>
      <c r="FN242" s="1125"/>
      <c r="FO242" s="1129"/>
      <c r="FP242" s="1130"/>
      <c r="FQ242" s="1130"/>
      <c r="FR242" s="1131"/>
      <c r="FS242" s="1104"/>
      <c r="FT242" s="614"/>
      <c r="FU242" s="614"/>
      <c r="FV242" s="614"/>
      <c r="FW242" s="614"/>
      <c r="FX242" s="614"/>
      <c r="FY242" s="615"/>
      <c r="FZ242" s="616"/>
      <c r="GA242" s="616"/>
      <c r="GB242" s="615"/>
      <c r="GC242" s="615"/>
      <c r="GD242" s="616"/>
      <c r="GE242" s="616"/>
      <c r="GF242" s="615"/>
      <c r="GG242" s="615"/>
      <c r="GH242" s="616"/>
      <c r="GI242" s="616"/>
      <c r="GJ242" s="615"/>
      <c r="GK242" s="606"/>
      <c r="GL242" s="606"/>
      <c r="GM242" s="606"/>
      <c r="GN242" s="617"/>
      <c r="GO242" s="618"/>
      <c r="GP242" s="617"/>
      <c r="GQ242" s="632"/>
      <c r="GR242" s="6"/>
    </row>
    <row r="243" spans="1:200" ht="6.75" customHeight="1" x14ac:dyDescent="0.25">
      <c r="A243" s="244"/>
      <c r="B243" s="1115"/>
      <c r="C243" s="1116"/>
      <c r="D243" s="1116"/>
      <c r="E243" s="1116"/>
      <c r="F243" s="1116"/>
      <c r="G243" s="1116"/>
      <c r="H243" s="1116"/>
      <c r="I243" s="1116"/>
      <c r="J243" s="1116"/>
      <c r="K243" s="1116"/>
      <c r="L243" s="1116"/>
      <c r="M243" s="1116"/>
      <c r="N243" s="1116"/>
      <c r="O243" s="1116"/>
      <c r="P243" s="1116"/>
      <c r="Q243" s="1116"/>
      <c r="R243" s="1116"/>
      <c r="S243" s="1116"/>
      <c r="T243" s="1116"/>
      <c r="U243" s="1116"/>
      <c r="V243" s="1116"/>
      <c r="W243" s="1116"/>
      <c r="X243" s="1116"/>
      <c r="Y243" s="1116"/>
      <c r="Z243" s="1116"/>
      <c r="AA243" s="614"/>
      <c r="AB243" s="614"/>
      <c r="AC243" s="614"/>
      <c r="AD243" s="614"/>
      <c r="AE243" s="614"/>
      <c r="AF243" s="615"/>
      <c r="AG243" s="615"/>
      <c r="AH243" s="615"/>
      <c r="AI243" s="615"/>
      <c r="AJ243" s="615"/>
      <c r="AK243" s="615"/>
      <c r="AL243" s="615"/>
      <c r="AM243" s="615"/>
      <c r="AN243" s="615"/>
      <c r="AO243" s="615"/>
      <c r="AP243" s="615"/>
      <c r="AQ243" s="615"/>
      <c r="AR243" s="606"/>
      <c r="AS243" s="606"/>
      <c r="AT243" s="606"/>
      <c r="AU243" s="617"/>
      <c r="AV243" s="617"/>
      <c r="AW243" s="617"/>
      <c r="AX243" s="632"/>
      <c r="AY243" s="1115"/>
      <c r="AZ243" s="1116"/>
      <c r="BA243" s="1116"/>
      <c r="BB243" s="1116"/>
      <c r="BC243" s="1116"/>
      <c r="BD243" s="1116"/>
      <c r="BE243" s="1116"/>
      <c r="BF243" s="1116"/>
      <c r="BG243" s="1116"/>
      <c r="BH243" s="1116"/>
      <c r="BI243" s="1116"/>
      <c r="BJ243" s="1116"/>
      <c r="BK243" s="1116"/>
      <c r="BL243" s="1116"/>
      <c r="BM243" s="1116"/>
      <c r="BN243" s="1116"/>
      <c r="BO243" s="1116"/>
      <c r="BP243" s="1116"/>
      <c r="BQ243" s="1116"/>
      <c r="BR243" s="1116"/>
      <c r="BS243" s="1116"/>
      <c r="BT243" s="1116"/>
      <c r="BU243" s="1116"/>
      <c r="BV243" s="1116"/>
      <c r="BW243" s="1116"/>
      <c r="BX243" s="614"/>
      <c r="BY243" s="614"/>
      <c r="BZ243" s="614"/>
      <c r="CA243" s="614"/>
      <c r="CB243" s="614"/>
      <c r="CC243" s="615"/>
      <c r="CD243" s="615"/>
      <c r="CE243" s="615"/>
      <c r="CF243" s="615"/>
      <c r="CG243" s="615"/>
      <c r="CH243" s="615"/>
      <c r="CI243" s="615"/>
      <c r="CJ243" s="615"/>
      <c r="CK243" s="615"/>
      <c r="CL243" s="615"/>
      <c r="CM243" s="615"/>
      <c r="CN243" s="615"/>
      <c r="CO243" s="606"/>
      <c r="CP243" s="606"/>
      <c r="CQ243" s="606"/>
      <c r="CR243" s="617"/>
      <c r="CS243" s="617"/>
      <c r="CT243" s="617"/>
      <c r="CU243" s="632"/>
      <c r="CV243" s="276"/>
      <c r="CW243" s="244"/>
      <c r="CX243" s="1115"/>
      <c r="CY243" s="1116"/>
      <c r="CZ243" s="1116"/>
      <c r="DA243" s="1116"/>
      <c r="DB243" s="1116"/>
      <c r="DC243" s="1116"/>
      <c r="DD243" s="1116"/>
      <c r="DE243" s="1116"/>
      <c r="DF243" s="1116"/>
      <c r="DG243" s="1116"/>
      <c r="DH243" s="1116"/>
      <c r="DI243" s="1116"/>
      <c r="DJ243" s="1116"/>
      <c r="DK243" s="1116"/>
      <c r="DL243" s="1116"/>
      <c r="DM243" s="1116"/>
      <c r="DN243" s="1116"/>
      <c r="DO243" s="1116"/>
      <c r="DP243" s="1116"/>
      <c r="DQ243" s="1116"/>
      <c r="DR243" s="1116"/>
      <c r="DS243" s="1116"/>
      <c r="DT243" s="1116"/>
      <c r="DU243" s="1116"/>
      <c r="DV243" s="1116"/>
      <c r="DW243" s="614"/>
      <c r="DX243" s="614"/>
      <c r="DY243" s="614"/>
      <c r="DZ243" s="614"/>
      <c r="EA243" s="614"/>
      <c r="EB243" s="615"/>
      <c r="EC243" s="615"/>
      <c r="ED243" s="615"/>
      <c r="EE243" s="615"/>
      <c r="EF243" s="615"/>
      <c r="EG243" s="615"/>
      <c r="EH243" s="615"/>
      <c r="EI243" s="615"/>
      <c r="EJ243" s="615"/>
      <c r="EK243" s="615"/>
      <c r="EL243" s="615"/>
      <c r="EM243" s="615"/>
      <c r="EN243" s="606"/>
      <c r="EO243" s="606"/>
      <c r="EP243" s="606"/>
      <c r="EQ243" s="617"/>
      <c r="ER243" s="617"/>
      <c r="ES243" s="617"/>
      <c r="ET243" s="632"/>
      <c r="EU243" s="1115"/>
      <c r="EV243" s="1116"/>
      <c r="EW243" s="1116"/>
      <c r="EX243" s="1116"/>
      <c r="EY243" s="1116"/>
      <c r="EZ243" s="1116"/>
      <c r="FA243" s="1116"/>
      <c r="FB243" s="1116"/>
      <c r="FC243" s="1116"/>
      <c r="FD243" s="1116"/>
      <c r="FE243" s="1116"/>
      <c r="FF243" s="1116"/>
      <c r="FG243" s="1116"/>
      <c r="FH243" s="1116"/>
      <c r="FI243" s="1116"/>
      <c r="FJ243" s="1116"/>
      <c r="FK243" s="1116"/>
      <c r="FL243" s="1116"/>
      <c r="FM243" s="1116"/>
      <c r="FN243" s="1116"/>
      <c r="FO243" s="1116"/>
      <c r="FP243" s="1116"/>
      <c r="FQ243" s="1116"/>
      <c r="FR243" s="1116"/>
      <c r="FS243" s="1116"/>
      <c r="FT243" s="614"/>
      <c r="FU243" s="614"/>
      <c r="FV243" s="614"/>
      <c r="FW243" s="614"/>
      <c r="FX243" s="614"/>
      <c r="FY243" s="615"/>
      <c r="FZ243" s="615"/>
      <c r="GA243" s="615"/>
      <c r="GB243" s="615"/>
      <c r="GC243" s="615"/>
      <c r="GD243" s="615"/>
      <c r="GE243" s="615"/>
      <c r="GF243" s="615"/>
      <c r="GG243" s="615"/>
      <c r="GH243" s="615"/>
      <c r="GI243" s="615"/>
      <c r="GJ243" s="615"/>
      <c r="GK243" s="606"/>
      <c r="GL243" s="606"/>
      <c r="GM243" s="606"/>
      <c r="GN243" s="617"/>
      <c r="GO243" s="617"/>
      <c r="GP243" s="617"/>
      <c r="GQ243" s="632"/>
      <c r="GR243" s="6"/>
    </row>
    <row r="244" spans="1:200" ht="6" customHeight="1" x14ac:dyDescent="0.25">
      <c r="A244" s="244"/>
      <c r="B244" s="655"/>
      <c r="C244" s="657"/>
      <c r="D244" s="657"/>
      <c r="E244" s="657"/>
      <c r="F244" s="657"/>
      <c r="G244" s="657"/>
      <c r="H244" s="657"/>
      <c r="I244" s="657"/>
      <c r="J244" s="657"/>
      <c r="K244" s="657"/>
      <c r="L244" s="657"/>
      <c r="M244" s="657"/>
      <c r="N244" s="657"/>
      <c r="O244" s="657"/>
      <c r="P244" s="657"/>
      <c r="Q244" s="657"/>
      <c r="R244" s="657"/>
      <c r="S244" s="657"/>
      <c r="T244" s="657"/>
      <c r="U244" s="657"/>
      <c r="V244" s="657"/>
      <c r="W244" s="657"/>
      <c r="X244" s="657"/>
      <c r="Y244" s="657"/>
      <c r="Z244" s="657"/>
      <c r="AA244" s="613" t="str">
        <f>IF(Portada!$A$1="www.fly-logics.com","FEB",0)</f>
        <v>FEB</v>
      </c>
      <c r="AB244" s="614"/>
      <c r="AC244" s="614"/>
      <c r="AD244" s="614"/>
      <c r="AE244" s="614"/>
      <c r="AF244" s="605" t="str">
        <f>IF(SUMIFS(Bitácora!$Y$5:$Y$1036129,Bitácora!$D$5:$D$1036129,F241,Bitácora!$AN$5:$AN$1036129,V241,Bitácora!$E$5:$E$1036129,L241,Bitácora!$AM$5:$AM$1036129,AA244)=0," ",SUMIFS(Bitácora!$Y$5:$Y$1036129,Bitácora!$D$5:$D$1036129,F241,Bitácora!$AN$5:$AN$1036129,V241,Bitácora!$E$5:$E$1036129,L241,Bitácora!$AM$5:$AM$1036129,AA244))</f>
        <v xml:space="preserve"> </v>
      </c>
      <c r="AG244" s="615"/>
      <c r="AH244" s="615"/>
      <c r="AI244" s="615"/>
      <c r="AJ244" s="605" t="str">
        <f>IF(SUMIFS(Bitácora!$Z$5:$Z$1036129,Bitácora!$D$5:$D$1036129,F241,Bitácora!$AN$5:$AN$1036129,V241,Bitácora!$E$5:$E$1036129,L241,Bitácora!$AM$5:$AM$1036129,AA244)=0," ",SUMIFS(Bitácora!$Z$5:$Z$1036129,Bitácora!$D$5:$D$1036129,F241,Bitácora!$AN$5:$AN$1036129,V241,Bitácora!$E$5:$E$1036129,L241,Bitácora!$AM$5:$AM$1036129,AA244))</f>
        <v xml:space="preserve"> </v>
      </c>
      <c r="AK244" s="615"/>
      <c r="AL244" s="615"/>
      <c r="AM244" s="615"/>
      <c r="AN244" s="605" t="str">
        <f>IF(SUMIFS(Bitácora!$AA$5:$AA$1036129,Bitácora!$D$5:$D$1036129,F241,Bitácora!$AN$5:$AN$1036129,V241,Bitácora!$E$5:$E$1036129,L241,Bitácora!$AM$5:$AM$1036129,AA244)=0," ",SUMIFS(Bitácora!$AA$5:$AA$1036129,Bitácora!$D$5:$D$1036129,F241,Bitácora!$AN$5:$AN$1036129,V241,Bitácora!$E$5:$E$1036129,L241,Bitácora!$AM$5:$AM$1036129,AA244))</f>
        <v xml:space="preserve"> </v>
      </c>
      <c r="AO244" s="615"/>
      <c r="AP244" s="615"/>
      <c r="AQ244" s="615"/>
      <c r="AR244" s="606" t="str">
        <f>IF(SUMIFS(Bitácora!$AE$5:$AE$1036129,Bitácora!$D$5:$D$1036129,F241,Bitácora!$AN$5:$AN$1036129,V241,Bitácora!$E$5:$E$1036129,L241,Bitácora!$AM$5:$AM$1036129,AA244)=0," ",SUMIFS(Bitácora!$AE$5:$AE$1036129,Bitácora!$D$5:$D$1036129,F241,Bitácora!$AN$5:$AN$1036129,V241,Bitácora!$E$5:$E$1036129,L241,Bitácora!$AM$5:$AM$1036129,AA244))</f>
        <v xml:space="preserve"> </v>
      </c>
      <c r="AS244" s="606"/>
      <c r="AT244" s="606"/>
      <c r="AU244" s="606" t="str">
        <f>IF(SUMIFS(Bitácora!$AF$5:$AF$1036129,Bitácora!$D$5:$D$1036129,F241,Bitácora!$AN$5:$AN$1036129,V241,Bitácora!$E$5:$E$1036129,L241,Bitácora!$AM$5:$AM$1036129,AA244)=0," ",SUMIFS(Bitácora!$AF$5:$AF$1036129,Bitácora!$D$5:$D$1036129,F241,Bitácora!$AN$5:$AN$1036129,V241,Bitácora!$E$5:$E$1036129,L241,Bitácora!$AM$5:$AM$1036129,AA244))</f>
        <v xml:space="preserve"> </v>
      </c>
      <c r="AV244" s="617"/>
      <c r="AW244" s="617"/>
      <c r="AX244" s="632"/>
      <c r="AY244" s="655"/>
      <c r="AZ244" s="657"/>
      <c r="BA244" s="657"/>
      <c r="BB244" s="657"/>
      <c r="BC244" s="657"/>
      <c r="BD244" s="657"/>
      <c r="BE244" s="657"/>
      <c r="BF244" s="657"/>
      <c r="BG244" s="657"/>
      <c r="BH244" s="657"/>
      <c r="BI244" s="657"/>
      <c r="BJ244" s="657"/>
      <c r="BK244" s="657"/>
      <c r="BL244" s="657"/>
      <c r="BM244" s="657"/>
      <c r="BN244" s="657"/>
      <c r="BO244" s="657"/>
      <c r="BP244" s="657"/>
      <c r="BQ244" s="657"/>
      <c r="BR244" s="657"/>
      <c r="BS244" s="657"/>
      <c r="BT244" s="657"/>
      <c r="BU244" s="657"/>
      <c r="BV244" s="657"/>
      <c r="BW244" s="657"/>
      <c r="BX244" s="613" t="str">
        <f>IF(Portada!$A$1="www.fly-logics.com","FEB",0)</f>
        <v>FEB</v>
      </c>
      <c r="BY244" s="614"/>
      <c r="BZ244" s="614"/>
      <c r="CA244" s="614"/>
      <c r="CB244" s="614"/>
      <c r="CC244" s="605" t="str">
        <f>IF(SUMIFS(Bitácora!$Y$5:$Y$1036129,Bitácora!$D$5:$D$1036129,BC241,Bitácora!$AN$5:$AN$1036129,BS241,Bitácora!$E$5:$E$1036129,BI241,Bitácora!$AM$5:$AM$1036129,BX244)=0," ",SUMIFS(Bitácora!$Y$5:$Y$1036129,Bitácora!$D$5:$D$1036129,BC241,Bitácora!$AN$5:$AN$1036129,BS241,Bitácora!$E$5:$E$1036129,BI241,Bitácora!$AM$5:$AM$1036129,BX244))</f>
        <v xml:space="preserve"> </v>
      </c>
      <c r="CD244" s="615"/>
      <c r="CE244" s="615"/>
      <c r="CF244" s="615"/>
      <c r="CG244" s="605" t="str">
        <f>IF(SUMIFS(Bitácora!$Z$5:$Z$1036129,Bitácora!$D$5:$D$1036129,BC241,Bitácora!$AN$5:$AN$1036129,BS241,Bitácora!$E$5:$E$1036129,BI241,Bitácora!$AM$5:$AM$1036129,BX244)=0," ",SUMIFS(Bitácora!$Z$5:$Z$1036129,Bitácora!$D$5:$D$1036129,BC241,Bitácora!$AN$5:$AN$1036129,BS241,Bitácora!$E$5:$E$1036129,BI241,Bitácora!$AM$5:$AM$1036129,BX244))</f>
        <v xml:space="preserve"> </v>
      </c>
      <c r="CH244" s="615"/>
      <c r="CI244" s="615"/>
      <c r="CJ244" s="615"/>
      <c r="CK244" s="605" t="str">
        <f>IF(SUMIFS(Bitácora!$AA$5:$AA$1036129,Bitácora!$D$5:$D$1036129,BC241,Bitácora!$AN$5:$AN$1036129,BS241,Bitácora!$E$5:$E$1036129,BI241,Bitácora!$AM$5:$AM$1036129,BX244)=0," ",SUMIFS(Bitácora!$AA$5:$AA$1036129,Bitácora!$D$5:$D$1036129,BC241,Bitácora!$AN$5:$AN$1036129,BS241,Bitácora!$E$5:$E$1036129,BI241,Bitácora!$AM$5:$AM$1036129,BX244))</f>
        <v xml:space="preserve"> </v>
      </c>
      <c r="CL244" s="615"/>
      <c r="CM244" s="615"/>
      <c r="CN244" s="615"/>
      <c r="CO244" s="606" t="str">
        <f>IF(SUMIFS(Bitácora!$AE$5:$AE$1036129,Bitácora!$D$5:$D$1036129,BC241,Bitácora!$AN$5:$AN$1036129,BS241,Bitácora!$E$5:$E$1036129,BI241,Bitácora!$AM$5:$AM$1036129,BX244)=0," ",SUMIFS(Bitácora!$AE$5:$AE$1036129,Bitácora!$D$5:$D$1036129,BC241,Bitácora!$AN$5:$AN$1036129,BS241,Bitácora!$E$5:$E$1036129,BI241,Bitácora!$AM$5:$AM$1036129,BX244))</f>
        <v xml:space="preserve"> </v>
      </c>
      <c r="CP244" s="606"/>
      <c r="CQ244" s="606"/>
      <c r="CR244" s="606" t="str">
        <f>IF(SUMIFS(Bitácora!$AF$5:$AF$1036129,Bitácora!$D$5:$D$1036129,BC241,Bitácora!$AN$5:$AN$1036129,BS241,Bitácora!$E$5:$E$1036129,BI241,Bitácora!$AM$5:$AM$1036129,BX244)=0," ",SUMIFS(Bitácora!$AF$5:$AF$1036129,Bitácora!$D$5:$D$1036129,BC241,Bitácora!$AN$5:$AN$1036129,BS241,Bitácora!$E$5:$E$1036129,BI241,Bitácora!$AM$5:$AM$1036129,BX244))</f>
        <v xml:space="preserve"> </v>
      </c>
      <c r="CS244" s="617"/>
      <c r="CT244" s="617"/>
      <c r="CU244" s="632"/>
      <c r="CV244" s="276"/>
      <c r="CW244" s="244"/>
      <c r="CX244" s="655"/>
      <c r="CY244" s="657"/>
      <c r="CZ244" s="657"/>
      <c r="DA244" s="657"/>
      <c r="DB244" s="657"/>
      <c r="DC244" s="657"/>
      <c r="DD244" s="657"/>
      <c r="DE244" s="657"/>
      <c r="DF244" s="657"/>
      <c r="DG244" s="657"/>
      <c r="DH244" s="657"/>
      <c r="DI244" s="657"/>
      <c r="DJ244" s="657"/>
      <c r="DK244" s="657"/>
      <c r="DL244" s="657"/>
      <c r="DM244" s="657"/>
      <c r="DN244" s="657"/>
      <c r="DO244" s="657"/>
      <c r="DP244" s="657"/>
      <c r="DQ244" s="657"/>
      <c r="DR244" s="657"/>
      <c r="DS244" s="657"/>
      <c r="DT244" s="657"/>
      <c r="DU244" s="657"/>
      <c r="DV244" s="657"/>
      <c r="DW244" s="613" t="str">
        <f>IF(Portada!$A$1="www.fly-logics.com","FEB",0)</f>
        <v>FEB</v>
      </c>
      <c r="DX244" s="614"/>
      <c r="DY244" s="614"/>
      <c r="DZ244" s="614"/>
      <c r="EA244" s="614"/>
      <c r="EB244" s="605" t="str">
        <f>IF(SUMIFS(Bitácora!$Y$5:$Y$1036129,Bitácora!$D$5:$D$1036129,DB241,Bitácora!$AN$5:$AN$1036129,DR241,Bitácora!$E$5:$E$1036129,DH241,Bitácora!$AM$5:$AM$1036129,DW244)=0," ",SUMIFS(Bitácora!$Y$5:$Y$1036129,Bitácora!$D$5:$D$1036129,DB241,Bitácora!$AN$5:$AN$1036129,DR241,Bitácora!$E$5:$E$1036129,DH241,Bitácora!$AM$5:$AM$1036129,DW244))</f>
        <v xml:space="preserve"> </v>
      </c>
      <c r="EC244" s="615"/>
      <c r="ED244" s="615"/>
      <c r="EE244" s="615"/>
      <c r="EF244" s="605" t="str">
        <f>IF(SUMIFS(Bitácora!$Z$5:$Z$1036129,Bitácora!$D$5:$D$1036129,DB241,Bitácora!$AN$5:$AN$1036129,DR241,Bitácora!$E$5:$E$1036129,DH241,Bitácora!$AM$5:$AM$1036129,DW244)=0," ",SUMIFS(Bitácora!$Z$5:$Z$1036129,Bitácora!$D$5:$D$1036129,DB241,Bitácora!$AN$5:$AN$1036129,DR241,Bitácora!$E$5:$E$1036129,DH241,Bitácora!$AM$5:$AM$1036129,DW244))</f>
        <v xml:space="preserve"> </v>
      </c>
      <c r="EG244" s="615"/>
      <c r="EH244" s="615"/>
      <c r="EI244" s="615"/>
      <c r="EJ244" s="605" t="str">
        <f>IF(SUMIFS(Bitácora!$AA$5:$AA$1036129,Bitácora!$D$5:$D$1036129,DB241,Bitácora!$AN$5:$AN$1036129,DR241,Bitácora!$E$5:$E$1036129,DH241,Bitácora!$AM$5:$AM$1036129,DW244)=0," ",SUMIFS(Bitácora!$AA$5:$AA$1036129,Bitácora!$D$5:$D$1036129,DB241,Bitácora!$AN$5:$AN$1036129,DR241,Bitácora!$E$5:$E$1036129,DH241,Bitácora!$AM$5:$AM$1036129,DW244))</f>
        <v xml:space="preserve"> </v>
      </c>
      <c r="EK244" s="615"/>
      <c r="EL244" s="615"/>
      <c r="EM244" s="615"/>
      <c r="EN244" s="606" t="str">
        <f>IF(SUMIFS(Bitácora!$AE$5:$AE$1036129,Bitácora!$D$5:$D$1036129,DB241,Bitácora!$AN$5:$AN$1036129,DR241,Bitácora!$E$5:$E$1036129,DH241,Bitácora!$AM$5:$AM$1036129,DW244)=0," ",SUMIFS(Bitácora!$AE$5:$AE$1036129,Bitácora!$D$5:$D$1036129,DB241,Bitácora!$AN$5:$AN$1036129,DR241,Bitácora!$E$5:$E$1036129,DH241,Bitácora!$AM$5:$AM$1036129,DW244))</f>
        <v xml:space="preserve"> </v>
      </c>
      <c r="EO244" s="606"/>
      <c r="EP244" s="606"/>
      <c r="EQ244" s="606" t="str">
        <f>IF(SUMIFS(Bitácora!$AF$5:$AF$1036129,Bitácora!$D$5:$D$1036129,DB241,Bitácora!$AN$5:$AN$1036129,DR241,Bitácora!$E$5:$E$1036129,DH241,Bitácora!$AM$5:$AM$1036129,DW244)=0," ",SUMIFS(Bitácora!$AF$5:$AF$1036129,Bitácora!$D$5:$D$1036129,DB241,Bitácora!$AN$5:$AN$1036129,DR241,Bitácora!$E$5:$E$1036129,DH241,Bitácora!$AM$5:$AM$1036129,DW244))</f>
        <v xml:space="preserve"> </v>
      </c>
      <c r="ER244" s="617"/>
      <c r="ES244" s="617"/>
      <c r="ET244" s="632"/>
      <c r="EU244" s="655"/>
      <c r="EV244" s="657"/>
      <c r="EW244" s="657"/>
      <c r="EX244" s="657"/>
      <c r="EY244" s="657"/>
      <c r="EZ244" s="657"/>
      <c r="FA244" s="657"/>
      <c r="FB244" s="657"/>
      <c r="FC244" s="657"/>
      <c r="FD244" s="657"/>
      <c r="FE244" s="657"/>
      <c r="FF244" s="657"/>
      <c r="FG244" s="657"/>
      <c r="FH244" s="657"/>
      <c r="FI244" s="657"/>
      <c r="FJ244" s="657"/>
      <c r="FK244" s="657"/>
      <c r="FL244" s="657"/>
      <c r="FM244" s="657"/>
      <c r="FN244" s="657"/>
      <c r="FO244" s="657"/>
      <c r="FP244" s="657"/>
      <c r="FQ244" s="657"/>
      <c r="FR244" s="657"/>
      <c r="FS244" s="657"/>
      <c r="FT244" s="613" t="str">
        <f>IF(Portada!$A$1="www.fly-logics.com","FEB",0)</f>
        <v>FEB</v>
      </c>
      <c r="FU244" s="614"/>
      <c r="FV244" s="614"/>
      <c r="FW244" s="614"/>
      <c r="FX244" s="614"/>
      <c r="FY244" s="605" t="str">
        <f>IF(SUMIFS(Bitácora!$Y$5:$Y$1036129,Bitácora!$D$5:$D$1036129,EY241,Bitácora!$AN$5:$AN$1036129,FO241,Bitácora!$E$5:$E$1036129,FE241,Bitácora!$AM$5:$AM$1036129,FT244)=0," ",SUMIFS(Bitácora!$Y$5:$Y$1036129,Bitácora!$D$5:$D$1036129,EY241,Bitácora!$AN$5:$AN$1036129,FO241,Bitácora!$E$5:$E$1036129,FE241,Bitácora!$AM$5:$AM$1036129,FT244))</f>
        <v xml:space="preserve"> </v>
      </c>
      <c r="FZ244" s="615"/>
      <c r="GA244" s="615"/>
      <c r="GB244" s="615"/>
      <c r="GC244" s="605" t="str">
        <f>IF(SUMIFS(Bitácora!$Z$5:$Z$1036129,Bitácora!$D$5:$D$1036129,EY241,Bitácora!$AN$5:$AN$1036129,FO241,Bitácora!$E$5:$E$1036129,FE241,Bitácora!$AM$5:$AM$1036129,FT244)=0," ",SUMIFS(Bitácora!$Z$5:$Z$1036129,Bitácora!$D$5:$D$1036129,EY241,Bitácora!$AN$5:$AN$1036129,FO241,Bitácora!$E$5:$E$1036129,FE241,Bitácora!$AM$5:$AM$1036129,FT244))</f>
        <v xml:space="preserve"> </v>
      </c>
      <c r="GD244" s="615"/>
      <c r="GE244" s="615"/>
      <c r="GF244" s="615"/>
      <c r="GG244" s="605" t="str">
        <f>IF(SUMIFS(Bitácora!$AA$5:$AA$1036129,Bitácora!$D$5:$D$1036129,EY241,Bitácora!$AN$5:$AN$1036129,FO241,Bitácora!$E$5:$E$1036129,FE241,Bitácora!$AM$5:$AM$1036129,FT244)=0," ",SUMIFS(Bitácora!$AA$5:$AA$1036129,Bitácora!$D$5:$D$1036129,EY241,Bitácora!$AN$5:$AN$1036129,FO241,Bitácora!$E$5:$E$1036129,FE241,Bitácora!$AM$5:$AM$1036129,FT244))</f>
        <v xml:space="preserve"> </v>
      </c>
      <c r="GH244" s="615"/>
      <c r="GI244" s="615"/>
      <c r="GJ244" s="615"/>
      <c r="GK244" s="606" t="str">
        <f>IF(SUMIFS(Bitácora!$AE$5:$AE$1036129,Bitácora!$D$5:$D$1036129,EY241,Bitácora!$AN$5:$AN$1036129,FO241,Bitácora!$E$5:$E$1036129,FE241,Bitácora!$AM$5:$AM$1036129,FT244)=0," ",SUMIFS(Bitácora!$AE$5:$AE$1036129,Bitácora!$D$5:$D$1036129,EY241,Bitácora!$AN$5:$AN$1036129,FO241,Bitácora!$E$5:$E$1036129,FE241,Bitácora!$AM$5:$AM$1036129,FT244))</f>
        <v xml:space="preserve"> </v>
      </c>
      <c r="GL244" s="606"/>
      <c r="GM244" s="606"/>
      <c r="GN244" s="606" t="str">
        <f>IF(SUMIFS(Bitácora!$AF$5:$AF$1036129,Bitácora!$D$5:$D$1036129,EY241,Bitácora!$AN$5:$AN$1036129,FO241,Bitácora!$E$5:$E$1036129,FE241,Bitácora!$AM$5:$AM$1036129,FT244)=0," ",SUMIFS(Bitácora!$AF$5:$AF$1036129,Bitácora!$D$5:$D$1036129,EY241,Bitácora!$AN$5:$AN$1036129,FO241,Bitácora!$E$5:$E$1036129,FE241,Bitácora!$AM$5:$AM$1036129,FT244))</f>
        <v xml:space="preserve"> </v>
      </c>
      <c r="GO244" s="617"/>
      <c r="GP244" s="617"/>
      <c r="GQ244" s="632"/>
      <c r="GR244" s="6"/>
    </row>
    <row r="245" spans="1:200" ht="10.5" customHeight="1" x14ac:dyDescent="0.25">
      <c r="A245" s="244"/>
      <c r="B245" s="630"/>
      <c r="C245" s="648" t="str">
        <f>IF(Portada!$A$1="www.fly-logics.com","TIEMPO DE VUELO",0)</f>
        <v>TIEMPO DE VUELO</v>
      </c>
      <c r="D245" s="648"/>
      <c r="E245" s="648"/>
      <c r="F245" s="648"/>
      <c r="G245" s="648"/>
      <c r="H245" s="648"/>
      <c r="I245" s="648"/>
      <c r="J245" s="648"/>
      <c r="K245" s="648"/>
      <c r="L245" s="648"/>
      <c r="M245" s="648"/>
      <c r="N245" s="625"/>
      <c r="O245" s="648" t="str">
        <f>IF(Portada!$A$1="www.fly-logics.com","TIEMPO MEDIO",0)</f>
        <v>TIEMPO MEDIO</v>
      </c>
      <c r="P245" s="648"/>
      <c r="Q245" s="648"/>
      <c r="R245" s="648"/>
      <c r="S245" s="648"/>
      <c r="T245" s="648"/>
      <c r="U245" s="648"/>
      <c r="V245" s="648"/>
      <c r="W245" s="648"/>
      <c r="X245" s="648"/>
      <c r="Y245" s="648"/>
      <c r="Z245" s="15"/>
      <c r="AA245" s="614"/>
      <c r="AB245" s="614"/>
      <c r="AC245" s="614"/>
      <c r="AD245" s="614"/>
      <c r="AE245" s="614"/>
      <c r="AF245" s="615"/>
      <c r="AG245" s="616"/>
      <c r="AH245" s="616"/>
      <c r="AI245" s="615"/>
      <c r="AJ245" s="615"/>
      <c r="AK245" s="616"/>
      <c r="AL245" s="616"/>
      <c r="AM245" s="615"/>
      <c r="AN245" s="615"/>
      <c r="AO245" s="616"/>
      <c r="AP245" s="616"/>
      <c r="AQ245" s="615"/>
      <c r="AR245" s="606"/>
      <c r="AS245" s="606"/>
      <c r="AT245" s="606"/>
      <c r="AU245" s="617"/>
      <c r="AV245" s="618"/>
      <c r="AW245" s="617"/>
      <c r="AX245" s="632"/>
      <c r="AY245" s="630"/>
      <c r="AZ245" s="648" t="str">
        <f>IF(Portada!$A$1="www.fly-logics.com","TIEMPO DE VUELO",0)</f>
        <v>TIEMPO DE VUELO</v>
      </c>
      <c r="BA245" s="648"/>
      <c r="BB245" s="648"/>
      <c r="BC245" s="648"/>
      <c r="BD245" s="648"/>
      <c r="BE245" s="648"/>
      <c r="BF245" s="648"/>
      <c r="BG245" s="648"/>
      <c r="BH245" s="648"/>
      <c r="BI245" s="648"/>
      <c r="BJ245" s="648"/>
      <c r="BK245" s="625"/>
      <c r="BL245" s="648" t="str">
        <f>IF(Portada!$A$1="www.fly-logics.com","TIEMPO MEDIO",0)</f>
        <v>TIEMPO MEDIO</v>
      </c>
      <c r="BM245" s="648"/>
      <c r="BN245" s="648"/>
      <c r="BO245" s="648"/>
      <c r="BP245" s="648"/>
      <c r="BQ245" s="648"/>
      <c r="BR245" s="648"/>
      <c r="BS245" s="648"/>
      <c r="BT245" s="648"/>
      <c r="BU245" s="648"/>
      <c r="BV245" s="648"/>
      <c r="BW245" s="15"/>
      <c r="BX245" s="614"/>
      <c r="BY245" s="614"/>
      <c r="BZ245" s="614"/>
      <c r="CA245" s="614"/>
      <c r="CB245" s="614"/>
      <c r="CC245" s="615"/>
      <c r="CD245" s="616"/>
      <c r="CE245" s="616"/>
      <c r="CF245" s="615"/>
      <c r="CG245" s="615"/>
      <c r="CH245" s="616"/>
      <c r="CI245" s="616"/>
      <c r="CJ245" s="615"/>
      <c r="CK245" s="615"/>
      <c r="CL245" s="616"/>
      <c r="CM245" s="616"/>
      <c r="CN245" s="615"/>
      <c r="CO245" s="606"/>
      <c r="CP245" s="606"/>
      <c r="CQ245" s="606"/>
      <c r="CR245" s="617"/>
      <c r="CS245" s="618"/>
      <c r="CT245" s="617"/>
      <c r="CU245" s="632"/>
      <c r="CV245" s="276"/>
      <c r="CW245" s="244"/>
      <c r="CX245" s="630"/>
      <c r="CY245" s="648" t="str">
        <f>IF(Portada!$A$1="www.fly-logics.com","TIEMPO DE VUELO",0)</f>
        <v>TIEMPO DE VUELO</v>
      </c>
      <c r="CZ245" s="648"/>
      <c r="DA245" s="648"/>
      <c r="DB245" s="648"/>
      <c r="DC245" s="648"/>
      <c r="DD245" s="648"/>
      <c r="DE245" s="648"/>
      <c r="DF245" s="648"/>
      <c r="DG245" s="648"/>
      <c r="DH245" s="648"/>
      <c r="DI245" s="648"/>
      <c r="DJ245" s="625"/>
      <c r="DK245" s="648" t="str">
        <f>IF(Portada!$A$1="www.fly-logics.com","TIEMPO MEDIO",0)</f>
        <v>TIEMPO MEDIO</v>
      </c>
      <c r="DL245" s="648"/>
      <c r="DM245" s="648"/>
      <c r="DN245" s="648"/>
      <c r="DO245" s="648"/>
      <c r="DP245" s="648"/>
      <c r="DQ245" s="648"/>
      <c r="DR245" s="648"/>
      <c r="DS245" s="648"/>
      <c r="DT245" s="648"/>
      <c r="DU245" s="648"/>
      <c r="DV245" s="15"/>
      <c r="DW245" s="614"/>
      <c r="DX245" s="614"/>
      <c r="DY245" s="614"/>
      <c r="DZ245" s="614"/>
      <c r="EA245" s="614"/>
      <c r="EB245" s="615"/>
      <c r="EC245" s="616"/>
      <c r="ED245" s="616"/>
      <c r="EE245" s="615"/>
      <c r="EF245" s="615"/>
      <c r="EG245" s="616"/>
      <c r="EH245" s="616"/>
      <c r="EI245" s="615"/>
      <c r="EJ245" s="615"/>
      <c r="EK245" s="616"/>
      <c r="EL245" s="616"/>
      <c r="EM245" s="615"/>
      <c r="EN245" s="606"/>
      <c r="EO245" s="606"/>
      <c r="EP245" s="606"/>
      <c r="EQ245" s="617"/>
      <c r="ER245" s="618"/>
      <c r="ES245" s="617"/>
      <c r="ET245" s="632"/>
      <c r="EU245" s="630"/>
      <c r="EV245" s="648" t="str">
        <f>IF(Portada!$A$1="www.fly-logics.com","TIEMPO DE VUELO",0)</f>
        <v>TIEMPO DE VUELO</v>
      </c>
      <c r="EW245" s="648"/>
      <c r="EX245" s="648"/>
      <c r="EY245" s="648"/>
      <c r="EZ245" s="648"/>
      <c r="FA245" s="648"/>
      <c r="FB245" s="648"/>
      <c r="FC245" s="648"/>
      <c r="FD245" s="648"/>
      <c r="FE245" s="648"/>
      <c r="FF245" s="648"/>
      <c r="FG245" s="625"/>
      <c r="FH245" s="648" t="str">
        <f>IF(Portada!$A$1="www.fly-logics.com","TIEMPO MEDIO",0)</f>
        <v>TIEMPO MEDIO</v>
      </c>
      <c r="FI245" s="648"/>
      <c r="FJ245" s="648"/>
      <c r="FK245" s="648"/>
      <c r="FL245" s="648"/>
      <c r="FM245" s="648"/>
      <c r="FN245" s="648"/>
      <c r="FO245" s="648"/>
      <c r="FP245" s="648"/>
      <c r="FQ245" s="648"/>
      <c r="FR245" s="648"/>
      <c r="FS245" s="15"/>
      <c r="FT245" s="614"/>
      <c r="FU245" s="614"/>
      <c r="FV245" s="614"/>
      <c r="FW245" s="614"/>
      <c r="FX245" s="614"/>
      <c r="FY245" s="615"/>
      <c r="FZ245" s="616"/>
      <c r="GA245" s="616"/>
      <c r="GB245" s="615"/>
      <c r="GC245" s="615"/>
      <c r="GD245" s="616"/>
      <c r="GE245" s="616"/>
      <c r="GF245" s="615"/>
      <c r="GG245" s="615"/>
      <c r="GH245" s="616"/>
      <c r="GI245" s="616"/>
      <c r="GJ245" s="615"/>
      <c r="GK245" s="606"/>
      <c r="GL245" s="606"/>
      <c r="GM245" s="606"/>
      <c r="GN245" s="617"/>
      <c r="GO245" s="618"/>
      <c r="GP245" s="617"/>
      <c r="GQ245" s="632"/>
      <c r="GR245" s="6"/>
    </row>
    <row r="246" spans="1:200" ht="8.85" customHeight="1" x14ac:dyDescent="0.25">
      <c r="A246" s="244"/>
      <c r="B246" s="630"/>
      <c r="C246" s="649"/>
      <c r="D246" s="649"/>
      <c r="E246" s="649"/>
      <c r="F246" s="649"/>
      <c r="G246" s="649"/>
      <c r="H246" s="649"/>
      <c r="I246" s="649"/>
      <c r="J246" s="649"/>
      <c r="K246" s="649"/>
      <c r="L246" s="649"/>
      <c r="M246" s="649"/>
      <c r="N246" s="625"/>
      <c r="O246" s="649"/>
      <c r="P246" s="649"/>
      <c r="Q246" s="649"/>
      <c r="R246" s="649"/>
      <c r="S246" s="649"/>
      <c r="T246" s="649"/>
      <c r="U246" s="649"/>
      <c r="V246" s="649"/>
      <c r="W246" s="649"/>
      <c r="X246" s="649"/>
      <c r="Y246" s="649"/>
      <c r="Z246" s="15"/>
      <c r="AA246" s="614"/>
      <c r="AB246" s="614"/>
      <c r="AC246" s="614"/>
      <c r="AD246" s="614"/>
      <c r="AE246" s="614"/>
      <c r="AF246" s="615"/>
      <c r="AG246" s="615"/>
      <c r="AH246" s="615"/>
      <c r="AI246" s="615"/>
      <c r="AJ246" s="615"/>
      <c r="AK246" s="615"/>
      <c r="AL246" s="615"/>
      <c r="AM246" s="615"/>
      <c r="AN246" s="615"/>
      <c r="AO246" s="615"/>
      <c r="AP246" s="615"/>
      <c r="AQ246" s="615"/>
      <c r="AR246" s="606"/>
      <c r="AS246" s="606"/>
      <c r="AT246" s="606"/>
      <c r="AU246" s="617"/>
      <c r="AV246" s="617"/>
      <c r="AW246" s="617"/>
      <c r="AX246" s="632"/>
      <c r="AY246" s="630"/>
      <c r="AZ246" s="649"/>
      <c r="BA246" s="649"/>
      <c r="BB246" s="649"/>
      <c r="BC246" s="649"/>
      <c r="BD246" s="649"/>
      <c r="BE246" s="649"/>
      <c r="BF246" s="649"/>
      <c r="BG246" s="649"/>
      <c r="BH246" s="649"/>
      <c r="BI246" s="649"/>
      <c r="BJ246" s="649"/>
      <c r="BK246" s="625"/>
      <c r="BL246" s="649"/>
      <c r="BM246" s="649"/>
      <c r="BN246" s="649"/>
      <c r="BO246" s="649"/>
      <c r="BP246" s="649"/>
      <c r="BQ246" s="649"/>
      <c r="BR246" s="649"/>
      <c r="BS246" s="649"/>
      <c r="BT246" s="649"/>
      <c r="BU246" s="649"/>
      <c r="BV246" s="649"/>
      <c r="BW246" s="15"/>
      <c r="BX246" s="614"/>
      <c r="BY246" s="614"/>
      <c r="BZ246" s="614"/>
      <c r="CA246" s="614"/>
      <c r="CB246" s="614"/>
      <c r="CC246" s="615"/>
      <c r="CD246" s="615"/>
      <c r="CE246" s="615"/>
      <c r="CF246" s="615"/>
      <c r="CG246" s="615"/>
      <c r="CH246" s="615"/>
      <c r="CI246" s="615"/>
      <c r="CJ246" s="615"/>
      <c r="CK246" s="615"/>
      <c r="CL246" s="615"/>
      <c r="CM246" s="615"/>
      <c r="CN246" s="615"/>
      <c r="CO246" s="606"/>
      <c r="CP246" s="606"/>
      <c r="CQ246" s="606"/>
      <c r="CR246" s="617"/>
      <c r="CS246" s="617"/>
      <c r="CT246" s="617"/>
      <c r="CU246" s="632"/>
      <c r="CV246" s="276"/>
      <c r="CW246" s="244"/>
      <c r="CX246" s="630"/>
      <c r="CY246" s="649"/>
      <c r="CZ246" s="649"/>
      <c r="DA246" s="649"/>
      <c r="DB246" s="649"/>
      <c r="DC246" s="649"/>
      <c r="DD246" s="649"/>
      <c r="DE246" s="649"/>
      <c r="DF246" s="649"/>
      <c r="DG246" s="649"/>
      <c r="DH246" s="649"/>
      <c r="DI246" s="649"/>
      <c r="DJ246" s="625"/>
      <c r="DK246" s="649"/>
      <c r="DL246" s="649"/>
      <c r="DM246" s="649"/>
      <c r="DN246" s="649"/>
      <c r="DO246" s="649"/>
      <c r="DP246" s="649"/>
      <c r="DQ246" s="649"/>
      <c r="DR246" s="649"/>
      <c r="DS246" s="649"/>
      <c r="DT246" s="649"/>
      <c r="DU246" s="649"/>
      <c r="DV246" s="15"/>
      <c r="DW246" s="614"/>
      <c r="DX246" s="614"/>
      <c r="DY246" s="614"/>
      <c r="DZ246" s="614"/>
      <c r="EA246" s="614"/>
      <c r="EB246" s="615"/>
      <c r="EC246" s="615"/>
      <c r="ED246" s="615"/>
      <c r="EE246" s="615"/>
      <c r="EF246" s="615"/>
      <c r="EG246" s="615"/>
      <c r="EH246" s="615"/>
      <c r="EI246" s="615"/>
      <c r="EJ246" s="615"/>
      <c r="EK246" s="615"/>
      <c r="EL246" s="615"/>
      <c r="EM246" s="615"/>
      <c r="EN246" s="606"/>
      <c r="EO246" s="606"/>
      <c r="EP246" s="606"/>
      <c r="EQ246" s="617"/>
      <c r="ER246" s="617"/>
      <c r="ES246" s="617"/>
      <c r="ET246" s="632"/>
      <c r="EU246" s="630"/>
      <c r="EV246" s="649"/>
      <c r="EW246" s="649"/>
      <c r="EX246" s="649"/>
      <c r="EY246" s="649"/>
      <c r="EZ246" s="649"/>
      <c r="FA246" s="649"/>
      <c r="FB246" s="649"/>
      <c r="FC246" s="649"/>
      <c r="FD246" s="649"/>
      <c r="FE246" s="649"/>
      <c r="FF246" s="649"/>
      <c r="FG246" s="625"/>
      <c r="FH246" s="649"/>
      <c r="FI246" s="649"/>
      <c r="FJ246" s="649"/>
      <c r="FK246" s="649"/>
      <c r="FL246" s="649"/>
      <c r="FM246" s="649"/>
      <c r="FN246" s="649"/>
      <c r="FO246" s="649"/>
      <c r="FP246" s="649"/>
      <c r="FQ246" s="649"/>
      <c r="FR246" s="649"/>
      <c r="FS246" s="15"/>
      <c r="FT246" s="614"/>
      <c r="FU246" s="614"/>
      <c r="FV246" s="614"/>
      <c r="FW246" s="614"/>
      <c r="FX246" s="614"/>
      <c r="FY246" s="615"/>
      <c r="FZ246" s="615"/>
      <c r="GA246" s="615"/>
      <c r="GB246" s="615"/>
      <c r="GC246" s="615"/>
      <c r="GD246" s="615"/>
      <c r="GE246" s="615"/>
      <c r="GF246" s="615"/>
      <c r="GG246" s="615"/>
      <c r="GH246" s="615"/>
      <c r="GI246" s="615"/>
      <c r="GJ246" s="615"/>
      <c r="GK246" s="606"/>
      <c r="GL246" s="606"/>
      <c r="GM246" s="606"/>
      <c r="GN246" s="617"/>
      <c r="GO246" s="617"/>
      <c r="GP246" s="617"/>
      <c r="GQ246" s="632"/>
      <c r="GR246" s="6"/>
    </row>
    <row r="247" spans="1:200" ht="10.5" customHeight="1" x14ac:dyDescent="0.25">
      <c r="A247" s="244"/>
      <c r="B247" s="630"/>
      <c r="C247" s="1132" t="str">
        <f>IF(SUMIFS(Bitácora!$I$5:$I$1036129,Bitácora!$D$5:$D$1036129,F241,Bitácora!$AN$5:$AN$1036129,V241,Bitácora!$E$5:$E$1036129,L241)=0," ",SUMIFS(Bitácora!$I$5:$I$1036129,Bitácora!$D$5:$D$1036129,F241,Bitácora!$AN$5:$AN$1036129,V241,Bitácora!$E$5:$E$1036129,L241))</f>
        <v xml:space="preserve"> </v>
      </c>
      <c r="D247" s="1132"/>
      <c r="E247" s="1132"/>
      <c r="F247" s="1132"/>
      <c r="G247" s="1132"/>
      <c r="H247" s="1132"/>
      <c r="I247" s="1132"/>
      <c r="J247" s="1132"/>
      <c r="K247" s="1132"/>
      <c r="L247" s="1132"/>
      <c r="M247" s="1132"/>
      <c r="N247" s="625"/>
      <c r="O247" s="1132" t="str">
        <f t="shared" ref="O247" si="276">IF(IFERROR(C247/J250,"")=0,"",IFERROR(C247/J250,""))</f>
        <v/>
      </c>
      <c r="P247" s="1132"/>
      <c r="Q247" s="1132"/>
      <c r="R247" s="1132"/>
      <c r="S247" s="1132"/>
      <c r="T247" s="1132"/>
      <c r="U247" s="1132"/>
      <c r="V247" s="1132"/>
      <c r="W247" s="1132"/>
      <c r="X247" s="1132"/>
      <c r="Y247" s="1132"/>
      <c r="Z247" s="15"/>
      <c r="AA247" s="613" t="str">
        <f>IF(Portada!$A$1="www.fly-logics.com","MAR",0)</f>
        <v>MAR</v>
      </c>
      <c r="AB247" s="614"/>
      <c r="AC247" s="614"/>
      <c r="AD247" s="614"/>
      <c r="AE247" s="614"/>
      <c r="AF247" s="605" t="str">
        <f>IF(SUMIFS(Bitácora!$Y$5:$Y$1036129,Bitácora!$D$5:$D$1036129,F241,Bitácora!$AN$5:$AN$1036129,V241,Bitácora!$E$5:$E$1036129,L241,Bitácora!$AM$5:$AM$1036129,AA247)=0," ",SUMIFS(Bitácora!$Y$5:$Y$1036129,Bitácora!$D$5:$D$1036129,F241,Bitácora!$AN$5:$AN$1036129,V241,Bitácora!$E$5:$E$1036129,L241,Bitácora!$AM$5:$AM$1036129,AA247))</f>
        <v xml:space="preserve"> </v>
      </c>
      <c r="AG247" s="615"/>
      <c r="AH247" s="615"/>
      <c r="AI247" s="615"/>
      <c r="AJ247" s="605" t="str">
        <f>IF(SUMIFS(Bitácora!$Z$5:$Z$1036129,Bitácora!$D$5:$D$1036129,F241,Bitácora!$AN$5:$AN$1036129,V241,Bitácora!$E$5:$E$1036129,L241,Bitácora!$AM$5:$AM$1036129,AA247)=0," ",SUMIFS(Bitácora!$Z$5:$Z$1036129,Bitácora!$D$5:$D$1036129,F241,Bitácora!$AN$5:$AN$1036129,V241,Bitácora!$E$5:$E$1036129,L241,Bitácora!$AM$5:$AM$1036129,AA247))</f>
        <v xml:space="preserve"> </v>
      </c>
      <c r="AK247" s="615"/>
      <c r="AL247" s="615"/>
      <c r="AM247" s="615"/>
      <c r="AN247" s="605" t="str">
        <f>IF(SUMIFS(Bitácora!$AA$5:$AA$1036129,Bitácora!$D$5:$D$1036129,F241,Bitácora!$AN$5:$AN$1036129,V241,Bitácora!$E$5:$E$1036129,L241,Bitácora!$AM$5:$AM$1036129,AA247)=0," ",SUMIFS(Bitácora!$AA$5:$AA$1036129,Bitácora!$D$5:$D$1036129,F241,Bitácora!$AN$5:$AN$1036129,V241,Bitácora!$E$5:$E$1036129,L241,Bitácora!$AM$5:$AM$1036129,AA247))</f>
        <v xml:space="preserve"> </v>
      </c>
      <c r="AO247" s="615"/>
      <c r="AP247" s="615"/>
      <c r="AQ247" s="615"/>
      <c r="AR247" s="606" t="str">
        <f>IF(SUMIFS(Bitácora!$AE$5:$AE$1036129,Bitácora!$D$5:$D$1036129,F241,Bitácora!$AN$5:$AN$1036129,V241,Bitácora!$E$5:$E$1036129,L241,Bitácora!$AM$5:$AM$1036129,AA247)=0," ",SUMIFS(Bitácora!$AE$5:$AE$1036129,Bitácora!$D$5:$D$1036129,F241,Bitácora!$AN$5:$AN$1036129,V241,Bitácora!$E$5:$E$1036129,L241,Bitácora!$AM$5:$AM$1036129,AA247))</f>
        <v xml:space="preserve"> </v>
      </c>
      <c r="AS247" s="606"/>
      <c r="AT247" s="606"/>
      <c r="AU247" s="606" t="str">
        <f>IF(SUMIFS(Bitácora!$AF$5:$AF$1036129,Bitácora!$D$5:$D$1036129,F241,Bitácora!$AN$5:$AN$1036129,V241,Bitácora!$E$5:$E$1036129,L241,Bitácora!$AM$5:$AM$1036129,AA247)=0," ",SUMIFS(Bitácora!$AF$5:$AF$1036129,Bitácora!$D$5:$D$1036129,F241,Bitácora!$AN$5:$AN$1036129,V241,Bitácora!$E$5:$E$1036129,L241,Bitácora!$AM$5:$AM$1036129,AA247))</f>
        <v xml:space="preserve"> </v>
      </c>
      <c r="AV247" s="617"/>
      <c r="AW247" s="617"/>
      <c r="AX247" s="632"/>
      <c r="AY247" s="630"/>
      <c r="AZ247" s="1132" t="str">
        <f>IF(SUMIFS(Bitácora!$I$5:$I$1036129,Bitácora!$D$5:$D$1036129,BC241,Bitácora!$AN$5:$AN$1036129,BS241,Bitácora!$E$5:$E$1036129,BI241)=0," ",SUMIFS(Bitácora!$I$5:$I$1036129,Bitácora!$D$5:$D$1036129,BC241,Bitácora!$AN$5:$AN$1036129,BS241,Bitácora!$E$5:$E$1036129,BI241))</f>
        <v xml:space="preserve"> </v>
      </c>
      <c r="BA247" s="1132"/>
      <c r="BB247" s="1132"/>
      <c r="BC247" s="1132"/>
      <c r="BD247" s="1132"/>
      <c r="BE247" s="1132"/>
      <c r="BF247" s="1132"/>
      <c r="BG247" s="1132"/>
      <c r="BH247" s="1132"/>
      <c r="BI247" s="1132"/>
      <c r="BJ247" s="1132"/>
      <c r="BK247" s="625"/>
      <c r="BL247" s="1132" t="str">
        <f t="shared" ref="BL247" si="277">IF(IFERROR(AZ247/BG250,"")=0,"",IFERROR(AZ247/BG250,""))</f>
        <v/>
      </c>
      <c r="BM247" s="1132"/>
      <c r="BN247" s="1132"/>
      <c r="BO247" s="1132"/>
      <c r="BP247" s="1132"/>
      <c r="BQ247" s="1132"/>
      <c r="BR247" s="1132"/>
      <c r="BS247" s="1132"/>
      <c r="BT247" s="1132"/>
      <c r="BU247" s="1132"/>
      <c r="BV247" s="1132"/>
      <c r="BW247" s="15"/>
      <c r="BX247" s="613" t="str">
        <f>IF(Portada!$A$1="www.fly-logics.com","MAR",0)</f>
        <v>MAR</v>
      </c>
      <c r="BY247" s="614"/>
      <c r="BZ247" s="614"/>
      <c r="CA247" s="614"/>
      <c r="CB247" s="614"/>
      <c r="CC247" s="605" t="str">
        <f>IF(SUMIFS(Bitácora!$Y$5:$Y$1036129,Bitácora!$D$5:$D$1036129,BC241,Bitácora!$AN$5:$AN$1036129,BS241,Bitácora!$E$5:$E$1036129,BI241,Bitácora!$AM$5:$AM$1036129,BX247)=0," ",SUMIFS(Bitácora!$Y$5:$Y$1036129,Bitácora!$D$5:$D$1036129,BC241,Bitácora!$AN$5:$AN$1036129,BS241,Bitácora!$E$5:$E$1036129,BI241,Bitácora!$AM$5:$AM$1036129,BX247))</f>
        <v xml:space="preserve"> </v>
      </c>
      <c r="CD247" s="615"/>
      <c r="CE247" s="615"/>
      <c r="CF247" s="615"/>
      <c r="CG247" s="605" t="str">
        <f>IF(SUMIFS(Bitácora!$Z$5:$Z$1036129,Bitácora!$D$5:$D$1036129,BC241,Bitácora!$AN$5:$AN$1036129,BS241,Bitácora!$E$5:$E$1036129,BI241,Bitácora!$AM$5:$AM$1036129,BX247)=0," ",SUMIFS(Bitácora!$Z$5:$Z$1036129,Bitácora!$D$5:$D$1036129,BC241,Bitácora!$AN$5:$AN$1036129,BS241,Bitácora!$E$5:$E$1036129,BI241,Bitácora!$AM$5:$AM$1036129,BX247))</f>
        <v xml:space="preserve"> </v>
      </c>
      <c r="CH247" s="615"/>
      <c r="CI247" s="615"/>
      <c r="CJ247" s="615"/>
      <c r="CK247" s="605" t="str">
        <f>IF(SUMIFS(Bitácora!$AA$5:$AA$1036129,Bitácora!$D$5:$D$1036129,BC241,Bitácora!$AN$5:$AN$1036129,BS241,Bitácora!$E$5:$E$1036129,BI241,Bitácora!$AM$5:$AM$1036129,BX247)=0," ",SUMIFS(Bitácora!$AA$5:$AA$1036129,Bitácora!$D$5:$D$1036129,BC241,Bitácora!$AN$5:$AN$1036129,BS241,Bitácora!$E$5:$E$1036129,BI241,Bitácora!$AM$5:$AM$1036129,BX247))</f>
        <v xml:space="preserve"> </v>
      </c>
      <c r="CL247" s="615"/>
      <c r="CM247" s="615"/>
      <c r="CN247" s="615"/>
      <c r="CO247" s="606" t="str">
        <f>IF(SUMIFS(Bitácora!$AE$5:$AE$1036129,Bitácora!$D$5:$D$1036129,BC241,Bitácora!$AN$5:$AN$1036129,BS241,Bitácora!$E$5:$E$1036129,BI241,Bitácora!$AM$5:$AM$1036129,BX247)=0," ",SUMIFS(Bitácora!$AE$5:$AE$1036129,Bitácora!$D$5:$D$1036129,BC241,Bitácora!$AN$5:$AN$1036129,BS241,Bitácora!$E$5:$E$1036129,BI241,Bitácora!$AM$5:$AM$1036129,BX247))</f>
        <v xml:space="preserve"> </v>
      </c>
      <c r="CP247" s="606"/>
      <c r="CQ247" s="606"/>
      <c r="CR247" s="606" t="str">
        <f>IF(SUMIFS(Bitácora!$AF$5:$AF$1036129,Bitácora!$D$5:$D$1036129,BC241,Bitácora!$AN$5:$AN$1036129,BS241,Bitácora!$E$5:$E$1036129,BI241,Bitácora!$AM$5:$AM$1036129,BX247)=0," ",SUMIFS(Bitácora!$AF$5:$AF$1036129,Bitácora!$D$5:$D$1036129,BC241,Bitácora!$AN$5:$AN$1036129,BS241,Bitácora!$E$5:$E$1036129,BI241,Bitácora!$AM$5:$AM$1036129,BX247))</f>
        <v xml:space="preserve"> </v>
      </c>
      <c r="CS247" s="617"/>
      <c r="CT247" s="617"/>
      <c r="CU247" s="632"/>
      <c r="CV247" s="276"/>
      <c r="CW247" s="244"/>
      <c r="CX247" s="630"/>
      <c r="CY247" s="1132" t="str">
        <f>IF(SUMIFS(Bitácora!$I$5:$I$1036129,Bitácora!$D$5:$D$1036129,DB241,Bitácora!$AN$5:$AN$1036129,DR241,Bitácora!$E$5:$E$1036129,DH241)=0," ",SUMIFS(Bitácora!$I$5:$I$1036129,Bitácora!$D$5:$D$1036129,DB241,Bitácora!$AN$5:$AN$1036129,DR241,Bitácora!$E$5:$E$1036129,DH241))</f>
        <v xml:space="preserve"> </v>
      </c>
      <c r="CZ247" s="1132"/>
      <c r="DA247" s="1132"/>
      <c r="DB247" s="1132"/>
      <c r="DC247" s="1132"/>
      <c r="DD247" s="1132"/>
      <c r="DE247" s="1132"/>
      <c r="DF247" s="1132"/>
      <c r="DG247" s="1132"/>
      <c r="DH247" s="1132"/>
      <c r="DI247" s="1132"/>
      <c r="DJ247" s="625"/>
      <c r="DK247" s="1132" t="str">
        <f t="shared" ref="DK247" si="278">IF(IFERROR(CY247/DF250,"")=0,"",IFERROR(CY247/DF250,""))</f>
        <v/>
      </c>
      <c r="DL247" s="1132"/>
      <c r="DM247" s="1132"/>
      <c r="DN247" s="1132"/>
      <c r="DO247" s="1132"/>
      <c r="DP247" s="1132"/>
      <c r="DQ247" s="1132"/>
      <c r="DR247" s="1132"/>
      <c r="DS247" s="1132"/>
      <c r="DT247" s="1132"/>
      <c r="DU247" s="1132"/>
      <c r="DV247" s="15"/>
      <c r="DW247" s="613" t="str">
        <f>IF(Portada!$A$1="www.fly-logics.com","MAR",0)</f>
        <v>MAR</v>
      </c>
      <c r="DX247" s="614"/>
      <c r="DY247" s="614"/>
      <c r="DZ247" s="614"/>
      <c r="EA247" s="614"/>
      <c r="EB247" s="605" t="str">
        <f>IF(SUMIFS(Bitácora!$Y$5:$Y$1036129,Bitácora!$D$5:$D$1036129,DB241,Bitácora!$AN$5:$AN$1036129,DR241,Bitácora!$E$5:$E$1036129,DH241,Bitácora!$AM$5:$AM$1036129,DW247)=0," ",SUMIFS(Bitácora!$Y$5:$Y$1036129,Bitácora!$D$5:$D$1036129,DB241,Bitácora!$AN$5:$AN$1036129,DR241,Bitácora!$E$5:$E$1036129,DH241,Bitácora!$AM$5:$AM$1036129,DW247))</f>
        <v xml:space="preserve"> </v>
      </c>
      <c r="EC247" s="615"/>
      <c r="ED247" s="615"/>
      <c r="EE247" s="615"/>
      <c r="EF247" s="605" t="str">
        <f>IF(SUMIFS(Bitácora!$Z$5:$Z$1036129,Bitácora!$D$5:$D$1036129,DB241,Bitácora!$AN$5:$AN$1036129,DR241,Bitácora!$E$5:$E$1036129,DH241,Bitácora!$AM$5:$AM$1036129,DW247)=0," ",SUMIFS(Bitácora!$Z$5:$Z$1036129,Bitácora!$D$5:$D$1036129,DB241,Bitácora!$AN$5:$AN$1036129,DR241,Bitácora!$E$5:$E$1036129,DH241,Bitácora!$AM$5:$AM$1036129,DW247))</f>
        <v xml:space="preserve"> </v>
      </c>
      <c r="EG247" s="615"/>
      <c r="EH247" s="615"/>
      <c r="EI247" s="615"/>
      <c r="EJ247" s="605" t="str">
        <f>IF(SUMIFS(Bitácora!$AA$5:$AA$1036129,Bitácora!$D$5:$D$1036129,DB241,Bitácora!$AN$5:$AN$1036129,DR241,Bitácora!$E$5:$E$1036129,DH241,Bitácora!$AM$5:$AM$1036129,DW247)=0," ",SUMIFS(Bitácora!$AA$5:$AA$1036129,Bitácora!$D$5:$D$1036129,DB241,Bitácora!$AN$5:$AN$1036129,DR241,Bitácora!$E$5:$E$1036129,DH241,Bitácora!$AM$5:$AM$1036129,DW247))</f>
        <v xml:space="preserve"> </v>
      </c>
      <c r="EK247" s="615"/>
      <c r="EL247" s="615"/>
      <c r="EM247" s="615"/>
      <c r="EN247" s="606" t="str">
        <f>IF(SUMIFS(Bitácora!$AE$5:$AE$1036129,Bitácora!$D$5:$D$1036129,DB241,Bitácora!$AN$5:$AN$1036129,DR241,Bitácora!$E$5:$E$1036129,DH241,Bitácora!$AM$5:$AM$1036129,DW247)=0," ",SUMIFS(Bitácora!$AE$5:$AE$1036129,Bitácora!$D$5:$D$1036129,DB241,Bitácora!$AN$5:$AN$1036129,DR241,Bitácora!$E$5:$E$1036129,DH241,Bitácora!$AM$5:$AM$1036129,DW247))</f>
        <v xml:space="preserve"> </v>
      </c>
      <c r="EO247" s="606"/>
      <c r="EP247" s="606"/>
      <c r="EQ247" s="606" t="str">
        <f>IF(SUMIFS(Bitácora!$AF$5:$AF$1036129,Bitácora!$D$5:$D$1036129,DB241,Bitácora!$AN$5:$AN$1036129,DR241,Bitácora!$E$5:$E$1036129,DH241,Bitácora!$AM$5:$AM$1036129,DW247)=0," ",SUMIFS(Bitácora!$AF$5:$AF$1036129,Bitácora!$D$5:$D$1036129,DB241,Bitácora!$AN$5:$AN$1036129,DR241,Bitácora!$E$5:$E$1036129,DH241,Bitácora!$AM$5:$AM$1036129,DW247))</f>
        <v xml:space="preserve"> </v>
      </c>
      <c r="ER247" s="617"/>
      <c r="ES247" s="617"/>
      <c r="ET247" s="632"/>
      <c r="EU247" s="630"/>
      <c r="EV247" s="1132" t="str">
        <f>IF(SUMIFS(Bitácora!$I$5:$I$1036129,Bitácora!$D$5:$D$1036129,EY241,Bitácora!$AN$5:$AN$1036129,FO241,Bitácora!$E$5:$E$1036129,FE241)=0," ",SUMIFS(Bitácora!$I$5:$I$1036129,Bitácora!$D$5:$D$1036129,EY241,Bitácora!$AN$5:$AN$1036129,FO241,Bitácora!$E$5:$E$1036129,FE241))</f>
        <v xml:space="preserve"> </v>
      </c>
      <c r="EW247" s="1132"/>
      <c r="EX247" s="1132"/>
      <c r="EY247" s="1132"/>
      <c r="EZ247" s="1132"/>
      <c r="FA247" s="1132"/>
      <c r="FB247" s="1132"/>
      <c r="FC247" s="1132"/>
      <c r="FD247" s="1132"/>
      <c r="FE247" s="1132"/>
      <c r="FF247" s="1132"/>
      <c r="FG247" s="625"/>
      <c r="FH247" s="1132" t="str">
        <f t="shared" ref="FH247" si="279">IF(IFERROR(EV247/FC250,"")=0,"",IFERROR(EV247/FC250,""))</f>
        <v/>
      </c>
      <c r="FI247" s="1132"/>
      <c r="FJ247" s="1132"/>
      <c r="FK247" s="1132"/>
      <c r="FL247" s="1132"/>
      <c r="FM247" s="1132"/>
      <c r="FN247" s="1132"/>
      <c r="FO247" s="1132"/>
      <c r="FP247" s="1132"/>
      <c r="FQ247" s="1132"/>
      <c r="FR247" s="1132"/>
      <c r="FS247" s="15"/>
      <c r="FT247" s="613" t="str">
        <f>IF(Portada!$A$1="www.fly-logics.com","MAR",0)</f>
        <v>MAR</v>
      </c>
      <c r="FU247" s="614"/>
      <c r="FV247" s="614"/>
      <c r="FW247" s="614"/>
      <c r="FX247" s="614"/>
      <c r="FY247" s="605" t="str">
        <f>IF(SUMIFS(Bitácora!$Y$5:$Y$1036129,Bitácora!$D$5:$D$1036129,EY241,Bitácora!$AN$5:$AN$1036129,FO241,Bitácora!$E$5:$E$1036129,FE241,Bitácora!$AM$5:$AM$1036129,FT247)=0," ",SUMIFS(Bitácora!$Y$5:$Y$1036129,Bitácora!$D$5:$D$1036129,EY241,Bitácora!$AN$5:$AN$1036129,FO241,Bitácora!$E$5:$E$1036129,FE241,Bitácora!$AM$5:$AM$1036129,FT247))</f>
        <v xml:space="preserve"> </v>
      </c>
      <c r="FZ247" s="615"/>
      <c r="GA247" s="615"/>
      <c r="GB247" s="615"/>
      <c r="GC247" s="605" t="str">
        <f>IF(SUMIFS(Bitácora!$Z$5:$Z$1036129,Bitácora!$D$5:$D$1036129,EY241,Bitácora!$AN$5:$AN$1036129,FO241,Bitácora!$E$5:$E$1036129,FE241,Bitácora!$AM$5:$AM$1036129,FT247)=0," ",SUMIFS(Bitácora!$Z$5:$Z$1036129,Bitácora!$D$5:$D$1036129,EY241,Bitácora!$AN$5:$AN$1036129,FO241,Bitácora!$E$5:$E$1036129,FE241,Bitácora!$AM$5:$AM$1036129,FT247))</f>
        <v xml:space="preserve"> </v>
      </c>
      <c r="GD247" s="615"/>
      <c r="GE247" s="615"/>
      <c r="GF247" s="615"/>
      <c r="GG247" s="605" t="str">
        <f>IF(SUMIFS(Bitácora!$AA$5:$AA$1036129,Bitácora!$D$5:$D$1036129,EY241,Bitácora!$AN$5:$AN$1036129,FO241,Bitácora!$E$5:$E$1036129,FE241,Bitácora!$AM$5:$AM$1036129,FT247)=0," ",SUMIFS(Bitácora!$AA$5:$AA$1036129,Bitácora!$D$5:$D$1036129,EY241,Bitácora!$AN$5:$AN$1036129,FO241,Bitácora!$E$5:$E$1036129,FE241,Bitácora!$AM$5:$AM$1036129,FT247))</f>
        <v xml:space="preserve"> </v>
      </c>
      <c r="GH247" s="615"/>
      <c r="GI247" s="615"/>
      <c r="GJ247" s="615"/>
      <c r="GK247" s="606" t="str">
        <f>IF(SUMIFS(Bitácora!$AE$5:$AE$1036129,Bitácora!$D$5:$D$1036129,EY241,Bitácora!$AN$5:$AN$1036129,FO241,Bitácora!$E$5:$E$1036129,FE241,Bitácora!$AM$5:$AM$1036129,FT247)=0," ",SUMIFS(Bitácora!$AE$5:$AE$1036129,Bitácora!$D$5:$D$1036129,EY241,Bitácora!$AN$5:$AN$1036129,FO241,Bitácora!$E$5:$E$1036129,FE241,Bitácora!$AM$5:$AM$1036129,FT247))</f>
        <v xml:space="preserve"> </v>
      </c>
      <c r="GL247" s="606"/>
      <c r="GM247" s="606"/>
      <c r="GN247" s="606" t="str">
        <f>IF(SUMIFS(Bitácora!$AF$5:$AF$1036129,Bitácora!$D$5:$D$1036129,EY241,Bitácora!$AN$5:$AN$1036129,FO241,Bitácora!$E$5:$E$1036129,FE241,Bitácora!$AM$5:$AM$1036129,FT247)=0," ",SUMIFS(Bitácora!$AF$5:$AF$1036129,Bitácora!$D$5:$D$1036129,EY241,Bitácora!$AN$5:$AN$1036129,FO241,Bitácora!$E$5:$E$1036129,FE241,Bitácora!$AM$5:$AM$1036129,FT247))</f>
        <v xml:space="preserve"> </v>
      </c>
      <c r="GO247" s="617"/>
      <c r="GP247" s="617"/>
      <c r="GQ247" s="632"/>
      <c r="GR247" s="6"/>
    </row>
    <row r="248" spans="1:200" ht="8.85" customHeight="1" x14ac:dyDescent="0.25">
      <c r="A248" s="244"/>
      <c r="B248" s="630"/>
      <c r="C248" s="1133"/>
      <c r="D248" s="1133"/>
      <c r="E248" s="1133"/>
      <c r="F248" s="1133"/>
      <c r="G248" s="1133"/>
      <c r="H248" s="1133"/>
      <c r="I248" s="1133"/>
      <c r="J248" s="1133"/>
      <c r="K248" s="1133"/>
      <c r="L248" s="1133"/>
      <c r="M248" s="1133"/>
      <c r="N248" s="625"/>
      <c r="O248" s="1133"/>
      <c r="P248" s="1133"/>
      <c r="Q248" s="1133"/>
      <c r="R248" s="1133"/>
      <c r="S248" s="1133"/>
      <c r="T248" s="1133"/>
      <c r="U248" s="1133"/>
      <c r="V248" s="1133"/>
      <c r="W248" s="1133"/>
      <c r="X248" s="1133"/>
      <c r="Y248" s="1133"/>
      <c r="Z248" s="15"/>
      <c r="AA248" s="614"/>
      <c r="AB248" s="614"/>
      <c r="AC248" s="614"/>
      <c r="AD248" s="614"/>
      <c r="AE248" s="614"/>
      <c r="AF248" s="615"/>
      <c r="AG248" s="616"/>
      <c r="AH248" s="616"/>
      <c r="AI248" s="615"/>
      <c r="AJ248" s="615"/>
      <c r="AK248" s="616"/>
      <c r="AL248" s="616"/>
      <c r="AM248" s="615"/>
      <c r="AN248" s="615"/>
      <c r="AO248" s="616"/>
      <c r="AP248" s="616"/>
      <c r="AQ248" s="615"/>
      <c r="AR248" s="606"/>
      <c r="AS248" s="606"/>
      <c r="AT248" s="606"/>
      <c r="AU248" s="617"/>
      <c r="AV248" s="618"/>
      <c r="AW248" s="617"/>
      <c r="AX248" s="632"/>
      <c r="AY248" s="630"/>
      <c r="AZ248" s="1133"/>
      <c r="BA248" s="1133"/>
      <c r="BB248" s="1133"/>
      <c r="BC248" s="1133"/>
      <c r="BD248" s="1133"/>
      <c r="BE248" s="1133"/>
      <c r="BF248" s="1133"/>
      <c r="BG248" s="1133"/>
      <c r="BH248" s="1133"/>
      <c r="BI248" s="1133"/>
      <c r="BJ248" s="1133"/>
      <c r="BK248" s="625"/>
      <c r="BL248" s="1133"/>
      <c r="BM248" s="1133"/>
      <c r="BN248" s="1133"/>
      <c r="BO248" s="1133"/>
      <c r="BP248" s="1133"/>
      <c r="BQ248" s="1133"/>
      <c r="BR248" s="1133"/>
      <c r="BS248" s="1133"/>
      <c r="BT248" s="1133"/>
      <c r="BU248" s="1133"/>
      <c r="BV248" s="1133"/>
      <c r="BW248" s="15"/>
      <c r="BX248" s="614"/>
      <c r="BY248" s="614"/>
      <c r="BZ248" s="614"/>
      <c r="CA248" s="614"/>
      <c r="CB248" s="614"/>
      <c r="CC248" s="615"/>
      <c r="CD248" s="616"/>
      <c r="CE248" s="616"/>
      <c r="CF248" s="615"/>
      <c r="CG248" s="615"/>
      <c r="CH248" s="616"/>
      <c r="CI248" s="616"/>
      <c r="CJ248" s="615"/>
      <c r="CK248" s="615"/>
      <c r="CL248" s="616"/>
      <c r="CM248" s="616"/>
      <c r="CN248" s="615"/>
      <c r="CO248" s="606"/>
      <c r="CP248" s="606"/>
      <c r="CQ248" s="606"/>
      <c r="CR248" s="617"/>
      <c r="CS248" s="618"/>
      <c r="CT248" s="617"/>
      <c r="CU248" s="632"/>
      <c r="CV248" s="276"/>
      <c r="CW248" s="244"/>
      <c r="CX248" s="630"/>
      <c r="CY248" s="1133"/>
      <c r="CZ248" s="1133"/>
      <c r="DA248" s="1133"/>
      <c r="DB248" s="1133"/>
      <c r="DC248" s="1133"/>
      <c r="DD248" s="1133"/>
      <c r="DE248" s="1133"/>
      <c r="DF248" s="1133"/>
      <c r="DG248" s="1133"/>
      <c r="DH248" s="1133"/>
      <c r="DI248" s="1133"/>
      <c r="DJ248" s="625"/>
      <c r="DK248" s="1133"/>
      <c r="DL248" s="1133"/>
      <c r="DM248" s="1133"/>
      <c r="DN248" s="1133"/>
      <c r="DO248" s="1133"/>
      <c r="DP248" s="1133"/>
      <c r="DQ248" s="1133"/>
      <c r="DR248" s="1133"/>
      <c r="DS248" s="1133"/>
      <c r="DT248" s="1133"/>
      <c r="DU248" s="1133"/>
      <c r="DV248" s="15"/>
      <c r="DW248" s="614"/>
      <c r="DX248" s="614"/>
      <c r="DY248" s="614"/>
      <c r="DZ248" s="614"/>
      <c r="EA248" s="614"/>
      <c r="EB248" s="615"/>
      <c r="EC248" s="616"/>
      <c r="ED248" s="616"/>
      <c r="EE248" s="615"/>
      <c r="EF248" s="615"/>
      <c r="EG248" s="616"/>
      <c r="EH248" s="616"/>
      <c r="EI248" s="615"/>
      <c r="EJ248" s="615"/>
      <c r="EK248" s="616"/>
      <c r="EL248" s="616"/>
      <c r="EM248" s="615"/>
      <c r="EN248" s="606"/>
      <c r="EO248" s="606"/>
      <c r="EP248" s="606"/>
      <c r="EQ248" s="617"/>
      <c r="ER248" s="618"/>
      <c r="ES248" s="617"/>
      <c r="ET248" s="632"/>
      <c r="EU248" s="630"/>
      <c r="EV248" s="1133"/>
      <c r="EW248" s="1133"/>
      <c r="EX248" s="1133"/>
      <c r="EY248" s="1133"/>
      <c r="EZ248" s="1133"/>
      <c r="FA248" s="1133"/>
      <c r="FB248" s="1133"/>
      <c r="FC248" s="1133"/>
      <c r="FD248" s="1133"/>
      <c r="FE248" s="1133"/>
      <c r="FF248" s="1133"/>
      <c r="FG248" s="625"/>
      <c r="FH248" s="1133"/>
      <c r="FI248" s="1133"/>
      <c r="FJ248" s="1133"/>
      <c r="FK248" s="1133"/>
      <c r="FL248" s="1133"/>
      <c r="FM248" s="1133"/>
      <c r="FN248" s="1133"/>
      <c r="FO248" s="1133"/>
      <c r="FP248" s="1133"/>
      <c r="FQ248" s="1133"/>
      <c r="FR248" s="1133"/>
      <c r="FS248" s="15"/>
      <c r="FT248" s="614"/>
      <c r="FU248" s="614"/>
      <c r="FV248" s="614"/>
      <c r="FW248" s="614"/>
      <c r="FX248" s="614"/>
      <c r="FY248" s="615"/>
      <c r="FZ248" s="616"/>
      <c r="GA248" s="616"/>
      <c r="GB248" s="615"/>
      <c r="GC248" s="615"/>
      <c r="GD248" s="616"/>
      <c r="GE248" s="616"/>
      <c r="GF248" s="615"/>
      <c r="GG248" s="615"/>
      <c r="GH248" s="616"/>
      <c r="GI248" s="616"/>
      <c r="GJ248" s="615"/>
      <c r="GK248" s="606"/>
      <c r="GL248" s="606"/>
      <c r="GM248" s="606"/>
      <c r="GN248" s="617"/>
      <c r="GO248" s="618"/>
      <c r="GP248" s="617"/>
      <c r="GQ248" s="632"/>
      <c r="GR248" s="6"/>
    </row>
    <row r="249" spans="1:200" ht="4.5" customHeight="1" x14ac:dyDescent="0.25">
      <c r="A249" s="244"/>
      <c r="B249" s="630"/>
      <c r="C249" s="625"/>
      <c r="D249" s="625"/>
      <c r="E249" s="625"/>
      <c r="F249" s="625"/>
      <c r="G249" s="625"/>
      <c r="H249" s="625"/>
      <c r="I249" s="625"/>
      <c r="J249" s="625"/>
      <c r="K249" s="625"/>
      <c r="L249" s="625"/>
      <c r="M249" s="625"/>
      <c r="N249" s="625"/>
      <c r="O249" s="625"/>
      <c r="P249" s="625"/>
      <c r="Q249" s="625"/>
      <c r="R249" s="625"/>
      <c r="S249" s="625"/>
      <c r="T249" s="625"/>
      <c r="U249" s="625"/>
      <c r="V249" s="625"/>
      <c r="W249" s="625"/>
      <c r="X249" s="625"/>
      <c r="Y249" s="625"/>
      <c r="Z249" s="15"/>
      <c r="AA249" s="614"/>
      <c r="AB249" s="614"/>
      <c r="AC249" s="614"/>
      <c r="AD249" s="614"/>
      <c r="AE249" s="614"/>
      <c r="AF249" s="615"/>
      <c r="AG249" s="615"/>
      <c r="AH249" s="615"/>
      <c r="AI249" s="615"/>
      <c r="AJ249" s="615"/>
      <c r="AK249" s="615"/>
      <c r="AL249" s="615"/>
      <c r="AM249" s="615"/>
      <c r="AN249" s="615"/>
      <c r="AO249" s="615"/>
      <c r="AP249" s="615"/>
      <c r="AQ249" s="615"/>
      <c r="AR249" s="606"/>
      <c r="AS249" s="606"/>
      <c r="AT249" s="606"/>
      <c r="AU249" s="617"/>
      <c r="AV249" s="617"/>
      <c r="AW249" s="617"/>
      <c r="AX249" s="632"/>
      <c r="AY249" s="630"/>
      <c r="AZ249" s="625"/>
      <c r="BA249" s="625"/>
      <c r="BB249" s="625"/>
      <c r="BC249" s="625"/>
      <c r="BD249" s="625"/>
      <c r="BE249" s="625"/>
      <c r="BF249" s="625"/>
      <c r="BG249" s="625"/>
      <c r="BH249" s="625"/>
      <c r="BI249" s="625"/>
      <c r="BJ249" s="625"/>
      <c r="BK249" s="625"/>
      <c r="BL249" s="625"/>
      <c r="BM249" s="625"/>
      <c r="BN249" s="625"/>
      <c r="BO249" s="625"/>
      <c r="BP249" s="625"/>
      <c r="BQ249" s="625"/>
      <c r="BR249" s="625"/>
      <c r="BS249" s="625"/>
      <c r="BT249" s="625"/>
      <c r="BU249" s="625"/>
      <c r="BV249" s="625"/>
      <c r="BW249" s="15"/>
      <c r="BX249" s="614"/>
      <c r="BY249" s="614"/>
      <c r="BZ249" s="614"/>
      <c r="CA249" s="614"/>
      <c r="CB249" s="614"/>
      <c r="CC249" s="615"/>
      <c r="CD249" s="615"/>
      <c r="CE249" s="615"/>
      <c r="CF249" s="615"/>
      <c r="CG249" s="615"/>
      <c r="CH249" s="615"/>
      <c r="CI249" s="615"/>
      <c r="CJ249" s="615"/>
      <c r="CK249" s="615"/>
      <c r="CL249" s="615"/>
      <c r="CM249" s="615"/>
      <c r="CN249" s="615"/>
      <c r="CO249" s="606"/>
      <c r="CP249" s="606"/>
      <c r="CQ249" s="606"/>
      <c r="CR249" s="617"/>
      <c r="CS249" s="617"/>
      <c r="CT249" s="617"/>
      <c r="CU249" s="632"/>
      <c r="CV249" s="276"/>
      <c r="CW249" s="244"/>
      <c r="CX249" s="630"/>
      <c r="CY249" s="625"/>
      <c r="CZ249" s="625"/>
      <c r="DA249" s="625"/>
      <c r="DB249" s="625"/>
      <c r="DC249" s="625"/>
      <c r="DD249" s="625"/>
      <c r="DE249" s="625"/>
      <c r="DF249" s="625"/>
      <c r="DG249" s="625"/>
      <c r="DH249" s="625"/>
      <c r="DI249" s="625"/>
      <c r="DJ249" s="625"/>
      <c r="DK249" s="625"/>
      <c r="DL249" s="625"/>
      <c r="DM249" s="625"/>
      <c r="DN249" s="625"/>
      <c r="DO249" s="625"/>
      <c r="DP249" s="625"/>
      <c r="DQ249" s="625"/>
      <c r="DR249" s="625"/>
      <c r="DS249" s="625"/>
      <c r="DT249" s="625"/>
      <c r="DU249" s="625"/>
      <c r="DV249" s="15"/>
      <c r="DW249" s="614"/>
      <c r="DX249" s="614"/>
      <c r="DY249" s="614"/>
      <c r="DZ249" s="614"/>
      <c r="EA249" s="614"/>
      <c r="EB249" s="615"/>
      <c r="EC249" s="615"/>
      <c r="ED249" s="615"/>
      <c r="EE249" s="615"/>
      <c r="EF249" s="615"/>
      <c r="EG249" s="615"/>
      <c r="EH249" s="615"/>
      <c r="EI249" s="615"/>
      <c r="EJ249" s="615"/>
      <c r="EK249" s="615"/>
      <c r="EL249" s="615"/>
      <c r="EM249" s="615"/>
      <c r="EN249" s="606"/>
      <c r="EO249" s="606"/>
      <c r="EP249" s="606"/>
      <c r="EQ249" s="617"/>
      <c r="ER249" s="617"/>
      <c r="ES249" s="617"/>
      <c r="ET249" s="632"/>
      <c r="EU249" s="630"/>
      <c r="EV249" s="625"/>
      <c r="EW249" s="625"/>
      <c r="EX249" s="625"/>
      <c r="EY249" s="625"/>
      <c r="EZ249" s="625"/>
      <c r="FA249" s="625"/>
      <c r="FB249" s="625"/>
      <c r="FC249" s="625"/>
      <c r="FD249" s="625"/>
      <c r="FE249" s="625"/>
      <c r="FF249" s="625"/>
      <c r="FG249" s="625"/>
      <c r="FH249" s="625"/>
      <c r="FI249" s="625"/>
      <c r="FJ249" s="625"/>
      <c r="FK249" s="625"/>
      <c r="FL249" s="625"/>
      <c r="FM249" s="625"/>
      <c r="FN249" s="625"/>
      <c r="FO249" s="625"/>
      <c r="FP249" s="625"/>
      <c r="FQ249" s="625"/>
      <c r="FR249" s="625"/>
      <c r="FS249" s="15"/>
      <c r="FT249" s="614"/>
      <c r="FU249" s="614"/>
      <c r="FV249" s="614"/>
      <c r="FW249" s="614"/>
      <c r="FX249" s="614"/>
      <c r="FY249" s="615"/>
      <c r="FZ249" s="615"/>
      <c r="GA249" s="615"/>
      <c r="GB249" s="615"/>
      <c r="GC249" s="615"/>
      <c r="GD249" s="615"/>
      <c r="GE249" s="615"/>
      <c r="GF249" s="615"/>
      <c r="GG249" s="615"/>
      <c r="GH249" s="615"/>
      <c r="GI249" s="615"/>
      <c r="GJ249" s="615"/>
      <c r="GK249" s="606"/>
      <c r="GL249" s="606"/>
      <c r="GM249" s="606"/>
      <c r="GN249" s="617"/>
      <c r="GO249" s="617"/>
      <c r="GP249" s="617"/>
      <c r="GQ249" s="632"/>
      <c r="GR249" s="6"/>
    </row>
    <row r="250" spans="1:200" ht="14.25" customHeight="1" x14ac:dyDescent="0.25">
      <c r="A250" s="244"/>
      <c r="B250" s="630"/>
      <c r="C250" s="644" t="str">
        <f>IF(Portada!$A$1="www.fly-logics.com","N°DE VUELOS",0)</f>
        <v>N°DE VUELOS</v>
      </c>
      <c r="D250" s="644"/>
      <c r="E250" s="644"/>
      <c r="F250" s="644"/>
      <c r="G250" s="644"/>
      <c r="H250" s="644"/>
      <c r="I250" s="647"/>
      <c r="J250" s="1134" t="str">
        <f>IF(COUNTIFS(Bitácora!$D$5:$D$1036144,F241,Bitácora!$AN$5:$AN$1036144,V241,Bitácora!$E$5:$E$1036144,L241)=0," ",COUNTIFS(Bitácora!$D$5:$D$1036144,F241,Bitácora!$AN$5:$AN$1036144,V241,Bitácora!$E$5:$E$1036144,L241))</f>
        <v xml:space="preserve"> </v>
      </c>
      <c r="K250" s="1135"/>
      <c r="L250" s="1135"/>
      <c r="M250" s="1135"/>
      <c r="N250" s="261"/>
      <c r="O250" s="633" t="str">
        <f>IF(Portada!$A$1="www.fly-logics.com","DÍA",0)</f>
        <v>DÍA</v>
      </c>
      <c r="P250" s="644"/>
      <c r="Q250" s="644"/>
      <c r="R250" s="644"/>
      <c r="S250" s="647"/>
      <c r="T250" s="1136" t="str">
        <f>IF(SUMIFS(Bitácora!$T$5:$T$1036129,Bitácora!$D$5:$D$1036129,F241,Bitácora!$AN$5:$AN$1036129,V241,Bitácora!$E$5:$E$1036129,L241)=0," ",SUMIFS(Bitácora!$T$5:$T$1036129,Bitácora!$D$5:$D$1036129,F241,Bitácora!$AN$5:$AN$1036129,V241,Bitácora!$E$5:$E$1036129,L241))</f>
        <v xml:space="preserve"> </v>
      </c>
      <c r="U250" s="1137"/>
      <c r="V250" s="1137"/>
      <c r="W250" s="1137"/>
      <c r="X250" s="1137"/>
      <c r="Y250" s="1137"/>
      <c r="Z250" s="15"/>
      <c r="AA250" s="613" t="str">
        <f>IF(Portada!$A$1="www.fly-logics.com","ABR",0)</f>
        <v>ABR</v>
      </c>
      <c r="AB250" s="614"/>
      <c r="AC250" s="614"/>
      <c r="AD250" s="614"/>
      <c r="AE250" s="614"/>
      <c r="AF250" s="605" t="str">
        <f>IF(SUMIFS(Bitácora!$Y$5:$Y$1036129,Bitácora!$D$5:$D$1036129,F241,Bitácora!$AN$5:$AN$1036129,V241,Bitácora!$E$5:$E$1036129,L241,Bitácora!$AM$5:$AM$1036129,AA250)=0," ",SUMIFS(Bitácora!$Y$5:$Y$1036129,Bitácora!$D$5:$D$1036129,F241,Bitácora!$AN$5:$AN$1036129,V241,Bitácora!$E$5:$E$1036129,L241,Bitácora!$AM$5:$AM$1036129,AA250))</f>
        <v xml:space="preserve"> </v>
      </c>
      <c r="AG250" s="615"/>
      <c r="AH250" s="615"/>
      <c r="AI250" s="615"/>
      <c r="AJ250" s="605" t="str">
        <f>IF(SUMIFS(Bitácora!$Z$5:$Z$1036129,Bitácora!$D$5:$D$1036129,F241,Bitácora!$AN$5:$AN$1036129,V241,Bitácora!$E$5:$E$1036129,L241,Bitácora!$AM$5:$AM$1036129,AA250)=0," ",SUMIFS(Bitácora!$Z$5:$Z$1036129,Bitácora!$D$5:$D$1036129,F241,Bitácora!$AN$5:$AN$1036129,V241,Bitácora!$E$5:$E$1036129,L241,Bitácora!$AM$5:$AM$1036129,AA250))</f>
        <v xml:space="preserve"> </v>
      </c>
      <c r="AK250" s="615"/>
      <c r="AL250" s="615"/>
      <c r="AM250" s="615"/>
      <c r="AN250" s="605" t="str">
        <f>IF(SUMIFS(Bitácora!$AA$5:$AA$1036129,Bitácora!$D$5:$D$1036129,F241,Bitácora!$AN$5:$AN$1036129,V241,Bitácora!$E$5:$E$1036129,L241,Bitácora!$AM$5:$AM$1036129,AA250)=0," ",SUMIFS(Bitácora!$AA$5:$AA$1036129,Bitácora!$D$5:$D$1036129,F241,Bitácora!$AN$5:$AN$1036129,V241,Bitácora!$E$5:$E$1036129,L241,Bitácora!$AM$5:$AM$1036129,AA250))</f>
        <v xml:space="preserve"> </v>
      </c>
      <c r="AO250" s="615"/>
      <c r="AP250" s="615"/>
      <c r="AQ250" s="615"/>
      <c r="AR250" s="606" t="str">
        <f>IF(SUMIFS(Bitácora!$AE$5:$AE$1036129,Bitácora!$D$5:$D$1036129,F241,Bitácora!$AN$5:$AN$1036129,V241,Bitácora!$E$5:$E$1036129,L241,Bitácora!$AM$5:$AM$1036129,AA250)=0," ",SUMIFS(Bitácora!$AE$5:$AE$1036129,Bitácora!$D$5:$D$1036129,F241,Bitácora!$AN$5:$AN$1036129,V241,Bitácora!$E$5:$E$1036129,L241,Bitácora!$AM$5:$AM$1036129,AA250))</f>
        <v xml:space="preserve"> </v>
      </c>
      <c r="AS250" s="606"/>
      <c r="AT250" s="606"/>
      <c r="AU250" s="606" t="str">
        <f>IF(SUMIFS(Bitácora!$AF$5:$AF$1036129,Bitácora!$D$5:$D$1036129,F241,Bitácora!$AN$5:$AN$1036129,V241,Bitácora!$E$5:$E$1036129,L241,Bitácora!$AM$5:$AM$1036129,AA250)=0," ",SUMIFS(Bitácora!$AF$5:$AF$1036129,Bitácora!$D$5:$D$1036129,F241,Bitácora!$AN$5:$AN$1036129,V241,Bitácora!$E$5:$E$1036129,L241,Bitácora!$AM$5:$AM$1036129,AA250))</f>
        <v xml:space="preserve"> </v>
      </c>
      <c r="AV250" s="617"/>
      <c r="AW250" s="617"/>
      <c r="AX250" s="632"/>
      <c r="AY250" s="630"/>
      <c r="AZ250" s="644" t="str">
        <f>IF(Portada!$A$1="www.fly-logics.com","N°DE VUELOS",0)</f>
        <v>N°DE VUELOS</v>
      </c>
      <c r="BA250" s="644"/>
      <c r="BB250" s="644"/>
      <c r="BC250" s="644"/>
      <c r="BD250" s="644"/>
      <c r="BE250" s="644"/>
      <c r="BF250" s="647"/>
      <c r="BG250" s="1134" t="str">
        <f>IF(COUNTIFS(Bitácora!$D$5:$D$1036144,BC241,Bitácora!$AN$5:$AN$1036144,BS241,Bitácora!$E$5:$E$1036144,BI241)=0," ",COUNTIFS(Bitácora!$D$5:$D$1036144,BC241,Bitácora!$AN$5:$AN$1036144,BS241,Bitácora!$E$5:$E$1036144,BI241))</f>
        <v xml:space="preserve"> </v>
      </c>
      <c r="BH250" s="1135"/>
      <c r="BI250" s="1135"/>
      <c r="BJ250" s="1135"/>
      <c r="BK250" s="261"/>
      <c r="BL250" s="633" t="str">
        <f>IF(Portada!$A$1="www.fly-logics.com","DÍA",0)</f>
        <v>DÍA</v>
      </c>
      <c r="BM250" s="644"/>
      <c r="BN250" s="644"/>
      <c r="BO250" s="644"/>
      <c r="BP250" s="647"/>
      <c r="BQ250" s="1136" t="str">
        <f>IF(SUMIFS(Bitácora!$T$5:$T$1036129,Bitácora!$D$5:$D$1036129,BC241,Bitácora!$AN$5:$AN$1036129,BS241,Bitácora!$E$5:$E$1036129,BI241)=0," ",SUMIFS(Bitácora!$T$5:$T$1036129,Bitácora!$D$5:$D$1036129,BC241,Bitácora!$AN$5:$AN$1036129,BS241,Bitácora!$E$5:$E$1036129,BI241))</f>
        <v xml:space="preserve"> </v>
      </c>
      <c r="BR250" s="1137"/>
      <c r="BS250" s="1137"/>
      <c r="BT250" s="1137"/>
      <c r="BU250" s="1137"/>
      <c r="BV250" s="1137"/>
      <c r="BW250" s="15"/>
      <c r="BX250" s="613" t="str">
        <f>IF(Portada!$A$1="www.fly-logics.com","ABR",0)</f>
        <v>ABR</v>
      </c>
      <c r="BY250" s="614"/>
      <c r="BZ250" s="614"/>
      <c r="CA250" s="614"/>
      <c r="CB250" s="614"/>
      <c r="CC250" s="605" t="str">
        <f>IF(SUMIFS(Bitácora!$Y$5:$Y$1036129,Bitácora!$D$5:$D$1036129,BC241,Bitácora!$AN$5:$AN$1036129,BS241,Bitácora!$E$5:$E$1036129,BI241,Bitácora!$AM$5:$AM$1036129,BX250)=0," ",SUMIFS(Bitácora!$Y$5:$Y$1036129,Bitácora!$D$5:$D$1036129,BC241,Bitácora!$AN$5:$AN$1036129,BS241,Bitácora!$E$5:$E$1036129,BI241,Bitácora!$AM$5:$AM$1036129,BX250))</f>
        <v xml:space="preserve"> </v>
      </c>
      <c r="CD250" s="615"/>
      <c r="CE250" s="615"/>
      <c r="CF250" s="615"/>
      <c r="CG250" s="605" t="str">
        <f>IF(SUMIFS(Bitácora!$Z$5:$Z$1036129,Bitácora!$D$5:$D$1036129,BC241,Bitácora!$AN$5:$AN$1036129,BS241,Bitácora!$E$5:$E$1036129,BI241,Bitácora!$AM$5:$AM$1036129,BX250)=0," ",SUMIFS(Bitácora!$Z$5:$Z$1036129,Bitácora!$D$5:$D$1036129,BC241,Bitácora!$AN$5:$AN$1036129,BS241,Bitácora!$E$5:$E$1036129,BI241,Bitácora!$AM$5:$AM$1036129,BX250))</f>
        <v xml:space="preserve"> </v>
      </c>
      <c r="CH250" s="615"/>
      <c r="CI250" s="615"/>
      <c r="CJ250" s="615"/>
      <c r="CK250" s="605" t="str">
        <f>IF(SUMIFS(Bitácora!$AA$5:$AA$1036129,Bitácora!$D$5:$D$1036129,BC241,Bitácora!$AN$5:$AN$1036129,BS241,Bitácora!$E$5:$E$1036129,BI241,Bitácora!$AM$5:$AM$1036129,BX250)=0," ",SUMIFS(Bitácora!$AA$5:$AA$1036129,Bitácora!$D$5:$D$1036129,BC241,Bitácora!$AN$5:$AN$1036129,BS241,Bitácora!$E$5:$E$1036129,BI241,Bitácora!$AM$5:$AM$1036129,BX250))</f>
        <v xml:space="preserve"> </v>
      </c>
      <c r="CL250" s="615"/>
      <c r="CM250" s="615"/>
      <c r="CN250" s="615"/>
      <c r="CO250" s="606" t="str">
        <f>IF(SUMIFS(Bitácora!$AE$5:$AE$1036129,Bitácora!$D$5:$D$1036129,BC241,Bitácora!$AN$5:$AN$1036129,BS241,Bitácora!$E$5:$E$1036129,BI241,Bitácora!$AM$5:$AM$1036129,BX250)=0," ",SUMIFS(Bitácora!$AE$5:$AE$1036129,Bitácora!$D$5:$D$1036129,BC241,Bitácora!$AN$5:$AN$1036129,BS241,Bitácora!$E$5:$E$1036129,BI241,Bitácora!$AM$5:$AM$1036129,BX250))</f>
        <v xml:space="preserve"> </v>
      </c>
      <c r="CP250" s="606"/>
      <c r="CQ250" s="606"/>
      <c r="CR250" s="606" t="str">
        <f>IF(SUMIFS(Bitácora!$AF$5:$AF$1036129,Bitácora!$D$5:$D$1036129,BC241,Bitácora!$AN$5:$AN$1036129,BS241,Bitácora!$E$5:$E$1036129,BI241,Bitácora!$AM$5:$AM$1036129,BX250)=0," ",SUMIFS(Bitácora!$AF$5:$AF$1036129,Bitácora!$D$5:$D$1036129,BC241,Bitácora!$AN$5:$AN$1036129,BS241,Bitácora!$E$5:$E$1036129,BI241,Bitácora!$AM$5:$AM$1036129,BX250))</f>
        <v xml:space="preserve"> </v>
      </c>
      <c r="CS250" s="617"/>
      <c r="CT250" s="617"/>
      <c r="CU250" s="632"/>
      <c r="CV250" s="276"/>
      <c r="CW250" s="244"/>
      <c r="CX250" s="630"/>
      <c r="CY250" s="644" t="str">
        <f>IF(Portada!$A$1="www.fly-logics.com","N°DE VUELOS",0)</f>
        <v>N°DE VUELOS</v>
      </c>
      <c r="CZ250" s="644"/>
      <c r="DA250" s="644"/>
      <c r="DB250" s="644"/>
      <c r="DC250" s="644"/>
      <c r="DD250" s="644"/>
      <c r="DE250" s="647"/>
      <c r="DF250" s="1134" t="str">
        <f>IF(COUNTIFS(Bitácora!$D$5:$D$1036144,DB241,Bitácora!$AN$5:$AN$1036144,DR241,Bitácora!$E$5:$E$1036144,DH241)=0," ",COUNTIFS(Bitácora!$D$5:$D$1036144,DB241,Bitácora!$AN$5:$AN$1036144,DR241,Bitácora!$E$5:$E$1036144,DH241))</f>
        <v xml:space="preserve"> </v>
      </c>
      <c r="DG250" s="1135"/>
      <c r="DH250" s="1135"/>
      <c r="DI250" s="1135"/>
      <c r="DJ250" s="261"/>
      <c r="DK250" s="633" t="str">
        <f>IF(Portada!$A$1="www.fly-logics.com","DÍA",0)</f>
        <v>DÍA</v>
      </c>
      <c r="DL250" s="644"/>
      <c r="DM250" s="644"/>
      <c r="DN250" s="644"/>
      <c r="DO250" s="647"/>
      <c r="DP250" s="1136" t="str">
        <f>IF(SUMIFS(Bitácora!$T$5:$T$1036129,Bitácora!$D$5:$D$1036129,DB241,Bitácora!$AN$5:$AN$1036129,DR241,Bitácora!$E$5:$E$1036129,DH241)=0," ",SUMIFS(Bitácora!$T$5:$T$1036129,Bitácora!$D$5:$D$1036129,DB241,Bitácora!$AN$5:$AN$1036129,DR241,Bitácora!$E$5:$E$1036129,DH241))</f>
        <v xml:space="preserve"> </v>
      </c>
      <c r="DQ250" s="1137"/>
      <c r="DR250" s="1137"/>
      <c r="DS250" s="1137"/>
      <c r="DT250" s="1137"/>
      <c r="DU250" s="1137"/>
      <c r="DV250" s="15"/>
      <c r="DW250" s="613" t="str">
        <f>IF(Portada!$A$1="www.fly-logics.com","ABR",0)</f>
        <v>ABR</v>
      </c>
      <c r="DX250" s="614"/>
      <c r="DY250" s="614"/>
      <c r="DZ250" s="614"/>
      <c r="EA250" s="614"/>
      <c r="EB250" s="605" t="str">
        <f>IF(SUMIFS(Bitácora!$Y$5:$Y$1036129,Bitácora!$D$5:$D$1036129,DB241,Bitácora!$AN$5:$AN$1036129,DR241,Bitácora!$E$5:$E$1036129,DH241,Bitácora!$AM$5:$AM$1036129,DW250)=0," ",SUMIFS(Bitácora!$Y$5:$Y$1036129,Bitácora!$D$5:$D$1036129,DB241,Bitácora!$AN$5:$AN$1036129,DR241,Bitácora!$E$5:$E$1036129,DH241,Bitácora!$AM$5:$AM$1036129,DW250))</f>
        <v xml:space="preserve"> </v>
      </c>
      <c r="EC250" s="615"/>
      <c r="ED250" s="615"/>
      <c r="EE250" s="615"/>
      <c r="EF250" s="605" t="str">
        <f>IF(SUMIFS(Bitácora!$Z$5:$Z$1036129,Bitácora!$D$5:$D$1036129,DB241,Bitácora!$AN$5:$AN$1036129,DR241,Bitácora!$E$5:$E$1036129,DH241,Bitácora!$AM$5:$AM$1036129,DW250)=0," ",SUMIFS(Bitácora!$Z$5:$Z$1036129,Bitácora!$D$5:$D$1036129,DB241,Bitácora!$AN$5:$AN$1036129,DR241,Bitácora!$E$5:$E$1036129,DH241,Bitácora!$AM$5:$AM$1036129,DW250))</f>
        <v xml:space="preserve"> </v>
      </c>
      <c r="EG250" s="615"/>
      <c r="EH250" s="615"/>
      <c r="EI250" s="615"/>
      <c r="EJ250" s="605" t="str">
        <f>IF(SUMIFS(Bitácora!$AA$5:$AA$1036129,Bitácora!$D$5:$D$1036129,DB241,Bitácora!$AN$5:$AN$1036129,DR241,Bitácora!$E$5:$E$1036129,DH241,Bitácora!$AM$5:$AM$1036129,DW250)=0," ",SUMIFS(Bitácora!$AA$5:$AA$1036129,Bitácora!$D$5:$D$1036129,DB241,Bitácora!$AN$5:$AN$1036129,DR241,Bitácora!$E$5:$E$1036129,DH241,Bitácora!$AM$5:$AM$1036129,DW250))</f>
        <v xml:space="preserve"> </v>
      </c>
      <c r="EK250" s="615"/>
      <c r="EL250" s="615"/>
      <c r="EM250" s="615"/>
      <c r="EN250" s="606" t="str">
        <f>IF(SUMIFS(Bitácora!$AE$5:$AE$1036129,Bitácora!$D$5:$D$1036129,DB241,Bitácora!$AN$5:$AN$1036129,DR241,Bitácora!$E$5:$E$1036129,DH241,Bitácora!$AM$5:$AM$1036129,DW250)=0," ",SUMIFS(Bitácora!$AE$5:$AE$1036129,Bitácora!$D$5:$D$1036129,DB241,Bitácora!$AN$5:$AN$1036129,DR241,Bitácora!$E$5:$E$1036129,DH241,Bitácora!$AM$5:$AM$1036129,DW250))</f>
        <v xml:space="preserve"> </v>
      </c>
      <c r="EO250" s="606"/>
      <c r="EP250" s="606"/>
      <c r="EQ250" s="606" t="str">
        <f>IF(SUMIFS(Bitácora!$AF$5:$AF$1036129,Bitácora!$D$5:$D$1036129,DB241,Bitácora!$AN$5:$AN$1036129,DR241,Bitácora!$E$5:$E$1036129,DH241,Bitácora!$AM$5:$AM$1036129,DW250)=0," ",SUMIFS(Bitácora!$AF$5:$AF$1036129,Bitácora!$D$5:$D$1036129,DB241,Bitácora!$AN$5:$AN$1036129,DR241,Bitácora!$E$5:$E$1036129,DH241,Bitácora!$AM$5:$AM$1036129,DW250))</f>
        <v xml:space="preserve"> </v>
      </c>
      <c r="ER250" s="617"/>
      <c r="ES250" s="617"/>
      <c r="ET250" s="632"/>
      <c r="EU250" s="630"/>
      <c r="EV250" s="644" t="str">
        <f>IF(Portada!$A$1="www.fly-logics.com","N°DE VUELOS",0)</f>
        <v>N°DE VUELOS</v>
      </c>
      <c r="EW250" s="644"/>
      <c r="EX250" s="644"/>
      <c r="EY250" s="644"/>
      <c r="EZ250" s="644"/>
      <c r="FA250" s="644"/>
      <c r="FB250" s="647"/>
      <c r="FC250" s="1134" t="str">
        <f>IF(COUNTIFS(Bitácora!$D$5:$D$1036144,EY241,Bitácora!$AN$5:$AN$1036144,FO241,Bitácora!$E$5:$E$1036144,FE241)=0," ",COUNTIFS(Bitácora!$D$5:$D$1036144,EY241,Bitácora!$AN$5:$AN$1036144,FO241,Bitácora!$E$5:$E$1036144,FE241))</f>
        <v xml:space="preserve"> </v>
      </c>
      <c r="FD250" s="1135"/>
      <c r="FE250" s="1135"/>
      <c r="FF250" s="1135"/>
      <c r="FG250" s="261"/>
      <c r="FH250" s="633" t="str">
        <f>IF(Portada!$A$1="www.fly-logics.com","DÍA",0)</f>
        <v>DÍA</v>
      </c>
      <c r="FI250" s="644"/>
      <c r="FJ250" s="644"/>
      <c r="FK250" s="644"/>
      <c r="FL250" s="647"/>
      <c r="FM250" s="1136" t="str">
        <f>IF(SUMIFS(Bitácora!$T$5:$T$1036129,Bitácora!$D$5:$D$1036129,EY241,Bitácora!$AN$5:$AN$1036129,FO241,Bitácora!$E$5:$E$1036129,FE241)=0," ",SUMIFS(Bitácora!$T$5:$T$1036129,Bitácora!$D$5:$D$1036129,EY241,Bitácora!$AN$5:$AN$1036129,FO241,Bitácora!$E$5:$E$1036129,FE241))</f>
        <v xml:space="preserve"> </v>
      </c>
      <c r="FN250" s="1137"/>
      <c r="FO250" s="1137"/>
      <c r="FP250" s="1137"/>
      <c r="FQ250" s="1137"/>
      <c r="FR250" s="1137"/>
      <c r="FS250" s="15"/>
      <c r="FT250" s="613" t="str">
        <f>IF(Portada!$A$1="www.fly-logics.com","ABR",0)</f>
        <v>ABR</v>
      </c>
      <c r="FU250" s="614"/>
      <c r="FV250" s="614"/>
      <c r="FW250" s="614"/>
      <c r="FX250" s="614"/>
      <c r="FY250" s="605" t="str">
        <f>IF(SUMIFS(Bitácora!$Y$5:$Y$1036129,Bitácora!$D$5:$D$1036129,EY241,Bitácora!$AN$5:$AN$1036129,FO241,Bitácora!$E$5:$E$1036129,FE241,Bitácora!$AM$5:$AM$1036129,FT250)=0," ",SUMIFS(Bitácora!$Y$5:$Y$1036129,Bitácora!$D$5:$D$1036129,EY241,Bitácora!$AN$5:$AN$1036129,FO241,Bitácora!$E$5:$E$1036129,FE241,Bitácora!$AM$5:$AM$1036129,FT250))</f>
        <v xml:space="preserve"> </v>
      </c>
      <c r="FZ250" s="615"/>
      <c r="GA250" s="615"/>
      <c r="GB250" s="615"/>
      <c r="GC250" s="605" t="str">
        <f>IF(SUMIFS(Bitácora!$Z$5:$Z$1036129,Bitácora!$D$5:$D$1036129,EY241,Bitácora!$AN$5:$AN$1036129,FO241,Bitácora!$E$5:$E$1036129,FE241,Bitácora!$AM$5:$AM$1036129,FT250)=0," ",SUMIFS(Bitácora!$Z$5:$Z$1036129,Bitácora!$D$5:$D$1036129,EY241,Bitácora!$AN$5:$AN$1036129,FO241,Bitácora!$E$5:$E$1036129,FE241,Bitácora!$AM$5:$AM$1036129,FT250))</f>
        <v xml:space="preserve"> </v>
      </c>
      <c r="GD250" s="615"/>
      <c r="GE250" s="615"/>
      <c r="GF250" s="615"/>
      <c r="GG250" s="605" t="str">
        <f>IF(SUMIFS(Bitácora!$AA$5:$AA$1036129,Bitácora!$D$5:$D$1036129,EY241,Bitácora!$AN$5:$AN$1036129,FO241,Bitácora!$E$5:$E$1036129,FE241,Bitácora!$AM$5:$AM$1036129,FT250)=0," ",SUMIFS(Bitácora!$AA$5:$AA$1036129,Bitácora!$D$5:$D$1036129,EY241,Bitácora!$AN$5:$AN$1036129,FO241,Bitácora!$E$5:$E$1036129,FE241,Bitácora!$AM$5:$AM$1036129,FT250))</f>
        <v xml:space="preserve"> </v>
      </c>
      <c r="GH250" s="615"/>
      <c r="GI250" s="615"/>
      <c r="GJ250" s="615"/>
      <c r="GK250" s="606" t="str">
        <f>IF(SUMIFS(Bitácora!$AE$5:$AE$1036129,Bitácora!$D$5:$D$1036129,EY241,Bitácora!$AN$5:$AN$1036129,FO241,Bitácora!$E$5:$E$1036129,FE241,Bitácora!$AM$5:$AM$1036129,FT250)=0," ",SUMIFS(Bitácora!$AE$5:$AE$1036129,Bitácora!$D$5:$D$1036129,EY241,Bitácora!$AN$5:$AN$1036129,FO241,Bitácora!$E$5:$E$1036129,FE241,Bitácora!$AM$5:$AM$1036129,FT250))</f>
        <v xml:space="preserve"> </v>
      </c>
      <c r="GL250" s="606"/>
      <c r="GM250" s="606"/>
      <c r="GN250" s="606" t="str">
        <f>IF(SUMIFS(Bitácora!$AF$5:$AF$1036129,Bitácora!$D$5:$D$1036129,EY241,Bitácora!$AN$5:$AN$1036129,FO241,Bitácora!$E$5:$E$1036129,FE241,Bitácora!$AM$5:$AM$1036129,FT250)=0," ",SUMIFS(Bitácora!$AF$5:$AF$1036129,Bitácora!$D$5:$D$1036129,EY241,Bitácora!$AN$5:$AN$1036129,FO241,Bitácora!$E$5:$E$1036129,FE241,Bitácora!$AM$5:$AM$1036129,FT250))</f>
        <v xml:space="preserve"> </v>
      </c>
      <c r="GO250" s="617"/>
      <c r="GP250" s="617"/>
      <c r="GQ250" s="632"/>
      <c r="GR250" s="6"/>
    </row>
    <row r="251" spans="1:200" ht="5.25" customHeight="1" x14ac:dyDescent="0.25">
      <c r="A251" s="244"/>
      <c r="B251" s="630"/>
      <c r="C251" s="644"/>
      <c r="D251" s="644"/>
      <c r="E251" s="644"/>
      <c r="F251" s="644"/>
      <c r="G251" s="644"/>
      <c r="H251" s="644"/>
      <c r="I251" s="647"/>
      <c r="J251" s="1134"/>
      <c r="K251" s="1135"/>
      <c r="L251" s="1135"/>
      <c r="M251" s="1135"/>
      <c r="N251" s="625"/>
      <c r="O251" s="625"/>
      <c r="P251" s="625"/>
      <c r="Q251" s="625"/>
      <c r="R251" s="625"/>
      <c r="S251" s="625"/>
      <c r="T251" s="625"/>
      <c r="U251" s="625"/>
      <c r="V251" s="625"/>
      <c r="W251" s="625"/>
      <c r="X251" s="625"/>
      <c r="Y251" s="625"/>
      <c r="Z251" s="15"/>
      <c r="AA251" s="614"/>
      <c r="AB251" s="614"/>
      <c r="AC251" s="614"/>
      <c r="AD251" s="614"/>
      <c r="AE251" s="614"/>
      <c r="AF251" s="615"/>
      <c r="AG251" s="616"/>
      <c r="AH251" s="616"/>
      <c r="AI251" s="615"/>
      <c r="AJ251" s="615"/>
      <c r="AK251" s="616"/>
      <c r="AL251" s="616"/>
      <c r="AM251" s="615"/>
      <c r="AN251" s="615"/>
      <c r="AO251" s="616"/>
      <c r="AP251" s="616"/>
      <c r="AQ251" s="615"/>
      <c r="AR251" s="606"/>
      <c r="AS251" s="606"/>
      <c r="AT251" s="606"/>
      <c r="AU251" s="617"/>
      <c r="AV251" s="618"/>
      <c r="AW251" s="617"/>
      <c r="AX251" s="632"/>
      <c r="AY251" s="630"/>
      <c r="AZ251" s="644"/>
      <c r="BA251" s="644"/>
      <c r="BB251" s="644"/>
      <c r="BC251" s="644"/>
      <c r="BD251" s="644"/>
      <c r="BE251" s="644"/>
      <c r="BF251" s="647"/>
      <c r="BG251" s="1134"/>
      <c r="BH251" s="1135"/>
      <c r="BI251" s="1135"/>
      <c r="BJ251" s="1135"/>
      <c r="BK251" s="625"/>
      <c r="BL251" s="625"/>
      <c r="BM251" s="625"/>
      <c r="BN251" s="625"/>
      <c r="BO251" s="625"/>
      <c r="BP251" s="625"/>
      <c r="BQ251" s="625"/>
      <c r="BR251" s="625"/>
      <c r="BS251" s="625"/>
      <c r="BT251" s="625"/>
      <c r="BU251" s="625"/>
      <c r="BV251" s="625"/>
      <c r="BW251" s="15"/>
      <c r="BX251" s="614"/>
      <c r="BY251" s="614"/>
      <c r="BZ251" s="614"/>
      <c r="CA251" s="614"/>
      <c r="CB251" s="614"/>
      <c r="CC251" s="615"/>
      <c r="CD251" s="616"/>
      <c r="CE251" s="616"/>
      <c r="CF251" s="615"/>
      <c r="CG251" s="615"/>
      <c r="CH251" s="616"/>
      <c r="CI251" s="616"/>
      <c r="CJ251" s="615"/>
      <c r="CK251" s="615"/>
      <c r="CL251" s="616"/>
      <c r="CM251" s="616"/>
      <c r="CN251" s="615"/>
      <c r="CO251" s="606"/>
      <c r="CP251" s="606"/>
      <c r="CQ251" s="606"/>
      <c r="CR251" s="617"/>
      <c r="CS251" s="618"/>
      <c r="CT251" s="617"/>
      <c r="CU251" s="632"/>
      <c r="CV251" s="276"/>
      <c r="CW251" s="244"/>
      <c r="CX251" s="630"/>
      <c r="CY251" s="644"/>
      <c r="CZ251" s="644"/>
      <c r="DA251" s="644"/>
      <c r="DB251" s="644"/>
      <c r="DC251" s="644"/>
      <c r="DD251" s="644"/>
      <c r="DE251" s="647"/>
      <c r="DF251" s="1134"/>
      <c r="DG251" s="1135"/>
      <c r="DH251" s="1135"/>
      <c r="DI251" s="1135"/>
      <c r="DJ251" s="625"/>
      <c r="DK251" s="625"/>
      <c r="DL251" s="625"/>
      <c r="DM251" s="625"/>
      <c r="DN251" s="625"/>
      <c r="DO251" s="625"/>
      <c r="DP251" s="625"/>
      <c r="DQ251" s="625"/>
      <c r="DR251" s="625"/>
      <c r="DS251" s="625"/>
      <c r="DT251" s="625"/>
      <c r="DU251" s="625"/>
      <c r="DV251" s="15"/>
      <c r="DW251" s="614"/>
      <c r="DX251" s="614"/>
      <c r="DY251" s="614"/>
      <c r="DZ251" s="614"/>
      <c r="EA251" s="614"/>
      <c r="EB251" s="615"/>
      <c r="EC251" s="616"/>
      <c r="ED251" s="616"/>
      <c r="EE251" s="615"/>
      <c r="EF251" s="615"/>
      <c r="EG251" s="616"/>
      <c r="EH251" s="616"/>
      <c r="EI251" s="615"/>
      <c r="EJ251" s="615"/>
      <c r="EK251" s="616"/>
      <c r="EL251" s="616"/>
      <c r="EM251" s="615"/>
      <c r="EN251" s="606"/>
      <c r="EO251" s="606"/>
      <c r="EP251" s="606"/>
      <c r="EQ251" s="617"/>
      <c r="ER251" s="618"/>
      <c r="ES251" s="617"/>
      <c r="ET251" s="632"/>
      <c r="EU251" s="630"/>
      <c r="EV251" s="644"/>
      <c r="EW251" s="644"/>
      <c r="EX251" s="644"/>
      <c r="EY251" s="644"/>
      <c r="EZ251" s="644"/>
      <c r="FA251" s="644"/>
      <c r="FB251" s="647"/>
      <c r="FC251" s="1134"/>
      <c r="FD251" s="1135"/>
      <c r="FE251" s="1135"/>
      <c r="FF251" s="1135"/>
      <c r="FG251" s="625"/>
      <c r="FH251" s="625"/>
      <c r="FI251" s="625"/>
      <c r="FJ251" s="625"/>
      <c r="FK251" s="625"/>
      <c r="FL251" s="625"/>
      <c r="FM251" s="625"/>
      <c r="FN251" s="625"/>
      <c r="FO251" s="625"/>
      <c r="FP251" s="625"/>
      <c r="FQ251" s="625"/>
      <c r="FR251" s="625"/>
      <c r="FS251" s="15"/>
      <c r="FT251" s="614"/>
      <c r="FU251" s="614"/>
      <c r="FV251" s="614"/>
      <c r="FW251" s="614"/>
      <c r="FX251" s="614"/>
      <c r="FY251" s="615"/>
      <c r="FZ251" s="616"/>
      <c r="GA251" s="616"/>
      <c r="GB251" s="615"/>
      <c r="GC251" s="615"/>
      <c r="GD251" s="616"/>
      <c r="GE251" s="616"/>
      <c r="GF251" s="615"/>
      <c r="GG251" s="615"/>
      <c r="GH251" s="616"/>
      <c r="GI251" s="616"/>
      <c r="GJ251" s="615"/>
      <c r="GK251" s="606"/>
      <c r="GL251" s="606"/>
      <c r="GM251" s="606"/>
      <c r="GN251" s="617"/>
      <c r="GO251" s="618"/>
      <c r="GP251" s="617"/>
      <c r="GQ251" s="632"/>
      <c r="GR251" s="6"/>
    </row>
    <row r="252" spans="1:200" ht="5.25" customHeight="1" x14ac:dyDescent="0.25">
      <c r="A252" s="244"/>
      <c r="B252" s="630"/>
      <c r="C252" s="625"/>
      <c r="D252" s="625"/>
      <c r="E252" s="625"/>
      <c r="F252" s="625"/>
      <c r="G252" s="625"/>
      <c r="H252" s="625"/>
      <c r="I252" s="625"/>
      <c r="J252" s="625"/>
      <c r="K252" s="625"/>
      <c r="L252" s="625"/>
      <c r="M252" s="625"/>
      <c r="N252" s="625"/>
      <c r="O252" s="1138" t="str">
        <f>IF(Portada!$A$1="www.fly-logics.com","NOCHE",0)</f>
        <v>NOCHE</v>
      </c>
      <c r="P252" s="1139"/>
      <c r="Q252" s="1139"/>
      <c r="R252" s="1139"/>
      <c r="S252" s="1139"/>
      <c r="T252" s="1140" t="str">
        <f>IF(SUMIFS(Bitácora!$U$5:$U$1036129,Bitácora!$D$5:$D$1036129,F241,Bitácora!$AN$5:$AN$1036129,V241,Bitácora!$E$5:$E$1036129,L241)=0," ",SUMIFS(Bitácora!$U$5:$U$1036129,Bitácora!$D$5:$D$1036129,F241,Bitácora!$AN$5:$AN$1036129,V241,Bitácora!$E$5:$E$1036129,L241))</f>
        <v xml:space="preserve"> </v>
      </c>
      <c r="U252" s="1140"/>
      <c r="V252" s="1140"/>
      <c r="W252" s="1140"/>
      <c r="X252" s="1140"/>
      <c r="Y252" s="1136"/>
      <c r="Z252" s="15"/>
      <c r="AA252" s="614"/>
      <c r="AB252" s="614"/>
      <c r="AC252" s="614"/>
      <c r="AD252" s="614"/>
      <c r="AE252" s="614"/>
      <c r="AF252" s="615"/>
      <c r="AG252" s="615"/>
      <c r="AH252" s="615"/>
      <c r="AI252" s="615"/>
      <c r="AJ252" s="615"/>
      <c r="AK252" s="615"/>
      <c r="AL252" s="615"/>
      <c r="AM252" s="615"/>
      <c r="AN252" s="615"/>
      <c r="AO252" s="615"/>
      <c r="AP252" s="615"/>
      <c r="AQ252" s="615"/>
      <c r="AR252" s="606"/>
      <c r="AS252" s="606"/>
      <c r="AT252" s="606"/>
      <c r="AU252" s="617"/>
      <c r="AV252" s="617"/>
      <c r="AW252" s="617"/>
      <c r="AX252" s="632"/>
      <c r="AY252" s="630"/>
      <c r="AZ252" s="625"/>
      <c r="BA252" s="625"/>
      <c r="BB252" s="625"/>
      <c r="BC252" s="625"/>
      <c r="BD252" s="625"/>
      <c r="BE252" s="625"/>
      <c r="BF252" s="625"/>
      <c r="BG252" s="625"/>
      <c r="BH252" s="625"/>
      <c r="BI252" s="625"/>
      <c r="BJ252" s="625"/>
      <c r="BK252" s="625"/>
      <c r="BL252" s="1138" t="str">
        <f>IF(Portada!$A$1="www.fly-logics.com","NOCHE",0)</f>
        <v>NOCHE</v>
      </c>
      <c r="BM252" s="1139"/>
      <c r="BN252" s="1139"/>
      <c r="BO252" s="1139"/>
      <c r="BP252" s="1139"/>
      <c r="BQ252" s="1140" t="str">
        <f>IF(SUMIFS(Bitácora!$U$5:$U$1036129,Bitácora!$D$5:$D$1036129,BC241,Bitácora!$AN$5:$AN$1036129,BS241,Bitácora!$E$5:$E$1036129,BI241)=0," ",SUMIFS(Bitácora!$U$5:$U$1036129,Bitácora!$D$5:$D$1036129,BC241,Bitácora!$AN$5:$AN$1036129,BS241,Bitácora!$E$5:$E$1036129,BI241))</f>
        <v xml:space="preserve"> </v>
      </c>
      <c r="BR252" s="1140"/>
      <c r="BS252" s="1140"/>
      <c r="BT252" s="1140"/>
      <c r="BU252" s="1140"/>
      <c r="BV252" s="1136"/>
      <c r="BW252" s="15"/>
      <c r="BX252" s="614"/>
      <c r="BY252" s="614"/>
      <c r="BZ252" s="614"/>
      <c r="CA252" s="614"/>
      <c r="CB252" s="614"/>
      <c r="CC252" s="615"/>
      <c r="CD252" s="615"/>
      <c r="CE252" s="615"/>
      <c r="CF252" s="615"/>
      <c r="CG252" s="615"/>
      <c r="CH252" s="615"/>
      <c r="CI252" s="615"/>
      <c r="CJ252" s="615"/>
      <c r="CK252" s="615"/>
      <c r="CL252" s="615"/>
      <c r="CM252" s="615"/>
      <c r="CN252" s="615"/>
      <c r="CO252" s="606"/>
      <c r="CP252" s="606"/>
      <c r="CQ252" s="606"/>
      <c r="CR252" s="617"/>
      <c r="CS252" s="617"/>
      <c r="CT252" s="617"/>
      <c r="CU252" s="632"/>
      <c r="CV252" s="276"/>
      <c r="CW252" s="244"/>
      <c r="CX252" s="630"/>
      <c r="CY252" s="625"/>
      <c r="CZ252" s="625"/>
      <c r="DA252" s="625"/>
      <c r="DB252" s="625"/>
      <c r="DC252" s="625"/>
      <c r="DD252" s="625"/>
      <c r="DE252" s="625"/>
      <c r="DF252" s="625"/>
      <c r="DG252" s="625"/>
      <c r="DH252" s="625"/>
      <c r="DI252" s="625"/>
      <c r="DJ252" s="625"/>
      <c r="DK252" s="1138" t="str">
        <f>IF(Portada!$A$1="www.fly-logics.com","NOCHE",0)</f>
        <v>NOCHE</v>
      </c>
      <c r="DL252" s="1139"/>
      <c r="DM252" s="1139"/>
      <c r="DN252" s="1139"/>
      <c r="DO252" s="1139"/>
      <c r="DP252" s="1140" t="str">
        <f>IF(SUMIFS(Bitácora!$U$5:$U$1036129,Bitácora!$D$5:$D$1036129,DB241,Bitácora!$AN$5:$AN$1036129,DR241,Bitácora!$E$5:$E$1036129,DH241)=0," ",SUMIFS(Bitácora!$U$5:$U$1036129,Bitácora!$D$5:$D$1036129,DB241,Bitácora!$AN$5:$AN$1036129,DR241,Bitácora!$E$5:$E$1036129,DH241))</f>
        <v xml:space="preserve"> </v>
      </c>
      <c r="DQ252" s="1140"/>
      <c r="DR252" s="1140"/>
      <c r="DS252" s="1140"/>
      <c r="DT252" s="1140"/>
      <c r="DU252" s="1136"/>
      <c r="DV252" s="15"/>
      <c r="DW252" s="614"/>
      <c r="DX252" s="614"/>
      <c r="DY252" s="614"/>
      <c r="DZ252" s="614"/>
      <c r="EA252" s="614"/>
      <c r="EB252" s="615"/>
      <c r="EC252" s="615"/>
      <c r="ED252" s="615"/>
      <c r="EE252" s="615"/>
      <c r="EF252" s="615"/>
      <c r="EG252" s="615"/>
      <c r="EH252" s="615"/>
      <c r="EI252" s="615"/>
      <c r="EJ252" s="615"/>
      <c r="EK252" s="615"/>
      <c r="EL252" s="615"/>
      <c r="EM252" s="615"/>
      <c r="EN252" s="606"/>
      <c r="EO252" s="606"/>
      <c r="EP252" s="606"/>
      <c r="EQ252" s="617"/>
      <c r="ER252" s="617"/>
      <c r="ES252" s="617"/>
      <c r="ET252" s="632"/>
      <c r="EU252" s="630"/>
      <c r="EV252" s="625"/>
      <c r="EW252" s="625"/>
      <c r="EX252" s="625"/>
      <c r="EY252" s="625"/>
      <c r="EZ252" s="625"/>
      <c r="FA252" s="625"/>
      <c r="FB252" s="625"/>
      <c r="FC252" s="625"/>
      <c r="FD252" s="625"/>
      <c r="FE252" s="625"/>
      <c r="FF252" s="625"/>
      <c r="FG252" s="625"/>
      <c r="FH252" s="1138" t="str">
        <f>IF(Portada!$A$1="www.fly-logics.com","NOCHE",0)</f>
        <v>NOCHE</v>
      </c>
      <c r="FI252" s="1139"/>
      <c r="FJ252" s="1139"/>
      <c r="FK252" s="1139"/>
      <c r="FL252" s="1139"/>
      <c r="FM252" s="1140" t="str">
        <f>IF(SUMIFS(Bitácora!$U$5:$U$1036129,Bitácora!$D$5:$D$1036129,EY241,Bitácora!$AN$5:$AN$1036129,FO241,Bitácora!$E$5:$E$1036129,FE241)=0," ",SUMIFS(Bitácora!$U$5:$U$1036129,Bitácora!$D$5:$D$1036129,EY241,Bitácora!$AN$5:$AN$1036129,FO241,Bitácora!$E$5:$E$1036129,FE241))</f>
        <v xml:space="preserve"> </v>
      </c>
      <c r="FN252" s="1140"/>
      <c r="FO252" s="1140"/>
      <c r="FP252" s="1140"/>
      <c r="FQ252" s="1140"/>
      <c r="FR252" s="1136"/>
      <c r="FS252" s="15"/>
      <c r="FT252" s="614"/>
      <c r="FU252" s="614"/>
      <c r="FV252" s="614"/>
      <c r="FW252" s="614"/>
      <c r="FX252" s="614"/>
      <c r="FY252" s="615"/>
      <c r="FZ252" s="615"/>
      <c r="GA252" s="615"/>
      <c r="GB252" s="615"/>
      <c r="GC252" s="615"/>
      <c r="GD252" s="615"/>
      <c r="GE252" s="615"/>
      <c r="GF252" s="615"/>
      <c r="GG252" s="615"/>
      <c r="GH252" s="615"/>
      <c r="GI252" s="615"/>
      <c r="GJ252" s="615"/>
      <c r="GK252" s="606"/>
      <c r="GL252" s="606"/>
      <c r="GM252" s="606"/>
      <c r="GN252" s="617"/>
      <c r="GO252" s="617"/>
      <c r="GP252" s="617"/>
      <c r="GQ252" s="632"/>
      <c r="GR252" s="6"/>
    </row>
    <row r="253" spans="1:200" ht="5.25" customHeight="1" x14ac:dyDescent="0.25">
      <c r="A253" s="244"/>
      <c r="B253" s="630"/>
      <c r="C253" s="633" t="str">
        <f>IF(Portada!$A$1="www.fly-logics.com","SOLO",0)</f>
        <v>SOLO</v>
      </c>
      <c r="D253" s="644"/>
      <c r="E253" s="644"/>
      <c r="F253" s="644"/>
      <c r="G253" s="647"/>
      <c r="H253" s="1136" t="str">
        <f>IF(SUMIFS(Bitácora!$X$5:$X$1036129,Bitácora!$D$5:$D$1036129,F241,Bitácora!$AN$5:$AN$1036129,V241,Bitácora!$E$5:$E$1036129,L241)=0," ",SUMIFS(Bitácora!$X$5:$X$1036129,Bitácora!$D$5:$D$1036129,F241,Bitácora!$AN$5:$AN$1036129,V241,Bitácora!$E$5:$E$1036129,L241))</f>
        <v xml:space="preserve"> </v>
      </c>
      <c r="I253" s="1137"/>
      <c r="J253" s="1137"/>
      <c r="K253" s="1137"/>
      <c r="L253" s="1137"/>
      <c r="M253" s="1137"/>
      <c r="N253" s="625"/>
      <c r="O253" s="647"/>
      <c r="P253" s="1139"/>
      <c r="Q253" s="1139"/>
      <c r="R253" s="1139"/>
      <c r="S253" s="1139"/>
      <c r="T253" s="1140"/>
      <c r="U253" s="1140"/>
      <c r="V253" s="1140"/>
      <c r="W253" s="1140"/>
      <c r="X253" s="1140"/>
      <c r="Y253" s="1136"/>
      <c r="Z253" s="15"/>
      <c r="AA253" s="613" t="str">
        <f>IF(Portada!$A$1="www.fly-logics.com","MAY",0)</f>
        <v>MAY</v>
      </c>
      <c r="AB253" s="614"/>
      <c r="AC253" s="614"/>
      <c r="AD253" s="614"/>
      <c r="AE253" s="614"/>
      <c r="AF253" s="605" t="str">
        <f>IF(SUMIFS(Bitácora!$Y$5:$Y$1036129,Bitácora!$D$5:$D$1036129,F241,Bitácora!$AN$5:$AN$1036129,V241,Bitácora!$E$5:$E$1036129,L241,Bitácora!$AM$5:$AM$1036129,AA253)=0," ",SUMIFS(Bitácora!$Y$5:$Y$1036129,Bitácora!$D$5:$D$1036129,F241,Bitácora!$AN$5:$AN$1036129,V241,Bitácora!$E$5:$E$1036129,L241,Bitácora!$AM$5:$AM$1036129,AA253))</f>
        <v xml:space="preserve"> </v>
      </c>
      <c r="AG253" s="615"/>
      <c r="AH253" s="615"/>
      <c r="AI253" s="615"/>
      <c r="AJ253" s="605" t="str">
        <f>IF(SUMIFS(Bitácora!$Z$5:$Z$1036129,Bitácora!$D$5:$D$1036129,F241,Bitácora!$AN$5:$AN$1036129,V241,Bitácora!$E$5:$E$1036129,L241,Bitácora!$AM$5:$AM$1036129,AA253)=0," ",SUMIFS(Bitácora!$Z$5:$Z$1036129,Bitácora!$D$5:$D$1036129,F241,Bitácora!$AN$5:$AN$1036129,V241,Bitácora!$E$5:$E$1036129,L241,Bitácora!$AM$5:$AM$1036129,AA253))</f>
        <v xml:space="preserve"> </v>
      </c>
      <c r="AK253" s="615"/>
      <c r="AL253" s="615"/>
      <c r="AM253" s="615"/>
      <c r="AN253" s="605" t="str">
        <f>IF(SUMIFS(Bitácora!$AA$5:$AA$1036129,Bitácora!$D$5:$D$1036129,F241,Bitácora!$AN$5:$AN$1036129,V241,Bitácora!$E$5:$E$1036129,L241,Bitácora!$AM$5:$AM$1036129,AA253)=0," ",SUMIFS(Bitácora!$AA$5:$AA$1036129,Bitácora!$D$5:$D$1036129,F241,Bitácora!$AN$5:$AN$1036129,V241,Bitácora!$E$5:$E$1036129,L241,Bitácora!$AM$5:$AM$1036129,AA253))</f>
        <v xml:space="preserve"> </v>
      </c>
      <c r="AO253" s="615"/>
      <c r="AP253" s="615"/>
      <c r="AQ253" s="615"/>
      <c r="AR253" s="606" t="str">
        <f>IF(SUMIFS(Bitácora!$AE$5:$AE$1036129,Bitácora!$D$5:$D$1036129,F241,Bitácora!$AN$5:$AN$1036129,V241,Bitácora!$E$5:$E$1036129,L241,Bitácora!$AM$5:$AM$1036129,AA253)=0," ",SUMIFS(Bitácora!$AE$5:$AE$1036129,Bitácora!$D$5:$D$1036129,F241,Bitácora!$AN$5:$AN$1036129,V241,Bitácora!$E$5:$E$1036129,L241,Bitácora!$AM$5:$AM$1036129,AA253))</f>
        <v xml:space="preserve"> </v>
      </c>
      <c r="AS253" s="606"/>
      <c r="AT253" s="606"/>
      <c r="AU253" s="606" t="str">
        <f>IF(SUMIFS(Bitácora!$AF$5:$AF$1036129,Bitácora!$D$5:$D$1036129,F241,Bitácora!$AN$5:$AN$1036129,V241,Bitácora!$E$5:$E$1036129,L241,Bitácora!$AM$5:$AM$1036129,AA253)=0," ",SUMIFS(Bitácora!$AF$5:$AF$1036129,Bitácora!$D$5:$D$1036129,F241,Bitácora!$AN$5:$AN$1036129,V241,Bitácora!$E$5:$E$1036129,L241,Bitácora!$AM$5:$AM$1036129,AA253))</f>
        <v xml:space="preserve"> </v>
      </c>
      <c r="AV253" s="617"/>
      <c r="AW253" s="617"/>
      <c r="AX253" s="632"/>
      <c r="AY253" s="630"/>
      <c r="AZ253" s="633" t="str">
        <f>IF(Portada!$A$1="www.fly-logics.com","SOLO",0)</f>
        <v>SOLO</v>
      </c>
      <c r="BA253" s="644"/>
      <c r="BB253" s="644"/>
      <c r="BC253" s="644"/>
      <c r="BD253" s="647"/>
      <c r="BE253" s="1136" t="str">
        <f>IF(SUMIFS(Bitácora!$X$5:$X$1036129,Bitácora!$D$5:$D$1036129,BC241,Bitácora!$AN$5:$AN$1036129,BS241,Bitácora!$E$5:$E$1036129,BI241)=0," ",SUMIFS(Bitácora!$X$5:$X$1036129,Bitácora!$D$5:$D$1036129,BC241,Bitácora!$AN$5:$AN$1036129,BS241,Bitácora!$E$5:$E$1036129,BI241))</f>
        <v xml:space="preserve"> </v>
      </c>
      <c r="BF253" s="1137"/>
      <c r="BG253" s="1137"/>
      <c r="BH253" s="1137"/>
      <c r="BI253" s="1137"/>
      <c r="BJ253" s="1137"/>
      <c r="BK253" s="625"/>
      <c r="BL253" s="647"/>
      <c r="BM253" s="1139"/>
      <c r="BN253" s="1139"/>
      <c r="BO253" s="1139"/>
      <c r="BP253" s="1139"/>
      <c r="BQ253" s="1140"/>
      <c r="BR253" s="1140"/>
      <c r="BS253" s="1140"/>
      <c r="BT253" s="1140"/>
      <c r="BU253" s="1140"/>
      <c r="BV253" s="1136"/>
      <c r="BW253" s="15"/>
      <c r="BX253" s="613" t="str">
        <f>IF(Portada!$A$1="www.fly-logics.com","MAY",0)</f>
        <v>MAY</v>
      </c>
      <c r="BY253" s="614"/>
      <c r="BZ253" s="614"/>
      <c r="CA253" s="614"/>
      <c r="CB253" s="614"/>
      <c r="CC253" s="605" t="str">
        <f>IF(SUMIFS(Bitácora!$Y$5:$Y$1036129,Bitácora!$D$5:$D$1036129,BC241,Bitácora!$AN$5:$AN$1036129,BS241,Bitácora!$E$5:$E$1036129,BI241,Bitácora!$AM$5:$AM$1036129,BX253)=0," ",SUMIFS(Bitácora!$Y$5:$Y$1036129,Bitácora!$D$5:$D$1036129,BC241,Bitácora!$AN$5:$AN$1036129,BS241,Bitácora!$E$5:$E$1036129,BI241,Bitácora!$AM$5:$AM$1036129,BX253))</f>
        <v xml:space="preserve"> </v>
      </c>
      <c r="CD253" s="615"/>
      <c r="CE253" s="615"/>
      <c r="CF253" s="615"/>
      <c r="CG253" s="605" t="str">
        <f>IF(SUMIFS(Bitácora!$Z$5:$Z$1036129,Bitácora!$D$5:$D$1036129,BC241,Bitácora!$AN$5:$AN$1036129,BS241,Bitácora!$E$5:$E$1036129,BI241,Bitácora!$AM$5:$AM$1036129,BX253)=0," ",SUMIFS(Bitácora!$Z$5:$Z$1036129,Bitácora!$D$5:$D$1036129,BC241,Bitácora!$AN$5:$AN$1036129,BS241,Bitácora!$E$5:$E$1036129,BI241,Bitácora!$AM$5:$AM$1036129,BX253))</f>
        <v xml:space="preserve"> </v>
      </c>
      <c r="CH253" s="615"/>
      <c r="CI253" s="615"/>
      <c r="CJ253" s="615"/>
      <c r="CK253" s="605" t="str">
        <f>IF(SUMIFS(Bitácora!$AA$5:$AA$1036129,Bitácora!$D$5:$D$1036129,BC241,Bitácora!$AN$5:$AN$1036129,BS241,Bitácora!$E$5:$E$1036129,BI241,Bitácora!$AM$5:$AM$1036129,BX253)=0," ",SUMIFS(Bitácora!$AA$5:$AA$1036129,Bitácora!$D$5:$D$1036129,BC241,Bitácora!$AN$5:$AN$1036129,BS241,Bitácora!$E$5:$E$1036129,BI241,Bitácora!$AM$5:$AM$1036129,BX253))</f>
        <v xml:space="preserve"> </v>
      </c>
      <c r="CL253" s="615"/>
      <c r="CM253" s="615"/>
      <c r="CN253" s="615"/>
      <c r="CO253" s="606" t="str">
        <f>IF(SUMIFS(Bitácora!$AE$5:$AE$1036129,Bitácora!$D$5:$D$1036129,BC241,Bitácora!$AN$5:$AN$1036129,BS241,Bitácora!$E$5:$E$1036129,BI241,Bitácora!$AM$5:$AM$1036129,BX253)=0," ",SUMIFS(Bitácora!$AE$5:$AE$1036129,Bitácora!$D$5:$D$1036129,BC241,Bitácora!$AN$5:$AN$1036129,BS241,Bitácora!$E$5:$E$1036129,BI241,Bitácora!$AM$5:$AM$1036129,BX253))</f>
        <v xml:space="preserve"> </v>
      </c>
      <c r="CP253" s="606"/>
      <c r="CQ253" s="606"/>
      <c r="CR253" s="606" t="str">
        <f>IF(SUMIFS(Bitácora!$AF$5:$AF$1036129,Bitácora!$D$5:$D$1036129,BC241,Bitácora!$AN$5:$AN$1036129,BS241,Bitácora!$E$5:$E$1036129,BI241,Bitácora!$AM$5:$AM$1036129,BX253)=0," ",SUMIFS(Bitácora!$AF$5:$AF$1036129,Bitácora!$D$5:$D$1036129,BC241,Bitácora!$AN$5:$AN$1036129,BS241,Bitácora!$E$5:$E$1036129,BI241,Bitácora!$AM$5:$AM$1036129,BX253))</f>
        <v xml:space="preserve"> </v>
      </c>
      <c r="CS253" s="617"/>
      <c r="CT253" s="617"/>
      <c r="CU253" s="632"/>
      <c r="CV253" s="276"/>
      <c r="CW253" s="244"/>
      <c r="CX253" s="630"/>
      <c r="CY253" s="633" t="str">
        <f>IF(Portada!$A$1="www.fly-logics.com","SOLO",0)</f>
        <v>SOLO</v>
      </c>
      <c r="CZ253" s="644"/>
      <c r="DA253" s="644"/>
      <c r="DB253" s="644"/>
      <c r="DC253" s="647"/>
      <c r="DD253" s="1136" t="str">
        <f>IF(SUMIFS(Bitácora!$X$5:$X$1036129,Bitácora!$D$5:$D$1036129,DB241,Bitácora!$AN$5:$AN$1036129,DR241,Bitácora!$E$5:$E$1036129,DH241)=0," ",SUMIFS(Bitácora!$X$5:$X$1036129,Bitácora!$D$5:$D$1036129,DB241,Bitácora!$AN$5:$AN$1036129,DR241,Bitácora!$E$5:$E$1036129,DH241))</f>
        <v xml:space="preserve"> </v>
      </c>
      <c r="DE253" s="1137"/>
      <c r="DF253" s="1137"/>
      <c r="DG253" s="1137"/>
      <c r="DH253" s="1137"/>
      <c r="DI253" s="1137"/>
      <c r="DJ253" s="625"/>
      <c r="DK253" s="647"/>
      <c r="DL253" s="1139"/>
      <c r="DM253" s="1139"/>
      <c r="DN253" s="1139"/>
      <c r="DO253" s="1139"/>
      <c r="DP253" s="1140"/>
      <c r="DQ253" s="1140"/>
      <c r="DR253" s="1140"/>
      <c r="DS253" s="1140"/>
      <c r="DT253" s="1140"/>
      <c r="DU253" s="1136"/>
      <c r="DV253" s="15"/>
      <c r="DW253" s="613" t="str">
        <f>IF(Portada!$A$1="www.fly-logics.com","MAY",0)</f>
        <v>MAY</v>
      </c>
      <c r="DX253" s="614"/>
      <c r="DY253" s="614"/>
      <c r="DZ253" s="614"/>
      <c r="EA253" s="614"/>
      <c r="EB253" s="605" t="str">
        <f>IF(SUMIFS(Bitácora!$Y$5:$Y$1036129,Bitácora!$D$5:$D$1036129,DB241,Bitácora!$AN$5:$AN$1036129,DR241,Bitácora!$E$5:$E$1036129,DH241,Bitácora!$AM$5:$AM$1036129,DW253)=0," ",SUMIFS(Bitácora!$Y$5:$Y$1036129,Bitácora!$D$5:$D$1036129,DB241,Bitácora!$AN$5:$AN$1036129,DR241,Bitácora!$E$5:$E$1036129,DH241,Bitácora!$AM$5:$AM$1036129,DW253))</f>
        <v xml:space="preserve"> </v>
      </c>
      <c r="EC253" s="615"/>
      <c r="ED253" s="615"/>
      <c r="EE253" s="615"/>
      <c r="EF253" s="605" t="str">
        <f>IF(SUMIFS(Bitácora!$Z$5:$Z$1036129,Bitácora!$D$5:$D$1036129,DB241,Bitácora!$AN$5:$AN$1036129,DR241,Bitácora!$E$5:$E$1036129,DH241,Bitácora!$AM$5:$AM$1036129,DW253)=0," ",SUMIFS(Bitácora!$Z$5:$Z$1036129,Bitácora!$D$5:$D$1036129,DB241,Bitácora!$AN$5:$AN$1036129,DR241,Bitácora!$E$5:$E$1036129,DH241,Bitácora!$AM$5:$AM$1036129,DW253))</f>
        <v xml:space="preserve"> </v>
      </c>
      <c r="EG253" s="615"/>
      <c r="EH253" s="615"/>
      <c r="EI253" s="615"/>
      <c r="EJ253" s="605" t="str">
        <f>IF(SUMIFS(Bitácora!$AA$5:$AA$1036129,Bitácora!$D$5:$D$1036129,DB241,Bitácora!$AN$5:$AN$1036129,DR241,Bitácora!$E$5:$E$1036129,DH241,Bitácora!$AM$5:$AM$1036129,DW253)=0," ",SUMIFS(Bitácora!$AA$5:$AA$1036129,Bitácora!$D$5:$D$1036129,DB241,Bitácora!$AN$5:$AN$1036129,DR241,Bitácora!$E$5:$E$1036129,DH241,Bitácora!$AM$5:$AM$1036129,DW253))</f>
        <v xml:space="preserve"> </v>
      </c>
      <c r="EK253" s="615"/>
      <c r="EL253" s="615"/>
      <c r="EM253" s="615"/>
      <c r="EN253" s="606" t="str">
        <f>IF(SUMIFS(Bitácora!$AE$5:$AE$1036129,Bitácora!$D$5:$D$1036129,DB241,Bitácora!$AN$5:$AN$1036129,DR241,Bitácora!$E$5:$E$1036129,DH241,Bitácora!$AM$5:$AM$1036129,DW253)=0," ",SUMIFS(Bitácora!$AE$5:$AE$1036129,Bitácora!$D$5:$D$1036129,DB241,Bitácora!$AN$5:$AN$1036129,DR241,Bitácora!$E$5:$E$1036129,DH241,Bitácora!$AM$5:$AM$1036129,DW253))</f>
        <v xml:space="preserve"> </v>
      </c>
      <c r="EO253" s="606"/>
      <c r="EP253" s="606"/>
      <c r="EQ253" s="606" t="str">
        <f>IF(SUMIFS(Bitácora!$AF$5:$AF$1036129,Bitácora!$D$5:$D$1036129,DB241,Bitácora!$AN$5:$AN$1036129,DR241,Bitácora!$E$5:$E$1036129,DH241,Bitácora!$AM$5:$AM$1036129,DW253)=0," ",SUMIFS(Bitácora!$AF$5:$AF$1036129,Bitácora!$D$5:$D$1036129,DB241,Bitácora!$AN$5:$AN$1036129,DR241,Bitácora!$E$5:$E$1036129,DH241,Bitácora!$AM$5:$AM$1036129,DW253))</f>
        <v xml:space="preserve"> </v>
      </c>
      <c r="ER253" s="617"/>
      <c r="ES253" s="617"/>
      <c r="ET253" s="632"/>
      <c r="EU253" s="630"/>
      <c r="EV253" s="633" t="str">
        <f>IF(Portada!$A$1="www.fly-logics.com","SOLO",0)</f>
        <v>SOLO</v>
      </c>
      <c r="EW253" s="644"/>
      <c r="EX253" s="644"/>
      <c r="EY253" s="644"/>
      <c r="EZ253" s="647"/>
      <c r="FA253" s="1136" t="str">
        <f>IF(SUMIFS(Bitácora!$X$5:$X$1036129,Bitácora!$D$5:$D$1036129,EY241,Bitácora!$AN$5:$AN$1036129,FO241,Bitácora!$E$5:$E$1036129,FE241)=0," ",SUMIFS(Bitácora!$X$5:$X$1036129,Bitácora!$D$5:$D$1036129,EY241,Bitácora!$AN$5:$AN$1036129,FO241,Bitácora!$E$5:$E$1036129,FE241))</f>
        <v xml:space="preserve"> </v>
      </c>
      <c r="FB253" s="1137"/>
      <c r="FC253" s="1137"/>
      <c r="FD253" s="1137"/>
      <c r="FE253" s="1137"/>
      <c r="FF253" s="1137"/>
      <c r="FG253" s="625"/>
      <c r="FH253" s="647"/>
      <c r="FI253" s="1139"/>
      <c r="FJ253" s="1139"/>
      <c r="FK253" s="1139"/>
      <c r="FL253" s="1139"/>
      <c r="FM253" s="1140"/>
      <c r="FN253" s="1140"/>
      <c r="FO253" s="1140"/>
      <c r="FP253" s="1140"/>
      <c r="FQ253" s="1140"/>
      <c r="FR253" s="1136"/>
      <c r="FS253" s="15"/>
      <c r="FT253" s="613" t="str">
        <f>IF(Portada!$A$1="www.fly-logics.com","MAY",0)</f>
        <v>MAY</v>
      </c>
      <c r="FU253" s="614"/>
      <c r="FV253" s="614"/>
      <c r="FW253" s="614"/>
      <c r="FX253" s="614"/>
      <c r="FY253" s="605" t="str">
        <f>IF(SUMIFS(Bitácora!$Y$5:$Y$1036129,Bitácora!$D$5:$D$1036129,EY241,Bitácora!$AN$5:$AN$1036129,FO241,Bitácora!$E$5:$E$1036129,FE241,Bitácora!$AM$5:$AM$1036129,FT253)=0," ",SUMIFS(Bitácora!$Y$5:$Y$1036129,Bitácora!$D$5:$D$1036129,EY241,Bitácora!$AN$5:$AN$1036129,FO241,Bitácora!$E$5:$E$1036129,FE241,Bitácora!$AM$5:$AM$1036129,FT253))</f>
        <v xml:space="preserve"> </v>
      </c>
      <c r="FZ253" s="615"/>
      <c r="GA253" s="615"/>
      <c r="GB253" s="615"/>
      <c r="GC253" s="605" t="str">
        <f>IF(SUMIFS(Bitácora!$Z$5:$Z$1036129,Bitácora!$D$5:$D$1036129,EY241,Bitácora!$AN$5:$AN$1036129,FO241,Bitácora!$E$5:$E$1036129,FE241,Bitácora!$AM$5:$AM$1036129,FT253)=0," ",SUMIFS(Bitácora!$Z$5:$Z$1036129,Bitácora!$D$5:$D$1036129,EY241,Bitácora!$AN$5:$AN$1036129,FO241,Bitácora!$E$5:$E$1036129,FE241,Bitácora!$AM$5:$AM$1036129,FT253))</f>
        <v xml:space="preserve"> </v>
      </c>
      <c r="GD253" s="615"/>
      <c r="GE253" s="615"/>
      <c r="GF253" s="615"/>
      <c r="GG253" s="605" t="str">
        <f>IF(SUMIFS(Bitácora!$AA$5:$AA$1036129,Bitácora!$D$5:$D$1036129,EY241,Bitácora!$AN$5:$AN$1036129,FO241,Bitácora!$E$5:$E$1036129,FE241,Bitácora!$AM$5:$AM$1036129,FT253)=0," ",SUMIFS(Bitácora!$AA$5:$AA$1036129,Bitácora!$D$5:$D$1036129,EY241,Bitácora!$AN$5:$AN$1036129,FO241,Bitácora!$E$5:$E$1036129,FE241,Bitácora!$AM$5:$AM$1036129,FT253))</f>
        <v xml:space="preserve"> </v>
      </c>
      <c r="GH253" s="615"/>
      <c r="GI253" s="615"/>
      <c r="GJ253" s="615"/>
      <c r="GK253" s="606" t="str">
        <f>IF(SUMIFS(Bitácora!$AE$5:$AE$1036129,Bitácora!$D$5:$D$1036129,EY241,Bitácora!$AN$5:$AN$1036129,FO241,Bitácora!$E$5:$E$1036129,FE241,Bitácora!$AM$5:$AM$1036129,FT253)=0," ",SUMIFS(Bitácora!$AE$5:$AE$1036129,Bitácora!$D$5:$D$1036129,EY241,Bitácora!$AN$5:$AN$1036129,FO241,Bitácora!$E$5:$E$1036129,FE241,Bitácora!$AM$5:$AM$1036129,FT253))</f>
        <v xml:space="preserve"> </v>
      </c>
      <c r="GL253" s="606"/>
      <c r="GM253" s="606"/>
      <c r="GN253" s="606" t="str">
        <f>IF(SUMIFS(Bitácora!$AF$5:$AF$1036129,Bitácora!$D$5:$D$1036129,EY241,Bitácora!$AN$5:$AN$1036129,FO241,Bitácora!$E$5:$E$1036129,FE241,Bitácora!$AM$5:$AM$1036129,FT253)=0," ",SUMIFS(Bitácora!$AF$5:$AF$1036129,Bitácora!$D$5:$D$1036129,EY241,Bitácora!$AN$5:$AN$1036129,FO241,Bitácora!$E$5:$E$1036129,FE241,Bitácora!$AM$5:$AM$1036129,FT253))</f>
        <v xml:space="preserve"> </v>
      </c>
      <c r="GO253" s="617"/>
      <c r="GP253" s="617"/>
      <c r="GQ253" s="632"/>
      <c r="GR253" s="6"/>
    </row>
    <row r="254" spans="1:200" ht="10.5" customHeight="1" x14ac:dyDescent="0.25">
      <c r="A254" s="244"/>
      <c r="B254" s="630"/>
      <c r="C254" s="644"/>
      <c r="D254" s="644"/>
      <c r="E254" s="644"/>
      <c r="F254" s="644"/>
      <c r="G254" s="647"/>
      <c r="H254" s="1136"/>
      <c r="I254" s="1137"/>
      <c r="J254" s="1137"/>
      <c r="K254" s="1137"/>
      <c r="L254" s="1137"/>
      <c r="M254" s="1137"/>
      <c r="N254" s="625"/>
      <c r="O254" s="1141" t="str">
        <f>IF(Portada!$A$1="www.fly-logics.com","IFR",0)</f>
        <v>IFR</v>
      </c>
      <c r="P254" s="1142"/>
      <c r="Q254" s="1142"/>
      <c r="R254" s="1142"/>
      <c r="S254" s="1142"/>
      <c r="T254" s="1143" t="str">
        <f>IF(SUMIFS(Bitácora!$V$5:$V$1036129,Bitácora!$D$5:$D$1036129,F241,Bitácora!$AN$5:$AN$1036129,V241,Bitácora!$E$5:$E$1036129,L241)=0," ",SUMIFS(Bitácora!$V$5:$V$1036129,Bitácora!$D$5:$D$1036129,F241,Bitácora!$AN$5:$AN$1036129,V241,Bitácora!$E$5:$E$1036129,L241))</f>
        <v xml:space="preserve"> </v>
      </c>
      <c r="U254" s="1143"/>
      <c r="V254" s="1143"/>
      <c r="W254" s="1143"/>
      <c r="X254" s="1143"/>
      <c r="Y254" s="1144"/>
      <c r="Z254" s="15"/>
      <c r="AA254" s="614"/>
      <c r="AB254" s="614"/>
      <c r="AC254" s="614"/>
      <c r="AD254" s="614"/>
      <c r="AE254" s="614"/>
      <c r="AF254" s="615"/>
      <c r="AG254" s="616"/>
      <c r="AH254" s="616"/>
      <c r="AI254" s="615"/>
      <c r="AJ254" s="615"/>
      <c r="AK254" s="616"/>
      <c r="AL254" s="616"/>
      <c r="AM254" s="615"/>
      <c r="AN254" s="615"/>
      <c r="AO254" s="616"/>
      <c r="AP254" s="616"/>
      <c r="AQ254" s="615"/>
      <c r="AR254" s="606"/>
      <c r="AS254" s="606"/>
      <c r="AT254" s="606"/>
      <c r="AU254" s="617"/>
      <c r="AV254" s="618"/>
      <c r="AW254" s="617"/>
      <c r="AX254" s="632"/>
      <c r="AY254" s="630"/>
      <c r="AZ254" s="644"/>
      <c r="BA254" s="644"/>
      <c r="BB254" s="644"/>
      <c r="BC254" s="644"/>
      <c r="BD254" s="647"/>
      <c r="BE254" s="1136"/>
      <c r="BF254" s="1137"/>
      <c r="BG254" s="1137"/>
      <c r="BH254" s="1137"/>
      <c r="BI254" s="1137"/>
      <c r="BJ254" s="1137"/>
      <c r="BK254" s="625"/>
      <c r="BL254" s="1141" t="str">
        <f>IF(Portada!$A$1="www.fly-logics.com","IFR",0)</f>
        <v>IFR</v>
      </c>
      <c r="BM254" s="1142"/>
      <c r="BN254" s="1142"/>
      <c r="BO254" s="1142"/>
      <c r="BP254" s="1142"/>
      <c r="BQ254" s="1143" t="str">
        <f>IF(SUMIFS(Bitácora!$V$5:$V$1036129,Bitácora!$D$5:$D$1036129,BC241,Bitácora!$AN$5:$AN$1036129,BS241,Bitácora!$E$5:$E$1036129,BI241)=0," ",SUMIFS(Bitácora!$V$5:$V$1036129,Bitácora!$D$5:$D$1036129,BC241,Bitácora!$AN$5:$AN$1036129,BS241,Bitácora!$E$5:$E$1036129,BI241))</f>
        <v xml:space="preserve"> </v>
      </c>
      <c r="BR254" s="1143"/>
      <c r="BS254" s="1143"/>
      <c r="BT254" s="1143"/>
      <c r="BU254" s="1143"/>
      <c r="BV254" s="1144"/>
      <c r="BW254" s="15"/>
      <c r="BX254" s="614"/>
      <c r="BY254" s="614"/>
      <c r="BZ254" s="614"/>
      <c r="CA254" s="614"/>
      <c r="CB254" s="614"/>
      <c r="CC254" s="615"/>
      <c r="CD254" s="616"/>
      <c r="CE254" s="616"/>
      <c r="CF254" s="615"/>
      <c r="CG254" s="615"/>
      <c r="CH254" s="616"/>
      <c r="CI254" s="616"/>
      <c r="CJ254" s="615"/>
      <c r="CK254" s="615"/>
      <c r="CL254" s="616"/>
      <c r="CM254" s="616"/>
      <c r="CN254" s="615"/>
      <c r="CO254" s="606"/>
      <c r="CP254" s="606"/>
      <c r="CQ254" s="606"/>
      <c r="CR254" s="617"/>
      <c r="CS254" s="618"/>
      <c r="CT254" s="617"/>
      <c r="CU254" s="632"/>
      <c r="CV254" s="276"/>
      <c r="CW254" s="244"/>
      <c r="CX254" s="630"/>
      <c r="CY254" s="644"/>
      <c r="CZ254" s="644"/>
      <c r="DA254" s="644"/>
      <c r="DB254" s="644"/>
      <c r="DC254" s="647"/>
      <c r="DD254" s="1136"/>
      <c r="DE254" s="1137"/>
      <c r="DF254" s="1137"/>
      <c r="DG254" s="1137"/>
      <c r="DH254" s="1137"/>
      <c r="DI254" s="1137"/>
      <c r="DJ254" s="625"/>
      <c r="DK254" s="1141" t="str">
        <f>IF(Portada!$A$1="www.fly-logics.com","IFR",0)</f>
        <v>IFR</v>
      </c>
      <c r="DL254" s="1142"/>
      <c r="DM254" s="1142"/>
      <c r="DN254" s="1142"/>
      <c r="DO254" s="1142"/>
      <c r="DP254" s="1143" t="str">
        <f>IF(SUMIFS(Bitácora!$V$5:$V$1036129,Bitácora!$D$5:$D$1036129,DB241,Bitácora!$AN$5:$AN$1036129,DR241,Bitácora!$E$5:$E$1036129,DH241)=0," ",SUMIFS(Bitácora!$V$5:$V$1036129,Bitácora!$D$5:$D$1036129,DB241,Bitácora!$AN$5:$AN$1036129,DR241,Bitácora!$E$5:$E$1036129,DH241))</f>
        <v xml:space="preserve"> </v>
      </c>
      <c r="DQ254" s="1143"/>
      <c r="DR254" s="1143"/>
      <c r="DS254" s="1143"/>
      <c r="DT254" s="1143"/>
      <c r="DU254" s="1144"/>
      <c r="DV254" s="15"/>
      <c r="DW254" s="614"/>
      <c r="DX254" s="614"/>
      <c r="DY254" s="614"/>
      <c r="DZ254" s="614"/>
      <c r="EA254" s="614"/>
      <c r="EB254" s="615"/>
      <c r="EC254" s="616"/>
      <c r="ED254" s="616"/>
      <c r="EE254" s="615"/>
      <c r="EF254" s="615"/>
      <c r="EG254" s="616"/>
      <c r="EH254" s="616"/>
      <c r="EI254" s="615"/>
      <c r="EJ254" s="615"/>
      <c r="EK254" s="616"/>
      <c r="EL254" s="616"/>
      <c r="EM254" s="615"/>
      <c r="EN254" s="606"/>
      <c r="EO254" s="606"/>
      <c r="EP254" s="606"/>
      <c r="EQ254" s="617"/>
      <c r="ER254" s="618"/>
      <c r="ES254" s="617"/>
      <c r="ET254" s="632"/>
      <c r="EU254" s="630"/>
      <c r="EV254" s="644"/>
      <c r="EW254" s="644"/>
      <c r="EX254" s="644"/>
      <c r="EY254" s="644"/>
      <c r="EZ254" s="647"/>
      <c r="FA254" s="1136"/>
      <c r="FB254" s="1137"/>
      <c r="FC254" s="1137"/>
      <c r="FD254" s="1137"/>
      <c r="FE254" s="1137"/>
      <c r="FF254" s="1137"/>
      <c r="FG254" s="625"/>
      <c r="FH254" s="1141" t="str">
        <f>IF(Portada!$A$1="www.fly-logics.com","IFR",0)</f>
        <v>IFR</v>
      </c>
      <c r="FI254" s="1142"/>
      <c r="FJ254" s="1142"/>
      <c r="FK254" s="1142"/>
      <c r="FL254" s="1142"/>
      <c r="FM254" s="1143" t="str">
        <f>IF(SUMIFS(Bitácora!$V$5:$V$1036129,Bitácora!$D$5:$D$1036129,EY241,Bitácora!$AN$5:$AN$1036129,FO241,Bitácora!$E$5:$E$1036129,FE241)=0," ",SUMIFS(Bitácora!$V$5:$V$1036129,Bitácora!$D$5:$D$1036129,EY241,Bitácora!$AN$5:$AN$1036129,FO241,Bitácora!$E$5:$E$1036129,FE241))</f>
        <v xml:space="preserve"> </v>
      </c>
      <c r="FN254" s="1143"/>
      <c r="FO254" s="1143"/>
      <c r="FP254" s="1143"/>
      <c r="FQ254" s="1143"/>
      <c r="FR254" s="1144"/>
      <c r="FS254" s="15"/>
      <c r="FT254" s="614"/>
      <c r="FU254" s="614"/>
      <c r="FV254" s="614"/>
      <c r="FW254" s="614"/>
      <c r="FX254" s="614"/>
      <c r="FY254" s="615"/>
      <c r="FZ254" s="616"/>
      <c r="GA254" s="616"/>
      <c r="GB254" s="615"/>
      <c r="GC254" s="615"/>
      <c r="GD254" s="616"/>
      <c r="GE254" s="616"/>
      <c r="GF254" s="615"/>
      <c r="GG254" s="615"/>
      <c r="GH254" s="616"/>
      <c r="GI254" s="616"/>
      <c r="GJ254" s="615"/>
      <c r="GK254" s="606"/>
      <c r="GL254" s="606"/>
      <c r="GM254" s="606"/>
      <c r="GN254" s="617"/>
      <c r="GO254" s="618"/>
      <c r="GP254" s="617"/>
      <c r="GQ254" s="632"/>
      <c r="GR254" s="6"/>
    </row>
    <row r="255" spans="1:200" ht="3" customHeight="1" x14ac:dyDescent="0.25">
      <c r="A255" s="244"/>
      <c r="B255" s="630"/>
      <c r="C255" s="625"/>
      <c r="D255" s="625"/>
      <c r="E255" s="625"/>
      <c r="F255" s="625"/>
      <c r="G255" s="625"/>
      <c r="H255" s="625"/>
      <c r="I255" s="625"/>
      <c r="J255" s="625"/>
      <c r="K255" s="625"/>
      <c r="L255" s="625"/>
      <c r="M255" s="625"/>
      <c r="N255" s="625"/>
      <c r="O255" s="625"/>
      <c r="P255" s="625"/>
      <c r="Q255" s="625"/>
      <c r="R255" s="625"/>
      <c r="S255" s="625"/>
      <c r="T255" s="625"/>
      <c r="U255" s="625"/>
      <c r="V255" s="625"/>
      <c r="W255" s="625"/>
      <c r="X255" s="625"/>
      <c r="Y255" s="625"/>
      <c r="Z255" s="15"/>
      <c r="AA255" s="614"/>
      <c r="AB255" s="614"/>
      <c r="AC255" s="614"/>
      <c r="AD255" s="614"/>
      <c r="AE255" s="614"/>
      <c r="AF255" s="615"/>
      <c r="AG255" s="615"/>
      <c r="AH255" s="615"/>
      <c r="AI255" s="615"/>
      <c r="AJ255" s="615"/>
      <c r="AK255" s="615"/>
      <c r="AL255" s="615"/>
      <c r="AM255" s="615"/>
      <c r="AN255" s="615"/>
      <c r="AO255" s="615"/>
      <c r="AP255" s="615"/>
      <c r="AQ255" s="615"/>
      <c r="AR255" s="606"/>
      <c r="AS255" s="606"/>
      <c r="AT255" s="606"/>
      <c r="AU255" s="617"/>
      <c r="AV255" s="617"/>
      <c r="AW255" s="617"/>
      <c r="AX255" s="632"/>
      <c r="AY255" s="630"/>
      <c r="AZ255" s="625"/>
      <c r="BA255" s="625"/>
      <c r="BB255" s="625"/>
      <c r="BC255" s="625"/>
      <c r="BD255" s="625"/>
      <c r="BE255" s="625"/>
      <c r="BF255" s="625"/>
      <c r="BG255" s="625"/>
      <c r="BH255" s="625"/>
      <c r="BI255" s="625"/>
      <c r="BJ255" s="625"/>
      <c r="BK255" s="625"/>
      <c r="BL255" s="625"/>
      <c r="BM255" s="625"/>
      <c r="BN255" s="625"/>
      <c r="BO255" s="625"/>
      <c r="BP255" s="625"/>
      <c r="BQ255" s="625"/>
      <c r="BR255" s="625"/>
      <c r="BS255" s="625"/>
      <c r="BT255" s="625"/>
      <c r="BU255" s="625"/>
      <c r="BV255" s="625"/>
      <c r="BW255" s="15"/>
      <c r="BX255" s="614"/>
      <c r="BY255" s="614"/>
      <c r="BZ255" s="614"/>
      <c r="CA255" s="614"/>
      <c r="CB255" s="614"/>
      <c r="CC255" s="615"/>
      <c r="CD255" s="615"/>
      <c r="CE255" s="615"/>
      <c r="CF255" s="615"/>
      <c r="CG255" s="615"/>
      <c r="CH255" s="615"/>
      <c r="CI255" s="615"/>
      <c r="CJ255" s="615"/>
      <c r="CK255" s="615"/>
      <c r="CL255" s="615"/>
      <c r="CM255" s="615"/>
      <c r="CN255" s="615"/>
      <c r="CO255" s="606"/>
      <c r="CP255" s="606"/>
      <c r="CQ255" s="606"/>
      <c r="CR255" s="617"/>
      <c r="CS255" s="617"/>
      <c r="CT255" s="617"/>
      <c r="CU255" s="632"/>
      <c r="CV255" s="276"/>
      <c r="CW255" s="244"/>
      <c r="CX255" s="630"/>
      <c r="CY255" s="625"/>
      <c r="CZ255" s="625"/>
      <c r="DA255" s="625"/>
      <c r="DB255" s="625"/>
      <c r="DC255" s="625"/>
      <c r="DD255" s="625"/>
      <c r="DE255" s="625"/>
      <c r="DF255" s="625"/>
      <c r="DG255" s="625"/>
      <c r="DH255" s="625"/>
      <c r="DI255" s="625"/>
      <c r="DJ255" s="625"/>
      <c r="DK255" s="625"/>
      <c r="DL255" s="625"/>
      <c r="DM255" s="625"/>
      <c r="DN255" s="625"/>
      <c r="DO255" s="625"/>
      <c r="DP255" s="625"/>
      <c r="DQ255" s="625"/>
      <c r="DR255" s="625"/>
      <c r="DS255" s="625"/>
      <c r="DT255" s="625"/>
      <c r="DU255" s="625"/>
      <c r="DV255" s="15"/>
      <c r="DW255" s="614"/>
      <c r="DX255" s="614"/>
      <c r="DY255" s="614"/>
      <c r="DZ255" s="614"/>
      <c r="EA255" s="614"/>
      <c r="EB255" s="615"/>
      <c r="EC255" s="615"/>
      <c r="ED255" s="615"/>
      <c r="EE255" s="615"/>
      <c r="EF255" s="615"/>
      <c r="EG255" s="615"/>
      <c r="EH255" s="615"/>
      <c r="EI255" s="615"/>
      <c r="EJ255" s="615"/>
      <c r="EK255" s="615"/>
      <c r="EL255" s="615"/>
      <c r="EM255" s="615"/>
      <c r="EN255" s="606"/>
      <c r="EO255" s="606"/>
      <c r="EP255" s="606"/>
      <c r="EQ255" s="617"/>
      <c r="ER255" s="617"/>
      <c r="ES255" s="617"/>
      <c r="ET255" s="632"/>
      <c r="EU255" s="630"/>
      <c r="EV255" s="625"/>
      <c r="EW255" s="625"/>
      <c r="EX255" s="625"/>
      <c r="EY255" s="625"/>
      <c r="EZ255" s="625"/>
      <c r="FA255" s="625"/>
      <c r="FB255" s="625"/>
      <c r="FC255" s="625"/>
      <c r="FD255" s="625"/>
      <c r="FE255" s="625"/>
      <c r="FF255" s="625"/>
      <c r="FG255" s="625"/>
      <c r="FH255" s="625"/>
      <c r="FI255" s="625"/>
      <c r="FJ255" s="625"/>
      <c r="FK255" s="625"/>
      <c r="FL255" s="625"/>
      <c r="FM255" s="625"/>
      <c r="FN255" s="625"/>
      <c r="FO255" s="625"/>
      <c r="FP255" s="625"/>
      <c r="FQ255" s="625"/>
      <c r="FR255" s="625"/>
      <c r="FS255" s="15"/>
      <c r="FT255" s="614"/>
      <c r="FU255" s="614"/>
      <c r="FV255" s="614"/>
      <c r="FW255" s="614"/>
      <c r="FX255" s="614"/>
      <c r="FY255" s="615"/>
      <c r="FZ255" s="615"/>
      <c r="GA255" s="615"/>
      <c r="GB255" s="615"/>
      <c r="GC255" s="615"/>
      <c r="GD255" s="615"/>
      <c r="GE255" s="615"/>
      <c r="GF255" s="615"/>
      <c r="GG255" s="615"/>
      <c r="GH255" s="615"/>
      <c r="GI255" s="615"/>
      <c r="GJ255" s="615"/>
      <c r="GK255" s="606"/>
      <c r="GL255" s="606"/>
      <c r="GM255" s="606"/>
      <c r="GN255" s="617"/>
      <c r="GO255" s="617"/>
      <c r="GP255" s="617"/>
      <c r="GQ255" s="632"/>
      <c r="GR255" s="6"/>
    </row>
    <row r="256" spans="1:200" ht="11.25" customHeight="1" x14ac:dyDescent="0.25">
      <c r="A256" s="244"/>
      <c r="B256" s="630"/>
      <c r="C256" s="644" t="str">
        <f>IF(Portada!$A$1="www.fly-logics.com","INSTR.",0)</f>
        <v>INSTR.</v>
      </c>
      <c r="D256" s="634"/>
      <c r="E256" s="634"/>
      <c r="F256" s="634"/>
      <c r="G256" s="635"/>
      <c r="H256" s="1136" t="str">
        <f>IF(SUMIFS(Bitácora!$AA$5:$AA$1036129,Bitácora!$D$5:$D$1036129,F241,Bitácora!$AN$5:$AN$1036129,V241,Bitácora!$E$5:$E$1036129,L241)=0," ",SUMIFS(Bitácora!$AA$5:$AA$1036129,Bitácora!$D$5:$D$1036129,F241,Bitácora!$AN$5:$AN$1036129,V241,Bitácora!$E$5:$E$1036129,L241))</f>
        <v xml:space="preserve"> </v>
      </c>
      <c r="I256" s="1137" t="str">
        <f t="shared" ref="I256" si="280">H256</f>
        <v xml:space="preserve"> </v>
      </c>
      <c r="J256" s="1137"/>
      <c r="K256" s="1137"/>
      <c r="L256" s="1137"/>
      <c r="M256" s="1137"/>
      <c r="N256" s="625"/>
      <c r="O256" s="654" t="str">
        <f>IF(Portada!$A$1="www.fly-logics.com","ATERRIZAJES",0)</f>
        <v>ATERRIZAJES</v>
      </c>
      <c r="P256" s="641"/>
      <c r="Q256" s="641"/>
      <c r="R256" s="641"/>
      <c r="S256" s="641"/>
      <c r="T256" s="641"/>
      <c r="U256" s="641"/>
      <c r="V256" s="641"/>
      <c r="W256" s="641"/>
      <c r="X256" s="641"/>
      <c r="Y256" s="641"/>
      <c r="Z256" s="15"/>
      <c r="AA256" s="613" t="str">
        <f>IF(Portada!$A$1="www.fly-logics.com","JUN",0)</f>
        <v>JUN</v>
      </c>
      <c r="AB256" s="614"/>
      <c r="AC256" s="614"/>
      <c r="AD256" s="614"/>
      <c r="AE256" s="614"/>
      <c r="AF256" s="605" t="str">
        <f>IF(SUMIFS(Bitácora!$Y$5:$Y$1036129,Bitácora!$D$5:$D$1036129,F241,Bitácora!$AN$5:$AN$1036129,V241,Bitácora!$E$5:$E$1036129,L241,Bitácora!$AM$5:$AM$1036129,AA256)=0," ",SUMIFS(Bitácora!$Y$5:$Y$1036129,Bitácora!$D$5:$D$1036129,F241,Bitácora!$AN$5:$AN$1036129,V241,Bitácora!$E$5:$E$1036129,L241,Bitácora!$AM$5:$AM$1036129,AA256))</f>
        <v xml:space="preserve"> </v>
      </c>
      <c r="AG256" s="615"/>
      <c r="AH256" s="615"/>
      <c r="AI256" s="615"/>
      <c r="AJ256" s="605" t="str">
        <f>IF(SUMIFS(Bitácora!$Z$5:$Z$1036129,Bitácora!$D$5:$D$1036129,F241,Bitácora!$AN$5:$AN$1036129,V241,Bitácora!$E$5:$E$1036129,L241,Bitácora!$AM$5:$AM$1036129,AA256)=0," ",SUMIFS(Bitácora!$Z$5:$Z$1036129,Bitácora!$D$5:$D$1036129,F241,Bitácora!$AN$5:$AN$1036129,V241,Bitácora!$E$5:$E$1036129,L241,Bitácora!$AM$5:$AM$1036129,AA256))</f>
        <v xml:space="preserve"> </v>
      </c>
      <c r="AK256" s="615"/>
      <c r="AL256" s="615"/>
      <c r="AM256" s="615"/>
      <c r="AN256" s="605" t="str">
        <f>IF(SUMIFS(Bitácora!$AA$5:$AA$1036129,Bitácora!$D$5:$D$1036129,F241,Bitácora!$AN$5:$AN$1036129,V241,Bitácora!$E$5:$E$1036129,L241,Bitácora!$AM$5:$AM$1036129,AA256)=0," ",SUMIFS(Bitácora!$AA$5:$AA$1036129,Bitácora!$D$5:$D$1036129,F241,Bitácora!$AN$5:$AN$1036129,V241,Bitácora!$E$5:$E$1036129,L241,Bitácora!$AM$5:$AM$1036129,AA256))</f>
        <v xml:space="preserve"> </v>
      </c>
      <c r="AO256" s="615"/>
      <c r="AP256" s="615"/>
      <c r="AQ256" s="615"/>
      <c r="AR256" s="606" t="str">
        <f>IF(SUMIFS(Bitácora!$AE$5:$AE$1036129,Bitácora!$D$5:$D$1036129,F241,Bitácora!$AN$5:$AN$1036129,V241,Bitácora!$E$5:$E$1036129,L241,Bitácora!$AM$5:$AM$1036129,AA256)=0," ",SUMIFS(Bitácora!$AE$5:$AE$1036129,Bitácora!$D$5:$D$1036129,F241,Bitácora!$AN$5:$AN$1036129,V241,Bitácora!$E$5:$E$1036129,L241,Bitácora!$AM$5:$AM$1036129,AA256))</f>
        <v xml:space="preserve"> </v>
      </c>
      <c r="AS256" s="606"/>
      <c r="AT256" s="606"/>
      <c r="AU256" s="606" t="str">
        <f>IF(SUMIFS(Bitácora!$AF$5:$AF$1036129,Bitácora!$D$5:$D$1036129,F241,Bitácora!$AN$5:$AN$1036129,V241,Bitácora!$E$5:$E$1036129,L241,Bitácora!$AM$5:$AM$1036129,AA256)=0," ",SUMIFS(Bitácora!$AF$5:$AF$1036129,Bitácora!$D$5:$D$1036129,F241,Bitácora!$AN$5:$AN$1036129,V241,Bitácora!$E$5:$E$1036129,L241,Bitácora!$AM$5:$AM$1036129,AA256))</f>
        <v xml:space="preserve"> </v>
      </c>
      <c r="AV256" s="617"/>
      <c r="AW256" s="617"/>
      <c r="AX256" s="632"/>
      <c r="AY256" s="630"/>
      <c r="AZ256" s="644" t="str">
        <f>IF(Portada!$A$1="www.fly-logics.com","INSTR.",0)</f>
        <v>INSTR.</v>
      </c>
      <c r="BA256" s="634"/>
      <c r="BB256" s="634"/>
      <c r="BC256" s="634"/>
      <c r="BD256" s="635"/>
      <c r="BE256" s="1136" t="str">
        <f>IF(SUMIFS(Bitácora!$AA$5:$AA$1036129,Bitácora!$D$5:$D$1036129,BC241,Bitácora!$AN$5:$AN$1036129,BS241,Bitácora!$E$5:$E$1036129,BI241)=0," ",SUMIFS(Bitácora!$AA$5:$AA$1036129,Bitácora!$D$5:$D$1036129,BC241,Bitácora!$AN$5:$AN$1036129,BS241,Bitácora!$E$5:$E$1036129,BI241))</f>
        <v xml:space="preserve"> </v>
      </c>
      <c r="BF256" s="1137" t="str">
        <f t="shared" ref="BF256" si="281">BE256</f>
        <v xml:space="preserve"> </v>
      </c>
      <c r="BG256" s="1137"/>
      <c r="BH256" s="1137"/>
      <c r="BI256" s="1137"/>
      <c r="BJ256" s="1137"/>
      <c r="BK256" s="625"/>
      <c r="BL256" s="654" t="str">
        <f>IF(Portada!$A$1="www.fly-logics.com","ATERRIZAJES",0)</f>
        <v>ATERRIZAJES</v>
      </c>
      <c r="BM256" s="641"/>
      <c r="BN256" s="641"/>
      <c r="BO256" s="641"/>
      <c r="BP256" s="641"/>
      <c r="BQ256" s="641"/>
      <c r="BR256" s="641"/>
      <c r="BS256" s="641"/>
      <c r="BT256" s="641"/>
      <c r="BU256" s="641"/>
      <c r="BV256" s="641"/>
      <c r="BW256" s="15"/>
      <c r="BX256" s="613" t="str">
        <f>IF(Portada!$A$1="www.fly-logics.com","JUN",0)</f>
        <v>JUN</v>
      </c>
      <c r="BY256" s="614"/>
      <c r="BZ256" s="614"/>
      <c r="CA256" s="614"/>
      <c r="CB256" s="614"/>
      <c r="CC256" s="605" t="str">
        <f>IF(SUMIFS(Bitácora!$Y$5:$Y$1036129,Bitácora!$D$5:$D$1036129,BC241,Bitácora!$AN$5:$AN$1036129,BS241,Bitácora!$E$5:$E$1036129,BI241,Bitácora!$AM$5:$AM$1036129,BX256)=0," ",SUMIFS(Bitácora!$Y$5:$Y$1036129,Bitácora!$D$5:$D$1036129,BC241,Bitácora!$AN$5:$AN$1036129,BS241,Bitácora!$E$5:$E$1036129,BI241,Bitácora!$AM$5:$AM$1036129,BX256))</f>
        <v xml:space="preserve"> </v>
      </c>
      <c r="CD256" s="615"/>
      <c r="CE256" s="615"/>
      <c r="CF256" s="615"/>
      <c r="CG256" s="605" t="str">
        <f>IF(SUMIFS(Bitácora!$Z$5:$Z$1036129,Bitácora!$D$5:$D$1036129,BC241,Bitácora!$AN$5:$AN$1036129,BS241,Bitácora!$E$5:$E$1036129,BI241,Bitácora!$AM$5:$AM$1036129,BX256)=0," ",SUMIFS(Bitácora!$Z$5:$Z$1036129,Bitácora!$D$5:$D$1036129,BC241,Bitácora!$AN$5:$AN$1036129,BS241,Bitácora!$E$5:$E$1036129,BI241,Bitácora!$AM$5:$AM$1036129,BX256))</f>
        <v xml:space="preserve"> </v>
      </c>
      <c r="CH256" s="615"/>
      <c r="CI256" s="615"/>
      <c r="CJ256" s="615"/>
      <c r="CK256" s="605" t="str">
        <f>IF(SUMIFS(Bitácora!$AA$5:$AA$1036129,Bitácora!$D$5:$D$1036129,BC241,Bitácora!$AN$5:$AN$1036129,BS241,Bitácora!$E$5:$E$1036129,BI241,Bitácora!$AM$5:$AM$1036129,BX256)=0," ",SUMIFS(Bitácora!$AA$5:$AA$1036129,Bitácora!$D$5:$D$1036129,BC241,Bitácora!$AN$5:$AN$1036129,BS241,Bitácora!$E$5:$E$1036129,BI241,Bitácora!$AM$5:$AM$1036129,BX256))</f>
        <v xml:space="preserve"> </v>
      </c>
      <c r="CL256" s="615"/>
      <c r="CM256" s="615"/>
      <c r="CN256" s="615"/>
      <c r="CO256" s="606" t="str">
        <f>IF(SUMIFS(Bitácora!$AE$5:$AE$1036129,Bitácora!$D$5:$D$1036129,BC241,Bitácora!$AN$5:$AN$1036129,BS241,Bitácora!$E$5:$E$1036129,BI241,Bitácora!$AM$5:$AM$1036129,BX256)=0," ",SUMIFS(Bitácora!$AE$5:$AE$1036129,Bitácora!$D$5:$D$1036129,BC241,Bitácora!$AN$5:$AN$1036129,BS241,Bitácora!$E$5:$E$1036129,BI241,Bitácora!$AM$5:$AM$1036129,BX256))</f>
        <v xml:space="preserve"> </v>
      </c>
      <c r="CP256" s="606"/>
      <c r="CQ256" s="606"/>
      <c r="CR256" s="606" t="str">
        <f>IF(SUMIFS(Bitácora!$AF$5:$AF$1036129,Bitácora!$D$5:$D$1036129,BC241,Bitácora!$AN$5:$AN$1036129,BS241,Bitácora!$E$5:$E$1036129,BI241,Bitácora!$AM$5:$AM$1036129,BX256)=0," ",SUMIFS(Bitácora!$AF$5:$AF$1036129,Bitácora!$D$5:$D$1036129,BC241,Bitácora!$AN$5:$AN$1036129,BS241,Bitácora!$E$5:$E$1036129,BI241,Bitácora!$AM$5:$AM$1036129,BX256))</f>
        <v xml:space="preserve"> </v>
      </c>
      <c r="CS256" s="617"/>
      <c r="CT256" s="617"/>
      <c r="CU256" s="632"/>
      <c r="CV256" s="276"/>
      <c r="CW256" s="244"/>
      <c r="CX256" s="630"/>
      <c r="CY256" s="644" t="str">
        <f>IF(Portada!$A$1="www.fly-logics.com","INSTR.",0)</f>
        <v>INSTR.</v>
      </c>
      <c r="CZ256" s="634"/>
      <c r="DA256" s="634"/>
      <c r="DB256" s="634"/>
      <c r="DC256" s="635"/>
      <c r="DD256" s="1136" t="str">
        <f>IF(SUMIFS(Bitácora!$AA$5:$AA$1036129,Bitácora!$D$5:$D$1036129,DB241,Bitácora!$AN$5:$AN$1036129,DR241,Bitácora!$E$5:$E$1036129,DH241)=0," ",SUMIFS(Bitácora!$AA$5:$AA$1036129,Bitácora!$D$5:$D$1036129,DB241,Bitácora!$AN$5:$AN$1036129,DR241,Bitácora!$E$5:$E$1036129,DH241))</f>
        <v xml:space="preserve"> </v>
      </c>
      <c r="DE256" s="1137" t="str">
        <f t="shared" ref="DE256" si="282">DD256</f>
        <v xml:space="preserve"> </v>
      </c>
      <c r="DF256" s="1137"/>
      <c r="DG256" s="1137"/>
      <c r="DH256" s="1137"/>
      <c r="DI256" s="1137"/>
      <c r="DJ256" s="625"/>
      <c r="DK256" s="654" t="str">
        <f>IF(Portada!$A$1="www.fly-logics.com","ATERRIZAJES",0)</f>
        <v>ATERRIZAJES</v>
      </c>
      <c r="DL256" s="641"/>
      <c r="DM256" s="641"/>
      <c r="DN256" s="641"/>
      <c r="DO256" s="641"/>
      <c r="DP256" s="641"/>
      <c r="DQ256" s="641"/>
      <c r="DR256" s="641"/>
      <c r="DS256" s="641"/>
      <c r="DT256" s="641"/>
      <c r="DU256" s="641"/>
      <c r="DV256" s="15"/>
      <c r="DW256" s="613" t="str">
        <f>IF(Portada!$A$1="www.fly-logics.com","JUN",0)</f>
        <v>JUN</v>
      </c>
      <c r="DX256" s="614"/>
      <c r="DY256" s="614"/>
      <c r="DZ256" s="614"/>
      <c r="EA256" s="614"/>
      <c r="EB256" s="605" t="str">
        <f>IF(SUMIFS(Bitácora!$Y$5:$Y$1036129,Bitácora!$D$5:$D$1036129,DB241,Bitácora!$AN$5:$AN$1036129,DR241,Bitácora!$E$5:$E$1036129,DH241,Bitácora!$AM$5:$AM$1036129,DW256)=0," ",SUMIFS(Bitácora!$Y$5:$Y$1036129,Bitácora!$D$5:$D$1036129,DB241,Bitácora!$AN$5:$AN$1036129,DR241,Bitácora!$E$5:$E$1036129,DH241,Bitácora!$AM$5:$AM$1036129,DW256))</f>
        <v xml:space="preserve"> </v>
      </c>
      <c r="EC256" s="615"/>
      <c r="ED256" s="615"/>
      <c r="EE256" s="615"/>
      <c r="EF256" s="605" t="str">
        <f>IF(SUMIFS(Bitácora!$Z$5:$Z$1036129,Bitácora!$D$5:$D$1036129,DB241,Bitácora!$AN$5:$AN$1036129,DR241,Bitácora!$E$5:$E$1036129,DH241,Bitácora!$AM$5:$AM$1036129,DW256)=0," ",SUMIFS(Bitácora!$Z$5:$Z$1036129,Bitácora!$D$5:$D$1036129,DB241,Bitácora!$AN$5:$AN$1036129,DR241,Bitácora!$E$5:$E$1036129,DH241,Bitácora!$AM$5:$AM$1036129,DW256))</f>
        <v xml:space="preserve"> </v>
      </c>
      <c r="EG256" s="615"/>
      <c r="EH256" s="615"/>
      <c r="EI256" s="615"/>
      <c r="EJ256" s="605" t="str">
        <f>IF(SUMIFS(Bitácora!$AA$5:$AA$1036129,Bitácora!$D$5:$D$1036129,DB241,Bitácora!$AN$5:$AN$1036129,DR241,Bitácora!$E$5:$E$1036129,DH241,Bitácora!$AM$5:$AM$1036129,DW256)=0," ",SUMIFS(Bitácora!$AA$5:$AA$1036129,Bitácora!$D$5:$D$1036129,DB241,Bitácora!$AN$5:$AN$1036129,DR241,Bitácora!$E$5:$E$1036129,DH241,Bitácora!$AM$5:$AM$1036129,DW256))</f>
        <v xml:space="preserve"> </v>
      </c>
      <c r="EK256" s="615"/>
      <c r="EL256" s="615"/>
      <c r="EM256" s="615"/>
      <c r="EN256" s="606" t="str">
        <f>IF(SUMIFS(Bitácora!$AE$5:$AE$1036129,Bitácora!$D$5:$D$1036129,DB241,Bitácora!$AN$5:$AN$1036129,DR241,Bitácora!$E$5:$E$1036129,DH241,Bitácora!$AM$5:$AM$1036129,DW256)=0," ",SUMIFS(Bitácora!$AE$5:$AE$1036129,Bitácora!$D$5:$D$1036129,DB241,Bitácora!$AN$5:$AN$1036129,DR241,Bitácora!$E$5:$E$1036129,DH241,Bitácora!$AM$5:$AM$1036129,DW256))</f>
        <v xml:space="preserve"> </v>
      </c>
      <c r="EO256" s="606"/>
      <c r="EP256" s="606"/>
      <c r="EQ256" s="606" t="str">
        <f>IF(SUMIFS(Bitácora!$AF$5:$AF$1036129,Bitácora!$D$5:$D$1036129,DB241,Bitácora!$AN$5:$AN$1036129,DR241,Bitácora!$E$5:$E$1036129,DH241,Bitácora!$AM$5:$AM$1036129,DW256)=0," ",SUMIFS(Bitácora!$AF$5:$AF$1036129,Bitácora!$D$5:$D$1036129,DB241,Bitácora!$AN$5:$AN$1036129,DR241,Bitácora!$E$5:$E$1036129,DH241,Bitácora!$AM$5:$AM$1036129,DW256))</f>
        <v xml:space="preserve"> </v>
      </c>
      <c r="ER256" s="617"/>
      <c r="ES256" s="617"/>
      <c r="ET256" s="632"/>
      <c r="EU256" s="630"/>
      <c r="EV256" s="644" t="str">
        <f>IF(Portada!$A$1="www.fly-logics.com","INSTR.",0)</f>
        <v>INSTR.</v>
      </c>
      <c r="EW256" s="634"/>
      <c r="EX256" s="634"/>
      <c r="EY256" s="634"/>
      <c r="EZ256" s="635"/>
      <c r="FA256" s="1136" t="str">
        <f>IF(SUMIFS(Bitácora!$AA$5:$AA$1036129,Bitácora!$D$5:$D$1036129,EY241,Bitácora!$AN$5:$AN$1036129,FO241,Bitácora!$E$5:$E$1036129,FE241)=0," ",SUMIFS(Bitácora!$AA$5:$AA$1036129,Bitácora!$D$5:$D$1036129,EY241,Bitácora!$AN$5:$AN$1036129,FO241,Bitácora!$E$5:$E$1036129,FE241))</f>
        <v xml:space="preserve"> </v>
      </c>
      <c r="FB256" s="1137" t="str">
        <f t="shared" ref="FB256" si="283">FA256</f>
        <v xml:space="preserve"> </v>
      </c>
      <c r="FC256" s="1137"/>
      <c r="FD256" s="1137"/>
      <c r="FE256" s="1137"/>
      <c r="FF256" s="1137"/>
      <c r="FG256" s="625"/>
      <c r="FH256" s="654" t="str">
        <f>IF(Portada!$A$1="www.fly-logics.com","ATERRIZAJES",0)</f>
        <v>ATERRIZAJES</v>
      </c>
      <c r="FI256" s="641"/>
      <c r="FJ256" s="641"/>
      <c r="FK256" s="641"/>
      <c r="FL256" s="641"/>
      <c r="FM256" s="641"/>
      <c r="FN256" s="641"/>
      <c r="FO256" s="641"/>
      <c r="FP256" s="641"/>
      <c r="FQ256" s="641"/>
      <c r="FR256" s="641"/>
      <c r="FS256" s="15"/>
      <c r="FT256" s="613" t="str">
        <f>IF(Portada!$A$1="www.fly-logics.com","JUN",0)</f>
        <v>JUN</v>
      </c>
      <c r="FU256" s="614"/>
      <c r="FV256" s="614"/>
      <c r="FW256" s="614"/>
      <c r="FX256" s="614"/>
      <c r="FY256" s="605" t="str">
        <f>IF(SUMIFS(Bitácora!$Y$5:$Y$1036129,Bitácora!$D$5:$D$1036129,EY241,Bitácora!$AN$5:$AN$1036129,FO241,Bitácora!$E$5:$E$1036129,FE241,Bitácora!$AM$5:$AM$1036129,FT256)=0," ",SUMIFS(Bitácora!$Y$5:$Y$1036129,Bitácora!$D$5:$D$1036129,EY241,Bitácora!$AN$5:$AN$1036129,FO241,Bitácora!$E$5:$E$1036129,FE241,Bitácora!$AM$5:$AM$1036129,FT256))</f>
        <v xml:space="preserve"> </v>
      </c>
      <c r="FZ256" s="615"/>
      <c r="GA256" s="615"/>
      <c r="GB256" s="615"/>
      <c r="GC256" s="605" t="str">
        <f>IF(SUMIFS(Bitácora!$Z$5:$Z$1036129,Bitácora!$D$5:$D$1036129,EY241,Bitácora!$AN$5:$AN$1036129,FO241,Bitácora!$E$5:$E$1036129,FE241,Bitácora!$AM$5:$AM$1036129,FT256)=0," ",SUMIFS(Bitácora!$Z$5:$Z$1036129,Bitácora!$D$5:$D$1036129,EY241,Bitácora!$AN$5:$AN$1036129,FO241,Bitácora!$E$5:$E$1036129,FE241,Bitácora!$AM$5:$AM$1036129,FT256))</f>
        <v xml:space="preserve"> </v>
      </c>
      <c r="GD256" s="615"/>
      <c r="GE256" s="615"/>
      <c r="GF256" s="615"/>
      <c r="GG256" s="605" t="str">
        <f>IF(SUMIFS(Bitácora!$AA$5:$AA$1036129,Bitácora!$D$5:$D$1036129,EY241,Bitácora!$AN$5:$AN$1036129,FO241,Bitácora!$E$5:$E$1036129,FE241,Bitácora!$AM$5:$AM$1036129,FT256)=0," ",SUMIFS(Bitácora!$AA$5:$AA$1036129,Bitácora!$D$5:$D$1036129,EY241,Bitácora!$AN$5:$AN$1036129,FO241,Bitácora!$E$5:$E$1036129,FE241,Bitácora!$AM$5:$AM$1036129,FT256))</f>
        <v xml:space="preserve"> </v>
      </c>
      <c r="GH256" s="615"/>
      <c r="GI256" s="615"/>
      <c r="GJ256" s="615"/>
      <c r="GK256" s="606" t="str">
        <f>IF(SUMIFS(Bitácora!$AE$5:$AE$1036129,Bitácora!$D$5:$D$1036129,EY241,Bitácora!$AN$5:$AN$1036129,FO241,Bitácora!$E$5:$E$1036129,FE241,Bitácora!$AM$5:$AM$1036129,FT256)=0," ",SUMIFS(Bitácora!$AE$5:$AE$1036129,Bitácora!$D$5:$D$1036129,EY241,Bitácora!$AN$5:$AN$1036129,FO241,Bitácora!$E$5:$E$1036129,FE241,Bitácora!$AM$5:$AM$1036129,FT256))</f>
        <v xml:space="preserve"> </v>
      </c>
      <c r="GL256" s="606"/>
      <c r="GM256" s="606"/>
      <c r="GN256" s="606" t="str">
        <f>IF(SUMIFS(Bitácora!$AF$5:$AF$1036129,Bitácora!$D$5:$D$1036129,EY241,Bitácora!$AN$5:$AN$1036129,FO241,Bitácora!$E$5:$E$1036129,FE241,Bitácora!$AM$5:$AM$1036129,FT256)=0," ",SUMIFS(Bitácora!$AF$5:$AF$1036129,Bitácora!$D$5:$D$1036129,EY241,Bitácora!$AN$5:$AN$1036129,FO241,Bitácora!$E$5:$E$1036129,FE241,Bitácora!$AM$5:$AM$1036129,FT256))</f>
        <v xml:space="preserve"> </v>
      </c>
      <c r="GO256" s="617"/>
      <c r="GP256" s="617"/>
      <c r="GQ256" s="632"/>
      <c r="GR256" s="6"/>
    </row>
    <row r="257" spans="1:200" ht="8.85" customHeight="1" x14ac:dyDescent="0.25">
      <c r="A257" s="244"/>
      <c r="B257" s="630"/>
      <c r="C257" s="634"/>
      <c r="D257" s="634"/>
      <c r="E257" s="634"/>
      <c r="F257" s="634"/>
      <c r="G257" s="635"/>
      <c r="H257" s="1136"/>
      <c r="I257" s="1137"/>
      <c r="J257" s="1137"/>
      <c r="K257" s="1137"/>
      <c r="L257" s="1137"/>
      <c r="M257" s="1137"/>
      <c r="N257" s="625"/>
      <c r="O257" s="641"/>
      <c r="P257" s="641"/>
      <c r="Q257" s="641"/>
      <c r="R257" s="641"/>
      <c r="S257" s="641"/>
      <c r="T257" s="641"/>
      <c r="U257" s="641"/>
      <c r="V257" s="641"/>
      <c r="W257" s="641"/>
      <c r="X257" s="641"/>
      <c r="Y257" s="641"/>
      <c r="Z257" s="15"/>
      <c r="AA257" s="614"/>
      <c r="AB257" s="614"/>
      <c r="AC257" s="614"/>
      <c r="AD257" s="614"/>
      <c r="AE257" s="614"/>
      <c r="AF257" s="615"/>
      <c r="AG257" s="616"/>
      <c r="AH257" s="616"/>
      <c r="AI257" s="615"/>
      <c r="AJ257" s="615"/>
      <c r="AK257" s="616"/>
      <c r="AL257" s="616"/>
      <c r="AM257" s="615"/>
      <c r="AN257" s="615"/>
      <c r="AO257" s="616"/>
      <c r="AP257" s="616"/>
      <c r="AQ257" s="615"/>
      <c r="AR257" s="606"/>
      <c r="AS257" s="606"/>
      <c r="AT257" s="606"/>
      <c r="AU257" s="617"/>
      <c r="AV257" s="618"/>
      <c r="AW257" s="617"/>
      <c r="AX257" s="632"/>
      <c r="AY257" s="630"/>
      <c r="AZ257" s="634"/>
      <c r="BA257" s="634"/>
      <c r="BB257" s="634"/>
      <c r="BC257" s="634"/>
      <c r="BD257" s="635"/>
      <c r="BE257" s="1136"/>
      <c r="BF257" s="1137"/>
      <c r="BG257" s="1137"/>
      <c r="BH257" s="1137"/>
      <c r="BI257" s="1137"/>
      <c r="BJ257" s="1137"/>
      <c r="BK257" s="625"/>
      <c r="BL257" s="641"/>
      <c r="BM257" s="641"/>
      <c r="BN257" s="641"/>
      <c r="BO257" s="641"/>
      <c r="BP257" s="641"/>
      <c r="BQ257" s="641"/>
      <c r="BR257" s="641"/>
      <c r="BS257" s="641"/>
      <c r="BT257" s="641"/>
      <c r="BU257" s="641"/>
      <c r="BV257" s="641"/>
      <c r="BW257" s="15"/>
      <c r="BX257" s="614"/>
      <c r="BY257" s="614"/>
      <c r="BZ257" s="614"/>
      <c r="CA257" s="614"/>
      <c r="CB257" s="614"/>
      <c r="CC257" s="615"/>
      <c r="CD257" s="616"/>
      <c r="CE257" s="616"/>
      <c r="CF257" s="615"/>
      <c r="CG257" s="615"/>
      <c r="CH257" s="616"/>
      <c r="CI257" s="616"/>
      <c r="CJ257" s="615"/>
      <c r="CK257" s="615"/>
      <c r="CL257" s="616"/>
      <c r="CM257" s="616"/>
      <c r="CN257" s="615"/>
      <c r="CO257" s="606"/>
      <c r="CP257" s="606"/>
      <c r="CQ257" s="606"/>
      <c r="CR257" s="617"/>
      <c r="CS257" s="618"/>
      <c r="CT257" s="617"/>
      <c r="CU257" s="632"/>
      <c r="CV257" s="276"/>
      <c r="CW257" s="244"/>
      <c r="CX257" s="630"/>
      <c r="CY257" s="634"/>
      <c r="CZ257" s="634"/>
      <c r="DA257" s="634"/>
      <c r="DB257" s="634"/>
      <c r="DC257" s="635"/>
      <c r="DD257" s="1136"/>
      <c r="DE257" s="1137"/>
      <c r="DF257" s="1137"/>
      <c r="DG257" s="1137"/>
      <c r="DH257" s="1137"/>
      <c r="DI257" s="1137"/>
      <c r="DJ257" s="625"/>
      <c r="DK257" s="641"/>
      <c r="DL257" s="641"/>
      <c r="DM257" s="641"/>
      <c r="DN257" s="641"/>
      <c r="DO257" s="641"/>
      <c r="DP257" s="641"/>
      <c r="DQ257" s="641"/>
      <c r="DR257" s="641"/>
      <c r="DS257" s="641"/>
      <c r="DT257" s="641"/>
      <c r="DU257" s="641"/>
      <c r="DV257" s="15"/>
      <c r="DW257" s="614"/>
      <c r="DX257" s="614"/>
      <c r="DY257" s="614"/>
      <c r="DZ257" s="614"/>
      <c r="EA257" s="614"/>
      <c r="EB257" s="615"/>
      <c r="EC257" s="616"/>
      <c r="ED257" s="616"/>
      <c r="EE257" s="615"/>
      <c r="EF257" s="615"/>
      <c r="EG257" s="616"/>
      <c r="EH257" s="616"/>
      <c r="EI257" s="615"/>
      <c r="EJ257" s="615"/>
      <c r="EK257" s="616"/>
      <c r="EL257" s="616"/>
      <c r="EM257" s="615"/>
      <c r="EN257" s="606"/>
      <c r="EO257" s="606"/>
      <c r="EP257" s="606"/>
      <c r="EQ257" s="617"/>
      <c r="ER257" s="618"/>
      <c r="ES257" s="617"/>
      <c r="ET257" s="632"/>
      <c r="EU257" s="630"/>
      <c r="EV257" s="634"/>
      <c r="EW257" s="634"/>
      <c r="EX257" s="634"/>
      <c r="EY257" s="634"/>
      <c r="EZ257" s="635"/>
      <c r="FA257" s="1136"/>
      <c r="FB257" s="1137"/>
      <c r="FC257" s="1137"/>
      <c r="FD257" s="1137"/>
      <c r="FE257" s="1137"/>
      <c r="FF257" s="1137"/>
      <c r="FG257" s="625"/>
      <c r="FH257" s="641"/>
      <c r="FI257" s="641"/>
      <c r="FJ257" s="641"/>
      <c r="FK257" s="641"/>
      <c r="FL257" s="641"/>
      <c r="FM257" s="641"/>
      <c r="FN257" s="641"/>
      <c r="FO257" s="641"/>
      <c r="FP257" s="641"/>
      <c r="FQ257" s="641"/>
      <c r="FR257" s="641"/>
      <c r="FS257" s="15"/>
      <c r="FT257" s="614"/>
      <c r="FU257" s="614"/>
      <c r="FV257" s="614"/>
      <c r="FW257" s="614"/>
      <c r="FX257" s="614"/>
      <c r="FY257" s="615"/>
      <c r="FZ257" s="616"/>
      <c r="GA257" s="616"/>
      <c r="GB257" s="615"/>
      <c r="GC257" s="615"/>
      <c r="GD257" s="616"/>
      <c r="GE257" s="616"/>
      <c r="GF257" s="615"/>
      <c r="GG257" s="615"/>
      <c r="GH257" s="616"/>
      <c r="GI257" s="616"/>
      <c r="GJ257" s="615"/>
      <c r="GK257" s="606"/>
      <c r="GL257" s="606"/>
      <c r="GM257" s="606"/>
      <c r="GN257" s="617"/>
      <c r="GO257" s="618"/>
      <c r="GP257" s="617"/>
      <c r="GQ257" s="632"/>
      <c r="GR257" s="6"/>
    </row>
    <row r="258" spans="1:200" ht="3" customHeight="1" x14ac:dyDescent="0.25">
      <c r="A258" s="244"/>
      <c r="B258" s="630"/>
      <c r="C258" s="625"/>
      <c r="D258" s="625"/>
      <c r="E258" s="625"/>
      <c r="F258" s="625"/>
      <c r="G258" s="625"/>
      <c r="H258" s="625"/>
      <c r="I258" s="625"/>
      <c r="J258" s="625"/>
      <c r="K258" s="625"/>
      <c r="L258" s="625"/>
      <c r="M258" s="625"/>
      <c r="N258" s="625"/>
      <c r="O258" s="625"/>
      <c r="P258" s="625"/>
      <c r="Q258" s="625"/>
      <c r="R258" s="625"/>
      <c r="S258" s="625"/>
      <c r="T258" s="625"/>
      <c r="U258" s="625"/>
      <c r="V258" s="625"/>
      <c r="W258" s="625"/>
      <c r="X258" s="625"/>
      <c r="Y258" s="625"/>
      <c r="Z258" s="15"/>
      <c r="AA258" s="614"/>
      <c r="AB258" s="614"/>
      <c r="AC258" s="614"/>
      <c r="AD258" s="614"/>
      <c r="AE258" s="614"/>
      <c r="AF258" s="615"/>
      <c r="AG258" s="615"/>
      <c r="AH258" s="615"/>
      <c r="AI258" s="615"/>
      <c r="AJ258" s="652"/>
      <c r="AK258" s="652"/>
      <c r="AL258" s="652"/>
      <c r="AM258" s="652"/>
      <c r="AN258" s="615"/>
      <c r="AO258" s="615"/>
      <c r="AP258" s="615"/>
      <c r="AQ258" s="615"/>
      <c r="AR258" s="606"/>
      <c r="AS258" s="606"/>
      <c r="AT258" s="606"/>
      <c r="AU258" s="653"/>
      <c r="AV258" s="653"/>
      <c r="AW258" s="653"/>
      <c r="AX258" s="632"/>
      <c r="AY258" s="630"/>
      <c r="AZ258" s="625"/>
      <c r="BA258" s="625"/>
      <c r="BB258" s="625"/>
      <c r="BC258" s="625"/>
      <c r="BD258" s="625"/>
      <c r="BE258" s="625"/>
      <c r="BF258" s="625"/>
      <c r="BG258" s="625"/>
      <c r="BH258" s="625"/>
      <c r="BI258" s="625"/>
      <c r="BJ258" s="625"/>
      <c r="BK258" s="625"/>
      <c r="BL258" s="625"/>
      <c r="BM258" s="625"/>
      <c r="BN258" s="625"/>
      <c r="BO258" s="625"/>
      <c r="BP258" s="625"/>
      <c r="BQ258" s="625"/>
      <c r="BR258" s="625"/>
      <c r="BS258" s="625"/>
      <c r="BT258" s="625"/>
      <c r="BU258" s="625"/>
      <c r="BV258" s="625"/>
      <c r="BW258" s="15"/>
      <c r="BX258" s="614"/>
      <c r="BY258" s="614"/>
      <c r="BZ258" s="614"/>
      <c r="CA258" s="614"/>
      <c r="CB258" s="614"/>
      <c r="CC258" s="615"/>
      <c r="CD258" s="615"/>
      <c r="CE258" s="615"/>
      <c r="CF258" s="615"/>
      <c r="CG258" s="652"/>
      <c r="CH258" s="652"/>
      <c r="CI258" s="652"/>
      <c r="CJ258" s="652"/>
      <c r="CK258" s="615"/>
      <c r="CL258" s="615"/>
      <c r="CM258" s="615"/>
      <c r="CN258" s="615"/>
      <c r="CO258" s="606"/>
      <c r="CP258" s="606"/>
      <c r="CQ258" s="606"/>
      <c r="CR258" s="653"/>
      <c r="CS258" s="653"/>
      <c r="CT258" s="653"/>
      <c r="CU258" s="632"/>
      <c r="CV258" s="276"/>
      <c r="CW258" s="244"/>
      <c r="CX258" s="630"/>
      <c r="CY258" s="625"/>
      <c r="CZ258" s="625"/>
      <c r="DA258" s="625"/>
      <c r="DB258" s="625"/>
      <c r="DC258" s="625"/>
      <c r="DD258" s="625"/>
      <c r="DE258" s="625"/>
      <c r="DF258" s="625"/>
      <c r="DG258" s="625"/>
      <c r="DH258" s="625"/>
      <c r="DI258" s="625"/>
      <c r="DJ258" s="625"/>
      <c r="DK258" s="625"/>
      <c r="DL258" s="625"/>
      <c r="DM258" s="625"/>
      <c r="DN258" s="625"/>
      <c r="DO258" s="625"/>
      <c r="DP258" s="625"/>
      <c r="DQ258" s="625"/>
      <c r="DR258" s="625"/>
      <c r="DS258" s="625"/>
      <c r="DT258" s="625"/>
      <c r="DU258" s="625"/>
      <c r="DV258" s="15"/>
      <c r="DW258" s="614"/>
      <c r="DX258" s="614"/>
      <c r="DY258" s="614"/>
      <c r="DZ258" s="614"/>
      <c r="EA258" s="614"/>
      <c r="EB258" s="615"/>
      <c r="EC258" s="615"/>
      <c r="ED258" s="615"/>
      <c r="EE258" s="615"/>
      <c r="EF258" s="652"/>
      <c r="EG258" s="652"/>
      <c r="EH258" s="652"/>
      <c r="EI258" s="652"/>
      <c r="EJ258" s="615"/>
      <c r="EK258" s="615"/>
      <c r="EL258" s="615"/>
      <c r="EM258" s="615"/>
      <c r="EN258" s="606"/>
      <c r="EO258" s="606"/>
      <c r="EP258" s="606"/>
      <c r="EQ258" s="653"/>
      <c r="ER258" s="653"/>
      <c r="ES258" s="653"/>
      <c r="ET258" s="632"/>
      <c r="EU258" s="630"/>
      <c r="EV258" s="625"/>
      <c r="EW258" s="625"/>
      <c r="EX258" s="625"/>
      <c r="EY258" s="625"/>
      <c r="EZ258" s="625"/>
      <c r="FA258" s="625"/>
      <c r="FB258" s="625"/>
      <c r="FC258" s="625"/>
      <c r="FD258" s="625"/>
      <c r="FE258" s="625"/>
      <c r="FF258" s="625"/>
      <c r="FG258" s="625"/>
      <c r="FH258" s="625"/>
      <c r="FI258" s="625"/>
      <c r="FJ258" s="625"/>
      <c r="FK258" s="625"/>
      <c r="FL258" s="625"/>
      <c r="FM258" s="625"/>
      <c r="FN258" s="625"/>
      <c r="FO258" s="625"/>
      <c r="FP258" s="625"/>
      <c r="FQ258" s="625"/>
      <c r="FR258" s="625"/>
      <c r="FS258" s="15"/>
      <c r="FT258" s="614"/>
      <c r="FU258" s="614"/>
      <c r="FV258" s="614"/>
      <c r="FW258" s="614"/>
      <c r="FX258" s="614"/>
      <c r="FY258" s="615"/>
      <c r="FZ258" s="615"/>
      <c r="GA258" s="615"/>
      <c r="GB258" s="615"/>
      <c r="GC258" s="652"/>
      <c r="GD258" s="652"/>
      <c r="GE258" s="652"/>
      <c r="GF258" s="652"/>
      <c r="GG258" s="615"/>
      <c r="GH258" s="615"/>
      <c r="GI258" s="615"/>
      <c r="GJ258" s="615"/>
      <c r="GK258" s="606"/>
      <c r="GL258" s="606"/>
      <c r="GM258" s="606"/>
      <c r="GN258" s="653"/>
      <c r="GO258" s="653"/>
      <c r="GP258" s="653"/>
      <c r="GQ258" s="632"/>
      <c r="GR258" s="6"/>
    </row>
    <row r="259" spans="1:200" ht="10.5" customHeight="1" x14ac:dyDescent="0.25">
      <c r="A259" s="244"/>
      <c r="B259" s="630"/>
      <c r="C259" s="644" t="str">
        <f>IF(Portada!$A$1="www.fly-logics.com","PIC",0)</f>
        <v>PIC</v>
      </c>
      <c r="D259" s="634"/>
      <c r="E259" s="634"/>
      <c r="F259" s="634"/>
      <c r="G259" s="635"/>
      <c r="H259" s="1136" t="str">
        <f>IF(SUMIFS(Bitácora!$Y$5:$Y$1036129,Bitácora!$D$5:$D$1036129,F241,Bitácora!$AN$5:$AN$1036129,V241,Bitácora!$E$5:$E$1036129,L241)=0," ",SUMIFS(Bitácora!$Y$5:$Y$1036129,Bitácora!$D$5:$D$1036129,F241,Bitácora!$AN$5:$AN$1036129,V241,Bitácora!$E$5:$E$1036129,L241))</f>
        <v xml:space="preserve"> </v>
      </c>
      <c r="I259" s="1137" t="str">
        <f t="shared" ref="I259" si="284">H259</f>
        <v xml:space="preserve"> </v>
      </c>
      <c r="J259" s="1137"/>
      <c r="K259" s="1137"/>
      <c r="L259" s="1137"/>
      <c r="M259" s="1137"/>
      <c r="N259" s="625"/>
      <c r="O259" s="633" t="str">
        <f>IF(Portada!$A$1="www.fly-logics.com","DÍA",0)</f>
        <v>DÍA</v>
      </c>
      <c r="P259" s="634"/>
      <c r="Q259" s="634"/>
      <c r="R259" s="634"/>
      <c r="S259" s="635"/>
      <c r="T259" s="1134" t="str">
        <f>IF(SUMIFS(Bitácora!$AE$5:$AE$1036129,Bitácora!$D$5:$D$1036129,F241,Bitácora!$AN$5:$AN$1036129,V241,Bitácora!$E$5:$E$1036129,L241)=0," ",SUMIFS(Bitácora!$AE$5:$AE$1036129,Bitácora!$D$5:$D$1036129,F241,Bitácora!$AN$5:$AN$1036129,V241,Bitácora!$E$5:$E$1036129,L241))</f>
        <v xml:space="preserve"> </v>
      </c>
      <c r="U259" s="1135" t="str">
        <f t="shared" ref="U259" si="285">T259</f>
        <v xml:space="preserve"> </v>
      </c>
      <c r="V259" s="1135"/>
      <c r="W259" s="1135"/>
      <c r="X259" s="1135"/>
      <c r="Y259" s="1135"/>
      <c r="Z259" s="15"/>
      <c r="AA259" s="1145" t="str">
        <f>IF(Portada!$A$1="www.fly-logics.com","TOTAL 1er
SEMESTRE",0)</f>
        <v>TOTAL 1er
SEMESTRE</v>
      </c>
      <c r="AB259" s="1146"/>
      <c r="AC259" s="1146"/>
      <c r="AD259" s="1146"/>
      <c r="AE259" s="1146"/>
      <c r="AF259" s="1147" t="str">
        <f t="shared" ref="AF259" si="286">IF(SUM(AF241:AI258)=0," ",SUM(AF241:AI258))</f>
        <v xml:space="preserve"> </v>
      </c>
      <c r="AG259" s="1148"/>
      <c r="AH259" s="1148"/>
      <c r="AI259" s="1149"/>
      <c r="AJ259" s="1147" t="str">
        <f t="shared" ref="AJ259" si="287">IF(SUM(AJ241:AM258)=0," ",SUM(AJ241:AM258))</f>
        <v xml:space="preserve"> </v>
      </c>
      <c r="AK259" s="1148"/>
      <c r="AL259" s="1148"/>
      <c r="AM259" s="1148"/>
      <c r="AN259" s="1150" t="str">
        <f t="shared" ref="AN259" si="288">IF(SUM(AN241:AQ258)=0," ",SUM(AN241:AQ258))</f>
        <v xml:space="preserve"> </v>
      </c>
      <c r="AO259" s="1148"/>
      <c r="AP259" s="1148"/>
      <c r="AQ259" s="1148"/>
      <c r="AR259" s="1151" t="str">
        <f t="shared" ref="AR259" si="289">IF(SUM(AR241:AT258)=0," ",SUM(AR241:AT258))</f>
        <v xml:space="preserve"> </v>
      </c>
      <c r="AS259" s="1152"/>
      <c r="AT259" s="1153"/>
      <c r="AU259" s="1151" t="str">
        <f t="shared" ref="AU259" si="290">IF(SUM(AU241:AW258)=0," ",SUM(AU241:AW258))</f>
        <v xml:space="preserve"> </v>
      </c>
      <c r="AV259" s="1152"/>
      <c r="AW259" s="1152"/>
      <c r="AX259" s="632"/>
      <c r="AY259" s="630"/>
      <c r="AZ259" s="644" t="str">
        <f>IF(Portada!$A$1="www.fly-logics.com","PIC",0)</f>
        <v>PIC</v>
      </c>
      <c r="BA259" s="634"/>
      <c r="BB259" s="634"/>
      <c r="BC259" s="634"/>
      <c r="BD259" s="635"/>
      <c r="BE259" s="1136" t="str">
        <f>IF(SUMIFS(Bitácora!$Y$5:$Y$1036129,Bitácora!$D$5:$D$1036129,BC241,Bitácora!$AN$5:$AN$1036129,BS241,Bitácora!$E$5:$E$1036129,BI241)=0," ",SUMIFS(Bitácora!$Y$5:$Y$1036129,Bitácora!$D$5:$D$1036129,BC241,Bitácora!$AN$5:$AN$1036129,BS241,Bitácora!$E$5:$E$1036129,BI241))</f>
        <v xml:space="preserve"> </v>
      </c>
      <c r="BF259" s="1137" t="str">
        <f t="shared" ref="BF259" si="291">BE259</f>
        <v xml:space="preserve"> </v>
      </c>
      <c r="BG259" s="1137"/>
      <c r="BH259" s="1137"/>
      <c r="BI259" s="1137"/>
      <c r="BJ259" s="1137"/>
      <c r="BK259" s="625"/>
      <c r="BL259" s="633" t="str">
        <f>IF(Portada!$A$1="www.fly-logics.com","DÍA",0)</f>
        <v>DÍA</v>
      </c>
      <c r="BM259" s="634"/>
      <c r="BN259" s="634"/>
      <c r="BO259" s="634"/>
      <c r="BP259" s="635"/>
      <c r="BQ259" s="1134" t="str">
        <f>IF(SUMIFS(Bitácora!$AE$5:$AE$1036129,Bitácora!$D$5:$D$1036129,BC241,Bitácora!$AN$5:$AN$1036129,BS241,Bitácora!$E$5:$E$1036129,BI241)=0," ",SUMIFS(Bitácora!$AE$5:$AE$1036129,Bitácora!$D$5:$D$1036129,BC241,Bitácora!$AN$5:$AN$1036129,BS241,Bitácora!$E$5:$E$1036129,BI241))</f>
        <v xml:space="preserve"> </v>
      </c>
      <c r="BR259" s="1135" t="str">
        <f t="shared" ref="BR259" si="292">BQ259</f>
        <v xml:space="preserve"> </v>
      </c>
      <c r="BS259" s="1135"/>
      <c r="BT259" s="1135"/>
      <c r="BU259" s="1135"/>
      <c r="BV259" s="1135"/>
      <c r="BW259" s="15"/>
      <c r="BX259" s="1145" t="str">
        <f>IF(Portada!$A$1="www.fly-logics.com","TOTAL 1er
SEMESTRE",0)</f>
        <v>TOTAL 1er
SEMESTRE</v>
      </c>
      <c r="BY259" s="1146"/>
      <c r="BZ259" s="1146"/>
      <c r="CA259" s="1146"/>
      <c r="CB259" s="1146"/>
      <c r="CC259" s="1147" t="str">
        <f t="shared" ref="CC259" si="293">IF(SUM(CC241:CF258)=0," ",SUM(CC241:CF258))</f>
        <v xml:space="preserve"> </v>
      </c>
      <c r="CD259" s="1148"/>
      <c r="CE259" s="1148"/>
      <c r="CF259" s="1149"/>
      <c r="CG259" s="1147" t="str">
        <f t="shared" ref="CG259" si="294">IF(SUM(CG241:CJ258)=0," ",SUM(CG241:CJ258))</f>
        <v xml:space="preserve"> </v>
      </c>
      <c r="CH259" s="1148"/>
      <c r="CI259" s="1148"/>
      <c r="CJ259" s="1148"/>
      <c r="CK259" s="1150" t="str">
        <f t="shared" ref="CK259" si="295">IF(SUM(CK241:CN258)=0," ",SUM(CK241:CN258))</f>
        <v xml:space="preserve"> </v>
      </c>
      <c r="CL259" s="1148"/>
      <c r="CM259" s="1148"/>
      <c r="CN259" s="1148"/>
      <c r="CO259" s="1151" t="str">
        <f t="shared" ref="CO259" si="296">IF(SUM(CO241:CQ258)=0," ",SUM(CO241:CQ258))</f>
        <v xml:space="preserve"> </v>
      </c>
      <c r="CP259" s="1152"/>
      <c r="CQ259" s="1153"/>
      <c r="CR259" s="1151" t="str">
        <f t="shared" ref="CR259" si="297">IF(SUM(CR241:CT258)=0," ",SUM(CR241:CT258))</f>
        <v xml:space="preserve"> </v>
      </c>
      <c r="CS259" s="1152"/>
      <c r="CT259" s="1152"/>
      <c r="CU259" s="632"/>
      <c r="CV259" s="277"/>
      <c r="CW259" s="244"/>
      <c r="CX259" s="630"/>
      <c r="CY259" s="644" t="str">
        <f>IF(Portada!$A$1="www.fly-logics.com","PIC",0)</f>
        <v>PIC</v>
      </c>
      <c r="CZ259" s="634"/>
      <c r="DA259" s="634"/>
      <c r="DB259" s="634"/>
      <c r="DC259" s="635"/>
      <c r="DD259" s="1136" t="str">
        <f>IF(SUMIFS(Bitácora!$Y$5:$Y$1036129,Bitácora!$D$5:$D$1036129,DB241,Bitácora!$AN$5:$AN$1036129,DR241,Bitácora!$E$5:$E$1036129,DH241)=0," ",SUMIFS(Bitácora!$Y$5:$Y$1036129,Bitácora!$D$5:$D$1036129,DB241,Bitácora!$AN$5:$AN$1036129,DR241,Bitácora!$E$5:$E$1036129,DH241))</f>
        <v xml:space="preserve"> </v>
      </c>
      <c r="DE259" s="1137" t="str">
        <f t="shared" ref="DE259" si="298">DD259</f>
        <v xml:space="preserve"> </v>
      </c>
      <c r="DF259" s="1137"/>
      <c r="DG259" s="1137"/>
      <c r="DH259" s="1137"/>
      <c r="DI259" s="1137"/>
      <c r="DJ259" s="625"/>
      <c r="DK259" s="633" t="str">
        <f>IF(Portada!$A$1="www.fly-logics.com","DÍA",0)</f>
        <v>DÍA</v>
      </c>
      <c r="DL259" s="634"/>
      <c r="DM259" s="634"/>
      <c r="DN259" s="634"/>
      <c r="DO259" s="635"/>
      <c r="DP259" s="1134" t="str">
        <f>IF(SUMIFS(Bitácora!$AE$5:$AE$1036129,Bitácora!$D$5:$D$1036129,DB241,Bitácora!$AN$5:$AN$1036129,DR241,Bitácora!$E$5:$E$1036129,DH241)=0," ",SUMIFS(Bitácora!$AE$5:$AE$1036129,Bitácora!$D$5:$D$1036129,DB241,Bitácora!$AN$5:$AN$1036129,DR241,Bitácora!$E$5:$E$1036129,DH241))</f>
        <v xml:space="preserve"> </v>
      </c>
      <c r="DQ259" s="1135" t="str">
        <f t="shared" ref="DQ259" si="299">DP259</f>
        <v xml:space="preserve"> </v>
      </c>
      <c r="DR259" s="1135"/>
      <c r="DS259" s="1135"/>
      <c r="DT259" s="1135"/>
      <c r="DU259" s="1135"/>
      <c r="DV259" s="15"/>
      <c r="DW259" s="1145" t="str">
        <f>IF(Portada!$A$1="www.fly-logics.com","TOTAL 1er
SEMESTRE",0)</f>
        <v>TOTAL 1er
SEMESTRE</v>
      </c>
      <c r="DX259" s="1146"/>
      <c r="DY259" s="1146"/>
      <c r="DZ259" s="1146"/>
      <c r="EA259" s="1146"/>
      <c r="EB259" s="1147" t="str">
        <f t="shared" ref="EB259" si="300">IF(SUM(EB241:EE258)=0," ",SUM(EB241:EE258))</f>
        <v xml:space="preserve"> </v>
      </c>
      <c r="EC259" s="1148"/>
      <c r="ED259" s="1148"/>
      <c r="EE259" s="1149"/>
      <c r="EF259" s="1147" t="str">
        <f t="shared" ref="EF259" si="301">IF(SUM(EF241:EI258)=0," ",SUM(EF241:EI258))</f>
        <v xml:space="preserve"> </v>
      </c>
      <c r="EG259" s="1148"/>
      <c r="EH259" s="1148"/>
      <c r="EI259" s="1148"/>
      <c r="EJ259" s="1150" t="str">
        <f t="shared" ref="EJ259" si="302">IF(SUM(EJ241:EM258)=0," ",SUM(EJ241:EM258))</f>
        <v xml:space="preserve"> </v>
      </c>
      <c r="EK259" s="1148"/>
      <c r="EL259" s="1148"/>
      <c r="EM259" s="1148"/>
      <c r="EN259" s="1151" t="str">
        <f t="shared" ref="EN259" si="303">IF(SUM(EN241:EP258)=0," ",SUM(EN241:EP258))</f>
        <v xml:space="preserve"> </v>
      </c>
      <c r="EO259" s="1152"/>
      <c r="EP259" s="1153"/>
      <c r="EQ259" s="1151" t="str">
        <f t="shared" ref="EQ259" si="304">IF(SUM(EQ241:ES258)=0," ",SUM(EQ241:ES258))</f>
        <v xml:space="preserve"> </v>
      </c>
      <c r="ER259" s="1152"/>
      <c r="ES259" s="1152"/>
      <c r="ET259" s="632"/>
      <c r="EU259" s="630"/>
      <c r="EV259" s="644" t="str">
        <f>IF(Portada!$A$1="www.fly-logics.com","PIC",0)</f>
        <v>PIC</v>
      </c>
      <c r="EW259" s="634"/>
      <c r="EX259" s="634"/>
      <c r="EY259" s="634"/>
      <c r="EZ259" s="635"/>
      <c r="FA259" s="1136" t="str">
        <f>IF(SUMIFS(Bitácora!$Y$5:$Y$1036129,Bitácora!$D$5:$D$1036129,EY241,Bitácora!$AN$5:$AN$1036129,FO241,Bitácora!$E$5:$E$1036129,FE241)=0," ",SUMIFS(Bitácora!$Y$5:$Y$1036129,Bitácora!$D$5:$D$1036129,EY241,Bitácora!$AN$5:$AN$1036129,FO241,Bitácora!$E$5:$E$1036129,FE241))</f>
        <v xml:space="preserve"> </v>
      </c>
      <c r="FB259" s="1137" t="str">
        <f t="shared" ref="FB259" si="305">FA259</f>
        <v xml:space="preserve"> </v>
      </c>
      <c r="FC259" s="1137"/>
      <c r="FD259" s="1137"/>
      <c r="FE259" s="1137"/>
      <c r="FF259" s="1137"/>
      <c r="FG259" s="625"/>
      <c r="FH259" s="633" t="str">
        <f>IF(Portada!$A$1="www.fly-logics.com","DÍA",0)</f>
        <v>DÍA</v>
      </c>
      <c r="FI259" s="634"/>
      <c r="FJ259" s="634"/>
      <c r="FK259" s="634"/>
      <c r="FL259" s="635"/>
      <c r="FM259" s="1134" t="str">
        <f>IF(SUMIFS(Bitácora!$AE$5:$AE$1036129,Bitácora!$D$5:$D$1036129,EY241,Bitácora!$AN$5:$AN$1036129,FO241,Bitácora!$E$5:$E$1036129,FE241)=0," ",SUMIFS(Bitácora!$AE$5:$AE$1036129,Bitácora!$D$5:$D$1036129,EY241,Bitácora!$AN$5:$AN$1036129,FO241,Bitácora!$E$5:$E$1036129,FE241))</f>
        <v xml:space="preserve"> </v>
      </c>
      <c r="FN259" s="1135" t="str">
        <f t="shared" ref="FN259" si="306">FM259</f>
        <v xml:space="preserve"> </v>
      </c>
      <c r="FO259" s="1135"/>
      <c r="FP259" s="1135"/>
      <c r="FQ259" s="1135"/>
      <c r="FR259" s="1135"/>
      <c r="FS259" s="15"/>
      <c r="FT259" s="1145" t="str">
        <f>IF(Portada!$A$1="www.fly-logics.com","TOTAL 1er
SEMESTRE",0)</f>
        <v>TOTAL 1er
SEMESTRE</v>
      </c>
      <c r="FU259" s="1146"/>
      <c r="FV259" s="1146"/>
      <c r="FW259" s="1146"/>
      <c r="FX259" s="1146"/>
      <c r="FY259" s="1147" t="str">
        <f t="shared" ref="FY259" si="307">IF(SUM(FY241:GB258)=0," ",SUM(FY241:GB258))</f>
        <v xml:space="preserve"> </v>
      </c>
      <c r="FZ259" s="1148"/>
      <c r="GA259" s="1148"/>
      <c r="GB259" s="1149"/>
      <c r="GC259" s="1147" t="str">
        <f t="shared" ref="GC259" si="308">IF(SUM(GC241:GF258)=0," ",SUM(GC241:GF258))</f>
        <v xml:space="preserve"> </v>
      </c>
      <c r="GD259" s="1148"/>
      <c r="GE259" s="1148"/>
      <c r="GF259" s="1148"/>
      <c r="GG259" s="1150" t="str">
        <f t="shared" ref="GG259" si="309">IF(SUM(GG241:GJ258)=0," ",SUM(GG241:GJ258))</f>
        <v xml:space="preserve"> </v>
      </c>
      <c r="GH259" s="1148"/>
      <c r="GI259" s="1148"/>
      <c r="GJ259" s="1148"/>
      <c r="GK259" s="1151" t="str">
        <f t="shared" ref="GK259" si="310">IF(SUM(GK241:GM258)=0," ",SUM(GK241:GM258))</f>
        <v xml:space="preserve"> </v>
      </c>
      <c r="GL259" s="1152"/>
      <c r="GM259" s="1153"/>
      <c r="GN259" s="1151" t="str">
        <f t="shared" ref="GN259" si="311">IF(SUM(GN241:GP258)=0," ",SUM(GN241:GP258))</f>
        <v xml:space="preserve"> </v>
      </c>
      <c r="GO259" s="1152"/>
      <c r="GP259" s="1152"/>
      <c r="GQ259" s="632"/>
      <c r="GR259" s="6"/>
    </row>
    <row r="260" spans="1:200" ht="8.85" customHeight="1" x14ac:dyDescent="0.25">
      <c r="A260" s="244"/>
      <c r="B260" s="630"/>
      <c r="C260" s="634"/>
      <c r="D260" s="634"/>
      <c r="E260" s="634"/>
      <c r="F260" s="634"/>
      <c r="G260" s="635"/>
      <c r="H260" s="1136"/>
      <c r="I260" s="1137"/>
      <c r="J260" s="1137"/>
      <c r="K260" s="1137"/>
      <c r="L260" s="1137"/>
      <c r="M260" s="1137"/>
      <c r="N260" s="625"/>
      <c r="O260" s="634"/>
      <c r="P260" s="634"/>
      <c r="Q260" s="634"/>
      <c r="R260" s="634"/>
      <c r="S260" s="635"/>
      <c r="T260" s="1134"/>
      <c r="U260" s="1135"/>
      <c r="V260" s="1135"/>
      <c r="W260" s="1135"/>
      <c r="X260" s="1135"/>
      <c r="Y260" s="1135"/>
      <c r="Z260" s="15"/>
      <c r="AA260" s="1146"/>
      <c r="AB260" s="1154"/>
      <c r="AC260" s="1154"/>
      <c r="AD260" s="1154"/>
      <c r="AE260" s="1146"/>
      <c r="AF260" s="1148"/>
      <c r="AG260" s="1155"/>
      <c r="AH260" s="1155"/>
      <c r="AI260" s="1149"/>
      <c r="AJ260" s="1148"/>
      <c r="AK260" s="1155"/>
      <c r="AL260" s="1155"/>
      <c r="AM260" s="1148"/>
      <c r="AN260" s="1156"/>
      <c r="AO260" s="1155"/>
      <c r="AP260" s="1155"/>
      <c r="AQ260" s="1148"/>
      <c r="AR260" s="1152"/>
      <c r="AS260" s="1157"/>
      <c r="AT260" s="1153"/>
      <c r="AU260" s="1152"/>
      <c r="AV260" s="1157"/>
      <c r="AW260" s="1152"/>
      <c r="AX260" s="632"/>
      <c r="AY260" s="630"/>
      <c r="AZ260" s="634"/>
      <c r="BA260" s="634"/>
      <c r="BB260" s="634"/>
      <c r="BC260" s="634"/>
      <c r="BD260" s="635"/>
      <c r="BE260" s="1136"/>
      <c r="BF260" s="1137"/>
      <c r="BG260" s="1137"/>
      <c r="BH260" s="1137"/>
      <c r="BI260" s="1137"/>
      <c r="BJ260" s="1137"/>
      <c r="BK260" s="625"/>
      <c r="BL260" s="634"/>
      <c r="BM260" s="634"/>
      <c r="BN260" s="634"/>
      <c r="BO260" s="634"/>
      <c r="BP260" s="635"/>
      <c r="BQ260" s="1134"/>
      <c r="BR260" s="1135"/>
      <c r="BS260" s="1135"/>
      <c r="BT260" s="1135"/>
      <c r="BU260" s="1135"/>
      <c r="BV260" s="1135"/>
      <c r="BW260" s="15"/>
      <c r="BX260" s="1146"/>
      <c r="BY260" s="1154"/>
      <c r="BZ260" s="1154"/>
      <c r="CA260" s="1154"/>
      <c r="CB260" s="1146"/>
      <c r="CC260" s="1148"/>
      <c r="CD260" s="1155"/>
      <c r="CE260" s="1155"/>
      <c r="CF260" s="1149"/>
      <c r="CG260" s="1148"/>
      <c r="CH260" s="1155"/>
      <c r="CI260" s="1155"/>
      <c r="CJ260" s="1148"/>
      <c r="CK260" s="1156"/>
      <c r="CL260" s="1155"/>
      <c r="CM260" s="1155"/>
      <c r="CN260" s="1148"/>
      <c r="CO260" s="1152"/>
      <c r="CP260" s="1157"/>
      <c r="CQ260" s="1153"/>
      <c r="CR260" s="1152"/>
      <c r="CS260" s="1157"/>
      <c r="CT260" s="1152"/>
      <c r="CU260" s="632"/>
      <c r="CV260" s="277"/>
      <c r="CW260" s="244"/>
      <c r="CX260" s="630"/>
      <c r="CY260" s="634"/>
      <c r="CZ260" s="634"/>
      <c r="DA260" s="634"/>
      <c r="DB260" s="634"/>
      <c r="DC260" s="635"/>
      <c r="DD260" s="1136"/>
      <c r="DE260" s="1137"/>
      <c r="DF260" s="1137"/>
      <c r="DG260" s="1137"/>
      <c r="DH260" s="1137"/>
      <c r="DI260" s="1137"/>
      <c r="DJ260" s="625"/>
      <c r="DK260" s="634"/>
      <c r="DL260" s="634"/>
      <c r="DM260" s="634"/>
      <c r="DN260" s="634"/>
      <c r="DO260" s="635"/>
      <c r="DP260" s="1134"/>
      <c r="DQ260" s="1135"/>
      <c r="DR260" s="1135"/>
      <c r="DS260" s="1135"/>
      <c r="DT260" s="1135"/>
      <c r="DU260" s="1135"/>
      <c r="DV260" s="15"/>
      <c r="DW260" s="1146"/>
      <c r="DX260" s="1154"/>
      <c r="DY260" s="1154"/>
      <c r="DZ260" s="1154"/>
      <c r="EA260" s="1146"/>
      <c r="EB260" s="1148"/>
      <c r="EC260" s="1155"/>
      <c r="ED260" s="1155"/>
      <c r="EE260" s="1149"/>
      <c r="EF260" s="1148"/>
      <c r="EG260" s="1155"/>
      <c r="EH260" s="1155"/>
      <c r="EI260" s="1148"/>
      <c r="EJ260" s="1156"/>
      <c r="EK260" s="1155"/>
      <c r="EL260" s="1155"/>
      <c r="EM260" s="1148"/>
      <c r="EN260" s="1152"/>
      <c r="EO260" s="1157"/>
      <c r="EP260" s="1153"/>
      <c r="EQ260" s="1152"/>
      <c r="ER260" s="1157"/>
      <c r="ES260" s="1152"/>
      <c r="ET260" s="632"/>
      <c r="EU260" s="630"/>
      <c r="EV260" s="634"/>
      <c r="EW260" s="634"/>
      <c r="EX260" s="634"/>
      <c r="EY260" s="634"/>
      <c r="EZ260" s="635"/>
      <c r="FA260" s="1136"/>
      <c r="FB260" s="1137"/>
      <c r="FC260" s="1137"/>
      <c r="FD260" s="1137"/>
      <c r="FE260" s="1137"/>
      <c r="FF260" s="1137"/>
      <c r="FG260" s="625"/>
      <c r="FH260" s="634"/>
      <c r="FI260" s="634"/>
      <c r="FJ260" s="634"/>
      <c r="FK260" s="634"/>
      <c r="FL260" s="635"/>
      <c r="FM260" s="1134"/>
      <c r="FN260" s="1135"/>
      <c r="FO260" s="1135"/>
      <c r="FP260" s="1135"/>
      <c r="FQ260" s="1135"/>
      <c r="FR260" s="1135"/>
      <c r="FS260" s="15"/>
      <c r="FT260" s="1146"/>
      <c r="FU260" s="1154"/>
      <c r="FV260" s="1154"/>
      <c r="FW260" s="1154"/>
      <c r="FX260" s="1146"/>
      <c r="FY260" s="1148"/>
      <c r="FZ260" s="1155"/>
      <c r="GA260" s="1155"/>
      <c r="GB260" s="1149"/>
      <c r="GC260" s="1148"/>
      <c r="GD260" s="1155"/>
      <c r="GE260" s="1155"/>
      <c r="GF260" s="1148"/>
      <c r="GG260" s="1156"/>
      <c r="GH260" s="1155"/>
      <c r="GI260" s="1155"/>
      <c r="GJ260" s="1148"/>
      <c r="GK260" s="1152"/>
      <c r="GL260" s="1157"/>
      <c r="GM260" s="1153"/>
      <c r="GN260" s="1152"/>
      <c r="GO260" s="1157"/>
      <c r="GP260" s="1152"/>
      <c r="GQ260" s="632"/>
      <c r="GR260" s="6"/>
    </row>
    <row r="261" spans="1:200" ht="3" customHeight="1" x14ac:dyDescent="0.25">
      <c r="A261" s="244"/>
      <c r="B261" s="630"/>
      <c r="C261" s="625"/>
      <c r="D261" s="625"/>
      <c r="E261" s="625"/>
      <c r="F261" s="625"/>
      <c r="G261" s="625"/>
      <c r="H261" s="625"/>
      <c r="I261" s="625"/>
      <c r="J261" s="625"/>
      <c r="K261" s="625"/>
      <c r="L261" s="625"/>
      <c r="M261" s="625"/>
      <c r="N261" s="625"/>
      <c r="O261" s="625"/>
      <c r="P261" s="625"/>
      <c r="Q261" s="625"/>
      <c r="R261" s="625"/>
      <c r="S261" s="625"/>
      <c r="T261" s="625"/>
      <c r="U261" s="625"/>
      <c r="V261" s="625"/>
      <c r="W261" s="625"/>
      <c r="X261" s="625"/>
      <c r="Y261" s="625"/>
      <c r="Z261" s="15"/>
      <c r="AA261" s="1146"/>
      <c r="AB261" s="1154"/>
      <c r="AC261" s="1154"/>
      <c r="AD261" s="1154"/>
      <c r="AE261" s="1146"/>
      <c r="AF261" s="1148"/>
      <c r="AG261" s="1155"/>
      <c r="AH261" s="1155"/>
      <c r="AI261" s="1149"/>
      <c r="AJ261" s="1148"/>
      <c r="AK261" s="1155"/>
      <c r="AL261" s="1155"/>
      <c r="AM261" s="1148"/>
      <c r="AN261" s="1156"/>
      <c r="AO261" s="1155"/>
      <c r="AP261" s="1155"/>
      <c r="AQ261" s="1148"/>
      <c r="AR261" s="1152"/>
      <c r="AS261" s="1157"/>
      <c r="AT261" s="1153"/>
      <c r="AU261" s="1152"/>
      <c r="AV261" s="1157"/>
      <c r="AW261" s="1152"/>
      <c r="AX261" s="632"/>
      <c r="AY261" s="630"/>
      <c r="AZ261" s="625"/>
      <c r="BA261" s="625"/>
      <c r="BB261" s="625"/>
      <c r="BC261" s="625"/>
      <c r="BD261" s="625"/>
      <c r="BE261" s="625"/>
      <c r="BF261" s="625"/>
      <c r="BG261" s="625"/>
      <c r="BH261" s="625"/>
      <c r="BI261" s="625"/>
      <c r="BJ261" s="625"/>
      <c r="BK261" s="625"/>
      <c r="BL261" s="625"/>
      <c r="BM261" s="625"/>
      <c r="BN261" s="625"/>
      <c r="BO261" s="625"/>
      <c r="BP261" s="625"/>
      <c r="BQ261" s="625"/>
      <c r="BR261" s="625"/>
      <c r="BS261" s="625"/>
      <c r="BT261" s="625"/>
      <c r="BU261" s="625"/>
      <c r="BV261" s="625"/>
      <c r="BW261" s="15"/>
      <c r="BX261" s="1146"/>
      <c r="BY261" s="1154"/>
      <c r="BZ261" s="1154"/>
      <c r="CA261" s="1154"/>
      <c r="CB261" s="1146"/>
      <c r="CC261" s="1148"/>
      <c r="CD261" s="1155"/>
      <c r="CE261" s="1155"/>
      <c r="CF261" s="1149"/>
      <c r="CG261" s="1148"/>
      <c r="CH261" s="1155"/>
      <c r="CI261" s="1155"/>
      <c r="CJ261" s="1148"/>
      <c r="CK261" s="1156"/>
      <c r="CL261" s="1155"/>
      <c r="CM261" s="1155"/>
      <c r="CN261" s="1148"/>
      <c r="CO261" s="1152"/>
      <c r="CP261" s="1157"/>
      <c r="CQ261" s="1153"/>
      <c r="CR261" s="1152"/>
      <c r="CS261" s="1157"/>
      <c r="CT261" s="1152"/>
      <c r="CU261" s="632"/>
      <c r="CV261" s="277"/>
      <c r="CW261" s="244"/>
      <c r="CX261" s="630"/>
      <c r="CY261" s="625"/>
      <c r="CZ261" s="625"/>
      <c r="DA261" s="625"/>
      <c r="DB261" s="625"/>
      <c r="DC261" s="625"/>
      <c r="DD261" s="625"/>
      <c r="DE261" s="625"/>
      <c r="DF261" s="625"/>
      <c r="DG261" s="625"/>
      <c r="DH261" s="625"/>
      <c r="DI261" s="625"/>
      <c r="DJ261" s="625"/>
      <c r="DK261" s="625"/>
      <c r="DL261" s="625"/>
      <c r="DM261" s="625"/>
      <c r="DN261" s="625"/>
      <c r="DO261" s="625"/>
      <c r="DP261" s="625"/>
      <c r="DQ261" s="625"/>
      <c r="DR261" s="625"/>
      <c r="DS261" s="625"/>
      <c r="DT261" s="625"/>
      <c r="DU261" s="625"/>
      <c r="DV261" s="15"/>
      <c r="DW261" s="1146"/>
      <c r="DX261" s="1154"/>
      <c r="DY261" s="1154"/>
      <c r="DZ261" s="1154"/>
      <c r="EA261" s="1146"/>
      <c r="EB261" s="1148"/>
      <c r="EC261" s="1155"/>
      <c r="ED261" s="1155"/>
      <c r="EE261" s="1149"/>
      <c r="EF261" s="1148"/>
      <c r="EG261" s="1155"/>
      <c r="EH261" s="1155"/>
      <c r="EI261" s="1148"/>
      <c r="EJ261" s="1156"/>
      <c r="EK261" s="1155"/>
      <c r="EL261" s="1155"/>
      <c r="EM261" s="1148"/>
      <c r="EN261" s="1152"/>
      <c r="EO261" s="1157"/>
      <c r="EP261" s="1153"/>
      <c r="EQ261" s="1152"/>
      <c r="ER261" s="1157"/>
      <c r="ES261" s="1152"/>
      <c r="ET261" s="632"/>
      <c r="EU261" s="630"/>
      <c r="EV261" s="625"/>
      <c r="EW261" s="625"/>
      <c r="EX261" s="625"/>
      <c r="EY261" s="625"/>
      <c r="EZ261" s="625"/>
      <c r="FA261" s="625"/>
      <c r="FB261" s="625"/>
      <c r="FC261" s="625"/>
      <c r="FD261" s="625"/>
      <c r="FE261" s="625"/>
      <c r="FF261" s="625"/>
      <c r="FG261" s="625"/>
      <c r="FH261" s="625"/>
      <c r="FI261" s="625"/>
      <c r="FJ261" s="625"/>
      <c r="FK261" s="625"/>
      <c r="FL261" s="625"/>
      <c r="FM261" s="625"/>
      <c r="FN261" s="625"/>
      <c r="FO261" s="625"/>
      <c r="FP261" s="625"/>
      <c r="FQ261" s="625"/>
      <c r="FR261" s="625"/>
      <c r="FS261" s="15"/>
      <c r="FT261" s="1146"/>
      <c r="FU261" s="1154"/>
      <c r="FV261" s="1154"/>
      <c r="FW261" s="1154"/>
      <c r="FX261" s="1146"/>
      <c r="FY261" s="1148"/>
      <c r="FZ261" s="1155"/>
      <c r="GA261" s="1155"/>
      <c r="GB261" s="1149"/>
      <c r="GC261" s="1148"/>
      <c r="GD261" s="1155"/>
      <c r="GE261" s="1155"/>
      <c r="GF261" s="1148"/>
      <c r="GG261" s="1156"/>
      <c r="GH261" s="1155"/>
      <c r="GI261" s="1155"/>
      <c r="GJ261" s="1148"/>
      <c r="GK261" s="1152"/>
      <c r="GL261" s="1157"/>
      <c r="GM261" s="1153"/>
      <c r="GN261" s="1152"/>
      <c r="GO261" s="1157"/>
      <c r="GP261" s="1152"/>
      <c r="GQ261" s="632"/>
      <c r="GR261" s="6"/>
    </row>
    <row r="262" spans="1:200" ht="11.25" customHeight="1" x14ac:dyDescent="0.25">
      <c r="A262" s="244"/>
      <c r="B262" s="630"/>
      <c r="C262" s="644" t="str">
        <f>IF(Portada!$A$1="www.fly-logics.com","SIC",0)</f>
        <v>SIC</v>
      </c>
      <c r="D262" s="634"/>
      <c r="E262" s="634"/>
      <c r="F262" s="634"/>
      <c r="G262" s="635"/>
      <c r="H262" s="1136" t="str">
        <f>IF(SUMIFS(Bitácora!$Z$5:$Z$1036129,Bitácora!$D$5:$D$1036129,F241,Bitácora!$AN$5:$AN$1036129,V241,Bitácora!$E$5:$E$1036129,L241)=0," ",SUMIFS(Bitácora!$Z$5:$Z$1036129,Bitácora!$D$5:$D$1036129,F241,Bitácora!$AN$5:$AN$1036129,V241,Bitácora!$E$5:$E$1036129,L241))</f>
        <v xml:space="preserve"> </v>
      </c>
      <c r="I262" s="1137" t="str">
        <f t="shared" ref="I262" si="312">H262</f>
        <v xml:space="preserve"> </v>
      </c>
      <c r="J262" s="1137"/>
      <c r="K262" s="1137"/>
      <c r="L262" s="1137"/>
      <c r="M262" s="1137"/>
      <c r="N262" s="625"/>
      <c r="O262" s="633" t="str">
        <f>IF(Portada!$A$1="www.fly-logics.com","NOCHE",0)</f>
        <v>NOCHE</v>
      </c>
      <c r="P262" s="634"/>
      <c r="Q262" s="634"/>
      <c r="R262" s="634"/>
      <c r="S262" s="635"/>
      <c r="T262" s="1134" t="str">
        <f>IF(SUMIFS(Bitácora!$AF$5:$AF$1036129,Bitácora!$D$5:$D$1036129,F241,Bitácora!$AN$5:$AN$1036129,V241,Bitácora!$E$5:$E$1036129,L241)=0," ",SUMIFS(Bitácora!$AF$5:$AF$1036129,Bitácora!$D$5:$D$1036129,F241,Bitácora!$AN$5:$AN$1036129,V241,Bitácora!$E$5:$E$1036129,L241))</f>
        <v xml:space="preserve"> </v>
      </c>
      <c r="U262" s="1135" t="str">
        <f t="shared" ref="U262" si="313">T262</f>
        <v xml:space="preserve"> </v>
      </c>
      <c r="V262" s="1135"/>
      <c r="W262" s="1135"/>
      <c r="X262" s="1135"/>
      <c r="Y262" s="1135"/>
      <c r="Z262" s="15"/>
      <c r="AA262" s="1146"/>
      <c r="AB262" s="1146"/>
      <c r="AC262" s="1146"/>
      <c r="AD262" s="1146"/>
      <c r="AE262" s="1146"/>
      <c r="AF262" s="1148"/>
      <c r="AG262" s="1148"/>
      <c r="AH262" s="1148"/>
      <c r="AI262" s="1149"/>
      <c r="AJ262" s="1148"/>
      <c r="AK262" s="1148"/>
      <c r="AL262" s="1148"/>
      <c r="AM262" s="1148"/>
      <c r="AN262" s="1156"/>
      <c r="AO262" s="1148"/>
      <c r="AP262" s="1148"/>
      <c r="AQ262" s="1148"/>
      <c r="AR262" s="1152"/>
      <c r="AS262" s="1152"/>
      <c r="AT262" s="1153"/>
      <c r="AU262" s="1152"/>
      <c r="AV262" s="1152"/>
      <c r="AW262" s="1152"/>
      <c r="AX262" s="632"/>
      <c r="AY262" s="630"/>
      <c r="AZ262" s="644" t="str">
        <f>IF(Portada!$A$1="www.fly-logics.com","SIC",0)</f>
        <v>SIC</v>
      </c>
      <c r="BA262" s="634"/>
      <c r="BB262" s="634"/>
      <c r="BC262" s="634"/>
      <c r="BD262" s="635"/>
      <c r="BE262" s="1136" t="str">
        <f>IF(SUMIFS(Bitácora!$Z$5:$Z$1036129,Bitácora!$D$5:$D$1036129,BC241,Bitácora!$AN$5:$AN$1036129,BS241,Bitácora!$E$5:$E$1036129,BI241)=0," ",SUMIFS(Bitácora!$Z$5:$Z$1036129,Bitácora!$D$5:$D$1036129,BC241,Bitácora!$AN$5:$AN$1036129,BS241,Bitácora!$E$5:$E$1036129,BI241))</f>
        <v xml:space="preserve"> </v>
      </c>
      <c r="BF262" s="1137" t="str">
        <f t="shared" ref="BF262" si="314">BE262</f>
        <v xml:space="preserve"> </v>
      </c>
      <c r="BG262" s="1137"/>
      <c r="BH262" s="1137"/>
      <c r="BI262" s="1137"/>
      <c r="BJ262" s="1137"/>
      <c r="BK262" s="625"/>
      <c r="BL262" s="633" t="str">
        <f>IF(Portada!$A$1="www.fly-logics.com","NOCHE",0)</f>
        <v>NOCHE</v>
      </c>
      <c r="BM262" s="634"/>
      <c r="BN262" s="634"/>
      <c r="BO262" s="634"/>
      <c r="BP262" s="635"/>
      <c r="BQ262" s="1134" t="str">
        <f>IF(SUMIFS(Bitácora!$AF$5:$AF$1036129,Bitácora!$D$5:$D$1036129,BC241,Bitácora!$AN$5:$AN$1036129,BS241,Bitácora!$E$5:$E$1036129,BI241)=0," ",SUMIFS(Bitácora!$AF$5:$AF$1036129,Bitácora!$D$5:$D$1036129,BC241,Bitácora!$AN$5:$AN$1036129,BS241,Bitácora!$E$5:$E$1036129,BI241))</f>
        <v xml:space="preserve"> </v>
      </c>
      <c r="BR262" s="1135" t="str">
        <f t="shared" ref="BR262" si="315">BQ262</f>
        <v xml:space="preserve"> </v>
      </c>
      <c r="BS262" s="1135"/>
      <c r="BT262" s="1135"/>
      <c r="BU262" s="1135"/>
      <c r="BV262" s="1135"/>
      <c r="BW262" s="15"/>
      <c r="BX262" s="1146"/>
      <c r="BY262" s="1146"/>
      <c r="BZ262" s="1146"/>
      <c r="CA262" s="1146"/>
      <c r="CB262" s="1146"/>
      <c r="CC262" s="1148"/>
      <c r="CD262" s="1148"/>
      <c r="CE262" s="1148"/>
      <c r="CF262" s="1149"/>
      <c r="CG262" s="1148"/>
      <c r="CH262" s="1148"/>
      <c r="CI262" s="1148"/>
      <c r="CJ262" s="1148"/>
      <c r="CK262" s="1156"/>
      <c r="CL262" s="1148"/>
      <c r="CM262" s="1148"/>
      <c r="CN262" s="1148"/>
      <c r="CO262" s="1152"/>
      <c r="CP262" s="1152"/>
      <c r="CQ262" s="1153"/>
      <c r="CR262" s="1152"/>
      <c r="CS262" s="1152"/>
      <c r="CT262" s="1152"/>
      <c r="CU262" s="632"/>
      <c r="CV262" s="277"/>
      <c r="CW262" s="244"/>
      <c r="CX262" s="630"/>
      <c r="CY262" s="644" t="str">
        <f>IF(Portada!$A$1="www.fly-logics.com","SIC",0)</f>
        <v>SIC</v>
      </c>
      <c r="CZ262" s="634"/>
      <c r="DA262" s="634"/>
      <c r="DB262" s="634"/>
      <c r="DC262" s="635"/>
      <c r="DD262" s="1136" t="str">
        <f>IF(SUMIFS(Bitácora!$Z$5:$Z$1036129,Bitácora!$D$5:$D$1036129,DB241,Bitácora!$AN$5:$AN$1036129,DR241,Bitácora!$E$5:$E$1036129,DH241)=0," ",SUMIFS(Bitácora!$Z$5:$Z$1036129,Bitácora!$D$5:$D$1036129,DB241,Bitácora!$AN$5:$AN$1036129,DR241,Bitácora!$E$5:$E$1036129,DH241))</f>
        <v xml:space="preserve"> </v>
      </c>
      <c r="DE262" s="1137" t="str">
        <f t="shared" ref="DE262" si="316">DD262</f>
        <v xml:space="preserve"> </v>
      </c>
      <c r="DF262" s="1137"/>
      <c r="DG262" s="1137"/>
      <c r="DH262" s="1137"/>
      <c r="DI262" s="1137"/>
      <c r="DJ262" s="625"/>
      <c r="DK262" s="633" t="str">
        <f>IF(Portada!$A$1="www.fly-logics.com","NOCHE",0)</f>
        <v>NOCHE</v>
      </c>
      <c r="DL262" s="634"/>
      <c r="DM262" s="634"/>
      <c r="DN262" s="634"/>
      <c r="DO262" s="635"/>
      <c r="DP262" s="1134" t="str">
        <f>IF(SUMIFS(Bitácora!$AF$5:$AF$1036129,Bitácora!$D$5:$D$1036129,DB241,Bitácora!$AN$5:$AN$1036129,DR241,Bitácora!$E$5:$E$1036129,DH241)=0," ",SUMIFS(Bitácora!$AF$5:$AF$1036129,Bitácora!$D$5:$D$1036129,DB241,Bitácora!$AN$5:$AN$1036129,DR241,Bitácora!$E$5:$E$1036129,DH241))</f>
        <v xml:space="preserve"> </v>
      </c>
      <c r="DQ262" s="1135" t="str">
        <f t="shared" ref="DQ262" si="317">DP262</f>
        <v xml:space="preserve"> </v>
      </c>
      <c r="DR262" s="1135"/>
      <c r="DS262" s="1135"/>
      <c r="DT262" s="1135"/>
      <c r="DU262" s="1135"/>
      <c r="DV262" s="15"/>
      <c r="DW262" s="1146"/>
      <c r="DX262" s="1146"/>
      <c r="DY262" s="1146"/>
      <c r="DZ262" s="1146"/>
      <c r="EA262" s="1146"/>
      <c r="EB262" s="1148"/>
      <c r="EC262" s="1148"/>
      <c r="ED262" s="1148"/>
      <c r="EE262" s="1149"/>
      <c r="EF262" s="1148"/>
      <c r="EG262" s="1148"/>
      <c r="EH262" s="1148"/>
      <c r="EI262" s="1148"/>
      <c r="EJ262" s="1156"/>
      <c r="EK262" s="1148"/>
      <c r="EL262" s="1148"/>
      <c r="EM262" s="1148"/>
      <c r="EN262" s="1152"/>
      <c r="EO262" s="1152"/>
      <c r="EP262" s="1153"/>
      <c r="EQ262" s="1152"/>
      <c r="ER262" s="1152"/>
      <c r="ES262" s="1152"/>
      <c r="ET262" s="632"/>
      <c r="EU262" s="630"/>
      <c r="EV262" s="644" t="str">
        <f>IF(Portada!$A$1="www.fly-logics.com","SIC",0)</f>
        <v>SIC</v>
      </c>
      <c r="EW262" s="634"/>
      <c r="EX262" s="634"/>
      <c r="EY262" s="634"/>
      <c r="EZ262" s="635"/>
      <c r="FA262" s="1136" t="str">
        <f>IF(SUMIFS(Bitácora!$Z$5:$Z$1036129,Bitácora!$D$5:$D$1036129,EY241,Bitácora!$AN$5:$AN$1036129,FO241,Bitácora!$E$5:$E$1036129,FE241)=0," ",SUMIFS(Bitácora!$Z$5:$Z$1036129,Bitácora!$D$5:$D$1036129,EY241,Bitácora!$AN$5:$AN$1036129,FO241,Bitácora!$E$5:$E$1036129,FE241))</f>
        <v xml:space="preserve"> </v>
      </c>
      <c r="FB262" s="1137" t="str">
        <f t="shared" ref="FB262" si="318">FA262</f>
        <v xml:space="preserve"> </v>
      </c>
      <c r="FC262" s="1137"/>
      <c r="FD262" s="1137"/>
      <c r="FE262" s="1137"/>
      <c r="FF262" s="1137"/>
      <c r="FG262" s="625"/>
      <c r="FH262" s="633" t="str">
        <f>IF(Portada!$A$1="www.fly-logics.com","NOCHE",0)</f>
        <v>NOCHE</v>
      </c>
      <c r="FI262" s="634"/>
      <c r="FJ262" s="634"/>
      <c r="FK262" s="634"/>
      <c r="FL262" s="635"/>
      <c r="FM262" s="1134" t="str">
        <f>IF(SUMIFS(Bitácora!$AF$5:$AF$1036129,Bitácora!$D$5:$D$1036129,EY241,Bitácora!$AN$5:$AN$1036129,FO241,Bitácora!$E$5:$E$1036129,FE241)=0," ",SUMIFS(Bitácora!$AF$5:$AF$1036129,Bitácora!$D$5:$D$1036129,EY241,Bitácora!$AN$5:$AN$1036129,FO241,Bitácora!$E$5:$E$1036129,FE241))</f>
        <v xml:space="preserve"> </v>
      </c>
      <c r="FN262" s="1135" t="str">
        <f t="shared" ref="FN262" si="319">FM262</f>
        <v xml:space="preserve"> </v>
      </c>
      <c r="FO262" s="1135"/>
      <c r="FP262" s="1135"/>
      <c r="FQ262" s="1135"/>
      <c r="FR262" s="1135"/>
      <c r="FS262" s="15"/>
      <c r="FT262" s="1146"/>
      <c r="FU262" s="1146"/>
      <c r="FV262" s="1146"/>
      <c r="FW262" s="1146"/>
      <c r="FX262" s="1146"/>
      <c r="FY262" s="1148"/>
      <c r="FZ262" s="1148"/>
      <c r="GA262" s="1148"/>
      <c r="GB262" s="1149"/>
      <c r="GC262" s="1148"/>
      <c r="GD262" s="1148"/>
      <c r="GE262" s="1148"/>
      <c r="GF262" s="1148"/>
      <c r="GG262" s="1156"/>
      <c r="GH262" s="1148"/>
      <c r="GI262" s="1148"/>
      <c r="GJ262" s="1148"/>
      <c r="GK262" s="1152"/>
      <c r="GL262" s="1152"/>
      <c r="GM262" s="1153"/>
      <c r="GN262" s="1152"/>
      <c r="GO262" s="1152"/>
      <c r="GP262" s="1152"/>
      <c r="GQ262" s="632"/>
      <c r="GR262" s="6"/>
    </row>
    <row r="263" spans="1:200" ht="8.85" customHeight="1" x14ac:dyDescent="0.25">
      <c r="A263" s="244"/>
      <c r="B263" s="630"/>
      <c r="C263" s="634"/>
      <c r="D263" s="634"/>
      <c r="E263" s="634"/>
      <c r="F263" s="634"/>
      <c r="G263" s="635"/>
      <c r="H263" s="1136"/>
      <c r="I263" s="1137"/>
      <c r="J263" s="1137"/>
      <c r="K263" s="1137"/>
      <c r="L263" s="1137"/>
      <c r="M263" s="1137"/>
      <c r="N263" s="625"/>
      <c r="O263" s="634"/>
      <c r="P263" s="634"/>
      <c r="Q263" s="634"/>
      <c r="R263" s="634"/>
      <c r="S263" s="635"/>
      <c r="T263" s="1134"/>
      <c r="U263" s="1135"/>
      <c r="V263" s="1135"/>
      <c r="W263" s="1135"/>
      <c r="X263" s="1135"/>
      <c r="Y263" s="1135"/>
      <c r="Z263" s="15"/>
      <c r="AA263" s="613" t="str">
        <f>IF(Portada!$A$1="www.fly-logics.com","JUL",0)</f>
        <v>JUL</v>
      </c>
      <c r="AB263" s="614"/>
      <c r="AC263" s="614"/>
      <c r="AD263" s="614"/>
      <c r="AE263" s="614"/>
      <c r="AF263" s="605" t="str">
        <f>IF(SUMIFS(Bitácora!$Y$5:$Y$1036129,Bitácora!$D$5:$D$1036129,F241,Bitácora!$AN$5:$AN$1036129,V241,Bitácora!$E$5:$E$1036129,L241,Bitácora!$AM$5:$AM$1036129,AA263)=0," ",SUMIFS(Bitácora!$Y$5:$Y$1036129,Bitácora!$D$5:$D$1036129,F241,Bitácora!$AN$5:$AN$1036129,V241,Bitácora!$E$5:$E$1036129,L241,Bitácora!$AM$5:$AM$1036129,AA263))</f>
        <v xml:space="preserve"> </v>
      </c>
      <c r="AG263" s="615"/>
      <c r="AH263" s="615"/>
      <c r="AI263" s="615"/>
      <c r="AJ263" s="639" t="str">
        <f>IF(SUMIFS(Bitácora!$Z$5:$Z$1036129,Bitácora!$D$5:$D$1036129,F241,Bitácora!$AN$5:$AN$1036129,V241,Bitácora!$E$5:$E$1036129,L241,Bitácora!$AM$5:$AM$1036129,AA263)=0," ",SUMIFS(Bitácora!$Z$5:$Z$1036129,Bitácora!$D$5:$D$1036129,F241,Bitácora!$AN$5:$AN$1036129,V241,Bitácora!$E$5:$E$1036129,L241,Bitácora!$AM$5:$AM$1036129,AA263))</f>
        <v xml:space="preserve"> </v>
      </c>
      <c r="AK263" s="640"/>
      <c r="AL263" s="640"/>
      <c r="AM263" s="640"/>
      <c r="AN263" s="605" t="str">
        <f>IF(SUMIFS(Bitácora!$AA$5:$AA$1036129,Bitácora!$D$5:$D$1036129,F241,Bitácora!$AN$5:$AN$1036129,V241,Bitácora!$E$5:$E$1036129,L241,Bitácora!$AM$5:$AM$1036129,AA263)=0," ",SUMIFS(Bitácora!$AA$5:$AA$1036129,Bitácora!$D$5:$D$1036129,F241,Bitácora!$AN$5:$AN$1036129,V241,Bitácora!$E$5:$E$1036129,L241,Bitácora!$AM$5:$AM$1036129,AA263))</f>
        <v xml:space="preserve"> </v>
      </c>
      <c r="AO263" s="615"/>
      <c r="AP263" s="615"/>
      <c r="AQ263" s="615"/>
      <c r="AR263" s="606" t="str">
        <f>IF(SUMIFS(Bitácora!$AE$5:$AE$1036129,Bitácora!$D$5:$D$1036129,F241,Bitácora!$AN$5:$AN$1036129,V241,Bitácora!$E$5:$E$1036129,L241,Bitácora!$AM$5:$AM$1036129,AA263)=0," ",SUMIFS(Bitácora!$AC$5:$AC$1036129,Bitácora!$D$5:$D$1036129,F241,Bitácora!$AN$5:$AN$1036129,V241,Bitácora!$E$5:$E$1036129,L241,Bitácora!$AM$5:$AM$1036129,AA263))</f>
        <v xml:space="preserve"> </v>
      </c>
      <c r="AS263" s="606"/>
      <c r="AT263" s="606"/>
      <c r="AU263" s="645" t="str">
        <f>IF(SUMIFS(Bitácora!$AF$5:$AF$1036129,Bitácora!$D$5:$D$1036129,F241,Bitácora!$AN$5:$AN$1036129,V241,Bitácora!$E$5:$E$1036129,L241,Bitácora!$AM$5:$AM$1036129,AA263)=0," ",SUMIFS(Bitácora!$AF$5:$AF$1036129,Bitácora!$D$5:$D$1036129,F241,Bitácora!$AN$5:$AN$1036129,V241,Bitácora!$E$5:$E$1036129,L241,Bitácora!$AM$5:$AM$1036129,AA263))</f>
        <v xml:space="preserve"> </v>
      </c>
      <c r="AV263" s="646"/>
      <c r="AW263" s="646"/>
      <c r="AX263" s="632"/>
      <c r="AY263" s="630"/>
      <c r="AZ263" s="634"/>
      <c r="BA263" s="634"/>
      <c r="BB263" s="634"/>
      <c r="BC263" s="634"/>
      <c r="BD263" s="635"/>
      <c r="BE263" s="1136"/>
      <c r="BF263" s="1137"/>
      <c r="BG263" s="1137"/>
      <c r="BH263" s="1137"/>
      <c r="BI263" s="1137"/>
      <c r="BJ263" s="1137"/>
      <c r="BK263" s="625"/>
      <c r="BL263" s="634"/>
      <c r="BM263" s="634"/>
      <c r="BN263" s="634"/>
      <c r="BO263" s="634"/>
      <c r="BP263" s="635"/>
      <c r="BQ263" s="1134"/>
      <c r="BR263" s="1135"/>
      <c r="BS263" s="1135"/>
      <c r="BT263" s="1135"/>
      <c r="BU263" s="1135"/>
      <c r="BV263" s="1135"/>
      <c r="BW263" s="15"/>
      <c r="BX263" s="613" t="str">
        <f>IF(Portada!$A$1="www.fly-logics.com","JUL",0)</f>
        <v>JUL</v>
      </c>
      <c r="BY263" s="614"/>
      <c r="BZ263" s="614"/>
      <c r="CA263" s="614"/>
      <c r="CB263" s="614"/>
      <c r="CC263" s="605" t="str">
        <f>IF(SUMIFS(Bitácora!$Y$5:$Y$1036129,Bitácora!$D$5:$D$1036129,BC241,Bitácora!$AN$5:$AN$1036129,BS241,Bitácora!$E$5:$E$1036129,BI241,Bitácora!$AM$5:$AM$1036129,BX263)=0," ",SUMIFS(Bitácora!$Y$5:$Y$1036129,Bitácora!$D$5:$D$1036129,BC241,Bitácora!$AN$5:$AN$1036129,BS241,Bitácora!$E$5:$E$1036129,BI241,Bitácora!$AM$5:$AM$1036129,BX263))</f>
        <v xml:space="preserve"> </v>
      </c>
      <c r="CD263" s="615"/>
      <c r="CE263" s="615"/>
      <c r="CF263" s="615"/>
      <c r="CG263" s="639" t="str">
        <f>IF(SUMIFS(Bitácora!$Z$5:$Z$1036129,Bitácora!$D$5:$D$1036129,BC241,Bitácora!$AN$5:$AN$1036129,BS241,Bitácora!$E$5:$E$1036129,BI241,Bitácora!$AM$5:$AM$1036129,BX263)=0," ",SUMIFS(Bitácora!$Z$5:$Z$1036129,Bitácora!$D$5:$D$1036129,BC241,Bitácora!$AN$5:$AN$1036129,BS241,Bitácora!$E$5:$E$1036129,BI241,Bitácora!$AM$5:$AM$1036129,BX263))</f>
        <v xml:space="preserve"> </v>
      </c>
      <c r="CH263" s="640"/>
      <c r="CI263" s="640"/>
      <c r="CJ263" s="640"/>
      <c r="CK263" s="605" t="str">
        <f>IF(SUMIFS(Bitácora!$AA$5:$AA$1036129,Bitácora!$D$5:$D$1036129,BC241,Bitácora!$AN$5:$AN$1036129,BS241,Bitácora!$E$5:$E$1036129,BI241,Bitácora!$AM$5:$AM$1036129,BX263)=0," ",SUMIFS(Bitácora!$AA$5:$AA$1036129,Bitácora!$D$5:$D$1036129,BC241,Bitácora!$AN$5:$AN$1036129,BS241,Bitácora!$E$5:$E$1036129,BI241,Bitácora!$AM$5:$AM$1036129,BX263))</f>
        <v xml:space="preserve"> </v>
      </c>
      <c r="CL263" s="615"/>
      <c r="CM263" s="615"/>
      <c r="CN263" s="615"/>
      <c r="CO263" s="606" t="str">
        <f>IF(SUMIFS(Bitácora!$AE$5:$AE$1036129,Bitácora!$D$5:$D$1036129,BC241,Bitácora!$AN$5:$AN$1036129,BS241,Bitácora!$E$5:$E$1036129,BI241,Bitácora!$AM$5:$AM$1036129,BX263)=0," ",SUMIFS(Bitácora!$AC$5:$AC$1036129,Bitácora!$D$5:$D$1036129,BC241,Bitácora!$AN$5:$AN$1036129,BS241,Bitácora!$E$5:$E$1036129,BI241,Bitácora!$AM$5:$AM$1036129,BX263))</f>
        <v xml:space="preserve"> </v>
      </c>
      <c r="CP263" s="606"/>
      <c r="CQ263" s="606"/>
      <c r="CR263" s="645" t="str">
        <f>IF(SUMIFS(Bitácora!$AF$5:$AF$1036129,Bitácora!$D$5:$D$1036129,BC241,Bitácora!$AN$5:$AN$1036129,BS241,Bitácora!$E$5:$E$1036129,BI241,Bitácora!$AM$5:$AM$1036129,BX263)=0," ",SUMIFS(Bitácora!$AF$5:$AF$1036129,Bitácora!$D$5:$D$1036129,BC241,Bitácora!$AN$5:$AN$1036129,BS241,Bitácora!$E$5:$E$1036129,BI241,Bitácora!$AM$5:$AM$1036129,BX263))</f>
        <v xml:space="preserve"> </v>
      </c>
      <c r="CS263" s="646"/>
      <c r="CT263" s="646"/>
      <c r="CU263" s="632"/>
      <c r="CV263" s="276"/>
      <c r="CW263" s="244"/>
      <c r="CX263" s="630"/>
      <c r="CY263" s="634"/>
      <c r="CZ263" s="634"/>
      <c r="DA263" s="634"/>
      <c r="DB263" s="634"/>
      <c r="DC263" s="635"/>
      <c r="DD263" s="1136"/>
      <c r="DE263" s="1137"/>
      <c r="DF263" s="1137"/>
      <c r="DG263" s="1137"/>
      <c r="DH263" s="1137"/>
      <c r="DI263" s="1137"/>
      <c r="DJ263" s="625"/>
      <c r="DK263" s="634"/>
      <c r="DL263" s="634"/>
      <c r="DM263" s="634"/>
      <c r="DN263" s="634"/>
      <c r="DO263" s="635"/>
      <c r="DP263" s="1134"/>
      <c r="DQ263" s="1135"/>
      <c r="DR263" s="1135"/>
      <c r="DS263" s="1135"/>
      <c r="DT263" s="1135"/>
      <c r="DU263" s="1135"/>
      <c r="DV263" s="15"/>
      <c r="DW263" s="613" t="str">
        <f>IF(Portada!$A$1="www.fly-logics.com","JUL",0)</f>
        <v>JUL</v>
      </c>
      <c r="DX263" s="614"/>
      <c r="DY263" s="614"/>
      <c r="DZ263" s="614"/>
      <c r="EA263" s="614"/>
      <c r="EB263" s="605" t="str">
        <f>IF(SUMIFS(Bitácora!$Y$5:$Y$1036129,Bitácora!$D$5:$D$1036129,DB241,Bitácora!$AN$5:$AN$1036129,DR241,Bitácora!$E$5:$E$1036129,DH241,Bitácora!$AM$5:$AM$1036129,DW263)=0," ",SUMIFS(Bitácora!$Y$5:$Y$1036129,Bitácora!$D$5:$D$1036129,DB241,Bitácora!$AN$5:$AN$1036129,DR241,Bitácora!$E$5:$E$1036129,DH241,Bitácora!$AM$5:$AM$1036129,DW263))</f>
        <v xml:space="preserve"> </v>
      </c>
      <c r="EC263" s="615"/>
      <c r="ED263" s="615"/>
      <c r="EE263" s="615"/>
      <c r="EF263" s="639" t="str">
        <f>IF(SUMIFS(Bitácora!$Z$5:$Z$1036129,Bitácora!$D$5:$D$1036129,DB241,Bitácora!$AN$5:$AN$1036129,DR241,Bitácora!$E$5:$E$1036129,DH241,Bitácora!$AM$5:$AM$1036129,DW263)=0," ",SUMIFS(Bitácora!$Z$5:$Z$1036129,Bitácora!$D$5:$D$1036129,DB241,Bitácora!$AN$5:$AN$1036129,DR241,Bitácora!$E$5:$E$1036129,DH241,Bitácora!$AM$5:$AM$1036129,DW263))</f>
        <v xml:space="preserve"> </v>
      </c>
      <c r="EG263" s="640"/>
      <c r="EH263" s="640"/>
      <c r="EI263" s="640"/>
      <c r="EJ263" s="605" t="str">
        <f>IF(SUMIFS(Bitácora!$AA$5:$AA$1036129,Bitácora!$D$5:$D$1036129,DB241,Bitácora!$AN$5:$AN$1036129,DR241,Bitácora!$E$5:$E$1036129,DH241,Bitácora!$AM$5:$AM$1036129,DW263)=0," ",SUMIFS(Bitácora!$AA$5:$AA$1036129,Bitácora!$D$5:$D$1036129,DB241,Bitácora!$AN$5:$AN$1036129,DR241,Bitácora!$E$5:$E$1036129,DH241,Bitácora!$AM$5:$AM$1036129,DW263))</f>
        <v xml:space="preserve"> </v>
      </c>
      <c r="EK263" s="615"/>
      <c r="EL263" s="615"/>
      <c r="EM263" s="615"/>
      <c r="EN263" s="606" t="str">
        <f>IF(SUMIFS(Bitácora!$AE$5:$AE$1036129,Bitácora!$D$5:$D$1036129,DB241,Bitácora!$AN$5:$AN$1036129,DR241,Bitácora!$E$5:$E$1036129,DH241,Bitácora!$AM$5:$AM$1036129,DW263)=0," ",SUMIFS(Bitácora!$AC$5:$AC$1036129,Bitácora!$D$5:$D$1036129,DB241,Bitácora!$AN$5:$AN$1036129,DR241,Bitácora!$E$5:$E$1036129,DH241,Bitácora!$AM$5:$AM$1036129,DW263))</f>
        <v xml:space="preserve"> </v>
      </c>
      <c r="EO263" s="606"/>
      <c r="EP263" s="606"/>
      <c r="EQ263" s="645" t="str">
        <f>IF(SUMIFS(Bitácora!$AF$5:$AF$1036129,Bitácora!$D$5:$D$1036129,DB241,Bitácora!$AN$5:$AN$1036129,DR241,Bitácora!$E$5:$E$1036129,DH241,Bitácora!$AM$5:$AM$1036129,DW263)=0," ",SUMIFS(Bitácora!$AF$5:$AF$1036129,Bitácora!$D$5:$D$1036129,DB241,Bitácora!$AN$5:$AN$1036129,DR241,Bitácora!$E$5:$E$1036129,DH241,Bitácora!$AM$5:$AM$1036129,DW263))</f>
        <v xml:space="preserve"> </v>
      </c>
      <c r="ER263" s="646"/>
      <c r="ES263" s="646"/>
      <c r="ET263" s="632"/>
      <c r="EU263" s="630"/>
      <c r="EV263" s="634"/>
      <c r="EW263" s="634"/>
      <c r="EX263" s="634"/>
      <c r="EY263" s="634"/>
      <c r="EZ263" s="635"/>
      <c r="FA263" s="1136"/>
      <c r="FB263" s="1137"/>
      <c r="FC263" s="1137"/>
      <c r="FD263" s="1137"/>
      <c r="FE263" s="1137"/>
      <c r="FF263" s="1137"/>
      <c r="FG263" s="625"/>
      <c r="FH263" s="634"/>
      <c r="FI263" s="634"/>
      <c r="FJ263" s="634"/>
      <c r="FK263" s="634"/>
      <c r="FL263" s="635"/>
      <c r="FM263" s="1134"/>
      <c r="FN263" s="1135"/>
      <c r="FO263" s="1135"/>
      <c r="FP263" s="1135"/>
      <c r="FQ263" s="1135"/>
      <c r="FR263" s="1135"/>
      <c r="FS263" s="15"/>
      <c r="FT263" s="613" t="str">
        <f>IF(Portada!$A$1="www.fly-logics.com","JUL",0)</f>
        <v>JUL</v>
      </c>
      <c r="FU263" s="614"/>
      <c r="FV263" s="614"/>
      <c r="FW263" s="614"/>
      <c r="FX263" s="614"/>
      <c r="FY263" s="605" t="str">
        <f>IF(SUMIFS(Bitácora!$Y$5:$Y$1036129,Bitácora!$D$5:$D$1036129,EY241,Bitácora!$AN$5:$AN$1036129,FO241,Bitácora!$E$5:$E$1036129,FE241,Bitácora!$AM$5:$AM$1036129,FT263)=0," ",SUMIFS(Bitácora!$Y$5:$Y$1036129,Bitácora!$D$5:$D$1036129,EY241,Bitácora!$AN$5:$AN$1036129,FO241,Bitácora!$E$5:$E$1036129,FE241,Bitácora!$AM$5:$AM$1036129,FT263))</f>
        <v xml:space="preserve"> </v>
      </c>
      <c r="FZ263" s="615"/>
      <c r="GA263" s="615"/>
      <c r="GB263" s="615"/>
      <c r="GC263" s="639" t="str">
        <f>IF(SUMIFS(Bitácora!$Z$5:$Z$1036129,Bitácora!$D$5:$D$1036129,EY241,Bitácora!$AN$5:$AN$1036129,FO241,Bitácora!$E$5:$E$1036129,FE241,Bitácora!$AM$5:$AM$1036129,FT263)=0," ",SUMIFS(Bitácora!$Z$5:$Z$1036129,Bitácora!$D$5:$D$1036129,EY241,Bitácora!$AN$5:$AN$1036129,FO241,Bitácora!$E$5:$E$1036129,FE241,Bitácora!$AM$5:$AM$1036129,FT263))</f>
        <v xml:space="preserve"> </v>
      </c>
      <c r="GD263" s="640"/>
      <c r="GE263" s="640"/>
      <c r="GF263" s="640"/>
      <c r="GG263" s="605" t="str">
        <f>IF(SUMIFS(Bitácora!$AA$5:$AA$1036129,Bitácora!$D$5:$D$1036129,EY241,Bitácora!$AN$5:$AN$1036129,FO241,Bitácora!$E$5:$E$1036129,FE241,Bitácora!$AM$5:$AM$1036129,FT263)=0," ",SUMIFS(Bitácora!$AA$5:$AA$1036129,Bitácora!$D$5:$D$1036129,EY241,Bitácora!$AN$5:$AN$1036129,FO241,Bitácora!$E$5:$E$1036129,FE241,Bitácora!$AM$5:$AM$1036129,FT263))</f>
        <v xml:space="preserve"> </v>
      </c>
      <c r="GH263" s="615"/>
      <c r="GI263" s="615"/>
      <c r="GJ263" s="615"/>
      <c r="GK263" s="606" t="str">
        <f>IF(SUMIFS(Bitácora!$AE$5:$AE$1036129,Bitácora!$D$5:$D$1036129,EY241,Bitácora!$AN$5:$AN$1036129,FO241,Bitácora!$E$5:$E$1036129,FE241,Bitácora!$AM$5:$AM$1036129,FT263)=0," ",SUMIFS(Bitácora!$AC$5:$AC$1036129,Bitácora!$D$5:$D$1036129,EY241,Bitácora!$AN$5:$AN$1036129,FO241,Bitácora!$E$5:$E$1036129,FE241,Bitácora!$AM$5:$AM$1036129,FT263))</f>
        <v xml:space="preserve"> </v>
      </c>
      <c r="GL263" s="606"/>
      <c r="GM263" s="606"/>
      <c r="GN263" s="645" t="str">
        <f>IF(SUMIFS(Bitácora!$AF$5:$AF$1036129,Bitácora!$D$5:$D$1036129,EY241,Bitácora!$AN$5:$AN$1036129,FO241,Bitácora!$E$5:$E$1036129,FE241,Bitácora!$AM$5:$AM$1036129,FT263)=0," ",SUMIFS(Bitácora!$AF$5:$AF$1036129,Bitácora!$D$5:$D$1036129,EY241,Bitácora!$AN$5:$AN$1036129,FO241,Bitácora!$E$5:$E$1036129,FE241,Bitácora!$AM$5:$AM$1036129,FT263))</f>
        <v xml:space="preserve"> </v>
      </c>
      <c r="GO263" s="646"/>
      <c r="GP263" s="646"/>
      <c r="GQ263" s="632"/>
      <c r="GR263" s="6"/>
    </row>
    <row r="264" spans="1:200" ht="3" customHeight="1" x14ac:dyDescent="0.25">
      <c r="A264" s="244"/>
      <c r="B264" s="630"/>
      <c r="C264" s="625"/>
      <c r="D264" s="625"/>
      <c r="E264" s="625"/>
      <c r="F264" s="625"/>
      <c r="G264" s="625"/>
      <c r="H264" s="625"/>
      <c r="I264" s="625"/>
      <c r="J264" s="625"/>
      <c r="K264" s="625"/>
      <c r="L264" s="625"/>
      <c r="M264" s="625"/>
      <c r="N264" s="625"/>
      <c r="O264" s="625"/>
      <c r="P264" s="625"/>
      <c r="Q264" s="625"/>
      <c r="R264" s="625"/>
      <c r="S264" s="625"/>
      <c r="T264" s="625"/>
      <c r="U264" s="625"/>
      <c r="V264" s="625"/>
      <c r="W264" s="625"/>
      <c r="X264" s="625"/>
      <c r="Y264" s="625"/>
      <c r="Z264" s="15"/>
      <c r="AA264" s="614"/>
      <c r="AB264" s="614"/>
      <c r="AC264" s="614"/>
      <c r="AD264" s="614"/>
      <c r="AE264" s="614"/>
      <c r="AF264" s="615"/>
      <c r="AG264" s="616"/>
      <c r="AH264" s="616"/>
      <c r="AI264" s="615"/>
      <c r="AJ264" s="615"/>
      <c r="AK264" s="616"/>
      <c r="AL264" s="616"/>
      <c r="AM264" s="615"/>
      <c r="AN264" s="615"/>
      <c r="AO264" s="616"/>
      <c r="AP264" s="616"/>
      <c r="AQ264" s="615"/>
      <c r="AR264" s="606"/>
      <c r="AS264" s="606"/>
      <c r="AT264" s="606"/>
      <c r="AU264" s="617"/>
      <c r="AV264" s="618"/>
      <c r="AW264" s="617"/>
      <c r="AX264" s="632"/>
      <c r="AY264" s="630"/>
      <c r="AZ264" s="625"/>
      <c r="BA264" s="625"/>
      <c r="BB264" s="625"/>
      <c r="BC264" s="625"/>
      <c r="BD264" s="625"/>
      <c r="BE264" s="625"/>
      <c r="BF264" s="625"/>
      <c r="BG264" s="625"/>
      <c r="BH264" s="625"/>
      <c r="BI264" s="625"/>
      <c r="BJ264" s="625"/>
      <c r="BK264" s="625"/>
      <c r="BL264" s="625"/>
      <c r="BM264" s="625"/>
      <c r="BN264" s="625"/>
      <c r="BO264" s="625"/>
      <c r="BP264" s="625"/>
      <c r="BQ264" s="625"/>
      <c r="BR264" s="625"/>
      <c r="BS264" s="625"/>
      <c r="BT264" s="625"/>
      <c r="BU264" s="625"/>
      <c r="BV264" s="625"/>
      <c r="BW264" s="15"/>
      <c r="BX264" s="614"/>
      <c r="BY264" s="614"/>
      <c r="BZ264" s="614"/>
      <c r="CA264" s="614"/>
      <c r="CB264" s="614"/>
      <c r="CC264" s="615"/>
      <c r="CD264" s="616"/>
      <c r="CE264" s="616"/>
      <c r="CF264" s="615"/>
      <c r="CG264" s="615"/>
      <c r="CH264" s="616"/>
      <c r="CI264" s="616"/>
      <c r="CJ264" s="615"/>
      <c r="CK264" s="615"/>
      <c r="CL264" s="616"/>
      <c r="CM264" s="616"/>
      <c r="CN264" s="615"/>
      <c r="CO264" s="606"/>
      <c r="CP264" s="606"/>
      <c r="CQ264" s="606"/>
      <c r="CR264" s="617"/>
      <c r="CS264" s="618"/>
      <c r="CT264" s="617"/>
      <c r="CU264" s="632"/>
      <c r="CV264" s="276"/>
      <c r="CW264" s="244"/>
      <c r="CX264" s="630"/>
      <c r="CY264" s="625"/>
      <c r="CZ264" s="625"/>
      <c r="DA264" s="625"/>
      <c r="DB264" s="625"/>
      <c r="DC264" s="625"/>
      <c r="DD264" s="625"/>
      <c r="DE264" s="625"/>
      <c r="DF264" s="625"/>
      <c r="DG264" s="625"/>
      <c r="DH264" s="625"/>
      <c r="DI264" s="625"/>
      <c r="DJ264" s="625"/>
      <c r="DK264" s="625"/>
      <c r="DL264" s="625"/>
      <c r="DM264" s="625"/>
      <c r="DN264" s="625"/>
      <c r="DO264" s="625"/>
      <c r="DP264" s="625"/>
      <c r="DQ264" s="625"/>
      <c r="DR264" s="625"/>
      <c r="DS264" s="625"/>
      <c r="DT264" s="625"/>
      <c r="DU264" s="625"/>
      <c r="DV264" s="15"/>
      <c r="DW264" s="614"/>
      <c r="DX264" s="614"/>
      <c r="DY264" s="614"/>
      <c r="DZ264" s="614"/>
      <c r="EA264" s="614"/>
      <c r="EB264" s="615"/>
      <c r="EC264" s="616"/>
      <c r="ED264" s="616"/>
      <c r="EE264" s="615"/>
      <c r="EF264" s="615"/>
      <c r="EG264" s="616"/>
      <c r="EH264" s="616"/>
      <c r="EI264" s="615"/>
      <c r="EJ264" s="615"/>
      <c r="EK264" s="616"/>
      <c r="EL264" s="616"/>
      <c r="EM264" s="615"/>
      <c r="EN264" s="606"/>
      <c r="EO264" s="606"/>
      <c r="EP264" s="606"/>
      <c r="EQ264" s="617"/>
      <c r="ER264" s="618"/>
      <c r="ES264" s="617"/>
      <c r="ET264" s="632"/>
      <c r="EU264" s="630"/>
      <c r="EV264" s="625"/>
      <c r="EW264" s="625"/>
      <c r="EX264" s="625"/>
      <c r="EY264" s="625"/>
      <c r="EZ264" s="625"/>
      <c r="FA264" s="625"/>
      <c r="FB264" s="625"/>
      <c r="FC264" s="625"/>
      <c r="FD264" s="625"/>
      <c r="FE264" s="625"/>
      <c r="FF264" s="625"/>
      <c r="FG264" s="625"/>
      <c r="FH264" s="625"/>
      <c r="FI264" s="625"/>
      <c r="FJ264" s="625"/>
      <c r="FK264" s="625"/>
      <c r="FL264" s="625"/>
      <c r="FM264" s="625"/>
      <c r="FN264" s="625"/>
      <c r="FO264" s="625"/>
      <c r="FP264" s="625"/>
      <c r="FQ264" s="625"/>
      <c r="FR264" s="625"/>
      <c r="FS264" s="15"/>
      <c r="FT264" s="614"/>
      <c r="FU264" s="614"/>
      <c r="FV264" s="614"/>
      <c r="FW264" s="614"/>
      <c r="FX264" s="614"/>
      <c r="FY264" s="615"/>
      <c r="FZ264" s="616"/>
      <c r="GA264" s="616"/>
      <c r="GB264" s="615"/>
      <c r="GC264" s="615"/>
      <c r="GD264" s="616"/>
      <c r="GE264" s="616"/>
      <c r="GF264" s="615"/>
      <c r="GG264" s="615"/>
      <c r="GH264" s="616"/>
      <c r="GI264" s="616"/>
      <c r="GJ264" s="615"/>
      <c r="GK264" s="606"/>
      <c r="GL264" s="606"/>
      <c r="GM264" s="606"/>
      <c r="GN264" s="617"/>
      <c r="GO264" s="618"/>
      <c r="GP264" s="617"/>
      <c r="GQ264" s="632"/>
      <c r="GR264" s="6"/>
    </row>
    <row r="265" spans="1:200" ht="10.5" customHeight="1" x14ac:dyDescent="0.25">
      <c r="A265" s="244"/>
      <c r="B265" s="630"/>
      <c r="C265" s="644" t="str">
        <f>IF(Portada!$A$1="www.fly-logics.com","Travesía",0)</f>
        <v>Travesía</v>
      </c>
      <c r="D265" s="634"/>
      <c r="E265" s="634"/>
      <c r="F265" s="634"/>
      <c r="G265" s="635"/>
      <c r="H265" s="1136" t="str">
        <f>IF(SUMIFS(Bitácora!$W$5:$W$1036129,Bitácora!$D$5:$D$1036129,F241,Bitácora!$AN$5:$AN$1036129,V241,Bitácora!$E$5:$E$1036129,L241)=0," ",SUMIFS(Bitácora!$W$5:$W$1036129,Bitácora!$D$5:$D$1036129,F241,Bitácora!$AN$5:$AN$1036129,V241,Bitácora!$E$5:$E$1036129,L241))</f>
        <v xml:space="preserve"> </v>
      </c>
      <c r="I265" s="1137" t="str">
        <f t="shared" ref="I265" si="320">H265</f>
        <v xml:space="preserve"> </v>
      </c>
      <c r="J265" s="1137"/>
      <c r="K265" s="1137"/>
      <c r="L265" s="1137"/>
      <c r="M265" s="1137"/>
      <c r="N265" s="632"/>
      <c r="O265" s="607" t="s">
        <v>85</v>
      </c>
      <c r="P265" s="607"/>
      <c r="Q265" s="607"/>
      <c r="R265" s="607"/>
      <c r="S265" s="607"/>
      <c r="T265" s="607"/>
      <c r="U265" s="607"/>
      <c r="V265" s="607"/>
      <c r="W265" s="607"/>
      <c r="X265" s="607"/>
      <c r="Y265" s="608"/>
      <c r="Z265" s="15"/>
      <c r="AA265" s="614"/>
      <c r="AB265" s="614"/>
      <c r="AC265" s="614"/>
      <c r="AD265" s="614"/>
      <c r="AE265" s="614"/>
      <c r="AF265" s="615"/>
      <c r="AG265" s="615"/>
      <c r="AH265" s="615"/>
      <c r="AI265" s="615"/>
      <c r="AJ265" s="615"/>
      <c r="AK265" s="615"/>
      <c r="AL265" s="615"/>
      <c r="AM265" s="615"/>
      <c r="AN265" s="615"/>
      <c r="AO265" s="615"/>
      <c r="AP265" s="615"/>
      <c r="AQ265" s="615"/>
      <c r="AR265" s="606"/>
      <c r="AS265" s="606"/>
      <c r="AT265" s="606"/>
      <c r="AU265" s="617"/>
      <c r="AV265" s="617"/>
      <c r="AW265" s="617"/>
      <c r="AX265" s="632"/>
      <c r="AY265" s="630"/>
      <c r="AZ265" s="644" t="str">
        <f>IF(Portada!$A$1="www.fly-logics.com","Travesía",0)</f>
        <v>Travesía</v>
      </c>
      <c r="BA265" s="634"/>
      <c r="BB265" s="634"/>
      <c r="BC265" s="634"/>
      <c r="BD265" s="635"/>
      <c r="BE265" s="1136" t="str">
        <f>IF(SUMIFS(Bitácora!$W$5:$W$1036129,Bitácora!$D$5:$D$1036129,BC241,Bitácora!$AN$5:$AN$1036129,BS241,Bitácora!$E$5:$E$1036129,BI241)=0," ",SUMIFS(Bitácora!$W$5:$W$1036129,Bitácora!$D$5:$D$1036129,BC241,Bitácora!$AN$5:$AN$1036129,BS241,Bitácora!$E$5:$E$1036129,BI241))</f>
        <v xml:space="preserve"> </v>
      </c>
      <c r="BF265" s="1137" t="str">
        <f t="shared" ref="BF265" si="321">BE265</f>
        <v xml:space="preserve"> </v>
      </c>
      <c r="BG265" s="1137"/>
      <c r="BH265" s="1137"/>
      <c r="BI265" s="1137"/>
      <c r="BJ265" s="1137"/>
      <c r="BK265" s="632"/>
      <c r="BL265" s="607" t="s">
        <v>85</v>
      </c>
      <c r="BM265" s="607"/>
      <c r="BN265" s="607"/>
      <c r="BO265" s="607"/>
      <c r="BP265" s="607"/>
      <c r="BQ265" s="607"/>
      <c r="BR265" s="607"/>
      <c r="BS265" s="607"/>
      <c r="BT265" s="607"/>
      <c r="BU265" s="607"/>
      <c r="BV265" s="608"/>
      <c r="BW265" s="15"/>
      <c r="BX265" s="614"/>
      <c r="BY265" s="614"/>
      <c r="BZ265" s="614"/>
      <c r="CA265" s="614"/>
      <c r="CB265" s="614"/>
      <c r="CC265" s="615"/>
      <c r="CD265" s="615"/>
      <c r="CE265" s="615"/>
      <c r="CF265" s="615"/>
      <c r="CG265" s="615"/>
      <c r="CH265" s="615"/>
      <c r="CI265" s="615"/>
      <c r="CJ265" s="615"/>
      <c r="CK265" s="615"/>
      <c r="CL265" s="615"/>
      <c r="CM265" s="615"/>
      <c r="CN265" s="615"/>
      <c r="CO265" s="606"/>
      <c r="CP265" s="606"/>
      <c r="CQ265" s="606"/>
      <c r="CR265" s="617"/>
      <c r="CS265" s="617"/>
      <c r="CT265" s="617"/>
      <c r="CU265" s="632"/>
      <c r="CV265" s="276"/>
      <c r="CW265" s="244"/>
      <c r="CX265" s="630"/>
      <c r="CY265" s="644" t="str">
        <f>IF(Portada!$A$1="www.fly-logics.com","Travesía",0)</f>
        <v>Travesía</v>
      </c>
      <c r="CZ265" s="634"/>
      <c r="DA265" s="634"/>
      <c r="DB265" s="634"/>
      <c r="DC265" s="635"/>
      <c r="DD265" s="1136" t="str">
        <f>IF(SUMIFS(Bitácora!$W$5:$W$1036129,Bitácora!$D$5:$D$1036129,DB241,Bitácora!$AN$5:$AN$1036129,DR241,Bitácora!$E$5:$E$1036129,DH241)=0," ",SUMIFS(Bitácora!$W$5:$W$1036129,Bitácora!$D$5:$D$1036129,DB241,Bitácora!$AN$5:$AN$1036129,DR241,Bitácora!$E$5:$E$1036129,DH241))</f>
        <v xml:space="preserve"> </v>
      </c>
      <c r="DE265" s="1137" t="str">
        <f t="shared" ref="DE265" si="322">DD265</f>
        <v xml:space="preserve"> </v>
      </c>
      <c r="DF265" s="1137"/>
      <c r="DG265" s="1137"/>
      <c r="DH265" s="1137"/>
      <c r="DI265" s="1137"/>
      <c r="DJ265" s="632"/>
      <c r="DK265" s="607" t="s">
        <v>85</v>
      </c>
      <c r="DL265" s="607"/>
      <c r="DM265" s="607"/>
      <c r="DN265" s="607"/>
      <c r="DO265" s="607"/>
      <c r="DP265" s="607"/>
      <c r="DQ265" s="607"/>
      <c r="DR265" s="607"/>
      <c r="DS265" s="607"/>
      <c r="DT265" s="607"/>
      <c r="DU265" s="608"/>
      <c r="DV265" s="15"/>
      <c r="DW265" s="614"/>
      <c r="DX265" s="614"/>
      <c r="DY265" s="614"/>
      <c r="DZ265" s="614"/>
      <c r="EA265" s="614"/>
      <c r="EB265" s="615"/>
      <c r="EC265" s="615"/>
      <c r="ED265" s="615"/>
      <c r="EE265" s="615"/>
      <c r="EF265" s="615"/>
      <c r="EG265" s="615"/>
      <c r="EH265" s="615"/>
      <c r="EI265" s="615"/>
      <c r="EJ265" s="615"/>
      <c r="EK265" s="615"/>
      <c r="EL265" s="615"/>
      <c r="EM265" s="615"/>
      <c r="EN265" s="606"/>
      <c r="EO265" s="606"/>
      <c r="EP265" s="606"/>
      <c r="EQ265" s="617"/>
      <c r="ER265" s="617"/>
      <c r="ES265" s="617"/>
      <c r="ET265" s="632"/>
      <c r="EU265" s="630"/>
      <c r="EV265" s="644" t="str">
        <f>IF(Portada!$A$1="www.fly-logics.com","Travesía",0)</f>
        <v>Travesía</v>
      </c>
      <c r="EW265" s="634"/>
      <c r="EX265" s="634"/>
      <c r="EY265" s="634"/>
      <c r="EZ265" s="635"/>
      <c r="FA265" s="1136" t="str">
        <f>IF(SUMIFS(Bitácora!$W$5:$W$1036129,Bitácora!$D$5:$D$1036129,EY241,Bitácora!$AN$5:$AN$1036129,FO241,Bitácora!$E$5:$E$1036129,FE241)=0," ",SUMIFS(Bitácora!$W$5:$W$1036129,Bitácora!$D$5:$D$1036129,EY241,Bitácora!$AN$5:$AN$1036129,FO241,Bitácora!$E$5:$E$1036129,FE241))</f>
        <v xml:space="preserve"> </v>
      </c>
      <c r="FB265" s="1137" t="str">
        <f t="shared" ref="FB265" si="323">FA265</f>
        <v xml:space="preserve"> </v>
      </c>
      <c r="FC265" s="1137"/>
      <c r="FD265" s="1137"/>
      <c r="FE265" s="1137"/>
      <c r="FF265" s="1137"/>
      <c r="FG265" s="632"/>
      <c r="FH265" s="607" t="s">
        <v>85</v>
      </c>
      <c r="FI265" s="607"/>
      <c r="FJ265" s="607"/>
      <c r="FK265" s="607"/>
      <c r="FL265" s="607"/>
      <c r="FM265" s="607"/>
      <c r="FN265" s="607"/>
      <c r="FO265" s="607"/>
      <c r="FP265" s="607"/>
      <c r="FQ265" s="607"/>
      <c r="FR265" s="608"/>
      <c r="FS265" s="15"/>
      <c r="FT265" s="614"/>
      <c r="FU265" s="614"/>
      <c r="FV265" s="614"/>
      <c r="FW265" s="614"/>
      <c r="FX265" s="614"/>
      <c r="FY265" s="615"/>
      <c r="FZ265" s="615"/>
      <c r="GA265" s="615"/>
      <c r="GB265" s="615"/>
      <c r="GC265" s="615"/>
      <c r="GD265" s="615"/>
      <c r="GE265" s="615"/>
      <c r="GF265" s="615"/>
      <c r="GG265" s="615"/>
      <c r="GH265" s="615"/>
      <c r="GI265" s="615"/>
      <c r="GJ265" s="615"/>
      <c r="GK265" s="606"/>
      <c r="GL265" s="606"/>
      <c r="GM265" s="606"/>
      <c r="GN265" s="617"/>
      <c r="GO265" s="617"/>
      <c r="GP265" s="617"/>
      <c r="GQ265" s="632"/>
      <c r="GR265" s="6"/>
    </row>
    <row r="266" spans="1:200" ht="8.85" customHeight="1" x14ac:dyDescent="0.25">
      <c r="A266" s="244"/>
      <c r="B266" s="630"/>
      <c r="C266" s="634"/>
      <c r="D266" s="634"/>
      <c r="E266" s="634"/>
      <c r="F266" s="634"/>
      <c r="G266" s="635"/>
      <c r="H266" s="1136"/>
      <c r="I266" s="1137"/>
      <c r="J266" s="1137"/>
      <c r="K266" s="1137"/>
      <c r="L266" s="1137"/>
      <c r="M266" s="1137"/>
      <c r="N266" s="632"/>
      <c r="O266" s="609"/>
      <c r="P266" s="609"/>
      <c r="Q266" s="609"/>
      <c r="R266" s="609"/>
      <c r="S266" s="609"/>
      <c r="T266" s="609"/>
      <c r="U266" s="609"/>
      <c r="V266" s="609"/>
      <c r="W266" s="609"/>
      <c r="X266" s="609"/>
      <c r="Y266" s="610"/>
      <c r="Z266" s="15"/>
      <c r="AA266" s="613" t="str">
        <f>IF(Portada!$A$1="www.fly-logics.com","AGO",0)</f>
        <v>AGO</v>
      </c>
      <c r="AB266" s="614"/>
      <c r="AC266" s="614"/>
      <c r="AD266" s="614"/>
      <c r="AE266" s="614"/>
      <c r="AF266" s="605" t="str">
        <f>IF(SUMIFS(Bitácora!$Y$5:$Y$1036129,Bitácora!$D$5:$D$1036129,F241,Bitácora!$AN$5:$AN$1036129,V241,Bitácora!$E$5:$E$1036129,L241,Bitácora!$AM$5:$AM$1036129,AA266)=0," ",SUMIFS(Bitácora!$Y$5:$Y$1036129,Bitácora!$D$5:$D$1036129,F241,Bitácora!$AN$5:$AN$1036129,V241,Bitácora!$E$5:$E$1036129,L241,Bitácora!$AM$5:$AM$1036129,AA266))</f>
        <v xml:space="preserve"> </v>
      </c>
      <c r="AG266" s="615"/>
      <c r="AH266" s="615"/>
      <c r="AI266" s="615"/>
      <c r="AJ266" s="605" t="str">
        <f>IF(SUMIFS(Bitácora!$Z$5:$Z$1036129,Bitácora!$D$5:$D$1036129,F241,Bitácora!$AN$5:$AN$1036129,V241,Bitácora!$E$5:$E$1036129,L241,Bitácora!$AM$5:$AM$1036129,AA266)=0," ",SUMIFS(Bitácora!$Z$5:$Z$1036129,Bitácora!$D$5:$D$1036129,F241,Bitácora!$AN$5:$AN$1036129,V241,Bitácora!$E$5:$E$1036129,L241,Bitácora!$AM$5:$AM$1036129,AA266))</f>
        <v xml:space="preserve"> </v>
      </c>
      <c r="AK266" s="615"/>
      <c r="AL266" s="615"/>
      <c r="AM266" s="615"/>
      <c r="AN266" s="605" t="str">
        <f>IF(SUMIFS(Bitácora!$AA$5:$AA$1036129,Bitácora!$D$5:$D$1036129,F241,Bitácora!$AN$5:$AN$1036129,V241,Bitácora!$E$5:$E$1036129,L241,Bitácora!$AM$5:$AM$1036129,AA266)=0," ",SUMIFS(Bitácora!$AA$5:$AA$1036129,Bitácora!$D$5:$D$1036129,F241,Bitácora!$AN$5:$AN$1036129,V241,Bitácora!$E$5:$E$1036129,L241,Bitácora!$AM$5:$AM$1036129,AA266))</f>
        <v xml:space="preserve"> </v>
      </c>
      <c r="AO266" s="615"/>
      <c r="AP266" s="615"/>
      <c r="AQ266" s="615"/>
      <c r="AR266" s="606" t="str">
        <f>IF(SUMIFS(Bitácora!$AE$5:$AE$1036129,Bitácora!$D$5:$D$1036129,F241,Bitácora!$AN$5:$AN$1036129,V241,Bitácora!$E$5:$E$1036129,L241,Bitácora!$AM$5:$AM$1036129,AA266)=0," ",SUMIFS(Bitácora!$AC$5:$AC$1036129,Bitácora!$D$5:$D$1036129,F241,Bitácora!$AN$5:$AN$1036129,V241,Bitácora!$E$5:$E$1036129,L241,Bitácora!$AM$5:$AM$1036129,AA266))</f>
        <v xml:space="preserve"> </v>
      </c>
      <c r="AS266" s="606"/>
      <c r="AT266" s="606"/>
      <c r="AU266" s="606" t="str">
        <f>IF(SUMIFS(Bitácora!$AF$5:$AF$1036129,Bitácora!$D$5:$D$1036129,F241,Bitácora!$AN$5:$AN$1036129,V241,Bitácora!$E$5:$E$1036129,L241,Bitácora!$AM$5:$AM$1036129,AA266)=0," ",SUMIFS(Bitácora!$AF$5:$AF$1036129,Bitácora!$D$5:$D$1036129,F241,Bitácora!$AN$5:$AN$1036129,V241,Bitácora!$E$5:$E$1036129,L241,Bitácora!$AM$5:$AM$1036129,AA266))</f>
        <v xml:space="preserve"> </v>
      </c>
      <c r="AV266" s="617"/>
      <c r="AW266" s="617"/>
      <c r="AX266" s="632"/>
      <c r="AY266" s="630"/>
      <c r="AZ266" s="634"/>
      <c r="BA266" s="634"/>
      <c r="BB266" s="634"/>
      <c r="BC266" s="634"/>
      <c r="BD266" s="635"/>
      <c r="BE266" s="1136"/>
      <c r="BF266" s="1137"/>
      <c r="BG266" s="1137"/>
      <c r="BH266" s="1137"/>
      <c r="BI266" s="1137"/>
      <c r="BJ266" s="1137"/>
      <c r="BK266" s="632"/>
      <c r="BL266" s="609"/>
      <c r="BM266" s="609"/>
      <c r="BN266" s="609"/>
      <c r="BO266" s="609"/>
      <c r="BP266" s="609"/>
      <c r="BQ266" s="609"/>
      <c r="BR266" s="609"/>
      <c r="BS266" s="609"/>
      <c r="BT266" s="609"/>
      <c r="BU266" s="609"/>
      <c r="BV266" s="610"/>
      <c r="BW266" s="15"/>
      <c r="BX266" s="613" t="str">
        <f>IF(Portada!$A$1="www.fly-logics.com","AGO",0)</f>
        <v>AGO</v>
      </c>
      <c r="BY266" s="614"/>
      <c r="BZ266" s="614"/>
      <c r="CA266" s="614"/>
      <c r="CB266" s="614"/>
      <c r="CC266" s="605" t="str">
        <f>IF(SUMIFS(Bitácora!$Y$5:$Y$1036129,Bitácora!$D$5:$D$1036129,BC241,Bitácora!$AN$5:$AN$1036129,BS241,Bitácora!$E$5:$E$1036129,BI241,Bitácora!$AM$5:$AM$1036129,BX266)=0," ",SUMIFS(Bitácora!$Y$5:$Y$1036129,Bitácora!$D$5:$D$1036129,BC241,Bitácora!$AN$5:$AN$1036129,BS241,Bitácora!$E$5:$E$1036129,BI241,Bitácora!$AM$5:$AM$1036129,BX266))</f>
        <v xml:space="preserve"> </v>
      </c>
      <c r="CD266" s="615"/>
      <c r="CE266" s="615"/>
      <c r="CF266" s="615"/>
      <c r="CG266" s="605" t="str">
        <f>IF(SUMIFS(Bitácora!$Z$5:$Z$1036129,Bitácora!$D$5:$D$1036129,BC241,Bitácora!$AN$5:$AN$1036129,BS241,Bitácora!$E$5:$E$1036129,BI241,Bitácora!$AM$5:$AM$1036129,BX266)=0," ",SUMIFS(Bitácora!$Z$5:$Z$1036129,Bitácora!$D$5:$D$1036129,BC241,Bitácora!$AN$5:$AN$1036129,BS241,Bitácora!$E$5:$E$1036129,BI241,Bitácora!$AM$5:$AM$1036129,BX266))</f>
        <v xml:space="preserve"> </v>
      </c>
      <c r="CH266" s="615"/>
      <c r="CI266" s="615"/>
      <c r="CJ266" s="615"/>
      <c r="CK266" s="605" t="str">
        <f>IF(SUMIFS(Bitácora!$AA$5:$AA$1036129,Bitácora!$D$5:$D$1036129,BC241,Bitácora!$AN$5:$AN$1036129,BS241,Bitácora!$E$5:$E$1036129,BI241,Bitácora!$AM$5:$AM$1036129,BX266)=0," ",SUMIFS(Bitácora!$AA$5:$AA$1036129,Bitácora!$D$5:$D$1036129,BC241,Bitácora!$AN$5:$AN$1036129,BS241,Bitácora!$E$5:$E$1036129,BI241,Bitácora!$AM$5:$AM$1036129,BX266))</f>
        <v xml:space="preserve"> </v>
      </c>
      <c r="CL266" s="615"/>
      <c r="CM266" s="615"/>
      <c r="CN266" s="615"/>
      <c r="CO266" s="606" t="str">
        <f>IF(SUMIFS(Bitácora!$AE$5:$AE$1036129,Bitácora!$D$5:$D$1036129,BC241,Bitácora!$AN$5:$AN$1036129,BS241,Bitácora!$E$5:$E$1036129,BI241,Bitácora!$AM$5:$AM$1036129,BX266)=0," ",SUMIFS(Bitácora!$AC$5:$AC$1036129,Bitácora!$D$5:$D$1036129,BC241,Bitácora!$AN$5:$AN$1036129,BS241,Bitácora!$E$5:$E$1036129,BI241,Bitácora!$AM$5:$AM$1036129,BX266))</f>
        <v xml:space="preserve"> </v>
      </c>
      <c r="CP266" s="606"/>
      <c r="CQ266" s="606"/>
      <c r="CR266" s="606" t="str">
        <f>IF(SUMIFS(Bitácora!$AF$5:$AF$1036129,Bitácora!$D$5:$D$1036129,BC241,Bitácora!$AN$5:$AN$1036129,BS241,Bitácora!$E$5:$E$1036129,BI241,Bitácora!$AM$5:$AM$1036129,BX266)=0," ",SUMIFS(Bitácora!$AF$5:$AF$1036129,Bitácora!$D$5:$D$1036129,BC241,Bitácora!$AN$5:$AN$1036129,BS241,Bitácora!$E$5:$E$1036129,BI241,Bitácora!$AM$5:$AM$1036129,BX266))</f>
        <v xml:space="preserve"> </v>
      </c>
      <c r="CS266" s="617"/>
      <c r="CT266" s="617"/>
      <c r="CU266" s="632"/>
      <c r="CV266" s="276"/>
      <c r="CW266" s="244"/>
      <c r="CX266" s="630"/>
      <c r="CY266" s="634"/>
      <c r="CZ266" s="634"/>
      <c r="DA266" s="634"/>
      <c r="DB266" s="634"/>
      <c r="DC266" s="635"/>
      <c r="DD266" s="1136"/>
      <c r="DE266" s="1137"/>
      <c r="DF266" s="1137"/>
      <c r="DG266" s="1137"/>
      <c r="DH266" s="1137"/>
      <c r="DI266" s="1137"/>
      <c r="DJ266" s="632"/>
      <c r="DK266" s="609"/>
      <c r="DL266" s="609"/>
      <c r="DM266" s="609"/>
      <c r="DN266" s="609"/>
      <c r="DO266" s="609"/>
      <c r="DP266" s="609"/>
      <c r="DQ266" s="609"/>
      <c r="DR266" s="609"/>
      <c r="DS266" s="609"/>
      <c r="DT266" s="609"/>
      <c r="DU266" s="610"/>
      <c r="DV266" s="15"/>
      <c r="DW266" s="613" t="str">
        <f>IF(Portada!$A$1="www.fly-logics.com","AGO",0)</f>
        <v>AGO</v>
      </c>
      <c r="DX266" s="614"/>
      <c r="DY266" s="614"/>
      <c r="DZ266" s="614"/>
      <c r="EA266" s="614"/>
      <c r="EB266" s="605" t="str">
        <f>IF(SUMIFS(Bitácora!$Y$5:$Y$1036129,Bitácora!$D$5:$D$1036129,DB241,Bitácora!$AN$5:$AN$1036129,DR241,Bitácora!$E$5:$E$1036129,DH241,Bitácora!$AM$5:$AM$1036129,DW266)=0," ",SUMIFS(Bitácora!$Y$5:$Y$1036129,Bitácora!$D$5:$D$1036129,DB241,Bitácora!$AN$5:$AN$1036129,DR241,Bitácora!$E$5:$E$1036129,DH241,Bitácora!$AM$5:$AM$1036129,DW266))</f>
        <v xml:space="preserve"> </v>
      </c>
      <c r="EC266" s="615"/>
      <c r="ED266" s="615"/>
      <c r="EE266" s="615"/>
      <c r="EF266" s="605" t="str">
        <f>IF(SUMIFS(Bitácora!$Z$5:$Z$1036129,Bitácora!$D$5:$D$1036129,DB241,Bitácora!$AN$5:$AN$1036129,DR241,Bitácora!$E$5:$E$1036129,DH241,Bitácora!$AM$5:$AM$1036129,DW266)=0," ",SUMIFS(Bitácora!$Z$5:$Z$1036129,Bitácora!$D$5:$D$1036129,DB241,Bitácora!$AN$5:$AN$1036129,DR241,Bitácora!$E$5:$E$1036129,DH241,Bitácora!$AM$5:$AM$1036129,DW266))</f>
        <v xml:space="preserve"> </v>
      </c>
      <c r="EG266" s="615"/>
      <c r="EH266" s="615"/>
      <c r="EI266" s="615"/>
      <c r="EJ266" s="605" t="str">
        <f>IF(SUMIFS(Bitácora!$AA$5:$AA$1036129,Bitácora!$D$5:$D$1036129,DB241,Bitácora!$AN$5:$AN$1036129,DR241,Bitácora!$E$5:$E$1036129,DH241,Bitácora!$AM$5:$AM$1036129,DW266)=0," ",SUMIFS(Bitácora!$AA$5:$AA$1036129,Bitácora!$D$5:$D$1036129,DB241,Bitácora!$AN$5:$AN$1036129,DR241,Bitácora!$E$5:$E$1036129,DH241,Bitácora!$AM$5:$AM$1036129,DW266))</f>
        <v xml:space="preserve"> </v>
      </c>
      <c r="EK266" s="615"/>
      <c r="EL266" s="615"/>
      <c r="EM266" s="615"/>
      <c r="EN266" s="606" t="str">
        <f>IF(SUMIFS(Bitácora!$AE$5:$AE$1036129,Bitácora!$D$5:$D$1036129,DB241,Bitácora!$AN$5:$AN$1036129,DR241,Bitácora!$E$5:$E$1036129,DH241,Bitácora!$AM$5:$AM$1036129,DW266)=0," ",SUMIFS(Bitácora!$AC$5:$AC$1036129,Bitácora!$D$5:$D$1036129,DB241,Bitácora!$AN$5:$AN$1036129,DR241,Bitácora!$E$5:$E$1036129,DH241,Bitácora!$AM$5:$AM$1036129,DW266))</f>
        <v xml:space="preserve"> </v>
      </c>
      <c r="EO266" s="606"/>
      <c r="EP266" s="606"/>
      <c r="EQ266" s="606" t="str">
        <f>IF(SUMIFS(Bitácora!$AF$5:$AF$1036129,Bitácora!$D$5:$D$1036129,DB241,Bitácora!$AN$5:$AN$1036129,DR241,Bitácora!$E$5:$E$1036129,DH241,Bitácora!$AM$5:$AM$1036129,DW266)=0," ",SUMIFS(Bitácora!$AF$5:$AF$1036129,Bitácora!$D$5:$D$1036129,DB241,Bitácora!$AN$5:$AN$1036129,DR241,Bitácora!$E$5:$E$1036129,DH241,Bitácora!$AM$5:$AM$1036129,DW266))</f>
        <v xml:space="preserve"> </v>
      </c>
      <c r="ER266" s="617"/>
      <c r="ES266" s="617"/>
      <c r="ET266" s="632"/>
      <c r="EU266" s="630"/>
      <c r="EV266" s="634"/>
      <c r="EW266" s="634"/>
      <c r="EX266" s="634"/>
      <c r="EY266" s="634"/>
      <c r="EZ266" s="635"/>
      <c r="FA266" s="1136"/>
      <c r="FB266" s="1137"/>
      <c r="FC266" s="1137"/>
      <c r="FD266" s="1137"/>
      <c r="FE266" s="1137"/>
      <c r="FF266" s="1137"/>
      <c r="FG266" s="632"/>
      <c r="FH266" s="609"/>
      <c r="FI266" s="609"/>
      <c r="FJ266" s="609"/>
      <c r="FK266" s="609"/>
      <c r="FL266" s="609"/>
      <c r="FM266" s="609"/>
      <c r="FN266" s="609"/>
      <c r="FO266" s="609"/>
      <c r="FP266" s="609"/>
      <c r="FQ266" s="609"/>
      <c r="FR266" s="610"/>
      <c r="FS266" s="15"/>
      <c r="FT266" s="613" t="str">
        <f>IF(Portada!$A$1="www.fly-logics.com","AGO",0)</f>
        <v>AGO</v>
      </c>
      <c r="FU266" s="614"/>
      <c r="FV266" s="614"/>
      <c r="FW266" s="614"/>
      <c r="FX266" s="614"/>
      <c r="FY266" s="605" t="str">
        <f>IF(SUMIFS(Bitácora!$Y$5:$Y$1036129,Bitácora!$D$5:$D$1036129,EY241,Bitácora!$AN$5:$AN$1036129,FO241,Bitácora!$E$5:$E$1036129,FE241,Bitácora!$AM$5:$AM$1036129,FT266)=0," ",SUMIFS(Bitácora!$Y$5:$Y$1036129,Bitácora!$D$5:$D$1036129,EY241,Bitácora!$AN$5:$AN$1036129,FO241,Bitácora!$E$5:$E$1036129,FE241,Bitácora!$AM$5:$AM$1036129,FT266))</f>
        <v xml:space="preserve"> </v>
      </c>
      <c r="FZ266" s="615"/>
      <c r="GA266" s="615"/>
      <c r="GB266" s="615"/>
      <c r="GC266" s="605" t="str">
        <f>IF(SUMIFS(Bitácora!$Z$5:$Z$1036129,Bitácora!$D$5:$D$1036129,EY241,Bitácora!$AN$5:$AN$1036129,FO241,Bitácora!$E$5:$E$1036129,FE241,Bitácora!$AM$5:$AM$1036129,FT266)=0," ",SUMIFS(Bitácora!$Z$5:$Z$1036129,Bitácora!$D$5:$D$1036129,EY241,Bitácora!$AN$5:$AN$1036129,FO241,Bitácora!$E$5:$E$1036129,FE241,Bitácora!$AM$5:$AM$1036129,FT266))</f>
        <v xml:space="preserve"> </v>
      </c>
      <c r="GD266" s="615"/>
      <c r="GE266" s="615"/>
      <c r="GF266" s="615"/>
      <c r="GG266" s="605" t="str">
        <f>IF(SUMIFS(Bitácora!$AA$5:$AA$1036129,Bitácora!$D$5:$D$1036129,EY241,Bitácora!$AN$5:$AN$1036129,FO241,Bitácora!$E$5:$E$1036129,FE241,Bitácora!$AM$5:$AM$1036129,FT266)=0," ",SUMIFS(Bitácora!$AA$5:$AA$1036129,Bitácora!$D$5:$D$1036129,EY241,Bitácora!$AN$5:$AN$1036129,FO241,Bitácora!$E$5:$E$1036129,FE241,Bitácora!$AM$5:$AM$1036129,FT266))</f>
        <v xml:space="preserve"> </v>
      </c>
      <c r="GH266" s="615"/>
      <c r="GI266" s="615"/>
      <c r="GJ266" s="615"/>
      <c r="GK266" s="606" t="str">
        <f>IF(SUMIFS(Bitácora!$AE$5:$AE$1036129,Bitácora!$D$5:$D$1036129,EY241,Bitácora!$AN$5:$AN$1036129,FO241,Bitácora!$E$5:$E$1036129,FE241,Bitácora!$AM$5:$AM$1036129,FT266)=0," ",SUMIFS(Bitácora!$AC$5:$AC$1036129,Bitácora!$D$5:$D$1036129,EY241,Bitácora!$AN$5:$AN$1036129,FO241,Bitácora!$E$5:$E$1036129,FE241,Bitácora!$AM$5:$AM$1036129,FT266))</f>
        <v xml:space="preserve"> </v>
      </c>
      <c r="GL266" s="606"/>
      <c r="GM266" s="606"/>
      <c r="GN266" s="606" t="str">
        <f>IF(SUMIFS(Bitácora!$AF$5:$AF$1036129,Bitácora!$D$5:$D$1036129,EY241,Bitácora!$AN$5:$AN$1036129,FO241,Bitácora!$E$5:$E$1036129,FE241,Bitácora!$AM$5:$AM$1036129,FT266)=0," ",SUMIFS(Bitácora!$AF$5:$AF$1036129,Bitácora!$D$5:$D$1036129,EY241,Bitácora!$AN$5:$AN$1036129,FO241,Bitácora!$E$5:$E$1036129,FE241,Bitácora!$AM$5:$AM$1036129,FT266))</f>
        <v xml:space="preserve"> </v>
      </c>
      <c r="GO266" s="617"/>
      <c r="GP266" s="617"/>
      <c r="GQ266" s="632"/>
      <c r="GR266" s="6"/>
    </row>
    <row r="267" spans="1:200" ht="4.5" customHeight="1" x14ac:dyDescent="0.25">
      <c r="A267" s="244"/>
      <c r="B267" s="656"/>
      <c r="C267" s="625"/>
      <c r="D267" s="625"/>
      <c r="E267" s="625"/>
      <c r="F267" s="625"/>
      <c r="G267" s="625"/>
      <c r="H267" s="625"/>
      <c r="I267" s="625"/>
      <c r="J267" s="625"/>
      <c r="K267" s="625"/>
      <c r="L267" s="625"/>
      <c r="M267" s="625"/>
      <c r="N267" s="632"/>
      <c r="O267" s="609"/>
      <c r="P267" s="609"/>
      <c r="Q267" s="609"/>
      <c r="R267" s="609"/>
      <c r="S267" s="609"/>
      <c r="T267" s="609"/>
      <c r="U267" s="609"/>
      <c r="V267" s="609"/>
      <c r="W267" s="609"/>
      <c r="X267" s="609"/>
      <c r="Y267" s="610"/>
      <c r="Z267" s="15"/>
      <c r="AA267" s="614"/>
      <c r="AB267" s="614"/>
      <c r="AC267" s="614"/>
      <c r="AD267" s="614"/>
      <c r="AE267" s="614"/>
      <c r="AF267" s="615"/>
      <c r="AG267" s="616"/>
      <c r="AH267" s="616"/>
      <c r="AI267" s="615"/>
      <c r="AJ267" s="615"/>
      <c r="AK267" s="616"/>
      <c r="AL267" s="616"/>
      <c r="AM267" s="615"/>
      <c r="AN267" s="615"/>
      <c r="AO267" s="616"/>
      <c r="AP267" s="616"/>
      <c r="AQ267" s="615"/>
      <c r="AR267" s="606"/>
      <c r="AS267" s="606"/>
      <c r="AT267" s="606"/>
      <c r="AU267" s="617"/>
      <c r="AV267" s="618"/>
      <c r="AW267" s="617"/>
      <c r="AX267" s="632"/>
      <c r="AY267" s="656"/>
      <c r="AZ267" s="625"/>
      <c r="BA267" s="625"/>
      <c r="BB267" s="625"/>
      <c r="BC267" s="625"/>
      <c r="BD267" s="625"/>
      <c r="BE267" s="625"/>
      <c r="BF267" s="625"/>
      <c r="BG267" s="625"/>
      <c r="BH267" s="625"/>
      <c r="BI267" s="625"/>
      <c r="BJ267" s="625"/>
      <c r="BK267" s="632"/>
      <c r="BL267" s="609"/>
      <c r="BM267" s="609"/>
      <c r="BN267" s="609"/>
      <c r="BO267" s="609"/>
      <c r="BP267" s="609"/>
      <c r="BQ267" s="609"/>
      <c r="BR267" s="609"/>
      <c r="BS267" s="609"/>
      <c r="BT267" s="609"/>
      <c r="BU267" s="609"/>
      <c r="BV267" s="610"/>
      <c r="BW267" s="15"/>
      <c r="BX267" s="614"/>
      <c r="BY267" s="614"/>
      <c r="BZ267" s="614"/>
      <c r="CA267" s="614"/>
      <c r="CB267" s="614"/>
      <c r="CC267" s="615"/>
      <c r="CD267" s="616"/>
      <c r="CE267" s="616"/>
      <c r="CF267" s="615"/>
      <c r="CG267" s="615"/>
      <c r="CH267" s="616"/>
      <c r="CI267" s="616"/>
      <c r="CJ267" s="615"/>
      <c r="CK267" s="615"/>
      <c r="CL267" s="616"/>
      <c r="CM267" s="616"/>
      <c r="CN267" s="615"/>
      <c r="CO267" s="606"/>
      <c r="CP267" s="606"/>
      <c r="CQ267" s="606"/>
      <c r="CR267" s="617"/>
      <c r="CS267" s="618"/>
      <c r="CT267" s="617"/>
      <c r="CU267" s="632"/>
      <c r="CV267" s="276"/>
      <c r="CW267" s="244"/>
      <c r="CX267" s="656"/>
      <c r="CY267" s="625"/>
      <c r="CZ267" s="625"/>
      <c r="DA267" s="625"/>
      <c r="DB267" s="625"/>
      <c r="DC267" s="625"/>
      <c r="DD267" s="625"/>
      <c r="DE267" s="625"/>
      <c r="DF267" s="625"/>
      <c r="DG267" s="625"/>
      <c r="DH267" s="625"/>
      <c r="DI267" s="625"/>
      <c r="DJ267" s="632"/>
      <c r="DK267" s="609"/>
      <c r="DL267" s="609"/>
      <c r="DM267" s="609"/>
      <c r="DN267" s="609"/>
      <c r="DO267" s="609"/>
      <c r="DP267" s="609"/>
      <c r="DQ267" s="609"/>
      <c r="DR267" s="609"/>
      <c r="DS267" s="609"/>
      <c r="DT267" s="609"/>
      <c r="DU267" s="610"/>
      <c r="DV267" s="15"/>
      <c r="DW267" s="614"/>
      <c r="DX267" s="614"/>
      <c r="DY267" s="614"/>
      <c r="DZ267" s="614"/>
      <c r="EA267" s="614"/>
      <c r="EB267" s="615"/>
      <c r="EC267" s="616"/>
      <c r="ED267" s="616"/>
      <c r="EE267" s="615"/>
      <c r="EF267" s="615"/>
      <c r="EG267" s="616"/>
      <c r="EH267" s="616"/>
      <c r="EI267" s="615"/>
      <c r="EJ267" s="615"/>
      <c r="EK267" s="616"/>
      <c r="EL267" s="616"/>
      <c r="EM267" s="615"/>
      <c r="EN267" s="606"/>
      <c r="EO267" s="606"/>
      <c r="EP267" s="606"/>
      <c r="EQ267" s="617"/>
      <c r="ER267" s="618"/>
      <c r="ES267" s="617"/>
      <c r="ET267" s="632"/>
      <c r="EU267" s="656"/>
      <c r="EV267" s="625"/>
      <c r="EW267" s="625"/>
      <c r="EX267" s="625"/>
      <c r="EY267" s="625"/>
      <c r="EZ267" s="625"/>
      <c r="FA267" s="625"/>
      <c r="FB267" s="625"/>
      <c r="FC267" s="625"/>
      <c r="FD267" s="625"/>
      <c r="FE267" s="625"/>
      <c r="FF267" s="625"/>
      <c r="FG267" s="632"/>
      <c r="FH267" s="609"/>
      <c r="FI267" s="609"/>
      <c r="FJ267" s="609"/>
      <c r="FK267" s="609"/>
      <c r="FL267" s="609"/>
      <c r="FM267" s="609"/>
      <c r="FN267" s="609"/>
      <c r="FO267" s="609"/>
      <c r="FP267" s="609"/>
      <c r="FQ267" s="609"/>
      <c r="FR267" s="610"/>
      <c r="FS267" s="15"/>
      <c r="FT267" s="614"/>
      <c r="FU267" s="614"/>
      <c r="FV267" s="614"/>
      <c r="FW267" s="614"/>
      <c r="FX267" s="614"/>
      <c r="FY267" s="615"/>
      <c r="FZ267" s="616"/>
      <c r="GA267" s="616"/>
      <c r="GB267" s="615"/>
      <c r="GC267" s="615"/>
      <c r="GD267" s="616"/>
      <c r="GE267" s="616"/>
      <c r="GF267" s="615"/>
      <c r="GG267" s="615"/>
      <c r="GH267" s="616"/>
      <c r="GI267" s="616"/>
      <c r="GJ267" s="615"/>
      <c r="GK267" s="606"/>
      <c r="GL267" s="606"/>
      <c r="GM267" s="606"/>
      <c r="GN267" s="617"/>
      <c r="GO267" s="618"/>
      <c r="GP267" s="617"/>
      <c r="GQ267" s="632"/>
      <c r="GR267" s="6"/>
    </row>
    <row r="268" spans="1:200" ht="10.5" customHeight="1" x14ac:dyDescent="0.25">
      <c r="A268" s="244"/>
      <c r="B268" s="1158"/>
      <c r="C268" s="9" t="str">
        <f>Bitácora!$J$3</f>
        <v>MONO-MOTOR</v>
      </c>
      <c r="D268" s="10" t="str">
        <f>Bitácora!$K$3</f>
        <v>MULTI-MOTOR</v>
      </c>
      <c r="E268" s="10" t="str">
        <f>Bitácora!$L$3</f>
        <v>TURBO-HÉLICE</v>
      </c>
      <c r="F268" s="10" t="str">
        <f>Bitácora!$M$3</f>
        <v>TURBO-JET</v>
      </c>
      <c r="G268" s="10" t="str">
        <f>Bitácora!$N$3</f>
        <v>LSA</v>
      </c>
      <c r="H268" s="10" t="str">
        <f>Bitácora!$O$2</f>
        <v>HELICÓPTERO</v>
      </c>
      <c r="I268" s="10" t="str">
        <f>Bitácora!$P$2</f>
        <v>PLANEADOR</v>
      </c>
      <c r="J268" s="10" t="str">
        <f>Bitácora!$Q$2</f>
        <v>OTROS</v>
      </c>
      <c r="K268" s="10">
        <f>Bitácora!$S$3</f>
        <v>0</v>
      </c>
      <c r="L268" s="11"/>
      <c r="M268" s="11" t="s">
        <v>86</v>
      </c>
      <c r="N268" s="12"/>
      <c r="O268" s="611"/>
      <c r="P268" s="611"/>
      <c r="Q268" s="611"/>
      <c r="R268" s="611"/>
      <c r="S268" s="611"/>
      <c r="T268" s="611"/>
      <c r="U268" s="611"/>
      <c r="V268" s="611"/>
      <c r="W268" s="611"/>
      <c r="X268" s="611"/>
      <c r="Y268" s="612"/>
      <c r="Z268" s="15"/>
      <c r="AA268" s="614"/>
      <c r="AB268" s="614"/>
      <c r="AC268" s="614"/>
      <c r="AD268" s="614"/>
      <c r="AE268" s="614"/>
      <c r="AF268" s="615"/>
      <c r="AG268" s="615"/>
      <c r="AH268" s="615"/>
      <c r="AI268" s="615"/>
      <c r="AJ268" s="615"/>
      <c r="AK268" s="615"/>
      <c r="AL268" s="615"/>
      <c r="AM268" s="615"/>
      <c r="AN268" s="615"/>
      <c r="AO268" s="615"/>
      <c r="AP268" s="615"/>
      <c r="AQ268" s="615"/>
      <c r="AR268" s="606"/>
      <c r="AS268" s="606"/>
      <c r="AT268" s="606"/>
      <c r="AU268" s="617"/>
      <c r="AV268" s="617"/>
      <c r="AW268" s="617"/>
      <c r="AX268" s="632"/>
      <c r="AY268" s="1158"/>
      <c r="AZ268" s="9" t="str">
        <f>Bitácora!$J$3</f>
        <v>MONO-MOTOR</v>
      </c>
      <c r="BA268" s="10" t="str">
        <f>Bitácora!$K$3</f>
        <v>MULTI-MOTOR</v>
      </c>
      <c r="BB268" s="10" t="str">
        <f>Bitácora!$L$3</f>
        <v>TURBO-HÉLICE</v>
      </c>
      <c r="BC268" s="10" t="str">
        <f>Bitácora!$M$3</f>
        <v>TURBO-JET</v>
      </c>
      <c r="BD268" s="10" t="str">
        <f>Bitácora!$N$3</f>
        <v>LSA</v>
      </c>
      <c r="BE268" s="10" t="str">
        <f>Bitácora!$O$2</f>
        <v>HELICÓPTERO</v>
      </c>
      <c r="BF268" s="10" t="str">
        <f>Bitácora!$P$2</f>
        <v>PLANEADOR</v>
      </c>
      <c r="BG268" s="10" t="str">
        <f>Bitácora!$Q$2</f>
        <v>OTROS</v>
      </c>
      <c r="BH268" s="10">
        <f>Bitácora!$S$3</f>
        <v>0</v>
      </c>
      <c r="BI268" s="11"/>
      <c r="BJ268" s="11" t="s">
        <v>86</v>
      </c>
      <c r="BK268" s="12"/>
      <c r="BL268" s="611"/>
      <c r="BM268" s="611"/>
      <c r="BN268" s="611"/>
      <c r="BO268" s="611"/>
      <c r="BP268" s="611"/>
      <c r="BQ268" s="611"/>
      <c r="BR268" s="611"/>
      <c r="BS268" s="611"/>
      <c r="BT268" s="611"/>
      <c r="BU268" s="611"/>
      <c r="BV268" s="612"/>
      <c r="BW268" s="15"/>
      <c r="BX268" s="614"/>
      <c r="BY268" s="614"/>
      <c r="BZ268" s="614"/>
      <c r="CA268" s="614"/>
      <c r="CB268" s="614"/>
      <c r="CC268" s="615"/>
      <c r="CD268" s="615"/>
      <c r="CE268" s="615"/>
      <c r="CF268" s="615"/>
      <c r="CG268" s="615"/>
      <c r="CH268" s="615"/>
      <c r="CI268" s="615"/>
      <c r="CJ268" s="615"/>
      <c r="CK268" s="615"/>
      <c r="CL268" s="615"/>
      <c r="CM268" s="615"/>
      <c r="CN268" s="615"/>
      <c r="CO268" s="606"/>
      <c r="CP268" s="606"/>
      <c r="CQ268" s="606"/>
      <c r="CR268" s="617"/>
      <c r="CS268" s="617"/>
      <c r="CT268" s="617"/>
      <c r="CU268" s="632"/>
      <c r="CV268" s="276"/>
      <c r="CW268" s="244"/>
      <c r="CX268" s="1158"/>
      <c r="CY268" s="9" t="str">
        <f>Bitácora!$J$3</f>
        <v>MONO-MOTOR</v>
      </c>
      <c r="CZ268" s="10" t="str">
        <f>Bitácora!$K$3</f>
        <v>MULTI-MOTOR</v>
      </c>
      <c r="DA268" s="10" t="str">
        <f>Bitácora!$L$3</f>
        <v>TURBO-HÉLICE</v>
      </c>
      <c r="DB268" s="10" t="str">
        <f>Bitácora!$M$3</f>
        <v>TURBO-JET</v>
      </c>
      <c r="DC268" s="10" t="str">
        <f>Bitácora!$N$3</f>
        <v>LSA</v>
      </c>
      <c r="DD268" s="10" t="str">
        <f>Bitácora!$O$2</f>
        <v>HELICÓPTERO</v>
      </c>
      <c r="DE268" s="10" t="str">
        <f>Bitácora!$P$2</f>
        <v>PLANEADOR</v>
      </c>
      <c r="DF268" s="10" t="str">
        <f>Bitácora!$Q$2</f>
        <v>OTROS</v>
      </c>
      <c r="DG268" s="10">
        <f>Bitácora!$S$3</f>
        <v>0</v>
      </c>
      <c r="DH268" s="11"/>
      <c r="DI268" s="11" t="s">
        <v>86</v>
      </c>
      <c r="DJ268" s="12"/>
      <c r="DK268" s="611"/>
      <c r="DL268" s="611"/>
      <c r="DM268" s="611"/>
      <c r="DN268" s="611"/>
      <c r="DO268" s="611"/>
      <c r="DP268" s="611"/>
      <c r="DQ268" s="611"/>
      <c r="DR268" s="611"/>
      <c r="DS268" s="611"/>
      <c r="DT268" s="611"/>
      <c r="DU268" s="612"/>
      <c r="DV268" s="15"/>
      <c r="DW268" s="614"/>
      <c r="DX268" s="614"/>
      <c r="DY268" s="614"/>
      <c r="DZ268" s="614"/>
      <c r="EA268" s="614"/>
      <c r="EB268" s="615"/>
      <c r="EC268" s="615"/>
      <c r="ED268" s="615"/>
      <c r="EE268" s="615"/>
      <c r="EF268" s="615"/>
      <c r="EG268" s="615"/>
      <c r="EH268" s="615"/>
      <c r="EI268" s="615"/>
      <c r="EJ268" s="615"/>
      <c r="EK268" s="615"/>
      <c r="EL268" s="615"/>
      <c r="EM268" s="615"/>
      <c r="EN268" s="606"/>
      <c r="EO268" s="606"/>
      <c r="EP268" s="606"/>
      <c r="EQ268" s="617"/>
      <c r="ER268" s="617"/>
      <c r="ES268" s="617"/>
      <c r="ET268" s="632"/>
      <c r="EU268" s="1158"/>
      <c r="EV268" s="9" t="str">
        <f>Bitácora!$J$3</f>
        <v>MONO-MOTOR</v>
      </c>
      <c r="EW268" s="10" t="str">
        <f>Bitácora!$K$3</f>
        <v>MULTI-MOTOR</v>
      </c>
      <c r="EX268" s="10" t="str">
        <f>Bitácora!$L$3</f>
        <v>TURBO-HÉLICE</v>
      </c>
      <c r="EY268" s="10" t="str">
        <f>Bitácora!$M$3</f>
        <v>TURBO-JET</v>
      </c>
      <c r="EZ268" s="10" t="str">
        <f>Bitácora!$N$3</f>
        <v>LSA</v>
      </c>
      <c r="FA268" s="10" t="str">
        <f>Bitácora!$O$2</f>
        <v>HELICÓPTERO</v>
      </c>
      <c r="FB268" s="10" t="str">
        <f>Bitácora!$P$2</f>
        <v>PLANEADOR</v>
      </c>
      <c r="FC268" s="10" t="str">
        <f>Bitácora!$Q$2</f>
        <v>OTROS</v>
      </c>
      <c r="FD268" s="10">
        <f>Bitácora!$S$3</f>
        <v>0</v>
      </c>
      <c r="FE268" s="11"/>
      <c r="FF268" s="11" t="s">
        <v>86</v>
      </c>
      <c r="FG268" s="12"/>
      <c r="FH268" s="611"/>
      <c r="FI268" s="611"/>
      <c r="FJ268" s="611"/>
      <c r="FK268" s="611"/>
      <c r="FL268" s="611"/>
      <c r="FM268" s="611"/>
      <c r="FN268" s="611"/>
      <c r="FO268" s="611"/>
      <c r="FP268" s="611"/>
      <c r="FQ268" s="611"/>
      <c r="FR268" s="612"/>
      <c r="FS268" s="15"/>
      <c r="FT268" s="614"/>
      <c r="FU268" s="614"/>
      <c r="FV268" s="614"/>
      <c r="FW268" s="614"/>
      <c r="FX268" s="614"/>
      <c r="FY268" s="615"/>
      <c r="FZ268" s="615"/>
      <c r="GA268" s="615"/>
      <c r="GB268" s="615"/>
      <c r="GC268" s="615"/>
      <c r="GD268" s="615"/>
      <c r="GE268" s="615"/>
      <c r="GF268" s="615"/>
      <c r="GG268" s="615"/>
      <c r="GH268" s="615"/>
      <c r="GI268" s="615"/>
      <c r="GJ268" s="615"/>
      <c r="GK268" s="606"/>
      <c r="GL268" s="606"/>
      <c r="GM268" s="606"/>
      <c r="GN268" s="617"/>
      <c r="GO268" s="617"/>
      <c r="GP268" s="617"/>
      <c r="GQ268" s="632"/>
      <c r="GR268" s="6"/>
    </row>
    <row r="269" spans="1:200" ht="4.5" customHeight="1" x14ac:dyDescent="0.25">
      <c r="A269" s="244"/>
      <c r="B269" s="636"/>
      <c r="C269" s="637"/>
      <c r="D269" s="637"/>
      <c r="E269" s="637"/>
      <c r="F269" s="637"/>
      <c r="G269" s="637"/>
      <c r="H269" s="637"/>
      <c r="I269" s="637"/>
      <c r="J269" s="637"/>
      <c r="K269" s="637"/>
      <c r="L269" s="637"/>
      <c r="M269" s="637"/>
      <c r="N269" s="637"/>
      <c r="O269" s="638"/>
      <c r="P269" s="638"/>
      <c r="Q269" s="638"/>
      <c r="R269" s="638"/>
      <c r="S269" s="638"/>
      <c r="T269" s="638"/>
      <c r="U269" s="638"/>
      <c r="V269" s="638"/>
      <c r="W269" s="638"/>
      <c r="X269" s="638"/>
      <c r="Y269" s="638"/>
      <c r="Z269" s="15"/>
      <c r="AA269" s="613" t="str">
        <f>IF(Portada!$A$1="www.fly-logics.com","SEP",0)</f>
        <v>SEP</v>
      </c>
      <c r="AB269" s="614"/>
      <c r="AC269" s="614"/>
      <c r="AD269" s="614"/>
      <c r="AE269" s="614"/>
      <c r="AF269" s="605" t="str">
        <f>IF(SUMIFS(Bitácora!$Y$5:$Y$1036129,Bitácora!$D$5:$D$1036129,F241,Bitácora!$AN$5:$AN$1036129,V241,Bitácora!$E$5:$E$1036129,L241,Bitácora!$AM$5:$AM$1036129,AA269)=0," ",SUMIFS(Bitácora!$Y$5:$Y$1036129,Bitácora!$D$5:$D$1036129,F241,Bitácora!$AN$5:$AN$1036129,V241,Bitácora!$E$5:$E$1036129,L241,Bitácora!$AM$5:$AM$1036129,AA269))</f>
        <v xml:space="preserve"> </v>
      </c>
      <c r="AG269" s="615"/>
      <c r="AH269" s="615"/>
      <c r="AI269" s="615"/>
      <c r="AJ269" s="605" t="str">
        <f>IF(SUMIFS(Bitácora!$Z$5:$Z$1036129,Bitácora!$D$5:$D$1036129,F241,Bitácora!$AN$5:$AN$1036129,V241,Bitácora!$E$5:$E$1036129,L241,Bitácora!$AM$5:$AM$1036129,AA269)=0," ",SUMIFS(Bitácora!$Z$5:$Z$1036129,Bitácora!$D$5:$D$1036129,F241,Bitácora!$AN$5:$AN$1036129,V241,Bitácora!$E$5:$E$1036129,L241,Bitácora!$AM$5:$AM$1036129,AA269))</f>
        <v xml:space="preserve"> </v>
      </c>
      <c r="AK269" s="615"/>
      <c r="AL269" s="615"/>
      <c r="AM269" s="615"/>
      <c r="AN269" s="605" t="str">
        <f>IF(SUMIFS(Bitácora!$AA$5:$AA$1036129,Bitácora!$D$5:$D$1036129,F241,Bitácora!$AN$5:$AN$1036129,V241,Bitácora!$E$5:$E$1036129,L241,Bitácora!$AM$5:$AM$1036129,AA269)=0," ",SUMIFS(Bitácora!$AA$5:$AA$1036129,Bitácora!$D$5:$D$1036129,F241,Bitácora!$AN$5:$AN$1036129,V241,Bitácora!$E$5:$E$1036129,L241,Bitácora!$AM$5:$AM$1036129,AA269))</f>
        <v xml:space="preserve"> </v>
      </c>
      <c r="AO269" s="615"/>
      <c r="AP269" s="615"/>
      <c r="AQ269" s="615"/>
      <c r="AR269" s="606" t="str">
        <f>IF(SUMIFS(Bitácora!$AE$5:$AE$1036129,Bitácora!$D$5:$D$1036129,F241,Bitácora!$AN$5:$AN$1036129,V241,Bitácora!$E$5:$E$1036129,L241,Bitácora!$AM$5:$AM$1036129,AA269)=0," ",SUMIFS(Bitácora!$AC$5:$AC$1036129,Bitácora!$D$5:$D$1036129,F241,Bitácora!$AN$5:$AN$1036129,V241,Bitácora!$E$5:$E$1036129,L241,Bitácora!$AM$5:$AM$1036129,AA269))</f>
        <v xml:space="preserve"> </v>
      </c>
      <c r="AS269" s="606"/>
      <c r="AT269" s="606"/>
      <c r="AU269" s="606" t="str">
        <f>IF(SUMIFS(Bitácora!$AF$5:$AF$1036129,Bitácora!$D$5:$D$1036129,F241,Bitácora!$AN$5:$AN$1036129,V241,Bitácora!$E$5:$E$1036129,L241,Bitácora!$AM$5:$AM$1036129,AA269)=0," ",SUMIFS(Bitácora!$AF$5:$AF$1036129,Bitácora!$D$5:$D$1036129,F241,Bitácora!$AN$5:$AN$1036129,V241,Bitácora!$E$5:$E$1036129,L241,Bitácora!$AM$5:$AM$1036129,AA269))</f>
        <v xml:space="preserve"> </v>
      </c>
      <c r="AV269" s="617"/>
      <c r="AW269" s="617"/>
      <c r="AX269" s="632"/>
      <c r="AY269" s="636"/>
      <c r="AZ269" s="637"/>
      <c r="BA269" s="637"/>
      <c r="BB269" s="637"/>
      <c r="BC269" s="637"/>
      <c r="BD269" s="637"/>
      <c r="BE269" s="637"/>
      <c r="BF269" s="637"/>
      <c r="BG269" s="637"/>
      <c r="BH269" s="637"/>
      <c r="BI269" s="637"/>
      <c r="BJ269" s="637"/>
      <c r="BK269" s="637"/>
      <c r="BL269" s="638"/>
      <c r="BM269" s="638"/>
      <c r="BN269" s="638"/>
      <c r="BO269" s="638"/>
      <c r="BP269" s="638"/>
      <c r="BQ269" s="638"/>
      <c r="BR269" s="638"/>
      <c r="BS269" s="638"/>
      <c r="BT269" s="638"/>
      <c r="BU269" s="638"/>
      <c r="BV269" s="638"/>
      <c r="BW269" s="15"/>
      <c r="BX269" s="613" t="str">
        <f>IF(Portada!$A$1="www.fly-logics.com","SEP",0)</f>
        <v>SEP</v>
      </c>
      <c r="BY269" s="614"/>
      <c r="BZ269" s="614"/>
      <c r="CA269" s="614"/>
      <c r="CB269" s="614"/>
      <c r="CC269" s="605" t="str">
        <f>IF(SUMIFS(Bitácora!$Y$5:$Y$1036129,Bitácora!$D$5:$D$1036129,BC241,Bitácora!$AN$5:$AN$1036129,BS241,Bitácora!$E$5:$E$1036129,BI241,Bitácora!$AM$5:$AM$1036129,BX269)=0," ",SUMIFS(Bitácora!$Y$5:$Y$1036129,Bitácora!$D$5:$D$1036129,BC241,Bitácora!$AN$5:$AN$1036129,BS241,Bitácora!$E$5:$E$1036129,BI241,Bitácora!$AM$5:$AM$1036129,BX269))</f>
        <v xml:space="preserve"> </v>
      </c>
      <c r="CD269" s="615"/>
      <c r="CE269" s="615"/>
      <c r="CF269" s="615"/>
      <c r="CG269" s="605" t="str">
        <f>IF(SUMIFS(Bitácora!$Z$5:$Z$1036129,Bitácora!$D$5:$D$1036129,BC241,Bitácora!$AN$5:$AN$1036129,BS241,Bitácora!$E$5:$E$1036129,BI241,Bitácora!$AM$5:$AM$1036129,BX269)=0," ",SUMIFS(Bitácora!$Z$5:$Z$1036129,Bitácora!$D$5:$D$1036129,BC241,Bitácora!$AN$5:$AN$1036129,BS241,Bitácora!$E$5:$E$1036129,BI241,Bitácora!$AM$5:$AM$1036129,BX269))</f>
        <v xml:space="preserve"> </v>
      </c>
      <c r="CH269" s="615"/>
      <c r="CI269" s="615"/>
      <c r="CJ269" s="615"/>
      <c r="CK269" s="605" t="str">
        <f>IF(SUMIFS(Bitácora!$AA$5:$AA$1036129,Bitácora!$D$5:$D$1036129,BC241,Bitácora!$AN$5:$AN$1036129,BS241,Bitácora!$E$5:$E$1036129,BI241,Bitácora!$AM$5:$AM$1036129,BX269)=0," ",SUMIFS(Bitácora!$AA$5:$AA$1036129,Bitácora!$D$5:$D$1036129,BC241,Bitácora!$AN$5:$AN$1036129,BS241,Bitácora!$E$5:$E$1036129,BI241,Bitácora!$AM$5:$AM$1036129,BX269))</f>
        <v xml:space="preserve"> </v>
      </c>
      <c r="CL269" s="615"/>
      <c r="CM269" s="615"/>
      <c r="CN269" s="615"/>
      <c r="CO269" s="606" t="str">
        <f>IF(SUMIFS(Bitácora!$AE$5:$AE$1036129,Bitácora!$D$5:$D$1036129,BC241,Bitácora!$AN$5:$AN$1036129,BS241,Bitácora!$E$5:$E$1036129,BI241,Bitácora!$AM$5:$AM$1036129,BX269)=0," ",SUMIFS(Bitácora!$AC$5:$AC$1036129,Bitácora!$D$5:$D$1036129,BC241,Bitácora!$AN$5:$AN$1036129,BS241,Bitácora!$E$5:$E$1036129,BI241,Bitácora!$AM$5:$AM$1036129,BX269))</f>
        <v xml:space="preserve"> </v>
      </c>
      <c r="CP269" s="606"/>
      <c r="CQ269" s="606"/>
      <c r="CR269" s="606" t="str">
        <f>IF(SUMIFS(Bitácora!$AF$5:$AF$1036129,Bitácora!$D$5:$D$1036129,BC241,Bitácora!$AN$5:$AN$1036129,BS241,Bitácora!$E$5:$E$1036129,BI241,Bitácora!$AM$5:$AM$1036129,BX269)=0," ",SUMIFS(Bitácora!$AF$5:$AF$1036129,Bitácora!$D$5:$D$1036129,BC241,Bitácora!$AN$5:$AN$1036129,BS241,Bitácora!$E$5:$E$1036129,BI241,Bitácora!$AM$5:$AM$1036129,BX269))</f>
        <v xml:space="preserve"> </v>
      </c>
      <c r="CS269" s="617"/>
      <c r="CT269" s="617"/>
      <c r="CU269" s="632"/>
      <c r="CV269" s="276"/>
      <c r="CW269" s="244"/>
      <c r="CX269" s="636"/>
      <c r="CY269" s="637"/>
      <c r="CZ269" s="637"/>
      <c r="DA269" s="637"/>
      <c r="DB269" s="637"/>
      <c r="DC269" s="637"/>
      <c r="DD269" s="637"/>
      <c r="DE269" s="637"/>
      <c r="DF269" s="637"/>
      <c r="DG269" s="637"/>
      <c r="DH269" s="637"/>
      <c r="DI269" s="637"/>
      <c r="DJ269" s="637"/>
      <c r="DK269" s="638"/>
      <c r="DL269" s="638"/>
      <c r="DM269" s="638"/>
      <c r="DN269" s="638"/>
      <c r="DO269" s="638"/>
      <c r="DP269" s="638"/>
      <c r="DQ269" s="638"/>
      <c r="DR269" s="638"/>
      <c r="DS269" s="638"/>
      <c r="DT269" s="638"/>
      <c r="DU269" s="638"/>
      <c r="DV269" s="15"/>
      <c r="DW269" s="613" t="str">
        <f>IF(Portada!$A$1="www.fly-logics.com","SEP",0)</f>
        <v>SEP</v>
      </c>
      <c r="DX269" s="614"/>
      <c r="DY269" s="614"/>
      <c r="DZ269" s="614"/>
      <c r="EA269" s="614"/>
      <c r="EB269" s="605" t="str">
        <f>IF(SUMIFS(Bitácora!$Y$5:$Y$1036129,Bitácora!$D$5:$D$1036129,DB241,Bitácora!$AN$5:$AN$1036129,DR241,Bitácora!$E$5:$E$1036129,DH241,Bitácora!$AM$5:$AM$1036129,DW269)=0," ",SUMIFS(Bitácora!$Y$5:$Y$1036129,Bitácora!$D$5:$D$1036129,DB241,Bitácora!$AN$5:$AN$1036129,DR241,Bitácora!$E$5:$E$1036129,DH241,Bitácora!$AM$5:$AM$1036129,DW269))</f>
        <v xml:space="preserve"> </v>
      </c>
      <c r="EC269" s="615"/>
      <c r="ED269" s="615"/>
      <c r="EE269" s="615"/>
      <c r="EF269" s="605" t="str">
        <f>IF(SUMIFS(Bitácora!$Z$5:$Z$1036129,Bitácora!$D$5:$D$1036129,DB241,Bitácora!$AN$5:$AN$1036129,DR241,Bitácora!$E$5:$E$1036129,DH241,Bitácora!$AM$5:$AM$1036129,DW269)=0," ",SUMIFS(Bitácora!$Z$5:$Z$1036129,Bitácora!$D$5:$D$1036129,DB241,Bitácora!$AN$5:$AN$1036129,DR241,Bitácora!$E$5:$E$1036129,DH241,Bitácora!$AM$5:$AM$1036129,DW269))</f>
        <v xml:space="preserve"> </v>
      </c>
      <c r="EG269" s="615"/>
      <c r="EH269" s="615"/>
      <c r="EI269" s="615"/>
      <c r="EJ269" s="605" t="str">
        <f>IF(SUMIFS(Bitácora!$AA$5:$AA$1036129,Bitácora!$D$5:$D$1036129,DB241,Bitácora!$AN$5:$AN$1036129,DR241,Bitácora!$E$5:$E$1036129,DH241,Bitácora!$AM$5:$AM$1036129,DW269)=0," ",SUMIFS(Bitácora!$AA$5:$AA$1036129,Bitácora!$D$5:$D$1036129,DB241,Bitácora!$AN$5:$AN$1036129,DR241,Bitácora!$E$5:$E$1036129,DH241,Bitácora!$AM$5:$AM$1036129,DW269))</f>
        <v xml:space="preserve"> </v>
      </c>
      <c r="EK269" s="615"/>
      <c r="EL269" s="615"/>
      <c r="EM269" s="615"/>
      <c r="EN269" s="606" t="str">
        <f>IF(SUMIFS(Bitácora!$AE$5:$AE$1036129,Bitácora!$D$5:$D$1036129,DB241,Bitácora!$AN$5:$AN$1036129,DR241,Bitácora!$E$5:$E$1036129,DH241,Bitácora!$AM$5:$AM$1036129,DW269)=0," ",SUMIFS(Bitácora!$AC$5:$AC$1036129,Bitácora!$D$5:$D$1036129,DB241,Bitácora!$AN$5:$AN$1036129,DR241,Bitácora!$E$5:$E$1036129,DH241,Bitácora!$AM$5:$AM$1036129,DW269))</f>
        <v xml:space="preserve"> </v>
      </c>
      <c r="EO269" s="606"/>
      <c r="EP269" s="606"/>
      <c r="EQ269" s="606" t="str">
        <f>IF(SUMIFS(Bitácora!$AF$5:$AF$1036129,Bitácora!$D$5:$D$1036129,DB241,Bitácora!$AN$5:$AN$1036129,DR241,Bitácora!$E$5:$E$1036129,DH241,Bitácora!$AM$5:$AM$1036129,DW269)=0," ",SUMIFS(Bitácora!$AF$5:$AF$1036129,Bitácora!$D$5:$D$1036129,DB241,Bitácora!$AN$5:$AN$1036129,DR241,Bitácora!$E$5:$E$1036129,DH241,Bitácora!$AM$5:$AM$1036129,DW269))</f>
        <v xml:space="preserve"> </v>
      </c>
      <c r="ER269" s="617"/>
      <c r="ES269" s="617"/>
      <c r="ET269" s="632"/>
      <c r="EU269" s="636"/>
      <c r="EV269" s="637"/>
      <c r="EW269" s="637"/>
      <c r="EX269" s="637"/>
      <c r="EY269" s="637"/>
      <c r="EZ269" s="637"/>
      <c r="FA269" s="637"/>
      <c r="FB269" s="637"/>
      <c r="FC269" s="637"/>
      <c r="FD269" s="637"/>
      <c r="FE269" s="637"/>
      <c r="FF269" s="637"/>
      <c r="FG269" s="637"/>
      <c r="FH269" s="638"/>
      <c r="FI269" s="638"/>
      <c r="FJ269" s="638"/>
      <c r="FK269" s="638"/>
      <c r="FL269" s="638"/>
      <c r="FM269" s="638"/>
      <c r="FN269" s="638"/>
      <c r="FO269" s="638"/>
      <c r="FP269" s="638"/>
      <c r="FQ269" s="638"/>
      <c r="FR269" s="638"/>
      <c r="FS269" s="15"/>
      <c r="FT269" s="613" t="str">
        <f>IF(Portada!$A$1="www.fly-logics.com","SEP",0)</f>
        <v>SEP</v>
      </c>
      <c r="FU269" s="614"/>
      <c r="FV269" s="614"/>
      <c r="FW269" s="614"/>
      <c r="FX269" s="614"/>
      <c r="FY269" s="605" t="str">
        <f>IF(SUMIFS(Bitácora!$Y$5:$Y$1036129,Bitácora!$D$5:$D$1036129,EY241,Bitácora!$AN$5:$AN$1036129,FO241,Bitácora!$E$5:$E$1036129,FE241,Bitácora!$AM$5:$AM$1036129,FT269)=0," ",SUMIFS(Bitácora!$Y$5:$Y$1036129,Bitácora!$D$5:$D$1036129,EY241,Bitácora!$AN$5:$AN$1036129,FO241,Bitácora!$E$5:$E$1036129,FE241,Bitácora!$AM$5:$AM$1036129,FT269))</f>
        <v xml:space="preserve"> </v>
      </c>
      <c r="FZ269" s="615"/>
      <c r="GA269" s="615"/>
      <c r="GB269" s="615"/>
      <c r="GC269" s="605" t="str">
        <f>IF(SUMIFS(Bitácora!$Z$5:$Z$1036129,Bitácora!$D$5:$D$1036129,EY241,Bitácora!$AN$5:$AN$1036129,FO241,Bitácora!$E$5:$E$1036129,FE241,Bitácora!$AM$5:$AM$1036129,FT269)=0," ",SUMIFS(Bitácora!$Z$5:$Z$1036129,Bitácora!$D$5:$D$1036129,EY241,Bitácora!$AN$5:$AN$1036129,FO241,Bitácora!$E$5:$E$1036129,FE241,Bitácora!$AM$5:$AM$1036129,FT269))</f>
        <v xml:space="preserve"> </v>
      </c>
      <c r="GD269" s="615"/>
      <c r="GE269" s="615"/>
      <c r="GF269" s="615"/>
      <c r="GG269" s="605" t="str">
        <f>IF(SUMIFS(Bitácora!$AA$5:$AA$1036129,Bitácora!$D$5:$D$1036129,EY241,Bitácora!$AN$5:$AN$1036129,FO241,Bitácora!$E$5:$E$1036129,FE241,Bitácora!$AM$5:$AM$1036129,FT269)=0," ",SUMIFS(Bitácora!$AA$5:$AA$1036129,Bitácora!$D$5:$D$1036129,EY241,Bitácora!$AN$5:$AN$1036129,FO241,Bitácora!$E$5:$E$1036129,FE241,Bitácora!$AM$5:$AM$1036129,FT269))</f>
        <v xml:space="preserve"> </v>
      </c>
      <c r="GH269" s="615"/>
      <c r="GI269" s="615"/>
      <c r="GJ269" s="615"/>
      <c r="GK269" s="606" t="str">
        <f>IF(SUMIFS(Bitácora!$AE$5:$AE$1036129,Bitácora!$D$5:$D$1036129,EY241,Bitácora!$AN$5:$AN$1036129,FO241,Bitácora!$E$5:$E$1036129,FE241,Bitácora!$AM$5:$AM$1036129,FT269)=0," ",SUMIFS(Bitácora!$AC$5:$AC$1036129,Bitácora!$D$5:$D$1036129,EY241,Bitácora!$AN$5:$AN$1036129,FO241,Bitácora!$E$5:$E$1036129,FE241,Bitácora!$AM$5:$AM$1036129,FT269))</f>
        <v xml:space="preserve"> </v>
      </c>
      <c r="GL269" s="606"/>
      <c r="GM269" s="606"/>
      <c r="GN269" s="606" t="str">
        <f>IF(SUMIFS(Bitácora!$AF$5:$AF$1036129,Bitácora!$D$5:$D$1036129,EY241,Bitácora!$AN$5:$AN$1036129,FO241,Bitácora!$E$5:$E$1036129,FE241,Bitácora!$AM$5:$AM$1036129,FT269)=0," ",SUMIFS(Bitácora!$AF$5:$AF$1036129,Bitácora!$D$5:$D$1036129,EY241,Bitácora!$AN$5:$AN$1036129,FO241,Bitácora!$E$5:$E$1036129,FE241,Bitácora!$AM$5:$AM$1036129,FT269))</f>
        <v xml:space="preserve"> </v>
      </c>
      <c r="GO269" s="617"/>
      <c r="GP269" s="617"/>
      <c r="GQ269" s="632"/>
      <c r="GR269" s="6"/>
    </row>
    <row r="270" spans="1:200" ht="10.5" customHeight="1" x14ac:dyDescent="0.25">
      <c r="A270" s="244"/>
      <c r="B270" s="630"/>
      <c r="C270" s="1180" t="str">
        <f>IF(Portada!$A$1="www.fly-logics.com","APROXIMACIONES",0)</f>
        <v>APROXIMACIONES</v>
      </c>
      <c r="D270" s="1181"/>
      <c r="E270" s="1181"/>
      <c r="F270" s="1181"/>
      <c r="G270" s="1181"/>
      <c r="H270" s="1181"/>
      <c r="I270" s="1181"/>
      <c r="J270" s="1181"/>
      <c r="K270" s="1181"/>
      <c r="L270" s="1181"/>
      <c r="M270" s="1181"/>
      <c r="N270" s="1181"/>
      <c r="O270" s="1182"/>
      <c r="P270" s="642" t="str">
        <f>IF(Portada!$A$1="www.fly-logics.com","N° APP",0)</f>
        <v>N° APP</v>
      </c>
      <c r="Q270" s="613"/>
      <c r="R270" s="613"/>
      <c r="S270" s="613"/>
      <c r="T270" s="643"/>
      <c r="U270" s="1134">
        <f t="shared" ref="U270" si="324">IFERROR(SUM(C275,I275,O275,U275)," ")</f>
        <v>0</v>
      </c>
      <c r="V270" s="1135"/>
      <c r="W270" s="1135"/>
      <c r="X270" s="1135"/>
      <c r="Y270" s="1135"/>
      <c r="Z270" s="15"/>
      <c r="AA270" s="614"/>
      <c r="AB270" s="614"/>
      <c r="AC270" s="614"/>
      <c r="AD270" s="614"/>
      <c r="AE270" s="614"/>
      <c r="AF270" s="615"/>
      <c r="AG270" s="616"/>
      <c r="AH270" s="616"/>
      <c r="AI270" s="615"/>
      <c r="AJ270" s="615"/>
      <c r="AK270" s="616"/>
      <c r="AL270" s="616"/>
      <c r="AM270" s="615"/>
      <c r="AN270" s="615"/>
      <c r="AO270" s="616"/>
      <c r="AP270" s="616"/>
      <c r="AQ270" s="615"/>
      <c r="AR270" s="606"/>
      <c r="AS270" s="606"/>
      <c r="AT270" s="606"/>
      <c r="AU270" s="617"/>
      <c r="AV270" s="618"/>
      <c r="AW270" s="617"/>
      <c r="AX270" s="632"/>
      <c r="AY270" s="630"/>
      <c r="AZ270" s="1180" t="str">
        <f>IF(Portada!$A$1="www.fly-logics.com","APROXIMACIONES",0)</f>
        <v>APROXIMACIONES</v>
      </c>
      <c r="BA270" s="1181"/>
      <c r="BB270" s="1181"/>
      <c r="BC270" s="1181"/>
      <c r="BD270" s="1181"/>
      <c r="BE270" s="1181"/>
      <c r="BF270" s="1181"/>
      <c r="BG270" s="1181"/>
      <c r="BH270" s="1181"/>
      <c r="BI270" s="1181"/>
      <c r="BJ270" s="1181"/>
      <c r="BK270" s="1181"/>
      <c r="BL270" s="1182"/>
      <c r="BM270" s="642" t="str">
        <f>IF(Portada!$A$1="www.fly-logics.com","N° APP",0)</f>
        <v>N° APP</v>
      </c>
      <c r="BN270" s="613"/>
      <c r="BO270" s="613"/>
      <c r="BP270" s="613"/>
      <c r="BQ270" s="643"/>
      <c r="BR270" s="1134">
        <f t="shared" ref="BR270" si="325">IFERROR(SUM(AZ275,BF275,BL275,BR275)," ")</f>
        <v>0</v>
      </c>
      <c r="BS270" s="1135"/>
      <c r="BT270" s="1135"/>
      <c r="BU270" s="1135"/>
      <c r="BV270" s="1135"/>
      <c r="BW270" s="15"/>
      <c r="BX270" s="614"/>
      <c r="BY270" s="614"/>
      <c r="BZ270" s="614"/>
      <c r="CA270" s="614"/>
      <c r="CB270" s="614"/>
      <c r="CC270" s="615"/>
      <c r="CD270" s="616"/>
      <c r="CE270" s="616"/>
      <c r="CF270" s="615"/>
      <c r="CG270" s="615"/>
      <c r="CH270" s="616"/>
      <c r="CI270" s="616"/>
      <c r="CJ270" s="615"/>
      <c r="CK270" s="615"/>
      <c r="CL270" s="616"/>
      <c r="CM270" s="616"/>
      <c r="CN270" s="615"/>
      <c r="CO270" s="606"/>
      <c r="CP270" s="606"/>
      <c r="CQ270" s="606"/>
      <c r="CR270" s="617"/>
      <c r="CS270" s="618"/>
      <c r="CT270" s="617"/>
      <c r="CU270" s="632"/>
      <c r="CV270" s="276"/>
      <c r="CW270" s="244"/>
      <c r="CX270" s="630"/>
      <c r="CY270" s="1180" t="str">
        <f>IF(Portada!$A$1="www.fly-logics.com","APROXIMACIONES",0)</f>
        <v>APROXIMACIONES</v>
      </c>
      <c r="CZ270" s="1181"/>
      <c r="DA270" s="1181"/>
      <c r="DB270" s="1181"/>
      <c r="DC270" s="1181"/>
      <c r="DD270" s="1181"/>
      <c r="DE270" s="1181"/>
      <c r="DF270" s="1181"/>
      <c r="DG270" s="1181"/>
      <c r="DH270" s="1181"/>
      <c r="DI270" s="1181"/>
      <c r="DJ270" s="1181"/>
      <c r="DK270" s="1182"/>
      <c r="DL270" s="642" t="str">
        <f>IF(Portada!$A$1="www.fly-logics.com","N° APP",0)</f>
        <v>N° APP</v>
      </c>
      <c r="DM270" s="613"/>
      <c r="DN270" s="613"/>
      <c r="DO270" s="613"/>
      <c r="DP270" s="643"/>
      <c r="DQ270" s="1134">
        <f t="shared" ref="DQ270" si="326">IFERROR(SUM(CY275,DE275,DK275,DQ275)," ")</f>
        <v>0</v>
      </c>
      <c r="DR270" s="1135"/>
      <c r="DS270" s="1135"/>
      <c r="DT270" s="1135"/>
      <c r="DU270" s="1135"/>
      <c r="DV270" s="15"/>
      <c r="DW270" s="614"/>
      <c r="DX270" s="614"/>
      <c r="DY270" s="614"/>
      <c r="DZ270" s="614"/>
      <c r="EA270" s="614"/>
      <c r="EB270" s="615"/>
      <c r="EC270" s="616"/>
      <c r="ED270" s="616"/>
      <c r="EE270" s="615"/>
      <c r="EF270" s="615"/>
      <c r="EG270" s="616"/>
      <c r="EH270" s="616"/>
      <c r="EI270" s="615"/>
      <c r="EJ270" s="615"/>
      <c r="EK270" s="616"/>
      <c r="EL270" s="616"/>
      <c r="EM270" s="615"/>
      <c r="EN270" s="606"/>
      <c r="EO270" s="606"/>
      <c r="EP270" s="606"/>
      <c r="EQ270" s="617"/>
      <c r="ER270" s="618"/>
      <c r="ES270" s="617"/>
      <c r="ET270" s="632"/>
      <c r="EU270" s="630"/>
      <c r="EV270" s="1180" t="str">
        <f>IF(Portada!$A$1="www.fly-logics.com","APROXIMACIONES",0)</f>
        <v>APROXIMACIONES</v>
      </c>
      <c r="EW270" s="1181"/>
      <c r="EX270" s="1181"/>
      <c r="EY270" s="1181"/>
      <c r="EZ270" s="1181"/>
      <c r="FA270" s="1181"/>
      <c r="FB270" s="1181"/>
      <c r="FC270" s="1181"/>
      <c r="FD270" s="1181"/>
      <c r="FE270" s="1181"/>
      <c r="FF270" s="1181"/>
      <c r="FG270" s="1181"/>
      <c r="FH270" s="1182"/>
      <c r="FI270" s="642" t="str">
        <f>IF(Portada!$A$1="www.fly-logics.com","N° APP",0)</f>
        <v>N° APP</v>
      </c>
      <c r="FJ270" s="613"/>
      <c r="FK270" s="613"/>
      <c r="FL270" s="613"/>
      <c r="FM270" s="643"/>
      <c r="FN270" s="1134">
        <f t="shared" ref="FN270" si="327">IFERROR(SUM(EV275,FB275,FH275,FN275)," ")</f>
        <v>0</v>
      </c>
      <c r="FO270" s="1135"/>
      <c r="FP270" s="1135"/>
      <c r="FQ270" s="1135"/>
      <c r="FR270" s="1135"/>
      <c r="FS270" s="15"/>
      <c r="FT270" s="614"/>
      <c r="FU270" s="614"/>
      <c r="FV270" s="614"/>
      <c r="FW270" s="614"/>
      <c r="FX270" s="614"/>
      <c r="FY270" s="615"/>
      <c r="FZ270" s="616"/>
      <c r="GA270" s="616"/>
      <c r="GB270" s="615"/>
      <c r="GC270" s="615"/>
      <c r="GD270" s="616"/>
      <c r="GE270" s="616"/>
      <c r="GF270" s="615"/>
      <c r="GG270" s="615"/>
      <c r="GH270" s="616"/>
      <c r="GI270" s="616"/>
      <c r="GJ270" s="615"/>
      <c r="GK270" s="606"/>
      <c r="GL270" s="606"/>
      <c r="GM270" s="606"/>
      <c r="GN270" s="617"/>
      <c r="GO270" s="618"/>
      <c r="GP270" s="617"/>
      <c r="GQ270" s="632"/>
      <c r="GR270" s="6"/>
    </row>
    <row r="271" spans="1:200" ht="8.85" customHeight="1" x14ac:dyDescent="0.25">
      <c r="A271" s="244"/>
      <c r="B271" s="630"/>
      <c r="C271" s="1181"/>
      <c r="D271" s="1181"/>
      <c r="E271" s="1181"/>
      <c r="F271" s="1181"/>
      <c r="G271" s="1181"/>
      <c r="H271" s="1181"/>
      <c r="I271" s="1181"/>
      <c r="J271" s="1181"/>
      <c r="K271" s="1181"/>
      <c r="L271" s="1181"/>
      <c r="M271" s="1181"/>
      <c r="N271" s="1181"/>
      <c r="O271" s="1182"/>
      <c r="P271" s="642"/>
      <c r="Q271" s="613"/>
      <c r="R271" s="613"/>
      <c r="S271" s="613"/>
      <c r="T271" s="643"/>
      <c r="U271" s="1134"/>
      <c r="V271" s="1135"/>
      <c r="W271" s="1135"/>
      <c r="X271" s="1135"/>
      <c r="Y271" s="1135"/>
      <c r="Z271" s="15"/>
      <c r="AA271" s="614"/>
      <c r="AB271" s="614"/>
      <c r="AC271" s="614"/>
      <c r="AD271" s="614"/>
      <c r="AE271" s="614"/>
      <c r="AF271" s="615"/>
      <c r="AG271" s="615"/>
      <c r="AH271" s="615"/>
      <c r="AI271" s="615"/>
      <c r="AJ271" s="615"/>
      <c r="AK271" s="615"/>
      <c r="AL271" s="615"/>
      <c r="AM271" s="615"/>
      <c r="AN271" s="615"/>
      <c r="AO271" s="615"/>
      <c r="AP271" s="615"/>
      <c r="AQ271" s="615"/>
      <c r="AR271" s="606"/>
      <c r="AS271" s="606"/>
      <c r="AT271" s="606"/>
      <c r="AU271" s="617"/>
      <c r="AV271" s="617"/>
      <c r="AW271" s="617"/>
      <c r="AX271" s="632"/>
      <c r="AY271" s="630"/>
      <c r="AZ271" s="1181"/>
      <c r="BA271" s="1181"/>
      <c r="BB271" s="1181"/>
      <c r="BC271" s="1181"/>
      <c r="BD271" s="1181"/>
      <c r="BE271" s="1181"/>
      <c r="BF271" s="1181"/>
      <c r="BG271" s="1181"/>
      <c r="BH271" s="1181"/>
      <c r="BI271" s="1181"/>
      <c r="BJ271" s="1181"/>
      <c r="BK271" s="1181"/>
      <c r="BL271" s="1182"/>
      <c r="BM271" s="642"/>
      <c r="BN271" s="613"/>
      <c r="BO271" s="613"/>
      <c r="BP271" s="613"/>
      <c r="BQ271" s="643"/>
      <c r="BR271" s="1134"/>
      <c r="BS271" s="1135"/>
      <c r="BT271" s="1135"/>
      <c r="BU271" s="1135"/>
      <c r="BV271" s="1135"/>
      <c r="BW271" s="15"/>
      <c r="BX271" s="614"/>
      <c r="BY271" s="614"/>
      <c r="BZ271" s="614"/>
      <c r="CA271" s="614"/>
      <c r="CB271" s="614"/>
      <c r="CC271" s="615"/>
      <c r="CD271" s="615"/>
      <c r="CE271" s="615"/>
      <c r="CF271" s="615"/>
      <c r="CG271" s="615"/>
      <c r="CH271" s="615"/>
      <c r="CI271" s="615"/>
      <c r="CJ271" s="615"/>
      <c r="CK271" s="615"/>
      <c r="CL271" s="615"/>
      <c r="CM271" s="615"/>
      <c r="CN271" s="615"/>
      <c r="CO271" s="606"/>
      <c r="CP271" s="606"/>
      <c r="CQ271" s="606"/>
      <c r="CR271" s="617"/>
      <c r="CS271" s="617"/>
      <c r="CT271" s="617"/>
      <c r="CU271" s="632"/>
      <c r="CV271" s="276"/>
      <c r="CW271" s="244"/>
      <c r="CX271" s="630"/>
      <c r="CY271" s="1181"/>
      <c r="CZ271" s="1181"/>
      <c r="DA271" s="1181"/>
      <c r="DB271" s="1181"/>
      <c r="DC271" s="1181"/>
      <c r="DD271" s="1181"/>
      <c r="DE271" s="1181"/>
      <c r="DF271" s="1181"/>
      <c r="DG271" s="1181"/>
      <c r="DH271" s="1181"/>
      <c r="DI271" s="1181"/>
      <c r="DJ271" s="1181"/>
      <c r="DK271" s="1182"/>
      <c r="DL271" s="642"/>
      <c r="DM271" s="613"/>
      <c r="DN271" s="613"/>
      <c r="DO271" s="613"/>
      <c r="DP271" s="643"/>
      <c r="DQ271" s="1134"/>
      <c r="DR271" s="1135"/>
      <c r="DS271" s="1135"/>
      <c r="DT271" s="1135"/>
      <c r="DU271" s="1135"/>
      <c r="DV271" s="15"/>
      <c r="DW271" s="614"/>
      <c r="DX271" s="614"/>
      <c r="DY271" s="614"/>
      <c r="DZ271" s="614"/>
      <c r="EA271" s="614"/>
      <c r="EB271" s="615"/>
      <c r="EC271" s="615"/>
      <c r="ED271" s="615"/>
      <c r="EE271" s="615"/>
      <c r="EF271" s="615"/>
      <c r="EG271" s="615"/>
      <c r="EH271" s="615"/>
      <c r="EI271" s="615"/>
      <c r="EJ271" s="615"/>
      <c r="EK271" s="615"/>
      <c r="EL271" s="615"/>
      <c r="EM271" s="615"/>
      <c r="EN271" s="606"/>
      <c r="EO271" s="606"/>
      <c r="EP271" s="606"/>
      <c r="EQ271" s="617"/>
      <c r="ER271" s="617"/>
      <c r="ES271" s="617"/>
      <c r="ET271" s="632"/>
      <c r="EU271" s="630"/>
      <c r="EV271" s="1181"/>
      <c r="EW271" s="1181"/>
      <c r="EX271" s="1181"/>
      <c r="EY271" s="1181"/>
      <c r="EZ271" s="1181"/>
      <c r="FA271" s="1181"/>
      <c r="FB271" s="1181"/>
      <c r="FC271" s="1181"/>
      <c r="FD271" s="1181"/>
      <c r="FE271" s="1181"/>
      <c r="FF271" s="1181"/>
      <c r="FG271" s="1181"/>
      <c r="FH271" s="1182"/>
      <c r="FI271" s="642"/>
      <c r="FJ271" s="613"/>
      <c r="FK271" s="613"/>
      <c r="FL271" s="613"/>
      <c r="FM271" s="643"/>
      <c r="FN271" s="1134"/>
      <c r="FO271" s="1135"/>
      <c r="FP271" s="1135"/>
      <c r="FQ271" s="1135"/>
      <c r="FR271" s="1135"/>
      <c r="FS271" s="15"/>
      <c r="FT271" s="614"/>
      <c r="FU271" s="614"/>
      <c r="FV271" s="614"/>
      <c r="FW271" s="614"/>
      <c r="FX271" s="614"/>
      <c r="FY271" s="615"/>
      <c r="FZ271" s="615"/>
      <c r="GA271" s="615"/>
      <c r="GB271" s="615"/>
      <c r="GC271" s="615"/>
      <c r="GD271" s="615"/>
      <c r="GE271" s="615"/>
      <c r="GF271" s="615"/>
      <c r="GG271" s="615"/>
      <c r="GH271" s="615"/>
      <c r="GI271" s="615"/>
      <c r="GJ271" s="615"/>
      <c r="GK271" s="606"/>
      <c r="GL271" s="606"/>
      <c r="GM271" s="606"/>
      <c r="GN271" s="617"/>
      <c r="GO271" s="617"/>
      <c r="GP271" s="617"/>
      <c r="GQ271" s="632"/>
      <c r="GR271" s="6"/>
    </row>
    <row r="272" spans="1:200" ht="5.25" customHeight="1" x14ac:dyDescent="0.25">
      <c r="A272" s="244"/>
      <c r="B272" s="630"/>
      <c r="C272" s="1181"/>
      <c r="D272" s="1181"/>
      <c r="E272" s="1181"/>
      <c r="F272" s="1181"/>
      <c r="G272" s="1181"/>
      <c r="H272" s="1181"/>
      <c r="I272" s="1181"/>
      <c r="J272" s="1181"/>
      <c r="K272" s="1181"/>
      <c r="L272" s="1181"/>
      <c r="M272" s="1181"/>
      <c r="N272" s="1181"/>
      <c r="O272" s="1182"/>
      <c r="P272" s="642"/>
      <c r="Q272" s="613"/>
      <c r="R272" s="613"/>
      <c r="S272" s="613"/>
      <c r="T272" s="643"/>
      <c r="U272" s="1134"/>
      <c r="V272" s="1135"/>
      <c r="W272" s="1135"/>
      <c r="X272" s="1135"/>
      <c r="Y272" s="1135"/>
      <c r="Z272" s="15"/>
      <c r="AA272" s="613" t="str">
        <f>IF(Portada!$A$1="www.fly-logics.com","OCT",0)</f>
        <v>OCT</v>
      </c>
      <c r="AB272" s="614"/>
      <c r="AC272" s="614"/>
      <c r="AD272" s="614"/>
      <c r="AE272" s="614"/>
      <c r="AF272" s="605" t="str">
        <f>IF(SUMIFS(Bitácora!$Y$5:$Y$1036129,Bitácora!$D$5:$D$1036129,F241,Bitácora!$AN$5:$AN$1036129,V241,Bitácora!$E$5:$E$1036129,L241,Bitácora!$AM$5:$AM$1036129,AA272)=0," ",SUMIFS(Bitácora!$Y$5:$Y$1036129,Bitácora!$D$5:$D$1036129,F241,Bitácora!$AN$5:$AN$1036129,V241,Bitácora!$E$5:$E$1036129,L241,Bitácora!$AM$5:$AM$1036129,AA272))</f>
        <v xml:space="preserve"> </v>
      </c>
      <c r="AG272" s="615"/>
      <c r="AH272" s="615"/>
      <c r="AI272" s="615"/>
      <c r="AJ272" s="605" t="str">
        <f>IF(SUMIFS(Bitácora!$Z$5:$Z$1036129,Bitácora!$D$5:$D$1036129,F241,Bitácora!$AN$5:$AN$1036129,V241,Bitácora!$E$5:$E$1036129,L241,Bitácora!$AM$5:$AM$1036129,AA272)=0," ",SUMIFS(Bitácora!$Z$5:$Z$1036129,Bitácora!$D$5:$D$1036129,F241,Bitácora!$AN$5:$AN$1036129,V241,Bitácora!$E$5:$E$1036129,L241,Bitácora!$AM$5:$AM$1036129,AA272))</f>
        <v xml:space="preserve"> </v>
      </c>
      <c r="AK272" s="615"/>
      <c r="AL272" s="615"/>
      <c r="AM272" s="615"/>
      <c r="AN272" s="605" t="str">
        <f>IF(SUMIFS(Bitácora!$AA$5:$AA$1036129,Bitácora!$D$5:$D$1036129,F241,Bitácora!$AN$5:$AN$1036129,V241,Bitácora!$E$5:$E$1036129,L241,Bitácora!$AM$5:$AM$1036129,AA272)=0," ",SUMIFS(Bitácora!$AA$5:$AA$1036129,Bitácora!$D$5:$D$1036129,F241,Bitácora!$AN$5:$AN$1036129,V241,Bitácora!$E$5:$E$1036129,L241,Bitácora!$AM$5:$AM$1036129,AA272))</f>
        <v xml:space="preserve"> </v>
      </c>
      <c r="AO272" s="615"/>
      <c r="AP272" s="615"/>
      <c r="AQ272" s="615"/>
      <c r="AR272" s="606" t="str">
        <f>IF(SUMIFS(Bitácora!$AE$5:$AE$1036129,Bitácora!$D$5:$D$1036129,F241,Bitácora!$AN$5:$AN$1036129,V241,Bitácora!$E$5:$E$1036129,L241,Bitácora!$AM$5:$AM$1036129,AA272)=0," ",SUMIFS(Bitácora!$AC$5:$AC$1036129,Bitácora!$D$5:$D$1036129,F241,Bitácora!$AN$5:$AN$1036129,V241,Bitácora!$E$5:$E$1036129,L241,Bitácora!$AM$5:$AM$1036129,AA272))</f>
        <v xml:space="preserve"> </v>
      </c>
      <c r="AS272" s="606"/>
      <c r="AT272" s="606"/>
      <c r="AU272" s="606" t="str">
        <f>IF(SUMIFS(Bitácora!$AF$5:$AF$1036129,Bitácora!$D$5:$D$1036129,F241,Bitácora!$AN$5:$AN$1036129,V241,Bitácora!$E$5:$E$1036129,L241,Bitácora!$AM$5:$AM$1036129,AA272)=0," ",SUMIFS(Bitácora!$AF$5:$AF$1036129,Bitácora!$D$5:$D$1036129,F241,Bitácora!$AN$5:$AN$1036129,V241,Bitácora!$E$5:$E$1036129,L241,Bitácora!$AM$5:$AM$1036129,AA272))</f>
        <v xml:space="preserve"> </v>
      </c>
      <c r="AV272" s="617"/>
      <c r="AW272" s="617"/>
      <c r="AX272" s="632"/>
      <c r="AY272" s="630"/>
      <c r="AZ272" s="1181"/>
      <c r="BA272" s="1181"/>
      <c r="BB272" s="1181"/>
      <c r="BC272" s="1181"/>
      <c r="BD272" s="1181"/>
      <c r="BE272" s="1181"/>
      <c r="BF272" s="1181"/>
      <c r="BG272" s="1181"/>
      <c r="BH272" s="1181"/>
      <c r="BI272" s="1181"/>
      <c r="BJ272" s="1181"/>
      <c r="BK272" s="1181"/>
      <c r="BL272" s="1182"/>
      <c r="BM272" s="642"/>
      <c r="BN272" s="613"/>
      <c r="BO272" s="613"/>
      <c r="BP272" s="613"/>
      <c r="BQ272" s="643"/>
      <c r="BR272" s="1134"/>
      <c r="BS272" s="1135"/>
      <c r="BT272" s="1135"/>
      <c r="BU272" s="1135"/>
      <c r="BV272" s="1135"/>
      <c r="BW272" s="15"/>
      <c r="BX272" s="613" t="str">
        <f>IF(Portada!$A$1="www.fly-logics.com","OCT",0)</f>
        <v>OCT</v>
      </c>
      <c r="BY272" s="614"/>
      <c r="BZ272" s="614"/>
      <c r="CA272" s="614"/>
      <c r="CB272" s="614"/>
      <c r="CC272" s="605" t="str">
        <f>IF(SUMIFS(Bitácora!$Y$5:$Y$1036129,Bitácora!$D$5:$D$1036129,BC241,Bitácora!$AN$5:$AN$1036129,BS241,Bitácora!$E$5:$E$1036129,BI241,Bitácora!$AM$5:$AM$1036129,BX272)=0," ",SUMIFS(Bitácora!$Y$5:$Y$1036129,Bitácora!$D$5:$D$1036129,BC241,Bitácora!$AN$5:$AN$1036129,BS241,Bitácora!$E$5:$E$1036129,BI241,Bitácora!$AM$5:$AM$1036129,BX272))</f>
        <v xml:space="preserve"> </v>
      </c>
      <c r="CD272" s="615"/>
      <c r="CE272" s="615"/>
      <c r="CF272" s="615"/>
      <c r="CG272" s="605" t="str">
        <f>IF(SUMIFS(Bitácora!$Z$5:$Z$1036129,Bitácora!$D$5:$D$1036129,BC241,Bitácora!$AN$5:$AN$1036129,BS241,Bitácora!$E$5:$E$1036129,BI241,Bitácora!$AM$5:$AM$1036129,BX272)=0," ",SUMIFS(Bitácora!$Z$5:$Z$1036129,Bitácora!$D$5:$D$1036129,BC241,Bitácora!$AN$5:$AN$1036129,BS241,Bitácora!$E$5:$E$1036129,BI241,Bitácora!$AM$5:$AM$1036129,BX272))</f>
        <v xml:space="preserve"> </v>
      </c>
      <c r="CH272" s="615"/>
      <c r="CI272" s="615"/>
      <c r="CJ272" s="615"/>
      <c r="CK272" s="605" t="str">
        <f>IF(SUMIFS(Bitácora!$AA$5:$AA$1036129,Bitácora!$D$5:$D$1036129,BC241,Bitácora!$AN$5:$AN$1036129,BS241,Bitácora!$E$5:$E$1036129,BI241,Bitácora!$AM$5:$AM$1036129,BX272)=0," ",SUMIFS(Bitácora!$AA$5:$AA$1036129,Bitácora!$D$5:$D$1036129,BC241,Bitácora!$AN$5:$AN$1036129,BS241,Bitácora!$E$5:$E$1036129,BI241,Bitácora!$AM$5:$AM$1036129,BX272))</f>
        <v xml:space="preserve"> </v>
      </c>
      <c r="CL272" s="615"/>
      <c r="CM272" s="615"/>
      <c r="CN272" s="615"/>
      <c r="CO272" s="606" t="str">
        <f>IF(SUMIFS(Bitácora!$AE$5:$AE$1036129,Bitácora!$D$5:$D$1036129,BC241,Bitácora!$AN$5:$AN$1036129,BS241,Bitácora!$E$5:$E$1036129,BI241,Bitácora!$AM$5:$AM$1036129,BX272)=0," ",SUMIFS(Bitácora!$AC$5:$AC$1036129,Bitácora!$D$5:$D$1036129,BC241,Bitácora!$AN$5:$AN$1036129,BS241,Bitácora!$E$5:$E$1036129,BI241,Bitácora!$AM$5:$AM$1036129,BX272))</f>
        <v xml:space="preserve"> </v>
      </c>
      <c r="CP272" s="606"/>
      <c r="CQ272" s="606"/>
      <c r="CR272" s="606" t="str">
        <f>IF(SUMIFS(Bitácora!$AF$5:$AF$1036129,Bitácora!$D$5:$D$1036129,BC241,Bitácora!$AN$5:$AN$1036129,BS241,Bitácora!$E$5:$E$1036129,BI241,Bitácora!$AM$5:$AM$1036129,BX272)=0," ",SUMIFS(Bitácora!$AF$5:$AF$1036129,Bitácora!$D$5:$D$1036129,BC241,Bitácora!$AN$5:$AN$1036129,BS241,Bitácora!$E$5:$E$1036129,BI241,Bitácora!$AM$5:$AM$1036129,BX272))</f>
        <v xml:space="preserve"> </v>
      </c>
      <c r="CS272" s="617"/>
      <c r="CT272" s="617"/>
      <c r="CU272" s="632"/>
      <c r="CV272" s="276"/>
      <c r="CW272" s="244"/>
      <c r="CX272" s="630"/>
      <c r="CY272" s="1181"/>
      <c r="CZ272" s="1181"/>
      <c r="DA272" s="1181"/>
      <c r="DB272" s="1181"/>
      <c r="DC272" s="1181"/>
      <c r="DD272" s="1181"/>
      <c r="DE272" s="1181"/>
      <c r="DF272" s="1181"/>
      <c r="DG272" s="1181"/>
      <c r="DH272" s="1181"/>
      <c r="DI272" s="1181"/>
      <c r="DJ272" s="1181"/>
      <c r="DK272" s="1182"/>
      <c r="DL272" s="642"/>
      <c r="DM272" s="613"/>
      <c r="DN272" s="613"/>
      <c r="DO272" s="613"/>
      <c r="DP272" s="643"/>
      <c r="DQ272" s="1134"/>
      <c r="DR272" s="1135"/>
      <c r="DS272" s="1135"/>
      <c r="DT272" s="1135"/>
      <c r="DU272" s="1135"/>
      <c r="DV272" s="15"/>
      <c r="DW272" s="613" t="str">
        <f>IF(Portada!$A$1="www.fly-logics.com","OCT",0)</f>
        <v>OCT</v>
      </c>
      <c r="DX272" s="614"/>
      <c r="DY272" s="614"/>
      <c r="DZ272" s="614"/>
      <c r="EA272" s="614"/>
      <c r="EB272" s="605" t="str">
        <f>IF(SUMIFS(Bitácora!$Y$5:$Y$1036129,Bitácora!$D$5:$D$1036129,DB241,Bitácora!$AN$5:$AN$1036129,DR241,Bitácora!$E$5:$E$1036129,DH241,Bitácora!$AM$5:$AM$1036129,DW272)=0," ",SUMIFS(Bitácora!$Y$5:$Y$1036129,Bitácora!$D$5:$D$1036129,DB241,Bitácora!$AN$5:$AN$1036129,DR241,Bitácora!$E$5:$E$1036129,DH241,Bitácora!$AM$5:$AM$1036129,DW272))</f>
        <v xml:space="preserve"> </v>
      </c>
      <c r="EC272" s="615"/>
      <c r="ED272" s="615"/>
      <c r="EE272" s="615"/>
      <c r="EF272" s="605" t="str">
        <f>IF(SUMIFS(Bitácora!$Z$5:$Z$1036129,Bitácora!$D$5:$D$1036129,DB241,Bitácora!$AN$5:$AN$1036129,DR241,Bitácora!$E$5:$E$1036129,DH241,Bitácora!$AM$5:$AM$1036129,DW272)=0," ",SUMIFS(Bitácora!$Z$5:$Z$1036129,Bitácora!$D$5:$D$1036129,DB241,Bitácora!$AN$5:$AN$1036129,DR241,Bitácora!$E$5:$E$1036129,DH241,Bitácora!$AM$5:$AM$1036129,DW272))</f>
        <v xml:space="preserve"> </v>
      </c>
      <c r="EG272" s="615"/>
      <c r="EH272" s="615"/>
      <c r="EI272" s="615"/>
      <c r="EJ272" s="605" t="str">
        <f>IF(SUMIFS(Bitácora!$AA$5:$AA$1036129,Bitácora!$D$5:$D$1036129,DB241,Bitácora!$AN$5:$AN$1036129,DR241,Bitácora!$E$5:$E$1036129,DH241,Bitácora!$AM$5:$AM$1036129,DW272)=0," ",SUMIFS(Bitácora!$AA$5:$AA$1036129,Bitácora!$D$5:$D$1036129,DB241,Bitácora!$AN$5:$AN$1036129,DR241,Bitácora!$E$5:$E$1036129,DH241,Bitácora!$AM$5:$AM$1036129,DW272))</f>
        <v xml:space="preserve"> </v>
      </c>
      <c r="EK272" s="615"/>
      <c r="EL272" s="615"/>
      <c r="EM272" s="615"/>
      <c r="EN272" s="606" t="str">
        <f>IF(SUMIFS(Bitácora!$AE$5:$AE$1036129,Bitácora!$D$5:$D$1036129,DB241,Bitácora!$AN$5:$AN$1036129,DR241,Bitácora!$E$5:$E$1036129,DH241,Bitácora!$AM$5:$AM$1036129,DW272)=0," ",SUMIFS(Bitácora!$AC$5:$AC$1036129,Bitácora!$D$5:$D$1036129,DB241,Bitácora!$AN$5:$AN$1036129,DR241,Bitácora!$E$5:$E$1036129,DH241,Bitácora!$AM$5:$AM$1036129,DW272))</f>
        <v xml:space="preserve"> </v>
      </c>
      <c r="EO272" s="606"/>
      <c r="EP272" s="606"/>
      <c r="EQ272" s="606" t="str">
        <f>IF(SUMIFS(Bitácora!$AF$5:$AF$1036129,Bitácora!$D$5:$D$1036129,DB241,Bitácora!$AN$5:$AN$1036129,DR241,Bitácora!$E$5:$E$1036129,DH241,Bitácora!$AM$5:$AM$1036129,DW272)=0," ",SUMIFS(Bitácora!$AF$5:$AF$1036129,Bitácora!$D$5:$D$1036129,DB241,Bitácora!$AN$5:$AN$1036129,DR241,Bitácora!$E$5:$E$1036129,DH241,Bitácora!$AM$5:$AM$1036129,DW272))</f>
        <v xml:space="preserve"> </v>
      </c>
      <c r="ER272" s="617"/>
      <c r="ES272" s="617"/>
      <c r="ET272" s="632"/>
      <c r="EU272" s="630"/>
      <c r="EV272" s="1181"/>
      <c r="EW272" s="1181"/>
      <c r="EX272" s="1181"/>
      <c r="EY272" s="1181"/>
      <c r="EZ272" s="1181"/>
      <c r="FA272" s="1181"/>
      <c r="FB272" s="1181"/>
      <c r="FC272" s="1181"/>
      <c r="FD272" s="1181"/>
      <c r="FE272" s="1181"/>
      <c r="FF272" s="1181"/>
      <c r="FG272" s="1181"/>
      <c r="FH272" s="1182"/>
      <c r="FI272" s="642"/>
      <c r="FJ272" s="613"/>
      <c r="FK272" s="613"/>
      <c r="FL272" s="613"/>
      <c r="FM272" s="643"/>
      <c r="FN272" s="1134"/>
      <c r="FO272" s="1135"/>
      <c r="FP272" s="1135"/>
      <c r="FQ272" s="1135"/>
      <c r="FR272" s="1135"/>
      <c r="FS272" s="15"/>
      <c r="FT272" s="613" t="str">
        <f>IF(Portada!$A$1="www.fly-logics.com","OCT",0)</f>
        <v>OCT</v>
      </c>
      <c r="FU272" s="614"/>
      <c r="FV272" s="614"/>
      <c r="FW272" s="614"/>
      <c r="FX272" s="614"/>
      <c r="FY272" s="605" t="str">
        <f>IF(SUMIFS(Bitácora!$Y$5:$Y$1036129,Bitácora!$D$5:$D$1036129,EY241,Bitácora!$AN$5:$AN$1036129,FO241,Bitácora!$E$5:$E$1036129,FE241,Bitácora!$AM$5:$AM$1036129,FT272)=0," ",SUMIFS(Bitácora!$Y$5:$Y$1036129,Bitácora!$D$5:$D$1036129,EY241,Bitácora!$AN$5:$AN$1036129,FO241,Bitácora!$E$5:$E$1036129,FE241,Bitácora!$AM$5:$AM$1036129,FT272))</f>
        <v xml:space="preserve"> </v>
      </c>
      <c r="FZ272" s="615"/>
      <c r="GA272" s="615"/>
      <c r="GB272" s="615"/>
      <c r="GC272" s="605" t="str">
        <f>IF(SUMIFS(Bitácora!$Z$5:$Z$1036129,Bitácora!$D$5:$D$1036129,EY241,Bitácora!$AN$5:$AN$1036129,FO241,Bitácora!$E$5:$E$1036129,FE241,Bitácora!$AM$5:$AM$1036129,FT272)=0," ",SUMIFS(Bitácora!$Z$5:$Z$1036129,Bitácora!$D$5:$D$1036129,EY241,Bitácora!$AN$5:$AN$1036129,FO241,Bitácora!$E$5:$E$1036129,FE241,Bitácora!$AM$5:$AM$1036129,FT272))</f>
        <v xml:space="preserve"> </v>
      </c>
      <c r="GD272" s="615"/>
      <c r="GE272" s="615"/>
      <c r="GF272" s="615"/>
      <c r="GG272" s="605" t="str">
        <f>IF(SUMIFS(Bitácora!$AA$5:$AA$1036129,Bitácora!$D$5:$D$1036129,EY241,Bitácora!$AN$5:$AN$1036129,FO241,Bitácora!$E$5:$E$1036129,FE241,Bitácora!$AM$5:$AM$1036129,FT272)=0," ",SUMIFS(Bitácora!$AA$5:$AA$1036129,Bitácora!$D$5:$D$1036129,EY241,Bitácora!$AN$5:$AN$1036129,FO241,Bitácora!$E$5:$E$1036129,FE241,Bitácora!$AM$5:$AM$1036129,FT272))</f>
        <v xml:space="preserve"> </v>
      </c>
      <c r="GH272" s="615"/>
      <c r="GI272" s="615"/>
      <c r="GJ272" s="615"/>
      <c r="GK272" s="606" t="str">
        <f>IF(SUMIFS(Bitácora!$AE$5:$AE$1036129,Bitácora!$D$5:$D$1036129,EY241,Bitácora!$AN$5:$AN$1036129,FO241,Bitácora!$E$5:$E$1036129,FE241,Bitácora!$AM$5:$AM$1036129,FT272)=0," ",SUMIFS(Bitácora!$AC$5:$AC$1036129,Bitácora!$D$5:$D$1036129,EY241,Bitácora!$AN$5:$AN$1036129,FO241,Bitácora!$E$5:$E$1036129,FE241,Bitácora!$AM$5:$AM$1036129,FT272))</f>
        <v xml:space="preserve"> </v>
      </c>
      <c r="GL272" s="606"/>
      <c r="GM272" s="606"/>
      <c r="GN272" s="606" t="str">
        <f>IF(SUMIFS(Bitácora!$AF$5:$AF$1036129,Bitácora!$D$5:$D$1036129,EY241,Bitácora!$AN$5:$AN$1036129,FO241,Bitácora!$E$5:$E$1036129,FE241,Bitácora!$AM$5:$AM$1036129,FT272)=0," ",SUMIFS(Bitácora!$AF$5:$AF$1036129,Bitácora!$D$5:$D$1036129,EY241,Bitácora!$AN$5:$AN$1036129,FO241,Bitácora!$E$5:$E$1036129,FE241,Bitácora!$AM$5:$AM$1036129,FT272))</f>
        <v xml:space="preserve"> </v>
      </c>
      <c r="GO272" s="617"/>
      <c r="GP272" s="617"/>
      <c r="GQ272" s="632"/>
      <c r="GR272" s="6"/>
    </row>
    <row r="273" spans="1:200" ht="4.5" customHeight="1" x14ac:dyDescent="0.25">
      <c r="A273" s="244"/>
      <c r="B273" s="630"/>
      <c r="C273" s="625"/>
      <c r="D273" s="625"/>
      <c r="E273" s="625"/>
      <c r="F273" s="625"/>
      <c r="G273" s="625"/>
      <c r="H273" s="625"/>
      <c r="I273" s="625"/>
      <c r="J273" s="625"/>
      <c r="K273" s="625"/>
      <c r="L273" s="625"/>
      <c r="M273" s="625"/>
      <c r="N273" s="625"/>
      <c r="O273" s="625"/>
      <c r="P273" s="625"/>
      <c r="Q273" s="625"/>
      <c r="R273" s="625"/>
      <c r="S273" s="625"/>
      <c r="T273" s="625"/>
      <c r="U273" s="625"/>
      <c r="V273" s="625"/>
      <c r="W273" s="625"/>
      <c r="X273" s="625"/>
      <c r="Y273" s="625"/>
      <c r="Z273" s="15"/>
      <c r="AA273" s="614"/>
      <c r="AB273" s="614"/>
      <c r="AC273" s="614"/>
      <c r="AD273" s="614"/>
      <c r="AE273" s="614"/>
      <c r="AF273" s="615"/>
      <c r="AG273" s="616"/>
      <c r="AH273" s="616"/>
      <c r="AI273" s="615"/>
      <c r="AJ273" s="615"/>
      <c r="AK273" s="616"/>
      <c r="AL273" s="616"/>
      <c r="AM273" s="615"/>
      <c r="AN273" s="615"/>
      <c r="AO273" s="616"/>
      <c r="AP273" s="616"/>
      <c r="AQ273" s="615"/>
      <c r="AR273" s="606"/>
      <c r="AS273" s="606"/>
      <c r="AT273" s="606"/>
      <c r="AU273" s="617"/>
      <c r="AV273" s="618"/>
      <c r="AW273" s="617"/>
      <c r="AX273" s="632"/>
      <c r="AY273" s="630"/>
      <c r="AZ273" s="625"/>
      <c r="BA273" s="625"/>
      <c r="BB273" s="625"/>
      <c r="BC273" s="625"/>
      <c r="BD273" s="625"/>
      <c r="BE273" s="625"/>
      <c r="BF273" s="625"/>
      <c r="BG273" s="625"/>
      <c r="BH273" s="625"/>
      <c r="BI273" s="625"/>
      <c r="BJ273" s="625"/>
      <c r="BK273" s="625"/>
      <c r="BL273" s="625"/>
      <c r="BM273" s="625"/>
      <c r="BN273" s="625"/>
      <c r="BO273" s="625"/>
      <c r="BP273" s="625"/>
      <c r="BQ273" s="625"/>
      <c r="BR273" s="625"/>
      <c r="BS273" s="625"/>
      <c r="BT273" s="625"/>
      <c r="BU273" s="625"/>
      <c r="BV273" s="625"/>
      <c r="BW273" s="15"/>
      <c r="BX273" s="614"/>
      <c r="BY273" s="614"/>
      <c r="BZ273" s="614"/>
      <c r="CA273" s="614"/>
      <c r="CB273" s="614"/>
      <c r="CC273" s="615"/>
      <c r="CD273" s="616"/>
      <c r="CE273" s="616"/>
      <c r="CF273" s="615"/>
      <c r="CG273" s="615"/>
      <c r="CH273" s="616"/>
      <c r="CI273" s="616"/>
      <c r="CJ273" s="615"/>
      <c r="CK273" s="615"/>
      <c r="CL273" s="616"/>
      <c r="CM273" s="616"/>
      <c r="CN273" s="615"/>
      <c r="CO273" s="606"/>
      <c r="CP273" s="606"/>
      <c r="CQ273" s="606"/>
      <c r="CR273" s="617"/>
      <c r="CS273" s="618"/>
      <c r="CT273" s="617"/>
      <c r="CU273" s="632"/>
      <c r="CV273" s="276"/>
      <c r="CW273" s="244"/>
      <c r="CX273" s="630"/>
      <c r="CY273" s="625"/>
      <c r="CZ273" s="625"/>
      <c r="DA273" s="625"/>
      <c r="DB273" s="625"/>
      <c r="DC273" s="625"/>
      <c r="DD273" s="625"/>
      <c r="DE273" s="625"/>
      <c r="DF273" s="625"/>
      <c r="DG273" s="625"/>
      <c r="DH273" s="625"/>
      <c r="DI273" s="625"/>
      <c r="DJ273" s="625"/>
      <c r="DK273" s="625"/>
      <c r="DL273" s="625"/>
      <c r="DM273" s="625"/>
      <c r="DN273" s="625"/>
      <c r="DO273" s="625"/>
      <c r="DP273" s="625"/>
      <c r="DQ273" s="625"/>
      <c r="DR273" s="625"/>
      <c r="DS273" s="625"/>
      <c r="DT273" s="625"/>
      <c r="DU273" s="625"/>
      <c r="DV273" s="15"/>
      <c r="DW273" s="614"/>
      <c r="DX273" s="614"/>
      <c r="DY273" s="614"/>
      <c r="DZ273" s="614"/>
      <c r="EA273" s="614"/>
      <c r="EB273" s="615"/>
      <c r="EC273" s="616"/>
      <c r="ED273" s="616"/>
      <c r="EE273" s="615"/>
      <c r="EF273" s="615"/>
      <c r="EG273" s="616"/>
      <c r="EH273" s="616"/>
      <c r="EI273" s="615"/>
      <c r="EJ273" s="615"/>
      <c r="EK273" s="616"/>
      <c r="EL273" s="616"/>
      <c r="EM273" s="615"/>
      <c r="EN273" s="606"/>
      <c r="EO273" s="606"/>
      <c r="EP273" s="606"/>
      <c r="EQ273" s="617"/>
      <c r="ER273" s="618"/>
      <c r="ES273" s="617"/>
      <c r="ET273" s="632"/>
      <c r="EU273" s="630"/>
      <c r="EV273" s="625"/>
      <c r="EW273" s="625"/>
      <c r="EX273" s="625"/>
      <c r="EY273" s="625"/>
      <c r="EZ273" s="625"/>
      <c r="FA273" s="625"/>
      <c r="FB273" s="625"/>
      <c r="FC273" s="625"/>
      <c r="FD273" s="625"/>
      <c r="FE273" s="625"/>
      <c r="FF273" s="625"/>
      <c r="FG273" s="625"/>
      <c r="FH273" s="625"/>
      <c r="FI273" s="625"/>
      <c r="FJ273" s="625"/>
      <c r="FK273" s="625"/>
      <c r="FL273" s="625"/>
      <c r="FM273" s="625"/>
      <c r="FN273" s="625"/>
      <c r="FO273" s="625"/>
      <c r="FP273" s="625"/>
      <c r="FQ273" s="625"/>
      <c r="FR273" s="625"/>
      <c r="FS273" s="15"/>
      <c r="FT273" s="614"/>
      <c r="FU273" s="614"/>
      <c r="FV273" s="614"/>
      <c r="FW273" s="614"/>
      <c r="FX273" s="614"/>
      <c r="FY273" s="615"/>
      <c r="FZ273" s="616"/>
      <c r="GA273" s="616"/>
      <c r="GB273" s="615"/>
      <c r="GC273" s="615"/>
      <c r="GD273" s="616"/>
      <c r="GE273" s="616"/>
      <c r="GF273" s="615"/>
      <c r="GG273" s="615"/>
      <c r="GH273" s="616"/>
      <c r="GI273" s="616"/>
      <c r="GJ273" s="615"/>
      <c r="GK273" s="606"/>
      <c r="GL273" s="606"/>
      <c r="GM273" s="606"/>
      <c r="GN273" s="617"/>
      <c r="GO273" s="618"/>
      <c r="GP273" s="617"/>
      <c r="GQ273" s="632"/>
      <c r="GR273" s="6"/>
    </row>
    <row r="274" spans="1:200" ht="13.5" customHeight="1" x14ac:dyDescent="0.25">
      <c r="A274" s="244"/>
      <c r="B274" s="599"/>
      <c r="C274" s="1159" t="str">
        <f>IF(Portada!$A$1="www.fly-logics.com","ILS",0)</f>
        <v>ILS</v>
      </c>
      <c r="D274" s="1159"/>
      <c r="E274" s="1159"/>
      <c r="F274" s="1159"/>
      <c r="G274" s="1159"/>
      <c r="H274" s="625"/>
      <c r="I274" s="622" t="str">
        <f>IF(Portada!$A$1="www.fly-logics.com","VFR",0)</f>
        <v>VFR</v>
      </c>
      <c r="J274" s="622"/>
      <c r="K274" s="622"/>
      <c r="L274" s="622"/>
      <c r="M274" s="622"/>
      <c r="N274" s="625"/>
      <c r="O274" s="631" t="str">
        <f>IF(Portada!$A$1="www.fly-logics.com","ADF",0)</f>
        <v>ADF</v>
      </c>
      <c r="P274" s="631"/>
      <c r="Q274" s="631"/>
      <c r="R274" s="631"/>
      <c r="S274" s="631"/>
      <c r="T274" s="625"/>
      <c r="U274" s="622" t="str">
        <f>IF(Portada!$A$1="www.fly-logics.com","VOR",0)</f>
        <v>VOR</v>
      </c>
      <c r="V274" s="622"/>
      <c r="W274" s="622"/>
      <c r="X274" s="622"/>
      <c r="Y274" s="622"/>
      <c r="Z274" s="15"/>
      <c r="AA274" s="614"/>
      <c r="AB274" s="614"/>
      <c r="AC274" s="614"/>
      <c r="AD274" s="614"/>
      <c r="AE274" s="614"/>
      <c r="AF274" s="615"/>
      <c r="AG274" s="615"/>
      <c r="AH274" s="615"/>
      <c r="AI274" s="615"/>
      <c r="AJ274" s="615"/>
      <c r="AK274" s="615"/>
      <c r="AL274" s="615"/>
      <c r="AM274" s="615"/>
      <c r="AN274" s="615"/>
      <c r="AO274" s="615"/>
      <c r="AP274" s="615"/>
      <c r="AQ274" s="615"/>
      <c r="AR274" s="606"/>
      <c r="AS274" s="606"/>
      <c r="AT274" s="606"/>
      <c r="AU274" s="617"/>
      <c r="AV274" s="617"/>
      <c r="AW274" s="617"/>
      <c r="AX274" s="632"/>
      <c r="AY274" s="599"/>
      <c r="AZ274" s="1159" t="str">
        <f>IF(Portada!$A$1="www.fly-logics.com","ILS",0)</f>
        <v>ILS</v>
      </c>
      <c r="BA274" s="1159"/>
      <c r="BB274" s="1159"/>
      <c r="BC274" s="1159"/>
      <c r="BD274" s="1159"/>
      <c r="BE274" s="625"/>
      <c r="BF274" s="622" t="str">
        <f>IF(Portada!$A$1="www.fly-logics.com","VFR",0)</f>
        <v>VFR</v>
      </c>
      <c r="BG274" s="622"/>
      <c r="BH274" s="622"/>
      <c r="BI274" s="622"/>
      <c r="BJ274" s="622"/>
      <c r="BK274" s="625"/>
      <c r="BL274" s="631" t="str">
        <f>IF(Portada!$A$1="www.fly-logics.com","ADF",0)</f>
        <v>ADF</v>
      </c>
      <c r="BM274" s="631"/>
      <c r="BN274" s="631"/>
      <c r="BO274" s="631"/>
      <c r="BP274" s="631"/>
      <c r="BQ274" s="625"/>
      <c r="BR274" s="622" t="str">
        <f>IF(Portada!$A$1="www.fly-logics.com","VOR",0)</f>
        <v>VOR</v>
      </c>
      <c r="BS274" s="622"/>
      <c r="BT274" s="622"/>
      <c r="BU274" s="622"/>
      <c r="BV274" s="622"/>
      <c r="BW274" s="15"/>
      <c r="BX274" s="614"/>
      <c r="BY274" s="614"/>
      <c r="BZ274" s="614"/>
      <c r="CA274" s="614"/>
      <c r="CB274" s="614"/>
      <c r="CC274" s="615"/>
      <c r="CD274" s="615"/>
      <c r="CE274" s="615"/>
      <c r="CF274" s="615"/>
      <c r="CG274" s="615"/>
      <c r="CH274" s="615"/>
      <c r="CI274" s="615"/>
      <c r="CJ274" s="615"/>
      <c r="CK274" s="615"/>
      <c r="CL274" s="615"/>
      <c r="CM274" s="615"/>
      <c r="CN274" s="615"/>
      <c r="CO274" s="606"/>
      <c r="CP274" s="606"/>
      <c r="CQ274" s="606"/>
      <c r="CR274" s="617"/>
      <c r="CS274" s="617"/>
      <c r="CT274" s="617"/>
      <c r="CU274" s="632"/>
      <c r="CV274" s="276"/>
      <c r="CW274" s="244"/>
      <c r="CX274" s="599"/>
      <c r="CY274" s="1159" t="str">
        <f>IF(Portada!$A$1="www.fly-logics.com","ILS",0)</f>
        <v>ILS</v>
      </c>
      <c r="CZ274" s="1159"/>
      <c r="DA274" s="1159"/>
      <c r="DB274" s="1159"/>
      <c r="DC274" s="1159"/>
      <c r="DD274" s="625"/>
      <c r="DE274" s="622" t="str">
        <f>IF(Portada!$A$1="www.fly-logics.com","VFR",0)</f>
        <v>VFR</v>
      </c>
      <c r="DF274" s="622"/>
      <c r="DG274" s="622"/>
      <c r="DH274" s="622"/>
      <c r="DI274" s="622"/>
      <c r="DJ274" s="625"/>
      <c r="DK274" s="631" t="str">
        <f>IF(Portada!$A$1="www.fly-logics.com","ADF",0)</f>
        <v>ADF</v>
      </c>
      <c r="DL274" s="631"/>
      <c r="DM274" s="631"/>
      <c r="DN274" s="631"/>
      <c r="DO274" s="631"/>
      <c r="DP274" s="625"/>
      <c r="DQ274" s="622" t="str">
        <f>IF(Portada!$A$1="www.fly-logics.com","VOR",0)</f>
        <v>VOR</v>
      </c>
      <c r="DR274" s="622"/>
      <c r="DS274" s="622"/>
      <c r="DT274" s="622"/>
      <c r="DU274" s="622"/>
      <c r="DV274" s="15"/>
      <c r="DW274" s="614"/>
      <c r="DX274" s="614"/>
      <c r="DY274" s="614"/>
      <c r="DZ274" s="614"/>
      <c r="EA274" s="614"/>
      <c r="EB274" s="615"/>
      <c r="EC274" s="615"/>
      <c r="ED274" s="615"/>
      <c r="EE274" s="615"/>
      <c r="EF274" s="615"/>
      <c r="EG274" s="615"/>
      <c r="EH274" s="615"/>
      <c r="EI274" s="615"/>
      <c r="EJ274" s="615"/>
      <c r="EK274" s="615"/>
      <c r="EL274" s="615"/>
      <c r="EM274" s="615"/>
      <c r="EN274" s="606"/>
      <c r="EO274" s="606"/>
      <c r="EP274" s="606"/>
      <c r="EQ274" s="617"/>
      <c r="ER274" s="617"/>
      <c r="ES274" s="617"/>
      <c r="ET274" s="632"/>
      <c r="EU274" s="599"/>
      <c r="EV274" s="1159" t="str">
        <f>IF(Portada!$A$1="www.fly-logics.com","ILS",0)</f>
        <v>ILS</v>
      </c>
      <c r="EW274" s="1159"/>
      <c r="EX274" s="1159"/>
      <c r="EY274" s="1159"/>
      <c r="EZ274" s="1159"/>
      <c r="FA274" s="625"/>
      <c r="FB274" s="622" t="str">
        <f>IF(Portada!$A$1="www.fly-logics.com","VFR",0)</f>
        <v>VFR</v>
      </c>
      <c r="FC274" s="622"/>
      <c r="FD274" s="622"/>
      <c r="FE274" s="622"/>
      <c r="FF274" s="622"/>
      <c r="FG274" s="625"/>
      <c r="FH274" s="631" t="str">
        <f>IF(Portada!$A$1="www.fly-logics.com","ADF",0)</f>
        <v>ADF</v>
      </c>
      <c r="FI274" s="631"/>
      <c r="FJ274" s="631"/>
      <c r="FK274" s="631"/>
      <c r="FL274" s="631"/>
      <c r="FM274" s="625"/>
      <c r="FN274" s="622" t="str">
        <f>IF(Portada!$A$1="www.fly-logics.com","VOR",0)</f>
        <v>VOR</v>
      </c>
      <c r="FO274" s="622"/>
      <c r="FP274" s="622"/>
      <c r="FQ274" s="622"/>
      <c r="FR274" s="622"/>
      <c r="FS274" s="15"/>
      <c r="FT274" s="614"/>
      <c r="FU274" s="614"/>
      <c r="FV274" s="614"/>
      <c r="FW274" s="614"/>
      <c r="FX274" s="614"/>
      <c r="FY274" s="615"/>
      <c r="FZ274" s="615"/>
      <c r="GA274" s="615"/>
      <c r="GB274" s="615"/>
      <c r="GC274" s="615"/>
      <c r="GD274" s="615"/>
      <c r="GE274" s="615"/>
      <c r="GF274" s="615"/>
      <c r="GG274" s="615"/>
      <c r="GH274" s="615"/>
      <c r="GI274" s="615"/>
      <c r="GJ274" s="615"/>
      <c r="GK274" s="606"/>
      <c r="GL274" s="606"/>
      <c r="GM274" s="606"/>
      <c r="GN274" s="617"/>
      <c r="GO274" s="617"/>
      <c r="GP274" s="617"/>
      <c r="GQ274" s="632"/>
      <c r="GR274" s="6"/>
    </row>
    <row r="275" spans="1:200" ht="8.85" customHeight="1" x14ac:dyDescent="0.25">
      <c r="A275" s="244"/>
      <c r="B275" s="599"/>
      <c r="C275" s="1160" t="str">
        <f>IFERROR(SUM(IF(SUMIFS(Bitácora!$AG$5:$AG$1036129,Bitácora!$D$5:$D$1036129,F241,Bitácora!$AN$5:$AN$1036129,V241,Bitácora!$AH$5:$AH$1036129,C274,Bitácora!$E$5:$E$1036129,L241)=0," ",SUMIFS(Bitácora!$AG$5:$AG$1036129,Bitácora!$D$5:$D$1036129,F241,Bitácora!$AN$5:$AN$1036129,V241,Bitácora!$AH$5:$AH$1036129,C274,Bitácora!$E$5:$E$1036129,L241)),F279,N279,V279)," ")</f>
        <v xml:space="preserve"> </v>
      </c>
      <c r="D275" s="1160"/>
      <c r="E275" s="1160"/>
      <c r="F275" s="1160"/>
      <c r="G275" s="1160"/>
      <c r="H275" s="625"/>
      <c r="I275" s="1160" t="str">
        <f>IF(SUMIFS(Bitácora!$AG$5:$AG$1036129,Bitácora!$D$5:$D$1036129,F241,Bitácora!$AN$5:$AN$1036129,V241,Bitácora!$AH$5:$AH$1036129,I274,Bitácora!$E$5:$E$1036129,L241)=0," ",SUMIFS(Bitácora!$AG$5:$AG$1036129,Bitácora!$D$5:$D$1036129,F241,Bitácora!$AN$5:$AN$1036129,V241,Bitácora!$AH$5:$AH$1036129,I274,Bitácora!$E$5:$E$1036129,L241))</f>
        <v xml:space="preserve"> </v>
      </c>
      <c r="J275" s="1160"/>
      <c r="K275" s="1160"/>
      <c r="L275" s="1160"/>
      <c r="M275" s="1160"/>
      <c r="N275" s="625"/>
      <c r="O275" s="1160" t="str">
        <f>IF(SUMIFS(Bitácora!$AG$5:$AG$1036129,Bitácora!$D$5:$D$1036129,F241,Bitácora!$AN$5:$AN$1036129,V241,Bitácora!$AH$5:$AH$1036129,O274,Bitácora!$E$5:$E$1036129,L241)=0," ",SUMIFS(Bitácora!$AG$5:$AG$1036129,Bitácora!$D$5:$D$1036129,F241,Bitácora!$AN$5:$AN$1036129,V241,Bitácora!$AH$5:$AH$1036129,O274,Bitácora!$E$5:$E$1036129,L241))</f>
        <v xml:space="preserve"> </v>
      </c>
      <c r="P275" s="1160"/>
      <c r="Q275" s="1160"/>
      <c r="R275" s="1160"/>
      <c r="S275" s="1160"/>
      <c r="T275" s="625"/>
      <c r="U275" s="1160" t="str">
        <f>IF(SUMIFS(Bitácora!$AG$5:$AG$1036129,Bitácora!$D$5:$D$1036129,F241,Bitácora!$AN$5:$AN$1036129,V241,Bitácora!$AH$5:$AH$1036129,U274,Bitácora!$E$5:$E$1036129,L241)=0," ",SUMIFS(Bitácora!$AG$5:$AG$1036129,Bitácora!$D$5:$D$1036129,F241,Bitácora!$AN$5:$AN$1036129,V241,Bitácora!$AH$5:$AH$1036129,U274,Bitácora!$E$5:$E$1036129,L241))</f>
        <v xml:space="preserve"> </v>
      </c>
      <c r="V275" s="1160"/>
      <c r="W275" s="1160"/>
      <c r="X275" s="1160"/>
      <c r="Y275" s="1160"/>
      <c r="Z275" s="15"/>
      <c r="AA275" s="613" t="str">
        <f>IF(Portada!$A$1="www.fly-logics.com","NOV",0)</f>
        <v>NOV</v>
      </c>
      <c r="AB275" s="613"/>
      <c r="AC275" s="613"/>
      <c r="AD275" s="613"/>
      <c r="AE275" s="613"/>
      <c r="AF275" s="605" t="str">
        <f>IF(SUMIFS(Bitácora!$Y$5:$Y$1036129,Bitácora!$D$5:$D$1036129,F241,Bitácora!$AN$5:$AN$1036129,V241,Bitácora!$E$5:$E$1036129,L241,Bitácora!$AM$5:$AM$1036129,AA275)=0," ",SUMIFS(Bitácora!$Y$5:$Y$1036129,Bitácora!$D$5:$D$1036129,F241,Bitácora!$AN$5:$AN$1036129,V241,Bitácora!$E$5:$E$1036129,L241,Bitácora!$AM$5:$AM$1036129,AA275))</f>
        <v xml:space="preserve"> </v>
      </c>
      <c r="AG275" s="605"/>
      <c r="AH275" s="605"/>
      <c r="AI275" s="605"/>
      <c r="AJ275" s="605" t="str">
        <f>IF(SUMIFS(Bitácora!$Z$5:$Z$1036129,Bitácora!$D$5:$D$1036129,F241,Bitácora!$AN$5:$AN$1036129,V241,Bitácora!$E$5:$E$1036129,L241,Bitácora!$AM$5:$AM$1036129,AA275)=0," ",SUMIFS(Bitácora!$Z$5:$Z$1036129,Bitácora!$D$5:$D$1036129,F241,Bitácora!$AN$5:$AN$1036129,V241,Bitácora!$E$5:$E$1036129,L241,Bitácora!$AM$5:$AM$1036129,AA275))</f>
        <v xml:space="preserve"> </v>
      </c>
      <c r="AK275" s="605"/>
      <c r="AL275" s="605"/>
      <c r="AM275" s="605"/>
      <c r="AN275" s="605" t="str">
        <f>IF(SUMIFS(Bitácora!$AA$5:$AA$1036129,Bitácora!$D$5:$D$1036129,F241,Bitácora!$AN$5:$AN$1036129,V241,Bitácora!$E$5:$E$1036129,L241,Bitácora!$AM$5:$AM$1036129,AA275)=0," ",SUMIFS(Bitácora!$AA$5:$AA$1036129,Bitácora!$D$5:$D$1036129,F241,Bitácora!$AN$5:$AN$1036129,V241,Bitácora!$E$5:$E$1036129,L241,Bitácora!$AM$5:$AM$1036129,AA275))</f>
        <v xml:space="preserve"> </v>
      </c>
      <c r="AO275" s="605"/>
      <c r="AP275" s="605"/>
      <c r="AQ275" s="605"/>
      <c r="AR275" s="606" t="str">
        <f>IF(SUMIFS(Bitácora!$AE$5:$AE$1036129,Bitácora!$D$5:$D$1036129,F241,Bitácora!$AN$5:$AN$1036129,V241,Bitácora!$E$5:$E$1036129,L241,Bitácora!$AM$5:$AM$1036129,AA275)=0," ",SUMIFS(Bitácora!$AC$5:$AC$1036129,Bitácora!$D$5:$D$1036129,F241,Bitácora!$AN$5:$AN$1036129,V241,Bitácora!$E$5:$E$1036129,L241,Bitácora!$AM$5:$AM$1036129,AA275))</f>
        <v xml:space="preserve"> </v>
      </c>
      <c r="AS275" s="606"/>
      <c r="AT275" s="606"/>
      <c r="AU275" s="606" t="str">
        <f>IF(SUMIFS(Bitácora!$AF$5:$AF$1036129,Bitácora!$D$5:$D$1036129,F241,Bitácora!$AN$5:$AN$1036129,V241,Bitácora!$E$5:$E$1036129,L241,Bitácora!$AM$5:$AM$1036129,AA275)=0," ",SUMIFS(Bitácora!$AF$5:$AF$1036129,Bitácora!$D$5:$D$1036129,F241,Bitácora!$AN$5:$AN$1036129,V241,Bitácora!$E$5:$E$1036129,L241,Bitácora!$AM$5:$AM$1036129,AA275))</f>
        <v xml:space="preserve"> </v>
      </c>
      <c r="AV275" s="606"/>
      <c r="AW275" s="606"/>
      <c r="AX275" s="632"/>
      <c r="AY275" s="599"/>
      <c r="AZ275" s="1160" t="str">
        <f>IFERROR(SUM(IF(SUMIFS(Bitácora!$AG$5:$AG$1036129,Bitácora!$D$5:$D$1036129,BC241,Bitácora!$AN$5:$AN$1036129,BS241,Bitácora!$AH$5:$AH$1036129,AZ274,Bitácora!$E$5:$E$1036129,BI241)=0," ",SUMIFS(Bitácora!$AG$5:$AG$1036129,Bitácora!$D$5:$D$1036129,BC241,Bitácora!$AN$5:$AN$1036129,BS241,Bitácora!$AH$5:$AH$1036129,AZ274,Bitácora!$E$5:$E$1036129,BI241)),BC279,BK279,BS279)," ")</f>
        <v xml:space="preserve"> </v>
      </c>
      <c r="BA275" s="1160"/>
      <c r="BB275" s="1160"/>
      <c r="BC275" s="1160"/>
      <c r="BD275" s="1160"/>
      <c r="BE275" s="625"/>
      <c r="BF275" s="1160" t="str">
        <f>IF(SUMIFS(Bitácora!$AG$5:$AG$1036129,Bitácora!$D$5:$D$1036129,BC241,Bitácora!$AN$5:$AN$1036129,BS241,Bitácora!$AH$5:$AH$1036129,BF274,Bitácora!$E$5:$E$1036129,BI241)=0," ",SUMIFS(Bitácora!$AG$5:$AG$1036129,Bitácora!$D$5:$D$1036129,BC241,Bitácora!$AN$5:$AN$1036129,BS241,Bitácora!$AH$5:$AH$1036129,BF274,Bitácora!$E$5:$E$1036129,BI241))</f>
        <v xml:space="preserve"> </v>
      </c>
      <c r="BG275" s="1160"/>
      <c r="BH275" s="1160"/>
      <c r="BI275" s="1160"/>
      <c r="BJ275" s="1160"/>
      <c r="BK275" s="625"/>
      <c r="BL275" s="1160" t="str">
        <f>IF(SUMIFS(Bitácora!$AG$5:$AG$1036129,Bitácora!$D$5:$D$1036129,BC241,Bitácora!$AN$5:$AN$1036129,BS241,Bitácora!$AH$5:$AH$1036129,BL274,Bitácora!$E$5:$E$1036129,BI241)=0," ",SUMIFS(Bitácora!$AG$5:$AG$1036129,Bitácora!$D$5:$D$1036129,BC241,Bitácora!$AN$5:$AN$1036129,BS241,Bitácora!$AH$5:$AH$1036129,BL274,Bitácora!$E$5:$E$1036129,BI241))</f>
        <v xml:space="preserve"> </v>
      </c>
      <c r="BM275" s="1160"/>
      <c r="BN275" s="1160"/>
      <c r="BO275" s="1160"/>
      <c r="BP275" s="1160"/>
      <c r="BQ275" s="625"/>
      <c r="BR275" s="1160" t="str">
        <f>IF(SUMIFS(Bitácora!$AG$5:$AG$1036129,Bitácora!$D$5:$D$1036129,BC241,Bitácora!$AN$5:$AN$1036129,BS241,Bitácora!$AH$5:$AH$1036129,BR274,Bitácora!$E$5:$E$1036129,BI241)=0," ",SUMIFS(Bitácora!$AG$5:$AG$1036129,Bitácora!$D$5:$D$1036129,BC241,Bitácora!$AN$5:$AN$1036129,BS241,Bitácora!$AH$5:$AH$1036129,BR274,Bitácora!$E$5:$E$1036129,BI241))</f>
        <v xml:space="preserve"> </v>
      </c>
      <c r="BS275" s="1160"/>
      <c r="BT275" s="1160"/>
      <c r="BU275" s="1160"/>
      <c r="BV275" s="1160"/>
      <c r="BW275" s="15"/>
      <c r="BX275" s="613" t="str">
        <f>IF(Portada!$A$1="www.fly-logics.com","NOV",0)</f>
        <v>NOV</v>
      </c>
      <c r="BY275" s="613"/>
      <c r="BZ275" s="613"/>
      <c r="CA275" s="613"/>
      <c r="CB275" s="613"/>
      <c r="CC275" s="605" t="str">
        <f>IF(SUMIFS(Bitácora!$Y$5:$Y$1036129,Bitácora!$D$5:$D$1036129,BC241,Bitácora!$AN$5:$AN$1036129,BS241,Bitácora!$E$5:$E$1036129,BI241,Bitácora!$AM$5:$AM$1036129,BX275)=0," ",SUMIFS(Bitácora!$Y$5:$Y$1036129,Bitácora!$D$5:$D$1036129,BC241,Bitácora!$AN$5:$AN$1036129,BS241,Bitácora!$E$5:$E$1036129,BI241,Bitácora!$AM$5:$AM$1036129,BX275))</f>
        <v xml:space="preserve"> </v>
      </c>
      <c r="CD275" s="605"/>
      <c r="CE275" s="605"/>
      <c r="CF275" s="605"/>
      <c r="CG275" s="605" t="str">
        <f>IF(SUMIFS(Bitácora!$Z$5:$Z$1036129,Bitácora!$D$5:$D$1036129,BC241,Bitácora!$AN$5:$AN$1036129,BS241,Bitácora!$E$5:$E$1036129,BI241,Bitácora!$AM$5:$AM$1036129,BX275)=0," ",SUMIFS(Bitácora!$Z$5:$Z$1036129,Bitácora!$D$5:$D$1036129,BC241,Bitácora!$AN$5:$AN$1036129,BS241,Bitácora!$E$5:$E$1036129,BI241,Bitácora!$AM$5:$AM$1036129,BX275))</f>
        <v xml:space="preserve"> </v>
      </c>
      <c r="CH275" s="605"/>
      <c r="CI275" s="605"/>
      <c r="CJ275" s="605"/>
      <c r="CK275" s="605" t="str">
        <f>IF(SUMIFS(Bitácora!$AA$5:$AA$1036129,Bitácora!$D$5:$D$1036129,BC241,Bitácora!$AN$5:$AN$1036129,BS241,Bitácora!$E$5:$E$1036129,BI241,Bitácora!$AM$5:$AM$1036129,BX275)=0," ",SUMIFS(Bitácora!$AA$5:$AA$1036129,Bitácora!$D$5:$D$1036129,BC241,Bitácora!$AN$5:$AN$1036129,BS241,Bitácora!$E$5:$E$1036129,BI241,Bitácora!$AM$5:$AM$1036129,BX275))</f>
        <v xml:space="preserve"> </v>
      </c>
      <c r="CL275" s="605"/>
      <c r="CM275" s="605"/>
      <c r="CN275" s="605"/>
      <c r="CO275" s="606" t="str">
        <f>IF(SUMIFS(Bitácora!$AE$5:$AE$1036129,Bitácora!$D$5:$D$1036129,BC241,Bitácora!$AN$5:$AN$1036129,BS241,Bitácora!$E$5:$E$1036129,BI241,Bitácora!$AM$5:$AM$1036129,BX275)=0," ",SUMIFS(Bitácora!$AC$5:$AC$1036129,Bitácora!$D$5:$D$1036129,BC241,Bitácora!$AN$5:$AN$1036129,BS241,Bitácora!$E$5:$E$1036129,BI241,Bitácora!$AM$5:$AM$1036129,BX275))</f>
        <v xml:space="preserve"> </v>
      </c>
      <c r="CP275" s="606"/>
      <c r="CQ275" s="606"/>
      <c r="CR275" s="606" t="str">
        <f>IF(SUMIFS(Bitácora!$AF$5:$AF$1036129,Bitácora!$D$5:$D$1036129,BC241,Bitácora!$AN$5:$AN$1036129,BS241,Bitácora!$E$5:$E$1036129,BI241,Bitácora!$AM$5:$AM$1036129,BX275)=0," ",SUMIFS(Bitácora!$AF$5:$AF$1036129,Bitácora!$D$5:$D$1036129,BC241,Bitácora!$AN$5:$AN$1036129,BS241,Bitácora!$E$5:$E$1036129,BI241,Bitácora!$AM$5:$AM$1036129,BX275))</f>
        <v xml:space="preserve"> </v>
      </c>
      <c r="CS275" s="606"/>
      <c r="CT275" s="606"/>
      <c r="CU275" s="632"/>
      <c r="CV275" s="278"/>
      <c r="CW275" s="244"/>
      <c r="CX275" s="599"/>
      <c r="CY275" s="1160" t="str">
        <f>IFERROR(SUM(IF(SUMIFS(Bitácora!$AG$5:$AG$1036129,Bitácora!$D$5:$D$1036129,DB241,Bitácora!$AN$5:$AN$1036129,DR241,Bitácora!$AH$5:$AH$1036129,CY274,Bitácora!$E$5:$E$1036129,DH241)=0," ",SUMIFS(Bitácora!$AG$5:$AG$1036129,Bitácora!$D$5:$D$1036129,DB241,Bitácora!$AN$5:$AN$1036129,DR241,Bitácora!$AH$5:$AH$1036129,CY274,Bitácora!$E$5:$E$1036129,DH241)),DB279,DJ279,DR279)," ")</f>
        <v xml:space="preserve"> </v>
      </c>
      <c r="CZ275" s="1160"/>
      <c r="DA275" s="1160"/>
      <c r="DB275" s="1160"/>
      <c r="DC275" s="1160"/>
      <c r="DD275" s="625"/>
      <c r="DE275" s="1160" t="str">
        <f>IF(SUMIFS(Bitácora!$AG$5:$AG$1036129,Bitácora!$D$5:$D$1036129,DB241,Bitácora!$AN$5:$AN$1036129,DR241,Bitácora!$AH$5:$AH$1036129,DE274,Bitácora!$E$5:$E$1036129,DH241)=0," ",SUMIFS(Bitácora!$AG$5:$AG$1036129,Bitácora!$D$5:$D$1036129,DB241,Bitácora!$AN$5:$AN$1036129,DR241,Bitácora!$AH$5:$AH$1036129,DE274,Bitácora!$E$5:$E$1036129,DH241))</f>
        <v xml:space="preserve"> </v>
      </c>
      <c r="DF275" s="1160"/>
      <c r="DG275" s="1160"/>
      <c r="DH275" s="1160"/>
      <c r="DI275" s="1160"/>
      <c r="DJ275" s="625"/>
      <c r="DK275" s="1160" t="str">
        <f>IF(SUMIFS(Bitácora!$AG$5:$AG$1036129,Bitácora!$D$5:$D$1036129,DB241,Bitácora!$AN$5:$AN$1036129,DR241,Bitácora!$AH$5:$AH$1036129,DK274,Bitácora!$E$5:$E$1036129,DH241)=0," ",SUMIFS(Bitácora!$AG$5:$AG$1036129,Bitácora!$D$5:$D$1036129,DB241,Bitácora!$AN$5:$AN$1036129,DR241,Bitácora!$AH$5:$AH$1036129,DK274,Bitácora!$E$5:$E$1036129,DH241))</f>
        <v xml:space="preserve"> </v>
      </c>
      <c r="DL275" s="1160"/>
      <c r="DM275" s="1160"/>
      <c r="DN275" s="1160"/>
      <c r="DO275" s="1160"/>
      <c r="DP275" s="625"/>
      <c r="DQ275" s="1160" t="str">
        <f>IF(SUMIFS(Bitácora!$AG$5:$AG$1036129,Bitácora!$D$5:$D$1036129,DB241,Bitácora!$AN$5:$AN$1036129,DR241,Bitácora!$AH$5:$AH$1036129,DQ274,Bitácora!$E$5:$E$1036129,DH241)=0," ",SUMIFS(Bitácora!$AG$5:$AG$1036129,Bitácora!$D$5:$D$1036129,DB241,Bitácora!$AN$5:$AN$1036129,DR241,Bitácora!$AH$5:$AH$1036129,DQ274,Bitácora!$E$5:$E$1036129,DH241))</f>
        <v xml:space="preserve"> </v>
      </c>
      <c r="DR275" s="1160"/>
      <c r="DS275" s="1160"/>
      <c r="DT275" s="1160"/>
      <c r="DU275" s="1160"/>
      <c r="DV275" s="15"/>
      <c r="DW275" s="613" t="str">
        <f>IF(Portada!$A$1="www.fly-logics.com","NOV",0)</f>
        <v>NOV</v>
      </c>
      <c r="DX275" s="613"/>
      <c r="DY275" s="613"/>
      <c r="DZ275" s="613"/>
      <c r="EA275" s="613"/>
      <c r="EB275" s="605" t="str">
        <f>IF(SUMIFS(Bitácora!$Y$5:$Y$1036129,Bitácora!$D$5:$D$1036129,DB241,Bitácora!$AN$5:$AN$1036129,DR241,Bitácora!$E$5:$E$1036129,DH241,Bitácora!$AM$5:$AM$1036129,DW275)=0," ",SUMIFS(Bitácora!$Y$5:$Y$1036129,Bitácora!$D$5:$D$1036129,DB241,Bitácora!$AN$5:$AN$1036129,DR241,Bitácora!$E$5:$E$1036129,DH241,Bitácora!$AM$5:$AM$1036129,DW275))</f>
        <v xml:space="preserve"> </v>
      </c>
      <c r="EC275" s="605"/>
      <c r="ED275" s="605"/>
      <c r="EE275" s="605"/>
      <c r="EF275" s="605" t="str">
        <f>IF(SUMIFS(Bitácora!$Z$5:$Z$1036129,Bitácora!$D$5:$D$1036129,DB241,Bitácora!$AN$5:$AN$1036129,DR241,Bitácora!$E$5:$E$1036129,DH241,Bitácora!$AM$5:$AM$1036129,DW275)=0," ",SUMIFS(Bitácora!$Z$5:$Z$1036129,Bitácora!$D$5:$D$1036129,DB241,Bitácora!$AN$5:$AN$1036129,DR241,Bitácora!$E$5:$E$1036129,DH241,Bitácora!$AM$5:$AM$1036129,DW275))</f>
        <v xml:space="preserve"> </v>
      </c>
      <c r="EG275" s="605"/>
      <c r="EH275" s="605"/>
      <c r="EI275" s="605"/>
      <c r="EJ275" s="605" t="str">
        <f>IF(SUMIFS(Bitácora!$AA$5:$AA$1036129,Bitácora!$D$5:$D$1036129,DB241,Bitácora!$AN$5:$AN$1036129,DR241,Bitácora!$E$5:$E$1036129,DH241,Bitácora!$AM$5:$AM$1036129,DW275)=0," ",SUMIFS(Bitácora!$AA$5:$AA$1036129,Bitácora!$D$5:$D$1036129,DB241,Bitácora!$AN$5:$AN$1036129,DR241,Bitácora!$E$5:$E$1036129,DH241,Bitácora!$AM$5:$AM$1036129,DW275))</f>
        <v xml:space="preserve"> </v>
      </c>
      <c r="EK275" s="605"/>
      <c r="EL275" s="605"/>
      <c r="EM275" s="605"/>
      <c r="EN275" s="606" t="str">
        <f>IF(SUMIFS(Bitácora!$AE$5:$AE$1036129,Bitácora!$D$5:$D$1036129,DB241,Bitácora!$AN$5:$AN$1036129,DR241,Bitácora!$E$5:$E$1036129,DH241,Bitácora!$AM$5:$AM$1036129,DW275)=0," ",SUMIFS(Bitácora!$AC$5:$AC$1036129,Bitácora!$D$5:$D$1036129,DB241,Bitácora!$AN$5:$AN$1036129,DR241,Bitácora!$E$5:$E$1036129,DH241,Bitácora!$AM$5:$AM$1036129,DW275))</f>
        <v xml:space="preserve"> </v>
      </c>
      <c r="EO275" s="606"/>
      <c r="EP275" s="606"/>
      <c r="EQ275" s="606" t="str">
        <f>IF(SUMIFS(Bitácora!$AF$5:$AF$1036129,Bitácora!$D$5:$D$1036129,DB241,Bitácora!$AN$5:$AN$1036129,DR241,Bitácora!$E$5:$E$1036129,DH241,Bitácora!$AM$5:$AM$1036129,DW275)=0," ",SUMIFS(Bitácora!$AF$5:$AF$1036129,Bitácora!$D$5:$D$1036129,DB241,Bitácora!$AN$5:$AN$1036129,DR241,Bitácora!$E$5:$E$1036129,DH241,Bitácora!$AM$5:$AM$1036129,DW275))</f>
        <v xml:space="preserve"> </v>
      </c>
      <c r="ER275" s="606"/>
      <c r="ES275" s="606"/>
      <c r="ET275" s="632"/>
      <c r="EU275" s="599"/>
      <c r="EV275" s="1160" t="str">
        <f>IFERROR(SUM(IF(SUMIFS(Bitácora!$AG$5:$AG$1036129,Bitácora!$D$5:$D$1036129,EY241,Bitácora!$AN$5:$AN$1036129,FO241,Bitácora!$AH$5:$AH$1036129,EV274,Bitácora!$E$5:$E$1036129,FE241)=0," ",SUMIFS(Bitácora!$AG$5:$AG$1036129,Bitácora!$D$5:$D$1036129,EY241,Bitácora!$AN$5:$AN$1036129,FO241,Bitácora!$AH$5:$AH$1036129,EV274,Bitácora!$E$5:$E$1036129,FE241)),EY279,FG279,FO279)," ")</f>
        <v xml:space="preserve"> </v>
      </c>
      <c r="EW275" s="1160"/>
      <c r="EX275" s="1160"/>
      <c r="EY275" s="1160"/>
      <c r="EZ275" s="1160"/>
      <c r="FA275" s="625"/>
      <c r="FB275" s="1160" t="str">
        <f>IF(SUMIFS(Bitácora!$AG$5:$AG$1036129,Bitácora!$D$5:$D$1036129,EY241,Bitácora!$AN$5:$AN$1036129,FO241,Bitácora!$AH$5:$AH$1036129,FB274,Bitácora!$E$5:$E$1036129,FE241)=0," ",SUMIFS(Bitácora!$AG$5:$AG$1036129,Bitácora!$D$5:$D$1036129,EY241,Bitácora!$AN$5:$AN$1036129,FO241,Bitácora!$AH$5:$AH$1036129,FB274,Bitácora!$E$5:$E$1036129,FE241))</f>
        <v xml:space="preserve"> </v>
      </c>
      <c r="FC275" s="1160"/>
      <c r="FD275" s="1160"/>
      <c r="FE275" s="1160"/>
      <c r="FF275" s="1160"/>
      <c r="FG275" s="625"/>
      <c r="FH275" s="1160" t="str">
        <f>IF(SUMIFS(Bitácora!$AG$5:$AG$1036129,Bitácora!$D$5:$D$1036129,EY241,Bitácora!$AN$5:$AN$1036129,FO241,Bitácora!$AH$5:$AH$1036129,FH274,Bitácora!$E$5:$E$1036129,FE241)=0," ",SUMIFS(Bitácora!$AG$5:$AG$1036129,Bitácora!$D$5:$D$1036129,EY241,Bitácora!$AN$5:$AN$1036129,FO241,Bitácora!$AH$5:$AH$1036129,FH274,Bitácora!$E$5:$E$1036129,FE241))</f>
        <v xml:space="preserve"> </v>
      </c>
      <c r="FI275" s="1160"/>
      <c r="FJ275" s="1160"/>
      <c r="FK275" s="1160"/>
      <c r="FL275" s="1160"/>
      <c r="FM275" s="625"/>
      <c r="FN275" s="1160" t="str">
        <f>IF(SUMIFS(Bitácora!$AG$5:$AG$1036129,Bitácora!$D$5:$D$1036129,EY241,Bitácora!$AN$5:$AN$1036129,FO241,Bitácora!$AH$5:$AH$1036129,FN274,Bitácora!$E$5:$E$1036129,FE241)=0," ",SUMIFS(Bitácora!$AG$5:$AG$1036129,Bitácora!$D$5:$D$1036129,EY241,Bitácora!$AN$5:$AN$1036129,FO241,Bitácora!$AH$5:$AH$1036129,FN274,Bitácora!$E$5:$E$1036129,FE241))</f>
        <v xml:space="preserve"> </v>
      </c>
      <c r="FO275" s="1160"/>
      <c r="FP275" s="1160"/>
      <c r="FQ275" s="1160"/>
      <c r="FR275" s="1160"/>
      <c r="FS275" s="15"/>
      <c r="FT275" s="613" t="str">
        <f>IF(Portada!$A$1="www.fly-logics.com","NOV",0)</f>
        <v>NOV</v>
      </c>
      <c r="FU275" s="613"/>
      <c r="FV275" s="613"/>
      <c r="FW275" s="613"/>
      <c r="FX275" s="613"/>
      <c r="FY275" s="605" t="str">
        <f>IF(SUMIFS(Bitácora!$Y$5:$Y$1036129,Bitácora!$D$5:$D$1036129,EY241,Bitácora!$AN$5:$AN$1036129,FO241,Bitácora!$E$5:$E$1036129,FE241,Bitácora!$AM$5:$AM$1036129,FT275)=0," ",SUMIFS(Bitácora!$Y$5:$Y$1036129,Bitácora!$D$5:$D$1036129,EY241,Bitácora!$AN$5:$AN$1036129,FO241,Bitácora!$E$5:$E$1036129,FE241,Bitácora!$AM$5:$AM$1036129,FT275))</f>
        <v xml:space="preserve"> </v>
      </c>
      <c r="FZ275" s="605"/>
      <c r="GA275" s="605"/>
      <c r="GB275" s="605"/>
      <c r="GC275" s="605" t="str">
        <f>IF(SUMIFS(Bitácora!$Z$5:$Z$1036129,Bitácora!$D$5:$D$1036129,EY241,Bitácora!$AN$5:$AN$1036129,FO241,Bitácora!$E$5:$E$1036129,FE241,Bitácora!$AM$5:$AM$1036129,FT275)=0," ",SUMIFS(Bitácora!$Z$5:$Z$1036129,Bitácora!$D$5:$D$1036129,EY241,Bitácora!$AN$5:$AN$1036129,FO241,Bitácora!$E$5:$E$1036129,FE241,Bitácora!$AM$5:$AM$1036129,FT275))</f>
        <v xml:space="preserve"> </v>
      </c>
      <c r="GD275" s="605"/>
      <c r="GE275" s="605"/>
      <c r="GF275" s="605"/>
      <c r="GG275" s="605" t="str">
        <f>IF(SUMIFS(Bitácora!$AA$5:$AA$1036129,Bitácora!$D$5:$D$1036129,EY241,Bitácora!$AN$5:$AN$1036129,FO241,Bitácora!$E$5:$E$1036129,FE241,Bitácora!$AM$5:$AM$1036129,FT275)=0," ",SUMIFS(Bitácora!$AA$5:$AA$1036129,Bitácora!$D$5:$D$1036129,EY241,Bitácora!$AN$5:$AN$1036129,FO241,Bitácora!$E$5:$E$1036129,FE241,Bitácora!$AM$5:$AM$1036129,FT275))</f>
        <v xml:space="preserve"> </v>
      </c>
      <c r="GH275" s="605"/>
      <c r="GI275" s="605"/>
      <c r="GJ275" s="605"/>
      <c r="GK275" s="606" t="str">
        <f>IF(SUMIFS(Bitácora!$AE$5:$AE$1036129,Bitácora!$D$5:$D$1036129,EY241,Bitácora!$AN$5:$AN$1036129,FO241,Bitácora!$E$5:$E$1036129,FE241,Bitácora!$AM$5:$AM$1036129,FT275)=0," ",SUMIFS(Bitácora!$AC$5:$AC$1036129,Bitácora!$D$5:$D$1036129,EY241,Bitácora!$AN$5:$AN$1036129,FO241,Bitácora!$E$5:$E$1036129,FE241,Bitácora!$AM$5:$AM$1036129,FT275))</f>
        <v xml:space="preserve"> </v>
      </c>
      <c r="GL275" s="606"/>
      <c r="GM275" s="606"/>
      <c r="GN275" s="606" t="str">
        <f>IF(SUMIFS(Bitácora!$AF$5:$AF$1036129,Bitácora!$D$5:$D$1036129,EY241,Bitácora!$AN$5:$AN$1036129,FO241,Bitácora!$E$5:$E$1036129,FE241,Bitácora!$AM$5:$AM$1036129,FT275)=0," ",SUMIFS(Bitácora!$AF$5:$AF$1036129,Bitácora!$D$5:$D$1036129,EY241,Bitácora!$AN$5:$AN$1036129,FO241,Bitácora!$E$5:$E$1036129,FE241,Bitácora!$AM$5:$AM$1036129,FT275))</f>
        <v xml:space="preserve"> </v>
      </c>
      <c r="GO275" s="606"/>
      <c r="GP275" s="606"/>
      <c r="GQ275" s="632"/>
      <c r="GR275" s="6"/>
    </row>
    <row r="276" spans="1:200" ht="6.75" customHeight="1" x14ac:dyDescent="0.25">
      <c r="A276" s="244"/>
      <c r="B276" s="599"/>
      <c r="C276" s="1161"/>
      <c r="D276" s="1161"/>
      <c r="E276" s="1161"/>
      <c r="F276" s="1161"/>
      <c r="G276" s="1161"/>
      <c r="H276" s="625"/>
      <c r="I276" s="1161"/>
      <c r="J276" s="1161"/>
      <c r="K276" s="1161"/>
      <c r="L276" s="1161"/>
      <c r="M276" s="1161"/>
      <c r="N276" s="625"/>
      <c r="O276" s="1161"/>
      <c r="P276" s="1161"/>
      <c r="Q276" s="1161"/>
      <c r="R276" s="1161"/>
      <c r="S276" s="1161"/>
      <c r="T276" s="625"/>
      <c r="U276" s="1161"/>
      <c r="V276" s="1161"/>
      <c r="W276" s="1161"/>
      <c r="X276" s="1161"/>
      <c r="Y276" s="1161"/>
      <c r="Z276" s="15"/>
      <c r="AA276" s="613"/>
      <c r="AB276" s="613"/>
      <c r="AC276" s="613"/>
      <c r="AD276" s="613"/>
      <c r="AE276" s="613"/>
      <c r="AF276" s="605"/>
      <c r="AG276" s="605"/>
      <c r="AH276" s="605"/>
      <c r="AI276" s="605"/>
      <c r="AJ276" s="605"/>
      <c r="AK276" s="605"/>
      <c r="AL276" s="605"/>
      <c r="AM276" s="605"/>
      <c r="AN276" s="605"/>
      <c r="AO276" s="605"/>
      <c r="AP276" s="605"/>
      <c r="AQ276" s="605"/>
      <c r="AR276" s="606"/>
      <c r="AS276" s="606"/>
      <c r="AT276" s="606"/>
      <c r="AU276" s="606"/>
      <c r="AV276" s="606"/>
      <c r="AW276" s="606"/>
      <c r="AX276" s="632"/>
      <c r="AY276" s="599"/>
      <c r="AZ276" s="1161"/>
      <c r="BA276" s="1161"/>
      <c r="BB276" s="1161"/>
      <c r="BC276" s="1161"/>
      <c r="BD276" s="1161"/>
      <c r="BE276" s="625"/>
      <c r="BF276" s="1161"/>
      <c r="BG276" s="1161"/>
      <c r="BH276" s="1161"/>
      <c r="BI276" s="1161"/>
      <c r="BJ276" s="1161"/>
      <c r="BK276" s="625"/>
      <c r="BL276" s="1161"/>
      <c r="BM276" s="1161"/>
      <c r="BN276" s="1161"/>
      <c r="BO276" s="1161"/>
      <c r="BP276" s="1161"/>
      <c r="BQ276" s="625"/>
      <c r="BR276" s="1161"/>
      <c r="BS276" s="1161"/>
      <c r="BT276" s="1161"/>
      <c r="BU276" s="1161"/>
      <c r="BV276" s="1161"/>
      <c r="BW276" s="15"/>
      <c r="BX276" s="613"/>
      <c r="BY276" s="613"/>
      <c r="BZ276" s="613"/>
      <c r="CA276" s="613"/>
      <c r="CB276" s="613"/>
      <c r="CC276" s="605"/>
      <c r="CD276" s="605"/>
      <c r="CE276" s="605"/>
      <c r="CF276" s="605"/>
      <c r="CG276" s="605"/>
      <c r="CH276" s="605"/>
      <c r="CI276" s="605"/>
      <c r="CJ276" s="605"/>
      <c r="CK276" s="605"/>
      <c r="CL276" s="605"/>
      <c r="CM276" s="605"/>
      <c r="CN276" s="605"/>
      <c r="CO276" s="606"/>
      <c r="CP276" s="606"/>
      <c r="CQ276" s="606"/>
      <c r="CR276" s="606"/>
      <c r="CS276" s="606"/>
      <c r="CT276" s="606"/>
      <c r="CU276" s="632"/>
      <c r="CV276" s="278"/>
      <c r="CW276" s="244"/>
      <c r="CX276" s="599"/>
      <c r="CY276" s="1161"/>
      <c r="CZ276" s="1161"/>
      <c r="DA276" s="1161"/>
      <c r="DB276" s="1161"/>
      <c r="DC276" s="1161"/>
      <c r="DD276" s="625"/>
      <c r="DE276" s="1161"/>
      <c r="DF276" s="1161"/>
      <c r="DG276" s="1161"/>
      <c r="DH276" s="1161"/>
      <c r="DI276" s="1161"/>
      <c r="DJ276" s="625"/>
      <c r="DK276" s="1161"/>
      <c r="DL276" s="1161"/>
      <c r="DM276" s="1161"/>
      <c r="DN276" s="1161"/>
      <c r="DO276" s="1161"/>
      <c r="DP276" s="625"/>
      <c r="DQ276" s="1161"/>
      <c r="DR276" s="1161"/>
      <c r="DS276" s="1161"/>
      <c r="DT276" s="1161"/>
      <c r="DU276" s="1161"/>
      <c r="DV276" s="15"/>
      <c r="DW276" s="613"/>
      <c r="DX276" s="613"/>
      <c r="DY276" s="613"/>
      <c r="DZ276" s="613"/>
      <c r="EA276" s="613"/>
      <c r="EB276" s="605"/>
      <c r="EC276" s="605"/>
      <c r="ED276" s="605"/>
      <c r="EE276" s="605"/>
      <c r="EF276" s="605"/>
      <c r="EG276" s="605"/>
      <c r="EH276" s="605"/>
      <c r="EI276" s="605"/>
      <c r="EJ276" s="605"/>
      <c r="EK276" s="605"/>
      <c r="EL276" s="605"/>
      <c r="EM276" s="605"/>
      <c r="EN276" s="606"/>
      <c r="EO276" s="606"/>
      <c r="EP276" s="606"/>
      <c r="EQ276" s="606"/>
      <c r="ER276" s="606"/>
      <c r="ES276" s="606"/>
      <c r="ET276" s="632"/>
      <c r="EU276" s="599"/>
      <c r="EV276" s="1161"/>
      <c r="EW276" s="1161"/>
      <c r="EX276" s="1161"/>
      <c r="EY276" s="1161"/>
      <c r="EZ276" s="1161"/>
      <c r="FA276" s="625"/>
      <c r="FB276" s="1161"/>
      <c r="FC276" s="1161"/>
      <c r="FD276" s="1161"/>
      <c r="FE276" s="1161"/>
      <c r="FF276" s="1161"/>
      <c r="FG276" s="625"/>
      <c r="FH276" s="1161"/>
      <c r="FI276" s="1161"/>
      <c r="FJ276" s="1161"/>
      <c r="FK276" s="1161"/>
      <c r="FL276" s="1161"/>
      <c r="FM276" s="625"/>
      <c r="FN276" s="1161"/>
      <c r="FO276" s="1161"/>
      <c r="FP276" s="1161"/>
      <c r="FQ276" s="1161"/>
      <c r="FR276" s="1161"/>
      <c r="FS276" s="15"/>
      <c r="FT276" s="613"/>
      <c r="FU276" s="613"/>
      <c r="FV276" s="613"/>
      <c r="FW276" s="613"/>
      <c r="FX276" s="613"/>
      <c r="FY276" s="605"/>
      <c r="FZ276" s="605"/>
      <c r="GA276" s="605"/>
      <c r="GB276" s="605"/>
      <c r="GC276" s="605"/>
      <c r="GD276" s="605"/>
      <c r="GE276" s="605"/>
      <c r="GF276" s="605"/>
      <c r="GG276" s="605"/>
      <c r="GH276" s="605"/>
      <c r="GI276" s="605"/>
      <c r="GJ276" s="605"/>
      <c r="GK276" s="606"/>
      <c r="GL276" s="606"/>
      <c r="GM276" s="606"/>
      <c r="GN276" s="606"/>
      <c r="GO276" s="606"/>
      <c r="GP276" s="606"/>
      <c r="GQ276" s="632"/>
      <c r="GR276" s="6"/>
    </row>
    <row r="277" spans="1:200" ht="3" customHeight="1" x14ac:dyDescent="0.25">
      <c r="A277" s="244"/>
      <c r="B277" s="599"/>
      <c r="C277" s="1161"/>
      <c r="D277" s="1161"/>
      <c r="E277" s="1161"/>
      <c r="F277" s="1161"/>
      <c r="G277" s="1161"/>
      <c r="H277" s="625"/>
      <c r="I277" s="1161"/>
      <c r="J277" s="1161"/>
      <c r="K277" s="1161"/>
      <c r="L277" s="1161"/>
      <c r="M277" s="1161"/>
      <c r="N277" s="625"/>
      <c r="O277" s="1161"/>
      <c r="P277" s="1161"/>
      <c r="Q277" s="1161"/>
      <c r="R277" s="1161"/>
      <c r="S277" s="1161"/>
      <c r="T277" s="625"/>
      <c r="U277" s="1161"/>
      <c r="V277" s="1161"/>
      <c r="W277" s="1161"/>
      <c r="X277" s="1161"/>
      <c r="Y277" s="1161"/>
      <c r="Z277" s="15"/>
      <c r="AA277" s="613"/>
      <c r="AB277" s="613"/>
      <c r="AC277" s="613"/>
      <c r="AD277" s="613"/>
      <c r="AE277" s="613"/>
      <c r="AF277" s="605"/>
      <c r="AG277" s="605"/>
      <c r="AH277" s="605"/>
      <c r="AI277" s="605"/>
      <c r="AJ277" s="605"/>
      <c r="AK277" s="605"/>
      <c r="AL277" s="605"/>
      <c r="AM277" s="605"/>
      <c r="AN277" s="605"/>
      <c r="AO277" s="605"/>
      <c r="AP277" s="605"/>
      <c r="AQ277" s="605"/>
      <c r="AR277" s="606"/>
      <c r="AS277" s="606"/>
      <c r="AT277" s="606"/>
      <c r="AU277" s="606"/>
      <c r="AV277" s="606"/>
      <c r="AW277" s="606"/>
      <c r="AX277" s="632"/>
      <c r="AY277" s="599"/>
      <c r="AZ277" s="1161"/>
      <c r="BA277" s="1161"/>
      <c r="BB277" s="1161"/>
      <c r="BC277" s="1161"/>
      <c r="BD277" s="1161"/>
      <c r="BE277" s="625"/>
      <c r="BF277" s="1161"/>
      <c r="BG277" s="1161"/>
      <c r="BH277" s="1161"/>
      <c r="BI277" s="1161"/>
      <c r="BJ277" s="1161"/>
      <c r="BK277" s="625"/>
      <c r="BL277" s="1161"/>
      <c r="BM277" s="1161"/>
      <c r="BN277" s="1161"/>
      <c r="BO277" s="1161"/>
      <c r="BP277" s="1161"/>
      <c r="BQ277" s="625"/>
      <c r="BR277" s="1161"/>
      <c r="BS277" s="1161"/>
      <c r="BT277" s="1161"/>
      <c r="BU277" s="1161"/>
      <c r="BV277" s="1161"/>
      <c r="BW277" s="15"/>
      <c r="BX277" s="613"/>
      <c r="BY277" s="613"/>
      <c r="BZ277" s="613"/>
      <c r="CA277" s="613"/>
      <c r="CB277" s="613"/>
      <c r="CC277" s="605"/>
      <c r="CD277" s="605"/>
      <c r="CE277" s="605"/>
      <c r="CF277" s="605"/>
      <c r="CG277" s="605"/>
      <c r="CH277" s="605"/>
      <c r="CI277" s="605"/>
      <c r="CJ277" s="605"/>
      <c r="CK277" s="605"/>
      <c r="CL277" s="605"/>
      <c r="CM277" s="605"/>
      <c r="CN277" s="605"/>
      <c r="CO277" s="606"/>
      <c r="CP277" s="606"/>
      <c r="CQ277" s="606"/>
      <c r="CR277" s="606"/>
      <c r="CS277" s="606"/>
      <c r="CT277" s="606"/>
      <c r="CU277" s="632"/>
      <c r="CV277" s="278"/>
      <c r="CW277" s="244"/>
      <c r="CX277" s="599"/>
      <c r="CY277" s="1161"/>
      <c r="CZ277" s="1161"/>
      <c r="DA277" s="1161"/>
      <c r="DB277" s="1161"/>
      <c r="DC277" s="1161"/>
      <c r="DD277" s="625"/>
      <c r="DE277" s="1161"/>
      <c r="DF277" s="1161"/>
      <c r="DG277" s="1161"/>
      <c r="DH277" s="1161"/>
      <c r="DI277" s="1161"/>
      <c r="DJ277" s="625"/>
      <c r="DK277" s="1161"/>
      <c r="DL277" s="1161"/>
      <c r="DM277" s="1161"/>
      <c r="DN277" s="1161"/>
      <c r="DO277" s="1161"/>
      <c r="DP277" s="625"/>
      <c r="DQ277" s="1161"/>
      <c r="DR277" s="1161"/>
      <c r="DS277" s="1161"/>
      <c r="DT277" s="1161"/>
      <c r="DU277" s="1161"/>
      <c r="DV277" s="15"/>
      <c r="DW277" s="613"/>
      <c r="DX277" s="613"/>
      <c r="DY277" s="613"/>
      <c r="DZ277" s="613"/>
      <c r="EA277" s="613"/>
      <c r="EB277" s="605"/>
      <c r="EC277" s="605"/>
      <c r="ED277" s="605"/>
      <c r="EE277" s="605"/>
      <c r="EF277" s="605"/>
      <c r="EG277" s="605"/>
      <c r="EH277" s="605"/>
      <c r="EI277" s="605"/>
      <c r="EJ277" s="605"/>
      <c r="EK277" s="605"/>
      <c r="EL277" s="605"/>
      <c r="EM277" s="605"/>
      <c r="EN277" s="606"/>
      <c r="EO277" s="606"/>
      <c r="EP277" s="606"/>
      <c r="EQ277" s="606"/>
      <c r="ER277" s="606"/>
      <c r="ES277" s="606"/>
      <c r="ET277" s="632"/>
      <c r="EU277" s="599"/>
      <c r="EV277" s="1161"/>
      <c r="EW277" s="1161"/>
      <c r="EX277" s="1161"/>
      <c r="EY277" s="1161"/>
      <c r="EZ277" s="1161"/>
      <c r="FA277" s="625"/>
      <c r="FB277" s="1161"/>
      <c r="FC277" s="1161"/>
      <c r="FD277" s="1161"/>
      <c r="FE277" s="1161"/>
      <c r="FF277" s="1161"/>
      <c r="FG277" s="625"/>
      <c r="FH277" s="1161"/>
      <c r="FI277" s="1161"/>
      <c r="FJ277" s="1161"/>
      <c r="FK277" s="1161"/>
      <c r="FL277" s="1161"/>
      <c r="FM277" s="625"/>
      <c r="FN277" s="1161"/>
      <c r="FO277" s="1161"/>
      <c r="FP277" s="1161"/>
      <c r="FQ277" s="1161"/>
      <c r="FR277" s="1161"/>
      <c r="FS277" s="15"/>
      <c r="FT277" s="613"/>
      <c r="FU277" s="613"/>
      <c r="FV277" s="613"/>
      <c r="FW277" s="613"/>
      <c r="FX277" s="613"/>
      <c r="FY277" s="605"/>
      <c r="FZ277" s="605"/>
      <c r="GA277" s="605"/>
      <c r="GB277" s="605"/>
      <c r="GC277" s="605"/>
      <c r="GD277" s="605"/>
      <c r="GE277" s="605"/>
      <c r="GF277" s="605"/>
      <c r="GG277" s="605"/>
      <c r="GH277" s="605"/>
      <c r="GI277" s="605"/>
      <c r="GJ277" s="605"/>
      <c r="GK277" s="606"/>
      <c r="GL277" s="606"/>
      <c r="GM277" s="606"/>
      <c r="GN277" s="606"/>
      <c r="GO277" s="606"/>
      <c r="GP277" s="606"/>
      <c r="GQ277" s="632"/>
      <c r="GR277" s="6"/>
    </row>
    <row r="278" spans="1:200" ht="6" customHeight="1" x14ac:dyDescent="0.25">
      <c r="A278" s="244"/>
      <c r="B278" s="599"/>
      <c r="C278" s="601"/>
      <c r="D278" s="601"/>
      <c r="E278" s="601"/>
      <c r="F278" s="601"/>
      <c r="G278" s="601"/>
      <c r="H278" s="601"/>
      <c r="I278" s="601"/>
      <c r="J278" s="601"/>
      <c r="K278" s="601"/>
      <c r="L278" s="601"/>
      <c r="M278" s="601"/>
      <c r="N278" s="601"/>
      <c r="O278" s="601"/>
      <c r="P278" s="601"/>
      <c r="Q278" s="601"/>
      <c r="R278" s="601"/>
      <c r="S278" s="601"/>
      <c r="T278" s="601"/>
      <c r="U278" s="601"/>
      <c r="V278" s="601"/>
      <c r="W278" s="601"/>
      <c r="X278" s="601"/>
      <c r="Y278" s="601"/>
      <c r="Z278" s="602"/>
      <c r="AA278" s="613"/>
      <c r="AB278" s="613"/>
      <c r="AC278" s="613"/>
      <c r="AD278" s="613"/>
      <c r="AE278" s="613"/>
      <c r="AF278" s="605"/>
      <c r="AG278" s="605"/>
      <c r="AH278" s="605"/>
      <c r="AI278" s="605"/>
      <c r="AJ278" s="605"/>
      <c r="AK278" s="605"/>
      <c r="AL278" s="605"/>
      <c r="AM278" s="605"/>
      <c r="AN278" s="605"/>
      <c r="AO278" s="605"/>
      <c r="AP278" s="605"/>
      <c r="AQ278" s="605"/>
      <c r="AR278" s="606"/>
      <c r="AS278" s="606"/>
      <c r="AT278" s="606"/>
      <c r="AU278" s="606"/>
      <c r="AV278" s="606"/>
      <c r="AW278" s="606"/>
      <c r="AX278" s="632"/>
      <c r="AY278" s="599"/>
      <c r="AZ278" s="601"/>
      <c r="BA278" s="601"/>
      <c r="BB278" s="601"/>
      <c r="BC278" s="601"/>
      <c r="BD278" s="601"/>
      <c r="BE278" s="601"/>
      <c r="BF278" s="601"/>
      <c r="BG278" s="601"/>
      <c r="BH278" s="601"/>
      <c r="BI278" s="601"/>
      <c r="BJ278" s="601"/>
      <c r="BK278" s="601"/>
      <c r="BL278" s="601"/>
      <c r="BM278" s="601"/>
      <c r="BN278" s="601"/>
      <c r="BO278" s="601"/>
      <c r="BP278" s="601"/>
      <c r="BQ278" s="601"/>
      <c r="BR278" s="601"/>
      <c r="BS278" s="601"/>
      <c r="BT278" s="601"/>
      <c r="BU278" s="601"/>
      <c r="BV278" s="601"/>
      <c r="BW278" s="602"/>
      <c r="BX278" s="613"/>
      <c r="BY278" s="613"/>
      <c r="BZ278" s="613"/>
      <c r="CA278" s="613"/>
      <c r="CB278" s="613"/>
      <c r="CC278" s="605"/>
      <c r="CD278" s="605"/>
      <c r="CE278" s="605"/>
      <c r="CF278" s="605"/>
      <c r="CG278" s="605"/>
      <c r="CH278" s="605"/>
      <c r="CI278" s="605"/>
      <c r="CJ278" s="605"/>
      <c r="CK278" s="605"/>
      <c r="CL278" s="605"/>
      <c r="CM278" s="605"/>
      <c r="CN278" s="605"/>
      <c r="CO278" s="606"/>
      <c r="CP278" s="606"/>
      <c r="CQ278" s="606"/>
      <c r="CR278" s="606"/>
      <c r="CS278" s="606"/>
      <c r="CT278" s="606"/>
      <c r="CU278" s="632"/>
      <c r="CV278" s="278"/>
      <c r="CW278" s="244"/>
      <c r="CX278" s="599"/>
      <c r="CY278" s="601"/>
      <c r="CZ278" s="601"/>
      <c r="DA278" s="601"/>
      <c r="DB278" s="601"/>
      <c r="DC278" s="601"/>
      <c r="DD278" s="601"/>
      <c r="DE278" s="601"/>
      <c r="DF278" s="601"/>
      <c r="DG278" s="601"/>
      <c r="DH278" s="601"/>
      <c r="DI278" s="601"/>
      <c r="DJ278" s="601"/>
      <c r="DK278" s="601"/>
      <c r="DL278" s="601"/>
      <c r="DM278" s="601"/>
      <c r="DN278" s="601"/>
      <c r="DO278" s="601"/>
      <c r="DP278" s="601"/>
      <c r="DQ278" s="601"/>
      <c r="DR278" s="601"/>
      <c r="DS278" s="601"/>
      <c r="DT278" s="601"/>
      <c r="DU278" s="601"/>
      <c r="DV278" s="602"/>
      <c r="DW278" s="613"/>
      <c r="DX278" s="613"/>
      <c r="DY278" s="613"/>
      <c r="DZ278" s="613"/>
      <c r="EA278" s="613"/>
      <c r="EB278" s="605"/>
      <c r="EC278" s="605"/>
      <c r="ED278" s="605"/>
      <c r="EE278" s="605"/>
      <c r="EF278" s="605"/>
      <c r="EG278" s="605"/>
      <c r="EH278" s="605"/>
      <c r="EI278" s="605"/>
      <c r="EJ278" s="605"/>
      <c r="EK278" s="605"/>
      <c r="EL278" s="605"/>
      <c r="EM278" s="605"/>
      <c r="EN278" s="606"/>
      <c r="EO278" s="606"/>
      <c r="EP278" s="606"/>
      <c r="EQ278" s="606"/>
      <c r="ER278" s="606"/>
      <c r="ES278" s="606"/>
      <c r="ET278" s="632"/>
      <c r="EU278" s="599"/>
      <c r="EV278" s="601"/>
      <c r="EW278" s="601"/>
      <c r="EX278" s="601"/>
      <c r="EY278" s="601"/>
      <c r="EZ278" s="601"/>
      <c r="FA278" s="601"/>
      <c r="FB278" s="601"/>
      <c r="FC278" s="601"/>
      <c r="FD278" s="601"/>
      <c r="FE278" s="601"/>
      <c r="FF278" s="601"/>
      <c r="FG278" s="601"/>
      <c r="FH278" s="601"/>
      <c r="FI278" s="601"/>
      <c r="FJ278" s="601"/>
      <c r="FK278" s="601"/>
      <c r="FL278" s="601"/>
      <c r="FM278" s="601"/>
      <c r="FN278" s="601"/>
      <c r="FO278" s="601"/>
      <c r="FP278" s="601"/>
      <c r="FQ278" s="601"/>
      <c r="FR278" s="601"/>
      <c r="FS278" s="602"/>
      <c r="FT278" s="613"/>
      <c r="FU278" s="613"/>
      <c r="FV278" s="613"/>
      <c r="FW278" s="613"/>
      <c r="FX278" s="613"/>
      <c r="FY278" s="605"/>
      <c r="FZ278" s="605"/>
      <c r="GA278" s="605"/>
      <c r="GB278" s="605"/>
      <c r="GC278" s="605"/>
      <c r="GD278" s="605"/>
      <c r="GE278" s="605"/>
      <c r="GF278" s="605"/>
      <c r="GG278" s="605"/>
      <c r="GH278" s="605"/>
      <c r="GI278" s="605"/>
      <c r="GJ278" s="605"/>
      <c r="GK278" s="606"/>
      <c r="GL278" s="606"/>
      <c r="GM278" s="606"/>
      <c r="GN278" s="606"/>
      <c r="GO278" s="606"/>
      <c r="GP278" s="606"/>
      <c r="GQ278" s="632"/>
      <c r="GR278" s="6"/>
    </row>
    <row r="279" spans="1:200" ht="16.5" customHeight="1" x14ac:dyDescent="0.25">
      <c r="A279" s="244"/>
      <c r="B279" s="599"/>
      <c r="C279" s="1162" t="s">
        <v>59</v>
      </c>
      <c r="D279" s="1162"/>
      <c r="E279" s="1163"/>
      <c r="F279" s="1164" t="str">
        <f>IF(SUMIFS(Bitácora!$AG$5:$AG$1036129,Bitácora!$D$5:$D$1036129,F241,Bitácora!$AN$5:$AN$1036129,V241,Bitácora!$AH$5:$AH$1036129,"CAT I",Bitácora!$E$5:$E$1036129,L241)=0," ",SUMIFS(Bitácora!$AG$5:$AG$1036129,Bitácora!$D$5:$D$1036129,F241,Bitácora!$AN$5:$AN$1036129,V241,Bitácora!$AH$5:$AH$1036129,"CAT I",Bitácora!$E$5:$E$1036129,L241))</f>
        <v xml:space="preserve"> </v>
      </c>
      <c r="G279" s="1165"/>
      <c r="H279" s="1165"/>
      <c r="I279" s="1165"/>
      <c r="J279" s="241"/>
      <c r="K279" s="1162" t="s">
        <v>58</v>
      </c>
      <c r="L279" s="1162"/>
      <c r="M279" s="1163"/>
      <c r="N279" s="1166" t="str">
        <f>IF(SUMIFS(Bitácora!$AG$5:$AG$1036129,Bitácora!$D$5:$D$1036129,F241,Bitácora!$AN$5:$AN$1036129,V241,Bitácora!$AH$5:$AH$1036129,"CAT II",Bitácora!$E$5:$E$1036129,L241)=0," ",SUMIFS(Bitácora!$AG$5:$AG$1036129,Bitácora!$D$5:$D$1036129,F241,Bitácora!$AN$5:$AN$1036129,V241,Bitácora!$AH$5:$AH$1036129,"CAT II",Bitácora!$E$5:$E$1036129,L241))</f>
        <v xml:space="preserve"> </v>
      </c>
      <c r="O279" s="1167"/>
      <c r="P279" s="1167"/>
      <c r="Q279" s="1167"/>
      <c r="R279" s="241"/>
      <c r="S279" s="1162" t="s">
        <v>61</v>
      </c>
      <c r="T279" s="1162"/>
      <c r="U279" s="1163"/>
      <c r="V279" s="1166" t="str">
        <f>IF(SUMIFS(Bitácora!$AG$5:$AG$1036129,Bitácora!$D$5:$D$1036129,F241,Bitácora!$AN$5:$AN$1036129,V241,Bitácora!$AH$5:$AH$1036129,"CAT III",Bitácora!$E$5:$E$1036129,L241)=0," ",SUMIFS(Bitácora!$AG$5:$AG$1036129,Bitácora!$D$5:$D$1036129,F241,Bitácora!$AN$5:$AN$1036129,V241,Bitácora!$AH$5:$AH$1036129,"CAT III",Bitácora!$E$5:$E$1036129,L241))</f>
        <v xml:space="preserve"> </v>
      </c>
      <c r="W279" s="1167"/>
      <c r="X279" s="1167"/>
      <c r="Y279" s="1167"/>
      <c r="Z279" s="260"/>
      <c r="AA279" s="613" t="str">
        <f>IF(Portada!$A$1="www.fly-logics.com","DIC",0)</f>
        <v>DIC</v>
      </c>
      <c r="AB279" s="613"/>
      <c r="AC279" s="613"/>
      <c r="AD279" s="613"/>
      <c r="AE279" s="613"/>
      <c r="AF279" s="605" t="str">
        <f>IF(SUMIFS(Bitácora!$Y$5:$Y$1036129,Bitácora!$D$5:$D$1036129,F241,Bitácora!$AN$5:$AN$1036129,V241,Bitácora!$E$5:$E$1036129,L241,Bitácora!$AM$5:$AM$1036129,AA279)=0," ",SUMIFS(Bitácora!$Y$5:$Y$1036129,Bitácora!$D$5:$D$1036129,F241,Bitácora!$AN$5:$AN$1036129,V241,Bitácora!$E$5:$E$1036129,L241,Bitácora!$AM$5:$AM$1036129,AA279))</f>
        <v xml:space="preserve"> </v>
      </c>
      <c r="AG279" s="605"/>
      <c r="AH279" s="605"/>
      <c r="AI279" s="605"/>
      <c r="AJ279" s="605" t="str">
        <f>IF(SUMIFS(Bitácora!$Z$5:$Z$1036129,Bitácora!$D$5:$D$1036129,F241,Bitácora!$AN$5:$AN$1036129,V241,Bitácora!$E$5:$E$1036129,L241,Bitácora!$AM$5:$AM$1036129,AA279)=0," ",SUMIFS(Bitácora!$Z$5:$Z$1036129,Bitácora!$D$5:$D$1036129,F241,Bitácora!$AN$5:$AN$1036129,V241,Bitácora!$E$5:$E$1036129,L241,Bitácora!$AM$5:$AM$1036129,AA279))</f>
        <v xml:space="preserve"> </v>
      </c>
      <c r="AK279" s="605"/>
      <c r="AL279" s="605"/>
      <c r="AM279" s="605"/>
      <c r="AN279" s="605" t="str">
        <f>IF(SUMIFS(Bitácora!$AA$5:$AA$1036129,Bitácora!$D$5:$D$1036129,F241,Bitácora!$AN$5:$AN$1036129,V241,Bitácora!$E$5:$E$1036129,L241,Bitácora!$AM$5:$AM$1036129,AA279)=0," ",SUMIFS(Bitácora!$AA$5:$AA$1036129,Bitácora!$D$5:$D$1036129,F241,Bitácora!$AN$5:$AN$1036129,V241,Bitácora!$E$5:$E$1036129,L241,Bitácora!$AM$5:$AM$1036129,AA279))</f>
        <v xml:space="preserve"> </v>
      </c>
      <c r="AO279" s="605"/>
      <c r="AP279" s="605"/>
      <c r="AQ279" s="605"/>
      <c r="AR279" s="606" t="str">
        <f>IF(SUMIFS(Bitácora!$AE$5:$AE$1036129,Bitácora!$D$5:$D$1036129,F241,Bitácora!$AN$5:$AN$1036129,V241,Bitácora!$E$5:$E$1036129,L241,Bitácora!$AM$5:$AM$1036129,AA279)=0," ",SUMIFS(Bitácora!$AC$5:$AC$1036129,Bitácora!$D$5:$D$1036129,F241,Bitácora!$AN$5:$AN$1036129,V241,Bitácora!$E$5:$E$1036129,L241,Bitácora!$AM$5:$AM$1036129,AA279))</f>
        <v xml:space="preserve"> </v>
      </c>
      <c r="AS279" s="606"/>
      <c r="AT279" s="606"/>
      <c r="AU279" s="606" t="str">
        <f>IF(SUMIFS(Bitácora!$AF$5:$AF$1036129,Bitácora!$D$5:$D$1036129,F241,Bitácora!$AN$5:$AN$1036129,V241,Bitácora!$E$5:$E$1036129,L241,Bitácora!$AM$5:$AM$1036129,AA279)=0," ",SUMIFS(Bitácora!$AF$5:$AF$1036129,Bitácora!$D$5:$D$1036129,F241,Bitácora!$AN$5:$AN$1036129,V241,Bitácora!$E$5:$E$1036129,L241,Bitácora!$AM$5:$AM$1036129,AA279))</f>
        <v xml:space="preserve"> </v>
      </c>
      <c r="AV279" s="606"/>
      <c r="AW279" s="606"/>
      <c r="AX279" s="632"/>
      <c r="AY279" s="599"/>
      <c r="AZ279" s="1162" t="s">
        <v>59</v>
      </c>
      <c r="BA279" s="1162"/>
      <c r="BB279" s="1163"/>
      <c r="BC279" s="1164" t="str">
        <f>IF(SUMIFS(Bitácora!$AG$5:$AG$1036129,Bitácora!$D$5:$D$1036129,BC241,Bitácora!$AN$5:$AN$1036129,BS241,Bitácora!$AH$5:$AH$1036129,"CAT I",Bitácora!$E$5:$E$1036129,BI241)=0," ",SUMIFS(Bitácora!$AG$5:$AG$1036129,Bitácora!$D$5:$D$1036129,BC241,Bitácora!$AN$5:$AN$1036129,BS241,Bitácora!$AH$5:$AH$1036129,"CAT I",Bitácora!$E$5:$E$1036129,BI241))</f>
        <v xml:space="preserve"> </v>
      </c>
      <c r="BD279" s="1165"/>
      <c r="BE279" s="1165"/>
      <c r="BF279" s="1165"/>
      <c r="BG279" s="241"/>
      <c r="BH279" s="1162" t="s">
        <v>58</v>
      </c>
      <c r="BI279" s="1162"/>
      <c r="BJ279" s="1163"/>
      <c r="BK279" s="1166" t="str">
        <f>IF(SUMIFS(Bitácora!$AG$5:$AG$1036129,Bitácora!$D$5:$D$1036129,BC241,Bitácora!$AN$5:$AN$1036129,BS241,Bitácora!$AH$5:$AH$1036129,"CAT II",Bitácora!$E$5:$E$1036129,BI241)=0," ",SUMIFS(Bitácora!$AG$5:$AG$1036129,Bitácora!$D$5:$D$1036129,BC241,Bitácora!$AN$5:$AN$1036129,BS241,Bitácora!$AH$5:$AH$1036129,"CAT II",Bitácora!$E$5:$E$1036129,BI241))</f>
        <v xml:space="preserve"> </v>
      </c>
      <c r="BL279" s="1167"/>
      <c r="BM279" s="1167"/>
      <c r="BN279" s="1167"/>
      <c r="BO279" s="241"/>
      <c r="BP279" s="1162" t="s">
        <v>61</v>
      </c>
      <c r="BQ279" s="1162"/>
      <c r="BR279" s="1163"/>
      <c r="BS279" s="1166" t="str">
        <f>IF(SUMIFS(Bitácora!$AG$5:$AG$1036129,Bitácora!$D$5:$D$1036129,BC241,Bitácora!$AN$5:$AN$1036129,BS241,Bitácora!$AH$5:$AH$1036129,"CAT III",Bitácora!$E$5:$E$1036129,BI241)=0," ",SUMIFS(Bitácora!$AG$5:$AG$1036129,Bitácora!$D$5:$D$1036129,BC241,Bitácora!$AN$5:$AN$1036129,BS241,Bitácora!$AH$5:$AH$1036129,"CAT III",Bitácora!$E$5:$E$1036129,BI241))</f>
        <v xml:space="preserve"> </v>
      </c>
      <c r="BT279" s="1167"/>
      <c r="BU279" s="1167"/>
      <c r="BV279" s="1167"/>
      <c r="BW279" s="260"/>
      <c r="BX279" s="613" t="str">
        <f>IF(Portada!$A$1="www.fly-logics.com","DIC",0)</f>
        <v>DIC</v>
      </c>
      <c r="BY279" s="613"/>
      <c r="BZ279" s="613"/>
      <c r="CA279" s="613"/>
      <c r="CB279" s="613"/>
      <c r="CC279" s="605" t="str">
        <f>IF(SUMIFS(Bitácora!$Y$5:$Y$1036129,Bitácora!$D$5:$D$1036129,BC241,Bitácora!$AN$5:$AN$1036129,BS241,Bitácora!$E$5:$E$1036129,BI241,Bitácora!$AM$5:$AM$1036129,BX279)=0," ",SUMIFS(Bitácora!$Y$5:$Y$1036129,Bitácora!$D$5:$D$1036129,BC241,Bitácora!$AN$5:$AN$1036129,BS241,Bitácora!$E$5:$E$1036129,BI241,Bitácora!$AM$5:$AM$1036129,BX279))</f>
        <v xml:space="preserve"> </v>
      </c>
      <c r="CD279" s="605"/>
      <c r="CE279" s="605"/>
      <c r="CF279" s="605"/>
      <c r="CG279" s="605" t="str">
        <f>IF(SUMIFS(Bitácora!$Z$5:$Z$1036129,Bitácora!$D$5:$D$1036129,BC241,Bitácora!$AN$5:$AN$1036129,BS241,Bitácora!$E$5:$E$1036129,BI241,Bitácora!$AM$5:$AM$1036129,BX279)=0," ",SUMIFS(Bitácora!$Z$5:$Z$1036129,Bitácora!$D$5:$D$1036129,BC241,Bitácora!$AN$5:$AN$1036129,BS241,Bitácora!$E$5:$E$1036129,BI241,Bitácora!$AM$5:$AM$1036129,BX279))</f>
        <v xml:space="preserve"> </v>
      </c>
      <c r="CH279" s="605"/>
      <c r="CI279" s="605"/>
      <c r="CJ279" s="605"/>
      <c r="CK279" s="605" t="str">
        <f>IF(SUMIFS(Bitácora!$AA$5:$AA$1036129,Bitácora!$D$5:$D$1036129,BC241,Bitácora!$AN$5:$AN$1036129,BS241,Bitácora!$E$5:$E$1036129,BI241,Bitácora!$AM$5:$AM$1036129,BX279)=0," ",SUMIFS(Bitácora!$AA$5:$AA$1036129,Bitácora!$D$5:$D$1036129,BC241,Bitácora!$AN$5:$AN$1036129,BS241,Bitácora!$E$5:$E$1036129,BI241,Bitácora!$AM$5:$AM$1036129,BX279))</f>
        <v xml:space="preserve"> </v>
      </c>
      <c r="CL279" s="605"/>
      <c r="CM279" s="605"/>
      <c r="CN279" s="605"/>
      <c r="CO279" s="606" t="str">
        <f>IF(SUMIFS(Bitácora!$AE$5:$AE$1036129,Bitácora!$D$5:$D$1036129,BC241,Bitácora!$AN$5:$AN$1036129,BS241,Bitácora!$E$5:$E$1036129,BI241,Bitácora!$AM$5:$AM$1036129,BX279)=0," ",SUMIFS(Bitácora!$AC$5:$AC$1036129,Bitácora!$D$5:$D$1036129,BC241,Bitácora!$AN$5:$AN$1036129,BS241,Bitácora!$E$5:$E$1036129,BI241,Bitácora!$AM$5:$AM$1036129,BX279))</f>
        <v xml:space="preserve"> </v>
      </c>
      <c r="CP279" s="606"/>
      <c r="CQ279" s="606"/>
      <c r="CR279" s="606" t="str">
        <f>IF(SUMIFS(Bitácora!$AF$5:$AF$1036129,Bitácora!$D$5:$D$1036129,BC241,Bitácora!$AN$5:$AN$1036129,BS241,Bitácora!$E$5:$E$1036129,BI241,Bitácora!$AM$5:$AM$1036129,BX279)=0," ",SUMIFS(Bitácora!$AF$5:$AF$1036129,Bitácora!$D$5:$D$1036129,BC241,Bitácora!$AN$5:$AN$1036129,BS241,Bitácora!$E$5:$E$1036129,BI241,Bitácora!$AM$5:$AM$1036129,BX279))</f>
        <v xml:space="preserve"> </v>
      </c>
      <c r="CS279" s="606"/>
      <c r="CT279" s="606"/>
      <c r="CU279" s="632"/>
      <c r="CV279" s="278"/>
      <c r="CW279" s="244"/>
      <c r="CX279" s="599"/>
      <c r="CY279" s="1162" t="s">
        <v>59</v>
      </c>
      <c r="CZ279" s="1162"/>
      <c r="DA279" s="1163"/>
      <c r="DB279" s="1164" t="str">
        <f>IF(SUMIFS(Bitácora!$AG$5:$AG$1036129,Bitácora!$D$5:$D$1036129,DB241,Bitácora!$AN$5:$AN$1036129,DR241,Bitácora!$AH$5:$AH$1036129,"CAT I",Bitácora!$E$5:$E$1036129,DH241)=0," ",SUMIFS(Bitácora!$AG$5:$AG$1036129,Bitácora!$D$5:$D$1036129,DB241,Bitácora!$AN$5:$AN$1036129,DR241,Bitácora!$AH$5:$AH$1036129,"CAT I",Bitácora!$E$5:$E$1036129,DH241))</f>
        <v xml:space="preserve"> </v>
      </c>
      <c r="DC279" s="1165"/>
      <c r="DD279" s="1165"/>
      <c r="DE279" s="1165"/>
      <c r="DF279" s="241"/>
      <c r="DG279" s="1162" t="s">
        <v>58</v>
      </c>
      <c r="DH279" s="1162"/>
      <c r="DI279" s="1163"/>
      <c r="DJ279" s="1166" t="str">
        <f>IF(SUMIFS(Bitácora!$AG$5:$AG$1036129,Bitácora!$D$5:$D$1036129,DB241,Bitácora!$AN$5:$AN$1036129,DR241,Bitácora!$AH$5:$AH$1036129,"CAT II",Bitácora!$E$5:$E$1036129,DH241)=0," ",SUMIFS(Bitácora!$AG$5:$AG$1036129,Bitácora!$D$5:$D$1036129,DB241,Bitácora!$AN$5:$AN$1036129,DR241,Bitácora!$AH$5:$AH$1036129,"CAT II",Bitácora!$E$5:$E$1036129,DH241))</f>
        <v xml:space="preserve"> </v>
      </c>
      <c r="DK279" s="1167"/>
      <c r="DL279" s="1167"/>
      <c r="DM279" s="1167"/>
      <c r="DN279" s="241"/>
      <c r="DO279" s="1162" t="s">
        <v>61</v>
      </c>
      <c r="DP279" s="1162"/>
      <c r="DQ279" s="1163"/>
      <c r="DR279" s="1166" t="str">
        <f>IF(SUMIFS(Bitácora!$AG$5:$AG$1036129,Bitácora!$D$5:$D$1036129,DB241,Bitácora!$AN$5:$AN$1036129,DR241,Bitácora!$AH$5:$AH$1036129,"CAT III",Bitácora!$E$5:$E$1036129,DH241)=0," ",SUMIFS(Bitácora!$AG$5:$AG$1036129,Bitácora!$D$5:$D$1036129,DB241,Bitácora!$AN$5:$AN$1036129,DR241,Bitácora!$AH$5:$AH$1036129,"CAT III",Bitácora!$E$5:$E$1036129,DH241))</f>
        <v xml:space="preserve"> </v>
      </c>
      <c r="DS279" s="1167"/>
      <c r="DT279" s="1167"/>
      <c r="DU279" s="1167"/>
      <c r="DV279" s="260"/>
      <c r="DW279" s="613" t="str">
        <f>IF(Portada!$A$1="www.fly-logics.com","DIC",0)</f>
        <v>DIC</v>
      </c>
      <c r="DX279" s="613"/>
      <c r="DY279" s="613"/>
      <c r="DZ279" s="613"/>
      <c r="EA279" s="613"/>
      <c r="EB279" s="605" t="str">
        <f>IF(SUMIFS(Bitácora!$Y$5:$Y$1036129,Bitácora!$D$5:$D$1036129,DB241,Bitácora!$AN$5:$AN$1036129,DR241,Bitácora!$E$5:$E$1036129,DH241,Bitácora!$AM$5:$AM$1036129,DW279)=0," ",SUMIFS(Bitácora!$Y$5:$Y$1036129,Bitácora!$D$5:$D$1036129,DB241,Bitácora!$AN$5:$AN$1036129,DR241,Bitácora!$E$5:$E$1036129,DH241,Bitácora!$AM$5:$AM$1036129,DW279))</f>
        <v xml:space="preserve"> </v>
      </c>
      <c r="EC279" s="605"/>
      <c r="ED279" s="605"/>
      <c r="EE279" s="605"/>
      <c r="EF279" s="605" t="str">
        <f>IF(SUMIFS(Bitácora!$Z$5:$Z$1036129,Bitácora!$D$5:$D$1036129,DB241,Bitácora!$AN$5:$AN$1036129,DR241,Bitácora!$E$5:$E$1036129,DH241,Bitácora!$AM$5:$AM$1036129,DW279)=0," ",SUMIFS(Bitácora!$Z$5:$Z$1036129,Bitácora!$D$5:$D$1036129,DB241,Bitácora!$AN$5:$AN$1036129,DR241,Bitácora!$E$5:$E$1036129,DH241,Bitácora!$AM$5:$AM$1036129,DW279))</f>
        <v xml:space="preserve"> </v>
      </c>
      <c r="EG279" s="605"/>
      <c r="EH279" s="605"/>
      <c r="EI279" s="605"/>
      <c r="EJ279" s="605" t="str">
        <f>IF(SUMIFS(Bitácora!$AA$5:$AA$1036129,Bitácora!$D$5:$D$1036129,DB241,Bitácora!$AN$5:$AN$1036129,DR241,Bitácora!$E$5:$E$1036129,DH241,Bitácora!$AM$5:$AM$1036129,DW279)=0," ",SUMIFS(Bitácora!$AA$5:$AA$1036129,Bitácora!$D$5:$D$1036129,DB241,Bitácora!$AN$5:$AN$1036129,DR241,Bitácora!$E$5:$E$1036129,DH241,Bitácora!$AM$5:$AM$1036129,DW279))</f>
        <v xml:space="preserve"> </v>
      </c>
      <c r="EK279" s="605"/>
      <c r="EL279" s="605"/>
      <c r="EM279" s="605"/>
      <c r="EN279" s="606" t="str">
        <f>IF(SUMIFS(Bitácora!$AE$5:$AE$1036129,Bitácora!$D$5:$D$1036129,DB241,Bitácora!$AN$5:$AN$1036129,DR241,Bitácora!$E$5:$E$1036129,DH241,Bitácora!$AM$5:$AM$1036129,DW279)=0," ",SUMIFS(Bitácora!$AC$5:$AC$1036129,Bitácora!$D$5:$D$1036129,DB241,Bitácora!$AN$5:$AN$1036129,DR241,Bitácora!$E$5:$E$1036129,DH241,Bitácora!$AM$5:$AM$1036129,DW279))</f>
        <v xml:space="preserve"> </v>
      </c>
      <c r="EO279" s="606"/>
      <c r="EP279" s="606"/>
      <c r="EQ279" s="606" t="str">
        <f>IF(SUMIFS(Bitácora!$AF$5:$AF$1036129,Bitácora!$D$5:$D$1036129,DB241,Bitácora!$AN$5:$AN$1036129,DR241,Bitácora!$E$5:$E$1036129,DH241,Bitácora!$AM$5:$AM$1036129,DW279)=0," ",SUMIFS(Bitácora!$AF$5:$AF$1036129,Bitácora!$D$5:$D$1036129,DB241,Bitácora!$AN$5:$AN$1036129,DR241,Bitácora!$E$5:$E$1036129,DH241,Bitácora!$AM$5:$AM$1036129,DW279))</f>
        <v xml:space="preserve"> </v>
      </c>
      <c r="ER279" s="606"/>
      <c r="ES279" s="606"/>
      <c r="ET279" s="632"/>
      <c r="EU279" s="599"/>
      <c r="EV279" s="1162" t="s">
        <v>59</v>
      </c>
      <c r="EW279" s="1162"/>
      <c r="EX279" s="1163"/>
      <c r="EY279" s="1164" t="str">
        <f>IF(SUMIFS(Bitácora!$AG$5:$AG$1036129,Bitácora!$D$5:$D$1036129,EY241,Bitácora!$AN$5:$AN$1036129,FO241,Bitácora!$AH$5:$AH$1036129,"CAT I",Bitácora!$E$5:$E$1036129,FE241)=0," ",SUMIFS(Bitácora!$AG$5:$AG$1036129,Bitácora!$D$5:$D$1036129,EY241,Bitácora!$AN$5:$AN$1036129,FO241,Bitácora!$AH$5:$AH$1036129,"CAT I",Bitácora!$E$5:$E$1036129,FE241))</f>
        <v xml:space="preserve"> </v>
      </c>
      <c r="EZ279" s="1165"/>
      <c r="FA279" s="1165"/>
      <c r="FB279" s="1165"/>
      <c r="FC279" s="241"/>
      <c r="FD279" s="1162" t="s">
        <v>58</v>
      </c>
      <c r="FE279" s="1162"/>
      <c r="FF279" s="1163"/>
      <c r="FG279" s="1166" t="str">
        <f>IF(SUMIFS(Bitácora!$AG$5:$AG$1036129,Bitácora!$D$5:$D$1036129,EY241,Bitácora!$AN$5:$AN$1036129,FO241,Bitácora!$AH$5:$AH$1036129,"CAT II",Bitácora!$E$5:$E$1036129,FE241)=0," ",SUMIFS(Bitácora!$AG$5:$AG$1036129,Bitácora!$D$5:$D$1036129,EY241,Bitácora!$AN$5:$AN$1036129,FO241,Bitácora!$AH$5:$AH$1036129,"CAT II",Bitácora!$E$5:$E$1036129,FE241))</f>
        <v xml:space="preserve"> </v>
      </c>
      <c r="FH279" s="1167"/>
      <c r="FI279" s="1167"/>
      <c r="FJ279" s="1167"/>
      <c r="FK279" s="241"/>
      <c r="FL279" s="1162" t="s">
        <v>61</v>
      </c>
      <c r="FM279" s="1162"/>
      <c r="FN279" s="1163"/>
      <c r="FO279" s="1166" t="str">
        <f>IF(SUMIFS(Bitácora!$AG$5:$AG$1036129,Bitácora!$D$5:$D$1036129,EY241,Bitácora!$AN$5:$AN$1036129,FO241,Bitácora!$AH$5:$AH$1036129,"CAT III",Bitácora!$E$5:$E$1036129,FE241)=0," ",SUMIFS(Bitácora!$AG$5:$AG$1036129,Bitácora!$D$5:$D$1036129,EY241,Bitácora!$AN$5:$AN$1036129,FO241,Bitácora!$AH$5:$AH$1036129,"CAT III",Bitácora!$E$5:$E$1036129,FE241))</f>
        <v xml:space="preserve"> </v>
      </c>
      <c r="FP279" s="1167"/>
      <c r="FQ279" s="1167"/>
      <c r="FR279" s="1167"/>
      <c r="FS279" s="260"/>
      <c r="FT279" s="613" t="str">
        <f>IF(Portada!$A$1="www.fly-logics.com","DIC",0)</f>
        <v>DIC</v>
      </c>
      <c r="FU279" s="613"/>
      <c r="FV279" s="613"/>
      <c r="FW279" s="613"/>
      <c r="FX279" s="613"/>
      <c r="FY279" s="605" t="str">
        <f>IF(SUMIFS(Bitácora!$Y$5:$Y$1036129,Bitácora!$D$5:$D$1036129,EY241,Bitácora!$AN$5:$AN$1036129,FO241,Bitácora!$E$5:$E$1036129,FE241,Bitácora!$AM$5:$AM$1036129,FT279)=0," ",SUMIFS(Bitácora!$Y$5:$Y$1036129,Bitácora!$D$5:$D$1036129,EY241,Bitácora!$AN$5:$AN$1036129,FO241,Bitácora!$E$5:$E$1036129,FE241,Bitácora!$AM$5:$AM$1036129,FT279))</f>
        <v xml:space="preserve"> </v>
      </c>
      <c r="FZ279" s="605"/>
      <c r="GA279" s="605"/>
      <c r="GB279" s="605"/>
      <c r="GC279" s="605" t="str">
        <f>IF(SUMIFS(Bitácora!$Z$5:$Z$1036129,Bitácora!$D$5:$D$1036129,EY241,Bitácora!$AN$5:$AN$1036129,FO241,Bitácora!$E$5:$E$1036129,FE241,Bitácora!$AM$5:$AM$1036129,FT279)=0," ",SUMIFS(Bitácora!$Z$5:$Z$1036129,Bitácora!$D$5:$D$1036129,EY241,Bitácora!$AN$5:$AN$1036129,FO241,Bitácora!$E$5:$E$1036129,FE241,Bitácora!$AM$5:$AM$1036129,FT279))</f>
        <v xml:space="preserve"> </v>
      </c>
      <c r="GD279" s="605"/>
      <c r="GE279" s="605"/>
      <c r="GF279" s="605"/>
      <c r="GG279" s="605" t="str">
        <f>IF(SUMIFS(Bitácora!$AA$5:$AA$1036129,Bitácora!$D$5:$D$1036129,EY241,Bitácora!$AN$5:$AN$1036129,FO241,Bitácora!$E$5:$E$1036129,FE241,Bitácora!$AM$5:$AM$1036129,FT279)=0," ",SUMIFS(Bitácora!$AA$5:$AA$1036129,Bitácora!$D$5:$D$1036129,EY241,Bitácora!$AN$5:$AN$1036129,FO241,Bitácora!$E$5:$E$1036129,FE241,Bitácora!$AM$5:$AM$1036129,FT279))</f>
        <v xml:space="preserve"> </v>
      </c>
      <c r="GH279" s="605"/>
      <c r="GI279" s="605"/>
      <c r="GJ279" s="605"/>
      <c r="GK279" s="606" t="str">
        <f>IF(SUMIFS(Bitácora!$AE$5:$AE$1036129,Bitácora!$D$5:$D$1036129,EY241,Bitácora!$AN$5:$AN$1036129,FO241,Bitácora!$E$5:$E$1036129,FE241,Bitácora!$AM$5:$AM$1036129,FT279)=0," ",SUMIFS(Bitácora!$AC$5:$AC$1036129,Bitácora!$D$5:$D$1036129,EY241,Bitácora!$AN$5:$AN$1036129,FO241,Bitácora!$E$5:$E$1036129,FE241,Bitácora!$AM$5:$AM$1036129,FT279))</f>
        <v xml:space="preserve"> </v>
      </c>
      <c r="GL279" s="606"/>
      <c r="GM279" s="606"/>
      <c r="GN279" s="606" t="str">
        <f>IF(SUMIFS(Bitácora!$AF$5:$AF$1036129,Bitácora!$D$5:$D$1036129,EY241,Bitácora!$AN$5:$AN$1036129,FO241,Bitácora!$E$5:$E$1036129,FE241,Bitácora!$AM$5:$AM$1036129,FT279)=0," ",SUMIFS(Bitácora!$AF$5:$AF$1036129,Bitácora!$D$5:$D$1036129,EY241,Bitácora!$AN$5:$AN$1036129,FO241,Bitácora!$E$5:$E$1036129,FE241,Bitácora!$AM$5:$AM$1036129,FT279))</f>
        <v xml:space="preserve"> </v>
      </c>
      <c r="GO279" s="606"/>
      <c r="GP279" s="606"/>
      <c r="GQ279" s="632"/>
      <c r="GR279" s="6"/>
    </row>
    <row r="280" spans="1:200" ht="3" customHeight="1" x14ac:dyDescent="0.25">
      <c r="A280" s="244"/>
      <c r="B280" s="600"/>
      <c r="C280" s="603"/>
      <c r="D280" s="603"/>
      <c r="E280" s="603"/>
      <c r="F280" s="603"/>
      <c r="G280" s="603"/>
      <c r="H280" s="603"/>
      <c r="I280" s="603"/>
      <c r="J280" s="603"/>
      <c r="K280" s="603"/>
      <c r="L280" s="603"/>
      <c r="M280" s="603"/>
      <c r="N280" s="603"/>
      <c r="O280" s="603"/>
      <c r="P280" s="603"/>
      <c r="Q280" s="603"/>
      <c r="R280" s="603"/>
      <c r="S280" s="603"/>
      <c r="T280" s="603"/>
      <c r="U280" s="603"/>
      <c r="V280" s="603"/>
      <c r="W280" s="603"/>
      <c r="X280" s="603"/>
      <c r="Y280" s="603"/>
      <c r="Z280" s="604"/>
      <c r="AA280" s="613"/>
      <c r="AB280" s="613"/>
      <c r="AC280" s="613"/>
      <c r="AD280" s="613"/>
      <c r="AE280" s="613"/>
      <c r="AF280" s="605"/>
      <c r="AG280" s="605"/>
      <c r="AH280" s="605"/>
      <c r="AI280" s="605"/>
      <c r="AJ280" s="605"/>
      <c r="AK280" s="605"/>
      <c r="AL280" s="605"/>
      <c r="AM280" s="605"/>
      <c r="AN280" s="605"/>
      <c r="AO280" s="605"/>
      <c r="AP280" s="605"/>
      <c r="AQ280" s="605"/>
      <c r="AR280" s="606"/>
      <c r="AS280" s="606"/>
      <c r="AT280" s="606"/>
      <c r="AU280" s="606"/>
      <c r="AV280" s="606"/>
      <c r="AW280" s="606"/>
      <c r="AX280" s="632"/>
      <c r="AY280" s="600"/>
      <c r="AZ280" s="603"/>
      <c r="BA280" s="603"/>
      <c r="BB280" s="603"/>
      <c r="BC280" s="603"/>
      <c r="BD280" s="603"/>
      <c r="BE280" s="603"/>
      <c r="BF280" s="603"/>
      <c r="BG280" s="603"/>
      <c r="BH280" s="603"/>
      <c r="BI280" s="603"/>
      <c r="BJ280" s="603"/>
      <c r="BK280" s="603"/>
      <c r="BL280" s="603"/>
      <c r="BM280" s="603"/>
      <c r="BN280" s="603"/>
      <c r="BO280" s="603"/>
      <c r="BP280" s="603"/>
      <c r="BQ280" s="603"/>
      <c r="BR280" s="603"/>
      <c r="BS280" s="603"/>
      <c r="BT280" s="603"/>
      <c r="BU280" s="603"/>
      <c r="BV280" s="603"/>
      <c r="BW280" s="604"/>
      <c r="BX280" s="613"/>
      <c r="BY280" s="613"/>
      <c r="BZ280" s="613"/>
      <c r="CA280" s="613"/>
      <c r="CB280" s="613"/>
      <c r="CC280" s="605"/>
      <c r="CD280" s="605"/>
      <c r="CE280" s="605"/>
      <c r="CF280" s="605"/>
      <c r="CG280" s="605"/>
      <c r="CH280" s="605"/>
      <c r="CI280" s="605"/>
      <c r="CJ280" s="605"/>
      <c r="CK280" s="605"/>
      <c r="CL280" s="605"/>
      <c r="CM280" s="605"/>
      <c r="CN280" s="605"/>
      <c r="CO280" s="606"/>
      <c r="CP280" s="606"/>
      <c r="CQ280" s="606"/>
      <c r="CR280" s="606"/>
      <c r="CS280" s="606"/>
      <c r="CT280" s="606"/>
      <c r="CU280" s="632"/>
      <c r="CV280" s="278"/>
      <c r="CW280" s="244"/>
      <c r="CX280" s="600"/>
      <c r="CY280" s="603"/>
      <c r="CZ280" s="603"/>
      <c r="DA280" s="603"/>
      <c r="DB280" s="603"/>
      <c r="DC280" s="603"/>
      <c r="DD280" s="603"/>
      <c r="DE280" s="603"/>
      <c r="DF280" s="603"/>
      <c r="DG280" s="603"/>
      <c r="DH280" s="603"/>
      <c r="DI280" s="603"/>
      <c r="DJ280" s="603"/>
      <c r="DK280" s="603"/>
      <c r="DL280" s="603"/>
      <c r="DM280" s="603"/>
      <c r="DN280" s="603"/>
      <c r="DO280" s="603"/>
      <c r="DP280" s="603"/>
      <c r="DQ280" s="603"/>
      <c r="DR280" s="603"/>
      <c r="DS280" s="603"/>
      <c r="DT280" s="603"/>
      <c r="DU280" s="603"/>
      <c r="DV280" s="604"/>
      <c r="DW280" s="613"/>
      <c r="DX280" s="613"/>
      <c r="DY280" s="613"/>
      <c r="DZ280" s="613"/>
      <c r="EA280" s="613"/>
      <c r="EB280" s="605"/>
      <c r="EC280" s="605"/>
      <c r="ED280" s="605"/>
      <c r="EE280" s="605"/>
      <c r="EF280" s="605"/>
      <c r="EG280" s="605"/>
      <c r="EH280" s="605"/>
      <c r="EI280" s="605"/>
      <c r="EJ280" s="605"/>
      <c r="EK280" s="605"/>
      <c r="EL280" s="605"/>
      <c r="EM280" s="605"/>
      <c r="EN280" s="606"/>
      <c r="EO280" s="606"/>
      <c r="EP280" s="606"/>
      <c r="EQ280" s="606"/>
      <c r="ER280" s="606"/>
      <c r="ES280" s="606"/>
      <c r="ET280" s="632"/>
      <c r="EU280" s="600"/>
      <c r="EV280" s="603"/>
      <c r="EW280" s="603"/>
      <c r="EX280" s="603"/>
      <c r="EY280" s="603"/>
      <c r="EZ280" s="603"/>
      <c r="FA280" s="603"/>
      <c r="FB280" s="603"/>
      <c r="FC280" s="603"/>
      <c r="FD280" s="603"/>
      <c r="FE280" s="603"/>
      <c r="FF280" s="603"/>
      <c r="FG280" s="603"/>
      <c r="FH280" s="603"/>
      <c r="FI280" s="603"/>
      <c r="FJ280" s="603"/>
      <c r="FK280" s="603"/>
      <c r="FL280" s="603"/>
      <c r="FM280" s="603"/>
      <c r="FN280" s="603"/>
      <c r="FO280" s="603"/>
      <c r="FP280" s="603"/>
      <c r="FQ280" s="603"/>
      <c r="FR280" s="603"/>
      <c r="FS280" s="604"/>
      <c r="FT280" s="613"/>
      <c r="FU280" s="613"/>
      <c r="FV280" s="613"/>
      <c r="FW280" s="613"/>
      <c r="FX280" s="613"/>
      <c r="FY280" s="605"/>
      <c r="FZ280" s="605"/>
      <c r="GA280" s="605"/>
      <c r="GB280" s="605"/>
      <c r="GC280" s="605"/>
      <c r="GD280" s="605"/>
      <c r="GE280" s="605"/>
      <c r="GF280" s="605"/>
      <c r="GG280" s="605"/>
      <c r="GH280" s="605"/>
      <c r="GI280" s="605"/>
      <c r="GJ280" s="605"/>
      <c r="GK280" s="606"/>
      <c r="GL280" s="606"/>
      <c r="GM280" s="606"/>
      <c r="GN280" s="606"/>
      <c r="GO280" s="606"/>
      <c r="GP280" s="606"/>
      <c r="GQ280" s="632"/>
      <c r="GR280" s="6"/>
    </row>
    <row r="281" spans="1:200" ht="5.25" customHeight="1" x14ac:dyDescent="0.25">
      <c r="A281" s="244"/>
      <c r="B281" s="177"/>
      <c r="C281" s="279"/>
      <c r="D281" s="280"/>
      <c r="E281" s="280"/>
      <c r="F281" s="280"/>
      <c r="G281" s="280"/>
      <c r="H281" s="280"/>
      <c r="I281" s="280"/>
      <c r="J281" s="280"/>
      <c r="K281" s="280"/>
      <c r="L281" s="280"/>
      <c r="M281" s="280"/>
      <c r="N281" s="280"/>
      <c r="O281" s="280"/>
      <c r="P281" s="6"/>
      <c r="Q281" s="281"/>
      <c r="R281" s="281"/>
      <c r="S281" s="281"/>
      <c r="T281" s="281"/>
      <c r="U281" s="281"/>
      <c r="V281" s="282"/>
      <c r="W281" s="282"/>
      <c r="X281" s="282"/>
      <c r="Y281" s="282"/>
      <c r="Z281" s="15"/>
      <c r="AA281" s="1145" t="str">
        <f>IF(Portada!$A$1="www.fly-logics.com","TOTAL 2do
SEMESTRE",0)</f>
        <v>TOTAL 2do
SEMESTRE</v>
      </c>
      <c r="AB281" s="1145"/>
      <c r="AC281" s="1145"/>
      <c r="AD281" s="1145"/>
      <c r="AE281" s="1145"/>
      <c r="AF281" s="1147" t="str">
        <f t="shared" ref="AF281" si="328">IF(SUM(AF263:AI280)=0," ",SUM(AF263:AI280))</f>
        <v xml:space="preserve"> </v>
      </c>
      <c r="AG281" s="1147"/>
      <c r="AH281" s="1147"/>
      <c r="AI281" s="1147"/>
      <c r="AJ281" s="1147" t="str">
        <f t="shared" ref="AJ281" si="329">IF(SUM(AJ263:AM280)=0," ",SUM(AJ263:AM280))</f>
        <v xml:space="preserve"> </v>
      </c>
      <c r="AK281" s="1147"/>
      <c r="AL281" s="1147"/>
      <c r="AM281" s="1147"/>
      <c r="AN281" s="1147" t="str">
        <f t="shared" ref="AN281" si="330">IF(SUM(AN263:AQ280)=0," ",SUM(AN263:AQ280))</f>
        <v xml:space="preserve"> </v>
      </c>
      <c r="AO281" s="1147"/>
      <c r="AP281" s="1147"/>
      <c r="AQ281" s="1147"/>
      <c r="AR281" s="1151" t="str">
        <f t="shared" ref="AR281" si="331">IF(SUM(AR263:AT280)=0," ",SUM(AR263:AT280))</f>
        <v xml:space="preserve"> </v>
      </c>
      <c r="AS281" s="1151"/>
      <c r="AT281" s="1151"/>
      <c r="AU281" s="1151" t="str">
        <f t="shared" ref="AU281" si="332">IF(SUM(AU263:AW280)=0," ",SUM(AU263:AW280))</f>
        <v xml:space="preserve"> </v>
      </c>
      <c r="AV281" s="1151"/>
      <c r="AW281" s="1151"/>
      <c r="AX281" s="632"/>
      <c r="AY281" s="177"/>
      <c r="AZ281" s="279"/>
      <c r="BA281" s="280"/>
      <c r="BB281" s="280"/>
      <c r="BC281" s="280"/>
      <c r="BD281" s="280"/>
      <c r="BE281" s="280"/>
      <c r="BF281" s="280"/>
      <c r="BG281" s="280"/>
      <c r="BH281" s="280"/>
      <c r="BI281" s="280"/>
      <c r="BJ281" s="280"/>
      <c r="BK281" s="280"/>
      <c r="BL281" s="280"/>
      <c r="BM281" s="6"/>
      <c r="BN281" s="281"/>
      <c r="BO281" s="281"/>
      <c r="BP281" s="281"/>
      <c r="BQ281" s="281"/>
      <c r="BR281" s="281"/>
      <c r="BS281" s="282"/>
      <c r="BT281" s="282"/>
      <c r="BU281" s="282"/>
      <c r="BV281" s="282"/>
      <c r="BW281" s="15"/>
      <c r="BX281" s="1145" t="str">
        <f>IF(Portada!$A$1="www.fly-logics.com","TOTAL 2do
SEMESTRE",0)</f>
        <v>TOTAL 2do
SEMESTRE</v>
      </c>
      <c r="BY281" s="1145"/>
      <c r="BZ281" s="1145"/>
      <c r="CA281" s="1145"/>
      <c r="CB281" s="1145"/>
      <c r="CC281" s="1147" t="str">
        <f t="shared" ref="CC281" si="333">IF(SUM(CC263:CF280)=0," ",SUM(CC263:CF280))</f>
        <v xml:space="preserve"> </v>
      </c>
      <c r="CD281" s="1147"/>
      <c r="CE281" s="1147"/>
      <c r="CF281" s="1147"/>
      <c r="CG281" s="1147" t="str">
        <f t="shared" ref="CG281" si="334">IF(SUM(CG263:CJ280)=0," ",SUM(CG263:CJ280))</f>
        <v xml:space="preserve"> </v>
      </c>
      <c r="CH281" s="1147"/>
      <c r="CI281" s="1147"/>
      <c r="CJ281" s="1147"/>
      <c r="CK281" s="1147" t="str">
        <f t="shared" ref="CK281" si="335">IF(SUM(CK263:CN280)=0," ",SUM(CK263:CN280))</f>
        <v xml:space="preserve"> </v>
      </c>
      <c r="CL281" s="1147"/>
      <c r="CM281" s="1147"/>
      <c r="CN281" s="1147"/>
      <c r="CO281" s="1151" t="str">
        <f t="shared" ref="CO281" si="336">IF(SUM(CO263:CQ280)=0," ",SUM(CO263:CQ280))</f>
        <v xml:space="preserve"> </v>
      </c>
      <c r="CP281" s="1151"/>
      <c r="CQ281" s="1151"/>
      <c r="CR281" s="1151" t="str">
        <f t="shared" ref="CR281" si="337">IF(SUM(CR263:CT280)=0," ",SUM(CR263:CT280))</f>
        <v xml:space="preserve"> </v>
      </c>
      <c r="CS281" s="1151"/>
      <c r="CT281" s="1151"/>
      <c r="CU281" s="632"/>
      <c r="CV281" s="283"/>
      <c r="CW281" s="244"/>
      <c r="CX281" s="177"/>
      <c r="CY281" s="279"/>
      <c r="CZ281" s="280"/>
      <c r="DA281" s="280"/>
      <c r="DB281" s="280"/>
      <c r="DC281" s="280"/>
      <c r="DD281" s="280"/>
      <c r="DE281" s="280"/>
      <c r="DF281" s="280"/>
      <c r="DG281" s="280"/>
      <c r="DH281" s="280"/>
      <c r="DI281" s="280"/>
      <c r="DJ281" s="280"/>
      <c r="DK281" s="280"/>
      <c r="DL281" s="6"/>
      <c r="DM281" s="281"/>
      <c r="DN281" s="281"/>
      <c r="DO281" s="281"/>
      <c r="DP281" s="281"/>
      <c r="DQ281" s="281"/>
      <c r="DR281" s="282"/>
      <c r="DS281" s="282"/>
      <c r="DT281" s="282"/>
      <c r="DU281" s="282"/>
      <c r="DV281" s="15"/>
      <c r="DW281" s="1145" t="str">
        <f>IF(Portada!$A$1="www.fly-logics.com","TOTAL 2do
SEMESTRE",0)</f>
        <v>TOTAL 2do
SEMESTRE</v>
      </c>
      <c r="DX281" s="1145"/>
      <c r="DY281" s="1145"/>
      <c r="DZ281" s="1145"/>
      <c r="EA281" s="1145"/>
      <c r="EB281" s="1147" t="str">
        <f t="shared" ref="EB281" si="338">IF(SUM(EB263:EE280)=0," ",SUM(EB263:EE280))</f>
        <v xml:space="preserve"> </v>
      </c>
      <c r="EC281" s="1147"/>
      <c r="ED281" s="1147"/>
      <c r="EE281" s="1147"/>
      <c r="EF281" s="1147" t="str">
        <f t="shared" ref="EF281" si="339">IF(SUM(EF263:EI280)=0," ",SUM(EF263:EI280))</f>
        <v xml:space="preserve"> </v>
      </c>
      <c r="EG281" s="1147"/>
      <c r="EH281" s="1147"/>
      <c r="EI281" s="1147"/>
      <c r="EJ281" s="1147" t="str">
        <f t="shared" ref="EJ281" si="340">IF(SUM(EJ263:EM280)=0," ",SUM(EJ263:EM280))</f>
        <v xml:space="preserve"> </v>
      </c>
      <c r="EK281" s="1147"/>
      <c r="EL281" s="1147"/>
      <c r="EM281" s="1147"/>
      <c r="EN281" s="1151" t="str">
        <f t="shared" ref="EN281" si="341">IF(SUM(EN263:EP280)=0," ",SUM(EN263:EP280))</f>
        <v xml:space="preserve"> </v>
      </c>
      <c r="EO281" s="1151"/>
      <c r="EP281" s="1151"/>
      <c r="EQ281" s="1151" t="str">
        <f t="shared" ref="EQ281" si="342">IF(SUM(EQ263:ES280)=0," ",SUM(EQ263:ES280))</f>
        <v xml:space="preserve"> </v>
      </c>
      <c r="ER281" s="1151"/>
      <c r="ES281" s="1151"/>
      <c r="ET281" s="632"/>
      <c r="EU281" s="177"/>
      <c r="EV281" s="279"/>
      <c r="EW281" s="280"/>
      <c r="EX281" s="280"/>
      <c r="EY281" s="280"/>
      <c r="EZ281" s="280"/>
      <c r="FA281" s="280"/>
      <c r="FB281" s="280"/>
      <c r="FC281" s="280"/>
      <c r="FD281" s="280"/>
      <c r="FE281" s="280"/>
      <c r="FF281" s="280"/>
      <c r="FG281" s="280"/>
      <c r="FH281" s="280"/>
      <c r="FI281" s="6"/>
      <c r="FJ281" s="281"/>
      <c r="FK281" s="281"/>
      <c r="FL281" s="281"/>
      <c r="FM281" s="281"/>
      <c r="FN281" s="281"/>
      <c r="FO281" s="282"/>
      <c r="FP281" s="282"/>
      <c r="FQ281" s="282"/>
      <c r="FR281" s="282"/>
      <c r="FS281" s="15"/>
      <c r="FT281" s="1145" t="str">
        <f>IF(Portada!$A$1="www.fly-logics.com","TOTAL 2do
SEMESTRE",0)</f>
        <v>TOTAL 2do
SEMESTRE</v>
      </c>
      <c r="FU281" s="1145"/>
      <c r="FV281" s="1145"/>
      <c r="FW281" s="1145"/>
      <c r="FX281" s="1145"/>
      <c r="FY281" s="1147" t="str">
        <f t="shared" ref="FY281" si="343">IF(SUM(FY263:GB280)=0," ",SUM(FY263:GB280))</f>
        <v xml:space="preserve"> </v>
      </c>
      <c r="FZ281" s="1147"/>
      <c r="GA281" s="1147"/>
      <c r="GB281" s="1147"/>
      <c r="GC281" s="1147" t="str">
        <f t="shared" ref="GC281" si="344">IF(SUM(GC263:GF280)=0," ",SUM(GC263:GF280))</f>
        <v xml:space="preserve"> </v>
      </c>
      <c r="GD281" s="1147"/>
      <c r="GE281" s="1147"/>
      <c r="GF281" s="1147"/>
      <c r="GG281" s="1147" t="str">
        <f t="shared" ref="GG281" si="345">IF(SUM(GG263:GJ280)=0," ",SUM(GG263:GJ280))</f>
        <v xml:space="preserve"> </v>
      </c>
      <c r="GH281" s="1147"/>
      <c r="GI281" s="1147"/>
      <c r="GJ281" s="1147"/>
      <c r="GK281" s="1151" t="str">
        <f t="shared" ref="GK281" si="346">IF(SUM(GK263:GM280)=0," ",SUM(GK263:GM280))</f>
        <v xml:space="preserve"> </v>
      </c>
      <c r="GL281" s="1151"/>
      <c r="GM281" s="1151"/>
      <c r="GN281" s="1151" t="str">
        <f t="shared" ref="GN281" si="347">IF(SUM(GN263:GP280)=0," ",SUM(GN263:GP280))</f>
        <v xml:space="preserve"> </v>
      </c>
      <c r="GO281" s="1151"/>
      <c r="GP281" s="1151"/>
      <c r="GQ281" s="632"/>
      <c r="GR281" s="6"/>
    </row>
    <row r="282" spans="1:200" ht="8.85" customHeight="1" x14ac:dyDescent="0.25">
      <c r="A282" s="244"/>
      <c r="B282" s="177"/>
      <c r="C282" s="1183" t="str">
        <f>IF(Portada!$A$1="www.fly-logics.com","INSTRUCTOR DE VUELO",0)</f>
        <v>INSTRUCTOR DE VUELO</v>
      </c>
      <c r="D282" s="1183"/>
      <c r="E282" s="1183"/>
      <c r="F282" s="1183"/>
      <c r="G282" s="1183"/>
      <c r="H282" s="1183"/>
      <c r="I282" s="1183"/>
      <c r="J282" s="1183"/>
      <c r="K282" s="1183"/>
      <c r="L282" s="1183"/>
      <c r="M282" s="1183"/>
      <c r="N282" s="1183"/>
      <c r="O282" s="1183"/>
      <c r="P282" s="6"/>
      <c r="Q282" s="626" t="str">
        <f>IF(Portada!$A$1="www.fly-logics.com","Nº VUELOS",0)</f>
        <v>Nº VUELOS</v>
      </c>
      <c r="R282" s="626"/>
      <c r="S282" s="626"/>
      <c r="T282" s="626"/>
      <c r="U282" s="627"/>
      <c r="V282" s="1134" t="str">
        <f>IF(COUNTIFS(Bitácora!$AB$5:$AB$1036129,"&gt;0",Bitácora!$D$5:$D$1036129,F241,Bitácora!$AN$5:$AN$1036129,V241,Bitácora!$E$5:$E$1036129,L241)=0," ",COUNTIFS(Bitácora!$AB$5:$AB$1036129,"&gt;0",Bitácora!$D$5:$D$1036129,F241,Bitácora!$AN$5:$AN$1036129,V241,Bitácora!$E$5:$E$1036129,L241))</f>
        <v xml:space="preserve"> </v>
      </c>
      <c r="W282" s="1135"/>
      <c r="X282" s="1135"/>
      <c r="Y282" s="1135"/>
      <c r="Z282" s="15"/>
      <c r="AA282" s="1145"/>
      <c r="AB282" s="1145"/>
      <c r="AC282" s="1145"/>
      <c r="AD282" s="1145"/>
      <c r="AE282" s="1145"/>
      <c r="AF282" s="1147"/>
      <c r="AG282" s="1147"/>
      <c r="AH282" s="1147"/>
      <c r="AI282" s="1147"/>
      <c r="AJ282" s="1147"/>
      <c r="AK282" s="1147"/>
      <c r="AL282" s="1147"/>
      <c r="AM282" s="1147"/>
      <c r="AN282" s="1147"/>
      <c r="AO282" s="1147"/>
      <c r="AP282" s="1147"/>
      <c r="AQ282" s="1147"/>
      <c r="AR282" s="1151"/>
      <c r="AS282" s="1151"/>
      <c r="AT282" s="1151"/>
      <c r="AU282" s="1151"/>
      <c r="AV282" s="1151"/>
      <c r="AW282" s="1151"/>
      <c r="AX282" s="632"/>
      <c r="AY282" s="177"/>
      <c r="AZ282" s="1183" t="str">
        <f>IF(Portada!$A$1="www.fly-logics.com","INSTRUCTOR DE VUELO",0)</f>
        <v>INSTRUCTOR DE VUELO</v>
      </c>
      <c r="BA282" s="1183"/>
      <c r="BB282" s="1183"/>
      <c r="BC282" s="1183"/>
      <c r="BD282" s="1183"/>
      <c r="BE282" s="1183"/>
      <c r="BF282" s="1183"/>
      <c r="BG282" s="1183"/>
      <c r="BH282" s="1183"/>
      <c r="BI282" s="1183"/>
      <c r="BJ282" s="1183"/>
      <c r="BK282" s="1183"/>
      <c r="BL282" s="1183"/>
      <c r="BM282" s="6"/>
      <c r="BN282" s="626" t="str">
        <f>IF(Portada!$A$1="www.fly-logics.com","Nº VUELOS",0)</f>
        <v>Nº VUELOS</v>
      </c>
      <c r="BO282" s="626"/>
      <c r="BP282" s="626"/>
      <c r="BQ282" s="626"/>
      <c r="BR282" s="627"/>
      <c r="BS282" s="1134" t="str">
        <f>IF(COUNTIFS(Bitácora!$AB$5:$AB$1036129,"&gt;0",Bitácora!$D$5:$D$1036129,BC241,Bitácora!$AN$5:$AN$1036129,BS241,Bitácora!$E$5:$E$1036129,BI241)=0," ",COUNTIFS(Bitácora!$AB$5:$AB$1036129,"&gt;0",Bitácora!$D$5:$D$1036129,BC241,Bitácora!$AN$5:$AN$1036129,BS241,Bitácora!$E$5:$E$1036129,BI241))</f>
        <v xml:space="preserve"> </v>
      </c>
      <c r="BT282" s="1135"/>
      <c r="BU282" s="1135"/>
      <c r="BV282" s="1135"/>
      <c r="BW282" s="15"/>
      <c r="BX282" s="1145"/>
      <c r="BY282" s="1145"/>
      <c r="BZ282" s="1145"/>
      <c r="CA282" s="1145"/>
      <c r="CB282" s="1145"/>
      <c r="CC282" s="1147"/>
      <c r="CD282" s="1147"/>
      <c r="CE282" s="1147"/>
      <c r="CF282" s="1147"/>
      <c r="CG282" s="1147"/>
      <c r="CH282" s="1147"/>
      <c r="CI282" s="1147"/>
      <c r="CJ282" s="1147"/>
      <c r="CK282" s="1147"/>
      <c r="CL282" s="1147"/>
      <c r="CM282" s="1147"/>
      <c r="CN282" s="1147"/>
      <c r="CO282" s="1151"/>
      <c r="CP282" s="1151"/>
      <c r="CQ282" s="1151"/>
      <c r="CR282" s="1151"/>
      <c r="CS282" s="1151"/>
      <c r="CT282" s="1151"/>
      <c r="CU282" s="632"/>
      <c r="CV282" s="283"/>
      <c r="CW282" s="244"/>
      <c r="CX282" s="177"/>
      <c r="CY282" s="1183" t="str">
        <f>IF(Portada!$A$1="www.fly-logics.com","INSTRUCTOR DE VUELO",0)</f>
        <v>INSTRUCTOR DE VUELO</v>
      </c>
      <c r="CZ282" s="1183"/>
      <c r="DA282" s="1183"/>
      <c r="DB282" s="1183"/>
      <c r="DC282" s="1183"/>
      <c r="DD282" s="1183"/>
      <c r="DE282" s="1183"/>
      <c r="DF282" s="1183"/>
      <c r="DG282" s="1183"/>
      <c r="DH282" s="1183"/>
      <c r="DI282" s="1183"/>
      <c r="DJ282" s="1183"/>
      <c r="DK282" s="1183"/>
      <c r="DL282" s="6"/>
      <c r="DM282" s="626" t="str">
        <f>IF(Portada!$A$1="www.fly-logics.com","Nº VUELOS",0)</f>
        <v>Nº VUELOS</v>
      </c>
      <c r="DN282" s="626"/>
      <c r="DO282" s="626"/>
      <c r="DP282" s="626"/>
      <c r="DQ282" s="627"/>
      <c r="DR282" s="1134" t="str">
        <f>IF(COUNTIFS(Bitácora!$AB$5:$AB$1036129,"&gt;0",Bitácora!$D$5:$D$1036129,DB241,Bitácora!$AN$5:$AN$1036129,DR241,Bitácora!$E$5:$E$1036129,DH241)=0," ",COUNTIFS(Bitácora!$AB$5:$AB$1036129,"&gt;0",Bitácora!$D$5:$D$1036129,DB241,Bitácora!$AN$5:$AN$1036129,DR241,Bitácora!$E$5:$E$1036129,DH241))</f>
        <v xml:space="preserve"> </v>
      </c>
      <c r="DS282" s="1135"/>
      <c r="DT282" s="1135"/>
      <c r="DU282" s="1135"/>
      <c r="DV282" s="15"/>
      <c r="DW282" s="1145"/>
      <c r="DX282" s="1145"/>
      <c r="DY282" s="1145"/>
      <c r="DZ282" s="1145"/>
      <c r="EA282" s="1145"/>
      <c r="EB282" s="1147"/>
      <c r="EC282" s="1147"/>
      <c r="ED282" s="1147"/>
      <c r="EE282" s="1147"/>
      <c r="EF282" s="1147"/>
      <c r="EG282" s="1147"/>
      <c r="EH282" s="1147"/>
      <c r="EI282" s="1147"/>
      <c r="EJ282" s="1147"/>
      <c r="EK282" s="1147"/>
      <c r="EL282" s="1147"/>
      <c r="EM282" s="1147"/>
      <c r="EN282" s="1151"/>
      <c r="EO282" s="1151"/>
      <c r="EP282" s="1151"/>
      <c r="EQ282" s="1151"/>
      <c r="ER282" s="1151"/>
      <c r="ES282" s="1151"/>
      <c r="ET282" s="632"/>
      <c r="EU282" s="177"/>
      <c r="EV282" s="1183" t="str">
        <f>IF(Portada!$A$1="www.fly-logics.com","INSTRUCTOR DE VUELO",0)</f>
        <v>INSTRUCTOR DE VUELO</v>
      </c>
      <c r="EW282" s="1183"/>
      <c r="EX282" s="1183"/>
      <c r="EY282" s="1183"/>
      <c r="EZ282" s="1183"/>
      <c r="FA282" s="1183"/>
      <c r="FB282" s="1183"/>
      <c r="FC282" s="1183"/>
      <c r="FD282" s="1183"/>
      <c r="FE282" s="1183"/>
      <c r="FF282" s="1183"/>
      <c r="FG282" s="1183"/>
      <c r="FH282" s="1183"/>
      <c r="FI282" s="6"/>
      <c r="FJ282" s="626" t="str">
        <f>IF(Portada!$A$1="www.fly-logics.com","Nº VUELOS",0)</f>
        <v>Nº VUELOS</v>
      </c>
      <c r="FK282" s="626"/>
      <c r="FL282" s="626"/>
      <c r="FM282" s="626"/>
      <c r="FN282" s="627"/>
      <c r="FO282" s="1134" t="str">
        <f>IF(COUNTIFS(Bitácora!$AB$5:$AB$1036129,"&gt;0",Bitácora!$D$5:$D$1036129,EY241,Bitácora!$AN$5:$AN$1036129,FO241,Bitácora!$E$5:$E$1036129,FE241)=0," ",COUNTIFS(Bitácora!$AB$5:$AB$1036129,"&gt;0",Bitácora!$D$5:$D$1036129,EY241,Bitácora!$AN$5:$AN$1036129,FO241,Bitácora!$E$5:$E$1036129,FE241))</f>
        <v xml:space="preserve"> </v>
      </c>
      <c r="FP282" s="1135"/>
      <c r="FQ282" s="1135"/>
      <c r="FR282" s="1135"/>
      <c r="FS282" s="15"/>
      <c r="FT282" s="1145"/>
      <c r="FU282" s="1145"/>
      <c r="FV282" s="1145"/>
      <c r="FW282" s="1145"/>
      <c r="FX282" s="1145"/>
      <c r="FY282" s="1147"/>
      <c r="FZ282" s="1147"/>
      <c r="GA282" s="1147"/>
      <c r="GB282" s="1147"/>
      <c r="GC282" s="1147"/>
      <c r="GD282" s="1147"/>
      <c r="GE282" s="1147"/>
      <c r="GF282" s="1147"/>
      <c r="GG282" s="1147"/>
      <c r="GH282" s="1147"/>
      <c r="GI282" s="1147"/>
      <c r="GJ282" s="1147"/>
      <c r="GK282" s="1151"/>
      <c r="GL282" s="1151"/>
      <c r="GM282" s="1151"/>
      <c r="GN282" s="1151"/>
      <c r="GO282" s="1151"/>
      <c r="GP282" s="1151"/>
      <c r="GQ282" s="632"/>
      <c r="GR282" s="6"/>
    </row>
    <row r="283" spans="1:200" ht="8.85" customHeight="1" x14ac:dyDescent="0.25">
      <c r="A283" s="244"/>
      <c r="B283" s="177"/>
      <c r="C283" s="1183"/>
      <c r="D283" s="1183"/>
      <c r="E283" s="1183"/>
      <c r="F283" s="1183"/>
      <c r="G283" s="1183"/>
      <c r="H283" s="1183"/>
      <c r="I283" s="1183"/>
      <c r="J283" s="1183"/>
      <c r="K283" s="1183"/>
      <c r="L283" s="1183"/>
      <c r="M283" s="1183"/>
      <c r="N283" s="1183"/>
      <c r="O283" s="1183"/>
      <c r="P283" s="6"/>
      <c r="Q283" s="626"/>
      <c r="R283" s="626"/>
      <c r="S283" s="626"/>
      <c r="T283" s="626"/>
      <c r="U283" s="627"/>
      <c r="V283" s="1134"/>
      <c r="W283" s="1135"/>
      <c r="X283" s="1135"/>
      <c r="Y283" s="1135"/>
      <c r="Z283" s="15"/>
      <c r="AA283" s="1145"/>
      <c r="AB283" s="1145"/>
      <c r="AC283" s="1145"/>
      <c r="AD283" s="1145"/>
      <c r="AE283" s="1145"/>
      <c r="AF283" s="1147"/>
      <c r="AG283" s="1147"/>
      <c r="AH283" s="1147"/>
      <c r="AI283" s="1147"/>
      <c r="AJ283" s="1147"/>
      <c r="AK283" s="1147"/>
      <c r="AL283" s="1147"/>
      <c r="AM283" s="1147"/>
      <c r="AN283" s="1147"/>
      <c r="AO283" s="1147"/>
      <c r="AP283" s="1147"/>
      <c r="AQ283" s="1147"/>
      <c r="AR283" s="1151"/>
      <c r="AS283" s="1151"/>
      <c r="AT283" s="1151"/>
      <c r="AU283" s="1151"/>
      <c r="AV283" s="1151"/>
      <c r="AW283" s="1151"/>
      <c r="AX283" s="632"/>
      <c r="AY283" s="177"/>
      <c r="AZ283" s="1183"/>
      <c r="BA283" s="1183"/>
      <c r="BB283" s="1183"/>
      <c r="BC283" s="1183"/>
      <c r="BD283" s="1183"/>
      <c r="BE283" s="1183"/>
      <c r="BF283" s="1183"/>
      <c r="BG283" s="1183"/>
      <c r="BH283" s="1183"/>
      <c r="BI283" s="1183"/>
      <c r="BJ283" s="1183"/>
      <c r="BK283" s="1183"/>
      <c r="BL283" s="1183"/>
      <c r="BM283" s="6"/>
      <c r="BN283" s="626"/>
      <c r="BO283" s="626"/>
      <c r="BP283" s="626"/>
      <c r="BQ283" s="626"/>
      <c r="BR283" s="627"/>
      <c r="BS283" s="1134"/>
      <c r="BT283" s="1135"/>
      <c r="BU283" s="1135"/>
      <c r="BV283" s="1135"/>
      <c r="BW283" s="15"/>
      <c r="BX283" s="1145"/>
      <c r="BY283" s="1145"/>
      <c r="BZ283" s="1145"/>
      <c r="CA283" s="1145"/>
      <c r="CB283" s="1145"/>
      <c r="CC283" s="1147"/>
      <c r="CD283" s="1147"/>
      <c r="CE283" s="1147"/>
      <c r="CF283" s="1147"/>
      <c r="CG283" s="1147"/>
      <c r="CH283" s="1147"/>
      <c r="CI283" s="1147"/>
      <c r="CJ283" s="1147"/>
      <c r="CK283" s="1147"/>
      <c r="CL283" s="1147"/>
      <c r="CM283" s="1147"/>
      <c r="CN283" s="1147"/>
      <c r="CO283" s="1151"/>
      <c r="CP283" s="1151"/>
      <c r="CQ283" s="1151"/>
      <c r="CR283" s="1151"/>
      <c r="CS283" s="1151"/>
      <c r="CT283" s="1151"/>
      <c r="CU283" s="632"/>
      <c r="CV283" s="283"/>
      <c r="CW283" s="244"/>
      <c r="CX283" s="177"/>
      <c r="CY283" s="1183"/>
      <c r="CZ283" s="1183"/>
      <c r="DA283" s="1183"/>
      <c r="DB283" s="1183"/>
      <c r="DC283" s="1183"/>
      <c r="DD283" s="1183"/>
      <c r="DE283" s="1183"/>
      <c r="DF283" s="1183"/>
      <c r="DG283" s="1183"/>
      <c r="DH283" s="1183"/>
      <c r="DI283" s="1183"/>
      <c r="DJ283" s="1183"/>
      <c r="DK283" s="1183"/>
      <c r="DL283" s="6"/>
      <c r="DM283" s="626"/>
      <c r="DN283" s="626"/>
      <c r="DO283" s="626"/>
      <c r="DP283" s="626"/>
      <c r="DQ283" s="627"/>
      <c r="DR283" s="1134"/>
      <c r="DS283" s="1135"/>
      <c r="DT283" s="1135"/>
      <c r="DU283" s="1135"/>
      <c r="DV283" s="15"/>
      <c r="DW283" s="1145"/>
      <c r="DX283" s="1145"/>
      <c r="DY283" s="1145"/>
      <c r="DZ283" s="1145"/>
      <c r="EA283" s="1145"/>
      <c r="EB283" s="1147"/>
      <c r="EC283" s="1147"/>
      <c r="ED283" s="1147"/>
      <c r="EE283" s="1147"/>
      <c r="EF283" s="1147"/>
      <c r="EG283" s="1147"/>
      <c r="EH283" s="1147"/>
      <c r="EI283" s="1147"/>
      <c r="EJ283" s="1147"/>
      <c r="EK283" s="1147"/>
      <c r="EL283" s="1147"/>
      <c r="EM283" s="1147"/>
      <c r="EN283" s="1151"/>
      <c r="EO283" s="1151"/>
      <c r="EP283" s="1151"/>
      <c r="EQ283" s="1151"/>
      <c r="ER283" s="1151"/>
      <c r="ES283" s="1151"/>
      <c r="ET283" s="632"/>
      <c r="EU283" s="177"/>
      <c r="EV283" s="1183"/>
      <c r="EW283" s="1183"/>
      <c r="EX283" s="1183"/>
      <c r="EY283" s="1183"/>
      <c r="EZ283" s="1183"/>
      <c r="FA283" s="1183"/>
      <c r="FB283" s="1183"/>
      <c r="FC283" s="1183"/>
      <c r="FD283" s="1183"/>
      <c r="FE283" s="1183"/>
      <c r="FF283" s="1183"/>
      <c r="FG283" s="1183"/>
      <c r="FH283" s="1183"/>
      <c r="FI283" s="6"/>
      <c r="FJ283" s="626"/>
      <c r="FK283" s="626"/>
      <c r="FL283" s="626"/>
      <c r="FM283" s="626"/>
      <c r="FN283" s="627"/>
      <c r="FO283" s="1134"/>
      <c r="FP283" s="1135"/>
      <c r="FQ283" s="1135"/>
      <c r="FR283" s="1135"/>
      <c r="FS283" s="15"/>
      <c r="FT283" s="1145"/>
      <c r="FU283" s="1145"/>
      <c r="FV283" s="1145"/>
      <c r="FW283" s="1145"/>
      <c r="FX283" s="1145"/>
      <c r="FY283" s="1147"/>
      <c r="FZ283" s="1147"/>
      <c r="GA283" s="1147"/>
      <c r="GB283" s="1147"/>
      <c r="GC283" s="1147"/>
      <c r="GD283" s="1147"/>
      <c r="GE283" s="1147"/>
      <c r="GF283" s="1147"/>
      <c r="GG283" s="1147"/>
      <c r="GH283" s="1147"/>
      <c r="GI283" s="1147"/>
      <c r="GJ283" s="1147"/>
      <c r="GK283" s="1151"/>
      <c r="GL283" s="1151"/>
      <c r="GM283" s="1151"/>
      <c r="GN283" s="1151"/>
      <c r="GO283" s="1151"/>
      <c r="GP283" s="1151"/>
      <c r="GQ283" s="632"/>
      <c r="GR283" s="6"/>
    </row>
    <row r="284" spans="1:200" ht="5.25" customHeight="1" x14ac:dyDescent="0.25">
      <c r="A284" s="244"/>
      <c r="B284" s="177"/>
      <c r="C284" s="625"/>
      <c r="D284" s="625"/>
      <c r="E284" s="625"/>
      <c r="F284" s="625"/>
      <c r="G284" s="625"/>
      <c r="H284" s="625"/>
      <c r="I284" s="625"/>
      <c r="J284" s="625"/>
      <c r="K284" s="625"/>
      <c r="L284" s="625"/>
      <c r="M284" s="625"/>
      <c r="N284" s="625"/>
      <c r="O284" s="625"/>
      <c r="P284" s="625"/>
      <c r="Q284" s="625"/>
      <c r="R284" s="625"/>
      <c r="S284" s="625"/>
      <c r="T284" s="625"/>
      <c r="U284" s="625"/>
      <c r="V284" s="625"/>
      <c r="W284" s="625"/>
      <c r="X284" s="625"/>
      <c r="Y284" s="625"/>
      <c r="Z284" s="15"/>
      <c r="AA284" s="1145"/>
      <c r="AB284" s="1145"/>
      <c r="AC284" s="1145"/>
      <c r="AD284" s="1145"/>
      <c r="AE284" s="1145"/>
      <c r="AF284" s="1147"/>
      <c r="AG284" s="1147"/>
      <c r="AH284" s="1147"/>
      <c r="AI284" s="1147"/>
      <c r="AJ284" s="1147"/>
      <c r="AK284" s="1147"/>
      <c r="AL284" s="1147"/>
      <c r="AM284" s="1147"/>
      <c r="AN284" s="1147"/>
      <c r="AO284" s="1147"/>
      <c r="AP284" s="1147"/>
      <c r="AQ284" s="1147"/>
      <c r="AR284" s="1151"/>
      <c r="AS284" s="1151"/>
      <c r="AT284" s="1151"/>
      <c r="AU284" s="1151"/>
      <c r="AV284" s="1151"/>
      <c r="AW284" s="1151"/>
      <c r="AX284" s="632"/>
      <c r="AY284" s="177"/>
      <c r="AZ284" s="625"/>
      <c r="BA284" s="625"/>
      <c r="BB284" s="625"/>
      <c r="BC284" s="625"/>
      <c r="BD284" s="625"/>
      <c r="BE284" s="625"/>
      <c r="BF284" s="625"/>
      <c r="BG284" s="625"/>
      <c r="BH284" s="625"/>
      <c r="BI284" s="625"/>
      <c r="BJ284" s="625"/>
      <c r="BK284" s="625"/>
      <c r="BL284" s="625"/>
      <c r="BM284" s="625"/>
      <c r="BN284" s="625"/>
      <c r="BO284" s="625"/>
      <c r="BP284" s="625"/>
      <c r="BQ284" s="625"/>
      <c r="BR284" s="625"/>
      <c r="BS284" s="625"/>
      <c r="BT284" s="625"/>
      <c r="BU284" s="625"/>
      <c r="BV284" s="625"/>
      <c r="BW284" s="15"/>
      <c r="BX284" s="1145"/>
      <c r="BY284" s="1145"/>
      <c r="BZ284" s="1145"/>
      <c r="CA284" s="1145"/>
      <c r="CB284" s="1145"/>
      <c r="CC284" s="1147"/>
      <c r="CD284" s="1147"/>
      <c r="CE284" s="1147"/>
      <c r="CF284" s="1147"/>
      <c r="CG284" s="1147"/>
      <c r="CH284" s="1147"/>
      <c r="CI284" s="1147"/>
      <c r="CJ284" s="1147"/>
      <c r="CK284" s="1147"/>
      <c r="CL284" s="1147"/>
      <c r="CM284" s="1147"/>
      <c r="CN284" s="1147"/>
      <c r="CO284" s="1151"/>
      <c r="CP284" s="1151"/>
      <c r="CQ284" s="1151"/>
      <c r="CR284" s="1151"/>
      <c r="CS284" s="1151"/>
      <c r="CT284" s="1151"/>
      <c r="CU284" s="632"/>
      <c r="CV284" s="283"/>
      <c r="CW284" s="244"/>
      <c r="CX284" s="177"/>
      <c r="CY284" s="625"/>
      <c r="CZ284" s="625"/>
      <c r="DA284" s="625"/>
      <c r="DB284" s="625"/>
      <c r="DC284" s="625"/>
      <c r="DD284" s="625"/>
      <c r="DE284" s="625"/>
      <c r="DF284" s="625"/>
      <c r="DG284" s="625"/>
      <c r="DH284" s="625"/>
      <c r="DI284" s="625"/>
      <c r="DJ284" s="625"/>
      <c r="DK284" s="625"/>
      <c r="DL284" s="625"/>
      <c r="DM284" s="625"/>
      <c r="DN284" s="625"/>
      <c r="DO284" s="625"/>
      <c r="DP284" s="625"/>
      <c r="DQ284" s="625"/>
      <c r="DR284" s="625"/>
      <c r="DS284" s="625"/>
      <c r="DT284" s="625"/>
      <c r="DU284" s="625"/>
      <c r="DV284" s="15"/>
      <c r="DW284" s="1145"/>
      <c r="DX284" s="1145"/>
      <c r="DY284" s="1145"/>
      <c r="DZ284" s="1145"/>
      <c r="EA284" s="1145"/>
      <c r="EB284" s="1147"/>
      <c r="EC284" s="1147"/>
      <c r="ED284" s="1147"/>
      <c r="EE284" s="1147"/>
      <c r="EF284" s="1147"/>
      <c r="EG284" s="1147"/>
      <c r="EH284" s="1147"/>
      <c r="EI284" s="1147"/>
      <c r="EJ284" s="1147"/>
      <c r="EK284" s="1147"/>
      <c r="EL284" s="1147"/>
      <c r="EM284" s="1147"/>
      <c r="EN284" s="1151"/>
      <c r="EO284" s="1151"/>
      <c r="EP284" s="1151"/>
      <c r="EQ284" s="1151"/>
      <c r="ER284" s="1151"/>
      <c r="ES284" s="1151"/>
      <c r="ET284" s="632"/>
      <c r="EU284" s="177"/>
      <c r="EV284" s="625"/>
      <c r="EW284" s="625"/>
      <c r="EX284" s="625"/>
      <c r="EY284" s="625"/>
      <c r="EZ284" s="625"/>
      <c r="FA284" s="625"/>
      <c r="FB284" s="625"/>
      <c r="FC284" s="625"/>
      <c r="FD284" s="625"/>
      <c r="FE284" s="625"/>
      <c r="FF284" s="625"/>
      <c r="FG284" s="625"/>
      <c r="FH284" s="625"/>
      <c r="FI284" s="625"/>
      <c r="FJ284" s="625"/>
      <c r="FK284" s="625"/>
      <c r="FL284" s="625"/>
      <c r="FM284" s="625"/>
      <c r="FN284" s="625"/>
      <c r="FO284" s="625"/>
      <c r="FP284" s="625"/>
      <c r="FQ284" s="625"/>
      <c r="FR284" s="625"/>
      <c r="FS284" s="15"/>
      <c r="FT284" s="1145"/>
      <c r="FU284" s="1145"/>
      <c r="FV284" s="1145"/>
      <c r="FW284" s="1145"/>
      <c r="FX284" s="1145"/>
      <c r="FY284" s="1147"/>
      <c r="FZ284" s="1147"/>
      <c r="GA284" s="1147"/>
      <c r="GB284" s="1147"/>
      <c r="GC284" s="1147"/>
      <c r="GD284" s="1147"/>
      <c r="GE284" s="1147"/>
      <c r="GF284" s="1147"/>
      <c r="GG284" s="1147"/>
      <c r="GH284" s="1147"/>
      <c r="GI284" s="1147"/>
      <c r="GJ284" s="1147"/>
      <c r="GK284" s="1151"/>
      <c r="GL284" s="1151"/>
      <c r="GM284" s="1151"/>
      <c r="GN284" s="1151"/>
      <c r="GO284" s="1151"/>
      <c r="GP284" s="1151"/>
      <c r="GQ284" s="632"/>
      <c r="GR284" s="6"/>
    </row>
    <row r="285" spans="1:200" ht="10.5" customHeight="1" x14ac:dyDescent="0.25">
      <c r="A285" s="244"/>
      <c r="B285" s="177"/>
      <c r="C285" s="628" t="str">
        <f>IF(Portada!$A$1="www.fly-logics.com","HORAS",0)</f>
        <v>HORAS</v>
      </c>
      <c r="D285" s="628"/>
      <c r="E285" s="628"/>
      <c r="F285" s="628"/>
      <c r="G285" s="629"/>
      <c r="H285" s="1168" t="str">
        <f>IF(SUMIFS(Bitácora!$AB$5:$AB$1036129,Bitácora!$D$5:$D$1036129,F241,Bitácora!$AN$5:$AN$1036129,V241,Bitácora!$E$5:$E$1036129,L241)=0," ",SUMIFS(Bitácora!$AB$5:$AB$1036129,Bitácora!$D$5:$D$1036129,F241,Bitácora!$AN$5:$AN$1036129,V241,Bitácora!$E$5:$E$1036129,L241))</f>
        <v xml:space="preserve"> </v>
      </c>
      <c r="I285" s="1169"/>
      <c r="J285" s="1169"/>
      <c r="K285" s="1169"/>
      <c r="L285" s="1169"/>
      <c r="M285" s="1169"/>
      <c r="N285" s="619"/>
      <c r="O285" s="620" t="str">
        <f>IF(Portada!$A$1="www.fly-logics.com","DÍA",0)</f>
        <v>DÍA</v>
      </c>
      <c r="P285" s="620"/>
      <c r="Q285" s="620"/>
      <c r="R285" s="620"/>
      <c r="S285" s="621"/>
      <c r="T285" s="1168" t="str">
        <f>IF(SUMIFS(Bitácora!$T$5:$T$1036129,Bitácora!$D$5:$D$1036129,F241,Bitácora!$E$5:$E$1036129,L241,Bitácora!$AN$5:$AN$1036129,V241,Bitácora!$AB$5:$AB$1036129,"&gt;0")=0," ",SUMIFS(Bitácora!$T$5:$T$1036129,Bitácora!$D$5:$D$1036129,F241,Bitácora!$E$5:$E$1036129,L241,Bitácora!$AN$5:$AN$1036129,V241,Bitácora!$AB$5:$AB$1036129,"&gt;0"))</f>
        <v xml:space="preserve"> </v>
      </c>
      <c r="U285" s="1169"/>
      <c r="V285" s="1169"/>
      <c r="W285" s="1169"/>
      <c r="X285" s="1169"/>
      <c r="Y285" s="1169"/>
      <c r="Z285" s="15"/>
      <c r="AA285" s="1145"/>
      <c r="AB285" s="1145"/>
      <c r="AC285" s="1145"/>
      <c r="AD285" s="1145"/>
      <c r="AE285" s="1145"/>
      <c r="AF285" s="1147"/>
      <c r="AG285" s="1147"/>
      <c r="AH285" s="1147"/>
      <c r="AI285" s="1147"/>
      <c r="AJ285" s="1170"/>
      <c r="AK285" s="1170"/>
      <c r="AL285" s="1170"/>
      <c r="AM285" s="1170"/>
      <c r="AN285" s="1170"/>
      <c r="AO285" s="1170"/>
      <c r="AP285" s="1170"/>
      <c r="AQ285" s="1170"/>
      <c r="AR285" s="1171"/>
      <c r="AS285" s="1171"/>
      <c r="AT285" s="1171"/>
      <c r="AU285" s="1171"/>
      <c r="AV285" s="1171"/>
      <c r="AW285" s="1171"/>
      <c r="AX285" s="632"/>
      <c r="AY285" s="177"/>
      <c r="AZ285" s="628" t="str">
        <f>IF(Portada!$A$1="www.fly-logics.com","HORAS",0)</f>
        <v>HORAS</v>
      </c>
      <c r="BA285" s="628"/>
      <c r="BB285" s="628"/>
      <c r="BC285" s="628"/>
      <c r="BD285" s="629"/>
      <c r="BE285" s="1168" t="str">
        <f>IF(SUMIFS(Bitácora!$AB$5:$AB$1036129,Bitácora!$D$5:$D$1036129,BC241,Bitácora!$AN$5:$AN$1036129,BS241,Bitácora!$E$5:$E$1036129,BI241)=0," ",SUMIFS(Bitácora!$AB$5:$AB$1036129,Bitácora!$D$5:$D$1036129,BC241,Bitácora!$AN$5:$AN$1036129,BS241,Bitácora!$E$5:$E$1036129,BI241))</f>
        <v xml:space="preserve"> </v>
      </c>
      <c r="BF285" s="1169"/>
      <c r="BG285" s="1169"/>
      <c r="BH285" s="1169"/>
      <c r="BI285" s="1169"/>
      <c r="BJ285" s="1169"/>
      <c r="BK285" s="619"/>
      <c r="BL285" s="620" t="str">
        <f>IF(Portada!$A$1="www.fly-logics.com","DÍA",0)</f>
        <v>DÍA</v>
      </c>
      <c r="BM285" s="620"/>
      <c r="BN285" s="620"/>
      <c r="BO285" s="620"/>
      <c r="BP285" s="621"/>
      <c r="BQ285" s="1168" t="str">
        <f>IF(SUMIFS(Bitácora!$T$5:$T$1036129,Bitácora!$D$5:$D$1036129,BC241,Bitácora!$E$5:$E$1036129,BI241,Bitácora!$AN$5:$AN$1036129,BS241,Bitácora!$AB$5:$AB$1036129,"&gt;0")=0," ",SUMIFS(Bitácora!$T$5:$T$1036129,Bitácora!$D$5:$D$1036129,BC241,Bitácora!$E$5:$E$1036129,BI241,Bitácora!$AN$5:$AN$1036129,BS241,Bitácora!$AB$5:$AB$1036129,"&gt;0"))</f>
        <v xml:space="preserve"> </v>
      </c>
      <c r="BR285" s="1169"/>
      <c r="BS285" s="1169"/>
      <c r="BT285" s="1169"/>
      <c r="BU285" s="1169"/>
      <c r="BV285" s="1169"/>
      <c r="BW285" s="15"/>
      <c r="BX285" s="1145"/>
      <c r="BY285" s="1145"/>
      <c r="BZ285" s="1145"/>
      <c r="CA285" s="1145"/>
      <c r="CB285" s="1145"/>
      <c r="CC285" s="1147"/>
      <c r="CD285" s="1147"/>
      <c r="CE285" s="1147"/>
      <c r="CF285" s="1147"/>
      <c r="CG285" s="1170"/>
      <c r="CH285" s="1170"/>
      <c r="CI285" s="1170"/>
      <c r="CJ285" s="1170"/>
      <c r="CK285" s="1170"/>
      <c r="CL285" s="1170"/>
      <c r="CM285" s="1170"/>
      <c r="CN285" s="1170"/>
      <c r="CO285" s="1171"/>
      <c r="CP285" s="1171"/>
      <c r="CQ285" s="1171"/>
      <c r="CR285" s="1171"/>
      <c r="CS285" s="1171"/>
      <c r="CT285" s="1171"/>
      <c r="CU285" s="632"/>
      <c r="CV285" s="283"/>
      <c r="CW285" s="244"/>
      <c r="CX285" s="177"/>
      <c r="CY285" s="628" t="str">
        <f>IF(Portada!$A$1="www.fly-logics.com","HORAS",0)</f>
        <v>HORAS</v>
      </c>
      <c r="CZ285" s="628"/>
      <c r="DA285" s="628"/>
      <c r="DB285" s="628"/>
      <c r="DC285" s="629"/>
      <c r="DD285" s="1168" t="str">
        <f>IF(SUMIFS(Bitácora!$AB$5:$AB$1036129,Bitácora!$D$5:$D$1036129,DB241,Bitácora!$AN$5:$AN$1036129,DR241,Bitácora!$E$5:$E$1036129,DH241)=0," ",SUMIFS(Bitácora!$AB$5:$AB$1036129,Bitácora!$D$5:$D$1036129,DB241,Bitácora!$AN$5:$AN$1036129,DR241,Bitácora!$E$5:$E$1036129,DH241))</f>
        <v xml:space="preserve"> </v>
      </c>
      <c r="DE285" s="1169"/>
      <c r="DF285" s="1169"/>
      <c r="DG285" s="1169"/>
      <c r="DH285" s="1169"/>
      <c r="DI285" s="1169"/>
      <c r="DJ285" s="619"/>
      <c r="DK285" s="620" t="str">
        <f>IF(Portada!$A$1="www.fly-logics.com","DÍA",0)</f>
        <v>DÍA</v>
      </c>
      <c r="DL285" s="620"/>
      <c r="DM285" s="620"/>
      <c r="DN285" s="620"/>
      <c r="DO285" s="621"/>
      <c r="DP285" s="1168" t="str">
        <f>IF(SUMIFS(Bitácora!$T$5:$T$1036129,Bitácora!$D$5:$D$1036129,DB241,Bitácora!$E$5:$E$1036129,DH241,Bitácora!$AN$5:$AN$1036129,DR241,Bitácora!$AB$5:$AB$1036129,"&gt;0")=0," ",SUMIFS(Bitácora!$T$5:$T$1036129,Bitácora!$D$5:$D$1036129,DB241,Bitácora!$E$5:$E$1036129,DH241,Bitácora!$AN$5:$AN$1036129,DR241,Bitácora!$AB$5:$AB$1036129,"&gt;0"))</f>
        <v xml:space="preserve"> </v>
      </c>
      <c r="DQ285" s="1169"/>
      <c r="DR285" s="1169"/>
      <c r="DS285" s="1169"/>
      <c r="DT285" s="1169"/>
      <c r="DU285" s="1169"/>
      <c r="DV285" s="15"/>
      <c r="DW285" s="1145"/>
      <c r="DX285" s="1145"/>
      <c r="DY285" s="1145"/>
      <c r="DZ285" s="1145"/>
      <c r="EA285" s="1145"/>
      <c r="EB285" s="1147"/>
      <c r="EC285" s="1147"/>
      <c r="ED285" s="1147"/>
      <c r="EE285" s="1147"/>
      <c r="EF285" s="1170"/>
      <c r="EG285" s="1170"/>
      <c r="EH285" s="1170"/>
      <c r="EI285" s="1170"/>
      <c r="EJ285" s="1170"/>
      <c r="EK285" s="1170"/>
      <c r="EL285" s="1170"/>
      <c r="EM285" s="1170"/>
      <c r="EN285" s="1171"/>
      <c r="EO285" s="1171"/>
      <c r="EP285" s="1171"/>
      <c r="EQ285" s="1171"/>
      <c r="ER285" s="1171"/>
      <c r="ES285" s="1171"/>
      <c r="ET285" s="632"/>
      <c r="EU285" s="177"/>
      <c r="EV285" s="628" t="str">
        <f>IF(Portada!$A$1="www.fly-logics.com","HORAS",0)</f>
        <v>HORAS</v>
      </c>
      <c r="EW285" s="628"/>
      <c r="EX285" s="628"/>
      <c r="EY285" s="628"/>
      <c r="EZ285" s="629"/>
      <c r="FA285" s="1168" t="str">
        <f>IF(SUMIFS(Bitácora!$AB$5:$AB$1036129,Bitácora!$D$5:$D$1036129,EY241,Bitácora!$AN$5:$AN$1036129,FO241,Bitácora!$E$5:$E$1036129,FE241)=0," ",SUMIFS(Bitácora!$AB$5:$AB$1036129,Bitácora!$D$5:$D$1036129,EY241,Bitácora!$AN$5:$AN$1036129,FO241,Bitácora!$E$5:$E$1036129,FE241))</f>
        <v xml:space="preserve"> </v>
      </c>
      <c r="FB285" s="1169"/>
      <c r="FC285" s="1169"/>
      <c r="FD285" s="1169"/>
      <c r="FE285" s="1169"/>
      <c r="FF285" s="1169"/>
      <c r="FG285" s="619"/>
      <c r="FH285" s="620" t="str">
        <f>IF(Portada!$A$1="www.fly-logics.com","DÍA",0)</f>
        <v>DÍA</v>
      </c>
      <c r="FI285" s="620"/>
      <c r="FJ285" s="620"/>
      <c r="FK285" s="620"/>
      <c r="FL285" s="621"/>
      <c r="FM285" s="1168" t="str">
        <f>IF(SUMIFS(Bitácora!$T$5:$T$1036129,Bitácora!$D$5:$D$1036129,EY241,Bitácora!$E$5:$E$1036129,FE241,Bitácora!$AN$5:$AN$1036129,FO241,Bitácora!$AB$5:$AB$1036129,"&gt;0")=0," ",SUMIFS(Bitácora!$T$5:$T$1036129,Bitácora!$D$5:$D$1036129,EY241,Bitácora!$E$5:$E$1036129,FE241,Bitácora!$AN$5:$AN$1036129,FO241,Bitácora!$AB$5:$AB$1036129,"&gt;0"))</f>
        <v xml:space="preserve"> </v>
      </c>
      <c r="FN285" s="1169"/>
      <c r="FO285" s="1169"/>
      <c r="FP285" s="1169"/>
      <c r="FQ285" s="1169"/>
      <c r="FR285" s="1169"/>
      <c r="FS285" s="15"/>
      <c r="FT285" s="1145"/>
      <c r="FU285" s="1145"/>
      <c r="FV285" s="1145"/>
      <c r="FW285" s="1145"/>
      <c r="FX285" s="1145"/>
      <c r="FY285" s="1147"/>
      <c r="FZ285" s="1147"/>
      <c r="GA285" s="1147"/>
      <c r="GB285" s="1147"/>
      <c r="GC285" s="1170"/>
      <c r="GD285" s="1170"/>
      <c r="GE285" s="1170"/>
      <c r="GF285" s="1170"/>
      <c r="GG285" s="1170"/>
      <c r="GH285" s="1170"/>
      <c r="GI285" s="1170"/>
      <c r="GJ285" s="1170"/>
      <c r="GK285" s="1171"/>
      <c r="GL285" s="1171"/>
      <c r="GM285" s="1171"/>
      <c r="GN285" s="1171"/>
      <c r="GO285" s="1171"/>
      <c r="GP285" s="1171"/>
      <c r="GQ285" s="632"/>
      <c r="GR285" s="6"/>
    </row>
    <row r="286" spans="1:200" ht="8.85" customHeight="1" x14ac:dyDescent="0.25">
      <c r="A286" s="244"/>
      <c r="B286" s="177"/>
      <c r="C286" s="628"/>
      <c r="D286" s="628"/>
      <c r="E286" s="628"/>
      <c r="F286" s="628"/>
      <c r="G286" s="629"/>
      <c r="H286" s="1172"/>
      <c r="I286" s="1169"/>
      <c r="J286" s="1169"/>
      <c r="K286" s="1169"/>
      <c r="L286" s="1169"/>
      <c r="M286" s="1169"/>
      <c r="N286" s="619"/>
      <c r="O286" s="620"/>
      <c r="P286" s="620"/>
      <c r="Q286" s="620"/>
      <c r="R286" s="620"/>
      <c r="S286" s="621"/>
      <c r="T286" s="1172"/>
      <c r="U286" s="1169"/>
      <c r="V286" s="1169"/>
      <c r="W286" s="1169"/>
      <c r="X286" s="1169"/>
      <c r="Y286" s="1169"/>
      <c r="Z286" s="15"/>
      <c r="AA286" s="1173" t="str">
        <f>IF(Portada!$A$1="www.fly-logics.com","TOTAL
ANUAL",0)</f>
        <v>TOTAL
ANUAL</v>
      </c>
      <c r="AB286" s="1173"/>
      <c r="AC286" s="1173"/>
      <c r="AD286" s="1173"/>
      <c r="AE286" s="1173"/>
      <c r="AF286" s="1174" t="str">
        <f t="shared" ref="AF286" si="348">IF(SUM(AF281,AF259)=0," ",SUM(AF281,AF259))</f>
        <v xml:space="preserve"> </v>
      </c>
      <c r="AG286" s="1174"/>
      <c r="AH286" s="1174"/>
      <c r="AI286" s="1175"/>
      <c r="AJ286" s="1174" t="str">
        <f t="shared" ref="AJ286" si="349">IF(SUM(AJ281,AJ259)=0," ",SUM(AJ281,AJ259))</f>
        <v xml:space="preserve"> </v>
      </c>
      <c r="AK286" s="1174"/>
      <c r="AL286" s="1174"/>
      <c r="AM286" s="1174"/>
      <c r="AN286" s="1174" t="str">
        <f t="shared" ref="AN286" si="350">IF(SUM(AN281,AN259)=0," ",SUM(AN281,AN259))</f>
        <v xml:space="preserve"> </v>
      </c>
      <c r="AO286" s="1174"/>
      <c r="AP286" s="1174"/>
      <c r="AQ286" s="1174"/>
      <c r="AR286" s="1176" t="str">
        <f t="shared" ref="AR286" si="351">IF(SUM(AR281,AR259)=0," ",SUM(AR281,AR259))</f>
        <v xml:space="preserve"> </v>
      </c>
      <c r="AS286" s="1176"/>
      <c r="AT286" s="1176"/>
      <c r="AU286" s="1176" t="str">
        <f t="shared" ref="AU286" si="352">IF(SUM(AU281,AU259)=0," ",SUM(AU281,AU259))</f>
        <v xml:space="preserve"> </v>
      </c>
      <c r="AV286" s="1176"/>
      <c r="AW286" s="1176"/>
      <c r="AX286" s="632"/>
      <c r="AY286" s="177"/>
      <c r="AZ286" s="628"/>
      <c r="BA286" s="628"/>
      <c r="BB286" s="628"/>
      <c r="BC286" s="628"/>
      <c r="BD286" s="629"/>
      <c r="BE286" s="1172"/>
      <c r="BF286" s="1169"/>
      <c r="BG286" s="1169"/>
      <c r="BH286" s="1169"/>
      <c r="BI286" s="1169"/>
      <c r="BJ286" s="1169"/>
      <c r="BK286" s="619"/>
      <c r="BL286" s="620"/>
      <c r="BM286" s="620"/>
      <c r="BN286" s="620"/>
      <c r="BO286" s="620"/>
      <c r="BP286" s="621"/>
      <c r="BQ286" s="1172"/>
      <c r="BR286" s="1169"/>
      <c r="BS286" s="1169"/>
      <c r="BT286" s="1169"/>
      <c r="BU286" s="1169"/>
      <c r="BV286" s="1169"/>
      <c r="BW286" s="15"/>
      <c r="BX286" s="1173" t="str">
        <f>IF(Portada!$A$1="www.fly-logics.com","TOTAL
ANUAL",0)</f>
        <v>TOTAL
ANUAL</v>
      </c>
      <c r="BY286" s="1173"/>
      <c r="BZ286" s="1173"/>
      <c r="CA286" s="1173"/>
      <c r="CB286" s="1173"/>
      <c r="CC286" s="1174" t="str">
        <f t="shared" ref="CC286" si="353">IF(SUM(CC281,CC259)=0," ",SUM(CC281,CC259))</f>
        <v xml:space="preserve"> </v>
      </c>
      <c r="CD286" s="1174"/>
      <c r="CE286" s="1174"/>
      <c r="CF286" s="1175"/>
      <c r="CG286" s="1174" t="str">
        <f t="shared" ref="CG286" si="354">IF(SUM(CG281,CG259)=0," ",SUM(CG281,CG259))</f>
        <v xml:space="preserve"> </v>
      </c>
      <c r="CH286" s="1174"/>
      <c r="CI286" s="1174"/>
      <c r="CJ286" s="1174"/>
      <c r="CK286" s="1174" t="str">
        <f t="shared" ref="CK286" si="355">IF(SUM(CK281,CK259)=0," ",SUM(CK281,CK259))</f>
        <v xml:space="preserve"> </v>
      </c>
      <c r="CL286" s="1174"/>
      <c r="CM286" s="1174"/>
      <c r="CN286" s="1174"/>
      <c r="CO286" s="1176" t="str">
        <f t="shared" ref="CO286" si="356">IF(SUM(CO281,CO259)=0," ",SUM(CO281,CO259))</f>
        <v xml:space="preserve"> </v>
      </c>
      <c r="CP286" s="1176"/>
      <c r="CQ286" s="1176"/>
      <c r="CR286" s="1176" t="str">
        <f t="shared" ref="CR286" si="357">IF(SUM(CR281,CR259)=0," ",SUM(CR281,CR259))</f>
        <v xml:space="preserve"> </v>
      </c>
      <c r="CS286" s="1176"/>
      <c r="CT286" s="1176"/>
      <c r="CU286" s="632"/>
      <c r="CV286" s="283"/>
      <c r="CW286" s="244"/>
      <c r="CX286" s="177"/>
      <c r="CY286" s="628"/>
      <c r="CZ286" s="628"/>
      <c r="DA286" s="628"/>
      <c r="DB286" s="628"/>
      <c r="DC286" s="629"/>
      <c r="DD286" s="1172"/>
      <c r="DE286" s="1169"/>
      <c r="DF286" s="1169"/>
      <c r="DG286" s="1169"/>
      <c r="DH286" s="1169"/>
      <c r="DI286" s="1169"/>
      <c r="DJ286" s="619"/>
      <c r="DK286" s="620"/>
      <c r="DL286" s="620"/>
      <c r="DM286" s="620"/>
      <c r="DN286" s="620"/>
      <c r="DO286" s="621"/>
      <c r="DP286" s="1172"/>
      <c r="DQ286" s="1169"/>
      <c r="DR286" s="1169"/>
      <c r="DS286" s="1169"/>
      <c r="DT286" s="1169"/>
      <c r="DU286" s="1169"/>
      <c r="DV286" s="15"/>
      <c r="DW286" s="1173" t="str">
        <f>IF(Portada!$A$1="www.fly-logics.com","TOTAL
ANUAL",0)</f>
        <v>TOTAL
ANUAL</v>
      </c>
      <c r="DX286" s="1173"/>
      <c r="DY286" s="1173"/>
      <c r="DZ286" s="1173"/>
      <c r="EA286" s="1173"/>
      <c r="EB286" s="1174" t="str">
        <f t="shared" ref="EB286" si="358">IF(SUM(EB281,EB259)=0," ",SUM(EB281,EB259))</f>
        <v xml:space="preserve"> </v>
      </c>
      <c r="EC286" s="1174"/>
      <c r="ED286" s="1174"/>
      <c r="EE286" s="1175"/>
      <c r="EF286" s="1174" t="str">
        <f t="shared" ref="EF286" si="359">IF(SUM(EF281,EF259)=0," ",SUM(EF281,EF259))</f>
        <v xml:space="preserve"> </v>
      </c>
      <c r="EG286" s="1174"/>
      <c r="EH286" s="1174"/>
      <c r="EI286" s="1174"/>
      <c r="EJ286" s="1174" t="str">
        <f t="shared" ref="EJ286" si="360">IF(SUM(EJ281,EJ259)=0," ",SUM(EJ281,EJ259))</f>
        <v xml:space="preserve"> </v>
      </c>
      <c r="EK286" s="1174"/>
      <c r="EL286" s="1174"/>
      <c r="EM286" s="1174"/>
      <c r="EN286" s="1176" t="str">
        <f t="shared" ref="EN286" si="361">IF(SUM(EN281,EN259)=0," ",SUM(EN281,EN259))</f>
        <v xml:space="preserve"> </v>
      </c>
      <c r="EO286" s="1176"/>
      <c r="EP286" s="1176"/>
      <c r="EQ286" s="1176" t="str">
        <f t="shared" ref="EQ286" si="362">IF(SUM(EQ281,EQ259)=0," ",SUM(EQ281,EQ259))</f>
        <v xml:space="preserve"> </v>
      </c>
      <c r="ER286" s="1176"/>
      <c r="ES286" s="1176"/>
      <c r="ET286" s="632"/>
      <c r="EU286" s="177"/>
      <c r="EV286" s="628"/>
      <c r="EW286" s="628"/>
      <c r="EX286" s="628"/>
      <c r="EY286" s="628"/>
      <c r="EZ286" s="629"/>
      <c r="FA286" s="1172"/>
      <c r="FB286" s="1169"/>
      <c r="FC286" s="1169"/>
      <c r="FD286" s="1169"/>
      <c r="FE286" s="1169"/>
      <c r="FF286" s="1169"/>
      <c r="FG286" s="619"/>
      <c r="FH286" s="620"/>
      <c r="FI286" s="620"/>
      <c r="FJ286" s="620"/>
      <c r="FK286" s="620"/>
      <c r="FL286" s="621"/>
      <c r="FM286" s="1172"/>
      <c r="FN286" s="1169"/>
      <c r="FO286" s="1169"/>
      <c r="FP286" s="1169"/>
      <c r="FQ286" s="1169"/>
      <c r="FR286" s="1169"/>
      <c r="FS286" s="15"/>
      <c r="FT286" s="1173" t="str">
        <f>IF(Portada!$A$1="www.fly-logics.com","TOTAL
ANUAL",0)</f>
        <v>TOTAL
ANUAL</v>
      </c>
      <c r="FU286" s="1173"/>
      <c r="FV286" s="1173"/>
      <c r="FW286" s="1173"/>
      <c r="FX286" s="1173"/>
      <c r="FY286" s="1174" t="str">
        <f t="shared" ref="FY286" si="363">IF(SUM(FY281,FY259)=0," ",SUM(FY281,FY259))</f>
        <v xml:space="preserve"> </v>
      </c>
      <c r="FZ286" s="1174"/>
      <c r="GA286" s="1174"/>
      <c r="GB286" s="1175"/>
      <c r="GC286" s="1174" t="str">
        <f t="shared" ref="GC286" si="364">IF(SUM(GC281,GC259)=0," ",SUM(GC281,GC259))</f>
        <v xml:space="preserve"> </v>
      </c>
      <c r="GD286" s="1174"/>
      <c r="GE286" s="1174"/>
      <c r="GF286" s="1174"/>
      <c r="GG286" s="1174" t="str">
        <f t="shared" ref="GG286" si="365">IF(SUM(GG281,GG259)=0," ",SUM(GG281,GG259))</f>
        <v xml:space="preserve"> </v>
      </c>
      <c r="GH286" s="1174"/>
      <c r="GI286" s="1174"/>
      <c r="GJ286" s="1174"/>
      <c r="GK286" s="1176" t="str">
        <f t="shared" ref="GK286" si="366">IF(SUM(GK281,GK259)=0," ",SUM(GK281,GK259))</f>
        <v xml:space="preserve"> </v>
      </c>
      <c r="GL286" s="1176"/>
      <c r="GM286" s="1176"/>
      <c r="GN286" s="1176" t="str">
        <f t="shared" ref="GN286" si="367">IF(SUM(GN281,GN259)=0," ",SUM(GN281,GN259))</f>
        <v xml:space="preserve"> </v>
      </c>
      <c r="GO286" s="1176"/>
      <c r="GP286" s="1176"/>
      <c r="GQ286" s="632"/>
      <c r="GR286" s="6"/>
    </row>
    <row r="287" spans="1:200" ht="3" customHeight="1" x14ac:dyDescent="0.25">
      <c r="A287" s="244"/>
      <c r="B287" s="177"/>
      <c r="C287" s="625"/>
      <c r="D287" s="625"/>
      <c r="E287" s="625"/>
      <c r="F287" s="625"/>
      <c r="G287" s="625"/>
      <c r="H287" s="625"/>
      <c r="I287" s="625"/>
      <c r="J287" s="625"/>
      <c r="K287" s="625"/>
      <c r="L287" s="625"/>
      <c r="M287" s="625"/>
      <c r="N287" s="625"/>
      <c r="O287" s="625"/>
      <c r="P287" s="625"/>
      <c r="Q287" s="625"/>
      <c r="R287" s="625"/>
      <c r="S287" s="625"/>
      <c r="T287" s="625"/>
      <c r="U287" s="625"/>
      <c r="V287" s="625"/>
      <c r="W287" s="625"/>
      <c r="X287" s="625"/>
      <c r="Y287" s="625"/>
      <c r="Z287" s="15"/>
      <c r="AA287" s="1173"/>
      <c r="AB287" s="1173"/>
      <c r="AC287" s="1173"/>
      <c r="AD287" s="1173"/>
      <c r="AE287" s="1173"/>
      <c r="AF287" s="1174"/>
      <c r="AG287" s="1174"/>
      <c r="AH287" s="1174"/>
      <c r="AI287" s="1175"/>
      <c r="AJ287" s="1174"/>
      <c r="AK287" s="1174"/>
      <c r="AL287" s="1174"/>
      <c r="AM287" s="1174"/>
      <c r="AN287" s="1174"/>
      <c r="AO287" s="1174"/>
      <c r="AP287" s="1174"/>
      <c r="AQ287" s="1174"/>
      <c r="AR287" s="1176"/>
      <c r="AS287" s="1176"/>
      <c r="AT287" s="1176"/>
      <c r="AU287" s="1176"/>
      <c r="AV287" s="1176"/>
      <c r="AW287" s="1176"/>
      <c r="AX287" s="632"/>
      <c r="AY287" s="177"/>
      <c r="AZ287" s="625"/>
      <c r="BA287" s="625"/>
      <c r="BB287" s="625"/>
      <c r="BC287" s="625"/>
      <c r="BD287" s="625"/>
      <c r="BE287" s="625"/>
      <c r="BF287" s="625"/>
      <c r="BG287" s="625"/>
      <c r="BH287" s="625"/>
      <c r="BI287" s="625"/>
      <c r="BJ287" s="625"/>
      <c r="BK287" s="625"/>
      <c r="BL287" s="625"/>
      <c r="BM287" s="625"/>
      <c r="BN287" s="625"/>
      <c r="BO287" s="625"/>
      <c r="BP287" s="625"/>
      <c r="BQ287" s="625"/>
      <c r="BR287" s="625"/>
      <c r="BS287" s="625"/>
      <c r="BT287" s="625"/>
      <c r="BU287" s="625"/>
      <c r="BV287" s="625"/>
      <c r="BW287" s="15"/>
      <c r="BX287" s="1173"/>
      <c r="BY287" s="1173"/>
      <c r="BZ287" s="1173"/>
      <c r="CA287" s="1173"/>
      <c r="CB287" s="1173"/>
      <c r="CC287" s="1174"/>
      <c r="CD287" s="1174"/>
      <c r="CE287" s="1174"/>
      <c r="CF287" s="1175"/>
      <c r="CG287" s="1174"/>
      <c r="CH287" s="1174"/>
      <c r="CI287" s="1174"/>
      <c r="CJ287" s="1174"/>
      <c r="CK287" s="1174"/>
      <c r="CL287" s="1174"/>
      <c r="CM287" s="1174"/>
      <c r="CN287" s="1174"/>
      <c r="CO287" s="1176"/>
      <c r="CP287" s="1176"/>
      <c r="CQ287" s="1176"/>
      <c r="CR287" s="1176"/>
      <c r="CS287" s="1176"/>
      <c r="CT287" s="1176"/>
      <c r="CU287" s="632"/>
      <c r="CV287" s="283"/>
      <c r="CW287" s="244"/>
      <c r="CX287" s="177"/>
      <c r="CY287" s="625"/>
      <c r="CZ287" s="625"/>
      <c r="DA287" s="625"/>
      <c r="DB287" s="625"/>
      <c r="DC287" s="625"/>
      <c r="DD287" s="625"/>
      <c r="DE287" s="625"/>
      <c r="DF287" s="625"/>
      <c r="DG287" s="625"/>
      <c r="DH287" s="625"/>
      <c r="DI287" s="625"/>
      <c r="DJ287" s="625"/>
      <c r="DK287" s="625"/>
      <c r="DL287" s="625"/>
      <c r="DM287" s="625"/>
      <c r="DN287" s="625"/>
      <c r="DO287" s="625"/>
      <c r="DP287" s="625"/>
      <c r="DQ287" s="625"/>
      <c r="DR287" s="625"/>
      <c r="DS287" s="625"/>
      <c r="DT287" s="625"/>
      <c r="DU287" s="625"/>
      <c r="DV287" s="15"/>
      <c r="DW287" s="1173"/>
      <c r="DX287" s="1173"/>
      <c r="DY287" s="1173"/>
      <c r="DZ287" s="1173"/>
      <c r="EA287" s="1173"/>
      <c r="EB287" s="1174"/>
      <c r="EC287" s="1174"/>
      <c r="ED287" s="1174"/>
      <c r="EE287" s="1175"/>
      <c r="EF287" s="1174"/>
      <c r="EG287" s="1174"/>
      <c r="EH287" s="1174"/>
      <c r="EI287" s="1174"/>
      <c r="EJ287" s="1174"/>
      <c r="EK287" s="1174"/>
      <c r="EL287" s="1174"/>
      <c r="EM287" s="1174"/>
      <c r="EN287" s="1176"/>
      <c r="EO287" s="1176"/>
      <c r="EP287" s="1176"/>
      <c r="EQ287" s="1176"/>
      <c r="ER287" s="1176"/>
      <c r="ES287" s="1176"/>
      <c r="ET287" s="632"/>
      <c r="EU287" s="177"/>
      <c r="EV287" s="625"/>
      <c r="EW287" s="625"/>
      <c r="EX287" s="625"/>
      <c r="EY287" s="625"/>
      <c r="EZ287" s="625"/>
      <c r="FA287" s="625"/>
      <c r="FB287" s="625"/>
      <c r="FC287" s="625"/>
      <c r="FD287" s="625"/>
      <c r="FE287" s="625"/>
      <c r="FF287" s="625"/>
      <c r="FG287" s="625"/>
      <c r="FH287" s="625"/>
      <c r="FI287" s="625"/>
      <c r="FJ287" s="625"/>
      <c r="FK287" s="625"/>
      <c r="FL287" s="625"/>
      <c r="FM287" s="625"/>
      <c r="FN287" s="625"/>
      <c r="FO287" s="625"/>
      <c r="FP287" s="625"/>
      <c r="FQ287" s="625"/>
      <c r="FR287" s="625"/>
      <c r="FS287" s="15"/>
      <c r="FT287" s="1173"/>
      <c r="FU287" s="1173"/>
      <c r="FV287" s="1173"/>
      <c r="FW287" s="1173"/>
      <c r="FX287" s="1173"/>
      <c r="FY287" s="1174"/>
      <c r="FZ287" s="1174"/>
      <c r="GA287" s="1174"/>
      <c r="GB287" s="1175"/>
      <c r="GC287" s="1174"/>
      <c r="GD287" s="1174"/>
      <c r="GE287" s="1174"/>
      <c r="GF287" s="1174"/>
      <c r="GG287" s="1174"/>
      <c r="GH287" s="1174"/>
      <c r="GI287" s="1174"/>
      <c r="GJ287" s="1174"/>
      <c r="GK287" s="1176"/>
      <c r="GL287" s="1176"/>
      <c r="GM287" s="1176"/>
      <c r="GN287" s="1176"/>
      <c r="GO287" s="1176"/>
      <c r="GP287" s="1176"/>
      <c r="GQ287" s="632"/>
      <c r="GR287" s="6"/>
    </row>
    <row r="288" spans="1:200" ht="10.5" customHeight="1" x14ac:dyDescent="0.25">
      <c r="A288" s="244"/>
      <c r="B288" s="177"/>
      <c r="C288" s="620" t="str">
        <f>IF(Portada!$A$1="www.fly-logics.com","IFR",0)</f>
        <v>IFR</v>
      </c>
      <c r="D288" s="620"/>
      <c r="E288" s="620"/>
      <c r="F288" s="620"/>
      <c r="G288" s="621"/>
      <c r="H288" s="1168" t="str">
        <f>IF(SUMIFS(Bitácora!$V$5:$V$1036129,Bitácora!$D$5:$D$1036129,F241,Bitácora!$E$5:$E$1036129,L241,Bitácora!$AN$5:$AN$1036129,V241,Bitácora!$AB$5:$AB$1036129,"&gt;0")=0," ",SUMIFS(Bitácora!$V$5:$V$1036129,Bitácora!$D$5:$D$1036129,F241,Bitácora!$E$5:$E$1036129,L241,Bitácora!$AN$5:$AN$1036129,V241,Bitácora!$AB$5:$AB$1036129,"&gt;0"))</f>
        <v xml:space="preserve"> </v>
      </c>
      <c r="I288" s="1169"/>
      <c r="J288" s="1169"/>
      <c r="K288" s="1169"/>
      <c r="L288" s="1169"/>
      <c r="M288" s="1169"/>
      <c r="N288" s="619"/>
      <c r="O288" s="620" t="str">
        <f>IF(Portada!$A$1="www.fly-logics.com","NOCHE",0)</f>
        <v>NOCHE</v>
      </c>
      <c r="P288" s="620"/>
      <c r="Q288" s="620"/>
      <c r="R288" s="620"/>
      <c r="S288" s="621"/>
      <c r="T288" s="1168" t="str">
        <f>IF(SUMIFS(Bitácora!$U$5:$U$1036129,Bitácora!$D$5:$D$1036129,F241,Bitácora!$E$5:$E$1036129,L241,Bitácora!$AN$5:$AN$1036129,V241,Bitácora!$AB$5:$AB$1036129,"&gt;0")=0," ",SUMIFS(Bitácora!$U$5:$U$1036129,Bitácora!$D$5:$D$1036129,F241,Bitácora!$E$5:$E$1036129,L241,Bitácora!$AN$5:$AN$1036129,V241,Bitácora!$AB$5:$AB$1036129,"&gt;0"))</f>
        <v xml:space="preserve"> </v>
      </c>
      <c r="U288" s="1169"/>
      <c r="V288" s="1169"/>
      <c r="W288" s="1169"/>
      <c r="X288" s="1169"/>
      <c r="Y288" s="1169"/>
      <c r="Z288" s="15"/>
      <c r="AA288" s="1173"/>
      <c r="AB288" s="1173"/>
      <c r="AC288" s="1173"/>
      <c r="AD288" s="1173"/>
      <c r="AE288" s="1173"/>
      <c r="AF288" s="1174"/>
      <c r="AG288" s="1174"/>
      <c r="AH288" s="1174"/>
      <c r="AI288" s="1175"/>
      <c r="AJ288" s="1174"/>
      <c r="AK288" s="1174"/>
      <c r="AL288" s="1174"/>
      <c r="AM288" s="1174"/>
      <c r="AN288" s="1174"/>
      <c r="AO288" s="1174"/>
      <c r="AP288" s="1174"/>
      <c r="AQ288" s="1174"/>
      <c r="AR288" s="1176"/>
      <c r="AS288" s="1176"/>
      <c r="AT288" s="1176"/>
      <c r="AU288" s="1176"/>
      <c r="AV288" s="1176"/>
      <c r="AW288" s="1176"/>
      <c r="AX288" s="632"/>
      <c r="AY288" s="177"/>
      <c r="AZ288" s="620" t="str">
        <f>IF(Portada!$A$1="www.fly-logics.com","IFR",0)</f>
        <v>IFR</v>
      </c>
      <c r="BA288" s="620"/>
      <c r="BB288" s="620"/>
      <c r="BC288" s="620"/>
      <c r="BD288" s="621"/>
      <c r="BE288" s="1168" t="str">
        <f>IF(SUMIFS(Bitácora!$V$5:$V$1036129,Bitácora!$D$5:$D$1036129,BC241,Bitácora!$E$5:$E$1036129,BI241,Bitácora!$AN$5:$AN$1036129,BS241,Bitácora!$AB$5:$AB$1036129,"&gt;0")=0," ",SUMIFS(Bitácora!$V$5:$V$1036129,Bitácora!$D$5:$D$1036129,BC241,Bitácora!$E$5:$E$1036129,BI241,Bitácora!$AN$5:$AN$1036129,BS241,Bitácora!$AB$5:$AB$1036129,"&gt;0"))</f>
        <v xml:space="preserve"> </v>
      </c>
      <c r="BF288" s="1169"/>
      <c r="BG288" s="1169"/>
      <c r="BH288" s="1169"/>
      <c r="BI288" s="1169"/>
      <c r="BJ288" s="1169"/>
      <c r="BK288" s="619"/>
      <c r="BL288" s="620" t="str">
        <f>IF(Portada!$A$1="www.fly-logics.com","NOCHE",0)</f>
        <v>NOCHE</v>
      </c>
      <c r="BM288" s="620"/>
      <c r="BN288" s="620"/>
      <c r="BO288" s="620"/>
      <c r="BP288" s="621"/>
      <c r="BQ288" s="1168" t="str">
        <f>IF(SUMIFS(Bitácora!$U$5:$U$1036129,Bitácora!$D$5:$D$1036129,BC241,Bitácora!$E$5:$E$1036129,BI241,Bitácora!$AN$5:$AN$1036129,BS241,Bitácora!$AB$5:$AB$1036129,"&gt;0")=0," ",SUMIFS(Bitácora!$U$5:$U$1036129,Bitácora!$D$5:$D$1036129,BC241,Bitácora!$E$5:$E$1036129,BI241,Bitácora!$AN$5:$AN$1036129,BS241,Bitácora!$AB$5:$AB$1036129,"&gt;0"))</f>
        <v xml:space="preserve"> </v>
      </c>
      <c r="BR288" s="1169"/>
      <c r="BS288" s="1169"/>
      <c r="BT288" s="1169"/>
      <c r="BU288" s="1169"/>
      <c r="BV288" s="1169"/>
      <c r="BW288" s="15"/>
      <c r="BX288" s="1173"/>
      <c r="BY288" s="1173"/>
      <c r="BZ288" s="1173"/>
      <c r="CA288" s="1173"/>
      <c r="CB288" s="1173"/>
      <c r="CC288" s="1174"/>
      <c r="CD288" s="1174"/>
      <c r="CE288" s="1174"/>
      <c r="CF288" s="1175"/>
      <c r="CG288" s="1174"/>
      <c r="CH288" s="1174"/>
      <c r="CI288" s="1174"/>
      <c r="CJ288" s="1174"/>
      <c r="CK288" s="1174"/>
      <c r="CL288" s="1174"/>
      <c r="CM288" s="1174"/>
      <c r="CN288" s="1174"/>
      <c r="CO288" s="1176"/>
      <c r="CP288" s="1176"/>
      <c r="CQ288" s="1176"/>
      <c r="CR288" s="1176"/>
      <c r="CS288" s="1176"/>
      <c r="CT288" s="1176"/>
      <c r="CU288" s="632"/>
      <c r="CV288" s="283"/>
      <c r="CW288" s="244"/>
      <c r="CX288" s="177"/>
      <c r="CY288" s="620" t="str">
        <f>IF(Portada!$A$1="www.fly-logics.com","IFR",0)</f>
        <v>IFR</v>
      </c>
      <c r="CZ288" s="620"/>
      <c r="DA288" s="620"/>
      <c r="DB288" s="620"/>
      <c r="DC288" s="621"/>
      <c r="DD288" s="1168" t="str">
        <f>IF(SUMIFS(Bitácora!$V$5:$V$1036129,Bitácora!$D$5:$D$1036129,DB241,Bitácora!$E$5:$E$1036129,DH241,Bitácora!$AN$5:$AN$1036129,DR241,Bitácora!$AB$5:$AB$1036129,"&gt;0")=0," ",SUMIFS(Bitácora!$V$5:$V$1036129,Bitácora!$D$5:$D$1036129,DB241,Bitácora!$E$5:$E$1036129,DH241,Bitácora!$AN$5:$AN$1036129,DR241,Bitácora!$AB$5:$AB$1036129,"&gt;0"))</f>
        <v xml:space="preserve"> </v>
      </c>
      <c r="DE288" s="1169"/>
      <c r="DF288" s="1169"/>
      <c r="DG288" s="1169"/>
      <c r="DH288" s="1169"/>
      <c r="DI288" s="1169"/>
      <c r="DJ288" s="619"/>
      <c r="DK288" s="620" t="str">
        <f>IF(Portada!$A$1="www.fly-logics.com","NOCHE",0)</f>
        <v>NOCHE</v>
      </c>
      <c r="DL288" s="620"/>
      <c r="DM288" s="620"/>
      <c r="DN288" s="620"/>
      <c r="DO288" s="621"/>
      <c r="DP288" s="1168" t="str">
        <f>IF(SUMIFS(Bitácora!$U$5:$U$1036129,Bitácora!$D$5:$D$1036129,DB241,Bitácora!$E$5:$E$1036129,DH241,Bitácora!$AN$5:$AN$1036129,DR241,Bitácora!$AB$5:$AB$1036129,"&gt;0")=0," ",SUMIFS(Bitácora!$U$5:$U$1036129,Bitácora!$D$5:$D$1036129,DB241,Bitácora!$E$5:$E$1036129,DH241,Bitácora!$AN$5:$AN$1036129,DR241,Bitácora!$AB$5:$AB$1036129,"&gt;0"))</f>
        <v xml:space="preserve"> </v>
      </c>
      <c r="DQ288" s="1169"/>
      <c r="DR288" s="1169"/>
      <c r="DS288" s="1169"/>
      <c r="DT288" s="1169"/>
      <c r="DU288" s="1169"/>
      <c r="DV288" s="15"/>
      <c r="DW288" s="1173"/>
      <c r="DX288" s="1173"/>
      <c r="DY288" s="1173"/>
      <c r="DZ288" s="1173"/>
      <c r="EA288" s="1173"/>
      <c r="EB288" s="1174"/>
      <c r="EC288" s="1174"/>
      <c r="ED288" s="1174"/>
      <c r="EE288" s="1175"/>
      <c r="EF288" s="1174"/>
      <c r="EG288" s="1174"/>
      <c r="EH288" s="1174"/>
      <c r="EI288" s="1174"/>
      <c r="EJ288" s="1174"/>
      <c r="EK288" s="1174"/>
      <c r="EL288" s="1174"/>
      <c r="EM288" s="1174"/>
      <c r="EN288" s="1176"/>
      <c r="EO288" s="1176"/>
      <c r="EP288" s="1176"/>
      <c r="EQ288" s="1176"/>
      <c r="ER288" s="1176"/>
      <c r="ES288" s="1176"/>
      <c r="ET288" s="632"/>
      <c r="EU288" s="177"/>
      <c r="EV288" s="620" t="str">
        <f>IF(Portada!$A$1="www.fly-logics.com","IFR",0)</f>
        <v>IFR</v>
      </c>
      <c r="EW288" s="620"/>
      <c r="EX288" s="620"/>
      <c r="EY288" s="620"/>
      <c r="EZ288" s="621"/>
      <c r="FA288" s="1168" t="str">
        <f>IF(SUMIFS(Bitácora!$V$5:$V$1036129,Bitácora!$D$5:$D$1036129,EY241,Bitácora!$E$5:$E$1036129,FE241,Bitácora!$AN$5:$AN$1036129,FO241,Bitácora!$AB$5:$AB$1036129,"&gt;0")=0," ",SUMIFS(Bitácora!$V$5:$V$1036129,Bitácora!$D$5:$D$1036129,EY241,Bitácora!$E$5:$E$1036129,FE241,Bitácora!$AN$5:$AN$1036129,FO241,Bitácora!$AB$5:$AB$1036129,"&gt;0"))</f>
        <v xml:space="preserve"> </v>
      </c>
      <c r="FB288" s="1169"/>
      <c r="FC288" s="1169"/>
      <c r="FD288" s="1169"/>
      <c r="FE288" s="1169"/>
      <c r="FF288" s="1169"/>
      <c r="FG288" s="619"/>
      <c r="FH288" s="620" t="str">
        <f>IF(Portada!$A$1="www.fly-logics.com","NOCHE",0)</f>
        <v>NOCHE</v>
      </c>
      <c r="FI288" s="620"/>
      <c r="FJ288" s="620"/>
      <c r="FK288" s="620"/>
      <c r="FL288" s="621"/>
      <c r="FM288" s="1168" t="str">
        <f>IF(SUMIFS(Bitácora!$U$5:$U$1036129,Bitácora!$D$5:$D$1036129,EY241,Bitácora!$E$5:$E$1036129,FE241,Bitácora!$AN$5:$AN$1036129,FO241,Bitácora!$AB$5:$AB$1036129,"&gt;0")=0," ",SUMIFS(Bitácora!$U$5:$U$1036129,Bitácora!$D$5:$D$1036129,EY241,Bitácora!$E$5:$E$1036129,FE241,Bitácora!$AN$5:$AN$1036129,FO241,Bitácora!$AB$5:$AB$1036129,"&gt;0"))</f>
        <v xml:space="preserve"> </v>
      </c>
      <c r="FN288" s="1169"/>
      <c r="FO288" s="1169"/>
      <c r="FP288" s="1169"/>
      <c r="FQ288" s="1169"/>
      <c r="FR288" s="1169"/>
      <c r="FS288" s="15"/>
      <c r="FT288" s="1173"/>
      <c r="FU288" s="1173"/>
      <c r="FV288" s="1173"/>
      <c r="FW288" s="1173"/>
      <c r="FX288" s="1173"/>
      <c r="FY288" s="1174"/>
      <c r="FZ288" s="1174"/>
      <c r="GA288" s="1174"/>
      <c r="GB288" s="1175"/>
      <c r="GC288" s="1174"/>
      <c r="GD288" s="1174"/>
      <c r="GE288" s="1174"/>
      <c r="GF288" s="1174"/>
      <c r="GG288" s="1174"/>
      <c r="GH288" s="1174"/>
      <c r="GI288" s="1174"/>
      <c r="GJ288" s="1174"/>
      <c r="GK288" s="1176"/>
      <c r="GL288" s="1176"/>
      <c r="GM288" s="1176"/>
      <c r="GN288" s="1176"/>
      <c r="GO288" s="1176"/>
      <c r="GP288" s="1176"/>
      <c r="GQ288" s="632"/>
      <c r="GR288" s="6"/>
    </row>
    <row r="289" spans="1:200" ht="4.5" customHeight="1" x14ac:dyDescent="0.25">
      <c r="A289" s="244"/>
      <c r="B289" s="177"/>
      <c r="C289" s="620"/>
      <c r="D289" s="620"/>
      <c r="E289" s="620"/>
      <c r="F289" s="620"/>
      <c r="G289" s="621"/>
      <c r="H289" s="1172"/>
      <c r="I289" s="1169"/>
      <c r="J289" s="1169"/>
      <c r="K289" s="1169"/>
      <c r="L289" s="1169"/>
      <c r="M289" s="1169"/>
      <c r="N289" s="619"/>
      <c r="O289" s="620"/>
      <c r="P289" s="620"/>
      <c r="Q289" s="620"/>
      <c r="R289" s="620"/>
      <c r="S289" s="621"/>
      <c r="T289" s="1172"/>
      <c r="U289" s="1169"/>
      <c r="V289" s="1169"/>
      <c r="W289" s="1169"/>
      <c r="X289" s="1169"/>
      <c r="Y289" s="1169"/>
      <c r="Z289" s="15"/>
      <c r="AA289" s="1173"/>
      <c r="AB289" s="1173"/>
      <c r="AC289" s="1173"/>
      <c r="AD289" s="1173"/>
      <c r="AE289" s="1173"/>
      <c r="AF289" s="1174"/>
      <c r="AG289" s="1174"/>
      <c r="AH289" s="1174"/>
      <c r="AI289" s="1175"/>
      <c r="AJ289" s="1174"/>
      <c r="AK289" s="1174"/>
      <c r="AL289" s="1174"/>
      <c r="AM289" s="1174"/>
      <c r="AN289" s="1174"/>
      <c r="AO289" s="1174"/>
      <c r="AP289" s="1174"/>
      <c r="AQ289" s="1174"/>
      <c r="AR289" s="1176"/>
      <c r="AS289" s="1176"/>
      <c r="AT289" s="1176"/>
      <c r="AU289" s="1176"/>
      <c r="AV289" s="1176"/>
      <c r="AW289" s="1176"/>
      <c r="AX289" s="632"/>
      <c r="AY289" s="177"/>
      <c r="AZ289" s="620"/>
      <c r="BA289" s="620"/>
      <c r="BB289" s="620"/>
      <c r="BC289" s="620"/>
      <c r="BD289" s="621"/>
      <c r="BE289" s="1172"/>
      <c r="BF289" s="1169"/>
      <c r="BG289" s="1169"/>
      <c r="BH289" s="1169"/>
      <c r="BI289" s="1169"/>
      <c r="BJ289" s="1169"/>
      <c r="BK289" s="619"/>
      <c r="BL289" s="620"/>
      <c r="BM289" s="620"/>
      <c r="BN289" s="620"/>
      <c r="BO289" s="620"/>
      <c r="BP289" s="621"/>
      <c r="BQ289" s="1172"/>
      <c r="BR289" s="1169"/>
      <c r="BS289" s="1169"/>
      <c r="BT289" s="1169"/>
      <c r="BU289" s="1169"/>
      <c r="BV289" s="1169"/>
      <c r="BW289" s="15"/>
      <c r="BX289" s="1173"/>
      <c r="BY289" s="1173"/>
      <c r="BZ289" s="1173"/>
      <c r="CA289" s="1173"/>
      <c r="CB289" s="1173"/>
      <c r="CC289" s="1174"/>
      <c r="CD289" s="1174"/>
      <c r="CE289" s="1174"/>
      <c r="CF289" s="1175"/>
      <c r="CG289" s="1174"/>
      <c r="CH289" s="1174"/>
      <c r="CI289" s="1174"/>
      <c r="CJ289" s="1174"/>
      <c r="CK289" s="1174"/>
      <c r="CL289" s="1174"/>
      <c r="CM289" s="1174"/>
      <c r="CN289" s="1174"/>
      <c r="CO289" s="1176"/>
      <c r="CP289" s="1176"/>
      <c r="CQ289" s="1176"/>
      <c r="CR289" s="1176"/>
      <c r="CS289" s="1176"/>
      <c r="CT289" s="1176"/>
      <c r="CU289" s="632"/>
      <c r="CV289" s="283"/>
      <c r="CW289" s="244"/>
      <c r="CX289" s="177"/>
      <c r="CY289" s="620"/>
      <c r="CZ289" s="620"/>
      <c r="DA289" s="620"/>
      <c r="DB289" s="620"/>
      <c r="DC289" s="621"/>
      <c r="DD289" s="1172"/>
      <c r="DE289" s="1169"/>
      <c r="DF289" s="1169"/>
      <c r="DG289" s="1169"/>
      <c r="DH289" s="1169"/>
      <c r="DI289" s="1169"/>
      <c r="DJ289" s="619"/>
      <c r="DK289" s="620"/>
      <c r="DL289" s="620"/>
      <c r="DM289" s="620"/>
      <c r="DN289" s="620"/>
      <c r="DO289" s="621"/>
      <c r="DP289" s="1172"/>
      <c r="DQ289" s="1169"/>
      <c r="DR289" s="1169"/>
      <c r="DS289" s="1169"/>
      <c r="DT289" s="1169"/>
      <c r="DU289" s="1169"/>
      <c r="DV289" s="15"/>
      <c r="DW289" s="1173"/>
      <c r="DX289" s="1173"/>
      <c r="DY289" s="1173"/>
      <c r="DZ289" s="1173"/>
      <c r="EA289" s="1173"/>
      <c r="EB289" s="1174"/>
      <c r="EC289" s="1174"/>
      <c r="ED289" s="1174"/>
      <c r="EE289" s="1175"/>
      <c r="EF289" s="1174"/>
      <c r="EG289" s="1174"/>
      <c r="EH289" s="1174"/>
      <c r="EI289" s="1174"/>
      <c r="EJ289" s="1174"/>
      <c r="EK289" s="1174"/>
      <c r="EL289" s="1174"/>
      <c r="EM289" s="1174"/>
      <c r="EN289" s="1176"/>
      <c r="EO289" s="1176"/>
      <c r="EP289" s="1176"/>
      <c r="EQ289" s="1176"/>
      <c r="ER289" s="1176"/>
      <c r="ES289" s="1176"/>
      <c r="ET289" s="632"/>
      <c r="EU289" s="177"/>
      <c r="EV289" s="620"/>
      <c r="EW289" s="620"/>
      <c r="EX289" s="620"/>
      <c r="EY289" s="620"/>
      <c r="EZ289" s="621"/>
      <c r="FA289" s="1172"/>
      <c r="FB289" s="1169"/>
      <c r="FC289" s="1169"/>
      <c r="FD289" s="1169"/>
      <c r="FE289" s="1169"/>
      <c r="FF289" s="1169"/>
      <c r="FG289" s="619"/>
      <c r="FH289" s="620"/>
      <c r="FI289" s="620"/>
      <c r="FJ289" s="620"/>
      <c r="FK289" s="620"/>
      <c r="FL289" s="621"/>
      <c r="FM289" s="1172"/>
      <c r="FN289" s="1169"/>
      <c r="FO289" s="1169"/>
      <c r="FP289" s="1169"/>
      <c r="FQ289" s="1169"/>
      <c r="FR289" s="1169"/>
      <c r="FS289" s="15"/>
      <c r="FT289" s="1173"/>
      <c r="FU289" s="1173"/>
      <c r="FV289" s="1173"/>
      <c r="FW289" s="1173"/>
      <c r="FX289" s="1173"/>
      <c r="FY289" s="1174"/>
      <c r="FZ289" s="1174"/>
      <c r="GA289" s="1174"/>
      <c r="GB289" s="1175"/>
      <c r="GC289" s="1174"/>
      <c r="GD289" s="1174"/>
      <c r="GE289" s="1174"/>
      <c r="GF289" s="1174"/>
      <c r="GG289" s="1174"/>
      <c r="GH289" s="1174"/>
      <c r="GI289" s="1174"/>
      <c r="GJ289" s="1174"/>
      <c r="GK289" s="1176"/>
      <c r="GL289" s="1176"/>
      <c r="GM289" s="1176"/>
      <c r="GN289" s="1176"/>
      <c r="GO289" s="1176"/>
      <c r="GP289" s="1176"/>
      <c r="GQ289" s="632"/>
      <c r="GR289" s="6"/>
    </row>
    <row r="290" spans="1:200" ht="5.25" customHeight="1" x14ac:dyDescent="0.25">
      <c r="A290" s="246"/>
      <c r="B290" s="623"/>
      <c r="C290" s="624"/>
      <c r="D290" s="624"/>
      <c r="E290" s="624"/>
      <c r="F290" s="624"/>
      <c r="G290" s="624"/>
      <c r="H290" s="624"/>
      <c r="I290" s="624"/>
      <c r="J290" s="624"/>
      <c r="K290" s="624"/>
      <c r="L290" s="624"/>
      <c r="M290" s="624"/>
      <c r="N290" s="624"/>
      <c r="O290" s="624"/>
      <c r="P290" s="624"/>
      <c r="Q290" s="624"/>
      <c r="R290" s="624"/>
      <c r="S290" s="624"/>
      <c r="T290" s="624"/>
      <c r="U290" s="624"/>
      <c r="V290" s="624"/>
      <c r="W290" s="624"/>
      <c r="X290" s="624"/>
      <c r="Y290" s="624"/>
      <c r="Z290" s="624"/>
      <c r="AA290" s="624"/>
      <c r="AB290" s="624"/>
      <c r="AC290" s="624"/>
      <c r="AD290" s="624"/>
      <c r="AE290" s="624"/>
      <c r="AF290" s="624"/>
      <c r="AG290" s="624"/>
      <c r="AH290" s="624"/>
      <c r="AI290" s="624"/>
      <c r="AJ290" s="624"/>
      <c r="AK290" s="624"/>
      <c r="AL290" s="624"/>
      <c r="AM290" s="624"/>
      <c r="AN290" s="624"/>
      <c r="AO290" s="624"/>
      <c r="AP290" s="624"/>
      <c r="AQ290" s="624"/>
      <c r="AR290" s="624"/>
      <c r="AS290" s="624"/>
      <c r="AT290" s="624"/>
      <c r="AU290" s="624"/>
      <c r="AV290" s="624"/>
      <c r="AW290" s="624"/>
      <c r="AX290" s="651"/>
      <c r="AY290" s="623"/>
      <c r="AZ290" s="624"/>
      <c r="BA290" s="624"/>
      <c r="BB290" s="624"/>
      <c r="BC290" s="624"/>
      <c r="BD290" s="624"/>
      <c r="BE290" s="624"/>
      <c r="BF290" s="624"/>
      <c r="BG290" s="624"/>
      <c r="BH290" s="624"/>
      <c r="BI290" s="624"/>
      <c r="BJ290" s="624"/>
      <c r="BK290" s="624"/>
      <c r="BL290" s="624"/>
      <c r="BM290" s="624"/>
      <c r="BN290" s="624"/>
      <c r="BO290" s="624"/>
      <c r="BP290" s="624"/>
      <c r="BQ290" s="624"/>
      <c r="BR290" s="624"/>
      <c r="BS290" s="624"/>
      <c r="BT290" s="624"/>
      <c r="BU290" s="624"/>
      <c r="BV290" s="624"/>
      <c r="BW290" s="624"/>
      <c r="BX290" s="624"/>
      <c r="BY290" s="624"/>
      <c r="BZ290" s="624"/>
      <c r="CA290" s="624"/>
      <c r="CB290" s="624"/>
      <c r="CC290" s="624"/>
      <c r="CD290" s="624"/>
      <c r="CE290" s="624"/>
      <c r="CF290" s="624"/>
      <c r="CG290" s="624"/>
      <c r="CH290" s="624"/>
      <c r="CI290" s="624"/>
      <c r="CJ290" s="624"/>
      <c r="CK290" s="624"/>
      <c r="CL290" s="624"/>
      <c r="CM290" s="624"/>
      <c r="CN290" s="624"/>
      <c r="CO290" s="624"/>
      <c r="CP290" s="624"/>
      <c r="CQ290" s="624"/>
      <c r="CR290" s="624"/>
      <c r="CS290" s="624"/>
      <c r="CT290" s="624"/>
      <c r="CU290" s="651"/>
      <c r="CV290" s="248"/>
      <c r="CW290" s="246"/>
      <c r="CX290" s="623"/>
      <c r="CY290" s="624"/>
      <c r="CZ290" s="624"/>
      <c r="DA290" s="624"/>
      <c r="DB290" s="624"/>
      <c r="DC290" s="624"/>
      <c r="DD290" s="624"/>
      <c r="DE290" s="624"/>
      <c r="DF290" s="624"/>
      <c r="DG290" s="624"/>
      <c r="DH290" s="624"/>
      <c r="DI290" s="624"/>
      <c r="DJ290" s="624"/>
      <c r="DK290" s="624"/>
      <c r="DL290" s="624"/>
      <c r="DM290" s="624"/>
      <c r="DN290" s="624"/>
      <c r="DO290" s="624"/>
      <c r="DP290" s="624"/>
      <c r="DQ290" s="624"/>
      <c r="DR290" s="624"/>
      <c r="DS290" s="624"/>
      <c r="DT290" s="624"/>
      <c r="DU290" s="624"/>
      <c r="DV290" s="624"/>
      <c r="DW290" s="624"/>
      <c r="DX290" s="624"/>
      <c r="DY290" s="624"/>
      <c r="DZ290" s="624"/>
      <c r="EA290" s="624"/>
      <c r="EB290" s="624"/>
      <c r="EC290" s="624"/>
      <c r="ED290" s="624"/>
      <c r="EE290" s="624"/>
      <c r="EF290" s="624"/>
      <c r="EG290" s="624"/>
      <c r="EH290" s="624"/>
      <c r="EI290" s="624"/>
      <c r="EJ290" s="624"/>
      <c r="EK290" s="624"/>
      <c r="EL290" s="624"/>
      <c r="EM290" s="624"/>
      <c r="EN290" s="624"/>
      <c r="EO290" s="624"/>
      <c r="EP290" s="624"/>
      <c r="EQ290" s="624"/>
      <c r="ER290" s="624"/>
      <c r="ES290" s="624"/>
      <c r="ET290" s="651"/>
      <c r="EU290" s="623"/>
      <c r="EV290" s="624"/>
      <c r="EW290" s="624"/>
      <c r="EX290" s="624"/>
      <c r="EY290" s="624"/>
      <c r="EZ290" s="624"/>
      <c r="FA290" s="624"/>
      <c r="FB290" s="624"/>
      <c r="FC290" s="624"/>
      <c r="FD290" s="624"/>
      <c r="FE290" s="624"/>
      <c r="FF290" s="624"/>
      <c r="FG290" s="624"/>
      <c r="FH290" s="624"/>
      <c r="FI290" s="624"/>
      <c r="FJ290" s="624"/>
      <c r="FK290" s="624"/>
      <c r="FL290" s="624"/>
      <c r="FM290" s="624"/>
      <c r="FN290" s="624"/>
      <c r="FO290" s="624"/>
      <c r="FP290" s="624"/>
      <c r="FQ290" s="624"/>
      <c r="FR290" s="624"/>
      <c r="FS290" s="624"/>
      <c r="FT290" s="624"/>
      <c r="FU290" s="624"/>
      <c r="FV290" s="624"/>
      <c r="FW290" s="624"/>
      <c r="FX290" s="624"/>
      <c r="FY290" s="624"/>
      <c r="FZ290" s="624"/>
      <c r="GA290" s="624"/>
      <c r="GB290" s="624"/>
      <c r="GC290" s="624"/>
      <c r="GD290" s="624"/>
      <c r="GE290" s="624"/>
      <c r="GF290" s="624"/>
      <c r="GG290" s="624"/>
      <c r="GH290" s="624"/>
      <c r="GI290" s="624"/>
      <c r="GJ290" s="624"/>
      <c r="GK290" s="624"/>
      <c r="GL290" s="624"/>
      <c r="GM290" s="624"/>
      <c r="GN290" s="624"/>
      <c r="GO290" s="624"/>
      <c r="GP290" s="624"/>
      <c r="GQ290" s="651"/>
      <c r="GR290" s="6"/>
    </row>
    <row r="291" spans="1:200" ht="7.35" customHeight="1" x14ac:dyDescent="0.2">
      <c r="A291" s="1086" t="str">
        <f>IF(Bitácora!$A$2="  FECHA  ","RESUMEN ANUAL POR AERONAVE",0)</f>
        <v>RESUMEN ANUAL POR AERONAVE</v>
      </c>
      <c r="B291" s="1087"/>
      <c r="C291" s="1087"/>
      <c r="D291" s="1087"/>
      <c r="E291" s="1087"/>
      <c r="F291" s="1087"/>
      <c r="G291" s="1087"/>
      <c r="H291" s="1087"/>
      <c r="I291" s="1087"/>
      <c r="J291" s="1087"/>
      <c r="K291" s="1087"/>
      <c r="L291" s="1087"/>
      <c r="M291" s="1087"/>
      <c r="N291" s="1087"/>
      <c r="O291" s="1087"/>
      <c r="P291" s="1087"/>
      <c r="Q291" s="1087"/>
      <c r="R291" s="1087"/>
      <c r="S291" s="1087"/>
      <c r="T291" s="1087"/>
      <c r="U291" s="1087"/>
      <c r="V291" s="1087"/>
      <c r="W291" s="1087"/>
      <c r="X291" s="1087"/>
      <c r="Y291" s="1087"/>
      <c r="Z291" s="1087"/>
      <c r="AA291" s="1087"/>
      <c r="AB291" s="1087"/>
      <c r="AC291" s="1087"/>
      <c r="AD291" s="1087"/>
      <c r="AE291" s="1087"/>
      <c r="AF291" s="1087"/>
      <c r="AG291" s="1087"/>
      <c r="AH291" s="1087"/>
      <c r="AI291" s="1087"/>
      <c r="AJ291" s="1087"/>
      <c r="AK291" s="1087"/>
      <c r="AL291" s="1087"/>
      <c r="AM291" s="1087"/>
      <c r="AN291" s="1087"/>
      <c r="AO291" s="1087"/>
      <c r="AP291" s="1087"/>
      <c r="AQ291" s="1087"/>
      <c r="AR291" s="1087"/>
      <c r="AS291" s="1087"/>
      <c r="AT291" s="1087"/>
      <c r="AU291" s="1087"/>
      <c r="AV291" s="1087"/>
      <c r="AW291" s="1087"/>
      <c r="AX291" s="1087"/>
      <c r="AY291" s="1177"/>
      <c r="AZ291" s="1177"/>
      <c r="BA291" s="1177"/>
      <c r="BB291" s="1177"/>
      <c r="BC291" s="1177"/>
      <c r="BD291" s="1177"/>
      <c r="BE291" s="1177"/>
      <c r="BF291" s="1177"/>
      <c r="BG291" s="1177"/>
      <c r="BH291" s="1177"/>
      <c r="BI291" s="1177"/>
      <c r="BJ291" s="1177"/>
      <c r="BK291" s="1177"/>
      <c r="BL291" s="1177"/>
      <c r="BM291" s="1177"/>
      <c r="BN291" s="1177"/>
      <c r="BO291" s="1177"/>
      <c r="BP291" s="1177"/>
      <c r="BQ291" s="1177"/>
      <c r="BR291" s="1177"/>
      <c r="BS291" s="1177"/>
      <c r="BT291" s="1177"/>
      <c r="BU291" s="1177"/>
      <c r="BV291" s="1177"/>
      <c r="BW291" s="1177"/>
      <c r="BX291" s="1177"/>
      <c r="BY291" s="1177"/>
      <c r="BZ291" s="1177"/>
      <c r="CA291" s="1177"/>
      <c r="CB291" s="1177"/>
      <c r="CC291" s="1177"/>
      <c r="CD291" s="1177"/>
      <c r="CE291" s="1177"/>
      <c r="CF291" s="1177"/>
      <c r="CG291" s="1177"/>
      <c r="CH291" s="1177"/>
      <c r="CI291" s="1177"/>
      <c r="CJ291" s="1177"/>
      <c r="CK291" s="1177"/>
      <c r="CL291" s="1177"/>
      <c r="CM291" s="1177"/>
      <c r="CN291" s="1177"/>
      <c r="CO291" s="1177"/>
      <c r="CP291" s="1177"/>
      <c r="CQ291" s="1177"/>
      <c r="CR291" s="1177"/>
      <c r="CS291" s="1177"/>
      <c r="CT291" s="1177"/>
      <c r="CU291" s="1177"/>
      <c r="CV291" s="275"/>
      <c r="CW291" s="1086" t="str">
        <f>IF(Bitácora!$A$2="  FECHA  ","FLY LOGICS",0)</f>
        <v>FLY LOGICS</v>
      </c>
      <c r="CX291" s="1087"/>
      <c r="CY291" s="1087"/>
      <c r="CZ291" s="1087"/>
      <c r="DA291" s="1087"/>
      <c r="DB291" s="1087"/>
      <c r="DC291" s="1087"/>
      <c r="DD291" s="1087"/>
      <c r="DE291" s="1087"/>
      <c r="DF291" s="1087"/>
      <c r="DG291" s="1087"/>
      <c r="DH291" s="1087"/>
      <c r="DI291" s="1087"/>
      <c r="DJ291" s="1087"/>
      <c r="DK291" s="1087"/>
      <c r="DL291" s="1087"/>
      <c r="DM291" s="1087"/>
      <c r="DN291" s="1087"/>
      <c r="DO291" s="1087"/>
      <c r="DP291" s="1087"/>
      <c r="DQ291" s="1087"/>
      <c r="DR291" s="1087"/>
      <c r="DS291" s="1087"/>
      <c r="DT291" s="1087"/>
      <c r="DU291" s="1087"/>
      <c r="DV291" s="1087"/>
      <c r="DW291" s="1087"/>
      <c r="DX291" s="1087"/>
      <c r="DY291" s="1087"/>
      <c r="DZ291" s="1087"/>
      <c r="EA291" s="1087"/>
      <c r="EB291" s="1087"/>
      <c r="EC291" s="1087"/>
      <c r="ED291" s="1087"/>
      <c r="EE291" s="1087"/>
      <c r="EF291" s="1087"/>
      <c r="EG291" s="1087"/>
      <c r="EH291" s="1087"/>
      <c r="EI291" s="1087"/>
      <c r="EJ291" s="1087"/>
      <c r="EK291" s="1087"/>
      <c r="EL291" s="1087"/>
      <c r="EM291" s="1087"/>
      <c r="EN291" s="1087"/>
      <c r="EO291" s="1087"/>
      <c r="EP291" s="1087"/>
      <c r="EQ291" s="1087"/>
      <c r="ER291" s="1087"/>
      <c r="ES291" s="1087"/>
      <c r="ET291" s="1087"/>
      <c r="EU291" s="1177" t="str">
        <f>IF(Bitácora!$A$2="  FECHA  ","RESUMEN ANUAL POR AERONAVE",0)</f>
        <v>RESUMEN ANUAL POR AERONAVE</v>
      </c>
      <c r="EV291" s="1177"/>
      <c r="EW291" s="1177"/>
      <c r="EX291" s="1177"/>
      <c r="EY291" s="1177"/>
      <c r="EZ291" s="1177"/>
      <c r="FA291" s="1177"/>
      <c r="FB291" s="1177"/>
      <c r="FC291" s="1177"/>
      <c r="FD291" s="1177"/>
      <c r="FE291" s="1177"/>
      <c r="FF291" s="1177"/>
      <c r="FG291" s="1177"/>
      <c r="FH291" s="1177"/>
      <c r="FI291" s="1177"/>
      <c r="FJ291" s="1177"/>
      <c r="FK291" s="1177"/>
      <c r="FL291" s="1177"/>
      <c r="FM291" s="1177"/>
      <c r="FN291" s="1177"/>
      <c r="FO291" s="1177"/>
      <c r="FP291" s="1177"/>
      <c r="FQ291" s="1177"/>
      <c r="FR291" s="1177"/>
      <c r="FS291" s="1177"/>
      <c r="FT291" s="1177"/>
      <c r="FU291" s="1177"/>
      <c r="FV291" s="1177"/>
      <c r="FW291" s="1177"/>
      <c r="FX291" s="1177"/>
      <c r="FY291" s="1177"/>
      <c r="FZ291" s="1177"/>
      <c r="GA291" s="1177"/>
      <c r="GB291" s="1177"/>
      <c r="GC291" s="1177"/>
      <c r="GD291" s="1177"/>
      <c r="GE291" s="1177"/>
      <c r="GF291" s="1177"/>
      <c r="GG291" s="1177"/>
      <c r="GH291" s="1177"/>
      <c r="GI291" s="1177"/>
      <c r="GJ291" s="1177"/>
      <c r="GK291" s="1177"/>
      <c r="GL291" s="1177"/>
      <c r="GM291" s="1177"/>
      <c r="GN291" s="1177"/>
      <c r="GO291" s="1177"/>
      <c r="GP291" s="1177"/>
      <c r="GQ291" s="1177"/>
      <c r="GR291" s="6"/>
    </row>
    <row r="292" spans="1:200" ht="7.35" customHeight="1" x14ac:dyDescent="0.2">
      <c r="A292" s="1088"/>
      <c r="B292" s="1089"/>
      <c r="C292" s="1089"/>
      <c r="D292" s="1089"/>
      <c r="E292" s="1089"/>
      <c r="F292" s="1089"/>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89"/>
      <c r="AE292" s="1089"/>
      <c r="AF292" s="1089"/>
      <c r="AG292" s="1089"/>
      <c r="AH292" s="1089"/>
      <c r="AI292" s="1089"/>
      <c r="AJ292" s="1089"/>
      <c r="AK292" s="1089"/>
      <c r="AL292" s="1089"/>
      <c r="AM292" s="1089"/>
      <c r="AN292" s="1089"/>
      <c r="AO292" s="1089"/>
      <c r="AP292" s="1089"/>
      <c r="AQ292" s="1089"/>
      <c r="AR292" s="1089"/>
      <c r="AS292" s="1089"/>
      <c r="AT292" s="1089"/>
      <c r="AU292" s="1089"/>
      <c r="AV292" s="1089"/>
      <c r="AW292" s="1089"/>
      <c r="AX292" s="1089"/>
      <c r="AY292" s="1178"/>
      <c r="AZ292" s="1178"/>
      <c r="BA292" s="1178"/>
      <c r="BB292" s="1178"/>
      <c r="BC292" s="1178"/>
      <c r="BD292" s="1178"/>
      <c r="BE292" s="1178"/>
      <c r="BF292" s="1178"/>
      <c r="BG292" s="1178"/>
      <c r="BH292" s="1178"/>
      <c r="BI292" s="1178"/>
      <c r="BJ292" s="1178"/>
      <c r="BK292" s="1178"/>
      <c r="BL292" s="1178"/>
      <c r="BM292" s="1178"/>
      <c r="BN292" s="1178"/>
      <c r="BO292" s="1178"/>
      <c r="BP292" s="1178"/>
      <c r="BQ292" s="1178"/>
      <c r="BR292" s="1178"/>
      <c r="BS292" s="1178"/>
      <c r="BT292" s="1178"/>
      <c r="BU292" s="1178"/>
      <c r="BV292" s="1178"/>
      <c r="BW292" s="1178"/>
      <c r="BX292" s="1178"/>
      <c r="BY292" s="1178"/>
      <c r="BZ292" s="1178"/>
      <c r="CA292" s="1178"/>
      <c r="CB292" s="1178"/>
      <c r="CC292" s="1178"/>
      <c r="CD292" s="1178"/>
      <c r="CE292" s="1178"/>
      <c r="CF292" s="1178"/>
      <c r="CG292" s="1178"/>
      <c r="CH292" s="1178"/>
      <c r="CI292" s="1178"/>
      <c r="CJ292" s="1178"/>
      <c r="CK292" s="1178"/>
      <c r="CL292" s="1178"/>
      <c r="CM292" s="1178"/>
      <c r="CN292" s="1178"/>
      <c r="CO292" s="1178"/>
      <c r="CP292" s="1178"/>
      <c r="CQ292" s="1178"/>
      <c r="CR292" s="1178"/>
      <c r="CS292" s="1178"/>
      <c r="CT292" s="1178"/>
      <c r="CU292" s="1178"/>
      <c r="CV292" s="275"/>
      <c r="CW292" s="1088"/>
      <c r="CX292" s="1089"/>
      <c r="CY292" s="1089"/>
      <c r="CZ292" s="1089"/>
      <c r="DA292" s="1089"/>
      <c r="DB292" s="1089"/>
      <c r="DC292" s="1089"/>
      <c r="DD292" s="1089"/>
      <c r="DE292" s="1089"/>
      <c r="DF292" s="1089"/>
      <c r="DG292" s="1089"/>
      <c r="DH292" s="1089"/>
      <c r="DI292" s="1089"/>
      <c r="DJ292" s="1089"/>
      <c r="DK292" s="1089"/>
      <c r="DL292" s="1089"/>
      <c r="DM292" s="1089"/>
      <c r="DN292" s="1089"/>
      <c r="DO292" s="1089"/>
      <c r="DP292" s="1089"/>
      <c r="DQ292" s="1089"/>
      <c r="DR292" s="1089"/>
      <c r="DS292" s="1089"/>
      <c r="DT292" s="1089"/>
      <c r="DU292" s="1089"/>
      <c r="DV292" s="1089"/>
      <c r="DW292" s="1089"/>
      <c r="DX292" s="1089"/>
      <c r="DY292" s="1089"/>
      <c r="DZ292" s="1089"/>
      <c r="EA292" s="1089"/>
      <c r="EB292" s="1089"/>
      <c r="EC292" s="1089"/>
      <c r="ED292" s="1089"/>
      <c r="EE292" s="1089"/>
      <c r="EF292" s="1089"/>
      <c r="EG292" s="1089"/>
      <c r="EH292" s="1089"/>
      <c r="EI292" s="1089"/>
      <c r="EJ292" s="1089"/>
      <c r="EK292" s="1089"/>
      <c r="EL292" s="1089"/>
      <c r="EM292" s="1089"/>
      <c r="EN292" s="1089"/>
      <c r="EO292" s="1089"/>
      <c r="EP292" s="1089"/>
      <c r="EQ292" s="1089"/>
      <c r="ER292" s="1089"/>
      <c r="ES292" s="1089"/>
      <c r="ET292" s="1089"/>
      <c r="EU292" s="1178"/>
      <c r="EV292" s="1178"/>
      <c r="EW292" s="1178"/>
      <c r="EX292" s="1178"/>
      <c r="EY292" s="1178"/>
      <c r="EZ292" s="1178"/>
      <c r="FA292" s="1178"/>
      <c r="FB292" s="1178"/>
      <c r="FC292" s="1178"/>
      <c r="FD292" s="1178"/>
      <c r="FE292" s="1178"/>
      <c r="FF292" s="1178"/>
      <c r="FG292" s="1178"/>
      <c r="FH292" s="1178"/>
      <c r="FI292" s="1178"/>
      <c r="FJ292" s="1178"/>
      <c r="FK292" s="1178"/>
      <c r="FL292" s="1178"/>
      <c r="FM292" s="1178"/>
      <c r="FN292" s="1178"/>
      <c r="FO292" s="1178"/>
      <c r="FP292" s="1178"/>
      <c r="FQ292" s="1178"/>
      <c r="FR292" s="1178"/>
      <c r="FS292" s="1178"/>
      <c r="FT292" s="1178"/>
      <c r="FU292" s="1178"/>
      <c r="FV292" s="1178"/>
      <c r="FW292" s="1178"/>
      <c r="FX292" s="1178"/>
      <c r="FY292" s="1178"/>
      <c r="FZ292" s="1178"/>
      <c r="GA292" s="1178"/>
      <c r="GB292" s="1178"/>
      <c r="GC292" s="1178"/>
      <c r="GD292" s="1178"/>
      <c r="GE292" s="1178"/>
      <c r="GF292" s="1178"/>
      <c r="GG292" s="1178"/>
      <c r="GH292" s="1178"/>
      <c r="GI292" s="1178"/>
      <c r="GJ292" s="1178"/>
      <c r="GK292" s="1178"/>
      <c r="GL292" s="1178"/>
      <c r="GM292" s="1178"/>
      <c r="GN292" s="1178"/>
      <c r="GO292" s="1178"/>
      <c r="GP292" s="1178"/>
      <c r="GQ292" s="1178"/>
      <c r="GR292" s="6"/>
    </row>
    <row r="293" spans="1:200" ht="7.35" customHeight="1" x14ac:dyDescent="0.2">
      <c r="A293" s="1090"/>
      <c r="B293" s="1091"/>
      <c r="C293" s="1091"/>
      <c r="D293" s="1091"/>
      <c r="E293" s="1091"/>
      <c r="F293" s="1091"/>
      <c r="G293" s="1091"/>
      <c r="H293" s="1091"/>
      <c r="I293" s="1091"/>
      <c r="J293" s="1091"/>
      <c r="K293" s="1091"/>
      <c r="L293" s="1091"/>
      <c r="M293" s="1091"/>
      <c r="N293" s="1091"/>
      <c r="O293" s="1091"/>
      <c r="P293" s="1091"/>
      <c r="Q293" s="1091"/>
      <c r="R293" s="1091"/>
      <c r="S293" s="1091"/>
      <c r="T293" s="1091"/>
      <c r="U293" s="1091"/>
      <c r="V293" s="1091"/>
      <c r="W293" s="1091"/>
      <c r="X293" s="1091"/>
      <c r="Y293" s="1091"/>
      <c r="Z293" s="1091"/>
      <c r="AA293" s="1091"/>
      <c r="AB293" s="1091"/>
      <c r="AC293" s="1091"/>
      <c r="AD293" s="1091"/>
      <c r="AE293" s="1091"/>
      <c r="AF293" s="1091"/>
      <c r="AG293" s="1091"/>
      <c r="AH293" s="1091"/>
      <c r="AI293" s="1091"/>
      <c r="AJ293" s="1091"/>
      <c r="AK293" s="1091"/>
      <c r="AL293" s="1091"/>
      <c r="AM293" s="1091"/>
      <c r="AN293" s="1091"/>
      <c r="AO293" s="1091"/>
      <c r="AP293" s="1091"/>
      <c r="AQ293" s="1091"/>
      <c r="AR293" s="1091"/>
      <c r="AS293" s="1091"/>
      <c r="AT293" s="1091"/>
      <c r="AU293" s="1091"/>
      <c r="AV293" s="1091"/>
      <c r="AW293" s="1091"/>
      <c r="AX293" s="1091"/>
      <c r="AY293" s="1179"/>
      <c r="AZ293" s="1179"/>
      <c r="BA293" s="1179"/>
      <c r="BB293" s="1179"/>
      <c r="BC293" s="1179"/>
      <c r="BD293" s="1179"/>
      <c r="BE293" s="1179"/>
      <c r="BF293" s="1179"/>
      <c r="BG293" s="1179"/>
      <c r="BH293" s="1179"/>
      <c r="BI293" s="1179"/>
      <c r="BJ293" s="1179"/>
      <c r="BK293" s="1179"/>
      <c r="BL293" s="1179"/>
      <c r="BM293" s="1179"/>
      <c r="BN293" s="1179"/>
      <c r="BO293" s="1179"/>
      <c r="BP293" s="1179"/>
      <c r="BQ293" s="1179"/>
      <c r="BR293" s="1179"/>
      <c r="BS293" s="1179"/>
      <c r="BT293" s="1179"/>
      <c r="BU293" s="1179"/>
      <c r="BV293" s="1179"/>
      <c r="BW293" s="1179"/>
      <c r="BX293" s="1179"/>
      <c r="BY293" s="1179"/>
      <c r="BZ293" s="1179"/>
      <c r="CA293" s="1179"/>
      <c r="CB293" s="1179"/>
      <c r="CC293" s="1179"/>
      <c r="CD293" s="1179"/>
      <c r="CE293" s="1179"/>
      <c r="CF293" s="1179"/>
      <c r="CG293" s="1179"/>
      <c r="CH293" s="1179"/>
      <c r="CI293" s="1179"/>
      <c r="CJ293" s="1179"/>
      <c r="CK293" s="1179"/>
      <c r="CL293" s="1179"/>
      <c r="CM293" s="1179"/>
      <c r="CN293" s="1179"/>
      <c r="CO293" s="1179"/>
      <c r="CP293" s="1179"/>
      <c r="CQ293" s="1179"/>
      <c r="CR293" s="1179"/>
      <c r="CS293" s="1179"/>
      <c r="CT293" s="1179"/>
      <c r="CU293" s="1179"/>
      <c r="CV293" s="275"/>
      <c r="CW293" s="1090"/>
      <c r="CX293" s="1091"/>
      <c r="CY293" s="1091"/>
      <c r="CZ293" s="1091"/>
      <c r="DA293" s="1091"/>
      <c r="DB293" s="1091"/>
      <c r="DC293" s="1091"/>
      <c r="DD293" s="1091"/>
      <c r="DE293" s="1091"/>
      <c r="DF293" s="1091"/>
      <c r="DG293" s="1091"/>
      <c r="DH293" s="1091"/>
      <c r="DI293" s="1091"/>
      <c r="DJ293" s="1091"/>
      <c r="DK293" s="1091"/>
      <c r="DL293" s="1091"/>
      <c r="DM293" s="1091"/>
      <c r="DN293" s="1091"/>
      <c r="DO293" s="1091"/>
      <c r="DP293" s="1091"/>
      <c r="DQ293" s="1091"/>
      <c r="DR293" s="1091"/>
      <c r="DS293" s="1091"/>
      <c r="DT293" s="1091"/>
      <c r="DU293" s="1091"/>
      <c r="DV293" s="1091"/>
      <c r="DW293" s="1091"/>
      <c r="DX293" s="1091"/>
      <c r="DY293" s="1091"/>
      <c r="DZ293" s="1091"/>
      <c r="EA293" s="1091"/>
      <c r="EB293" s="1091"/>
      <c r="EC293" s="1091"/>
      <c r="ED293" s="1091"/>
      <c r="EE293" s="1091"/>
      <c r="EF293" s="1091"/>
      <c r="EG293" s="1091"/>
      <c r="EH293" s="1091"/>
      <c r="EI293" s="1091"/>
      <c r="EJ293" s="1091"/>
      <c r="EK293" s="1091"/>
      <c r="EL293" s="1091"/>
      <c r="EM293" s="1091"/>
      <c r="EN293" s="1091"/>
      <c r="EO293" s="1091"/>
      <c r="EP293" s="1091"/>
      <c r="EQ293" s="1091"/>
      <c r="ER293" s="1091"/>
      <c r="ES293" s="1091"/>
      <c r="ET293" s="1091"/>
      <c r="EU293" s="1179"/>
      <c r="EV293" s="1179"/>
      <c r="EW293" s="1179"/>
      <c r="EX293" s="1179"/>
      <c r="EY293" s="1179"/>
      <c r="EZ293" s="1179"/>
      <c r="FA293" s="1179"/>
      <c r="FB293" s="1179"/>
      <c r="FC293" s="1179"/>
      <c r="FD293" s="1179"/>
      <c r="FE293" s="1179"/>
      <c r="FF293" s="1179"/>
      <c r="FG293" s="1179"/>
      <c r="FH293" s="1179"/>
      <c r="FI293" s="1179"/>
      <c r="FJ293" s="1179"/>
      <c r="FK293" s="1179"/>
      <c r="FL293" s="1179"/>
      <c r="FM293" s="1179"/>
      <c r="FN293" s="1179"/>
      <c r="FO293" s="1179"/>
      <c r="FP293" s="1179"/>
      <c r="FQ293" s="1179"/>
      <c r="FR293" s="1179"/>
      <c r="FS293" s="1179"/>
      <c r="FT293" s="1179"/>
      <c r="FU293" s="1179"/>
      <c r="FV293" s="1179"/>
      <c r="FW293" s="1179"/>
      <c r="FX293" s="1179"/>
      <c r="FY293" s="1179"/>
      <c r="FZ293" s="1179"/>
      <c r="GA293" s="1179"/>
      <c r="GB293" s="1179"/>
      <c r="GC293" s="1179"/>
      <c r="GD293" s="1179"/>
      <c r="GE293" s="1179"/>
      <c r="GF293" s="1179"/>
      <c r="GG293" s="1179"/>
      <c r="GH293" s="1179"/>
      <c r="GI293" s="1179"/>
      <c r="GJ293" s="1179"/>
      <c r="GK293" s="1179"/>
      <c r="GL293" s="1179"/>
      <c r="GM293" s="1179"/>
      <c r="GN293" s="1179"/>
      <c r="GO293" s="1179"/>
      <c r="GP293" s="1179"/>
      <c r="GQ293" s="1179"/>
      <c r="GR293" s="6"/>
    </row>
    <row r="294" spans="1:200" s="6" customFormat="1" ht="7.35" customHeight="1" x14ac:dyDescent="0.25">
      <c r="A294" s="244"/>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78"/>
      <c r="AG294" s="178"/>
      <c r="AH294" s="178"/>
      <c r="AI294" s="178"/>
      <c r="AJ294" s="178"/>
      <c r="AK294" s="178"/>
      <c r="AL294" s="178"/>
      <c r="AM294" s="178"/>
      <c r="AN294" s="178"/>
      <c r="AO294" s="178"/>
      <c r="AP294" s="178"/>
      <c r="AQ294" s="178"/>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78"/>
      <c r="CD294" s="178"/>
      <c r="CE294" s="178"/>
      <c r="CF294" s="178"/>
      <c r="CG294" s="178"/>
      <c r="CH294" s="178"/>
      <c r="CI294" s="178"/>
      <c r="CJ294" s="178"/>
      <c r="CK294" s="178"/>
      <c r="CL294" s="178"/>
      <c r="CM294" s="178"/>
      <c r="CN294" s="178"/>
      <c r="CO294" s="15"/>
      <c r="CP294" s="15"/>
      <c r="CQ294" s="15"/>
      <c r="CR294" s="15"/>
      <c r="CS294" s="15"/>
      <c r="CT294" s="15"/>
      <c r="CU294" s="245"/>
      <c r="CV294" s="240"/>
      <c r="CW294" s="244"/>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78"/>
      <c r="EC294" s="178"/>
      <c r="ED294" s="178"/>
      <c r="EE294" s="178"/>
      <c r="EF294" s="178"/>
      <c r="EG294" s="178"/>
      <c r="EH294" s="178"/>
      <c r="EI294" s="178"/>
      <c r="EJ294" s="178"/>
      <c r="EK294" s="178"/>
      <c r="EL294" s="178"/>
      <c r="EM294" s="178"/>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78"/>
      <c r="FZ294" s="178"/>
      <c r="GA294" s="178"/>
      <c r="GB294" s="178"/>
      <c r="GC294" s="178"/>
      <c r="GD294" s="178"/>
      <c r="GE294" s="178"/>
      <c r="GF294" s="178"/>
      <c r="GG294" s="178"/>
      <c r="GH294" s="178"/>
      <c r="GI294" s="178"/>
      <c r="GJ294" s="178"/>
      <c r="GK294" s="15"/>
      <c r="GL294" s="15"/>
      <c r="GM294" s="15"/>
      <c r="GN294" s="15"/>
      <c r="GO294" s="15"/>
      <c r="GP294" s="15"/>
      <c r="GQ294" s="245"/>
    </row>
    <row r="295" spans="1:200" ht="6.75" customHeight="1" thickBot="1" x14ac:dyDescent="0.3">
      <c r="A295" s="244"/>
      <c r="B295" s="1184" t="str">
        <f>IF(Portada!$A$1="www.fly-logics.com","MARCA Y MODELO",0)</f>
        <v>MARCA Y MODELO</v>
      </c>
      <c r="C295" s="1185"/>
      <c r="D295" s="1185"/>
      <c r="E295" s="1185"/>
      <c r="F295" s="1185"/>
      <c r="G295" s="1185"/>
      <c r="H295" s="1185"/>
      <c r="I295" s="1185"/>
      <c r="J295" s="1185"/>
      <c r="K295" s="1185"/>
      <c r="L295" s="1092"/>
      <c r="M295" s="1092"/>
      <c r="N295" s="1092"/>
      <c r="O295" s="1092"/>
      <c r="P295" s="1092"/>
      <c r="Q295" s="1092"/>
      <c r="R295" s="1092"/>
      <c r="S295" s="1092"/>
      <c r="T295" s="1092"/>
      <c r="U295" s="1092"/>
      <c r="V295" s="1092"/>
      <c r="W295" s="1092"/>
      <c r="X295" s="1092"/>
      <c r="Y295" s="1092"/>
      <c r="Z295" s="1092"/>
      <c r="AA295" s="1092"/>
      <c r="AB295" s="1092"/>
      <c r="AC295" s="1092"/>
      <c r="AD295" s="1092"/>
      <c r="AE295" s="1093"/>
      <c r="AF295" s="1094" t="str">
        <f>IF(Portada!$A$1="www.fly-logics.com","PIC",0)</f>
        <v>PIC</v>
      </c>
      <c r="AG295" s="1095"/>
      <c r="AH295" s="1095"/>
      <c r="AI295" s="1096"/>
      <c r="AJ295" s="1094" t="str">
        <f>IF(Portada!$A$1="www.fly-logics.com","SIC",0)</f>
        <v>SIC</v>
      </c>
      <c r="AK295" s="1095"/>
      <c r="AL295" s="1095"/>
      <c r="AM295" s="1096"/>
      <c r="AN295" s="1094" t="str">
        <f>IF(Portada!$A$1="www.fly-logics.com","INSTR.",0)</f>
        <v>INSTR.</v>
      </c>
      <c r="AO295" s="1095"/>
      <c r="AP295" s="1095"/>
      <c r="AQ295" s="1096"/>
      <c r="AR295" s="1097" t="str">
        <f>IF(Portada!$A$1="www.fly-logics.com","Aterr.",0)</f>
        <v>Aterr.</v>
      </c>
      <c r="AS295" s="1098"/>
      <c r="AT295" s="1098"/>
      <c r="AU295" s="1098"/>
      <c r="AV295" s="1098"/>
      <c r="AW295" s="1099"/>
      <c r="AX295" s="632"/>
      <c r="AY295" s="1184" t="str">
        <f>IF(Portada!$A$1="www.fly-logics.com","MARCA Y MODELO",0)</f>
        <v>MARCA Y MODELO</v>
      </c>
      <c r="AZ295" s="1185"/>
      <c r="BA295" s="1185"/>
      <c r="BB295" s="1185"/>
      <c r="BC295" s="1185"/>
      <c r="BD295" s="1185"/>
      <c r="BE295" s="1185"/>
      <c r="BF295" s="1185"/>
      <c r="BG295" s="1185"/>
      <c r="BH295" s="1185"/>
      <c r="BI295" s="1092"/>
      <c r="BJ295" s="1092"/>
      <c r="BK295" s="1092"/>
      <c r="BL295" s="1092"/>
      <c r="BM295" s="1092"/>
      <c r="BN295" s="1092"/>
      <c r="BO295" s="1092"/>
      <c r="BP295" s="1092"/>
      <c r="BQ295" s="1092"/>
      <c r="BR295" s="1092"/>
      <c r="BS295" s="1092"/>
      <c r="BT295" s="1092"/>
      <c r="BU295" s="1092"/>
      <c r="BV295" s="1092"/>
      <c r="BW295" s="1092"/>
      <c r="BX295" s="1092"/>
      <c r="BY295" s="1092"/>
      <c r="BZ295" s="1092"/>
      <c r="CA295" s="1092"/>
      <c r="CB295" s="1093"/>
      <c r="CC295" s="1094" t="str">
        <f>IF(Portada!$A$1="www.fly-logics.com","PIC",0)</f>
        <v>PIC</v>
      </c>
      <c r="CD295" s="1095"/>
      <c r="CE295" s="1095"/>
      <c r="CF295" s="1096"/>
      <c r="CG295" s="1094" t="str">
        <f>IF(Portada!$A$1="www.fly-logics.com","SIC",0)</f>
        <v>SIC</v>
      </c>
      <c r="CH295" s="1095"/>
      <c r="CI295" s="1095"/>
      <c r="CJ295" s="1096"/>
      <c r="CK295" s="1094" t="str">
        <f>IF(Portada!$A$1="www.fly-logics.com","INSTR.",0)</f>
        <v>INSTR.</v>
      </c>
      <c r="CL295" s="1095"/>
      <c r="CM295" s="1095"/>
      <c r="CN295" s="1096"/>
      <c r="CO295" s="1097" t="str">
        <f>IF(Portada!$A$1="www.fly-logics.com","Aterr.",0)</f>
        <v>Aterr.</v>
      </c>
      <c r="CP295" s="1098"/>
      <c r="CQ295" s="1098"/>
      <c r="CR295" s="1098"/>
      <c r="CS295" s="1098"/>
      <c r="CT295" s="1099"/>
      <c r="CU295" s="632"/>
      <c r="CV295" s="276"/>
      <c r="CW295" s="244"/>
      <c r="CX295" s="1184" t="str">
        <f>IF(Portada!$A$1="www.fly-logics.com","MARCA Y MODELO",0)</f>
        <v>MARCA Y MODELO</v>
      </c>
      <c r="CY295" s="1185"/>
      <c r="CZ295" s="1185"/>
      <c r="DA295" s="1185"/>
      <c r="DB295" s="1185"/>
      <c r="DC295" s="1185"/>
      <c r="DD295" s="1185"/>
      <c r="DE295" s="1185"/>
      <c r="DF295" s="1185"/>
      <c r="DG295" s="1185"/>
      <c r="DH295" s="1092"/>
      <c r="DI295" s="1092"/>
      <c r="DJ295" s="1092"/>
      <c r="DK295" s="1092"/>
      <c r="DL295" s="1092"/>
      <c r="DM295" s="1092"/>
      <c r="DN295" s="1092"/>
      <c r="DO295" s="1092"/>
      <c r="DP295" s="1092"/>
      <c r="DQ295" s="1092"/>
      <c r="DR295" s="1092"/>
      <c r="DS295" s="1092"/>
      <c r="DT295" s="1092"/>
      <c r="DU295" s="1092"/>
      <c r="DV295" s="1092"/>
      <c r="DW295" s="1092"/>
      <c r="DX295" s="1092"/>
      <c r="DY295" s="1092"/>
      <c r="DZ295" s="1092"/>
      <c r="EA295" s="1093"/>
      <c r="EB295" s="1094" t="str">
        <f>IF(Portada!$A$1="www.fly-logics.com","PIC",0)</f>
        <v>PIC</v>
      </c>
      <c r="EC295" s="1095"/>
      <c r="ED295" s="1095"/>
      <c r="EE295" s="1096"/>
      <c r="EF295" s="1094" t="str">
        <f>IF(Portada!$A$1="www.fly-logics.com","SIC",0)</f>
        <v>SIC</v>
      </c>
      <c r="EG295" s="1095"/>
      <c r="EH295" s="1095"/>
      <c r="EI295" s="1096"/>
      <c r="EJ295" s="1094" t="str">
        <f>IF(Portada!$A$1="www.fly-logics.com","INSTR.",0)</f>
        <v>INSTR.</v>
      </c>
      <c r="EK295" s="1095"/>
      <c r="EL295" s="1095"/>
      <c r="EM295" s="1096"/>
      <c r="EN295" s="1097" t="str">
        <f>IF(Portada!$A$1="www.fly-logics.com","Aterr.",0)</f>
        <v>Aterr.</v>
      </c>
      <c r="EO295" s="1098"/>
      <c r="EP295" s="1098"/>
      <c r="EQ295" s="1098"/>
      <c r="ER295" s="1098"/>
      <c r="ES295" s="1099"/>
      <c r="ET295" s="632"/>
      <c r="EU295" s="1184" t="str">
        <f>IF(Portada!$A$1="www.fly-logics.com","MARCA Y MODELO",0)</f>
        <v>MARCA Y MODELO</v>
      </c>
      <c r="EV295" s="1185"/>
      <c r="EW295" s="1185"/>
      <c r="EX295" s="1185"/>
      <c r="EY295" s="1185"/>
      <c r="EZ295" s="1185"/>
      <c r="FA295" s="1185"/>
      <c r="FB295" s="1185"/>
      <c r="FC295" s="1185"/>
      <c r="FD295" s="1185"/>
      <c r="FE295" s="1092"/>
      <c r="FF295" s="1092"/>
      <c r="FG295" s="1092"/>
      <c r="FH295" s="1092"/>
      <c r="FI295" s="1092"/>
      <c r="FJ295" s="1092"/>
      <c r="FK295" s="1092"/>
      <c r="FL295" s="1092"/>
      <c r="FM295" s="1092"/>
      <c r="FN295" s="1092"/>
      <c r="FO295" s="1092"/>
      <c r="FP295" s="1092"/>
      <c r="FQ295" s="1092"/>
      <c r="FR295" s="1092"/>
      <c r="FS295" s="1092"/>
      <c r="FT295" s="1092"/>
      <c r="FU295" s="1092"/>
      <c r="FV295" s="1092"/>
      <c r="FW295" s="1092"/>
      <c r="FX295" s="1093"/>
      <c r="FY295" s="1094" t="str">
        <f>IF(Portada!$A$1="www.fly-logics.com","PIC",0)</f>
        <v>PIC</v>
      </c>
      <c r="FZ295" s="1095"/>
      <c r="GA295" s="1095"/>
      <c r="GB295" s="1096"/>
      <c r="GC295" s="1094" t="str">
        <f>IF(Portada!$A$1="www.fly-logics.com","SIC",0)</f>
        <v>SIC</v>
      </c>
      <c r="GD295" s="1095"/>
      <c r="GE295" s="1095"/>
      <c r="GF295" s="1096"/>
      <c r="GG295" s="1094" t="str">
        <f>IF(Portada!$A$1="www.fly-logics.com","INSTR.",0)</f>
        <v>INSTR.</v>
      </c>
      <c r="GH295" s="1095"/>
      <c r="GI295" s="1095"/>
      <c r="GJ295" s="1096"/>
      <c r="GK295" s="1097" t="str">
        <f>IF(Portada!$A$1="www.fly-logics.com","Aterr.",0)</f>
        <v>Aterr.</v>
      </c>
      <c r="GL295" s="1098"/>
      <c r="GM295" s="1098"/>
      <c r="GN295" s="1098"/>
      <c r="GO295" s="1098"/>
      <c r="GP295" s="1099"/>
      <c r="GQ295" s="632"/>
      <c r="GR295" s="6"/>
    </row>
    <row r="296" spans="1:200" ht="8.85" customHeight="1" x14ac:dyDescent="0.25">
      <c r="A296" s="244"/>
      <c r="B296" s="1186"/>
      <c r="C296" s="1100"/>
      <c r="D296" s="1100"/>
      <c r="E296" s="1100"/>
      <c r="F296" s="1100"/>
      <c r="G296" s="1100"/>
      <c r="H296" s="1100"/>
      <c r="I296" s="1100"/>
      <c r="J296" s="1100"/>
      <c r="K296" s="1100"/>
      <c r="L296" s="1101"/>
      <c r="M296" s="1102"/>
      <c r="N296" s="1102"/>
      <c r="O296" s="1102"/>
      <c r="P296" s="1102"/>
      <c r="Q296" s="1102"/>
      <c r="R296" s="1102"/>
      <c r="S296" s="1102"/>
      <c r="T296" s="1102"/>
      <c r="U296" s="1102"/>
      <c r="V296" s="1102"/>
      <c r="W296" s="1102"/>
      <c r="X296" s="1102"/>
      <c r="Y296" s="1102"/>
      <c r="Z296" s="1102"/>
      <c r="AA296" s="1102"/>
      <c r="AB296" s="1102"/>
      <c r="AC296" s="1102"/>
      <c r="AD296" s="1103"/>
      <c r="AE296" s="1104"/>
      <c r="AF296" s="1105"/>
      <c r="AG296" s="1106"/>
      <c r="AH296" s="1106"/>
      <c r="AI296" s="1107"/>
      <c r="AJ296" s="1105"/>
      <c r="AK296" s="1106"/>
      <c r="AL296" s="1106"/>
      <c r="AM296" s="1107"/>
      <c r="AN296" s="1105"/>
      <c r="AO296" s="1106"/>
      <c r="AP296" s="1106"/>
      <c r="AQ296" s="1107"/>
      <c r="AR296" s="1108"/>
      <c r="AS296" s="1109"/>
      <c r="AT296" s="1109"/>
      <c r="AU296" s="1109"/>
      <c r="AV296" s="1109"/>
      <c r="AW296" s="1110"/>
      <c r="AX296" s="632"/>
      <c r="AY296" s="1186"/>
      <c r="AZ296" s="1100"/>
      <c r="BA296" s="1100"/>
      <c r="BB296" s="1100"/>
      <c r="BC296" s="1100"/>
      <c r="BD296" s="1100"/>
      <c r="BE296" s="1100"/>
      <c r="BF296" s="1100"/>
      <c r="BG296" s="1100"/>
      <c r="BH296" s="1100"/>
      <c r="BI296" s="1101"/>
      <c r="BJ296" s="1102"/>
      <c r="BK296" s="1102"/>
      <c r="BL296" s="1102"/>
      <c r="BM296" s="1102"/>
      <c r="BN296" s="1102"/>
      <c r="BO296" s="1102"/>
      <c r="BP296" s="1102"/>
      <c r="BQ296" s="1102"/>
      <c r="BR296" s="1102"/>
      <c r="BS296" s="1102"/>
      <c r="BT296" s="1102"/>
      <c r="BU296" s="1102"/>
      <c r="BV296" s="1102"/>
      <c r="BW296" s="1102"/>
      <c r="BX296" s="1102"/>
      <c r="BY296" s="1102"/>
      <c r="BZ296" s="1102"/>
      <c r="CA296" s="1103"/>
      <c r="CB296" s="1104"/>
      <c r="CC296" s="1105"/>
      <c r="CD296" s="1106"/>
      <c r="CE296" s="1106"/>
      <c r="CF296" s="1107"/>
      <c r="CG296" s="1105"/>
      <c r="CH296" s="1106"/>
      <c r="CI296" s="1106"/>
      <c r="CJ296" s="1107"/>
      <c r="CK296" s="1105"/>
      <c r="CL296" s="1106"/>
      <c r="CM296" s="1106"/>
      <c r="CN296" s="1107"/>
      <c r="CO296" s="1108"/>
      <c r="CP296" s="1109"/>
      <c r="CQ296" s="1109"/>
      <c r="CR296" s="1109"/>
      <c r="CS296" s="1109"/>
      <c r="CT296" s="1110"/>
      <c r="CU296" s="632"/>
      <c r="CV296" s="276"/>
      <c r="CW296" s="244"/>
      <c r="CX296" s="1186"/>
      <c r="CY296" s="1100"/>
      <c r="CZ296" s="1100"/>
      <c r="DA296" s="1100"/>
      <c r="DB296" s="1100"/>
      <c r="DC296" s="1100"/>
      <c r="DD296" s="1100"/>
      <c r="DE296" s="1100"/>
      <c r="DF296" s="1100"/>
      <c r="DG296" s="1100"/>
      <c r="DH296" s="1101"/>
      <c r="DI296" s="1102"/>
      <c r="DJ296" s="1102"/>
      <c r="DK296" s="1102"/>
      <c r="DL296" s="1102"/>
      <c r="DM296" s="1102"/>
      <c r="DN296" s="1102"/>
      <c r="DO296" s="1102"/>
      <c r="DP296" s="1102"/>
      <c r="DQ296" s="1102"/>
      <c r="DR296" s="1102"/>
      <c r="DS296" s="1102"/>
      <c r="DT296" s="1102"/>
      <c r="DU296" s="1102"/>
      <c r="DV296" s="1102"/>
      <c r="DW296" s="1102"/>
      <c r="DX296" s="1102"/>
      <c r="DY296" s="1102"/>
      <c r="DZ296" s="1103"/>
      <c r="EA296" s="1104"/>
      <c r="EB296" s="1105"/>
      <c r="EC296" s="1106"/>
      <c r="ED296" s="1106"/>
      <c r="EE296" s="1107"/>
      <c r="EF296" s="1105"/>
      <c r="EG296" s="1106"/>
      <c r="EH296" s="1106"/>
      <c r="EI296" s="1107"/>
      <c r="EJ296" s="1105"/>
      <c r="EK296" s="1106"/>
      <c r="EL296" s="1106"/>
      <c r="EM296" s="1107"/>
      <c r="EN296" s="1108"/>
      <c r="EO296" s="1109"/>
      <c r="EP296" s="1109"/>
      <c r="EQ296" s="1109"/>
      <c r="ER296" s="1109"/>
      <c r="ES296" s="1110"/>
      <c r="ET296" s="632"/>
      <c r="EU296" s="1186"/>
      <c r="EV296" s="1100"/>
      <c r="EW296" s="1100"/>
      <c r="EX296" s="1100"/>
      <c r="EY296" s="1100"/>
      <c r="EZ296" s="1100"/>
      <c r="FA296" s="1100"/>
      <c r="FB296" s="1100"/>
      <c r="FC296" s="1100"/>
      <c r="FD296" s="1100"/>
      <c r="FE296" s="1101"/>
      <c r="FF296" s="1102"/>
      <c r="FG296" s="1102"/>
      <c r="FH296" s="1102"/>
      <c r="FI296" s="1102"/>
      <c r="FJ296" s="1102"/>
      <c r="FK296" s="1102"/>
      <c r="FL296" s="1102"/>
      <c r="FM296" s="1102"/>
      <c r="FN296" s="1102"/>
      <c r="FO296" s="1102"/>
      <c r="FP296" s="1102"/>
      <c r="FQ296" s="1102"/>
      <c r="FR296" s="1102"/>
      <c r="FS296" s="1102"/>
      <c r="FT296" s="1102"/>
      <c r="FU296" s="1102"/>
      <c r="FV296" s="1102"/>
      <c r="FW296" s="1103"/>
      <c r="FX296" s="1104"/>
      <c r="FY296" s="1105"/>
      <c r="FZ296" s="1106"/>
      <c r="GA296" s="1106"/>
      <c r="GB296" s="1107"/>
      <c r="GC296" s="1105"/>
      <c r="GD296" s="1106"/>
      <c r="GE296" s="1106"/>
      <c r="GF296" s="1107"/>
      <c r="GG296" s="1105"/>
      <c r="GH296" s="1106"/>
      <c r="GI296" s="1106"/>
      <c r="GJ296" s="1107"/>
      <c r="GK296" s="1108"/>
      <c r="GL296" s="1109"/>
      <c r="GM296" s="1109"/>
      <c r="GN296" s="1109"/>
      <c r="GO296" s="1109"/>
      <c r="GP296" s="1110"/>
      <c r="GQ296" s="632"/>
      <c r="GR296" s="6"/>
    </row>
    <row r="297" spans="1:200" ht="6.75" customHeight="1" thickBot="1" x14ac:dyDescent="0.3">
      <c r="A297" s="244"/>
      <c r="B297" s="1186"/>
      <c r="C297" s="1100"/>
      <c r="D297" s="1100"/>
      <c r="E297" s="1100"/>
      <c r="F297" s="1100"/>
      <c r="G297" s="1100"/>
      <c r="H297" s="1100"/>
      <c r="I297" s="1100"/>
      <c r="J297" s="1100"/>
      <c r="K297" s="1100"/>
      <c r="L297" s="1111"/>
      <c r="M297" s="1112"/>
      <c r="N297" s="1112"/>
      <c r="O297" s="1112"/>
      <c r="P297" s="1112"/>
      <c r="Q297" s="1112"/>
      <c r="R297" s="1112"/>
      <c r="S297" s="1112"/>
      <c r="T297" s="1112"/>
      <c r="U297" s="1112"/>
      <c r="V297" s="1112"/>
      <c r="W297" s="1112"/>
      <c r="X297" s="1112"/>
      <c r="Y297" s="1112"/>
      <c r="Z297" s="1112"/>
      <c r="AA297" s="1112"/>
      <c r="AB297" s="1112"/>
      <c r="AC297" s="1112"/>
      <c r="AD297" s="1113"/>
      <c r="AE297" s="1104"/>
      <c r="AF297" s="1105"/>
      <c r="AG297" s="1106"/>
      <c r="AH297" s="1106"/>
      <c r="AI297" s="1107"/>
      <c r="AJ297" s="1105"/>
      <c r="AK297" s="1106"/>
      <c r="AL297" s="1106"/>
      <c r="AM297" s="1107"/>
      <c r="AN297" s="1105"/>
      <c r="AO297" s="1106"/>
      <c r="AP297" s="1106"/>
      <c r="AQ297" s="1107"/>
      <c r="AR297" s="1097" t="str">
        <f>IF(Portada!$A$1="www.fly-logics.com","D",0)</f>
        <v>D</v>
      </c>
      <c r="AS297" s="1098"/>
      <c r="AT297" s="1114"/>
      <c r="AU297" s="1097" t="str">
        <f>IF(Portada!$A$1="www.fly-logics.com","N",0)</f>
        <v>N</v>
      </c>
      <c r="AV297" s="1098"/>
      <c r="AW297" s="1099"/>
      <c r="AX297" s="632"/>
      <c r="AY297" s="1186"/>
      <c r="AZ297" s="1100"/>
      <c r="BA297" s="1100"/>
      <c r="BB297" s="1100"/>
      <c r="BC297" s="1100"/>
      <c r="BD297" s="1100"/>
      <c r="BE297" s="1100"/>
      <c r="BF297" s="1100"/>
      <c r="BG297" s="1100"/>
      <c r="BH297" s="1100"/>
      <c r="BI297" s="1111"/>
      <c r="BJ297" s="1112"/>
      <c r="BK297" s="1112"/>
      <c r="BL297" s="1112"/>
      <c r="BM297" s="1112"/>
      <c r="BN297" s="1112"/>
      <c r="BO297" s="1112"/>
      <c r="BP297" s="1112"/>
      <c r="BQ297" s="1112"/>
      <c r="BR297" s="1112"/>
      <c r="BS297" s="1112"/>
      <c r="BT297" s="1112"/>
      <c r="BU297" s="1112"/>
      <c r="BV297" s="1112"/>
      <c r="BW297" s="1112"/>
      <c r="BX297" s="1112"/>
      <c r="BY297" s="1112"/>
      <c r="BZ297" s="1112"/>
      <c r="CA297" s="1113"/>
      <c r="CB297" s="1104"/>
      <c r="CC297" s="1105"/>
      <c r="CD297" s="1106"/>
      <c r="CE297" s="1106"/>
      <c r="CF297" s="1107"/>
      <c r="CG297" s="1105"/>
      <c r="CH297" s="1106"/>
      <c r="CI297" s="1106"/>
      <c r="CJ297" s="1107"/>
      <c r="CK297" s="1105"/>
      <c r="CL297" s="1106"/>
      <c r="CM297" s="1106"/>
      <c r="CN297" s="1107"/>
      <c r="CO297" s="1097" t="str">
        <f>IF(Portada!$A$1="www.fly-logics.com","D",0)</f>
        <v>D</v>
      </c>
      <c r="CP297" s="1098"/>
      <c r="CQ297" s="1114"/>
      <c r="CR297" s="1097" t="str">
        <f>IF(Portada!$A$1="www.fly-logics.com","N",0)</f>
        <v>N</v>
      </c>
      <c r="CS297" s="1098"/>
      <c r="CT297" s="1099"/>
      <c r="CU297" s="632"/>
      <c r="CV297" s="276"/>
      <c r="CW297" s="244"/>
      <c r="CX297" s="1186"/>
      <c r="CY297" s="1100"/>
      <c r="CZ297" s="1100"/>
      <c r="DA297" s="1100"/>
      <c r="DB297" s="1100"/>
      <c r="DC297" s="1100"/>
      <c r="DD297" s="1100"/>
      <c r="DE297" s="1100"/>
      <c r="DF297" s="1100"/>
      <c r="DG297" s="1100"/>
      <c r="DH297" s="1111"/>
      <c r="DI297" s="1112"/>
      <c r="DJ297" s="1112"/>
      <c r="DK297" s="1112"/>
      <c r="DL297" s="1112"/>
      <c r="DM297" s="1112"/>
      <c r="DN297" s="1112"/>
      <c r="DO297" s="1112"/>
      <c r="DP297" s="1112"/>
      <c r="DQ297" s="1112"/>
      <c r="DR297" s="1112"/>
      <c r="DS297" s="1112"/>
      <c r="DT297" s="1112"/>
      <c r="DU297" s="1112"/>
      <c r="DV297" s="1112"/>
      <c r="DW297" s="1112"/>
      <c r="DX297" s="1112"/>
      <c r="DY297" s="1112"/>
      <c r="DZ297" s="1113"/>
      <c r="EA297" s="1104"/>
      <c r="EB297" s="1105"/>
      <c r="EC297" s="1106"/>
      <c r="ED297" s="1106"/>
      <c r="EE297" s="1107"/>
      <c r="EF297" s="1105"/>
      <c r="EG297" s="1106"/>
      <c r="EH297" s="1106"/>
      <c r="EI297" s="1107"/>
      <c r="EJ297" s="1105"/>
      <c r="EK297" s="1106"/>
      <c r="EL297" s="1106"/>
      <c r="EM297" s="1107"/>
      <c r="EN297" s="1097" t="str">
        <f>IF(Portada!$A$1="www.fly-logics.com","D",0)</f>
        <v>D</v>
      </c>
      <c r="EO297" s="1098"/>
      <c r="EP297" s="1114"/>
      <c r="EQ297" s="1097" t="str">
        <f>IF(Portada!$A$1="www.fly-logics.com","N",0)</f>
        <v>N</v>
      </c>
      <c r="ER297" s="1098"/>
      <c r="ES297" s="1099"/>
      <c r="ET297" s="632"/>
      <c r="EU297" s="1186"/>
      <c r="EV297" s="1100"/>
      <c r="EW297" s="1100"/>
      <c r="EX297" s="1100"/>
      <c r="EY297" s="1100"/>
      <c r="EZ297" s="1100"/>
      <c r="FA297" s="1100"/>
      <c r="FB297" s="1100"/>
      <c r="FC297" s="1100"/>
      <c r="FD297" s="1100"/>
      <c r="FE297" s="1111"/>
      <c r="FF297" s="1112"/>
      <c r="FG297" s="1112"/>
      <c r="FH297" s="1112"/>
      <c r="FI297" s="1112"/>
      <c r="FJ297" s="1112"/>
      <c r="FK297" s="1112"/>
      <c r="FL297" s="1112"/>
      <c r="FM297" s="1112"/>
      <c r="FN297" s="1112"/>
      <c r="FO297" s="1112"/>
      <c r="FP297" s="1112"/>
      <c r="FQ297" s="1112"/>
      <c r="FR297" s="1112"/>
      <c r="FS297" s="1112"/>
      <c r="FT297" s="1112"/>
      <c r="FU297" s="1112"/>
      <c r="FV297" s="1112"/>
      <c r="FW297" s="1113"/>
      <c r="FX297" s="1104"/>
      <c r="FY297" s="1105"/>
      <c r="FZ297" s="1106"/>
      <c r="GA297" s="1106"/>
      <c r="GB297" s="1107"/>
      <c r="GC297" s="1105"/>
      <c r="GD297" s="1106"/>
      <c r="GE297" s="1106"/>
      <c r="GF297" s="1107"/>
      <c r="GG297" s="1105"/>
      <c r="GH297" s="1106"/>
      <c r="GI297" s="1106"/>
      <c r="GJ297" s="1107"/>
      <c r="GK297" s="1097" t="str">
        <f>IF(Portada!$A$1="www.fly-logics.com","D",0)</f>
        <v>D</v>
      </c>
      <c r="GL297" s="1098"/>
      <c r="GM297" s="1114"/>
      <c r="GN297" s="1097" t="str">
        <f>IF(Portada!$A$1="www.fly-logics.com","N",0)</f>
        <v>N</v>
      </c>
      <c r="GO297" s="1098"/>
      <c r="GP297" s="1099"/>
      <c r="GQ297" s="632"/>
      <c r="GR297" s="6"/>
    </row>
    <row r="298" spans="1:200" ht="6.75" customHeight="1" thickBot="1" x14ac:dyDescent="0.3">
      <c r="A298" s="244"/>
      <c r="B298" s="1115"/>
      <c r="C298" s="1116"/>
      <c r="D298" s="1116"/>
      <c r="E298" s="1116"/>
      <c r="F298" s="1116"/>
      <c r="G298" s="1116"/>
      <c r="H298" s="1116"/>
      <c r="I298" s="1116"/>
      <c r="J298" s="1116"/>
      <c r="K298" s="1116"/>
      <c r="L298" s="1116"/>
      <c r="M298" s="1116"/>
      <c r="N298" s="1116"/>
      <c r="O298" s="1116"/>
      <c r="P298" s="1116"/>
      <c r="Q298" s="1116"/>
      <c r="R298" s="1116"/>
      <c r="S298" s="1116"/>
      <c r="T298" s="1116"/>
      <c r="U298" s="1116"/>
      <c r="V298" s="1116"/>
      <c r="W298" s="1116"/>
      <c r="X298" s="1116"/>
      <c r="Y298" s="1116"/>
      <c r="Z298" s="1116"/>
      <c r="AA298" s="1117"/>
      <c r="AB298" s="1117"/>
      <c r="AC298" s="1117"/>
      <c r="AD298" s="1117"/>
      <c r="AE298" s="1118"/>
      <c r="AF298" s="1105"/>
      <c r="AG298" s="1119"/>
      <c r="AH298" s="1119"/>
      <c r="AI298" s="1107"/>
      <c r="AJ298" s="1105"/>
      <c r="AK298" s="1119"/>
      <c r="AL298" s="1119"/>
      <c r="AM298" s="1107"/>
      <c r="AN298" s="1105"/>
      <c r="AO298" s="1119"/>
      <c r="AP298" s="1119"/>
      <c r="AQ298" s="1107"/>
      <c r="AR298" s="1120"/>
      <c r="AS298" s="1121"/>
      <c r="AT298" s="1122"/>
      <c r="AU298" s="1120"/>
      <c r="AV298" s="1121"/>
      <c r="AW298" s="1123"/>
      <c r="AX298" s="632"/>
      <c r="AY298" s="1115"/>
      <c r="AZ298" s="1116"/>
      <c r="BA298" s="1116"/>
      <c r="BB298" s="1116"/>
      <c r="BC298" s="1116"/>
      <c r="BD298" s="1116"/>
      <c r="BE298" s="1116"/>
      <c r="BF298" s="1116"/>
      <c r="BG298" s="1116"/>
      <c r="BH298" s="1116"/>
      <c r="BI298" s="1116"/>
      <c r="BJ298" s="1116"/>
      <c r="BK298" s="1116"/>
      <c r="BL298" s="1116"/>
      <c r="BM298" s="1116"/>
      <c r="BN298" s="1116"/>
      <c r="BO298" s="1116"/>
      <c r="BP298" s="1116"/>
      <c r="BQ298" s="1116"/>
      <c r="BR298" s="1116"/>
      <c r="BS298" s="1116"/>
      <c r="BT298" s="1116"/>
      <c r="BU298" s="1116"/>
      <c r="BV298" s="1116"/>
      <c r="BW298" s="1116"/>
      <c r="BX298" s="1117"/>
      <c r="BY298" s="1117"/>
      <c r="BZ298" s="1117"/>
      <c r="CA298" s="1117"/>
      <c r="CB298" s="1118"/>
      <c r="CC298" s="1105"/>
      <c r="CD298" s="1119"/>
      <c r="CE298" s="1119"/>
      <c r="CF298" s="1107"/>
      <c r="CG298" s="1105"/>
      <c r="CH298" s="1119"/>
      <c r="CI298" s="1119"/>
      <c r="CJ298" s="1107"/>
      <c r="CK298" s="1105"/>
      <c r="CL298" s="1119"/>
      <c r="CM298" s="1119"/>
      <c r="CN298" s="1107"/>
      <c r="CO298" s="1120"/>
      <c r="CP298" s="1121"/>
      <c r="CQ298" s="1122"/>
      <c r="CR298" s="1120"/>
      <c r="CS298" s="1121"/>
      <c r="CT298" s="1123"/>
      <c r="CU298" s="632"/>
      <c r="CV298" s="276"/>
      <c r="CW298" s="244"/>
      <c r="CX298" s="1115"/>
      <c r="CY298" s="1116"/>
      <c r="CZ298" s="1116"/>
      <c r="DA298" s="1116"/>
      <c r="DB298" s="1116"/>
      <c r="DC298" s="1116"/>
      <c r="DD298" s="1116"/>
      <c r="DE298" s="1116"/>
      <c r="DF298" s="1116"/>
      <c r="DG298" s="1116"/>
      <c r="DH298" s="1116"/>
      <c r="DI298" s="1116"/>
      <c r="DJ298" s="1116"/>
      <c r="DK298" s="1116"/>
      <c r="DL298" s="1116"/>
      <c r="DM298" s="1116"/>
      <c r="DN298" s="1116"/>
      <c r="DO298" s="1116"/>
      <c r="DP298" s="1116"/>
      <c r="DQ298" s="1116"/>
      <c r="DR298" s="1116"/>
      <c r="DS298" s="1116"/>
      <c r="DT298" s="1116"/>
      <c r="DU298" s="1116"/>
      <c r="DV298" s="1116"/>
      <c r="DW298" s="1117"/>
      <c r="DX298" s="1117"/>
      <c r="DY298" s="1117"/>
      <c r="DZ298" s="1117"/>
      <c r="EA298" s="1118"/>
      <c r="EB298" s="1105"/>
      <c r="EC298" s="1119"/>
      <c r="ED298" s="1119"/>
      <c r="EE298" s="1107"/>
      <c r="EF298" s="1105"/>
      <c r="EG298" s="1119"/>
      <c r="EH298" s="1119"/>
      <c r="EI298" s="1107"/>
      <c r="EJ298" s="1105"/>
      <c r="EK298" s="1119"/>
      <c r="EL298" s="1119"/>
      <c r="EM298" s="1107"/>
      <c r="EN298" s="1120"/>
      <c r="EO298" s="1121"/>
      <c r="EP298" s="1122"/>
      <c r="EQ298" s="1120"/>
      <c r="ER298" s="1121"/>
      <c r="ES298" s="1123"/>
      <c r="ET298" s="632"/>
      <c r="EU298" s="1115"/>
      <c r="EV298" s="1116"/>
      <c r="EW298" s="1116"/>
      <c r="EX298" s="1116"/>
      <c r="EY298" s="1116"/>
      <c r="EZ298" s="1116"/>
      <c r="FA298" s="1116"/>
      <c r="FB298" s="1116"/>
      <c r="FC298" s="1116"/>
      <c r="FD298" s="1116"/>
      <c r="FE298" s="1116"/>
      <c r="FF298" s="1116"/>
      <c r="FG298" s="1116"/>
      <c r="FH298" s="1116"/>
      <c r="FI298" s="1116"/>
      <c r="FJ298" s="1116"/>
      <c r="FK298" s="1116"/>
      <c r="FL298" s="1116"/>
      <c r="FM298" s="1116"/>
      <c r="FN298" s="1116"/>
      <c r="FO298" s="1116"/>
      <c r="FP298" s="1116"/>
      <c r="FQ298" s="1116"/>
      <c r="FR298" s="1116"/>
      <c r="FS298" s="1116"/>
      <c r="FT298" s="1117"/>
      <c r="FU298" s="1117"/>
      <c r="FV298" s="1117"/>
      <c r="FW298" s="1117"/>
      <c r="FX298" s="1118"/>
      <c r="FY298" s="1105"/>
      <c r="FZ298" s="1119"/>
      <c r="GA298" s="1119"/>
      <c r="GB298" s="1107"/>
      <c r="GC298" s="1105"/>
      <c r="GD298" s="1119"/>
      <c r="GE298" s="1119"/>
      <c r="GF298" s="1107"/>
      <c r="GG298" s="1105"/>
      <c r="GH298" s="1119"/>
      <c r="GI298" s="1119"/>
      <c r="GJ298" s="1107"/>
      <c r="GK298" s="1120"/>
      <c r="GL298" s="1121"/>
      <c r="GM298" s="1122"/>
      <c r="GN298" s="1120"/>
      <c r="GO298" s="1121"/>
      <c r="GP298" s="1123"/>
      <c r="GQ298" s="632"/>
      <c r="GR298" s="6"/>
    </row>
    <row r="299" spans="1:200" ht="8.85" customHeight="1" x14ac:dyDescent="0.25">
      <c r="A299" s="244"/>
      <c r="B299" s="1124" t="str">
        <f>Bitácora!$AH$3</f>
        <v>TIPO</v>
      </c>
      <c r="C299" s="1125"/>
      <c r="D299" s="1125"/>
      <c r="E299" s="1125"/>
      <c r="F299" s="1101"/>
      <c r="G299" s="1126"/>
      <c r="H299" s="1126"/>
      <c r="I299" s="1126"/>
      <c r="J299" s="1127"/>
      <c r="K299" s="1128"/>
      <c r="L299" s="1101"/>
      <c r="M299" s="1126"/>
      <c r="N299" s="1126"/>
      <c r="O299" s="1126"/>
      <c r="P299" s="1126"/>
      <c r="Q299" s="1127"/>
      <c r="R299" s="1125" t="str">
        <f>IF(Portada!$A$1="www.fly-logics.com","AÑO",0)</f>
        <v>AÑO</v>
      </c>
      <c r="S299" s="1125"/>
      <c r="T299" s="1125"/>
      <c r="U299" s="1125"/>
      <c r="V299" s="1101"/>
      <c r="W299" s="1126"/>
      <c r="X299" s="1126"/>
      <c r="Y299" s="1127"/>
      <c r="Z299" s="1104"/>
      <c r="AA299" s="613" t="str">
        <f>IF(Portada!$A$1="www.fly-logics.com","ENE",0)</f>
        <v>ENE</v>
      </c>
      <c r="AB299" s="614"/>
      <c r="AC299" s="614"/>
      <c r="AD299" s="614"/>
      <c r="AE299" s="614"/>
      <c r="AF299" s="605" t="str">
        <f>IF(SUMIFS(Bitácora!$Y$5:$Y$1036129,Bitácora!$D$5:$D$1036129,F299,Bitácora!$AN$5:$AN$1036129,V299,Bitácora!$E$5:$E$1036129,L299,Bitácora!$AM$5:$AM$1036129,AA299)=0," ",SUMIFS(Bitácora!$Y$5:$Y$1036129,Bitácora!$D$5:$D$1036129,F299,Bitácora!$AN$5:$AN$1036129,V299,Bitácora!$E$5:$E$1036129,L299,Bitácora!$AM$5:$AM$1036129,AA299))</f>
        <v xml:space="preserve"> </v>
      </c>
      <c r="AG299" s="615"/>
      <c r="AH299" s="615"/>
      <c r="AI299" s="615"/>
      <c r="AJ299" s="605" t="str">
        <f>IF(SUMIFS(Bitácora!$Z$5:$Z$1036129,Bitácora!$D$5:$D$1036129,F299,Bitácora!$AN$5:$AN$1036129,V299,Bitácora!$E$5:$E$1036129,L299,Bitácora!$AM$5:$AM$1036129,AA299)=0," ",SUMIFS(Bitácora!$Z$5:$Z$1036129,Bitácora!$D$5:$D$1036129,F299,Bitácora!$AN$5:$AN$1036129,V299,Bitácora!$E$5:$E$1036129,L299,Bitácora!$AM$5:$AM$1036129,AA299))</f>
        <v xml:space="preserve"> </v>
      </c>
      <c r="AK299" s="615"/>
      <c r="AL299" s="615"/>
      <c r="AM299" s="615"/>
      <c r="AN299" s="605" t="str">
        <f>IF(SUMIFS(Bitácora!$AA$5:$AA$1036129,Bitácora!$D$5:$D$1036129,F299,Bitácora!$AN$5:$AN$1036129,V299,Bitácora!$E$5:$E$1036129,L299,Bitácora!$AM$5:$AM$1036129,AA299)=0," ",SUMIFS(Bitácora!$AA$5:$AA$1036129,Bitácora!$D$5:$D$1036129,F299,Bitácora!$AN$5:$AN$1036129,V299,Bitácora!$E$5:$E$1036129,L299,Bitácora!$AM$5:$AM$1036129,AA299))</f>
        <v xml:space="preserve"> </v>
      </c>
      <c r="AO299" s="615"/>
      <c r="AP299" s="615"/>
      <c r="AQ299" s="615"/>
      <c r="AR299" s="606" t="str">
        <f>IF(SUMIFS(Bitácora!$AE$5:$AE$1036129,Bitácora!$D$5:$D$1036129,F299,Bitácora!$AN$5:$AN$1036129,V299,Bitácora!$E$5:$E$1036129,L299,Bitácora!$AM$5:$AM$1036129,AA299)=0," ",SUMIFS(Bitácora!$AE$5:$AE$1036129,Bitácora!$D$5:$D$1036129,F299,Bitácora!$AN$5:$AN$1036129,V299,Bitácora!$E$5:$E$1036129,L299,Bitácora!$AM$5:$AM$1036129,AA299))</f>
        <v xml:space="preserve"> </v>
      </c>
      <c r="AS299" s="606"/>
      <c r="AT299" s="606"/>
      <c r="AU299" s="606" t="str">
        <f>IF(SUMIFS(Bitácora!$AF$5:$AF$1036129,Bitácora!$D$5:$D$1036129,F299,Bitácora!$AN$5:$AN$1036129,V299,Bitácora!$E$5:$E$1036129,L299,Bitácora!$AM$5:$AM$1036129,AA299)=0," ",SUMIFS(Bitácora!$AF$5:$AF$1036129,Bitácora!$D$5:$D$1036129,F299,Bitácora!$AN$5:$AN$1036129,V299,Bitácora!$E$5:$E$1036129,L299,Bitácora!$AM$5:$AM$1036129,AA299))</f>
        <v xml:space="preserve"> </v>
      </c>
      <c r="AV299" s="617"/>
      <c r="AW299" s="617"/>
      <c r="AX299" s="632"/>
      <c r="AY299" s="1124" t="str">
        <f>Bitácora!$AH$3</f>
        <v>TIPO</v>
      </c>
      <c r="AZ299" s="1125"/>
      <c r="BA299" s="1125"/>
      <c r="BB299" s="1125"/>
      <c r="BC299" s="1101"/>
      <c r="BD299" s="1126"/>
      <c r="BE299" s="1126"/>
      <c r="BF299" s="1126"/>
      <c r="BG299" s="1127"/>
      <c r="BH299" s="1128"/>
      <c r="BI299" s="1101"/>
      <c r="BJ299" s="1126"/>
      <c r="BK299" s="1126"/>
      <c r="BL299" s="1126"/>
      <c r="BM299" s="1126"/>
      <c r="BN299" s="1127"/>
      <c r="BO299" s="1125" t="str">
        <f>IF(Portada!$A$1="www.fly-logics.com","AÑO",0)</f>
        <v>AÑO</v>
      </c>
      <c r="BP299" s="1125"/>
      <c r="BQ299" s="1125"/>
      <c r="BR299" s="1125"/>
      <c r="BS299" s="1101"/>
      <c r="BT299" s="1126"/>
      <c r="BU299" s="1126"/>
      <c r="BV299" s="1127"/>
      <c r="BW299" s="1104"/>
      <c r="BX299" s="613" t="str">
        <f>IF(Portada!$A$1="www.fly-logics.com","ENE",0)</f>
        <v>ENE</v>
      </c>
      <c r="BY299" s="614"/>
      <c r="BZ299" s="614"/>
      <c r="CA299" s="614"/>
      <c r="CB299" s="614"/>
      <c r="CC299" s="605" t="str">
        <f>IF(SUMIFS(Bitácora!$Y$5:$Y$1036129,Bitácora!$D$5:$D$1036129,BC299,Bitácora!$AN$5:$AN$1036129,BS299,Bitácora!$E$5:$E$1036129,BI299,Bitácora!$AM$5:$AM$1036129,BX299)=0," ",SUMIFS(Bitácora!$Y$5:$Y$1036129,Bitácora!$D$5:$D$1036129,BC299,Bitácora!$AN$5:$AN$1036129,BS299,Bitácora!$E$5:$E$1036129,BI299,Bitácora!$AM$5:$AM$1036129,BX299))</f>
        <v xml:space="preserve"> </v>
      </c>
      <c r="CD299" s="615"/>
      <c r="CE299" s="615"/>
      <c r="CF299" s="615"/>
      <c r="CG299" s="605" t="str">
        <f>IF(SUMIFS(Bitácora!$Z$5:$Z$1036129,Bitácora!$D$5:$D$1036129,BC299,Bitácora!$AN$5:$AN$1036129,BS299,Bitácora!$E$5:$E$1036129,BI299,Bitácora!$AM$5:$AM$1036129,BX299)=0," ",SUMIFS(Bitácora!$Z$5:$Z$1036129,Bitácora!$D$5:$D$1036129,BC299,Bitácora!$AN$5:$AN$1036129,BS299,Bitácora!$E$5:$E$1036129,BI299,Bitácora!$AM$5:$AM$1036129,BX299))</f>
        <v xml:space="preserve"> </v>
      </c>
      <c r="CH299" s="615"/>
      <c r="CI299" s="615"/>
      <c r="CJ299" s="615"/>
      <c r="CK299" s="605" t="str">
        <f>IF(SUMIFS(Bitácora!$AA$5:$AA$1036129,Bitácora!$D$5:$D$1036129,BC299,Bitácora!$AN$5:$AN$1036129,BS299,Bitácora!$E$5:$E$1036129,BI299,Bitácora!$AM$5:$AM$1036129,BX299)=0," ",SUMIFS(Bitácora!$AA$5:$AA$1036129,Bitácora!$D$5:$D$1036129,BC299,Bitácora!$AN$5:$AN$1036129,BS299,Bitácora!$E$5:$E$1036129,BI299,Bitácora!$AM$5:$AM$1036129,BX299))</f>
        <v xml:space="preserve"> </v>
      </c>
      <c r="CL299" s="615"/>
      <c r="CM299" s="615"/>
      <c r="CN299" s="615"/>
      <c r="CO299" s="606" t="str">
        <f>IF(SUMIFS(Bitácora!$AE$5:$AE$1036129,Bitácora!$D$5:$D$1036129,BC299,Bitácora!$AN$5:$AN$1036129,BS299,Bitácora!$E$5:$E$1036129,BI299,Bitácora!$AM$5:$AM$1036129,BX299)=0," ",SUMIFS(Bitácora!$AE$5:$AE$1036129,Bitácora!$D$5:$D$1036129,BC299,Bitácora!$AN$5:$AN$1036129,BS299,Bitácora!$E$5:$E$1036129,BI299,Bitácora!$AM$5:$AM$1036129,BX299))</f>
        <v xml:space="preserve"> </v>
      </c>
      <c r="CP299" s="606"/>
      <c r="CQ299" s="606"/>
      <c r="CR299" s="606" t="str">
        <f>IF(SUMIFS(Bitácora!$AF$5:$AF$1036129,Bitácora!$D$5:$D$1036129,BC299,Bitácora!$AN$5:$AN$1036129,BS299,Bitácora!$E$5:$E$1036129,BI299,Bitácora!$AM$5:$AM$1036129,BX299)=0," ",SUMIFS(Bitácora!$AF$5:$AF$1036129,Bitácora!$D$5:$D$1036129,BC299,Bitácora!$AN$5:$AN$1036129,BS299,Bitácora!$E$5:$E$1036129,BI299,Bitácora!$AM$5:$AM$1036129,BX299))</f>
        <v xml:space="preserve"> </v>
      </c>
      <c r="CS299" s="617"/>
      <c r="CT299" s="617"/>
      <c r="CU299" s="632"/>
      <c r="CV299" s="276"/>
      <c r="CW299" s="244"/>
      <c r="CX299" s="1124" t="str">
        <f>Bitácora!$AH$3</f>
        <v>TIPO</v>
      </c>
      <c r="CY299" s="1125"/>
      <c r="CZ299" s="1125"/>
      <c r="DA299" s="1125"/>
      <c r="DB299" s="1101"/>
      <c r="DC299" s="1126"/>
      <c r="DD299" s="1126"/>
      <c r="DE299" s="1126"/>
      <c r="DF299" s="1127"/>
      <c r="DG299" s="1128"/>
      <c r="DH299" s="1101"/>
      <c r="DI299" s="1126"/>
      <c r="DJ299" s="1126"/>
      <c r="DK299" s="1126"/>
      <c r="DL299" s="1126"/>
      <c r="DM299" s="1127"/>
      <c r="DN299" s="1125" t="str">
        <f>IF(Portada!$A$1="www.fly-logics.com","AÑO",0)</f>
        <v>AÑO</v>
      </c>
      <c r="DO299" s="1125"/>
      <c r="DP299" s="1125"/>
      <c r="DQ299" s="1125"/>
      <c r="DR299" s="1101"/>
      <c r="DS299" s="1126"/>
      <c r="DT299" s="1126"/>
      <c r="DU299" s="1127"/>
      <c r="DV299" s="1104"/>
      <c r="DW299" s="613" t="str">
        <f>IF(Portada!$A$1="www.fly-logics.com","ENE",0)</f>
        <v>ENE</v>
      </c>
      <c r="DX299" s="614"/>
      <c r="DY299" s="614"/>
      <c r="DZ299" s="614"/>
      <c r="EA299" s="614"/>
      <c r="EB299" s="605" t="str">
        <f>IF(SUMIFS(Bitácora!$Y$5:$Y$1036129,Bitácora!$D$5:$D$1036129,DB299,Bitácora!$AN$5:$AN$1036129,DR299,Bitácora!$E$5:$E$1036129,DH299,Bitácora!$AM$5:$AM$1036129,DW299)=0," ",SUMIFS(Bitácora!$Y$5:$Y$1036129,Bitácora!$D$5:$D$1036129,DB299,Bitácora!$AN$5:$AN$1036129,DR299,Bitácora!$E$5:$E$1036129,DH299,Bitácora!$AM$5:$AM$1036129,DW299))</f>
        <v xml:space="preserve"> </v>
      </c>
      <c r="EC299" s="615"/>
      <c r="ED299" s="615"/>
      <c r="EE299" s="615"/>
      <c r="EF299" s="605" t="str">
        <f>IF(SUMIFS(Bitácora!$Z$5:$Z$1036129,Bitácora!$D$5:$D$1036129,DB299,Bitácora!$AN$5:$AN$1036129,DR299,Bitácora!$E$5:$E$1036129,DH299,Bitácora!$AM$5:$AM$1036129,DW299)=0," ",SUMIFS(Bitácora!$Z$5:$Z$1036129,Bitácora!$D$5:$D$1036129,DB299,Bitácora!$AN$5:$AN$1036129,DR299,Bitácora!$E$5:$E$1036129,DH299,Bitácora!$AM$5:$AM$1036129,DW299))</f>
        <v xml:space="preserve"> </v>
      </c>
      <c r="EG299" s="615"/>
      <c r="EH299" s="615"/>
      <c r="EI299" s="615"/>
      <c r="EJ299" s="605" t="str">
        <f>IF(SUMIFS(Bitácora!$AA$5:$AA$1036129,Bitácora!$D$5:$D$1036129,DB299,Bitácora!$AN$5:$AN$1036129,DR299,Bitácora!$E$5:$E$1036129,DH299,Bitácora!$AM$5:$AM$1036129,DW299)=0," ",SUMIFS(Bitácora!$AA$5:$AA$1036129,Bitácora!$D$5:$D$1036129,DB299,Bitácora!$AN$5:$AN$1036129,DR299,Bitácora!$E$5:$E$1036129,DH299,Bitácora!$AM$5:$AM$1036129,DW299))</f>
        <v xml:space="preserve"> </v>
      </c>
      <c r="EK299" s="615"/>
      <c r="EL299" s="615"/>
      <c r="EM299" s="615"/>
      <c r="EN299" s="606" t="str">
        <f>IF(SUMIFS(Bitácora!$AE$5:$AE$1036129,Bitácora!$D$5:$D$1036129,DB299,Bitácora!$AN$5:$AN$1036129,DR299,Bitácora!$E$5:$E$1036129,DH299,Bitácora!$AM$5:$AM$1036129,DW299)=0," ",SUMIFS(Bitácora!$AE$5:$AE$1036129,Bitácora!$D$5:$D$1036129,DB299,Bitácora!$AN$5:$AN$1036129,DR299,Bitácora!$E$5:$E$1036129,DH299,Bitácora!$AM$5:$AM$1036129,DW299))</f>
        <v xml:space="preserve"> </v>
      </c>
      <c r="EO299" s="606"/>
      <c r="EP299" s="606"/>
      <c r="EQ299" s="606" t="str">
        <f>IF(SUMIFS(Bitácora!$AF$5:$AF$1036129,Bitácora!$D$5:$D$1036129,DB299,Bitácora!$AN$5:$AN$1036129,DR299,Bitácora!$E$5:$E$1036129,DH299,Bitácora!$AM$5:$AM$1036129,DW299)=0," ",SUMIFS(Bitácora!$AF$5:$AF$1036129,Bitácora!$D$5:$D$1036129,DB299,Bitácora!$AN$5:$AN$1036129,DR299,Bitácora!$E$5:$E$1036129,DH299,Bitácora!$AM$5:$AM$1036129,DW299))</f>
        <v xml:space="preserve"> </v>
      </c>
      <c r="ER299" s="617"/>
      <c r="ES299" s="617"/>
      <c r="ET299" s="632"/>
      <c r="EU299" s="1124" t="str">
        <f>Bitácora!$AH$3</f>
        <v>TIPO</v>
      </c>
      <c r="EV299" s="1125"/>
      <c r="EW299" s="1125"/>
      <c r="EX299" s="1125"/>
      <c r="EY299" s="1101"/>
      <c r="EZ299" s="1126"/>
      <c r="FA299" s="1126"/>
      <c r="FB299" s="1126"/>
      <c r="FC299" s="1127"/>
      <c r="FD299" s="1128"/>
      <c r="FE299" s="1101"/>
      <c r="FF299" s="1126"/>
      <c r="FG299" s="1126"/>
      <c r="FH299" s="1126"/>
      <c r="FI299" s="1126"/>
      <c r="FJ299" s="1127"/>
      <c r="FK299" s="1125" t="str">
        <f>IF(Portada!$A$1="www.fly-logics.com","AÑO",0)</f>
        <v>AÑO</v>
      </c>
      <c r="FL299" s="1125"/>
      <c r="FM299" s="1125"/>
      <c r="FN299" s="1125"/>
      <c r="FO299" s="1101"/>
      <c r="FP299" s="1126"/>
      <c r="FQ299" s="1126"/>
      <c r="FR299" s="1127"/>
      <c r="FS299" s="1104"/>
      <c r="FT299" s="613" t="str">
        <f>IF(Portada!$A$1="www.fly-logics.com","ENE",0)</f>
        <v>ENE</v>
      </c>
      <c r="FU299" s="614"/>
      <c r="FV299" s="614"/>
      <c r="FW299" s="614"/>
      <c r="FX299" s="614"/>
      <c r="FY299" s="605" t="str">
        <f>IF(SUMIFS(Bitácora!$Y$5:$Y$1036129,Bitácora!$D$5:$D$1036129,EY299,Bitácora!$AN$5:$AN$1036129,FO299,Bitácora!$E$5:$E$1036129,FE299,Bitácora!$AM$5:$AM$1036129,FT299)=0," ",SUMIFS(Bitácora!$Y$5:$Y$1036129,Bitácora!$D$5:$D$1036129,EY299,Bitácora!$AN$5:$AN$1036129,FO299,Bitácora!$E$5:$E$1036129,FE299,Bitácora!$AM$5:$AM$1036129,FT299))</f>
        <v xml:space="preserve"> </v>
      </c>
      <c r="FZ299" s="615"/>
      <c r="GA299" s="615"/>
      <c r="GB299" s="615"/>
      <c r="GC299" s="605" t="str">
        <f>IF(SUMIFS(Bitácora!$Z$5:$Z$1036129,Bitácora!$D$5:$D$1036129,EY299,Bitácora!$AN$5:$AN$1036129,FO299,Bitácora!$E$5:$E$1036129,FE299,Bitácora!$AM$5:$AM$1036129,FT299)=0," ",SUMIFS(Bitácora!$Z$5:$Z$1036129,Bitácora!$D$5:$D$1036129,EY299,Bitácora!$AN$5:$AN$1036129,FO299,Bitácora!$E$5:$E$1036129,FE299,Bitácora!$AM$5:$AM$1036129,FT299))</f>
        <v xml:space="preserve"> </v>
      </c>
      <c r="GD299" s="615"/>
      <c r="GE299" s="615"/>
      <c r="GF299" s="615"/>
      <c r="GG299" s="605" t="str">
        <f>IF(SUMIFS(Bitácora!$AA$5:$AA$1036129,Bitácora!$D$5:$D$1036129,EY299,Bitácora!$AN$5:$AN$1036129,FO299,Bitácora!$E$5:$E$1036129,FE299,Bitácora!$AM$5:$AM$1036129,FT299)=0," ",SUMIFS(Bitácora!$AA$5:$AA$1036129,Bitácora!$D$5:$D$1036129,EY299,Bitácora!$AN$5:$AN$1036129,FO299,Bitácora!$E$5:$E$1036129,FE299,Bitácora!$AM$5:$AM$1036129,FT299))</f>
        <v xml:space="preserve"> </v>
      </c>
      <c r="GH299" s="615"/>
      <c r="GI299" s="615"/>
      <c r="GJ299" s="615"/>
      <c r="GK299" s="606" t="str">
        <f>IF(SUMIFS(Bitácora!$AE$5:$AE$1036129,Bitácora!$D$5:$D$1036129,EY299,Bitácora!$AN$5:$AN$1036129,FO299,Bitácora!$E$5:$E$1036129,FE299,Bitácora!$AM$5:$AM$1036129,FT299)=0," ",SUMIFS(Bitácora!$AE$5:$AE$1036129,Bitácora!$D$5:$D$1036129,EY299,Bitácora!$AN$5:$AN$1036129,FO299,Bitácora!$E$5:$E$1036129,FE299,Bitácora!$AM$5:$AM$1036129,FT299))</f>
        <v xml:space="preserve"> </v>
      </c>
      <c r="GL299" s="606"/>
      <c r="GM299" s="606"/>
      <c r="GN299" s="606" t="str">
        <f>IF(SUMIFS(Bitácora!$AF$5:$AF$1036129,Bitácora!$D$5:$D$1036129,EY299,Bitácora!$AN$5:$AN$1036129,FO299,Bitácora!$E$5:$E$1036129,FE299,Bitácora!$AM$5:$AM$1036129,FT299)=0," ",SUMIFS(Bitácora!$AF$5:$AF$1036129,Bitácora!$D$5:$D$1036129,EY299,Bitácora!$AN$5:$AN$1036129,FO299,Bitácora!$E$5:$E$1036129,FE299,Bitácora!$AM$5:$AM$1036129,FT299))</f>
        <v xml:space="preserve"> </v>
      </c>
      <c r="GO299" s="617"/>
      <c r="GP299" s="617"/>
      <c r="GQ299" s="632"/>
      <c r="GR299" s="6"/>
    </row>
    <row r="300" spans="1:200" ht="8.85" customHeight="1" thickBot="1" x14ac:dyDescent="0.3">
      <c r="A300" s="244"/>
      <c r="B300" s="1124"/>
      <c r="C300" s="1125"/>
      <c r="D300" s="1125"/>
      <c r="E300" s="1125"/>
      <c r="F300" s="1129"/>
      <c r="G300" s="1130"/>
      <c r="H300" s="1130"/>
      <c r="I300" s="1130"/>
      <c r="J300" s="1131"/>
      <c r="K300" s="1128"/>
      <c r="L300" s="1129"/>
      <c r="M300" s="1130"/>
      <c r="N300" s="1130"/>
      <c r="O300" s="1130"/>
      <c r="P300" s="1130"/>
      <c r="Q300" s="1131"/>
      <c r="R300" s="1125"/>
      <c r="S300" s="1125"/>
      <c r="T300" s="1125"/>
      <c r="U300" s="1125"/>
      <c r="V300" s="1129"/>
      <c r="W300" s="1130"/>
      <c r="X300" s="1130"/>
      <c r="Y300" s="1131"/>
      <c r="Z300" s="1104"/>
      <c r="AA300" s="614"/>
      <c r="AB300" s="614"/>
      <c r="AC300" s="614"/>
      <c r="AD300" s="614"/>
      <c r="AE300" s="614"/>
      <c r="AF300" s="615"/>
      <c r="AG300" s="616"/>
      <c r="AH300" s="616"/>
      <c r="AI300" s="615"/>
      <c r="AJ300" s="615"/>
      <c r="AK300" s="616"/>
      <c r="AL300" s="616"/>
      <c r="AM300" s="615"/>
      <c r="AN300" s="615"/>
      <c r="AO300" s="616"/>
      <c r="AP300" s="616"/>
      <c r="AQ300" s="615"/>
      <c r="AR300" s="606"/>
      <c r="AS300" s="606"/>
      <c r="AT300" s="606"/>
      <c r="AU300" s="617"/>
      <c r="AV300" s="618"/>
      <c r="AW300" s="617"/>
      <c r="AX300" s="632"/>
      <c r="AY300" s="1124"/>
      <c r="AZ300" s="1125"/>
      <c r="BA300" s="1125"/>
      <c r="BB300" s="1125"/>
      <c r="BC300" s="1129"/>
      <c r="BD300" s="1130"/>
      <c r="BE300" s="1130"/>
      <c r="BF300" s="1130"/>
      <c r="BG300" s="1131"/>
      <c r="BH300" s="1128"/>
      <c r="BI300" s="1129"/>
      <c r="BJ300" s="1130"/>
      <c r="BK300" s="1130"/>
      <c r="BL300" s="1130"/>
      <c r="BM300" s="1130"/>
      <c r="BN300" s="1131"/>
      <c r="BO300" s="1125"/>
      <c r="BP300" s="1125"/>
      <c r="BQ300" s="1125"/>
      <c r="BR300" s="1125"/>
      <c r="BS300" s="1129"/>
      <c r="BT300" s="1130"/>
      <c r="BU300" s="1130"/>
      <c r="BV300" s="1131"/>
      <c r="BW300" s="1104"/>
      <c r="BX300" s="614"/>
      <c r="BY300" s="614"/>
      <c r="BZ300" s="614"/>
      <c r="CA300" s="614"/>
      <c r="CB300" s="614"/>
      <c r="CC300" s="615"/>
      <c r="CD300" s="616"/>
      <c r="CE300" s="616"/>
      <c r="CF300" s="615"/>
      <c r="CG300" s="615"/>
      <c r="CH300" s="616"/>
      <c r="CI300" s="616"/>
      <c r="CJ300" s="615"/>
      <c r="CK300" s="615"/>
      <c r="CL300" s="616"/>
      <c r="CM300" s="616"/>
      <c r="CN300" s="615"/>
      <c r="CO300" s="606"/>
      <c r="CP300" s="606"/>
      <c r="CQ300" s="606"/>
      <c r="CR300" s="617"/>
      <c r="CS300" s="618"/>
      <c r="CT300" s="617"/>
      <c r="CU300" s="632"/>
      <c r="CV300" s="276"/>
      <c r="CW300" s="244"/>
      <c r="CX300" s="1124"/>
      <c r="CY300" s="1125"/>
      <c r="CZ300" s="1125"/>
      <c r="DA300" s="1125"/>
      <c r="DB300" s="1129"/>
      <c r="DC300" s="1130"/>
      <c r="DD300" s="1130"/>
      <c r="DE300" s="1130"/>
      <c r="DF300" s="1131"/>
      <c r="DG300" s="1128"/>
      <c r="DH300" s="1129"/>
      <c r="DI300" s="1130"/>
      <c r="DJ300" s="1130"/>
      <c r="DK300" s="1130"/>
      <c r="DL300" s="1130"/>
      <c r="DM300" s="1131"/>
      <c r="DN300" s="1125"/>
      <c r="DO300" s="1125"/>
      <c r="DP300" s="1125"/>
      <c r="DQ300" s="1125"/>
      <c r="DR300" s="1129"/>
      <c r="DS300" s="1130"/>
      <c r="DT300" s="1130"/>
      <c r="DU300" s="1131"/>
      <c r="DV300" s="1104"/>
      <c r="DW300" s="614"/>
      <c r="DX300" s="614"/>
      <c r="DY300" s="614"/>
      <c r="DZ300" s="614"/>
      <c r="EA300" s="614"/>
      <c r="EB300" s="615"/>
      <c r="EC300" s="616"/>
      <c r="ED300" s="616"/>
      <c r="EE300" s="615"/>
      <c r="EF300" s="615"/>
      <c r="EG300" s="616"/>
      <c r="EH300" s="616"/>
      <c r="EI300" s="615"/>
      <c r="EJ300" s="615"/>
      <c r="EK300" s="616"/>
      <c r="EL300" s="616"/>
      <c r="EM300" s="615"/>
      <c r="EN300" s="606"/>
      <c r="EO300" s="606"/>
      <c r="EP300" s="606"/>
      <c r="EQ300" s="617"/>
      <c r="ER300" s="618"/>
      <c r="ES300" s="617"/>
      <c r="ET300" s="632"/>
      <c r="EU300" s="1124"/>
      <c r="EV300" s="1125"/>
      <c r="EW300" s="1125"/>
      <c r="EX300" s="1125"/>
      <c r="EY300" s="1129"/>
      <c r="EZ300" s="1130"/>
      <c r="FA300" s="1130"/>
      <c r="FB300" s="1130"/>
      <c r="FC300" s="1131"/>
      <c r="FD300" s="1128"/>
      <c r="FE300" s="1129"/>
      <c r="FF300" s="1130"/>
      <c r="FG300" s="1130"/>
      <c r="FH300" s="1130"/>
      <c r="FI300" s="1130"/>
      <c r="FJ300" s="1131"/>
      <c r="FK300" s="1125"/>
      <c r="FL300" s="1125"/>
      <c r="FM300" s="1125"/>
      <c r="FN300" s="1125"/>
      <c r="FO300" s="1129"/>
      <c r="FP300" s="1130"/>
      <c r="FQ300" s="1130"/>
      <c r="FR300" s="1131"/>
      <c r="FS300" s="1104"/>
      <c r="FT300" s="614"/>
      <c r="FU300" s="614"/>
      <c r="FV300" s="614"/>
      <c r="FW300" s="614"/>
      <c r="FX300" s="614"/>
      <c r="FY300" s="615"/>
      <c r="FZ300" s="616"/>
      <c r="GA300" s="616"/>
      <c r="GB300" s="615"/>
      <c r="GC300" s="615"/>
      <c r="GD300" s="616"/>
      <c r="GE300" s="616"/>
      <c r="GF300" s="615"/>
      <c r="GG300" s="615"/>
      <c r="GH300" s="616"/>
      <c r="GI300" s="616"/>
      <c r="GJ300" s="615"/>
      <c r="GK300" s="606"/>
      <c r="GL300" s="606"/>
      <c r="GM300" s="606"/>
      <c r="GN300" s="617"/>
      <c r="GO300" s="618"/>
      <c r="GP300" s="617"/>
      <c r="GQ300" s="632"/>
      <c r="GR300" s="6"/>
    </row>
    <row r="301" spans="1:200" ht="6.75" customHeight="1" x14ac:dyDescent="0.25">
      <c r="A301" s="244"/>
      <c r="B301" s="1115"/>
      <c r="C301" s="1116"/>
      <c r="D301" s="1116"/>
      <c r="E301" s="1116"/>
      <c r="F301" s="1116"/>
      <c r="G301" s="1116"/>
      <c r="H301" s="1116"/>
      <c r="I301" s="1116"/>
      <c r="J301" s="1116"/>
      <c r="K301" s="1116"/>
      <c r="L301" s="1116"/>
      <c r="M301" s="1116"/>
      <c r="N301" s="1116"/>
      <c r="O301" s="1116"/>
      <c r="P301" s="1116"/>
      <c r="Q301" s="1116"/>
      <c r="R301" s="1116"/>
      <c r="S301" s="1116"/>
      <c r="T301" s="1116"/>
      <c r="U301" s="1116"/>
      <c r="V301" s="1116"/>
      <c r="W301" s="1116"/>
      <c r="X301" s="1116"/>
      <c r="Y301" s="1116"/>
      <c r="Z301" s="1116"/>
      <c r="AA301" s="614"/>
      <c r="AB301" s="614"/>
      <c r="AC301" s="614"/>
      <c r="AD301" s="614"/>
      <c r="AE301" s="614"/>
      <c r="AF301" s="615"/>
      <c r="AG301" s="615"/>
      <c r="AH301" s="615"/>
      <c r="AI301" s="615"/>
      <c r="AJ301" s="615"/>
      <c r="AK301" s="615"/>
      <c r="AL301" s="615"/>
      <c r="AM301" s="615"/>
      <c r="AN301" s="615"/>
      <c r="AO301" s="615"/>
      <c r="AP301" s="615"/>
      <c r="AQ301" s="615"/>
      <c r="AR301" s="606"/>
      <c r="AS301" s="606"/>
      <c r="AT301" s="606"/>
      <c r="AU301" s="617"/>
      <c r="AV301" s="617"/>
      <c r="AW301" s="617"/>
      <c r="AX301" s="632"/>
      <c r="AY301" s="1115"/>
      <c r="AZ301" s="1116"/>
      <c r="BA301" s="1116"/>
      <c r="BB301" s="1116"/>
      <c r="BC301" s="1116"/>
      <c r="BD301" s="1116"/>
      <c r="BE301" s="1116"/>
      <c r="BF301" s="1116"/>
      <c r="BG301" s="1116"/>
      <c r="BH301" s="1116"/>
      <c r="BI301" s="1116"/>
      <c r="BJ301" s="1116"/>
      <c r="BK301" s="1116"/>
      <c r="BL301" s="1116"/>
      <c r="BM301" s="1116"/>
      <c r="BN301" s="1116"/>
      <c r="BO301" s="1116"/>
      <c r="BP301" s="1116"/>
      <c r="BQ301" s="1116"/>
      <c r="BR301" s="1116"/>
      <c r="BS301" s="1116"/>
      <c r="BT301" s="1116"/>
      <c r="BU301" s="1116"/>
      <c r="BV301" s="1116"/>
      <c r="BW301" s="1116"/>
      <c r="BX301" s="614"/>
      <c r="BY301" s="614"/>
      <c r="BZ301" s="614"/>
      <c r="CA301" s="614"/>
      <c r="CB301" s="614"/>
      <c r="CC301" s="615"/>
      <c r="CD301" s="615"/>
      <c r="CE301" s="615"/>
      <c r="CF301" s="615"/>
      <c r="CG301" s="615"/>
      <c r="CH301" s="615"/>
      <c r="CI301" s="615"/>
      <c r="CJ301" s="615"/>
      <c r="CK301" s="615"/>
      <c r="CL301" s="615"/>
      <c r="CM301" s="615"/>
      <c r="CN301" s="615"/>
      <c r="CO301" s="606"/>
      <c r="CP301" s="606"/>
      <c r="CQ301" s="606"/>
      <c r="CR301" s="617"/>
      <c r="CS301" s="617"/>
      <c r="CT301" s="617"/>
      <c r="CU301" s="632"/>
      <c r="CV301" s="276"/>
      <c r="CW301" s="244"/>
      <c r="CX301" s="1115"/>
      <c r="CY301" s="1116"/>
      <c r="CZ301" s="1116"/>
      <c r="DA301" s="1116"/>
      <c r="DB301" s="1116"/>
      <c r="DC301" s="1116"/>
      <c r="DD301" s="1116"/>
      <c r="DE301" s="1116"/>
      <c r="DF301" s="1116"/>
      <c r="DG301" s="1116"/>
      <c r="DH301" s="1116"/>
      <c r="DI301" s="1116"/>
      <c r="DJ301" s="1116"/>
      <c r="DK301" s="1116"/>
      <c r="DL301" s="1116"/>
      <c r="DM301" s="1116"/>
      <c r="DN301" s="1116"/>
      <c r="DO301" s="1116"/>
      <c r="DP301" s="1116"/>
      <c r="DQ301" s="1116"/>
      <c r="DR301" s="1116"/>
      <c r="DS301" s="1116"/>
      <c r="DT301" s="1116"/>
      <c r="DU301" s="1116"/>
      <c r="DV301" s="1116"/>
      <c r="DW301" s="614"/>
      <c r="DX301" s="614"/>
      <c r="DY301" s="614"/>
      <c r="DZ301" s="614"/>
      <c r="EA301" s="614"/>
      <c r="EB301" s="615"/>
      <c r="EC301" s="615"/>
      <c r="ED301" s="615"/>
      <c r="EE301" s="615"/>
      <c r="EF301" s="615"/>
      <c r="EG301" s="615"/>
      <c r="EH301" s="615"/>
      <c r="EI301" s="615"/>
      <c r="EJ301" s="615"/>
      <c r="EK301" s="615"/>
      <c r="EL301" s="615"/>
      <c r="EM301" s="615"/>
      <c r="EN301" s="606"/>
      <c r="EO301" s="606"/>
      <c r="EP301" s="606"/>
      <c r="EQ301" s="617"/>
      <c r="ER301" s="617"/>
      <c r="ES301" s="617"/>
      <c r="ET301" s="632"/>
      <c r="EU301" s="1115"/>
      <c r="EV301" s="1116"/>
      <c r="EW301" s="1116"/>
      <c r="EX301" s="1116"/>
      <c r="EY301" s="1116"/>
      <c r="EZ301" s="1116"/>
      <c r="FA301" s="1116"/>
      <c r="FB301" s="1116"/>
      <c r="FC301" s="1116"/>
      <c r="FD301" s="1116"/>
      <c r="FE301" s="1116"/>
      <c r="FF301" s="1116"/>
      <c r="FG301" s="1116"/>
      <c r="FH301" s="1116"/>
      <c r="FI301" s="1116"/>
      <c r="FJ301" s="1116"/>
      <c r="FK301" s="1116"/>
      <c r="FL301" s="1116"/>
      <c r="FM301" s="1116"/>
      <c r="FN301" s="1116"/>
      <c r="FO301" s="1116"/>
      <c r="FP301" s="1116"/>
      <c r="FQ301" s="1116"/>
      <c r="FR301" s="1116"/>
      <c r="FS301" s="1116"/>
      <c r="FT301" s="614"/>
      <c r="FU301" s="614"/>
      <c r="FV301" s="614"/>
      <c r="FW301" s="614"/>
      <c r="FX301" s="614"/>
      <c r="FY301" s="615"/>
      <c r="FZ301" s="615"/>
      <c r="GA301" s="615"/>
      <c r="GB301" s="615"/>
      <c r="GC301" s="615"/>
      <c r="GD301" s="615"/>
      <c r="GE301" s="615"/>
      <c r="GF301" s="615"/>
      <c r="GG301" s="615"/>
      <c r="GH301" s="615"/>
      <c r="GI301" s="615"/>
      <c r="GJ301" s="615"/>
      <c r="GK301" s="606"/>
      <c r="GL301" s="606"/>
      <c r="GM301" s="606"/>
      <c r="GN301" s="617"/>
      <c r="GO301" s="617"/>
      <c r="GP301" s="617"/>
      <c r="GQ301" s="632"/>
      <c r="GR301" s="6"/>
    </row>
    <row r="302" spans="1:200" ht="6" customHeight="1" x14ac:dyDescent="0.25">
      <c r="A302" s="244"/>
      <c r="B302" s="655"/>
      <c r="C302" s="657"/>
      <c r="D302" s="657"/>
      <c r="E302" s="657"/>
      <c r="F302" s="657"/>
      <c r="G302" s="657"/>
      <c r="H302" s="657"/>
      <c r="I302" s="657"/>
      <c r="J302" s="657"/>
      <c r="K302" s="657"/>
      <c r="L302" s="657"/>
      <c r="M302" s="657"/>
      <c r="N302" s="657"/>
      <c r="O302" s="657"/>
      <c r="P302" s="657"/>
      <c r="Q302" s="657"/>
      <c r="R302" s="657"/>
      <c r="S302" s="657"/>
      <c r="T302" s="657"/>
      <c r="U302" s="657"/>
      <c r="V302" s="657"/>
      <c r="W302" s="657"/>
      <c r="X302" s="657"/>
      <c r="Y302" s="657"/>
      <c r="Z302" s="657"/>
      <c r="AA302" s="613" t="str">
        <f>IF(Portada!$A$1="www.fly-logics.com","FEB",0)</f>
        <v>FEB</v>
      </c>
      <c r="AB302" s="614"/>
      <c r="AC302" s="614"/>
      <c r="AD302" s="614"/>
      <c r="AE302" s="614"/>
      <c r="AF302" s="605" t="str">
        <f>IF(SUMIFS(Bitácora!$Y$5:$Y$1036129,Bitácora!$D$5:$D$1036129,F299,Bitácora!$AN$5:$AN$1036129,V299,Bitácora!$E$5:$E$1036129,L299,Bitácora!$AM$5:$AM$1036129,AA302)=0," ",SUMIFS(Bitácora!$Y$5:$Y$1036129,Bitácora!$D$5:$D$1036129,F299,Bitácora!$AN$5:$AN$1036129,V299,Bitácora!$E$5:$E$1036129,L299,Bitácora!$AM$5:$AM$1036129,AA302))</f>
        <v xml:space="preserve"> </v>
      </c>
      <c r="AG302" s="615"/>
      <c r="AH302" s="615"/>
      <c r="AI302" s="615"/>
      <c r="AJ302" s="605" t="str">
        <f>IF(SUMIFS(Bitácora!$Z$5:$Z$1036129,Bitácora!$D$5:$D$1036129,F299,Bitácora!$AN$5:$AN$1036129,V299,Bitácora!$E$5:$E$1036129,L299,Bitácora!$AM$5:$AM$1036129,AA302)=0," ",SUMIFS(Bitácora!$Z$5:$Z$1036129,Bitácora!$D$5:$D$1036129,F299,Bitácora!$AN$5:$AN$1036129,V299,Bitácora!$E$5:$E$1036129,L299,Bitácora!$AM$5:$AM$1036129,AA302))</f>
        <v xml:space="preserve"> </v>
      </c>
      <c r="AK302" s="615"/>
      <c r="AL302" s="615"/>
      <c r="AM302" s="615"/>
      <c r="AN302" s="605" t="str">
        <f>IF(SUMIFS(Bitácora!$AA$5:$AA$1036129,Bitácora!$D$5:$D$1036129,F299,Bitácora!$AN$5:$AN$1036129,V299,Bitácora!$E$5:$E$1036129,L299,Bitácora!$AM$5:$AM$1036129,AA302)=0," ",SUMIFS(Bitácora!$AA$5:$AA$1036129,Bitácora!$D$5:$D$1036129,F299,Bitácora!$AN$5:$AN$1036129,V299,Bitácora!$E$5:$E$1036129,L299,Bitácora!$AM$5:$AM$1036129,AA302))</f>
        <v xml:space="preserve"> </v>
      </c>
      <c r="AO302" s="615"/>
      <c r="AP302" s="615"/>
      <c r="AQ302" s="615"/>
      <c r="AR302" s="606" t="str">
        <f>IF(SUMIFS(Bitácora!$AE$5:$AE$1036129,Bitácora!$D$5:$D$1036129,F299,Bitácora!$AN$5:$AN$1036129,V299,Bitácora!$E$5:$E$1036129,L299,Bitácora!$AM$5:$AM$1036129,AA302)=0," ",SUMIFS(Bitácora!$AE$5:$AE$1036129,Bitácora!$D$5:$D$1036129,F299,Bitácora!$AN$5:$AN$1036129,V299,Bitácora!$E$5:$E$1036129,L299,Bitácora!$AM$5:$AM$1036129,AA302))</f>
        <v xml:space="preserve"> </v>
      </c>
      <c r="AS302" s="606"/>
      <c r="AT302" s="606"/>
      <c r="AU302" s="606" t="str">
        <f>IF(SUMIFS(Bitácora!$AF$5:$AF$1036129,Bitácora!$D$5:$D$1036129,F299,Bitácora!$AN$5:$AN$1036129,V299,Bitácora!$E$5:$E$1036129,L299,Bitácora!$AM$5:$AM$1036129,AA302)=0," ",SUMIFS(Bitácora!$AF$5:$AF$1036129,Bitácora!$D$5:$D$1036129,F299,Bitácora!$AN$5:$AN$1036129,V299,Bitácora!$E$5:$E$1036129,L299,Bitácora!$AM$5:$AM$1036129,AA302))</f>
        <v xml:space="preserve"> </v>
      </c>
      <c r="AV302" s="617"/>
      <c r="AW302" s="617"/>
      <c r="AX302" s="632"/>
      <c r="AY302" s="655"/>
      <c r="AZ302" s="657"/>
      <c r="BA302" s="657"/>
      <c r="BB302" s="657"/>
      <c r="BC302" s="657"/>
      <c r="BD302" s="657"/>
      <c r="BE302" s="657"/>
      <c r="BF302" s="657"/>
      <c r="BG302" s="657"/>
      <c r="BH302" s="657"/>
      <c r="BI302" s="657"/>
      <c r="BJ302" s="657"/>
      <c r="BK302" s="657"/>
      <c r="BL302" s="657"/>
      <c r="BM302" s="657"/>
      <c r="BN302" s="657"/>
      <c r="BO302" s="657"/>
      <c r="BP302" s="657"/>
      <c r="BQ302" s="657"/>
      <c r="BR302" s="657"/>
      <c r="BS302" s="657"/>
      <c r="BT302" s="657"/>
      <c r="BU302" s="657"/>
      <c r="BV302" s="657"/>
      <c r="BW302" s="657"/>
      <c r="BX302" s="613" t="str">
        <f>IF(Portada!$A$1="www.fly-logics.com","FEB",0)</f>
        <v>FEB</v>
      </c>
      <c r="BY302" s="614"/>
      <c r="BZ302" s="614"/>
      <c r="CA302" s="614"/>
      <c r="CB302" s="614"/>
      <c r="CC302" s="605" t="str">
        <f>IF(SUMIFS(Bitácora!$Y$5:$Y$1036129,Bitácora!$D$5:$D$1036129,BC299,Bitácora!$AN$5:$AN$1036129,BS299,Bitácora!$E$5:$E$1036129,BI299,Bitácora!$AM$5:$AM$1036129,BX302)=0," ",SUMIFS(Bitácora!$Y$5:$Y$1036129,Bitácora!$D$5:$D$1036129,BC299,Bitácora!$AN$5:$AN$1036129,BS299,Bitácora!$E$5:$E$1036129,BI299,Bitácora!$AM$5:$AM$1036129,BX302))</f>
        <v xml:space="preserve"> </v>
      </c>
      <c r="CD302" s="615"/>
      <c r="CE302" s="615"/>
      <c r="CF302" s="615"/>
      <c r="CG302" s="605" t="str">
        <f>IF(SUMIFS(Bitácora!$Z$5:$Z$1036129,Bitácora!$D$5:$D$1036129,BC299,Bitácora!$AN$5:$AN$1036129,BS299,Bitácora!$E$5:$E$1036129,BI299,Bitácora!$AM$5:$AM$1036129,BX302)=0," ",SUMIFS(Bitácora!$Z$5:$Z$1036129,Bitácora!$D$5:$D$1036129,BC299,Bitácora!$AN$5:$AN$1036129,BS299,Bitácora!$E$5:$E$1036129,BI299,Bitácora!$AM$5:$AM$1036129,BX302))</f>
        <v xml:space="preserve"> </v>
      </c>
      <c r="CH302" s="615"/>
      <c r="CI302" s="615"/>
      <c r="CJ302" s="615"/>
      <c r="CK302" s="605" t="str">
        <f>IF(SUMIFS(Bitácora!$AA$5:$AA$1036129,Bitácora!$D$5:$D$1036129,BC299,Bitácora!$AN$5:$AN$1036129,BS299,Bitácora!$E$5:$E$1036129,BI299,Bitácora!$AM$5:$AM$1036129,BX302)=0," ",SUMIFS(Bitácora!$AA$5:$AA$1036129,Bitácora!$D$5:$D$1036129,BC299,Bitácora!$AN$5:$AN$1036129,BS299,Bitácora!$E$5:$E$1036129,BI299,Bitácora!$AM$5:$AM$1036129,BX302))</f>
        <v xml:space="preserve"> </v>
      </c>
      <c r="CL302" s="615"/>
      <c r="CM302" s="615"/>
      <c r="CN302" s="615"/>
      <c r="CO302" s="606" t="str">
        <f>IF(SUMIFS(Bitácora!$AE$5:$AE$1036129,Bitácora!$D$5:$D$1036129,BC299,Bitácora!$AN$5:$AN$1036129,BS299,Bitácora!$E$5:$E$1036129,BI299,Bitácora!$AM$5:$AM$1036129,BX302)=0," ",SUMIFS(Bitácora!$AE$5:$AE$1036129,Bitácora!$D$5:$D$1036129,BC299,Bitácora!$AN$5:$AN$1036129,BS299,Bitácora!$E$5:$E$1036129,BI299,Bitácora!$AM$5:$AM$1036129,BX302))</f>
        <v xml:space="preserve"> </v>
      </c>
      <c r="CP302" s="606"/>
      <c r="CQ302" s="606"/>
      <c r="CR302" s="606" t="str">
        <f>IF(SUMIFS(Bitácora!$AF$5:$AF$1036129,Bitácora!$D$5:$D$1036129,BC299,Bitácora!$AN$5:$AN$1036129,BS299,Bitácora!$E$5:$E$1036129,BI299,Bitácora!$AM$5:$AM$1036129,BX302)=0," ",SUMIFS(Bitácora!$AF$5:$AF$1036129,Bitácora!$D$5:$D$1036129,BC299,Bitácora!$AN$5:$AN$1036129,BS299,Bitácora!$E$5:$E$1036129,BI299,Bitácora!$AM$5:$AM$1036129,BX302))</f>
        <v xml:space="preserve"> </v>
      </c>
      <c r="CS302" s="617"/>
      <c r="CT302" s="617"/>
      <c r="CU302" s="632"/>
      <c r="CV302" s="276"/>
      <c r="CW302" s="244"/>
      <c r="CX302" s="655"/>
      <c r="CY302" s="657"/>
      <c r="CZ302" s="657"/>
      <c r="DA302" s="657"/>
      <c r="DB302" s="657"/>
      <c r="DC302" s="657"/>
      <c r="DD302" s="657"/>
      <c r="DE302" s="657"/>
      <c r="DF302" s="657"/>
      <c r="DG302" s="657"/>
      <c r="DH302" s="657"/>
      <c r="DI302" s="657"/>
      <c r="DJ302" s="657"/>
      <c r="DK302" s="657"/>
      <c r="DL302" s="657"/>
      <c r="DM302" s="657"/>
      <c r="DN302" s="657"/>
      <c r="DO302" s="657"/>
      <c r="DP302" s="657"/>
      <c r="DQ302" s="657"/>
      <c r="DR302" s="657"/>
      <c r="DS302" s="657"/>
      <c r="DT302" s="657"/>
      <c r="DU302" s="657"/>
      <c r="DV302" s="657"/>
      <c r="DW302" s="613" t="str">
        <f>IF(Portada!$A$1="www.fly-logics.com","FEB",0)</f>
        <v>FEB</v>
      </c>
      <c r="DX302" s="614"/>
      <c r="DY302" s="614"/>
      <c r="DZ302" s="614"/>
      <c r="EA302" s="614"/>
      <c r="EB302" s="605" t="str">
        <f>IF(SUMIFS(Bitácora!$Y$5:$Y$1036129,Bitácora!$D$5:$D$1036129,DB299,Bitácora!$AN$5:$AN$1036129,DR299,Bitácora!$E$5:$E$1036129,DH299,Bitácora!$AM$5:$AM$1036129,DW302)=0," ",SUMIFS(Bitácora!$Y$5:$Y$1036129,Bitácora!$D$5:$D$1036129,DB299,Bitácora!$AN$5:$AN$1036129,DR299,Bitácora!$E$5:$E$1036129,DH299,Bitácora!$AM$5:$AM$1036129,DW302))</f>
        <v xml:space="preserve"> </v>
      </c>
      <c r="EC302" s="615"/>
      <c r="ED302" s="615"/>
      <c r="EE302" s="615"/>
      <c r="EF302" s="605" t="str">
        <f>IF(SUMIFS(Bitácora!$Z$5:$Z$1036129,Bitácora!$D$5:$D$1036129,DB299,Bitácora!$AN$5:$AN$1036129,DR299,Bitácora!$E$5:$E$1036129,DH299,Bitácora!$AM$5:$AM$1036129,DW302)=0," ",SUMIFS(Bitácora!$Z$5:$Z$1036129,Bitácora!$D$5:$D$1036129,DB299,Bitácora!$AN$5:$AN$1036129,DR299,Bitácora!$E$5:$E$1036129,DH299,Bitácora!$AM$5:$AM$1036129,DW302))</f>
        <v xml:space="preserve"> </v>
      </c>
      <c r="EG302" s="615"/>
      <c r="EH302" s="615"/>
      <c r="EI302" s="615"/>
      <c r="EJ302" s="605" t="str">
        <f>IF(SUMIFS(Bitácora!$AA$5:$AA$1036129,Bitácora!$D$5:$D$1036129,DB299,Bitácora!$AN$5:$AN$1036129,DR299,Bitácora!$E$5:$E$1036129,DH299,Bitácora!$AM$5:$AM$1036129,DW302)=0," ",SUMIFS(Bitácora!$AA$5:$AA$1036129,Bitácora!$D$5:$D$1036129,DB299,Bitácora!$AN$5:$AN$1036129,DR299,Bitácora!$E$5:$E$1036129,DH299,Bitácora!$AM$5:$AM$1036129,DW302))</f>
        <v xml:space="preserve"> </v>
      </c>
      <c r="EK302" s="615"/>
      <c r="EL302" s="615"/>
      <c r="EM302" s="615"/>
      <c r="EN302" s="606" t="str">
        <f>IF(SUMIFS(Bitácora!$AE$5:$AE$1036129,Bitácora!$D$5:$D$1036129,DB299,Bitácora!$AN$5:$AN$1036129,DR299,Bitácora!$E$5:$E$1036129,DH299,Bitácora!$AM$5:$AM$1036129,DW302)=0," ",SUMIFS(Bitácora!$AE$5:$AE$1036129,Bitácora!$D$5:$D$1036129,DB299,Bitácora!$AN$5:$AN$1036129,DR299,Bitácora!$E$5:$E$1036129,DH299,Bitácora!$AM$5:$AM$1036129,DW302))</f>
        <v xml:space="preserve"> </v>
      </c>
      <c r="EO302" s="606"/>
      <c r="EP302" s="606"/>
      <c r="EQ302" s="606" t="str">
        <f>IF(SUMIFS(Bitácora!$AF$5:$AF$1036129,Bitácora!$D$5:$D$1036129,DB299,Bitácora!$AN$5:$AN$1036129,DR299,Bitácora!$E$5:$E$1036129,DH299,Bitácora!$AM$5:$AM$1036129,DW302)=0," ",SUMIFS(Bitácora!$AF$5:$AF$1036129,Bitácora!$D$5:$D$1036129,DB299,Bitácora!$AN$5:$AN$1036129,DR299,Bitácora!$E$5:$E$1036129,DH299,Bitácora!$AM$5:$AM$1036129,DW302))</f>
        <v xml:space="preserve"> </v>
      </c>
      <c r="ER302" s="617"/>
      <c r="ES302" s="617"/>
      <c r="ET302" s="632"/>
      <c r="EU302" s="655"/>
      <c r="EV302" s="657"/>
      <c r="EW302" s="657"/>
      <c r="EX302" s="657"/>
      <c r="EY302" s="657"/>
      <c r="EZ302" s="657"/>
      <c r="FA302" s="657"/>
      <c r="FB302" s="657"/>
      <c r="FC302" s="657"/>
      <c r="FD302" s="657"/>
      <c r="FE302" s="657"/>
      <c r="FF302" s="657"/>
      <c r="FG302" s="657"/>
      <c r="FH302" s="657"/>
      <c r="FI302" s="657"/>
      <c r="FJ302" s="657"/>
      <c r="FK302" s="657"/>
      <c r="FL302" s="657"/>
      <c r="FM302" s="657"/>
      <c r="FN302" s="657"/>
      <c r="FO302" s="657"/>
      <c r="FP302" s="657"/>
      <c r="FQ302" s="657"/>
      <c r="FR302" s="657"/>
      <c r="FS302" s="657"/>
      <c r="FT302" s="613" t="str">
        <f>IF(Portada!$A$1="www.fly-logics.com","FEB",0)</f>
        <v>FEB</v>
      </c>
      <c r="FU302" s="614"/>
      <c r="FV302" s="614"/>
      <c r="FW302" s="614"/>
      <c r="FX302" s="614"/>
      <c r="FY302" s="605" t="str">
        <f>IF(SUMIFS(Bitácora!$Y$5:$Y$1036129,Bitácora!$D$5:$D$1036129,EY299,Bitácora!$AN$5:$AN$1036129,FO299,Bitácora!$E$5:$E$1036129,FE299,Bitácora!$AM$5:$AM$1036129,FT302)=0," ",SUMIFS(Bitácora!$Y$5:$Y$1036129,Bitácora!$D$5:$D$1036129,EY299,Bitácora!$AN$5:$AN$1036129,FO299,Bitácora!$E$5:$E$1036129,FE299,Bitácora!$AM$5:$AM$1036129,FT302))</f>
        <v xml:space="preserve"> </v>
      </c>
      <c r="FZ302" s="615"/>
      <c r="GA302" s="615"/>
      <c r="GB302" s="615"/>
      <c r="GC302" s="605" t="str">
        <f>IF(SUMIFS(Bitácora!$Z$5:$Z$1036129,Bitácora!$D$5:$D$1036129,EY299,Bitácora!$AN$5:$AN$1036129,FO299,Bitácora!$E$5:$E$1036129,FE299,Bitácora!$AM$5:$AM$1036129,FT302)=0," ",SUMIFS(Bitácora!$Z$5:$Z$1036129,Bitácora!$D$5:$D$1036129,EY299,Bitácora!$AN$5:$AN$1036129,FO299,Bitácora!$E$5:$E$1036129,FE299,Bitácora!$AM$5:$AM$1036129,FT302))</f>
        <v xml:space="preserve"> </v>
      </c>
      <c r="GD302" s="615"/>
      <c r="GE302" s="615"/>
      <c r="GF302" s="615"/>
      <c r="GG302" s="605" t="str">
        <f>IF(SUMIFS(Bitácora!$AA$5:$AA$1036129,Bitácora!$D$5:$D$1036129,EY299,Bitácora!$AN$5:$AN$1036129,FO299,Bitácora!$E$5:$E$1036129,FE299,Bitácora!$AM$5:$AM$1036129,FT302)=0," ",SUMIFS(Bitácora!$AA$5:$AA$1036129,Bitácora!$D$5:$D$1036129,EY299,Bitácora!$AN$5:$AN$1036129,FO299,Bitácora!$E$5:$E$1036129,FE299,Bitácora!$AM$5:$AM$1036129,FT302))</f>
        <v xml:space="preserve"> </v>
      </c>
      <c r="GH302" s="615"/>
      <c r="GI302" s="615"/>
      <c r="GJ302" s="615"/>
      <c r="GK302" s="606" t="str">
        <f>IF(SUMIFS(Bitácora!$AE$5:$AE$1036129,Bitácora!$D$5:$D$1036129,EY299,Bitácora!$AN$5:$AN$1036129,FO299,Bitácora!$E$5:$E$1036129,FE299,Bitácora!$AM$5:$AM$1036129,FT302)=0," ",SUMIFS(Bitácora!$AE$5:$AE$1036129,Bitácora!$D$5:$D$1036129,EY299,Bitácora!$AN$5:$AN$1036129,FO299,Bitácora!$E$5:$E$1036129,FE299,Bitácora!$AM$5:$AM$1036129,FT302))</f>
        <v xml:space="preserve"> </v>
      </c>
      <c r="GL302" s="606"/>
      <c r="GM302" s="606"/>
      <c r="GN302" s="606" t="str">
        <f>IF(SUMIFS(Bitácora!$AF$5:$AF$1036129,Bitácora!$D$5:$D$1036129,EY299,Bitácora!$AN$5:$AN$1036129,FO299,Bitácora!$E$5:$E$1036129,FE299,Bitácora!$AM$5:$AM$1036129,FT302)=0," ",SUMIFS(Bitácora!$AF$5:$AF$1036129,Bitácora!$D$5:$D$1036129,EY299,Bitácora!$AN$5:$AN$1036129,FO299,Bitácora!$E$5:$E$1036129,FE299,Bitácora!$AM$5:$AM$1036129,FT302))</f>
        <v xml:space="preserve"> </v>
      </c>
      <c r="GO302" s="617"/>
      <c r="GP302" s="617"/>
      <c r="GQ302" s="632"/>
      <c r="GR302" s="6"/>
    </row>
    <row r="303" spans="1:200" ht="10.5" customHeight="1" x14ac:dyDescent="0.25">
      <c r="A303" s="244"/>
      <c r="B303" s="630"/>
      <c r="C303" s="648" t="str">
        <f>IF(Portada!$A$1="www.fly-logics.com","TIEMPO DE VUELO",0)</f>
        <v>TIEMPO DE VUELO</v>
      </c>
      <c r="D303" s="648"/>
      <c r="E303" s="648"/>
      <c r="F303" s="648"/>
      <c r="G303" s="648"/>
      <c r="H303" s="648"/>
      <c r="I303" s="648"/>
      <c r="J303" s="648"/>
      <c r="K303" s="648"/>
      <c r="L303" s="648"/>
      <c r="M303" s="648"/>
      <c r="N303" s="625"/>
      <c r="O303" s="648" t="str">
        <f>IF(Portada!$A$1="www.fly-logics.com","TIEMPO MEDIO",0)</f>
        <v>TIEMPO MEDIO</v>
      </c>
      <c r="P303" s="648"/>
      <c r="Q303" s="648"/>
      <c r="R303" s="648"/>
      <c r="S303" s="648"/>
      <c r="T303" s="648"/>
      <c r="U303" s="648"/>
      <c r="V303" s="648"/>
      <c r="W303" s="648"/>
      <c r="X303" s="648"/>
      <c r="Y303" s="648"/>
      <c r="Z303" s="15"/>
      <c r="AA303" s="614"/>
      <c r="AB303" s="614"/>
      <c r="AC303" s="614"/>
      <c r="AD303" s="614"/>
      <c r="AE303" s="614"/>
      <c r="AF303" s="615"/>
      <c r="AG303" s="616"/>
      <c r="AH303" s="616"/>
      <c r="AI303" s="615"/>
      <c r="AJ303" s="615"/>
      <c r="AK303" s="616"/>
      <c r="AL303" s="616"/>
      <c r="AM303" s="615"/>
      <c r="AN303" s="615"/>
      <c r="AO303" s="616"/>
      <c r="AP303" s="616"/>
      <c r="AQ303" s="615"/>
      <c r="AR303" s="606"/>
      <c r="AS303" s="606"/>
      <c r="AT303" s="606"/>
      <c r="AU303" s="617"/>
      <c r="AV303" s="618"/>
      <c r="AW303" s="617"/>
      <c r="AX303" s="632"/>
      <c r="AY303" s="630"/>
      <c r="AZ303" s="648" t="str">
        <f>IF(Portada!$A$1="www.fly-logics.com","TIEMPO DE VUELO",0)</f>
        <v>TIEMPO DE VUELO</v>
      </c>
      <c r="BA303" s="648"/>
      <c r="BB303" s="648"/>
      <c r="BC303" s="648"/>
      <c r="BD303" s="648"/>
      <c r="BE303" s="648"/>
      <c r="BF303" s="648"/>
      <c r="BG303" s="648"/>
      <c r="BH303" s="648"/>
      <c r="BI303" s="648"/>
      <c r="BJ303" s="648"/>
      <c r="BK303" s="625"/>
      <c r="BL303" s="648" t="str">
        <f>IF(Portada!$A$1="www.fly-logics.com","TIEMPO MEDIO",0)</f>
        <v>TIEMPO MEDIO</v>
      </c>
      <c r="BM303" s="648"/>
      <c r="BN303" s="648"/>
      <c r="BO303" s="648"/>
      <c r="BP303" s="648"/>
      <c r="BQ303" s="648"/>
      <c r="BR303" s="648"/>
      <c r="BS303" s="648"/>
      <c r="BT303" s="648"/>
      <c r="BU303" s="648"/>
      <c r="BV303" s="648"/>
      <c r="BW303" s="15"/>
      <c r="BX303" s="614"/>
      <c r="BY303" s="614"/>
      <c r="BZ303" s="614"/>
      <c r="CA303" s="614"/>
      <c r="CB303" s="614"/>
      <c r="CC303" s="615"/>
      <c r="CD303" s="616"/>
      <c r="CE303" s="616"/>
      <c r="CF303" s="615"/>
      <c r="CG303" s="615"/>
      <c r="CH303" s="616"/>
      <c r="CI303" s="616"/>
      <c r="CJ303" s="615"/>
      <c r="CK303" s="615"/>
      <c r="CL303" s="616"/>
      <c r="CM303" s="616"/>
      <c r="CN303" s="615"/>
      <c r="CO303" s="606"/>
      <c r="CP303" s="606"/>
      <c r="CQ303" s="606"/>
      <c r="CR303" s="617"/>
      <c r="CS303" s="618"/>
      <c r="CT303" s="617"/>
      <c r="CU303" s="632"/>
      <c r="CV303" s="276"/>
      <c r="CW303" s="244"/>
      <c r="CX303" s="630"/>
      <c r="CY303" s="648" t="str">
        <f>IF(Portada!$A$1="www.fly-logics.com","TIEMPO DE VUELO",0)</f>
        <v>TIEMPO DE VUELO</v>
      </c>
      <c r="CZ303" s="648"/>
      <c r="DA303" s="648"/>
      <c r="DB303" s="648"/>
      <c r="DC303" s="648"/>
      <c r="DD303" s="648"/>
      <c r="DE303" s="648"/>
      <c r="DF303" s="648"/>
      <c r="DG303" s="648"/>
      <c r="DH303" s="648"/>
      <c r="DI303" s="648"/>
      <c r="DJ303" s="625"/>
      <c r="DK303" s="648" t="str">
        <f>IF(Portada!$A$1="www.fly-logics.com","TIEMPO MEDIO",0)</f>
        <v>TIEMPO MEDIO</v>
      </c>
      <c r="DL303" s="648"/>
      <c r="DM303" s="648"/>
      <c r="DN303" s="648"/>
      <c r="DO303" s="648"/>
      <c r="DP303" s="648"/>
      <c r="DQ303" s="648"/>
      <c r="DR303" s="648"/>
      <c r="DS303" s="648"/>
      <c r="DT303" s="648"/>
      <c r="DU303" s="648"/>
      <c r="DV303" s="15"/>
      <c r="DW303" s="614"/>
      <c r="DX303" s="614"/>
      <c r="DY303" s="614"/>
      <c r="DZ303" s="614"/>
      <c r="EA303" s="614"/>
      <c r="EB303" s="615"/>
      <c r="EC303" s="616"/>
      <c r="ED303" s="616"/>
      <c r="EE303" s="615"/>
      <c r="EF303" s="615"/>
      <c r="EG303" s="616"/>
      <c r="EH303" s="616"/>
      <c r="EI303" s="615"/>
      <c r="EJ303" s="615"/>
      <c r="EK303" s="616"/>
      <c r="EL303" s="616"/>
      <c r="EM303" s="615"/>
      <c r="EN303" s="606"/>
      <c r="EO303" s="606"/>
      <c r="EP303" s="606"/>
      <c r="EQ303" s="617"/>
      <c r="ER303" s="618"/>
      <c r="ES303" s="617"/>
      <c r="ET303" s="632"/>
      <c r="EU303" s="630"/>
      <c r="EV303" s="648" t="str">
        <f>IF(Portada!$A$1="www.fly-logics.com","TIEMPO DE VUELO",0)</f>
        <v>TIEMPO DE VUELO</v>
      </c>
      <c r="EW303" s="648"/>
      <c r="EX303" s="648"/>
      <c r="EY303" s="648"/>
      <c r="EZ303" s="648"/>
      <c r="FA303" s="648"/>
      <c r="FB303" s="648"/>
      <c r="FC303" s="648"/>
      <c r="FD303" s="648"/>
      <c r="FE303" s="648"/>
      <c r="FF303" s="648"/>
      <c r="FG303" s="625"/>
      <c r="FH303" s="648" t="str">
        <f>IF(Portada!$A$1="www.fly-logics.com","TIEMPO MEDIO",0)</f>
        <v>TIEMPO MEDIO</v>
      </c>
      <c r="FI303" s="648"/>
      <c r="FJ303" s="648"/>
      <c r="FK303" s="648"/>
      <c r="FL303" s="648"/>
      <c r="FM303" s="648"/>
      <c r="FN303" s="648"/>
      <c r="FO303" s="648"/>
      <c r="FP303" s="648"/>
      <c r="FQ303" s="648"/>
      <c r="FR303" s="648"/>
      <c r="FS303" s="15"/>
      <c r="FT303" s="614"/>
      <c r="FU303" s="614"/>
      <c r="FV303" s="614"/>
      <c r="FW303" s="614"/>
      <c r="FX303" s="614"/>
      <c r="FY303" s="615"/>
      <c r="FZ303" s="616"/>
      <c r="GA303" s="616"/>
      <c r="GB303" s="615"/>
      <c r="GC303" s="615"/>
      <c r="GD303" s="616"/>
      <c r="GE303" s="616"/>
      <c r="GF303" s="615"/>
      <c r="GG303" s="615"/>
      <c r="GH303" s="616"/>
      <c r="GI303" s="616"/>
      <c r="GJ303" s="615"/>
      <c r="GK303" s="606"/>
      <c r="GL303" s="606"/>
      <c r="GM303" s="606"/>
      <c r="GN303" s="617"/>
      <c r="GO303" s="618"/>
      <c r="GP303" s="617"/>
      <c r="GQ303" s="632"/>
      <c r="GR303" s="6"/>
    </row>
    <row r="304" spans="1:200" ht="8.85" customHeight="1" x14ac:dyDescent="0.25">
      <c r="A304" s="244"/>
      <c r="B304" s="630"/>
      <c r="C304" s="649"/>
      <c r="D304" s="649"/>
      <c r="E304" s="649"/>
      <c r="F304" s="649"/>
      <c r="G304" s="649"/>
      <c r="H304" s="649"/>
      <c r="I304" s="649"/>
      <c r="J304" s="649"/>
      <c r="K304" s="649"/>
      <c r="L304" s="649"/>
      <c r="M304" s="649"/>
      <c r="N304" s="625"/>
      <c r="O304" s="649"/>
      <c r="P304" s="649"/>
      <c r="Q304" s="649"/>
      <c r="R304" s="649"/>
      <c r="S304" s="649"/>
      <c r="T304" s="649"/>
      <c r="U304" s="649"/>
      <c r="V304" s="649"/>
      <c r="W304" s="649"/>
      <c r="X304" s="649"/>
      <c r="Y304" s="649"/>
      <c r="Z304" s="15"/>
      <c r="AA304" s="614"/>
      <c r="AB304" s="614"/>
      <c r="AC304" s="614"/>
      <c r="AD304" s="614"/>
      <c r="AE304" s="614"/>
      <c r="AF304" s="615"/>
      <c r="AG304" s="615"/>
      <c r="AH304" s="615"/>
      <c r="AI304" s="615"/>
      <c r="AJ304" s="615"/>
      <c r="AK304" s="615"/>
      <c r="AL304" s="615"/>
      <c r="AM304" s="615"/>
      <c r="AN304" s="615"/>
      <c r="AO304" s="615"/>
      <c r="AP304" s="615"/>
      <c r="AQ304" s="615"/>
      <c r="AR304" s="606"/>
      <c r="AS304" s="606"/>
      <c r="AT304" s="606"/>
      <c r="AU304" s="617"/>
      <c r="AV304" s="617"/>
      <c r="AW304" s="617"/>
      <c r="AX304" s="632"/>
      <c r="AY304" s="630"/>
      <c r="AZ304" s="649"/>
      <c r="BA304" s="649"/>
      <c r="BB304" s="649"/>
      <c r="BC304" s="649"/>
      <c r="BD304" s="649"/>
      <c r="BE304" s="649"/>
      <c r="BF304" s="649"/>
      <c r="BG304" s="649"/>
      <c r="BH304" s="649"/>
      <c r="BI304" s="649"/>
      <c r="BJ304" s="649"/>
      <c r="BK304" s="625"/>
      <c r="BL304" s="649"/>
      <c r="BM304" s="649"/>
      <c r="BN304" s="649"/>
      <c r="BO304" s="649"/>
      <c r="BP304" s="649"/>
      <c r="BQ304" s="649"/>
      <c r="BR304" s="649"/>
      <c r="BS304" s="649"/>
      <c r="BT304" s="649"/>
      <c r="BU304" s="649"/>
      <c r="BV304" s="649"/>
      <c r="BW304" s="15"/>
      <c r="BX304" s="614"/>
      <c r="BY304" s="614"/>
      <c r="BZ304" s="614"/>
      <c r="CA304" s="614"/>
      <c r="CB304" s="614"/>
      <c r="CC304" s="615"/>
      <c r="CD304" s="615"/>
      <c r="CE304" s="615"/>
      <c r="CF304" s="615"/>
      <c r="CG304" s="615"/>
      <c r="CH304" s="615"/>
      <c r="CI304" s="615"/>
      <c r="CJ304" s="615"/>
      <c r="CK304" s="615"/>
      <c r="CL304" s="615"/>
      <c r="CM304" s="615"/>
      <c r="CN304" s="615"/>
      <c r="CO304" s="606"/>
      <c r="CP304" s="606"/>
      <c r="CQ304" s="606"/>
      <c r="CR304" s="617"/>
      <c r="CS304" s="617"/>
      <c r="CT304" s="617"/>
      <c r="CU304" s="632"/>
      <c r="CV304" s="276"/>
      <c r="CW304" s="244"/>
      <c r="CX304" s="630"/>
      <c r="CY304" s="649"/>
      <c r="CZ304" s="649"/>
      <c r="DA304" s="649"/>
      <c r="DB304" s="649"/>
      <c r="DC304" s="649"/>
      <c r="DD304" s="649"/>
      <c r="DE304" s="649"/>
      <c r="DF304" s="649"/>
      <c r="DG304" s="649"/>
      <c r="DH304" s="649"/>
      <c r="DI304" s="649"/>
      <c r="DJ304" s="625"/>
      <c r="DK304" s="649"/>
      <c r="DL304" s="649"/>
      <c r="DM304" s="649"/>
      <c r="DN304" s="649"/>
      <c r="DO304" s="649"/>
      <c r="DP304" s="649"/>
      <c r="DQ304" s="649"/>
      <c r="DR304" s="649"/>
      <c r="DS304" s="649"/>
      <c r="DT304" s="649"/>
      <c r="DU304" s="649"/>
      <c r="DV304" s="15"/>
      <c r="DW304" s="614"/>
      <c r="DX304" s="614"/>
      <c r="DY304" s="614"/>
      <c r="DZ304" s="614"/>
      <c r="EA304" s="614"/>
      <c r="EB304" s="615"/>
      <c r="EC304" s="615"/>
      <c r="ED304" s="615"/>
      <c r="EE304" s="615"/>
      <c r="EF304" s="615"/>
      <c r="EG304" s="615"/>
      <c r="EH304" s="615"/>
      <c r="EI304" s="615"/>
      <c r="EJ304" s="615"/>
      <c r="EK304" s="615"/>
      <c r="EL304" s="615"/>
      <c r="EM304" s="615"/>
      <c r="EN304" s="606"/>
      <c r="EO304" s="606"/>
      <c r="EP304" s="606"/>
      <c r="EQ304" s="617"/>
      <c r="ER304" s="617"/>
      <c r="ES304" s="617"/>
      <c r="ET304" s="632"/>
      <c r="EU304" s="630"/>
      <c r="EV304" s="649"/>
      <c r="EW304" s="649"/>
      <c r="EX304" s="649"/>
      <c r="EY304" s="649"/>
      <c r="EZ304" s="649"/>
      <c r="FA304" s="649"/>
      <c r="FB304" s="649"/>
      <c r="FC304" s="649"/>
      <c r="FD304" s="649"/>
      <c r="FE304" s="649"/>
      <c r="FF304" s="649"/>
      <c r="FG304" s="625"/>
      <c r="FH304" s="649"/>
      <c r="FI304" s="649"/>
      <c r="FJ304" s="649"/>
      <c r="FK304" s="649"/>
      <c r="FL304" s="649"/>
      <c r="FM304" s="649"/>
      <c r="FN304" s="649"/>
      <c r="FO304" s="649"/>
      <c r="FP304" s="649"/>
      <c r="FQ304" s="649"/>
      <c r="FR304" s="649"/>
      <c r="FS304" s="15"/>
      <c r="FT304" s="614"/>
      <c r="FU304" s="614"/>
      <c r="FV304" s="614"/>
      <c r="FW304" s="614"/>
      <c r="FX304" s="614"/>
      <c r="FY304" s="615"/>
      <c r="FZ304" s="615"/>
      <c r="GA304" s="615"/>
      <c r="GB304" s="615"/>
      <c r="GC304" s="615"/>
      <c r="GD304" s="615"/>
      <c r="GE304" s="615"/>
      <c r="GF304" s="615"/>
      <c r="GG304" s="615"/>
      <c r="GH304" s="615"/>
      <c r="GI304" s="615"/>
      <c r="GJ304" s="615"/>
      <c r="GK304" s="606"/>
      <c r="GL304" s="606"/>
      <c r="GM304" s="606"/>
      <c r="GN304" s="617"/>
      <c r="GO304" s="617"/>
      <c r="GP304" s="617"/>
      <c r="GQ304" s="632"/>
      <c r="GR304" s="6"/>
    </row>
    <row r="305" spans="1:200" ht="10.5" customHeight="1" x14ac:dyDescent="0.25">
      <c r="A305" s="244"/>
      <c r="B305" s="630"/>
      <c r="C305" s="1132" t="str">
        <f>IF(SUMIFS(Bitácora!$I$5:$I$1036129,Bitácora!$D$5:$D$1036129,F299,Bitácora!$AN$5:$AN$1036129,V299,Bitácora!$E$5:$E$1036129,L299)=0," ",SUMIFS(Bitácora!$I$5:$I$1036129,Bitácora!$D$5:$D$1036129,F299,Bitácora!$AN$5:$AN$1036129,V299,Bitácora!$E$5:$E$1036129,L299))</f>
        <v xml:space="preserve"> </v>
      </c>
      <c r="D305" s="1132"/>
      <c r="E305" s="1132"/>
      <c r="F305" s="1132"/>
      <c r="G305" s="1132"/>
      <c r="H305" s="1132"/>
      <c r="I305" s="1132"/>
      <c r="J305" s="1132"/>
      <c r="K305" s="1132"/>
      <c r="L305" s="1132"/>
      <c r="M305" s="1132"/>
      <c r="N305" s="625"/>
      <c r="O305" s="1132" t="str">
        <f t="shared" ref="O305" si="368">IF(IFERROR(C305/J308,"")=0,"",IFERROR(C305/J308,""))</f>
        <v/>
      </c>
      <c r="P305" s="1132"/>
      <c r="Q305" s="1132"/>
      <c r="R305" s="1132"/>
      <c r="S305" s="1132"/>
      <c r="T305" s="1132"/>
      <c r="U305" s="1132"/>
      <c r="V305" s="1132"/>
      <c r="W305" s="1132"/>
      <c r="X305" s="1132"/>
      <c r="Y305" s="1132"/>
      <c r="Z305" s="15"/>
      <c r="AA305" s="613" t="str">
        <f>IF(Portada!$A$1="www.fly-logics.com","MAR",0)</f>
        <v>MAR</v>
      </c>
      <c r="AB305" s="614"/>
      <c r="AC305" s="614"/>
      <c r="AD305" s="614"/>
      <c r="AE305" s="614"/>
      <c r="AF305" s="605" t="str">
        <f>IF(SUMIFS(Bitácora!$Y$5:$Y$1036129,Bitácora!$D$5:$D$1036129,F299,Bitácora!$AN$5:$AN$1036129,V299,Bitácora!$E$5:$E$1036129,L299,Bitácora!$AM$5:$AM$1036129,AA305)=0," ",SUMIFS(Bitácora!$Y$5:$Y$1036129,Bitácora!$D$5:$D$1036129,F299,Bitácora!$AN$5:$AN$1036129,V299,Bitácora!$E$5:$E$1036129,L299,Bitácora!$AM$5:$AM$1036129,AA305))</f>
        <v xml:space="preserve"> </v>
      </c>
      <c r="AG305" s="615"/>
      <c r="AH305" s="615"/>
      <c r="AI305" s="615"/>
      <c r="AJ305" s="605" t="str">
        <f>IF(SUMIFS(Bitácora!$Z$5:$Z$1036129,Bitácora!$D$5:$D$1036129,F299,Bitácora!$AN$5:$AN$1036129,V299,Bitácora!$E$5:$E$1036129,L299,Bitácora!$AM$5:$AM$1036129,AA305)=0," ",SUMIFS(Bitácora!$Z$5:$Z$1036129,Bitácora!$D$5:$D$1036129,F299,Bitácora!$AN$5:$AN$1036129,V299,Bitácora!$E$5:$E$1036129,L299,Bitácora!$AM$5:$AM$1036129,AA305))</f>
        <v xml:space="preserve"> </v>
      </c>
      <c r="AK305" s="615"/>
      <c r="AL305" s="615"/>
      <c r="AM305" s="615"/>
      <c r="AN305" s="605" t="str">
        <f>IF(SUMIFS(Bitácora!$AA$5:$AA$1036129,Bitácora!$D$5:$D$1036129,F299,Bitácora!$AN$5:$AN$1036129,V299,Bitácora!$E$5:$E$1036129,L299,Bitácora!$AM$5:$AM$1036129,AA305)=0," ",SUMIFS(Bitácora!$AA$5:$AA$1036129,Bitácora!$D$5:$D$1036129,F299,Bitácora!$AN$5:$AN$1036129,V299,Bitácora!$E$5:$E$1036129,L299,Bitácora!$AM$5:$AM$1036129,AA305))</f>
        <v xml:space="preserve"> </v>
      </c>
      <c r="AO305" s="615"/>
      <c r="AP305" s="615"/>
      <c r="AQ305" s="615"/>
      <c r="AR305" s="606" t="str">
        <f>IF(SUMIFS(Bitácora!$AE$5:$AE$1036129,Bitácora!$D$5:$D$1036129,F299,Bitácora!$AN$5:$AN$1036129,V299,Bitácora!$E$5:$E$1036129,L299,Bitácora!$AM$5:$AM$1036129,AA305)=0," ",SUMIFS(Bitácora!$AE$5:$AE$1036129,Bitácora!$D$5:$D$1036129,F299,Bitácora!$AN$5:$AN$1036129,V299,Bitácora!$E$5:$E$1036129,L299,Bitácora!$AM$5:$AM$1036129,AA305))</f>
        <v xml:space="preserve"> </v>
      </c>
      <c r="AS305" s="606"/>
      <c r="AT305" s="606"/>
      <c r="AU305" s="606" t="str">
        <f>IF(SUMIFS(Bitácora!$AF$5:$AF$1036129,Bitácora!$D$5:$D$1036129,F299,Bitácora!$AN$5:$AN$1036129,V299,Bitácora!$E$5:$E$1036129,L299,Bitácora!$AM$5:$AM$1036129,AA305)=0," ",SUMIFS(Bitácora!$AF$5:$AF$1036129,Bitácora!$D$5:$D$1036129,F299,Bitácora!$AN$5:$AN$1036129,V299,Bitácora!$E$5:$E$1036129,L299,Bitácora!$AM$5:$AM$1036129,AA305))</f>
        <v xml:space="preserve"> </v>
      </c>
      <c r="AV305" s="617"/>
      <c r="AW305" s="617"/>
      <c r="AX305" s="632"/>
      <c r="AY305" s="630"/>
      <c r="AZ305" s="1132" t="str">
        <f>IF(SUMIFS(Bitácora!$I$5:$I$1036129,Bitácora!$D$5:$D$1036129,BC299,Bitácora!$AN$5:$AN$1036129,BS299,Bitácora!$E$5:$E$1036129,BI299)=0," ",SUMIFS(Bitácora!$I$5:$I$1036129,Bitácora!$D$5:$D$1036129,BC299,Bitácora!$AN$5:$AN$1036129,BS299,Bitácora!$E$5:$E$1036129,BI299))</f>
        <v xml:space="preserve"> </v>
      </c>
      <c r="BA305" s="1132"/>
      <c r="BB305" s="1132"/>
      <c r="BC305" s="1132"/>
      <c r="BD305" s="1132"/>
      <c r="BE305" s="1132"/>
      <c r="BF305" s="1132"/>
      <c r="BG305" s="1132"/>
      <c r="BH305" s="1132"/>
      <c r="BI305" s="1132"/>
      <c r="BJ305" s="1132"/>
      <c r="BK305" s="625"/>
      <c r="BL305" s="1132" t="str">
        <f t="shared" ref="BL305" si="369">IF(IFERROR(AZ305/BG308,"")=0,"",IFERROR(AZ305/BG308,""))</f>
        <v/>
      </c>
      <c r="BM305" s="1132"/>
      <c r="BN305" s="1132"/>
      <c r="BO305" s="1132"/>
      <c r="BP305" s="1132"/>
      <c r="BQ305" s="1132"/>
      <c r="BR305" s="1132"/>
      <c r="BS305" s="1132"/>
      <c r="BT305" s="1132"/>
      <c r="BU305" s="1132"/>
      <c r="BV305" s="1132"/>
      <c r="BW305" s="15"/>
      <c r="BX305" s="613" t="str">
        <f>IF(Portada!$A$1="www.fly-logics.com","MAR",0)</f>
        <v>MAR</v>
      </c>
      <c r="BY305" s="614"/>
      <c r="BZ305" s="614"/>
      <c r="CA305" s="614"/>
      <c r="CB305" s="614"/>
      <c r="CC305" s="605" t="str">
        <f>IF(SUMIFS(Bitácora!$Y$5:$Y$1036129,Bitácora!$D$5:$D$1036129,BC299,Bitácora!$AN$5:$AN$1036129,BS299,Bitácora!$E$5:$E$1036129,BI299,Bitácora!$AM$5:$AM$1036129,BX305)=0," ",SUMIFS(Bitácora!$Y$5:$Y$1036129,Bitácora!$D$5:$D$1036129,BC299,Bitácora!$AN$5:$AN$1036129,BS299,Bitácora!$E$5:$E$1036129,BI299,Bitácora!$AM$5:$AM$1036129,BX305))</f>
        <v xml:space="preserve"> </v>
      </c>
      <c r="CD305" s="615"/>
      <c r="CE305" s="615"/>
      <c r="CF305" s="615"/>
      <c r="CG305" s="605" t="str">
        <f>IF(SUMIFS(Bitácora!$Z$5:$Z$1036129,Bitácora!$D$5:$D$1036129,BC299,Bitácora!$AN$5:$AN$1036129,BS299,Bitácora!$E$5:$E$1036129,BI299,Bitácora!$AM$5:$AM$1036129,BX305)=0," ",SUMIFS(Bitácora!$Z$5:$Z$1036129,Bitácora!$D$5:$D$1036129,BC299,Bitácora!$AN$5:$AN$1036129,BS299,Bitácora!$E$5:$E$1036129,BI299,Bitácora!$AM$5:$AM$1036129,BX305))</f>
        <v xml:space="preserve"> </v>
      </c>
      <c r="CH305" s="615"/>
      <c r="CI305" s="615"/>
      <c r="CJ305" s="615"/>
      <c r="CK305" s="605" t="str">
        <f>IF(SUMIFS(Bitácora!$AA$5:$AA$1036129,Bitácora!$D$5:$D$1036129,BC299,Bitácora!$AN$5:$AN$1036129,BS299,Bitácora!$E$5:$E$1036129,BI299,Bitácora!$AM$5:$AM$1036129,BX305)=0," ",SUMIFS(Bitácora!$AA$5:$AA$1036129,Bitácora!$D$5:$D$1036129,BC299,Bitácora!$AN$5:$AN$1036129,BS299,Bitácora!$E$5:$E$1036129,BI299,Bitácora!$AM$5:$AM$1036129,BX305))</f>
        <v xml:space="preserve"> </v>
      </c>
      <c r="CL305" s="615"/>
      <c r="CM305" s="615"/>
      <c r="CN305" s="615"/>
      <c r="CO305" s="606" t="str">
        <f>IF(SUMIFS(Bitácora!$AE$5:$AE$1036129,Bitácora!$D$5:$D$1036129,BC299,Bitácora!$AN$5:$AN$1036129,BS299,Bitácora!$E$5:$E$1036129,BI299,Bitácora!$AM$5:$AM$1036129,BX305)=0," ",SUMIFS(Bitácora!$AE$5:$AE$1036129,Bitácora!$D$5:$D$1036129,BC299,Bitácora!$AN$5:$AN$1036129,BS299,Bitácora!$E$5:$E$1036129,BI299,Bitácora!$AM$5:$AM$1036129,BX305))</f>
        <v xml:space="preserve"> </v>
      </c>
      <c r="CP305" s="606"/>
      <c r="CQ305" s="606"/>
      <c r="CR305" s="606" t="str">
        <f>IF(SUMIFS(Bitácora!$AF$5:$AF$1036129,Bitácora!$D$5:$D$1036129,BC299,Bitácora!$AN$5:$AN$1036129,BS299,Bitácora!$E$5:$E$1036129,BI299,Bitácora!$AM$5:$AM$1036129,BX305)=0," ",SUMIFS(Bitácora!$AF$5:$AF$1036129,Bitácora!$D$5:$D$1036129,BC299,Bitácora!$AN$5:$AN$1036129,BS299,Bitácora!$E$5:$E$1036129,BI299,Bitácora!$AM$5:$AM$1036129,BX305))</f>
        <v xml:space="preserve"> </v>
      </c>
      <c r="CS305" s="617"/>
      <c r="CT305" s="617"/>
      <c r="CU305" s="632"/>
      <c r="CV305" s="276"/>
      <c r="CW305" s="244"/>
      <c r="CX305" s="630"/>
      <c r="CY305" s="1132" t="str">
        <f>IF(SUMIFS(Bitácora!$I$5:$I$1036129,Bitácora!$D$5:$D$1036129,DB299,Bitácora!$AN$5:$AN$1036129,DR299,Bitácora!$E$5:$E$1036129,DH299)=0," ",SUMIFS(Bitácora!$I$5:$I$1036129,Bitácora!$D$5:$D$1036129,DB299,Bitácora!$AN$5:$AN$1036129,DR299,Bitácora!$E$5:$E$1036129,DH299))</f>
        <v xml:space="preserve"> </v>
      </c>
      <c r="CZ305" s="1132"/>
      <c r="DA305" s="1132"/>
      <c r="DB305" s="1132"/>
      <c r="DC305" s="1132"/>
      <c r="DD305" s="1132"/>
      <c r="DE305" s="1132"/>
      <c r="DF305" s="1132"/>
      <c r="DG305" s="1132"/>
      <c r="DH305" s="1132"/>
      <c r="DI305" s="1132"/>
      <c r="DJ305" s="625"/>
      <c r="DK305" s="1132" t="str">
        <f t="shared" ref="DK305" si="370">IF(IFERROR(CY305/DF308,"")=0,"",IFERROR(CY305/DF308,""))</f>
        <v/>
      </c>
      <c r="DL305" s="1132"/>
      <c r="DM305" s="1132"/>
      <c r="DN305" s="1132"/>
      <c r="DO305" s="1132"/>
      <c r="DP305" s="1132"/>
      <c r="DQ305" s="1132"/>
      <c r="DR305" s="1132"/>
      <c r="DS305" s="1132"/>
      <c r="DT305" s="1132"/>
      <c r="DU305" s="1132"/>
      <c r="DV305" s="15"/>
      <c r="DW305" s="613" t="str">
        <f>IF(Portada!$A$1="www.fly-logics.com","MAR",0)</f>
        <v>MAR</v>
      </c>
      <c r="DX305" s="614"/>
      <c r="DY305" s="614"/>
      <c r="DZ305" s="614"/>
      <c r="EA305" s="614"/>
      <c r="EB305" s="605" t="str">
        <f>IF(SUMIFS(Bitácora!$Y$5:$Y$1036129,Bitácora!$D$5:$D$1036129,DB299,Bitácora!$AN$5:$AN$1036129,DR299,Bitácora!$E$5:$E$1036129,DH299,Bitácora!$AM$5:$AM$1036129,DW305)=0," ",SUMIFS(Bitácora!$Y$5:$Y$1036129,Bitácora!$D$5:$D$1036129,DB299,Bitácora!$AN$5:$AN$1036129,DR299,Bitácora!$E$5:$E$1036129,DH299,Bitácora!$AM$5:$AM$1036129,DW305))</f>
        <v xml:space="preserve"> </v>
      </c>
      <c r="EC305" s="615"/>
      <c r="ED305" s="615"/>
      <c r="EE305" s="615"/>
      <c r="EF305" s="605" t="str">
        <f>IF(SUMIFS(Bitácora!$Z$5:$Z$1036129,Bitácora!$D$5:$D$1036129,DB299,Bitácora!$AN$5:$AN$1036129,DR299,Bitácora!$E$5:$E$1036129,DH299,Bitácora!$AM$5:$AM$1036129,DW305)=0," ",SUMIFS(Bitácora!$Z$5:$Z$1036129,Bitácora!$D$5:$D$1036129,DB299,Bitácora!$AN$5:$AN$1036129,DR299,Bitácora!$E$5:$E$1036129,DH299,Bitácora!$AM$5:$AM$1036129,DW305))</f>
        <v xml:space="preserve"> </v>
      </c>
      <c r="EG305" s="615"/>
      <c r="EH305" s="615"/>
      <c r="EI305" s="615"/>
      <c r="EJ305" s="605" t="str">
        <f>IF(SUMIFS(Bitácora!$AA$5:$AA$1036129,Bitácora!$D$5:$D$1036129,DB299,Bitácora!$AN$5:$AN$1036129,DR299,Bitácora!$E$5:$E$1036129,DH299,Bitácora!$AM$5:$AM$1036129,DW305)=0," ",SUMIFS(Bitácora!$AA$5:$AA$1036129,Bitácora!$D$5:$D$1036129,DB299,Bitácora!$AN$5:$AN$1036129,DR299,Bitácora!$E$5:$E$1036129,DH299,Bitácora!$AM$5:$AM$1036129,DW305))</f>
        <v xml:space="preserve"> </v>
      </c>
      <c r="EK305" s="615"/>
      <c r="EL305" s="615"/>
      <c r="EM305" s="615"/>
      <c r="EN305" s="606" t="str">
        <f>IF(SUMIFS(Bitácora!$AE$5:$AE$1036129,Bitácora!$D$5:$D$1036129,DB299,Bitácora!$AN$5:$AN$1036129,DR299,Bitácora!$E$5:$E$1036129,DH299,Bitácora!$AM$5:$AM$1036129,DW305)=0," ",SUMIFS(Bitácora!$AE$5:$AE$1036129,Bitácora!$D$5:$D$1036129,DB299,Bitácora!$AN$5:$AN$1036129,DR299,Bitácora!$E$5:$E$1036129,DH299,Bitácora!$AM$5:$AM$1036129,DW305))</f>
        <v xml:space="preserve"> </v>
      </c>
      <c r="EO305" s="606"/>
      <c r="EP305" s="606"/>
      <c r="EQ305" s="606" t="str">
        <f>IF(SUMIFS(Bitácora!$AF$5:$AF$1036129,Bitácora!$D$5:$D$1036129,DB299,Bitácora!$AN$5:$AN$1036129,DR299,Bitácora!$E$5:$E$1036129,DH299,Bitácora!$AM$5:$AM$1036129,DW305)=0," ",SUMIFS(Bitácora!$AF$5:$AF$1036129,Bitácora!$D$5:$D$1036129,DB299,Bitácora!$AN$5:$AN$1036129,DR299,Bitácora!$E$5:$E$1036129,DH299,Bitácora!$AM$5:$AM$1036129,DW305))</f>
        <v xml:space="preserve"> </v>
      </c>
      <c r="ER305" s="617"/>
      <c r="ES305" s="617"/>
      <c r="ET305" s="632"/>
      <c r="EU305" s="630"/>
      <c r="EV305" s="1132" t="str">
        <f>IF(SUMIFS(Bitácora!$I$5:$I$1036129,Bitácora!$D$5:$D$1036129,EY299,Bitácora!$AN$5:$AN$1036129,FO299,Bitácora!$E$5:$E$1036129,FE299)=0," ",SUMIFS(Bitácora!$I$5:$I$1036129,Bitácora!$D$5:$D$1036129,EY299,Bitácora!$AN$5:$AN$1036129,FO299,Bitácora!$E$5:$E$1036129,FE299))</f>
        <v xml:space="preserve"> </v>
      </c>
      <c r="EW305" s="1132"/>
      <c r="EX305" s="1132"/>
      <c r="EY305" s="1132"/>
      <c r="EZ305" s="1132"/>
      <c r="FA305" s="1132"/>
      <c r="FB305" s="1132"/>
      <c r="FC305" s="1132"/>
      <c r="FD305" s="1132"/>
      <c r="FE305" s="1132"/>
      <c r="FF305" s="1132"/>
      <c r="FG305" s="625"/>
      <c r="FH305" s="1132" t="str">
        <f t="shared" ref="FH305" si="371">IF(IFERROR(EV305/FC308,"")=0,"",IFERROR(EV305/FC308,""))</f>
        <v/>
      </c>
      <c r="FI305" s="1132"/>
      <c r="FJ305" s="1132"/>
      <c r="FK305" s="1132"/>
      <c r="FL305" s="1132"/>
      <c r="FM305" s="1132"/>
      <c r="FN305" s="1132"/>
      <c r="FO305" s="1132"/>
      <c r="FP305" s="1132"/>
      <c r="FQ305" s="1132"/>
      <c r="FR305" s="1132"/>
      <c r="FS305" s="15"/>
      <c r="FT305" s="613" t="str">
        <f>IF(Portada!$A$1="www.fly-logics.com","MAR",0)</f>
        <v>MAR</v>
      </c>
      <c r="FU305" s="614"/>
      <c r="FV305" s="614"/>
      <c r="FW305" s="614"/>
      <c r="FX305" s="614"/>
      <c r="FY305" s="605" t="str">
        <f>IF(SUMIFS(Bitácora!$Y$5:$Y$1036129,Bitácora!$D$5:$D$1036129,EY299,Bitácora!$AN$5:$AN$1036129,FO299,Bitácora!$E$5:$E$1036129,FE299,Bitácora!$AM$5:$AM$1036129,FT305)=0," ",SUMIFS(Bitácora!$Y$5:$Y$1036129,Bitácora!$D$5:$D$1036129,EY299,Bitácora!$AN$5:$AN$1036129,FO299,Bitácora!$E$5:$E$1036129,FE299,Bitácora!$AM$5:$AM$1036129,FT305))</f>
        <v xml:space="preserve"> </v>
      </c>
      <c r="FZ305" s="615"/>
      <c r="GA305" s="615"/>
      <c r="GB305" s="615"/>
      <c r="GC305" s="605" t="str">
        <f>IF(SUMIFS(Bitácora!$Z$5:$Z$1036129,Bitácora!$D$5:$D$1036129,EY299,Bitácora!$AN$5:$AN$1036129,FO299,Bitácora!$E$5:$E$1036129,FE299,Bitácora!$AM$5:$AM$1036129,FT305)=0," ",SUMIFS(Bitácora!$Z$5:$Z$1036129,Bitácora!$D$5:$D$1036129,EY299,Bitácora!$AN$5:$AN$1036129,FO299,Bitácora!$E$5:$E$1036129,FE299,Bitácora!$AM$5:$AM$1036129,FT305))</f>
        <v xml:space="preserve"> </v>
      </c>
      <c r="GD305" s="615"/>
      <c r="GE305" s="615"/>
      <c r="GF305" s="615"/>
      <c r="GG305" s="605" t="str">
        <f>IF(SUMIFS(Bitácora!$AA$5:$AA$1036129,Bitácora!$D$5:$D$1036129,EY299,Bitácora!$AN$5:$AN$1036129,FO299,Bitácora!$E$5:$E$1036129,FE299,Bitácora!$AM$5:$AM$1036129,FT305)=0," ",SUMIFS(Bitácora!$AA$5:$AA$1036129,Bitácora!$D$5:$D$1036129,EY299,Bitácora!$AN$5:$AN$1036129,FO299,Bitácora!$E$5:$E$1036129,FE299,Bitácora!$AM$5:$AM$1036129,FT305))</f>
        <v xml:space="preserve"> </v>
      </c>
      <c r="GH305" s="615"/>
      <c r="GI305" s="615"/>
      <c r="GJ305" s="615"/>
      <c r="GK305" s="606" t="str">
        <f>IF(SUMIFS(Bitácora!$AE$5:$AE$1036129,Bitácora!$D$5:$D$1036129,EY299,Bitácora!$AN$5:$AN$1036129,FO299,Bitácora!$E$5:$E$1036129,FE299,Bitácora!$AM$5:$AM$1036129,FT305)=0," ",SUMIFS(Bitácora!$AE$5:$AE$1036129,Bitácora!$D$5:$D$1036129,EY299,Bitácora!$AN$5:$AN$1036129,FO299,Bitácora!$E$5:$E$1036129,FE299,Bitácora!$AM$5:$AM$1036129,FT305))</f>
        <v xml:space="preserve"> </v>
      </c>
      <c r="GL305" s="606"/>
      <c r="GM305" s="606"/>
      <c r="GN305" s="606" t="str">
        <f>IF(SUMIFS(Bitácora!$AF$5:$AF$1036129,Bitácora!$D$5:$D$1036129,EY299,Bitácora!$AN$5:$AN$1036129,FO299,Bitácora!$E$5:$E$1036129,FE299,Bitácora!$AM$5:$AM$1036129,FT305)=0," ",SUMIFS(Bitácora!$AF$5:$AF$1036129,Bitácora!$D$5:$D$1036129,EY299,Bitácora!$AN$5:$AN$1036129,FO299,Bitácora!$E$5:$E$1036129,FE299,Bitácora!$AM$5:$AM$1036129,FT305))</f>
        <v xml:space="preserve"> </v>
      </c>
      <c r="GO305" s="617"/>
      <c r="GP305" s="617"/>
      <c r="GQ305" s="632"/>
      <c r="GR305" s="6"/>
    </row>
    <row r="306" spans="1:200" ht="8.85" customHeight="1" x14ac:dyDescent="0.25">
      <c r="A306" s="244"/>
      <c r="B306" s="630"/>
      <c r="C306" s="1133"/>
      <c r="D306" s="1133"/>
      <c r="E306" s="1133"/>
      <c r="F306" s="1133"/>
      <c r="G306" s="1133"/>
      <c r="H306" s="1133"/>
      <c r="I306" s="1133"/>
      <c r="J306" s="1133"/>
      <c r="K306" s="1133"/>
      <c r="L306" s="1133"/>
      <c r="M306" s="1133"/>
      <c r="N306" s="625"/>
      <c r="O306" s="1133"/>
      <c r="P306" s="1133"/>
      <c r="Q306" s="1133"/>
      <c r="R306" s="1133"/>
      <c r="S306" s="1133"/>
      <c r="T306" s="1133"/>
      <c r="U306" s="1133"/>
      <c r="V306" s="1133"/>
      <c r="W306" s="1133"/>
      <c r="X306" s="1133"/>
      <c r="Y306" s="1133"/>
      <c r="Z306" s="15"/>
      <c r="AA306" s="614"/>
      <c r="AB306" s="614"/>
      <c r="AC306" s="614"/>
      <c r="AD306" s="614"/>
      <c r="AE306" s="614"/>
      <c r="AF306" s="615"/>
      <c r="AG306" s="616"/>
      <c r="AH306" s="616"/>
      <c r="AI306" s="615"/>
      <c r="AJ306" s="615"/>
      <c r="AK306" s="616"/>
      <c r="AL306" s="616"/>
      <c r="AM306" s="615"/>
      <c r="AN306" s="615"/>
      <c r="AO306" s="616"/>
      <c r="AP306" s="616"/>
      <c r="AQ306" s="615"/>
      <c r="AR306" s="606"/>
      <c r="AS306" s="606"/>
      <c r="AT306" s="606"/>
      <c r="AU306" s="617"/>
      <c r="AV306" s="618"/>
      <c r="AW306" s="617"/>
      <c r="AX306" s="632"/>
      <c r="AY306" s="630"/>
      <c r="AZ306" s="1133"/>
      <c r="BA306" s="1133"/>
      <c r="BB306" s="1133"/>
      <c r="BC306" s="1133"/>
      <c r="BD306" s="1133"/>
      <c r="BE306" s="1133"/>
      <c r="BF306" s="1133"/>
      <c r="BG306" s="1133"/>
      <c r="BH306" s="1133"/>
      <c r="BI306" s="1133"/>
      <c r="BJ306" s="1133"/>
      <c r="BK306" s="625"/>
      <c r="BL306" s="1133"/>
      <c r="BM306" s="1133"/>
      <c r="BN306" s="1133"/>
      <c r="BO306" s="1133"/>
      <c r="BP306" s="1133"/>
      <c r="BQ306" s="1133"/>
      <c r="BR306" s="1133"/>
      <c r="BS306" s="1133"/>
      <c r="BT306" s="1133"/>
      <c r="BU306" s="1133"/>
      <c r="BV306" s="1133"/>
      <c r="BW306" s="15"/>
      <c r="BX306" s="614"/>
      <c r="BY306" s="614"/>
      <c r="BZ306" s="614"/>
      <c r="CA306" s="614"/>
      <c r="CB306" s="614"/>
      <c r="CC306" s="615"/>
      <c r="CD306" s="616"/>
      <c r="CE306" s="616"/>
      <c r="CF306" s="615"/>
      <c r="CG306" s="615"/>
      <c r="CH306" s="616"/>
      <c r="CI306" s="616"/>
      <c r="CJ306" s="615"/>
      <c r="CK306" s="615"/>
      <c r="CL306" s="616"/>
      <c r="CM306" s="616"/>
      <c r="CN306" s="615"/>
      <c r="CO306" s="606"/>
      <c r="CP306" s="606"/>
      <c r="CQ306" s="606"/>
      <c r="CR306" s="617"/>
      <c r="CS306" s="618"/>
      <c r="CT306" s="617"/>
      <c r="CU306" s="632"/>
      <c r="CV306" s="276"/>
      <c r="CW306" s="244"/>
      <c r="CX306" s="630"/>
      <c r="CY306" s="1133"/>
      <c r="CZ306" s="1133"/>
      <c r="DA306" s="1133"/>
      <c r="DB306" s="1133"/>
      <c r="DC306" s="1133"/>
      <c r="DD306" s="1133"/>
      <c r="DE306" s="1133"/>
      <c r="DF306" s="1133"/>
      <c r="DG306" s="1133"/>
      <c r="DH306" s="1133"/>
      <c r="DI306" s="1133"/>
      <c r="DJ306" s="625"/>
      <c r="DK306" s="1133"/>
      <c r="DL306" s="1133"/>
      <c r="DM306" s="1133"/>
      <c r="DN306" s="1133"/>
      <c r="DO306" s="1133"/>
      <c r="DP306" s="1133"/>
      <c r="DQ306" s="1133"/>
      <c r="DR306" s="1133"/>
      <c r="DS306" s="1133"/>
      <c r="DT306" s="1133"/>
      <c r="DU306" s="1133"/>
      <c r="DV306" s="15"/>
      <c r="DW306" s="614"/>
      <c r="DX306" s="614"/>
      <c r="DY306" s="614"/>
      <c r="DZ306" s="614"/>
      <c r="EA306" s="614"/>
      <c r="EB306" s="615"/>
      <c r="EC306" s="616"/>
      <c r="ED306" s="616"/>
      <c r="EE306" s="615"/>
      <c r="EF306" s="615"/>
      <c r="EG306" s="616"/>
      <c r="EH306" s="616"/>
      <c r="EI306" s="615"/>
      <c r="EJ306" s="615"/>
      <c r="EK306" s="616"/>
      <c r="EL306" s="616"/>
      <c r="EM306" s="615"/>
      <c r="EN306" s="606"/>
      <c r="EO306" s="606"/>
      <c r="EP306" s="606"/>
      <c r="EQ306" s="617"/>
      <c r="ER306" s="618"/>
      <c r="ES306" s="617"/>
      <c r="ET306" s="632"/>
      <c r="EU306" s="630"/>
      <c r="EV306" s="1133"/>
      <c r="EW306" s="1133"/>
      <c r="EX306" s="1133"/>
      <c r="EY306" s="1133"/>
      <c r="EZ306" s="1133"/>
      <c r="FA306" s="1133"/>
      <c r="FB306" s="1133"/>
      <c r="FC306" s="1133"/>
      <c r="FD306" s="1133"/>
      <c r="FE306" s="1133"/>
      <c r="FF306" s="1133"/>
      <c r="FG306" s="625"/>
      <c r="FH306" s="1133"/>
      <c r="FI306" s="1133"/>
      <c r="FJ306" s="1133"/>
      <c r="FK306" s="1133"/>
      <c r="FL306" s="1133"/>
      <c r="FM306" s="1133"/>
      <c r="FN306" s="1133"/>
      <c r="FO306" s="1133"/>
      <c r="FP306" s="1133"/>
      <c r="FQ306" s="1133"/>
      <c r="FR306" s="1133"/>
      <c r="FS306" s="15"/>
      <c r="FT306" s="614"/>
      <c r="FU306" s="614"/>
      <c r="FV306" s="614"/>
      <c r="FW306" s="614"/>
      <c r="FX306" s="614"/>
      <c r="FY306" s="615"/>
      <c r="FZ306" s="616"/>
      <c r="GA306" s="616"/>
      <c r="GB306" s="615"/>
      <c r="GC306" s="615"/>
      <c r="GD306" s="616"/>
      <c r="GE306" s="616"/>
      <c r="GF306" s="615"/>
      <c r="GG306" s="615"/>
      <c r="GH306" s="616"/>
      <c r="GI306" s="616"/>
      <c r="GJ306" s="615"/>
      <c r="GK306" s="606"/>
      <c r="GL306" s="606"/>
      <c r="GM306" s="606"/>
      <c r="GN306" s="617"/>
      <c r="GO306" s="618"/>
      <c r="GP306" s="617"/>
      <c r="GQ306" s="632"/>
      <c r="GR306" s="6"/>
    </row>
    <row r="307" spans="1:200" ht="4.5" customHeight="1" x14ac:dyDescent="0.25">
      <c r="A307" s="244"/>
      <c r="B307" s="630"/>
      <c r="C307" s="625"/>
      <c r="D307" s="625"/>
      <c r="E307" s="625"/>
      <c r="F307" s="625"/>
      <c r="G307" s="625"/>
      <c r="H307" s="625"/>
      <c r="I307" s="625"/>
      <c r="J307" s="625"/>
      <c r="K307" s="625"/>
      <c r="L307" s="625"/>
      <c r="M307" s="625"/>
      <c r="N307" s="625"/>
      <c r="O307" s="625"/>
      <c r="P307" s="625"/>
      <c r="Q307" s="625"/>
      <c r="R307" s="625"/>
      <c r="S307" s="625"/>
      <c r="T307" s="625"/>
      <c r="U307" s="625"/>
      <c r="V307" s="625"/>
      <c r="W307" s="625"/>
      <c r="X307" s="625"/>
      <c r="Y307" s="625"/>
      <c r="Z307" s="15"/>
      <c r="AA307" s="614"/>
      <c r="AB307" s="614"/>
      <c r="AC307" s="614"/>
      <c r="AD307" s="614"/>
      <c r="AE307" s="614"/>
      <c r="AF307" s="615"/>
      <c r="AG307" s="615"/>
      <c r="AH307" s="615"/>
      <c r="AI307" s="615"/>
      <c r="AJ307" s="615"/>
      <c r="AK307" s="615"/>
      <c r="AL307" s="615"/>
      <c r="AM307" s="615"/>
      <c r="AN307" s="615"/>
      <c r="AO307" s="615"/>
      <c r="AP307" s="615"/>
      <c r="AQ307" s="615"/>
      <c r="AR307" s="606"/>
      <c r="AS307" s="606"/>
      <c r="AT307" s="606"/>
      <c r="AU307" s="617"/>
      <c r="AV307" s="617"/>
      <c r="AW307" s="617"/>
      <c r="AX307" s="632"/>
      <c r="AY307" s="630"/>
      <c r="AZ307" s="625"/>
      <c r="BA307" s="625"/>
      <c r="BB307" s="625"/>
      <c r="BC307" s="625"/>
      <c r="BD307" s="625"/>
      <c r="BE307" s="625"/>
      <c r="BF307" s="625"/>
      <c r="BG307" s="625"/>
      <c r="BH307" s="625"/>
      <c r="BI307" s="625"/>
      <c r="BJ307" s="625"/>
      <c r="BK307" s="625"/>
      <c r="BL307" s="625"/>
      <c r="BM307" s="625"/>
      <c r="BN307" s="625"/>
      <c r="BO307" s="625"/>
      <c r="BP307" s="625"/>
      <c r="BQ307" s="625"/>
      <c r="BR307" s="625"/>
      <c r="BS307" s="625"/>
      <c r="BT307" s="625"/>
      <c r="BU307" s="625"/>
      <c r="BV307" s="625"/>
      <c r="BW307" s="15"/>
      <c r="BX307" s="614"/>
      <c r="BY307" s="614"/>
      <c r="BZ307" s="614"/>
      <c r="CA307" s="614"/>
      <c r="CB307" s="614"/>
      <c r="CC307" s="615"/>
      <c r="CD307" s="615"/>
      <c r="CE307" s="615"/>
      <c r="CF307" s="615"/>
      <c r="CG307" s="615"/>
      <c r="CH307" s="615"/>
      <c r="CI307" s="615"/>
      <c r="CJ307" s="615"/>
      <c r="CK307" s="615"/>
      <c r="CL307" s="615"/>
      <c r="CM307" s="615"/>
      <c r="CN307" s="615"/>
      <c r="CO307" s="606"/>
      <c r="CP307" s="606"/>
      <c r="CQ307" s="606"/>
      <c r="CR307" s="617"/>
      <c r="CS307" s="617"/>
      <c r="CT307" s="617"/>
      <c r="CU307" s="632"/>
      <c r="CV307" s="276"/>
      <c r="CW307" s="244"/>
      <c r="CX307" s="630"/>
      <c r="CY307" s="625"/>
      <c r="CZ307" s="625"/>
      <c r="DA307" s="625"/>
      <c r="DB307" s="625"/>
      <c r="DC307" s="625"/>
      <c r="DD307" s="625"/>
      <c r="DE307" s="625"/>
      <c r="DF307" s="625"/>
      <c r="DG307" s="625"/>
      <c r="DH307" s="625"/>
      <c r="DI307" s="625"/>
      <c r="DJ307" s="625"/>
      <c r="DK307" s="625"/>
      <c r="DL307" s="625"/>
      <c r="DM307" s="625"/>
      <c r="DN307" s="625"/>
      <c r="DO307" s="625"/>
      <c r="DP307" s="625"/>
      <c r="DQ307" s="625"/>
      <c r="DR307" s="625"/>
      <c r="DS307" s="625"/>
      <c r="DT307" s="625"/>
      <c r="DU307" s="625"/>
      <c r="DV307" s="15"/>
      <c r="DW307" s="614"/>
      <c r="DX307" s="614"/>
      <c r="DY307" s="614"/>
      <c r="DZ307" s="614"/>
      <c r="EA307" s="614"/>
      <c r="EB307" s="615"/>
      <c r="EC307" s="615"/>
      <c r="ED307" s="615"/>
      <c r="EE307" s="615"/>
      <c r="EF307" s="615"/>
      <c r="EG307" s="615"/>
      <c r="EH307" s="615"/>
      <c r="EI307" s="615"/>
      <c r="EJ307" s="615"/>
      <c r="EK307" s="615"/>
      <c r="EL307" s="615"/>
      <c r="EM307" s="615"/>
      <c r="EN307" s="606"/>
      <c r="EO307" s="606"/>
      <c r="EP307" s="606"/>
      <c r="EQ307" s="617"/>
      <c r="ER307" s="617"/>
      <c r="ES307" s="617"/>
      <c r="ET307" s="632"/>
      <c r="EU307" s="630"/>
      <c r="EV307" s="625"/>
      <c r="EW307" s="625"/>
      <c r="EX307" s="625"/>
      <c r="EY307" s="625"/>
      <c r="EZ307" s="625"/>
      <c r="FA307" s="625"/>
      <c r="FB307" s="625"/>
      <c r="FC307" s="625"/>
      <c r="FD307" s="625"/>
      <c r="FE307" s="625"/>
      <c r="FF307" s="625"/>
      <c r="FG307" s="625"/>
      <c r="FH307" s="625"/>
      <c r="FI307" s="625"/>
      <c r="FJ307" s="625"/>
      <c r="FK307" s="625"/>
      <c r="FL307" s="625"/>
      <c r="FM307" s="625"/>
      <c r="FN307" s="625"/>
      <c r="FO307" s="625"/>
      <c r="FP307" s="625"/>
      <c r="FQ307" s="625"/>
      <c r="FR307" s="625"/>
      <c r="FS307" s="15"/>
      <c r="FT307" s="614"/>
      <c r="FU307" s="614"/>
      <c r="FV307" s="614"/>
      <c r="FW307" s="614"/>
      <c r="FX307" s="614"/>
      <c r="FY307" s="615"/>
      <c r="FZ307" s="615"/>
      <c r="GA307" s="615"/>
      <c r="GB307" s="615"/>
      <c r="GC307" s="615"/>
      <c r="GD307" s="615"/>
      <c r="GE307" s="615"/>
      <c r="GF307" s="615"/>
      <c r="GG307" s="615"/>
      <c r="GH307" s="615"/>
      <c r="GI307" s="615"/>
      <c r="GJ307" s="615"/>
      <c r="GK307" s="606"/>
      <c r="GL307" s="606"/>
      <c r="GM307" s="606"/>
      <c r="GN307" s="617"/>
      <c r="GO307" s="617"/>
      <c r="GP307" s="617"/>
      <c r="GQ307" s="632"/>
      <c r="GR307" s="6"/>
    </row>
    <row r="308" spans="1:200" ht="14.25" customHeight="1" x14ac:dyDescent="0.25">
      <c r="A308" s="244"/>
      <c r="B308" s="630"/>
      <c r="C308" s="644" t="str">
        <f>IF(Portada!$A$1="www.fly-logics.com","N°DE VUELOS",0)</f>
        <v>N°DE VUELOS</v>
      </c>
      <c r="D308" s="644"/>
      <c r="E308" s="644"/>
      <c r="F308" s="644"/>
      <c r="G308" s="644"/>
      <c r="H308" s="644"/>
      <c r="I308" s="647"/>
      <c r="J308" s="1134" t="str">
        <f>IF(COUNTIFS(Bitácora!$D$5:$D$1036144,F299,Bitácora!$AN$5:$AN$1036144,V299,Bitácora!$E$5:$E$1036144,L299)=0," ",COUNTIFS(Bitácora!$D$5:$D$1036144,F299,Bitácora!$AN$5:$AN$1036144,V299,Bitácora!$E$5:$E$1036144,L299))</f>
        <v xml:space="preserve"> </v>
      </c>
      <c r="K308" s="1135"/>
      <c r="L308" s="1135"/>
      <c r="M308" s="1135"/>
      <c r="N308" s="261"/>
      <c r="O308" s="633" t="str">
        <f>IF(Portada!$A$1="www.fly-logics.com","DÍA",0)</f>
        <v>DÍA</v>
      </c>
      <c r="P308" s="644"/>
      <c r="Q308" s="644"/>
      <c r="R308" s="644"/>
      <c r="S308" s="647"/>
      <c r="T308" s="1136" t="str">
        <f>IF(SUMIFS(Bitácora!$T$5:$T$1036129,Bitácora!$D$5:$D$1036129,F299,Bitácora!$AN$5:$AN$1036129,V299,Bitácora!$E$5:$E$1036129,L299)=0," ",SUMIFS(Bitácora!$T$5:$T$1036129,Bitácora!$D$5:$D$1036129,F299,Bitácora!$AN$5:$AN$1036129,V299,Bitácora!$E$5:$E$1036129,L299))</f>
        <v xml:space="preserve"> </v>
      </c>
      <c r="U308" s="1137"/>
      <c r="V308" s="1137"/>
      <c r="W308" s="1137"/>
      <c r="X308" s="1137"/>
      <c r="Y308" s="1137"/>
      <c r="Z308" s="15"/>
      <c r="AA308" s="613" t="str">
        <f>IF(Portada!$A$1="www.fly-logics.com","ABR",0)</f>
        <v>ABR</v>
      </c>
      <c r="AB308" s="614"/>
      <c r="AC308" s="614"/>
      <c r="AD308" s="614"/>
      <c r="AE308" s="614"/>
      <c r="AF308" s="605" t="str">
        <f>IF(SUMIFS(Bitácora!$Y$5:$Y$1036129,Bitácora!$D$5:$D$1036129,F299,Bitácora!$AN$5:$AN$1036129,V299,Bitácora!$E$5:$E$1036129,L299,Bitácora!$AM$5:$AM$1036129,AA308)=0," ",SUMIFS(Bitácora!$Y$5:$Y$1036129,Bitácora!$D$5:$D$1036129,F299,Bitácora!$AN$5:$AN$1036129,V299,Bitácora!$E$5:$E$1036129,L299,Bitácora!$AM$5:$AM$1036129,AA308))</f>
        <v xml:space="preserve"> </v>
      </c>
      <c r="AG308" s="615"/>
      <c r="AH308" s="615"/>
      <c r="AI308" s="615"/>
      <c r="AJ308" s="605" t="str">
        <f>IF(SUMIFS(Bitácora!$Z$5:$Z$1036129,Bitácora!$D$5:$D$1036129,F299,Bitácora!$AN$5:$AN$1036129,V299,Bitácora!$E$5:$E$1036129,L299,Bitácora!$AM$5:$AM$1036129,AA308)=0," ",SUMIFS(Bitácora!$Z$5:$Z$1036129,Bitácora!$D$5:$D$1036129,F299,Bitácora!$AN$5:$AN$1036129,V299,Bitácora!$E$5:$E$1036129,L299,Bitácora!$AM$5:$AM$1036129,AA308))</f>
        <v xml:space="preserve"> </v>
      </c>
      <c r="AK308" s="615"/>
      <c r="AL308" s="615"/>
      <c r="AM308" s="615"/>
      <c r="AN308" s="605" t="str">
        <f>IF(SUMIFS(Bitácora!$AA$5:$AA$1036129,Bitácora!$D$5:$D$1036129,F299,Bitácora!$AN$5:$AN$1036129,V299,Bitácora!$E$5:$E$1036129,L299,Bitácora!$AM$5:$AM$1036129,AA308)=0," ",SUMIFS(Bitácora!$AA$5:$AA$1036129,Bitácora!$D$5:$D$1036129,F299,Bitácora!$AN$5:$AN$1036129,V299,Bitácora!$E$5:$E$1036129,L299,Bitácora!$AM$5:$AM$1036129,AA308))</f>
        <v xml:space="preserve"> </v>
      </c>
      <c r="AO308" s="615"/>
      <c r="AP308" s="615"/>
      <c r="AQ308" s="615"/>
      <c r="AR308" s="606" t="str">
        <f>IF(SUMIFS(Bitácora!$AE$5:$AE$1036129,Bitácora!$D$5:$D$1036129,F299,Bitácora!$AN$5:$AN$1036129,V299,Bitácora!$E$5:$E$1036129,L299,Bitácora!$AM$5:$AM$1036129,AA308)=0," ",SUMIFS(Bitácora!$AE$5:$AE$1036129,Bitácora!$D$5:$D$1036129,F299,Bitácora!$AN$5:$AN$1036129,V299,Bitácora!$E$5:$E$1036129,L299,Bitácora!$AM$5:$AM$1036129,AA308))</f>
        <v xml:space="preserve"> </v>
      </c>
      <c r="AS308" s="606"/>
      <c r="AT308" s="606"/>
      <c r="AU308" s="606" t="str">
        <f>IF(SUMIFS(Bitácora!$AF$5:$AF$1036129,Bitácora!$D$5:$D$1036129,F299,Bitácora!$AN$5:$AN$1036129,V299,Bitácora!$E$5:$E$1036129,L299,Bitácora!$AM$5:$AM$1036129,AA308)=0," ",SUMIFS(Bitácora!$AF$5:$AF$1036129,Bitácora!$D$5:$D$1036129,F299,Bitácora!$AN$5:$AN$1036129,V299,Bitácora!$E$5:$E$1036129,L299,Bitácora!$AM$5:$AM$1036129,AA308))</f>
        <v xml:space="preserve"> </v>
      </c>
      <c r="AV308" s="617"/>
      <c r="AW308" s="617"/>
      <c r="AX308" s="632"/>
      <c r="AY308" s="630"/>
      <c r="AZ308" s="644" t="str">
        <f>IF(Portada!$A$1="www.fly-logics.com","N°DE VUELOS",0)</f>
        <v>N°DE VUELOS</v>
      </c>
      <c r="BA308" s="644"/>
      <c r="BB308" s="644"/>
      <c r="BC308" s="644"/>
      <c r="BD308" s="644"/>
      <c r="BE308" s="644"/>
      <c r="BF308" s="647"/>
      <c r="BG308" s="1134" t="str">
        <f>IF(COUNTIFS(Bitácora!$D$5:$D$1036144,BC299,Bitácora!$AN$5:$AN$1036144,BS299,Bitácora!$E$5:$E$1036144,BI299)=0," ",COUNTIFS(Bitácora!$D$5:$D$1036144,BC299,Bitácora!$AN$5:$AN$1036144,BS299,Bitácora!$E$5:$E$1036144,BI299))</f>
        <v xml:space="preserve"> </v>
      </c>
      <c r="BH308" s="1135"/>
      <c r="BI308" s="1135"/>
      <c r="BJ308" s="1135"/>
      <c r="BK308" s="261"/>
      <c r="BL308" s="633" t="str">
        <f>IF(Portada!$A$1="www.fly-logics.com","DÍA",0)</f>
        <v>DÍA</v>
      </c>
      <c r="BM308" s="644"/>
      <c r="BN308" s="644"/>
      <c r="BO308" s="644"/>
      <c r="BP308" s="647"/>
      <c r="BQ308" s="1136" t="str">
        <f>IF(SUMIFS(Bitácora!$T$5:$T$1036129,Bitácora!$D$5:$D$1036129,BC299,Bitácora!$AN$5:$AN$1036129,BS299,Bitácora!$E$5:$E$1036129,BI299)=0," ",SUMIFS(Bitácora!$T$5:$T$1036129,Bitácora!$D$5:$D$1036129,BC299,Bitácora!$AN$5:$AN$1036129,BS299,Bitácora!$E$5:$E$1036129,BI299))</f>
        <v xml:space="preserve"> </v>
      </c>
      <c r="BR308" s="1137"/>
      <c r="BS308" s="1137"/>
      <c r="BT308" s="1137"/>
      <c r="BU308" s="1137"/>
      <c r="BV308" s="1137"/>
      <c r="BW308" s="15"/>
      <c r="BX308" s="613" t="str">
        <f>IF(Portada!$A$1="www.fly-logics.com","ABR",0)</f>
        <v>ABR</v>
      </c>
      <c r="BY308" s="614"/>
      <c r="BZ308" s="614"/>
      <c r="CA308" s="614"/>
      <c r="CB308" s="614"/>
      <c r="CC308" s="605" t="str">
        <f>IF(SUMIFS(Bitácora!$Y$5:$Y$1036129,Bitácora!$D$5:$D$1036129,BC299,Bitácora!$AN$5:$AN$1036129,BS299,Bitácora!$E$5:$E$1036129,BI299,Bitácora!$AM$5:$AM$1036129,BX308)=0," ",SUMIFS(Bitácora!$Y$5:$Y$1036129,Bitácora!$D$5:$D$1036129,BC299,Bitácora!$AN$5:$AN$1036129,BS299,Bitácora!$E$5:$E$1036129,BI299,Bitácora!$AM$5:$AM$1036129,BX308))</f>
        <v xml:space="preserve"> </v>
      </c>
      <c r="CD308" s="615"/>
      <c r="CE308" s="615"/>
      <c r="CF308" s="615"/>
      <c r="CG308" s="605" t="str">
        <f>IF(SUMIFS(Bitácora!$Z$5:$Z$1036129,Bitácora!$D$5:$D$1036129,BC299,Bitácora!$AN$5:$AN$1036129,BS299,Bitácora!$E$5:$E$1036129,BI299,Bitácora!$AM$5:$AM$1036129,BX308)=0," ",SUMIFS(Bitácora!$Z$5:$Z$1036129,Bitácora!$D$5:$D$1036129,BC299,Bitácora!$AN$5:$AN$1036129,BS299,Bitácora!$E$5:$E$1036129,BI299,Bitácora!$AM$5:$AM$1036129,BX308))</f>
        <v xml:space="preserve"> </v>
      </c>
      <c r="CH308" s="615"/>
      <c r="CI308" s="615"/>
      <c r="CJ308" s="615"/>
      <c r="CK308" s="605" t="str">
        <f>IF(SUMIFS(Bitácora!$AA$5:$AA$1036129,Bitácora!$D$5:$D$1036129,BC299,Bitácora!$AN$5:$AN$1036129,BS299,Bitácora!$E$5:$E$1036129,BI299,Bitácora!$AM$5:$AM$1036129,BX308)=0," ",SUMIFS(Bitácora!$AA$5:$AA$1036129,Bitácora!$D$5:$D$1036129,BC299,Bitácora!$AN$5:$AN$1036129,BS299,Bitácora!$E$5:$E$1036129,BI299,Bitácora!$AM$5:$AM$1036129,BX308))</f>
        <v xml:space="preserve"> </v>
      </c>
      <c r="CL308" s="615"/>
      <c r="CM308" s="615"/>
      <c r="CN308" s="615"/>
      <c r="CO308" s="606" t="str">
        <f>IF(SUMIFS(Bitácora!$AE$5:$AE$1036129,Bitácora!$D$5:$D$1036129,BC299,Bitácora!$AN$5:$AN$1036129,BS299,Bitácora!$E$5:$E$1036129,BI299,Bitácora!$AM$5:$AM$1036129,BX308)=0," ",SUMIFS(Bitácora!$AE$5:$AE$1036129,Bitácora!$D$5:$D$1036129,BC299,Bitácora!$AN$5:$AN$1036129,BS299,Bitácora!$E$5:$E$1036129,BI299,Bitácora!$AM$5:$AM$1036129,BX308))</f>
        <v xml:space="preserve"> </v>
      </c>
      <c r="CP308" s="606"/>
      <c r="CQ308" s="606"/>
      <c r="CR308" s="606" t="str">
        <f>IF(SUMIFS(Bitácora!$AF$5:$AF$1036129,Bitácora!$D$5:$D$1036129,BC299,Bitácora!$AN$5:$AN$1036129,BS299,Bitácora!$E$5:$E$1036129,BI299,Bitácora!$AM$5:$AM$1036129,BX308)=0," ",SUMIFS(Bitácora!$AF$5:$AF$1036129,Bitácora!$D$5:$D$1036129,BC299,Bitácora!$AN$5:$AN$1036129,BS299,Bitácora!$E$5:$E$1036129,BI299,Bitácora!$AM$5:$AM$1036129,BX308))</f>
        <v xml:space="preserve"> </v>
      </c>
      <c r="CS308" s="617"/>
      <c r="CT308" s="617"/>
      <c r="CU308" s="632"/>
      <c r="CV308" s="276"/>
      <c r="CW308" s="244"/>
      <c r="CX308" s="630"/>
      <c r="CY308" s="644" t="str">
        <f>IF(Portada!$A$1="www.fly-logics.com","N°DE VUELOS",0)</f>
        <v>N°DE VUELOS</v>
      </c>
      <c r="CZ308" s="644"/>
      <c r="DA308" s="644"/>
      <c r="DB308" s="644"/>
      <c r="DC308" s="644"/>
      <c r="DD308" s="644"/>
      <c r="DE308" s="647"/>
      <c r="DF308" s="1134" t="str">
        <f>IF(COUNTIFS(Bitácora!$D$5:$D$1036144,DB299,Bitácora!$AN$5:$AN$1036144,DR299,Bitácora!$E$5:$E$1036144,DH299)=0," ",COUNTIFS(Bitácora!$D$5:$D$1036144,DB299,Bitácora!$AN$5:$AN$1036144,DR299,Bitácora!$E$5:$E$1036144,DH299))</f>
        <v xml:space="preserve"> </v>
      </c>
      <c r="DG308" s="1135"/>
      <c r="DH308" s="1135"/>
      <c r="DI308" s="1135"/>
      <c r="DJ308" s="261"/>
      <c r="DK308" s="633" t="str">
        <f>IF(Portada!$A$1="www.fly-logics.com","DÍA",0)</f>
        <v>DÍA</v>
      </c>
      <c r="DL308" s="644"/>
      <c r="DM308" s="644"/>
      <c r="DN308" s="644"/>
      <c r="DO308" s="647"/>
      <c r="DP308" s="1136" t="str">
        <f>IF(SUMIFS(Bitácora!$T$5:$T$1036129,Bitácora!$D$5:$D$1036129,DB299,Bitácora!$AN$5:$AN$1036129,DR299,Bitácora!$E$5:$E$1036129,DH299)=0," ",SUMIFS(Bitácora!$T$5:$T$1036129,Bitácora!$D$5:$D$1036129,DB299,Bitácora!$AN$5:$AN$1036129,DR299,Bitácora!$E$5:$E$1036129,DH299))</f>
        <v xml:space="preserve"> </v>
      </c>
      <c r="DQ308" s="1137"/>
      <c r="DR308" s="1137"/>
      <c r="DS308" s="1137"/>
      <c r="DT308" s="1137"/>
      <c r="DU308" s="1137"/>
      <c r="DV308" s="15"/>
      <c r="DW308" s="613" t="str">
        <f>IF(Portada!$A$1="www.fly-logics.com","ABR",0)</f>
        <v>ABR</v>
      </c>
      <c r="DX308" s="614"/>
      <c r="DY308" s="614"/>
      <c r="DZ308" s="614"/>
      <c r="EA308" s="614"/>
      <c r="EB308" s="605" t="str">
        <f>IF(SUMIFS(Bitácora!$Y$5:$Y$1036129,Bitácora!$D$5:$D$1036129,DB299,Bitácora!$AN$5:$AN$1036129,DR299,Bitácora!$E$5:$E$1036129,DH299,Bitácora!$AM$5:$AM$1036129,DW308)=0," ",SUMIFS(Bitácora!$Y$5:$Y$1036129,Bitácora!$D$5:$D$1036129,DB299,Bitácora!$AN$5:$AN$1036129,DR299,Bitácora!$E$5:$E$1036129,DH299,Bitácora!$AM$5:$AM$1036129,DW308))</f>
        <v xml:space="preserve"> </v>
      </c>
      <c r="EC308" s="615"/>
      <c r="ED308" s="615"/>
      <c r="EE308" s="615"/>
      <c r="EF308" s="605" t="str">
        <f>IF(SUMIFS(Bitácora!$Z$5:$Z$1036129,Bitácora!$D$5:$D$1036129,DB299,Bitácora!$AN$5:$AN$1036129,DR299,Bitácora!$E$5:$E$1036129,DH299,Bitácora!$AM$5:$AM$1036129,DW308)=0," ",SUMIFS(Bitácora!$Z$5:$Z$1036129,Bitácora!$D$5:$D$1036129,DB299,Bitácora!$AN$5:$AN$1036129,DR299,Bitácora!$E$5:$E$1036129,DH299,Bitácora!$AM$5:$AM$1036129,DW308))</f>
        <v xml:space="preserve"> </v>
      </c>
      <c r="EG308" s="615"/>
      <c r="EH308" s="615"/>
      <c r="EI308" s="615"/>
      <c r="EJ308" s="605" t="str">
        <f>IF(SUMIFS(Bitácora!$AA$5:$AA$1036129,Bitácora!$D$5:$D$1036129,DB299,Bitácora!$AN$5:$AN$1036129,DR299,Bitácora!$E$5:$E$1036129,DH299,Bitácora!$AM$5:$AM$1036129,DW308)=0," ",SUMIFS(Bitácora!$AA$5:$AA$1036129,Bitácora!$D$5:$D$1036129,DB299,Bitácora!$AN$5:$AN$1036129,DR299,Bitácora!$E$5:$E$1036129,DH299,Bitácora!$AM$5:$AM$1036129,DW308))</f>
        <v xml:space="preserve"> </v>
      </c>
      <c r="EK308" s="615"/>
      <c r="EL308" s="615"/>
      <c r="EM308" s="615"/>
      <c r="EN308" s="606" t="str">
        <f>IF(SUMIFS(Bitácora!$AE$5:$AE$1036129,Bitácora!$D$5:$D$1036129,DB299,Bitácora!$AN$5:$AN$1036129,DR299,Bitácora!$E$5:$E$1036129,DH299,Bitácora!$AM$5:$AM$1036129,DW308)=0," ",SUMIFS(Bitácora!$AE$5:$AE$1036129,Bitácora!$D$5:$D$1036129,DB299,Bitácora!$AN$5:$AN$1036129,DR299,Bitácora!$E$5:$E$1036129,DH299,Bitácora!$AM$5:$AM$1036129,DW308))</f>
        <v xml:space="preserve"> </v>
      </c>
      <c r="EO308" s="606"/>
      <c r="EP308" s="606"/>
      <c r="EQ308" s="606" t="str">
        <f>IF(SUMIFS(Bitácora!$AF$5:$AF$1036129,Bitácora!$D$5:$D$1036129,DB299,Bitácora!$AN$5:$AN$1036129,DR299,Bitácora!$E$5:$E$1036129,DH299,Bitácora!$AM$5:$AM$1036129,DW308)=0," ",SUMIFS(Bitácora!$AF$5:$AF$1036129,Bitácora!$D$5:$D$1036129,DB299,Bitácora!$AN$5:$AN$1036129,DR299,Bitácora!$E$5:$E$1036129,DH299,Bitácora!$AM$5:$AM$1036129,DW308))</f>
        <v xml:space="preserve"> </v>
      </c>
      <c r="ER308" s="617"/>
      <c r="ES308" s="617"/>
      <c r="ET308" s="632"/>
      <c r="EU308" s="630"/>
      <c r="EV308" s="644" t="str">
        <f>IF(Portada!$A$1="www.fly-logics.com","N°DE VUELOS",0)</f>
        <v>N°DE VUELOS</v>
      </c>
      <c r="EW308" s="644"/>
      <c r="EX308" s="644"/>
      <c r="EY308" s="644"/>
      <c r="EZ308" s="644"/>
      <c r="FA308" s="644"/>
      <c r="FB308" s="647"/>
      <c r="FC308" s="1134" t="str">
        <f>IF(COUNTIFS(Bitácora!$D$5:$D$1036144,EY299,Bitácora!$AN$5:$AN$1036144,FO299,Bitácora!$E$5:$E$1036144,FE299)=0," ",COUNTIFS(Bitácora!$D$5:$D$1036144,EY299,Bitácora!$AN$5:$AN$1036144,FO299,Bitácora!$E$5:$E$1036144,FE299))</f>
        <v xml:space="preserve"> </v>
      </c>
      <c r="FD308" s="1135"/>
      <c r="FE308" s="1135"/>
      <c r="FF308" s="1135"/>
      <c r="FG308" s="261"/>
      <c r="FH308" s="633" t="str">
        <f>IF(Portada!$A$1="www.fly-logics.com","DÍA",0)</f>
        <v>DÍA</v>
      </c>
      <c r="FI308" s="644"/>
      <c r="FJ308" s="644"/>
      <c r="FK308" s="644"/>
      <c r="FL308" s="647"/>
      <c r="FM308" s="1136" t="str">
        <f>IF(SUMIFS(Bitácora!$T$5:$T$1036129,Bitácora!$D$5:$D$1036129,EY299,Bitácora!$AN$5:$AN$1036129,FO299,Bitácora!$E$5:$E$1036129,FE299)=0," ",SUMIFS(Bitácora!$T$5:$T$1036129,Bitácora!$D$5:$D$1036129,EY299,Bitácora!$AN$5:$AN$1036129,FO299,Bitácora!$E$5:$E$1036129,FE299))</f>
        <v xml:space="preserve"> </v>
      </c>
      <c r="FN308" s="1137"/>
      <c r="FO308" s="1137"/>
      <c r="FP308" s="1137"/>
      <c r="FQ308" s="1137"/>
      <c r="FR308" s="1137"/>
      <c r="FS308" s="15"/>
      <c r="FT308" s="613" t="str">
        <f>IF(Portada!$A$1="www.fly-logics.com","ABR",0)</f>
        <v>ABR</v>
      </c>
      <c r="FU308" s="614"/>
      <c r="FV308" s="614"/>
      <c r="FW308" s="614"/>
      <c r="FX308" s="614"/>
      <c r="FY308" s="605" t="str">
        <f>IF(SUMIFS(Bitácora!$Y$5:$Y$1036129,Bitácora!$D$5:$D$1036129,EY299,Bitácora!$AN$5:$AN$1036129,FO299,Bitácora!$E$5:$E$1036129,FE299,Bitácora!$AM$5:$AM$1036129,FT308)=0," ",SUMIFS(Bitácora!$Y$5:$Y$1036129,Bitácora!$D$5:$D$1036129,EY299,Bitácora!$AN$5:$AN$1036129,FO299,Bitácora!$E$5:$E$1036129,FE299,Bitácora!$AM$5:$AM$1036129,FT308))</f>
        <v xml:space="preserve"> </v>
      </c>
      <c r="FZ308" s="615"/>
      <c r="GA308" s="615"/>
      <c r="GB308" s="615"/>
      <c r="GC308" s="605" t="str">
        <f>IF(SUMIFS(Bitácora!$Z$5:$Z$1036129,Bitácora!$D$5:$D$1036129,EY299,Bitácora!$AN$5:$AN$1036129,FO299,Bitácora!$E$5:$E$1036129,FE299,Bitácora!$AM$5:$AM$1036129,FT308)=0," ",SUMIFS(Bitácora!$Z$5:$Z$1036129,Bitácora!$D$5:$D$1036129,EY299,Bitácora!$AN$5:$AN$1036129,FO299,Bitácora!$E$5:$E$1036129,FE299,Bitácora!$AM$5:$AM$1036129,FT308))</f>
        <v xml:space="preserve"> </v>
      </c>
      <c r="GD308" s="615"/>
      <c r="GE308" s="615"/>
      <c r="GF308" s="615"/>
      <c r="GG308" s="605" t="str">
        <f>IF(SUMIFS(Bitácora!$AA$5:$AA$1036129,Bitácora!$D$5:$D$1036129,EY299,Bitácora!$AN$5:$AN$1036129,FO299,Bitácora!$E$5:$E$1036129,FE299,Bitácora!$AM$5:$AM$1036129,FT308)=0," ",SUMIFS(Bitácora!$AA$5:$AA$1036129,Bitácora!$D$5:$D$1036129,EY299,Bitácora!$AN$5:$AN$1036129,FO299,Bitácora!$E$5:$E$1036129,FE299,Bitácora!$AM$5:$AM$1036129,FT308))</f>
        <v xml:space="preserve"> </v>
      </c>
      <c r="GH308" s="615"/>
      <c r="GI308" s="615"/>
      <c r="GJ308" s="615"/>
      <c r="GK308" s="606" t="str">
        <f>IF(SUMIFS(Bitácora!$AE$5:$AE$1036129,Bitácora!$D$5:$D$1036129,EY299,Bitácora!$AN$5:$AN$1036129,FO299,Bitácora!$E$5:$E$1036129,FE299,Bitácora!$AM$5:$AM$1036129,FT308)=0," ",SUMIFS(Bitácora!$AE$5:$AE$1036129,Bitácora!$D$5:$D$1036129,EY299,Bitácora!$AN$5:$AN$1036129,FO299,Bitácora!$E$5:$E$1036129,FE299,Bitácora!$AM$5:$AM$1036129,FT308))</f>
        <v xml:space="preserve"> </v>
      </c>
      <c r="GL308" s="606"/>
      <c r="GM308" s="606"/>
      <c r="GN308" s="606" t="str">
        <f>IF(SUMIFS(Bitácora!$AF$5:$AF$1036129,Bitácora!$D$5:$D$1036129,EY299,Bitácora!$AN$5:$AN$1036129,FO299,Bitácora!$E$5:$E$1036129,FE299,Bitácora!$AM$5:$AM$1036129,FT308)=0," ",SUMIFS(Bitácora!$AF$5:$AF$1036129,Bitácora!$D$5:$D$1036129,EY299,Bitácora!$AN$5:$AN$1036129,FO299,Bitácora!$E$5:$E$1036129,FE299,Bitácora!$AM$5:$AM$1036129,FT308))</f>
        <v xml:space="preserve"> </v>
      </c>
      <c r="GO308" s="617"/>
      <c r="GP308" s="617"/>
      <c r="GQ308" s="632"/>
      <c r="GR308" s="6"/>
    </row>
    <row r="309" spans="1:200" ht="5.25" customHeight="1" x14ac:dyDescent="0.25">
      <c r="A309" s="244"/>
      <c r="B309" s="630"/>
      <c r="C309" s="644"/>
      <c r="D309" s="644"/>
      <c r="E309" s="644"/>
      <c r="F309" s="644"/>
      <c r="G309" s="644"/>
      <c r="H309" s="644"/>
      <c r="I309" s="647"/>
      <c r="J309" s="1134"/>
      <c r="K309" s="1135"/>
      <c r="L309" s="1135"/>
      <c r="M309" s="1135"/>
      <c r="N309" s="625"/>
      <c r="O309" s="625"/>
      <c r="P309" s="625"/>
      <c r="Q309" s="625"/>
      <c r="R309" s="625"/>
      <c r="S309" s="625"/>
      <c r="T309" s="625"/>
      <c r="U309" s="625"/>
      <c r="V309" s="625"/>
      <c r="W309" s="625"/>
      <c r="X309" s="625"/>
      <c r="Y309" s="625"/>
      <c r="Z309" s="15"/>
      <c r="AA309" s="614"/>
      <c r="AB309" s="614"/>
      <c r="AC309" s="614"/>
      <c r="AD309" s="614"/>
      <c r="AE309" s="614"/>
      <c r="AF309" s="615"/>
      <c r="AG309" s="616"/>
      <c r="AH309" s="616"/>
      <c r="AI309" s="615"/>
      <c r="AJ309" s="615"/>
      <c r="AK309" s="616"/>
      <c r="AL309" s="616"/>
      <c r="AM309" s="615"/>
      <c r="AN309" s="615"/>
      <c r="AO309" s="616"/>
      <c r="AP309" s="616"/>
      <c r="AQ309" s="615"/>
      <c r="AR309" s="606"/>
      <c r="AS309" s="606"/>
      <c r="AT309" s="606"/>
      <c r="AU309" s="617"/>
      <c r="AV309" s="618"/>
      <c r="AW309" s="617"/>
      <c r="AX309" s="632"/>
      <c r="AY309" s="630"/>
      <c r="AZ309" s="644"/>
      <c r="BA309" s="644"/>
      <c r="BB309" s="644"/>
      <c r="BC309" s="644"/>
      <c r="BD309" s="644"/>
      <c r="BE309" s="644"/>
      <c r="BF309" s="647"/>
      <c r="BG309" s="1134"/>
      <c r="BH309" s="1135"/>
      <c r="BI309" s="1135"/>
      <c r="BJ309" s="1135"/>
      <c r="BK309" s="625"/>
      <c r="BL309" s="625"/>
      <c r="BM309" s="625"/>
      <c r="BN309" s="625"/>
      <c r="BO309" s="625"/>
      <c r="BP309" s="625"/>
      <c r="BQ309" s="625"/>
      <c r="BR309" s="625"/>
      <c r="BS309" s="625"/>
      <c r="BT309" s="625"/>
      <c r="BU309" s="625"/>
      <c r="BV309" s="625"/>
      <c r="BW309" s="15"/>
      <c r="BX309" s="614"/>
      <c r="BY309" s="614"/>
      <c r="BZ309" s="614"/>
      <c r="CA309" s="614"/>
      <c r="CB309" s="614"/>
      <c r="CC309" s="615"/>
      <c r="CD309" s="616"/>
      <c r="CE309" s="616"/>
      <c r="CF309" s="615"/>
      <c r="CG309" s="615"/>
      <c r="CH309" s="616"/>
      <c r="CI309" s="616"/>
      <c r="CJ309" s="615"/>
      <c r="CK309" s="615"/>
      <c r="CL309" s="616"/>
      <c r="CM309" s="616"/>
      <c r="CN309" s="615"/>
      <c r="CO309" s="606"/>
      <c r="CP309" s="606"/>
      <c r="CQ309" s="606"/>
      <c r="CR309" s="617"/>
      <c r="CS309" s="618"/>
      <c r="CT309" s="617"/>
      <c r="CU309" s="632"/>
      <c r="CV309" s="276"/>
      <c r="CW309" s="244"/>
      <c r="CX309" s="630"/>
      <c r="CY309" s="644"/>
      <c r="CZ309" s="644"/>
      <c r="DA309" s="644"/>
      <c r="DB309" s="644"/>
      <c r="DC309" s="644"/>
      <c r="DD309" s="644"/>
      <c r="DE309" s="647"/>
      <c r="DF309" s="1134"/>
      <c r="DG309" s="1135"/>
      <c r="DH309" s="1135"/>
      <c r="DI309" s="1135"/>
      <c r="DJ309" s="625"/>
      <c r="DK309" s="625"/>
      <c r="DL309" s="625"/>
      <c r="DM309" s="625"/>
      <c r="DN309" s="625"/>
      <c r="DO309" s="625"/>
      <c r="DP309" s="625"/>
      <c r="DQ309" s="625"/>
      <c r="DR309" s="625"/>
      <c r="DS309" s="625"/>
      <c r="DT309" s="625"/>
      <c r="DU309" s="625"/>
      <c r="DV309" s="15"/>
      <c r="DW309" s="614"/>
      <c r="DX309" s="614"/>
      <c r="DY309" s="614"/>
      <c r="DZ309" s="614"/>
      <c r="EA309" s="614"/>
      <c r="EB309" s="615"/>
      <c r="EC309" s="616"/>
      <c r="ED309" s="616"/>
      <c r="EE309" s="615"/>
      <c r="EF309" s="615"/>
      <c r="EG309" s="616"/>
      <c r="EH309" s="616"/>
      <c r="EI309" s="615"/>
      <c r="EJ309" s="615"/>
      <c r="EK309" s="616"/>
      <c r="EL309" s="616"/>
      <c r="EM309" s="615"/>
      <c r="EN309" s="606"/>
      <c r="EO309" s="606"/>
      <c r="EP309" s="606"/>
      <c r="EQ309" s="617"/>
      <c r="ER309" s="618"/>
      <c r="ES309" s="617"/>
      <c r="ET309" s="632"/>
      <c r="EU309" s="630"/>
      <c r="EV309" s="644"/>
      <c r="EW309" s="644"/>
      <c r="EX309" s="644"/>
      <c r="EY309" s="644"/>
      <c r="EZ309" s="644"/>
      <c r="FA309" s="644"/>
      <c r="FB309" s="647"/>
      <c r="FC309" s="1134"/>
      <c r="FD309" s="1135"/>
      <c r="FE309" s="1135"/>
      <c r="FF309" s="1135"/>
      <c r="FG309" s="625"/>
      <c r="FH309" s="625"/>
      <c r="FI309" s="625"/>
      <c r="FJ309" s="625"/>
      <c r="FK309" s="625"/>
      <c r="FL309" s="625"/>
      <c r="FM309" s="625"/>
      <c r="FN309" s="625"/>
      <c r="FO309" s="625"/>
      <c r="FP309" s="625"/>
      <c r="FQ309" s="625"/>
      <c r="FR309" s="625"/>
      <c r="FS309" s="15"/>
      <c r="FT309" s="614"/>
      <c r="FU309" s="614"/>
      <c r="FV309" s="614"/>
      <c r="FW309" s="614"/>
      <c r="FX309" s="614"/>
      <c r="FY309" s="615"/>
      <c r="FZ309" s="616"/>
      <c r="GA309" s="616"/>
      <c r="GB309" s="615"/>
      <c r="GC309" s="615"/>
      <c r="GD309" s="616"/>
      <c r="GE309" s="616"/>
      <c r="GF309" s="615"/>
      <c r="GG309" s="615"/>
      <c r="GH309" s="616"/>
      <c r="GI309" s="616"/>
      <c r="GJ309" s="615"/>
      <c r="GK309" s="606"/>
      <c r="GL309" s="606"/>
      <c r="GM309" s="606"/>
      <c r="GN309" s="617"/>
      <c r="GO309" s="618"/>
      <c r="GP309" s="617"/>
      <c r="GQ309" s="632"/>
      <c r="GR309" s="6"/>
    </row>
    <row r="310" spans="1:200" ht="5.25" customHeight="1" x14ac:dyDescent="0.25">
      <c r="A310" s="244"/>
      <c r="B310" s="630"/>
      <c r="C310" s="625"/>
      <c r="D310" s="625"/>
      <c r="E310" s="625"/>
      <c r="F310" s="625"/>
      <c r="G310" s="625"/>
      <c r="H310" s="625"/>
      <c r="I310" s="625"/>
      <c r="J310" s="625"/>
      <c r="K310" s="625"/>
      <c r="L310" s="625"/>
      <c r="M310" s="625"/>
      <c r="N310" s="625"/>
      <c r="O310" s="1138" t="str">
        <f>IF(Portada!$A$1="www.fly-logics.com","NOCHE",0)</f>
        <v>NOCHE</v>
      </c>
      <c r="P310" s="1139"/>
      <c r="Q310" s="1139"/>
      <c r="R310" s="1139"/>
      <c r="S310" s="1139"/>
      <c r="T310" s="1140" t="str">
        <f>IF(SUMIFS(Bitácora!$U$5:$U$1036129,Bitácora!$D$5:$D$1036129,F299,Bitácora!$AN$5:$AN$1036129,V299,Bitácora!$E$5:$E$1036129,L299)=0," ",SUMIFS(Bitácora!$U$5:$U$1036129,Bitácora!$D$5:$D$1036129,F299,Bitácora!$AN$5:$AN$1036129,V299,Bitácora!$E$5:$E$1036129,L299))</f>
        <v xml:space="preserve"> </v>
      </c>
      <c r="U310" s="1140"/>
      <c r="V310" s="1140"/>
      <c r="W310" s="1140"/>
      <c r="X310" s="1140"/>
      <c r="Y310" s="1136"/>
      <c r="Z310" s="15"/>
      <c r="AA310" s="614"/>
      <c r="AB310" s="614"/>
      <c r="AC310" s="614"/>
      <c r="AD310" s="614"/>
      <c r="AE310" s="614"/>
      <c r="AF310" s="615"/>
      <c r="AG310" s="615"/>
      <c r="AH310" s="615"/>
      <c r="AI310" s="615"/>
      <c r="AJ310" s="615"/>
      <c r="AK310" s="615"/>
      <c r="AL310" s="615"/>
      <c r="AM310" s="615"/>
      <c r="AN310" s="615"/>
      <c r="AO310" s="615"/>
      <c r="AP310" s="615"/>
      <c r="AQ310" s="615"/>
      <c r="AR310" s="606"/>
      <c r="AS310" s="606"/>
      <c r="AT310" s="606"/>
      <c r="AU310" s="617"/>
      <c r="AV310" s="617"/>
      <c r="AW310" s="617"/>
      <c r="AX310" s="632"/>
      <c r="AY310" s="630"/>
      <c r="AZ310" s="625"/>
      <c r="BA310" s="625"/>
      <c r="BB310" s="625"/>
      <c r="BC310" s="625"/>
      <c r="BD310" s="625"/>
      <c r="BE310" s="625"/>
      <c r="BF310" s="625"/>
      <c r="BG310" s="625"/>
      <c r="BH310" s="625"/>
      <c r="BI310" s="625"/>
      <c r="BJ310" s="625"/>
      <c r="BK310" s="625"/>
      <c r="BL310" s="1138" t="str">
        <f>IF(Portada!$A$1="www.fly-logics.com","NOCHE",0)</f>
        <v>NOCHE</v>
      </c>
      <c r="BM310" s="1139"/>
      <c r="BN310" s="1139"/>
      <c r="BO310" s="1139"/>
      <c r="BP310" s="1139"/>
      <c r="BQ310" s="1140" t="str">
        <f>IF(SUMIFS(Bitácora!$U$5:$U$1036129,Bitácora!$D$5:$D$1036129,BC299,Bitácora!$AN$5:$AN$1036129,BS299,Bitácora!$E$5:$E$1036129,BI299)=0," ",SUMIFS(Bitácora!$U$5:$U$1036129,Bitácora!$D$5:$D$1036129,BC299,Bitácora!$AN$5:$AN$1036129,BS299,Bitácora!$E$5:$E$1036129,BI299))</f>
        <v xml:space="preserve"> </v>
      </c>
      <c r="BR310" s="1140"/>
      <c r="BS310" s="1140"/>
      <c r="BT310" s="1140"/>
      <c r="BU310" s="1140"/>
      <c r="BV310" s="1136"/>
      <c r="BW310" s="15"/>
      <c r="BX310" s="614"/>
      <c r="BY310" s="614"/>
      <c r="BZ310" s="614"/>
      <c r="CA310" s="614"/>
      <c r="CB310" s="614"/>
      <c r="CC310" s="615"/>
      <c r="CD310" s="615"/>
      <c r="CE310" s="615"/>
      <c r="CF310" s="615"/>
      <c r="CG310" s="615"/>
      <c r="CH310" s="615"/>
      <c r="CI310" s="615"/>
      <c r="CJ310" s="615"/>
      <c r="CK310" s="615"/>
      <c r="CL310" s="615"/>
      <c r="CM310" s="615"/>
      <c r="CN310" s="615"/>
      <c r="CO310" s="606"/>
      <c r="CP310" s="606"/>
      <c r="CQ310" s="606"/>
      <c r="CR310" s="617"/>
      <c r="CS310" s="617"/>
      <c r="CT310" s="617"/>
      <c r="CU310" s="632"/>
      <c r="CV310" s="276"/>
      <c r="CW310" s="244"/>
      <c r="CX310" s="630"/>
      <c r="CY310" s="625"/>
      <c r="CZ310" s="625"/>
      <c r="DA310" s="625"/>
      <c r="DB310" s="625"/>
      <c r="DC310" s="625"/>
      <c r="DD310" s="625"/>
      <c r="DE310" s="625"/>
      <c r="DF310" s="625"/>
      <c r="DG310" s="625"/>
      <c r="DH310" s="625"/>
      <c r="DI310" s="625"/>
      <c r="DJ310" s="625"/>
      <c r="DK310" s="1138" t="str">
        <f>IF(Portada!$A$1="www.fly-logics.com","NOCHE",0)</f>
        <v>NOCHE</v>
      </c>
      <c r="DL310" s="1139"/>
      <c r="DM310" s="1139"/>
      <c r="DN310" s="1139"/>
      <c r="DO310" s="1139"/>
      <c r="DP310" s="1140" t="str">
        <f>IF(SUMIFS(Bitácora!$U$5:$U$1036129,Bitácora!$D$5:$D$1036129,DB299,Bitácora!$AN$5:$AN$1036129,DR299,Bitácora!$E$5:$E$1036129,DH299)=0," ",SUMIFS(Bitácora!$U$5:$U$1036129,Bitácora!$D$5:$D$1036129,DB299,Bitácora!$AN$5:$AN$1036129,DR299,Bitácora!$E$5:$E$1036129,DH299))</f>
        <v xml:space="preserve"> </v>
      </c>
      <c r="DQ310" s="1140"/>
      <c r="DR310" s="1140"/>
      <c r="DS310" s="1140"/>
      <c r="DT310" s="1140"/>
      <c r="DU310" s="1136"/>
      <c r="DV310" s="15"/>
      <c r="DW310" s="614"/>
      <c r="DX310" s="614"/>
      <c r="DY310" s="614"/>
      <c r="DZ310" s="614"/>
      <c r="EA310" s="614"/>
      <c r="EB310" s="615"/>
      <c r="EC310" s="615"/>
      <c r="ED310" s="615"/>
      <c r="EE310" s="615"/>
      <c r="EF310" s="615"/>
      <c r="EG310" s="615"/>
      <c r="EH310" s="615"/>
      <c r="EI310" s="615"/>
      <c r="EJ310" s="615"/>
      <c r="EK310" s="615"/>
      <c r="EL310" s="615"/>
      <c r="EM310" s="615"/>
      <c r="EN310" s="606"/>
      <c r="EO310" s="606"/>
      <c r="EP310" s="606"/>
      <c r="EQ310" s="617"/>
      <c r="ER310" s="617"/>
      <c r="ES310" s="617"/>
      <c r="ET310" s="632"/>
      <c r="EU310" s="630"/>
      <c r="EV310" s="625"/>
      <c r="EW310" s="625"/>
      <c r="EX310" s="625"/>
      <c r="EY310" s="625"/>
      <c r="EZ310" s="625"/>
      <c r="FA310" s="625"/>
      <c r="FB310" s="625"/>
      <c r="FC310" s="625"/>
      <c r="FD310" s="625"/>
      <c r="FE310" s="625"/>
      <c r="FF310" s="625"/>
      <c r="FG310" s="625"/>
      <c r="FH310" s="1138" t="str">
        <f>IF(Portada!$A$1="www.fly-logics.com","NOCHE",0)</f>
        <v>NOCHE</v>
      </c>
      <c r="FI310" s="1139"/>
      <c r="FJ310" s="1139"/>
      <c r="FK310" s="1139"/>
      <c r="FL310" s="1139"/>
      <c r="FM310" s="1140" t="str">
        <f>IF(SUMIFS(Bitácora!$U$5:$U$1036129,Bitácora!$D$5:$D$1036129,EY299,Bitácora!$AN$5:$AN$1036129,FO299,Bitácora!$E$5:$E$1036129,FE299)=0," ",SUMIFS(Bitácora!$U$5:$U$1036129,Bitácora!$D$5:$D$1036129,EY299,Bitácora!$AN$5:$AN$1036129,FO299,Bitácora!$E$5:$E$1036129,FE299))</f>
        <v xml:space="preserve"> </v>
      </c>
      <c r="FN310" s="1140"/>
      <c r="FO310" s="1140"/>
      <c r="FP310" s="1140"/>
      <c r="FQ310" s="1140"/>
      <c r="FR310" s="1136"/>
      <c r="FS310" s="15"/>
      <c r="FT310" s="614"/>
      <c r="FU310" s="614"/>
      <c r="FV310" s="614"/>
      <c r="FW310" s="614"/>
      <c r="FX310" s="614"/>
      <c r="FY310" s="615"/>
      <c r="FZ310" s="615"/>
      <c r="GA310" s="615"/>
      <c r="GB310" s="615"/>
      <c r="GC310" s="615"/>
      <c r="GD310" s="615"/>
      <c r="GE310" s="615"/>
      <c r="GF310" s="615"/>
      <c r="GG310" s="615"/>
      <c r="GH310" s="615"/>
      <c r="GI310" s="615"/>
      <c r="GJ310" s="615"/>
      <c r="GK310" s="606"/>
      <c r="GL310" s="606"/>
      <c r="GM310" s="606"/>
      <c r="GN310" s="617"/>
      <c r="GO310" s="617"/>
      <c r="GP310" s="617"/>
      <c r="GQ310" s="632"/>
      <c r="GR310" s="6"/>
    </row>
    <row r="311" spans="1:200" ht="5.25" customHeight="1" x14ac:dyDescent="0.25">
      <c r="A311" s="244"/>
      <c r="B311" s="630"/>
      <c r="C311" s="633" t="str">
        <f>IF(Portada!$A$1="www.fly-logics.com","SOLO",0)</f>
        <v>SOLO</v>
      </c>
      <c r="D311" s="644"/>
      <c r="E311" s="644"/>
      <c r="F311" s="644"/>
      <c r="G311" s="647"/>
      <c r="H311" s="1136" t="str">
        <f>IF(SUMIFS(Bitácora!$X$5:$X$1036129,Bitácora!$D$5:$D$1036129,F299,Bitácora!$AN$5:$AN$1036129,V299,Bitácora!$E$5:$E$1036129,L299)=0," ",SUMIFS(Bitácora!$X$5:$X$1036129,Bitácora!$D$5:$D$1036129,F299,Bitácora!$AN$5:$AN$1036129,V299,Bitácora!$E$5:$E$1036129,L299))</f>
        <v xml:space="preserve"> </v>
      </c>
      <c r="I311" s="1137"/>
      <c r="J311" s="1137"/>
      <c r="K311" s="1137"/>
      <c r="L311" s="1137"/>
      <c r="M311" s="1137"/>
      <c r="N311" s="625"/>
      <c r="O311" s="647"/>
      <c r="P311" s="1139"/>
      <c r="Q311" s="1139"/>
      <c r="R311" s="1139"/>
      <c r="S311" s="1139"/>
      <c r="T311" s="1140"/>
      <c r="U311" s="1140"/>
      <c r="V311" s="1140"/>
      <c r="W311" s="1140"/>
      <c r="X311" s="1140"/>
      <c r="Y311" s="1136"/>
      <c r="Z311" s="15"/>
      <c r="AA311" s="613" t="str">
        <f>IF(Portada!$A$1="www.fly-logics.com","MAY",0)</f>
        <v>MAY</v>
      </c>
      <c r="AB311" s="614"/>
      <c r="AC311" s="614"/>
      <c r="AD311" s="614"/>
      <c r="AE311" s="614"/>
      <c r="AF311" s="605" t="str">
        <f>IF(SUMIFS(Bitácora!$Y$5:$Y$1036129,Bitácora!$D$5:$D$1036129,F299,Bitácora!$AN$5:$AN$1036129,V299,Bitácora!$E$5:$E$1036129,L299,Bitácora!$AM$5:$AM$1036129,AA311)=0," ",SUMIFS(Bitácora!$Y$5:$Y$1036129,Bitácora!$D$5:$D$1036129,F299,Bitácora!$AN$5:$AN$1036129,V299,Bitácora!$E$5:$E$1036129,L299,Bitácora!$AM$5:$AM$1036129,AA311))</f>
        <v xml:space="preserve"> </v>
      </c>
      <c r="AG311" s="615"/>
      <c r="AH311" s="615"/>
      <c r="AI311" s="615"/>
      <c r="AJ311" s="605" t="str">
        <f>IF(SUMIFS(Bitácora!$Z$5:$Z$1036129,Bitácora!$D$5:$D$1036129,F299,Bitácora!$AN$5:$AN$1036129,V299,Bitácora!$E$5:$E$1036129,L299,Bitácora!$AM$5:$AM$1036129,AA311)=0," ",SUMIFS(Bitácora!$Z$5:$Z$1036129,Bitácora!$D$5:$D$1036129,F299,Bitácora!$AN$5:$AN$1036129,V299,Bitácora!$E$5:$E$1036129,L299,Bitácora!$AM$5:$AM$1036129,AA311))</f>
        <v xml:space="preserve"> </v>
      </c>
      <c r="AK311" s="615"/>
      <c r="AL311" s="615"/>
      <c r="AM311" s="615"/>
      <c r="AN311" s="605" t="str">
        <f>IF(SUMIFS(Bitácora!$AA$5:$AA$1036129,Bitácora!$D$5:$D$1036129,F299,Bitácora!$AN$5:$AN$1036129,V299,Bitácora!$E$5:$E$1036129,L299,Bitácora!$AM$5:$AM$1036129,AA311)=0," ",SUMIFS(Bitácora!$AA$5:$AA$1036129,Bitácora!$D$5:$D$1036129,F299,Bitácora!$AN$5:$AN$1036129,V299,Bitácora!$E$5:$E$1036129,L299,Bitácora!$AM$5:$AM$1036129,AA311))</f>
        <v xml:space="preserve"> </v>
      </c>
      <c r="AO311" s="615"/>
      <c r="AP311" s="615"/>
      <c r="AQ311" s="615"/>
      <c r="AR311" s="606" t="str">
        <f>IF(SUMIFS(Bitácora!$AE$5:$AE$1036129,Bitácora!$D$5:$D$1036129,F299,Bitácora!$AN$5:$AN$1036129,V299,Bitácora!$E$5:$E$1036129,L299,Bitácora!$AM$5:$AM$1036129,AA311)=0," ",SUMIFS(Bitácora!$AE$5:$AE$1036129,Bitácora!$D$5:$D$1036129,F299,Bitácora!$AN$5:$AN$1036129,V299,Bitácora!$E$5:$E$1036129,L299,Bitácora!$AM$5:$AM$1036129,AA311))</f>
        <v xml:space="preserve"> </v>
      </c>
      <c r="AS311" s="606"/>
      <c r="AT311" s="606"/>
      <c r="AU311" s="606" t="str">
        <f>IF(SUMIFS(Bitácora!$AF$5:$AF$1036129,Bitácora!$D$5:$D$1036129,F299,Bitácora!$AN$5:$AN$1036129,V299,Bitácora!$E$5:$E$1036129,L299,Bitácora!$AM$5:$AM$1036129,AA311)=0," ",SUMIFS(Bitácora!$AF$5:$AF$1036129,Bitácora!$D$5:$D$1036129,F299,Bitácora!$AN$5:$AN$1036129,V299,Bitácora!$E$5:$E$1036129,L299,Bitácora!$AM$5:$AM$1036129,AA311))</f>
        <v xml:space="preserve"> </v>
      </c>
      <c r="AV311" s="617"/>
      <c r="AW311" s="617"/>
      <c r="AX311" s="632"/>
      <c r="AY311" s="630"/>
      <c r="AZ311" s="633" t="str">
        <f>IF(Portada!$A$1="www.fly-logics.com","SOLO",0)</f>
        <v>SOLO</v>
      </c>
      <c r="BA311" s="644"/>
      <c r="BB311" s="644"/>
      <c r="BC311" s="644"/>
      <c r="BD311" s="647"/>
      <c r="BE311" s="1136" t="str">
        <f>IF(SUMIFS(Bitácora!$X$5:$X$1036129,Bitácora!$D$5:$D$1036129,BC299,Bitácora!$AN$5:$AN$1036129,BS299,Bitácora!$E$5:$E$1036129,BI299)=0," ",SUMIFS(Bitácora!$X$5:$X$1036129,Bitácora!$D$5:$D$1036129,BC299,Bitácora!$AN$5:$AN$1036129,BS299,Bitácora!$E$5:$E$1036129,BI299))</f>
        <v xml:space="preserve"> </v>
      </c>
      <c r="BF311" s="1137"/>
      <c r="BG311" s="1137"/>
      <c r="BH311" s="1137"/>
      <c r="BI311" s="1137"/>
      <c r="BJ311" s="1137"/>
      <c r="BK311" s="625"/>
      <c r="BL311" s="647"/>
      <c r="BM311" s="1139"/>
      <c r="BN311" s="1139"/>
      <c r="BO311" s="1139"/>
      <c r="BP311" s="1139"/>
      <c r="BQ311" s="1140"/>
      <c r="BR311" s="1140"/>
      <c r="BS311" s="1140"/>
      <c r="BT311" s="1140"/>
      <c r="BU311" s="1140"/>
      <c r="BV311" s="1136"/>
      <c r="BW311" s="15"/>
      <c r="BX311" s="613" t="str">
        <f>IF(Portada!$A$1="www.fly-logics.com","MAY",0)</f>
        <v>MAY</v>
      </c>
      <c r="BY311" s="614"/>
      <c r="BZ311" s="614"/>
      <c r="CA311" s="614"/>
      <c r="CB311" s="614"/>
      <c r="CC311" s="605" t="str">
        <f>IF(SUMIFS(Bitácora!$Y$5:$Y$1036129,Bitácora!$D$5:$D$1036129,BC299,Bitácora!$AN$5:$AN$1036129,BS299,Bitácora!$E$5:$E$1036129,BI299,Bitácora!$AM$5:$AM$1036129,BX311)=0," ",SUMIFS(Bitácora!$Y$5:$Y$1036129,Bitácora!$D$5:$D$1036129,BC299,Bitácora!$AN$5:$AN$1036129,BS299,Bitácora!$E$5:$E$1036129,BI299,Bitácora!$AM$5:$AM$1036129,BX311))</f>
        <v xml:space="preserve"> </v>
      </c>
      <c r="CD311" s="615"/>
      <c r="CE311" s="615"/>
      <c r="CF311" s="615"/>
      <c r="CG311" s="605" t="str">
        <f>IF(SUMIFS(Bitácora!$Z$5:$Z$1036129,Bitácora!$D$5:$D$1036129,BC299,Bitácora!$AN$5:$AN$1036129,BS299,Bitácora!$E$5:$E$1036129,BI299,Bitácora!$AM$5:$AM$1036129,BX311)=0," ",SUMIFS(Bitácora!$Z$5:$Z$1036129,Bitácora!$D$5:$D$1036129,BC299,Bitácora!$AN$5:$AN$1036129,BS299,Bitácora!$E$5:$E$1036129,BI299,Bitácora!$AM$5:$AM$1036129,BX311))</f>
        <v xml:space="preserve"> </v>
      </c>
      <c r="CH311" s="615"/>
      <c r="CI311" s="615"/>
      <c r="CJ311" s="615"/>
      <c r="CK311" s="605" t="str">
        <f>IF(SUMIFS(Bitácora!$AA$5:$AA$1036129,Bitácora!$D$5:$D$1036129,BC299,Bitácora!$AN$5:$AN$1036129,BS299,Bitácora!$E$5:$E$1036129,BI299,Bitácora!$AM$5:$AM$1036129,BX311)=0," ",SUMIFS(Bitácora!$AA$5:$AA$1036129,Bitácora!$D$5:$D$1036129,BC299,Bitácora!$AN$5:$AN$1036129,BS299,Bitácora!$E$5:$E$1036129,BI299,Bitácora!$AM$5:$AM$1036129,BX311))</f>
        <v xml:space="preserve"> </v>
      </c>
      <c r="CL311" s="615"/>
      <c r="CM311" s="615"/>
      <c r="CN311" s="615"/>
      <c r="CO311" s="606" t="str">
        <f>IF(SUMIFS(Bitácora!$AE$5:$AE$1036129,Bitácora!$D$5:$D$1036129,BC299,Bitácora!$AN$5:$AN$1036129,BS299,Bitácora!$E$5:$E$1036129,BI299,Bitácora!$AM$5:$AM$1036129,BX311)=0," ",SUMIFS(Bitácora!$AE$5:$AE$1036129,Bitácora!$D$5:$D$1036129,BC299,Bitácora!$AN$5:$AN$1036129,BS299,Bitácora!$E$5:$E$1036129,BI299,Bitácora!$AM$5:$AM$1036129,BX311))</f>
        <v xml:space="preserve"> </v>
      </c>
      <c r="CP311" s="606"/>
      <c r="CQ311" s="606"/>
      <c r="CR311" s="606" t="str">
        <f>IF(SUMIFS(Bitácora!$AF$5:$AF$1036129,Bitácora!$D$5:$D$1036129,BC299,Bitácora!$AN$5:$AN$1036129,BS299,Bitácora!$E$5:$E$1036129,BI299,Bitácora!$AM$5:$AM$1036129,BX311)=0," ",SUMIFS(Bitácora!$AF$5:$AF$1036129,Bitácora!$D$5:$D$1036129,BC299,Bitácora!$AN$5:$AN$1036129,BS299,Bitácora!$E$5:$E$1036129,BI299,Bitácora!$AM$5:$AM$1036129,BX311))</f>
        <v xml:space="preserve"> </v>
      </c>
      <c r="CS311" s="617"/>
      <c r="CT311" s="617"/>
      <c r="CU311" s="632"/>
      <c r="CV311" s="276"/>
      <c r="CW311" s="244"/>
      <c r="CX311" s="630"/>
      <c r="CY311" s="633" t="str">
        <f>IF(Portada!$A$1="www.fly-logics.com","SOLO",0)</f>
        <v>SOLO</v>
      </c>
      <c r="CZ311" s="644"/>
      <c r="DA311" s="644"/>
      <c r="DB311" s="644"/>
      <c r="DC311" s="647"/>
      <c r="DD311" s="1136" t="str">
        <f>IF(SUMIFS(Bitácora!$X$5:$X$1036129,Bitácora!$D$5:$D$1036129,DB299,Bitácora!$AN$5:$AN$1036129,DR299,Bitácora!$E$5:$E$1036129,DH299)=0," ",SUMIFS(Bitácora!$X$5:$X$1036129,Bitácora!$D$5:$D$1036129,DB299,Bitácora!$AN$5:$AN$1036129,DR299,Bitácora!$E$5:$E$1036129,DH299))</f>
        <v xml:space="preserve"> </v>
      </c>
      <c r="DE311" s="1137"/>
      <c r="DF311" s="1137"/>
      <c r="DG311" s="1137"/>
      <c r="DH311" s="1137"/>
      <c r="DI311" s="1137"/>
      <c r="DJ311" s="625"/>
      <c r="DK311" s="647"/>
      <c r="DL311" s="1139"/>
      <c r="DM311" s="1139"/>
      <c r="DN311" s="1139"/>
      <c r="DO311" s="1139"/>
      <c r="DP311" s="1140"/>
      <c r="DQ311" s="1140"/>
      <c r="DR311" s="1140"/>
      <c r="DS311" s="1140"/>
      <c r="DT311" s="1140"/>
      <c r="DU311" s="1136"/>
      <c r="DV311" s="15"/>
      <c r="DW311" s="613" t="str">
        <f>IF(Portada!$A$1="www.fly-logics.com","MAY",0)</f>
        <v>MAY</v>
      </c>
      <c r="DX311" s="614"/>
      <c r="DY311" s="614"/>
      <c r="DZ311" s="614"/>
      <c r="EA311" s="614"/>
      <c r="EB311" s="605" t="str">
        <f>IF(SUMIFS(Bitácora!$Y$5:$Y$1036129,Bitácora!$D$5:$D$1036129,DB299,Bitácora!$AN$5:$AN$1036129,DR299,Bitácora!$E$5:$E$1036129,DH299,Bitácora!$AM$5:$AM$1036129,DW311)=0," ",SUMIFS(Bitácora!$Y$5:$Y$1036129,Bitácora!$D$5:$D$1036129,DB299,Bitácora!$AN$5:$AN$1036129,DR299,Bitácora!$E$5:$E$1036129,DH299,Bitácora!$AM$5:$AM$1036129,DW311))</f>
        <v xml:space="preserve"> </v>
      </c>
      <c r="EC311" s="615"/>
      <c r="ED311" s="615"/>
      <c r="EE311" s="615"/>
      <c r="EF311" s="605" t="str">
        <f>IF(SUMIFS(Bitácora!$Z$5:$Z$1036129,Bitácora!$D$5:$D$1036129,DB299,Bitácora!$AN$5:$AN$1036129,DR299,Bitácora!$E$5:$E$1036129,DH299,Bitácora!$AM$5:$AM$1036129,DW311)=0," ",SUMIFS(Bitácora!$Z$5:$Z$1036129,Bitácora!$D$5:$D$1036129,DB299,Bitácora!$AN$5:$AN$1036129,DR299,Bitácora!$E$5:$E$1036129,DH299,Bitácora!$AM$5:$AM$1036129,DW311))</f>
        <v xml:space="preserve"> </v>
      </c>
      <c r="EG311" s="615"/>
      <c r="EH311" s="615"/>
      <c r="EI311" s="615"/>
      <c r="EJ311" s="605" t="str">
        <f>IF(SUMIFS(Bitácora!$AA$5:$AA$1036129,Bitácora!$D$5:$D$1036129,DB299,Bitácora!$AN$5:$AN$1036129,DR299,Bitácora!$E$5:$E$1036129,DH299,Bitácora!$AM$5:$AM$1036129,DW311)=0," ",SUMIFS(Bitácora!$AA$5:$AA$1036129,Bitácora!$D$5:$D$1036129,DB299,Bitácora!$AN$5:$AN$1036129,DR299,Bitácora!$E$5:$E$1036129,DH299,Bitácora!$AM$5:$AM$1036129,DW311))</f>
        <v xml:space="preserve"> </v>
      </c>
      <c r="EK311" s="615"/>
      <c r="EL311" s="615"/>
      <c r="EM311" s="615"/>
      <c r="EN311" s="606" t="str">
        <f>IF(SUMIFS(Bitácora!$AE$5:$AE$1036129,Bitácora!$D$5:$D$1036129,DB299,Bitácora!$AN$5:$AN$1036129,DR299,Bitácora!$E$5:$E$1036129,DH299,Bitácora!$AM$5:$AM$1036129,DW311)=0," ",SUMIFS(Bitácora!$AE$5:$AE$1036129,Bitácora!$D$5:$D$1036129,DB299,Bitácora!$AN$5:$AN$1036129,DR299,Bitácora!$E$5:$E$1036129,DH299,Bitácora!$AM$5:$AM$1036129,DW311))</f>
        <v xml:space="preserve"> </v>
      </c>
      <c r="EO311" s="606"/>
      <c r="EP311" s="606"/>
      <c r="EQ311" s="606" t="str">
        <f>IF(SUMIFS(Bitácora!$AF$5:$AF$1036129,Bitácora!$D$5:$D$1036129,DB299,Bitácora!$AN$5:$AN$1036129,DR299,Bitácora!$E$5:$E$1036129,DH299,Bitácora!$AM$5:$AM$1036129,DW311)=0," ",SUMIFS(Bitácora!$AF$5:$AF$1036129,Bitácora!$D$5:$D$1036129,DB299,Bitácora!$AN$5:$AN$1036129,DR299,Bitácora!$E$5:$E$1036129,DH299,Bitácora!$AM$5:$AM$1036129,DW311))</f>
        <v xml:space="preserve"> </v>
      </c>
      <c r="ER311" s="617"/>
      <c r="ES311" s="617"/>
      <c r="ET311" s="632"/>
      <c r="EU311" s="630"/>
      <c r="EV311" s="633" t="str">
        <f>IF(Portada!$A$1="www.fly-logics.com","SOLO",0)</f>
        <v>SOLO</v>
      </c>
      <c r="EW311" s="644"/>
      <c r="EX311" s="644"/>
      <c r="EY311" s="644"/>
      <c r="EZ311" s="647"/>
      <c r="FA311" s="1136" t="str">
        <f>IF(SUMIFS(Bitácora!$X$5:$X$1036129,Bitácora!$D$5:$D$1036129,EY299,Bitácora!$AN$5:$AN$1036129,FO299,Bitácora!$E$5:$E$1036129,FE299)=0," ",SUMIFS(Bitácora!$X$5:$X$1036129,Bitácora!$D$5:$D$1036129,EY299,Bitácora!$AN$5:$AN$1036129,FO299,Bitácora!$E$5:$E$1036129,FE299))</f>
        <v xml:space="preserve"> </v>
      </c>
      <c r="FB311" s="1137"/>
      <c r="FC311" s="1137"/>
      <c r="FD311" s="1137"/>
      <c r="FE311" s="1137"/>
      <c r="FF311" s="1137"/>
      <c r="FG311" s="625"/>
      <c r="FH311" s="647"/>
      <c r="FI311" s="1139"/>
      <c r="FJ311" s="1139"/>
      <c r="FK311" s="1139"/>
      <c r="FL311" s="1139"/>
      <c r="FM311" s="1140"/>
      <c r="FN311" s="1140"/>
      <c r="FO311" s="1140"/>
      <c r="FP311" s="1140"/>
      <c r="FQ311" s="1140"/>
      <c r="FR311" s="1136"/>
      <c r="FS311" s="15"/>
      <c r="FT311" s="613" t="str">
        <f>IF(Portada!$A$1="www.fly-logics.com","MAY",0)</f>
        <v>MAY</v>
      </c>
      <c r="FU311" s="614"/>
      <c r="FV311" s="614"/>
      <c r="FW311" s="614"/>
      <c r="FX311" s="614"/>
      <c r="FY311" s="605" t="str">
        <f>IF(SUMIFS(Bitácora!$Y$5:$Y$1036129,Bitácora!$D$5:$D$1036129,EY299,Bitácora!$AN$5:$AN$1036129,FO299,Bitácora!$E$5:$E$1036129,FE299,Bitácora!$AM$5:$AM$1036129,FT311)=0," ",SUMIFS(Bitácora!$Y$5:$Y$1036129,Bitácora!$D$5:$D$1036129,EY299,Bitácora!$AN$5:$AN$1036129,FO299,Bitácora!$E$5:$E$1036129,FE299,Bitácora!$AM$5:$AM$1036129,FT311))</f>
        <v xml:space="preserve"> </v>
      </c>
      <c r="FZ311" s="615"/>
      <c r="GA311" s="615"/>
      <c r="GB311" s="615"/>
      <c r="GC311" s="605" t="str">
        <f>IF(SUMIFS(Bitácora!$Z$5:$Z$1036129,Bitácora!$D$5:$D$1036129,EY299,Bitácora!$AN$5:$AN$1036129,FO299,Bitácora!$E$5:$E$1036129,FE299,Bitácora!$AM$5:$AM$1036129,FT311)=0," ",SUMIFS(Bitácora!$Z$5:$Z$1036129,Bitácora!$D$5:$D$1036129,EY299,Bitácora!$AN$5:$AN$1036129,FO299,Bitácora!$E$5:$E$1036129,FE299,Bitácora!$AM$5:$AM$1036129,FT311))</f>
        <v xml:space="preserve"> </v>
      </c>
      <c r="GD311" s="615"/>
      <c r="GE311" s="615"/>
      <c r="GF311" s="615"/>
      <c r="GG311" s="605" t="str">
        <f>IF(SUMIFS(Bitácora!$AA$5:$AA$1036129,Bitácora!$D$5:$D$1036129,EY299,Bitácora!$AN$5:$AN$1036129,FO299,Bitácora!$E$5:$E$1036129,FE299,Bitácora!$AM$5:$AM$1036129,FT311)=0," ",SUMIFS(Bitácora!$AA$5:$AA$1036129,Bitácora!$D$5:$D$1036129,EY299,Bitácora!$AN$5:$AN$1036129,FO299,Bitácora!$E$5:$E$1036129,FE299,Bitácora!$AM$5:$AM$1036129,FT311))</f>
        <v xml:space="preserve"> </v>
      </c>
      <c r="GH311" s="615"/>
      <c r="GI311" s="615"/>
      <c r="GJ311" s="615"/>
      <c r="GK311" s="606" t="str">
        <f>IF(SUMIFS(Bitácora!$AE$5:$AE$1036129,Bitácora!$D$5:$D$1036129,EY299,Bitácora!$AN$5:$AN$1036129,FO299,Bitácora!$E$5:$E$1036129,FE299,Bitácora!$AM$5:$AM$1036129,FT311)=0," ",SUMIFS(Bitácora!$AE$5:$AE$1036129,Bitácora!$D$5:$D$1036129,EY299,Bitácora!$AN$5:$AN$1036129,FO299,Bitácora!$E$5:$E$1036129,FE299,Bitácora!$AM$5:$AM$1036129,FT311))</f>
        <v xml:space="preserve"> </v>
      </c>
      <c r="GL311" s="606"/>
      <c r="GM311" s="606"/>
      <c r="GN311" s="606" t="str">
        <f>IF(SUMIFS(Bitácora!$AF$5:$AF$1036129,Bitácora!$D$5:$D$1036129,EY299,Bitácora!$AN$5:$AN$1036129,FO299,Bitácora!$E$5:$E$1036129,FE299,Bitácora!$AM$5:$AM$1036129,FT311)=0," ",SUMIFS(Bitácora!$AF$5:$AF$1036129,Bitácora!$D$5:$D$1036129,EY299,Bitácora!$AN$5:$AN$1036129,FO299,Bitácora!$E$5:$E$1036129,FE299,Bitácora!$AM$5:$AM$1036129,FT311))</f>
        <v xml:space="preserve"> </v>
      </c>
      <c r="GO311" s="617"/>
      <c r="GP311" s="617"/>
      <c r="GQ311" s="632"/>
      <c r="GR311" s="6"/>
    </row>
    <row r="312" spans="1:200" ht="10.5" customHeight="1" x14ac:dyDescent="0.25">
      <c r="A312" s="244"/>
      <c r="B312" s="630"/>
      <c r="C312" s="644"/>
      <c r="D312" s="644"/>
      <c r="E312" s="644"/>
      <c r="F312" s="644"/>
      <c r="G312" s="647"/>
      <c r="H312" s="1136"/>
      <c r="I312" s="1137"/>
      <c r="J312" s="1137"/>
      <c r="K312" s="1137"/>
      <c r="L312" s="1137"/>
      <c r="M312" s="1137"/>
      <c r="N312" s="625"/>
      <c r="O312" s="1141" t="str">
        <f>IF(Portada!$A$1="www.fly-logics.com","IFR",0)</f>
        <v>IFR</v>
      </c>
      <c r="P312" s="1142"/>
      <c r="Q312" s="1142"/>
      <c r="R312" s="1142"/>
      <c r="S312" s="1142"/>
      <c r="T312" s="1143" t="str">
        <f>IF(SUMIFS(Bitácora!$V$5:$V$1036129,Bitácora!$D$5:$D$1036129,F299,Bitácora!$AN$5:$AN$1036129,V299,Bitácora!$E$5:$E$1036129,L299)=0," ",SUMIFS(Bitácora!$V$5:$V$1036129,Bitácora!$D$5:$D$1036129,F299,Bitácora!$AN$5:$AN$1036129,V299,Bitácora!$E$5:$E$1036129,L299))</f>
        <v xml:space="preserve"> </v>
      </c>
      <c r="U312" s="1143"/>
      <c r="V312" s="1143"/>
      <c r="W312" s="1143"/>
      <c r="X312" s="1143"/>
      <c r="Y312" s="1144"/>
      <c r="Z312" s="15"/>
      <c r="AA312" s="614"/>
      <c r="AB312" s="614"/>
      <c r="AC312" s="614"/>
      <c r="AD312" s="614"/>
      <c r="AE312" s="614"/>
      <c r="AF312" s="615"/>
      <c r="AG312" s="616"/>
      <c r="AH312" s="616"/>
      <c r="AI312" s="615"/>
      <c r="AJ312" s="615"/>
      <c r="AK312" s="616"/>
      <c r="AL312" s="616"/>
      <c r="AM312" s="615"/>
      <c r="AN312" s="615"/>
      <c r="AO312" s="616"/>
      <c r="AP312" s="616"/>
      <c r="AQ312" s="615"/>
      <c r="AR312" s="606"/>
      <c r="AS312" s="606"/>
      <c r="AT312" s="606"/>
      <c r="AU312" s="617"/>
      <c r="AV312" s="618"/>
      <c r="AW312" s="617"/>
      <c r="AX312" s="632"/>
      <c r="AY312" s="630"/>
      <c r="AZ312" s="644"/>
      <c r="BA312" s="644"/>
      <c r="BB312" s="644"/>
      <c r="BC312" s="644"/>
      <c r="BD312" s="647"/>
      <c r="BE312" s="1136"/>
      <c r="BF312" s="1137"/>
      <c r="BG312" s="1137"/>
      <c r="BH312" s="1137"/>
      <c r="BI312" s="1137"/>
      <c r="BJ312" s="1137"/>
      <c r="BK312" s="625"/>
      <c r="BL312" s="1141" t="str">
        <f>IF(Portada!$A$1="www.fly-logics.com","IFR",0)</f>
        <v>IFR</v>
      </c>
      <c r="BM312" s="1142"/>
      <c r="BN312" s="1142"/>
      <c r="BO312" s="1142"/>
      <c r="BP312" s="1142"/>
      <c r="BQ312" s="1143" t="str">
        <f>IF(SUMIFS(Bitácora!$V$5:$V$1036129,Bitácora!$D$5:$D$1036129,BC299,Bitácora!$AN$5:$AN$1036129,BS299,Bitácora!$E$5:$E$1036129,BI299)=0," ",SUMIFS(Bitácora!$V$5:$V$1036129,Bitácora!$D$5:$D$1036129,BC299,Bitácora!$AN$5:$AN$1036129,BS299,Bitácora!$E$5:$E$1036129,BI299))</f>
        <v xml:space="preserve"> </v>
      </c>
      <c r="BR312" s="1143"/>
      <c r="BS312" s="1143"/>
      <c r="BT312" s="1143"/>
      <c r="BU312" s="1143"/>
      <c r="BV312" s="1144"/>
      <c r="BW312" s="15"/>
      <c r="BX312" s="614"/>
      <c r="BY312" s="614"/>
      <c r="BZ312" s="614"/>
      <c r="CA312" s="614"/>
      <c r="CB312" s="614"/>
      <c r="CC312" s="615"/>
      <c r="CD312" s="616"/>
      <c r="CE312" s="616"/>
      <c r="CF312" s="615"/>
      <c r="CG312" s="615"/>
      <c r="CH312" s="616"/>
      <c r="CI312" s="616"/>
      <c r="CJ312" s="615"/>
      <c r="CK312" s="615"/>
      <c r="CL312" s="616"/>
      <c r="CM312" s="616"/>
      <c r="CN312" s="615"/>
      <c r="CO312" s="606"/>
      <c r="CP312" s="606"/>
      <c r="CQ312" s="606"/>
      <c r="CR312" s="617"/>
      <c r="CS312" s="618"/>
      <c r="CT312" s="617"/>
      <c r="CU312" s="632"/>
      <c r="CV312" s="276"/>
      <c r="CW312" s="244"/>
      <c r="CX312" s="630"/>
      <c r="CY312" s="644"/>
      <c r="CZ312" s="644"/>
      <c r="DA312" s="644"/>
      <c r="DB312" s="644"/>
      <c r="DC312" s="647"/>
      <c r="DD312" s="1136"/>
      <c r="DE312" s="1137"/>
      <c r="DF312" s="1137"/>
      <c r="DG312" s="1137"/>
      <c r="DH312" s="1137"/>
      <c r="DI312" s="1137"/>
      <c r="DJ312" s="625"/>
      <c r="DK312" s="1141" t="str">
        <f>IF(Portada!$A$1="www.fly-logics.com","IFR",0)</f>
        <v>IFR</v>
      </c>
      <c r="DL312" s="1142"/>
      <c r="DM312" s="1142"/>
      <c r="DN312" s="1142"/>
      <c r="DO312" s="1142"/>
      <c r="DP312" s="1143" t="str">
        <f>IF(SUMIFS(Bitácora!$V$5:$V$1036129,Bitácora!$D$5:$D$1036129,DB299,Bitácora!$AN$5:$AN$1036129,DR299,Bitácora!$E$5:$E$1036129,DH299)=0," ",SUMIFS(Bitácora!$V$5:$V$1036129,Bitácora!$D$5:$D$1036129,DB299,Bitácora!$AN$5:$AN$1036129,DR299,Bitácora!$E$5:$E$1036129,DH299))</f>
        <v xml:space="preserve"> </v>
      </c>
      <c r="DQ312" s="1143"/>
      <c r="DR312" s="1143"/>
      <c r="DS312" s="1143"/>
      <c r="DT312" s="1143"/>
      <c r="DU312" s="1144"/>
      <c r="DV312" s="15"/>
      <c r="DW312" s="614"/>
      <c r="DX312" s="614"/>
      <c r="DY312" s="614"/>
      <c r="DZ312" s="614"/>
      <c r="EA312" s="614"/>
      <c r="EB312" s="615"/>
      <c r="EC312" s="616"/>
      <c r="ED312" s="616"/>
      <c r="EE312" s="615"/>
      <c r="EF312" s="615"/>
      <c r="EG312" s="616"/>
      <c r="EH312" s="616"/>
      <c r="EI312" s="615"/>
      <c r="EJ312" s="615"/>
      <c r="EK312" s="616"/>
      <c r="EL312" s="616"/>
      <c r="EM312" s="615"/>
      <c r="EN312" s="606"/>
      <c r="EO312" s="606"/>
      <c r="EP312" s="606"/>
      <c r="EQ312" s="617"/>
      <c r="ER312" s="618"/>
      <c r="ES312" s="617"/>
      <c r="ET312" s="632"/>
      <c r="EU312" s="630"/>
      <c r="EV312" s="644"/>
      <c r="EW312" s="644"/>
      <c r="EX312" s="644"/>
      <c r="EY312" s="644"/>
      <c r="EZ312" s="647"/>
      <c r="FA312" s="1136"/>
      <c r="FB312" s="1137"/>
      <c r="FC312" s="1137"/>
      <c r="FD312" s="1137"/>
      <c r="FE312" s="1137"/>
      <c r="FF312" s="1137"/>
      <c r="FG312" s="625"/>
      <c r="FH312" s="1141" t="str">
        <f>IF(Portada!$A$1="www.fly-logics.com","IFR",0)</f>
        <v>IFR</v>
      </c>
      <c r="FI312" s="1142"/>
      <c r="FJ312" s="1142"/>
      <c r="FK312" s="1142"/>
      <c r="FL312" s="1142"/>
      <c r="FM312" s="1143" t="str">
        <f>IF(SUMIFS(Bitácora!$V$5:$V$1036129,Bitácora!$D$5:$D$1036129,EY299,Bitácora!$AN$5:$AN$1036129,FO299,Bitácora!$E$5:$E$1036129,FE299)=0," ",SUMIFS(Bitácora!$V$5:$V$1036129,Bitácora!$D$5:$D$1036129,EY299,Bitácora!$AN$5:$AN$1036129,FO299,Bitácora!$E$5:$E$1036129,FE299))</f>
        <v xml:space="preserve"> </v>
      </c>
      <c r="FN312" s="1143"/>
      <c r="FO312" s="1143"/>
      <c r="FP312" s="1143"/>
      <c r="FQ312" s="1143"/>
      <c r="FR312" s="1144"/>
      <c r="FS312" s="15"/>
      <c r="FT312" s="614"/>
      <c r="FU312" s="614"/>
      <c r="FV312" s="614"/>
      <c r="FW312" s="614"/>
      <c r="FX312" s="614"/>
      <c r="FY312" s="615"/>
      <c r="FZ312" s="616"/>
      <c r="GA312" s="616"/>
      <c r="GB312" s="615"/>
      <c r="GC312" s="615"/>
      <c r="GD312" s="616"/>
      <c r="GE312" s="616"/>
      <c r="GF312" s="615"/>
      <c r="GG312" s="615"/>
      <c r="GH312" s="616"/>
      <c r="GI312" s="616"/>
      <c r="GJ312" s="615"/>
      <c r="GK312" s="606"/>
      <c r="GL312" s="606"/>
      <c r="GM312" s="606"/>
      <c r="GN312" s="617"/>
      <c r="GO312" s="618"/>
      <c r="GP312" s="617"/>
      <c r="GQ312" s="632"/>
      <c r="GR312" s="6"/>
    </row>
    <row r="313" spans="1:200" ht="3" customHeight="1" x14ac:dyDescent="0.25">
      <c r="A313" s="244"/>
      <c r="B313" s="630"/>
      <c r="C313" s="625"/>
      <c r="D313" s="625"/>
      <c r="E313" s="625"/>
      <c r="F313" s="625"/>
      <c r="G313" s="625"/>
      <c r="H313" s="625"/>
      <c r="I313" s="625"/>
      <c r="J313" s="625"/>
      <c r="K313" s="625"/>
      <c r="L313" s="625"/>
      <c r="M313" s="625"/>
      <c r="N313" s="625"/>
      <c r="O313" s="625"/>
      <c r="P313" s="625"/>
      <c r="Q313" s="625"/>
      <c r="R313" s="625"/>
      <c r="S313" s="625"/>
      <c r="T313" s="625"/>
      <c r="U313" s="625"/>
      <c r="V313" s="625"/>
      <c r="W313" s="625"/>
      <c r="X313" s="625"/>
      <c r="Y313" s="625"/>
      <c r="Z313" s="15"/>
      <c r="AA313" s="614"/>
      <c r="AB313" s="614"/>
      <c r="AC313" s="614"/>
      <c r="AD313" s="614"/>
      <c r="AE313" s="614"/>
      <c r="AF313" s="615"/>
      <c r="AG313" s="615"/>
      <c r="AH313" s="615"/>
      <c r="AI313" s="615"/>
      <c r="AJ313" s="615"/>
      <c r="AK313" s="615"/>
      <c r="AL313" s="615"/>
      <c r="AM313" s="615"/>
      <c r="AN313" s="615"/>
      <c r="AO313" s="615"/>
      <c r="AP313" s="615"/>
      <c r="AQ313" s="615"/>
      <c r="AR313" s="606"/>
      <c r="AS313" s="606"/>
      <c r="AT313" s="606"/>
      <c r="AU313" s="617"/>
      <c r="AV313" s="617"/>
      <c r="AW313" s="617"/>
      <c r="AX313" s="632"/>
      <c r="AY313" s="630"/>
      <c r="AZ313" s="625"/>
      <c r="BA313" s="625"/>
      <c r="BB313" s="625"/>
      <c r="BC313" s="625"/>
      <c r="BD313" s="625"/>
      <c r="BE313" s="625"/>
      <c r="BF313" s="625"/>
      <c r="BG313" s="625"/>
      <c r="BH313" s="625"/>
      <c r="BI313" s="625"/>
      <c r="BJ313" s="625"/>
      <c r="BK313" s="625"/>
      <c r="BL313" s="625"/>
      <c r="BM313" s="625"/>
      <c r="BN313" s="625"/>
      <c r="BO313" s="625"/>
      <c r="BP313" s="625"/>
      <c r="BQ313" s="625"/>
      <c r="BR313" s="625"/>
      <c r="BS313" s="625"/>
      <c r="BT313" s="625"/>
      <c r="BU313" s="625"/>
      <c r="BV313" s="625"/>
      <c r="BW313" s="15"/>
      <c r="BX313" s="614"/>
      <c r="BY313" s="614"/>
      <c r="BZ313" s="614"/>
      <c r="CA313" s="614"/>
      <c r="CB313" s="614"/>
      <c r="CC313" s="615"/>
      <c r="CD313" s="615"/>
      <c r="CE313" s="615"/>
      <c r="CF313" s="615"/>
      <c r="CG313" s="615"/>
      <c r="CH313" s="615"/>
      <c r="CI313" s="615"/>
      <c r="CJ313" s="615"/>
      <c r="CK313" s="615"/>
      <c r="CL313" s="615"/>
      <c r="CM313" s="615"/>
      <c r="CN313" s="615"/>
      <c r="CO313" s="606"/>
      <c r="CP313" s="606"/>
      <c r="CQ313" s="606"/>
      <c r="CR313" s="617"/>
      <c r="CS313" s="617"/>
      <c r="CT313" s="617"/>
      <c r="CU313" s="632"/>
      <c r="CV313" s="276"/>
      <c r="CW313" s="244"/>
      <c r="CX313" s="630"/>
      <c r="CY313" s="625"/>
      <c r="CZ313" s="625"/>
      <c r="DA313" s="625"/>
      <c r="DB313" s="625"/>
      <c r="DC313" s="625"/>
      <c r="DD313" s="625"/>
      <c r="DE313" s="625"/>
      <c r="DF313" s="625"/>
      <c r="DG313" s="625"/>
      <c r="DH313" s="625"/>
      <c r="DI313" s="625"/>
      <c r="DJ313" s="625"/>
      <c r="DK313" s="625"/>
      <c r="DL313" s="625"/>
      <c r="DM313" s="625"/>
      <c r="DN313" s="625"/>
      <c r="DO313" s="625"/>
      <c r="DP313" s="625"/>
      <c r="DQ313" s="625"/>
      <c r="DR313" s="625"/>
      <c r="DS313" s="625"/>
      <c r="DT313" s="625"/>
      <c r="DU313" s="625"/>
      <c r="DV313" s="15"/>
      <c r="DW313" s="614"/>
      <c r="DX313" s="614"/>
      <c r="DY313" s="614"/>
      <c r="DZ313" s="614"/>
      <c r="EA313" s="614"/>
      <c r="EB313" s="615"/>
      <c r="EC313" s="615"/>
      <c r="ED313" s="615"/>
      <c r="EE313" s="615"/>
      <c r="EF313" s="615"/>
      <c r="EG313" s="615"/>
      <c r="EH313" s="615"/>
      <c r="EI313" s="615"/>
      <c r="EJ313" s="615"/>
      <c r="EK313" s="615"/>
      <c r="EL313" s="615"/>
      <c r="EM313" s="615"/>
      <c r="EN313" s="606"/>
      <c r="EO313" s="606"/>
      <c r="EP313" s="606"/>
      <c r="EQ313" s="617"/>
      <c r="ER313" s="617"/>
      <c r="ES313" s="617"/>
      <c r="ET313" s="632"/>
      <c r="EU313" s="630"/>
      <c r="EV313" s="625"/>
      <c r="EW313" s="625"/>
      <c r="EX313" s="625"/>
      <c r="EY313" s="625"/>
      <c r="EZ313" s="625"/>
      <c r="FA313" s="625"/>
      <c r="FB313" s="625"/>
      <c r="FC313" s="625"/>
      <c r="FD313" s="625"/>
      <c r="FE313" s="625"/>
      <c r="FF313" s="625"/>
      <c r="FG313" s="625"/>
      <c r="FH313" s="625"/>
      <c r="FI313" s="625"/>
      <c r="FJ313" s="625"/>
      <c r="FK313" s="625"/>
      <c r="FL313" s="625"/>
      <c r="FM313" s="625"/>
      <c r="FN313" s="625"/>
      <c r="FO313" s="625"/>
      <c r="FP313" s="625"/>
      <c r="FQ313" s="625"/>
      <c r="FR313" s="625"/>
      <c r="FS313" s="15"/>
      <c r="FT313" s="614"/>
      <c r="FU313" s="614"/>
      <c r="FV313" s="614"/>
      <c r="FW313" s="614"/>
      <c r="FX313" s="614"/>
      <c r="FY313" s="615"/>
      <c r="FZ313" s="615"/>
      <c r="GA313" s="615"/>
      <c r="GB313" s="615"/>
      <c r="GC313" s="615"/>
      <c r="GD313" s="615"/>
      <c r="GE313" s="615"/>
      <c r="GF313" s="615"/>
      <c r="GG313" s="615"/>
      <c r="GH313" s="615"/>
      <c r="GI313" s="615"/>
      <c r="GJ313" s="615"/>
      <c r="GK313" s="606"/>
      <c r="GL313" s="606"/>
      <c r="GM313" s="606"/>
      <c r="GN313" s="617"/>
      <c r="GO313" s="617"/>
      <c r="GP313" s="617"/>
      <c r="GQ313" s="632"/>
      <c r="GR313" s="6"/>
    </row>
    <row r="314" spans="1:200" ht="11.25" customHeight="1" x14ac:dyDescent="0.25">
      <c r="A314" s="244"/>
      <c r="B314" s="630"/>
      <c r="C314" s="644" t="str">
        <f>IF(Portada!$A$1="www.fly-logics.com","INSTR.",0)</f>
        <v>INSTR.</v>
      </c>
      <c r="D314" s="634"/>
      <c r="E314" s="634"/>
      <c r="F314" s="634"/>
      <c r="G314" s="635"/>
      <c r="H314" s="1136" t="str">
        <f>IF(SUMIFS(Bitácora!$AA$5:$AA$1036129,Bitácora!$D$5:$D$1036129,F299,Bitácora!$AN$5:$AN$1036129,V299,Bitácora!$E$5:$E$1036129,L299)=0," ",SUMIFS(Bitácora!$AA$5:$AA$1036129,Bitácora!$D$5:$D$1036129,F299,Bitácora!$AN$5:$AN$1036129,V299,Bitácora!$E$5:$E$1036129,L299))</f>
        <v xml:space="preserve"> </v>
      </c>
      <c r="I314" s="1137" t="str">
        <f t="shared" ref="I314" si="372">H314</f>
        <v xml:space="preserve"> </v>
      </c>
      <c r="J314" s="1137"/>
      <c r="K314" s="1137"/>
      <c r="L314" s="1137"/>
      <c r="M314" s="1137"/>
      <c r="N314" s="625"/>
      <c r="O314" s="654" t="str">
        <f>IF(Portada!$A$1="www.fly-logics.com","ATERRIZAJES",0)</f>
        <v>ATERRIZAJES</v>
      </c>
      <c r="P314" s="641"/>
      <c r="Q314" s="641"/>
      <c r="R314" s="641"/>
      <c r="S314" s="641"/>
      <c r="T314" s="641"/>
      <c r="U314" s="641"/>
      <c r="V314" s="641"/>
      <c r="W314" s="641"/>
      <c r="X314" s="641"/>
      <c r="Y314" s="641"/>
      <c r="Z314" s="15"/>
      <c r="AA314" s="613" t="str">
        <f>IF(Portada!$A$1="www.fly-logics.com","JUN",0)</f>
        <v>JUN</v>
      </c>
      <c r="AB314" s="614"/>
      <c r="AC314" s="614"/>
      <c r="AD314" s="614"/>
      <c r="AE314" s="614"/>
      <c r="AF314" s="605" t="str">
        <f>IF(SUMIFS(Bitácora!$Y$5:$Y$1036129,Bitácora!$D$5:$D$1036129,F299,Bitácora!$AN$5:$AN$1036129,V299,Bitácora!$E$5:$E$1036129,L299,Bitácora!$AM$5:$AM$1036129,AA314)=0," ",SUMIFS(Bitácora!$Y$5:$Y$1036129,Bitácora!$D$5:$D$1036129,F299,Bitácora!$AN$5:$AN$1036129,V299,Bitácora!$E$5:$E$1036129,L299,Bitácora!$AM$5:$AM$1036129,AA314))</f>
        <v xml:space="preserve"> </v>
      </c>
      <c r="AG314" s="615"/>
      <c r="AH314" s="615"/>
      <c r="AI314" s="615"/>
      <c r="AJ314" s="605" t="str">
        <f>IF(SUMIFS(Bitácora!$Z$5:$Z$1036129,Bitácora!$D$5:$D$1036129,F299,Bitácora!$AN$5:$AN$1036129,V299,Bitácora!$E$5:$E$1036129,L299,Bitácora!$AM$5:$AM$1036129,AA314)=0," ",SUMIFS(Bitácora!$Z$5:$Z$1036129,Bitácora!$D$5:$D$1036129,F299,Bitácora!$AN$5:$AN$1036129,V299,Bitácora!$E$5:$E$1036129,L299,Bitácora!$AM$5:$AM$1036129,AA314))</f>
        <v xml:space="preserve"> </v>
      </c>
      <c r="AK314" s="615"/>
      <c r="AL314" s="615"/>
      <c r="AM314" s="615"/>
      <c r="AN314" s="605" t="str">
        <f>IF(SUMIFS(Bitácora!$AA$5:$AA$1036129,Bitácora!$D$5:$D$1036129,F299,Bitácora!$AN$5:$AN$1036129,V299,Bitácora!$E$5:$E$1036129,L299,Bitácora!$AM$5:$AM$1036129,AA314)=0," ",SUMIFS(Bitácora!$AA$5:$AA$1036129,Bitácora!$D$5:$D$1036129,F299,Bitácora!$AN$5:$AN$1036129,V299,Bitácora!$E$5:$E$1036129,L299,Bitácora!$AM$5:$AM$1036129,AA314))</f>
        <v xml:space="preserve"> </v>
      </c>
      <c r="AO314" s="615"/>
      <c r="AP314" s="615"/>
      <c r="AQ314" s="615"/>
      <c r="AR314" s="606" t="str">
        <f>IF(SUMIFS(Bitácora!$AE$5:$AE$1036129,Bitácora!$D$5:$D$1036129,F299,Bitácora!$AN$5:$AN$1036129,V299,Bitácora!$E$5:$E$1036129,L299,Bitácora!$AM$5:$AM$1036129,AA314)=0," ",SUMIFS(Bitácora!$AE$5:$AE$1036129,Bitácora!$D$5:$D$1036129,F299,Bitácora!$AN$5:$AN$1036129,V299,Bitácora!$E$5:$E$1036129,L299,Bitácora!$AM$5:$AM$1036129,AA314))</f>
        <v xml:space="preserve"> </v>
      </c>
      <c r="AS314" s="606"/>
      <c r="AT314" s="606"/>
      <c r="AU314" s="606" t="str">
        <f>IF(SUMIFS(Bitácora!$AF$5:$AF$1036129,Bitácora!$D$5:$D$1036129,F299,Bitácora!$AN$5:$AN$1036129,V299,Bitácora!$E$5:$E$1036129,L299,Bitácora!$AM$5:$AM$1036129,AA314)=0," ",SUMIFS(Bitácora!$AF$5:$AF$1036129,Bitácora!$D$5:$D$1036129,F299,Bitácora!$AN$5:$AN$1036129,V299,Bitácora!$E$5:$E$1036129,L299,Bitácora!$AM$5:$AM$1036129,AA314))</f>
        <v xml:space="preserve"> </v>
      </c>
      <c r="AV314" s="617"/>
      <c r="AW314" s="617"/>
      <c r="AX314" s="632"/>
      <c r="AY314" s="630"/>
      <c r="AZ314" s="644" t="str">
        <f>IF(Portada!$A$1="www.fly-logics.com","INSTR.",0)</f>
        <v>INSTR.</v>
      </c>
      <c r="BA314" s="634"/>
      <c r="BB314" s="634"/>
      <c r="BC314" s="634"/>
      <c r="BD314" s="635"/>
      <c r="BE314" s="1136" t="str">
        <f>IF(SUMIFS(Bitácora!$AA$5:$AA$1036129,Bitácora!$D$5:$D$1036129,BC299,Bitácora!$AN$5:$AN$1036129,BS299,Bitácora!$E$5:$E$1036129,BI299)=0," ",SUMIFS(Bitácora!$AA$5:$AA$1036129,Bitácora!$D$5:$D$1036129,BC299,Bitácora!$AN$5:$AN$1036129,BS299,Bitácora!$E$5:$E$1036129,BI299))</f>
        <v xml:space="preserve"> </v>
      </c>
      <c r="BF314" s="1137" t="str">
        <f t="shared" ref="BF314" si="373">BE314</f>
        <v xml:space="preserve"> </v>
      </c>
      <c r="BG314" s="1137"/>
      <c r="BH314" s="1137"/>
      <c r="BI314" s="1137"/>
      <c r="BJ314" s="1137"/>
      <c r="BK314" s="625"/>
      <c r="BL314" s="654" t="str">
        <f>IF(Portada!$A$1="www.fly-logics.com","ATERRIZAJES",0)</f>
        <v>ATERRIZAJES</v>
      </c>
      <c r="BM314" s="641"/>
      <c r="BN314" s="641"/>
      <c r="BO314" s="641"/>
      <c r="BP314" s="641"/>
      <c r="BQ314" s="641"/>
      <c r="BR314" s="641"/>
      <c r="BS314" s="641"/>
      <c r="BT314" s="641"/>
      <c r="BU314" s="641"/>
      <c r="BV314" s="641"/>
      <c r="BW314" s="15"/>
      <c r="BX314" s="613" t="str">
        <f>IF(Portada!$A$1="www.fly-logics.com","JUN",0)</f>
        <v>JUN</v>
      </c>
      <c r="BY314" s="614"/>
      <c r="BZ314" s="614"/>
      <c r="CA314" s="614"/>
      <c r="CB314" s="614"/>
      <c r="CC314" s="605" t="str">
        <f>IF(SUMIFS(Bitácora!$Y$5:$Y$1036129,Bitácora!$D$5:$D$1036129,BC299,Bitácora!$AN$5:$AN$1036129,BS299,Bitácora!$E$5:$E$1036129,BI299,Bitácora!$AM$5:$AM$1036129,BX314)=0," ",SUMIFS(Bitácora!$Y$5:$Y$1036129,Bitácora!$D$5:$D$1036129,BC299,Bitácora!$AN$5:$AN$1036129,BS299,Bitácora!$E$5:$E$1036129,BI299,Bitácora!$AM$5:$AM$1036129,BX314))</f>
        <v xml:space="preserve"> </v>
      </c>
      <c r="CD314" s="615"/>
      <c r="CE314" s="615"/>
      <c r="CF314" s="615"/>
      <c r="CG314" s="605" t="str">
        <f>IF(SUMIFS(Bitácora!$Z$5:$Z$1036129,Bitácora!$D$5:$D$1036129,BC299,Bitácora!$AN$5:$AN$1036129,BS299,Bitácora!$E$5:$E$1036129,BI299,Bitácora!$AM$5:$AM$1036129,BX314)=0," ",SUMIFS(Bitácora!$Z$5:$Z$1036129,Bitácora!$D$5:$D$1036129,BC299,Bitácora!$AN$5:$AN$1036129,BS299,Bitácora!$E$5:$E$1036129,BI299,Bitácora!$AM$5:$AM$1036129,BX314))</f>
        <v xml:space="preserve"> </v>
      </c>
      <c r="CH314" s="615"/>
      <c r="CI314" s="615"/>
      <c r="CJ314" s="615"/>
      <c r="CK314" s="605" t="str">
        <f>IF(SUMIFS(Bitácora!$AA$5:$AA$1036129,Bitácora!$D$5:$D$1036129,BC299,Bitácora!$AN$5:$AN$1036129,BS299,Bitácora!$E$5:$E$1036129,BI299,Bitácora!$AM$5:$AM$1036129,BX314)=0," ",SUMIFS(Bitácora!$AA$5:$AA$1036129,Bitácora!$D$5:$D$1036129,BC299,Bitácora!$AN$5:$AN$1036129,BS299,Bitácora!$E$5:$E$1036129,BI299,Bitácora!$AM$5:$AM$1036129,BX314))</f>
        <v xml:space="preserve"> </v>
      </c>
      <c r="CL314" s="615"/>
      <c r="CM314" s="615"/>
      <c r="CN314" s="615"/>
      <c r="CO314" s="606" t="str">
        <f>IF(SUMIFS(Bitácora!$AE$5:$AE$1036129,Bitácora!$D$5:$D$1036129,BC299,Bitácora!$AN$5:$AN$1036129,BS299,Bitácora!$E$5:$E$1036129,BI299,Bitácora!$AM$5:$AM$1036129,BX314)=0," ",SUMIFS(Bitácora!$AE$5:$AE$1036129,Bitácora!$D$5:$D$1036129,BC299,Bitácora!$AN$5:$AN$1036129,BS299,Bitácora!$E$5:$E$1036129,BI299,Bitácora!$AM$5:$AM$1036129,BX314))</f>
        <v xml:space="preserve"> </v>
      </c>
      <c r="CP314" s="606"/>
      <c r="CQ314" s="606"/>
      <c r="CR314" s="606" t="str">
        <f>IF(SUMIFS(Bitácora!$AF$5:$AF$1036129,Bitácora!$D$5:$D$1036129,BC299,Bitácora!$AN$5:$AN$1036129,BS299,Bitácora!$E$5:$E$1036129,BI299,Bitácora!$AM$5:$AM$1036129,BX314)=0," ",SUMIFS(Bitácora!$AF$5:$AF$1036129,Bitácora!$D$5:$D$1036129,BC299,Bitácora!$AN$5:$AN$1036129,BS299,Bitácora!$E$5:$E$1036129,BI299,Bitácora!$AM$5:$AM$1036129,BX314))</f>
        <v xml:space="preserve"> </v>
      </c>
      <c r="CS314" s="617"/>
      <c r="CT314" s="617"/>
      <c r="CU314" s="632"/>
      <c r="CV314" s="276"/>
      <c r="CW314" s="244"/>
      <c r="CX314" s="630"/>
      <c r="CY314" s="644" t="str">
        <f>IF(Portada!$A$1="www.fly-logics.com","INSTR.",0)</f>
        <v>INSTR.</v>
      </c>
      <c r="CZ314" s="634"/>
      <c r="DA314" s="634"/>
      <c r="DB314" s="634"/>
      <c r="DC314" s="635"/>
      <c r="DD314" s="1136" t="str">
        <f>IF(SUMIFS(Bitácora!$AA$5:$AA$1036129,Bitácora!$D$5:$D$1036129,DB299,Bitácora!$AN$5:$AN$1036129,DR299,Bitácora!$E$5:$E$1036129,DH299)=0," ",SUMIFS(Bitácora!$AA$5:$AA$1036129,Bitácora!$D$5:$D$1036129,DB299,Bitácora!$AN$5:$AN$1036129,DR299,Bitácora!$E$5:$E$1036129,DH299))</f>
        <v xml:space="preserve"> </v>
      </c>
      <c r="DE314" s="1137" t="str">
        <f t="shared" ref="DE314" si="374">DD314</f>
        <v xml:space="preserve"> </v>
      </c>
      <c r="DF314" s="1137"/>
      <c r="DG314" s="1137"/>
      <c r="DH314" s="1137"/>
      <c r="DI314" s="1137"/>
      <c r="DJ314" s="625"/>
      <c r="DK314" s="654" t="str">
        <f>IF(Portada!$A$1="www.fly-logics.com","ATERRIZAJES",0)</f>
        <v>ATERRIZAJES</v>
      </c>
      <c r="DL314" s="641"/>
      <c r="DM314" s="641"/>
      <c r="DN314" s="641"/>
      <c r="DO314" s="641"/>
      <c r="DP314" s="641"/>
      <c r="DQ314" s="641"/>
      <c r="DR314" s="641"/>
      <c r="DS314" s="641"/>
      <c r="DT314" s="641"/>
      <c r="DU314" s="641"/>
      <c r="DV314" s="15"/>
      <c r="DW314" s="613" t="str">
        <f>IF(Portada!$A$1="www.fly-logics.com","JUN",0)</f>
        <v>JUN</v>
      </c>
      <c r="DX314" s="614"/>
      <c r="DY314" s="614"/>
      <c r="DZ314" s="614"/>
      <c r="EA314" s="614"/>
      <c r="EB314" s="605" t="str">
        <f>IF(SUMIFS(Bitácora!$Y$5:$Y$1036129,Bitácora!$D$5:$D$1036129,DB299,Bitácora!$AN$5:$AN$1036129,DR299,Bitácora!$E$5:$E$1036129,DH299,Bitácora!$AM$5:$AM$1036129,DW314)=0," ",SUMIFS(Bitácora!$Y$5:$Y$1036129,Bitácora!$D$5:$D$1036129,DB299,Bitácora!$AN$5:$AN$1036129,DR299,Bitácora!$E$5:$E$1036129,DH299,Bitácora!$AM$5:$AM$1036129,DW314))</f>
        <v xml:space="preserve"> </v>
      </c>
      <c r="EC314" s="615"/>
      <c r="ED314" s="615"/>
      <c r="EE314" s="615"/>
      <c r="EF314" s="605" t="str">
        <f>IF(SUMIFS(Bitácora!$Z$5:$Z$1036129,Bitácora!$D$5:$D$1036129,DB299,Bitácora!$AN$5:$AN$1036129,DR299,Bitácora!$E$5:$E$1036129,DH299,Bitácora!$AM$5:$AM$1036129,DW314)=0," ",SUMIFS(Bitácora!$Z$5:$Z$1036129,Bitácora!$D$5:$D$1036129,DB299,Bitácora!$AN$5:$AN$1036129,DR299,Bitácora!$E$5:$E$1036129,DH299,Bitácora!$AM$5:$AM$1036129,DW314))</f>
        <v xml:space="preserve"> </v>
      </c>
      <c r="EG314" s="615"/>
      <c r="EH314" s="615"/>
      <c r="EI314" s="615"/>
      <c r="EJ314" s="605" t="str">
        <f>IF(SUMIFS(Bitácora!$AA$5:$AA$1036129,Bitácora!$D$5:$D$1036129,DB299,Bitácora!$AN$5:$AN$1036129,DR299,Bitácora!$E$5:$E$1036129,DH299,Bitácora!$AM$5:$AM$1036129,DW314)=0," ",SUMIFS(Bitácora!$AA$5:$AA$1036129,Bitácora!$D$5:$D$1036129,DB299,Bitácora!$AN$5:$AN$1036129,DR299,Bitácora!$E$5:$E$1036129,DH299,Bitácora!$AM$5:$AM$1036129,DW314))</f>
        <v xml:space="preserve"> </v>
      </c>
      <c r="EK314" s="615"/>
      <c r="EL314" s="615"/>
      <c r="EM314" s="615"/>
      <c r="EN314" s="606" t="str">
        <f>IF(SUMIFS(Bitácora!$AE$5:$AE$1036129,Bitácora!$D$5:$D$1036129,DB299,Bitácora!$AN$5:$AN$1036129,DR299,Bitácora!$E$5:$E$1036129,DH299,Bitácora!$AM$5:$AM$1036129,DW314)=0," ",SUMIFS(Bitácora!$AE$5:$AE$1036129,Bitácora!$D$5:$D$1036129,DB299,Bitácora!$AN$5:$AN$1036129,DR299,Bitácora!$E$5:$E$1036129,DH299,Bitácora!$AM$5:$AM$1036129,DW314))</f>
        <v xml:space="preserve"> </v>
      </c>
      <c r="EO314" s="606"/>
      <c r="EP314" s="606"/>
      <c r="EQ314" s="606" t="str">
        <f>IF(SUMIFS(Bitácora!$AF$5:$AF$1036129,Bitácora!$D$5:$D$1036129,DB299,Bitácora!$AN$5:$AN$1036129,DR299,Bitácora!$E$5:$E$1036129,DH299,Bitácora!$AM$5:$AM$1036129,DW314)=0," ",SUMIFS(Bitácora!$AF$5:$AF$1036129,Bitácora!$D$5:$D$1036129,DB299,Bitácora!$AN$5:$AN$1036129,DR299,Bitácora!$E$5:$E$1036129,DH299,Bitácora!$AM$5:$AM$1036129,DW314))</f>
        <v xml:space="preserve"> </v>
      </c>
      <c r="ER314" s="617"/>
      <c r="ES314" s="617"/>
      <c r="ET314" s="632"/>
      <c r="EU314" s="630"/>
      <c r="EV314" s="644" t="str">
        <f>IF(Portada!$A$1="www.fly-logics.com","INSTR.",0)</f>
        <v>INSTR.</v>
      </c>
      <c r="EW314" s="634"/>
      <c r="EX314" s="634"/>
      <c r="EY314" s="634"/>
      <c r="EZ314" s="635"/>
      <c r="FA314" s="1136" t="str">
        <f>IF(SUMIFS(Bitácora!$AA$5:$AA$1036129,Bitácora!$D$5:$D$1036129,EY299,Bitácora!$AN$5:$AN$1036129,FO299,Bitácora!$E$5:$E$1036129,FE299)=0," ",SUMIFS(Bitácora!$AA$5:$AA$1036129,Bitácora!$D$5:$D$1036129,EY299,Bitácora!$AN$5:$AN$1036129,FO299,Bitácora!$E$5:$E$1036129,FE299))</f>
        <v xml:space="preserve"> </v>
      </c>
      <c r="FB314" s="1137" t="str">
        <f t="shared" ref="FB314" si="375">FA314</f>
        <v xml:space="preserve"> </v>
      </c>
      <c r="FC314" s="1137"/>
      <c r="FD314" s="1137"/>
      <c r="FE314" s="1137"/>
      <c r="FF314" s="1137"/>
      <c r="FG314" s="625"/>
      <c r="FH314" s="654" t="str">
        <f>IF(Portada!$A$1="www.fly-logics.com","ATERRIZAJES",0)</f>
        <v>ATERRIZAJES</v>
      </c>
      <c r="FI314" s="641"/>
      <c r="FJ314" s="641"/>
      <c r="FK314" s="641"/>
      <c r="FL314" s="641"/>
      <c r="FM314" s="641"/>
      <c r="FN314" s="641"/>
      <c r="FO314" s="641"/>
      <c r="FP314" s="641"/>
      <c r="FQ314" s="641"/>
      <c r="FR314" s="641"/>
      <c r="FS314" s="15"/>
      <c r="FT314" s="613" t="str">
        <f>IF(Portada!$A$1="www.fly-logics.com","JUN",0)</f>
        <v>JUN</v>
      </c>
      <c r="FU314" s="614"/>
      <c r="FV314" s="614"/>
      <c r="FW314" s="614"/>
      <c r="FX314" s="614"/>
      <c r="FY314" s="605" t="str">
        <f>IF(SUMIFS(Bitácora!$Y$5:$Y$1036129,Bitácora!$D$5:$D$1036129,EY299,Bitácora!$AN$5:$AN$1036129,FO299,Bitácora!$E$5:$E$1036129,FE299,Bitácora!$AM$5:$AM$1036129,FT314)=0," ",SUMIFS(Bitácora!$Y$5:$Y$1036129,Bitácora!$D$5:$D$1036129,EY299,Bitácora!$AN$5:$AN$1036129,FO299,Bitácora!$E$5:$E$1036129,FE299,Bitácora!$AM$5:$AM$1036129,FT314))</f>
        <v xml:space="preserve"> </v>
      </c>
      <c r="FZ314" s="615"/>
      <c r="GA314" s="615"/>
      <c r="GB314" s="615"/>
      <c r="GC314" s="605" t="str">
        <f>IF(SUMIFS(Bitácora!$Z$5:$Z$1036129,Bitácora!$D$5:$D$1036129,EY299,Bitácora!$AN$5:$AN$1036129,FO299,Bitácora!$E$5:$E$1036129,FE299,Bitácora!$AM$5:$AM$1036129,FT314)=0," ",SUMIFS(Bitácora!$Z$5:$Z$1036129,Bitácora!$D$5:$D$1036129,EY299,Bitácora!$AN$5:$AN$1036129,FO299,Bitácora!$E$5:$E$1036129,FE299,Bitácora!$AM$5:$AM$1036129,FT314))</f>
        <v xml:space="preserve"> </v>
      </c>
      <c r="GD314" s="615"/>
      <c r="GE314" s="615"/>
      <c r="GF314" s="615"/>
      <c r="GG314" s="605" t="str">
        <f>IF(SUMIFS(Bitácora!$AA$5:$AA$1036129,Bitácora!$D$5:$D$1036129,EY299,Bitácora!$AN$5:$AN$1036129,FO299,Bitácora!$E$5:$E$1036129,FE299,Bitácora!$AM$5:$AM$1036129,FT314)=0," ",SUMIFS(Bitácora!$AA$5:$AA$1036129,Bitácora!$D$5:$D$1036129,EY299,Bitácora!$AN$5:$AN$1036129,FO299,Bitácora!$E$5:$E$1036129,FE299,Bitácora!$AM$5:$AM$1036129,FT314))</f>
        <v xml:space="preserve"> </v>
      </c>
      <c r="GH314" s="615"/>
      <c r="GI314" s="615"/>
      <c r="GJ314" s="615"/>
      <c r="GK314" s="606" t="str">
        <f>IF(SUMIFS(Bitácora!$AE$5:$AE$1036129,Bitácora!$D$5:$D$1036129,EY299,Bitácora!$AN$5:$AN$1036129,FO299,Bitácora!$E$5:$E$1036129,FE299,Bitácora!$AM$5:$AM$1036129,FT314)=0," ",SUMIFS(Bitácora!$AE$5:$AE$1036129,Bitácora!$D$5:$D$1036129,EY299,Bitácora!$AN$5:$AN$1036129,FO299,Bitácora!$E$5:$E$1036129,FE299,Bitácora!$AM$5:$AM$1036129,FT314))</f>
        <v xml:space="preserve"> </v>
      </c>
      <c r="GL314" s="606"/>
      <c r="GM314" s="606"/>
      <c r="GN314" s="606" t="str">
        <f>IF(SUMIFS(Bitácora!$AF$5:$AF$1036129,Bitácora!$D$5:$D$1036129,EY299,Bitácora!$AN$5:$AN$1036129,FO299,Bitácora!$E$5:$E$1036129,FE299,Bitácora!$AM$5:$AM$1036129,FT314)=0," ",SUMIFS(Bitácora!$AF$5:$AF$1036129,Bitácora!$D$5:$D$1036129,EY299,Bitácora!$AN$5:$AN$1036129,FO299,Bitácora!$E$5:$E$1036129,FE299,Bitácora!$AM$5:$AM$1036129,FT314))</f>
        <v xml:space="preserve"> </v>
      </c>
      <c r="GO314" s="617"/>
      <c r="GP314" s="617"/>
      <c r="GQ314" s="632"/>
      <c r="GR314" s="6"/>
    </row>
    <row r="315" spans="1:200" ht="8.85" customHeight="1" x14ac:dyDescent="0.25">
      <c r="A315" s="244"/>
      <c r="B315" s="630"/>
      <c r="C315" s="634"/>
      <c r="D315" s="634"/>
      <c r="E315" s="634"/>
      <c r="F315" s="634"/>
      <c r="G315" s="635"/>
      <c r="H315" s="1136"/>
      <c r="I315" s="1137"/>
      <c r="J315" s="1137"/>
      <c r="K315" s="1137"/>
      <c r="L315" s="1137"/>
      <c r="M315" s="1137"/>
      <c r="N315" s="625"/>
      <c r="O315" s="641"/>
      <c r="P315" s="641"/>
      <c r="Q315" s="641"/>
      <c r="R315" s="641"/>
      <c r="S315" s="641"/>
      <c r="T315" s="641"/>
      <c r="U315" s="641"/>
      <c r="V315" s="641"/>
      <c r="W315" s="641"/>
      <c r="X315" s="641"/>
      <c r="Y315" s="641"/>
      <c r="Z315" s="15"/>
      <c r="AA315" s="614"/>
      <c r="AB315" s="614"/>
      <c r="AC315" s="614"/>
      <c r="AD315" s="614"/>
      <c r="AE315" s="614"/>
      <c r="AF315" s="615"/>
      <c r="AG315" s="616"/>
      <c r="AH315" s="616"/>
      <c r="AI315" s="615"/>
      <c r="AJ315" s="615"/>
      <c r="AK315" s="616"/>
      <c r="AL315" s="616"/>
      <c r="AM315" s="615"/>
      <c r="AN315" s="615"/>
      <c r="AO315" s="616"/>
      <c r="AP315" s="616"/>
      <c r="AQ315" s="615"/>
      <c r="AR315" s="606"/>
      <c r="AS315" s="606"/>
      <c r="AT315" s="606"/>
      <c r="AU315" s="617"/>
      <c r="AV315" s="618"/>
      <c r="AW315" s="617"/>
      <c r="AX315" s="632"/>
      <c r="AY315" s="630"/>
      <c r="AZ315" s="634"/>
      <c r="BA315" s="634"/>
      <c r="BB315" s="634"/>
      <c r="BC315" s="634"/>
      <c r="BD315" s="635"/>
      <c r="BE315" s="1136"/>
      <c r="BF315" s="1137"/>
      <c r="BG315" s="1137"/>
      <c r="BH315" s="1137"/>
      <c r="BI315" s="1137"/>
      <c r="BJ315" s="1137"/>
      <c r="BK315" s="625"/>
      <c r="BL315" s="641"/>
      <c r="BM315" s="641"/>
      <c r="BN315" s="641"/>
      <c r="BO315" s="641"/>
      <c r="BP315" s="641"/>
      <c r="BQ315" s="641"/>
      <c r="BR315" s="641"/>
      <c r="BS315" s="641"/>
      <c r="BT315" s="641"/>
      <c r="BU315" s="641"/>
      <c r="BV315" s="641"/>
      <c r="BW315" s="15"/>
      <c r="BX315" s="614"/>
      <c r="BY315" s="614"/>
      <c r="BZ315" s="614"/>
      <c r="CA315" s="614"/>
      <c r="CB315" s="614"/>
      <c r="CC315" s="615"/>
      <c r="CD315" s="616"/>
      <c r="CE315" s="616"/>
      <c r="CF315" s="615"/>
      <c r="CG315" s="615"/>
      <c r="CH315" s="616"/>
      <c r="CI315" s="616"/>
      <c r="CJ315" s="615"/>
      <c r="CK315" s="615"/>
      <c r="CL315" s="616"/>
      <c r="CM315" s="616"/>
      <c r="CN315" s="615"/>
      <c r="CO315" s="606"/>
      <c r="CP315" s="606"/>
      <c r="CQ315" s="606"/>
      <c r="CR315" s="617"/>
      <c r="CS315" s="618"/>
      <c r="CT315" s="617"/>
      <c r="CU315" s="632"/>
      <c r="CV315" s="276"/>
      <c r="CW315" s="244"/>
      <c r="CX315" s="630"/>
      <c r="CY315" s="634"/>
      <c r="CZ315" s="634"/>
      <c r="DA315" s="634"/>
      <c r="DB315" s="634"/>
      <c r="DC315" s="635"/>
      <c r="DD315" s="1136"/>
      <c r="DE315" s="1137"/>
      <c r="DF315" s="1137"/>
      <c r="DG315" s="1137"/>
      <c r="DH315" s="1137"/>
      <c r="DI315" s="1137"/>
      <c r="DJ315" s="625"/>
      <c r="DK315" s="641"/>
      <c r="DL315" s="641"/>
      <c r="DM315" s="641"/>
      <c r="DN315" s="641"/>
      <c r="DO315" s="641"/>
      <c r="DP315" s="641"/>
      <c r="DQ315" s="641"/>
      <c r="DR315" s="641"/>
      <c r="DS315" s="641"/>
      <c r="DT315" s="641"/>
      <c r="DU315" s="641"/>
      <c r="DV315" s="15"/>
      <c r="DW315" s="614"/>
      <c r="DX315" s="614"/>
      <c r="DY315" s="614"/>
      <c r="DZ315" s="614"/>
      <c r="EA315" s="614"/>
      <c r="EB315" s="615"/>
      <c r="EC315" s="616"/>
      <c r="ED315" s="616"/>
      <c r="EE315" s="615"/>
      <c r="EF315" s="615"/>
      <c r="EG315" s="616"/>
      <c r="EH315" s="616"/>
      <c r="EI315" s="615"/>
      <c r="EJ315" s="615"/>
      <c r="EK315" s="616"/>
      <c r="EL315" s="616"/>
      <c r="EM315" s="615"/>
      <c r="EN315" s="606"/>
      <c r="EO315" s="606"/>
      <c r="EP315" s="606"/>
      <c r="EQ315" s="617"/>
      <c r="ER315" s="618"/>
      <c r="ES315" s="617"/>
      <c r="ET315" s="632"/>
      <c r="EU315" s="630"/>
      <c r="EV315" s="634"/>
      <c r="EW315" s="634"/>
      <c r="EX315" s="634"/>
      <c r="EY315" s="634"/>
      <c r="EZ315" s="635"/>
      <c r="FA315" s="1136"/>
      <c r="FB315" s="1137"/>
      <c r="FC315" s="1137"/>
      <c r="FD315" s="1137"/>
      <c r="FE315" s="1137"/>
      <c r="FF315" s="1137"/>
      <c r="FG315" s="625"/>
      <c r="FH315" s="641"/>
      <c r="FI315" s="641"/>
      <c r="FJ315" s="641"/>
      <c r="FK315" s="641"/>
      <c r="FL315" s="641"/>
      <c r="FM315" s="641"/>
      <c r="FN315" s="641"/>
      <c r="FO315" s="641"/>
      <c r="FP315" s="641"/>
      <c r="FQ315" s="641"/>
      <c r="FR315" s="641"/>
      <c r="FS315" s="15"/>
      <c r="FT315" s="614"/>
      <c r="FU315" s="614"/>
      <c r="FV315" s="614"/>
      <c r="FW315" s="614"/>
      <c r="FX315" s="614"/>
      <c r="FY315" s="615"/>
      <c r="FZ315" s="616"/>
      <c r="GA315" s="616"/>
      <c r="GB315" s="615"/>
      <c r="GC315" s="615"/>
      <c r="GD315" s="616"/>
      <c r="GE315" s="616"/>
      <c r="GF315" s="615"/>
      <c r="GG315" s="615"/>
      <c r="GH315" s="616"/>
      <c r="GI315" s="616"/>
      <c r="GJ315" s="615"/>
      <c r="GK315" s="606"/>
      <c r="GL315" s="606"/>
      <c r="GM315" s="606"/>
      <c r="GN315" s="617"/>
      <c r="GO315" s="618"/>
      <c r="GP315" s="617"/>
      <c r="GQ315" s="632"/>
      <c r="GR315" s="6"/>
    </row>
    <row r="316" spans="1:200" ht="3" customHeight="1" x14ac:dyDescent="0.25">
      <c r="A316" s="244"/>
      <c r="B316" s="630"/>
      <c r="C316" s="625"/>
      <c r="D316" s="625"/>
      <c r="E316" s="625"/>
      <c r="F316" s="625"/>
      <c r="G316" s="625"/>
      <c r="H316" s="625"/>
      <c r="I316" s="625"/>
      <c r="J316" s="625"/>
      <c r="K316" s="625"/>
      <c r="L316" s="625"/>
      <c r="M316" s="625"/>
      <c r="N316" s="625"/>
      <c r="O316" s="625"/>
      <c r="P316" s="625"/>
      <c r="Q316" s="625"/>
      <c r="R316" s="625"/>
      <c r="S316" s="625"/>
      <c r="T316" s="625"/>
      <c r="U316" s="625"/>
      <c r="V316" s="625"/>
      <c r="W316" s="625"/>
      <c r="X316" s="625"/>
      <c r="Y316" s="625"/>
      <c r="Z316" s="15"/>
      <c r="AA316" s="614"/>
      <c r="AB316" s="614"/>
      <c r="AC316" s="614"/>
      <c r="AD316" s="614"/>
      <c r="AE316" s="614"/>
      <c r="AF316" s="615"/>
      <c r="AG316" s="615"/>
      <c r="AH316" s="615"/>
      <c r="AI316" s="615"/>
      <c r="AJ316" s="652"/>
      <c r="AK316" s="652"/>
      <c r="AL316" s="652"/>
      <c r="AM316" s="652"/>
      <c r="AN316" s="615"/>
      <c r="AO316" s="615"/>
      <c r="AP316" s="615"/>
      <c r="AQ316" s="615"/>
      <c r="AR316" s="606"/>
      <c r="AS316" s="606"/>
      <c r="AT316" s="606"/>
      <c r="AU316" s="653"/>
      <c r="AV316" s="653"/>
      <c r="AW316" s="653"/>
      <c r="AX316" s="632"/>
      <c r="AY316" s="630"/>
      <c r="AZ316" s="625"/>
      <c r="BA316" s="625"/>
      <c r="BB316" s="625"/>
      <c r="BC316" s="625"/>
      <c r="BD316" s="625"/>
      <c r="BE316" s="625"/>
      <c r="BF316" s="625"/>
      <c r="BG316" s="625"/>
      <c r="BH316" s="625"/>
      <c r="BI316" s="625"/>
      <c r="BJ316" s="625"/>
      <c r="BK316" s="625"/>
      <c r="BL316" s="625"/>
      <c r="BM316" s="625"/>
      <c r="BN316" s="625"/>
      <c r="BO316" s="625"/>
      <c r="BP316" s="625"/>
      <c r="BQ316" s="625"/>
      <c r="BR316" s="625"/>
      <c r="BS316" s="625"/>
      <c r="BT316" s="625"/>
      <c r="BU316" s="625"/>
      <c r="BV316" s="625"/>
      <c r="BW316" s="15"/>
      <c r="BX316" s="614"/>
      <c r="BY316" s="614"/>
      <c r="BZ316" s="614"/>
      <c r="CA316" s="614"/>
      <c r="CB316" s="614"/>
      <c r="CC316" s="615"/>
      <c r="CD316" s="615"/>
      <c r="CE316" s="615"/>
      <c r="CF316" s="615"/>
      <c r="CG316" s="652"/>
      <c r="CH316" s="652"/>
      <c r="CI316" s="652"/>
      <c r="CJ316" s="652"/>
      <c r="CK316" s="615"/>
      <c r="CL316" s="615"/>
      <c r="CM316" s="615"/>
      <c r="CN316" s="615"/>
      <c r="CO316" s="606"/>
      <c r="CP316" s="606"/>
      <c r="CQ316" s="606"/>
      <c r="CR316" s="653"/>
      <c r="CS316" s="653"/>
      <c r="CT316" s="653"/>
      <c r="CU316" s="632"/>
      <c r="CV316" s="276"/>
      <c r="CW316" s="244"/>
      <c r="CX316" s="630"/>
      <c r="CY316" s="625"/>
      <c r="CZ316" s="625"/>
      <c r="DA316" s="625"/>
      <c r="DB316" s="625"/>
      <c r="DC316" s="625"/>
      <c r="DD316" s="625"/>
      <c r="DE316" s="625"/>
      <c r="DF316" s="625"/>
      <c r="DG316" s="625"/>
      <c r="DH316" s="625"/>
      <c r="DI316" s="625"/>
      <c r="DJ316" s="625"/>
      <c r="DK316" s="625"/>
      <c r="DL316" s="625"/>
      <c r="DM316" s="625"/>
      <c r="DN316" s="625"/>
      <c r="DO316" s="625"/>
      <c r="DP316" s="625"/>
      <c r="DQ316" s="625"/>
      <c r="DR316" s="625"/>
      <c r="DS316" s="625"/>
      <c r="DT316" s="625"/>
      <c r="DU316" s="625"/>
      <c r="DV316" s="15"/>
      <c r="DW316" s="614"/>
      <c r="DX316" s="614"/>
      <c r="DY316" s="614"/>
      <c r="DZ316" s="614"/>
      <c r="EA316" s="614"/>
      <c r="EB316" s="615"/>
      <c r="EC316" s="615"/>
      <c r="ED316" s="615"/>
      <c r="EE316" s="615"/>
      <c r="EF316" s="652"/>
      <c r="EG316" s="652"/>
      <c r="EH316" s="652"/>
      <c r="EI316" s="652"/>
      <c r="EJ316" s="615"/>
      <c r="EK316" s="615"/>
      <c r="EL316" s="615"/>
      <c r="EM316" s="615"/>
      <c r="EN316" s="606"/>
      <c r="EO316" s="606"/>
      <c r="EP316" s="606"/>
      <c r="EQ316" s="653"/>
      <c r="ER316" s="653"/>
      <c r="ES316" s="653"/>
      <c r="ET316" s="632"/>
      <c r="EU316" s="630"/>
      <c r="EV316" s="625"/>
      <c r="EW316" s="625"/>
      <c r="EX316" s="625"/>
      <c r="EY316" s="625"/>
      <c r="EZ316" s="625"/>
      <c r="FA316" s="625"/>
      <c r="FB316" s="625"/>
      <c r="FC316" s="625"/>
      <c r="FD316" s="625"/>
      <c r="FE316" s="625"/>
      <c r="FF316" s="625"/>
      <c r="FG316" s="625"/>
      <c r="FH316" s="625"/>
      <c r="FI316" s="625"/>
      <c r="FJ316" s="625"/>
      <c r="FK316" s="625"/>
      <c r="FL316" s="625"/>
      <c r="FM316" s="625"/>
      <c r="FN316" s="625"/>
      <c r="FO316" s="625"/>
      <c r="FP316" s="625"/>
      <c r="FQ316" s="625"/>
      <c r="FR316" s="625"/>
      <c r="FS316" s="15"/>
      <c r="FT316" s="614"/>
      <c r="FU316" s="614"/>
      <c r="FV316" s="614"/>
      <c r="FW316" s="614"/>
      <c r="FX316" s="614"/>
      <c r="FY316" s="615"/>
      <c r="FZ316" s="615"/>
      <c r="GA316" s="615"/>
      <c r="GB316" s="615"/>
      <c r="GC316" s="652"/>
      <c r="GD316" s="652"/>
      <c r="GE316" s="652"/>
      <c r="GF316" s="652"/>
      <c r="GG316" s="615"/>
      <c r="GH316" s="615"/>
      <c r="GI316" s="615"/>
      <c r="GJ316" s="615"/>
      <c r="GK316" s="606"/>
      <c r="GL316" s="606"/>
      <c r="GM316" s="606"/>
      <c r="GN316" s="653"/>
      <c r="GO316" s="653"/>
      <c r="GP316" s="653"/>
      <c r="GQ316" s="632"/>
      <c r="GR316" s="6"/>
    </row>
    <row r="317" spans="1:200" ht="10.5" customHeight="1" x14ac:dyDescent="0.25">
      <c r="A317" s="244"/>
      <c r="B317" s="630"/>
      <c r="C317" s="644" t="str">
        <f>IF(Portada!$A$1="www.fly-logics.com","PIC",0)</f>
        <v>PIC</v>
      </c>
      <c r="D317" s="634"/>
      <c r="E317" s="634"/>
      <c r="F317" s="634"/>
      <c r="G317" s="635"/>
      <c r="H317" s="1136" t="str">
        <f>IF(SUMIFS(Bitácora!$Y$5:$Y$1036129,Bitácora!$D$5:$D$1036129,F299,Bitácora!$AN$5:$AN$1036129,V299,Bitácora!$E$5:$E$1036129,L299)=0," ",SUMIFS(Bitácora!$Y$5:$Y$1036129,Bitácora!$D$5:$D$1036129,F299,Bitácora!$AN$5:$AN$1036129,V299,Bitácora!$E$5:$E$1036129,L299))</f>
        <v xml:space="preserve"> </v>
      </c>
      <c r="I317" s="1137" t="str">
        <f t="shared" ref="I317" si="376">H317</f>
        <v xml:space="preserve"> </v>
      </c>
      <c r="J317" s="1137"/>
      <c r="K317" s="1137"/>
      <c r="L317" s="1137"/>
      <c r="M317" s="1137"/>
      <c r="N317" s="625"/>
      <c r="O317" s="633" t="str">
        <f>IF(Portada!$A$1="www.fly-logics.com","DÍA",0)</f>
        <v>DÍA</v>
      </c>
      <c r="P317" s="634"/>
      <c r="Q317" s="634"/>
      <c r="R317" s="634"/>
      <c r="S317" s="635"/>
      <c r="T317" s="1134" t="str">
        <f>IF(SUMIFS(Bitácora!$AE$5:$AE$1036129,Bitácora!$D$5:$D$1036129,F299,Bitácora!$AN$5:$AN$1036129,V299,Bitácora!$E$5:$E$1036129,L299)=0," ",SUMIFS(Bitácora!$AE$5:$AE$1036129,Bitácora!$D$5:$D$1036129,F299,Bitácora!$AN$5:$AN$1036129,V299,Bitácora!$E$5:$E$1036129,L299))</f>
        <v xml:space="preserve"> </v>
      </c>
      <c r="U317" s="1135" t="str">
        <f t="shared" ref="U317" si="377">T317</f>
        <v xml:space="preserve"> </v>
      </c>
      <c r="V317" s="1135"/>
      <c r="W317" s="1135"/>
      <c r="X317" s="1135"/>
      <c r="Y317" s="1135"/>
      <c r="Z317" s="15"/>
      <c r="AA317" s="1145" t="str">
        <f>IF(Portada!$A$1="www.fly-logics.com","TOTAL 1er
SEMESTRE",0)</f>
        <v>TOTAL 1er
SEMESTRE</v>
      </c>
      <c r="AB317" s="1146"/>
      <c r="AC317" s="1146"/>
      <c r="AD317" s="1146"/>
      <c r="AE317" s="1146"/>
      <c r="AF317" s="1147" t="str">
        <f t="shared" ref="AF317" si="378">IF(SUM(AF299:AI316)=0," ",SUM(AF299:AI316))</f>
        <v xml:space="preserve"> </v>
      </c>
      <c r="AG317" s="1148"/>
      <c r="AH317" s="1148"/>
      <c r="AI317" s="1149"/>
      <c r="AJ317" s="1147" t="str">
        <f t="shared" ref="AJ317" si="379">IF(SUM(AJ299:AM316)=0," ",SUM(AJ299:AM316))</f>
        <v xml:space="preserve"> </v>
      </c>
      <c r="AK317" s="1148"/>
      <c r="AL317" s="1148"/>
      <c r="AM317" s="1148"/>
      <c r="AN317" s="1150" t="str">
        <f t="shared" ref="AN317" si="380">IF(SUM(AN299:AQ316)=0," ",SUM(AN299:AQ316))</f>
        <v xml:space="preserve"> </v>
      </c>
      <c r="AO317" s="1148"/>
      <c r="AP317" s="1148"/>
      <c r="AQ317" s="1148"/>
      <c r="AR317" s="1151" t="str">
        <f t="shared" ref="AR317" si="381">IF(SUM(AR299:AT316)=0," ",SUM(AR299:AT316))</f>
        <v xml:space="preserve"> </v>
      </c>
      <c r="AS317" s="1152"/>
      <c r="AT317" s="1153"/>
      <c r="AU317" s="1151" t="str">
        <f t="shared" ref="AU317" si="382">IF(SUM(AU299:AW316)=0," ",SUM(AU299:AW316))</f>
        <v xml:space="preserve"> </v>
      </c>
      <c r="AV317" s="1152"/>
      <c r="AW317" s="1152"/>
      <c r="AX317" s="632"/>
      <c r="AY317" s="630"/>
      <c r="AZ317" s="644" t="str">
        <f>IF(Portada!$A$1="www.fly-logics.com","PIC",0)</f>
        <v>PIC</v>
      </c>
      <c r="BA317" s="634"/>
      <c r="BB317" s="634"/>
      <c r="BC317" s="634"/>
      <c r="BD317" s="635"/>
      <c r="BE317" s="1136" t="str">
        <f>IF(SUMIFS(Bitácora!$Y$5:$Y$1036129,Bitácora!$D$5:$D$1036129,BC299,Bitácora!$AN$5:$AN$1036129,BS299,Bitácora!$E$5:$E$1036129,BI299)=0," ",SUMIFS(Bitácora!$Y$5:$Y$1036129,Bitácora!$D$5:$D$1036129,BC299,Bitácora!$AN$5:$AN$1036129,BS299,Bitácora!$E$5:$E$1036129,BI299))</f>
        <v xml:space="preserve"> </v>
      </c>
      <c r="BF317" s="1137" t="str">
        <f t="shared" ref="BF317" si="383">BE317</f>
        <v xml:space="preserve"> </v>
      </c>
      <c r="BG317" s="1137"/>
      <c r="BH317" s="1137"/>
      <c r="BI317" s="1137"/>
      <c r="BJ317" s="1137"/>
      <c r="BK317" s="625"/>
      <c r="BL317" s="633" t="str">
        <f>IF(Portada!$A$1="www.fly-logics.com","DÍA",0)</f>
        <v>DÍA</v>
      </c>
      <c r="BM317" s="634"/>
      <c r="BN317" s="634"/>
      <c r="BO317" s="634"/>
      <c r="BP317" s="635"/>
      <c r="BQ317" s="1134" t="str">
        <f>IF(SUMIFS(Bitácora!$AE$5:$AE$1036129,Bitácora!$D$5:$D$1036129,BC299,Bitácora!$AN$5:$AN$1036129,BS299,Bitácora!$E$5:$E$1036129,BI299)=0," ",SUMIFS(Bitácora!$AE$5:$AE$1036129,Bitácora!$D$5:$D$1036129,BC299,Bitácora!$AN$5:$AN$1036129,BS299,Bitácora!$E$5:$E$1036129,BI299))</f>
        <v xml:space="preserve"> </v>
      </c>
      <c r="BR317" s="1135" t="str">
        <f t="shared" ref="BR317" si="384">BQ317</f>
        <v xml:space="preserve"> </v>
      </c>
      <c r="BS317" s="1135"/>
      <c r="BT317" s="1135"/>
      <c r="BU317" s="1135"/>
      <c r="BV317" s="1135"/>
      <c r="BW317" s="15"/>
      <c r="BX317" s="1145" t="str">
        <f>IF(Portada!$A$1="www.fly-logics.com","TOTAL 1er
SEMESTRE",0)</f>
        <v>TOTAL 1er
SEMESTRE</v>
      </c>
      <c r="BY317" s="1146"/>
      <c r="BZ317" s="1146"/>
      <c r="CA317" s="1146"/>
      <c r="CB317" s="1146"/>
      <c r="CC317" s="1147" t="str">
        <f t="shared" ref="CC317" si="385">IF(SUM(CC299:CF316)=0," ",SUM(CC299:CF316))</f>
        <v xml:space="preserve"> </v>
      </c>
      <c r="CD317" s="1148"/>
      <c r="CE317" s="1148"/>
      <c r="CF317" s="1149"/>
      <c r="CG317" s="1147" t="str">
        <f t="shared" ref="CG317" si="386">IF(SUM(CG299:CJ316)=0," ",SUM(CG299:CJ316))</f>
        <v xml:space="preserve"> </v>
      </c>
      <c r="CH317" s="1148"/>
      <c r="CI317" s="1148"/>
      <c r="CJ317" s="1148"/>
      <c r="CK317" s="1150" t="str">
        <f t="shared" ref="CK317" si="387">IF(SUM(CK299:CN316)=0," ",SUM(CK299:CN316))</f>
        <v xml:space="preserve"> </v>
      </c>
      <c r="CL317" s="1148"/>
      <c r="CM317" s="1148"/>
      <c r="CN317" s="1148"/>
      <c r="CO317" s="1151" t="str">
        <f t="shared" ref="CO317" si="388">IF(SUM(CO299:CQ316)=0," ",SUM(CO299:CQ316))</f>
        <v xml:space="preserve"> </v>
      </c>
      <c r="CP317" s="1152"/>
      <c r="CQ317" s="1153"/>
      <c r="CR317" s="1151" t="str">
        <f t="shared" ref="CR317" si="389">IF(SUM(CR299:CT316)=0," ",SUM(CR299:CT316))</f>
        <v xml:space="preserve"> </v>
      </c>
      <c r="CS317" s="1152"/>
      <c r="CT317" s="1152"/>
      <c r="CU317" s="632"/>
      <c r="CV317" s="277"/>
      <c r="CW317" s="244"/>
      <c r="CX317" s="630"/>
      <c r="CY317" s="644" t="str">
        <f>IF(Portada!$A$1="www.fly-logics.com","PIC",0)</f>
        <v>PIC</v>
      </c>
      <c r="CZ317" s="634"/>
      <c r="DA317" s="634"/>
      <c r="DB317" s="634"/>
      <c r="DC317" s="635"/>
      <c r="DD317" s="1136" t="str">
        <f>IF(SUMIFS(Bitácora!$Y$5:$Y$1036129,Bitácora!$D$5:$D$1036129,DB299,Bitácora!$AN$5:$AN$1036129,DR299,Bitácora!$E$5:$E$1036129,DH299)=0," ",SUMIFS(Bitácora!$Y$5:$Y$1036129,Bitácora!$D$5:$D$1036129,DB299,Bitácora!$AN$5:$AN$1036129,DR299,Bitácora!$E$5:$E$1036129,DH299))</f>
        <v xml:space="preserve"> </v>
      </c>
      <c r="DE317" s="1137" t="str">
        <f t="shared" ref="DE317" si="390">DD317</f>
        <v xml:space="preserve"> </v>
      </c>
      <c r="DF317" s="1137"/>
      <c r="DG317" s="1137"/>
      <c r="DH317" s="1137"/>
      <c r="DI317" s="1137"/>
      <c r="DJ317" s="625"/>
      <c r="DK317" s="633" t="str">
        <f>IF(Portada!$A$1="www.fly-logics.com","DÍA",0)</f>
        <v>DÍA</v>
      </c>
      <c r="DL317" s="634"/>
      <c r="DM317" s="634"/>
      <c r="DN317" s="634"/>
      <c r="DO317" s="635"/>
      <c r="DP317" s="1134" t="str">
        <f>IF(SUMIFS(Bitácora!$AE$5:$AE$1036129,Bitácora!$D$5:$D$1036129,DB299,Bitácora!$AN$5:$AN$1036129,DR299,Bitácora!$E$5:$E$1036129,DH299)=0," ",SUMIFS(Bitácora!$AE$5:$AE$1036129,Bitácora!$D$5:$D$1036129,DB299,Bitácora!$AN$5:$AN$1036129,DR299,Bitácora!$E$5:$E$1036129,DH299))</f>
        <v xml:space="preserve"> </v>
      </c>
      <c r="DQ317" s="1135" t="str">
        <f t="shared" ref="DQ317" si="391">DP317</f>
        <v xml:space="preserve"> </v>
      </c>
      <c r="DR317" s="1135"/>
      <c r="DS317" s="1135"/>
      <c r="DT317" s="1135"/>
      <c r="DU317" s="1135"/>
      <c r="DV317" s="15"/>
      <c r="DW317" s="1145" t="str">
        <f>IF(Portada!$A$1="www.fly-logics.com","TOTAL 1er
SEMESTRE",0)</f>
        <v>TOTAL 1er
SEMESTRE</v>
      </c>
      <c r="DX317" s="1146"/>
      <c r="DY317" s="1146"/>
      <c r="DZ317" s="1146"/>
      <c r="EA317" s="1146"/>
      <c r="EB317" s="1147" t="str">
        <f t="shared" ref="EB317" si="392">IF(SUM(EB299:EE316)=0," ",SUM(EB299:EE316))</f>
        <v xml:space="preserve"> </v>
      </c>
      <c r="EC317" s="1148"/>
      <c r="ED317" s="1148"/>
      <c r="EE317" s="1149"/>
      <c r="EF317" s="1147" t="str">
        <f t="shared" ref="EF317" si="393">IF(SUM(EF299:EI316)=0," ",SUM(EF299:EI316))</f>
        <v xml:space="preserve"> </v>
      </c>
      <c r="EG317" s="1148"/>
      <c r="EH317" s="1148"/>
      <c r="EI317" s="1148"/>
      <c r="EJ317" s="1150" t="str">
        <f t="shared" ref="EJ317" si="394">IF(SUM(EJ299:EM316)=0," ",SUM(EJ299:EM316))</f>
        <v xml:space="preserve"> </v>
      </c>
      <c r="EK317" s="1148"/>
      <c r="EL317" s="1148"/>
      <c r="EM317" s="1148"/>
      <c r="EN317" s="1151" t="str">
        <f t="shared" ref="EN317" si="395">IF(SUM(EN299:EP316)=0," ",SUM(EN299:EP316))</f>
        <v xml:space="preserve"> </v>
      </c>
      <c r="EO317" s="1152"/>
      <c r="EP317" s="1153"/>
      <c r="EQ317" s="1151" t="str">
        <f t="shared" ref="EQ317" si="396">IF(SUM(EQ299:ES316)=0," ",SUM(EQ299:ES316))</f>
        <v xml:space="preserve"> </v>
      </c>
      <c r="ER317" s="1152"/>
      <c r="ES317" s="1152"/>
      <c r="ET317" s="632"/>
      <c r="EU317" s="630"/>
      <c r="EV317" s="644" t="str">
        <f>IF(Portada!$A$1="www.fly-logics.com","PIC",0)</f>
        <v>PIC</v>
      </c>
      <c r="EW317" s="634"/>
      <c r="EX317" s="634"/>
      <c r="EY317" s="634"/>
      <c r="EZ317" s="635"/>
      <c r="FA317" s="1136" t="str">
        <f>IF(SUMIFS(Bitácora!$Y$5:$Y$1036129,Bitácora!$D$5:$D$1036129,EY299,Bitácora!$AN$5:$AN$1036129,FO299,Bitácora!$E$5:$E$1036129,FE299)=0," ",SUMIFS(Bitácora!$Y$5:$Y$1036129,Bitácora!$D$5:$D$1036129,EY299,Bitácora!$AN$5:$AN$1036129,FO299,Bitácora!$E$5:$E$1036129,FE299))</f>
        <v xml:space="preserve"> </v>
      </c>
      <c r="FB317" s="1137" t="str">
        <f t="shared" ref="FB317" si="397">FA317</f>
        <v xml:space="preserve"> </v>
      </c>
      <c r="FC317" s="1137"/>
      <c r="FD317" s="1137"/>
      <c r="FE317" s="1137"/>
      <c r="FF317" s="1137"/>
      <c r="FG317" s="625"/>
      <c r="FH317" s="633" t="str">
        <f>IF(Portada!$A$1="www.fly-logics.com","DÍA",0)</f>
        <v>DÍA</v>
      </c>
      <c r="FI317" s="634"/>
      <c r="FJ317" s="634"/>
      <c r="FK317" s="634"/>
      <c r="FL317" s="635"/>
      <c r="FM317" s="1134" t="str">
        <f>IF(SUMIFS(Bitácora!$AE$5:$AE$1036129,Bitácora!$D$5:$D$1036129,EY299,Bitácora!$AN$5:$AN$1036129,FO299,Bitácora!$E$5:$E$1036129,FE299)=0," ",SUMIFS(Bitácora!$AE$5:$AE$1036129,Bitácora!$D$5:$D$1036129,EY299,Bitácora!$AN$5:$AN$1036129,FO299,Bitácora!$E$5:$E$1036129,FE299))</f>
        <v xml:space="preserve"> </v>
      </c>
      <c r="FN317" s="1135" t="str">
        <f t="shared" ref="FN317" si="398">FM317</f>
        <v xml:space="preserve"> </v>
      </c>
      <c r="FO317" s="1135"/>
      <c r="FP317" s="1135"/>
      <c r="FQ317" s="1135"/>
      <c r="FR317" s="1135"/>
      <c r="FS317" s="15"/>
      <c r="FT317" s="1145" t="str">
        <f>IF(Portada!$A$1="www.fly-logics.com","TOTAL 1er
SEMESTRE",0)</f>
        <v>TOTAL 1er
SEMESTRE</v>
      </c>
      <c r="FU317" s="1146"/>
      <c r="FV317" s="1146"/>
      <c r="FW317" s="1146"/>
      <c r="FX317" s="1146"/>
      <c r="FY317" s="1147" t="str">
        <f t="shared" ref="FY317" si="399">IF(SUM(FY299:GB316)=0," ",SUM(FY299:GB316))</f>
        <v xml:space="preserve"> </v>
      </c>
      <c r="FZ317" s="1148"/>
      <c r="GA317" s="1148"/>
      <c r="GB317" s="1149"/>
      <c r="GC317" s="1147" t="str">
        <f t="shared" ref="GC317" si="400">IF(SUM(GC299:GF316)=0," ",SUM(GC299:GF316))</f>
        <v xml:space="preserve"> </v>
      </c>
      <c r="GD317" s="1148"/>
      <c r="GE317" s="1148"/>
      <c r="GF317" s="1148"/>
      <c r="GG317" s="1150" t="str">
        <f t="shared" ref="GG317" si="401">IF(SUM(GG299:GJ316)=0," ",SUM(GG299:GJ316))</f>
        <v xml:space="preserve"> </v>
      </c>
      <c r="GH317" s="1148"/>
      <c r="GI317" s="1148"/>
      <c r="GJ317" s="1148"/>
      <c r="GK317" s="1151" t="str">
        <f t="shared" ref="GK317" si="402">IF(SUM(GK299:GM316)=0," ",SUM(GK299:GM316))</f>
        <v xml:space="preserve"> </v>
      </c>
      <c r="GL317" s="1152"/>
      <c r="GM317" s="1153"/>
      <c r="GN317" s="1151" t="str">
        <f t="shared" ref="GN317" si="403">IF(SUM(GN299:GP316)=0," ",SUM(GN299:GP316))</f>
        <v xml:space="preserve"> </v>
      </c>
      <c r="GO317" s="1152"/>
      <c r="GP317" s="1152"/>
      <c r="GQ317" s="632"/>
      <c r="GR317" s="6"/>
    </row>
    <row r="318" spans="1:200" ht="8.85" customHeight="1" x14ac:dyDescent="0.25">
      <c r="A318" s="244"/>
      <c r="B318" s="630"/>
      <c r="C318" s="634"/>
      <c r="D318" s="634"/>
      <c r="E318" s="634"/>
      <c r="F318" s="634"/>
      <c r="G318" s="635"/>
      <c r="H318" s="1136"/>
      <c r="I318" s="1137"/>
      <c r="J318" s="1137"/>
      <c r="K318" s="1137"/>
      <c r="L318" s="1137"/>
      <c r="M318" s="1137"/>
      <c r="N318" s="625"/>
      <c r="O318" s="634"/>
      <c r="P318" s="634"/>
      <c r="Q318" s="634"/>
      <c r="R318" s="634"/>
      <c r="S318" s="635"/>
      <c r="T318" s="1134"/>
      <c r="U318" s="1135"/>
      <c r="V318" s="1135"/>
      <c r="W318" s="1135"/>
      <c r="X318" s="1135"/>
      <c r="Y318" s="1135"/>
      <c r="Z318" s="15"/>
      <c r="AA318" s="1146"/>
      <c r="AB318" s="1154"/>
      <c r="AC318" s="1154"/>
      <c r="AD318" s="1154"/>
      <c r="AE318" s="1146"/>
      <c r="AF318" s="1148"/>
      <c r="AG318" s="1155"/>
      <c r="AH318" s="1155"/>
      <c r="AI318" s="1149"/>
      <c r="AJ318" s="1148"/>
      <c r="AK318" s="1155"/>
      <c r="AL318" s="1155"/>
      <c r="AM318" s="1148"/>
      <c r="AN318" s="1156"/>
      <c r="AO318" s="1155"/>
      <c r="AP318" s="1155"/>
      <c r="AQ318" s="1148"/>
      <c r="AR318" s="1152"/>
      <c r="AS318" s="1157"/>
      <c r="AT318" s="1153"/>
      <c r="AU318" s="1152"/>
      <c r="AV318" s="1157"/>
      <c r="AW318" s="1152"/>
      <c r="AX318" s="632"/>
      <c r="AY318" s="630"/>
      <c r="AZ318" s="634"/>
      <c r="BA318" s="634"/>
      <c r="BB318" s="634"/>
      <c r="BC318" s="634"/>
      <c r="BD318" s="635"/>
      <c r="BE318" s="1136"/>
      <c r="BF318" s="1137"/>
      <c r="BG318" s="1137"/>
      <c r="BH318" s="1137"/>
      <c r="BI318" s="1137"/>
      <c r="BJ318" s="1137"/>
      <c r="BK318" s="625"/>
      <c r="BL318" s="634"/>
      <c r="BM318" s="634"/>
      <c r="BN318" s="634"/>
      <c r="BO318" s="634"/>
      <c r="BP318" s="635"/>
      <c r="BQ318" s="1134"/>
      <c r="BR318" s="1135"/>
      <c r="BS318" s="1135"/>
      <c r="BT318" s="1135"/>
      <c r="BU318" s="1135"/>
      <c r="BV318" s="1135"/>
      <c r="BW318" s="15"/>
      <c r="BX318" s="1146"/>
      <c r="BY318" s="1154"/>
      <c r="BZ318" s="1154"/>
      <c r="CA318" s="1154"/>
      <c r="CB318" s="1146"/>
      <c r="CC318" s="1148"/>
      <c r="CD318" s="1155"/>
      <c r="CE318" s="1155"/>
      <c r="CF318" s="1149"/>
      <c r="CG318" s="1148"/>
      <c r="CH318" s="1155"/>
      <c r="CI318" s="1155"/>
      <c r="CJ318" s="1148"/>
      <c r="CK318" s="1156"/>
      <c r="CL318" s="1155"/>
      <c r="CM318" s="1155"/>
      <c r="CN318" s="1148"/>
      <c r="CO318" s="1152"/>
      <c r="CP318" s="1157"/>
      <c r="CQ318" s="1153"/>
      <c r="CR318" s="1152"/>
      <c r="CS318" s="1157"/>
      <c r="CT318" s="1152"/>
      <c r="CU318" s="632"/>
      <c r="CV318" s="277"/>
      <c r="CW318" s="244"/>
      <c r="CX318" s="630"/>
      <c r="CY318" s="634"/>
      <c r="CZ318" s="634"/>
      <c r="DA318" s="634"/>
      <c r="DB318" s="634"/>
      <c r="DC318" s="635"/>
      <c r="DD318" s="1136"/>
      <c r="DE318" s="1137"/>
      <c r="DF318" s="1137"/>
      <c r="DG318" s="1137"/>
      <c r="DH318" s="1137"/>
      <c r="DI318" s="1137"/>
      <c r="DJ318" s="625"/>
      <c r="DK318" s="634"/>
      <c r="DL318" s="634"/>
      <c r="DM318" s="634"/>
      <c r="DN318" s="634"/>
      <c r="DO318" s="635"/>
      <c r="DP318" s="1134"/>
      <c r="DQ318" s="1135"/>
      <c r="DR318" s="1135"/>
      <c r="DS318" s="1135"/>
      <c r="DT318" s="1135"/>
      <c r="DU318" s="1135"/>
      <c r="DV318" s="15"/>
      <c r="DW318" s="1146"/>
      <c r="DX318" s="1154"/>
      <c r="DY318" s="1154"/>
      <c r="DZ318" s="1154"/>
      <c r="EA318" s="1146"/>
      <c r="EB318" s="1148"/>
      <c r="EC318" s="1155"/>
      <c r="ED318" s="1155"/>
      <c r="EE318" s="1149"/>
      <c r="EF318" s="1148"/>
      <c r="EG318" s="1155"/>
      <c r="EH318" s="1155"/>
      <c r="EI318" s="1148"/>
      <c r="EJ318" s="1156"/>
      <c r="EK318" s="1155"/>
      <c r="EL318" s="1155"/>
      <c r="EM318" s="1148"/>
      <c r="EN318" s="1152"/>
      <c r="EO318" s="1157"/>
      <c r="EP318" s="1153"/>
      <c r="EQ318" s="1152"/>
      <c r="ER318" s="1157"/>
      <c r="ES318" s="1152"/>
      <c r="ET318" s="632"/>
      <c r="EU318" s="630"/>
      <c r="EV318" s="634"/>
      <c r="EW318" s="634"/>
      <c r="EX318" s="634"/>
      <c r="EY318" s="634"/>
      <c r="EZ318" s="635"/>
      <c r="FA318" s="1136"/>
      <c r="FB318" s="1137"/>
      <c r="FC318" s="1137"/>
      <c r="FD318" s="1137"/>
      <c r="FE318" s="1137"/>
      <c r="FF318" s="1137"/>
      <c r="FG318" s="625"/>
      <c r="FH318" s="634"/>
      <c r="FI318" s="634"/>
      <c r="FJ318" s="634"/>
      <c r="FK318" s="634"/>
      <c r="FL318" s="635"/>
      <c r="FM318" s="1134"/>
      <c r="FN318" s="1135"/>
      <c r="FO318" s="1135"/>
      <c r="FP318" s="1135"/>
      <c r="FQ318" s="1135"/>
      <c r="FR318" s="1135"/>
      <c r="FS318" s="15"/>
      <c r="FT318" s="1146"/>
      <c r="FU318" s="1154"/>
      <c r="FV318" s="1154"/>
      <c r="FW318" s="1154"/>
      <c r="FX318" s="1146"/>
      <c r="FY318" s="1148"/>
      <c r="FZ318" s="1155"/>
      <c r="GA318" s="1155"/>
      <c r="GB318" s="1149"/>
      <c r="GC318" s="1148"/>
      <c r="GD318" s="1155"/>
      <c r="GE318" s="1155"/>
      <c r="GF318" s="1148"/>
      <c r="GG318" s="1156"/>
      <c r="GH318" s="1155"/>
      <c r="GI318" s="1155"/>
      <c r="GJ318" s="1148"/>
      <c r="GK318" s="1152"/>
      <c r="GL318" s="1157"/>
      <c r="GM318" s="1153"/>
      <c r="GN318" s="1152"/>
      <c r="GO318" s="1157"/>
      <c r="GP318" s="1152"/>
      <c r="GQ318" s="632"/>
      <c r="GR318" s="6"/>
    </row>
    <row r="319" spans="1:200" ht="3" customHeight="1" x14ac:dyDescent="0.25">
      <c r="A319" s="244"/>
      <c r="B319" s="630"/>
      <c r="C319" s="625"/>
      <c r="D319" s="625"/>
      <c r="E319" s="625"/>
      <c r="F319" s="625"/>
      <c r="G319" s="625"/>
      <c r="H319" s="625"/>
      <c r="I319" s="625"/>
      <c r="J319" s="625"/>
      <c r="K319" s="625"/>
      <c r="L319" s="625"/>
      <c r="M319" s="625"/>
      <c r="N319" s="625"/>
      <c r="O319" s="625"/>
      <c r="P319" s="625"/>
      <c r="Q319" s="625"/>
      <c r="R319" s="625"/>
      <c r="S319" s="625"/>
      <c r="T319" s="625"/>
      <c r="U319" s="625"/>
      <c r="V319" s="625"/>
      <c r="W319" s="625"/>
      <c r="X319" s="625"/>
      <c r="Y319" s="625"/>
      <c r="Z319" s="15"/>
      <c r="AA319" s="1146"/>
      <c r="AB319" s="1154"/>
      <c r="AC319" s="1154"/>
      <c r="AD319" s="1154"/>
      <c r="AE319" s="1146"/>
      <c r="AF319" s="1148"/>
      <c r="AG319" s="1155"/>
      <c r="AH319" s="1155"/>
      <c r="AI319" s="1149"/>
      <c r="AJ319" s="1148"/>
      <c r="AK319" s="1155"/>
      <c r="AL319" s="1155"/>
      <c r="AM319" s="1148"/>
      <c r="AN319" s="1156"/>
      <c r="AO319" s="1155"/>
      <c r="AP319" s="1155"/>
      <c r="AQ319" s="1148"/>
      <c r="AR319" s="1152"/>
      <c r="AS319" s="1157"/>
      <c r="AT319" s="1153"/>
      <c r="AU319" s="1152"/>
      <c r="AV319" s="1157"/>
      <c r="AW319" s="1152"/>
      <c r="AX319" s="632"/>
      <c r="AY319" s="630"/>
      <c r="AZ319" s="625"/>
      <c r="BA319" s="625"/>
      <c r="BB319" s="625"/>
      <c r="BC319" s="625"/>
      <c r="BD319" s="625"/>
      <c r="BE319" s="625"/>
      <c r="BF319" s="625"/>
      <c r="BG319" s="625"/>
      <c r="BH319" s="625"/>
      <c r="BI319" s="625"/>
      <c r="BJ319" s="625"/>
      <c r="BK319" s="625"/>
      <c r="BL319" s="625"/>
      <c r="BM319" s="625"/>
      <c r="BN319" s="625"/>
      <c r="BO319" s="625"/>
      <c r="BP319" s="625"/>
      <c r="BQ319" s="625"/>
      <c r="BR319" s="625"/>
      <c r="BS319" s="625"/>
      <c r="BT319" s="625"/>
      <c r="BU319" s="625"/>
      <c r="BV319" s="625"/>
      <c r="BW319" s="15"/>
      <c r="BX319" s="1146"/>
      <c r="BY319" s="1154"/>
      <c r="BZ319" s="1154"/>
      <c r="CA319" s="1154"/>
      <c r="CB319" s="1146"/>
      <c r="CC319" s="1148"/>
      <c r="CD319" s="1155"/>
      <c r="CE319" s="1155"/>
      <c r="CF319" s="1149"/>
      <c r="CG319" s="1148"/>
      <c r="CH319" s="1155"/>
      <c r="CI319" s="1155"/>
      <c r="CJ319" s="1148"/>
      <c r="CK319" s="1156"/>
      <c r="CL319" s="1155"/>
      <c r="CM319" s="1155"/>
      <c r="CN319" s="1148"/>
      <c r="CO319" s="1152"/>
      <c r="CP319" s="1157"/>
      <c r="CQ319" s="1153"/>
      <c r="CR319" s="1152"/>
      <c r="CS319" s="1157"/>
      <c r="CT319" s="1152"/>
      <c r="CU319" s="632"/>
      <c r="CV319" s="277"/>
      <c r="CW319" s="244"/>
      <c r="CX319" s="630"/>
      <c r="CY319" s="625"/>
      <c r="CZ319" s="625"/>
      <c r="DA319" s="625"/>
      <c r="DB319" s="625"/>
      <c r="DC319" s="625"/>
      <c r="DD319" s="625"/>
      <c r="DE319" s="625"/>
      <c r="DF319" s="625"/>
      <c r="DG319" s="625"/>
      <c r="DH319" s="625"/>
      <c r="DI319" s="625"/>
      <c r="DJ319" s="625"/>
      <c r="DK319" s="625"/>
      <c r="DL319" s="625"/>
      <c r="DM319" s="625"/>
      <c r="DN319" s="625"/>
      <c r="DO319" s="625"/>
      <c r="DP319" s="625"/>
      <c r="DQ319" s="625"/>
      <c r="DR319" s="625"/>
      <c r="DS319" s="625"/>
      <c r="DT319" s="625"/>
      <c r="DU319" s="625"/>
      <c r="DV319" s="15"/>
      <c r="DW319" s="1146"/>
      <c r="DX319" s="1154"/>
      <c r="DY319" s="1154"/>
      <c r="DZ319" s="1154"/>
      <c r="EA319" s="1146"/>
      <c r="EB319" s="1148"/>
      <c r="EC319" s="1155"/>
      <c r="ED319" s="1155"/>
      <c r="EE319" s="1149"/>
      <c r="EF319" s="1148"/>
      <c r="EG319" s="1155"/>
      <c r="EH319" s="1155"/>
      <c r="EI319" s="1148"/>
      <c r="EJ319" s="1156"/>
      <c r="EK319" s="1155"/>
      <c r="EL319" s="1155"/>
      <c r="EM319" s="1148"/>
      <c r="EN319" s="1152"/>
      <c r="EO319" s="1157"/>
      <c r="EP319" s="1153"/>
      <c r="EQ319" s="1152"/>
      <c r="ER319" s="1157"/>
      <c r="ES319" s="1152"/>
      <c r="ET319" s="632"/>
      <c r="EU319" s="630"/>
      <c r="EV319" s="625"/>
      <c r="EW319" s="625"/>
      <c r="EX319" s="625"/>
      <c r="EY319" s="625"/>
      <c r="EZ319" s="625"/>
      <c r="FA319" s="625"/>
      <c r="FB319" s="625"/>
      <c r="FC319" s="625"/>
      <c r="FD319" s="625"/>
      <c r="FE319" s="625"/>
      <c r="FF319" s="625"/>
      <c r="FG319" s="625"/>
      <c r="FH319" s="625"/>
      <c r="FI319" s="625"/>
      <c r="FJ319" s="625"/>
      <c r="FK319" s="625"/>
      <c r="FL319" s="625"/>
      <c r="FM319" s="625"/>
      <c r="FN319" s="625"/>
      <c r="FO319" s="625"/>
      <c r="FP319" s="625"/>
      <c r="FQ319" s="625"/>
      <c r="FR319" s="625"/>
      <c r="FS319" s="15"/>
      <c r="FT319" s="1146"/>
      <c r="FU319" s="1154"/>
      <c r="FV319" s="1154"/>
      <c r="FW319" s="1154"/>
      <c r="FX319" s="1146"/>
      <c r="FY319" s="1148"/>
      <c r="FZ319" s="1155"/>
      <c r="GA319" s="1155"/>
      <c r="GB319" s="1149"/>
      <c r="GC319" s="1148"/>
      <c r="GD319" s="1155"/>
      <c r="GE319" s="1155"/>
      <c r="GF319" s="1148"/>
      <c r="GG319" s="1156"/>
      <c r="GH319" s="1155"/>
      <c r="GI319" s="1155"/>
      <c r="GJ319" s="1148"/>
      <c r="GK319" s="1152"/>
      <c r="GL319" s="1157"/>
      <c r="GM319" s="1153"/>
      <c r="GN319" s="1152"/>
      <c r="GO319" s="1157"/>
      <c r="GP319" s="1152"/>
      <c r="GQ319" s="632"/>
      <c r="GR319" s="6"/>
    </row>
    <row r="320" spans="1:200" ht="11.25" customHeight="1" x14ac:dyDescent="0.25">
      <c r="A320" s="244"/>
      <c r="B320" s="630"/>
      <c r="C320" s="644" t="str">
        <f>IF(Portada!$A$1="www.fly-logics.com","SIC",0)</f>
        <v>SIC</v>
      </c>
      <c r="D320" s="634"/>
      <c r="E320" s="634"/>
      <c r="F320" s="634"/>
      <c r="G320" s="635"/>
      <c r="H320" s="1136" t="str">
        <f>IF(SUMIFS(Bitácora!$Z$5:$Z$1036129,Bitácora!$D$5:$D$1036129,F299,Bitácora!$AN$5:$AN$1036129,V299,Bitácora!$E$5:$E$1036129,L299)=0," ",SUMIFS(Bitácora!$Z$5:$Z$1036129,Bitácora!$D$5:$D$1036129,F299,Bitácora!$AN$5:$AN$1036129,V299,Bitácora!$E$5:$E$1036129,L299))</f>
        <v xml:space="preserve"> </v>
      </c>
      <c r="I320" s="1137" t="str">
        <f t="shared" ref="I320" si="404">H320</f>
        <v xml:space="preserve"> </v>
      </c>
      <c r="J320" s="1137"/>
      <c r="K320" s="1137"/>
      <c r="L320" s="1137"/>
      <c r="M320" s="1137"/>
      <c r="N320" s="625"/>
      <c r="O320" s="633" t="str">
        <f>IF(Portada!$A$1="www.fly-logics.com","NOCHE",0)</f>
        <v>NOCHE</v>
      </c>
      <c r="P320" s="634"/>
      <c r="Q320" s="634"/>
      <c r="R320" s="634"/>
      <c r="S320" s="635"/>
      <c r="T320" s="1134" t="str">
        <f>IF(SUMIFS(Bitácora!$AF$5:$AF$1036129,Bitácora!$D$5:$D$1036129,F299,Bitácora!$AN$5:$AN$1036129,V299,Bitácora!$E$5:$E$1036129,L299)=0," ",SUMIFS(Bitácora!$AF$5:$AF$1036129,Bitácora!$D$5:$D$1036129,F299,Bitácora!$AN$5:$AN$1036129,V299,Bitácora!$E$5:$E$1036129,L299))</f>
        <v xml:space="preserve"> </v>
      </c>
      <c r="U320" s="1135" t="str">
        <f t="shared" ref="U320" si="405">T320</f>
        <v xml:space="preserve"> </v>
      </c>
      <c r="V320" s="1135"/>
      <c r="W320" s="1135"/>
      <c r="X320" s="1135"/>
      <c r="Y320" s="1135"/>
      <c r="Z320" s="15"/>
      <c r="AA320" s="1146"/>
      <c r="AB320" s="1146"/>
      <c r="AC320" s="1146"/>
      <c r="AD320" s="1146"/>
      <c r="AE320" s="1146"/>
      <c r="AF320" s="1148"/>
      <c r="AG320" s="1148"/>
      <c r="AH320" s="1148"/>
      <c r="AI320" s="1149"/>
      <c r="AJ320" s="1148"/>
      <c r="AK320" s="1148"/>
      <c r="AL320" s="1148"/>
      <c r="AM320" s="1148"/>
      <c r="AN320" s="1156"/>
      <c r="AO320" s="1148"/>
      <c r="AP320" s="1148"/>
      <c r="AQ320" s="1148"/>
      <c r="AR320" s="1152"/>
      <c r="AS320" s="1152"/>
      <c r="AT320" s="1153"/>
      <c r="AU320" s="1152"/>
      <c r="AV320" s="1152"/>
      <c r="AW320" s="1152"/>
      <c r="AX320" s="632"/>
      <c r="AY320" s="630"/>
      <c r="AZ320" s="644" t="str">
        <f>IF(Portada!$A$1="www.fly-logics.com","SIC",0)</f>
        <v>SIC</v>
      </c>
      <c r="BA320" s="634"/>
      <c r="BB320" s="634"/>
      <c r="BC320" s="634"/>
      <c r="BD320" s="635"/>
      <c r="BE320" s="1136" t="str">
        <f>IF(SUMIFS(Bitácora!$Z$5:$Z$1036129,Bitácora!$D$5:$D$1036129,BC299,Bitácora!$AN$5:$AN$1036129,BS299,Bitácora!$E$5:$E$1036129,BI299)=0," ",SUMIFS(Bitácora!$Z$5:$Z$1036129,Bitácora!$D$5:$D$1036129,BC299,Bitácora!$AN$5:$AN$1036129,BS299,Bitácora!$E$5:$E$1036129,BI299))</f>
        <v xml:space="preserve"> </v>
      </c>
      <c r="BF320" s="1137" t="str">
        <f t="shared" ref="BF320" si="406">BE320</f>
        <v xml:space="preserve"> </v>
      </c>
      <c r="BG320" s="1137"/>
      <c r="BH320" s="1137"/>
      <c r="BI320" s="1137"/>
      <c r="BJ320" s="1137"/>
      <c r="BK320" s="625"/>
      <c r="BL320" s="633" t="str">
        <f>IF(Portada!$A$1="www.fly-logics.com","NOCHE",0)</f>
        <v>NOCHE</v>
      </c>
      <c r="BM320" s="634"/>
      <c r="BN320" s="634"/>
      <c r="BO320" s="634"/>
      <c r="BP320" s="635"/>
      <c r="BQ320" s="1134" t="str">
        <f>IF(SUMIFS(Bitácora!$AF$5:$AF$1036129,Bitácora!$D$5:$D$1036129,BC299,Bitácora!$AN$5:$AN$1036129,BS299,Bitácora!$E$5:$E$1036129,BI299)=0," ",SUMIFS(Bitácora!$AF$5:$AF$1036129,Bitácora!$D$5:$D$1036129,BC299,Bitácora!$AN$5:$AN$1036129,BS299,Bitácora!$E$5:$E$1036129,BI299))</f>
        <v xml:space="preserve"> </v>
      </c>
      <c r="BR320" s="1135" t="str">
        <f t="shared" ref="BR320" si="407">BQ320</f>
        <v xml:space="preserve"> </v>
      </c>
      <c r="BS320" s="1135"/>
      <c r="BT320" s="1135"/>
      <c r="BU320" s="1135"/>
      <c r="BV320" s="1135"/>
      <c r="BW320" s="15"/>
      <c r="BX320" s="1146"/>
      <c r="BY320" s="1146"/>
      <c r="BZ320" s="1146"/>
      <c r="CA320" s="1146"/>
      <c r="CB320" s="1146"/>
      <c r="CC320" s="1148"/>
      <c r="CD320" s="1148"/>
      <c r="CE320" s="1148"/>
      <c r="CF320" s="1149"/>
      <c r="CG320" s="1148"/>
      <c r="CH320" s="1148"/>
      <c r="CI320" s="1148"/>
      <c r="CJ320" s="1148"/>
      <c r="CK320" s="1156"/>
      <c r="CL320" s="1148"/>
      <c r="CM320" s="1148"/>
      <c r="CN320" s="1148"/>
      <c r="CO320" s="1152"/>
      <c r="CP320" s="1152"/>
      <c r="CQ320" s="1153"/>
      <c r="CR320" s="1152"/>
      <c r="CS320" s="1152"/>
      <c r="CT320" s="1152"/>
      <c r="CU320" s="632"/>
      <c r="CV320" s="277"/>
      <c r="CW320" s="244"/>
      <c r="CX320" s="630"/>
      <c r="CY320" s="644" t="str">
        <f>IF(Portada!$A$1="www.fly-logics.com","SIC",0)</f>
        <v>SIC</v>
      </c>
      <c r="CZ320" s="634"/>
      <c r="DA320" s="634"/>
      <c r="DB320" s="634"/>
      <c r="DC320" s="635"/>
      <c r="DD320" s="1136" t="str">
        <f>IF(SUMIFS(Bitácora!$Z$5:$Z$1036129,Bitácora!$D$5:$D$1036129,DB299,Bitácora!$AN$5:$AN$1036129,DR299,Bitácora!$E$5:$E$1036129,DH299)=0," ",SUMIFS(Bitácora!$Z$5:$Z$1036129,Bitácora!$D$5:$D$1036129,DB299,Bitácora!$AN$5:$AN$1036129,DR299,Bitácora!$E$5:$E$1036129,DH299))</f>
        <v xml:space="preserve"> </v>
      </c>
      <c r="DE320" s="1137" t="str">
        <f t="shared" ref="DE320" si="408">DD320</f>
        <v xml:space="preserve"> </v>
      </c>
      <c r="DF320" s="1137"/>
      <c r="DG320" s="1137"/>
      <c r="DH320" s="1137"/>
      <c r="DI320" s="1137"/>
      <c r="DJ320" s="625"/>
      <c r="DK320" s="633" t="str">
        <f>IF(Portada!$A$1="www.fly-logics.com","NOCHE",0)</f>
        <v>NOCHE</v>
      </c>
      <c r="DL320" s="634"/>
      <c r="DM320" s="634"/>
      <c r="DN320" s="634"/>
      <c r="DO320" s="635"/>
      <c r="DP320" s="1134" t="str">
        <f>IF(SUMIFS(Bitácora!$AF$5:$AF$1036129,Bitácora!$D$5:$D$1036129,DB299,Bitácora!$AN$5:$AN$1036129,DR299,Bitácora!$E$5:$E$1036129,DH299)=0," ",SUMIFS(Bitácora!$AF$5:$AF$1036129,Bitácora!$D$5:$D$1036129,DB299,Bitácora!$AN$5:$AN$1036129,DR299,Bitácora!$E$5:$E$1036129,DH299))</f>
        <v xml:space="preserve"> </v>
      </c>
      <c r="DQ320" s="1135" t="str">
        <f t="shared" ref="DQ320" si="409">DP320</f>
        <v xml:space="preserve"> </v>
      </c>
      <c r="DR320" s="1135"/>
      <c r="DS320" s="1135"/>
      <c r="DT320" s="1135"/>
      <c r="DU320" s="1135"/>
      <c r="DV320" s="15"/>
      <c r="DW320" s="1146"/>
      <c r="DX320" s="1146"/>
      <c r="DY320" s="1146"/>
      <c r="DZ320" s="1146"/>
      <c r="EA320" s="1146"/>
      <c r="EB320" s="1148"/>
      <c r="EC320" s="1148"/>
      <c r="ED320" s="1148"/>
      <c r="EE320" s="1149"/>
      <c r="EF320" s="1148"/>
      <c r="EG320" s="1148"/>
      <c r="EH320" s="1148"/>
      <c r="EI320" s="1148"/>
      <c r="EJ320" s="1156"/>
      <c r="EK320" s="1148"/>
      <c r="EL320" s="1148"/>
      <c r="EM320" s="1148"/>
      <c r="EN320" s="1152"/>
      <c r="EO320" s="1152"/>
      <c r="EP320" s="1153"/>
      <c r="EQ320" s="1152"/>
      <c r="ER320" s="1152"/>
      <c r="ES320" s="1152"/>
      <c r="ET320" s="632"/>
      <c r="EU320" s="630"/>
      <c r="EV320" s="644" t="str">
        <f>IF(Portada!$A$1="www.fly-logics.com","SIC",0)</f>
        <v>SIC</v>
      </c>
      <c r="EW320" s="634"/>
      <c r="EX320" s="634"/>
      <c r="EY320" s="634"/>
      <c r="EZ320" s="635"/>
      <c r="FA320" s="1136" t="str">
        <f>IF(SUMIFS(Bitácora!$Z$5:$Z$1036129,Bitácora!$D$5:$D$1036129,EY299,Bitácora!$AN$5:$AN$1036129,FO299,Bitácora!$E$5:$E$1036129,FE299)=0," ",SUMIFS(Bitácora!$Z$5:$Z$1036129,Bitácora!$D$5:$D$1036129,EY299,Bitácora!$AN$5:$AN$1036129,FO299,Bitácora!$E$5:$E$1036129,FE299))</f>
        <v xml:space="preserve"> </v>
      </c>
      <c r="FB320" s="1137" t="str">
        <f t="shared" ref="FB320" si="410">FA320</f>
        <v xml:space="preserve"> </v>
      </c>
      <c r="FC320" s="1137"/>
      <c r="FD320" s="1137"/>
      <c r="FE320" s="1137"/>
      <c r="FF320" s="1137"/>
      <c r="FG320" s="625"/>
      <c r="FH320" s="633" t="str">
        <f>IF(Portada!$A$1="www.fly-logics.com","NOCHE",0)</f>
        <v>NOCHE</v>
      </c>
      <c r="FI320" s="634"/>
      <c r="FJ320" s="634"/>
      <c r="FK320" s="634"/>
      <c r="FL320" s="635"/>
      <c r="FM320" s="1134" t="str">
        <f>IF(SUMIFS(Bitácora!$AF$5:$AF$1036129,Bitácora!$D$5:$D$1036129,EY299,Bitácora!$AN$5:$AN$1036129,FO299,Bitácora!$E$5:$E$1036129,FE299)=0," ",SUMIFS(Bitácora!$AF$5:$AF$1036129,Bitácora!$D$5:$D$1036129,EY299,Bitácora!$AN$5:$AN$1036129,FO299,Bitácora!$E$5:$E$1036129,FE299))</f>
        <v xml:space="preserve"> </v>
      </c>
      <c r="FN320" s="1135" t="str">
        <f t="shared" ref="FN320" si="411">FM320</f>
        <v xml:space="preserve"> </v>
      </c>
      <c r="FO320" s="1135"/>
      <c r="FP320" s="1135"/>
      <c r="FQ320" s="1135"/>
      <c r="FR320" s="1135"/>
      <c r="FS320" s="15"/>
      <c r="FT320" s="1146"/>
      <c r="FU320" s="1146"/>
      <c r="FV320" s="1146"/>
      <c r="FW320" s="1146"/>
      <c r="FX320" s="1146"/>
      <c r="FY320" s="1148"/>
      <c r="FZ320" s="1148"/>
      <c r="GA320" s="1148"/>
      <c r="GB320" s="1149"/>
      <c r="GC320" s="1148"/>
      <c r="GD320" s="1148"/>
      <c r="GE320" s="1148"/>
      <c r="GF320" s="1148"/>
      <c r="GG320" s="1156"/>
      <c r="GH320" s="1148"/>
      <c r="GI320" s="1148"/>
      <c r="GJ320" s="1148"/>
      <c r="GK320" s="1152"/>
      <c r="GL320" s="1152"/>
      <c r="GM320" s="1153"/>
      <c r="GN320" s="1152"/>
      <c r="GO320" s="1152"/>
      <c r="GP320" s="1152"/>
      <c r="GQ320" s="632"/>
      <c r="GR320" s="6"/>
    </row>
    <row r="321" spans="1:200" ht="8.85" customHeight="1" x14ac:dyDescent="0.25">
      <c r="A321" s="244"/>
      <c r="B321" s="630"/>
      <c r="C321" s="634"/>
      <c r="D321" s="634"/>
      <c r="E321" s="634"/>
      <c r="F321" s="634"/>
      <c r="G321" s="635"/>
      <c r="H321" s="1136"/>
      <c r="I321" s="1137"/>
      <c r="J321" s="1137"/>
      <c r="K321" s="1137"/>
      <c r="L321" s="1137"/>
      <c r="M321" s="1137"/>
      <c r="N321" s="625"/>
      <c r="O321" s="634"/>
      <c r="P321" s="634"/>
      <c r="Q321" s="634"/>
      <c r="R321" s="634"/>
      <c r="S321" s="635"/>
      <c r="T321" s="1134"/>
      <c r="U321" s="1135"/>
      <c r="V321" s="1135"/>
      <c r="W321" s="1135"/>
      <c r="X321" s="1135"/>
      <c r="Y321" s="1135"/>
      <c r="Z321" s="15"/>
      <c r="AA321" s="613" t="str">
        <f>IF(Portada!$A$1="www.fly-logics.com","JUL",0)</f>
        <v>JUL</v>
      </c>
      <c r="AB321" s="614"/>
      <c r="AC321" s="614"/>
      <c r="AD321" s="614"/>
      <c r="AE321" s="614"/>
      <c r="AF321" s="605" t="str">
        <f>IF(SUMIFS(Bitácora!$Y$5:$Y$1036129,Bitácora!$D$5:$D$1036129,F299,Bitácora!$AN$5:$AN$1036129,V299,Bitácora!$E$5:$E$1036129,L299,Bitácora!$AM$5:$AM$1036129,AA321)=0," ",SUMIFS(Bitácora!$Y$5:$Y$1036129,Bitácora!$D$5:$D$1036129,F299,Bitácora!$AN$5:$AN$1036129,V299,Bitácora!$E$5:$E$1036129,L299,Bitácora!$AM$5:$AM$1036129,AA321))</f>
        <v xml:space="preserve"> </v>
      </c>
      <c r="AG321" s="615"/>
      <c r="AH321" s="615"/>
      <c r="AI321" s="615"/>
      <c r="AJ321" s="639" t="str">
        <f>IF(SUMIFS(Bitácora!$Z$5:$Z$1036129,Bitácora!$D$5:$D$1036129,F299,Bitácora!$AN$5:$AN$1036129,V299,Bitácora!$E$5:$E$1036129,L299,Bitácora!$AM$5:$AM$1036129,AA321)=0," ",SUMIFS(Bitácora!$Z$5:$Z$1036129,Bitácora!$D$5:$D$1036129,F299,Bitácora!$AN$5:$AN$1036129,V299,Bitácora!$E$5:$E$1036129,L299,Bitácora!$AM$5:$AM$1036129,AA321))</f>
        <v xml:space="preserve"> </v>
      </c>
      <c r="AK321" s="640"/>
      <c r="AL321" s="640"/>
      <c r="AM321" s="640"/>
      <c r="AN321" s="605" t="str">
        <f>IF(SUMIFS(Bitácora!$AA$5:$AA$1036129,Bitácora!$D$5:$D$1036129,F299,Bitácora!$AN$5:$AN$1036129,V299,Bitácora!$E$5:$E$1036129,L299,Bitácora!$AM$5:$AM$1036129,AA321)=0," ",SUMIFS(Bitácora!$AA$5:$AA$1036129,Bitácora!$D$5:$D$1036129,F299,Bitácora!$AN$5:$AN$1036129,V299,Bitácora!$E$5:$E$1036129,L299,Bitácora!$AM$5:$AM$1036129,AA321))</f>
        <v xml:space="preserve"> </v>
      </c>
      <c r="AO321" s="615"/>
      <c r="AP321" s="615"/>
      <c r="AQ321" s="615"/>
      <c r="AR321" s="606" t="str">
        <f>IF(SUMIFS(Bitácora!$AE$5:$AE$1036129,Bitácora!$D$5:$D$1036129,F299,Bitácora!$AN$5:$AN$1036129,V299,Bitácora!$E$5:$E$1036129,L299,Bitácora!$AM$5:$AM$1036129,AA321)=0," ",SUMIFS(Bitácora!$AC$5:$AC$1036129,Bitácora!$D$5:$D$1036129,F299,Bitácora!$AN$5:$AN$1036129,V299,Bitácora!$E$5:$E$1036129,L299,Bitácora!$AM$5:$AM$1036129,AA321))</f>
        <v xml:space="preserve"> </v>
      </c>
      <c r="AS321" s="606"/>
      <c r="AT321" s="606"/>
      <c r="AU321" s="645" t="str">
        <f>IF(SUMIFS(Bitácora!$AF$5:$AF$1036129,Bitácora!$D$5:$D$1036129,F299,Bitácora!$AN$5:$AN$1036129,V299,Bitácora!$E$5:$E$1036129,L299,Bitácora!$AM$5:$AM$1036129,AA321)=0," ",SUMIFS(Bitácora!$AF$5:$AF$1036129,Bitácora!$D$5:$D$1036129,F299,Bitácora!$AN$5:$AN$1036129,V299,Bitácora!$E$5:$E$1036129,L299,Bitácora!$AM$5:$AM$1036129,AA321))</f>
        <v xml:space="preserve"> </v>
      </c>
      <c r="AV321" s="646"/>
      <c r="AW321" s="646"/>
      <c r="AX321" s="632"/>
      <c r="AY321" s="630"/>
      <c r="AZ321" s="634"/>
      <c r="BA321" s="634"/>
      <c r="BB321" s="634"/>
      <c r="BC321" s="634"/>
      <c r="BD321" s="635"/>
      <c r="BE321" s="1136"/>
      <c r="BF321" s="1137"/>
      <c r="BG321" s="1137"/>
      <c r="BH321" s="1137"/>
      <c r="BI321" s="1137"/>
      <c r="BJ321" s="1137"/>
      <c r="BK321" s="625"/>
      <c r="BL321" s="634"/>
      <c r="BM321" s="634"/>
      <c r="BN321" s="634"/>
      <c r="BO321" s="634"/>
      <c r="BP321" s="635"/>
      <c r="BQ321" s="1134"/>
      <c r="BR321" s="1135"/>
      <c r="BS321" s="1135"/>
      <c r="BT321" s="1135"/>
      <c r="BU321" s="1135"/>
      <c r="BV321" s="1135"/>
      <c r="BW321" s="15"/>
      <c r="BX321" s="613" t="str">
        <f>IF(Portada!$A$1="www.fly-logics.com","JUL",0)</f>
        <v>JUL</v>
      </c>
      <c r="BY321" s="614"/>
      <c r="BZ321" s="614"/>
      <c r="CA321" s="614"/>
      <c r="CB321" s="614"/>
      <c r="CC321" s="605" t="str">
        <f>IF(SUMIFS(Bitácora!$Y$5:$Y$1036129,Bitácora!$D$5:$D$1036129,BC299,Bitácora!$AN$5:$AN$1036129,BS299,Bitácora!$E$5:$E$1036129,BI299,Bitácora!$AM$5:$AM$1036129,BX321)=0," ",SUMIFS(Bitácora!$Y$5:$Y$1036129,Bitácora!$D$5:$D$1036129,BC299,Bitácora!$AN$5:$AN$1036129,BS299,Bitácora!$E$5:$E$1036129,BI299,Bitácora!$AM$5:$AM$1036129,BX321))</f>
        <v xml:space="preserve"> </v>
      </c>
      <c r="CD321" s="615"/>
      <c r="CE321" s="615"/>
      <c r="CF321" s="615"/>
      <c r="CG321" s="639" t="str">
        <f>IF(SUMIFS(Bitácora!$Z$5:$Z$1036129,Bitácora!$D$5:$D$1036129,BC299,Bitácora!$AN$5:$AN$1036129,BS299,Bitácora!$E$5:$E$1036129,BI299,Bitácora!$AM$5:$AM$1036129,BX321)=0," ",SUMIFS(Bitácora!$Z$5:$Z$1036129,Bitácora!$D$5:$D$1036129,BC299,Bitácora!$AN$5:$AN$1036129,BS299,Bitácora!$E$5:$E$1036129,BI299,Bitácora!$AM$5:$AM$1036129,BX321))</f>
        <v xml:space="preserve"> </v>
      </c>
      <c r="CH321" s="640"/>
      <c r="CI321" s="640"/>
      <c r="CJ321" s="640"/>
      <c r="CK321" s="605" t="str">
        <f>IF(SUMIFS(Bitácora!$AA$5:$AA$1036129,Bitácora!$D$5:$D$1036129,BC299,Bitácora!$AN$5:$AN$1036129,BS299,Bitácora!$E$5:$E$1036129,BI299,Bitácora!$AM$5:$AM$1036129,BX321)=0," ",SUMIFS(Bitácora!$AA$5:$AA$1036129,Bitácora!$D$5:$D$1036129,BC299,Bitácora!$AN$5:$AN$1036129,BS299,Bitácora!$E$5:$E$1036129,BI299,Bitácora!$AM$5:$AM$1036129,BX321))</f>
        <v xml:space="preserve"> </v>
      </c>
      <c r="CL321" s="615"/>
      <c r="CM321" s="615"/>
      <c r="CN321" s="615"/>
      <c r="CO321" s="606" t="str">
        <f>IF(SUMIFS(Bitácora!$AE$5:$AE$1036129,Bitácora!$D$5:$D$1036129,BC299,Bitácora!$AN$5:$AN$1036129,BS299,Bitácora!$E$5:$E$1036129,BI299,Bitácora!$AM$5:$AM$1036129,BX321)=0," ",SUMIFS(Bitácora!$AC$5:$AC$1036129,Bitácora!$D$5:$D$1036129,BC299,Bitácora!$AN$5:$AN$1036129,BS299,Bitácora!$E$5:$E$1036129,BI299,Bitácora!$AM$5:$AM$1036129,BX321))</f>
        <v xml:space="preserve"> </v>
      </c>
      <c r="CP321" s="606"/>
      <c r="CQ321" s="606"/>
      <c r="CR321" s="645" t="str">
        <f>IF(SUMIFS(Bitácora!$AF$5:$AF$1036129,Bitácora!$D$5:$D$1036129,BC299,Bitácora!$AN$5:$AN$1036129,BS299,Bitácora!$E$5:$E$1036129,BI299,Bitácora!$AM$5:$AM$1036129,BX321)=0," ",SUMIFS(Bitácora!$AF$5:$AF$1036129,Bitácora!$D$5:$D$1036129,BC299,Bitácora!$AN$5:$AN$1036129,BS299,Bitácora!$E$5:$E$1036129,BI299,Bitácora!$AM$5:$AM$1036129,BX321))</f>
        <v xml:space="preserve"> </v>
      </c>
      <c r="CS321" s="646"/>
      <c r="CT321" s="646"/>
      <c r="CU321" s="632"/>
      <c r="CV321" s="276"/>
      <c r="CW321" s="244"/>
      <c r="CX321" s="630"/>
      <c r="CY321" s="634"/>
      <c r="CZ321" s="634"/>
      <c r="DA321" s="634"/>
      <c r="DB321" s="634"/>
      <c r="DC321" s="635"/>
      <c r="DD321" s="1136"/>
      <c r="DE321" s="1137"/>
      <c r="DF321" s="1137"/>
      <c r="DG321" s="1137"/>
      <c r="DH321" s="1137"/>
      <c r="DI321" s="1137"/>
      <c r="DJ321" s="625"/>
      <c r="DK321" s="634"/>
      <c r="DL321" s="634"/>
      <c r="DM321" s="634"/>
      <c r="DN321" s="634"/>
      <c r="DO321" s="635"/>
      <c r="DP321" s="1134"/>
      <c r="DQ321" s="1135"/>
      <c r="DR321" s="1135"/>
      <c r="DS321" s="1135"/>
      <c r="DT321" s="1135"/>
      <c r="DU321" s="1135"/>
      <c r="DV321" s="15"/>
      <c r="DW321" s="613" t="str">
        <f>IF(Portada!$A$1="www.fly-logics.com","JUL",0)</f>
        <v>JUL</v>
      </c>
      <c r="DX321" s="614"/>
      <c r="DY321" s="614"/>
      <c r="DZ321" s="614"/>
      <c r="EA321" s="614"/>
      <c r="EB321" s="605" t="str">
        <f>IF(SUMIFS(Bitácora!$Y$5:$Y$1036129,Bitácora!$D$5:$D$1036129,DB299,Bitácora!$AN$5:$AN$1036129,DR299,Bitácora!$E$5:$E$1036129,DH299,Bitácora!$AM$5:$AM$1036129,DW321)=0," ",SUMIFS(Bitácora!$Y$5:$Y$1036129,Bitácora!$D$5:$D$1036129,DB299,Bitácora!$AN$5:$AN$1036129,DR299,Bitácora!$E$5:$E$1036129,DH299,Bitácora!$AM$5:$AM$1036129,DW321))</f>
        <v xml:space="preserve"> </v>
      </c>
      <c r="EC321" s="615"/>
      <c r="ED321" s="615"/>
      <c r="EE321" s="615"/>
      <c r="EF321" s="639" t="str">
        <f>IF(SUMIFS(Bitácora!$Z$5:$Z$1036129,Bitácora!$D$5:$D$1036129,DB299,Bitácora!$AN$5:$AN$1036129,DR299,Bitácora!$E$5:$E$1036129,DH299,Bitácora!$AM$5:$AM$1036129,DW321)=0," ",SUMIFS(Bitácora!$Z$5:$Z$1036129,Bitácora!$D$5:$D$1036129,DB299,Bitácora!$AN$5:$AN$1036129,DR299,Bitácora!$E$5:$E$1036129,DH299,Bitácora!$AM$5:$AM$1036129,DW321))</f>
        <v xml:space="preserve"> </v>
      </c>
      <c r="EG321" s="640"/>
      <c r="EH321" s="640"/>
      <c r="EI321" s="640"/>
      <c r="EJ321" s="605" t="str">
        <f>IF(SUMIFS(Bitácora!$AA$5:$AA$1036129,Bitácora!$D$5:$D$1036129,DB299,Bitácora!$AN$5:$AN$1036129,DR299,Bitácora!$E$5:$E$1036129,DH299,Bitácora!$AM$5:$AM$1036129,DW321)=0," ",SUMIFS(Bitácora!$AA$5:$AA$1036129,Bitácora!$D$5:$D$1036129,DB299,Bitácora!$AN$5:$AN$1036129,DR299,Bitácora!$E$5:$E$1036129,DH299,Bitácora!$AM$5:$AM$1036129,DW321))</f>
        <v xml:space="preserve"> </v>
      </c>
      <c r="EK321" s="615"/>
      <c r="EL321" s="615"/>
      <c r="EM321" s="615"/>
      <c r="EN321" s="606" t="str">
        <f>IF(SUMIFS(Bitácora!$AE$5:$AE$1036129,Bitácora!$D$5:$D$1036129,DB299,Bitácora!$AN$5:$AN$1036129,DR299,Bitácora!$E$5:$E$1036129,DH299,Bitácora!$AM$5:$AM$1036129,DW321)=0," ",SUMIFS(Bitácora!$AC$5:$AC$1036129,Bitácora!$D$5:$D$1036129,DB299,Bitácora!$AN$5:$AN$1036129,DR299,Bitácora!$E$5:$E$1036129,DH299,Bitácora!$AM$5:$AM$1036129,DW321))</f>
        <v xml:space="preserve"> </v>
      </c>
      <c r="EO321" s="606"/>
      <c r="EP321" s="606"/>
      <c r="EQ321" s="645" t="str">
        <f>IF(SUMIFS(Bitácora!$AF$5:$AF$1036129,Bitácora!$D$5:$D$1036129,DB299,Bitácora!$AN$5:$AN$1036129,DR299,Bitácora!$E$5:$E$1036129,DH299,Bitácora!$AM$5:$AM$1036129,DW321)=0," ",SUMIFS(Bitácora!$AF$5:$AF$1036129,Bitácora!$D$5:$D$1036129,DB299,Bitácora!$AN$5:$AN$1036129,DR299,Bitácora!$E$5:$E$1036129,DH299,Bitácora!$AM$5:$AM$1036129,DW321))</f>
        <v xml:space="preserve"> </v>
      </c>
      <c r="ER321" s="646"/>
      <c r="ES321" s="646"/>
      <c r="ET321" s="632"/>
      <c r="EU321" s="630"/>
      <c r="EV321" s="634"/>
      <c r="EW321" s="634"/>
      <c r="EX321" s="634"/>
      <c r="EY321" s="634"/>
      <c r="EZ321" s="635"/>
      <c r="FA321" s="1136"/>
      <c r="FB321" s="1137"/>
      <c r="FC321" s="1137"/>
      <c r="FD321" s="1137"/>
      <c r="FE321" s="1137"/>
      <c r="FF321" s="1137"/>
      <c r="FG321" s="625"/>
      <c r="FH321" s="634"/>
      <c r="FI321" s="634"/>
      <c r="FJ321" s="634"/>
      <c r="FK321" s="634"/>
      <c r="FL321" s="635"/>
      <c r="FM321" s="1134"/>
      <c r="FN321" s="1135"/>
      <c r="FO321" s="1135"/>
      <c r="FP321" s="1135"/>
      <c r="FQ321" s="1135"/>
      <c r="FR321" s="1135"/>
      <c r="FS321" s="15"/>
      <c r="FT321" s="613" t="str">
        <f>IF(Portada!$A$1="www.fly-logics.com","JUL",0)</f>
        <v>JUL</v>
      </c>
      <c r="FU321" s="614"/>
      <c r="FV321" s="614"/>
      <c r="FW321" s="614"/>
      <c r="FX321" s="614"/>
      <c r="FY321" s="605" t="str">
        <f>IF(SUMIFS(Bitácora!$Y$5:$Y$1036129,Bitácora!$D$5:$D$1036129,EY299,Bitácora!$AN$5:$AN$1036129,FO299,Bitácora!$E$5:$E$1036129,FE299,Bitácora!$AM$5:$AM$1036129,FT321)=0," ",SUMIFS(Bitácora!$Y$5:$Y$1036129,Bitácora!$D$5:$D$1036129,EY299,Bitácora!$AN$5:$AN$1036129,FO299,Bitácora!$E$5:$E$1036129,FE299,Bitácora!$AM$5:$AM$1036129,FT321))</f>
        <v xml:space="preserve"> </v>
      </c>
      <c r="FZ321" s="615"/>
      <c r="GA321" s="615"/>
      <c r="GB321" s="615"/>
      <c r="GC321" s="639" t="str">
        <f>IF(SUMIFS(Bitácora!$Z$5:$Z$1036129,Bitácora!$D$5:$D$1036129,EY299,Bitácora!$AN$5:$AN$1036129,FO299,Bitácora!$E$5:$E$1036129,FE299,Bitácora!$AM$5:$AM$1036129,FT321)=0," ",SUMIFS(Bitácora!$Z$5:$Z$1036129,Bitácora!$D$5:$D$1036129,EY299,Bitácora!$AN$5:$AN$1036129,FO299,Bitácora!$E$5:$E$1036129,FE299,Bitácora!$AM$5:$AM$1036129,FT321))</f>
        <v xml:space="preserve"> </v>
      </c>
      <c r="GD321" s="640"/>
      <c r="GE321" s="640"/>
      <c r="GF321" s="640"/>
      <c r="GG321" s="605" t="str">
        <f>IF(SUMIFS(Bitácora!$AA$5:$AA$1036129,Bitácora!$D$5:$D$1036129,EY299,Bitácora!$AN$5:$AN$1036129,FO299,Bitácora!$E$5:$E$1036129,FE299,Bitácora!$AM$5:$AM$1036129,FT321)=0," ",SUMIFS(Bitácora!$AA$5:$AA$1036129,Bitácora!$D$5:$D$1036129,EY299,Bitácora!$AN$5:$AN$1036129,FO299,Bitácora!$E$5:$E$1036129,FE299,Bitácora!$AM$5:$AM$1036129,FT321))</f>
        <v xml:space="preserve"> </v>
      </c>
      <c r="GH321" s="615"/>
      <c r="GI321" s="615"/>
      <c r="GJ321" s="615"/>
      <c r="GK321" s="606" t="str">
        <f>IF(SUMIFS(Bitácora!$AE$5:$AE$1036129,Bitácora!$D$5:$D$1036129,EY299,Bitácora!$AN$5:$AN$1036129,FO299,Bitácora!$E$5:$E$1036129,FE299,Bitácora!$AM$5:$AM$1036129,FT321)=0," ",SUMIFS(Bitácora!$AC$5:$AC$1036129,Bitácora!$D$5:$D$1036129,EY299,Bitácora!$AN$5:$AN$1036129,FO299,Bitácora!$E$5:$E$1036129,FE299,Bitácora!$AM$5:$AM$1036129,FT321))</f>
        <v xml:space="preserve"> </v>
      </c>
      <c r="GL321" s="606"/>
      <c r="GM321" s="606"/>
      <c r="GN321" s="645" t="str">
        <f>IF(SUMIFS(Bitácora!$AF$5:$AF$1036129,Bitácora!$D$5:$D$1036129,EY299,Bitácora!$AN$5:$AN$1036129,FO299,Bitácora!$E$5:$E$1036129,FE299,Bitácora!$AM$5:$AM$1036129,FT321)=0," ",SUMIFS(Bitácora!$AF$5:$AF$1036129,Bitácora!$D$5:$D$1036129,EY299,Bitácora!$AN$5:$AN$1036129,FO299,Bitácora!$E$5:$E$1036129,FE299,Bitácora!$AM$5:$AM$1036129,FT321))</f>
        <v xml:space="preserve"> </v>
      </c>
      <c r="GO321" s="646"/>
      <c r="GP321" s="646"/>
      <c r="GQ321" s="632"/>
      <c r="GR321" s="6"/>
    </row>
    <row r="322" spans="1:200" ht="3" customHeight="1" x14ac:dyDescent="0.25">
      <c r="A322" s="244"/>
      <c r="B322" s="630"/>
      <c r="C322" s="625"/>
      <c r="D322" s="625"/>
      <c r="E322" s="625"/>
      <c r="F322" s="625"/>
      <c r="G322" s="625"/>
      <c r="H322" s="625"/>
      <c r="I322" s="625"/>
      <c r="J322" s="625"/>
      <c r="K322" s="625"/>
      <c r="L322" s="625"/>
      <c r="M322" s="625"/>
      <c r="N322" s="625"/>
      <c r="O322" s="625"/>
      <c r="P322" s="625"/>
      <c r="Q322" s="625"/>
      <c r="R322" s="625"/>
      <c r="S322" s="625"/>
      <c r="T322" s="625"/>
      <c r="U322" s="625"/>
      <c r="V322" s="625"/>
      <c r="W322" s="625"/>
      <c r="X322" s="625"/>
      <c r="Y322" s="625"/>
      <c r="Z322" s="15"/>
      <c r="AA322" s="614"/>
      <c r="AB322" s="614"/>
      <c r="AC322" s="614"/>
      <c r="AD322" s="614"/>
      <c r="AE322" s="614"/>
      <c r="AF322" s="615"/>
      <c r="AG322" s="616"/>
      <c r="AH322" s="616"/>
      <c r="AI322" s="615"/>
      <c r="AJ322" s="615"/>
      <c r="AK322" s="616"/>
      <c r="AL322" s="616"/>
      <c r="AM322" s="615"/>
      <c r="AN322" s="615"/>
      <c r="AO322" s="616"/>
      <c r="AP322" s="616"/>
      <c r="AQ322" s="615"/>
      <c r="AR322" s="606"/>
      <c r="AS322" s="606"/>
      <c r="AT322" s="606"/>
      <c r="AU322" s="617"/>
      <c r="AV322" s="618"/>
      <c r="AW322" s="617"/>
      <c r="AX322" s="632"/>
      <c r="AY322" s="630"/>
      <c r="AZ322" s="625"/>
      <c r="BA322" s="625"/>
      <c r="BB322" s="625"/>
      <c r="BC322" s="625"/>
      <c r="BD322" s="625"/>
      <c r="BE322" s="625"/>
      <c r="BF322" s="625"/>
      <c r="BG322" s="625"/>
      <c r="BH322" s="625"/>
      <c r="BI322" s="625"/>
      <c r="BJ322" s="625"/>
      <c r="BK322" s="625"/>
      <c r="BL322" s="625"/>
      <c r="BM322" s="625"/>
      <c r="BN322" s="625"/>
      <c r="BO322" s="625"/>
      <c r="BP322" s="625"/>
      <c r="BQ322" s="625"/>
      <c r="BR322" s="625"/>
      <c r="BS322" s="625"/>
      <c r="BT322" s="625"/>
      <c r="BU322" s="625"/>
      <c r="BV322" s="625"/>
      <c r="BW322" s="15"/>
      <c r="BX322" s="614"/>
      <c r="BY322" s="614"/>
      <c r="BZ322" s="614"/>
      <c r="CA322" s="614"/>
      <c r="CB322" s="614"/>
      <c r="CC322" s="615"/>
      <c r="CD322" s="616"/>
      <c r="CE322" s="616"/>
      <c r="CF322" s="615"/>
      <c r="CG322" s="615"/>
      <c r="CH322" s="616"/>
      <c r="CI322" s="616"/>
      <c r="CJ322" s="615"/>
      <c r="CK322" s="615"/>
      <c r="CL322" s="616"/>
      <c r="CM322" s="616"/>
      <c r="CN322" s="615"/>
      <c r="CO322" s="606"/>
      <c r="CP322" s="606"/>
      <c r="CQ322" s="606"/>
      <c r="CR322" s="617"/>
      <c r="CS322" s="618"/>
      <c r="CT322" s="617"/>
      <c r="CU322" s="632"/>
      <c r="CV322" s="276"/>
      <c r="CW322" s="244"/>
      <c r="CX322" s="630"/>
      <c r="CY322" s="625"/>
      <c r="CZ322" s="625"/>
      <c r="DA322" s="625"/>
      <c r="DB322" s="625"/>
      <c r="DC322" s="625"/>
      <c r="DD322" s="625"/>
      <c r="DE322" s="625"/>
      <c r="DF322" s="625"/>
      <c r="DG322" s="625"/>
      <c r="DH322" s="625"/>
      <c r="DI322" s="625"/>
      <c r="DJ322" s="625"/>
      <c r="DK322" s="625"/>
      <c r="DL322" s="625"/>
      <c r="DM322" s="625"/>
      <c r="DN322" s="625"/>
      <c r="DO322" s="625"/>
      <c r="DP322" s="625"/>
      <c r="DQ322" s="625"/>
      <c r="DR322" s="625"/>
      <c r="DS322" s="625"/>
      <c r="DT322" s="625"/>
      <c r="DU322" s="625"/>
      <c r="DV322" s="15"/>
      <c r="DW322" s="614"/>
      <c r="DX322" s="614"/>
      <c r="DY322" s="614"/>
      <c r="DZ322" s="614"/>
      <c r="EA322" s="614"/>
      <c r="EB322" s="615"/>
      <c r="EC322" s="616"/>
      <c r="ED322" s="616"/>
      <c r="EE322" s="615"/>
      <c r="EF322" s="615"/>
      <c r="EG322" s="616"/>
      <c r="EH322" s="616"/>
      <c r="EI322" s="615"/>
      <c r="EJ322" s="615"/>
      <c r="EK322" s="616"/>
      <c r="EL322" s="616"/>
      <c r="EM322" s="615"/>
      <c r="EN322" s="606"/>
      <c r="EO322" s="606"/>
      <c r="EP322" s="606"/>
      <c r="EQ322" s="617"/>
      <c r="ER322" s="618"/>
      <c r="ES322" s="617"/>
      <c r="ET322" s="632"/>
      <c r="EU322" s="630"/>
      <c r="EV322" s="625"/>
      <c r="EW322" s="625"/>
      <c r="EX322" s="625"/>
      <c r="EY322" s="625"/>
      <c r="EZ322" s="625"/>
      <c r="FA322" s="625"/>
      <c r="FB322" s="625"/>
      <c r="FC322" s="625"/>
      <c r="FD322" s="625"/>
      <c r="FE322" s="625"/>
      <c r="FF322" s="625"/>
      <c r="FG322" s="625"/>
      <c r="FH322" s="625"/>
      <c r="FI322" s="625"/>
      <c r="FJ322" s="625"/>
      <c r="FK322" s="625"/>
      <c r="FL322" s="625"/>
      <c r="FM322" s="625"/>
      <c r="FN322" s="625"/>
      <c r="FO322" s="625"/>
      <c r="FP322" s="625"/>
      <c r="FQ322" s="625"/>
      <c r="FR322" s="625"/>
      <c r="FS322" s="15"/>
      <c r="FT322" s="614"/>
      <c r="FU322" s="614"/>
      <c r="FV322" s="614"/>
      <c r="FW322" s="614"/>
      <c r="FX322" s="614"/>
      <c r="FY322" s="615"/>
      <c r="FZ322" s="616"/>
      <c r="GA322" s="616"/>
      <c r="GB322" s="615"/>
      <c r="GC322" s="615"/>
      <c r="GD322" s="616"/>
      <c r="GE322" s="616"/>
      <c r="GF322" s="615"/>
      <c r="GG322" s="615"/>
      <c r="GH322" s="616"/>
      <c r="GI322" s="616"/>
      <c r="GJ322" s="615"/>
      <c r="GK322" s="606"/>
      <c r="GL322" s="606"/>
      <c r="GM322" s="606"/>
      <c r="GN322" s="617"/>
      <c r="GO322" s="618"/>
      <c r="GP322" s="617"/>
      <c r="GQ322" s="632"/>
      <c r="GR322" s="6"/>
    </row>
    <row r="323" spans="1:200" ht="10.5" customHeight="1" x14ac:dyDescent="0.25">
      <c r="A323" s="244"/>
      <c r="B323" s="630"/>
      <c r="C323" s="644" t="str">
        <f>IF(Portada!$A$1="www.fly-logics.com","Travesía",0)</f>
        <v>Travesía</v>
      </c>
      <c r="D323" s="634"/>
      <c r="E323" s="634"/>
      <c r="F323" s="634"/>
      <c r="G323" s="635"/>
      <c r="H323" s="1136" t="str">
        <f>IF(SUMIFS(Bitácora!$W$5:$W$1036129,Bitácora!$D$5:$D$1036129,F299,Bitácora!$AN$5:$AN$1036129,V299,Bitácora!$E$5:$E$1036129,L299)=0," ",SUMIFS(Bitácora!$W$5:$W$1036129,Bitácora!$D$5:$D$1036129,F299,Bitácora!$AN$5:$AN$1036129,V299,Bitácora!$E$5:$E$1036129,L299))</f>
        <v xml:space="preserve"> </v>
      </c>
      <c r="I323" s="1137" t="str">
        <f t="shared" ref="I323" si="412">H323</f>
        <v xml:space="preserve"> </v>
      </c>
      <c r="J323" s="1137"/>
      <c r="K323" s="1137"/>
      <c r="L323" s="1137"/>
      <c r="M323" s="1137"/>
      <c r="N323" s="632"/>
      <c r="O323" s="607" t="s">
        <v>85</v>
      </c>
      <c r="P323" s="607"/>
      <c r="Q323" s="607"/>
      <c r="R323" s="607"/>
      <c r="S323" s="607"/>
      <c r="T323" s="607"/>
      <c r="U323" s="607"/>
      <c r="V323" s="607"/>
      <c r="W323" s="607"/>
      <c r="X323" s="607"/>
      <c r="Y323" s="608"/>
      <c r="Z323" s="15"/>
      <c r="AA323" s="614"/>
      <c r="AB323" s="614"/>
      <c r="AC323" s="614"/>
      <c r="AD323" s="614"/>
      <c r="AE323" s="614"/>
      <c r="AF323" s="615"/>
      <c r="AG323" s="615"/>
      <c r="AH323" s="615"/>
      <c r="AI323" s="615"/>
      <c r="AJ323" s="615"/>
      <c r="AK323" s="615"/>
      <c r="AL323" s="615"/>
      <c r="AM323" s="615"/>
      <c r="AN323" s="615"/>
      <c r="AO323" s="615"/>
      <c r="AP323" s="615"/>
      <c r="AQ323" s="615"/>
      <c r="AR323" s="606"/>
      <c r="AS323" s="606"/>
      <c r="AT323" s="606"/>
      <c r="AU323" s="617"/>
      <c r="AV323" s="617"/>
      <c r="AW323" s="617"/>
      <c r="AX323" s="632"/>
      <c r="AY323" s="630"/>
      <c r="AZ323" s="644" t="str">
        <f>IF(Portada!$A$1="www.fly-logics.com","Travesía",0)</f>
        <v>Travesía</v>
      </c>
      <c r="BA323" s="634"/>
      <c r="BB323" s="634"/>
      <c r="BC323" s="634"/>
      <c r="BD323" s="635"/>
      <c r="BE323" s="1136" t="str">
        <f>IF(SUMIFS(Bitácora!$W$5:$W$1036129,Bitácora!$D$5:$D$1036129,BC299,Bitácora!$AN$5:$AN$1036129,BS299,Bitácora!$E$5:$E$1036129,BI299)=0," ",SUMIFS(Bitácora!$W$5:$W$1036129,Bitácora!$D$5:$D$1036129,BC299,Bitácora!$AN$5:$AN$1036129,BS299,Bitácora!$E$5:$E$1036129,BI299))</f>
        <v xml:space="preserve"> </v>
      </c>
      <c r="BF323" s="1137" t="str">
        <f t="shared" ref="BF323" si="413">BE323</f>
        <v xml:space="preserve"> </v>
      </c>
      <c r="BG323" s="1137"/>
      <c r="BH323" s="1137"/>
      <c r="BI323" s="1137"/>
      <c r="BJ323" s="1137"/>
      <c r="BK323" s="632"/>
      <c r="BL323" s="607" t="s">
        <v>85</v>
      </c>
      <c r="BM323" s="607"/>
      <c r="BN323" s="607"/>
      <c r="BO323" s="607"/>
      <c r="BP323" s="607"/>
      <c r="BQ323" s="607"/>
      <c r="BR323" s="607"/>
      <c r="BS323" s="607"/>
      <c r="BT323" s="607"/>
      <c r="BU323" s="607"/>
      <c r="BV323" s="608"/>
      <c r="BW323" s="15"/>
      <c r="BX323" s="614"/>
      <c r="BY323" s="614"/>
      <c r="BZ323" s="614"/>
      <c r="CA323" s="614"/>
      <c r="CB323" s="614"/>
      <c r="CC323" s="615"/>
      <c r="CD323" s="615"/>
      <c r="CE323" s="615"/>
      <c r="CF323" s="615"/>
      <c r="CG323" s="615"/>
      <c r="CH323" s="615"/>
      <c r="CI323" s="615"/>
      <c r="CJ323" s="615"/>
      <c r="CK323" s="615"/>
      <c r="CL323" s="615"/>
      <c r="CM323" s="615"/>
      <c r="CN323" s="615"/>
      <c r="CO323" s="606"/>
      <c r="CP323" s="606"/>
      <c r="CQ323" s="606"/>
      <c r="CR323" s="617"/>
      <c r="CS323" s="617"/>
      <c r="CT323" s="617"/>
      <c r="CU323" s="632"/>
      <c r="CV323" s="276"/>
      <c r="CW323" s="244"/>
      <c r="CX323" s="630"/>
      <c r="CY323" s="644" t="str">
        <f>IF(Portada!$A$1="www.fly-logics.com","Travesía",0)</f>
        <v>Travesía</v>
      </c>
      <c r="CZ323" s="634"/>
      <c r="DA323" s="634"/>
      <c r="DB323" s="634"/>
      <c r="DC323" s="635"/>
      <c r="DD323" s="1136" t="str">
        <f>IF(SUMIFS(Bitácora!$W$5:$W$1036129,Bitácora!$D$5:$D$1036129,DB299,Bitácora!$AN$5:$AN$1036129,DR299,Bitácora!$E$5:$E$1036129,DH299)=0," ",SUMIFS(Bitácora!$W$5:$W$1036129,Bitácora!$D$5:$D$1036129,DB299,Bitácora!$AN$5:$AN$1036129,DR299,Bitácora!$E$5:$E$1036129,DH299))</f>
        <v xml:space="preserve"> </v>
      </c>
      <c r="DE323" s="1137" t="str">
        <f t="shared" ref="DE323" si="414">DD323</f>
        <v xml:space="preserve"> </v>
      </c>
      <c r="DF323" s="1137"/>
      <c r="DG323" s="1137"/>
      <c r="DH323" s="1137"/>
      <c r="DI323" s="1137"/>
      <c r="DJ323" s="632"/>
      <c r="DK323" s="607" t="s">
        <v>85</v>
      </c>
      <c r="DL323" s="607"/>
      <c r="DM323" s="607"/>
      <c r="DN323" s="607"/>
      <c r="DO323" s="607"/>
      <c r="DP323" s="607"/>
      <c r="DQ323" s="607"/>
      <c r="DR323" s="607"/>
      <c r="DS323" s="607"/>
      <c r="DT323" s="607"/>
      <c r="DU323" s="608"/>
      <c r="DV323" s="15"/>
      <c r="DW323" s="614"/>
      <c r="DX323" s="614"/>
      <c r="DY323" s="614"/>
      <c r="DZ323" s="614"/>
      <c r="EA323" s="614"/>
      <c r="EB323" s="615"/>
      <c r="EC323" s="615"/>
      <c r="ED323" s="615"/>
      <c r="EE323" s="615"/>
      <c r="EF323" s="615"/>
      <c r="EG323" s="615"/>
      <c r="EH323" s="615"/>
      <c r="EI323" s="615"/>
      <c r="EJ323" s="615"/>
      <c r="EK323" s="615"/>
      <c r="EL323" s="615"/>
      <c r="EM323" s="615"/>
      <c r="EN323" s="606"/>
      <c r="EO323" s="606"/>
      <c r="EP323" s="606"/>
      <c r="EQ323" s="617"/>
      <c r="ER323" s="617"/>
      <c r="ES323" s="617"/>
      <c r="ET323" s="632"/>
      <c r="EU323" s="630"/>
      <c r="EV323" s="644" t="str">
        <f>IF(Portada!$A$1="www.fly-logics.com","Travesía",0)</f>
        <v>Travesía</v>
      </c>
      <c r="EW323" s="634"/>
      <c r="EX323" s="634"/>
      <c r="EY323" s="634"/>
      <c r="EZ323" s="635"/>
      <c r="FA323" s="1136" t="str">
        <f>IF(SUMIFS(Bitácora!$W$5:$W$1036129,Bitácora!$D$5:$D$1036129,EY299,Bitácora!$AN$5:$AN$1036129,FO299,Bitácora!$E$5:$E$1036129,FE299)=0," ",SUMIFS(Bitácora!$W$5:$W$1036129,Bitácora!$D$5:$D$1036129,EY299,Bitácora!$AN$5:$AN$1036129,FO299,Bitácora!$E$5:$E$1036129,FE299))</f>
        <v xml:space="preserve"> </v>
      </c>
      <c r="FB323" s="1137" t="str">
        <f t="shared" ref="FB323" si="415">FA323</f>
        <v xml:space="preserve"> </v>
      </c>
      <c r="FC323" s="1137"/>
      <c r="FD323" s="1137"/>
      <c r="FE323" s="1137"/>
      <c r="FF323" s="1137"/>
      <c r="FG323" s="632"/>
      <c r="FH323" s="607" t="s">
        <v>85</v>
      </c>
      <c r="FI323" s="607"/>
      <c r="FJ323" s="607"/>
      <c r="FK323" s="607"/>
      <c r="FL323" s="607"/>
      <c r="FM323" s="607"/>
      <c r="FN323" s="607"/>
      <c r="FO323" s="607"/>
      <c r="FP323" s="607"/>
      <c r="FQ323" s="607"/>
      <c r="FR323" s="608"/>
      <c r="FS323" s="15"/>
      <c r="FT323" s="614"/>
      <c r="FU323" s="614"/>
      <c r="FV323" s="614"/>
      <c r="FW323" s="614"/>
      <c r="FX323" s="614"/>
      <c r="FY323" s="615"/>
      <c r="FZ323" s="615"/>
      <c r="GA323" s="615"/>
      <c r="GB323" s="615"/>
      <c r="GC323" s="615"/>
      <c r="GD323" s="615"/>
      <c r="GE323" s="615"/>
      <c r="GF323" s="615"/>
      <c r="GG323" s="615"/>
      <c r="GH323" s="615"/>
      <c r="GI323" s="615"/>
      <c r="GJ323" s="615"/>
      <c r="GK323" s="606"/>
      <c r="GL323" s="606"/>
      <c r="GM323" s="606"/>
      <c r="GN323" s="617"/>
      <c r="GO323" s="617"/>
      <c r="GP323" s="617"/>
      <c r="GQ323" s="632"/>
      <c r="GR323" s="6"/>
    </row>
    <row r="324" spans="1:200" ht="8.85" customHeight="1" x14ac:dyDescent="0.25">
      <c r="A324" s="244"/>
      <c r="B324" s="630"/>
      <c r="C324" s="634"/>
      <c r="D324" s="634"/>
      <c r="E324" s="634"/>
      <c r="F324" s="634"/>
      <c r="G324" s="635"/>
      <c r="H324" s="1136"/>
      <c r="I324" s="1137"/>
      <c r="J324" s="1137"/>
      <c r="K324" s="1137"/>
      <c r="L324" s="1137"/>
      <c r="M324" s="1137"/>
      <c r="N324" s="632"/>
      <c r="O324" s="609"/>
      <c r="P324" s="609"/>
      <c r="Q324" s="609"/>
      <c r="R324" s="609"/>
      <c r="S324" s="609"/>
      <c r="T324" s="609"/>
      <c r="U324" s="609"/>
      <c r="V324" s="609"/>
      <c r="W324" s="609"/>
      <c r="X324" s="609"/>
      <c r="Y324" s="610"/>
      <c r="Z324" s="15"/>
      <c r="AA324" s="613" t="str">
        <f>IF(Portada!$A$1="www.fly-logics.com","AGO",0)</f>
        <v>AGO</v>
      </c>
      <c r="AB324" s="614"/>
      <c r="AC324" s="614"/>
      <c r="AD324" s="614"/>
      <c r="AE324" s="614"/>
      <c r="AF324" s="605" t="str">
        <f>IF(SUMIFS(Bitácora!$Y$5:$Y$1036129,Bitácora!$D$5:$D$1036129,F299,Bitácora!$AN$5:$AN$1036129,V299,Bitácora!$E$5:$E$1036129,L299,Bitácora!$AM$5:$AM$1036129,AA324)=0," ",SUMIFS(Bitácora!$Y$5:$Y$1036129,Bitácora!$D$5:$D$1036129,F299,Bitácora!$AN$5:$AN$1036129,V299,Bitácora!$E$5:$E$1036129,L299,Bitácora!$AM$5:$AM$1036129,AA324))</f>
        <v xml:space="preserve"> </v>
      </c>
      <c r="AG324" s="615"/>
      <c r="AH324" s="615"/>
      <c r="AI324" s="615"/>
      <c r="AJ324" s="605" t="str">
        <f>IF(SUMIFS(Bitácora!$Z$5:$Z$1036129,Bitácora!$D$5:$D$1036129,F299,Bitácora!$AN$5:$AN$1036129,V299,Bitácora!$E$5:$E$1036129,L299,Bitácora!$AM$5:$AM$1036129,AA324)=0," ",SUMIFS(Bitácora!$Z$5:$Z$1036129,Bitácora!$D$5:$D$1036129,F299,Bitácora!$AN$5:$AN$1036129,V299,Bitácora!$E$5:$E$1036129,L299,Bitácora!$AM$5:$AM$1036129,AA324))</f>
        <v xml:space="preserve"> </v>
      </c>
      <c r="AK324" s="615"/>
      <c r="AL324" s="615"/>
      <c r="AM324" s="615"/>
      <c r="AN324" s="605" t="str">
        <f>IF(SUMIFS(Bitácora!$AA$5:$AA$1036129,Bitácora!$D$5:$D$1036129,F299,Bitácora!$AN$5:$AN$1036129,V299,Bitácora!$E$5:$E$1036129,L299,Bitácora!$AM$5:$AM$1036129,AA324)=0," ",SUMIFS(Bitácora!$AA$5:$AA$1036129,Bitácora!$D$5:$D$1036129,F299,Bitácora!$AN$5:$AN$1036129,V299,Bitácora!$E$5:$E$1036129,L299,Bitácora!$AM$5:$AM$1036129,AA324))</f>
        <v xml:space="preserve"> </v>
      </c>
      <c r="AO324" s="615"/>
      <c r="AP324" s="615"/>
      <c r="AQ324" s="615"/>
      <c r="AR324" s="606" t="str">
        <f>IF(SUMIFS(Bitácora!$AE$5:$AE$1036129,Bitácora!$D$5:$D$1036129,F299,Bitácora!$AN$5:$AN$1036129,V299,Bitácora!$E$5:$E$1036129,L299,Bitácora!$AM$5:$AM$1036129,AA324)=0," ",SUMIFS(Bitácora!$AC$5:$AC$1036129,Bitácora!$D$5:$D$1036129,F299,Bitácora!$AN$5:$AN$1036129,V299,Bitácora!$E$5:$E$1036129,L299,Bitácora!$AM$5:$AM$1036129,AA324))</f>
        <v xml:space="preserve"> </v>
      </c>
      <c r="AS324" s="606"/>
      <c r="AT324" s="606"/>
      <c r="AU324" s="606" t="str">
        <f>IF(SUMIFS(Bitácora!$AF$5:$AF$1036129,Bitácora!$D$5:$D$1036129,F299,Bitácora!$AN$5:$AN$1036129,V299,Bitácora!$E$5:$E$1036129,L299,Bitácora!$AM$5:$AM$1036129,AA324)=0," ",SUMIFS(Bitácora!$AF$5:$AF$1036129,Bitácora!$D$5:$D$1036129,F299,Bitácora!$AN$5:$AN$1036129,V299,Bitácora!$E$5:$E$1036129,L299,Bitácora!$AM$5:$AM$1036129,AA324))</f>
        <v xml:space="preserve"> </v>
      </c>
      <c r="AV324" s="617"/>
      <c r="AW324" s="617"/>
      <c r="AX324" s="632"/>
      <c r="AY324" s="630"/>
      <c r="AZ324" s="634"/>
      <c r="BA324" s="634"/>
      <c r="BB324" s="634"/>
      <c r="BC324" s="634"/>
      <c r="BD324" s="635"/>
      <c r="BE324" s="1136"/>
      <c r="BF324" s="1137"/>
      <c r="BG324" s="1137"/>
      <c r="BH324" s="1137"/>
      <c r="BI324" s="1137"/>
      <c r="BJ324" s="1137"/>
      <c r="BK324" s="632"/>
      <c r="BL324" s="609"/>
      <c r="BM324" s="609"/>
      <c r="BN324" s="609"/>
      <c r="BO324" s="609"/>
      <c r="BP324" s="609"/>
      <c r="BQ324" s="609"/>
      <c r="BR324" s="609"/>
      <c r="BS324" s="609"/>
      <c r="BT324" s="609"/>
      <c r="BU324" s="609"/>
      <c r="BV324" s="610"/>
      <c r="BW324" s="15"/>
      <c r="BX324" s="613" t="str">
        <f>IF(Portada!$A$1="www.fly-logics.com","AGO",0)</f>
        <v>AGO</v>
      </c>
      <c r="BY324" s="614"/>
      <c r="BZ324" s="614"/>
      <c r="CA324" s="614"/>
      <c r="CB324" s="614"/>
      <c r="CC324" s="605" t="str">
        <f>IF(SUMIFS(Bitácora!$Y$5:$Y$1036129,Bitácora!$D$5:$D$1036129,BC299,Bitácora!$AN$5:$AN$1036129,BS299,Bitácora!$E$5:$E$1036129,BI299,Bitácora!$AM$5:$AM$1036129,BX324)=0," ",SUMIFS(Bitácora!$Y$5:$Y$1036129,Bitácora!$D$5:$D$1036129,BC299,Bitácora!$AN$5:$AN$1036129,BS299,Bitácora!$E$5:$E$1036129,BI299,Bitácora!$AM$5:$AM$1036129,BX324))</f>
        <v xml:space="preserve"> </v>
      </c>
      <c r="CD324" s="615"/>
      <c r="CE324" s="615"/>
      <c r="CF324" s="615"/>
      <c r="CG324" s="605" t="str">
        <f>IF(SUMIFS(Bitácora!$Z$5:$Z$1036129,Bitácora!$D$5:$D$1036129,BC299,Bitácora!$AN$5:$AN$1036129,BS299,Bitácora!$E$5:$E$1036129,BI299,Bitácora!$AM$5:$AM$1036129,BX324)=0," ",SUMIFS(Bitácora!$Z$5:$Z$1036129,Bitácora!$D$5:$D$1036129,BC299,Bitácora!$AN$5:$AN$1036129,BS299,Bitácora!$E$5:$E$1036129,BI299,Bitácora!$AM$5:$AM$1036129,BX324))</f>
        <v xml:space="preserve"> </v>
      </c>
      <c r="CH324" s="615"/>
      <c r="CI324" s="615"/>
      <c r="CJ324" s="615"/>
      <c r="CK324" s="605" t="str">
        <f>IF(SUMIFS(Bitácora!$AA$5:$AA$1036129,Bitácora!$D$5:$D$1036129,BC299,Bitácora!$AN$5:$AN$1036129,BS299,Bitácora!$E$5:$E$1036129,BI299,Bitácora!$AM$5:$AM$1036129,BX324)=0," ",SUMIFS(Bitácora!$AA$5:$AA$1036129,Bitácora!$D$5:$D$1036129,BC299,Bitácora!$AN$5:$AN$1036129,BS299,Bitácora!$E$5:$E$1036129,BI299,Bitácora!$AM$5:$AM$1036129,BX324))</f>
        <v xml:space="preserve"> </v>
      </c>
      <c r="CL324" s="615"/>
      <c r="CM324" s="615"/>
      <c r="CN324" s="615"/>
      <c r="CO324" s="606" t="str">
        <f>IF(SUMIFS(Bitácora!$AE$5:$AE$1036129,Bitácora!$D$5:$D$1036129,BC299,Bitácora!$AN$5:$AN$1036129,BS299,Bitácora!$E$5:$E$1036129,BI299,Bitácora!$AM$5:$AM$1036129,BX324)=0," ",SUMIFS(Bitácora!$AC$5:$AC$1036129,Bitácora!$D$5:$D$1036129,BC299,Bitácora!$AN$5:$AN$1036129,BS299,Bitácora!$E$5:$E$1036129,BI299,Bitácora!$AM$5:$AM$1036129,BX324))</f>
        <v xml:space="preserve"> </v>
      </c>
      <c r="CP324" s="606"/>
      <c r="CQ324" s="606"/>
      <c r="CR324" s="606" t="str">
        <f>IF(SUMIFS(Bitácora!$AF$5:$AF$1036129,Bitácora!$D$5:$D$1036129,BC299,Bitácora!$AN$5:$AN$1036129,BS299,Bitácora!$E$5:$E$1036129,BI299,Bitácora!$AM$5:$AM$1036129,BX324)=0," ",SUMIFS(Bitácora!$AF$5:$AF$1036129,Bitácora!$D$5:$D$1036129,BC299,Bitácora!$AN$5:$AN$1036129,BS299,Bitácora!$E$5:$E$1036129,BI299,Bitácora!$AM$5:$AM$1036129,BX324))</f>
        <v xml:space="preserve"> </v>
      </c>
      <c r="CS324" s="617"/>
      <c r="CT324" s="617"/>
      <c r="CU324" s="632"/>
      <c r="CV324" s="276"/>
      <c r="CW324" s="244"/>
      <c r="CX324" s="630"/>
      <c r="CY324" s="634"/>
      <c r="CZ324" s="634"/>
      <c r="DA324" s="634"/>
      <c r="DB324" s="634"/>
      <c r="DC324" s="635"/>
      <c r="DD324" s="1136"/>
      <c r="DE324" s="1137"/>
      <c r="DF324" s="1137"/>
      <c r="DG324" s="1137"/>
      <c r="DH324" s="1137"/>
      <c r="DI324" s="1137"/>
      <c r="DJ324" s="632"/>
      <c r="DK324" s="609"/>
      <c r="DL324" s="609"/>
      <c r="DM324" s="609"/>
      <c r="DN324" s="609"/>
      <c r="DO324" s="609"/>
      <c r="DP324" s="609"/>
      <c r="DQ324" s="609"/>
      <c r="DR324" s="609"/>
      <c r="DS324" s="609"/>
      <c r="DT324" s="609"/>
      <c r="DU324" s="610"/>
      <c r="DV324" s="15"/>
      <c r="DW324" s="613" t="str">
        <f>IF(Portada!$A$1="www.fly-logics.com","AGO",0)</f>
        <v>AGO</v>
      </c>
      <c r="DX324" s="614"/>
      <c r="DY324" s="614"/>
      <c r="DZ324" s="614"/>
      <c r="EA324" s="614"/>
      <c r="EB324" s="605" t="str">
        <f>IF(SUMIFS(Bitácora!$Y$5:$Y$1036129,Bitácora!$D$5:$D$1036129,DB299,Bitácora!$AN$5:$AN$1036129,DR299,Bitácora!$E$5:$E$1036129,DH299,Bitácora!$AM$5:$AM$1036129,DW324)=0," ",SUMIFS(Bitácora!$Y$5:$Y$1036129,Bitácora!$D$5:$D$1036129,DB299,Bitácora!$AN$5:$AN$1036129,DR299,Bitácora!$E$5:$E$1036129,DH299,Bitácora!$AM$5:$AM$1036129,DW324))</f>
        <v xml:space="preserve"> </v>
      </c>
      <c r="EC324" s="615"/>
      <c r="ED324" s="615"/>
      <c r="EE324" s="615"/>
      <c r="EF324" s="605" t="str">
        <f>IF(SUMIFS(Bitácora!$Z$5:$Z$1036129,Bitácora!$D$5:$D$1036129,DB299,Bitácora!$AN$5:$AN$1036129,DR299,Bitácora!$E$5:$E$1036129,DH299,Bitácora!$AM$5:$AM$1036129,DW324)=0," ",SUMIFS(Bitácora!$Z$5:$Z$1036129,Bitácora!$D$5:$D$1036129,DB299,Bitácora!$AN$5:$AN$1036129,DR299,Bitácora!$E$5:$E$1036129,DH299,Bitácora!$AM$5:$AM$1036129,DW324))</f>
        <v xml:space="preserve"> </v>
      </c>
      <c r="EG324" s="615"/>
      <c r="EH324" s="615"/>
      <c r="EI324" s="615"/>
      <c r="EJ324" s="605" t="str">
        <f>IF(SUMIFS(Bitácora!$AA$5:$AA$1036129,Bitácora!$D$5:$D$1036129,DB299,Bitácora!$AN$5:$AN$1036129,DR299,Bitácora!$E$5:$E$1036129,DH299,Bitácora!$AM$5:$AM$1036129,DW324)=0," ",SUMIFS(Bitácora!$AA$5:$AA$1036129,Bitácora!$D$5:$D$1036129,DB299,Bitácora!$AN$5:$AN$1036129,DR299,Bitácora!$E$5:$E$1036129,DH299,Bitácora!$AM$5:$AM$1036129,DW324))</f>
        <v xml:space="preserve"> </v>
      </c>
      <c r="EK324" s="615"/>
      <c r="EL324" s="615"/>
      <c r="EM324" s="615"/>
      <c r="EN324" s="606" t="str">
        <f>IF(SUMIFS(Bitácora!$AE$5:$AE$1036129,Bitácora!$D$5:$D$1036129,DB299,Bitácora!$AN$5:$AN$1036129,DR299,Bitácora!$E$5:$E$1036129,DH299,Bitácora!$AM$5:$AM$1036129,DW324)=0," ",SUMIFS(Bitácora!$AC$5:$AC$1036129,Bitácora!$D$5:$D$1036129,DB299,Bitácora!$AN$5:$AN$1036129,DR299,Bitácora!$E$5:$E$1036129,DH299,Bitácora!$AM$5:$AM$1036129,DW324))</f>
        <v xml:space="preserve"> </v>
      </c>
      <c r="EO324" s="606"/>
      <c r="EP324" s="606"/>
      <c r="EQ324" s="606" t="str">
        <f>IF(SUMIFS(Bitácora!$AF$5:$AF$1036129,Bitácora!$D$5:$D$1036129,DB299,Bitácora!$AN$5:$AN$1036129,DR299,Bitácora!$E$5:$E$1036129,DH299,Bitácora!$AM$5:$AM$1036129,DW324)=0," ",SUMIFS(Bitácora!$AF$5:$AF$1036129,Bitácora!$D$5:$D$1036129,DB299,Bitácora!$AN$5:$AN$1036129,DR299,Bitácora!$E$5:$E$1036129,DH299,Bitácora!$AM$5:$AM$1036129,DW324))</f>
        <v xml:space="preserve"> </v>
      </c>
      <c r="ER324" s="617"/>
      <c r="ES324" s="617"/>
      <c r="ET324" s="632"/>
      <c r="EU324" s="630"/>
      <c r="EV324" s="634"/>
      <c r="EW324" s="634"/>
      <c r="EX324" s="634"/>
      <c r="EY324" s="634"/>
      <c r="EZ324" s="635"/>
      <c r="FA324" s="1136"/>
      <c r="FB324" s="1137"/>
      <c r="FC324" s="1137"/>
      <c r="FD324" s="1137"/>
      <c r="FE324" s="1137"/>
      <c r="FF324" s="1137"/>
      <c r="FG324" s="632"/>
      <c r="FH324" s="609"/>
      <c r="FI324" s="609"/>
      <c r="FJ324" s="609"/>
      <c r="FK324" s="609"/>
      <c r="FL324" s="609"/>
      <c r="FM324" s="609"/>
      <c r="FN324" s="609"/>
      <c r="FO324" s="609"/>
      <c r="FP324" s="609"/>
      <c r="FQ324" s="609"/>
      <c r="FR324" s="610"/>
      <c r="FS324" s="15"/>
      <c r="FT324" s="613" t="str">
        <f>IF(Portada!$A$1="www.fly-logics.com","AGO",0)</f>
        <v>AGO</v>
      </c>
      <c r="FU324" s="614"/>
      <c r="FV324" s="614"/>
      <c r="FW324" s="614"/>
      <c r="FX324" s="614"/>
      <c r="FY324" s="605" t="str">
        <f>IF(SUMIFS(Bitácora!$Y$5:$Y$1036129,Bitácora!$D$5:$D$1036129,EY299,Bitácora!$AN$5:$AN$1036129,FO299,Bitácora!$E$5:$E$1036129,FE299,Bitácora!$AM$5:$AM$1036129,FT324)=0," ",SUMIFS(Bitácora!$Y$5:$Y$1036129,Bitácora!$D$5:$D$1036129,EY299,Bitácora!$AN$5:$AN$1036129,FO299,Bitácora!$E$5:$E$1036129,FE299,Bitácora!$AM$5:$AM$1036129,FT324))</f>
        <v xml:space="preserve"> </v>
      </c>
      <c r="FZ324" s="615"/>
      <c r="GA324" s="615"/>
      <c r="GB324" s="615"/>
      <c r="GC324" s="605" t="str">
        <f>IF(SUMIFS(Bitácora!$Z$5:$Z$1036129,Bitácora!$D$5:$D$1036129,EY299,Bitácora!$AN$5:$AN$1036129,FO299,Bitácora!$E$5:$E$1036129,FE299,Bitácora!$AM$5:$AM$1036129,FT324)=0," ",SUMIFS(Bitácora!$Z$5:$Z$1036129,Bitácora!$D$5:$D$1036129,EY299,Bitácora!$AN$5:$AN$1036129,FO299,Bitácora!$E$5:$E$1036129,FE299,Bitácora!$AM$5:$AM$1036129,FT324))</f>
        <v xml:space="preserve"> </v>
      </c>
      <c r="GD324" s="615"/>
      <c r="GE324" s="615"/>
      <c r="GF324" s="615"/>
      <c r="GG324" s="605" t="str">
        <f>IF(SUMIFS(Bitácora!$AA$5:$AA$1036129,Bitácora!$D$5:$D$1036129,EY299,Bitácora!$AN$5:$AN$1036129,FO299,Bitácora!$E$5:$E$1036129,FE299,Bitácora!$AM$5:$AM$1036129,FT324)=0," ",SUMIFS(Bitácora!$AA$5:$AA$1036129,Bitácora!$D$5:$D$1036129,EY299,Bitácora!$AN$5:$AN$1036129,FO299,Bitácora!$E$5:$E$1036129,FE299,Bitácora!$AM$5:$AM$1036129,FT324))</f>
        <v xml:space="preserve"> </v>
      </c>
      <c r="GH324" s="615"/>
      <c r="GI324" s="615"/>
      <c r="GJ324" s="615"/>
      <c r="GK324" s="606" t="str">
        <f>IF(SUMIFS(Bitácora!$AE$5:$AE$1036129,Bitácora!$D$5:$D$1036129,EY299,Bitácora!$AN$5:$AN$1036129,FO299,Bitácora!$E$5:$E$1036129,FE299,Bitácora!$AM$5:$AM$1036129,FT324)=0," ",SUMIFS(Bitácora!$AC$5:$AC$1036129,Bitácora!$D$5:$D$1036129,EY299,Bitácora!$AN$5:$AN$1036129,FO299,Bitácora!$E$5:$E$1036129,FE299,Bitácora!$AM$5:$AM$1036129,FT324))</f>
        <v xml:space="preserve"> </v>
      </c>
      <c r="GL324" s="606"/>
      <c r="GM324" s="606"/>
      <c r="GN324" s="606" t="str">
        <f>IF(SUMIFS(Bitácora!$AF$5:$AF$1036129,Bitácora!$D$5:$D$1036129,EY299,Bitácora!$AN$5:$AN$1036129,FO299,Bitácora!$E$5:$E$1036129,FE299,Bitácora!$AM$5:$AM$1036129,FT324)=0," ",SUMIFS(Bitácora!$AF$5:$AF$1036129,Bitácora!$D$5:$D$1036129,EY299,Bitácora!$AN$5:$AN$1036129,FO299,Bitácora!$E$5:$E$1036129,FE299,Bitácora!$AM$5:$AM$1036129,FT324))</f>
        <v xml:space="preserve"> </v>
      </c>
      <c r="GO324" s="617"/>
      <c r="GP324" s="617"/>
      <c r="GQ324" s="632"/>
      <c r="GR324" s="6"/>
    </row>
    <row r="325" spans="1:200" ht="4.5" customHeight="1" x14ac:dyDescent="0.25">
      <c r="A325" s="244"/>
      <c r="B325" s="656"/>
      <c r="C325" s="625"/>
      <c r="D325" s="625"/>
      <c r="E325" s="625"/>
      <c r="F325" s="625"/>
      <c r="G325" s="625"/>
      <c r="H325" s="625"/>
      <c r="I325" s="625"/>
      <c r="J325" s="625"/>
      <c r="K325" s="625"/>
      <c r="L325" s="625"/>
      <c r="M325" s="625"/>
      <c r="N325" s="632"/>
      <c r="O325" s="609"/>
      <c r="P325" s="609"/>
      <c r="Q325" s="609"/>
      <c r="R325" s="609"/>
      <c r="S325" s="609"/>
      <c r="T325" s="609"/>
      <c r="U325" s="609"/>
      <c r="V325" s="609"/>
      <c r="W325" s="609"/>
      <c r="X325" s="609"/>
      <c r="Y325" s="610"/>
      <c r="Z325" s="15"/>
      <c r="AA325" s="614"/>
      <c r="AB325" s="614"/>
      <c r="AC325" s="614"/>
      <c r="AD325" s="614"/>
      <c r="AE325" s="614"/>
      <c r="AF325" s="615"/>
      <c r="AG325" s="616"/>
      <c r="AH325" s="616"/>
      <c r="AI325" s="615"/>
      <c r="AJ325" s="615"/>
      <c r="AK325" s="616"/>
      <c r="AL325" s="616"/>
      <c r="AM325" s="615"/>
      <c r="AN325" s="615"/>
      <c r="AO325" s="616"/>
      <c r="AP325" s="616"/>
      <c r="AQ325" s="615"/>
      <c r="AR325" s="606"/>
      <c r="AS325" s="606"/>
      <c r="AT325" s="606"/>
      <c r="AU325" s="617"/>
      <c r="AV325" s="618"/>
      <c r="AW325" s="617"/>
      <c r="AX325" s="632"/>
      <c r="AY325" s="656"/>
      <c r="AZ325" s="625"/>
      <c r="BA325" s="625"/>
      <c r="BB325" s="625"/>
      <c r="BC325" s="625"/>
      <c r="BD325" s="625"/>
      <c r="BE325" s="625"/>
      <c r="BF325" s="625"/>
      <c r="BG325" s="625"/>
      <c r="BH325" s="625"/>
      <c r="BI325" s="625"/>
      <c r="BJ325" s="625"/>
      <c r="BK325" s="632"/>
      <c r="BL325" s="609"/>
      <c r="BM325" s="609"/>
      <c r="BN325" s="609"/>
      <c r="BO325" s="609"/>
      <c r="BP325" s="609"/>
      <c r="BQ325" s="609"/>
      <c r="BR325" s="609"/>
      <c r="BS325" s="609"/>
      <c r="BT325" s="609"/>
      <c r="BU325" s="609"/>
      <c r="BV325" s="610"/>
      <c r="BW325" s="15"/>
      <c r="BX325" s="614"/>
      <c r="BY325" s="614"/>
      <c r="BZ325" s="614"/>
      <c r="CA325" s="614"/>
      <c r="CB325" s="614"/>
      <c r="CC325" s="615"/>
      <c r="CD325" s="616"/>
      <c r="CE325" s="616"/>
      <c r="CF325" s="615"/>
      <c r="CG325" s="615"/>
      <c r="CH325" s="616"/>
      <c r="CI325" s="616"/>
      <c r="CJ325" s="615"/>
      <c r="CK325" s="615"/>
      <c r="CL325" s="616"/>
      <c r="CM325" s="616"/>
      <c r="CN325" s="615"/>
      <c r="CO325" s="606"/>
      <c r="CP325" s="606"/>
      <c r="CQ325" s="606"/>
      <c r="CR325" s="617"/>
      <c r="CS325" s="618"/>
      <c r="CT325" s="617"/>
      <c r="CU325" s="632"/>
      <c r="CV325" s="276"/>
      <c r="CW325" s="244"/>
      <c r="CX325" s="656"/>
      <c r="CY325" s="625"/>
      <c r="CZ325" s="625"/>
      <c r="DA325" s="625"/>
      <c r="DB325" s="625"/>
      <c r="DC325" s="625"/>
      <c r="DD325" s="625"/>
      <c r="DE325" s="625"/>
      <c r="DF325" s="625"/>
      <c r="DG325" s="625"/>
      <c r="DH325" s="625"/>
      <c r="DI325" s="625"/>
      <c r="DJ325" s="632"/>
      <c r="DK325" s="609"/>
      <c r="DL325" s="609"/>
      <c r="DM325" s="609"/>
      <c r="DN325" s="609"/>
      <c r="DO325" s="609"/>
      <c r="DP325" s="609"/>
      <c r="DQ325" s="609"/>
      <c r="DR325" s="609"/>
      <c r="DS325" s="609"/>
      <c r="DT325" s="609"/>
      <c r="DU325" s="610"/>
      <c r="DV325" s="15"/>
      <c r="DW325" s="614"/>
      <c r="DX325" s="614"/>
      <c r="DY325" s="614"/>
      <c r="DZ325" s="614"/>
      <c r="EA325" s="614"/>
      <c r="EB325" s="615"/>
      <c r="EC325" s="616"/>
      <c r="ED325" s="616"/>
      <c r="EE325" s="615"/>
      <c r="EF325" s="615"/>
      <c r="EG325" s="616"/>
      <c r="EH325" s="616"/>
      <c r="EI325" s="615"/>
      <c r="EJ325" s="615"/>
      <c r="EK325" s="616"/>
      <c r="EL325" s="616"/>
      <c r="EM325" s="615"/>
      <c r="EN325" s="606"/>
      <c r="EO325" s="606"/>
      <c r="EP325" s="606"/>
      <c r="EQ325" s="617"/>
      <c r="ER325" s="618"/>
      <c r="ES325" s="617"/>
      <c r="ET325" s="632"/>
      <c r="EU325" s="656"/>
      <c r="EV325" s="625"/>
      <c r="EW325" s="625"/>
      <c r="EX325" s="625"/>
      <c r="EY325" s="625"/>
      <c r="EZ325" s="625"/>
      <c r="FA325" s="625"/>
      <c r="FB325" s="625"/>
      <c r="FC325" s="625"/>
      <c r="FD325" s="625"/>
      <c r="FE325" s="625"/>
      <c r="FF325" s="625"/>
      <c r="FG325" s="632"/>
      <c r="FH325" s="609"/>
      <c r="FI325" s="609"/>
      <c r="FJ325" s="609"/>
      <c r="FK325" s="609"/>
      <c r="FL325" s="609"/>
      <c r="FM325" s="609"/>
      <c r="FN325" s="609"/>
      <c r="FO325" s="609"/>
      <c r="FP325" s="609"/>
      <c r="FQ325" s="609"/>
      <c r="FR325" s="610"/>
      <c r="FS325" s="15"/>
      <c r="FT325" s="614"/>
      <c r="FU325" s="614"/>
      <c r="FV325" s="614"/>
      <c r="FW325" s="614"/>
      <c r="FX325" s="614"/>
      <c r="FY325" s="615"/>
      <c r="FZ325" s="616"/>
      <c r="GA325" s="616"/>
      <c r="GB325" s="615"/>
      <c r="GC325" s="615"/>
      <c r="GD325" s="616"/>
      <c r="GE325" s="616"/>
      <c r="GF325" s="615"/>
      <c r="GG325" s="615"/>
      <c r="GH325" s="616"/>
      <c r="GI325" s="616"/>
      <c r="GJ325" s="615"/>
      <c r="GK325" s="606"/>
      <c r="GL325" s="606"/>
      <c r="GM325" s="606"/>
      <c r="GN325" s="617"/>
      <c r="GO325" s="618"/>
      <c r="GP325" s="617"/>
      <c r="GQ325" s="632"/>
      <c r="GR325" s="6"/>
    </row>
    <row r="326" spans="1:200" ht="10.5" customHeight="1" x14ac:dyDescent="0.25">
      <c r="A326" s="244"/>
      <c r="B326" s="1158"/>
      <c r="C326" s="9" t="str">
        <f>Bitácora!$J$3</f>
        <v>MONO-MOTOR</v>
      </c>
      <c r="D326" s="10" t="str">
        <f>Bitácora!$K$3</f>
        <v>MULTI-MOTOR</v>
      </c>
      <c r="E326" s="10" t="str">
        <f>Bitácora!$L$3</f>
        <v>TURBO-HÉLICE</v>
      </c>
      <c r="F326" s="10" t="str">
        <f>Bitácora!$M$3</f>
        <v>TURBO-JET</v>
      </c>
      <c r="G326" s="10" t="str">
        <f>Bitácora!$N$3</f>
        <v>LSA</v>
      </c>
      <c r="H326" s="10" t="str">
        <f>Bitácora!$O$2</f>
        <v>HELICÓPTERO</v>
      </c>
      <c r="I326" s="10" t="str">
        <f>Bitácora!$P$2</f>
        <v>PLANEADOR</v>
      </c>
      <c r="J326" s="10" t="str">
        <f>Bitácora!$Q$2</f>
        <v>OTROS</v>
      </c>
      <c r="K326" s="10">
        <f>Bitácora!$S$3</f>
        <v>0</v>
      </c>
      <c r="L326" s="11"/>
      <c r="M326" s="11" t="s">
        <v>86</v>
      </c>
      <c r="N326" s="12"/>
      <c r="O326" s="611"/>
      <c r="P326" s="611"/>
      <c r="Q326" s="611"/>
      <c r="R326" s="611"/>
      <c r="S326" s="611"/>
      <c r="T326" s="611"/>
      <c r="U326" s="611"/>
      <c r="V326" s="611"/>
      <c r="W326" s="611"/>
      <c r="X326" s="611"/>
      <c r="Y326" s="612"/>
      <c r="Z326" s="15"/>
      <c r="AA326" s="614"/>
      <c r="AB326" s="614"/>
      <c r="AC326" s="614"/>
      <c r="AD326" s="614"/>
      <c r="AE326" s="614"/>
      <c r="AF326" s="615"/>
      <c r="AG326" s="615"/>
      <c r="AH326" s="615"/>
      <c r="AI326" s="615"/>
      <c r="AJ326" s="615"/>
      <c r="AK326" s="615"/>
      <c r="AL326" s="615"/>
      <c r="AM326" s="615"/>
      <c r="AN326" s="615"/>
      <c r="AO326" s="615"/>
      <c r="AP326" s="615"/>
      <c r="AQ326" s="615"/>
      <c r="AR326" s="606"/>
      <c r="AS326" s="606"/>
      <c r="AT326" s="606"/>
      <c r="AU326" s="617"/>
      <c r="AV326" s="617"/>
      <c r="AW326" s="617"/>
      <c r="AX326" s="632"/>
      <c r="AY326" s="1158"/>
      <c r="AZ326" s="9" t="str">
        <f>Bitácora!$J$3</f>
        <v>MONO-MOTOR</v>
      </c>
      <c r="BA326" s="10" t="str">
        <f>Bitácora!$K$3</f>
        <v>MULTI-MOTOR</v>
      </c>
      <c r="BB326" s="10" t="str">
        <f>Bitácora!$L$3</f>
        <v>TURBO-HÉLICE</v>
      </c>
      <c r="BC326" s="10" t="str">
        <f>Bitácora!$M$3</f>
        <v>TURBO-JET</v>
      </c>
      <c r="BD326" s="10" t="str">
        <f>Bitácora!$N$3</f>
        <v>LSA</v>
      </c>
      <c r="BE326" s="10" t="str">
        <f>Bitácora!$O$2</f>
        <v>HELICÓPTERO</v>
      </c>
      <c r="BF326" s="10" t="str">
        <f>Bitácora!$P$2</f>
        <v>PLANEADOR</v>
      </c>
      <c r="BG326" s="10" t="str">
        <f>Bitácora!$Q$2</f>
        <v>OTROS</v>
      </c>
      <c r="BH326" s="10">
        <f>Bitácora!$S$3</f>
        <v>0</v>
      </c>
      <c r="BI326" s="11"/>
      <c r="BJ326" s="11" t="s">
        <v>86</v>
      </c>
      <c r="BK326" s="12"/>
      <c r="BL326" s="611"/>
      <c r="BM326" s="611"/>
      <c r="BN326" s="611"/>
      <c r="BO326" s="611"/>
      <c r="BP326" s="611"/>
      <c r="BQ326" s="611"/>
      <c r="BR326" s="611"/>
      <c r="BS326" s="611"/>
      <c r="BT326" s="611"/>
      <c r="BU326" s="611"/>
      <c r="BV326" s="612"/>
      <c r="BW326" s="15"/>
      <c r="BX326" s="614"/>
      <c r="BY326" s="614"/>
      <c r="BZ326" s="614"/>
      <c r="CA326" s="614"/>
      <c r="CB326" s="614"/>
      <c r="CC326" s="615"/>
      <c r="CD326" s="615"/>
      <c r="CE326" s="615"/>
      <c r="CF326" s="615"/>
      <c r="CG326" s="615"/>
      <c r="CH326" s="615"/>
      <c r="CI326" s="615"/>
      <c r="CJ326" s="615"/>
      <c r="CK326" s="615"/>
      <c r="CL326" s="615"/>
      <c r="CM326" s="615"/>
      <c r="CN326" s="615"/>
      <c r="CO326" s="606"/>
      <c r="CP326" s="606"/>
      <c r="CQ326" s="606"/>
      <c r="CR326" s="617"/>
      <c r="CS326" s="617"/>
      <c r="CT326" s="617"/>
      <c r="CU326" s="632"/>
      <c r="CV326" s="276"/>
      <c r="CW326" s="244"/>
      <c r="CX326" s="1158"/>
      <c r="CY326" s="9" t="str">
        <f>Bitácora!$J$3</f>
        <v>MONO-MOTOR</v>
      </c>
      <c r="CZ326" s="10" t="str">
        <f>Bitácora!$K$3</f>
        <v>MULTI-MOTOR</v>
      </c>
      <c r="DA326" s="10" t="str">
        <f>Bitácora!$L$3</f>
        <v>TURBO-HÉLICE</v>
      </c>
      <c r="DB326" s="10" t="str">
        <f>Bitácora!$M$3</f>
        <v>TURBO-JET</v>
      </c>
      <c r="DC326" s="10" t="str">
        <f>Bitácora!$N$3</f>
        <v>LSA</v>
      </c>
      <c r="DD326" s="10" t="str">
        <f>Bitácora!$O$2</f>
        <v>HELICÓPTERO</v>
      </c>
      <c r="DE326" s="10" t="str">
        <f>Bitácora!$P$2</f>
        <v>PLANEADOR</v>
      </c>
      <c r="DF326" s="10" t="str">
        <f>Bitácora!$Q$2</f>
        <v>OTROS</v>
      </c>
      <c r="DG326" s="10">
        <f>Bitácora!$S$3</f>
        <v>0</v>
      </c>
      <c r="DH326" s="11"/>
      <c r="DI326" s="11" t="s">
        <v>86</v>
      </c>
      <c r="DJ326" s="12"/>
      <c r="DK326" s="611"/>
      <c r="DL326" s="611"/>
      <c r="DM326" s="611"/>
      <c r="DN326" s="611"/>
      <c r="DO326" s="611"/>
      <c r="DP326" s="611"/>
      <c r="DQ326" s="611"/>
      <c r="DR326" s="611"/>
      <c r="DS326" s="611"/>
      <c r="DT326" s="611"/>
      <c r="DU326" s="612"/>
      <c r="DV326" s="15"/>
      <c r="DW326" s="614"/>
      <c r="DX326" s="614"/>
      <c r="DY326" s="614"/>
      <c r="DZ326" s="614"/>
      <c r="EA326" s="614"/>
      <c r="EB326" s="615"/>
      <c r="EC326" s="615"/>
      <c r="ED326" s="615"/>
      <c r="EE326" s="615"/>
      <c r="EF326" s="615"/>
      <c r="EG326" s="615"/>
      <c r="EH326" s="615"/>
      <c r="EI326" s="615"/>
      <c r="EJ326" s="615"/>
      <c r="EK326" s="615"/>
      <c r="EL326" s="615"/>
      <c r="EM326" s="615"/>
      <c r="EN326" s="606"/>
      <c r="EO326" s="606"/>
      <c r="EP326" s="606"/>
      <c r="EQ326" s="617"/>
      <c r="ER326" s="617"/>
      <c r="ES326" s="617"/>
      <c r="ET326" s="632"/>
      <c r="EU326" s="1158"/>
      <c r="EV326" s="9" t="str">
        <f>Bitácora!$J$3</f>
        <v>MONO-MOTOR</v>
      </c>
      <c r="EW326" s="10" t="str">
        <f>Bitácora!$K$3</f>
        <v>MULTI-MOTOR</v>
      </c>
      <c r="EX326" s="10" t="str">
        <f>Bitácora!$L$3</f>
        <v>TURBO-HÉLICE</v>
      </c>
      <c r="EY326" s="10" t="str">
        <f>Bitácora!$M$3</f>
        <v>TURBO-JET</v>
      </c>
      <c r="EZ326" s="10" t="str">
        <f>Bitácora!$N$3</f>
        <v>LSA</v>
      </c>
      <c r="FA326" s="10" t="str">
        <f>Bitácora!$O$2</f>
        <v>HELICÓPTERO</v>
      </c>
      <c r="FB326" s="10" t="str">
        <f>Bitácora!$P$2</f>
        <v>PLANEADOR</v>
      </c>
      <c r="FC326" s="10" t="str">
        <f>Bitácora!$Q$2</f>
        <v>OTROS</v>
      </c>
      <c r="FD326" s="10">
        <f>Bitácora!$S$3</f>
        <v>0</v>
      </c>
      <c r="FE326" s="11"/>
      <c r="FF326" s="11" t="s">
        <v>86</v>
      </c>
      <c r="FG326" s="12"/>
      <c r="FH326" s="611"/>
      <c r="FI326" s="611"/>
      <c r="FJ326" s="611"/>
      <c r="FK326" s="611"/>
      <c r="FL326" s="611"/>
      <c r="FM326" s="611"/>
      <c r="FN326" s="611"/>
      <c r="FO326" s="611"/>
      <c r="FP326" s="611"/>
      <c r="FQ326" s="611"/>
      <c r="FR326" s="612"/>
      <c r="FS326" s="15"/>
      <c r="FT326" s="614"/>
      <c r="FU326" s="614"/>
      <c r="FV326" s="614"/>
      <c r="FW326" s="614"/>
      <c r="FX326" s="614"/>
      <c r="FY326" s="615"/>
      <c r="FZ326" s="615"/>
      <c r="GA326" s="615"/>
      <c r="GB326" s="615"/>
      <c r="GC326" s="615"/>
      <c r="GD326" s="615"/>
      <c r="GE326" s="615"/>
      <c r="GF326" s="615"/>
      <c r="GG326" s="615"/>
      <c r="GH326" s="615"/>
      <c r="GI326" s="615"/>
      <c r="GJ326" s="615"/>
      <c r="GK326" s="606"/>
      <c r="GL326" s="606"/>
      <c r="GM326" s="606"/>
      <c r="GN326" s="617"/>
      <c r="GO326" s="617"/>
      <c r="GP326" s="617"/>
      <c r="GQ326" s="632"/>
      <c r="GR326" s="6"/>
    </row>
    <row r="327" spans="1:200" ht="4.5" customHeight="1" x14ac:dyDescent="0.25">
      <c r="A327" s="244"/>
      <c r="B327" s="636"/>
      <c r="C327" s="637"/>
      <c r="D327" s="637"/>
      <c r="E327" s="637"/>
      <c r="F327" s="637"/>
      <c r="G327" s="637"/>
      <c r="H327" s="637"/>
      <c r="I327" s="637"/>
      <c r="J327" s="637"/>
      <c r="K327" s="637"/>
      <c r="L327" s="637"/>
      <c r="M327" s="637"/>
      <c r="N327" s="637"/>
      <c r="O327" s="638"/>
      <c r="P327" s="638"/>
      <c r="Q327" s="638"/>
      <c r="R327" s="638"/>
      <c r="S327" s="638"/>
      <c r="T327" s="638"/>
      <c r="U327" s="638"/>
      <c r="V327" s="638"/>
      <c r="W327" s="638"/>
      <c r="X327" s="638"/>
      <c r="Y327" s="638"/>
      <c r="Z327" s="15"/>
      <c r="AA327" s="613" t="str">
        <f>IF(Portada!$A$1="www.fly-logics.com","SEP",0)</f>
        <v>SEP</v>
      </c>
      <c r="AB327" s="614"/>
      <c r="AC327" s="614"/>
      <c r="AD327" s="614"/>
      <c r="AE327" s="614"/>
      <c r="AF327" s="605" t="str">
        <f>IF(SUMIFS(Bitácora!$Y$5:$Y$1036129,Bitácora!$D$5:$D$1036129,F299,Bitácora!$AN$5:$AN$1036129,V299,Bitácora!$E$5:$E$1036129,L299,Bitácora!$AM$5:$AM$1036129,AA327)=0," ",SUMIFS(Bitácora!$Y$5:$Y$1036129,Bitácora!$D$5:$D$1036129,F299,Bitácora!$AN$5:$AN$1036129,V299,Bitácora!$E$5:$E$1036129,L299,Bitácora!$AM$5:$AM$1036129,AA327))</f>
        <v xml:space="preserve"> </v>
      </c>
      <c r="AG327" s="615"/>
      <c r="AH327" s="615"/>
      <c r="AI327" s="615"/>
      <c r="AJ327" s="605" t="str">
        <f>IF(SUMIFS(Bitácora!$Z$5:$Z$1036129,Bitácora!$D$5:$D$1036129,F299,Bitácora!$AN$5:$AN$1036129,V299,Bitácora!$E$5:$E$1036129,L299,Bitácora!$AM$5:$AM$1036129,AA327)=0," ",SUMIFS(Bitácora!$Z$5:$Z$1036129,Bitácora!$D$5:$D$1036129,F299,Bitácora!$AN$5:$AN$1036129,V299,Bitácora!$E$5:$E$1036129,L299,Bitácora!$AM$5:$AM$1036129,AA327))</f>
        <v xml:space="preserve"> </v>
      </c>
      <c r="AK327" s="615"/>
      <c r="AL327" s="615"/>
      <c r="AM327" s="615"/>
      <c r="AN327" s="605" t="str">
        <f>IF(SUMIFS(Bitácora!$AA$5:$AA$1036129,Bitácora!$D$5:$D$1036129,F299,Bitácora!$AN$5:$AN$1036129,V299,Bitácora!$E$5:$E$1036129,L299,Bitácora!$AM$5:$AM$1036129,AA327)=0," ",SUMIFS(Bitácora!$AA$5:$AA$1036129,Bitácora!$D$5:$D$1036129,F299,Bitácora!$AN$5:$AN$1036129,V299,Bitácora!$E$5:$E$1036129,L299,Bitácora!$AM$5:$AM$1036129,AA327))</f>
        <v xml:space="preserve"> </v>
      </c>
      <c r="AO327" s="615"/>
      <c r="AP327" s="615"/>
      <c r="AQ327" s="615"/>
      <c r="AR327" s="606" t="str">
        <f>IF(SUMIFS(Bitácora!$AE$5:$AE$1036129,Bitácora!$D$5:$D$1036129,F299,Bitácora!$AN$5:$AN$1036129,V299,Bitácora!$E$5:$E$1036129,L299,Bitácora!$AM$5:$AM$1036129,AA327)=0," ",SUMIFS(Bitácora!$AC$5:$AC$1036129,Bitácora!$D$5:$D$1036129,F299,Bitácora!$AN$5:$AN$1036129,V299,Bitácora!$E$5:$E$1036129,L299,Bitácora!$AM$5:$AM$1036129,AA327))</f>
        <v xml:space="preserve"> </v>
      </c>
      <c r="AS327" s="606"/>
      <c r="AT327" s="606"/>
      <c r="AU327" s="606" t="str">
        <f>IF(SUMIFS(Bitácora!$AF$5:$AF$1036129,Bitácora!$D$5:$D$1036129,F299,Bitácora!$AN$5:$AN$1036129,V299,Bitácora!$E$5:$E$1036129,L299,Bitácora!$AM$5:$AM$1036129,AA327)=0," ",SUMIFS(Bitácora!$AF$5:$AF$1036129,Bitácora!$D$5:$D$1036129,F299,Bitácora!$AN$5:$AN$1036129,V299,Bitácora!$E$5:$E$1036129,L299,Bitácora!$AM$5:$AM$1036129,AA327))</f>
        <v xml:space="preserve"> </v>
      </c>
      <c r="AV327" s="617"/>
      <c r="AW327" s="617"/>
      <c r="AX327" s="632"/>
      <c r="AY327" s="636"/>
      <c r="AZ327" s="637"/>
      <c r="BA327" s="637"/>
      <c r="BB327" s="637"/>
      <c r="BC327" s="637"/>
      <c r="BD327" s="637"/>
      <c r="BE327" s="637"/>
      <c r="BF327" s="637"/>
      <c r="BG327" s="637"/>
      <c r="BH327" s="637"/>
      <c r="BI327" s="637"/>
      <c r="BJ327" s="637"/>
      <c r="BK327" s="637"/>
      <c r="BL327" s="638"/>
      <c r="BM327" s="638"/>
      <c r="BN327" s="638"/>
      <c r="BO327" s="638"/>
      <c r="BP327" s="638"/>
      <c r="BQ327" s="638"/>
      <c r="BR327" s="638"/>
      <c r="BS327" s="638"/>
      <c r="BT327" s="638"/>
      <c r="BU327" s="638"/>
      <c r="BV327" s="638"/>
      <c r="BW327" s="15"/>
      <c r="BX327" s="613" t="str">
        <f>IF(Portada!$A$1="www.fly-logics.com","SEP",0)</f>
        <v>SEP</v>
      </c>
      <c r="BY327" s="614"/>
      <c r="BZ327" s="614"/>
      <c r="CA327" s="614"/>
      <c r="CB327" s="614"/>
      <c r="CC327" s="605" t="str">
        <f>IF(SUMIFS(Bitácora!$Y$5:$Y$1036129,Bitácora!$D$5:$D$1036129,BC299,Bitácora!$AN$5:$AN$1036129,BS299,Bitácora!$E$5:$E$1036129,BI299,Bitácora!$AM$5:$AM$1036129,BX327)=0," ",SUMIFS(Bitácora!$Y$5:$Y$1036129,Bitácora!$D$5:$D$1036129,BC299,Bitácora!$AN$5:$AN$1036129,BS299,Bitácora!$E$5:$E$1036129,BI299,Bitácora!$AM$5:$AM$1036129,BX327))</f>
        <v xml:space="preserve"> </v>
      </c>
      <c r="CD327" s="615"/>
      <c r="CE327" s="615"/>
      <c r="CF327" s="615"/>
      <c r="CG327" s="605" t="str">
        <f>IF(SUMIFS(Bitácora!$Z$5:$Z$1036129,Bitácora!$D$5:$D$1036129,BC299,Bitácora!$AN$5:$AN$1036129,BS299,Bitácora!$E$5:$E$1036129,BI299,Bitácora!$AM$5:$AM$1036129,BX327)=0," ",SUMIFS(Bitácora!$Z$5:$Z$1036129,Bitácora!$D$5:$D$1036129,BC299,Bitácora!$AN$5:$AN$1036129,BS299,Bitácora!$E$5:$E$1036129,BI299,Bitácora!$AM$5:$AM$1036129,BX327))</f>
        <v xml:space="preserve"> </v>
      </c>
      <c r="CH327" s="615"/>
      <c r="CI327" s="615"/>
      <c r="CJ327" s="615"/>
      <c r="CK327" s="605" t="str">
        <f>IF(SUMIFS(Bitácora!$AA$5:$AA$1036129,Bitácora!$D$5:$D$1036129,BC299,Bitácora!$AN$5:$AN$1036129,BS299,Bitácora!$E$5:$E$1036129,BI299,Bitácora!$AM$5:$AM$1036129,BX327)=0," ",SUMIFS(Bitácora!$AA$5:$AA$1036129,Bitácora!$D$5:$D$1036129,BC299,Bitácora!$AN$5:$AN$1036129,BS299,Bitácora!$E$5:$E$1036129,BI299,Bitácora!$AM$5:$AM$1036129,BX327))</f>
        <v xml:space="preserve"> </v>
      </c>
      <c r="CL327" s="615"/>
      <c r="CM327" s="615"/>
      <c r="CN327" s="615"/>
      <c r="CO327" s="606" t="str">
        <f>IF(SUMIFS(Bitácora!$AE$5:$AE$1036129,Bitácora!$D$5:$D$1036129,BC299,Bitácora!$AN$5:$AN$1036129,BS299,Bitácora!$E$5:$E$1036129,BI299,Bitácora!$AM$5:$AM$1036129,BX327)=0," ",SUMIFS(Bitácora!$AC$5:$AC$1036129,Bitácora!$D$5:$D$1036129,BC299,Bitácora!$AN$5:$AN$1036129,BS299,Bitácora!$E$5:$E$1036129,BI299,Bitácora!$AM$5:$AM$1036129,BX327))</f>
        <v xml:space="preserve"> </v>
      </c>
      <c r="CP327" s="606"/>
      <c r="CQ327" s="606"/>
      <c r="CR327" s="606" t="str">
        <f>IF(SUMIFS(Bitácora!$AF$5:$AF$1036129,Bitácora!$D$5:$D$1036129,BC299,Bitácora!$AN$5:$AN$1036129,BS299,Bitácora!$E$5:$E$1036129,BI299,Bitácora!$AM$5:$AM$1036129,BX327)=0," ",SUMIFS(Bitácora!$AF$5:$AF$1036129,Bitácora!$D$5:$D$1036129,BC299,Bitácora!$AN$5:$AN$1036129,BS299,Bitácora!$E$5:$E$1036129,BI299,Bitácora!$AM$5:$AM$1036129,BX327))</f>
        <v xml:space="preserve"> </v>
      </c>
      <c r="CS327" s="617"/>
      <c r="CT327" s="617"/>
      <c r="CU327" s="632"/>
      <c r="CV327" s="276"/>
      <c r="CW327" s="244"/>
      <c r="CX327" s="636"/>
      <c r="CY327" s="637"/>
      <c r="CZ327" s="637"/>
      <c r="DA327" s="637"/>
      <c r="DB327" s="637"/>
      <c r="DC327" s="637"/>
      <c r="DD327" s="637"/>
      <c r="DE327" s="637"/>
      <c r="DF327" s="637"/>
      <c r="DG327" s="637"/>
      <c r="DH327" s="637"/>
      <c r="DI327" s="637"/>
      <c r="DJ327" s="637"/>
      <c r="DK327" s="638"/>
      <c r="DL327" s="638"/>
      <c r="DM327" s="638"/>
      <c r="DN327" s="638"/>
      <c r="DO327" s="638"/>
      <c r="DP327" s="638"/>
      <c r="DQ327" s="638"/>
      <c r="DR327" s="638"/>
      <c r="DS327" s="638"/>
      <c r="DT327" s="638"/>
      <c r="DU327" s="638"/>
      <c r="DV327" s="15"/>
      <c r="DW327" s="613" t="str">
        <f>IF(Portada!$A$1="www.fly-logics.com","SEP",0)</f>
        <v>SEP</v>
      </c>
      <c r="DX327" s="614"/>
      <c r="DY327" s="614"/>
      <c r="DZ327" s="614"/>
      <c r="EA327" s="614"/>
      <c r="EB327" s="605" t="str">
        <f>IF(SUMIFS(Bitácora!$Y$5:$Y$1036129,Bitácora!$D$5:$D$1036129,DB299,Bitácora!$AN$5:$AN$1036129,DR299,Bitácora!$E$5:$E$1036129,DH299,Bitácora!$AM$5:$AM$1036129,DW327)=0," ",SUMIFS(Bitácora!$Y$5:$Y$1036129,Bitácora!$D$5:$D$1036129,DB299,Bitácora!$AN$5:$AN$1036129,DR299,Bitácora!$E$5:$E$1036129,DH299,Bitácora!$AM$5:$AM$1036129,DW327))</f>
        <v xml:space="preserve"> </v>
      </c>
      <c r="EC327" s="615"/>
      <c r="ED327" s="615"/>
      <c r="EE327" s="615"/>
      <c r="EF327" s="605" t="str">
        <f>IF(SUMIFS(Bitácora!$Z$5:$Z$1036129,Bitácora!$D$5:$D$1036129,DB299,Bitácora!$AN$5:$AN$1036129,DR299,Bitácora!$E$5:$E$1036129,DH299,Bitácora!$AM$5:$AM$1036129,DW327)=0," ",SUMIFS(Bitácora!$Z$5:$Z$1036129,Bitácora!$D$5:$D$1036129,DB299,Bitácora!$AN$5:$AN$1036129,DR299,Bitácora!$E$5:$E$1036129,DH299,Bitácora!$AM$5:$AM$1036129,DW327))</f>
        <v xml:space="preserve"> </v>
      </c>
      <c r="EG327" s="615"/>
      <c r="EH327" s="615"/>
      <c r="EI327" s="615"/>
      <c r="EJ327" s="605" t="str">
        <f>IF(SUMIFS(Bitácora!$AA$5:$AA$1036129,Bitácora!$D$5:$D$1036129,DB299,Bitácora!$AN$5:$AN$1036129,DR299,Bitácora!$E$5:$E$1036129,DH299,Bitácora!$AM$5:$AM$1036129,DW327)=0," ",SUMIFS(Bitácora!$AA$5:$AA$1036129,Bitácora!$D$5:$D$1036129,DB299,Bitácora!$AN$5:$AN$1036129,DR299,Bitácora!$E$5:$E$1036129,DH299,Bitácora!$AM$5:$AM$1036129,DW327))</f>
        <v xml:space="preserve"> </v>
      </c>
      <c r="EK327" s="615"/>
      <c r="EL327" s="615"/>
      <c r="EM327" s="615"/>
      <c r="EN327" s="606" t="str">
        <f>IF(SUMIFS(Bitácora!$AE$5:$AE$1036129,Bitácora!$D$5:$D$1036129,DB299,Bitácora!$AN$5:$AN$1036129,DR299,Bitácora!$E$5:$E$1036129,DH299,Bitácora!$AM$5:$AM$1036129,DW327)=0," ",SUMIFS(Bitácora!$AC$5:$AC$1036129,Bitácora!$D$5:$D$1036129,DB299,Bitácora!$AN$5:$AN$1036129,DR299,Bitácora!$E$5:$E$1036129,DH299,Bitácora!$AM$5:$AM$1036129,DW327))</f>
        <v xml:space="preserve"> </v>
      </c>
      <c r="EO327" s="606"/>
      <c r="EP327" s="606"/>
      <c r="EQ327" s="606" t="str">
        <f>IF(SUMIFS(Bitácora!$AF$5:$AF$1036129,Bitácora!$D$5:$D$1036129,DB299,Bitácora!$AN$5:$AN$1036129,DR299,Bitácora!$E$5:$E$1036129,DH299,Bitácora!$AM$5:$AM$1036129,DW327)=0," ",SUMIFS(Bitácora!$AF$5:$AF$1036129,Bitácora!$D$5:$D$1036129,DB299,Bitácora!$AN$5:$AN$1036129,DR299,Bitácora!$E$5:$E$1036129,DH299,Bitácora!$AM$5:$AM$1036129,DW327))</f>
        <v xml:space="preserve"> </v>
      </c>
      <c r="ER327" s="617"/>
      <c r="ES327" s="617"/>
      <c r="ET327" s="632"/>
      <c r="EU327" s="636"/>
      <c r="EV327" s="637"/>
      <c r="EW327" s="637"/>
      <c r="EX327" s="637"/>
      <c r="EY327" s="637"/>
      <c r="EZ327" s="637"/>
      <c r="FA327" s="637"/>
      <c r="FB327" s="637"/>
      <c r="FC327" s="637"/>
      <c r="FD327" s="637"/>
      <c r="FE327" s="637"/>
      <c r="FF327" s="637"/>
      <c r="FG327" s="637"/>
      <c r="FH327" s="638"/>
      <c r="FI327" s="638"/>
      <c r="FJ327" s="638"/>
      <c r="FK327" s="638"/>
      <c r="FL327" s="638"/>
      <c r="FM327" s="638"/>
      <c r="FN327" s="638"/>
      <c r="FO327" s="638"/>
      <c r="FP327" s="638"/>
      <c r="FQ327" s="638"/>
      <c r="FR327" s="638"/>
      <c r="FS327" s="15"/>
      <c r="FT327" s="613" t="str">
        <f>IF(Portada!$A$1="www.fly-logics.com","SEP",0)</f>
        <v>SEP</v>
      </c>
      <c r="FU327" s="614"/>
      <c r="FV327" s="614"/>
      <c r="FW327" s="614"/>
      <c r="FX327" s="614"/>
      <c r="FY327" s="605" t="str">
        <f>IF(SUMIFS(Bitácora!$Y$5:$Y$1036129,Bitácora!$D$5:$D$1036129,EY299,Bitácora!$AN$5:$AN$1036129,FO299,Bitácora!$E$5:$E$1036129,FE299,Bitácora!$AM$5:$AM$1036129,FT327)=0," ",SUMIFS(Bitácora!$Y$5:$Y$1036129,Bitácora!$D$5:$D$1036129,EY299,Bitácora!$AN$5:$AN$1036129,FO299,Bitácora!$E$5:$E$1036129,FE299,Bitácora!$AM$5:$AM$1036129,FT327))</f>
        <v xml:space="preserve"> </v>
      </c>
      <c r="FZ327" s="615"/>
      <c r="GA327" s="615"/>
      <c r="GB327" s="615"/>
      <c r="GC327" s="605" t="str">
        <f>IF(SUMIFS(Bitácora!$Z$5:$Z$1036129,Bitácora!$D$5:$D$1036129,EY299,Bitácora!$AN$5:$AN$1036129,FO299,Bitácora!$E$5:$E$1036129,FE299,Bitácora!$AM$5:$AM$1036129,FT327)=0," ",SUMIFS(Bitácora!$Z$5:$Z$1036129,Bitácora!$D$5:$D$1036129,EY299,Bitácora!$AN$5:$AN$1036129,FO299,Bitácora!$E$5:$E$1036129,FE299,Bitácora!$AM$5:$AM$1036129,FT327))</f>
        <v xml:space="preserve"> </v>
      </c>
      <c r="GD327" s="615"/>
      <c r="GE327" s="615"/>
      <c r="GF327" s="615"/>
      <c r="GG327" s="605" t="str">
        <f>IF(SUMIFS(Bitácora!$AA$5:$AA$1036129,Bitácora!$D$5:$D$1036129,EY299,Bitácora!$AN$5:$AN$1036129,FO299,Bitácora!$E$5:$E$1036129,FE299,Bitácora!$AM$5:$AM$1036129,FT327)=0," ",SUMIFS(Bitácora!$AA$5:$AA$1036129,Bitácora!$D$5:$D$1036129,EY299,Bitácora!$AN$5:$AN$1036129,FO299,Bitácora!$E$5:$E$1036129,FE299,Bitácora!$AM$5:$AM$1036129,FT327))</f>
        <v xml:space="preserve"> </v>
      </c>
      <c r="GH327" s="615"/>
      <c r="GI327" s="615"/>
      <c r="GJ327" s="615"/>
      <c r="GK327" s="606" t="str">
        <f>IF(SUMIFS(Bitácora!$AE$5:$AE$1036129,Bitácora!$D$5:$D$1036129,EY299,Bitácora!$AN$5:$AN$1036129,FO299,Bitácora!$E$5:$E$1036129,FE299,Bitácora!$AM$5:$AM$1036129,FT327)=0," ",SUMIFS(Bitácora!$AC$5:$AC$1036129,Bitácora!$D$5:$D$1036129,EY299,Bitácora!$AN$5:$AN$1036129,FO299,Bitácora!$E$5:$E$1036129,FE299,Bitácora!$AM$5:$AM$1036129,FT327))</f>
        <v xml:space="preserve"> </v>
      </c>
      <c r="GL327" s="606"/>
      <c r="GM327" s="606"/>
      <c r="GN327" s="606" t="str">
        <f>IF(SUMIFS(Bitácora!$AF$5:$AF$1036129,Bitácora!$D$5:$D$1036129,EY299,Bitácora!$AN$5:$AN$1036129,FO299,Bitácora!$E$5:$E$1036129,FE299,Bitácora!$AM$5:$AM$1036129,FT327)=0," ",SUMIFS(Bitácora!$AF$5:$AF$1036129,Bitácora!$D$5:$D$1036129,EY299,Bitácora!$AN$5:$AN$1036129,FO299,Bitácora!$E$5:$E$1036129,FE299,Bitácora!$AM$5:$AM$1036129,FT327))</f>
        <v xml:space="preserve"> </v>
      </c>
      <c r="GO327" s="617"/>
      <c r="GP327" s="617"/>
      <c r="GQ327" s="632"/>
      <c r="GR327" s="6"/>
    </row>
    <row r="328" spans="1:200" ht="10.5" customHeight="1" x14ac:dyDescent="0.25">
      <c r="A328" s="244"/>
      <c r="B328" s="630"/>
      <c r="C328" s="1180" t="str">
        <f>IF(Portada!$A$1="www.fly-logics.com","APROXIMACIONES",0)</f>
        <v>APROXIMACIONES</v>
      </c>
      <c r="D328" s="1181"/>
      <c r="E328" s="1181"/>
      <c r="F328" s="1181"/>
      <c r="G328" s="1181"/>
      <c r="H328" s="1181"/>
      <c r="I328" s="1181"/>
      <c r="J328" s="1181"/>
      <c r="K328" s="1181"/>
      <c r="L328" s="1181"/>
      <c r="M328" s="1181"/>
      <c r="N328" s="1181"/>
      <c r="O328" s="1182"/>
      <c r="P328" s="642" t="str">
        <f>IF(Portada!$A$1="www.fly-logics.com","N° APP",0)</f>
        <v>N° APP</v>
      </c>
      <c r="Q328" s="613"/>
      <c r="R328" s="613"/>
      <c r="S328" s="613"/>
      <c r="T328" s="643"/>
      <c r="U328" s="1134">
        <f t="shared" ref="U328" si="416">IFERROR(SUM(C333,I333,O333,U333)," ")</f>
        <v>0</v>
      </c>
      <c r="V328" s="1135"/>
      <c r="W328" s="1135"/>
      <c r="X328" s="1135"/>
      <c r="Y328" s="1135"/>
      <c r="Z328" s="15"/>
      <c r="AA328" s="614"/>
      <c r="AB328" s="614"/>
      <c r="AC328" s="614"/>
      <c r="AD328" s="614"/>
      <c r="AE328" s="614"/>
      <c r="AF328" s="615"/>
      <c r="AG328" s="616"/>
      <c r="AH328" s="616"/>
      <c r="AI328" s="615"/>
      <c r="AJ328" s="615"/>
      <c r="AK328" s="616"/>
      <c r="AL328" s="616"/>
      <c r="AM328" s="615"/>
      <c r="AN328" s="615"/>
      <c r="AO328" s="616"/>
      <c r="AP328" s="616"/>
      <c r="AQ328" s="615"/>
      <c r="AR328" s="606"/>
      <c r="AS328" s="606"/>
      <c r="AT328" s="606"/>
      <c r="AU328" s="617"/>
      <c r="AV328" s="618"/>
      <c r="AW328" s="617"/>
      <c r="AX328" s="632"/>
      <c r="AY328" s="630"/>
      <c r="AZ328" s="1180" t="str">
        <f>IF(Portada!$A$1="www.fly-logics.com","APROXIMACIONES",0)</f>
        <v>APROXIMACIONES</v>
      </c>
      <c r="BA328" s="1181"/>
      <c r="BB328" s="1181"/>
      <c r="BC328" s="1181"/>
      <c r="BD328" s="1181"/>
      <c r="BE328" s="1181"/>
      <c r="BF328" s="1181"/>
      <c r="BG328" s="1181"/>
      <c r="BH328" s="1181"/>
      <c r="BI328" s="1181"/>
      <c r="BJ328" s="1181"/>
      <c r="BK328" s="1181"/>
      <c r="BL328" s="1182"/>
      <c r="BM328" s="642" t="str">
        <f>IF(Portada!$A$1="www.fly-logics.com","N° APP",0)</f>
        <v>N° APP</v>
      </c>
      <c r="BN328" s="613"/>
      <c r="BO328" s="613"/>
      <c r="BP328" s="613"/>
      <c r="BQ328" s="643"/>
      <c r="BR328" s="1134">
        <f t="shared" ref="BR328" si="417">IFERROR(SUM(AZ333,BF333,BL333,BR333)," ")</f>
        <v>0</v>
      </c>
      <c r="BS328" s="1135"/>
      <c r="BT328" s="1135"/>
      <c r="BU328" s="1135"/>
      <c r="BV328" s="1135"/>
      <c r="BW328" s="15"/>
      <c r="BX328" s="614"/>
      <c r="BY328" s="614"/>
      <c r="BZ328" s="614"/>
      <c r="CA328" s="614"/>
      <c r="CB328" s="614"/>
      <c r="CC328" s="615"/>
      <c r="CD328" s="616"/>
      <c r="CE328" s="616"/>
      <c r="CF328" s="615"/>
      <c r="CG328" s="615"/>
      <c r="CH328" s="616"/>
      <c r="CI328" s="616"/>
      <c r="CJ328" s="615"/>
      <c r="CK328" s="615"/>
      <c r="CL328" s="616"/>
      <c r="CM328" s="616"/>
      <c r="CN328" s="615"/>
      <c r="CO328" s="606"/>
      <c r="CP328" s="606"/>
      <c r="CQ328" s="606"/>
      <c r="CR328" s="617"/>
      <c r="CS328" s="618"/>
      <c r="CT328" s="617"/>
      <c r="CU328" s="632"/>
      <c r="CV328" s="276"/>
      <c r="CW328" s="244"/>
      <c r="CX328" s="630"/>
      <c r="CY328" s="1180" t="str">
        <f>IF(Portada!$A$1="www.fly-logics.com","APROXIMACIONES",0)</f>
        <v>APROXIMACIONES</v>
      </c>
      <c r="CZ328" s="1181"/>
      <c r="DA328" s="1181"/>
      <c r="DB328" s="1181"/>
      <c r="DC328" s="1181"/>
      <c r="DD328" s="1181"/>
      <c r="DE328" s="1181"/>
      <c r="DF328" s="1181"/>
      <c r="DG328" s="1181"/>
      <c r="DH328" s="1181"/>
      <c r="DI328" s="1181"/>
      <c r="DJ328" s="1181"/>
      <c r="DK328" s="1182"/>
      <c r="DL328" s="642" t="str">
        <f>IF(Portada!$A$1="www.fly-logics.com","N° APP",0)</f>
        <v>N° APP</v>
      </c>
      <c r="DM328" s="613"/>
      <c r="DN328" s="613"/>
      <c r="DO328" s="613"/>
      <c r="DP328" s="643"/>
      <c r="DQ328" s="1134">
        <f t="shared" ref="DQ328" si="418">IFERROR(SUM(CY333,DE333,DK333,DQ333)," ")</f>
        <v>0</v>
      </c>
      <c r="DR328" s="1135"/>
      <c r="DS328" s="1135"/>
      <c r="DT328" s="1135"/>
      <c r="DU328" s="1135"/>
      <c r="DV328" s="15"/>
      <c r="DW328" s="614"/>
      <c r="DX328" s="614"/>
      <c r="DY328" s="614"/>
      <c r="DZ328" s="614"/>
      <c r="EA328" s="614"/>
      <c r="EB328" s="615"/>
      <c r="EC328" s="616"/>
      <c r="ED328" s="616"/>
      <c r="EE328" s="615"/>
      <c r="EF328" s="615"/>
      <c r="EG328" s="616"/>
      <c r="EH328" s="616"/>
      <c r="EI328" s="615"/>
      <c r="EJ328" s="615"/>
      <c r="EK328" s="616"/>
      <c r="EL328" s="616"/>
      <c r="EM328" s="615"/>
      <c r="EN328" s="606"/>
      <c r="EO328" s="606"/>
      <c r="EP328" s="606"/>
      <c r="EQ328" s="617"/>
      <c r="ER328" s="618"/>
      <c r="ES328" s="617"/>
      <c r="ET328" s="632"/>
      <c r="EU328" s="630"/>
      <c r="EV328" s="1180" t="str">
        <f>IF(Portada!$A$1="www.fly-logics.com","APROXIMACIONES",0)</f>
        <v>APROXIMACIONES</v>
      </c>
      <c r="EW328" s="1181"/>
      <c r="EX328" s="1181"/>
      <c r="EY328" s="1181"/>
      <c r="EZ328" s="1181"/>
      <c r="FA328" s="1181"/>
      <c r="FB328" s="1181"/>
      <c r="FC328" s="1181"/>
      <c r="FD328" s="1181"/>
      <c r="FE328" s="1181"/>
      <c r="FF328" s="1181"/>
      <c r="FG328" s="1181"/>
      <c r="FH328" s="1182"/>
      <c r="FI328" s="642" t="str">
        <f>IF(Portada!$A$1="www.fly-logics.com","N° APP",0)</f>
        <v>N° APP</v>
      </c>
      <c r="FJ328" s="613"/>
      <c r="FK328" s="613"/>
      <c r="FL328" s="613"/>
      <c r="FM328" s="643"/>
      <c r="FN328" s="1134">
        <f t="shared" ref="FN328" si="419">IFERROR(SUM(EV333,FB333,FH333,FN333)," ")</f>
        <v>0</v>
      </c>
      <c r="FO328" s="1135"/>
      <c r="FP328" s="1135"/>
      <c r="FQ328" s="1135"/>
      <c r="FR328" s="1135"/>
      <c r="FS328" s="15"/>
      <c r="FT328" s="614"/>
      <c r="FU328" s="614"/>
      <c r="FV328" s="614"/>
      <c r="FW328" s="614"/>
      <c r="FX328" s="614"/>
      <c r="FY328" s="615"/>
      <c r="FZ328" s="616"/>
      <c r="GA328" s="616"/>
      <c r="GB328" s="615"/>
      <c r="GC328" s="615"/>
      <c r="GD328" s="616"/>
      <c r="GE328" s="616"/>
      <c r="GF328" s="615"/>
      <c r="GG328" s="615"/>
      <c r="GH328" s="616"/>
      <c r="GI328" s="616"/>
      <c r="GJ328" s="615"/>
      <c r="GK328" s="606"/>
      <c r="GL328" s="606"/>
      <c r="GM328" s="606"/>
      <c r="GN328" s="617"/>
      <c r="GO328" s="618"/>
      <c r="GP328" s="617"/>
      <c r="GQ328" s="632"/>
      <c r="GR328" s="6"/>
    </row>
    <row r="329" spans="1:200" ht="8.85" customHeight="1" x14ac:dyDescent="0.25">
      <c r="A329" s="244"/>
      <c r="B329" s="630"/>
      <c r="C329" s="1181"/>
      <c r="D329" s="1181"/>
      <c r="E329" s="1181"/>
      <c r="F329" s="1181"/>
      <c r="G329" s="1181"/>
      <c r="H329" s="1181"/>
      <c r="I329" s="1181"/>
      <c r="J329" s="1181"/>
      <c r="K329" s="1181"/>
      <c r="L329" s="1181"/>
      <c r="M329" s="1181"/>
      <c r="N329" s="1181"/>
      <c r="O329" s="1182"/>
      <c r="P329" s="642"/>
      <c r="Q329" s="613"/>
      <c r="R329" s="613"/>
      <c r="S329" s="613"/>
      <c r="T329" s="643"/>
      <c r="U329" s="1134"/>
      <c r="V329" s="1135"/>
      <c r="W329" s="1135"/>
      <c r="X329" s="1135"/>
      <c r="Y329" s="1135"/>
      <c r="Z329" s="15"/>
      <c r="AA329" s="614"/>
      <c r="AB329" s="614"/>
      <c r="AC329" s="614"/>
      <c r="AD329" s="614"/>
      <c r="AE329" s="614"/>
      <c r="AF329" s="615"/>
      <c r="AG329" s="615"/>
      <c r="AH329" s="615"/>
      <c r="AI329" s="615"/>
      <c r="AJ329" s="615"/>
      <c r="AK329" s="615"/>
      <c r="AL329" s="615"/>
      <c r="AM329" s="615"/>
      <c r="AN329" s="615"/>
      <c r="AO329" s="615"/>
      <c r="AP329" s="615"/>
      <c r="AQ329" s="615"/>
      <c r="AR329" s="606"/>
      <c r="AS329" s="606"/>
      <c r="AT329" s="606"/>
      <c r="AU329" s="617"/>
      <c r="AV329" s="617"/>
      <c r="AW329" s="617"/>
      <c r="AX329" s="632"/>
      <c r="AY329" s="630"/>
      <c r="AZ329" s="1181"/>
      <c r="BA329" s="1181"/>
      <c r="BB329" s="1181"/>
      <c r="BC329" s="1181"/>
      <c r="BD329" s="1181"/>
      <c r="BE329" s="1181"/>
      <c r="BF329" s="1181"/>
      <c r="BG329" s="1181"/>
      <c r="BH329" s="1181"/>
      <c r="BI329" s="1181"/>
      <c r="BJ329" s="1181"/>
      <c r="BK329" s="1181"/>
      <c r="BL329" s="1182"/>
      <c r="BM329" s="642"/>
      <c r="BN329" s="613"/>
      <c r="BO329" s="613"/>
      <c r="BP329" s="613"/>
      <c r="BQ329" s="643"/>
      <c r="BR329" s="1134"/>
      <c r="BS329" s="1135"/>
      <c r="BT329" s="1135"/>
      <c r="BU329" s="1135"/>
      <c r="BV329" s="1135"/>
      <c r="BW329" s="15"/>
      <c r="BX329" s="614"/>
      <c r="BY329" s="614"/>
      <c r="BZ329" s="614"/>
      <c r="CA329" s="614"/>
      <c r="CB329" s="614"/>
      <c r="CC329" s="615"/>
      <c r="CD329" s="615"/>
      <c r="CE329" s="615"/>
      <c r="CF329" s="615"/>
      <c r="CG329" s="615"/>
      <c r="CH329" s="615"/>
      <c r="CI329" s="615"/>
      <c r="CJ329" s="615"/>
      <c r="CK329" s="615"/>
      <c r="CL329" s="615"/>
      <c r="CM329" s="615"/>
      <c r="CN329" s="615"/>
      <c r="CO329" s="606"/>
      <c r="CP329" s="606"/>
      <c r="CQ329" s="606"/>
      <c r="CR329" s="617"/>
      <c r="CS329" s="617"/>
      <c r="CT329" s="617"/>
      <c r="CU329" s="632"/>
      <c r="CV329" s="276"/>
      <c r="CW329" s="244"/>
      <c r="CX329" s="630"/>
      <c r="CY329" s="1181"/>
      <c r="CZ329" s="1181"/>
      <c r="DA329" s="1181"/>
      <c r="DB329" s="1181"/>
      <c r="DC329" s="1181"/>
      <c r="DD329" s="1181"/>
      <c r="DE329" s="1181"/>
      <c r="DF329" s="1181"/>
      <c r="DG329" s="1181"/>
      <c r="DH329" s="1181"/>
      <c r="DI329" s="1181"/>
      <c r="DJ329" s="1181"/>
      <c r="DK329" s="1182"/>
      <c r="DL329" s="642"/>
      <c r="DM329" s="613"/>
      <c r="DN329" s="613"/>
      <c r="DO329" s="613"/>
      <c r="DP329" s="643"/>
      <c r="DQ329" s="1134"/>
      <c r="DR329" s="1135"/>
      <c r="DS329" s="1135"/>
      <c r="DT329" s="1135"/>
      <c r="DU329" s="1135"/>
      <c r="DV329" s="15"/>
      <c r="DW329" s="614"/>
      <c r="DX329" s="614"/>
      <c r="DY329" s="614"/>
      <c r="DZ329" s="614"/>
      <c r="EA329" s="614"/>
      <c r="EB329" s="615"/>
      <c r="EC329" s="615"/>
      <c r="ED329" s="615"/>
      <c r="EE329" s="615"/>
      <c r="EF329" s="615"/>
      <c r="EG329" s="615"/>
      <c r="EH329" s="615"/>
      <c r="EI329" s="615"/>
      <c r="EJ329" s="615"/>
      <c r="EK329" s="615"/>
      <c r="EL329" s="615"/>
      <c r="EM329" s="615"/>
      <c r="EN329" s="606"/>
      <c r="EO329" s="606"/>
      <c r="EP329" s="606"/>
      <c r="EQ329" s="617"/>
      <c r="ER329" s="617"/>
      <c r="ES329" s="617"/>
      <c r="ET329" s="632"/>
      <c r="EU329" s="630"/>
      <c r="EV329" s="1181"/>
      <c r="EW329" s="1181"/>
      <c r="EX329" s="1181"/>
      <c r="EY329" s="1181"/>
      <c r="EZ329" s="1181"/>
      <c r="FA329" s="1181"/>
      <c r="FB329" s="1181"/>
      <c r="FC329" s="1181"/>
      <c r="FD329" s="1181"/>
      <c r="FE329" s="1181"/>
      <c r="FF329" s="1181"/>
      <c r="FG329" s="1181"/>
      <c r="FH329" s="1182"/>
      <c r="FI329" s="642"/>
      <c r="FJ329" s="613"/>
      <c r="FK329" s="613"/>
      <c r="FL329" s="613"/>
      <c r="FM329" s="643"/>
      <c r="FN329" s="1134"/>
      <c r="FO329" s="1135"/>
      <c r="FP329" s="1135"/>
      <c r="FQ329" s="1135"/>
      <c r="FR329" s="1135"/>
      <c r="FS329" s="15"/>
      <c r="FT329" s="614"/>
      <c r="FU329" s="614"/>
      <c r="FV329" s="614"/>
      <c r="FW329" s="614"/>
      <c r="FX329" s="614"/>
      <c r="FY329" s="615"/>
      <c r="FZ329" s="615"/>
      <c r="GA329" s="615"/>
      <c r="GB329" s="615"/>
      <c r="GC329" s="615"/>
      <c r="GD329" s="615"/>
      <c r="GE329" s="615"/>
      <c r="GF329" s="615"/>
      <c r="GG329" s="615"/>
      <c r="GH329" s="615"/>
      <c r="GI329" s="615"/>
      <c r="GJ329" s="615"/>
      <c r="GK329" s="606"/>
      <c r="GL329" s="606"/>
      <c r="GM329" s="606"/>
      <c r="GN329" s="617"/>
      <c r="GO329" s="617"/>
      <c r="GP329" s="617"/>
      <c r="GQ329" s="632"/>
      <c r="GR329" s="6"/>
    </row>
    <row r="330" spans="1:200" ht="5.25" customHeight="1" x14ac:dyDescent="0.25">
      <c r="A330" s="244"/>
      <c r="B330" s="630"/>
      <c r="C330" s="1181"/>
      <c r="D330" s="1181"/>
      <c r="E330" s="1181"/>
      <c r="F330" s="1181"/>
      <c r="G330" s="1181"/>
      <c r="H330" s="1181"/>
      <c r="I330" s="1181"/>
      <c r="J330" s="1181"/>
      <c r="K330" s="1181"/>
      <c r="L330" s="1181"/>
      <c r="M330" s="1181"/>
      <c r="N330" s="1181"/>
      <c r="O330" s="1182"/>
      <c r="P330" s="642"/>
      <c r="Q330" s="613"/>
      <c r="R330" s="613"/>
      <c r="S330" s="613"/>
      <c r="T330" s="643"/>
      <c r="U330" s="1134"/>
      <c r="V330" s="1135"/>
      <c r="W330" s="1135"/>
      <c r="X330" s="1135"/>
      <c r="Y330" s="1135"/>
      <c r="Z330" s="15"/>
      <c r="AA330" s="613" t="str">
        <f>IF(Portada!$A$1="www.fly-logics.com","OCT",0)</f>
        <v>OCT</v>
      </c>
      <c r="AB330" s="614"/>
      <c r="AC330" s="614"/>
      <c r="AD330" s="614"/>
      <c r="AE330" s="614"/>
      <c r="AF330" s="605" t="str">
        <f>IF(SUMIFS(Bitácora!$Y$5:$Y$1036129,Bitácora!$D$5:$D$1036129,F299,Bitácora!$AN$5:$AN$1036129,V299,Bitácora!$E$5:$E$1036129,L299,Bitácora!$AM$5:$AM$1036129,AA330)=0," ",SUMIFS(Bitácora!$Y$5:$Y$1036129,Bitácora!$D$5:$D$1036129,F299,Bitácora!$AN$5:$AN$1036129,V299,Bitácora!$E$5:$E$1036129,L299,Bitácora!$AM$5:$AM$1036129,AA330))</f>
        <v xml:space="preserve"> </v>
      </c>
      <c r="AG330" s="615"/>
      <c r="AH330" s="615"/>
      <c r="AI330" s="615"/>
      <c r="AJ330" s="605" t="str">
        <f>IF(SUMIFS(Bitácora!$Z$5:$Z$1036129,Bitácora!$D$5:$D$1036129,F299,Bitácora!$AN$5:$AN$1036129,V299,Bitácora!$E$5:$E$1036129,L299,Bitácora!$AM$5:$AM$1036129,AA330)=0," ",SUMIFS(Bitácora!$Z$5:$Z$1036129,Bitácora!$D$5:$D$1036129,F299,Bitácora!$AN$5:$AN$1036129,V299,Bitácora!$E$5:$E$1036129,L299,Bitácora!$AM$5:$AM$1036129,AA330))</f>
        <v xml:space="preserve"> </v>
      </c>
      <c r="AK330" s="615"/>
      <c r="AL330" s="615"/>
      <c r="AM330" s="615"/>
      <c r="AN330" s="605" t="str">
        <f>IF(SUMIFS(Bitácora!$AA$5:$AA$1036129,Bitácora!$D$5:$D$1036129,F299,Bitácora!$AN$5:$AN$1036129,V299,Bitácora!$E$5:$E$1036129,L299,Bitácora!$AM$5:$AM$1036129,AA330)=0," ",SUMIFS(Bitácora!$AA$5:$AA$1036129,Bitácora!$D$5:$D$1036129,F299,Bitácora!$AN$5:$AN$1036129,V299,Bitácora!$E$5:$E$1036129,L299,Bitácora!$AM$5:$AM$1036129,AA330))</f>
        <v xml:space="preserve"> </v>
      </c>
      <c r="AO330" s="615"/>
      <c r="AP330" s="615"/>
      <c r="AQ330" s="615"/>
      <c r="AR330" s="606" t="str">
        <f>IF(SUMIFS(Bitácora!$AE$5:$AE$1036129,Bitácora!$D$5:$D$1036129,F299,Bitácora!$AN$5:$AN$1036129,V299,Bitácora!$E$5:$E$1036129,L299,Bitácora!$AM$5:$AM$1036129,AA330)=0," ",SUMIFS(Bitácora!$AC$5:$AC$1036129,Bitácora!$D$5:$D$1036129,F299,Bitácora!$AN$5:$AN$1036129,V299,Bitácora!$E$5:$E$1036129,L299,Bitácora!$AM$5:$AM$1036129,AA330))</f>
        <v xml:space="preserve"> </v>
      </c>
      <c r="AS330" s="606"/>
      <c r="AT330" s="606"/>
      <c r="AU330" s="606" t="str">
        <f>IF(SUMIFS(Bitácora!$AF$5:$AF$1036129,Bitácora!$D$5:$D$1036129,F299,Bitácora!$AN$5:$AN$1036129,V299,Bitácora!$E$5:$E$1036129,L299,Bitácora!$AM$5:$AM$1036129,AA330)=0," ",SUMIFS(Bitácora!$AF$5:$AF$1036129,Bitácora!$D$5:$D$1036129,F299,Bitácora!$AN$5:$AN$1036129,V299,Bitácora!$E$5:$E$1036129,L299,Bitácora!$AM$5:$AM$1036129,AA330))</f>
        <v xml:space="preserve"> </v>
      </c>
      <c r="AV330" s="617"/>
      <c r="AW330" s="617"/>
      <c r="AX330" s="632"/>
      <c r="AY330" s="630"/>
      <c r="AZ330" s="1181"/>
      <c r="BA330" s="1181"/>
      <c r="BB330" s="1181"/>
      <c r="BC330" s="1181"/>
      <c r="BD330" s="1181"/>
      <c r="BE330" s="1181"/>
      <c r="BF330" s="1181"/>
      <c r="BG330" s="1181"/>
      <c r="BH330" s="1181"/>
      <c r="BI330" s="1181"/>
      <c r="BJ330" s="1181"/>
      <c r="BK330" s="1181"/>
      <c r="BL330" s="1182"/>
      <c r="BM330" s="642"/>
      <c r="BN330" s="613"/>
      <c r="BO330" s="613"/>
      <c r="BP330" s="613"/>
      <c r="BQ330" s="643"/>
      <c r="BR330" s="1134"/>
      <c r="BS330" s="1135"/>
      <c r="BT330" s="1135"/>
      <c r="BU330" s="1135"/>
      <c r="BV330" s="1135"/>
      <c r="BW330" s="15"/>
      <c r="BX330" s="613" t="str">
        <f>IF(Portada!$A$1="www.fly-logics.com","OCT",0)</f>
        <v>OCT</v>
      </c>
      <c r="BY330" s="614"/>
      <c r="BZ330" s="614"/>
      <c r="CA330" s="614"/>
      <c r="CB330" s="614"/>
      <c r="CC330" s="605" t="str">
        <f>IF(SUMIFS(Bitácora!$Y$5:$Y$1036129,Bitácora!$D$5:$D$1036129,BC299,Bitácora!$AN$5:$AN$1036129,BS299,Bitácora!$E$5:$E$1036129,BI299,Bitácora!$AM$5:$AM$1036129,BX330)=0," ",SUMIFS(Bitácora!$Y$5:$Y$1036129,Bitácora!$D$5:$D$1036129,BC299,Bitácora!$AN$5:$AN$1036129,BS299,Bitácora!$E$5:$E$1036129,BI299,Bitácora!$AM$5:$AM$1036129,BX330))</f>
        <v xml:space="preserve"> </v>
      </c>
      <c r="CD330" s="615"/>
      <c r="CE330" s="615"/>
      <c r="CF330" s="615"/>
      <c r="CG330" s="605" t="str">
        <f>IF(SUMIFS(Bitácora!$Z$5:$Z$1036129,Bitácora!$D$5:$D$1036129,BC299,Bitácora!$AN$5:$AN$1036129,BS299,Bitácora!$E$5:$E$1036129,BI299,Bitácora!$AM$5:$AM$1036129,BX330)=0," ",SUMIFS(Bitácora!$Z$5:$Z$1036129,Bitácora!$D$5:$D$1036129,BC299,Bitácora!$AN$5:$AN$1036129,BS299,Bitácora!$E$5:$E$1036129,BI299,Bitácora!$AM$5:$AM$1036129,BX330))</f>
        <v xml:space="preserve"> </v>
      </c>
      <c r="CH330" s="615"/>
      <c r="CI330" s="615"/>
      <c r="CJ330" s="615"/>
      <c r="CK330" s="605" t="str">
        <f>IF(SUMIFS(Bitácora!$AA$5:$AA$1036129,Bitácora!$D$5:$D$1036129,BC299,Bitácora!$AN$5:$AN$1036129,BS299,Bitácora!$E$5:$E$1036129,BI299,Bitácora!$AM$5:$AM$1036129,BX330)=0," ",SUMIFS(Bitácora!$AA$5:$AA$1036129,Bitácora!$D$5:$D$1036129,BC299,Bitácora!$AN$5:$AN$1036129,BS299,Bitácora!$E$5:$E$1036129,BI299,Bitácora!$AM$5:$AM$1036129,BX330))</f>
        <v xml:space="preserve"> </v>
      </c>
      <c r="CL330" s="615"/>
      <c r="CM330" s="615"/>
      <c r="CN330" s="615"/>
      <c r="CO330" s="606" t="str">
        <f>IF(SUMIFS(Bitácora!$AE$5:$AE$1036129,Bitácora!$D$5:$D$1036129,BC299,Bitácora!$AN$5:$AN$1036129,BS299,Bitácora!$E$5:$E$1036129,BI299,Bitácora!$AM$5:$AM$1036129,BX330)=0," ",SUMIFS(Bitácora!$AC$5:$AC$1036129,Bitácora!$D$5:$D$1036129,BC299,Bitácora!$AN$5:$AN$1036129,BS299,Bitácora!$E$5:$E$1036129,BI299,Bitácora!$AM$5:$AM$1036129,BX330))</f>
        <v xml:space="preserve"> </v>
      </c>
      <c r="CP330" s="606"/>
      <c r="CQ330" s="606"/>
      <c r="CR330" s="606" t="str">
        <f>IF(SUMIFS(Bitácora!$AF$5:$AF$1036129,Bitácora!$D$5:$D$1036129,BC299,Bitácora!$AN$5:$AN$1036129,BS299,Bitácora!$E$5:$E$1036129,BI299,Bitácora!$AM$5:$AM$1036129,BX330)=0," ",SUMIFS(Bitácora!$AF$5:$AF$1036129,Bitácora!$D$5:$D$1036129,BC299,Bitácora!$AN$5:$AN$1036129,BS299,Bitácora!$E$5:$E$1036129,BI299,Bitácora!$AM$5:$AM$1036129,BX330))</f>
        <v xml:space="preserve"> </v>
      </c>
      <c r="CS330" s="617"/>
      <c r="CT330" s="617"/>
      <c r="CU330" s="632"/>
      <c r="CV330" s="276"/>
      <c r="CW330" s="244"/>
      <c r="CX330" s="630"/>
      <c r="CY330" s="1181"/>
      <c r="CZ330" s="1181"/>
      <c r="DA330" s="1181"/>
      <c r="DB330" s="1181"/>
      <c r="DC330" s="1181"/>
      <c r="DD330" s="1181"/>
      <c r="DE330" s="1181"/>
      <c r="DF330" s="1181"/>
      <c r="DG330" s="1181"/>
      <c r="DH330" s="1181"/>
      <c r="DI330" s="1181"/>
      <c r="DJ330" s="1181"/>
      <c r="DK330" s="1182"/>
      <c r="DL330" s="642"/>
      <c r="DM330" s="613"/>
      <c r="DN330" s="613"/>
      <c r="DO330" s="613"/>
      <c r="DP330" s="643"/>
      <c r="DQ330" s="1134"/>
      <c r="DR330" s="1135"/>
      <c r="DS330" s="1135"/>
      <c r="DT330" s="1135"/>
      <c r="DU330" s="1135"/>
      <c r="DV330" s="15"/>
      <c r="DW330" s="613" t="str">
        <f>IF(Portada!$A$1="www.fly-logics.com","OCT",0)</f>
        <v>OCT</v>
      </c>
      <c r="DX330" s="614"/>
      <c r="DY330" s="614"/>
      <c r="DZ330" s="614"/>
      <c r="EA330" s="614"/>
      <c r="EB330" s="605" t="str">
        <f>IF(SUMIFS(Bitácora!$Y$5:$Y$1036129,Bitácora!$D$5:$D$1036129,DB299,Bitácora!$AN$5:$AN$1036129,DR299,Bitácora!$E$5:$E$1036129,DH299,Bitácora!$AM$5:$AM$1036129,DW330)=0," ",SUMIFS(Bitácora!$Y$5:$Y$1036129,Bitácora!$D$5:$D$1036129,DB299,Bitácora!$AN$5:$AN$1036129,DR299,Bitácora!$E$5:$E$1036129,DH299,Bitácora!$AM$5:$AM$1036129,DW330))</f>
        <v xml:space="preserve"> </v>
      </c>
      <c r="EC330" s="615"/>
      <c r="ED330" s="615"/>
      <c r="EE330" s="615"/>
      <c r="EF330" s="605" t="str">
        <f>IF(SUMIFS(Bitácora!$Z$5:$Z$1036129,Bitácora!$D$5:$D$1036129,DB299,Bitácora!$AN$5:$AN$1036129,DR299,Bitácora!$E$5:$E$1036129,DH299,Bitácora!$AM$5:$AM$1036129,DW330)=0," ",SUMIFS(Bitácora!$Z$5:$Z$1036129,Bitácora!$D$5:$D$1036129,DB299,Bitácora!$AN$5:$AN$1036129,DR299,Bitácora!$E$5:$E$1036129,DH299,Bitácora!$AM$5:$AM$1036129,DW330))</f>
        <v xml:space="preserve"> </v>
      </c>
      <c r="EG330" s="615"/>
      <c r="EH330" s="615"/>
      <c r="EI330" s="615"/>
      <c r="EJ330" s="605" t="str">
        <f>IF(SUMIFS(Bitácora!$AA$5:$AA$1036129,Bitácora!$D$5:$D$1036129,DB299,Bitácora!$AN$5:$AN$1036129,DR299,Bitácora!$E$5:$E$1036129,DH299,Bitácora!$AM$5:$AM$1036129,DW330)=0," ",SUMIFS(Bitácora!$AA$5:$AA$1036129,Bitácora!$D$5:$D$1036129,DB299,Bitácora!$AN$5:$AN$1036129,DR299,Bitácora!$E$5:$E$1036129,DH299,Bitácora!$AM$5:$AM$1036129,DW330))</f>
        <v xml:space="preserve"> </v>
      </c>
      <c r="EK330" s="615"/>
      <c r="EL330" s="615"/>
      <c r="EM330" s="615"/>
      <c r="EN330" s="606" t="str">
        <f>IF(SUMIFS(Bitácora!$AE$5:$AE$1036129,Bitácora!$D$5:$D$1036129,DB299,Bitácora!$AN$5:$AN$1036129,DR299,Bitácora!$E$5:$E$1036129,DH299,Bitácora!$AM$5:$AM$1036129,DW330)=0," ",SUMIFS(Bitácora!$AC$5:$AC$1036129,Bitácora!$D$5:$D$1036129,DB299,Bitácora!$AN$5:$AN$1036129,DR299,Bitácora!$E$5:$E$1036129,DH299,Bitácora!$AM$5:$AM$1036129,DW330))</f>
        <v xml:space="preserve"> </v>
      </c>
      <c r="EO330" s="606"/>
      <c r="EP330" s="606"/>
      <c r="EQ330" s="606" t="str">
        <f>IF(SUMIFS(Bitácora!$AF$5:$AF$1036129,Bitácora!$D$5:$D$1036129,DB299,Bitácora!$AN$5:$AN$1036129,DR299,Bitácora!$E$5:$E$1036129,DH299,Bitácora!$AM$5:$AM$1036129,DW330)=0," ",SUMIFS(Bitácora!$AF$5:$AF$1036129,Bitácora!$D$5:$D$1036129,DB299,Bitácora!$AN$5:$AN$1036129,DR299,Bitácora!$E$5:$E$1036129,DH299,Bitácora!$AM$5:$AM$1036129,DW330))</f>
        <v xml:space="preserve"> </v>
      </c>
      <c r="ER330" s="617"/>
      <c r="ES330" s="617"/>
      <c r="ET330" s="632"/>
      <c r="EU330" s="630"/>
      <c r="EV330" s="1181"/>
      <c r="EW330" s="1181"/>
      <c r="EX330" s="1181"/>
      <c r="EY330" s="1181"/>
      <c r="EZ330" s="1181"/>
      <c r="FA330" s="1181"/>
      <c r="FB330" s="1181"/>
      <c r="FC330" s="1181"/>
      <c r="FD330" s="1181"/>
      <c r="FE330" s="1181"/>
      <c r="FF330" s="1181"/>
      <c r="FG330" s="1181"/>
      <c r="FH330" s="1182"/>
      <c r="FI330" s="642"/>
      <c r="FJ330" s="613"/>
      <c r="FK330" s="613"/>
      <c r="FL330" s="613"/>
      <c r="FM330" s="643"/>
      <c r="FN330" s="1134"/>
      <c r="FO330" s="1135"/>
      <c r="FP330" s="1135"/>
      <c r="FQ330" s="1135"/>
      <c r="FR330" s="1135"/>
      <c r="FS330" s="15"/>
      <c r="FT330" s="613" t="str">
        <f>IF(Portada!$A$1="www.fly-logics.com","OCT",0)</f>
        <v>OCT</v>
      </c>
      <c r="FU330" s="614"/>
      <c r="FV330" s="614"/>
      <c r="FW330" s="614"/>
      <c r="FX330" s="614"/>
      <c r="FY330" s="605" t="str">
        <f>IF(SUMIFS(Bitácora!$Y$5:$Y$1036129,Bitácora!$D$5:$D$1036129,EY299,Bitácora!$AN$5:$AN$1036129,FO299,Bitácora!$E$5:$E$1036129,FE299,Bitácora!$AM$5:$AM$1036129,FT330)=0," ",SUMIFS(Bitácora!$Y$5:$Y$1036129,Bitácora!$D$5:$D$1036129,EY299,Bitácora!$AN$5:$AN$1036129,FO299,Bitácora!$E$5:$E$1036129,FE299,Bitácora!$AM$5:$AM$1036129,FT330))</f>
        <v xml:space="preserve"> </v>
      </c>
      <c r="FZ330" s="615"/>
      <c r="GA330" s="615"/>
      <c r="GB330" s="615"/>
      <c r="GC330" s="605" t="str">
        <f>IF(SUMIFS(Bitácora!$Z$5:$Z$1036129,Bitácora!$D$5:$D$1036129,EY299,Bitácora!$AN$5:$AN$1036129,FO299,Bitácora!$E$5:$E$1036129,FE299,Bitácora!$AM$5:$AM$1036129,FT330)=0," ",SUMIFS(Bitácora!$Z$5:$Z$1036129,Bitácora!$D$5:$D$1036129,EY299,Bitácora!$AN$5:$AN$1036129,FO299,Bitácora!$E$5:$E$1036129,FE299,Bitácora!$AM$5:$AM$1036129,FT330))</f>
        <v xml:space="preserve"> </v>
      </c>
      <c r="GD330" s="615"/>
      <c r="GE330" s="615"/>
      <c r="GF330" s="615"/>
      <c r="GG330" s="605" t="str">
        <f>IF(SUMIFS(Bitácora!$AA$5:$AA$1036129,Bitácora!$D$5:$D$1036129,EY299,Bitácora!$AN$5:$AN$1036129,FO299,Bitácora!$E$5:$E$1036129,FE299,Bitácora!$AM$5:$AM$1036129,FT330)=0," ",SUMIFS(Bitácora!$AA$5:$AA$1036129,Bitácora!$D$5:$D$1036129,EY299,Bitácora!$AN$5:$AN$1036129,FO299,Bitácora!$E$5:$E$1036129,FE299,Bitácora!$AM$5:$AM$1036129,FT330))</f>
        <v xml:space="preserve"> </v>
      </c>
      <c r="GH330" s="615"/>
      <c r="GI330" s="615"/>
      <c r="GJ330" s="615"/>
      <c r="GK330" s="606" t="str">
        <f>IF(SUMIFS(Bitácora!$AE$5:$AE$1036129,Bitácora!$D$5:$D$1036129,EY299,Bitácora!$AN$5:$AN$1036129,FO299,Bitácora!$E$5:$E$1036129,FE299,Bitácora!$AM$5:$AM$1036129,FT330)=0," ",SUMIFS(Bitácora!$AC$5:$AC$1036129,Bitácora!$D$5:$D$1036129,EY299,Bitácora!$AN$5:$AN$1036129,FO299,Bitácora!$E$5:$E$1036129,FE299,Bitácora!$AM$5:$AM$1036129,FT330))</f>
        <v xml:space="preserve"> </v>
      </c>
      <c r="GL330" s="606"/>
      <c r="GM330" s="606"/>
      <c r="GN330" s="606" t="str">
        <f>IF(SUMIFS(Bitácora!$AF$5:$AF$1036129,Bitácora!$D$5:$D$1036129,EY299,Bitácora!$AN$5:$AN$1036129,FO299,Bitácora!$E$5:$E$1036129,FE299,Bitácora!$AM$5:$AM$1036129,FT330)=0," ",SUMIFS(Bitácora!$AF$5:$AF$1036129,Bitácora!$D$5:$D$1036129,EY299,Bitácora!$AN$5:$AN$1036129,FO299,Bitácora!$E$5:$E$1036129,FE299,Bitácora!$AM$5:$AM$1036129,FT330))</f>
        <v xml:space="preserve"> </v>
      </c>
      <c r="GO330" s="617"/>
      <c r="GP330" s="617"/>
      <c r="GQ330" s="632"/>
      <c r="GR330" s="6"/>
    </row>
    <row r="331" spans="1:200" ht="4.5" customHeight="1" x14ac:dyDescent="0.25">
      <c r="A331" s="244"/>
      <c r="B331" s="630"/>
      <c r="C331" s="625"/>
      <c r="D331" s="625"/>
      <c r="E331" s="625"/>
      <c r="F331" s="625"/>
      <c r="G331" s="625"/>
      <c r="H331" s="625"/>
      <c r="I331" s="625"/>
      <c r="J331" s="625"/>
      <c r="K331" s="625"/>
      <c r="L331" s="625"/>
      <c r="M331" s="625"/>
      <c r="N331" s="625"/>
      <c r="O331" s="625"/>
      <c r="P331" s="625"/>
      <c r="Q331" s="625"/>
      <c r="R331" s="625"/>
      <c r="S331" s="625"/>
      <c r="T331" s="625"/>
      <c r="U331" s="625"/>
      <c r="V331" s="625"/>
      <c r="W331" s="625"/>
      <c r="X331" s="625"/>
      <c r="Y331" s="625"/>
      <c r="Z331" s="15"/>
      <c r="AA331" s="614"/>
      <c r="AB331" s="614"/>
      <c r="AC331" s="614"/>
      <c r="AD331" s="614"/>
      <c r="AE331" s="614"/>
      <c r="AF331" s="615"/>
      <c r="AG331" s="616"/>
      <c r="AH331" s="616"/>
      <c r="AI331" s="615"/>
      <c r="AJ331" s="615"/>
      <c r="AK331" s="616"/>
      <c r="AL331" s="616"/>
      <c r="AM331" s="615"/>
      <c r="AN331" s="615"/>
      <c r="AO331" s="616"/>
      <c r="AP331" s="616"/>
      <c r="AQ331" s="615"/>
      <c r="AR331" s="606"/>
      <c r="AS331" s="606"/>
      <c r="AT331" s="606"/>
      <c r="AU331" s="617"/>
      <c r="AV331" s="618"/>
      <c r="AW331" s="617"/>
      <c r="AX331" s="632"/>
      <c r="AY331" s="630"/>
      <c r="AZ331" s="625"/>
      <c r="BA331" s="625"/>
      <c r="BB331" s="625"/>
      <c r="BC331" s="625"/>
      <c r="BD331" s="625"/>
      <c r="BE331" s="625"/>
      <c r="BF331" s="625"/>
      <c r="BG331" s="625"/>
      <c r="BH331" s="625"/>
      <c r="BI331" s="625"/>
      <c r="BJ331" s="625"/>
      <c r="BK331" s="625"/>
      <c r="BL331" s="625"/>
      <c r="BM331" s="625"/>
      <c r="BN331" s="625"/>
      <c r="BO331" s="625"/>
      <c r="BP331" s="625"/>
      <c r="BQ331" s="625"/>
      <c r="BR331" s="625"/>
      <c r="BS331" s="625"/>
      <c r="BT331" s="625"/>
      <c r="BU331" s="625"/>
      <c r="BV331" s="625"/>
      <c r="BW331" s="15"/>
      <c r="BX331" s="614"/>
      <c r="BY331" s="614"/>
      <c r="BZ331" s="614"/>
      <c r="CA331" s="614"/>
      <c r="CB331" s="614"/>
      <c r="CC331" s="615"/>
      <c r="CD331" s="616"/>
      <c r="CE331" s="616"/>
      <c r="CF331" s="615"/>
      <c r="CG331" s="615"/>
      <c r="CH331" s="616"/>
      <c r="CI331" s="616"/>
      <c r="CJ331" s="615"/>
      <c r="CK331" s="615"/>
      <c r="CL331" s="616"/>
      <c r="CM331" s="616"/>
      <c r="CN331" s="615"/>
      <c r="CO331" s="606"/>
      <c r="CP331" s="606"/>
      <c r="CQ331" s="606"/>
      <c r="CR331" s="617"/>
      <c r="CS331" s="618"/>
      <c r="CT331" s="617"/>
      <c r="CU331" s="632"/>
      <c r="CV331" s="276"/>
      <c r="CW331" s="244"/>
      <c r="CX331" s="630"/>
      <c r="CY331" s="625"/>
      <c r="CZ331" s="625"/>
      <c r="DA331" s="625"/>
      <c r="DB331" s="625"/>
      <c r="DC331" s="625"/>
      <c r="DD331" s="625"/>
      <c r="DE331" s="625"/>
      <c r="DF331" s="625"/>
      <c r="DG331" s="625"/>
      <c r="DH331" s="625"/>
      <c r="DI331" s="625"/>
      <c r="DJ331" s="625"/>
      <c r="DK331" s="625"/>
      <c r="DL331" s="625"/>
      <c r="DM331" s="625"/>
      <c r="DN331" s="625"/>
      <c r="DO331" s="625"/>
      <c r="DP331" s="625"/>
      <c r="DQ331" s="625"/>
      <c r="DR331" s="625"/>
      <c r="DS331" s="625"/>
      <c r="DT331" s="625"/>
      <c r="DU331" s="625"/>
      <c r="DV331" s="15"/>
      <c r="DW331" s="614"/>
      <c r="DX331" s="614"/>
      <c r="DY331" s="614"/>
      <c r="DZ331" s="614"/>
      <c r="EA331" s="614"/>
      <c r="EB331" s="615"/>
      <c r="EC331" s="616"/>
      <c r="ED331" s="616"/>
      <c r="EE331" s="615"/>
      <c r="EF331" s="615"/>
      <c r="EG331" s="616"/>
      <c r="EH331" s="616"/>
      <c r="EI331" s="615"/>
      <c r="EJ331" s="615"/>
      <c r="EK331" s="616"/>
      <c r="EL331" s="616"/>
      <c r="EM331" s="615"/>
      <c r="EN331" s="606"/>
      <c r="EO331" s="606"/>
      <c r="EP331" s="606"/>
      <c r="EQ331" s="617"/>
      <c r="ER331" s="618"/>
      <c r="ES331" s="617"/>
      <c r="ET331" s="632"/>
      <c r="EU331" s="630"/>
      <c r="EV331" s="625"/>
      <c r="EW331" s="625"/>
      <c r="EX331" s="625"/>
      <c r="EY331" s="625"/>
      <c r="EZ331" s="625"/>
      <c r="FA331" s="625"/>
      <c r="FB331" s="625"/>
      <c r="FC331" s="625"/>
      <c r="FD331" s="625"/>
      <c r="FE331" s="625"/>
      <c r="FF331" s="625"/>
      <c r="FG331" s="625"/>
      <c r="FH331" s="625"/>
      <c r="FI331" s="625"/>
      <c r="FJ331" s="625"/>
      <c r="FK331" s="625"/>
      <c r="FL331" s="625"/>
      <c r="FM331" s="625"/>
      <c r="FN331" s="625"/>
      <c r="FO331" s="625"/>
      <c r="FP331" s="625"/>
      <c r="FQ331" s="625"/>
      <c r="FR331" s="625"/>
      <c r="FS331" s="15"/>
      <c r="FT331" s="614"/>
      <c r="FU331" s="614"/>
      <c r="FV331" s="614"/>
      <c r="FW331" s="614"/>
      <c r="FX331" s="614"/>
      <c r="FY331" s="615"/>
      <c r="FZ331" s="616"/>
      <c r="GA331" s="616"/>
      <c r="GB331" s="615"/>
      <c r="GC331" s="615"/>
      <c r="GD331" s="616"/>
      <c r="GE331" s="616"/>
      <c r="GF331" s="615"/>
      <c r="GG331" s="615"/>
      <c r="GH331" s="616"/>
      <c r="GI331" s="616"/>
      <c r="GJ331" s="615"/>
      <c r="GK331" s="606"/>
      <c r="GL331" s="606"/>
      <c r="GM331" s="606"/>
      <c r="GN331" s="617"/>
      <c r="GO331" s="618"/>
      <c r="GP331" s="617"/>
      <c r="GQ331" s="632"/>
      <c r="GR331" s="6"/>
    </row>
    <row r="332" spans="1:200" ht="13.5" customHeight="1" x14ac:dyDescent="0.25">
      <c r="A332" s="244"/>
      <c r="B332" s="599"/>
      <c r="C332" s="1159" t="str">
        <f>IF(Portada!$A$1="www.fly-logics.com","ILS",0)</f>
        <v>ILS</v>
      </c>
      <c r="D332" s="1159"/>
      <c r="E332" s="1159"/>
      <c r="F332" s="1159"/>
      <c r="G332" s="1159"/>
      <c r="H332" s="625"/>
      <c r="I332" s="622" t="str">
        <f>IF(Portada!$A$1="www.fly-logics.com","VFR",0)</f>
        <v>VFR</v>
      </c>
      <c r="J332" s="622"/>
      <c r="K332" s="622"/>
      <c r="L332" s="622"/>
      <c r="M332" s="622"/>
      <c r="N332" s="625"/>
      <c r="O332" s="631" t="str">
        <f>IF(Portada!$A$1="www.fly-logics.com","ADF",0)</f>
        <v>ADF</v>
      </c>
      <c r="P332" s="631"/>
      <c r="Q332" s="631"/>
      <c r="R332" s="631"/>
      <c r="S332" s="631"/>
      <c r="T332" s="625"/>
      <c r="U332" s="622" t="str">
        <f>IF(Portada!$A$1="www.fly-logics.com","VOR",0)</f>
        <v>VOR</v>
      </c>
      <c r="V332" s="622"/>
      <c r="W332" s="622"/>
      <c r="X332" s="622"/>
      <c r="Y332" s="622"/>
      <c r="Z332" s="15"/>
      <c r="AA332" s="614"/>
      <c r="AB332" s="614"/>
      <c r="AC332" s="614"/>
      <c r="AD332" s="614"/>
      <c r="AE332" s="614"/>
      <c r="AF332" s="615"/>
      <c r="AG332" s="615"/>
      <c r="AH332" s="615"/>
      <c r="AI332" s="615"/>
      <c r="AJ332" s="615"/>
      <c r="AK332" s="615"/>
      <c r="AL332" s="615"/>
      <c r="AM332" s="615"/>
      <c r="AN332" s="615"/>
      <c r="AO332" s="615"/>
      <c r="AP332" s="615"/>
      <c r="AQ332" s="615"/>
      <c r="AR332" s="606"/>
      <c r="AS332" s="606"/>
      <c r="AT332" s="606"/>
      <c r="AU332" s="617"/>
      <c r="AV332" s="617"/>
      <c r="AW332" s="617"/>
      <c r="AX332" s="632"/>
      <c r="AY332" s="599"/>
      <c r="AZ332" s="1159" t="str">
        <f>IF(Portada!$A$1="www.fly-logics.com","ILS",0)</f>
        <v>ILS</v>
      </c>
      <c r="BA332" s="1159"/>
      <c r="BB332" s="1159"/>
      <c r="BC332" s="1159"/>
      <c r="BD332" s="1159"/>
      <c r="BE332" s="625"/>
      <c r="BF332" s="622" t="str">
        <f>IF(Portada!$A$1="www.fly-logics.com","VFR",0)</f>
        <v>VFR</v>
      </c>
      <c r="BG332" s="622"/>
      <c r="BH332" s="622"/>
      <c r="BI332" s="622"/>
      <c r="BJ332" s="622"/>
      <c r="BK332" s="625"/>
      <c r="BL332" s="631" t="str">
        <f>IF(Portada!$A$1="www.fly-logics.com","ADF",0)</f>
        <v>ADF</v>
      </c>
      <c r="BM332" s="631"/>
      <c r="BN332" s="631"/>
      <c r="BO332" s="631"/>
      <c r="BP332" s="631"/>
      <c r="BQ332" s="625"/>
      <c r="BR332" s="622" t="str">
        <f>IF(Portada!$A$1="www.fly-logics.com","VOR",0)</f>
        <v>VOR</v>
      </c>
      <c r="BS332" s="622"/>
      <c r="BT332" s="622"/>
      <c r="BU332" s="622"/>
      <c r="BV332" s="622"/>
      <c r="BW332" s="15"/>
      <c r="BX332" s="614"/>
      <c r="BY332" s="614"/>
      <c r="BZ332" s="614"/>
      <c r="CA332" s="614"/>
      <c r="CB332" s="614"/>
      <c r="CC332" s="615"/>
      <c r="CD332" s="615"/>
      <c r="CE332" s="615"/>
      <c r="CF332" s="615"/>
      <c r="CG332" s="615"/>
      <c r="CH332" s="615"/>
      <c r="CI332" s="615"/>
      <c r="CJ332" s="615"/>
      <c r="CK332" s="615"/>
      <c r="CL332" s="615"/>
      <c r="CM332" s="615"/>
      <c r="CN332" s="615"/>
      <c r="CO332" s="606"/>
      <c r="CP332" s="606"/>
      <c r="CQ332" s="606"/>
      <c r="CR332" s="617"/>
      <c r="CS332" s="617"/>
      <c r="CT332" s="617"/>
      <c r="CU332" s="632"/>
      <c r="CV332" s="276"/>
      <c r="CW332" s="244"/>
      <c r="CX332" s="599"/>
      <c r="CY332" s="1159" t="str">
        <f>IF(Portada!$A$1="www.fly-logics.com","ILS",0)</f>
        <v>ILS</v>
      </c>
      <c r="CZ332" s="1159"/>
      <c r="DA332" s="1159"/>
      <c r="DB332" s="1159"/>
      <c r="DC332" s="1159"/>
      <c r="DD332" s="625"/>
      <c r="DE332" s="622" t="str">
        <f>IF(Portada!$A$1="www.fly-logics.com","VFR",0)</f>
        <v>VFR</v>
      </c>
      <c r="DF332" s="622"/>
      <c r="DG332" s="622"/>
      <c r="DH332" s="622"/>
      <c r="DI332" s="622"/>
      <c r="DJ332" s="625"/>
      <c r="DK332" s="631" t="str">
        <f>IF(Portada!$A$1="www.fly-logics.com","ADF",0)</f>
        <v>ADF</v>
      </c>
      <c r="DL332" s="631"/>
      <c r="DM332" s="631"/>
      <c r="DN332" s="631"/>
      <c r="DO332" s="631"/>
      <c r="DP332" s="625"/>
      <c r="DQ332" s="622" t="str">
        <f>IF(Portada!$A$1="www.fly-logics.com","VOR",0)</f>
        <v>VOR</v>
      </c>
      <c r="DR332" s="622"/>
      <c r="DS332" s="622"/>
      <c r="DT332" s="622"/>
      <c r="DU332" s="622"/>
      <c r="DV332" s="15"/>
      <c r="DW332" s="614"/>
      <c r="DX332" s="614"/>
      <c r="DY332" s="614"/>
      <c r="DZ332" s="614"/>
      <c r="EA332" s="614"/>
      <c r="EB332" s="615"/>
      <c r="EC332" s="615"/>
      <c r="ED332" s="615"/>
      <c r="EE332" s="615"/>
      <c r="EF332" s="615"/>
      <c r="EG332" s="615"/>
      <c r="EH332" s="615"/>
      <c r="EI332" s="615"/>
      <c r="EJ332" s="615"/>
      <c r="EK332" s="615"/>
      <c r="EL332" s="615"/>
      <c r="EM332" s="615"/>
      <c r="EN332" s="606"/>
      <c r="EO332" s="606"/>
      <c r="EP332" s="606"/>
      <c r="EQ332" s="617"/>
      <c r="ER332" s="617"/>
      <c r="ES332" s="617"/>
      <c r="ET332" s="632"/>
      <c r="EU332" s="599"/>
      <c r="EV332" s="1159" t="str">
        <f>IF(Portada!$A$1="www.fly-logics.com","ILS",0)</f>
        <v>ILS</v>
      </c>
      <c r="EW332" s="1159"/>
      <c r="EX332" s="1159"/>
      <c r="EY332" s="1159"/>
      <c r="EZ332" s="1159"/>
      <c r="FA332" s="625"/>
      <c r="FB332" s="622" t="str">
        <f>IF(Portada!$A$1="www.fly-logics.com","VFR",0)</f>
        <v>VFR</v>
      </c>
      <c r="FC332" s="622"/>
      <c r="FD332" s="622"/>
      <c r="FE332" s="622"/>
      <c r="FF332" s="622"/>
      <c r="FG332" s="625"/>
      <c r="FH332" s="631" t="str">
        <f>IF(Portada!$A$1="www.fly-logics.com","ADF",0)</f>
        <v>ADF</v>
      </c>
      <c r="FI332" s="631"/>
      <c r="FJ332" s="631"/>
      <c r="FK332" s="631"/>
      <c r="FL332" s="631"/>
      <c r="FM332" s="625"/>
      <c r="FN332" s="622" t="str">
        <f>IF(Portada!$A$1="www.fly-logics.com","VOR",0)</f>
        <v>VOR</v>
      </c>
      <c r="FO332" s="622"/>
      <c r="FP332" s="622"/>
      <c r="FQ332" s="622"/>
      <c r="FR332" s="622"/>
      <c r="FS332" s="15"/>
      <c r="FT332" s="614"/>
      <c r="FU332" s="614"/>
      <c r="FV332" s="614"/>
      <c r="FW332" s="614"/>
      <c r="FX332" s="614"/>
      <c r="FY332" s="615"/>
      <c r="FZ332" s="615"/>
      <c r="GA332" s="615"/>
      <c r="GB332" s="615"/>
      <c r="GC332" s="615"/>
      <c r="GD332" s="615"/>
      <c r="GE332" s="615"/>
      <c r="GF332" s="615"/>
      <c r="GG332" s="615"/>
      <c r="GH332" s="615"/>
      <c r="GI332" s="615"/>
      <c r="GJ332" s="615"/>
      <c r="GK332" s="606"/>
      <c r="GL332" s="606"/>
      <c r="GM332" s="606"/>
      <c r="GN332" s="617"/>
      <c r="GO332" s="617"/>
      <c r="GP332" s="617"/>
      <c r="GQ332" s="632"/>
      <c r="GR332" s="6"/>
    </row>
    <row r="333" spans="1:200" ht="8.85" customHeight="1" x14ac:dyDescent="0.25">
      <c r="A333" s="244"/>
      <c r="B333" s="599"/>
      <c r="C333" s="1160" t="str">
        <f>IFERROR(SUM(IF(SUMIFS(Bitácora!$AG$5:$AG$1036129,Bitácora!$D$5:$D$1036129,F299,Bitácora!$AN$5:$AN$1036129,V299,Bitácora!$AH$5:$AH$1036129,C332,Bitácora!$E$5:$E$1036129,L299)=0," ",SUMIFS(Bitácora!$AG$5:$AG$1036129,Bitácora!$D$5:$D$1036129,F299,Bitácora!$AN$5:$AN$1036129,V299,Bitácora!$AH$5:$AH$1036129,C332,Bitácora!$E$5:$E$1036129,L299)),F337,N337,V337)," ")</f>
        <v xml:space="preserve"> </v>
      </c>
      <c r="D333" s="1160"/>
      <c r="E333" s="1160"/>
      <c r="F333" s="1160"/>
      <c r="G333" s="1160"/>
      <c r="H333" s="625"/>
      <c r="I333" s="1160" t="str">
        <f>IF(SUMIFS(Bitácora!$AG$5:$AG$1036129,Bitácora!$D$5:$D$1036129,F299,Bitácora!$AN$5:$AN$1036129,V299,Bitácora!$AH$5:$AH$1036129,I332,Bitácora!$E$5:$E$1036129,L299)=0," ",SUMIFS(Bitácora!$AG$5:$AG$1036129,Bitácora!$D$5:$D$1036129,F299,Bitácora!$AN$5:$AN$1036129,V299,Bitácora!$AH$5:$AH$1036129,I332,Bitácora!$E$5:$E$1036129,L299))</f>
        <v xml:space="preserve"> </v>
      </c>
      <c r="J333" s="1160"/>
      <c r="K333" s="1160"/>
      <c r="L333" s="1160"/>
      <c r="M333" s="1160"/>
      <c r="N333" s="625"/>
      <c r="O333" s="1160" t="str">
        <f>IF(SUMIFS(Bitácora!$AG$5:$AG$1036129,Bitácora!$D$5:$D$1036129,F299,Bitácora!$AN$5:$AN$1036129,V299,Bitácora!$AH$5:$AH$1036129,O332,Bitácora!$E$5:$E$1036129,L299)=0," ",SUMIFS(Bitácora!$AG$5:$AG$1036129,Bitácora!$D$5:$D$1036129,F299,Bitácora!$AN$5:$AN$1036129,V299,Bitácora!$AH$5:$AH$1036129,O332,Bitácora!$E$5:$E$1036129,L299))</f>
        <v xml:space="preserve"> </v>
      </c>
      <c r="P333" s="1160"/>
      <c r="Q333" s="1160"/>
      <c r="R333" s="1160"/>
      <c r="S333" s="1160"/>
      <c r="T333" s="625"/>
      <c r="U333" s="1160" t="str">
        <f>IF(SUMIFS(Bitácora!$AG$5:$AG$1036129,Bitácora!$D$5:$D$1036129,F299,Bitácora!$AN$5:$AN$1036129,V299,Bitácora!$AH$5:$AH$1036129,U332,Bitácora!$E$5:$E$1036129,L299)=0," ",SUMIFS(Bitácora!$AG$5:$AG$1036129,Bitácora!$D$5:$D$1036129,F299,Bitácora!$AN$5:$AN$1036129,V299,Bitácora!$AH$5:$AH$1036129,U332,Bitácora!$E$5:$E$1036129,L299))</f>
        <v xml:space="preserve"> </v>
      </c>
      <c r="V333" s="1160"/>
      <c r="W333" s="1160"/>
      <c r="X333" s="1160"/>
      <c r="Y333" s="1160"/>
      <c r="Z333" s="15"/>
      <c r="AA333" s="613" t="str">
        <f>IF(Portada!$A$1="www.fly-logics.com","NOV",0)</f>
        <v>NOV</v>
      </c>
      <c r="AB333" s="613"/>
      <c r="AC333" s="613"/>
      <c r="AD333" s="613"/>
      <c r="AE333" s="613"/>
      <c r="AF333" s="605" t="str">
        <f>IF(SUMIFS(Bitácora!$Y$5:$Y$1036129,Bitácora!$D$5:$D$1036129,F299,Bitácora!$AN$5:$AN$1036129,V299,Bitácora!$E$5:$E$1036129,L299,Bitácora!$AM$5:$AM$1036129,AA333)=0," ",SUMIFS(Bitácora!$Y$5:$Y$1036129,Bitácora!$D$5:$D$1036129,F299,Bitácora!$AN$5:$AN$1036129,V299,Bitácora!$E$5:$E$1036129,L299,Bitácora!$AM$5:$AM$1036129,AA333))</f>
        <v xml:space="preserve"> </v>
      </c>
      <c r="AG333" s="605"/>
      <c r="AH333" s="605"/>
      <c r="AI333" s="605"/>
      <c r="AJ333" s="605" t="str">
        <f>IF(SUMIFS(Bitácora!$Z$5:$Z$1036129,Bitácora!$D$5:$D$1036129,F299,Bitácora!$AN$5:$AN$1036129,V299,Bitácora!$E$5:$E$1036129,L299,Bitácora!$AM$5:$AM$1036129,AA333)=0," ",SUMIFS(Bitácora!$Z$5:$Z$1036129,Bitácora!$D$5:$D$1036129,F299,Bitácora!$AN$5:$AN$1036129,V299,Bitácora!$E$5:$E$1036129,L299,Bitácora!$AM$5:$AM$1036129,AA333))</f>
        <v xml:space="preserve"> </v>
      </c>
      <c r="AK333" s="605"/>
      <c r="AL333" s="605"/>
      <c r="AM333" s="605"/>
      <c r="AN333" s="605" t="str">
        <f>IF(SUMIFS(Bitácora!$AA$5:$AA$1036129,Bitácora!$D$5:$D$1036129,F299,Bitácora!$AN$5:$AN$1036129,V299,Bitácora!$E$5:$E$1036129,L299,Bitácora!$AM$5:$AM$1036129,AA333)=0," ",SUMIFS(Bitácora!$AA$5:$AA$1036129,Bitácora!$D$5:$D$1036129,F299,Bitácora!$AN$5:$AN$1036129,V299,Bitácora!$E$5:$E$1036129,L299,Bitácora!$AM$5:$AM$1036129,AA333))</f>
        <v xml:space="preserve"> </v>
      </c>
      <c r="AO333" s="605"/>
      <c r="AP333" s="605"/>
      <c r="AQ333" s="605"/>
      <c r="AR333" s="606" t="str">
        <f>IF(SUMIFS(Bitácora!$AE$5:$AE$1036129,Bitácora!$D$5:$D$1036129,F299,Bitácora!$AN$5:$AN$1036129,V299,Bitácora!$E$5:$E$1036129,L299,Bitácora!$AM$5:$AM$1036129,AA333)=0," ",SUMIFS(Bitácora!$AC$5:$AC$1036129,Bitácora!$D$5:$D$1036129,F299,Bitácora!$AN$5:$AN$1036129,V299,Bitácora!$E$5:$E$1036129,L299,Bitácora!$AM$5:$AM$1036129,AA333))</f>
        <v xml:space="preserve"> </v>
      </c>
      <c r="AS333" s="606"/>
      <c r="AT333" s="606"/>
      <c r="AU333" s="606" t="str">
        <f>IF(SUMIFS(Bitácora!$AF$5:$AF$1036129,Bitácora!$D$5:$D$1036129,F299,Bitácora!$AN$5:$AN$1036129,V299,Bitácora!$E$5:$E$1036129,L299,Bitácora!$AM$5:$AM$1036129,AA333)=0," ",SUMIFS(Bitácora!$AF$5:$AF$1036129,Bitácora!$D$5:$D$1036129,F299,Bitácora!$AN$5:$AN$1036129,V299,Bitácora!$E$5:$E$1036129,L299,Bitácora!$AM$5:$AM$1036129,AA333))</f>
        <v xml:space="preserve"> </v>
      </c>
      <c r="AV333" s="606"/>
      <c r="AW333" s="606"/>
      <c r="AX333" s="632"/>
      <c r="AY333" s="599"/>
      <c r="AZ333" s="1160" t="str">
        <f>IFERROR(SUM(IF(SUMIFS(Bitácora!$AG$5:$AG$1036129,Bitácora!$D$5:$D$1036129,BC299,Bitácora!$AN$5:$AN$1036129,BS299,Bitácora!$AH$5:$AH$1036129,AZ332,Bitácora!$E$5:$E$1036129,BI299)=0," ",SUMIFS(Bitácora!$AG$5:$AG$1036129,Bitácora!$D$5:$D$1036129,BC299,Bitácora!$AN$5:$AN$1036129,BS299,Bitácora!$AH$5:$AH$1036129,AZ332,Bitácora!$E$5:$E$1036129,BI299)),BC337,BK337,BS337)," ")</f>
        <v xml:space="preserve"> </v>
      </c>
      <c r="BA333" s="1160"/>
      <c r="BB333" s="1160"/>
      <c r="BC333" s="1160"/>
      <c r="BD333" s="1160"/>
      <c r="BE333" s="625"/>
      <c r="BF333" s="1160" t="str">
        <f>IF(SUMIFS(Bitácora!$AG$5:$AG$1036129,Bitácora!$D$5:$D$1036129,BC299,Bitácora!$AN$5:$AN$1036129,BS299,Bitácora!$AH$5:$AH$1036129,BF332,Bitácora!$E$5:$E$1036129,BI299)=0," ",SUMIFS(Bitácora!$AG$5:$AG$1036129,Bitácora!$D$5:$D$1036129,BC299,Bitácora!$AN$5:$AN$1036129,BS299,Bitácora!$AH$5:$AH$1036129,BF332,Bitácora!$E$5:$E$1036129,BI299))</f>
        <v xml:space="preserve"> </v>
      </c>
      <c r="BG333" s="1160"/>
      <c r="BH333" s="1160"/>
      <c r="BI333" s="1160"/>
      <c r="BJ333" s="1160"/>
      <c r="BK333" s="625"/>
      <c r="BL333" s="1160" t="str">
        <f>IF(SUMIFS(Bitácora!$AG$5:$AG$1036129,Bitácora!$D$5:$D$1036129,BC299,Bitácora!$AN$5:$AN$1036129,BS299,Bitácora!$AH$5:$AH$1036129,BL332,Bitácora!$E$5:$E$1036129,BI299)=0," ",SUMIFS(Bitácora!$AG$5:$AG$1036129,Bitácora!$D$5:$D$1036129,BC299,Bitácora!$AN$5:$AN$1036129,BS299,Bitácora!$AH$5:$AH$1036129,BL332,Bitácora!$E$5:$E$1036129,BI299))</f>
        <v xml:space="preserve"> </v>
      </c>
      <c r="BM333" s="1160"/>
      <c r="BN333" s="1160"/>
      <c r="BO333" s="1160"/>
      <c r="BP333" s="1160"/>
      <c r="BQ333" s="625"/>
      <c r="BR333" s="1160" t="str">
        <f>IF(SUMIFS(Bitácora!$AG$5:$AG$1036129,Bitácora!$D$5:$D$1036129,BC299,Bitácora!$AN$5:$AN$1036129,BS299,Bitácora!$AH$5:$AH$1036129,BR332,Bitácora!$E$5:$E$1036129,BI299)=0," ",SUMIFS(Bitácora!$AG$5:$AG$1036129,Bitácora!$D$5:$D$1036129,BC299,Bitácora!$AN$5:$AN$1036129,BS299,Bitácora!$AH$5:$AH$1036129,BR332,Bitácora!$E$5:$E$1036129,BI299))</f>
        <v xml:space="preserve"> </v>
      </c>
      <c r="BS333" s="1160"/>
      <c r="BT333" s="1160"/>
      <c r="BU333" s="1160"/>
      <c r="BV333" s="1160"/>
      <c r="BW333" s="15"/>
      <c r="BX333" s="613" t="str">
        <f>IF(Portada!$A$1="www.fly-logics.com","NOV",0)</f>
        <v>NOV</v>
      </c>
      <c r="BY333" s="613"/>
      <c r="BZ333" s="613"/>
      <c r="CA333" s="613"/>
      <c r="CB333" s="613"/>
      <c r="CC333" s="605" t="str">
        <f>IF(SUMIFS(Bitácora!$Y$5:$Y$1036129,Bitácora!$D$5:$D$1036129,BC299,Bitácora!$AN$5:$AN$1036129,BS299,Bitácora!$E$5:$E$1036129,BI299,Bitácora!$AM$5:$AM$1036129,BX333)=0," ",SUMIFS(Bitácora!$Y$5:$Y$1036129,Bitácora!$D$5:$D$1036129,BC299,Bitácora!$AN$5:$AN$1036129,BS299,Bitácora!$E$5:$E$1036129,BI299,Bitácora!$AM$5:$AM$1036129,BX333))</f>
        <v xml:space="preserve"> </v>
      </c>
      <c r="CD333" s="605"/>
      <c r="CE333" s="605"/>
      <c r="CF333" s="605"/>
      <c r="CG333" s="605" t="str">
        <f>IF(SUMIFS(Bitácora!$Z$5:$Z$1036129,Bitácora!$D$5:$D$1036129,BC299,Bitácora!$AN$5:$AN$1036129,BS299,Bitácora!$E$5:$E$1036129,BI299,Bitácora!$AM$5:$AM$1036129,BX333)=0," ",SUMIFS(Bitácora!$Z$5:$Z$1036129,Bitácora!$D$5:$D$1036129,BC299,Bitácora!$AN$5:$AN$1036129,BS299,Bitácora!$E$5:$E$1036129,BI299,Bitácora!$AM$5:$AM$1036129,BX333))</f>
        <v xml:space="preserve"> </v>
      </c>
      <c r="CH333" s="605"/>
      <c r="CI333" s="605"/>
      <c r="CJ333" s="605"/>
      <c r="CK333" s="605" t="str">
        <f>IF(SUMIFS(Bitácora!$AA$5:$AA$1036129,Bitácora!$D$5:$D$1036129,BC299,Bitácora!$AN$5:$AN$1036129,BS299,Bitácora!$E$5:$E$1036129,BI299,Bitácora!$AM$5:$AM$1036129,BX333)=0," ",SUMIFS(Bitácora!$AA$5:$AA$1036129,Bitácora!$D$5:$D$1036129,BC299,Bitácora!$AN$5:$AN$1036129,BS299,Bitácora!$E$5:$E$1036129,BI299,Bitácora!$AM$5:$AM$1036129,BX333))</f>
        <v xml:space="preserve"> </v>
      </c>
      <c r="CL333" s="605"/>
      <c r="CM333" s="605"/>
      <c r="CN333" s="605"/>
      <c r="CO333" s="606" t="str">
        <f>IF(SUMIFS(Bitácora!$AE$5:$AE$1036129,Bitácora!$D$5:$D$1036129,BC299,Bitácora!$AN$5:$AN$1036129,BS299,Bitácora!$E$5:$E$1036129,BI299,Bitácora!$AM$5:$AM$1036129,BX333)=0," ",SUMIFS(Bitácora!$AC$5:$AC$1036129,Bitácora!$D$5:$D$1036129,BC299,Bitácora!$AN$5:$AN$1036129,BS299,Bitácora!$E$5:$E$1036129,BI299,Bitácora!$AM$5:$AM$1036129,BX333))</f>
        <v xml:space="preserve"> </v>
      </c>
      <c r="CP333" s="606"/>
      <c r="CQ333" s="606"/>
      <c r="CR333" s="606" t="str">
        <f>IF(SUMIFS(Bitácora!$AF$5:$AF$1036129,Bitácora!$D$5:$D$1036129,BC299,Bitácora!$AN$5:$AN$1036129,BS299,Bitácora!$E$5:$E$1036129,BI299,Bitácora!$AM$5:$AM$1036129,BX333)=0," ",SUMIFS(Bitácora!$AF$5:$AF$1036129,Bitácora!$D$5:$D$1036129,BC299,Bitácora!$AN$5:$AN$1036129,BS299,Bitácora!$E$5:$E$1036129,BI299,Bitácora!$AM$5:$AM$1036129,BX333))</f>
        <v xml:space="preserve"> </v>
      </c>
      <c r="CS333" s="606"/>
      <c r="CT333" s="606"/>
      <c r="CU333" s="632"/>
      <c r="CV333" s="278"/>
      <c r="CW333" s="244"/>
      <c r="CX333" s="599"/>
      <c r="CY333" s="1160" t="str">
        <f>IFERROR(SUM(IF(SUMIFS(Bitácora!$AG$5:$AG$1036129,Bitácora!$D$5:$D$1036129,DB299,Bitácora!$AN$5:$AN$1036129,DR299,Bitácora!$AH$5:$AH$1036129,CY332,Bitácora!$E$5:$E$1036129,DH299)=0," ",SUMIFS(Bitácora!$AG$5:$AG$1036129,Bitácora!$D$5:$D$1036129,DB299,Bitácora!$AN$5:$AN$1036129,DR299,Bitácora!$AH$5:$AH$1036129,CY332,Bitácora!$E$5:$E$1036129,DH299)),DB337,DJ337,DR337)," ")</f>
        <v xml:space="preserve"> </v>
      </c>
      <c r="CZ333" s="1160"/>
      <c r="DA333" s="1160"/>
      <c r="DB333" s="1160"/>
      <c r="DC333" s="1160"/>
      <c r="DD333" s="625"/>
      <c r="DE333" s="1160" t="str">
        <f>IF(SUMIFS(Bitácora!$AG$5:$AG$1036129,Bitácora!$D$5:$D$1036129,DB299,Bitácora!$AN$5:$AN$1036129,DR299,Bitácora!$AH$5:$AH$1036129,DE332,Bitácora!$E$5:$E$1036129,DH299)=0," ",SUMIFS(Bitácora!$AG$5:$AG$1036129,Bitácora!$D$5:$D$1036129,DB299,Bitácora!$AN$5:$AN$1036129,DR299,Bitácora!$AH$5:$AH$1036129,DE332,Bitácora!$E$5:$E$1036129,DH299))</f>
        <v xml:space="preserve"> </v>
      </c>
      <c r="DF333" s="1160"/>
      <c r="DG333" s="1160"/>
      <c r="DH333" s="1160"/>
      <c r="DI333" s="1160"/>
      <c r="DJ333" s="625"/>
      <c r="DK333" s="1160" t="str">
        <f>IF(SUMIFS(Bitácora!$AG$5:$AG$1036129,Bitácora!$D$5:$D$1036129,DB299,Bitácora!$AN$5:$AN$1036129,DR299,Bitácora!$AH$5:$AH$1036129,DK332,Bitácora!$E$5:$E$1036129,DH299)=0," ",SUMIFS(Bitácora!$AG$5:$AG$1036129,Bitácora!$D$5:$D$1036129,DB299,Bitácora!$AN$5:$AN$1036129,DR299,Bitácora!$AH$5:$AH$1036129,DK332,Bitácora!$E$5:$E$1036129,DH299))</f>
        <v xml:space="preserve"> </v>
      </c>
      <c r="DL333" s="1160"/>
      <c r="DM333" s="1160"/>
      <c r="DN333" s="1160"/>
      <c r="DO333" s="1160"/>
      <c r="DP333" s="625"/>
      <c r="DQ333" s="1160" t="str">
        <f>IF(SUMIFS(Bitácora!$AG$5:$AG$1036129,Bitácora!$D$5:$D$1036129,DB299,Bitácora!$AN$5:$AN$1036129,DR299,Bitácora!$AH$5:$AH$1036129,DQ332,Bitácora!$E$5:$E$1036129,DH299)=0," ",SUMIFS(Bitácora!$AG$5:$AG$1036129,Bitácora!$D$5:$D$1036129,DB299,Bitácora!$AN$5:$AN$1036129,DR299,Bitácora!$AH$5:$AH$1036129,DQ332,Bitácora!$E$5:$E$1036129,DH299))</f>
        <v xml:space="preserve"> </v>
      </c>
      <c r="DR333" s="1160"/>
      <c r="DS333" s="1160"/>
      <c r="DT333" s="1160"/>
      <c r="DU333" s="1160"/>
      <c r="DV333" s="15"/>
      <c r="DW333" s="613" t="str">
        <f>IF(Portada!$A$1="www.fly-logics.com","NOV",0)</f>
        <v>NOV</v>
      </c>
      <c r="DX333" s="613"/>
      <c r="DY333" s="613"/>
      <c r="DZ333" s="613"/>
      <c r="EA333" s="613"/>
      <c r="EB333" s="605" t="str">
        <f>IF(SUMIFS(Bitácora!$Y$5:$Y$1036129,Bitácora!$D$5:$D$1036129,DB299,Bitácora!$AN$5:$AN$1036129,DR299,Bitácora!$E$5:$E$1036129,DH299,Bitácora!$AM$5:$AM$1036129,DW333)=0," ",SUMIFS(Bitácora!$Y$5:$Y$1036129,Bitácora!$D$5:$D$1036129,DB299,Bitácora!$AN$5:$AN$1036129,DR299,Bitácora!$E$5:$E$1036129,DH299,Bitácora!$AM$5:$AM$1036129,DW333))</f>
        <v xml:space="preserve"> </v>
      </c>
      <c r="EC333" s="605"/>
      <c r="ED333" s="605"/>
      <c r="EE333" s="605"/>
      <c r="EF333" s="605" t="str">
        <f>IF(SUMIFS(Bitácora!$Z$5:$Z$1036129,Bitácora!$D$5:$D$1036129,DB299,Bitácora!$AN$5:$AN$1036129,DR299,Bitácora!$E$5:$E$1036129,DH299,Bitácora!$AM$5:$AM$1036129,DW333)=0," ",SUMIFS(Bitácora!$Z$5:$Z$1036129,Bitácora!$D$5:$D$1036129,DB299,Bitácora!$AN$5:$AN$1036129,DR299,Bitácora!$E$5:$E$1036129,DH299,Bitácora!$AM$5:$AM$1036129,DW333))</f>
        <v xml:space="preserve"> </v>
      </c>
      <c r="EG333" s="605"/>
      <c r="EH333" s="605"/>
      <c r="EI333" s="605"/>
      <c r="EJ333" s="605" t="str">
        <f>IF(SUMIFS(Bitácora!$AA$5:$AA$1036129,Bitácora!$D$5:$D$1036129,DB299,Bitácora!$AN$5:$AN$1036129,DR299,Bitácora!$E$5:$E$1036129,DH299,Bitácora!$AM$5:$AM$1036129,DW333)=0," ",SUMIFS(Bitácora!$AA$5:$AA$1036129,Bitácora!$D$5:$D$1036129,DB299,Bitácora!$AN$5:$AN$1036129,DR299,Bitácora!$E$5:$E$1036129,DH299,Bitácora!$AM$5:$AM$1036129,DW333))</f>
        <v xml:space="preserve"> </v>
      </c>
      <c r="EK333" s="605"/>
      <c r="EL333" s="605"/>
      <c r="EM333" s="605"/>
      <c r="EN333" s="606" t="str">
        <f>IF(SUMIFS(Bitácora!$AE$5:$AE$1036129,Bitácora!$D$5:$D$1036129,DB299,Bitácora!$AN$5:$AN$1036129,DR299,Bitácora!$E$5:$E$1036129,DH299,Bitácora!$AM$5:$AM$1036129,DW333)=0," ",SUMIFS(Bitácora!$AC$5:$AC$1036129,Bitácora!$D$5:$D$1036129,DB299,Bitácora!$AN$5:$AN$1036129,DR299,Bitácora!$E$5:$E$1036129,DH299,Bitácora!$AM$5:$AM$1036129,DW333))</f>
        <v xml:space="preserve"> </v>
      </c>
      <c r="EO333" s="606"/>
      <c r="EP333" s="606"/>
      <c r="EQ333" s="606" t="str">
        <f>IF(SUMIFS(Bitácora!$AF$5:$AF$1036129,Bitácora!$D$5:$D$1036129,DB299,Bitácora!$AN$5:$AN$1036129,DR299,Bitácora!$E$5:$E$1036129,DH299,Bitácora!$AM$5:$AM$1036129,DW333)=0," ",SUMIFS(Bitácora!$AF$5:$AF$1036129,Bitácora!$D$5:$D$1036129,DB299,Bitácora!$AN$5:$AN$1036129,DR299,Bitácora!$E$5:$E$1036129,DH299,Bitácora!$AM$5:$AM$1036129,DW333))</f>
        <v xml:space="preserve"> </v>
      </c>
      <c r="ER333" s="606"/>
      <c r="ES333" s="606"/>
      <c r="ET333" s="632"/>
      <c r="EU333" s="599"/>
      <c r="EV333" s="1160" t="str">
        <f>IFERROR(SUM(IF(SUMIFS(Bitácora!$AG$5:$AG$1036129,Bitácora!$D$5:$D$1036129,EY299,Bitácora!$AN$5:$AN$1036129,FO299,Bitácora!$AH$5:$AH$1036129,EV332,Bitácora!$E$5:$E$1036129,FE299)=0," ",SUMIFS(Bitácora!$AG$5:$AG$1036129,Bitácora!$D$5:$D$1036129,EY299,Bitácora!$AN$5:$AN$1036129,FO299,Bitácora!$AH$5:$AH$1036129,EV332,Bitácora!$E$5:$E$1036129,FE299)),EY337,FG337,FO337)," ")</f>
        <v xml:space="preserve"> </v>
      </c>
      <c r="EW333" s="1160"/>
      <c r="EX333" s="1160"/>
      <c r="EY333" s="1160"/>
      <c r="EZ333" s="1160"/>
      <c r="FA333" s="625"/>
      <c r="FB333" s="1160" t="str">
        <f>IF(SUMIFS(Bitácora!$AG$5:$AG$1036129,Bitácora!$D$5:$D$1036129,EY299,Bitácora!$AN$5:$AN$1036129,FO299,Bitácora!$AH$5:$AH$1036129,FB332,Bitácora!$E$5:$E$1036129,FE299)=0," ",SUMIFS(Bitácora!$AG$5:$AG$1036129,Bitácora!$D$5:$D$1036129,EY299,Bitácora!$AN$5:$AN$1036129,FO299,Bitácora!$AH$5:$AH$1036129,FB332,Bitácora!$E$5:$E$1036129,FE299))</f>
        <v xml:space="preserve"> </v>
      </c>
      <c r="FC333" s="1160"/>
      <c r="FD333" s="1160"/>
      <c r="FE333" s="1160"/>
      <c r="FF333" s="1160"/>
      <c r="FG333" s="625"/>
      <c r="FH333" s="1160" t="str">
        <f>IF(SUMIFS(Bitácora!$AG$5:$AG$1036129,Bitácora!$D$5:$D$1036129,EY299,Bitácora!$AN$5:$AN$1036129,FO299,Bitácora!$AH$5:$AH$1036129,FH332,Bitácora!$E$5:$E$1036129,FE299)=0," ",SUMIFS(Bitácora!$AG$5:$AG$1036129,Bitácora!$D$5:$D$1036129,EY299,Bitácora!$AN$5:$AN$1036129,FO299,Bitácora!$AH$5:$AH$1036129,FH332,Bitácora!$E$5:$E$1036129,FE299))</f>
        <v xml:space="preserve"> </v>
      </c>
      <c r="FI333" s="1160"/>
      <c r="FJ333" s="1160"/>
      <c r="FK333" s="1160"/>
      <c r="FL333" s="1160"/>
      <c r="FM333" s="625"/>
      <c r="FN333" s="1160" t="str">
        <f>IF(SUMIFS(Bitácora!$AG$5:$AG$1036129,Bitácora!$D$5:$D$1036129,EY299,Bitácora!$AN$5:$AN$1036129,FO299,Bitácora!$AH$5:$AH$1036129,FN332,Bitácora!$E$5:$E$1036129,FE299)=0," ",SUMIFS(Bitácora!$AG$5:$AG$1036129,Bitácora!$D$5:$D$1036129,EY299,Bitácora!$AN$5:$AN$1036129,FO299,Bitácora!$AH$5:$AH$1036129,FN332,Bitácora!$E$5:$E$1036129,FE299))</f>
        <v xml:space="preserve"> </v>
      </c>
      <c r="FO333" s="1160"/>
      <c r="FP333" s="1160"/>
      <c r="FQ333" s="1160"/>
      <c r="FR333" s="1160"/>
      <c r="FS333" s="15"/>
      <c r="FT333" s="613" t="str">
        <f>IF(Portada!$A$1="www.fly-logics.com","NOV",0)</f>
        <v>NOV</v>
      </c>
      <c r="FU333" s="613"/>
      <c r="FV333" s="613"/>
      <c r="FW333" s="613"/>
      <c r="FX333" s="613"/>
      <c r="FY333" s="605" t="str">
        <f>IF(SUMIFS(Bitácora!$Y$5:$Y$1036129,Bitácora!$D$5:$D$1036129,EY299,Bitácora!$AN$5:$AN$1036129,FO299,Bitácora!$E$5:$E$1036129,FE299,Bitácora!$AM$5:$AM$1036129,FT333)=0," ",SUMIFS(Bitácora!$Y$5:$Y$1036129,Bitácora!$D$5:$D$1036129,EY299,Bitácora!$AN$5:$AN$1036129,FO299,Bitácora!$E$5:$E$1036129,FE299,Bitácora!$AM$5:$AM$1036129,FT333))</f>
        <v xml:space="preserve"> </v>
      </c>
      <c r="FZ333" s="605"/>
      <c r="GA333" s="605"/>
      <c r="GB333" s="605"/>
      <c r="GC333" s="605" t="str">
        <f>IF(SUMIFS(Bitácora!$Z$5:$Z$1036129,Bitácora!$D$5:$D$1036129,EY299,Bitácora!$AN$5:$AN$1036129,FO299,Bitácora!$E$5:$E$1036129,FE299,Bitácora!$AM$5:$AM$1036129,FT333)=0," ",SUMIFS(Bitácora!$Z$5:$Z$1036129,Bitácora!$D$5:$D$1036129,EY299,Bitácora!$AN$5:$AN$1036129,FO299,Bitácora!$E$5:$E$1036129,FE299,Bitácora!$AM$5:$AM$1036129,FT333))</f>
        <v xml:space="preserve"> </v>
      </c>
      <c r="GD333" s="605"/>
      <c r="GE333" s="605"/>
      <c r="GF333" s="605"/>
      <c r="GG333" s="605" t="str">
        <f>IF(SUMIFS(Bitácora!$AA$5:$AA$1036129,Bitácora!$D$5:$D$1036129,EY299,Bitácora!$AN$5:$AN$1036129,FO299,Bitácora!$E$5:$E$1036129,FE299,Bitácora!$AM$5:$AM$1036129,FT333)=0," ",SUMIFS(Bitácora!$AA$5:$AA$1036129,Bitácora!$D$5:$D$1036129,EY299,Bitácora!$AN$5:$AN$1036129,FO299,Bitácora!$E$5:$E$1036129,FE299,Bitácora!$AM$5:$AM$1036129,FT333))</f>
        <v xml:space="preserve"> </v>
      </c>
      <c r="GH333" s="605"/>
      <c r="GI333" s="605"/>
      <c r="GJ333" s="605"/>
      <c r="GK333" s="606" t="str">
        <f>IF(SUMIFS(Bitácora!$AE$5:$AE$1036129,Bitácora!$D$5:$D$1036129,EY299,Bitácora!$AN$5:$AN$1036129,FO299,Bitácora!$E$5:$E$1036129,FE299,Bitácora!$AM$5:$AM$1036129,FT333)=0," ",SUMIFS(Bitácora!$AC$5:$AC$1036129,Bitácora!$D$5:$D$1036129,EY299,Bitácora!$AN$5:$AN$1036129,FO299,Bitácora!$E$5:$E$1036129,FE299,Bitácora!$AM$5:$AM$1036129,FT333))</f>
        <v xml:space="preserve"> </v>
      </c>
      <c r="GL333" s="606"/>
      <c r="GM333" s="606"/>
      <c r="GN333" s="606" t="str">
        <f>IF(SUMIFS(Bitácora!$AF$5:$AF$1036129,Bitácora!$D$5:$D$1036129,EY299,Bitácora!$AN$5:$AN$1036129,FO299,Bitácora!$E$5:$E$1036129,FE299,Bitácora!$AM$5:$AM$1036129,FT333)=0," ",SUMIFS(Bitácora!$AF$5:$AF$1036129,Bitácora!$D$5:$D$1036129,EY299,Bitácora!$AN$5:$AN$1036129,FO299,Bitácora!$E$5:$E$1036129,FE299,Bitácora!$AM$5:$AM$1036129,FT333))</f>
        <v xml:space="preserve"> </v>
      </c>
      <c r="GO333" s="606"/>
      <c r="GP333" s="606"/>
      <c r="GQ333" s="632"/>
      <c r="GR333" s="6"/>
    </row>
    <row r="334" spans="1:200" ht="6.75" customHeight="1" x14ac:dyDescent="0.25">
      <c r="A334" s="244"/>
      <c r="B334" s="599"/>
      <c r="C334" s="1161"/>
      <c r="D334" s="1161"/>
      <c r="E334" s="1161"/>
      <c r="F334" s="1161"/>
      <c r="G334" s="1161"/>
      <c r="H334" s="625"/>
      <c r="I334" s="1161"/>
      <c r="J334" s="1161"/>
      <c r="K334" s="1161"/>
      <c r="L334" s="1161"/>
      <c r="M334" s="1161"/>
      <c r="N334" s="625"/>
      <c r="O334" s="1161"/>
      <c r="P334" s="1161"/>
      <c r="Q334" s="1161"/>
      <c r="R334" s="1161"/>
      <c r="S334" s="1161"/>
      <c r="T334" s="625"/>
      <c r="U334" s="1161"/>
      <c r="V334" s="1161"/>
      <c r="W334" s="1161"/>
      <c r="X334" s="1161"/>
      <c r="Y334" s="1161"/>
      <c r="Z334" s="15"/>
      <c r="AA334" s="613"/>
      <c r="AB334" s="613"/>
      <c r="AC334" s="613"/>
      <c r="AD334" s="613"/>
      <c r="AE334" s="613"/>
      <c r="AF334" s="605"/>
      <c r="AG334" s="605"/>
      <c r="AH334" s="605"/>
      <c r="AI334" s="605"/>
      <c r="AJ334" s="605"/>
      <c r="AK334" s="605"/>
      <c r="AL334" s="605"/>
      <c r="AM334" s="605"/>
      <c r="AN334" s="605"/>
      <c r="AO334" s="605"/>
      <c r="AP334" s="605"/>
      <c r="AQ334" s="605"/>
      <c r="AR334" s="606"/>
      <c r="AS334" s="606"/>
      <c r="AT334" s="606"/>
      <c r="AU334" s="606"/>
      <c r="AV334" s="606"/>
      <c r="AW334" s="606"/>
      <c r="AX334" s="632"/>
      <c r="AY334" s="599"/>
      <c r="AZ334" s="1161"/>
      <c r="BA334" s="1161"/>
      <c r="BB334" s="1161"/>
      <c r="BC334" s="1161"/>
      <c r="BD334" s="1161"/>
      <c r="BE334" s="625"/>
      <c r="BF334" s="1161"/>
      <c r="BG334" s="1161"/>
      <c r="BH334" s="1161"/>
      <c r="BI334" s="1161"/>
      <c r="BJ334" s="1161"/>
      <c r="BK334" s="625"/>
      <c r="BL334" s="1161"/>
      <c r="BM334" s="1161"/>
      <c r="BN334" s="1161"/>
      <c r="BO334" s="1161"/>
      <c r="BP334" s="1161"/>
      <c r="BQ334" s="625"/>
      <c r="BR334" s="1161"/>
      <c r="BS334" s="1161"/>
      <c r="BT334" s="1161"/>
      <c r="BU334" s="1161"/>
      <c r="BV334" s="1161"/>
      <c r="BW334" s="15"/>
      <c r="BX334" s="613"/>
      <c r="BY334" s="613"/>
      <c r="BZ334" s="613"/>
      <c r="CA334" s="613"/>
      <c r="CB334" s="613"/>
      <c r="CC334" s="605"/>
      <c r="CD334" s="605"/>
      <c r="CE334" s="605"/>
      <c r="CF334" s="605"/>
      <c r="CG334" s="605"/>
      <c r="CH334" s="605"/>
      <c r="CI334" s="605"/>
      <c r="CJ334" s="605"/>
      <c r="CK334" s="605"/>
      <c r="CL334" s="605"/>
      <c r="CM334" s="605"/>
      <c r="CN334" s="605"/>
      <c r="CO334" s="606"/>
      <c r="CP334" s="606"/>
      <c r="CQ334" s="606"/>
      <c r="CR334" s="606"/>
      <c r="CS334" s="606"/>
      <c r="CT334" s="606"/>
      <c r="CU334" s="632"/>
      <c r="CV334" s="278"/>
      <c r="CW334" s="244"/>
      <c r="CX334" s="599"/>
      <c r="CY334" s="1161"/>
      <c r="CZ334" s="1161"/>
      <c r="DA334" s="1161"/>
      <c r="DB334" s="1161"/>
      <c r="DC334" s="1161"/>
      <c r="DD334" s="625"/>
      <c r="DE334" s="1161"/>
      <c r="DF334" s="1161"/>
      <c r="DG334" s="1161"/>
      <c r="DH334" s="1161"/>
      <c r="DI334" s="1161"/>
      <c r="DJ334" s="625"/>
      <c r="DK334" s="1161"/>
      <c r="DL334" s="1161"/>
      <c r="DM334" s="1161"/>
      <c r="DN334" s="1161"/>
      <c r="DO334" s="1161"/>
      <c r="DP334" s="625"/>
      <c r="DQ334" s="1161"/>
      <c r="DR334" s="1161"/>
      <c r="DS334" s="1161"/>
      <c r="DT334" s="1161"/>
      <c r="DU334" s="1161"/>
      <c r="DV334" s="15"/>
      <c r="DW334" s="613"/>
      <c r="DX334" s="613"/>
      <c r="DY334" s="613"/>
      <c r="DZ334" s="613"/>
      <c r="EA334" s="613"/>
      <c r="EB334" s="605"/>
      <c r="EC334" s="605"/>
      <c r="ED334" s="605"/>
      <c r="EE334" s="605"/>
      <c r="EF334" s="605"/>
      <c r="EG334" s="605"/>
      <c r="EH334" s="605"/>
      <c r="EI334" s="605"/>
      <c r="EJ334" s="605"/>
      <c r="EK334" s="605"/>
      <c r="EL334" s="605"/>
      <c r="EM334" s="605"/>
      <c r="EN334" s="606"/>
      <c r="EO334" s="606"/>
      <c r="EP334" s="606"/>
      <c r="EQ334" s="606"/>
      <c r="ER334" s="606"/>
      <c r="ES334" s="606"/>
      <c r="ET334" s="632"/>
      <c r="EU334" s="599"/>
      <c r="EV334" s="1161"/>
      <c r="EW334" s="1161"/>
      <c r="EX334" s="1161"/>
      <c r="EY334" s="1161"/>
      <c r="EZ334" s="1161"/>
      <c r="FA334" s="625"/>
      <c r="FB334" s="1161"/>
      <c r="FC334" s="1161"/>
      <c r="FD334" s="1161"/>
      <c r="FE334" s="1161"/>
      <c r="FF334" s="1161"/>
      <c r="FG334" s="625"/>
      <c r="FH334" s="1161"/>
      <c r="FI334" s="1161"/>
      <c r="FJ334" s="1161"/>
      <c r="FK334" s="1161"/>
      <c r="FL334" s="1161"/>
      <c r="FM334" s="625"/>
      <c r="FN334" s="1161"/>
      <c r="FO334" s="1161"/>
      <c r="FP334" s="1161"/>
      <c r="FQ334" s="1161"/>
      <c r="FR334" s="1161"/>
      <c r="FS334" s="15"/>
      <c r="FT334" s="613"/>
      <c r="FU334" s="613"/>
      <c r="FV334" s="613"/>
      <c r="FW334" s="613"/>
      <c r="FX334" s="613"/>
      <c r="FY334" s="605"/>
      <c r="FZ334" s="605"/>
      <c r="GA334" s="605"/>
      <c r="GB334" s="605"/>
      <c r="GC334" s="605"/>
      <c r="GD334" s="605"/>
      <c r="GE334" s="605"/>
      <c r="GF334" s="605"/>
      <c r="GG334" s="605"/>
      <c r="GH334" s="605"/>
      <c r="GI334" s="605"/>
      <c r="GJ334" s="605"/>
      <c r="GK334" s="606"/>
      <c r="GL334" s="606"/>
      <c r="GM334" s="606"/>
      <c r="GN334" s="606"/>
      <c r="GO334" s="606"/>
      <c r="GP334" s="606"/>
      <c r="GQ334" s="632"/>
      <c r="GR334" s="6"/>
    </row>
    <row r="335" spans="1:200" ht="3" customHeight="1" x14ac:dyDescent="0.25">
      <c r="A335" s="244"/>
      <c r="B335" s="599"/>
      <c r="C335" s="1161"/>
      <c r="D335" s="1161"/>
      <c r="E335" s="1161"/>
      <c r="F335" s="1161"/>
      <c r="G335" s="1161"/>
      <c r="H335" s="625"/>
      <c r="I335" s="1161"/>
      <c r="J335" s="1161"/>
      <c r="K335" s="1161"/>
      <c r="L335" s="1161"/>
      <c r="M335" s="1161"/>
      <c r="N335" s="625"/>
      <c r="O335" s="1161"/>
      <c r="P335" s="1161"/>
      <c r="Q335" s="1161"/>
      <c r="R335" s="1161"/>
      <c r="S335" s="1161"/>
      <c r="T335" s="625"/>
      <c r="U335" s="1161"/>
      <c r="V335" s="1161"/>
      <c r="W335" s="1161"/>
      <c r="X335" s="1161"/>
      <c r="Y335" s="1161"/>
      <c r="Z335" s="15"/>
      <c r="AA335" s="613"/>
      <c r="AB335" s="613"/>
      <c r="AC335" s="613"/>
      <c r="AD335" s="613"/>
      <c r="AE335" s="613"/>
      <c r="AF335" s="605"/>
      <c r="AG335" s="605"/>
      <c r="AH335" s="605"/>
      <c r="AI335" s="605"/>
      <c r="AJ335" s="605"/>
      <c r="AK335" s="605"/>
      <c r="AL335" s="605"/>
      <c r="AM335" s="605"/>
      <c r="AN335" s="605"/>
      <c r="AO335" s="605"/>
      <c r="AP335" s="605"/>
      <c r="AQ335" s="605"/>
      <c r="AR335" s="606"/>
      <c r="AS335" s="606"/>
      <c r="AT335" s="606"/>
      <c r="AU335" s="606"/>
      <c r="AV335" s="606"/>
      <c r="AW335" s="606"/>
      <c r="AX335" s="632"/>
      <c r="AY335" s="599"/>
      <c r="AZ335" s="1161"/>
      <c r="BA335" s="1161"/>
      <c r="BB335" s="1161"/>
      <c r="BC335" s="1161"/>
      <c r="BD335" s="1161"/>
      <c r="BE335" s="625"/>
      <c r="BF335" s="1161"/>
      <c r="BG335" s="1161"/>
      <c r="BH335" s="1161"/>
      <c r="BI335" s="1161"/>
      <c r="BJ335" s="1161"/>
      <c r="BK335" s="625"/>
      <c r="BL335" s="1161"/>
      <c r="BM335" s="1161"/>
      <c r="BN335" s="1161"/>
      <c r="BO335" s="1161"/>
      <c r="BP335" s="1161"/>
      <c r="BQ335" s="625"/>
      <c r="BR335" s="1161"/>
      <c r="BS335" s="1161"/>
      <c r="BT335" s="1161"/>
      <c r="BU335" s="1161"/>
      <c r="BV335" s="1161"/>
      <c r="BW335" s="15"/>
      <c r="BX335" s="613"/>
      <c r="BY335" s="613"/>
      <c r="BZ335" s="613"/>
      <c r="CA335" s="613"/>
      <c r="CB335" s="613"/>
      <c r="CC335" s="605"/>
      <c r="CD335" s="605"/>
      <c r="CE335" s="605"/>
      <c r="CF335" s="605"/>
      <c r="CG335" s="605"/>
      <c r="CH335" s="605"/>
      <c r="CI335" s="605"/>
      <c r="CJ335" s="605"/>
      <c r="CK335" s="605"/>
      <c r="CL335" s="605"/>
      <c r="CM335" s="605"/>
      <c r="CN335" s="605"/>
      <c r="CO335" s="606"/>
      <c r="CP335" s="606"/>
      <c r="CQ335" s="606"/>
      <c r="CR335" s="606"/>
      <c r="CS335" s="606"/>
      <c r="CT335" s="606"/>
      <c r="CU335" s="632"/>
      <c r="CV335" s="278"/>
      <c r="CW335" s="244"/>
      <c r="CX335" s="599"/>
      <c r="CY335" s="1161"/>
      <c r="CZ335" s="1161"/>
      <c r="DA335" s="1161"/>
      <c r="DB335" s="1161"/>
      <c r="DC335" s="1161"/>
      <c r="DD335" s="625"/>
      <c r="DE335" s="1161"/>
      <c r="DF335" s="1161"/>
      <c r="DG335" s="1161"/>
      <c r="DH335" s="1161"/>
      <c r="DI335" s="1161"/>
      <c r="DJ335" s="625"/>
      <c r="DK335" s="1161"/>
      <c r="DL335" s="1161"/>
      <c r="DM335" s="1161"/>
      <c r="DN335" s="1161"/>
      <c r="DO335" s="1161"/>
      <c r="DP335" s="625"/>
      <c r="DQ335" s="1161"/>
      <c r="DR335" s="1161"/>
      <c r="DS335" s="1161"/>
      <c r="DT335" s="1161"/>
      <c r="DU335" s="1161"/>
      <c r="DV335" s="15"/>
      <c r="DW335" s="613"/>
      <c r="DX335" s="613"/>
      <c r="DY335" s="613"/>
      <c r="DZ335" s="613"/>
      <c r="EA335" s="613"/>
      <c r="EB335" s="605"/>
      <c r="EC335" s="605"/>
      <c r="ED335" s="605"/>
      <c r="EE335" s="605"/>
      <c r="EF335" s="605"/>
      <c r="EG335" s="605"/>
      <c r="EH335" s="605"/>
      <c r="EI335" s="605"/>
      <c r="EJ335" s="605"/>
      <c r="EK335" s="605"/>
      <c r="EL335" s="605"/>
      <c r="EM335" s="605"/>
      <c r="EN335" s="606"/>
      <c r="EO335" s="606"/>
      <c r="EP335" s="606"/>
      <c r="EQ335" s="606"/>
      <c r="ER335" s="606"/>
      <c r="ES335" s="606"/>
      <c r="ET335" s="632"/>
      <c r="EU335" s="599"/>
      <c r="EV335" s="1161"/>
      <c r="EW335" s="1161"/>
      <c r="EX335" s="1161"/>
      <c r="EY335" s="1161"/>
      <c r="EZ335" s="1161"/>
      <c r="FA335" s="625"/>
      <c r="FB335" s="1161"/>
      <c r="FC335" s="1161"/>
      <c r="FD335" s="1161"/>
      <c r="FE335" s="1161"/>
      <c r="FF335" s="1161"/>
      <c r="FG335" s="625"/>
      <c r="FH335" s="1161"/>
      <c r="FI335" s="1161"/>
      <c r="FJ335" s="1161"/>
      <c r="FK335" s="1161"/>
      <c r="FL335" s="1161"/>
      <c r="FM335" s="625"/>
      <c r="FN335" s="1161"/>
      <c r="FO335" s="1161"/>
      <c r="FP335" s="1161"/>
      <c r="FQ335" s="1161"/>
      <c r="FR335" s="1161"/>
      <c r="FS335" s="15"/>
      <c r="FT335" s="613"/>
      <c r="FU335" s="613"/>
      <c r="FV335" s="613"/>
      <c r="FW335" s="613"/>
      <c r="FX335" s="613"/>
      <c r="FY335" s="605"/>
      <c r="FZ335" s="605"/>
      <c r="GA335" s="605"/>
      <c r="GB335" s="605"/>
      <c r="GC335" s="605"/>
      <c r="GD335" s="605"/>
      <c r="GE335" s="605"/>
      <c r="GF335" s="605"/>
      <c r="GG335" s="605"/>
      <c r="GH335" s="605"/>
      <c r="GI335" s="605"/>
      <c r="GJ335" s="605"/>
      <c r="GK335" s="606"/>
      <c r="GL335" s="606"/>
      <c r="GM335" s="606"/>
      <c r="GN335" s="606"/>
      <c r="GO335" s="606"/>
      <c r="GP335" s="606"/>
      <c r="GQ335" s="632"/>
      <c r="GR335" s="6"/>
    </row>
    <row r="336" spans="1:200" ht="6" customHeight="1" x14ac:dyDescent="0.25">
      <c r="A336" s="244"/>
      <c r="B336" s="599"/>
      <c r="C336" s="601"/>
      <c r="D336" s="601"/>
      <c r="E336" s="601"/>
      <c r="F336" s="601"/>
      <c r="G336" s="601"/>
      <c r="H336" s="601"/>
      <c r="I336" s="601"/>
      <c r="J336" s="601"/>
      <c r="K336" s="601"/>
      <c r="L336" s="601"/>
      <c r="M336" s="601"/>
      <c r="N336" s="601"/>
      <c r="O336" s="601"/>
      <c r="P336" s="601"/>
      <c r="Q336" s="601"/>
      <c r="R336" s="601"/>
      <c r="S336" s="601"/>
      <c r="T336" s="601"/>
      <c r="U336" s="601"/>
      <c r="V336" s="601"/>
      <c r="W336" s="601"/>
      <c r="X336" s="601"/>
      <c r="Y336" s="601"/>
      <c r="Z336" s="602"/>
      <c r="AA336" s="613"/>
      <c r="AB336" s="613"/>
      <c r="AC336" s="613"/>
      <c r="AD336" s="613"/>
      <c r="AE336" s="613"/>
      <c r="AF336" s="605"/>
      <c r="AG336" s="605"/>
      <c r="AH336" s="605"/>
      <c r="AI336" s="605"/>
      <c r="AJ336" s="605"/>
      <c r="AK336" s="605"/>
      <c r="AL336" s="605"/>
      <c r="AM336" s="605"/>
      <c r="AN336" s="605"/>
      <c r="AO336" s="605"/>
      <c r="AP336" s="605"/>
      <c r="AQ336" s="605"/>
      <c r="AR336" s="606"/>
      <c r="AS336" s="606"/>
      <c r="AT336" s="606"/>
      <c r="AU336" s="606"/>
      <c r="AV336" s="606"/>
      <c r="AW336" s="606"/>
      <c r="AX336" s="632"/>
      <c r="AY336" s="599"/>
      <c r="AZ336" s="601"/>
      <c r="BA336" s="601"/>
      <c r="BB336" s="601"/>
      <c r="BC336" s="601"/>
      <c r="BD336" s="601"/>
      <c r="BE336" s="601"/>
      <c r="BF336" s="601"/>
      <c r="BG336" s="601"/>
      <c r="BH336" s="601"/>
      <c r="BI336" s="601"/>
      <c r="BJ336" s="601"/>
      <c r="BK336" s="601"/>
      <c r="BL336" s="601"/>
      <c r="BM336" s="601"/>
      <c r="BN336" s="601"/>
      <c r="BO336" s="601"/>
      <c r="BP336" s="601"/>
      <c r="BQ336" s="601"/>
      <c r="BR336" s="601"/>
      <c r="BS336" s="601"/>
      <c r="BT336" s="601"/>
      <c r="BU336" s="601"/>
      <c r="BV336" s="601"/>
      <c r="BW336" s="602"/>
      <c r="BX336" s="613"/>
      <c r="BY336" s="613"/>
      <c r="BZ336" s="613"/>
      <c r="CA336" s="613"/>
      <c r="CB336" s="613"/>
      <c r="CC336" s="605"/>
      <c r="CD336" s="605"/>
      <c r="CE336" s="605"/>
      <c r="CF336" s="605"/>
      <c r="CG336" s="605"/>
      <c r="CH336" s="605"/>
      <c r="CI336" s="605"/>
      <c r="CJ336" s="605"/>
      <c r="CK336" s="605"/>
      <c r="CL336" s="605"/>
      <c r="CM336" s="605"/>
      <c r="CN336" s="605"/>
      <c r="CO336" s="606"/>
      <c r="CP336" s="606"/>
      <c r="CQ336" s="606"/>
      <c r="CR336" s="606"/>
      <c r="CS336" s="606"/>
      <c r="CT336" s="606"/>
      <c r="CU336" s="632"/>
      <c r="CV336" s="278"/>
      <c r="CW336" s="244"/>
      <c r="CX336" s="599"/>
      <c r="CY336" s="601"/>
      <c r="CZ336" s="601"/>
      <c r="DA336" s="601"/>
      <c r="DB336" s="601"/>
      <c r="DC336" s="601"/>
      <c r="DD336" s="601"/>
      <c r="DE336" s="601"/>
      <c r="DF336" s="601"/>
      <c r="DG336" s="601"/>
      <c r="DH336" s="601"/>
      <c r="DI336" s="601"/>
      <c r="DJ336" s="601"/>
      <c r="DK336" s="601"/>
      <c r="DL336" s="601"/>
      <c r="DM336" s="601"/>
      <c r="DN336" s="601"/>
      <c r="DO336" s="601"/>
      <c r="DP336" s="601"/>
      <c r="DQ336" s="601"/>
      <c r="DR336" s="601"/>
      <c r="DS336" s="601"/>
      <c r="DT336" s="601"/>
      <c r="DU336" s="601"/>
      <c r="DV336" s="602"/>
      <c r="DW336" s="613"/>
      <c r="DX336" s="613"/>
      <c r="DY336" s="613"/>
      <c r="DZ336" s="613"/>
      <c r="EA336" s="613"/>
      <c r="EB336" s="605"/>
      <c r="EC336" s="605"/>
      <c r="ED336" s="605"/>
      <c r="EE336" s="605"/>
      <c r="EF336" s="605"/>
      <c r="EG336" s="605"/>
      <c r="EH336" s="605"/>
      <c r="EI336" s="605"/>
      <c r="EJ336" s="605"/>
      <c r="EK336" s="605"/>
      <c r="EL336" s="605"/>
      <c r="EM336" s="605"/>
      <c r="EN336" s="606"/>
      <c r="EO336" s="606"/>
      <c r="EP336" s="606"/>
      <c r="EQ336" s="606"/>
      <c r="ER336" s="606"/>
      <c r="ES336" s="606"/>
      <c r="ET336" s="632"/>
      <c r="EU336" s="599"/>
      <c r="EV336" s="601"/>
      <c r="EW336" s="601"/>
      <c r="EX336" s="601"/>
      <c r="EY336" s="601"/>
      <c r="EZ336" s="601"/>
      <c r="FA336" s="601"/>
      <c r="FB336" s="601"/>
      <c r="FC336" s="601"/>
      <c r="FD336" s="601"/>
      <c r="FE336" s="601"/>
      <c r="FF336" s="601"/>
      <c r="FG336" s="601"/>
      <c r="FH336" s="601"/>
      <c r="FI336" s="601"/>
      <c r="FJ336" s="601"/>
      <c r="FK336" s="601"/>
      <c r="FL336" s="601"/>
      <c r="FM336" s="601"/>
      <c r="FN336" s="601"/>
      <c r="FO336" s="601"/>
      <c r="FP336" s="601"/>
      <c r="FQ336" s="601"/>
      <c r="FR336" s="601"/>
      <c r="FS336" s="602"/>
      <c r="FT336" s="613"/>
      <c r="FU336" s="613"/>
      <c r="FV336" s="613"/>
      <c r="FW336" s="613"/>
      <c r="FX336" s="613"/>
      <c r="FY336" s="605"/>
      <c r="FZ336" s="605"/>
      <c r="GA336" s="605"/>
      <c r="GB336" s="605"/>
      <c r="GC336" s="605"/>
      <c r="GD336" s="605"/>
      <c r="GE336" s="605"/>
      <c r="GF336" s="605"/>
      <c r="GG336" s="605"/>
      <c r="GH336" s="605"/>
      <c r="GI336" s="605"/>
      <c r="GJ336" s="605"/>
      <c r="GK336" s="606"/>
      <c r="GL336" s="606"/>
      <c r="GM336" s="606"/>
      <c r="GN336" s="606"/>
      <c r="GO336" s="606"/>
      <c r="GP336" s="606"/>
      <c r="GQ336" s="632"/>
      <c r="GR336" s="6"/>
    </row>
    <row r="337" spans="1:200" ht="16.5" customHeight="1" x14ac:dyDescent="0.25">
      <c r="A337" s="244"/>
      <c r="B337" s="599"/>
      <c r="C337" s="1162" t="s">
        <v>59</v>
      </c>
      <c r="D337" s="1162"/>
      <c r="E337" s="1163"/>
      <c r="F337" s="1164" t="str">
        <f>IF(SUMIFS(Bitácora!$AG$5:$AG$1036129,Bitácora!$D$5:$D$1036129,F299,Bitácora!$AN$5:$AN$1036129,V299,Bitácora!$AH$5:$AH$1036129,"CAT I",Bitácora!$E$5:$E$1036129,L299)=0," ",SUMIFS(Bitácora!$AG$5:$AG$1036129,Bitácora!$D$5:$D$1036129,F299,Bitácora!$AN$5:$AN$1036129,V299,Bitácora!$AH$5:$AH$1036129,"CAT I",Bitácora!$E$5:$E$1036129,L299))</f>
        <v xml:space="preserve"> </v>
      </c>
      <c r="G337" s="1165"/>
      <c r="H337" s="1165"/>
      <c r="I337" s="1165"/>
      <c r="J337" s="241"/>
      <c r="K337" s="1162" t="s">
        <v>58</v>
      </c>
      <c r="L337" s="1162"/>
      <c r="M337" s="1163"/>
      <c r="N337" s="1166" t="str">
        <f>IF(SUMIFS(Bitácora!$AG$5:$AG$1036129,Bitácora!$D$5:$D$1036129,F299,Bitácora!$AN$5:$AN$1036129,V299,Bitácora!$AH$5:$AH$1036129,"CAT II",Bitácora!$E$5:$E$1036129,L299)=0," ",SUMIFS(Bitácora!$AG$5:$AG$1036129,Bitácora!$D$5:$D$1036129,F299,Bitácora!$AN$5:$AN$1036129,V299,Bitácora!$AH$5:$AH$1036129,"CAT II",Bitácora!$E$5:$E$1036129,L299))</f>
        <v xml:space="preserve"> </v>
      </c>
      <c r="O337" s="1167"/>
      <c r="P337" s="1167"/>
      <c r="Q337" s="1167"/>
      <c r="R337" s="241"/>
      <c r="S337" s="1162" t="s">
        <v>61</v>
      </c>
      <c r="T337" s="1162"/>
      <c r="U337" s="1163"/>
      <c r="V337" s="1166" t="str">
        <f>IF(SUMIFS(Bitácora!$AG$5:$AG$1036129,Bitácora!$D$5:$D$1036129,F299,Bitácora!$AN$5:$AN$1036129,V299,Bitácora!$AH$5:$AH$1036129,"CAT III",Bitácora!$E$5:$E$1036129,L299)=0," ",SUMIFS(Bitácora!$AG$5:$AG$1036129,Bitácora!$D$5:$D$1036129,F299,Bitácora!$AN$5:$AN$1036129,V299,Bitácora!$AH$5:$AH$1036129,"CAT III",Bitácora!$E$5:$E$1036129,L299))</f>
        <v xml:space="preserve"> </v>
      </c>
      <c r="W337" s="1167"/>
      <c r="X337" s="1167"/>
      <c r="Y337" s="1167"/>
      <c r="Z337" s="260"/>
      <c r="AA337" s="613" t="str">
        <f>IF(Portada!$A$1="www.fly-logics.com","DIC",0)</f>
        <v>DIC</v>
      </c>
      <c r="AB337" s="613"/>
      <c r="AC337" s="613"/>
      <c r="AD337" s="613"/>
      <c r="AE337" s="613"/>
      <c r="AF337" s="605" t="str">
        <f>IF(SUMIFS(Bitácora!$Y$5:$Y$1036129,Bitácora!$D$5:$D$1036129,F299,Bitácora!$AN$5:$AN$1036129,V299,Bitácora!$E$5:$E$1036129,L299,Bitácora!$AM$5:$AM$1036129,AA337)=0," ",SUMIFS(Bitácora!$Y$5:$Y$1036129,Bitácora!$D$5:$D$1036129,F299,Bitácora!$AN$5:$AN$1036129,V299,Bitácora!$E$5:$E$1036129,L299,Bitácora!$AM$5:$AM$1036129,AA337))</f>
        <v xml:space="preserve"> </v>
      </c>
      <c r="AG337" s="605"/>
      <c r="AH337" s="605"/>
      <c r="AI337" s="605"/>
      <c r="AJ337" s="605" t="str">
        <f>IF(SUMIFS(Bitácora!$Z$5:$Z$1036129,Bitácora!$D$5:$D$1036129,F299,Bitácora!$AN$5:$AN$1036129,V299,Bitácora!$E$5:$E$1036129,L299,Bitácora!$AM$5:$AM$1036129,AA337)=0," ",SUMIFS(Bitácora!$Z$5:$Z$1036129,Bitácora!$D$5:$D$1036129,F299,Bitácora!$AN$5:$AN$1036129,V299,Bitácora!$E$5:$E$1036129,L299,Bitácora!$AM$5:$AM$1036129,AA337))</f>
        <v xml:space="preserve"> </v>
      </c>
      <c r="AK337" s="605"/>
      <c r="AL337" s="605"/>
      <c r="AM337" s="605"/>
      <c r="AN337" s="605" t="str">
        <f>IF(SUMIFS(Bitácora!$AA$5:$AA$1036129,Bitácora!$D$5:$D$1036129,F299,Bitácora!$AN$5:$AN$1036129,V299,Bitácora!$E$5:$E$1036129,L299,Bitácora!$AM$5:$AM$1036129,AA337)=0," ",SUMIFS(Bitácora!$AA$5:$AA$1036129,Bitácora!$D$5:$D$1036129,F299,Bitácora!$AN$5:$AN$1036129,V299,Bitácora!$E$5:$E$1036129,L299,Bitácora!$AM$5:$AM$1036129,AA337))</f>
        <v xml:space="preserve"> </v>
      </c>
      <c r="AO337" s="605"/>
      <c r="AP337" s="605"/>
      <c r="AQ337" s="605"/>
      <c r="AR337" s="606" t="str">
        <f>IF(SUMIFS(Bitácora!$AE$5:$AE$1036129,Bitácora!$D$5:$D$1036129,F299,Bitácora!$AN$5:$AN$1036129,V299,Bitácora!$E$5:$E$1036129,L299,Bitácora!$AM$5:$AM$1036129,AA337)=0," ",SUMIFS(Bitácora!$AC$5:$AC$1036129,Bitácora!$D$5:$D$1036129,F299,Bitácora!$AN$5:$AN$1036129,V299,Bitácora!$E$5:$E$1036129,L299,Bitácora!$AM$5:$AM$1036129,AA337))</f>
        <v xml:space="preserve"> </v>
      </c>
      <c r="AS337" s="606"/>
      <c r="AT337" s="606"/>
      <c r="AU337" s="606" t="str">
        <f>IF(SUMIFS(Bitácora!$AF$5:$AF$1036129,Bitácora!$D$5:$D$1036129,F299,Bitácora!$AN$5:$AN$1036129,V299,Bitácora!$E$5:$E$1036129,L299,Bitácora!$AM$5:$AM$1036129,AA337)=0," ",SUMIFS(Bitácora!$AF$5:$AF$1036129,Bitácora!$D$5:$D$1036129,F299,Bitácora!$AN$5:$AN$1036129,V299,Bitácora!$E$5:$E$1036129,L299,Bitácora!$AM$5:$AM$1036129,AA337))</f>
        <v xml:space="preserve"> </v>
      </c>
      <c r="AV337" s="606"/>
      <c r="AW337" s="606"/>
      <c r="AX337" s="632"/>
      <c r="AY337" s="599"/>
      <c r="AZ337" s="1162" t="s">
        <v>59</v>
      </c>
      <c r="BA337" s="1162"/>
      <c r="BB337" s="1163"/>
      <c r="BC337" s="1164" t="str">
        <f>IF(SUMIFS(Bitácora!$AG$5:$AG$1036129,Bitácora!$D$5:$D$1036129,BC299,Bitácora!$AN$5:$AN$1036129,BS299,Bitácora!$AH$5:$AH$1036129,"CAT I",Bitácora!$E$5:$E$1036129,BI299)=0," ",SUMIFS(Bitácora!$AG$5:$AG$1036129,Bitácora!$D$5:$D$1036129,BC299,Bitácora!$AN$5:$AN$1036129,BS299,Bitácora!$AH$5:$AH$1036129,"CAT I",Bitácora!$E$5:$E$1036129,BI299))</f>
        <v xml:space="preserve"> </v>
      </c>
      <c r="BD337" s="1165"/>
      <c r="BE337" s="1165"/>
      <c r="BF337" s="1165"/>
      <c r="BG337" s="241"/>
      <c r="BH337" s="1162" t="s">
        <v>58</v>
      </c>
      <c r="BI337" s="1162"/>
      <c r="BJ337" s="1163"/>
      <c r="BK337" s="1166" t="str">
        <f>IF(SUMIFS(Bitácora!$AG$5:$AG$1036129,Bitácora!$D$5:$D$1036129,BC299,Bitácora!$AN$5:$AN$1036129,BS299,Bitácora!$AH$5:$AH$1036129,"CAT II",Bitácora!$E$5:$E$1036129,BI299)=0," ",SUMIFS(Bitácora!$AG$5:$AG$1036129,Bitácora!$D$5:$D$1036129,BC299,Bitácora!$AN$5:$AN$1036129,BS299,Bitácora!$AH$5:$AH$1036129,"CAT II",Bitácora!$E$5:$E$1036129,BI299))</f>
        <v xml:space="preserve"> </v>
      </c>
      <c r="BL337" s="1167"/>
      <c r="BM337" s="1167"/>
      <c r="BN337" s="1167"/>
      <c r="BO337" s="241"/>
      <c r="BP337" s="1162" t="s">
        <v>61</v>
      </c>
      <c r="BQ337" s="1162"/>
      <c r="BR337" s="1163"/>
      <c r="BS337" s="1166" t="str">
        <f>IF(SUMIFS(Bitácora!$AG$5:$AG$1036129,Bitácora!$D$5:$D$1036129,BC299,Bitácora!$AN$5:$AN$1036129,BS299,Bitácora!$AH$5:$AH$1036129,"CAT III",Bitácora!$E$5:$E$1036129,BI299)=0," ",SUMIFS(Bitácora!$AG$5:$AG$1036129,Bitácora!$D$5:$D$1036129,BC299,Bitácora!$AN$5:$AN$1036129,BS299,Bitácora!$AH$5:$AH$1036129,"CAT III",Bitácora!$E$5:$E$1036129,BI299))</f>
        <v xml:space="preserve"> </v>
      </c>
      <c r="BT337" s="1167"/>
      <c r="BU337" s="1167"/>
      <c r="BV337" s="1167"/>
      <c r="BW337" s="260"/>
      <c r="BX337" s="613" t="str">
        <f>IF(Portada!$A$1="www.fly-logics.com","DIC",0)</f>
        <v>DIC</v>
      </c>
      <c r="BY337" s="613"/>
      <c r="BZ337" s="613"/>
      <c r="CA337" s="613"/>
      <c r="CB337" s="613"/>
      <c r="CC337" s="605" t="str">
        <f>IF(SUMIFS(Bitácora!$Y$5:$Y$1036129,Bitácora!$D$5:$D$1036129,BC299,Bitácora!$AN$5:$AN$1036129,BS299,Bitácora!$E$5:$E$1036129,BI299,Bitácora!$AM$5:$AM$1036129,BX337)=0," ",SUMIFS(Bitácora!$Y$5:$Y$1036129,Bitácora!$D$5:$D$1036129,BC299,Bitácora!$AN$5:$AN$1036129,BS299,Bitácora!$E$5:$E$1036129,BI299,Bitácora!$AM$5:$AM$1036129,BX337))</f>
        <v xml:space="preserve"> </v>
      </c>
      <c r="CD337" s="605"/>
      <c r="CE337" s="605"/>
      <c r="CF337" s="605"/>
      <c r="CG337" s="605" t="str">
        <f>IF(SUMIFS(Bitácora!$Z$5:$Z$1036129,Bitácora!$D$5:$D$1036129,BC299,Bitácora!$AN$5:$AN$1036129,BS299,Bitácora!$E$5:$E$1036129,BI299,Bitácora!$AM$5:$AM$1036129,BX337)=0," ",SUMIFS(Bitácora!$Z$5:$Z$1036129,Bitácora!$D$5:$D$1036129,BC299,Bitácora!$AN$5:$AN$1036129,BS299,Bitácora!$E$5:$E$1036129,BI299,Bitácora!$AM$5:$AM$1036129,BX337))</f>
        <v xml:space="preserve"> </v>
      </c>
      <c r="CH337" s="605"/>
      <c r="CI337" s="605"/>
      <c r="CJ337" s="605"/>
      <c r="CK337" s="605" t="str">
        <f>IF(SUMIFS(Bitácora!$AA$5:$AA$1036129,Bitácora!$D$5:$D$1036129,BC299,Bitácora!$AN$5:$AN$1036129,BS299,Bitácora!$E$5:$E$1036129,BI299,Bitácora!$AM$5:$AM$1036129,BX337)=0," ",SUMIFS(Bitácora!$AA$5:$AA$1036129,Bitácora!$D$5:$D$1036129,BC299,Bitácora!$AN$5:$AN$1036129,BS299,Bitácora!$E$5:$E$1036129,BI299,Bitácora!$AM$5:$AM$1036129,BX337))</f>
        <v xml:space="preserve"> </v>
      </c>
      <c r="CL337" s="605"/>
      <c r="CM337" s="605"/>
      <c r="CN337" s="605"/>
      <c r="CO337" s="606" t="str">
        <f>IF(SUMIFS(Bitácora!$AE$5:$AE$1036129,Bitácora!$D$5:$D$1036129,BC299,Bitácora!$AN$5:$AN$1036129,BS299,Bitácora!$E$5:$E$1036129,BI299,Bitácora!$AM$5:$AM$1036129,BX337)=0," ",SUMIFS(Bitácora!$AC$5:$AC$1036129,Bitácora!$D$5:$D$1036129,BC299,Bitácora!$AN$5:$AN$1036129,BS299,Bitácora!$E$5:$E$1036129,BI299,Bitácora!$AM$5:$AM$1036129,BX337))</f>
        <v xml:space="preserve"> </v>
      </c>
      <c r="CP337" s="606"/>
      <c r="CQ337" s="606"/>
      <c r="CR337" s="606" t="str">
        <f>IF(SUMIFS(Bitácora!$AF$5:$AF$1036129,Bitácora!$D$5:$D$1036129,BC299,Bitácora!$AN$5:$AN$1036129,BS299,Bitácora!$E$5:$E$1036129,BI299,Bitácora!$AM$5:$AM$1036129,BX337)=0," ",SUMIFS(Bitácora!$AF$5:$AF$1036129,Bitácora!$D$5:$D$1036129,BC299,Bitácora!$AN$5:$AN$1036129,BS299,Bitácora!$E$5:$E$1036129,BI299,Bitácora!$AM$5:$AM$1036129,BX337))</f>
        <v xml:space="preserve"> </v>
      </c>
      <c r="CS337" s="606"/>
      <c r="CT337" s="606"/>
      <c r="CU337" s="632"/>
      <c r="CV337" s="278"/>
      <c r="CW337" s="244"/>
      <c r="CX337" s="599"/>
      <c r="CY337" s="1162" t="s">
        <v>59</v>
      </c>
      <c r="CZ337" s="1162"/>
      <c r="DA337" s="1163"/>
      <c r="DB337" s="1164" t="str">
        <f>IF(SUMIFS(Bitácora!$AG$5:$AG$1036129,Bitácora!$D$5:$D$1036129,DB299,Bitácora!$AN$5:$AN$1036129,DR299,Bitácora!$AH$5:$AH$1036129,"CAT I",Bitácora!$E$5:$E$1036129,DH299)=0," ",SUMIFS(Bitácora!$AG$5:$AG$1036129,Bitácora!$D$5:$D$1036129,DB299,Bitácora!$AN$5:$AN$1036129,DR299,Bitácora!$AH$5:$AH$1036129,"CAT I",Bitácora!$E$5:$E$1036129,DH299))</f>
        <v xml:space="preserve"> </v>
      </c>
      <c r="DC337" s="1165"/>
      <c r="DD337" s="1165"/>
      <c r="DE337" s="1165"/>
      <c r="DF337" s="241"/>
      <c r="DG337" s="1162" t="s">
        <v>58</v>
      </c>
      <c r="DH337" s="1162"/>
      <c r="DI337" s="1163"/>
      <c r="DJ337" s="1166" t="str">
        <f>IF(SUMIFS(Bitácora!$AG$5:$AG$1036129,Bitácora!$D$5:$D$1036129,DB299,Bitácora!$AN$5:$AN$1036129,DR299,Bitácora!$AH$5:$AH$1036129,"CAT II",Bitácora!$E$5:$E$1036129,DH299)=0," ",SUMIFS(Bitácora!$AG$5:$AG$1036129,Bitácora!$D$5:$D$1036129,DB299,Bitácora!$AN$5:$AN$1036129,DR299,Bitácora!$AH$5:$AH$1036129,"CAT II",Bitácora!$E$5:$E$1036129,DH299))</f>
        <v xml:space="preserve"> </v>
      </c>
      <c r="DK337" s="1167"/>
      <c r="DL337" s="1167"/>
      <c r="DM337" s="1167"/>
      <c r="DN337" s="241"/>
      <c r="DO337" s="1162" t="s">
        <v>61</v>
      </c>
      <c r="DP337" s="1162"/>
      <c r="DQ337" s="1163"/>
      <c r="DR337" s="1166" t="str">
        <f>IF(SUMIFS(Bitácora!$AG$5:$AG$1036129,Bitácora!$D$5:$D$1036129,DB299,Bitácora!$AN$5:$AN$1036129,DR299,Bitácora!$AH$5:$AH$1036129,"CAT III",Bitácora!$E$5:$E$1036129,DH299)=0," ",SUMIFS(Bitácora!$AG$5:$AG$1036129,Bitácora!$D$5:$D$1036129,DB299,Bitácora!$AN$5:$AN$1036129,DR299,Bitácora!$AH$5:$AH$1036129,"CAT III",Bitácora!$E$5:$E$1036129,DH299))</f>
        <v xml:space="preserve"> </v>
      </c>
      <c r="DS337" s="1167"/>
      <c r="DT337" s="1167"/>
      <c r="DU337" s="1167"/>
      <c r="DV337" s="260"/>
      <c r="DW337" s="613" t="str">
        <f>IF(Portada!$A$1="www.fly-logics.com","DIC",0)</f>
        <v>DIC</v>
      </c>
      <c r="DX337" s="613"/>
      <c r="DY337" s="613"/>
      <c r="DZ337" s="613"/>
      <c r="EA337" s="613"/>
      <c r="EB337" s="605" t="str">
        <f>IF(SUMIFS(Bitácora!$Y$5:$Y$1036129,Bitácora!$D$5:$D$1036129,DB299,Bitácora!$AN$5:$AN$1036129,DR299,Bitácora!$E$5:$E$1036129,DH299,Bitácora!$AM$5:$AM$1036129,DW337)=0," ",SUMIFS(Bitácora!$Y$5:$Y$1036129,Bitácora!$D$5:$D$1036129,DB299,Bitácora!$AN$5:$AN$1036129,DR299,Bitácora!$E$5:$E$1036129,DH299,Bitácora!$AM$5:$AM$1036129,DW337))</f>
        <v xml:space="preserve"> </v>
      </c>
      <c r="EC337" s="605"/>
      <c r="ED337" s="605"/>
      <c r="EE337" s="605"/>
      <c r="EF337" s="605" t="str">
        <f>IF(SUMIFS(Bitácora!$Z$5:$Z$1036129,Bitácora!$D$5:$D$1036129,DB299,Bitácora!$AN$5:$AN$1036129,DR299,Bitácora!$E$5:$E$1036129,DH299,Bitácora!$AM$5:$AM$1036129,DW337)=0," ",SUMIFS(Bitácora!$Z$5:$Z$1036129,Bitácora!$D$5:$D$1036129,DB299,Bitácora!$AN$5:$AN$1036129,DR299,Bitácora!$E$5:$E$1036129,DH299,Bitácora!$AM$5:$AM$1036129,DW337))</f>
        <v xml:space="preserve"> </v>
      </c>
      <c r="EG337" s="605"/>
      <c r="EH337" s="605"/>
      <c r="EI337" s="605"/>
      <c r="EJ337" s="605" t="str">
        <f>IF(SUMIFS(Bitácora!$AA$5:$AA$1036129,Bitácora!$D$5:$D$1036129,DB299,Bitácora!$AN$5:$AN$1036129,DR299,Bitácora!$E$5:$E$1036129,DH299,Bitácora!$AM$5:$AM$1036129,DW337)=0," ",SUMIFS(Bitácora!$AA$5:$AA$1036129,Bitácora!$D$5:$D$1036129,DB299,Bitácora!$AN$5:$AN$1036129,DR299,Bitácora!$E$5:$E$1036129,DH299,Bitácora!$AM$5:$AM$1036129,DW337))</f>
        <v xml:space="preserve"> </v>
      </c>
      <c r="EK337" s="605"/>
      <c r="EL337" s="605"/>
      <c r="EM337" s="605"/>
      <c r="EN337" s="606" t="str">
        <f>IF(SUMIFS(Bitácora!$AE$5:$AE$1036129,Bitácora!$D$5:$D$1036129,DB299,Bitácora!$AN$5:$AN$1036129,DR299,Bitácora!$E$5:$E$1036129,DH299,Bitácora!$AM$5:$AM$1036129,DW337)=0," ",SUMIFS(Bitácora!$AC$5:$AC$1036129,Bitácora!$D$5:$D$1036129,DB299,Bitácora!$AN$5:$AN$1036129,DR299,Bitácora!$E$5:$E$1036129,DH299,Bitácora!$AM$5:$AM$1036129,DW337))</f>
        <v xml:space="preserve"> </v>
      </c>
      <c r="EO337" s="606"/>
      <c r="EP337" s="606"/>
      <c r="EQ337" s="606" t="str">
        <f>IF(SUMIFS(Bitácora!$AF$5:$AF$1036129,Bitácora!$D$5:$D$1036129,DB299,Bitácora!$AN$5:$AN$1036129,DR299,Bitácora!$E$5:$E$1036129,DH299,Bitácora!$AM$5:$AM$1036129,DW337)=0," ",SUMIFS(Bitácora!$AF$5:$AF$1036129,Bitácora!$D$5:$D$1036129,DB299,Bitácora!$AN$5:$AN$1036129,DR299,Bitácora!$E$5:$E$1036129,DH299,Bitácora!$AM$5:$AM$1036129,DW337))</f>
        <v xml:space="preserve"> </v>
      </c>
      <c r="ER337" s="606"/>
      <c r="ES337" s="606"/>
      <c r="ET337" s="632"/>
      <c r="EU337" s="599"/>
      <c r="EV337" s="1162" t="s">
        <v>59</v>
      </c>
      <c r="EW337" s="1162"/>
      <c r="EX337" s="1163"/>
      <c r="EY337" s="1164" t="str">
        <f>IF(SUMIFS(Bitácora!$AG$5:$AG$1036129,Bitácora!$D$5:$D$1036129,EY299,Bitácora!$AN$5:$AN$1036129,FO299,Bitácora!$AH$5:$AH$1036129,"CAT I",Bitácora!$E$5:$E$1036129,FE299)=0," ",SUMIFS(Bitácora!$AG$5:$AG$1036129,Bitácora!$D$5:$D$1036129,EY299,Bitácora!$AN$5:$AN$1036129,FO299,Bitácora!$AH$5:$AH$1036129,"CAT I",Bitácora!$E$5:$E$1036129,FE299))</f>
        <v xml:space="preserve"> </v>
      </c>
      <c r="EZ337" s="1165"/>
      <c r="FA337" s="1165"/>
      <c r="FB337" s="1165"/>
      <c r="FC337" s="241"/>
      <c r="FD337" s="1162" t="s">
        <v>58</v>
      </c>
      <c r="FE337" s="1162"/>
      <c r="FF337" s="1163"/>
      <c r="FG337" s="1166" t="str">
        <f>IF(SUMIFS(Bitácora!$AG$5:$AG$1036129,Bitácora!$D$5:$D$1036129,EY299,Bitácora!$AN$5:$AN$1036129,FO299,Bitácora!$AH$5:$AH$1036129,"CAT II",Bitácora!$E$5:$E$1036129,FE299)=0," ",SUMIFS(Bitácora!$AG$5:$AG$1036129,Bitácora!$D$5:$D$1036129,EY299,Bitácora!$AN$5:$AN$1036129,FO299,Bitácora!$AH$5:$AH$1036129,"CAT II",Bitácora!$E$5:$E$1036129,FE299))</f>
        <v xml:space="preserve"> </v>
      </c>
      <c r="FH337" s="1167"/>
      <c r="FI337" s="1167"/>
      <c r="FJ337" s="1167"/>
      <c r="FK337" s="241"/>
      <c r="FL337" s="1162" t="s">
        <v>61</v>
      </c>
      <c r="FM337" s="1162"/>
      <c r="FN337" s="1163"/>
      <c r="FO337" s="1166" t="str">
        <f>IF(SUMIFS(Bitácora!$AG$5:$AG$1036129,Bitácora!$D$5:$D$1036129,EY299,Bitácora!$AN$5:$AN$1036129,FO299,Bitácora!$AH$5:$AH$1036129,"CAT III",Bitácora!$E$5:$E$1036129,FE299)=0," ",SUMIFS(Bitácora!$AG$5:$AG$1036129,Bitácora!$D$5:$D$1036129,EY299,Bitácora!$AN$5:$AN$1036129,FO299,Bitácora!$AH$5:$AH$1036129,"CAT III",Bitácora!$E$5:$E$1036129,FE299))</f>
        <v xml:space="preserve"> </v>
      </c>
      <c r="FP337" s="1167"/>
      <c r="FQ337" s="1167"/>
      <c r="FR337" s="1167"/>
      <c r="FS337" s="260"/>
      <c r="FT337" s="613" t="str">
        <f>IF(Portada!$A$1="www.fly-logics.com","DIC",0)</f>
        <v>DIC</v>
      </c>
      <c r="FU337" s="613"/>
      <c r="FV337" s="613"/>
      <c r="FW337" s="613"/>
      <c r="FX337" s="613"/>
      <c r="FY337" s="605" t="str">
        <f>IF(SUMIFS(Bitácora!$Y$5:$Y$1036129,Bitácora!$D$5:$D$1036129,EY299,Bitácora!$AN$5:$AN$1036129,FO299,Bitácora!$E$5:$E$1036129,FE299,Bitácora!$AM$5:$AM$1036129,FT337)=0," ",SUMIFS(Bitácora!$Y$5:$Y$1036129,Bitácora!$D$5:$D$1036129,EY299,Bitácora!$AN$5:$AN$1036129,FO299,Bitácora!$E$5:$E$1036129,FE299,Bitácora!$AM$5:$AM$1036129,FT337))</f>
        <v xml:space="preserve"> </v>
      </c>
      <c r="FZ337" s="605"/>
      <c r="GA337" s="605"/>
      <c r="GB337" s="605"/>
      <c r="GC337" s="605" t="str">
        <f>IF(SUMIFS(Bitácora!$Z$5:$Z$1036129,Bitácora!$D$5:$D$1036129,EY299,Bitácora!$AN$5:$AN$1036129,FO299,Bitácora!$E$5:$E$1036129,FE299,Bitácora!$AM$5:$AM$1036129,FT337)=0," ",SUMIFS(Bitácora!$Z$5:$Z$1036129,Bitácora!$D$5:$D$1036129,EY299,Bitácora!$AN$5:$AN$1036129,FO299,Bitácora!$E$5:$E$1036129,FE299,Bitácora!$AM$5:$AM$1036129,FT337))</f>
        <v xml:space="preserve"> </v>
      </c>
      <c r="GD337" s="605"/>
      <c r="GE337" s="605"/>
      <c r="GF337" s="605"/>
      <c r="GG337" s="605" t="str">
        <f>IF(SUMIFS(Bitácora!$AA$5:$AA$1036129,Bitácora!$D$5:$D$1036129,EY299,Bitácora!$AN$5:$AN$1036129,FO299,Bitácora!$E$5:$E$1036129,FE299,Bitácora!$AM$5:$AM$1036129,FT337)=0," ",SUMIFS(Bitácora!$AA$5:$AA$1036129,Bitácora!$D$5:$D$1036129,EY299,Bitácora!$AN$5:$AN$1036129,FO299,Bitácora!$E$5:$E$1036129,FE299,Bitácora!$AM$5:$AM$1036129,FT337))</f>
        <v xml:space="preserve"> </v>
      </c>
      <c r="GH337" s="605"/>
      <c r="GI337" s="605"/>
      <c r="GJ337" s="605"/>
      <c r="GK337" s="606" t="str">
        <f>IF(SUMIFS(Bitácora!$AE$5:$AE$1036129,Bitácora!$D$5:$D$1036129,EY299,Bitácora!$AN$5:$AN$1036129,FO299,Bitácora!$E$5:$E$1036129,FE299,Bitácora!$AM$5:$AM$1036129,FT337)=0," ",SUMIFS(Bitácora!$AC$5:$AC$1036129,Bitácora!$D$5:$D$1036129,EY299,Bitácora!$AN$5:$AN$1036129,FO299,Bitácora!$E$5:$E$1036129,FE299,Bitácora!$AM$5:$AM$1036129,FT337))</f>
        <v xml:space="preserve"> </v>
      </c>
      <c r="GL337" s="606"/>
      <c r="GM337" s="606"/>
      <c r="GN337" s="606" t="str">
        <f>IF(SUMIFS(Bitácora!$AF$5:$AF$1036129,Bitácora!$D$5:$D$1036129,EY299,Bitácora!$AN$5:$AN$1036129,FO299,Bitácora!$E$5:$E$1036129,FE299,Bitácora!$AM$5:$AM$1036129,FT337)=0," ",SUMIFS(Bitácora!$AF$5:$AF$1036129,Bitácora!$D$5:$D$1036129,EY299,Bitácora!$AN$5:$AN$1036129,FO299,Bitácora!$E$5:$E$1036129,FE299,Bitácora!$AM$5:$AM$1036129,FT337))</f>
        <v xml:space="preserve"> </v>
      </c>
      <c r="GO337" s="606"/>
      <c r="GP337" s="606"/>
      <c r="GQ337" s="632"/>
      <c r="GR337" s="6"/>
    </row>
    <row r="338" spans="1:200" ht="3" customHeight="1" x14ac:dyDescent="0.25">
      <c r="A338" s="244"/>
      <c r="B338" s="600"/>
      <c r="C338" s="603"/>
      <c r="D338" s="603"/>
      <c r="E338" s="603"/>
      <c r="F338" s="603"/>
      <c r="G338" s="603"/>
      <c r="H338" s="603"/>
      <c r="I338" s="603"/>
      <c r="J338" s="603"/>
      <c r="K338" s="603"/>
      <c r="L338" s="603"/>
      <c r="M338" s="603"/>
      <c r="N338" s="603"/>
      <c r="O338" s="603"/>
      <c r="P338" s="603"/>
      <c r="Q338" s="603"/>
      <c r="R338" s="603"/>
      <c r="S338" s="603"/>
      <c r="T338" s="603"/>
      <c r="U338" s="603"/>
      <c r="V338" s="603"/>
      <c r="W338" s="603"/>
      <c r="X338" s="603"/>
      <c r="Y338" s="603"/>
      <c r="Z338" s="604"/>
      <c r="AA338" s="613"/>
      <c r="AB338" s="613"/>
      <c r="AC338" s="613"/>
      <c r="AD338" s="613"/>
      <c r="AE338" s="613"/>
      <c r="AF338" s="605"/>
      <c r="AG338" s="605"/>
      <c r="AH338" s="605"/>
      <c r="AI338" s="605"/>
      <c r="AJ338" s="605"/>
      <c r="AK338" s="605"/>
      <c r="AL338" s="605"/>
      <c r="AM338" s="605"/>
      <c r="AN338" s="605"/>
      <c r="AO338" s="605"/>
      <c r="AP338" s="605"/>
      <c r="AQ338" s="605"/>
      <c r="AR338" s="606"/>
      <c r="AS338" s="606"/>
      <c r="AT338" s="606"/>
      <c r="AU338" s="606"/>
      <c r="AV338" s="606"/>
      <c r="AW338" s="606"/>
      <c r="AX338" s="632"/>
      <c r="AY338" s="600"/>
      <c r="AZ338" s="603"/>
      <c r="BA338" s="603"/>
      <c r="BB338" s="603"/>
      <c r="BC338" s="603"/>
      <c r="BD338" s="603"/>
      <c r="BE338" s="603"/>
      <c r="BF338" s="603"/>
      <c r="BG338" s="603"/>
      <c r="BH338" s="603"/>
      <c r="BI338" s="603"/>
      <c r="BJ338" s="603"/>
      <c r="BK338" s="603"/>
      <c r="BL338" s="603"/>
      <c r="BM338" s="603"/>
      <c r="BN338" s="603"/>
      <c r="BO338" s="603"/>
      <c r="BP338" s="603"/>
      <c r="BQ338" s="603"/>
      <c r="BR338" s="603"/>
      <c r="BS338" s="603"/>
      <c r="BT338" s="603"/>
      <c r="BU338" s="603"/>
      <c r="BV338" s="603"/>
      <c r="BW338" s="604"/>
      <c r="BX338" s="613"/>
      <c r="BY338" s="613"/>
      <c r="BZ338" s="613"/>
      <c r="CA338" s="613"/>
      <c r="CB338" s="613"/>
      <c r="CC338" s="605"/>
      <c r="CD338" s="605"/>
      <c r="CE338" s="605"/>
      <c r="CF338" s="605"/>
      <c r="CG338" s="605"/>
      <c r="CH338" s="605"/>
      <c r="CI338" s="605"/>
      <c r="CJ338" s="605"/>
      <c r="CK338" s="605"/>
      <c r="CL338" s="605"/>
      <c r="CM338" s="605"/>
      <c r="CN338" s="605"/>
      <c r="CO338" s="606"/>
      <c r="CP338" s="606"/>
      <c r="CQ338" s="606"/>
      <c r="CR338" s="606"/>
      <c r="CS338" s="606"/>
      <c r="CT338" s="606"/>
      <c r="CU338" s="632"/>
      <c r="CV338" s="278"/>
      <c r="CW338" s="244"/>
      <c r="CX338" s="600"/>
      <c r="CY338" s="603"/>
      <c r="CZ338" s="603"/>
      <c r="DA338" s="603"/>
      <c r="DB338" s="603"/>
      <c r="DC338" s="603"/>
      <c r="DD338" s="603"/>
      <c r="DE338" s="603"/>
      <c r="DF338" s="603"/>
      <c r="DG338" s="603"/>
      <c r="DH338" s="603"/>
      <c r="DI338" s="603"/>
      <c r="DJ338" s="603"/>
      <c r="DK338" s="603"/>
      <c r="DL338" s="603"/>
      <c r="DM338" s="603"/>
      <c r="DN338" s="603"/>
      <c r="DO338" s="603"/>
      <c r="DP338" s="603"/>
      <c r="DQ338" s="603"/>
      <c r="DR338" s="603"/>
      <c r="DS338" s="603"/>
      <c r="DT338" s="603"/>
      <c r="DU338" s="603"/>
      <c r="DV338" s="604"/>
      <c r="DW338" s="613"/>
      <c r="DX338" s="613"/>
      <c r="DY338" s="613"/>
      <c r="DZ338" s="613"/>
      <c r="EA338" s="613"/>
      <c r="EB338" s="605"/>
      <c r="EC338" s="605"/>
      <c r="ED338" s="605"/>
      <c r="EE338" s="605"/>
      <c r="EF338" s="605"/>
      <c r="EG338" s="605"/>
      <c r="EH338" s="605"/>
      <c r="EI338" s="605"/>
      <c r="EJ338" s="605"/>
      <c r="EK338" s="605"/>
      <c r="EL338" s="605"/>
      <c r="EM338" s="605"/>
      <c r="EN338" s="606"/>
      <c r="EO338" s="606"/>
      <c r="EP338" s="606"/>
      <c r="EQ338" s="606"/>
      <c r="ER338" s="606"/>
      <c r="ES338" s="606"/>
      <c r="ET338" s="632"/>
      <c r="EU338" s="600"/>
      <c r="EV338" s="603"/>
      <c r="EW338" s="603"/>
      <c r="EX338" s="603"/>
      <c r="EY338" s="603"/>
      <c r="EZ338" s="603"/>
      <c r="FA338" s="603"/>
      <c r="FB338" s="603"/>
      <c r="FC338" s="603"/>
      <c r="FD338" s="603"/>
      <c r="FE338" s="603"/>
      <c r="FF338" s="603"/>
      <c r="FG338" s="603"/>
      <c r="FH338" s="603"/>
      <c r="FI338" s="603"/>
      <c r="FJ338" s="603"/>
      <c r="FK338" s="603"/>
      <c r="FL338" s="603"/>
      <c r="FM338" s="603"/>
      <c r="FN338" s="603"/>
      <c r="FO338" s="603"/>
      <c r="FP338" s="603"/>
      <c r="FQ338" s="603"/>
      <c r="FR338" s="603"/>
      <c r="FS338" s="604"/>
      <c r="FT338" s="613"/>
      <c r="FU338" s="613"/>
      <c r="FV338" s="613"/>
      <c r="FW338" s="613"/>
      <c r="FX338" s="613"/>
      <c r="FY338" s="605"/>
      <c r="FZ338" s="605"/>
      <c r="GA338" s="605"/>
      <c r="GB338" s="605"/>
      <c r="GC338" s="605"/>
      <c r="GD338" s="605"/>
      <c r="GE338" s="605"/>
      <c r="GF338" s="605"/>
      <c r="GG338" s="605"/>
      <c r="GH338" s="605"/>
      <c r="GI338" s="605"/>
      <c r="GJ338" s="605"/>
      <c r="GK338" s="606"/>
      <c r="GL338" s="606"/>
      <c r="GM338" s="606"/>
      <c r="GN338" s="606"/>
      <c r="GO338" s="606"/>
      <c r="GP338" s="606"/>
      <c r="GQ338" s="632"/>
      <c r="GR338" s="6"/>
    </row>
    <row r="339" spans="1:200" ht="5.25" customHeight="1" x14ac:dyDescent="0.25">
      <c r="A339" s="244"/>
      <c r="B339" s="177"/>
      <c r="C339" s="279"/>
      <c r="D339" s="280"/>
      <c r="E339" s="280"/>
      <c r="F339" s="280"/>
      <c r="G339" s="280"/>
      <c r="H339" s="280"/>
      <c r="I339" s="280"/>
      <c r="J339" s="280"/>
      <c r="K339" s="280"/>
      <c r="L339" s="280"/>
      <c r="M339" s="280"/>
      <c r="N339" s="280"/>
      <c r="O339" s="280"/>
      <c r="P339" s="6"/>
      <c r="Q339" s="281"/>
      <c r="R339" s="281"/>
      <c r="S339" s="281"/>
      <c r="T339" s="281"/>
      <c r="U339" s="281"/>
      <c r="V339" s="282"/>
      <c r="W339" s="282"/>
      <c r="X339" s="282"/>
      <c r="Y339" s="282"/>
      <c r="Z339" s="15"/>
      <c r="AA339" s="1145" t="str">
        <f>IF(Portada!$A$1="www.fly-logics.com","TOTAL 2do
SEMESTRE",0)</f>
        <v>TOTAL 2do
SEMESTRE</v>
      </c>
      <c r="AB339" s="1145"/>
      <c r="AC339" s="1145"/>
      <c r="AD339" s="1145"/>
      <c r="AE339" s="1145"/>
      <c r="AF339" s="1147" t="str">
        <f t="shared" ref="AF339" si="420">IF(SUM(AF321:AI338)=0," ",SUM(AF321:AI338))</f>
        <v xml:space="preserve"> </v>
      </c>
      <c r="AG339" s="1147"/>
      <c r="AH339" s="1147"/>
      <c r="AI339" s="1147"/>
      <c r="AJ339" s="1147" t="str">
        <f t="shared" ref="AJ339" si="421">IF(SUM(AJ321:AM338)=0," ",SUM(AJ321:AM338))</f>
        <v xml:space="preserve"> </v>
      </c>
      <c r="AK339" s="1147"/>
      <c r="AL339" s="1147"/>
      <c r="AM339" s="1147"/>
      <c r="AN339" s="1147" t="str">
        <f t="shared" ref="AN339" si="422">IF(SUM(AN321:AQ338)=0," ",SUM(AN321:AQ338))</f>
        <v xml:space="preserve"> </v>
      </c>
      <c r="AO339" s="1147"/>
      <c r="AP339" s="1147"/>
      <c r="AQ339" s="1147"/>
      <c r="AR339" s="1151" t="str">
        <f t="shared" ref="AR339" si="423">IF(SUM(AR321:AT338)=0," ",SUM(AR321:AT338))</f>
        <v xml:space="preserve"> </v>
      </c>
      <c r="AS339" s="1151"/>
      <c r="AT339" s="1151"/>
      <c r="AU339" s="1151" t="str">
        <f t="shared" ref="AU339" si="424">IF(SUM(AU321:AW338)=0," ",SUM(AU321:AW338))</f>
        <v xml:space="preserve"> </v>
      </c>
      <c r="AV339" s="1151"/>
      <c r="AW339" s="1151"/>
      <c r="AX339" s="632"/>
      <c r="AY339" s="177"/>
      <c r="AZ339" s="279"/>
      <c r="BA339" s="280"/>
      <c r="BB339" s="280"/>
      <c r="BC339" s="280"/>
      <c r="BD339" s="280"/>
      <c r="BE339" s="280"/>
      <c r="BF339" s="280"/>
      <c r="BG339" s="280"/>
      <c r="BH339" s="280"/>
      <c r="BI339" s="280"/>
      <c r="BJ339" s="280"/>
      <c r="BK339" s="280"/>
      <c r="BL339" s="280"/>
      <c r="BM339" s="6"/>
      <c r="BN339" s="281"/>
      <c r="BO339" s="281"/>
      <c r="BP339" s="281"/>
      <c r="BQ339" s="281"/>
      <c r="BR339" s="281"/>
      <c r="BS339" s="282"/>
      <c r="BT339" s="282"/>
      <c r="BU339" s="282"/>
      <c r="BV339" s="282"/>
      <c r="BW339" s="15"/>
      <c r="BX339" s="1145" t="str">
        <f>IF(Portada!$A$1="www.fly-logics.com","TOTAL 2do
SEMESTRE",0)</f>
        <v>TOTAL 2do
SEMESTRE</v>
      </c>
      <c r="BY339" s="1145"/>
      <c r="BZ339" s="1145"/>
      <c r="CA339" s="1145"/>
      <c r="CB339" s="1145"/>
      <c r="CC339" s="1147" t="str">
        <f t="shared" ref="CC339" si="425">IF(SUM(CC321:CF338)=0," ",SUM(CC321:CF338))</f>
        <v xml:space="preserve"> </v>
      </c>
      <c r="CD339" s="1147"/>
      <c r="CE339" s="1147"/>
      <c r="CF339" s="1147"/>
      <c r="CG339" s="1147" t="str">
        <f t="shared" ref="CG339" si="426">IF(SUM(CG321:CJ338)=0," ",SUM(CG321:CJ338))</f>
        <v xml:space="preserve"> </v>
      </c>
      <c r="CH339" s="1147"/>
      <c r="CI339" s="1147"/>
      <c r="CJ339" s="1147"/>
      <c r="CK339" s="1147" t="str">
        <f t="shared" ref="CK339" si="427">IF(SUM(CK321:CN338)=0," ",SUM(CK321:CN338))</f>
        <v xml:space="preserve"> </v>
      </c>
      <c r="CL339" s="1147"/>
      <c r="CM339" s="1147"/>
      <c r="CN339" s="1147"/>
      <c r="CO339" s="1151" t="str">
        <f t="shared" ref="CO339" si="428">IF(SUM(CO321:CQ338)=0," ",SUM(CO321:CQ338))</f>
        <v xml:space="preserve"> </v>
      </c>
      <c r="CP339" s="1151"/>
      <c r="CQ339" s="1151"/>
      <c r="CR339" s="1151" t="str">
        <f t="shared" ref="CR339" si="429">IF(SUM(CR321:CT338)=0," ",SUM(CR321:CT338))</f>
        <v xml:space="preserve"> </v>
      </c>
      <c r="CS339" s="1151"/>
      <c r="CT339" s="1151"/>
      <c r="CU339" s="632"/>
      <c r="CV339" s="283"/>
      <c r="CW339" s="244"/>
      <c r="CX339" s="177"/>
      <c r="CY339" s="279"/>
      <c r="CZ339" s="280"/>
      <c r="DA339" s="280"/>
      <c r="DB339" s="280"/>
      <c r="DC339" s="280"/>
      <c r="DD339" s="280"/>
      <c r="DE339" s="280"/>
      <c r="DF339" s="280"/>
      <c r="DG339" s="280"/>
      <c r="DH339" s="280"/>
      <c r="DI339" s="280"/>
      <c r="DJ339" s="280"/>
      <c r="DK339" s="280"/>
      <c r="DL339" s="6"/>
      <c r="DM339" s="281"/>
      <c r="DN339" s="281"/>
      <c r="DO339" s="281"/>
      <c r="DP339" s="281"/>
      <c r="DQ339" s="281"/>
      <c r="DR339" s="282"/>
      <c r="DS339" s="282"/>
      <c r="DT339" s="282"/>
      <c r="DU339" s="282"/>
      <c r="DV339" s="15"/>
      <c r="DW339" s="1145" t="str">
        <f>IF(Portada!$A$1="www.fly-logics.com","TOTAL 2do
SEMESTRE",0)</f>
        <v>TOTAL 2do
SEMESTRE</v>
      </c>
      <c r="DX339" s="1145"/>
      <c r="DY339" s="1145"/>
      <c r="DZ339" s="1145"/>
      <c r="EA339" s="1145"/>
      <c r="EB339" s="1147" t="str">
        <f t="shared" ref="EB339" si="430">IF(SUM(EB321:EE338)=0," ",SUM(EB321:EE338))</f>
        <v xml:space="preserve"> </v>
      </c>
      <c r="EC339" s="1147"/>
      <c r="ED339" s="1147"/>
      <c r="EE339" s="1147"/>
      <c r="EF339" s="1147" t="str">
        <f t="shared" ref="EF339" si="431">IF(SUM(EF321:EI338)=0," ",SUM(EF321:EI338))</f>
        <v xml:space="preserve"> </v>
      </c>
      <c r="EG339" s="1147"/>
      <c r="EH339" s="1147"/>
      <c r="EI339" s="1147"/>
      <c r="EJ339" s="1147" t="str">
        <f t="shared" ref="EJ339" si="432">IF(SUM(EJ321:EM338)=0," ",SUM(EJ321:EM338))</f>
        <v xml:space="preserve"> </v>
      </c>
      <c r="EK339" s="1147"/>
      <c r="EL339" s="1147"/>
      <c r="EM339" s="1147"/>
      <c r="EN339" s="1151" t="str">
        <f t="shared" ref="EN339" si="433">IF(SUM(EN321:EP338)=0," ",SUM(EN321:EP338))</f>
        <v xml:space="preserve"> </v>
      </c>
      <c r="EO339" s="1151"/>
      <c r="EP339" s="1151"/>
      <c r="EQ339" s="1151" t="str">
        <f t="shared" ref="EQ339" si="434">IF(SUM(EQ321:ES338)=0," ",SUM(EQ321:ES338))</f>
        <v xml:space="preserve"> </v>
      </c>
      <c r="ER339" s="1151"/>
      <c r="ES339" s="1151"/>
      <c r="ET339" s="632"/>
      <c r="EU339" s="177"/>
      <c r="EV339" s="279"/>
      <c r="EW339" s="280"/>
      <c r="EX339" s="280"/>
      <c r="EY339" s="280"/>
      <c r="EZ339" s="280"/>
      <c r="FA339" s="280"/>
      <c r="FB339" s="280"/>
      <c r="FC339" s="280"/>
      <c r="FD339" s="280"/>
      <c r="FE339" s="280"/>
      <c r="FF339" s="280"/>
      <c r="FG339" s="280"/>
      <c r="FH339" s="280"/>
      <c r="FI339" s="6"/>
      <c r="FJ339" s="281"/>
      <c r="FK339" s="281"/>
      <c r="FL339" s="281"/>
      <c r="FM339" s="281"/>
      <c r="FN339" s="281"/>
      <c r="FO339" s="282"/>
      <c r="FP339" s="282"/>
      <c r="FQ339" s="282"/>
      <c r="FR339" s="282"/>
      <c r="FS339" s="15"/>
      <c r="FT339" s="1145" t="str">
        <f>IF(Portada!$A$1="www.fly-logics.com","TOTAL 2do
SEMESTRE",0)</f>
        <v>TOTAL 2do
SEMESTRE</v>
      </c>
      <c r="FU339" s="1145"/>
      <c r="FV339" s="1145"/>
      <c r="FW339" s="1145"/>
      <c r="FX339" s="1145"/>
      <c r="FY339" s="1147" t="str">
        <f t="shared" ref="FY339" si="435">IF(SUM(FY321:GB338)=0," ",SUM(FY321:GB338))</f>
        <v xml:space="preserve"> </v>
      </c>
      <c r="FZ339" s="1147"/>
      <c r="GA339" s="1147"/>
      <c r="GB339" s="1147"/>
      <c r="GC339" s="1147" t="str">
        <f t="shared" ref="GC339" si="436">IF(SUM(GC321:GF338)=0," ",SUM(GC321:GF338))</f>
        <v xml:space="preserve"> </v>
      </c>
      <c r="GD339" s="1147"/>
      <c r="GE339" s="1147"/>
      <c r="GF339" s="1147"/>
      <c r="GG339" s="1147" t="str">
        <f t="shared" ref="GG339" si="437">IF(SUM(GG321:GJ338)=0," ",SUM(GG321:GJ338))</f>
        <v xml:space="preserve"> </v>
      </c>
      <c r="GH339" s="1147"/>
      <c r="GI339" s="1147"/>
      <c r="GJ339" s="1147"/>
      <c r="GK339" s="1151" t="str">
        <f t="shared" ref="GK339" si="438">IF(SUM(GK321:GM338)=0," ",SUM(GK321:GM338))</f>
        <v xml:space="preserve"> </v>
      </c>
      <c r="GL339" s="1151"/>
      <c r="GM339" s="1151"/>
      <c r="GN339" s="1151" t="str">
        <f t="shared" ref="GN339" si="439">IF(SUM(GN321:GP338)=0," ",SUM(GN321:GP338))</f>
        <v xml:space="preserve"> </v>
      </c>
      <c r="GO339" s="1151"/>
      <c r="GP339" s="1151"/>
      <c r="GQ339" s="632"/>
      <c r="GR339" s="6"/>
    </row>
    <row r="340" spans="1:200" ht="8.85" customHeight="1" x14ac:dyDescent="0.25">
      <c r="A340" s="244"/>
      <c r="B340" s="177"/>
      <c r="C340" s="1183" t="str">
        <f>IF(Portada!$A$1="www.fly-logics.com","INSTRUCTOR DE VUELO",0)</f>
        <v>INSTRUCTOR DE VUELO</v>
      </c>
      <c r="D340" s="1183"/>
      <c r="E340" s="1183"/>
      <c r="F340" s="1183"/>
      <c r="G340" s="1183"/>
      <c r="H340" s="1183"/>
      <c r="I340" s="1183"/>
      <c r="J340" s="1183"/>
      <c r="K340" s="1183"/>
      <c r="L340" s="1183"/>
      <c r="M340" s="1183"/>
      <c r="N340" s="1183"/>
      <c r="O340" s="1183"/>
      <c r="P340" s="6"/>
      <c r="Q340" s="626" t="str">
        <f>IF(Portada!$A$1="www.fly-logics.com","Nº VUELOS",0)</f>
        <v>Nº VUELOS</v>
      </c>
      <c r="R340" s="626"/>
      <c r="S340" s="626"/>
      <c r="T340" s="626"/>
      <c r="U340" s="627"/>
      <c r="V340" s="1134" t="str">
        <f>IF(COUNTIFS(Bitácora!$AB$5:$AB$1036129,"&gt;0",Bitácora!$D$5:$D$1036129,F299,Bitácora!$AN$5:$AN$1036129,V299,Bitácora!$E$5:$E$1036129,L299)=0," ",COUNTIFS(Bitácora!$AB$5:$AB$1036129,"&gt;0",Bitácora!$D$5:$D$1036129,F299,Bitácora!$AN$5:$AN$1036129,V299,Bitácora!$E$5:$E$1036129,L299))</f>
        <v xml:space="preserve"> </v>
      </c>
      <c r="W340" s="1135"/>
      <c r="X340" s="1135"/>
      <c r="Y340" s="1135"/>
      <c r="Z340" s="15"/>
      <c r="AA340" s="1145"/>
      <c r="AB340" s="1145"/>
      <c r="AC340" s="1145"/>
      <c r="AD340" s="1145"/>
      <c r="AE340" s="1145"/>
      <c r="AF340" s="1147"/>
      <c r="AG340" s="1147"/>
      <c r="AH340" s="1147"/>
      <c r="AI340" s="1147"/>
      <c r="AJ340" s="1147"/>
      <c r="AK340" s="1147"/>
      <c r="AL340" s="1147"/>
      <c r="AM340" s="1147"/>
      <c r="AN340" s="1147"/>
      <c r="AO340" s="1147"/>
      <c r="AP340" s="1147"/>
      <c r="AQ340" s="1147"/>
      <c r="AR340" s="1151"/>
      <c r="AS340" s="1151"/>
      <c r="AT340" s="1151"/>
      <c r="AU340" s="1151"/>
      <c r="AV340" s="1151"/>
      <c r="AW340" s="1151"/>
      <c r="AX340" s="632"/>
      <c r="AY340" s="177"/>
      <c r="AZ340" s="1183" t="str">
        <f>IF(Portada!$A$1="www.fly-logics.com","INSTRUCTOR DE VUELO",0)</f>
        <v>INSTRUCTOR DE VUELO</v>
      </c>
      <c r="BA340" s="1183"/>
      <c r="BB340" s="1183"/>
      <c r="BC340" s="1183"/>
      <c r="BD340" s="1183"/>
      <c r="BE340" s="1183"/>
      <c r="BF340" s="1183"/>
      <c r="BG340" s="1183"/>
      <c r="BH340" s="1183"/>
      <c r="BI340" s="1183"/>
      <c r="BJ340" s="1183"/>
      <c r="BK340" s="1183"/>
      <c r="BL340" s="1183"/>
      <c r="BM340" s="6"/>
      <c r="BN340" s="626" t="str">
        <f>IF(Portada!$A$1="www.fly-logics.com","Nº VUELOS",0)</f>
        <v>Nº VUELOS</v>
      </c>
      <c r="BO340" s="626"/>
      <c r="BP340" s="626"/>
      <c r="BQ340" s="626"/>
      <c r="BR340" s="627"/>
      <c r="BS340" s="1134" t="str">
        <f>IF(COUNTIFS(Bitácora!$AB$5:$AB$1036129,"&gt;0",Bitácora!$D$5:$D$1036129,BC299,Bitácora!$AN$5:$AN$1036129,BS299,Bitácora!$E$5:$E$1036129,BI299)=0," ",COUNTIFS(Bitácora!$AB$5:$AB$1036129,"&gt;0",Bitácora!$D$5:$D$1036129,BC299,Bitácora!$AN$5:$AN$1036129,BS299,Bitácora!$E$5:$E$1036129,BI299))</f>
        <v xml:space="preserve"> </v>
      </c>
      <c r="BT340" s="1135"/>
      <c r="BU340" s="1135"/>
      <c r="BV340" s="1135"/>
      <c r="BW340" s="15"/>
      <c r="BX340" s="1145"/>
      <c r="BY340" s="1145"/>
      <c r="BZ340" s="1145"/>
      <c r="CA340" s="1145"/>
      <c r="CB340" s="1145"/>
      <c r="CC340" s="1147"/>
      <c r="CD340" s="1147"/>
      <c r="CE340" s="1147"/>
      <c r="CF340" s="1147"/>
      <c r="CG340" s="1147"/>
      <c r="CH340" s="1147"/>
      <c r="CI340" s="1147"/>
      <c r="CJ340" s="1147"/>
      <c r="CK340" s="1147"/>
      <c r="CL340" s="1147"/>
      <c r="CM340" s="1147"/>
      <c r="CN340" s="1147"/>
      <c r="CO340" s="1151"/>
      <c r="CP340" s="1151"/>
      <c r="CQ340" s="1151"/>
      <c r="CR340" s="1151"/>
      <c r="CS340" s="1151"/>
      <c r="CT340" s="1151"/>
      <c r="CU340" s="632"/>
      <c r="CV340" s="283"/>
      <c r="CW340" s="244"/>
      <c r="CX340" s="177"/>
      <c r="CY340" s="1183" t="str">
        <f>IF(Portada!$A$1="www.fly-logics.com","INSTRUCTOR DE VUELO",0)</f>
        <v>INSTRUCTOR DE VUELO</v>
      </c>
      <c r="CZ340" s="1183"/>
      <c r="DA340" s="1183"/>
      <c r="DB340" s="1183"/>
      <c r="DC340" s="1183"/>
      <c r="DD340" s="1183"/>
      <c r="DE340" s="1183"/>
      <c r="DF340" s="1183"/>
      <c r="DG340" s="1183"/>
      <c r="DH340" s="1183"/>
      <c r="DI340" s="1183"/>
      <c r="DJ340" s="1183"/>
      <c r="DK340" s="1183"/>
      <c r="DL340" s="6"/>
      <c r="DM340" s="626" t="str">
        <f>IF(Portada!$A$1="www.fly-logics.com","Nº VUELOS",0)</f>
        <v>Nº VUELOS</v>
      </c>
      <c r="DN340" s="626"/>
      <c r="DO340" s="626"/>
      <c r="DP340" s="626"/>
      <c r="DQ340" s="627"/>
      <c r="DR340" s="1134" t="str">
        <f>IF(COUNTIFS(Bitácora!$AB$5:$AB$1036129,"&gt;0",Bitácora!$D$5:$D$1036129,DB299,Bitácora!$AN$5:$AN$1036129,DR299,Bitácora!$E$5:$E$1036129,DH299)=0," ",COUNTIFS(Bitácora!$AB$5:$AB$1036129,"&gt;0",Bitácora!$D$5:$D$1036129,DB299,Bitácora!$AN$5:$AN$1036129,DR299,Bitácora!$E$5:$E$1036129,DH299))</f>
        <v xml:space="preserve"> </v>
      </c>
      <c r="DS340" s="1135"/>
      <c r="DT340" s="1135"/>
      <c r="DU340" s="1135"/>
      <c r="DV340" s="15"/>
      <c r="DW340" s="1145"/>
      <c r="DX340" s="1145"/>
      <c r="DY340" s="1145"/>
      <c r="DZ340" s="1145"/>
      <c r="EA340" s="1145"/>
      <c r="EB340" s="1147"/>
      <c r="EC340" s="1147"/>
      <c r="ED340" s="1147"/>
      <c r="EE340" s="1147"/>
      <c r="EF340" s="1147"/>
      <c r="EG340" s="1147"/>
      <c r="EH340" s="1147"/>
      <c r="EI340" s="1147"/>
      <c r="EJ340" s="1147"/>
      <c r="EK340" s="1147"/>
      <c r="EL340" s="1147"/>
      <c r="EM340" s="1147"/>
      <c r="EN340" s="1151"/>
      <c r="EO340" s="1151"/>
      <c r="EP340" s="1151"/>
      <c r="EQ340" s="1151"/>
      <c r="ER340" s="1151"/>
      <c r="ES340" s="1151"/>
      <c r="ET340" s="632"/>
      <c r="EU340" s="177"/>
      <c r="EV340" s="1183" t="str">
        <f>IF(Portada!$A$1="www.fly-logics.com","INSTRUCTOR DE VUELO",0)</f>
        <v>INSTRUCTOR DE VUELO</v>
      </c>
      <c r="EW340" s="1183"/>
      <c r="EX340" s="1183"/>
      <c r="EY340" s="1183"/>
      <c r="EZ340" s="1183"/>
      <c r="FA340" s="1183"/>
      <c r="FB340" s="1183"/>
      <c r="FC340" s="1183"/>
      <c r="FD340" s="1183"/>
      <c r="FE340" s="1183"/>
      <c r="FF340" s="1183"/>
      <c r="FG340" s="1183"/>
      <c r="FH340" s="1183"/>
      <c r="FI340" s="6"/>
      <c r="FJ340" s="626" t="str">
        <f>IF(Portada!$A$1="www.fly-logics.com","Nº VUELOS",0)</f>
        <v>Nº VUELOS</v>
      </c>
      <c r="FK340" s="626"/>
      <c r="FL340" s="626"/>
      <c r="FM340" s="626"/>
      <c r="FN340" s="627"/>
      <c r="FO340" s="1134" t="str">
        <f>IF(COUNTIFS(Bitácora!$AB$5:$AB$1036129,"&gt;0",Bitácora!$D$5:$D$1036129,EY299,Bitácora!$AN$5:$AN$1036129,FO299,Bitácora!$E$5:$E$1036129,FE299)=0," ",COUNTIFS(Bitácora!$AB$5:$AB$1036129,"&gt;0",Bitácora!$D$5:$D$1036129,EY299,Bitácora!$AN$5:$AN$1036129,FO299,Bitácora!$E$5:$E$1036129,FE299))</f>
        <v xml:space="preserve"> </v>
      </c>
      <c r="FP340" s="1135"/>
      <c r="FQ340" s="1135"/>
      <c r="FR340" s="1135"/>
      <c r="FS340" s="15"/>
      <c r="FT340" s="1145"/>
      <c r="FU340" s="1145"/>
      <c r="FV340" s="1145"/>
      <c r="FW340" s="1145"/>
      <c r="FX340" s="1145"/>
      <c r="FY340" s="1147"/>
      <c r="FZ340" s="1147"/>
      <c r="GA340" s="1147"/>
      <c r="GB340" s="1147"/>
      <c r="GC340" s="1147"/>
      <c r="GD340" s="1147"/>
      <c r="GE340" s="1147"/>
      <c r="GF340" s="1147"/>
      <c r="GG340" s="1147"/>
      <c r="GH340" s="1147"/>
      <c r="GI340" s="1147"/>
      <c r="GJ340" s="1147"/>
      <c r="GK340" s="1151"/>
      <c r="GL340" s="1151"/>
      <c r="GM340" s="1151"/>
      <c r="GN340" s="1151"/>
      <c r="GO340" s="1151"/>
      <c r="GP340" s="1151"/>
      <c r="GQ340" s="632"/>
      <c r="GR340" s="6"/>
    </row>
    <row r="341" spans="1:200" ht="8.85" customHeight="1" x14ac:dyDescent="0.25">
      <c r="A341" s="244"/>
      <c r="B341" s="177"/>
      <c r="C341" s="1183"/>
      <c r="D341" s="1183"/>
      <c r="E341" s="1183"/>
      <c r="F341" s="1183"/>
      <c r="G341" s="1183"/>
      <c r="H341" s="1183"/>
      <c r="I341" s="1183"/>
      <c r="J341" s="1183"/>
      <c r="K341" s="1183"/>
      <c r="L341" s="1183"/>
      <c r="M341" s="1183"/>
      <c r="N341" s="1183"/>
      <c r="O341" s="1183"/>
      <c r="P341" s="6"/>
      <c r="Q341" s="626"/>
      <c r="R341" s="626"/>
      <c r="S341" s="626"/>
      <c r="T341" s="626"/>
      <c r="U341" s="627"/>
      <c r="V341" s="1134"/>
      <c r="W341" s="1135"/>
      <c r="X341" s="1135"/>
      <c r="Y341" s="1135"/>
      <c r="Z341" s="15"/>
      <c r="AA341" s="1145"/>
      <c r="AB341" s="1145"/>
      <c r="AC341" s="1145"/>
      <c r="AD341" s="1145"/>
      <c r="AE341" s="1145"/>
      <c r="AF341" s="1147"/>
      <c r="AG341" s="1147"/>
      <c r="AH341" s="1147"/>
      <c r="AI341" s="1147"/>
      <c r="AJ341" s="1147"/>
      <c r="AK341" s="1147"/>
      <c r="AL341" s="1147"/>
      <c r="AM341" s="1147"/>
      <c r="AN341" s="1147"/>
      <c r="AO341" s="1147"/>
      <c r="AP341" s="1147"/>
      <c r="AQ341" s="1147"/>
      <c r="AR341" s="1151"/>
      <c r="AS341" s="1151"/>
      <c r="AT341" s="1151"/>
      <c r="AU341" s="1151"/>
      <c r="AV341" s="1151"/>
      <c r="AW341" s="1151"/>
      <c r="AX341" s="632"/>
      <c r="AY341" s="177"/>
      <c r="AZ341" s="1183"/>
      <c r="BA341" s="1183"/>
      <c r="BB341" s="1183"/>
      <c r="BC341" s="1183"/>
      <c r="BD341" s="1183"/>
      <c r="BE341" s="1183"/>
      <c r="BF341" s="1183"/>
      <c r="BG341" s="1183"/>
      <c r="BH341" s="1183"/>
      <c r="BI341" s="1183"/>
      <c r="BJ341" s="1183"/>
      <c r="BK341" s="1183"/>
      <c r="BL341" s="1183"/>
      <c r="BM341" s="6"/>
      <c r="BN341" s="626"/>
      <c r="BO341" s="626"/>
      <c r="BP341" s="626"/>
      <c r="BQ341" s="626"/>
      <c r="BR341" s="627"/>
      <c r="BS341" s="1134"/>
      <c r="BT341" s="1135"/>
      <c r="BU341" s="1135"/>
      <c r="BV341" s="1135"/>
      <c r="BW341" s="15"/>
      <c r="BX341" s="1145"/>
      <c r="BY341" s="1145"/>
      <c r="BZ341" s="1145"/>
      <c r="CA341" s="1145"/>
      <c r="CB341" s="1145"/>
      <c r="CC341" s="1147"/>
      <c r="CD341" s="1147"/>
      <c r="CE341" s="1147"/>
      <c r="CF341" s="1147"/>
      <c r="CG341" s="1147"/>
      <c r="CH341" s="1147"/>
      <c r="CI341" s="1147"/>
      <c r="CJ341" s="1147"/>
      <c r="CK341" s="1147"/>
      <c r="CL341" s="1147"/>
      <c r="CM341" s="1147"/>
      <c r="CN341" s="1147"/>
      <c r="CO341" s="1151"/>
      <c r="CP341" s="1151"/>
      <c r="CQ341" s="1151"/>
      <c r="CR341" s="1151"/>
      <c r="CS341" s="1151"/>
      <c r="CT341" s="1151"/>
      <c r="CU341" s="632"/>
      <c r="CV341" s="283"/>
      <c r="CW341" s="244"/>
      <c r="CX341" s="177"/>
      <c r="CY341" s="1183"/>
      <c r="CZ341" s="1183"/>
      <c r="DA341" s="1183"/>
      <c r="DB341" s="1183"/>
      <c r="DC341" s="1183"/>
      <c r="DD341" s="1183"/>
      <c r="DE341" s="1183"/>
      <c r="DF341" s="1183"/>
      <c r="DG341" s="1183"/>
      <c r="DH341" s="1183"/>
      <c r="DI341" s="1183"/>
      <c r="DJ341" s="1183"/>
      <c r="DK341" s="1183"/>
      <c r="DL341" s="6"/>
      <c r="DM341" s="626"/>
      <c r="DN341" s="626"/>
      <c r="DO341" s="626"/>
      <c r="DP341" s="626"/>
      <c r="DQ341" s="627"/>
      <c r="DR341" s="1134"/>
      <c r="DS341" s="1135"/>
      <c r="DT341" s="1135"/>
      <c r="DU341" s="1135"/>
      <c r="DV341" s="15"/>
      <c r="DW341" s="1145"/>
      <c r="DX341" s="1145"/>
      <c r="DY341" s="1145"/>
      <c r="DZ341" s="1145"/>
      <c r="EA341" s="1145"/>
      <c r="EB341" s="1147"/>
      <c r="EC341" s="1147"/>
      <c r="ED341" s="1147"/>
      <c r="EE341" s="1147"/>
      <c r="EF341" s="1147"/>
      <c r="EG341" s="1147"/>
      <c r="EH341" s="1147"/>
      <c r="EI341" s="1147"/>
      <c r="EJ341" s="1147"/>
      <c r="EK341" s="1147"/>
      <c r="EL341" s="1147"/>
      <c r="EM341" s="1147"/>
      <c r="EN341" s="1151"/>
      <c r="EO341" s="1151"/>
      <c r="EP341" s="1151"/>
      <c r="EQ341" s="1151"/>
      <c r="ER341" s="1151"/>
      <c r="ES341" s="1151"/>
      <c r="ET341" s="632"/>
      <c r="EU341" s="177"/>
      <c r="EV341" s="1183"/>
      <c r="EW341" s="1183"/>
      <c r="EX341" s="1183"/>
      <c r="EY341" s="1183"/>
      <c r="EZ341" s="1183"/>
      <c r="FA341" s="1183"/>
      <c r="FB341" s="1183"/>
      <c r="FC341" s="1183"/>
      <c r="FD341" s="1183"/>
      <c r="FE341" s="1183"/>
      <c r="FF341" s="1183"/>
      <c r="FG341" s="1183"/>
      <c r="FH341" s="1183"/>
      <c r="FI341" s="6"/>
      <c r="FJ341" s="626"/>
      <c r="FK341" s="626"/>
      <c r="FL341" s="626"/>
      <c r="FM341" s="626"/>
      <c r="FN341" s="627"/>
      <c r="FO341" s="1134"/>
      <c r="FP341" s="1135"/>
      <c r="FQ341" s="1135"/>
      <c r="FR341" s="1135"/>
      <c r="FS341" s="15"/>
      <c r="FT341" s="1145"/>
      <c r="FU341" s="1145"/>
      <c r="FV341" s="1145"/>
      <c r="FW341" s="1145"/>
      <c r="FX341" s="1145"/>
      <c r="FY341" s="1147"/>
      <c r="FZ341" s="1147"/>
      <c r="GA341" s="1147"/>
      <c r="GB341" s="1147"/>
      <c r="GC341" s="1147"/>
      <c r="GD341" s="1147"/>
      <c r="GE341" s="1147"/>
      <c r="GF341" s="1147"/>
      <c r="GG341" s="1147"/>
      <c r="GH341" s="1147"/>
      <c r="GI341" s="1147"/>
      <c r="GJ341" s="1147"/>
      <c r="GK341" s="1151"/>
      <c r="GL341" s="1151"/>
      <c r="GM341" s="1151"/>
      <c r="GN341" s="1151"/>
      <c r="GO341" s="1151"/>
      <c r="GP341" s="1151"/>
      <c r="GQ341" s="632"/>
      <c r="GR341" s="6"/>
    </row>
    <row r="342" spans="1:200" ht="5.25" customHeight="1" x14ac:dyDescent="0.25">
      <c r="A342" s="244"/>
      <c r="B342" s="177"/>
      <c r="C342" s="625"/>
      <c r="D342" s="625"/>
      <c r="E342" s="625"/>
      <c r="F342" s="625"/>
      <c r="G342" s="625"/>
      <c r="H342" s="625"/>
      <c r="I342" s="625"/>
      <c r="J342" s="625"/>
      <c r="K342" s="625"/>
      <c r="L342" s="625"/>
      <c r="M342" s="625"/>
      <c r="N342" s="625"/>
      <c r="O342" s="625"/>
      <c r="P342" s="625"/>
      <c r="Q342" s="625"/>
      <c r="R342" s="625"/>
      <c r="S342" s="625"/>
      <c r="T342" s="625"/>
      <c r="U342" s="625"/>
      <c r="V342" s="625"/>
      <c r="W342" s="625"/>
      <c r="X342" s="625"/>
      <c r="Y342" s="625"/>
      <c r="Z342" s="15"/>
      <c r="AA342" s="1145"/>
      <c r="AB342" s="1145"/>
      <c r="AC342" s="1145"/>
      <c r="AD342" s="1145"/>
      <c r="AE342" s="1145"/>
      <c r="AF342" s="1147"/>
      <c r="AG342" s="1147"/>
      <c r="AH342" s="1147"/>
      <c r="AI342" s="1147"/>
      <c r="AJ342" s="1147"/>
      <c r="AK342" s="1147"/>
      <c r="AL342" s="1147"/>
      <c r="AM342" s="1147"/>
      <c r="AN342" s="1147"/>
      <c r="AO342" s="1147"/>
      <c r="AP342" s="1147"/>
      <c r="AQ342" s="1147"/>
      <c r="AR342" s="1151"/>
      <c r="AS342" s="1151"/>
      <c r="AT342" s="1151"/>
      <c r="AU342" s="1151"/>
      <c r="AV342" s="1151"/>
      <c r="AW342" s="1151"/>
      <c r="AX342" s="632"/>
      <c r="AY342" s="177"/>
      <c r="AZ342" s="625"/>
      <c r="BA342" s="625"/>
      <c r="BB342" s="625"/>
      <c r="BC342" s="625"/>
      <c r="BD342" s="625"/>
      <c r="BE342" s="625"/>
      <c r="BF342" s="625"/>
      <c r="BG342" s="625"/>
      <c r="BH342" s="625"/>
      <c r="BI342" s="625"/>
      <c r="BJ342" s="625"/>
      <c r="BK342" s="625"/>
      <c r="BL342" s="625"/>
      <c r="BM342" s="625"/>
      <c r="BN342" s="625"/>
      <c r="BO342" s="625"/>
      <c r="BP342" s="625"/>
      <c r="BQ342" s="625"/>
      <c r="BR342" s="625"/>
      <c r="BS342" s="625"/>
      <c r="BT342" s="625"/>
      <c r="BU342" s="625"/>
      <c r="BV342" s="625"/>
      <c r="BW342" s="15"/>
      <c r="BX342" s="1145"/>
      <c r="BY342" s="1145"/>
      <c r="BZ342" s="1145"/>
      <c r="CA342" s="1145"/>
      <c r="CB342" s="1145"/>
      <c r="CC342" s="1147"/>
      <c r="CD342" s="1147"/>
      <c r="CE342" s="1147"/>
      <c r="CF342" s="1147"/>
      <c r="CG342" s="1147"/>
      <c r="CH342" s="1147"/>
      <c r="CI342" s="1147"/>
      <c r="CJ342" s="1147"/>
      <c r="CK342" s="1147"/>
      <c r="CL342" s="1147"/>
      <c r="CM342" s="1147"/>
      <c r="CN342" s="1147"/>
      <c r="CO342" s="1151"/>
      <c r="CP342" s="1151"/>
      <c r="CQ342" s="1151"/>
      <c r="CR342" s="1151"/>
      <c r="CS342" s="1151"/>
      <c r="CT342" s="1151"/>
      <c r="CU342" s="632"/>
      <c r="CV342" s="283"/>
      <c r="CW342" s="244"/>
      <c r="CX342" s="177"/>
      <c r="CY342" s="625"/>
      <c r="CZ342" s="625"/>
      <c r="DA342" s="625"/>
      <c r="DB342" s="625"/>
      <c r="DC342" s="625"/>
      <c r="DD342" s="625"/>
      <c r="DE342" s="625"/>
      <c r="DF342" s="625"/>
      <c r="DG342" s="625"/>
      <c r="DH342" s="625"/>
      <c r="DI342" s="625"/>
      <c r="DJ342" s="625"/>
      <c r="DK342" s="625"/>
      <c r="DL342" s="625"/>
      <c r="DM342" s="625"/>
      <c r="DN342" s="625"/>
      <c r="DO342" s="625"/>
      <c r="DP342" s="625"/>
      <c r="DQ342" s="625"/>
      <c r="DR342" s="625"/>
      <c r="DS342" s="625"/>
      <c r="DT342" s="625"/>
      <c r="DU342" s="625"/>
      <c r="DV342" s="15"/>
      <c r="DW342" s="1145"/>
      <c r="DX342" s="1145"/>
      <c r="DY342" s="1145"/>
      <c r="DZ342" s="1145"/>
      <c r="EA342" s="1145"/>
      <c r="EB342" s="1147"/>
      <c r="EC342" s="1147"/>
      <c r="ED342" s="1147"/>
      <c r="EE342" s="1147"/>
      <c r="EF342" s="1147"/>
      <c r="EG342" s="1147"/>
      <c r="EH342" s="1147"/>
      <c r="EI342" s="1147"/>
      <c r="EJ342" s="1147"/>
      <c r="EK342" s="1147"/>
      <c r="EL342" s="1147"/>
      <c r="EM342" s="1147"/>
      <c r="EN342" s="1151"/>
      <c r="EO342" s="1151"/>
      <c r="EP342" s="1151"/>
      <c r="EQ342" s="1151"/>
      <c r="ER342" s="1151"/>
      <c r="ES342" s="1151"/>
      <c r="ET342" s="632"/>
      <c r="EU342" s="177"/>
      <c r="EV342" s="625"/>
      <c r="EW342" s="625"/>
      <c r="EX342" s="625"/>
      <c r="EY342" s="625"/>
      <c r="EZ342" s="625"/>
      <c r="FA342" s="625"/>
      <c r="FB342" s="625"/>
      <c r="FC342" s="625"/>
      <c r="FD342" s="625"/>
      <c r="FE342" s="625"/>
      <c r="FF342" s="625"/>
      <c r="FG342" s="625"/>
      <c r="FH342" s="625"/>
      <c r="FI342" s="625"/>
      <c r="FJ342" s="625"/>
      <c r="FK342" s="625"/>
      <c r="FL342" s="625"/>
      <c r="FM342" s="625"/>
      <c r="FN342" s="625"/>
      <c r="FO342" s="625"/>
      <c r="FP342" s="625"/>
      <c r="FQ342" s="625"/>
      <c r="FR342" s="625"/>
      <c r="FS342" s="15"/>
      <c r="FT342" s="1145"/>
      <c r="FU342" s="1145"/>
      <c r="FV342" s="1145"/>
      <c r="FW342" s="1145"/>
      <c r="FX342" s="1145"/>
      <c r="FY342" s="1147"/>
      <c r="FZ342" s="1147"/>
      <c r="GA342" s="1147"/>
      <c r="GB342" s="1147"/>
      <c r="GC342" s="1147"/>
      <c r="GD342" s="1147"/>
      <c r="GE342" s="1147"/>
      <c r="GF342" s="1147"/>
      <c r="GG342" s="1147"/>
      <c r="GH342" s="1147"/>
      <c r="GI342" s="1147"/>
      <c r="GJ342" s="1147"/>
      <c r="GK342" s="1151"/>
      <c r="GL342" s="1151"/>
      <c r="GM342" s="1151"/>
      <c r="GN342" s="1151"/>
      <c r="GO342" s="1151"/>
      <c r="GP342" s="1151"/>
      <c r="GQ342" s="632"/>
      <c r="GR342" s="6"/>
    </row>
    <row r="343" spans="1:200" ht="10.5" customHeight="1" x14ac:dyDescent="0.25">
      <c r="A343" s="244"/>
      <c r="B343" s="177"/>
      <c r="C343" s="628" t="str">
        <f>IF(Portada!$A$1="www.fly-logics.com","HORAS",0)</f>
        <v>HORAS</v>
      </c>
      <c r="D343" s="628"/>
      <c r="E343" s="628"/>
      <c r="F343" s="628"/>
      <c r="G343" s="629"/>
      <c r="H343" s="1168" t="str">
        <f>IF(SUMIFS(Bitácora!$AB$5:$AB$1036129,Bitácora!$D$5:$D$1036129,F299,Bitácora!$AN$5:$AN$1036129,V299,Bitácora!$E$5:$E$1036129,L299)=0," ",SUMIFS(Bitácora!$AB$5:$AB$1036129,Bitácora!$D$5:$D$1036129,F299,Bitácora!$AN$5:$AN$1036129,V299,Bitácora!$E$5:$E$1036129,L299))</f>
        <v xml:space="preserve"> </v>
      </c>
      <c r="I343" s="1169"/>
      <c r="J343" s="1169"/>
      <c r="K343" s="1169"/>
      <c r="L343" s="1169"/>
      <c r="M343" s="1169"/>
      <c r="N343" s="619"/>
      <c r="O343" s="620" t="str">
        <f>IF(Portada!$A$1="www.fly-logics.com","DÍA",0)</f>
        <v>DÍA</v>
      </c>
      <c r="P343" s="620"/>
      <c r="Q343" s="620"/>
      <c r="R343" s="620"/>
      <c r="S343" s="621"/>
      <c r="T343" s="1168" t="str">
        <f>IF(SUMIFS(Bitácora!$T$5:$T$1036129,Bitácora!$D$5:$D$1036129,F299,Bitácora!$E$5:$E$1036129,L299,Bitácora!$AN$5:$AN$1036129,V299,Bitácora!$AB$5:$AB$1036129,"&gt;0")=0," ",SUMIFS(Bitácora!$T$5:$T$1036129,Bitácora!$D$5:$D$1036129,F299,Bitácora!$E$5:$E$1036129,L299,Bitácora!$AN$5:$AN$1036129,V299,Bitácora!$AB$5:$AB$1036129,"&gt;0"))</f>
        <v xml:space="preserve"> </v>
      </c>
      <c r="U343" s="1169"/>
      <c r="V343" s="1169"/>
      <c r="W343" s="1169"/>
      <c r="X343" s="1169"/>
      <c r="Y343" s="1169"/>
      <c r="Z343" s="15"/>
      <c r="AA343" s="1145"/>
      <c r="AB343" s="1145"/>
      <c r="AC343" s="1145"/>
      <c r="AD343" s="1145"/>
      <c r="AE343" s="1145"/>
      <c r="AF343" s="1147"/>
      <c r="AG343" s="1147"/>
      <c r="AH343" s="1147"/>
      <c r="AI343" s="1147"/>
      <c r="AJ343" s="1170"/>
      <c r="AK343" s="1170"/>
      <c r="AL343" s="1170"/>
      <c r="AM343" s="1170"/>
      <c r="AN343" s="1170"/>
      <c r="AO343" s="1170"/>
      <c r="AP343" s="1170"/>
      <c r="AQ343" s="1170"/>
      <c r="AR343" s="1171"/>
      <c r="AS343" s="1171"/>
      <c r="AT343" s="1171"/>
      <c r="AU343" s="1171"/>
      <c r="AV343" s="1171"/>
      <c r="AW343" s="1171"/>
      <c r="AX343" s="632"/>
      <c r="AY343" s="177"/>
      <c r="AZ343" s="628" t="str">
        <f>IF(Portada!$A$1="www.fly-logics.com","HORAS",0)</f>
        <v>HORAS</v>
      </c>
      <c r="BA343" s="628"/>
      <c r="BB343" s="628"/>
      <c r="BC343" s="628"/>
      <c r="BD343" s="629"/>
      <c r="BE343" s="1168" t="str">
        <f>IF(SUMIFS(Bitácora!$AB$5:$AB$1036129,Bitácora!$D$5:$D$1036129,BC299,Bitácora!$AN$5:$AN$1036129,BS299,Bitácora!$E$5:$E$1036129,BI299)=0," ",SUMIFS(Bitácora!$AB$5:$AB$1036129,Bitácora!$D$5:$D$1036129,BC299,Bitácora!$AN$5:$AN$1036129,BS299,Bitácora!$E$5:$E$1036129,BI299))</f>
        <v xml:space="preserve"> </v>
      </c>
      <c r="BF343" s="1169"/>
      <c r="BG343" s="1169"/>
      <c r="BH343" s="1169"/>
      <c r="BI343" s="1169"/>
      <c r="BJ343" s="1169"/>
      <c r="BK343" s="619"/>
      <c r="BL343" s="620" t="str">
        <f>IF(Portada!$A$1="www.fly-logics.com","DÍA",0)</f>
        <v>DÍA</v>
      </c>
      <c r="BM343" s="620"/>
      <c r="BN343" s="620"/>
      <c r="BO343" s="620"/>
      <c r="BP343" s="621"/>
      <c r="BQ343" s="1168" t="str">
        <f>IF(SUMIFS(Bitácora!$T$5:$T$1036129,Bitácora!$D$5:$D$1036129,BC299,Bitácora!$E$5:$E$1036129,BI299,Bitácora!$AN$5:$AN$1036129,BS299,Bitácora!$AB$5:$AB$1036129,"&gt;0")=0," ",SUMIFS(Bitácora!$T$5:$T$1036129,Bitácora!$D$5:$D$1036129,BC299,Bitácora!$E$5:$E$1036129,BI299,Bitácora!$AN$5:$AN$1036129,BS299,Bitácora!$AB$5:$AB$1036129,"&gt;0"))</f>
        <v xml:space="preserve"> </v>
      </c>
      <c r="BR343" s="1169"/>
      <c r="BS343" s="1169"/>
      <c r="BT343" s="1169"/>
      <c r="BU343" s="1169"/>
      <c r="BV343" s="1169"/>
      <c r="BW343" s="15"/>
      <c r="BX343" s="1145"/>
      <c r="BY343" s="1145"/>
      <c r="BZ343" s="1145"/>
      <c r="CA343" s="1145"/>
      <c r="CB343" s="1145"/>
      <c r="CC343" s="1147"/>
      <c r="CD343" s="1147"/>
      <c r="CE343" s="1147"/>
      <c r="CF343" s="1147"/>
      <c r="CG343" s="1170"/>
      <c r="CH343" s="1170"/>
      <c r="CI343" s="1170"/>
      <c r="CJ343" s="1170"/>
      <c r="CK343" s="1170"/>
      <c r="CL343" s="1170"/>
      <c r="CM343" s="1170"/>
      <c r="CN343" s="1170"/>
      <c r="CO343" s="1171"/>
      <c r="CP343" s="1171"/>
      <c r="CQ343" s="1171"/>
      <c r="CR343" s="1171"/>
      <c r="CS343" s="1171"/>
      <c r="CT343" s="1171"/>
      <c r="CU343" s="632"/>
      <c r="CV343" s="283"/>
      <c r="CW343" s="244"/>
      <c r="CX343" s="177"/>
      <c r="CY343" s="628" t="str">
        <f>IF(Portada!$A$1="www.fly-logics.com","HORAS",0)</f>
        <v>HORAS</v>
      </c>
      <c r="CZ343" s="628"/>
      <c r="DA343" s="628"/>
      <c r="DB343" s="628"/>
      <c r="DC343" s="629"/>
      <c r="DD343" s="1168" t="str">
        <f>IF(SUMIFS(Bitácora!$AB$5:$AB$1036129,Bitácora!$D$5:$D$1036129,DB299,Bitácora!$AN$5:$AN$1036129,DR299,Bitácora!$E$5:$E$1036129,DH299)=0," ",SUMIFS(Bitácora!$AB$5:$AB$1036129,Bitácora!$D$5:$D$1036129,DB299,Bitácora!$AN$5:$AN$1036129,DR299,Bitácora!$E$5:$E$1036129,DH299))</f>
        <v xml:space="preserve"> </v>
      </c>
      <c r="DE343" s="1169"/>
      <c r="DF343" s="1169"/>
      <c r="DG343" s="1169"/>
      <c r="DH343" s="1169"/>
      <c r="DI343" s="1169"/>
      <c r="DJ343" s="619"/>
      <c r="DK343" s="620" t="str">
        <f>IF(Portada!$A$1="www.fly-logics.com","DÍA",0)</f>
        <v>DÍA</v>
      </c>
      <c r="DL343" s="620"/>
      <c r="DM343" s="620"/>
      <c r="DN343" s="620"/>
      <c r="DO343" s="621"/>
      <c r="DP343" s="1168" t="str">
        <f>IF(SUMIFS(Bitácora!$T$5:$T$1036129,Bitácora!$D$5:$D$1036129,DB299,Bitácora!$E$5:$E$1036129,DH299,Bitácora!$AN$5:$AN$1036129,DR299,Bitácora!$AB$5:$AB$1036129,"&gt;0")=0," ",SUMIFS(Bitácora!$T$5:$T$1036129,Bitácora!$D$5:$D$1036129,DB299,Bitácora!$E$5:$E$1036129,DH299,Bitácora!$AN$5:$AN$1036129,DR299,Bitácora!$AB$5:$AB$1036129,"&gt;0"))</f>
        <v xml:space="preserve"> </v>
      </c>
      <c r="DQ343" s="1169"/>
      <c r="DR343" s="1169"/>
      <c r="DS343" s="1169"/>
      <c r="DT343" s="1169"/>
      <c r="DU343" s="1169"/>
      <c r="DV343" s="15"/>
      <c r="DW343" s="1145"/>
      <c r="DX343" s="1145"/>
      <c r="DY343" s="1145"/>
      <c r="DZ343" s="1145"/>
      <c r="EA343" s="1145"/>
      <c r="EB343" s="1147"/>
      <c r="EC343" s="1147"/>
      <c r="ED343" s="1147"/>
      <c r="EE343" s="1147"/>
      <c r="EF343" s="1170"/>
      <c r="EG343" s="1170"/>
      <c r="EH343" s="1170"/>
      <c r="EI343" s="1170"/>
      <c r="EJ343" s="1170"/>
      <c r="EK343" s="1170"/>
      <c r="EL343" s="1170"/>
      <c r="EM343" s="1170"/>
      <c r="EN343" s="1171"/>
      <c r="EO343" s="1171"/>
      <c r="EP343" s="1171"/>
      <c r="EQ343" s="1171"/>
      <c r="ER343" s="1171"/>
      <c r="ES343" s="1171"/>
      <c r="ET343" s="632"/>
      <c r="EU343" s="177"/>
      <c r="EV343" s="628" t="str">
        <f>IF(Portada!$A$1="www.fly-logics.com","HORAS",0)</f>
        <v>HORAS</v>
      </c>
      <c r="EW343" s="628"/>
      <c r="EX343" s="628"/>
      <c r="EY343" s="628"/>
      <c r="EZ343" s="629"/>
      <c r="FA343" s="1168" t="str">
        <f>IF(SUMIFS(Bitácora!$AB$5:$AB$1036129,Bitácora!$D$5:$D$1036129,EY299,Bitácora!$AN$5:$AN$1036129,FO299,Bitácora!$E$5:$E$1036129,FE299)=0," ",SUMIFS(Bitácora!$AB$5:$AB$1036129,Bitácora!$D$5:$D$1036129,EY299,Bitácora!$AN$5:$AN$1036129,FO299,Bitácora!$E$5:$E$1036129,FE299))</f>
        <v xml:space="preserve"> </v>
      </c>
      <c r="FB343" s="1169"/>
      <c r="FC343" s="1169"/>
      <c r="FD343" s="1169"/>
      <c r="FE343" s="1169"/>
      <c r="FF343" s="1169"/>
      <c r="FG343" s="619"/>
      <c r="FH343" s="620" t="str">
        <f>IF(Portada!$A$1="www.fly-logics.com","DÍA",0)</f>
        <v>DÍA</v>
      </c>
      <c r="FI343" s="620"/>
      <c r="FJ343" s="620"/>
      <c r="FK343" s="620"/>
      <c r="FL343" s="621"/>
      <c r="FM343" s="1168" t="str">
        <f>IF(SUMIFS(Bitácora!$T$5:$T$1036129,Bitácora!$D$5:$D$1036129,EY299,Bitácora!$E$5:$E$1036129,FE299,Bitácora!$AN$5:$AN$1036129,FO299,Bitácora!$AB$5:$AB$1036129,"&gt;0")=0," ",SUMIFS(Bitácora!$T$5:$T$1036129,Bitácora!$D$5:$D$1036129,EY299,Bitácora!$E$5:$E$1036129,FE299,Bitácora!$AN$5:$AN$1036129,FO299,Bitácora!$AB$5:$AB$1036129,"&gt;0"))</f>
        <v xml:space="preserve"> </v>
      </c>
      <c r="FN343" s="1169"/>
      <c r="FO343" s="1169"/>
      <c r="FP343" s="1169"/>
      <c r="FQ343" s="1169"/>
      <c r="FR343" s="1169"/>
      <c r="FS343" s="15"/>
      <c r="FT343" s="1145"/>
      <c r="FU343" s="1145"/>
      <c r="FV343" s="1145"/>
      <c r="FW343" s="1145"/>
      <c r="FX343" s="1145"/>
      <c r="FY343" s="1147"/>
      <c r="FZ343" s="1147"/>
      <c r="GA343" s="1147"/>
      <c r="GB343" s="1147"/>
      <c r="GC343" s="1170"/>
      <c r="GD343" s="1170"/>
      <c r="GE343" s="1170"/>
      <c r="GF343" s="1170"/>
      <c r="GG343" s="1170"/>
      <c r="GH343" s="1170"/>
      <c r="GI343" s="1170"/>
      <c r="GJ343" s="1170"/>
      <c r="GK343" s="1171"/>
      <c r="GL343" s="1171"/>
      <c r="GM343" s="1171"/>
      <c r="GN343" s="1171"/>
      <c r="GO343" s="1171"/>
      <c r="GP343" s="1171"/>
      <c r="GQ343" s="632"/>
      <c r="GR343" s="6"/>
    </row>
    <row r="344" spans="1:200" ht="8.85" customHeight="1" x14ac:dyDescent="0.25">
      <c r="A344" s="244"/>
      <c r="B344" s="177"/>
      <c r="C344" s="628"/>
      <c r="D344" s="628"/>
      <c r="E344" s="628"/>
      <c r="F344" s="628"/>
      <c r="G344" s="629"/>
      <c r="H344" s="1172"/>
      <c r="I344" s="1169"/>
      <c r="J344" s="1169"/>
      <c r="K344" s="1169"/>
      <c r="L344" s="1169"/>
      <c r="M344" s="1169"/>
      <c r="N344" s="619"/>
      <c r="O344" s="620"/>
      <c r="P344" s="620"/>
      <c r="Q344" s="620"/>
      <c r="R344" s="620"/>
      <c r="S344" s="621"/>
      <c r="T344" s="1172"/>
      <c r="U344" s="1169"/>
      <c r="V344" s="1169"/>
      <c r="W344" s="1169"/>
      <c r="X344" s="1169"/>
      <c r="Y344" s="1169"/>
      <c r="Z344" s="15"/>
      <c r="AA344" s="1173" t="str">
        <f>IF(Portada!$A$1="www.fly-logics.com","TOTAL
ANUAL",0)</f>
        <v>TOTAL
ANUAL</v>
      </c>
      <c r="AB344" s="1173"/>
      <c r="AC344" s="1173"/>
      <c r="AD344" s="1173"/>
      <c r="AE344" s="1173"/>
      <c r="AF344" s="1174" t="str">
        <f t="shared" ref="AF344" si="440">IF(SUM(AF339,AF317)=0," ",SUM(AF339,AF317))</f>
        <v xml:space="preserve"> </v>
      </c>
      <c r="AG344" s="1174"/>
      <c r="AH344" s="1174"/>
      <c r="AI344" s="1175"/>
      <c r="AJ344" s="1174" t="str">
        <f t="shared" ref="AJ344" si="441">IF(SUM(AJ339,AJ317)=0," ",SUM(AJ339,AJ317))</f>
        <v xml:space="preserve"> </v>
      </c>
      <c r="AK344" s="1174"/>
      <c r="AL344" s="1174"/>
      <c r="AM344" s="1174"/>
      <c r="AN344" s="1174" t="str">
        <f t="shared" ref="AN344" si="442">IF(SUM(AN339,AN317)=0," ",SUM(AN339,AN317))</f>
        <v xml:space="preserve"> </v>
      </c>
      <c r="AO344" s="1174"/>
      <c r="AP344" s="1174"/>
      <c r="AQ344" s="1174"/>
      <c r="AR344" s="1176" t="str">
        <f t="shared" ref="AR344" si="443">IF(SUM(AR339,AR317)=0," ",SUM(AR339,AR317))</f>
        <v xml:space="preserve"> </v>
      </c>
      <c r="AS344" s="1176"/>
      <c r="AT344" s="1176"/>
      <c r="AU344" s="1176" t="str">
        <f t="shared" ref="AU344" si="444">IF(SUM(AU339,AU317)=0," ",SUM(AU339,AU317))</f>
        <v xml:space="preserve"> </v>
      </c>
      <c r="AV344" s="1176"/>
      <c r="AW344" s="1176"/>
      <c r="AX344" s="632"/>
      <c r="AY344" s="177"/>
      <c r="AZ344" s="628"/>
      <c r="BA344" s="628"/>
      <c r="BB344" s="628"/>
      <c r="BC344" s="628"/>
      <c r="BD344" s="629"/>
      <c r="BE344" s="1172"/>
      <c r="BF344" s="1169"/>
      <c r="BG344" s="1169"/>
      <c r="BH344" s="1169"/>
      <c r="BI344" s="1169"/>
      <c r="BJ344" s="1169"/>
      <c r="BK344" s="619"/>
      <c r="BL344" s="620"/>
      <c r="BM344" s="620"/>
      <c r="BN344" s="620"/>
      <c r="BO344" s="620"/>
      <c r="BP344" s="621"/>
      <c r="BQ344" s="1172"/>
      <c r="BR344" s="1169"/>
      <c r="BS344" s="1169"/>
      <c r="BT344" s="1169"/>
      <c r="BU344" s="1169"/>
      <c r="BV344" s="1169"/>
      <c r="BW344" s="15"/>
      <c r="BX344" s="1173" t="str">
        <f>IF(Portada!$A$1="www.fly-logics.com","TOTAL
ANUAL",0)</f>
        <v>TOTAL
ANUAL</v>
      </c>
      <c r="BY344" s="1173"/>
      <c r="BZ344" s="1173"/>
      <c r="CA344" s="1173"/>
      <c r="CB344" s="1173"/>
      <c r="CC344" s="1174" t="str">
        <f t="shared" ref="CC344" si="445">IF(SUM(CC339,CC317)=0," ",SUM(CC339,CC317))</f>
        <v xml:space="preserve"> </v>
      </c>
      <c r="CD344" s="1174"/>
      <c r="CE344" s="1174"/>
      <c r="CF344" s="1175"/>
      <c r="CG344" s="1174" t="str">
        <f t="shared" ref="CG344" si="446">IF(SUM(CG339,CG317)=0," ",SUM(CG339,CG317))</f>
        <v xml:space="preserve"> </v>
      </c>
      <c r="CH344" s="1174"/>
      <c r="CI344" s="1174"/>
      <c r="CJ344" s="1174"/>
      <c r="CK344" s="1174" t="str">
        <f t="shared" ref="CK344" si="447">IF(SUM(CK339,CK317)=0," ",SUM(CK339,CK317))</f>
        <v xml:space="preserve"> </v>
      </c>
      <c r="CL344" s="1174"/>
      <c r="CM344" s="1174"/>
      <c r="CN344" s="1174"/>
      <c r="CO344" s="1176" t="str">
        <f t="shared" ref="CO344" si="448">IF(SUM(CO339,CO317)=0," ",SUM(CO339,CO317))</f>
        <v xml:space="preserve"> </v>
      </c>
      <c r="CP344" s="1176"/>
      <c r="CQ344" s="1176"/>
      <c r="CR344" s="1176" t="str">
        <f t="shared" ref="CR344" si="449">IF(SUM(CR339,CR317)=0," ",SUM(CR339,CR317))</f>
        <v xml:space="preserve"> </v>
      </c>
      <c r="CS344" s="1176"/>
      <c r="CT344" s="1176"/>
      <c r="CU344" s="632"/>
      <c r="CV344" s="283"/>
      <c r="CW344" s="244"/>
      <c r="CX344" s="177"/>
      <c r="CY344" s="628"/>
      <c r="CZ344" s="628"/>
      <c r="DA344" s="628"/>
      <c r="DB344" s="628"/>
      <c r="DC344" s="629"/>
      <c r="DD344" s="1172"/>
      <c r="DE344" s="1169"/>
      <c r="DF344" s="1169"/>
      <c r="DG344" s="1169"/>
      <c r="DH344" s="1169"/>
      <c r="DI344" s="1169"/>
      <c r="DJ344" s="619"/>
      <c r="DK344" s="620"/>
      <c r="DL344" s="620"/>
      <c r="DM344" s="620"/>
      <c r="DN344" s="620"/>
      <c r="DO344" s="621"/>
      <c r="DP344" s="1172"/>
      <c r="DQ344" s="1169"/>
      <c r="DR344" s="1169"/>
      <c r="DS344" s="1169"/>
      <c r="DT344" s="1169"/>
      <c r="DU344" s="1169"/>
      <c r="DV344" s="15"/>
      <c r="DW344" s="1173" t="str">
        <f>IF(Portada!$A$1="www.fly-logics.com","TOTAL
ANUAL",0)</f>
        <v>TOTAL
ANUAL</v>
      </c>
      <c r="DX344" s="1173"/>
      <c r="DY344" s="1173"/>
      <c r="DZ344" s="1173"/>
      <c r="EA344" s="1173"/>
      <c r="EB344" s="1174" t="str">
        <f t="shared" ref="EB344" si="450">IF(SUM(EB339,EB317)=0," ",SUM(EB339,EB317))</f>
        <v xml:space="preserve"> </v>
      </c>
      <c r="EC344" s="1174"/>
      <c r="ED344" s="1174"/>
      <c r="EE344" s="1175"/>
      <c r="EF344" s="1174" t="str">
        <f t="shared" ref="EF344" si="451">IF(SUM(EF339,EF317)=0," ",SUM(EF339,EF317))</f>
        <v xml:space="preserve"> </v>
      </c>
      <c r="EG344" s="1174"/>
      <c r="EH344" s="1174"/>
      <c r="EI344" s="1174"/>
      <c r="EJ344" s="1174" t="str">
        <f t="shared" ref="EJ344" si="452">IF(SUM(EJ339,EJ317)=0," ",SUM(EJ339,EJ317))</f>
        <v xml:space="preserve"> </v>
      </c>
      <c r="EK344" s="1174"/>
      <c r="EL344" s="1174"/>
      <c r="EM344" s="1174"/>
      <c r="EN344" s="1176" t="str">
        <f t="shared" ref="EN344" si="453">IF(SUM(EN339,EN317)=0," ",SUM(EN339,EN317))</f>
        <v xml:space="preserve"> </v>
      </c>
      <c r="EO344" s="1176"/>
      <c r="EP344" s="1176"/>
      <c r="EQ344" s="1176" t="str">
        <f t="shared" ref="EQ344" si="454">IF(SUM(EQ339,EQ317)=0," ",SUM(EQ339,EQ317))</f>
        <v xml:space="preserve"> </v>
      </c>
      <c r="ER344" s="1176"/>
      <c r="ES344" s="1176"/>
      <c r="ET344" s="632"/>
      <c r="EU344" s="177"/>
      <c r="EV344" s="628"/>
      <c r="EW344" s="628"/>
      <c r="EX344" s="628"/>
      <c r="EY344" s="628"/>
      <c r="EZ344" s="629"/>
      <c r="FA344" s="1172"/>
      <c r="FB344" s="1169"/>
      <c r="FC344" s="1169"/>
      <c r="FD344" s="1169"/>
      <c r="FE344" s="1169"/>
      <c r="FF344" s="1169"/>
      <c r="FG344" s="619"/>
      <c r="FH344" s="620"/>
      <c r="FI344" s="620"/>
      <c r="FJ344" s="620"/>
      <c r="FK344" s="620"/>
      <c r="FL344" s="621"/>
      <c r="FM344" s="1172"/>
      <c r="FN344" s="1169"/>
      <c r="FO344" s="1169"/>
      <c r="FP344" s="1169"/>
      <c r="FQ344" s="1169"/>
      <c r="FR344" s="1169"/>
      <c r="FS344" s="15"/>
      <c r="FT344" s="1173" t="str">
        <f>IF(Portada!$A$1="www.fly-logics.com","TOTAL
ANUAL",0)</f>
        <v>TOTAL
ANUAL</v>
      </c>
      <c r="FU344" s="1173"/>
      <c r="FV344" s="1173"/>
      <c r="FW344" s="1173"/>
      <c r="FX344" s="1173"/>
      <c r="FY344" s="1174" t="str">
        <f t="shared" ref="FY344" si="455">IF(SUM(FY339,FY317)=0," ",SUM(FY339,FY317))</f>
        <v xml:space="preserve"> </v>
      </c>
      <c r="FZ344" s="1174"/>
      <c r="GA344" s="1174"/>
      <c r="GB344" s="1175"/>
      <c r="GC344" s="1174" t="str">
        <f t="shared" ref="GC344" si="456">IF(SUM(GC339,GC317)=0," ",SUM(GC339,GC317))</f>
        <v xml:space="preserve"> </v>
      </c>
      <c r="GD344" s="1174"/>
      <c r="GE344" s="1174"/>
      <c r="GF344" s="1174"/>
      <c r="GG344" s="1174" t="str">
        <f t="shared" ref="GG344" si="457">IF(SUM(GG339,GG317)=0," ",SUM(GG339,GG317))</f>
        <v xml:space="preserve"> </v>
      </c>
      <c r="GH344" s="1174"/>
      <c r="GI344" s="1174"/>
      <c r="GJ344" s="1174"/>
      <c r="GK344" s="1176" t="str">
        <f t="shared" ref="GK344" si="458">IF(SUM(GK339,GK317)=0," ",SUM(GK339,GK317))</f>
        <v xml:space="preserve"> </v>
      </c>
      <c r="GL344" s="1176"/>
      <c r="GM344" s="1176"/>
      <c r="GN344" s="1176" t="str">
        <f t="shared" ref="GN344" si="459">IF(SUM(GN339,GN317)=0," ",SUM(GN339,GN317))</f>
        <v xml:space="preserve"> </v>
      </c>
      <c r="GO344" s="1176"/>
      <c r="GP344" s="1176"/>
      <c r="GQ344" s="632"/>
      <c r="GR344" s="6"/>
    </row>
    <row r="345" spans="1:200" ht="3" customHeight="1" x14ac:dyDescent="0.25">
      <c r="A345" s="244"/>
      <c r="B345" s="177"/>
      <c r="C345" s="625"/>
      <c r="D345" s="625"/>
      <c r="E345" s="625"/>
      <c r="F345" s="625"/>
      <c r="G345" s="625"/>
      <c r="H345" s="625"/>
      <c r="I345" s="625"/>
      <c r="J345" s="625"/>
      <c r="K345" s="625"/>
      <c r="L345" s="625"/>
      <c r="M345" s="625"/>
      <c r="N345" s="625"/>
      <c r="O345" s="625"/>
      <c r="P345" s="625"/>
      <c r="Q345" s="625"/>
      <c r="R345" s="625"/>
      <c r="S345" s="625"/>
      <c r="T345" s="625"/>
      <c r="U345" s="625"/>
      <c r="V345" s="625"/>
      <c r="W345" s="625"/>
      <c r="X345" s="625"/>
      <c r="Y345" s="625"/>
      <c r="Z345" s="15"/>
      <c r="AA345" s="1173"/>
      <c r="AB345" s="1173"/>
      <c r="AC345" s="1173"/>
      <c r="AD345" s="1173"/>
      <c r="AE345" s="1173"/>
      <c r="AF345" s="1174"/>
      <c r="AG345" s="1174"/>
      <c r="AH345" s="1174"/>
      <c r="AI345" s="1175"/>
      <c r="AJ345" s="1174"/>
      <c r="AK345" s="1174"/>
      <c r="AL345" s="1174"/>
      <c r="AM345" s="1174"/>
      <c r="AN345" s="1174"/>
      <c r="AO345" s="1174"/>
      <c r="AP345" s="1174"/>
      <c r="AQ345" s="1174"/>
      <c r="AR345" s="1176"/>
      <c r="AS345" s="1176"/>
      <c r="AT345" s="1176"/>
      <c r="AU345" s="1176"/>
      <c r="AV345" s="1176"/>
      <c r="AW345" s="1176"/>
      <c r="AX345" s="632"/>
      <c r="AY345" s="177"/>
      <c r="AZ345" s="625"/>
      <c r="BA345" s="625"/>
      <c r="BB345" s="625"/>
      <c r="BC345" s="625"/>
      <c r="BD345" s="625"/>
      <c r="BE345" s="625"/>
      <c r="BF345" s="625"/>
      <c r="BG345" s="625"/>
      <c r="BH345" s="625"/>
      <c r="BI345" s="625"/>
      <c r="BJ345" s="625"/>
      <c r="BK345" s="625"/>
      <c r="BL345" s="625"/>
      <c r="BM345" s="625"/>
      <c r="BN345" s="625"/>
      <c r="BO345" s="625"/>
      <c r="BP345" s="625"/>
      <c r="BQ345" s="625"/>
      <c r="BR345" s="625"/>
      <c r="BS345" s="625"/>
      <c r="BT345" s="625"/>
      <c r="BU345" s="625"/>
      <c r="BV345" s="625"/>
      <c r="BW345" s="15"/>
      <c r="BX345" s="1173"/>
      <c r="BY345" s="1173"/>
      <c r="BZ345" s="1173"/>
      <c r="CA345" s="1173"/>
      <c r="CB345" s="1173"/>
      <c r="CC345" s="1174"/>
      <c r="CD345" s="1174"/>
      <c r="CE345" s="1174"/>
      <c r="CF345" s="1175"/>
      <c r="CG345" s="1174"/>
      <c r="CH345" s="1174"/>
      <c r="CI345" s="1174"/>
      <c r="CJ345" s="1174"/>
      <c r="CK345" s="1174"/>
      <c r="CL345" s="1174"/>
      <c r="CM345" s="1174"/>
      <c r="CN345" s="1174"/>
      <c r="CO345" s="1176"/>
      <c r="CP345" s="1176"/>
      <c r="CQ345" s="1176"/>
      <c r="CR345" s="1176"/>
      <c r="CS345" s="1176"/>
      <c r="CT345" s="1176"/>
      <c r="CU345" s="632"/>
      <c r="CV345" s="283"/>
      <c r="CW345" s="244"/>
      <c r="CX345" s="177"/>
      <c r="CY345" s="625"/>
      <c r="CZ345" s="625"/>
      <c r="DA345" s="625"/>
      <c r="DB345" s="625"/>
      <c r="DC345" s="625"/>
      <c r="DD345" s="625"/>
      <c r="DE345" s="625"/>
      <c r="DF345" s="625"/>
      <c r="DG345" s="625"/>
      <c r="DH345" s="625"/>
      <c r="DI345" s="625"/>
      <c r="DJ345" s="625"/>
      <c r="DK345" s="625"/>
      <c r="DL345" s="625"/>
      <c r="DM345" s="625"/>
      <c r="DN345" s="625"/>
      <c r="DO345" s="625"/>
      <c r="DP345" s="625"/>
      <c r="DQ345" s="625"/>
      <c r="DR345" s="625"/>
      <c r="DS345" s="625"/>
      <c r="DT345" s="625"/>
      <c r="DU345" s="625"/>
      <c r="DV345" s="15"/>
      <c r="DW345" s="1173"/>
      <c r="DX345" s="1173"/>
      <c r="DY345" s="1173"/>
      <c r="DZ345" s="1173"/>
      <c r="EA345" s="1173"/>
      <c r="EB345" s="1174"/>
      <c r="EC345" s="1174"/>
      <c r="ED345" s="1174"/>
      <c r="EE345" s="1175"/>
      <c r="EF345" s="1174"/>
      <c r="EG345" s="1174"/>
      <c r="EH345" s="1174"/>
      <c r="EI345" s="1174"/>
      <c r="EJ345" s="1174"/>
      <c r="EK345" s="1174"/>
      <c r="EL345" s="1174"/>
      <c r="EM345" s="1174"/>
      <c r="EN345" s="1176"/>
      <c r="EO345" s="1176"/>
      <c r="EP345" s="1176"/>
      <c r="EQ345" s="1176"/>
      <c r="ER345" s="1176"/>
      <c r="ES345" s="1176"/>
      <c r="ET345" s="632"/>
      <c r="EU345" s="177"/>
      <c r="EV345" s="625"/>
      <c r="EW345" s="625"/>
      <c r="EX345" s="625"/>
      <c r="EY345" s="625"/>
      <c r="EZ345" s="625"/>
      <c r="FA345" s="625"/>
      <c r="FB345" s="625"/>
      <c r="FC345" s="625"/>
      <c r="FD345" s="625"/>
      <c r="FE345" s="625"/>
      <c r="FF345" s="625"/>
      <c r="FG345" s="625"/>
      <c r="FH345" s="625"/>
      <c r="FI345" s="625"/>
      <c r="FJ345" s="625"/>
      <c r="FK345" s="625"/>
      <c r="FL345" s="625"/>
      <c r="FM345" s="625"/>
      <c r="FN345" s="625"/>
      <c r="FO345" s="625"/>
      <c r="FP345" s="625"/>
      <c r="FQ345" s="625"/>
      <c r="FR345" s="625"/>
      <c r="FS345" s="15"/>
      <c r="FT345" s="1173"/>
      <c r="FU345" s="1173"/>
      <c r="FV345" s="1173"/>
      <c r="FW345" s="1173"/>
      <c r="FX345" s="1173"/>
      <c r="FY345" s="1174"/>
      <c r="FZ345" s="1174"/>
      <c r="GA345" s="1174"/>
      <c r="GB345" s="1175"/>
      <c r="GC345" s="1174"/>
      <c r="GD345" s="1174"/>
      <c r="GE345" s="1174"/>
      <c r="GF345" s="1174"/>
      <c r="GG345" s="1174"/>
      <c r="GH345" s="1174"/>
      <c r="GI345" s="1174"/>
      <c r="GJ345" s="1174"/>
      <c r="GK345" s="1176"/>
      <c r="GL345" s="1176"/>
      <c r="GM345" s="1176"/>
      <c r="GN345" s="1176"/>
      <c r="GO345" s="1176"/>
      <c r="GP345" s="1176"/>
      <c r="GQ345" s="632"/>
      <c r="GR345" s="6"/>
    </row>
    <row r="346" spans="1:200" ht="10.5" customHeight="1" x14ac:dyDescent="0.25">
      <c r="A346" s="244"/>
      <c r="B346" s="177"/>
      <c r="C346" s="620" t="str">
        <f>IF(Portada!$A$1="www.fly-logics.com","IFR",0)</f>
        <v>IFR</v>
      </c>
      <c r="D346" s="620"/>
      <c r="E346" s="620"/>
      <c r="F346" s="620"/>
      <c r="G346" s="621"/>
      <c r="H346" s="1168" t="str">
        <f>IF(SUMIFS(Bitácora!$V$5:$V$1036129,Bitácora!$D$5:$D$1036129,F299,Bitácora!$E$5:$E$1036129,L299,Bitácora!$AN$5:$AN$1036129,V299,Bitácora!$AB$5:$AB$1036129,"&gt;0")=0," ",SUMIFS(Bitácora!$V$5:$V$1036129,Bitácora!$D$5:$D$1036129,F299,Bitácora!$E$5:$E$1036129,L299,Bitácora!$AN$5:$AN$1036129,V299,Bitácora!$AB$5:$AB$1036129,"&gt;0"))</f>
        <v xml:space="preserve"> </v>
      </c>
      <c r="I346" s="1169"/>
      <c r="J346" s="1169"/>
      <c r="K346" s="1169"/>
      <c r="L346" s="1169"/>
      <c r="M346" s="1169"/>
      <c r="N346" s="619"/>
      <c r="O346" s="620" t="str">
        <f>IF(Portada!$A$1="www.fly-logics.com","NOCHE",0)</f>
        <v>NOCHE</v>
      </c>
      <c r="P346" s="620"/>
      <c r="Q346" s="620"/>
      <c r="R346" s="620"/>
      <c r="S346" s="621"/>
      <c r="T346" s="1168" t="str">
        <f>IF(SUMIFS(Bitácora!$U$5:$U$1036129,Bitácora!$D$5:$D$1036129,F299,Bitácora!$E$5:$E$1036129,L299,Bitácora!$AN$5:$AN$1036129,V299,Bitácora!$AB$5:$AB$1036129,"&gt;0")=0," ",SUMIFS(Bitácora!$U$5:$U$1036129,Bitácora!$D$5:$D$1036129,F299,Bitácora!$E$5:$E$1036129,L299,Bitácora!$AN$5:$AN$1036129,V299,Bitácora!$AB$5:$AB$1036129,"&gt;0"))</f>
        <v xml:space="preserve"> </v>
      </c>
      <c r="U346" s="1169"/>
      <c r="V346" s="1169"/>
      <c r="W346" s="1169"/>
      <c r="X346" s="1169"/>
      <c r="Y346" s="1169"/>
      <c r="Z346" s="15"/>
      <c r="AA346" s="1173"/>
      <c r="AB346" s="1173"/>
      <c r="AC346" s="1173"/>
      <c r="AD346" s="1173"/>
      <c r="AE346" s="1173"/>
      <c r="AF346" s="1174"/>
      <c r="AG346" s="1174"/>
      <c r="AH346" s="1174"/>
      <c r="AI346" s="1175"/>
      <c r="AJ346" s="1174"/>
      <c r="AK346" s="1174"/>
      <c r="AL346" s="1174"/>
      <c r="AM346" s="1174"/>
      <c r="AN346" s="1174"/>
      <c r="AO346" s="1174"/>
      <c r="AP346" s="1174"/>
      <c r="AQ346" s="1174"/>
      <c r="AR346" s="1176"/>
      <c r="AS346" s="1176"/>
      <c r="AT346" s="1176"/>
      <c r="AU346" s="1176"/>
      <c r="AV346" s="1176"/>
      <c r="AW346" s="1176"/>
      <c r="AX346" s="632"/>
      <c r="AY346" s="177"/>
      <c r="AZ346" s="620" t="str">
        <f>IF(Portada!$A$1="www.fly-logics.com","IFR",0)</f>
        <v>IFR</v>
      </c>
      <c r="BA346" s="620"/>
      <c r="BB346" s="620"/>
      <c r="BC346" s="620"/>
      <c r="BD346" s="621"/>
      <c r="BE346" s="1168" t="str">
        <f>IF(SUMIFS(Bitácora!$V$5:$V$1036129,Bitácora!$D$5:$D$1036129,BC299,Bitácora!$E$5:$E$1036129,BI299,Bitácora!$AN$5:$AN$1036129,BS299,Bitácora!$AB$5:$AB$1036129,"&gt;0")=0," ",SUMIFS(Bitácora!$V$5:$V$1036129,Bitácora!$D$5:$D$1036129,BC299,Bitácora!$E$5:$E$1036129,BI299,Bitácora!$AN$5:$AN$1036129,BS299,Bitácora!$AB$5:$AB$1036129,"&gt;0"))</f>
        <v xml:space="preserve"> </v>
      </c>
      <c r="BF346" s="1169"/>
      <c r="BG346" s="1169"/>
      <c r="BH346" s="1169"/>
      <c r="BI346" s="1169"/>
      <c r="BJ346" s="1169"/>
      <c r="BK346" s="619"/>
      <c r="BL346" s="620" t="str">
        <f>IF(Portada!$A$1="www.fly-logics.com","NOCHE",0)</f>
        <v>NOCHE</v>
      </c>
      <c r="BM346" s="620"/>
      <c r="BN346" s="620"/>
      <c r="BO346" s="620"/>
      <c r="BP346" s="621"/>
      <c r="BQ346" s="1168" t="str">
        <f>IF(SUMIFS(Bitácora!$U$5:$U$1036129,Bitácora!$D$5:$D$1036129,BC299,Bitácora!$E$5:$E$1036129,BI299,Bitácora!$AN$5:$AN$1036129,BS299,Bitácora!$AB$5:$AB$1036129,"&gt;0")=0," ",SUMIFS(Bitácora!$U$5:$U$1036129,Bitácora!$D$5:$D$1036129,BC299,Bitácora!$E$5:$E$1036129,BI299,Bitácora!$AN$5:$AN$1036129,BS299,Bitácora!$AB$5:$AB$1036129,"&gt;0"))</f>
        <v xml:space="preserve"> </v>
      </c>
      <c r="BR346" s="1169"/>
      <c r="BS346" s="1169"/>
      <c r="BT346" s="1169"/>
      <c r="BU346" s="1169"/>
      <c r="BV346" s="1169"/>
      <c r="BW346" s="15"/>
      <c r="BX346" s="1173"/>
      <c r="BY346" s="1173"/>
      <c r="BZ346" s="1173"/>
      <c r="CA346" s="1173"/>
      <c r="CB346" s="1173"/>
      <c r="CC346" s="1174"/>
      <c r="CD346" s="1174"/>
      <c r="CE346" s="1174"/>
      <c r="CF346" s="1175"/>
      <c r="CG346" s="1174"/>
      <c r="CH346" s="1174"/>
      <c r="CI346" s="1174"/>
      <c r="CJ346" s="1174"/>
      <c r="CK346" s="1174"/>
      <c r="CL346" s="1174"/>
      <c r="CM346" s="1174"/>
      <c r="CN346" s="1174"/>
      <c r="CO346" s="1176"/>
      <c r="CP346" s="1176"/>
      <c r="CQ346" s="1176"/>
      <c r="CR346" s="1176"/>
      <c r="CS346" s="1176"/>
      <c r="CT346" s="1176"/>
      <c r="CU346" s="632"/>
      <c r="CV346" s="283"/>
      <c r="CW346" s="244"/>
      <c r="CX346" s="177"/>
      <c r="CY346" s="620" t="str">
        <f>IF(Portada!$A$1="www.fly-logics.com","IFR",0)</f>
        <v>IFR</v>
      </c>
      <c r="CZ346" s="620"/>
      <c r="DA346" s="620"/>
      <c r="DB346" s="620"/>
      <c r="DC346" s="621"/>
      <c r="DD346" s="1168" t="str">
        <f>IF(SUMIFS(Bitácora!$V$5:$V$1036129,Bitácora!$D$5:$D$1036129,DB299,Bitácora!$E$5:$E$1036129,DH299,Bitácora!$AN$5:$AN$1036129,DR299,Bitácora!$AB$5:$AB$1036129,"&gt;0")=0," ",SUMIFS(Bitácora!$V$5:$V$1036129,Bitácora!$D$5:$D$1036129,DB299,Bitácora!$E$5:$E$1036129,DH299,Bitácora!$AN$5:$AN$1036129,DR299,Bitácora!$AB$5:$AB$1036129,"&gt;0"))</f>
        <v xml:space="preserve"> </v>
      </c>
      <c r="DE346" s="1169"/>
      <c r="DF346" s="1169"/>
      <c r="DG346" s="1169"/>
      <c r="DH346" s="1169"/>
      <c r="DI346" s="1169"/>
      <c r="DJ346" s="619"/>
      <c r="DK346" s="620" t="str">
        <f>IF(Portada!$A$1="www.fly-logics.com","NOCHE",0)</f>
        <v>NOCHE</v>
      </c>
      <c r="DL346" s="620"/>
      <c r="DM346" s="620"/>
      <c r="DN346" s="620"/>
      <c r="DO346" s="621"/>
      <c r="DP346" s="1168" t="str">
        <f>IF(SUMIFS(Bitácora!$U$5:$U$1036129,Bitácora!$D$5:$D$1036129,DB299,Bitácora!$E$5:$E$1036129,DH299,Bitácora!$AN$5:$AN$1036129,DR299,Bitácora!$AB$5:$AB$1036129,"&gt;0")=0," ",SUMIFS(Bitácora!$U$5:$U$1036129,Bitácora!$D$5:$D$1036129,DB299,Bitácora!$E$5:$E$1036129,DH299,Bitácora!$AN$5:$AN$1036129,DR299,Bitácora!$AB$5:$AB$1036129,"&gt;0"))</f>
        <v xml:space="preserve"> </v>
      </c>
      <c r="DQ346" s="1169"/>
      <c r="DR346" s="1169"/>
      <c r="DS346" s="1169"/>
      <c r="DT346" s="1169"/>
      <c r="DU346" s="1169"/>
      <c r="DV346" s="15"/>
      <c r="DW346" s="1173"/>
      <c r="DX346" s="1173"/>
      <c r="DY346" s="1173"/>
      <c r="DZ346" s="1173"/>
      <c r="EA346" s="1173"/>
      <c r="EB346" s="1174"/>
      <c r="EC346" s="1174"/>
      <c r="ED346" s="1174"/>
      <c r="EE346" s="1175"/>
      <c r="EF346" s="1174"/>
      <c r="EG346" s="1174"/>
      <c r="EH346" s="1174"/>
      <c r="EI346" s="1174"/>
      <c r="EJ346" s="1174"/>
      <c r="EK346" s="1174"/>
      <c r="EL346" s="1174"/>
      <c r="EM346" s="1174"/>
      <c r="EN346" s="1176"/>
      <c r="EO346" s="1176"/>
      <c r="EP346" s="1176"/>
      <c r="EQ346" s="1176"/>
      <c r="ER346" s="1176"/>
      <c r="ES346" s="1176"/>
      <c r="ET346" s="632"/>
      <c r="EU346" s="177"/>
      <c r="EV346" s="620" t="str">
        <f>IF(Portada!$A$1="www.fly-logics.com","IFR",0)</f>
        <v>IFR</v>
      </c>
      <c r="EW346" s="620"/>
      <c r="EX346" s="620"/>
      <c r="EY346" s="620"/>
      <c r="EZ346" s="621"/>
      <c r="FA346" s="1168" t="str">
        <f>IF(SUMIFS(Bitácora!$V$5:$V$1036129,Bitácora!$D$5:$D$1036129,EY299,Bitácora!$E$5:$E$1036129,FE299,Bitácora!$AN$5:$AN$1036129,FO299,Bitácora!$AB$5:$AB$1036129,"&gt;0")=0," ",SUMIFS(Bitácora!$V$5:$V$1036129,Bitácora!$D$5:$D$1036129,EY299,Bitácora!$E$5:$E$1036129,FE299,Bitácora!$AN$5:$AN$1036129,FO299,Bitácora!$AB$5:$AB$1036129,"&gt;0"))</f>
        <v xml:space="preserve"> </v>
      </c>
      <c r="FB346" s="1169"/>
      <c r="FC346" s="1169"/>
      <c r="FD346" s="1169"/>
      <c r="FE346" s="1169"/>
      <c r="FF346" s="1169"/>
      <c r="FG346" s="619"/>
      <c r="FH346" s="620" t="str">
        <f>IF(Portada!$A$1="www.fly-logics.com","NOCHE",0)</f>
        <v>NOCHE</v>
      </c>
      <c r="FI346" s="620"/>
      <c r="FJ346" s="620"/>
      <c r="FK346" s="620"/>
      <c r="FL346" s="621"/>
      <c r="FM346" s="1168" t="str">
        <f>IF(SUMIFS(Bitácora!$U$5:$U$1036129,Bitácora!$D$5:$D$1036129,EY299,Bitácora!$E$5:$E$1036129,FE299,Bitácora!$AN$5:$AN$1036129,FO299,Bitácora!$AB$5:$AB$1036129,"&gt;0")=0," ",SUMIFS(Bitácora!$U$5:$U$1036129,Bitácora!$D$5:$D$1036129,EY299,Bitácora!$E$5:$E$1036129,FE299,Bitácora!$AN$5:$AN$1036129,FO299,Bitácora!$AB$5:$AB$1036129,"&gt;0"))</f>
        <v xml:space="preserve"> </v>
      </c>
      <c r="FN346" s="1169"/>
      <c r="FO346" s="1169"/>
      <c r="FP346" s="1169"/>
      <c r="FQ346" s="1169"/>
      <c r="FR346" s="1169"/>
      <c r="FS346" s="15"/>
      <c r="FT346" s="1173"/>
      <c r="FU346" s="1173"/>
      <c r="FV346" s="1173"/>
      <c r="FW346" s="1173"/>
      <c r="FX346" s="1173"/>
      <c r="FY346" s="1174"/>
      <c r="FZ346" s="1174"/>
      <c r="GA346" s="1174"/>
      <c r="GB346" s="1175"/>
      <c r="GC346" s="1174"/>
      <c r="GD346" s="1174"/>
      <c r="GE346" s="1174"/>
      <c r="GF346" s="1174"/>
      <c r="GG346" s="1174"/>
      <c r="GH346" s="1174"/>
      <c r="GI346" s="1174"/>
      <c r="GJ346" s="1174"/>
      <c r="GK346" s="1176"/>
      <c r="GL346" s="1176"/>
      <c r="GM346" s="1176"/>
      <c r="GN346" s="1176"/>
      <c r="GO346" s="1176"/>
      <c r="GP346" s="1176"/>
      <c r="GQ346" s="632"/>
      <c r="GR346" s="6"/>
    </row>
    <row r="347" spans="1:200" ht="4.5" customHeight="1" x14ac:dyDescent="0.25">
      <c r="A347" s="244"/>
      <c r="B347" s="177"/>
      <c r="C347" s="620"/>
      <c r="D347" s="620"/>
      <c r="E347" s="620"/>
      <c r="F347" s="620"/>
      <c r="G347" s="621"/>
      <c r="H347" s="1172"/>
      <c r="I347" s="1169"/>
      <c r="J347" s="1169"/>
      <c r="K347" s="1169"/>
      <c r="L347" s="1169"/>
      <c r="M347" s="1169"/>
      <c r="N347" s="619"/>
      <c r="O347" s="620"/>
      <c r="P347" s="620"/>
      <c r="Q347" s="620"/>
      <c r="R347" s="620"/>
      <c r="S347" s="621"/>
      <c r="T347" s="1172"/>
      <c r="U347" s="1169"/>
      <c r="V347" s="1169"/>
      <c r="W347" s="1169"/>
      <c r="X347" s="1169"/>
      <c r="Y347" s="1169"/>
      <c r="Z347" s="15"/>
      <c r="AA347" s="1173"/>
      <c r="AB347" s="1173"/>
      <c r="AC347" s="1173"/>
      <c r="AD347" s="1173"/>
      <c r="AE347" s="1173"/>
      <c r="AF347" s="1174"/>
      <c r="AG347" s="1174"/>
      <c r="AH347" s="1174"/>
      <c r="AI347" s="1175"/>
      <c r="AJ347" s="1174"/>
      <c r="AK347" s="1174"/>
      <c r="AL347" s="1174"/>
      <c r="AM347" s="1174"/>
      <c r="AN347" s="1174"/>
      <c r="AO347" s="1174"/>
      <c r="AP347" s="1174"/>
      <c r="AQ347" s="1174"/>
      <c r="AR347" s="1176"/>
      <c r="AS347" s="1176"/>
      <c r="AT347" s="1176"/>
      <c r="AU347" s="1176"/>
      <c r="AV347" s="1176"/>
      <c r="AW347" s="1176"/>
      <c r="AX347" s="632"/>
      <c r="AY347" s="177"/>
      <c r="AZ347" s="620"/>
      <c r="BA347" s="620"/>
      <c r="BB347" s="620"/>
      <c r="BC347" s="620"/>
      <c r="BD347" s="621"/>
      <c r="BE347" s="1172"/>
      <c r="BF347" s="1169"/>
      <c r="BG347" s="1169"/>
      <c r="BH347" s="1169"/>
      <c r="BI347" s="1169"/>
      <c r="BJ347" s="1169"/>
      <c r="BK347" s="619"/>
      <c r="BL347" s="620"/>
      <c r="BM347" s="620"/>
      <c r="BN347" s="620"/>
      <c r="BO347" s="620"/>
      <c r="BP347" s="621"/>
      <c r="BQ347" s="1172"/>
      <c r="BR347" s="1169"/>
      <c r="BS347" s="1169"/>
      <c r="BT347" s="1169"/>
      <c r="BU347" s="1169"/>
      <c r="BV347" s="1169"/>
      <c r="BW347" s="15"/>
      <c r="BX347" s="1173"/>
      <c r="BY347" s="1173"/>
      <c r="BZ347" s="1173"/>
      <c r="CA347" s="1173"/>
      <c r="CB347" s="1173"/>
      <c r="CC347" s="1174"/>
      <c r="CD347" s="1174"/>
      <c r="CE347" s="1174"/>
      <c r="CF347" s="1175"/>
      <c r="CG347" s="1174"/>
      <c r="CH347" s="1174"/>
      <c r="CI347" s="1174"/>
      <c r="CJ347" s="1174"/>
      <c r="CK347" s="1174"/>
      <c r="CL347" s="1174"/>
      <c r="CM347" s="1174"/>
      <c r="CN347" s="1174"/>
      <c r="CO347" s="1176"/>
      <c r="CP347" s="1176"/>
      <c r="CQ347" s="1176"/>
      <c r="CR347" s="1176"/>
      <c r="CS347" s="1176"/>
      <c r="CT347" s="1176"/>
      <c r="CU347" s="632"/>
      <c r="CV347" s="283"/>
      <c r="CW347" s="244"/>
      <c r="CX347" s="177"/>
      <c r="CY347" s="620"/>
      <c r="CZ347" s="620"/>
      <c r="DA347" s="620"/>
      <c r="DB347" s="620"/>
      <c r="DC347" s="621"/>
      <c r="DD347" s="1172"/>
      <c r="DE347" s="1169"/>
      <c r="DF347" s="1169"/>
      <c r="DG347" s="1169"/>
      <c r="DH347" s="1169"/>
      <c r="DI347" s="1169"/>
      <c r="DJ347" s="619"/>
      <c r="DK347" s="620"/>
      <c r="DL347" s="620"/>
      <c r="DM347" s="620"/>
      <c r="DN347" s="620"/>
      <c r="DO347" s="621"/>
      <c r="DP347" s="1172"/>
      <c r="DQ347" s="1169"/>
      <c r="DR347" s="1169"/>
      <c r="DS347" s="1169"/>
      <c r="DT347" s="1169"/>
      <c r="DU347" s="1169"/>
      <c r="DV347" s="15"/>
      <c r="DW347" s="1173"/>
      <c r="DX347" s="1173"/>
      <c r="DY347" s="1173"/>
      <c r="DZ347" s="1173"/>
      <c r="EA347" s="1173"/>
      <c r="EB347" s="1174"/>
      <c r="EC347" s="1174"/>
      <c r="ED347" s="1174"/>
      <c r="EE347" s="1175"/>
      <c r="EF347" s="1174"/>
      <c r="EG347" s="1174"/>
      <c r="EH347" s="1174"/>
      <c r="EI347" s="1174"/>
      <c r="EJ347" s="1174"/>
      <c r="EK347" s="1174"/>
      <c r="EL347" s="1174"/>
      <c r="EM347" s="1174"/>
      <c r="EN347" s="1176"/>
      <c r="EO347" s="1176"/>
      <c r="EP347" s="1176"/>
      <c r="EQ347" s="1176"/>
      <c r="ER347" s="1176"/>
      <c r="ES347" s="1176"/>
      <c r="ET347" s="632"/>
      <c r="EU347" s="177"/>
      <c r="EV347" s="620"/>
      <c r="EW347" s="620"/>
      <c r="EX347" s="620"/>
      <c r="EY347" s="620"/>
      <c r="EZ347" s="621"/>
      <c r="FA347" s="1172"/>
      <c r="FB347" s="1169"/>
      <c r="FC347" s="1169"/>
      <c r="FD347" s="1169"/>
      <c r="FE347" s="1169"/>
      <c r="FF347" s="1169"/>
      <c r="FG347" s="619"/>
      <c r="FH347" s="620"/>
      <c r="FI347" s="620"/>
      <c r="FJ347" s="620"/>
      <c r="FK347" s="620"/>
      <c r="FL347" s="621"/>
      <c r="FM347" s="1172"/>
      <c r="FN347" s="1169"/>
      <c r="FO347" s="1169"/>
      <c r="FP347" s="1169"/>
      <c r="FQ347" s="1169"/>
      <c r="FR347" s="1169"/>
      <c r="FS347" s="15"/>
      <c r="FT347" s="1173"/>
      <c r="FU347" s="1173"/>
      <c r="FV347" s="1173"/>
      <c r="FW347" s="1173"/>
      <c r="FX347" s="1173"/>
      <c r="FY347" s="1174"/>
      <c r="FZ347" s="1174"/>
      <c r="GA347" s="1174"/>
      <c r="GB347" s="1175"/>
      <c r="GC347" s="1174"/>
      <c r="GD347" s="1174"/>
      <c r="GE347" s="1174"/>
      <c r="GF347" s="1174"/>
      <c r="GG347" s="1174"/>
      <c r="GH347" s="1174"/>
      <c r="GI347" s="1174"/>
      <c r="GJ347" s="1174"/>
      <c r="GK347" s="1176"/>
      <c r="GL347" s="1176"/>
      <c r="GM347" s="1176"/>
      <c r="GN347" s="1176"/>
      <c r="GO347" s="1176"/>
      <c r="GP347" s="1176"/>
      <c r="GQ347" s="632"/>
      <c r="GR347" s="6"/>
    </row>
    <row r="348" spans="1:200" ht="5.25" customHeight="1" x14ac:dyDescent="0.25">
      <c r="A348" s="246"/>
      <c r="B348" s="623"/>
      <c r="C348" s="624"/>
      <c r="D348" s="624"/>
      <c r="E348" s="624"/>
      <c r="F348" s="624"/>
      <c r="G348" s="624"/>
      <c r="H348" s="624"/>
      <c r="I348" s="624"/>
      <c r="J348" s="624"/>
      <c r="K348" s="624"/>
      <c r="L348" s="624"/>
      <c r="M348" s="624"/>
      <c r="N348" s="624"/>
      <c r="O348" s="624"/>
      <c r="P348" s="624"/>
      <c r="Q348" s="624"/>
      <c r="R348" s="624"/>
      <c r="S348" s="624"/>
      <c r="T348" s="624"/>
      <c r="U348" s="624"/>
      <c r="V348" s="624"/>
      <c r="W348" s="624"/>
      <c r="X348" s="624"/>
      <c r="Y348" s="624"/>
      <c r="Z348" s="624"/>
      <c r="AA348" s="624"/>
      <c r="AB348" s="624"/>
      <c r="AC348" s="624"/>
      <c r="AD348" s="624"/>
      <c r="AE348" s="624"/>
      <c r="AF348" s="624"/>
      <c r="AG348" s="624"/>
      <c r="AH348" s="624"/>
      <c r="AI348" s="624"/>
      <c r="AJ348" s="624"/>
      <c r="AK348" s="624"/>
      <c r="AL348" s="624"/>
      <c r="AM348" s="624"/>
      <c r="AN348" s="624"/>
      <c r="AO348" s="624"/>
      <c r="AP348" s="624"/>
      <c r="AQ348" s="624"/>
      <c r="AR348" s="624"/>
      <c r="AS348" s="624"/>
      <c r="AT348" s="624"/>
      <c r="AU348" s="624"/>
      <c r="AV348" s="624"/>
      <c r="AW348" s="624"/>
      <c r="AX348" s="651"/>
      <c r="AY348" s="623"/>
      <c r="AZ348" s="624"/>
      <c r="BA348" s="624"/>
      <c r="BB348" s="624"/>
      <c r="BC348" s="624"/>
      <c r="BD348" s="624"/>
      <c r="BE348" s="624"/>
      <c r="BF348" s="624"/>
      <c r="BG348" s="624"/>
      <c r="BH348" s="624"/>
      <c r="BI348" s="624"/>
      <c r="BJ348" s="624"/>
      <c r="BK348" s="624"/>
      <c r="BL348" s="624"/>
      <c r="BM348" s="624"/>
      <c r="BN348" s="624"/>
      <c r="BO348" s="624"/>
      <c r="BP348" s="624"/>
      <c r="BQ348" s="624"/>
      <c r="BR348" s="624"/>
      <c r="BS348" s="624"/>
      <c r="BT348" s="624"/>
      <c r="BU348" s="624"/>
      <c r="BV348" s="624"/>
      <c r="BW348" s="624"/>
      <c r="BX348" s="624"/>
      <c r="BY348" s="624"/>
      <c r="BZ348" s="624"/>
      <c r="CA348" s="624"/>
      <c r="CB348" s="624"/>
      <c r="CC348" s="624"/>
      <c r="CD348" s="624"/>
      <c r="CE348" s="624"/>
      <c r="CF348" s="624"/>
      <c r="CG348" s="624"/>
      <c r="CH348" s="624"/>
      <c r="CI348" s="624"/>
      <c r="CJ348" s="624"/>
      <c r="CK348" s="624"/>
      <c r="CL348" s="624"/>
      <c r="CM348" s="624"/>
      <c r="CN348" s="624"/>
      <c r="CO348" s="624"/>
      <c r="CP348" s="624"/>
      <c r="CQ348" s="624"/>
      <c r="CR348" s="624"/>
      <c r="CS348" s="624"/>
      <c r="CT348" s="624"/>
      <c r="CU348" s="651"/>
      <c r="CV348" s="248"/>
      <c r="CW348" s="246"/>
      <c r="CX348" s="623"/>
      <c r="CY348" s="624"/>
      <c r="CZ348" s="624"/>
      <c r="DA348" s="624"/>
      <c r="DB348" s="624"/>
      <c r="DC348" s="624"/>
      <c r="DD348" s="624"/>
      <c r="DE348" s="624"/>
      <c r="DF348" s="624"/>
      <c r="DG348" s="624"/>
      <c r="DH348" s="624"/>
      <c r="DI348" s="624"/>
      <c r="DJ348" s="624"/>
      <c r="DK348" s="624"/>
      <c r="DL348" s="624"/>
      <c r="DM348" s="624"/>
      <c r="DN348" s="624"/>
      <c r="DO348" s="624"/>
      <c r="DP348" s="624"/>
      <c r="DQ348" s="624"/>
      <c r="DR348" s="624"/>
      <c r="DS348" s="624"/>
      <c r="DT348" s="624"/>
      <c r="DU348" s="624"/>
      <c r="DV348" s="624"/>
      <c r="DW348" s="624"/>
      <c r="DX348" s="624"/>
      <c r="DY348" s="624"/>
      <c r="DZ348" s="624"/>
      <c r="EA348" s="624"/>
      <c r="EB348" s="624"/>
      <c r="EC348" s="624"/>
      <c r="ED348" s="624"/>
      <c r="EE348" s="624"/>
      <c r="EF348" s="624"/>
      <c r="EG348" s="624"/>
      <c r="EH348" s="624"/>
      <c r="EI348" s="624"/>
      <c r="EJ348" s="624"/>
      <c r="EK348" s="624"/>
      <c r="EL348" s="624"/>
      <c r="EM348" s="624"/>
      <c r="EN348" s="624"/>
      <c r="EO348" s="624"/>
      <c r="EP348" s="624"/>
      <c r="EQ348" s="624"/>
      <c r="ER348" s="624"/>
      <c r="ES348" s="624"/>
      <c r="ET348" s="651"/>
      <c r="EU348" s="623"/>
      <c r="EV348" s="624"/>
      <c r="EW348" s="624"/>
      <c r="EX348" s="624"/>
      <c r="EY348" s="624"/>
      <c r="EZ348" s="624"/>
      <c r="FA348" s="624"/>
      <c r="FB348" s="624"/>
      <c r="FC348" s="624"/>
      <c r="FD348" s="624"/>
      <c r="FE348" s="624"/>
      <c r="FF348" s="624"/>
      <c r="FG348" s="624"/>
      <c r="FH348" s="624"/>
      <c r="FI348" s="624"/>
      <c r="FJ348" s="624"/>
      <c r="FK348" s="624"/>
      <c r="FL348" s="624"/>
      <c r="FM348" s="624"/>
      <c r="FN348" s="624"/>
      <c r="FO348" s="624"/>
      <c r="FP348" s="624"/>
      <c r="FQ348" s="624"/>
      <c r="FR348" s="624"/>
      <c r="FS348" s="624"/>
      <c r="FT348" s="624"/>
      <c r="FU348" s="624"/>
      <c r="FV348" s="624"/>
      <c r="FW348" s="624"/>
      <c r="FX348" s="624"/>
      <c r="FY348" s="624"/>
      <c r="FZ348" s="624"/>
      <c r="GA348" s="624"/>
      <c r="GB348" s="624"/>
      <c r="GC348" s="624"/>
      <c r="GD348" s="624"/>
      <c r="GE348" s="624"/>
      <c r="GF348" s="624"/>
      <c r="GG348" s="624"/>
      <c r="GH348" s="624"/>
      <c r="GI348" s="624"/>
      <c r="GJ348" s="624"/>
      <c r="GK348" s="624"/>
      <c r="GL348" s="624"/>
      <c r="GM348" s="624"/>
      <c r="GN348" s="624"/>
      <c r="GO348" s="624"/>
      <c r="GP348" s="624"/>
      <c r="GQ348" s="651"/>
      <c r="GR348" s="6"/>
    </row>
    <row r="349" spans="1:200" ht="7.35" customHeight="1" x14ac:dyDescent="0.2">
      <c r="A349" s="1086" t="str">
        <f>IF(Bitácora!$A$2="  FECHA  ","RESUMEN ANUAL POR AERONAVE",0)</f>
        <v>RESUMEN ANUAL POR AERONAVE</v>
      </c>
      <c r="B349" s="1087"/>
      <c r="C349" s="1087"/>
      <c r="D349" s="1087"/>
      <c r="E349" s="1087"/>
      <c r="F349" s="1087"/>
      <c r="G349" s="1087"/>
      <c r="H349" s="1087"/>
      <c r="I349" s="1087"/>
      <c r="J349" s="1087"/>
      <c r="K349" s="1087"/>
      <c r="L349" s="1087"/>
      <c r="M349" s="1087"/>
      <c r="N349" s="1087"/>
      <c r="O349" s="1087"/>
      <c r="P349" s="1087"/>
      <c r="Q349" s="1087"/>
      <c r="R349" s="1087"/>
      <c r="S349" s="1087"/>
      <c r="T349" s="1087"/>
      <c r="U349" s="1087"/>
      <c r="V349" s="1087"/>
      <c r="W349" s="1087"/>
      <c r="X349" s="1087"/>
      <c r="Y349" s="1087"/>
      <c r="Z349" s="1087"/>
      <c r="AA349" s="1087"/>
      <c r="AB349" s="1087"/>
      <c r="AC349" s="1087"/>
      <c r="AD349" s="1087"/>
      <c r="AE349" s="1087"/>
      <c r="AF349" s="1087"/>
      <c r="AG349" s="1087"/>
      <c r="AH349" s="1087"/>
      <c r="AI349" s="1087"/>
      <c r="AJ349" s="1087"/>
      <c r="AK349" s="1087"/>
      <c r="AL349" s="1087"/>
      <c r="AM349" s="1087"/>
      <c r="AN349" s="1087"/>
      <c r="AO349" s="1087"/>
      <c r="AP349" s="1087"/>
      <c r="AQ349" s="1087"/>
      <c r="AR349" s="1087"/>
      <c r="AS349" s="1087"/>
      <c r="AT349" s="1087"/>
      <c r="AU349" s="1087"/>
      <c r="AV349" s="1087"/>
      <c r="AW349" s="1087"/>
      <c r="AX349" s="1087"/>
      <c r="AY349" s="1177"/>
      <c r="AZ349" s="1177"/>
      <c r="BA349" s="1177"/>
      <c r="BB349" s="1177"/>
      <c r="BC349" s="1177"/>
      <c r="BD349" s="1177"/>
      <c r="BE349" s="1177"/>
      <c r="BF349" s="1177"/>
      <c r="BG349" s="1177"/>
      <c r="BH349" s="1177"/>
      <c r="BI349" s="1177"/>
      <c r="BJ349" s="1177"/>
      <c r="BK349" s="1177"/>
      <c r="BL349" s="1177"/>
      <c r="BM349" s="1177"/>
      <c r="BN349" s="1177"/>
      <c r="BO349" s="1177"/>
      <c r="BP349" s="1177"/>
      <c r="BQ349" s="1177"/>
      <c r="BR349" s="1177"/>
      <c r="BS349" s="1177"/>
      <c r="BT349" s="1177"/>
      <c r="BU349" s="1177"/>
      <c r="BV349" s="1177"/>
      <c r="BW349" s="1177"/>
      <c r="BX349" s="1177"/>
      <c r="BY349" s="1177"/>
      <c r="BZ349" s="1177"/>
      <c r="CA349" s="1177"/>
      <c r="CB349" s="1177"/>
      <c r="CC349" s="1177"/>
      <c r="CD349" s="1177"/>
      <c r="CE349" s="1177"/>
      <c r="CF349" s="1177"/>
      <c r="CG349" s="1177"/>
      <c r="CH349" s="1177"/>
      <c r="CI349" s="1177"/>
      <c r="CJ349" s="1177"/>
      <c r="CK349" s="1177"/>
      <c r="CL349" s="1177"/>
      <c r="CM349" s="1177"/>
      <c r="CN349" s="1177"/>
      <c r="CO349" s="1177"/>
      <c r="CP349" s="1177"/>
      <c r="CQ349" s="1177"/>
      <c r="CR349" s="1177"/>
      <c r="CS349" s="1177"/>
      <c r="CT349" s="1177"/>
      <c r="CU349" s="1177"/>
      <c r="CV349" s="275"/>
      <c r="CW349" s="1086" t="str">
        <f>IF(Bitácora!$A$2="  FECHA  ","FLY LOGICS",0)</f>
        <v>FLY LOGICS</v>
      </c>
      <c r="CX349" s="1087"/>
      <c r="CY349" s="1087"/>
      <c r="CZ349" s="1087"/>
      <c r="DA349" s="1087"/>
      <c r="DB349" s="1087"/>
      <c r="DC349" s="1087"/>
      <c r="DD349" s="1087"/>
      <c r="DE349" s="1087"/>
      <c r="DF349" s="1087"/>
      <c r="DG349" s="1087"/>
      <c r="DH349" s="1087"/>
      <c r="DI349" s="1087"/>
      <c r="DJ349" s="1087"/>
      <c r="DK349" s="1087"/>
      <c r="DL349" s="1087"/>
      <c r="DM349" s="1087"/>
      <c r="DN349" s="1087"/>
      <c r="DO349" s="1087"/>
      <c r="DP349" s="1087"/>
      <c r="DQ349" s="1087"/>
      <c r="DR349" s="1087"/>
      <c r="DS349" s="1087"/>
      <c r="DT349" s="1087"/>
      <c r="DU349" s="1087"/>
      <c r="DV349" s="1087"/>
      <c r="DW349" s="1087"/>
      <c r="DX349" s="1087"/>
      <c r="DY349" s="1087"/>
      <c r="DZ349" s="1087"/>
      <c r="EA349" s="1087"/>
      <c r="EB349" s="1087"/>
      <c r="EC349" s="1087"/>
      <c r="ED349" s="1087"/>
      <c r="EE349" s="1087"/>
      <c r="EF349" s="1087"/>
      <c r="EG349" s="1087"/>
      <c r="EH349" s="1087"/>
      <c r="EI349" s="1087"/>
      <c r="EJ349" s="1087"/>
      <c r="EK349" s="1087"/>
      <c r="EL349" s="1087"/>
      <c r="EM349" s="1087"/>
      <c r="EN349" s="1087"/>
      <c r="EO349" s="1087"/>
      <c r="EP349" s="1087"/>
      <c r="EQ349" s="1087"/>
      <c r="ER349" s="1087"/>
      <c r="ES349" s="1087"/>
      <c r="ET349" s="1087"/>
      <c r="EU349" s="1177" t="str">
        <f>IF(Bitácora!$A$2="  FECHA  ","RESUMEN ANUAL POR AERONAVE",0)</f>
        <v>RESUMEN ANUAL POR AERONAVE</v>
      </c>
      <c r="EV349" s="1177"/>
      <c r="EW349" s="1177"/>
      <c r="EX349" s="1177"/>
      <c r="EY349" s="1177"/>
      <c r="EZ349" s="1177"/>
      <c r="FA349" s="1177"/>
      <c r="FB349" s="1177"/>
      <c r="FC349" s="1177"/>
      <c r="FD349" s="1177"/>
      <c r="FE349" s="1177"/>
      <c r="FF349" s="1177"/>
      <c r="FG349" s="1177"/>
      <c r="FH349" s="1177"/>
      <c r="FI349" s="1177"/>
      <c r="FJ349" s="1177"/>
      <c r="FK349" s="1177"/>
      <c r="FL349" s="1177"/>
      <c r="FM349" s="1177"/>
      <c r="FN349" s="1177"/>
      <c r="FO349" s="1177"/>
      <c r="FP349" s="1177"/>
      <c r="FQ349" s="1177"/>
      <c r="FR349" s="1177"/>
      <c r="FS349" s="1177"/>
      <c r="FT349" s="1177"/>
      <c r="FU349" s="1177"/>
      <c r="FV349" s="1177"/>
      <c r="FW349" s="1177"/>
      <c r="FX349" s="1177"/>
      <c r="FY349" s="1177"/>
      <c r="FZ349" s="1177"/>
      <c r="GA349" s="1177"/>
      <c r="GB349" s="1177"/>
      <c r="GC349" s="1177"/>
      <c r="GD349" s="1177"/>
      <c r="GE349" s="1177"/>
      <c r="GF349" s="1177"/>
      <c r="GG349" s="1177"/>
      <c r="GH349" s="1177"/>
      <c r="GI349" s="1177"/>
      <c r="GJ349" s="1177"/>
      <c r="GK349" s="1177"/>
      <c r="GL349" s="1177"/>
      <c r="GM349" s="1177"/>
      <c r="GN349" s="1177"/>
      <c r="GO349" s="1177"/>
      <c r="GP349" s="1177"/>
      <c r="GQ349" s="1177"/>
      <c r="GR349" s="6"/>
    </row>
    <row r="350" spans="1:200" ht="7.35" customHeight="1" x14ac:dyDescent="0.2">
      <c r="A350" s="1088"/>
      <c r="B350" s="1089"/>
      <c r="C350" s="1089"/>
      <c r="D350" s="1089"/>
      <c r="E350" s="1089"/>
      <c r="F350" s="1089"/>
      <c r="G350" s="1089"/>
      <c r="H350" s="1089"/>
      <c r="I350" s="1089"/>
      <c r="J350" s="1089"/>
      <c r="K350" s="1089"/>
      <c r="L350" s="1089"/>
      <c r="M350" s="1089"/>
      <c r="N350" s="1089"/>
      <c r="O350" s="1089"/>
      <c r="P350" s="1089"/>
      <c r="Q350" s="1089"/>
      <c r="R350" s="1089"/>
      <c r="S350" s="1089"/>
      <c r="T350" s="1089"/>
      <c r="U350" s="1089"/>
      <c r="V350" s="1089"/>
      <c r="W350" s="1089"/>
      <c r="X350" s="1089"/>
      <c r="Y350" s="1089"/>
      <c r="Z350" s="1089"/>
      <c r="AA350" s="1089"/>
      <c r="AB350" s="1089"/>
      <c r="AC350" s="1089"/>
      <c r="AD350" s="1089"/>
      <c r="AE350" s="1089"/>
      <c r="AF350" s="1089"/>
      <c r="AG350" s="1089"/>
      <c r="AH350" s="1089"/>
      <c r="AI350" s="1089"/>
      <c r="AJ350" s="1089"/>
      <c r="AK350" s="1089"/>
      <c r="AL350" s="1089"/>
      <c r="AM350" s="1089"/>
      <c r="AN350" s="1089"/>
      <c r="AO350" s="1089"/>
      <c r="AP350" s="1089"/>
      <c r="AQ350" s="1089"/>
      <c r="AR350" s="1089"/>
      <c r="AS350" s="1089"/>
      <c r="AT350" s="1089"/>
      <c r="AU350" s="1089"/>
      <c r="AV350" s="1089"/>
      <c r="AW350" s="1089"/>
      <c r="AX350" s="1089"/>
      <c r="AY350" s="1178"/>
      <c r="AZ350" s="1178"/>
      <c r="BA350" s="1178"/>
      <c r="BB350" s="1178"/>
      <c r="BC350" s="1178"/>
      <c r="BD350" s="1178"/>
      <c r="BE350" s="1178"/>
      <c r="BF350" s="1178"/>
      <c r="BG350" s="1178"/>
      <c r="BH350" s="1178"/>
      <c r="BI350" s="1178"/>
      <c r="BJ350" s="1178"/>
      <c r="BK350" s="1178"/>
      <c r="BL350" s="1178"/>
      <c r="BM350" s="1178"/>
      <c r="BN350" s="1178"/>
      <c r="BO350" s="1178"/>
      <c r="BP350" s="1178"/>
      <c r="BQ350" s="1178"/>
      <c r="BR350" s="1178"/>
      <c r="BS350" s="1178"/>
      <c r="BT350" s="1178"/>
      <c r="BU350" s="1178"/>
      <c r="BV350" s="1178"/>
      <c r="BW350" s="1178"/>
      <c r="BX350" s="1178"/>
      <c r="BY350" s="1178"/>
      <c r="BZ350" s="1178"/>
      <c r="CA350" s="1178"/>
      <c r="CB350" s="1178"/>
      <c r="CC350" s="1178"/>
      <c r="CD350" s="1178"/>
      <c r="CE350" s="1178"/>
      <c r="CF350" s="1178"/>
      <c r="CG350" s="1178"/>
      <c r="CH350" s="1178"/>
      <c r="CI350" s="1178"/>
      <c r="CJ350" s="1178"/>
      <c r="CK350" s="1178"/>
      <c r="CL350" s="1178"/>
      <c r="CM350" s="1178"/>
      <c r="CN350" s="1178"/>
      <c r="CO350" s="1178"/>
      <c r="CP350" s="1178"/>
      <c r="CQ350" s="1178"/>
      <c r="CR350" s="1178"/>
      <c r="CS350" s="1178"/>
      <c r="CT350" s="1178"/>
      <c r="CU350" s="1178"/>
      <c r="CV350" s="275"/>
      <c r="CW350" s="1088"/>
      <c r="CX350" s="1089"/>
      <c r="CY350" s="1089"/>
      <c r="CZ350" s="1089"/>
      <c r="DA350" s="1089"/>
      <c r="DB350" s="1089"/>
      <c r="DC350" s="1089"/>
      <c r="DD350" s="1089"/>
      <c r="DE350" s="1089"/>
      <c r="DF350" s="1089"/>
      <c r="DG350" s="1089"/>
      <c r="DH350" s="1089"/>
      <c r="DI350" s="1089"/>
      <c r="DJ350" s="1089"/>
      <c r="DK350" s="1089"/>
      <c r="DL350" s="1089"/>
      <c r="DM350" s="1089"/>
      <c r="DN350" s="1089"/>
      <c r="DO350" s="1089"/>
      <c r="DP350" s="1089"/>
      <c r="DQ350" s="1089"/>
      <c r="DR350" s="1089"/>
      <c r="DS350" s="1089"/>
      <c r="DT350" s="1089"/>
      <c r="DU350" s="1089"/>
      <c r="DV350" s="1089"/>
      <c r="DW350" s="1089"/>
      <c r="DX350" s="1089"/>
      <c r="DY350" s="1089"/>
      <c r="DZ350" s="1089"/>
      <c r="EA350" s="1089"/>
      <c r="EB350" s="1089"/>
      <c r="EC350" s="1089"/>
      <c r="ED350" s="1089"/>
      <c r="EE350" s="1089"/>
      <c r="EF350" s="1089"/>
      <c r="EG350" s="1089"/>
      <c r="EH350" s="1089"/>
      <c r="EI350" s="1089"/>
      <c r="EJ350" s="1089"/>
      <c r="EK350" s="1089"/>
      <c r="EL350" s="1089"/>
      <c r="EM350" s="1089"/>
      <c r="EN350" s="1089"/>
      <c r="EO350" s="1089"/>
      <c r="EP350" s="1089"/>
      <c r="EQ350" s="1089"/>
      <c r="ER350" s="1089"/>
      <c r="ES350" s="1089"/>
      <c r="ET350" s="1089"/>
      <c r="EU350" s="1178"/>
      <c r="EV350" s="1178"/>
      <c r="EW350" s="1178"/>
      <c r="EX350" s="1178"/>
      <c r="EY350" s="1178"/>
      <c r="EZ350" s="1178"/>
      <c r="FA350" s="1178"/>
      <c r="FB350" s="1178"/>
      <c r="FC350" s="1178"/>
      <c r="FD350" s="1178"/>
      <c r="FE350" s="1178"/>
      <c r="FF350" s="1178"/>
      <c r="FG350" s="1178"/>
      <c r="FH350" s="1178"/>
      <c r="FI350" s="1178"/>
      <c r="FJ350" s="1178"/>
      <c r="FK350" s="1178"/>
      <c r="FL350" s="1178"/>
      <c r="FM350" s="1178"/>
      <c r="FN350" s="1178"/>
      <c r="FO350" s="1178"/>
      <c r="FP350" s="1178"/>
      <c r="FQ350" s="1178"/>
      <c r="FR350" s="1178"/>
      <c r="FS350" s="1178"/>
      <c r="FT350" s="1178"/>
      <c r="FU350" s="1178"/>
      <c r="FV350" s="1178"/>
      <c r="FW350" s="1178"/>
      <c r="FX350" s="1178"/>
      <c r="FY350" s="1178"/>
      <c r="FZ350" s="1178"/>
      <c r="GA350" s="1178"/>
      <c r="GB350" s="1178"/>
      <c r="GC350" s="1178"/>
      <c r="GD350" s="1178"/>
      <c r="GE350" s="1178"/>
      <c r="GF350" s="1178"/>
      <c r="GG350" s="1178"/>
      <c r="GH350" s="1178"/>
      <c r="GI350" s="1178"/>
      <c r="GJ350" s="1178"/>
      <c r="GK350" s="1178"/>
      <c r="GL350" s="1178"/>
      <c r="GM350" s="1178"/>
      <c r="GN350" s="1178"/>
      <c r="GO350" s="1178"/>
      <c r="GP350" s="1178"/>
      <c r="GQ350" s="1178"/>
      <c r="GR350" s="6"/>
    </row>
    <row r="351" spans="1:200" ht="7.35" customHeight="1" x14ac:dyDescent="0.2">
      <c r="A351" s="1090"/>
      <c r="B351" s="1091"/>
      <c r="C351" s="1091"/>
      <c r="D351" s="1091"/>
      <c r="E351" s="1091"/>
      <c r="F351" s="1091"/>
      <c r="G351" s="1091"/>
      <c r="H351" s="1091"/>
      <c r="I351" s="1091"/>
      <c r="J351" s="1091"/>
      <c r="K351" s="1091"/>
      <c r="L351" s="1091"/>
      <c r="M351" s="1091"/>
      <c r="N351" s="1091"/>
      <c r="O351" s="1091"/>
      <c r="P351" s="1091"/>
      <c r="Q351" s="1091"/>
      <c r="R351" s="1091"/>
      <c r="S351" s="1091"/>
      <c r="T351" s="1091"/>
      <c r="U351" s="1091"/>
      <c r="V351" s="1091"/>
      <c r="W351" s="1091"/>
      <c r="X351" s="1091"/>
      <c r="Y351" s="1091"/>
      <c r="Z351" s="1091"/>
      <c r="AA351" s="1091"/>
      <c r="AB351" s="1091"/>
      <c r="AC351" s="1091"/>
      <c r="AD351" s="1091"/>
      <c r="AE351" s="1091"/>
      <c r="AF351" s="1091"/>
      <c r="AG351" s="1091"/>
      <c r="AH351" s="1091"/>
      <c r="AI351" s="1091"/>
      <c r="AJ351" s="1091"/>
      <c r="AK351" s="1091"/>
      <c r="AL351" s="1091"/>
      <c r="AM351" s="1091"/>
      <c r="AN351" s="1091"/>
      <c r="AO351" s="1091"/>
      <c r="AP351" s="1091"/>
      <c r="AQ351" s="1091"/>
      <c r="AR351" s="1091"/>
      <c r="AS351" s="1091"/>
      <c r="AT351" s="1091"/>
      <c r="AU351" s="1091"/>
      <c r="AV351" s="1091"/>
      <c r="AW351" s="1091"/>
      <c r="AX351" s="1091"/>
      <c r="AY351" s="1179"/>
      <c r="AZ351" s="1179"/>
      <c r="BA351" s="1179"/>
      <c r="BB351" s="1179"/>
      <c r="BC351" s="1179"/>
      <c r="BD351" s="1179"/>
      <c r="BE351" s="1179"/>
      <c r="BF351" s="1179"/>
      <c r="BG351" s="1179"/>
      <c r="BH351" s="1179"/>
      <c r="BI351" s="1179"/>
      <c r="BJ351" s="1179"/>
      <c r="BK351" s="1179"/>
      <c r="BL351" s="1179"/>
      <c r="BM351" s="1179"/>
      <c r="BN351" s="1179"/>
      <c r="BO351" s="1179"/>
      <c r="BP351" s="1179"/>
      <c r="BQ351" s="1179"/>
      <c r="BR351" s="1179"/>
      <c r="BS351" s="1179"/>
      <c r="BT351" s="1179"/>
      <c r="BU351" s="1179"/>
      <c r="BV351" s="1179"/>
      <c r="BW351" s="1179"/>
      <c r="BX351" s="1179"/>
      <c r="BY351" s="1179"/>
      <c r="BZ351" s="1179"/>
      <c r="CA351" s="1179"/>
      <c r="CB351" s="1179"/>
      <c r="CC351" s="1179"/>
      <c r="CD351" s="1179"/>
      <c r="CE351" s="1179"/>
      <c r="CF351" s="1179"/>
      <c r="CG351" s="1179"/>
      <c r="CH351" s="1179"/>
      <c r="CI351" s="1179"/>
      <c r="CJ351" s="1179"/>
      <c r="CK351" s="1179"/>
      <c r="CL351" s="1179"/>
      <c r="CM351" s="1179"/>
      <c r="CN351" s="1179"/>
      <c r="CO351" s="1179"/>
      <c r="CP351" s="1179"/>
      <c r="CQ351" s="1179"/>
      <c r="CR351" s="1179"/>
      <c r="CS351" s="1179"/>
      <c r="CT351" s="1179"/>
      <c r="CU351" s="1179"/>
      <c r="CV351" s="275"/>
      <c r="CW351" s="1090"/>
      <c r="CX351" s="1091"/>
      <c r="CY351" s="1091"/>
      <c r="CZ351" s="1091"/>
      <c r="DA351" s="1091"/>
      <c r="DB351" s="1091"/>
      <c r="DC351" s="1091"/>
      <c r="DD351" s="1091"/>
      <c r="DE351" s="1091"/>
      <c r="DF351" s="1091"/>
      <c r="DG351" s="1091"/>
      <c r="DH351" s="1091"/>
      <c r="DI351" s="1091"/>
      <c r="DJ351" s="1091"/>
      <c r="DK351" s="1091"/>
      <c r="DL351" s="1091"/>
      <c r="DM351" s="1091"/>
      <c r="DN351" s="1091"/>
      <c r="DO351" s="1091"/>
      <c r="DP351" s="1091"/>
      <c r="DQ351" s="1091"/>
      <c r="DR351" s="1091"/>
      <c r="DS351" s="1091"/>
      <c r="DT351" s="1091"/>
      <c r="DU351" s="1091"/>
      <c r="DV351" s="1091"/>
      <c r="DW351" s="1091"/>
      <c r="DX351" s="1091"/>
      <c r="DY351" s="1091"/>
      <c r="DZ351" s="1091"/>
      <c r="EA351" s="1091"/>
      <c r="EB351" s="1091"/>
      <c r="EC351" s="1091"/>
      <c r="ED351" s="1091"/>
      <c r="EE351" s="1091"/>
      <c r="EF351" s="1091"/>
      <c r="EG351" s="1091"/>
      <c r="EH351" s="1091"/>
      <c r="EI351" s="1091"/>
      <c r="EJ351" s="1091"/>
      <c r="EK351" s="1091"/>
      <c r="EL351" s="1091"/>
      <c r="EM351" s="1091"/>
      <c r="EN351" s="1091"/>
      <c r="EO351" s="1091"/>
      <c r="EP351" s="1091"/>
      <c r="EQ351" s="1091"/>
      <c r="ER351" s="1091"/>
      <c r="ES351" s="1091"/>
      <c r="ET351" s="1091"/>
      <c r="EU351" s="1179"/>
      <c r="EV351" s="1179"/>
      <c r="EW351" s="1179"/>
      <c r="EX351" s="1179"/>
      <c r="EY351" s="1179"/>
      <c r="EZ351" s="1179"/>
      <c r="FA351" s="1179"/>
      <c r="FB351" s="1179"/>
      <c r="FC351" s="1179"/>
      <c r="FD351" s="1179"/>
      <c r="FE351" s="1179"/>
      <c r="FF351" s="1179"/>
      <c r="FG351" s="1179"/>
      <c r="FH351" s="1179"/>
      <c r="FI351" s="1179"/>
      <c r="FJ351" s="1179"/>
      <c r="FK351" s="1179"/>
      <c r="FL351" s="1179"/>
      <c r="FM351" s="1179"/>
      <c r="FN351" s="1179"/>
      <c r="FO351" s="1179"/>
      <c r="FP351" s="1179"/>
      <c r="FQ351" s="1179"/>
      <c r="FR351" s="1179"/>
      <c r="FS351" s="1179"/>
      <c r="FT351" s="1179"/>
      <c r="FU351" s="1179"/>
      <c r="FV351" s="1179"/>
      <c r="FW351" s="1179"/>
      <c r="FX351" s="1179"/>
      <c r="FY351" s="1179"/>
      <c r="FZ351" s="1179"/>
      <c r="GA351" s="1179"/>
      <c r="GB351" s="1179"/>
      <c r="GC351" s="1179"/>
      <c r="GD351" s="1179"/>
      <c r="GE351" s="1179"/>
      <c r="GF351" s="1179"/>
      <c r="GG351" s="1179"/>
      <c r="GH351" s="1179"/>
      <c r="GI351" s="1179"/>
      <c r="GJ351" s="1179"/>
      <c r="GK351" s="1179"/>
      <c r="GL351" s="1179"/>
      <c r="GM351" s="1179"/>
      <c r="GN351" s="1179"/>
      <c r="GO351" s="1179"/>
      <c r="GP351" s="1179"/>
      <c r="GQ351" s="1179"/>
      <c r="GR351" s="6"/>
    </row>
    <row r="352" spans="1:200" s="6" customFormat="1" ht="7.35" customHeight="1" x14ac:dyDescent="0.25">
      <c r="A352" s="244"/>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78"/>
      <c r="AG352" s="178"/>
      <c r="AH352" s="178"/>
      <c r="AI352" s="178"/>
      <c r="AJ352" s="178"/>
      <c r="AK352" s="178"/>
      <c r="AL352" s="178"/>
      <c r="AM352" s="178"/>
      <c r="AN352" s="178"/>
      <c r="AO352" s="178"/>
      <c r="AP352" s="178"/>
      <c r="AQ352" s="178"/>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78"/>
      <c r="CD352" s="178"/>
      <c r="CE352" s="178"/>
      <c r="CF352" s="178"/>
      <c r="CG352" s="178"/>
      <c r="CH352" s="178"/>
      <c r="CI352" s="178"/>
      <c r="CJ352" s="178"/>
      <c r="CK352" s="178"/>
      <c r="CL352" s="178"/>
      <c r="CM352" s="178"/>
      <c r="CN352" s="178"/>
      <c r="CO352" s="15"/>
      <c r="CP352" s="15"/>
      <c r="CQ352" s="15"/>
      <c r="CR352" s="15"/>
      <c r="CS352" s="15"/>
      <c r="CT352" s="15"/>
      <c r="CU352" s="245"/>
      <c r="CV352" s="240"/>
      <c r="CW352" s="244"/>
      <c r="CX352" s="15"/>
      <c r="CY352" s="15"/>
      <c r="CZ352" s="15"/>
      <c r="DA352" s="15"/>
      <c r="DB352" s="15"/>
      <c r="DC352" s="15"/>
      <c r="DD352" s="15"/>
      <c r="DE352" s="15"/>
      <c r="DF352" s="15"/>
      <c r="DG352" s="15"/>
      <c r="DH352" s="15"/>
      <c r="DI352" s="15"/>
      <c r="DJ352" s="15"/>
      <c r="DK352" s="15"/>
      <c r="DL352" s="15"/>
      <c r="DM352" s="15"/>
      <c r="DN352" s="15"/>
      <c r="DO352" s="15"/>
      <c r="DP352" s="15"/>
      <c r="DQ352" s="15"/>
      <c r="DR352" s="15"/>
      <c r="DS352" s="15"/>
      <c r="DT352" s="15"/>
      <c r="DU352" s="15"/>
      <c r="DV352" s="15"/>
      <c r="DW352" s="15"/>
      <c r="DX352" s="15"/>
      <c r="DY352" s="15"/>
      <c r="DZ352" s="15"/>
      <c r="EA352" s="15"/>
      <c r="EB352" s="178"/>
      <c r="EC352" s="178"/>
      <c r="ED352" s="178"/>
      <c r="EE352" s="178"/>
      <c r="EF352" s="178"/>
      <c r="EG352" s="178"/>
      <c r="EH352" s="178"/>
      <c r="EI352" s="178"/>
      <c r="EJ352" s="178"/>
      <c r="EK352" s="178"/>
      <c r="EL352" s="178"/>
      <c r="EM352" s="178"/>
      <c r="EN352" s="15"/>
      <c r="EO352" s="15"/>
      <c r="EP352" s="15"/>
      <c r="EQ352" s="15"/>
      <c r="ER352" s="15"/>
      <c r="ES352" s="15"/>
      <c r="ET352" s="15"/>
      <c r="EU352" s="15"/>
      <c r="EV352" s="15"/>
      <c r="EW352" s="15"/>
      <c r="EX352" s="15"/>
      <c r="EY352" s="15"/>
      <c r="EZ352" s="15"/>
      <c r="FA352" s="15"/>
      <c r="FB352" s="15"/>
      <c r="FC352" s="15"/>
      <c r="FD352" s="15"/>
      <c r="FE352" s="15"/>
      <c r="FF352" s="15"/>
      <c r="FG352" s="15"/>
      <c r="FH352" s="15"/>
      <c r="FI352" s="15"/>
      <c r="FJ352" s="15"/>
      <c r="FK352" s="15"/>
      <c r="FL352" s="15"/>
      <c r="FM352" s="15"/>
      <c r="FN352" s="15"/>
      <c r="FO352" s="15"/>
      <c r="FP352" s="15"/>
      <c r="FQ352" s="15"/>
      <c r="FR352" s="15"/>
      <c r="FS352" s="15"/>
      <c r="FT352" s="15"/>
      <c r="FU352" s="15"/>
      <c r="FV352" s="15"/>
      <c r="FW352" s="15"/>
      <c r="FX352" s="15"/>
      <c r="FY352" s="178"/>
      <c r="FZ352" s="178"/>
      <c r="GA352" s="178"/>
      <c r="GB352" s="178"/>
      <c r="GC352" s="178"/>
      <c r="GD352" s="178"/>
      <c r="GE352" s="178"/>
      <c r="GF352" s="178"/>
      <c r="GG352" s="178"/>
      <c r="GH352" s="178"/>
      <c r="GI352" s="178"/>
      <c r="GJ352" s="178"/>
      <c r="GK352" s="15"/>
      <c r="GL352" s="15"/>
      <c r="GM352" s="15"/>
      <c r="GN352" s="15"/>
      <c r="GO352" s="15"/>
      <c r="GP352" s="15"/>
      <c r="GQ352" s="245"/>
    </row>
    <row r="353" spans="1:200" ht="6.75" customHeight="1" thickBot="1" x14ac:dyDescent="0.3">
      <c r="A353" s="244"/>
      <c r="B353" s="1184" t="str">
        <f>IF(Portada!$A$1="www.fly-logics.com","MARCA Y MODELO",0)</f>
        <v>MARCA Y MODELO</v>
      </c>
      <c r="C353" s="1185"/>
      <c r="D353" s="1185"/>
      <c r="E353" s="1185"/>
      <c r="F353" s="1185"/>
      <c r="G353" s="1185"/>
      <c r="H353" s="1185"/>
      <c r="I353" s="1185"/>
      <c r="J353" s="1185"/>
      <c r="K353" s="1185"/>
      <c r="L353" s="1092"/>
      <c r="M353" s="1092"/>
      <c r="N353" s="1092"/>
      <c r="O353" s="1092"/>
      <c r="P353" s="1092"/>
      <c r="Q353" s="1092"/>
      <c r="R353" s="1092"/>
      <c r="S353" s="1092"/>
      <c r="T353" s="1092"/>
      <c r="U353" s="1092"/>
      <c r="V353" s="1092"/>
      <c r="W353" s="1092"/>
      <c r="X353" s="1092"/>
      <c r="Y353" s="1092"/>
      <c r="Z353" s="1092"/>
      <c r="AA353" s="1092"/>
      <c r="AB353" s="1092"/>
      <c r="AC353" s="1092"/>
      <c r="AD353" s="1092"/>
      <c r="AE353" s="1093"/>
      <c r="AF353" s="1094" t="str">
        <f>IF(Portada!$A$1="www.fly-logics.com","PIC",0)</f>
        <v>PIC</v>
      </c>
      <c r="AG353" s="1095"/>
      <c r="AH353" s="1095"/>
      <c r="AI353" s="1096"/>
      <c r="AJ353" s="1094" t="str">
        <f>IF(Portada!$A$1="www.fly-logics.com","SIC",0)</f>
        <v>SIC</v>
      </c>
      <c r="AK353" s="1095"/>
      <c r="AL353" s="1095"/>
      <c r="AM353" s="1096"/>
      <c r="AN353" s="1094" t="str">
        <f>IF(Portada!$A$1="www.fly-logics.com","INSTR.",0)</f>
        <v>INSTR.</v>
      </c>
      <c r="AO353" s="1095"/>
      <c r="AP353" s="1095"/>
      <c r="AQ353" s="1096"/>
      <c r="AR353" s="1097" t="str">
        <f>IF(Portada!$A$1="www.fly-logics.com","Aterr.",0)</f>
        <v>Aterr.</v>
      </c>
      <c r="AS353" s="1098"/>
      <c r="AT353" s="1098"/>
      <c r="AU353" s="1098"/>
      <c r="AV353" s="1098"/>
      <c r="AW353" s="1099"/>
      <c r="AX353" s="632"/>
      <c r="AY353" s="1184" t="str">
        <f>IF(Portada!$A$1="www.fly-logics.com","MARCA Y MODELO",0)</f>
        <v>MARCA Y MODELO</v>
      </c>
      <c r="AZ353" s="1185"/>
      <c r="BA353" s="1185"/>
      <c r="BB353" s="1185"/>
      <c r="BC353" s="1185"/>
      <c r="BD353" s="1185"/>
      <c r="BE353" s="1185"/>
      <c r="BF353" s="1185"/>
      <c r="BG353" s="1185"/>
      <c r="BH353" s="1185"/>
      <c r="BI353" s="1092"/>
      <c r="BJ353" s="1092"/>
      <c r="BK353" s="1092"/>
      <c r="BL353" s="1092"/>
      <c r="BM353" s="1092"/>
      <c r="BN353" s="1092"/>
      <c r="BO353" s="1092"/>
      <c r="BP353" s="1092"/>
      <c r="BQ353" s="1092"/>
      <c r="BR353" s="1092"/>
      <c r="BS353" s="1092"/>
      <c r="BT353" s="1092"/>
      <c r="BU353" s="1092"/>
      <c r="BV353" s="1092"/>
      <c r="BW353" s="1092"/>
      <c r="BX353" s="1092"/>
      <c r="BY353" s="1092"/>
      <c r="BZ353" s="1092"/>
      <c r="CA353" s="1092"/>
      <c r="CB353" s="1093"/>
      <c r="CC353" s="1094" t="str">
        <f>IF(Portada!$A$1="www.fly-logics.com","PIC",0)</f>
        <v>PIC</v>
      </c>
      <c r="CD353" s="1095"/>
      <c r="CE353" s="1095"/>
      <c r="CF353" s="1096"/>
      <c r="CG353" s="1094" t="str">
        <f>IF(Portada!$A$1="www.fly-logics.com","SIC",0)</f>
        <v>SIC</v>
      </c>
      <c r="CH353" s="1095"/>
      <c r="CI353" s="1095"/>
      <c r="CJ353" s="1096"/>
      <c r="CK353" s="1094" t="str">
        <f>IF(Portada!$A$1="www.fly-logics.com","INSTR.",0)</f>
        <v>INSTR.</v>
      </c>
      <c r="CL353" s="1095"/>
      <c r="CM353" s="1095"/>
      <c r="CN353" s="1096"/>
      <c r="CO353" s="1097" t="str">
        <f>IF(Portada!$A$1="www.fly-logics.com","Aterr.",0)</f>
        <v>Aterr.</v>
      </c>
      <c r="CP353" s="1098"/>
      <c r="CQ353" s="1098"/>
      <c r="CR353" s="1098"/>
      <c r="CS353" s="1098"/>
      <c r="CT353" s="1099"/>
      <c r="CU353" s="632"/>
      <c r="CV353" s="276"/>
      <c r="CW353" s="244"/>
      <c r="CX353" s="1184" t="str">
        <f>IF(Portada!$A$1="www.fly-logics.com","MARCA Y MODELO",0)</f>
        <v>MARCA Y MODELO</v>
      </c>
      <c r="CY353" s="1185"/>
      <c r="CZ353" s="1185"/>
      <c r="DA353" s="1185"/>
      <c r="DB353" s="1185"/>
      <c r="DC353" s="1185"/>
      <c r="DD353" s="1185"/>
      <c r="DE353" s="1185"/>
      <c r="DF353" s="1185"/>
      <c r="DG353" s="1185"/>
      <c r="DH353" s="1092"/>
      <c r="DI353" s="1092"/>
      <c r="DJ353" s="1092"/>
      <c r="DK353" s="1092"/>
      <c r="DL353" s="1092"/>
      <c r="DM353" s="1092"/>
      <c r="DN353" s="1092"/>
      <c r="DO353" s="1092"/>
      <c r="DP353" s="1092"/>
      <c r="DQ353" s="1092"/>
      <c r="DR353" s="1092"/>
      <c r="DS353" s="1092"/>
      <c r="DT353" s="1092"/>
      <c r="DU353" s="1092"/>
      <c r="DV353" s="1092"/>
      <c r="DW353" s="1092"/>
      <c r="DX353" s="1092"/>
      <c r="DY353" s="1092"/>
      <c r="DZ353" s="1092"/>
      <c r="EA353" s="1093"/>
      <c r="EB353" s="1094" t="str">
        <f>IF(Portada!$A$1="www.fly-logics.com","PIC",0)</f>
        <v>PIC</v>
      </c>
      <c r="EC353" s="1095"/>
      <c r="ED353" s="1095"/>
      <c r="EE353" s="1096"/>
      <c r="EF353" s="1094" t="str">
        <f>IF(Portada!$A$1="www.fly-logics.com","SIC",0)</f>
        <v>SIC</v>
      </c>
      <c r="EG353" s="1095"/>
      <c r="EH353" s="1095"/>
      <c r="EI353" s="1096"/>
      <c r="EJ353" s="1094" t="str">
        <f>IF(Portada!$A$1="www.fly-logics.com","INSTR.",0)</f>
        <v>INSTR.</v>
      </c>
      <c r="EK353" s="1095"/>
      <c r="EL353" s="1095"/>
      <c r="EM353" s="1096"/>
      <c r="EN353" s="1097" t="str">
        <f>IF(Portada!$A$1="www.fly-logics.com","Aterr.",0)</f>
        <v>Aterr.</v>
      </c>
      <c r="EO353" s="1098"/>
      <c r="EP353" s="1098"/>
      <c r="EQ353" s="1098"/>
      <c r="ER353" s="1098"/>
      <c r="ES353" s="1099"/>
      <c r="ET353" s="632"/>
      <c r="EU353" s="1184" t="str">
        <f>IF(Portada!$A$1="www.fly-logics.com","MARCA Y MODELO",0)</f>
        <v>MARCA Y MODELO</v>
      </c>
      <c r="EV353" s="1185"/>
      <c r="EW353" s="1185"/>
      <c r="EX353" s="1185"/>
      <c r="EY353" s="1185"/>
      <c r="EZ353" s="1185"/>
      <c r="FA353" s="1185"/>
      <c r="FB353" s="1185"/>
      <c r="FC353" s="1185"/>
      <c r="FD353" s="1185"/>
      <c r="FE353" s="1092"/>
      <c r="FF353" s="1092"/>
      <c r="FG353" s="1092"/>
      <c r="FH353" s="1092"/>
      <c r="FI353" s="1092"/>
      <c r="FJ353" s="1092"/>
      <c r="FK353" s="1092"/>
      <c r="FL353" s="1092"/>
      <c r="FM353" s="1092"/>
      <c r="FN353" s="1092"/>
      <c r="FO353" s="1092"/>
      <c r="FP353" s="1092"/>
      <c r="FQ353" s="1092"/>
      <c r="FR353" s="1092"/>
      <c r="FS353" s="1092"/>
      <c r="FT353" s="1092"/>
      <c r="FU353" s="1092"/>
      <c r="FV353" s="1092"/>
      <c r="FW353" s="1092"/>
      <c r="FX353" s="1093"/>
      <c r="FY353" s="1094" t="str">
        <f>IF(Portada!$A$1="www.fly-logics.com","PIC",0)</f>
        <v>PIC</v>
      </c>
      <c r="FZ353" s="1095"/>
      <c r="GA353" s="1095"/>
      <c r="GB353" s="1096"/>
      <c r="GC353" s="1094" t="str">
        <f>IF(Portada!$A$1="www.fly-logics.com","SIC",0)</f>
        <v>SIC</v>
      </c>
      <c r="GD353" s="1095"/>
      <c r="GE353" s="1095"/>
      <c r="GF353" s="1096"/>
      <c r="GG353" s="1094" t="str">
        <f>IF(Portada!$A$1="www.fly-logics.com","INSTR.",0)</f>
        <v>INSTR.</v>
      </c>
      <c r="GH353" s="1095"/>
      <c r="GI353" s="1095"/>
      <c r="GJ353" s="1096"/>
      <c r="GK353" s="1097" t="str">
        <f>IF(Portada!$A$1="www.fly-logics.com","Aterr.",0)</f>
        <v>Aterr.</v>
      </c>
      <c r="GL353" s="1098"/>
      <c r="GM353" s="1098"/>
      <c r="GN353" s="1098"/>
      <c r="GO353" s="1098"/>
      <c r="GP353" s="1099"/>
      <c r="GQ353" s="632"/>
      <c r="GR353" s="6"/>
    </row>
    <row r="354" spans="1:200" ht="8.85" customHeight="1" x14ac:dyDescent="0.25">
      <c r="A354" s="244"/>
      <c r="B354" s="1186"/>
      <c r="C354" s="1100"/>
      <c r="D354" s="1100"/>
      <c r="E354" s="1100"/>
      <c r="F354" s="1100"/>
      <c r="G354" s="1100"/>
      <c r="H354" s="1100"/>
      <c r="I354" s="1100"/>
      <c r="J354" s="1100"/>
      <c r="K354" s="1100"/>
      <c r="L354" s="1101"/>
      <c r="M354" s="1102"/>
      <c r="N354" s="1102"/>
      <c r="O354" s="1102"/>
      <c r="P354" s="1102"/>
      <c r="Q354" s="1102"/>
      <c r="R354" s="1102"/>
      <c r="S354" s="1102"/>
      <c r="T354" s="1102"/>
      <c r="U354" s="1102"/>
      <c r="V354" s="1102"/>
      <c r="W354" s="1102"/>
      <c r="X354" s="1102"/>
      <c r="Y354" s="1102"/>
      <c r="Z354" s="1102"/>
      <c r="AA354" s="1102"/>
      <c r="AB354" s="1102"/>
      <c r="AC354" s="1102"/>
      <c r="AD354" s="1103"/>
      <c r="AE354" s="1104"/>
      <c r="AF354" s="1105"/>
      <c r="AG354" s="1106"/>
      <c r="AH354" s="1106"/>
      <c r="AI354" s="1107"/>
      <c r="AJ354" s="1105"/>
      <c r="AK354" s="1106"/>
      <c r="AL354" s="1106"/>
      <c r="AM354" s="1107"/>
      <c r="AN354" s="1105"/>
      <c r="AO354" s="1106"/>
      <c r="AP354" s="1106"/>
      <c r="AQ354" s="1107"/>
      <c r="AR354" s="1108"/>
      <c r="AS354" s="1109"/>
      <c r="AT354" s="1109"/>
      <c r="AU354" s="1109"/>
      <c r="AV354" s="1109"/>
      <c r="AW354" s="1110"/>
      <c r="AX354" s="632"/>
      <c r="AY354" s="1186"/>
      <c r="AZ354" s="1100"/>
      <c r="BA354" s="1100"/>
      <c r="BB354" s="1100"/>
      <c r="BC354" s="1100"/>
      <c r="BD354" s="1100"/>
      <c r="BE354" s="1100"/>
      <c r="BF354" s="1100"/>
      <c r="BG354" s="1100"/>
      <c r="BH354" s="1100"/>
      <c r="BI354" s="1101"/>
      <c r="BJ354" s="1102"/>
      <c r="BK354" s="1102"/>
      <c r="BL354" s="1102"/>
      <c r="BM354" s="1102"/>
      <c r="BN354" s="1102"/>
      <c r="BO354" s="1102"/>
      <c r="BP354" s="1102"/>
      <c r="BQ354" s="1102"/>
      <c r="BR354" s="1102"/>
      <c r="BS354" s="1102"/>
      <c r="BT354" s="1102"/>
      <c r="BU354" s="1102"/>
      <c r="BV354" s="1102"/>
      <c r="BW354" s="1102"/>
      <c r="BX354" s="1102"/>
      <c r="BY354" s="1102"/>
      <c r="BZ354" s="1102"/>
      <c r="CA354" s="1103"/>
      <c r="CB354" s="1104"/>
      <c r="CC354" s="1105"/>
      <c r="CD354" s="1106"/>
      <c r="CE354" s="1106"/>
      <c r="CF354" s="1107"/>
      <c r="CG354" s="1105"/>
      <c r="CH354" s="1106"/>
      <c r="CI354" s="1106"/>
      <c r="CJ354" s="1107"/>
      <c r="CK354" s="1105"/>
      <c r="CL354" s="1106"/>
      <c r="CM354" s="1106"/>
      <c r="CN354" s="1107"/>
      <c r="CO354" s="1108"/>
      <c r="CP354" s="1109"/>
      <c r="CQ354" s="1109"/>
      <c r="CR354" s="1109"/>
      <c r="CS354" s="1109"/>
      <c r="CT354" s="1110"/>
      <c r="CU354" s="632"/>
      <c r="CV354" s="276"/>
      <c r="CW354" s="244"/>
      <c r="CX354" s="1186"/>
      <c r="CY354" s="1100"/>
      <c r="CZ354" s="1100"/>
      <c r="DA354" s="1100"/>
      <c r="DB354" s="1100"/>
      <c r="DC354" s="1100"/>
      <c r="DD354" s="1100"/>
      <c r="DE354" s="1100"/>
      <c r="DF354" s="1100"/>
      <c r="DG354" s="1100"/>
      <c r="DH354" s="1101"/>
      <c r="DI354" s="1102"/>
      <c r="DJ354" s="1102"/>
      <c r="DK354" s="1102"/>
      <c r="DL354" s="1102"/>
      <c r="DM354" s="1102"/>
      <c r="DN354" s="1102"/>
      <c r="DO354" s="1102"/>
      <c r="DP354" s="1102"/>
      <c r="DQ354" s="1102"/>
      <c r="DR354" s="1102"/>
      <c r="DS354" s="1102"/>
      <c r="DT354" s="1102"/>
      <c r="DU354" s="1102"/>
      <c r="DV354" s="1102"/>
      <c r="DW354" s="1102"/>
      <c r="DX354" s="1102"/>
      <c r="DY354" s="1102"/>
      <c r="DZ354" s="1103"/>
      <c r="EA354" s="1104"/>
      <c r="EB354" s="1105"/>
      <c r="EC354" s="1106"/>
      <c r="ED354" s="1106"/>
      <c r="EE354" s="1107"/>
      <c r="EF354" s="1105"/>
      <c r="EG354" s="1106"/>
      <c r="EH354" s="1106"/>
      <c r="EI354" s="1107"/>
      <c r="EJ354" s="1105"/>
      <c r="EK354" s="1106"/>
      <c r="EL354" s="1106"/>
      <c r="EM354" s="1107"/>
      <c r="EN354" s="1108"/>
      <c r="EO354" s="1109"/>
      <c r="EP354" s="1109"/>
      <c r="EQ354" s="1109"/>
      <c r="ER354" s="1109"/>
      <c r="ES354" s="1110"/>
      <c r="ET354" s="632"/>
      <c r="EU354" s="1186"/>
      <c r="EV354" s="1100"/>
      <c r="EW354" s="1100"/>
      <c r="EX354" s="1100"/>
      <c r="EY354" s="1100"/>
      <c r="EZ354" s="1100"/>
      <c r="FA354" s="1100"/>
      <c r="FB354" s="1100"/>
      <c r="FC354" s="1100"/>
      <c r="FD354" s="1100"/>
      <c r="FE354" s="1101"/>
      <c r="FF354" s="1102"/>
      <c r="FG354" s="1102"/>
      <c r="FH354" s="1102"/>
      <c r="FI354" s="1102"/>
      <c r="FJ354" s="1102"/>
      <c r="FK354" s="1102"/>
      <c r="FL354" s="1102"/>
      <c r="FM354" s="1102"/>
      <c r="FN354" s="1102"/>
      <c r="FO354" s="1102"/>
      <c r="FP354" s="1102"/>
      <c r="FQ354" s="1102"/>
      <c r="FR354" s="1102"/>
      <c r="FS354" s="1102"/>
      <c r="FT354" s="1102"/>
      <c r="FU354" s="1102"/>
      <c r="FV354" s="1102"/>
      <c r="FW354" s="1103"/>
      <c r="FX354" s="1104"/>
      <c r="FY354" s="1105"/>
      <c r="FZ354" s="1106"/>
      <c r="GA354" s="1106"/>
      <c r="GB354" s="1107"/>
      <c r="GC354" s="1105"/>
      <c r="GD354" s="1106"/>
      <c r="GE354" s="1106"/>
      <c r="GF354" s="1107"/>
      <c r="GG354" s="1105"/>
      <c r="GH354" s="1106"/>
      <c r="GI354" s="1106"/>
      <c r="GJ354" s="1107"/>
      <c r="GK354" s="1108"/>
      <c r="GL354" s="1109"/>
      <c r="GM354" s="1109"/>
      <c r="GN354" s="1109"/>
      <c r="GO354" s="1109"/>
      <c r="GP354" s="1110"/>
      <c r="GQ354" s="632"/>
      <c r="GR354" s="6"/>
    </row>
    <row r="355" spans="1:200" ht="6.75" customHeight="1" thickBot="1" x14ac:dyDescent="0.3">
      <c r="A355" s="244"/>
      <c r="B355" s="1186"/>
      <c r="C355" s="1100"/>
      <c r="D355" s="1100"/>
      <c r="E355" s="1100"/>
      <c r="F355" s="1100"/>
      <c r="G355" s="1100"/>
      <c r="H355" s="1100"/>
      <c r="I355" s="1100"/>
      <c r="J355" s="1100"/>
      <c r="K355" s="1100"/>
      <c r="L355" s="1111"/>
      <c r="M355" s="1112"/>
      <c r="N355" s="1112"/>
      <c r="O355" s="1112"/>
      <c r="P355" s="1112"/>
      <c r="Q355" s="1112"/>
      <c r="R355" s="1112"/>
      <c r="S355" s="1112"/>
      <c r="T355" s="1112"/>
      <c r="U355" s="1112"/>
      <c r="V355" s="1112"/>
      <c r="W355" s="1112"/>
      <c r="X355" s="1112"/>
      <c r="Y355" s="1112"/>
      <c r="Z355" s="1112"/>
      <c r="AA355" s="1112"/>
      <c r="AB355" s="1112"/>
      <c r="AC355" s="1112"/>
      <c r="AD355" s="1113"/>
      <c r="AE355" s="1104"/>
      <c r="AF355" s="1105"/>
      <c r="AG355" s="1106"/>
      <c r="AH355" s="1106"/>
      <c r="AI355" s="1107"/>
      <c r="AJ355" s="1105"/>
      <c r="AK355" s="1106"/>
      <c r="AL355" s="1106"/>
      <c r="AM355" s="1107"/>
      <c r="AN355" s="1105"/>
      <c r="AO355" s="1106"/>
      <c r="AP355" s="1106"/>
      <c r="AQ355" s="1107"/>
      <c r="AR355" s="1097" t="str">
        <f>IF(Portada!$A$1="www.fly-logics.com","D",0)</f>
        <v>D</v>
      </c>
      <c r="AS355" s="1098"/>
      <c r="AT355" s="1114"/>
      <c r="AU355" s="1097" t="str">
        <f>IF(Portada!$A$1="www.fly-logics.com","N",0)</f>
        <v>N</v>
      </c>
      <c r="AV355" s="1098"/>
      <c r="AW355" s="1099"/>
      <c r="AX355" s="632"/>
      <c r="AY355" s="1186"/>
      <c r="AZ355" s="1100"/>
      <c r="BA355" s="1100"/>
      <c r="BB355" s="1100"/>
      <c r="BC355" s="1100"/>
      <c r="BD355" s="1100"/>
      <c r="BE355" s="1100"/>
      <c r="BF355" s="1100"/>
      <c r="BG355" s="1100"/>
      <c r="BH355" s="1100"/>
      <c r="BI355" s="1111"/>
      <c r="BJ355" s="1112"/>
      <c r="BK355" s="1112"/>
      <c r="BL355" s="1112"/>
      <c r="BM355" s="1112"/>
      <c r="BN355" s="1112"/>
      <c r="BO355" s="1112"/>
      <c r="BP355" s="1112"/>
      <c r="BQ355" s="1112"/>
      <c r="BR355" s="1112"/>
      <c r="BS355" s="1112"/>
      <c r="BT355" s="1112"/>
      <c r="BU355" s="1112"/>
      <c r="BV355" s="1112"/>
      <c r="BW355" s="1112"/>
      <c r="BX355" s="1112"/>
      <c r="BY355" s="1112"/>
      <c r="BZ355" s="1112"/>
      <c r="CA355" s="1113"/>
      <c r="CB355" s="1104"/>
      <c r="CC355" s="1105"/>
      <c r="CD355" s="1106"/>
      <c r="CE355" s="1106"/>
      <c r="CF355" s="1107"/>
      <c r="CG355" s="1105"/>
      <c r="CH355" s="1106"/>
      <c r="CI355" s="1106"/>
      <c r="CJ355" s="1107"/>
      <c r="CK355" s="1105"/>
      <c r="CL355" s="1106"/>
      <c r="CM355" s="1106"/>
      <c r="CN355" s="1107"/>
      <c r="CO355" s="1097" t="str">
        <f>IF(Portada!$A$1="www.fly-logics.com","D",0)</f>
        <v>D</v>
      </c>
      <c r="CP355" s="1098"/>
      <c r="CQ355" s="1114"/>
      <c r="CR355" s="1097" t="str">
        <f>IF(Portada!$A$1="www.fly-logics.com","N",0)</f>
        <v>N</v>
      </c>
      <c r="CS355" s="1098"/>
      <c r="CT355" s="1099"/>
      <c r="CU355" s="632"/>
      <c r="CV355" s="276"/>
      <c r="CW355" s="244"/>
      <c r="CX355" s="1186"/>
      <c r="CY355" s="1100"/>
      <c r="CZ355" s="1100"/>
      <c r="DA355" s="1100"/>
      <c r="DB355" s="1100"/>
      <c r="DC355" s="1100"/>
      <c r="DD355" s="1100"/>
      <c r="DE355" s="1100"/>
      <c r="DF355" s="1100"/>
      <c r="DG355" s="1100"/>
      <c r="DH355" s="1111"/>
      <c r="DI355" s="1112"/>
      <c r="DJ355" s="1112"/>
      <c r="DK355" s="1112"/>
      <c r="DL355" s="1112"/>
      <c r="DM355" s="1112"/>
      <c r="DN355" s="1112"/>
      <c r="DO355" s="1112"/>
      <c r="DP355" s="1112"/>
      <c r="DQ355" s="1112"/>
      <c r="DR355" s="1112"/>
      <c r="DS355" s="1112"/>
      <c r="DT355" s="1112"/>
      <c r="DU355" s="1112"/>
      <c r="DV355" s="1112"/>
      <c r="DW355" s="1112"/>
      <c r="DX355" s="1112"/>
      <c r="DY355" s="1112"/>
      <c r="DZ355" s="1113"/>
      <c r="EA355" s="1104"/>
      <c r="EB355" s="1105"/>
      <c r="EC355" s="1106"/>
      <c r="ED355" s="1106"/>
      <c r="EE355" s="1107"/>
      <c r="EF355" s="1105"/>
      <c r="EG355" s="1106"/>
      <c r="EH355" s="1106"/>
      <c r="EI355" s="1107"/>
      <c r="EJ355" s="1105"/>
      <c r="EK355" s="1106"/>
      <c r="EL355" s="1106"/>
      <c r="EM355" s="1107"/>
      <c r="EN355" s="1097" t="str">
        <f>IF(Portada!$A$1="www.fly-logics.com","D",0)</f>
        <v>D</v>
      </c>
      <c r="EO355" s="1098"/>
      <c r="EP355" s="1114"/>
      <c r="EQ355" s="1097" t="str">
        <f>IF(Portada!$A$1="www.fly-logics.com","N",0)</f>
        <v>N</v>
      </c>
      <c r="ER355" s="1098"/>
      <c r="ES355" s="1099"/>
      <c r="ET355" s="632"/>
      <c r="EU355" s="1186"/>
      <c r="EV355" s="1100"/>
      <c r="EW355" s="1100"/>
      <c r="EX355" s="1100"/>
      <c r="EY355" s="1100"/>
      <c r="EZ355" s="1100"/>
      <c r="FA355" s="1100"/>
      <c r="FB355" s="1100"/>
      <c r="FC355" s="1100"/>
      <c r="FD355" s="1100"/>
      <c r="FE355" s="1111"/>
      <c r="FF355" s="1112"/>
      <c r="FG355" s="1112"/>
      <c r="FH355" s="1112"/>
      <c r="FI355" s="1112"/>
      <c r="FJ355" s="1112"/>
      <c r="FK355" s="1112"/>
      <c r="FL355" s="1112"/>
      <c r="FM355" s="1112"/>
      <c r="FN355" s="1112"/>
      <c r="FO355" s="1112"/>
      <c r="FP355" s="1112"/>
      <c r="FQ355" s="1112"/>
      <c r="FR355" s="1112"/>
      <c r="FS355" s="1112"/>
      <c r="FT355" s="1112"/>
      <c r="FU355" s="1112"/>
      <c r="FV355" s="1112"/>
      <c r="FW355" s="1113"/>
      <c r="FX355" s="1104"/>
      <c r="FY355" s="1105"/>
      <c r="FZ355" s="1106"/>
      <c r="GA355" s="1106"/>
      <c r="GB355" s="1107"/>
      <c r="GC355" s="1105"/>
      <c r="GD355" s="1106"/>
      <c r="GE355" s="1106"/>
      <c r="GF355" s="1107"/>
      <c r="GG355" s="1105"/>
      <c r="GH355" s="1106"/>
      <c r="GI355" s="1106"/>
      <c r="GJ355" s="1107"/>
      <c r="GK355" s="1097" t="str">
        <f>IF(Portada!$A$1="www.fly-logics.com","D",0)</f>
        <v>D</v>
      </c>
      <c r="GL355" s="1098"/>
      <c r="GM355" s="1114"/>
      <c r="GN355" s="1097" t="str">
        <f>IF(Portada!$A$1="www.fly-logics.com","N",0)</f>
        <v>N</v>
      </c>
      <c r="GO355" s="1098"/>
      <c r="GP355" s="1099"/>
      <c r="GQ355" s="632"/>
      <c r="GR355" s="6"/>
    </row>
    <row r="356" spans="1:200" ht="6.75" customHeight="1" thickBot="1" x14ac:dyDescent="0.3">
      <c r="A356" s="244"/>
      <c r="B356" s="1115"/>
      <c r="C356" s="1116"/>
      <c r="D356" s="1116"/>
      <c r="E356" s="1116"/>
      <c r="F356" s="1116"/>
      <c r="G356" s="1116"/>
      <c r="H356" s="1116"/>
      <c r="I356" s="1116"/>
      <c r="J356" s="1116"/>
      <c r="K356" s="1116"/>
      <c r="L356" s="1116"/>
      <c r="M356" s="1116"/>
      <c r="N356" s="1116"/>
      <c r="O356" s="1116"/>
      <c r="P356" s="1116"/>
      <c r="Q356" s="1116"/>
      <c r="R356" s="1116"/>
      <c r="S356" s="1116"/>
      <c r="T356" s="1116"/>
      <c r="U356" s="1116"/>
      <c r="V356" s="1116"/>
      <c r="W356" s="1116"/>
      <c r="X356" s="1116"/>
      <c r="Y356" s="1116"/>
      <c r="Z356" s="1116"/>
      <c r="AA356" s="1117"/>
      <c r="AB356" s="1117"/>
      <c r="AC356" s="1117"/>
      <c r="AD356" s="1117"/>
      <c r="AE356" s="1118"/>
      <c r="AF356" s="1105"/>
      <c r="AG356" s="1119"/>
      <c r="AH356" s="1119"/>
      <c r="AI356" s="1107"/>
      <c r="AJ356" s="1105"/>
      <c r="AK356" s="1119"/>
      <c r="AL356" s="1119"/>
      <c r="AM356" s="1107"/>
      <c r="AN356" s="1105"/>
      <c r="AO356" s="1119"/>
      <c r="AP356" s="1119"/>
      <c r="AQ356" s="1107"/>
      <c r="AR356" s="1120"/>
      <c r="AS356" s="1121"/>
      <c r="AT356" s="1122"/>
      <c r="AU356" s="1120"/>
      <c r="AV356" s="1121"/>
      <c r="AW356" s="1123"/>
      <c r="AX356" s="632"/>
      <c r="AY356" s="1115"/>
      <c r="AZ356" s="1116"/>
      <c r="BA356" s="1116"/>
      <c r="BB356" s="1116"/>
      <c r="BC356" s="1116"/>
      <c r="BD356" s="1116"/>
      <c r="BE356" s="1116"/>
      <c r="BF356" s="1116"/>
      <c r="BG356" s="1116"/>
      <c r="BH356" s="1116"/>
      <c r="BI356" s="1116"/>
      <c r="BJ356" s="1116"/>
      <c r="BK356" s="1116"/>
      <c r="BL356" s="1116"/>
      <c r="BM356" s="1116"/>
      <c r="BN356" s="1116"/>
      <c r="BO356" s="1116"/>
      <c r="BP356" s="1116"/>
      <c r="BQ356" s="1116"/>
      <c r="BR356" s="1116"/>
      <c r="BS356" s="1116"/>
      <c r="BT356" s="1116"/>
      <c r="BU356" s="1116"/>
      <c r="BV356" s="1116"/>
      <c r="BW356" s="1116"/>
      <c r="BX356" s="1117"/>
      <c r="BY356" s="1117"/>
      <c r="BZ356" s="1117"/>
      <c r="CA356" s="1117"/>
      <c r="CB356" s="1118"/>
      <c r="CC356" s="1105"/>
      <c r="CD356" s="1119"/>
      <c r="CE356" s="1119"/>
      <c r="CF356" s="1107"/>
      <c r="CG356" s="1105"/>
      <c r="CH356" s="1119"/>
      <c r="CI356" s="1119"/>
      <c r="CJ356" s="1107"/>
      <c r="CK356" s="1105"/>
      <c r="CL356" s="1119"/>
      <c r="CM356" s="1119"/>
      <c r="CN356" s="1107"/>
      <c r="CO356" s="1120"/>
      <c r="CP356" s="1121"/>
      <c r="CQ356" s="1122"/>
      <c r="CR356" s="1120"/>
      <c r="CS356" s="1121"/>
      <c r="CT356" s="1123"/>
      <c r="CU356" s="632"/>
      <c r="CV356" s="276"/>
      <c r="CW356" s="244"/>
      <c r="CX356" s="1115"/>
      <c r="CY356" s="1116"/>
      <c r="CZ356" s="1116"/>
      <c r="DA356" s="1116"/>
      <c r="DB356" s="1116"/>
      <c r="DC356" s="1116"/>
      <c r="DD356" s="1116"/>
      <c r="DE356" s="1116"/>
      <c r="DF356" s="1116"/>
      <c r="DG356" s="1116"/>
      <c r="DH356" s="1116"/>
      <c r="DI356" s="1116"/>
      <c r="DJ356" s="1116"/>
      <c r="DK356" s="1116"/>
      <c r="DL356" s="1116"/>
      <c r="DM356" s="1116"/>
      <c r="DN356" s="1116"/>
      <c r="DO356" s="1116"/>
      <c r="DP356" s="1116"/>
      <c r="DQ356" s="1116"/>
      <c r="DR356" s="1116"/>
      <c r="DS356" s="1116"/>
      <c r="DT356" s="1116"/>
      <c r="DU356" s="1116"/>
      <c r="DV356" s="1116"/>
      <c r="DW356" s="1117"/>
      <c r="DX356" s="1117"/>
      <c r="DY356" s="1117"/>
      <c r="DZ356" s="1117"/>
      <c r="EA356" s="1118"/>
      <c r="EB356" s="1105"/>
      <c r="EC356" s="1119"/>
      <c r="ED356" s="1119"/>
      <c r="EE356" s="1107"/>
      <c r="EF356" s="1105"/>
      <c r="EG356" s="1119"/>
      <c r="EH356" s="1119"/>
      <c r="EI356" s="1107"/>
      <c r="EJ356" s="1105"/>
      <c r="EK356" s="1119"/>
      <c r="EL356" s="1119"/>
      <c r="EM356" s="1107"/>
      <c r="EN356" s="1120"/>
      <c r="EO356" s="1121"/>
      <c r="EP356" s="1122"/>
      <c r="EQ356" s="1120"/>
      <c r="ER356" s="1121"/>
      <c r="ES356" s="1123"/>
      <c r="ET356" s="632"/>
      <c r="EU356" s="1115"/>
      <c r="EV356" s="1116"/>
      <c r="EW356" s="1116"/>
      <c r="EX356" s="1116"/>
      <c r="EY356" s="1116"/>
      <c r="EZ356" s="1116"/>
      <c r="FA356" s="1116"/>
      <c r="FB356" s="1116"/>
      <c r="FC356" s="1116"/>
      <c r="FD356" s="1116"/>
      <c r="FE356" s="1116"/>
      <c r="FF356" s="1116"/>
      <c r="FG356" s="1116"/>
      <c r="FH356" s="1116"/>
      <c r="FI356" s="1116"/>
      <c r="FJ356" s="1116"/>
      <c r="FK356" s="1116"/>
      <c r="FL356" s="1116"/>
      <c r="FM356" s="1116"/>
      <c r="FN356" s="1116"/>
      <c r="FO356" s="1116"/>
      <c r="FP356" s="1116"/>
      <c r="FQ356" s="1116"/>
      <c r="FR356" s="1116"/>
      <c r="FS356" s="1116"/>
      <c r="FT356" s="1117"/>
      <c r="FU356" s="1117"/>
      <c r="FV356" s="1117"/>
      <c r="FW356" s="1117"/>
      <c r="FX356" s="1118"/>
      <c r="FY356" s="1105"/>
      <c r="FZ356" s="1119"/>
      <c r="GA356" s="1119"/>
      <c r="GB356" s="1107"/>
      <c r="GC356" s="1105"/>
      <c r="GD356" s="1119"/>
      <c r="GE356" s="1119"/>
      <c r="GF356" s="1107"/>
      <c r="GG356" s="1105"/>
      <c r="GH356" s="1119"/>
      <c r="GI356" s="1119"/>
      <c r="GJ356" s="1107"/>
      <c r="GK356" s="1120"/>
      <c r="GL356" s="1121"/>
      <c r="GM356" s="1122"/>
      <c r="GN356" s="1120"/>
      <c r="GO356" s="1121"/>
      <c r="GP356" s="1123"/>
      <c r="GQ356" s="632"/>
      <c r="GR356" s="6"/>
    </row>
    <row r="357" spans="1:200" ht="8.85" customHeight="1" x14ac:dyDescent="0.25">
      <c r="A357" s="244"/>
      <c r="B357" s="1124" t="str">
        <f>Bitácora!$AH$3</f>
        <v>TIPO</v>
      </c>
      <c r="C357" s="1125"/>
      <c r="D357" s="1125"/>
      <c r="E357" s="1125"/>
      <c r="F357" s="1101"/>
      <c r="G357" s="1126"/>
      <c r="H357" s="1126"/>
      <c r="I357" s="1126"/>
      <c r="J357" s="1127"/>
      <c r="K357" s="1128"/>
      <c r="L357" s="1101"/>
      <c r="M357" s="1126"/>
      <c r="N357" s="1126"/>
      <c r="O357" s="1126"/>
      <c r="P357" s="1126"/>
      <c r="Q357" s="1127"/>
      <c r="R357" s="1125" t="str">
        <f>IF(Portada!$A$1="www.fly-logics.com","AÑO",0)</f>
        <v>AÑO</v>
      </c>
      <c r="S357" s="1125"/>
      <c r="T357" s="1125"/>
      <c r="U357" s="1125"/>
      <c r="V357" s="1101"/>
      <c r="W357" s="1126"/>
      <c r="X357" s="1126"/>
      <c r="Y357" s="1127"/>
      <c r="Z357" s="1104"/>
      <c r="AA357" s="613" t="str">
        <f>IF(Portada!$A$1="www.fly-logics.com","ENE",0)</f>
        <v>ENE</v>
      </c>
      <c r="AB357" s="614"/>
      <c r="AC357" s="614"/>
      <c r="AD357" s="614"/>
      <c r="AE357" s="614"/>
      <c r="AF357" s="605" t="str">
        <f>IF(SUMIFS(Bitácora!$Y$5:$Y$1036129,Bitácora!$D$5:$D$1036129,F357,Bitácora!$AN$5:$AN$1036129,V357,Bitácora!$E$5:$E$1036129,L357,Bitácora!$AM$5:$AM$1036129,AA357)=0," ",SUMIFS(Bitácora!$Y$5:$Y$1036129,Bitácora!$D$5:$D$1036129,F357,Bitácora!$AN$5:$AN$1036129,V357,Bitácora!$E$5:$E$1036129,L357,Bitácora!$AM$5:$AM$1036129,AA357))</f>
        <v xml:space="preserve"> </v>
      </c>
      <c r="AG357" s="615"/>
      <c r="AH357" s="615"/>
      <c r="AI357" s="615"/>
      <c r="AJ357" s="605" t="str">
        <f>IF(SUMIFS(Bitácora!$Z$5:$Z$1036129,Bitácora!$D$5:$D$1036129,F357,Bitácora!$AN$5:$AN$1036129,V357,Bitácora!$E$5:$E$1036129,L357,Bitácora!$AM$5:$AM$1036129,AA357)=0," ",SUMIFS(Bitácora!$Z$5:$Z$1036129,Bitácora!$D$5:$D$1036129,F357,Bitácora!$AN$5:$AN$1036129,V357,Bitácora!$E$5:$E$1036129,L357,Bitácora!$AM$5:$AM$1036129,AA357))</f>
        <v xml:space="preserve"> </v>
      </c>
      <c r="AK357" s="615"/>
      <c r="AL357" s="615"/>
      <c r="AM357" s="615"/>
      <c r="AN357" s="605" t="str">
        <f>IF(SUMIFS(Bitácora!$AA$5:$AA$1036129,Bitácora!$D$5:$D$1036129,F357,Bitácora!$AN$5:$AN$1036129,V357,Bitácora!$E$5:$E$1036129,L357,Bitácora!$AM$5:$AM$1036129,AA357)=0," ",SUMIFS(Bitácora!$AA$5:$AA$1036129,Bitácora!$D$5:$D$1036129,F357,Bitácora!$AN$5:$AN$1036129,V357,Bitácora!$E$5:$E$1036129,L357,Bitácora!$AM$5:$AM$1036129,AA357))</f>
        <v xml:space="preserve"> </v>
      </c>
      <c r="AO357" s="615"/>
      <c r="AP357" s="615"/>
      <c r="AQ357" s="615"/>
      <c r="AR357" s="606" t="str">
        <f>IF(SUMIFS(Bitácora!$AE$5:$AE$1036129,Bitácora!$D$5:$D$1036129,F357,Bitácora!$AN$5:$AN$1036129,V357,Bitácora!$E$5:$E$1036129,L357,Bitácora!$AM$5:$AM$1036129,AA357)=0," ",SUMIFS(Bitácora!$AE$5:$AE$1036129,Bitácora!$D$5:$D$1036129,F357,Bitácora!$AN$5:$AN$1036129,V357,Bitácora!$E$5:$E$1036129,L357,Bitácora!$AM$5:$AM$1036129,AA357))</f>
        <v xml:space="preserve"> </v>
      </c>
      <c r="AS357" s="606"/>
      <c r="AT357" s="606"/>
      <c r="AU357" s="606" t="str">
        <f>IF(SUMIFS(Bitácora!$AF$5:$AF$1036129,Bitácora!$D$5:$D$1036129,F357,Bitácora!$AN$5:$AN$1036129,V357,Bitácora!$E$5:$E$1036129,L357,Bitácora!$AM$5:$AM$1036129,AA357)=0," ",SUMIFS(Bitácora!$AF$5:$AF$1036129,Bitácora!$D$5:$D$1036129,F357,Bitácora!$AN$5:$AN$1036129,V357,Bitácora!$E$5:$E$1036129,L357,Bitácora!$AM$5:$AM$1036129,AA357))</f>
        <v xml:space="preserve"> </v>
      </c>
      <c r="AV357" s="617"/>
      <c r="AW357" s="617"/>
      <c r="AX357" s="632"/>
      <c r="AY357" s="1124" t="str">
        <f>Bitácora!$AH$3</f>
        <v>TIPO</v>
      </c>
      <c r="AZ357" s="1125"/>
      <c r="BA357" s="1125"/>
      <c r="BB357" s="1125"/>
      <c r="BC357" s="1101"/>
      <c r="BD357" s="1126"/>
      <c r="BE357" s="1126"/>
      <c r="BF357" s="1126"/>
      <c r="BG357" s="1127"/>
      <c r="BH357" s="1128"/>
      <c r="BI357" s="1101"/>
      <c r="BJ357" s="1126"/>
      <c r="BK357" s="1126"/>
      <c r="BL357" s="1126"/>
      <c r="BM357" s="1126"/>
      <c r="BN357" s="1127"/>
      <c r="BO357" s="1125" t="str">
        <f>IF(Portada!$A$1="www.fly-logics.com","AÑO",0)</f>
        <v>AÑO</v>
      </c>
      <c r="BP357" s="1125"/>
      <c r="BQ357" s="1125"/>
      <c r="BR357" s="1125"/>
      <c r="BS357" s="1101"/>
      <c r="BT357" s="1126"/>
      <c r="BU357" s="1126"/>
      <c r="BV357" s="1127"/>
      <c r="BW357" s="1104"/>
      <c r="BX357" s="613" t="str">
        <f>IF(Portada!$A$1="www.fly-logics.com","ENE",0)</f>
        <v>ENE</v>
      </c>
      <c r="BY357" s="614"/>
      <c r="BZ357" s="614"/>
      <c r="CA357" s="614"/>
      <c r="CB357" s="614"/>
      <c r="CC357" s="605" t="str">
        <f>IF(SUMIFS(Bitácora!$Y$5:$Y$1036129,Bitácora!$D$5:$D$1036129,BC357,Bitácora!$AN$5:$AN$1036129,BS357,Bitácora!$E$5:$E$1036129,BI357,Bitácora!$AM$5:$AM$1036129,BX357)=0," ",SUMIFS(Bitácora!$Y$5:$Y$1036129,Bitácora!$D$5:$D$1036129,BC357,Bitácora!$AN$5:$AN$1036129,BS357,Bitácora!$E$5:$E$1036129,BI357,Bitácora!$AM$5:$AM$1036129,BX357))</f>
        <v xml:space="preserve"> </v>
      </c>
      <c r="CD357" s="615"/>
      <c r="CE357" s="615"/>
      <c r="CF357" s="615"/>
      <c r="CG357" s="605" t="str">
        <f>IF(SUMIFS(Bitácora!$Z$5:$Z$1036129,Bitácora!$D$5:$D$1036129,BC357,Bitácora!$AN$5:$AN$1036129,BS357,Bitácora!$E$5:$E$1036129,BI357,Bitácora!$AM$5:$AM$1036129,BX357)=0," ",SUMIFS(Bitácora!$Z$5:$Z$1036129,Bitácora!$D$5:$D$1036129,BC357,Bitácora!$AN$5:$AN$1036129,BS357,Bitácora!$E$5:$E$1036129,BI357,Bitácora!$AM$5:$AM$1036129,BX357))</f>
        <v xml:space="preserve"> </v>
      </c>
      <c r="CH357" s="615"/>
      <c r="CI357" s="615"/>
      <c r="CJ357" s="615"/>
      <c r="CK357" s="605" t="str">
        <f>IF(SUMIFS(Bitácora!$AA$5:$AA$1036129,Bitácora!$D$5:$D$1036129,BC357,Bitácora!$AN$5:$AN$1036129,BS357,Bitácora!$E$5:$E$1036129,BI357,Bitácora!$AM$5:$AM$1036129,BX357)=0," ",SUMIFS(Bitácora!$AA$5:$AA$1036129,Bitácora!$D$5:$D$1036129,BC357,Bitácora!$AN$5:$AN$1036129,BS357,Bitácora!$E$5:$E$1036129,BI357,Bitácora!$AM$5:$AM$1036129,BX357))</f>
        <v xml:space="preserve"> </v>
      </c>
      <c r="CL357" s="615"/>
      <c r="CM357" s="615"/>
      <c r="CN357" s="615"/>
      <c r="CO357" s="606" t="str">
        <f>IF(SUMIFS(Bitácora!$AE$5:$AE$1036129,Bitácora!$D$5:$D$1036129,BC357,Bitácora!$AN$5:$AN$1036129,BS357,Bitácora!$E$5:$E$1036129,BI357,Bitácora!$AM$5:$AM$1036129,BX357)=0," ",SUMIFS(Bitácora!$AE$5:$AE$1036129,Bitácora!$D$5:$D$1036129,BC357,Bitácora!$AN$5:$AN$1036129,BS357,Bitácora!$E$5:$E$1036129,BI357,Bitácora!$AM$5:$AM$1036129,BX357))</f>
        <v xml:space="preserve"> </v>
      </c>
      <c r="CP357" s="606"/>
      <c r="CQ357" s="606"/>
      <c r="CR357" s="606" t="str">
        <f>IF(SUMIFS(Bitácora!$AF$5:$AF$1036129,Bitácora!$D$5:$D$1036129,BC357,Bitácora!$AN$5:$AN$1036129,BS357,Bitácora!$E$5:$E$1036129,BI357,Bitácora!$AM$5:$AM$1036129,BX357)=0," ",SUMIFS(Bitácora!$AF$5:$AF$1036129,Bitácora!$D$5:$D$1036129,BC357,Bitácora!$AN$5:$AN$1036129,BS357,Bitácora!$E$5:$E$1036129,BI357,Bitácora!$AM$5:$AM$1036129,BX357))</f>
        <v xml:space="preserve"> </v>
      </c>
      <c r="CS357" s="617"/>
      <c r="CT357" s="617"/>
      <c r="CU357" s="632"/>
      <c r="CV357" s="276"/>
      <c r="CW357" s="244"/>
      <c r="CX357" s="1124" t="str">
        <f>Bitácora!$AH$3</f>
        <v>TIPO</v>
      </c>
      <c r="CY357" s="1125"/>
      <c r="CZ357" s="1125"/>
      <c r="DA357" s="1125"/>
      <c r="DB357" s="1101"/>
      <c r="DC357" s="1126"/>
      <c r="DD357" s="1126"/>
      <c r="DE357" s="1126"/>
      <c r="DF357" s="1127"/>
      <c r="DG357" s="1128"/>
      <c r="DH357" s="1101"/>
      <c r="DI357" s="1126"/>
      <c r="DJ357" s="1126"/>
      <c r="DK357" s="1126"/>
      <c r="DL357" s="1126"/>
      <c r="DM357" s="1127"/>
      <c r="DN357" s="1125" t="str">
        <f>IF(Portada!$A$1="www.fly-logics.com","AÑO",0)</f>
        <v>AÑO</v>
      </c>
      <c r="DO357" s="1125"/>
      <c r="DP357" s="1125"/>
      <c r="DQ357" s="1125"/>
      <c r="DR357" s="1101"/>
      <c r="DS357" s="1126"/>
      <c r="DT357" s="1126"/>
      <c r="DU357" s="1127"/>
      <c r="DV357" s="1104"/>
      <c r="DW357" s="613" t="str">
        <f>IF(Portada!$A$1="www.fly-logics.com","ENE",0)</f>
        <v>ENE</v>
      </c>
      <c r="DX357" s="614"/>
      <c r="DY357" s="614"/>
      <c r="DZ357" s="614"/>
      <c r="EA357" s="614"/>
      <c r="EB357" s="605" t="str">
        <f>IF(SUMIFS(Bitácora!$Y$5:$Y$1036129,Bitácora!$D$5:$D$1036129,DB357,Bitácora!$AN$5:$AN$1036129,DR357,Bitácora!$E$5:$E$1036129,DH357,Bitácora!$AM$5:$AM$1036129,DW357)=0," ",SUMIFS(Bitácora!$Y$5:$Y$1036129,Bitácora!$D$5:$D$1036129,DB357,Bitácora!$AN$5:$AN$1036129,DR357,Bitácora!$E$5:$E$1036129,DH357,Bitácora!$AM$5:$AM$1036129,DW357))</f>
        <v xml:space="preserve"> </v>
      </c>
      <c r="EC357" s="615"/>
      <c r="ED357" s="615"/>
      <c r="EE357" s="615"/>
      <c r="EF357" s="605" t="str">
        <f>IF(SUMIFS(Bitácora!$Z$5:$Z$1036129,Bitácora!$D$5:$D$1036129,DB357,Bitácora!$AN$5:$AN$1036129,DR357,Bitácora!$E$5:$E$1036129,DH357,Bitácora!$AM$5:$AM$1036129,DW357)=0," ",SUMIFS(Bitácora!$Z$5:$Z$1036129,Bitácora!$D$5:$D$1036129,DB357,Bitácora!$AN$5:$AN$1036129,DR357,Bitácora!$E$5:$E$1036129,DH357,Bitácora!$AM$5:$AM$1036129,DW357))</f>
        <v xml:space="preserve"> </v>
      </c>
      <c r="EG357" s="615"/>
      <c r="EH357" s="615"/>
      <c r="EI357" s="615"/>
      <c r="EJ357" s="605" t="str">
        <f>IF(SUMIFS(Bitácora!$AA$5:$AA$1036129,Bitácora!$D$5:$D$1036129,DB357,Bitácora!$AN$5:$AN$1036129,DR357,Bitácora!$E$5:$E$1036129,DH357,Bitácora!$AM$5:$AM$1036129,DW357)=0," ",SUMIFS(Bitácora!$AA$5:$AA$1036129,Bitácora!$D$5:$D$1036129,DB357,Bitácora!$AN$5:$AN$1036129,DR357,Bitácora!$E$5:$E$1036129,DH357,Bitácora!$AM$5:$AM$1036129,DW357))</f>
        <v xml:space="preserve"> </v>
      </c>
      <c r="EK357" s="615"/>
      <c r="EL357" s="615"/>
      <c r="EM357" s="615"/>
      <c r="EN357" s="606" t="str">
        <f>IF(SUMIFS(Bitácora!$AE$5:$AE$1036129,Bitácora!$D$5:$D$1036129,DB357,Bitácora!$AN$5:$AN$1036129,DR357,Bitácora!$E$5:$E$1036129,DH357,Bitácora!$AM$5:$AM$1036129,DW357)=0," ",SUMIFS(Bitácora!$AE$5:$AE$1036129,Bitácora!$D$5:$D$1036129,DB357,Bitácora!$AN$5:$AN$1036129,DR357,Bitácora!$E$5:$E$1036129,DH357,Bitácora!$AM$5:$AM$1036129,DW357))</f>
        <v xml:space="preserve"> </v>
      </c>
      <c r="EO357" s="606"/>
      <c r="EP357" s="606"/>
      <c r="EQ357" s="606" t="str">
        <f>IF(SUMIFS(Bitácora!$AF$5:$AF$1036129,Bitácora!$D$5:$D$1036129,DB357,Bitácora!$AN$5:$AN$1036129,DR357,Bitácora!$E$5:$E$1036129,DH357,Bitácora!$AM$5:$AM$1036129,DW357)=0," ",SUMIFS(Bitácora!$AF$5:$AF$1036129,Bitácora!$D$5:$D$1036129,DB357,Bitácora!$AN$5:$AN$1036129,DR357,Bitácora!$E$5:$E$1036129,DH357,Bitácora!$AM$5:$AM$1036129,DW357))</f>
        <v xml:space="preserve"> </v>
      </c>
      <c r="ER357" s="617"/>
      <c r="ES357" s="617"/>
      <c r="ET357" s="632"/>
      <c r="EU357" s="1124" t="str">
        <f>Bitácora!$AH$3</f>
        <v>TIPO</v>
      </c>
      <c r="EV357" s="1125"/>
      <c r="EW357" s="1125"/>
      <c r="EX357" s="1125"/>
      <c r="EY357" s="1101"/>
      <c r="EZ357" s="1126"/>
      <c r="FA357" s="1126"/>
      <c r="FB357" s="1126"/>
      <c r="FC357" s="1127"/>
      <c r="FD357" s="1128"/>
      <c r="FE357" s="1101"/>
      <c r="FF357" s="1126"/>
      <c r="FG357" s="1126"/>
      <c r="FH357" s="1126"/>
      <c r="FI357" s="1126"/>
      <c r="FJ357" s="1127"/>
      <c r="FK357" s="1125" t="str">
        <f>IF(Portada!$A$1="www.fly-logics.com","AÑO",0)</f>
        <v>AÑO</v>
      </c>
      <c r="FL357" s="1125"/>
      <c r="FM357" s="1125"/>
      <c r="FN357" s="1125"/>
      <c r="FO357" s="1101"/>
      <c r="FP357" s="1126"/>
      <c r="FQ357" s="1126"/>
      <c r="FR357" s="1127"/>
      <c r="FS357" s="1104"/>
      <c r="FT357" s="613" t="str">
        <f>IF(Portada!$A$1="www.fly-logics.com","ENE",0)</f>
        <v>ENE</v>
      </c>
      <c r="FU357" s="614"/>
      <c r="FV357" s="614"/>
      <c r="FW357" s="614"/>
      <c r="FX357" s="614"/>
      <c r="FY357" s="605" t="str">
        <f>IF(SUMIFS(Bitácora!$Y$5:$Y$1036129,Bitácora!$D$5:$D$1036129,EY357,Bitácora!$AN$5:$AN$1036129,FO357,Bitácora!$E$5:$E$1036129,FE357,Bitácora!$AM$5:$AM$1036129,FT357)=0," ",SUMIFS(Bitácora!$Y$5:$Y$1036129,Bitácora!$D$5:$D$1036129,EY357,Bitácora!$AN$5:$AN$1036129,FO357,Bitácora!$E$5:$E$1036129,FE357,Bitácora!$AM$5:$AM$1036129,FT357))</f>
        <v xml:space="preserve"> </v>
      </c>
      <c r="FZ357" s="615"/>
      <c r="GA357" s="615"/>
      <c r="GB357" s="615"/>
      <c r="GC357" s="605" t="str">
        <f>IF(SUMIFS(Bitácora!$Z$5:$Z$1036129,Bitácora!$D$5:$D$1036129,EY357,Bitácora!$AN$5:$AN$1036129,FO357,Bitácora!$E$5:$E$1036129,FE357,Bitácora!$AM$5:$AM$1036129,FT357)=0," ",SUMIFS(Bitácora!$Z$5:$Z$1036129,Bitácora!$D$5:$D$1036129,EY357,Bitácora!$AN$5:$AN$1036129,FO357,Bitácora!$E$5:$E$1036129,FE357,Bitácora!$AM$5:$AM$1036129,FT357))</f>
        <v xml:space="preserve"> </v>
      </c>
      <c r="GD357" s="615"/>
      <c r="GE357" s="615"/>
      <c r="GF357" s="615"/>
      <c r="GG357" s="605" t="str">
        <f>IF(SUMIFS(Bitácora!$AA$5:$AA$1036129,Bitácora!$D$5:$D$1036129,EY357,Bitácora!$AN$5:$AN$1036129,FO357,Bitácora!$E$5:$E$1036129,FE357,Bitácora!$AM$5:$AM$1036129,FT357)=0," ",SUMIFS(Bitácora!$AA$5:$AA$1036129,Bitácora!$D$5:$D$1036129,EY357,Bitácora!$AN$5:$AN$1036129,FO357,Bitácora!$E$5:$E$1036129,FE357,Bitácora!$AM$5:$AM$1036129,FT357))</f>
        <v xml:space="preserve"> </v>
      </c>
      <c r="GH357" s="615"/>
      <c r="GI357" s="615"/>
      <c r="GJ357" s="615"/>
      <c r="GK357" s="606" t="str">
        <f>IF(SUMIFS(Bitácora!$AE$5:$AE$1036129,Bitácora!$D$5:$D$1036129,EY357,Bitácora!$AN$5:$AN$1036129,FO357,Bitácora!$E$5:$E$1036129,FE357,Bitácora!$AM$5:$AM$1036129,FT357)=0," ",SUMIFS(Bitácora!$AE$5:$AE$1036129,Bitácora!$D$5:$D$1036129,EY357,Bitácora!$AN$5:$AN$1036129,FO357,Bitácora!$E$5:$E$1036129,FE357,Bitácora!$AM$5:$AM$1036129,FT357))</f>
        <v xml:space="preserve"> </v>
      </c>
      <c r="GL357" s="606"/>
      <c r="GM357" s="606"/>
      <c r="GN357" s="606" t="str">
        <f>IF(SUMIFS(Bitácora!$AF$5:$AF$1036129,Bitácora!$D$5:$D$1036129,EY357,Bitácora!$AN$5:$AN$1036129,FO357,Bitácora!$E$5:$E$1036129,FE357,Bitácora!$AM$5:$AM$1036129,FT357)=0," ",SUMIFS(Bitácora!$AF$5:$AF$1036129,Bitácora!$D$5:$D$1036129,EY357,Bitácora!$AN$5:$AN$1036129,FO357,Bitácora!$E$5:$E$1036129,FE357,Bitácora!$AM$5:$AM$1036129,FT357))</f>
        <v xml:space="preserve"> </v>
      </c>
      <c r="GO357" s="617"/>
      <c r="GP357" s="617"/>
      <c r="GQ357" s="632"/>
      <c r="GR357" s="6"/>
    </row>
    <row r="358" spans="1:200" ht="8.85" customHeight="1" thickBot="1" x14ac:dyDescent="0.3">
      <c r="A358" s="244"/>
      <c r="B358" s="1124"/>
      <c r="C358" s="1125"/>
      <c r="D358" s="1125"/>
      <c r="E358" s="1125"/>
      <c r="F358" s="1129"/>
      <c r="G358" s="1130"/>
      <c r="H358" s="1130"/>
      <c r="I358" s="1130"/>
      <c r="J358" s="1131"/>
      <c r="K358" s="1128"/>
      <c r="L358" s="1129"/>
      <c r="M358" s="1130"/>
      <c r="N358" s="1130"/>
      <c r="O358" s="1130"/>
      <c r="P358" s="1130"/>
      <c r="Q358" s="1131"/>
      <c r="R358" s="1125"/>
      <c r="S358" s="1125"/>
      <c r="T358" s="1125"/>
      <c r="U358" s="1125"/>
      <c r="V358" s="1129"/>
      <c r="W358" s="1130"/>
      <c r="X358" s="1130"/>
      <c r="Y358" s="1131"/>
      <c r="Z358" s="1104"/>
      <c r="AA358" s="614"/>
      <c r="AB358" s="614"/>
      <c r="AC358" s="614"/>
      <c r="AD358" s="614"/>
      <c r="AE358" s="614"/>
      <c r="AF358" s="615"/>
      <c r="AG358" s="616"/>
      <c r="AH358" s="616"/>
      <c r="AI358" s="615"/>
      <c r="AJ358" s="615"/>
      <c r="AK358" s="616"/>
      <c r="AL358" s="616"/>
      <c r="AM358" s="615"/>
      <c r="AN358" s="615"/>
      <c r="AO358" s="616"/>
      <c r="AP358" s="616"/>
      <c r="AQ358" s="615"/>
      <c r="AR358" s="606"/>
      <c r="AS358" s="606"/>
      <c r="AT358" s="606"/>
      <c r="AU358" s="617"/>
      <c r="AV358" s="618"/>
      <c r="AW358" s="617"/>
      <c r="AX358" s="632"/>
      <c r="AY358" s="1124"/>
      <c r="AZ358" s="1125"/>
      <c r="BA358" s="1125"/>
      <c r="BB358" s="1125"/>
      <c r="BC358" s="1129"/>
      <c r="BD358" s="1130"/>
      <c r="BE358" s="1130"/>
      <c r="BF358" s="1130"/>
      <c r="BG358" s="1131"/>
      <c r="BH358" s="1128"/>
      <c r="BI358" s="1129"/>
      <c r="BJ358" s="1130"/>
      <c r="BK358" s="1130"/>
      <c r="BL358" s="1130"/>
      <c r="BM358" s="1130"/>
      <c r="BN358" s="1131"/>
      <c r="BO358" s="1125"/>
      <c r="BP358" s="1125"/>
      <c r="BQ358" s="1125"/>
      <c r="BR358" s="1125"/>
      <c r="BS358" s="1129"/>
      <c r="BT358" s="1130"/>
      <c r="BU358" s="1130"/>
      <c r="BV358" s="1131"/>
      <c r="BW358" s="1104"/>
      <c r="BX358" s="614"/>
      <c r="BY358" s="614"/>
      <c r="BZ358" s="614"/>
      <c r="CA358" s="614"/>
      <c r="CB358" s="614"/>
      <c r="CC358" s="615"/>
      <c r="CD358" s="616"/>
      <c r="CE358" s="616"/>
      <c r="CF358" s="615"/>
      <c r="CG358" s="615"/>
      <c r="CH358" s="616"/>
      <c r="CI358" s="616"/>
      <c r="CJ358" s="615"/>
      <c r="CK358" s="615"/>
      <c r="CL358" s="616"/>
      <c r="CM358" s="616"/>
      <c r="CN358" s="615"/>
      <c r="CO358" s="606"/>
      <c r="CP358" s="606"/>
      <c r="CQ358" s="606"/>
      <c r="CR358" s="617"/>
      <c r="CS358" s="618"/>
      <c r="CT358" s="617"/>
      <c r="CU358" s="632"/>
      <c r="CV358" s="276"/>
      <c r="CW358" s="244"/>
      <c r="CX358" s="1124"/>
      <c r="CY358" s="1125"/>
      <c r="CZ358" s="1125"/>
      <c r="DA358" s="1125"/>
      <c r="DB358" s="1129"/>
      <c r="DC358" s="1130"/>
      <c r="DD358" s="1130"/>
      <c r="DE358" s="1130"/>
      <c r="DF358" s="1131"/>
      <c r="DG358" s="1128"/>
      <c r="DH358" s="1129"/>
      <c r="DI358" s="1130"/>
      <c r="DJ358" s="1130"/>
      <c r="DK358" s="1130"/>
      <c r="DL358" s="1130"/>
      <c r="DM358" s="1131"/>
      <c r="DN358" s="1125"/>
      <c r="DO358" s="1125"/>
      <c r="DP358" s="1125"/>
      <c r="DQ358" s="1125"/>
      <c r="DR358" s="1129"/>
      <c r="DS358" s="1130"/>
      <c r="DT358" s="1130"/>
      <c r="DU358" s="1131"/>
      <c r="DV358" s="1104"/>
      <c r="DW358" s="614"/>
      <c r="DX358" s="614"/>
      <c r="DY358" s="614"/>
      <c r="DZ358" s="614"/>
      <c r="EA358" s="614"/>
      <c r="EB358" s="615"/>
      <c r="EC358" s="616"/>
      <c r="ED358" s="616"/>
      <c r="EE358" s="615"/>
      <c r="EF358" s="615"/>
      <c r="EG358" s="616"/>
      <c r="EH358" s="616"/>
      <c r="EI358" s="615"/>
      <c r="EJ358" s="615"/>
      <c r="EK358" s="616"/>
      <c r="EL358" s="616"/>
      <c r="EM358" s="615"/>
      <c r="EN358" s="606"/>
      <c r="EO358" s="606"/>
      <c r="EP358" s="606"/>
      <c r="EQ358" s="617"/>
      <c r="ER358" s="618"/>
      <c r="ES358" s="617"/>
      <c r="ET358" s="632"/>
      <c r="EU358" s="1124"/>
      <c r="EV358" s="1125"/>
      <c r="EW358" s="1125"/>
      <c r="EX358" s="1125"/>
      <c r="EY358" s="1129"/>
      <c r="EZ358" s="1130"/>
      <c r="FA358" s="1130"/>
      <c r="FB358" s="1130"/>
      <c r="FC358" s="1131"/>
      <c r="FD358" s="1128"/>
      <c r="FE358" s="1129"/>
      <c r="FF358" s="1130"/>
      <c r="FG358" s="1130"/>
      <c r="FH358" s="1130"/>
      <c r="FI358" s="1130"/>
      <c r="FJ358" s="1131"/>
      <c r="FK358" s="1125"/>
      <c r="FL358" s="1125"/>
      <c r="FM358" s="1125"/>
      <c r="FN358" s="1125"/>
      <c r="FO358" s="1129"/>
      <c r="FP358" s="1130"/>
      <c r="FQ358" s="1130"/>
      <c r="FR358" s="1131"/>
      <c r="FS358" s="1104"/>
      <c r="FT358" s="614"/>
      <c r="FU358" s="614"/>
      <c r="FV358" s="614"/>
      <c r="FW358" s="614"/>
      <c r="FX358" s="614"/>
      <c r="FY358" s="615"/>
      <c r="FZ358" s="616"/>
      <c r="GA358" s="616"/>
      <c r="GB358" s="615"/>
      <c r="GC358" s="615"/>
      <c r="GD358" s="616"/>
      <c r="GE358" s="616"/>
      <c r="GF358" s="615"/>
      <c r="GG358" s="615"/>
      <c r="GH358" s="616"/>
      <c r="GI358" s="616"/>
      <c r="GJ358" s="615"/>
      <c r="GK358" s="606"/>
      <c r="GL358" s="606"/>
      <c r="GM358" s="606"/>
      <c r="GN358" s="617"/>
      <c r="GO358" s="618"/>
      <c r="GP358" s="617"/>
      <c r="GQ358" s="632"/>
      <c r="GR358" s="6"/>
    </row>
    <row r="359" spans="1:200" ht="6.75" customHeight="1" x14ac:dyDescent="0.25">
      <c r="A359" s="244"/>
      <c r="B359" s="1115"/>
      <c r="C359" s="1116"/>
      <c r="D359" s="1116"/>
      <c r="E359" s="1116"/>
      <c r="F359" s="1116"/>
      <c r="G359" s="1116"/>
      <c r="H359" s="1116"/>
      <c r="I359" s="1116"/>
      <c r="J359" s="1116"/>
      <c r="K359" s="1116"/>
      <c r="L359" s="1116"/>
      <c r="M359" s="1116"/>
      <c r="N359" s="1116"/>
      <c r="O359" s="1116"/>
      <c r="P359" s="1116"/>
      <c r="Q359" s="1116"/>
      <c r="R359" s="1116"/>
      <c r="S359" s="1116"/>
      <c r="T359" s="1116"/>
      <c r="U359" s="1116"/>
      <c r="V359" s="1116"/>
      <c r="W359" s="1116"/>
      <c r="X359" s="1116"/>
      <c r="Y359" s="1116"/>
      <c r="Z359" s="1116"/>
      <c r="AA359" s="614"/>
      <c r="AB359" s="614"/>
      <c r="AC359" s="614"/>
      <c r="AD359" s="614"/>
      <c r="AE359" s="614"/>
      <c r="AF359" s="615"/>
      <c r="AG359" s="615"/>
      <c r="AH359" s="615"/>
      <c r="AI359" s="615"/>
      <c r="AJ359" s="615"/>
      <c r="AK359" s="615"/>
      <c r="AL359" s="615"/>
      <c r="AM359" s="615"/>
      <c r="AN359" s="615"/>
      <c r="AO359" s="615"/>
      <c r="AP359" s="615"/>
      <c r="AQ359" s="615"/>
      <c r="AR359" s="606"/>
      <c r="AS359" s="606"/>
      <c r="AT359" s="606"/>
      <c r="AU359" s="617"/>
      <c r="AV359" s="617"/>
      <c r="AW359" s="617"/>
      <c r="AX359" s="632"/>
      <c r="AY359" s="1115"/>
      <c r="AZ359" s="1116"/>
      <c r="BA359" s="1116"/>
      <c r="BB359" s="1116"/>
      <c r="BC359" s="1116"/>
      <c r="BD359" s="1116"/>
      <c r="BE359" s="1116"/>
      <c r="BF359" s="1116"/>
      <c r="BG359" s="1116"/>
      <c r="BH359" s="1116"/>
      <c r="BI359" s="1116"/>
      <c r="BJ359" s="1116"/>
      <c r="BK359" s="1116"/>
      <c r="BL359" s="1116"/>
      <c r="BM359" s="1116"/>
      <c r="BN359" s="1116"/>
      <c r="BO359" s="1116"/>
      <c r="BP359" s="1116"/>
      <c r="BQ359" s="1116"/>
      <c r="BR359" s="1116"/>
      <c r="BS359" s="1116"/>
      <c r="BT359" s="1116"/>
      <c r="BU359" s="1116"/>
      <c r="BV359" s="1116"/>
      <c r="BW359" s="1116"/>
      <c r="BX359" s="614"/>
      <c r="BY359" s="614"/>
      <c r="BZ359" s="614"/>
      <c r="CA359" s="614"/>
      <c r="CB359" s="614"/>
      <c r="CC359" s="615"/>
      <c r="CD359" s="615"/>
      <c r="CE359" s="615"/>
      <c r="CF359" s="615"/>
      <c r="CG359" s="615"/>
      <c r="CH359" s="615"/>
      <c r="CI359" s="615"/>
      <c r="CJ359" s="615"/>
      <c r="CK359" s="615"/>
      <c r="CL359" s="615"/>
      <c r="CM359" s="615"/>
      <c r="CN359" s="615"/>
      <c r="CO359" s="606"/>
      <c r="CP359" s="606"/>
      <c r="CQ359" s="606"/>
      <c r="CR359" s="617"/>
      <c r="CS359" s="617"/>
      <c r="CT359" s="617"/>
      <c r="CU359" s="632"/>
      <c r="CV359" s="276"/>
      <c r="CW359" s="244"/>
      <c r="CX359" s="1115"/>
      <c r="CY359" s="1116"/>
      <c r="CZ359" s="1116"/>
      <c r="DA359" s="1116"/>
      <c r="DB359" s="1116"/>
      <c r="DC359" s="1116"/>
      <c r="DD359" s="1116"/>
      <c r="DE359" s="1116"/>
      <c r="DF359" s="1116"/>
      <c r="DG359" s="1116"/>
      <c r="DH359" s="1116"/>
      <c r="DI359" s="1116"/>
      <c r="DJ359" s="1116"/>
      <c r="DK359" s="1116"/>
      <c r="DL359" s="1116"/>
      <c r="DM359" s="1116"/>
      <c r="DN359" s="1116"/>
      <c r="DO359" s="1116"/>
      <c r="DP359" s="1116"/>
      <c r="DQ359" s="1116"/>
      <c r="DR359" s="1116"/>
      <c r="DS359" s="1116"/>
      <c r="DT359" s="1116"/>
      <c r="DU359" s="1116"/>
      <c r="DV359" s="1116"/>
      <c r="DW359" s="614"/>
      <c r="DX359" s="614"/>
      <c r="DY359" s="614"/>
      <c r="DZ359" s="614"/>
      <c r="EA359" s="614"/>
      <c r="EB359" s="615"/>
      <c r="EC359" s="615"/>
      <c r="ED359" s="615"/>
      <c r="EE359" s="615"/>
      <c r="EF359" s="615"/>
      <c r="EG359" s="615"/>
      <c r="EH359" s="615"/>
      <c r="EI359" s="615"/>
      <c r="EJ359" s="615"/>
      <c r="EK359" s="615"/>
      <c r="EL359" s="615"/>
      <c r="EM359" s="615"/>
      <c r="EN359" s="606"/>
      <c r="EO359" s="606"/>
      <c r="EP359" s="606"/>
      <c r="EQ359" s="617"/>
      <c r="ER359" s="617"/>
      <c r="ES359" s="617"/>
      <c r="ET359" s="632"/>
      <c r="EU359" s="1115"/>
      <c r="EV359" s="1116"/>
      <c r="EW359" s="1116"/>
      <c r="EX359" s="1116"/>
      <c r="EY359" s="1116"/>
      <c r="EZ359" s="1116"/>
      <c r="FA359" s="1116"/>
      <c r="FB359" s="1116"/>
      <c r="FC359" s="1116"/>
      <c r="FD359" s="1116"/>
      <c r="FE359" s="1116"/>
      <c r="FF359" s="1116"/>
      <c r="FG359" s="1116"/>
      <c r="FH359" s="1116"/>
      <c r="FI359" s="1116"/>
      <c r="FJ359" s="1116"/>
      <c r="FK359" s="1116"/>
      <c r="FL359" s="1116"/>
      <c r="FM359" s="1116"/>
      <c r="FN359" s="1116"/>
      <c r="FO359" s="1116"/>
      <c r="FP359" s="1116"/>
      <c r="FQ359" s="1116"/>
      <c r="FR359" s="1116"/>
      <c r="FS359" s="1116"/>
      <c r="FT359" s="614"/>
      <c r="FU359" s="614"/>
      <c r="FV359" s="614"/>
      <c r="FW359" s="614"/>
      <c r="FX359" s="614"/>
      <c r="FY359" s="615"/>
      <c r="FZ359" s="615"/>
      <c r="GA359" s="615"/>
      <c r="GB359" s="615"/>
      <c r="GC359" s="615"/>
      <c r="GD359" s="615"/>
      <c r="GE359" s="615"/>
      <c r="GF359" s="615"/>
      <c r="GG359" s="615"/>
      <c r="GH359" s="615"/>
      <c r="GI359" s="615"/>
      <c r="GJ359" s="615"/>
      <c r="GK359" s="606"/>
      <c r="GL359" s="606"/>
      <c r="GM359" s="606"/>
      <c r="GN359" s="617"/>
      <c r="GO359" s="617"/>
      <c r="GP359" s="617"/>
      <c r="GQ359" s="632"/>
      <c r="GR359" s="6"/>
    </row>
    <row r="360" spans="1:200" ht="6" customHeight="1" x14ac:dyDescent="0.25">
      <c r="A360" s="244"/>
      <c r="B360" s="655"/>
      <c r="C360" s="657"/>
      <c r="D360" s="657"/>
      <c r="E360" s="657"/>
      <c r="F360" s="657"/>
      <c r="G360" s="657"/>
      <c r="H360" s="657"/>
      <c r="I360" s="657"/>
      <c r="J360" s="657"/>
      <c r="K360" s="657"/>
      <c r="L360" s="657"/>
      <c r="M360" s="657"/>
      <c r="N360" s="657"/>
      <c r="O360" s="657"/>
      <c r="P360" s="657"/>
      <c r="Q360" s="657"/>
      <c r="R360" s="657"/>
      <c r="S360" s="657"/>
      <c r="T360" s="657"/>
      <c r="U360" s="657"/>
      <c r="V360" s="657"/>
      <c r="W360" s="657"/>
      <c r="X360" s="657"/>
      <c r="Y360" s="657"/>
      <c r="Z360" s="657"/>
      <c r="AA360" s="613" t="str">
        <f>IF(Portada!$A$1="www.fly-logics.com","FEB",0)</f>
        <v>FEB</v>
      </c>
      <c r="AB360" s="614"/>
      <c r="AC360" s="614"/>
      <c r="AD360" s="614"/>
      <c r="AE360" s="614"/>
      <c r="AF360" s="605" t="str">
        <f>IF(SUMIFS(Bitácora!$Y$5:$Y$1036129,Bitácora!$D$5:$D$1036129,F357,Bitácora!$AN$5:$AN$1036129,V357,Bitácora!$E$5:$E$1036129,L357,Bitácora!$AM$5:$AM$1036129,AA360)=0," ",SUMIFS(Bitácora!$Y$5:$Y$1036129,Bitácora!$D$5:$D$1036129,F357,Bitácora!$AN$5:$AN$1036129,V357,Bitácora!$E$5:$E$1036129,L357,Bitácora!$AM$5:$AM$1036129,AA360))</f>
        <v xml:space="preserve"> </v>
      </c>
      <c r="AG360" s="615"/>
      <c r="AH360" s="615"/>
      <c r="AI360" s="615"/>
      <c r="AJ360" s="605" t="str">
        <f>IF(SUMIFS(Bitácora!$Z$5:$Z$1036129,Bitácora!$D$5:$D$1036129,F357,Bitácora!$AN$5:$AN$1036129,V357,Bitácora!$E$5:$E$1036129,L357,Bitácora!$AM$5:$AM$1036129,AA360)=0," ",SUMIFS(Bitácora!$Z$5:$Z$1036129,Bitácora!$D$5:$D$1036129,F357,Bitácora!$AN$5:$AN$1036129,V357,Bitácora!$E$5:$E$1036129,L357,Bitácora!$AM$5:$AM$1036129,AA360))</f>
        <v xml:space="preserve"> </v>
      </c>
      <c r="AK360" s="615"/>
      <c r="AL360" s="615"/>
      <c r="AM360" s="615"/>
      <c r="AN360" s="605" t="str">
        <f>IF(SUMIFS(Bitácora!$AA$5:$AA$1036129,Bitácora!$D$5:$D$1036129,F357,Bitácora!$AN$5:$AN$1036129,V357,Bitácora!$E$5:$E$1036129,L357,Bitácora!$AM$5:$AM$1036129,AA360)=0," ",SUMIFS(Bitácora!$AA$5:$AA$1036129,Bitácora!$D$5:$D$1036129,F357,Bitácora!$AN$5:$AN$1036129,V357,Bitácora!$E$5:$E$1036129,L357,Bitácora!$AM$5:$AM$1036129,AA360))</f>
        <v xml:space="preserve"> </v>
      </c>
      <c r="AO360" s="615"/>
      <c r="AP360" s="615"/>
      <c r="AQ360" s="615"/>
      <c r="AR360" s="606" t="str">
        <f>IF(SUMIFS(Bitácora!$AE$5:$AE$1036129,Bitácora!$D$5:$D$1036129,F357,Bitácora!$AN$5:$AN$1036129,V357,Bitácora!$E$5:$E$1036129,L357,Bitácora!$AM$5:$AM$1036129,AA360)=0," ",SUMIFS(Bitácora!$AE$5:$AE$1036129,Bitácora!$D$5:$D$1036129,F357,Bitácora!$AN$5:$AN$1036129,V357,Bitácora!$E$5:$E$1036129,L357,Bitácora!$AM$5:$AM$1036129,AA360))</f>
        <v xml:space="preserve"> </v>
      </c>
      <c r="AS360" s="606"/>
      <c r="AT360" s="606"/>
      <c r="AU360" s="606" t="str">
        <f>IF(SUMIFS(Bitácora!$AF$5:$AF$1036129,Bitácora!$D$5:$D$1036129,F357,Bitácora!$AN$5:$AN$1036129,V357,Bitácora!$E$5:$E$1036129,L357,Bitácora!$AM$5:$AM$1036129,AA360)=0," ",SUMIFS(Bitácora!$AF$5:$AF$1036129,Bitácora!$D$5:$D$1036129,F357,Bitácora!$AN$5:$AN$1036129,V357,Bitácora!$E$5:$E$1036129,L357,Bitácora!$AM$5:$AM$1036129,AA360))</f>
        <v xml:space="preserve"> </v>
      </c>
      <c r="AV360" s="617"/>
      <c r="AW360" s="617"/>
      <c r="AX360" s="632"/>
      <c r="AY360" s="655"/>
      <c r="AZ360" s="657"/>
      <c r="BA360" s="657"/>
      <c r="BB360" s="657"/>
      <c r="BC360" s="657"/>
      <c r="BD360" s="657"/>
      <c r="BE360" s="657"/>
      <c r="BF360" s="657"/>
      <c r="BG360" s="657"/>
      <c r="BH360" s="657"/>
      <c r="BI360" s="657"/>
      <c r="BJ360" s="657"/>
      <c r="BK360" s="657"/>
      <c r="BL360" s="657"/>
      <c r="BM360" s="657"/>
      <c r="BN360" s="657"/>
      <c r="BO360" s="657"/>
      <c r="BP360" s="657"/>
      <c r="BQ360" s="657"/>
      <c r="BR360" s="657"/>
      <c r="BS360" s="657"/>
      <c r="BT360" s="657"/>
      <c r="BU360" s="657"/>
      <c r="BV360" s="657"/>
      <c r="BW360" s="657"/>
      <c r="BX360" s="613" t="str">
        <f>IF(Portada!$A$1="www.fly-logics.com","FEB",0)</f>
        <v>FEB</v>
      </c>
      <c r="BY360" s="614"/>
      <c r="BZ360" s="614"/>
      <c r="CA360" s="614"/>
      <c r="CB360" s="614"/>
      <c r="CC360" s="605" t="str">
        <f>IF(SUMIFS(Bitácora!$Y$5:$Y$1036129,Bitácora!$D$5:$D$1036129,BC357,Bitácora!$AN$5:$AN$1036129,BS357,Bitácora!$E$5:$E$1036129,BI357,Bitácora!$AM$5:$AM$1036129,BX360)=0," ",SUMIFS(Bitácora!$Y$5:$Y$1036129,Bitácora!$D$5:$D$1036129,BC357,Bitácora!$AN$5:$AN$1036129,BS357,Bitácora!$E$5:$E$1036129,BI357,Bitácora!$AM$5:$AM$1036129,BX360))</f>
        <v xml:space="preserve"> </v>
      </c>
      <c r="CD360" s="615"/>
      <c r="CE360" s="615"/>
      <c r="CF360" s="615"/>
      <c r="CG360" s="605" t="str">
        <f>IF(SUMIFS(Bitácora!$Z$5:$Z$1036129,Bitácora!$D$5:$D$1036129,BC357,Bitácora!$AN$5:$AN$1036129,BS357,Bitácora!$E$5:$E$1036129,BI357,Bitácora!$AM$5:$AM$1036129,BX360)=0," ",SUMIFS(Bitácora!$Z$5:$Z$1036129,Bitácora!$D$5:$D$1036129,BC357,Bitácora!$AN$5:$AN$1036129,BS357,Bitácora!$E$5:$E$1036129,BI357,Bitácora!$AM$5:$AM$1036129,BX360))</f>
        <v xml:space="preserve"> </v>
      </c>
      <c r="CH360" s="615"/>
      <c r="CI360" s="615"/>
      <c r="CJ360" s="615"/>
      <c r="CK360" s="605" t="str">
        <f>IF(SUMIFS(Bitácora!$AA$5:$AA$1036129,Bitácora!$D$5:$D$1036129,BC357,Bitácora!$AN$5:$AN$1036129,BS357,Bitácora!$E$5:$E$1036129,BI357,Bitácora!$AM$5:$AM$1036129,BX360)=0," ",SUMIFS(Bitácora!$AA$5:$AA$1036129,Bitácora!$D$5:$D$1036129,BC357,Bitácora!$AN$5:$AN$1036129,BS357,Bitácora!$E$5:$E$1036129,BI357,Bitácora!$AM$5:$AM$1036129,BX360))</f>
        <v xml:space="preserve"> </v>
      </c>
      <c r="CL360" s="615"/>
      <c r="CM360" s="615"/>
      <c r="CN360" s="615"/>
      <c r="CO360" s="606" t="str">
        <f>IF(SUMIFS(Bitácora!$AE$5:$AE$1036129,Bitácora!$D$5:$D$1036129,BC357,Bitácora!$AN$5:$AN$1036129,BS357,Bitácora!$E$5:$E$1036129,BI357,Bitácora!$AM$5:$AM$1036129,BX360)=0," ",SUMIFS(Bitácora!$AE$5:$AE$1036129,Bitácora!$D$5:$D$1036129,BC357,Bitácora!$AN$5:$AN$1036129,BS357,Bitácora!$E$5:$E$1036129,BI357,Bitácora!$AM$5:$AM$1036129,BX360))</f>
        <v xml:space="preserve"> </v>
      </c>
      <c r="CP360" s="606"/>
      <c r="CQ360" s="606"/>
      <c r="CR360" s="606" t="str">
        <f>IF(SUMIFS(Bitácora!$AF$5:$AF$1036129,Bitácora!$D$5:$D$1036129,BC357,Bitácora!$AN$5:$AN$1036129,BS357,Bitácora!$E$5:$E$1036129,BI357,Bitácora!$AM$5:$AM$1036129,BX360)=0," ",SUMIFS(Bitácora!$AF$5:$AF$1036129,Bitácora!$D$5:$D$1036129,BC357,Bitácora!$AN$5:$AN$1036129,BS357,Bitácora!$E$5:$E$1036129,BI357,Bitácora!$AM$5:$AM$1036129,BX360))</f>
        <v xml:space="preserve"> </v>
      </c>
      <c r="CS360" s="617"/>
      <c r="CT360" s="617"/>
      <c r="CU360" s="632"/>
      <c r="CV360" s="276"/>
      <c r="CW360" s="244"/>
      <c r="CX360" s="655"/>
      <c r="CY360" s="657"/>
      <c r="CZ360" s="657"/>
      <c r="DA360" s="657"/>
      <c r="DB360" s="657"/>
      <c r="DC360" s="657"/>
      <c r="DD360" s="657"/>
      <c r="DE360" s="657"/>
      <c r="DF360" s="657"/>
      <c r="DG360" s="657"/>
      <c r="DH360" s="657"/>
      <c r="DI360" s="657"/>
      <c r="DJ360" s="657"/>
      <c r="DK360" s="657"/>
      <c r="DL360" s="657"/>
      <c r="DM360" s="657"/>
      <c r="DN360" s="657"/>
      <c r="DO360" s="657"/>
      <c r="DP360" s="657"/>
      <c r="DQ360" s="657"/>
      <c r="DR360" s="657"/>
      <c r="DS360" s="657"/>
      <c r="DT360" s="657"/>
      <c r="DU360" s="657"/>
      <c r="DV360" s="657"/>
      <c r="DW360" s="613" t="str">
        <f>IF(Portada!$A$1="www.fly-logics.com","FEB",0)</f>
        <v>FEB</v>
      </c>
      <c r="DX360" s="614"/>
      <c r="DY360" s="614"/>
      <c r="DZ360" s="614"/>
      <c r="EA360" s="614"/>
      <c r="EB360" s="605" t="str">
        <f>IF(SUMIFS(Bitácora!$Y$5:$Y$1036129,Bitácora!$D$5:$D$1036129,DB357,Bitácora!$AN$5:$AN$1036129,DR357,Bitácora!$E$5:$E$1036129,DH357,Bitácora!$AM$5:$AM$1036129,DW360)=0," ",SUMIFS(Bitácora!$Y$5:$Y$1036129,Bitácora!$D$5:$D$1036129,DB357,Bitácora!$AN$5:$AN$1036129,DR357,Bitácora!$E$5:$E$1036129,DH357,Bitácora!$AM$5:$AM$1036129,DW360))</f>
        <v xml:space="preserve"> </v>
      </c>
      <c r="EC360" s="615"/>
      <c r="ED360" s="615"/>
      <c r="EE360" s="615"/>
      <c r="EF360" s="605" t="str">
        <f>IF(SUMIFS(Bitácora!$Z$5:$Z$1036129,Bitácora!$D$5:$D$1036129,DB357,Bitácora!$AN$5:$AN$1036129,DR357,Bitácora!$E$5:$E$1036129,DH357,Bitácora!$AM$5:$AM$1036129,DW360)=0," ",SUMIFS(Bitácora!$Z$5:$Z$1036129,Bitácora!$D$5:$D$1036129,DB357,Bitácora!$AN$5:$AN$1036129,DR357,Bitácora!$E$5:$E$1036129,DH357,Bitácora!$AM$5:$AM$1036129,DW360))</f>
        <v xml:space="preserve"> </v>
      </c>
      <c r="EG360" s="615"/>
      <c r="EH360" s="615"/>
      <c r="EI360" s="615"/>
      <c r="EJ360" s="605" t="str">
        <f>IF(SUMIFS(Bitácora!$AA$5:$AA$1036129,Bitácora!$D$5:$D$1036129,DB357,Bitácora!$AN$5:$AN$1036129,DR357,Bitácora!$E$5:$E$1036129,DH357,Bitácora!$AM$5:$AM$1036129,DW360)=0," ",SUMIFS(Bitácora!$AA$5:$AA$1036129,Bitácora!$D$5:$D$1036129,DB357,Bitácora!$AN$5:$AN$1036129,DR357,Bitácora!$E$5:$E$1036129,DH357,Bitácora!$AM$5:$AM$1036129,DW360))</f>
        <v xml:space="preserve"> </v>
      </c>
      <c r="EK360" s="615"/>
      <c r="EL360" s="615"/>
      <c r="EM360" s="615"/>
      <c r="EN360" s="606" t="str">
        <f>IF(SUMIFS(Bitácora!$AE$5:$AE$1036129,Bitácora!$D$5:$D$1036129,DB357,Bitácora!$AN$5:$AN$1036129,DR357,Bitácora!$E$5:$E$1036129,DH357,Bitácora!$AM$5:$AM$1036129,DW360)=0," ",SUMIFS(Bitácora!$AE$5:$AE$1036129,Bitácora!$D$5:$D$1036129,DB357,Bitácora!$AN$5:$AN$1036129,DR357,Bitácora!$E$5:$E$1036129,DH357,Bitácora!$AM$5:$AM$1036129,DW360))</f>
        <v xml:space="preserve"> </v>
      </c>
      <c r="EO360" s="606"/>
      <c r="EP360" s="606"/>
      <c r="EQ360" s="606" t="str">
        <f>IF(SUMIFS(Bitácora!$AF$5:$AF$1036129,Bitácora!$D$5:$D$1036129,DB357,Bitácora!$AN$5:$AN$1036129,DR357,Bitácora!$E$5:$E$1036129,DH357,Bitácora!$AM$5:$AM$1036129,DW360)=0," ",SUMIFS(Bitácora!$AF$5:$AF$1036129,Bitácora!$D$5:$D$1036129,DB357,Bitácora!$AN$5:$AN$1036129,DR357,Bitácora!$E$5:$E$1036129,DH357,Bitácora!$AM$5:$AM$1036129,DW360))</f>
        <v xml:space="preserve"> </v>
      </c>
      <c r="ER360" s="617"/>
      <c r="ES360" s="617"/>
      <c r="ET360" s="632"/>
      <c r="EU360" s="655"/>
      <c r="EV360" s="657"/>
      <c r="EW360" s="657"/>
      <c r="EX360" s="657"/>
      <c r="EY360" s="657"/>
      <c r="EZ360" s="657"/>
      <c r="FA360" s="657"/>
      <c r="FB360" s="657"/>
      <c r="FC360" s="657"/>
      <c r="FD360" s="657"/>
      <c r="FE360" s="657"/>
      <c r="FF360" s="657"/>
      <c r="FG360" s="657"/>
      <c r="FH360" s="657"/>
      <c r="FI360" s="657"/>
      <c r="FJ360" s="657"/>
      <c r="FK360" s="657"/>
      <c r="FL360" s="657"/>
      <c r="FM360" s="657"/>
      <c r="FN360" s="657"/>
      <c r="FO360" s="657"/>
      <c r="FP360" s="657"/>
      <c r="FQ360" s="657"/>
      <c r="FR360" s="657"/>
      <c r="FS360" s="657"/>
      <c r="FT360" s="613" t="str">
        <f>IF(Portada!$A$1="www.fly-logics.com","FEB",0)</f>
        <v>FEB</v>
      </c>
      <c r="FU360" s="614"/>
      <c r="FV360" s="614"/>
      <c r="FW360" s="614"/>
      <c r="FX360" s="614"/>
      <c r="FY360" s="605" t="str">
        <f>IF(SUMIFS(Bitácora!$Y$5:$Y$1036129,Bitácora!$D$5:$D$1036129,EY357,Bitácora!$AN$5:$AN$1036129,FO357,Bitácora!$E$5:$E$1036129,FE357,Bitácora!$AM$5:$AM$1036129,FT360)=0," ",SUMIFS(Bitácora!$Y$5:$Y$1036129,Bitácora!$D$5:$D$1036129,EY357,Bitácora!$AN$5:$AN$1036129,FO357,Bitácora!$E$5:$E$1036129,FE357,Bitácora!$AM$5:$AM$1036129,FT360))</f>
        <v xml:space="preserve"> </v>
      </c>
      <c r="FZ360" s="615"/>
      <c r="GA360" s="615"/>
      <c r="GB360" s="615"/>
      <c r="GC360" s="605" t="str">
        <f>IF(SUMIFS(Bitácora!$Z$5:$Z$1036129,Bitácora!$D$5:$D$1036129,EY357,Bitácora!$AN$5:$AN$1036129,FO357,Bitácora!$E$5:$E$1036129,FE357,Bitácora!$AM$5:$AM$1036129,FT360)=0," ",SUMIFS(Bitácora!$Z$5:$Z$1036129,Bitácora!$D$5:$D$1036129,EY357,Bitácora!$AN$5:$AN$1036129,FO357,Bitácora!$E$5:$E$1036129,FE357,Bitácora!$AM$5:$AM$1036129,FT360))</f>
        <v xml:space="preserve"> </v>
      </c>
      <c r="GD360" s="615"/>
      <c r="GE360" s="615"/>
      <c r="GF360" s="615"/>
      <c r="GG360" s="605" t="str">
        <f>IF(SUMIFS(Bitácora!$AA$5:$AA$1036129,Bitácora!$D$5:$D$1036129,EY357,Bitácora!$AN$5:$AN$1036129,FO357,Bitácora!$E$5:$E$1036129,FE357,Bitácora!$AM$5:$AM$1036129,FT360)=0," ",SUMIFS(Bitácora!$AA$5:$AA$1036129,Bitácora!$D$5:$D$1036129,EY357,Bitácora!$AN$5:$AN$1036129,FO357,Bitácora!$E$5:$E$1036129,FE357,Bitácora!$AM$5:$AM$1036129,FT360))</f>
        <v xml:space="preserve"> </v>
      </c>
      <c r="GH360" s="615"/>
      <c r="GI360" s="615"/>
      <c r="GJ360" s="615"/>
      <c r="GK360" s="606" t="str">
        <f>IF(SUMIFS(Bitácora!$AE$5:$AE$1036129,Bitácora!$D$5:$D$1036129,EY357,Bitácora!$AN$5:$AN$1036129,FO357,Bitácora!$E$5:$E$1036129,FE357,Bitácora!$AM$5:$AM$1036129,FT360)=0," ",SUMIFS(Bitácora!$AE$5:$AE$1036129,Bitácora!$D$5:$D$1036129,EY357,Bitácora!$AN$5:$AN$1036129,FO357,Bitácora!$E$5:$E$1036129,FE357,Bitácora!$AM$5:$AM$1036129,FT360))</f>
        <v xml:space="preserve"> </v>
      </c>
      <c r="GL360" s="606"/>
      <c r="GM360" s="606"/>
      <c r="GN360" s="606" t="str">
        <f>IF(SUMIFS(Bitácora!$AF$5:$AF$1036129,Bitácora!$D$5:$D$1036129,EY357,Bitácora!$AN$5:$AN$1036129,FO357,Bitácora!$E$5:$E$1036129,FE357,Bitácora!$AM$5:$AM$1036129,FT360)=0," ",SUMIFS(Bitácora!$AF$5:$AF$1036129,Bitácora!$D$5:$D$1036129,EY357,Bitácora!$AN$5:$AN$1036129,FO357,Bitácora!$E$5:$E$1036129,FE357,Bitácora!$AM$5:$AM$1036129,FT360))</f>
        <v xml:space="preserve"> </v>
      </c>
      <c r="GO360" s="617"/>
      <c r="GP360" s="617"/>
      <c r="GQ360" s="632"/>
      <c r="GR360" s="6"/>
    </row>
    <row r="361" spans="1:200" ht="10.5" customHeight="1" x14ac:dyDescent="0.25">
      <c r="A361" s="244"/>
      <c r="B361" s="630"/>
      <c r="C361" s="648" t="str">
        <f>IF(Portada!$A$1="www.fly-logics.com","TIEMPO DE VUELO",0)</f>
        <v>TIEMPO DE VUELO</v>
      </c>
      <c r="D361" s="648"/>
      <c r="E361" s="648"/>
      <c r="F361" s="648"/>
      <c r="G361" s="648"/>
      <c r="H361" s="648"/>
      <c r="I361" s="648"/>
      <c r="J361" s="648"/>
      <c r="K361" s="648"/>
      <c r="L361" s="648"/>
      <c r="M361" s="648"/>
      <c r="N361" s="625"/>
      <c r="O361" s="648" t="str">
        <f>IF(Portada!$A$1="www.fly-logics.com","TIEMPO MEDIO",0)</f>
        <v>TIEMPO MEDIO</v>
      </c>
      <c r="P361" s="648"/>
      <c r="Q361" s="648"/>
      <c r="R361" s="648"/>
      <c r="S361" s="648"/>
      <c r="T361" s="648"/>
      <c r="U361" s="648"/>
      <c r="V361" s="648"/>
      <c r="W361" s="648"/>
      <c r="X361" s="648"/>
      <c r="Y361" s="648"/>
      <c r="Z361" s="15"/>
      <c r="AA361" s="614"/>
      <c r="AB361" s="614"/>
      <c r="AC361" s="614"/>
      <c r="AD361" s="614"/>
      <c r="AE361" s="614"/>
      <c r="AF361" s="615"/>
      <c r="AG361" s="616"/>
      <c r="AH361" s="616"/>
      <c r="AI361" s="615"/>
      <c r="AJ361" s="615"/>
      <c r="AK361" s="616"/>
      <c r="AL361" s="616"/>
      <c r="AM361" s="615"/>
      <c r="AN361" s="615"/>
      <c r="AO361" s="616"/>
      <c r="AP361" s="616"/>
      <c r="AQ361" s="615"/>
      <c r="AR361" s="606"/>
      <c r="AS361" s="606"/>
      <c r="AT361" s="606"/>
      <c r="AU361" s="617"/>
      <c r="AV361" s="618"/>
      <c r="AW361" s="617"/>
      <c r="AX361" s="632"/>
      <c r="AY361" s="630"/>
      <c r="AZ361" s="648" t="str">
        <f>IF(Portada!$A$1="www.fly-logics.com","TIEMPO DE VUELO",0)</f>
        <v>TIEMPO DE VUELO</v>
      </c>
      <c r="BA361" s="648"/>
      <c r="BB361" s="648"/>
      <c r="BC361" s="648"/>
      <c r="BD361" s="648"/>
      <c r="BE361" s="648"/>
      <c r="BF361" s="648"/>
      <c r="BG361" s="648"/>
      <c r="BH361" s="648"/>
      <c r="BI361" s="648"/>
      <c r="BJ361" s="648"/>
      <c r="BK361" s="625"/>
      <c r="BL361" s="648" t="str">
        <f>IF(Portada!$A$1="www.fly-logics.com","TIEMPO MEDIO",0)</f>
        <v>TIEMPO MEDIO</v>
      </c>
      <c r="BM361" s="648"/>
      <c r="BN361" s="648"/>
      <c r="BO361" s="648"/>
      <c r="BP361" s="648"/>
      <c r="BQ361" s="648"/>
      <c r="BR361" s="648"/>
      <c r="BS361" s="648"/>
      <c r="BT361" s="648"/>
      <c r="BU361" s="648"/>
      <c r="BV361" s="648"/>
      <c r="BW361" s="15"/>
      <c r="BX361" s="614"/>
      <c r="BY361" s="614"/>
      <c r="BZ361" s="614"/>
      <c r="CA361" s="614"/>
      <c r="CB361" s="614"/>
      <c r="CC361" s="615"/>
      <c r="CD361" s="616"/>
      <c r="CE361" s="616"/>
      <c r="CF361" s="615"/>
      <c r="CG361" s="615"/>
      <c r="CH361" s="616"/>
      <c r="CI361" s="616"/>
      <c r="CJ361" s="615"/>
      <c r="CK361" s="615"/>
      <c r="CL361" s="616"/>
      <c r="CM361" s="616"/>
      <c r="CN361" s="615"/>
      <c r="CO361" s="606"/>
      <c r="CP361" s="606"/>
      <c r="CQ361" s="606"/>
      <c r="CR361" s="617"/>
      <c r="CS361" s="618"/>
      <c r="CT361" s="617"/>
      <c r="CU361" s="632"/>
      <c r="CV361" s="276"/>
      <c r="CW361" s="244"/>
      <c r="CX361" s="630"/>
      <c r="CY361" s="648" t="str">
        <f>IF(Portada!$A$1="www.fly-logics.com","TIEMPO DE VUELO",0)</f>
        <v>TIEMPO DE VUELO</v>
      </c>
      <c r="CZ361" s="648"/>
      <c r="DA361" s="648"/>
      <c r="DB361" s="648"/>
      <c r="DC361" s="648"/>
      <c r="DD361" s="648"/>
      <c r="DE361" s="648"/>
      <c r="DF361" s="648"/>
      <c r="DG361" s="648"/>
      <c r="DH361" s="648"/>
      <c r="DI361" s="648"/>
      <c r="DJ361" s="625"/>
      <c r="DK361" s="648" t="str">
        <f>IF(Portada!$A$1="www.fly-logics.com","TIEMPO MEDIO",0)</f>
        <v>TIEMPO MEDIO</v>
      </c>
      <c r="DL361" s="648"/>
      <c r="DM361" s="648"/>
      <c r="DN361" s="648"/>
      <c r="DO361" s="648"/>
      <c r="DP361" s="648"/>
      <c r="DQ361" s="648"/>
      <c r="DR361" s="648"/>
      <c r="DS361" s="648"/>
      <c r="DT361" s="648"/>
      <c r="DU361" s="648"/>
      <c r="DV361" s="15"/>
      <c r="DW361" s="614"/>
      <c r="DX361" s="614"/>
      <c r="DY361" s="614"/>
      <c r="DZ361" s="614"/>
      <c r="EA361" s="614"/>
      <c r="EB361" s="615"/>
      <c r="EC361" s="616"/>
      <c r="ED361" s="616"/>
      <c r="EE361" s="615"/>
      <c r="EF361" s="615"/>
      <c r="EG361" s="616"/>
      <c r="EH361" s="616"/>
      <c r="EI361" s="615"/>
      <c r="EJ361" s="615"/>
      <c r="EK361" s="616"/>
      <c r="EL361" s="616"/>
      <c r="EM361" s="615"/>
      <c r="EN361" s="606"/>
      <c r="EO361" s="606"/>
      <c r="EP361" s="606"/>
      <c r="EQ361" s="617"/>
      <c r="ER361" s="618"/>
      <c r="ES361" s="617"/>
      <c r="ET361" s="632"/>
      <c r="EU361" s="630"/>
      <c r="EV361" s="648" t="str">
        <f>IF(Portada!$A$1="www.fly-logics.com","TIEMPO DE VUELO",0)</f>
        <v>TIEMPO DE VUELO</v>
      </c>
      <c r="EW361" s="648"/>
      <c r="EX361" s="648"/>
      <c r="EY361" s="648"/>
      <c r="EZ361" s="648"/>
      <c r="FA361" s="648"/>
      <c r="FB361" s="648"/>
      <c r="FC361" s="648"/>
      <c r="FD361" s="648"/>
      <c r="FE361" s="648"/>
      <c r="FF361" s="648"/>
      <c r="FG361" s="625"/>
      <c r="FH361" s="648" t="str">
        <f>IF(Portada!$A$1="www.fly-logics.com","TIEMPO MEDIO",0)</f>
        <v>TIEMPO MEDIO</v>
      </c>
      <c r="FI361" s="648"/>
      <c r="FJ361" s="648"/>
      <c r="FK361" s="648"/>
      <c r="FL361" s="648"/>
      <c r="FM361" s="648"/>
      <c r="FN361" s="648"/>
      <c r="FO361" s="648"/>
      <c r="FP361" s="648"/>
      <c r="FQ361" s="648"/>
      <c r="FR361" s="648"/>
      <c r="FS361" s="15"/>
      <c r="FT361" s="614"/>
      <c r="FU361" s="614"/>
      <c r="FV361" s="614"/>
      <c r="FW361" s="614"/>
      <c r="FX361" s="614"/>
      <c r="FY361" s="615"/>
      <c r="FZ361" s="616"/>
      <c r="GA361" s="616"/>
      <c r="GB361" s="615"/>
      <c r="GC361" s="615"/>
      <c r="GD361" s="616"/>
      <c r="GE361" s="616"/>
      <c r="GF361" s="615"/>
      <c r="GG361" s="615"/>
      <c r="GH361" s="616"/>
      <c r="GI361" s="616"/>
      <c r="GJ361" s="615"/>
      <c r="GK361" s="606"/>
      <c r="GL361" s="606"/>
      <c r="GM361" s="606"/>
      <c r="GN361" s="617"/>
      <c r="GO361" s="618"/>
      <c r="GP361" s="617"/>
      <c r="GQ361" s="632"/>
      <c r="GR361" s="6"/>
    </row>
    <row r="362" spans="1:200" ht="8.85" customHeight="1" x14ac:dyDescent="0.25">
      <c r="A362" s="244"/>
      <c r="B362" s="630"/>
      <c r="C362" s="649"/>
      <c r="D362" s="649"/>
      <c r="E362" s="649"/>
      <c r="F362" s="649"/>
      <c r="G362" s="649"/>
      <c r="H362" s="649"/>
      <c r="I362" s="649"/>
      <c r="J362" s="649"/>
      <c r="K362" s="649"/>
      <c r="L362" s="649"/>
      <c r="M362" s="649"/>
      <c r="N362" s="625"/>
      <c r="O362" s="649"/>
      <c r="P362" s="649"/>
      <c r="Q362" s="649"/>
      <c r="R362" s="649"/>
      <c r="S362" s="649"/>
      <c r="T362" s="649"/>
      <c r="U362" s="649"/>
      <c r="V362" s="649"/>
      <c r="W362" s="649"/>
      <c r="X362" s="649"/>
      <c r="Y362" s="649"/>
      <c r="Z362" s="15"/>
      <c r="AA362" s="614"/>
      <c r="AB362" s="614"/>
      <c r="AC362" s="614"/>
      <c r="AD362" s="614"/>
      <c r="AE362" s="614"/>
      <c r="AF362" s="615"/>
      <c r="AG362" s="615"/>
      <c r="AH362" s="615"/>
      <c r="AI362" s="615"/>
      <c r="AJ362" s="615"/>
      <c r="AK362" s="615"/>
      <c r="AL362" s="615"/>
      <c r="AM362" s="615"/>
      <c r="AN362" s="615"/>
      <c r="AO362" s="615"/>
      <c r="AP362" s="615"/>
      <c r="AQ362" s="615"/>
      <c r="AR362" s="606"/>
      <c r="AS362" s="606"/>
      <c r="AT362" s="606"/>
      <c r="AU362" s="617"/>
      <c r="AV362" s="617"/>
      <c r="AW362" s="617"/>
      <c r="AX362" s="632"/>
      <c r="AY362" s="630"/>
      <c r="AZ362" s="649"/>
      <c r="BA362" s="649"/>
      <c r="BB362" s="649"/>
      <c r="BC362" s="649"/>
      <c r="BD362" s="649"/>
      <c r="BE362" s="649"/>
      <c r="BF362" s="649"/>
      <c r="BG362" s="649"/>
      <c r="BH362" s="649"/>
      <c r="BI362" s="649"/>
      <c r="BJ362" s="649"/>
      <c r="BK362" s="625"/>
      <c r="BL362" s="649"/>
      <c r="BM362" s="649"/>
      <c r="BN362" s="649"/>
      <c r="BO362" s="649"/>
      <c r="BP362" s="649"/>
      <c r="BQ362" s="649"/>
      <c r="BR362" s="649"/>
      <c r="BS362" s="649"/>
      <c r="BT362" s="649"/>
      <c r="BU362" s="649"/>
      <c r="BV362" s="649"/>
      <c r="BW362" s="15"/>
      <c r="BX362" s="614"/>
      <c r="BY362" s="614"/>
      <c r="BZ362" s="614"/>
      <c r="CA362" s="614"/>
      <c r="CB362" s="614"/>
      <c r="CC362" s="615"/>
      <c r="CD362" s="615"/>
      <c r="CE362" s="615"/>
      <c r="CF362" s="615"/>
      <c r="CG362" s="615"/>
      <c r="CH362" s="615"/>
      <c r="CI362" s="615"/>
      <c r="CJ362" s="615"/>
      <c r="CK362" s="615"/>
      <c r="CL362" s="615"/>
      <c r="CM362" s="615"/>
      <c r="CN362" s="615"/>
      <c r="CO362" s="606"/>
      <c r="CP362" s="606"/>
      <c r="CQ362" s="606"/>
      <c r="CR362" s="617"/>
      <c r="CS362" s="617"/>
      <c r="CT362" s="617"/>
      <c r="CU362" s="632"/>
      <c r="CV362" s="276"/>
      <c r="CW362" s="244"/>
      <c r="CX362" s="630"/>
      <c r="CY362" s="649"/>
      <c r="CZ362" s="649"/>
      <c r="DA362" s="649"/>
      <c r="DB362" s="649"/>
      <c r="DC362" s="649"/>
      <c r="DD362" s="649"/>
      <c r="DE362" s="649"/>
      <c r="DF362" s="649"/>
      <c r="DG362" s="649"/>
      <c r="DH362" s="649"/>
      <c r="DI362" s="649"/>
      <c r="DJ362" s="625"/>
      <c r="DK362" s="649"/>
      <c r="DL362" s="649"/>
      <c r="DM362" s="649"/>
      <c r="DN362" s="649"/>
      <c r="DO362" s="649"/>
      <c r="DP362" s="649"/>
      <c r="DQ362" s="649"/>
      <c r="DR362" s="649"/>
      <c r="DS362" s="649"/>
      <c r="DT362" s="649"/>
      <c r="DU362" s="649"/>
      <c r="DV362" s="15"/>
      <c r="DW362" s="614"/>
      <c r="DX362" s="614"/>
      <c r="DY362" s="614"/>
      <c r="DZ362" s="614"/>
      <c r="EA362" s="614"/>
      <c r="EB362" s="615"/>
      <c r="EC362" s="615"/>
      <c r="ED362" s="615"/>
      <c r="EE362" s="615"/>
      <c r="EF362" s="615"/>
      <c r="EG362" s="615"/>
      <c r="EH362" s="615"/>
      <c r="EI362" s="615"/>
      <c r="EJ362" s="615"/>
      <c r="EK362" s="615"/>
      <c r="EL362" s="615"/>
      <c r="EM362" s="615"/>
      <c r="EN362" s="606"/>
      <c r="EO362" s="606"/>
      <c r="EP362" s="606"/>
      <c r="EQ362" s="617"/>
      <c r="ER362" s="617"/>
      <c r="ES362" s="617"/>
      <c r="ET362" s="632"/>
      <c r="EU362" s="630"/>
      <c r="EV362" s="649"/>
      <c r="EW362" s="649"/>
      <c r="EX362" s="649"/>
      <c r="EY362" s="649"/>
      <c r="EZ362" s="649"/>
      <c r="FA362" s="649"/>
      <c r="FB362" s="649"/>
      <c r="FC362" s="649"/>
      <c r="FD362" s="649"/>
      <c r="FE362" s="649"/>
      <c r="FF362" s="649"/>
      <c r="FG362" s="625"/>
      <c r="FH362" s="649"/>
      <c r="FI362" s="649"/>
      <c r="FJ362" s="649"/>
      <c r="FK362" s="649"/>
      <c r="FL362" s="649"/>
      <c r="FM362" s="649"/>
      <c r="FN362" s="649"/>
      <c r="FO362" s="649"/>
      <c r="FP362" s="649"/>
      <c r="FQ362" s="649"/>
      <c r="FR362" s="649"/>
      <c r="FS362" s="15"/>
      <c r="FT362" s="614"/>
      <c r="FU362" s="614"/>
      <c r="FV362" s="614"/>
      <c r="FW362" s="614"/>
      <c r="FX362" s="614"/>
      <c r="FY362" s="615"/>
      <c r="FZ362" s="615"/>
      <c r="GA362" s="615"/>
      <c r="GB362" s="615"/>
      <c r="GC362" s="615"/>
      <c r="GD362" s="615"/>
      <c r="GE362" s="615"/>
      <c r="GF362" s="615"/>
      <c r="GG362" s="615"/>
      <c r="GH362" s="615"/>
      <c r="GI362" s="615"/>
      <c r="GJ362" s="615"/>
      <c r="GK362" s="606"/>
      <c r="GL362" s="606"/>
      <c r="GM362" s="606"/>
      <c r="GN362" s="617"/>
      <c r="GO362" s="617"/>
      <c r="GP362" s="617"/>
      <c r="GQ362" s="632"/>
      <c r="GR362" s="6"/>
    </row>
    <row r="363" spans="1:200" ht="10.5" customHeight="1" x14ac:dyDescent="0.25">
      <c r="A363" s="244"/>
      <c r="B363" s="630"/>
      <c r="C363" s="1132" t="str">
        <f>IF(SUMIFS(Bitácora!$I$5:$I$1036129,Bitácora!$D$5:$D$1036129,F357,Bitácora!$AN$5:$AN$1036129,V357,Bitácora!$E$5:$E$1036129,L357)=0," ",SUMIFS(Bitácora!$I$5:$I$1036129,Bitácora!$D$5:$D$1036129,F357,Bitácora!$AN$5:$AN$1036129,V357,Bitácora!$E$5:$E$1036129,L357))</f>
        <v xml:space="preserve"> </v>
      </c>
      <c r="D363" s="1132"/>
      <c r="E363" s="1132"/>
      <c r="F363" s="1132"/>
      <c r="G363" s="1132"/>
      <c r="H363" s="1132"/>
      <c r="I363" s="1132"/>
      <c r="J363" s="1132"/>
      <c r="K363" s="1132"/>
      <c r="L363" s="1132"/>
      <c r="M363" s="1132"/>
      <c r="N363" s="625"/>
      <c r="O363" s="1132" t="str">
        <f t="shared" ref="O363" si="460">IF(IFERROR(C363/J366,"")=0,"",IFERROR(C363/J366,""))</f>
        <v/>
      </c>
      <c r="P363" s="1132"/>
      <c r="Q363" s="1132"/>
      <c r="R363" s="1132"/>
      <c r="S363" s="1132"/>
      <c r="T363" s="1132"/>
      <c r="U363" s="1132"/>
      <c r="V363" s="1132"/>
      <c r="W363" s="1132"/>
      <c r="X363" s="1132"/>
      <c r="Y363" s="1132"/>
      <c r="Z363" s="15"/>
      <c r="AA363" s="613" t="str">
        <f>IF(Portada!$A$1="www.fly-logics.com","MAR",0)</f>
        <v>MAR</v>
      </c>
      <c r="AB363" s="614"/>
      <c r="AC363" s="614"/>
      <c r="AD363" s="614"/>
      <c r="AE363" s="614"/>
      <c r="AF363" s="605" t="str">
        <f>IF(SUMIFS(Bitácora!$Y$5:$Y$1036129,Bitácora!$D$5:$D$1036129,F357,Bitácora!$AN$5:$AN$1036129,V357,Bitácora!$E$5:$E$1036129,L357,Bitácora!$AM$5:$AM$1036129,AA363)=0," ",SUMIFS(Bitácora!$Y$5:$Y$1036129,Bitácora!$D$5:$D$1036129,F357,Bitácora!$AN$5:$AN$1036129,V357,Bitácora!$E$5:$E$1036129,L357,Bitácora!$AM$5:$AM$1036129,AA363))</f>
        <v xml:space="preserve"> </v>
      </c>
      <c r="AG363" s="615"/>
      <c r="AH363" s="615"/>
      <c r="AI363" s="615"/>
      <c r="AJ363" s="605" t="str">
        <f>IF(SUMIFS(Bitácora!$Z$5:$Z$1036129,Bitácora!$D$5:$D$1036129,F357,Bitácora!$AN$5:$AN$1036129,V357,Bitácora!$E$5:$E$1036129,L357,Bitácora!$AM$5:$AM$1036129,AA363)=0," ",SUMIFS(Bitácora!$Z$5:$Z$1036129,Bitácora!$D$5:$D$1036129,F357,Bitácora!$AN$5:$AN$1036129,V357,Bitácora!$E$5:$E$1036129,L357,Bitácora!$AM$5:$AM$1036129,AA363))</f>
        <v xml:space="preserve"> </v>
      </c>
      <c r="AK363" s="615"/>
      <c r="AL363" s="615"/>
      <c r="AM363" s="615"/>
      <c r="AN363" s="605" t="str">
        <f>IF(SUMIFS(Bitácora!$AA$5:$AA$1036129,Bitácora!$D$5:$D$1036129,F357,Bitácora!$AN$5:$AN$1036129,V357,Bitácora!$E$5:$E$1036129,L357,Bitácora!$AM$5:$AM$1036129,AA363)=0," ",SUMIFS(Bitácora!$AA$5:$AA$1036129,Bitácora!$D$5:$D$1036129,F357,Bitácora!$AN$5:$AN$1036129,V357,Bitácora!$E$5:$E$1036129,L357,Bitácora!$AM$5:$AM$1036129,AA363))</f>
        <v xml:space="preserve"> </v>
      </c>
      <c r="AO363" s="615"/>
      <c r="AP363" s="615"/>
      <c r="AQ363" s="615"/>
      <c r="AR363" s="606" t="str">
        <f>IF(SUMIFS(Bitácora!$AE$5:$AE$1036129,Bitácora!$D$5:$D$1036129,F357,Bitácora!$AN$5:$AN$1036129,V357,Bitácora!$E$5:$E$1036129,L357,Bitácora!$AM$5:$AM$1036129,AA363)=0," ",SUMIFS(Bitácora!$AE$5:$AE$1036129,Bitácora!$D$5:$D$1036129,F357,Bitácora!$AN$5:$AN$1036129,V357,Bitácora!$E$5:$E$1036129,L357,Bitácora!$AM$5:$AM$1036129,AA363))</f>
        <v xml:space="preserve"> </v>
      </c>
      <c r="AS363" s="606"/>
      <c r="AT363" s="606"/>
      <c r="AU363" s="606" t="str">
        <f>IF(SUMIFS(Bitácora!$AF$5:$AF$1036129,Bitácora!$D$5:$D$1036129,F357,Bitácora!$AN$5:$AN$1036129,V357,Bitácora!$E$5:$E$1036129,L357,Bitácora!$AM$5:$AM$1036129,AA363)=0," ",SUMIFS(Bitácora!$AF$5:$AF$1036129,Bitácora!$D$5:$D$1036129,F357,Bitácora!$AN$5:$AN$1036129,V357,Bitácora!$E$5:$E$1036129,L357,Bitácora!$AM$5:$AM$1036129,AA363))</f>
        <v xml:space="preserve"> </v>
      </c>
      <c r="AV363" s="617"/>
      <c r="AW363" s="617"/>
      <c r="AX363" s="632"/>
      <c r="AY363" s="630"/>
      <c r="AZ363" s="1132" t="str">
        <f>IF(SUMIFS(Bitácora!$I$5:$I$1036129,Bitácora!$D$5:$D$1036129,BC357,Bitácora!$AN$5:$AN$1036129,BS357,Bitácora!$E$5:$E$1036129,BI357)=0," ",SUMIFS(Bitácora!$I$5:$I$1036129,Bitácora!$D$5:$D$1036129,BC357,Bitácora!$AN$5:$AN$1036129,BS357,Bitácora!$E$5:$E$1036129,BI357))</f>
        <v xml:space="preserve"> </v>
      </c>
      <c r="BA363" s="1132"/>
      <c r="BB363" s="1132"/>
      <c r="BC363" s="1132"/>
      <c r="BD363" s="1132"/>
      <c r="BE363" s="1132"/>
      <c r="BF363" s="1132"/>
      <c r="BG363" s="1132"/>
      <c r="BH363" s="1132"/>
      <c r="BI363" s="1132"/>
      <c r="BJ363" s="1132"/>
      <c r="BK363" s="625"/>
      <c r="BL363" s="1132" t="str">
        <f t="shared" ref="BL363" si="461">IF(IFERROR(AZ363/BG366,"")=0,"",IFERROR(AZ363/BG366,""))</f>
        <v/>
      </c>
      <c r="BM363" s="1132"/>
      <c r="BN363" s="1132"/>
      <c r="BO363" s="1132"/>
      <c r="BP363" s="1132"/>
      <c r="BQ363" s="1132"/>
      <c r="BR363" s="1132"/>
      <c r="BS363" s="1132"/>
      <c r="BT363" s="1132"/>
      <c r="BU363" s="1132"/>
      <c r="BV363" s="1132"/>
      <c r="BW363" s="15"/>
      <c r="BX363" s="613" t="str">
        <f>IF(Portada!$A$1="www.fly-logics.com","MAR",0)</f>
        <v>MAR</v>
      </c>
      <c r="BY363" s="614"/>
      <c r="BZ363" s="614"/>
      <c r="CA363" s="614"/>
      <c r="CB363" s="614"/>
      <c r="CC363" s="605" t="str">
        <f>IF(SUMIFS(Bitácora!$Y$5:$Y$1036129,Bitácora!$D$5:$D$1036129,BC357,Bitácora!$AN$5:$AN$1036129,BS357,Bitácora!$E$5:$E$1036129,BI357,Bitácora!$AM$5:$AM$1036129,BX363)=0," ",SUMIFS(Bitácora!$Y$5:$Y$1036129,Bitácora!$D$5:$D$1036129,BC357,Bitácora!$AN$5:$AN$1036129,BS357,Bitácora!$E$5:$E$1036129,BI357,Bitácora!$AM$5:$AM$1036129,BX363))</f>
        <v xml:space="preserve"> </v>
      </c>
      <c r="CD363" s="615"/>
      <c r="CE363" s="615"/>
      <c r="CF363" s="615"/>
      <c r="CG363" s="605" t="str">
        <f>IF(SUMIFS(Bitácora!$Z$5:$Z$1036129,Bitácora!$D$5:$D$1036129,BC357,Bitácora!$AN$5:$AN$1036129,BS357,Bitácora!$E$5:$E$1036129,BI357,Bitácora!$AM$5:$AM$1036129,BX363)=0," ",SUMIFS(Bitácora!$Z$5:$Z$1036129,Bitácora!$D$5:$D$1036129,BC357,Bitácora!$AN$5:$AN$1036129,BS357,Bitácora!$E$5:$E$1036129,BI357,Bitácora!$AM$5:$AM$1036129,BX363))</f>
        <v xml:space="preserve"> </v>
      </c>
      <c r="CH363" s="615"/>
      <c r="CI363" s="615"/>
      <c r="CJ363" s="615"/>
      <c r="CK363" s="605" t="str">
        <f>IF(SUMIFS(Bitácora!$AA$5:$AA$1036129,Bitácora!$D$5:$D$1036129,BC357,Bitácora!$AN$5:$AN$1036129,BS357,Bitácora!$E$5:$E$1036129,BI357,Bitácora!$AM$5:$AM$1036129,BX363)=0," ",SUMIFS(Bitácora!$AA$5:$AA$1036129,Bitácora!$D$5:$D$1036129,BC357,Bitácora!$AN$5:$AN$1036129,BS357,Bitácora!$E$5:$E$1036129,BI357,Bitácora!$AM$5:$AM$1036129,BX363))</f>
        <v xml:space="preserve"> </v>
      </c>
      <c r="CL363" s="615"/>
      <c r="CM363" s="615"/>
      <c r="CN363" s="615"/>
      <c r="CO363" s="606" t="str">
        <f>IF(SUMIFS(Bitácora!$AE$5:$AE$1036129,Bitácora!$D$5:$D$1036129,BC357,Bitácora!$AN$5:$AN$1036129,BS357,Bitácora!$E$5:$E$1036129,BI357,Bitácora!$AM$5:$AM$1036129,BX363)=0," ",SUMIFS(Bitácora!$AE$5:$AE$1036129,Bitácora!$D$5:$D$1036129,BC357,Bitácora!$AN$5:$AN$1036129,BS357,Bitácora!$E$5:$E$1036129,BI357,Bitácora!$AM$5:$AM$1036129,BX363))</f>
        <v xml:space="preserve"> </v>
      </c>
      <c r="CP363" s="606"/>
      <c r="CQ363" s="606"/>
      <c r="CR363" s="606" t="str">
        <f>IF(SUMIFS(Bitácora!$AF$5:$AF$1036129,Bitácora!$D$5:$D$1036129,BC357,Bitácora!$AN$5:$AN$1036129,BS357,Bitácora!$E$5:$E$1036129,BI357,Bitácora!$AM$5:$AM$1036129,BX363)=0," ",SUMIFS(Bitácora!$AF$5:$AF$1036129,Bitácora!$D$5:$D$1036129,BC357,Bitácora!$AN$5:$AN$1036129,BS357,Bitácora!$E$5:$E$1036129,BI357,Bitácora!$AM$5:$AM$1036129,BX363))</f>
        <v xml:space="preserve"> </v>
      </c>
      <c r="CS363" s="617"/>
      <c r="CT363" s="617"/>
      <c r="CU363" s="632"/>
      <c r="CV363" s="276"/>
      <c r="CW363" s="244"/>
      <c r="CX363" s="630"/>
      <c r="CY363" s="1132" t="str">
        <f>IF(SUMIFS(Bitácora!$I$5:$I$1036129,Bitácora!$D$5:$D$1036129,DB357,Bitácora!$AN$5:$AN$1036129,DR357,Bitácora!$E$5:$E$1036129,DH357)=0," ",SUMIFS(Bitácora!$I$5:$I$1036129,Bitácora!$D$5:$D$1036129,DB357,Bitácora!$AN$5:$AN$1036129,DR357,Bitácora!$E$5:$E$1036129,DH357))</f>
        <v xml:space="preserve"> </v>
      </c>
      <c r="CZ363" s="1132"/>
      <c r="DA363" s="1132"/>
      <c r="DB363" s="1132"/>
      <c r="DC363" s="1132"/>
      <c r="DD363" s="1132"/>
      <c r="DE363" s="1132"/>
      <c r="DF363" s="1132"/>
      <c r="DG363" s="1132"/>
      <c r="DH363" s="1132"/>
      <c r="DI363" s="1132"/>
      <c r="DJ363" s="625"/>
      <c r="DK363" s="1132" t="str">
        <f t="shared" ref="DK363" si="462">IF(IFERROR(CY363/DF366,"")=0,"",IFERROR(CY363/DF366,""))</f>
        <v/>
      </c>
      <c r="DL363" s="1132"/>
      <c r="DM363" s="1132"/>
      <c r="DN363" s="1132"/>
      <c r="DO363" s="1132"/>
      <c r="DP363" s="1132"/>
      <c r="DQ363" s="1132"/>
      <c r="DR363" s="1132"/>
      <c r="DS363" s="1132"/>
      <c r="DT363" s="1132"/>
      <c r="DU363" s="1132"/>
      <c r="DV363" s="15"/>
      <c r="DW363" s="613" t="str">
        <f>IF(Portada!$A$1="www.fly-logics.com","MAR",0)</f>
        <v>MAR</v>
      </c>
      <c r="DX363" s="614"/>
      <c r="DY363" s="614"/>
      <c r="DZ363" s="614"/>
      <c r="EA363" s="614"/>
      <c r="EB363" s="605" t="str">
        <f>IF(SUMIFS(Bitácora!$Y$5:$Y$1036129,Bitácora!$D$5:$D$1036129,DB357,Bitácora!$AN$5:$AN$1036129,DR357,Bitácora!$E$5:$E$1036129,DH357,Bitácora!$AM$5:$AM$1036129,DW363)=0," ",SUMIFS(Bitácora!$Y$5:$Y$1036129,Bitácora!$D$5:$D$1036129,DB357,Bitácora!$AN$5:$AN$1036129,DR357,Bitácora!$E$5:$E$1036129,DH357,Bitácora!$AM$5:$AM$1036129,DW363))</f>
        <v xml:space="preserve"> </v>
      </c>
      <c r="EC363" s="615"/>
      <c r="ED363" s="615"/>
      <c r="EE363" s="615"/>
      <c r="EF363" s="605" t="str">
        <f>IF(SUMIFS(Bitácora!$Z$5:$Z$1036129,Bitácora!$D$5:$D$1036129,DB357,Bitácora!$AN$5:$AN$1036129,DR357,Bitácora!$E$5:$E$1036129,DH357,Bitácora!$AM$5:$AM$1036129,DW363)=0," ",SUMIFS(Bitácora!$Z$5:$Z$1036129,Bitácora!$D$5:$D$1036129,DB357,Bitácora!$AN$5:$AN$1036129,DR357,Bitácora!$E$5:$E$1036129,DH357,Bitácora!$AM$5:$AM$1036129,DW363))</f>
        <v xml:space="preserve"> </v>
      </c>
      <c r="EG363" s="615"/>
      <c r="EH363" s="615"/>
      <c r="EI363" s="615"/>
      <c r="EJ363" s="605" t="str">
        <f>IF(SUMIFS(Bitácora!$AA$5:$AA$1036129,Bitácora!$D$5:$D$1036129,DB357,Bitácora!$AN$5:$AN$1036129,DR357,Bitácora!$E$5:$E$1036129,DH357,Bitácora!$AM$5:$AM$1036129,DW363)=0," ",SUMIFS(Bitácora!$AA$5:$AA$1036129,Bitácora!$D$5:$D$1036129,DB357,Bitácora!$AN$5:$AN$1036129,DR357,Bitácora!$E$5:$E$1036129,DH357,Bitácora!$AM$5:$AM$1036129,DW363))</f>
        <v xml:space="preserve"> </v>
      </c>
      <c r="EK363" s="615"/>
      <c r="EL363" s="615"/>
      <c r="EM363" s="615"/>
      <c r="EN363" s="606" t="str">
        <f>IF(SUMIFS(Bitácora!$AE$5:$AE$1036129,Bitácora!$D$5:$D$1036129,DB357,Bitácora!$AN$5:$AN$1036129,DR357,Bitácora!$E$5:$E$1036129,DH357,Bitácora!$AM$5:$AM$1036129,DW363)=0," ",SUMIFS(Bitácora!$AE$5:$AE$1036129,Bitácora!$D$5:$D$1036129,DB357,Bitácora!$AN$5:$AN$1036129,DR357,Bitácora!$E$5:$E$1036129,DH357,Bitácora!$AM$5:$AM$1036129,DW363))</f>
        <v xml:space="preserve"> </v>
      </c>
      <c r="EO363" s="606"/>
      <c r="EP363" s="606"/>
      <c r="EQ363" s="606" t="str">
        <f>IF(SUMIFS(Bitácora!$AF$5:$AF$1036129,Bitácora!$D$5:$D$1036129,DB357,Bitácora!$AN$5:$AN$1036129,DR357,Bitácora!$E$5:$E$1036129,DH357,Bitácora!$AM$5:$AM$1036129,DW363)=0," ",SUMIFS(Bitácora!$AF$5:$AF$1036129,Bitácora!$D$5:$D$1036129,DB357,Bitácora!$AN$5:$AN$1036129,DR357,Bitácora!$E$5:$E$1036129,DH357,Bitácora!$AM$5:$AM$1036129,DW363))</f>
        <v xml:space="preserve"> </v>
      </c>
      <c r="ER363" s="617"/>
      <c r="ES363" s="617"/>
      <c r="ET363" s="632"/>
      <c r="EU363" s="630"/>
      <c r="EV363" s="1132" t="str">
        <f>IF(SUMIFS(Bitácora!$I$5:$I$1036129,Bitácora!$D$5:$D$1036129,EY357,Bitácora!$AN$5:$AN$1036129,FO357,Bitácora!$E$5:$E$1036129,FE357)=0," ",SUMIFS(Bitácora!$I$5:$I$1036129,Bitácora!$D$5:$D$1036129,EY357,Bitácora!$AN$5:$AN$1036129,FO357,Bitácora!$E$5:$E$1036129,FE357))</f>
        <v xml:space="preserve"> </v>
      </c>
      <c r="EW363" s="1132"/>
      <c r="EX363" s="1132"/>
      <c r="EY363" s="1132"/>
      <c r="EZ363" s="1132"/>
      <c r="FA363" s="1132"/>
      <c r="FB363" s="1132"/>
      <c r="FC363" s="1132"/>
      <c r="FD363" s="1132"/>
      <c r="FE363" s="1132"/>
      <c r="FF363" s="1132"/>
      <c r="FG363" s="625"/>
      <c r="FH363" s="1132" t="str">
        <f t="shared" ref="FH363" si="463">IF(IFERROR(EV363/FC366,"")=0,"",IFERROR(EV363/FC366,""))</f>
        <v/>
      </c>
      <c r="FI363" s="1132"/>
      <c r="FJ363" s="1132"/>
      <c r="FK363" s="1132"/>
      <c r="FL363" s="1132"/>
      <c r="FM363" s="1132"/>
      <c r="FN363" s="1132"/>
      <c r="FO363" s="1132"/>
      <c r="FP363" s="1132"/>
      <c r="FQ363" s="1132"/>
      <c r="FR363" s="1132"/>
      <c r="FS363" s="15"/>
      <c r="FT363" s="613" t="str">
        <f>IF(Portada!$A$1="www.fly-logics.com","MAR",0)</f>
        <v>MAR</v>
      </c>
      <c r="FU363" s="614"/>
      <c r="FV363" s="614"/>
      <c r="FW363" s="614"/>
      <c r="FX363" s="614"/>
      <c r="FY363" s="605" t="str">
        <f>IF(SUMIFS(Bitácora!$Y$5:$Y$1036129,Bitácora!$D$5:$D$1036129,EY357,Bitácora!$AN$5:$AN$1036129,FO357,Bitácora!$E$5:$E$1036129,FE357,Bitácora!$AM$5:$AM$1036129,FT363)=0," ",SUMIFS(Bitácora!$Y$5:$Y$1036129,Bitácora!$D$5:$D$1036129,EY357,Bitácora!$AN$5:$AN$1036129,FO357,Bitácora!$E$5:$E$1036129,FE357,Bitácora!$AM$5:$AM$1036129,FT363))</f>
        <v xml:space="preserve"> </v>
      </c>
      <c r="FZ363" s="615"/>
      <c r="GA363" s="615"/>
      <c r="GB363" s="615"/>
      <c r="GC363" s="605" t="str">
        <f>IF(SUMIFS(Bitácora!$Z$5:$Z$1036129,Bitácora!$D$5:$D$1036129,EY357,Bitácora!$AN$5:$AN$1036129,FO357,Bitácora!$E$5:$E$1036129,FE357,Bitácora!$AM$5:$AM$1036129,FT363)=0," ",SUMIFS(Bitácora!$Z$5:$Z$1036129,Bitácora!$D$5:$D$1036129,EY357,Bitácora!$AN$5:$AN$1036129,FO357,Bitácora!$E$5:$E$1036129,FE357,Bitácora!$AM$5:$AM$1036129,FT363))</f>
        <v xml:space="preserve"> </v>
      </c>
      <c r="GD363" s="615"/>
      <c r="GE363" s="615"/>
      <c r="GF363" s="615"/>
      <c r="GG363" s="605" t="str">
        <f>IF(SUMIFS(Bitácora!$AA$5:$AA$1036129,Bitácora!$D$5:$D$1036129,EY357,Bitácora!$AN$5:$AN$1036129,FO357,Bitácora!$E$5:$E$1036129,FE357,Bitácora!$AM$5:$AM$1036129,FT363)=0," ",SUMIFS(Bitácora!$AA$5:$AA$1036129,Bitácora!$D$5:$D$1036129,EY357,Bitácora!$AN$5:$AN$1036129,FO357,Bitácora!$E$5:$E$1036129,FE357,Bitácora!$AM$5:$AM$1036129,FT363))</f>
        <v xml:space="preserve"> </v>
      </c>
      <c r="GH363" s="615"/>
      <c r="GI363" s="615"/>
      <c r="GJ363" s="615"/>
      <c r="GK363" s="606" t="str">
        <f>IF(SUMIFS(Bitácora!$AE$5:$AE$1036129,Bitácora!$D$5:$D$1036129,EY357,Bitácora!$AN$5:$AN$1036129,FO357,Bitácora!$E$5:$E$1036129,FE357,Bitácora!$AM$5:$AM$1036129,FT363)=0," ",SUMIFS(Bitácora!$AE$5:$AE$1036129,Bitácora!$D$5:$D$1036129,EY357,Bitácora!$AN$5:$AN$1036129,FO357,Bitácora!$E$5:$E$1036129,FE357,Bitácora!$AM$5:$AM$1036129,FT363))</f>
        <v xml:space="preserve"> </v>
      </c>
      <c r="GL363" s="606"/>
      <c r="GM363" s="606"/>
      <c r="GN363" s="606" t="str">
        <f>IF(SUMIFS(Bitácora!$AF$5:$AF$1036129,Bitácora!$D$5:$D$1036129,EY357,Bitácora!$AN$5:$AN$1036129,FO357,Bitácora!$E$5:$E$1036129,FE357,Bitácora!$AM$5:$AM$1036129,FT363)=0," ",SUMIFS(Bitácora!$AF$5:$AF$1036129,Bitácora!$D$5:$D$1036129,EY357,Bitácora!$AN$5:$AN$1036129,FO357,Bitácora!$E$5:$E$1036129,FE357,Bitácora!$AM$5:$AM$1036129,FT363))</f>
        <v xml:space="preserve"> </v>
      </c>
      <c r="GO363" s="617"/>
      <c r="GP363" s="617"/>
      <c r="GQ363" s="632"/>
      <c r="GR363" s="6"/>
    </row>
    <row r="364" spans="1:200" ht="8.85" customHeight="1" x14ac:dyDescent="0.25">
      <c r="A364" s="244"/>
      <c r="B364" s="630"/>
      <c r="C364" s="1133"/>
      <c r="D364" s="1133"/>
      <c r="E364" s="1133"/>
      <c r="F364" s="1133"/>
      <c r="G364" s="1133"/>
      <c r="H364" s="1133"/>
      <c r="I364" s="1133"/>
      <c r="J364" s="1133"/>
      <c r="K364" s="1133"/>
      <c r="L364" s="1133"/>
      <c r="M364" s="1133"/>
      <c r="N364" s="625"/>
      <c r="O364" s="1133"/>
      <c r="P364" s="1133"/>
      <c r="Q364" s="1133"/>
      <c r="R364" s="1133"/>
      <c r="S364" s="1133"/>
      <c r="T364" s="1133"/>
      <c r="U364" s="1133"/>
      <c r="V364" s="1133"/>
      <c r="W364" s="1133"/>
      <c r="X364" s="1133"/>
      <c r="Y364" s="1133"/>
      <c r="Z364" s="15"/>
      <c r="AA364" s="614"/>
      <c r="AB364" s="614"/>
      <c r="AC364" s="614"/>
      <c r="AD364" s="614"/>
      <c r="AE364" s="614"/>
      <c r="AF364" s="615"/>
      <c r="AG364" s="616"/>
      <c r="AH364" s="616"/>
      <c r="AI364" s="615"/>
      <c r="AJ364" s="615"/>
      <c r="AK364" s="616"/>
      <c r="AL364" s="616"/>
      <c r="AM364" s="615"/>
      <c r="AN364" s="615"/>
      <c r="AO364" s="616"/>
      <c r="AP364" s="616"/>
      <c r="AQ364" s="615"/>
      <c r="AR364" s="606"/>
      <c r="AS364" s="606"/>
      <c r="AT364" s="606"/>
      <c r="AU364" s="617"/>
      <c r="AV364" s="618"/>
      <c r="AW364" s="617"/>
      <c r="AX364" s="632"/>
      <c r="AY364" s="630"/>
      <c r="AZ364" s="1133"/>
      <c r="BA364" s="1133"/>
      <c r="BB364" s="1133"/>
      <c r="BC364" s="1133"/>
      <c r="BD364" s="1133"/>
      <c r="BE364" s="1133"/>
      <c r="BF364" s="1133"/>
      <c r="BG364" s="1133"/>
      <c r="BH364" s="1133"/>
      <c r="BI364" s="1133"/>
      <c r="BJ364" s="1133"/>
      <c r="BK364" s="625"/>
      <c r="BL364" s="1133"/>
      <c r="BM364" s="1133"/>
      <c r="BN364" s="1133"/>
      <c r="BO364" s="1133"/>
      <c r="BP364" s="1133"/>
      <c r="BQ364" s="1133"/>
      <c r="BR364" s="1133"/>
      <c r="BS364" s="1133"/>
      <c r="BT364" s="1133"/>
      <c r="BU364" s="1133"/>
      <c r="BV364" s="1133"/>
      <c r="BW364" s="15"/>
      <c r="BX364" s="614"/>
      <c r="BY364" s="614"/>
      <c r="BZ364" s="614"/>
      <c r="CA364" s="614"/>
      <c r="CB364" s="614"/>
      <c r="CC364" s="615"/>
      <c r="CD364" s="616"/>
      <c r="CE364" s="616"/>
      <c r="CF364" s="615"/>
      <c r="CG364" s="615"/>
      <c r="CH364" s="616"/>
      <c r="CI364" s="616"/>
      <c r="CJ364" s="615"/>
      <c r="CK364" s="615"/>
      <c r="CL364" s="616"/>
      <c r="CM364" s="616"/>
      <c r="CN364" s="615"/>
      <c r="CO364" s="606"/>
      <c r="CP364" s="606"/>
      <c r="CQ364" s="606"/>
      <c r="CR364" s="617"/>
      <c r="CS364" s="618"/>
      <c r="CT364" s="617"/>
      <c r="CU364" s="632"/>
      <c r="CV364" s="276"/>
      <c r="CW364" s="244"/>
      <c r="CX364" s="630"/>
      <c r="CY364" s="1133"/>
      <c r="CZ364" s="1133"/>
      <c r="DA364" s="1133"/>
      <c r="DB364" s="1133"/>
      <c r="DC364" s="1133"/>
      <c r="DD364" s="1133"/>
      <c r="DE364" s="1133"/>
      <c r="DF364" s="1133"/>
      <c r="DG364" s="1133"/>
      <c r="DH364" s="1133"/>
      <c r="DI364" s="1133"/>
      <c r="DJ364" s="625"/>
      <c r="DK364" s="1133"/>
      <c r="DL364" s="1133"/>
      <c r="DM364" s="1133"/>
      <c r="DN364" s="1133"/>
      <c r="DO364" s="1133"/>
      <c r="DP364" s="1133"/>
      <c r="DQ364" s="1133"/>
      <c r="DR364" s="1133"/>
      <c r="DS364" s="1133"/>
      <c r="DT364" s="1133"/>
      <c r="DU364" s="1133"/>
      <c r="DV364" s="15"/>
      <c r="DW364" s="614"/>
      <c r="DX364" s="614"/>
      <c r="DY364" s="614"/>
      <c r="DZ364" s="614"/>
      <c r="EA364" s="614"/>
      <c r="EB364" s="615"/>
      <c r="EC364" s="616"/>
      <c r="ED364" s="616"/>
      <c r="EE364" s="615"/>
      <c r="EF364" s="615"/>
      <c r="EG364" s="616"/>
      <c r="EH364" s="616"/>
      <c r="EI364" s="615"/>
      <c r="EJ364" s="615"/>
      <c r="EK364" s="616"/>
      <c r="EL364" s="616"/>
      <c r="EM364" s="615"/>
      <c r="EN364" s="606"/>
      <c r="EO364" s="606"/>
      <c r="EP364" s="606"/>
      <c r="EQ364" s="617"/>
      <c r="ER364" s="618"/>
      <c r="ES364" s="617"/>
      <c r="ET364" s="632"/>
      <c r="EU364" s="630"/>
      <c r="EV364" s="1133"/>
      <c r="EW364" s="1133"/>
      <c r="EX364" s="1133"/>
      <c r="EY364" s="1133"/>
      <c r="EZ364" s="1133"/>
      <c r="FA364" s="1133"/>
      <c r="FB364" s="1133"/>
      <c r="FC364" s="1133"/>
      <c r="FD364" s="1133"/>
      <c r="FE364" s="1133"/>
      <c r="FF364" s="1133"/>
      <c r="FG364" s="625"/>
      <c r="FH364" s="1133"/>
      <c r="FI364" s="1133"/>
      <c r="FJ364" s="1133"/>
      <c r="FK364" s="1133"/>
      <c r="FL364" s="1133"/>
      <c r="FM364" s="1133"/>
      <c r="FN364" s="1133"/>
      <c r="FO364" s="1133"/>
      <c r="FP364" s="1133"/>
      <c r="FQ364" s="1133"/>
      <c r="FR364" s="1133"/>
      <c r="FS364" s="15"/>
      <c r="FT364" s="614"/>
      <c r="FU364" s="614"/>
      <c r="FV364" s="614"/>
      <c r="FW364" s="614"/>
      <c r="FX364" s="614"/>
      <c r="FY364" s="615"/>
      <c r="FZ364" s="616"/>
      <c r="GA364" s="616"/>
      <c r="GB364" s="615"/>
      <c r="GC364" s="615"/>
      <c r="GD364" s="616"/>
      <c r="GE364" s="616"/>
      <c r="GF364" s="615"/>
      <c r="GG364" s="615"/>
      <c r="GH364" s="616"/>
      <c r="GI364" s="616"/>
      <c r="GJ364" s="615"/>
      <c r="GK364" s="606"/>
      <c r="GL364" s="606"/>
      <c r="GM364" s="606"/>
      <c r="GN364" s="617"/>
      <c r="GO364" s="618"/>
      <c r="GP364" s="617"/>
      <c r="GQ364" s="632"/>
      <c r="GR364" s="6"/>
    </row>
    <row r="365" spans="1:200" ht="4.5" customHeight="1" x14ac:dyDescent="0.25">
      <c r="A365" s="244"/>
      <c r="B365" s="630"/>
      <c r="C365" s="625"/>
      <c r="D365" s="625"/>
      <c r="E365" s="625"/>
      <c r="F365" s="625"/>
      <c r="G365" s="625"/>
      <c r="H365" s="625"/>
      <c r="I365" s="625"/>
      <c r="J365" s="625"/>
      <c r="K365" s="625"/>
      <c r="L365" s="625"/>
      <c r="M365" s="625"/>
      <c r="N365" s="625"/>
      <c r="O365" s="625"/>
      <c r="P365" s="625"/>
      <c r="Q365" s="625"/>
      <c r="R365" s="625"/>
      <c r="S365" s="625"/>
      <c r="T365" s="625"/>
      <c r="U365" s="625"/>
      <c r="V365" s="625"/>
      <c r="W365" s="625"/>
      <c r="X365" s="625"/>
      <c r="Y365" s="625"/>
      <c r="Z365" s="15"/>
      <c r="AA365" s="614"/>
      <c r="AB365" s="614"/>
      <c r="AC365" s="614"/>
      <c r="AD365" s="614"/>
      <c r="AE365" s="614"/>
      <c r="AF365" s="615"/>
      <c r="AG365" s="615"/>
      <c r="AH365" s="615"/>
      <c r="AI365" s="615"/>
      <c r="AJ365" s="615"/>
      <c r="AK365" s="615"/>
      <c r="AL365" s="615"/>
      <c r="AM365" s="615"/>
      <c r="AN365" s="615"/>
      <c r="AO365" s="615"/>
      <c r="AP365" s="615"/>
      <c r="AQ365" s="615"/>
      <c r="AR365" s="606"/>
      <c r="AS365" s="606"/>
      <c r="AT365" s="606"/>
      <c r="AU365" s="617"/>
      <c r="AV365" s="617"/>
      <c r="AW365" s="617"/>
      <c r="AX365" s="632"/>
      <c r="AY365" s="630"/>
      <c r="AZ365" s="625"/>
      <c r="BA365" s="625"/>
      <c r="BB365" s="625"/>
      <c r="BC365" s="625"/>
      <c r="BD365" s="625"/>
      <c r="BE365" s="625"/>
      <c r="BF365" s="625"/>
      <c r="BG365" s="625"/>
      <c r="BH365" s="625"/>
      <c r="BI365" s="625"/>
      <c r="BJ365" s="625"/>
      <c r="BK365" s="625"/>
      <c r="BL365" s="625"/>
      <c r="BM365" s="625"/>
      <c r="BN365" s="625"/>
      <c r="BO365" s="625"/>
      <c r="BP365" s="625"/>
      <c r="BQ365" s="625"/>
      <c r="BR365" s="625"/>
      <c r="BS365" s="625"/>
      <c r="BT365" s="625"/>
      <c r="BU365" s="625"/>
      <c r="BV365" s="625"/>
      <c r="BW365" s="15"/>
      <c r="BX365" s="614"/>
      <c r="BY365" s="614"/>
      <c r="BZ365" s="614"/>
      <c r="CA365" s="614"/>
      <c r="CB365" s="614"/>
      <c r="CC365" s="615"/>
      <c r="CD365" s="615"/>
      <c r="CE365" s="615"/>
      <c r="CF365" s="615"/>
      <c r="CG365" s="615"/>
      <c r="CH365" s="615"/>
      <c r="CI365" s="615"/>
      <c r="CJ365" s="615"/>
      <c r="CK365" s="615"/>
      <c r="CL365" s="615"/>
      <c r="CM365" s="615"/>
      <c r="CN365" s="615"/>
      <c r="CO365" s="606"/>
      <c r="CP365" s="606"/>
      <c r="CQ365" s="606"/>
      <c r="CR365" s="617"/>
      <c r="CS365" s="617"/>
      <c r="CT365" s="617"/>
      <c r="CU365" s="632"/>
      <c r="CV365" s="276"/>
      <c r="CW365" s="244"/>
      <c r="CX365" s="630"/>
      <c r="CY365" s="625"/>
      <c r="CZ365" s="625"/>
      <c r="DA365" s="625"/>
      <c r="DB365" s="625"/>
      <c r="DC365" s="625"/>
      <c r="DD365" s="625"/>
      <c r="DE365" s="625"/>
      <c r="DF365" s="625"/>
      <c r="DG365" s="625"/>
      <c r="DH365" s="625"/>
      <c r="DI365" s="625"/>
      <c r="DJ365" s="625"/>
      <c r="DK365" s="625"/>
      <c r="DL365" s="625"/>
      <c r="DM365" s="625"/>
      <c r="DN365" s="625"/>
      <c r="DO365" s="625"/>
      <c r="DP365" s="625"/>
      <c r="DQ365" s="625"/>
      <c r="DR365" s="625"/>
      <c r="DS365" s="625"/>
      <c r="DT365" s="625"/>
      <c r="DU365" s="625"/>
      <c r="DV365" s="15"/>
      <c r="DW365" s="614"/>
      <c r="DX365" s="614"/>
      <c r="DY365" s="614"/>
      <c r="DZ365" s="614"/>
      <c r="EA365" s="614"/>
      <c r="EB365" s="615"/>
      <c r="EC365" s="615"/>
      <c r="ED365" s="615"/>
      <c r="EE365" s="615"/>
      <c r="EF365" s="615"/>
      <c r="EG365" s="615"/>
      <c r="EH365" s="615"/>
      <c r="EI365" s="615"/>
      <c r="EJ365" s="615"/>
      <c r="EK365" s="615"/>
      <c r="EL365" s="615"/>
      <c r="EM365" s="615"/>
      <c r="EN365" s="606"/>
      <c r="EO365" s="606"/>
      <c r="EP365" s="606"/>
      <c r="EQ365" s="617"/>
      <c r="ER365" s="617"/>
      <c r="ES365" s="617"/>
      <c r="ET365" s="632"/>
      <c r="EU365" s="630"/>
      <c r="EV365" s="625"/>
      <c r="EW365" s="625"/>
      <c r="EX365" s="625"/>
      <c r="EY365" s="625"/>
      <c r="EZ365" s="625"/>
      <c r="FA365" s="625"/>
      <c r="FB365" s="625"/>
      <c r="FC365" s="625"/>
      <c r="FD365" s="625"/>
      <c r="FE365" s="625"/>
      <c r="FF365" s="625"/>
      <c r="FG365" s="625"/>
      <c r="FH365" s="625"/>
      <c r="FI365" s="625"/>
      <c r="FJ365" s="625"/>
      <c r="FK365" s="625"/>
      <c r="FL365" s="625"/>
      <c r="FM365" s="625"/>
      <c r="FN365" s="625"/>
      <c r="FO365" s="625"/>
      <c r="FP365" s="625"/>
      <c r="FQ365" s="625"/>
      <c r="FR365" s="625"/>
      <c r="FS365" s="15"/>
      <c r="FT365" s="614"/>
      <c r="FU365" s="614"/>
      <c r="FV365" s="614"/>
      <c r="FW365" s="614"/>
      <c r="FX365" s="614"/>
      <c r="FY365" s="615"/>
      <c r="FZ365" s="615"/>
      <c r="GA365" s="615"/>
      <c r="GB365" s="615"/>
      <c r="GC365" s="615"/>
      <c r="GD365" s="615"/>
      <c r="GE365" s="615"/>
      <c r="GF365" s="615"/>
      <c r="GG365" s="615"/>
      <c r="GH365" s="615"/>
      <c r="GI365" s="615"/>
      <c r="GJ365" s="615"/>
      <c r="GK365" s="606"/>
      <c r="GL365" s="606"/>
      <c r="GM365" s="606"/>
      <c r="GN365" s="617"/>
      <c r="GO365" s="617"/>
      <c r="GP365" s="617"/>
      <c r="GQ365" s="632"/>
      <c r="GR365" s="6"/>
    </row>
    <row r="366" spans="1:200" ht="14.25" customHeight="1" x14ac:dyDescent="0.25">
      <c r="A366" s="244"/>
      <c r="B366" s="630"/>
      <c r="C366" s="644" t="str">
        <f>IF(Portada!$A$1="www.fly-logics.com","N°DE VUELOS",0)</f>
        <v>N°DE VUELOS</v>
      </c>
      <c r="D366" s="644"/>
      <c r="E366" s="644"/>
      <c r="F366" s="644"/>
      <c r="G366" s="644"/>
      <c r="H366" s="644"/>
      <c r="I366" s="647"/>
      <c r="J366" s="1134" t="str">
        <f>IF(COUNTIFS(Bitácora!$D$5:$D$1036144,F357,Bitácora!$AN$5:$AN$1036144,V357,Bitácora!$E$5:$E$1036144,L357)=0," ",COUNTIFS(Bitácora!$D$5:$D$1036144,F357,Bitácora!$AN$5:$AN$1036144,V357,Bitácora!$E$5:$E$1036144,L357))</f>
        <v xml:space="preserve"> </v>
      </c>
      <c r="K366" s="1135"/>
      <c r="L366" s="1135"/>
      <c r="M366" s="1135"/>
      <c r="N366" s="261"/>
      <c r="O366" s="633" t="str">
        <f>IF(Portada!$A$1="www.fly-logics.com","DÍA",0)</f>
        <v>DÍA</v>
      </c>
      <c r="P366" s="644"/>
      <c r="Q366" s="644"/>
      <c r="R366" s="644"/>
      <c r="S366" s="647"/>
      <c r="T366" s="1136" t="str">
        <f>IF(SUMIFS(Bitácora!$T$5:$T$1036129,Bitácora!$D$5:$D$1036129,F357,Bitácora!$AN$5:$AN$1036129,V357,Bitácora!$E$5:$E$1036129,L357)=0," ",SUMIFS(Bitácora!$T$5:$T$1036129,Bitácora!$D$5:$D$1036129,F357,Bitácora!$AN$5:$AN$1036129,V357,Bitácora!$E$5:$E$1036129,L357))</f>
        <v xml:space="preserve"> </v>
      </c>
      <c r="U366" s="1137"/>
      <c r="V366" s="1137"/>
      <c r="W366" s="1137"/>
      <c r="X366" s="1137"/>
      <c r="Y366" s="1137"/>
      <c r="Z366" s="15"/>
      <c r="AA366" s="613" t="str">
        <f>IF(Portada!$A$1="www.fly-logics.com","ABR",0)</f>
        <v>ABR</v>
      </c>
      <c r="AB366" s="614"/>
      <c r="AC366" s="614"/>
      <c r="AD366" s="614"/>
      <c r="AE366" s="614"/>
      <c r="AF366" s="605" t="str">
        <f>IF(SUMIFS(Bitácora!$Y$5:$Y$1036129,Bitácora!$D$5:$D$1036129,F357,Bitácora!$AN$5:$AN$1036129,V357,Bitácora!$E$5:$E$1036129,L357,Bitácora!$AM$5:$AM$1036129,AA366)=0," ",SUMIFS(Bitácora!$Y$5:$Y$1036129,Bitácora!$D$5:$D$1036129,F357,Bitácora!$AN$5:$AN$1036129,V357,Bitácora!$E$5:$E$1036129,L357,Bitácora!$AM$5:$AM$1036129,AA366))</f>
        <v xml:space="preserve"> </v>
      </c>
      <c r="AG366" s="615"/>
      <c r="AH366" s="615"/>
      <c r="AI366" s="615"/>
      <c r="AJ366" s="605" t="str">
        <f>IF(SUMIFS(Bitácora!$Z$5:$Z$1036129,Bitácora!$D$5:$D$1036129,F357,Bitácora!$AN$5:$AN$1036129,V357,Bitácora!$E$5:$E$1036129,L357,Bitácora!$AM$5:$AM$1036129,AA366)=0," ",SUMIFS(Bitácora!$Z$5:$Z$1036129,Bitácora!$D$5:$D$1036129,F357,Bitácora!$AN$5:$AN$1036129,V357,Bitácora!$E$5:$E$1036129,L357,Bitácora!$AM$5:$AM$1036129,AA366))</f>
        <v xml:space="preserve"> </v>
      </c>
      <c r="AK366" s="615"/>
      <c r="AL366" s="615"/>
      <c r="AM366" s="615"/>
      <c r="AN366" s="605" t="str">
        <f>IF(SUMIFS(Bitácora!$AA$5:$AA$1036129,Bitácora!$D$5:$D$1036129,F357,Bitácora!$AN$5:$AN$1036129,V357,Bitácora!$E$5:$E$1036129,L357,Bitácora!$AM$5:$AM$1036129,AA366)=0," ",SUMIFS(Bitácora!$AA$5:$AA$1036129,Bitácora!$D$5:$D$1036129,F357,Bitácora!$AN$5:$AN$1036129,V357,Bitácora!$E$5:$E$1036129,L357,Bitácora!$AM$5:$AM$1036129,AA366))</f>
        <v xml:space="preserve"> </v>
      </c>
      <c r="AO366" s="615"/>
      <c r="AP366" s="615"/>
      <c r="AQ366" s="615"/>
      <c r="AR366" s="606" t="str">
        <f>IF(SUMIFS(Bitácora!$AE$5:$AE$1036129,Bitácora!$D$5:$D$1036129,F357,Bitácora!$AN$5:$AN$1036129,V357,Bitácora!$E$5:$E$1036129,L357,Bitácora!$AM$5:$AM$1036129,AA366)=0," ",SUMIFS(Bitácora!$AE$5:$AE$1036129,Bitácora!$D$5:$D$1036129,F357,Bitácora!$AN$5:$AN$1036129,V357,Bitácora!$E$5:$E$1036129,L357,Bitácora!$AM$5:$AM$1036129,AA366))</f>
        <v xml:space="preserve"> </v>
      </c>
      <c r="AS366" s="606"/>
      <c r="AT366" s="606"/>
      <c r="AU366" s="606" t="str">
        <f>IF(SUMIFS(Bitácora!$AF$5:$AF$1036129,Bitácora!$D$5:$D$1036129,F357,Bitácora!$AN$5:$AN$1036129,V357,Bitácora!$E$5:$E$1036129,L357,Bitácora!$AM$5:$AM$1036129,AA366)=0," ",SUMIFS(Bitácora!$AF$5:$AF$1036129,Bitácora!$D$5:$D$1036129,F357,Bitácora!$AN$5:$AN$1036129,V357,Bitácora!$E$5:$E$1036129,L357,Bitácora!$AM$5:$AM$1036129,AA366))</f>
        <v xml:space="preserve"> </v>
      </c>
      <c r="AV366" s="617"/>
      <c r="AW366" s="617"/>
      <c r="AX366" s="632"/>
      <c r="AY366" s="630"/>
      <c r="AZ366" s="644" t="str">
        <f>IF(Portada!$A$1="www.fly-logics.com","N°DE VUELOS",0)</f>
        <v>N°DE VUELOS</v>
      </c>
      <c r="BA366" s="644"/>
      <c r="BB366" s="644"/>
      <c r="BC366" s="644"/>
      <c r="BD366" s="644"/>
      <c r="BE366" s="644"/>
      <c r="BF366" s="647"/>
      <c r="BG366" s="1134" t="str">
        <f>IF(COUNTIFS(Bitácora!$D$5:$D$1036144,BC357,Bitácora!$AN$5:$AN$1036144,BS357,Bitácora!$E$5:$E$1036144,BI357)=0," ",COUNTIFS(Bitácora!$D$5:$D$1036144,BC357,Bitácora!$AN$5:$AN$1036144,BS357,Bitácora!$E$5:$E$1036144,BI357))</f>
        <v xml:space="preserve"> </v>
      </c>
      <c r="BH366" s="1135"/>
      <c r="BI366" s="1135"/>
      <c r="BJ366" s="1135"/>
      <c r="BK366" s="261"/>
      <c r="BL366" s="633" t="str">
        <f>IF(Portada!$A$1="www.fly-logics.com","DÍA",0)</f>
        <v>DÍA</v>
      </c>
      <c r="BM366" s="644"/>
      <c r="BN366" s="644"/>
      <c r="BO366" s="644"/>
      <c r="BP366" s="647"/>
      <c r="BQ366" s="1136" t="str">
        <f>IF(SUMIFS(Bitácora!$T$5:$T$1036129,Bitácora!$D$5:$D$1036129,BC357,Bitácora!$AN$5:$AN$1036129,BS357,Bitácora!$E$5:$E$1036129,BI357)=0," ",SUMIFS(Bitácora!$T$5:$T$1036129,Bitácora!$D$5:$D$1036129,BC357,Bitácora!$AN$5:$AN$1036129,BS357,Bitácora!$E$5:$E$1036129,BI357))</f>
        <v xml:space="preserve"> </v>
      </c>
      <c r="BR366" s="1137"/>
      <c r="BS366" s="1137"/>
      <c r="BT366" s="1137"/>
      <c r="BU366" s="1137"/>
      <c r="BV366" s="1137"/>
      <c r="BW366" s="15"/>
      <c r="BX366" s="613" t="str">
        <f>IF(Portada!$A$1="www.fly-logics.com","ABR",0)</f>
        <v>ABR</v>
      </c>
      <c r="BY366" s="614"/>
      <c r="BZ366" s="614"/>
      <c r="CA366" s="614"/>
      <c r="CB366" s="614"/>
      <c r="CC366" s="605" t="str">
        <f>IF(SUMIFS(Bitácora!$Y$5:$Y$1036129,Bitácora!$D$5:$D$1036129,BC357,Bitácora!$AN$5:$AN$1036129,BS357,Bitácora!$E$5:$E$1036129,BI357,Bitácora!$AM$5:$AM$1036129,BX366)=0," ",SUMIFS(Bitácora!$Y$5:$Y$1036129,Bitácora!$D$5:$D$1036129,BC357,Bitácora!$AN$5:$AN$1036129,BS357,Bitácora!$E$5:$E$1036129,BI357,Bitácora!$AM$5:$AM$1036129,BX366))</f>
        <v xml:space="preserve"> </v>
      </c>
      <c r="CD366" s="615"/>
      <c r="CE366" s="615"/>
      <c r="CF366" s="615"/>
      <c r="CG366" s="605" t="str">
        <f>IF(SUMIFS(Bitácora!$Z$5:$Z$1036129,Bitácora!$D$5:$D$1036129,BC357,Bitácora!$AN$5:$AN$1036129,BS357,Bitácora!$E$5:$E$1036129,BI357,Bitácora!$AM$5:$AM$1036129,BX366)=0," ",SUMIFS(Bitácora!$Z$5:$Z$1036129,Bitácora!$D$5:$D$1036129,BC357,Bitácora!$AN$5:$AN$1036129,BS357,Bitácora!$E$5:$E$1036129,BI357,Bitácora!$AM$5:$AM$1036129,BX366))</f>
        <v xml:space="preserve"> </v>
      </c>
      <c r="CH366" s="615"/>
      <c r="CI366" s="615"/>
      <c r="CJ366" s="615"/>
      <c r="CK366" s="605" t="str">
        <f>IF(SUMIFS(Bitácora!$AA$5:$AA$1036129,Bitácora!$D$5:$D$1036129,BC357,Bitácora!$AN$5:$AN$1036129,BS357,Bitácora!$E$5:$E$1036129,BI357,Bitácora!$AM$5:$AM$1036129,BX366)=0," ",SUMIFS(Bitácora!$AA$5:$AA$1036129,Bitácora!$D$5:$D$1036129,BC357,Bitácora!$AN$5:$AN$1036129,BS357,Bitácora!$E$5:$E$1036129,BI357,Bitácora!$AM$5:$AM$1036129,BX366))</f>
        <v xml:space="preserve"> </v>
      </c>
      <c r="CL366" s="615"/>
      <c r="CM366" s="615"/>
      <c r="CN366" s="615"/>
      <c r="CO366" s="606" t="str">
        <f>IF(SUMIFS(Bitácora!$AE$5:$AE$1036129,Bitácora!$D$5:$D$1036129,BC357,Bitácora!$AN$5:$AN$1036129,BS357,Bitácora!$E$5:$E$1036129,BI357,Bitácora!$AM$5:$AM$1036129,BX366)=0," ",SUMIFS(Bitácora!$AE$5:$AE$1036129,Bitácora!$D$5:$D$1036129,BC357,Bitácora!$AN$5:$AN$1036129,BS357,Bitácora!$E$5:$E$1036129,BI357,Bitácora!$AM$5:$AM$1036129,BX366))</f>
        <v xml:space="preserve"> </v>
      </c>
      <c r="CP366" s="606"/>
      <c r="CQ366" s="606"/>
      <c r="CR366" s="606" t="str">
        <f>IF(SUMIFS(Bitácora!$AF$5:$AF$1036129,Bitácora!$D$5:$D$1036129,BC357,Bitácora!$AN$5:$AN$1036129,BS357,Bitácora!$E$5:$E$1036129,BI357,Bitácora!$AM$5:$AM$1036129,BX366)=0," ",SUMIFS(Bitácora!$AF$5:$AF$1036129,Bitácora!$D$5:$D$1036129,BC357,Bitácora!$AN$5:$AN$1036129,BS357,Bitácora!$E$5:$E$1036129,BI357,Bitácora!$AM$5:$AM$1036129,BX366))</f>
        <v xml:space="preserve"> </v>
      </c>
      <c r="CS366" s="617"/>
      <c r="CT366" s="617"/>
      <c r="CU366" s="632"/>
      <c r="CV366" s="276"/>
      <c r="CW366" s="244"/>
      <c r="CX366" s="630"/>
      <c r="CY366" s="644" t="str">
        <f>IF(Portada!$A$1="www.fly-logics.com","N°DE VUELOS",0)</f>
        <v>N°DE VUELOS</v>
      </c>
      <c r="CZ366" s="644"/>
      <c r="DA366" s="644"/>
      <c r="DB366" s="644"/>
      <c r="DC366" s="644"/>
      <c r="DD366" s="644"/>
      <c r="DE366" s="647"/>
      <c r="DF366" s="1134" t="str">
        <f>IF(COUNTIFS(Bitácora!$D$5:$D$1036144,DB357,Bitácora!$AN$5:$AN$1036144,DR357,Bitácora!$E$5:$E$1036144,DH357)=0," ",COUNTIFS(Bitácora!$D$5:$D$1036144,DB357,Bitácora!$AN$5:$AN$1036144,DR357,Bitácora!$E$5:$E$1036144,DH357))</f>
        <v xml:space="preserve"> </v>
      </c>
      <c r="DG366" s="1135"/>
      <c r="DH366" s="1135"/>
      <c r="DI366" s="1135"/>
      <c r="DJ366" s="261"/>
      <c r="DK366" s="633" t="str">
        <f>IF(Portada!$A$1="www.fly-logics.com","DÍA",0)</f>
        <v>DÍA</v>
      </c>
      <c r="DL366" s="644"/>
      <c r="DM366" s="644"/>
      <c r="DN366" s="644"/>
      <c r="DO366" s="647"/>
      <c r="DP366" s="1136" t="str">
        <f>IF(SUMIFS(Bitácora!$T$5:$T$1036129,Bitácora!$D$5:$D$1036129,DB357,Bitácora!$AN$5:$AN$1036129,DR357,Bitácora!$E$5:$E$1036129,DH357)=0," ",SUMIFS(Bitácora!$T$5:$T$1036129,Bitácora!$D$5:$D$1036129,DB357,Bitácora!$AN$5:$AN$1036129,DR357,Bitácora!$E$5:$E$1036129,DH357))</f>
        <v xml:space="preserve"> </v>
      </c>
      <c r="DQ366" s="1137"/>
      <c r="DR366" s="1137"/>
      <c r="DS366" s="1137"/>
      <c r="DT366" s="1137"/>
      <c r="DU366" s="1137"/>
      <c r="DV366" s="15"/>
      <c r="DW366" s="613" t="str">
        <f>IF(Portada!$A$1="www.fly-logics.com","ABR",0)</f>
        <v>ABR</v>
      </c>
      <c r="DX366" s="614"/>
      <c r="DY366" s="614"/>
      <c r="DZ366" s="614"/>
      <c r="EA366" s="614"/>
      <c r="EB366" s="605" t="str">
        <f>IF(SUMIFS(Bitácora!$Y$5:$Y$1036129,Bitácora!$D$5:$D$1036129,DB357,Bitácora!$AN$5:$AN$1036129,DR357,Bitácora!$E$5:$E$1036129,DH357,Bitácora!$AM$5:$AM$1036129,DW366)=0," ",SUMIFS(Bitácora!$Y$5:$Y$1036129,Bitácora!$D$5:$D$1036129,DB357,Bitácora!$AN$5:$AN$1036129,DR357,Bitácora!$E$5:$E$1036129,DH357,Bitácora!$AM$5:$AM$1036129,DW366))</f>
        <v xml:space="preserve"> </v>
      </c>
      <c r="EC366" s="615"/>
      <c r="ED366" s="615"/>
      <c r="EE366" s="615"/>
      <c r="EF366" s="605" t="str">
        <f>IF(SUMIFS(Bitácora!$Z$5:$Z$1036129,Bitácora!$D$5:$D$1036129,DB357,Bitácora!$AN$5:$AN$1036129,DR357,Bitácora!$E$5:$E$1036129,DH357,Bitácora!$AM$5:$AM$1036129,DW366)=0," ",SUMIFS(Bitácora!$Z$5:$Z$1036129,Bitácora!$D$5:$D$1036129,DB357,Bitácora!$AN$5:$AN$1036129,DR357,Bitácora!$E$5:$E$1036129,DH357,Bitácora!$AM$5:$AM$1036129,DW366))</f>
        <v xml:space="preserve"> </v>
      </c>
      <c r="EG366" s="615"/>
      <c r="EH366" s="615"/>
      <c r="EI366" s="615"/>
      <c r="EJ366" s="605" t="str">
        <f>IF(SUMIFS(Bitácora!$AA$5:$AA$1036129,Bitácora!$D$5:$D$1036129,DB357,Bitácora!$AN$5:$AN$1036129,DR357,Bitácora!$E$5:$E$1036129,DH357,Bitácora!$AM$5:$AM$1036129,DW366)=0," ",SUMIFS(Bitácora!$AA$5:$AA$1036129,Bitácora!$D$5:$D$1036129,DB357,Bitácora!$AN$5:$AN$1036129,DR357,Bitácora!$E$5:$E$1036129,DH357,Bitácora!$AM$5:$AM$1036129,DW366))</f>
        <v xml:space="preserve"> </v>
      </c>
      <c r="EK366" s="615"/>
      <c r="EL366" s="615"/>
      <c r="EM366" s="615"/>
      <c r="EN366" s="606" t="str">
        <f>IF(SUMIFS(Bitácora!$AE$5:$AE$1036129,Bitácora!$D$5:$D$1036129,DB357,Bitácora!$AN$5:$AN$1036129,DR357,Bitácora!$E$5:$E$1036129,DH357,Bitácora!$AM$5:$AM$1036129,DW366)=0," ",SUMIFS(Bitácora!$AE$5:$AE$1036129,Bitácora!$D$5:$D$1036129,DB357,Bitácora!$AN$5:$AN$1036129,DR357,Bitácora!$E$5:$E$1036129,DH357,Bitácora!$AM$5:$AM$1036129,DW366))</f>
        <v xml:space="preserve"> </v>
      </c>
      <c r="EO366" s="606"/>
      <c r="EP366" s="606"/>
      <c r="EQ366" s="606" t="str">
        <f>IF(SUMIFS(Bitácora!$AF$5:$AF$1036129,Bitácora!$D$5:$D$1036129,DB357,Bitácora!$AN$5:$AN$1036129,DR357,Bitácora!$E$5:$E$1036129,DH357,Bitácora!$AM$5:$AM$1036129,DW366)=0," ",SUMIFS(Bitácora!$AF$5:$AF$1036129,Bitácora!$D$5:$D$1036129,DB357,Bitácora!$AN$5:$AN$1036129,DR357,Bitácora!$E$5:$E$1036129,DH357,Bitácora!$AM$5:$AM$1036129,DW366))</f>
        <v xml:space="preserve"> </v>
      </c>
      <c r="ER366" s="617"/>
      <c r="ES366" s="617"/>
      <c r="ET366" s="632"/>
      <c r="EU366" s="630"/>
      <c r="EV366" s="644" t="str">
        <f>IF(Portada!$A$1="www.fly-logics.com","N°DE VUELOS",0)</f>
        <v>N°DE VUELOS</v>
      </c>
      <c r="EW366" s="644"/>
      <c r="EX366" s="644"/>
      <c r="EY366" s="644"/>
      <c r="EZ366" s="644"/>
      <c r="FA366" s="644"/>
      <c r="FB366" s="647"/>
      <c r="FC366" s="1134" t="str">
        <f>IF(COUNTIFS(Bitácora!$D$5:$D$1036144,EY357,Bitácora!$AN$5:$AN$1036144,FO357,Bitácora!$E$5:$E$1036144,FE357)=0," ",COUNTIFS(Bitácora!$D$5:$D$1036144,EY357,Bitácora!$AN$5:$AN$1036144,FO357,Bitácora!$E$5:$E$1036144,FE357))</f>
        <v xml:space="preserve"> </v>
      </c>
      <c r="FD366" s="1135"/>
      <c r="FE366" s="1135"/>
      <c r="FF366" s="1135"/>
      <c r="FG366" s="261"/>
      <c r="FH366" s="633" t="str">
        <f>IF(Portada!$A$1="www.fly-logics.com","DÍA",0)</f>
        <v>DÍA</v>
      </c>
      <c r="FI366" s="644"/>
      <c r="FJ366" s="644"/>
      <c r="FK366" s="644"/>
      <c r="FL366" s="647"/>
      <c r="FM366" s="1136" t="str">
        <f>IF(SUMIFS(Bitácora!$T$5:$T$1036129,Bitácora!$D$5:$D$1036129,EY357,Bitácora!$AN$5:$AN$1036129,FO357,Bitácora!$E$5:$E$1036129,FE357)=0," ",SUMIFS(Bitácora!$T$5:$T$1036129,Bitácora!$D$5:$D$1036129,EY357,Bitácora!$AN$5:$AN$1036129,FO357,Bitácora!$E$5:$E$1036129,FE357))</f>
        <v xml:space="preserve"> </v>
      </c>
      <c r="FN366" s="1137"/>
      <c r="FO366" s="1137"/>
      <c r="FP366" s="1137"/>
      <c r="FQ366" s="1137"/>
      <c r="FR366" s="1137"/>
      <c r="FS366" s="15"/>
      <c r="FT366" s="613" t="str">
        <f>IF(Portada!$A$1="www.fly-logics.com","ABR",0)</f>
        <v>ABR</v>
      </c>
      <c r="FU366" s="614"/>
      <c r="FV366" s="614"/>
      <c r="FW366" s="614"/>
      <c r="FX366" s="614"/>
      <c r="FY366" s="605" t="str">
        <f>IF(SUMIFS(Bitácora!$Y$5:$Y$1036129,Bitácora!$D$5:$D$1036129,EY357,Bitácora!$AN$5:$AN$1036129,FO357,Bitácora!$E$5:$E$1036129,FE357,Bitácora!$AM$5:$AM$1036129,FT366)=0," ",SUMIFS(Bitácora!$Y$5:$Y$1036129,Bitácora!$D$5:$D$1036129,EY357,Bitácora!$AN$5:$AN$1036129,FO357,Bitácora!$E$5:$E$1036129,FE357,Bitácora!$AM$5:$AM$1036129,FT366))</f>
        <v xml:space="preserve"> </v>
      </c>
      <c r="FZ366" s="615"/>
      <c r="GA366" s="615"/>
      <c r="GB366" s="615"/>
      <c r="GC366" s="605" t="str">
        <f>IF(SUMIFS(Bitácora!$Z$5:$Z$1036129,Bitácora!$D$5:$D$1036129,EY357,Bitácora!$AN$5:$AN$1036129,FO357,Bitácora!$E$5:$E$1036129,FE357,Bitácora!$AM$5:$AM$1036129,FT366)=0," ",SUMIFS(Bitácora!$Z$5:$Z$1036129,Bitácora!$D$5:$D$1036129,EY357,Bitácora!$AN$5:$AN$1036129,FO357,Bitácora!$E$5:$E$1036129,FE357,Bitácora!$AM$5:$AM$1036129,FT366))</f>
        <v xml:space="preserve"> </v>
      </c>
      <c r="GD366" s="615"/>
      <c r="GE366" s="615"/>
      <c r="GF366" s="615"/>
      <c r="GG366" s="605" t="str">
        <f>IF(SUMIFS(Bitácora!$AA$5:$AA$1036129,Bitácora!$D$5:$D$1036129,EY357,Bitácora!$AN$5:$AN$1036129,FO357,Bitácora!$E$5:$E$1036129,FE357,Bitácora!$AM$5:$AM$1036129,FT366)=0," ",SUMIFS(Bitácora!$AA$5:$AA$1036129,Bitácora!$D$5:$D$1036129,EY357,Bitácora!$AN$5:$AN$1036129,FO357,Bitácora!$E$5:$E$1036129,FE357,Bitácora!$AM$5:$AM$1036129,FT366))</f>
        <v xml:space="preserve"> </v>
      </c>
      <c r="GH366" s="615"/>
      <c r="GI366" s="615"/>
      <c r="GJ366" s="615"/>
      <c r="GK366" s="606" t="str">
        <f>IF(SUMIFS(Bitácora!$AE$5:$AE$1036129,Bitácora!$D$5:$D$1036129,EY357,Bitácora!$AN$5:$AN$1036129,FO357,Bitácora!$E$5:$E$1036129,FE357,Bitácora!$AM$5:$AM$1036129,FT366)=0," ",SUMIFS(Bitácora!$AE$5:$AE$1036129,Bitácora!$D$5:$D$1036129,EY357,Bitácora!$AN$5:$AN$1036129,FO357,Bitácora!$E$5:$E$1036129,FE357,Bitácora!$AM$5:$AM$1036129,FT366))</f>
        <v xml:space="preserve"> </v>
      </c>
      <c r="GL366" s="606"/>
      <c r="GM366" s="606"/>
      <c r="GN366" s="606" t="str">
        <f>IF(SUMIFS(Bitácora!$AF$5:$AF$1036129,Bitácora!$D$5:$D$1036129,EY357,Bitácora!$AN$5:$AN$1036129,FO357,Bitácora!$E$5:$E$1036129,FE357,Bitácora!$AM$5:$AM$1036129,FT366)=0," ",SUMIFS(Bitácora!$AF$5:$AF$1036129,Bitácora!$D$5:$D$1036129,EY357,Bitácora!$AN$5:$AN$1036129,FO357,Bitácora!$E$5:$E$1036129,FE357,Bitácora!$AM$5:$AM$1036129,FT366))</f>
        <v xml:space="preserve"> </v>
      </c>
      <c r="GO366" s="617"/>
      <c r="GP366" s="617"/>
      <c r="GQ366" s="632"/>
      <c r="GR366" s="6"/>
    </row>
    <row r="367" spans="1:200" ht="5.25" customHeight="1" x14ac:dyDescent="0.25">
      <c r="A367" s="244"/>
      <c r="B367" s="630"/>
      <c r="C367" s="644"/>
      <c r="D367" s="644"/>
      <c r="E367" s="644"/>
      <c r="F367" s="644"/>
      <c r="G367" s="644"/>
      <c r="H367" s="644"/>
      <c r="I367" s="647"/>
      <c r="J367" s="1134"/>
      <c r="K367" s="1135"/>
      <c r="L367" s="1135"/>
      <c r="M367" s="1135"/>
      <c r="N367" s="625"/>
      <c r="O367" s="625"/>
      <c r="P367" s="625"/>
      <c r="Q367" s="625"/>
      <c r="R367" s="625"/>
      <c r="S367" s="625"/>
      <c r="T367" s="625"/>
      <c r="U367" s="625"/>
      <c r="V367" s="625"/>
      <c r="W367" s="625"/>
      <c r="X367" s="625"/>
      <c r="Y367" s="625"/>
      <c r="Z367" s="15"/>
      <c r="AA367" s="614"/>
      <c r="AB367" s="614"/>
      <c r="AC367" s="614"/>
      <c r="AD367" s="614"/>
      <c r="AE367" s="614"/>
      <c r="AF367" s="615"/>
      <c r="AG367" s="616"/>
      <c r="AH367" s="616"/>
      <c r="AI367" s="615"/>
      <c r="AJ367" s="615"/>
      <c r="AK367" s="616"/>
      <c r="AL367" s="616"/>
      <c r="AM367" s="615"/>
      <c r="AN367" s="615"/>
      <c r="AO367" s="616"/>
      <c r="AP367" s="616"/>
      <c r="AQ367" s="615"/>
      <c r="AR367" s="606"/>
      <c r="AS367" s="606"/>
      <c r="AT367" s="606"/>
      <c r="AU367" s="617"/>
      <c r="AV367" s="618"/>
      <c r="AW367" s="617"/>
      <c r="AX367" s="632"/>
      <c r="AY367" s="630"/>
      <c r="AZ367" s="644"/>
      <c r="BA367" s="644"/>
      <c r="BB367" s="644"/>
      <c r="BC367" s="644"/>
      <c r="BD367" s="644"/>
      <c r="BE367" s="644"/>
      <c r="BF367" s="647"/>
      <c r="BG367" s="1134"/>
      <c r="BH367" s="1135"/>
      <c r="BI367" s="1135"/>
      <c r="BJ367" s="1135"/>
      <c r="BK367" s="625"/>
      <c r="BL367" s="625"/>
      <c r="BM367" s="625"/>
      <c r="BN367" s="625"/>
      <c r="BO367" s="625"/>
      <c r="BP367" s="625"/>
      <c r="BQ367" s="625"/>
      <c r="BR367" s="625"/>
      <c r="BS367" s="625"/>
      <c r="BT367" s="625"/>
      <c r="BU367" s="625"/>
      <c r="BV367" s="625"/>
      <c r="BW367" s="15"/>
      <c r="BX367" s="614"/>
      <c r="BY367" s="614"/>
      <c r="BZ367" s="614"/>
      <c r="CA367" s="614"/>
      <c r="CB367" s="614"/>
      <c r="CC367" s="615"/>
      <c r="CD367" s="616"/>
      <c r="CE367" s="616"/>
      <c r="CF367" s="615"/>
      <c r="CG367" s="615"/>
      <c r="CH367" s="616"/>
      <c r="CI367" s="616"/>
      <c r="CJ367" s="615"/>
      <c r="CK367" s="615"/>
      <c r="CL367" s="616"/>
      <c r="CM367" s="616"/>
      <c r="CN367" s="615"/>
      <c r="CO367" s="606"/>
      <c r="CP367" s="606"/>
      <c r="CQ367" s="606"/>
      <c r="CR367" s="617"/>
      <c r="CS367" s="618"/>
      <c r="CT367" s="617"/>
      <c r="CU367" s="632"/>
      <c r="CV367" s="276"/>
      <c r="CW367" s="244"/>
      <c r="CX367" s="630"/>
      <c r="CY367" s="644"/>
      <c r="CZ367" s="644"/>
      <c r="DA367" s="644"/>
      <c r="DB367" s="644"/>
      <c r="DC367" s="644"/>
      <c r="DD367" s="644"/>
      <c r="DE367" s="647"/>
      <c r="DF367" s="1134"/>
      <c r="DG367" s="1135"/>
      <c r="DH367" s="1135"/>
      <c r="DI367" s="1135"/>
      <c r="DJ367" s="625"/>
      <c r="DK367" s="625"/>
      <c r="DL367" s="625"/>
      <c r="DM367" s="625"/>
      <c r="DN367" s="625"/>
      <c r="DO367" s="625"/>
      <c r="DP367" s="625"/>
      <c r="DQ367" s="625"/>
      <c r="DR367" s="625"/>
      <c r="DS367" s="625"/>
      <c r="DT367" s="625"/>
      <c r="DU367" s="625"/>
      <c r="DV367" s="15"/>
      <c r="DW367" s="614"/>
      <c r="DX367" s="614"/>
      <c r="DY367" s="614"/>
      <c r="DZ367" s="614"/>
      <c r="EA367" s="614"/>
      <c r="EB367" s="615"/>
      <c r="EC367" s="616"/>
      <c r="ED367" s="616"/>
      <c r="EE367" s="615"/>
      <c r="EF367" s="615"/>
      <c r="EG367" s="616"/>
      <c r="EH367" s="616"/>
      <c r="EI367" s="615"/>
      <c r="EJ367" s="615"/>
      <c r="EK367" s="616"/>
      <c r="EL367" s="616"/>
      <c r="EM367" s="615"/>
      <c r="EN367" s="606"/>
      <c r="EO367" s="606"/>
      <c r="EP367" s="606"/>
      <c r="EQ367" s="617"/>
      <c r="ER367" s="618"/>
      <c r="ES367" s="617"/>
      <c r="ET367" s="632"/>
      <c r="EU367" s="630"/>
      <c r="EV367" s="644"/>
      <c r="EW367" s="644"/>
      <c r="EX367" s="644"/>
      <c r="EY367" s="644"/>
      <c r="EZ367" s="644"/>
      <c r="FA367" s="644"/>
      <c r="FB367" s="647"/>
      <c r="FC367" s="1134"/>
      <c r="FD367" s="1135"/>
      <c r="FE367" s="1135"/>
      <c r="FF367" s="1135"/>
      <c r="FG367" s="625"/>
      <c r="FH367" s="625"/>
      <c r="FI367" s="625"/>
      <c r="FJ367" s="625"/>
      <c r="FK367" s="625"/>
      <c r="FL367" s="625"/>
      <c r="FM367" s="625"/>
      <c r="FN367" s="625"/>
      <c r="FO367" s="625"/>
      <c r="FP367" s="625"/>
      <c r="FQ367" s="625"/>
      <c r="FR367" s="625"/>
      <c r="FS367" s="15"/>
      <c r="FT367" s="614"/>
      <c r="FU367" s="614"/>
      <c r="FV367" s="614"/>
      <c r="FW367" s="614"/>
      <c r="FX367" s="614"/>
      <c r="FY367" s="615"/>
      <c r="FZ367" s="616"/>
      <c r="GA367" s="616"/>
      <c r="GB367" s="615"/>
      <c r="GC367" s="615"/>
      <c r="GD367" s="616"/>
      <c r="GE367" s="616"/>
      <c r="GF367" s="615"/>
      <c r="GG367" s="615"/>
      <c r="GH367" s="616"/>
      <c r="GI367" s="616"/>
      <c r="GJ367" s="615"/>
      <c r="GK367" s="606"/>
      <c r="GL367" s="606"/>
      <c r="GM367" s="606"/>
      <c r="GN367" s="617"/>
      <c r="GO367" s="618"/>
      <c r="GP367" s="617"/>
      <c r="GQ367" s="632"/>
      <c r="GR367" s="6"/>
    </row>
    <row r="368" spans="1:200" ht="5.25" customHeight="1" x14ac:dyDescent="0.25">
      <c r="A368" s="244"/>
      <c r="B368" s="630"/>
      <c r="C368" s="625"/>
      <c r="D368" s="625"/>
      <c r="E368" s="625"/>
      <c r="F368" s="625"/>
      <c r="G368" s="625"/>
      <c r="H368" s="625"/>
      <c r="I368" s="625"/>
      <c r="J368" s="625"/>
      <c r="K368" s="625"/>
      <c r="L368" s="625"/>
      <c r="M368" s="625"/>
      <c r="N368" s="625"/>
      <c r="O368" s="1138" t="str">
        <f>IF(Portada!$A$1="www.fly-logics.com","NOCHE",0)</f>
        <v>NOCHE</v>
      </c>
      <c r="P368" s="1139"/>
      <c r="Q368" s="1139"/>
      <c r="R368" s="1139"/>
      <c r="S368" s="1139"/>
      <c r="T368" s="1140" t="str">
        <f>IF(SUMIFS(Bitácora!$U$5:$U$1036129,Bitácora!$D$5:$D$1036129,F357,Bitácora!$AN$5:$AN$1036129,V357,Bitácora!$E$5:$E$1036129,L357)=0," ",SUMIFS(Bitácora!$U$5:$U$1036129,Bitácora!$D$5:$D$1036129,F357,Bitácora!$AN$5:$AN$1036129,V357,Bitácora!$E$5:$E$1036129,L357))</f>
        <v xml:space="preserve"> </v>
      </c>
      <c r="U368" s="1140"/>
      <c r="V368" s="1140"/>
      <c r="W368" s="1140"/>
      <c r="X368" s="1140"/>
      <c r="Y368" s="1136"/>
      <c r="Z368" s="15"/>
      <c r="AA368" s="614"/>
      <c r="AB368" s="614"/>
      <c r="AC368" s="614"/>
      <c r="AD368" s="614"/>
      <c r="AE368" s="614"/>
      <c r="AF368" s="615"/>
      <c r="AG368" s="615"/>
      <c r="AH368" s="615"/>
      <c r="AI368" s="615"/>
      <c r="AJ368" s="615"/>
      <c r="AK368" s="615"/>
      <c r="AL368" s="615"/>
      <c r="AM368" s="615"/>
      <c r="AN368" s="615"/>
      <c r="AO368" s="615"/>
      <c r="AP368" s="615"/>
      <c r="AQ368" s="615"/>
      <c r="AR368" s="606"/>
      <c r="AS368" s="606"/>
      <c r="AT368" s="606"/>
      <c r="AU368" s="617"/>
      <c r="AV368" s="617"/>
      <c r="AW368" s="617"/>
      <c r="AX368" s="632"/>
      <c r="AY368" s="630"/>
      <c r="AZ368" s="625"/>
      <c r="BA368" s="625"/>
      <c r="BB368" s="625"/>
      <c r="BC368" s="625"/>
      <c r="BD368" s="625"/>
      <c r="BE368" s="625"/>
      <c r="BF368" s="625"/>
      <c r="BG368" s="625"/>
      <c r="BH368" s="625"/>
      <c r="BI368" s="625"/>
      <c r="BJ368" s="625"/>
      <c r="BK368" s="625"/>
      <c r="BL368" s="1138" t="str">
        <f>IF(Portada!$A$1="www.fly-logics.com","NOCHE",0)</f>
        <v>NOCHE</v>
      </c>
      <c r="BM368" s="1139"/>
      <c r="BN368" s="1139"/>
      <c r="BO368" s="1139"/>
      <c r="BP368" s="1139"/>
      <c r="BQ368" s="1140" t="str">
        <f>IF(SUMIFS(Bitácora!$U$5:$U$1036129,Bitácora!$D$5:$D$1036129,BC357,Bitácora!$AN$5:$AN$1036129,BS357,Bitácora!$E$5:$E$1036129,BI357)=0," ",SUMIFS(Bitácora!$U$5:$U$1036129,Bitácora!$D$5:$D$1036129,BC357,Bitácora!$AN$5:$AN$1036129,BS357,Bitácora!$E$5:$E$1036129,BI357))</f>
        <v xml:space="preserve"> </v>
      </c>
      <c r="BR368" s="1140"/>
      <c r="BS368" s="1140"/>
      <c r="BT368" s="1140"/>
      <c r="BU368" s="1140"/>
      <c r="BV368" s="1136"/>
      <c r="BW368" s="15"/>
      <c r="BX368" s="614"/>
      <c r="BY368" s="614"/>
      <c r="BZ368" s="614"/>
      <c r="CA368" s="614"/>
      <c r="CB368" s="614"/>
      <c r="CC368" s="615"/>
      <c r="CD368" s="615"/>
      <c r="CE368" s="615"/>
      <c r="CF368" s="615"/>
      <c r="CG368" s="615"/>
      <c r="CH368" s="615"/>
      <c r="CI368" s="615"/>
      <c r="CJ368" s="615"/>
      <c r="CK368" s="615"/>
      <c r="CL368" s="615"/>
      <c r="CM368" s="615"/>
      <c r="CN368" s="615"/>
      <c r="CO368" s="606"/>
      <c r="CP368" s="606"/>
      <c r="CQ368" s="606"/>
      <c r="CR368" s="617"/>
      <c r="CS368" s="617"/>
      <c r="CT368" s="617"/>
      <c r="CU368" s="632"/>
      <c r="CV368" s="276"/>
      <c r="CW368" s="244"/>
      <c r="CX368" s="630"/>
      <c r="CY368" s="625"/>
      <c r="CZ368" s="625"/>
      <c r="DA368" s="625"/>
      <c r="DB368" s="625"/>
      <c r="DC368" s="625"/>
      <c r="DD368" s="625"/>
      <c r="DE368" s="625"/>
      <c r="DF368" s="625"/>
      <c r="DG368" s="625"/>
      <c r="DH368" s="625"/>
      <c r="DI368" s="625"/>
      <c r="DJ368" s="625"/>
      <c r="DK368" s="1138" t="str">
        <f>IF(Portada!$A$1="www.fly-logics.com","NOCHE",0)</f>
        <v>NOCHE</v>
      </c>
      <c r="DL368" s="1139"/>
      <c r="DM368" s="1139"/>
      <c r="DN368" s="1139"/>
      <c r="DO368" s="1139"/>
      <c r="DP368" s="1140" t="str">
        <f>IF(SUMIFS(Bitácora!$U$5:$U$1036129,Bitácora!$D$5:$D$1036129,DB357,Bitácora!$AN$5:$AN$1036129,DR357,Bitácora!$E$5:$E$1036129,DH357)=0," ",SUMIFS(Bitácora!$U$5:$U$1036129,Bitácora!$D$5:$D$1036129,DB357,Bitácora!$AN$5:$AN$1036129,DR357,Bitácora!$E$5:$E$1036129,DH357))</f>
        <v xml:space="preserve"> </v>
      </c>
      <c r="DQ368" s="1140"/>
      <c r="DR368" s="1140"/>
      <c r="DS368" s="1140"/>
      <c r="DT368" s="1140"/>
      <c r="DU368" s="1136"/>
      <c r="DV368" s="15"/>
      <c r="DW368" s="614"/>
      <c r="DX368" s="614"/>
      <c r="DY368" s="614"/>
      <c r="DZ368" s="614"/>
      <c r="EA368" s="614"/>
      <c r="EB368" s="615"/>
      <c r="EC368" s="615"/>
      <c r="ED368" s="615"/>
      <c r="EE368" s="615"/>
      <c r="EF368" s="615"/>
      <c r="EG368" s="615"/>
      <c r="EH368" s="615"/>
      <c r="EI368" s="615"/>
      <c r="EJ368" s="615"/>
      <c r="EK368" s="615"/>
      <c r="EL368" s="615"/>
      <c r="EM368" s="615"/>
      <c r="EN368" s="606"/>
      <c r="EO368" s="606"/>
      <c r="EP368" s="606"/>
      <c r="EQ368" s="617"/>
      <c r="ER368" s="617"/>
      <c r="ES368" s="617"/>
      <c r="ET368" s="632"/>
      <c r="EU368" s="630"/>
      <c r="EV368" s="625"/>
      <c r="EW368" s="625"/>
      <c r="EX368" s="625"/>
      <c r="EY368" s="625"/>
      <c r="EZ368" s="625"/>
      <c r="FA368" s="625"/>
      <c r="FB368" s="625"/>
      <c r="FC368" s="625"/>
      <c r="FD368" s="625"/>
      <c r="FE368" s="625"/>
      <c r="FF368" s="625"/>
      <c r="FG368" s="625"/>
      <c r="FH368" s="1138" t="str">
        <f>IF(Portada!$A$1="www.fly-logics.com","NOCHE",0)</f>
        <v>NOCHE</v>
      </c>
      <c r="FI368" s="1139"/>
      <c r="FJ368" s="1139"/>
      <c r="FK368" s="1139"/>
      <c r="FL368" s="1139"/>
      <c r="FM368" s="1140" t="str">
        <f>IF(SUMIFS(Bitácora!$U$5:$U$1036129,Bitácora!$D$5:$D$1036129,EY357,Bitácora!$AN$5:$AN$1036129,FO357,Bitácora!$E$5:$E$1036129,FE357)=0," ",SUMIFS(Bitácora!$U$5:$U$1036129,Bitácora!$D$5:$D$1036129,EY357,Bitácora!$AN$5:$AN$1036129,FO357,Bitácora!$E$5:$E$1036129,FE357))</f>
        <v xml:space="preserve"> </v>
      </c>
      <c r="FN368" s="1140"/>
      <c r="FO368" s="1140"/>
      <c r="FP368" s="1140"/>
      <c r="FQ368" s="1140"/>
      <c r="FR368" s="1136"/>
      <c r="FS368" s="15"/>
      <c r="FT368" s="614"/>
      <c r="FU368" s="614"/>
      <c r="FV368" s="614"/>
      <c r="FW368" s="614"/>
      <c r="FX368" s="614"/>
      <c r="FY368" s="615"/>
      <c r="FZ368" s="615"/>
      <c r="GA368" s="615"/>
      <c r="GB368" s="615"/>
      <c r="GC368" s="615"/>
      <c r="GD368" s="615"/>
      <c r="GE368" s="615"/>
      <c r="GF368" s="615"/>
      <c r="GG368" s="615"/>
      <c r="GH368" s="615"/>
      <c r="GI368" s="615"/>
      <c r="GJ368" s="615"/>
      <c r="GK368" s="606"/>
      <c r="GL368" s="606"/>
      <c r="GM368" s="606"/>
      <c r="GN368" s="617"/>
      <c r="GO368" s="617"/>
      <c r="GP368" s="617"/>
      <c r="GQ368" s="632"/>
      <c r="GR368" s="6"/>
    </row>
    <row r="369" spans="1:200" ht="5.25" customHeight="1" x14ac:dyDescent="0.25">
      <c r="A369" s="244"/>
      <c r="B369" s="630"/>
      <c r="C369" s="633" t="str">
        <f>IF(Portada!$A$1="www.fly-logics.com","SOLO",0)</f>
        <v>SOLO</v>
      </c>
      <c r="D369" s="644"/>
      <c r="E369" s="644"/>
      <c r="F369" s="644"/>
      <c r="G369" s="647"/>
      <c r="H369" s="1136" t="str">
        <f>IF(SUMIFS(Bitácora!$X$5:$X$1036129,Bitácora!$D$5:$D$1036129,F357,Bitácora!$AN$5:$AN$1036129,V357,Bitácora!$E$5:$E$1036129,L357)=0," ",SUMIFS(Bitácora!$X$5:$X$1036129,Bitácora!$D$5:$D$1036129,F357,Bitácora!$AN$5:$AN$1036129,V357,Bitácora!$E$5:$E$1036129,L357))</f>
        <v xml:space="preserve"> </v>
      </c>
      <c r="I369" s="1137"/>
      <c r="J369" s="1137"/>
      <c r="K369" s="1137"/>
      <c r="L369" s="1137"/>
      <c r="M369" s="1137"/>
      <c r="N369" s="625"/>
      <c r="O369" s="647"/>
      <c r="P369" s="1139"/>
      <c r="Q369" s="1139"/>
      <c r="R369" s="1139"/>
      <c r="S369" s="1139"/>
      <c r="T369" s="1140"/>
      <c r="U369" s="1140"/>
      <c r="V369" s="1140"/>
      <c r="W369" s="1140"/>
      <c r="X369" s="1140"/>
      <c r="Y369" s="1136"/>
      <c r="Z369" s="15"/>
      <c r="AA369" s="613" t="str">
        <f>IF(Portada!$A$1="www.fly-logics.com","MAY",0)</f>
        <v>MAY</v>
      </c>
      <c r="AB369" s="614"/>
      <c r="AC369" s="614"/>
      <c r="AD369" s="614"/>
      <c r="AE369" s="614"/>
      <c r="AF369" s="605" t="str">
        <f>IF(SUMIFS(Bitácora!$Y$5:$Y$1036129,Bitácora!$D$5:$D$1036129,F357,Bitácora!$AN$5:$AN$1036129,V357,Bitácora!$E$5:$E$1036129,L357,Bitácora!$AM$5:$AM$1036129,AA369)=0," ",SUMIFS(Bitácora!$Y$5:$Y$1036129,Bitácora!$D$5:$D$1036129,F357,Bitácora!$AN$5:$AN$1036129,V357,Bitácora!$E$5:$E$1036129,L357,Bitácora!$AM$5:$AM$1036129,AA369))</f>
        <v xml:space="preserve"> </v>
      </c>
      <c r="AG369" s="615"/>
      <c r="AH369" s="615"/>
      <c r="AI369" s="615"/>
      <c r="AJ369" s="605" t="str">
        <f>IF(SUMIFS(Bitácora!$Z$5:$Z$1036129,Bitácora!$D$5:$D$1036129,F357,Bitácora!$AN$5:$AN$1036129,V357,Bitácora!$E$5:$E$1036129,L357,Bitácora!$AM$5:$AM$1036129,AA369)=0," ",SUMIFS(Bitácora!$Z$5:$Z$1036129,Bitácora!$D$5:$D$1036129,F357,Bitácora!$AN$5:$AN$1036129,V357,Bitácora!$E$5:$E$1036129,L357,Bitácora!$AM$5:$AM$1036129,AA369))</f>
        <v xml:space="preserve"> </v>
      </c>
      <c r="AK369" s="615"/>
      <c r="AL369" s="615"/>
      <c r="AM369" s="615"/>
      <c r="AN369" s="605" t="str">
        <f>IF(SUMIFS(Bitácora!$AA$5:$AA$1036129,Bitácora!$D$5:$D$1036129,F357,Bitácora!$AN$5:$AN$1036129,V357,Bitácora!$E$5:$E$1036129,L357,Bitácora!$AM$5:$AM$1036129,AA369)=0," ",SUMIFS(Bitácora!$AA$5:$AA$1036129,Bitácora!$D$5:$D$1036129,F357,Bitácora!$AN$5:$AN$1036129,V357,Bitácora!$E$5:$E$1036129,L357,Bitácora!$AM$5:$AM$1036129,AA369))</f>
        <v xml:space="preserve"> </v>
      </c>
      <c r="AO369" s="615"/>
      <c r="AP369" s="615"/>
      <c r="AQ369" s="615"/>
      <c r="AR369" s="606" t="str">
        <f>IF(SUMIFS(Bitácora!$AE$5:$AE$1036129,Bitácora!$D$5:$D$1036129,F357,Bitácora!$AN$5:$AN$1036129,V357,Bitácora!$E$5:$E$1036129,L357,Bitácora!$AM$5:$AM$1036129,AA369)=0," ",SUMIFS(Bitácora!$AE$5:$AE$1036129,Bitácora!$D$5:$D$1036129,F357,Bitácora!$AN$5:$AN$1036129,V357,Bitácora!$E$5:$E$1036129,L357,Bitácora!$AM$5:$AM$1036129,AA369))</f>
        <v xml:space="preserve"> </v>
      </c>
      <c r="AS369" s="606"/>
      <c r="AT369" s="606"/>
      <c r="AU369" s="606" t="str">
        <f>IF(SUMIFS(Bitácora!$AF$5:$AF$1036129,Bitácora!$D$5:$D$1036129,F357,Bitácora!$AN$5:$AN$1036129,V357,Bitácora!$E$5:$E$1036129,L357,Bitácora!$AM$5:$AM$1036129,AA369)=0," ",SUMIFS(Bitácora!$AF$5:$AF$1036129,Bitácora!$D$5:$D$1036129,F357,Bitácora!$AN$5:$AN$1036129,V357,Bitácora!$E$5:$E$1036129,L357,Bitácora!$AM$5:$AM$1036129,AA369))</f>
        <v xml:space="preserve"> </v>
      </c>
      <c r="AV369" s="617"/>
      <c r="AW369" s="617"/>
      <c r="AX369" s="632"/>
      <c r="AY369" s="630"/>
      <c r="AZ369" s="633" t="str">
        <f>IF(Portada!$A$1="www.fly-logics.com","SOLO",0)</f>
        <v>SOLO</v>
      </c>
      <c r="BA369" s="644"/>
      <c r="BB369" s="644"/>
      <c r="BC369" s="644"/>
      <c r="BD369" s="647"/>
      <c r="BE369" s="1136" t="str">
        <f>IF(SUMIFS(Bitácora!$X$5:$X$1036129,Bitácora!$D$5:$D$1036129,BC357,Bitácora!$AN$5:$AN$1036129,BS357,Bitácora!$E$5:$E$1036129,BI357)=0," ",SUMIFS(Bitácora!$X$5:$X$1036129,Bitácora!$D$5:$D$1036129,BC357,Bitácora!$AN$5:$AN$1036129,BS357,Bitácora!$E$5:$E$1036129,BI357))</f>
        <v xml:space="preserve"> </v>
      </c>
      <c r="BF369" s="1137"/>
      <c r="BG369" s="1137"/>
      <c r="BH369" s="1137"/>
      <c r="BI369" s="1137"/>
      <c r="BJ369" s="1137"/>
      <c r="BK369" s="625"/>
      <c r="BL369" s="647"/>
      <c r="BM369" s="1139"/>
      <c r="BN369" s="1139"/>
      <c r="BO369" s="1139"/>
      <c r="BP369" s="1139"/>
      <c r="BQ369" s="1140"/>
      <c r="BR369" s="1140"/>
      <c r="BS369" s="1140"/>
      <c r="BT369" s="1140"/>
      <c r="BU369" s="1140"/>
      <c r="BV369" s="1136"/>
      <c r="BW369" s="15"/>
      <c r="BX369" s="613" t="str">
        <f>IF(Portada!$A$1="www.fly-logics.com","MAY",0)</f>
        <v>MAY</v>
      </c>
      <c r="BY369" s="614"/>
      <c r="BZ369" s="614"/>
      <c r="CA369" s="614"/>
      <c r="CB369" s="614"/>
      <c r="CC369" s="605" t="str">
        <f>IF(SUMIFS(Bitácora!$Y$5:$Y$1036129,Bitácora!$D$5:$D$1036129,BC357,Bitácora!$AN$5:$AN$1036129,BS357,Bitácora!$E$5:$E$1036129,BI357,Bitácora!$AM$5:$AM$1036129,BX369)=0," ",SUMIFS(Bitácora!$Y$5:$Y$1036129,Bitácora!$D$5:$D$1036129,BC357,Bitácora!$AN$5:$AN$1036129,BS357,Bitácora!$E$5:$E$1036129,BI357,Bitácora!$AM$5:$AM$1036129,BX369))</f>
        <v xml:space="preserve"> </v>
      </c>
      <c r="CD369" s="615"/>
      <c r="CE369" s="615"/>
      <c r="CF369" s="615"/>
      <c r="CG369" s="605" t="str">
        <f>IF(SUMIFS(Bitácora!$Z$5:$Z$1036129,Bitácora!$D$5:$D$1036129,BC357,Bitácora!$AN$5:$AN$1036129,BS357,Bitácora!$E$5:$E$1036129,BI357,Bitácora!$AM$5:$AM$1036129,BX369)=0," ",SUMIFS(Bitácora!$Z$5:$Z$1036129,Bitácora!$D$5:$D$1036129,BC357,Bitácora!$AN$5:$AN$1036129,BS357,Bitácora!$E$5:$E$1036129,BI357,Bitácora!$AM$5:$AM$1036129,BX369))</f>
        <v xml:space="preserve"> </v>
      </c>
      <c r="CH369" s="615"/>
      <c r="CI369" s="615"/>
      <c r="CJ369" s="615"/>
      <c r="CK369" s="605" t="str">
        <f>IF(SUMIFS(Bitácora!$AA$5:$AA$1036129,Bitácora!$D$5:$D$1036129,BC357,Bitácora!$AN$5:$AN$1036129,BS357,Bitácora!$E$5:$E$1036129,BI357,Bitácora!$AM$5:$AM$1036129,BX369)=0," ",SUMIFS(Bitácora!$AA$5:$AA$1036129,Bitácora!$D$5:$D$1036129,BC357,Bitácora!$AN$5:$AN$1036129,BS357,Bitácora!$E$5:$E$1036129,BI357,Bitácora!$AM$5:$AM$1036129,BX369))</f>
        <v xml:space="preserve"> </v>
      </c>
      <c r="CL369" s="615"/>
      <c r="CM369" s="615"/>
      <c r="CN369" s="615"/>
      <c r="CO369" s="606" t="str">
        <f>IF(SUMIFS(Bitácora!$AE$5:$AE$1036129,Bitácora!$D$5:$D$1036129,BC357,Bitácora!$AN$5:$AN$1036129,BS357,Bitácora!$E$5:$E$1036129,BI357,Bitácora!$AM$5:$AM$1036129,BX369)=0," ",SUMIFS(Bitácora!$AE$5:$AE$1036129,Bitácora!$D$5:$D$1036129,BC357,Bitácora!$AN$5:$AN$1036129,BS357,Bitácora!$E$5:$E$1036129,BI357,Bitácora!$AM$5:$AM$1036129,BX369))</f>
        <v xml:space="preserve"> </v>
      </c>
      <c r="CP369" s="606"/>
      <c r="CQ369" s="606"/>
      <c r="CR369" s="606" t="str">
        <f>IF(SUMIFS(Bitácora!$AF$5:$AF$1036129,Bitácora!$D$5:$D$1036129,BC357,Bitácora!$AN$5:$AN$1036129,BS357,Bitácora!$E$5:$E$1036129,BI357,Bitácora!$AM$5:$AM$1036129,BX369)=0," ",SUMIFS(Bitácora!$AF$5:$AF$1036129,Bitácora!$D$5:$D$1036129,BC357,Bitácora!$AN$5:$AN$1036129,BS357,Bitácora!$E$5:$E$1036129,BI357,Bitácora!$AM$5:$AM$1036129,BX369))</f>
        <v xml:space="preserve"> </v>
      </c>
      <c r="CS369" s="617"/>
      <c r="CT369" s="617"/>
      <c r="CU369" s="632"/>
      <c r="CV369" s="276"/>
      <c r="CW369" s="244"/>
      <c r="CX369" s="630"/>
      <c r="CY369" s="633" t="str">
        <f>IF(Portada!$A$1="www.fly-logics.com","SOLO",0)</f>
        <v>SOLO</v>
      </c>
      <c r="CZ369" s="644"/>
      <c r="DA369" s="644"/>
      <c r="DB369" s="644"/>
      <c r="DC369" s="647"/>
      <c r="DD369" s="1136" t="str">
        <f>IF(SUMIFS(Bitácora!$X$5:$X$1036129,Bitácora!$D$5:$D$1036129,DB357,Bitácora!$AN$5:$AN$1036129,DR357,Bitácora!$E$5:$E$1036129,DH357)=0," ",SUMIFS(Bitácora!$X$5:$X$1036129,Bitácora!$D$5:$D$1036129,DB357,Bitácora!$AN$5:$AN$1036129,DR357,Bitácora!$E$5:$E$1036129,DH357))</f>
        <v xml:space="preserve"> </v>
      </c>
      <c r="DE369" s="1137"/>
      <c r="DF369" s="1137"/>
      <c r="DG369" s="1137"/>
      <c r="DH369" s="1137"/>
      <c r="DI369" s="1137"/>
      <c r="DJ369" s="625"/>
      <c r="DK369" s="647"/>
      <c r="DL369" s="1139"/>
      <c r="DM369" s="1139"/>
      <c r="DN369" s="1139"/>
      <c r="DO369" s="1139"/>
      <c r="DP369" s="1140"/>
      <c r="DQ369" s="1140"/>
      <c r="DR369" s="1140"/>
      <c r="DS369" s="1140"/>
      <c r="DT369" s="1140"/>
      <c r="DU369" s="1136"/>
      <c r="DV369" s="15"/>
      <c r="DW369" s="613" t="str">
        <f>IF(Portada!$A$1="www.fly-logics.com","MAY",0)</f>
        <v>MAY</v>
      </c>
      <c r="DX369" s="614"/>
      <c r="DY369" s="614"/>
      <c r="DZ369" s="614"/>
      <c r="EA369" s="614"/>
      <c r="EB369" s="605" t="str">
        <f>IF(SUMIFS(Bitácora!$Y$5:$Y$1036129,Bitácora!$D$5:$D$1036129,DB357,Bitácora!$AN$5:$AN$1036129,DR357,Bitácora!$E$5:$E$1036129,DH357,Bitácora!$AM$5:$AM$1036129,DW369)=0," ",SUMIFS(Bitácora!$Y$5:$Y$1036129,Bitácora!$D$5:$D$1036129,DB357,Bitácora!$AN$5:$AN$1036129,DR357,Bitácora!$E$5:$E$1036129,DH357,Bitácora!$AM$5:$AM$1036129,DW369))</f>
        <v xml:space="preserve"> </v>
      </c>
      <c r="EC369" s="615"/>
      <c r="ED369" s="615"/>
      <c r="EE369" s="615"/>
      <c r="EF369" s="605" t="str">
        <f>IF(SUMIFS(Bitácora!$Z$5:$Z$1036129,Bitácora!$D$5:$D$1036129,DB357,Bitácora!$AN$5:$AN$1036129,DR357,Bitácora!$E$5:$E$1036129,DH357,Bitácora!$AM$5:$AM$1036129,DW369)=0," ",SUMIFS(Bitácora!$Z$5:$Z$1036129,Bitácora!$D$5:$D$1036129,DB357,Bitácora!$AN$5:$AN$1036129,DR357,Bitácora!$E$5:$E$1036129,DH357,Bitácora!$AM$5:$AM$1036129,DW369))</f>
        <v xml:space="preserve"> </v>
      </c>
      <c r="EG369" s="615"/>
      <c r="EH369" s="615"/>
      <c r="EI369" s="615"/>
      <c r="EJ369" s="605" t="str">
        <f>IF(SUMIFS(Bitácora!$AA$5:$AA$1036129,Bitácora!$D$5:$D$1036129,DB357,Bitácora!$AN$5:$AN$1036129,DR357,Bitácora!$E$5:$E$1036129,DH357,Bitácora!$AM$5:$AM$1036129,DW369)=0," ",SUMIFS(Bitácora!$AA$5:$AA$1036129,Bitácora!$D$5:$D$1036129,DB357,Bitácora!$AN$5:$AN$1036129,DR357,Bitácora!$E$5:$E$1036129,DH357,Bitácora!$AM$5:$AM$1036129,DW369))</f>
        <v xml:space="preserve"> </v>
      </c>
      <c r="EK369" s="615"/>
      <c r="EL369" s="615"/>
      <c r="EM369" s="615"/>
      <c r="EN369" s="606" t="str">
        <f>IF(SUMIFS(Bitácora!$AE$5:$AE$1036129,Bitácora!$D$5:$D$1036129,DB357,Bitácora!$AN$5:$AN$1036129,DR357,Bitácora!$E$5:$E$1036129,DH357,Bitácora!$AM$5:$AM$1036129,DW369)=0," ",SUMIFS(Bitácora!$AE$5:$AE$1036129,Bitácora!$D$5:$D$1036129,DB357,Bitácora!$AN$5:$AN$1036129,DR357,Bitácora!$E$5:$E$1036129,DH357,Bitácora!$AM$5:$AM$1036129,DW369))</f>
        <v xml:space="preserve"> </v>
      </c>
      <c r="EO369" s="606"/>
      <c r="EP369" s="606"/>
      <c r="EQ369" s="606" t="str">
        <f>IF(SUMIFS(Bitácora!$AF$5:$AF$1036129,Bitácora!$D$5:$D$1036129,DB357,Bitácora!$AN$5:$AN$1036129,DR357,Bitácora!$E$5:$E$1036129,DH357,Bitácora!$AM$5:$AM$1036129,DW369)=0," ",SUMIFS(Bitácora!$AF$5:$AF$1036129,Bitácora!$D$5:$D$1036129,DB357,Bitácora!$AN$5:$AN$1036129,DR357,Bitácora!$E$5:$E$1036129,DH357,Bitácora!$AM$5:$AM$1036129,DW369))</f>
        <v xml:space="preserve"> </v>
      </c>
      <c r="ER369" s="617"/>
      <c r="ES369" s="617"/>
      <c r="ET369" s="632"/>
      <c r="EU369" s="630"/>
      <c r="EV369" s="633" t="str">
        <f>IF(Portada!$A$1="www.fly-logics.com","SOLO",0)</f>
        <v>SOLO</v>
      </c>
      <c r="EW369" s="644"/>
      <c r="EX369" s="644"/>
      <c r="EY369" s="644"/>
      <c r="EZ369" s="647"/>
      <c r="FA369" s="1136" t="str">
        <f>IF(SUMIFS(Bitácora!$X$5:$X$1036129,Bitácora!$D$5:$D$1036129,EY357,Bitácora!$AN$5:$AN$1036129,FO357,Bitácora!$E$5:$E$1036129,FE357)=0," ",SUMIFS(Bitácora!$X$5:$X$1036129,Bitácora!$D$5:$D$1036129,EY357,Bitácora!$AN$5:$AN$1036129,FO357,Bitácora!$E$5:$E$1036129,FE357))</f>
        <v xml:space="preserve"> </v>
      </c>
      <c r="FB369" s="1137"/>
      <c r="FC369" s="1137"/>
      <c r="FD369" s="1137"/>
      <c r="FE369" s="1137"/>
      <c r="FF369" s="1137"/>
      <c r="FG369" s="625"/>
      <c r="FH369" s="647"/>
      <c r="FI369" s="1139"/>
      <c r="FJ369" s="1139"/>
      <c r="FK369" s="1139"/>
      <c r="FL369" s="1139"/>
      <c r="FM369" s="1140"/>
      <c r="FN369" s="1140"/>
      <c r="FO369" s="1140"/>
      <c r="FP369" s="1140"/>
      <c r="FQ369" s="1140"/>
      <c r="FR369" s="1136"/>
      <c r="FS369" s="15"/>
      <c r="FT369" s="613" t="str">
        <f>IF(Portada!$A$1="www.fly-logics.com","MAY",0)</f>
        <v>MAY</v>
      </c>
      <c r="FU369" s="614"/>
      <c r="FV369" s="614"/>
      <c r="FW369" s="614"/>
      <c r="FX369" s="614"/>
      <c r="FY369" s="605" t="str">
        <f>IF(SUMIFS(Bitácora!$Y$5:$Y$1036129,Bitácora!$D$5:$D$1036129,EY357,Bitácora!$AN$5:$AN$1036129,FO357,Bitácora!$E$5:$E$1036129,FE357,Bitácora!$AM$5:$AM$1036129,FT369)=0," ",SUMIFS(Bitácora!$Y$5:$Y$1036129,Bitácora!$D$5:$D$1036129,EY357,Bitácora!$AN$5:$AN$1036129,FO357,Bitácora!$E$5:$E$1036129,FE357,Bitácora!$AM$5:$AM$1036129,FT369))</f>
        <v xml:space="preserve"> </v>
      </c>
      <c r="FZ369" s="615"/>
      <c r="GA369" s="615"/>
      <c r="GB369" s="615"/>
      <c r="GC369" s="605" t="str">
        <f>IF(SUMIFS(Bitácora!$Z$5:$Z$1036129,Bitácora!$D$5:$D$1036129,EY357,Bitácora!$AN$5:$AN$1036129,FO357,Bitácora!$E$5:$E$1036129,FE357,Bitácora!$AM$5:$AM$1036129,FT369)=0," ",SUMIFS(Bitácora!$Z$5:$Z$1036129,Bitácora!$D$5:$D$1036129,EY357,Bitácora!$AN$5:$AN$1036129,FO357,Bitácora!$E$5:$E$1036129,FE357,Bitácora!$AM$5:$AM$1036129,FT369))</f>
        <v xml:space="preserve"> </v>
      </c>
      <c r="GD369" s="615"/>
      <c r="GE369" s="615"/>
      <c r="GF369" s="615"/>
      <c r="GG369" s="605" t="str">
        <f>IF(SUMIFS(Bitácora!$AA$5:$AA$1036129,Bitácora!$D$5:$D$1036129,EY357,Bitácora!$AN$5:$AN$1036129,FO357,Bitácora!$E$5:$E$1036129,FE357,Bitácora!$AM$5:$AM$1036129,FT369)=0," ",SUMIFS(Bitácora!$AA$5:$AA$1036129,Bitácora!$D$5:$D$1036129,EY357,Bitácora!$AN$5:$AN$1036129,FO357,Bitácora!$E$5:$E$1036129,FE357,Bitácora!$AM$5:$AM$1036129,FT369))</f>
        <v xml:space="preserve"> </v>
      </c>
      <c r="GH369" s="615"/>
      <c r="GI369" s="615"/>
      <c r="GJ369" s="615"/>
      <c r="GK369" s="606" t="str">
        <f>IF(SUMIFS(Bitácora!$AE$5:$AE$1036129,Bitácora!$D$5:$D$1036129,EY357,Bitácora!$AN$5:$AN$1036129,FO357,Bitácora!$E$5:$E$1036129,FE357,Bitácora!$AM$5:$AM$1036129,FT369)=0," ",SUMIFS(Bitácora!$AE$5:$AE$1036129,Bitácora!$D$5:$D$1036129,EY357,Bitácora!$AN$5:$AN$1036129,FO357,Bitácora!$E$5:$E$1036129,FE357,Bitácora!$AM$5:$AM$1036129,FT369))</f>
        <v xml:space="preserve"> </v>
      </c>
      <c r="GL369" s="606"/>
      <c r="GM369" s="606"/>
      <c r="GN369" s="606" t="str">
        <f>IF(SUMIFS(Bitácora!$AF$5:$AF$1036129,Bitácora!$D$5:$D$1036129,EY357,Bitácora!$AN$5:$AN$1036129,FO357,Bitácora!$E$5:$E$1036129,FE357,Bitácora!$AM$5:$AM$1036129,FT369)=0," ",SUMIFS(Bitácora!$AF$5:$AF$1036129,Bitácora!$D$5:$D$1036129,EY357,Bitácora!$AN$5:$AN$1036129,FO357,Bitácora!$E$5:$E$1036129,FE357,Bitácora!$AM$5:$AM$1036129,FT369))</f>
        <v xml:space="preserve"> </v>
      </c>
      <c r="GO369" s="617"/>
      <c r="GP369" s="617"/>
      <c r="GQ369" s="632"/>
      <c r="GR369" s="6"/>
    </row>
    <row r="370" spans="1:200" ht="10.5" customHeight="1" x14ac:dyDescent="0.25">
      <c r="A370" s="244"/>
      <c r="B370" s="630"/>
      <c r="C370" s="644"/>
      <c r="D370" s="644"/>
      <c r="E370" s="644"/>
      <c r="F370" s="644"/>
      <c r="G370" s="647"/>
      <c r="H370" s="1136"/>
      <c r="I370" s="1137"/>
      <c r="J370" s="1137"/>
      <c r="K370" s="1137"/>
      <c r="L370" s="1137"/>
      <c r="M370" s="1137"/>
      <c r="N370" s="625"/>
      <c r="O370" s="1141" t="str">
        <f>IF(Portada!$A$1="www.fly-logics.com","IFR",0)</f>
        <v>IFR</v>
      </c>
      <c r="P370" s="1142"/>
      <c r="Q370" s="1142"/>
      <c r="R370" s="1142"/>
      <c r="S370" s="1142"/>
      <c r="T370" s="1143" t="str">
        <f>IF(SUMIFS(Bitácora!$V$5:$V$1036129,Bitácora!$D$5:$D$1036129,F357,Bitácora!$AN$5:$AN$1036129,V357,Bitácora!$E$5:$E$1036129,L357)=0," ",SUMIFS(Bitácora!$V$5:$V$1036129,Bitácora!$D$5:$D$1036129,F357,Bitácora!$AN$5:$AN$1036129,V357,Bitácora!$E$5:$E$1036129,L357))</f>
        <v xml:space="preserve"> </v>
      </c>
      <c r="U370" s="1143"/>
      <c r="V370" s="1143"/>
      <c r="W370" s="1143"/>
      <c r="X370" s="1143"/>
      <c r="Y370" s="1144"/>
      <c r="Z370" s="15"/>
      <c r="AA370" s="614"/>
      <c r="AB370" s="614"/>
      <c r="AC370" s="614"/>
      <c r="AD370" s="614"/>
      <c r="AE370" s="614"/>
      <c r="AF370" s="615"/>
      <c r="AG370" s="616"/>
      <c r="AH370" s="616"/>
      <c r="AI370" s="615"/>
      <c r="AJ370" s="615"/>
      <c r="AK370" s="616"/>
      <c r="AL370" s="616"/>
      <c r="AM370" s="615"/>
      <c r="AN370" s="615"/>
      <c r="AO370" s="616"/>
      <c r="AP370" s="616"/>
      <c r="AQ370" s="615"/>
      <c r="AR370" s="606"/>
      <c r="AS370" s="606"/>
      <c r="AT370" s="606"/>
      <c r="AU370" s="617"/>
      <c r="AV370" s="618"/>
      <c r="AW370" s="617"/>
      <c r="AX370" s="632"/>
      <c r="AY370" s="630"/>
      <c r="AZ370" s="644"/>
      <c r="BA370" s="644"/>
      <c r="BB370" s="644"/>
      <c r="BC370" s="644"/>
      <c r="BD370" s="647"/>
      <c r="BE370" s="1136"/>
      <c r="BF370" s="1137"/>
      <c r="BG370" s="1137"/>
      <c r="BH370" s="1137"/>
      <c r="BI370" s="1137"/>
      <c r="BJ370" s="1137"/>
      <c r="BK370" s="625"/>
      <c r="BL370" s="1141" t="str">
        <f>IF(Portada!$A$1="www.fly-logics.com","IFR",0)</f>
        <v>IFR</v>
      </c>
      <c r="BM370" s="1142"/>
      <c r="BN370" s="1142"/>
      <c r="BO370" s="1142"/>
      <c r="BP370" s="1142"/>
      <c r="BQ370" s="1143" t="str">
        <f>IF(SUMIFS(Bitácora!$V$5:$V$1036129,Bitácora!$D$5:$D$1036129,BC357,Bitácora!$AN$5:$AN$1036129,BS357,Bitácora!$E$5:$E$1036129,BI357)=0," ",SUMIFS(Bitácora!$V$5:$V$1036129,Bitácora!$D$5:$D$1036129,BC357,Bitácora!$AN$5:$AN$1036129,BS357,Bitácora!$E$5:$E$1036129,BI357))</f>
        <v xml:space="preserve"> </v>
      </c>
      <c r="BR370" s="1143"/>
      <c r="BS370" s="1143"/>
      <c r="BT370" s="1143"/>
      <c r="BU370" s="1143"/>
      <c r="BV370" s="1144"/>
      <c r="BW370" s="15"/>
      <c r="BX370" s="614"/>
      <c r="BY370" s="614"/>
      <c r="BZ370" s="614"/>
      <c r="CA370" s="614"/>
      <c r="CB370" s="614"/>
      <c r="CC370" s="615"/>
      <c r="CD370" s="616"/>
      <c r="CE370" s="616"/>
      <c r="CF370" s="615"/>
      <c r="CG370" s="615"/>
      <c r="CH370" s="616"/>
      <c r="CI370" s="616"/>
      <c r="CJ370" s="615"/>
      <c r="CK370" s="615"/>
      <c r="CL370" s="616"/>
      <c r="CM370" s="616"/>
      <c r="CN370" s="615"/>
      <c r="CO370" s="606"/>
      <c r="CP370" s="606"/>
      <c r="CQ370" s="606"/>
      <c r="CR370" s="617"/>
      <c r="CS370" s="618"/>
      <c r="CT370" s="617"/>
      <c r="CU370" s="632"/>
      <c r="CV370" s="276"/>
      <c r="CW370" s="244"/>
      <c r="CX370" s="630"/>
      <c r="CY370" s="644"/>
      <c r="CZ370" s="644"/>
      <c r="DA370" s="644"/>
      <c r="DB370" s="644"/>
      <c r="DC370" s="647"/>
      <c r="DD370" s="1136"/>
      <c r="DE370" s="1137"/>
      <c r="DF370" s="1137"/>
      <c r="DG370" s="1137"/>
      <c r="DH370" s="1137"/>
      <c r="DI370" s="1137"/>
      <c r="DJ370" s="625"/>
      <c r="DK370" s="1141" t="str">
        <f>IF(Portada!$A$1="www.fly-logics.com","IFR",0)</f>
        <v>IFR</v>
      </c>
      <c r="DL370" s="1142"/>
      <c r="DM370" s="1142"/>
      <c r="DN370" s="1142"/>
      <c r="DO370" s="1142"/>
      <c r="DP370" s="1143" t="str">
        <f>IF(SUMIFS(Bitácora!$V$5:$V$1036129,Bitácora!$D$5:$D$1036129,DB357,Bitácora!$AN$5:$AN$1036129,DR357,Bitácora!$E$5:$E$1036129,DH357)=0," ",SUMIFS(Bitácora!$V$5:$V$1036129,Bitácora!$D$5:$D$1036129,DB357,Bitácora!$AN$5:$AN$1036129,DR357,Bitácora!$E$5:$E$1036129,DH357))</f>
        <v xml:space="preserve"> </v>
      </c>
      <c r="DQ370" s="1143"/>
      <c r="DR370" s="1143"/>
      <c r="DS370" s="1143"/>
      <c r="DT370" s="1143"/>
      <c r="DU370" s="1144"/>
      <c r="DV370" s="15"/>
      <c r="DW370" s="614"/>
      <c r="DX370" s="614"/>
      <c r="DY370" s="614"/>
      <c r="DZ370" s="614"/>
      <c r="EA370" s="614"/>
      <c r="EB370" s="615"/>
      <c r="EC370" s="616"/>
      <c r="ED370" s="616"/>
      <c r="EE370" s="615"/>
      <c r="EF370" s="615"/>
      <c r="EG370" s="616"/>
      <c r="EH370" s="616"/>
      <c r="EI370" s="615"/>
      <c r="EJ370" s="615"/>
      <c r="EK370" s="616"/>
      <c r="EL370" s="616"/>
      <c r="EM370" s="615"/>
      <c r="EN370" s="606"/>
      <c r="EO370" s="606"/>
      <c r="EP370" s="606"/>
      <c r="EQ370" s="617"/>
      <c r="ER370" s="618"/>
      <c r="ES370" s="617"/>
      <c r="ET370" s="632"/>
      <c r="EU370" s="630"/>
      <c r="EV370" s="644"/>
      <c r="EW370" s="644"/>
      <c r="EX370" s="644"/>
      <c r="EY370" s="644"/>
      <c r="EZ370" s="647"/>
      <c r="FA370" s="1136"/>
      <c r="FB370" s="1137"/>
      <c r="FC370" s="1137"/>
      <c r="FD370" s="1137"/>
      <c r="FE370" s="1137"/>
      <c r="FF370" s="1137"/>
      <c r="FG370" s="625"/>
      <c r="FH370" s="1141" t="str">
        <f>IF(Portada!$A$1="www.fly-logics.com","IFR",0)</f>
        <v>IFR</v>
      </c>
      <c r="FI370" s="1142"/>
      <c r="FJ370" s="1142"/>
      <c r="FK370" s="1142"/>
      <c r="FL370" s="1142"/>
      <c r="FM370" s="1143" t="str">
        <f>IF(SUMIFS(Bitácora!$V$5:$V$1036129,Bitácora!$D$5:$D$1036129,EY357,Bitácora!$AN$5:$AN$1036129,FO357,Bitácora!$E$5:$E$1036129,FE357)=0," ",SUMIFS(Bitácora!$V$5:$V$1036129,Bitácora!$D$5:$D$1036129,EY357,Bitácora!$AN$5:$AN$1036129,FO357,Bitácora!$E$5:$E$1036129,FE357))</f>
        <v xml:space="preserve"> </v>
      </c>
      <c r="FN370" s="1143"/>
      <c r="FO370" s="1143"/>
      <c r="FP370" s="1143"/>
      <c r="FQ370" s="1143"/>
      <c r="FR370" s="1144"/>
      <c r="FS370" s="15"/>
      <c r="FT370" s="614"/>
      <c r="FU370" s="614"/>
      <c r="FV370" s="614"/>
      <c r="FW370" s="614"/>
      <c r="FX370" s="614"/>
      <c r="FY370" s="615"/>
      <c r="FZ370" s="616"/>
      <c r="GA370" s="616"/>
      <c r="GB370" s="615"/>
      <c r="GC370" s="615"/>
      <c r="GD370" s="616"/>
      <c r="GE370" s="616"/>
      <c r="GF370" s="615"/>
      <c r="GG370" s="615"/>
      <c r="GH370" s="616"/>
      <c r="GI370" s="616"/>
      <c r="GJ370" s="615"/>
      <c r="GK370" s="606"/>
      <c r="GL370" s="606"/>
      <c r="GM370" s="606"/>
      <c r="GN370" s="617"/>
      <c r="GO370" s="618"/>
      <c r="GP370" s="617"/>
      <c r="GQ370" s="632"/>
      <c r="GR370" s="6"/>
    </row>
    <row r="371" spans="1:200" ht="3" customHeight="1" x14ac:dyDescent="0.25">
      <c r="A371" s="244"/>
      <c r="B371" s="630"/>
      <c r="C371" s="625"/>
      <c r="D371" s="625"/>
      <c r="E371" s="625"/>
      <c r="F371" s="625"/>
      <c r="G371" s="625"/>
      <c r="H371" s="625"/>
      <c r="I371" s="625"/>
      <c r="J371" s="625"/>
      <c r="K371" s="625"/>
      <c r="L371" s="625"/>
      <c r="M371" s="625"/>
      <c r="N371" s="625"/>
      <c r="O371" s="625"/>
      <c r="P371" s="625"/>
      <c r="Q371" s="625"/>
      <c r="R371" s="625"/>
      <c r="S371" s="625"/>
      <c r="T371" s="625"/>
      <c r="U371" s="625"/>
      <c r="V371" s="625"/>
      <c r="W371" s="625"/>
      <c r="X371" s="625"/>
      <c r="Y371" s="625"/>
      <c r="Z371" s="15"/>
      <c r="AA371" s="614"/>
      <c r="AB371" s="614"/>
      <c r="AC371" s="614"/>
      <c r="AD371" s="614"/>
      <c r="AE371" s="614"/>
      <c r="AF371" s="615"/>
      <c r="AG371" s="615"/>
      <c r="AH371" s="615"/>
      <c r="AI371" s="615"/>
      <c r="AJ371" s="615"/>
      <c r="AK371" s="615"/>
      <c r="AL371" s="615"/>
      <c r="AM371" s="615"/>
      <c r="AN371" s="615"/>
      <c r="AO371" s="615"/>
      <c r="AP371" s="615"/>
      <c r="AQ371" s="615"/>
      <c r="AR371" s="606"/>
      <c r="AS371" s="606"/>
      <c r="AT371" s="606"/>
      <c r="AU371" s="617"/>
      <c r="AV371" s="617"/>
      <c r="AW371" s="617"/>
      <c r="AX371" s="632"/>
      <c r="AY371" s="630"/>
      <c r="AZ371" s="625"/>
      <c r="BA371" s="625"/>
      <c r="BB371" s="625"/>
      <c r="BC371" s="625"/>
      <c r="BD371" s="625"/>
      <c r="BE371" s="625"/>
      <c r="BF371" s="625"/>
      <c r="BG371" s="625"/>
      <c r="BH371" s="625"/>
      <c r="BI371" s="625"/>
      <c r="BJ371" s="625"/>
      <c r="BK371" s="625"/>
      <c r="BL371" s="625"/>
      <c r="BM371" s="625"/>
      <c r="BN371" s="625"/>
      <c r="BO371" s="625"/>
      <c r="BP371" s="625"/>
      <c r="BQ371" s="625"/>
      <c r="BR371" s="625"/>
      <c r="BS371" s="625"/>
      <c r="BT371" s="625"/>
      <c r="BU371" s="625"/>
      <c r="BV371" s="625"/>
      <c r="BW371" s="15"/>
      <c r="BX371" s="614"/>
      <c r="BY371" s="614"/>
      <c r="BZ371" s="614"/>
      <c r="CA371" s="614"/>
      <c r="CB371" s="614"/>
      <c r="CC371" s="615"/>
      <c r="CD371" s="615"/>
      <c r="CE371" s="615"/>
      <c r="CF371" s="615"/>
      <c r="CG371" s="615"/>
      <c r="CH371" s="615"/>
      <c r="CI371" s="615"/>
      <c r="CJ371" s="615"/>
      <c r="CK371" s="615"/>
      <c r="CL371" s="615"/>
      <c r="CM371" s="615"/>
      <c r="CN371" s="615"/>
      <c r="CO371" s="606"/>
      <c r="CP371" s="606"/>
      <c r="CQ371" s="606"/>
      <c r="CR371" s="617"/>
      <c r="CS371" s="617"/>
      <c r="CT371" s="617"/>
      <c r="CU371" s="632"/>
      <c r="CV371" s="276"/>
      <c r="CW371" s="244"/>
      <c r="CX371" s="630"/>
      <c r="CY371" s="625"/>
      <c r="CZ371" s="625"/>
      <c r="DA371" s="625"/>
      <c r="DB371" s="625"/>
      <c r="DC371" s="625"/>
      <c r="DD371" s="625"/>
      <c r="DE371" s="625"/>
      <c r="DF371" s="625"/>
      <c r="DG371" s="625"/>
      <c r="DH371" s="625"/>
      <c r="DI371" s="625"/>
      <c r="DJ371" s="625"/>
      <c r="DK371" s="625"/>
      <c r="DL371" s="625"/>
      <c r="DM371" s="625"/>
      <c r="DN371" s="625"/>
      <c r="DO371" s="625"/>
      <c r="DP371" s="625"/>
      <c r="DQ371" s="625"/>
      <c r="DR371" s="625"/>
      <c r="DS371" s="625"/>
      <c r="DT371" s="625"/>
      <c r="DU371" s="625"/>
      <c r="DV371" s="15"/>
      <c r="DW371" s="614"/>
      <c r="DX371" s="614"/>
      <c r="DY371" s="614"/>
      <c r="DZ371" s="614"/>
      <c r="EA371" s="614"/>
      <c r="EB371" s="615"/>
      <c r="EC371" s="615"/>
      <c r="ED371" s="615"/>
      <c r="EE371" s="615"/>
      <c r="EF371" s="615"/>
      <c r="EG371" s="615"/>
      <c r="EH371" s="615"/>
      <c r="EI371" s="615"/>
      <c r="EJ371" s="615"/>
      <c r="EK371" s="615"/>
      <c r="EL371" s="615"/>
      <c r="EM371" s="615"/>
      <c r="EN371" s="606"/>
      <c r="EO371" s="606"/>
      <c r="EP371" s="606"/>
      <c r="EQ371" s="617"/>
      <c r="ER371" s="617"/>
      <c r="ES371" s="617"/>
      <c r="ET371" s="632"/>
      <c r="EU371" s="630"/>
      <c r="EV371" s="625"/>
      <c r="EW371" s="625"/>
      <c r="EX371" s="625"/>
      <c r="EY371" s="625"/>
      <c r="EZ371" s="625"/>
      <c r="FA371" s="625"/>
      <c r="FB371" s="625"/>
      <c r="FC371" s="625"/>
      <c r="FD371" s="625"/>
      <c r="FE371" s="625"/>
      <c r="FF371" s="625"/>
      <c r="FG371" s="625"/>
      <c r="FH371" s="625"/>
      <c r="FI371" s="625"/>
      <c r="FJ371" s="625"/>
      <c r="FK371" s="625"/>
      <c r="FL371" s="625"/>
      <c r="FM371" s="625"/>
      <c r="FN371" s="625"/>
      <c r="FO371" s="625"/>
      <c r="FP371" s="625"/>
      <c r="FQ371" s="625"/>
      <c r="FR371" s="625"/>
      <c r="FS371" s="15"/>
      <c r="FT371" s="614"/>
      <c r="FU371" s="614"/>
      <c r="FV371" s="614"/>
      <c r="FW371" s="614"/>
      <c r="FX371" s="614"/>
      <c r="FY371" s="615"/>
      <c r="FZ371" s="615"/>
      <c r="GA371" s="615"/>
      <c r="GB371" s="615"/>
      <c r="GC371" s="615"/>
      <c r="GD371" s="615"/>
      <c r="GE371" s="615"/>
      <c r="GF371" s="615"/>
      <c r="GG371" s="615"/>
      <c r="GH371" s="615"/>
      <c r="GI371" s="615"/>
      <c r="GJ371" s="615"/>
      <c r="GK371" s="606"/>
      <c r="GL371" s="606"/>
      <c r="GM371" s="606"/>
      <c r="GN371" s="617"/>
      <c r="GO371" s="617"/>
      <c r="GP371" s="617"/>
      <c r="GQ371" s="632"/>
      <c r="GR371" s="6"/>
    </row>
    <row r="372" spans="1:200" ht="11.25" customHeight="1" x14ac:dyDescent="0.25">
      <c r="A372" s="244"/>
      <c r="B372" s="630"/>
      <c r="C372" s="644" t="str">
        <f>IF(Portada!$A$1="www.fly-logics.com","INSTR.",0)</f>
        <v>INSTR.</v>
      </c>
      <c r="D372" s="634"/>
      <c r="E372" s="634"/>
      <c r="F372" s="634"/>
      <c r="G372" s="635"/>
      <c r="H372" s="1136" t="str">
        <f>IF(SUMIFS(Bitácora!$AA$5:$AA$1036129,Bitácora!$D$5:$D$1036129,F357,Bitácora!$AN$5:$AN$1036129,V357,Bitácora!$E$5:$E$1036129,L357)=0," ",SUMIFS(Bitácora!$AA$5:$AA$1036129,Bitácora!$D$5:$D$1036129,F357,Bitácora!$AN$5:$AN$1036129,V357,Bitácora!$E$5:$E$1036129,L357))</f>
        <v xml:space="preserve"> </v>
      </c>
      <c r="I372" s="1137" t="str">
        <f t="shared" ref="I372" si="464">H372</f>
        <v xml:space="preserve"> </v>
      </c>
      <c r="J372" s="1137"/>
      <c r="K372" s="1137"/>
      <c r="L372" s="1137"/>
      <c r="M372" s="1137"/>
      <c r="N372" s="625"/>
      <c r="O372" s="654" t="str">
        <f>IF(Portada!$A$1="www.fly-logics.com","ATERRIZAJES",0)</f>
        <v>ATERRIZAJES</v>
      </c>
      <c r="P372" s="641"/>
      <c r="Q372" s="641"/>
      <c r="R372" s="641"/>
      <c r="S372" s="641"/>
      <c r="T372" s="641"/>
      <c r="U372" s="641"/>
      <c r="V372" s="641"/>
      <c r="W372" s="641"/>
      <c r="X372" s="641"/>
      <c r="Y372" s="641"/>
      <c r="Z372" s="15"/>
      <c r="AA372" s="613" t="str">
        <f>IF(Portada!$A$1="www.fly-logics.com","JUN",0)</f>
        <v>JUN</v>
      </c>
      <c r="AB372" s="614"/>
      <c r="AC372" s="614"/>
      <c r="AD372" s="614"/>
      <c r="AE372" s="614"/>
      <c r="AF372" s="605" t="str">
        <f>IF(SUMIFS(Bitácora!$Y$5:$Y$1036129,Bitácora!$D$5:$D$1036129,F357,Bitácora!$AN$5:$AN$1036129,V357,Bitácora!$E$5:$E$1036129,L357,Bitácora!$AM$5:$AM$1036129,AA372)=0," ",SUMIFS(Bitácora!$Y$5:$Y$1036129,Bitácora!$D$5:$D$1036129,F357,Bitácora!$AN$5:$AN$1036129,V357,Bitácora!$E$5:$E$1036129,L357,Bitácora!$AM$5:$AM$1036129,AA372))</f>
        <v xml:space="preserve"> </v>
      </c>
      <c r="AG372" s="615"/>
      <c r="AH372" s="615"/>
      <c r="AI372" s="615"/>
      <c r="AJ372" s="605" t="str">
        <f>IF(SUMIFS(Bitácora!$Z$5:$Z$1036129,Bitácora!$D$5:$D$1036129,F357,Bitácora!$AN$5:$AN$1036129,V357,Bitácora!$E$5:$E$1036129,L357,Bitácora!$AM$5:$AM$1036129,AA372)=0," ",SUMIFS(Bitácora!$Z$5:$Z$1036129,Bitácora!$D$5:$D$1036129,F357,Bitácora!$AN$5:$AN$1036129,V357,Bitácora!$E$5:$E$1036129,L357,Bitácora!$AM$5:$AM$1036129,AA372))</f>
        <v xml:space="preserve"> </v>
      </c>
      <c r="AK372" s="615"/>
      <c r="AL372" s="615"/>
      <c r="AM372" s="615"/>
      <c r="AN372" s="605" t="str">
        <f>IF(SUMIFS(Bitácora!$AA$5:$AA$1036129,Bitácora!$D$5:$D$1036129,F357,Bitácora!$AN$5:$AN$1036129,V357,Bitácora!$E$5:$E$1036129,L357,Bitácora!$AM$5:$AM$1036129,AA372)=0," ",SUMIFS(Bitácora!$AA$5:$AA$1036129,Bitácora!$D$5:$D$1036129,F357,Bitácora!$AN$5:$AN$1036129,V357,Bitácora!$E$5:$E$1036129,L357,Bitácora!$AM$5:$AM$1036129,AA372))</f>
        <v xml:space="preserve"> </v>
      </c>
      <c r="AO372" s="615"/>
      <c r="AP372" s="615"/>
      <c r="AQ372" s="615"/>
      <c r="AR372" s="606" t="str">
        <f>IF(SUMIFS(Bitácora!$AE$5:$AE$1036129,Bitácora!$D$5:$D$1036129,F357,Bitácora!$AN$5:$AN$1036129,V357,Bitácora!$E$5:$E$1036129,L357,Bitácora!$AM$5:$AM$1036129,AA372)=0," ",SUMIFS(Bitácora!$AE$5:$AE$1036129,Bitácora!$D$5:$D$1036129,F357,Bitácora!$AN$5:$AN$1036129,V357,Bitácora!$E$5:$E$1036129,L357,Bitácora!$AM$5:$AM$1036129,AA372))</f>
        <v xml:space="preserve"> </v>
      </c>
      <c r="AS372" s="606"/>
      <c r="AT372" s="606"/>
      <c r="AU372" s="606" t="str">
        <f>IF(SUMIFS(Bitácora!$AF$5:$AF$1036129,Bitácora!$D$5:$D$1036129,F357,Bitácora!$AN$5:$AN$1036129,V357,Bitácora!$E$5:$E$1036129,L357,Bitácora!$AM$5:$AM$1036129,AA372)=0," ",SUMIFS(Bitácora!$AF$5:$AF$1036129,Bitácora!$D$5:$D$1036129,F357,Bitácora!$AN$5:$AN$1036129,V357,Bitácora!$E$5:$E$1036129,L357,Bitácora!$AM$5:$AM$1036129,AA372))</f>
        <v xml:space="preserve"> </v>
      </c>
      <c r="AV372" s="617"/>
      <c r="AW372" s="617"/>
      <c r="AX372" s="632"/>
      <c r="AY372" s="630"/>
      <c r="AZ372" s="644" t="str">
        <f>IF(Portada!$A$1="www.fly-logics.com","INSTR.",0)</f>
        <v>INSTR.</v>
      </c>
      <c r="BA372" s="634"/>
      <c r="BB372" s="634"/>
      <c r="BC372" s="634"/>
      <c r="BD372" s="635"/>
      <c r="BE372" s="1136" t="str">
        <f>IF(SUMIFS(Bitácora!$AA$5:$AA$1036129,Bitácora!$D$5:$D$1036129,BC357,Bitácora!$AN$5:$AN$1036129,BS357,Bitácora!$E$5:$E$1036129,BI357)=0," ",SUMIFS(Bitácora!$AA$5:$AA$1036129,Bitácora!$D$5:$D$1036129,BC357,Bitácora!$AN$5:$AN$1036129,BS357,Bitácora!$E$5:$E$1036129,BI357))</f>
        <v xml:space="preserve"> </v>
      </c>
      <c r="BF372" s="1137" t="str">
        <f t="shared" ref="BF372" si="465">BE372</f>
        <v xml:space="preserve"> </v>
      </c>
      <c r="BG372" s="1137"/>
      <c r="BH372" s="1137"/>
      <c r="BI372" s="1137"/>
      <c r="BJ372" s="1137"/>
      <c r="BK372" s="625"/>
      <c r="BL372" s="654" t="str">
        <f>IF(Portada!$A$1="www.fly-logics.com","ATERRIZAJES",0)</f>
        <v>ATERRIZAJES</v>
      </c>
      <c r="BM372" s="641"/>
      <c r="BN372" s="641"/>
      <c r="BO372" s="641"/>
      <c r="BP372" s="641"/>
      <c r="BQ372" s="641"/>
      <c r="BR372" s="641"/>
      <c r="BS372" s="641"/>
      <c r="BT372" s="641"/>
      <c r="BU372" s="641"/>
      <c r="BV372" s="641"/>
      <c r="BW372" s="15"/>
      <c r="BX372" s="613" t="str">
        <f>IF(Portada!$A$1="www.fly-logics.com","JUN",0)</f>
        <v>JUN</v>
      </c>
      <c r="BY372" s="614"/>
      <c r="BZ372" s="614"/>
      <c r="CA372" s="614"/>
      <c r="CB372" s="614"/>
      <c r="CC372" s="605" t="str">
        <f>IF(SUMIFS(Bitácora!$Y$5:$Y$1036129,Bitácora!$D$5:$D$1036129,BC357,Bitácora!$AN$5:$AN$1036129,BS357,Bitácora!$E$5:$E$1036129,BI357,Bitácora!$AM$5:$AM$1036129,BX372)=0," ",SUMIFS(Bitácora!$Y$5:$Y$1036129,Bitácora!$D$5:$D$1036129,BC357,Bitácora!$AN$5:$AN$1036129,BS357,Bitácora!$E$5:$E$1036129,BI357,Bitácora!$AM$5:$AM$1036129,BX372))</f>
        <v xml:space="preserve"> </v>
      </c>
      <c r="CD372" s="615"/>
      <c r="CE372" s="615"/>
      <c r="CF372" s="615"/>
      <c r="CG372" s="605" t="str">
        <f>IF(SUMIFS(Bitácora!$Z$5:$Z$1036129,Bitácora!$D$5:$D$1036129,BC357,Bitácora!$AN$5:$AN$1036129,BS357,Bitácora!$E$5:$E$1036129,BI357,Bitácora!$AM$5:$AM$1036129,BX372)=0," ",SUMIFS(Bitácora!$Z$5:$Z$1036129,Bitácora!$D$5:$D$1036129,BC357,Bitácora!$AN$5:$AN$1036129,BS357,Bitácora!$E$5:$E$1036129,BI357,Bitácora!$AM$5:$AM$1036129,BX372))</f>
        <v xml:space="preserve"> </v>
      </c>
      <c r="CH372" s="615"/>
      <c r="CI372" s="615"/>
      <c r="CJ372" s="615"/>
      <c r="CK372" s="605" t="str">
        <f>IF(SUMIFS(Bitácora!$AA$5:$AA$1036129,Bitácora!$D$5:$D$1036129,BC357,Bitácora!$AN$5:$AN$1036129,BS357,Bitácora!$E$5:$E$1036129,BI357,Bitácora!$AM$5:$AM$1036129,BX372)=0," ",SUMIFS(Bitácora!$AA$5:$AA$1036129,Bitácora!$D$5:$D$1036129,BC357,Bitácora!$AN$5:$AN$1036129,BS357,Bitácora!$E$5:$E$1036129,BI357,Bitácora!$AM$5:$AM$1036129,BX372))</f>
        <v xml:space="preserve"> </v>
      </c>
      <c r="CL372" s="615"/>
      <c r="CM372" s="615"/>
      <c r="CN372" s="615"/>
      <c r="CO372" s="606" t="str">
        <f>IF(SUMIFS(Bitácora!$AE$5:$AE$1036129,Bitácora!$D$5:$D$1036129,BC357,Bitácora!$AN$5:$AN$1036129,BS357,Bitácora!$E$5:$E$1036129,BI357,Bitácora!$AM$5:$AM$1036129,BX372)=0," ",SUMIFS(Bitácora!$AE$5:$AE$1036129,Bitácora!$D$5:$D$1036129,BC357,Bitácora!$AN$5:$AN$1036129,BS357,Bitácora!$E$5:$E$1036129,BI357,Bitácora!$AM$5:$AM$1036129,BX372))</f>
        <v xml:space="preserve"> </v>
      </c>
      <c r="CP372" s="606"/>
      <c r="CQ372" s="606"/>
      <c r="CR372" s="606" t="str">
        <f>IF(SUMIFS(Bitácora!$AF$5:$AF$1036129,Bitácora!$D$5:$D$1036129,BC357,Bitácora!$AN$5:$AN$1036129,BS357,Bitácora!$E$5:$E$1036129,BI357,Bitácora!$AM$5:$AM$1036129,BX372)=0," ",SUMIFS(Bitácora!$AF$5:$AF$1036129,Bitácora!$D$5:$D$1036129,BC357,Bitácora!$AN$5:$AN$1036129,BS357,Bitácora!$E$5:$E$1036129,BI357,Bitácora!$AM$5:$AM$1036129,BX372))</f>
        <v xml:space="preserve"> </v>
      </c>
      <c r="CS372" s="617"/>
      <c r="CT372" s="617"/>
      <c r="CU372" s="632"/>
      <c r="CV372" s="276"/>
      <c r="CW372" s="244"/>
      <c r="CX372" s="630"/>
      <c r="CY372" s="644" t="str">
        <f>IF(Portada!$A$1="www.fly-logics.com","INSTR.",0)</f>
        <v>INSTR.</v>
      </c>
      <c r="CZ372" s="634"/>
      <c r="DA372" s="634"/>
      <c r="DB372" s="634"/>
      <c r="DC372" s="635"/>
      <c r="DD372" s="1136" t="str">
        <f>IF(SUMIFS(Bitácora!$AA$5:$AA$1036129,Bitácora!$D$5:$D$1036129,DB357,Bitácora!$AN$5:$AN$1036129,DR357,Bitácora!$E$5:$E$1036129,DH357)=0," ",SUMIFS(Bitácora!$AA$5:$AA$1036129,Bitácora!$D$5:$D$1036129,DB357,Bitácora!$AN$5:$AN$1036129,DR357,Bitácora!$E$5:$E$1036129,DH357))</f>
        <v xml:space="preserve"> </v>
      </c>
      <c r="DE372" s="1137" t="str">
        <f t="shared" ref="DE372" si="466">DD372</f>
        <v xml:space="preserve"> </v>
      </c>
      <c r="DF372" s="1137"/>
      <c r="DG372" s="1137"/>
      <c r="DH372" s="1137"/>
      <c r="DI372" s="1137"/>
      <c r="DJ372" s="625"/>
      <c r="DK372" s="654" t="str">
        <f>IF(Portada!$A$1="www.fly-logics.com","ATERRIZAJES",0)</f>
        <v>ATERRIZAJES</v>
      </c>
      <c r="DL372" s="641"/>
      <c r="DM372" s="641"/>
      <c r="DN372" s="641"/>
      <c r="DO372" s="641"/>
      <c r="DP372" s="641"/>
      <c r="DQ372" s="641"/>
      <c r="DR372" s="641"/>
      <c r="DS372" s="641"/>
      <c r="DT372" s="641"/>
      <c r="DU372" s="641"/>
      <c r="DV372" s="15"/>
      <c r="DW372" s="613" t="str">
        <f>IF(Portada!$A$1="www.fly-logics.com","JUN",0)</f>
        <v>JUN</v>
      </c>
      <c r="DX372" s="614"/>
      <c r="DY372" s="614"/>
      <c r="DZ372" s="614"/>
      <c r="EA372" s="614"/>
      <c r="EB372" s="605" t="str">
        <f>IF(SUMIFS(Bitácora!$Y$5:$Y$1036129,Bitácora!$D$5:$D$1036129,DB357,Bitácora!$AN$5:$AN$1036129,DR357,Bitácora!$E$5:$E$1036129,DH357,Bitácora!$AM$5:$AM$1036129,DW372)=0," ",SUMIFS(Bitácora!$Y$5:$Y$1036129,Bitácora!$D$5:$D$1036129,DB357,Bitácora!$AN$5:$AN$1036129,DR357,Bitácora!$E$5:$E$1036129,DH357,Bitácora!$AM$5:$AM$1036129,DW372))</f>
        <v xml:space="preserve"> </v>
      </c>
      <c r="EC372" s="615"/>
      <c r="ED372" s="615"/>
      <c r="EE372" s="615"/>
      <c r="EF372" s="605" t="str">
        <f>IF(SUMIFS(Bitácora!$Z$5:$Z$1036129,Bitácora!$D$5:$D$1036129,DB357,Bitácora!$AN$5:$AN$1036129,DR357,Bitácora!$E$5:$E$1036129,DH357,Bitácora!$AM$5:$AM$1036129,DW372)=0," ",SUMIFS(Bitácora!$Z$5:$Z$1036129,Bitácora!$D$5:$D$1036129,DB357,Bitácora!$AN$5:$AN$1036129,DR357,Bitácora!$E$5:$E$1036129,DH357,Bitácora!$AM$5:$AM$1036129,DW372))</f>
        <v xml:space="preserve"> </v>
      </c>
      <c r="EG372" s="615"/>
      <c r="EH372" s="615"/>
      <c r="EI372" s="615"/>
      <c r="EJ372" s="605" t="str">
        <f>IF(SUMIFS(Bitácora!$AA$5:$AA$1036129,Bitácora!$D$5:$D$1036129,DB357,Bitácora!$AN$5:$AN$1036129,DR357,Bitácora!$E$5:$E$1036129,DH357,Bitácora!$AM$5:$AM$1036129,DW372)=0," ",SUMIFS(Bitácora!$AA$5:$AA$1036129,Bitácora!$D$5:$D$1036129,DB357,Bitácora!$AN$5:$AN$1036129,DR357,Bitácora!$E$5:$E$1036129,DH357,Bitácora!$AM$5:$AM$1036129,DW372))</f>
        <v xml:space="preserve"> </v>
      </c>
      <c r="EK372" s="615"/>
      <c r="EL372" s="615"/>
      <c r="EM372" s="615"/>
      <c r="EN372" s="606" t="str">
        <f>IF(SUMIFS(Bitácora!$AE$5:$AE$1036129,Bitácora!$D$5:$D$1036129,DB357,Bitácora!$AN$5:$AN$1036129,DR357,Bitácora!$E$5:$E$1036129,DH357,Bitácora!$AM$5:$AM$1036129,DW372)=0," ",SUMIFS(Bitácora!$AE$5:$AE$1036129,Bitácora!$D$5:$D$1036129,DB357,Bitácora!$AN$5:$AN$1036129,DR357,Bitácora!$E$5:$E$1036129,DH357,Bitácora!$AM$5:$AM$1036129,DW372))</f>
        <v xml:space="preserve"> </v>
      </c>
      <c r="EO372" s="606"/>
      <c r="EP372" s="606"/>
      <c r="EQ372" s="606" t="str">
        <f>IF(SUMIFS(Bitácora!$AF$5:$AF$1036129,Bitácora!$D$5:$D$1036129,DB357,Bitácora!$AN$5:$AN$1036129,DR357,Bitácora!$E$5:$E$1036129,DH357,Bitácora!$AM$5:$AM$1036129,DW372)=0," ",SUMIFS(Bitácora!$AF$5:$AF$1036129,Bitácora!$D$5:$D$1036129,DB357,Bitácora!$AN$5:$AN$1036129,DR357,Bitácora!$E$5:$E$1036129,DH357,Bitácora!$AM$5:$AM$1036129,DW372))</f>
        <v xml:space="preserve"> </v>
      </c>
      <c r="ER372" s="617"/>
      <c r="ES372" s="617"/>
      <c r="ET372" s="632"/>
      <c r="EU372" s="630"/>
      <c r="EV372" s="644" t="str">
        <f>IF(Portada!$A$1="www.fly-logics.com","INSTR.",0)</f>
        <v>INSTR.</v>
      </c>
      <c r="EW372" s="634"/>
      <c r="EX372" s="634"/>
      <c r="EY372" s="634"/>
      <c r="EZ372" s="635"/>
      <c r="FA372" s="1136" t="str">
        <f>IF(SUMIFS(Bitácora!$AA$5:$AA$1036129,Bitácora!$D$5:$D$1036129,EY357,Bitácora!$AN$5:$AN$1036129,FO357,Bitácora!$E$5:$E$1036129,FE357)=0," ",SUMIFS(Bitácora!$AA$5:$AA$1036129,Bitácora!$D$5:$D$1036129,EY357,Bitácora!$AN$5:$AN$1036129,FO357,Bitácora!$E$5:$E$1036129,FE357))</f>
        <v xml:space="preserve"> </v>
      </c>
      <c r="FB372" s="1137" t="str">
        <f t="shared" ref="FB372" si="467">FA372</f>
        <v xml:space="preserve"> </v>
      </c>
      <c r="FC372" s="1137"/>
      <c r="FD372" s="1137"/>
      <c r="FE372" s="1137"/>
      <c r="FF372" s="1137"/>
      <c r="FG372" s="625"/>
      <c r="FH372" s="654" t="str">
        <f>IF(Portada!$A$1="www.fly-logics.com","ATERRIZAJES",0)</f>
        <v>ATERRIZAJES</v>
      </c>
      <c r="FI372" s="641"/>
      <c r="FJ372" s="641"/>
      <c r="FK372" s="641"/>
      <c r="FL372" s="641"/>
      <c r="FM372" s="641"/>
      <c r="FN372" s="641"/>
      <c r="FO372" s="641"/>
      <c r="FP372" s="641"/>
      <c r="FQ372" s="641"/>
      <c r="FR372" s="641"/>
      <c r="FS372" s="15"/>
      <c r="FT372" s="613" t="str">
        <f>IF(Portada!$A$1="www.fly-logics.com","JUN",0)</f>
        <v>JUN</v>
      </c>
      <c r="FU372" s="614"/>
      <c r="FV372" s="614"/>
      <c r="FW372" s="614"/>
      <c r="FX372" s="614"/>
      <c r="FY372" s="605" t="str">
        <f>IF(SUMIFS(Bitácora!$Y$5:$Y$1036129,Bitácora!$D$5:$D$1036129,EY357,Bitácora!$AN$5:$AN$1036129,FO357,Bitácora!$E$5:$E$1036129,FE357,Bitácora!$AM$5:$AM$1036129,FT372)=0," ",SUMIFS(Bitácora!$Y$5:$Y$1036129,Bitácora!$D$5:$D$1036129,EY357,Bitácora!$AN$5:$AN$1036129,FO357,Bitácora!$E$5:$E$1036129,FE357,Bitácora!$AM$5:$AM$1036129,FT372))</f>
        <v xml:space="preserve"> </v>
      </c>
      <c r="FZ372" s="615"/>
      <c r="GA372" s="615"/>
      <c r="GB372" s="615"/>
      <c r="GC372" s="605" t="str">
        <f>IF(SUMIFS(Bitácora!$Z$5:$Z$1036129,Bitácora!$D$5:$D$1036129,EY357,Bitácora!$AN$5:$AN$1036129,FO357,Bitácora!$E$5:$E$1036129,FE357,Bitácora!$AM$5:$AM$1036129,FT372)=0," ",SUMIFS(Bitácora!$Z$5:$Z$1036129,Bitácora!$D$5:$D$1036129,EY357,Bitácora!$AN$5:$AN$1036129,FO357,Bitácora!$E$5:$E$1036129,FE357,Bitácora!$AM$5:$AM$1036129,FT372))</f>
        <v xml:space="preserve"> </v>
      </c>
      <c r="GD372" s="615"/>
      <c r="GE372" s="615"/>
      <c r="GF372" s="615"/>
      <c r="GG372" s="605" t="str">
        <f>IF(SUMIFS(Bitácora!$AA$5:$AA$1036129,Bitácora!$D$5:$D$1036129,EY357,Bitácora!$AN$5:$AN$1036129,FO357,Bitácora!$E$5:$E$1036129,FE357,Bitácora!$AM$5:$AM$1036129,FT372)=0," ",SUMIFS(Bitácora!$AA$5:$AA$1036129,Bitácora!$D$5:$D$1036129,EY357,Bitácora!$AN$5:$AN$1036129,FO357,Bitácora!$E$5:$E$1036129,FE357,Bitácora!$AM$5:$AM$1036129,FT372))</f>
        <v xml:space="preserve"> </v>
      </c>
      <c r="GH372" s="615"/>
      <c r="GI372" s="615"/>
      <c r="GJ372" s="615"/>
      <c r="GK372" s="606" t="str">
        <f>IF(SUMIFS(Bitácora!$AE$5:$AE$1036129,Bitácora!$D$5:$D$1036129,EY357,Bitácora!$AN$5:$AN$1036129,FO357,Bitácora!$E$5:$E$1036129,FE357,Bitácora!$AM$5:$AM$1036129,FT372)=0," ",SUMIFS(Bitácora!$AE$5:$AE$1036129,Bitácora!$D$5:$D$1036129,EY357,Bitácora!$AN$5:$AN$1036129,FO357,Bitácora!$E$5:$E$1036129,FE357,Bitácora!$AM$5:$AM$1036129,FT372))</f>
        <v xml:space="preserve"> </v>
      </c>
      <c r="GL372" s="606"/>
      <c r="GM372" s="606"/>
      <c r="GN372" s="606" t="str">
        <f>IF(SUMIFS(Bitácora!$AF$5:$AF$1036129,Bitácora!$D$5:$D$1036129,EY357,Bitácora!$AN$5:$AN$1036129,FO357,Bitácora!$E$5:$E$1036129,FE357,Bitácora!$AM$5:$AM$1036129,FT372)=0," ",SUMIFS(Bitácora!$AF$5:$AF$1036129,Bitácora!$D$5:$D$1036129,EY357,Bitácora!$AN$5:$AN$1036129,FO357,Bitácora!$E$5:$E$1036129,FE357,Bitácora!$AM$5:$AM$1036129,FT372))</f>
        <v xml:space="preserve"> </v>
      </c>
      <c r="GO372" s="617"/>
      <c r="GP372" s="617"/>
      <c r="GQ372" s="632"/>
      <c r="GR372" s="6"/>
    </row>
    <row r="373" spans="1:200" ht="8.85" customHeight="1" x14ac:dyDescent="0.25">
      <c r="A373" s="244"/>
      <c r="B373" s="630"/>
      <c r="C373" s="634"/>
      <c r="D373" s="634"/>
      <c r="E373" s="634"/>
      <c r="F373" s="634"/>
      <c r="G373" s="635"/>
      <c r="H373" s="1136"/>
      <c r="I373" s="1137"/>
      <c r="J373" s="1137"/>
      <c r="K373" s="1137"/>
      <c r="L373" s="1137"/>
      <c r="M373" s="1137"/>
      <c r="N373" s="625"/>
      <c r="O373" s="641"/>
      <c r="P373" s="641"/>
      <c r="Q373" s="641"/>
      <c r="R373" s="641"/>
      <c r="S373" s="641"/>
      <c r="T373" s="641"/>
      <c r="U373" s="641"/>
      <c r="V373" s="641"/>
      <c r="W373" s="641"/>
      <c r="X373" s="641"/>
      <c r="Y373" s="641"/>
      <c r="Z373" s="15"/>
      <c r="AA373" s="614"/>
      <c r="AB373" s="614"/>
      <c r="AC373" s="614"/>
      <c r="AD373" s="614"/>
      <c r="AE373" s="614"/>
      <c r="AF373" s="615"/>
      <c r="AG373" s="616"/>
      <c r="AH373" s="616"/>
      <c r="AI373" s="615"/>
      <c r="AJ373" s="615"/>
      <c r="AK373" s="616"/>
      <c r="AL373" s="616"/>
      <c r="AM373" s="615"/>
      <c r="AN373" s="615"/>
      <c r="AO373" s="616"/>
      <c r="AP373" s="616"/>
      <c r="AQ373" s="615"/>
      <c r="AR373" s="606"/>
      <c r="AS373" s="606"/>
      <c r="AT373" s="606"/>
      <c r="AU373" s="617"/>
      <c r="AV373" s="618"/>
      <c r="AW373" s="617"/>
      <c r="AX373" s="632"/>
      <c r="AY373" s="630"/>
      <c r="AZ373" s="634"/>
      <c r="BA373" s="634"/>
      <c r="BB373" s="634"/>
      <c r="BC373" s="634"/>
      <c r="BD373" s="635"/>
      <c r="BE373" s="1136"/>
      <c r="BF373" s="1137"/>
      <c r="BG373" s="1137"/>
      <c r="BH373" s="1137"/>
      <c r="BI373" s="1137"/>
      <c r="BJ373" s="1137"/>
      <c r="BK373" s="625"/>
      <c r="BL373" s="641"/>
      <c r="BM373" s="641"/>
      <c r="BN373" s="641"/>
      <c r="BO373" s="641"/>
      <c r="BP373" s="641"/>
      <c r="BQ373" s="641"/>
      <c r="BR373" s="641"/>
      <c r="BS373" s="641"/>
      <c r="BT373" s="641"/>
      <c r="BU373" s="641"/>
      <c r="BV373" s="641"/>
      <c r="BW373" s="15"/>
      <c r="BX373" s="614"/>
      <c r="BY373" s="614"/>
      <c r="BZ373" s="614"/>
      <c r="CA373" s="614"/>
      <c r="CB373" s="614"/>
      <c r="CC373" s="615"/>
      <c r="CD373" s="616"/>
      <c r="CE373" s="616"/>
      <c r="CF373" s="615"/>
      <c r="CG373" s="615"/>
      <c r="CH373" s="616"/>
      <c r="CI373" s="616"/>
      <c r="CJ373" s="615"/>
      <c r="CK373" s="615"/>
      <c r="CL373" s="616"/>
      <c r="CM373" s="616"/>
      <c r="CN373" s="615"/>
      <c r="CO373" s="606"/>
      <c r="CP373" s="606"/>
      <c r="CQ373" s="606"/>
      <c r="CR373" s="617"/>
      <c r="CS373" s="618"/>
      <c r="CT373" s="617"/>
      <c r="CU373" s="632"/>
      <c r="CV373" s="276"/>
      <c r="CW373" s="244"/>
      <c r="CX373" s="630"/>
      <c r="CY373" s="634"/>
      <c r="CZ373" s="634"/>
      <c r="DA373" s="634"/>
      <c r="DB373" s="634"/>
      <c r="DC373" s="635"/>
      <c r="DD373" s="1136"/>
      <c r="DE373" s="1137"/>
      <c r="DF373" s="1137"/>
      <c r="DG373" s="1137"/>
      <c r="DH373" s="1137"/>
      <c r="DI373" s="1137"/>
      <c r="DJ373" s="625"/>
      <c r="DK373" s="641"/>
      <c r="DL373" s="641"/>
      <c r="DM373" s="641"/>
      <c r="DN373" s="641"/>
      <c r="DO373" s="641"/>
      <c r="DP373" s="641"/>
      <c r="DQ373" s="641"/>
      <c r="DR373" s="641"/>
      <c r="DS373" s="641"/>
      <c r="DT373" s="641"/>
      <c r="DU373" s="641"/>
      <c r="DV373" s="15"/>
      <c r="DW373" s="614"/>
      <c r="DX373" s="614"/>
      <c r="DY373" s="614"/>
      <c r="DZ373" s="614"/>
      <c r="EA373" s="614"/>
      <c r="EB373" s="615"/>
      <c r="EC373" s="616"/>
      <c r="ED373" s="616"/>
      <c r="EE373" s="615"/>
      <c r="EF373" s="615"/>
      <c r="EG373" s="616"/>
      <c r="EH373" s="616"/>
      <c r="EI373" s="615"/>
      <c r="EJ373" s="615"/>
      <c r="EK373" s="616"/>
      <c r="EL373" s="616"/>
      <c r="EM373" s="615"/>
      <c r="EN373" s="606"/>
      <c r="EO373" s="606"/>
      <c r="EP373" s="606"/>
      <c r="EQ373" s="617"/>
      <c r="ER373" s="618"/>
      <c r="ES373" s="617"/>
      <c r="ET373" s="632"/>
      <c r="EU373" s="630"/>
      <c r="EV373" s="634"/>
      <c r="EW373" s="634"/>
      <c r="EX373" s="634"/>
      <c r="EY373" s="634"/>
      <c r="EZ373" s="635"/>
      <c r="FA373" s="1136"/>
      <c r="FB373" s="1137"/>
      <c r="FC373" s="1137"/>
      <c r="FD373" s="1137"/>
      <c r="FE373" s="1137"/>
      <c r="FF373" s="1137"/>
      <c r="FG373" s="625"/>
      <c r="FH373" s="641"/>
      <c r="FI373" s="641"/>
      <c r="FJ373" s="641"/>
      <c r="FK373" s="641"/>
      <c r="FL373" s="641"/>
      <c r="FM373" s="641"/>
      <c r="FN373" s="641"/>
      <c r="FO373" s="641"/>
      <c r="FP373" s="641"/>
      <c r="FQ373" s="641"/>
      <c r="FR373" s="641"/>
      <c r="FS373" s="15"/>
      <c r="FT373" s="614"/>
      <c r="FU373" s="614"/>
      <c r="FV373" s="614"/>
      <c r="FW373" s="614"/>
      <c r="FX373" s="614"/>
      <c r="FY373" s="615"/>
      <c r="FZ373" s="616"/>
      <c r="GA373" s="616"/>
      <c r="GB373" s="615"/>
      <c r="GC373" s="615"/>
      <c r="GD373" s="616"/>
      <c r="GE373" s="616"/>
      <c r="GF373" s="615"/>
      <c r="GG373" s="615"/>
      <c r="GH373" s="616"/>
      <c r="GI373" s="616"/>
      <c r="GJ373" s="615"/>
      <c r="GK373" s="606"/>
      <c r="GL373" s="606"/>
      <c r="GM373" s="606"/>
      <c r="GN373" s="617"/>
      <c r="GO373" s="618"/>
      <c r="GP373" s="617"/>
      <c r="GQ373" s="632"/>
      <c r="GR373" s="6"/>
    </row>
    <row r="374" spans="1:200" ht="3" customHeight="1" x14ac:dyDescent="0.25">
      <c r="A374" s="244"/>
      <c r="B374" s="630"/>
      <c r="C374" s="625"/>
      <c r="D374" s="625"/>
      <c r="E374" s="625"/>
      <c r="F374" s="625"/>
      <c r="G374" s="625"/>
      <c r="H374" s="625"/>
      <c r="I374" s="625"/>
      <c r="J374" s="625"/>
      <c r="K374" s="625"/>
      <c r="L374" s="625"/>
      <c r="M374" s="625"/>
      <c r="N374" s="625"/>
      <c r="O374" s="625"/>
      <c r="P374" s="625"/>
      <c r="Q374" s="625"/>
      <c r="R374" s="625"/>
      <c r="S374" s="625"/>
      <c r="T374" s="625"/>
      <c r="U374" s="625"/>
      <c r="V374" s="625"/>
      <c r="W374" s="625"/>
      <c r="X374" s="625"/>
      <c r="Y374" s="625"/>
      <c r="Z374" s="15"/>
      <c r="AA374" s="614"/>
      <c r="AB374" s="614"/>
      <c r="AC374" s="614"/>
      <c r="AD374" s="614"/>
      <c r="AE374" s="614"/>
      <c r="AF374" s="615"/>
      <c r="AG374" s="615"/>
      <c r="AH374" s="615"/>
      <c r="AI374" s="615"/>
      <c r="AJ374" s="652"/>
      <c r="AK374" s="652"/>
      <c r="AL374" s="652"/>
      <c r="AM374" s="652"/>
      <c r="AN374" s="615"/>
      <c r="AO374" s="615"/>
      <c r="AP374" s="615"/>
      <c r="AQ374" s="615"/>
      <c r="AR374" s="606"/>
      <c r="AS374" s="606"/>
      <c r="AT374" s="606"/>
      <c r="AU374" s="653"/>
      <c r="AV374" s="653"/>
      <c r="AW374" s="653"/>
      <c r="AX374" s="632"/>
      <c r="AY374" s="630"/>
      <c r="AZ374" s="625"/>
      <c r="BA374" s="625"/>
      <c r="BB374" s="625"/>
      <c r="BC374" s="625"/>
      <c r="BD374" s="625"/>
      <c r="BE374" s="625"/>
      <c r="BF374" s="625"/>
      <c r="BG374" s="625"/>
      <c r="BH374" s="625"/>
      <c r="BI374" s="625"/>
      <c r="BJ374" s="625"/>
      <c r="BK374" s="625"/>
      <c r="BL374" s="625"/>
      <c r="BM374" s="625"/>
      <c r="BN374" s="625"/>
      <c r="BO374" s="625"/>
      <c r="BP374" s="625"/>
      <c r="BQ374" s="625"/>
      <c r="BR374" s="625"/>
      <c r="BS374" s="625"/>
      <c r="BT374" s="625"/>
      <c r="BU374" s="625"/>
      <c r="BV374" s="625"/>
      <c r="BW374" s="15"/>
      <c r="BX374" s="614"/>
      <c r="BY374" s="614"/>
      <c r="BZ374" s="614"/>
      <c r="CA374" s="614"/>
      <c r="CB374" s="614"/>
      <c r="CC374" s="615"/>
      <c r="CD374" s="615"/>
      <c r="CE374" s="615"/>
      <c r="CF374" s="615"/>
      <c r="CG374" s="652"/>
      <c r="CH374" s="652"/>
      <c r="CI374" s="652"/>
      <c r="CJ374" s="652"/>
      <c r="CK374" s="615"/>
      <c r="CL374" s="615"/>
      <c r="CM374" s="615"/>
      <c r="CN374" s="615"/>
      <c r="CO374" s="606"/>
      <c r="CP374" s="606"/>
      <c r="CQ374" s="606"/>
      <c r="CR374" s="653"/>
      <c r="CS374" s="653"/>
      <c r="CT374" s="653"/>
      <c r="CU374" s="632"/>
      <c r="CV374" s="276"/>
      <c r="CW374" s="244"/>
      <c r="CX374" s="630"/>
      <c r="CY374" s="625"/>
      <c r="CZ374" s="625"/>
      <c r="DA374" s="625"/>
      <c r="DB374" s="625"/>
      <c r="DC374" s="625"/>
      <c r="DD374" s="625"/>
      <c r="DE374" s="625"/>
      <c r="DF374" s="625"/>
      <c r="DG374" s="625"/>
      <c r="DH374" s="625"/>
      <c r="DI374" s="625"/>
      <c r="DJ374" s="625"/>
      <c r="DK374" s="625"/>
      <c r="DL374" s="625"/>
      <c r="DM374" s="625"/>
      <c r="DN374" s="625"/>
      <c r="DO374" s="625"/>
      <c r="DP374" s="625"/>
      <c r="DQ374" s="625"/>
      <c r="DR374" s="625"/>
      <c r="DS374" s="625"/>
      <c r="DT374" s="625"/>
      <c r="DU374" s="625"/>
      <c r="DV374" s="15"/>
      <c r="DW374" s="614"/>
      <c r="DX374" s="614"/>
      <c r="DY374" s="614"/>
      <c r="DZ374" s="614"/>
      <c r="EA374" s="614"/>
      <c r="EB374" s="615"/>
      <c r="EC374" s="615"/>
      <c r="ED374" s="615"/>
      <c r="EE374" s="615"/>
      <c r="EF374" s="652"/>
      <c r="EG374" s="652"/>
      <c r="EH374" s="652"/>
      <c r="EI374" s="652"/>
      <c r="EJ374" s="615"/>
      <c r="EK374" s="615"/>
      <c r="EL374" s="615"/>
      <c r="EM374" s="615"/>
      <c r="EN374" s="606"/>
      <c r="EO374" s="606"/>
      <c r="EP374" s="606"/>
      <c r="EQ374" s="653"/>
      <c r="ER374" s="653"/>
      <c r="ES374" s="653"/>
      <c r="ET374" s="632"/>
      <c r="EU374" s="630"/>
      <c r="EV374" s="625"/>
      <c r="EW374" s="625"/>
      <c r="EX374" s="625"/>
      <c r="EY374" s="625"/>
      <c r="EZ374" s="625"/>
      <c r="FA374" s="625"/>
      <c r="FB374" s="625"/>
      <c r="FC374" s="625"/>
      <c r="FD374" s="625"/>
      <c r="FE374" s="625"/>
      <c r="FF374" s="625"/>
      <c r="FG374" s="625"/>
      <c r="FH374" s="625"/>
      <c r="FI374" s="625"/>
      <c r="FJ374" s="625"/>
      <c r="FK374" s="625"/>
      <c r="FL374" s="625"/>
      <c r="FM374" s="625"/>
      <c r="FN374" s="625"/>
      <c r="FO374" s="625"/>
      <c r="FP374" s="625"/>
      <c r="FQ374" s="625"/>
      <c r="FR374" s="625"/>
      <c r="FS374" s="15"/>
      <c r="FT374" s="614"/>
      <c r="FU374" s="614"/>
      <c r="FV374" s="614"/>
      <c r="FW374" s="614"/>
      <c r="FX374" s="614"/>
      <c r="FY374" s="615"/>
      <c r="FZ374" s="615"/>
      <c r="GA374" s="615"/>
      <c r="GB374" s="615"/>
      <c r="GC374" s="652"/>
      <c r="GD374" s="652"/>
      <c r="GE374" s="652"/>
      <c r="GF374" s="652"/>
      <c r="GG374" s="615"/>
      <c r="GH374" s="615"/>
      <c r="GI374" s="615"/>
      <c r="GJ374" s="615"/>
      <c r="GK374" s="606"/>
      <c r="GL374" s="606"/>
      <c r="GM374" s="606"/>
      <c r="GN374" s="653"/>
      <c r="GO374" s="653"/>
      <c r="GP374" s="653"/>
      <c r="GQ374" s="632"/>
      <c r="GR374" s="6"/>
    </row>
    <row r="375" spans="1:200" ht="10.5" customHeight="1" x14ac:dyDescent="0.25">
      <c r="A375" s="244"/>
      <c r="B375" s="630"/>
      <c r="C375" s="644" t="str">
        <f>IF(Portada!$A$1="www.fly-logics.com","PIC",0)</f>
        <v>PIC</v>
      </c>
      <c r="D375" s="634"/>
      <c r="E375" s="634"/>
      <c r="F375" s="634"/>
      <c r="G375" s="635"/>
      <c r="H375" s="1136" t="str">
        <f>IF(SUMIFS(Bitácora!$Y$5:$Y$1036129,Bitácora!$D$5:$D$1036129,F357,Bitácora!$AN$5:$AN$1036129,V357,Bitácora!$E$5:$E$1036129,L357)=0," ",SUMIFS(Bitácora!$Y$5:$Y$1036129,Bitácora!$D$5:$D$1036129,F357,Bitácora!$AN$5:$AN$1036129,V357,Bitácora!$E$5:$E$1036129,L357))</f>
        <v xml:space="preserve"> </v>
      </c>
      <c r="I375" s="1137" t="str">
        <f t="shared" ref="I375" si="468">H375</f>
        <v xml:space="preserve"> </v>
      </c>
      <c r="J375" s="1137"/>
      <c r="K375" s="1137"/>
      <c r="L375" s="1137"/>
      <c r="M375" s="1137"/>
      <c r="N375" s="625"/>
      <c r="O375" s="633" t="str">
        <f>IF(Portada!$A$1="www.fly-logics.com","DÍA",0)</f>
        <v>DÍA</v>
      </c>
      <c r="P375" s="634"/>
      <c r="Q375" s="634"/>
      <c r="R375" s="634"/>
      <c r="S375" s="635"/>
      <c r="T375" s="1134" t="str">
        <f>IF(SUMIFS(Bitácora!$AE$5:$AE$1036129,Bitácora!$D$5:$D$1036129,F357,Bitácora!$AN$5:$AN$1036129,V357,Bitácora!$E$5:$E$1036129,L357)=0," ",SUMIFS(Bitácora!$AE$5:$AE$1036129,Bitácora!$D$5:$D$1036129,F357,Bitácora!$AN$5:$AN$1036129,V357,Bitácora!$E$5:$E$1036129,L357))</f>
        <v xml:space="preserve"> </v>
      </c>
      <c r="U375" s="1135" t="str">
        <f t="shared" ref="U375" si="469">T375</f>
        <v xml:space="preserve"> </v>
      </c>
      <c r="V375" s="1135"/>
      <c r="W375" s="1135"/>
      <c r="X375" s="1135"/>
      <c r="Y375" s="1135"/>
      <c r="Z375" s="15"/>
      <c r="AA375" s="1145" t="str">
        <f>IF(Portada!$A$1="www.fly-logics.com","TOTAL 1er
SEMESTRE",0)</f>
        <v>TOTAL 1er
SEMESTRE</v>
      </c>
      <c r="AB375" s="1146"/>
      <c r="AC375" s="1146"/>
      <c r="AD375" s="1146"/>
      <c r="AE375" s="1146"/>
      <c r="AF375" s="1147" t="str">
        <f t="shared" ref="AF375" si="470">IF(SUM(AF357:AI374)=0," ",SUM(AF357:AI374))</f>
        <v xml:space="preserve"> </v>
      </c>
      <c r="AG375" s="1148"/>
      <c r="AH375" s="1148"/>
      <c r="AI375" s="1149"/>
      <c r="AJ375" s="1147" t="str">
        <f t="shared" ref="AJ375" si="471">IF(SUM(AJ357:AM374)=0," ",SUM(AJ357:AM374))</f>
        <v xml:space="preserve"> </v>
      </c>
      <c r="AK375" s="1148"/>
      <c r="AL375" s="1148"/>
      <c r="AM375" s="1148"/>
      <c r="AN375" s="1150" t="str">
        <f t="shared" ref="AN375" si="472">IF(SUM(AN357:AQ374)=0," ",SUM(AN357:AQ374))</f>
        <v xml:space="preserve"> </v>
      </c>
      <c r="AO375" s="1148"/>
      <c r="AP375" s="1148"/>
      <c r="AQ375" s="1148"/>
      <c r="AR375" s="1151" t="str">
        <f t="shared" ref="AR375" si="473">IF(SUM(AR357:AT374)=0," ",SUM(AR357:AT374))</f>
        <v xml:space="preserve"> </v>
      </c>
      <c r="AS375" s="1152"/>
      <c r="AT375" s="1153"/>
      <c r="AU375" s="1151" t="str">
        <f t="shared" ref="AU375" si="474">IF(SUM(AU357:AW374)=0," ",SUM(AU357:AW374))</f>
        <v xml:space="preserve"> </v>
      </c>
      <c r="AV375" s="1152"/>
      <c r="AW375" s="1152"/>
      <c r="AX375" s="632"/>
      <c r="AY375" s="630"/>
      <c r="AZ375" s="644" t="str">
        <f>IF(Portada!$A$1="www.fly-logics.com","PIC",0)</f>
        <v>PIC</v>
      </c>
      <c r="BA375" s="634"/>
      <c r="BB375" s="634"/>
      <c r="BC375" s="634"/>
      <c r="BD375" s="635"/>
      <c r="BE375" s="1136" t="str">
        <f>IF(SUMIFS(Bitácora!$Y$5:$Y$1036129,Bitácora!$D$5:$D$1036129,BC357,Bitácora!$AN$5:$AN$1036129,BS357,Bitácora!$E$5:$E$1036129,BI357)=0," ",SUMIFS(Bitácora!$Y$5:$Y$1036129,Bitácora!$D$5:$D$1036129,BC357,Bitácora!$AN$5:$AN$1036129,BS357,Bitácora!$E$5:$E$1036129,BI357))</f>
        <v xml:space="preserve"> </v>
      </c>
      <c r="BF375" s="1137" t="str">
        <f t="shared" ref="BF375" si="475">BE375</f>
        <v xml:space="preserve"> </v>
      </c>
      <c r="BG375" s="1137"/>
      <c r="BH375" s="1137"/>
      <c r="BI375" s="1137"/>
      <c r="BJ375" s="1137"/>
      <c r="BK375" s="625"/>
      <c r="BL375" s="633" t="str">
        <f>IF(Portada!$A$1="www.fly-logics.com","DÍA",0)</f>
        <v>DÍA</v>
      </c>
      <c r="BM375" s="634"/>
      <c r="BN375" s="634"/>
      <c r="BO375" s="634"/>
      <c r="BP375" s="635"/>
      <c r="BQ375" s="1134" t="str">
        <f>IF(SUMIFS(Bitácora!$AE$5:$AE$1036129,Bitácora!$D$5:$D$1036129,BC357,Bitácora!$AN$5:$AN$1036129,BS357,Bitácora!$E$5:$E$1036129,BI357)=0," ",SUMIFS(Bitácora!$AE$5:$AE$1036129,Bitácora!$D$5:$D$1036129,BC357,Bitácora!$AN$5:$AN$1036129,BS357,Bitácora!$E$5:$E$1036129,BI357))</f>
        <v xml:space="preserve"> </v>
      </c>
      <c r="BR375" s="1135" t="str">
        <f t="shared" ref="BR375" si="476">BQ375</f>
        <v xml:space="preserve"> </v>
      </c>
      <c r="BS375" s="1135"/>
      <c r="BT375" s="1135"/>
      <c r="BU375" s="1135"/>
      <c r="BV375" s="1135"/>
      <c r="BW375" s="15"/>
      <c r="BX375" s="1145" t="str">
        <f>IF(Portada!$A$1="www.fly-logics.com","TOTAL 1er
SEMESTRE",0)</f>
        <v>TOTAL 1er
SEMESTRE</v>
      </c>
      <c r="BY375" s="1146"/>
      <c r="BZ375" s="1146"/>
      <c r="CA375" s="1146"/>
      <c r="CB375" s="1146"/>
      <c r="CC375" s="1147" t="str">
        <f t="shared" ref="CC375" si="477">IF(SUM(CC357:CF374)=0," ",SUM(CC357:CF374))</f>
        <v xml:space="preserve"> </v>
      </c>
      <c r="CD375" s="1148"/>
      <c r="CE375" s="1148"/>
      <c r="CF375" s="1149"/>
      <c r="CG375" s="1147" t="str">
        <f t="shared" ref="CG375" si="478">IF(SUM(CG357:CJ374)=0," ",SUM(CG357:CJ374))</f>
        <v xml:space="preserve"> </v>
      </c>
      <c r="CH375" s="1148"/>
      <c r="CI375" s="1148"/>
      <c r="CJ375" s="1148"/>
      <c r="CK375" s="1150" t="str">
        <f t="shared" ref="CK375" si="479">IF(SUM(CK357:CN374)=0," ",SUM(CK357:CN374))</f>
        <v xml:space="preserve"> </v>
      </c>
      <c r="CL375" s="1148"/>
      <c r="CM375" s="1148"/>
      <c r="CN375" s="1148"/>
      <c r="CO375" s="1151" t="str">
        <f t="shared" ref="CO375" si="480">IF(SUM(CO357:CQ374)=0," ",SUM(CO357:CQ374))</f>
        <v xml:space="preserve"> </v>
      </c>
      <c r="CP375" s="1152"/>
      <c r="CQ375" s="1153"/>
      <c r="CR375" s="1151" t="str">
        <f t="shared" ref="CR375" si="481">IF(SUM(CR357:CT374)=0," ",SUM(CR357:CT374))</f>
        <v xml:space="preserve"> </v>
      </c>
      <c r="CS375" s="1152"/>
      <c r="CT375" s="1152"/>
      <c r="CU375" s="632"/>
      <c r="CV375" s="277"/>
      <c r="CW375" s="244"/>
      <c r="CX375" s="630"/>
      <c r="CY375" s="644" t="str">
        <f>IF(Portada!$A$1="www.fly-logics.com","PIC",0)</f>
        <v>PIC</v>
      </c>
      <c r="CZ375" s="634"/>
      <c r="DA375" s="634"/>
      <c r="DB375" s="634"/>
      <c r="DC375" s="635"/>
      <c r="DD375" s="1136" t="str">
        <f>IF(SUMIFS(Bitácora!$Y$5:$Y$1036129,Bitácora!$D$5:$D$1036129,DB357,Bitácora!$AN$5:$AN$1036129,DR357,Bitácora!$E$5:$E$1036129,DH357)=0," ",SUMIFS(Bitácora!$Y$5:$Y$1036129,Bitácora!$D$5:$D$1036129,DB357,Bitácora!$AN$5:$AN$1036129,DR357,Bitácora!$E$5:$E$1036129,DH357))</f>
        <v xml:space="preserve"> </v>
      </c>
      <c r="DE375" s="1137" t="str">
        <f t="shared" ref="DE375" si="482">DD375</f>
        <v xml:space="preserve"> </v>
      </c>
      <c r="DF375" s="1137"/>
      <c r="DG375" s="1137"/>
      <c r="DH375" s="1137"/>
      <c r="DI375" s="1137"/>
      <c r="DJ375" s="625"/>
      <c r="DK375" s="633" t="str">
        <f>IF(Portada!$A$1="www.fly-logics.com","DÍA",0)</f>
        <v>DÍA</v>
      </c>
      <c r="DL375" s="634"/>
      <c r="DM375" s="634"/>
      <c r="DN375" s="634"/>
      <c r="DO375" s="635"/>
      <c r="DP375" s="1134" t="str">
        <f>IF(SUMIFS(Bitácora!$AE$5:$AE$1036129,Bitácora!$D$5:$D$1036129,DB357,Bitácora!$AN$5:$AN$1036129,DR357,Bitácora!$E$5:$E$1036129,DH357)=0," ",SUMIFS(Bitácora!$AE$5:$AE$1036129,Bitácora!$D$5:$D$1036129,DB357,Bitácora!$AN$5:$AN$1036129,DR357,Bitácora!$E$5:$E$1036129,DH357))</f>
        <v xml:space="preserve"> </v>
      </c>
      <c r="DQ375" s="1135" t="str">
        <f t="shared" ref="DQ375" si="483">DP375</f>
        <v xml:space="preserve"> </v>
      </c>
      <c r="DR375" s="1135"/>
      <c r="DS375" s="1135"/>
      <c r="DT375" s="1135"/>
      <c r="DU375" s="1135"/>
      <c r="DV375" s="15"/>
      <c r="DW375" s="1145" t="str">
        <f>IF(Portada!$A$1="www.fly-logics.com","TOTAL 1er
SEMESTRE",0)</f>
        <v>TOTAL 1er
SEMESTRE</v>
      </c>
      <c r="DX375" s="1146"/>
      <c r="DY375" s="1146"/>
      <c r="DZ375" s="1146"/>
      <c r="EA375" s="1146"/>
      <c r="EB375" s="1147" t="str">
        <f t="shared" ref="EB375" si="484">IF(SUM(EB357:EE374)=0," ",SUM(EB357:EE374))</f>
        <v xml:space="preserve"> </v>
      </c>
      <c r="EC375" s="1148"/>
      <c r="ED375" s="1148"/>
      <c r="EE375" s="1149"/>
      <c r="EF375" s="1147" t="str">
        <f t="shared" ref="EF375" si="485">IF(SUM(EF357:EI374)=0," ",SUM(EF357:EI374))</f>
        <v xml:space="preserve"> </v>
      </c>
      <c r="EG375" s="1148"/>
      <c r="EH375" s="1148"/>
      <c r="EI375" s="1148"/>
      <c r="EJ375" s="1150" t="str">
        <f t="shared" ref="EJ375" si="486">IF(SUM(EJ357:EM374)=0," ",SUM(EJ357:EM374))</f>
        <v xml:space="preserve"> </v>
      </c>
      <c r="EK375" s="1148"/>
      <c r="EL375" s="1148"/>
      <c r="EM375" s="1148"/>
      <c r="EN375" s="1151" t="str">
        <f t="shared" ref="EN375" si="487">IF(SUM(EN357:EP374)=0," ",SUM(EN357:EP374))</f>
        <v xml:space="preserve"> </v>
      </c>
      <c r="EO375" s="1152"/>
      <c r="EP375" s="1153"/>
      <c r="EQ375" s="1151" t="str">
        <f t="shared" ref="EQ375" si="488">IF(SUM(EQ357:ES374)=0," ",SUM(EQ357:ES374))</f>
        <v xml:space="preserve"> </v>
      </c>
      <c r="ER375" s="1152"/>
      <c r="ES375" s="1152"/>
      <c r="ET375" s="632"/>
      <c r="EU375" s="630"/>
      <c r="EV375" s="644" t="str">
        <f>IF(Portada!$A$1="www.fly-logics.com","PIC",0)</f>
        <v>PIC</v>
      </c>
      <c r="EW375" s="634"/>
      <c r="EX375" s="634"/>
      <c r="EY375" s="634"/>
      <c r="EZ375" s="635"/>
      <c r="FA375" s="1136" t="str">
        <f>IF(SUMIFS(Bitácora!$Y$5:$Y$1036129,Bitácora!$D$5:$D$1036129,EY357,Bitácora!$AN$5:$AN$1036129,FO357,Bitácora!$E$5:$E$1036129,FE357)=0," ",SUMIFS(Bitácora!$Y$5:$Y$1036129,Bitácora!$D$5:$D$1036129,EY357,Bitácora!$AN$5:$AN$1036129,FO357,Bitácora!$E$5:$E$1036129,FE357))</f>
        <v xml:space="preserve"> </v>
      </c>
      <c r="FB375" s="1137" t="str">
        <f t="shared" ref="FB375" si="489">FA375</f>
        <v xml:space="preserve"> </v>
      </c>
      <c r="FC375" s="1137"/>
      <c r="FD375" s="1137"/>
      <c r="FE375" s="1137"/>
      <c r="FF375" s="1137"/>
      <c r="FG375" s="625"/>
      <c r="FH375" s="633" t="str">
        <f>IF(Portada!$A$1="www.fly-logics.com","DÍA",0)</f>
        <v>DÍA</v>
      </c>
      <c r="FI375" s="634"/>
      <c r="FJ375" s="634"/>
      <c r="FK375" s="634"/>
      <c r="FL375" s="635"/>
      <c r="FM375" s="1134" t="str">
        <f>IF(SUMIFS(Bitácora!$AE$5:$AE$1036129,Bitácora!$D$5:$D$1036129,EY357,Bitácora!$AN$5:$AN$1036129,FO357,Bitácora!$E$5:$E$1036129,FE357)=0," ",SUMIFS(Bitácora!$AE$5:$AE$1036129,Bitácora!$D$5:$D$1036129,EY357,Bitácora!$AN$5:$AN$1036129,FO357,Bitácora!$E$5:$E$1036129,FE357))</f>
        <v xml:space="preserve"> </v>
      </c>
      <c r="FN375" s="1135" t="str">
        <f t="shared" ref="FN375" si="490">FM375</f>
        <v xml:space="preserve"> </v>
      </c>
      <c r="FO375" s="1135"/>
      <c r="FP375" s="1135"/>
      <c r="FQ375" s="1135"/>
      <c r="FR375" s="1135"/>
      <c r="FS375" s="15"/>
      <c r="FT375" s="1145" t="str">
        <f>IF(Portada!$A$1="www.fly-logics.com","TOTAL 1er
SEMESTRE",0)</f>
        <v>TOTAL 1er
SEMESTRE</v>
      </c>
      <c r="FU375" s="1146"/>
      <c r="FV375" s="1146"/>
      <c r="FW375" s="1146"/>
      <c r="FX375" s="1146"/>
      <c r="FY375" s="1147" t="str">
        <f t="shared" ref="FY375" si="491">IF(SUM(FY357:GB374)=0," ",SUM(FY357:GB374))</f>
        <v xml:space="preserve"> </v>
      </c>
      <c r="FZ375" s="1148"/>
      <c r="GA375" s="1148"/>
      <c r="GB375" s="1149"/>
      <c r="GC375" s="1147" t="str">
        <f t="shared" ref="GC375" si="492">IF(SUM(GC357:GF374)=0," ",SUM(GC357:GF374))</f>
        <v xml:space="preserve"> </v>
      </c>
      <c r="GD375" s="1148"/>
      <c r="GE375" s="1148"/>
      <c r="GF375" s="1148"/>
      <c r="GG375" s="1150" t="str">
        <f t="shared" ref="GG375" si="493">IF(SUM(GG357:GJ374)=0," ",SUM(GG357:GJ374))</f>
        <v xml:space="preserve"> </v>
      </c>
      <c r="GH375" s="1148"/>
      <c r="GI375" s="1148"/>
      <c r="GJ375" s="1148"/>
      <c r="GK375" s="1151" t="str">
        <f t="shared" ref="GK375" si="494">IF(SUM(GK357:GM374)=0," ",SUM(GK357:GM374))</f>
        <v xml:space="preserve"> </v>
      </c>
      <c r="GL375" s="1152"/>
      <c r="GM375" s="1153"/>
      <c r="GN375" s="1151" t="str">
        <f t="shared" ref="GN375" si="495">IF(SUM(GN357:GP374)=0," ",SUM(GN357:GP374))</f>
        <v xml:space="preserve"> </v>
      </c>
      <c r="GO375" s="1152"/>
      <c r="GP375" s="1152"/>
      <c r="GQ375" s="632"/>
      <c r="GR375" s="6"/>
    </row>
    <row r="376" spans="1:200" ht="8.85" customHeight="1" x14ac:dyDescent="0.25">
      <c r="A376" s="244"/>
      <c r="B376" s="630"/>
      <c r="C376" s="634"/>
      <c r="D376" s="634"/>
      <c r="E376" s="634"/>
      <c r="F376" s="634"/>
      <c r="G376" s="635"/>
      <c r="H376" s="1136"/>
      <c r="I376" s="1137"/>
      <c r="J376" s="1137"/>
      <c r="K376" s="1137"/>
      <c r="L376" s="1137"/>
      <c r="M376" s="1137"/>
      <c r="N376" s="625"/>
      <c r="O376" s="634"/>
      <c r="P376" s="634"/>
      <c r="Q376" s="634"/>
      <c r="R376" s="634"/>
      <c r="S376" s="635"/>
      <c r="T376" s="1134"/>
      <c r="U376" s="1135"/>
      <c r="V376" s="1135"/>
      <c r="W376" s="1135"/>
      <c r="X376" s="1135"/>
      <c r="Y376" s="1135"/>
      <c r="Z376" s="15"/>
      <c r="AA376" s="1146"/>
      <c r="AB376" s="1154"/>
      <c r="AC376" s="1154"/>
      <c r="AD376" s="1154"/>
      <c r="AE376" s="1146"/>
      <c r="AF376" s="1148"/>
      <c r="AG376" s="1155"/>
      <c r="AH376" s="1155"/>
      <c r="AI376" s="1149"/>
      <c r="AJ376" s="1148"/>
      <c r="AK376" s="1155"/>
      <c r="AL376" s="1155"/>
      <c r="AM376" s="1148"/>
      <c r="AN376" s="1156"/>
      <c r="AO376" s="1155"/>
      <c r="AP376" s="1155"/>
      <c r="AQ376" s="1148"/>
      <c r="AR376" s="1152"/>
      <c r="AS376" s="1157"/>
      <c r="AT376" s="1153"/>
      <c r="AU376" s="1152"/>
      <c r="AV376" s="1157"/>
      <c r="AW376" s="1152"/>
      <c r="AX376" s="632"/>
      <c r="AY376" s="630"/>
      <c r="AZ376" s="634"/>
      <c r="BA376" s="634"/>
      <c r="BB376" s="634"/>
      <c r="BC376" s="634"/>
      <c r="BD376" s="635"/>
      <c r="BE376" s="1136"/>
      <c r="BF376" s="1137"/>
      <c r="BG376" s="1137"/>
      <c r="BH376" s="1137"/>
      <c r="BI376" s="1137"/>
      <c r="BJ376" s="1137"/>
      <c r="BK376" s="625"/>
      <c r="BL376" s="634"/>
      <c r="BM376" s="634"/>
      <c r="BN376" s="634"/>
      <c r="BO376" s="634"/>
      <c r="BP376" s="635"/>
      <c r="BQ376" s="1134"/>
      <c r="BR376" s="1135"/>
      <c r="BS376" s="1135"/>
      <c r="BT376" s="1135"/>
      <c r="BU376" s="1135"/>
      <c r="BV376" s="1135"/>
      <c r="BW376" s="15"/>
      <c r="BX376" s="1146"/>
      <c r="BY376" s="1154"/>
      <c r="BZ376" s="1154"/>
      <c r="CA376" s="1154"/>
      <c r="CB376" s="1146"/>
      <c r="CC376" s="1148"/>
      <c r="CD376" s="1155"/>
      <c r="CE376" s="1155"/>
      <c r="CF376" s="1149"/>
      <c r="CG376" s="1148"/>
      <c r="CH376" s="1155"/>
      <c r="CI376" s="1155"/>
      <c r="CJ376" s="1148"/>
      <c r="CK376" s="1156"/>
      <c r="CL376" s="1155"/>
      <c r="CM376" s="1155"/>
      <c r="CN376" s="1148"/>
      <c r="CO376" s="1152"/>
      <c r="CP376" s="1157"/>
      <c r="CQ376" s="1153"/>
      <c r="CR376" s="1152"/>
      <c r="CS376" s="1157"/>
      <c r="CT376" s="1152"/>
      <c r="CU376" s="632"/>
      <c r="CV376" s="277"/>
      <c r="CW376" s="244"/>
      <c r="CX376" s="630"/>
      <c r="CY376" s="634"/>
      <c r="CZ376" s="634"/>
      <c r="DA376" s="634"/>
      <c r="DB376" s="634"/>
      <c r="DC376" s="635"/>
      <c r="DD376" s="1136"/>
      <c r="DE376" s="1137"/>
      <c r="DF376" s="1137"/>
      <c r="DG376" s="1137"/>
      <c r="DH376" s="1137"/>
      <c r="DI376" s="1137"/>
      <c r="DJ376" s="625"/>
      <c r="DK376" s="634"/>
      <c r="DL376" s="634"/>
      <c r="DM376" s="634"/>
      <c r="DN376" s="634"/>
      <c r="DO376" s="635"/>
      <c r="DP376" s="1134"/>
      <c r="DQ376" s="1135"/>
      <c r="DR376" s="1135"/>
      <c r="DS376" s="1135"/>
      <c r="DT376" s="1135"/>
      <c r="DU376" s="1135"/>
      <c r="DV376" s="15"/>
      <c r="DW376" s="1146"/>
      <c r="DX376" s="1154"/>
      <c r="DY376" s="1154"/>
      <c r="DZ376" s="1154"/>
      <c r="EA376" s="1146"/>
      <c r="EB376" s="1148"/>
      <c r="EC376" s="1155"/>
      <c r="ED376" s="1155"/>
      <c r="EE376" s="1149"/>
      <c r="EF376" s="1148"/>
      <c r="EG376" s="1155"/>
      <c r="EH376" s="1155"/>
      <c r="EI376" s="1148"/>
      <c r="EJ376" s="1156"/>
      <c r="EK376" s="1155"/>
      <c r="EL376" s="1155"/>
      <c r="EM376" s="1148"/>
      <c r="EN376" s="1152"/>
      <c r="EO376" s="1157"/>
      <c r="EP376" s="1153"/>
      <c r="EQ376" s="1152"/>
      <c r="ER376" s="1157"/>
      <c r="ES376" s="1152"/>
      <c r="ET376" s="632"/>
      <c r="EU376" s="630"/>
      <c r="EV376" s="634"/>
      <c r="EW376" s="634"/>
      <c r="EX376" s="634"/>
      <c r="EY376" s="634"/>
      <c r="EZ376" s="635"/>
      <c r="FA376" s="1136"/>
      <c r="FB376" s="1137"/>
      <c r="FC376" s="1137"/>
      <c r="FD376" s="1137"/>
      <c r="FE376" s="1137"/>
      <c r="FF376" s="1137"/>
      <c r="FG376" s="625"/>
      <c r="FH376" s="634"/>
      <c r="FI376" s="634"/>
      <c r="FJ376" s="634"/>
      <c r="FK376" s="634"/>
      <c r="FL376" s="635"/>
      <c r="FM376" s="1134"/>
      <c r="FN376" s="1135"/>
      <c r="FO376" s="1135"/>
      <c r="FP376" s="1135"/>
      <c r="FQ376" s="1135"/>
      <c r="FR376" s="1135"/>
      <c r="FS376" s="15"/>
      <c r="FT376" s="1146"/>
      <c r="FU376" s="1154"/>
      <c r="FV376" s="1154"/>
      <c r="FW376" s="1154"/>
      <c r="FX376" s="1146"/>
      <c r="FY376" s="1148"/>
      <c r="FZ376" s="1155"/>
      <c r="GA376" s="1155"/>
      <c r="GB376" s="1149"/>
      <c r="GC376" s="1148"/>
      <c r="GD376" s="1155"/>
      <c r="GE376" s="1155"/>
      <c r="GF376" s="1148"/>
      <c r="GG376" s="1156"/>
      <c r="GH376" s="1155"/>
      <c r="GI376" s="1155"/>
      <c r="GJ376" s="1148"/>
      <c r="GK376" s="1152"/>
      <c r="GL376" s="1157"/>
      <c r="GM376" s="1153"/>
      <c r="GN376" s="1152"/>
      <c r="GO376" s="1157"/>
      <c r="GP376" s="1152"/>
      <c r="GQ376" s="632"/>
      <c r="GR376" s="6"/>
    </row>
    <row r="377" spans="1:200" ht="3" customHeight="1" x14ac:dyDescent="0.25">
      <c r="A377" s="244"/>
      <c r="B377" s="630"/>
      <c r="C377" s="625"/>
      <c r="D377" s="625"/>
      <c r="E377" s="625"/>
      <c r="F377" s="625"/>
      <c r="G377" s="625"/>
      <c r="H377" s="625"/>
      <c r="I377" s="625"/>
      <c r="J377" s="625"/>
      <c r="K377" s="625"/>
      <c r="L377" s="625"/>
      <c r="M377" s="625"/>
      <c r="N377" s="625"/>
      <c r="O377" s="625"/>
      <c r="P377" s="625"/>
      <c r="Q377" s="625"/>
      <c r="R377" s="625"/>
      <c r="S377" s="625"/>
      <c r="T377" s="625"/>
      <c r="U377" s="625"/>
      <c r="V377" s="625"/>
      <c r="W377" s="625"/>
      <c r="X377" s="625"/>
      <c r="Y377" s="625"/>
      <c r="Z377" s="15"/>
      <c r="AA377" s="1146"/>
      <c r="AB377" s="1154"/>
      <c r="AC377" s="1154"/>
      <c r="AD377" s="1154"/>
      <c r="AE377" s="1146"/>
      <c r="AF377" s="1148"/>
      <c r="AG377" s="1155"/>
      <c r="AH377" s="1155"/>
      <c r="AI377" s="1149"/>
      <c r="AJ377" s="1148"/>
      <c r="AK377" s="1155"/>
      <c r="AL377" s="1155"/>
      <c r="AM377" s="1148"/>
      <c r="AN377" s="1156"/>
      <c r="AO377" s="1155"/>
      <c r="AP377" s="1155"/>
      <c r="AQ377" s="1148"/>
      <c r="AR377" s="1152"/>
      <c r="AS377" s="1157"/>
      <c r="AT377" s="1153"/>
      <c r="AU377" s="1152"/>
      <c r="AV377" s="1157"/>
      <c r="AW377" s="1152"/>
      <c r="AX377" s="632"/>
      <c r="AY377" s="630"/>
      <c r="AZ377" s="625"/>
      <c r="BA377" s="625"/>
      <c r="BB377" s="625"/>
      <c r="BC377" s="625"/>
      <c r="BD377" s="625"/>
      <c r="BE377" s="625"/>
      <c r="BF377" s="625"/>
      <c r="BG377" s="625"/>
      <c r="BH377" s="625"/>
      <c r="BI377" s="625"/>
      <c r="BJ377" s="625"/>
      <c r="BK377" s="625"/>
      <c r="BL377" s="625"/>
      <c r="BM377" s="625"/>
      <c r="BN377" s="625"/>
      <c r="BO377" s="625"/>
      <c r="BP377" s="625"/>
      <c r="BQ377" s="625"/>
      <c r="BR377" s="625"/>
      <c r="BS377" s="625"/>
      <c r="BT377" s="625"/>
      <c r="BU377" s="625"/>
      <c r="BV377" s="625"/>
      <c r="BW377" s="15"/>
      <c r="BX377" s="1146"/>
      <c r="BY377" s="1154"/>
      <c r="BZ377" s="1154"/>
      <c r="CA377" s="1154"/>
      <c r="CB377" s="1146"/>
      <c r="CC377" s="1148"/>
      <c r="CD377" s="1155"/>
      <c r="CE377" s="1155"/>
      <c r="CF377" s="1149"/>
      <c r="CG377" s="1148"/>
      <c r="CH377" s="1155"/>
      <c r="CI377" s="1155"/>
      <c r="CJ377" s="1148"/>
      <c r="CK377" s="1156"/>
      <c r="CL377" s="1155"/>
      <c r="CM377" s="1155"/>
      <c r="CN377" s="1148"/>
      <c r="CO377" s="1152"/>
      <c r="CP377" s="1157"/>
      <c r="CQ377" s="1153"/>
      <c r="CR377" s="1152"/>
      <c r="CS377" s="1157"/>
      <c r="CT377" s="1152"/>
      <c r="CU377" s="632"/>
      <c r="CV377" s="277"/>
      <c r="CW377" s="244"/>
      <c r="CX377" s="630"/>
      <c r="CY377" s="625"/>
      <c r="CZ377" s="625"/>
      <c r="DA377" s="625"/>
      <c r="DB377" s="625"/>
      <c r="DC377" s="625"/>
      <c r="DD377" s="625"/>
      <c r="DE377" s="625"/>
      <c r="DF377" s="625"/>
      <c r="DG377" s="625"/>
      <c r="DH377" s="625"/>
      <c r="DI377" s="625"/>
      <c r="DJ377" s="625"/>
      <c r="DK377" s="625"/>
      <c r="DL377" s="625"/>
      <c r="DM377" s="625"/>
      <c r="DN377" s="625"/>
      <c r="DO377" s="625"/>
      <c r="DP377" s="625"/>
      <c r="DQ377" s="625"/>
      <c r="DR377" s="625"/>
      <c r="DS377" s="625"/>
      <c r="DT377" s="625"/>
      <c r="DU377" s="625"/>
      <c r="DV377" s="15"/>
      <c r="DW377" s="1146"/>
      <c r="DX377" s="1154"/>
      <c r="DY377" s="1154"/>
      <c r="DZ377" s="1154"/>
      <c r="EA377" s="1146"/>
      <c r="EB377" s="1148"/>
      <c r="EC377" s="1155"/>
      <c r="ED377" s="1155"/>
      <c r="EE377" s="1149"/>
      <c r="EF377" s="1148"/>
      <c r="EG377" s="1155"/>
      <c r="EH377" s="1155"/>
      <c r="EI377" s="1148"/>
      <c r="EJ377" s="1156"/>
      <c r="EK377" s="1155"/>
      <c r="EL377" s="1155"/>
      <c r="EM377" s="1148"/>
      <c r="EN377" s="1152"/>
      <c r="EO377" s="1157"/>
      <c r="EP377" s="1153"/>
      <c r="EQ377" s="1152"/>
      <c r="ER377" s="1157"/>
      <c r="ES377" s="1152"/>
      <c r="ET377" s="632"/>
      <c r="EU377" s="630"/>
      <c r="EV377" s="625"/>
      <c r="EW377" s="625"/>
      <c r="EX377" s="625"/>
      <c r="EY377" s="625"/>
      <c r="EZ377" s="625"/>
      <c r="FA377" s="625"/>
      <c r="FB377" s="625"/>
      <c r="FC377" s="625"/>
      <c r="FD377" s="625"/>
      <c r="FE377" s="625"/>
      <c r="FF377" s="625"/>
      <c r="FG377" s="625"/>
      <c r="FH377" s="625"/>
      <c r="FI377" s="625"/>
      <c r="FJ377" s="625"/>
      <c r="FK377" s="625"/>
      <c r="FL377" s="625"/>
      <c r="FM377" s="625"/>
      <c r="FN377" s="625"/>
      <c r="FO377" s="625"/>
      <c r="FP377" s="625"/>
      <c r="FQ377" s="625"/>
      <c r="FR377" s="625"/>
      <c r="FS377" s="15"/>
      <c r="FT377" s="1146"/>
      <c r="FU377" s="1154"/>
      <c r="FV377" s="1154"/>
      <c r="FW377" s="1154"/>
      <c r="FX377" s="1146"/>
      <c r="FY377" s="1148"/>
      <c r="FZ377" s="1155"/>
      <c r="GA377" s="1155"/>
      <c r="GB377" s="1149"/>
      <c r="GC377" s="1148"/>
      <c r="GD377" s="1155"/>
      <c r="GE377" s="1155"/>
      <c r="GF377" s="1148"/>
      <c r="GG377" s="1156"/>
      <c r="GH377" s="1155"/>
      <c r="GI377" s="1155"/>
      <c r="GJ377" s="1148"/>
      <c r="GK377" s="1152"/>
      <c r="GL377" s="1157"/>
      <c r="GM377" s="1153"/>
      <c r="GN377" s="1152"/>
      <c r="GO377" s="1157"/>
      <c r="GP377" s="1152"/>
      <c r="GQ377" s="632"/>
      <c r="GR377" s="6"/>
    </row>
    <row r="378" spans="1:200" ht="11.25" customHeight="1" x14ac:dyDescent="0.25">
      <c r="A378" s="244"/>
      <c r="B378" s="630"/>
      <c r="C378" s="644" t="str">
        <f>IF(Portada!$A$1="www.fly-logics.com","SIC",0)</f>
        <v>SIC</v>
      </c>
      <c r="D378" s="634"/>
      <c r="E378" s="634"/>
      <c r="F378" s="634"/>
      <c r="G378" s="635"/>
      <c r="H378" s="1136" t="str">
        <f>IF(SUMIFS(Bitácora!$Z$5:$Z$1036129,Bitácora!$D$5:$D$1036129,F357,Bitácora!$AN$5:$AN$1036129,V357,Bitácora!$E$5:$E$1036129,L357)=0," ",SUMIFS(Bitácora!$Z$5:$Z$1036129,Bitácora!$D$5:$D$1036129,F357,Bitácora!$AN$5:$AN$1036129,V357,Bitácora!$E$5:$E$1036129,L357))</f>
        <v xml:space="preserve"> </v>
      </c>
      <c r="I378" s="1137" t="str">
        <f t="shared" ref="I378" si="496">H378</f>
        <v xml:space="preserve"> </v>
      </c>
      <c r="J378" s="1137"/>
      <c r="K378" s="1137"/>
      <c r="L378" s="1137"/>
      <c r="M378" s="1137"/>
      <c r="N378" s="625"/>
      <c r="O378" s="633" t="str">
        <f>IF(Portada!$A$1="www.fly-logics.com","NOCHE",0)</f>
        <v>NOCHE</v>
      </c>
      <c r="P378" s="634"/>
      <c r="Q378" s="634"/>
      <c r="R378" s="634"/>
      <c r="S378" s="635"/>
      <c r="T378" s="1134" t="str">
        <f>IF(SUMIFS(Bitácora!$AF$5:$AF$1036129,Bitácora!$D$5:$D$1036129,F357,Bitácora!$AN$5:$AN$1036129,V357,Bitácora!$E$5:$E$1036129,L357)=0," ",SUMIFS(Bitácora!$AF$5:$AF$1036129,Bitácora!$D$5:$D$1036129,F357,Bitácora!$AN$5:$AN$1036129,V357,Bitácora!$E$5:$E$1036129,L357))</f>
        <v xml:space="preserve"> </v>
      </c>
      <c r="U378" s="1135" t="str">
        <f t="shared" ref="U378" si="497">T378</f>
        <v xml:space="preserve"> </v>
      </c>
      <c r="V378" s="1135"/>
      <c r="W378" s="1135"/>
      <c r="X378" s="1135"/>
      <c r="Y378" s="1135"/>
      <c r="Z378" s="15"/>
      <c r="AA378" s="1146"/>
      <c r="AB378" s="1146"/>
      <c r="AC378" s="1146"/>
      <c r="AD378" s="1146"/>
      <c r="AE378" s="1146"/>
      <c r="AF378" s="1148"/>
      <c r="AG378" s="1148"/>
      <c r="AH378" s="1148"/>
      <c r="AI378" s="1149"/>
      <c r="AJ378" s="1148"/>
      <c r="AK378" s="1148"/>
      <c r="AL378" s="1148"/>
      <c r="AM378" s="1148"/>
      <c r="AN378" s="1156"/>
      <c r="AO378" s="1148"/>
      <c r="AP378" s="1148"/>
      <c r="AQ378" s="1148"/>
      <c r="AR378" s="1152"/>
      <c r="AS378" s="1152"/>
      <c r="AT378" s="1153"/>
      <c r="AU378" s="1152"/>
      <c r="AV378" s="1152"/>
      <c r="AW378" s="1152"/>
      <c r="AX378" s="632"/>
      <c r="AY378" s="630"/>
      <c r="AZ378" s="644" t="str">
        <f>IF(Portada!$A$1="www.fly-logics.com","SIC",0)</f>
        <v>SIC</v>
      </c>
      <c r="BA378" s="634"/>
      <c r="BB378" s="634"/>
      <c r="BC378" s="634"/>
      <c r="BD378" s="635"/>
      <c r="BE378" s="1136" t="str">
        <f>IF(SUMIFS(Bitácora!$Z$5:$Z$1036129,Bitácora!$D$5:$D$1036129,BC357,Bitácora!$AN$5:$AN$1036129,BS357,Bitácora!$E$5:$E$1036129,BI357)=0," ",SUMIFS(Bitácora!$Z$5:$Z$1036129,Bitácora!$D$5:$D$1036129,BC357,Bitácora!$AN$5:$AN$1036129,BS357,Bitácora!$E$5:$E$1036129,BI357))</f>
        <v xml:space="preserve"> </v>
      </c>
      <c r="BF378" s="1137" t="str">
        <f t="shared" ref="BF378" si="498">BE378</f>
        <v xml:space="preserve"> </v>
      </c>
      <c r="BG378" s="1137"/>
      <c r="BH378" s="1137"/>
      <c r="BI378" s="1137"/>
      <c r="BJ378" s="1137"/>
      <c r="BK378" s="625"/>
      <c r="BL378" s="633" t="str">
        <f>IF(Portada!$A$1="www.fly-logics.com","NOCHE",0)</f>
        <v>NOCHE</v>
      </c>
      <c r="BM378" s="634"/>
      <c r="BN378" s="634"/>
      <c r="BO378" s="634"/>
      <c r="BP378" s="635"/>
      <c r="BQ378" s="1134" t="str">
        <f>IF(SUMIFS(Bitácora!$AF$5:$AF$1036129,Bitácora!$D$5:$D$1036129,BC357,Bitácora!$AN$5:$AN$1036129,BS357,Bitácora!$E$5:$E$1036129,BI357)=0," ",SUMIFS(Bitácora!$AF$5:$AF$1036129,Bitácora!$D$5:$D$1036129,BC357,Bitácora!$AN$5:$AN$1036129,BS357,Bitácora!$E$5:$E$1036129,BI357))</f>
        <v xml:space="preserve"> </v>
      </c>
      <c r="BR378" s="1135" t="str">
        <f t="shared" ref="BR378" si="499">BQ378</f>
        <v xml:space="preserve"> </v>
      </c>
      <c r="BS378" s="1135"/>
      <c r="BT378" s="1135"/>
      <c r="BU378" s="1135"/>
      <c r="BV378" s="1135"/>
      <c r="BW378" s="15"/>
      <c r="BX378" s="1146"/>
      <c r="BY378" s="1146"/>
      <c r="BZ378" s="1146"/>
      <c r="CA378" s="1146"/>
      <c r="CB378" s="1146"/>
      <c r="CC378" s="1148"/>
      <c r="CD378" s="1148"/>
      <c r="CE378" s="1148"/>
      <c r="CF378" s="1149"/>
      <c r="CG378" s="1148"/>
      <c r="CH378" s="1148"/>
      <c r="CI378" s="1148"/>
      <c r="CJ378" s="1148"/>
      <c r="CK378" s="1156"/>
      <c r="CL378" s="1148"/>
      <c r="CM378" s="1148"/>
      <c r="CN378" s="1148"/>
      <c r="CO378" s="1152"/>
      <c r="CP378" s="1152"/>
      <c r="CQ378" s="1153"/>
      <c r="CR378" s="1152"/>
      <c r="CS378" s="1152"/>
      <c r="CT378" s="1152"/>
      <c r="CU378" s="632"/>
      <c r="CV378" s="277"/>
      <c r="CW378" s="244"/>
      <c r="CX378" s="630"/>
      <c r="CY378" s="644" t="str">
        <f>IF(Portada!$A$1="www.fly-logics.com","SIC",0)</f>
        <v>SIC</v>
      </c>
      <c r="CZ378" s="634"/>
      <c r="DA378" s="634"/>
      <c r="DB378" s="634"/>
      <c r="DC378" s="635"/>
      <c r="DD378" s="1136" t="str">
        <f>IF(SUMIFS(Bitácora!$Z$5:$Z$1036129,Bitácora!$D$5:$D$1036129,DB357,Bitácora!$AN$5:$AN$1036129,DR357,Bitácora!$E$5:$E$1036129,DH357)=0," ",SUMIFS(Bitácora!$Z$5:$Z$1036129,Bitácora!$D$5:$D$1036129,DB357,Bitácora!$AN$5:$AN$1036129,DR357,Bitácora!$E$5:$E$1036129,DH357))</f>
        <v xml:space="preserve"> </v>
      </c>
      <c r="DE378" s="1137" t="str">
        <f t="shared" ref="DE378" si="500">DD378</f>
        <v xml:space="preserve"> </v>
      </c>
      <c r="DF378" s="1137"/>
      <c r="DG378" s="1137"/>
      <c r="DH378" s="1137"/>
      <c r="DI378" s="1137"/>
      <c r="DJ378" s="625"/>
      <c r="DK378" s="633" t="str">
        <f>IF(Portada!$A$1="www.fly-logics.com","NOCHE",0)</f>
        <v>NOCHE</v>
      </c>
      <c r="DL378" s="634"/>
      <c r="DM378" s="634"/>
      <c r="DN378" s="634"/>
      <c r="DO378" s="635"/>
      <c r="DP378" s="1134" t="str">
        <f>IF(SUMIFS(Bitácora!$AF$5:$AF$1036129,Bitácora!$D$5:$D$1036129,DB357,Bitácora!$AN$5:$AN$1036129,DR357,Bitácora!$E$5:$E$1036129,DH357)=0," ",SUMIFS(Bitácora!$AF$5:$AF$1036129,Bitácora!$D$5:$D$1036129,DB357,Bitácora!$AN$5:$AN$1036129,DR357,Bitácora!$E$5:$E$1036129,DH357))</f>
        <v xml:space="preserve"> </v>
      </c>
      <c r="DQ378" s="1135" t="str">
        <f t="shared" ref="DQ378" si="501">DP378</f>
        <v xml:space="preserve"> </v>
      </c>
      <c r="DR378" s="1135"/>
      <c r="DS378" s="1135"/>
      <c r="DT378" s="1135"/>
      <c r="DU378" s="1135"/>
      <c r="DV378" s="15"/>
      <c r="DW378" s="1146"/>
      <c r="DX378" s="1146"/>
      <c r="DY378" s="1146"/>
      <c r="DZ378" s="1146"/>
      <c r="EA378" s="1146"/>
      <c r="EB378" s="1148"/>
      <c r="EC378" s="1148"/>
      <c r="ED378" s="1148"/>
      <c r="EE378" s="1149"/>
      <c r="EF378" s="1148"/>
      <c r="EG378" s="1148"/>
      <c r="EH378" s="1148"/>
      <c r="EI378" s="1148"/>
      <c r="EJ378" s="1156"/>
      <c r="EK378" s="1148"/>
      <c r="EL378" s="1148"/>
      <c r="EM378" s="1148"/>
      <c r="EN378" s="1152"/>
      <c r="EO378" s="1152"/>
      <c r="EP378" s="1153"/>
      <c r="EQ378" s="1152"/>
      <c r="ER378" s="1152"/>
      <c r="ES378" s="1152"/>
      <c r="ET378" s="632"/>
      <c r="EU378" s="630"/>
      <c r="EV378" s="644" t="str">
        <f>IF(Portada!$A$1="www.fly-logics.com","SIC",0)</f>
        <v>SIC</v>
      </c>
      <c r="EW378" s="634"/>
      <c r="EX378" s="634"/>
      <c r="EY378" s="634"/>
      <c r="EZ378" s="635"/>
      <c r="FA378" s="1136" t="str">
        <f>IF(SUMIFS(Bitácora!$Z$5:$Z$1036129,Bitácora!$D$5:$D$1036129,EY357,Bitácora!$AN$5:$AN$1036129,FO357,Bitácora!$E$5:$E$1036129,FE357)=0," ",SUMIFS(Bitácora!$Z$5:$Z$1036129,Bitácora!$D$5:$D$1036129,EY357,Bitácora!$AN$5:$AN$1036129,FO357,Bitácora!$E$5:$E$1036129,FE357))</f>
        <v xml:space="preserve"> </v>
      </c>
      <c r="FB378" s="1137" t="str">
        <f t="shared" ref="FB378" si="502">FA378</f>
        <v xml:space="preserve"> </v>
      </c>
      <c r="FC378" s="1137"/>
      <c r="FD378" s="1137"/>
      <c r="FE378" s="1137"/>
      <c r="FF378" s="1137"/>
      <c r="FG378" s="625"/>
      <c r="FH378" s="633" t="str">
        <f>IF(Portada!$A$1="www.fly-logics.com","NOCHE",0)</f>
        <v>NOCHE</v>
      </c>
      <c r="FI378" s="634"/>
      <c r="FJ378" s="634"/>
      <c r="FK378" s="634"/>
      <c r="FL378" s="635"/>
      <c r="FM378" s="1134" t="str">
        <f>IF(SUMIFS(Bitácora!$AF$5:$AF$1036129,Bitácora!$D$5:$D$1036129,EY357,Bitácora!$AN$5:$AN$1036129,FO357,Bitácora!$E$5:$E$1036129,FE357)=0," ",SUMIFS(Bitácora!$AF$5:$AF$1036129,Bitácora!$D$5:$D$1036129,EY357,Bitácora!$AN$5:$AN$1036129,FO357,Bitácora!$E$5:$E$1036129,FE357))</f>
        <v xml:space="preserve"> </v>
      </c>
      <c r="FN378" s="1135" t="str">
        <f t="shared" ref="FN378" si="503">FM378</f>
        <v xml:space="preserve"> </v>
      </c>
      <c r="FO378" s="1135"/>
      <c r="FP378" s="1135"/>
      <c r="FQ378" s="1135"/>
      <c r="FR378" s="1135"/>
      <c r="FS378" s="15"/>
      <c r="FT378" s="1146"/>
      <c r="FU378" s="1146"/>
      <c r="FV378" s="1146"/>
      <c r="FW378" s="1146"/>
      <c r="FX378" s="1146"/>
      <c r="FY378" s="1148"/>
      <c r="FZ378" s="1148"/>
      <c r="GA378" s="1148"/>
      <c r="GB378" s="1149"/>
      <c r="GC378" s="1148"/>
      <c r="GD378" s="1148"/>
      <c r="GE378" s="1148"/>
      <c r="GF378" s="1148"/>
      <c r="GG378" s="1156"/>
      <c r="GH378" s="1148"/>
      <c r="GI378" s="1148"/>
      <c r="GJ378" s="1148"/>
      <c r="GK378" s="1152"/>
      <c r="GL378" s="1152"/>
      <c r="GM378" s="1153"/>
      <c r="GN378" s="1152"/>
      <c r="GO378" s="1152"/>
      <c r="GP378" s="1152"/>
      <c r="GQ378" s="632"/>
      <c r="GR378" s="6"/>
    </row>
    <row r="379" spans="1:200" ht="8.85" customHeight="1" x14ac:dyDescent="0.25">
      <c r="A379" s="244"/>
      <c r="B379" s="630"/>
      <c r="C379" s="634"/>
      <c r="D379" s="634"/>
      <c r="E379" s="634"/>
      <c r="F379" s="634"/>
      <c r="G379" s="635"/>
      <c r="H379" s="1136"/>
      <c r="I379" s="1137"/>
      <c r="J379" s="1137"/>
      <c r="K379" s="1137"/>
      <c r="L379" s="1137"/>
      <c r="M379" s="1137"/>
      <c r="N379" s="625"/>
      <c r="O379" s="634"/>
      <c r="P379" s="634"/>
      <c r="Q379" s="634"/>
      <c r="R379" s="634"/>
      <c r="S379" s="635"/>
      <c r="T379" s="1134"/>
      <c r="U379" s="1135"/>
      <c r="V379" s="1135"/>
      <c r="W379" s="1135"/>
      <c r="X379" s="1135"/>
      <c r="Y379" s="1135"/>
      <c r="Z379" s="15"/>
      <c r="AA379" s="613" t="str">
        <f>IF(Portada!$A$1="www.fly-logics.com","JUL",0)</f>
        <v>JUL</v>
      </c>
      <c r="AB379" s="614"/>
      <c r="AC379" s="614"/>
      <c r="AD379" s="614"/>
      <c r="AE379" s="614"/>
      <c r="AF379" s="605" t="str">
        <f>IF(SUMIFS(Bitácora!$Y$5:$Y$1036129,Bitácora!$D$5:$D$1036129,F357,Bitácora!$AN$5:$AN$1036129,V357,Bitácora!$E$5:$E$1036129,L357,Bitácora!$AM$5:$AM$1036129,AA379)=0," ",SUMIFS(Bitácora!$Y$5:$Y$1036129,Bitácora!$D$5:$D$1036129,F357,Bitácora!$AN$5:$AN$1036129,V357,Bitácora!$E$5:$E$1036129,L357,Bitácora!$AM$5:$AM$1036129,AA379))</f>
        <v xml:space="preserve"> </v>
      </c>
      <c r="AG379" s="615"/>
      <c r="AH379" s="615"/>
      <c r="AI379" s="615"/>
      <c r="AJ379" s="639" t="str">
        <f>IF(SUMIFS(Bitácora!$Z$5:$Z$1036129,Bitácora!$D$5:$D$1036129,F357,Bitácora!$AN$5:$AN$1036129,V357,Bitácora!$E$5:$E$1036129,L357,Bitácora!$AM$5:$AM$1036129,AA379)=0," ",SUMIFS(Bitácora!$Z$5:$Z$1036129,Bitácora!$D$5:$D$1036129,F357,Bitácora!$AN$5:$AN$1036129,V357,Bitácora!$E$5:$E$1036129,L357,Bitácora!$AM$5:$AM$1036129,AA379))</f>
        <v xml:space="preserve"> </v>
      </c>
      <c r="AK379" s="640"/>
      <c r="AL379" s="640"/>
      <c r="AM379" s="640"/>
      <c r="AN379" s="605" t="str">
        <f>IF(SUMIFS(Bitácora!$AA$5:$AA$1036129,Bitácora!$D$5:$D$1036129,F357,Bitácora!$AN$5:$AN$1036129,V357,Bitácora!$E$5:$E$1036129,L357,Bitácora!$AM$5:$AM$1036129,AA379)=0," ",SUMIFS(Bitácora!$AA$5:$AA$1036129,Bitácora!$D$5:$D$1036129,F357,Bitácora!$AN$5:$AN$1036129,V357,Bitácora!$E$5:$E$1036129,L357,Bitácora!$AM$5:$AM$1036129,AA379))</f>
        <v xml:space="preserve"> </v>
      </c>
      <c r="AO379" s="615"/>
      <c r="AP379" s="615"/>
      <c r="AQ379" s="615"/>
      <c r="AR379" s="606" t="str">
        <f>IF(SUMIFS(Bitácora!$AE$5:$AE$1036129,Bitácora!$D$5:$D$1036129,F357,Bitácora!$AN$5:$AN$1036129,V357,Bitácora!$E$5:$E$1036129,L357,Bitácora!$AM$5:$AM$1036129,AA379)=0," ",SUMIFS(Bitácora!$AC$5:$AC$1036129,Bitácora!$D$5:$D$1036129,F357,Bitácora!$AN$5:$AN$1036129,V357,Bitácora!$E$5:$E$1036129,L357,Bitácora!$AM$5:$AM$1036129,AA379))</f>
        <v xml:space="preserve"> </v>
      </c>
      <c r="AS379" s="606"/>
      <c r="AT379" s="606"/>
      <c r="AU379" s="645" t="str">
        <f>IF(SUMIFS(Bitácora!$AF$5:$AF$1036129,Bitácora!$D$5:$D$1036129,F357,Bitácora!$AN$5:$AN$1036129,V357,Bitácora!$E$5:$E$1036129,L357,Bitácora!$AM$5:$AM$1036129,AA379)=0," ",SUMIFS(Bitácora!$AF$5:$AF$1036129,Bitácora!$D$5:$D$1036129,F357,Bitácora!$AN$5:$AN$1036129,V357,Bitácora!$E$5:$E$1036129,L357,Bitácora!$AM$5:$AM$1036129,AA379))</f>
        <v xml:space="preserve"> </v>
      </c>
      <c r="AV379" s="646"/>
      <c r="AW379" s="646"/>
      <c r="AX379" s="632"/>
      <c r="AY379" s="630"/>
      <c r="AZ379" s="634"/>
      <c r="BA379" s="634"/>
      <c r="BB379" s="634"/>
      <c r="BC379" s="634"/>
      <c r="BD379" s="635"/>
      <c r="BE379" s="1136"/>
      <c r="BF379" s="1137"/>
      <c r="BG379" s="1137"/>
      <c r="BH379" s="1137"/>
      <c r="BI379" s="1137"/>
      <c r="BJ379" s="1137"/>
      <c r="BK379" s="625"/>
      <c r="BL379" s="634"/>
      <c r="BM379" s="634"/>
      <c r="BN379" s="634"/>
      <c r="BO379" s="634"/>
      <c r="BP379" s="635"/>
      <c r="BQ379" s="1134"/>
      <c r="BR379" s="1135"/>
      <c r="BS379" s="1135"/>
      <c r="BT379" s="1135"/>
      <c r="BU379" s="1135"/>
      <c r="BV379" s="1135"/>
      <c r="BW379" s="15"/>
      <c r="BX379" s="613" t="str">
        <f>IF(Portada!$A$1="www.fly-logics.com","JUL",0)</f>
        <v>JUL</v>
      </c>
      <c r="BY379" s="614"/>
      <c r="BZ379" s="614"/>
      <c r="CA379" s="614"/>
      <c r="CB379" s="614"/>
      <c r="CC379" s="605" t="str">
        <f>IF(SUMIFS(Bitácora!$Y$5:$Y$1036129,Bitácora!$D$5:$D$1036129,BC357,Bitácora!$AN$5:$AN$1036129,BS357,Bitácora!$E$5:$E$1036129,BI357,Bitácora!$AM$5:$AM$1036129,BX379)=0," ",SUMIFS(Bitácora!$Y$5:$Y$1036129,Bitácora!$D$5:$D$1036129,BC357,Bitácora!$AN$5:$AN$1036129,BS357,Bitácora!$E$5:$E$1036129,BI357,Bitácora!$AM$5:$AM$1036129,BX379))</f>
        <v xml:space="preserve"> </v>
      </c>
      <c r="CD379" s="615"/>
      <c r="CE379" s="615"/>
      <c r="CF379" s="615"/>
      <c r="CG379" s="639" t="str">
        <f>IF(SUMIFS(Bitácora!$Z$5:$Z$1036129,Bitácora!$D$5:$D$1036129,BC357,Bitácora!$AN$5:$AN$1036129,BS357,Bitácora!$E$5:$E$1036129,BI357,Bitácora!$AM$5:$AM$1036129,BX379)=0," ",SUMIFS(Bitácora!$Z$5:$Z$1036129,Bitácora!$D$5:$D$1036129,BC357,Bitácora!$AN$5:$AN$1036129,BS357,Bitácora!$E$5:$E$1036129,BI357,Bitácora!$AM$5:$AM$1036129,BX379))</f>
        <v xml:space="preserve"> </v>
      </c>
      <c r="CH379" s="640"/>
      <c r="CI379" s="640"/>
      <c r="CJ379" s="640"/>
      <c r="CK379" s="605" t="str">
        <f>IF(SUMIFS(Bitácora!$AA$5:$AA$1036129,Bitácora!$D$5:$D$1036129,BC357,Bitácora!$AN$5:$AN$1036129,BS357,Bitácora!$E$5:$E$1036129,BI357,Bitácora!$AM$5:$AM$1036129,BX379)=0," ",SUMIFS(Bitácora!$AA$5:$AA$1036129,Bitácora!$D$5:$D$1036129,BC357,Bitácora!$AN$5:$AN$1036129,BS357,Bitácora!$E$5:$E$1036129,BI357,Bitácora!$AM$5:$AM$1036129,BX379))</f>
        <v xml:space="preserve"> </v>
      </c>
      <c r="CL379" s="615"/>
      <c r="CM379" s="615"/>
      <c r="CN379" s="615"/>
      <c r="CO379" s="606" t="str">
        <f>IF(SUMIFS(Bitácora!$AE$5:$AE$1036129,Bitácora!$D$5:$D$1036129,BC357,Bitácora!$AN$5:$AN$1036129,BS357,Bitácora!$E$5:$E$1036129,BI357,Bitácora!$AM$5:$AM$1036129,BX379)=0," ",SUMIFS(Bitácora!$AC$5:$AC$1036129,Bitácora!$D$5:$D$1036129,BC357,Bitácora!$AN$5:$AN$1036129,BS357,Bitácora!$E$5:$E$1036129,BI357,Bitácora!$AM$5:$AM$1036129,BX379))</f>
        <v xml:space="preserve"> </v>
      </c>
      <c r="CP379" s="606"/>
      <c r="CQ379" s="606"/>
      <c r="CR379" s="645" t="str">
        <f>IF(SUMIFS(Bitácora!$AF$5:$AF$1036129,Bitácora!$D$5:$D$1036129,BC357,Bitácora!$AN$5:$AN$1036129,BS357,Bitácora!$E$5:$E$1036129,BI357,Bitácora!$AM$5:$AM$1036129,BX379)=0," ",SUMIFS(Bitácora!$AF$5:$AF$1036129,Bitácora!$D$5:$D$1036129,BC357,Bitácora!$AN$5:$AN$1036129,BS357,Bitácora!$E$5:$E$1036129,BI357,Bitácora!$AM$5:$AM$1036129,BX379))</f>
        <v xml:space="preserve"> </v>
      </c>
      <c r="CS379" s="646"/>
      <c r="CT379" s="646"/>
      <c r="CU379" s="632"/>
      <c r="CV379" s="276"/>
      <c r="CW379" s="244"/>
      <c r="CX379" s="630"/>
      <c r="CY379" s="634"/>
      <c r="CZ379" s="634"/>
      <c r="DA379" s="634"/>
      <c r="DB379" s="634"/>
      <c r="DC379" s="635"/>
      <c r="DD379" s="1136"/>
      <c r="DE379" s="1137"/>
      <c r="DF379" s="1137"/>
      <c r="DG379" s="1137"/>
      <c r="DH379" s="1137"/>
      <c r="DI379" s="1137"/>
      <c r="DJ379" s="625"/>
      <c r="DK379" s="634"/>
      <c r="DL379" s="634"/>
      <c r="DM379" s="634"/>
      <c r="DN379" s="634"/>
      <c r="DO379" s="635"/>
      <c r="DP379" s="1134"/>
      <c r="DQ379" s="1135"/>
      <c r="DR379" s="1135"/>
      <c r="DS379" s="1135"/>
      <c r="DT379" s="1135"/>
      <c r="DU379" s="1135"/>
      <c r="DV379" s="15"/>
      <c r="DW379" s="613" t="str">
        <f>IF(Portada!$A$1="www.fly-logics.com","JUL",0)</f>
        <v>JUL</v>
      </c>
      <c r="DX379" s="614"/>
      <c r="DY379" s="614"/>
      <c r="DZ379" s="614"/>
      <c r="EA379" s="614"/>
      <c r="EB379" s="605" t="str">
        <f>IF(SUMIFS(Bitácora!$Y$5:$Y$1036129,Bitácora!$D$5:$D$1036129,DB357,Bitácora!$AN$5:$AN$1036129,DR357,Bitácora!$E$5:$E$1036129,DH357,Bitácora!$AM$5:$AM$1036129,DW379)=0," ",SUMIFS(Bitácora!$Y$5:$Y$1036129,Bitácora!$D$5:$D$1036129,DB357,Bitácora!$AN$5:$AN$1036129,DR357,Bitácora!$E$5:$E$1036129,DH357,Bitácora!$AM$5:$AM$1036129,DW379))</f>
        <v xml:space="preserve"> </v>
      </c>
      <c r="EC379" s="615"/>
      <c r="ED379" s="615"/>
      <c r="EE379" s="615"/>
      <c r="EF379" s="639" t="str">
        <f>IF(SUMIFS(Bitácora!$Z$5:$Z$1036129,Bitácora!$D$5:$D$1036129,DB357,Bitácora!$AN$5:$AN$1036129,DR357,Bitácora!$E$5:$E$1036129,DH357,Bitácora!$AM$5:$AM$1036129,DW379)=0," ",SUMIFS(Bitácora!$Z$5:$Z$1036129,Bitácora!$D$5:$D$1036129,DB357,Bitácora!$AN$5:$AN$1036129,DR357,Bitácora!$E$5:$E$1036129,DH357,Bitácora!$AM$5:$AM$1036129,DW379))</f>
        <v xml:space="preserve"> </v>
      </c>
      <c r="EG379" s="640"/>
      <c r="EH379" s="640"/>
      <c r="EI379" s="640"/>
      <c r="EJ379" s="605" t="str">
        <f>IF(SUMIFS(Bitácora!$AA$5:$AA$1036129,Bitácora!$D$5:$D$1036129,DB357,Bitácora!$AN$5:$AN$1036129,DR357,Bitácora!$E$5:$E$1036129,DH357,Bitácora!$AM$5:$AM$1036129,DW379)=0," ",SUMIFS(Bitácora!$AA$5:$AA$1036129,Bitácora!$D$5:$D$1036129,DB357,Bitácora!$AN$5:$AN$1036129,DR357,Bitácora!$E$5:$E$1036129,DH357,Bitácora!$AM$5:$AM$1036129,DW379))</f>
        <v xml:space="preserve"> </v>
      </c>
      <c r="EK379" s="615"/>
      <c r="EL379" s="615"/>
      <c r="EM379" s="615"/>
      <c r="EN379" s="606" t="str">
        <f>IF(SUMIFS(Bitácora!$AE$5:$AE$1036129,Bitácora!$D$5:$D$1036129,DB357,Bitácora!$AN$5:$AN$1036129,DR357,Bitácora!$E$5:$E$1036129,DH357,Bitácora!$AM$5:$AM$1036129,DW379)=0," ",SUMIFS(Bitácora!$AC$5:$AC$1036129,Bitácora!$D$5:$D$1036129,DB357,Bitácora!$AN$5:$AN$1036129,DR357,Bitácora!$E$5:$E$1036129,DH357,Bitácora!$AM$5:$AM$1036129,DW379))</f>
        <v xml:space="preserve"> </v>
      </c>
      <c r="EO379" s="606"/>
      <c r="EP379" s="606"/>
      <c r="EQ379" s="645" t="str">
        <f>IF(SUMIFS(Bitácora!$AF$5:$AF$1036129,Bitácora!$D$5:$D$1036129,DB357,Bitácora!$AN$5:$AN$1036129,DR357,Bitácora!$E$5:$E$1036129,DH357,Bitácora!$AM$5:$AM$1036129,DW379)=0," ",SUMIFS(Bitácora!$AF$5:$AF$1036129,Bitácora!$D$5:$D$1036129,DB357,Bitácora!$AN$5:$AN$1036129,DR357,Bitácora!$E$5:$E$1036129,DH357,Bitácora!$AM$5:$AM$1036129,DW379))</f>
        <v xml:space="preserve"> </v>
      </c>
      <c r="ER379" s="646"/>
      <c r="ES379" s="646"/>
      <c r="ET379" s="632"/>
      <c r="EU379" s="630"/>
      <c r="EV379" s="634"/>
      <c r="EW379" s="634"/>
      <c r="EX379" s="634"/>
      <c r="EY379" s="634"/>
      <c r="EZ379" s="635"/>
      <c r="FA379" s="1136"/>
      <c r="FB379" s="1137"/>
      <c r="FC379" s="1137"/>
      <c r="FD379" s="1137"/>
      <c r="FE379" s="1137"/>
      <c r="FF379" s="1137"/>
      <c r="FG379" s="625"/>
      <c r="FH379" s="634"/>
      <c r="FI379" s="634"/>
      <c r="FJ379" s="634"/>
      <c r="FK379" s="634"/>
      <c r="FL379" s="635"/>
      <c r="FM379" s="1134"/>
      <c r="FN379" s="1135"/>
      <c r="FO379" s="1135"/>
      <c r="FP379" s="1135"/>
      <c r="FQ379" s="1135"/>
      <c r="FR379" s="1135"/>
      <c r="FS379" s="15"/>
      <c r="FT379" s="613" t="str">
        <f>IF(Portada!$A$1="www.fly-logics.com","JUL",0)</f>
        <v>JUL</v>
      </c>
      <c r="FU379" s="614"/>
      <c r="FV379" s="614"/>
      <c r="FW379" s="614"/>
      <c r="FX379" s="614"/>
      <c r="FY379" s="605" t="str">
        <f>IF(SUMIFS(Bitácora!$Y$5:$Y$1036129,Bitácora!$D$5:$D$1036129,EY357,Bitácora!$AN$5:$AN$1036129,FO357,Bitácora!$E$5:$E$1036129,FE357,Bitácora!$AM$5:$AM$1036129,FT379)=0," ",SUMIFS(Bitácora!$Y$5:$Y$1036129,Bitácora!$D$5:$D$1036129,EY357,Bitácora!$AN$5:$AN$1036129,FO357,Bitácora!$E$5:$E$1036129,FE357,Bitácora!$AM$5:$AM$1036129,FT379))</f>
        <v xml:space="preserve"> </v>
      </c>
      <c r="FZ379" s="615"/>
      <c r="GA379" s="615"/>
      <c r="GB379" s="615"/>
      <c r="GC379" s="639" t="str">
        <f>IF(SUMIFS(Bitácora!$Z$5:$Z$1036129,Bitácora!$D$5:$D$1036129,EY357,Bitácora!$AN$5:$AN$1036129,FO357,Bitácora!$E$5:$E$1036129,FE357,Bitácora!$AM$5:$AM$1036129,FT379)=0," ",SUMIFS(Bitácora!$Z$5:$Z$1036129,Bitácora!$D$5:$D$1036129,EY357,Bitácora!$AN$5:$AN$1036129,FO357,Bitácora!$E$5:$E$1036129,FE357,Bitácora!$AM$5:$AM$1036129,FT379))</f>
        <v xml:space="preserve"> </v>
      </c>
      <c r="GD379" s="640"/>
      <c r="GE379" s="640"/>
      <c r="GF379" s="640"/>
      <c r="GG379" s="605" t="str">
        <f>IF(SUMIFS(Bitácora!$AA$5:$AA$1036129,Bitácora!$D$5:$D$1036129,EY357,Bitácora!$AN$5:$AN$1036129,FO357,Bitácora!$E$5:$E$1036129,FE357,Bitácora!$AM$5:$AM$1036129,FT379)=0," ",SUMIFS(Bitácora!$AA$5:$AA$1036129,Bitácora!$D$5:$D$1036129,EY357,Bitácora!$AN$5:$AN$1036129,FO357,Bitácora!$E$5:$E$1036129,FE357,Bitácora!$AM$5:$AM$1036129,FT379))</f>
        <v xml:space="preserve"> </v>
      </c>
      <c r="GH379" s="615"/>
      <c r="GI379" s="615"/>
      <c r="GJ379" s="615"/>
      <c r="GK379" s="606" t="str">
        <f>IF(SUMIFS(Bitácora!$AE$5:$AE$1036129,Bitácora!$D$5:$D$1036129,EY357,Bitácora!$AN$5:$AN$1036129,FO357,Bitácora!$E$5:$E$1036129,FE357,Bitácora!$AM$5:$AM$1036129,FT379)=0," ",SUMIFS(Bitácora!$AC$5:$AC$1036129,Bitácora!$D$5:$D$1036129,EY357,Bitácora!$AN$5:$AN$1036129,FO357,Bitácora!$E$5:$E$1036129,FE357,Bitácora!$AM$5:$AM$1036129,FT379))</f>
        <v xml:space="preserve"> </v>
      </c>
      <c r="GL379" s="606"/>
      <c r="GM379" s="606"/>
      <c r="GN379" s="645" t="str">
        <f>IF(SUMIFS(Bitácora!$AF$5:$AF$1036129,Bitácora!$D$5:$D$1036129,EY357,Bitácora!$AN$5:$AN$1036129,FO357,Bitácora!$E$5:$E$1036129,FE357,Bitácora!$AM$5:$AM$1036129,FT379)=0," ",SUMIFS(Bitácora!$AF$5:$AF$1036129,Bitácora!$D$5:$D$1036129,EY357,Bitácora!$AN$5:$AN$1036129,FO357,Bitácora!$E$5:$E$1036129,FE357,Bitácora!$AM$5:$AM$1036129,FT379))</f>
        <v xml:space="preserve"> </v>
      </c>
      <c r="GO379" s="646"/>
      <c r="GP379" s="646"/>
      <c r="GQ379" s="632"/>
      <c r="GR379" s="6"/>
    </row>
    <row r="380" spans="1:200" ht="3" customHeight="1" x14ac:dyDescent="0.25">
      <c r="A380" s="244"/>
      <c r="B380" s="630"/>
      <c r="C380" s="625"/>
      <c r="D380" s="625"/>
      <c r="E380" s="625"/>
      <c r="F380" s="625"/>
      <c r="G380" s="625"/>
      <c r="H380" s="625"/>
      <c r="I380" s="625"/>
      <c r="J380" s="625"/>
      <c r="K380" s="625"/>
      <c r="L380" s="625"/>
      <c r="M380" s="625"/>
      <c r="N380" s="625"/>
      <c r="O380" s="625"/>
      <c r="P380" s="625"/>
      <c r="Q380" s="625"/>
      <c r="R380" s="625"/>
      <c r="S380" s="625"/>
      <c r="T380" s="625"/>
      <c r="U380" s="625"/>
      <c r="V380" s="625"/>
      <c r="W380" s="625"/>
      <c r="X380" s="625"/>
      <c r="Y380" s="625"/>
      <c r="Z380" s="15"/>
      <c r="AA380" s="614"/>
      <c r="AB380" s="614"/>
      <c r="AC380" s="614"/>
      <c r="AD380" s="614"/>
      <c r="AE380" s="614"/>
      <c r="AF380" s="615"/>
      <c r="AG380" s="616"/>
      <c r="AH380" s="616"/>
      <c r="AI380" s="615"/>
      <c r="AJ380" s="615"/>
      <c r="AK380" s="616"/>
      <c r="AL380" s="616"/>
      <c r="AM380" s="615"/>
      <c r="AN380" s="615"/>
      <c r="AO380" s="616"/>
      <c r="AP380" s="616"/>
      <c r="AQ380" s="615"/>
      <c r="AR380" s="606"/>
      <c r="AS380" s="606"/>
      <c r="AT380" s="606"/>
      <c r="AU380" s="617"/>
      <c r="AV380" s="618"/>
      <c r="AW380" s="617"/>
      <c r="AX380" s="632"/>
      <c r="AY380" s="630"/>
      <c r="AZ380" s="625"/>
      <c r="BA380" s="625"/>
      <c r="BB380" s="625"/>
      <c r="BC380" s="625"/>
      <c r="BD380" s="625"/>
      <c r="BE380" s="625"/>
      <c r="BF380" s="625"/>
      <c r="BG380" s="625"/>
      <c r="BH380" s="625"/>
      <c r="BI380" s="625"/>
      <c r="BJ380" s="625"/>
      <c r="BK380" s="625"/>
      <c r="BL380" s="625"/>
      <c r="BM380" s="625"/>
      <c r="BN380" s="625"/>
      <c r="BO380" s="625"/>
      <c r="BP380" s="625"/>
      <c r="BQ380" s="625"/>
      <c r="BR380" s="625"/>
      <c r="BS380" s="625"/>
      <c r="BT380" s="625"/>
      <c r="BU380" s="625"/>
      <c r="BV380" s="625"/>
      <c r="BW380" s="15"/>
      <c r="BX380" s="614"/>
      <c r="BY380" s="614"/>
      <c r="BZ380" s="614"/>
      <c r="CA380" s="614"/>
      <c r="CB380" s="614"/>
      <c r="CC380" s="615"/>
      <c r="CD380" s="616"/>
      <c r="CE380" s="616"/>
      <c r="CF380" s="615"/>
      <c r="CG380" s="615"/>
      <c r="CH380" s="616"/>
      <c r="CI380" s="616"/>
      <c r="CJ380" s="615"/>
      <c r="CK380" s="615"/>
      <c r="CL380" s="616"/>
      <c r="CM380" s="616"/>
      <c r="CN380" s="615"/>
      <c r="CO380" s="606"/>
      <c r="CP380" s="606"/>
      <c r="CQ380" s="606"/>
      <c r="CR380" s="617"/>
      <c r="CS380" s="618"/>
      <c r="CT380" s="617"/>
      <c r="CU380" s="632"/>
      <c r="CV380" s="276"/>
      <c r="CW380" s="244"/>
      <c r="CX380" s="630"/>
      <c r="CY380" s="625"/>
      <c r="CZ380" s="625"/>
      <c r="DA380" s="625"/>
      <c r="DB380" s="625"/>
      <c r="DC380" s="625"/>
      <c r="DD380" s="625"/>
      <c r="DE380" s="625"/>
      <c r="DF380" s="625"/>
      <c r="DG380" s="625"/>
      <c r="DH380" s="625"/>
      <c r="DI380" s="625"/>
      <c r="DJ380" s="625"/>
      <c r="DK380" s="625"/>
      <c r="DL380" s="625"/>
      <c r="DM380" s="625"/>
      <c r="DN380" s="625"/>
      <c r="DO380" s="625"/>
      <c r="DP380" s="625"/>
      <c r="DQ380" s="625"/>
      <c r="DR380" s="625"/>
      <c r="DS380" s="625"/>
      <c r="DT380" s="625"/>
      <c r="DU380" s="625"/>
      <c r="DV380" s="15"/>
      <c r="DW380" s="614"/>
      <c r="DX380" s="614"/>
      <c r="DY380" s="614"/>
      <c r="DZ380" s="614"/>
      <c r="EA380" s="614"/>
      <c r="EB380" s="615"/>
      <c r="EC380" s="616"/>
      <c r="ED380" s="616"/>
      <c r="EE380" s="615"/>
      <c r="EF380" s="615"/>
      <c r="EG380" s="616"/>
      <c r="EH380" s="616"/>
      <c r="EI380" s="615"/>
      <c r="EJ380" s="615"/>
      <c r="EK380" s="616"/>
      <c r="EL380" s="616"/>
      <c r="EM380" s="615"/>
      <c r="EN380" s="606"/>
      <c r="EO380" s="606"/>
      <c r="EP380" s="606"/>
      <c r="EQ380" s="617"/>
      <c r="ER380" s="618"/>
      <c r="ES380" s="617"/>
      <c r="ET380" s="632"/>
      <c r="EU380" s="630"/>
      <c r="EV380" s="625"/>
      <c r="EW380" s="625"/>
      <c r="EX380" s="625"/>
      <c r="EY380" s="625"/>
      <c r="EZ380" s="625"/>
      <c r="FA380" s="625"/>
      <c r="FB380" s="625"/>
      <c r="FC380" s="625"/>
      <c r="FD380" s="625"/>
      <c r="FE380" s="625"/>
      <c r="FF380" s="625"/>
      <c r="FG380" s="625"/>
      <c r="FH380" s="625"/>
      <c r="FI380" s="625"/>
      <c r="FJ380" s="625"/>
      <c r="FK380" s="625"/>
      <c r="FL380" s="625"/>
      <c r="FM380" s="625"/>
      <c r="FN380" s="625"/>
      <c r="FO380" s="625"/>
      <c r="FP380" s="625"/>
      <c r="FQ380" s="625"/>
      <c r="FR380" s="625"/>
      <c r="FS380" s="15"/>
      <c r="FT380" s="614"/>
      <c r="FU380" s="614"/>
      <c r="FV380" s="614"/>
      <c r="FW380" s="614"/>
      <c r="FX380" s="614"/>
      <c r="FY380" s="615"/>
      <c r="FZ380" s="616"/>
      <c r="GA380" s="616"/>
      <c r="GB380" s="615"/>
      <c r="GC380" s="615"/>
      <c r="GD380" s="616"/>
      <c r="GE380" s="616"/>
      <c r="GF380" s="615"/>
      <c r="GG380" s="615"/>
      <c r="GH380" s="616"/>
      <c r="GI380" s="616"/>
      <c r="GJ380" s="615"/>
      <c r="GK380" s="606"/>
      <c r="GL380" s="606"/>
      <c r="GM380" s="606"/>
      <c r="GN380" s="617"/>
      <c r="GO380" s="618"/>
      <c r="GP380" s="617"/>
      <c r="GQ380" s="632"/>
      <c r="GR380" s="6"/>
    </row>
    <row r="381" spans="1:200" ht="10.5" customHeight="1" x14ac:dyDescent="0.25">
      <c r="A381" s="244"/>
      <c r="B381" s="630"/>
      <c r="C381" s="644" t="str">
        <f>IF(Portada!$A$1="www.fly-logics.com","Travesía",0)</f>
        <v>Travesía</v>
      </c>
      <c r="D381" s="634"/>
      <c r="E381" s="634"/>
      <c r="F381" s="634"/>
      <c r="G381" s="635"/>
      <c r="H381" s="1136" t="str">
        <f>IF(SUMIFS(Bitácora!$W$5:$W$1036129,Bitácora!$D$5:$D$1036129,F357,Bitácora!$AN$5:$AN$1036129,V357,Bitácora!$E$5:$E$1036129,L357)=0," ",SUMIFS(Bitácora!$W$5:$W$1036129,Bitácora!$D$5:$D$1036129,F357,Bitácora!$AN$5:$AN$1036129,V357,Bitácora!$E$5:$E$1036129,L357))</f>
        <v xml:space="preserve"> </v>
      </c>
      <c r="I381" s="1137" t="str">
        <f t="shared" ref="I381" si="504">H381</f>
        <v xml:space="preserve"> </v>
      </c>
      <c r="J381" s="1137"/>
      <c r="K381" s="1137"/>
      <c r="L381" s="1137"/>
      <c r="M381" s="1137"/>
      <c r="N381" s="632"/>
      <c r="O381" s="607" t="s">
        <v>85</v>
      </c>
      <c r="P381" s="607"/>
      <c r="Q381" s="607"/>
      <c r="R381" s="607"/>
      <c r="S381" s="607"/>
      <c r="T381" s="607"/>
      <c r="U381" s="607"/>
      <c r="V381" s="607"/>
      <c r="W381" s="607"/>
      <c r="X381" s="607"/>
      <c r="Y381" s="608"/>
      <c r="Z381" s="15"/>
      <c r="AA381" s="614"/>
      <c r="AB381" s="614"/>
      <c r="AC381" s="614"/>
      <c r="AD381" s="614"/>
      <c r="AE381" s="614"/>
      <c r="AF381" s="615"/>
      <c r="AG381" s="615"/>
      <c r="AH381" s="615"/>
      <c r="AI381" s="615"/>
      <c r="AJ381" s="615"/>
      <c r="AK381" s="615"/>
      <c r="AL381" s="615"/>
      <c r="AM381" s="615"/>
      <c r="AN381" s="615"/>
      <c r="AO381" s="615"/>
      <c r="AP381" s="615"/>
      <c r="AQ381" s="615"/>
      <c r="AR381" s="606"/>
      <c r="AS381" s="606"/>
      <c r="AT381" s="606"/>
      <c r="AU381" s="617"/>
      <c r="AV381" s="617"/>
      <c r="AW381" s="617"/>
      <c r="AX381" s="632"/>
      <c r="AY381" s="630"/>
      <c r="AZ381" s="644" t="str">
        <f>IF(Portada!$A$1="www.fly-logics.com","Travesía",0)</f>
        <v>Travesía</v>
      </c>
      <c r="BA381" s="634"/>
      <c r="BB381" s="634"/>
      <c r="BC381" s="634"/>
      <c r="BD381" s="635"/>
      <c r="BE381" s="1136" t="str">
        <f>IF(SUMIFS(Bitácora!$W$5:$W$1036129,Bitácora!$D$5:$D$1036129,BC357,Bitácora!$AN$5:$AN$1036129,BS357,Bitácora!$E$5:$E$1036129,BI357)=0," ",SUMIFS(Bitácora!$W$5:$W$1036129,Bitácora!$D$5:$D$1036129,BC357,Bitácora!$AN$5:$AN$1036129,BS357,Bitácora!$E$5:$E$1036129,BI357))</f>
        <v xml:space="preserve"> </v>
      </c>
      <c r="BF381" s="1137" t="str">
        <f t="shared" ref="BF381" si="505">BE381</f>
        <v xml:space="preserve"> </v>
      </c>
      <c r="BG381" s="1137"/>
      <c r="BH381" s="1137"/>
      <c r="BI381" s="1137"/>
      <c r="BJ381" s="1137"/>
      <c r="BK381" s="632"/>
      <c r="BL381" s="607" t="s">
        <v>85</v>
      </c>
      <c r="BM381" s="607"/>
      <c r="BN381" s="607"/>
      <c r="BO381" s="607"/>
      <c r="BP381" s="607"/>
      <c r="BQ381" s="607"/>
      <c r="BR381" s="607"/>
      <c r="BS381" s="607"/>
      <c r="BT381" s="607"/>
      <c r="BU381" s="607"/>
      <c r="BV381" s="608"/>
      <c r="BW381" s="15"/>
      <c r="BX381" s="614"/>
      <c r="BY381" s="614"/>
      <c r="BZ381" s="614"/>
      <c r="CA381" s="614"/>
      <c r="CB381" s="614"/>
      <c r="CC381" s="615"/>
      <c r="CD381" s="615"/>
      <c r="CE381" s="615"/>
      <c r="CF381" s="615"/>
      <c r="CG381" s="615"/>
      <c r="CH381" s="615"/>
      <c r="CI381" s="615"/>
      <c r="CJ381" s="615"/>
      <c r="CK381" s="615"/>
      <c r="CL381" s="615"/>
      <c r="CM381" s="615"/>
      <c r="CN381" s="615"/>
      <c r="CO381" s="606"/>
      <c r="CP381" s="606"/>
      <c r="CQ381" s="606"/>
      <c r="CR381" s="617"/>
      <c r="CS381" s="617"/>
      <c r="CT381" s="617"/>
      <c r="CU381" s="632"/>
      <c r="CV381" s="276"/>
      <c r="CW381" s="244"/>
      <c r="CX381" s="630"/>
      <c r="CY381" s="644" t="str">
        <f>IF(Portada!$A$1="www.fly-logics.com","Travesía",0)</f>
        <v>Travesía</v>
      </c>
      <c r="CZ381" s="634"/>
      <c r="DA381" s="634"/>
      <c r="DB381" s="634"/>
      <c r="DC381" s="635"/>
      <c r="DD381" s="1136" t="str">
        <f>IF(SUMIFS(Bitácora!$W$5:$W$1036129,Bitácora!$D$5:$D$1036129,DB357,Bitácora!$AN$5:$AN$1036129,DR357,Bitácora!$E$5:$E$1036129,DH357)=0," ",SUMIFS(Bitácora!$W$5:$W$1036129,Bitácora!$D$5:$D$1036129,DB357,Bitácora!$AN$5:$AN$1036129,DR357,Bitácora!$E$5:$E$1036129,DH357))</f>
        <v xml:space="preserve"> </v>
      </c>
      <c r="DE381" s="1137" t="str">
        <f t="shared" ref="DE381" si="506">DD381</f>
        <v xml:space="preserve"> </v>
      </c>
      <c r="DF381" s="1137"/>
      <c r="DG381" s="1137"/>
      <c r="DH381" s="1137"/>
      <c r="DI381" s="1137"/>
      <c r="DJ381" s="632"/>
      <c r="DK381" s="607" t="s">
        <v>85</v>
      </c>
      <c r="DL381" s="607"/>
      <c r="DM381" s="607"/>
      <c r="DN381" s="607"/>
      <c r="DO381" s="607"/>
      <c r="DP381" s="607"/>
      <c r="DQ381" s="607"/>
      <c r="DR381" s="607"/>
      <c r="DS381" s="607"/>
      <c r="DT381" s="607"/>
      <c r="DU381" s="608"/>
      <c r="DV381" s="15"/>
      <c r="DW381" s="614"/>
      <c r="DX381" s="614"/>
      <c r="DY381" s="614"/>
      <c r="DZ381" s="614"/>
      <c r="EA381" s="614"/>
      <c r="EB381" s="615"/>
      <c r="EC381" s="615"/>
      <c r="ED381" s="615"/>
      <c r="EE381" s="615"/>
      <c r="EF381" s="615"/>
      <c r="EG381" s="615"/>
      <c r="EH381" s="615"/>
      <c r="EI381" s="615"/>
      <c r="EJ381" s="615"/>
      <c r="EK381" s="615"/>
      <c r="EL381" s="615"/>
      <c r="EM381" s="615"/>
      <c r="EN381" s="606"/>
      <c r="EO381" s="606"/>
      <c r="EP381" s="606"/>
      <c r="EQ381" s="617"/>
      <c r="ER381" s="617"/>
      <c r="ES381" s="617"/>
      <c r="ET381" s="632"/>
      <c r="EU381" s="630"/>
      <c r="EV381" s="644" t="str">
        <f>IF(Portada!$A$1="www.fly-logics.com","Travesía",0)</f>
        <v>Travesía</v>
      </c>
      <c r="EW381" s="634"/>
      <c r="EX381" s="634"/>
      <c r="EY381" s="634"/>
      <c r="EZ381" s="635"/>
      <c r="FA381" s="1136" t="str">
        <f>IF(SUMIFS(Bitácora!$W$5:$W$1036129,Bitácora!$D$5:$D$1036129,EY357,Bitácora!$AN$5:$AN$1036129,FO357,Bitácora!$E$5:$E$1036129,FE357)=0," ",SUMIFS(Bitácora!$W$5:$W$1036129,Bitácora!$D$5:$D$1036129,EY357,Bitácora!$AN$5:$AN$1036129,FO357,Bitácora!$E$5:$E$1036129,FE357))</f>
        <v xml:space="preserve"> </v>
      </c>
      <c r="FB381" s="1137" t="str">
        <f t="shared" ref="FB381" si="507">FA381</f>
        <v xml:space="preserve"> </v>
      </c>
      <c r="FC381" s="1137"/>
      <c r="FD381" s="1137"/>
      <c r="FE381" s="1137"/>
      <c r="FF381" s="1137"/>
      <c r="FG381" s="632"/>
      <c r="FH381" s="607" t="s">
        <v>85</v>
      </c>
      <c r="FI381" s="607"/>
      <c r="FJ381" s="607"/>
      <c r="FK381" s="607"/>
      <c r="FL381" s="607"/>
      <c r="FM381" s="607"/>
      <c r="FN381" s="607"/>
      <c r="FO381" s="607"/>
      <c r="FP381" s="607"/>
      <c r="FQ381" s="607"/>
      <c r="FR381" s="608"/>
      <c r="FS381" s="15"/>
      <c r="FT381" s="614"/>
      <c r="FU381" s="614"/>
      <c r="FV381" s="614"/>
      <c r="FW381" s="614"/>
      <c r="FX381" s="614"/>
      <c r="FY381" s="615"/>
      <c r="FZ381" s="615"/>
      <c r="GA381" s="615"/>
      <c r="GB381" s="615"/>
      <c r="GC381" s="615"/>
      <c r="GD381" s="615"/>
      <c r="GE381" s="615"/>
      <c r="GF381" s="615"/>
      <c r="GG381" s="615"/>
      <c r="GH381" s="615"/>
      <c r="GI381" s="615"/>
      <c r="GJ381" s="615"/>
      <c r="GK381" s="606"/>
      <c r="GL381" s="606"/>
      <c r="GM381" s="606"/>
      <c r="GN381" s="617"/>
      <c r="GO381" s="617"/>
      <c r="GP381" s="617"/>
      <c r="GQ381" s="632"/>
      <c r="GR381" s="6"/>
    </row>
    <row r="382" spans="1:200" ht="8.85" customHeight="1" x14ac:dyDescent="0.25">
      <c r="A382" s="244"/>
      <c r="B382" s="630"/>
      <c r="C382" s="634"/>
      <c r="D382" s="634"/>
      <c r="E382" s="634"/>
      <c r="F382" s="634"/>
      <c r="G382" s="635"/>
      <c r="H382" s="1136"/>
      <c r="I382" s="1137"/>
      <c r="J382" s="1137"/>
      <c r="K382" s="1137"/>
      <c r="L382" s="1137"/>
      <c r="M382" s="1137"/>
      <c r="N382" s="632"/>
      <c r="O382" s="609"/>
      <c r="P382" s="609"/>
      <c r="Q382" s="609"/>
      <c r="R382" s="609"/>
      <c r="S382" s="609"/>
      <c r="T382" s="609"/>
      <c r="U382" s="609"/>
      <c r="V382" s="609"/>
      <c r="W382" s="609"/>
      <c r="X382" s="609"/>
      <c r="Y382" s="610"/>
      <c r="Z382" s="15"/>
      <c r="AA382" s="613" t="str">
        <f>IF(Portada!$A$1="www.fly-logics.com","AGO",0)</f>
        <v>AGO</v>
      </c>
      <c r="AB382" s="614"/>
      <c r="AC382" s="614"/>
      <c r="AD382" s="614"/>
      <c r="AE382" s="614"/>
      <c r="AF382" s="605" t="str">
        <f>IF(SUMIFS(Bitácora!$Y$5:$Y$1036129,Bitácora!$D$5:$D$1036129,F357,Bitácora!$AN$5:$AN$1036129,V357,Bitácora!$E$5:$E$1036129,L357,Bitácora!$AM$5:$AM$1036129,AA382)=0," ",SUMIFS(Bitácora!$Y$5:$Y$1036129,Bitácora!$D$5:$D$1036129,F357,Bitácora!$AN$5:$AN$1036129,V357,Bitácora!$E$5:$E$1036129,L357,Bitácora!$AM$5:$AM$1036129,AA382))</f>
        <v xml:space="preserve"> </v>
      </c>
      <c r="AG382" s="615"/>
      <c r="AH382" s="615"/>
      <c r="AI382" s="615"/>
      <c r="AJ382" s="605" t="str">
        <f>IF(SUMIFS(Bitácora!$Z$5:$Z$1036129,Bitácora!$D$5:$D$1036129,F357,Bitácora!$AN$5:$AN$1036129,V357,Bitácora!$E$5:$E$1036129,L357,Bitácora!$AM$5:$AM$1036129,AA382)=0," ",SUMIFS(Bitácora!$Z$5:$Z$1036129,Bitácora!$D$5:$D$1036129,F357,Bitácora!$AN$5:$AN$1036129,V357,Bitácora!$E$5:$E$1036129,L357,Bitácora!$AM$5:$AM$1036129,AA382))</f>
        <v xml:space="preserve"> </v>
      </c>
      <c r="AK382" s="615"/>
      <c r="AL382" s="615"/>
      <c r="AM382" s="615"/>
      <c r="AN382" s="605" t="str">
        <f>IF(SUMIFS(Bitácora!$AA$5:$AA$1036129,Bitácora!$D$5:$D$1036129,F357,Bitácora!$AN$5:$AN$1036129,V357,Bitácora!$E$5:$E$1036129,L357,Bitácora!$AM$5:$AM$1036129,AA382)=0," ",SUMIFS(Bitácora!$AA$5:$AA$1036129,Bitácora!$D$5:$D$1036129,F357,Bitácora!$AN$5:$AN$1036129,V357,Bitácora!$E$5:$E$1036129,L357,Bitácora!$AM$5:$AM$1036129,AA382))</f>
        <v xml:space="preserve"> </v>
      </c>
      <c r="AO382" s="615"/>
      <c r="AP382" s="615"/>
      <c r="AQ382" s="615"/>
      <c r="AR382" s="606" t="str">
        <f>IF(SUMIFS(Bitácora!$AE$5:$AE$1036129,Bitácora!$D$5:$D$1036129,F357,Bitácora!$AN$5:$AN$1036129,V357,Bitácora!$E$5:$E$1036129,L357,Bitácora!$AM$5:$AM$1036129,AA382)=0," ",SUMIFS(Bitácora!$AC$5:$AC$1036129,Bitácora!$D$5:$D$1036129,F357,Bitácora!$AN$5:$AN$1036129,V357,Bitácora!$E$5:$E$1036129,L357,Bitácora!$AM$5:$AM$1036129,AA382))</f>
        <v xml:space="preserve"> </v>
      </c>
      <c r="AS382" s="606"/>
      <c r="AT382" s="606"/>
      <c r="AU382" s="606" t="str">
        <f>IF(SUMIFS(Bitácora!$AF$5:$AF$1036129,Bitácora!$D$5:$D$1036129,F357,Bitácora!$AN$5:$AN$1036129,V357,Bitácora!$E$5:$E$1036129,L357,Bitácora!$AM$5:$AM$1036129,AA382)=0," ",SUMIFS(Bitácora!$AF$5:$AF$1036129,Bitácora!$D$5:$D$1036129,F357,Bitácora!$AN$5:$AN$1036129,V357,Bitácora!$E$5:$E$1036129,L357,Bitácora!$AM$5:$AM$1036129,AA382))</f>
        <v xml:space="preserve"> </v>
      </c>
      <c r="AV382" s="617"/>
      <c r="AW382" s="617"/>
      <c r="AX382" s="632"/>
      <c r="AY382" s="630"/>
      <c r="AZ382" s="634"/>
      <c r="BA382" s="634"/>
      <c r="BB382" s="634"/>
      <c r="BC382" s="634"/>
      <c r="BD382" s="635"/>
      <c r="BE382" s="1136"/>
      <c r="BF382" s="1137"/>
      <c r="BG382" s="1137"/>
      <c r="BH382" s="1137"/>
      <c r="BI382" s="1137"/>
      <c r="BJ382" s="1137"/>
      <c r="BK382" s="632"/>
      <c r="BL382" s="609"/>
      <c r="BM382" s="609"/>
      <c r="BN382" s="609"/>
      <c r="BO382" s="609"/>
      <c r="BP382" s="609"/>
      <c r="BQ382" s="609"/>
      <c r="BR382" s="609"/>
      <c r="BS382" s="609"/>
      <c r="BT382" s="609"/>
      <c r="BU382" s="609"/>
      <c r="BV382" s="610"/>
      <c r="BW382" s="15"/>
      <c r="BX382" s="613" t="str">
        <f>IF(Portada!$A$1="www.fly-logics.com","AGO",0)</f>
        <v>AGO</v>
      </c>
      <c r="BY382" s="614"/>
      <c r="BZ382" s="614"/>
      <c r="CA382" s="614"/>
      <c r="CB382" s="614"/>
      <c r="CC382" s="605" t="str">
        <f>IF(SUMIFS(Bitácora!$Y$5:$Y$1036129,Bitácora!$D$5:$D$1036129,BC357,Bitácora!$AN$5:$AN$1036129,BS357,Bitácora!$E$5:$E$1036129,BI357,Bitácora!$AM$5:$AM$1036129,BX382)=0," ",SUMIFS(Bitácora!$Y$5:$Y$1036129,Bitácora!$D$5:$D$1036129,BC357,Bitácora!$AN$5:$AN$1036129,BS357,Bitácora!$E$5:$E$1036129,BI357,Bitácora!$AM$5:$AM$1036129,BX382))</f>
        <v xml:space="preserve"> </v>
      </c>
      <c r="CD382" s="615"/>
      <c r="CE382" s="615"/>
      <c r="CF382" s="615"/>
      <c r="CG382" s="605" t="str">
        <f>IF(SUMIFS(Bitácora!$Z$5:$Z$1036129,Bitácora!$D$5:$D$1036129,BC357,Bitácora!$AN$5:$AN$1036129,BS357,Bitácora!$E$5:$E$1036129,BI357,Bitácora!$AM$5:$AM$1036129,BX382)=0," ",SUMIFS(Bitácora!$Z$5:$Z$1036129,Bitácora!$D$5:$D$1036129,BC357,Bitácora!$AN$5:$AN$1036129,BS357,Bitácora!$E$5:$E$1036129,BI357,Bitácora!$AM$5:$AM$1036129,BX382))</f>
        <v xml:space="preserve"> </v>
      </c>
      <c r="CH382" s="615"/>
      <c r="CI382" s="615"/>
      <c r="CJ382" s="615"/>
      <c r="CK382" s="605" t="str">
        <f>IF(SUMIFS(Bitácora!$AA$5:$AA$1036129,Bitácora!$D$5:$D$1036129,BC357,Bitácora!$AN$5:$AN$1036129,BS357,Bitácora!$E$5:$E$1036129,BI357,Bitácora!$AM$5:$AM$1036129,BX382)=0," ",SUMIFS(Bitácora!$AA$5:$AA$1036129,Bitácora!$D$5:$D$1036129,BC357,Bitácora!$AN$5:$AN$1036129,BS357,Bitácora!$E$5:$E$1036129,BI357,Bitácora!$AM$5:$AM$1036129,BX382))</f>
        <v xml:space="preserve"> </v>
      </c>
      <c r="CL382" s="615"/>
      <c r="CM382" s="615"/>
      <c r="CN382" s="615"/>
      <c r="CO382" s="606" t="str">
        <f>IF(SUMIFS(Bitácora!$AE$5:$AE$1036129,Bitácora!$D$5:$D$1036129,BC357,Bitácora!$AN$5:$AN$1036129,BS357,Bitácora!$E$5:$E$1036129,BI357,Bitácora!$AM$5:$AM$1036129,BX382)=0," ",SUMIFS(Bitácora!$AC$5:$AC$1036129,Bitácora!$D$5:$D$1036129,BC357,Bitácora!$AN$5:$AN$1036129,BS357,Bitácora!$E$5:$E$1036129,BI357,Bitácora!$AM$5:$AM$1036129,BX382))</f>
        <v xml:space="preserve"> </v>
      </c>
      <c r="CP382" s="606"/>
      <c r="CQ382" s="606"/>
      <c r="CR382" s="606" t="str">
        <f>IF(SUMIFS(Bitácora!$AF$5:$AF$1036129,Bitácora!$D$5:$D$1036129,BC357,Bitácora!$AN$5:$AN$1036129,BS357,Bitácora!$E$5:$E$1036129,BI357,Bitácora!$AM$5:$AM$1036129,BX382)=0," ",SUMIFS(Bitácora!$AF$5:$AF$1036129,Bitácora!$D$5:$D$1036129,BC357,Bitácora!$AN$5:$AN$1036129,BS357,Bitácora!$E$5:$E$1036129,BI357,Bitácora!$AM$5:$AM$1036129,BX382))</f>
        <v xml:space="preserve"> </v>
      </c>
      <c r="CS382" s="617"/>
      <c r="CT382" s="617"/>
      <c r="CU382" s="632"/>
      <c r="CV382" s="276"/>
      <c r="CW382" s="244"/>
      <c r="CX382" s="630"/>
      <c r="CY382" s="634"/>
      <c r="CZ382" s="634"/>
      <c r="DA382" s="634"/>
      <c r="DB382" s="634"/>
      <c r="DC382" s="635"/>
      <c r="DD382" s="1136"/>
      <c r="DE382" s="1137"/>
      <c r="DF382" s="1137"/>
      <c r="DG382" s="1137"/>
      <c r="DH382" s="1137"/>
      <c r="DI382" s="1137"/>
      <c r="DJ382" s="632"/>
      <c r="DK382" s="609"/>
      <c r="DL382" s="609"/>
      <c r="DM382" s="609"/>
      <c r="DN382" s="609"/>
      <c r="DO382" s="609"/>
      <c r="DP382" s="609"/>
      <c r="DQ382" s="609"/>
      <c r="DR382" s="609"/>
      <c r="DS382" s="609"/>
      <c r="DT382" s="609"/>
      <c r="DU382" s="610"/>
      <c r="DV382" s="15"/>
      <c r="DW382" s="613" t="str">
        <f>IF(Portada!$A$1="www.fly-logics.com","AGO",0)</f>
        <v>AGO</v>
      </c>
      <c r="DX382" s="614"/>
      <c r="DY382" s="614"/>
      <c r="DZ382" s="614"/>
      <c r="EA382" s="614"/>
      <c r="EB382" s="605" t="str">
        <f>IF(SUMIFS(Bitácora!$Y$5:$Y$1036129,Bitácora!$D$5:$D$1036129,DB357,Bitácora!$AN$5:$AN$1036129,DR357,Bitácora!$E$5:$E$1036129,DH357,Bitácora!$AM$5:$AM$1036129,DW382)=0," ",SUMIFS(Bitácora!$Y$5:$Y$1036129,Bitácora!$D$5:$D$1036129,DB357,Bitácora!$AN$5:$AN$1036129,DR357,Bitácora!$E$5:$E$1036129,DH357,Bitácora!$AM$5:$AM$1036129,DW382))</f>
        <v xml:space="preserve"> </v>
      </c>
      <c r="EC382" s="615"/>
      <c r="ED382" s="615"/>
      <c r="EE382" s="615"/>
      <c r="EF382" s="605" t="str">
        <f>IF(SUMIFS(Bitácora!$Z$5:$Z$1036129,Bitácora!$D$5:$D$1036129,DB357,Bitácora!$AN$5:$AN$1036129,DR357,Bitácora!$E$5:$E$1036129,DH357,Bitácora!$AM$5:$AM$1036129,DW382)=0," ",SUMIFS(Bitácora!$Z$5:$Z$1036129,Bitácora!$D$5:$D$1036129,DB357,Bitácora!$AN$5:$AN$1036129,DR357,Bitácora!$E$5:$E$1036129,DH357,Bitácora!$AM$5:$AM$1036129,DW382))</f>
        <v xml:space="preserve"> </v>
      </c>
      <c r="EG382" s="615"/>
      <c r="EH382" s="615"/>
      <c r="EI382" s="615"/>
      <c r="EJ382" s="605" t="str">
        <f>IF(SUMIFS(Bitácora!$AA$5:$AA$1036129,Bitácora!$D$5:$D$1036129,DB357,Bitácora!$AN$5:$AN$1036129,DR357,Bitácora!$E$5:$E$1036129,DH357,Bitácora!$AM$5:$AM$1036129,DW382)=0," ",SUMIFS(Bitácora!$AA$5:$AA$1036129,Bitácora!$D$5:$D$1036129,DB357,Bitácora!$AN$5:$AN$1036129,DR357,Bitácora!$E$5:$E$1036129,DH357,Bitácora!$AM$5:$AM$1036129,DW382))</f>
        <v xml:space="preserve"> </v>
      </c>
      <c r="EK382" s="615"/>
      <c r="EL382" s="615"/>
      <c r="EM382" s="615"/>
      <c r="EN382" s="606" t="str">
        <f>IF(SUMIFS(Bitácora!$AE$5:$AE$1036129,Bitácora!$D$5:$D$1036129,DB357,Bitácora!$AN$5:$AN$1036129,DR357,Bitácora!$E$5:$E$1036129,DH357,Bitácora!$AM$5:$AM$1036129,DW382)=0," ",SUMIFS(Bitácora!$AC$5:$AC$1036129,Bitácora!$D$5:$D$1036129,DB357,Bitácora!$AN$5:$AN$1036129,DR357,Bitácora!$E$5:$E$1036129,DH357,Bitácora!$AM$5:$AM$1036129,DW382))</f>
        <v xml:space="preserve"> </v>
      </c>
      <c r="EO382" s="606"/>
      <c r="EP382" s="606"/>
      <c r="EQ382" s="606" t="str">
        <f>IF(SUMIFS(Bitácora!$AF$5:$AF$1036129,Bitácora!$D$5:$D$1036129,DB357,Bitácora!$AN$5:$AN$1036129,DR357,Bitácora!$E$5:$E$1036129,DH357,Bitácora!$AM$5:$AM$1036129,DW382)=0," ",SUMIFS(Bitácora!$AF$5:$AF$1036129,Bitácora!$D$5:$D$1036129,DB357,Bitácora!$AN$5:$AN$1036129,DR357,Bitácora!$E$5:$E$1036129,DH357,Bitácora!$AM$5:$AM$1036129,DW382))</f>
        <v xml:space="preserve"> </v>
      </c>
      <c r="ER382" s="617"/>
      <c r="ES382" s="617"/>
      <c r="ET382" s="632"/>
      <c r="EU382" s="630"/>
      <c r="EV382" s="634"/>
      <c r="EW382" s="634"/>
      <c r="EX382" s="634"/>
      <c r="EY382" s="634"/>
      <c r="EZ382" s="635"/>
      <c r="FA382" s="1136"/>
      <c r="FB382" s="1137"/>
      <c r="FC382" s="1137"/>
      <c r="FD382" s="1137"/>
      <c r="FE382" s="1137"/>
      <c r="FF382" s="1137"/>
      <c r="FG382" s="632"/>
      <c r="FH382" s="609"/>
      <c r="FI382" s="609"/>
      <c r="FJ382" s="609"/>
      <c r="FK382" s="609"/>
      <c r="FL382" s="609"/>
      <c r="FM382" s="609"/>
      <c r="FN382" s="609"/>
      <c r="FO382" s="609"/>
      <c r="FP382" s="609"/>
      <c r="FQ382" s="609"/>
      <c r="FR382" s="610"/>
      <c r="FS382" s="15"/>
      <c r="FT382" s="613" t="str">
        <f>IF(Portada!$A$1="www.fly-logics.com","AGO",0)</f>
        <v>AGO</v>
      </c>
      <c r="FU382" s="614"/>
      <c r="FV382" s="614"/>
      <c r="FW382" s="614"/>
      <c r="FX382" s="614"/>
      <c r="FY382" s="605" t="str">
        <f>IF(SUMIFS(Bitácora!$Y$5:$Y$1036129,Bitácora!$D$5:$D$1036129,EY357,Bitácora!$AN$5:$AN$1036129,FO357,Bitácora!$E$5:$E$1036129,FE357,Bitácora!$AM$5:$AM$1036129,FT382)=0," ",SUMIFS(Bitácora!$Y$5:$Y$1036129,Bitácora!$D$5:$D$1036129,EY357,Bitácora!$AN$5:$AN$1036129,FO357,Bitácora!$E$5:$E$1036129,FE357,Bitácora!$AM$5:$AM$1036129,FT382))</f>
        <v xml:space="preserve"> </v>
      </c>
      <c r="FZ382" s="615"/>
      <c r="GA382" s="615"/>
      <c r="GB382" s="615"/>
      <c r="GC382" s="605" t="str">
        <f>IF(SUMIFS(Bitácora!$Z$5:$Z$1036129,Bitácora!$D$5:$D$1036129,EY357,Bitácora!$AN$5:$AN$1036129,FO357,Bitácora!$E$5:$E$1036129,FE357,Bitácora!$AM$5:$AM$1036129,FT382)=0," ",SUMIFS(Bitácora!$Z$5:$Z$1036129,Bitácora!$D$5:$D$1036129,EY357,Bitácora!$AN$5:$AN$1036129,FO357,Bitácora!$E$5:$E$1036129,FE357,Bitácora!$AM$5:$AM$1036129,FT382))</f>
        <v xml:space="preserve"> </v>
      </c>
      <c r="GD382" s="615"/>
      <c r="GE382" s="615"/>
      <c r="GF382" s="615"/>
      <c r="GG382" s="605" t="str">
        <f>IF(SUMIFS(Bitácora!$AA$5:$AA$1036129,Bitácora!$D$5:$D$1036129,EY357,Bitácora!$AN$5:$AN$1036129,FO357,Bitácora!$E$5:$E$1036129,FE357,Bitácora!$AM$5:$AM$1036129,FT382)=0," ",SUMIFS(Bitácora!$AA$5:$AA$1036129,Bitácora!$D$5:$D$1036129,EY357,Bitácora!$AN$5:$AN$1036129,FO357,Bitácora!$E$5:$E$1036129,FE357,Bitácora!$AM$5:$AM$1036129,FT382))</f>
        <v xml:space="preserve"> </v>
      </c>
      <c r="GH382" s="615"/>
      <c r="GI382" s="615"/>
      <c r="GJ382" s="615"/>
      <c r="GK382" s="606" t="str">
        <f>IF(SUMIFS(Bitácora!$AE$5:$AE$1036129,Bitácora!$D$5:$D$1036129,EY357,Bitácora!$AN$5:$AN$1036129,FO357,Bitácora!$E$5:$E$1036129,FE357,Bitácora!$AM$5:$AM$1036129,FT382)=0," ",SUMIFS(Bitácora!$AC$5:$AC$1036129,Bitácora!$D$5:$D$1036129,EY357,Bitácora!$AN$5:$AN$1036129,FO357,Bitácora!$E$5:$E$1036129,FE357,Bitácora!$AM$5:$AM$1036129,FT382))</f>
        <v xml:space="preserve"> </v>
      </c>
      <c r="GL382" s="606"/>
      <c r="GM382" s="606"/>
      <c r="GN382" s="606" t="str">
        <f>IF(SUMIFS(Bitácora!$AF$5:$AF$1036129,Bitácora!$D$5:$D$1036129,EY357,Bitácora!$AN$5:$AN$1036129,FO357,Bitácora!$E$5:$E$1036129,FE357,Bitácora!$AM$5:$AM$1036129,FT382)=0," ",SUMIFS(Bitácora!$AF$5:$AF$1036129,Bitácora!$D$5:$D$1036129,EY357,Bitácora!$AN$5:$AN$1036129,FO357,Bitácora!$E$5:$E$1036129,FE357,Bitácora!$AM$5:$AM$1036129,FT382))</f>
        <v xml:space="preserve"> </v>
      </c>
      <c r="GO382" s="617"/>
      <c r="GP382" s="617"/>
      <c r="GQ382" s="632"/>
      <c r="GR382" s="6"/>
    </row>
    <row r="383" spans="1:200" ht="4.5" customHeight="1" x14ac:dyDescent="0.25">
      <c r="A383" s="244"/>
      <c r="B383" s="656"/>
      <c r="C383" s="625"/>
      <c r="D383" s="625"/>
      <c r="E383" s="625"/>
      <c r="F383" s="625"/>
      <c r="G383" s="625"/>
      <c r="H383" s="625"/>
      <c r="I383" s="625"/>
      <c r="J383" s="625"/>
      <c r="K383" s="625"/>
      <c r="L383" s="625"/>
      <c r="M383" s="625"/>
      <c r="N383" s="632"/>
      <c r="O383" s="609"/>
      <c r="P383" s="609"/>
      <c r="Q383" s="609"/>
      <c r="R383" s="609"/>
      <c r="S383" s="609"/>
      <c r="T383" s="609"/>
      <c r="U383" s="609"/>
      <c r="V383" s="609"/>
      <c r="W383" s="609"/>
      <c r="X383" s="609"/>
      <c r="Y383" s="610"/>
      <c r="Z383" s="15"/>
      <c r="AA383" s="614"/>
      <c r="AB383" s="614"/>
      <c r="AC383" s="614"/>
      <c r="AD383" s="614"/>
      <c r="AE383" s="614"/>
      <c r="AF383" s="615"/>
      <c r="AG383" s="616"/>
      <c r="AH383" s="616"/>
      <c r="AI383" s="615"/>
      <c r="AJ383" s="615"/>
      <c r="AK383" s="616"/>
      <c r="AL383" s="616"/>
      <c r="AM383" s="615"/>
      <c r="AN383" s="615"/>
      <c r="AO383" s="616"/>
      <c r="AP383" s="616"/>
      <c r="AQ383" s="615"/>
      <c r="AR383" s="606"/>
      <c r="AS383" s="606"/>
      <c r="AT383" s="606"/>
      <c r="AU383" s="617"/>
      <c r="AV383" s="618"/>
      <c r="AW383" s="617"/>
      <c r="AX383" s="632"/>
      <c r="AY383" s="656"/>
      <c r="AZ383" s="625"/>
      <c r="BA383" s="625"/>
      <c r="BB383" s="625"/>
      <c r="BC383" s="625"/>
      <c r="BD383" s="625"/>
      <c r="BE383" s="625"/>
      <c r="BF383" s="625"/>
      <c r="BG383" s="625"/>
      <c r="BH383" s="625"/>
      <c r="BI383" s="625"/>
      <c r="BJ383" s="625"/>
      <c r="BK383" s="632"/>
      <c r="BL383" s="609"/>
      <c r="BM383" s="609"/>
      <c r="BN383" s="609"/>
      <c r="BO383" s="609"/>
      <c r="BP383" s="609"/>
      <c r="BQ383" s="609"/>
      <c r="BR383" s="609"/>
      <c r="BS383" s="609"/>
      <c r="BT383" s="609"/>
      <c r="BU383" s="609"/>
      <c r="BV383" s="610"/>
      <c r="BW383" s="15"/>
      <c r="BX383" s="614"/>
      <c r="BY383" s="614"/>
      <c r="BZ383" s="614"/>
      <c r="CA383" s="614"/>
      <c r="CB383" s="614"/>
      <c r="CC383" s="615"/>
      <c r="CD383" s="616"/>
      <c r="CE383" s="616"/>
      <c r="CF383" s="615"/>
      <c r="CG383" s="615"/>
      <c r="CH383" s="616"/>
      <c r="CI383" s="616"/>
      <c r="CJ383" s="615"/>
      <c r="CK383" s="615"/>
      <c r="CL383" s="616"/>
      <c r="CM383" s="616"/>
      <c r="CN383" s="615"/>
      <c r="CO383" s="606"/>
      <c r="CP383" s="606"/>
      <c r="CQ383" s="606"/>
      <c r="CR383" s="617"/>
      <c r="CS383" s="618"/>
      <c r="CT383" s="617"/>
      <c r="CU383" s="632"/>
      <c r="CV383" s="276"/>
      <c r="CW383" s="244"/>
      <c r="CX383" s="656"/>
      <c r="CY383" s="625"/>
      <c r="CZ383" s="625"/>
      <c r="DA383" s="625"/>
      <c r="DB383" s="625"/>
      <c r="DC383" s="625"/>
      <c r="DD383" s="625"/>
      <c r="DE383" s="625"/>
      <c r="DF383" s="625"/>
      <c r="DG383" s="625"/>
      <c r="DH383" s="625"/>
      <c r="DI383" s="625"/>
      <c r="DJ383" s="632"/>
      <c r="DK383" s="609"/>
      <c r="DL383" s="609"/>
      <c r="DM383" s="609"/>
      <c r="DN383" s="609"/>
      <c r="DO383" s="609"/>
      <c r="DP383" s="609"/>
      <c r="DQ383" s="609"/>
      <c r="DR383" s="609"/>
      <c r="DS383" s="609"/>
      <c r="DT383" s="609"/>
      <c r="DU383" s="610"/>
      <c r="DV383" s="15"/>
      <c r="DW383" s="614"/>
      <c r="DX383" s="614"/>
      <c r="DY383" s="614"/>
      <c r="DZ383" s="614"/>
      <c r="EA383" s="614"/>
      <c r="EB383" s="615"/>
      <c r="EC383" s="616"/>
      <c r="ED383" s="616"/>
      <c r="EE383" s="615"/>
      <c r="EF383" s="615"/>
      <c r="EG383" s="616"/>
      <c r="EH383" s="616"/>
      <c r="EI383" s="615"/>
      <c r="EJ383" s="615"/>
      <c r="EK383" s="616"/>
      <c r="EL383" s="616"/>
      <c r="EM383" s="615"/>
      <c r="EN383" s="606"/>
      <c r="EO383" s="606"/>
      <c r="EP383" s="606"/>
      <c r="EQ383" s="617"/>
      <c r="ER383" s="618"/>
      <c r="ES383" s="617"/>
      <c r="ET383" s="632"/>
      <c r="EU383" s="656"/>
      <c r="EV383" s="625"/>
      <c r="EW383" s="625"/>
      <c r="EX383" s="625"/>
      <c r="EY383" s="625"/>
      <c r="EZ383" s="625"/>
      <c r="FA383" s="625"/>
      <c r="FB383" s="625"/>
      <c r="FC383" s="625"/>
      <c r="FD383" s="625"/>
      <c r="FE383" s="625"/>
      <c r="FF383" s="625"/>
      <c r="FG383" s="632"/>
      <c r="FH383" s="609"/>
      <c r="FI383" s="609"/>
      <c r="FJ383" s="609"/>
      <c r="FK383" s="609"/>
      <c r="FL383" s="609"/>
      <c r="FM383" s="609"/>
      <c r="FN383" s="609"/>
      <c r="FO383" s="609"/>
      <c r="FP383" s="609"/>
      <c r="FQ383" s="609"/>
      <c r="FR383" s="610"/>
      <c r="FS383" s="15"/>
      <c r="FT383" s="614"/>
      <c r="FU383" s="614"/>
      <c r="FV383" s="614"/>
      <c r="FW383" s="614"/>
      <c r="FX383" s="614"/>
      <c r="FY383" s="615"/>
      <c r="FZ383" s="616"/>
      <c r="GA383" s="616"/>
      <c r="GB383" s="615"/>
      <c r="GC383" s="615"/>
      <c r="GD383" s="616"/>
      <c r="GE383" s="616"/>
      <c r="GF383" s="615"/>
      <c r="GG383" s="615"/>
      <c r="GH383" s="616"/>
      <c r="GI383" s="616"/>
      <c r="GJ383" s="615"/>
      <c r="GK383" s="606"/>
      <c r="GL383" s="606"/>
      <c r="GM383" s="606"/>
      <c r="GN383" s="617"/>
      <c r="GO383" s="618"/>
      <c r="GP383" s="617"/>
      <c r="GQ383" s="632"/>
      <c r="GR383" s="6"/>
    </row>
    <row r="384" spans="1:200" ht="10.5" customHeight="1" x14ac:dyDescent="0.25">
      <c r="A384" s="244"/>
      <c r="B384" s="1158"/>
      <c r="C384" s="9" t="str">
        <f>Bitácora!$J$3</f>
        <v>MONO-MOTOR</v>
      </c>
      <c r="D384" s="10" t="str">
        <f>Bitácora!$K$3</f>
        <v>MULTI-MOTOR</v>
      </c>
      <c r="E384" s="10" t="str">
        <f>Bitácora!$L$3</f>
        <v>TURBO-HÉLICE</v>
      </c>
      <c r="F384" s="10" t="str">
        <f>Bitácora!$M$3</f>
        <v>TURBO-JET</v>
      </c>
      <c r="G384" s="10" t="str">
        <f>Bitácora!$N$3</f>
        <v>LSA</v>
      </c>
      <c r="H384" s="10" t="str">
        <f>Bitácora!$O$2</f>
        <v>HELICÓPTERO</v>
      </c>
      <c r="I384" s="10" t="str">
        <f>Bitácora!$P$2</f>
        <v>PLANEADOR</v>
      </c>
      <c r="J384" s="10" t="str">
        <f>Bitácora!$Q$2</f>
        <v>OTROS</v>
      </c>
      <c r="K384" s="10">
        <f>Bitácora!$S$3</f>
        <v>0</v>
      </c>
      <c r="L384" s="11"/>
      <c r="M384" s="11" t="s">
        <v>86</v>
      </c>
      <c r="N384" s="12"/>
      <c r="O384" s="611"/>
      <c r="P384" s="611"/>
      <c r="Q384" s="611"/>
      <c r="R384" s="611"/>
      <c r="S384" s="611"/>
      <c r="T384" s="611"/>
      <c r="U384" s="611"/>
      <c r="V384" s="611"/>
      <c r="W384" s="611"/>
      <c r="X384" s="611"/>
      <c r="Y384" s="612"/>
      <c r="Z384" s="15"/>
      <c r="AA384" s="614"/>
      <c r="AB384" s="614"/>
      <c r="AC384" s="614"/>
      <c r="AD384" s="614"/>
      <c r="AE384" s="614"/>
      <c r="AF384" s="615"/>
      <c r="AG384" s="615"/>
      <c r="AH384" s="615"/>
      <c r="AI384" s="615"/>
      <c r="AJ384" s="615"/>
      <c r="AK384" s="615"/>
      <c r="AL384" s="615"/>
      <c r="AM384" s="615"/>
      <c r="AN384" s="615"/>
      <c r="AO384" s="615"/>
      <c r="AP384" s="615"/>
      <c r="AQ384" s="615"/>
      <c r="AR384" s="606"/>
      <c r="AS384" s="606"/>
      <c r="AT384" s="606"/>
      <c r="AU384" s="617"/>
      <c r="AV384" s="617"/>
      <c r="AW384" s="617"/>
      <c r="AX384" s="632"/>
      <c r="AY384" s="1158"/>
      <c r="AZ384" s="9" t="str">
        <f>Bitácora!$J$3</f>
        <v>MONO-MOTOR</v>
      </c>
      <c r="BA384" s="10" t="str">
        <f>Bitácora!$K$3</f>
        <v>MULTI-MOTOR</v>
      </c>
      <c r="BB384" s="10" t="str">
        <f>Bitácora!$L$3</f>
        <v>TURBO-HÉLICE</v>
      </c>
      <c r="BC384" s="10" t="str">
        <f>Bitácora!$M$3</f>
        <v>TURBO-JET</v>
      </c>
      <c r="BD384" s="10" t="str">
        <f>Bitácora!$N$3</f>
        <v>LSA</v>
      </c>
      <c r="BE384" s="10" t="str">
        <f>Bitácora!$O$2</f>
        <v>HELICÓPTERO</v>
      </c>
      <c r="BF384" s="10" t="str">
        <f>Bitácora!$P$2</f>
        <v>PLANEADOR</v>
      </c>
      <c r="BG384" s="10" t="str">
        <f>Bitácora!$Q$2</f>
        <v>OTROS</v>
      </c>
      <c r="BH384" s="10">
        <f>Bitácora!$S$3</f>
        <v>0</v>
      </c>
      <c r="BI384" s="11"/>
      <c r="BJ384" s="11" t="s">
        <v>86</v>
      </c>
      <c r="BK384" s="12"/>
      <c r="BL384" s="611"/>
      <c r="BM384" s="611"/>
      <c r="BN384" s="611"/>
      <c r="BO384" s="611"/>
      <c r="BP384" s="611"/>
      <c r="BQ384" s="611"/>
      <c r="BR384" s="611"/>
      <c r="BS384" s="611"/>
      <c r="BT384" s="611"/>
      <c r="BU384" s="611"/>
      <c r="BV384" s="612"/>
      <c r="BW384" s="15"/>
      <c r="BX384" s="614"/>
      <c r="BY384" s="614"/>
      <c r="BZ384" s="614"/>
      <c r="CA384" s="614"/>
      <c r="CB384" s="614"/>
      <c r="CC384" s="615"/>
      <c r="CD384" s="615"/>
      <c r="CE384" s="615"/>
      <c r="CF384" s="615"/>
      <c r="CG384" s="615"/>
      <c r="CH384" s="615"/>
      <c r="CI384" s="615"/>
      <c r="CJ384" s="615"/>
      <c r="CK384" s="615"/>
      <c r="CL384" s="615"/>
      <c r="CM384" s="615"/>
      <c r="CN384" s="615"/>
      <c r="CO384" s="606"/>
      <c r="CP384" s="606"/>
      <c r="CQ384" s="606"/>
      <c r="CR384" s="617"/>
      <c r="CS384" s="617"/>
      <c r="CT384" s="617"/>
      <c r="CU384" s="632"/>
      <c r="CV384" s="276"/>
      <c r="CW384" s="244"/>
      <c r="CX384" s="1158"/>
      <c r="CY384" s="9" t="str">
        <f>Bitácora!$J$3</f>
        <v>MONO-MOTOR</v>
      </c>
      <c r="CZ384" s="10" t="str">
        <f>Bitácora!$K$3</f>
        <v>MULTI-MOTOR</v>
      </c>
      <c r="DA384" s="10" t="str">
        <f>Bitácora!$L$3</f>
        <v>TURBO-HÉLICE</v>
      </c>
      <c r="DB384" s="10" t="str">
        <f>Bitácora!$M$3</f>
        <v>TURBO-JET</v>
      </c>
      <c r="DC384" s="10" t="str">
        <f>Bitácora!$N$3</f>
        <v>LSA</v>
      </c>
      <c r="DD384" s="10" t="str">
        <f>Bitácora!$O$2</f>
        <v>HELICÓPTERO</v>
      </c>
      <c r="DE384" s="10" t="str">
        <f>Bitácora!$P$2</f>
        <v>PLANEADOR</v>
      </c>
      <c r="DF384" s="10" t="str">
        <f>Bitácora!$Q$2</f>
        <v>OTROS</v>
      </c>
      <c r="DG384" s="10">
        <f>Bitácora!$S$3</f>
        <v>0</v>
      </c>
      <c r="DH384" s="11"/>
      <c r="DI384" s="11" t="s">
        <v>86</v>
      </c>
      <c r="DJ384" s="12"/>
      <c r="DK384" s="611"/>
      <c r="DL384" s="611"/>
      <c r="DM384" s="611"/>
      <c r="DN384" s="611"/>
      <c r="DO384" s="611"/>
      <c r="DP384" s="611"/>
      <c r="DQ384" s="611"/>
      <c r="DR384" s="611"/>
      <c r="DS384" s="611"/>
      <c r="DT384" s="611"/>
      <c r="DU384" s="612"/>
      <c r="DV384" s="15"/>
      <c r="DW384" s="614"/>
      <c r="DX384" s="614"/>
      <c r="DY384" s="614"/>
      <c r="DZ384" s="614"/>
      <c r="EA384" s="614"/>
      <c r="EB384" s="615"/>
      <c r="EC384" s="615"/>
      <c r="ED384" s="615"/>
      <c r="EE384" s="615"/>
      <c r="EF384" s="615"/>
      <c r="EG384" s="615"/>
      <c r="EH384" s="615"/>
      <c r="EI384" s="615"/>
      <c r="EJ384" s="615"/>
      <c r="EK384" s="615"/>
      <c r="EL384" s="615"/>
      <c r="EM384" s="615"/>
      <c r="EN384" s="606"/>
      <c r="EO384" s="606"/>
      <c r="EP384" s="606"/>
      <c r="EQ384" s="617"/>
      <c r="ER384" s="617"/>
      <c r="ES384" s="617"/>
      <c r="ET384" s="632"/>
      <c r="EU384" s="1158"/>
      <c r="EV384" s="9" t="str">
        <f>Bitácora!$J$3</f>
        <v>MONO-MOTOR</v>
      </c>
      <c r="EW384" s="10" t="str">
        <f>Bitácora!$K$3</f>
        <v>MULTI-MOTOR</v>
      </c>
      <c r="EX384" s="10" t="str">
        <f>Bitácora!$L$3</f>
        <v>TURBO-HÉLICE</v>
      </c>
      <c r="EY384" s="10" t="str">
        <f>Bitácora!$M$3</f>
        <v>TURBO-JET</v>
      </c>
      <c r="EZ384" s="10" t="str">
        <f>Bitácora!$N$3</f>
        <v>LSA</v>
      </c>
      <c r="FA384" s="10" t="str">
        <f>Bitácora!$O$2</f>
        <v>HELICÓPTERO</v>
      </c>
      <c r="FB384" s="10" t="str">
        <f>Bitácora!$P$2</f>
        <v>PLANEADOR</v>
      </c>
      <c r="FC384" s="10" t="str">
        <f>Bitácora!$Q$2</f>
        <v>OTROS</v>
      </c>
      <c r="FD384" s="10">
        <f>Bitácora!$S$3</f>
        <v>0</v>
      </c>
      <c r="FE384" s="11"/>
      <c r="FF384" s="11" t="s">
        <v>86</v>
      </c>
      <c r="FG384" s="12"/>
      <c r="FH384" s="611"/>
      <c r="FI384" s="611"/>
      <c r="FJ384" s="611"/>
      <c r="FK384" s="611"/>
      <c r="FL384" s="611"/>
      <c r="FM384" s="611"/>
      <c r="FN384" s="611"/>
      <c r="FO384" s="611"/>
      <c r="FP384" s="611"/>
      <c r="FQ384" s="611"/>
      <c r="FR384" s="612"/>
      <c r="FS384" s="15"/>
      <c r="FT384" s="614"/>
      <c r="FU384" s="614"/>
      <c r="FV384" s="614"/>
      <c r="FW384" s="614"/>
      <c r="FX384" s="614"/>
      <c r="FY384" s="615"/>
      <c r="FZ384" s="615"/>
      <c r="GA384" s="615"/>
      <c r="GB384" s="615"/>
      <c r="GC384" s="615"/>
      <c r="GD384" s="615"/>
      <c r="GE384" s="615"/>
      <c r="GF384" s="615"/>
      <c r="GG384" s="615"/>
      <c r="GH384" s="615"/>
      <c r="GI384" s="615"/>
      <c r="GJ384" s="615"/>
      <c r="GK384" s="606"/>
      <c r="GL384" s="606"/>
      <c r="GM384" s="606"/>
      <c r="GN384" s="617"/>
      <c r="GO384" s="617"/>
      <c r="GP384" s="617"/>
      <c r="GQ384" s="632"/>
      <c r="GR384" s="6"/>
    </row>
    <row r="385" spans="1:200" ht="4.5" customHeight="1" x14ac:dyDescent="0.25">
      <c r="A385" s="244"/>
      <c r="B385" s="636"/>
      <c r="C385" s="637"/>
      <c r="D385" s="637"/>
      <c r="E385" s="637"/>
      <c r="F385" s="637"/>
      <c r="G385" s="637"/>
      <c r="H385" s="637"/>
      <c r="I385" s="637"/>
      <c r="J385" s="637"/>
      <c r="K385" s="637"/>
      <c r="L385" s="637"/>
      <c r="M385" s="637"/>
      <c r="N385" s="637"/>
      <c r="O385" s="638"/>
      <c r="P385" s="638"/>
      <c r="Q385" s="638"/>
      <c r="R385" s="638"/>
      <c r="S385" s="638"/>
      <c r="T385" s="638"/>
      <c r="U385" s="638"/>
      <c r="V385" s="638"/>
      <c r="W385" s="638"/>
      <c r="X385" s="638"/>
      <c r="Y385" s="638"/>
      <c r="Z385" s="15"/>
      <c r="AA385" s="613" t="str">
        <f>IF(Portada!$A$1="www.fly-logics.com","SEP",0)</f>
        <v>SEP</v>
      </c>
      <c r="AB385" s="614"/>
      <c r="AC385" s="614"/>
      <c r="AD385" s="614"/>
      <c r="AE385" s="614"/>
      <c r="AF385" s="605" t="str">
        <f>IF(SUMIFS(Bitácora!$Y$5:$Y$1036129,Bitácora!$D$5:$D$1036129,F357,Bitácora!$AN$5:$AN$1036129,V357,Bitácora!$E$5:$E$1036129,L357,Bitácora!$AM$5:$AM$1036129,AA385)=0," ",SUMIFS(Bitácora!$Y$5:$Y$1036129,Bitácora!$D$5:$D$1036129,F357,Bitácora!$AN$5:$AN$1036129,V357,Bitácora!$E$5:$E$1036129,L357,Bitácora!$AM$5:$AM$1036129,AA385))</f>
        <v xml:space="preserve"> </v>
      </c>
      <c r="AG385" s="615"/>
      <c r="AH385" s="615"/>
      <c r="AI385" s="615"/>
      <c r="AJ385" s="605" t="str">
        <f>IF(SUMIFS(Bitácora!$Z$5:$Z$1036129,Bitácora!$D$5:$D$1036129,F357,Bitácora!$AN$5:$AN$1036129,V357,Bitácora!$E$5:$E$1036129,L357,Bitácora!$AM$5:$AM$1036129,AA385)=0," ",SUMIFS(Bitácora!$Z$5:$Z$1036129,Bitácora!$D$5:$D$1036129,F357,Bitácora!$AN$5:$AN$1036129,V357,Bitácora!$E$5:$E$1036129,L357,Bitácora!$AM$5:$AM$1036129,AA385))</f>
        <v xml:space="preserve"> </v>
      </c>
      <c r="AK385" s="615"/>
      <c r="AL385" s="615"/>
      <c r="AM385" s="615"/>
      <c r="AN385" s="605" t="str">
        <f>IF(SUMIFS(Bitácora!$AA$5:$AA$1036129,Bitácora!$D$5:$D$1036129,F357,Bitácora!$AN$5:$AN$1036129,V357,Bitácora!$E$5:$E$1036129,L357,Bitácora!$AM$5:$AM$1036129,AA385)=0," ",SUMIFS(Bitácora!$AA$5:$AA$1036129,Bitácora!$D$5:$D$1036129,F357,Bitácora!$AN$5:$AN$1036129,V357,Bitácora!$E$5:$E$1036129,L357,Bitácora!$AM$5:$AM$1036129,AA385))</f>
        <v xml:space="preserve"> </v>
      </c>
      <c r="AO385" s="615"/>
      <c r="AP385" s="615"/>
      <c r="AQ385" s="615"/>
      <c r="AR385" s="606" t="str">
        <f>IF(SUMIFS(Bitácora!$AE$5:$AE$1036129,Bitácora!$D$5:$D$1036129,F357,Bitácora!$AN$5:$AN$1036129,V357,Bitácora!$E$5:$E$1036129,L357,Bitácora!$AM$5:$AM$1036129,AA385)=0," ",SUMIFS(Bitácora!$AC$5:$AC$1036129,Bitácora!$D$5:$D$1036129,F357,Bitácora!$AN$5:$AN$1036129,V357,Bitácora!$E$5:$E$1036129,L357,Bitácora!$AM$5:$AM$1036129,AA385))</f>
        <v xml:space="preserve"> </v>
      </c>
      <c r="AS385" s="606"/>
      <c r="AT385" s="606"/>
      <c r="AU385" s="606" t="str">
        <f>IF(SUMIFS(Bitácora!$AF$5:$AF$1036129,Bitácora!$D$5:$D$1036129,F357,Bitácora!$AN$5:$AN$1036129,V357,Bitácora!$E$5:$E$1036129,L357,Bitácora!$AM$5:$AM$1036129,AA385)=0," ",SUMIFS(Bitácora!$AF$5:$AF$1036129,Bitácora!$D$5:$D$1036129,F357,Bitácora!$AN$5:$AN$1036129,V357,Bitácora!$E$5:$E$1036129,L357,Bitácora!$AM$5:$AM$1036129,AA385))</f>
        <v xml:space="preserve"> </v>
      </c>
      <c r="AV385" s="617"/>
      <c r="AW385" s="617"/>
      <c r="AX385" s="632"/>
      <c r="AY385" s="636"/>
      <c r="AZ385" s="637"/>
      <c r="BA385" s="637"/>
      <c r="BB385" s="637"/>
      <c r="BC385" s="637"/>
      <c r="BD385" s="637"/>
      <c r="BE385" s="637"/>
      <c r="BF385" s="637"/>
      <c r="BG385" s="637"/>
      <c r="BH385" s="637"/>
      <c r="BI385" s="637"/>
      <c r="BJ385" s="637"/>
      <c r="BK385" s="637"/>
      <c r="BL385" s="638"/>
      <c r="BM385" s="638"/>
      <c r="BN385" s="638"/>
      <c r="BO385" s="638"/>
      <c r="BP385" s="638"/>
      <c r="BQ385" s="638"/>
      <c r="BR385" s="638"/>
      <c r="BS385" s="638"/>
      <c r="BT385" s="638"/>
      <c r="BU385" s="638"/>
      <c r="BV385" s="638"/>
      <c r="BW385" s="15"/>
      <c r="BX385" s="613" t="str">
        <f>IF(Portada!$A$1="www.fly-logics.com","SEP",0)</f>
        <v>SEP</v>
      </c>
      <c r="BY385" s="614"/>
      <c r="BZ385" s="614"/>
      <c r="CA385" s="614"/>
      <c r="CB385" s="614"/>
      <c r="CC385" s="605" t="str">
        <f>IF(SUMIFS(Bitácora!$Y$5:$Y$1036129,Bitácora!$D$5:$D$1036129,BC357,Bitácora!$AN$5:$AN$1036129,BS357,Bitácora!$E$5:$E$1036129,BI357,Bitácora!$AM$5:$AM$1036129,BX385)=0," ",SUMIFS(Bitácora!$Y$5:$Y$1036129,Bitácora!$D$5:$D$1036129,BC357,Bitácora!$AN$5:$AN$1036129,BS357,Bitácora!$E$5:$E$1036129,BI357,Bitácora!$AM$5:$AM$1036129,BX385))</f>
        <v xml:space="preserve"> </v>
      </c>
      <c r="CD385" s="615"/>
      <c r="CE385" s="615"/>
      <c r="CF385" s="615"/>
      <c r="CG385" s="605" t="str">
        <f>IF(SUMIFS(Bitácora!$Z$5:$Z$1036129,Bitácora!$D$5:$D$1036129,BC357,Bitácora!$AN$5:$AN$1036129,BS357,Bitácora!$E$5:$E$1036129,BI357,Bitácora!$AM$5:$AM$1036129,BX385)=0," ",SUMIFS(Bitácora!$Z$5:$Z$1036129,Bitácora!$D$5:$D$1036129,BC357,Bitácora!$AN$5:$AN$1036129,BS357,Bitácora!$E$5:$E$1036129,BI357,Bitácora!$AM$5:$AM$1036129,BX385))</f>
        <v xml:space="preserve"> </v>
      </c>
      <c r="CH385" s="615"/>
      <c r="CI385" s="615"/>
      <c r="CJ385" s="615"/>
      <c r="CK385" s="605" t="str">
        <f>IF(SUMIFS(Bitácora!$AA$5:$AA$1036129,Bitácora!$D$5:$D$1036129,BC357,Bitácora!$AN$5:$AN$1036129,BS357,Bitácora!$E$5:$E$1036129,BI357,Bitácora!$AM$5:$AM$1036129,BX385)=0," ",SUMIFS(Bitácora!$AA$5:$AA$1036129,Bitácora!$D$5:$D$1036129,BC357,Bitácora!$AN$5:$AN$1036129,BS357,Bitácora!$E$5:$E$1036129,BI357,Bitácora!$AM$5:$AM$1036129,BX385))</f>
        <v xml:space="preserve"> </v>
      </c>
      <c r="CL385" s="615"/>
      <c r="CM385" s="615"/>
      <c r="CN385" s="615"/>
      <c r="CO385" s="606" t="str">
        <f>IF(SUMIFS(Bitácora!$AE$5:$AE$1036129,Bitácora!$D$5:$D$1036129,BC357,Bitácora!$AN$5:$AN$1036129,BS357,Bitácora!$E$5:$E$1036129,BI357,Bitácora!$AM$5:$AM$1036129,BX385)=0," ",SUMIFS(Bitácora!$AC$5:$AC$1036129,Bitácora!$D$5:$D$1036129,BC357,Bitácora!$AN$5:$AN$1036129,BS357,Bitácora!$E$5:$E$1036129,BI357,Bitácora!$AM$5:$AM$1036129,BX385))</f>
        <v xml:space="preserve"> </v>
      </c>
      <c r="CP385" s="606"/>
      <c r="CQ385" s="606"/>
      <c r="CR385" s="606" t="str">
        <f>IF(SUMIFS(Bitácora!$AF$5:$AF$1036129,Bitácora!$D$5:$D$1036129,BC357,Bitácora!$AN$5:$AN$1036129,BS357,Bitácora!$E$5:$E$1036129,BI357,Bitácora!$AM$5:$AM$1036129,BX385)=0," ",SUMIFS(Bitácora!$AF$5:$AF$1036129,Bitácora!$D$5:$D$1036129,BC357,Bitácora!$AN$5:$AN$1036129,BS357,Bitácora!$E$5:$E$1036129,BI357,Bitácora!$AM$5:$AM$1036129,BX385))</f>
        <v xml:space="preserve"> </v>
      </c>
      <c r="CS385" s="617"/>
      <c r="CT385" s="617"/>
      <c r="CU385" s="632"/>
      <c r="CV385" s="276"/>
      <c r="CW385" s="244"/>
      <c r="CX385" s="636"/>
      <c r="CY385" s="637"/>
      <c r="CZ385" s="637"/>
      <c r="DA385" s="637"/>
      <c r="DB385" s="637"/>
      <c r="DC385" s="637"/>
      <c r="DD385" s="637"/>
      <c r="DE385" s="637"/>
      <c r="DF385" s="637"/>
      <c r="DG385" s="637"/>
      <c r="DH385" s="637"/>
      <c r="DI385" s="637"/>
      <c r="DJ385" s="637"/>
      <c r="DK385" s="638"/>
      <c r="DL385" s="638"/>
      <c r="DM385" s="638"/>
      <c r="DN385" s="638"/>
      <c r="DO385" s="638"/>
      <c r="DP385" s="638"/>
      <c r="DQ385" s="638"/>
      <c r="DR385" s="638"/>
      <c r="DS385" s="638"/>
      <c r="DT385" s="638"/>
      <c r="DU385" s="638"/>
      <c r="DV385" s="15"/>
      <c r="DW385" s="613" t="str">
        <f>IF(Portada!$A$1="www.fly-logics.com","SEP",0)</f>
        <v>SEP</v>
      </c>
      <c r="DX385" s="614"/>
      <c r="DY385" s="614"/>
      <c r="DZ385" s="614"/>
      <c r="EA385" s="614"/>
      <c r="EB385" s="605" t="str">
        <f>IF(SUMIFS(Bitácora!$Y$5:$Y$1036129,Bitácora!$D$5:$D$1036129,DB357,Bitácora!$AN$5:$AN$1036129,DR357,Bitácora!$E$5:$E$1036129,DH357,Bitácora!$AM$5:$AM$1036129,DW385)=0," ",SUMIFS(Bitácora!$Y$5:$Y$1036129,Bitácora!$D$5:$D$1036129,DB357,Bitácora!$AN$5:$AN$1036129,DR357,Bitácora!$E$5:$E$1036129,DH357,Bitácora!$AM$5:$AM$1036129,DW385))</f>
        <v xml:space="preserve"> </v>
      </c>
      <c r="EC385" s="615"/>
      <c r="ED385" s="615"/>
      <c r="EE385" s="615"/>
      <c r="EF385" s="605" t="str">
        <f>IF(SUMIFS(Bitácora!$Z$5:$Z$1036129,Bitácora!$D$5:$D$1036129,DB357,Bitácora!$AN$5:$AN$1036129,DR357,Bitácora!$E$5:$E$1036129,DH357,Bitácora!$AM$5:$AM$1036129,DW385)=0," ",SUMIFS(Bitácora!$Z$5:$Z$1036129,Bitácora!$D$5:$D$1036129,DB357,Bitácora!$AN$5:$AN$1036129,DR357,Bitácora!$E$5:$E$1036129,DH357,Bitácora!$AM$5:$AM$1036129,DW385))</f>
        <v xml:space="preserve"> </v>
      </c>
      <c r="EG385" s="615"/>
      <c r="EH385" s="615"/>
      <c r="EI385" s="615"/>
      <c r="EJ385" s="605" t="str">
        <f>IF(SUMIFS(Bitácora!$AA$5:$AA$1036129,Bitácora!$D$5:$D$1036129,DB357,Bitácora!$AN$5:$AN$1036129,DR357,Bitácora!$E$5:$E$1036129,DH357,Bitácora!$AM$5:$AM$1036129,DW385)=0," ",SUMIFS(Bitácora!$AA$5:$AA$1036129,Bitácora!$D$5:$D$1036129,DB357,Bitácora!$AN$5:$AN$1036129,DR357,Bitácora!$E$5:$E$1036129,DH357,Bitácora!$AM$5:$AM$1036129,DW385))</f>
        <v xml:space="preserve"> </v>
      </c>
      <c r="EK385" s="615"/>
      <c r="EL385" s="615"/>
      <c r="EM385" s="615"/>
      <c r="EN385" s="606" t="str">
        <f>IF(SUMIFS(Bitácora!$AE$5:$AE$1036129,Bitácora!$D$5:$D$1036129,DB357,Bitácora!$AN$5:$AN$1036129,DR357,Bitácora!$E$5:$E$1036129,DH357,Bitácora!$AM$5:$AM$1036129,DW385)=0," ",SUMIFS(Bitácora!$AC$5:$AC$1036129,Bitácora!$D$5:$D$1036129,DB357,Bitácora!$AN$5:$AN$1036129,DR357,Bitácora!$E$5:$E$1036129,DH357,Bitácora!$AM$5:$AM$1036129,DW385))</f>
        <v xml:space="preserve"> </v>
      </c>
      <c r="EO385" s="606"/>
      <c r="EP385" s="606"/>
      <c r="EQ385" s="606" t="str">
        <f>IF(SUMIFS(Bitácora!$AF$5:$AF$1036129,Bitácora!$D$5:$D$1036129,DB357,Bitácora!$AN$5:$AN$1036129,DR357,Bitácora!$E$5:$E$1036129,DH357,Bitácora!$AM$5:$AM$1036129,DW385)=0," ",SUMIFS(Bitácora!$AF$5:$AF$1036129,Bitácora!$D$5:$D$1036129,DB357,Bitácora!$AN$5:$AN$1036129,DR357,Bitácora!$E$5:$E$1036129,DH357,Bitácora!$AM$5:$AM$1036129,DW385))</f>
        <v xml:space="preserve"> </v>
      </c>
      <c r="ER385" s="617"/>
      <c r="ES385" s="617"/>
      <c r="ET385" s="632"/>
      <c r="EU385" s="636"/>
      <c r="EV385" s="637"/>
      <c r="EW385" s="637"/>
      <c r="EX385" s="637"/>
      <c r="EY385" s="637"/>
      <c r="EZ385" s="637"/>
      <c r="FA385" s="637"/>
      <c r="FB385" s="637"/>
      <c r="FC385" s="637"/>
      <c r="FD385" s="637"/>
      <c r="FE385" s="637"/>
      <c r="FF385" s="637"/>
      <c r="FG385" s="637"/>
      <c r="FH385" s="638"/>
      <c r="FI385" s="638"/>
      <c r="FJ385" s="638"/>
      <c r="FK385" s="638"/>
      <c r="FL385" s="638"/>
      <c r="FM385" s="638"/>
      <c r="FN385" s="638"/>
      <c r="FO385" s="638"/>
      <c r="FP385" s="638"/>
      <c r="FQ385" s="638"/>
      <c r="FR385" s="638"/>
      <c r="FS385" s="15"/>
      <c r="FT385" s="613" t="str">
        <f>IF(Portada!$A$1="www.fly-logics.com","SEP",0)</f>
        <v>SEP</v>
      </c>
      <c r="FU385" s="614"/>
      <c r="FV385" s="614"/>
      <c r="FW385" s="614"/>
      <c r="FX385" s="614"/>
      <c r="FY385" s="605" t="str">
        <f>IF(SUMIFS(Bitácora!$Y$5:$Y$1036129,Bitácora!$D$5:$D$1036129,EY357,Bitácora!$AN$5:$AN$1036129,FO357,Bitácora!$E$5:$E$1036129,FE357,Bitácora!$AM$5:$AM$1036129,FT385)=0," ",SUMIFS(Bitácora!$Y$5:$Y$1036129,Bitácora!$D$5:$D$1036129,EY357,Bitácora!$AN$5:$AN$1036129,FO357,Bitácora!$E$5:$E$1036129,FE357,Bitácora!$AM$5:$AM$1036129,FT385))</f>
        <v xml:space="preserve"> </v>
      </c>
      <c r="FZ385" s="615"/>
      <c r="GA385" s="615"/>
      <c r="GB385" s="615"/>
      <c r="GC385" s="605" t="str">
        <f>IF(SUMIFS(Bitácora!$Z$5:$Z$1036129,Bitácora!$D$5:$D$1036129,EY357,Bitácora!$AN$5:$AN$1036129,FO357,Bitácora!$E$5:$E$1036129,FE357,Bitácora!$AM$5:$AM$1036129,FT385)=0," ",SUMIFS(Bitácora!$Z$5:$Z$1036129,Bitácora!$D$5:$D$1036129,EY357,Bitácora!$AN$5:$AN$1036129,FO357,Bitácora!$E$5:$E$1036129,FE357,Bitácora!$AM$5:$AM$1036129,FT385))</f>
        <v xml:space="preserve"> </v>
      </c>
      <c r="GD385" s="615"/>
      <c r="GE385" s="615"/>
      <c r="GF385" s="615"/>
      <c r="GG385" s="605" t="str">
        <f>IF(SUMIFS(Bitácora!$AA$5:$AA$1036129,Bitácora!$D$5:$D$1036129,EY357,Bitácora!$AN$5:$AN$1036129,FO357,Bitácora!$E$5:$E$1036129,FE357,Bitácora!$AM$5:$AM$1036129,FT385)=0," ",SUMIFS(Bitácora!$AA$5:$AA$1036129,Bitácora!$D$5:$D$1036129,EY357,Bitácora!$AN$5:$AN$1036129,FO357,Bitácora!$E$5:$E$1036129,FE357,Bitácora!$AM$5:$AM$1036129,FT385))</f>
        <v xml:space="preserve"> </v>
      </c>
      <c r="GH385" s="615"/>
      <c r="GI385" s="615"/>
      <c r="GJ385" s="615"/>
      <c r="GK385" s="606" t="str">
        <f>IF(SUMIFS(Bitácora!$AE$5:$AE$1036129,Bitácora!$D$5:$D$1036129,EY357,Bitácora!$AN$5:$AN$1036129,FO357,Bitácora!$E$5:$E$1036129,FE357,Bitácora!$AM$5:$AM$1036129,FT385)=0," ",SUMIFS(Bitácora!$AC$5:$AC$1036129,Bitácora!$D$5:$D$1036129,EY357,Bitácora!$AN$5:$AN$1036129,FO357,Bitácora!$E$5:$E$1036129,FE357,Bitácora!$AM$5:$AM$1036129,FT385))</f>
        <v xml:space="preserve"> </v>
      </c>
      <c r="GL385" s="606"/>
      <c r="GM385" s="606"/>
      <c r="GN385" s="606" t="str">
        <f>IF(SUMIFS(Bitácora!$AF$5:$AF$1036129,Bitácora!$D$5:$D$1036129,EY357,Bitácora!$AN$5:$AN$1036129,FO357,Bitácora!$E$5:$E$1036129,FE357,Bitácora!$AM$5:$AM$1036129,FT385)=0," ",SUMIFS(Bitácora!$AF$5:$AF$1036129,Bitácora!$D$5:$D$1036129,EY357,Bitácora!$AN$5:$AN$1036129,FO357,Bitácora!$E$5:$E$1036129,FE357,Bitácora!$AM$5:$AM$1036129,FT385))</f>
        <v xml:space="preserve"> </v>
      </c>
      <c r="GO385" s="617"/>
      <c r="GP385" s="617"/>
      <c r="GQ385" s="632"/>
      <c r="GR385" s="6"/>
    </row>
    <row r="386" spans="1:200" ht="10.5" customHeight="1" x14ac:dyDescent="0.25">
      <c r="A386" s="244"/>
      <c r="B386" s="630"/>
      <c r="C386" s="1180" t="str">
        <f>IF(Portada!$A$1="www.fly-logics.com","APROXIMACIONES",0)</f>
        <v>APROXIMACIONES</v>
      </c>
      <c r="D386" s="1181"/>
      <c r="E386" s="1181"/>
      <c r="F386" s="1181"/>
      <c r="G386" s="1181"/>
      <c r="H386" s="1181"/>
      <c r="I386" s="1181"/>
      <c r="J386" s="1181"/>
      <c r="K386" s="1181"/>
      <c r="L386" s="1181"/>
      <c r="M386" s="1181"/>
      <c r="N386" s="1181"/>
      <c r="O386" s="1182"/>
      <c r="P386" s="642" t="str">
        <f>IF(Portada!$A$1="www.fly-logics.com","N° APP",0)</f>
        <v>N° APP</v>
      </c>
      <c r="Q386" s="613"/>
      <c r="R386" s="613"/>
      <c r="S386" s="613"/>
      <c r="T386" s="643"/>
      <c r="U386" s="1134">
        <f t="shared" ref="U386" si="508">IFERROR(SUM(C391,I391,O391,U391)," ")</f>
        <v>0</v>
      </c>
      <c r="V386" s="1135"/>
      <c r="W386" s="1135"/>
      <c r="X386" s="1135"/>
      <c r="Y386" s="1135"/>
      <c r="Z386" s="15"/>
      <c r="AA386" s="614"/>
      <c r="AB386" s="614"/>
      <c r="AC386" s="614"/>
      <c r="AD386" s="614"/>
      <c r="AE386" s="614"/>
      <c r="AF386" s="615"/>
      <c r="AG386" s="616"/>
      <c r="AH386" s="616"/>
      <c r="AI386" s="615"/>
      <c r="AJ386" s="615"/>
      <c r="AK386" s="616"/>
      <c r="AL386" s="616"/>
      <c r="AM386" s="615"/>
      <c r="AN386" s="615"/>
      <c r="AO386" s="616"/>
      <c r="AP386" s="616"/>
      <c r="AQ386" s="615"/>
      <c r="AR386" s="606"/>
      <c r="AS386" s="606"/>
      <c r="AT386" s="606"/>
      <c r="AU386" s="617"/>
      <c r="AV386" s="618"/>
      <c r="AW386" s="617"/>
      <c r="AX386" s="632"/>
      <c r="AY386" s="630"/>
      <c r="AZ386" s="1180" t="str">
        <f>IF(Portada!$A$1="www.fly-logics.com","APROXIMACIONES",0)</f>
        <v>APROXIMACIONES</v>
      </c>
      <c r="BA386" s="1181"/>
      <c r="BB386" s="1181"/>
      <c r="BC386" s="1181"/>
      <c r="BD386" s="1181"/>
      <c r="BE386" s="1181"/>
      <c r="BF386" s="1181"/>
      <c r="BG386" s="1181"/>
      <c r="BH386" s="1181"/>
      <c r="BI386" s="1181"/>
      <c r="BJ386" s="1181"/>
      <c r="BK386" s="1181"/>
      <c r="BL386" s="1182"/>
      <c r="BM386" s="642" t="str">
        <f>IF(Portada!$A$1="www.fly-logics.com","N° APP",0)</f>
        <v>N° APP</v>
      </c>
      <c r="BN386" s="613"/>
      <c r="BO386" s="613"/>
      <c r="BP386" s="613"/>
      <c r="BQ386" s="643"/>
      <c r="BR386" s="1134">
        <f t="shared" ref="BR386" si="509">IFERROR(SUM(AZ391,BF391,BL391,BR391)," ")</f>
        <v>0</v>
      </c>
      <c r="BS386" s="1135"/>
      <c r="BT386" s="1135"/>
      <c r="BU386" s="1135"/>
      <c r="BV386" s="1135"/>
      <c r="BW386" s="15"/>
      <c r="BX386" s="614"/>
      <c r="BY386" s="614"/>
      <c r="BZ386" s="614"/>
      <c r="CA386" s="614"/>
      <c r="CB386" s="614"/>
      <c r="CC386" s="615"/>
      <c r="CD386" s="616"/>
      <c r="CE386" s="616"/>
      <c r="CF386" s="615"/>
      <c r="CG386" s="615"/>
      <c r="CH386" s="616"/>
      <c r="CI386" s="616"/>
      <c r="CJ386" s="615"/>
      <c r="CK386" s="615"/>
      <c r="CL386" s="616"/>
      <c r="CM386" s="616"/>
      <c r="CN386" s="615"/>
      <c r="CO386" s="606"/>
      <c r="CP386" s="606"/>
      <c r="CQ386" s="606"/>
      <c r="CR386" s="617"/>
      <c r="CS386" s="618"/>
      <c r="CT386" s="617"/>
      <c r="CU386" s="632"/>
      <c r="CV386" s="276"/>
      <c r="CW386" s="244"/>
      <c r="CX386" s="630"/>
      <c r="CY386" s="1180" t="str">
        <f>IF(Portada!$A$1="www.fly-logics.com","APROXIMACIONES",0)</f>
        <v>APROXIMACIONES</v>
      </c>
      <c r="CZ386" s="1181"/>
      <c r="DA386" s="1181"/>
      <c r="DB386" s="1181"/>
      <c r="DC386" s="1181"/>
      <c r="DD386" s="1181"/>
      <c r="DE386" s="1181"/>
      <c r="DF386" s="1181"/>
      <c r="DG386" s="1181"/>
      <c r="DH386" s="1181"/>
      <c r="DI386" s="1181"/>
      <c r="DJ386" s="1181"/>
      <c r="DK386" s="1182"/>
      <c r="DL386" s="642" t="str">
        <f>IF(Portada!$A$1="www.fly-logics.com","N° APP",0)</f>
        <v>N° APP</v>
      </c>
      <c r="DM386" s="613"/>
      <c r="DN386" s="613"/>
      <c r="DO386" s="613"/>
      <c r="DP386" s="643"/>
      <c r="DQ386" s="1134">
        <f t="shared" ref="DQ386" si="510">IFERROR(SUM(CY391,DE391,DK391,DQ391)," ")</f>
        <v>0</v>
      </c>
      <c r="DR386" s="1135"/>
      <c r="DS386" s="1135"/>
      <c r="DT386" s="1135"/>
      <c r="DU386" s="1135"/>
      <c r="DV386" s="15"/>
      <c r="DW386" s="614"/>
      <c r="DX386" s="614"/>
      <c r="DY386" s="614"/>
      <c r="DZ386" s="614"/>
      <c r="EA386" s="614"/>
      <c r="EB386" s="615"/>
      <c r="EC386" s="616"/>
      <c r="ED386" s="616"/>
      <c r="EE386" s="615"/>
      <c r="EF386" s="615"/>
      <c r="EG386" s="616"/>
      <c r="EH386" s="616"/>
      <c r="EI386" s="615"/>
      <c r="EJ386" s="615"/>
      <c r="EK386" s="616"/>
      <c r="EL386" s="616"/>
      <c r="EM386" s="615"/>
      <c r="EN386" s="606"/>
      <c r="EO386" s="606"/>
      <c r="EP386" s="606"/>
      <c r="EQ386" s="617"/>
      <c r="ER386" s="618"/>
      <c r="ES386" s="617"/>
      <c r="ET386" s="632"/>
      <c r="EU386" s="630"/>
      <c r="EV386" s="1180" t="str">
        <f>IF(Portada!$A$1="www.fly-logics.com","APROXIMACIONES",0)</f>
        <v>APROXIMACIONES</v>
      </c>
      <c r="EW386" s="1181"/>
      <c r="EX386" s="1181"/>
      <c r="EY386" s="1181"/>
      <c r="EZ386" s="1181"/>
      <c r="FA386" s="1181"/>
      <c r="FB386" s="1181"/>
      <c r="FC386" s="1181"/>
      <c r="FD386" s="1181"/>
      <c r="FE386" s="1181"/>
      <c r="FF386" s="1181"/>
      <c r="FG386" s="1181"/>
      <c r="FH386" s="1182"/>
      <c r="FI386" s="642" t="str">
        <f>IF(Portada!$A$1="www.fly-logics.com","N° APP",0)</f>
        <v>N° APP</v>
      </c>
      <c r="FJ386" s="613"/>
      <c r="FK386" s="613"/>
      <c r="FL386" s="613"/>
      <c r="FM386" s="643"/>
      <c r="FN386" s="1134">
        <f t="shared" ref="FN386" si="511">IFERROR(SUM(EV391,FB391,FH391,FN391)," ")</f>
        <v>0</v>
      </c>
      <c r="FO386" s="1135"/>
      <c r="FP386" s="1135"/>
      <c r="FQ386" s="1135"/>
      <c r="FR386" s="1135"/>
      <c r="FS386" s="15"/>
      <c r="FT386" s="614"/>
      <c r="FU386" s="614"/>
      <c r="FV386" s="614"/>
      <c r="FW386" s="614"/>
      <c r="FX386" s="614"/>
      <c r="FY386" s="615"/>
      <c r="FZ386" s="616"/>
      <c r="GA386" s="616"/>
      <c r="GB386" s="615"/>
      <c r="GC386" s="615"/>
      <c r="GD386" s="616"/>
      <c r="GE386" s="616"/>
      <c r="GF386" s="615"/>
      <c r="GG386" s="615"/>
      <c r="GH386" s="616"/>
      <c r="GI386" s="616"/>
      <c r="GJ386" s="615"/>
      <c r="GK386" s="606"/>
      <c r="GL386" s="606"/>
      <c r="GM386" s="606"/>
      <c r="GN386" s="617"/>
      <c r="GO386" s="618"/>
      <c r="GP386" s="617"/>
      <c r="GQ386" s="632"/>
      <c r="GR386" s="6"/>
    </row>
    <row r="387" spans="1:200" ht="8.85" customHeight="1" x14ac:dyDescent="0.25">
      <c r="A387" s="244"/>
      <c r="B387" s="630"/>
      <c r="C387" s="1181"/>
      <c r="D387" s="1181"/>
      <c r="E387" s="1181"/>
      <c r="F387" s="1181"/>
      <c r="G387" s="1181"/>
      <c r="H387" s="1181"/>
      <c r="I387" s="1181"/>
      <c r="J387" s="1181"/>
      <c r="K387" s="1181"/>
      <c r="L387" s="1181"/>
      <c r="M387" s="1181"/>
      <c r="N387" s="1181"/>
      <c r="O387" s="1182"/>
      <c r="P387" s="642"/>
      <c r="Q387" s="613"/>
      <c r="R387" s="613"/>
      <c r="S387" s="613"/>
      <c r="T387" s="643"/>
      <c r="U387" s="1134"/>
      <c r="V387" s="1135"/>
      <c r="W387" s="1135"/>
      <c r="X387" s="1135"/>
      <c r="Y387" s="1135"/>
      <c r="Z387" s="15"/>
      <c r="AA387" s="614"/>
      <c r="AB387" s="614"/>
      <c r="AC387" s="614"/>
      <c r="AD387" s="614"/>
      <c r="AE387" s="614"/>
      <c r="AF387" s="615"/>
      <c r="AG387" s="615"/>
      <c r="AH387" s="615"/>
      <c r="AI387" s="615"/>
      <c r="AJ387" s="615"/>
      <c r="AK387" s="615"/>
      <c r="AL387" s="615"/>
      <c r="AM387" s="615"/>
      <c r="AN387" s="615"/>
      <c r="AO387" s="615"/>
      <c r="AP387" s="615"/>
      <c r="AQ387" s="615"/>
      <c r="AR387" s="606"/>
      <c r="AS387" s="606"/>
      <c r="AT387" s="606"/>
      <c r="AU387" s="617"/>
      <c r="AV387" s="617"/>
      <c r="AW387" s="617"/>
      <c r="AX387" s="632"/>
      <c r="AY387" s="630"/>
      <c r="AZ387" s="1181"/>
      <c r="BA387" s="1181"/>
      <c r="BB387" s="1181"/>
      <c r="BC387" s="1181"/>
      <c r="BD387" s="1181"/>
      <c r="BE387" s="1181"/>
      <c r="BF387" s="1181"/>
      <c r="BG387" s="1181"/>
      <c r="BH387" s="1181"/>
      <c r="BI387" s="1181"/>
      <c r="BJ387" s="1181"/>
      <c r="BK387" s="1181"/>
      <c r="BL387" s="1182"/>
      <c r="BM387" s="642"/>
      <c r="BN387" s="613"/>
      <c r="BO387" s="613"/>
      <c r="BP387" s="613"/>
      <c r="BQ387" s="643"/>
      <c r="BR387" s="1134"/>
      <c r="BS387" s="1135"/>
      <c r="BT387" s="1135"/>
      <c r="BU387" s="1135"/>
      <c r="BV387" s="1135"/>
      <c r="BW387" s="15"/>
      <c r="BX387" s="614"/>
      <c r="BY387" s="614"/>
      <c r="BZ387" s="614"/>
      <c r="CA387" s="614"/>
      <c r="CB387" s="614"/>
      <c r="CC387" s="615"/>
      <c r="CD387" s="615"/>
      <c r="CE387" s="615"/>
      <c r="CF387" s="615"/>
      <c r="CG387" s="615"/>
      <c r="CH387" s="615"/>
      <c r="CI387" s="615"/>
      <c r="CJ387" s="615"/>
      <c r="CK387" s="615"/>
      <c r="CL387" s="615"/>
      <c r="CM387" s="615"/>
      <c r="CN387" s="615"/>
      <c r="CO387" s="606"/>
      <c r="CP387" s="606"/>
      <c r="CQ387" s="606"/>
      <c r="CR387" s="617"/>
      <c r="CS387" s="617"/>
      <c r="CT387" s="617"/>
      <c r="CU387" s="632"/>
      <c r="CV387" s="276"/>
      <c r="CW387" s="244"/>
      <c r="CX387" s="630"/>
      <c r="CY387" s="1181"/>
      <c r="CZ387" s="1181"/>
      <c r="DA387" s="1181"/>
      <c r="DB387" s="1181"/>
      <c r="DC387" s="1181"/>
      <c r="DD387" s="1181"/>
      <c r="DE387" s="1181"/>
      <c r="DF387" s="1181"/>
      <c r="DG387" s="1181"/>
      <c r="DH387" s="1181"/>
      <c r="DI387" s="1181"/>
      <c r="DJ387" s="1181"/>
      <c r="DK387" s="1182"/>
      <c r="DL387" s="642"/>
      <c r="DM387" s="613"/>
      <c r="DN387" s="613"/>
      <c r="DO387" s="613"/>
      <c r="DP387" s="643"/>
      <c r="DQ387" s="1134"/>
      <c r="DR387" s="1135"/>
      <c r="DS387" s="1135"/>
      <c r="DT387" s="1135"/>
      <c r="DU387" s="1135"/>
      <c r="DV387" s="15"/>
      <c r="DW387" s="614"/>
      <c r="DX387" s="614"/>
      <c r="DY387" s="614"/>
      <c r="DZ387" s="614"/>
      <c r="EA387" s="614"/>
      <c r="EB387" s="615"/>
      <c r="EC387" s="615"/>
      <c r="ED387" s="615"/>
      <c r="EE387" s="615"/>
      <c r="EF387" s="615"/>
      <c r="EG387" s="615"/>
      <c r="EH387" s="615"/>
      <c r="EI387" s="615"/>
      <c r="EJ387" s="615"/>
      <c r="EK387" s="615"/>
      <c r="EL387" s="615"/>
      <c r="EM387" s="615"/>
      <c r="EN387" s="606"/>
      <c r="EO387" s="606"/>
      <c r="EP387" s="606"/>
      <c r="EQ387" s="617"/>
      <c r="ER387" s="617"/>
      <c r="ES387" s="617"/>
      <c r="ET387" s="632"/>
      <c r="EU387" s="630"/>
      <c r="EV387" s="1181"/>
      <c r="EW387" s="1181"/>
      <c r="EX387" s="1181"/>
      <c r="EY387" s="1181"/>
      <c r="EZ387" s="1181"/>
      <c r="FA387" s="1181"/>
      <c r="FB387" s="1181"/>
      <c r="FC387" s="1181"/>
      <c r="FD387" s="1181"/>
      <c r="FE387" s="1181"/>
      <c r="FF387" s="1181"/>
      <c r="FG387" s="1181"/>
      <c r="FH387" s="1182"/>
      <c r="FI387" s="642"/>
      <c r="FJ387" s="613"/>
      <c r="FK387" s="613"/>
      <c r="FL387" s="613"/>
      <c r="FM387" s="643"/>
      <c r="FN387" s="1134"/>
      <c r="FO387" s="1135"/>
      <c r="FP387" s="1135"/>
      <c r="FQ387" s="1135"/>
      <c r="FR387" s="1135"/>
      <c r="FS387" s="15"/>
      <c r="FT387" s="614"/>
      <c r="FU387" s="614"/>
      <c r="FV387" s="614"/>
      <c r="FW387" s="614"/>
      <c r="FX387" s="614"/>
      <c r="FY387" s="615"/>
      <c r="FZ387" s="615"/>
      <c r="GA387" s="615"/>
      <c r="GB387" s="615"/>
      <c r="GC387" s="615"/>
      <c r="GD387" s="615"/>
      <c r="GE387" s="615"/>
      <c r="GF387" s="615"/>
      <c r="GG387" s="615"/>
      <c r="GH387" s="615"/>
      <c r="GI387" s="615"/>
      <c r="GJ387" s="615"/>
      <c r="GK387" s="606"/>
      <c r="GL387" s="606"/>
      <c r="GM387" s="606"/>
      <c r="GN387" s="617"/>
      <c r="GO387" s="617"/>
      <c r="GP387" s="617"/>
      <c r="GQ387" s="632"/>
      <c r="GR387" s="6"/>
    </row>
    <row r="388" spans="1:200" ht="5.25" customHeight="1" x14ac:dyDescent="0.25">
      <c r="A388" s="244"/>
      <c r="B388" s="630"/>
      <c r="C388" s="1181"/>
      <c r="D388" s="1181"/>
      <c r="E388" s="1181"/>
      <c r="F388" s="1181"/>
      <c r="G388" s="1181"/>
      <c r="H388" s="1181"/>
      <c r="I388" s="1181"/>
      <c r="J388" s="1181"/>
      <c r="K388" s="1181"/>
      <c r="L388" s="1181"/>
      <c r="M388" s="1181"/>
      <c r="N388" s="1181"/>
      <c r="O388" s="1182"/>
      <c r="P388" s="642"/>
      <c r="Q388" s="613"/>
      <c r="R388" s="613"/>
      <c r="S388" s="613"/>
      <c r="T388" s="643"/>
      <c r="U388" s="1134"/>
      <c r="V388" s="1135"/>
      <c r="W388" s="1135"/>
      <c r="X388" s="1135"/>
      <c r="Y388" s="1135"/>
      <c r="Z388" s="15"/>
      <c r="AA388" s="613" t="str">
        <f>IF(Portada!$A$1="www.fly-logics.com","OCT",0)</f>
        <v>OCT</v>
      </c>
      <c r="AB388" s="614"/>
      <c r="AC388" s="614"/>
      <c r="AD388" s="614"/>
      <c r="AE388" s="614"/>
      <c r="AF388" s="605" t="str">
        <f>IF(SUMIFS(Bitácora!$Y$5:$Y$1036129,Bitácora!$D$5:$D$1036129,F357,Bitácora!$AN$5:$AN$1036129,V357,Bitácora!$E$5:$E$1036129,L357,Bitácora!$AM$5:$AM$1036129,AA388)=0," ",SUMIFS(Bitácora!$Y$5:$Y$1036129,Bitácora!$D$5:$D$1036129,F357,Bitácora!$AN$5:$AN$1036129,V357,Bitácora!$E$5:$E$1036129,L357,Bitácora!$AM$5:$AM$1036129,AA388))</f>
        <v xml:space="preserve"> </v>
      </c>
      <c r="AG388" s="615"/>
      <c r="AH388" s="615"/>
      <c r="AI388" s="615"/>
      <c r="AJ388" s="605" t="str">
        <f>IF(SUMIFS(Bitácora!$Z$5:$Z$1036129,Bitácora!$D$5:$D$1036129,F357,Bitácora!$AN$5:$AN$1036129,V357,Bitácora!$E$5:$E$1036129,L357,Bitácora!$AM$5:$AM$1036129,AA388)=0," ",SUMIFS(Bitácora!$Z$5:$Z$1036129,Bitácora!$D$5:$D$1036129,F357,Bitácora!$AN$5:$AN$1036129,V357,Bitácora!$E$5:$E$1036129,L357,Bitácora!$AM$5:$AM$1036129,AA388))</f>
        <v xml:space="preserve"> </v>
      </c>
      <c r="AK388" s="615"/>
      <c r="AL388" s="615"/>
      <c r="AM388" s="615"/>
      <c r="AN388" s="605" t="str">
        <f>IF(SUMIFS(Bitácora!$AA$5:$AA$1036129,Bitácora!$D$5:$D$1036129,F357,Bitácora!$AN$5:$AN$1036129,V357,Bitácora!$E$5:$E$1036129,L357,Bitácora!$AM$5:$AM$1036129,AA388)=0," ",SUMIFS(Bitácora!$AA$5:$AA$1036129,Bitácora!$D$5:$D$1036129,F357,Bitácora!$AN$5:$AN$1036129,V357,Bitácora!$E$5:$E$1036129,L357,Bitácora!$AM$5:$AM$1036129,AA388))</f>
        <v xml:space="preserve"> </v>
      </c>
      <c r="AO388" s="615"/>
      <c r="AP388" s="615"/>
      <c r="AQ388" s="615"/>
      <c r="AR388" s="606" t="str">
        <f>IF(SUMIFS(Bitácora!$AE$5:$AE$1036129,Bitácora!$D$5:$D$1036129,F357,Bitácora!$AN$5:$AN$1036129,V357,Bitácora!$E$5:$E$1036129,L357,Bitácora!$AM$5:$AM$1036129,AA388)=0," ",SUMIFS(Bitácora!$AC$5:$AC$1036129,Bitácora!$D$5:$D$1036129,F357,Bitácora!$AN$5:$AN$1036129,V357,Bitácora!$E$5:$E$1036129,L357,Bitácora!$AM$5:$AM$1036129,AA388))</f>
        <v xml:space="preserve"> </v>
      </c>
      <c r="AS388" s="606"/>
      <c r="AT388" s="606"/>
      <c r="AU388" s="606" t="str">
        <f>IF(SUMIFS(Bitácora!$AF$5:$AF$1036129,Bitácora!$D$5:$D$1036129,F357,Bitácora!$AN$5:$AN$1036129,V357,Bitácora!$E$5:$E$1036129,L357,Bitácora!$AM$5:$AM$1036129,AA388)=0," ",SUMIFS(Bitácora!$AF$5:$AF$1036129,Bitácora!$D$5:$D$1036129,F357,Bitácora!$AN$5:$AN$1036129,V357,Bitácora!$E$5:$E$1036129,L357,Bitácora!$AM$5:$AM$1036129,AA388))</f>
        <v xml:space="preserve"> </v>
      </c>
      <c r="AV388" s="617"/>
      <c r="AW388" s="617"/>
      <c r="AX388" s="632"/>
      <c r="AY388" s="630"/>
      <c r="AZ388" s="1181"/>
      <c r="BA388" s="1181"/>
      <c r="BB388" s="1181"/>
      <c r="BC388" s="1181"/>
      <c r="BD388" s="1181"/>
      <c r="BE388" s="1181"/>
      <c r="BF388" s="1181"/>
      <c r="BG388" s="1181"/>
      <c r="BH388" s="1181"/>
      <c r="BI388" s="1181"/>
      <c r="BJ388" s="1181"/>
      <c r="BK388" s="1181"/>
      <c r="BL388" s="1182"/>
      <c r="BM388" s="642"/>
      <c r="BN388" s="613"/>
      <c r="BO388" s="613"/>
      <c r="BP388" s="613"/>
      <c r="BQ388" s="643"/>
      <c r="BR388" s="1134"/>
      <c r="BS388" s="1135"/>
      <c r="BT388" s="1135"/>
      <c r="BU388" s="1135"/>
      <c r="BV388" s="1135"/>
      <c r="BW388" s="15"/>
      <c r="BX388" s="613" t="str">
        <f>IF(Portada!$A$1="www.fly-logics.com","OCT",0)</f>
        <v>OCT</v>
      </c>
      <c r="BY388" s="614"/>
      <c r="BZ388" s="614"/>
      <c r="CA388" s="614"/>
      <c r="CB388" s="614"/>
      <c r="CC388" s="605" t="str">
        <f>IF(SUMIFS(Bitácora!$Y$5:$Y$1036129,Bitácora!$D$5:$D$1036129,BC357,Bitácora!$AN$5:$AN$1036129,BS357,Bitácora!$E$5:$E$1036129,BI357,Bitácora!$AM$5:$AM$1036129,BX388)=0," ",SUMIFS(Bitácora!$Y$5:$Y$1036129,Bitácora!$D$5:$D$1036129,BC357,Bitácora!$AN$5:$AN$1036129,BS357,Bitácora!$E$5:$E$1036129,BI357,Bitácora!$AM$5:$AM$1036129,BX388))</f>
        <v xml:space="preserve"> </v>
      </c>
      <c r="CD388" s="615"/>
      <c r="CE388" s="615"/>
      <c r="CF388" s="615"/>
      <c r="CG388" s="605" t="str">
        <f>IF(SUMIFS(Bitácora!$Z$5:$Z$1036129,Bitácora!$D$5:$D$1036129,BC357,Bitácora!$AN$5:$AN$1036129,BS357,Bitácora!$E$5:$E$1036129,BI357,Bitácora!$AM$5:$AM$1036129,BX388)=0," ",SUMIFS(Bitácora!$Z$5:$Z$1036129,Bitácora!$D$5:$D$1036129,BC357,Bitácora!$AN$5:$AN$1036129,BS357,Bitácora!$E$5:$E$1036129,BI357,Bitácora!$AM$5:$AM$1036129,BX388))</f>
        <v xml:space="preserve"> </v>
      </c>
      <c r="CH388" s="615"/>
      <c r="CI388" s="615"/>
      <c r="CJ388" s="615"/>
      <c r="CK388" s="605" t="str">
        <f>IF(SUMIFS(Bitácora!$AA$5:$AA$1036129,Bitácora!$D$5:$D$1036129,BC357,Bitácora!$AN$5:$AN$1036129,BS357,Bitácora!$E$5:$E$1036129,BI357,Bitácora!$AM$5:$AM$1036129,BX388)=0," ",SUMIFS(Bitácora!$AA$5:$AA$1036129,Bitácora!$D$5:$D$1036129,BC357,Bitácora!$AN$5:$AN$1036129,BS357,Bitácora!$E$5:$E$1036129,BI357,Bitácora!$AM$5:$AM$1036129,BX388))</f>
        <v xml:space="preserve"> </v>
      </c>
      <c r="CL388" s="615"/>
      <c r="CM388" s="615"/>
      <c r="CN388" s="615"/>
      <c r="CO388" s="606" t="str">
        <f>IF(SUMIFS(Bitácora!$AE$5:$AE$1036129,Bitácora!$D$5:$D$1036129,BC357,Bitácora!$AN$5:$AN$1036129,BS357,Bitácora!$E$5:$E$1036129,BI357,Bitácora!$AM$5:$AM$1036129,BX388)=0," ",SUMIFS(Bitácora!$AC$5:$AC$1036129,Bitácora!$D$5:$D$1036129,BC357,Bitácora!$AN$5:$AN$1036129,BS357,Bitácora!$E$5:$E$1036129,BI357,Bitácora!$AM$5:$AM$1036129,BX388))</f>
        <v xml:space="preserve"> </v>
      </c>
      <c r="CP388" s="606"/>
      <c r="CQ388" s="606"/>
      <c r="CR388" s="606" t="str">
        <f>IF(SUMIFS(Bitácora!$AF$5:$AF$1036129,Bitácora!$D$5:$D$1036129,BC357,Bitácora!$AN$5:$AN$1036129,BS357,Bitácora!$E$5:$E$1036129,BI357,Bitácora!$AM$5:$AM$1036129,BX388)=0," ",SUMIFS(Bitácora!$AF$5:$AF$1036129,Bitácora!$D$5:$D$1036129,BC357,Bitácora!$AN$5:$AN$1036129,BS357,Bitácora!$E$5:$E$1036129,BI357,Bitácora!$AM$5:$AM$1036129,BX388))</f>
        <v xml:space="preserve"> </v>
      </c>
      <c r="CS388" s="617"/>
      <c r="CT388" s="617"/>
      <c r="CU388" s="632"/>
      <c r="CV388" s="276"/>
      <c r="CW388" s="244"/>
      <c r="CX388" s="630"/>
      <c r="CY388" s="1181"/>
      <c r="CZ388" s="1181"/>
      <c r="DA388" s="1181"/>
      <c r="DB388" s="1181"/>
      <c r="DC388" s="1181"/>
      <c r="DD388" s="1181"/>
      <c r="DE388" s="1181"/>
      <c r="DF388" s="1181"/>
      <c r="DG388" s="1181"/>
      <c r="DH388" s="1181"/>
      <c r="DI388" s="1181"/>
      <c r="DJ388" s="1181"/>
      <c r="DK388" s="1182"/>
      <c r="DL388" s="642"/>
      <c r="DM388" s="613"/>
      <c r="DN388" s="613"/>
      <c r="DO388" s="613"/>
      <c r="DP388" s="643"/>
      <c r="DQ388" s="1134"/>
      <c r="DR388" s="1135"/>
      <c r="DS388" s="1135"/>
      <c r="DT388" s="1135"/>
      <c r="DU388" s="1135"/>
      <c r="DV388" s="15"/>
      <c r="DW388" s="613" t="str">
        <f>IF(Portada!$A$1="www.fly-logics.com","OCT",0)</f>
        <v>OCT</v>
      </c>
      <c r="DX388" s="614"/>
      <c r="DY388" s="614"/>
      <c r="DZ388" s="614"/>
      <c r="EA388" s="614"/>
      <c r="EB388" s="605" t="str">
        <f>IF(SUMIFS(Bitácora!$Y$5:$Y$1036129,Bitácora!$D$5:$D$1036129,DB357,Bitácora!$AN$5:$AN$1036129,DR357,Bitácora!$E$5:$E$1036129,DH357,Bitácora!$AM$5:$AM$1036129,DW388)=0," ",SUMIFS(Bitácora!$Y$5:$Y$1036129,Bitácora!$D$5:$D$1036129,DB357,Bitácora!$AN$5:$AN$1036129,DR357,Bitácora!$E$5:$E$1036129,DH357,Bitácora!$AM$5:$AM$1036129,DW388))</f>
        <v xml:space="preserve"> </v>
      </c>
      <c r="EC388" s="615"/>
      <c r="ED388" s="615"/>
      <c r="EE388" s="615"/>
      <c r="EF388" s="605" t="str">
        <f>IF(SUMIFS(Bitácora!$Z$5:$Z$1036129,Bitácora!$D$5:$D$1036129,DB357,Bitácora!$AN$5:$AN$1036129,DR357,Bitácora!$E$5:$E$1036129,DH357,Bitácora!$AM$5:$AM$1036129,DW388)=0," ",SUMIFS(Bitácora!$Z$5:$Z$1036129,Bitácora!$D$5:$D$1036129,DB357,Bitácora!$AN$5:$AN$1036129,DR357,Bitácora!$E$5:$E$1036129,DH357,Bitácora!$AM$5:$AM$1036129,DW388))</f>
        <v xml:space="preserve"> </v>
      </c>
      <c r="EG388" s="615"/>
      <c r="EH388" s="615"/>
      <c r="EI388" s="615"/>
      <c r="EJ388" s="605" t="str">
        <f>IF(SUMIFS(Bitácora!$AA$5:$AA$1036129,Bitácora!$D$5:$D$1036129,DB357,Bitácora!$AN$5:$AN$1036129,DR357,Bitácora!$E$5:$E$1036129,DH357,Bitácora!$AM$5:$AM$1036129,DW388)=0," ",SUMIFS(Bitácora!$AA$5:$AA$1036129,Bitácora!$D$5:$D$1036129,DB357,Bitácora!$AN$5:$AN$1036129,DR357,Bitácora!$E$5:$E$1036129,DH357,Bitácora!$AM$5:$AM$1036129,DW388))</f>
        <v xml:space="preserve"> </v>
      </c>
      <c r="EK388" s="615"/>
      <c r="EL388" s="615"/>
      <c r="EM388" s="615"/>
      <c r="EN388" s="606" t="str">
        <f>IF(SUMIFS(Bitácora!$AE$5:$AE$1036129,Bitácora!$D$5:$D$1036129,DB357,Bitácora!$AN$5:$AN$1036129,DR357,Bitácora!$E$5:$E$1036129,DH357,Bitácora!$AM$5:$AM$1036129,DW388)=0," ",SUMIFS(Bitácora!$AC$5:$AC$1036129,Bitácora!$D$5:$D$1036129,DB357,Bitácora!$AN$5:$AN$1036129,DR357,Bitácora!$E$5:$E$1036129,DH357,Bitácora!$AM$5:$AM$1036129,DW388))</f>
        <v xml:space="preserve"> </v>
      </c>
      <c r="EO388" s="606"/>
      <c r="EP388" s="606"/>
      <c r="EQ388" s="606" t="str">
        <f>IF(SUMIFS(Bitácora!$AF$5:$AF$1036129,Bitácora!$D$5:$D$1036129,DB357,Bitácora!$AN$5:$AN$1036129,DR357,Bitácora!$E$5:$E$1036129,DH357,Bitácora!$AM$5:$AM$1036129,DW388)=0," ",SUMIFS(Bitácora!$AF$5:$AF$1036129,Bitácora!$D$5:$D$1036129,DB357,Bitácora!$AN$5:$AN$1036129,DR357,Bitácora!$E$5:$E$1036129,DH357,Bitácora!$AM$5:$AM$1036129,DW388))</f>
        <v xml:space="preserve"> </v>
      </c>
      <c r="ER388" s="617"/>
      <c r="ES388" s="617"/>
      <c r="ET388" s="632"/>
      <c r="EU388" s="630"/>
      <c r="EV388" s="1181"/>
      <c r="EW388" s="1181"/>
      <c r="EX388" s="1181"/>
      <c r="EY388" s="1181"/>
      <c r="EZ388" s="1181"/>
      <c r="FA388" s="1181"/>
      <c r="FB388" s="1181"/>
      <c r="FC388" s="1181"/>
      <c r="FD388" s="1181"/>
      <c r="FE388" s="1181"/>
      <c r="FF388" s="1181"/>
      <c r="FG388" s="1181"/>
      <c r="FH388" s="1182"/>
      <c r="FI388" s="642"/>
      <c r="FJ388" s="613"/>
      <c r="FK388" s="613"/>
      <c r="FL388" s="613"/>
      <c r="FM388" s="643"/>
      <c r="FN388" s="1134"/>
      <c r="FO388" s="1135"/>
      <c r="FP388" s="1135"/>
      <c r="FQ388" s="1135"/>
      <c r="FR388" s="1135"/>
      <c r="FS388" s="15"/>
      <c r="FT388" s="613" t="str">
        <f>IF(Portada!$A$1="www.fly-logics.com","OCT",0)</f>
        <v>OCT</v>
      </c>
      <c r="FU388" s="614"/>
      <c r="FV388" s="614"/>
      <c r="FW388" s="614"/>
      <c r="FX388" s="614"/>
      <c r="FY388" s="605" t="str">
        <f>IF(SUMIFS(Bitácora!$Y$5:$Y$1036129,Bitácora!$D$5:$D$1036129,EY357,Bitácora!$AN$5:$AN$1036129,FO357,Bitácora!$E$5:$E$1036129,FE357,Bitácora!$AM$5:$AM$1036129,FT388)=0," ",SUMIFS(Bitácora!$Y$5:$Y$1036129,Bitácora!$D$5:$D$1036129,EY357,Bitácora!$AN$5:$AN$1036129,FO357,Bitácora!$E$5:$E$1036129,FE357,Bitácora!$AM$5:$AM$1036129,FT388))</f>
        <v xml:space="preserve"> </v>
      </c>
      <c r="FZ388" s="615"/>
      <c r="GA388" s="615"/>
      <c r="GB388" s="615"/>
      <c r="GC388" s="605" t="str">
        <f>IF(SUMIFS(Bitácora!$Z$5:$Z$1036129,Bitácora!$D$5:$D$1036129,EY357,Bitácora!$AN$5:$AN$1036129,FO357,Bitácora!$E$5:$E$1036129,FE357,Bitácora!$AM$5:$AM$1036129,FT388)=0," ",SUMIFS(Bitácora!$Z$5:$Z$1036129,Bitácora!$D$5:$D$1036129,EY357,Bitácora!$AN$5:$AN$1036129,FO357,Bitácora!$E$5:$E$1036129,FE357,Bitácora!$AM$5:$AM$1036129,FT388))</f>
        <v xml:space="preserve"> </v>
      </c>
      <c r="GD388" s="615"/>
      <c r="GE388" s="615"/>
      <c r="GF388" s="615"/>
      <c r="GG388" s="605" t="str">
        <f>IF(SUMIFS(Bitácora!$AA$5:$AA$1036129,Bitácora!$D$5:$D$1036129,EY357,Bitácora!$AN$5:$AN$1036129,FO357,Bitácora!$E$5:$E$1036129,FE357,Bitácora!$AM$5:$AM$1036129,FT388)=0," ",SUMIFS(Bitácora!$AA$5:$AA$1036129,Bitácora!$D$5:$D$1036129,EY357,Bitácora!$AN$5:$AN$1036129,FO357,Bitácora!$E$5:$E$1036129,FE357,Bitácora!$AM$5:$AM$1036129,FT388))</f>
        <v xml:space="preserve"> </v>
      </c>
      <c r="GH388" s="615"/>
      <c r="GI388" s="615"/>
      <c r="GJ388" s="615"/>
      <c r="GK388" s="606" t="str">
        <f>IF(SUMIFS(Bitácora!$AE$5:$AE$1036129,Bitácora!$D$5:$D$1036129,EY357,Bitácora!$AN$5:$AN$1036129,FO357,Bitácora!$E$5:$E$1036129,FE357,Bitácora!$AM$5:$AM$1036129,FT388)=0," ",SUMIFS(Bitácora!$AC$5:$AC$1036129,Bitácora!$D$5:$D$1036129,EY357,Bitácora!$AN$5:$AN$1036129,FO357,Bitácora!$E$5:$E$1036129,FE357,Bitácora!$AM$5:$AM$1036129,FT388))</f>
        <v xml:space="preserve"> </v>
      </c>
      <c r="GL388" s="606"/>
      <c r="GM388" s="606"/>
      <c r="GN388" s="606" t="str">
        <f>IF(SUMIFS(Bitácora!$AF$5:$AF$1036129,Bitácora!$D$5:$D$1036129,EY357,Bitácora!$AN$5:$AN$1036129,FO357,Bitácora!$E$5:$E$1036129,FE357,Bitácora!$AM$5:$AM$1036129,FT388)=0," ",SUMIFS(Bitácora!$AF$5:$AF$1036129,Bitácora!$D$5:$D$1036129,EY357,Bitácora!$AN$5:$AN$1036129,FO357,Bitácora!$E$5:$E$1036129,FE357,Bitácora!$AM$5:$AM$1036129,FT388))</f>
        <v xml:space="preserve"> </v>
      </c>
      <c r="GO388" s="617"/>
      <c r="GP388" s="617"/>
      <c r="GQ388" s="632"/>
      <c r="GR388" s="6"/>
    </row>
    <row r="389" spans="1:200" ht="4.5" customHeight="1" x14ac:dyDescent="0.25">
      <c r="A389" s="244"/>
      <c r="B389" s="630"/>
      <c r="C389" s="625"/>
      <c r="D389" s="625"/>
      <c r="E389" s="625"/>
      <c r="F389" s="625"/>
      <c r="G389" s="625"/>
      <c r="H389" s="625"/>
      <c r="I389" s="625"/>
      <c r="J389" s="625"/>
      <c r="K389" s="625"/>
      <c r="L389" s="625"/>
      <c r="M389" s="625"/>
      <c r="N389" s="625"/>
      <c r="O389" s="625"/>
      <c r="P389" s="625"/>
      <c r="Q389" s="625"/>
      <c r="R389" s="625"/>
      <c r="S389" s="625"/>
      <c r="T389" s="625"/>
      <c r="U389" s="625"/>
      <c r="V389" s="625"/>
      <c r="W389" s="625"/>
      <c r="X389" s="625"/>
      <c r="Y389" s="625"/>
      <c r="Z389" s="15"/>
      <c r="AA389" s="614"/>
      <c r="AB389" s="614"/>
      <c r="AC389" s="614"/>
      <c r="AD389" s="614"/>
      <c r="AE389" s="614"/>
      <c r="AF389" s="615"/>
      <c r="AG389" s="616"/>
      <c r="AH389" s="616"/>
      <c r="AI389" s="615"/>
      <c r="AJ389" s="615"/>
      <c r="AK389" s="616"/>
      <c r="AL389" s="616"/>
      <c r="AM389" s="615"/>
      <c r="AN389" s="615"/>
      <c r="AO389" s="616"/>
      <c r="AP389" s="616"/>
      <c r="AQ389" s="615"/>
      <c r="AR389" s="606"/>
      <c r="AS389" s="606"/>
      <c r="AT389" s="606"/>
      <c r="AU389" s="617"/>
      <c r="AV389" s="618"/>
      <c r="AW389" s="617"/>
      <c r="AX389" s="632"/>
      <c r="AY389" s="630"/>
      <c r="AZ389" s="625"/>
      <c r="BA389" s="625"/>
      <c r="BB389" s="625"/>
      <c r="BC389" s="625"/>
      <c r="BD389" s="625"/>
      <c r="BE389" s="625"/>
      <c r="BF389" s="625"/>
      <c r="BG389" s="625"/>
      <c r="BH389" s="625"/>
      <c r="BI389" s="625"/>
      <c r="BJ389" s="625"/>
      <c r="BK389" s="625"/>
      <c r="BL389" s="625"/>
      <c r="BM389" s="625"/>
      <c r="BN389" s="625"/>
      <c r="BO389" s="625"/>
      <c r="BP389" s="625"/>
      <c r="BQ389" s="625"/>
      <c r="BR389" s="625"/>
      <c r="BS389" s="625"/>
      <c r="BT389" s="625"/>
      <c r="BU389" s="625"/>
      <c r="BV389" s="625"/>
      <c r="BW389" s="15"/>
      <c r="BX389" s="614"/>
      <c r="BY389" s="614"/>
      <c r="BZ389" s="614"/>
      <c r="CA389" s="614"/>
      <c r="CB389" s="614"/>
      <c r="CC389" s="615"/>
      <c r="CD389" s="616"/>
      <c r="CE389" s="616"/>
      <c r="CF389" s="615"/>
      <c r="CG389" s="615"/>
      <c r="CH389" s="616"/>
      <c r="CI389" s="616"/>
      <c r="CJ389" s="615"/>
      <c r="CK389" s="615"/>
      <c r="CL389" s="616"/>
      <c r="CM389" s="616"/>
      <c r="CN389" s="615"/>
      <c r="CO389" s="606"/>
      <c r="CP389" s="606"/>
      <c r="CQ389" s="606"/>
      <c r="CR389" s="617"/>
      <c r="CS389" s="618"/>
      <c r="CT389" s="617"/>
      <c r="CU389" s="632"/>
      <c r="CV389" s="276"/>
      <c r="CW389" s="244"/>
      <c r="CX389" s="630"/>
      <c r="CY389" s="625"/>
      <c r="CZ389" s="625"/>
      <c r="DA389" s="625"/>
      <c r="DB389" s="625"/>
      <c r="DC389" s="625"/>
      <c r="DD389" s="625"/>
      <c r="DE389" s="625"/>
      <c r="DF389" s="625"/>
      <c r="DG389" s="625"/>
      <c r="DH389" s="625"/>
      <c r="DI389" s="625"/>
      <c r="DJ389" s="625"/>
      <c r="DK389" s="625"/>
      <c r="DL389" s="625"/>
      <c r="DM389" s="625"/>
      <c r="DN389" s="625"/>
      <c r="DO389" s="625"/>
      <c r="DP389" s="625"/>
      <c r="DQ389" s="625"/>
      <c r="DR389" s="625"/>
      <c r="DS389" s="625"/>
      <c r="DT389" s="625"/>
      <c r="DU389" s="625"/>
      <c r="DV389" s="15"/>
      <c r="DW389" s="614"/>
      <c r="DX389" s="614"/>
      <c r="DY389" s="614"/>
      <c r="DZ389" s="614"/>
      <c r="EA389" s="614"/>
      <c r="EB389" s="615"/>
      <c r="EC389" s="616"/>
      <c r="ED389" s="616"/>
      <c r="EE389" s="615"/>
      <c r="EF389" s="615"/>
      <c r="EG389" s="616"/>
      <c r="EH389" s="616"/>
      <c r="EI389" s="615"/>
      <c r="EJ389" s="615"/>
      <c r="EK389" s="616"/>
      <c r="EL389" s="616"/>
      <c r="EM389" s="615"/>
      <c r="EN389" s="606"/>
      <c r="EO389" s="606"/>
      <c r="EP389" s="606"/>
      <c r="EQ389" s="617"/>
      <c r="ER389" s="618"/>
      <c r="ES389" s="617"/>
      <c r="ET389" s="632"/>
      <c r="EU389" s="630"/>
      <c r="EV389" s="625"/>
      <c r="EW389" s="625"/>
      <c r="EX389" s="625"/>
      <c r="EY389" s="625"/>
      <c r="EZ389" s="625"/>
      <c r="FA389" s="625"/>
      <c r="FB389" s="625"/>
      <c r="FC389" s="625"/>
      <c r="FD389" s="625"/>
      <c r="FE389" s="625"/>
      <c r="FF389" s="625"/>
      <c r="FG389" s="625"/>
      <c r="FH389" s="625"/>
      <c r="FI389" s="625"/>
      <c r="FJ389" s="625"/>
      <c r="FK389" s="625"/>
      <c r="FL389" s="625"/>
      <c r="FM389" s="625"/>
      <c r="FN389" s="625"/>
      <c r="FO389" s="625"/>
      <c r="FP389" s="625"/>
      <c r="FQ389" s="625"/>
      <c r="FR389" s="625"/>
      <c r="FS389" s="15"/>
      <c r="FT389" s="614"/>
      <c r="FU389" s="614"/>
      <c r="FV389" s="614"/>
      <c r="FW389" s="614"/>
      <c r="FX389" s="614"/>
      <c r="FY389" s="615"/>
      <c r="FZ389" s="616"/>
      <c r="GA389" s="616"/>
      <c r="GB389" s="615"/>
      <c r="GC389" s="615"/>
      <c r="GD389" s="616"/>
      <c r="GE389" s="616"/>
      <c r="GF389" s="615"/>
      <c r="GG389" s="615"/>
      <c r="GH389" s="616"/>
      <c r="GI389" s="616"/>
      <c r="GJ389" s="615"/>
      <c r="GK389" s="606"/>
      <c r="GL389" s="606"/>
      <c r="GM389" s="606"/>
      <c r="GN389" s="617"/>
      <c r="GO389" s="618"/>
      <c r="GP389" s="617"/>
      <c r="GQ389" s="632"/>
      <c r="GR389" s="6"/>
    </row>
    <row r="390" spans="1:200" ht="13.5" customHeight="1" x14ac:dyDescent="0.25">
      <c r="A390" s="244"/>
      <c r="B390" s="599"/>
      <c r="C390" s="1159" t="str">
        <f>IF(Portada!$A$1="www.fly-logics.com","ILS",0)</f>
        <v>ILS</v>
      </c>
      <c r="D390" s="1159"/>
      <c r="E390" s="1159"/>
      <c r="F390" s="1159"/>
      <c r="G390" s="1159"/>
      <c r="H390" s="625"/>
      <c r="I390" s="622" t="str">
        <f>IF(Portada!$A$1="www.fly-logics.com","VFR",0)</f>
        <v>VFR</v>
      </c>
      <c r="J390" s="622"/>
      <c r="K390" s="622"/>
      <c r="L390" s="622"/>
      <c r="M390" s="622"/>
      <c r="N390" s="625"/>
      <c r="O390" s="631" t="str">
        <f>IF(Portada!$A$1="www.fly-logics.com","ADF",0)</f>
        <v>ADF</v>
      </c>
      <c r="P390" s="631"/>
      <c r="Q390" s="631"/>
      <c r="R390" s="631"/>
      <c r="S390" s="631"/>
      <c r="T390" s="625"/>
      <c r="U390" s="622" t="str">
        <f>IF(Portada!$A$1="www.fly-logics.com","VOR",0)</f>
        <v>VOR</v>
      </c>
      <c r="V390" s="622"/>
      <c r="W390" s="622"/>
      <c r="X390" s="622"/>
      <c r="Y390" s="622"/>
      <c r="Z390" s="15"/>
      <c r="AA390" s="614"/>
      <c r="AB390" s="614"/>
      <c r="AC390" s="614"/>
      <c r="AD390" s="614"/>
      <c r="AE390" s="614"/>
      <c r="AF390" s="615"/>
      <c r="AG390" s="615"/>
      <c r="AH390" s="615"/>
      <c r="AI390" s="615"/>
      <c r="AJ390" s="615"/>
      <c r="AK390" s="615"/>
      <c r="AL390" s="615"/>
      <c r="AM390" s="615"/>
      <c r="AN390" s="615"/>
      <c r="AO390" s="615"/>
      <c r="AP390" s="615"/>
      <c r="AQ390" s="615"/>
      <c r="AR390" s="606"/>
      <c r="AS390" s="606"/>
      <c r="AT390" s="606"/>
      <c r="AU390" s="617"/>
      <c r="AV390" s="617"/>
      <c r="AW390" s="617"/>
      <c r="AX390" s="632"/>
      <c r="AY390" s="599"/>
      <c r="AZ390" s="1159" t="str">
        <f>IF(Portada!$A$1="www.fly-logics.com","ILS",0)</f>
        <v>ILS</v>
      </c>
      <c r="BA390" s="1159"/>
      <c r="BB390" s="1159"/>
      <c r="BC390" s="1159"/>
      <c r="BD390" s="1159"/>
      <c r="BE390" s="625"/>
      <c r="BF390" s="622" t="str">
        <f>IF(Portada!$A$1="www.fly-logics.com","VFR",0)</f>
        <v>VFR</v>
      </c>
      <c r="BG390" s="622"/>
      <c r="BH390" s="622"/>
      <c r="BI390" s="622"/>
      <c r="BJ390" s="622"/>
      <c r="BK390" s="625"/>
      <c r="BL390" s="631" t="str">
        <f>IF(Portada!$A$1="www.fly-logics.com","ADF",0)</f>
        <v>ADF</v>
      </c>
      <c r="BM390" s="631"/>
      <c r="BN390" s="631"/>
      <c r="BO390" s="631"/>
      <c r="BP390" s="631"/>
      <c r="BQ390" s="625"/>
      <c r="BR390" s="622" t="str">
        <f>IF(Portada!$A$1="www.fly-logics.com","VOR",0)</f>
        <v>VOR</v>
      </c>
      <c r="BS390" s="622"/>
      <c r="BT390" s="622"/>
      <c r="BU390" s="622"/>
      <c r="BV390" s="622"/>
      <c r="BW390" s="15"/>
      <c r="BX390" s="614"/>
      <c r="BY390" s="614"/>
      <c r="BZ390" s="614"/>
      <c r="CA390" s="614"/>
      <c r="CB390" s="614"/>
      <c r="CC390" s="615"/>
      <c r="CD390" s="615"/>
      <c r="CE390" s="615"/>
      <c r="CF390" s="615"/>
      <c r="CG390" s="615"/>
      <c r="CH390" s="615"/>
      <c r="CI390" s="615"/>
      <c r="CJ390" s="615"/>
      <c r="CK390" s="615"/>
      <c r="CL390" s="615"/>
      <c r="CM390" s="615"/>
      <c r="CN390" s="615"/>
      <c r="CO390" s="606"/>
      <c r="CP390" s="606"/>
      <c r="CQ390" s="606"/>
      <c r="CR390" s="617"/>
      <c r="CS390" s="617"/>
      <c r="CT390" s="617"/>
      <c r="CU390" s="632"/>
      <c r="CV390" s="276"/>
      <c r="CW390" s="244"/>
      <c r="CX390" s="599"/>
      <c r="CY390" s="1159" t="str">
        <f>IF(Portada!$A$1="www.fly-logics.com","ILS",0)</f>
        <v>ILS</v>
      </c>
      <c r="CZ390" s="1159"/>
      <c r="DA390" s="1159"/>
      <c r="DB390" s="1159"/>
      <c r="DC390" s="1159"/>
      <c r="DD390" s="625"/>
      <c r="DE390" s="622" t="str">
        <f>IF(Portada!$A$1="www.fly-logics.com","VFR",0)</f>
        <v>VFR</v>
      </c>
      <c r="DF390" s="622"/>
      <c r="DG390" s="622"/>
      <c r="DH390" s="622"/>
      <c r="DI390" s="622"/>
      <c r="DJ390" s="625"/>
      <c r="DK390" s="631" t="str">
        <f>IF(Portada!$A$1="www.fly-logics.com","ADF",0)</f>
        <v>ADF</v>
      </c>
      <c r="DL390" s="631"/>
      <c r="DM390" s="631"/>
      <c r="DN390" s="631"/>
      <c r="DO390" s="631"/>
      <c r="DP390" s="625"/>
      <c r="DQ390" s="622" t="str">
        <f>IF(Portada!$A$1="www.fly-logics.com","VOR",0)</f>
        <v>VOR</v>
      </c>
      <c r="DR390" s="622"/>
      <c r="DS390" s="622"/>
      <c r="DT390" s="622"/>
      <c r="DU390" s="622"/>
      <c r="DV390" s="15"/>
      <c r="DW390" s="614"/>
      <c r="DX390" s="614"/>
      <c r="DY390" s="614"/>
      <c r="DZ390" s="614"/>
      <c r="EA390" s="614"/>
      <c r="EB390" s="615"/>
      <c r="EC390" s="615"/>
      <c r="ED390" s="615"/>
      <c r="EE390" s="615"/>
      <c r="EF390" s="615"/>
      <c r="EG390" s="615"/>
      <c r="EH390" s="615"/>
      <c r="EI390" s="615"/>
      <c r="EJ390" s="615"/>
      <c r="EK390" s="615"/>
      <c r="EL390" s="615"/>
      <c r="EM390" s="615"/>
      <c r="EN390" s="606"/>
      <c r="EO390" s="606"/>
      <c r="EP390" s="606"/>
      <c r="EQ390" s="617"/>
      <c r="ER390" s="617"/>
      <c r="ES390" s="617"/>
      <c r="ET390" s="632"/>
      <c r="EU390" s="599"/>
      <c r="EV390" s="1159" t="str">
        <f>IF(Portada!$A$1="www.fly-logics.com","ILS",0)</f>
        <v>ILS</v>
      </c>
      <c r="EW390" s="1159"/>
      <c r="EX390" s="1159"/>
      <c r="EY390" s="1159"/>
      <c r="EZ390" s="1159"/>
      <c r="FA390" s="625"/>
      <c r="FB390" s="622" t="str">
        <f>IF(Portada!$A$1="www.fly-logics.com","VFR",0)</f>
        <v>VFR</v>
      </c>
      <c r="FC390" s="622"/>
      <c r="FD390" s="622"/>
      <c r="FE390" s="622"/>
      <c r="FF390" s="622"/>
      <c r="FG390" s="625"/>
      <c r="FH390" s="631" t="str">
        <f>IF(Portada!$A$1="www.fly-logics.com","ADF",0)</f>
        <v>ADF</v>
      </c>
      <c r="FI390" s="631"/>
      <c r="FJ390" s="631"/>
      <c r="FK390" s="631"/>
      <c r="FL390" s="631"/>
      <c r="FM390" s="625"/>
      <c r="FN390" s="622" t="str">
        <f>IF(Portada!$A$1="www.fly-logics.com","VOR",0)</f>
        <v>VOR</v>
      </c>
      <c r="FO390" s="622"/>
      <c r="FP390" s="622"/>
      <c r="FQ390" s="622"/>
      <c r="FR390" s="622"/>
      <c r="FS390" s="15"/>
      <c r="FT390" s="614"/>
      <c r="FU390" s="614"/>
      <c r="FV390" s="614"/>
      <c r="FW390" s="614"/>
      <c r="FX390" s="614"/>
      <c r="FY390" s="615"/>
      <c r="FZ390" s="615"/>
      <c r="GA390" s="615"/>
      <c r="GB390" s="615"/>
      <c r="GC390" s="615"/>
      <c r="GD390" s="615"/>
      <c r="GE390" s="615"/>
      <c r="GF390" s="615"/>
      <c r="GG390" s="615"/>
      <c r="GH390" s="615"/>
      <c r="GI390" s="615"/>
      <c r="GJ390" s="615"/>
      <c r="GK390" s="606"/>
      <c r="GL390" s="606"/>
      <c r="GM390" s="606"/>
      <c r="GN390" s="617"/>
      <c r="GO390" s="617"/>
      <c r="GP390" s="617"/>
      <c r="GQ390" s="632"/>
      <c r="GR390" s="6"/>
    </row>
    <row r="391" spans="1:200" ht="8.85" customHeight="1" x14ac:dyDescent="0.25">
      <c r="A391" s="244"/>
      <c r="B391" s="599"/>
      <c r="C391" s="1160" t="str">
        <f>IFERROR(SUM(IF(SUMIFS(Bitácora!$AG$5:$AG$1036129,Bitácora!$D$5:$D$1036129,F357,Bitácora!$AN$5:$AN$1036129,V357,Bitácora!$AH$5:$AH$1036129,C390,Bitácora!$E$5:$E$1036129,L357)=0," ",SUMIFS(Bitácora!$AG$5:$AG$1036129,Bitácora!$D$5:$D$1036129,F357,Bitácora!$AN$5:$AN$1036129,V357,Bitácora!$AH$5:$AH$1036129,C390,Bitácora!$E$5:$E$1036129,L357)),F395,N395,V395)," ")</f>
        <v xml:space="preserve"> </v>
      </c>
      <c r="D391" s="1160"/>
      <c r="E391" s="1160"/>
      <c r="F391" s="1160"/>
      <c r="G391" s="1160"/>
      <c r="H391" s="625"/>
      <c r="I391" s="1160" t="str">
        <f>IF(SUMIFS(Bitácora!$AG$5:$AG$1036129,Bitácora!$D$5:$D$1036129,F357,Bitácora!$AN$5:$AN$1036129,V357,Bitácora!$AH$5:$AH$1036129,I390,Bitácora!$E$5:$E$1036129,L357)=0," ",SUMIFS(Bitácora!$AG$5:$AG$1036129,Bitácora!$D$5:$D$1036129,F357,Bitácora!$AN$5:$AN$1036129,V357,Bitácora!$AH$5:$AH$1036129,I390,Bitácora!$E$5:$E$1036129,L357))</f>
        <v xml:space="preserve"> </v>
      </c>
      <c r="J391" s="1160"/>
      <c r="K391" s="1160"/>
      <c r="L391" s="1160"/>
      <c r="M391" s="1160"/>
      <c r="N391" s="625"/>
      <c r="O391" s="1160" t="str">
        <f>IF(SUMIFS(Bitácora!$AG$5:$AG$1036129,Bitácora!$D$5:$D$1036129,F357,Bitácora!$AN$5:$AN$1036129,V357,Bitácora!$AH$5:$AH$1036129,O390,Bitácora!$E$5:$E$1036129,L357)=0," ",SUMIFS(Bitácora!$AG$5:$AG$1036129,Bitácora!$D$5:$D$1036129,F357,Bitácora!$AN$5:$AN$1036129,V357,Bitácora!$AH$5:$AH$1036129,O390,Bitácora!$E$5:$E$1036129,L357))</f>
        <v xml:space="preserve"> </v>
      </c>
      <c r="P391" s="1160"/>
      <c r="Q391" s="1160"/>
      <c r="R391" s="1160"/>
      <c r="S391" s="1160"/>
      <c r="T391" s="625"/>
      <c r="U391" s="1160" t="str">
        <f>IF(SUMIFS(Bitácora!$AG$5:$AG$1036129,Bitácora!$D$5:$D$1036129,F357,Bitácora!$AN$5:$AN$1036129,V357,Bitácora!$AH$5:$AH$1036129,U390,Bitácora!$E$5:$E$1036129,L357)=0," ",SUMIFS(Bitácora!$AG$5:$AG$1036129,Bitácora!$D$5:$D$1036129,F357,Bitácora!$AN$5:$AN$1036129,V357,Bitácora!$AH$5:$AH$1036129,U390,Bitácora!$E$5:$E$1036129,L357))</f>
        <v xml:space="preserve"> </v>
      </c>
      <c r="V391" s="1160"/>
      <c r="W391" s="1160"/>
      <c r="X391" s="1160"/>
      <c r="Y391" s="1160"/>
      <c r="Z391" s="15"/>
      <c r="AA391" s="613" t="str">
        <f>IF(Portada!$A$1="www.fly-logics.com","NOV",0)</f>
        <v>NOV</v>
      </c>
      <c r="AB391" s="613"/>
      <c r="AC391" s="613"/>
      <c r="AD391" s="613"/>
      <c r="AE391" s="613"/>
      <c r="AF391" s="605" t="str">
        <f>IF(SUMIFS(Bitácora!$Y$5:$Y$1036129,Bitácora!$D$5:$D$1036129,F357,Bitácora!$AN$5:$AN$1036129,V357,Bitácora!$E$5:$E$1036129,L357,Bitácora!$AM$5:$AM$1036129,AA391)=0," ",SUMIFS(Bitácora!$Y$5:$Y$1036129,Bitácora!$D$5:$D$1036129,F357,Bitácora!$AN$5:$AN$1036129,V357,Bitácora!$E$5:$E$1036129,L357,Bitácora!$AM$5:$AM$1036129,AA391))</f>
        <v xml:space="preserve"> </v>
      </c>
      <c r="AG391" s="605"/>
      <c r="AH391" s="605"/>
      <c r="AI391" s="605"/>
      <c r="AJ391" s="605" t="str">
        <f>IF(SUMIFS(Bitácora!$Z$5:$Z$1036129,Bitácora!$D$5:$D$1036129,F357,Bitácora!$AN$5:$AN$1036129,V357,Bitácora!$E$5:$E$1036129,L357,Bitácora!$AM$5:$AM$1036129,AA391)=0," ",SUMIFS(Bitácora!$Z$5:$Z$1036129,Bitácora!$D$5:$D$1036129,F357,Bitácora!$AN$5:$AN$1036129,V357,Bitácora!$E$5:$E$1036129,L357,Bitácora!$AM$5:$AM$1036129,AA391))</f>
        <v xml:space="preserve"> </v>
      </c>
      <c r="AK391" s="605"/>
      <c r="AL391" s="605"/>
      <c r="AM391" s="605"/>
      <c r="AN391" s="605" t="str">
        <f>IF(SUMIFS(Bitácora!$AA$5:$AA$1036129,Bitácora!$D$5:$D$1036129,F357,Bitácora!$AN$5:$AN$1036129,V357,Bitácora!$E$5:$E$1036129,L357,Bitácora!$AM$5:$AM$1036129,AA391)=0," ",SUMIFS(Bitácora!$AA$5:$AA$1036129,Bitácora!$D$5:$D$1036129,F357,Bitácora!$AN$5:$AN$1036129,V357,Bitácora!$E$5:$E$1036129,L357,Bitácora!$AM$5:$AM$1036129,AA391))</f>
        <v xml:space="preserve"> </v>
      </c>
      <c r="AO391" s="605"/>
      <c r="AP391" s="605"/>
      <c r="AQ391" s="605"/>
      <c r="AR391" s="606" t="str">
        <f>IF(SUMIFS(Bitácora!$AE$5:$AE$1036129,Bitácora!$D$5:$D$1036129,F357,Bitácora!$AN$5:$AN$1036129,V357,Bitácora!$E$5:$E$1036129,L357,Bitácora!$AM$5:$AM$1036129,AA391)=0," ",SUMIFS(Bitácora!$AC$5:$AC$1036129,Bitácora!$D$5:$D$1036129,F357,Bitácora!$AN$5:$AN$1036129,V357,Bitácora!$E$5:$E$1036129,L357,Bitácora!$AM$5:$AM$1036129,AA391))</f>
        <v xml:space="preserve"> </v>
      </c>
      <c r="AS391" s="606"/>
      <c r="AT391" s="606"/>
      <c r="AU391" s="606" t="str">
        <f>IF(SUMIFS(Bitácora!$AF$5:$AF$1036129,Bitácora!$D$5:$D$1036129,F357,Bitácora!$AN$5:$AN$1036129,V357,Bitácora!$E$5:$E$1036129,L357,Bitácora!$AM$5:$AM$1036129,AA391)=0," ",SUMIFS(Bitácora!$AF$5:$AF$1036129,Bitácora!$D$5:$D$1036129,F357,Bitácora!$AN$5:$AN$1036129,V357,Bitácora!$E$5:$E$1036129,L357,Bitácora!$AM$5:$AM$1036129,AA391))</f>
        <v xml:space="preserve"> </v>
      </c>
      <c r="AV391" s="606"/>
      <c r="AW391" s="606"/>
      <c r="AX391" s="632"/>
      <c r="AY391" s="599"/>
      <c r="AZ391" s="1160" t="str">
        <f>IFERROR(SUM(IF(SUMIFS(Bitácora!$AG$5:$AG$1036129,Bitácora!$D$5:$D$1036129,BC357,Bitácora!$AN$5:$AN$1036129,BS357,Bitácora!$AH$5:$AH$1036129,AZ390,Bitácora!$E$5:$E$1036129,BI357)=0," ",SUMIFS(Bitácora!$AG$5:$AG$1036129,Bitácora!$D$5:$D$1036129,BC357,Bitácora!$AN$5:$AN$1036129,BS357,Bitácora!$AH$5:$AH$1036129,AZ390,Bitácora!$E$5:$E$1036129,BI357)),BC395,BK395,BS395)," ")</f>
        <v xml:space="preserve"> </v>
      </c>
      <c r="BA391" s="1160"/>
      <c r="BB391" s="1160"/>
      <c r="BC391" s="1160"/>
      <c r="BD391" s="1160"/>
      <c r="BE391" s="625"/>
      <c r="BF391" s="1160" t="str">
        <f>IF(SUMIFS(Bitácora!$AG$5:$AG$1036129,Bitácora!$D$5:$D$1036129,BC357,Bitácora!$AN$5:$AN$1036129,BS357,Bitácora!$AH$5:$AH$1036129,BF390,Bitácora!$E$5:$E$1036129,BI357)=0," ",SUMIFS(Bitácora!$AG$5:$AG$1036129,Bitácora!$D$5:$D$1036129,BC357,Bitácora!$AN$5:$AN$1036129,BS357,Bitácora!$AH$5:$AH$1036129,BF390,Bitácora!$E$5:$E$1036129,BI357))</f>
        <v xml:space="preserve"> </v>
      </c>
      <c r="BG391" s="1160"/>
      <c r="BH391" s="1160"/>
      <c r="BI391" s="1160"/>
      <c r="BJ391" s="1160"/>
      <c r="BK391" s="625"/>
      <c r="BL391" s="1160" t="str">
        <f>IF(SUMIFS(Bitácora!$AG$5:$AG$1036129,Bitácora!$D$5:$D$1036129,BC357,Bitácora!$AN$5:$AN$1036129,BS357,Bitácora!$AH$5:$AH$1036129,BL390,Bitácora!$E$5:$E$1036129,BI357)=0," ",SUMIFS(Bitácora!$AG$5:$AG$1036129,Bitácora!$D$5:$D$1036129,BC357,Bitácora!$AN$5:$AN$1036129,BS357,Bitácora!$AH$5:$AH$1036129,BL390,Bitácora!$E$5:$E$1036129,BI357))</f>
        <v xml:space="preserve"> </v>
      </c>
      <c r="BM391" s="1160"/>
      <c r="BN391" s="1160"/>
      <c r="BO391" s="1160"/>
      <c r="BP391" s="1160"/>
      <c r="BQ391" s="625"/>
      <c r="BR391" s="1160" t="str">
        <f>IF(SUMIFS(Bitácora!$AG$5:$AG$1036129,Bitácora!$D$5:$D$1036129,BC357,Bitácora!$AN$5:$AN$1036129,BS357,Bitácora!$AH$5:$AH$1036129,BR390,Bitácora!$E$5:$E$1036129,BI357)=0," ",SUMIFS(Bitácora!$AG$5:$AG$1036129,Bitácora!$D$5:$D$1036129,BC357,Bitácora!$AN$5:$AN$1036129,BS357,Bitácora!$AH$5:$AH$1036129,BR390,Bitácora!$E$5:$E$1036129,BI357))</f>
        <v xml:space="preserve"> </v>
      </c>
      <c r="BS391" s="1160"/>
      <c r="BT391" s="1160"/>
      <c r="BU391" s="1160"/>
      <c r="BV391" s="1160"/>
      <c r="BW391" s="15"/>
      <c r="BX391" s="613" t="str">
        <f>IF(Portada!$A$1="www.fly-logics.com","NOV",0)</f>
        <v>NOV</v>
      </c>
      <c r="BY391" s="613"/>
      <c r="BZ391" s="613"/>
      <c r="CA391" s="613"/>
      <c r="CB391" s="613"/>
      <c r="CC391" s="605" t="str">
        <f>IF(SUMIFS(Bitácora!$Y$5:$Y$1036129,Bitácora!$D$5:$D$1036129,BC357,Bitácora!$AN$5:$AN$1036129,BS357,Bitácora!$E$5:$E$1036129,BI357,Bitácora!$AM$5:$AM$1036129,BX391)=0," ",SUMIFS(Bitácora!$Y$5:$Y$1036129,Bitácora!$D$5:$D$1036129,BC357,Bitácora!$AN$5:$AN$1036129,BS357,Bitácora!$E$5:$E$1036129,BI357,Bitácora!$AM$5:$AM$1036129,BX391))</f>
        <v xml:space="preserve"> </v>
      </c>
      <c r="CD391" s="605"/>
      <c r="CE391" s="605"/>
      <c r="CF391" s="605"/>
      <c r="CG391" s="605" t="str">
        <f>IF(SUMIFS(Bitácora!$Z$5:$Z$1036129,Bitácora!$D$5:$D$1036129,BC357,Bitácora!$AN$5:$AN$1036129,BS357,Bitácora!$E$5:$E$1036129,BI357,Bitácora!$AM$5:$AM$1036129,BX391)=0," ",SUMIFS(Bitácora!$Z$5:$Z$1036129,Bitácora!$D$5:$D$1036129,BC357,Bitácora!$AN$5:$AN$1036129,BS357,Bitácora!$E$5:$E$1036129,BI357,Bitácora!$AM$5:$AM$1036129,BX391))</f>
        <v xml:space="preserve"> </v>
      </c>
      <c r="CH391" s="605"/>
      <c r="CI391" s="605"/>
      <c r="CJ391" s="605"/>
      <c r="CK391" s="605" t="str">
        <f>IF(SUMIFS(Bitácora!$AA$5:$AA$1036129,Bitácora!$D$5:$D$1036129,BC357,Bitácora!$AN$5:$AN$1036129,BS357,Bitácora!$E$5:$E$1036129,BI357,Bitácora!$AM$5:$AM$1036129,BX391)=0," ",SUMIFS(Bitácora!$AA$5:$AA$1036129,Bitácora!$D$5:$D$1036129,BC357,Bitácora!$AN$5:$AN$1036129,BS357,Bitácora!$E$5:$E$1036129,BI357,Bitácora!$AM$5:$AM$1036129,BX391))</f>
        <v xml:space="preserve"> </v>
      </c>
      <c r="CL391" s="605"/>
      <c r="CM391" s="605"/>
      <c r="CN391" s="605"/>
      <c r="CO391" s="606" t="str">
        <f>IF(SUMIFS(Bitácora!$AE$5:$AE$1036129,Bitácora!$D$5:$D$1036129,BC357,Bitácora!$AN$5:$AN$1036129,BS357,Bitácora!$E$5:$E$1036129,BI357,Bitácora!$AM$5:$AM$1036129,BX391)=0," ",SUMIFS(Bitácora!$AC$5:$AC$1036129,Bitácora!$D$5:$D$1036129,BC357,Bitácora!$AN$5:$AN$1036129,BS357,Bitácora!$E$5:$E$1036129,BI357,Bitácora!$AM$5:$AM$1036129,BX391))</f>
        <v xml:space="preserve"> </v>
      </c>
      <c r="CP391" s="606"/>
      <c r="CQ391" s="606"/>
      <c r="CR391" s="606" t="str">
        <f>IF(SUMIFS(Bitácora!$AF$5:$AF$1036129,Bitácora!$D$5:$D$1036129,BC357,Bitácora!$AN$5:$AN$1036129,BS357,Bitácora!$E$5:$E$1036129,BI357,Bitácora!$AM$5:$AM$1036129,BX391)=0," ",SUMIFS(Bitácora!$AF$5:$AF$1036129,Bitácora!$D$5:$D$1036129,BC357,Bitácora!$AN$5:$AN$1036129,BS357,Bitácora!$E$5:$E$1036129,BI357,Bitácora!$AM$5:$AM$1036129,BX391))</f>
        <v xml:space="preserve"> </v>
      </c>
      <c r="CS391" s="606"/>
      <c r="CT391" s="606"/>
      <c r="CU391" s="632"/>
      <c r="CV391" s="278"/>
      <c r="CW391" s="244"/>
      <c r="CX391" s="599"/>
      <c r="CY391" s="1160" t="str">
        <f>IFERROR(SUM(IF(SUMIFS(Bitácora!$AG$5:$AG$1036129,Bitácora!$D$5:$D$1036129,DB357,Bitácora!$AN$5:$AN$1036129,DR357,Bitácora!$AH$5:$AH$1036129,CY390,Bitácora!$E$5:$E$1036129,DH357)=0," ",SUMIFS(Bitácora!$AG$5:$AG$1036129,Bitácora!$D$5:$D$1036129,DB357,Bitácora!$AN$5:$AN$1036129,DR357,Bitácora!$AH$5:$AH$1036129,CY390,Bitácora!$E$5:$E$1036129,DH357)),DB395,DJ395,DR395)," ")</f>
        <v xml:space="preserve"> </v>
      </c>
      <c r="CZ391" s="1160"/>
      <c r="DA391" s="1160"/>
      <c r="DB391" s="1160"/>
      <c r="DC391" s="1160"/>
      <c r="DD391" s="625"/>
      <c r="DE391" s="1160" t="str">
        <f>IF(SUMIFS(Bitácora!$AG$5:$AG$1036129,Bitácora!$D$5:$D$1036129,DB357,Bitácora!$AN$5:$AN$1036129,DR357,Bitácora!$AH$5:$AH$1036129,DE390,Bitácora!$E$5:$E$1036129,DH357)=0," ",SUMIFS(Bitácora!$AG$5:$AG$1036129,Bitácora!$D$5:$D$1036129,DB357,Bitácora!$AN$5:$AN$1036129,DR357,Bitácora!$AH$5:$AH$1036129,DE390,Bitácora!$E$5:$E$1036129,DH357))</f>
        <v xml:space="preserve"> </v>
      </c>
      <c r="DF391" s="1160"/>
      <c r="DG391" s="1160"/>
      <c r="DH391" s="1160"/>
      <c r="DI391" s="1160"/>
      <c r="DJ391" s="625"/>
      <c r="DK391" s="1160" t="str">
        <f>IF(SUMIFS(Bitácora!$AG$5:$AG$1036129,Bitácora!$D$5:$D$1036129,DB357,Bitácora!$AN$5:$AN$1036129,DR357,Bitácora!$AH$5:$AH$1036129,DK390,Bitácora!$E$5:$E$1036129,DH357)=0," ",SUMIFS(Bitácora!$AG$5:$AG$1036129,Bitácora!$D$5:$D$1036129,DB357,Bitácora!$AN$5:$AN$1036129,DR357,Bitácora!$AH$5:$AH$1036129,DK390,Bitácora!$E$5:$E$1036129,DH357))</f>
        <v xml:space="preserve"> </v>
      </c>
      <c r="DL391" s="1160"/>
      <c r="DM391" s="1160"/>
      <c r="DN391" s="1160"/>
      <c r="DO391" s="1160"/>
      <c r="DP391" s="625"/>
      <c r="DQ391" s="1160" t="str">
        <f>IF(SUMIFS(Bitácora!$AG$5:$AG$1036129,Bitácora!$D$5:$D$1036129,DB357,Bitácora!$AN$5:$AN$1036129,DR357,Bitácora!$AH$5:$AH$1036129,DQ390,Bitácora!$E$5:$E$1036129,DH357)=0," ",SUMIFS(Bitácora!$AG$5:$AG$1036129,Bitácora!$D$5:$D$1036129,DB357,Bitácora!$AN$5:$AN$1036129,DR357,Bitácora!$AH$5:$AH$1036129,DQ390,Bitácora!$E$5:$E$1036129,DH357))</f>
        <v xml:space="preserve"> </v>
      </c>
      <c r="DR391" s="1160"/>
      <c r="DS391" s="1160"/>
      <c r="DT391" s="1160"/>
      <c r="DU391" s="1160"/>
      <c r="DV391" s="15"/>
      <c r="DW391" s="613" t="str">
        <f>IF(Portada!$A$1="www.fly-logics.com","NOV",0)</f>
        <v>NOV</v>
      </c>
      <c r="DX391" s="613"/>
      <c r="DY391" s="613"/>
      <c r="DZ391" s="613"/>
      <c r="EA391" s="613"/>
      <c r="EB391" s="605" t="str">
        <f>IF(SUMIFS(Bitácora!$Y$5:$Y$1036129,Bitácora!$D$5:$D$1036129,DB357,Bitácora!$AN$5:$AN$1036129,DR357,Bitácora!$E$5:$E$1036129,DH357,Bitácora!$AM$5:$AM$1036129,DW391)=0," ",SUMIFS(Bitácora!$Y$5:$Y$1036129,Bitácora!$D$5:$D$1036129,DB357,Bitácora!$AN$5:$AN$1036129,DR357,Bitácora!$E$5:$E$1036129,DH357,Bitácora!$AM$5:$AM$1036129,DW391))</f>
        <v xml:space="preserve"> </v>
      </c>
      <c r="EC391" s="605"/>
      <c r="ED391" s="605"/>
      <c r="EE391" s="605"/>
      <c r="EF391" s="605" t="str">
        <f>IF(SUMIFS(Bitácora!$Z$5:$Z$1036129,Bitácora!$D$5:$D$1036129,DB357,Bitácora!$AN$5:$AN$1036129,DR357,Bitácora!$E$5:$E$1036129,DH357,Bitácora!$AM$5:$AM$1036129,DW391)=0," ",SUMIFS(Bitácora!$Z$5:$Z$1036129,Bitácora!$D$5:$D$1036129,DB357,Bitácora!$AN$5:$AN$1036129,DR357,Bitácora!$E$5:$E$1036129,DH357,Bitácora!$AM$5:$AM$1036129,DW391))</f>
        <v xml:space="preserve"> </v>
      </c>
      <c r="EG391" s="605"/>
      <c r="EH391" s="605"/>
      <c r="EI391" s="605"/>
      <c r="EJ391" s="605" t="str">
        <f>IF(SUMIFS(Bitácora!$AA$5:$AA$1036129,Bitácora!$D$5:$D$1036129,DB357,Bitácora!$AN$5:$AN$1036129,DR357,Bitácora!$E$5:$E$1036129,DH357,Bitácora!$AM$5:$AM$1036129,DW391)=0," ",SUMIFS(Bitácora!$AA$5:$AA$1036129,Bitácora!$D$5:$D$1036129,DB357,Bitácora!$AN$5:$AN$1036129,DR357,Bitácora!$E$5:$E$1036129,DH357,Bitácora!$AM$5:$AM$1036129,DW391))</f>
        <v xml:space="preserve"> </v>
      </c>
      <c r="EK391" s="605"/>
      <c r="EL391" s="605"/>
      <c r="EM391" s="605"/>
      <c r="EN391" s="606" t="str">
        <f>IF(SUMIFS(Bitácora!$AE$5:$AE$1036129,Bitácora!$D$5:$D$1036129,DB357,Bitácora!$AN$5:$AN$1036129,DR357,Bitácora!$E$5:$E$1036129,DH357,Bitácora!$AM$5:$AM$1036129,DW391)=0," ",SUMIFS(Bitácora!$AC$5:$AC$1036129,Bitácora!$D$5:$D$1036129,DB357,Bitácora!$AN$5:$AN$1036129,DR357,Bitácora!$E$5:$E$1036129,DH357,Bitácora!$AM$5:$AM$1036129,DW391))</f>
        <v xml:space="preserve"> </v>
      </c>
      <c r="EO391" s="606"/>
      <c r="EP391" s="606"/>
      <c r="EQ391" s="606" t="str">
        <f>IF(SUMIFS(Bitácora!$AF$5:$AF$1036129,Bitácora!$D$5:$D$1036129,DB357,Bitácora!$AN$5:$AN$1036129,DR357,Bitácora!$E$5:$E$1036129,DH357,Bitácora!$AM$5:$AM$1036129,DW391)=0," ",SUMIFS(Bitácora!$AF$5:$AF$1036129,Bitácora!$D$5:$D$1036129,DB357,Bitácora!$AN$5:$AN$1036129,DR357,Bitácora!$E$5:$E$1036129,DH357,Bitácora!$AM$5:$AM$1036129,DW391))</f>
        <v xml:space="preserve"> </v>
      </c>
      <c r="ER391" s="606"/>
      <c r="ES391" s="606"/>
      <c r="ET391" s="632"/>
      <c r="EU391" s="599"/>
      <c r="EV391" s="1160" t="str">
        <f>IFERROR(SUM(IF(SUMIFS(Bitácora!$AG$5:$AG$1036129,Bitácora!$D$5:$D$1036129,EY357,Bitácora!$AN$5:$AN$1036129,FO357,Bitácora!$AH$5:$AH$1036129,EV390,Bitácora!$E$5:$E$1036129,FE357)=0," ",SUMIFS(Bitácora!$AG$5:$AG$1036129,Bitácora!$D$5:$D$1036129,EY357,Bitácora!$AN$5:$AN$1036129,FO357,Bitácora!$AH$5:$AH$1036129,EV390,Bitácora!$E$5:$E$1036129,FE357)),EY395,FG395,FO395)," ")</f>
        <v xml:space="preserve"> </v>
      </c>
      <c r="EW391" s="1160"/>
      <c r="EX391" s="1160"/>
      <c r="EY391" s="1160"/>
      <c r="EZ391" s="1160"/>
      <c r="FA391" s="625"/>
      <c r="FB391" s="1160" t="str">
        <f>IF(SUMIFS(Bitácora!$AG$5:$AG$1036129,Bitácora!$D$5:$D$1036129,EY357,Bitácora!$AN$5:$AN$1036129,FO357,Bitácora!$AH$5:$AH$1036129,FB390,Bitácora!$E$5:$E$1036129,FE357)=0," ",SUMIFS(Bitácora!$AG$5:$AG$1036129,Bitácora!$D$5:$D$1036129,EY357,Bitácora!$AN$5:$AN$1036129,FO357,Bitácora!$AH$5:$AH$1036129,FB390,Bitácora!$E$5:$E$1036129,FE357))</f>
        <v xml:space="preserve"> </v>
      </c>
      <c r="FC391" s="1160"/>
      <c r="FD391" s="1160"/>
      <c r="FE391" s="1160"/>
      <c r="FF391" s="1160"/>
      <c r="FG391" s="625"/>
      <c r="FH391" s="1160" t="str">
        <f>IF(SUMIFS(Bitácora!$AG$5:$AG$1036129,Bitácora!$D$5:$D$1036129,EY357,Bitácora!$AN$5:$AN$1036129,FO357,Bitácora!$AH$5:$AH$1036129,FH390,Bitácora!$E$5:$E$1036129,FE357)=0," ",SUMIFS(Bitácora!$AG$5:$AG$1036129,Bitácora!$D$5:$D$1036129,EY357,Bitácora!$AN$5:$AN$1036129,FO357,Bitácora!$AH$5:$AH$1036129,FH390,Bitácora!$E$5:$E$1036129,FE357))</f>
        <v xml:space="preserve"> </v>
      </c>
      <c r="FI391" s="1160"/>
      <c r="FJ391" s="1160"/>
      <c r="FK391" s="1160"/>
      <c r="FL391" s="1160"/>
      <c r="FM391" s="625"/>
      <c r="FN391" s="1160" t="str">
        <f>IF(SUMIFS(Bitácora!$AG$5:$AG$1036129,Bitácora!$D$5:$D$1036129,EY357,Bitácora!$AN$5:$AN$1036129,FO357,Bitácora!$AH$5:$AH$1036129,FN390,Bitácora!$E$5:$E$1036129,FE357)=0," ",SUMIFS(Bitácora!$AG$5:$AG$1036129,Bitácora!$D$5:$D$1036129,EY357,Bitácora!$AN$5:$AN$1036129,FO357,Bitácora!$AH$5:$AH$1036129,FN390,Bitácora!$E$5:$E$1036129,FE357))</f>
        <v xml:space="preserve"> </v>
      </c>
      <c r="FO391" s="1160"/>
      <c r="FP391" s="1160"/>
      <c r="FQ391" s="1160"/>
      <c r="FR391" s="1160"/>
      <c r="FS391" s="15"/>
      <c r="FT391" s="613" t="str">
        <f>IF(Portada!$A$1="www.fly-logics.com","NOV",0)</f>
        <v>NOV</v>
      </c>
      <c r="FU391" s="613"/>
      <c r="FV391" s="613"/>
      <c r="FW391" s="613"/>
      <c r="FX391" s="613"/>
      <c r="FY391" s="605" t="str">
        <f>IF(SUMIFS(Bitácora!$Y$5:$Y$1036129,Bitácora!$D$5:$D$1036129,EY357,Bitácora!$AN$5:$AN$1036129,FO357,Bitácora!$E$5:$E$1036129,FE357,Bitácora!$AM$5:$AM$1036129,FT391)=0," ",SUMIFS(Bitácora!$Y$5:$Y$1036129,Bitácora!$D$5:$D$1036129,EY357,Bitácora!$AN$5:$AN$1036129,FO357,Bitácora!$E$5:$E$1036129,FE357,Bitácora!$AM$5:$AM$1036129,FT391))</f>
        <v xml:space="preserve"> </v>
      </c>
      <c r="FZ391" s="605"/>
      <c r="GA391" s="605"/>
      <c r="GB391" s="605"/>
      <c r="GC391" s="605" t="str">
        <f>IF(SUMIFS(Bitácora!$Z$5:$Z$1036129,Bitácora!$D$5:$D$1036129,EY357,Bitácora!$AN$5:$AN$1036129,FO357,Bitácora!$E$5:$E$1036129,FE357,Bitácora!$AM$5:$AM$1036129,FT391)=0," ",SUMIFS(Bitácora!$Z$5:$Z$1036129,Bitácora!$D$5:$D$1036129,EY357,Bitácora!$AN$5:$AN$1036129,FO357,Bitácora!$E$5:$E$1036129,FE357,Bitácora!$AM$5:$AM$1036129,FT391))</f>
        <v xml:space="preserve"> </v>
      </c>
      <c r="GD391" s="605"/>
      <c r="GE391" s="605"/>
      <c r="GF391" s="605"/>
      <c r="GG391" s="605" t="str">
        <f>IF(SUMIFS(Bitácora!$AA$5:$AA$1036129,Bitácora!$D$5:$D$1036129,EY357,Bitácora!$AN$5:$AN$1036129,FO357,Bitácora!$E$5:$E$1036129,FE357,Bitácora!$AM$5:$AM$1036129,FT391)=0," ",SUMIFS(Bitácora!$AA$5:$AA$1036129,Bitácora!$D$5:$D$1036129,EY357,Bitácora!$AN$5:$AN$1036129,FO357,Bitácora!$E$5:$E$1036129,FE357,Bitácora!$AM$5:$AM$1036129,FT391))</f>
        <v xml:space="preserve"> </v>
      </c>
      <c r="GH391" s="605"/>
      <c r="GI391" s="605"/>
      <c r="GJ391" s="605"/>
      <c r="GK391" s="606" t="str">
        <f>IF(SUMIFS(Bitácora!$AE$5:$AE$1036129,Bitácora!$D$5:$D$1036129,EY357,Bitácora!$AN$5:$AN$1036129,FO357,Bitácora!$E$5:$E$1036129,FE357,Bitácora!$AM$5:$AM$1036129,FT391)=0," ",SUMIFS(Bitácora!$AC$5:$AC$1036129,Bitácora!$D$5:$D$1036129,EY357,Bitácora!$AN$5:$AN$1036129,FO357,Bitácora!$E$5:$E$1036129,FE357,Bitácora!$AM$5:$AM$1036129,FT391))</f>
        <v xml:space="preserve"> </v>
      </c>
      <c r="GL391" s="606"/>
      <c r="GM391" s="606"/>
      <c r="GN391" s="606" t="str">
        <f>IF(SUMIFS(Bitácora!$AF$5:$AF$1036129,Bitácora!$D$5:$D$1036129,EY357,Bitácora!$AN$5:$AN$1036129,FO357,Bitácora!$E$5:$E$1036129,FE357,Bitácora!$AM$5:$AM$1036129,FT391)=0," ",SUMIFS(Bitácora!$AF$5:$AF$1036129,Bitácora!$D$5:$D$1036129,EY357,Bitácora!$AN$5:$AN$1036129,FO357,Bitácora!$E$5:$E$1036129,FE357,Bitácora!$AM$5:$AM$1036129,FT391))</f>
        <v xml:space="preserve"> </v>
      </c>
      <c r="GO391" s="606"/>
      <c r="GP391" s="606"/>
      <c r="GQ391" s="632"/>
      <c r="GR391" s="6"/>
    </row>
    <row r="392" spans="1:200" ht="6.75" customHeight="1" x14ac:dyDescent="0.25">
      <c r="A392" s="244"/>
      <c r="B392" s="599"/>
      <c r="C392" s="1161"/>
      <c r="D392" s="1161"/>
      <c r="E392" s="1161"/>
      <c r="F392" s="1161"/>
      <c r="G392" s="1161"/>
      <c r="H392" s="625"/>
      <c r="I392" s="1161"/>
      <c r="J392" s="1161"/>
      <c r="K392" s="1161"/>
      <c r="L392" s="1161"/>
      <c r="M392" s="1161"/>
      <c r="N392" s="625"/>
      <c r="O392" s="1161"/>
      <c r="P392" s="1161"/>
      <c r="Q392" s="1161"/>
      <c r="R392" s="1161"/>
      <c r="S392" s="1161"/>
      <c r="T392" s="625"/>
      <c r="U392" s="1161"/>
      <c r="V392" s="1161"/>
      <c r="W392" s="1161"/>
      <c r="X392" s="1161"/>
      <c r="Y392" s="1161"/>
      <c r="Z392" s="15"/>
      <c r="AA392" s="613"/>
      <c r="AB392" s="613"/>
      <c r="AC392" s="613"/>
      <c r="AD392" s="613"/>
      <c r="AE392" s="613"/>
      <c r="AF392" s="605"/>
      <c r="AG392" s="605"/>
      <c r="AH392" s="605"/>
      <c r="AI392" s="605"/>
      <c r="AJ392" s="605"/>
      <c r="AK392" s="605"/>
      <c r="AL392" s="605"/>
      <c r="AM392" s="605"/>
      <c r="AN392" s="605"/>
      <c r="AO392" s="605"/>
      <c r="AP392" s="605"/>
      <c r="AQ392" s="605"/>
      <c r="AR392" s="606"/>
      <c r="AS392" s="606"/>
      <c r="AT392" s="606"/>
      <c r="AU392" s="606"/>
      <c r="AV392" s="606"/>
      <c r="AW392" s="606"/>
      <c r="AX392" s="632"/>
      <c r="AY392" s="599"/>
      <c r="AZ392" s="1161"/>
      <c r="BA392" s="1161"/>
      <c r="BB392" s="1161"/>
      <c r="BC392" s="1161"/>
      <c r="BD392" s="1161"/>
      <c r="BE392" s="625"/>
      <c r="BF392" s="1161"/>
      <c r="BG392" s="1161"/>
      <c r="BH392" s="1161"/>
      <c r="BI392" s="1161"/>
      <c r="BJ392" s="1161"/>
      <c r="BK392" s="625"/>
      <c r="BL392" s="1161"/>
      <c r="BM392" s="1161"/>
      <c r="BN392" s="1161"/>
      <c r="BO392" s="1161"/>
      <c r="BP392" s="1161"/>
      <c r="BQ392" s="625"/>
      <c r="BR392" s="1161"/>
      <c r="BS392" s="1161"/>
      <c r="BT392" s="1161"/>
      <c r="BU392" s="1161"/>
      <c r="BV392" s="1161"/>
      <c r="BW392" s="15"/>
      <c r="BX392" s="613"/>
      <c r="BY392" s="613"/>
      <c r="BZ392" s="613"/>
      <c r="CA392" s="613"/>
      <c r="CB392" s="613"/>
      <c r="CC392" s="605"/>
      <c r="CD392" s="605"/>
      <c r="CE392" s="605"/>
      <c r="CF392" s="605"/>
      <c r="CG392" s="605"/>
      <c r="CH392" s="605"/>
      <c r="CI392" s="605"/>
      <c r="CJ392" s="605"/>
      <c r="CK392" s="605"/>
      <c r="CL392" s="605"/>
      <c r="CM392" s="605"/>
      <c r="CN392" s="605"/>
      <c r="CO392" s="606"/>
      <c r="CP392" s="606"/>
      <c r="CQ392" s="606"/>
      <c r="CR392" s="606"/>
      <c r="CS392" s="606"/>
      <c r="CT392" s="606"/>
      <c r="CU392" s="632"/>
      <c r="CV392" s="278"/>
      <c r="CW392" s="244"/>
      <c r="CX392" s="599"/>
      <c r="CY392" s="1161"/>
      <c r="CZ392" s="1161"/>
      <c r="DA392" s="1161"/>
      <c r="DB392" s="1161"/>
      <c r="DC392" s="1161"/>
      <c r="DD392" s="625"/>
      <c r="DE392" s="1161"/>
      <c r="DF392" s="1161"/>
      <c r="DG392" s="1161"/>
      <c r="DH392" s="1161"/>
      <c r="DI392" s="1161"/>
      <c r="DJ392" s="625"/>
      <c r="DK392" s="1161"/>
      <c r="DL392" s="1161"/>
      <c r="DM392" s="1161"/>
      <c r="DN392" s="1161"/>
      <c r="DO392" s="1161"/>
      <c r="DP392" s="625"/>
      <c r="DQ392" s="1161"/>
      <c r="DR392" s="1161"/>
      <c r="DS392" s="1161"/>
      <c r="DT392" s="1161"/>
      <c r="DU392" s="1161"/>
      <c r="DV392" s="15"/>
      <c r="DW392" s="613"/>
      <c r="DX392" s="613"/>
      <c r="DY392" s="613"/>
      <c r="DZ392" s="613"/>
      <c r="EA392" s="613"/>
      <c r="EB392" s="605"/>
      <c r="EC392" s="605"/>
      <c r="ED392" s="605"/>
      <c r="EE392" s="605"/>
      <c r="EF392" s="605"/>
      <c r="EG392" s="605"/>
      <c r="EH392" s="605"/>
      <c r="EI392" s="605"/>
      <c r="EJ392" s="605"/>
      <c r="EK392" s="605"/>
      <c r="EL392" s="605"/>
      <c r="EM392" s="605"/>
      <c r="EN392" s="606"/>
      <c r="EO392" s="606"/>
      <c r="EP392" s="606"/>
      <c r="EQ392" s="606"/>
      <c r="ER392" s="606"/>
      <c r="ES392" s="606"/>
      <c r="ET392" s="632"/>
      <c r="EU392" s="599"/>
      <c r="EV392" s="1161"/>
      <c r="EW392" s="1161"/>
      <c r="EX392" s="1161"/>
      <c r="EY392" s="1161"/>
      <c r="EZ392" s="1161"/>
      <c r="FA392" s="625"/>
      <c r="FB392" s="1161"/>
      <c r="FC392" s="1161"/>
      <c r="FD392" s="1161"/>
      <c r="FE392" s="1161"/>
      <c r="FF392" s="1161"/>
      <c r="FG392" s="625"/>
      <c r="FH392" s="1161"/>
      <c r="FI392" s="1161"/>
      <c r="FJ392" s="1161"/>
      <c r="FK392" s="1161"/>
      <c r="FL392" s="1161"/>
      <c r="FM392" s="625"/>
      <c r="FN392" s="1161"/>
      <c r="FO392" s="1161"/>
      <c r="FP392" s="1161"/>
      <c r="FQ392" s="1161"/>
      <c r="FR392" s="1161"/>
      <c r="FS392" s="15"/>
      <c r="FT392" s="613"/>
      <c r="FU392" s="613"/>
      <c r="FV392" s="613"/>
      <c r="FW392" s="613"/>
      <c r="FX392" s="613"/>
      <c r="FY392" s="605"/>
      <c r="FZ392" s="605"/>
      <c r="GA392" s="605"/>
      <c r="GB392" s="605"/>
      <c r="GC392" s="605"/>
      <c r="GD392" s="605"/>
      <c r="GE392" s="605"/>
      <c r="GF392" s="605"/>
      <c r="GG392" s="605"/>
      <c r="GH392" s="605"/>
      <c r="GI392" s="605"/>
      <c r="GJ392" s="605"/>
      <c r="GK392" s="606"/>
      <c r="GL392" s="606"/>
      <c r="GM392" s="606"/>
      <c r="GN392" s="606"/>
      <c r="GO392" s="606"/>
      <c r="GP392" s="606"/>
      <c r="GQ392" s="632"/>
      <c r="GR392" s="6"/>
    </row>
    <row r="393" spans="1:200" ht="3" customHeight="1" x14ac:dyDescent="0.25">
      <c r="A393" s="244"/>
      <c r="B393" s="599"/>
      <c r="C393" s="1161"/>
      <c r="D393" s="1161"/>
      <c r="E393" s="1161"/>
      <c r="F393" s="1161"/>
      <c r="G393" s="1161"/>
      <c r="H393" s="625"/>
      <c r="I393" s="1161"/>
      <c r="J393" s="1161"/>
      <c r="K393" s="1161"/>
      <c r="L393" s="1161"/>
      <c r="M393" s="1161"/>
      <c r="N393" s="625"/>
      <c r="O393" s="1161"/>
      <c r="P393" s="1161"/>
      <c r="Q393" s="1161"/>
      <c r="R393" s="1161"/>
      <c r="S393" s="1161"/>
      <c r="T393" s="625"/>
      <c r="U393" s="1161"/>
      <c r="V393" s="1161"/>
      <c r="W393" s="1161"/>
      <c r="X393" s="1161"/>
      <c r="Y393" s="1161"/>
      <c r="Z393" s="15"/>
      <c r="AA393" s="613"/>
      <c r="AB393" s="613"/>
      <c r="AC393" s="613"/>
      <c r="AD393" s="613"/>
      <c r="AE393" s="613"/>
      <c r="AF393" s="605"/>
      <c r="AG393" s="605"/>
      <c r="AH393" s="605"/>
      <c r="AI393" s="605"/>
      <c r="AJ393" s="605"/>
      <c r="AK393" s="605"/>
      <c r="AL393" s="605"/>
      <c r="AM393" s="605"/>
      <c r="AN393" s="605"/>
      <c r="AO393" s="605"/>
      <c r="AP393" s="605"/>
      <c r="AQ393" s="605"/>
      <c r="AR393" s="606"/>
      <c r="AS393" s="606"/>
      <c r="AT393" s="606"/>
      <c r="AU393" s="606"/>
      <c r="AV393" s="606"/>
      <c r="AW393" s="606"/>
      <c r="AX393" s="632"/>
      <c r="AY393" s="599"/>
      <c r="AZ393" s="1161"/>
      <c r="BA393" s="1161"/>
      <c r="BB393" s="1161"/>
      <c r="BC393" s="1161"/>
      <c r="BD393" s="1161"/>
      <c r="BE393" s="625"/>
      <c r="BF393" s="1161"/>
      <c r="BG393" s="1161"/>
      <c r="BH393" s="1161"/>
      <c r="BI393" s="1161"/>
      <c r="BJ393" s="1161"/>
      <c r="BK393" s="625"/>
      <c r="BL393" s="1161"/>
      <c r="BM393" s="1161"/>
      <c r="BN393" s="1161"/>
      <c r="BO393" s="1161"/>
      <c r="BP393" s="1161"/>
      <c r="BQ393" s="625"/>
      <c r="BR393" s="1161"/>
      <c r="BS393" s="1161"/>
      <c r="BT393" s="1161"/>
      <c r="BU393" s="1161"/>
      <c r="BV393" s="1161"/>
      <c r="BW393" s="15"/>
      <c r="BX393" s="613"/>
      <c r="BY393" s="613"/>
      <c r="BZ393" s="613"/>
      <c r="CA393" s="613"/>
      <c r="CB393" s="613"/>
      <c r="CC393" s="605"/>
      <c r="CD393" s="605"/>
      <c r="CE393" s="605"/>
      <c r="CF393" s="605"/>
      <c r="CG393" s="605"/>
      <c r="CH393" s="605"/>
      <c r="CI393" s="605"/>
      <c r="CJ393" s="605"/>
      <c r="CK393" s="605"/>
      <c r="CL393" s="605"/>
      <c r="CM393" s="605"/>
      <c r="CN393" s="605"/>
      <c r="CO393" s="606"/>
      <c r="CP393" s="606"/>
      <c r="CQ393" s="606"/>
      <c r="CR393" s="606"/>
      <c r="CS393" s="606"/>
      <c r="CT393" s="606"/>
      <c r="CU393" s="632"/>
      <c r="CV393" s="278"/>
      <c r="CW393" s="244"/>
      <c r="CX393" s="599"/>
      <c r="CY393" s="1161"/>
      <c r="CZ393" s="1161"/>
      <c r="DA393" s="1161"/>
      <c r="DB393" s="1161"/>
      <c r="DC393" s="1161"/>
      <c r="DD393" s="625"/>
      <c r="DE393" s="1161"/>
      <c r="DF393" s="1161"/>
      <c r="DG393" s="1161"/>
      <c r="DH393" s="1161"/>
      <c r="DI393" s="1161"/>
      <c r="DJ393" s="625"/>
      <c r="DK393" s="1161"/>
      <c r="DL393" s="1161"/>
      <c r="DM393" s="1161"/>
      <c r="DN393" s="1161"/>
      <c r="DO393" s="1161"/>
      <c r="DP393" s="625"/>
      <c r="DQ393" s="1161"/>
      <c r="DR393" s="1161"/>
      <c r="DS393" s="1161"/>
      <c r="DT393" s="1161"/>
      <c r="DU393" s="1161"/>
      <c r="DV393" s="15"/>
      <c r="DW393" s="613"/>
      <c r="DX393" s="613"/>
      <c r="DY393" s="613"/>
      <c r="DZ393" s="613"/>
      <c r="EA393" s="613"/>
      <c r="EB393" s="605"/>
      <c r="EC393" s="605"/>
      <c r="ED393" s="605"/>
      <c r="EE393" s="605"/>
      <c r="EF393" s="605"/>
      <c r="EG393" s="605"/>
      <c r="EH393" s="605"/>
      <c r="EI393" s="605"/>
      <c r="EJ393" s="605"/>
      <c r="EK393" s="605"/>
      <c r="EL393" s="605"/>
      <c r="EM393" s="605"/>
      <c r="EN393" s="606"/>
      <c r="EO393" s="606"/>
      <c r="EP393" s="606"/>
      <c r="EQ393" s="606"/>
      <c r="ER393" s="606"/>
      <c r="ES393" s="606"/>
      <c r="ET393" s="632"/>
      <c r="EU393" s="599"/>
      <c r="EV393" s="1161"/>
      <c r="EW393" s="1161"/>
      <c r="EX393" s="1161"/>
      <c r="EY393" s="1161"/>
      <c r="EZ393" s="1161"/>
      <c r="FA393" s="625"/>
      <c r="FB393" s="1161"/>
      <c r="FC393" s="1161"/>
      <c r="FD393" s="1161"/>
      <c r="FE393" s="1161"/>
      <c r="FF393" s="1161"/>
      <c r="FG393" s="625"/>
      <c r="FH393" s="1161"/>
      <c r="FI393" s="1161"/>
      <c r="FJ393" s="1161"/>
      <c r="FK393" s="1161"/>
      <c r="FL393" s="1161"/>
      <c r="FM393" s="625"/>
      <c r="FN393" s="1161"/>
      <c r="FO393" s="1161"/>
      <c r="FP393" s="1161"/>
      <c r="FQ393" s="1161"/>
      <c r="FR393" s="1161"/>
      <c r="FS393" s="15"/>
      <c r="FT393" s="613"/>
      <c r="FU393" s="613"/>
      <c r="FV393" s="613"/>
      <c r="FW393" s="613"/>
      <c r="FX393" s="613"/>
      <c r="FY393" s="605"/>
      <c r="FZ393" s="605"/>
      <c r="GA393" s="605"/>
      <c r="GB393" s="605"/>
      <c r="GC393" s="605"/>
      <c r="GD393" s="605"/>
      <c r="GE393" s="605"/>
      <c r="GF393" s="605"/>
      <c r="GG393" s="605"/>
      <c r="GH393" s="605"/>
      <c r="GI393" s="605"/>
      <c r="GJ393" s="605"/>
      <c r="GK393" s="606"/>
      <c r="GL393" s="606"/>
      <c r="GM393" s="606"/>
      <c r="GN393" s="606"/>
      <c r="GO393" s="606"/>
      <c r="GP393" s="606"/>
      <c r="GQ393" s="632"/>
      <c r="GR393" s="6"/>
    </row>
    <row r="394" spans="1:200" ht="6" customHeight="1" x14ac:dyDescent="0.25">
      <c r="A394" s="244"/>
      <c r="B394" s="599"/>
      <c r="C394" s="601"/>
      <c r="D394" s="601"/>
      <c r="E394" s="601"/>
      <c r="F394" s="601"/>
      <c r="G394" s="601"/>
      <c r="H394" s="601"/>
      <c r="I394" s="601"/>
      <c r="J394" s="601"/>
      <c r="K394" s="601"/>
      <c r="L394" s="601"/>
      <c r="M394" s="601"/>
      <c r="N394" s="601"/>
      <c r="O394" s="601"/>
      <c r="P394" s="601"/>
      <c r="Q394" s="601"/>
      <c r="R394" s="601"/>
      <c r="S394" s="601"/>
      <c r="T394" s="601"/>
      <c r="U394" s="601"/>
      <c r="V394" s="601"/>
      <c r="W394" s="601"/>
      <c r="X394" s="601"/>
      <c r="Y394" s="601"/>
      <c r="Z394" s="602"/>
      <c r="AA394" s="613"/>
      <c r="AB394" s="613"/>
      <c r="AC394" s="613"/>
      <c r="AD394" s="613"/>
      <c r="AE394" s="613"/>
      <c r="AF394" s="605"/>
      <c r="AG394" s="605"/>
      <c r="AH394" s="605"/>
      <c r="AI394" s="605"/>
      <c r="AJ394" s="605"/>
      <c r="AK394" s="605"/>
      <c r="AL394" s="605"/>
      <c r="AM394" s="605"/>
      <c r="AN394" s="605"/>
      <c r="AO394" s="605"/>
      <c r="AP394" s="605"/>
      <c r="AQ394" s="605"/>
      <c r="AR394" s="606"/>
      <c r="AS394" s="606"/>
      <c r="AT394" s="606"/>
      <c r="AU394" s="606"/>
      <c r="AV394" s="606"/>
      <c r="AW394" s="606"/>
      <c r="AX394" s="632"/>
      <c r="AY394" s="599"/>
      <c r="AZ394" s="601"/>
      <c r="BA394" s="601"/>
      <c r="BB394" s="601"/>
      <c r="BC394" s="601"/>
      <c r="BD394" s="601"/>
      <c r="BE394" s="601"/>
      <c r="BF394" s="601"/>
      <c r="BG394" s="601"/>
      <c r="BH394" s="601"/>
      <c r="BI394" s="601"/>
      <c r="BJ394" s="601"/>
      <c r="BK394" s="601"/>
      <c r="BL394" s="601"/>
      <c r="BM394" s="601"/>
      <c r="BN394" s="601"/>
      <c r="BO394" s="601"/>
      <c r="BP394" s="601"/>
      <c r="BQ394" s="601"/>
      <c r="BR394" s="601"/>
      <c r="BS394" s="601"/>
      <c r="BT394" s="601"/>
      <c r="BU394" s="601"/>
      <c r="BV394" s="601"/>
      <c r="BW394" s="602"/>
      <c r="BX394" s="613"/>
      <c r="BY394" s="613"/>
      <c r="BZ394" s="613"/>
      <c r="CA394" s="613"/>
      <c r="CB394" s="613"/>
      <c r="CC394" s="605"/>
      <c r="CD394" s="605"/>
      <c r="CE394" s="605"/>
      <c r="CF394" s="605"/>
      <c r="CG394" s="605"/>
      <c r="CH394" s="605"/>
      <c r="CI394" s="605"/>
      <c r="CJ394" s="605"/>
      <c r="CK394" s="605"/>
      <c r="CL394" s="605"/>
      <c r="CM394" s="605"/>
      <c r="CN394" s="605"/>
      <c r="CO394" s="606"/>
      <c r="CP394" s="606"/>
      <c r="CQ394" s="606"/>
      <c r="CR394" s="606"/>
      <c r="CS394" s="606"/>
      <c r="CT394" s="606"/>
      <c r="CU394" s="632"/>
      <c r="CV394" s="278"/>
      <c r="CW394" s="244"/>
      <c r="CX394" s="599"/>
      <c r="CY394" s="601"/>
      <c r="CZ394" s="601"/>
      <c r="DA394" s="601"/>
      <c r="DB394" s="601"/>
      <c r="DC394" s="601"/>
      <c r="DD394" s="601"/>
      <c r="DE394" s="601"/>
      <c r="DF394" s="601"/>
      <c r="DG394" s="601"/>
      <c r="DH394" s="601"/>
      <c r="DI394" s="601"/>
      <c r="DJ394" s="601"/>
      <c r="DK394" s="601"/>
      <c r="DL394" s="601"/>
      <c r="DM394" s="601"/>
      <c r="DN394" s="601"/>
      <c r="DO394" s="601"/>
      <c r="DP394" s="601"/>
      <c r="DQ394" s="601"/>
      <c r="DR394" s="601"/>
      <c r="DS394" s="601"/>
      <c r="DT394" s="601"/>
      <c r="DU394" s="601"/>
      <c r="DV394" s="602"/>
      <c r="DW394" s="613"/>
      <c r="DX394" s="613"/>
      <c r="DY394" s="613"/>
      <c r="DZ394" s="613"/>
      <c r="EA394" s="613"/>
      <c r="EB394" s="605"/>
      <c r="EC394" s="605"/>
      <c r="ED394" s="605"/>
      <c r="EE394" s="605"/>
      <c r="EF394" s="605"/>
      <c r="EG394" s="605"/>
      <c r="EH394" s="605"/>
      <c r="EI394" s="605"/>
      <c r="EJ394" s="605"/>
      <c r="EK394" s="605"/>
      <c r="EL394" s="605"/>
      <c r="EM394" s="605"/>
      <c r="EN394" s="606"/>
      <c r="EO394" s="606"/>
      <c r="EP394" s="606"/>
      <c r="EQ394" s="606"/>
      <c r="ER394" s="606"/>
      <c r="ES394" s="606"/>
      <c r="ET394" s="632"/>
      <c r="EU394" s="599"/>
      <c r="EV394" s="601"/>
      <c r="EW394" s="601"/>
      <c r="EX394" s="601"/>
      <c r="EY394" s="601"/>
      <c r="EZ394" s="601"/>
      <c r="FA394" s="601"/>
      <c r="FB394" s="601"/>
      <c r="FC394" s="601"/>
      <c r="FD394" s="601"/>
      <c r="FE394" s="601"/>
      <c r="FF394" s="601"/>
      <c r="FG394" s="601"/>
      <c r="FH394" s="601"/>
      <c r="FI394" s="601"/>
      <c r="FJ394" s="601"/>
      <c r="FK394" s="601"/>
      <c r="FL394" s="601"/>
      <c r="FM394" s="601"/>
      <c r="FN394" s="601"/>
      <c r="FO394" s="601"/>
      <c r="FP394" s="601"/>
      <c r="FQ394" s="601"/>
      <c r="FR394" s="601"/>
      <c r="FS394" s="602"/>
      <c r="FT394" s="613"/>
      <c r="FU394" s="613"/>
      <c r="FV394" s="613"/>
      <c r="FW394" s="613"/>
      <c r="FX394" s="613"/>
      <c r="FY394" s="605"/>
      <c r="FZ394" s="605"/>
      <c r="GA394" s="605"/>
      <c r="GB394" s="605"/>
      <c r="GC394" s="605"/>
      <c r="GD394" s="605"/>
      <c r="GE394" s="605"/>
      <c r="GF394" s="605"/>
      <c r="GG394" s="605"/>
      <c r="GH394" s="605"/>
      <c r="GI394" s="605"/>
      <c r="GJ394" s="605"/>
      <c r="GK394" s="606"/>
      <c r="GL394" s="606"/>
      <c r="GM394" s="606"/>
      <c r="GN394" s="606"/>
      <c r="GO394" s="606"/>
      <c r="GP394" s="606"/>
      <c r="GQ394" s="632"/>
      <c r="GR394" s="6"/>
    </row>
    <row r="395" spans="1:200" ht="16.5" customHeight="1" x14ac:dyDescent="0.25">
      <c r="A395" s="244"/>
      <c r="B395" s="599"/>
      <c r="C395" s="1162" t="s">
        <v>59</v>
      </c>
      <c r="D395" s="1162"/>
      <c r="E395" s="1163"/>
      <c r="F395" s="1164" t="str">
        <f>IF(SUMIFS(Bitácora!$AG$5:$AG$1036129,Bitácora!$D$5:$D$1036129,F357,Bitácora!$AN$5:$AN$1036129,V357,Bitácora!$AH$5:$AH$1036129,"CAT I",Bitácora!$E$5:$E$1036129,L357)=0," ",SUMIFS(Bitácora!$AG$5:$AG$1036129,Bitácora!$D$5:$D$1036129,F357,Bitácora!$AN$5:$AN$1036129,V357,Bitácora!$AH$5:$AH$1036129,"CAT I",Bitácora!$E$5:$E$1036129,L357))</f>
        <v xml:space="preserve"> </v>
      </c>
      <c r="G395" s="1165"/>
      <c r="H395" s="1165"/>
      <c r="I395" s="1165"/>
      <c r="J395" s="241"/>
      <c r="K395" s="1162" t="s">
        <v>58</v>
      </c>
      <c r="L395" s="1162"/>
      <c r="M395" s="1163"/>
      <c r="N395" s="1166" t="str">
        <f>IF(SUMIFS(Bitácora!$AG$5:$AG$1036129,Bitácora!$D$5:$D$1036129,F357,Bitácora!$AN$5:$AN$1036129,V357,Bitácora!$AH$5:$AH$1036129,"CAT II",Bitácora!$E$5:$E$1036129,L357)=0," ",SUMIFS(Bitácora!$AG$5:$AG$1036129,Bitácora!$D$5:$D$1036129,F357,Bitácora!$AN$5:$AN$1036129,V357,Bitácora!$AH$5:$AH$1036129,"CAT II",Bitácora!$E$5:$E$1036129,L357))</f>
        <v xml:space="preserve"> </v>
      </c>
      <c r="O395" s="1167"/>
      <c r="P395" s="1167"/>
      <c r="Q395" s="1167"/>
      <c r="R395" s="241"/>
      <c r="S395" s="1162" t="s">
        <v>61</v>
      </c>
      <c r="T395" s="1162"/>
      <c r="U395" s="1163"/>
      <c r="V395" s="1166" t="str">
        <f>IF(SUMIFS(Bitácora!$AG$5:$AG$1036129,Bitácora!$D$5:$D$1036129,F357,Bitácora!$AN$5:$AN$1036129,V357,Bitácora!$AH$5:$AH$1036129,"CAT III",Bitácora!$E$5:$E$1036129,L357)=0," ",SUMIFS(Bitácora!$AG$5:$AG$1036129,Bitácora!$D$5:$D$1036129,F357,Bitácora!$AN$5:$AN$1036129,V357,Bitácora!$AH$5:$AH$1036129,"CAT III",Bitácora!$E$5:$E$1036129,L357))</f>
        <v xml:space="preserve"> </v>
      </c>
      <c r="W395" s="1167"/>
      <c r="X395" s="1167"/>
      <c r="Y395" s="1167"/>
      <c r="Z395" s="260"/>
      <c r="AA395" s="613" t="str">
        <f>IF(Portada!$A$1="www.fly-logics.com","DIC",0)</f>
        <v>DIC</v>
      </c>
      <c r="AB395" s="613"/>
      <c r="AC395" s="613"/>
      <c r="AD395" s="613"/>
      <c r="AE395" s="613"/>
      <c r="AF395" s="605" t="str">
        <f>IF(SUMIFS(Bitácora!$Y$5:$Y$1036129,Bitácora!$D$5:$D$1036129,F357,Bitácora!$AN$5:$AN$1036129,V357,Bitácora!$E$5:$E$1036129,L357,Bitácora!$AM$5:$AM$1036129,AA395)=0," ",SUMIFS(Bitácora!$Y$5:$Y$1036129,Bitácora!$D$5:$D$1036129,F357,Bitácora!$AN$5:$AN$1036129,V357,Bitácora!$E$5:$E$1036129,L357,Bitácora!$AM$5:$AM$1036129,AA395))</f>
        <v xml:space="preserve"> </v>
      </c>
      <c r="AG395" s="605"/>
      <c r="AH395" s="605"/>
      <c r="AI395" s="605"/>
      <c r="AJ395" s="605" t="str">
        <f>IF(SUMIFS(Bitácora!$Z$5:$Z$1036129,Bitácora!$D$5:$D$1036129,F357,Bitácora!$AN$5:$AN$1036129,V357,Bitácora!$E$5:$E$1036129,L357,Bitácora!$AM$5:$AM$1036129,AA395)=0," ",SUMIFS(Bitácora!$Z$5:$Z$1036129,Bitácora!$D$5:$D$1036129,F357,Bitácora!$AN$5:$AN$1036129,V357,Bitácora!$E$5:$E$1036129,L357,Bitácora!$AM$5:$AM$1036129,AA395))</f>
        <v xml:space="preserve"> </v>
      </c>
      <c r="AK395" s="605"/>
      <c r="AL395" s="605"/>
      <c r="AM395" s="605"/>
      <c r="AN395" s="605" t="str">
        <f>IF(SUMIFS(Bitácora!$AA$5:$AA$1036129,Bitácora!$D$5:$D$1036129,F357,Bitácora!$AN$5:$AN$1036129,V357,Bitácora!$E$5:$E$1036129,L357,Bitácora!$AM$5:$AM$1036129,AA395)=0," ",SUMIFS(Bitácora!$AA$5:$AA$1036129,Bitácora!$D$5:$D$1036129,F357,Bitácora!$AN$5:$AN$1036129,V357,Bitácora!$E$5:$E$1036129,L357,Bitácora!$AM$5:$AM$1036129,AA395))</f>
        <v xml:space="preserve"> </v>
      </c>
      <c r="AO395" s="605"/>
      <c r="AP395" s="605"/>
      <c r="AQ395" s="605"/>
      <c r="AR395" s="606" t="str">
        <f>IF(SUMIFS(Bitácora!$AE$5:$AE$1036129,Bitácora!$D$5:$D$1036129,F357,Bitácora!$AN$5:$AN$1036129,V357,Bitácora!$E$5:$E$1036129,L357,Bitácora!$AM$5:$AM$1036129,AA395)=0," ",SUMIFS(Bitácora!$AC$5:$AC$1036129,Bitácora!$D$5:$D$1036129,F357,Bitácora!$AN$5:$AN$1036129,V357,Bitácora!$E$5:$E$1036129,L357,Bitácora!$AM$5:$AM$1036129,AA395))</f>
        <v xml:space="preserve"> </v>
      </c>
      <c r="AS395" s="606"/>
      <c r="AT395" s="606"/>
      <c r="AU395" s="606" t="str">
        <f>IF(SUMIFS(Bitácora!$AF$5:$AF$1036129,Bitácora!$D$5:$D$1036129,F357,Bitácora!$AN$5:$AN$1036129,V357,Bitácora!$E$5:$E$1036129,L357,Bitácora!$AM$5:$AM$1036129,AA395)=0," ",SUMIFS(Bitácora!$AF$5:$AF$1036129,Bitácora!$D$5:$D$1036129,F357,Bitácora!$AN$5:$AN$1036129,V357,Bitácora!$E$5:$E$1036129,L357,Bitácora!$AM$5:$AM$1036129,AA395))</f>
        <v xml:space="preserve"> </v>
      </c>
      <c r="AV395" s="606"/>
      <c r="AW395" s="606"/>
      <c r="AX395" s="632"/>
      <c r="AY395" s="599"/>
      <c r="AZ395" s="1162" t="s">
        <v>59</v>
      </c>
      <c r="BA395" s="1162"/>
      <c r="BB395" s="1163"/>
      <c r="BC395" s="1164" t="str">
        <f>IF(SUMIFS(Bitácora!$AG$5:$AG$1036129,Bitácora!$D$5:$D$1036129,BC357,Bitácora!$AN$5:$AN$1036129,BS357,Bitácora!$AH$5:$AH$1036129,"CAT I",Bitácora!$E$5:$E$1036129,BI357)=0," ",SUMIFS(Bitácora!$AG$5:$AG$1036129,Bitácora!$D$5:$D$1036129,BC357,Bitácora!$AN$5:$AN$1036129,BS357,Bitácora!$AH$5:$AH$1036129,"CAT I",Bitácora!$E$5:$E$1036129,BI357))</f>
        <v xml:space="preserve"> </v>
      </c>
      <c r="BD395" s="1165"/>
      <c r="BE395" s="1165"/>
      <c r="BF395" s="1165"/>
      <c r="BG395" s="241"/>
      <c r="BH395" s="1162" t="s">
        <v>58</v>
      </c>
      <c r="BI395" s="1162"/>
      <c r="BJ395" s="1163"/>
      <c r="BK395" s="1166" t="str">
        <f>IF(SUMIFS(Bitácora!$AG$5:$AG$1036129,Bitácora!$D$5:$D$1036129,BC357,Bitácora!$AN$5:$AN$1036129,BS357,Bitácora!$AH$5:$AH$1036129,"CAT II",Bitácora!$E$5:$E$1036129,BI357)=0," ",SUMIFS(Bitácora!$AG$5:$AG$1036129,Bitácora!$D$5:$D$1036129,BC357,Bitácora!$AN$5:$AN$1036129,BS357,Bitácora!$AH$5:$AH$1036129,"CAT II",Bitácora!$E$5:$E$1036129,BI357))</f>
        <v xml:space="preserve"> </v>
      </c>
      <c r="BL395" s="1167"/>
      <c r="BM395" s="1167"/>
      <c r="BN395" s="1167"/>
      <c r="BO395" s="241"/>
      <c r="BP395" s="1162" t="s">
        <v>61</v>
      </c>
      <c r="BQ395" s="1162"/>
      <c r="BR395" s="1163"/>
      <c r="BS395" s="1166" t="str">
        <f>IF(SUMIFS(Bitácora!$AG$5:$AG$1036129,Bitácora!$D$5:$D$1036129,BC357,Bitácora!$AN$5:$AN$1036129,BS357,Bitácora!$AH$5:$AH$1036129,"CAT III",Bitácora!$E$5:$E$1036129,BI357)=0," ",SUMIFS(Bitácora!$AG$5:$AG$1036129,Bitácora!$D$5:$D$1036129,BC357,Bitácora!$AN$5:$AN$1036129,BS357,Bitácora!$AH$5:$AH$1036129,"CAT III",Bitácora!$E$5:$E$1036129,BI357))</f>
        <v xml:space="preserve"> </v>
      </c>
      <c r="BT395" s="1167"/>
      <c r="BU395" s="1167"/>
      <c r="BV395" s="1167"/>
      <c r="BW395" s="260"/>
      <c r="BX395" s="613" t="str">
        <f>IF(Portada!$A$1="www.fly-logics.com","DIC",0)</f>
        <v>DIC</v>
      </c>
      <c r="BY395" s="613"/>
      <c r="BZ395" s="613"/>
      <c r="CA395" s="613"/>
      <c r="CB395" s="613"/>
      <c r="CC395" s="605" t="str">
        <f>IF(SUMIFS(Bitácora!$Y$5:$Y$1036129,Bitácora!$D$5:$D$1036129,BC357,Bitácora!$AN$5:$AN$1036129,BS357,Bitácora!$E$5:$E$1036129,BI357,Bitácora!$AM$5:$AM$1036129,BX395)=0," ",SUMIFS(Bitácora!$Y$5:$Y$1036129,Bitácora!$D$5:$D$1036129,BC357,Bitácora!$AN$5:$AN$1036129,BS357,Bitácora!$E$5:$E$1036129,BI357,Bitácora!$AM$5:$AM$1036129,BX395))</f>
        <v xml:space="preserve"> </v>
      </c>
      <c r="CD395" s="605"/>
      <c r="CE395" s="605"/>
      <c r="CF395" s="605"/>
      <c r="CG395" s="605" t="str">
        <f>IF(SUMIFS(Bitácora!$Z$5:$Z$1036129,Bitácora!$D$5:$D$1036129,BC357,Bitácora!$AN$5:$AN$1036129,BS357,Bitácora!$E$5:$E$1036129,BI357,Bitácora!$AM$5:$AM$1036129,BX395)=0," ",SUMIFS(Bitácora!$Z$5:$Z$1036129,Bitácora!$D$5:$D$1036129,BC357,Bitácora!$AN$5:$AN$1036129,BS357,Bitácora!$E$5:$E$1036129,BI357,Bitácora!$AM$5:$AM$1036129,BX395))</f>
        <v xml:space="preserve"> </v>
      </c>
      <c r="CH395" s="605"/>
      <c r="CI395" s="605"/>
      <c r="CJ395" s="605"/>
      <c r="CK395" s="605" t="str">
        <f>IF(SUMIFS(Bitácora!$AA$5:$AA$1036129,Bitácora!$D$5:$D$1036129,BC357,Bitácora!$AN$5:$AN$1036129,BS357,Bitácora!$E$5:$E$1036129,BI357,Bitácora!$AM$5:$AM$1036129,BX395)=0," ",SUMIFS(Bitácora!$AA$5:$AA$1036129,Bitácora!$D$5:$D$1036129,BC357,Bitácora!$AN$5:$AN$1036129,BS357,Bitácora!$E$5:$E$1036129,BI357,Bitácora!$AM$5:$AM$1036129,BX395))</f>
        <v xml:space="preserve"> </v>
      </c>
      <c r="CL395" s="605"/>
      <c r="CM395" s="605"/>
      <c r="CN395" s="605"/>
      <c r="CO395" s="606" t="str">
        <f>IF(SUMIFS(Bitácora!$AE$5:$AE$1036129,Bitácora!$D$5:$D$1036129,BC357,Bitácora!$AN$5:$AN$1036129,BS357,Bitácora!$E$5:$E$1036129,BI357,Bitácora!$AM$5:$AM$1036129,BX395)=0," ",SUMIFS(Bitácora!$AC$5:$AC$1036129,Bitácora!$D$5:$D$1036129,BC357,Bitácora!$AN$5:$AN$1036129,BS357,Bitácora!$E$5:$E$1036129,BI357,Bitácora!$AM$5:$AM$1036129,BX395))</f>
        <v xml:space="preserve"> </v>
      </c>
      <c r="CP395" s="606"/>
      <c r="CQ395" s="606"/>
      <c r="CR395" s="606" t="str">
        <f>IF(SUMIFS(Bitácora!$AF$5:$AF$1036129,Bitácora!$D$5:$D$1036129,BC357,Bitácora!$AN$5:$AN$1036129,BS357,Bitácora!$E$5:$E$1036129,BI357,Bitácora!$AM$5:$AM$1036129,BX395)=0," ",SUMIFS(Bitácora!$AF$5:$AF$1036129,Bitácora!$D$5:$D$1036129,BC357,Bitácora!$AN$5:$AN$1036129,BS357,Bitácora!$E$5:$E$1036129,BI357,Bitácora!$AM$5:$AM$1036129,BX395))</f>
        <v xml:space="preserve"> </v>
      </c>
      <c r="CS395" s="606"/>
      <c r="CT395" s="606"/>
      <c r="CU395" s="632"/>
      <c r="CV395" s="278"/>
      <c r="CW395" s="244"/>
      <c r="CX395" s="599"/>
      <c r="CY395" s="1162" t="s">
        <v>59</v>
      </c>
      <c r="CZ395" s="1162"/>
      <c r="DA395" s="1163"/>
      <c r="DB395" s="1164" t="str">
        <f>IF(SUMIFS(Bitácora!$AG$5:$AG$1036129,Bitácora!$D$5:$D$1036129,DB357,Bitácora!$AN$5:$AN$1036129,DR357,Bitácora!$AH$5:$AH$1036129,"CAT I",Bitácora!$E$5:$E$1036129,DH357)=0," ",SUMIFS(Bitácora!$AG$5:$AG$1036129,Bitácora!$D$5:$D$1036129,DB357,Bitácora!$AN$5:$AN$1036129,DR357,Bitácora!$AH$5:$AH$1036129,"CAT I",Bitácora!$E$5:$E$1036129,DH357))</f>
        <v xml:space="preserve"> </v>
      </c>
      <c r="DC395" s="1165"/>
      <c r="DD395" s="1165"/>
      <c r="DE395" s="1165"/>
      <c r="DF395" s="241"/>
      <c r="DG395" s="1162" t="s">
        <v>58</v>
      </c>
      <c r="DH395" s="1162"/>
      <c r="DI395" s="1163"/>
      <c r="DJ395" s="1166" t="str">
        <f>IF(SUMIFS(Bitácora!$AG$5:$AG$1036129,Bitácora!$D$5:$D$1036129,DB357,Bitácora!$AN$5:$AN$1036129,DR357,Bitácora!$AH$5:$AH$1036129,"CAT II",Bitácora!$E$5:$E$1036129,DH357)=0," ",SUMIFS(Bitácora!$AG$5:$AG$1036129,Bitácora!$D$5:$D$1036129,DB357,Bitácora!$AN$5:$AN$1036129,DR357,Bitácora!$AH$5:$AH$1036129,"CAT II",Bitácora!$E$5:$E$1036129,DH357))</f>
        <v xml:space="preserve"> </v>
      </c>
      <c r="DK395" s="1167"/>
      <c r="DL395" s="1167"/>
      <c r="DM395" s="1167"/>
      <c r="DN395" s="241"/>
      <c r="DO395" s="1162" t="s">
        <v>61</v>
      </c>
      <c r="DP395" s="1162"/>
      <c r="DQ395" s="1163"/>
      <c r="DR395" s="1166" t="str">
        <f>IF(SUMIFS(Bitácora!$AG$5:$AG$1036129,Bitácora!$D$5:$D$1036129,DB357,Bitácora!$AN$5:$AN$1036129,DR357,Bitácora!$AH$5:$AH$1036129,"CAT III",Bitácora!$E$5:$E$1036129,DH357)=0," ",SUMIFS(Bitácora!$AG$5:$AG$1036129,Bitácora!$D$5:$D$1036129,DB357,Bitácora!$AN$5:$AN$1036129,DR357,Bitácora!$AH$5:$AH$1036129,"CAT III",Bitácora!$E$5:$E$1036129,DH357))</f>
        <v xml:space="preserve"> </v>
      </c>
      <c r="DS395" s="1167"/>
      <c r="DT395" s="1167"/>
      <c r="DU395" s="1167"/>
      <c r="DV395" s="260"/>
      <c r="DW395" s="613" t="str">
        <f>IF(Portada!$A$1="www.fly-logics.com","DIC",0)</f>
        <v>DIC</v>
      </c>
      <c r="DX395" s="613"/>
      <c r="DY395" s="613"/>
      <c r="DZ395" s="613"/>
      <c r="EA395" s="613"/>
      <c r="EB395" s="605" t="str">
        <f>IF(SUMIFS(Bitácora!$Y$5:$Y$1036129,Bitácora!$D$5:$D$1036129,DB357,Bitácora!$AN$5:$AN$1036129,DR357,Bitácora!$E$5:$E$1036129,DH357,Bitácora!$AM$5:$AM$1036129,DW395)=0," ",SUMIFS(Bitácora!$Y$5:$Y$1036129,Bitácora!$D$5:$D$1036129,DB357,Bitácora!$AN$5:$AN$1036129,DR357,Bitácora!$E$5:$E$1036129,DH357,Bitácora!$AM$5:$AM$1036129,DW395))</f>
        <v xml:space="preserve"> </v>
      </c>
      <c r="EC395" s="605"/>
      <c r="ED395" s="605"/>
      <c r="EE395" s="605"/>
      <c r="EF395" s="605" t="str">
        <f>IF(SUMIFS(Bitácora!$Z$5:$Z$1036129,Bitácora!$D$5:$D$1036129,DB357,Bitácora!$AN$5:$AN$1036129,DR357,Bitácora!$E$5:$E$1036129,DH357,Bitácora!$AM$5:$AM$1036129,DW395)=0," ",SUMIFS(Bitácora!$Z$5:$Z$1036129,Bitácora!$D$5:$D$1036129,DB357,Bitácora!$AN$5:$AN$1036129,DR357,Bitácora!$E$5:$E$1036129,DH357,Bitácora!$AM$5:$AM$1036129,DW395))</f>
        <v xml:space="preserve"> </v>
      </c>
      <c r="EG395" s="605"/>
      <c r="EH395" s="605"/>
      <c r="EI395" s="605"/>
      <c r="EJ395" s="605" t="str">
        <f>IF(SUMIFS(Bitácora!$AA$5:$AA$1036129,Bitácora!$D$5:$D$1036129,DB357,Bitácora!$AN$5:$AN$1036129,DR357,Bitácora!$E$5:$E$1036129,DH357,Bitácora!$AM$5:$AM$1036129,DW395)=0," ",SUMIFS(Bitácora!$AA$5:$AA$1036129,Bitácora!$D$5:$D$1036129,DB357,Bitácora!$AN$5:$AN$1036129,DR357,Bitácora!$E$5:$E$1036129,DH357,Bitácora!$AM$5:$AM$1036129,DW395))</f>
        <v xml:space="preserve"> </v>
      </c>
      <c r="EK395" s="605"/>
      <c r="EL395" s="605"/>
      <c r="EM395" s="605"/>
      <c r="EN395" s="606" t="str">
        <f>IF(SUMIFS(Bitácora!$AE$5:$AE$1036129,Bitácora!$D$5:$D$1036129,DB357,Bitácora!$AN$5:$AN$1036129,DR357,Bitácora!$E$5:$E$1036129,DH357,Bitácora!$AM$5:$AM$1036129,DW395)=0," ",SUMIFS(Bitácora!$AC$5:$AC$1036129,Bitácora!$D$5:$D$1036129,DB357,Bitácora!$AN$5:$AN$1036129,DR357,Bitácora!$E$5:$E$1036129,DH357,Bitácora!$AM$5:$AM$1036129,DW395))</f>
        <v xml:space="preserve"> </v>
      </c>
      <c r="EO395" s="606"/>
      <c r="EP395" s="606"/>
      <c r="EQ395" s="606" t="str">
        <f>IF(SUMIFS(Bitácora!$AF$5:$AF$1036129,Bitácora!$D$5:$D$1036129,DB357,Bitácora!$AN$5:$AN$1036129,DR357,Bitácora!$E$5:$E$1036129,DH357,Bitácora!$AM$5:$AM$1036129,DW395)=0," ",SUMIFS(Bitácora!$AF$5:$AF$1036129,Bitácora!$D$5:$D$1036129,DB357,Bitácora!$AN$5:$AN$1036129,DR357,Bitácora!$E$5:$E$1036129,DH357,Bitácora!$AM$5:$AM$1036129,DW395))</f>
        <v xml:space="preserve"> </v>
      </c>
      <c r="ER395" s="606"/>
      <c r="ES395" s="606"/>
      <c r="ET395" s="632"/>
      <c r="EU395" s="599"/>
      <c r="EV395" s="1162" t="s">
        <v>59</v>
      </c>
      <c r="EW395" s="1162"/>
      <c r="EX395" s="1163"/>
      <c r="EY395" s="1164" t="str">
        <f>IF(SUMIFS(Bitácora!$AG$5:$AG$1036129,Bitácora!$D$5:$D$1036129,EY357,Bitácora!$AN$5:$AN$1036129,FO357,Bitácora!$AH$5:$AH$1036129,"CAT I",Bitácora!$E$5:$E$1036129,FE357)=0," ",SUMIFS(Bitácora!$AG$5:$AG$1036129,Bitácora!$D$5:$D$1036129,EY357,Bitácora!$AN$5:$AN$1036129,FO357,Bitácora!$AH$5:$AH$1036129,"CAT I",Bitácora!$E$5:$E$1036129,FE357))</f>
        <v xml:space="preserve"> </v>
      </c>
      <c r="EZ395" s="1165"/>
      <c r="FA395" s="1165"/>
      <c r="FB395" s="1165"/>
      <c r="FC395" s="241"/>
      <c r="FD395" s="1162" t="s">
        <v>58</v>
      </c>
      <c r="FE395" s="1162"/>
      <c r="FF395" s="1163"/>
      <c r="FG395" s="1166" t="str">
        <f>IF(SUMIFS(Bitácora!$AG$5:$AG$1036129,Bitácora!$D$5:$D$1036129,EY357,Bitácora!$AN$5:$AN$1036129,FO357,Bitácora!$AH$5:$AH$1036129,"CAT II",Bitácora!$E$5:$E$1036129,FE357)=0," ",SUMIFS(Bitácora!$AG$5:$AG$1036129,Bitácora!$D$5:$D$1036129,EY357,Bitácora!$AN$5:$AN$1036129,FO357,Bitácora!$AH$5:$AH$1036129,"CAT II",Bitácora!$E$5:$E$1036129,FE357))</f>
        <v xml:space="preserve"> </v>
      </c>
      <c r="FH395" s="1167"/>
      <c r="FI395" s="1167"/>
      <c r="FJ395" s="1167"/>
      <c r="FK395" s="241"/>
      <c r="FL395" s="1162" t="s">
        <v>61</v>
      </c>
      <c r="FM395" s="1162"/>
      <c r="FN395" s="1163"/>
      <c r="FO395" s="1166" t="str">
        <f>IF(SUMIFS(Bitácora!$AG$5:$AG$1036129,Bitácora!$D$5:$D$1036129,EY357,Bitácora!$AN$5:$AN$1036129,FO357,Bitácora!$AH$5:$AH$1036129,"CAT III",Bitácora!$E$5:$E$1036129,FE357)=0," ",SUMIFS(Bitácora!$AG$5:$AG$1036129,Bitácora!$D$5:$D$1036129,EY357,Bitácora!$AN$5:$AN$1036129,FO357,Bitácora!$AH$5:$AH$1036129,"CAT III",Bitácora!$E$5:$E$1036129,FE357))</f>
        <v xml:space="preserve"> </v>
      </c>
      <c r="FP395" s="1167"/>
      <c r="FQ395" s="1167"/>
      <c r="FR395" s="1167"/>
      <c r="FS395" s="260"/>
      <c r="FT395" s="613" t="str">
        <f>IF(Portada!$A$1="www.fly-logics.com","DIC",0)</f>
        <v>DIC</v>
      </c>
      <c r="FU395" s="613"/>
      <c r="FV395" s="613"/>
      <c r="FW395" s="613"/>
      <c r="FX395" s="613"/>
      <c r="FY395" s="605" t="str">
        <f>IF(SUMIFS(Bitácora!$Y$5:$Y$1036129,Bitácora!$D$5:$D$1036129,EY357,Bitácora!$AN$5:$AN$1036129,FO357,Bitácora!$E$5:$E$1036129,FE357,Bitácora!$AM$5:$AM$1036129,FT395)=0," ",SUMIFS(Bitácora!$Y$5:$Y$1036129,Bitácora!$D$5:$D$1036129,EY357,Bitácora!$AN$5:$AN$1036129,FO357,Bitácora!$E$5:$E$1036129,FE357,Bitácora!$AM$5:$AM$1036129,FT395))</f>
        <v xml:space="preserve"> </v>
      </c>
      <c r="FZ395" s="605"/>
      <c r="GA395" s="605"/>
      <c r="GB395" s="605"/>
      <c r="GC395" s="605" t="str">
        <f>IF(SUMIFS(Bitácora!$Z$5:$Z$1036129,Bitácora!$D$5:$D$1036129,EY357,Bitácora!$AN$5:$AN$1036129,FO357,Bitácora!$E$5:$E$1036129,FE357,Bitácora!$AM$5:$AM$1036129,FT395)=0," ",SUMIFS(Bitácora!$Z$5:$Z$1036129,Bitácora!$D$5:$D$1036129,EY357,Bitácora!$AN$5:$AN$1036129,FO357,Bitácora!$E$5:$E$1036129,FE357,Bitácora!$AM$5:$AM$1036129,FT395))</f>
        <v xml:space="preserve"> </v>
      </c>
      <c r="GD395" s="605"/>
      <c r="GE395" s="605"/>
      <c r="GF395" s="605"/>
      <c r="GG395" s="605" t="str">
        <f>IF(SUMIFS(Bitácora!$AA$5:$AA$1036129,Bitácora!$D$5:$D$1036129,EY357,Bitácora!$AN$5:$AN$1036129,FO357,Bitácora!$E$5:$E$1036129,FE357,Bitácora!$AM$5:$AM$1036129,FT395)=0," ",SUMIFS(Bitácora!$AA$5:$AA$1036129,Bitácora!$D$5:$D$1036129,EY357,Bitácora!$AN$5:$AN$1036129,FO357,Bitácora!$E$5:$E$1036129,FE357,Bitácora!$AM$5:$AM$1036129,FT395))</f>
        <v xml:space="preserve"> </v>
      </c>
      <c r="GH395" s="605"/>
      <c r="GI395" s="605"/>
      <c r="GJ395" s="605"/>
      <c r="GK395" s="606" t="str">
        <f>IF(SUMIFS(Bitácora!$AE$5:$AE$1036129,Bitácora!$D$5:$D$1036129,EY357,Bitácora!$AN$5:$AN$1036129,FO357,Bitácora!$E$5:$E$1036129,FE357,Bitácora!$AM$5:$AM$1036129,FT395)=0," ",SUMIFS(Bitácora!$AC$5:$AC$1036129,Bitácora!$D$5:$D$1036129,EY357,Bitácora!$AN$5:$AN$1036129,FO357,Bitácora!$E$5:$E$1036129,FE357,Bitácora!$AM$5:$AM$1036129,FT395))</f>
        <v xml:space="preserve"> </v>
      </c>
      <c r="GL395" s="606"/>
      <c r="GM395" s="606"/>
      <c r="GN395" s="606" t="str">
        <f>IF(SUMIFS(Bitácora!$AF$5:$AF$1036129,Bitácora!$D$5:$D$1036129,EY357,Bitácora!$AN$5:$AN$1036129,FO357,Bitácora!$E$5:$E$1036129,FE357,Bitácora!$AM$5:$AM$1036129,FT395)=0," ",SUMIFS(Bitácora!$AF$5:$AF$1036129,Bitácora!$D$5:$D$1036129,EY357,Bitácora!$AN$5:$AN$1036129,FO357,Bitácora!$E$5:$E$1036129,FE357,Bitácora!$AM$5:$AM$1036129,FT395))</f>
        <v xml:space="preserve"> </v>
      </c>
      <c r="GO395" s="606"/>
      <c r="GP395" s="606"/>
      <c r="GQ395" s="632"/>
      <c r="GR395" s="6"/>
    </row>
    <row r="396" spans="1:200" ht="3" customHeight="1" x14ac:dyDescent="0.25">
      <c r="A396" s="244"/>
      <c r="B396" s="600"/>
      <c r="C396" s="603"/>
      <c r="D396" s="603"/>
      <c r="E396" s="603"/>
      <c r="F396" s="603"/>
      <c r="G396" s="603"/>
      <c r="H396" s="603"/>
      <c r="I396" s="603"/>
      <c r="J396" s="603"/>
      <c r="K396" s="603"/>
      <c r="L396" s="603"/>
      <c r="M396" s="603"/>
      <c r="N396" s="603"/>
      <c r="O396" s="603"/>
      <c r="P396" s="603"/>
      <c r="Q396" s="603"/>
      <c r="R396" s="603"/>
      <c r="S396" s="603"/>
      <c r="T396" s="603"/>
      <c r="U396" s="603"/>
      <c r="V396" s="603"/>
      <c r="W396" s="603"/>
      <c r="X396" s="603"/>
      <c r="Y396" s="603"/>
      <c r="Z396" s="604"/>
      <c r="AA396" s="613"/>
      <c r="AB396" s="613"/>
      <c r="AC396" s="613"/>
      <c r="AD396" s="613"/>
      <c r="AE396" s="613"/>
      <c r="AF396" s="605"/>
      <c r="AG396" s="605"/>
      <c r="AH396" s="605"/>
      <c r="AI396" s="605"/>
      <c r="AJ396" s="605"/>
      <c r="AK396" s="605"/>
      <c r="AL396" s="605"/>
      <c r="AM396" s="605"/>
      <c r="AN396" s="605"/>
      <c r="AO396" s="605"/>
      <c r="AP396" s="605"/>
      <c r="AQ396" s="605"/>
      <c r="AR396" s="606"/>
      <c r="AS396" s="606"/>
      <c r="AT396" s="606"/>
      <c r="AU396" s="606"/>
      <c r="AV396" s="606"/>
      <c r="AW396" s="606"/>
      <c r="AX396" s="632"/>
      <c r="AY396" s="600"/>
      <c r="AZ396" s="603"/>
      <c r="BA396" s="603"/>
      <c r="BB396" s="603"/>
      <c r="BC396" s="603"/>
      <c r="BD396" s="603"/>
      <c r="BE396" s="603"/>
      <c r="BF396" s="603"/>
      <c r="BG396" s="603"/>
      <c r="BH396" s="603"/>
      <c r="BI396" s="603"/>
      <c r="BJ396" s="603"/>
      <c r="BK396" s="603"/>
      <c r="BL396" s="603"/>
      <c r="BM396" s="603"/>
      <c r="BN396" s="603"/>
      <c r="BO396" s="603"/>
      <c r="BP396" s="603"/>
      <c r="BQ396" s="603"/>
      <c r="BR396" s="603"/>
      <c r="BS396" s="603"/>
      <c r="BT396" s="603"/>
      <c r="BU396" s="603"/>
      <c r="BV396" s="603"/>
      <c r="BW396" s="604"/>
      <c r="BX396" s="613"/>
      <c r="BY396" s="613"/>
      <c r="BZ396" s="613"/>
      <c r="CA396" s="613"/>
      <c r="CB396" s="613"/>
      <c r="CC396" s="605"/>
      <c r="CD396" s="605"/>
      <c r="CE396" s="605"/>
      <c r="CF396" s="605"/>
      <c r="CG396" s="605"/>
      <c r="CH396" s="605"/>
      <c r="CI396" s="605"/>
      <c r="CJ396" s="605"/>
      <c r="CK396" s="605"/>
      <c r="CL396" s="605"/>
      <c r="CM396" s="605"/>
      <c r="CN396" s="605"/>
      <c r="CO396" s="606"/>
      <c r="CP396" s="606"/>
      <c r="CQ396" s="606"/>
      <c r="CR396" s="606"/>
      <c r="CS396" s="606"/>
      <c r="CT396" s="606"/>
      <c r="CU396" s="632"/>
      <c r="CV396" s="278"/>
      <c r="CW396" s="244"/>
      <c r="CX396" s="600"/>
      <c r="CY396" s="603"/>
      <c r="CZ396" s="603"/>
      <c r="DA396" s="603"/>
      <c r="DB396" s="603"/>
      <c r="DC396" s="603"/>
      <c r="DD396" s="603"/>
      <c r="DE396" s="603"/>
      <c r="DF396" s="603"/>
      <c r="DG396" s="603"/>
      <c r="DH396" s="603"/>
      <c r="DI396" s="603"/>
      <c r="DJ396" s="603"/>
      <c r="DK396" s="603"/>
      <c r="DL396" s="603"/>
      <c r="DM396" s="603"/>
      <c r="DN396" s="603"/>
      <c r="DO396" s="603"/>
      <c r="DP396" s="603"/>
      <c r="DQ396" s="603"/>
      <c r="DR396" s="603"/>
      <c r="DS396" s="603"/>
      <c r="DT396" s="603"/>
      <c r="DU396" s="603"/>
      <c r="DV396" s="604"/>
      <c r="DW396" s="613"/>
      <c r="DX396" s="613"/>
      <c r="DY396" s="613"/>
      <c r="DZ396" s="613"/>
      <c r="EA396" s="613"/>
      <c r="EB396" s="605"/>
      <c r="EC396" s="605"/>
      <c r="ED396" s="605"/>
      <c r="EE396" s="605"/>
      <c r="EF396" s="605"/>
      <c r="EG396" s="605"/>
      <c r="EH396" s="605"/>
      <c r="EI396" s="605"/>
      <c r="EJ396" s="605"/>
      <c r="EK396" s="605"/>
      <c r="EL396" s="605"/>
      <c r="EM396" s="605"/>
      <c r="EN396" s="606"/>
      <c r="EO396" s="606"/>
      <c r="EP396" s="606"/>
      <c r="EQ396" s="606"/>
      <c r="ER396" s="606"/>
      <c r="ES396" s="606"/>
      <c r="ET396" s="632"/>
      <c r="EU396" s="600"/>
      <c r="EV396" s="603"/>
      <c r="EW396" s="603"/>
      <c r="EX396" s="603"/>
      <c r="EY396" s="603"/>
      <c r="EZ396" s="603"/>
      <c r="FA396" s="603"/>
      <c r="FB396" s="603"/>
      <c r="FC396" s="603"/>
      <c r="FD396" s="603"/>
      <c r="FE396" s="603"/>
      <c r="FF396" s="603"/>
      <c r="FG396" s="603"/>
      <c r="FH396" s="603"/>
      <c r="FI396" s="603"/>
      <c r="FJ396" s="603"/>
      <c r="FK396" s="603"/>
      <c r="FL396" s="603"/>
      <c r="FM396" s="603"/>
      <c r="FN396" s="603"/>
      <c r="FO396" s="603"/>
      <c r="FP396" s="603"/>
      <c r="FQ396" s="603"/>
      <c r="FR396" s="603"/>
      <c r="FS396" s="604"/>
      <c r="FT396" s="613"/>
      <c r="FU396" s="613"/>
      <c r="FV396" s="613"/>
      <c r="FW396" s="613"/>
      <c r="FX396" s="613"/>
      <c r="FY396" s="605"/>
      <c r="FZ396" s="605"/>
      <c r="GA396" s="605"/>
      <c r="GB396" s="605"/>
      <c r="GC396" s="605"/>
      <c r="GD396" s="605"/>
      <c r="GE396" s="605"/>
      <c r="GF396" s="605"/>
      <c r="GG396" s="605"/>
      <c r="GH396" s="605"/>
      <c r="GI396" s="605"/>
      <c r="GJ396" s="605"/>
      <c r="GK396" s="606"/>
      <c r="GL396" s="606"/>
      <c r="GM396" s="606"/>
      <c r="GN396" s="606"/>
      <c r="GO396" s="606"/>
      <c r="GP396" s="606"/>
      <c r="GQ396" s="632"/>
      <c r="GR396" s="6"/>
    </row>
    <row r="397" spans="1:200" ht="5.25" customHeight="1" x14ac:dyDescent="0.25">
      <c r="A397" s="244"/>
      <c r="B397" s="177"/>
      <c r="C397" s="279"/>
      <c r="D397" s="280"/>
      <c r="E397" s="280"/>
      <c r="F397" s="280"/>
      <c r="G397" s="280"/>
      <c r="H397" s="280"/>
      <c r="I397" s="280"/>
      <c r="J397" s="280"/>
      <c r="K397" s="280"/>
      <c r="L397" s="280"/>
      <c r="M397" s="280"/>
      <c r="N397" s="280"/>
      <c r="O397" s="280"/>
      <c r="P397" s="6"/>
      <c r="Q397" s="281"/>
      <c r="R397" s="281"/>
      <c r="S397" s="281"/>
      <c r="T397" s="281"/>
      <c r="U397" s="281"/>
      <c r="V397" s="282"/>
      <c r="W397" s="282"/>
      <c r="X397" s="282"/>
      <c r="Y397" s="282"/>
      <c r="Z397" s="15"/>
      <c r="AA397" s="1145" t="str">
        <f>IF(Portada!$A$1="www.fly-logics.com","TOTAL 2do
SEMESTRE",0)</f>
        <v>TOTAL 2do
SEMESTRE</v>
      </c>
      <c r="AB397" s="1145"/>
      <c r="AC397" s="1145"/>
      <c r="AD397" s="1145"/>
      <c r="AE397" s="1145"/>
      <c r="AF397" s="1147" t="str">
        <f t="shared" ref="AF397" si="512">IF(SUM(AF379:AI396)=0," ",SUM(AF379:AI396))</f>
        <v xml:space="preserve"> </v>
      </c>
      <c r="AG397" s="1147"/>
      <c r="AH397" s="1147"/>
      <c r="AI397" s="1147"/>
      <c r="AJ397" s="1147" t="str">
        <f t="shared" ref="AJ397" si="513">IF(SUM(AJ379:AM396)=0," ",SUM(AJ379:AM396))</f>
        <v xml:space="preserve"> </v>
      </c>
      <c r="AK397" s="1147"/>
      <c r="AL397" s="1147"/>
      <c r="AM397" s="1147"/>
      <c r="AN397" s="1147" t="str">
        <f t="shared" ref="AN397" si="514">IF(SUM(AN379:AQ396)=0," ",SUM(AN379:AQ396))</f>
        <v xml:space="preserve"> </v>
      </c>
      <c r="AO397" s="1147"/>
      <c r="AP397" s="1147"/>
      <c r="AQ397" s="1147"/>
      <c r="AR397" s="1151" t="str">
        <f t="shared" ref="AR397" si="515">IF(SUM(AR379:AT396)=0," ",SUM(AR379:AT396))</f>
        <v xml:space="preserve"> </v>
      </c>
      <c r="AS397" s="1151"/>
      <c r="AT397" s="1151"/>
      <c r="AU397" s="1151" t="str">
        <f t="shared" ref="AU397" si="516">IF(SUM(AU379:AW396)=0," ",SUM(AU379:AW396))</f>
        <v xml:space="preserve"> </v>
      </c>
      <c r="AV397" s="1151"/>
      <c r="AW397" s="1151"/>
      <c r="AX397" s="632"/>
      <c r="AY397" s="177"/>
      <c r="AZ397" s="279"/>
      <c r="BA397" s="280"/>
      <c r="BB397" s="280"/>
      <c r="BC397" s="280"/>
      <c r="BD397" s="280"/>
      <c r="BE397" s="280"/>
      <c r="BF397" s="280"/>
      <c r="BG397" s="280"/>
      <c r="BH397" s="280"/>
      <c r="BI397" s="280"/>
      <c r="BJ397" s="280"/>
      <c r="BK397" s="280"/>
      <c r="BL397" s="280"/>
      <c r="BM397" s="6"/>
      <c r="BN397" s="281"/>
      <c r="BO397" s="281"/>
      <c r="BP397" s="281"/>
      <c r="BQ397" s="281"/>
      <c r="BR397" s="281"/>
      <c r="BS397" s="282"/>
      <c r="BT397" s="282"/>
      <c r="BU397" s="282"/>
      <c r="BV397" s="282"/>
      <c r="BW397" s="15"/>
      <c r="BX397" s="1145" t="str">
        <f>IF(Portada!$A$1="www.fly-logics.com","TOTAL 2do
SEMESTRE",0)</f>
        <v>TOTAL 2do
SEMESTRE</v>
      </c>
      <c r="BY397" s="1145"/>
      <c r="BZ397" s="1145"/>
      <c r="CA397" s="1145"/>
      <c r="CB397" s="1145"/>
      <c r="CC397" s="1147" t="str">
        <f t="shared" ref="CC397" si="517">IF(SUM(CC379:CF396)=0," ",SUM(CC379:CF396))</f>
        <v xml:space="preserve"> </v>
      </c>
      <c r="CD397" s="1147"/>
      <c r="CE397" s="1147"/>
      <c r="CF397" s="1147"/>
      <c r="CG397" s="1147" t="str">
        <f t="shared" ref="CG397" si="518">IF(SUM(CG379:CJ396)=0," ",SUM(CG379:CJ396))</f>
        <v xml:space="preserve"> </v>
      </c>
      <c r="CH397" s="1147"/>
      <c r="CI397" s="1147"/>
      <c r="CJ397" s="1147"/>
      <c r="CK397" s="1147" t="str">
        <f t="shared" ref="CK397" si="519">IF(SUM(CK379:CN396)=0," ",SUM(CK379:CN396))</f>
        <v xml:space="preserve"> </v>
      </c>
      <c r="CL397" s="1147"/>
      <c r="CM397" s="1147"/>
      <c r="CN397" s="1147"/>
      <c r="CO397" s="1151" t="str">
        <f t="shared" ref="CO397" si="520">IF(SUM(CO379:CQ396)=0," ",SUM(CO379:CQ396))</f>
        <v xml:space="preserve"> </v>
      </c>
      <c r="CP397" s="1151"/>
      <c r="CQ397" s="1151"/>
      <c r="CR397" s="1151" t="str">
        <f t="shared" ref="CR397" si="521">IF(SUM(CR379:CT396)=0," ",SUM(CR379:CT396))</f>
        <v xml:space="preserve"> </v>
      </c>
      <c r="CS397" s="1151"/>
      <c r="CT397" s="1151"/>
      <c r="CU397" s="632"/>
      <c r="CV397" s="283"/>
      <c r="CW397" s="244"/>
      <c r="CX397" s="177"/>
      <c r="CY397" s="279"/>
      <c r="CZ397" s="280"/>
      <c r="DA397" s="280"/>
      <c r="DB397" s="280"/>
      <c r="DC397" s="280"/>
      <c r="DD397" s="280"/>
      <c r="DE397" s="280"/>
      <c r="DF397" s="280"/>
      <c r="DG397" s="280"/>
      <c r="DH397" s="280"/>
      <c r="DI397" s="280"/>
      <c r="DJ397" s="280"/>
      <c r="DK397" s="280"/>
      <c r="DL397" s="6"/>
      <c r="DM397" s="281"/>
      <c r="DN397" s="281"/>
      <c r="DO397" s="281"/>
      <c r="DP397" s="281"/>
      <c r="DQ397" s="281"/>
      <c r="DR397" s="282"/>
      <c r="DS397" s="282"/>
      <c r="DT397" s="282"/>
      <c r="DU397" s="282"/>
      <c r="DV397" s="15"/>
      <c r="DW397" s="1145" t="str">
        <f>IF(Portada!$A$1="www.fly-logics.com","TOTAL 2do
SEMESTRE",0)</f>
        <v>TOTAL 2do
SEMESTRE</v>
      </c>
      <c r="DX397" s="1145"/>
      <c r="DY397" s="1145"/>
      <c r="DZ397" s="1145"/>
      <c r="EA397" s="1145"/>
      <c r="EB397" s="1147" t="str">
        <f t="shared" ref="EB397" si="522">IF(SUM(EB379:EE396)=0," ",SUM(EB379:EE396))</f>
        <v xml:space="preserve"> </v>
      </c>
      <c r="EC397" s="1147"/>
      <c r="ED397" s="1147"/>
      <c r="EE397" s="1147"/>
      <c r="EF397" s="1147" t="str">
        <f t="shared" ref="EF397" si="523">IF(SUM(EF379:EI396)=0," ",SUM(EF379:EI396))</f>
        <v xml:space="preserve"> </v>
      </c>
      <c r="EG397" s="1147"/>
      <c r="EH397" s="1147"/>
      <c r="EI397" s="1147"/>
      <c r="EJ397" s="1147" t="str">
        <f t="shared" ref="EJ397" si="524">IF(SUM(EJ379:EM396)=0," ",SUM(EJ379:EM396))</f>
        <v xml:space="preserve"> </v>
      </c>
      <c r="EK397" s="1147"/>
      <c r="EL397" s="1147"/>
      <c r="EM397" s="1147"/>
      <c r="EN397" s="1151" t="str">
        <f t="shared" ref="EN397" si="525">IF(SUM(EN379:EP396)=0," ",SUM(EN379:EP396))</f>
        <v xml:space="preserve"> </v>
      </c>
      <c r="EO397" s="1151"/>
      <c r="EP397" s="1151"/>
      <c r="EQ397" s="1151" t="str">
        <f t="shared" ref="EQ397" si="526">IF(SUM(EQ379:ES396)=0," ",SUM(EQ379:ES396))</f>
        <v xml:space="preserve"> </v>
      </c>
      <c r="ER397" s="1151"/>
      <c r="ES397" s="1151"/>
      <c r="ET397" s="632"/>
      <c r="EU397" s="177"/>
      <c r="EV397" s="279"/>
      <c r="EW397" s="280"/>
      <c r="EX397" s="280"/>
      <c r="EY397" s="280"/>
      <c r="EZ397" s="280"/>
      <c r="FA397" s="280"/>
      <c r="FB397" s="280"/>
      <c r="FC397" s="280"/>
      <c r="FD397" s="280"/>
      <c r="FE397" s="280"/>
      <c r="FF397" s="280"/>
      <c r="FG397" s="280"/>
      <c r="FH397" s="280"/>
      <c r="FI397" s="6"/>
      <c r="FJ397" s="281"/>
      <c r="FK397" s="281"/>
      <c r="FL397" s="281"/>
      <c r="FM397" s="281"/>
      <c r="FN397" s="281"/>
      <c r="FO397" s="282"/>
      <c r="FP397" s="282"/>
      <c r="FQ397" s="282"/>
      <c r="FR397" s="282"/>
      <c r="FS397" s="15"/>
      <c r="FT397" s="1145" t="str">
        <f>IF(Portada!$A$1="www.fly-logics.com","TOTAL 2do
SEMESTRE",0)</f>
        <v>TOTAL 2do
SEMESTRE</v>
      </c>
      <c r="FU397" s="1145"/>
      <c r="FV397" s="1145"/>
      <c r="FW397" s="1145"/>
      <c r="FX397" s="1145"/>
      <c r="FY397" s="1147" t="str">
        <f t="shared" ref="FY397" si="527">IF(SUM(FY379:GB396)=0," ",SUM(FY379:GB396))</f>
        <v xml:space="preserve"> </v>
      </c>
      <c r="FZ397" s="1147"/>
      <c r="GA397" s="1147"/>
      <c r="GB397" s="1147"/>
      <c r="GC397" s="1147" t="str">
        <f t="shared" ref="GC397" si="528">IF(SUM(GC379:GF396)=0," ",SUM(GC379:GF396))</f>
        <v xml:space="preserve"> </v>
      </c>
      <c r="GD397" s="1147"/>
      <c r="GE397" s="1147"/>
      <c r="GF397" s="1147"/>
      <c r="GG397" s="1147" t="str">
        <f t="shared" ref="GG397" si="529">IF(SUM(GG379:GJ396)=0," ",SUM(GG379:GJ396))</f>
        <v xml:space="preserve"> </v>
      </c>
      <c r="GH397" s="1147"/>
      <c r="GI397" s="1147"/>
      <c r="GJ397" s="1147"/>
      <c r="GK397" s="1151" t="str">
        <f t="shared" ref="GK397" si="530">IF(SUM(GK379:GM396)=0," ",SUM(GK379:GM396))</f>
        <v xml:space="preserve"> </v>
      </c>
      <c r="GL397" s="1151"/>
      <c r="GM397" s="1151"/>
      <c r="GN397" s="1151" t="str">
        <f t="shared" ref="GN397" si="531">IF(SUM(GN379:GP396)=0," ",SUM(GN379:GP396))</f>
        <v xml:space="preserve"> </v>
      </c>
      <c r="GO397" s="1151"/>
      <c r="GP397" s="1151"/>
      <c r="GQ397" s="632"/>
      <c r="GR397" s="6"/>
    </row>
    <row r="398" spans="1:200" ht="8.85" customHeight="1" x14ac:dyDescent="0.25">
      <c r="A398" s="244"/>
      <c r="B398" s="177"/>
      <c r="C398" s="1183" t="str">
        <f>IF(Portada!$A$1="www.fly-logics.com","INSTRUCTOR DE VUELO",0)</f>
        <v>INSTRUCTOR DE VUELO</v>
      </c>
      <c r="D398" s="1183"/>
      <c r="E398" s="1183"/>
      <c r="F398" s="1183"/>
      <c r="G398" s="1183"/>
      <c r="H398" s="1183"/>
      <c r="I398" s="1183"/>
      <c r="J398" s="1183"/>
      <c r="K398" s="1183"/>
      <c r="L398" s="1183"/>
      <c r="M398" s="1183"/>
      <c r="N398" s="1183"/>
      <c r="O398" s="1183"/>
      <c r="P398" s="6"/>
      <c r="Q398" s="626" t="str">
        <f>IF(Portada!$A$1="www.fly-logics.com","Nº VUELOS",0)</f>
        <v>Nº VUELOS</v>
      </c>
      <c r="R398" s="626"/>
      <c r="S398" s="626"/>
      <c r="T398" s="626"/>
      <c r="U398" s="627"/>
      <c r="V398" s="1134" t="str">
        <f>IF(COUNTIFS(Bitácora!$AB$5:$AB$1036129,"&gt;0",Bitácora!$D$5:$D$1036129,F357,Bitácora!$AN$5:$AN$1036129,V357,Bitácora!$E$5:$E$1036129,L357)=0," ",COUNTIFS(Bitácora!$AB$5:$AB$1036129,"&gt;0",Bitácora!$D$5:$D$1036129,F357,Bitácora!$AN$5:$AN$1036129,V357,Bitácora!$E$5:$E$1036129,L357))</f>
        <v xml:space="preserve"> </v>
      </c>
      <c r="W398" s="1135"/>
      <c r="X398" s="1135"/>
      <c r="Y398" s="1135"/>
      <c r="Z398" s="15"/>
      <c r="AA398" s="1145"/>
      <c r="AB398" s="1145"/>
      <c r="AC398" s="1145"/>
      <c r="AD398" s="1145"/>
      <c r="AE398" s="1145"/>
      <c r="AF398" s="1147"/>
      <c r="AG398" s="1147"/>
      <c r="AH398" s="1147"/>
      <c r="AI398" s="1147"/>
      <c r="AJ398" s="1147"/>
      <c r="AK398" s="1147"/>
      <c r="AL398" s="1147"/>
      <c r="AM398" s="1147"/>
      <c r="AN398" s="1147"/>
      <c r="AO398" s="1147"/>
      <c r="AP398" s="1147"/>
      <c r="AQ398" s="1147"/>
      <c r="AR398" s="1151"/>
      <c r="AS398" s="1151"/>
      <c r="AT398" s="1151"/>
      <c r="AU398" s="1151"/>
      <c r="AV398" s="1151"/>
      <c r="AW398" s="1151"/>
      <c r="AX398" s="632"/>
      <c r="AY398" s="177"/>
      <c r="AZ398" s="1183" t="str">
        <f>IF(Portada!$A$1="www.fly-logics.com","INSTRUCTOR DE VUELO",0)</f>
        <v>INSTRUCTOR DE VUELO</v>
      </c>
      <c r="BA398" s="1183"/>
      <c r="BB398" s="1183"/>
      <c r="BC398" s="1183"/>
      <c r="BD398" s="1183"/>
      <c r="BE398" s="1183"/>
      <c r="BF398" s="1183"/>
      <c r="BG398" s="1183"/>
      <c r="BH398" s="1183"/>
      <c r="BI398" s="1183"/>
      <c r="BJ398" s="1183"/>
      <c r="BK398" s="1183"/>
      <c r="BL398" s="1183"/>
      <c r="BM398" s="6"/>
      <c r="BN398" s="626" t="str">
        <f>IF(Portada!$A$1="www.fly-logics.com","Nº VUELOS",0)</f>
        <v>Nº VUELOS</v>
      </c>
      <c r="BO398" s="626"/>
      <c r="BP398" s="626"/>
      <c r="BQ398" s="626"/>
      <c r="BR398" s="627"/>
      <c r="BS398" s="1134" t="str">
        <f>IF(COUNTIFS(Bitácora!$AB$5:$AB$1036129,"&gt;0",Bitácora!$D$5:$D$1036129,BC357,Bitácora!$AN$5:$AN$1036129,BS357,Bitácora!$E$5:$E$1036129,BI357)=0," ",COUNTIFS(Bitácora!$AB$5:$AB$1036129,"&gt;0",Bitácora!$D$5:$D$1036129,BC357,Bitácora!$AN$5:$AN$1036129,BS357,Bitácora!$E$5:$E$1036129,BI357))</f>
        <v xml:space="preserve"> </v>
      </c>
      <c r="BT398" s="1135"/>
      <c r="BU398" s="1135"/>
      <c r="BV398" s="1135"/>
      <c r="BW398" s="15"/>
      <c r="BX398" s="1145"/>
      <c r="BY398" s="1145"/>
      <c r="BZ398" s="1145"/>
      <c r="CA398" s="1145"/>
      <c r="CB398" s="1145"/>
      <c r="CC398" s="1147"/>
      <c r="CD398" s="1147"/>
      <c r="CE398" s="1147"/>
      <c r="CF398" s="1147"/>
      <c r="CG398" s="1147"/>
      <c r="CH398" s="1147"/>
      <c r="CI398" s="1147"/>
      <c r="CJ398" s="1147"/>
      <c r="CK398" s="1147"/>
      <c r="CL398" s="1147"/>
      <c r="CM398" s="1147"/>
      <c r="CN398" s="1147"/>
      <c r="CO398" s="1151"/>
      <c r="CP398" s="1151"/>
      <c r="CQ398" s="1151"/>
      <c r="CR398" s="1151"/>
      <c r="CS398" s="1151"/>
      <c r="CT398" s="1151"/>
      <c r="CU398" s="632"/>
      <c r="CV398" s="283"/>
      <c r="CW398" s="244"/>
      <c r="CX398" s="177"/>
      <c r="CY398" s="1183" t="str">
        <f>IF(Portada!$A$1="www.fly-logics.com","INSTRUCTOR DE VUELO",0)</f>
        <v>INSTRUCTOR DE VUELO</v>
      </c>
      <c r="CZ398" s="1183"/>
      <c r="DA398" s="1183"/>
      <c r="DB398" s="1183"/>
      <c r="DC398" s="1183"/>
      <c r="DD398" s="1183"/>
      <c r="DE398" s="1183"/>
      <c r="DF398" s="1183"/>
      <c r="DG398" s="1183"/>
      <c r="DH398" s="1183"/>
      <c r="DI398" s="1183"/>
      <c r="DJ398" s="1183"/>
      <c r="DK398" s="1183"/>
      <c r="DL398" s="6"/>
      <c r="DM398" s="626" t="str">
        <f>IF(Portada!$A$1="www.fly-logics.com","Nº VUELOS",0)</f>
        <v>Nº VUELOS</v>
      </c>
      <c r="DN398" s="626"/>
      <c r="DO398" s="626"/>
      <c r="DP398" s="626"/>
      <c r="DQ398" s="627"/>
      <c r="DR398" s="1134" t="str">
        <f>IF(COUNTIFS(Bitácora!$AB$5:$AB$1036129,"&gt;0",Bitácora!$D$5:$D$1036129,DB357,Bitácora!$AN$5:$AN$1036129,DR357,Bitácora!$E$5:$E$1036129,DH357)=0," ",COUNTIFS(Bitácora!$AB$5:$AB$1036129,"&gt;0",Bitácora!$D$5:$D$1036129,DB357,Bitácora!$AN$5:$AN$1036129,DR357,Bitácora!$E$5:$E$1036129,DH357))</f>
        <v xml:space="preserve"> </v>
      </c>
      <c r="DS398" s="1135"/>
      <c r="DT398" s="1135"/>
      <c r="DU398" s="1135"/>
      <c r="DV398" s="15"/>
      <c r="DW398" s="1145"/>
      <c r="DX398" s="1145"/>
      <c r="DY398" s="1145"/>
      <c r="DZ398" s="1145"/>
      <c r="EA398" s="1145"/>
      <c r="EB398" s="1147"/>
      <c r="EC398" s="1147"/>
      <c r="ED398" s="1147"/>
      <c r="EE398" s="1147"/>
      <c r="EF398" s="1147"/>
      <c r="EG398" s="1147"/>
      <c r="EH398" s="1147"/>
      <c r="EI398" s="1147"/>
      <c r="EJ398" s="1147"/>
      <c r="EK398" s="1147"/>
      <c r="EL398" s="1147"/>
      <c r="EM398" s="1147"/>
      <c r="EN398" s="1151"/>
      <c r="EO398" s="1151"/>
      <c r="EP398" s="1151"/>
      <c r="EQ398" s="1151"/>
      <c r="ER398" s="1151"/>
      <c r="ES398" s="1151"/>
      <c r="ET398" s="632"/>
      <c r="EU398" s="177"/>
      <c r="EV398" s="1183" t="str">
        <f>IF(Portada!$A$1="www.fly-logics.com","INSTRUCTOR DE VUELO",0)</f>
        <v>INSTRUCTOR DE VUELO</v>
      </c>
      <c r="EW398" s="1183"/>
      <c r="EX398" s="1183"/>
      <c r="EY398" s="1183"/>
      <c r="EZ398" s="1183"/>
      <c r="FA398" s="1183"/>
      <c r="FB398" s="1183"/>
      <c r="FC398" s="1183"/>
      <c r="FD398" s="1183"/>
      <c r="FE398" s="1183"/>
      <c r="FF398" s="1183"/>
      <c r="FG398" s="1183"/>
      <c r="FH398" s="1183"/>
      <c r="FI398" s="6"/>
      <c r="FJ398" s="626" t="str">
        <f>IF(Portada!$A$1="www.fly-logics.com","Nº VUELOS",0)</f>
        <v>Nº VUELOS</v>
      </c>
      <c r="FK398" s="626"/>
      <c r="FL398" s="626"/>
      <c r="FM398" s="626"/>
      <c r="FN398" s="627"/>
      <c r="FO398" s="1134" t="str">
        <f>IF(COUNTIFS(Bitácora!$AB$5:$AB$1036129,"&gt;0",Bitácora!$D$5:$D$1036129,EY357,Bitácora!$AN$5:$AN$1036129,FO357,Bitácora!$E$5:$E$1036129,FE357)=0," ",COUNTIFS(Bitácora!$AB$5:$AB$1036129,"&gt;0",Bitácora!$D$5:$D$1036129,EY357,Bitácora!$AN$5:$AN$1036129,FO357,Bitácora!$E$5:$E$1036129,FE357))</f>
        <v xml:space="preserve"> </v>
      </c>
      <c r="FP398" s="1135"/>
      <c r="FQ398" s="1135"/>
      <c r="FR398" s="1135"/>
      <c r="FS398" s="15"/>
      <c r="FT398" s="1145"/>
      <c r="FU398" s="1145"/>
      <c r="FV398" s="1145"/>
      <c r="FW398" s="1145"/>
      <c r="FX398" s="1145"/>
      <c r="FY398" s="1147"/>
      <c r="FZ398" s="1147"/>
      <c r="GA398" s="1147"/>
      <c r="GB398" s="1147"/>
      <c r="GC398" s="1147"/>
      <c r="GD398" s="1147"/>
      <c r="GE398" s="1147"/>
      <c r="GF398" s="1147"/>
      <c r="GG398" s="1147"/>
      <c r="GH398" s="1147"/>
      <c r="GI398" s="1147"/>
      <c r="GJ398" s="1147"/>
      <c r="GK398" s="1151"/>
      <c r="GL398" s="1151"/>
      <c r="GM398" s="1151"/>
      <c r="GN398" s="1151"/>
      <c r="GO398" s="1151"/>
      <c r="GP398" s="1151"/>
      <c r="GQ398" s="632"/>
      <c r="GR398" s="6"/>
    </row>
    <row r="399" spans="1:200" ht="8.85" customHeight="1" x14ac:dyDescent="0.25">
      <c r="A399" s="244"/>
      <c r="B399" s="177"/>
      <c r="C399" s="1183"/>
      <c r="D399" s="1183"/>
      <c r="E399" s="1183"/>
      <c r="F399" s="1183"/>
      <c r="G399" s="1183"/>
      <c r="H399" s="1183"/>
      <c r="I399" s="1183"/>
      <c r="J399" s="1183"/>
      <c r="K399" s="1183"/>
      <c r="L399" s="1183"/>
      <c r="M399" s="1183"/>
      <c r="N399" s="1183"/>
      <c r="O399" s="1183"/>
      <c r="P399" s="6"/>
      <c r="Q399" s="626"/>
      <c r="R399" s="626"/>
      <c r="S399" s="626"/>
      <c r="T399" s="626"/>
      <c r="U399" s="627"/>
      <c r="V399" s="1134"/>
      <c r="W399" s="1135"/>
      <c r="X399" s="1135"/>
      <c r="Y399" s="1135"/>
      <c r="Z399" s="15"/>
      <c r="AA399" s="1145"/>
      <c r="AB399" s="1145"/>
      <c r="AC399" s="1145"/>
      <c r="AD399" s="1145"/>
      <c r="AE399" s="1145"/>
      <c r="AF399" s="1147"/>
      <c r="AG399" s="1147"/>
      <c r="AH399" s="1147"/>
      <c r="AI399" s="1147"/>
      <c r="AJ399" s="1147"/>
      <c r="AK399" s="1147"/>
      <c r="AL399" s="1147"/>
      <c r="AM399" s="1147"/>
      <c r="AN399" s="1147"/>
      <c r="AO399" s="1147"/>
      <c r="AP399" s="1147"/>
      <c r="AQ399" s="1147"/>
      <c r="AR399" s="1151"/>
      <c r="AS399" s="1151"/>
      <c r="AT399" s="1151"/>
      <c r="AU399" s="1151"/>
      <c r="AV399" s="1151"/>
      <c r="AW399" s="1151"/>
      <c r="AX399" s="632"/>
      <c r="AY399" s="177"/>
      <c r="AZ399" s="1183"/>
      <c r="BA399" s="1183"/>
      <c r="BB399" s="1183"/>
      <c r="BC399" s="1183"/>
      <c r="BD399" s="1183"/>
      <c r="BE399" s="1183"/>
      <c r="BF399" s="1183"/>
      <c r="BG399" s="1183"/>
      <c r="BH399" s="1183"/>
      <c r="BI399" s="1183"/>
      <c r="BJ399" s="1183"/>
      <c r="BK399" s="1183"/>
      <c r="BL399" s="1183"/>
      <c r="BM399" s="6"/>
      <c r="BN399" s="626"/>
      <c r="BO399" s="626"/>
      <c r="BP399" s="626"/>
      <c r="BQ399" s="626"/>
      <c r="BR399" s="627"/>
      <c r="BS399" s="1134"/>
      <c r="BT399" s="1135"/>
      <c r="BU399" s="1135"/>
      <c r="BV399" s="1135"/>
      <c r="BW399" s="15"/>
      <c r="BX399" s="1145"/>
      <c r="BY399" s="1145"/>
      <c r="BZ399" s="1145"/>
      <c r="CA399" s="1145"/>
      <c r="CB399" s="1145"/>
      <c r="CC399" s="1147"/>
      <c r="CD399" s="1147"/>
      <c r="CE399" s="1147"/>
      <c r="CF399" s="1147"/>
      <c r="CG399" s="1147"/>
      <c r="CH399" s="1147"/>
      <c r="CI399" s="1147"/>
      <c r="CJ399" s="1147"/>
      <c r="CK399" s="1147"/>
      <c r="CL399" s="1147"/>
      <c r="CM399" s="1147"/>
      <c r="CN399" s="1147"/>
      <c r="CO399" s="1151"/>
      <c r="CP399" s="1151"/>
      <c r="CQ399" s="1151"/>
      <c r="CR399" s="1151"/>
      <c r="CS399" s="1151"/>
      <c r="CT399" s="1151"/>
      <c r="CU399" s="632"/>
      <c r="CV399" s="283"/>
      <c r="CW399" s="244"/>
      <c r="CX399" s="177"/>
      <c r="CY399" s="1183"/>
      <c r="CZ399" s="1183"/>
      <c r="DA399" s="1183"/>
      <c r="DB399" s="1183"/>
      <c r="DC399" s="1183"/>
      <c r="DD399" s="1183"/>
      <c r="DE399" s="1183"/>
      <c r="DF399" s="1183"/>
      <c r="DG399" s="1183"/>
      <c r="DH399" s="1183"/>
      <c r="DI399" s="1183"/>
      <c r="DJ399" s="1183"/>
      <c r="DK399" s="1183"/>
      <c r="DL399" s="6"/>
      <c r="DM399" s="626"/>
      <c r="DN399" s="626"/>
      <c r="DO399" s="626"/>
      <c r="DP399" s="626"/>
      <c r="DQ399" s="627"/>
      <c r="DR399" s="1134"/>
      <c r="DS399" s="1135"/>
      <c r="DT399" s="1135"/>
      <c r="DU399" s="1135"/>
      <c r="DV399" s="15"/>
      <c r="DW399" s="1145"/>
      <c r="DX399" s="1145"/>
      <c r="DY399" s="1145"/>
      <c r="DZ399" s="1145"/>
      <c r="EA399" s="1145"/>
      <c r="EB399" s="1147"/>
      <c r="EC399" s="1147"/>
      <c r="ED399" s="1147"/>
      <c r="EE399" s="1147"/>
      <c r="EF399" s="1147"/>
      <c r="EG399" s="1147"/>
      <c r="EH399" s="1147"/>
      <c r="EI399" s="1147"/>
      <c r="EJ399" s="1147"/>
      <c r="EK399" s="1147"/>
      <c r="EL399" s="1147"/>
      <c r="EM399" s="1147"/>
      <c r="EN399" s="1151"/>
      <c r="EO399" s="1151"/>
      <c r="EP399" s="1151"/>
      <c r="EQ399" s="1151"/>
      <c r="ER399" s="1151"/>
      <c r="ES399" s="1151"/>
      <c r="ET399" s="632"/>
      <c r="EU399" s="177"/>
      <c r="EV399" s="1183"/>
      <c r="EW399" s="1183"/>
      <c r="EX399" s="1183"/>
      <c r="EY399" s="1183"/>
      <c r="EZ399" s="1183"/>
      <c r="FA399" s="1183"/>
      <c r="FB399" s="1183"/>
      <c r="FC399" s="1183"/>
      <c r="FD399" s="1183"/>
      <c r="FE399" s="1183"/>
      <c r="FF399" s="1183"/>
      <c r="FG399" s="1183"/>
      <c r="FH399" s="1183"/>
      <c r="FI399" s="6"/>
      <c r="FJ399" s="626"/>
      <c r="FK399" s="626"/>
      <c r="FL399" s="626"/>
      <c r="FM399" s="626"/>
      <c r="FN399" s="627"/>
      <c r="FO399" s="1134"/>
      <c r="FP399" s="1135"/>
      <c r="FQ399" s="1135"/>
      <c r="FR399" s="1135"/>
      <c r="FS399" s="15"/>
      <c r="FT399" s="1145"/>
      <c r="FU399" s="1145"/>
      <c r="FV399" s="1145"/>
      <c r="FW399" s="1145"/>
      <c r="FX399" s="1145"/>
      <c r="FY399" s="1147"/>
      <c r="FZ399" s="1147"/>
      <c r="GA399" s="1147"/>
      <c r="GB399" s="1147"/>
      <c r="GC399" s="1147"/>
      <c r="GD399" s="1147"/>
      <c r="GE399" s="1147"/>
      <c r="GF399" s="1147"/>
      <c r="GG399" s="1147"/>
      <c r="GH399" s="1147"/>
      <c r="GI399" s="1147"/>
      <c r="GJ399" s="1147"/>
      <c r="GK399" s="1151"/>
      <c r="GL399" s="1151"/>
      <c r="GM399" s="1151"/>
      <c r="GN399" s="1151"/>
      <c r="GO399" s="1151"/>
      <c r="GP399" s="1151"/>
      <c r="GQ399" s="632"/>
      <c r="GR399" s="6"/>
    </row>
    <row r="400" spans="1:200" ht="5.25" customHeight="1" x14ac:dyDescent="0.25">
      <c r="A400" s="244"/>
      <c r="B400" s="177"/>
      <c r="C400" s="625"/>
      <c r="D400" s="625"/>
      <c r="E400" s="625"/>
      <c r="F400" s="625"/>
      <c r="G400" s="625"/>
      <c r="H400" s="625"/>
      <c r="I400" s="625"/>
      <c r="J400" s="625"/>
      <c r="K400" s="625"/>
      <c r="L400" s="625"/>
      <c r="M400" s="625"/>
      <c r="N400" s="625"/>
      <c r="O400" s="625"/>
      <c r="P400" s="625"/>
      <c r="Q400" s="625"/>
      <c r="R400" s="625"/>
      <c r="S400" s="625"/>
      <c r="T400" s="625"/>
      <c r="U400" s="625"/>
      <c r="V400" s="625"/>
      <c r="W400" s="625"/>
      <c r="X400" s="625"/>
      <c r="Y400" s="625"/>
      <c r="Z400" s="15"/>
      <c r="AA400" s="1145"/>
      <c r="AB400" s="1145"/>
      <c r="AC400" s="1145"/>
      <c r="AD400" s="1145"/>
      <c r="AE400" s="1145"/>
      <c r="AF400" s="1147"/>
      <c r="AG400" s="1147"/>
      <c r="AH400" s="1147"/>
      <c r="AI400" s="1147"/>
      <c r="AJ400" s="1147"/>
      <c r="AK400" s="1147"/>
      <c r="AL400" s="1147"/>
      <c r="AM400" s="1147"/>
      <c r="AN400" s="1147"/>
      <c r="AO400" s="1147"/>
      <c r="AP400" s="1147"/>
      <c r="AQ400" s="1147"/>
      <c r="AR400" s="1151"/>
      <c r="AS400" s="1151"/>
      <c r="AT400" s="1151"/>
      <c r="AU400" s="1151"/>
      <c r="AV400" s="1151"/>
      <c r="AW400" s="1151"/>
      <c r="AX400" s="632"/>
      <c r="AY400" s="177"/>
      <c r="AZ400" s="625"/>
      <c r="BA400" s="625"/>
      <c r="BB400" s="625"/>
      <c r="BC400" s="625"/>
      <c r="BD400" s="625"/>
      <c r="BE400" s="625"/>
      <c r="BF400" s="625"/>
      <c r="BG400" s="625"/>
      <c r="BH400" s="625"/>
      <c r="BI400" s="625"/>
      <c r="BJ400" s="625"/>
      <c r="BK400" s="625"/>
      <c r="BL400" s="625"/>
      <c r="BM400" s="625"/>
      <c r="BN400" s="625"/>
      <c r="BO400" s="625"/>
      <c r="BP400" s="625"/>
      <c r="BQ400" s="625"/>
      <c r="BR400" s="625"/>
      <c r="BS400" s="625"/>
      <c r="BT400" s="625"/>
      <c r="BU400" s="625"/>
      <c r="BV400" s="625"/>
      <c r="BW400" s="15"/>
      <c r="BX400" s="1145"/>
      <c r="BY400" s="1145"/>
      <c r="BZ400" s="1145"/>
      <c r="CA400" s="1145"/>
      <c r="CB400" s="1145"/>
      <c r="CC400" s="1147"/>
      <c r="CD400" s="1147"/>
      <c r="CE400" s="1147"/>
      <c r="CF400" s="1147"/>
      <c r="CG400" s="1147"/>
      <c r="CH400" s="1147"/>
      <c r="CI400" s="1147"/>
      <c r="CJ400" s="1147"/>
      <c r="CK400" s="1147"/>
      <c r="CL400" s="1147"/>
      <c r="CM400" s="1147"/>
      <c r="CN400" s="1147"/>
      <c r="CO400" s="1151"/>
      <c r="CP400" s="1151"/>
      <c r="CQ400" s="1151"/>
      <c r="CR400" s="1151"/>
      <c r="CS400" s="1151"/>
      <c r="CT400" s="1151"/>
      <c r="CU400" s="632"/>
      <c r="CV400" s="283"/>
      <c r="CW400" s="244"/>
      <c r="CX400" s="177"/>
      <c r="CY400" s="625"/>
      <c r="CZ400" s="625"/>
      <c r="DA400" s="625"/>
      <c r="DB400" s="625"/>
      <c r="DC400" s="625"/>
      <c r="DD400" s="625"/>
      <c r="DE400" s="625"/>
      <c r="DF400" s="625"/>
      <c r="DG400" s="625"/>
      <c r="DH400" s="625"/>
      <c r="DI400" s="625"/>
      <c r="DJ400" s="625"/>
      <c r="DK400" s="625"/>
      <c r="DL400" s="625"/>
      <c r="DM400" s="625"/>
      <c r="DN400" s="625"/>
      <c r="DO400" s="625"/>
      <c r="DP400" s="625"/>
      <c r="DQ400" s="625"/>
      <c r="DR400" s="625"/>
      <c r="DS400" s="625"/>
      <c r="DT400" s="625"/>
      <c r="DU400" s="625"/>
      <c r="DV400" s="15"/>
      <c r="DW400" s="1145"/>
      <c r="DX400" s="1145"/>
      <c r="DY400" s="1145"/>
      <c r="DZ400" s="1145"/>
      <c r="EA400" s="1145"/>
      <c r="EB400" s="1147"/>
      <c r="EC400" s="1147"/>
      <c r="ED400" s="1147"/>
      <c r="EE400" s="1147"/>
      <c r="EF400" s="1147"/>
      <c r="EG400" s="1147"/>
      <c r="EH400" s="1147"/>
      <c r="EI400" s="1147"/>
      <c r="EJ400" s="1147"/>
      <c r="EK400" s="1147"/>
      <c r="EL400" s="1147"/>
      <c r="EM400" s="1147"/>
      <c r="EN400" s="1151"/>
      <c r="EO400" s="1151"/>
      <c r="EP400" s="1151"/>
      <c r="EQ400" s="1151"/>
      <c r="ER400" s="1151"/>
      <c r="ES400" s="1151"/>
      <c r="ET400" s="632"/>
      <c r="EU400" s="177"/>
      <c r="EV400" s="625"/>
      <c r="EW400" s="625"/>
      <c r="EX400" s="625"/>
      <c r="EY400" s="625"/>
      <c r="EZ400" s="625"/>
      <c r="FA400" s="625"/>
      <c r="FB400" s="625"/>
      <c r="FC400" s="625"/>
      <c r="FD400" s="625"/>
      <c r="FE400" s="625"/>
      <c r="FF400" s="625"/>
      <c r="FG400" s="625"/>
      <c r="FH400" s="625"/>
      <c r="FI400" s="625"/>
      <c r="FJ400" s="625"/>
      <c r="FK400" s="625"/>
      <c r="FL400" s="625"/>
      <c r="FM400" s="625"/>
      <c r="FN400" s="625"/>
      <c r="FO400" s="625"/>
      <c r="FP400" s="625"/>
      <c r="FQ400" s="625"/>
      <c r="FR400" s="625"/>
      <c r="FS400" s="15"/>
      <c r="FT400" s="1145"/>
      <c r="FU400" s="1145"/>
      <c r="FV400" s="1145"/>
      <c r="FW400" s="1145"/>
      <c r="FX400" s="1145"/>
      <c r="FY400" s="1147"/>
      <c r="FZ400" s="1147"/>
      <c r="GA400" s="1147"/>
      <c r="GB400" s="1147"/>
      <c r="GC400" s="1147"/>
      <c r="GD400" s="1147"/>
      <c r="GE400" s="1147"/>
      <c r="GF400" s="1147"/>
      <c r="GG400" s="1147"/>
      <c r="GH400" s="1147"/>
      <c r="GI400" s="1147"/>
      <c r="GJ400" s="1147"/>
      <c r="GK400" s="1151"/>
      <c r="GL400" s="1151"/>
      <c r="GM400" s="1151"/>
      <c r="GN400" s="1151"/>
      <c r="GO400" s="1151"/>
      <c r="GP400" s="1151"/>
      <c r="GQ400" s="632"/>
      <c r="GR400" s="6"/>
    </row>
    <row r="401" spans="1:200" ht="10.5" customHeight="1" x14ac:dyDescent="0.25">
      <c r="A401" s="244"/>
      <c r="B401" s="177"/>
      <c r="C401" s="628" t="str">
        <f>IF(Portada!$A$1="www.fly-logics.com","HORAS",0)</f>
        <v>HORAS</v>
      </c>
      <c r="D401" s="628"/>
      <c r="E401" s="628"/>
      <c r="F401" s="628"/>
      <c r="G401" s="629"/>
      <c r="H401" s="1168" t="str">
        <f>IF(SUMIFS(Bitácora!$AB$5:$AB$1036129,Bitácora!$D$5:$D$1036129,F357,Bitácora!$AN$5:$AN$1036129,V357,Bitácora!$E$5:$E$1036129,L357)=0," ",SUMIFS(Bitácora!$AB$5:$AB$1036129,Bitácora!$D$5:$D$1036129,F357,Bitácora!$AN$5:$AN$1036129,V357,Bitácora!$E$5:$E$1036129,L357))</f>
        <v xml:space="preserve"> </v>
      </c>
      <c r="I401" s="1169"/>
      <c r="J401" s="1169"/>
      <c r="K401" s="1169"/>
      <c r="L401" s="1169"/>
      <c r="M401" s="1169"/>
      <c r="N401" s="619"/>
      <c r="O401" s="620" t="str">
        <f>IF(Portada!$A$1="www.fly-logics.com","DÍA",0)</f>
        <v>DÍA</v>
      </c>
      <c r="P401" s="620"/>
      <c r="Q401" s="620"/>
      <c r="R401" s="620"/>
      <c r="S401" s="621"/>
      <c r="T401" s="1168" t="str">
        <f>IF(SUMIFS(Bitácora!$T$5:$T$1036129,Bitácora!$D$5:$D$1036129,F357,Bitácora!$E$5:$E$1036129,L357,Bitácora!$AN$5:$AN$1036129,V357,Bitácora!$AB$5:$AB$1036129,"&gt;0")=0," ",SUMIFS(Bitácora!$T$5:$T$1036129,Bitácora!$D$5:$D$1036129,F357,Bitácora!$E$5:$E$1036129,L357,Bitácora!$AN$5:$AN$1036129,V357,Bitácora!$AB$5:$AB$1036129,"&gt;0"))</f>
        <v xml:space="preserve"> </v>
      </c>
      <c r="U401" s="1169"/>
      <c r="V401" s="1169"/>
      <c r="W401" s="1169"/>
      <c r="X401" s="1169"/>
      <c r="Y401" s="1169"/>
      <c r="Z401" s="15"/>
      <c r="AA401" s="1145"/>
      <c r="AB401" s="1145"/>
      <c r="AC401" s="1145"/>
      <c r="AD401" s="1145"/>
      <c r="AE401" s="1145"/>
      <c r="AF401" s="1147"/>
      <c r="AG401" s="1147"/>
      <c r="AH401" s="1147"/>
      <c r="AI401" s="1147"/>
      <c r="AJ401" s="1170"/>
      <c r="AK401" s="1170"/>
      <c r="AL401" s="1170"/>
      <c r="AM401" s="1170"/>
      <c r="AN401" s="1170"/>
      <c r="AO401" s="1170"/>
      <c r="AP401" s="1170"/>
      <c r="AQ401" s="1170"/>
      <c r="AR401" s="1171"/>
      <c r="AS401" s="1171"/>
      <c r="AT401" s="1171"/>
      <c r="AU401" s="1171"/>
      <c r="AV401" s="1171"/>
      <c r="AW401" s="1171"/>
      <c r="AX401" s="632"/>
      <c r="AY401" s="177"/>
      <c r="AZ401" s="628" t="str">
        <f>IF(Portada!$A$1="www.fly-logics.com","HORAS",0)</f>
        <v>HORAS</v>
      </c>
      <c r="BA401" s="628"/>
      <c r="BB401" s="628"/>
      <c r="BC401" s="628"/>
      <c r="BD401" s="629"/>
      <c r="BE401" s="1168" t="str">
        <f>IF(SUMIFS(Bitácora!$AB$5:$AB$1036129,Bitácora!$D$5:$D$1036129,BC357,Bitácora!$AN$5:$AN$1036129,BS357,Bitácora!$E$5:$E$1036129,BI357)=0," ",SUMIFS(Bitácora!$AB$5:$AB$1036129,Bitácora!$D$5:$D$1036129,BC357,Bitácora!$AN$5:$AN$1036129,BS357,Bitácora!$E$5:$E$1036129,BI357))</f>
        <v xml:space="preserve"> </v>
      </c>
      <c r="BF401" s="1169"/>
      <c r="BG401" s="1169"/>
      <c r="BH401" s="1169"/>
      <c r="BI401" s="1169"/>
      <c r="BJ401" s="1169"/>
      <c r="BK401" s="619"/>
      <c r="BL401" s="620" t="str">
        <f>IF(Portada!$A$1="www.fly-logics.com","DÍA",0)</f>
        <v>DÍA</v>
      </c>
      <c r="BM401" s="620"/>
      <c r="BN401" s="620"/>
      <c r="BO401" s="620"/>
      <c r="BP401" s="621"/>
      <c r="BQ401" s="1168" t="str">
        <f>IF(SUMIFS(Bitácora!$T$5:$T$1036129,Bitácora!$D$5:$D$1036129,BC357,Bitácora!$E$5:$E$1036129,BI357,Bitácora!$AN$5:$AN$1036129,BS357,Bitácora!$AB$5:$AB$1036129,"&gt;0")=0," ",SUMIFS(Bitácora!$T$5:$T$1036129,Bitácora!$D$5:$D$1036129,BC357,Bitácora!$E$5:$E$1036129,BI357,Bitácora!$AN$5:$AN$1036129,BS357,Bitácora!$AB$5:$AB$1036129,"&gt;0"))</f>
        <v xml:space="preserve"> </v>
      </c>
      <c r="BR401" s="1169"/>
      <c r="BS401" s="1169"/>
      <c r="BT401" s="1169"/>
      <c r="BU401" s="1169"/>
      <c r="BV401" s="1169"/>
      <c r="BW401" s="15"/>
      <c r="BX401" s="1145"/>
      <c r="BY401" s="1145"/>
      <c r="BZ401" s="1145"/>
      <c r="CA401" s="1145"/>
      <c r="CB401" s="1145"/>
      <c r="CC401" s="1147"/>
      <c r="CD401" s="1147"/>
      <c r="CE401" s="1147"/>
      <c r="CF401" s="1147"/>
      <c r="CG401" s="1170"/>
      <c r="CH401" s="1170"/>
      <c r="CI401" s="1170"/>
      <c r="CJ401" s="1170"/>
      <c r="CK401" s="1170"/>
      <c r="CL401" s="1170"/>
      <c r="CM401" s="1170"/>
      <c r="CN401" s="1170"/>
      <c r="CO401" s="1171"/>
      <c r="CP401" s="1171"/>
      <c r="CQ401" s="1171"/>
      <c r="CR401" s="1171"/>
      <c r="CS401" s="1171"/>
      <c r="CT401" s="1171"/>
      <c r="CU401" s="632"/>
      <c r="CV401" s="283"/>
      <c r="CW401" s="244"/>
      <c r="CX401" s="177"/>
      <c r="CY401" s="628" t="str">
        <f>IF(Portada!$A$1="www.fly-logics.com","HORAS",0)</f>
        <v>HORAS</v>
      </c>
      <c r="CZ401" s="628"/>
      <c r="DA401" s="628"/>
      <c r="DB401" s="628"/>
      <c r="DC401" s="629"/>
      <c r="DD401" s="1168" t="str">
        <f>IF(SUMIFS(Bitácora!$AB$5:$AB$1036129,Bitácora!$D$5:$D$1036129,DB357,Bitácora!$AN$5:$AN$1036129,DR357,Bitácora!$E$5:$E$1036129,DH357)=0," ",SUMIFS(Bitácora!$AB$5:$AB$1036129,Bitácora!$D$5:$D$1036129,DB357,Bitácora!$AN$5:$AN$1036129,DR357,Bitácora!$E$5:$E$1036129,DH357))</f>
        <v xml:space="preserve"> </v>
      </c>
      <c r="DE401" s="1169"/>
      <c r="DF401" s="1169"/>
      <c r="DG401" s="1169"/>
      <c r="DH401" s="1169"/>
      <c r="DI401" s="1169"/>
      <c r="DJ401" s="619"/>
      <c r="DK401" s="620" t="str">
        <f>IF(Portada!$A$1="www.fly-logics.com","DÍA",0)</f>
        <v>DÍA</v>
      </c>
      <c r="DL401" s="620"/>
      <c r="DM401" s="620"/>
      <c r="DN401" s="620"/>
      <c r="DO401" s="621"/>
      <c r="DP401" s="1168" t="str">
        <f>IF(SUMIFS(Bitácora!$T$5:$T$1036129,Bitácora!$D$5:$D$1036129,DB357,Bitácora!$E$5:$E$1036129,DH357,Bitácora!$AN$5:$AN$1036129,DR357,Bitácora!$AB$5:$AB$1036129,"&gt;0")=0," ",SUMIFS(Bitácora!$T$5:$T$1036129,Bitácora!$D$5:$D$1036129,DB357,Bitácora!$E$5:$E$1036129,DH357,Bitácora!$AN$5:$AN$1036129,DR357,Bitácora!$AB$5:$AB$1036129,"&gt;0"))</f>
        <v xml:space="preserve"> </v>
      </c>
      <c r="DQ401" s="1169"/>
      <c r="DR401" s="1169"/>
      <c r="DS401" s="1169"/>
      <c r="DT401" s="1169"/>
      <c r="DU401" s="1169"/>
      <c r="DV401" s="15"/>
      <c r="DW401" s="1145"/>
      <c r="DX401" s="1145"/>
      <c r="DY401" s="1145"/>
      <c r="DZ401" s="1145"/>
      <c r="EA401" s="1145"/>
      <c r="EB401" s="1147"/>
      <c r="EC401" s="1147"/>
      <c r="ED401" s="1147"/>
      <c r="EE401" s="1147"/>
      <c r="EF401" s="1170"/>
      <c r="EG401" s="1170"/>
      <c r="EH401" s="1170"/>
      <c r="EI401" s="1170"/>
      <c r="EJ401" s="1170"/>
      <c r="EK401" s="1170"/>
      <c r="EL401" s="1170"/>
      <c r="EM401" s="1170"/>
      <c r="EN401" s="1171"/>
      <c r="EO401" s="1171"/>
      <c r="EP401" s="1171"/>
      <c r="EQ401" s="1171"/>
      <c r="ER401" s="1171"/>
      <c r="ES401" s="1171"/>
      <c r="ET401" s="632"/>
      <c r="EU401" s="177"/>
      <c r="EV401" s="628" t="str">
        <f>IF(Portada!$A$1="www.fly-logics.com","HORAS",0)</f>
        <v>HORAS</v>
      </c>
      <c r="EW401" s="628"/>
      <c r="EX401" s="628"/>
      <c r="EY401" s="628"/>
      <c r="EZ401" s="629"/>
      <c r="FA401" s="1168" t="str">
        <f>IF(SUMIFS(Bitácora!$AB$5:$AB$1036129,Bitácora!$D$5:$D$1036129,EY357,Bitácora!$AN$5:$AN$1036129,FO357,Bitácora!$E$5:$E$1036129,FE357)=0," ",SUMIFS(Bitácora!$AB$5:$AB$1036129,Bitácora!$D$5:$D$1036129,EY357,Bitácora!$AN$5:$AN$1036129,FO357,Bitácora!$E$5:$E$1036129,FE357))</f>
        <v xml:space="preserve"> </v>
      </c>
      <c r="FB401" s="1169"/>
      <c r="FC401" s="1169"/>
      <c r="FD401" s="1169"/>
      <c r="FE401" s="1169"/>
      <c r="FF401" s="1169"/>
      <c r="FG401" s="619"/>
      <c r="FH401" s="620" t="str">
        <f>IF(Portada!$A$1="www.fly-logics.com","DÍA",0)</f>
        <v>DÍA</v>
      </c>
      <c r="FI401" s="620"/>
      <c r="FJ401" s="620"/>
      <c r="FK401" s="620"/>
      <c r="FL401" s="621"/>
      <c r="FM401" s="1168" t="str">
        <f>IF(SUMIFS(Bitácora!$T$5:$T$1036129,Bitácora!$D$5:$D$1036129,EY357,Bitácora!$E$5:$E$1036129,FE357,Bitácora!$AN$5:$AN$1036129,FO357,Bitácora!$AB$5:$AB$1036129,"&gt;0")=0," ",SUMIFS(Bitácora!$T$5:$T$1036129,Bitácora!$D$5:$D$1036129,EY357,Bitácora!$E$5:$E$1036129,FE357,Bitácora!$AN$5:$AN$1036129,FO357,Bitácora!$AB$5:$AB$1036129,"&gt;0"))</f>
        <v xml:space="preserve"> </v>
      </c>
      <c r="FN401" s="1169"/>
      <c r="FO401" s="1169"/>
      <c r="FP401" s="1169"/>
      <c r="FQ401" s="1169"/>
      <c r="FR401" s="1169"/>
      <c r="FS401" s="15"/>
      <c r="FT401" s="1145"/>
      <c r="FU401" s="1145"/>
      <c r="FV401" s="1145"/>
      <c r="FW401" s="1145"/>
      <c r="FX401" s="1145"/>
      <c r="FY401" s="1147"/>
      <c r="FZ401" s="1147"/>
      <c r="GA401" s="1147"/>
      <c r="GB401" s="1147"/>
      <c r="GC401" s="1170"/>
      <c r="GD401" s="1170"/>
      <c r="GE401" s="1170"/>
      <c r="GF401" s="1170"/>
      <c r="GG401" s="1170"/>
      <c r="GH401" s="1170"/>
      <c r="GI401" s="1170"/>
      <c r="GJ401" s="1170"/>
      <c r="GK401" s="1171"/>
      <c r="GL401" s="1171"/>
      <c r="GM401" s="1171"/>
      <c r="GN401" s="1171"/>
      <c r="GO401" s="1171"/>
      <c r="GP401" s="1171"/>
      <c r="GQ401" s="632"/>
      <c r="GR401" s="6"/>
    </row>
    <row r="402" spans="1:200" ht="8.85" customHeight="1" x14ac:dyDescent="0.25">
      <c r="A402" s="244"/>
      <c r="B402" s="177"/>
      <c r="C402" s="628"/>
      <c r="D402" s="628"/>
      <c r="E402" s="628"/>
      <c r="F402" s="628"/>
      <c r="G402" s="629"/>
      <c r="H402" s="1172"/>
      <c r="I402" s="1169"/>
      <c r="J402" s="1169"/>
      <c r="K402" s="1169"/>
      <c r="L402" s="1169"/>
      <c r="M402" s="1169"/>
      <c r="N402" s="619"/>
      <c r="O402" s="620"/>
      <c r="P402" s="620"/>
      <c r="Q402" s="620"/>
      <c r="R402" s="620"/>
      <c r="S402" s="621"/>
      <c r="T402" s="1172"/>
      <c r="U402" s="1169"/>
      <c r="V402" s="1169"/>
      <c r="W402" s="1169"/>
      <c r="X402" s="1169"/>
      <c r="Y402" s="1169"/>
      <c r="Z402" s="15"/>
      <c r="AA402" s="1173" t="str">
        <f>IF(Portada!$A$1="www.fly-logics.com","TOTAL
ANUAL",0)</f>
        <v>TOTAL
ANUAL</v>
      </c>
      <c r="AB402" s="1173"/>
      <c r="AC402" s="1173"/>
      <c r="AD402" s="1173"/>
      <c r="AE402" s="1173"/>
      <c r="AF402" s="1174" t="str">
        <f t="shared" ref="AF402" si="532">IF(SUM(AF397,AF375)=0," ",SUM(AF397,AF375))</f>
        <v xml:space="preserve"> </v>
      </c>
      <c r="AG402" s="1174"/>
      <c r="AH402" s="1174"/>
      <c r="AI402" s="1175"/>
      <c r="AJ402" s="1174" t="str">
        <f t="shared" ref="AJ402" si="533">IF(SUM(AJ397,AJ375)=0," ",SUM(AJ397,AJ375))</f>
        <v xml:space="preserve"> </v>
      </c>
      <c r="AK402" s="1174"/>
      <c r="AL402" s="1174"/>
      <c r="AM402" s="1174"/>
      <c r="AN402" s="1174" t="str">
        <f t="shared" ref="AN402" si="534">IF(SUM(AN397,AN375)=0," ",SUM(AN397,AN375))</f>
        <v xml:space="preserve"> </v>
      </c>
      <c r="AO402" s="1174"/>
      <c r="AP402" s="1174"/>
      <c r="AQ402" s="1174"/>
      <c r="AR402" s="1176" t="str">
        <f t="shared" ref="AR402" si="535">IF(SUM(AR397,AR375)=0," ",SUM(AR397,AR375))</f>
        <v xml:space="preserve"> </v>
      </c>
      <c r="AS402" s="1176"/>
      <c r="AT402" s="1176"/>
      <c r="AU402" s="1176" t="str">
        <f t="shared" ref="AU402" si="536">IF(SUM(AU397,AU375)=0," ",SUM(AU397,AU375))</f>
        <v xml:space="preserve"> </v>
      </c>
      <c r="AV402" s="1176"/>
      <c r="AW402" s="1176"/>
      <c r="AX402" s="632"/>
      <c r="AY402" s="177"/>
      <c r="AZ402" s="628"/>
      <c r="BA402" s="628"/>
      <c r="BB402" s="628"/>
      <c r="BC402" s="628"/>
      <c r="BD402" s="629"/>
      <c r="BE402" s="1172"/>
      <c r="BF402" s="1169"/>
      <c r="BG402" s="1169"/>
      <c r="BH402" s="1169"/>
      <c r="BI402" s="1169"/>
      <c r="BJ402" s="1169"/>
      <c r="BK402" s="619"/>
      <c r="BL402" s="620"/>
      <c r="BM402" s="620"/>
      <c r="BN402" s="620"/>
      <c r="BO402" s="620"/>
      <c r="BP402" s="621"/>
      <c r="BQ402" s="1172"/>
      <c r="BR402" s="1169"/>
      <c r="BS402" s="1169"/>
      <c r="BT402" s="1169"/>
      <c r="BU402" s="1169"/>
      <c r="BV402" s="1169"/>
      <c r="BW402" s="15"/>
      <c r="BX402" s="1173" t="str">
        <f>IF(Portada!$A$1="www.fly-logics.com","TOTAL
ANUAL",0)</f>
        <v>TOTAL
ANUAL</v>
      </c>
      <c r="BY402" s="1173"/>
      <c r="BZ402" s="1173"/>
      <c r="CA402" s="1173"/>
      <c r="CB402" s="1173"/>
      <c r="CC402" s="1174" t="str">
        <f t="shared" ref="CC402" si="537">IF(SUM(CC397,CC375)=0," ",SUM(CC397,CC375))</f>
        <v xml:space="preserve"> </v>
      </c>
      <c r="CD402" s="1174"/>
      <c r="CE402" s="1174"/>
      <c r="CF402" s="1175"/>
      <c r="CG402" s="1174" t="str">
        <f t="shared" ref="CG402" si="538">IF(SUM(CG397,CG375)=0," ",SUM(CG397,CG375))</f>
        <v xml:space="preserve"> </v>
      </c>
      <c r="CH402" s="1174"/>
      <c r="CI402" s="1174"/>
      <c r="CJ402" s="1174"/>
      <c r="CK402" s="1174" t="str">
        <f t="shared" ref="CK402" si="539">IF(SUM(CK397,CK375)=0," ",SUM(CK397,CK375))</f>
        <v xml:space="preserve"> </v>
      </c>
      <c r="CL402" s="1174"/>
      <c r="CM402" s="1174"/>
      <c r="CN402" s="1174"/>
      <c r="CO402" s="1176" t="str">
        <f t="shared" ref="CO402" si="540">IF(SUM(CO397,CO375)=0," ",SUM(CO397,CO375))</f>
        <v xml:space="preserve"> </v>
      </c>
      <c r="CP402" s="1176"/>
      <c r="CQ402" s="1176"/>
      <c r="CR402" s="1176" t="str">
        <f t="shared" ref="CR402" si="541">IF(SUM(CR397,CR375)=0," ",SUM(CR397,CR375))</f>
        <v xml:space="preserve"> </v>
      </c>
      <c r="CS402" s="1176"/>
      <c r="CT402" s="1176"/>
      <c r="CU402" s="632"/>
      <c r="CV402" s="283"/>
      <c r="CW402" s="244"/>
      <c r="CX402" s="177"/>
      <c r="CY402" s="628"/>
      <c r="CZ402" s="628"/>
      <c r="DA402" s="628"/>
      <c r="DB402" s="628"/>
      <c r="DC402" s="629"/>
      <c r="DD402" s="1172"/>
      <c r="DE402" s="1169"/>
      <c r="DF402" s="1169"/>
      <c r="DG402" s="1169"/>
      <c r="DH402" s="1169"/>
      <c r="DI402" s="1169"/>
      <c r="DJ402" s="619"/>
      <c r="DK402" s="620"/>
      <c r="DL402" s="620"/>
      <c r="DM402" s="620"/>
      <c r="DN402" s="620"/>
      <c r="DO402" s="621"/>
      <c r="DP402" s="1172"/>
      <c r="DQ402" s="1169"/>
      <c r="DR402" s="1169"/>
      <c r="DS402" s="1169"/>
      <c r="DT402" s="1169"/>
      <c r="DU402" s="1169"/>
      <c r="DV402" s="15"/>
      <c r="DW402" s="1173" t="str">
        <f>IF(Portada!$A$1="www.fly-logics.com","TOTAL
ANUAL",0)</f>
        <v>TOTAL
ANUAL</v>
      </c>
      <c r="DX402" s="1173"/>
      <c r="DY402" s="1173"/>
      <c r="DZ402" s="1173"/>
      <c r="EA402" s="1173"/>
      <c r="EB402" s="1174" t="str">
        <f t="shared" ref="EB402" si="542">IF(SUM(EB397,EB375)=0," ",SUM(EB397,EB375))</f>
        <v xml:space="preserve"> </v>
      </c>
      <c r="EC402" s="1174"/>
      <c r="ED402" s="1174"/>
      <c r="EE402" s="1175"/>
      <c r="EF402" s="1174" t="str">
        <f t="shared" ref="EF402" si="543">IF(SUM(EF397,EF375)=0," ",SUM(EF397,EF375))</f>
        <v xml:space="preserve"> </v>
      </c>
      <c r="EG402" s="1174"/>
      <c r="EH402" s="1174"/>
      <c r="EI402" s="1174"/>
      <c r="EJ402" s="1174" t="str">
        <f t="shared" ref="EJ402" si="544">IF(SUM(EJ397,EJ375)=0," ",SUM(EJ397,EJ375))</f>
        <v xml:space="preserve"> </v>
      </c>
      <c r="EK402" s="1174"/>
      <c r="EL402" s="1174"/>
      <c r="EM402" s="1174"/>
      <c r="EN402" s="1176" t="str">
        <f t="shared" ref="EN402" si="545">IF(SUM(EN397,EN375)=0," ",SUM(EN397,EN375))</f>
        <v xml:space="preserve"> </v>
      </c>
      <c r="EO402" s="1176"/>
      <c r="EP402" s="1176"/>
      <c r="EQ402" s="1176" t="str">
        <f t="shared" ref="EQ402" si="546">IF(SUM(EQ397,EQ375)=0," ",SUM(EQ397,EQ375))</f>
        <v xml:space="preserve"> </v>
      </c>
      <c r="ER402" s="1176"/>
      <c r="ES402" s="1176"/>
      <c r="ET402" s="632"/>
      <c r="EU402" s="177"/>
      <c r="EV402" s="628"/>
      <c r="EW402" s="628"/>
      <c r="EX402" s="628"/>
      <c r="EY402" s="628"/>
      <c r="EZ402" s="629"/>
      <c r="FA402" s="1172"/>
      <c r="FB402" s="1169"/>
      <c r="FC402" s="1169"/>
      <c r="FD402" s="1169"/>
      <c r="FE402" s="1169"/>
      <c r="FF402" s="1169"/>
      <c r="FG402" s="619"/>
      <c r="FH402" s="620"/>
      <c r="FI402" s="620"/>
      <c r="FJ402" s="620"/>
      <c r="FK402" s="620"/>
      <c r="FL402" s="621"/>
      <c r="FM402" s="1172"/>
      <c r="FN402" s="1169"/>
      <c r="FO402" s="1169"/>
      <c r="FP402" s="1169"/>
      <c r="FQ402" s="1169"/>
      <c r="FR402" s="1169"/>
      <c r="FS402" s="15"/>
      <c r="FT402" s="1173" t="str">
        <f>IF(Portada!$A$1="www.fly-logics.com","TOTAL
ANUAL",0)</f>
        <v>TOTAL
ANUAL</v>
      </c>
      <c r="FU402" s="1173"/>
      <c r="FV402" s="1173"/>
      <c r="FW402" s="1173"/>
      <c r="FX402" s="1173"/>
      <c r="FY402" s="1174" t="str">
        <f t="shared" ref="FY402" si="547">IF(SUM(FY397,FY375)=0," ",SUM(FY397,FY375))</f>
        <v xml:space="preserve"> </v>
      </c>
      <c r="FZ402" s="1174"/>
      <c r="GA402" s="1174"/>
      <c r="GB402" s="1175"/>
      <c r="GC402" s="1174" t="str">
        <f t="shared" ref="GC402" si="548">IF(SUM(GC397,GC375)=0," ",SUM(GC397,GC375))</f>
        <v xml:space="preserve"> </v>
      </c>
      <c r="GD402" s="1174"/>
      <c r="GE402" s="1174"/>
      <c r="GF402" s="1174"/>
      <c r="GG402" s="1174" t="str">
        <f t="shared" ref="GG402" si="549">IF(SUM(GG397,GG375)=0," ",SUM(GG397,GG375))</f>
        <v xml:space="preserve"> </v>
      </c>
      <c r="GH402" s="1174"/>
      <c r="GI402" s="1174"/>
      <c r="GJ402" s="1174"/>
      <c r="GK402" s="1176" t="str">
        <f t="shared" ref="GK402" si="550">IF(SUM(GK397,GK375)=0," ",SUM(GK397,GK375))</f>
        <v xml:space="preserve"> </v>
      </c>
      <c r="GL402" s="1176"/>
      <c r="GM402" s="1176"/>
      <c r="GN402" s="1176" t="str">
        <f t="shared" ref="GN402" si="551">IF(SUM(GN397,GN375)=0," ",SUM(GN397,GN375))</f>
        <v xml:space="preserve"> </v>
      </c>
      <c r="GO402" s="1176"/>
      <c r="GP402" s="1176"/>
      <c r="GQ402" s="632"/>
      <c r="GR402" s="6"/>
    </row>
    <row r="403" spans="1:200" ht="3" customHeight="1" x14ac:dyDescent="0.25">
      <c r="A403" s="244"/>
      <c r="B403" s="177"/>
      <c r="C403" s="625"/>
      <c r="D403" s="625"/>
      <c r="E403" s="625"/>
      <c r="F403" s="625"/>
      <c r="G403" s="625"/>
      <c r="H403" s="625"/>
      <c r="I403" s="625"/>
      <c r="J403" s="625"/>
      <c r="K403" s="625"/>
      <c r="L403" s="625"/>
      <c r="M403" s="625"/>
      <c r="N403" s="625"/>
      <c r="O403" s="625"/>
      <c r="P403" s="625"/>
      <c r="Q403" s="625"/>
      <c r="R403" s="625"/>
      <c r="S403" s="625"/>
      <c r="T403" s="625"/>
      <c r="U403" s="625"/>
      <c r="V403" s="625"/>
      <c r="W403" s="625"/>
      <c r="X403" s="625"/>
      <c r="Y403" s="625"/>
      <c r="Z403" s="15"/>
      <c r="AA403" s="1173"/>
      <c r="AB403" s="1173"/>
      <c r="AC403" s="1173"/>
      <c r="AD403" s="1173"/>
      <c r="AE403" s="1173"/>
      <c r="AF403" s="1174"/>
      <c r="AG403" s="1174"/>
      <c r="AH403" s="1174"/>
      <c r="AI403" s="1175"/>
      <c r="AJ403" s="1174"/>
      <c r="AK403" s="1174"/>
      <c r="AL403" s="1174"/>
      <c r="AM403" s="1174"/>
      <c r="AN403" s="1174"/>
      <c r="AO403" s="1174"/>
      <c r="AP403" s="1174"/>
      <c r="AQ403" s="1174"/>
      <c r="AR403" s="1176"/>
      <c r="AS403" s="1176"/>
      <c r="AT403" s="1176"/>
      <c r="AU403" s="1176"/>
      <c r="AV403" s="1176"/>
      <c r="AW403" s="1176"/>
      <c r="AX403" s="632"/>
      <c r="AY403" s="177"/>
      <c r="AZ403" s="625"/>
      <c r="BA403" s="625"/>
      <c r="BB403" s="625"/>
      <c r="BC403" s="625"/>
      <c r="BD403" s="625"/>
      <c r="BE403" s="625"/>
      <c r="BF403" s="625"/>
      <c r="BG403" s="625"/>
      <c r="BH403" s="625"/>
      <c r="BI403" s="625"/>
      <c r="BJ403" s="625"/>
      <c r="BK403" s="625"/>
      <c r="BL403" s="625"/>
      <c r="BM403" s="625"/>
      <c r="BN403" s="625"/>
      <c r="BO403" s="625"/>
      <c r="BP403" s="625"/>
      <c r="BQ403" s="625"/>
      <c r="BR403" s="625"/>
      <c r="BS403" s="625"/>
      <c r="BT403" s="625"/>
      <c r="BU403" s="625"/>
      <c r="BV403" s="625"/>
      <c r="BW403" s="15"/>
      <c r="BX403" s="1173"/>
      <c r="BY403" s="1173"/>
      <c r="BZ403" s="1173"/>
      <c r="CA403" s="1173"/>
      <c r="CB403" s="1173"/>
      <c r="CC403" s="1174"/>
      <c r="CD403" s="1174"/>
      <c r="CE403" s="1174"/>
      <c r="CF403" s="1175"/>
      <c r="CG403" s="1174"/>
      <c r="CH403" s="1174"/>
      <c r="CI403" s="1174"/>
      <c r="CJ403" s="1174"/>
      <c r="CK403" s="1174"/>
      <c r="CL403" s="1174"/>
      <c r="CM403" s="1174"/>
      <c r="CN403" s="1174"/>
      <c r="CO403" s="1176"/>
      <c r="CP403" s="1176"/>
      <c r="CQ403" s="1176"/>
      <c r="CR403" s="1176"/>
      <c r="CS403" s="1176"/>
      <c r="CT403" s="1176"/>
      <c r="CU403" s="632"/>
      <c r="CV403" s="283"/>
      <c r="CW403" s="244"/>
      <c r="CX403" s="177"/>
      <c r="CY403" s="625"/>
      <c r="CZ403" s="625"/>
      <c r="DA403" s="625"/>
      <c r="DB403" s="625"/>
      <c r="DC403" s="625"/>
      <c r="DD403" s="625"/>
      <c r="DE403" s="625"/>
      <c r="DF403" s="625"/>
      <c r="DG403" s="625"/>
      <c r="DH403" s="625"/>
      <c r="DI403" s="625"/>
      <c r="DJ403" s="625"/>
      <c r="DK403" s="625"/>
      <c r="DL403" s="625"/>
      <c r="DM403" s="625"/>
      <c r="DN403" s="625"/>
      <c r="DO403" s="625"/>
      <c r="DP403" s="625"/>
      <c r="DQ403" s="625"/>
      <c r="DR403" s="625"/>
      <c r="DS403" s="625"/>
      <c r="DT403" s="625"/>
      <c r="DU403" s="625"/>
      <c r="DV403" s="15"/>
      <c r="DW403" s="1173"/>
      <c r="DX403" s="1173"/>
      <c r="DY403" s="1173"/>
      <c r="DZ403" s="1173"/>
      <c r="EA403" s="1173"/>
      <c r="EB403" s="1174"/>
      <c r="EC403" s="1174"/>
      <c r="ED403" s="1174"/>
      <c r="EE403" s="1175"/>
      <c r="EF403" s="1174"/>
      <c r="EG403" s="1174"/>
      <c r="EH403" s="1174"/>
      <c r="EI403" s="1174"/>
      <c r="EJ403" s="1174"/>
      <c r="EK403" s="1174"/>
      <c r="EL403" s="1174"/>
      <c r="EM403" s="1174"/>
      <c r="EN403" s="1176"/>
      <c r="EO403" s="1176"/>
      <c r="EP403" s="1176"/>
      <c r="EQ403" s="1176"/>
      <c r="ER403" s="1176"/>
      <c r="ES403" s="1176"/>
      <c r="ET403" s="632"/>
      <c r="EU403" s="177"/>
      <c r="EV403" s="625"/>
      <c r="EW403" s="625"/>
      <c r="EX403" s="625"/>
      <c r="EY403" s="625"/>
      <c r="EZ403" s="625"/>
      <c r="FA403" s="625"/>
      <c r="FB403" s="625"/>
      <c r="FC403" s="625"/>
      <c r="FD403" s="625"/>
      <c r="FE403" s="625"/>
      <c r="FF403" s="625"/>
      <c r="FG403" s="625"/>
      <c r="FH403" s="625"/>
      <c r="FI403" s="625"/>
      <c r="FJ403" s="625"/>
      <c r="FK403" s="625"/>
      <c r="FL403" s="625"/>
      <c r="FM403" s="625"/>
      <c r="FN403" s="625"/>
      <c r="FO403" s="625"/>
      <c r="FP403" s="625"/>
      <c r="FQ403" s="625"/>
      <c r="FR403" s="625"/>
      <c r="FS403" s="15"/>
      <c r="FT403" s="1173"/>
      <c r="FU403" s="1173"/>
      <c r="FV403" s="1173"/>
      <c r="FW403" s="1173"/>
      <c r="FX403" s="1173"/>
      <c r="FY403" s="1174"/>
      <c r="FZ403" s="1174"/>
      <c r="GA403" s="1174"/>
      <c r="GB403" s="1175"/>
      <c r="GC403" s="1174"/>
      <c r="GD403" s="1174"/>
      <c r="GE403" s="1174"/>
      <c r="GF403" s="1174"/>
      <c r="GG403" s="1174"/>
      <c r="GH403" s="1174"/>
      <c r="GI403" s="1174"/>
      <c r="GJ403" s="1174"/>
      <c r="GK403" s="1176"/>
      <c r="GL403" s="1176"/>
      <c r="GM403" s="1176"/>
      <c r="GN403" s="1176"/>
      <c r="GO403" s="1176"/>
      <c r="GP403" s="1176"/>
      <c r="GQ403" s="632"/>
      <c r="GR403" s="6"/>
    </row>
    <row r="404" spans="1:200" ht="10.5" customHeight="1" x14ac:dyDescent="0.25">
      <c r="A404" s="244"/>
      <c r="B404" s="177"/>
      <c r="C404" s="620" t="str">
        <f>IF(Portada!$A$1="www.fly-logics.com","IFR",0)</f>
        <v>IFR</v>
      </c>
      <c r="D404" s="620"/>
      <c r="E404" s="620"/>
      <c r="F404" s="620"/>
      <c r="G404" s="621"/>
      <c r="H404" s="1168" t="str">
        <f>IF(SUMIFS(Bitácora!$V$5:$V$1036129,Bitácora!$D$5:$D$1036129,F357,Bitácora!$E$5:$E$1036129,L357,Bitácora!$AN$5:$AN$1036129,V357,Bitácora!$AB$5:$AB$1036129,"&gt;0")=0," ",SUMIFS(Bitácora!$V$5:$V$1036129,Bitácora!$D$5:$D$1036129,F357,Bitácora!$E$5:$E$1036129,L357,Bitácora!$AN$5:$AN$1036129,V357,Bitácora!$AB$5:$AB$1036129,"&gt;0"))</f>
        <v xml:space="preserve"> </v>
      </c>
      <c r="I404" s="1169"/>
      <c r="J404" s="1169"/>
      <c r="K404" s="1169"/>
      <c r="L404" s="1169"/>
      <c r="M404" s="1169"/>
      <c r="N404" s="619"/>
      <c r="O404" s="620" t="str">
        <f>IF(Portada!$A$1="www.fly-logics.com","NOCHE",0)</f>
        <v>NOCHE</v>
      </c>
      <c r="P404" s="620"/>
      <c r="Q404" s="620"/>
      <c r="R404" s="620"/>
      <c r="S404" s="621"/>
      <c r="T404" s="1168" t="str">
        <f>IF(SUMIFS(Bitácora!$U$5:$U$1036129,Bitácora!$D$5:$D$1036129,F357,Bitácora!$E$5:$E$1036129,L357,Bitácora!$AN$5:$AN$1036129,V357,Bitácora!$AB$5:$AB$1036129,"&gt;0")=0," ",SUMIFS(Bitácora!$U$5:$U$1036129,Bitácora!$D$5:$D$1036129,F357,Bitácora!$E$5:$E$1036129,L357,Bitácora!$AN$5:$AN$1036129,V357,Bitácora!$AB$5:$AB$1036129,"&gt;0"))</f>
        <v xml:space="preserve"> </v>
      </c>
      <c r="U404" s="1169"/>
      <c r="V404" s="1169"/>
      <c r="W404" s="1169"/>
      <c r="X404" s="1169"/>
      <c r="Y404" s="1169"/>
      <c r="Z404" s="15"/>
      <c r="AA404" s="1173"/>
      <c r="AB404" s="1173"/>
      <c r="AC404" s="1173"/>
      <c r="AD404" s="1173"/>
      <c r="AE404" s="1173"/>
      <c r="AF404" s="1174"/>
      <c r="AG404" s="1174"/>
      <c r="AH404" s="1174"/>
      <c r="AI404" s="1175"/>
      <c r="AJ404" s="1174"/>
      <c r="AK404" s="1174"/>
      <c r="AL404" s="1174"/>
      <c r="AM404" s="1174"/>
      <c r="AN404" s="1174"/>
      <c r="AO404" s="1174"/>
      <c r="AP404" s="1174"/>
      <c r="AQ404" s="1174"/>
      <c r="AR404" s="1176"/>
      <c r="AS404" s="1176"/>
      <c r="AT404" s="1176"/>
      <c r="AU404" s="1176"/>
      <c r="AV404" s="1176"/>
      <c r="AW404" s="1176"/>
      <c r="AX404" s="632"/>
      <c r="AY404" s="177"/>
      <c r="AZ404" s="620" t="str">
        <f>IF(Portada!$A$1="www.fly-logics.com","IFR",0)</f>
        <v>IFR</v>
      </c>
      <c r="BA404" s="620"/>
      <c r="BB404" s="620"/>
      <c r="BC404" s="620"/>
      <c r="BD404" s="621"/>
      <c r="BE404" s="1168" t="str">
        <f>IF(SUMIFS(Bitácora!$V$5:$V$1036129,Bitácora!$D$5:$D$1036129,BC357,Bitácora!$E$5:$E$1036129,BI357,Bitácora!$AN$5:$AN$1036129,BS357,Bitácora!$AB$5:$AB$1036129,"&gt;0")=0," ",SUMIFS(Bitácora!$V$5:$V$1036129,Bitácora!$D$5:$D$1036129,BC357,Bitácora!$E$5:$E$1036129,BI357,Bitácora!$AN$5:$AN$1036129,BS357,Bitácora!$AB$5:$AB$1036129,"&gt;0"))</f>
        <v xml:space="preserve"> </v>
      </c>
      <c r="BF404" s="1169"/>
      <c r="BG404" s="1169"/>
      <c r="BH404" s="1169"/>
      <c r="BI404" s="1169"/>
      <c r="BJ404" s="1169"/>
      <c r="BK404" s="619"/>
      <c r="BL404" s="620" t="str">
        <f>IF(Portada!$A$1="www.fly-logics.com","NOCHE",0)</f>
        <v>NOCHE</v>
      </c>
      <c r="BM404" s="620"/>
      <c r="BN404" s="620"/>
      <c r="BO404" s="620"/>
      <c r="BP404" s="621"/>
      <c r="BQ404" s="1168" t="str">
        <f>IF(SUMIFS(Bitácora!$U$5:$U$1036129,Bitácora!$D$5:$D$1036129,BC357,Bitácora!$E$5:$E$1036129,BI357,Bitácora!$AN$5:$AN$1036129,BS357,Bitácora!$AB$5:$AB$1036129,"&gt;0")=0," ",SUMIFS(Bitácora!$U$5:$U$1036129,Bitácora!$D$5:$D$1036129,BC357,Bitácora!$E$5:$E$1036129,BI357,Bitácora!$AN$5:$AN$1036129,BS357,Bitácora!$AB$5:$AB$1036129,"&gt;0"))</f>
        <v xml:space="preserve"> </v>
      </c>
      <c r="BR404" s="1169"/>
      <c r="BS404" s="1169"/>
      <c r="BT404" s="1169"/>
      <c r="BU404" s="1169"/>
      <c r="BV404" s="1169"/>
      <c r="BW404" s="15"/>
      <c r="BX404" s="1173"/>
      <c r="BY404" s="1173"/>
      <c r="BZ404" s="1173"/>
      <c r="CA404" s="1173"/>
      <c r="CB404" s="1173"/>
      <c r="CC404" s="1174"/>
      <c r="CD404" s="1174"/>
      <c r="CE404" s="1174"/>
      <c r="CF404" s="1175"/>
      <c r="CG404" s="1174"/>
      <c r="CH404" s="1174"/>
      <c r="CI404" s="1174"/>
      <c r="CJ404" s="1174"/>
      <c r="CK404" s="1174"/>
      <c r="CL404" s="1174"/>
      <c r="CM404" s="1174"/>
      <c r="CN404" s="1174"/>
      <c r="CO404" s="1176"/>
      <c r="CP404" s="1176"/>
      <c r="CQ404" s="1176"/>
      <c r="CR404" s="1176"/>
      <c r="CS404" s="1176"/>
      <c r="CT404" s="1176"/>
      <c r="CU404" s="632"/>
      <c r="CV404" s="283"/>
      <c r="CW404" s="244"/>
      <c r="CX404" s="177"/>
      <c r="CY404" s="620" t="str">
        <f>IF(Portada!$A$1="www.fly-logics.com","IFR",0)</f>
        <v>IFR</v>
      </c>
      <c r="CZ404" s="620"/>
      <c r="DA404" s="620"/>
      <c r="DB404" s="620"/>
      <c r="DC404" s="621"/>
      <c r="DD404" s="1168" t="str">
        <f>IF(SUMIFS(Bitácora!$V$5:$V$1036129,Bitácora!$D$5:$D$1036129,DB357,Bitácora!$E$5:$E$1036129,DH357,Bitácora!$AN$5:$AN$1036129,DR357,Bitácora!$AB$5:$AB$1036129,"&gt;0")=0," ",SUMIFS(Bitácora!$V$5:$V$1036129,Bitácora!$D$5:$D$1036129,DB357,Bitácora!$E$5:$E$1036129,DH357,Bitácora!$AN$5:$AN$1036129,DR357,Bitácora!$AB$5:$AB$1036129,"&gt;0"))</f>
        <v xml:space="preserve"> </v>
      </c>
      <c r="DE404" s="1169"/>
      <c r="DF404" s="1169"/>
      <c r="DG404" s="1169"/>
      <c r="DH404" s="1169"/>
      <c r="DI404" s="1169"/>
      <c r="DJ404" s="619"/>
      <c r="DK404" s="620" t="str">
        <f>IF(Portada!$A$1="www.fly-logics.com","NOCHE",0)</f>
        <v>NOCHE</v>
      </c>
      <c r="DL404" s="620"/>
      <c r="DM404" s="620"/>
      <c r="DN404" s="620"/>
      <c r="DO404" s="621"/>
      <c r="DP404" s="1168" t="str">
        <f>IF(SUMIFS(Bitácora!$U$5:$U$1036129,Bitácora!$D$5:$D$1036129,DB357,Bitácora!$E$5:$E$1036129,DH357,Bitácora!$AN$5:$AN$1036129,DR357,Bitácora!$AB$5:$AB$1036129,"&gt;0")=0," ",SUMIFS(Bitácora!$U$5:$U$1036129,Bitácora!$D$5:$D$1036129,DB357,Bitácora!$E$5:$E$1036129,DH357,Bitácora!$AN$5:$AN$1036129,DR357,Bitácora!$AB$5:$AB$1036129,"&gt;0"))</f>
        <v xml:space="preserve"> </v>
      </c>
      <c r="DQ404" s="1169"/>
      <c r="DR404" s="1169"/>
      <c r="DS404" s="1169"/>
      <c r="DT404" s="1169"/>
      <c r="DU404" s="1169"/>
      <c r="DV404" s="15"/>
      <c r="DW404" s="1173"/>
      <c r="DX404" s="1173"/>
      <c r="DY404" s="1173"/>
      <c r="DZ404" s="1173"/>
      <c r="EA404" s="1173"/>
      <c r="EB404" s="1174"/>
      <c r="EC404" s="1174"/>
      <c r="ED404" s="1174"/>
      <c r="EE404" s="1175"/>
      <c r="EF404" s="1174"/>
      <c r="EG404" s="1174"/>
      <c r="EH404" s="1174"/>
      <c r="EI404" s="1174"/>
      <c r="EJ404" s="1174"/>
      <c r="EK404" s="1174"/>
      <c r="EL404" s="1174"/>
      <c r="EM404" s="1174"/>
      <c r="EN404" s="1176"/>
      <c r="EO404" s="1176"/>
      <c r="EP404" s="1176"/>
      <c r="EQ404" s="1176"/>
      <c r="ER404" s="1176"/>
      <c r="ES404" s="1176"/>
      <c r="ET404" s="632"/>
      <c r="EU404" s="177"/>
      <c r="EV404" s="620" t="str">
        <f>IF(Portada!$A$1="www.fly-logics.com","IFR",0)</f>
        <v>IFR</v>
      </c>
      <c r="EW404" s="620"/>
      <c r="EX404" s="620"/>
      <c r="EY404" s="620"/>
      <c r="EZ404" s="621"/>
      <c r="FA404" s="1168" t="str">
        <f>IF(SUMIFS(Bitácora!$V$5:$V$1036129,Bitácora!$D$5:$D$1036129,EY357,Bitácora!$E$5:$E$1036129,FE357,Bitácora!$AN$5:$AN$1036129,FO357,Bitácora!$AB$5:$AB$1036129,"&gt;0")=0," ",SUMIFS(Bitácora!$V$5:$V$1036129,Bitácora!$D$5:$D$1036129,EY357,Bitácora!$E$5:$E$1036129,FE357,Bitácora!$AN$5:$AN$1036129,FO357,Bitácora!$AB$5:$AB$1036129,"&gt;0"))</f>
        <v xml:space="preserve"> </v>
      </c>
      <c r="FB404" s="1169"/>
      <c r="FC404" s="1169"/>
      <c r="FD404" s="1169"/>
      <c r="FE404" s="1169"/>
      <c r="FF404" s="1169"/>
      <c r="FG404" s="619"/>
      <c r="FH404" s="620" t="str">
        <f>IF(Portada!$A$1="www.fly-logics.com","NOCHE",0)</f>
        <v>NOCHE</v>
      </c>
      <c r="FI404" s="620"/>
      <c r="FJ404" s="620"/>
      <c r="FK404" s="620"/>
      <c r="FL404" s="621"/>
      <c r="FM404" s="1168" t="str">
        <f>IF(SUMIFS(Bitácora!$U$5:$U$1036129,Bitácora!$D$5:$D$1036129,EY357,Bitácora!$E$5:$E$1036129,FE357,Bitácora!$AN$5:$AN$1036129,FO357,Bitácora!$AB$5:$AB$1036129,"&gt;0")=0," ",SUMIFS(Bitácora!$U$5:$U$1036129,Bitácora!$D$5:$D$1036129,EY357,Bitácora!$E$5:$E$1036129,FE357,Bitácora!$AN$5:$AN$1036129,FO357,Bitácora!$AB$5:$AB$1036129,"&gt;0"))</f>
        <v xml:space="preserve"> </v>
      </c>
      <c r="FN404" s="1169"/>
      <c r="FO404" s="1169"/>
      <c r="FP404" s="1169"/>
      <c r="FQ404" s="1169"/>
      <c r="FR404" s="1169"/>
      <c r="FS404" s="15"/>
      <c r="FT404" s="1173"/>
      <c r="FU404" s="1173"/>
      <c r="FV404" s="1173"/>
      <c r="FW404" s="1173"/>
      <c r="FX404" s="1173"/>
      <c r="FY404" s="1174"/>
      <c r="FZ404" s="1174"/>
      <c r="GA404" s="1174"/>
      <c r="GB404" s="1175"/>
      <c r="GC404" s="1174"/>
      <c r="GD404" s="1174"/>
      <c r="GE404" s="1174"/>
      <c r="GF404" s="1174"/>
      <c r="GG404" s="1174"/>
      <c r="GH404" s="1174"/>
      <c r="GI404" s="1174"/>
      <c r="GJ404" s="1174"/>
      <c r="GK404" s="1176"/>
      <c r="GL404" s="1176"/>
      <c r="GM404" s="1176"/>
      <c r="GN404" s="1176"/>
      <c r="GO404" s="1176"/>
      <c r="GP404" s="1176"/>
      <c r="GQ404" s="632"/>
      <c r="GR404" s="6"/>
    </row>
    <row r="405" spans="1:200" ht="4.5" customHeight="1" x14ac:dyDescent="0.25">
      <c r="A405" s="244"/>
      <c r="B405" s="177"/>
      <c r="C405" s="620"/>
      <c r="D405" s="620"/>
      <c r="E405" s="620"/>
      <c r="F405" s="620"/>
      <c r="G405" s="621"/>
      <c r="H405" s="1172"/>
      <c r="I405" s="1169"/>
      <c r="J405" s="1169"/>
      <c r="K405" s="1169"/>
      <c r="L405" s="1169"/>
      <c r="M405" s="1169"/>
      <c r="N405" s="619"/>
      <c r="O405" s="620"/>
      <c r="P405" s="620"/>
      <c r="Q405" s="620"/>
      <c r="R405" s="620"/>
      <c r="S405" s="621"/>
      <c r="T405" s="1172"/>
      <c r="U405" s="1169"/>
      <c r="V405" s="1169"/>
      <c r="W405" s="1169"/>
      <c r="X405" s="1169"/>
      <c r="Y405" s="1169"/>
      <c r="Z405" s="15"/>
      <c r="AA405" s="1173"/>
      <c r="AB405" s="1173"/>
      <c r="AC405" s="1173"/>
      <c r="AD405" s="1173"/>
      <c r="AE405" s="1173"/>
      <c r="AF405" s="1174"/>
      <c r="AG405" s="1174"/>
      <c r="AH405" s="1174"/>
      <c r="AI405" s="1175"/>
      <c r="AJ405" s="1174"/>
      <c r="AK405" s="1174"/>
      <c r="AL405" s="1174"/>
      <c r="AM405" s="1174"/>
      <c r="AN405" s="1174"/>
      <c r="AO405" s="1174"/>
      <c r="AP405" s="1174"/>
      <c r="AQ405" s="1174"/>
      <c r="AR405" s="1176"/>
      <c r="AS405" s="1176"/>
      <c r="AT405" s="1176"/>
      <c r="AU405" s="1176"/>
      <c r="AV405" s="1176"/>
      <c r="AW405" s="1176"/>
      <c r="AX405" s="632"/>
      <c r="AY405" s="177"/>
      <c r="AZ405" s="620"/>
      <c r="BA405" s="620"/>
      <c r="BB405" s="620"/>
      <c r="BC405" s="620"/>
      <c r="BD405" s="621"/>
      <c r="BE405" s="1172"/>
      <c r="BF405" s="1169"/>
      <c r="BG405" s="1169"/>
      <c r="BH405" s="1169"/>
      <c r="BI405" s="1169"/>
      <c r="BJ405" s="1169"/>
      <c r="BK405" s="619"/>
      <c r="BL405" s="620"/>
      <c r="BM405" s="620"/>
      <c r="BN405" s="620"/>
      <c r="BO405" s="620"/>
      <c r="BP405" s="621"/>
      <c r="BQ405" s="1172"/>
      <c r="BR405" s="1169"/>
      <c r="BS405" s="1169"/>
      <c r="BT405" s="1169"/>
      <c r="BU405" s="1169"/>
      <c r="BV405" s="1169"/>
      <c r="BW405" s="15"/>
      <c r="BX405" s="1173"/>
      <c r="BY405" s="1173"/>
      <c r="BZ405" s="1173"/>
      <c r="CA405" s="1173"/>
      <c r="CB405" s="1173"/>
      <c r="CC405" s="1174"/>
      <c r="CD405" s="1174"/>
      <c r="CE405" s="1174"/>
      <c r="CF405" s="1175"/>
      <c r="CG405" s="1174"/>
      <c r="CH405" s="1174"/>
      <c r="CI405" s="1174"/>
      <c r="CJ405" s="1174"/>
      <c r="CK405" s="1174"/>
      <c r="CL405" s="1174"/>
      <c r="CM405" s="1174"/>
      <c r="CN405" s="1174"/>
      <c r="CO405" s="1176"/>
      <c r="CP405" s="1176"/>
      <c r="CQ405" s="1176"/>
      <c r="CR405" s="1176"/>
      <c r="CS405" s="1176"/>
      <c r="CT405" s="1176"/>
      <c r="CU405" s="632"/>
      <c r="CV405" s="283"/>
      <c r="CW405" s="244"/>
      <c r="CX405" s="177"/>
      <c r="CY405" s="620"/>
      <c r="CZ405" s="620"/>
      <c r="DA405" s="620"/>
      <c r="DB405" s="620"/>
      <c r="DC405" s="621"/>
      <c r="DD405" s="1172"/>
      <c r="DE405" s="1169"/>
      <c r="DF405" s="1169"/>
      <c r="DG405" s="1169"/>
      <c r="DH405" s="1169"/>
      <c r="DI405" s="1169"/>
      <c r="DJ405" s="619"/>
      <c r="DK405" s="620"/>
      <c r="DL405" s="620"/>
      <c r="DM405" s="620"/>
      <c r="DN405" s="620"/>
      <c r="DO405" s="621"/>
      <c r="DP405" s="1172"/>
      <c r="DQ405" s="1169"/>
      <c r="DR405" s="1169"/>
      <c r="DS405" s="1169"/>
      <c r="DT405" s="1169"/>
      <c r="DU405" s="1169"/>
      <c r="DV405" s="15"/>
      <c r="DW405" s="1173"/>
      <c r="DX405" s="1173"/>
      <c r="DY405" s="1173"/>
      <c r="DZ405" s="1173"/>
      <c r="EA405" s="1173"/>
      <c r="EB405" s="1174"/>
      <c r="EC405" s="1174"/>
      <c r="ED405" s="1174"/>
      <c r="EE405" s="1175"/>
      <c r="EF405" s="1174"/>
      <c r="EG405" s="1174"/>
      <c r="EH405" s="1174"/>
      <c r="EI405" s="1174"/>
      <c r="EJ405" s="1174"/>
      <c r="EK405" s="1174"/>
      <c r="EL405" s="1174"/>
      <c r="EM405" s="1174"/>
      <c r="EN405" s="1176"/>
      <c r="EO405" s="1176"/>
      <c r="EP405" s="1176"/>
      <c r="EQ405" s="1176"/>
      <c r="ER405" s="1176"/>
      <c r="ES405" s="1176"/>
      <c r="ET405" s="632"/>
      <c r="EU405" s="177"/>
      <c r="EV405" s="620"/>
      <c r="EW405" s="620"/>
      <c r="EX405" s="620"/>
      <c r="EY405" s="620"/>
      <c r="EZ405" s="621"/>
      <c r="FA405" s="1172"/>
      <c r="FB405" s="1169"/>
      <c r="FC405" s="1169"/>
      <c r="FD405" s="1169"/>
      <c r="FE405" s="1169"/>
      <c r="FF405" s="1169"/>
      <c r="FG405" s="619"/>
      <c r="FH405" s="620"/>
      <c r="FI405" s="620"/>
      <c r="FJ405" s="620"/>
      <c r="FK405" s="620"/>
      <c r="FL405" s="621"/>
      <c r="FM405" s="1172"/>
      <c r="FN405" s="1169"/>
      <c r="FO405" s="1169"/>
      <c r="FP405" s="1169"/>
      <c r="FQ405" s="1169"/>
      <c r="FR405" s="1169"/>
      <c r="FS405" s="15"/>
      <c r="FT405" s="1173"/>
      <c r="FU405" s="1173"/>
      <c r="FV405" s="1173"/>
      <c r="FW405" s="1173"/>
      <c r="FX405" s="1173"/>
      <c r="FY405" s="1174"/>
      <c r="FZ405" s="1174"/>
      <c r="GA405" s="1174"/>
      <c r="GB405" s="1175"/>
      <c r="GC405" s="1174"/>
      <c r="GD405" s="1174"/>
      <c r="GE405" s="1174"/>
      <c r="GF405" s="1174"/>
      <c r="GG405" s="1174"/>
      <c r="GH405" s="1174"/>
      <c r="GI405" s="1174"/>
      <c r="GJ405" s="1174"/>
      <c r="GK405" s="1176"/>
      <c r="GL405" s="1176"/>
      <c r="GM405" s="1176"/>
      <c r="GN405" s="1176"/>
      <c r="GO405" s="1176"/>
      <c r="GP405" s="1176"/>
      <c r="GQ405" s="632"/>
      <c r="GR405" s="6"/>
    </row>
    <row r="406" spans="1:200" ht="5.25" customHeight="1" x14ac:dyDescent="0.25">
      <c r="A406" s="246"/>
      <c r="B406" s="623"/>
      <c r="C406" s="624"/>
      <c r="D406" s="624"/>
      <c r="E406" s="624"/>
      <c r="F406" s="624"/>
      <c r="G406" s="624"/>
      <c r="H406" s="624"/>
      <c r="I406" s="624"/>
      <c r="J406" s="624"/>
      <c r="K406" s="624"/>
      <c r="L406" s="624"/>
      <c r="M406" s="624"/>
      <c r="N406" s="624"/>
      <c r="O406" s="624"/>
      <c r="P406" s="624"/>
      <c r="Q406" s="624"/>
      <c r="R406" s="624"/>
      <c r="S406" s="624"/>
      <c r="T406" s="624"/>
      <c r="U406" s="624"/>
      <c r="V406" s="624"/>
      <c r="W406" s="624"/>
      <c r="X406" s="624"/>
      <c r="Y406" s="624"/>
      <c r="Z406" s="624"/>
      <c r="AA406" s="624"/>
      <c r="AB406" s="624"/>
      <c r="AC406" s="624"/>
      <c r="AD406" s="624"/>
      <c r="AE406" s="624"/>
      <c r="AF406" s="624"/>
      <c r="AG406" s="624"/>
      <c r="AH406" s="624"/>
      <c r="AI406" s="624"/>
      <c r="AJ406" s="624"/>
      <c r="AK406" s="624"/>
      <c r="AL406" s="624"/>
      <c r="AM406" s="624"/>
      <c r="AN406" s="624"/>
      <c r="AO406" s="624"/>
      <c r="AP406" s="624"/>
      <c r="AQ406" s="624"/>
      <c r="AR406" s="624"/>
      <c r="AS406" s="624"/>
      <c r="AT406" s="624"/>
      <c r="AU406" s="624"/>
      <c r="AV406" s="624"/>
      <c r="AW406" s="624"/>
      <c r="AX406" s="651"/>
      <c r="AY406" s="623"/>
      <c r="AZ406" s="624"/>
      <c r="BA406" s="624"/>
      <c r="BB406" s="624"/>
      <c r="BC406" s="624"/>
      <c r="BD406" s="624"/>
      <c r="BE406" s="624"/>
      <c r="BF406" s="624"/>
      <c r="BG406" s="624"/>
      <c r="BH406" s="624"/>
      <c r="BI406" s="624"/>
      <c r="BJ406" s="624"/>
      <c r="BK406" s="624"/>
      <c r="BL406" s="624"/>
      <c r="BM406" s="624"/>
      <c r="BN406" s="624"/>
      <c r="BO406" s="624"/>
      <c r="BP406" s="624"/>
      <c r="BQ406" s="624"/>
      <c r="BR406" s="624"/>
      <c r="BS406" s="624"/>
      <c r="BT406" s="624"/>
      <c r="BU406" s="624"/>
      <c r="BV406" s="624"/>
      <c r="BW406" s="624"/>
      <c r="BX406" s="624"/>
      <c r="BY406" s="624"/>
      <c r="BZ406" s="624"/>
      <c r="CA406" s="624"/>
      <c r="CB406" s="624"/>
      <c r="CC406" s="624"/>
      <c r="CD406" s="624"/>
      <c r="CE406" s="624"/>
      <c r="CF406" s="624"/>
      <c r="CG406" s="624"/>
      <c r="CH406" s="624"/>
      <c r="CI406" s="624"/>
      <c r="CJ406" s="624"/>
      <c r="CK406" s="624"/>
      <c r="CL406" s="624"/>
      <c r="CM406" s="624"/>
      <c r="CN406" s="624"/>
      <c r="CO406" s="624"/>
      <c r="CP406" s="624"/>
      <c r="CQ406" s="624"/>
      <c r="CR406" s="624"/>
      <c r="CS406" s="624"/>
      <c r="CT406" s="624"/>
      <c r="CU406" s="651"/>
      <c r="CV406" s="248"/>
      <c r="CW406" s="246"/>
      <c r="CX406" s="623"/>
      <c r="CY406" s="624"/>
      <c r="CZ406" s="624"/>
      <c r="DA406" s="624"/>
      <c r="DB406" s="624"/>
      <c r="DC406" s="624"/>
      <c r="DD406" s="624"/>
      <c r="DE406" s="624"/>
      <c r="DF406" s="624"/>
      <c r="DG406" s="624"/>
      <c r="DH406" s="624"/>
      <c r="DI406" s="624"/>
      <c r="DJ406" s="624"/>
      <c r="DK406" s="624"/>
      <c r="DL406" s="624"/>
      <c r="DM406" s="624"/>
      <c r="DN406" s="624"/>
      <c r="DO406" s="624"/>
      <c r="DP406" s="624"/>
      <c r="DQ406" s="624"/>
      <c r="DR406" s="624"/>
      <c r="DS406" s="624"/>
      <c r="DT406" s="624"/>
      <c r="DU406" s="624"/>
      <c r="DV406" s="624"/>
      <c r="DW406" s="624"/>
      <c r="DX406" s="624"/>
      <c r="DY406" s="624"/>
      <c r="DZ406" s="624"/>
      <c r="EA406" s="624"/>
      <c r="EB406" s="624"/>
      <c r="EC406" s="624"/>
      <c r="ED406" s="624"/>
      <c r="EE406" s="624"/>
      <c r="EF406" s="624"/>
      <c r="EG406" s="624"/>
      <c r="EH406" s="624"/>
      <c r="EI406" s="624"/>
      <c r="EJ406" s="624"/>
      <c r="EK406" s="624"/>
      <c r="EL406" s="624"/>
      <c r="EM406" s="624"/>
      <c r="EN406" s="624"/>
      <c r="EO406" s="624"/>
      <c r="EP406" s="624"/>
      <c r="EQ406" s="624"/>
      <c r="ER406" s="624"/>
      <c r="ES406" s="624"/>
      <c r="ET406" s="651"/>
      <c r="EU406" s="623"/>
      <c r="EV406" s="624"/>
      <c r="EW406" s="624"/>
      <c r="EX406" s="624"/>
      <c r="EY406" s="624"/>
      <c r="EZ406" s="624"/>
      <c r="FA406" s="624"/>
      <c r="FB406" s="624"/>
      <c r="FC406" s="624"/>
      <c r="FD406" s="624"/>
      <c r="FE406" s="624"/>
      <c r="FF406" s="624"/>
      <c r="FG406" s="624"/>
      <c r="FH406" s="624"/>
      <c r="FI406" s="624"/>
      <c r="FJ406" s="624"/>
      <c r="FK406" s="624"/>
      <c r="FL406" s="624"/>
      <c r="FM406" s="624"/>
      <c r="FN406" s="624"/>
      <c r="FO406" s="624"/>
      <c r="FP406" s="624"/>
      <c r="FQ406" s="624"/>
      <c r="FR406" s="624"/>
      <c r="FS406" s="624"/>
      <c r="FT406" s="624"/>
      <c r="FU406" s="624"/>
      <c r="FV406" s="624"/>
      <c r="FW406" s="624"/>
      <c r="FX406" s="624"/>
      <c r="FY406" s="624"/>
      <c r="FZ406" s="624"/>
      <c r="GA406" s="624"/>
      <c r="GB406" s="624"/>
      <c r="GC406" s="624"/>
      <c r="GD406" s="624"/>
      <c r="GE406" s="624"/>
      <c r="GF406" s="624"/>
      <c r="GG406" s="624"/>
      <c r="GH406" s="624"/>
      <c r="GI406" s="624"/>
      <c r="GJ406" s="624"/>
      <c r="GK406" s="624"/>
      <c r="GL406" s="624"/>
      <c r="GM406" s="624"/>
      <c r="GN406" s="624"/>
      <c r="GO406" s="624"/>
      <c r="GP406" s="624"/>
      <c r="GQ406" s="651"/>
      <c r="GR406" s="6"/>
    </row>
    <row r="407" spans="1:200" ht="7.35" customHeight="1" x14ac:dyDescent="0.2">
      <c r="A407" s="1086" t="str">
        <f>IF(Bitácora!$A$2="  FECHA  ","RESUMEN ANUAL POR AERONAVE",0)</f>
        <v>RESUMEN ANUAL POR AERONAVE</v>
      </c>
      <c r="B407" s="1087"/>
      <c r="C407" s="1087"/>
      <c r="D407" s="1087"/>
      <c r="E407" s="1087"/>
      <c r="F407" s="1087"/>
      <c r="G407" s="1087"/>
      <c r="H407" s="1087"/>
      <c r="I407" s="1087"/>
      <c r="J407" s="1087"/>
      <c r="K407" s="1087"/>
      <c r="L407" s="1087"/>
      <c r="M407" s="1087"/>
      <c r="N407" s="1087"/>
      <c r="O407" s="1087"/>
      <c r="P407" s="1087"/>
      <c r="Q407" s="1087"/>
      <c r="R407" s="1087"/>
      <c r="S407" s="1087"/>
      <c r="T407" s="1087"/>
      <c r="U407" s="1087"/>
      <c r="V407" s="1087"/>
      <c r="W407" s="1087"/>
      <c r="X407" s="1087"/>
      <c r="Y407" s="1087"/>
      <c r="Z407" s="1087"/>
      <c r="AA407" s="1087"/>
      <c r="AB407" s="1087"/>
      <c r="AC407" s="1087"/>
      <c r="AD407" s="1087"/>
      <c r="AE407" s="1087"/>
      <c r="AF407" s="1087"/>
      <c r="AG407" s="1087"/>
      <c r="AH407" s="1087"/>
      <c r="AI407" s="1087"/>
      <c r="AJ407" s="1087"/>
      <c r="AK407" s="1087"/>
      <c r="AL407" s="1087"/>
      <c r="AM407" s="1087"/>
      <c r="AN407" s="1087"/>
      <c r="AO407" s="1087"/>
      <c r="AP407" s="1087"/>
      <c r="AQ407" s="1087"/>
      <c r="AR407" s="1087"/>
      <c r="AS407" s="1087"/>
      <c r="AT407" s="1087"/>
      <c r="AU407" s="1087"/>
      <c r="AV407" s="1087"/>
      <c r="AW407" s="1087"/>
      <c r="AX407" s="1087"/>
      <c r="AY407" s="1177"/>
      <c r="AZ407" s="1177"/>
      <c r="BA407" s="1177"/>
      <c r="BB407" s="1177"/>
      <c r="BC407" s="1177"/>
      <c r="BD407" s="1177"/>
      <c r="BE407" s="1177"/>
      <c r="BF407" s="1177"/>
      <c r="BG407" s="1177"/>
      <c r="BH407" s="1177"/>
      <c r="BI407" s="1177"/>
      <c r="BJ407" s="1177"/>
      <c r="BK407" s="1177"/>
      <c r="BL407" s="1177"/>
      <c r="BM407" s="1177"/>
      <c r="BN407" s="1177"/>
      <c r="BO407" s="1177"/>
      <c r="BP407" s="1177"/>
      <c r="BQ407" s="1177"/>
      <c r="BR407" s="1177"/>
      <c r="BS407" s="1177"/>
      <c r="BT407" s="1177"/>
      <c r="BU407" s="1177"/>
      <c r="BV407" s="1177"/>
      <c r="BW407" s="1177"/>
      <c r="BX407" s="1177"/>
      <c r="BY407" s="1177"/>
      <c r="BZ407" s="1177"/>
      <c r="CA407" s="1177"/>
      <c r="CB407" s="1177"/>
      <c r="CC407" s="1177"/>
      <c r="CD407" s="1177"/>
      <c r="CE407" s="1177"/>
      <c r="CF407" s="1177"/>
      <c r="CG407" s="1177"/>
      <c r="CH407" s="1177"/>
      <c r="CI407" s="1177"/>
      <c r="CJ407" s="1177"/>
      <c r="CK407" s="1177"/>
      <c r="CL407" s="1177"/>
      <c r="CM407" s="1177"/>
      <c r="CN407" s="1177"/>
      <c r="CO407" s="1177"/>
      <c r="CP407" s="1177"/>
      <c r="CQ407" s="1177"/>
      <c r="CR407" s="1177"/>
      <c r="CS407" s="1177"/>
      <c r="CT407" s="1177"/>
      <c r="CU407" s="1177"/>
      <c r="CV407" s="275"/>
      <c r="CW407" s="1086" t="str">
        <f>IF(Bitácora!$A$2="  FECHA  ","FLY LOGICS",0)</f>
        <v>FLY LOGICS</v>
      </c>
      <c r="CX407" s="1087"/>
      <c r="CY407" s="1087"/>
      <c r="CZ407" s="1087"/>
      <c r="DA407" s="1087"/>
      <c r="DB407" s="1087"/>
      <c r="DC407" s="1087"/>
      <c r="DD407" s="1087"/>
      <c r="DE407" s="1087"/>
      <c r="DF407" s="1087"/>
      <c r="DG407" s="1087"/>
      <c r="DH407" s="1087"/>
      <c r="DI407" s="1087"/>
      <c r="DJ407" s="1087"/>
      <c r="DK407" s="1087"/>
      <c r="DL407" s="1087"/>
      <c r="DM407" s="1087"/>
      <c r="DN407" s="1087"/>
      <c r="DO407" s="1087"/>
      <c r="DP407" s="1087"/>
      <c r="DQ407" s="1087"/>
      <c r="DR407" s="1087"/>
      <c r="DS407" s="1087"/>
      <c r="DT407" s="1087"/>
      <c r="DU407" s="1087"/>
      <c r="DV407" s="1087"/>
      <c r="DW407" s="1087"/>
      <c r="DX407" s="1087"/>
      <c r="DY407" s="1087"/>
      <c r="DZ407" s="1087"/>
      <c r="EA407" s="1087"/>
      <c r="EB407" s="1087"/>
      <c r="EC407" s="1087"/>
      <c r="ED407" s="1087"/>
      <c r="EE407" s="1087"/>
      <c r="EF407" s="1087"/>
      <c r="EG407" s="1087"/>
      <c r="EH407" s="1087"/>
      <c r="EI407" s="1087"/>
      <c r="EJ407" s="1087"/>
      <c r="EK407" s="1087"/>
      <c r="EL407" s="1087"/>
      <c r="EM407" s="1087"/>
      <c r="EN407" s="1087"/>
      <c r="EO407" s="1087"/>
      <c r="EP407" s="1087"/>
      <c r="EQ407" s="1087"/>
      <c r="ER407" s="1087"/>
      <c r="ES407" s="1087"/>
      <c r="ET407" s="1087"/>
      <c r="EU407" s="1177" t="str">
        <f>IF(Bitácora!$A$2="  FECHA  ","RESUMEN ANUAL POR AERONAVE",0)</f>
        <v>RESUMEN ANUAL POR AERONAVE</v>
      </c>
      <c r="EV407" s="1177"/>
      <c r="EW407" s="1177"/>
      <c r="EX407" s="1177"/>
      <c r="EY407" s="1177"/>
      <c r="EZ407" s="1177"/>
      <c r="FA407" s="1177"/>
      <c r="FB407" s="1177"/>
      <c r="FC407" s="1177"/>
      <c r="FD407" s="1177"/>
      <c r="FE407" s="1177"/>
      <c r="FF407" s="1177"/>
      <c r="FG407" s="1177"/>
      <c r="FH407" s="1177"/>
      <c r="FI407" s="1177"/>
      <c r="FJ407" s="1177"/>
      <c r="FK407" s="1177"/>
      <c r="FL407" s="1177"/>
      <c r="FM407" s="1177"/>
      <c r="FN407" s="1177"/>
      <c r="FO407" s="1177"/>
      <c r="FP407" s="1177"/>
      <c r="FQ407" s="1177"/>
      <c r="FR407" s="1177"/>
      <c r="FS407" s="1177"/>
      <c r="FT407" s="1177"/>
      <c r="FU407" s="1177"/>
      <c r="FV407" s="1177"/>
      <c r="FW407" s="1177"/>
      <c r="FX407" s="1177"/>
      <c r="FY407" s="1177"/>
      <c r="FZ407" s="1177"/>
      <c r="GA407" s="1177"/>
      <c r="GB407" s="1177"/>
      <c r="GC407" s="1177"/>
      <c r="GD407" s="1177"/>
      <c r="GE407" s="1177"/>
      <c r="GF407" s="1177"/>
      <c r="GG407" s="1177"/>
      <c r="GH407" s="1177"/>
      <c r="GI407" s="1177"/>
      <c r="GJ407" s="1177"/>
      <c r="GK407" s="1177"/>
      <c r="GL407" s="1177"/>
      <c r="GM407" s="1177"/>
      <c r="GN407" s="1177"/>
      <c r="GO407" s="1177"/>
      <c r="GP407" s="1177"/>
      <c r="GQ407" s="1177"/>
      <c r="GR407" s="6"/>
    </row>
    <row r="408" spans="1:200" ht="7.35" customHeight="1" x14ac:dyDescent="0.2">
      <c r="A408" s="1088"/>
      <c r="B408" s="1089"/>
      <c r="C408" s="1089"/>
      <c r="D408" s="1089"/>
      <c r="E408" s="1089"/>
      <c r="F408" s="1089"/>
      <c r="G408" s="1089"/>
      <c r="H408" s="1089"/>
      <c r="I408" s="1089"/>
      <c r="J408" s="1089"/>
      <c r="K408" s="1089"/>
      <c r="L408" s="1089"/>
      <c r="M408" s="1089"/>
      <c r="N408" s="1089"/>
      <c r="O408" s="1089"/>
      <c r="P408" s="1089"/>
      <c r="Q408" s="1089"/>
      <c r="R408" s="1089"/>
      <c r="S408" s="1089"/>
      <c r="T408" s="1089"/>
      <c r="U408" s="1089"/>
      <c r="V408" s="1089"/>
      <c r="W408" s="1089"/>
      <c r="X408" s="1089"/>
      <c r="Y408" s="1089"/>
      <c r="Z408" s="1089"/>
      <c r="AA408" s="1089"/>
      <c r="AB408" s="1089"/>
      <c r="AC408" s="1089"/>
      <c r="AD408" s="1089"/>
      <c r="AE408" s="1089"/>
      <c r="AF408" s="1089"/>
      <c r="AG408" s="1089"/>
      <c r="AH408" s="1089"/>
      <c r="AI408" s="1089"/>
      <c r="AJ408" s="1089"/>
      <c r="AK408" s="1089"/>
      <c r="AL408" s="1089"/>
      <c r="AM408" s="1089"/>
      <c r="AN408" s="1089"/>
      <c r="AO408" s="1089"/>
      <c r="AP408" s="1089"/>
      <c r="AQ408" s="1089"/>
      <c r="AR408" s="1089"/>
      <c r="AS408" s="1089"/>
      <c r="AT408" s="1089"/>
      <c r="AU408" s="1089"/>
      <c r="AV408" s="1089"/>
      <c r="AW408" s="1089"/>
      <c r="AX408" s="1089"/>
      <c r="AY408" s="1178"/>
      <c r="AZ408" s="1178"/>
      <c r="BA408" s="1178"/>
      <c r="BB408" s="1178"/>
      <c r="BC408" s="1178"/>
      <c r="BD408" s="1178"/>
      <c r="BE408" s="1178"/>
      <c r="BF408" s="1178"/>
      <c r="BG408" s="1178"/>
      <c r="BH408" s="1178"/>
      <c r="BI408" s="1178"/>
      <c r="BJ408" s="1178"/>
      <c r="BK408" s="1178"/>
      <c r="BL408" s="1178"/>
      <c r="BM408" s="1178"/>
      <c r="BN408" s="1178"/>
      <c r="BO408" s="1178"/>
      <c r="BP408" s="1178"/>
      <c r="BQ408" s="1178"/>
      <c r="BR408" s="1178"/>
      <c r="BS408" s="1178"/>
      <c r="BT408" s="1178"/>
      <c r="BU408" s="1178"/>
      <c r="BV408" s="1178"/>
      <c r="BW408" s="1178"/>
      <c r="BX408" s="1178"/>
      <c r="BY408" s="1178"/>
      <c r="BZ408" s="1178"/>
      <c r="CA408" s="1178"/>
      <c r="CB408" s="1178"/>
      <c r="CC408" s="1178"/>
      <c r="CD408" s="1178"/>
      <c r="CE408" s="1178"/>
      <c r="CF408" s="1178"/>
      <c r="CG408" s="1178"/>
      <c r="CH408" s="1178"/>
      <c r="CI408" s="1178"/>
      <c r="CJ408" s="1178"/>
      <c r="CK408" s="1178"/>
      <c r="CL408" s="1178"/>
      <c r="CM408" s="1178"/>
      <c r="CN408" s="1178"/>
      <c r="CO408" s="1178"/>
      <c r="CP408" s="1178"/>
      <c r="CQ408" s="1178"/>
      <c r="CR408" s="1178"/>
      <c r="CS408" s="1178"/>
      <c r="CT408" s="1178"/>
      <c r="CU408" s="1178"/>
      <c r="CV408" s="275"/>
      <c r="CW408" s="1088"/>
      <c r="CX408" s="1089"/>
      <c r="CY408" s="1089"/>
      <c r="CZ408" s="1089"/>
      <c r="DA408" s="1089"/>
      <c r="DB408" s="1089"/>
      <c r="DC408" s="1089"/>
      <c r="DD408" s="1089"/>
      <c r="DE408" s="1089"/>
      <c r="DF408" s="1089"/>
      <c r="DG408" s="1089"/>
      <c r="DH408" s="1089"/>
      <c r="DI408" s="1089"/>
      <c r="DJ408" s="1089"/>
      <c r="DK408" s="1089"/>
      <c r="DL408" s="1089"/>
      <c r="DM408" s="1089"/>
      <c r="DN408" s="1089"/>
      <c r="DO408" s="1089"/>
      <c r="DP408" s="1089"/>
      <c r="DQ408" s="1089"/>
      <c r="DR408" s="1089"/>
      <c r="DS408" s="1089"/>
      <c r="DT408" s="1089"/>
      <c r="DU408" s="1089"/>
      <c r="DV408" s="1089"/>
      <c r="DW408" s="1089"/>
      <c r="DX408" s="1089"/>
      <c r="DY408" s="1089"/>
      <c r="DZ408" s="1089"/>
      <c r="EA408" s="1089"/>
      <c r="EB408" s="1089"/>
      <c r="EC408" s="1089"/>
      <c r="ED408" s="1089"/>
      <c r="EE408" s="1089"/>
      <c r="EF408" s="1089"/>
      <c r="EG408" s="1089"/>
      <c r="EH408" s="1089"/>
      <c r="EI408" s="1089"/>
      <c r="EJ408" s="1089"/>
      <c r="EK408" s="1089"/>
      <c r="EL408" s="1089"/>
      <c r="EM408" s="1089"/>
      <c r="EN408" s="1089"/>
      <c r="EO408" s="1089"/>
      <c r="EP408" s="1089"/>
      <c r="EQ408" s="1089"/>
      <c r="ER408" s="1089"/>
      <c r="ES408" s="1089"/>
      <c r="ET408" s="1089"/>
      <c r="EU408" s="1178"/>
      <c r="EV408" s="1178"/>
      <c r="EW408" s="1178"/>
      <c r="EX408" s="1178"/>
      <c r="EY408" s="1178"/>
      <c r="EZ408" s="1178"/>
      <c r="FA408" s="1178"/>
      <c r="FB408" s="1178"/>
      <c r="FC408" s="1178"/>
      <c r="FD408" s="1178"/>
      <c r="FE408" s="1178"/>
      <c r="FF408" s="1178"/>
      <c r="FG408" s="1178"/>
      <c r="FH408" s="1178"/>
      <c r="FI408" s="1178"/>
      <c r="FJ408" s="1178"/>
      <c r="FK408" s="1178"/>
      <c r="FL408" s="1178"/>
      <c r="FM408" s="1178"/>
      <c r="FN408" s="1178"/>
      <c r="FO408" s="1178"/>
      <c r="FP408" s="1178"/>
      <c r="FQ408" s="1178"/>
      <c r="FR408" s="1178"/>
      <c r="FS408" s="1178"/>
      <c r="FT408" s="1178"/>
      <c r="FU408" s="1178"/>
      <c r="FV408" s="1178"/>
      <c r="FW408" s="1178"/>
      <c r="FX408" s="1178"/>
      <c r="FY408" s="1178"/>
      <c r="FZ408" s="1178"/>
      <c r="GA408" s="1178"/>
      <c r="GB408" s="1178"/>
      <c r="GC408" s="1178"/>
      <c r="GD408" s="1178"/>
      <c r="GE408" s="1178"/>
      <c r="GF408" s="1178"/>
      <c r="GG408" s="1178"/>
      <c r="GH408" s="1178"/>
      <c r="GI408" s="1178"/>
      <c r="GJ408" s="1178"/>
      <c r="GK408" s="1178"/>
      <c r="GL408" s="1178"/>
      <c r="GM408" s="1178"/>
      <c r="GN408" s="1178"/>
      <c r="GO408" s="1178"/>
      <c r="GP408" s="1178"/>
      <c r="GQ408" s="1178"/>
      <c r="GR408" s="6"/>
    </row>
    <row r="409" spans="1:200" ht="7.35" customHeight="1" x14ac:dyDescent="0.2">
      <c r="A409" s="1090"/>
      <c r="B409" s="1091"/>
      <c r="C409" s="1091"/>
      <c r="D409" s="1091"/>
      <c r="E409" s="1091"/>
      <c r="F409" s="1091"/>
      <c r="G409" s="1091"/>
      <c r="H409" s="1091"/>
      <c r="I409" s="1091"/>
      <c r="J409" s="1091"/>
      <c r="K409" s="1091"/>
      <c r="L409" s="1091"/>
      <c r="M409" s="1091"/>
      <c r="N409" s="1091"/>
      <c r="O409" s="1091"/>
      <c r="P409" s="1091"/>
      <c r="Q409" s="1091"/>
      <c r="R409" s="1091"/>
      <c r="S409" s="1091"/>
      <c r="T409" s="1091"/>
      <c r="U409" s="1091"/>
      <c r="V409" s="1091"/>
      <c r="W409" s="1091"/>
      <c r="X409" s="1091"/>
      <c r="Y409" s="1091"/>
      <c r="Z409" s="1091"/>
      <c r="AA409" s="1091"/>
      <c r="AB409" s="1091"/>
      <c r="AC409" s="1091"/>
      <c r="AD409" s="1091"/>
      <c r="AE409" s="1091"/>
      <c r="AF409" s="1091"/>
      <c r="AG409" s="1091"/>
      <c r="AH409" s="1091"/>
      <c r="AI409" s="1091"/>
      <c r="AJ409" s="1091"/>
      <c r="AK409" s="1091"/>
      <c r="AL409" s="1091"/>
      <c r="AM409" s="1091"/>
      <c r="AN409" s="1091"/>
      <c r="AO409" s="1091"/>
      <c r="AP409" s="1091"/>
      <c r="AQ409" s="1091"/>
      <c r="AR409" s="1091"/>
      <c r="AS409" s="1091"/>
      <c r="AT409" s="1091"/>
      <c r="AU409" s="1091"/>
      <c r="AV409" s="1091"/>
      <c r="AW409" s="1091"/>
      <c r="AX409" s="1091"/>
      <c r="AY409" s="1179"/>
      <c r="AZ409" s="1179"/>
      <c r="BA409" s="1179"/>
      <c r="BB409" s="1179"/>
      <c r="BC409" s="1179"/>
      <c r="BD409" s="1179"/>
      <c r="BE409" s="1179"/>
      <c r="BF409" s="1179"/>
      <c r="BG409" s="1179"/>
      <c r="BH409" s="1179"/>
      <c r="BI409" s="1179"/>
      <c r="BJ409" s="1179"/>
      <c r="BK409" s="1179"/>
      <c r="BL409" s="1179"/>
      <c r="BM409" s="1179"/>
      <c r="BN409" s="1179"/>
      <c r="BO409" s="1179"/>
      <c r="BP409" s="1179"/>
      <c r="BQ409" s="1179"/>
      <c r="BR409" s="1179"/>
      <c r="BS409" s="1179"/>
      <c r="BT409" s="1179"/>
      <c r="BU409" s="1179"/>
      <c r="BV409" s="1179"/>
      <c r="BW409" s="1179"/>
      <c r="BX409" s="1179"/>
      <c r="BY409" s="1179"/>
      <c r="BZ409" s="1179"/>
      <c r="CA409" s="1179"/>
      <c r="CB409" s="1179"/>
      <c r="CC409" s="1179"/>
      <c r="CD409" s="1179"/>
      <c r="CE409" s="1179"/>
      <c r="CF409" s="1179"/>
      <c r="CG409" s="1179"/>
      <c r="CH409" s="1179"/>
      <c r="CI409" s="1179"/>
      <c r="CJ409" s="1179"/>
      <c r="CK409" s="1179"/>
      <c r="CL409" s="1179"/>
      <c r="CM409" s="1179"/>
      <c r="CN409" s="1179"/>
      <c r="CO409" s="1179"/>
      <c r="CP409" s="1179"/>
      <c r="CQ409" s="1179"/>
      <c r="CR409" s="1179"/>
      <c r="CS409" s="1179"/>
      <c r="CT409" s="1179"/>
      <c r="CU409" s="1179"/>
      <c r="CV409" s="275"/>
      <c r="CW409" s="1090"/>
      <c r="CX409" s="1091"/>
      <c r="CY409" s="1091"/>
      <c r="CZ409" s="1091"/>
      <c r="DA409" s="1091"/>
      <c r="DB409" s="1091"/>
      <c r="DC409" s="1091"/>
      <c r="DD409" s="1091"/>
      <c r="DE409" s="1091"/>
      <c r="DF409" s="1091"/>
      <c r="DG409" s="1091"/>
      <c r="DH409" s="1091"/>
      <c r="DI409" s="1091"/>
      <c r="DJ409" s="1091"/>
      <c r="DK409" s="1091"/>
      <c r="DL409" s="1091"/>
      <c r="DM409" s="1091"/>
      <c r="DN409" s="1091"/>
      <c r="DO409" s="1091"/>
      <c r="DP409" s="1091"/>
      <c r="DQ409" s="1091"/>
      <c r="DR409" s="1091"/>
      <c r="DS409" s="1091"/>
      <c r="DT409" s="1091"/>
      <c r="DU409" s="1091"/>
      <c r="DV409" s="1091"/>
      <c r="DW409" s="1091"/>
      <c r="DX409" s="1091"/>
      <c r="DY409" s="1091"/>
      <c r="DZ409" s="1091"/>
      <c r="EA409" s="1091"/>
      <c r="EB409" s="1091"/>
      <c r="EC409" s="1091"/>
      <c r="ED409" s="1091"/>
      <c r="EE409" s="1091"/>
      <c r="EF409" s="1091"/>
      <c r="EG409" s="1091"/>
      <c r="EH409" s="1091"/>
      <c r="EI409" s="1091"/>
      <c r="EJ409" s="1091"/>
      <c r="EK409" s="1091"/>
      <c r="EL409" s="1091"/>
      <c r="EM409" s="1091"/>
      <c r="EN409" s="1091"/>
      <c r="EO409" s="1091"/>
      <c r="EP409" s="1091"/>
      <c r="EQ409" s="1091"/>
      <c r="ER409" s="1091"/>
      <c r="ES409" s="1091"/>
      <c r="ET409" s="1091"/>
      <c r="EU409" s="1179"/>
      <c r="EV409" s="1179"/>
      <c r="EW409" s="1179"/>
      <c r="EX409" s="1179"/>
      <c r="EY409" s="1179"/>
      <c r="EZ409" s="1179"/>
      <c r="FA409" s="1179"/>
      <c r="FB409" s="1179"/>
      <c r="FC409" s="1179"/>
      <c r="FD409" s="1179"/>
      <c r="FE409" s="1179"/>
      <c r="FF409" s="1179"/>
      <c r="FG409" s="1179"/>
      <c r="FH409" s="1179"/>
      <c r="FI409" s="1179"/>
      <c r="FJ409" s="1179"/>
      <c r="FK409" s="1179"/>
      <c r="FL409" s="1179"/>
      <c r="FM409" s="1179"/>
      <c r="FN409" s="1179"/>
      <c r="FO409" s="1179"/>
      <c r="FP409" s="1179"/>
      <c r="FQ409" s="1179"/>
      <c r="FR409" s="1179"/>
      <c r="FS409" s="1179"/>
      <c r="FT409" s="1179"/>
      <c r="FU409" s="1179"/>
      <c r="FV409" s="1179"/>
      <c r="FW409" s="1179"/>
      <c r="FX409" s="1179"/>
      <c r="FY409" s="1179"/>
      <c r="FZ409" s="1179"/>
      <c r="GA409" s="1179"/>
      <c r="GB409" s="1179"/>
      <c r="GC409" s="1179"/>
      <c r="GD409" s="1179"/>
      <c r="GE409" s="1179"/>
      <c r="GF409" s="1179"/>
      <c r="GG409" s="1179"/>
      <c r="GH409" s="1179"/>
      <c r="GI409" s="1179"/>
      <c r="GJ409" s="1179"/>
      <c r="GK409" s="1179"/>
      <c r="GL409" s="1179"/>
      <c r="GM409" s="1179"/>
      <c r="GN409" s="1179"/>
      <c r="GO409" s="1179"/>
      <c r="GP409" s="1179"/>
      <c r="GQ409" s="1179"/>
      <c r="GR409" s="6"/>
    </row>
    <row r="410" spans="1:200" s="6" customFormat="1" ht="7.35" customHeight="1" x14ac:dyDescent="0.25">
      <c r="A410" s="244"/>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78"/>
      <c r="AG410" s="178"/>
      <c r="AH410" s="178"/>
      <c r="AI410" s="178"/>
      <c r="AJ410" s="178"/>
      <c r="AK410" s="178"/>
      <c r="AL410" s="178"/>
      <c r="AM410" s="178"/>
      <c r="AN410" s="178"/>
      <c r="AO410" s="178"/>
      <c r="AP410" s="178"/>
      <c r="AQ410" s="178"/>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78"/>
      <c r="CD410" s="178"/>
      <c r="CE410" s="178"/>
      <c r="CF410" s="178"/>
      <c r="CG410" s="178"/>
      <c r="CH410" s="178"/>
      <c r="CI410" s="178"/>
      <c r="CJ410" s="178"/>
      <c r="CK410" s="178"/>
      <c r="CL410" s="178"/>
      <c r="CM410" s="178"/>
      <c r="CN410" s="178"/>
      <c r="CO410" s="15"/>
      <c r="CP410" s="15"/>
      <c r="CQ410" s="15"/>
      <c r="CR410" s="15"/>
      <c r="CS410" s="15"/>
      <c r="CT410" s="15"/>
      <c r="CU410" s="245"/>
      <c r="CV410" s="240"/>
      <c r="CW410" s="244"/>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c r="EA410" s="15"/>
      <c r="EB410" s="178"/>
      <c r="EC410" s="178"/>
      <c r="ED410" s="178"/>
      <c r="EE410" s="178"/>
      <c r="EF410" s="178"/>
      <c r="EG410" s="178"/>
      <c r="EH410" s="178"/>
      <c r="EI410" s="178"/>
      <c r="EJ410" s="178"/>
      <c r="EK410" s="178"/>
      <c r="EL410" s="178"/>
      <c r="EM410" s="178"/>
      <c r="EN410" s="15"/>
      <c r="EO410" s="15"/>
      <c r="EP410" s="15"/>
      <c r="EQ410" s="15"/>
      <c r="ER410" s="15"/>
      <c r="ES410" s="15"/>
      <c r="ET410" s="15"/>
      <c r="EU410" s="15"/>
      <c r="EV410" s="15"/>
      <c r="EW410" s="15"/>
      <c r="EX410" s="15"/>
      <c r="EY410" s="15"/>
      <c r="EZ410" s="15"/>
      <c r="FA410" s="15"/>
      <c r="FB410" s="15"/>
      <c r="FC410" s="15"/>
      <c r="FD410" s="15"/>
      <c r="FE410" s="15"/>
      <c r="FF410" s="15"/>
      <c r="FG410" s="15"/>
      <c r="FH410" s="15"/>
      <c r="FI410" s="15"/>
      <c r="FJ410" s="15"/>
      <c r="FK410" s="15"/>
      <c r="FL410" s="15"/>
      <c r="FM410" s="15"/>
      <c r="FN410" s="15"/>
      <c r="FO410" s="15"/>
      <c r="FP410" s="15"/>
      <c r="FQ410" s="15"/>
      <c r="FR410" s="15"/>
      <c r="FS410" s="15"/>
      <c r="FT410" s="15"/>
      <c r="FU410" s="15"/>
      <c r="FV410" s="15"/>
      <c r="FW410" s="15"/>
      <c r="FX410" s="15"/>
      <c r="FY410" s="178"/>
      <c r="FZ410" s="178"/>
      <c r="GA410" s="178"/>
      <c r="GB410" s="178"/>
      <c r="GC410" s="178"/>
      <c r="GD410" s="178"/>
      <c r="GE410" s="178"/>
      <c r="GF410" s="178"/>
      <c r="GG410" s="178"/>
      <c r="GH410" s="178"/>
      <c r="GI410" s="178"/>
      <c r="GJ410" s="178"/>
      <c r="GK410" s="15"/>
      <c r="GL410" s="15"/>
      <c r="GM410" s="15"/>
      <c r="GN410" s="15"/>
      <c r="GO410" s="15"/>
      <c r="GP410" s="15"/>
      <c r="GQ410" s="245"/>
    </row>
    <row r="411" spans="1:200" ht="6.75" customHeight="1" thickBot="1" x14ac:dyDescent="0.3">
      <c r="A411" s="244"/>
      <c r="B411" s="1184" t="str">
        <f>IF(Portada!$A$1="www.fly-logics.com","MARCA Y MODELO",0)</f>
        <v>MARCA Y MODELO</v>
      </c>
      <c r="C411" s="1185"/>
      <c r="D411" s="1185"/>
      <c r="E411" s="1185"/>
      <c r="F411" s="1185"/>
      <c r="G411" s="1185"/>
      <c r="H411" s="1185"/>
      <c r="I411" s="1185"/>
      <c r="J411" s="1185"/>
      <c r="K411" s="1185"/>
      <c r="L411" s="1092"/>
      <c r="M411" s="1092"/>
      <c r="N411" s="1092"/>
      <c r="O411" s="1092"/>
      <c r="P411" s="1092"/>
      <c r="Q411" s="1092"/>
      <c r="R411" s="1092"/>
      <c r="S411" s="1092"/>
      <c r="T411" s="1092"/>
      <c r="U411" s="1092"/>
      <c r="V411" s="1092"/>
      <c r="W411" s="1092"/>
      <c r="X411" s="1092"/>
      <c r="Y411" s="1092"/>
      <c r="Z411" s="1092"/>
      <c r="AA411" s="1092"/>
      <c r="AB411" s="1092"/>
      <c r="AC411" s="1092"/>
      <c r="AD411" s="1092"/>
      <c r="AE411" s="1093"/>
      <c r="AF411" s="1094" t="str">
        <f>IF(Portada!$A$1="www.fly-logics.com","PIC",0)</f>
        <v>PIC</v>
      </c>
      <c r="AG411" s="1095"/>
      <c r="AH411" s="1095"/>
      <c r="AI411" s="1096"/>
      <c r="AJ411" s="1094" t="str">
        <f>IF(Portada!$A$1="www.fly-logics.com","SIC",0)</f>
        <v>SIC</v>
      </c>
      <c r="AK411" s="1095"/>
      <c r="AL411" s="1095"/>
      <c r="AM411" s="1096"/>
      <c r="AN411" s="1094" t="str">
        <f>IF(Portada!$A$1="www.fly-logics.com","INSTR.",0)</f>
        <v>INSTR.</v>
      </c>
      <c r="AO411" s="1095"/>
      <c r="AP411" s="1095"/>
      <c r="AQ411" s="1096"/>
      <c r="AR411" s="1097" t="str">
        <f>IF(Portada!$A$1="www.fly-logics.com","Aterr.",0)</f>
        <v>Aterr.</v>
      </c>
      <c r="AS411" s="1098"/>
      <c r="AT411" s="1098"/>
      <c r="AU411" s="1098"/>
      <c r="AV411" s="1098"/>
      <c r="AW411" s="1099"/>
      <c r="AX411" s="632"/>
      <c r="AY411" s="1184" t="str">
        <f>IF(Portada!$A$1="www.fly-logics.com","MARCA Y MODELO",0)</f>
        <v>MARCA Y MODELO</v>
      </c>
      <c r="AZ411" s="1185"/>
      <c r="BA411" s="1185"/>
      <c r="BB411" s="1185"/>
      <c r="BC411" s="1185"/>
      <c r="BD411" s="1185"/>
      <c r="BE411" s="1185"/>
      <c r="BF411" s="1185"/>
      <c r="BG411" s="1185"/>
      <c r="BH411" s="1185"/>
      <c r="BI411" s="1092"/>
      <c r="BJ411" s="1092"/>
      <c r="BK411" s="1092"/>
      <c r="BL411" s="1092"/>
      <c r="BM411" s="1092"/>
      <c r="BN411" s="1092"/>
      <c r="BO411" s="1092"/>
      <c r="BP411" s="1092"/>
      <c r="BQ411" s="1092"/>
      <c r="BR411" s="1092"/>
      <c r="BS411" s="1092"/>
      <c r="BT411" s="1092"/>
      <c r="BU411" s="1092"/>
      <c r="BV411" s="1092"/>
      <c r="BW411" s="1092"/>
      <c r="BX411" s="1092"/>
      <c r="BY411" s="1092"/>
      <c r="BZ411" s="1092"/>
      <c r="CA411" s="1092"/>
      <c r="CB411" s="1093"/>
      <c r="CC411" s="1094" t="str">
        <f>IF(Portada!$A$1="www.fly-logics.com","PIC",0)</f>
        <v>PIC</v>
      </c>
      <c r="CD411" s="1095"/>
      <c r="CE411" s="1095"/>
      <c r="CF411" s="1096"/>
      <c r="CG411" s="1094" t="str">
        <f>IF(Portada!$A$1="www.fly-logics.com","SIC",0)</f>
        <v>SIC</v>
      </c>
      <c r="CH411" s="1095"/>
      <c r="CI411" s="1095"/>
      <c r="CJ411" s="1096"/>
      <c r="CK411" s="1094" t="str">
        <f>IF(Portada!$A$1="www.fly-logics.com","INSTR.",0)</f>
        <v>INSTR.</v>
      </c>
      <c r="CL411" s="1095"/>
      <c r="CM411" s="1095"/>
      <c r="CN411" s="1096"/>
      <c r="CO411" s="1097" t="str">
        <f>IF(Portada!$A$1="www.fly-logics.com","Aterr.",0)</f>
        <v>Aterr.</v>
      </c>
      <c r="CP411" s="1098"/>
      <c r="CQ411" s="1098"/>
      <c r="CR411" s="1098"/>
      <c r="CS411" s="1098"/>
      <c r="CT411" s="1099"/>
      <c r="CU411" s="632"/>
      <c r="CV411" s="276"/>
      <c r="CW411" s="244"/>
      <c r="CX411" s="1184" t="str">
        <f>IF(Portada!$A$1="www.fly-logics.com","MARCA Y MODELO",0)</f>
        <v>MARCA Y MODELO</v>
      </c>
      <c r="CY411" s="1185"/>
      <c r="CZ411" s="1185"/>
      <c r="DA411" s="1185"/>
      <c r="DB411" s="1185"/>
      <c r="DC411" s="1185"/>
      <c r="DD411" s="1185"/>
      <c r="DE411" s="1185"/>
      <c r="DF411" s="1185"/>
      <c r="DG411" s="1185"/>
      <c r="DH411" s="1092"/>
      <c r="DI411" s="1092"/>
      <c r="DJ411" s="1092"/>
      <c r="DK411" s="1092"/>
      <c r="DL411" s="1092"/>
      <c r="DM411" s="1092"/>
      <c r="DN411" s="1092"/>
      <c r="DO411" s="1092"/>
      <c r="DP411" s="1092"/>
      <c r="DQ411" s="1092"/>
      <c r="DR411" s="1092"/>
      <c r="DS411" s="1092"/>
      <c r="DT411" s="1092"/>
      <c r="DU411" s="1092"/>
      <c r="DV411" s="1092"/>
      <c r="DW411" s="1092"/>
      <c r="DX411" s="1092"/>
      <c r="DY411" s="1092"/>
      <c r="DZ411" s="1092"/>
      <c r="EA411" s="1093"/>
      <c r="EB411" s="1094" t="str">
        <f>IF(Portada!$A$1="www.fly-logics.com","PIC",0)</f>
        <v>PIC</v>
      </c>
      <c r="EC411" s="1095"/>
      <c r="ED411" s="1095"/>
      <c r="EE411" s="1096"/>
      <c r="EF411" s="1094" t="str">
        <f>IF(Portada!$A$1="www.fly-logics.com","SIC",0)</f>
        <v>SIC</v>
      </c>
      <c r="EG411" s="1095"/>
      <c r="EH411" s="1095"/>
      <c r="EI411" s="1096"/>
      <c r="EJ411" s="1094" t="str">
        <f>IF(Portada!$A$1="www.fly-logics.com","INSTR.",0)</f>
        <v>INSTR.</v>
      </c>
      <c r="EK411" s="1095"/>
      <c r="EL411" s="1095"/>
      <c r="EM411" s="1096"/>
      <c r="EN411" s="1097" t="str">
        <f>IF(Portada!$A$1="www.fly-logics.com","Aterr.",0)</f>
        <v>Aterr.</v>
      </c>
      <c r="EO411" s="1098"/>
      <c r="EP411" s="1098"/>
      <c r="EQ411" s="1098"/>
      <c r="ER411" s="1098"/>
      <c r="ES411" s="1099"/>
      <c r="ET411" s="632"/>
      <c r="EU411" s="1184" t="str">
        <f>IF(Portada!$A$1="www.fly-logics.com","MARCA Y MODELO",0)</f>
        <v>MARCA Y MODELO</v>
      </c>
      <c r="EV411" s="1185"/>
      <c r="EW411" s="1185"/>
      <c r="EX411" s="1185"/>
      <c r="EY411" s="1185"/>
      <c r="EZ411" s="1185"/>
      <c r="FA411" s="1185"/>
      <c r="FB411" s="1185"/>
      <c r="FC411" s="1185"/>
      <c r="FD411" s="1185"/>
      <c r="FE411" s="1092"/>
      <c r="FF411" s="1092"/>
      <c r="FG411" s="1092"/>
      <c r="FH411" s="1092"/>
      <c r="FI411" s="1092"/>
      <c r="FJ411" s="1092"/>
      <c r="FK411" s="1092"/>
      <c r="FL411" s="1092"/>
      <c r="FM411" s="1092"/>
      <c r="FN411" s="1092"/>
      <c r="FO411" s="1092"/>
      <c r="FP411" s="1092"/>
      <c r="FQ411" s="1092"/>
      <c r="FR411" s="1092"/>
      <c r="FS411" s="1092"/>
      <c r="FT411" s="1092"/>
      <c r="FU411" s="1092"/>
      <c r="FV411" s="1092"/>
      <c r="FW411" s="1092"/>
      <c r="FX411" s="1093"/>
      <c r="FY411" s="1094" t="str">
        <f>IF(Portada!$A$1="www.fly-logics.com","PIC",0)</f>
        <v>PIC</v>
      </c>
      <c r="FZ411" s="1095"/>
      <c r="GA411" s="1095"/>
      <c r="GB411" s="1096"/>
      <c r="GC411" s="1094" t="str">
        <f>IF(Portada!$A$1="www.fly-logics.com","SIC",0)</f>
        <v>SIC</v>
      </c>
      <c r="GD411" s="1095"/>
      <c r="GE411" s="1095"/>
      <c r="GF411" s="1096"/>
      <c r="GG411" s="1094" t="str">
        <f>IF(Portada!$A$1="www.fly-logics.com","INSTR.",0)</f>
        <v>INSTR.</v>
      </c>
      <c r="GH411" s="1095"/>
      <c r="GI411" s="1095"/>
      <c r="GJ411" s="1096"/>
      <c r="GK411" s="1097" t="str">
        <f>IF(Portada!$A$1="www.fly-logics.com","Aterr.",0)</f>
        <v>Aterr.</v>
      </c>
      <c r="GL411" s="1098"/>
      <c r="GM411" s="1098"/>
      <c r="GN411" s="1098"/>
      <c r="GO411" s="1098"/>
      <c r="GP411" s="1099"/>
      <c r="GQ411" s="632"/>
      <c r="GR411" s="6"/>
    </row>
    <row r="412" spans="1:200" ht="8.85" customHeight="1" x14ac:dyDescent="0.25">
      <c r="A412" s="244"/>
      <c r="B412" s="1186"/>
      <c r="C412" s="1100"/>
      <c r="D412" s="1100"/>
      <c r="E412" s="1100"/>
      <c r="F412" s="1100"/>
      <c r="G412" s="1100"/>
      <c r="H412" s="1100"/>
      <c r="I412" s="1100"/>
      <c r="J412" s="1100"/>
      <c r="K412" s="1100"/>
      <c r="L412" s="1101"/>
      <c r="M412" s="1102"/>
      <c r="N412" s="1102"/>
      <c r="O412" s="1102"/>
      <c r="P412" s="1102"/>
      <c r="Q412" s="1102"/>
      <c r="R412" s="1102"/>
      <c r="S412" s="1102"/>
      <c r="T412" s="1102"/>
      <c r="U412" s="1102"/>
      <c r="V412" s="1102"/>
      <c r="W412" s="1102"/>
      <c r="X412" s="1102"/>
      <c r="Y412" s="1102"/>
      <c r="Z412" s="1102"/>
      <c r="AA412" s="1102"/>
      <c r="AB412" s="1102"/>
      <c r="AC412" s="1102"/>
      <c r="AD412" s="1103"/>
      <c r="AE412" s="1104"/>
      <c r="AF412" s="1105"/>
      <c r="AG412" s="1106"/>
      <c r="AH412" s="1106"/>
      <c r="AI412" s="1107"/>
      <c r="AJ412" s="1105"/>
      <c r="AK412" s="1106"/>
      <c r="AL412" s="1106"/>
      <c r="AM412" s="1107"/>
      <c r="AN412" s="1105"/>
      <c r="AO412" s="1106"/>
      <c r="AP412" s="1106"/>
      <c r="AQ412" s="1107"/>
      <c r="AR412" s="1108"/>
      <c r="AS412" s="1109"/>
      <c r="AT412" s="1109"/>
      <c r="AU412" s="1109"/>
      <c r="AV412" s="1109"/>
      <c r="AW412" s="1110"/>
      <c r="AX412" s="632"/>
      <c r="AY412" s="1186"/>
      <c r="AZ412" s="1100"/>
      <c r="BA412" s="1100"/>
      <c r="BB412" s="1100"/>
      <c r="BC412" s="1100"/>
      <c r="BD412" s="1100"/>
      <c r="BE412" s="1100"/>
      <c r="BF412" s="1100"/>
      <c r="BG412" s="1100"/>
      <c r="BH412" s="1100"/>
      <c r="BI412" s="1101"/>
      <c r="BJ412" s="1102"/>
      <c r="BK412" s="1102"/>
      <c r="BL412" s="1102"/>
      <c r="BM412" s="1102"/>
      <c r="BN412" s="1102"/>
      <c r="BO412" s="1102"/>
      <c r="BP412" s="1102"/>
      <c r="BQ412" s="1102"/>
      <c r="BR412" s="1102"/>
      <c r="BS412" s="1102"/>
      <c r="BT412" s="1102"/>
      <c r="BU412" s="1102"/>
      <c r="BV412" s="1102"/>
      <c r="BW412" s="1102"/>
      <c r="BX412" s="1102"/>
      <c r="BY412" s="1102"/>
      <c r="BZ412" s="1102"/>
      <c r="CA412" s="1103"/>
      <c r="CB412" s="1104"/>
      <c r="CC412" s="1105"/>
      <c r="CD412" s="1106"/>
      <c r="CE412" s="1106"/>
      <c r="CF412" s="1107"/>
      <c r="CG412" s="1105"/>
      <c r="CH412" s="1106"/>
      <c r="CI412" s="1106"/>
      <c r="CJ412" s="1107"/>
      <c r="CK412" s="1105"/>
      <c r="CL412" s="1106"/>
      <c r="CM412" s="1106"/>
      <c r="CN412" s="1107"/>
      <c r="CO412" s="1108"/>
      <c r="CP412" s="1109"/>
      <c r="CQ412" s="1109"/>
      <c r="CR412" s="1109"/>
      <c r="CS412" s="1109"/>
      <c r="CT412" s="1110"/>
      <c r="CU412" s="632"/>
      <c r="CV412" s="276"/>
      <c r="CW412" s="244"/>
      <c r="CX412" s="1186"/>
      <c r="CY412" s="1100"/>
      <c r="CZ412" s="1100"/>
      <c r="DA412" s="1100"/>
      <c r="DB412" s="1100"/>
      <c r="DC412" s="1100"/>
      <c r="DD412" s="1100"/>
      <c r="DE412" s="1100"/>
      <c r="DF412" s="1100"/>
      <c r="DG412" s="1100"/>
      <c r="DH412" s="1101"/>
      <c r="DI412" s="1102"/>
      <c r="DJ412" s="1102"/>
      <c r="DK412" s="1102"/>
      <c r="DL412" s="1102"/>
      <c r="DM412" s="1102"/>
      <c r="DN412" s="1102"/>
      <c r="DO412" s="1102"/>
      <c r="DP412" s="1102"/>
      <c r="DQ412" s="1102"/>
      <c r="DR412" s="1102"/>
      <c r="DS412" s="1102"/>
      <c r="DT412" s="1102"/>
      <c r="DU412" s="1102"/>
      <c r="DV412" s="1102"/>
      <c r="DW412" s="1102"/>
      <c r="DX412" s="1102"/>
      <c r="DY412" s="1102"/>
      <c r="DZ412" s="1103"/>
      <c r="EA412" s="1104"/>
      <c r="EB412" s="1105"/>
      <c r="EC412" s="1106"/>
      <c r="ED412" s="1106"/>
      <c r="EE412" s="1107"/>
      <c r="EF412" s="1105"/>
      <c r="EG412" s="1106"/>
      <c r="EH412" s="1106"/>
      <c r="EI412" s="1107"/>
      <c r="EJ412" s="1105"/>
      <c r="EK412" s="1106"/>
      <c r="EL412" s="1106"/>
      <c r="EM412" s="1107"/>
      <c r="EN412" s="1108"/>
      <c r="EO412" s="1109"/>
      <c r="EP412" s="1109"/>
      <c r="EQ412" s="1109"/>
      <c r="ER412" s="1109"/>
      <c r="ES412" s="1110"/>
      <c r="ET412" s="632"/>
      <c r="EU412" s="1186"/>
      <c r="EV412" s="1100"/>
      <c r="EW412" s="1100"/>
      <c r="EX412" s="1100"/>
      <c r="EY412" s="1100"/>
      <c r="EZ412" s="1100"/>
      <c r="FA412" s="1100"/>
      <c r="FB412" s="1100"/>
      <c r="FC412" s="1100"/>
      <c r="FD412" s="1100"/>
      <c r="FE412" s="1101"/>
      <c r="FF412" s="1102"/>
      <c r="FG412" s="1102"/>
      <c r="FH412" s="1102"/>
      <c r="FI412" s="1102"/>
      <c r="FJ412" s="1102"/>
      <c r="FK412" s="1102"/>
      <c r="FL412" s="1102"/>
      <c r="FM412" s="1102"/>
      <c r="FN412" s="1102"/>
      <c r="FO412" s="1102"/>
      <c r="FP412" s="1102"/>
      <c r="FQ412" s="1102"/>
      <c r="FR412" s="1102"/>
      <c r="FS412" s="1102"/>
      <c r="FT412" s="1102"/>
      <c r="FU412" s="1102"/>
      <c r="FV412" s="1102"/>
      <c r="FW412" s="1103"/>
      <c r="FX412" s="1104"/>
      <c r="FY412" s="1105"/>
      <c r="FZ412" s="1106"/>
      <c r="GA412" s="1106"/>
      <c r="GB412" s="1107"/>
      <c r="GC412" s="1105"/>
      <c r="GD412" s="1106"/>
      <c r="GE412" s="1106"/>
      <c r="GF412" s="1107"/>
      <c r="GG412" s="1105"/>
      <c r="GH412" s="1106"/>
      <c r="GI412" s="1106"/>
      <c r="GJ412" s="1107"/>
      <c r="GK412" s="1108"/>
      <c r="GL412" s="1109"/>
      <c r="GM412" s="1109"/>
      <c r="GN412" s="1109"/>
      <c r="GO412" s="1109"/>
      <c r="GP412" s="1110"/>
      <c r="GQ412" s="632"/>
      <c r="GR412" s="6"/>
    </row>
    <row r="413" spans="1:200" ht="6.75" customHeight="1" thickBot="1" x14ac:dyDescent="0.3">
      <c r="A413" s="244"/>
      <c r="B413" s="1186"/>
      <c r="C413" s="1100"/>
      <c r="D413" s="1100"/>
      <c r="E413" s="1100"/>
      <c r="F413" s="1100"/>
      <c r="G413" s="1100"/>
      <c r="H413" s="1100"/>
      <c r="I413" s="1100"/>
      <c r="J413" s="1100"/>
      <c r="K413" s="1100"/>
      <c r="L413" s="1111"/>
      <c r="M413" s="1112"/>
      <c r="N413" s="1112"/>
      <c r="O413" s="1112"/>
      <c r="P413" s="1112"/>
      <c r="Q413" s="1112"/>
      <c r="R413" s="1112"/>
      <c r="S413" s="1112"/>
      <c r="T413" s="1112"/>
      <c r="U413" s="1112"/>
      <c r="V413" s="1112"/>
      <c r="W413" s="1112"/>
      <c r="X413" s="1112"/>
      <c r="Y413" s="1112"/>
      <c r="Z413" s="1112"/>
      <c r="AA413" s="1112"/>
      <c r="AB413" s="1112"/>
      <c r="AC413" s="1112"/>
      <c r="AD413" s="1113"/>
      <c r="AE413" s="1104"/>
      <c r="AF413" s="1105"/>
      <c r="AG413" s="1106"/>
      <c r="AH413" s="1106"/>
      <c r="AI413" s="1107"/>
      <c r="AJ413" s="1105"/>
      <c r="AK413" s="1106"/>
      <c r="AL413" s="1106"/>
      <c r="AM413" s="1107"/>
      <c r="AN413" s="1105"/>
      <c r="AO413" s="1106"/>
      <c r="AP413" s="1106"/>
      <c r="AQ413" s="1107"/>
      <c r="AR413" s="1097" t="str">
        <f>IF(Portada!$A$1="www.fly-logics.com","D",0)</f>
        <v>D</v>
      </c>
      <c r="AS413" s="1098"/>
      <c r="AT413" s="1114"/>
      <c r="AU413" s="1097" t="str">
        <f>IF(Portada!$A$1="www.fly-logics.com","N",0)</f>
        <v>N</v>
      </c>
      <c r="AV413" s="1098"/>
      <c r="AW413" s="1099"/>
      <c r="AX413" s="632"/>
      <c r="AY413" s="1186"/>
      <c r="AZ413" s="1100"/>
      <c r="BA413" s="1100"/>
      <c r="BB413" s="1100"/>
      <c r="BC413" s="1100"/>
      <c r="BD413" s="1100"/>
      <c r="BE413" s="1100"/>
      <c r="BF413" s="1100"/>
      <c r="BG413" s="1100"/>
      <c r="BH413" s="1100"/>
      <c r="BI413" s="1111"/>
      <c r="BJ413" s="1112"/>
      <c r="BK413" s="1112"/>
      <c r="BL413" s="1112"/>
      <c r="BM413" s="1112"/>
      <c r="BN413" s="1112"/>
      <c r="BO413" s="1112"/>
      <c r="BP413" s="1112"/>
      <c r="BQ413" s="1112"/>
      <c r="BR413" s="1112"/>
      <c r="BS413" s="1112"/>
      <c r="BT413" s="1112"/>
      <c r="BU413" s="1112"/>
      <c r="BV413" s="1112"/>
      <c r="BW413" s="1112"/>
      <c r="BX413" s="1112"/>
      <c r="BY413" s="1112"/>
      <c r="BZ413" s="1112"/>
      <c r="CA413" s="1113"/>
      <c r="CB413" s="1104"/>
      <c r="CC413" s="1105"/>
      <c r="CD413" s="1106"/>
      <c r="CE413" s="1106"/>
      <c r="CF413" s="1107"/>
      <c r="CG413" s="1105"/>
      <c r="CH413" s="1106"/>
      <c r="CI413" s="1106"/>
      <c r="CJ413" s="1107"/>
      <c r="CK413" s="1105"/>
      <c r="CL413" s="1106"/>
      <c r="CM413" s="1106"/>
      <c r="CN413" s="1107"/>
      <c r="CO413" s="1097" t="str">
        <f>IF(Portada!$A$1="www.fly-logics.com","D",0)</f>
        <v>D</v>
      </c>
      <c r="CP413" s="1098"/>
      <c r="CQ413" s="1114"/>
      <c r="CR413" s="1097" t="str">
        <f>IF(Portada!$A$1="www.fly-logics.com","N",0)</f>
        <v>N</v>
      </c>
      <c r="CS413" s="1098"/>
      <c r="CT413" s="1099"/>
      <c r="CU413" s="632"/>
      <c r="CV413" s="276"/>
      <c r="CW413" s="244"/>
      <c r="CX413" s="1186"/>
      <c r="CY413" s="1100"/>
      <c r="CZ413" s="1100"/>
      <c r="DA413" s="1100"/>
      <c r="DB413" s="1100"/>
      <c r="DC413" s="1100"/>
      <c r="DD413" s="1100"/>
      <c r="DE413" s="1100"/>
      <c r="DF413" s="1100"/>
      <c r="DG413" s="1100"/>
      <c r="DH413" s="1111"/>
      <c r="DI413" s="1112"/>
      <c r="DJ413" s="1112"/>
      <c r="DK413" s="1112"/>
      <c r="DL413" s="1112"/>
      <c r="DM413" s="1112"/>
      <c r="DN413" s="1112"/>
      <c r="DO413" s="1112"/>
      <c r="DP413" s="1112"/>
      <c r="DQ413" s="1112"/>
      <c r="DR413" s="1112"/>
      <c r="DS413" s="1112"/>
      <c r="DT413" s="1112"/>
      <c r="DU413" s="1112"/>
      <c r="DV413" s="1112"/>
      <c r="DW413" s="1112"/>
      <c r="DX413" s="1112"/>
      <c r="DY413" s="1112"/>
      <c r="DZ413" s="1113"/>
      <c r="EA413" s="1104"/>
      <c r="EB413" s="1105"/>
      <c r="EC413" s="1106"/>
      <c r="ED413" s="1106"/>
      <c r="EE413" s="1107"/>
      <c r="EF413" s="1105"/>
      <c r="EG413" s="1106"/>
      <c r="EH413" s="1106"/>
      <c r="EI413" s="1107"/>
      <c r="EJ413" s="1105"/>
      <c r="EK413" s="1106"/>
      <c r="EL413" s="1106"/>
      <c r="EM413" s="1107"/>
      <c r="EN413" s="1097" t="str">
        <f>IF(Portada!$A$1="www.fly-logics.com","D",0)</f>
        <v>D</v>
      </c>
      <c r="EO413" s="1098"/>
      <c r="EP413" s="1114"/>
      <c r="EQ413" s="1097" t="str">
        <f>IF(Portada!$A$1="www.fly-logics.com","N",0)</f>
        <v>N</v>
      </c>
      <c r="ER413" s="1098"/>
      <c r="ES413" s="1099"/>
      <c r="ET413" s="632"/>
      <c r="EU413" s="1186"/>
      <c r="EV413" s="1100"/>
      <c r="EW413" s="1100"/>
      <c r="EX413" s="1100"/>
      <c r="EY413" s="1100"/>
      <c r="EZ413" s="1100"/>
      <c r="FA413" s="1100"/>
      <c r="FB413" s="1100"/>
      <c r="FC413" s="1100"/>
      <c r="FD413" s="1100"/>
      <c r="FE413" s="1111"/>
      <c r="FF413" s="1112"/>
      <c r="FG413" s="1112"/>
      <c r="FH413" s="1112"/>
      <c r="FI413" s="1112"/>
      <c r="FJ413" s="1112"/>
      <c r="FK413" s="1112"/>
      <c r="FL413" s="1112"/>
      <c r="FM413" s="1112"/>
      <c r="FN413" s="1112"/>
      <c r="FO413" s="1112"/>
      <c r="FP413" s="1112"/>
      <c r="FQ413" s="1112"/>
      <c r="FR413" s="1112"/>
      <c r="FS413" s="1112"/>
      <c r="FT413" s="1112"/>
      <c r="FU413" s="1112"/>
      <c r="FV413" s="1112"/>
      <c r="FW413" s="1113"/>
      <c r="FX413" s="1104"/>
      <c r="FY413" s="1105"/>
      <c r="FZ413" s="1106"/>
      <c r="GA413" s="1106"/>
      <c r="GB413" s="1107"/>
      <c r="GC413" s="1105"/>
      <c r="GD413" s="1106"/>
      <c r="GE413" s="1106"/>
      <c r="GF413" s="1107"/>
      <c r="GG413" s="1105"/>
      <c r="GH413" s="1106"/>
      <c r="GI413" s="1106"/>
      <c r="GJ413" s="1107"/>
      <c r="GK413" s="1097" t="str">
        <f>IF(Portada!$A$1="www.fly-logics.com","D",0)</f>
        <v>D</v>
      </c>
      <c r="GL413" s="1098"/>
      <c r="GM413" s="1114"/>
      <c r="GN413" s="1097" t="str">
        <f>IF(Portada!$A$1="www.fly-logics.com","N",0)</f>
        <v>N</v>
      </c>
      <c r="GO413" s="1098"/>
      <c r="GP413" s="1099"/>
      <c r="GQ413" s="632"/>
      <c r="GR413" s="6"/>
    </row>
    <row r="414" spans="1:200" ht="6.75" customHeight="1" thickBot="1" x14ac:dyDescent="0.3">
      <c r="A414" s="244"/>
      <c r="B414" s="1115"/>
      <c r="C414" s="1116"/>
      <c r="D414" s="1116"/>
      <c r="E414" s="1116"/>
      <c r="F414" s="1116"/>
      <c r="G414" s="1116"/>
      <c r="H414" s="1116"/>
      <c r="I414" s="1116"/>
      <c r="J414" s="1116"/>
      <c r="K414" s="1116"/>
      <c r="L414" s="1116"/>
      <c r="M414" s="1116"/>
      <c r="N414" s="1116"/>
      <c r="O414" s="1116"/>
      <c r="P414" s="1116"/>
      <c r="Q414" s="1116"/>
      <c r="R414" s="1116"/>
      <c r="S414" s="1116"/>
      <c r="T414" s="1116"/>
      <c r="U414" s="1116"/>
      <c r="V414" s="1116"/>
      <c r="W414" s="1116"/>
      <c r="X414" s="1116"/>
      <c r="Y414" s="1116"/>
      <c r="Z414" s="1116"/>
      <c r="AA414" s="1117"/>
      <c r="AB414" s="1117"/>
      <c r="AC414" s="1117"/>
      <c r="AD414" s="1117"/>
      <c r="AE414" s="1118"/>
      <c r="AF414" s="1105"/>
      <c r="AG414" s="1119"/>
      <c r="AH414" s="1119"/>
      <c r="AI414" s="1107"/>
      <c r="AJ414" s="1105"/>
      <c r="AK414" s="1119"/>
      <c r="AL414" s="1119"/>
      <c r="AM414" s="1107"/>
      <c r="AN414" s="1105"/>
      <c r="AO414" s="1119"/>
      <c r="AP414" s="1119"/>
      <c r="AQ414" s="1107"/>
      <c r="AR414" s="1120"/>
      <c r="AS414" s="1121"/>
      <c r="AT414" s="1122"/>
      <c r="AU414" s="1120"/>
      <c r="AV414" s="1121"/>
      <c r="AW414" s="1123"/>
      <c r="AX414" s="632"/>
      <c r="AY414" s="1115"/>
      <c r="AZ414" s="1116"/>
      <c r="BA414" s="1116"/>
      <c r="BB414" s="1116"/>
      <c r="BC414" s="1116"/>
      <c r="BD414" s="1116"/>
      <c r="BE414" s="1116"/>
      <c r="BF414" s="1116"/>
      <c r="BG414" s="1116"/>
      <c r="BH414" s="1116"/>
      <c r="BI414" s="1116"/>
      <c r="BJ414" s="1116"/>
      <c r="BK414" s="1116"/>
      <c r="BL414" s="1116"/>
      <c r="BM414" s="1116"/>
      <c r="BN414" s="1116"/>
      <c r="BO414" s="1116"/>
      <c r="BP414" s="1116"/>
      <c r="BQ414" s="1116"/>
      <c r="BR414" s="1116"/>
      <c r="BS414" s="1116"/>
      <c r="BT414" s="1116"/>
      <c r="BU414" s="1116"/>
      <c r="BV414" s="1116"/>
      <c r="BW414" s="1116"/>
      <c r="BX414" s="1117"/>
      <c r="BY414" s="1117"/>
      <c r="BZ414" s="1117"/>
      <c r="CA414" s="1117"/>
      <c r="CB414" s="1118"/>
      <c r="CC414" s="1105"/>
      <c r="CD414" s="1119"/>
      <c r="CE414" s="1119"/>
      <c r="CF414" s="1107"/>
      <c r="CG414" s="1105"/>
      <c r="CH414" s="1119"/>
      <c r="CI414" s="1119"/>
      <c r="CJ414" s="1107"/>
      <c r="CK414" s="1105"/>
      <c r="CL414" s="1119"/>
      <c r="CM414" s="1119"/>
      <c r="CN414" s="1107"/>
      <c r="CO414" s="1120"/>
      <c r="CP414" s="1121"/>
      <c r="CQ414" s="1122"/>
      <c r="CR414" s="1120"/>
      <c r="CS414" s="1121"/>
      <c r="CT414" s="1123"/>
      <c r="CU414" s="632"/>
      <c r="CV414" s="276"/>
      <c r="CW414" s="244"/>
      <c r="CX414" s="1115"/>
      <c r="CY414" s="1116"/>
      <c r="CZ414" s="1116"/>
      <c r="DA414" s="1116"/>
      <c r="DB414" s="1116"/>
      <c r="DC414" s="1116"/>
      <c r="DD414" s="1116"/>
      <c r="DE414" s="1116"/>
      <c r="DF414" s="1116"/>
      <c r="DG414" s="1116"/>
      <c r="DH414" s="1116"/>
      <c r="DI414" s="1116"/>
      <c r="DJ414" s="1116"/>
      <c r="DK414" s="1116"/>
      <c r="DL414" s="1116"/>
      <c r="DM414" s="1116"/>
      <c r="DN414" s="1116"/>
      <c r="DO414" s="1116"/>
      <c r="DP414" s="1116"/>
      <c r="DQ414" s="1116"/>
      <c r="DR414" s="1116"/>
      <c r="DS414" s="1116"/>
      <c r="DT414" s="1116"/>
      <c r="DU414" s="1116"/>
      <c r="DV414" s="1116"/>
      <c r="DW414" s="1117"/>
      <c r="DX414" s="1117"/>
      <c r="DY414" s="1117"/>
      <c r="DZ414" s="1117"/>
      <c r="EA414" s="1118"/>
      <c r="EB414" s="1105"/>
      <c r="EC414" s="1119"/>
      <c r="ED414" s="1119"/>
      <c r="EE414" s="1107"/>
      <c r="EF414" s="1105"/>
      <c r="EG414" s="1119"/>
      <c r="EH414" s="1119"/>
      <c r="EI414" s="1107"/>
      <c r="EJ414" s="1105"/>
      <c r="EK414" s="1119"/>
      <c r="EL414" s="1119"/>
      <c r="EM414" s="1107"/>
      <c r="EN414" s="1120"/>
      <c r="EO414" s="1121"/>
      <c r="EP414" s="1122"/>
      <c r="EQ414" s="1120"/>
      <c r="ER414" s="1121"/>
      <c r="ES414" s="1123"/>
      <c r="ET414" s="632"/>
      <c r="EU414" s="1115"/>
      <c r="EV414" s="1116"/>
      <c r="EW414" s="1116"/>
      <c r="EX414" s="1116"/>
      <c r="EY414" s="1116"/>
      <c r="EZ414" s="1116"/>
      <c r="FA414" s="1116"/>
      <c r="FB414" s="1116"/>
      <c r="FC414" s="1116"/>
      <c r="FD414" s="1116"/>
      <c r="FE414" s="1116"/>
      <c r="FF414" s="1116"/>
      <c r="FG414" s="1116"/>
      <c r="FH414" s="1116"/>
      <c r="FI414" s="1116"/>
      <c r="FJ414" s="1116"/>
      <c r="FK414" s="1116"/>
      <c r="FL414" s="1116"/>
      <c r="FM414" s="1116"/>
      <c r="FN414" s="1116"/>
      <c r="FO414" s="1116"/>
      <c r="FP414" s="1116"/>
      <c r="FQ414" s="1116"/>
      <c r="FR414" s="1116"/>
      <c r="FS414" s="1116"/>
      <c r="FT414" s="1117"/>
      <c r="FU414" s="1117"/>
      <c r="FV414" s="1117"/>
      <c r="FW414" s="1117"/>
      <c r="FX414" s="1118"/>
      <c r="FY414" s="1105"/>
      <c r="FZ414" s="1119"/>
      <c r="GA414" s="1119"/>
      <c r="GB414" s="1107"/>
      <c r="GC414" s="1105"/>
      <c r="GD414" s="1119"/>
      <c r="GE414" s="1119"/>
      <c r="GF414" s="1107"/>
      <c r="GG414" s="1105"/>
      <c r="GH414" s="1119"/>
      <c r="GI414" s="1119"/>
      <c r="GJ414" s="1107"/>
      <c r="GK414" s="1120"/>
      <c r="GL414" s="1121"/>
      <c r="GM414" s="1122"/>
      <c r="GN414" s="1120"/>
      <c r="GO414" s="1121"/>
      <c r="GP414" s="1123"/>
      <c r="GQ414" s="632"/>
      <c r="GR414" s="6"/>
    </row>
    <row r="415" spans="1:200" ht="8.85" customHeight="1" x14ac:dyDescent="0.25">
      <c r="A415" s="244"/>
      <c r="B415" s="1124" t="str">
        <f>Bitácora!$AH$3</f>
        <v>TIPO</v>
      </c>
      <c r="C415" s="1125"/>
      <c r="D415" s="1125"/>
      <c r="E415" s="1125"/>
      <c r="F415" s="1101"/>
      <c r="G415" s="1126"/>
      <c r="H415" s="1126"/>
      <c r="I415" s="1126"/>
      <c r="J415" s="1127"/>
      <c r="K415" s="1128"/>
      <c r="L415" s="1101"/>
      <c r="M415" s="1126"/>
      <c r="N415" s="1126"/>
      <c r="O415" s="1126"/>
      <c r="P415" s="1126"/>
      <c r="Q415" s="1127"/>
      <c r="R415" s="1125" t="str">
        <f>IF(Portada!$A$1="www.fly-logics.com","AÑO",0)</f>
        <v>AÑO</v>
      </c>
      <c r="S415" s="1125"/>
      <c r="T415" s="1125"/>
      <c r="U415" s="1125"/>
      <c r="V415" s="1101"/>
      <c r="W415" s="1126"/>
      <c r="X415" s="1126"/>
      <c r="Y415" s="1127"/>
      <c r="Z415" s="1104"/>
      <c r="AA415" s="613" t="str">
        <f>IF(Portada!$A$1="www.fly-logics.com","ENE",0)</f>
        <v>ENE</v>
      </c>
      <c r="AB415" s="614"/>
      <c r="AC415" s="614"/>
      <c r="AD415" s="614"/>
      <c r="AE415" s="614"/>
      <c r="AF415" s="605" t="str">
        <f>IF(SUMIFS(Bitácora!$Y$5:$Y$1036129,Bitácora!$D$5:$D$1036129,F415,Bitácora!$AN$5:$AN$1036129,V415,Bitácora!$E$5:$E$1036129,L415,Bitácora!$AM$5:$AM$1036129,AA415)=0," ",SUMIFS(Bitácora!$Y$5:$Y$1036129,Bitácora!$D$5:$D$1036129,F415,Bitácora!$AN$5:$AN$1036129,V415,Bitácora!$E$5:$E$1036129,L415,Bitácora!$AM$5:$AM$1036129,AA415))</f>
        <v xml:space="preserve"> </v>
      </c>
      <c r="AG415" s="615"/>
      <c r="AH415" s="615"/>
      <c r="AI415" s="615"/>
      <c r="AJ415" s="605" t="str">
        <f>IF(SUMIFS(Bitácora!$Z$5:$Z$1036129,Bitácora!$D$5:$D$1036129,F415,Bitácora!$AN$5:$AN$1036129,V415,Bitácora!$E$5:$E$1036129,L415,Bitácora!$AM$5:$AM$1036129,AA415)=0," ",SUMIFS(Bitácora!$Z$5:$Z$1036129,Bitácora!$D$5:$D$1036129,F415,Bitácora!$AN$5:$AN$1036129,V415,Bitácora!$E$5:$E$1036129,L415,Bitácora!$AM$5:$AM$1036129,AA415))</f>
        <v xml:space="preserve"> </v>
      </c>
      <c r="AK415" s="615"/>
      <c r="AL415" s="615"/>
      <c r="AM415" s="615"/>
      <c r="AN415" s="605" t="str">
        <f>IF(SUMIFS(Bitácora!$AA$5:$AA$1036129,Bitácora!$D$5:$D$1036129,F415,Bitácora!$AN$5:$AN$1036129,V415,Bitácora!$E$5:$E$1036129,L415,Bitácora!$AM$5:$AM$1036129,AA415)=0," ",SUMIFS(Bitácora!$AA$5:$AA$1036129,Bitácora!$D$5:$D$1036129,F415,Bitácora!$AN$5:$AN$1036129,V415,Bitácora!$E$5:$E$1036129,L415,Bitácora!$AM$5:$AM$1036129,AA415))</f>
        <v xml:space="preserve"> </v>
      </c>
      <c r="AO415" s="615"/>
      <c r="AP415" s="615"/>
      <c r="AQ415" s="615"/>
      <c r="AR415" s="606" t="str">
        <f>IF(SUMIFS(Bitácora!$AE$5:$AE$1036129,Bitácora!$D$5:$D$1036129,F415,Bitácora!$AN$5:$AN$1036129,V415,Bitácora!$E$5:$E$1036129,L415,Bitácora!$AM$5:$AM$1036129,AA415)=0," ",SUMIFS(Bitácora!$AE$5:$AE$1036129,Bitácora!$D$5:$D$1036129,F415,Bitácora!$AN$5:$AN$1036129,V415,Bitácora!$E$5:$E$1036129,L415,Bitácora!$AM$5:$AM$1036129,AA415))</f>
        <v xml:space="preserve"> </v>
      </c>
      <c r="AS415" s="606"/>
      <c r="AT415" s="606"/>
      <c r="AU415" s="606" t="str">
        <f>IF(SUMIFS(Bitácora!$AF$5:$AF$1036129,Bitácora!$D$5:$D$1036129,F415,Bitácora!$AN$5:$AN$1036129,V415,Bitácora!$E$5:$E$1036129,L415,Bitácora!$AM$5:$AM$1036129,AA415)=0," ",SUMIFS(Bitácora!$AF$5:$AF$1036129,Bitácora!$D$5:$D$1036129,F415,Bitácora!$AN$5:$AN$1036129,V415,Bitácora!$E$5:$E$1036129,L415,Bitácora!$AM$5:$AM$1036129,AA415))</f>
        <v xml:space="preserve"> </v>
      </c>
      <c r="AV415" s="617"/>
      <c r="AW415" s="617"/>
      <c r="AX415" s="632"/>
      <c r="AY415" s="1124" t="str">
        <f>Bitácora!$AH$3</f>
        <v>TIPO</v>
      </c>
      <c r="AZ415" s="1125"/>
      <c r="BA415" s="1125"/>
      <c r="BB415" s="1125"/>
      <c r="BC415" s="1101"/>
      <c r="BD415" s="1126"/>
      <c r="BE415" s="1126"/>
      <c r="BF415" s="1126"/>
      <c r="BG415" s="1127"/>
      <c r="BH415" s="1128"/>
      <c r="BI415" s="1101"/>
      <c r="BJ415" s="1126"/>
      <c r="BK415" s="1126"/>
      <c r="BL415" s="1126"/>
      <c r="BM415" s="1126"/>
      <c r="BN415" s="1127"/>
      <c r="BO415" s="1125" t="str">
        <f>IF(Portada!$A$1="www.fly-logics.com","AÑO",0)</f>
        <v>AÑO</v>
      </c>
      <c r="BP415" s="1125"/>
      <c r="BQ415" s="1125"/>
      <c r="BR415" s="1125"/>
      <c r="BS415" s="1101"/>
      <c r="BT415" s="1126"/>
      <c r="BU415" s="1126"/>
      <c r="BV415" s="1127"/>
      <c r="BW415" s="1104"/>
      <c r="BX415" s="613" t="str">
        <f>IF(Portada!$A$1="www.fly-logics.com","ENE",0)</f>
        <v>ENE</v>
      </c>
      <c r="BY415" s="614"/>
      <c r="BZ415" s="614"/>
      <c r="CA415" s="614"/>
      <c r="CB415" s="614"/>
      <c r="CC415" s="605" t="str">
        <f>IF(SUMIFS(Bitácora!$Y$5:$Y$1036129,Bitácora!$D$5:$D$1036129,BC415,Bitácora!$AN$5:$AN$1036129,BS415,Bitácora!$E$5:$E$1036129,BI415,Bitácora!$AM$5:$AM$1036129,BX415)=0," ",SUMIFS(Bitácora!$Y$5:$Y$1036129,Bitácora!$D$5:$D$1036129,BC415,Bitácora!$AN$5:$AN$1036129,BS415,Bitácora!$E$5:$E$1036129,BI415,Bitácora!$AM$5:$AM$1036129,BX415))</f>
        <v xml:space="preserve"> </v>
      </c>
      <c r="CD415" s="615"/>
      <c r="CE415" s="615"/>
      <c r="CF415" s="615"/>
      <c r="CG415" s="605" t="str">
        <f>IF(SUMIFS(Bitácora!$Z$5:$Z$1036129,Bitácora!$D$5:$D$1036129,BC415,Bitácora!$AN$5:$AN$1036129,BS415,Bitácora!$E$5:$E$1036129,BI415,Bitácora!$AM$5:$AM$1036129,BX415)=0," ",SUMIFS(Bitácora!$Z$5:$Z$1036129,Bitácora!$D$5:$D$1036129,BC415,Bitácora!$AN$5:$AN$1036129,BS415,Bitácora!$E$5:$E$1036129,BI415,Bitácora!$AM$5:$AM$1036129,BX415))</f>
        <v xml:space="preserve"> </v>
      </c>
      <c r="CH415" s="615"/>
      <c r="CI415" s="615"/>
      <c r="CJ415" s="615"/>
      <c r="CK415" s="605" t="str">
        <f>IF(SUMIFS(Bitácora!$AA$5:$AA$1036129,Bitácora!$D$5:$D$1036129,BC415,Bitácora!$AN$5:$AN$1036129,BS415,Bitácora!$E$5:$E$1036129,BI415,Bitácora!$AM$5:$AM$1036129,BX415)=0," ",SUMIFS(Bitácora!$AA$5:$AA$1036129,Bitácora!$D$5:$D$1036129,BC415,Bitácora!$AN$5:$AN$1036129,BS415,Bitácora!$E$5:$E$1036129,BI415,Bitácora!$AM$5:$AM$1036129,BX415))</f>
        <v xml:space="preserve"> </v>
      </c>
      <c r="CL415" s="615"/>
      <c r="CM415" s="615"/>
      <c r="CN415" s="615"/>
      <c r="CO415" s="606" t="str">
        <f>IF(SUMIFS(Bitácora!$AE$5:$AE$1036129,Bitácora!$D$5:$D$1036129,BC415,Bitácora!$AN$5:$AN$1036129,BS415,Bitácora!$E$5:$E$1036129,BI415,Bitácora!$AM$5:$AM$1036129,BX415)=0," ",SUMIFS(Bitácora!$AE$5:$AE$1036129,Bitácora!$D$5:$D$1036129,BC415,Bitácora!$AN$5:$AN$1036129,BS415,Bitácora!$E$5:$E$1036129,BI415,Bitácora!$AM$5:$AM$1036129,BX415))</f>
        <v xml:space="preserve"> </v>
      </c>
      <c r="CP415" s="606"/>
      <c r="CQ415" s="606"/>
      <c r="CR415" s="606" t="str">
        <f>IF(SUMIFS(Bitácora!$AF$5:$AF$1036129,Bitácora!$D$5:$D$1036129,BC415,Bitácora!$AN$5:$AN$1036129,BS415,Bitácora!$E$5:$E$1036129,BI415,Bitácora!$AM$5:$AM$1036129,BX415)=0," ",SUMIFS(Bitácora!$AF$5:$AF$1036129,Bitácora!$D$5:$D$1036129,BC415,Bitácora!$AN$5:$AN$1036129,BS415,Bitácora!$E$5:$E$1036129,BI415,Bitácora!$AM$5:$AM$1036129,BX415))</f>
        <v xml:space="preserve"> </v>
      </c>
      <c r="CS415" s="617"/>
      <c r="CT415" s="617"/>
      <c r="CU415" s="632"/>
      <c r="CV415" s="276"/>
      <c r="CW415" s="244"/>
      <c r="CX415" s="1124" t="str">
        <f>Bitácora!$AH$3</f>
        <v>TIPO</v>
      </c>
      <c r="CY415" s="1125"/>
      <c r="CZ415" s="1125"/>
      <c r="DA415" s="1125"/>
      <c r="DB415" s="1101"/>
      <c r="DC415" s="1126"/>
      <c r="DD415" s="1126"/>
      <c r="DE415" s="1126"/>
      <c r="DF415" s="1127"/>
      <c r="DG415" s="1128"/>
      <c r="DH415" s="1101"/>
      <c r="DI415" s="1126"/>
      <c r="DJ415" s="1126"/>
      <c r="DK415" s="1126"/>
      <c r="DL415" s="1126"/>
      <c r="DM415" s="1127"/>
      <c r="DN415" s="1125" t="str">
        <f>IF(Portada!$A$1="www.fly-logics.com","AÑO",0)</f>
        <v>AÑO</v>
      </c>
      <c r="DO415" s="1125"/>
      <c r="DP415" s="1125"/>
      <c r="DQ415" s="1125"/>
      <c r="DR415" s="1101"/>
      <c r="DS415" s="1126"/>
      <c r="DT415" s="1126"/>
      <c r="DU415" s="1127"/>
      <c r="DV415" s="1104"/>
      <c r="DW415" s="613" t="str">
        <f>IF(Portada!$A$1="www.fly-logics.com","ENE",0)</f>
        <v>ENE</v>
      </c>
      <c r="DX415" s="614"/>
      <c r="DY415" s="614"/>
      <c r="DZ415" s="614"/>
      <c r="EA415" s="614"/>
      <c r="EB415" s="605" t="str">
        <f>IF(SUMIFS(Bitácora!$Y$5:$Y$1036129,Bitácora!$D$5:$D$1036129,DB415,Bitácora!$AN$5:$AN$1036129,DR415,Bitácora!$E$5:$E$1036129,DH415,Bitácora!$AM$5:$AM$1036129,DW415)=0," ",SUMIFS(Bitácora!$Y$5:$Y$1036129,Bitácora!$D$5:$D$1036129,DB415,Bitácora!$AN$5:$AN$1036129,DR415,Bitácora!$E$5:$E$1036129,DH415,Bitácora!$AM$5:$AM$1036129,DW415))</f>
        <v xml:space="preserve"> </v>
      </c>
      <c r="EC415" s="615"/>
      <c r="ED415" s="615"/>
      <c r="EE415" s="615"/>
      <c r="EF415" s="605" t="str">
        <f>IF(SUMIFS(Bitácora!$Z$5:$Z$1036129,Bitácora!$D$5:$D$1036129,DB415,Bitácora!$AN$5:$AN$1036129,DR415,Bitácora!$E$5:$E$1036129,DH415,Bitácora!$AM$5:$AM$1036129,DW415)=0," ",SUMIFS(Bitácora!$Z$5:$Z$1036129,Bitácora!$D$5:$D$1036129,DB415,Bitácora!$AN$5:$AN$1036129,DR415,Bitácora!$E$5:$E$1036129,DH415,Bitácora!$AM$5:$AM$1036129,DW415))</f>
        <v xml:space="preserve"> </v>
      </c>
      <c r="EG415" s="615"/>
      <c r="EH415" s="615"/>
      <c r="EI415" s="615"/>
      <c r="EJ415" s="605" t="str">
        <f>IF(SUMIFS(Bitácora!$AA$5:$AA$1036129,Bitácora!$D$5:$D$1036129,DB415,Bitácora!$AN$5:$AN$1036129,DR415,Bitácora!$E$5:$E$1036129,DH415,Bitácora!$AM$5:$AM$1036129,DW415)=0," ",SUMIFS(Bitácora!$AA$5:$AA$1036129,Bitácora!$D$5:$D$1036129,DB415,Bitácora!$AN$5:$AN$1036129,DR415,Bitácora!$E$5:$E$1036129,DH415,Bitácora!$AM$5:$AM$1036129,DW415))</f>
        <v xml:space="preserve"> </v>
      </c>
      <c r="EK415" s="615"/>
      <c r="EL415" s="615"/>
      <c r="EM415" s="615"/>
      <c r="EN415" s="606" t="str">
        <f>IF(SUMIFS(Bitácora!$AE$5:$AE$1036129,Bitácora!$D$5:$D$1036129,DB415,Bitácora!$AN$5:$AN$1036129,DR415,Bitácora!$E$5:$E$1036129,DH415,Bitácora!$AM$5:$AM$1036129,DW415)=0," ",SUMIFS(Bitácora!$AE$5:$AE$1036129,Bitácora!$D$5:$D$1036129,DB415,Bitácora!$AN$5:$AN$1036129,DR415,Bitácora!$E$5:$E$1036129,DH415,Bitácora!$AM$5:$AM$1036129,DW415))</f>
        <v xml:space="preserve"> </v>
      </c>
      <c r="EO415" s="606"/>
      <c r="EP415" s="606"/>
      <c r="EQ415" s="606" t="str">
        <f>IF(SUMIFS(Bitácora!$AF$5:$AF$1036129,Bitácora!$D$5:$D$1036129,DB415,Bitácora!$AN$5:$AN$1036129,DR415,Bitácora!$E$5:$E$1036129,DH415,Bitácora!$AM$5:$AM$1036129,DW415)=0," ",SUMIFS(Bitácora!$AF$5:$AF$1036129,Bitácora!$D$5:$D$1036129,DB415,Bitácora!$AN$5:$AN$1036129,DR415,Bitácora!$E$5:$E$1036129,DH415,Bitácora!$AM$5:$AM$1036129,DW415))</f>
        <v xml:space="preserve"> </v>
      </c>
      <c r="ER415" s="617"/>
      <c r="ES415" s="617"/>
      <c r="ET415" s="632"/>
      <c r="EU415" s="1124" t="str">
        <f>Bitácora!$AH$3</f>
        <v>TIPO</v>
      </c>
      <c r="EV415" s="1125"/>
      <c r="EW415" s="1125"/>
      <c r="EX415" s="1125"/>
      <c r="EY415" s="1101"/>
      <c r="EZ415" s="1126"/>
      <c r="FA415" s="1126"/>
      <c r="FB415" s="1126"/>
      <c r="FC415" s="1127"/>
      <c r="FD415" s="1128"/>
      <c r="FE415" s="1101"/>
      <c r="FF415" s="1126"/>
      <c r="FG415" s="1126"/>
      <c r="FH415" s="1126"/>
      <c r="FI415" s="1126"/>
      <c r="FJ415" s="1127"/>
      <c r="FK415" s="1125" t="str">
        <f>IF(Portada!$A$1="www.fly-logics.com","AÑO",0)</f>
        <v>AÑO</v>
      </c>
      <c r="FL415" s="1125"/>
      <c r="FM415" s="1125"/>
      <c r="FN415" s="1125"/>
      <c r="FO415" s="1101"/>
      <c r="FP415" s="1126"/>
      <c r="FQ415" s="1126"/>
      <c r="FR415" s="1127"/>
      <c r="FS415" s="1104"/>
      <c r="FT415" s="613" t="str">
        <f>IF(Portada!$A$1="www.fly-logics.com","ENE",0)</f>
        <v>ENE</v>
      </c>
      <c r="FU415" s="614"/>
      <c r="FV415" s="614"/>
      <c r="FW415" s="614"/>
      <c r="FX415" s="614"/>
      <c r="FY415" s="605" t="str">
        <f>IF(SUMIFS(Bitácora!$Y$5:$Y$1036129,Bitácora!$D$5:$D$1036129,EY415,Bitácora!$AN$5:$AN$1036129,FO415,Bitácora!$E$5:$E$1036129,FE415,Bitácora!$AM$5:$AM$1036129,FT415)=0," ",SUMIFS(Bitácora!$Y$5:$Y$1036129,Bitácora!$D$5:$D$1036129,EY415,Bitácora!$AN$5:$AN$1036129,FO415,Bitácora!$E$5:$E$1036129,FE415,Bitácora!$AM$5:$AM$1036129,FT415))</f>
        <v xml:space="preserve"> </v>
      </c>
      <c r="FZ415" s="615"/>
      <c r="GA415" s="615"/>
      <c r="GB415" s="615"/>
      <c r="GC415" s="605" t="str">
        <f>IF(SUMIFS(Bitácora!$Z$5:$Z$1036129,Bitácora!$D$5:$D$1036129,EY415,Bitácora!$AN$5:$AN$1036129,FO415,Bitácora!$E$5:$E$1036129,FE415,Bitácora!$AM$5:$AM$1036129,FT415)=0," ",SUMIFS(Bitácora!$Z$5:$Z$1036129,Bitácora!$D$5:$D$1036129,EY415,Bitácora!$AN$5:$AN$1036129,FO415,Bitácora!$E$5:$E$1036129,FE415,Bitácora!$AM$5:$AM$1036129,FT415))</f>
        <v xml:space="preserve"> </v>
      </c>
      <c r="GD415" s="615"/>
      <c r="GE415" s="615"/>
      <c r="GF415" s="615"/>
      <c r="GG415" s="605" t="str">
        <f>IF(SUMIFS(Bitácora!$AA$5:$AA$1036129,Bitácora!$D$5:$D$1036129,EY415,Bitácora!$AN$5:$AN$1036129,FO415,Bitácora!$E$5:$E$1036129,FE415,Bitácora!$AM$5:$AM$1036129,FT415)=0," ",SUMIFS(Bitácora!$AA$5:$AA$1036129,Bitácora!$D$5:$D$1036129,EY415,Bitácora!$AN$5:$AN$1036129,FO415,Bitácora!$E$5:$E$1036129,FE415,Bitácora!$AM$5:$AM$1036129,FT415))</f>
        <v xml:space="preserve"> </v>
      </c>
      <c r="GH415" s="615"/>
      <c r="GI415" s="615"/>
      <c r="GJ415" s="615"/>
      <c r="GK415" s="606" t="str">
        <f>IF(SUMIFS(Bitácora!$AE$5:$AE$1036129,Bitácora!$D$5:$D$1036129,EY415,Bitácora!$AN$5:$AN$1036129,FO415,Bitácora!$E$5:$E$1036129,FE415,Bitácora!$AM$5:$AM$1036129,FT415)=0," ",SUMIFS(Bitácora!$AE$5:$AE$1036129,Bitácora!$D$5:$D$1036129,EY415,Bitácora!$AN$5:$AN$1036129,FO415,Bitácora!$E$5:$E$1036129,FE415,Bitácora!$AM$5:$AM$1036129,FT415))</f>
        <v xml:space="preserve"> </v>
      </c>
      <c r="GL415" s="606"/>
      <c r="GM415" s="606"/>
      <c r="GN415" s="606" t="str">
        <f>IF(SUMIFS(Bitácora!$AF$5:$AF$1036129,Bitácora!$D$5:$D$1036129,EY415,Bitácora!$AN$5:$AN$1036129,FO415,Bitácora!$E$5:$E$1036129,FE415,Bitácora!$AM$5:$AM$1036129,FT415)=0," ",SUMIFS(Bitácora!$AF$5:$AF$1036129,Bitácora!$D$5:$D$1036129,EY415,Bitácora!$AN$5:$AN$1036129,FO415,Bitácora!$E$5:$E$1036129,FE415,Bitácora!$AM$5:$AM$1036129,FT415))</f>
        <v xml:space="preserve"> </v>
      </c>
      <c r="GO415" s="617"/>
      <c r="GP415" s="617"/>
      <c r="GQ415" s="632"/>
      <c r="GR415" s="6"/>
    </row>
    <row r="416" spans="1:200" ht="8.85" customHeight="1" thickBot="1" x14ac:dyDescent="0.3">
      <c r="A416" s="244"/>
      <c r="B416" s="1124"/>
      <c r="C416" s="1125"/>
      <c r="D416" s="1125"/>
      <c r="E416" s="1125"/>
      <c r="F416" s="1129"/>
      <c r="G416" s="1130"/>
      <c r="H416" s="1130"/>
      <c r="I416" s="1130"/>
      <c r="J416" s="1131"/>
      <c r="K416" s="1128"/>
      <c r="L416" s="1129"/>
      <c r="M416" s="1130"/>
      <c r="N416" s="1130"/>
      <c r="O416" s="1130"/>
      <c r="P416" s="1130"/>
      <c r="Q416" s="1131"/>
      <c r="R416" s="1125"/>
      <c r="S416" s="1125"/>
      <c r="T416" s="1125"/>
      <c r="U416" s="1125"/>
      <c r="V416" s="1129"/>
      <c r="W416" s="1130"/>
      <c r="X416" s="1130"/>
      <c r="Y416" s="1131"/>
      <c r="Z416" s="1104"/>
      <c r="AA416" s="614"/>
      <c r="AB416" s="614"/>
      <c r="AC416" s="614"/>
      <c r="AD416" s="614"/>
      <c r="AE416" s="614"/>
      <c r="AF416" s="615"/>
      <c r="AG416" s="616"/>
      <c r="AH416" s="616"/>
      <c r="AI416" s="615"/>
      <c r="AJ416" s="615"/>
      <c r="AK416" s="616"/>
      <c r="AL416" s="616"/>
      <c r="AM416" s="615"/>
      <c r="AN416" s="615"/>
      <c r="AO416" s="616"/>
      <c r="AP416" s="616"/>
      <c r="AQ416" s="615"/>
      <c r="AR416" s="606"/>
      <c r="AS416" s="606"/>
      <c r="AT416" s="606"/>
      <c r="AU416" s="617"/>
      <c r="AV416" s="618"/>
      <c r="AW416" s="617"/>
      <c r="AX416" s="632"/>
      <c r="AY416" s="1124"/>
      <c r="AZ416" s="1125"/>
      <c r="BA416" s="1125"/>
      <c r="BB416" s="1125"/>
      <c r="BC416" s="1129"/>
      <c r="BD416" s="1130"/>
      <c r="BE416" s="1130"/>
      <c r="BF416" s="1130"/>
      <c r="BG416" s="1131"/>
      <c r="BH416" s="1128"/>
      <c r="BI416" s="1129"/>
      <c r="BJ416" s="1130"/>
      <c r="BK416" s="1130"/>
      <c r="BL416" s="1130"/>
      <c r="BM416" s="1130"/>
      <c r="BN416" s="1131"/>
      <c r="BO416" s="1125"/>
      <c r="BP416" s="1125"/>
      <c r="BQ416" s="1125"/>
      <c r="BR416" s="1125"/>
      <c r="BS416" s="1129"/>
      <c r="BT416" s="1130"/>
      <c r="BU416" s="1130"/>
      <c r="BV416" s="1131"/>
      <c r="BW416" s="1104"/>
      <c r="BX416" s="614"/>
      <c r="BY416" s="614"/>
      <c r="BZ416" s="614"/>
      <c r="CA416" s="614"/>
      <c r="CB416" s="614"/>
      <c r="CC416" s="615"/>
      <c r="CD416" s="616"/>
      <c r="CE416" s="616"/>
      <c r="CF416" s="615"/>
      <c r="CG416" s="615"/>
      <c r="CH416" s="616"/>
      <c r="CI416" s="616"/>
      <c r="CJ416" s="615"/>
      <c r="CK416" s="615"/>
      <c r="CL416" s="616"/>
      <c r="CM416" s="616"/>
      <c r="CN416" s="615"/>
      <c r="CO416" s="606"/>
      <c r="CP416" s="606"/>
      <c r="CQ416" s="606"/>
      <c r="CR416" s="617"/>
      <c r="CS416" s="618"/>
      <c r="CT416" s="617"/>
      <c r="CU416" s="632"/>
      <c r="CV416" s="276"/>
      <c r="CW416" s="244"/>
      <c r="CX416" s="1124"/>
      <c r="CY416" s="1125"/>
      <c r="CZ416" s="1125"/>
      <c r="DA416" s="1125"/>
      <c r="DB416" s="1129"/>
      <c r="DC416" s="1130"/>
      <c r="DD416" s="1130"/>
      <c r="DE416" s="1130"/>
      <c r="DF416" s="1131"/>
      <c r="DG416" s="1128"/>
      <c r="DH416" s="1129"/>
      <c r="DI416" s="1130"/>
      <c r="DJ416" s="1130"/>
      <c r="DK416" s="1130"/>
      <c r="DL416" s="1130"/>
      <c r="DM416" s="1131"/>
      <c r="DN416" s="1125"/>
      <c r="DO416" s="1125"/>
      <c r="DP416" s="1125"/>
      <c r="DQ416" s="1125"/>
      <c r="DR416" s="1129"/>
      <c r="DS416" s="1130"/>
      <c r="DT416" s="1130"/>
      <c r="DU416" s="1131"/>
      <c r="DV416" s="1104"/>
      <c r="DW416" s="614"/>
      <c r="DX416" s="614"/>
      <c r="DY416" s="614"/>
      <c r="DZ416" s="614"/>
      <c r="EA416" s="614"/>
      <c r="EB416" s="615"/>
      <c r="EC416" s="616"/>
      <c r="ED416" s="616"/>
      <c r="EE416" s="615"/>
      <c r="EF416" s="615"/>
      <c r="EG416" s="616"/>
      <c r="EH416" s="616"/>
      <c r="EI416" s="615"/>
      <c r="EJ416" s="615"/>
      <c r="EK416" s="616"/>
      <c r="EL416" s="616"/>
      <c r="EM416" s="615"/>
      <c r="EN416" s="606"/>
      <c r="EO416" s="606"/>
      <c r="EP416" s="606"/>
      <c r="EQ416" s="617"/>
      <c r="ER416" s="618"/>
      <c r="ES416" s="617"/>
      <c r="ET416" s="632"/>
      <c r="EU416" s="1124"/>
      <c r="EV416" s="1125"/>
      <c r="EW416" s="1125"/>
      <c r="EX416" s="1125"/>
      <c r="EY416" s="1129"/>
      <c r="EZ416" s="1130"/>
      <c r="FA416" s="1130"/>
      <c r="FB416" s="1130"/>
      <c r="FC416" s="1131"/>
      <c r="FD416" s="1128"/>
      <c r="FE416" s="1129"/>
      <c r="FF416" s="1130"/>
      <c r="FG416" s="1130"/>
      <c r="FH416" s="1130"/>
      <c r="FI416" s="1130"/>
      <c r="FJ416" s="1131"/>
      <c r="FK416" s="1125"/>
      <c r="FL416" s="1125"/>
      <c r="FM416" s="1125"/>
      <c r="FN416" s="1125"/>
      <c r="FO416" s="1129"/>
      <c r="FP416" s="1130"/>
      <c r="FQ416" s="1130"/>
      <c r="FR416" s="1131"/>
      <c r="FS416" s="1104"/>
      <c r="FT416" s="614"/>
      <c r="FU416" s="614"/>
      <c r="FV416" s="614"/>
      <c r="FW416" s="614"/>
      <c r="FX416" s="614"/>
      <c r="FY416" s="615"/>
      <c r="FZ416" s="616"/>
      <c r="GA416" s="616"/>
      <c r="GB416" s="615"/>
      <c r="GC416" s="615"/>
      <c r="GD416" s="616"/>
      <c r="GE416" s="616"/>
      <c r="GF416" s="615"/>
      <c r="GG416" s="615"/>
      <c r="GH416" s="616"/>
      <c r="GI416" s="616"/>
      <c r="GJ416" s="615"/>
      <c r="GK416" s="606"/>
      <c r="GL416" s="606"/>
      <c r="GM416" s="606"/>
      <c r="GN416" s="617"/>
      <c r="GO416" s="618"/>
      <c r="GP416" s="617"/>
      <c r="GQ416" s="632"/>
      <c r="GR416" s="6"/>
    </row>
    <row r="417" spans="1:200" ht="6.75" customHeight="1" x14ac:dyDescent="0.25">
      <c r="A417" s="244"/>
      <c r="B417" s="1115"/>
      <c r="C417" s="1116"/>
      <c r="D417" s="1116"/>
      <c r="E417" s="1116"/>
      <c r="F417" s="1116"/>
      <c r="G417" s="1116"/>
      <c r="H417" s="1116"/>
      <c r="I417" s="1116"/>
      <c r="J417" s="1116"/>
      <c r="K417" s="1116"/>
      <c r="L417" s="1116"/>
      <c r="M417" s="1116"/>
      <c r="N417" s="1116"/>
      <c r="O417" s="1116"/>
      <c r="P417" s="1116"/>
      <c r="Q417" s="1116"/>
      <c r="R417" s="1116"/>
      <c r="S417" s="1116"/>
      <c r="T417" s="1116"/>
      <c r="U417" s="1116"/>
      <c r="V417" s="1116"/>
      <c r="W417" s="1116"/>
      <c r="X417" s="1116"/>
      <c r="Y417" s="1116"/>
      <c r="Z417" s="1116"/>
      <c r="AA417" s="614"/>
      <c r="AB417" s="614"/>
      <c r="AC417" s="614"/>
      <c r="AD417" s="614"/>
      <c r="AE417" s="614"/>
      <c r="AF417" s="615"/>
      <c r="AG417" s="615"/>
      <c r="AH417" s="615"/>
      <c r="AI417" s="615"/>
      <c r="AJ417" s="615"/>
      <c r="AK417" s="615"/>
      <c r="AL417" s="615"/>
      <c r="AM417" s="615"/>
      <c r="AN417" s="615"/>
      <c r="AO417" s="615"/>
      <c r="AP417" s="615"/>
      <c r="AQ417" s="615"/>
      <c r="AR417" s="606"/>
      <c r="AS417" s="606"/>
      <c r="AT417" s="606"/>
      <c r="AU417" s="617"/>
      <c r="AV417" s="617"/>
      <c r="AW417" s="617"/>
      <c r="AX417" s="632"/>
      <c r="AY417" s="1115"/>
      <c r="AZ417" s="1116"/>
      <c r="BA417" s="1116"/>
      <c r="BB417" s="1116"/>
      <c r="BC417" s="1116"/>
      <c r="BD417" s="1116"/>
      <c r="BE417" s="1116"/>
      <c r="BF417" s="1116"/>
      <c r="BG417" s="1116"/>
      <c r="BH417" s="1116"/>
      <c r="BI417" s="1116"/>
      <c r="BJ417" s="1116"/>
      <c r="BK417" s="1116"/>
      <c r="BL417" s="1116"/>
      <c r="BM417" s="1116"/>
      <c r="BN417" s="1116"/>
      <c r="BO417" s="1116"/>
      <c r="BP417" s="1116"/>
      <c r="BQ417" s="1116"/>
      <c r="BR417" s="1116"/>
      <c r="BS417" s="1116"/>
      <c r="BT417" s="1116"/>
      <c r="BU417" s="1116"/>
      <c r="BV417" s="1116"/>
      <c r="BW417" s="1116"/>
      <c r="BX417" s="614"/>
      <c r="BY417" s="614"/>
      <c r="BZ417" s="614"/>
      <c r="CA417" s="614"/>
      <c r="CB417" s="614"/>
      <c r="CC417" s="615"/>
      <c r="CD417" s="615"/>
      <c r="CE417" s="615"/>
      <c r="CF417" s="615"/>
      <c r="CG417" s="615"/>
      <c r="CH417" s="615"/>
      <c r="CI417" s="615"/>
      <c r="CJ417" s="615"/>
      <c r="CK417" s="615"/>
      <c r="CL417" s="615"/>
      <c r="CM417" s="615"/>
      <c r="CN417" s="615"/>
      <c r="CO417" s="606"/>
      <c r="CP417" s="606"/>
      <c r="CQ417" s="606"/>
      <c r="CR417" s="617"/>
      <c r="CS417" s="617"/>
      <c r="CT417" s="617"/>
      <c r="CU417" s="632"/>
      <c r="CV417" s="276"/>
      <c r="CW417" s="244"/>
      <c r="CX417" s="1115"/>
      <c r="CY417" s="1116"/>
      <c r="CZ417" s="1116"/>
      <c r="DA417" s="1116"/>
      <c r="DB417" s="1116"/>
      <c r="DC417" s="1116"/>
      <c r="DD417" s="1116"/>
      <c r="DE417" s="1116"/>
      <c r="DF417" s="1116"/>
      <c r="DG417" s="1116"/>
      <c r="DH417" s="1116"/>
      <c r="DI417" s="1116"/>
      <c r="DJ417" s="1116"/>
      <c r="DK417" s="1116"/>
      <c r="DL417" s="1116"/>
      <c r="DM417" s="1116"/>
      <c r="DN417" s="1116"/>
      <c r="DO417" s="1116"/>
      <c r="DP417" s="1116"/>
      <c r="DQ417" s="1116"/>
      <c r="DR417" s="1116"/>
      <c r="DS417" s="1116"/>
      <c r="DT417" s="1116"/>
      <c r="DU417" s="1116"/>
      <c r="DV417" s="1116"/>
      <c r="DW417" s="614"/>
      <c r="DX417" s="614"/>
      <c r="DY417" s="614"/>
      <c r="DZ417" s="614"/>
      <c r="EA417" s="614"/>
      <c r="EB417" s="615"/>
      <c r="EC417" s="615"/>
      <c r="ED417" s="615"/>
      <c r="EE417" s="615"/>
      <c r="EF417" s="615"/>
      <c r="EG417" s="615"/>
      <c r="EH417" s="615"/>
      <c r="EI417" s="615"/>
      <c r="EJ417" s="615"/>
      <c r="EK417" s="615"/>
      <c r="EL417" s="615"/>
      <c r="EM417" s="615"/>
      <c r="EN417" s="606"/>
      <c r="EO417" s="606"/>
      <c r="EP417" s="606"/>
      <c r="EQ417" s="617"/>
      <c r="ER417" s="617"/>
      <c r="ES417" s="617"/>
      <c r="ET417" s="632"/>
      <c r="EU417" s="1115"/>
      <c r="EV417" s="1116"/>
      <c r="EW417" s="1116"/>
      <c r="EX417" s="1116"/>
      <c r="EY417" s="1116"/>
      <c r="EZ417" s="1116"/>
      <c r="FA417" s="1116"/>
      <c r="FB417" s="1116"/>
      <c r="FC417" s="1116"/>
      <c r="FD417" s="1116"/>
      <c r="FE417" s="1116"/>
      <c r="FF417" s="1116"/>
      <c r="FG417" s="1116"/>
      <c r="FH417" s="1116"/>
      <c r="FI417" s="1116"/>
      <c r="FJ417" s="1116"/>
      <c r="FK417" s="1116"/>
      <c r="FL417" s="1116"/>
      <c r="FM417" s="1116"/>
      <c r="FN417" s="1116"/>
      <c r="FO417" s="1116"/>
      <c r="FP417" s="1116"/>
      <c r="FQ417" s="1116"/>
      <c r="FR417" s="1116"/>
      <c r="FS417" s="1116"/>
      <c r="FT417" s="614"/>
      <c r="FU417" s="614"/>
      <c r="FV417" s="614"/>
      <c r="FW417" s="614"/>
      <c r="FX417" s="614"/>
      <c r="FY417" s="615"/>
      <c r="FZ417" s="615"/>
      <c r="GA417" s="615"/>
      <c r="GB417" s="615"/>
      <c r="GC417" s="615"/>
      <c r="GD417" s="615"/>
      <c r="GE417" s="615"/>
      <c r="GF417" s="615"/>
      <c r="GG417" s="615"/>
      <c r="GH417" s="615"/>
      <c r="GI417" s="615"/>
      <c r="GJ417" s="615"/>
      <c r="GK417" s="606"/>
      <c r="GL417" s="606"/>
      <c r="GM417" s="606"/>
      <c r="GN417" s="617"/>
      <c r="GO417" s="617"/>
      <c r="GP417" s="617"/>
      <c r="GQ417" s="632"/>
      <c r="GR417" s="6"/>
    </row>
    <row r="418" spans="1:200" ht="6" customHeight="1" x14ac:dyDescent="0.25">
      <c r="A418" s="244"/>
      <c r="B418" s="655"/>
      <c r="C418" s="657"/>
      <c r="D418" s="657"/>
      <c r="E418" s="657"/>
      <c r="F418" s="657"/>
      <c r="G418" s="657"/>
      <c r="H418" s="657"/>
      <c r="I418" s="657"/>
      <c r="J418" s="657"/>
      <c r="K418" s="657"/>
      <c r="L418" s="657"/>
      <c r="M418" s="657"/>
      <c r="N418" s="657"/>
      <c r="O418" s="657"/>
      <c r="P418" s="657"/>
      <c r="Q418" s="657"/>
      <c r="R418" s="657"/>
      <c r="S418" s="657"/>
      <c r="T418" s="657"/>
      <c r="U418" s="657"/>
      <c r="V418" s="657"/>
      <c r="W418" s="657"/>
      <c r="X418" s="657"/>
      <c r="Y418" s="657"/>
      <c r="Z418" s="657"/>
      <c r="AA418" s="613" t="str">
        <f>IF(Portada!$A$1="www.fly-logics.com","FEB",0)</f>
        <v>FEB</v>
      </c>
      <c r="AB418" s="614"/>
      <c r="AC418" s="614"/>
      <c r="AD418" s="614"/>
      <c r="AE418" s="614"/>
      <c r="AF418" s="605" t="str">
        <f>IF(SUMIFS(Bitácora!$Y$5:$Y$1036129,Bitácora!$D$5:$D$1036129,F415,Bitácora!$AN$5:$AN$1036129,V415,Bitácora!$E$5:$E$1036129,L415,Bitácora!$AM$5:$AM$1036129,AA418)=0," ",SUMIFS(Bitácora!$Y$5:$Y$1036129,Bitácora!$D$5:$D$1036129,F415,Bitácora!$AN$5:$AN$1036129,V415,Bitácora!$E$5:$E$1036129,L415,Bitácora!$AM$5:$AM$1036129,AA418))</f>
        <v xml:space="preserve"> </v>
      </c>
      <c r="AG418" s="615"/>
      <c r="AH418" s="615"/>
      <c r="AI418" s="615"/>
      <c r="AJ418" s="605" t="str">
        <f>IF(SUMIFS(Bitácora!$Z$5:$Z$1036129,Bitácora!$D$5:$D$1036129,F415,Bitácora!$AN$5:$AN$1036129,V415,Bitácora!$E$5:$E$1036129,L415,Bitácora!$AM$5:$AM$1036129,AA418)=0," ",SUMIFS(Bitácora!$Z$5:$Z$1036129,Bitácora!$D$5:$D$1036129,F415,Bitácora!$AN$5:$AN$1036129,V415,Bitácora!$E$5:$E$1036129,L415,Bitácora!$AM$5:$AM$1036129,AA418))</f>
        <v xml:space="preserve"> </v>
      </c>
      <c r="AK418" s="615"/>
      <c r="AL418" s="615"/>
      <c r="AM418" s="615"/>
      <c r="AN418" s="605" t="str">
        <f>IF(SUMIFS(Bitácora!$AA$5:$AA$1036129,Bitácora!$D$5:$D$1036129,F415,Bitácora!$AN$5:$AN$1036129,V415,Bitácora!$E$5:$E$1036129,L415,Bitácora!$AM$5:$AM$1036129,AA418)=0," ",SUMIFS(Bitácora!$AA$5:$AA$1036129,Bitácora!$D$5:$D$1036129,F415,Bitácora!$AN$5:$AN$1036129,V415,Bitácora!$E$5:$E$1036129,L415,Bitácora!$AM$5:$AM$1036129,AA418))</f>
        <v xml:space="preserve"> </v>
      </c>
      <c r="AO418" s="615"/>
      <c r="AP418" s="615"/>
      <c r="AQ418" s="615"/>
      <c r="AR418" s="606" t="str">
        <f>IF(SUMIFS(Bitácora!$AE$5:$AE$1036129,Bitácora!$D$5:$D$1036129,F415,Bitácora!$AN$5:$AN$1036129,V415,Bitácora!$E$5:$E$1036129,L415,Bitácora!$AM$5:$AM$1036129,AA418)=0," ",SUMIFS(Bitácora!$AE$5:$AE$1036129,Bitácora!$D$5:$D$1036129,F415,Bitácora!$AN$5:$AN$1036129,V415,Bitácora!$E$5:$E$1036129,L415,Bitácora!$AM$5:$AM$1036129,AA418))</f>
        <v xml:space="preserve"> </v>
      </c>
      <c r="AS418" s="606"/>
      <c r="AT418" s="606"/>
      <c r="AU418" s="606" t="str">
        <f>IF(SUMIFS(Bitácora!$AF$5:$AF$1036129,Bitácora!$D$5:$D$1036129,F415,Bitácora!$AN$5:$AN$1036129,V415,Bitácora!$E$5:$E$1036129,L415,Bitácora!$AM$5:$AM$1036129,AA418)=0," ",SUMIFS(Bitácora!$AF$5:$AF$1036129,Bitácora!$D$5:$D$1036129,F415,Bitácora!$AN$5:$AN$1036129,V415,Bitácora!$E$5:$E$1036129,L415,Bitácora!$AM$5:$AM$1036129,AA418))</f>
        <v xml:space="preserve"> </v>
      </c>
      <c r="AV418" s="617"/>
      <c r="AW418" s="617"/>
      <c r="AX418" s="632"/>
      <c r="AY418" s="655"/>
      <c r="AZ418" s="657"/>
      <c r="BA418" s="657"/>
      <c r="BB418" s="657"/>
      <c r="BC418" s="657"/>
      <c r="BD418" s="657"/>
      <c r="BE418" s="657"/>
      <c r="BF418" s="657"/>
      <c r="BG418" s="657"/>
      <c r="BH418" s="657"/>
      <c r="BI418" s="657"/>
      <c r="BJ418" s="657"/>
      <c r="BK418" s="657"/>
      <c r="BL418" s="657"/>
      <c r="BM418" s="657"/>
      <c r="BN418" s="657"/>
      <c r="BO418" s="657"/>
      <c r="BP418" s="657"/>
      <c r="BQ418" s="657"/>
      <c r="BR418" s="657"/>
      <c r="BS418" s="657"/>
      <c r="BT418" s="657"/>
      <c r="BU418" s="657"/>
      <c r="BV418" s="657"/>
      <c r="BW418" s="657"/>
      <c r="BX418" s="613" t="str">
        <f>IF(Portada!$A$1="www.fly-logics.com","FEB",0)</f>
        <v>FEB</v>
      </c>
      <c r="BY418" s="614"/>
      <c r="BZ418" s="614"/>
      <c r="CA418" s="614"/>
      <c r="CB418" s="614"/>
      <c r="CC418" s="605" t="str">
        <f>IF(SUMIFS(Bitácora!$Y$5:$Y$1036129,Bitácora!$D$5:$D$1036129,BC415,Bitácora!$AN$5:$AN$1036129,BS415,Bitácora!$E$5:$E$1036129,BI415,Bitácora!$AM$5:$AM$1036129,BX418)=0," ",SUMIFS(Bitácora!$Y$5:$Y$1036129,Bitácora!$D$5:$D$1036129,BC415,Bitácora!$AN$5:$AN$1036129,BS415,Bitácora!$E$5:$E$1036129,BI415,Bitácora!$AM$5:$AM$1036129,BX418))</f>
        <v xml:space="preserve"> </v>
      </c>
      <c r="CD418" s="615"/>
      <c r="CE418" s="615"/>
      <c r="CF418" s="615"/>
      <c r="CG418" s="605" t="str">
        <f>IF(SUMIFS(Bitácora!$Z$5:$Z$1036129,Bitácora!$D$5:$D$1036129,BC415,Bitácora!$AN$5:$AN$1036129,BS415,Bitácora!$E$5:$E$1036129,BI415,Bitácora!$AM$5:$AM$1036129,BX418)=0," ",SUMIFS(Bitácora!$Z$5:$Z$1036129,Bitácora!$D$5:$D$1036129,BC415,Bitácora!$AN$5:$AN$1036129,BS415,Bitácora!$E$5:$E$1036129,BI415,Bitácora!$AM$5:$AM$1036129,BX418))</f>
        <v xml:space="preserve"> </v>
      </c>
      <c r="CH418" s="615"/>
      <c r="CI418" s="615"/>
      <c r="CJ418" s="615"/>
      <c r="CK418" s="605" t="str">
        <f>IF(SUMIFS(Bitácora!$AA$5:$AA$1036129,Bitácora!$D$5:$D$1036129,BC415,Bitácora!$AN$5:$AN$1036129,BS415,Bitácora!$E$5:$E$1036129,BI415,Bitácora!$AM$5:$AM$1036129,BX418)=0," ",SUMIFS(Bitácora!$AA$5:$AA$1036129,Bitácora!$D$5:$D$1036129,BC415,Bitácora!$AN$5:$AN$1036129,BS415,Bitácora!$E$5:$E$1036129,BI415,Bitácora!$AM$5:$AM$1036129,BX418))</f>
        <v xml:space="preserve"> </v>
      </c>
      <c r="CL418" s="615"/>
      <c r="CM418" s="615"/>
      <c r="CN418" s="615"/>
      <c r="CO418" s="606" t="str">
        <f>IF(SUMIFS(Bitácora!$AE$5:$AE$1036129,Bitácora!$D$5:$D$1036129,BC415,Bitácora!$AN$5:$AN$1036129,BS415,Bitácora!$E$5:$E$1036129,BI415,Bitácora!$AM$5:$AM$1036129,BX418)=0," ",SUMIFS(Bitácora!$AE$5:$AE$1036129,Bitácora!$D$5:$D$1036129,BC415,Bitácora!$AN$5:$AN$1036129,BS415,Bitácora!$E$5:$E$1036129,BI415,Bitácora!$AM$5:$AM$1036129,BX418))</f>
        <v xml:space="preserve"> </v>
      </c>
      <c r="CP418" s="606"/>
      <c r="CQ418" s="606"/>
      <c r="CR418" s="606" t="str">
        <f>IF(SUMIFS(Bitácora!$AF$5:$AF$1036129,Bitácora!$D$5:$D$1036129,BC415,Bitácora!$AN$5:$AN$1036129,BS415,Bitácora!$E$5:$E$1036129,BI415,Bitácora!$AM$5:$AM$1036129,BX418)=0," ",SUMIFS(Bitácora!$AF$5:$AF$1036129,Bitácora!$D$5:$D$1036129,BC415,Bitácora!$AN$5:$AN$1036129,BS415,Bitácora!$E$5:$E$1036129,BI415,Bitácora!$AM$5:$AM$1036129,BX418))</f>
        <v xml:space="preserve"> </v>
      </c>
      <c r="CS418" s="617"/>
      <c r="CT418" s="617"/>
      <c r="CU418" s="632"/>
      <c r="CV418" s="276"/>
      <c r="CW418" s="244"/>
      <c r="CX418" s="655"/>
      <c r="CY418" s="657"/>
      <c r="CZ418" s="657"/>
      <c r="DA418" s="657"/>
      <c r="DB418" s="657"/>
      <c r="DC418" s="657"/>
      <c r="DD418" s="657"/>
      <c r="DE418" s="657"/>
      <c r="DF418" s="657"/>
      <c r="DG418" s="657"/>
      <c r="DH418" s="657"/>
      <c r="DI418" s="657"/>
      <c r="DJ418" s="657"/>
      <c r="DK418" s="657"/>
      <c r="DL418" s="657"/>
      <c r="DM418" s="657"/>
      <c r="DN418" s="657"/>
      <c r="DO418" s="657"/>
      <c r="DP418" s="657"/>
      <c r="DQ418" s="657"/>
      <c r="DR418" s="657"/>
      <c r="DS418" s="657"/>
      <c r="DT418" s="657"/>
      <c r="DU418" s="657"/>
      <c r="DV418" s="657"/>
      <c r="DW418" s="613" t="str">
        <f>IF(Portada!$A$1="www.fly-logics.com","FEB",0)</f>
        <v>FEB</v>
      </c>
      <c r="DX418" s="614"/>
      <c r="DY418" s="614"/>
      <c r="DZ418" s="614"/>
      <c r="EA418" s="614"/>
      <c r="EB418" s="605" t="str">
        <f>IF(SUMIFS(Bitácora!$Y$5:$Y$1036129,Bitácora!$D$5:$D$1036129,DB415,Bitácora!$AN$5:$AN$1036129,DR415,Bitácora!$E$5:$E$1036129,DH415,Bitácora!$AM$5:$AM$1036129,DW418)=0," ",SUMIFS(Bitácora!$Y$5:$Y$1036129,Bitácora!$D$5:$D$1036129,DB415,Bitácora!$AN$5:$AN$1036129,DR415,Bitácora!$E$5:$E$1036129,DH415,Bitácora!$AM$5:$AM$1036129,DW418))</f>
        <v xml:space="preserve"> </v>
      </c>
      <c r="EC418" s="615"/>
      <c r="ED418" s="615"/>
      <c r="EE418" s="615"/>
      <c r="EF418" s="605" t="str">
        <f>IF(SUMIFS(Bitácora!$Z$5:$Z$1036129,Bitácora!$D$5:$D$1036129,DB415,Bitácora!$AN$5:$AN$1036129,DR415,Bitácora!$E$5:$E$1036129,DH415,Bitácora!$AM$5:$AM$1036129,DW418)=0," ",SUMIFS(Bitácora!$Z$5:$Z$1036129,Bitácora!$D$5:$D$1036129,DB415,Bitácora!$AN$5:$AN$1036129,DR415,Bitácora!$E$5:$E$1036129,DH415,Bitácora!$AM$5:$AM$1036129,DW418))</f>
        <v xml:space="preserve"> </v>
      </c>
      <c r="EG418" s="615"/>
      <c r="EH418" s="615"/>
      <c r="EI418" s="615"/>
      <c r="EJ418" s="605" t="str">
        <f>IF(SUMIFS(Bitácora!$AA$5:$AA$1036129,Bitácora!$D$5:$D$1036129,DB415,Bitácora!$AN$5:$AN$1036129,DR415,Bitácora!$E$5:$E$1036129,DH415,Bitácora!$AM$5:$AM$1036129,DW418)=0," ",SUMIFS(Bitácora!$AA$5:$AA$1036129,Bitácora!$D$5:$D$1036129,DB415,Bitácora!$AN$5:$AN$1036129,DR415,Bitácora!$E$5:$E$1036129,DH415,Bitácora!$AM$5:$AM$1036129,DW418))</f>
        <v xml:space="preserve"> </v>
      </c>
      <c r="EK418" s="615"/>
      <c r="EL418" s="615"/>
      <c r="EM418" s="615"/>
      <c r="EN418" s="606" t="str">
        <f>IF(SUMIFS(Bitácora!$AE$5:$AE$1036129,Bitácora!$D$5:$D$1036129,DB415,Bitácora!$AN$5:$AN$1036129,DR415,Bitácora!$E$5:$E$1036129,DH415,Bitácora!$AM$5:$AM$1036129,DW418)=0," ",SUMIFS(Bitácora!$AE$5:$AE$1036129,Bitácora!$D$5:$D$1036129,DB415,Bitácora!$AN$5:$AN$1036129,DR415,Bitácora!$E$5:$E$1036129,DH415,Bitácora!$AM$5:$AM$1036129,DW418))</f>
        <v xml:space="preserve"> </v>
      </c>
      <c r="EO418" s="606"/>
      <c r="EP418" s="606"/>
      <c r="EQ418" s="606" t="str">
        <f>IF(SUMIFS(Bitácora!$AF$5:$AF$1036129,Bitácora!$D$5:$D$1036129,DB415,Bitácora!$AN$5:$AN$1036129,DR415,Bitácora!$E$5:$E$1036129,DH415,Bitácora!$AM$5:$AM$1036129,DW418)=0," ",SUMIFS(Bitácora!$AF$5:$AF$1036129,Bitácora!$D$5:$D$1036129,DB415,Bitácora!$AN$5:$AN$1036129,DR415,Bitácora!$E$5:$E$1036129,DH415,Bitácora!$AM$5:$AM$1036129,DW418))</f>
        <v xml:space="preserve"> </v>
      </c>
      <c r="ER418" s="617"/>
      <c r="ES418" s="617"/>
      <c r="ET418" s="632"/>
      <c r="EU418" s="655"/>
      <c r="EV418" s="657"/>
      <c r="EW418" s="657"/>
      <c r="EX418" s="657"/>
      <c r="EY418" s="657"/>
      <c r="EZ418" s="657"/>
      <c r="FA418" s="657"/>
      <c r="FB418" s="657"/>
      <c r="FC418" s="657"/>
      <c r="FD418" s="657"/>
      <c r="FE418" s="657"/>
      <c r="FF418" s="657"/>
      <c r="FG418" s="657"/>
      <c r="FH418" s="657"/>
      <c r="FI418" s="657"/>
      <c r="FJ418" s="657"/>
      <c r="FK418" s="657"/>
      <c r="FL418" s="657"/>
      <c r="FM418" s="657"/>
      <c r="FN418" s="657"/>
      <c r="FO418" s="657"/>
      <c r="FP418" s="657"/>
      <c r="FQ418" s="657"/>
      <c r="FR418" s="657"/>
      <c r="FS418" s="657"/>
      <c r="FT418" s="613" t="str">
        <f>IF(Portada!$A$1="www.fly-logics.com","FEB",0)</f>
        <v>FEB</v>
      </c>
      <c r="FU418" s="614"/>
      <c r="FV418" s="614"/>
      <c r="FW418" s="614"/>
      <c r="FX418" s="614"/>
      <c r="FY418" s="605" t="str">
        <f>IF(SUMIFS(Bitácora!$Y$5:$Y$1036129,Bitácora!$D$5:$D$1036129,EY415,Bitácora!$AN$5:$AN$1036129,FO415,Bitácora!$E$5:$E$1036129,FE415,Bitácora!$AM$5:$AM$1036129,FT418)=0," ",SUMIFS(Bitácora!$Y$5:$Y$1036129,Bitácora!$D$5:$D$1036129,EY415,Bitácora!$AN$5:$AN$1036129,FO415,Bitácora!$E$5:$E$1036129,FE415,Bitácora!$AM$5:$AM$1036129,FT418))</f>
        <v xml:space="preserve"> </v>
      </c>
      <c r="FZ418" s="615"/>
      <c r="GA418" s="615"/>
      <c r="GB418" s="615"/>
      <c r="GC418" s="605" t="str">
        <f>IF(SUMIFS(Bitácora!$Z$5:$Z$1036129,Bitácora!$D$5:$D$1036129,EY415,Bitácora!$AN$5:$AN$1036129,FO415,Bitácora!$E$5:$E$1036129,FE415,Bitácora!$AM$5:$AM$1036129,FT418)=0," ",SUMIFS(Bitácora!$Z$5:$Z$1036129,Bitácora!$D$5:$D$1036129,EY415,Bitácora!$AN$5:$AN$1036129,FO415,Bitácora!$E$5:$E$1036129,FE415,Bitácora!$AM$5:$AM$1036129,FT418))</f>
        <v xml:space="preserve"> </v>
      </c>
      <c r="GD418" s="615"/>
      <c r="GE418" s="615"/>
      <c r="GF418" s="615"/>
      <c r="GG418" s="605" t="str">
        <f>IF(SUMIFS(Bitácora!$AA$5:$AA$1036129,Bitácora!$D$5:$D$1036129,EY415,Bitácora!$AN$5:$AN$1036129,FO415,Bitácora!$E$5:$E$1036129,FE415,Bitácora!$AM$5:$AM$1036129,FT418)=0," ",SUMIFS(Bitácora!$AA$5:$AA$1036129,Bitácora!$D$5:$D$1036129,EY415,Bitácora!$AN$5:$AN$1036129,FO415,Bitácora!$E$5:$E$1036129,FE415,Bitácora!$AM$5:$AM$1036129,FT418))</f>
        <v xml:space="preserve"> </v>
      </c>
      <c r="GH418" s="615"/>
      <c r="GI418" s="615"/>
      <c r="GJ418" s="615"/>
      <c r="GK418" s="606" t="str">
        <f>IF(SUMIFS(Bitácora!$AE$5:$AE$1036129,Bitácora!$D$5:$D$1036129,EY415,Bitácora!$AN$5:$AN$1036129,FO415,Bitácora!$E$5:$E$1036129,FE415,Bitácora!$AM$5:$AM$1036129,FT418)=0," ",SUMIFS(Bitácora!$AE$5:$AE$1036129,Bitácora!$D$5:$D$1036129,EY415,Bitácora!$AN$5:$AN$1036129,FO415,Bitácora!$E$5:$E$1036129,FE415,Bitácora!$AM$5:$AM$1036129,FT418))</f>
        <v xml:space="preserve"> </v>
      </c>
      <c r="GL418" s="606"/>
      <c r="GM418" s="606"/>
      <c r="GN418" s="606" t="str">
        <f>IF(SUMIFS(Bitácora!$AF$5:$AF$1036129,Bitácora!$D$5:$D$1036129,EY415,Bitácora!$AN$5:$AN$1036129,FO415,Bitácora!$E$5:$E$1036129,FE415,Bitácora!$AM$5:$AM$1036129,FT418)=0," ",SUMIFS(Bitácora!$AF$5:$AF$1036129,Bitácora!$D$5:$D$1036129,EY415,Bitácora!$AN$5:$AN$1036129,FO415,Bitácora!$E$5:$E$1036129,FE415,Bitácora!$AM$5:$AM$1036129,FT418))</f>
        <v xml:space="preserve"> </v>
      </c>
      <c r="GO418" s="617"/>
      <c r="GP418" s="617"/>
      <c r="GQ418" s="632"/>
      <c r="GR418" s="6"/>
    </row>
    <row r="419" spans="1:200" ht="10.5" customHeight="1" x14ac:dyDescent="0.25">
      <c r="A419" s="244"/>
      <c r="B419" s="630"/>
      <c r="C419" s="648" t="str">
        <f>IF(Portada!$A$1="www.fly-logics.com","TIEMPO DE VUELO",0)</f>
        <v>TIEMPO DE VUELO</v>
      </c>
      <c r="D419" s="648"/>
      <c r="E419" s="648"/>
      <c r="F419" s="648"/>
      <c r="G419" s="648"/>
      <c r="H419" s="648"/>
      <c r="I419" s="648"/>
      <c r="J419" s="648"/>
      <c r="K419" s="648"/>
      <c r="L419" s="648"/>
      <c r="M419" s="648"/>
      <c r="N419" s="625"/>
      <c r="O419" s="648" t="str">
        <f>IF(Portada!$A$1="www.fly-logics.com","TIEMPO MEDIO",0)</f>
        <v>TIEMPO MEDIO</v>
      </c>
      <c r="P419" s="648"/>
      <c r="Q419" s="648"/>
      <c r="R419" s="648"/>
      <c r="S419" s="648"/>
      <c r="T419" s="648"/>
      <c r="U419" s="648"/>
      <c r="V419" s="648"/>
      <c r="W419" s="648"/>
      <c r="X419" s="648"/>
      <c r="Y419" s="648"/>
      <c r="Z419" s="15"/>
      <c r="AA419" s="614"/>
      <c r="AB419" s="614"/>
      <c r="AC419" s="614"/>
      <c r="AD419" s="614"/>
      <c r="AE419" s="614"/>
      <c r="AF419" s="615"/>
      <c r="AG419" s="616"/>
      <c r="AH419" s="616"/>
      <c r="AI419" s="615"/>
      <c r="AJ419" s="615"/>
      <c r="AK419" s="616"/>
      <c r="AL419" s="616"/>
      <c r="AM419" s="615"/>
      <c r="AN419" s="615"/>
      <c r="AO419" s="616"/>
      <c r="AP419" s="616"/>
      <c r="AQ419" s="615"/>
      <c r="AR419" s="606"/>
      <c r="AS419" s="606"/>
      <c r="AT419" s="606"/>
      <c r="AU419" s="617"/>
      <c r="AV419" s="618"/>
      <c r="AW419" s="617"/>
      <c r="AX419" s="632"/>
      <c r="AY419" s="630"/>
      <c r="AZ419" s="648" t="str">
        <f>IF(Portada!$A$1="www.fly-logics.com","TIEMPO DE VUELO",0)</f>
        <v>TIEMPO DE VUELO</v>
      </c>
      <c r="BA419" s="648"/>
      <c r="BB419" s="648"/>
      <c r="BC419" s="648"/>
      <c r="BD419" s="648"/>
      <c r="BE419" s="648"/>
      <c r="BF419" s="648"/>
      <c r="BG419" s="648"/>
      <c r="BH419" s="648"/>
      <c r="BI419" s="648"/>
      <c r="BJ419" s="648"/>
      <c r="BK419" s="625"/>
      <c r="BL419" s="648" t="str">
        <f>IF(Portada!$A$1="www.fly-logics.com","TIEMPO MEDIO",0)</f>
        <v>TIEMPO MEDIO</v>
      </c>
      <c r="BM419" s="648"/>
      <c r="BN419" s="648"/>
      <c r="BO419" s="648"/>
      <c r="BP419" s="648"/>
      <c r="BQ419" s="648"/>
      <c r="BR419" s="648"/>
      <c r="BS419" s="648"/>
      <c r="BT419" s="648"/>
      <c r="BU419" s="648"/>
      <c r="BV419" s="648"/>
      <c r="BW419" s="15"/>
      <c r="BX419" s="614"/>
      <c r="BY419" s="614"/>
      <c r="BZ419" s="614"/>
      <c r="CA419" s="614"/>
      <c r="CB419" s="614"/>
      <c r="CC419" s="615"/>
      <c r="CD419" s="616"/>
      <c r="CE419" s="616"/>
      <c r="CF419" s="615"/>
      <c r="CG419" s="615"/>
      <c r="CH419" s="616"/>
      <c r="CI419" s="616"/>
      <c r="CJ419" s="615"/>
      <c r="CK419" s="615"/>
      <c r="CL419" s="616"/>
      <c r="CM419" s="616"/>
      <c r="CN419" s="615"/>
      <c r="CO419" s="606"/>
      <c r="CP419" s="606"/>
      <c r="CQ419" s="606"/>
      <c r="CR419" s="617"/>
      <c r="CS419" s="618"/>
      <c r="CT419" s="617"/>
      <c r="CU419" s="632"/>
      <c r="CV419" s="276"/>
      <c r="CW419" s="244"/>
      <c r="CX419" s="630"/>
      <c r="CY419" s="648" t="str">
        <f>IF(Portada!$A$1="www.fly-logics.com","TIEMPO DE VUELO",0)</f>
        <v>TIEMPO DE VUELO</v>
      </c>
      <c r="CZ419" s="648"/>
      <c r="DA419" s="648"/>
      <c r="DB419" s="648"/>
      <c r="DC419" s="648"/>
      <c r="DD419" s="648"/>
      <c r="DE419" s="648"/>
      <c r="DF419" s="648"/>
      <c r="DG419" s="648"/>
      <c r="DH419" s="648"/>
      <c r="DI419" s="648"/>
      <c r="DJ419" s="625"/>
      <c r="DK419" s="648" t="str">
        <f>IF(Portada!$A$1="www.fly-logics.com","TIEMPO MEDIO",0)</f>
        <v>TIEMPO MEDIO</v>
      </c>
      <c r="DL419" s="648"/>
      <c r="DM419" s="648"/>
      <c r="DN419" s="648"/>
      <c r="DO419" s="648"/>
      <c r="DP419" s="648"/>
      <c r="DQ419" s="648"/>
      <c r="DR419" s="648"/>
      <c r="DS419" s="648"/>
      <c r="DT419" s="648"/>
      <c r="DU419" s="648"/>
      <c r="DV419" s="15"/>
      <c r="DW419" s="614"/>
      <c r="DX419" s="614"/>
      <c r="DY419" s="614"/>
      <c r="DZ419" s="614"/>
      <c r="EA419" s="614"/>
      <c r="EB419" s="615"/>
      <c r="EC419" s="616"/>
      <c r="ED419" s="616"/>
      <c r="EE419" s="615"/>
      <c r="EF419" s="615"/>
      <c r="EG419" s="616"/>
      <c r="EH419" s="616"/>
      <c r="EI419" s="615"/>
      <c r="EJ419" s="615"/>
      <c r="EK419" s="616"/>
      <c r="EL419" s="616"/>
      <c r="EM419" s="615"/>
      <c r="EN419" s="606"/>
      <c r="EO419" s="606"/>
      <c r="EP419" s="606"/>
      <c r="EQ419" s="617"/>
      <c r="ER419" s="618"/>
      <c r="ES419" s="617"/>
      <c r="ET419" s="632"/>
      <c r="EU419" s="630"/>
      <c r="EV419" s="648" t="str">
        <f>IF(Portada!$A$1="www.fly-logics.com","TIEMPO DE VUELO",0)</f>
        <v>TIEMPO DE VUELO</v>
      </c>
      <c r="EW419" s="648"/>
      <c r="EX419" s="648"/>
      <c r="EY419" s="648"/>
      <c r="EZ419" s="648"/>
      <c r="FA419" s="648"/>
      <c r="FB419" s="648"/>
      <c r="FC419" s="648"/>
      <c r="FD419" s="648"/>
      <c r="FE419" s="648"/>
      <c r="FF419" s="648"/>
      <c r="FG419" s="625"/>
      <c r="FH419" s="648" t="str">
        <f>IF(Portada!$A$1="www.fly-logics.com","TIEMPO MEDIO",0)</f>
        <v>TIEMPO MEDIO</v>
      </c>
      <c r="FI419" s="648"/>
      <c r="FJ419" s="648"/>
      <c r="FK419" s="648"/>
      <c r="FL419" s="648"/>
      <c r="FM419" s="648"/>
      <c r="FN419" s="648"/>
      <c r="FO419" s="648"/>
      <c r="FP419" s="648"/>
      <c r="FQ419" s="648"/>
      <c r="FR419" s="648"/>
      <c r="FS419" s="15"/>
      <c r="FT419" s="614"/>
      <c r="FU419" s="614"/>
      <c r="FV419" s="614"/>
      <c r="FW419" s="614"/>
      <c r="FX419" s="614"/>
      <c r="FY419" s="615"/>
      <c r="FZ419" s="616"/>
      <c r="GA419" s="616"/>
      <c r="GB419" s="615"/>
      <c r="GC419" s="615"/>
      <c r="GD419" s="616"/>
      <c r="GE419" s="616"/>
      <c r="GF419" s="615"/>
      <c r="GG419" s="615"/>
      <c r="GH419" s="616"/>
      <c r="GI419" s="616"/>
      <c r="GJ419" s="615"/>
      <c r="GK419" s="606"/>
      <c r="GL419" s="606"/>
      <c r="GM419" s="606"/>
      <c r="GN419" s="617"/>
      <c r="GO419" s="618"/>
      <c r="GP419" s="617"/>
      <c r="GQ419" s="632"/>
      <c r="GR419" s="6"/>
    </row>
    <row r="420" spans="1:200" ht="8.85" customHeight="1" x14ac:dyDescent="0.25">
      <c r="A420" s="244"/>
      <c r="B420" s="630"/>
      <c r="C420" s="649"/>
      <c r="D420" s="649"/>
      <c r="E420" s="649"/>
      <c r="F420" s="649"/>
      <c r="G420" s="649"/>
      <c r="H420" s="649"/>
      <c r="I420" s="649"/>
      <c r="J420" s="649"/>
      <c r="K420" s="649"/>
      <c r="L420" s="649"/>
      <c r="M420" s="649"/>
      <c r="N420" s="625"/>
      <c r="O420" s="649"/>
      <c r="P420" s="649"/>
      <c r="Q420" s="649"/>
      <c r="R420" s="649"/>
      <c r="S420" s="649"/>
      <c r="T420" s="649"/>
      <c r="U420" s="649"/>
      <c r="V420" s="649"/>
      <c r="W420" s="649"/>
      <c r="X420" s="649"/>
      <c r="Y420" s="649"/>
      <c r="Z420" s="15"/>
      <c r="AA420" s="614"/>
      <c r="AB420" s="614"/>
      <c r="AC420" s="614"/>
      <c r="AD420" s="614"/>
      <c r="AE420" s="614"/>
      <c r="AF420" s="615"/>
      <c r="AG420" s="615"/>
      <c r="AH420" s="615"/>
      <c r="AI420" s="615"/>
      <c r="AJ420" s="615"/>
      <c r="AK420" s="615"/>
      <c r="AL420" s="615"/>
      <c r="AM420" s="615"/>
      <c r="AN420" s="615"/>
      <c r="AO420" s="615"/>
      <c r="AP420" s="615"/>
      <c r="AQ420" s="615"/>
      <c r="AR420" s="606"/>
      <c r="AS420" s="606"/>
      <c r="AT420" s="606"/>
      <c r="AU420" s="617"/>
      <c r="AV420" s="617"/>
      <c r="AW420" s="617"/>
      <c r="AX420" s="632"/>
      <c r="AY420" s="630"/>
      <c r="AZ420" s="649"/>
      <c r="BA420" s="649"/>
      <c r="BB420" s="649"/>
      <c r="BC420" s="649"/>
      <c r="BD420" s="649"/>
      <c r="BE420" s="649"/>
      <c r="BF420" s="649"/>
      <c r="BG420" s="649"/>
      <c r="BH420" s="649"/>
      <c r="BI420" s="649"/>
      <c r="BJ420" s="649"/>
      <c r="BK420" s="625"/>
      <c r="BL420" s="649"/>
      <c r="BM420" s="649"/>
      <c r="BN420" s="649"/>
      <c r="BO420" s="649"/>
      <c r="BP420" s="649"/>
      <c r="BQ420" s="649"/>
      <c r="BR420" s="649"/>
      <c r="BS420" s="649"/>
      <c r="BT420" s="649"/>
      <c r="BU420" s="649"/>
      <c r="BV420" s="649"/>
      <c r="BW420" s="15"/>
      <c r="BX420" s="614"/>
      <c r="BY420" s="614"/>
      <c r="BZ420" s="614"/>
      <c r="CA420" s="614"/>
      <c r="CB420" s="614"/>
      <c r="CC420" s="615"/>
      <c r="CD420" s="615"/>
      <c r="CE420" s="615"/>
      <c r="CF420" s="615"/>
      <c r="CG420" s="615"/>
      <c r="CH420" s="615"/>
      <c r="CI420" s="615"/>
      <c r="CJ420" s="615"/>
      <c r="CK420" s="615"/>
      <c r="CL420" s="615"/>
      <c r="CM420" s="615"/>
      <c r="CN420" s="615"/>
      <c r="CO420" s="606"/>
      <c r="CP420" s="606"/>
      <c r="CQ420" s="606"/>
      <c r="CR420" s="617"/>
      <c r="CS420" s="617"/>
      <c r="CT420" s="617"/>
      <c r="CU420" s="632"/>
      <c r="CV420" s="276"/>
      <c r="CW420" s="244"/>
      <c r="CX420" s="630"/>
      <c r="CY420" s="649"/>
      <c r="CZ420" s="649"/>
      <c r="DA420" s="649"/>
      <c r="DB420" s="649"/>
      <c r="DC420" s="649"/>
      <c r="DD420" s="649"/>
      <c r="DE420" s="649"/>
      <c r="DF420" s="649"/>
      <c r="DG420" s="649"/>
      <c r="DH420" s="649"/>
      <c r="DI420" s="649"/>
      <c r="DJ420" s="625"/>
      <c r="DK420" s="649"/>
      <c r="DL420" s="649"/>
      <c r="DM420" s="649"/>
      <c r="DN420" s="649"/>
      <c r="DO420" s="649"/>
      <c r="DP420" s="649"/>
      <c r="DQ420" s="649"/>
      <c r="DR420" s="649"/>
      <c r="DS420" s="649"/>
      <c r="DT420" s="649"/>
      <c r="DU420" s="649"/>
      <c r="DV420" s="15"/>
      <c r="DW420" s="614"/>
      <c r="DX420" s="614"/>
      <c r="DY420" s="614"/>
      <c r="DZ420" s="614"/>
      <c r="EA420" s="614"/>
      <c r="EB420" s="615"/>
      <c r="EC420" s="615"/>
      <c r="ED420" s="615"/>
      <c r="EE420" s="615"/>
      <c r="EF420" s="615"/>
      <c r="EG420" s="615"/>
      <c r="EH420" s="615"/>
      <c r="EI420" s="615"/>
      <c r="EJ420" s="615"/>
      <c r="EK420" s="615"/>
      <c r="EL420" s="615"/>
      <c r="EM420" s="615"/>
      <c r="EN420" s="606"/>
      <c r="EO420" s="606"/>
      <c r="EP420" s="606"/>
      <c r="EQ420" s="617"/>
      <c r="ER420" s="617"/>
      <c r="ES420" s="617"/>
      <c r="ET420" s="632"/>
      <c r="EU420" s="630"/>
      <c r="EV420" s="649"/>
      <c r="EW420" s="649"/>
      <c r="EX420" s="649"/>
      <c r="EY420" s="649"/>
      <c r="EZ420" s="649"/>
      <c r="FA420" s="649"/>
      <c r="FB420" s="649"/>
      <c r="FC420" s="649"/>
      <c r="FD420" s="649"/>
      <c r="FE420" s="649"/>
      <c r="FF420" s="649"/>
      <c r="FG420" s="625"/>
      <c r="FH420" s="649"/>
      <c r="FI420" s="649"/>
      <c r="FJ420" s="649"/>
      <c r="FK420" s="649"/>
      <c r="FL420" s="649"/>
      <c r="FM420" s="649"/>
      <c r="FN420" s="649"/>
      <c r="FO420" s="649"/>
      <c r="FP420" s="649"/>
      <c r="FQ420" s="649"/>
      <c r="FR420" s="649"/>
      <c r="FS420" s="15"/>
      <c r="FT420" s="614"/>
      <c r="FU420" s="614"/>
      <c r="FV420" s="614"/>
      <c r="FW420" s="614"/>
      <c r="FX420" s="614"/>
      <c r="FY420" s="615"/>
      <c r="FZ420" s="615"/>
      <c r="GA420" s="615"/>
      <c r="GB420" s="615"/>
      <c r="GC420" s="615"/>
      <c r="GD420" s="615"/>
      <c r="GE420" s="615"/>
      <c r="GF420" s="615"/>
      <c r="GG420" s="615"/>
      <c r="GH420" s="615"/>
      <c r="GI420" s="615"/>
      <c r="GJ420" s="615"/>
      <c r="GK420" s="606"/>
      <c r="GL420" s="606"/>
      <c r="GM420" s="606"/>
      <c r="GN420" s="617"/>
      <c r="GO420" s="617"/>
      <c r="GP420" s="617"/>
      <c r="GQ420" s="632"/>
      <c r="GR420" s="6"/>
    </row>
    <row r="421" spans="1:200" ht="10.5" customHeight="1" x14ac:dyDescent="0.25">
      <c r="A421" s="244"/>
      <c r="B421" s="630"/>
      <c r="C421" s="1132" t="str">
        <f>IF(SUMIFS(Bitácora!$I$5:$I$1036129,Bitácora!$D$5:$D$1036129,F415,Bitácora!$AN$5:$AN$1036129,V415,Bitácora!$E$5:$E$1036129,L415)=0," ",SUMIFS(Bitácora!$I$5:$I$1036129,Bitácora!$D$5:$D$1036129,F415,Bitácora!$AN$5:$AN$1036129,V415,Bitácora!$E$5:$E$1036129,L415))</f>
        <v xml:space="preserve"> </v>
      </c>
      <c r="D421" s="1132"/>
      <c r="E421" s="1132"/>
      <c r="F421" s="1132"/>
      <c r="G421" s="1132"/>
      <c r="H421" s="1132"/>
      <c r="I421" s="1132"/>
      <c r="J421" s="1132"/>
      <c r="K421" s="1132"/>
      <c r="L421" s="1132"/>
      <c r="M421" s="1132"/>
      <c r="N421" s="625"/>
      <c r="O421" s="1132" t="str">
        <f t="shared" ref="O421" si="552">IF(IFERROR(C421/J424,"")=0,"",IFERROR(C421/J424,""))</f>
        <v/>
      </c>
      <c r="P421" s="1132"/>
      <c r="Q421" s="1132"/>
      <c r="R421" s="1132"/>
      <c r="S421" s="1132"/>
      <c r="T421" s="1132"/>
      <c r="U421" s="1132"/>
      <c r="V421" s="1132"/>
      <c r="W421" s="1132"/>
      <c r="X421" s="1132"/>
      <c r="Y421" s="1132"/>
      <c r="Z421" s="15"/>
      <c r="AA421" s="613" t="str">
        <f>IF(Portada!$A$1="www.fly-logics.com","MAR",0)</f>
        <v>MAR</v>
      </c>
      <c r="AB421" s="614"/>
      <c r="AC421" s="614"/>
      <c r="AD421" s="614"/>
      <c r="AE421" s="614"/>
      <c r="AF421" s="605" t="str">
        <f>IF(SUMIFS(Bitácora!$Y$5:$Y$1036129,Bitácora!$D$5:$D$1036129,F415,Bitácora!$AN$5:$AN$1036129,V415,Bitácora!$E$5:$E$1036129,L415,Bitácora!$AM$5:$AM$1036129,AA421)=0," ",SUMIFS(Bitácora!$Y$5:$Y$1036129,Bitácora!$D$5:$D$1036129,F415,Bitácora!$AN$5:$AN$1036129,V415,Bitácora!$E$5:$E$1036129,L415,Bitácora!$AM$5:$AM$1036129,AA421))</f>
        <v xml:space="preserve"> </v>
      </c>
      <c r="AG421" s="615"/>
      <c r="AH421" s="615"/>
      <c r="AI421" s="615"/>
      <c r="AJ421" s="605" t="str">
        <f>IF(SUMIFS(Bitácora!$Z$5:$Z$1036129,Bitácora!$D$5:$D$1036129,F415,Bitácora!$AN$5:$AN$1036129,V415,Bitácora!$E$5:$E$1036129,L415,Bitácora!$AM$5:$AM$1036129,AA421)=0," ",SUMIFS(Bitácora!$Z$5:$Z$1036129,Bitácora!$D$5:$D$1036129,F415,Bitácora!$AN$5:$AN$1036129,V415,Bitácora!$E$5:$E$1036129,L415,Bitácora!$AM$5:$AM$1036129,AA421))</f>
        <v xml:space="preserve"> </v>
      </c>
      <c r="AK421" s="615"/>
      <c r="AL421" s="615"/>
      <c r="AM421" s="615"/>
      <c r="AN421" s="605" t="str">
        <f>IF(SUMIFS(Bitácora!$AA$5:$AA$1036129,Bitácora!$D$5:$D$1036129,F415,Bitácora!$AN$5:$AN$1036129,V415,Bitácora!$E$5:$E$1036129,L415,Bitácora!$AM$5:$AM$1036129,AA421)=0," ",SUMIFS(Bitácora!$AA$5:$AA$1036129,Bitácora!$D$5:$D$1036129,F415,Bitácora!$AN$5:$AN$1036129,V415,Bitácora!$E$5:$E$1036129,L415,Bitácora!$AM$5:$AM$1036129,AA421))</f>
        <v xml:space="preserve"> </v>
      </c>
      <c r="AO421" s="615"/>
      <c r="AP421" s="615"/>
      <c r="AQ421" s="615"/>
      <c r="AR421" s="606" t="str">
        <f>IF(SUMIFS(Bitácora!$AE$5:$AE$1036129,Bitácora!$D$5:$D$1036129,F415,Bitácora!$AN$5:$AN$1036129,V415,Bitácora!$E$5:$E$1036129,L415,Bitácora!$AM$5:$AM$1036129,AA421)=0," ",SUMIFS(Bitácora!$AE$5:$AE$1036129,Bitácora!$D$5:$D$1036129,F415,Bitácora!$AN$5:$AN$1036129,V415,Bitácora!$E$5:$E$1036129,L415,Bitácora!$AM$5:$AM$1036129,AA421))</f>
        <v xml:space="preserve"> </v>
      </c>
      <c r="AS421" s="606"/>
      <c r="AT421" s="606"/>
      <c r="AU421" s="606" t="str">
        <f>IF(SUMIFS(Bitácora!$AF$5:$AF$1036129,Bitácora!$D$5:$D$1036129,F415,Bitácora!$AN$5:$AN$1036129,V415,Bitácora!$E$5:$E$1036129,L415,Bitácora!$AM$5:$AM$1036129,AA421)=0," ",SUMIFS(Bitácora!$AF$5:$AF$1036129,Bitácora!$D$5:$D$1036129,F415,Bitácora!$AN$5:$AN$1036129,V415,Bitácora!$E$5:$E$1036129,L415,Bitácora!$AM$5:$AM$1036129,AA421))</f>
        <v xml:space="preserve"> </v>
      </c>
      <c r="AV421" s="617"/>
      <c r="AW421" s="617"/>
      <c r="AX421" s="632"/>
      <c r="AY421" s="630"/>
      <c r="AZ421" s="1132" t="str">
        <f>IF(SUMIFS(Bitácora!$I$5:$I$1036129,Bitácora!$D$5:$D$1036129,BC415,Bitácora!$AN$5:$AN$1036129,BS415,Bitácora!$E$5:$E$1036129,BI415)=0," ",SUMIFS(Bitácora!$I$5:$I$1036129,Bitácora!$D$5:$D$1036129,BC415,Bitácora!$AN$5:$AN$1036129,BS415,Bitácora!$E$5:$E$1036129,BI415))</f>
        <v xml:space="preserve"> </v>
      </c>
      <c r="BA421" s="1132"/>
      <c r="BB421" s="1132"/>
      <c r="BC421" s="1132"/>
      <c r="BD421" s="1132"/>
      <c r="BE421" s="1132"/>
      <c r="BF421" s="1132"/>
      <c r="BG421" s="1132"/>
      <c r="BH421" s="1132"/>
      <c r="BI421" s="1132"/>
      <c r="BJ421" s="1132"/>
      <c r="BK421" s="625"/>
      <c r="BL421" s="1132" t="str">
        <f t="shared" ref="BL421" si="553">IF(IFERROR(AZ421/BG424,"")=0,"",IFERROR(AZ421/BG424,""))</f>
        <v/>
      </c>
      <c r="BM421" s="1132"/>
      <c r="BN421" s="1132"/>
      <c r="BO421" s="1132"/>
      <c r="BP421" s="1132"/>
      <c r="BQ421" s="1132"/>
      <c r="BR421" s="1132"/>
      <c r="BS421" s="1132"/>
      <c r="BT421" s="1132"/>
      <c r="BU421" s="1132"/>
      <c r="BV421" s="1132"/>
      <c r="BW421" s="15"/>
      <c r="BX421" s="613" t="str">
        <f>IF(Portada!$A$1="www.fly-logics.com","MAR",0)</f>
        <v>MAR</v>
      </c>
      <c r="BY421" s="614"/>
      <c r="BZ421" s="614"/>
      <c r="CA421" s="614"/>
      <c r="CB421" s="614"/>
      <c r="CC421" s="605" t="str">
        <f>IF(SUMIFS(Bitácora!$Y$5:$Y$1036129,Bitácora!$D$5:$D$1036129,BC415,Bitácora!$AN$5:$AN$1036129,BS415,Bitácora!$E$5:$E$1036129,BI415,Bitácora!$AM$5:$AM$1036129,BX421)=0," ",SUMIFS(Bitácora!$Y$5:$Y$1036129,Bitácora!$D$5:$D$1036129,BC415,Bitácora!$AN$5:$AN$1036129,BS415,Bitácora!$E$5:$E$1036129,BI415,Bitácora!$AM$5:$AM$1036129,BX421))</f>
        <v xml:space="preserve"> </v>
      </c>
      <c r="CD421" s="615"/>
      <c r="CE421" s="615"/>
      <c r="CF421" s="615"/>
      <c r="CG421" s="605" t="str">
        <f>IF(SUMIFS(Bitácora!$Z$5:$Z$1036129,Bitácora!$D$5:$D$1036129,BC415,Bitácora!$AN$5:$AN$1036129,BS415,Bitácora!$E$5:$E$1036129,BI415,Bitácora!$AM$5:$AM$1036129,BX421)=0," ",SUMIFS(Bitácora!$Z$5:$Z$1036129,Bitácora!$D$5:$D$1036129,BC415,Bitácora!$AN$5:$AN$1036129,BS415,Bitácora!$E$5:$E$1036129,BI415,Bitácora!$AM$5:$AM$1036129,BX421))</f>
        <v xml:space="preserve"> </v>
      </c>
      <c r="CH421" s="615"/>
      <c r="CI421" s="615"/>
      <c r="CJ421" s="615"/>
      <c r="CK421" s="605" t="str">
        <f>IF(SUMIFS(Bitácora!$AA$5:$AA$1036129,Bitácora!$D$5:$D$1036129,BC415,Bitácora!$AN$5:$AN$1036129,BS415,Bitácora!$E$5:$E$1036129,BI415,Bitácora!$AM$5:$AM$1036129,BX421)=0," ",SUMIFS(Bitácora!$AA$5:$AA$1036129,Bitácora!$D$5:$D$1036129,BC415,Bitácora!$AN$5:$AN$1036129,BS415,Bitácora!$E$5:$E$1036129,BI415,Bitácora!$AM$5:$AM$1036129,BX421))</f>
        <v xml:space="preserve"> </v>
      </c>
      <c r="CL421" s="615"/>
      <c r="CM421" s="615"/>
      <c r="CN421" s="615"/>
      <c r="CO421" s="606" t="str">
        <f>IF(SUMIFS(Bitácora!$AE$5:$AE$1036129,Bitácora!$D$5:$D$1036129,BC415,Bitácora!$AN$5:$AN$1036129,BS415,Bitácora!$E$5:$E$1036129,BI415,Bitácora!$AM$5:$AM$1036129,BX421)=0," ",SUMIFS(Bitácora!$AE$5:$AE$1036129,Bitácora!$D$5:$D$1036129,BC415,Bitácora!$AN$5:$AN$1036129,BS415,Bitácora!$E$5:$E$1036129,BI415,Bitácora!$AM$5:$AM$1036129,BX421))</f>
        <v xml:space="preserve"> </v>
      </c>
      <c r="CP421" s="606"/>
      <c r="CQ421" s="606"/>
      <c r="CR421" s="606" t="str">
        <f>IF(SUMIFS(Bitácora!$AF$5:$AF$1036129,Bitácora!$D$5:$D$1036129,BC415,Bitácora!$AN$5:$AN$1036129,BS415,Bitácora!$E$5:$E$1036129,BI415,Bitácora!$AM$5:$AM$1036129,BX421)=0," ",SUMIFS(Bitácora!$AF$5:$AF$1036129,Bitácora!$D$5:$D$1036129,BC415,Bitácora!$AN$5:$AN$1036129,BS415,Bitácora!$E$5:$E$1036129,BI415,Bitácora!$AM$5:$AM$1036129,BX421))</f>
        <v xml:space="preserve"> </v>
      </c>
      <c r="CS421" s="617"/>
      <c r="CT421" s="617"/>
      <c r="CU421" s="632"/>
      <c r="CV421" s="276"/>
      <c r="CW421" s="244"/>
      <c r="CX421" s="630"/>
      <c r="CY421" s="1132" t="str">
        <f>IF(SUMIFS(Bitácora!$I$5:$I$1036129,Bitácora!$D$5:$D$1036129,DB415,Bitácora!$AN$5:$AN$1036129,DR415,Bitácora!$E$5:$E$1036129,DH415)=0," ",SUMIFS(Bitácora!$I$5:$I$1036129,Bitácora!$D$5:$D$1036129,DB415,Bitácora!$AN$5:$AN$1036129,DR415,Bitácora!$E$5:$E$1036129,DH415))</f>
        <v xml:space="preserve"> </v>
      </c>
      <c r="CZ421" s="1132"/>
      <c r="DA421" s="1132"/>
      <c r="DB421" s="1132"/>
      <c r="DC421" s="1132"/>
      <c r="DD421" s="1132"/>
      <c r="DE421" s="1132"/>
      <c r="DF421" s="1132"/>
      <c r="DG421" s="1132"/>
      <c r="DH421" s="1132"/>
      <c r="DI421" s="1132"/>
      <c r="DJ421" s="625"/>
      <c r="DK421" s="1132" t="str">
        <f t="shared" ref="DK421" si="554">IF(IFERROR(CY421/DF424,"")=0,"",IFERROR(CY421/DF424,""))</f>
        <v/>
      </c>
      <c r="DL421" s="1132"/>
      <c r="DM421" s="1132"/>
      <c r="DN421" s="1132"/>
      <c r="DO421" s="1132"/>
      <c r="DP421" s="1132"/>
      <c r="DQ421" s="1132"/>
      <c r="DR421" s="1132"/>
      <c r="DS421" s="1132"/>
      <c r="DT421" s="1132"/>
      <c r="DU421" s="1132"/>
      <c r="DV421" s="15"/>
      <c r="DW421" s="613" t="str">
        <f>IF(Portada!$A$1="www.fly-logics.com","MAR",0)</f>
        <v>MAR</v>
      </c>
      <c r="DX421" s="614"/>
      <c r="DY421" s="614"/>
      <c r="DZ421" s="614"/>
      <c r="EA421" s="614"/>
      <c r="EB421" s="605" t="str">
        <f>IF(SUMIFS(Bitácora!$Y$5:$Y$1036129,Bitácora!$D$5:$D$1036129,DB415,Bitácora!$AN$5:$AN$1036129,DR415,Bitácora!$E$5:$E$1036129,DH415,Bitácora!$AM$5:$AM$1036129,DW421)=0," ",SUMIFS(Bitácora!$Y$5:$Y$1036129,Bitácora!$D$5:$D$1036129,DB415,Bitácora!$AN$5:$AN$1036129,DR415,Bitácora!$E$5:$E$1036129,DH415,Bitácora!$AM$5:$AM$1036129,DW421))</f>
        <v xml:space="preserve"> </v>
      </c>
      <c r="EC421" s="615"/>
      <c r="ED421" s="615"/>
      <c r="EE421" s="615"/>
      <c r="EF421" s="605" t="str">
        <f>IF(SUMIFS(Bitácora!$Z$5:$Z$1036129,Bitácora!$D$5:$D$1036129,DB415,Bitácora!$AN$5:$AN$1036129,DR415,Bitácora!$E$5:$E$1036129,DH415,Bitácora!$AM$5:$AM$1036129,DW421)=0," ",SUMIFS(Bitácora!$Z$5:$Z$1036129,Bitácora!$D$5:$D$1036129,DB415,Bitácora!$AN$5:$AN$1036129,DR415,Bitácora!$E$5:$E$1036129,DH415,Bitácora!$AM$5:$AM$1036129,DW421))</f>
        <v xml:space="preserve"> </v>
      </c>
      <c r="EG421" s="615"/>
      <c r="EH421" s="615"/>
      <c r="EI421" s="615"/>
      <c r="EJ421" s="605" t="str">
        <f>IF(SUMIFS(Bitácora!$AA$5:$AA$1036129,Bitácora!$D$5:$D$1036129,DB415,Bitácora!$AN$5:$AN$1036129,DR415,Bitácora!$E$5:$E$1036129,DH415,Bitácora!$AM$5:$AM$1036129,DW421)=0," ",SUMIFS(Bitácora!$AA$5:$AA$1036129,Bitácora!$D$5:$D$1036129,DB415,Bitácora!$AN$5:$AN$1036129,DR415,Bitácora!$E$5:$E$1036129,DH415,Bitácora!$AM$5:$AM$1036129,DW421))</f>
        <v xml:space="preserve"> </v>
      </c>
      <c r="EK421" s="615"/>
      <c r="EL421" s="615"/>
      <c r="EM421" s="615"/>
      <c r="EN421" s="606" t="str">
        <f>IF(SUMIFS(Bitácora!$AE$5:$AE$1036129,Bitácora!$D$5:$D$1036129,DB415,Bitácora!$AN$5:$AN$1036129,DR415,Bitácora!$E$5:$E$1036129,DH415,Bitácora!$AM$5:$AM$1036129,DW421)=0," ",SUMIFS(Bitácora!$AE$5:$AE$1036129,Bitácora!$D$5:$D$1036129,DB415,Bitácora!$AN$5:$AN$1036129,DR415,Bitácora!$E$5:$E$1036129,DH415,Bitácora!$AM$5:$AM$1036129,DW421))</f>
        <v xml:space="preserve"> </v>
      </c>
      <c r="EO421" s="606"/>
      <c r="EP421" s="606"/>
      <c r="EQ421" s="606" t="str">
        <f>IF(SUMIFS(Bitácora!$AF$5:$AF$1036129,Bitácora!$D$5:$D$1036129,DB415,Bitácora!$AN$5:$AN$1036129,DR415,Bitácora!$E$5:$E$1036129,DH415,Bitácora!$AM$5:$AM$1036129,DW421)=0," ",SUMIFS(Bitácora!$AF$5:$AF$1036129,Bitácora!$D$5:$D$1036129,DB415,Bitácora!$AN$5:$AN$1036129,DR415,Bitácora!$E$5:$E$1036129,DH415,Bitácora!$AM$5:$AM$1036129,DW421))</f>
        <v xml:space="preserve"> </v>
      </c>
      <c r="ER421" s="617"/>
      <c r="ES421" s="617"/>
      <c r="ET421" s="632"/>
      <c r="EU421" s="630"/>
      <c r="EV421" s="1132" t="str">
        <f>IF(SUMIFS(Bitácora!$I$5:$I$1036129,Bitácora!$D$5:$D$1036129,EY415,Bitácora!$AN$5:$AN$1036129,FO415,Bitácora!$E$5:$E$1036129,FE415)=0," ",SUMIFS(Bitácora!$I$5:$I$1036129,Bitácora!$D$5:$D$1036129,EY415,Bitácora!$AN$5:$AN$1036129,FO415,Bitácora!$E$5:$E$1036129,FE415))</f>
        <v xml:space="preserve"> </v>
      </c>
      <c r="EW421" s="1132"/>
      <c r="EX421" s="1132"/>
      <c r="EY421" s="1132"/>
      <c r="EZ421" s="1132"/>
      <c r="FA421" s="1132"/>
      <c r="FB421" s="1132"/>
      <c r="FC421" s="1132"/>
      <c r="FD421" s="1132"/>
      <c r="FE421" s="1132"/>
      <c r="FF421" s="1132"/>
      <c r="FG421" s="625"/>
      <c r="FH421" s="1132" t="str">
        <f t="shared" ref="FH421" si="555">IF(IFERROR(EV421/FC424,"")=0,"",IFERROR(EV421/FC424,""))</f>
        <v/>
      </c>
      <c r="FI421" s="1132"/>
      <c r="FJ421" s="1132"/>
      <c r="FK421" s="1132"/>
      <c r="FL421" s="1132"/>
      <c r="FM421" s="1132"/>
      <c r="FN421" s="1132"/>
      <c r="FO421" s="1132"/>
      <c r="FP421" s="1132"/>
      <c r="FQ421" s="1132"/>
      <c r="FR421" s="1132"/>
      <c r="FS421" s="15"/>
      <c r="FT421" s="613" t="str">
        <f>IF(Portada!$A$1="www.fly-logics.com","MAR",0)</f>
        <v>MAR</v>
      </c>
      <c r="FU421" s="614"/>
      <c r="FV421" s="614"/>
      <c r="FW421" s="614"/>
      <c r="FX421" s="614"/>
      <c r="FY421" s="605" t="str">
        <f>IF(SUMIFS(Bitácora!$Y$5:$Y$1036129,Bitácora!$D$5:$D$1036129,EY415,Bitácora!$AN$5:$AN$1036129,FO415,Bitácora!$E$5:$E$1036129,FE415,Bitácora!$AM$5:$AM$1036129,FT421)=0," ",SUMIFS(Bitácora!$Y$5:$Y$1036129,Bitácora!$D$5:$D$1036129,EY415,Bitácora!$AN$5:$AN$1036129,FO415,Bitácora!$E$5:$E$1036129,FE415,Bitácora!$AM$5:$AM$1036129,FT421))</f>
        <v xml:space="preserve"> </v>
      </c>
      <c r="FZ421" s="615"/>
      <c r="GA421" s="615"/>
      <c r="GB421" s="615"/>
      <c r="GC421" s="605" t="str">
        <f>IF(SUMIFS(Bitácora!$Z$5:$Z$1036129,Bitácora!$D$5:$D$1036129,EY415,Bitácora!$AN$5:$AN$1036129,FO415,Bitácora!$E$5:$E$1036129,FE415,Bitácora!$AM$5:$AM$1036129,FT421)=0," ",SUMIFS(Bitácora!$Z$5:$Z$1036129,Bitácora!$D$5:$D$1036129,EY415,Bitácora!$AN$5:$AN$1036129,FO415,Bitácora!$E$5:$E$1036129,FE415,Bitácora!$AM$5:$AM$1036129,FT421))</f>
        <v xml:space="preserve"> </v>
      </c>
      <c r="GD421" s="615"/>
      <c r="GE421" s="615"/>
      <c r="GF421" s="615"/>
      <c r="GG421" s="605" t="str">
        <f>IF(SUMIFS(Bitácora!$AA$5:$AA$1036129,Bitácora!$D$5:$D$1036129,EY415,Bitácora!$AN$5:$AN$1036129,FO415,Bitácora!$E$5:$E$1036129,FE415,Bitácora!$AM$5:$AM$1036129,FT421)=0," ",SUMIFS(Bitácora!$AA$5:$AA$1036129,Bitácora!$D$5:$D$1036129,EY415,Bitácora!$AN$5:$AN$1036129,FO415,Bitácora!$E$5:$E$1036129,FE415,Bitácora!$AM$5:$AM$1036129,FT421))</f>
        <v xml:space="preserve"> </v>
      </c>
      <c r="GH421" s="615"/>
      <c r="GI421" s="615"/>
      <c r="GJ421" s="615"/>
      <c r="GK421" s="606" t="str">
        <f>IF(SUMIFS(Bitácora!$AE$5:$AE$1036129,Bitácora!$D$5:$D$1036129,EY415,Bitácora!$AN$5:$AN$1036129,FO415,Bitácora!$E$5:$E$1036129,FE415,Bitácora!$AM$5:$AM$1036129,FT421)=0," ",SUMIFS(Bitácora!$AE$5:$AE$1036129,Bitácora!$D$5:$D$1036129,EY415,Bitácora!$AN$5:$AN$1036129,FO415,Bitácora!$E$5:$E$1036129,FE415,Bitácora!$AM$5:$AM$1036129,FT421))</f>
        <v xml:space="preserve"> </v>
      </c>
      <c r="GL421" s="606"/>
      <c r="GM421" s="606"/>
      <c r="GN421" s="606" t="str">
        <f>IF(SUMIFS(Bitácora!$AF$5:$AF$1036129,Bitácora!$D$5:$D$1036129,EY415,Bitácora!$AN$5:$AN$1036129,FO415,Bitácora!$E$5:$E$1036129,FE415,Bitácora!$AM$5:$AM$1036129,FT421)=0," ",SUMIFS(Bitácora!$AF$5:$AF$1036129,Bitácora!$D$5:$D$1036129,EY415,Bitácora!$AN$5:$AN$1036129,FO415,Bitácora!$E$5:$E$1036129,FE415,Bitácora!$AM$5:$AM$1036129,FT421))</f>
        <v xml:space="preserve"> </v>
      </c>
      <c r="GO421" s="617"/>
      <c r="GP421" s="617"/>
      <c r="GQ421" s="632"/>
      <c r="GR421" s="6"/>
    </row>
    <row r="422" spans="1:200" ht="8.85" customHeight="1" x14ac:dyDescent="0.25">
      <c r="A422" s="244"/>
      <c r="B422" s="630"/>
      <c r="C422" s="1133"/>
      <c r="D422" s="1133"/>
      <c r="E422" s="1133"/>
      <c r="F422" s="1133"/>
      <c r="G422" s="1133"/>
      <c r="H422" s="1133"/>
      <c r="I422" s="1133"/>
      <c r="J422" s="1133"/>
      <c r="K422" s="1133"/>
      <c r="L422" s="1133"/>
      <c r="M422" s="1133"/>
      <c r="N422" s="625"/>
      <c r="O422" s="1133"/>
      <c r="P422" s="1133"/>
      <c r="Q422" s="1133"/>
      <c r="R422" s="1133"/>
      <c r="S422" s="1133"/>
      <c r="T422" s="1133"/>
      <c r="U422" s="1133"/>
      <c r="V422" s="1133"/>
      <c r="W422" s="1133"/>
      <c r="X422" s="1133"/>
      <c r="Y422" s="1133"/>
      <c r="Z422" s="15"/>
      <c r="AA422" s="614"/>
      <c r="AB422" s="614"/>
      <c r="AC422" s="614"/>
      <c r="AD422" s="614"/>
      <c r="AE422" s="614"/>
      <c r="AF422" s="615"/>
      <c r="AG422" s="616"/>
      <c r="AH422" s="616"/>
      <c r="AI422" s="615"/>
      <c r="AJ422" s="615"/>
      <c r="AK422" s="616"/>
      <c r="AL422" s="616"/>
      <c r="AM422" s="615"/>
      <c r="AN422" s="615"/>
      <c r="AO422" s="616"/>
      <c r="AP422" s="616"/>
      <c r="AQ422" s="615"/>
      <c r="AR422" s="606"/>
      <c r="AS422" s="606"/>
      <c r="AT422" s="606"/>
      <c r="AU422" s="617"/>
      <c r="AV422" s="618"/>
      <c r="AW422" s="617"/>
      <c r="AX422" s="632"/>
      <c r="AY422" s="630"/>
      <c r="AZ422" s="1133"/>
      <c r="BA422" s="1133"/>
      <c r="BB422" s="1133"/>
      <c r="BC422" s="1133"/>
      <c r="BD422" s="1133"/>
      <c r="BE422" s="1133"/>
      <c r="BF422" s="1133"/>
      <c r="BG422" s="1133"/>
      <c r="BH422" s="1133"/>
      <c r="BI422" s="1133"/>
      <c r="BJ422" s="1133"/>
      <c r="BK422" s="625"/>
      <c r="BL422" s="1133"/>
      <c r="BM422" s="1133"/>
      <c r="BN422" s="1133"/>
      <c r="BO422" s="1133"/>
      <c r="BP422" s="1133"/>
      <c r="BQ422" s="1133"/>
      <c r="BR422" s="1133"/>
      <c r="BS422" s="1133"/>
      <c r="BT422" s="1133"/>
      <c r="BU422" s="1133"/>
      <c r="BV422" s="1133"/>
      <c r="BW422" s="15"/>
      <c r="BX422" s="614"/>
      <c r="BY422" s="614"/>
      <c r="BZ422" s="614"/>
      <c r="CA422" s="614"/>
      <c r="CB422" s="614"/>
      <c r="CC422" s="615"/>
      <c r="CD422" s="616"/>
      <c r="CE422" s="616"/>
      <c r="CF422" s="615"/>
      <c r="CG422" s="615"/>
      <c r="CH422" s="616"/>
      <c r="CI422" s="616"/>
      <c r="CJ422" s="615"/>
      <c r="CK422" s="615"/>
      <c r="CL422" s="616"/>
      <c r="CM422" s="616"/>
      <c r="CN422" s="615"/>
      <c r="CO422" s="606"/>
      <c r="CP422" s="606"/>
      <c r="CQ422" s="606"/>
      <c r="CR422" s="617"/>
      <c r="CS422" s="618"/>
      <c r="CT422" s="617"/>
      <c r="CU422" s="632"/>
      <c r="CV422" s="276"/>
      <c r="CW422" s="244"/>
      <c r="CX422" s="630"/>
      <c r="CY422" s="1133"/>
      <c r="CZ422" s="1133"/>
      <c r="DA422" s="1133"/>
      <c r="DB422" s="1133"/>
      <c r="DC422" s="1133"/>
      <c r="DD422" s="1133"/>
      <c r="DE422" s="1133"/>
      <c r="DF422" s="1133"/>
      <c r="DG422" s="1133"/>
      <c r="DH422" s="1133"/>
      <c r="DI422" s="1133"/>
      <c r="DJ422" s="625"/>
      <c r="DK422" s="1133"/>
      <c r="DL422" s="1133"/>
      <c r="DM422" s="1133"/>
      <c r="DN422" s="1133"/>
      <c r="DO422" s="1133"/>
      <c r="DP422" s="1133"/>
      <c r="DQ422" s="1133"/>
      <c r="DR422" s="1133"/>
      <c r="DS422" s="1133"/>
      <c r="DT422" s="1133"/>
      <c r="DU422" s="1133"/>
      <c r="DV422" s="15"/>
      <c r="DW422" s="614"/>
      <c r="DX422" s="614"/>
      <c r="DY422" s="614"/>
      <c r="DZ422" s="614"/>
      <c r="EA422" s="614"/>
      <c r="EB422" s="615"/>
      <c r="EC422" s="616"/>
      <c r="ED422" s="616"/>
      <c r="EE422" s="615"/>
      <c r="EF422" s="615"/>
      <c r="EG422" s="616"/>
      <c r="EH422" s="616"/>
      <c r="EI422" s="615"/>
      <c r="EJ422" s="615"/>
      <c r="EK422" s="616"/>
      <c r="EL422" s="616"/>
      <c r="EM422" s="615"/>
      <c r="EN422" s="606"/>
      <c r="EO422" s="606"/>
      <c r="EP422" s="606"/>
      <c r="EQ422" s="617"/>
      <c r="ER422" s="618"/>
      <c r="ES422" s="617"/>
      <c r="ET422" s="632"/>
      <c r="EU422" s="630"/>
      <c r="EV422" s="1133"/>
      <c r="EW422" s="1133"/>
      <c r="EX422" s="1133"/>
      <c r="EY422" s="1133"/>
      <c r="EZ422" s="1133"/>
      <c r="FA422" s="1133"/>
      <c r="FB422" s="1133"/>
      <c r="FC422" s="1133"/>
      <c r="FD422" s="1133"/>
      <c r="FE422" s="1133"/>
      <c r="FF422" s="1133"/>
      <c r="FG422" s="625"/>
      <c r="FH422" s="1133"/>
      <c r="FI422" s="1133"/>
      <c r="FJ422" s="1133"/>
      <c r="FK422" s="1133"/>
      <c r="FL422" s="1133"/>
      <c r="FM422" s="1133"/>
      <c r="FN422" s="1133"/>
      <c r="FO422" s="1133"/>
      <c r="FP422" s="1133"/>
      <c r="FQ422" s="1133"/>
      <c r="FR422" s="1133"/>
      <c r="FS422" s="15"/>
      <c r="FT422" s="614"/>
      <c r="FU422" s="614"/>
      <c r="FV422" s="614"/>
      <c r="FW422" s="614"/>
      <c r="FX422" s="614"/>
      <c r="FY422" s="615"/>
      <c r="FZ422" s="616"/>
      <c r="GA422" s="616"/>
      <c r="GB422" s="615"/>
      <c r="GC422" s="615"/>
      <c r="GD422" s="616"/>
      <c r="GE422" s="616"/>
      <c r="GF422" s="615"/>
      <c r="GG422" s="615"/>
      <c r="GH422" s="616"/>
      <c r="GI422" s="616"/>
      <c r="GJ422" s="615"/>
      <c r="GK422" s="606"/>
      <c r="GL422" s="606"/>
      <c r="GM422" s="606"/>
      <c r="GN422" s="617"/>
      <c r="GO422" s="618"/>
      <c r="GP422" s="617"/>
      <c r="GQ422" s="632"/>
      <c r="GR422" s="6"/>
    </row>
    <row r="423" spans="1:200" ht="4.5" customHeight="1" x14ac:dyDescent="0.25">
      <c r="A423" s="244"/>
      <c r="B423" s="630"/>
      <c r="C423" s="625"/>
      <c r="D423" s="625"/>
      <c r="E423" s="625"/>
      <c r="F423" s="625"/>
      <c r="G423" s="625"/>
      <c r="H423" s="625"/>
      <c r="I423" s="625"/>
      <c r="J423" s="625"/>
      <c r="K423" s="625"/>
      <c r="L423" s="625"/>
      <c r="M423" s="625"/>
      <c r="N423" s="625"/>
      <c r="O423" s="625"/>
      <c r="P423" s="625"/>
      <c r="Q423" s="625"/>
      <c r="R423" s="625"/>
      <c r="S423" s="625"/>
      <c r="T423" s="625"/>
      <c r="U423" s="625"/>
      <c r="V423" s="625"/>
      <c r="W423" s="625"/>
      <c r="X423" s="625"/>
      <c r="Y423" s="625"/>
      <c r="Z423" s="15"/>
      <c r="AA423" s="614"/>
      <c r="AB423" s="614"/>
      <c r="AC423" s="614"/>
      <c r="AD423" s="614"/>
      <c r="AE423" s="614"/>
      <c r="AF423" s="615"/>
      <c r="AG423" s="615"/>
      <c r="AH423" s="615"/>
      <c r="AI423" s="615"/>
      <c r="AJ423" s="615"/>
      <c r="AK423" s="615"/>
      <c r="AL423" s="615"/>
      <c r="AM423" s="615"/>
      <c r="AN423" s="615"/>
      <c r="AO423" s="615"/>
      <c r="AP423" s="615"/>
      <c r="AQ423" s="615"/>
      <c r="AR423" s="606"/>
      <c r="AS423" s="606"/>
      <c r="AT423" s="606"/>
      <c r="AU423" s="617"/>
      <c r="AV423" s="617"/>
      <c r="AW423" s="617"/>
      <c r="AX423" s="632"/>
      <c r="AY423" s="630"/>
      <c r="AZ423" s="625"/>
      <c r="BA423" s="625"/>
      <c r="BB423" s="625"/>
      <c r="BC423" s="625"/>
      <c r="BD423" s="625"/>
      <c r="BE423" s="625"/>
      <c r="BF423" s="625"/>
      <c r="BG423" s="625"/>
      <c r="BH423" s="625"/>
      <c r="BI423" s="625"/>
      <c r="BJ423" s="625"/>
      <c r="BK423" s="625"/>
      <c r="BL423" s="625"/>
      <c r="BM423" s="625"/>
      <c r="BN423" s="625"/>
      <c r="BO423" s="625"/>
      <c r="BP423" s="625"/>
      <c r="BQ423" s="625"/>
      <c r="BR423" s="625"/>
      <c r="BS423" s="625"/>
      <c r="BT423" s="625"/>
      <c r="BU423" s="625"/>
      <c r="BV423" s="625"/>
      <c r="BW423" s="15"/>
      <c r="BX423" s="614"/>
      <c r="BY423" s="614"/>
      <c r="BZ423" s="614"/>
      <c r="CA423" s="614"/>
      <c r="CB423" s="614"/>
      <c r="CC423" s="615"/>
      <c r="CD423" s="615"/>
      <c r="CE423" s="615"/>
      <c r="CF423" s="615"/>
      <c r="CG423" s="615"/>
      <c r="CH423" s="615"/>
      <c r="CI423" s="615"/>
      <c r="CJ423" s="615"/>
      <c r="CK423" s="615"/>
      <c r="CL423" s="615"/>
      <c r="CM423" s="615"/>
      <c r="CN423" s="615"/>
      <c r="CO423" s="606"/>
      <c r="CP423" s="606"/>
      <c r="CQ423" s="606"/>
      <c r="CR423" s="617"/>
      <c r="CS423" s="617"/>
      <c r="CT423" s="617"/>
      <c r="CU423" s="632"/>
      <c r="CV423" s="276"/>
      <c r="CW423" s="244"/>
      <c r="CX423" s="630"/>
      <c r="CY423" s="625"/>
      <c r="CZ423" s="625"/>
      <c r="DA423" s="625"/>
      <c r="DB423" s="625"/>
      <c r="DC423" s="625"/>
      <c r="DD423" s="625"/>
      <c r="DE423" s="625"/>
      <c r="DF423" s="625"/>
      <c r="DG423" s="625"/>
      <c r="DH423" s="625"/>
      <c r="DI423" s="625"/>
      <c r="DJ423" s="625"/>
      <c r="DK423" s="625"/>
      <c r="DL423" s="625"/>
      <c r="DM423" s="625"/>
      <c r="DN423" s="625"/>
      <c r="DO423" s="625"/>
      <c r="DP423" s="625"/>
      <c r="DQ423" s="625"/>
      <c r="DR423" s="625"/>
      <c r="DS423" s="625"/>
      <c r="DT423" s="625"/>
      <c r="DU423" s="625"/>
      <c r="DV423" s="15"/>
      <c r="DW423" s="614"/>
      <c r="DX423" s="614"/>
      <c r="DY423" s="614"/>
      <c r="DZ423" s="614"/>
      <c r="EA423" s="614"/>
      <c r="EB423" s="615"/>
      <c r="EC423" s="615"/>
      <c r="ED423" s="615"/>
      <c r="EE423" s="615"/>
      <c r="EF423" s="615"/>
      <c r="EG423" s="615"/>
      <c r="EH423" s="615"/>
      <c r="EI423" s="615"/>
      <c r="EJ423" s="615"/>
      <c r="EK423" s="615"/>
      <c r="EL423" s="615"/>
      <c r="EM423" s="615"/>
      <c r="EN423" s="606"/>
      <c r="EO423" s="606"/>
      <c r="EP423" s="606"/>
      <c r="EQ423" s="617"/>
      <c r="ER423" s="617"/>
      <c r="ES423" s="617"/>
      <c r="ET423" s="632"/>
      <c r="EU423" s="630"/>
      <c r="EV423" s="625"/>
      <c r="EW423" s="625"/>
      <c r="EX423" s="625"/>
      <c r="EY423" s="625"/>
      <c r="EZ423" s="625"/>
      <c r="FA423" s="625"/>
      <c r="FB423" s="625"/>
      <c r="FC423" s="625"/>
      <c r="FD423" s="625"/>
      <c r="FE423" s="625"/>
      <c r="FF423" s="625"/>
      <c r="FG423" s="625"/>
      <c r="FH423" s="625"/>
      <c r="FI423" s="625"/>
      <c r="FJ423" s="625"/>
      <c r="FK423" s="625"/>
      <c r="FL423" s="625"/>
      <c r="FM423" s="625"/>
      <c r="FN423" s="625"/>
      <c r="FO423" s="625"/>
      <c r="FP423" s="625"/>
      <c r="FQ423" s="625"/>
      <c r="FR423" s="625"/>
      <c r="FS423" s="15"/>
      <c r="FT423" s="614"/>
      <c r="FU423" s="614"/>
      <c r="FV423" s="614"/>
      <c r="FW423" s="614"/>
      <c r="FX423" s="614"/>
      <c r="FY423" s="615"/>
      <c r="FZ423" s="615"/>
      <c r="GA423" s="615"/>
      <c r="GB423" s="615"/>
      <c r="GC423" s="615"/>
      <c r="GD423" s="615"/>
      <c r="GE423" s="615"/>
      <c r="GF423" s="615"/>
      <c r="GG423" s="615"/>
      <c r="GH423" s="615"/>
      <c r="GI423" s="615"/>
      <c r="GJ423" s="615"/>
      <c r="GK423" s="606"/>
      <c r="GL423" s="606"/>
      <c r="GM423" s="606"/>
      <c r="GN423" s="617"/>
      <c r="GO423" s="617"/>
      <c r="GP423" s="617"/>
      <c r="GQ423" s="632"/>
      <c r="GR423" s="6"/>
    </row>
    <row r="424" spans="1:200" ht="14.25" customHeight="1" x14ac:dyDescent="0.25">
      <c r="A424" s="244"/>
      <c r="B424" s="630"/>
      <c r="C424" s="644" t="str">
        <f>IF(Portada!$A$1="www.fly-logics.com","N°DE VUELOS",0)</f>
        <v>N°DE VUELOS</v>
      </c>
      <c r="D424" s="644"/>
      <c r="E424" s="644"/>
      <c r="F424" s="644"/>
      <c r="G424" s="644"/>
      <c r="H424" s="644"/>
      <c r="I424" s="647"/>
      <c r="J424" s="1134" t="str">
        <f>IF(COUNTIFS(Bitácora!$D$5:$D$1036144,F415,Bitácora!$AN$5:$AN$1036144,V415,Bitácora!$E$5:$E$1036144,L415)=0," ",COUNTIFS(Bitácora!$D$5:$D$1036144,F415,Bitácora!$AN$5:$AN$1036144,V415,Bitácora!$E$5:$E$1036144,L415))</f>
        <v xml:space="preserve"> </v>
      </c>
      <c r="K424" s="1135"/>
      <c r="L424" s="1135"/>
      <c r="M424" s="1135"/>
      <c r="N424" s="261"/>
      <c r="O424" s="633" t="str">
        <f>IF(Portada!$A$1="www.fly-logics.com","DÍA",0)</f>
        <v>DÍA</v>
      </c>
      <c r="P424" s="644"/>
      <c r="Q424" s="644"/>
      <c r="R424" s="644"/>
      <c r="S424" s="647"/>
      <c r="T424" s="1136" t="str">
        <f>IF(SUMIFS(Bitácora!$T$5:$T$1036129,Bitácora!$D$5:$D$1036129,F415,Bitácora!$AN$5:$AN$1036129,V415,Bitácora!$E$5:$E$1036129,L415)=0," ",SUMIFS(Bitácora!$T$5:$T$1036129,Bitácora!$D$5:$D$1036129,F415,Bitácora!$AN$5:$AN$1036129,V415,Bitácora!$E$5:$E$1036129,L415))</f>
        <v xml:space="preserve"> </v>
      </c>
      <c r="U424" s="1137"/>
      <c r="V424" s="1137"/>
      <c r="W424" s="1137"/>
      <c r="X424" s="1137"/>
      <c r="Y424" s="1137"/>
      <c r="Z424" s="15"/>
      <c r="AA424" s="613" t="str">
        <f>IF(Portada!$A$1="www.fly-logics.com","ABR",0)</f>
        <v>ABR</v>
      </c>
      <c r="AB424" s="614"/>
      <c r="AC424" s="614"/>
      <c r="AD424" s="614"/>
      <c r="AE424" s="614"/>
      <c r="AF424" s="605" t="str">
        <f>IF(SUMIFS(Bitácora!$Y$5:$Y$1036129,Bitácora!$D$5:$D$1036129,F415,Bitácora!$AN$5:$AN$1036129,V415,Bitácora!$E$5:$E$1036129,L415,Bitácora!$AM$5:$AM$1036129,AA424)=0," ",SUMIFS(Bitácora!$Y$5:$Y$1036129,Bitácora!$D$5:$D$1036129,F415,Bitácora!$AN$5:$AN$1036129,V415,Bitácora!$E$5:$E$1036129,L415,Bitácora!$AM$5:$AM$1036129,AA424))</f>
        <v xml:space="preserve"> </v>
      </c>
      <c r="AG424" s="615"/>
      <c r="AH424" s="615"/>
      <c r="AI424" s="615"/>
      <c r="AJ424" s="605" t="str">
        <f>IF(SUMIFS(Bitácora!$Z$5:$Z$1036129,Bitácora!$D$5:$D$1036129,F415,Bitácora!$AN$5:$AN$1036129,V415,Bitácora!$E$5:$E$1036129,L415,Bitácora!$AM$5:$AM$1036129,AA424)=0," ",SUMIFS(Bitácora!$Z$5:$Z$1036129,Bitácora!$D$5:$D$1036129,F415,Bitácora!$AN$5:$AN$1036129,V415,Bitácora!$E$5:$E$1036129,L415,Bitácora!$AM$5:$AM$1036129,AA424))</f>
        <v xml:space="preserve"> </v>
      </c>
      <c r="AK424" s="615"/>
      <c r="AL424" s="615"/>
      <c r="AM424" s="615"/>
      <c r="AN424" s="605" t="str">
        <f>IF(SUMIFS(Bitácora!$AA$5:$AA$1036129,Bitácora!$D$5:$D$1036129,F415,Bitácora!$AN$5:$AN$1036129,V415,Bitácora!$E$5:$E$1036129,L415,Bitácora!$AM$5:$AM$1036129,AA424)=0," ",SUMIFS(Bitácora!$AA$5:$AA$1036129,Bitácora!$D$5:$D$1036129,F415,Bitácora!$AN$5:$AN$1036129,V415,Bitácora!$E$5:$E$1036129,L415,Bitácora!$AM$5:$AM$1036129,AA424))</f>
        <v xml:space="preserve"> </v>
      </c>
      <c r="AO424" s="615"/>
      <c r="AP424" s="615"/>
      <c r="AQ424" s="615"/>
      <c r="AR424" s="606" t="str">
        <f>IF(SUMIFS(Bitácora!$AE$5:$AE$1036129,Bitácora!$D$5:$D$1036129,F415,Bitácora!$AN$5:$AN$1036129,V415,Bitácora!$E$5:$E$1036129,L415,Bitácora!$AM$5:$AM$1036129,AA424)=0," ",SUMIFS(Bitácora!$AE$5:$AE$1036129,Bitácora!$D$5:$D$1036129,F415,Bitácora!$AN$5:$AN$1036129,V415,Bitácora!$E$5:$E$1036129,L415,Bitácora!$AM$5:$AM$1036129,AA424))</f>
        <v xml:space="preserve"> </v>
      </c>
      <c r="AS424" s="606"/>
      <c r="AT424" s="606"/>
      <c r="AU424" s="606" t="str">
        <f>IF(SUMIFS(Bitácora!$AF$5:$AF$1036129,Bitácora!$D$5:$D$1036129,F415,Bitácora!$AN$5:$AN$1036129,V415,Bitácora!$E$5:$E$1036129,L415,Bitácora!$AM$5:$AM$1036129,AA424)=0," ",SUMIFS(Bitácora!$AF$5:$AF$1036129,Bitácora!$D$5:$D$1036129,F415,Bitácora!$AN$5:$AN$1036129,V415,Bitácora!$E$5:$E$1036129,L415,Bitácora!$AM$5:$AM$1036129,AA424))</f>
        <v xml:space="preserve"> </v>
      </c>
      <c r="AV424" s="617"/>
      <c r="AW424" s="617"/>
      <c r="AX424" s="632"/>
      <c r="AY424" s="630"/>
      <c r="AZ424" s="644" t="str">
        <f>IF(Portada!$A$1="www.fly-logics.com","N°DE VUELOS",0)</f>
        <v>N°DE VUELOS</v>
      </c>
      <c r="BA424" s="644"/>
      <c r="BB424" s="644"/>
      <c r="BC424" s="644"/>
      <c r="BD424" s="644"/>
      <c r="BE424" s="644"/>
      <c r="BF424" s="647"/>
      <c r="BG424" s="1134" t="str">
        <f>IF(COUNTIFS(Bitácora!$D$5:$D$1036144,BC415,Bitácora!$AN$5:$AN$1036144,BS415,Bitácora!$E$5:$E$1036144,BI415)=0," ",COUNTIFS(Bitácora!$D$5:$D$1036144,BC415,Bitácora!$AN$5:$AN$1036144,BS415,Bitácora!$E$5:$E$1036144,BI415))</f>
        <v xml:space="preserve"> </v>
      </c>
      <c r="BH424" s="1135"/>
      <c r="BI424" s="1135"/>
      <c r="BJ424" s="1135"/>
      <c r="BK424" s="261"/>
      <c r="BL424" s="633" t="str">
        <f>IF(Portada!$A$1="www.fly-logics.com","DÍA",0)</f>
        <v>DÍA</v>
      </c>
      <c r="BM424" s="644"/>
      <c r="BN424" s="644"/>
      <c r="BO424" s="644"/>
      <c r="BP424" s="647"/>
      <c r="BQ424" s="1136" t="str">
        <f>IF(SUMIFS(Bitácora!$T$5:$T$1036129,Bitácora!$D$5:$D$1036129,BC415,Bitácora!$AN$5:$AN$1036129,BS415,Bitácora!$E$5:$E$1036129,BI415)=0," ",SUMIFS(Bitácora!$T$5:$T$1036129,Bitácora!$D$5:$D$1036129,BC415,Bitácora!$AN$5:$AN$1036129,BS415,Bitácora!$E$5:$E$1036129,BI415))</f>
        <v xml:space="preserve"> </v>
      </c>
      <c r="BR424" s="1137"/>
      <c r="BS424" s="1137"/>
      <c r="BT424" s="1137"/>
      <c r="BU424" s="1137"/>
      <c r="BV424" s="1137"/>
      <c r="BW424" s="15"/>
      <c r="BX424" s="613" t="str">
        <f>IF(Portada!$A$1="www.fly-logics.com","ABR",0)</f>
        <v>ABR</v>
      </c>
      <c r="BY424" s="614"/>
      <c r="BZ424" s="614"/>
      <c r="CA424" s="614"/>
      <c r="CB424" s="614"/>
      <c r="CC424" s="605" t="str">
        <f>IF(SUMIFS(Bitácora!$Y$5:$Y$1036129,Bitácora!$D$5:$D$1036129,BC415,Bitácora!$AN$5:$AN$1036129,BS415,Bitácora!$E$5:$E$1036129,BI415,Bitácora!$AM$5:$AM$1036129,BX424)=0," ",SUMIFS(Bitácora!$Y$5:$Y$1036129,Bitácora!$D$5:$D$1036129,BC415,Bitácora!$AN$5:$AN$1036129,BS415,Bitácora!$E$5:$E$1036129,BI415,Bitácora!$AM$5:$AM$1036129,BX424))</f>
        <v xml:space="preserve"> </v>
      </c>
      <c r="CD424" s="615"/>
      <c r="CE424" s="615"/>
      <c r="CF424" s="615"/>
      <c r="CG424" s="605" t="str">
        <f>IF(SUMIFS(Bitácora!$Z$5:$Z$1036129,Bitácora!$D$5:$D$1036129,BC415,Bitácora!$AN$5:$AN$1036129,BS415,Bitácora!$E$5:$E$1036129,BI415,Bitácora!$AM$5:$AM$1036129,BX424)=0," ",SUMIFS(Bitácora!$Z$5:$Z$1036129,Bitácora!$D$5:$D$1036129,BC415,Bitácora!$AN$5:$AN$1036129,BS415,Bitácora!$E$5:$E$1036129,BI415,Bitácora!$AM$5:$AM$1036129,BX424))</f>
        <v xml:space="preserve"> </v>
      </c>
      <c r="CH424" s="615"/>
      <c r="CI424" s="615"/>
      <c r="CJ424" s="615"/>
      <c r="CK424" s="605" t="str">
        <f>IF(SUMIFS(Bitácora!$AA$5:$AA$1036129,Bitácora!$D$5:$D$1036129,BC415,Bitácora!$AN$5:$AN$1036129,BS415,Bitácora!$E$5:$E$1036129,BI415,Bitácora!$AM$5:$AM$1036129,BX424)=0," ",SUMIFS(Bitácora!$AA$5:$AA$1036129,Bitácora!$D$5:$D$1036129,BC415,Bitácora!$AN$5:$AN$1036129,BS415,Bitácora!$E$5:$E$1036129,BI415,Bitácora!$AM$5:$AM$1036129,BX424))</f>
        <v xml:space="preserve"> </v>
      </c>
      <c r="CL424" s="615"/>
      <c r="CM424" s="615"/>
      <c r="CN424" s="615"/>
      <c r="CO424" s="606" t="str">
        <f>IF(SUMIFS(Bitácora!$AE$5:$AE$1036129,Bitácora!$D$5:$D$1036129,BC415,Bitácora!$AN$5:$AN$1036129,BS415,Bitácora!$E$5:$E$1036129,BI415,Bitácora!$AM$5:$AM$1036129,BX424)=0," ",SUMIFS(Bitácora!$AE$5:$AE$1036129,Bitácora!$D$5:$D$1036129,BC415,Bitácora!$AN$5:$AN$1036129,BS415,Bitácora!$E$5:$E$1036129,BI415,Bitácora!$AM$5:$AM$1036129,BX424))</f>
        <v xml:space="preserve"> </v>
      </c>
      <c r="CP424" s="606"/>
      <c r="CQ424" s="606"/>
      <c r="CR424" s="606" t="str">
        <f>IF(SUMIFS(Bitácora!$AF$5:$AF$1036129,Bitácora!$D$5:$D$1036129,BC415,Bitácora!$AN$5:$AN$1036129,BS415,Bitácora!$E$5:$E$1036129,BI415,Bitácora!$AM$5:$AM$1036129,BX424)=0," ",SUMIFS(Bitácora!$AF$5:$AF$1036129,Bitácora!$D$5:$D$1036129,BC415,Bitácora!$AN$5:$AN$1036129,BS415,Bitácora!$E$5:$E$1036129,BI415,Bitácora!$AM$5:$AM$1036129,BX424))</f>
        <v xml:space="preserve"> </v>
      </c>
      <c r="CS424" s="617"/>
      <c r="CT424" s="617"/>
      <c r="CU424" s="632"/>
      <c r="CV424" s="276"/>
      <c r="CW424" s="244"/>
      <c r="CX424" s="630"/>
      <c r="CY424" s="644" t="str">
        <f>IF(Portada!$A$1="www.fly-logics.com","N°DE VUELOS",0)</f>
        <v>N°DE VUELOS</v>
      </c>
      <c r="CZ424" s="644"/>
      <c r="DA424" s="644"/>
      <c r="DB424" s="644"/>
      <c r="DC424" s="644"/>
      <c r="DD424" s="644"/>
      <c r="DE424" s="647"/>
      <c r="DF424" s="1134" t="str">
        <f>IF(COUNTIFS(Bitácora!$D$5:$D$1036144,DB415,Bitácora!$AN$5:$AN$1036144,DR415,Bitácora!$E$5:$E$1036144,DH415)=0," ",COUNTIFS(Bitácora!$D$5:$D$1036144,DB415,Bitácora!$AN$5:$AN$1036144,DR415,Bitácora!$E$5:$E$1036144,DH415))</f>
        <v xml:space="preserve"> </v>
      </c>
      <c r="DG424" s="1135"/>
      <c r="DH424" s="1135"/>
      <c r="DI424" s="1135"/>
      <c r="DJ424" s="261"/>
      <c r="DK424" s="633" t="str">
        <f>IF(Portada!$A$1="www.fly-logics.com","DÍA",0)</f>
        <v>DÍA</v>
      </c>
      <c r="DL424" s="644"/>
      <c r="DM424" s="644"/>
      <c r="DN424" s="644"/>
      <c r="DO424" s="647"/>
      <c r="DP424" s="1136" t="str">
        <f>IF(SUMIFS(Bitácora!$T$5:$T$1036129,Bitácora!$D$5:$D$1036129,DB415,Bitácora!$AN$5:$AN$1036129,DR415,Bitácora!$E$5:$E$1036129,DH415)=0," ",SUMIFS(Bitácora!$T$5:$T$1036129,Bitácora!$D$5:$D$1036129,DB415,Bitácora!$AN$5:$AN$1036129,DR415,Bitácora!$E$5:$E$1036129,DH415))</f>
        <v xml:space="preserve"> </v>
      </c>
      <c r="DQ424" s="1137"/>
      <c r="DR424" s="1137"/>
      <c r="DS424" s="1137"/>
      <c r="DT424" s="1137"/>
      <c r="DU424" s="1137"/>
      <c r="DV424" s="15"/>
      <c r="DW424" s="613" t="str">
        <f>IF(Portada!$A$1="www.fly-logics.com","ABR",0)</f>
        <v>ABR</v>
      </c>
      <c r="DX424" s="614"/>
      <c r="DY424" s="614"/>
      <c r="DZ424" s="614"/>
      <c r="EA424" s="614"/>
      <c r="EB424" s="605" t="str">
        <f>IF(SUMIFS(Bitácora!$Y$5:$Y$1036129,Bitácora!$D$5:$D$1036129,DB415,Bitácora!$AN$5:$AN$1036129,DR415,Bitácora!$E$5:$E$1036129,DH415,Bitácora!$AM$5:$AM$1036129,DW424)=0," ",SUMIFS(Bitácora!$Y$5:$Y$1036129,Bitácora!$D$5:$D$1036129,DB415,Bitácora!$AN$5:$AN$1036129,DR415,Bitácora!$E$5:$E$1036129,DH415,Bitácora!$AM$5:$AM$1036129,DW424))</f>
        <v xml:space="preserve"> </v>
      </c>
      <c r="EC424" s="615"/>
      <c r="ED424" s="615"/>
      <c r="EE424" s="615"/>
      <c r="EF424" s="605" t="str">
        <f>IF(SUMIFS(Bitácora!$Z$5:$Z$1036129,Bitácora!$D$5:$D$1036129,DB415,Bitácora!$AN$5:$AN$1036129,DR415,Bitácora!$E$5:$E$1036129,DH415,Bitácora!$AM$5:$AM$1036129,DW424)=0," ",SUMIFS(Bitácora!$Z$5:$Z$1036129,Bitácora!$D$5:$D$1036129,DB415,Bitácora!$AN$5:$AN$1036129,DR415,Bitácora!$E$5:$E$1036129,DH415,Bitácora!$AM$5:$AM$1036129,DW424))</f>
        <v xml:space="preserve"> </v>
      </c>
      <c r="EG424" s="615"/>
      <c r="EH424" s="615"/>
      <c r="EI424" s="615"/>
      <c r="EJ424" s="605" t="str">
        <f>IF(SUMIFS(Bitácora!$AA$5:$AA$1036129,Bitácora!$D$5:$D$1036129,DB415,Bitácora!$AN$5:$AN$1036129,DR415,Bitácora!$E$5:$E$1036129,DH415,Bitácora!$AM$5:$AM$1036129,DW424)=0," ",SUMIFS(Bitácora!$AA$5:$AA$1036129,Bitácora!$D$5:$D$1036129,DB415,Bitácora!$AN$5:$AN$1036129,DR415,Bitácora!$E$5:$E$1036129,DH415,Bitácora!$AM$5:$AM$1036129,DW424))</f>
        <v xml:space="preserve"> </v>
      </c>
      <c r="EK424" s="615"/>
      <c r="EL424" s="615"/>
      <c r="EM424" s="615"/>
      <c r="EN424" s="606" t="str">
        <f>IF(SUMIFS(Bitácora!$AE$5:$AE$1036129,Bitácora!$D$5:$D$1036129,DB415,Bitácora!$AN$5:$AN$1036129,DR415,Bitácora!$E$5:$E$1036129,DH415,Bitácora!$AM$5:$AM$1036129,DW424)=0," ",SUMIFS(Bitácora!$AE$5:$AE$1036129,Bitácora!$D$5:$D$1036129,DB415,Bitácora!$AN$5:$AN$1036129,DR415,Bitácora!$E$5:$E$1036129,DH415,Bitácora!$AM$5:$AM$1036129,DW424))</f>
        <v xml:space="preserve"> </v>
      </c>
      <c r="EO424" s="606"/>
      <c r="EP424" s="606"/>
      <c r="EQ424" s="606" t="str">
        <f>IF(SUMIFS(Bitácora!$AF$5:$AF$1036129,Bitácora!$D$5:$D$1036129,DB415,Bitácora!$AN$5:$AN$1036129,DR415,Bitácora!$E$5:$E$1036129,DH415,Bitácora!$AM$5:$AM$1036129,DW424)=0," ",SUMIFS(Bitácora!$AF$5:$AF$1036129,Bitácora!$D$5:$D$1036129,DB415,Bitácora!$AN$5:$AN$1036129,DR415,Bitácora!$E$5:$E$1036129,DH415,Bitácora!$AM$5:$AM$1036129,DW424))</f>
        <v xml:space="preserve"> </v>
      </c>
      <c r="ER424" s="617"/>
      <c r="ES424" s="617"/>
      <c r="ET424" s="632"/>
      <c r="EU424" s="630"/>
      <c r="EV424" s="644" t="str">
        <f>IF(Portada!$A$1="www.fly-logics.com","N°DE VUELOS",0)</f>
        <v>N°DE VUELOS</v>
      </c>
      <c r="EW424" s="644"/>
      <c r="EX424" s="644"/>
      <c r="EY424" s="644"/>
      <c r="EZ424" s="644"/>
      <c r="FA424" s="644"/>
      <c r="FB424" s="647"/>
      <c r="FC424" s="1134" t="str">
        <f>IF(COUNTIFS(Bitácora!$D$5:$D$1036144,EY415,Bitácora!$AN$5:$AN$1036144,FO415,Bitácora!$E$5:$E$1036144,FE415)=0," ",COUNTIFS(Bitácora!$D$5:$D$1036144,EY415,Bitácora!$AN$5:$AN$1036144,FO415,Bitácora!$E$5:$E$1036144,FE415))</f>
        <v xml:space="preserve"> </v>
      </c>
      <c r="FD424" s="1135"/>
      <c r="FE424" s="1135"/>
      <c r="FF424" s="1135"/>
      <c r="FG424" s="261"/>
      <c r="FH424" s="633" t="str">
        <f>IF(Portada!$A$1="www.fly-logics.com","DÍA",0)</f>
        <v>DÍA</v>
      </c>
      <c r="FI424" s="644"/>
      <c r="FJ424" s="644"/>
      <c r="FK424" s="644"/>
      <c r="FL424" s="647"/>
      <c r="FM424" s="1136" t="str">
        <f>IF(SUMIFS(Bitácora!$T$5:$T$1036129,Bitácora!$D$5:$D$1036129,EY415,Bitácora!$AN$5:$AN$1036129,FO415,Bitácora!$E$5:$E$1036129,FE415)=0," ",SUMIFS(Bitácora!$T$5:$T$1036129,Bitácora!$D$5:$D$1036129,EY415,Bitácora!$AN$5:$AN$1036129,FO415,Bitácora!$E$5:$E$1036129,FE415))</f>
        <v xml:space="preserve"> </v>
      </c>
      <c r="FN424" s="1137"/>
      <c r="FO424" s="1137"/>
      <c r="FP424" s="1137"/>
      <c r="FQ424" s="1137"/>
      <c r="FR424" s="1137"/>
      <c r="FS424" s="15"/>
      <c r="FT424" s="613" t="str">
        <f>IF(Portada!$A$1="www.fly-logics.com","ABR",0)</f>
        <v>ABR</v>
      </c>
      <c r="FU424" s="614"/>
      <c r="FV424" s="614"/>
      <c r="FW424" s="614"/>
      <c r="FX424" s="614"/>
      <c r="FY424" s="605" t="str">
        <f>IF(SUMIFS(Bitácora!$Y$5:$Y$1036129,Bitácora!$D$5:$D$1036129,EY415,Bitácora!$AN$5:$AN$1036129,FO415,Bitácora!$E$5:$E$1036129,FE415,Bitácora!$AM$5:$AM$1036129,FT424)=0," ",SUMIFS(Bitácora!$Y$5:$Y$1036129,Bitácora!$D$5:$D$1036129,EY415,Bitácora!$AN$5:$AN$1036129,FO415,Bitácora!$E$5:$E$1036129,FE415,Bitácora!$AM$5:$AM$1036129,FT424))</f>
        <v xml:space="preserve"> </v>
      </c>
      <c r="FZ424" s="615"/>
      <c r="GA424" s="615"/>
      <c r="GB424" s="615"/>
      <c r="GC424" s="605" t="str">
        <f>IF(SUMIFS(Bitácora!$Z$5:$Z$1036129,Bitácora!$D$5:$D$1036129,EY415,Bitácora!$AN$5:$AN$1036129,FO415,Bitácora!$E$5:$E$1036129,FE415,Bitácora!$AM$5:$AM$1036129,FT424)=0," ",SUMIFS(Bitácora!$Z$5:$Z$1036129,Bitácora!$D$5:$D$1036129,EY415,Bitácora!$AN$5:$AN$1036129,FO415,Bitácora!$E$5:$E$1036129,FE415,Bitácora!$AM$5:$AM$1036129,FT424))</f>
        <v xml:space="preserve"> </v>
      </c>
      <c r="GD424" s="615"/>
      <c r="GE424" s="615"/>
      <c r="GF424" s="615"/>
      <c r="GG424" s="605" t="str">
        <f>IF(SUMIFS(Bitácora!$AA$5:$AA$1036129,Bitácora!$D$5:$D$1036129,EY415,Bitácora!$AN$5:$AN$1036129,FO415,Bitácora!$E$5:$E$1036129,FE415,Bitácora!$AM$5:$AM$1036129,FT424)=0," ",SUMIFS(Bitácora!$AA$5:$AA$1036129,Bitácora!$D$5:$D$1036129,EY415,Bitácora!$AN$5:$AN$1036129,FO415,Bitácora!$E$5:$E$1036129,FE415,Bitácora!$AM$5:$AM$1036129,FT424))</f>
        <v xml:space="preserve"> </v>
      </c>
      <c r="GH424" s="615"/>
      <c r="GI424" s="615"/>
      <c r="GJ424" s="615"/>
      <c r="GK424" s="606" t="str">
        <f>IF(SUMIFS(Bitácora!$AE$5:$AE$1036129,Bitácora!$D$5:$D$1036129,EY415,Bitácora!$AN$5:$AN$1036129,FO415,Bitácora!$E$5:$E$1036129,FE415,Bitácora!$AM$5:$AM$1036129,FT424)=0," ",SUMIFS(Bitácora!$AE$5:$AE$1036129,Bitácora!$D$5:$D$1036129,EY415,Bitácora!$AN$5:$AN$1036129,FO415,Bitácora!$E$5:$E$1036129,FE415,Bitácora!$AM$5:$AM$1036129,FT424))</f>
        <v xml:space="preserve"> </v>
      </c>
      <c r="GL424" s="606"/>
      <c r="GM424" s="606"/>
      <c r="GN424" s="606" t="str">
        <f>IF(SUMIFS(Bitácora!$AF$5:$AF$1036129,Bitácora!$D$5:$D$1036129,EY415,Bitácora!$AN$5:$AN$1036129,FO415,Bitácora!$E$5:$E$1036129,FE415,Bitácora!$AM$5:$AM$1036129,FT424)=0," ",SUMIFS(Bitácora!$AF$5:$AF$1036129,Bitácora!$D$5:$D$1036129,EY415,Bitácora!$AN$5:$AN$1036129,FO415,Bitácora!$E$5:$E$1036129,FE415,Bitácora!$AM$5:$AM$1036129,FT424))</f>
        <v xml:space="preserve"> </v>
      </c>
      <c r="GO424" s="617"/>
      <c r="GP424" s="617"/>
      <c r="GQ424" s="632"/>
      <c r="GR424" s="6"/>
    </row>
    <row r="425" spans="1:200" ht="5.25" customHeight="1" x14ac:dyDescent="0.25">
      <c r="A425" s="244"/>
      <c r="B425" s="630"/>
      <c r="C425" s="644"/>
      <c r="D425" s="644"/>
      <c r="E425" s="644"/>
      <c r="F425" s="644"/>
      <c r="G425" s="644"/>
      <c r="H425" s="644"/>
      <c r="I425" s="647"/>
      <c r="J425" s="1134"/>
      <c r="K425" s="1135"/>
      <c r="L425" s="1135"/>
      <c r="M425" s="1135"/>
      <c r="N425" s="625"/>
      <c r="O425" s="625"/>
      <c r="P425" s="625"/>
      <c r="Q425" s="625"/>
      <c r="R425" s="625"/>
      <c r="S425" s="625"/>
      <c r="T425" s="625"/>
      <c r="U425" s="625"/>
      <c r="V425" s="625"/>
      <c r="W425" s="625"/>
      <c r="X425" s="625"/>
      <c r="Y425" s="625"/>
      <c r="Z425" s="15"/>
      <c r="AA425" s="614"/>
      <c r="AB425" s="614"/>
      <c r="AC425" s="614"/>
      <c r="AD425" s="614"/>
      <c r="AE425" s="614"/>
      <c r="AF425" s="615"/>
      <c r="AG425" s="616"/>
      <c r="AH425" s="616"/>
      <c r="AI425" s="615"/>
      <c r="AJ425" s="615"/>
      <c r="AK425" s="616"/>
      <c r="AL425" s="616"/>
      <c r="AM425" s="615"/>
      <c r="AN425" s="615"/>
      <c r="AO425" s="616"/>
      <c r="AP425" s="616"/>
      <c r="AQ425" s="615"/>
      <c r="AR425" s="606"/>
      <c r="AS425" s="606"/>
      <c r="AT425" s="606"/>
      <c r="AU425" s="617"/>
      <c r="AV425" s="618"/>
      <c r="AW425" s="617"/>
      <c r="AX425" s="632"/>
      <c r="AY425" s="630"/>
      <c r="AZ425" s="644"/>
      <c r="BA425" s="644"/>
      <c r="BB425" s="644"/>
      <c r="BC425" s="644"/>
      <c r="BD425" s="644"/>
      <c r="BE425" s="644"/>
      <c r="BF425" s="647"/>
      <c r="BG425" s="1134"/>
      <c r="BH425" s="1135"/>
      <c r="BI425" s="1135"/>
      <c r="BJ425" s="1135"/>
      <c r="BK425" s="625"/>
      <c r="BL425" s="625"/>
      <c r="BM425" s="625"/>
      <c r="BN425" s="625"/>
      <c r="BO425" s="625"/>
      <c r="BP425" s="625"/>
      <c r="BQ425" s="625"/>
      <c r="BR425" s="625"/>
      <c r="BS425" s="625"/>
      <c r="BT425" s="625"/>
      <c r="BU425" s="625"/>
      <c r="BV425" s="625"/>
      <c r="BW425" s="15"/>
      <c r="BX425" s="614"/>
      <c r="BY425" s="614"/>
      <c r="BZ425" s="614"/>
      <c r="CA425" s="614"/>
      <c r="CB425" s="614"/>
      <c r="CC425" s="615"/>
      <c r="CD425" s="616"/>
      <c r="CE425" s="616"/>
      <c r="CF425" s="615"/>
      <c r="CG425" s="615"/>
      <c r="CH425" s="616"/>
      <c r="CI425" s="616"/>
      <c r="CJ425" s="615"/>
      <c r="CK425" s="615"/>
      <c r="CL425" s="616"/>
      <c r="CM425" s="616"/>
      <c r="CN425" s="615"/>
      <c r="CO425" s="606"/>
      <c r="CP425" s="606"/>
      <c r="CQ425" s="606"/>
      <c r="CR425" s="617"/>
      <c r="CS425" s="618"/>
      <c r="CT425" s="617"/>
      <c r="CU425" s="632"/>
      <c r="CV425" s="276"/>
      <c r="CW425" s="244"/>
      <c r="CX425" s="630"/>
      <c r="CY425" s="644"/>
      <c r="CZ425" s="644"/>
      <c r="DA425" s="644"/>
      <c r="DB425" s="644"/>
      <c r="DC425" s="644"/>
      <c r="DD425" s="644"/>
      <c r="DE425" s="647"/>
      <c r="DF425" s="1134"/>
      <c r="DG425" s="1135"/>
      <c r="DH425" s="1135"/>
      <c r="DI425" s="1135"/>
      <c r="DJ425" s="625"/>
      <c r="DK425" s="625"/>
      <c r="DL425" s="625"/>
      <c r="DM425" s="625"/>
      <c r="DN425" s="625"/>
      <c r="DO425" s="625"/>
      <c r="DP425" s="625"/>
      <c r="DQ425" s="625"/>
      <c r="DR425" s="625"/>
      <c r="DS425" s="625"/>
      <c r="DT425" s="625"/>
      <c r="DU425" s="625"/>
      <c r="DV425" s="15"/>
      <c r="DW425" s="614"/>
      <c r="DX425" s="614"/>
      <c r="DY425" s="614"/>
      <c r="DZ425" s="614"/>
      <c r="EA425" s="614"/>
      <c r="EB425" s="615"/>
      <c r="EC425" s="616"/>
      <c r="ED425" s="616"/>
      <c r="EE425" s="615"/>
      <c r="EF425" s="615"/>
      <c r="EG425" s="616"/>
      <c r="EH425" s="616"/>
      <c r="EI425" s="615"/>
      <c r="EJ425" s="615"/>
      <c r="EK425" s="616"/>
      <c r="EL425" s="616"/>
      <c r="EM425" s="615"/>
      <c r="EN425" s="606"/>
      <c r="EO425" s="606"/>
      <c r="EP425" s="606"/>
      <c r="EQ425" s="617"/>
      <c r="ER425" s="618"/>
      <c r="ES425" s="617"/>
      <c r="ET425" s="632"/>
      <c r="EU425" s="630"/>
      <c r="EV425" s="644"/>
      <c r="EW425" s="644"/>
      <c r="EX425" s="644"/>
      <c r="EY425" s="644"/>
      <c r="EZ425" s="644"/>
      <c r="FA425" s="644"/>
      <c r="FB425" s="647"/>
      <c r="FC425" s="1134"/>
      <c r="FD425" s="1135"/>
      <c r="FE425" s="1135"/>
      <c r="FF425" s="1135"/>
      <c r="FG425" s="625"/>
      <c r="FH425" s="625"/>
      <c r="FI425" s="625"/>
      <c r="FJ425" s="625"/>
      <c r="FK425" s="625"/>
      <c r="FL425" s="625"/>
      <c r="FM425" s="625"/>
      <c r="FN425" s="625"/>
      <c r="FO425" s="625"/>
      <c r="FP425" s="625"/>
      <c r="FQ425" s="625"/>
      <c r="FR425" s="625"/>
      <c r="FS425" s="15"/>
      <c r="FT425" s="614"/>
      <c r="FU425" s="614"/>
      <c r="FV425" s="614"/>
      <c r="FW425" s="614"/>
      <c r="FX425" s="614"/>
      <c r="FY425" s="615"/>
      <c r="FZ425" s="616"/>
      <c r="GA425" s="616"/>
      <c r="GB425" s="615"/>
      <c r="GC425" s="615"/>
      <c r="GD425" s="616"/>
      <c r="GE425" s="616"/>
      <c r="GF425" s="615"/>
      <c r="GG425" s="615"/>
      <c r="GH425" s="616"/>
      <c r="GI425" s="616"/>
      <c r="GJ425" s="615"/>
      <c r="GK425" s="606"/>
      <c r="GL425" s="606"/>
      <c r="GM425" s="606"/>
      <c r="GN425" s="617"/>
      <c r="GO425" s="618"/>
      <c r="GP425" s="617"/>
      <c r="GQ425" s="632"/>
      <c r="GR425" s="6"/>
    </row>
    <row r="426" spans="1:200" ht="5.25" customHeight="1" x14ac:dyDescent="0.25">
      <c r="A426" s="244"/>
      <c r="B426" s="630"/>
      <c r="C426" s="625"/>
      <c r="D426" s="625"/>
      <c r="E426" s="625"/>
      <c r="F426" s="625"/>
      <c r="G426" s="625"/>
      <c r="H426" s="625"/>
      <c r="I426" s="625"/>
      <c r="J426" s="625"/>
      <c r="K426" s="625"/>
      <c r="L426" s="625"/>
      <c r="M426" s="625"/>
      <c r="N426" s="625"/>
      <c r="O426" s="1138" t="str">
        <f>IF(Portada!$A$1="www.fly-logics.com","NOCHE",0)</f>
        <v>NOCHE</v>
      </c>
      <c r="P426" s="1139"/>
      <c r="Q426" s="1139"/>
      <c r="R426" s="1139"/>
      <c r="S426" s="1139"/>
      <c r="T426" s="1140" t="str">
        <f>IF(SUMIFS(Bitácora!$U$5:$U$1036129,Bitácora!$D$5:$D$1036129,F415,Bitácora!$AN$5:$AN$1036129,V415,Bitácora!$E$5:$E$1036129,L415)=0," ",SUMIFS(Bitácora!$U$5:$U$1036129,Bitácora!$D$5:$D$1036129,F415,Bitácora!$AN$5:$AN$1036129,V415,Bitácora!$E$5:$E$1036129,L415))</f>
        <v xml:space="preserve"> </v>
      </c>
      <c r="U426" s="1140"/>
      <c r="V426" s="1140"/>
      <c r="W426" s="1140"/>
      <c r="X426" s="1140"/>
      <c r="Y426" s="1136"/>
      <c r="Z426" s="15"/>
      <c r="AA426" s="614"/>
      <c r="AB426" s="614"/>
      <c r="AC426" s="614"/>
      <c r="AD426" s="614"/>
      <c r="AE426" s="614"/>
      <c r="AF426" s="615"/>
      <c r="AG426" s="615"/>
      <c r="AH426" s="615"/>
      <c r="AI426" s="615"/>
      <c r="AJ426" s="615"/>
      <c r="AK426" s="615"/>
      <c r="AL426" s="615"/>
      <c r="AM426" s="615"/>
      <c r="AN426" s="615"/>
      <c r="AO426" s="615"/>
      <c r="AP426" s="615"/>
      <c r="AQ426" s="615"/>
      <c r="AR426" s="606"/>
      <c r="AS426" s="606"/>
      <c r="AT426" s="606"/>
      <c r="AU426" s="617"/>
      <c r="AV426" s="617"/>
      <c r="AW426" s="617"/>
      <c r="AX426" s="632"/>
      <c r="AY426" s="630"/>
      <c r="AZ426" s="625"/>
      <c r="BA426" s="625"/>
      <c r="BB426" s="625"/>
      <c r="BC426" s="625"/>
      <c r="BD426" s="625"/>
      <c r="BE426" s="625"/>
      <c r="BF426" s="625"/>
      <c r="BG426" s="625"/>
      <c r="BH426" s="625"/>
      <c r="BI426" s="625"/>
      <c r="BJ426" s="625"/>
      <c r="BK426" s="625"/>
      <c r="BL426" s="1138" t="str">
        <f>IF(Portada!$A$1="www.fly-logics.com","NOCHE",0)</f>
        <v>NOCHE</v>
      </c>
      <c r="BM426" s="1139"/>
      <c r="BN426" s="1139"/>
      <c r="BO426" s="1139"/>
      <c r="BP426" s="1139"/>
      <c r="BQ426" s="1140" t="str">
        <f>IF(SUMIFS(Bitácora!$U$5:$U$1036129,Bitácora!$D$5:$D$1036129,BC415,Bitácora!$AN$5:$AN$1036129,BS415,Bitácora!$E$5:$E$1036129,BI415)=0," ",SUMIFS(Bitácora!$U$5:$U$1036129,Bitácora!$D$5:$D$1036129,BC415,Bitácora!$AN$5:$AN$1036129,BS415,Bitácora!$E$5:$E$1036129,BI415))</f>
        <v xml:space="preserve"> </v>
      </c>
      <c r="BR426" s="1140"/>
      <c r="BS426" s="1140"/>
      <c r="BT426" s="1140"/>
      <c r="BU426" s="1140"/>
      <c r="BV426" s="1136"/>
      <c r="BW426" s="15"/>
      <c r="BX426" s="614"/>
      <c r="BY426" s="614"/>
      <c r="BZ426" s="614"/>
      <c r="CA426" s="614"/>
      <c r="CB426" s="614"/>
      <c r="CC426" s="615"/>
      <c r="CD426" s="615"/>
      <c r="CE426" s="615"/>
      <c r="CF426" s="615"/>
      <c r="CG426" s="615"/>
      <c r="CH426" s="615"/>
      <c r="CI426" s="615"/>
      <c r="CJ426" s="615"/>
      <c r="CK426" s="615"/>
      <c r="CL426" s="615"/>
      <c r="CM426" s="615"/>
      <c r="CN426" s="615"/>
      <c r="CO426" s="606"/>
      <c r="CP426" s="606"/>
      <c r="CQ426" s="606"/>
      <c r="CR426" s="617"/>
      <c r="CS426" s="617"/>
      <c r="CT426" s="617"/>
      <c r="CU426" s="632"/>
      <c r="CV426" s="276"/>
      <c r="CW426" s="244"/>
      <c r="CX426" s="630"/>
      <c r="CY426" s="625"/>
      <c r="CZ426" s="625"/>
      <c r="DA426" s="625"/>
      <c r="DB426" s="625"/>
      <c r="DC426" s="625"/>
      <c r="DD426" s="625"/>
      <c r="DE426" s="625"/>
      <c r="DF426" s="625"/>
      <c r="DG426" s="625"/>
      <c r="DH426" s="625"/>
      <c r="DI426" s="625"/>
      <c r="DJ426" s="625"/>
      <c r="DK426" s="1138" t="str">
        <f>IF(Portada!$A$1="www.fly-logics.com","NOCHE",0)</f>
        <v>NOCHE</v>
      </c>
      <c r="DL426" s="1139"/>
      <c r="DM426" s="1139"/>
      <c r="DN426" s="1139"/>
      <c r="DO426" s="1139"/>
      <c r="DP426" s="1140" t="str">
        <f>IF(SUMIFS(Bitácora!$U$5:$U$1036129,Bitácora!$D$5:$D$1036129,DB415,Bitácora!$AN$5:$AN$1036129,DR415,Bitácora!$E$5:$E$1036129,DH415)=0," ",SUMIFS(Bitácora!$U$5:$U$1036129,Bitácora!$D$5:$D$1036129,DB415,Bitácora!$AN$5:$AN$1036129,DR415,Bitácora!$E$5:$E$1036129,DH415))</f>
        <v xml:space="preserve"> </v>
      </c>
      <c r="DQ426" s="1140"/>
      <c r="DR426" s="1140"/>
      <c r="DS426" s="1140"/>
      <c r="DT426" s="1140"/>
      <c r="DU426" s="1136"/>
      <c r="DV426" s="15"/>
      <c r="DW426" s="614"/>
      <c r="DX426" s="614"/>
      <c r="DY426" s="614"/>
      <c r="DZ426" s="614"/>
      <c r="EA426" s="614"/>
      <c r="EB426" s="615"/>
      <c r="EC426" s="615"/>
      <c r="ED426" s="615"/>
      <c r="EE426" s="615"/>
      <c r="EF426" s="615"/>
      <c r="EG426" s="615"/>
      <c r="EH426" s="615"/>
      <c r="EI426" s="615"/>
      <c r="EJ426" s="615"/>
      <c r="EK426" s="615"/>
      <c r="EL426" s="615"/>
      <c r="EM426" s="615"/>
      <c r="EN426" s="606"/>
      <c r="EO426" s="606"/>
      <c r="EP426" s="606"/>
      <c r="EQ426" s="617"/>
      <c r="ER426" s="617"/>
      <c r="ES426" s="617"/>
      <c r="ET426" s="632"/>
      <c r="EU426" s="630"/>
      <c r="EV426" s="625"/>
      <c r="EW426" s="625"/>
      <c r="EX426" s="625"/>
      <c r="EY426" s="625"/>
      <c r="EZ426" s="625"/>
      <c r="FA426" s="625"/>
      <c r="FB426" s="625"/>
      <c r="FC426" s="625"/>
      <c r="FD426" s="625"/>
      <c r="FE426" s="625"/>
      <c r="FF426" s="625"/>
      <c r="FG426" s="625"/>
      <c r="FH426" s="1138" t="str">
        <f>IF(Portada!$A$1="www.fly-logics.com","NOCHE",0)</f>
        <v>NOCHE</v>
      </c>
      <c r="FI426" s="1139"/>
      <c r="FJ426" s="1139"/>
      <c r="FK426" s="1139"/>
      <c r="FL426" s="1139"/>
      <c r="FM426" s="1140" t="str">
        <f>IF(SUMIFS(Bitácora!$U$5:$U$1036129,Bitácora!$D$5:$D$1036129,EY415,Bitácora!$AN$5:$AN$1036129,FO415,Bitácora!$E$5:$E$1036129,FE415)=0," ",SUMIFS(Bitácora!$U$5:$U$1036129,Bitácora!$D$5:$D$1036129,EY415,Bitácora!$AN$5:$AN$1036129,FO415,Bitácora!$E$5:$E$1036129,FE415))</f>
        <v xml:space="preserve"> </v>
      </c>
      <c r="FN426" s="1140"/>
      <c r="FO426" s="1140"/>
      <c r="FP426" s="1140"/>
      <c r="FQ426" s="1140"/>
      <c r="FR426" s="1136"/>
      <c r="FS426" s="15"/>
      <c r="FT426" s="614"/>
      <c r="FU426" s="614"/>
      <c r="FV426" s="614"/>
      <c r="FW426" s="614"/>
      <c r="FX426" s="614"/>
      <c r="FY426" s="615"/>
      <c r="FZ426" s="615"/>
      <c r="GA426" s="615"/>
      <c r="GB426" s="615"/>
      <c r="GC426" s="615"/>
      <c r="GD426" s="615"/>
      <c r="GE426" s="615"/>
      <c r="GF426" s="615"/>
      <c r="GG426" s="615"/>
      <c r="GH426" s="615"/>
      <c r="GI426" s="615"/>
      <c r="GJ426" s="615"/>
      <c r="GK426" s="606"/>
      <c r="GL426" s="606"/>
      <c r="GM426" s="606"/>
      <c r="GN426" s="617"/>
      <c r="GO426" s="617"/>
      <c r="GP426" s="617"/>
      <c r="GQ426" s="632"/>
      <c r="GR426" s="6"/>
    </row>
    <row r="427" spans="1:200" ht="5.25" customHeight="1" x14ac:dyDescent="0.25">
      <c r="A427" s="244"/>
      <c r="B427" s="630"/>
      <c r="C427" s="633" t="str">
        <f>IF(Portada!$A$1="www.fly-logics.com","SOLO",0)</f>
        <v>SOLO</v>
      </c>
      <c r="D427" s="644"/>
      <c r="E427" s="644"/>
      <c r="F427" s="644"/>
      <c r="G427" s="647"/>
      <c r="H427" s="1136" t="str">
        <f>IF(SUMIFS(Bitácora!$X$5:$X$1036129,Bitácora!$D$5:$D$1036129,F415,Bitácora!$AN$5:$AN$1036129,V415,Bitácora!$E$5:$E$1036129,L415)=0," ",SUMIFS(Bitácora!$X$5:$X$1036129,Bitácora!$D$5:$D$1036129,F415,Bitácora!$AN$5:$AN$1036129,V415,Bitácora!$E$5:$E$1036129,L415))</f>
        <v xml:space="preserve"> </v>
      </c>
      <c r="I427" s="1137"/>
      <c r="J427" s="1137"/>
      <c r="K427" s="1137"/>
      <c r="L427" s="1137"/>
      <c r="M427" s="1137"/>
      <c r="N427" s="625"/>
      <c r="O427" s="647"/>
      <c r="P427" s="1139"/>
      <c r="Q427" s="1139"/>
      <c r="R427" s="1139"/>
      <c r="S427" s="1139"/>
      <c r="T427" s="1140"/>
      <c r="U427" s="1140"/>
      <c r="V427" s="1140"/>
      <c r="W427" s="1140"/>
      <c r="X427" s="1140"/>
      <c r="Y427" s="1136"/>
      <c r="Z427" s="15"/>
      <c r="AA427" s="613" t="str">
        <f>IF(Portada!$A$1="www.fly-logics.com","MAY",0)</f>
        <v>MAY</v>
      </c>
      <c r="AB427" s="614"/>
      <c r="AC427" s="614"/>
      <c r="AD427" s="614"/>
      <c r="AE427" s="614"/>
      <c r="AF427" s="605" t="str">
        <f>IF(SUMIFS(Bitácora!$Y$5:$Y$1036129,Bitácora!$D$5:$D$1036129,F415,Bitácora!$AN$5:$AN$1036129,V415,Bitácora!$E$5:$E$1036129,L415,Bitácora!$AM$5:$AM$1036129,AA427)=0," ",SUMIFS(Bitácora!$Y$5:$Y$1036129,Bitácora!$D$5:$D$1036129,F415,Bitácora!$AN$5:$AN$1036129,V415,Bitácora!$E$5:$E$1036129,L415,Bitácora!$AM$5:$AM$1036129,AA427))</f>
        <v xml:space="preserve"> </v>
      </c>
      <c r="AG427" s="615"/>
      <c r="AH427" s="615"/>
      <c r="AI427" s="615"/>
      <c r="AJ427" s="605" t="str">
        <f>IF(SUMIFS(Bitácora!$Z$5:$Z$1036129,Bitácora!$D$5:$D$1036129,F415,Bitácora!$AN$5:$AN$1036129,V415,Bitácora!$E$5:$E$1036129,L415,Bitácora!$AM$5:$AM$1036129,AA427)=0," ",SUMIFS(Bitácora!$Z$5:$Z$1036129,Bitácora!$D$5:$D$1036129,F415,Bitácora!$AN$5:$AN$1036129,V415,Bitácora!$E$5:$E$1036129,L415,Bitácora!$AM$5:$AM$1036129,AA427))</f>
        <v xml:space="preserve"> </v>
      </c>
      <c r="AK427" s="615"/>
      <c r="AL427" s="615"/>
      <c r="AM427" s="615"/>
      <c r="AN427" s="605" t="str">
        <f>IF(SUMIFS(Bitácora!$AA$5:$AA$1036129,Bitácora!$D$5:$D$1036129,F415,Bitácora!$AN$5:$AN$1036129,V415,Bitácora!$E$5:$E$1036129,L415,Bitácora!$AM$5:$AM$1036129,AA427)=0," ",SUMIFS(Bitácora!$AA$5:$AA$1036129,Bitácora!$D$5:$D$1036129,F415,Bitácora!$AN$5:$AN$1036129,V415,Bitácora!$E$5:$E$1036129,L415,Bitácora!$AM$5:$AM$1036129,AA427))</f>
        <v xml:space="preserve"> </v>
      </c>
      <c r="AO427" s="615"/>
      <c r="AP427" s="615"/>
      <c r="AQ427" s="615"/>
      <c r="AR427" s="606" t="str">
        <f>IF(SUMIFS(Bitácora!$AE$5:$AE$1036129,Bitácora!$D$5:$D$1036129,F415,Bitácora!$AN$5:$AN$1036129,V415,Bitácora!$E$5:$E$1036129,L415,Bitácora!$AM$5:$AM$1036129,AA427)=0," ",SUMIFS(Bitácora!$AE$5:$AE$1036129,Bitácora!$D$5:$D$1036129,F415,Bitácora!$AN$5:$AN$1036129,V415,Bitácora!$E$5:$E$1036129,L415,Bitácora!$AM$5:$AM$1036129,AA427))</f>
        <v xml:space="preserve"> </v>
      </c>
      <c r="AS427" s="606"/>
      <c r="AT427" s="606"/>
      <c r="AU427" s="606" t="str">
        <f>IF(SUMIFS(Bitácora!$AF$5:$AF$1036129,Bitácora!$D$5:$D$1036129,F415,Bitácora!$AN$5:$AN$1036129,V415,Bitácora!$E$5:$E$1036129,L415,Bitácora!$AM$5:$AM$1036129,AA427)=0," ",SUMIFS(Bitácora!$AF$5:$AF$1036129,Bitácora!$D$5:$D$1036129,F415,Bitácora!$AN$5:$AN$1036129,V415,Bitácora!$E$5:$E$1036129,L415,Bitácora!$AM$5:$AM$1036129,AA427))</f>
        <v xml:space="preserve"> </v>
      </c>
      <c r="AV427" s="617"/>
      <c r="AW427" s="617"/>
      <c r="AX427" s="632"/>
      <c r="AY427" s="630"/>
      <c r="AZ427" s="633" t="str">
        <f>IF(Portada!$A$1="www.fly-logics.com","SOLO",0)</f>
        <v>SOLO</v>
      </c>
      <c r="BA427" s="644"/>
      <c r="BB427" s="644"/>
      <c r="BC427" s="644"/>
      <c r="BD427" s="647"/>
      <c r="BE427" s="1136" t="str">
        <f>IF(SUMIFS(Bitácora!$X$5:$X$1036129,Bitácora!$D$5:$D$1036129,BC415,Bitácora!$AN$5:$AN$1036129,BS415,Bitácora!$E$5:$E$1036129,BI415)=0," ",SUMIFS(Bitácora!$X$5:$X$1036129,Bitácora!$D$5:$D$1036129,BC415,Bitácora!$AN$5:$AN$1036129,BS415,Bitácora!$E$5:$E$1036129,BI415))</f>
        <v xml:space="preserve"> </v>
      </c>
      <c r="BF427" s="1137"/>
      <c r="BG427" s="1137"/>
      <c r="BH427" s="1137"/>
      <c r="BI427" s="1137"/>
      <c r="BJ427" s="1137"/>
      <c r="BK427" s="625"/>
      <c r="BL427" s="647"/>
      <c r="BM427" s="1139"/>
      <c r="BN427" s="1139"/>
      <c r="BO427" s="1139"/>
      <c r="BP427" s="1139"/>
      <c r="BQ427" s="1140"/>
      <c r="BR427" s="1140"/>
      <c r="BS427" s="1140"/>
      <c r="BT427" s="1140"/>
      <c r="BU427" s="1140"/>
      <c r="BV427" s="1136"/>
      <c r="BW427" s="15"/>
      <c r="BX427" s="613" t="str">
        <f>IF(Portada!$A$1="www.fly-logics.com","MAY",0)</f>
        <v>MAY</v>
      </c>
      <c r="BY427" s="614"/>
      <c r="BZ427" s="614"/>
      <c r="CA427" s="614"/>
      <c r="CB427" s="614"/>
      <c r="CC427" s="605" t="str">
        <f>IF(SUMIFS(Bitácora!$Y$5:$Y$1036129,Bitácora!$D$5:$D$1036129,BC415,Bitácora!$AN$5:$AN$1036129,BS415,Bitácora!$E$5:$E$1036129,BI415,Bitácora!$AM$5:$AM$1036129,BX427)=0," ",SUMIFS(Bitácora!$Y$5:$Y$1036129,Bitácora!$D$5:$D$1036129,BC415,Bitácora!$AN$5:$AN$1036129,BS415,Bitácora!$E$5:$E$1036129,BI415,Bitácora!$AM$5:$AM$1036129,BX427))</f>
        <v xml:space="preserve"> </v>
      </c>
      <c r="CD427" s="615"/>
      <c r="CE427" s="615"/>
      <c r="CF427" s="615"/>
      <c r="CG427" s="605" t="str">
        <f>IF(SUMIFS(Bitácora!$Z$5:$Z$1036129,Bitácora!$D$5:$D$1036129,BC415,Bitácora!$AN$5:$AN$1036129,BS415,Bitácora!$E$5:$E$1036129,BI415,Bitácora!$AM$5:$AM$1036129,BX427)=0," ",SUMIFS(Bitácora!$Z$5:$Z$1036129,Bitácora!$D$5:$D$1036129,BC415,Bitácora!$AN$5:$AN$1036129,BS415,Bitácora!$E$5:$E$1036129,BI415,Bitácora!$AM$5:$AM$1036129,BX427))</f>
        <v xml:space="preserve"> </v>
      </c>
      <c r="CH427" s="615"/>
      <c r="CI427" s="615"/>
      <c r="CJ427" s="615"/>
      <c r="CK427" s="605" t="str">
        <f>IF(SUMIFS(Bitácora!$AA$5:$AA$1036129,Bitácora!$D$5:$D$1036129,BC415,Bitácora!$AN$5:$AN$1036129,BS415,Bitácora!$E$5:$E$1036129,BI415,Bitácora!$AM$5:$AM$1036129,BX427)=0," ",SUMIFS(Bitácora!$AA$5:$AA$1036129,Bitácora!$D$5:$D$1036129,BC415,Bitácora!$AN$5:$AN$1036129,BS415,Bitácora!$E$5:$E$1036129,BI415,Bitácora!$AM$5:$AM$1036129,BX427))</f>
        <v xml:space="preserve"> </v>
      </c>
      <c r="CL427" s="615"/>
      <c r="CM427" s="615"/>
      <c r="CN427" s="615"/>
      <c r="CO427" s="606" t="str">
        <f>IF(SUMIFS(Bitácora!$AE$5:$AE$1036129,Bitácora!$D$5:$D$1036129,BC415,Bitácora!$AN$5:$AN$1036129,BS415,Bitácora!$E$5:$E$1036129,BI415,Bitácora!$AM$5:$AM$1036129,BX427)=0," ",SUMIFS(Bitácora!$AE$5:$AE$1036129,Bitácora!$D$5:$D$1036129,BC415,Bitácora!$AN$5:$AN$1036129,BS415,Bitácora!$E$5:$E$1036129,BI415,Bitácora!$AM$5:$AM$1036129,BX427))</f>
        <v xml:space="preserve"> </v>
      </c>
      <c r="CP427" s="606"/>
      <c r="CQ427" s="606"/>
      <c r="CR427" s="606" t="str">
        <f>IF(SUMIFS(Bitácora!$AF$5:$AF$1036129,Bitácora!$D$5:$D$1036129,BC415,Bitácora!$AN$5:$AN$1036129,BS415,Bitácora!$E$5:$E$1036129,BI415,Bitácora!$AM$5:$AM$1036129,BX427)=0," ",SUMIFS(Bitácora!$AF$5:$AF$1036129,Bitácora!$D$5:$D$1036129,BC415,Bitácora!$AN$5:$AN$1036129,BS415,Bitácora!$E$5:$E$1036129,BI415,Bitácora!$AM$5:$AM$1036129,BX427))</f>
        <v xml:space="preserve"> </v>
      </c>
      <c r="CS427" s="617"/>
      <c r="CT427" s="617"/>
      <c r="CU427" s="632"/>
      <c r="CV427" s="276"/>
      <c r="CW427" s="244"/>
      <c r="CX427" s="630"/>
      <c r="CY427" s="633" t="str">
        <f>IF(Portada!$A$1="www.fly-logics.com","SOLO",0)</f>
        <v>SOLO</v>
      </c>
      <c r="CZ427" s="644"/>
      <c r="DA427" s="644"/>
      <c r="DB427" s="644"/>
      <c r="DC427" s="647"/>
      <c r="DD427" s="1136" t="str">
        <f>IF(SUMIFS(Bitácora!$X$5:$X$1036129,Bitácora!$D$5:$D$1036129,DB415,Bitácora!$AN$5:$AN$1036129,DR415,Bitácora!$E$5:$E$1036129,DH415)=0," ",SUMIFS(Bitácora!$X$5:$X$1036129,Bitácora!$D$5:$D$1036129,DB415,Bitácora!$AN$5:$AN$1036129,DR415,Bitácora!$E$5:$E$1036129,DH415))</f>
        <v xml:space="preserve"> </v>
      </c>
      <c r="DE427" s="1137"/>
      <c r="DF427" s="1137"/>
      <c r="DG427" s="1137"/>
      <c r="DH427" s="1137"/>
      <c r="DI427" s="1137"/>
      <c r="DJ427" s="625"/>
      <c r="DK427" s="647"/>
      <c r="DL427" s="1139"/>
      <c r="DM427" s="1139"/>
      <c r="DN427" s="1139"/>
      <c r="DO427" s="1139"/>
      <c r="DP427" s="1140"/>
      <c r="DQ427" s="1140"/>
      <c r="DR427" s="1140"/>
      <c r="DS427" s="1140"/>
      <c r="DT427" s="1140"/>
      <c r="DU427" s="1136"/>
      <c r="DV427" s="15"/>
      <c r="DW427" s="613" t="str">
        <f>IF(Portada!$A$1="www.fly-logics.com","MAY",0)</f>
        <v>MAY</v>
      </c>
      <c r="DX427" s="614"/>
      <c r="DY427" s="614"/>
      <c r="DZ427" s="614"/>
      <c r="EA427" s="614"/>
      <c r="EB427" s="605" t="str">
        <f>IF(SUMIFS(Bitácora!$Y$5:$Y$1036129,Bitácora!$D$5:$D$1036129,DB415,Bitácora!$AN$5:$AN$1036129,DR415,Bitácora!$E$5:$E$1036129,DH415,Bitácora!$AM$5:$AM$1036129,DW427)=0," ",SUMIFS(Bitácora!$Y$5:$Y$1036129,Bitácora!$D$5:$D$1036129,DB415,Bitácora!$AN$5:$AN$1036129,DR415,Bitácora!$E$5:$E$1036129,DH415,Bitácora!$AM$5:$AM$1036129,DW427))</f>
        <v xml:space="preserve"> </v>
      </c>
      <c r="EC427" s="615"/>
      <c r="ED427" s="615"/>
      <c r="EE427" s="615"/>
      <c r="EF427" s="605" t="str">
        <f>IF(SUMIFS(Bitácora!$Z$5:$Z$1036129,Bitácora!$D$5:$D$1036129,DB415,Bitácora!$AN$5:$AN$1036129,DR415,Bitácora!$E$5:$E$1036129,DH415,Bitácora!$AM$5:$AM$1036129,DW427)=0," ",SUMIFS(Bitácora!$Z$5:$Z$1036129,Bitácora!$D$5:$D$1036129,DB415,Bitácora!$AN$5:$AN$1036129,DR415,Bitácora!$E$5:$E$1036129,DH415,Bitácora!$AM$5:$AM$1036129,DW427))</f>
        <v xml:space="preserve"> </v>
      </c>
      <c r="EG427" s="615"/>
      <c r="EH427" s="615"/>
      <c r="EI427" s="615"/>
      <c r="EJ427" s="605" t="str">
        <f>IF(SUMIFS(Bitácora!$AA$5:$AA$1036129,Bitácora!$D$5:$D$1036129,DB415,Bitácora!$AN$5:$AN$1036129,DR415,Bitácora!$E$5:$E$1036129,DH415,Bitácora!$AM$5:$AM$1036129,DW427)=0," ",SUMIFS(Bitácora!$AA$5:$AA$1036129,Bitácora!$D$5:$D$1036129,DB415,Bitácora!$AN$5:$AN$1036129,DR415,Bitácora!$E$5:$E$1036129,DH415,Bitácora!$AM$5:$AM$1036129,DW427))</f>
        <v xml:space="preserve"> </v>
      </c>
      <c r="EK427" s="615"/>
      <c r="EL427" s="615"/>
      <c r="EM427" s="615"/>
      <c r="EN427" s="606" t="str">
        <f>IF(SUMIFS(Bitácora!$AE$5:$AE$1036129,Bitácora!$D$5:$D$1036129,DB415,Bitácora!$AN$5:$AN$1036129,DR415,Bitácora!$E$5:$E$1036129,DH415,Bitácora!$AM$5:$AM$1036129,DW427)=0," ",SUMIFS(Bitácora!$AE$5:$AE$1036129,Bitácora!$D$5:$D$1036129,DB415,Bitácora!$AN$5:$AN$1036129,DR415,Bitácora!$E$5:$E$1036129,DH415,Bitácora!$AM$5:$AM$1036129,DW427))</f>
        <v xml:space="preserve"> </v>
      </c>
      <c r="EO427" s="606"/>
      <c r="EP427" s="606"/>
      <c r="EQ427" s="606" t="str">
        <f>IF(SUMIFS(Bitácora!$AF$5:$AF$1036129,Bitácora!$D$5:$D$1036129,DB415,Bitácora!$AN$5:$AN$1036129,DR415,Bitácora!$E$5:$E$1036129,DH415,Bitácora!$AM$5:$AM$1036129,DW427)=0," ",SUMIFS(Bitácora!$AF$5:$AF$1036129,Bitácora!$D$5:$D$1036129,DB415,Bitácora!$AN$5:$AN$1036129,DR415,Bitácora!$E$5:$E$1036129,DH415,Bitácora!$AM$5:$AM$1036129,DW427))</f>
        <v xml:space="preserve"> </v>
      </c>
      <c r="ER427" s="617"/>
      <c r="ES427" s="617"/>
      <c r="ET427" s="632"/>
      <c r="EU427" s="630"/>
      <c r="EV427" s="633" t="str">
        <f>IF(Portada!$A$1="www.fly-logics.com","SOLO",0)</f>
        <v>SOLO</v>
      </c>
      <c r="EW427" s="644"/>
      <c r="EX427" s="644"/>
      <c r="EY427" s="644"/>
      <c r="EZ427" s="647"/>
      <c r="FA427" s="1136" t="str">
        <f>IF(SUMIFS(Bitácora!$X$5:$X$1036129,Bitácora!$D$5:$D$1036129,EY415,Bitácora!$AN$5:$AN$1036129,FO415,Bitácora!$E$5:$E$1036129,FE415)=0," ",SUMIFS(Bitácora!$X$5:$X$1036129,Bitácora!$D$5:$D$1036129,EY415,Bitácora!$AN$5:$AN$1036129,FO415,Bitácora!$E$5:$E$1036129,FE415))</f>
        <v xml:space="preserve"> </v>
      </c>
      <c r="FB427" s="1137"/>
      <c r="FC427" s="1137"/>
      <c r="FD427" s="1137"/>
      <c r="FE427" s="1137"/>
      <c r="FF427" s="1137"/>
      <c r="FG427" s="625"/>
      <c r="FH427" s="647"/>
      <c r="FI427" s="1139"/>
      <c r="FJ427" s="1139"/>
      <c r="FK427" s="1139"/>
      <c r="FL427" s="1139"/>
      <c r="FM427" s="1140"/>
      <c r="FN427" s="1140"/>
      <c r="FO427" s="1140"/>
      <c r="FP427" s="1140"/>
      <c r="FQ427" s="1140"/>
      <c r="FR427" s="1136"/>
      <c r="FS427" s="15"/>
      <c r="FT427" s="613" t="str">
        <f>IF(Portada!$A$1="www.fly-logics.com","MAY",0)</f>
        <v>MAY</v>
      </c>
      <c r="FU427" s="614"/>
      <c r="FV427" s="614"/>
      <c r="FW427" s="614"/>
      <c r="FX427" s="614"/>
      <c r="FY427" s="605" t="str">
        <f>IF(SUMIFS(Bitácora!$Y$5:$Y$1036129,Bitácora!$D$5:$D$1036129,EY415,Bitácora!$AN$5:$AN$1036129,FO415,Bitácora!$E$5:$E$1036129,FE415,Bitácora!$AM$5:$AM$1036129,FT427)=0," ",SUMIFS(Bitácora!$Y$5:$Y$1036129,Bitácora!$D$5:$D$1036129,EY415,Bitácora!$AN$5:$AN$1036129,FO415,Bitácora!$E$5:$E$1036129,FE415,Bitácora!$AM$5:$AM$1036129,FT427))</f>
        <v xml:space="preserve"> </v>
      </c>
      <c r="FZ427" s="615"/>
      <c r="GA427" s="615"/>
      <c r="GB427" s="615"/>
      <c r="GC427" s="605" t="str">
        <f>IF(SUMIFS(Bitácora!$Z$5:$Z$1036129,Bitácora!$D$5:$D$1036129,EY415,Bitácora!$AN$5:$AN$1036129,FO415,Bitácora!$E$5:$E$1036129,FE415,Bitácora!$AM$5:$AM$1036129,FT427)=0," ",SUMIFS(Bitácora!$Z$5:$Z$1036129,Bitácora!$D$5:$D$1036129,EY415,Bitácora!$AN$5:$AN$1036129,FO415,Bitácora!$E$5:$E$1036129,FE415,Bitácora!$AM$5:$AM$1036129,FT427))</f>
        <v xml:space="preserve"> </v>
      </c>
      <c r="GD427" s="615"/>
      <c r="GE427" s="615"/>
      <c r="GF427" s="615"/>
      <c r="GG427" s="605" t="str">
        <f>IF(SUMIFS(Bitácora!$AA$5:$AA$1036129,Bitácora!$D$5:$D$1036129,EY415,Bitácora!$AN$5:$AN$1036129,FO415,Bitácora!$E$5:$E$1036129,FE415,Bitácora!$AM$5:$AM$1036129,FT427)=0," ",SUMIFS(Bitácora!$AA$5:$AA$1036129,Bitácora!$D$5:$D$1036129,EY415,Bitácora!$AN$5:$AN$1036129,FO415,Bitácora!$E$5:$E$1036129,FE415,Bitácora!$AM$5:$AM$1036129,FT427))</f>
        <v xml:space="preserve"> </v>
      </c>
      <c r="GH427" s="615"/>
      <c r="GI427" s="615"/>
      <c r="GJ427" s="615"/>
      <c r="GK427" s="606" t="str">
        <f>IF(SUMIFS(Bitácora!$AE$5:$AE$1036129,Bitácora!$D$5:$D$1036129,EY415,Bitácora!$AN$5:$AN$1036129,FO415,Bitácora!$E$5:$E$1036129,FE415,Bitácora!$AM$5:$AM$1036129,FT427)=0," ",SUMIFS(Bitácora!$AE$5:$AE$1036129,Bitácora!$D$5:$D$1036129,EY415,Bitácora!$AN$5:$AN$1036129,FO415,Bitácora!$E$5:$E$1036129,FE415,Bitácora!$AM$5:$AM$1036129,FT427))</f>
        <v xml:space="preserve"> </v>
      </c>
      <c r="GL427" s="606"/>
      <c r="GM427" s="606"/>
      <c r="GN427" s="606" t="str">
        <f>IF(SUMIFS(Bitácora!$AF$5:$AF$1036129,Bitácora!$D$5:$D$1036129,EY415,Bitácora!$AN$5:$AN$1036129,FO415,Bitácora!$E$5:$E$1036129,FE415,Bitácora!$AM$5:$AM$1036129,FT427)=0," ",SUMIFS(Bitácora!$AF$5:$AF$1036129,Bitácora!$D$5:$D$1036129,EY415,Bitácora!$AN$5:$AN$1036129,FO415,Bitácora!$E$5:$E$1036129,FE415,Bitácora!$AM$5:$AM$1036129,FT427))</f>
        <v xml:space="preserve"> </v>
      </c>
      <c r="GO427" s="617"/>
      <c r="GP427" s="617"/>
      <c r="GQ427" s="632"/>
      <c r="GR427" s="6"/>
    </row>
    <row r="428" spans="1:200" ht="10.5" customHeight="1" x14ac:dyDescent="0.25">
      <c r="A428" s="244"/>
      <c r="B428" s="630"/>
      <c r="C428" s="644"/>
      <c r="D428" s="644"/>
      <c r="E428" s="644"/>
      <c r="F428" s="644"/>
      <c r="G428" s="647"/>
      <c r="H428" s="1136"/>
      <c r="I428" s="1137"/>
      <c r="J428" s="1137"/>
      <c r="K428" s="1137"/>
      <c r="L428" s="1137"/>
      <c r="M428" s="1137"/>
      <c r="N428" s="625"/>
      <c r="O428" s="1141" t="str">
        <f>IF(Portada!$A$1="www.fly-logics.com","IFR",0)</f>
        <v>IFR</v>
      </c>
      <c r="P428" s="1142"/>
      <c r="Q428" s="1142"/>
      <c r="R428" s="1142"/>
      <c r="S428" s="1142"/>
      <c r="T428" s="1143" t="str">
        <f>IF(SUMIFS(Bitácora!$V$5:$V$1036129,Bitácora!$D$5:$D$1036129,F415,Bitácora!$AN$5:$AN$1036129,V415,Bitácora!$E$5:$E$1036129,L415)=0," ",SUMIFS(Bitácora!$V$5:$V$1036129,Bitácora!$D$5:$D$1036129,F415,Bitácora!$AN$5:$AN$1036129,V415,Bitácora!$E$5:$E$1036129,L415))</f>
        <v xml:space="preserve"> </v>
      </c>
      <c r="U428" s="1143"/>
      <c r="V428" s="1143"/>
      <c r="W428" s="1143"/>
      <c r="X428" s="1143"/>
      <c r="Y428" s="1144"/>
      <c r="Z428" s="15"/>
      <c r="AA428" s="614"/>
      <c r="AB428" s="614"/>
      <c r="AC428" s="614"/>
      <c r="AD428" s="614"/>
      <c r="AE428" s="614"/>
      <c r="AF428" s="615"/>
      <c r="AG428" s="616"/>
      <c r="AH428" s="616"/>
      <c r="AI428" s="615"/>
      <c r="AJ428" s="615"/>
      <c r="AK428" s="616"/>
      <c r="AL428" s="616"/>
      <c r="AM428" s="615"/>
      <c r="AN428" s="615"/>
      <c r="AO428" s="616"/>
      <c r="AP428" s="616"/>
      <c r="AQ428" s="615"/>
      <c r="AR428" s="606"/>
      <c r="AS428" s="606"/>
      <c r="AT428" s="606"/>
      <c r="AU428" s="617"/>
      <c r="AV428" s="618"/>
      <c r="AW428" s="617"/>
      <c r="AX428" s="632"/>
      <c r="AY428" s="630"/>
      <c r="AZ428" s="644"/>
      <c r="BA428" s="644"/>
      <c r="BB428" s="644"/>
      <c r="BC428" s="644"/>
      <c r="BD428" s="647"/>
      <c r="BE428" s="1136"/>
      <c r="BF428" s="1137"/>
      <c r="BG428" s="1137"/>
      <c r="BH428" s="1137"/>
      <c r="BI428" s="1137"/>
      <c r="BJ428" s="1137"/>
      <c r="BK428" s="625"/>
      <c r="BL428" s="1141" t="str">
        <f>IF(Portada!$A$1="www.fly-logics.com","IFR",0)</f>
        <v>IFR</v>
      </c>
      <c r="BM428" s="1142"/>
      <c r="BN428" s="1142"/>
      <c r="BO428" s="1142"/>
      <c r="BP428" s="1142"/>
      <c r="BQ428" s="1143" t="str">
        <f>IF(SUMIFS(Bitácora!$V$5:$V$1036129,Bitácora!$D$5:$D$1036129,BC415,Bitácora!$AN$5:$AN$1036129,BS415,Bitácora!$E$5:$E$1036129,BI415)=0," ",SUMIFS(Bitácora!$V$5:$V$1036129,Bitácora!$D$5:$D$1036129,BC415,Bitácora!$AN$5:$AN$1036129,BS415,Bitácora!$E$5:$E$1036129,BI415))</f>
        <v xml:space="preserve"> </v>
      </c>
      <c r="BR428" s="1143"/>
      <c r="BS428" s="1143"/>
      <c r="BT428" s="1143"/>
      <c r="BU428" s="1143"/>
      <c r="BV428" s="1144"/>
      <c r="BW428" s="15"/>
      <c r="BX428" s="614"/>
      <c r="BY428" s="614"/>
      <c r="BZ428" s="614"/>
      <c r="CA428" s="614"/>
      <c r="CB428" s="614"/>
      <c r="CC428" s="615"/>
      <c r="CD428" s="616"/>
      <c r="CE428" s="616"/>
      <c r="CF428" s="615"/>
      <c r="CG428" s="615"/>
      <c r="CH428" s="616"/>
      <c r="CI428" s="616"/>
      <c r="CJ428" s="615"/>
      <c r="CK428" s="615"/>
      <c r="CL428" s="616"/>
      <c r="CM428" s="616"/>
      <c r="CN428" s="615"/>
      <c r="CO428" s="606"/>
      <c r="CP428" s="606"/>
      <c r="CQ428" s="606"/>
      <c r="CR428" s="617"/>
      <c r="CS428" s="618"/>
      <c r="CT428" s="617"/>
      <c r="CU428" s="632"/>
      <c r="CV428" s="276"/>
      <c r="CW428" s="244"/>
      <c r="CX428" s="630"/>
      <c r="CY428" s="644"/>
      <c r="CZ428" s="644"/>
      <c r="DA428" s="644"/>
      <c r="DB428" s="644"/>
      <c r="DC428" s="647"/>
      <c r="DD428" s="1136"/>
      <c r="DE428" s="1137"/>
      <c r="DF428" s="1137"/>
      <c r="DG428" s="1137"/>
      <c r="DH428" s="1137"/>
      <c r="DI428" s="1137"/>
      <c r="DJ428" s="625"/>
      <c r="DK428" s="1141" t="str">
        <f>IF(Portada!$A$1="www.fly-logics.com","IFR",0)</f>
        <v>IFR</v>
      </c>
      <c r="DL428" s="1142"/>
      <c r="DM428" s="1142"/>
      <c r="DN428" s="1142"/>
      <c r="DO428" s="1142"/>
      <c r="DP428" s="1143" t="str">
        <f>IF(SUMIFS(Bitácora!$V$5:$V$1036129,Bitácora!$D$5:$D$1036129,DB415,Bitácora!$AN$5:$AN$1036129,DR415,Bitácora!$E$5:$E$1036129,DH415)=0," ",SUMIFS(Bitácora!$V$5:$V$1036129,Bitácora!$D$5:$D$1036129,DB415,Bitácora!$AN$5:$AN$1036129,DR415,Bitácora!$E$5:$E$1036129,DH415))</f>
        <v xml:space="preserve"> </v>
      </c>
      <c r="DQ428" s="1143"/>
      <c r="DR428" s="1143"/>
      <c r="DS428" s="1143"/>
      <c r="DT428" s="1143"/>
      <c r="DU428" s="1144"/>
      <c r="DV428" s="15"/>
      <c r="DW428" s="614"/>
      <c r="DX428" s="614"/>
      <c r="DY428" s="614"/>
      <c r="DZ428" s="614"/>
      <c r="EA428" s="614"/>
      <c r="EB428" s="615"/>
      <c r="EC428" s="616"/>
      <c r="ED428" s="616"/>
      <c r="EE428" s="615"/>
      <c r="EF428" s="615"/>
      <c r="EG428" s="616"/>
      <c r="EH428" s="616"/>
      <c r="EI428" s="615"/>
      <c r="EJ428" s="615"/>
      <c r="EK428" s="616"/>
      <c r="EL428" s="616"/>
      <c r="EM428" s="615"/>
      <c r="EN428" s="606"/>
      <c r="EO428" s="606"/>
      <c r="EP428" s="606"/>
      <c r="EQ428" s="617"/>
      <c r="ER428" s="618"/>
      <c r="ES428" s="617"/>
      <c r="ET428" s="632"/>
      <c r="EU428" s="630"/>
      <c r="EV428" s="644"/>
      <c r="EW428" s="644"/>
      <c r="EX428" s="644"/>
      <c r="EY428" s="644"/>
      <c r="EZ428" s="647"/>
      <c r="FA428" s="1136"/>
      <c r="FB428" s="1137"/>
      <c r="FC428" s="1137"/>
      <c r="FD428" s="1137"/>
      <c r="FE428" s="1137"/>
      <c r="FF428" s="1137"/>
      <c r="FG428" s="625"/>
      <c r="FH428" s="1141" t="str">
        <f>IF(Portada!$A$1="www.fly-logics.com","IFR",0)</f>
        <v>IFR</v>
      </c>
      <c r="FI428" s="1142"/>
      <c r="FJ428" s="1142"/>
      <c r="FK428" s="1142"/>
      <c r="FL428" s="1142"/>
      <c r="FM428" s="1143" t="str">
        <f>IF(SUMIFS(Bitácora!$V$5:$V$1036129,Bitácora!$D$5:$D$1036129,EY415,Bitácora!$AN$5:$AN$1036129,FO415,Bitácora!$E$5:$E$1036129,FE415)=0," ",SUMIFS(Bitácora!$V$5:$V$1036129,Bitácora!$D$5:$D$1036129,EY415,Bitácora!$AN$5:$AN$1036129,FO415,Bitácora!$E$5:$E$1036129,FE415))</f>
        <v xml:space="preserve"> </v>
      </c>
      <c r="FN428" s="1143"/>
      <c r="FO428" s="1143"/>
      <c r="FP428" s="1143"/>
      <c r="FQ428" s="1143"/>
      <c r="FR428" s="1144"/>
      <c r="FS428" s="15"/>
      <c r="FT428" s="614"/>
      <c r="FU428" s="614"/>
      <c r="FV428" s="614"/>
      <c r="FW428" s="614"/>
      <c r="FX428" s="614"/>
      <c r="FY428" s="615"/>
      <c r="FZ428" s="616"/>
      <c r="GA428" s="616"/>
      <c r="GB428" s="615"/>
      <c r="GC428" s="615"/>
      <c r="GD428" s="616"/>
      <c r="GE428" s="616"/>
      <c r="GF428" s="615"/>
      <c r="GG428" s="615"/>
      <c r="GH428" s="616"/>
      <c r="GI428" s="616"/>
      <c r="GJ428" s="615"/>
      <c r="GK428" s="606"/>
      <c r="GL428" s="606"/>
      <c r="GM428" s="606"/>
      <c r="GN428" s="617"/>
      <c r="GO428" s="618"/>
      <c r="GP428" s="617"/>
      <c r="GQ428" s="632"/>
      <c r="GR428" s="6"/>
    </row>
    <row r="429" spans="1:200" ht="3" customHeight="1" x14ac:dyDescent="0.25">
      <c r="A429" s="244"/>
      <c r="B429" s="630"/>
      <c r="C429" s="625"/>
      <c r="D429" s="625"/>
      <c r="E429" s="625"/>
      <c r="F429" s="625"/>
      <c r="G429" s="625"/>
      <c r="H429" s="625"/>
      <c r="I429" s="625"/>
      <c r="J429" s="625"/>
      <c r="K429" s="625"/>
      <c r="L429" s="625"/>
      <c r="M429" s="625"/>
      <c r="N429" s="625"/>
      <c r="O429" s="625"/>
      <c r="P429" s="625"/>
      <c r="Q429" s="625"/>
      <c r="R429" s="625"/>
      <c r="S429" s="625"/>
      <c r="T429" s="625"/>
      <c r="U429" s="625"/>
      <c r="V429" s="625"/>
      <c r="W429" s="625"/>
      <c r="X429" s="625"/>
      <c r="Y429" s="625"/>
      <c r="Z429" s="15"/>
      <c r="AA429" s="614"/>
      <c r="AB429" s="614"/>
      <c r="AC429" s="614"/>
      <c r="AD429" s="614"/>
      <c r="AE429" s="614"/>
      <c r="AF429" s="615"/>
      <c r="AG429" s="615"/>
      <c r="AH429" s="615"/>
      <c r="AI429" s="615"/>
      <c r="AJ429" s="615"/>
      <c r="AK429" s="615"/>
      <c r="AL429" s="615"/>
      <c r="AM429" s="615"/>
      <c r="AN429" s="615"/>
      <c r="AO429" s="615"/>
      <c r="AP429" s="615"/>
      <c r="AQ429" s="615"/>
      <c r="AR429" s="606"/>
      <c r="AS429" s="606"/>
      <c r="AT429" s="606"/>
      <c r="AU429" s="617"/>
      <c r="AV429" s="617"/>
      <c r="AW429" s="617"/>
      <c r="AX429" s="632"/>
      <c r="AY429" s="630"/>
      <c r="AZ429" s="625"/>
      <c r="BA429" s="625"/>
      <c r="BB429" s="625"/>
      <c r="BC429" s="625"/>
      <c r="BD429" s="625"/>
      <c r="BE429" s="625"/>
      <c r="BF429" s="625"/>
      <c r="BG429" s="625"/>
      <c r="BH429" s="625"/>
      <c r="BI429" s="625"/>
      <c r="BJ429" s="625"/>
      <c r="BK429" s="625"/>
      <c r="BL429" s="625"/>
      <c r="BM429" s="625"/>
      <c r="BN429" s="625"/>
      <c r="BO429" s="625"/>
      <c r="BP429" s="625"/>
      <c r="BQ429" s="625"/>
      <c r="BR429" s="625"/>
      <c r="BS429" s="625"/>
      <c r="BT429" s="625"/>
      <c r="BU429" s="625"/>
      <c r="BV429" s="625"/>
      <c r="BW429" s="15"/>
      <c r="BX429" s="614"/>
      <c r="BY429" s="614"/>
      <c r="BZ429" s="614"/>
      <c r="CA429" s="614"/>
      <c r="CB429" s="614"/>
      <c r="CC429" s="615"/>
      <c r="CD429" s="615"/>
      <c r="CE429" s="615"/>
      <c r="CF429" s="615"/>
      <c r="CG429" s="615"/>
      <c r="CH429" s="615"/>
      <c r="CI429" s="615"/>
      <c r="CJ429" s="615"/>
      <c r="CK429" s="615"/>
      <c r="CL429" s="615"/>
      <c r="CM429" s="615"/>
      <c r="CN429" s="615"/>
      <c r="CO429" s="606"/>
      <c r="CP429" s="606"/>
      <c r="CQ429" s="606"/>
      <c r="CR429" s="617"/>
      <c r="CS429" s="617"/>
      <c r="CT429" s="617"/>
      <c r="CU429" s="632"/>
      <c r="CV429" s="276"/>
      <c r="CW429" s="244"/>
      <c r="CX429" s="630"/>
      <c r="CY429" s="625"/>
      <c r="CZ429" s="625"/>
      <c r="DA429" s="625"/>
      <c r="DB429" s="625"/>
      <c r="DC429" s="625"/>
      <c r="DD429" s="625"/>
      <c r="DE429" s="625"/>
      <c r="DF429" s="625"/>
      <c r="DG429" s="625"/>
      <c r="DH429" s="625"/>
      <c r="DI429" s="625"/>
      <c r="DJ429" s="625"/>
      <c r="DK429" s="625"/>
      <c r="DL429" s="625"/>
      <c r="DM429" s="625"/>
      <c r="DN429" s="625"/>
      <c r="DO429" s="625"/>
      <c r="DP429" s="625"/>
      <c r="DQ429" s="625"/>
      <c r="DR429" s="625"/>
      <c r="DS429" s="625"/>
      <c r="DT429" s="625"/>
      <c r="DU429" s="625"/>
      <c r="DV429" s="15"/>
      <c r="DW429" s="614"/>
      <c r="DX429" s="614"/>
      <c r="DY429" s="614"/>
      <c r="DZ429" s="614"/>
      <c r="EA429" s="614"/>
      <c r="EB429" s="615"/>
      <c r="EC429" s="615"/>
      <c r="ED429" s="615"/>
      <c r="EE429" s="615"/>
      <c r="EF429" s="615"/>
      <c r="EG429" s="615"/>
      <c r="EH429" s="615"/>
      <c r="EI429" s="615"/>
      <c r="EJ429" s="615"/>
      <c r="EK429" s="615"/>
      <c r="EL429" s="615"/>
      <c r="EM429" s="615"/>
      <c r="EN429" s="606"/>
      <c r="EO429" s="606"/>
      <c r="EP429" s="606"/>
      <c r="EQ429" s="617"/>
      <c r="ER429" s="617"/>
      <c r="ES429" s="617"/>
      <c r="ET429" s="632"/>
      <c r="EU429" s="630"/>
      <c r="EV429" s="625"/>
      <c r="EW429" s="625"/>
      <c r="EX429" s="625"/>
      <c r="EY429" s="625"/>
      <c r="EZ429" s="625"/>
      <c r="FA429" s="625"/>
      <c r="FB429" s="625"/>
      <c r="FC429" s="625"/>
      <c r="FD429" s="625"/>
      <c r="FE429" s="625"/>
      <c r="FF429" s="625"/>
      <c r="FG429" s="625"/>
      <c r="FH429" s="625"/>
      <c r="FI429" s="625"/>
      <c r="FJ429" s="625"/>
      <c r="FK429" s="625"/>
      <c r="FL429" s="625"/>
      <c r="FM429" s="625"/>
      <c r="FN429" s="625"/>
      <c r="FO429" s="625"/>
      <c r="FP429" s="625"/>
      <c r="FQ429" s="625"/>
      <c r="FR429" s="625"/>
      <c r="FS429" s="15"/>
      <c r="FT429" s="614"/>
      <c r="FU429" s="614"/>
      <c r="FV429" s="614"/>
      <c r="FW429" s="614"/>
      <c r="FX429" s="614"/>
      <c r="FY429" s="615"/>
      <c r="FZ429" s="615"/>
      <c r="GA429" s="615"/>
      <c r="GB429" s="615"/>
      <c r="GC429" s="615"/>
      <c r="GD429" s="615"/>
      <c r="GE429" s="615"/>
      <c r="GF429" s="615"/>
      <c r="GG429" s="615"/>
      <c r="GH429" s="615"/>
      <c r="GI429" s="615"/>
      <c r="GJ429" s="615"/>
      <c r="GK429" s="606"/>
      <c r="GL429" s="606"/>
      <c r="GM429" s="606"/>
      <c r="GN429" s="617"/>
      <c r="GO429" s="617"/>
      <c r="GP429" s="617"/>
      <c r="GQ429" s="632"/>
      <c r="GR429" s="6"/>
    </row>
    <row r="430" spans="1:200" ht="11.25" customHeight="1" x14ac:dyDescent="0.25">
      <c r="A430" s="244"/>
      <c r="B430" s="630"/>
      <c r="C430" s="644" t="str">
        <f>IF(Portada!$A$1="www.fly-logics.com","INSTR.",0)</f>
        <v>INSTR.</v>
      </c>
      <c r="D430" s="634"/>
      <c r="E430" s="634"/>
      <c r="F430" s="634"/>
      <c r="G430" s="635"/>
      <c r="H430" s="1136" t="str">
        <f>IF(SUMIFS(Bitácora!$AA$5:$AA$1036129,Bitácora!$D$5:$D$1036129,F415,Bitácora!$AN$5:$AN$1036129,V415,Bitácora!$E$5:$E$1036129,L415)=0," ",SUMIFS(Bitácora!$AA$5:$AA$1036129,Bitácora!$D$5:$D$1036129,F415,Bitácora!$AN$5:$AN$1036129,V415,Bitácora!$E$5:$E$1036129,L415))</f>
        <v xml:space="preserve"> </v>
      </c>
      <c r="I430" s="1137" t="str">
        <f t="shared" ref="I430" si="556">H430</f>
        <v xml:space="preserve"> </v>
      </c>
      <c r="J430" s="1137"/>
      <c r="K430" s="1137"/>
      <c r="L430" s="1137"/>
      <c r="M430" s="1137"/>
      <c r="N430" s="625"/>
      <c r="O430" s="654" t="str">
        <f>IF(Portada!$A$1="www.fly-logics.com","ATERRIZAJES",0)</f>
        <v>ATERRIZAJES</v>
      </c>
      <c r="P430" s="641"/>
      <c r="Q430" s="641"/>
      <c r="R430" s="641"/>
      <c r="S430" s="641"/>
      <c r="T430" s="641"/>
      <c r="U430" s="641"/>
      <c r="V430" s="641"/>
      <c r="W430" s="641"/>
      <c r="X430" s="641"/>
      <c r="Y430" s="641"/>
      <c r="Z430" s="15"/>
      <c r="AA430" s="613" t="str">
        <f>IF(Portada!$A$1="www.fly-logics.com","JUN",0)</f>
        <v>JUN</v>
      </c>
      <c r="AB430" s="614"/>
      <c r="AC430" s="614"/>
      <c r="AD430" s="614"/>
      <c r="AE430" s="614"/>
      <c r="AF430" s="605" t="str">
        <f>IF(SUMIFS(Bitácora!$Y$5:$Y$1036129,Bitácora!$D$5:$D$1036129,F415,Bitácora!$AN$5:$AN$1036129,V415,Bitácora!$E$5:$E$1036129,L415,Bitácora!$AM$5:$AM$1036129,AA430)=0," ",SUMIFS(Bitácora!$Y$5:$Y$1036129,Bitácora!$D$5:$D$1036129,F415,Bitácora!$AN$5:$AN$1036129,V415,Bitácora!$E$5:$E$1036129,L415,Bitácora!$AM$5:$AM$1036129,AA430))</f>
        <v xml:space="preserve"> </v>
      </c>
      <c r="AG430" s="615"/>
      <c r="AH430" s="615"/>
      <c r="AI430" s="615"/>
      <c r="AJ430" s="605" t="str">
        <f>IF(SUMIFS(Bitácora!$Z$5:$Z$1036129,Bitácora!$D$5:$D$1036129,F415,Bitácora!$AN$5:$AN$1036129,V415,Bitácora!$E$5:$E$1036129,L415,Bitácora!$AM$5:$AM$1036129,AA430)=0," ",SUMIFS(Bitácora!$Z$5:$Z$1036129,Bitácora!$D$5:$D$1036129,F415,Bitácora!$AN$5:$AN$1036129,V415,Bitácora!$E$5:$E$1036129,L415,Bitácora!$AM$5:$AM$1036129,AA430))</f>
        <v xml:space="preserve"> </v>
      </c>
      <c r="AK430" s="615"/>
      <c r="AL430" s="615"/>
      <c r="AM430" s="615"/>
      <c r="AN430" s="605" t="str">
        <f>IF(SUMIFS(Bitácora!$AA$5:$AA$1036129,Bitácora!$D$5:$D$1036129,F415,Bitácora!$AN$5:$AN$1036129,V415,Bitácora!$E$5:$E$1036129,L415,Bitácora!$AM$5:$AM$1036129,AA430)=0," ",SUMIFS(Bitácora!$AA$5:$AA$1036129,Bitácora!$D$5:$D$1036129,F415,Bitácora!$AN$5:$AN$1036129,V415,Bitácora!$E$5:$E$1036129,L415,Bitácora!$AM$5:$AM$1036129,AA430))</f>
        <v xml:space="preserve"> </v>
      </c>
      <c r="AO430" s="615"/>
      <c r="AP430" s="615"/>
      <c r="AQ430" s="615"/>
      <c r="AR430" s="606" t="str">
        <f>IF(SUMIFS(Bitácora!$AE$5:$AE$1036129,Bitácora!$D$5:$D$1036129,F415,Bitácora!$AN$5:$AN$1036129,V415,Bitácora!$E$5:$E$1036129,L415,Bitácora!$AM$5:$AM$1036129,AA430)=0," ",SUMIFS(Bitácora!$AE$5:$AE$1036129,Bitácora!$D$5:$D$1036129,F415,Bitácora!$AN$5:$AN$1036129,V415,Bitácora!$E$5:$E$1036129,L415,Bitácora!$AM$5:$AM$1036129,AA430))</f>
        <v xml:space="preserve"> </v>
      </c>
      <c r="AS430" s="606"/>
      <c r="AT430" s="606"/>
      <c r="AU430" s="606" t="str">
        <f>IF(SUMIFS(Bitácora!$AF$5:$AF$1036129,Bitácora!$D$5:$D$1036129,F415,Bitácora!$AN$5:$AN$1036129,V415,Bitácora!$E$5:$E$1036129,L415,Bitácora!$AM$5:$AM$1036129,AA430)=0," ",SUMIFS(Bitácora!$AF$5:$AF$1036129,Bitácora!$D$5:$D$1036129,F415,Bitácora!$AN$5:$AN$1036129,V415,Bitácora!$E$5:$E$1036129,L415,Bitácora!$AM$5:$AM$1036129,AA430))</f>
        <v xml:space="preserve"> </v>
      </c>
      <c r="AV430" s="617"/>
      <c r="AW430" s="617"/>
      <c r="AX430" s="632"/>
      <c r="AY430" s="630"/>
      <c r="AZ430" s="644" t="str">
        <f>IF(Portada!$A$1="www.fly-logics.com","INSTR.",0)</f>
        <v>INSTR.</v>
      </c>
      <c r="BA430" s="634"/>
      <c r="BB430" s="634"/>
      <c r="BC430" s="634"/>
      <c r="BD430" s="635"/>
      <c r="BE430" s="1136" t="str">
        <f>IF(SUMIFS(Bitácora!$AA$5:$AA$1036129,Bitácora!$D$5:$D$1036129,BC415,Bitácora!$AN$5:$AN$1036129,BS415,Bitácora!$E$5:$E$1036129,BI415)=0," ",SUMIFS(Bitácora!$AA$5:$AA$1036129,Bitácora!$D$5:$D$1036129,BC415,Bitácora!$AN$5:$AN$1036129,BS415,Bitácora!$E$5:$E$1036129,BI415))</f>
        <v xml:space="preserve"> </v>
      </c>
      <c r="BF430" s="1137" t="str">
        <f t="shared" ref="BF430" si="557">BE430</f>
        <v xml:space="preserve"> </v>
      </c>
      <c r="BG430" s="1137"/>
      <c r="BH430" s="1137"/>
      <c r="BI430" s="1137"/>
      <c r="BJ430" s="1137"/>
      <c r="BK430" s="625"/>
      <c r="BL430" s="654" t="str">
        <f>IF(Portada!$A$1="www.fly-logics.com","ATERRIZAJES",0)</f>
        <v>ATERRIZAJES</v>
      </c>
      <c r="BM430" s="641"/>
      <c r="BN430" s="641"/>
      <c r="BO430" s="641"/>
      <c r="BP430" s="641"/>
      <c r="BQ430" s="641"/>
      <c r="BR430" s="641"/>
      <c r="BS430" s="641"/>
      <c r="BT430" s="641"/>
      <c r="BU430" s="641"/>
      <c r="BV430" s="641"/>
      <c r="BW430" s="15"/>
      <c r="BX430" s="613" t="str">
        <f>IF(Portada!$A$1="www.fly-logics.com","JUN",0)</f>
        <v>JUN</v>
      </c>
      <c r="BY430" s="614"/>
      <c r="BZ430" s="614"/>
      <c r="CA430" s="614"/>
      <c r="CB430" s="614"/>
      <c r="CC430" s="605" t="str">
        <f>IF(SUMIFS(Bitácora!$Y$5:$Y$1036129,Bitácora!$D$5:$D$1036129,BC415,Bitácora!$AN$5:$AN$1036129,BS415,Bitácora!$E$5:$E$1036129,BI415,Bitácora!$AM$5:$AM$1036129,BX430)=0," ",SUMIFS(Bitácora!$Y$5:$Y$1036129,Bitácora!$D$5:$D$1036129,BC415,Bitácora!$AN$5:$AN$1036129,BS415,Bitácora!$E$5:$E$1036129,BI415,Bitácora!$AM$5:$AM$1036129,BX430))</f>
        <v xml:space="preserve"> </v>
      </c>
      <c r="CD430" s="615"/>
      <c r="CE430" s="615"/>
      <c r="CF430" s="615"/>
      <c r="CG430" s="605" t="str">
        <f>IF(SUMIFS(Bitácora!$Z$5:$Z$1036129,Bitácora!$D$5:$D$1036129,BC415,Bitácora!$AN$5:$AN$1036129,BS415,Bitácora!$E$5:$E$1036129,BI415,Bitácora!$AM$5:$AM$1036129,BX430)=0," ",SUMIFS(Bitácora!$Z$5:$Z$1036129,Bitácora!$D$5:$D$1036129,BC415,Bitácora!$AN$5:$AN$1036129,BS415,Bitácora!$E$5:$E$1036129,BI415,Bitácora!$AM$5:$AM$1036129,BX430))</f>
        <v xml:space="preserve"> </v>
      </c>
      <c r="CH430" s="615"/>
      <c r="CI430" s="615"/>
      <c r="CJ430" s="615"/>
      <c r="CK430" s="605" t="str">
        <f>IF(SUMIFS(Bitácora!$AA$5:$AA$1036129,Bitácora!$D$5:$D$1036129,BC415,Bitácora!$AN$5:$AN$1036129,BS415,Bitácora!$E$5:$E$1036129,BI415,Bitácora!$AM$5:$AM$1036129,BX430)=0," ",SUMIFS(Bitácora!$AA$5:$AA$1036129,Bitácora!$D$5:$D$1036129,BC415,Bitácora!$AN$5:$AN$1036129,BS415,Bitácora!$E$5:$E$1036129,BI415,Bitácora!$AM$5:$AM$1036129,BX430))</f>
        <v xml:space="preserve"> </v>
      </c>
      <c r="CL430" s="615"/>
      <c r="CM430" s="615"/>
      <c r="CN430" s="615"/>
      <c r="CO430" s="606" t="str">
        <f>IF(SUMIFS(Bitácora!$AE$5:$AE$1036129,Bitácora!$D$5:$D$1036129,BC415,Bitácora!$AN$5:$AN$1036129,BS415,Bitácora!$E$5:$E$1036129,BI415,Bitácora!$AM$5:$AM$1036129,BX430)=0," ",SUMIFS(Bitácora!$AE$5:$AE$1036129,Bitácora!$D$5:$D$1036129,BC415,Bitácora!$AN$5:$AN$1036129,BS415,Bitácora!$E$5:$E$1036129,BI415,Bitácora!$AM$5:$AM$1036129,BX430))</f>
        <v xml:space="preserve"> </v>
      </c>
      <c r="CP430" s="606"/>
      <c r="CQ430" s="606"/>
      <c r="CR430" s="606" t="str">
        <f>IF(SUMIFS(Bitácora!$AF$5:$AF$1036129,Bitácora!$D$5:$D$1036129,BC415,Bitácora!$AN$5:$AN$1036129,BS415,Bitácora!$E$5:$E$1036129,BI415,Bitácora!$AM$5:$AM$1036129,BX430)=0," ",SUMIFS(Bitácora!$AF$5:$AF$1036129,Bitácora!$D$5:$D$1036129,BC415,Bitácora!$AN$5:$AN$1036129,BS415,Bitácora!$E$5:$E$1036129,BI415,Bitácora!$AM$5:$AM$1036129,BX430))</f>
        <v xml:space="preserve"> </v>
      </c>
      <c r="CS430" s="617"/>
      <c r="CT430" s="617"/>
      <c r="CU430" s="632"/>
      <c r="CV430" s="276"/>
      <c r="CW430" s="244"/>
      <c r="CX430" s="630"/>
      <c r="CY430" s="644" t="str">
        <f>IF(Portada!$A$1="www.fly-logics.com","INSTR.",0)</f>
        <v>INSTR.</v>
      </c>
      <c r="CZ430" s="634"/>
      <c r="DA430" s="634"/>
      <c r="DB430" s="634"/>
      <c r="DC430" s="635"/>
      <c r="DD430" s="1136" t="str">
        <f>IF(SUMIFS(Bitácora!$AA$5:$AA$1036129,Bitácora!$D$5:$D$1036129,DB415,Bitácora!$AN$5:$AN$1036129,DR415,Bitácora!$E$5:$E$1036129,DH415)=0," ",SUMIFS(Bitácora!$AA$5:$AA$1036129,Bitácora!$D$5:$D$1036129,DB415,Bitácora!$AN$5:$AN$1036129,DR415,Bitácora!$E$5:$E$1036129,DH415))</f>
        <v xml:space="preserve"> </v>
      </c>
      <c r="DE430" s="1137" t="str">
        <f t="shared" ref="DE430" si="558">DD430</f>
        <v xml:space="preserve"> </v>
      </c>
      <c r="DF430" s="1137"/>
      <c r="DG430" s="1137"/>
      <c r="DH430" s="1137"/>
      <c r="DI430" s="1137"/>
      <c r="DJ430" s="625"/>
      <c r="DK430" s="654" t="str">
        <f>IF(Portada!$A$1="www.fly-logics.com","ATERRIZAJES",0)</f>
        <v>ATERRIZAJES</v>
      </c>
      <c r="DL430" s="641"/>
      <c r="DM430" s="641"/>
      <c r="DN430" s="641"/>
      <c r="DO430" s="641"/>
      <c r="DP430" s="641"/>
      <c r="DQ430" s="641"/>
      <c r="DR430" s="641"/>
      <c r="DS430" s="641"/>
      <c r="DT430" s="641"/>
      <c r="DU430" s="641"/>
      <c r="DV430" s="15"/>
      <c r="DW430" s="613" t="str">
        <f>IF(Portada!$A$1="www.fly-logics.com","JUN",0)</f>
        <v>JUN</v>
      </c>
      <c r="DX430" s="614"/>
      <c r="DY430" s="614"/>
      <c r="DZ430" s="614"/>
      <c r="EA430" s="614"/>
      <c r="EB430" s="605" t="str">
        <f>IF(SUMIFS(Bitácora!$Y$5:$Y$1036129,Bitácora!$D$5:$D$1036129,DB415,Bitácora!$AN$5:$AN$1036129,DR415,Bitácora!$E$5:$E$1036129,DH415,Bitácora!$AM$5:$AM$1036129,DW430)=0," ",SUMIFS(Bitácora!$Y$5:$Y$1036129,Bitácora!$D$5:$D$1036129,DB415,Bitácora!$AN$5:$AN$1036129,DR415,Bitácora!$E$5:$E$1036129,DH415,Bitácora!$AM$5:$AM$1036129,DW430))</f>
        <v xml:space="preserve"> </v>
      </c>
      <c r="EC430" s="615"/>
      <c r="ED430" s="615"/>
      <c r="EE430" s="615"/>
      <c r="EF430" s="605" t="str">
        <f>IF(SUMIFS(Bitácora!$Z$5:$Z$1036129,Bitácora!$D$5:$D$1036129,DB415,Bitácora!$AN$5:$AN$1036129,DR415,Bitácora!$E$5:$E$1036129,DH415,Bitácora!$AM$5:$AM$1036129,DW430)=0," ",SUMIFS(Bitácora!$Z$5:$Z$1036129,Bitácora!$D$5:$D$1036129,DB415,Bitácora!$AN$5:$AN$1036129,DR415,Bitácora!$E$5:$E$1036129,DH415,Bitácora!$AM$5:$AM$1036129,DW430))</f>
        <v xml:space="preserve"> </v>
      </c>
      <c r="EG430" s="615"/>
      <c r="EH430" s="615"/>
      <c r="EI430" s="615"/>
      <c r="EJ430" s="605" t="str">
        <f>IF(SUMIFS(Bitácora!$AA$5:$AA$1036129,Bitácora!$D$5:$D$1036129,DB415,Bitácora!$AN$5:$AN$1036129,DR415,Bitácora!$E$5:$E$1036129,DH415,Bitácora!$AM$5:$AM$1036129,DW430)=0," ",SUMIFS(Bitácora!$AA$5:$AA$1036129,Bitácora!$D$5:$D$1036129,DB415,Bitácora!$AN$5:$AN$1036129,DR415,Bitácora!$E$5:$E$1036129,DH415,Bitácora!$AM$5:$AM$1036129,DW430))</f>
        <v xml:space="preserve"> </v>
      </c>
      <c r="EK430" s="615"/>
      <c r="EL430" s="615"/>
      <c r="EM430" s="615"/>
      <c r="EN430" s="606" t="str">
        <f>IF(SUMIFS(Bitácora!$AE$5:$AE$1036129,Bitácora!$D$5:$D$1036129,DB415,Bitácora!$AN$5:$AN$1036129,DR415,Bitácora!$E$5:$E$1036129,DH415,Bitácora!$AM$5:$AM$1036129,DW430)=0," ",SUMIFS(Bitácora!$AE$5:$AE$1036129,Bitácora!$D$5:$D$1036129,DB415,Bitácora!$AN$5:$AN$1036129,DR415,Bitácora!$E$5:$E$1036129,DH415,Bitácora!$AM$5:$AM$1036129,DW430))</f>
        <v xml:space="preserve"> </v>
      </c>
      <c r="EO430" s="606"/>
      <c r="EP430" s="606"/>
      <c r="EQ430" s="606" t="str">
        <f>IF(SUMIFS(Bitácora!$AF$5:$AF$1036129,Bitácora!$D$5:$D$1036129,DB415,Bitácora!$AN$5:$AN$1036129,DR415,Bitácora!$E$5:$E$1036129,DH415,Bitácora!$AM$5:$AM$1036129,DW430)=0," ",SUMIFS(Bitácora!$AF$5:$AF$1036129,Bitácora!$D$5:$D$1036129,DB415,Bitácora!$AN$5:$AN$1036129,DR415,Bitácora!$E$5:$E$1036129,DH415,Bitácora!$AM$5:$AM$1036129,DW430))</f>
        <v xml:space="preserve"> </v>
      </c>
      <c r="ER430" s="617"/>
      <c r="ES430" s="617"/>
      <c r="ET430" s="632"/>
      <c r="EU430" s="630"/>
      <c r="EV430" s="644" t="str">
        <f>IF(Portada!$A$1="www.fly-logics.com","INSTR.",0)</f>
        <v>INSTR.</v>
      </c>
      <c r="EW430" s="634"/>
      <c r="EX430" s="634"/>
      <c r="EY430" s="634"/>
      <c r="EZ430" s="635"/>
      <c r="FA430" s="1136" t="str">
        <f>IF(SUMIFS(Bitácora!$AA$5:$AA$1036129,Bitácora!$D$5:$D$1036129,EY415,Bitácora!$AN$5:$AN$1036129,FO415,Bitácora!$E$5:$E$1036129,FE415)=0," ",SUMIFS(Bitácora!$AA$5:$AA$1036129,Bitácora!$D$5:$D$1036129,EY415,Bitácora!$AN$5:$AN$1036129,FO415,Bitácora!$E$5:$E$1036129,FE415))</f>
        <v xml:space="preserve"> </v>
      </c>
      <c r="FB430" s="1137" t="str">
        <f t="shared" ref="FB430" si="559">FA430</f>
        <v xml:space="preserve"> </v>
      </c>
      <c r="FC430" s="1137"/>
      <c r="FD430" s="1137"/>
      <c r="FE430" s="1137"/>
      <c r="FF430" s="1137"/>
      <c r="FG430" s="625"/>
      <c r="FH430" s="654" t="str">
        <f>IF(Portada!$A$1="www.fly-logics.com","ATERRIZAJES",0)</f>
        <v>ATERRIZAJES</v>
      </c>
      <c r="FI430" s="641"/>
      <c r="FJ430" s="641"/>
      <c r="FK430" s="641"/>
      <c r="FL430" s="641"/>
      <c r="FM430" s="641"/>
      <c r="FN430" s="641"/>
      <c r="FO430" s="641"/>
      <c r="FP430" s="641"/>
      <c r="FQ430" s="641"/>
      <c r="FR430" s="641"/>
      <c r="FS430" s="15"/>
      <c r="FT430" s="613" t="str">
        <f>IF(Portada!$A$1="www.fly-logics.com","JUN",0)</f>
        <v>JUN</v>
      </c>
      <c r="FU430" s="614"/>
      <c r="FV430" s="614"/>
      <c r="FW430" s="614"/>
      <c r="FX430" s="614"/>
      <c r="FY430" s="605" t="str">
        <f>IF(SUMIFS(Bitácora!$Y$5:$Y$1036129,Bitácora!$D$5:$D$1036129,EY415,Bitácora!$AN$5:$AN$1036129,FO415,Bitácora!$E$5:$E$1036129,FE415,Bitácora!$AM$5:$AM$1036129,FT430)=0," ",SUMIFS(Bitácora!$Y$5:$Y$1036129,Bitácora!$D$5:$D$1036129,EY415,Bitácora!$AN$5:$AN$1036129,FO415,Bitácora!$E$5:$E$1036129,FE415,Bitácora!$AM$5:$AM$1036129,FT430))</f>
        <v xml:space="preserve"> </v>
      </c>
      <c r="FZ430" s="615"/>
      <c r="GA430" s="615"/>
      <c r="GB430" s="615"/>
      <c r="GC430" s="605" t="str">
        <f>IF(SUMIFS(Bitácora!$Z$5:$Z$1036129,Bitácora!$D$5:$D$1036129,EY415,Bitácora!$AN$5:$AN$1036129,FO415,Bitácora!$E$5:$E$1036129,FE415,Bitácora!$AM$5:$AM$1036129,FT430)=0," ",SUMIFS(Bitácora!$Z$5:$Z$1036129,Bitácora!$D$5:$D$1036129,EY415,Bitácora!$AN$5:$AN$1036129,FO415,Bitácora!$E$5:$E$1036129,FE415,Bitácora!$AM$5:$AM$1036129,FT430))</f>
        <v xml:space="preserve"> </v>
      </c>
      <c r="GD430" s="615"/>
      <c r="GE430" s="615"/>
      <c r="GF430" s="615"/>
      <c r="GG430" s="605" t="str">
        <f>IF(SUMIFS(Bitácora!$AA$5:$AA$1036129,Bitácora!$D$5:$D$1036129,EY415,Bitácora!$AN$5:$AN$1036129,FO415,Bitácora!$E$5:$E$1036129,FE415,Bitácora!$AM$5:$AM$1036129,FT430)=0," ",SUMIFS(Bitácora!$AA$5:$AA$1036129,Bitácora!$D$5:$D$1036129,EY415,Bitácora!$AN$5:$AN$1036129,FO415,Bitácora!$E$5:$E$1036129,FE415,Bitácora!$AM$5:$AM$1036129,FT430))</f>
        <v xml:space="preserve"> </v>
      </c>
      <c r="GH430" s="615"/>
      <c r="GI430" s="615"/>
      <c r="GJ430" s="615"/>
      <c r="GK430" s="606" t="str">
        <f>IF(SUMIFS(Bitácora!$AE$5:$AE$1036129,Bitácora!$D$5:$D$1036129,EY415,Bitácora!$AN$5:$AN$1036129,FO415,Bitácora!$E$5:$E$1036129,FE415,Bitácora!$AM$5:$AM$1036129,FT430)=0," ",SUMIFS(Bitácora!$AE$5:$AE$1036129,Bitácora!$D$5:$D$1036129,EY415,Bitácora!$AN$5:$AN$1036129,FO415,Bitácora!$E$5:$E$1036129,FE415,Bitácora!$AM$5:$AM$1036129,FT430))</f>
        <v xml:space="preserve"> </v>
      </c>
      <c r="GL430" s="606"/>
      <c r="GM430" s="606"/>
      <c r="GN430" s="606" t="str">
        <f>IF(SUMIFS(Bitácora!$AF$5:$AF$1036129,Bitácora!$D$5:$D$1036129,EY415,Bitácora!$AN$5:$AN$1036129,FO415,Bitácora!$E$5:$E$1036129,FE415,Bitácora!$AM$5:$AM$1036129,FT430)=0," ",SUMIFS(Bitácora!$AF$5:$AF$1036129,Bitácora!$D$5:$D$1036129,EY415,Bitácora!$AN$5:$AN$1036129,FO415,Bitácora!$E$5:$E$1036129,FE415,Bitácora!$AM$5:$AM$1036129,FT430))</f>
        <v xml:space="preserve"> </v>
      </c>
      <c r="GO430" s="617"/>
      <c r="GP430" s="617"/>
      <c r="GQ430" s="632"/>
      <c r="GR430" s="6"/>
    </row>
    <row r="431" spans="1:200" ht="8.85" customHeight="1" x14ac:dyDescent="0.25">
      <c r="A431" s="244"/>
      <c r="B431" s="630"/>
      <c r="C431" s="634"/>
      <c r="D431" s="634"/>
      <c r="E431" s="634"/>
      <c r="F431" s="634"/>
      <c r="G431" s="635"/>
      <c r="H431" s="1136"/>
      <c r="I431" s="1137"/>
      <c r="J431" s="1137"/>
      <c r="K431" s="1137"/>
      <c r="L431" s="1137"/>
      <c r="M431" s="1137"/>
      <c r="N431" s="625"/>
      <c r="O431" s="641"/>
      <c r="P431" s="641"/>
      <c r="Q431" s="641"/>
      <c r="R431" s="641"/>
      <c r="S431" s="641"/>
      <c r="T431" s="641"/>
      <c r="U431" s="641"/>
      <c r="V431" s="641"/>
      <c r="W431" s="641"/>
      <c r="X431" s="641"/>
      <c r="Y431" s="641"/>
      <c r="Z431" s="15"/>
      <c r="AA431" s="614"/>
      <c r="AB431" s="614"/>
      <c r="AC431" s="614"/>
      <c r="AD431" s="614"/>
      <c r="AE431" s="614"/>
      <c r="AF431" s="615"/>
      <c r="AG431" s="616"/>
      <c r="AH431" s="616"/>
      <c r="AI431" s="615"/>
      <c r="AJ431" s="615"/>
      <c r="AK431" s="616"/>
      <c r="AL431" s="616"/>
      <c r="AM431" s="615"/>
      <c r="AN431" s="615"/>
      <c r="AO431" s="616"/>
      <c r="AP431" s="616"/>
      <c r="AQ431" s="615"/>
      <c r="AR431" s="606"/>
      <c r="AS431" s="606"/>
      <c r="AT431" s="606"/>
      <c r="AU431" s="617"/>
      <c r="AV431" s="618"/>
      <c r="AW431" s="617"/>
      <c r="AX431" s="632"/>
      <c r="AY431" s="630"/>
      <c r="AZ431" s="634"/>
      <c r="BA431" s="634"/>
      <c r="BB431" s="634"/>
      <c r="BC431" s="634"/>
      <c r="BD431" s="635"/>
      <c r="BE431" s="1136"/>
      <c r="BF431" s="1137"/>
      <c r="BG431" s="1137"/>
      <c r="BH431" s="1137"/>
      <c r="BI431" s="1137"/>
      <c r="BJ431" s="1137"/>
      <c r="BK431" s="625"/>
      <c r="BL431" s="641"/>
      <c r="BM431" s="641"/>
      <c r="BN431" s="641"/>
      <c r="BO431" s="641"/>
      <c r="BP431" s="641"/>
      <c r="BQ431" s="641"/>
      <c r="BR431" s="641"/>
      <c r="BS431" s="641"/>
      <c r="BT431" s="641"/>
      <c r="BU431" s="641"/>
      <c r="BV431" s="641"/>
      <c r="BW431" s="15"/>
      <c r="BX431" s="614"/>
      <c r="BY431" s="614"/>
      <c r="BZ431" s="614"/>
      <c r="CA431" s="614"/>
      <c r="CB431" s="614"/>
      <c r="CC431" s="615"/>
      <c r="CD431" s="616"/>
      <c r="CE431" s="616"/>
      <c r="CF431" s="615"/>
      <c r="CG431" s="615"/>
      <c r="CH431" s="616"/>
      <c r="CI431" s="616"/>
      <c r="CJ431" s="615"/>
      <c r="CK431" s="615"/>
      <c r="CL431" s="616"/>
      <c r="CM431" s="616"/>
      <c r="CN431" s="615"/>
      <c r="CO431" s="606"/>
      <c r="CP431" s="606"/>
      <c r="CQ431" s="606"/>
      <c r="CR431" s="617"/>
      <c r="CS431" s="618"/>
      <c r="CT431" s="617"/>
      <c r="CU431" s="632"/>
      <c r="CV431" s="276"/>
      <c r="CW431" s="244"/>
      <c r="CX431" s="630"/>
      <c r="CY431" s="634"/>
      <c r="CZ431" s="634"/>
      <c r="DA431" s="634"/>
      <c r="DB431" s="634"/>
      <c r="DC431" s="635"/>
      <c r="DD431" s="1136"/>
      <c r="DE431" s="1137"/>
      <c r="DF431" s="1137"/>
      <c r="DG431" s="1137"/>
      <c r="DH431" s="1137"/>
      <c r="DI431" s="1137"/>
      <c r="DJ431" s="625"/>
      <c r="DK431" s="641"/>
      <c r="DL431" s="641"/>
      <c r="DM431" s="641"/>
      <c r="DN431" s="641"/>
      <c r="DO431" s="641"/>
      <c r="DP431" s="641"/>
      <c r="DQ431" s="641"/>
      <c r="DR431" s="641"/>
      <c r="DS431" s="641"/>
      <c r="DT431" s="641"/>
      <c r="DU431" s="641"/>
      <c r="DV431" s="15"/>
      <c r="DW431" s="614"/>
      <c r="DX431" s="614"/>
      <c r="DY431" s="614"/>
      <c r="DZ431" s="614"/>
      <c r="EA431" s="614"/>
      <c r="EB431" s="615"/>
      <c r="EC431" s="616"/>
      <c r="ED431" s="616"/>
      <c r="EE431" s="615"/>
      <c r="EF431" s="615"/>
      <c r="EG431" s="616"/>
      <c r="EH431" s="616"/>
      <c r="EI431" s="615"/>
      <c r="EJ431" s="615"/>
      <c r="EK431" s="616"/>
      <c r="EL431" s="616"/>
      <c r="EM431" s="615"/>
      <c r="EN431" s="606"/>
      <c r="EO431" s="606"/>
      <c r="EP431" s="606"/>
      <c r="EQ431" s="617"/>
      <c r="ER431" s="618"/>
      <c r="ES431" s="617"/>
      <c r="ET431" s="632"/>
      <c r="EU431" s="630"/>
      <c r="EV431" s="634"/>
      <c r="EW431" s="634"/>
      <c r="EX431" s="634"/>
      <c r="EY431" s="634"/>
      <c r="EZ431" s="635"/>
      <c r="FA431" s="1136"/>
      <c r="FB431" s="1137"/>
      <c r="FC431" s="1137"/>
      <c r="FD431" s="1137"/>
      <c r="FE431" s="1137"/>
      <c r="FF431" s="1137"/>
      <c r="FG431" s="625"/>
      <c r="FH431" s="641"/>
      <c r="FI431" s="641"/>
      <c r="FJ431" s="641"/>
      <c r="FK431" s="641"/>
      <c r="FL431" s="641"/>
      <c r="FM431" s="641"/>
      <c r="FN431" s="641"/>
      <c r="FO431" s="641"/>
      <c r="FP431" s="641"/>
      <c r="FQ431" s="641"/>
      <c r="FR431" s="641"/>
      <c r="FS431" s="15"/>
      <c r="FT431" s="614"/>
      <c r="FU431" s="614"/>
      <c r="FV431" s="614"/>
      <c r="FW431" s="614"/>
      <c r="FX431" s="614"/>
      <c r="FY431" s="615"/>
      <c r="FZ431" s="616"/>
      <c r="GA431" s="616"/>
      <c r="GB431" s="615"/>
      <c r="GC431" s="615"/>
      <c r="GD431" s="616"/>
      <c r="GE431" s="616"/>
      <c r="GF431" s="615"/>
      <c r="GG431" s="615"/>
      <c r="GH431" s="616"/>
      <c r="GI431" s="616"/>
      <c r="GJ431" s="615"/>
      <c r="GK431" s="606"/>
      <c r="GL431" s="606"/>
      <c r="GM431" s="606"/>
      <c r="GN431" s="617"/>
      <c r="GO431" s="618"/>
      <c r="GP431" s="617"/>
      <c r="GQ431" s="632"/>
      <c r="GR431" s="6"/>
    </row>
    <row r="432" spans="1:200" ht="3" customHeight="1" x14ac:dyDescent="0.25">
      <c r="A432" s="244"/>
      <c r="B432" s="630"/>
      <c r="C432" s="625"/>
      <c r="D432" s="625"/>
      <c r="E432" s="625"/>
      <c r="F432" s="625"/>
      <c r="G432" s="625"/>
      <c r="H432" s="625"/>
      <c r="I432" s="625"/>
      <c r="J432" s="625"/>
      <c r="K432" s="625"/>
      <c r="L432" s="625"/>
      <c r="M432" s="625"/>
      <c r="N432" s="625"/>
      <c r="O432" s="625"/>
      <c r="P432" s="625"/>
      <c r="Q432" s="625"/>
      <c r="R432" s="625"/>
      <c r="S432" s="625"/>
      <c r="T432" s="625"/>
      <c r="U432" s="625"/>
      <c r="V432" s="625"/>
      <c r="W432" s="625"/>
      <c r="X432" s="625"/>
      <c r="Y432" s="625"/>
      <c r="Z432" s="15"/>
      <c r="AA432" s="614"/>
      <c r="AB432" s="614"/>
      <c r="AC432" s="614"/>
      <c r="AD432" s="614"/>
      <c r="AE432" s="614"/>
      <c r="AF432" s="615"/>
      <c r="AG432" s="615"/>
      <c r="AH432" s="615"/>
      <c r="AI432" s="615"/>
      <c r="AJ432" s="652"/>
      <c r="AK432" s="652"/>
      <c r="AL432" s="652"/>
      <c r="AM432" s="652"/>
      <c r="AN432" s="615"/>
      <c r="AO432" s="615"/>
      <c r="AP432" s="615"/>
      <c r="AQ432" s="615"/>
      <c r="AR432" s="606"/>
      <c r="AS432" s="606"/>
      <c r="AT432" s="606"/>
      <c r="AU432" s="653"/>
      <c r="AV432" s="653"/>
      <c r="AW432" s="653"/>
      <c r="AX432" s="632"/>
      <c r="AY432" s="630"/>
      <c r="AZ432" s="625"/>
      <c r="BA432" s="625"/>
      <c r="BB432" s="625"/>
      <c r="BC432" s="625"/>
      <c r="BD432" s="625"/>
      <c r="BE432" s="625"/>
      <c r="BF432" s="625"/>
      <c r="BG432" s="625"/>
      <c r="BH432" s="625"/>
      <c r="BI432" s="625"/>
      <c r="BJ432" s="625"/>
      <c r="BK432" s="625"/>
      <c r="BL432" s="625"/>
      <c r="BM432" s="625"/>
      <c r="BN432" s="625"/>
      <c r="BO432" s="625"/>
      <c r="BP432" s="625"/>
      <c r="BQ432" s="625"/>
      <c r="BR432" s="625"/>
      <c r="BS432" s="625"/>
      <c r="BT432" s="625"/>
      <c r="BU432" s="625"/>
      <c r="BV432" s="625"/>
      <c r="BW432" s="15"/>
      <c r="BX432" s="614"/>
      <c r="BY432" s="614"/>
      <c r="BZ432" s="614"/>
      <c r="CA432" s="614"/>
      <c r="CB432" s="614"/>
      <c r="CC432" s="615"/>
      <c r="CD432" s="615"/>
      <c r="CE432" s="615"/>
      <c r="CF432" s="615"/>
      <c r="CG432" s="652"/>
      <c r="CH432" s="652"/>
      <c r="CI432" s="652"/>
      <c r="CJ432" s="652"/>
      <c r="CK432" s="615"/>
      <c r="CL432" s="615"/>
      <c r="CM432" s="615"/>
      <c r="CN432" s="615"/>
      <c r="CO432" s="606"/>
      <c r="CP432" s="606"/>
      <c r="CQ432" s="606"/>
      <c r="CR432" s="653"/>
      <c r="CS432" s="653"/>
      <c r="CT432" s="653"/>
      <c r="CU432" s="632"/>
      <c r="CV432" s="276"/>
      <c r="CW432" s="244"/>
      <c r="CX432" s="630"/>
      <c r="CY432" s="625"/>
      <c r="CZ432" s="625"/>
      <c r="DA432" s="625"/>
      <c r="DB432" s="625"/>
      <c r="DC432" s="625"/>
      <c r="DD432" s="625"/>
      <c r="DE432" s="625"/>
      <c r="DF432" s="625"/>
      <c r="DG432" s="625"/>
      <c r="DH432" s="625"/>
      <c r="DI432" s="625"/>
      <c r="DJ432" s="625"/>
      <c r="DK432" s="625"/>
      <c r="DL432" s="625"/>
      <c r="DM432" s="625"/>
      <c r="DN432" s="625"/>
      <c r="DO432" s="625"/>
      <c r="DP432" s="625"/>
      <c r="DQ432" s="625"/>
      <c r="DR432" s="625"/>
      <c r="DS432" s="625"/>
      <c r="DT432" s="625"/>
      <c r="DU432" s="625"/>
      <c r="DV432" s="15"/>
      <c r="DW432" s="614"/>
      <c r="DX432" s="614"/>
      <c r="DY432" s="614"/>
      <c r="DZ432" s="614"/>
      <c r="EA432" s="614"/>
      <c r="EB432" s="615"/>
      <c r="EC432" s="615"/>
      <c r="ED432" s="615"/>
      <c r="EE432" s="615"/>
      <c r="EF432" s="652"/>
      <c r="EG432" s="652"/>
      <c r="EH432" s="652"/>
      <c r="EI432" s="652"/>
      <c r="EJ432" s="615"/>
      <c r="EK432" s="615"/>
      <c r="EL432" s="615"/>
      <c r="EM432" s="615"/>
      <c r="EN432" s="606"/>
      <c r="EO432" s="606"/>
      <c r="EP432" s="606"/>
      <c r="EQ432" s="653"/>
      <c r="ER432" s="653"/>
      <c r="ES432" s="653"/>
      <c r="ET432" s="632"/>
      <c r="EU432" s="630"/>
      <c r="EV432" s="625"/>
      <c r="EW432" s="625"/>
      <c r="EX432" s="625"/>
      <c r="EY432" s="625"/>
      <c r="EZ432" s="625"/>
      <c r="FA432" s="625"/>
      <c r="FB432" s="625"/>
      <c r="FC432" s="625"/>
      <c r="FD432" s="625"/>
      <c r="FE432" s="625"/>
      <c r="FF432" s="625"/>
      <c r="FG432" s="625"/>
      <c r="FH432" s="625"/>
      <c r="FI432" s="625"/>
      <c r="FJ432" s="625"/>
      <c r="FK432" s="625"/>
      <c r="FL432" s="625"/>
      <c r="FM432" s="625"/>
      <c r="FN432" s="625"/>
      <c r="FO432" s="625"/>
      <c r="FP432" s="625"/>
      <c r="FQ432" s="625"/>
      <c r="FR432" s="625"/>
      <c r="FS432" s="15"/>
      <c r="FT432" s="614"/>
      <c r="FU432" s="614"/>
      <c r="FV432" s="614"/>
      <c r="FW432" s="614"/>
      <c r="FX432" s="614"/>
      <c r="FY432" s="615"/>
      <c r="FZ432" s="615"/>
      <c r="GA432" s="615"/>
      <c r="GB432" s="615"/>
      <c r="GC432" s="652"/>
      <c r="GD432" s="652"/>
      <c r="GE432" s="652"/>
      <c r="GF432" s="652"/>
      <c r="GG432" s="615"/>
      <c r="GH432" s="615"/>
      <c r="GI432" s="615"/>
      <c r="GJ432" s="615"/>
      <c r="GK432" s="606"/>
      <c r="GL432" s="606"/>
      <c r="GM432" s="606"/>
      <c r="GN432" s="653"/>
      <c r="GO432" s="653"/>
      <c r="GP432" s="653"/>
      <c r="GQ432" s="632"/>
      <c r="GR432" s="6"/>
    </row>
    <row r="433" spans="1:200" ht="10.5" customHeight="1" x14ac:dyDescent="0.25">
      <c r="A433" s="244"/>
      <c r="B433" s="630"/>
      <c r="C433" s="644" t="str">
        <f>IF(Portada!$A$1="www.fly-logics.com","PIC",0)</f>
        <v>PIC</v>
      </c>
      <c r="D433" s="634"/>
      <c r="E433" s="634"/>
      <c r="F433" s="634"/>
      <c r="G433" s="635"/>
      <c r="H433" s="1136" t="str">
        <f>IF(SUMIFS(Bitácora!$Y$5:$Y$1036129,Bitácora!$D$5:$D$1036129,F415,Bitácora!$AN$5:$AN$1036129,V415,Bitácora!$E$5:$E$1036129,L415)=0," ",SUMIFS(Bitácora!$Y$5:$Y$1036129,Bitácora!$D$5:$D$1036129,F415,Bitácora!$AN$5:$AN$1036129,V415,Bitácora!$E$5:$E$1036129,L415))</f>
        <v xml:space="preserve"> </v>
      </c>
      <c r="I433" s="1137" t="str">
        <f t="shared" ref="I433" si="560">H433</f>
        <v xml:space="preserve"> </v>
      </c>
      <c r="J433" s="1137"/>
      <c r="K433" s="1137"/>
      <c r="L433" s="1137"/>
      <c r="M433" s="1137"/>
      <c r="N433" s="625"/>
      <c r="O433" s="633" t="str">
        <f>IF(Portada!$A$1="www.fly-logics.com","DÍA",0)</f>
        <v>DÍA</v>
      </c>
      <c r="P433" s="634"/>
      <c r="Q433" s="634"/>
      <c r="R433" s="634"/>
      <c r="S433" s="635"/>
      <c r="T433" s="1134" t="str">
        <f>IF(SUMIFS(Bitácora!$AE$5:$AE$1036129,Bitácora!$D$5:$D$1036129,F415,Bitácora!$AN$5:$AN$1036129,V415,Bitácora!$E$5:$E$1036129,L415)=0," ",SUMIFS(Bitácora!$AE$5:$AE$1036129,Bitácora!$D$5:$D$1036129,F415,Bitácora!$AN$5:$AN$1036129,V415,Bitácora!$E$5:$E$1036129,L415))</f>
        <v xml:space="preserve"> </v>
      </c>
      <c r="U433" s="1135" t="str">
        <f t="shared" ref="U433" si="561">T433</f>
        <v xml:space="preserve"> </v>
      </c>
      <c r="V433" s="1135"/>
      <c r="W433" s="1135"/>
      <c r="X433" s="1135"/>
      <c r="Y433" s="1135"/>
      <c r="Z433" s="15"/>
      <c r="AA433" s="1145" t="str">
        <f>IF(Portada!$A$1="www.fly-logics.com","TOTAL 1er
SEMESTRE",0)</f>
        <v>TOTAL 1er
SEMESTRE</v>
      </c>
      <c r="AB433" s="1146"/>
      <c r="AC433" s="1146"/>
      <c r="AD433" s="1146"/>
      <c r="AE433" s="1146"/>
      <c r="AF433" s="1147" t="str">
        <f t="shared" ref="AF433" si="562">IF(SUM(AF415:AI432)=0," ",SUM(AF415:AI432))</f>
        <v xml:space="preserve"> </v>
      </c>
      <c r="AG433" s="1148"/>
      <c r="AH433" s="1148"/>
      <c r="AI433" s="1149"/>
      <c r="AJ433" s="1147" t="str">
        <f t="shared" ref="AJ433" si="563">IF(SUM(AJ415:AM432)=0," ",SUM(AJ415:AM432))</f>
        <v xml:space="preserve"> </v>
      </c>
      <c r="AK433" s="1148"/>
      <c r="AL433" s="1148"/>
      <c r="AM433" s="1148"/>
      <c r="AN433" s="1150" t="str">
        <f t="shared" ref="AN433" si="564">IF(SUM(AN415:AQ432)=0," ",SUM(AN415:AQ432))</f>
        <v xml:space="preserve"> </v>
      </c>
      <c r="AO433" s="1148"/>
      <c r="AP433" s="1148"/>
      <c r="AQ433" s="1148"/>
      <c r="AR433" s="1151" t="str">
        <f t="shared" ref="AR433" si="565">IF(SUM(AR415:AT432)=0," ",SUM(AR415:AT432))</f>
        <v xml:space="preserve"> </v>
      </c>
      <c r="AS433" s="1152"/>
      <c r="AT433" s="1153"/>
      <c r="AU433" s="1151" t="str">
        <f t="shared" ref="AU433" si="566">IF(SUM(AU415:AW432)=0," ",SUM(AU415:AW432))</f>
        <v xml:space="preserve"> </v>
      </c>
      <c r="AV433" s="1152"/>
      <c r="AW433" s="1152"/>
      <c r="AX433" s="632"/>
      <c r="AY433" s="630"/>
      <c r="AZ433" s="644" t="str">
        <f>IF(Portada!$A$1="www.fly-logics.com","PIC",0)</f>
        <v>PIC</v>
      </c>
      <c r="BA433" s="634"/>
      <c r="BB433" s="634"/>
      <c r="BC433" s="634"/>
      <c r="BD433" s="635"/>
      <c r="BE433" s="1136" t="str">
        <f>IF(SUMIFS(Bitácora!$Y$5:$Y$1036129,Bitácora!$D$5:$D$1036129,BC415,Bitácora!$AN$5:$AN$1036129,BS415,Bitácora!$E$5:$E$1036129,BI415)=0," ",SUMIFS(Bitácora!$Y$5:$Y$1036129,Bitácora!$D$5:$D$1036129,BC415,Bitácora!$AN$5:$AN$1036129,BS415,Bitácora!$E$5:$E$1036129,BI415))</f>
        <v xml:space="preserve"> </v>
      </c>
      <c r="BF433" s="1137" t="str">
        <f t="shared" ref="BF433" si="567">BE433</f>
        <v xml:space="preserve"> </v>
      </c>
      <c r="BG433" s="1137"/>
      <c r="BH433" s="1137"/>
      <c r="BI433" s="1137"/>
      <c r="BJ433" s="1137"/>
      <c r="BK433" s="625"/>
      <c r="BL433" s="633" t="str">
        <f>IF(Portada!$A$1="www.fly-logics.com","DÍA",0)</f>
        <v>DÍA</v>
      </c>
      <c r="BM433" s="634"/>
      <c r="BN433" s="634"/>
      <c r="BO433" s="634"/>
      <c r="BP433" s="635"/>
      <c r="BQ433" s="1134" t="str">
        <f>IF(SUMIFS(Bitácora!$AE$5:$AE$1036129,Bitácora!$D$5:$D$1036129,BC415,Bitácora!$AN$5:$AN$1036129,BS415,Bitácora!$E$5:$E$1036129,BI415)=0," ",SUMIFS(Bitácora!$AE$5:$AE$1036129,Bitácora!$D$5:$D$1036129,BC415,Bitácora!$AN$5:$AN$1036129,BS415,Bitácora!$E$5:$E$1036129,BI415))</f>
        <v xml:space="preserve"> </v>
      </c>
      <c r="BR433" s="1135" t="str">
        <f t="shared" ref="BR433" si="568">BQ433</f>
        <v xml:space="preserve"> </v>
      </c>
      <c r="BS433" s="1135"/>
      <c r="BT433" s="1135"/>
      <c r="BU433" s="1135"/>
      <c r="BV433" s="1135"/>
      <c r="BW433" s="15"/>
      <c r="BX433" s="1145" t="str">
        <f>IF(Portada!$A$1="www.fly-logics.com","TOTAL 1er
SEMESTRE",0)</f>
        <v>TOTAL 1er
SEMESTRE</v>
      </c>
      <c r="BY433" s="1146"/>
      <c r="BZ433" s="1146"/>
      <c r="CA433" s="1146"/>
      <c r="CB433" s="1146"/>
      <c r="CC433" s="1147" t="str">
        <f t="shared" ref="CC433" si="569">IF(SUM(CC415:CF432)=0," ",SUM(CC415:CF432))</f>
        <v xml:space="preserve"> </v>
      </c>
      <c r="CD433" s="1148"/>
      <c r="CE433" s="1148"/>
      <c r="CF433" s="1149"/>
      <c r="CG433" s="1147" t="str">
        <f t="shared" ref="CG433" si="570">IF(SUM(CG415:CJ432)=0," ",SUM(CG415:CJ432))</f>
        <v xml:space="preserve"> </v>
      </c>
      <c r="CH433" s="1148"/>
      <c r="CI433" s="1148"/>
      <c r="CJ433" s="1148"/>
      <c r="CK433" s="1150" t="str">
        <f t="shared" ref="CK433" si="571">IF(SUM(CK415:CN432)=0," ",SUM(CK415:CN432))</f>
        <v xml:space="preserve"> </v>
      </c>
      <c r="CL433" s="1148"/>
      <c r="CM433" s="1148"/>
      <c r="CN433" s="1148"/>
      <c r="CO433" s="1151" t="str">
        <f t="shared" ref="CO433" si="572">IF(SUM(CO415:CQ432)=0," ",SUM(CO415:CQ432))</f>
        <v xml:space="preserve"> </v>
      </c>
      <c r="CP433" s="1152"/>
      <c r="CQ433" s="1153"/>
      <c r="CR433" s="1151" t="str">
        <f t="shared" ref="CR433" si="573">IF(SUM(CR415:CT432)=0," ",SUM(CR415:CT432))</f>
        <v xml:space="preserve"> </v>
      </c>
      <c r="CS433" s="1152"/>
      <c r="CT433" s="1152"/>
      <c r="CU433" s="632"/>
      <c r="CV433" s="277"/>
      <c r="CW433" s="244"/>
      <c r="CX433" s="630"/>
      <c r="CY433" s="644" t="str">
        <f>IF(Portada!$A$1="www.fly-logics.com","PIC",0)</f>
        <v>PIC</v>
      </c>
      <c r="CZ433" s="634"/>
      <c r="DA433" s="634"/>
      <c r="DB433" s="634"/>
      <c r="DC433" s="635"/>
      <c r="DD433" s="1136" t="str">
        <f>IF(SUMIFS(Bitácora!$Y$5:$Y$1036129,Bitácora!$D$5:$D$1036129,DB415,Bitácora!$AN$5:$AN$1036129,DR415,Bitácora!$E$5:$E$1036129,DH415)=0," ",SUMIFS(Bitácora!$Y$5:$Y$1036129,Bitácora!$D$5:$D$1036129,DB415,Bitácora!$AN$5:$AN$1036129,DR415,Bitácora!$E$5:$E$1036129,DH415))</f>
        <v xml:space="preserve"> </v>
      </c>
      <c r="DE433" s="1137" t="str">
        <f t="shared" ref="DE433" si="574">DD433</f>
        <v xml:space="preserve"> </v>
      </c>
      <c r="DF433" s="1137"/>
      <c r="DG433" s="1137"/>
      <c r="DH433" s="1137"/>
      <c r="DI433" s="1137"/>
      <c r="DJ433" s="625"/>
      <c r="DK433" s="633" t="str">
        <f>IF(Portada!$A$1="www.fly-logics.com","DÍA",0)</f>
        <v>DÍA</v>
      </c>
      <c r="DL433" s="634"/>
      <c r="DM433" s="634"/>
      <c r="DN433" s="634"/>
      <c r="DO433" s="635"/>
      <c r="DP433" s="1134" t="str">
        <f>IF(SUMIFS(Bitácora!$AE$5:$AE$1036129,Bitácora!$D$5:$D$1036129,DB415,Bitácora!$AN$5:$AN$1036129,DR415,Bitácora!$E$5:$E$1036129,DH415)=0," ",SUMIFS(Bitácora!$AE$5:$AE$1036129,Bitácora!$D$5:$D$1036129,DB415,Bitácora!$AN$5:$AN$1036129,DR415,Bitácora!$E$5:$E$1036129,DH415))</f>
        <v xml:space="preserve"> </v>
      </c>
      <c r="DQ433" s="1135" t="str">
        <f t="shared" ref="DQ433" si="575">DP433</f>
        <v xml:space="preserve"> </v>
      </c>
      <c r="DR433" s="1135"/>
      <c r="DS433" s="1135"/>
      <c r="DT433" s="1135"/>
      <c r="DU433" s="1135"/>
      <c r="DV433" s="15"/>
      <c r="DW433" s="1145" t="str">
        <f>IF(Portada!$A$1="www.fly-logics.com","TOTAL 1er
SEMESTRE",0)</f>
        <v>TOTAL 1er
SEMESTRE</v>
      </c>
      <c r="DX433" s="1146"/>
      <c r="DY433" s="1146"/>
      <c r="DZ433" s="1146"/>
      <c r="EA433" s="1146"/>
      <c r="EB433" s="1147" t="str">
        <f t="shared" ref="EB433" si="576">IF(SUM(EB415:EE432)=0," ",SUM(EB415:EE432))</f>
        <v xml:space="preserve"> </v>
      </c>
      <c r="EC433" s="1148"/>
      <c r="ED433" s="1148"/>
      <c r="EE433" s="1149"/>
      <c r="EF433" s="1147" t="str">
        <f t="shared" ref="EF433" si="577">IF(SUM(EF415:EI432)=0," ",SUM(EF415:EI432))</f>
        <v xml:space="preserve"> </v>
      </c>
      <c r="EG433" s="1148"/>
      <c r="EH433" s="1148"/>
      <c r="EI433" s="1148"/>
      <c r="EJ433" s="1150" t="str">
        <f t="shared" ref="EJ433" si="578">IF(SUM(EJ415:EM432)=0," ",SUM(EJ415:EM432))</f>
        <v xml:space="preserve"> </v>
      </c>
      <c r="EK433" s="1148"/>
      <c r="EL433" s="1148"/>
      <c r="EM433" s="1148"/>
      <c r="EN433" s="1151" t="str">
        <f t="shared" ref="EN433" si="579">IF(SUM(EN415:EP432)=0," ",SUM(EN415:EP432))</f>
        <v xml:space="preserve"> </v>
      </c>
      <c r="EO433" s="1152"/>
      <c r="EP433" s="1153"/>
      <c r="EQ433" s="1151" t="str">
        <f t="shared" ref="EQ433" si="580">IF(SUM(EQ415:ES432)=0," ",SUM(EQ415:ES432))</f>
        <v xml:space="preserve"> </v>
      </c>
      <c r="ER433" s="1152"/>
      <c r="ES433" s="1152"/>
      <c r="ET433" s="632"/>
      <c r="EU433" s="630"/>
      <c r="EV433" s="644" t="str">
        <f>IF(Portada!$A$1="www.fly-logics.com","PIC",0)</f>
        <v>PIC</v>
      </c>
      <c r="EW433" s="634"/>
      <c r="EX433" s="634"/>
      <c r="EY433" s="634"/>
      <c r="EZ433" s="635"/>
      <c r="FA433" s="1136" t="str">
        <f>IF(SUMIFS(Bitácora!$Y$5:$Y$1036129,Bitácora!$D$5:$D$1036129,EY415,Bitácora!$AN$5:$AN$1036129,FO415,Bitácora!$E$5:$E$1036129,FE415)=0," ",SUMIFS(Bitácora!$Y$5:$Y$1036129,Bitácora!$D$5:$D$1036129,EY415,Bitácora!$AN$5:$AN$1036129,FO415,Bitácora!$E$5:$E$1036129,FE415))</f>
        <v xml:space="preserve"> </v>
      </c>
      <c r="FB433" s="1137" t="str">
        <f t="shared" ref="FB433" si="581">FA433</f>
        <v xml:space="preserve"> </v>
      </c>
      <c r="FC433" s="1137"/>
      <c r="FD433" s="1137"/>
      <c r="FE433" s="1137"/>
      <c r="FF433" s="1137"/>
      <c r="FG433" s="625"/>
      <c r="FH433" s="633" t="str">
        <f>IF(Portada!$A$1="www.fly-logics.com","DÍA",0)</f>
        <v>DÍA</v>
      </c>
      <c r="FI433" s="634"/>
      <c r="FJ433" s="634"/>
      <c r="FK433" s="634"/>
      <c r="FL433" s="635"/>
      <c r="FM433" s="1134" t="str">
        <f>IF(SUMIFS(Bitácora!$AE$5:$AE$1036129,Bitácora!$D$5:$D$1036129,EY415,Bitácora!$AN$5:$AN$1036129,FO415,Bitácora!$E$5:$E$1036129,FE415)=0," ",SUMIFS(Bitácora!$AE$5:$AE$1036129,Bitácora!$D$5:$D$1036129,EY415,Bitácora!$AN$5:$AN$1036129,FO415,Bitácora!$E$5:$E$1036129,FE415))</f>
        <v xml:space="preserve"> </v>
      </c>
      <c r="FN433" s="1135" t="str">
        <f t="shared" ref="FN433" si="582">FM433</f>
        <v xml:space="preserve"> </v>
      </c>
      <c r="FO433" s="1135"/>
      <c r="FP433" s="1135"/>
      <c r="FQ433" s="1135"/>
      <c r="FR433" s="1135"/>
      <c r="FS433" s="15"/>
      <c r="FT433" s="1145" t="str">
        <f>IF(Portada!$A$1="www.fly-logics.com","TOTAL 1er
SEMESTRE",0)</f>
        <v>TOTAL 1er
SEMESTRE</v>
      </c>
      <c r="FU433" s="1146"/>
      <c r="FV433" s="1146"/>
      <c r="FW433" s="1146"/>
      <c r="FX433" s="1146"/>
      <c r="FY433" s="1147" t="str">
        <f t="shared" ref="FY433" si="583">IF(SUM(FY415:GB432)=0," ",SUM(FY415:GB432))</f>
        <v xml:space="preserve"> </v>
      </c>
      <c r="FZ433" s="1148"/>
      <c r="GA433" s="1148"/>
      <c r="GB433" s="1149"/>
      <c r="GC433" s="1147" t="str">
        <f t="shared" ref="GC433" si="584">IF(SUM(GC415:GF432)=0," ",SUM(GC415:GF432))</f>
        <v xml:space="preserve"> </v>
      </c>
      <c r="GD433" s="1148"/>
      <c r="GE433" s="1148"/>
      <c r="GF433" s="1148"/>
      <c r="GG433" s="1150" t="str">
        <f t="shared" ref="GG433" si="585">IF(SUM(GG415:GJ432)=0," ",SUM(GG415:GJ432))</f>
        <v xml:space="preserve"> </v>
      </c>
      <c r="GH433" s="1148"/>
      <c r="GI433" s="1148"/>
      <c r="GJ433" s="1148"/>
      <c r="GK433" s="1151" t="str">
        <f t="shared" ref="GK433" si="586">IF(SUM(GK415:GM432)=0," ",SUM(GK415:GM432))</f>
        <v xml:space="preserve"> </v>
      </c>
      <c r="GL433" s="1152"/>
      <c r="GM433" s="1153"/>
      <c r="GN433" s="1151" t="str">
        <f t="shared" ref="GN433" si="587">IF(SUM(GN415:GP432)=0," ",SUM(GN415:GP432))</f>
        <v xml:space="preserve"> </v>
      </c>
      <c r="GO433" s="1152"/>
      <c r="GP433" s="1152"/>
      <c r="GQ433" s="632"/>
      <c r="GR433" s="6"/>
    </row>
    <row r="434" spans="1:200" ht="8.85" customHeight="1" x14ac:dyDescent="0.25">
      <c r="A434" s="244"/>
      <c r="B434" s="630"/>
      <c r="C434" s="634"/>
      <c r="D434" s="634"/>
      <c r="E434" s="634"/>
      <c r="F434" s="634"/>
      <c r="G434" s="635"/>
      <c r="H434" s="1136"/>
      <c r="I434" s="1137"/>
      <c r="J434" s="1137"/>
      <c r="K434" s="1137"/>
      <c r="L434" s="1137"/>
      <c r="M434" s="1137"/>
      <c r="N434" s="625"/>
      <c r="O434" s="634"/>
      <c r="P434" s="634"/>
      <c r="Q434" s="634"/>
      <c r="R434" s="634"/>
      <c r="S434" s="635"/>
      <c r="T434" s="1134"/>
      <c r="U434" s="1135"/>
      <c r="V434" s="1135"/>
      <c r="W434" s="1135"/>
      <c r="X434" s="1135"/>
      <c r="Y434" s="1135"/>
      <c r="Z434" s="15"/>
      <c r="AA434" s="1146"/>
      <c r="AB434" s="1154"/>
      <c r="AC434" s="1154"/>
      <c r="AD434" s="1154"/>
      <c r="AE434" s="1146"/>
      <c r="AF434" s="1148"/>
      <c r="AG434" s="1155"/>
      <c r="AH434" s="1155"/>
      <c r="AI434" s="1149"/>
      <c r="AJ434" s="1148"/>
      <c r="AK434" s="1155"/>
      <c r="AL434" s="1155"/>
      <c r="AM434" s="1148"/>
      <c r="AN434" s="1156"/>
      <c r="AO434" s="1155"/>
      <c r="AP434" s="1155"/>
      <c r="AQ434" s="1148"/>
      <c r="AR434" s="1152"/>
      <c r="AS434" s="1157"/>
      <c r="AT434" s="1153"/>
      <c r="AU434" s="1152"/>
      <c r="AV434" s="1157"/>
      <c r="AW434" s="1152"/>
      <c r="AX434" s="632"/>
      <c r="AY434" s="630"/>
      <c r="AZ434" s="634"/>
      <c r="BA434" s="634"/>
      <c r="BB434" s="634"/>
      <c r="BC434" s="634"/>
      <c r="BD434" s="635"/>
      <c r="BE434" s="1136"/>
      <c r="BF434" s="1137"/>
      <c r="BG434" s="1137"/>
      <c r="BH434" s="1137"/>
      <c r="BI434" s="1137"/>
      <c r="BJ434" s="1137"/>
      <c r="BK434" s="625"/>
      <c r="BL434" s="634"/>
      <c r="BM434" s="634"/>
      <c r="BN434" s="634"/>
      <c r="BO434" s="634"/>
      <c r="BP434" s="635"/>
      <c r="BQ434" s="1134"/>
      <c r="BR434" s="1135"/>
      <c r="BS434" s="1135"/>
      <c r="BT434" s="1135"/>
      <c r="BU434" s="1135"/>
      <c r="BV434" s="1135"/>
      <c r="BW434" s="15"/>
      <c r="BX434" s="1146"/>
      <c r="BY434" s="1154"/>
      <c r="BZ434" s="1154"/>
      <c r="CA434" s="1154"/>
      <c r="CB434" s="1146"/>
      <c r="CC434" s="1148"/>
      <c r="CD434" s="1155"/>
      <c r="CE434" s="1155"/>
      <c r="CF434" s="1149"/>
      <c r="CG434" s="1148"/>
      <c r="CH434" s="1155"/>
      <c r="CI434" s="1155"/>
      <c r="CJ434" s="1148"/>
      <c r="CK434" s="1156"/>
      <c r="CL434" s="1155"/>
      <c r="CM434" s="1155"/>
      <c r="CN434" s="1148"/>
      <c r="CO434" s="1152"/>
      <c r="CP434" s="1157"/>
      <c r="CQ434" s="1153"/>
      <c r="CR434" s="1152"/>
      <c r="CS434" s="1157"/>
      <c r="CT434" s="1152"/>
      <c r="CU434" s="632"/>
      <c r="CV434" s="277"/>
      <c r="CW434" s="244"/>
      <c r="CX434" s="630"/>
      <c r="CY434" s="634"/>
      <c r="CZ434" s="634"/>
      <c r="DA434" s="634"/>
      <c r="DB434" s="634"/>
      <c r="DC434" s="635"/>
      <c r="DD434" s="1136"/>
      <c r="DE434" s="1137"/>
      <c r="DF434" s="1137"/>
      <c r="DG434" s="1137"/>
      <c r="DH434" s="1137"/>
      <c r="DI434" s="1137"/>
      <c r="DJ434" s="625"/>
      <c r="DK434" s="634"/>
      <c r="DL434" s="634"/>
      <c r="DM434" s="634"/>
      <c r="DN434" s="634"/>
      <c r="DO434" s="635"/>
      <c r="DP434" s="1134"/>
      <c r="DQ434" s="1135"/>
      <c r="DR434" s="1135"/>
      <c r="DS434" s="1135"/>
      <c r="DT434" s="1135"/>
      <c r="DU434" s="1135"/>
      <c r="DV434" s="15"/>
      <c r="DW434" s="1146"/>
      <c r="DX434" s="1154"/>
      <c r="DY434" s="1154"/>
      <c r="DZ434" s="1154"/>
      <c r="EA434" s="1146"/>
      <c r="EB434" s="1148"/>
      <c r="EC434" s="1155"/>
      <c r="ED434" s="1155"/>
      <c r="EE434" s="1149"/>
      <c r="EF434" s="1148"/>
      <c r="EG434" s="1155"/>
      <c r="EH434" s="1155"/>
      <c r="EI434" s="1148"/>
      <c r="EJ434" s="1156"/>
      <c r="EK434" s="1155"/>
      <c r="EL434" s="1155"/>
      <c r="EM434" s="1148"/>
      <c r="EN434" s="1152"/>
      <c r="EO434" s="1157"/>
      <c r="EP434" s="1153"/>
      <c r="EQ434" s="1152"/>
      <c r="ER434" s="1157"/>
      <c r="ES434" s="1152"/>
      <c r="ET434" s="632"/>
      <c r="EU434" s="630"/>
      <c r="EV434" s="634"/>
      <c r="EW434" s="634"/>
      <c r="EX434" s="634"/>
      <c r="EY434" s="634"/>
      <c r="EZ434" s="635"/>
      <c r="FA434" s="1136"/>
      <c r="FB434" s="1137"/>
      <c r="FC434" s="1137"/>
      <c r="FD434" s="1137"/>
      <c r="FE434" s="1137"/>
      <c r="FF434" s="1137"/>
      <c r="FG434" s="625"/>
      <c r="FH434" s="634"/>
      <c r="FI434" s="634"/>
      <c r="FJ434" s="634"/>
      <c r="FK434" s="634"/>
      <c r="FL434" s="635"/>
      <c r="FM434" s="1134"/>
      <c r="FN434" s="1135"/>
      <c r="FO434" s="1135"/>
      <c r="FP434" s="1135"/>
      <c r="FQ434" s="1135"/>
      <c r="FR434" s="1135"/>
      <c r="FS434" s="15"/>
      <c r="FT434" s="1146"/>
      <c r="FU434" s="1154"/>
      <c r="FV434" s="1154"/>
      <c r="FW434" s="1154"/>
      <c r="FX434" s="1146"/>
      <c r="FY434" s="1148"/>
      <c r="FZ434" s="1155"/>
      <c r="GA434" s="1155"/>
      <c r="GB434" s="1149"/>
      <c r="GC434" s="1148"/>
      <c r="GD434" s="1155"/>
      <c r="GE434" s="1155"/>
      <c r="GF434" s="1148"/>
      <c r="GG434" s="1156"/>
      <c r="GH434" s="1155"/>
      <c r="GI434" s="1155"/>
      <c r="GJ434" s="1148"/>
      <c r="GK434" s="1152"/>
      <c r="GL434" s="1157"/>
      <c r="GM434" s="1153"/>
      <c r="GN434" s="1152"/>
      <c r="GO434" s="1157"/>
      <c r="GP434" s="1152"/>
      <c r="GQ434" s="632"/>
      <c r="GR434" s="6"/>
    </row>
    <row r="435" spans="1:200" ht="3" customHeight="1" x14ac:dyDescent="0.25">
      <c r="A435" s="244"/>
      <c r="B435" s="630"/>
      <c r="C435" s="625"/>
      <c r="D435" s="625"/>
      <c r="E435" s="625"/>
      <c r="F435" s="625"/>
      <c r="G435" s="625"/>
      <c r="H435" s="625"/>
      <c r="I435" s="625"/>
      <c r="J435" s="625"/>
      <c r="K435" s="625"/>
      <c r="L435" s="625"/>
      <c r="M435" s="625"/>
      <c r="N435" s="625"/>
      <c r="O435" s="625"/>
      <c r="P435" s="625"/>
      <c r="Q435" s="625"/>
      <c r="R435" s="625"/>
      <c r="S435" s="625"/>
      <c r="T435" s="625"/>
      <c r="U435" s="625"/>
      <c r="V435" s="625"/>
      <c r="W435" s="625"/>
      <c r="X435" s="625"/>
      <c r="Y435" s="625"/>
      <c r="Z435" s="15"/>
      <c r="AA435" s="1146"/>
      <c r="AB435" s="1154"/>
      <c r="AC435" s="1154"/>
      <c r="AD435" s="1154"/>
      <c r="AE435" s="1146"/>
      <c r="AF435" s="1148"/>
      <c r="AG435" s="1155"/>
      <c r="AH435" s="1155"/>
      <c r="AI435" s="1149"/>
      <c r="AJ435" s="1148"/>
      <c r="AK435" s="1155"/>
      <c r="AL435" s="1155"/>
      <c r="AM435" s="1148"/>
      <c r="AN435" s="1156"/>
      <c r="AO435" s="1155"/>
      <c r="AP435" s="1155"/>
      <c r="AQ435" s="1148"/>
      <c r="AR435" s="1152"/>
      <c r="AS435" s="1157"/>
      <c r="AT435" s="1153"/>
      <c r="AU435" s="1152"/>
      <c r="AV435" s="1157"/>
      <c r="AW435" s="1152"/>
      <c r="AX435" s="632"/>
      <c r="AY435" s="630"/>
      <c r="AZ435" s="625"/>
      <c r="BA435" s="625"/>
      <c r="BB435" s="625"/>
      <c r="BC435" s="625"/>
      <c r="BD435" s="625"/>
      <c r="BE435" s="625"/>
      <c r="BF435" s="625"/>
      <c r="BG435" s="625"/>
      <c r="BH435" s="625"/>
      <c r="BI435" s="625"/>
      <c r="BJ435" s="625"/>
      <c r="BK435" s="625"/>
      <c r="BL435" s="625"/>
      <c r="BM435" s="625"/>
      <c r="BN435" s="625"/>
      <c r="BO435" s="625"/>
      <c r="BP435" s="625"/>
      <c r="BQ435" s="625"/>
      <c r="BR435" s="625"/>
      <c r="BS435" s="625"/>
      <c r="BT435" s="625"/>
      <c r="BU435" s="625"/>
      <c r="BV435" s="625"/>
      <c r="BW435" s="15"/>
      <c r="BX435" s="1146"/>
      <c r="BY435" s="1154"/>
      <c r="BZ435" s="1154"/>
      <c r="CA435" s="1154"/>
      <c r="CB435" s="1146"/>
      <c r="CC435" s="1148"/>
      <c r="CD435" s="1155"/>
      <c r="CE435" s="1155"/>
      <c r="CF435" s="1149"/>
      <c r="CG435" s="1148"/>
      <c r="CH435" s="1155"/>
      <c r="CI435" s="1155"/>
      <c r="CJ435" s="1148"/>
      <c r="CK435" s="1156"/>
      <c r="CL435" s="1155"/>
      <c r="CM435" s="1155"/>
      <c r="CN435" s="1148"/>
      <c r="CO435" s="1152"/>
      <c r="CP435" s="1157"/>
      <c r="CQ435" s="1153"/>
      <c r="CR435" s="1152"/>
      <c r="CS435" s="1157"/>
      <c r="CT435" s="1152"/>
      <c r="CU435" s="632"/>
      <c r="CV435" s="277"/>
      <c r="CW435" s="244"/>
      <c r="CX435" s="630"/>
      <c r="CY435" s="625"/>
      <c r="CZ435" s="625"/>
      <c r="DA435" s="625"/>
      <c r="DB435" s="625"/>
      <c r="DC435" s="625"/>
      <c r="DD435" s="625"/>
      <c r="DE435" s="625"/>
      <c r="DF435" s="625"/>
      <c r="DG435" s="625"/>
      <c r="DH435" s="625"/>
      <c r="DI435" s="625"/>
      <c r="DJ435" s="625"/>
      <c r="DK435" s="625"/>
      <c r="DL435" s="625"/>
      <c r="DM435" s="625"/>
      <c r="DN435" s="625"/>
      <c r="DO435" s="625"/>
      <c r="DP435" s="625"/>
      <c r="DQ435" s="625"/>
      <c r="DR435" s="625"/>
      <c r="DS435" s="625"/>
      <c r="DT435" s="625"/>
      <c r="DU435" s="625"/>
      <c r="DV435" s="15"/>
      <c r="DW435" s="1146"/>
      <c r="DX435" s="1154"/>
      <c r="DY435" s="1154"/>
      <c r="DZ435" s="1154"/>
      <c r="EA435" s="1146"/>
      <c r="EB435" s="1148"/>
      <c r="EC435" s="1155"/>
      <c r="ED435" s="1155"/>
      <c r="EE435" s="1149"/>
      <c r="EF435" s="1148"/>
      <c r="EG435" s="1155"/>
      <c r="EH435" s="1155"/>
      <c r="EI435" s="1148"/>
      <c r="EJ435" s="1156"/>
      <c r="EK435" s="1155"/>
      <c r="EL435" s="1155"/>
      <c r="EM435" s="1148"/>
      <c r="EN435" s="1152"/>
      <c r="EO435" s="1157"/>
      <c r="EP435" s="1153"/>
      <c r="EQ435" s="1152"/>
      <c r="ER435" s="1157"/>
      <c r="ES435" s="1152"/>
      <c r="ET435" s="632"/>
      <c r="EU435" s="630"/>
      <c r="EV435" s="625"/>
      <c r="EW435" s="625"/>
      <c r="EX435" s="625"/>
      <c r="EY435" s="625"/>
      <c r="EZ435" s="625"/>
      <c r="FA435" s="625"/>
      <c r="FB435" s="625"/>
      <c r="FC435" s="625"/>
      <c r="FD435" s="625"/>
      <c r="FE435" s="625"/>
      <c r="FF435" s="625"/>
      <c r="FG435" s="625"/>
      <c r="FH435" s="625"/>
      <c r="FI435" s="625"/>
      <c r="FJ435" s="625"/>
      <c r="FK435" s="625"/>
      <c r="FL435" s="625"/>
      <c r="FM435" s="625"/>
      <c r="FN435" s="625"/>
      <c r="FO435" s="625"/>
      <c r="FP435" s="625"/>
      <c r="FQ435" s="625"/>
      <c r="FR435" s="625"/>
      <c r="FS435" s="15"/>
      <c r="FT435" s="1146"/>
      <c r="FU435" s="1154"/>
      <c r="FV435" s="1154"/>
      <c r="FW435" s="1154"/>
      <c r="FX435" s="1146"/>
      <c r="FY435" s="1148"/>
      <c r="FZ435" s="1155"/>
      <c r="GA435" s="1155"/>
      <c r="GB435" s="1149"/>
      <c r="GC435" s="1148"/>
      <c r="GD435" s="1155"/>
      <c r="GE435" s="1155"/>
      <c r="GF435" s="1148"/>
      <c r="GG435" s="1156"/>
      <c r="GH435" s="1155"/>
      <c r="GI435" s="1155"/>
      <c r="GJ435" s="1148"/>
      <c r="GK435" s="1152"/>
      <c r="GL435" s="1157"/>
      <c r="GM435" s="1153"/>
      <c r="GN435" s="1152"/>
      <c r="GO435" s="1157"/>
      <c r="GP435" s="1152"/>
      <c r="GQ435" s="632"/>
      <c r="GR435" s="6"/>
    </row>
    <row r="436" spans="1:200" ht="11.25" customHeight="1" x14ac:dyDescent="0.25">
      <c r="A436" s="244"/>
      <c r="B436" s="630"/>
      <c r="C436" s="644" t="str">
        <f>IF(Portada!$A$1="www.fly-logics.com","SIC",0)</f>
        <v>SIC</v>
      </c>
      <c r="D436" s="634"/>
      <c r="E436" s="634"/>
      <c r="F436" s="634"/>
      <c r="G436" s="635"/>
      <c r="H436" s="1136" t="str">
        <f>IF(SUMIFS(Bitácora!$Z$5:$Z$1036129,Bitácora!$D$5:$D$1036129,F415,Bitácora!$AN$5:$AN$1036129,V415,Bitácora!$E$5:$E$1036129,L415)=0," ",SUMIFS(Bitácora!$Z$5:$Z$1036129,Bitácora!$D$5:$D$1036129,F415,Bitácora!$AN$5:$AN$1036129,V415,Bitácora!$E$5:$E$1036129,L415))</f>
        <v xml:space="preserve"> </v>
      </c>
      <c r="I436" s="1137" t="str">
        <f t="shared" ref="I436" si="588">H436</f>
        <v xml:space="preserve"> </v>
      </c>
      <c r="J436" s="1137"/>
      <c r="K436" s="1137"/>
      <c r="L436" s="1137"/>
      <c r="M436" s="1137"/>
      <c r="N436" s="625"/>
      <c r="O436" s="633" t="str">
        <f>IF(Portada!$A$1="www.fly-logics.com","NOCHE",0)</f>
        <v>NOCHE</v>
      </c>
      <c r="P436" s="634"/>
      <c r="Q436" s="634"/>
      <c r="R436" s="634"/>
      <c r="S436" s="635"/>
      <c r="T436" s="1134" t="str">
        <f>IF(SUMIFS(Bitácora!$AF$5:$AF$1036129,Bitácora!$D$5:$D$1036129,F415,Bitácora!$AN$5:$AN$1036129,V415,Bitácora!$E$5:$E$1036129,L415)=0," ",SUMIFS(Bitácora!$AF$5:$AF$1036129,Bitácora!$D$5:$D$1036129,F415,Bitácora!$AN$5:$AN$1036129,V415,Bitácora!$E$5:$E$1036129,L415))</f>
        <v xml:space="preserve"> </v>
      </c>
      <c r="U436" s="1135" t="str">
        <f t="shared" ref="U436" si="589">T436</f>
        <v xml:space="preserve"> </v>
      </c>
      <c r="V436" s="1135"/>
      <c r="W436" s="1135"/>
      <c r="X436" s="1135"/>
      <c r="Y436" s="1135"/>
      <c r="Z436" s="15"/>
      <c r="AA436" s="1146"/>
      <c r="AB436" s="1146"/>
      <c r="AC436" s="1146"/>
      <c r="AD436" s="1146"/>
      <c r="AE436" s="1146"/>
      <c r="AF436" s="1148"/>
      <c r="AG436" s="1148"/>
      <c r="AH436" s="1148"/>
      <c r="AI436" s="1149"/>
      <c r="AJ436" s="1148"/>
      <c r="AK436" s="1148"/>
      <c r="AL436" s="1148"/>
      <c r="AM436" s="1148"/>
      <c r="AN436" s="1156"/>
      <c r="AO436" s="1148"/>
      <c r="AP436" s="1148"/>
      <c r="AQ436" s="1148"/>
      <c r="AR436" s="1152"/>
      <c r="AS436" s="1152"/>
      <c r="AT436" s="1153"/>
      <c r="AU436" s="1152"/>
      <c r="AV436" s="1152"/>
      <c r="AW436" s="1152"/>
      <c r="AX436" s="632"/>
      <c r="AY436" s="630"/>
      <c r="AZ436" s="644" t="str">
        <f>IF(Portada!$A$1="www.fly-logics.com","SIC",0)</f>
        <v>SIC</v>
      </c>
      <c r="BA436" s="634"/>
      <c r="BB436" s="634"/>
      <c r="BC436" s="634"/>
      <c r="BD436" s="635"/>
      <c r="BE436" s="1136" t="str">
        <f>IF(SUMIFS(Bitácora!$Z$5:$Z$1036129,Bitácora!$D$5:$D$1036129,BC415,Bitácora!$AN$5:$AN$1036129,BS415,Bitácora!$E$5:$E$1036129,BI415)=0," ",SUMIFS(Bitácora!$Z$5:$Z$1036129,Bitácora!$D$5:$D$1036129,BC415,Bitácora!$AN$5:$AN$1036129,BS415,Bitácora!$E$5:$E$1036129,BI415))</f>
        <v xml:space="preserve"> </v>
      </c>
      <c r="BF436" s="1137" t="str">
        <f t="shared" ref="BF436" si="590">BE436</f>
        <v xml:space="preserve"> </v>
      </c>
      <c r="BG436" s="1137"/>
      <c r="BH436" s="1137"/>
      <c r="BI436" s="1137"/>
      <c r="BJ436" s="1137"/>
      <c r="BK436" s="625"/>
      <c r="BL436" s="633" t="str">
        <f>IF(Portada!$A$1="www.fly-logics.com","NOCHE",0)</f>
        <v>NOCHE</v>
      </c>
      <c r="BM436" s="634"/>
      <c r="BN436" s="634"/>
      <c r="BO436" s="634"/>
      <c r="BP436" s="635"/>
      <c r="BQ436" s="1134" t="str">
        <f>IF(SUMIFS(Bitácora!$AF$5:$AF$1036129,Bitácora!$D$5:$D$1036129,BC415,Bitácora!$AN$5:$AN$1036129,BS415,Bitácora!$E$5:$E$1036129,BI415)=0," ",SUMIFS(Bitácora!$AF$5:$AF$1036129,Bitácora!$D$5:$D$1036129,BC415,Bitácora!$AN$5:$AN$1036129,BS415,Bitácora!$E$5:$E$1036129,BI415))</f>
        <v xml:space="preserve"> </v>
      </c>
      <c r="BR436" s="1135" t="str">
        <f t="shared" ref="BR436" si="591">BQ436</f>
        <v xml:space="preserve"> </v>
      </c>
      <c r="BS436" s="1135"/>
      <c r="BT436" s="1135"/>
      <c r="BU436" s="1135"/>
      <c r="BV436" s="1135"/>
      <c r="BW436" s="15"/>
      <c r="BX436" s="1146"/>
      <c r="BY436" s="1146"/>
      <c r="BZ436" s="1146"/>
      <c r="CA436" s="1146"/>
      <c r="CB436" s="1146"/>
      <c r="CC436" s="1148"/>
      <c r="CD436" s="1148"/>
      <c r="CE436" s="1148"/>
      <c r="CF436" s="1149"/>
      <c r="CG436" s="1148"/>
      <c r="CH436" s="1148"/>
      <c r="CI436" s="1148"/>
      <c r="CJ436" s="1148"/>
      <c r="CK436" s="1156"/>
      <c r="CL436" s="1148"/>
      <c r="CM436" s="1148"/>
      <c r="CN436" s="1148"/>
      <c r="CO436" s="1152"/>
      <c r="CP436" s="1152"/>
      <c r="CQ436" s="1153"/>
      <c r="CR436" s="1152"/>
      <c r="CS436" s="1152"/>
      <c r="CT436" s="1152"/>
      <c r="CU436" s="632"/>
      <c r="CV436" s="277"/>
      <c r="CW436" s="244"/>
      <c r="CX436" s="630"/>
      <c r="CY436" s="644" t="str">
        <f>IF(Portada!$A$1="www.fly-logics.com","SIC",0)</f>
        <v>SIC</v>
      </c>
      <c r="CZ436" s="634"/>
      <c r="DA436" s="634"/>
      <c r="DB436" s="634"/>
      <c r="DC436" s="635"/>
      <c r="DD436" s="1136" t="str">
        <f>IF(SUMIFS(Bitácora!$Z$5:$Z$1036129,Bitácora!$D$5:$D$1036129,DB415,Bitácora!$AN$5:$AN$1036129,DR415,Bitácora!$E$5:$E$1036129,DH415)=0," ",SUMIFS(Bitácora!$Z$5:$Z$1036129,Bitácora!$D$5:$D$1036129,DB415,Bitácora!$AN$5:$AN$1036129,DR415,Bitácora!$E$5:$E$1036129,DH415))</f>
        <v xml:space="preserve"> </v>
      </c>
      <c r="DE436" s="1137" t="str">
        <f t="shared" ref="DE436" si="592">DD436</f>
        <v xml:space="preserve"> </v>
      </c>
      <c r="DF436" s="1137"/>
      <c r="DG436" s="1137"/>
      <c r="DH436" s="1137"/>
      <c r="DI436" s="1137"/>
      <c r="DJ436" s="625"/>
      <c r="DK436" s="633" t="str">
        <f>IF(Portada!$A$1="www.fly-logics.com","NOCHE",0)</f>
        <v>NOCHE</v>
      </c>
      <c r="DL436" s="634"/>
      <c r="DM436" s="634"/>
      <c r="DN436" s="634"/>
      <c r="DO436" s="635"/>
      <c r="DP436" s="1134" t="str">
        <f>IF(SUMIFS(Bitácora!$AF$5:$AF$1036129,Bitácora!$D$5:$D$1036129,DB415,Bitácora!$AN$5:$AN$1036129,DR415,Bitácora!$E$5:$E$1036129,DH415)=0," ",SUMIFS(Bitácora!$AF$5:$AF$1036129,Bitácora!$D$5:$D$1036129,DB415,Bitácora!$AN$5:$AN$1036129,DR415,Bitácora!$E$5:$E$1036129,DH415))</f>
        <v xml:space="preserve"> </v>
      </c>
      <c r="DQ436" s="1135" t="str">
        <f t="shared" ref="DQ436" si="593">DP436</f>
        <v xml:space="preserve"> </v>
      </c>
      <c r="DR436" s="1135"/>
      <c r="DS436" s="1135"/>
      <c r="DT436" s="1135"/>
      <c r="DU436" s="1135"/>
      <c r="DV436" s="15"/>
      <c r="DW436" s="1146"/>
      <c r="DX436" s="1146"/>
      <c r="DY436" s="1146"/>
      <c r="DZ436" s="1146"/>
      <c r="EA436" s="1146"/>
      <c r="EB436" s="1148"/>
      <c r="EC436" s="1148"/>
      <c r="ED436" s="1148"/>
      <c r="EE436" s="1149"/>
      <c r="EF436" s="1148"/>
      <c r="EG436" s="1148"/>
      <c r="EH436" s="1148"/>
      <c r="EI436" s="1148"/>
      <c r="EJ436" s="1156"/>
      <c r="EK436" s="1148"/>
      <c r="EL436" s="1148"/>
      <c r="EM436" s="1148"/>
      <c r="EN436" s="1152"/>
      <c r="EO436" s="1152"/>
      <c r="EP436" s="1153"/>
      <c r="EQ436" s="1152"/>
      <c r="ER436" s="1152"/>
      <c r="ES436" s="1152"/>
      <c r="ET436" s="632"/>
      <c r="EU436" s="630"/>
      <c r="EV436" s="644" t="str">
        <f>IF(Portada!$A$1="www.fly-logics.com","SIC",0)</f>
        <v>SIC</v>
      </c>
      <c r="EW436" s="634"/>
      <c r="EX436" s="634"/>
      <c r="EY436" s="634"/>
      <c r="EZ436" s="635"/>
      <c r="FA436" s="1136" t="str">
        <f>IF(SUMIFS(Bitácora!$Z$5:$Z$1036129,Bitácora!$D$5:$D$1036129,EY415,Bitácora!$AN$5:$AN$1036129,FO415,Bitácora!$E$5:$E$1036129,FE415)=0," ",SUMIFS(Bitácora!$Z$5:$Z$1036129,Bitácora!$D$5:$D$1036129,EY415,Bitácora!$AN$5:$AN$1036129,FO415,Bitácora!$E$5:$E$1036129,FE415))</f>
        <v xml:space="preserve"> </v>
      </c>
      <c r="FB436" s="1137" t="str">
        <f t="shared" ref="FB436" si="594">FA436</f>
        <v xml:space="preserve"> </v>
      </c>
      <c r="FC436" s="1137"/>
      <c r="FD436" s="1137"/>
      <c r="FE436" s="1137"/>
      <c r="FF436" s="1137"/>
      <c r="FG436" s="625"/>
      <c r="FH436" s="633" t="str">
        <f>IF(Portada!$A$1="www.fly-logics.com","NOCHE",0)</f>
        <v>NOCHE</v>
      </c>
      <c r="FI436" s="634"/>
      <c r="FJ436" s="634"/>
      <c r="FK436" s="634"/>
      <c r="FL436" s="635"/>
      <c r="FM436" s="1134" t="str">
        <f>IF(SUMIFS(Bitácora!$AF$5:$AF$1036129,Bitácora!$D$5:$D$1036129,EY415,Bitácora!$AN$5:$AN$1036129,FO415,Bitácora!$E$5:$E$1036129,FE415)=0," ",SUMIFS(Bitácora!$AF$5:$AF$1036129,Bitácora!$D$5:$D$1036129,EY415,Bitácora!$AN$5:$AN$1036129,FO415,Bitácora!$E$5:$E$1036129,FE415))</f>
        <v xml:space="preserve"> </v>
      </c>
      <c r="FN436" s="1135" t="str">
        <f t="shared" ref="FN436" si="595">FM436</f>
        <v xml:space="preserve"> </v>
      </c>
      <c r="FO436" s="1135"/>
      <c r="FP436" s="1135"/>
      <c r="FQ436" s="1135"/>
      <c r="FR436" s="1135"/>
      <c r="FS436" s="15"/>
      <c r="FT436" s="1146"/>
      <c r="FU436" s="1146"/>
      <c r="FV436" s="1146"/>
      <c r="FW436" s="1146"/>
      <c r="FX436" s="1146"/>
      <c r="FY436" s="1148"/>
      <c r="FZ436" s="1148"/>
      <c r="GA436" s="1148"/>
      <c r="GB436" s="1149"/>
      <c r="GC436" s="1148"/>
      <c r="GD436" s="1148"/>
      <c r="GE436" s="1148"/>
      <c r="GF436" s="1148"/>
      <c r="GG436" s="1156"/>
      <c r="GH436" s="1148"/>
      <c r="GI436" s="1148"/>
      <c r="GJ436" s="1148"/>
      <c r="GK436" s="1152"/>
      <c r="GL436" s="1152"/>
      <c r="GM436" s="1153"/>
      <c r="GN436" s="1152"/>
      <c r="GO436" s="1152"/>
      <c r="GP436" s="1152"/>
      <c r="GQ436" s="632"/>
      <c r="GR436" s="6"/>
    </row>
    <row r="437" spans="1:200" ht="8.85" customHeight="1" x14ac:dyDescent="0.25">
      <c r="A437" s="244"/>
      <c r="B437" s="630"/>
      <c r="C437" s="634"/>
      <c r="D437" s="634"/>
      <c r="E437" s="634"/>
      <c r="F437" s="634"/>
      <c r="G437" s="635"/>
      <c r="H437" s="1136"/>
      <c r="I437" s="1137"/>
      <c r="J437" s="1137"/>
      <c r="K437" s="1137"/>
      <c r="L437" s="1137"/>
      <c r="M437" s="1137"/>
      <c r="N437" s="625"/>
      <c r="O437" s="634"/>
      <c r="P437" s="634"/>
      <c r="Q437" s="634"/>
      <c r="R437" s="634"/>
      <c r="S437" s="635"/>
      <c r="T437" s="1134"/>
      <c r="U437" s="1135"/>
      <c r="V437" s="1135"/>
      <c r="W437" s="1135"/>
      <c r="X437" s="1135"/>
      <c r="Y437" s="1135"/>
      <c r="Z437" s="15"/>
      <c r="AA437" s="613" t="str">
        <f>IF(Portada!$A$1="www.fly-logics.com","JUL",0)</f>
        <v>JUL</v>
      </c>
      <c r="AB437" s="614"/>
      <c r="AC437" s="614"/>
      <c r="AD437" s="614"/>
      <c r="AE437" s="614"/>
      <c r="AF437" s="605" t="str">
        <f>IF(SUMIFS(Bitácora!$Y$5:$Y$1036129,Bitácora!$D$5:$D$1036129,F415,Bitácora!$AN$5:$AN$1036129,V415,Bitácora!$E$5:$E$1036129,L415,Bitácora!$AM$5:$AM$1036129,AA437)=0," ",SUMIFS(Bitácora!$Y$5:$Y$1036129,Bitácora!$D$5:$D$1036129,F415,Bitácora!$AN$5:$AN$1036129,V415,Bitácora!$E$5:$E$1036129,L415,Bitácora!$AM$5:$AM$1036129,AA437))</f>
        <v xml:space="preserve"> </v>
      </c>
      <c r="AG437" s="615"/>
      <c r="AH437" s="615"/>
      <c r="AI437" s="615"/>
      <c r="AJ437" s="639" t="str">
        <f>IF(SUMIFS(Bitácora!$Z$5:$Z$1036129,Bitácora!$D$5:$D$1036129,F415,Bitácora!$AN$5:$AN$1036129,V415,Bitácora!$E$5:$E$1036129,L415,Bitácora!$AM$5:$AM$1036129,AA437)=0," ",SUMIFS(Bitácora!$Z$5:$Z$1036129,Bitácora!$D$5:$D$1036129,F415,Bitácora!$AN$5:$AN$1036129,V415,Bitácora!$E$5:$E$1036129,L415,Bitácora!$AM$5:$AM$1036129,AA437))</f>
        <v xml:space="preserve"> </v>
      </c>
      <c r="AK437" s="640"/>
      <c r="AL437" s="640"/>
      <c r="AM437" s="640"/>
      <c r="AN437" s="605" t="str">
        <f>IF(SUMIFS(Bitácora!$AA$5:$AA$1036129,Bitácora!$D$5:$D$1036129,F415,Bitácora!$AN$5:$AN$1036129,V415,Bitácora!$E$5:$E$1036129,L415,Bitácora!$AM$5:$AM$1036129,AA437)=0," ",SUMIFS(Bitácora!$AA$5:$AA$1036129,Bitácora!$D$5:$D$1036129,F415,Bitácora!$AN$5:$AN$1036129,V415,Bitácora!$E$5:$E$1036129,L415,Bitácora!$AM$5:$AM$1036129,AA437))</f>
        <v xml:space="preserve"> </v>
      </c>
      <c r="AO437" s="615"/>
      <c r="AP437" s="615"/>
      <c r="AQ437" s="615"/>
      <c r="AR437" s="606" t="str">
        <f>IF(SUMIFS(Bitácora!$AE$5:$AE$1036129,Bitácora!$D$5:$D$1036129,F415,Bitácora!$AN$5:$AN$1036129,V415,Bitácora!$E$5:$E$1036129,L415,Bitácora!$AM$5:$AM$1036129,AA437)=0," ",SUMIFS(Bitácora!$AC$5:$AC$1036129,Bitácora!$D$5:$D$1036129,F415,Bitácora!$AN$5:$AN$1036129,V415,Bitácora!$E$5:$E$1036129,L415,Bitácora!$AM$5:$AM$1036129,AA437))</f>
        <v xml:space="preserve"> </v>
      </c>
      <c r="AS437" s="606"/>
      <c r="AT437" s="606"/>
      <c r="AU437" s="645" t="str">
        <f>IF(SUMIFS(Bitácora!$AF$5:$AF$1036129,Bitácora!$D$5:$D$1036129,F415,Bitácora!$AN$5:$AN$1036129,V415,Bitácora!$E$5:$E$1036129,L415,Bitácora!$AM$5:$AM$1036129,AA437)=0," ",SUMIFS(Bitácora!$AF$5:$AF$1036129,Bitácora!$D$5:$D$1036129,F415,Bitácora!$AN$5:$AN$1036129,V415,Bitácora!$E$5:$E$1036129,L415,Bitácora!$AM$5:$AM$1036129,AA437))</f>
        <v xml:space="preserve"> </v>
      </c>
      <c r="AV437" s="646"/>
      <c r="AW437" s="646"/>
      <c r="AX437" s="632"/>
      <c r="AY437" s="630"/>
      <c r="AZ437" s="634"/>
      <c r="BA437" s="634"/>
      <c r="BB437" s="634"/>
      <c r="BC437" s="634"/>
      <c r="BD437" s="635"/>
      <c r="BE437" s="1136"/>
      <c r="BF437" s="1137"/>
      <c r="BG437" s="1137"/>
      <c r="BH437" s="1137"/>
      <c r="BI437" s="1137"/>
      <c r="BJ437" s="1137"/>
      <c r="BK437" s="625"/>
      <c r="BL437" s="634"/>
      <c r="BM437" s="634"/>
      <c r="BN437" s="634"/>
      <c r="BO437" s="634"/>
      <c r="BP437" s="635"/>
      <c r="BQ437" s="1134"/>
      <c r="BR437" s="1135"/>
      <c r="BS437" s="1135"/>
      <c r="BT437" s="1135"/>
      <c r="BU437" s="1135"/>
      <c r="BV437" s="1135"/>
      <c r="BW437" s="15"/>
      <c r="BX437" s="613" t="str">
        <f>IF(Portada!$A$1="www.fly-logics.com","JUL",0)</f>
        <v>JUL</v>
      </c>
      <c r="BY437" s="614"/>
      <c r="BZ437" s="614"/>
      <c r="CA437" s="614"/>
      <c r="CB437" s="614"/>
      <c r="CC437" s="605" t="str">
        <f>IF(SUMIFS(Bitácora!$Y$5:$Y$1036129,Bitácora!$D$5:$D$1036129,BC415,Bitácora!$AN$5:$AN$1036129,BS415,Bitácora!$E$5:$E$1036129,BI415,Bitácora!$AM$5:$AM$1036129,BX437)=0," ",SUMIFS(Bitácora!$Y$5:$Y$1036129,Bitácora!$D$5:$D$1036129,BC415,Bitácora!$AN$5:$AN$1036129,BS415,Bitácora!$E$5:$E$1036129,BI415,Bitácora!$AM$5:$AM$1036129,BX437))</f>
        <v xml:space="preserve"> </v>
      </c>
      <c r="CD437" s="615"/>
      <c r="CE437" s="615"/>
      <c r="CF437" s="615"/>
      <c r="CG437" s="639" t="str">
        <f>IF(SUMIFS(Bitácora!$Z$5:$Z$1036129,Bitácora!$D$5:$D$1036129,BC415,Bitácora!$AN$5:$AN$1036129,BS415,Bitácora!$E$5:$E$1036129,BI415,Bitácora!$AM$5:$AM$1036129,BX437)=0," ",SUMIFS(Bitácora!$Z$5:$Z$1036129,Bitácora!$D$5:$D$1036129,BC415,Bitácora!$AN$5:$AN$1036129,BS415,Bitácora!$E$5:$E$1036129,BI415,Bitácora!$AM$5:$AM$1036129,BX437))</f>
        <v xml:space="preserve"> </v>
      </c>
      <c r="CH437" s="640"/>
      <c r="CI437" s="640"/>
      <c r="CJ437" s="640"/>
      <c r="CK437" s="605" t="str">
        <f>IF(SUMIFS(Bitácora!$AA$5:$AA$1036129,Bitácora!$D$5:$D$1036129,BC415,Bitácora!$AN$5:$AN$1036129,BS415,Bitácora!$E$5:$E$1036129,BI415,Bitácora!$AM$5:$AM$1036129,BX437)=0," ",SUMIFS(Bitácora!$AA$5:$AA$1036129,Bitácora!$D$5:$D$1036129,BC415,Bitácora!$AN$5:$AN$1036129,BS415,Bitácora!$E$5:$E$1036129,BI415,Bitácora!$AM$5:$AM$1036129,BX437))</f>
        <v xml:space="preserve"> </v>
      </c>
      <c r="CL437" s="615"/>
      <c r="CM437" s="615"/>
      <c r="CN437" s="615"/>
      <c r="CO437" s="606" t="str">
        <f>IF(SUMIFS(Bitácora!$AE$5:$AE$1036129,Bitácora!$D$5:$D$1036129,BC415,Bitácora!$AN$5:$AN$1036129,BS415,Bitácora!$E$5:$E$1036129,BI415,Bitácora!$AM$5:$AM$1036129,BX437)=0," ",SUMIFS(Bitácora!$AC$5:$AC$1036129,Bitácora!$D$5:$D$1036129,BC415,Bitácora!$AN$5:$AN$1036129,BS415,Bitácora!$E$5:$E$1036129,BI415,Bitácora!$AM$5:$AM$1036129,BX437))</f>
        <v xml:space="preserve"> </v>
      </c>
      <c r="CP437" s="606"/>
      <c r="CQ437" s="606"/>
      <c r="CR437" s="645" t="str">
        <f>IF(SUMIFS(Bitácora!$AF$5:$AF$1036129,Bitácora!$D$5:$D$1036129,BC415,Bitácora!$AN$5:$AN$1036129,BS415,Bitácora!$E$5:$E$1036129,BI415,Bitácora!$AM$5:$AM$1036129,BX437)=0," ",SUMIFS(Bitácora!$AF$5:$AF$1036129,Bitácora!$D$5:$D$1036129,BC415,Bitácora!$AN$5:$AN$1036129,BS415,Bitácora!$E$5:$E$1036129,BI415,Bitácora!$AM$5:$AM$1036129,BX437))</f>
        <v xml:space="preserve"> </v>
      </c>
      <c r="CS437" s="646"/>
      <c r="CT437" s="646"/>
      <c r="CU437" s="632"/>
      <c r="CV437" s="276"/>
      <c r="CW437" s="244"/>
      <c r="CX437" s="630"/>
      <c r="CY437" s="634"/>
      <c r="CZ437" s="634"/>
      <c r="DA437" s="634"/>
      <c r="DB437" s="634"/>
      <c r="DC437" s="635"/>
      <c r="DD437" s="1136"/>
      <c r="DE437" s="1137"/>
      <c r="DF437" s="1137"/>
      <c r="DG437" s="1137"/>
      <c r="DH437" s="1137"/>
      <c r="DI437" s="1137"/>
      <c r="DJ437" s="625"/>
      <c r="DK437" s="634"/>
      <c r="DL437" s="634"/>
      <c r="DM437" s="634"/>
      <c r="DN437" s="634"/>
      <c r="DO437" s="635"/>
      <c r="DP437" s="1134"/>
      <c r="DQ437" s="1135"/>
      <c r="DR437" s="1135"/>
      <c r="DS437" s="1135"/>
      <c r="DT437" s="1135"/>
      <c r="DU437" s="1135"/>
      <c r="DV437" s="15"/>
      <c r="DW437" s="613" t="str">
        <f>IF(Portada!$A$1="www.fly-logics.com","JUL",0)</f>
        <v>JUL</v>
      </c>
      <c r="DX437" s="614"/>
      <c r="DY437" s="614"/>
      <c r="DZ437" s="614"/>
      <c r="EA437" s="614"/>
      <c r="EB437" s="605" t="str">
        <f>IF(SUMIFS(Bitácora!$Y$5:$Y$1036129,Bitácora!$D$5:$D$1036129,DB415,Bitácora!$AN$5:$AN$1036129,DR415,Bitácora!$E$5:$E$1036129,DH415,Bitácora!$AM$5:$AM$1036129,DW437)=0," ",SUMIFS(Bitácora!$Y$5:$Y$1036129,Bitácora!$D$5:$D$1036129,DB415,Bitácora!$AN$5:$AN$1036129,DR415,Bitácora!$E$5:$E$1036129,DH415,Bitácora!$AM$5:$AM$1036129,DW437))</f>
        <v xml:space="preserve"> </v>
      </c>
      <c r="EC437" s="615"/>
      <c r="ED437" s="615"/>
      <c r="EE437" s="615"/>
      <c r="EF437" s="639" t="str">
        <f>IF(SUMIFS(Bitácora!$Z$5:$Z$1036129,Bitácora!$D$5:$D$1036129,DB415,Bitácora!$AN$5:$AN$1036129,DR415,Bitácora!$E$5:$E$1036129,DH415,Bitácora!$AM$5:$AM$1036129,DW437)=0," ",SUMIFS(Bitácora!$Z$5:$Z$1036129,Bitácora!$D$5:$D$1036129,DB415,Bitácora!$AN$5:$AN$1036129,DR415,Bitácora!$E$5:$E$1036129,DH415,Bitácora!$AM$5:$AM$1036129,DW437))</f>
        <v xml:space="preserve"> </v>
      </c>
      <c r="EG437" s="640"/>
      <c r="EH437" s="640"/>
      <c r="EI437" s="640"/>
      <c r="EJ437" s="605" t="str">
        <f>IF(SUMIFS(Bitácora!$AA$5:$AA$1036129,Bitácora!$D$5:$D$1036129,DB415,Bitácora!$AN$5:$AN$1036129,DR415,Bitácora!$E$5:$E$1036129,DH415,Bitácora!$AM$5:$AM$1036129,DW437)=0," ",SUMIFS(Bitácora!$AA$5:$AA$1036129,Bitácora!$D$5:$D$1036129,DB415,Bitácora!$AN$5:$AN$1036129,DR415,Bitácora!$E$5:$E$1036129,DH415,Bitácora!$AM$5:$AM$1036129,DW437))</f>
        <v xml:space="preserve"> </v>
      </c>
      <c r="EK437" s="615"/>
      <c r="EL437" s="615"/>
      <c r="EM437" s="615"/>
      <c r="EN437" s="606" t="str">
        <f>IF(SUMIFS(Bitácora!$AE$5:$AE$1036129,Bitácora!$D$5:$D$1036129,DB415,Bitácora!$AN$5:$AN$1036129,DR415,Bitácora!$E$5:$E$1036129,DH415,Bitácora!$AM$5:$AM$1036129,DW437)=0," ",SUMIFS(Bitácora!$AC$5:$AC$1036129,Bitácora!$D$5:$D$1036129,DB415,Bitácora!$AN$5:$AN$1036129,DR415,Bitácora!$E$5:$E$1036129,DH415,Bitácora!$AM$5:$AM$1036129,DW437))</f>
        <v xml:space="preserve"> </v>
      </c>
      <c r="EO437" s="606"/>
      <c r="EP437" s="606"/>
      <c r="EQ437" s="645" t="str">
        <f>IF(SUMIFS(Bitácora!$AF$5:$AF$1036129,Bitácora!$D$5:$D$1036129,DB415,Bitácora!$AN$5:$AN$1036129,DR415,Bitácora!$E$5:$E$1036129,DH415,Bitácora!$AM$5:$AM$1036129,DW437)=0," ",SUMIFS(Bitácora!$AF$5:$AF$1036129,Bitácora!$D$5:$D$1036129,DB415,Bitácora!$AN$5:$AN$1036129,DR415,Bitácora!$E$5:$E$1036129,DH415,Bitácora!$AM$5:$AM$1036129,DW437))</f>
        <v xml:space="preserve"> </v>
      </c>
      <c r="ER437" s="646"/>
      <c r="ES437" s="646"/>
      <c r="ET437" s="632"/>
      <c r="EU437" s="630"/>
      <c r="EV437" s="634"/>
      <c r="EW437" s="634"/>
      <c r="EX437" s="634"/>
      <c r="EY437" s="634"/>
      <c r="EZ437" s="635"/>
      <c r="FA437" s="1136"/>
      <c r="FB437" s="1137"/>
      <c r="FC437" s="1137"/>
      <c r="FD437" s="1137"/>
      <c r="FE437" s="1137"/>
      <c r="FF437" s="1137"/>
      <c r="FG437" s="625"/>
      <c r="FH437" s="634"/>
      <c r="FI437" s="634"/>
      <c r="FJ437" s="634"/>
      <c r="FK437" s="634"/>
      <c r="FL437" s="635"/>
      <c r="FM437" s="1134"/>
      <c r="FN437" s="1135"/>
      <c r="FO437" s="1135"/>
      <c r="FP437" s="1135"/>
      <c r="FQ437" s="1135"/>
      <c r="FR437" s="1135"/>
      <c r="FS437" s="15"/>
      <c r="FT437" s="613" t="str">
        <f>IF(Portada!$A$1="www.fly-logics.com","JUL",0)</f>
        <v>JUL</v>
      </c>
      <c r="FU437" s="614"/>
      <c r="FV437" s="614"/>
      <c r="FW437" s="614"/>
      <c r="FX437" s="614"/>
      <c r="FY437" s="605" t="str">
        <f>IF(SUMIFS(Bitácora!$Y$5:$Y$1036129,Bitácora!$D$5:$D$1036129,EY415,Bitácora!$AN$5:$AN$1036129,FO415,Bitácora!$E$5:$E$1036129,FE415,Bitácora!$AM$5:$AM$1036129,FT437)=0," ",SUMIFS(Bitácora!$Y$5:$Y$1036129,Bitácora!$D$5:$D$1036129,EY415,Bitácora!$AN$5:$AN$1036129,FO415,Bitácora!$E$5:$E$1036129,FE415,Bitácora!$AM$5:$AM$1036129,FT437))</f>
        <v xml:space="preserve"> </v>
      </c>
      <c r="FZ437" s="615"/>
      <c r="GA437" s="615"/>
      <c r="GB437" s="615"/>
      <c r="GC437" s="639" t="str">
        <f>IF(SUMIFS(Bitácora!$Z$5:$Z$1036129,Bitácora!$D$5:$D$1036129,EY415,Bitácora!$AN$5:$AN$1036129,FO415,Bitácora!$E$5:$E$1036129,FE415,Bitácora!$AM$5:$AM$1036129,FT437)=0," ",SUMIFS(Bitácora!$Z$5:$Z$1036129,Bitácora!$D$5:$D$1036129,EY415,Bitácora!$AN$5:$AN$1036129,FO415,Bitácora!$E$5:$E$1036129,FE415,Bitácora!$AM$5:$AM$1036129,FT437))</f>
        <v xml:space="preserve"> </v>
      </c>
      <c r="GD437" s="640"/>
      <c r="GE437" s="640"/>
      <c r="GF437" s="640"/>
      <c r="GG437" s="605" t="str">
        <f>IF(SUMIFS(Bitácora!$AA$5:$AA$1036129,Bitácora!$D$5:$D$1036129,EY415,Bitácora!$AN$5:$AN$1036129,FO415,Bitácora!$E$5:$E$1036129,FE415,Bitácora!$AM$5:$AM$1036129,FT437)=0," ",SUMIFS(Bitácora!$AA$5:$AA$1036129,Bitácora!$D$5:$D$1036129,EY415,Bitácora!$AN$5:$AN$1036129,FO415,Bitácora!$E$5:$E$1036129,FE415,Bitácora!$AM$5:$AM$1036129,FT437))</f>
        <v xml:space="preserve"> </v>
      </c>
      <c r="GH437" s="615"/>
      <c r="GI437" s="615"/>
      <c r="GJ437" s="615"/>
      <c r="GK437" s="606" t="str">
        <f>IF(SUMIFS(Bitácora!$AE$5:$AE$1036129,Bitácora!$D$5:$D$1036129,EY415,Bitácora!$AN$5:$AN$1036129,FO415,Bitácora!$E$5:$E$1036129,FE415,Bitácora!$AM$5:$AM$1036129,FT437)=0," ",SUMIFS(Bitácora!$AC$5:$AC$1036129,Bitácora!$D$5:$D$1036129,EY415,Bitácora!$AN$5:$AN$1036129,FO415,Bitácora!$E$5:$E$1036129,FE415,Bitácora!$AM$5:$AM$1036129,FT437))</f>
        <v xml:space="preserve"> </v>
      </c>
      <c r="GL437" s="606"/>
      <c r="GM437" s="606"/>
      <c r="GN437" s="645" t="str">
        <f>IF(SUMIFS(Bitácora!$AF$5:$AF$1036129,Bitácora!$D$5:$D$1036129,EY415,Bitácora!$AN$5:$AN$1036129,FO415,Bitácora!$E$5:$E$1036129,FE415,Bitácora!$AM$5:$AM$1036129,FT437)=0," ",SUMIFS(Bitácora!$AF$5:$AF$1036129,Bitácora!$D$5:$D$1036129,EY415,Bitácora!$AN$5:$AN$1036129,FO415,Bitácora!$E$5:$E$1036129,FE415,Bitácora!$AM$5:$AM$1036129,FT437))</f>
        <v xml:space="preserve"> </v>
      </c>
      <c r="GO437" s="646"/>
      <c r="GP437" s="646"/>
      <c r="GQ437" s="632"/>
      <c r="GR437" s="6"/>
    </row>
    <row r="438" spans="1:200" ht="3" customHeight="1" x14ac:dyDescent="0.25">
      <c r="A438" s="244"/>
      <c r="B438" s="630"/>
      <c r="C438" s="625"/>
      <c r="D438" s="625"/>
      <c r="E438" s="625"/>
      <c r="F438" s="625"/>
      <c r="G438" s="625"/>
      <c r="H438" s="625"/>
      <c r="I438" s="625"/>
      <c r="J438" s="625"/>
      <c r="K438" s="625"/>
      <c r="L438" s="625"/>
      <c r="M438" s="625"/>
      <c r="N438" s="625"/>
      <c r="O438" s="625"/>
      <c r="P438" s="625"/>
      <c r="Q438" s="625"/>
      <c r="R438" s="625"/>
      <c r="S438" s="625"/>
      <c r="T438" s="625"/>
      <c r="U438" s="625"/>
      <c r="V438" s="625"/>
      <c r="W438" s="625"/>
      <c r="X438" s="625"/>
      <c r="Y438" s="625"/>
      <c r="Z438" s="15"/>
      <c r="AA438" s="614"/>
      <c r="AB438" s="614"/>
      <c r="AC438" s="614"/>
      <c r="AD438" s="614"/>
      <c r="AE438" s="614"/>
      <c r="AF438" s="615"/>
      <c r="AG438" s="616"/>
      <c r="AH438" s="616"/>
      <c r="AI438" s="615"/>
      <c r="AJ438" s="615"/>
      <c r="AK438" s="616"/>
      <c r="AL438" s="616"/>
      <c r="AM438" s="615"/>
      <c r="AN438" s="615"/>
      <c r="AO438" s="616"/>
      <c r="AP438" s="616"/>
      <c r="AQ438" s="615"/>
      <c r="AR438" s="606"/>
      <c r="AS438" s="606"/>
      <c r="AT438" s="606"/>
      <c r="AU438" s="617"/>
      <c r="AV438" s="618"/>
      <c r="AW438" s="617"/>
      <c r="AX438" s="632"/>
      <c r="AY438" s="630"/>
      <c r="AZ438" s="625"/>
      <c r="BA438" s="625"/>
      <c r="BB438" s="625"/>
      <c r="BC438" s="625"/>
      <c r="BD438" s="625"/>
      <c r="BE438" s="625"/>
      <c r="BF438" s="625"/>
      <c r="BG438" s="625"/>
      <c r="BH438" s="625"/>
      <c r="BI438" s="625"/>
      <c r="BJ438" s="625"/>
      <c r="BK438" s="625"/>
      <c r="BL438" s="625"/>
      <c r="BM438" s="625"/>
      <c r="BN438" s="625"/>
      <c r="BO438" s="625"/>
      <c r="BP438" s="625"/>
      <c r="BQ438" s="625"/>
      <c r="BR438" s="625"/>
      <c r="BS438" s="625"/>
      <c r="BT438" s="625"/>
      <c r="BU438" s="625"/>
      <c r="BV438" s="625"/>
      <c r="BW438" s="15"/>
      <c r="BX438" s="614"/>
      <c r="BY438" s="614"/>
      <c r="BZ438" s="614"/>
      <c r="CA438" s="614"/>
      <c r="CB438" s="614"/>
      <c r="CC438" s="615"/>
      <c r="CD438" s="616"/>
      <c r="CE438" s="616"/>
      <c r="CF438" s="615"/>
      <c r="CG438" s="615"/>
      <c r="CH438" s="616"/>
      <c r="CI438" s="616"/>
      <c r="CJ438" s="615"/>
      <c r="CK438" s="615"/>
      <c r="CL438" s="616"/>
      <c r="CM438" s="616"/>
      <c r="CN438" s="615"/>
      <c r="CO438" s="606"/>
      <c r="CP438" s="606"/>
      <c r="CQ438" s="606"/>
      <c r="CR438" s="617"/>
      <c r="CS438" s="618"/>
      <c r="CT438" s="617"/>
      <c r="CU438" s="632"/>
      <c r="CV438" s="276"/>
      <c r="CW438" s="244"/>
      <c r="CX438" s="630"/>
      <c r="CY438" s="625"/>
      <c r="CZ438" s="625"/>
      <c r="DA438" s="625"/>
      <c r="DB438" s="625"/>
      <c r="DC438" s="625"/>
      <c r="DD438" s="625"/>
      <c r="DE438" s="625"/>
      <c r="DF438" s="625"/>
      <c r="DG438" s="625"/>
      <c r="DH438" s="625"/>
      <c r="DI438" s="625"/>
      <c r="DJ438" s="625"/>
      <c r="DK438" s="625"/>
      <c r="DL438" s="625"/>
      <c r="DM438" s="625"/>
      <c r="DN438" s="625"/>
      <c r="DO438" s="625"/>
      <c r="DP438" s="625"/>
      <c r="DQ438" s="625"/>
      <c r="DR438" s="625"/>
      <c r="DS438" s="625"/>
      <c r="DT438" s="625"/>
      <c r="DU438" s="625"/>
      <c r="DV438" s="15"/>
      <c r="DW438" s="614"/>
      <c r="DX438" s="614"/>
      <c r="DY438" s="614"/>
      <c r="DZ438" s="614"/>
      <c r="EA438" s="614"/>
      <c r="EB438" s="615"/>
      <c r="EC438" s="616"/>
      <c r="ED438" s="616"/>
      <c r="EE438" s="615"/>
      <c r="EF438" s="615"/>
      <c r="EG438" s="616"/>
      <c r="EH438" s="616"/>
      <c r="EI438" s="615"/>
      <c r="EJ438" s="615"/>
      <c r="EK438" s="616"/>
      <c r="EL438" s="616"/>
      <c r="EM438" s="615"/>
      <c r="EN438" s="606"/>
      <c r="EO438" s="606"/>
      <c r="EP438" s="606"/>
      <c r="EQ438" s="617"/>
      <c r="ER438" s="618"/>
      <c r="ES438" s="617"/>
      <c r="ET438" s="632"/>
      <c r="EU438" s="630"/>
      <c r="EV438" s="625"/>
      <c r="EW438" s="625"/>
      <c r="EX438" s="625"/>
      <c r="EY438" s="625"/>
      <c r="EZ438" s="625"/>
      <c r="FA438" s="625"/>
      <c r="FB438" s="625"/>
      <c r="FC438" s="625"/>
      <c r="FD438" s="625"/>
      <c r="FE438" s="625"/>
      <c r="FF438" s="625"/>
      <c r="FG438" s="625"/>
      <c r="FH438" s="625"/>
      <c r="FI438" s="625"/>
      <c r="FJ438" s="625"/>
      <c r="FK438" s="625"/>
      <c r="FL438" s="625"/>
      <c r="FM438" s="625"/>
      <c r="FN438" s="625"/>
      <c r="FO438" s="625"/>
      <c r="FP438" s="625"/>
      <c r="FQ438" s="625"/>
      <c r="FR438" s="625"/>
      <c r="FS438" s="15"/>
      <c r="FT438" s="614"/>
      <c r="FU438" s="614"/>
      <c r="FV438" s="614"/>
      <c r="FW438" s="614"/>
      <c r="FX438" s="614"/>
      <c r="FY438" s="615"/>
      <c r="FZ438" s="616"/>
      <c r="GA438" s="616"/>
      <c r="GB438" s="615"/>
      <c r="GC438" s="615"/>
      <c r="GD438" s="616"/>
      <c r="GE438" s="616"/>
      <c r="GF438" s="615"/>
      <c r="GG438" s="615"/>
      <c r="GH438" s="616"/>
      <c r="GI438" s="616"/>
      <c r="GJ438" s="615"/>
      <c r="GK438" s="606"/>
      <c r="GL438" s="606"/>
      <c r="GM438" s="606"/>
      <c r="GN438" s="617"/>
      <c r="GO438" s="618"/>
      <c r="GP438" s="617"/>
      <c r="GQ438" s="632"/>
      <c r="GR438" s="6"/>
    </row>
    <row r="439" spans="1:200" ht="10.5" customHeight="1" x14ac:dyDescent="0.25">
      <c r="A439" s="244"/>
      <c r="B439" s="630"/>
      <c r="C439" s="644" t="str">
        <f>IF(Portada!$A$1="www.fly-logics.com","Travesía",0)</f>
        <v>Travesía</v>
      </c>
      <c r="D439" s="634"/>
      <c r="E439" s="634"/>
      <c r="F439" s="634"/>
      <c r="G439" s="635"/>
      <c r="H439" s="1136" t="str">
        <f>IF(SUMIFS(Bitácora!$W$5:$W$1036129,Bitácora!$D$5:$D$1036129,F415,Bitácora!$AN$5:$AN$1036129,V415,Bitácora!$E$5:$E$1036129,L415)=0," ",SUMIFS(Bitácora!$W$5:$W$1036129,Bitácora!$D$5:$D$1036129,F415,Bitácora!$AN$5:$AN$1036129,V415,Bitácora!$E$5:$E$1036129,L415))</f>
        <v xml:space="preserve"> </v>
      </c>
      <c r="I439" s="1137" t="str">
        <f t="shared" ref="I439" si="596">H439</f>
        <v xml:space="preserve"> </v>
      </c>
      <c r="J439" s="1137"/>
      <c r="K439" s="1137"/>
      <c r="L439" s="1137"/>
      <c r="M439" s="1137"/>
      <c r="N439" s="632"/>
      <c r="O439" s="607" t="s">
        <v>85</v>
      </c>
      <c r="P439" s="607"/>
      <c r="Q439" s="607"/>
      <c r="R439" s="607"/>
      <c r="S439" s="607"/>
      <c r="T439" s="607"/>
      <c r="U439" s="607"/>
      <c r="V439" s="607"/>
      <c r="W439" s="607"/>
      <c r="X439" s="607"/>
      <c r="Y439" s="608"/>
      <c r="Z439" s="15"/>
      <c r="AA439" s="614"/>
      <c r="AB439" s="614"/>
      <c r="AC439" s="614"/>
      <c r="AD439" s="614"/>
      <c r="AE439" s="614"/>
      <c r="AF439" s="615"/>
      <c r="AG439" s="615"/>
      <c r="AH439" s="615"/>
      <c r="AI439" s="615"/>
      <c r="AJ439" s="615"/>
      <c r="AK439" s="615"/>
      <c r="AL439" s="615"/>
      <c r="AM439" s="615"/>
      <c r="AN439" s="615"/>
      <c r="AO439" s="615"/>
      <c r="AP439" s="615"/>
      <c r="AQ439" s="615"/>
      <c r="AR439" s="606"/>
      <c r="AS439" s="606"/>
      <c r="AT439" s="606"/>
      <c r="AU439" s="617"/>
      <c r="AV439" s="617"/>
      <c r="AW439" s="617"/>
      <c r="AX439" s="632"/>
      <c r="AY439" s="630"/>
      <c r="AZ439" s="644" t="str">
        <f>IF(Portada!$A$1="www.fly-logics.com","Travesía",0)</f>
        <v>Travesía</v>
      </c>
      <c r="BA439" s="634"/>
      <c r="BB439" s="634"/>
      <c r="BC439" s="634"/>
      <c r="BD439" s="635"/>
      <c r="BE439" s="1136" t="str">
        <f>IF(SUMIFS(Bitácora!$W$5:$W$1036129,Bitácora!$D$5:$D$1036129,BC415,Bitácora!$AN$5:$AN$1036129,BS415,Bitácora!$E$5:$E$1036129,BI415)=0," ",SUMIFS(Bitácora!$W$5:$W$1036129,Bitácora!$D$5:$D$1036129,BC415,Bitácora!$AN$5:$AN$1036129,BS415,Bitácora!$E$5:$E$1036129,BI415))</f>
        <v xml:space="preserve"> </v>
      </c>
      <c r="BF439" s="1137" t="str">
        <f t="shared" ref="BF439" si="597">BE439</f>
        <v xml:space="preserve"> </v>
      </c>
      <c r="BG439" s="1137"/>
      <c r="BH439" s="1137"/>
      <c r="BI439" s="1137"/>
      <c r="BJ439" s="1137"/>
      <c r="BK439" s="632"/>
      <c r="BL439" s="607" t="s">
        <v>85</v>
      </c>
      <c r="BM439" s="607"/>
      <c r="BN439" s="607"/>
      <c r="BO439" s="607"/>
      <c r="BP439" s="607"/>
      <c r="BQ439" s="607"/>
      <c r="BR439" s="607"/>
      <c r="BS439" s="607"/>
      <c r="BT439" s="607"/>
      <c r="BU439" s="607"/>
      <c r="BV439" s="608"/>
      <c r="BW439" s="15"/>
      <c r="BX439" s="614"/>
      <c r="BY439" s="614"/>
      <c r="BZ439" s="614"/>
      <c r="CA439" s="614"/>
      <c r="CB439" s="614"/>
      <c r="CC439" s="615"/>
      <c r="CD439" s="615"/>
      <c r="CE439" s="615"/>
      <c r="CF439" s="615"/>
      <c r="CG439" s="615"/>
      <c r="CH439" s="615"/>
      <c r="CI439" s="615"/>
      <c r="CJ439" s="615"/>
      <c r="CK439" s="615"/>
      <c r="CL439" s="615"/>
      <c r="CM439" s="615"/>
      <c r="CN439" s="615"/>
      <c r="CO439" s="606"/>
      <c r="CP439" s="606"/>
      <c r="CQ439" s="606"/>
      <c r="CR439" s="617"/>
      <c r="CS439" s="617"/>
      <c r="CT439" s="617"/>
      <c r="CU439" s="632"/>
      <c r="CV439" s="276"/>
      <c r="CW439" s="244"/>
      <c r="CX439" s="630"/>
      <c r="CY439" s="644" t="str">
        <f>IF(Portada!$A$1="www.fly-logics.com","Travesía",0)</f>
        <v>Travesía</v>
      </c>
      <c r="CZ439" s="634"/>
      <c r="DA439" s="634"/>
      <c r="DB439" s="634"/>
      <c r="DC439" s="635"/>
      <c r="DD439" s="1136" t="str">
        <f>IF(SUMIFS(Bitácora!$W$5:$W$1036129,Bitácora!$D$5:$D$1036129,DB415,Bitácora!$AN$5:$AN$1036129,DR415,Bitácora!$E$5:$E$1036129,DH415)=0," ",SUMIFS(Bitácora!$W$5:$W$1036129,Bitácora!$D$5:$D$1036129,DB415,Bitácora!$AN$5:$AN$1036129,DR415,Bitácora!$E$5:$E$1036129,DH415))</f>
        <v xml:space="preserve"> </v>
      </c>
      <c r="DE439" s="1137" t="str">
        <f t="shared" ref="DE439" si="598">DD439</f>
        <v xml:space="preserve"> </v>
      </c>
      <c r="DF439" s="1137"/>
      <c r="DG439" s="1137"/>
      <c r="DH439" s="1137"/>
      <c r="DI439" s="1137"/>
      <c r="DJ439" s="632"/>
      <c r="DK439" s="607" t="s">
        <v>85</v>
      </c>
      <c r="DL439" s="607"/>
      <c r="DM439" s="607"/>
      <c r="DN439" s="607"/>
      <c r="DO439" s="607"/>
      <c r="DP439" s="607"/>
      <c r="DQ439" s="607"/>
      <c r="DR439" s="607"/>
      <c r="DS439" s="607"/>
      <c r="DT439" s="607"/>
      <c r="DU439" s="608"/>
      <c r="DV439" s="15"/>
      <c r="DW439" s="614"/>
      <c r="DX439" s="614"/>
      <c r="DY439" s="614"/>
      <c r="DZ439" s="614"/>
      <c r="EA439" s="614"/>
      <c r="EB439" s="615"/>
      <c r="EC439" s="615"/>
      <c r="ED439" s="615"/>
      <c r="EE439" s="615"/>
      <c r="EF439" s="615"/>
      <c r="EG439" s="615"/>
      <c r="EH439" s="615"/>
      <c r="EI439" s="615"/>
      <c r="EJ439" s="615"/>
      <c r="EK439" s="615"/>
      <c r="EL439" s="615"/>
      <c r="EM439" s="615"/>
      <c r="EN439" s="606"/>
      <c r="EO439" s="606"/>
      <c r="EP439" s="606"/>
      <c r="EQ439" s="617"/>
      <c r="ER439" s="617"/>
      <c r="ES439" s="617"/>
      <c r="ET439" s="632"/>
      <c r="EU439" s="630"/>
      <c r="EV439" s="644" t="str">
        <f>IF(Portada!$A$1="www.fly-logics.com","Travesía",0)</f>
        <v>Travesía</v>
      </c>
      <c r="EW439" s="634"/>
      <c r="EX439" s="634"/>
      <c r="EY439" s="634"/>
      <c r="EZ439" s="635"/>
      <c r="FA439" s="1136" t="str">
        <f>IF(SUMIFS(Bitácora!$W$5:$W$1036129,Bitácora!$D$5:$D$1036129,EY415,Bitácora!$AN$5:$AN$1036129,FO415,Bitácora!$E$5:$E$1036129,FE415)=0," ",SUMIFS(Bitácora!$W$5:$W$1036129,Bitácora!$D$5:$D$1036129,EY415,Bitácora!$AN$5:$AN$1036129,FO415,Bitácora!$E$5:$E$1036129,FE415))</f>
        <v xml:space="preserve"> </v>
      </c>
      <c r="FB439" s="1137" t="str">
        <f t="shared" ref="FB439" si="599">FA439</f>
        <v xml:space="preserve"> </v>
      </c>
      <c r="FC439" s="1137"/>
      <c r="FD439" s="1137"/>
      <c r="FE439" s="1137"/>
      <c r="FF439" s="1137"/>
      <c r="FG439" s="632"/>
      <c r="FH439" s="607" t="s">
        <v>85</v>
      </c>
      <c r="FI439" s="607"/>
      <c r="FJ439" s="607"/>
      <c r="FK439" s="607"/>
      <c r="FL439" s="607"/>
      <c r="FM439" s="607"/>
      <c r="FN439" s="607"/>
      <c r="FO439" s="607"/>
      <c r="FP439" s="607"/>
      <c r="FQ439" s="607"/>
      <c r="FR439" s="608"/>
      <c r="FS439" s="15"/>
      <c r="FT439" s="614"/>
      <c r="FU439" s="614"/>
      <c r="FV439" s="614"/>
      <c r="FW439" s="614"/>
      <c r="FX439" s="614"/>
      <c r="FY439" s="615"/>
      <c r="FZ439" s="615"/>
      <c r="GA439" s="615"/>
      <c r="GB439" s="615"/>
      <c r="GC439" s="615"/>
      <c r="GD439" s="615"/>
      <c r="GE439" s="615"/>
      <c r="GF439" s="615"/>
      <c r="GG439" s="615"/>
      <c r="GH439" s="615"/>
      <c r="GI439" s="615"/>
      <c r="GJ439" s="615"/>
      <c r="GK439" s="606"/>
      <c r="GL439" s="606"/>
      <c r="GM439" s="606"/>
      <c r="GN439" s="617"/>
      <c r="GO439" s="617"/>
      <c r="GP439" s="617"/>
      <c r="GQ439" s="632"/>
      <c r="GR439" s="6"/>
    </row>
    <row r="440" spans="1:200" ht="8.85" customHeight="1" x14ac:dyDescent="0.25">
      <c r="A440" s="244"/>
      <c r="B440" s="630"/>
      <c r="C440" s="634"/>
      <c r="D440" s="634"/>
      <c r="E440" s="634"/>
      <c r="F440" s="634"/>
      <c r="G440" s="635"/>
      <c r="H440" s="1136"/>
      <c r="I440" s="1137"/>
      <c r="J440" s="1137"/>
      <c r="K440" s="1137"/>
      <c r="L440" s="1137"/>
      <c r="M440" s="1137"/>
      <c r="N440" s="632"/>
      <c r="O440" s="609"/>
      <c r="P440" s="609"/>
      <c r="Q440" s="609"/>
      <c r="R440" s="609"/>
      <c r="S440" s="609"/>
      <c r="T440" s="609"/>
      <c r="U440" s="609"/>
      <c r="V440" s="609"/>
      <c r="W440" s="609"/>
      <c r="X440" s="609"/>
      <c r="Y440" s="610"/>
      <c r="Z440" s="15"/>
      <c r="AA440" s="613" t="str">
        <f>IF(Portada!$A$1="www.fly-logics.com","AGO",0)</f>
        <v>AGO</v>
      </c>
      <c r="AB440" s="614"/>
      <c r="AC440" s="614"/>
      <c r="AD440" s="614"/>
      <c r="AE440" s="614"/>
      <c r="AF440" s="605" t="str">
        <f>IF(SUMIFS(Bitácora!$Y$5:$Y$1036129,Bitácora!$D$5:$D$1036129,F415,Bitácora!$AN$5:$AN$1036129,V415,Bitácora!$E$5:$E$1036129,L415,Bitácora!$AM$5:$AM$1036129,AA440)=0," ",SUMIFS(Bitácora!$Y$5:$Y$1036129,Bitácora!$D$5:$D$1036129,F415,Bitácora!$AN$5:$AN$1036129,V415,Bitácora!$E$5:$E$1036129,L415,Bitácora!$AM$5:$AM$1036129,AA440))</f>
        <v xml:space="preserve"> </v>
      </c>
      <c r="AG440" s="615"/>
      <c r="AH440" s="615"/>
      <c r="AI440" s="615"/>
      <c r="AJ440" s="605" t="str">
        <f>IF(SUMIFS(Bitácora!$Z$5:$Z$1036129,Bitácora!$D$5:$D$1036129,F415,Bitácora!$AN$5:$AN$1036129,V415,Bitácora!$E$5:$E$1036129,L415,Bitácora!$AM$5:$AM$1036129,AA440)=0," ",SUMIFS(Bitácora!$Z$5:$Z$1036129,Bitácora!$D$5:$D$1036129,F415,Bitácora!$AN$5:$AN$1036129,V415,Bitácora!$E$5:$E$1036129,L415,Bitácora!$AM$5:$AM$1036129,AA440))</f>
        <v xml:space="preserve"> </v>
      </c>
      <c r="AK440" s="615"/>
      <c r="AL440" s="615"/>
      <c r="AM440" s="615"/>
      <c r="AN440" s="605" t="str">
        <f>IF(SUMIFS(Bitácora!$AA$5:$AA$1036129,Bitácora!$D$5:$D$1036129,F415,Bitácora!$AN$5:$AN$1036129,V415,Bitácora!$E$5:$E$1036129,L415,Bitácora!$AM$5:$AM$1036129,AA440)=0," ",SUMIFS(Bitácora!$AA$5:$AA$1036129,Bitácora!$D$5:$D$1036129,F415,Bitácora!$AN$5:$AN$1036129,V415,Bitácora!$E$5:$E$1036129,L415,Bitácora!$AM$5:$AM$1036129,AA440))</f>
        <v xml:space="preserve"> </v>
      </c>
      <c r="AO440" s="615"/>
      <c r="AP440" s="615"/>
      <c r="AQ440" s="615"/>
      <c r="AR440" s="606" t="str">
        <f>IF(SUMIFS(Bitácora!$AE$5:$AE$1036129,Bitácora!$D$5:$D$1036129,F415,Bitácora!$AN$5:$AN$1036129,V415,Bitácora!$E$5:$E$1036129,L415,Bitácora!$AM$5:$AM$1036129,AA440)=0," ",SUMIFS(Bitácora!$AC$5:$AC$1036129,Bitácora!$D$5:$D$1036129,F415,Bitácora!$AN$5:$AN$1036129,V415,Bitácora!$E$5:$E$1036129,L415,Bitácora!$AM$5:$AM$1036129,AA440))</f>
        <v xml:space="preserve"> </v>
      </c>
      <c r="AS440" s="606"/>
      <c r="AT440" s="606"/>
      <c r="AU440" s="606" t="str">
        <f>IF(SUMIFS(Bitácora!$AF$5:$AF$1036129,Bitácora!$D$5:$D$1036129,F415,Bitácora!$AN$5:$AN$1036129,V415,Bitácora!$E$5:$E$1036129,L415,Bitácora!$AM$5:$AM$1036129,AA440)=0," ",SUMIFS(Bitácora!$AF$5:$AF$1036129,Bitácora!$D$5:$D$1036129,F415,Bitácora!$AN$5:$AN$1036129,V415,Bitácora!$E$5:$E$1036129,L415,Bitácora!$AM$5:$AM$1036129,AA440))</f>
        <v xml:space="preserve"> </v>
      </c>
      <c r="AV440" s="617"/>
      <c r="AW440" s="617"/>
      <c r="AX440" s="632"/>
      <c r="AY440" s="630"/>
      <c r="AZ440" s="634"/>
      <c r="BA440" s="634"/>
      <c r="BB440" s="634"/>
      <c r="BC440" s="634"/>
      <c r="BD440" s="635"/>
      <c r="BE440" s="1136"/>
      <c r="BF440" s="1137"/>
      <c r="BG440" s="1137"/>
      <c r="BH440" s="1137"/>
      <c r="BI440" s="1137"/>
      <c r="BJ440" s="1137"/>
      <c r="BK440" s="632"/>
      <c r="BL440" s="609"/>
      <c r="BM440" s="609"/>
      <c r="BN440" s="609"/>
      <c r="BO440" s="609"/>
      <c r="BP440" s="609"/>
      <c r="BQ440" s="609"/>
      <c r="BR440" s="609"/>
      <c r="BS440" s="609"/>
      <c r="BT440" s="609"/>
      <c r="BU440" s="609"/>
      <c r="BV440" s="610"/>
      <c r="BW440" s="15"/>
      <c r="BX440" s="613" t="str">
        <f>IF(Portada!$A$1="www.fly-logics.com","AGO",0)</f>
        <v>AGO</v>
      </c>
      <c r="BY440" s="614"/>
      <c r="BZ440" s="614"/>
      <c r="CA440" s="614"/>
      <c r="CB440" s="614"/>
      <c r="CC440" s="605" t="str">
        <f>IF(SUMIFS(Bitácora!$Y$5:$Y$1036129,Bitácora!$D$5:$D$1036129,BC415,Bitácora!$AN$5:$AN$1036129,BS415,Bitácora!$E$5:$E$1036129,BI415,Bitácora!$AM$5:$AM$1036129,BX440)=0," ",SUMIFS(Bitácora!$Y$5:$Y$1036129,Bitácora!$D$5:$D$1036129,BC415,Bitácora!$AN$5:$AN$1036129,BS415,Bitácora!$E$5:$E$1036129,BI415,Bitácora!$AM$5:$AM$1036129,BX440))</f>
        <v xml:space="preserve"> </v>
      </c>
      <c r="CD440" s="615"/>
      <c r="CE440" s="615"/>
      <c r="CF440" s="615"/>
      <c r="CG440" s="605" t="str">
        <f>IF(SUMIFS(Bitácora!$Z$5:$Z$1036129,Bitácora!$D$5:$D$1036129,BC415,Bitácora!$AN$5:$AN$1036129,BS415,Bitácora!$E$5:$E$1036129,BI415,Bitácora!$AM$5:$AM$1036129,BX440)=0," ",SUMIFS(Bitácora!$Z$5:$Z$1036129,Bitácora!$D$5:$D$1036129,BC415,Bitácora!$AN$5:$AN$1036129,BS415,Bitácora!$E$5:$E$1036129,BI415,Bitácora!$AM$5:$AM$1036129,BX440))</f>
        <v xml:space="preserve"> </v>
      </c>
      <c r="CH440" s="615"/>
      <c r="CI440" s="615"/>
      <c r="CJ440" s="615"/>
      <c r="CK440" s="605" t="str">
        <f>IF(SUMIFS(Bitácora!$AA$5:$AA$1036129,Bitácora!$D$5:$D$1036129,BC415,Bitácora!$AN$5:$AN$1036129,BS415,Bitácora!$E$5:$E$1036129,BI415,Bitácora!$AM$5:$AM$1036129,BX440)=0," ",SUMIFS(Bitácora!$AA$5:$AA$1036129,Bitácora!$D$5:$D$1036129,BC415,Bitácora!$AN$5:$AN$1036129,BS415,Bitácora!$E$5:$E$1036129,BI415,Bitácora!$AM$5:$AM$1036129,BX440))</f>
        <v xml:space="preserve"> </v>
      </c>
      <c r="CL440" s="615"/>
      <c r="CM440" s="615"/>
      <c r="CN440" s="615"/>
      <c r="CO440" s="606" t="str">
        <f>IF(SUMIFS(Bitácora!$AE$5:$AE$1036129,Bitácora!$D$5:$D$1036129,BC415,Bitácora!$AN$5:$AN$1036129,BS415,Bitácora!$E$5:$E$1036129,BI415,Bitácora!$AM$5:$AM$1036129,BX440)=0," ",SUMIFS(Bitácora!$AC$5:$AC$1036129,Bitácora!$D$5:$D$1036129,BC415,Bitácora!$AN$5:$AN$1036129,BS415,Bitácora!$E$5:$E$1036129,BI415,Bitácora!$AM$5:$AM$1036129,BX440))</f>
        <v xml:space="preserve"> </v>
      </c>
      <c r="CP440" s="606"/>
      <c r="CQ440" s="606"/>
      <c r="CR440" s="606" t="str">
        <f>IF(SUMIFS(Bitácora!$AF$5:$AF$1036129,Bitácora!$D$5:$D$1036129,BC415,Bitácora!$AN$5:$AN$1036129,BS415,Bitácora!$E$5:$E$1036129,BI415,Bitácora!$AM$5:$AM$1036129,BX440)=0," ",SUMIFS(Bitácora!$AF$5:$AF$1036129,Bitácora!$D$5:$D$1036129,BC415,Bitácora!$AN$5:$AN$1036129,BS415,Bitácora!$E$5:$E$1036129,BI415,Bitácora!$AM$5:$AM$1036129,BX440))</f>
        <v xml:space="preserve"> </v>
      </c>
      <c r="CS440" s="617"/>
      <c r="CT440" s="617"/>
      <c r="CU440" s="632"/>
      <c r="CV440" s="276"/>
      <c r="CW440" s="244"/>
      <c r="CX440" s="630"/>
      <c r="CY440" s="634"/>
      <c r="CZ440" s="634"/>
      <c r="DA440" s="634"/>
      <c r="DB440" s="634"/>
      <c r="DC440" s="635"/>
      <c r="DD440" s="1136"/>
      <c r="DE440" s="1137"/>
      <c r="DF440" s="1137"/>
      <c r="DG440" s="1137"/>
      <c r="DH440" s="1137"/>
      <c r="DI440" s="1137"/>
      <c r="DJ440" s="632"/>
      <c r="DK440" s="609"/>
      <c r="DL440" s="609"/>
      <c r="DM440" s="609"/>
      <c r="DN440" s="609"/>
      <c r="DO440" s="609"/>
      <c r="DP440" s="609"/>
      <c r="DQ440" s="609"/>
      <c r="DR440" s="609"/>
      <c r="DS440" s="609"/>
      <c r="DT440" s="609"/>
      <c r="DU440" s="610"/>
      <c r="DV440" s="15"/>
      <c r="DW440" s="613" t="str">
        <f>IF(Portada!$A$1="www.fly-logics.com","AGO",0)</f>
        <v>AGO</v>
      </c>
      <c r="DX440" s="614"/>
      <c r="DY440" s="614"/>
      <c r="DZ440" s="614"/>
      <c r="EA440" s="614"/>
      <c r="EB440" s="605" t="str">
        <f>IF(SUMIFS(Bitácora!$Y$5:$Y$1036129,Bitácora!$D$5:$D$1036129,DB415,Bitácora!$AN$5:$AN$1036129,DR415,Bitácora!$E$5:$E$1036129,DH415,Bitácora!$AM$5:$AM$1036129,DW440)=0," ",SUMIFS(Bitácora!$Y$5:$Y$1036129,Bitácora!$D$5:$D$1036129,DB415,Bitácora!$AN$5:$AN$1036129,DR415,Bitácora!$E$5:$E$1036129,DH415,Bitácora!$AM$5:$AM$1036129,DW440))</f>
        <v xml:space="preserve"> </v>
      </c>
      <c r="EC440" s="615"/>
      <c r="ED440" s="615"/>
      <c r="EE440" s="615"/>
      <c r="EF440" s="605" t="str">
        <f>IF(SUMIFS(Bitácora!$Z$5:$Z$1036129,Bitácora!$D$5:$D$1036129,DB415,Bitácora!$AN$5:$AN$1036129,DR415,Bitácora!$E$5:$E$1036129,DH415,Bitácora!$AM$5:$AM$1036129,DW440)=0," ",SUMIFS(Bitácora!$Z$5:$Z$1036129,Bitácora!$D$5:$D$1036129,DB415,Bitácora!$AN$5:$AN$1036129,DR415,Bitácora!$E$5:$E$1036129,DH415,Bitácora!$AM$5:$AM$1036129,DW440))</f>
        <v xml:space="preserve"> </v>
      </c>
      <c r="EG440" s="615"/>
      <c r="EH440" s="615"/>
      <c r="EI440" s="615"/>
      <c r="EJ440" s="605" t="str">
        <f>IF(SUMIFS(Bitácora!$AA$5:$AA$1036129,Bitácora!$D$5:$D$1036129,DB415,Bitácora!$AN$5:$AN$1036129,DR415,Bitácora!$E$5:$E$1036129,DH415,Bitácora!$AM$5:$AM$1036129,DW440)=0," ",SUMIFS(Bitácora!$AA$5:$AA$1036129,Bitácora!$D$5:$D$1036129,DB415,Bitácora!$AN$5:$AN$1036129,DR415,Bitácora!$E$5:$E$1036129,DH415,Bitácora!$AM$5:$AM$1036129,DW440))</f>
        <v xml:space="preserve"> </v>
      </c>
      <c r="EK440" s="615"/>
      <c r="EL440" s="615"/>
      <c r="EM440" s="615"/>
      <c r="EN440" s="606" t="str">
        <f>IF(SUMIFS(Bitácora!$AE$5:$AE$1036129,Bitácora!$D$5:$D$1036129,DB415,Bitácora!$AN$5:$AN$1036129,DR415,Bitácora!$E$5:$E$1036129,DH415,Bitácora!$AM$5:$AM$1036129,DW440)=0," ",SUMIFS(Bitácora!$AC$5:$AC$1036129,Bitácora!$D$5:$D$1036129,DB415,Bitácora!$AN$5:$AN$1036129,DR415,Bitácora!$E$5:$E$1036129,DH415,Bitácora!$AM$5:$AM$1036129,DW440))</f>
        <v xml:space="preserve"> </v>
      </c>
      <c r="EO440" s="606"/>
      <c r="EP440" s="606"/>
      <c r="EQ440" s="606" t="str">
        <f>IF(SUMIFS(Bitácora!$AF$5:$AF$1036129,Bitácora!$D$5:$D$1036129,DB415,Bitácora!$AN$5:$AN$1036129,DR415,Bitácora!$E$5:$E$1036129,DH415,Bitácora!$AM$5:$AM$1036129,DW440)=0," ",SUMIFS(Bitácora!$AF$5:$AF$1036129,Bitácora!$D$5:$D$1036129,DB415,Bitácora!$AN$5:$AN$1036129,DR415,Bitácora!$E$5:$E$1036129,DH415,Bitácora!$AM$5:$AM$1036129,DW440))</f>
        <v xml:space="preserve"> </v>
      </c>
      <c r="ER440" s="617"/>
      <c r="ES440" s="617"/>
      <c r="ET440" s="632"/>
      <c r="EU440" s="630"/>
      <c r="EV440" s="634"/>
      <c r="EW440" s="634"/>
      <c r="EX440" s="634"/>
      <c r="EY440" s="634"/>
      <c r="EZ440" s="635"/>
      <c r="FA440" s="1136"/>
      <c r="FB440" s="1137"/>
      <c r="FC440" s="1137"/>
      <c r="FD440" s="1137"/>
      <c r="FE440" s="1137"/>
      <c r="FF440" s="1137"/>
      <c r="FG440" s="632"/>
      <c r="FH440" s="609"/>
      <c r="FI440" s="609"/>
      <c r="FJ440" s="609"/>
      <c r="FK440" s="609"/>
      <c r="FL440" s="609"/>
      <c r="FM440" s="609"/>
      <c r="FN440" s="609"/>
      <c r="FO440" s="609"/>
      <c r="FP440" s="609"/>
      <c r="FQ440" s="609"/>
      <c r="FR440" s="610"/>
      <c r="FS440" s="15"/>
      <c r="FT440" s="613" t="str">
        <f>IF(Portada!$A$1="www.fly-logics.com","AGO",0)</f>
        <v>AGO</v>
      </c>
      <c r="FU440" s="614"/>
      <c r="FV440" s="614"/>
      <c r="FW440" s="614"/>
      <c r="FX440" s="614"/>
      <c r="FY440" s="605" t="str">
        <f>IF(SUMIFS(Bitácora!$Y$5:$Y$1036129,Bitácora!$D$5:$D$1036129,EY415,Bitácora!$AN$5:$AN$1036129,FO415,Bitácora!$E$5:$E$1036129,FE415,Bitácora!$AM$5:$AM$1036129,FT440)=0," ",SUMIFS(Bitácora!$Y$5:$Y$1036129,Bitácora!$D$5:$D$1036129,EY415,Bitácora!$AN$5:$AN$1036129,FO415,Bitácora!$E$5:$E$1036129,FE415,Bitácora!$AM$5:$AM$1036129,FT440))</f>
        <v xml:space="preserve"> </v>
      </c>
      <c r="FZ440" s="615"/>
      <c r="GA440" s="615"/>
      <c r="GB440" s="615"/>
      <c r="GC440" s="605" t="str">
        <f>IF(SUMIFS(Bitácora!$Z$5:$Z$1036129,Bitácora!$D$5:$D$1036129,EY415,Bitácora!$AN$5:$AN$1036129,FO415,Bitácora!$E$5:$E$1036129,FE415,Bitácora!$AM$5:$AM$1036129,FT440)=0," ",SUMIFS(Bitácora!$Z$5:$Z$1036129,Bitácora!$D$5:$D$1036129,EY415,Bitácora!$AN$5:$AN$1036129,FO415,Bitácora!$E$5:$E$1036129,FE415,Bitácora!$AM$5:$AM$1036129,FT440))</f>
        <v xml:space="preserve"> </v>
      </c>
      <c r="GD440" s="615"/>
      <c r="GE440" s="615"/>
      <c r="GF440" s="615"/>
      <c r="GG440" s="605" t="str">
        <f>IF(SUMIFS(Bitácora!$AA$5:$AA$1036129,Bitácora!$D$5:$D$1036129,EY415,Bitácora!$AN$5:$AN$1036129,FO415,Bitácora!$E$5:$E$1036129,FE415,Bitácora!$AM$5:$AM$1036129,FT440)=0," ",SUMIFS(Bitácora!$AA$5:$AA$1036129,Bitácora!$D$5:$D$1036129,EY415,Bitácora!$AN$5:$AN$1036129,FO415,Bitácora!$E$5:$E$1036129,FE415,Bitácora!$AM$5:$AM$1036129,FT440))</f>
        <v xml:space="preserve"> </v>
      </c>
      <c r="GH440" s="615"/>
      <c r="GI440" s="615"/>
      <c r="GJ440" s="615"/>
      <c r="GK440" s="606" t="str">
        <f>IF(SUMIFS(Bitácora!$AE$5:$AE$1036129,Bitácora!$D$5:$D$1036129,EY415,Bitácora!$AN$5:$AN$1036129,FO415,Bitácora!$E$5:$E$1036129,FE415,Bitácora!$AM$5:$AM$1036129,FT440)=0," ",SUMIFS(Bitácora!$AC$5:$AC$1036129,Bitácora!$D$5:$D$1036129,EY415,Bitácora!$AN$5:$AN$1036129,FO415,Bitácora!$E$5:$E$1036129,FE415,Bitácora!$AM$5:$AM$1036129,FT440))</f>
        <v xml:space="preserve"> </v>
      </c>
      <c r="GL440" s="606"/>
      <c r="GM440" s="606"/>
      <c r="GN440" s="606" t="str">
        <f>IF(SUMIFS(Bitácora!$AF$5:$AF$1036129,Bitácora!$D$5:$D$1036129,EY415,Bitácora!$AN$5:$AN$1036129,FO415,Bitácora!$E$5:$E$1036129,FE415,Bitácora!$AM$5:$AM$1036129,FT440)=0," ",SUMIFS(Bitácora!$AF$5:$AF$1036129,Bitácora!$D$5:$D$1036129,EY415,Bitácora!$AN$5:$AN$1036129,FO415,Bitácora!$E$5:$E$1036129,FE415,Bitácora!$AM$5:$AM$1036129,FT440))</f>
        <v xml:space="preserve"> </v>
      </c>
      <c r="GO440" s="617"/>
      <c r="GP440" s="617"/>
      <c r="GQ440" s="632"/>
      <c r="GR440" s="6"/>
    </row>
    <row r="441" spans="1:200" ht="4.5" customHeight="1" x14ac:dyDescent="0.25">
      <c r="A441" s="244"/>
      <c r="B441" s="656"/>
      <c r="C441" s="625"/>
      <c r="D441" s="625"/>
      <c r="E441" s="625"/>
      <c r="F441" s="625"/>
      <c r="G441" s="625"/>
      <c r="H441" s="625"/>
      <c r="I441" s="625"/>
      <c r="J441" s="625"/>
      <c r="K441" s="625"/>
      <c r="L441" s="625"/>
      <c r="M441" s="625"/>
      <c r="N441" s="632"/>
      <c r="O441" s="609"/>
      <c r="P441" s="609"/>
      <c r="Q441" s="609"/>
      <c r="R441" s="609"/>
      <c r="S441" s="609"/>
      <c r="T441" s="609"/>
      <c r="U441" s="609"/>
      <c r="V441" s="609"/>
      <c r="W441" s="609"/>
      <c r="X441" s="609"/>
      <c r="Y441" s="610"/>
      <c r="Z441" s="15"/>
      <c r="AA441" s="614"/>
      <c r="AB441" s="614"/>
      <c r="AC441" s="614"/>
      <c r="AD441" s="614"/>
      <c r="AE441" s="614"/>
      <c r="AF441" s="615"/>
      <c r="AG441" s="616"/>
      <c r="AH441" s="616"/>
      <c r="AI441" s="615"/>
      <c r="AJ441" s="615"/>
      <c r="AK441" s="616"/>
      <c r="AL441" s="616"/>
      <c r="AM441" s="615"/>
      <c r="AN441" s="615"/>
      <c r="AO441" s="616"/>
      <c r="AP441" s="616"/>
      <c r="AQ441" s="615"/>
      <c r="AR441" s="606"/>
      <c r="AS441" s="606"/>
      <c r="AT441" s="606"/>
      <c r="AU441" s="617"/>
      <c r="AV441" s="618"/>
      <c r="AW441" s="617"/>
      <c r="AX441" s="632"/>
      <c r="AY441" s="656"/>
      <c r="AZ441" s="625"/>
      <c r="BA441" s="625"/>
      <c r="BB441" s="625"/>
      <c r="BC441" s="625"/>
      <c r="BD441" s="625"/>
      <c r="BE441" s="625"/>
      <c r="BF441" s="625"/>
      <c r="BG441" s="625"/>
      <c r="BH441" s="625"/>
      <c r="BI441" s="625"/>
      <c r="BJ441" s="625"/>
      <c r="BK441" s="632"/>
      <c r="BL441" s="609"/>
      <c r="BM441" s="609"/>
      <c r="BN441" s="609"/>
      <c r="BO441" s="609"/>
      <c r="BP441" s="609"/>
      <c r="BQ441" s="609"/>
      <c r="BR441" s="609"/>
      <c r="BS441" s="609"/>
      <c r="BT441" s="609"/>
      <c r="BU441" s="609"/>
      <c r="BV441" s="610"/>
      <c r="BW441" s="15"/>
      <c r="BX441" s="614"/>
      <c r="BY441" s="614"/>
      <c r="BZ441" s="614"/>
      <c r="CA441" s="614"/>
      <c r="CB441" s="614"/>
      <c r="CC441" s="615"/>
      <c r="CD441" s="616"/>
      <c r="CE441" s="616"/>
      <c r="CF441" s="615"/>
      <c r="CG441" s="615"/>
      <c r="CH441" s="616"/>
      <c r="CI441" s="616"/>
      <c r="CJ441" s="615"/>
      <c r="CK441" s="615"/>
      <c r="CL441" s="616"/>
      <c r="CM441" s="616"/>
      <c r="CN441" s="615"/>
      <c r="CO441" s="606"/>
      <c r="CP441" s="606"/>
      <c r="CQ441" s="606"/>
      <c r="CR441" s="617"/>
      <c r="CS441" s="618"/>
      <c r="CT441" s="617"/>
      <c r="CU441" s="632"/>
      <c r="CV441" s="276"/>
      <c r="CW441" s="244"/>
      <c r="CX441" s="656"/>
      <c r="CY441" s="625"/>
      <c r="CZ441" s="625"/>
      <c r="DA441" s="625"/>
      <c r="DB441" s="625"/>
      <c r="DC441" s="625"/>
      <c r="DD441" s="625"/>
      <c r="DE441" s="625"/>
      <c r="DF441" s="625"/>
      <c r="DG441" s="625"/>
      <c r="DH441" s="625"/>
      <c r="DI441" s="625"/>
      <c r="DJ441" s="632"/>
      <c r="DK441" s="609"/>
      <c r="DL441" s="609"/>
      <c r="DM441" s="609"/>
      <c r="DN441" s="609"/>
      <c r="DO441" s="609"/>
      <c r="DP441" s="609"/>
      <c r="DQ441" s="609"/>
      <c r="DR441" s="609"/>
      <c r="DS441" s="609"/>
      <c r="DT441" s="609"/>
      <c r="DU441" s="610"/>
      <c r="DV441" s="15"/>
      <c r="DW441" s="614"/>
      <c r="DX441" s="614"/>
      <c r="DY441" s="614"/>
      <c r="DZ441" s="614"/>
      <c r="EA441" s="614"/>
      <c r="EB441" s="615"/>
      <c r="EC441" s="616"/>
      <c r="ED441" s="616"/>
      <c r="EE441" s="615"/>
      <c r="EF441" s="615"/>
      <c r="EG441" s="616"/>
      <c r="EH441" s="616"/>
      <c r="EI441" s="615"/>
      <c r="EJ441" s="615"/>
      <c r="EK441" s="616"/>
      <c r="EL441" s="616"/>
      <c r="EM441" s="615"/>
      <c r="EN441" s="606"/>
      <c r="EO441" s="606"/>
      <c r="EP441" s="606"/>
      <c r="EQ441" s="617"/>
      <c r="ER441" s="618"/>
      <c r="ES441" s="617"/>
      <c r="ET441" s="632"/>
      <c r="EU441" s="656"/>
      <c r="EV441" s="625"/>
      <c r="EW441" s="625"/>
      <c r="EX441" s="625"/>
      <c r="EY441" s="625"/>
      <c r="EZ441" s="625"/>
      <c r="FA441" s="625"/>
      <c r="FB441" s="625"/>
      <c r="FC441" s="625"/>
      <c r="FD441" s="625"/>
      <c r="FE441" s="625"/>
      <c r="FF441" s="625"/>
      <c r="FG441" s="632"/>
      <c r="FH441" s="609"/>
      <c r="FI441" s="609"/>
      <c r="FJ441" s="609"/>
      <c r="FK441" s="609"/>
      <c r="FL441" s="609"/>
      <c r="FM441" s="609"/>
      <c r="FN441" s="609"/>
      <c r="FO441" s="609"/>
      <c r="FP441" s="609"/>
      <c r="FQ441" s="609"/>
      <c r="FR441" s="610"/>
      <c r="FS441" s="15"/>
      <c r="FT441" s="614"/>
      <c r="FU441" s="614"/>
      <c r="FV441" s="614"/>
      <c r="FW441" s="614"/>
      <c r="FX441" s="614"/>
      <c r="FY441" s="615"/>
      <c r="FZ441" s="616"/>
      <c r="GA441" s="616"/>
      <c r="GB441" s="615"/>
      <c r="GC441" s="615"/>
      <c r="GD441" s="616"/>
      <c r="GE441" s="616"/>
      <c r="GF441" s="615"/>
      <c r="GG441" s="615"/>
      <c r="GH441" s="616"/>
      <c r="GI441" s="616"/>
      <c r="GJ441" s="615"/>
      <c r="GK441" s="606"/>
      <c r="GL441" s="606"/>
      <c r="GM441" s="606"/>
      <c r="GN441" s="617"/>
      <c r="GO441" s="618"/>
      <c r="GP441" s="617"/>
      <c r="GQ441" s="632"/>
      <c r="GR441" s="6"/>
    </row>
    <row r="442" spans="1:200" ht="10.5" customHeight="1" x14ac:dyDescent="0.25">
      <c r="A442" s="244"/>
      <c r="B442" s="1158"/>
      <c r="C442" s="9" t="str">
        <f>Bitácora!$J$3</f>
        <v>MONO-MOTOR</v>
      </c>
      <c r="D442" s="10" t="str">
        <f>Bitácora!$K$3</f>
        <v>MULTI-MOTOR</v>
      </c>
      <c r="E442" s="10" t="str">
        <f>Bitácora!$L$3</f>
        <v>TURBO-HÉLICE</v>
      </c>
      <c r="F442" s="10" t="str">
        <f>Bitácora!$M$3</f>
        <v>TURBO-JET</v>
      </c>
      <c r="G442" s="10" t="str">
        <f>Bitácora!$N$3</f>
        <v>LSA</v>
      </c>
      <c r="H442" s="10" t="str">
        <f>Bitácora!$O$2</f>
        <v>HELICÓPTERO</v>
      </c>
      <c r="I442" s="10" t="str">
        <f>Bitácora!$P$2</f>
        <v>PLANEADOR</v>
      </c>
      <c r="J442" s="10" t="str">
        <f>Bitácora!$Q$2</f>
        <v>OTROS</v>
      </c>
      <c r="K442" s="10">
        <f>Bitácora!$S$3</f>
        <v>0</v>
      </c>
      <c r="L442" s="11"/>
      <c r="M442" s="11" t="s">
        <v>86</v>
      </c>
      <c r="N442" s="12"/>
      <c r="O442" s="611"/>
      <c r="P442" s="611"/>
      <c r="Q442" s="611"/>
      <c r="R442" s="611"/>
      <c r="S442" s="611"/>
      <c r="T442" s="611"/>
      <c r="U442" s="611"/>
      <c r="V442" s="611"/>
      <c r="W442" s="611"/>
      <c r="X442" s="611"/>
      <c r="Y442" s="612"/>
      <c r="Z442" s="15"/>
      <c r="AA442" s="614"/>
      <c r="AB442" s="614"/>
      <c r="AC442" s="614"/>
      <c r="AD442" s="614"/>
      <c r="AE442" s="614"/>
      <c r="AF442" s="615"/>
      <c r="AG442" s="615"/>
      <c r="AH442" s="615"/>
      <c r="AI442" s="615"/>
      <c r="AJ442" s="615"/>
      <c r="AK442" s="615"/>
      <c r="AL442" s="615"/>
      <c r="AM442" s="615"/>
      <c r="AN442" s="615"/>
      <c r="AO442" s="615"/>
      <c r="AP442" s="615"/>
      <c r="AQ442" s="615"/>
      <c r="AR442" s="606"/>
      <c r="AS442" s="606"/>
      <c r="AT442" s="606"/>
      <c r="AU442" s="617"/>
      <c r="AV442" s="617"/>
      <c r="AW442" s="617"/>
      <c r="AX442" s="632"/>
      <c r="AY442" s="1158"/>
      <c r="AZ442" s="9" t="str">
        <f>Bitácora!$J$3</f>
        <v>MONO-MOTOR</v>
      </c>
      <c r="BA442" s="10" t="str">
        <f>Bitácora!$K$3</f>
        <v>MULTI-MOTOR</v>
      </c>
      <c r="BB442" s="10" t="str">
        <f>Bitácora!$L$3</f>
        <v>TURBO-HÉLICE</v>
      </c>
      <c r="BC442" s="10" t="str">
        <f>Bitácora!$M$3</f>
        <v>TURBO-JET</v>
      </c>
      <c r="BD442" s="10" t="str">
        <f>Bitácora!$N$3</f>
        <v>LSA</v>
      </c>
      <c r="BE442" s="10" t="str">
        <f>Bitácora!$O$2</f>
        <v>HELICÓPTERO</v>
      </c>
      <c r="BF442" s="10" t="str">
        <f>Bitácora!$P$2</f>
        <v>PLANEADOR</v>
      </c>
      <c r="BG442" s="10" t="str">
        <f>Bitácora!$Q$2</f>
        <v>OTROS</v>
      </c>
      <c r="BH442" s="10">
        <f>Bitácora!$S$3</f>
        <v>0</v>
      </c>
      <c r="BI442" s="11"/>
      <c r="BJ442" s="11" t="s">
        <v>86</v>
      </c>
      <c r="BK442" s="12"/>
      <c r="BL442" s="611"/>
      <c r="BM442" s="611"/>
      <c r="BN442" s="611"/>
      <c r="BO442" s="611"/>
      <c r="BP442" s="611"/>
      <c r="BQ442" s="611"/>
      <c r="BR442" s="611"/>
      <c r="BS442" s="611"/>
      <c r="BT442" s="611"/>
      <c r="BU442" s="611"/>
      <c r="BV442" s="612"/>
      <c r="BW442" s="15"/>
      <c r="BX442" s="614"/>
      <c r="BY442" s="614"/>
      <c r="BZ442" s="614"/>
      <c r="CA442" s="614"/>
      <c r="CB442" s="614"/>
      <c r="CC442" s="615"/>
      <c r="CD442" s="615"/>
      <c r="CE442" s="615"/>
      <c r="CF442" s="615"/>
      <c r="CG442" s="615"/>
      <c r="CH442" s="615"/>
      <c r="CI442" s="615"/>
      <c r="CJ442" s="615"/>
      <c r="CK442" s="615"/>
      <c r="CL442" s="615"/>
      <c r="CM442" s="615"/>
      <c r="CN442" s="615"/>
      <c r="CO442" s="606"/>
      <c r="CP442" s="606"/>
      <c r="CQ442" s="606"/>
      <c r="CR442" s="617"/>
      <c r="CS442" s="617"/>
      <c r="CT442" s="617"/>
      <c r="CU442" s="632"/>
      <c r="CV442" s="276"/>
      <c r="CW442" s="244"/>
      <c r="CX442" s="1158"/>
      <c r="CY442" s="9" t="str">
        <f>Bitácora!$J$3</f>
        <v>MONO-MOTOR</v>
      </c>
      <c r="CZ442" s="10" t="str">
        <f>Bitácora!$K$3</f>
        <v>MULTI-MOTOR</v>
      </c>
      <c r="DA442" s="10" t="str">
        <f>Bitácora!$L$3</f>
        <v>TURBO-HÉLICE</v>
      </c>
      <c r="DB442" s="10" t="str">
        <f>Bitácora!$M$3</f>
        <v>TURBO-JET</v>
      </c>
      <c r="DC442" s="10" t="str">
        <f>Bitácora!$N$3</f>
        <v>LSA</v>
      </c>
      <c r="DD442" s="10" t="str">
        <f>Bitácora!$O$2</f>
        <v>HELICÓPTERO</v>
      </c>
      <c r="DE442" s="10" t="str">
        <f>Bitácora!$P$2</f>
        <v>PLANEADOR</v>
      </c>
      <c r="DF442" s="10" t="str">
        <f>Bitácora!$Q$2</f>
        <v>OTROS</v>
      </c>
      <c r="DG442" s="10">
        <f>Bitácora!$S$3</f>
        <v>0</v>
      </c>
      <c r="DH442" s="11"/>
      <c r="DI442" s="11" t="s">
        <v>86</v>
      </c>
      <c r="DJ442" s="12"/>
      <c r="DK442" s="611"/>
      <c r="DL442" s="611"/>
      <c r="DM442" s="611"/>
      <c r="DN442" s="611"/>
      <c r="DO442" s="611"/>
      <c r="DP442" s="611"/>
      <c r="DQ442" s="611"/>
      <c r="DR442" s="611"/>
      <c r="DS442" s="611"/>
      <c r="DT442" s="611"/>
      <c r="DU442" s="612"/>
      <c r="DV442" s="15"/>
      <c r="DW442" s="614"/>
      <c r="DX442" s="614"/>
      <c r="DY442" s="614"/>
      <c r="DZ442" s="614"/>
      <c r="EA442" s="614"/>
      <c r="EB442" s="615"/>
      <c r="EC442" s="615"/>
      <c r="ED442" s="615"/>
      <c r="EE442" s="615"/>
      <c r="EF442" s="615"/>
      <c r="EG442" s="615"/>
      <c r="EH442" s="615"/>
      <c r="EI442" s="615"/>
      <c r="EJ442" s="615"/>
      <c r="EK442" s="615"/>
      <c r="EL442" s="615"/>
      <c r="EM442" s="615"/>
      <c r="EN442" s="606"/>
      <c r="EO442" s="606"/>
      <c r="EP442" s="606"/>
      <c r="EQ442" s="617"/>
      <c r="ER442" s="617"/>
      <c r="ES442" s="617"/>
      <c r="ET442" s="632"/>
      <c r="EU442" s="1158"/>
      <c r="EV442" s="9" t="str">
        <f>Bitácora!$J$3</f>
        <v>MONO-MOTOR</v>
      </c>
      <c r="EW442" s="10" t="str">
        <f>Bitácora!$K$3</f>
        <v>MULTI-MOTOR</v>
      </c>
      <c r="EX442" s="10" t="str">
        <f>Bitácora!$L$3</f>
        <v>TURBO-HÉLICE</v>
      </c>
      <c r="EY442" s="10" t="str">
        <f>Bitácora!$M$3</f>
        <v>TURBO-JET</v>
      </c>
      <c r="EZ442" s="10" t="str">
        <f>Bitácora!$N$3</f>
        <v>LSA</v>
      </c>
      <c r="FA442" s="10" t="str">
        <f>Bitácora!$O$2</f>
        <v>HELICÓPTERO</v>
      </c>
      <c r="FB442" s="10" t="str">
        <f>Bitácora!$P$2</f>
        <v>PLANEADOR</v>
      </c>
      <c r="FC442" s="10" t="str">
        <f>Bitácora!$Q$2</f>
        <v>OTROS</v>
      </c>
      <c r="FD442" s="10">
        <f>Bitácora!$S$3</f>
        <v>0</v>
      </c>
      <c r="FE442" s="11"/>
      <c r="FF442" s="11" t="s">
        <v>86</v>
      </c>
      <c r="FG442" s="12"/>
      <c r="FH442" s="611"/>
      <c r="FI442" s="611"/>
      <c r="FJ442" s="611"/>
      <c r="FK442" s="611"/>
      <c r="FL442" s="611"/>
      <c r="FM442" s="611"/>
      <c r="FN442" s="611"/>
      <c r="FO442" s="611"/>
      <c r="FP442" s="611"/>
      <c r="FQ442" s="611"/>
      <c r="FR442" s="612"/>
      <c r="FS442" s="15"/>
      <c r="FT442" s="614"/>
      <c r="FU442" s="614"/>
      <c r="FV442" s="614"/>
      <c r="FW442" s="614"/>
      <c r="FX442" s="614"/>
      <c r="FY442" s="615"/>
      <c r="FZ442" s="615"/>
      <c r="GA442" s="615"/>
      <c r="GB442" s="615"/>
      <c r="GC442" s="615"/>
      <c r="GD442" s="615"/>
      <c r="GE442" s="615"/>
      <c r="GF442" s="615"/>
      <c r="GG442" s="615"/>
      <c r="GH442" s="615"/>
      <c r="GI442" s="615"/>
      <c r="GJ442" s="615"/>
      <c r="GK442" s="606"/>
      <c r="GL442" s="606"/>
      <c r="GM442" s="606"/>
      <c r="GN442" s="617"/>
      <c r="GO442" s="617"/>
      <c r="GP442" s="617"/>
      <c r="GQ442" s="632"/>
      <c r="GR442" s="6"/>
    </row>
    <row r="443" spans="1:200" ht="4.5" customHeight="1" x14ac:dyDescent="0.25">
      <c r="A443" s="244"/>
      <c r="B443" s="636"/>
      <c r="C443" s="637"/>
      <c r="D443" s="637"/>
      <c r="E443" s="637"/>
      <c r="F443" s="637"/>
      <c r="G443" s="637"/>
      <c r="H443" s="637"/>
      <c r="I443" s="637"/>
      <c r="J443" s="637"/>
      <c r="K443" s="637"/>
      <c r="L443" s="637"/>
      <c r="M443" s="637"/>
      <c r="N443" s="637"/>
      <c r="O443" s="638"/>
      <c r="P443" s="638"/>
      <c r="Q443" s="638"/>
      <c r="R443" s="638"/>
      <c r="S443" s="638"/>
      <c r="T443" s="638"/>
      <c r="U443" s="638"/>
      <c r="V443" s="638"/>
      <c r="W443" s="638"/>
      <c r="X443" s="638"/>
      <c r="Y443" s="638"/>
      <c r="Z443" s="15"/>
      <c r="AA443" s="613" t="str">
        <f>IF(Portada!$A$1="www.fly-logics.com","SEP",0)</f>
        <v>SEP</v>
      </c>
      <c r="AB443" s="614"/>
      <c r="AC443" s="614"/>
      <c r="AD443" s="614"/>
      <c r="AE443" s="614"/>
      <c r="AF443" s="605" t="str">
        <f>IF(SUMIFS(Bitácora!$Y$5:$Y$1036129,Bitácora!$D$5:$D$1036129,F415,Bitácora!$AN$5:$AN$1036129,V415,Bitácora!$E$5:$E$1036129,L415,Bitácora!$AM$5:$AM$1036129,AA443)=0," ",SUMIFS(Bitácora!$Y$5:$Y$1036129,Bitácora!$D$5:$D$1036129,F415,Bitácora!$AN$5:$AN$1036129,V415,Bitácora!$E$5:$E$1036129,L415,Bitácora!$AM$5:$AM$1036129,AA443))</f>
        <v xml:space="preserve"> </v>
      </c>
      <c r="AG443" s="615"/>
      <c r="AH443" s="615"/>
      <c r="AI443" s="615"/>
      <c r="AJ443" s="605" t="str">
        <f>IF(SUMIFS(Bitácora!$Z$5:$Z$1036129,Bitácora!$D$5:$D$1036129,F415,Bitácora!$AN$5:$AN$1036129,V415,Bitácora!$E$5:$E$1036129,L415,Bitácora!$AM$5:$AM$1036129,AA443)=0," ",SUMIFS(Bitácora!$Z$5:$Z$1036129,Bitácora!$D$5:$D$1036129,F415,Bitácora!$AN$5:$AN$1036129,V415,Bitácora!$E$5:$E$1036129,L415,Bitácora!$AM$5:$AM$1036129,AA443))</f>
        <v xml:space="preserve"> </v>
      </c>
      <c r="AK443" s="615"/>
      <c r="AL443" s="615"/>
      <c r="AM443" s="615"/>
      <c r="AN443" s="605" t="str">
        <f>IF(SUMIFS(Bitácora!$AA$5:$AA$1036129,Bitácora!$D$5:$D$1036129,F415,Bitácora!$AN$5:$AN$1036129,V415,Bitácora!$E$5:$E$1036129,L415,Bitácora!$AM$5:$AM$1036129,AA443)=0," ",SUMIFS(Bitácora!$AA$5:$AA$1036129,Bitácora!$D$5:$D$1036129,F415,Bitácora!$AN$5:$AN$1036129,V415,Bitácora!$E$5:$E$1036129,L415,Bitácora!$AM$5:$AM$1036129,AA443))</f>
        <v xml:space="preserve"> </v>
      </c>
      <c r="AO443" s="615"/>
      <c r="AP443" s="615"/>
      <c r="AQ443" s="615"/>
      <c r="AR443" s="606" t="str">
        <f>IF(SUMIFS(Bitácora!$AE$5:$AE$1036129,Bitácora!$D$5:$D$1036129,F415,Bitácora!$AN$5:$AN$1036129,V415,Bitácora!$E$5:$E$1036129,L415,Bitácora!$AM$5:$AM$1036129,AA443)=0," ",SUMIFS(Bitácora!$AC$5:$AC$1036129,Bitácora!$D$5:$D$1036129,F415,Bitácora!$AN$5:$AN$1036129,V415,Bitácora!$E$5:$E$1036129,L415,Bitácora!$AM$5:$AM$1036129,AA443))</f>
        <v xml:space="preserve"> </v>
      </c>
      <c r="AS443" s="606"/>
      <c r="AT443" s="606"/>
      <c r="AU443" s="606" t="str">
        <f>IF(SUMIFS(Bitácora!$AF$5:$AF$1036129,Bitácora!$D$5:$D$1036129,F415,Bitácora!$AN$5:$AN$1036129,V415,Bitácora!$E$5:$E$1036129,L415,Bitácora!$AM$5:$AM$1036129,AA443)=0," ",SUMIFS(Bitácora!$AF$5:$AF$1036129,Bitácora!$D$5:$D$1036129,F415,Bitácora!$AN$5:$AN$1036129,V415,Bitácora!$E$5:$E$1036129,L415,Bitácora!$AM$5:$AM$1036129,AA443))</f>
        <v xml:space="preserve"> </v>
      </c>
      <c r="AV443" s="617"/>
      <c r="AW443" s="617"/>
      <c r="AX443" s="632"/>
      <c r="AY443" s="636"/>
      <c r="AZ443" s="637"/>
      <c r="BA443" s="637"/>
      <c r="BB443" s="637"/>
      <c r="BC443" s="637"/>
      <c r="BD443" s="637"/>
      <c r="BE443" s="637"/>
      <c r="BF443" s="637"/>
      <c r="BG443" s="637"/>
      <c r="BH443" s="637"/>
      <c r="BI443" s="637"/>
      <c r="BJ443" s="637"/>
      <c r="BK443" s="637"/>
      <c r="BL443" s="638"/>
      <c r="BM443" s="638"/>
      <c r="BN443" s="638"/>
      <c r="BO443" s="638"/>
      <c r="BP443" s="638"/>
      <c r="BQ443" s="638"/>
      <c r="BR443" s="638"/>
      <c r="BS443" s="638"/>
      <c r="BT443" s="638"/>
      <c r="BU443" s="638"/>
      <c r="BV443" s="638"/>
      <c r="BW443" s="15"/>
      <c r="BX443" s="613" t="str">
        <f>IF(Portada!$A$1="www.fly-logics.com","SEP",0)</f>
        <v>SEP</v>
      </c>
      <c r="BY443" s="614"/>
      <c r="BZ443" s="614"/>
      <c r="CA443" s="614"/>
      <c r="CB443" s="614"/>
      <c r="CC443" s="605" t="str">
        <f>IF(SUMIFS(Bitácora!$Y$5:$Y$1036129,Bitácora!$D$5:$D$1036129,BC415,Bitácora!$AN$5:$AN$1036129,BS415,Bitácora!$E$5:$E$1036129,BI415,Bitácora!$AM$5:$AM$1036129,BX443)=0," ",SUMIFS(Bitácora!$Y$5:$Y$1036129,Bitácora!$D$5:$D$1036129,BC415,Bitácora!$AN$5:$AN$1036129,BS415,Bitácora!$E$5:$E$1036129,BI415,Bitácora!$AM$5:$AM$1036129,BX443))</f>
        <v xml:space="preserve"> </v>
      </c>
      <c r="CD443" s="615"/>
      <c r="CE443" s="615"/>
      <c r="CF443" s="615"/>
      <c r="CG443" s="605" t="str">
        <f>IF(SUMIFS(Bitácora!$Z$5:$Z$1036129,Bitácora!$D$5:$D$1036129,BC415,Bitácora!$AN$5:$AN$1036129,BS415,Bitácora!$E$5:$E$1036129,BI415,Bitácora!$AM$5:$AM$1036129,BX443)=0," ",SUMIFS(Bitácora!$Z$5:$Z$1036129,Bitácora!$D$5:$D$1036129,BC415,Bitácora!$AN$5:$AN$1036129,BS415,Bitácora!$E$5:$E$1036129,BI415,Bitácora!$AM$5:$AM$1036129,BX443))</f>
        <v xml:space="preserve"> </v>
      </c>
      <c r="CH443" s="615"/>
      <c r="CI443" s="615"/>
      <c r="CJ443" s="615"/>
      <c r="CK443" s="605" t="str">
        <f>IF(SUMIFS(Bitácora!$AA$5:$AA$1036129,Bitácora!$D$5:$D$1036129,BC415,Bitácora!$AN$5:$AN$1036129,BS415,Bitácora!$E$5:$E$1036129,BI415,Bitácora!$AM$5:$AM$1036129,BX443)=0," ",SUMIFS(Bitácora!$AA$5:$AA$1036129,Bitácora!$D$5:$D$1036129,BC415,Bitácora!$AN$5:$AN$1036129,BS415,Bitácora!$E$5:$E$1036129,BI415,Bitácora!$AM$5:$AM$1036129,BX443))</f>
        <v xml:space="preserve"> </v>
      </c>
      <c r="CL443" s="615"/>
      <c r="CM443" s="615"/>
      <c r="CN443" s="615"/>
      <c r="CO443" s="606" t="str">
        <f>IF(SUMIFS(Bitácora!$AE$5:$AE$1036129,Bitácora!$D$5:$D$1036129,BC415,Bitácora!$AN$5:$AN$1036129,BS415,Bitácora!$E$5:$E$1036129,BI415,Bitácora!$AM$5:$AM$1036129,BX443)=0," ",SUMIFS(Bitácora!$AC$5:$AC$1036129,Bitácora!$D$5:$D$1036129,BC415,Bitácora!$AN$5:$AN$1036129,BS415,Bitácora!$E$5:$E$1036129,BI415,Bitácora!$AM$5:$AM$1036129,BX443))</f>
        <v xml:space="preserve"> </v>
      </c>
      <c r="CP443" s="606"/>
      <c r="CQ443" s="606"/>
      <c r="CR443" s="606" t="str">
        <f>IF(SUMIFS(Bitácora!$AF$5:$AF$1036129,Bitácora!$D$5:$D$1036129,BC415,Bitácora!$AN$5:$AN$1036129,BS415,Bitácora!$E$5:$E$1036129,BI415,Bitácora!$AM$5:$AM$1036129,BX443)=0," ",SUMIFS(Bitácora!$AF$5:$AF$1036129,Bitácora!$D$5:$D$1036129,BC415,Bitácora!$AN$5:$AN$1036129,BS415,Bitácora!$E$5:$E$1036129,BI415,Bitácora!$AM$5:$AM$1036129,BX443))</f>
        <v xml:space="preserve"> </v>
      </c>
      <c r="CS443" s="617"/>
      <c r="CT443" s="617"/>
      <c r="CU443" s="632"/>
      <c r="CV443" s="276"/>
      <c r="CW443" s="244"/>
      <c r="CX443" s="636"/>
      <c r="CY443" s="637"/>
      <c r="CZ443" s="637"/>
      <c r="DA443" s="637"/>
      <c r="DB443" s="637"/>
      <c r="DC443" s="637"/>
      <c r="DD443" s="637"/>
      <c r="DE443" s="637"/>
      <c r="DF443" s="637"/>
      <c r="DG443" s="637"/>
      <c r="DH443" s="637"/>
      <c r="DI443" s="637"/>
      <c r="DJ443" s="637"/>
      <c r="DK443" s="638"/>
      <c r="DL443" s="638"/>
      <c r="DM443" s="638"/>
      <c r="DN443" s="638"/>
      <c r="DO443" s="638"/>
      <c r="DP443" s="638"/>
      <c r="DQ443" s="638"/>
      <c r="DR443" s="638"/>
      <c r="DS443" s="638"/>
      <c r="DT443" s="638"/>
      <c r="DU443" s="638"/>
      <c r="DV443" s="15"/>
      <c r="DW443" s="613" t="str">
        <f>IF(Portada!$A$1="www.fly-logics.com","SEP",0)</f>
        <v>SEP</v>
      </c>
      <c r="DX443" s="614"/>
      <c r="DY443" s="614"/>
      <c r="DZ443" s="614"/>
      <c r="EA443" s="614"/>
      <c r="EB443" s="605" t="str">
        <f>IF(SUMIFS(Bitácora!$Y$5:$Y$1036129,Bitácora!$D$5:$D$1036129,DB415,Bitácora!$AN$5:$AN$1036129,DR415,Bitácora!$E$5:$E$1036129,DH415,Bitácora!$AM$5:$AM$1036129,DW443)=0," ",SUMIFS(Bitácora!$Y$5:$Y$1036129,Bitácora!$D$5:$D$1036129,DB415,Bitácora!$AN$5:$AN$1036129,DR415,Bitácora!$E$5:$E$1036129,DH415,Bitácora!$AM$5:$AM$1036129,DW443))</f>
        <v xml:space="preserve"> </v>
      </c>
      <c r="EC443" s="615"/>
      <c r="ED443" s="615"/>
      <c r="EE443" s="615"/>
      <c r="EF443" s="605" t="str">
        <f>IF(SUMIFS(Bitácora!$Z$5:$Z$1036129,Bitácora!$D$5:$D$1036129,DB415,Bitácora!$AN$5:$AN$1036129,DR415,Bitácora!$E$5:$E$1036129,DH415,Bitácora!$AM$5:$AM$1036129,DW443)=0," ",SUMIFS(Bitácora!$Z$5:$Z$1036129,Bitácora!$D$5:$D$1036129,DB415,Bitácora!$AN$5:$AN$1036129,DR415,Bitácora!$E$5:$E$1036129,DH415,Bitácora!$AM$5:$AM$1036129,DW443))</f>
        <v xml:space="preserve"> </v>
      </c>
      <c r="EG443" s="615"/>
      <c r="EH443" s="615"/>
      <c r="EI443" s="615"/>
      <c r="EJ443" s="605" t="str">
        <f>IF(SUMIFS(Bitácora!$AA$5:$AA$1036129,Bitácora!$D$5:$D$1036129,DB415,Bitácora!$AN$5:$AN$1036129,DR415,Bitácora!$E$5:$E$1036129,DH415,Bitácora!$AM$5:$AM$1036129,DW443)=0," ",SUMIFS(Bitácora!$AA$5:$AA$1036129,Bitácora!$D$5:$D$1036129,DB415,Bitácora!$AN$5:$AN$1036129,DR415,Bitácora!$E$5:$E$1036129,DH415,Bitácora!$AM$5:$AM$1036129,DW443))</f>
        <v xml:space="preserve"> </v>
      </c>
      <c r="EK443" s="615"/>
      <c r="EL443" s="615"/>
      <c r="EM443" s="615"/>
      <c r="EN443" s="606" t="str">
        <f>IF(SUMIFS(Bitácora!$AE$5:$AE$1036129,Bitácora!$D$5:$D$1036129,DB415,Bitácora!$AN$5:$AN$1036129,DR415,Bitácora!$E$5:$E$1036129,DH415,Bitácora!$AM$5:$AM$1036129,DW443)=0," ",SUMIFS(Bitácora!$AC$5:$AC$1036129,Bitácora!$D$5:$D$1036129,DB415,Bitácora!$AN$5:$AN$1036129,DR415,Bitácora!$E$5:$E$1036129,DH415,Bitácora!$AM$5:$AM$1036129,DW443))</f>
        <v xml:space="preserve"> </v>
      </c>
      <c r="EO443" s="606"/>
      <c r="EP443" s="606"/>
      <c r="EQ443" s="606" t="str">
        <f>IF(SUMIFS(Bitácora!$AF$5:$AF$1036129,Bitácora!$D$5:$D$1036129,DB415,Bitácora!$AN$5:$AN$1036129,DR415,Bitácora!$E$5:$E$1036129,DH415,Bitácora!$AM$5:$AM$1036129,DW443)=0," ",SUMIFS(Bitácora!$AF$5:$AF$1036129,Bitácora!$D$5:$D$1036129,DB415,Bitácora!$AN$5:$AN$1036129,DR415,Bitácora!$E$5:$E$1036129,DH415,Bitácora!$AM$5:$AM$1036129,DW443))</f>
        <v xml:space="preserve"> </v>
      </c>
      <c r="ER443" s="617"/>
      <c r="ES443" s="617"/>
      <c r="ET443" s="632"/>
      <c r="EU443" s="636"/>
      <c r="EV443" s="637"/>
      <c r="EW443" s="637"/>
      <c r="EX443" s="637"/>
      <c r="EY443" s="637"/>
      <c r="EZ443" s="637"/>
      <c r="FA443" s="637"/>
      <c r="FB443" s="637"/>
      <c r="FC443" s="637"/>
      <c r="FD443" s="637"/>
      <c r="FE443" s="637"/>
      <c r="FF443" s="637"/>
      <c r="FG443" s="637"/>
      <c r="FH443" s="638"/>
      <c r="FI443" s="638"/>
      <c r="FJ443" s="638"/>
      <c r="FK443" s="638"/>
      <c r="FL443" s="638"/>
      <c r="FM443" s="638"/>
      <c r="FN443" s="638"/>
      <c r="FO443" s="638"/>
      <c r="FP443" s="638"/>
      <c r="FQ443" s="638"/>
      <c r="FR443" s="638"/>
      <c r="FS443" s="15"/>
      <c r="FT443" s="613" t="str">
        <f>IF(Portada!$A$1="www.fly-logics.com","SEP",0)</f>
        <v>SEP</v>
      </c>
      <c r="FU443" s="614"/>
      <c r="FV443" s="614"/>
      <c r="FW443" s="614"/>
      <c r="FX443" s="614"/>
      <c r="FY443" s="605" t="str">
        <f>IF(SUMIFS(Bitácora!$Y$5:$Y$1036129,Bitácora!$D$5:$D$1036129,EY415,Bitácora!$AN$5:$AN$1036129,FO415,Bitácora!$E$5:$E$1036129,FE415,Bitácora!$AM$5:$AM$1036129,FT443)=0," ",SUMIFS(Bitácora!$Y$5:$Y$1036129,Bitácora!$D$5:$D$1036129,EY415,Bitácora!$AN$5:$AN$1036129,FO415,Bitácora!$E$5:$E$1036129,FE415,Bitácora!$AM$5:$AM$1036129,FT443))</f>
        <v xml:space="preserve"> </v>
      </c>
      <c r="FZ443" s="615"/>
      <c r="GA443" s="615"/>
      <c r="GB443" s="615"/>
      <c r="GC443" s="605" t="str">
        <f>IF(SUMIFS(Bitácora!$Z$5:$Z$1036129,Bitácora!$D$5:$D$1036129,EY415,Bitácora!$AN$5:$AN$1036129,FO415,Bitácora!$E$5:$E$1036129,FE415,Bitácora!$AM$5:$AM$1036129,FT443)=0," ",SUMIFS(Bitácora!$Z$5:$Z$1036129,Bitácora!$D$5:$D$1036129,EY415,Bitácora!$AN$5:$AN$1036129,FO415,Bitácora!$E$5:$E$1036129,FE415,Bitácora!$AM$5:$AM$1036129,FT443))</f>
        <v xml:space="preserve"> </v>
      </c>
      <c r="GD443" s="615"/>
      <c r="GE443" s="615"/>
      <c r="GF443" s="615"/>
      <c r="GG443" s="605" t="str">
        <f>IF(SUMIFS(Bitácora!$AA$5:$AA$1036129,Bitácora!$D$5:$D$1036129,EY415,Bitácora!$AN$5:$AN$1036129,FO415,Bitácora!$E$5:$E$1036129,FE415,Bitácora!$AM$5:$AM$1036129,FT443)=0," ",SUMIFS(Bitácora!$AA$5:$AA$1036129,Bitácora!$D$5:$D$1036129,EY415,Bitácora!$AN$5:$AN$1036129,FO415,Bitácora!$E$5:$E$1036129,FE415,Bitácora!$AM$5:$AM$1036129,FT443))</f>
        <v xml:space="preserve"> </v>
      </c>
      <c r="GH443" s="615"/>
      <c r="GI443" s="615"/>
      <c r="GJ443" s="615"/>
      <c r="GK443" s="606" t="str">
        <f>IF(SUMIFS(Bitácora!$AE$5:$AE$1036129,Bitácora!$D$5:$D$1036129,EY415,Bitácora!$AN$5:$AN$1036129,FO415,Bitácora!$E$5:$E$1036129,FE415,Bitácora!$AM$5:$AM$1036129,FT443)=0," ",SUMIFS(Bitácora!$AC$5:$AC$1036129,Bitácora!$D$5:$D$1036129,EY415,Bitácora!$AN$5:$AN$1036129,FO415,Bitácora!$E$5:$E$1036129,FE415,Bitácora!$AM$5:$AM$1036129,FT443))</f>
        <v xml:space="preserve"> </v>
      </c>
      <c r="GL443" s="606"/>
      <c r="GM443" s="606"/>
      <c r="GN443" s="606" t="str">
        <f>IF(SUMIFS(Bitácora!$AF$5:$AF$1036129,Bitácora!$D$5:$D$1036129,EY415,Bitácora!$AN$5:$AN$1036129,FO415,Bitácora!$E$5:$E$1036129,FE415,Bitácora!$AM$5:$AM$1036129,FT443)=0," ",SUMIFS(Bitácora!$AF$5:$AF$1036129,Bitácora!$D$5:$D$1036129,EY415,Bitácora!$AN$5:$AN$1036129,FO415,Bitácora!$E$5:$E$1036129,FE415,Bitácora!$AM$5:$AM$1036129,FT443))</f>
        <v xml:space="preserve"> </v>
      </c>
      <c r="GO443" s="617"/>
      <c r="GP443" s="617"/>
      <c r="GQ443" s="632"/>
      <c r="GR443" s="6"/>
    </row>
    <row r="444" spans="1:200" ht="10.5" customHeight="1" x14ac:dyDescent="0.25">
      <c r="A444" s="244"/>
      <c r="B444" s="630"/>
      <c r="C444" s="1180" t="str">
        <f>IF(Portada!$A$1="www.fly-logics.com","APROXIMACIONES",0)</f>
        <v>APROXIMACIONES</v>
      </c>
      <c r="D444" s="1181"/>
      <c r="E444" s="1181"/>
      <c r="F444" s="1181"/>
      <c r="G444" s="1181"/>
      <c r="H444" s="1181"/>
      <c r="I444" s="1181"/>
      <c r="J444" s="1181"/>
      <c r="K444" s="1181"/>
      <c r="L444" s="1181"/>
      <c r="M444" s="1181"/>
      <c r="N444" s="1181"/>
      <c r="O444" s="1182"/>
      <c r="P444" s="642" t="str">
        <f>IF(Portada!$A$1="www.fly-logics.com","N° APP",0)</f>
        <v>N° APP</v>
      </c>
      <c r="Q444" s="613"/>
      <c r="R444" s="613"/>
      <c r="S444" s="613"/>
      <c r="T444" s="643"/>
      <c r="U444" s="1134">
        <f t="shared" ref="U444" si="600">IFERROR(SUM(C449,I449,O449,U449)," ")</f>
        <v>0</v>
      </c>
      <c r="V444" s="1135"/>
      <c r="W444" s="1135"/>
      <c r="X444" s="1135"/>
      <c r="Y444" s="1135"/>
      <c r="Z444" s="15"/>
      <c r="AA444" s="614"/>
      <c r="AB444" s="614"/>
      <c r="AC444" s="614"/>
      <c r="AD444" s="614"/>
      <c r="AE444" s="614"/>
      <c r="AF444" s="615"/>
      <c r="AG444" s="616"/>
      <c r="AH444" s="616"/>
      <c r="AI444" s="615"/>
      <c r="AJ444" s="615"/>
      <c r="AK444" s="616"/>
      <c r="AL444" s="616"/>
      <c r="AM444" s="615"/>
      <c r="AN444" s="615"/>
      <c r="AO444" s="616"/>
      <c r="AP444" s="616"/>
      <c r="AQ444" s="615"/>
      <c r="AR444" s="606"/>
      <c r="AS444" s="606"/>
      <c r="AT444" s="606"/>
      <c r="AU444" s="617"/>
      <c r="AV444" s="618"/>
      <c r="AW444" s="617"/>
      <c r="AX444" s="632"/>
      <c r="AY444" s="630"/>
      <c r="AZ444" s="1180" t="str">
        <f>IF(Portada!$A$1="www.fly-logics.com","APROXIMACIONES",0)</f>
        <v>APROXIMACIONES</v>
      </c>
      <c r="BA444" s="1181"/>
      <c r="BB444" s="1181"/>
      <c r="BC444" s="1181"/>
      <c r="BD444" s="1181"/>
      <c r="BE444" s="1181"/>
      <c r="BF444" s="1181"/>
      <c r="BG444" s="1181"/>
      <c r="BH444" s="1181"/>
      <c r="BI444" s="1181"/>
      <c r="BJ444" s="1181"/>
      <c r="BK444" s="1181"/>
      <c r="BL444" s="1182"/>
      <c r="BM444" s="642" t="str">
        <f>IF(Portada!$A$1="www.fly-logics.com","N° APP",0)</f>
        <v>N° APP</v>
      </c>
      <c r="BN444" s="613"/>
      <c r="BO444" s="613"/>
      <c r="BP444" s="613"/>
      <c r="BQ444" s="643"/>
      <c r="BR444" s="1134">
        <f t="shared" ref="BR444" si="601">IFERROR(SUM(AZ449,BF449,BL449,BR449)," ")</f>
        <v>0</v>
      </c>
      <c r="BS444" s="1135"/>
      <c r="BT444" s="1135"/>
      <c r="BU444" s="1135"/>
      <c r="BV444" s="1135"/>
      <c r="BW444" s="15"/>
      <c r="BX444" s="614"/>
      <c r="BY444" s="614"/>
      <c r="BZ444" s="614"/>
      <c r="CA444" s="614"/>
      <c r="CB444" s="614"/>
      <c r="CC444" s="615"/>
      <c r="CD444" s="616"/>
      <c r="CE444" s="616"/>
      <c r="CF444" s="615"/>
      <c r="CG444" s="615"/>
      <c r="CH444" s="616"/>
      <c r="CI444" s="616"/>
      <c r="CJ444" s="615"/>
      <c r="CK444" s="615"/>
      <c r="CL444" s="616"/>
      <c r="CM444" s="616"/>
      <c r="CN444" s="615"/>
      <c r="CO444" s="606"/>
      <c r="CP444" s="606"/>
      <c r="CQ444" s="606"/>
      <c r="CR444" s="617"/>
      <c r="CS444" s="618"/>
      <c r="CT444" s="617"/>
      <c r="CU444" s="632"/>
      <c r="CV444" s="276"/>
      <c r="CW444" s="244"/>
      <c r="CX444" s="630"/>
      <c r="CY444" s="1180" t="str">
        <f>IF(Portada!$A$1="www.fly-logics.com","APROXIMACIONES",0)</f>
        <v>APROXIMACIONES</v>
      </c>
      <c r="CZ444" s="1181"/>
      <c r="DA444" s="1181"/>
      <c r="DB444" s="1181"/>
      <c r="DC444" s="1181"/>
      <c r="DD444" s="1181"/>
      <c r="DE444" s="1181"/>
      <c r="DF444" s="1181"/>
      <c r="DG444" s="1181"/>
      <c r="DH444" s="1181"/>
      <c r="DI444" s="1181"/>
      <c r="DJ444" s="1181"/>
      <c r="DK444" s="1182"/>
      <c r="DL444" s="642" t="str">
        <f>IF(Portada!$A$1="www.fly-logics.com","N° APP",0)</f>
        <v>N° APP</v>
      </c>
      <c r="DM444" s="613"/>
      <c r="DN444" s="613"/>
      <c r="DO444" s="613"/>
      <c r="DP444" s="643"/>
      <c r="DQ444" s="1134">
        <f t="shared" ref="DQ444" si="602">IFERROR(SUM(CY449,DE449,DK449,DQ449)," ")</f>
        <v>0</v>
      </c>
      <c r="DR444" s="1135"/>
      <c r="DS444" s="1135"/>
      <c r="DT444" s="1135"/>
      <c r="DU444" s="1135"/>
      <c r="DV444" s="15"/>
      <c r="DW444" s="614"/>
      <c r="DX444" s="614"/>
      <c r="DY444" s="614"/>
      <c r="DZ444" s="614"/>
      <c r="EA444" s="614"/>
      <c r="EB444" s="615"/>
      <c r="EC444" s="616"/>
      <c r="ED444" s="616"/>
      <c r="EE444" s="615"/>
      <c r="EF444" s="615"/>
      <c r="EG444" s="616"/>
      <c r="EH444" s="616"/>
      <c r="EI444" s="615"/>
      <c r="EJ444" s="615"/>
      <c r="EK444" s="616"/>
      <c r="EL444" s="616"/>
      <c r="EM444" s="615"/>
      <c r="EN444" s="606"/>
      <c r="EO444" s="606"/>
      <c r="EP444" s="606"/>
      <c r="EQ444" s="617"/>
      <c r="ER444" s="618"/>
      <c r="ES444" s="617"/>
      <c r="ET444" s="632"/>
      <c r="EU444" s="630"/>
      <c r="EV444" s="1180" t="str">
        <f>IF(Portada!$A$1="www.fly-logics.com","APROXIMACIONES",0)</f>
        <v>APROXIMACIONES</v>
      </c>
      <c r="EW444" s="1181"/>
      <c r="EX444" s="1181"/>
      <c r="EY444" s="1181"/>
      <c r="EZ444" s="1181"/>
      <c r="FA444" s="1181"/>
      <c r="FB444" s="1181"/>
      <c r="FC444" s="1181"/>
      <c r="FD444" s="1181"/>
      <c r="FE444" s="1181"/>
      <c r="FF444" s="1181"/>
      <c r="FG444" s="1181"/>
      <c r="FH444" s="1182"/>
      <c r="FI444" s="642" t="str">
        <f>IF(Portada!$A$1="www.fly-logics.com","N° APP",0)</f>
        <v>N° APP</v>
      </c>
      <c r="FJ444" s="613"/>
      <c r="FK444" s="613"/>
      <c r="FL444" s="613"/>
      <c r="FM444" s="643"/>
      <c r="FN444" s="1134">
        <f t="shared" ref="FN444" si="603">IFERROR(SUM(EV449,FB449,FH449,FN449)," ")</f>
        <v>0</v>
      </c>
      <c r="FO444" s="1135"/>
      <c r="FP444" s="1135"/>
      <c r="FQ444" s="1135"/>
      <c r="FR444" s="1135"/>
      <c r="FS444" s="15"/>
      <c r="FT444" s="614"/>
      <c r="FU444" s="614"/>
      <c r="FV444" s="614"/>
      <c r="FW444" s="614"/>
      <c r="FX444" s="614"/>
      <c r="FY444" s="615"/>
      <c r="FZ444" s="616"/>
      <c r="GA444" s="616"/>
      <c r="GB444" s="615"/>
      <c r="GC444" s="615"/>
      <c r="GD444" s="616"/>
      <c r="GE444" s="616"/>
      <c r="GF444" s="615"/>
      <c r="GG444" s="615"/>
      <c r="GH444" s="616"/>
      <c r="GI444" s="616"/>
      <c r="GJ444" s="615"/>
      <c r="GK444" s="606"/>
      <c r="GL444" s="606"/>
      <c r="GM444" s="606"/>
      <c r="GN444" s="617"/>
      <c r="GO444" s="618"/>
      <c r="GP444" s="617"/>
      <c r="GQ444" s="632"/>
      <c r="GR444" s="6"/>
    </row>
    <row r="445" spans="1:200" ht="8.85" customHeight="1" x14ac:dyDescent="0.25">
      <c r="A445" s="244"/>
      <c r="B445" s="630"/>
      <c r="C445" s="1181"/>
      <c r="D445" s="1181"/>
      <c r="E445" s="1181"/>
      <c r="F445" s="1181"/>
      <c r="G445" s="1181"/>
      <c r="H445" s="1181"/>
      <c r="I445" s="1181"/>
      <c r="J445" s="1181"/>
      <c r="K445" s="1181"/>
      <c r="L445" s="1181"/>
      <c r="M445" s="1181"/>
      <c r="N445" s="1181"/>
      <c r="O445" s="1182"/>
      <c r="P445" s="642"/>
      <c r="Q445" s="613"/>
      <c r="R445" s="613"/>
      <c r="S445" s="613"/>
      <c r="T445" s="643"/>
      <c r="U445" s="1134"/>
      <c r="V445" s="1135"/>
      <c r="W445" s="1135"/>
      <c r="X445" s="1135"/>
      <c r="Y445" s="1135"/>
      <c r="Z445" s="15"/>
      <c r="AA445" s="614"/>
      <c r="AB445" s="614"/>
      <c r="AC445" s="614"/>
      <c r="AD445" s="614"/>
      <c r="AE445" s="614"/>
      <c r="AF445" s="615"/>
      <c r="AG445" s="615"/>
      <c r="AH445" s="615"/>
      <c r="AI445" s="615"/>
      <c r="AJ445" s="615"/>
      <c r="AK445" s="615"/>
      <c r="AL445" s="615"/>
      <c r="AM445" s="615"/>
      <c r="AN445" s="615"/>
      <c r="AO445" s="615"/>
      <c r="AP445" s="615"/>
      <c r="AQ445" s="615"/>
      <c r="AR445" s="606"/>
      <c r="AS445" s="606"/>
      <c r="AT445" s="606"/>
      <c r="AU445" s="617"/>
      <c r="AV445" s="617"/>
      <c r="AW445" s="617"/>
      <c r="AX445" s="632"/>
      <c r="AY445" s="630"/>
      <c r="AZ445" s="1181"/>
      <c r="BA445" s="1181"/>
      <c r="BB445" s="1181"/>
      <c r="BC445" s="1181"/>
      <c r="BD445" s="1181"/>
      <c r="BE445" s="1181"/>
      <c r="BF445" s="1181"/>
      <c r="BG445" s="1181"/>
      <c r="BH445" s="1181"/>
      <c r="BI445" s="1181"/>
      <c r="BJ445" s="1181"/>
      <c r="BK445" s="1181"/>
      <c r="BL445" s="1182"/>
      <c r="BM445" s="642"/>
      <c r="BN445" s="613"/>
      <c r="BO445" s="613"/>
      <c r="BP445" s="613"/>
      <c r="BQ445" s="643"/>
      <c r="BR445" s="1134"/>
      <c r="BS445" s="1135"/>
      <c r="BT445" s="1135"/>
      <c r="BU445" s="1135"/>
      <c r="BV445" s="1135"/>
      <c r="BW445" s="15"/>
      <c r="BX445" s="614"/>
      <c r="BY445" s="614"/>
      <c r="BZ445" s="614"/>
      <c r="CA445" s="614"/>
      <c r="CB445" s="614"/>
      <c r="CC445" s="615"/>
      <c r="CD445" s="615"/>
      <c r="CE445" s="615"/>
      <c r="CF445" s="615"/>
      <c r="CG445" s="615"/>
      <c r="CH445" s="615"/>
      <c r="CI445" s="615"/>
      <c r="CJ445" s="615"/>
      <c r="CK445" s="615"/>
      <c r="CL445" s="615"/>
      <c r="CM445" s="615"/>
      <c r="CN445" s="615"/>
      <c r="CO445" s="606"/>
      <c r="CP445" s="606"/>
      <c r="CQ445" s="606"/>
      <c r="CR445" s="617"/>
      <c r="CS445" s="617"/>
      <c r="CT445" s="617"/>
      <c r="CU445" s="632"/>
      <c r="CV445" s="276"/>
      <c r="CW445" s="244"/>
      <c r="CX445" s="630"/>
      <c r="CY445" s="1181"/>
      <c r="CZ445" s="1181"/>
      <c r="DA445" s="1181"/>
      <c r="DB445" s="1181"/>
      <c r="DC445" s="1181"/>
      <c r="DD445" s="1181"/>
      <c r="DE445" s="1181"/>
      <c r="DF445" s="1181"/>
      <c r="DG445" s="1181"/>
      <c r="DH445" s="1181"/>
      <c r="DI445" s="1181"/>
      <c r="DJ445" s="1181"/>
      <c r="DK445" s="1182"/>
      <c r="DL445" s="642"/>
      <c r="DM445" s="613"/>
      <c r="DN445" s="613"/>
      <c r="DO445" s="613"/>
      <c r="DP445" s="643"/>
      <c r="DQ445" s="1134"/>
      <c r="DR445" s="1135"/>
      <c r="DS445" s="1135"/>
      <c r="DT445" s="1135"/>
      <c r="DU445" s="1135"/>
      <c r="DV445" s="15"/>
      <c r="DW445" s="614"/>
      <c r="DX445" s="614"/>
      <c r="DY445" s="614"/>
      <c r="DZ445" s="614"/>
      <c r="EA445" s="614"/>
      <c r="EB445" s="615"/>
      <c r="EC445" s="615"/>
      <c r="ED445" s="615"/>
      <c r="EE445" s="615"/>
      <c r="EF445" s="615"/>
      <c r="EG445" s="615"/>
      <c r="EH445" s="615"/>
      <c r="EI445" s="615"/>
      <c r="EJ445" s="615"/>
      <c r="EK445" s="615"/>
      <c r="EL445" s="615"/>
      <c r="EM445" s="615"/>
      <c r="EN445" s="606"/>
      <c r="EO445" s="606"/>
      <c r="EP445" s="606"/>
      <c r="EQ445" s="617"/>
      <c r="ER445" s="617"/>
      <c r="ES445" s="617"/>
      <c r="ET445" s="632"/>
      <c r="EU445" s="630"/>
      <c r="EV445" s="1181"/>
      <c r="EW445" s="1181"/>
      <c r="EX445" s="1181"/>
      <c r="EY445" s="1181"/>
      <c r="EZ445" s="1181"/>
      <c r="FA445" s="1181"/>
      <c r="FB445" s="1181"/>
      <c r="FC445" s="1181"/>
      <c r="FD445" s="1181"/>
      <c r="FE445" s="1181"/>
      <c r="FF445" s="1181"/>
      <c r="FG445" s="1181"/>
      <c r="FH445" s="1182"/>
      <c r="FI445" s="642"/>
      <c r="FJ445" s="613"/>
      <c r="FK445" s="613"/>
      <c r="FL445" s="613"/>
      <c r="FM445" s="643"/>
      <c r="FN445" s="1134"/>
      <c r="FO445" s="1135"/>
      <c r="FP445" s="1135"/>
      <c r="FQ445" s="1135"/>
      <c r="FR445" s="1135"/>
      <c r="FS445" s="15"/>
      <c r="FT445" s="614"/>
      <c r="FU445" s="614"/>
      <c r="FV445" s="614"/>
      <c r="FW445" s="614"/>
      <c r="FX445" s="614"/>
      <c r="FY445" s="615"/>
      <c r="FZ445" s="615"/>
      <c r="GA445" s="615"/>
      <c r="GB445" s="615"/>
      <c r="GC445" s="615"/>
      <c r="GD445" s="615"/>
      <c r="GE445" s="615"/>
      <c r="GF445" s="615"/>
      <c r="GG445" s="615"/>
      <c r="GH445" s="615"/>
      <c r="GI445" s="615"/>
      <c r="GJ445" s="615"/>
      <c r="GK445" s="606"/>
      <c r="GL445" s="606"/>
      <c r="GM445" s="606"/>
      <c r="GN445" s="617"/>
      <c r="GO445" s="617"/>
      <c r="GP445" s="617"/>
      <c r="GQ445" s="632"/>
      <c r="GR445" s="6"/>
    </row>
    <row r="446" spans="1:200" ht="5.25" customHeight="1" x14ac:dyDescent="0.25">
      <c r="A446" s="244"/>
      <c r="B446" s="630"/>
      <c r="C446" s="1181"/>
      <c r="D446" s="1181"/>
      <c r="E446" s="1181"/>
      <c r="F446" s="1181"/>
      <c r="G446" s="1181"/>
      <c r="H446" s="1181"/>
      <c r="I446" s="1181"/>
      <c r="J446" s="1181"/>
      <c r="K446" s="1181"/>
      <c r="L446" s="1181"/>
      <c r="M446" s="1181"/>
      <c r="N446" s="1181"/>
      <c r="O446" s="1182"/>
      <c r="P446" s="642"/>
      <c r="Q446" s="613"/>
      <c r="R446" s="613"/>
      <c r="S446" s="613"/>
      <c r="T446" s="643"/>
      <c r="U446" s="1134"/>
      <c r="V446" s="1135"/>
      <c r="W446" s="1135"/>
      <c r="X446" s="1135"/>
      <c r="Y446" s="1135"/>
      <c r="Z446" s="15"/>
      <c r="AA446" s="613" t="str">
        <f>IF(Portada!$A$1="www.fly-logics.com","OCT",0)</f>
        <v>OCT</v>
      </c>
      <c r="AB446" s="614"/>
      <c r="AC446" s="614"/>
      <c r="AD446" s="614"/>
      <c r="AE446" s="614"/>
      <c r="AF446" s="605" t="str">
        <f>IF(SUMIFS(Bitácora!$Y$5:$Y$1036129,Bitácora!$D$5:$D$1036129,F415,Bitácora!$AN$5:$AN$1036129,V415,Bitácora!$E$5:$E$1036129,L415,Bitácora!$AM$5:$AM$1036129,AA446)=0," ",SUMIFS(Bitácora!$Y$5:$Y$1036129,Bitácora!$D$5:$D$1036129,F415,Bitácora!$AN$5:$AN$1036129,V415,Bitácora!$E$5:$E$1036129,L415,Bitácora!$AM$5:$AM$1036129,AA446))</f>
        <v xml:space="preserve"> </v>
      </c>
      <c r="AG446" s="615"/>
      <c r="AH446" s="615"/>
      <c r="AI446" s="615"/>
      <c r="AJ446" s="605" t="str">
        <f>IF(SUMIFS(Bitácora!$Z$5:$Z$1036129,Bitácora!$D$5:$D$1036129,F415,Bitácora!$AN$5:$AN$1036129,V415,Bitácora!$E$5:$E$1036129,L415,Bitácora!$AM$5:$AM$1036129,AA446)=0," ",SUMIFS(Bitácora!$Z$5:$Z$1036129,Bitácora!$D$5:$D$1036129,F415,Bitácora!$AN$5:$AN$1036129,V415,Bitácora!$E$5:$E$1036129,L415,Bitácora!$AM$5:$AM$1036129,AA446))</f>
        <v xml:space="preserve"> </v>
      </c>
      <c r="AK446" s="615"/>
      <c r="AL446" s="615"/>
      <c r="AM446" s="615"/>
      <c r="AN446" s="605" t="str">
        <f>IF(SUMIFS(Bitácora!$AA$5:$AA$1036129,Bitácora!$D$5:$D$1036129,F415,Bitácora!$AN$5:$AN$1036129,V415,Bitácora!$E$5:$E$1036129,L415,Bitácora!$AM$5:$AM$1036129,AA446)=0," ",SUMIFS(Bitácora!$AA$5:$AA$1036129,Bitácora!$D$5:$D$1036129,F415,Bitácora!$AN$5:$AN$1036129,V415,Bitácora!$E$5:$E$1036129,L415,Bitácora!$AM$5:$AM$1036129,AA446))</f>
        <v xml:space="preserve"> </v>
      </c>
      <c r="AO446" s="615"/>
      <c r="AP446" s="615"/>
      <c r="AQ446" s="615"/>
      <c r="AR446" s="606" t="str">
        <f>IF(SUMIFS(Bitácora!$AE$5:$AE$1036129,Bitácora!$D$5:$D$1036129,F415,Bitácora!$AN$5:$AN$1036129,V415,Bitácora!$E$5:$E$1036129,L415,Bitácora!$AM$5:$AM$1036129,AA446)=0," ",SUMIFS(Bitácora!$AC$5:$AC$1036129,Bitácora!$D$5:$D$1036129,F415,Bitácora!$AN$5:$AN$1036129,V415,Bitácora!$E$5:$E$1036129,L415,Bitácora!$AM$5:$AM$1036129,AA446))</f>
        <v xml:space="preserve"> </v>
      </c>
      <c r="AS446" s="606"/>
      <c r="AT446" s="606"/>
      <c r="AU446" s="606" t="str">
        <f>IF(SUMIFS(Bitácora!$AF$5:$AF$1036129,Bitácora!$D$5:$D$1036129,F415,Bitácora!$AN$5:$AN$1036129,V415,Bitácora!$E$5:$E$1036129,L415,Bitácora!$AM$5:$AM$1036129,AA446)=0," ",SUMIFS(Bitácora!$AF$5:$AF$1036129,Bitácora!$D$5:$D$1036129,F415,Bitácora!$AN$5:$AN$1036129,V415,Bitácora!$E$5:$E$1036129,L415,Bitácora!$AM$5:$AM$1036129,AA446))</f>
        <v xml:space="preserve"> </v>
      </c>
      <c r="AV446" s="617"/>
      <c r="AW446" s="617"/>
      <c r="AX446" s="632"/>
      <c r="AY446" s="630"/>
      <c r="AZ446" s="1181"/>
      <c r="BA446" s="1181"/>
      <c r="BB446" s="1181"/>
      <c r="BC446" s="1181"/>
      <c r="BD446" s="1181"/>
      <c r="BE446" s="1181"/>
      <c r="BF446" s="1181"/>
      <c r="BG446" s="1181"/>
      <c r="BH446" s="1181"/>
      <c r="BI446" s="1181"/>
      <c r="BJ446" s="1181"/>
      <c r="BK446" s="1181"/>
      <c r="BL446" s="1182"/>
      <c r="BM446" s="642"/>
      <c r="BN446" s="613"/>
      <c r="BO446" s="613"/>
      <c r="BP446" s="613"/>
      <c r="BQ446" s="643"/>
      <c r="BR446" s="1134"/>
      <c r="BS446" s="1135"/>
      <c r="BT446" s="1135"/>
      <c r="BU446" s="1135"/>
      <c r="BV446" s="1135"/>
      <c r="BW446" s="15"/>
      <c r="BX446" s="613" t="str">
        <f>IF(Portada!$A$1="www.fly-logics.com","OCT",0)</f>
        <v>OCT</v>
      </c>
      <c r="BY446" s="614"/>
      <c r="BZ446" s="614"/>
      <c r="CA446" s="614"/>
      <c r="CB446" s="614"/>
      <c r="CC446" s="605" t="str">
        <f>IF(SUMIFS(Bitácora!$Y$5:$Y$1036129,Bitácora!$D$5:$D$1036129,BC415,Bitácora!$AN$5:$AN$1036129,BS415,Bitácora!$E$5:$E$1036129,BI415,Bitácora!$AM$5:$AM$1036129,BX446)=0," ",SUMIFS(Bitácora!$Y$5:$Y$1036129,Bitácora!$D$5:$D$1036129,BC415,Bitácora!$AN$5:$AN$1036129,BS415,Bitácora!$E$5:$E$1036129,BI415,Bitácora!$AM$5:$AM$1036129,BX446))</f>
        <v xml:space="preserve"> </v>
      </c>
      <c r="CD446" s="615"/>
      <c r="CE446" s="615"/>
      <c r="CF446" s="615"/>
      <c r="CG446" s="605" t="str">
        <f>IF(SUMIFS(Bitácora!$Z$5:$Z$1036129,Bitácora!$D$5:$D$1036129,BC415,Bitácora!$AN$5:$AN$1036129,BS415,Bitácora!$E$5:$E$1036129,BI415,Bitácora!$AM$5:$AM$1036129,BX446)=0," ",SUMIFS(Bitácora!$Z$5:$Z$1036129,Bitácora!$D$5:$D$1036129,BC415,Bitácora!$AN$5:$AN$1036129,BS415,Bitácora!$E$5:$E$1036129,BI415,Bitácora!$AM$5:$AM$1036129,BX446))</f>
        <v xml:space="preserve"> </v>
      </c>
      <c r="CH446" s="615"/>
      <c r="CI446" s="615"/>
      <c r="CJ446" s="615"/>
      <c r="CK446" s="605" t="str">
        <f>IF(SUMIFS(Bitácora!$AA$5:$AA$1036129,Bitácora!$D$5:$D$1036129,BC415,Bitácora!$AN$5:$AN$1036129,BS415,Bitácora!$E$5:$E$1036129,BI415,Bitácora!$AM$5:$AM$1036129,BX446)=0," ",SUMIFS(Bitácora!$AA$5:$AA$1036129,Bitácora!$D$5:$D$1036129,BC415,Bitácora!$AN$5:$AN$1036129,BS415,Bitácora!$E$5:$E$1036129,BI415,Bitácora!$AM$5:$AM$1036129,BX446))</f>
        <v xml:space="preserve"> </v>
      </c>
      <c r="CL446" s="615"/>
      <c r="CM446" s="615"/>
      <c r="CN446" s="615"/>
      <c r="CO446" s="606" t="str">
        <f>IF(SUMIFS(Bitácora!$AE$5:$AE$1036129,Bitácora!$D$5:$D$1036129,BC415,Bitácora!$AN$5:$AN$1036129,BS415,Bitácora!$E$5:$E$1036129,BI415,Bitácora!$AM$5:$AM$1036129,BX446)=0," ",SUMIFS(Bitácora!$AC$5:$AC$1036129,Bitácora!$D$5:$D$1036129,BC415,Bitácora!$AN$5:$AN$1036129,BS415,Bitácora!$E$5:$E$1036129,BI415,Bitácora!$AM$5:$AM$1036129,BX446))</f>
        <v xml:space="preserve"> </v>
      </c>
      <c r="CP446" s="606"/>
      <c r="CQ446" s="606"/>
      <c r="CR446" s="606" t="str">
        <f>IF(SUMIFS(Bitácora!$AF$5:$AF$1036129,Bitácora!$D$5:$D$1036129,BC415,Bitácora!$AN$5:$AN$1036129,BS415,Bitácora!$E$5:$E$1036129,BI415,Bitácora!$AM$5:$AM$1036129,BX446)=0," ",SUMIFS(Bitácora!$AF$5:$AF$1036129,Bitácora!$D$5:$D$1036129,BC415,Bitácora!$AN$5:$AN$1036129,BS415,Bitácora!$E$5:$E$1036129,BI415,Bitácora!$AM$5:$AM$1036129,BX446))</f>
        <v xml:space="preserve"> </v>
      </c>
      <c r="CS446" s="617"/>
      <c r="CT446" s="617"/>
      <c r="CU446" s="632"/>
      <c r="CV446" s="276"/>
      <c r="CW446" s="244"/>
      <c r="CX446" s="630"/>
      <c r="CY446" s="1181"/>
      <c r="CZ446" s="1181"/>
      <c r="DA446" s="1181"/>
      <c r="DB446" s="1181"/>
      <c r="DC446" s="1181"/>
      <c r="DD446" s="1181"/>
      <c r="DE446" s="1181"/>
      <c r="DF446" s="1181"/>
      <c r="DG446" s="1181"/>
      <c r="DH446" s="1181"/>
      <c r="DI446" s="1181"/>
      <c r="DJ446" s="1181"/>
      <c r="DK446" s="1182"/>
      <c r="DL446" s="642"/>
      <c r="DM446" s="613"/>
      <c r="DN446" s="613"/>
      <c r="DO446" s="613"/>
      <c r="DP446" s="643"/>
      <c r="DQ446" s="1134"/>
      <c r="DR446" s="1135"/>
      <c r="DS446" s="1135"/>
      <c r="DT446" s="1135"/>
      <c r="DU446" s="1135"/>
      <c r="DV446" s="15"/>
      <c r="DW446" s="613" t="str">
        <f>IF(Portada!$A$1="www.fly-logics.com","OCT",0)</f>
        <v>OCT</v>
      </c>
      <c r="DX446" s="614"/>
      <c r="DY446" s="614"/>
      <c r="DZ446" s="614"/>
      <c r="EA446" s="614"/>
      <c r="EB446" s="605" t="str">
        <f>IF(SUMIFS(Bitácora!$Y$5:$Y$1036129,Bitácora!$D$5:$D$1036129,DB415,Bitácora!$AN$5:$AN$1036129,DR415,Bitácora!$E$5:$E$1036129,DH415,Bitácora!$AM$5:$AM$1036129,DW446)=0," ",SUMIFS(Bitácora!$Y$5:$Y$1036129,Bitácora!$D$5:$D$1036129,DB415,Bitácora!$AN$5:$AN$1036129,DR415,Bitácora!$E$5:$E$1036129,DH415,Bitácora!$AM$5:$AM$1036129,DW446))</f>
        <v xml:space="preserve"> </v>
      </c>
      <c r="EC446" s="615"/>
      <c r="ED446" s="615"/>
      <c r="EE446" s="615"/>
      <c r="EF446" s="605" t="str">
        <f>IF(SUMIFS(Bitácora!$Z$5:$Z$1036129,Bitácora!$D$5:$D$1036129,DB415,Bitácora!$AN$5:$AN$1036129,DR415,Bitácora!$E$5:$E$1036129,DH415,Bitácora!$AM$5:$AM$1036129,DW446)=0," ",SUMIFS(Bitácora!$Z$5:$Z$1036129,Bitácora!$D$5:$D$1036129,DB415,Bitácora!$AN$5:$AN$1036129,DR415,Bitácora!$E$5:$E$1036129,DH415,Bitácora!$AM$5:$AM$1036129,DW446))</f>
        <v xml:space="preserve"> </v>
      </c>
      <c r="EG446" s="615"/>
      <c r="EH446" s="615"/>
      <c r="EI446" s="615"/>
      <c r="EJ446" s="605" t="str">
        <f>IF(SUMIFS(Bitácora!$AA$5:$AA$1036129,Bitácora!$D$5:$D$1036129,DB415,Bitácora!$AN$5:$AN$1036129,DR415,Bitácora!$E$5:$E$1036129,DH415,Bitácora!$AM$5:$AM$1036129,DW446)=0," ",SUMIFS(Bitácora!$AA$5:$AA$1036129,Bitácora!$D$5:$D$1036129,DB415,Bitácora!$AN$5:$AN$1036129,DR415,Bitácora!$E$5:$E$1036129,DH415,Bitácora!$AM$5:$AM$1036129,DW446))</f>
        <v xml:space="preserve"> </v>
      </c>
      <c r="EK446" s="615"/>
      <c r="EL446" s="615"/>
      <c r="EM446" s="615"/>
      <c r="EN446" s="606" t="str">
        <f>IF(SUMIFS(Bitácora!$AE$5:$AE$1036129,Bitácora!$D$5:$D$1036129,DB415,Bitácora!$AN$5:$AN$1036129,DR415,Bitácora!$E$5:$E$1036129,DH415,Bitácora!$AM$5:$AM$1036129,DW446)=0," ",SUMIFS(Bitácora!$AC$5:$AC$1036129,Bitácora!$D$5:$D$1036129,DB415,Bitácora!$AN$5:$AN$1036129,DR415,Bitácora!$E$5:$E$1036129,DH415,Bitácora!$AM$5:$AM$1036129,DW446))</f>
        <v xml:space="preserve"> </v>
      </c>
      <c r="EO446" s="606"/>
      <c r="EP446" s="606"/>
      <c r="EQ446" s="606" t="str">
        <f>IF(SUMIFS(Bitácora!$AF$5:$AF$1036129,Bitácora!$D$5:$D$1036129,DB415,Bitácora!$AN$5:$AN$1036129,DR415,Bitácora!$E$5:$E$1036129,DH415,Bitácora!$AM$5:$AM$1036129,DW446)=0," ",SUMIFS(Bitácora!$AF$5:$AF$1036129,Bitácora!$D$5:$D$1036129,DB415,Bitácora!$AN$5:$AN$1036129,DR415,Bitácora!$E$5:$E$1036129,DH415,Bitácora!$AM$5:$AM$1036129,DW446))</f>
        <v xml:space="preserve"> </v>
      </c>
      <c r="ER446" s="617"/>
      <c r="ES446" s="617"/>
      <c r="ET446" s="632"/>
      <c r="EU446" s="630"/>
      <c r="EV446" s="1181"/>
      <c r="EW446" s="1181"/>
      <c r="EX446" s="1181"/>
      <c r="EY446" s="1181"/>
      <c r="EZ446" s="1181"/>
      <c r="FA446" s="1181"/>
      <c r="FB446" s="1181"/>
      <c r="FC446" s="1181"/>
      <c r="FD446" s="1181"/>
      <c r="FE446" s="1181"/>
      <c r="FF446" s="1181"/>
      <c r="FG446" s="1181"/>
      <c r="FH446" s="1182"/>
      <c r="FI446" s="642"/>
      <c r="FJ446" s="613"/>
      <c r="FK446" s="613"/>
      <c r="FL446" s="613"/>
      <c r="FM446" s="643"/>
      <c r="FN446" s="1134"/>
      <c r="FO446" s="1135"/>
      <c r="FP446" s="1135"/>
      <c r="FQ446" s="1135"/>
      <c r="FR446" s="1135"/>
      <c r="FS446" s="15"/>
      <c r="FT446" s="613" t="str">
        <f>IF(Portada!$A$1="www.fly-logics.com","OCT",0)</f>
        <v>OCT</v>
      </c>
      <c r="FU446" s="614"/>
      <c r="FV446" s="614"/>
      <c r="FW446" s="614"/>
      <c r="FX446" s="614"/>
      <c r="FY446" s="605" t="str">
        <f>IF(SUMIFS(Bitácora!$Y$5:$Y$1036129,Bitácora!$D$5:$D$1036129,EY415,Bitácora!$AN$5:$AN$1036129,FO415,Bitácora!$E$5:$E$1036129,FE415,Bitácora!$AM$5:$AM$1036129,FT446)=0," ",SUMIFS(Bitácora!$Y$5:$Y$1036129,Bitácora!$D$5:$D$1036129,EY415,Bitácora!$AN$5:$AN$1036129,FO415,Bitácora!$E$5:$E$1036129,FE415,Bitácora!$AM$5:$AM$1036129,FT446))</f>
        <v xml:space="preserve"> </v>
      </c>
      <c r="FZ446" s="615"/>
      <c r="GA446" s="615"/>
      <c r="GB446" s="615"/>
      <c r="GC446" s="605" t="str">
        <f>IF(SUMIFS(Bitácora!$Z$5:$Z$1036129,Bitácora!$D$5:$D$1036129,EY415,Bitácora!$AN$5:$AN$1036129,FO415,Bitácora!$E$5:$E$1036129,FE415,Bitácora!$AM$5:$AM$1036129,FT446)=0," ",SUMIFS(Bitácora!$Z$5:$Z$1036129,Bitácora!$D$5:$D$1036129,EY415,Bitácora!$AN$5:$AN$1036129,FO415,Bitácora!$E$5:$E$1036129,FE415,Bitácora!$AM$5:$AM$1036129,FT446))</f>
        <v xml:space="preserve"> </v>
      </c>
      <c r="GD446" s="615"/>
      <c r="GE446" s="615"/>
      <c r="GF446" s="615"/>
      <c r="GG446" s="605" t="str">
        <f>IF(SUMIFS(Bitácora!$AA$5:$AA$1036129,Bitácora!$D$5:$D$1036129,EY415,Bitácora!$AN$5:$AN$1036129,FO415,Bitácora!$E$5:$E$1036129,FE415,Bitácora!$AM$5:$AM$1036129,FT446)=0," ",SUMIFS(Bitácora!$AA$5:$AA$1036129,Bitácora!$D$5:$D$1036129,EY415,Bitácora!$AN$5:$AN$1036129,FO415,Bitácora!$E$5:$E$1036129,FE415,Bitácora!$AM$5:$AM$1036129,FT446))</f>
        <v xml:space="preserve"> </v>
      </c>
      <c r="GH446" s="615"/>
      <c r="GI446" s="615"/>
      <c r="GJ446" s="615"/>
      <c r="GK446" s="606" t="str">
        <f>IF(SUMIFS(Bitácora!$AE$5:$AE$1036129,Bitácora!$D$5:$D$1036129,EY415,Bitácora!$AN$5:$AN$1036129,FO415,Bitácora!$E$5:$E$1036129,FE415,Bitácora!$AM$5:$AM$1036129,FT446)=0," ",SUMIFS(Bitácora!$AC$5:$AC$1036129,Bitácora!$D$5:$D$1036129,EY415,Bitácora!$AN$5:$AN$1036129,FO415,Bitácora!$E$5:$E$1036129,FE415,Bitácora!$AM$5:$AM$1036129,FT446))</f>
        <v xml:space="preserve"> </v>
      </c>
      <c r="GL446" s="606"/>
      <c r="GM446" s="606"/>
      <c r="GN446" s="606" t="str">
        <f>IF(SUMIFS(Bitácora!$AF$5:$AF$1036129,Bitácora!$D$5:$D$1036129,EY415,Bitácora!$AN$5:$AN$1036129,FO415,Bitácora!$E$5:$E$1036129,FE415,Bitácora!$AM$5:$AM$1036129,FT446)=0," ",SUMIFS(Bitácora!$AF$5:$AF$1036129,Bitácora!$D$5:$D$1036129,EY415,Bitácora!$AN$5:$AN$1036129,FO415,Bitácora!$E$5:$E$1036129,FE415,Bitácora!$AM$5:$AM$1036129,FT446))</f>
        <v xml:space="preserve"> </v>
      </c>
      <c r="GO446" s="617"/>
      <c r="GP446" s="617"/>
      <c r="GQ446" s="632"/>
      <c r="GR446" s="6"/>
    </row>
    <row r="447" spans="1:200" ht="4.5" customHeight="1" x14ac:dyDescent="0.25">
      <c r="A447" s="244"/>
      <c r="B447" s="630"/>
      <c r="C447" s="625"/>
      <c r="D447" s="625"/>
      <c r="E447" s="625"/>
      <c r="F447" s="625"/>
      <c r="G447" s="625"/>
      <c r="H447" s="625"/>
      <c r="I447" s="625"/>
      <c r="J447" s="625"/>
      <c r="K447" s="625"/>
      <c r="L447" s="625"/>
      <c r="M447" s="625"/>
      <c r="N447" s="625"/>
      <c r="O447" s="625"/>
      <c r="P447" s="625"/>
      <c r="Q447" s="625"/>
      <c r="R447" s="625"/>
      <c r="S447" s="625"/>
      <c r="T447" s="625"/>
      <c r="U447" s="625"/>
      <c r="V447" s="625"/>
      <c r="W447" s="625"/>
      <c r="X447" s="625"/>
      <c r="Y447" s="625"/>
      <c r="Z447" s="15"/>
      <c r="AA447" s="614"/>
      <c r="AB447" s="614"/>
      <c r="AC447" s="614"/>
      <c r="AD447" s="614"/>
      <c r="AE447" s="614"/>
      <c r="AF447" s="615"/>
      <c r="AG447" s="616"/>
      <c r="AH447" s="616"/>
      <c r="AI447" s="615"/>
      <c r="AJ447" s="615"/>
      <c r="AK447" s="616"/>
      <c r="AL447" s="616"/>
      <c r="AM447" s="615"/>
      <c r="AN447" s="615"/>
      <c r="AO447" s="616"/>
      <c r="AP447" s="616"/>
      <c r="AQ447" s="615"/>
      <c r="AR447" s="606"/>
      <c r="AS447" s="606"/>
      <c r="AT447" s="606"/>
      <c r="AU447" s="617"/>
      <c r="AV447" s="618"/>
      <c r="AW447" s="617"/>
      <c r="AX447" s="632"/>
      <c r="AY447" s="630"/>
      <c r="AZ447" s="625"/>
      <c r="BA447" s="625"/>
      <c r="BB447" s="625"/>
      <c r="BC447" s="625"/>
      <c r="BD447" s="625"/>
      <c r="BE447" s="625"/>
      <c r="BF447" s="625"/>
      <c r="BG447" s="625"/>
      <c r="BH447" s="625"/>
      <c r="BI447" s="625"/>
      <c r="BJ447" s="625"/>
      <c r="BK447" s="625"/>
      <c r="BL447" s="625"/>
      <c r="BM447" s="625"/>
      <c r="BN447" s="625"/>
      <c r="BO447" s="625"/>
      <c r="BP447" s="625"/>
      <c r="BQ447" s="625"/>
      <c r="BR447" s="625"/>
      <c r="BS447" s="625"/>
      <c r="BT447" s="625"/>
      <c r="BU447" s="625"/>
      <c r="BV447" s="625"/>
      <c r="BW447" s="15"/>
      <c r="BX447" s="614"/>
      <c r="BY447" s="614"/>
      <c r="BZ447" s="614"/>
      <c r="CA447" s="614"/>
      <c r="CB447" s="614"/>
      <c r="CC447" s="615"/>
      <c r="CD447" s="616"/>
      <c r="CE447" s="616"/>
      <c r="CF447" s="615"/>
      <c r="CG447" s="615"/>
      <c r="CH447" s="616"/>
      <c r="CI447" s="616"/>
      <c r="CJ447" s="615"/>
      <c r="CK447" s="615"/>
      <c r="CL447" s="616"/>
      <c r="CM447" s="616"/>
      <c r="CN447" s="615"/>
      <c r="CO447" s="606"/>
      <c r="CP447" s="606"/>
      <c r="CQ447" s="606"/>
      <c r="CR447" s="617"/>
      <c r="CS447" s="618"/>
      <c r="CT447" s="617"/>
      <c r="CU447" s="632"/>
      <c r="CV447" s="276"/>
      <c r="CW447" s="244"/>
      <c r="CX447" s="630"/>
      <c r="CY447" s="625"/>
      <c r="CZ447" s="625"/>
      <c r="DA447" s="625"/>
      <c r="DB447" s="625"/>
      <c r="DC447" s="625"/>
      <c r="DD447" s="625"/>
      <c r="DE447" s="625"/>
      <c r="DF447" s="625"/>
      <c r="DG447" s="625"/>
      <c r="DH447" s="625"/>
      <c r="DI447" s="625"/>
      <c r="DJ447" s="625"/>
      <c r="DK447" s="625"/>
      <c r="DL447" s="625"/>
      <c r="DM447" s="625"/>
      <c r="DN447" s="625"/>
      <c r="DO447" s="625"/>
      <c r="DP447" s="625"/>
      <c r="DQ447" s="625"/>
      <c r="DR447" s="625"/>
      <c r="DS447" s="625"/>
      <c r="DT447" s="625"/>
      <c r="DU447" s="625"/>
      <c r="DV447" s="15"/>
      <c r="DW447" s="614"/>
      <c r="DX447" s="614"/>
      <c r="DY447" s="614"/>
      <c r="DZ447" s="614"/>
      <c r="EA447" s="614"/>
      <c r="EB447" s="615"/>
      <c r="EC447" s="616"/>
      <c r="ED447" s="616"/>
      <c r="EE447" s="615"/>
      <c r="EF447" s="615"/>
      <c r="EG447" s="616"/>
      <c r="EH447" s="616"/>
      <c r="EI447" s="615"/>
      <c r="EJ447" s="615"/>
      <c r="EK447" s="616"/>
      <c r="EL447" s="616"/>
      <c r="EM447" s="615"/>
      <c r="EN447" s="606"/>
      <c r="EO447" s="606"/>
      <c r="EP447" s="606"/>
      <c r="EQ447" s="617"/>
      <c r="ER447" s="618"/>
      <c r="ES447" s="617"/>
      <c r="ET447" s="632"/>
      <c r="EU447" s="630"/>
      <c r="EV447" s="625"/>
      <c r="EW447" s="625"/>
      <c r="EX447" s="625"/>
      <c r="EY447" s="625"/>
      <c r="EZ447" s="625"/>
      <c r="FA447" s="625"/>
      <c r="FB447" s="625"/>
      <c r="FC447" s="625"/>
      <c r="FD447" s="625"/>
      <c r="FE447" s="625"/>
      <c r="FF447" s="625"/>
      <c r="FG447" s="625"/>
      <c r="FH447" s="625"/>
      <c r="FI447" s="625"/>
      <c r="FJ447" s="625"/>
      <c r="FK447" s="625"/>
      <c r="FL447" s="625"/>
      <c r="FM447" s="625"/>
      <c r="FN447" s="625"/>
      <c r="FO447" s="625"/>
      <c r="FP447" s="625"/>
      <c r="FQ447" s="625"/>
      <c r="FR447" s="625"/>
      <c r="FS447" s="15"/>
      <c r="FT447" s="614"/>
      <c r="FU447" s="614"/>
      <c r="FV447" s="614"/>
      <c r="FW447" s="614"/>
      <c r="FX447" s="614"/>
      <c r="FY447" s="615"/>
      <c r="FZ447" s="616"/>
      <c r="GA447" s="616"/>
      <c r="GB447" s="615"/>
      <c r="GC447" s="615"/>
      <c r="GD447" s="616"/>
      <c r="GE447" s="616"/>
      <c r="GF447" s="615"/>
      <c r="GG447" s="615"/>
      <c r="GH447" s="616"/>
      <c r="GI447" s="616"/>
      <c r="GJ447" s="615"/>
      <c r="GK447" s="606"/>
      <c r="GL447" s="606"/>
      <c r="GM447" s="606"/>
      <c r="GN447" s="617"/>
      <c r="GO447" s="618"/>
      <c r="GP447" s="617"/>
      <c r="GQ447" s="632"/>
      <c r="GR447" s="6"/>
    </row>
    <row r="448" spans="1:200" ht="13.5" customHeight="1" x14ac:dyDescent="0.25">
      <c r="A448" s="244"/>
      <c r="B448" s="599"/>
      <c r="C448" s="1159" t="str">
        <f>IF(Portada!$A$1="www.fly-logics.com","ILS",0)</f>
        <v>ILS</v>
      </c>
      <c r="D448" s="1159"/>
      <c r="E448" s="1159"/>
      <c r="F448" s="1159"/>
      <c r="G448" s="1159"/>
      <c r="H448" s="625"/>
      <c r="I448" s="622" t="str">
        <f>IF(Portada!$A$1="www.fly-logics.com","VFR",0)</f>
        <v>VFR</v>
      </c>
      <c r="J448" s="622"/>
      <c r="K448" s="622"/>
      <c r="L448" s="622"/>
      <c r="M448" s="622"/>
      <c r="N448" s="625"/>
      <c r="O448" s="631" t="str">
        <f>IF(Portada!$A$1="www.fly-logics.com","ADF",0)</f>
        <v>ADF</v>
      </c>
      <c r="P448" s="631"/>
      <c r="Q448" s="631"/>
      <c r="R448" s="631"/>
      <c r="S448" s="631"/>
      <c r="T448" s="625"/>
      <c r="U448" s="622" t="str">
        <f>IF(Portada!$A$1="www.fly-logics.com","VOR",0)</f>
        <v>VOR</v>
      </c>
      <c r="V448" s="622"/>
      <c r="W448" s="622"/>
      <c r="X448" s="622"/>
      <c r="Y448" s="622"/>
      <c r="Z448" s="15"/>
      <c r="AA448" s="614"/>
      <c r="AB448" s="614"/>
      <c r="AC448" s="614"/>
      <c r="AD448" s="614"/>
      <c r="AE448" s="614"/>
      <c r="AF448" s="615"/>
      <c r="AG448" s="615"/>
      <c r="AH448" s="615"/>
      <c r="AI448" s="615"/>
      <c r="AJ448" s="615"/>
      <c r="AK448" s="615"/>
      <c r="AL448" s="615"/>
      <c r="AM448" s="615"/>
      <c r="AN448" s="615"/>
      <c r="AO448" s="615"/>
      <c r="AP448" s="615"/>
      <c r="AQ448" s="615"/>
      <c r="AR448" s="606"/>
      <c r="AS448" s="606"/>
      <c r="AT448" s="606"/>
      <c r="AU448" s="617"/>
      <c r="AV448" s="617"/>
      <c r="AW448" s="617"/>
      <c r="AX448" s="632"/>
      <c r="AY448" s="599"/>
      <c r="AZ448" s="1159" t="str">
        <f>IF(Portada!$A$1="www.fly-logics.com","ILS",0)</f>
        <v>ILS</v>
      </c>
      <c r="BA448" s="1159"/>
      <c r="BB448" s="1159"/>
      <c r="BC448" s="1159"/>
      <c r="BD448" s="1159"/>
      <c r="BE448" s="625"/>
      <c r="BF448" s="622" t="str">
        <f>IF(Portada!$A$1="www.fly-logics.com","VFR",0)</f>
        <v>VFR</v>
      </c>
      <c r="BG448" s="622"/>
      <c r="BH448" s="622"/>
      <c r="BI448" s="622"/>
      <c r="BJ448" s="622"/>
      <c r="BK448" s="625"/>
      <c r="BL448" s="631" t="str">
        <f>IF(Portada!$A$1="www.fly-logics.com","ADF",0)</f>
        <v>ADF</v>
      </c>
      <c r="BM448" s="631"/>
      <c r="BN448" s="631"/>
      <c r="BO448" s="631"/>
      <c r="BP448" s="631"/>
      <c r="BQ448" s="625"/>
      <c r="BR448" s="622" t="str">
        <f>IF(Portada!$A$1="www.fly-logics.com","VOR",0)</f>
        <v>VOR</v>
      </c>
      <c r="BS448" s="622"/>
      <c r="BT448" s="622"/>
      <c r="BU448" s="622"/>
      <c r="BV448" s="622"/>
      <c r="BW448" s="15"/>
      <c r="BX448" s="614"/>
      <c r="BY448" s="614"/>
      <c r="BZ448" s="614"/>
      <c r="CA448" s="614"/>
      <c r="CB448" s="614"/>
      <c r="CC448" s="615"/>
      <c r="CD448" s="615"/>
      <c r="CE448" s="615"/>
      <c r="CF448" s="615"/>
      <c r="CG448" s="615"/>
      <c r="CH448" s="615"/>
      <c r="CI448" s="615"/>
      <c r="CJ448" s="615"/>
      <c r="CK448" s="615"/>
      <c r="CL448" s="615"/>
      <c r="CM448" s="615"/>
      <c r="CN448" s="615"/>
      <c r="CO448" s="606"/>
      <c r="CP448" s="606"/>
      <c r="CQ448" s="606"/>
      <c r="CR448" s="617"/>
      <c r="CS448" s="617"/>
      <c r="CT448" s="617"/>
      <c r="CU448" s="632"/>
      <c r="CV448" s="276"/>
      <c r="CW448" s="244"/>
      <c r="CX448" s="599"/>
      <c r="CY448" s="1159" t="str">
        <f>IF(Portada!$A$1="www.fly-logics.com","ILS",0)</f>
        <v>ILS</v>
      </c>
      <c r="CZ448" s="1159"/>
      <c r="DA448" s="1159"/>
      <c r="DB448" s="1159"/>
      <c r="DC448" s="1159"/>
      <c r="DD448" s="625"/>
      <c r="DE448" s="622" t="str">
        <f>IF(Portada!$A$1="www.fly-logics.com","VFR",0)</f>
        <v>VFR</v>
      </c>
      <c r="DF448" s="622"/>
      <c r="DG448" s="622"/>
      <c r="DH448" s="622"/>
      <c r="DI448" s="622"/>
      <c r="DJ448" s="625"/>
      <c r="DK448" s="631" t="str">
        <f>IF(Portada!$A$1="www.fly-logics.com","ADF",0)</f>
        <v>ADF</v>
      </c>
      <c r="DL448" s="631"/>
      <c r="DM448" s="631"/>
      <c r="DN448" s="631"/>
      <c r="DO448" s="631"/>
      <c r="DP448" s="625"/>
      <c r="DQ448" s="622" t="str">
        <f>IF(Portada!$A$1="www.fly-logics.com","VOR",0)</f>
        <v>VOR</v>
      </c>
      <c r="DR448" s="622"/>
      <c r="DS448" s="622"/>
      <c r="DT448" s="622"/>
      <c r="DU448" s="622"/>
      <c r="DV448" s="15"/>
      <c r="DW448" s="614"/>
      <c r="DX448" s="614"/>
      <c r="DY448" s="614"/>
      <c r="DZ448" s="614"/>
      <c r="EA448" s="614"/>
      <c r="EB448" s="615"/>
      <c r="EC448" s="615"/>
      <c r="ED448" s="615"/>
      <c r="EE448" s="615"/>
      <c r="EF448" s="615"/>
      <c r="EG448" s="615"/>
      <c r="EH448" s="615"/>
      <c r="EI448" s="615"/>
      <c r="EJ448" s="615"/>
      <c r="EK448" s="615"/>
      <c r="EL448" s="615"/>
      <c r="EM448" s="615"/>
      <c r="EN448" s="606"/>
      <c r="EO448" s="606"/>
      <c r="EP448" s="606"/>
      <c r="EQ448" s="617"/>
      <c r="ER448" s="617"/>
      <c r="ES448" s="617"/>
      <c r="ET448" s="632"/>
      <c r="EU448" s="599"/>
      <c r="EV448" s="1159" t="str">
        <f>IF(Portada!$A$1="www.fly-logics.com","ILS",0)</f>
        <v>ILS</v>
      </c>
      <c r="EW448" s="1159"/>
      <c r="EX448" s="1159"/>
      <c r="EY448" s="1159"/>
      <c r="EZ448" s="1159"/>
      <c r="FA448" s="625"/>
      <c r="FB448" s="622" t="str">
        <f>IF(Portada!$A$1="www.fly-logics.com","VFR",0)</f>
        <v>VFR</v>
      </c>
      <c r="FC448" s="622"/>
      <c r="FD448" s="622"/>
      <c r="FE448" s="622"/>
      <c r="FF448" s="622"/>
      <c r="FG448" s="625"/>
      <c r="FH448" s="631" t="str">
        <f>IF(Portada!$A$1="www.fly-logics.com","ADF",0)</f>
        <v>ADF</v>
      </c>
      <c r="FI448" s="631"/>
      <c r="FJ448" s="631"/>
      <c r="FK448" s="631"/>
      <c r="FL448" s="631"/>
      <c r="FM448" s="625"/>
      <c r="FN448" s="622" t="str">
        <f>IF(Portada!$A$1="www.fly-logics.com","VOR",0)</f>
        <v>VOR</v>
      </c>
      <c r="FO448" s="622"/>
      <c r="FP448" s="622"/>
      <c r="FQ448" s="622"/>
      <c r="FR448" s="622"/>
      <c r="FS448" s="15"/>
      <c r="FT448" s="614"/>
      <c r="FU448" s="614"/>
      <c r="FV448" s="614"/>
      <c r="FW448" s="614"/>
      <c r="FX448" s="614"/>
      <c r="FY448" s="615"/>
      <c r="FZ448" s="615"/>
      <c r="GA448" s="615"/>
      <c r="GB448" s="615"/>
      <c r="GC448" s="615"/>
      <c r="GD448" s="615"/>
      <c r="GE448" s="615"/>
      <c r="GF448" s="615"/>
      <c r="GG448" s="615"/>
      <c r="GH448" s="615"/>
      <c r="GI448" s="615"/>
      <c r="GJ448" s="615"/>
      <c r="GK448" s="606"/>
      <c r="GL448" s="606"/>
      <c r="GM448" s="606"/>
      <c r="GN448" s="617"/>
      <c r="GO448" s="617"/>
      <c r="GP448" s="617"/>
      <c r="GQ448" s="632"/>
      <c r="GR448" s="6"/>
    </row>
    <row r="449" spans="1:200" ht="8.85" customHeight="1" x14ac:dyDescent="0.25">
      <c r="A449" s="244"/>
      <c r="B449" s="599"/>
      <c r="C449" s="1160" t="str">
        <f>IFERROR(SUM(IF(SUMIFS(Bitácora!$AG$5:$AG$1036129,Bitácora!$D$5:$D$1036129,F415,Bitácora!$AN$5:$AN$1036129,V415,Bitácora!$AH$5:$AH$1036129,C448,Bitácora!$E$5:$E$1036129,L415)=0," ",SUMIFS(Bitácora!$AG$5:$AG$1036129,Bitácora!$D$5:$D$1036129,F415,Bitácora!$AN$5:$AN$1036129,V415,Bitácora!$AH$5:$AH$1036129,C448,Bitácora!$E$5:$E$1036129,L415)),F453,N453,V453)," ")</f>
        <v xml:space="preserve"> </v>
      </c>
      <c r="D449" s="1160"/>
      <c r="E449" s="1160"/>
      <c r="F449" s="1160"/>
      <c r="G449" s="1160"/>
      <c r="H449" s="625"/>
      <c r="I449" s="1160" t="str">
        <f>IF(SUMIFS(Bitácora!$AG$5:$AG$1036129,Bitácora!$D$5:$D$1036129,F415,Bitácora!$AN$5:$AN$1036129,V415,Bitácora!$AH$5:$AH$1036129,I448,Bitácora!$E$5:$E$1036129,L415)=0," ",SUMIFS(Bitácora!$AG$5:$AG$1036129,Bitácora!$D$5:$D$1036129,F415,Bitácora!$AN$5:$AN$1036129,V415,Bitácora!$AH$5:$AH$1036129,I448,Bitácora!$E$5:$E$1036129,L415))</f>
        <v xml:space="preserve"> </v>
      </c>
      <c r="J449" s="1160"/>
      <c r="K449" s="1160"/>
      <c r="L449" s="1160"/>
      <c r="M449" s="1160"/>
      <c r="N449" s="625"/>
      <c r="O449" s="1160" t="str">
        <f>IF(SUMIFS(Bitácora!$AG$5:$AG$1036129,Bitácora!$D$5:$D$1036129,F415,Bitácora!$AN$5:$AN$1036129,V415,Bitácora!$AH$5:$AH$1036129,O448,Bitácora!$E$5:$E$1036129,L415)=0," ",SUMIFS(Bitácora!$AG$5:$AG$1036129,Bitácora!$D$5:$D$1036129,F415,Bitácora!$AN$5:$AN$1036129,V415,Bitácora!$AH$5:$AH$1036129,O448,Bitácora!$E$5:$E$1036129,L415))</f>
        <v xml:space="preserve"> </v>
      </c>
      <c r="P449" s="1160"/>
      <c r="Q449" s="1160"/>
      <c r="R449" s="1160"/>
      <c r="S449" s="1160"/>
      <c r="T449" s="625"/>
      <c r="U449" s="1160" t="str">
        <f>IF(SUMIFS(Bitácora!$AG$5:$AG$1036129,Bitácora!$D$5:$D$1036129,F415,Bitácora!$AN$5:$AN$1036129,V415,Bitácora!$AH$5:$AH$1036129,U448,Bitácora!$E$5:$E$1036129,L415)=0," ",SUMIFS(Bitácora!$AG$5:$AG$1036129,Bitácora!$D$5:$D$1036129,F415,Bitácora!$AN$5:$AN$1036129,V415,Bitácora!$AH$5:$AH$1036129,U448,Bitácora!$E$5:$E$1036129,L415))</f>
        <v xml:space="preserve"> </v>
      </c>
      <c r="V449" s="1160"/>
      <c r="W449" s="1160"/>
      <c r="X449" s="1160"/>
      <c r="Y449" s="1160"/>
      <c r="Z449" s="15"/>
      <c r="AA449" s="613" t="str">
        <f>IF(Portada!$A$1="www.fly-logics.com","NOV",0)</f>
        <v>NOV</v>
      </c>
      <c r="AB449" s="613"/>
      <c r="AC449" s="613"/>
      <c r="AD449" s="613"/>
      <c r="AE449" s="613"/>
      <c r="AF449" s="605" t="str">
        <f>IF(SUMIFS(Bitácora!$Y$5:$Y$1036129,Bitácora!$D$5:$D$1036129,F415,Bitácora!$AN$5:$AN$1036129,V415,Bitácora!$E$5:$E$1036129,L415,Bitácora!$AM$5:$AM$1036129,AA449)=0," ",SUMIFS(Bitácora!$Y$5:$Y$1036129,Bitácora!$D$5:$D$1036129,F415,Bitácora!$AN$5:$AN$1036129,V415,Bitácora!$E$5:$E$1036129,L415,Bitácora!$AM$5:$AM$1036129,AA449))</f>
        <v xml:space="preserve"> </v>
      </c>
      <c r="AG449" s="605"/>
      <c r="AH449" s="605"/>
      <c r="AI449" s="605"/>
      <c r="AJ449" s="605" t="str">
        <f>IF(SUMIFS(Bitácora!$Z$5:$Z$1036129,Bitácora!$D$5:$D$1036129,F415,Bitácora!$AN$5:$AN$1036129,V415,Bitácora!$E$5:$E$1036129,L415,Bitácora!$AM$5:$AM$1036129,AA449)=0," ",SUMIFS(Bitácora!$Z$5:$Z$1036129,Bitácora!$D$5:$D$1036129,F415,Bitácora!$AN$5:$AN$1036129,V415,Bitácora!$E$5:$E$1036129,L415,Bitácora!$AM$5:$AM$1036129,AA449))</f>
        <v xml:space="preserve"> </v>
      </c>
      <c r="AK449" s="605"/>
      <c r="AL449" s="605"/>
      <c r="AM449" s="605"/>
      <c r="AN449" s="605" t="str">
        <f>IF(SUMIFS(Bitácora!$AA$5:$AA$1036129,Bitácora!$D$5:$D$1036129,F415,Bitácora!$AN$5:$AN$1036129,V415,Bitácora!$E$5:$E$1036129,L415,Bitácora!$AM$5:$AM$1036129,AA449)=0," ",SUMIFS(Bitácora!$AA$5:$AA$1036129,Bitácora!$D$5:$D$1036129,F415,Bitácora!$AN$5:$AN$1036129,V415,Bitácora!$E$5:$E$1036129,L415,Bitácora!$AM$5:$AM$1036129,AA449))</f>
        <v xml:space="preserve"> </v>
      </c>
      <c r="AO449" s="605"/>
      <c r="AP449" s="605"/>
      <c r="AQ449" s="605"/>
      <c r="AR449" s="606" t="str">
        <f>IF(SUMIFS(Bitácora!$AE$5:$AE$1036129,Bitácora!$D$5:$D$1036129,F415,Bitácora!$AN$5:$AN$1036129,V415,Bitácora!$E$5:$E$1036129,L415,Bitácora!$AM$5:$AM$1036129,AA449)=0," ",SUMIFS(Bitácora!$AC$5:$AC$1036129,Bitácora!$D$5:$D$1036129,F415,Bitácora!$AN$5:$AN$1036129,V415,Bitácora!$E$5:$E$1036129,L415,Bitácora!$AM$5:$AM$1036129,AA449))</f>
        <v xml:space="preserve"> </v>
      </c>
      <c r="AS449" s="606"/>
      <c r="AT449" s="606"/>
      <c r="AU449" s="606" t="str">
        <f>IF(SUMIFS(Bitácora!$AF$5:$AF$1036129,Bitácora!$D$5:$D$1036129,F415,Bitácora!$AN$5:$AN$1036129,V415,Bitácora!$E$5:$E$1036129,L415,Bitácora!$AM$5:$AM$1036129,AA449)=0," ",SUMIFS(Bitácora!$AF$5:$AF$1036129,Bitácora!$D$5:$D$1036129,F415,Bitácora!$AN$5:$AN$1036129,V415,Bitácora!$E$5:$E$1036129,L415,Bitácora!$AM$5:$AM$1036129,AA449))</f>
        <v xml:space="preserve"> </v>
      </c>
      <c r="AV449" s="606"/>
      <c r="AW449" s="606"/>
      <c r="AX449" s="632"/>
      <c r="AY449" s="599"/>
      <c r="AZ449" s="1160" t="str">
        <f>IFERROR(SUM(IF(SUMIFS(Bitácora!$AG$5:$AG$1036129,Bitácora!$D$5:$D$1036129,BC415,Bitácora!$AN$5:$AN$1036129,BS415,Bitácora!$AH$5:$AH$1036129,AZ448,Bitácora!$E$5:$E$1036129,BI415)=0," ",SUMIFS(Bitácora!$AG$5:$AG$1036129,Bitácora!$D$5:$D$1036129,BC415,Bitácora!$AN$5:$AN$1036129,BS415,Bitácora!$AH$5:$AH$1036129,AZ448,Bitácora!$E$5:$E$1036129,BI415)),BC453,BK453,BS453)," ")</f>
        <v xml:space="preserve"> </v>
      </c>
      <c r="BA449" s="1160"/>
      <c r="BB449" s="1160"/>
      <c r="BC449" s="1160"/>
      <c r="BD449" s="1160"/>
      <c r="BE449" s="625"/>
      <c r="BF449" s="1160" t="str">
        <f>IF(SUMIFS(Bitácora!$AG$5:$AG$1036129,Bitácora!$D$5:$D$1036129,BC415,Bitácora!$AN$5:$AN$1036129,BS415,Bitácora!$AH$5:$AH$1036129,BF448,Bitácora!$E$5:$E$1036129,BI415)=0," ",SUMIFS(Bitácora!$AG$5:$AG$1036129,Bitácora!$D$5:$D$1036129,BC415,Bitácora!$AN$5:$AN$1036129,BS415,Bitácora!$AH$5:$AH$1036129,BF448,Bitácora!$E$5:$E$1036129,BI415))</f>
        <v xml:space="preserve"> </v>
      </c>
      <c r="BG449" s="1160"/>
      <c r="BH449" s="1160"/>
      <c r="BI449" s="1160"/>
      <c r="BJ449" s="1160"/>
      <c r="BK449" s="625"/>
      <c r="BL449" s="1160" t="str">
        <f>IF(SUMIFS(Bitácora!$AG$5:$AG$1036129,Bitácora!$D$5:$D$1036129,BC415,Bitácora!$AN$5:$AN$1036129,BS415,Bitácora!$AH$5:$AH$1036129,BL448,Bitácora!$E$5:$E$1036129,BI415)=0," ",SUMIFS(Bitácora!$AG$5:$AG$1036129,Bitácora!$D$5:$D$1036129,BC415,Bitácora!$AN$5:$AN$1036129,BS415,Bitácora!$AH$5:$AH$1036129,BL448,Bitácora!$E$5:$E$1036129,BI415))</f>
        <v xml:space="preserve"> </v>
      </c>
      <c r="BM449" s="1160"/>
      <c r="BN449" s="1160"/>
      <c r="BO449" s="1160"/>
      <c r="BP449" s="1160"/>
      <c r="BQ449" s="625"/>
      <c r="BR449" s="1160" t="str">
        <f>IF(SUMIFS(Bitácora!$AG$5:$AG$1036129,Bitácora!$D$5:$D$1036129,BC415,Bitácora!$AN$5:$AN$1036129,BS415,Bitácora!$AH$5:$AH$1036129,BR448,Bitácora!$E$5:$E$1036129,BI415)=0," ",SUMIFS(Bitácora!$AG$5:$AG$1036129,Bitácora!$D$5:$D$1036129,BC415,Bitácora!$AN$5:$AN$1036129,BS415,Bitácora!$AH$5:$AH$1036129,BR448,Bitácora!$E$5:$E$1036129,BI415))</f>
        <v xml:space="preserve"> </v>
      </c>
      <c r="BS449" s="1160"/>
      <c r="BT449" s="1160"/>
      <c r="BU449" s="1160"/>
      <c r="BV449" s="1160"/>
      <c r="BW449" s="15"/>
      <c r="BX449" s="613" t="str">
        <f>IF(Portada!$A$1="www.fly-logics.com","NOV",0)</f>
        <v>NOV</v>
      </c>
      <c r="BY449" s="613"/>
      <c r="BZ449" s="613"/>
      <c r="CA449" s="613"/>
      <c r="CB449" s="613"/>
      <c r="CC449" s="605" t="str">
        <f>IF(SUMIFS(Bitácora!$Y$5:$Y$1036129,Bitácora!$D$5:$D$1036129,BC415,Bitácora!$AN$5:$AN$1036129,BS415,Bitácora!$E$5:$E$1036129,BI415,Bitácora!$AM$5:$AM$1036129,BX449)=0," ",SUMIFS(Bitácora!$Y$5:$Y$1036129,Bitácora!$D$5:$D$1036129,BC415,Bitácora!$AN$5:$AN$1036129,BS415,Bitácora!$E$5:$E$1036129,BI415,Bitácora!$AM$5:$AM$1036129,BX449))</f>
        <v xml:space="preserve"> </v>
      </c>
      <c r="CD449" s="605"/>
      <c r="CE449" s="605"/>
      <c r="CF449" s="605"/>
      <c r="CG449" s="605" t="str">
        <f>IF(SUMIFS(Bitácora!$Z$5:$Z$1036129,Bitácora!$D$5:$D$1036129,BC415,Bitácora!$AN$5:$AN$1036129,BS415,Bitácora!$E$5:$E$1036129,BI415,Bitácora!$AM$5:$AM$1036129,BX449)=0," ",SUMIFS(Bitácora!$Z$5:$Z$1036129,Bitácora!$D$5:$D$1036129,BC415,Bitácora!$AN$5:$AN$1036129,BS415,Bitácora!$E$5:$E$1036129,BI415,Bitácora!$AM$5:$AM$1036129,BX449))</f>
        <v xml:space="preserve"> </v>
      </c>
      <c r="CH449" s="605"/>
      <c r="CI449" s="605"/>
      <c r="CJ449" s="605"/>
      <c r="CK449" s="605" t="str">
        <f>IF(SUMIFS(Bitácora!$AA$5:$AA$1036129,Bitácora!$D$5:$D$1036129,BC415,Bitácora!$AN$5:$AN$1036129,BS415,Bitácora!$E$5:$E$1036129,BI415,Bitácora!$AM$5:$AM$1036129,BX449)=0," ",SUMIFS(Bitácora!$AA$5:$AA$1036129,Bitácora!$D$5:$D$1036129,BC415,Bitácora!$AN$5:$AN$1036129,BS415,Bitácora!$E$5:$E$1036129,BI415,Bitácora!$AM$5:$AM$1036129,BX449))</f>
        <v xml:space="preserve"> </v>
      </c>
      <c r="CL449" s="605"/>
      <c r="CM449" s="605"/>
      <c r="CN449" s="605"/>
      <c r="CO449" s="606" t="str">
        <f>IF(SUMIFS(Bitácora!$AE$5:$AE$1036129,Bitácora!$D$5:$D$1036129,BC415,Bitácora!$AN$5:$AN$1036129,BS415,Bitácora!$E$5:$E$1036129,BI415,Bitácora!$AM$5:$AM$1036129,BX449)=0," ",SUMIFS(Bitácora!$AC$5:$AC$1036129,Bitácora!$D$5:$D$1036129,BC415,Bitácora!$AN$5:$AN$1036129,BS415,Bitácora!$E$5:$E$1036129,BI415,Bitácora!$AM$5:$AM$1036129,BX449))</f>
        <v xml:space="preserve"> </v>
      </c>
      <c r="CP449" s="606"/>
      <c r="CQ449" s="606"/>
      <c r="CR449" s="606" t="str">
        <f>IF(SUMIFS(Bitácora!$AF$5:$AF$1036129,Bitácora!$D$5:$D$1036129,BC415,Bitácora!$AN$5:$AN$1036129,BS415,Bitácora!$E$5:$E$1036129,BI415,Bitácora!$AM$5:$AM$1036129,BX449)=0," ",SUMIFS(Bitácora!$AF$5:$AF$1036129,Bitácora!$D$5:$D$1036129,BC415,Bitácora!$AN$5:$AN$1036129,BS415,Bitácora!$E$5:$E$1036129,BI415,Bitácora!$AM$5:$AM$1036129,BX449))</f>
        <v xml:space="preserve"> </v>
      </c>
      <c r="CS449" s="606"/>
      <c r="CT449" s="606"/>
      <c r="CU449" s="632"/>
      <c r="CV449" s="278"/>
      <c r="CW449" s="244"/>
      <c r="CX449" s="599"/>
      <c r="CY449" s="1160" t="str">
        <f>IFERROR(SUM(IF(SUMIFS(Bitácora!$AG$5:$AG$1036129,Bitácora!$D$5:$D$1036129,DB415,Bitácora!$AN$5:$AN$1036129,DR415,Bitácora!$AH$5:$AH$1036129,CY448,Bitácora!$E$5:$E$1036129,DH415)=0," ",SUMIFS(Bitácora!$AG$5:$AG$1036129,Bitácora!$D$5:$D$1036129,DB415,Bitácora!$AN$5:$AN$1036129,DR415,Bitácora!$AH$5:$AH$1036129,CY448,Bitácora!$E$5:$E$1036129,DH415)),DB453,DJ453,DR453)," ")</f>
        <v xml:space="preserve"> </v>
      </c>
      <c r="CZ449" s="1160"/>
      <c r="DA449" s="1160"/>
      <c r="DB449" s="1160"/>
      <c r="DC449" s="1160"/>
      <c r="DD449" s="625"/>
      <c r="DE449" s="1160" t="str">
        <f>IF(SUMIFS(Bitácora!$AG$5:$AG$1036129,Bitácora!$D$5:$D$1036129,DB415,Bitácora!$AN$5:$AN$1036129,DR415,Bitácora!$AH$5:$AH$1036129,DE448,Bitácora!$E$5:$E$1036129,DH415)=0," ",SUMIFS(Bitácora!$AG$5:$AG$1036129,Bitácora!$D$5:$D$1036129,DB415,Bitácora!$AN$5:$AN$1036129,DR415,Bitácora!$AH$5:$AH$1036129,DE448,Bitácora!$E$5:$E$1036129,DH415))</f>
        <v xml:space="preserve"> </v>
      </c>
      <c r="DF449" s="1160"/>
      <c r="DG449" s="1160"/>
      <c r="DH449" s="1160"/>
      <c r="DI449" s="1160"/>
      <c r="DJ449" s="625"/>
      <c r="DK449" s="1160" t="str">
        <f>IF(SUMIFS(Bitácora!$AG$5:$AG$1036129,Bitácora!$D$5:$D$1036129,DB415,Bitácora!$AN$5:$AN$1036129,DR415,Bitácora!$AH$5:$AH$1036129,DK448,Bitácora!$E$5:$E$1036129,DH415)=0," ",SUMIFS(Bitácora!$AG$5:$AG$1036129,Bitácora!$D$5:$D$1036129,DB415,Bitácora!$AN$5:$AN$1036129,DR415,Bitácora!$AH$5:$AH$1036129,DK448,Bitácora!$E$5:$E$1036129,DH415))</f>
        <v xml:space="preserve"> </v>
      </c>
      <c r="DL449" s="1160"/>
      <c r="DM449" s="1160"/>
      <c r="DN449" s="1160"/>
      <c r="DO449" s="1160"/>
      <c r="DP449" s="625"/>
      <c r="DQ449" s="1160" t="str">
        <f>IF(SUMIFS(Bitácora!$AG$5:$AG$1036129,Bitácora!$D$5:$D$1036129,DB415,Bitácora!$AN$5:$AN$1036129,DR415,Bitácora!$AH$5:$AH$1036129,DQ448,Bitácora!$E$5:$E$1036129,DH415)=0," ",SUMIFS(Bitácora!$AG$5:$AG$1036129,Bitácora!$D$5:$D$1036129,DB415,Bitácora!$AN$5:$AN$1036129,DR415,Bitácora!$AH$5:$AH$1036129,DQ448,Bitácora!$E$5:$E$1036129,DH415))</f>
        <v xml:space="preserve"> </v>
      </c>
      <c r="DR449" s="1160"/>
      <c r="DS449" s="1160"/>
      <c r="DT449" s="1160"/>
      <c r="DU449" s="1160"/>
      <c r="DV449" s="15"/>
      <c r="DW449" s="613" t="str">
        <f>IF(Portada!$A$1="www.fly-logics.com","NOV",0)</f>
        <v>NOV</v>
      </c>
      <c r="DX449" s="613"/>
      <c r="DY449" s="613"/>
      <c r="DZ449" s="613"/>
      <c r="EA449" s="613"/>
      <c r="EB449" s="605" t="str">
        <f>IF(SUMIFS(Bitácora!$Y$5:$Y$1036129,Bitácora!$D$5:$D$1036129,DB415,Bitácora!$AN$5:$AN$1036129,DR415,Bitácora!$E$5:$E$1036129,DH415,Bitácora!$AM$5:$AM$1036129,DW449)=0," ",SUMIFS(Bitácora!$Y$5:$Y$1036129,Bitácora!$D$5:$D$1036129,DB415,Bitácora!$AN$5:$AN$1036129,DR415,Bitácora!$E$5:$E$1036129,DH415,Bitácora!$AM$5:$AM$1036129,DW449))</f>
        <v xml:space="preserve"> </v>
      </c>
      <c r="EC449" s="605"/>
      <c r="ED449" s="605"/>
      <c r="EE449" s="605"/>
      <c r="EF449" s="605" t="str">
        <f>IF(SUMIFS(Bitácora!$Z$5:$Z$1036129,Bitácora!$D$5:$D$1036129,DB415,Bitácora!$AN$5:$AN$1036129,DR415,Bitácora!$E$5:$E$1036129,DH415,Bitácora!$AM$5:$AM$1036129,DW449)=0," ",SUMIFS(Bitácora!$Z$5:$Z$1036129,Bitácora!$D$5:$D$1036129,DB415,Bitácora!$AN$5:$AN$1036129,DR415,Bitácora!$E$5:$E$1036129,DH415,Bitácora!$AM$5:$AM$1036129,DW449))</f>
        <v xml:space="preserve"> </v>
      </c>
      <c r="EG449" s="605"/>
      <c r="EH449" s="605"/>
      <c r="EI449" s="605"/>
      <c r="EJ449" s="605" t="str">
        <f>IF(SUMIFS(Bitácora!$AA$5:$AA$1036129,Bitácora!$D$5:$D$1036129,DB415,Bitácora!$AN$5:$AN$1036129,DR415,Bitácora!$E$5:$E$1036129,DH415,Bitácora!$AM$5:$AM$1036129,DW449)=0," ",SUMIFS(Bitácora!$AA$5:$AA$1036129,Bitácora!$D$5:$D$1036129,DB415,Bitácora!$AN$5:$AN$1036129,DR415,Bitácora!$E$5:$E$1036129,DH415,Bitácora!$AM$5:$AM$1036129,DW449))</f>
        <v xml:space="preserve"> </v>
      </c>
      <c r="EK449" s="605"/>
      <c r="EL449" s="605"/>
      <c r="EM449" s="605"/>
      <c r="EN449" s="606" t="str">
        <f>IF(SUMIFS(Bitácora!$AE$5:$AE$1036129,Bitácora!$D$5:$D$1036129,DB415,Bitácora!$AN$5:$AN$1036129,DR415,Bitácora!$E$5:$E$1036129,DH415,Bitácora!$AM$5:$AM$1036129,DW449)=0," ",SUMIFS(Bitácora!$AC$5:$AC$1036129,Bitácora!$D$5:$D$1036129,DB415,Bitácora!$AN$5:$AN$1036129,DR415,Bitácora!$E$5:$E$1036129,DH415,Bitácora!$AM$5:$AM$1036129,DW449))</f>
        <v xml:space="preserve"> </v>
      </c>
      <c r="EO449" s="606"/>
      <c r="EP449" s="606"/>
      <c r="EQ449" s="606" t="str">
        <f>IF(SUMIFS(Bitácora!$AF$5:$AF$1036129,Bitácora!$D$5:$D$1036129,DB415,Bitácora!$AN$5:$AN$1036129,DR415,Bitácora!$E$5:$E$1036129,DH415,Bitácora!$AM$5:$AM$1036129,DW449)=0," ",SUMIFS(Bitácora!$AF$5:$AF$1036129,Bitácora!$D$5:$D$1036129,DB415,Bitácora!$AN$5:$AN$1036129,DR415,Bitácora!$E$5:$E$1036129,DH415,Bitácora!$AM$5:$AM$1036129,DW449))</f>
        <v xml:space="preserve"> </v>
      </c>
      <c r="ER449" s="606"/>
      <c r="ES449" s="606"/>
      <c r="ET449" s="632"/>
      <c r="EU449" s="599"/>
      <c r="EV449" s="1160" t="str">
        <f>IFERROR(SUM(IF(SUMIFS(Bitácora!$AG$5:$AG$1036129,Bitácora!$D$5:$D$1036129,EY415,Bitácora!$AN$5:$AN$1036129,FO415,Bitácora!$AH$5:$AH$1036129,EV448,Bitácora!$E$5:$E$1036129,FE415)=0," ",SUMIFS(Bitácora!$AG$5:$AG$1036129,Bitácora!$D$5:$D$1036129,EY415,Bitácora!$AN$5:$AN$1036129,FO415,Bitácora!$AH$5:$AH$1036129,EV448,Bitácora!$E$5:$E$1036129,FE415)),EY453,FG453,FO453)," ")</f>
        <v xml:space="preserve"> </v>
      </c>
      <c r="EW449" s="1160"/>
      <c r="EX449" s="1160"/>
      <c r="EY449" s="1160"/>
      <c r="EZ449" s="1160"/>
      <c r="FA449" s="625"/>
      <c r="FB449" s="1160" t="str">
        <f>IF(SUMIFS(Bitácora!$AG$5:$AG$1036129,Bitácora!$D$5:$D$1036129,EY415,Bitácora!$AN$5:$AN$1036129,FO415,Bitácora!$AH$5:$AH$1036129,FB448,Bitácora!$E$5:$E$1036129,FE415)=0," ",SUMIFS(Bitácora!$AG$5:$AG$1036129,Bitácora!$D$5:$D$1036129,EY415,Bitácora!$AN$5:$AN$1036129,FO415,Bitácora!$AH$5:$AH$1036129,FB448,Bitácora!$E$5:$E$1036129,FE415))</f>
        <v xml:space="preserve"> </v>
      </c>
      <c r="FC449" s="1160"/>
      <c r="FD449" s="1160"/>
      <c r="FE449" s="1160"/>
      <c r="FF449" s="1160"/>
      <c r="FG449" s="625"/>
      <c r="FH449" s="1160" t="str">
        <f>IF(SUMIFS(Bitácora!$AG$5:$AG$1036129,Bitácora!$D$5:$D$1036129,EY415,Bitácora!$AN$5:$AN$1036129,FO415,Bitácora!$AH$5:$AH$1036129,FH448,Bitácora!$E$5:$E$1036129,FE415)=0," ",SUMIFS(Bitácora!$AG$5:$AG$1036129,Bitácora!$D$5:$D$1036129,EY415,Bitácora!$AN$5:$AN$1036129,FO415,Bitácora!$AH$5:$AH$1036129,FH448,Bitácora!$E$5:$E$1036129,FE415))</f>
        <v xml:space="preserve"> </v>
      </c>
      <c r="FI449" s="1160"/>
      <c r="FJ449" s="1160"/>
      <c r="FK449" s="1160"/>
      <c r="FL449" s="1160"/>
      <c r="FM449" s="625"/>
      <c r="FN449" s="1160" t="str">
        <f>IF(SUMIFS(Bitácora!$AG$5:$AG$1036129,Bitácora!$D$5:$D$1036129,EY415,Bitácora!$AN$5:$AN$1036129,FO415,Bitácora!$AH$5:$AH$1036129,FN448,Bitácora!$E$5:$E$1036129,FE415)=0," ",SUMIFS(Bitácora!$AG$5:$AG$1036129,Bitácora!$D$5:$D$1036129,EY415,Bitácora!$AN$5:$AN$1036129,FO415,Bitácora!$AH$5:$AH$1036129,FN448,Bitácora!$E$5:$E$1036129,FE415))</f>
        <v xml:space="preserve"> </v>
      </c>
      <c r="FO449" s="1160"/>
      <c r="FP449" s="1160"/>
      <c r="FQ449" s="1160"/>
      <c r="FR449" s="1160"/>
      <c r="FS449" s="15"/>
      <c r="FT449" s="613" t="str">
        <f>IF(Portada!$A$1="www.fly-logics.com","NOV",0)</f>
        <v>NOV</v>
      </c>
      <c r="FU449" s="613"/>
      <c r="FV449" s="613"/>
      <c r="FW449" s="613"/>
      <c r="FX449" s="613"/>
      <c r="FY449" s="605" t="str">
        <f>IF(SUMIFS(Bitácora!$Y$5:$Y$1036129,Bitácora!$D$5:$D$1036129,EY415,Bitácora!$AN$5:$AN$1036129,FO415,Bitácora!$E$5:$E$1036129,FE415,Bitácora!$AM$5:$AM$1036129,FT449)=0," ",SUMIFS(Bitácora!$Y$5:$Y$1036129,Bitácora!$D$5:$D$1036129,EY415,Bitácora!$AN$5:$AN$1036129,FO415,Bitácora!$E$5:$E$1036129,FE415,Bitácora!$AM$5:$AM$1036129,FT449))</f>
        <v xml:space="preserve"> </v>
      </c>
      <c r="FZ449" s="605"/>
      <c r="GA449" s="605"/>
      <c r="GB449" s="605"/>
      <c r="GC449" s="605" t="str">
        <f>IF(SUMIFS(Bitácora!$Z$5:$Z$1036129,Bitácora!$D$5:$D$1036129,EY415,Bitácora!$AN$5:$AN$1036129,FO415,Bitácora!$E$5:$E$1036129,FE415,Bitácora!$AM$5:$AM$1036129,FT449)=0," ",SUMIFS(Bitácora!$Z$5:$Z$1036129,Bitácora!$D$5:$D$1036129,EY415,Bitácora!$AN$5:$AN$1036129,FO415,Bitácora!$E$5:$E$1036129,FE415,Bitácora!$AM$5:$AM$1036129,FT449))</f>
        <v xml:space="preserve"> </v>
      </c>
      <c r="GD449" s="605"/>
      <c r="GE449" s="605"/>
      <c r="GF449" s="605"/>
      <c r="GG449" s="605" t="str">
        <f>IF(SUMIFS(Bitácora!$AA$5:$AA$1036129,Bitácora!$D$5:$D$1036129,EY415,Bitácora!$AN$5:$AN$1036129,FO415,Bitácora!$E$5:$E$1036129,FE415,Bitácora!$AM$5:$AM$1036129,FT449)=0," ",SUMIFS(Bitácora!$AA$5:$AA$1036129,Bitácora!$D$5:$D$1036129,EY415,Bitácora!$AN$5:$AN$1036129,FO415,Bitácora!$E$5:$E$1036129,FE415,Bitácora!$AM$5:$AM$1036129,FT449))</f>
        <v xml:space="preserve"> </v>
      </c>
      <c r="GH449" s="605"/>
      <c r="GI449" s="605"/>
      <c r="GJ449" s="605"/>
      <c r="GK449" s="606" t="str">
        <f>IF(SUMIFS(Bitácora!$AE$5:$AE$1036129,Bitácora!$D$5:$D$1036129,EY415,Bitácora!$AN$5:$AN$1036129,FO415,Bitácora!$E$5:$E$1036129,FE415,Bitácora!$AM$5:$AM$1036129,FT449)=0," ",SUMIFS(Bitácora!$AC$5:$AC$1036129,Bitácora!$D$5:$D$1036129,EY415,Bitácora!$AN$5:$AN$1036129,FO415,Bitácora!$E$5:$E$1036129,FE415,Bitácora!$AM$5:$AM$1036129,FT449))</f>
        <v xml:space="preserve"> </v>
      </c>
      <c r="GL449" s="606"/>
      <c r="GM449" s="606"/>
      <c r="GN449" s="606" t="str">
        <f>IF(SUMIFS(Bitácora!$AF$5:$AF$1036129,Bitácora!$D$5:$D$1036129,EY415,Bitácora!$AN$5:$AN$1036129,FO415,Bitácora!$E$5:$E$1036129,FE415,Bitácora!$AM$5:$AM$1036129,FT449)=0," ",SUMIFS(Bitácora!$AF$5:$AF$1036129,Bitácora!$D$5:$D$1036129,EY415,Bitácora!$AN$5:$AN$1036129,FO415,Bitácora!$E$5:$E$1036129,FE415,Bitácora!$AM$5:$AM$1036129,FT449))</f>
        <v xml:space="preserve"> </v>
      </c>
      <c r="GO449" s="606"/>
      <c r="GP449" s="606"/>
      <c r="GQ449" s="632"/>
      <c r="GR449" s="6"/>
    </row>
    <row r="450" spans="1:200" ht="6.75" customHeight="1" x14ac:dyDescent="0.25">
      <c r="A450" s="244"/>
      <c r="B450" s="599"/>
      <c r="C450" s="1161"/>
      <c r="D450" s="1161"/>
      <c r="E450" s="1161"/>
      <c r="F450" s="1161"/>
      <c r="G450" s="1161"/>
      <c r="H450" s="625"/>
      <c r="I450" s="1161"/>
      <c r="J450" s="1161"/>
      <c r="K450" s="1161"/>
      <c r="L450" s="1161"/>
      <c r="M450" s="1161"/>
      <c r="N450" s="625"/>
      <c r="O450" s="1161"/>
      <c r="P450" s="1161"/>
      <c r="Q450" s="1161"/>
      <c r="R450" s="1161"/>
      <c r="S450" s="1161"/>
      <c r="T450" s="625"/>
      <c r="U450" s="1161"/>
      <c r="V450" s="1161"/>
      <c r="W450" s="1161"/>
      <c r="X450" s="1161"/>
      <c r="Y450" s="1161"/>
      <c r="Z450" s="15"/>
      <c r="AA450" s="613"/>
      <c r="AB450" s="613"/>
      <c r="AC450" s="613"/>
      <c r="AD450" s="613"/>
      <c r="AE450" s="613"/>
      <c r="AF450" s="605"/>
      <c r="AG450" s="605"/>
      <c r="AH450" s="605"/>
      <c r="AI450" s="605"/>
      <c r="AJ450" s="605"/>
      <c r="AK450" s="605"/>
      <c r="AL450" s="605"/>
      <c r="AM450" s="605"/>
      <c r="AN450" s="605"/>
      <c r="AO450" s="605"/>
      <c r="AP450" s="605"/>
      <c r="AQ450" s="605"/>
      <c r="AR450" s="606"/>
      <c r="AS450" s="606"/>
      <c r="AT450" s="606"/>
      <c r="AU450" s="606"/>
      <c r="AV450" s="606"/>
      <c r="AW450" s="606"/>
      <c r="AX450" s="632"/>
      <c r="AY450" s="599"/>
      <c r="AZ450" s="1161"/>
      <c r="BA450" s="1161"/>
      <c r="BB450" s="1161"/>
      <c r="BC450" s="1161"/>
      <c r="BD450" s="1161"/>
      <c r="BE450" s="625"/>
      <c r="BF450" s="1161"/>
      <c r="BG450" s="1161"/>
      <c r="BH450" s="1161"/>
      <c r="BI450" s="1161"/>
      <c r="BJ450" s="1161"/>
      <c r="BK450" s="625"/>
      <c r="BL450" s="1161"/>
      <c r="BM450" s="1161"/>
      <c r="BN450" s="1161"/>
      <c r="BO450" s="1161"/>
      <c r="BP450" s="1161"/>
      <c r="BQ450" s="625"/>
      <c r="BR450" s="1161"/>
      <c r="BS450" s="1161"/>
      <c r="BT450" s="1161"/>
      <c r="BU450" s="1161"/>
      <c r="BV450" s="1161"/>
      <c r="BW450" s="15"/>
      <c r="BX450" s="613"/>
      <c r="BY450" s="613"/>
      <c r="BZ450" s="613"/>
      <c r="CA450" s="613"/>
      <c r="CB450" s="613"/>
      <c r="CC450" s="605"/>
      <c r="CD450" s="605"/>
      <c r="CE450" s="605"/>
      <c r="CF450" s="605"/>
      <c r="CG450" s="605"/>
      <c r="CH450" s="605"/>
      <c r="CI450" s="605"/>
      <c r="CJ450" s="605"/>
      <c r="CK450" s="605"/>
      <c r="CL450" s="605"/>
      <c r="CM450" s="605"/>
      <c r="CN450" s="605"/>
      <c r="CO450" s="606"/>
      <c r="CP450" s="606"/>
      <c r="CQ450" s="606"/>
      <c r="CR450" s="606"/>
      <c r="CS450" s="606"/>
      <c r="CT450" s="606"/>
      <c r="CU450" s="632"/>
      <c r="CV450" s="278"/>
      <c r="CW450" s="244"/>
      <c r="CX450" s="599"/>
      <c r="CY450" s="1161"/>
      <c r="CZ450" s="1161"/>
      <c r="DA450" s="1161"/>
      <c r="DB450" s="1161"/>
      <c r="DC450" s="1161"/>
      <c r="DD450" s="625"/>
      <c r="DE450" s="1161"/>
      <c r="DF450" s="1161"/>
      <c r="DG450" s="1161"/>
      <c r="DH450" s="1161"/>
      <c r="DI450" s="1161"/>
      <c r="DJ450" s="625"/>
      <c r="DK450" s="1161"/>
      <c r="DL450" s="1161"/>
      <c r="DM450" s="1161"/>
      <c r="DN450" s="1161"/>
      <c r="DO450" s="1161"/>
      <c r="DP450" s="625"/>
      <c r="DQ450" s="1161"/>
      <c r="DR450" s="1161"/>
      <c r="DS450" s="1161"/>
      <c r="DT450" s="1161"/>
      <c r="DU450" s="1161"/>
      <c r="DV450" s="15"/>
      <c r="DW450" s="613"/>
      <c r="DX450" s="613"/>
      <c r="DY450" s="613"/>
      <c r="DZ450" s="613"/>
      <c r="EA450" s="613"/>
      <c r="EB450" s="605"/>
      <c r="EC450" s="605"/>
      <c r="ED450" s="605"/>
      <c r="EE450" s="605"/>
      <c r="EF450" s="605"/>
      <c r="EG450" s="605"/>
      <c r="EH450" s="605"/>
      <c r="EI450" s="605"/>
      <c r="EJ450" s="605"/>
      <c r="EK450" s="605"/>
      <c r="EL450" s="605"/>
      <c r="EM450" s="605"/>
      <c r="EN450" s="606"/>
      <c r="EO450" s="606"/>
      <c r="EP450" s="606"/>
      <c r="EQ450" s="606"/>
      <c r="ER450" s="606"/>
      <c r="ES450" s="606"/>
      <c r="ET450" s="632"/>
      <c r="EU450" s="599"/>
      <c r="EV450" s="1161"/>
      <c r="EW450" s="1161"/>
      <c r="EX450" s="1161"/>
      <c r="EY450" s="1161"/>
      <c r="EZ450" s="1161"/>
      <c r="FA450" s="625"/>
      <c r="FB450" s="1161"/>
      <c r="FC450" s="1161"/>
      <c r="FD450" s="1161"/>
      <c r="FE450" s="1161"/>
      <c r="FF450" s="1161"/>
      <c r="FG450" s="625"/>
      <c r="FH450" s="1161"/>
      <c r="FI450" s="1161"/>
      <c r="FJ450" s="1161"/>
      <c r="FK450" s="1161"/>
      <c r="FL450" s="1161"/>
      <c r="FM450" s="625"/>
      <c r="FN450" s="1161"/>
      <c r="FO450" s="1161"/>
      <c r="FP450" s="1161"/>
      <c r="FQ450" s="1161"/>
      <c r="FR450" s="1161"/>
      <c r="FS450" s="15"/>
      <c r="FT450" s="613"/>
      <c r="FU450" s="613"/>
      <c r="FV450" s="613"/>
      <c r="FW450" s="613"/>
      <c r="FX450" s="613"/>
      <c r="FY450" s="605"/>
      <c r="FZ450" s="605"/>
      <c r="GA450" s="605"/>
      <c r="GB450" s="605"/>
      <c r="GC450" s="605"/>
      <c r="GD450" s="605"/>
      <c r="GE450" s="605"/>
      <c r="GF450" s="605"/>
      <c r="GG450" s="605"/>
      <c r="GH450" s="605"/>
      <c r="GI450" s="605"/>
      <c r="GJ450" s="605"/>
      <c r="GK450" s="606"/>
      <c r="GL450" s="606"/>
      <c r="GM450" s="606"/>
      <c r="GN450" s="606"/>
      <c r="GO450" s="606"/>
      <c r="GP450" s="606"/>
      <c r="GQ450" s="632"/>
      <c r="GR450" s="6"/>
    </row>
    <row r="451" spans="1:200" ht="3" customHeight="1" x14ac:dyDescent="0.25">
      <c r="A451" s="244"/>
      <c r="B451" s="599"/>
      <c r="C451" s="1161"/>
      <c r="D451" s="1161"/>
      <c r="E451" s="1161"/>
      <c r="F451" s="1161"/>
      <c r="G451" s="1161"/>
      <c r="H451" s="625"/>
      <c r="I451" s="1161"/>
      <c r="J451" s="1161"/>
      <c r="K451" s="1161"/>
      <c r="L451" s="1161"/>
      <c r="M451" s="1161"/>
      <c r="N451" s="625"/>
      <c r="O451" s="1161"/>
      <c r="P451" s="1161"/>
      <c r="Q451" s="1161"/>
      <c r="R451" s="1161"/>
      <c r="S451" s="1161"/>
      <c r="T451" s="625"/>
      <c r="U451" s="1161"/>
      <c r="V451" s="1161"/>
      <c r="W451" s="1161"/>
      <c r="X451" s="1161"/>
      <c r="Y451" s="1161"/>
      <c r="Z451" s="15"/>
      <c r="AA451" s="613"/>
      <c r="AB451" s="613"/>
      <c r="AC451" s="613"/>
      <c r="AD451" s="613"/>
      <c r="AE451" s="613"/>
      <c r="AF451" s="605"/>
      <c r="AG451" s="605"/>
      <c r="AH451" s="605"/>
      <c r="AI451" s="605"/>
      <c r="AJ451" s="605"/>
      <c r="AK451" s="605"/>
      <c r="AL451" s="605"/>
      <c r="AM451" s="605"/>
      <c r="AN451" s="605"/>
      <c r="AO451" s="605"/>
      <c r="AP451" s="605"/>
      <c r="AQ451" s="605"/>
      <c r="AR451" s="606"/>
      <c r="AS451" s="606"/>
      <c r="AT451" s="606"/>
      <c r="AU451" s="606"/>
      <c r="AV451" s="606"/>
      <c r="AW451" s="606"/>
      <c r="AX451" s="632"/>
      <c r="AY451" s="599"/>
      <c r="AZ451" s="1161"/>
      <c r="BA451" s="1161"/>
      <c r="BB451" s="1161"/>
      <c r="BC451" s="1161"/>
      <c r="BD451" s="1161"/>
      <c r="BE451" s="625"/>
      <c r="BF451" s="1161"/>
      <c r="BG451" s="1161"/>
      <c r="BH451" s="1161"/>
      <c r="BI451" s="1161"/>
      <c r="BJ451" s="1161"/>
      <c r="BK451" s="625"/>
      <c r="BL451" s="1161"/>
      <c r="BM451" s="1161"/>
      <c r="BN451" s="1161"/>
      <c r="BO451" s="1161"/>
      <c r="BP451" s="1161"/>
      <c r="BQ451" s="625"/>
      <c r="BR451" s="1161"/>
      <c r="BS451" s="1161"/>
      <c r="BT451" s="1161"/>
      <c r="BU451" s="1161"/>
      <c r="BV451" s="1161"/>
      <c r="BW451" s="15"/>
      <c r="BX451" s="613"/>
      <c r="BY451" s="613"/>
      <c r="BZ451" s="613"/>
      <c r="CA451" s="613"/>
      <c r="CB451" s="613"/>
      <c r="CC451" s="605"/>
      <c r="CD451" s="605"/>
      <c r="CE451" s="605"/>
      <c r="CF451" s="605"/>
      <c r="CG451" s="605"/>
      <c r="CH451" s="605"/>
      <c r="CI451" s="605"/>
      <c r="CJ451" s="605"/>
      <c r="CK451" s="605"/>
      <c r="CL451" s="605"/>
      <c r="CM451" s="605"/>
      <c r="CN451" s="605"/>
      <c r="CO451" s="606"/>
      <c r="CP451" s="606"/>
      <c r="CQ451" s="606"/>
      <c r="CR451" s="606"/>
      <c r="CS451" s="606"/>
      <c r="CT451" s="606"/>
      <c r="CU451" s="632"/>
      <c r="CV451" s="278"/>
      <c r="CW451" s="244"/>
      <c r="CX451" s="599"/>
      <c r="CY451" s="1161"/>
      <c r="CZ451" s="1161"/>
      <c r="DA451" s="1161"/>
      <c r="DB451" s="1161"/>
      <c r="DC451" s="1161"/>
      <c r="DD451" s="625"/>
      <c r="DE451" s="1161"/>
      <c r="DF451" s="1161"/>
      <c r="DG451" s="1161"/>
      <c r="DH451" s="1161"/>
      <c r="DI451" s="1161"/>
      <c r="DJ451" s="625"/>
      <c r="DK451" s="1161"/>
      <c r="DL451" s="1161"/>
      <c r="DM451" s="1161"/>
      <c r="DN451" s="1161"/>
      <c r="DO451" s="1161"/>
      <c r="DP451" s="625"/>
      <c r="DQ451" s="1161"/>
      <c r="DR451" s="1161"/>
      <c r="DS451" s="1161"/>
      <c r="DT451" s="1161"/>
      <c r="DU451" s="1161"/>
      <c r="DV451" s="15"/>
      <c r="DW451" s="613"/>
      <c r="DX451" s="613"/>
      <c r="DY451" s="613"/>
      <c r="DZ451" s="613"/>
      <c r="EA451" s="613"/>
      <c r="EB451" s="605"/>
      <c r="EC451" s="605"/>
      <c r="ED451" s="605"/>
      <c r="EE451" s="605"/>
      <c r="EF451" s="605"/>
      <c r="EG451" s="605"/>
      <c r="EH451" s="605"/>
      <c r="EI451" s="605"/>
      <c r="EJ451" s="605"/>
      <c r="EK451" s="605"/>
      <c r="EL451" s="605"/>
      <c r="EM451" s="605"/>
      <c r="EN451" s="606"/>
      <c r="EO451" s="606"/>
      <c r="EP451" s="606"/>
      <c r="EQ451" s="606"/>
      <c r="ER451" s="606"/>
      <c r="ES451" s="606"/>
      <c r="ET451" s="632"/>
      <c r="EU451" s="599"/>
      <c r="EV451" s="1161"/>
      <c r="EW451" s="1161"/>
      <c r="EX451" s="1161"/>
      <c r="EY451" s="1161"/>
      <c r="EZ451" s="1161"/>
      <c r="FA451" s="625"/>
      <c r="FB451" s="1161"/>
      <c r="FC451" s="1161"/>
      <c r="FD451" s="1161"/>
      <c r="FE451" s="1161"/>
      <c r="FF451" s="1161"/>
      <c r="FG451" s="625"/>
      <c r="FH451" s="1161"/>
      <c r="FI451" s="1161"/>
      <c r="FJ451" s="1161"/>
      <c r="FK451" s="1161"/>
      <c r="FL451" s="1161"/>
      <c r="FM451" s="625"/>
      <c r="FN451" s="1161"/>
      <c r="FO451" s="1161"/>
      <c r="FP451" s="1161"/>
      <c r="FQ451" s="1161"/>
      <c r="FR451" s="1161"/>
      <c r="FS451" s="15"/>
      <c r="FT451" s="613"/>
      <c r="FU451" s="613"/>
      <c r="FV451" s="613"/>
      <c r="FW451" s="613"/>
      <c r="FX451" s="613"/>
      <c r="FY451" s="605"/>
      <c r="FZ451" s="605"/>
      <c r="GA451" s="605"/>
      <c r="GB451" s="605"/>
      <c r="GC451" s="605"/>
      <c r="GD451" s="605"/>
      <c r="GE451" s="605"/>
      <c r="GF451" s="605"/>
      <c r="GG451" s="605"/>
      <c r="GH451" s="605"/>
      <c r="GI451" s="605"/>
      <c r="GJ451" s="605"/>
      <c r="GK451" s="606"/>
      <c r="GL451" s="606"/>
      <c r="GM451" s="606"/>
      <c r="GN451" s="606"/>
      <c r="GO451" s="606"/>
      <c r="GP451" s="606"/>
      <c r="GQ451" s="632"/>
      <c r="GR451" s="6"/>
    </row>
    <row r="452" spans="1:200" ht="6" customHeight="1" x14ac:dyDescent="0.25">
      <c r="A452" s="244"/>
      <c r="B452" s="599"/>
      <c r="C452" s="601"/>
      <c r="D452" s="601"/>
      <c r="E452" s="601"/>
      <c r="F452" s="601"/>
      <c r="G452" s="601"/>
      <c r="H452" s="601"/>
      <c r="I452" s="601"/>
      <c r="J452" s="601"/>
      <c r="K452" s="601"/>
      <c r="L452" s="601"/>
      <c r="M452" s="601"/>
      <c r="N452" s="601"/>
      <c r="O452" s="601"/>
      <c r="P452" s="601"/>
      <c r="Q452" s="601"/>
      <c r="R452" s="601"/>
      <c r="S452" s="601"/>
      <c r="T452" s="601"/>
      <c r="U452" s="601"/>
      <c r="V452" s="601"/>
      <c r="W452" s="601"/>
      <c r="X452" s="601"/>
      <c r="Y452" s="601"/>
      <c r="Z452" s="602"/>
      <c r="AA452" s="613"/>
      <c r="AB452" s="613"/>
      <c r="AC452" s="613"/>
      <c r="AD452" s="613"/>
      <c r="AE452" s="613"/>
      <c r="AF452" s="605"/>
      <c r="AG452" s="605"/>
      <c r="AH452" s="605"/>
      <c r="AI452" s="605"/>
      <c r="AJ452" s="605"/>
      <c r="AK452" s="605"/>
      <c r="AL452" s="605"/>
      <c r="AM452" s="605"/>
      <c r="AN452" s="605"/>
      <c r="AO452" s="605"/>
      <c r="AP452" s="605"/>
      <c r="AQ452" s="605"/>
      <c r="AR452" s="606"/>
      <c r="AS452" s="606"/>
      <c r="AT452" s="606"/>
      <c r="AU452" s="606"/>
      <c r="AV452" s="606"/>
      <c r="AW452" s="606"/>
      <c r="AX452" s="632"/>
      <c r="AY452" s="599"/>
      <c r="AZ452" s="601"/>
      <c r="BA452" s="601"/>
      <c r="BB452" s="601"/>
      <c r="BC452" s="601"/>
      <c r="BD452" s="601"/>
      <c r="BE452" s="601"/>
      <c r="BF452" s="601"/>
      <c r="BG452" s="601"/>
      <c r="BH452" s="601"/>
      <c r="BI452" s="601"/>
      <c r="BJ452" s="601"/>
      <c r="BK452" s="601"/>
      <c r="BL452" s="601"/>
      <c r="BM452" s="601"/>
      <c r="BN452" s="601"/>
      <c r="BO452" s="601"/>
      <c r="BP452" s="601"/>
      <c r="BQ452" s="601"/>
      <c r="BR452" s="601"/>
      <c r="BS452" s="601"/>
      <c r="BT452" s="601"/>
      <c r="BU452" s="601"/>
      <c r="BV452" s="601"/>
      <c r="BW452" s="602"/>
      <c r="BX452" s="613"/>
      <c r="BY452" s="613"/>
      <c r="BZ452" s="613"/>
      <c r="CA452" s="613"/>
      <c r="CB452" s="613"/>
      <c r="CC452" s="605"/>
      <c r="CD452" s="605"/>
      <c r="CE452" s="605"/>
      <c r="CF452" s="605"/>
      <c r="CG452" s="605"/>
      <c r="CH452" s="605"/>
      <c r="CI452" s="605"/>
      <c r="CJ452" s="605"/>
      <c r="CK452" s="605"/>
      <c r="CL452" s="605"/>
      <c r="CM452" s="605"/>
      <c r="CN452" s="605"/>
      <c r="CO452" s="606"/>
      <c r="CP452" s="606"/>
      <c r="CQ452" s="606"/>
      <c r="CR452" s="606"/>
      <c r="CS452" s="606"/>
      <c r="CT452" s="606"/>
      <c r="CU452" s="632"/>
      <c r="CV452" s="278"/>
      <c r="CW452" s="244"/>
      <c r="CX452" s="599"/>
      <c r="CY452" s="601"/>
      <c r="CZ452" s="601"/>
      <c r="DA452" s="601"/>
      <c r="DB452" s="601"/>
      <c r="DC452" s="601"/>
      <c r="DD452" s="601"/>
      <c r="DE452" s="601"/>
      <c r="DF452" s="601"/>
      <c r="DG452" s="601"/>
      <c r="DH452" s="601"/>
      <c r="DI452" s="601"/>
      <c r="DJ452" s="601"/>
      <c r="DK452" s="601"/>
      <c r="DL452" s="601"/>
      <c r="DM452" s="601"/>
      <c r="DN452" s="601"/>
      <c r="DO452" s="601"/>
      <c r="DP452" s="601"/>
      <c r="DQ452" s="601"/>
      <c r="DR452" s="601"/>
      <c r="DS452" s="601"/>
      <c r="DT452" s="601"/>
      <c r="DU452" s="601"/>
      <c r="DV452" s="602"/>
      <c r="DW452" s="613"/>
      <c r="DX452" s="613"/>
      <c r="DY452" s="613"/>
      <c r="DZ452" s="613"/>
      <c r="EA452" s="613"/>
      <c r="EB452" s="605"/>
      <c r="EC452" s="605"/>
      <c r="ED452" s="605"/>
      <c r="EE452" s="605"/>
      <c r="EF452" s="605"/>
      <c r="EG452" s="605"/>
      <c r="EH452" s="605"/>
      <c r="EI452" s="605"/>
      <c r="EJ452" s="605"/>
      <c r="EK452" s="605"/>
      <c r="EL452" s="605"/>
      <c r="EM452" s="605"/>
      <c r="EN452" s="606"/>
      <c r="EO452" s="606"/>
      <c r="EP452" s="606"/>
      <c r="EQ452" s="606"/>
      <c r="ER452" s="606"/>
      <c r="ES452" s="606"/>
      <c r="ET452" s="632"/>
      <c r="EU452" s="599"/>
      <c r="EV452" s="601"/>
      <c r="EW452" s="601"/>
      <c r="EX452" s="601"/>
      <c r="EY452" s="601"/>
      <c r="EZ452" s="601"/>
      <c r="FA452" s="601"/>
      <c r="FB452" s="601"/>
      <c r="FC452" s="601"/>
      <c r="FD452" s="601"/>
      <c r="FE452" s="601"/>
      <c r="FF452" s="601"/>
      <c r="FG452" s="601"/>
      <c r="FH452" s="601"/>
      <c r="FI452" s="601"/>
      <c r="FJ452" s="601"/>
      <c r="FK452" s="601"/>
      <c r="FL452" s="601"/>
      <c r="FM452" s="601"/>
      <c r="FN452" s="601"/>
      <c r="FO452" s="601"/>
      <c r="FP452" s="601"/>
      <c r="FQ452" s="601"/>
      <c r="FR452" s="601"/>
      <c r="FS452" s="602"/>
      <c r="FT452" s="613"/>
      <c r="FU452" s="613"/>
      <c r="FV452" s="613"/>
      <c r="FW452" s="613"/>
      <c r="FX452" s="613"/>
      <c r="FY452" s="605"/>
      <c r="FZ452" s="605"/>
      <c r="GA452" s="605"/>
      <c r="GB452" s="605"/>
      <c r="GC452" s="605"/>
      <c r="GD452" s="605"/>
      <c r="GE452" s="605"/>
      <c r="GF452" s="605"/>
      <c r="GG452" s="605"/>
      <c r="GH452" s="605"/>
      <c r="GI452" s="605"/>
      <c r="GJ452" s="605"/>
      <c r="GK452" s="606"/>
      <c r="GL452" s="606"/>
      <c r="GM452" s="606"/>
      <c r="GN452" s="606"/>
      <c r="GO452" s="606"/>
      <c r="GP452" s="606"/>
      <c r="GQ452" s="632"/>
      <c r="GR452" s="6"/>
    </row>
    <row r="453" spans="1:200" ht="16.5" customHeight="1" x14ac:dyDescent="0.25">
      <c r="A453" s="244"/>
      <c r="B453" s="599"/>
      <c r="C453" s="1162" t="s">
        <v>59</v>
      </c>
      <c r="D453" s="1162"/>
      <c r="E453" s="1163"/>
      <c r="F453" s="1164" t="str">
        <f>IF(SUMIFS(Bitácora!$AG$5:$AG$1036129,Bitácora!$D$5:$D$1036129,F415,Bitácora!$AN$5:$AN$1036129,V415,Bitácora!$AH$5:$AH$1036129,"CAT I",Bitácora!$E$5:$E$1036129,L415)=0," ",SUMIFS(Bitácora!$AG$5:$AG$1036129,Bitácora!$D$5:$D$1036129,F415,Bitácora!$AN$5:$AN$1036129,V415,Bitácora!$AH$5:$AH$1036129,"CAT I",Bitácora!$E$5:$E$1036129,L415))</f>
        <v xml:space="preserve"> </v>
      </c>
      <c r="G453" s="1165"/>
      <c r="H453" s="1165"/>
      <c r="I453" s="1165"/>
      <c r="J453" s="241"/>
      <c r="K453" s="1162" t="s">
        <v>58</v>
      </c>
      <c r="L453" s="1162"/>
      <c r="M453" s="1163"/>
      <c r="N453" s="1166" t="str">
        <f>IF(SUMIFS(Bitácora!$AG$5:$AG$1036129,Bitácora!$D$5:$D$1036129,F415,Bitácora!$AN$5:$AN$1036129,V415,Bitácora!$AH$5:$AH$1036129,"CAT II",Bitácora!$E$5:$E$1036129,L415)=0," ",SUMIFS(Bitácora!$AG$5:$AG$1036129,Bitácora!$D$5:$D$1036129,F415,Bitácora!$AN$5:$AN$1036129,V415,Bitácora!$AH$5:$AH$1036129,"CAT II",Bitácora!$E$5:$E$1036129,L415))</f>
        <v xml:space="preserve"> </v>
      </c>
      <c r="O453" s="1167"/>
      <c r="P453" s="1167"/>
      <c r="Q453" s="1167"/>
      <c r="R453" s="241"/>
      <c r="S453" s="1162" t="s">
        <v>61</v>
      </c>
      <c r="T453" s="1162"/>
      <c r="U453" s="1163"/>
      <c r="V453" s="1166" t="str">
        <f>IF(SUMIFS(Bitácora!$AG$5:$AG$1036129,Bitácora!$D$5:$D$1036129,F415,Bitácora!$AN$5:$AN$1036129,V415,Bitácora!$AH$5:$AH$1036129,"CAT III",Bitácora!$E$5:$E$1036129,L415)=0," ",SUMIFS(Bitácora!$AG$5:$AG$1036129,Bitácora!$D$5:$D$1036129,F415,Bitácora!$AN$5:$AN$1036129,V415,Bitácora!$AH$5:$AH$1036129,"CAT III",Bitácora!$E$5:$E$1036129,L415))</f>
        <v xml:space="preserve"> </v>
      </c>
      <c r="W453" s="1167"/>
      <c r="X453" s="1167"/>
      <c r="Y453" s="1167"/>
      <c r="Z453" s="260"/>
      <c r="AA453" s="613" t="str">
        <f>IF(Portada!$A$1="www.fly-logics.com","DIC",0)</f>
        <v>DIC</v>
      </c>
      <c r="AB453" s="613"/>
      <c r="AC453" s="613"/>
      <c r="AD453" s="613"/>
      <c r="AE453" s="613"/>
      <c r="AF453" s="605" t="str">
        <f>IF(SUMIFS(Bitácora!$Y$5:$Y$1036129,Bitácora!$D$5:$D$1036129,F415,Bitácora!$AN$5:$AN$1036129,V415,Bitácora!$E$5:$E$1036129,L415,Bitácora!$AM$5:$AM$1036129,AA453)=0," ",SUMIFS(Bitácora!$Y$5:$Y$1036129,Bitácora!$D$5:$D$1036129,F415,Bitácora!$AN$5:$AN$1036129,V415,Bitácora!$E$5:$E$1036129,L415,Bitácora!$AM$5:$AM$1036129,AA453))</f>
        <v xml:space="preserve"> </v>
      </c>
      <c r="AG453" s="605"/>
      <c r="AH453" s="605"/>
      <c r="AI453" s="605"/>
      <c r="AJ453" s="605" t="str">
        <f>IF(SUMIFS(Bitácora!$Z$5:$Z$1036129,Bitácora!$D$5:$D$1036129,F415,Bitácora!$AN$5:$AN$1036129,V415,Bitácora!$E$5:$E$1036129,L415,Bitácora!$AM$5:$AM$1036129,AA453)=0," ",SUMIFS(Bitácora!$Z$5:$Z$1036129,Bitácora!$D$5:$D$1036129,F415,Bitácora!$AN$5:$AN$1036129,V415,Bitácora!$E$5:$E$1036129,L415,Bitácora!$AM$5:$AM$1036129,AA453))</f>
        <v xml:space="preserve"> </v>
      </c>
      <c r="AK453" s="605"/>
      <c r="AL453" s="605"/>
      <c r="AM453" s="605"/>
      <c r="AN453" s="605" t="str">
        <f>IF(SUMIFS(Bitácora!$AA$5:$AA$1036129,Bitácora!$D$5:$D$1036129,F415,Bitácora!$AN$5:$AN$1036129,V415,Bitácora!$E$5:$E$1036129,L415,Bitácora!$AM$5:$AM$1036129,AA453)=0," ",SUMIFS(Bitácora!$AA$5:$AA$1036129,Bitácora!$D$5:$D$1036129,F415,Bitácora!$AN$5:$AN$1036129,V415,Bitácora!$E$5:$E$1036129,L415,Bitácora!$AM$5:$AM$1036129,AA453))</f>
        <v xml:space="preserve"> </v>
      </c>
      <c r="AO453" s="605"/>
      <c r="AP453" s="605"/>
      <c r="AQ453" s="605"/>
      <c r="AR453" s="606" t="str">
        <f>IF(SUMIFS(Bitácora!$AE$5:$AE$1036129,Bitácora!$D$5:$D$1036129,F415,Bitácora!$AN$5:$AN$1036129,V415,Bitácora!$E$5:$E$1036129,L415,Bitácora!$AM$5:$AM$1036129,AA453)=0," ",SUMIFS(Bitácora!$AC$5:$AC$1036129,Bitácora!$D$5:$D$1036129,F415,Bitácora!$AN$5:$AN$1036129,V415,Bitácora!$E$5:$E$1036129,L415,Bitácora!$AM$5:$AM$1036129,AA453))</f>
        <v xml:space="preserve"> </v>
      </c>
      <c r="AS453" s="606"/>
      <c r="AT453" s="606"/>
      <c r="AU453" s="606" t="str">
        <f>IF(SUMIFS(Bitácora!$AF$5:$AF$1036129,Bitácora!$D$5:$D$1036129,F415,Bitácora!$AN$5:$AN$1036129,V415,Bitácora!$E$5:$E$1036129,L415,Bitácora!$AM$5:$AM$1036129,AA453)=0," ",SUMIFS(Bitácora!$AF$5:$AF$1036129,Bitácora!$D$5:$D$1036129,F415,Bitácora!$AN$5:$AN$1036129,V415,Bitácora!$E$5:$E$1036129,L415,Bitácora!$AM$5:$AM$1036129,AA453))</f>
        <v xml:space="preserve"> </v>
      </c>
      <c r="AV453" s="606"/>
      <c r="AW453" s="606"/>
      <c r="AX453" s="632"/>
      <c r="AY453" s="599"/>
      <c r="AZ453" s="1162" t="s">
        <v>59</v>
      </c>
      <c r="BA453" s="1162"/>
      <c r="BB453" s="1163"/>
      <c r="BC453" s="1164" t="str">
        <f>IF(SUMIFS(Bitácora!$AG$5:$AG$1036129,Bitácora!$D$5:$D$1036129,BC415,Bitácora!$AN$5:$AN$1036129,BS415,Bitácora!$AH$5:$AH$1036129,"CAT I",Bitácora!$E$5:$E$1036129,BI415)=0," ",SUMIFS(Bitácora!$AG$5:$AG$1036129,Bitácora!$D$5:$D$1036129,BC415,Bitácora!$AN$5:$AN$1036129,BS415,Bitácora!$AH$5:$AH$1036129,"CAT I",Bitácora!$E$5:$E$1036129,BI415))</f>
        <v xml:space="preserve"> </v>
      </c>
      <c r="BD453" s="1165"/>
      <c r="BE453" s="1165"/>
      <c r="BF453" s="1165"/>
      <c r="BG453" s="241"/>
      <c r="BH453" s="1162" t="s">
        <v>58</v>
      </c>
      <c r="BI453" s="1162"/>
      <c r="BJ453" s="1163"/>
      <c r="BK453" s="1166" t="str">
        <f>IF(SUMIFS(Bitácora!$AG$5:$AG$1036129,Bitácora!$D$5:$D$1036129,BC415,Bitácora!$AN$5:$AN$1036129,BS415,Bitácora!$AH$5:$AH$1036129,"CAT II",Bitácora!$E$5:$E$1036129,BI415)=0," ",SUMIFS(Bitácora!$AG$5:$AG$1036129,Bitácora!$D$5:$D$1036129,BC415,Bitácora!$AN$5:$AN$1036129,BS415,Bitácora!$AH$5:$AH$1036129,"CAT II",Bitácora!$E$5:$E$1036129,BI415))</f>
        <v xml:space="preserve"> </v>
      </c>
      <c r="BL453" s="1167"/>
      <c r="BM453" s="1167"/>
      <c r="BN453" s="1167"/>
      <c r="BO453" s="241"/>
      <c r="BP453" s="1162" t="s">
        <v>61</v>
      </c>
      <c r="BQ453" s="1162"/>
      <c r="BR453" s="1163"/>
      <c r="BS453" s="1166" t="str">
        <f>IF(SUMIFS(Bitácora!$AG$5:$AG$1036129,Bitácora!$D$5:$D$1036129,BC415,Bitácora!$AN$5:$AN$1036129,BS415,Bitácora!$AH$5:$AH$1036129,"CAT III",Bitácora!$E$5:$E$1036129,BI415)=0," ",SUMIFS(Bitácora!$AG$5:$AG$1036129,Bitácora!$D$5:$D$1036129,BC415,Bitácora!$AN$5:$AN$1036129,BS415,Bitácora!$AH$5:$AH$1036129,"CAT III",Bitácora!$E$5:$E$1036129,BI415))</f>
        <v xml:space="preserve"> </v>
      </c>
      <c r="BT453" s="1167"/>
      <c r="BU453" s="1167"/>
      <c r="BV453" s="1167"/>
      <c r="BW453" s="260"/>
      <c r="BX453" s="613" t="str">
        <f>IF(Portada!$A$1="www.fly-logics.com","DIC",0)</f>
        <v>DIC</v>
      </c>
      <c r="BY453" s="613"/>
      <c r="BZ453" s="613"/>
      <c r="CA453" s="613"/>
      <c r="CB453" s="613"/>
      <c r="CC453" s="605" t="str">
        <f>IF(SUMIFS(Bitácora!$Y$5:$Y$1036129,Bitácora!$D$5:$D$1036129,BC415,Bitácora!$AN$5:$AN$1036129,BS415,Bitácora!$E$5:$E$1036129,BI415,Bitácora!$AM$5:$AM$1036129,BX453)=0," ",SUMIFS(Bitácora!$Y$5:$Y$1036129,Bitácora!$D$5:$D$1036129,BC415,Bitácora!$AN$5:$AN$1036129,BS415,Bitácora!$E$5:$E$1036129,BI415,Bitácora!$AM$5:$AM$1036129,BX453))</f>
        <v xml:space="preserve"> </v>
      </c>
      <c r="CD453" s="605"/>
      <c r="CE453" s="605"/>
      <c r="CF453" s="605"/>
      <c r="CG453" s="605" t="str">
        <f>IF(SUMIFS(Bitácora!$Z$5:$Z$1036129,Bitácora!$D$5:$D$1036129,BC415,Bitácora!$AN$5:$AN$1036129,BS415,Bitácora!$E$5:$E$1036129,BI415,Bitácora!$AM$5:$AM$1036129,BX453)=0," ",SUMIFS(Bitácora!$Z$5:$Z$1036129,Bitácora!$D$5:$D$1036129,BC415,Bitácora!$AN$5:$AN$1036129,BS415,Bitácora!$E$5:$E$1036129,BI415,Bitácora!$AM$5:$AM$1036129,BX453))</f>
        <v xml:space="preserve"> </v>
      </c>
      <c r="CH453" s="605"/>
      <c r="CI453" s="605"/>
      <c r="CJ453" s="605"/>
      <c r="CK453" s="605" t="str">
        <f>IF(SUMIFS(Bitácora!$AA$5:$AA$1036129,Bitácora!$D$5:$D$1036129,BC415,Bitácora!$AN$5:$AN$1036129,BS415,Bitácora!$E$5:$E$1036129,BI415,Bitácora!$AM$5:$AM$1036129,BX453)=0," ",SUMIFS(Bitácora!$AA$5:$AA$1036129,Bitácora!$D$5:$D$1036129,BC415,Bitácora!$AN$5:$AN$1036129,BS415,Bitácora!$E$5:$E$1036129,BI415,Bitácora!$AM$5:$AM$1036129,BX453))</f>
        <v xml:space="preserve"> </v>
      </c>
      <c r="CL453" s="605"/>
      <c r="CM453" s="605"/>
      <c r="CN453" s="605"/>
      <c r="CO453" s="606" t="str">
        <f>IF(SUMIFS(Bitácora!$AE$5:$AE$1036129,Bitácora!$D$5:$D$1036129,BC415,Bitácora!$AN$5:$AN$1036129,BS415,Bitácora!$E$5:$E$1036129,BI415,Bitácora!$AM$5:$AM$1036129,BX453)=0," ",SUMIFS(Bitácora!$AC$5:$AC$1036129,Bitácora!$D$5:$D$1036129,BC415,Bitácora!$AN$5:$AN$1036129,BS415,Bitácora!$E$5:$E$1036129,BI415,Bitácora!$AM$5:$AM$1036129,BX453))</f>
        <v xml:space="preserve"> </v>
      </c>
      <c r="CP453" s="606"/>
      <c r="CQ453" s="606"/>
      <c r="CR453" s="606" t="str">
        <f>IF(SUMIFS(Bitácora!$AF$5:$AF$1036129,Bitácora!$D$5:$D$1036129,BC415,Bitácora!$AN$5:$AN$1036129,BS415,Bitácora!$E$5:$E$1036129,BI415,Bitácora!$AM$5:$AM$1036129,BX453)=0," ",SUMIFS(Bitácora!$AF$5:$AF$1036129,Bitácora!$D$5:$D$1036129,BC415,Bitácora!$AN$5:$AN$1036129,BS415,Bitácora!$E$5:$E$1036129,BI415,Bitácora!$AM$5:$AM$1036129,BX453))</f>
        <v xml:space="preserve"> </v>
      </c>
      <c r="CS453" s="606"/>
      <c r="CT453" s="606"/>
      <c r="CU453" s="632"/>
      <c r="CV453" s="278"/>
      <c r="CW453" s="244"/>
      <c r="CX453" s="599"/>
      <c r="CY453" s="1162" t="s">
        <v>59</v>
      </c>
      <c r="CZ453" s="1162"/>
      <c r="DA453" s="1163"/>
      <c r="DB453" s="1164" t="str">
        <f>IF(SUMIFS(Bitácora!$AG$5:$AG$1036129,Bitácora!$D$5:$D$1036129,DB415,Bitácora!$AN$5:$AN$1036129,DR415,Bitácora!$AH$5:$AH$1036129,"CAT I",Bitácora!$E$5:$E$1036129,DH415)=0," ",SUMIFS(Bitácora!$AG$5:$AG$1036129,Bitácora!$D$5:$D$1036129,DB415,Bitácora!$AN$5:$AN$1036129,DR415,Bitácora!$AH$5:$AH$1036129,"CAT I",Bitácora!$E$5:$E$1036129,DH415))</f>
        <v xml:space="preserve"> </v>
      </c>
      <c r="DC453" s="1165"/>
      <c r="DD453" s="1165"/>
      <c r="DE453" s="1165"/>
      <c r="DF453" s="241"/>
      <c r="DG453" s="1162" t="s">
        <v>58</v>
      </c>
      <c r="DH453" s="1162"/>
      <c r="DI453" s="1163"/>
      <c r="DJ453" s="1166" t="str">
        <f>IF(SUMIFS(Bitácora!$AG$5:$AG$1036129,Bitácora!$D$5:$D$1036129,DB415,Bitácora!$AN$5:$AN$1036129,DR415,Bitácora!$AH$5:$AH$1036129,"CAT II",Bitácora!$E$5:$E$1036129,DH415)=0," ",SUMIFS(Bitácora!$AG$5:$AG$1036129,Bitácora!$D$5:$D$1036129,DB415,Bitácora!$AN$5:$AN$1036129,DR415,Bitácora!$AH$5:$AH$1036129,"CAT II",Bitácora!$E$5:$E$1036129,DH415))</f>
        <v xml:space="preserve"> </v>
      </c>
      <c r="DK453" s="1167"/>
      <c r="DL453" s="1167"/>
      <c r="DM453" s="1167"/>
      <c r="DN453" s="241"/>
      <c r="DO453" s="1162" t="s">
        <v>61</v>
      </c>
      <c r="DP453" s="1162"/>
      <c r="DQ453" s="1163"/>
      <c r="DR453" s="1166" t="str">
        <f>IF(SUMIFS(Bitácora!$AG$5:$AG$1036129,Bitácora!$D$5:$D$1036129,DB415,Bitácora!$AN$5:$AN$1036129,DR415,Bitácora!$AH$5:$AH$1036129,"CAT III",Bitácora!$E$5:$E$1036129,DH415)=0," ",SUMIFS(Bitácora!$AG$5:$AG$1036129,Bitácora!$D$5:$D$1036129,DB415,Bitácora!$AN$5:$AN$1036129,DR415,Bitácora!$AH$5:$AH$1036129,"CAT III",Bitácora!$E$5:$E$1036129,DH415))</f>
        <v xml:space="preserve"> </v>
      </c>
      <c r="DS453" s="1167"/>
      <c r="DT453" s="1167"/>
      <c r="DU453" s="1167"/>
      <c r="DV453" s="260"/>
      <c r="DW453" s="613" t="str">
        <f>IF(Portada!$A$1="www.fly-logics.com","DIC",0)</f>
        <v>DIC</v>
      </c>
      <c r="DX453" s="613"/>
      <c r="DY453" s="613"/>
      <c r="DZ453" s="613"/>
      <c r="EA453" s="613"/>
      <c r="EB453" s="605" t="str">
        <f>IF(SUMIFS(Bitácora!$Y$5:$Y$1036129,Bitácora!$D$5:$D$1036129,DB415,Bitácora!$AN$5:$AN$1036129,DR415,Bitácora!$E$5:$E$1036129,DH415,Bitácora!$AM$5:$AM$1036129,DW453)=0," ",SUMIFS(Bitácora!$Y$5:$Y$1036129,Bitácora!$D$5:$D$1036129,DB415,Bitácora!$AN$5:$AN$1036129,DR415,Bitácora!$E$5:$E$1036129,DH415,Bitácora!$AM$5:$AM$1036129,DW453))</f>
        <v xml:space="preserve"> </v>
      </c>
      <c r="EC453" s="605"/>
      <c r="ED453" s="605"/>
      <c r="EE453" s="605"/>
      <c r="EF453" s="605" t="str">
        <f>IF(SUMIFS(Bitácora!$Z$5:$Z$1036129,Bitácora!$D$5:$D$1036129,DB415,Bitácora!$AN$5:$AN$1036129,DR415,Bitácora!$E$5:$E$1036129,DH415,Bitácora!$AM$5:$AM$1036129,DW453)=0," ",SUMIFS(Bitácora!$Z$5:$Z$1036129,Bitácora!$D$5:$D$1036129,DB415,Bitácora!$AN$5:$AN$1036129,DR415,Bitácora!$E$5:$E$1036129,DH415,Bitácora!$AM$5:$AM$1036129,DW453))</f>
        <v xml:space="preserve"> </v>
      </c>
      <c r="EG453" s="605"/>
      <c r="EH453" s="605"/>
      <c r="EI453" s="605"/>
      <c r="EJ453" s="605" t="str">
        <f>IF(SUMIFS(Bitácora!$AA$5:$AA$1036129,Bitácora!$D$5:$D$1036129,DB415,Bitácora!$AN$5:$AN$1036129,DR415,Bitácora!$E$5:$E$1036129,DH415,Bitácora!$AM$5:$AM$1036129,DW453)=0," ",SUMIFS(Bitácora!$AA$5:$AA$1036129,Bitácora!$D$5:$D$1036129,DB415,Bitácora!$AN$5:$AN$1036129,DR415,Bitácora!$E$5:$E$1036129,DH415,Bitácora!$AM$5:$AM$1036129,DW453))</f>
        <v xml:space="preserve"> </v>
      </c>
      <c r="EK453" s="605"/>
      <c r="EL453" s="605"/>
      <c r="EM453" s="605"/>
      <c r="EN453" s="606" t="str">
        <f>IF(SUMIFS(Bitácora!$AE$5:$AE$1036129,Bitácora!$D$5:$D$1036129,DB415,Bitácora!$AN$5:$AN$1036129,DR415,Bitácora!$E$5:$E$1036129,DH415,Bitácora!$AM$5:$AM$1036129,DW453)=0," ",SUMIFS(Bitácora!$AC$5:$AC$1036129,Bitácora!$D$5:$D$1036129,DB415,Bitácora!$AN$5:$AN$1036129,DR415,Bitácora!$E$5:$E$1036129,DH415,Bitácora!$AM$5:$AM$1036129,DW453))</f>
        <v xml:space="preserve"> </v>
      </c>
      <c r="EO453" s="606"/>
      <c r="EP453" s="606"/>
      <c r="EQ453" s="606" t="str">
        <f>IF(SUMIFS(Bitácora!$AF$5:$AF$1036129,Bitácora!$D$5:$D$1036129,DB415,Bitácora!$AN$5:$AN$1036129,DR415,Bitácora!$E$5:$E$1036129,DH415,Bitácora!$AM$5:$AM$1036129,DW453)=0," ",SUMIFS(Bitácora!$AF$5:$AF$1036129,Bitácora!$D$5:$D$1036129,DB415,Bitácora!$AN$5:$AN$1036129,DR415,Bitácora!$E$5:$E$1036129,DH415,Bitácora!$AM$5:$AM$1036129,DW453))</f>
        <v xml:space="preserve"> </v>
      </c>
      <c r="ER453" s="606"/>
      <c r="ES453" s="606"/>
      <c r="ET453" s="632"/>
      <c r="EU453" s="599"/>
      <c r="EV453" s="1162" t="s">
        <v>59</v>
      </c>
      <c r="EW453" s="1162"/>
      <c r="EX453" s="1163"/>
      <c r="EY453" s="1164" t="str">
        <f>IF(SUMIFS(Bitácora!$AG$5:$AG$1036129,Bitácora!$D$5:$D$1036129,EY415,Bitácora!$AN$5:$AN$1036129,FO415,Bitácora!$AH$5:$AH$1036129,"CAT I",Bitácora!$E$5:$E$1036129,FE415)=0," ",SUMIFS(Bitácora!$AG$5:$AG$1036129,Bitácora!$D$5:$D$1036129,EY415,Bitácora!$AN$5:$AN$1036129,FO415,Bitácora!$AH$5:$AH$1036129,"CAT I",Bitácora!$E$5:$E$1036129,FE415))</f>
        <v xml:space="preserve"> </v>
      </c>
      <c r="EZ453" s="1165"/>
      <c r="FA453" s="1165"/>
      <c r="FB453" s="1165"/>
      <c r="FC453" s="241"/>
      <c r="FD453" s="1162" t="s">
        <v>58</v>
      </c>
      <c r="FE453" s="1162"/>
      <c r="FF453" s="1163"/>
      <c r="FG453" s="1166" t="str">
        <f>IF(SUMIFS(Bitácora!$AG$5:$AG$1036129,Bitácora!$D$5:$D$1036129,EY415,Bitácora!$AN$5:$AN$1036129,FO415,Bitácora!$AH$5:$AH$1036129,"CAT II",Bitácora!$E$5:$E$1036129,FE415)=0," ",SUMIFS(Bitácora!$AG$5:$AG$1036129,Bitácora!$D$5:$D$1036129,EY415,Bitácora!$AN$5:$AN$1036129,FO415,Bitácora!$AH$5:$AH$1036129,"CAT II",Bitácora!$E$5:$E$1036129,FE415))</f>
        <v xml:space="preserve"> </v>
      </c>
      <c r="FH453" s="1167"/>
      <c r="FI453" s="1167"/>
      <c r="FJ453" s="1167"/>
      <c r="FK453" s="241"/>
      <c r="FL453" s="1162" t="s">
        <v>61</v>
      </c>
      <c r="FM453" s="1162"/>
      <c r="FN453" s="1163"/>
      <c r="FO453" s="1166" t="str">
        <f>IF(SUMIFS(Bitácora!$AG$5:$AG$1036129,Bitácora!$D$5:$D$1036129,EY415,Bitácora!$AN$5:$AN$1036129,FO415,Bitácora!$AH$5:$AH$1036129,"CAT III",Bitácora!$E$5:$E$1036129,FE415)=0," ",SUMIFS(Bitácora!$AG$5:$AG$1036129,Bitácora!$D$5:$D$1036129,EY415,Bitácora!$AN$5:$AN$1036129,FO415,Bitácora!$AH$5:$AH$1036129,"CAT III",Bitácora!$E$5:$E$1036129,FE415))</f>
        <v xml:space="preserve"> </v>
      </c>
      <c r="FP453" s="1167"/>
      <c r="FQ453" s="1167"/>
      <c r="FR453" s="1167"/>
      <c r="FS453" s="260"/>
      <c r="FT453" s="613" t="str">
        <f>IF(Portada!$A$1="www.fly-logics.com","DIC",0)</f>
        <v>DIC</v>
      </c>
      <c r="FU453" s="613"/>
      <c r="FV453" s="613"/>
      <c r="FW453" s="613"/>
      <c r="FX453" s="613"/>
      <c r="FY453" s="605" t="str">
        <f>IF(SUMIFS(Bitácora!$Y$5:$Y$1036129,Bitácora!$D$5:$D$1036129,EY415,Bitácora!$AN$5:$AN$1036129,FO415,Bitácora!$E$5:$E$1036129,FE415,Bitácora!$AM$5:$AM$1036129,FT453)=0," ",SUMIFS(Bitácora!$Y$5:$Y$1036129,Bitácora!$D$5:$D$1036129,EY415,Bitácora!$AN$5:$AN$1036129,FO415,Bitácora!$E$5:$E$1036129,FE415,Bitácora!$AM$5:$AM$1036129,FT453))</f>
        <v xml:space="preserve"> </v>
      </c>
      <c r="FZ453" s="605"/>
      <c r="GA453" s="605"/>
      <c r="GB453" s="605"/>
      <c r="GC453" s="605" t="str">
        <f>IF(SUMIFS(Bitácora!$Z$5:$Z$1036129,Bitácora!$D$5:$D$1036129,EY415,Bitácora!$AN$5:$AN$1036129,FO415,Bitácora!$E$5:$E$1036129,FE415,Bitácora!$AM$5:$AM$1036129,FT453)=0," ",SUMIFS(Bitácora!$Z$5:$Z$1036129,Bitácora!$D$5:$D$1036129,EY415,Bitácora!$AN$5:$AN$1036129,FO415,Bitácora!$E$5:$E$1036129,FE415,Bitácora!$AM$5:$AM$1036129,FT453))</f>
        <v xml:space="preserve"> </v>
      </c>
      <c r="GD453" s="605"/>
      <c r="GE453" s="605"/>
      <c r="GF453" s="605"/>
      <c r="GG453" s="605" t="str">
        <f>IF(SUMIFS(Bitácora!$AA$5:$AA$1036129,Bitácora!$D$5:$D$1036129,EY415,Bitácora!$AN$5:$AN$1036129,FO415,Bitácora!$E$5:$E$1036129,FE415,Bitácora!$AM$5:$AM$1036129,FT453)=0," ",SUMIFS(Bitácora!$AA$5:$AA$1036129,Bitácora!$D$5:$D$1036129,EY415,Bitácora!$AN$5:$AN$1036129,FO415,Bitácora!$E$5:$E$1036129,FE415,Bitácora!$AM$5:$AM$1036129,FT453))</f>
        <v xml:space="preserve"> </v>
      </c>
      <c r="GH453" s="605"/>
      <c r="GI453" s="605"/>
      <c r="GJ453" s="605"/>
      <c r="GK453" s="606" t="str">
        <f>IF(SUMIFS(Bitácora!$AE$5:$AE$1036129,Bitácora!$D$5:$D$1036129,EY415,Bitácora!$AN$5:$AN$1036129,FO415,Bitácora!$E$5:$E$1036129,FE415,Bitácora!$AM$5:$AM$1036129,FT453)=0," ",SUMIFS(Bitácora!$AC$5:$AC$1036129,Bitácora!$D$5:$D$1036129,EY415,Bitácora!$AN$5:$AN$1036129,FO415,Bitácora!$E$5:$E$1036129,FE415,Bitácora!$AM$5:$AM$1036129,FT453))</f>
        <v xml:space="preserve"> </v>
      </c>
      <c r="GL453" s="606"/>
      <c r="GM453" s="606"/>
      <c r="GN453" s="606" t="str">
        <f>IF(SUMIFS(Bitácora!$AF$5:$AF$1036129,Bitácora!$D$5:$D$1036129,EY415,Bitácora!$AN$5:$AN$1036129,FO415,Bitácora!$E$5:$E$1036129,FE415,Bitácora!$AM$5:$AM$1036129,FT453)=0," ",SUMIFS(Bitácora!$AF$5:$AF$1036129,Bitácora!$D$5:$D$1036129,EY415,Bitácora!$AN$5:$AN$1036129,FO415,Bitácora!$E$5:$E$1036129,FE415,Bitácora!$AM$5:$AM$1036129,FT453))</f>
        <v xml:space="preserve"> </v>
      </c>
      <c r="GO453" s="606"/>
      <c r="GP453" s="606"/>
      <c r="GQ453" s="632"/>
      <c r="GR453" s="6"/>
    </row>
    <row r="454" spans="1:200" ht="3" customHeight="1" x14ac:dyDescent="0.25">
      <c r="A454" s="244"/>
      <c r="B454" s="600"/>
      <c r="C454" s="603"/>
      <c r="D454" s="603"/>
      <c r="E454" s="603"/>
      <c r="F454" s="603"/>
      <c r="G454" s="603"/>
      <c r="H454" s="603"/>
      <c r="I454" s="603"/>
      <c r="J454" s="603"/>
      <c r="K454" s="603"/>
      <c r="L454" s="603"/>
      <c r="M454" s="603"/>
      <c r="N454" s="603"/>
      <c r="O454" s="603"/>
      <c r="P454" s="603"/>
      <c r="Q454" s="603"/>
      <c r="R454" s="603"/>
      <c r="S454" s="603"/>
      <c r="T454" s="603"/>
      <c r="U454" s="603"/>
      <c r="V454" s="603"/>
      <c r="W454" s="603"/>
      <c r="X454" s="603"/>
      <c r="Y454" s="603"/>
      <c r="Z454" s="604"/>
      <c r="AA454" s="613"/>
      <c r="AB454" s="613"/>
      <c r="AC454" s="613"/>
      <c r="AD454" s="613"/>
      <c r="AE454" s="613"/>
      <c r="AF454" s="605"/>
      <c r="AG454" s="605"/>
      <c r="AH454" s="605"/>
      <c r="AI454" s="605"/>
      <c r="AJ454" s="605"/>
      <c r="AK454" s="605"/>
      <c r="AL454" s="605"/>
      <c r="AM454" s="605"/>
      <c r="AN454" s="605"/>
      <c r="AO454" s="605"/>
      <c r="AP454" s="605"/>
      <c r="AQ454" s="605"/>
      <c r="AR454" s="606"/>
      <c r="AS454" s="606"/>
      <c r="AT454" s="606"/>
      <c r="AU454" s="606"/>
      <c r="AV454" s="606"/>
      <c r="AW454" s="606"/>
      <c r="AX454" s="632"/>
      <c r="AY454" s="600"/>
      <c r="AZ454" s="603"/>
      <c r="BA454" s="603"/>
      <c r="BB454" s="603"/>
      <c r="BC454" s="603"/>
      <c r="BD454" s="603"/>
      <c r="BE454" s="603"/>
      <c r="BF454" s="603"/>
      <c r="BG454" s="603"/>
      <c r="BH454" s="603"/>
      <c r="BI454" s="603"/>
      <c r="BJ454" s="603"/>
      <c r="BK454" s="603"/>
      <c r="BL454" s="603"/>
      <c r="BM454" s="603"/>
      <c r="BN454" s="603"/>
      <c r="BO454" s="603"/>
      <c r="BP454" s="603"/>
      <c r="BQ454" s="603"/>
      <c r="BR454" s="603"/>
      <c r="BS454" s="603"/>
      <c r="BT454" s="603"/>
      <c r="BU454" s="603"/>
      <c r="BV454" s="603"/>
      <c r="BW454" s="604"/>
      <c r="BX454" s="613"/>
      <c r="BY454" s="613"/>
      <c r="BZ454" s="613"/>
      <c r="CA454" s="613"/>
      <c r="CB454" s="613"/>
      <c r="CC454" s="605"/>
      <c r="CD454" s="605"/>
      <c r="CE454" s="605"/>
      <c r="CF454" s="605"/>
      <c r="CG454" s="605"/>
      <c r="CH454" s="605"/>
      <c r="CI454" s="605"/>
      <c r="CJ454" s="605"/>
      <c r="CK454" s="605"/>
      <c r="CL454" s="605"/>
      <c r="CM454" s="605"/>
      <c r="CN454" s="605"/>
      <c r="CO454" s="606"/>
      <c r="CP454" s="606"/>
      <c r="CQ454" s="606"/>
      <c r="CR454" s="606"/>
      <c r="CS454" s="606"/>
      <c r="CT454" s="606"/>
      <c r="CU454" s="632"/>
      <c r="CV454" s="278"/>
      <c r="CW454" s="244"/>
      <c r="CX454" s="600"/>
      <c r="CY454" s="603"/>
      <c r="CZ454" s="603"/>
      <c r="DA454" s="603"/>
      <c r="DB454" s="603"/>
      <c r="DC454" s="603"/>
      <c r="DD454" s="603"/>
      <c r="DE454" s="603"/>
      <c r="DF454" s="603"/>
      <c r="DG454" s="603"/>
      <c r="DH454" s="603"/>
      <c r="DI454" s="603"/>
      <c r="DJ454" s="603"/>
      <c r="DK454" s="603"/>
      <c r="DL454" s="603"/>
      <c r="DM454" s="603"/>
      <c r="DN454" s="603"/>
      <c r="DO454" s="603"/>
      <c r="DP454" s="603"/>
      <c r="DQ454" s="603"/>
      <c r="DR454" s="603"/>
      <c r="DS454" s="603"/>
      <c r="DT454" s="603"/>
      <c r="DU454" s="603"/>
      <c r="DV454" s="604"/>
      <c r="DW454" s="613"/>
      <c r="DX454" s="613"/>
      <c r="DY454" s="613"/>
      <c r="DZ454" s="613"/>
      <c r="EA454" s="613"/>
      <c r="EB454" s="605"/>
      <c r="EC454" s="605"/>
      <c r="ED454" s="605"/>
      <c r="EE454" s="605"/>
      <c r="EF454" s="605"/>
      <c r="EG454" s="605"/>
      <c r="EH454" s="605"/>
      <c r="EI454" s="605"/>
      <c r="EJ454" s="605"/>
      <c r="EK454" s="605"/>
      <c r="EL454" s="605"/>
      <c r="EM454" s="605"/>
      <c r="EN454" s="606"/>
      <c r="EO454" s="606"/>
      <c r="EP454" s="606"/>
      <c r="EQ454" s="606"/>
      <c r="ER454" s="606"/>
      <c r="ES454" s="606"/>
      <c r="ET454" s="632"/>
      <c r="EU454" s="600"/>
      <c r="EV454" s="603"/>
      <c r="EW454" s="603"/>
      <c r="EX454" s="603"/>
      <c r="EY454" s="603"/>
      <c r="EZ454" s="603"/>
      <c r="FA454" s="603"/>
      <c r="FB454" s="603"/>
      <c r="FC454" s="603"/>
      <c r="FD454" s="603"/>
      <c r="FE454" s="603"/>
      <c r="FF454" s="603"/>
      <c r="FG454" s="603"/>
      <c r="FH454" s="603"/>
      <c r="FI454" s="603"/>
      <c r="FJ454" s="603"/>
      <c r="FK454" s="603"/>
      <c r="FL454" s="603"/>
      <c r="FM454" s="603"/>
      <c r="FN454" s="603"/>
      <c r="FO454" s="603"/>
      <c r="FP454" s="603"/>
      <c r="FQ454" s="603"/>
      <c r="FR454" s="603"/>
      <c r="FS454" s="604"/>
      <c r="FT454" s="613"/>
      <c r="FU454" s="613"/>
      <c r="FV454" s="613"/>
      <c r="FW454" s="613"/>
      <c r="FX454" s="613"/>
      <c r="FY454" s="605"/>
      <c r="FZ454" s="605"/>
      <c r="GA454" s="605"/>
      <c r="GB454" s="605"/>
      <c r="GC454" s="605"/>
      <c r="GD454" s="605"/>
      <c r="GE454" s="605"/>
      <c r="GF454" s="605"/>
      <c r="GG454" s="605"/>
      <c r="GH454" s="605"/>
      <c r="GI454" s="605"/>
      <c r="GJ454" s="605"/>
      <c r="GK454" s="606"/>
      <c r="GL454" s="606"/>
      <c r="GM454" s="606"/>
      <c r="GN454" s="606"/>
      <c r="GO454" s="606"/>
      <c r="GP454" s="606"/>
      <c r="GQ454" s="632"/>
      <c r="GR454" s="6"/>
    </row>
    <row r="455" spans="1:200" ht="5.25" customHeight="1" x14ac:dyDescent="0.25">
      <c r="A455" s="244"/>
      <c r="B455" s="177"/>
      <c r="C455" s="279"/>
      <c r="D455" s="280"/>
      <c r="E455" s="280"/>
      <c r="F455" s="280"/>
      <c r="G455" s="280"/>
      <c r="H455" s="280"/>
      <c r="I455" s="280"/>
      <c r="J455" s="280"/>
      <c r="K455" s="280"/>
      <c r="L455" s="280"/>
      <c r="M455" s="280"/>
      <c r="N455" s="280"/>
      <c r="O455" s="280"/>
      <c r="P455" s="6"/>
      <c r="Q455" s="281"/>
      <c r="R455" s="281"/>
      <c r="S455" s="281"/>
      <c r="T455" s="281"/>
      <c r="U455" s="281"/>
      <c r="V455" s="282"/>
      <c r="W455" s="282"/>
      <c r="X455" s="282"/>
      <c r="Y455" s="282"/>
      <c r="Z455" s="15"/>
      <c r="AA455" s="1145" t="str">
        <f>IF(Portada!$A$1="www.fly-logics.com","TOTAL 2do
SEMESTRE",0)</f>
        <v>TOTAL 2do
SEMESTRE</v>
      </c>
      <c r="AB455" s="1145"/>
      <c r="AC455" s="1145"/>
      <c r="AD455" s="1145"/>
      <c r="AE455" s="1145"/>
      <c r="AF455" s="1147" t="str">
        <f t="shared" ref="AF455" si="604">IF(SUM(AF437:AI454)=0," ",SUM(AF437:AI454))</f>
        <v xml:space="preserve"> </v>
      </c>
      <c r="AG455" s="1147"/>
      <c r="AH455" s="1147"/>
      <c r="AI455" s="1147"/>
      <c r="AJ455" s="1147" t="str">
        <f t="shared" ref="AJ455" si="605">IF(SUM(AJ437:AM454)=0," ",SUM(AJ437:AM454))</f>
        <v xml:space="preserve"> </v>
      </c>
      <c r="AK455" s="1147"/>
      <c r="AL455" s="1147"/>
      <c r="AM455" s="1147"/>
      <c r="AN455" s="1147" t="str">
        <f t="shared" ref="AN455" si="606">IF(SUM(AN437:AQ454)=0," ",SUM(AN437:AQ454))</f>
        <v xml:space="preserve"> </v>
      </c>
      <c r="AO455" s="1147"/>
      <c r="AP455" s="1147"/>
      <c r="AQ455" s="1147"/>
      <c r="AR455" s="1151" t="str">
        <f t="shared" ref="AR455" si="607">IF(SUM(AR437:AT454)=0," ",SUM(AR437:AT454))</f>
        <v xml:space="preserve"> </v>
      </c>
      <c r="AS455" s="1151"/>
      <c r="AT455" s="1151"/>
      <c r="AU455" s="1151" t="str">
        <f t="shared" ref="AU455" si="608">IF(SUM(AU437:AW454)=0," ",SUM(AU437:AW454))</f>
        <v xml:space="preserve"> </v>
      </c>
      <c r="AV455" s="1151"/>
      <c r="AW455" s="1151"/>
      <c r="AX455" s="632"/>
      <c r="AY455" s="177"/>
      <c r="AZ455" s="279"/>
      <c r="BA455" s="280"/>
      <c r="BB455" s="280"/>
      <c r="BC455" s="280"/>
      <c r="BD455" s="280"/>
      <c r="BE455" s="280"/>
      <c r="BF455" s="280"/>
      <c r="BG455" s="280"/>
      <c r="BH455" s="280"/>
      <c r="BI455" s="280"/>
      <c r="BJ455" s="280"/>
      <c r="BK455" s="280"/>
      <c r="BL455" s="280"/>
      <c r="BM455" s="6"/>
      <c r="BN455" s="281"/>
      <c r="BO455" s="281"/>
      <c r="BP455" s="281"/>
      <c r="BQ455" s="281"/>
      <c r="BR455" s="281"/>
      <c r="BS455" s="282"/>
      <c r="BT455" s="282"/>
      <c r="BU455" s="282"/>
      <c r="BV455" s="282"/>
      <c r="BW455" s="15"/>
      <c r="BX455" s="1145" t="str">
        <f>IF(Portada!$A$1="www.fly-logics.com","TOTAL 2do
SEMESTRE",0)</f>
        <v>TOTAL 2do
SEMESTRE</v>
      </c>
      <c r="BY455" s="1145"/>
      <c r="BZ455" s="1145"/>
      <c r="CA455" s="1145"/>
      <c r="CB455" s="1145"/>
      <c r="CC455" s="1147" t="str">
        <f t="shared" ref="CC455" si="609">IF(SUM(CC437:CF454)=0," ",SUM(CC437:CF454))</f>
        <v xml:space="preserve"> </v>
      </c>
      <c r="CD455" s="1147"/>
      <c r="CE455" s="1147"/>
      <c r="CF455" s="1147"/>
      <c r="CG455" s="1147" t="str">
        <f t="shared" ref="CG455" si="610">IF(SUM(CG437:CJ454)=0," ",SUM(CG437:CJ454))</f>
        <v xml:space="preserve"> </v>
      </c>
      <c r="CH455" s="1147"/>
      <c r="CI455" s="1147"/>
      <c r="CJ455" s="1147"/>
      <c r="CK455" s="1147" t="str">
        <f t="shared" ref="CK455" si="611">IF(SUM(CK437:CN454)=0," ",SUM(CK437:CN454))</f>
        <v xml:space="preserve"> </v>
      </c>
      <c r="CL455" s="1147"/>
      <c r="CM455" s="1147"/>
      <c r="CN455" s="1147"/>
      <c r="CO455" s="1151" t="str">
        <f t="shared" ref="CO455" si="612">IF(SUM(CO437:CQ454)=0," ",SUM(CO437:CQ454))</f>
        <v xml:space="preserve"> </v>
      </c>
      <c r="CP455" s="1151"/>
      <c r="CQ455" s="1151"/>
      <c r="CR455" s="1151" t="str">
        <f t="shared" ref="CR455" si="613">IF(SUM(CR437:CT454)=0," ",SUM(CR437:CT454))</f>
        <v xml:space="preserve"> </v>
      </c>
      <c r="CS455" s="1151"/>
      <c r="CT455" s="1151"/>
      <c r="CU455" s="632"/>
      <c r="CV455" s="283"/>
      <c r="CW455" s="244"/>
      <c r="CX455" s="177"/>
      <c r="CY455" s="279"/>
      <c r="CZ455" s="280"/>
      <c r="DA455" s="280"/>
      <c r="DB455" s="280"/>
      <c r="DC455" s="280"/>
      <c r="DD455" s="280"/>
      <c r="DE455" s="280"/>
      <c r="DF455" s="280"/>
      <c r="DG455" s="280"/>
      <c r="DH455" s="280"/>
      <c r="DI455" s="280"/>
      <c r="DJ455" s="280"/>
      <c r="DK455" s="280"/>
      <c r="DL455" s="6"/>
      <c r="DM455" s="281"/>
      <c r="DN455" s="281"/>
      <c r="DO455" s="281"/>
      <c r="DP455" s="281"/>
      <c r="DQ455" s="281"/>
      <c r="DR455" s="282"/>
      <c r="DS455" s="282"/>
      <c r="DT455" s="282"/>
      <c r="DU455" s="282"/>
      <c r="DV455" s="15"/>
      <c r="DW455" s="1145" t="str">
        <f>IF(Portada!$A$1="www.fly-logics.com","TOTAL 2do
SEMESTRE",0)</f>
        <v>TOTAL 2do
SEMESTRE</v>
      </c>
      <c r="DX455" s="1145"/>
      <c r="DY455" s="1145"/>
      <c r="DZ455" s="1145"/>
      <c r="EA455" s="1145"/>
      <c r="EB455" s="1147" t="str">
        <f t="shared" ref="EB455" si="614">IF(SUM(EB437:EE454)=0," ",SUM(EB437:EE454))</f>
        <v xml:space="preserve"> </v>
      </c>
      <c r="EC455" s="1147"/>
      <c r="ED455" s="1147"/>
      <c r="EE455" s="1147"/>
      <c r="EF455" s="1147" t="str">
        <f t="shared" ref="EF455" si="615">IF(SUM(EF437:EI454)=0," ",SUM(EF437:EI454))</f>
        <v xml:space="preserve"> </v>
      </c>
      <c r="EG455" s="1147"/>
      <c r="EH455" s="1147"/>
      <c r="EI455" s="1147"/>
      <c r="EJ455" s="1147" t="str">
        <f t="shared" ref="EJ455" si="616">IF(SUM(EJ437:EM454)=0," ",SUM(EJ437:EM454))</f>
        <v xml:space="preserve"> </v>
      </c>
      <c r="EK455" s="1147"/>
      <c r="EL455" s="1147"/>
      <c r="EM455" s="1147"/>
      <c r="EN455" s="1151" t="str">
        <f t="shared" ref="EN455" si="617">IF(SUM(EN437:EP454)=0," ",SUM(EN437:EP454))</f>
        <v xml:space="preserve"> </v>
      </c>
      <c r="EO455" s="1151"/>
      <c r="EP455" s="1151"/>
      <c r="EQ455" s="1151" t="str">
        <f t="shared" ref="EQ455" si="618">IF(SUM(EQ437:ES454)=0," ",SUM(EQ437:ES454))</f>
        <v xml:space="preserve"> </v>
      </c>
      <c r="ER455" s="1151"/>
      <c r="ES455" s="1151"/>
      <c r="ET455" s="632"/>
      <c r="EU455" s="177"/>
      <c r="EV455" s="279"/>
      <c r="EW455" s="280"/>
      <c r="EX455" s="280"/>
      <c r="EY455" s="280"/>
      <c r="EZ455" s="280"/>
      <c r="FA455" s="280"/>
      <c r="FB455" s="280"/>
      <c r="FC455" s="280"/>
      <c r="FD455" s="280"/>
      <c r="FE455" s="280"/>
      <c r="FF455" s="280"/>
      <c r="FG455" s="280"/>
      <c r="FH455" s="280"/>
      <c r="FI455" s="6"/>
      <c r="FJ455" s="281"/>
      <c r="FK455" s="281"/>
      <c r="FL455" s="281"/>
      <c r="FM455" s="281"/>
      <c r="FN455" s="281"/>
      <c r="FO455" s="282"/>
      <c r="FP455" s="282"/>
      <c r="FQ455" s="282"/>
      <c r="FR455" s="282"/>
      <c r="FS455" s="15"/>
      <c r="FT455" s="1145" t="str">
        <f>IF(Portada!$A$1="www.fly-logics.com","TOTAL 2do
SEMESTRE",0)</f>
        <v>TOTAL 2do
SEMESTRE</v>
      </c>
      <c r="FU455" s="1145"/>
      <c r="FV455" s="1145"/>
      <c r="FW455" s="1145"/>
      <c r="FX455" s="1145"/>
      <c r="FY455" s="1147" t="str">
        <f t="shared" ref="FY455" si="619">IF(SUM(FY437:GB454)=0," ",SUM(FY437:GB454))</f>
        <v xml:space="preserve"> </v>
      </c>
      <c r="FZ455" s="1147"/>
      <c r="GA455" s="1147"/>
      <c r="GB455" s="1147"/>
      <c r="GC455" s="1147" t="str">
        <f t="shared" ref="GC455" si="620">IF(SUM(GC437:GF454)=0," ",SUM(GC437:GF454))</f>
        <v xml:space="preserve"> </v>
      </c>
      <c r="GD455" s="1147"/>
      <c r="GE455" s="1147"/>
      <c r="GF455" s="1147"/>
      <c r="GG455" s="1147" t="str">
        <f t="shared" ref="GG455" si="621">IF(SUM(GG437:GJ454)=0," ",SUM(GG437:GJ454))</f>
        <v xml:space="preserve"> </v>
      </c>
      <c r="GH455" s="1147"/>
      <c r="GI455" s="1147"/>
      <c r="GJ455" s="1147"/>
      <c r="GK455" s="1151" t="str">
        <f t="shared" ref="GK455" si="622">IF(SUM(GK437:GM454)=0," ",SUM(GK437:GM454))</f>
        <v xml:space="preserve"> </v>
      </c>
      <c r="GL455" s="1151"/>
      <c r="GM455" s="1151"/>
      <c r="GN455" s="1151" t="str">
        <f t="shared" ref="GN455" si="623">IF(SUM(GN437:GP454)=0," ",SUM(GN437:GP454))</f>
        <v xml:space="preserve"> </v>
      </c>
      <c r="GO455" s="1151"/>
      <c r="GP455" s="1151"/>
      <c r="GQ455" s="632"/>
      <c r="GR455" s="6"/>
    </row>
    <row r="456" spans="1:200" ht="8.85" customHeight="1" x14ac:dyDescent="0.25">
      <c r="A456" s="244"/>
      <c r="B456" s="177"/>
      <c r="C456" s="1183" t="str">
        <f>IF(Portada!$A$1="www.fly-logics.com","INSTRUCTOR DE VUELO",0)</f>
        <v>INSTRUCTOR DE VUELO</v>
      </c>
      <c r="D456" s="1183"/>
      <c r="E456" s="1183"/>
      <c r="F456" s="1183"/>
      <c r="G456" s="1183"/>
      <c r="H456" s="1183"/>
      <c r="I456" s="1183"/>
      <c r="J456" s="1183"/>
      <c r="K456" s="1183"/>
      <c r="L456" s="1183"/>
      <c r="M456" s="1183"/>
      <c r="N456" s="1183"/>
      <c r="O456" s="1183"/>
      <c r="P456" s="6"/>
      <c r="Q456" s="626" t="str">
        <f>IF(Portada!$A$1="www.fly-logics.com","Nº VUELOS",0)</f>
        <v>Nº VUELOS</v>
      </c>
      <c r="R456" s="626"/>
      <c r="S456" s="626"/>
      <c r="T456" s="626"/>
      <c r="U456" s="627"/>
      <c r="V456" s="1134" t="str">
        <f>IF(COUNTIFS(Bitácora!$AB$5:$AB$1036129,"&gt;0",Bitácora!$D$5:$D$1036129,F415,Bitácora!$AN$5:$AN$1036129,V415,Bitácora!$E$5:$E$1036129,L415)=0," ",COUNTIFS(Bitácora!$AB$5:$AB$1036129,"&gt;0",Bitácora!$D$5:$D$1036129,F415,Bitácora!$AN$5:$AN$1036129,V415,Bitácora!$E$5:$E$1036129,L415))</f>
        <v xml:space="preserve"> </v>
      </c>
      <c r="W456" s="1135"/>
      <c r="X456" s="1135"/>
      <c r="Y456" s="1135"/>
      <c r="Z456" s="15"/>
      <c r="AA456" s="1145"/>
      <c r="AB456" s="1145"/>
      <c r="AC456" s="1145"/>
      <c r="AD456" s="1145"/>
      <c r="AE456" s="1145"/>
      <c r="AF456" s="1147"/>
      <c r="AG456" s="1147"/>
      <c r="AH456" s="1147"/>
      <c r="AI456" s="1147"/>
      <c r="AJ456" s="1147"/>
      <c r="AK456" s="1147"/>
      <c r="AL456" s="1147"/>
      <c r="AM456" s="1147"/>
      <c r="AN456" s="1147"/>
      <c r="AO456" s="1147"/>
      <c r="AP456" s="1147"/>
      <c r="AQ456" s="1147"/>
      <c r="AR456" s="1151"/>
      <c r="AS456" s="1151"/>
      <c r="AT456" s="1151"/>
      <c r="AU456" s="1151"/>
      <c r="AV456" s="1151"/>
      <c r="AW456" s="1151"/>
      <c r="AX456" s="632"/>
      <c r="AY456" s="177"/>
      <c r="AZ456" s="1183" t="str">
        <f>IF(Portada!$A$1="www.fly-logics.com","INSTRUCTOR DE VUELO",0)</f>
        <v>INSTRUCTOR DE VUELO</v>
      </c>
      <c r="BA456" s="1183"/>
      <c r="BB456" s="1183"/>
      <c r="BC456" s="1183"/>
      <c r="BD456" s="1183"/>
      <c r="BE456" s="1183"/>
      <c r="BF456" s="1183"/>
      <c r="BG456" s="1183"/>
      <c r="BH456" s="1183"/>
      <c r="BI456" s="1183"/>
      <c r="BJ456" s="1183"/>
      <c r="BK456" s="1183"/>
      <c r="BL456" s="1183"/>
      <c r="BM456" s="6"/>
      <c r="BN456" s="626" t="str">
        <f>IF(Portada!$A$1="www.fly-logics.com","Nº VUELOS",0)</f>
        <v>Nº VUELOS</v>
      </c>
      <c r="BO456" s="626"/>
      <c r="BP456" s="626"/>
      <c r="BQ456" s="626"/>
      <c r="BR456" s="627"/>
      <c r="BS456" s="1134" t="str">
        <f>IF(COUNTIFS(Bitácora!$AB$5:$AB$1036129,"&gt;0",Bitácora!$D$5:$D$1036129,BC415,Bitácora!$AN$5:$AN$1036129,BS415,Bitácora!$E$5:$E$1036129,BI415)=0," ",COUNTIFS(Bitácora!$AB$5:$AB$1036129,"&gt;0",Bitácora!$D$5:$D$1036129,BC415,Bitácora!$AN$5:$AN$1036129,BS415,Bitácora!$E$5:$E$1036129,BI415))</f>
        <v xml:space="preserve"> </v>
      </c>
      <c r="BT456" s="1135"/>
      <c r="BU456" s="1135"/>
      <c r="BV456" s="1135"/>
      <c r="BW456" s="15"/>
      <c r="BX456" s="1145"/>
      <c r="BY456" s="1145"/>
      <c r="BZ456" s="1145"/>
      <c r="CA456" s="1145"/>
      <c r="CB456" s="1145"/>
      <c r="CC456" s="1147"/>
      <c r="CD456" s="1147"/>
      <c r="CE456" s="1147"/>
      <c r="CF456" s="1147"/>
      <c r="CG456" s="1147"/>
      <c r="CH456" s="1147"/>
      <c r="CI456" s="1147"/>
      <c r="CJ456" s="1147"/>
      <c r="CK456" s="1147"/>
      <c r="CL456" s="1147"/>
      <c r="CM456" s="1147"/>
      <c r="CN456" s="1147"/>
      <c r="CO456" s="1151"/>
      <c r="CP456" s="1151"/>
      <c r="CQ456" s="1151"/>
      <c r="CR456" s="1151"/>
      <c r="CS456" s="1151"/>
      <c r="CT456" s="1151"/>
      <c r="CU456" s="632"/>
      <c r="CV456" s="283"/>
      <c r="CW456" s="244"/>
      <c r="CX456" s="177"/>
      <c r="CY456" s="1183" t="str">
        <f>IF(Portada!$A$1="www.fly-logics.com","INSTRUCTOR DE VUELO",0)</f>
        <v>INSTRUCTOR DE VUELO</v>
      </c>
      <c r="CZ456" s="1183"/>
      <c r="DA456" s="1183"/>
      <c r="DB456" s="1183"/>
      <c r="DC456" s="1183"/>
      <c r="DD456" s="1183"/>
      <c r="DE456" s="1183"/>
      <c r="DF456" s="1183"/>
      <c r="DG456" s="1183"/>
      <c r="DH456" s="1183"/>
      <c r="DI456" s="1183"/>
      <c r="DJ456" s="1183"/>
      <c r="DK456" s="1183"/>
      <c r="DL456" s="6"/>
      <c r="DM456" s="626" t="str">
        <f>IF(Portada!$A$1="www.fly-logics.com","Nº VUELOS",0)</f>
        <v>Nº VUELOS</v>
      </c>
      <c r="DN456" s="626"/>
      <c r="DO456" s="626"/>
      <c r="DP456" s="626"/>
      <c r="DQ456" s="627"/>
      <c r="DR456" s="1134" t="str">
        <f>IF(COUNTIFS(Bitácora!$AB$5:$AB$1036129,"&gt;0",Bitácora!$D$5:$D$1036129,DB415,Bitácora!$AN$5:$AN$1036129,DR415,Bitácora!$E$5:$E$1036129,DH415)=0," ",COUNTIFS(Bitácora!$AB$5:$AB$1036129,"&gt;0",Bitácora!$D$5:$D$1036129,DB415,Bitácora!$AN$5:$AN$1036129,DR415,Bitácora!$E$5:$E$1036129,DH415))</f>
        <v xml:space="preserve"> </v>
      </c>
      <c r="DS456" s="1135"/>
      <c r="DT456" s="1135"/>
      <c r="DU456" s="1135"/>
      <c r="DV456" s="15"/>
      <c r="DW456" s="1145"/>
      <c r="DX456" s="1145"/>
      <c r="DY456" s="1145"/>
      <c r="DZ456" s="1145"/>
      <c r="EA456" s="1145"/>
      <c r="EB456" s="1147"/>
      <c r="EC456" s="1147"/>
      <c r="ED456" s="1147"/>
      <c r="EE456" s="1147"/>
      <c r="EF456" s="1147"/>
      <c r="EG456" s="1147"/>
      <c r="EH456" s="1147"/>
      <c r="EI456" s="1147"/>
      <c r="EJ456" s="1147"/>
      <c r="EK456" s="1147"/>
      <c r="EL456" s="1147"/>
      <c r="EM456" s="1147"/>
      <c r="EN456" s="1151"/>
      <c r="EO456" s="1151"/>
      <c r="EP456" s="1151"/>
      <c r="EQ456" s="1151"/>
      <c r="ER456" s="1151"/>
      <c r="ES456" s="1151"/>
      <c r="ET456" s="632"/>
      <c r="EU456" s="177"/>
      <c r="EV456" s="1183" t="str">
        <f>IF(Portada!$A$1="www.fly-logics.com","INSTRUCTOR DE VUELO",0)</f>
        <v>INSTRUCTOR DE VUELO</v>
      </c>
      <c r="EW456" s="1183"/>
      <c r="EX456" s="1183"/>
      <c r="EY456" s="1183"/>
      <c r="EZ456" s="1183"/>
      <c r="FA456" s="1183"/>
      <c r="FB456" s="1183"/>
      <c r="FC456" s="1183"/>
      <c r="FD456" s="1183"/>
      <c r="FE456" s="1183"/>
      <c r="FF456" s="1183"/>
      <c r="FG456" s="1183"/>
      <c r="FH456" s="1183"/>
      <c r="FI456" s="6"/>
      <c r="FJ456" s="626" t="str">
        <f>IF(Portada!$A$1="www.fly-logics.com","Nº VUELOS",0)</f>
        <v>Nº VUELOS</v>
      </c>
      <c r="FK456" s="626"/>
      <c r="FL456" s="626"/>
      <c r="FM456" s="626"/>
      <c r="FN456" s="627"/>
      <c r="FO456" s="1134" t="str">
        <f>IF(COUNTIFS(Bitácora!$AB$5:$AB$1036129,"&gt;0",Bitácora!$D$5:$D$1036129,EY415,Bitácora!$AN$5:$AN$1036129,FO415,Bitácora!$E$5:$E$1036129,FE415)=0," ",COUNTIFS(Bitácora!$AB$5:$AB$1036129,"&gt;0",Bitácora!$D$5:$D$1036129,EY415,Bitácora!$AN$5:$AN$1036129,FO415,Bitácora!$E$5:$E$1036129,FE415))</f>
        <v xml:space="preserve"> </v>
      </c>
      <c r="FP456" s="1135"/>
      <c r="FQ456" s="1135"/>
      <c r="FR456" s="1135"/>
      <c r="FS456" s="15"/>
      <c r="FT456" s="1145"/>
      <c r="FU456" s="1145"/>
      <c r="FV456" s="1145"/>
      <c r="FW456" s="1145"/>
      <c r="FX456" s="1145"/>
      <c r="FY456" s="1147"/>
      <c r="FZ456" s="1147"/>
      <c r="GA456" s="1147"/>
      <c r="GB456" s="1147"/>
      <c r="GC456" s="1147"/>
      <c r="GD456" s="1147"/>
      <c r="GE456" s="1147"/>
      <c r="GF456" s="1147"/>
      <c r="GG456" s="1147"/>
      <c r="GH456" s="1147"/>
      <c r="GI456" s="1147"/>
      <c r="GJ456" s="1147"/>
      <c r="GK456" s="1151"/>
      <c r="GL456" s="1151"/>
      <c r="GM456" s="1151"/>
      <c r="GN456" s="1151"/>
      <c r="GO456" s="1151"/>
      <c r="GP456" s="1151"/>
      <c r="GQ456" s="632"/>
      <c r="GR456" s="6"/>
    </row>
    <row r="457" spans="1:200" ht="8.85" customHeight="1" x14ac:dyDescent="0.25">
      <c r="A457" s="244"/>
      <c r="B457" s="177"/>
      <c r="C457" s="1183"/>
      <c r="D457" s="1183"/>
      <c r="E457" s="1183"/>
      <c r="F457" s="1183"/>
      <c r="G457" s="1183"/>
      <c r="H457" s="1183"/>
      <c r="I457" s="1183"/>
      <c r="J457" s="1183"/>
      <c r="K457" s="1183"/>
      <c r="L457" s="1183"/>
      <c r="M457" s="1183"/>
      <c r="N457" s="1183"/>
      <c r="O457" s="1183"/>
      <c r="P457" s="6"/>
      <c r="Q457" s="626"/>
      <c r="R457" s="626"/>
      <c r="S457" s="626"/>
      <c r="T457" s="626"/>
      <c r="U457" s="627"/>
      <c r="V457" s="1134"/>
      <c r="W457" s="1135"/>
      <c r="X457" s="1135"/>
      <c r="Y457" s="1135"/>
      <c r="Z457" s="15"/>
      <c r="AA457" s="1145"/>
      <c r="AB457" s="1145"/>
      <c r="AC457" s="1145"/>
      <c r="AD457" s="1145"/>
      <c r="AE457" s="1145"/>
      <c r="AF457" s="1147"/>
      <c r="AG457" s="1147"/>
      <c r="AH457" s="1147"/>
      <c r="AI457" s="1147"/>
      <c r="AJ457" s="1147"/>
      <c r="AK457" s="1147"/>
      <c r="AL457" s="1147"/>
      <c r="AM457" s="1147"/>
      <c r="AN457" s="1147"/>
      <c r="AO457" s="1147"/>
      <c r="AP457" s="1147"/>
      <c r="AQ457" s="1147"/>
      <c r="AR457" s="1151"/>
      <c r="AS457" s="1151"/>
      <c r="AT457" s="1151"/>
      <c r="AU457" s="1151"/>
      <c r="AV457" s="1151"/>
      <c r="AW457" s="1151"/>
      <c r="AX457" s="632"/>
      <c r="AY457" s="177"/>
      <c r="AZ457" s="1183"/>
      <c r="BA457" s="1183"/>
      <c r="BB457" s="1183"/>
      <c r="BC457" s="1183"/>
      <c r="BD457" s="1183"/>
      <c r="BE457" s="1183"/>
      <c r="BF457" s="1183"/>
      <c r="BG457" s="1183"/>
      <c r="BH457" s="1183"/>
      <c r="BI457" s="1183"/>
      <c r="BJ457" s="1183"/>
      <c r="BK457" s="1183"/>
      <c r="BL457" s="1183"/>
      <c r="BM457" s="6"/>
      <c r="BN457" s="626"/>
      <c r="BO457" s="626"/>
      <c r="BP457" s="626"/>
      <c r="BQ457" s="626"/>
      <c r="BR457" s="627"/>
      <c r="BS457" s="1134"/>
      <c r="BT457" s="1135"/>
      <c r="BU457" s="1135"/>
      <c r="BV457" s="1135"/>
      <c r="BW457" s="15"/>
      <c r="BX457" s="1145"/>
      <c r="BY457" s="1145"/>
      <c r="BZ457" s="1145"/>
      <c r="CA457" s="1145"/>
      <c r="CB457" s="1145"/>
      <c r="CC457" s="1147"/>
      <c r="CD457" s="1147"/>
      <c r="CE457" s="1147"/>
      <c r="CF457" s="1147"/>
      <c r="CG457" s="1147"/>
      <c r="CH457" s="1147"/>
      <c r="CI457" s="1147"/>
      <c r="CJ457" s="1147"/>
      <c r="CK457" s="1147"/>
      <c r="CL457" s="1147"/>
      <c r="CM457" s="1147"/>
      <c r="CN457" s="1147"/>
      <c r="CO457" s="1151"/>
      <c r="CP457" s="1151"/>
      <c r="CQ457" s="1151"/>
      <c r="CR457" s="1151"/>
      <c r="CS457" s="1151"/>
      <c r="CT457" s="1151"/>
      <c r="CU457" s="632"/>
      <c r="CV457" s="283"/>
      <c r="CW457" s="244"/>
      <c r="CX457" s="177"/>
      <c r="CY457" s="1183"/>
      <c r="CZ457" s="1183"/>
      <c r="DA457" s="1183"/>
      <c r="DB457" s="1183"/>
      <c r="DC457" s="1183"/>
      <c r="DD457" s="1183"/>
      <c r="DE457" s="1183"/>
      <c r="DF457" s="1183"/>
      <c r="DG457" s="1183"/>
      <c r="DH457" s="1183"/>
      <c r="DI457" s="1183"/>
      <c r="DJ457" s="1183"/>
      <c r="DK457" s="1183"/>
      <c r="DL457" s="6"/>
      <c r="DM457" s="626"/>
      <c r="DN457" s="626"/>
      <c r="DO457" s="626"/>
      <c r="DP457" s="626"/>
      <c r="DQ457" s="627"/>
      <c r="DR457" s="1134"/>
      <c r="DS457" s="1135"/>
      <c r="DT457" s="1135"/>
      <c r="DU457" s="1135"/>
      <c r="DV457" s="15"/>
      <c r="DW457" s="1145"/>
      <c r="DX457" s="1145"/>
      <c r="DY457" s="1145"/>
      <c r="DZ457" s="1145"/>
      <c r="EA457" s="1145"/>
      <c r="EB457" s="1147"/>
      <c r="EC457" s="1147"/>
      <c r="ED457" s="1147"/>
      <c r="EE457" s="1147"/>
      <c r="EF457" s="1147"/>
      <c r="EG457" s="1147"/>
      <c r="EH457" s="1147"/>
      <c r="EI457" s="1147"/>
      <c r="EJ457" s="1147"/>
      <c r="EK457" s="1147"/>
      <c r="EL457" s="1147"/>
      <c r="EM457" s="1147"/>
      <c r="EN457" s="1151"/>
      <c r="EO457" s="1151"/>
      <c r="EP457" s="1151"/>
      <c r="EQ457" s="1151"/>
      <c r="ER457" s="1151"/>
      <c r="ES457" s="1151"/>
      <c r="ET457" s="632"/>
      <c r="EU457" s="177"/>
      <c r="EV457" s="1183"/>
      <c r="EW457" s="1183"/>
      <c r="EX457" s="1183"/>
      <c r="EY457" s="1183"/>
      <c r="EZ457" s="1183"/>
      <c r="FA457" s="1183"/>
      <c r="FB457" s="1183"/>
      <c r="FC457" s="1183"/>
      <c r="FD457" s="1183"/>
      <c r="FE457" s="1183"/>
      <c r="FF457" s="1183"/>
      <c r="FG457" s="1183"/>
      <c r="FH457" s="1183"/>
      <c r="FI457" s="6"/>
      <c r="FJ457" s="626"/>
      <c r="FK457" s="626"/>
      <c r="FL457" s="626"/>
      <c r="FM457" s="626"/>
      <c r="FN457" s="627"/>
      <c r="FO457" s="1134"/>
      <c r="FP457" s="1135"/>
      <c r="FQ457" s="1135"/>
      <c r="FR457" s="1135"/>
      <c r="FS457" s="15"/>
      <c r="FT457" s="1145"/>
      <c r="FU457" s="1145"/>
      <c r="FV457" s="1145"/>
      <c r="FW457" s="1145"/>
      <c r="FX457" s="1145"/>
      <c r="FY457" s="1147"/>
      <c r="FZ457" s="1147"/>
      <c r="GA457" s="1147"/>
      <c r="GB457" s="1147"/>
      <c r="GC457" s="1147"/>
      <c r="GD457" s="1147"/>
      <c r="GE457" s="1147"/>
      <c r="GF457" s="1147"/>
      <c r="GG457" s="1147"/>
      <c r="GH457" s="1147"/>
      <c r="GI457" s="1147"/>
      <c r="GJ457" s="1147"/>
      <c r="GK457" s="1151"/>
      <c r="GL457" s="1151"/>
      <c r="GM457" s="1151"/>
      <c r="GN457" s="1151"/>
      <c r="GO457" s="1151"/>
      <c r="GP457" s="1151"/>
      <c r="GQ457" s="632"/>
      <c r="GR457" s="6"/>
    </row>
    <row r="458" spans="1:200" ht="5.25" customHeight="1" x14ac:dyDescent="0.25">
      <c r="A458" s="244"/>
      <c r="B458" s="177"/>
      <c r="C458" s="625"/>
      <c r="D458" s="625"/>
      <c r="E458" s="625"/>
      <c r="F458" s="625"/>
      <c r="G458" s="625"/>
      <c r="H458" s="625"/>
      <c r="I458" s="625"/>
      <c r="J458" s="625"/>
      <c r="K458" s="625"/>
      <c r="L458" s="625"/>
      <c r="M458" s="625"/>
      <c r="N458" s="625"/>
      <c r="O458" s="625"/>
      <c r="P458" s="625"/>
      <c r="Q458" s="625"/>
      <c r="R458" s="625"/>
      <c r="S458" s="625"/>
      <c r="T458" s="625"/>
      <c r="U458" s="625"/>
      <c r="V458" s="625"/>
      <c r="W458" s="625"/>
      <c r="X458" s="625"/>
      <c r="Y458" s="625"/>
      <c r="Z458" s="15"/>
      <c r="AA458" s="1145"/>
      <c r="AB458" s="1145"/>
      <c r="AC458" s="1145"/>
      <c r="AD458" s="1145"/>
      <c r="AE458" s="1145"/>
      <c r="AF458" s="1147"/>
      <c r="AG458" s="1147"/>
      <c r="AH458" s="1147"/>
      <c r="AI458" s="1147"/>
      <c r="AJ458" s="1147"/>
      <c r="AK458" s="1147"/>
      <c r="AL458" s="1147"/>
      <c r="AM458" s="1147"/>
      <c r="AN458" s="1147"/>
      <c r="AO458" s="1147"/>
      <c r="AP458" s="1147"/>
      <c r="AQ458" s="1147"/>
      <c r="AR458" s="1151"/>
      <c r="AS458" s="1151"/>
      <c r="AT458" s="1151"/>
      <c r="AU458" s="1151"/>
      <c r="AV458" s="1151"/>
      <c r="AW458" s="1151"/>
      <c r="AX458" s="632"/>
      <c r="AY458" s="177"/>
      <c r="AZ458" s="625"/>
      <c r="BA458" s="625"/>
      <c r="BB458" s="625"/>
      <c r="BC458" s="625"/>
      <c r="BD458" s="625"/>
      <c r="BE458" s="625"/>
      <c r="BF458" s="625"/>
      <c r="BG458" s="625"/>
      <c r="BH458" s="625"/>
      <c r="BI458" s="625"/>
      <c r="BJ458" s="625"/>
      <c r="BK458" s="625"/>
      <c r="BL458" s="625"/>
      <c r="BM458" s="625"/>
      <c r="BN458" s="625"/>
      <c r="BO458" s="625"/>
      <c r="BP458" s="625"/>
      <c r="BQ458" s="625"/>
      <c r="BR458" s="625"/>
      <c r="BS458" s="625"/>
      <c r="BT458" s="625"/>
      <c r="BU458" s="625"/>
      <c r="BV458" s="625"/>
      <c r="BW458" s="15"/>
      <c r="BX458" s="1145"/>
      <c r="BY458" s="1145"/>
      <c r="BZ458" s="1145"/>
      <c r="CA458" s="1145"/>
      <c r="CB458" s="1145"/>
      <c r="CC458" s="1147"/>
      <c r="CD458" s="1147"/>
      <c r="CE458" s="1147"/>
      <c r="CF458" s="1147"/>
      <c r="CG458" s="1147"/>
      <c r="CH458" s="1147"/>
      <c r="CI458" s="1147"/>
      <c r="CJ458" s="1147"/>
      <c r="CK458" s="1147"/>
      <c r="CL458" s="1147"/>
      <c r="CM458" s="1147"/>
      <c r="CN458" s="1147"/>
      <c r="CO458" s="1151"/>
      <c r="CP458" s="1151"/>
      <c r="CQ458" s="1151"/>
      <c r="CR458" s="1151"/>
      <c r="CS458" s="1151"/>
      <c r="CT458" s="1151"/>
      <c r="CU458" s="632"/>
      <c r="CV458" s="283"/>
      <c r="CW458" s="244"/>
      <c r="CX458" s="177"/>
      <c r="CY458" s="625"/>
      <c r="CZ458" s="625"/>
      <c r="DA458" s="625"/>
      <c r="DB458" s="625"/>
      <c r="DC458" s="625"/>
      <c r="DD458" s="625"/>
      <c r="DE458" s="625"/>
      <c r="DF458" s="625"/>
      <c r="DG458" s="625"/>
      <c r="DH458" s="625"/>
      <c r="DI458" s="625"/>
      <c r="DJ458" s="625"/>
      <c r="DK458" s="625"/>
      <c r="DL458" s="625"/>
      <c r="DM458" s="625"/>
      <c r="DN458" s="625"/>
      <c r="DO458" s="625"/>
      <c r="DP458" s="625"/>
      <c r="DQ458" s="625"/>
      <c r="DR458" s="625"/>
      <c r="DS458" s="625"/>
      <c r="DT458" s="625"/>
      <c r="DU458" s="625"/>
      <c r="DV458" s="15"/>
      <c r="DW458" s="1145"/>
      <c r="DX458" s="1145"/>
      <c r="DY458" s="1145"/>
      <c r="DZ458" s="1145"/>
      <c r="EA458" s="1145"/>
      <c r="EB458" s="1147"/>
      <c r="EC458" s="1147"/>
      <c r="ED458" s="1147"/>
      <c r="EE458" s="1147"/>
      <c r="EF458" s="1147"/>
      <c r="EG458" s="1147"/>
      <c r="EH458" s="1147"/>
      <c r="EI458" s="1147"/>
      <c r="EJ458" s="1147"/>
      <c r="EK458" s="1147"/>
      <c r="EL458" s="1147"/>
      <c r="EM458" s="1147"/>
      <c r="EN458" s="1151"/>
      <c r="EO458" s="1151"/>
      <c r="EP458" s="1151"/>
      <c r="EQ458" s="1151"/>
      <c r="ER458" s="1151"/>
      <c r="ES458" s="1151"/>
      <c r="ET458" s="632"/>
      <c r="EU458" s="177"/>
      <c r="EV458" s="625"/>
      <c r="EW458" s="625"/>
      <c r="EX458" s="625"/>
      <c r="EY458" s="625"/>
      <c r="EZ458" s="625"/>
      <c r="FA458" s="625"/>
      <c r="FB458" s="625"/>
      <c r="FC458" s="625"/>
      <c r="FD458" s="625"/>
      <c r="FE458" s="625"/>
      <c r="FF458" s="625"/>
      <c r="FG458" s="625"/>
      <c r="FH458" s="625"/>
      <c r="FI458" s="625"/>
      <c r="FJ458" s="625"/>
      <c r="FK458" s="625"/>
      <c r="FL458" s="625"/>
      <c r="FM458" s="625"/>
      <c r="FN458" s="625"/>
      <c r="FO458" s="625"/>
      <c r="FP458" s="625"/>
      <c r="FQ458" s="625"/>
      <c r="FR458" s="625"/>
      <c r="FS458" s="15"/>
      <c r="FT458" s="1145"/>
      <c r="FU458" s="1145"/>
      <c r="FV458" s="1145"/>
      <c r="FW458" s="1145"/>
      <c r="FX458" s="1145"/>
      <c r="FY458" s="1147"/>
      <c r="FZ458" s="1147"/>
      <c r="GA458" s="1147"/>
      <c r="GB458" s="1147"/>
      <c r="GC458" s="1147"/>
      <c r="GD458" s="1147"/>
      <c r="GE458" s="1147"/>
      <c r="GF458" s="1147"/>
      <c r="GG458" s="1147"/>
      <c r="GH458" s="1147"/>
      <c r="GI458" s="1147"/>
      <c r="GJ458" s="1147"/>
      <c r="GK458" s="1151"/>
      <c r="GL458" s="1151"/>
      <c r="GM458" s="1151"/>
      <c r="GN458" s="1151"/>
      <c r="GO458" s="1151"/>
      <c r="GP458" s="1151"/>
      <c r="GQ458" s="632"/>
      <c r="GR458" s="6"/>
    </row>
    <row r="459" spans="1:200" ht="10.5" customHeight="1" x14ac:dyDescent="0.25">
      <c r="A459" s="244"/>
      <c r="B459" s="177"/>
      <c r="C459" s="628" t="str">
        <f>IF(Portada!$A$1="www.fly-logics.com","HORAS",0)</f>
        <v>HORAS</v>
      </c>
      <c r="D459" s="628"/>
      <c r="E459" s="628"/>
      <c r="F459" s="628"/>
      <c r="G459" s="629"/>
      <c r="H459" s="1168" t="str">
        <f>IF(SUMIFS(Bitácora!$AB$5:$AB$1036129,Bitácora!$D$5:$D$1036129,F415,Bitácora!$AN$5:$AN$1036129,V415,Bitácora!$E$5:$E$1036129,L415)=0," ",SUMIFS(Bitácora!$AB$5:$AB$1036129,Bitácora!$D$5:$D$1036129,F415,Bitácora!$AN$5:$AN$1036129,V415,Bitácora!$E$5:$E$1036129,L415))</f>
        <v xml:space="preserve"> </v>
      </c>
      <c r="I459" s="1169"/>
      <c r="J459" s="1169"/>
      <c r="K459" s="1169"/>
      <c r="L459" s="1169"/>
      <c r="M459" s="1169"/>
      <c r="N459" s="619"/>
      <c r="O459" s="620" t="str">
        <f>IF(Portada!$A$1="www.fly-logics.com","DÍA",0)</f>
        <v>DÍA</v>
      </c>
      <c r="P459" s="620"/>
      <c r="Q459" s="620"/>
      <c r="R459" s="620"/>
      <c r="S459" s="621"/>
      <c r="T459" s="1168" t="str">
        <f>IF(SUMIFS(Bitácora!$T$5:$T$1036129,Bitácora!$D$5:$D$1036129,F415,Bitácora!$E$5:$E$1036129,L415,Bitácora!$AN$5:$AN$1036129,V415,Bitácora!$AB$5:$AB$1036129,"&gt;0")=0," ",SUMIFS(Bitácora!$T$5:$T$1036129,Bitácora!$D$5:$D$1036129,F415,Bitácora!$E$5:$E$1036129,L415,Bitácora!$AN$5:$AN$1036129,V415,Bitácora!$AB$5:$AB$1036129,"&gt;0"))</f>
        <v xml:space="preserve"> </v>
      </c>
      <c r="U459" s="1169"/>
      <c r="V459" s="1169"/>
      <c r="W459" s="1169"/>
      <c r="X459" s="1169"/>
      <c r="Y459" s="1169"/>
      <c r="Z459" s="15"/>
      <c r="AA459" s="1145"/>
      <c r="AB459" s="1145"/>
      <c r="AC459" s="1145"/>
      <c r="AD459" s="1145"/>
      <c r="AE459" s="1145"/>
      <c r="AF459" s="1147"/>
      <c r="AG459" s="1147"/>
      <c r="AH459" s="1147"/>
      <c r="AI459" s="1147"/>
      <c r="AJ459" s="1170"/>
      <c r="AK459" s="1170"/>
      <c r="AL459" s="1170"/>
      <c r="AM459" s="1170"/>
      <c r="AN459" s="1170"/>
      <c r="AO459" s="1170"/>
      <c r="AP459" s="1170"/>
      <c r="AQ459" s="1170"/>
      <c r="AR459" s="1171"/>
      <c r="AS459" s="1171"/>
      <c r="AT459" s="1171"/>
      <c r="AU459" s="1171"/>
      <c r="AV459" s="1171"/>
      <c r="AW459" s="1171"/>
      <c r="AX459" s="632"/>
      <c r="AY459" s="177"/>
      <c r="AZ459" s="628" t="str">
        <f>IF(Portada!$A$1="www.fly-logics.com","HORAS",0)</f>
        <v>HORAS</v>
      </c>
      <c r="BA459" s="628"/>
      <c r="BB459" s="628"/>
      <c r="BC459" s="628"/>
      <c r="BD459" s="629"/>
      <c r="BE459" s="1168" t="str">
        <f>IF(SUMIFS(Bitácora!$AB$5:$AB$1036129,Bitácora!$D$5:$D$1036129,BC415,Bitácora!$AN$5:$AN$1036129,BS415,Bitácora!$E$5:$E$1036129,BI415)=0," ",SUMIFS(Bitácora!$AB$5:$AB$1036129,Bitácora!$D$5:$D$1036129,BC415,Bitácora!$AN$5:$AN$1036129,BS415,Bitácora!$E$5:$E$1036129,BI415))</f>
        <v xml:space="preserve"> </v>
      </c>
      <c r="BF459" s="1169"/>
      <c r="BG459" s="1169"/>
      <c r="BH459" s="1169"/>
      <c r="BI459" s="1169"/>
      <c r="BJ459" s="1169"/>
      <c r="BK459" s="619"/>
      <c r="BL459" s="620" t="str">
        <f>IF(Portada!$A$1="www.fly-logics.com","DÍA",0)</f>
        <v>DÍA</v>
      </c>
      <c r="BM459" s="620"/>
      <c r="BN459" s="620"/>
      <c r="BO459" s="620"/>
      <c r="BP459" s="621"/>
      <c r="BQ459" s="1168" t="str">
        <f>IF(SUMIFS(Bitácora!$T$5:$T$1036129,Bitácora!$D$5:$D$1036129,BC415,Bitácora!$E$5:$E$1036129,BI415,Bitácora!$AN$5:$AN$1036129,BS415,Bitácora!$AB$5:$AB$1036129,"&gt;0")=0," ",SUMIFS(Bitácora!$T$5:$T$1036129,Bitácora!$D$5:$D$1036129,BC415,Bitácora!$E$5:$E$1036129,BI415,Bitácora!$AN$5:$AN$1036129,BS415,Bitácora!$AB$5:$AB$1036129,"&gt;0"))</f>
        <v xml:space="preserve"> </v>
      </c>
      <c r="BR459" s="1169"/>
      <c r="BS459" s="1169"/>
      <c r="BT459" s="1169"/>
      <c r="BU459" s="1169"/>
      <c r="BV459" s="1169"/>
      <c r="BW459" s="15"/>
      <c r="BX459" s="1145"/>
      <c r="BY459" s="1145"/>
      <c r="BZ459" s="1145"/>
      <c r="CA459" s="1145"/>
      <c r="CB459" s="1145"/>
      <c r="CC459" s="1147"/>
      <c r="CD459" s="1147"/>
      <c r="CE459" s="1147"/>
      <c r="CF459" s="1147"/>
      <c r="CG459" s="1170"/>
      <c r="CH459" s="1170"/>
      <c r="CI459" s="1170"/>
      <c r="CJ459" s="1170"/>
      <c r="CK459" s="1170"/>
      <c r="CL459" s="1170"/>
      <c r="CM459" s="1170"/>
      <c r="CN459" s="1170"/>
      <c r="CO459" s="1171"/>
      <c r="CP459" s="1171"/>
      <c r="CQ459" s="1171"/>
      <c r="CR459" s="1171"/>
      <c r="CS459" s="1171"/>
      <c r="CT459" s="1171"/>
      <c r="CU459" s="632"/>
      <c r="CV459" s="283"/>
      <c r="CW459" s="244"/>
      <c r="CX459" s="177"/>
      <c r="CY459" s="628" t="str">
        <f>IF(Portada!$A$1="www.fly-logics.com","HORAS",0)</f>
        <v>HORAS</v>
      </c>
      <c r="CZ459" s="628"/>
      <c r="DA459" s="628"/>
      <c r="DB459" s="628"/>
      <c r="DC459" s="629"/>
      <c r="DD459" s="1168" t="str">
        <f>IF(SUMIFS(Bitácora!$AB$5:$AB$1036129,Bitácora!$D$5:$D$1036129,DB415,Bitácora!$AN$5:$AN$1036129,DR415,Bitácora!$E$5:$E$1036129,DH415)=0," ",SUMIFS(Bitácora!$AB$5:$AB$1036129,Bitácora!$D$5:$D$1036129,DB415,Bitácora!$AN$5:$AN$1036129,DR415,Bitácora!$E$5:$E$1036129,DH415))</f>
        <v xml:space="preserve"> </v>
      </c>
      <c r="DE459" s="1169"/>
      <c r="DF459" s="1169"/>
      <c r="DG459" s="1169"/>
      <c r="DH459" s="1169"/>
      <c r="DI459" s="1169"/>
      <c r="DJ459" s="619"/>
      <c r="DK459" s="620" t="str">
        <f>IF(Portada!$A$1="www.fly-logics.com","DÍA",0)</f>
        <v>DÍA</v>
      </c>
      <c r="DL459" s="620"/>
      <c r="DM459" s="620"/>
      <c r="DN459" s="620"/>
      <c r="DO459" s="621"/>
      <c r="DP459" s="1168" t="str">
        <f>IF(SUMIFS(Bitácora!$T$5:$T$1036129,Bitácora!$D$5:$D$1036129,DB415,Bitácora!$E$5:$E$1036129,DH415,Bitácora!$AN$5:$AN$1036129,DR415,Bitácora!$AB$5:$AB$1036129,"&gt;0")=0," ",SUMIFS(Bitácora!$T$5:$T$1036129,Bitácora!$D$5:$D$1036129,DB415,Bitácora!$E$5:$E$1036129,DH415,Bitácora!$AN$5:$AN$1036129,DR415,Bitácora!$AB$5:$AB$1036129,"&gt;0"))</f>
        <v xml:space="preserve"> </v>
      </c>
      <c r="DQ459" s="1169"/>
      <c r="DR459" s="1169"/>
      <c r="DS459" s="1169"/>
      <c r="DT459" s="1169"/>
      <c r="DU459" s="1169"/>
      <c r="DV459" s="15"/>
      <c r="DW459" s="1145"/>
      <c r="DX459" s="1145"/>
      <c r="DY459" s="1145"/>
      <c r="DZ459" s="1145"/>
      <c r="EA459" s="1145"/>
      <c r="EB459" s="1147"/>
      <c r="EC459" s="1147"/>
      <c r="ED459" s="1147"/>
      <c r="EE459" s="1147"/>
      <c r="EF459" s="1170"/>
      <c r="EG459" s="1170"/>
      <c r="EH459" s="1170"/>
      <c r="EI459" s="1170"/>
      <c r="EJ459" s="1170"/>
      <c r="EK459" s="1170"/>
      <c r="EL459" s="1170"/>
      <c r="EM459" s="1170"/>
      <c r="EN459" s="1171"/>
      <c r="EO459" s="1171"/>
      <c r="EP459" s="1171"/>
      <c r="EQ459" s="1171"/>
      <c r="ER459" s="1171"/>
      <c r="ES459" s="1171"/>
      <c r="ET459" s="632"/>
      <c r="EU459" s="177"/>
      <c r="EV459" s="628" t="str">
        <f>IF(Portada!$A$1="www.fly-logics.com","HORAS",0)</f>
        <v>HORAS</v>
      </c>
      <c r="EW459" s="628"/>
      <c r="EX459" s="628"/>
      <c r="EY459" s="628"/>
      <c r="EZ459" s="629"/>
      <c r="FA459" s="1168" t="str">
        <f>IF(SUMIFS(Bitácora!$AB$5:$AB$1036129,Bitácora!$D$5:$D$1036129,EY415,Bitácora!$AN$5:$AN$1036129,FO415,Bitácora!$E$5:$E$1036129,FE415)=0," ",SUMIFS(Bitácora!$AB$5:$AB$1036129,Bitácora!$D$5:$D$1036129,EY415,Bitácora!$AN$5:$AN$1036129,FO415,Bitácora!$E$5:$E$1036129,FE415))</f>
        <v xml:space="preserve"> </v>
      </c>
      <c r="FB459" s="1169"/>
      <c r="FC459" s="1169"/>
      <c r="FD459" s="1169"/>
      <c r="FE459" s="1169"/>
      <c r="FF459" s="1169"/>
      <c r="FG459" s="619"/>
      <c r="FH459" s="620" t="str">
        <f>IF(Portada!$A$1="www.fly-logics.com","DÍA",0)</f>
        <v>DÍA</v>
      </c>
      <c r="FI459" s="620"/>
      <c r="FJ459" s="620"/>
      <c r="FK459" s="620"/>
      <c r="FL459" s="621"/>
      <c r="FM459" s="1168" t="str">
        <f>IF(SUMIFS(Bitácora!$T$5:$T$1036129,Bitácora!$D$5:$D$1036129,EY415,Bitácora!$E$5:$E$1036129,FE415,Bitácora!$AN$5:$AN$1036129,FO415,Bitácora!$AB$5:$AB$1036129,"&gt;0")=0," ",SUMIFS(Bitácora!$T$5:$T$1036129,Bitácora!$D$5:$D$1036129,EY415,Bitácora!$E$5:$E$1036129,FE415,Bitácora!$AN$5:$AN$1036129,FO415,Bitácora!$AB$5:$AB$1036129,"&gt;0"))</f>
        <v xml:space="preserve"> </v>
      </c>
      <c r="FN459" s="1169"/>
      <c r="FO459" s="1169"/>
      <c r="FP459" s="1169"/>
      <c r="FQ459" s="1169"/>
      <c r="FR459" s="1169"/>
      <c r="FS459" s="15"/>
      <c r="FT459" s="1145"/>
      <c r="FU459" s="1145"/>
      <c r="FV459" s="1145"/>
      <c r="FW459" s="1145"/>
      <c r="FX459" s="1145"/>
      <c r="FY459" s="1147"/>
      <c r="FZ459" s="1147"/>
      <c r="GA459" s="1147"/>
      <c r="GB459" s="1147"/>
      <c r="GC459" s="1170"/>
      <c r="GD459" s="1170"/>
      <c r="GE459" s="1170"/>
      <c r="GF459" s="1170"/>
      <c r="GG459" s="1170"/>
      <c r="GH459" s="1170"/>
      <c r="GI459" s="1170"/>
      <c r="GJ459" s="1170"/>
      <c r="GK459" s="1171"/>
      <c r="GL459" s="1171"/>
      <c r="GM459" s="1171"/>
      <c r="GN459" s="1171"/>
      <c r="GO459" s="1171"/>
      <c r="GP459" s="1171"/>
      <c r="GQ459" s="632"/>
      <c r="GR459" s="6"/>
    </row>
    <row r="460" spans="1:200" ht="8.85" customHeight="1" x14ac:dyDescent="0.25">
      <c r="A460" s="244"/>
      <c r="B460" s="177"/>
      <c r="C460" s="628"/>
      <c r="D460" s="628"/>
      <c r="E460" s="628"/>
      <c r="F460" s="628"/>
      <c r="G460" s="629"/>
      <c r="H460" s="1172"/>
      <c r="I460" s="1169"/>
      <c r="J460" s="1169"/>
      <c r="K460" s="1169"/>
      <c r="L460" s="1169"/>
      <c r="M460" s="1169"/>
      <c r="N460" s="619"/>
      <c r="O460" s="620"/>
      <c r="P460" s="620"/>
      <c r="Q460" s="620"/>
      <c r="R460" s="620"/>
      <c r="S460" s="621"/>
      <c r="T460" s="1172"/>
      <c r="U460" s="1169"/>
      <c r="V460" s="1169"/>
      <c r="W460" s="1169"/>
      <c r="X460" s="1169"/>
      <c r="Y460" s="1169"/>
      <c r="Z460" s="15"/>
      <c r="AA460" s="1173" t="str">
        <f>IF(Portada!$A$1="www.fly-logics.com","TOTAL
ANUAL",0)</f>
        <v>TOTAL
ANUAL</v>
      </c>
      <c r="AB460" s="1173"/>
      <c r="AC460" s="1173"/>
      <c r="AD460" s="1173"/>
      <c r="AE460" s="1173"/>
      <c r="AF460" s="1174" t="str">
        <f t="shared" ref="AF460" si="624">IF(SUM(AF455,AF433)=0," ",SUM(AF455,AF433))</f>
        <v xml:space="preserve"> </v>
      </c>
      <c r="AG460" s="1174"/>
      <c r="AH460" s="1174"/>
      <c r="AI460" s="1175"/>
      <c r="AJ460" s="1174" t="str">
        <f t="shared" ref="AJ460" si="625">IF(SUM(AJ455,AJ433)=0," ",SUM(AJ455,AJ433))</f>
        <v xml:space="preserve"> </v>
      </c>
      <c r="AK460" s="1174"/>
      <c r="AL460" s="1174"/>
      <c r="AM460" s="1174"/>
      <c r="AN460" s="1174" t="str">
        <f t="shared" ref="AN460" si="626">IF(SUM(AN455,AN433)=0," ",SUM(AN455,AN433))</f>
        <v xml:space="preserve"> </v>
      </c>
      <c r="AO460" s="1174"/>
      <c r="AP460" s="1174"/>
      <c r="AQ460" s="1174"/>
      <c r="AR460" s="1176" t="str">
        <f t="shared" ref="AR460" si="627">IF(SUM(AR455,AR433)=0," ",SUM(AR455,AR433))</f>
        <v xml:space="preserve"> </v>
      </c>
      <c r="AS460" s="1176"/>
      <c r="AT460" s="1176"/>
      <c r="AU460" s="1176" t="str">
        <f t="shared" ref="AU460" si="628">IF(SUM(AU455,AU433)=0," ",SUM(AU455,AU433))</f>
        <v xml:space="preserve"> </v>
      </c>
      <c r="AV460" s="1176"/>
      <c r="AW460" s="1176"/>
      <c r="AX460" s="632"/>
      <c r="AY460" s="177"/>
      <c r="AZ460" s="628"/>
      <c r="BA460" s="628"/>
      <c r="BB460" s="628"/>
      <c r="BC460" s="628"/>
      <c r="BD460" s="629"/>
      <c r="BE460" s="1172"/>
      <c r="BF460" s="1169"/>
      <c r="BG460" s="1169"/>
      <c r="BH460" s="1169"/>
      <c r="BI460" s="1169"/>
      <c r="BJ460" s="1169"/>
      <c r="BK460" s="619"/>
      <c r="BL460" s="620"/>
      <c r="BM460" s="620"/>
      <c r="BN460" s="620"/>
      <c r="BO460" s="620"/>
      <c r="BP460" s="621"/>
      <c r="BQ460" s="1172"/>
      <c r="BR460" s="1169"/>
      <c r="BS460" s="1169"/>
      <c r="BT460" s="1169"/>
      <c r="BU460" s="1169"/>
      <c r="BV460" s="1169"/>
      <c r="BW460" s="15"/>
      <c r="BX460" s="1173" t="str">
        <f>IF(Portada!$A$1="www.fly-logics.com","TOTAL
ANUAL",0)</f>
        <v>TOTAL
ANUAL</v>
      </c>
      <c r="BY460" s="1173"/>
      <c r="BZ460" s="1173"/>
      <c r="CA460" s="1173"/>
      <c r="CB460" s="1173"/>
      <c r="CC460" s="1174" t="str">
        <f t="shared" ref="CC460" si="629">IF(SUM(CC455,CC433)=0," ",SUM(CC455,CC433))</f>
        <v xml:space="preserve"> </v>
      </c>
      <c r="CD460" s="1174"/>
      <c r="CE460" s="1174"/>
      <c r="CF460" s="1175"/>
      <c r="CG460" s="1174" t="str">
        <f t="shared" ref="CG460" si="630">IF(SUM(CG455,CG433)=0," ",SUM(CG455,CG433))</f>
        <v xml:space="preserve"> </v>
      </c>
      <c r="CH460" s="1174"/>
      <c r="CI460" s="1174"/>
      <c r="CJ460" s="1174"/>
      <c r="CK460" s="1174" t="str">
        <f t="shared" ref="CK460" si="631">IF(SUM(CK455,CK433)=0," ",SUM(CK455,CK433))</f>
        <v xml:space="preserve"> </v>
      </c>
      <c r="CL460" s="1174"/>
      <c r="CM460" s="1174"/>
      <c r="CN460" s="1174"/>
      <c r="CO460" s="1176" t="str">
        <f t="shared" ref="CO460" si="632">IF(SUM(CO455,CO433)=0," ",SUM(CO455,CO433))</f>
        <v xml:space="preserve"> </v>
      </c>
      <c r="CP460" s="1176"/>
      <c r="CQ460" s="1176"/>
      <c r="CR460" s="1176" t="str">
        <f t="shared" ref="CR460" si="633">IF(SUM(CR455,CR433)=0," ",SUM(CR455,CR433))</f>
        <v xml:space="preserve"> </v>
      </c>
      <c r="CS460" s="1176"/>
      <c r="CT460" s="1176"/>
      <c r="CU460" s="632"/>
      <c r="CV460" s="283"/>
      <c r="CW460" s="244"/>
      <c r="CX460" s="177"/>
      <c r="CY460" s="628"/>
      <c r="CZ460" s="628"/>
      <c r="DA460" s="628"/>
      <c r="DB460" s="628"/>
      <c r="DC460" s="629"/>
      <c r="DD460" s="1172"/>
      <c r="DE460" s="1169"/>
      <c r="DF460" s="1169"/>
      <c r="DG460" s="1169"/>
      <c r="DH460" s="1169"/>
      <c r="DI460" s="1169"/>
      <c r="DJ460" s="619"/>
      <c r="DK460" s="620"/>
      <c r="DL460" s="620"/>
      <c r="DM460" s="620"/>
      <c r="DN460" s="620"/>
      <c r="DO460" s="621"/>
      <c r="DP460" s="1172"/>
      <c r="DQ460" s="1169"/>
      <c r="DR460" s="1169"/>
      <c r="DS460" s="1169"/>
      <c r="DT460" s="1169"/>
      <c r="DU460" s="1169"/>
      <c r="DV460" s="15"/>
      <c r="DW460" s="1173" t="str">
        <f>IF(Portada!$A$1="www.fly-logics.com","TOTAL
ANUAL",0)</f>
        <v>TOTAL
ANUAL</v>
      </c>
      <c r="DX460" s="1173"/>
      <c r="DY460" s="1173"/>
      <c r="DZ460" s="1173"/>
      <c r="EA460" s="1173"/>
      <c r="EB460" s="1174" t="str">
        <f t="shared" ref="EB460" si="634">IF(SUM(EB455,EB433)=0," ",SUM(EB455,EB433))</f>
        <v xml:space="preserve"> </v>
      </c>
      <c r="EC460" s="1174"/>
      <c r="ED460" s="1174"/>
      <c r="EE460" s="1175"/>
      <c r="EF460" s="1174" t="str">
        <f t="shared" ref="EF460" si="635">IF(SUM(EF455,EF433)=0," ",SUM(EF455,EF433))</f>
        <v xml:space="preserve"> </v>
      </c>
      <c r="EG460" s="1174"/>
      <c r="EH460" s="1174"/>
      <c r="EI460" s="1174"/>
      <c r="EJ460" s="1174" t="str">
        <f t="shared" ref="EJ460" si="636">IF(SUM(EJ455,EJ433)=0," ",SUM(EJ455,EJ433))</f>
        <v xml:space="preserve"> </v>
      </c>
      <c r="EK460" s="1174"/>
      <c r="EL460" s="1174"/>
      <c r="EM460" s="1174"/>
      <c r="EN460" s="1176" t="str">
        <f t="shared" ref="EN460" si="637">IF(SUM(EN455,EN433)=0," ",SUM(EN455,EN433))</f>
        <v xml:space="preserve"> </v>
      </c>
      <c r="EO460" s="1176"/>
      <c r="EP460" s="1176"/>
      <c r="EQ460" s="1176" t="str">
        <f t="shared" ref="EQ460" si="638">IF(SUM(EQ455,EQ433)=0," ",SUM(EQ455,EQ433))</f>
        <v xml:space="preserve"> </v>
      </c>
      <c r="ER460" s="1176"/>
      <c r="ES460" s="1176"/>
      <c r="ET460" s="632"/>
      <c r="EU460" s="177"/>
      <c r="EV460" s="628"/>
      <c r="EW460" s="628"/>
      <c r="EX460" s="628"/>
      <c r="EY460" s="628"/>
      <c r="EZ460" s="629"/>
      <c r="FA460" s="1172"/>
      <c r="FB460" s="1169"/>
      <c r="FC460" s="1169"/>
      <c r="FD460" s="1169"/>
      <c r="FE460" s="1169"/>
      <c r="FF460" s="1169"/>
      <c r="FG460" s="619"/>
      <c r="FH460" s="620"/>
      <c r="FI460" s="620"/>
      <c r="FJ460" s="620"/>
      <c r="FK460" s="620"/>
      <c r="FL460" s="621"/>
      <c r="FM460" s="1172"/>
      <c r="FN460" s="1169"/>
      <c r="FO460" s="1169"/>
      <c r="FP460" s="1169"/>
      <c r="FQ460" s="1169"/>
      <c r="FR460" s="1169"/>
      <c r="FS460" s="15"/>
      <c r="FT460" s="1173" t="str">
        <f>IF(Portada!$A$1="www.fly-logics.com","TOTAL
ANUAL",0)</f>
        <v>TOTAL
ANUAL</v>
      </c>
      <c r="FU460" s="1173"/>
      <c r="FV460" s="1173"/>
      <c r="FW460" s="1173"/>
      <c r="FX460" s="1173"/>
      <c r="FY460" s="1174" t="str">
        <f t="shared" ref="FY460" si="639">IF(SUM(FY455,FY433)=0," ",SUM(FY455,FY433))</f>
        <v xml:space="preserve"> </v>
      </c>
      <c r="FZ460" s="1174"/>
      <c r="GA460" s="1174"/>
      <c r="GB460" s="1175"/>
      <c r="GC460" s="1174" t="str">
        <f t="shared" ref="GC460" si="640">IF(SUM(GC455,GC433)=0," ",SUM(GC455,GC433))</f>
        <v xml:space="preserve"> </v>
      </c>
      <c r="GD460" s="1174"/>
      <c r="GE460" s="1174"/>
      <c r="GF460" s="1174"/>
      <c r="GG460" s="1174" t="str">
        <f t="shared" ref="GG460" si="641">IF(SUM(GG455,GG433)=0," ",SUM(GG455,GG433))</f>
        <v xml:space="preserve"> </v>
      </c>
      <c r="GH460" s="1174"/>
      <c r="GI460" s="1174"/>
      <c r="GJ460" s="1174"/>
      <c r="GK460" s="1176" t="str">
        <f t="shared" ref="GK460" si="642">IF(SUM(GK455,GK433)=0," ",SUM(GK455,GK433))</f>
        <v xml:space="preserve"> </v>
      </c>
      <c r="GL460" s="1176"/>
      <c r="GM460" s="1176"/>
      <c r="GN460" s="1176" t="str">
        <f t="shared" ref="GN460" si="643">IF(SUM(GN455,GN433)=0," ",SUM(GN455,GN433))</f>
        <v xml:space="preserve"> </v>
      </c>
      <c r="GO460" s="1176"/>
      <c r="GP460" s="1176"/>
      <c r="GQ460" s="632"/>
      <c r="GR460" s="6"/>
    </row>
    <row r="461" spans="1:200" ht="3" customHeight="1" x14ac:dyDescent="0.25">
      <c r="A461" s="244"/>
      <c r="B461" s="177"/>
      <c r="C461" s="625"/>
      <c r="D461" s="625"/>
      <c r="E461" s="625"/>
      <c r="F461" s="625"/>
      <c r="G461" s="625"/>
      <c r="H461" s="625"/>
      <c r="I461" s="625"/>
      <c r="J461" s="625"/>
      <c r="K461" s="625"/>
      <c r="L461" s="625"/>
      <c r="M461" s="625"/>
      <c r="N461" s="625"/>
      <c r="O461" s="625"/>
      <c r="P461" s="625"/>
      <c r="Q461" s="625"/>
      <c r="R461" s="625"/>
      <c r="S461" s="625"/>
      <c r="T461" s="625"/>
      <c r="U461" s="625"/>
      <c r="V461" s="625"/>
      <c r="W461" s="625"/>
      <c r="X461" s="625"/>
      <c r="Y461" s="625"/>
      <c r="Z461" s="15"/>
      <c r="AA461" s="1173"/>
      <c r="AB461" s="1173"/>
      <c r="AC461" s="1173"/>
      <c r="AD461" s="1173"/>
      <c r="AE461" s="1173"/>
      <c r="AF461" s="1174"/>
      <c r="AG461" s="1174"/>
      <c r="AH461" s="1174"/>
      <c r="AI461" s="1175"/>
      <c r="AJ461" s="1174"/>
      <c r="AK461" s="1174"/>
      <c r="AL461" s="1174"/>
      <c r="AM461" s="1174"/>
      <c r="AN461" s="1174"/>
      <c r="AO461" s="1174"/>
      <c r="AP461" s="1174"/>
      <c r="AQ461" s="1174"/>
      <c r="AR461" s="1176"/>
      <c r="AS461" s="1176"/>
      <c r="AT461" s="1176"/>
      <c r="AU461" s="1176"/>
      <c r="AV461" s="1176"/>
      <c r="AW461" s="1176"/>
      <c r="AX461" s="632"/>
      <c r="AY461" s="177"/>
      <c r="AZ461" s="625"/>
      <c r="BA461" s="625"/>
      <c r="BB461" s="625"/>
      <c r="BC461" s="625"/>
      <c r="BD461" s="625"/>
      <c r="BE461" s="625"/>
      <c r="BF461" s="625"/>
      <c r="BG461" s="625"/>
      <c r="BH461" s="625"/>
      <c r="BI461" s="625"/>
      <c r="BJ461" s="625"/>
      <c r="BK461" s="625"/>
      <c r="BL461" s="625"/>
      <c r="BM461" s="625"/>
      <c r="BN461" s="625"/>
      <c r="BO461" s="625"/>
      <c r="BP461" s="625"/>
      <c r="BQ461" s="625"/>
      <c r="BR461" s="625"/>
      <c r="BS461" s="625"/>
      <c r="BT461" s="625"/>
      <c r="BU461" s="625"/>
      <c r="BV461" s="625"/>
      <c r="BW461" s="15"/>
      <c r="BX461" s="1173"/>
      <c r="BY461" s="1173"/>
      <c r="BZ461" s="1173"/>
      <c r="CA461" s="1173"/>
      <c r="CB461" s="1173"/>
      <c r="CC461" s="1174"/>
      <c r="CD461" s="1174"/>
      <c r="CE461" s="1174"/>
      <c r="CF461" s="1175"/>
      <c r="CG461" s="1174"/>
      <c r="CH461" s="1174"/>
      <c r="CI461" s="1174"/>
      <c r="CJ461" s="1174"/>
      <c r="CK461" s="1174"/>
      <c r="CL461" s="1174"/>
      <c r="CM461" s="1174"/>
      <c r="CN461" s="1174"/>
      <c r="CO461" s="1176"/>
      <c r="CP461" s="1176"/>
      <c r="CQ461" s="1176"/>
      <c r="CR461" s="1176"/>
      <c r="CS461" s="1176"/>
      <c r="CT461" s="1176"/>
      <c r="CU461" s="632"/>
      <c r="CV461" s="283"/>
      <c r="CW461" s="244"/>
      <c r="CX461" s="177"/>
      <c r="CY461" s="625"/>
      <c r="CZ461" s="625"/>
      <c r="DA461" s="625"/>
      <c r="DB461" s="625"/>
      <c r="DC461" s="625"/>
      <c r="DD461" s="625"/>
      <c r="DE461" s="625"/>
      <c r="DF461" s="625"/>
      <c r="DG461" s="625"/>
      <c r="DH461" s="625"/>
      <c r="DI461" s="625"/>
      <c r="DJ461" s="625"/>
      <c r="DK461" s="625"/>
      <c r="DL461" s="625"/>
      <c r="DM461" s="625"/>
      <c r="DN461" s="625"/>
      <c r="DO461" s="625"/>
      <c r="DP461" s="625"/>
      <c r="DQ461" s="625"/>
      <c r="DR461" s="625"/>
      <c r="DS461" s="625"/>
      <c r="DT461" s="625"/>
      <c r="DU461" s="625"/>
      <c r="DV461" s="15"/>
      <c r="DW461" s="1173"/>
      <c r="DX461" s="1173"/>
      <c r="DY461" s="1173"/>
      <c r="DZ461" s="1173"/>
      <c r="EA461" s="1173"/>
      <c r="EB461" s="1174"/>
      <c r="EC461" s="1174"/>
      <c r="ED461" s="1174"/>
      <c r="EE461" s="1175"/>
      <c r="EF461" s="1174"/>
      <c r="EG461" s="1174"/>
      <c r="EH461" s="1174"/>
      <c r="EI461" s="1174"/>
      <c r="EJ461" s="1174"/>
      <c r="EK461" s="1174"/>
      <c r="EL461" s="1174"/>
      <c r="EM461" s="1174"/>
      <c r="EN461" s="1176"/>
      <c r="EO461" s="1176"/>
      <c r="EP461" s="1176"/>
      <c r="EQ461" s="1176"/>
      <c r="ER461" s="1176"/>
      <c r="ES461" s="1176"/>
      <c r="ET461" s="632"/>
      <c r="EU461" s="177"/>
      <c r="EV461" s="625"/>
      <c r="EW461" s="625"/>
      <c r="EX461" s="625"/>
      <c r="EY461" s="625"/>
      <c r="EZ461" s="625"/>
      <c r="FA461" s="625"/>
      <c r="FB461" s="625"/>
      <c r="FC461" s="625"/>
      <c r="FD461" s="625"/>
      <c r="FE461" s="625"/>
      <c r="FF461" s="625"/>
      <c r="FG461" s="625"/>
      <c r="FH461" s="625"/>
      <c r="FI461" s="625"/>
      <c r="FJ461" s="625"/>
      <c r="FK461" s="625"/>
      <c r="FL461" s="625"/>
      <c r="FM461" s="625"/>
      <c r="FN461" s="625"/>
      <c r="FO461" s="625"/>
      <c r="FP461" s="625"/>
      <c r="FQ461" s="625"/>
      <c r="FR461" s="625"/>
      <c r="FS461" s="15"/>
      <c r="FT461" s="1173"/>
      <c r="FU461" s="1173"/>
      <c r="FV461" s="1173"/>
      <c r="FW461" s="1173"/>
      <c r="FX461" s="1173"/>
      <c r="FY461" s="1174"/>
      <c r="FZ461" s="1174"/>
      <c r="GA461" s="1174"/>
      <c r="GB461" s="1175"/>
      <c r="GC461" s="1174"/>
      <c r="GD461" s="1174"/>
      <c r="GE461" s="1174"/>
      <c r="GF461" s="1174"/>
      <c r="GG461" s="1174"/>
      <c r="GH461" s="1174"/>
      <c r="GI461" s="1174"/>
      <c r="GJ461" s="1174"/>
      <c r="GK461" s="1176"/>
      <c r="GL461" s="1176"/>
      <c r="GM461" s="1176"/>
      <c r="GN461" s="1176"/>
      <c r="GO461" s="1176"/>
      <c r="GP461" s="1176"/>
      <c r="GQ461" s="632"/>
      <c r="GR461" s="6"/>
    </row>
    <row r="462" spans="1:200" ht="10.5" customHeight="1" x14ac:dyDescent="0.25">
      <c r="A462" s="244"/>
      <c r="B462" s="177"/>
      <c r="C462" s="620" t="str">
        <f>IF(Portada!$A$1="www.fly-logics.com","IFR",0)</f>
        <v>IFR</v>
      </c>
      <c r="D462" s="620"/>
      <c r="E462" s="620"/>
      <c r="F462" s="620"/>
      <c r="G462" s="621"/>
      <c r="H462" s="1168" t="str">
        <f>IF(SUMIFS(Bitácora!$V$5:$V$1036129,Bitácora!$D$5:$D$1036129,F415,Bitácora!$E$5:$E$1036129,L415,Bitácora!$AN$5:$AN$1036129,V415,Bitácora!$AB$5:$AB$1036129,"&gt;0")=0," ",SUMIFS(Bitácora!$V$5:$V$1036129,Bitácora!$D$5:$D$1036129,F415,Bitácora!$E$5:$E$1036129,L415,Bitácora!$AN$5:$AN$1036129,V415,Bitácora!$AB$5:$AB$1036129,"&gt;0"))</f>
        <v xml:space="preserve"> </v>
      </c>
      <c r="I462" s="1169"/>
      <c r="J462" s="1169"/>
      <c r="K462" s="1169"/>
      <c r="L462" s="1169"/>
      <c r="M462" s="1169"/>
      <c r="N462" s="619"/>
      <c r="O462" s="620" t="str">
        <f>IF(Portada!$A$1="www.fly-logics.com","NOCHE",0)</f>
        <v>NOCHE</v>
      </c>
      <c r="P462" s="620"/>
      <c r="Q462" s="620"/>
      <c r="R462" s="620"/>
      <c r="S462" s="621"/>
      <c r="T462" s="1168" t="str">
        <f>IF(SUMIFS(Bitácora!$U$5:$U$1036129,Bitácora!$D$5:$D$1036129,F415,Bitácora!$E$5:$E$1036129,L415,Bitácora!$AN$5:$AN$1036129,V415,Bitácora!$AB$5:$AB$1036129,"&gt;0")=0," ",SUMIFS(Bitácora!$U$5:$U$1036129,Bitácora!$D$5:$D$1036129,F415,Bitácora!$E$5:$E$1036129,L415,Bitácora!$AN$5:$AN$1036129,V415,Bitácora!$AB$5:$AB$1036129,"&gt;0"))</f>
        <v xml:space="preserve"> </v>
      </c>
      <c r="U462" s="1169"/>
      <c r="V462" s="1169"/>
      <c r="W462" s="1169"/>
      <c r="X462" s="1169"/>
      <c r="Y462" s="1169"/>
      <c r="Z462" s="15"/>
      <c r="AA462" s="1173"/>
      <c r="AB462" s="1173"/>
      <c r="AC462" s="1173"/>
      <c r="AD462" s="1173"/>
      <c r="AE462" s="1173"/>
      <c r="AF462" s="1174"/>
      <c r="AG462" s="1174"/>
      <c r="AH462" s="1174"/>
      <c r="AI462" s="1175"/>
      <c r="AJ462" s="1174"/>
      <c r="AK462" s="1174"/>
      <c r="AL462" s="1174"/>
      <c r="AM462" s="1174"/>
      <c r="AN462" s="1174"/>
      <c r="AO462" s="1174"/>
      <c r="AP462" s="1174"/>
      <c r="AQ462" s="1174"/>
      <c r="AR462" s="1176"/>
      <c r="AS462" s="1176"/>
      <c r="AT462" s="1176"/>
      <c r="AU462" s="1176"/>
      <c r="AV462" s="1176"/>
      <c r="AW462" s="1176"/>
      <c r="AX462" s="632"/>
      <c r="AY462" s="177"/>
      <c r="AZ462" s="620" t="str">
        <f>IF(Portada!$A$1="www.fly-logics.com","IFR",0)</f>
        <v>IFR</v>
      </c>
      <c r="BA462" s="620"/>
      <c r="BB462" s="620"/>
      <c r="BC462" s="620"/>
      <c r="BD462" s="621"/>
      <c r="BE462" s="1168" t="str">
        <f>IF(SUMIFS(Bitácora!$V$5:$V$1036129,Bitácora!$D$5:$D$1036129,BC415,Bitácora!$E$5:$E$1036129,BI415,Bitácora!$AN$5:$AN$1036129,BS415,Bitácora!$AB$5:$AB$1036129,"&gt;0")=0," ",SUMIFS(Bitácora!$V$5:$V$1036129,Bitácora!$D$5:$D$1036129,BC415,Bitácora!$E$5:$E$1036129,BI415,Bitácora!$AN$5:$AN$1036129,BS415,Bitácora!$AB$5:$AB$1036129,"&gt;0"))</f>
        <v xml:space="preserve"> </v>
      </c>
      <c r="BF462" s="1169"/>
      <c r="BG462" s="1169"/>
      <c r="BH462" s="1169"/>
      <c r="BI462" s="1169"/>
      <c r="BJ462" s="1169"/>
      <c r="BK462" s="619"/>
      <c r="BL462" s="620" t="str">
        <f>IF(Portada!$A$1="www.fly-logics.com","NOCHE",0)</f>
        <v>NOCHE</v>
      </c>
      <c r="BM462" s="620"/>
      <c r="BN462" s="620"/>
      <c r="BO462" s="620"/>
      <c r="BP462" s="621"/>
      <c r="BQ462" s="1168" t="str">
        <f>IF(SUMIFS(Bitácora!$U$5:$U$1036129,Bitácora!$D$5:$D$1036129,BC415,Bitácora!$E$5:$E$1036129,BI415,Bitácora!$AN$5:$AN$1036129,BS415,Bitácora!$AB$5:$AB$1036129,"&gt;0")=0," ",SUMIFS(Bitácora!$U$5:$U$1036129,Bitácora!$D$5:$D$1036129,BC415,Bitácora!$E$5:$E$1036129,BI415,Bitácora!$AN$5:$AN$1036129,BS415,Bitácora!$AB$5:$AB$1036129,"&gt;0"))</f>
        <v xml:space="preserve"> </v>
      </c>
      <c r="BR462" s="1169"/>
      <c r="BS462" s="1169"/>
      <c r="BT462" s="1169"/>
      <c r="BU462" s="1169"/>
      <c r="BV462" s="1169"/>
      <c r="BW462" s="15"/>
      <c r="BX462" s="1173"/>
      <c r="BY462" s="1173"/>
      <c r="BZ462" s="1173"/>
      <c r="CA462" s="1173"/>
      <c r="CB462" s="1173"/>
      <c r="CC462" s="1174"/>
      <c r="CD462" s="1174"/>
      <c r="CE462" s="1174"/>
      <c r="CF462" s="1175"/>
      <c r="CG462" s="1174"/>
      <c r="CH462" s="1174"/>
      <c r="CI462" s="1174"/>
      <c r="CJ462" s="1174"/>
      <c r="CK462" s="1174"/>
      <c r="CL462" s="1174"/>
      <c r="CM462" s="1174"/>
      <c r="CN462" s="1174"/>
      <c r="CO462" s="1176"/>
      <c r="CP462" s="1176"/>
      <c r="CQ462" s="1176"/>
      <c r="CR462" s="1176"/>
      <c r="CS462" s="1176"/>
      <c r="CT462" s="1176"/>
      <c r="CU462" s="632"/>
      <c r="CV462" s="283"/>
      <c r="CW462" s="244"/>
      <c r="CX462" s="177"/>
      <c r="CY462" s="620" t="str">
        <f>IF(Portada!$A$1="www.fly-logics.com","IFR",0)</f>
        <v>IFR</v>
      </c>
      <c r="CZ462" s="620"/>
      <c r="DA462" s="620"/>
      <c r="DB462" s="620"/>
      <c r="DC462" s="621"/>
      <c r="DD462" s="1168" t="str">
        <f>IF(SUMIFS(Bitácora!$V$5:$V$1036129,Bitácora!$D$5:$D$1036129,DB415,Bitácora!$E$5:$E$1036129,DH415,Bitácora!$AN$5:$AN$1036129,DR415,Bitácora!$AB$5:$AB$1036129,"&gt;0")=0," ",SUMIFS(Bitácora!$V$5:$V$1036129,Bitácora!$D$5:$D$1036129,DB415,Bitácora!$E$5:$E$1036129,DH415,Bitácora!$AN$5:$AN$1036129,DR415,Bitácora!$AB$5:$AB$1036129,"&gt;0"))</f>
        <v xml:space="preserve"> </v>
      </c>
      <c r="DE462" s="1169"/>
      <c r="DF462" s="1169"/>
      <c r="DG462" s="1169"/>
      <c r="DH462" s="1169"/>
      <c r="DI462" s="1169"/>
      <c r="DJ462" s="619"/>
      <c r="DK462" s="620" t="str">
        <f>IF(Portada!$A$1="www.fly-logics.com","NOCHE",0)</f>
        <v>NOCHE</v>
      </c>
      <c r="DL462" s="620"/>
      <c r="DM462" s="620"/>
      <c r="DN462" s="620"/>
      <c r="DO462" s="621"/>
      <c r="DP462" s="1168" t="str">
        <f>IF(SUMIFS(Bitácora!$U$5:$U$1036129,Bitácora!$D$5:$D$1036129,DB415,Bitácora!$E$5:$E$1036129,DH415,Bitácora!$AN$5:$AN$1036129,DR415,Bitácora!$AB$5:$AB$1036129,"&gt;0")=0," ",SUMIFS(Bitácora!$U$5:$U$1036129,Bitácora!$D$5:$D$1036129,DB415,Bitácora!$E$5:$E$1036129,DH415,Bitácora!$AN$5:$AN$1036129,DR415,Bitácora!$AB$5:$AB$1036129,"&gt;0"))</f>
        <v xml:space="preserve"> </v>
      </c>
      <c r="DQ462" s="1169"/>
      <c r="DR462" s="1169"/>
      <c r="DS462" s="1169"/>
      <c r="DT462" s="1169"/>
      <c r="DU462" s="1169"/>
      <c r="DV462" s="15"/>
      <c r="DW462" s="1173"/>
      <c r="DX462" s="1173"/>
      <c r="DY462" s="1173"/>
      <c r="DZ462" s="1173"/>
      <c r="EA462" s="1173"/>
      <c r="EB462" s="1174"/>
      <c r="EC462" s="1174"/>
      <c r="ED462" s="1174"/>
      <c r="EE462" s="1175"/>
      <c r="EF462" s="1174"/>
      <c r="EG462" s="1174"/>
      <c r="EH462" s="1174"/>
      <c r="EI462" s="1174"/>
      <c r="EJ462" s="1174"/>
      <c r="EK462" s="1174"/>
      <c r="EL462" s="1174"/>
      <c r="EM462" s="1174"/>
      <c r="EN462" s="1176"/>
      <c r="EO462" s="1176"/>
      <c r="EP462" s="1176"/>
      <c r="EQ462" s="1176"/>
      <c r="ER462" s="1176"/>
      <c r="ES462" s="1176"/>
      <c r="ET462" s="632"/>
      <c r="EU462" s="177"/>
      <c r="EV462" s="620" t="str">
        <f>IF(Portada!$A$1="www.fly-logics.com","IFR",0)</f>
        <v>IFR</v>
      </c>
      <c r="EW462" s="620"/>
      <c r="EX462" s="620"/>
      <c r="EY462" s="620"/>
      <c r="EZ462" s="621"/>
      <c r="FA462" s="1168" t="str">
        <f>IF(SUMIFS(Bitácora!$V$5:$V$1036129,Bitácora!$D$5:$D$1036129,EY415,Bitácora!$E$5:$E$1036129,FE415,Bitácora!$AN$5:$AN$1036129,FO415,Bitácora!$AB$5:$AB$1036129,"&gt;0")=0," ",SUMIFS(Bitácora!$V$5:$V$1036129,Bitácora!$D$5:$D$1036129,EY415,Bitácora!$E$5:$E$1036129,FE415,Bitácora!$AN$5:$AN$1036129,FO415,Bitácora!$AB$5:$AB$1036129,"&gt;0"))</f>
        <v xml:space="preserve"> </v>
      </c>
      <c r="FB462" s="1169"/>
      <c r="FC462" s="1169"/>
      <c r="FD462" s="1169"/>
      <c r="FE462" s="1169"/>
      <c r="FF462" s="1169"/>
      <c r="FG462" s="619"/>
      <c r="FH462" s="620" t="str">
        <f>IF(Portada!$A$1="www.fly-logics.com","NOCHE",0)</f>
        <v>NOCHE</v>
      </c>
      <c r="FI462" s="620"/>
      <c r="FJ462" s="620"/>
      <c r="FK462" s="620"/>
      <c r="FL462" s="621"/>
      <c r="FM462" s="1168" t="str">
        <f>IF(SUMIFS(Bitácora!$U$5:$U$1036129,Bitácora!$D$5:$D$1036129,EY415,Bitácora!$E$5:$E$1036129,FE415,Bitácora!$AN$5:$AN$1036129,FO415,Bitácora!$AB$5:$AB$1036129,"&gt;0")=0," ",SUMIFS(Bitácora!$U$5:$U$1036129,Bitácora!$D$5:$D$1036129,EY415,Bitácora!$E$5:$E$1036129,FE415,Bitácora!$AN$5:$AN$1036129,FO415,Bitácora!$AB$5:$AB$1036129,"&gt;0"))</f>
        <v xml:space="preserve"> </v>
      </c>
      <c r="FN462" s="1169"/>
      <c r="FO462" s="1169"/>
      <c r="FP462" s="1169"/>
      <c r="FQ462" s="1169"/>
      <c r="FR462" s="1169"/>
      <c r="FS462" s="15"/>
      <c r="FT462" s="1173"/>
      <c r="FU462" s="1173"/>
      <c r="FV462" s="1173"/>
      <c r="FW462" s="1173"/>
      <c r="FX462" s="1173"/>
      <c r="FY462" s="1174"/>
      <c r="FZ462" s="1174"/>
      <c r="GA462" s="1174"/>
      <c r="GB462" s="1175"/>
      <c r="GC462" s="1174"/>
      <c r="GD462" s="1174"/>
      <c r="GE462" s="1174"/>
      <c r="GF462" s="1174"/>
      <c r="GG462" s="1174"/>
      <c r="GH462" s="1174"/>
      <c r="GI462" s="1174"/>
      <c r="GJ462" s="1174"/>
      <c r="GK462" s="1176"/>
      <c r="GL462" s="1176"/>
      <c r="GM462" s="1176"/>
      <c r="GN462" s="1176"/>
      <c r="GO462" s="1176"/>
      <c r="GP462" s="1176"/>
      <c r="GQ462" s="632"/>
      <c r="GR462" s="6"/>
    </row>
    <row r="463" spans="1:200" ht="4.5" customHeight="1" x14ac:dyDescent="0.25">
      <c r="A463" s="244"/>
      <c r="B463" s="177"/>
      <c r="C463" s="620"/>
      <c r="D463" s="620"/>
      <c r="E463" s="620"/>
      <c r="F463" s="620"/>
      <c r="G463" s="621"/>
      <c r="H463" s="1172"/>
      <c r="I463" s="1169"/>
      <c r="J463" s="1169"/>
      <c r="K463" s="1169"/>
      <c r="L463" s="1169"/>
      <c r="M463" s="1169"/>
      <c r="N463" s="619"/>
      <c r="O463" s="620"/>
      <c r="P463" s="620"/>
      <c r="Q463" s="620"/>
      <c r="R463" s="620"/>
      <c r="S463" s="621"/>
      <c r="T463" s="1172"/>
      <c r="U463" s="1169"/>
      <c r="V463" s="1169"/>
      <c r="W463" s="1169"/>
      <c r="X463" s="1169"/>
      <c r="Y463" s="1169"/>
      <c r="Z463" s="15"/>
      <c r="AA463" s="1173"/>
      <c r="AB463" s="1173"/>
      <c r="AC463" s="1173"/>
      <c r="AD463" s="1173"/>
      <c r="AE463" s="1173"/>
      <c r="AF463" s="1174"/>
      <c r="AG463" s="1174"/>
      <c r="AH463" s="1174"/>
      <c r="AI463" s="1175"/>
      <c r="AJ463" s="1174"/>
      <c r="AK463" s="1174"/>
      <c r="AL463" s="1174"/>
      <c r="AM463" s="1174"/>
      <c r="AN463" s="1174"/>
      <c r="AO463" s="1174"/>
      <c r="AP463" s="1174"/>
      <c r="AQ463" s="1174"/>
      <c r="AR463" s="1176"/>
      <c r="AS463" s="1176"/>
      <c r="AT463" s="1176"/>
      <c r="AU463" s="1176"/>
      <c r="AV463" s="1176"/>
      <c r="AW463" s="1176"/>
      <c r="AX463" s="632"/>
      <c r="AY463" s="177"/>
      <c r="AZ463" s="620"/>
      <c r="BA463" s="620"/>
      <c r="BB463" s="620"/>
      <c r="BC463" s="620"/>
      <c r="BD463" s="621"/>
      <c r="BE463" s="1172"/>
      <c r="BF463" s="1169"/>
      <c r="BG463" s="1169"/>
      <c r="BH463" s="1169"/>
      <c r="BI463" s="1169"/>
      <c r="BJ463" s="1169"/>
      <c r="BK463" s="619"/>
      <c r="BL463" s="620"/>
      <c r="BM463" s="620"/>
      <c r="BN463" s="620"/>
      <c r="BO463" s="620"/>
      <c r="BP463" s="621"/>
      <c r="BQ463" s="1172"/>
      <c r="BR463" s="1169"/>
      <c r="BS463" s="1169"/>
      <c r="BT463" s="1169"/>
      <c r="BU463" s="1169"/>
      <c r="BV463" s="1169"/>
      <c r="BW463" s="15"/>
      <c r="BX463" s="1173"/>
      <c r="BY463" s="1173"/>
      <c r="BZ463" s="1173"/>
      <c r="CA463" s="1173"/>
      <c r="CB463" s="1173"/>
      <c r="CC463" s="1174"/>
      <c r="CD463" s="1174"/>
      <c r="CE463" s="1174"/>
      <c r="CF463" s="1175"/>
      <c r="CG463" s="1174"/>
      <c r="CH463" s="1174"/>
      <c r="CI463" s="1174"/>
      <c r="CJ463" s="1174"/>
      <c r="CK463" s="1174"/>
      <c r="CL463" s="1174"/>
      <c r="CM463" s="1174"/>
      <c r="CN463" s="1174"/>
      <c r="CO463" s="1176"/>
      <c r="CP463" s="1176"/>
      <c r="CQ463" s="1176"/>
      <c r="CR463" s="1176"/>
      <c r="CS463" s="1176"/>
      <c r="CT463" s="1176"/>
      <c r="CU463" s="632"/>
      <c r="CV463" s="283"/>
      <c r="CW463" s="244"/>
      <c r="CX463" s="177"/>
      <c r="CY463" s="620"/>
      <c r="CZ463" s="620"/>
      <c r="DA463" s="620"/>
      <c r="DB463" s="620"/>
      <c r="DC463" s="621"/>
      <c r="DD463" s="1172"/>
      <c r="DE463" s="1169"/>
      <c r="DF463" s="1169"/>
      <c r="DG463" s="1169"/>
      <c r="DH463" s="1169"/>
      <c r="DI463" s="1169"/>
      <c r="DJ463" s="619"/>
      <c r="DK463" s="620"/>
      <c r="DL463" s="620"/>
      <c r="DM463" s="620"/>
      <c r="DN463" s="620"/>
      <c r="DO463" s="621"/>
      <c r="DP463" s="1172"/>
      <c r="DQ463" s="1169"/>
      <c r="DR463" s="1169"/>
      <c r="DS463" s="1169"/>
      <c r="DT463" s="1169"/>
      <c r="DU463" s="1169"/>
      <c r="DV463" s="15"/>
      <c r="DW463" s="1173"/>
      <c r="DX463" s="1173"/>
      <c r="DY463" s="1173"/>
      <c r="DZ463" s="1173"/>
      <c r="EA463" s="1173"/>
      <c r="EB463" s="1174"/>
      <c r="EC463" s="1174"/>
      <c r="ED463" s="1174"/>
      <c r="EE463" s="1175"/>
      <c r="EF463" s="1174"/>
      <c r="EG463" s="1174"/>
      <c r="EH463" s="1174"/>
      <c r="EI463" s="1174"/>
      <c r="EJ463" s="1174"/>
      <c r="EK463" s="1174"/>
      <c r="EL463" s="1174"/>
      <c r="EM463" s="1174"/>
      <c r="EN463" s="1176"/>
      <c r="EO463" s="1176"/>
      <c r="EP463" s="1176"/>
      <c r="EQ463" s="1176"/>
      <c r="ER463" s="1176"/>
      <c r="ES463" s="1176"/>
      <c r="ET463" s="632"/>
      <c r="EU463" s="177"/>
      <c r="EV463" s="620"/>
      <c r="EW463" s="620"/>
      <c r="EX463" s="620"/>
      <c r="EY463" s="620"/>
      <c r="EZ463" s="621"/>
      <c r="FA463" s="1172"/>
      <c r="FB463" s="1169"/>
      <c r="FC463" s="1169"/>
      <c r="FD463" s="1169"/>
      <c r="FE463" s="1169"/>
      <c r="FF463" s="1169"/>
      <c r="FG463" s="619"/>
      <c r="FH463" s="620"/>
      <c r="FI463" s="620"/>
      <c r="FJ463" s="620"/>
      <c r="FK463" s="620"/>
      <c r="FL463" s="621"/>
      <c r="FM463" s="1172"/>
      <c r="FN463" s="1169"/>
      <c r="FO463" s="1169"/>
      <c r="FP463" s="1169"/>
      <c r="FQ463" s="1169"/>
      <c r="FR463" s="1169"/>
      <c r="FS463" s="15"/>
      <c r="FT463" s="1173"/>
      <c r="FU463" s="1173"/>
      <c r="FV463" s="1173"/>
      <c r="FW463" s="1173"/>
      <c r="FX463" s="1173"/>
      <c r="FY463" s="1174"/>
      <c r="FZ463" s="1174"/>
      <c r="GA463" s="1174"/>
      <c r="GB463" s="1175"/>
      <c r="GC463" s="1174"/>
      <c r="GD463" s="1174"/>
      <c r="GE463" s="1174"/>
      <c r="GF463" s="1174"/>
      <c r="GG463" s="1174"/>
      <c r="GH463" s="1174"/>
      <c r="GI463" s="1174"/>
      <c r="GJ463" s="1174"/>
      <c r="GK463" s="1176"/>
      <c r="GL463" s="1176"/>
      <c r="GM463" s="1176"/>
      <c r="GN463" s="1176"/>
      <c r="GO463" s="1176"/>
      <c r="GP463" s="1176"/>
      <c r="GQ463" s="632"/>
      <c r="GR463" s="6"/>
    </row>
    <row r="464" spans="1:200" ht="5.25" customHeight="1" x14ac:dyDescent="0.25">
      <c r="A464" s="246"/>
      <c r="B464" s="623"/>
      <c r="C464" s="624"/>
      <c r="D464" s="624"/>
      <c r="E464" s="624"/>
      <c r="F464" s="624"/>
      <c r="G464" s="624"/>
      <c r="H464" s="624"/>
      <c r="I464" s="624"/>
      <c r="J464" s="624"/>
      <c r="K464" s="624"/>
      <c r="L464" s="624"/>
      <c r="M464" s="624"/>
      <c r="N464" s="624"/>
      <c r="O464" s="624"/>
      <c r="P464" s="624"/>
      <c r="Q464" s="624"/>
      <c r="R464" s="624"/>
      <c r="S464" s="624"/>
      <c r="T464" s="624"/>
      <c r="U464" s="624"/>
      <c r="V464" s="624"/>
      <c r="W464" s="624"/>
      <c r="X464" s="624"/>
      <c r="Y464" s="624"/>
      <c r="Z464" s="624"/>
      <c r="AA464" s="624"/>
      <c r="AB464" s="624"/>
      <c r="AC464" s="624"/>
      <c r="AD464" s="624"/>
      <c r="AE464" s="624"/>
      <c r="AF464" s="624"/>
      <c r="AG464" s="624"/>
      <c r="AH464" s="624"/>
      <c r="AI464" s="624"/>
      <c r="AJ464" s="624"/>
      <c r="AK464" s="624"/>
      <c r="AL464" s="624"/>
      <c r="AM464" s="624"/>
      <c r="AN464" s="624"/>
      <c r="AO464" s="624"/>
      <c r="AP464" s="624"/>
      <c r="AQ464" s="624"/>
      <c r="AR464" s="624"/>
      <c r="AS464" s="624"/>
      <c r="AT464" s="624"/>
      <c r="AU464" s="624"/>
      <c r="AV464" s="624"/>
      <c r="AW464" s="624"/>
      <c r="AX464" s="651"/>
      <c r="AY464" s="623"/>
      <c r="AZ464" s="624"/>
      <c r="BA464" s="624"/>
      <c r="BB464" s="624"/>
      <c r="BC464" s="624"/>
      <c r="BD464" s="624"/>
      <c r="BE464" s="624"/>
      <c r="BF464" s="624"/>
      <c r="BG464" s="624"/>
      <c r="BH464" s="624"/>
      <c r="BI464" s="624"/>
      <c r="BJ464" s="624"/>
      <c r="BK464" s="624"/>
      <c r="BL464" s="624"/>
      <c r="BM464" s="624"/>
      <c r="BN464" s="624"/>
      <c r="BO464" s="624"/>
      <c r="BP464" s="624"/>
      <c r="BQ464" s="624"/>
      <c r="BR464" s="624"/>
      <c r="BS464" s="624"/>
      <c r="BT464" s="624"/>
      <c r="BU464" s="624"/>
      <c r="BV464" s="624"/>
      <c r="BW464" s="624"/>
      <c r="BX464" s="624"/>
      <c r="BY464" s="624"/>
      <c r="BZ464" s="624"/>
      <c r="CA464" s="624"/>
      <c r="CB464" s="624"/>
      <c r="CC464" s="624"/>
      <c r="CD464" s="624"/>
      <c r="CE464" s="624"/>
      <c r="CF464" s="624"/>
      <c r="CG464" s="624"/>
      <c r="CH464" s="624"/>
      <c r="CI464" s="624"/>
      <c r="CJ464" s="624"/>
      <c r="CK464" s="624"/>
      <c r="CL464" s="624"/>
      <c r="CM464" s="624"/>
      <c r="CN464" s="624"/>
      <c r="CO464" s="624"/>
      <c r="CP464" s="624"/>
      <c r="CQ464" s="624"/>
      <c r="CR464" s="624"/>
      <c r="CS464" s="624"/>
      <c r="CT464" s="624"/>
      <c r="CU464" s="651"/>
      <c r="CV464" s="248"/>
      <c r="CW464" s="246"/>
      <c r="CX464" s="623"/>
      <c r="CY464" s="624"/>
      <c r="CZ464" s="624"/>
      <c r="DA464" s="624"/>
      <c r="DB464" s="624"/>
      <c r="DC464" s="624"/>
      <c r="DD464" s="624"/>
      <c r="DE464" s="624"/>
      <c r="DF464" s="624"/>
      <c r="DG464" s="624"/>
      <c r="DH464" s="624"/>
      <c r="DI464" s="624"/>
      <c r="DJ464" s="624"/>
      <c r="DK464" s="624"/>
      <c r="DL464" s="624"/>
      <c r="DM464" s="624"/>
      <c r="DN464" s="624"/>
      <c r="DO464" s="624"/>
      <c r="DP464" s="624"/>
      <c r="DQ464" s="624"/>
      <c r="DR464" s="624"/>
      <c r="DS464" s="624"/>
      <c r="DT464" s="624"/>
      <c r="DU464" s="624"/>
      <c r="DV464" s="624"/>
      <c r="DW464" s="624"/>
      <c r="DX464" s="624"/>
      <c r="DY464" s="624"/>
      <c r="DZ464" s="624"/>
      <c r="EA464" s="624"/>
      <c r="EB464" s="624"/>
      <c r="EC464" s="624"/>
      <c r="ED464" s="624"/>
      <c r="EE464" s="624"/>
      <c r="EF464" s="624"/>
      <c r="EG464" s="624"/>
      <c r="EH464" s="624"/>
      <c r="EI464" s="624"/>
      <c r="EJ464" s="624"/>
      <c r="EK464" s="624"/>
      <c r="EL464" s="624"/>
      <c r="EM464" s="624"/>
      <c r="EN464" s="624"/>
      <c r="EO464" s="624"/>
      <c r="EP464" s="624"/>
      <c r="EQ464" s="624"/>
      <c r="ER464" s="624"/>
      <c r="ES464" s="624"/>
      <c r="ET464" s="651"/>
      <c r="EU464" s="623"/>
      <c r="EV464" s="624"/>
      <c r="EW464" s="624"/>
      <c r="EX464" s="624"/>
      <c r="EY464" s="624"/>
      <c r="EZ464" s="624"/>
      <c r="FA464" s="624"/>
      <c r="FB464" s="624"/>
      <c r="FC464" s="624"/>
      <c r="FD464" s="624"/>
      <c r="FE464" s="624"/>
      <c r="FF464" s="624"/>
      <c r="FG464" s="624"/>
      <c r="FH464" s="624"/>
      <c r="FI464" s="624"/>
      <c r="FJ464" s="624"/>
      <c r="FK464" s="624"/>
      <c r="FL464" s="624"/>
      <c r="FM464" s="624"/>
      <c r="FN464" s="624"/>
      <c r="FO464" s="624"/>
      <c r="FP464" s="624"/>
      <c r="FQ464" s="624"/>
      <c r="FR464" s="624"/>
      <c r="FS464" s="624"/>
      <c r="FT464" s="624"/>
      <c r="FU464" s="624"/>
      <c r="FV464" s="624"/>
      <c r="FW464" s="624"/>
      <c r="FX464" s="624"/>
      <c r="FY464" s="624"/>
      <c r="FZ464" s="624"/>
      <c r="GA464" s="624"/>
      <c r="GB464" s="624"/>
      <c r="GC464" s="624"/>
      <c r="GD464" s="624"/>
      <c r="GE464" s="624"/>
      <c r="GF464" s="624"/>
      <c r="GG464" s="624"/>
      <c r="GH464" s="624"/>
      <c r="GI464" s="624"/>
      <c r="GJ464" s="624"/>
      <c r="GK464" s="624"/>
      <c r="GL464" s="624"/>
      <c r="GM464" s="624"/>
      <c r="GN464" s="624"/>
      <c r="GO464" s="624"/>
      <c r="GP464" s="624"/>
      <c r="GQ464" s="651"/>
      <c r="GR464" s="6"/>
    </row>
    <row r="465" spans="1:200" ht="7.35" customHeight="1" x14ac:dyDescent="0.2">
      <c r="A465" s="1086" t="str">
        <f>IF(Bitácora!$A$2="  FECHA  ","RESUMEN ANUAL POR AERONAVE",0)</f>
        <v>RESUMEN ANUAL POR AERONAVE</v>
      </c>
      <c r="B465" s="1087"/>
      <c r="C465" s="1087"/>
      <c r="D465" s="1087"/>
      <c r="E465" s="1087"/>
      <c r="F465" s="1087"/>
      <c r="G465" s="1087"/>
      <c r="H465" s="1087"/>
      <c r="I465" s="1087"/>
      <c r="J465" s="1087"/>
      <c r="K465" s="1087"/>
      <c r="L465" s="1087"/>
      <c r="M465" s="1087"/>
      <c r="N465" s="1087"/>
      <c r="O465" s="1087"/>
      <c r="P465" s="1087"/>
      <c r="Q465" s="1087"/>
      <c r="R465" s="1087"/>
      <c r="S465" s="1087"/>
      <c r="T465" s="1087"/>
      <c r="U465" s="1087"/>
      <c r="V465" s="1087"/>
      <c r="W465" s="1087"/>
      <c r="X465" s="1087"/>
      <c r="Y465" s="1087"/>
      <c r="Z465" s="1087"/>
      <c r="AA465" s="1087"/>
      <c r="AB465" s="1087"/>
      <c r="AC465" s="1087"/>
      <c r="AD465" s="1087"/>
      <c r="AE465" s="1087"/>
      <c r="AF465" s="1087"/>
      <c r="AG465" s="1087"/>
      <c r="AH465" s="1087"/>
      <c r="AI465" s="1087"/>
      <c r="AJ465" s="1087"/>
      <c r="AK465" s="1087"/>
      <c r="AL465" s="1087"/>
      <c r="AM465" s="1087"/>
      <c r="AN465" s="1087"/>
      <c r="AO465" s="1087"/>
      <c r="AP465" s="1087"/>
      <c r="AQ465" s="1087"/>
      <c r="AR465" s="1087"/>
      <c r="AS465" s="1087"/>
      <c r="AT465" s="1087"/>
      <c r="AU465" s="1087"/>
      <c r="AV465" s="1087"/>
      <c r="AW465" s="1087"/>
      <c r="AX465" s="1087"/>
      <c r="AY465" s="1177"/>
      <c r="AZ465" s="1177"/>
      <c r="BA465" s="1177"/>
      <c r="BB465" s="1177"/>
      <c r="BC465" s="1177"/>
      <c r="BD465" s="1177"/>
      <c r="BE465" s="1177"/>
      <c r="BF465" s="1177"/>
      <c r="BG465" s="1177"/>
      <c r="BH465" s="1177"/>
      <c r="BI465" s="1177"/>
      <c r="BJ465" s="1177"/>
      <c r="BK465" s="1177"/>
      <c r="BL465" s="1177"/>
      <c r="BM465" s="1177"/>
      <c r="BN465" s="1177"/>
      <c r="BO465" s="1177"/>
      <c r="BP465" s="1177"/>
      <c r="BQ465" s="1177"/>
      <c r="BR465" s="1177"/>
      <c r="BS465" s="1177"/>
      <c r="BT465" s="1177"/>
      <c r="BU465" s="1177"/>
      <c r="BV465" s="1177"/>
      <c r="BW465" s="1177"/>
      <c r="BX465" s="1177"/>
      <c r="BY465" s="1177"/>
      <c r="BZ465" s="1177"/>
      <c r="CA465" s="1177"/>
      <c r="CB465" s="1177"/>
      <c r="CC465" s="1177"/>
      <c r="CD465" s="1177"/>
      <c r="CE465" s="1177"/>
      <c r="CF465" s="1177"/>
      <c r="CG465" s="1177"/>
      <c r="CH465" s="1177"/>
      <c r="CI465" s="1177"/>
      <c r="CJ465" s="1177"/>
      <c r="CK465" s="1177"/>
      <c r="CL465" s="1177"/>
      <c r="CM465" s="1177"/>
      <c r="CN465" s="1177"/>
      <c r="CO465" s="1177"/>
      <c r="CP465" s="1177"/>
      <c r="CQ465" s="1177"/>
      <c r="CR465" s="1177"/>
      <c r="CS465" s="1177"/>
      <c r="CT465" s="1177"/>
      <c r="CU465" s="1177"/>
      <c r="CV465" s="275"/>
      <c r="CW465" s="1086" t="str">
        <f>IF(Bitácora!$A$2="  FECHA  ","FLY LOGICS",0)</f>
        <v>FLY LOGICS</v>
      </c>
      <c r="CX465" s="1087"/>
      <c r="CY465" s="1087"/>
      <c r="CZ465" s="1087"/>
      <c r="DA465" s="1087"/>
      <c r="DB465" s="1087"/>
      <c r="DC465" s="1087"/>
      <c r="DD465" s="1087"/>
      <c r="DE465" s="1087"/>
      <c r="DF465" s="1087"/>
      <c r="DG465" s="1087"/>
      <c r="DH465" s="1087"/>
      <c r="DI465" s="1087"/>
      <c r="DJ465" s="1087"/>
      <c r="DK465" s="1087"/>
      <c r="DL465" s="1087"/>
      <c r="DM465" s="1087"/>
      <c r="DN465" s="1087"/>
      <c r="DO465" s="1087"/>
      <c r="DP465" s="1087"/>
      <c r="DQ465" s="1087"/>
      <c r="DR465" s="1087"/>
      <c r="DS465" s="1087"/>
      <c r="DT465" s="1087"/>
      <c r="DU465" s="1087"/>
      <c r="DV465" s="1087"/>
      <c r="DW465" s="1087"/>
      <c r="DX465" s="1087"/>
      <c r="DY465" s="1087"/>
      <c r="DZ465" s="1087"/>
      <c r="EA465" s="1087"/>
      <c r="EB465" s="1087"/>
      <c r="EC465" s="1087"/>
      <c r="ED465" s="1087"/>
      <c r="EE465" s="1087"/>
      <c r="EF465" s="1087"/>
      <c r="EG465" s="1087"/>
      <c r="EH465" s="1087"/>
      <c r="EI465" s="1087"/>
      <c r="EJ465" s="1087"/>
      <c r="EK465" s="1087"/>
      <c r="EL465" s="1087"/>
      <c r="EM465" s="1087"/>
      <c r="EN465" s="1087"/>
      <c r="EO465" s="1087"/>
      <c r="EP465" s="1087"/>
      <c r="EQ465" s="1087"/>
      <c r="ER465" s="1087"/>
      <c r="ES465" s="1087"/>
      <c r="ET465" s="1087"/>
      <c r="EU465" s="1177" t="str">
        <f>IF(Bitácora!$A$2="  FECHA  ","RESUMEN ANUAL POR AERONAVE",0)</f>
        <v>RESUMEN ANUAL POR AERONAVE</v>
      </c>
      <c r="EV465" s="1177"/>
      <c r="EW465" s="1177"/>
      <c r="EX465" s="1177"/>
      <c r="EY465" s="1177"/>
      <c r="EZ465" s="1177"/>
      <c r="FA465" s="1177"/>
      <c r="FB465" s="1177"/>
      <c r="FC465" s="1177"/>
      <c r="FD465" s="1177"/>
      <c r="FE465" s="1177"/>
      <c r="FF465" s="1177"/>
      <c r="FG465" s="1177"/>
      <c r="FH465" s="1177"/>
      <c r="FI465" s="1177"/>
      <c r="FJ465" s="1177"/>
      <c r="FK465" s="1177"/>
      <c r="FL465" s="1177"/>
      <c r="FM465" s="1177"/>
      <c r="FN465" s="1177"/>
      <c r="FO465" s="1177"/>
      <c r="FP465" s="1177"/>
      <c r="FQ465" s="1177"/>
      <c r="FR465" s="1177"/>
      <c r="FS465" s="1177"/>
      <c r="FT465" s="1177"/>
      <c r="FU465" s="1177"/>
      <c r="FV465" s="1177"/>
      <c r="FW465" s="1177"/>
      <c r="FX465" s="1177"/>
      <c r="FY465" s="1177"/>
      <c r="FZ465" s="1177"/>
      <c r="GA465" s="1177"/>
      <c r="GB465" s="1177"/>
      <c r="GC465" s="1177"/>
      <c r="GD465" s="1177"/>
      <c r="GE465" s="1177"/>
      <c r="GF465" s="1177"/>
      <c r="GG465" s="1177"/>
      <c r="GH465" s="1177"/>
      <c r="GI465" s="1177"/>
      <c r="GJ465" s="1177"/>
      <c r="GK465" s="1177"/>
      <c r="GL465" s="1177"/>
      <c r="GM465" s="1177"/>
      <c r="GN465" s="1177"/>
      <c r="GO465" s="1177"/>
      <c r="GP465" s="1177"/>
      <c r="GQ465" s="1177"/>
      <c r="GR465" s="6"/>
    </row>
    <row r="466" spans="1:200" ht="7.35" customHeight="1" x14ac:dyDescent="0.2">
      <c r="A466" s="1088"/>
      <c r="B466" s="1089"/>
      <c r="C466" s="1089"/>
      <c r="D466" s="1089"/>
      <c r="E466" s="1089"/>
      <c r="F466" s="1089"/>
      <c r="G466" s="1089"/>
      <c r="H466" s="1089"/>
      <c r="I466" s="1089"/>
      <c r="J466" s="1089"/>
      <c r="K466" s="1089"/>
      <c r="L466" s="1089"/>
      <c r="M466" s="1089"/>
      <c r="N466" s="1089"/>
      <c r="O466" s="1089"/>
      <c r="P466" s="1089"/>
      <c r="Q466" s="1089"/>
      <c r="R466" s="1089"/>
      <c r="S466" s="1089"/>
      <c r="T466" s="1089"/>
      <c r="U466" s="1089"/>
      <c r="V466" s="1089"/>
      <c r="W466" s="1089"/>
      <c r="X466" s="1089"/>
      <c r="Y466" s="1089"/>
      <c r="Z466" s="1089"/>
      <c r="AA466" s="1089"/>
      <c r="AB466" s="1089"/>
      <c r="AC466" s="1089"/>
      <c r="AD466" s="1089"/>
      <c r="AE466" s="1089"/>
      <c r="AF466" s="1089"/>
      <c r="AG466" s="1089"/>
      <c r="AH466" s="1089"/>
      <c r="AI466" s="1089"/>
      <c r="AJ466" s="1089"/>
      <c r="AK466" s="1089"/>
      <c r="AL466" s="1089"/>
      <c r="AM466" s="1089"/>
      <c r="AN466" s="1089"/>
      <c r="AO466" s="1089"/>
      <c r="AP466" s="1089"/>
      <c r="AQ466" s="1089"/>
      <c r="AR466" s="1089"/>
      <c r="AS466" s="1089"/>
      <c r="AT466" s="1089"/>
      <c r="AU466" s="1089"/>
      <c r="AV466" s="1089"/>
      <c r="AW466" s="1089"/>
      <c r="AX466" s="1089"/>
      <c r="AY466" s="1178"/>
      <c r="AZ466" s="1178"/>
      <c r="BA466" s="1178"/>
      <c r="BB466" s="1178"/>
      <c r="BC466" s="1178"/>
      <c r="BD466" s="1178"/>
      <c r="BE466" s="1178"/>
      <c r="BF466" s="1178"/>
      <c r="BG466" s="1178"/>
      <c r="BH466" s="1178"/>
      <c r="BI466" s="1178"/>
      <c r="BJ466" s="1178"/>
      <c r="BK466" s="1178"/>
      <c r="BL466" s="1178"/>
      <c r="BM466" s="1178"/>
      <c r="BN466" s="1178"/>
      <c r="BO466" s="1178"/>
      <c r="BP466" s="1178"/>
      <c r="BQ466" s="1178"/>
      <c r="BR466" s="1178"/>
      <c r="BS466" s="1178"/>
      <c r="BT466" s="1178"/>
      <c r="BU466" s="1178"/>
      <c r="BV466" s="1178"/>
      <c r="BW466" s="1178"/>
      <c r="BX466" s="1178"/>
      <c r="BY466" s="1178"/>
      <c r="BZ466" s="1178"/>
      <c r="CA466" s="1178"/>
      <c r="CB466" s="1178"/>
      <c r="CC466" s="1178"/>
      <c r="CD466" s="1178"/>
      <c r="CE466" s="1178"/>
      <c r="CF466" s="1178"/>
      <c r="CG466" s="1178"/>
      <c r="CH466" s="1178"/>
      <c r="CI466" s="1178"/>
      <c r="CJ466" s="1178"/>
      <c r="CK466" s="1178"/>
      <c r="CL466" s="1178"/>
      <c r="CM466" s="1178"/>
      <c r="CN466" s="1178"/>
      <c r="CO466" s="1178"/>
      <c r="CP466" s="1178"/>
      <c r="CQ466" s="1178"/>
      <c r="CR466" s="1178"/>
      <c r="CS466" s="1178"/>
      <c r="CT466" s="1178"/>
      <c r="CU466" s="1178"/>
      <c r="CV466" s="275"/>
      <c r="CW466" s="1088"/>
      <c r="CX466" s="1089"/>
      <c r="CY466" s="1089"/>
      <c r="CZ466" s="1089"/>
      <c r="DA466" s="1089"/>
      <c r="DB466" s="1089"/>
      <c r="DC466" s="1089"/>
      <c r="DD466" s="1089"/>
      <c r="DE466" s="1089"/>
      <c r="DF466" s="1089"/>
      <c r="DG466" s="1089"/>
      <c r="DH466" s="1089"/>
      <c r="DI466" s="1089"/>
      <c r="DJ466" s="1089"/>
      <c r="DK466" s="1089"/>
      <c r="DL466" s="1089"/>
      <c r="DM466" s="1089"/>
      <c r="DN466" s="1089"/>
      <c r="DO466" s="1089"/>
      <c r="DP466" s="1089"/>
      <c r="DQ466" s="1089"/>
      <c r="DR466" s="1089"/>
      <c r="DS466" s="1089"/>
      <c r="DT466" s="1089"/>
      <c r="DU466" s="1089"/>
      <c r="DV466" s="1089"/>
      <c r="DW466" s="1089"/>
      <c r="DX466" s="1089"/>
      <c r="DY466" s="1089"/>
      <c r="DZ466" s="1089"/>
      <c r="EA466" s="1089"/>
      <c r="EB466" s="1089"/>
      <c r="EC466" s="1089"/>
      <c r="ED466" s="1089"/>
      <c r="EE466" s="1089"/>
      <c r="EF466" s="1089"/>
      <c r="EG466" s="1089"/>
      <c r="EH466" s="1089"/>
      <c r="EI466" s="1089"/>
      <c r="EJ466" s="1089"/>
      <c r="EK466" s="1089"/>
      <c r="EL466" s="1089"/>
      <c r="EM466" s="1089"/>
      <c r="EN466" s="1089"/>
      <c r="EO466" s="1089"/>
      <c r="EP466" s="1089"/>
      <c r="EQ466" s="1089"/>
      <c r="ER466" s="1089"/>
      <c r="ES466" s="1089"/>
      <c r="ET466" s="1089"/>
      <c r="EU466" s="1178"/>
      <c r="EV466" s="1178"/>
      <c r="EW466" s="1178"/>
      <c r="EX466" s="1178"/>
      <c r="EY466" s="1178"/>
      <c r="EZ466" s="1178"/>
      <c r="FA466" s="1178"/>
      <c r="FB466" s="1178"/>
      <c r="FC466" s="1178"/>
      <c r="FD466" s="1178"/>
      <c r="FE466" s="1178"/>
      <c r="FF466" s="1178"/>
      <c r="FG466" s="1178"/>
      <c r="FH466" s="1178"/>
      <c r="FI466" s="1178"/>
      <c r="FJ466" s="1178"/>
      <c r="FK466" s="1178"/>
      <c r="FL466" s="1178"/>
      <c r="FM466" s="1178"/>
      <c r="FN466" s="1178"/>
      <c r="FO466" s="1178"/>
      <c r="FP466" s="1178"/>
      <c r="FQ466" s="1178"/>
      <c r="FR466" s="1178"/>
      <c r="FS466" s="1178"/>
      <c r="FT466" s="1178"/>
      <c r="FU466" s="1178"/>
      <c r="FV466" s="1178"/>
      <c r="FW466" s="1178"/>
      <c r="FX466" s="1178"/>
      <c r="FY466" s="1178"/>
      <c r="FZ466" s="1178"/>
      <c r="GA466" s="1178"/>
      <c r="GB466" s="1178"/>
      <c r="GC466" s="1178"/>
      <c r="GD466" s="1178"/>
      <c r="GE466" s="1178"/>
      <c r="GF466" s="1178"/>
      <c r="GG466" s="1178"/>
      <c r="GH466" s="1178"/>
      <c r="GI466" s="1178"/>
      <c r="GJ466" s="1178"/>
      <c r="GK466" s="1178"/>
      <c r="GL466" s="1178"/>
      <c r="GM466" s="1178"/>
      <c r="GN466" s="1178"/>
      <c r="GO466" s="1178"/>
      <c r="GP466" s="1178"/>
      <c r="GQ466" s="1178"/>
      <c r="GR466" s="6"/>
    </row>
    <row r="467" spans="1:200" ht="7.35" customHeight="1" x14ac:dyDescent="0.2">
      <c r="A467" s="1090"/>
      <c r="B467" s="1091"/>
      <c r="C467" s="1091"/>
      <c r="D467" s="1091"/>
      <c r="E467" s="1091"/>
      <c r="F467" s="1091"/>
      <c r="G467" s="1091"/>
      <c r="H467" s="1091"/>
      <c r="I467" s="1091"/>
      <c r="J467" s="1091"/>
      <c r="K467" s="1091"/>
      <c r="L467" s="1091"/>
      <c r="M467" s="1091"/>
      <c r="N467" s="1091"/>
      <c r="O467" s="1091"/>
      <c r="P467" s="1091"/>
      <c r="Q467" s="1091"/>
      <c r="R467" s="1091"/>
      <c r="S467" s="1091"/>
      <c r="T467" s="1091"/>
      <c r="U467" s="1091"/>
      <c r="V467" s="1091"/>
      <c r="W467" s="1091"/>
      <c r="X467" s="1091"/>
      <c r="Y467" s="1091"/>
      <c r="Z467" s="1091"/>
      <c r="AA467" s="1091"/>
      <c r="AB467" s="1091"/>
      <c r="AC467" s="1091"/>
      <c r="AD467" s="1091"/>
      <c r="AE467" s="1091"/>
      <c r="AF467" s="1091"/>
      <c r="AG467" s="1091"/>
      <c r="AH467" s="1091"/>
      <c r="AI467" s="1091"/>
      <c r="AJ467" s="1091"/>
      <c r="AK467" s="1091"/>
      <c r="AL467" s="1091"/>
      <c r="AM467" s="1091"/>
      <c r="AN467" s="1091"/>
      <c r="AO467" s="1091"/>
      <c r="AP467" s="1091"/>
      <c r="AQ467" s="1091"/>
      <c r="AR467" s="1091"/>
      <c r="AS467" s="1091"/>
      <c r="AT467" s="1091"/>
      <c r="AU467" s="1091"/>
      <c r="AV467" s="1091"/>
      <c r="AW467" s="1091"/>
      <c r="AX467" s="1091"/>
      <c r="AY467" s="1179"/>
      <c r="AZ467" s="1179"/>
      <c r="BA467" s="1179"/>
      <c r="BB467" s="1179"/>
      <c r="BC467" s="1179"/>
      <c r="BD467" s="1179"/>
      <c r="BE467" s="1179"/>
      <c r="BF467" s="1179"/>
      <c r="BG467" s="1179"/>
      <c r="BH467" s="1179"/>
      <c r="BI467" s="1179"/>
      <c r="BJ467" s="1179"/>
      <c r="BK467" s="1179"/>
      <c r="BL467" s="1179"/>
      <c r="BM467" s="1179"/>
      <c r="BN467" s="1179"/>
      <c r="BO467" s="1179"/>
      <c r="BP467" s="1179"/>
      <c r="BQ467" s="1179"/>
      <c r="BR467" s="1179"/>
      <c r="BS467" s="1179"/>
      <c r="BT467" s="1179"/>
      <c r="BU467" s="1179"/>
      <c r="BV467" s="1179"/>
      <c r="BW467" s="1179"/>
      <c r="BX467" s="1179"/>
      <c r="BY467" s="1179"/>
      <c r="BZ467" s="1179"/>
      <c r="CA467" s="1179"/>
      <c r="CB467" s="1179"/>
      <c r="CC467" s="1179"/>
      <c r="CD467" s="1179"/>
      <c r="CE467" s="1179"/>
      <c r="CF467" s="1179"/>
      <c r="CG467" s="1179"/>
      <c r="CH467" s="1179"/>
      <c r="CI467" s="1179"/>
      <c r="CJ467" s="1179"/>
      <c r="CK467" s="1179"/>
      <c r="CL467" s="1179"/>
      <c r="CM467" s="1179"/>
      <c r="CN467" s="1179"/>
      <c r="CO467" s="1179"/>
      <c r="CP467" s="1179"/>
      <c r="CQ467" s="1179"/>
      <c r="CR467" s="1179"/>
      <c r="CS467" s="1179"/>
      <c r="CT467" s="1179"/>
      <c r="CU467" s="1179"/>
      <c r="CV467" s="275"/>
      <c r="CW467" s="1090"/>
      <c r="CX467" s="1091"/>
      <c r="CY467" s="1091"/>
      <c r="CZ467" s="1091"/>
      <c r="DA467" s="1091"/>
      <c r="DB467" s="1091"/>
      <c r="DC467" s="1091"/>
      <c r="DD467" s="1091"/>
      <c r="DE467" s="1091"/>
      <c r="DF467" s="1091"/>
      <c r="DG467" s="1091"/>
      <c r="DH467" s="1091"/>
      <c r="DI467" s="1091"/>
      <c r="DJ467" s="1091"/>
      <c r="DK467" s="1091"/>
      <c r="DL467" s="1091"/>
      <c r="DM467" s="1091"/>
      <c r="DN467" s="1091"/>
      <c r="DO467" s="1091"/>
      <c r="DP467" s="1091"/>
      <c r="DQ467" s="1091"/>
      <c r="DR467" s="1091"/>
      <c r="DS467" s="1091"/>
      <c r="DT467" s="1091"/>
      <c r="DU467" s="1091"/>
      <c r="DV467" s="1091"/>
      <c r="DW467" s="1091"/>
      <c r="DX467" s="1091"/>
      <c r="DY467" s="1091"/>
      <c r="DZ467" s="1091"/>
      <c r="EA467" s="1091"/>
      <c r="EB467" s="1091"/>
      <c r="EC467" s="1091"/>
      <c r="ED467" s="1091"/>
      <c r="EE467" s="1091"/>
      <c r="EF467" s="1091"/>
      <c r="EG467" s="1091"/>
      <c r="EH467" s="1091"/>
      <c r="EI467" s="1091"/>
      <c r="EJ467" s="1091"/>
      <c r="EK467" s="1091"/>
      <c r="EL467" s="1091"/>
      <c r="EM467" s="1091"/>
      <c r="EN467" s="1091"/>
      <c r="EO467" s="1091"/>
      <c r="EP467" s="1091"/>
      <c r="EQ467" s="1091"/>
      <c r="ER467" s="1091"/>
      <c r="ES467" s="1091"/>
      <c r="ET467" s="1091"/>
      <c r="EU467" s="1179"/>
      <c r="EV467" s="1179"/>
      <c r="EW467" s="1179"/>
      <c r="EX467" s="1179"/>
      <c r="EY467" s="1179"/>
      <c r="EZ467" s="1179"/>
      <c r="FA467" s="1179"/>
      <c r="FB467" s="1179"/>
      <c r="FC467" s="1179"/>
      <c r="FD467" s="1179"/>
      <c r="FE467" s="1179"/>
      <c r="FF467" s="1179"/>
      <c r="FG467" s="1179"/>
      <c r="FH467" s="1179"/>
      <c r="FI467" s="1179"/>
      <c r="FJ467" s="1179"/>
      <c r="FK467" s="1179"/>
      <c r="FL467" s="1179"/>
      <c r="FM467" s="1179"/>
      <c r="FN467" s="1179"/>
      <c r="FO467" s="1179"/>
      <c r="FP467" s="1179"/>
      <c r="FQ467" s="1179"/>
      <c r="FR467" s="1179"/>
      <c r="FS467" s="1179"/>
      <c r="FT467" s="1179"/>
      <c r="FU467" s="1179"/>
      <c r="FV467" s="1179"/>
      <c r="FW467" s="1179"/>
      <c r="FX467" s="1179"/>
      <c r="FY467" s="1179"/>
      <c r="FZ467" s="1179"/>
      <c r="GA467" s="1179"/>
      <c r="GB467" s="1179"/>
      <c r="GC467" s="1179"/>
      <c r="GD467" s="1179"/>
      <c r="GE467" s="1179"/>
      <c r="GF467" s="1179"/>
      <c r="GG467" s="1179"/>
      <c r="GH467" s="1179"/>
      <c r="GI467" s="1179"/>
      <c r="GJ467" s="1179"/>
      <c r="GK467" s="1179"/>
      <c r="GL467" s="1179"/>
      <c r="GM467" s="1179"/>
      <c r="GN467" s="1179"/>
      <c r="GO467" s="1179"/>
      <c r="GP467" s="1179"/>
      <c r="GQ467" s="1179"/>
      <c r="GR467" s="6"/>
    </row>
    <row r="468" spans="1:200" s="6" customFormat="1" ht="7.35" customHeight="1" x14ac:dyDescent="0.25">
      <c r="A468" s="244"/>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78"/>
      <c r="AG468" s="178"/>
      <c r="AH468" s="178"/>
      <c r="AI468" s="178"/>
      <c r="AJ468" s="178"/>
      <c r="AK468" s="178"/>
      <c r="AL468" s="178"/>
      <c r="AM468" s="178"/>
      <c r="AN468" s="178"/>
      <c r="AO468" s="178"/>
      <c r="AP468" s="178"/>
      <c r="AQ468" s="178"/>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78"/>
      <c r="CD468" s="178"/>
      <c r="CE468" s="178"/>
      <c r="CF468" s="178"/>
      <c r="CG468" s="178"/>
      <c r="CH468" s="178"/>
      <c r="CI468" s="178"/>
      <c r="CJ468" s="178"/>
      <c r="CK468" s="178"/>
      <c r="CL468" s="178"/>
      <c r="CM468" s="178"/>
      <c r="CN468" s="178"/>
      <c r="CO468" s="15"/>
      <c r="CP468" s="15"/>
      <c r="CQ468" s="15"/>
      <c r="CR468" s="15"/>
      <c r="CS468" s="15"/>
      <c r="CT468" s="15"/>
      <c r="CU468" s="245"/>
      <c r="CV468" s="240"/>
      <c r="CW468" s="244"/>
      <c r="CX468" s="15"/>
      <c r="CY468" s="15"/>
      <c r="CZ468" s="15"/>
      <c r="DA468" s="15"/>
      <c r="DB468" s="15"/>
      <c r="DC468" s="15"/>
      <c r="DD468" s="15"/>
      <c r="DE468" s="15"/>
      <c r="DF468" s="15"/>
      <c r="DG468" s="15"/>
      <c r="DH468" s="15"/>
      <c r="DI468" s="15"/>
      <c r="DJ468" s="15"/>
      <c r="DK468" s="15"/>
      <c r="DL468" s="15"/>
      <c r="DM468" s="15"/>
      <c r="DN468" s="15"/>
      <c r="DO468" s="15"/>
      <c r="DP468" s="15"/>
      <c r="DQ468" s="15"/>
      <c r="DR468" s="15"/>
      <c r="DS468" s="15"/>
      <c r="DT468" s="15"/>
      <c r="DU468" s="15"/>
      <c r="DV468" s="15"/>
      <c r="DW468" s="15"/>
      <c r="DX468" s="15"/>
      <c r="DY468" s="15"/>
      <c r="DZ468" s="15"/>
      <c r="EA468" s="15"/>
      <c r="EB468" s="178"/>
      <c r="EC468" s="178"/>
      <c r="ED468" s="178"/>
      <c r="EE468" s="178"/>
      <c r="EF468" s="178"/>
      <c r="EG468" s="178"/>
      <c r="EH468" s="178"/>
      <c r="EI468" s="178"/>
      <c r="EJ468" s="178"/>
      <c r="EK468" s="178"/>
      <c r="EL468" s="178"/>
      <c r="EM468" s="178"/>
      <c r="EN468" s="15"/>
      <c r="EO468" s="15"/>
      <c r="EP468" s="15"/>
      <c r="EQ468" s="15"/>
      <c r="ER468" s="15"/>
      <c r="ES468" s="15"/>
      <c r="ET468" s="15"/>
      <c r="EU468" s="15"/>
      <c r="EV468" s="15"/>
      <c r="EW468" s="15"/>
      <c r="EX468" s="15"/>
      <c r="EY468" s="15"/>
      <c r="EZ468" s="15"/>
      <c r="FA468" s="15"/>
      <c r="FB468" s="15"/>
      <c r="FC468" s="15"/>
      <c r="FD468" s="15"/>
      <c r="FE468" s="15"/>
      <c r="FF468" s="15"/>
      <c r="FG468" s="15"/>
      <c r="FH468" s="15"/>
      <c r="FI468" s="15"/>
      <c r="FJ468" s="15"/>
      <c r="FK468" s="15"/>
      <c r="FL468" s="15"/>
      <c r="FM468" s="15"/>
      <c r="FN468" s="15"/>
      <c r="FO468" s="15"/>
      <c r="FP468" s="15"/>
      <c r="FQ468" s="15"/>
      <c r="FR468" s="15"/>
      <c r="FS468" s="15"/>
      <c r="FT468" s="15"/>
      <c r="FU468" s="15"/>
      <c r="FV468" s="15"/>
      <c r="FW468" s="15"/>
      <c r="FX468" s="15"/>
      <c r="FY468" s="178"/>
      <c r="FZ468" s="178"/>
      <c r="GA468" s="178"/>
      <c r="GB468" s="178"/>
      <c r="GC468" s="178"/>
      <c r="GD468" s="178"/>
      <c r="GE468" s="178"/>
      <c r="GF468" s="178"/>
      <c r="GG468" s="178"/>
      <c r="GH468" s="178"/>
      <c r="GI468" s="178"/>
      <c r="GJ468" s="178"/>
      <c r="GK468" s="15"/>
      <c r="GL468" s="15"/>
      <c r="GM468" s="15"/>
      <c r="GN468" s="15"/>
      <c r="GO468" s="15"/>
      <c r="GP468" s="15"/>
      <c r="GQ468" s="245"/>
    </row>
    <row r="469" spans="1:200" ht="6.75" customHeight="1" thickBot="1" x14ac:dyDescent="0.3">
      <c r="A469" s="244"/>
      <c r="B469" s="1184" t="str">
        <f>IF(Portada!$A$1="www.fly-logics.com","MARCA Y MODELO",0)</f>
        <v>MARCA Y MODELO</v>
      </c>
      <c r="C469" s="1185"/>
      <c r="D469" s="1185"/>
      <c r="E469" s="1185"/>
      <c r="F469" s="1185"/>
      <c r="G469" s="1185"/>
      <c r="H469" s="1185"/>
      <c r="I469" s="1185"/>
      <c r="J469" s="1185"/>
      <c r="K469" s="1185"/>
      <c r="L469" s="1092"/>
      <c r="M469" s="1092"/>
      <c r="N469" s="1092"/>
      <c r="O469" s="1092"/>
      <c r="P469" s="1092"/>
      <c r="Q469" s="1092"/>
      <c r="R469" s="1092"/>
      <c r="S469" s="1092"/>
      <c r="T469" s="1092"/>
      <c r="U469" s="1092"/>
      <c r="V469" s="1092"/>
      <c r="W469" s="1092"/>
      <c r="X469" s="1092"/>
      <c r="Y469" s="1092"/>
      <c r="Z469" s="1092"/>
      <c r="AA469" s="1092"/>
      <c r="AB469" s="1092"/>
      <c r="AC469" s="1092"/>
      <c r="AD469" s="1092"/>
      <c r="AE469" s="1093"/>
      <c r="AF469" s="1094" t="str">
        <f>IF(Portada!$A$1="www.fly-logics.com","PIC",0)</f>
        <v>PIC</v>
      </c>
      <c r="AG469" s="1095"/>
      <c r="AH469" s="1095"/>
      <c r="AI469" s="1096"/>
      <c r="AJ469" s="1094" t="str">
        <f>IF(Portada!$A$1="www.fly-logics.com","SIC",0)</f>
        <v>SIC</v>
      </c>
      <c r="AK469" s="1095"/>
      <c r="AL469" s="1095"/>
      <c r="AM469" s="1096"/>
      <c r="AN469" s="1094" t="str">
        <f>IF(Portada!$A$1="www.fly-logics.com","INSTR.",0)</f>
        <v>INSTR.</v>
      </c>
      <c r="AO469" s="1095"/>
      <c r="AP469" s="1095"/>
      <c r="AQ469" s="1096"/>
      <c r="AR469" s="1097" t="str">
        <f>IF(Portada!$A$1="www.fly-logics.com","Aterr.",0)</f>
        <v>Aterr.</v>
      </c>
      <c r="AS469" s="1098"/>
      <c r="AT469" s="1098"/>
      <c r="AU469" s="1098"/>
      <c r="AV469" s="1098"/>
      <c r="AW469" s="1099"/>
      <c r="AX469" s="632"/>
      <c r="AY469" s="1184" t="str">
        <f>IF(Portada!$A$1="www.fly-logics.com","MARCA Y MODELO",0)</f>
        <v>MARCA Y MODELO</v>
      </c>
      <c r="AZ469" s="1185"/>
      <c r="BA469" s="1185"/>
      <c r="BB469" s="1185"/>
      <c r="BC469" s="1185"/>
      <c r="BD469" s="1185"/>
      <c r="BE469" s="1185"/>
      <c r="BF469" s="1185"/>
      <c r="BG469" s="1185"/>
      <c r="BH469" s="1185"/>
      <c r="BI469" s="1092"/>
      <c r="BJ469" s="1092"/>
      <c r="BK469" s="1092"/>
      <c r="BL469" s="1092"/>
      <c r="BM469" s="1092"/>
      <c r="BN469" s="1092"/>
      <c r="BO469" s="1092"/>
      <c r="BP469" s="1092"/>
      <c r="BQ469" s="1092"/>
      <c r="BR469" s="1092"/>
      <c r="BS469" s="1092"/>
      <c r="BT469" s="1092"/>
      <c r="BU469" s="1092"/>
      <c r="BV469" s="1092"/>
      <c r="BW469" s="1092"/>
      <c r="BX469" s="1092"/>
      <c r="BY469" s="1092"/>
      <c r="BZ469" s="1092"/>
      <c r="CA469" s="1092"/>
      <c r="CB469" s="1093"/>
      <c r="CC469" s="1094" t="str">
        <f>IF(Portada!$A$1="www.fly-logics.com","PIC",0)</f>
        <v>PIC</v>
      </c>
      <c r="CD469" s="1095"/>
      <c r="CE469" s="1095"/>
      <c r="CF469" s="1096"/>
      <c r="CG469" s="1094" t="str">
        <f>IF(Portada!$A$1="www.fly-logics.com","SIC",0)</f>
        <v>SIC</v>
      </c>
      <c r="CH469" s="1095"/>
      <c r="CI469" s="1095"/>
      <c r="CJ469" s="1096"/>
      <c r="CK469" s="1094" t="str">
        <f>IF(Portada!$A$1="www.fly-logics.com","INSTR.",0)</f>
        <v>INSTR.</v>
      </c>
      <c r="CL469" s="1095"/>
      <c r="CM469" s="1095"/>
      <c r="CN469" s="1096"/>
      <c r="CO469" s="1097" t="str">
        <f>IF(Portada!$A$1="www.fly-logics.com","Aterr.",0)</f>
        <v>Aterr.</v>
      </c>
      <c r="CP469" s="1098"/>
      <c r="CQ469" s="1098"/>
      <c r="CR469" s="1098"/>
      <c r="CS469" s="1098"/>
      <c r="CT469" s="1099"/>
      <c r="CU469" s="632"/>
      <c r="CV469" s="276"/>
      <c r="CW469" s="244"/>
      <c r="CX469" s="1184" t="str">
        <f>IF(Portada!$A$1="www.fly-logics.com","MARCA Y MODELO",0)</f>
        <v>MARCA Y MODELO</v>
      </c>
      <c r="CY469" s="1185"/>
      <c r="CZ469" s="1185"/>
      <c r="DA469" s="1185"/>
      <c r="DB469" s="1185"/>
      <c r="DC469" s="1185"/>
      <c r="DD469" s="1185"/>
      <c r="DE469" s="1185"/>
      <c r="DF469" s="1185"/>
      <c r="DG469" s="1185"/>
      <c r="DH469" s="1092"/>
      <c r="DI469" s="1092"/>
      <c r="DJ469" s="1092"/>
      <c r="DK469" s="1092"/>
      <c r="DL469" s="1092"/>
      <c r="DM469" s="1092"/>
      <c r="DN469" s="1092"/>
      <c r="DO469" s="1092"/>
      <c r="DP469" s="1092"/>
      <c r="DQ469" s="1092"/>
      <c r="DR469" s="1092"/>
      <c r="DS469" s="1092"/>
      <c r="DT469" s="1092"/>
      <c r="DU469" s="1092"/>
      <c r="DV469" s="1092"/>
      <c r="DW469" s="1092"/>
      <c r="DX469" s="1092"/>
      <c r="DY469" s="1092"/>
      <c r="DZ469" s="1092"/>
      <c r="EA469" s="1093"/>
      <c r="EB469" s="1094" t="str">
        <f>IF(Portada!$A$1="www.fly-logics.com","PIC",0)</f>
        <v>PIC</v>
      </c>
      <c r="EC469" s="1095"/>
      <c r="ED469" s="1095"/>
      <c r="EE469" s="1096"/>
      <c r="EF469" s="1094" t="str">
        <f>IF(Portada!$A$1="www.fly-logics.com","SIC",0)</f>
        <v>SIC</v>
      </c>
      <c r="EG469" s="1095"/>
      <c r="EH469" s="1095"/>
      <c r="EI469" s="1096"/>
      <c r="EJ469" s="1094" t="str">
        <f>IF(Portada!$A$1="www.fly-logics.com","INSTR.",0)</f>
        <v>INSTR.</v>
      </c>
      <c r="EK469" s="1095"/>
      <c r="EL469" s="1095"/>
      <c r="EM469" s="1096"/>
      <c r="EN469" s="1097" t="str">
        <f>IF(Portada!$A$1="www.fly-logics.com","Aterr.",0)</f>
        <v>Aterr.</v>
      </c>
      <c r="EO469" s="1098"/>
      <c r="EP469" s="1098"/>
      <c r="EQ469" s="1098"/>
      <c r="ER469" s="1098"/>
      <c r="ES469" s="1099"/>
      <c r="ET469" s="632"/>
      <c r="EU469" s="1184" t="str">
        <f>IF(Portada!$A$1="www.fly-logics.com","MARCA Y MODELO",0)</f>
        <v>MARCA Y MODELO</v>
      </c>
      <c r="EV469" s="1185"/>
      <c r="EW469" s="1185"/>
      <c r="EX469" s="1185"/>
      <c r="EY469" s="1185"/>
      <c r="EZ469" s="1185"/>
      <c r="FA469" s="1185"/>
      <c r="FB469" s="1185"/>
      <c r="FC469" s="1185"/>
      <c r="FD469" s="1185"/>
      <c r="FE469" s="1092"/>
      <c r="FF469" s="1092"/>
      <c r="FG469" s="1092"/>
      <c r="FH469" s="1092"/>
      <c r="FI469" s="1092"/>
      <c r="FJ469" s="1092"/>
      <c r="FK469" s="1092"/>
      <c r="FL469" s="1092"/>
      <c r="FM469" s="1092"/>
      <c r="FN469" s="1092"/>
      <c r="FO469" s="1092"/>
      <c r="FP469" s="1092"/>
      <c r="FQ469" s="1092"/>
      <c r="FR469" s="1092"/>
      <c r="FS469" s="1092"/>
      <c r="FT469" s="1092"/>
      <c r="FU469" s="1092"/>
      <c r="FV469" s="1092"/>
      <c r="FW469" s="1092"/>
      <c r="FX469" s="1093"/>
      <c r="FY469" s="1094" t="str">
        <f>IF(Portada!$A$1="www.fly-logics.com","PIC",0)</f>
        <v>PIC</v>
      </c>
      <c r="FZ469" s="1095"/>
      <c r="GA469" s="1095"/>
      <c r="GB469" s="1096"/>
      <c r="GC469" s="1094" t="str">
        <f>IF(Portada!$A$1="www.fly-logics.com","SIC",0)</f>
        <v>SIC</v>
      </c>
      <c r="GD469" s="1095"/>
      <c r="GE469" s="1095"/>
      <c r="GF469" s="1096"/>
      <c r="GG469" s="1094" t="str">
        <f>IF(Portada!$A$1="www.fly-logics.com","INSTR.",0)</f>
        <v>INSTR.</v>
      </c>
      <c r="GH469" s="1095"/>
      <c r="GI469" s="1095"/>
      <c r="GJ469" s="1096"/>
      <c r="GK469" s="1097" t="str">
        <f>IF(Portada!$A$1="www.fly-logics.com","Aterr.",0)</f>
        <v>Aterr.</v>
      </c>
      <c r="GL469" s="1098"/>
      <c r="GM469" s="1098"/>
      <c r="GN469" s="1098"/>
      <c r="GO469" s="1098"/>
      <c r="GP469" s="1099"/>
      <c r="GQ469" s="632"/>
      <c r="GR469" s="6"/>
    </row>
    <row r="470" spans="1:200" ht="8.85" customHeight="1" x14ac:dyDescent="0.25">
      <c r="A470" s="244"/>
      <c r="B470" s="1186"/>
      <c r="C470" s="1100"/>
      <c r="D470" s="1100"/>
      <c r="E470" s="1100"/>
      <c r="F470" s="1100"/>
      <c r="G470" s="1100"/>
      <c r="H470" s="1100"/>
      <c r="I470" s="1100"/>
      <c r="J470" s="1100"/>
      <c r="K470" s="1100"/>
      <c r="L470" s="1101"/>
      <c r="M470" s="1102"/>
      <c r="N470" s="1102"/>
      <c r="O470" s="1102"/>
      <c r="P470" s="1102"/>
      <c r="Q470" s="1102"/>
      <c r="R470" s="1102"/>
      <c r="S470" s="1102"/>
      <c r="T470" s="1102"/>
      <c r="U470" s="1102"/>
      <c r="V470" s="1102"/>
      <c r="W470" s="1102"/>
      <c r="X470" s="1102"/>
      <c r="Y470" s="1102"/>
      <c r="Z470" s="1102"/>
      <c r="AA470" s="1102"/>
      <c r="AB470" s="1102"/>
      <c r="AC470" s="1102"/>
      <c r="AD470" s="1103"/>
      <c r="AE470" s="1104"/>
      <c r="AF470" s="1105"/>
      <c r="AG470" s="1106"/>
      <c r="AH470" s="1106"/>
      <c r="AI470" s="1107"/>
      <c r="AJ470" s="1105"/>
      <c r="AK470" s="1106"/>
      <c r="AL470" s="1106"/>
      <c r="AM470" s="1107"/>
      <c r="AN470" s="1105"/>
      <c r="AO470" s="1106"/>
      <c r="AP470" s="1106"/>
      <c r="AQ470" s="1107"/>
      <c r="AR470" s="1108"/>
      <c r="AS470" s="1109"/>
      <c r="AT470" s="1109"/>
      <c r="AU470" s="1109"/>
      <c r="AV470" s="1109"/>
      <c r="AW470" s="1110"/>
      <c r="AX470" s="632"/>
      <c r="AY470" s="1186"/>
      <c r="AZ470" s="1100"/>
      <c r="BA470" s="1100"/>
      <c r="BB470" s="1100"/>
      <c r="BC470" s="1100"/>
      <c r="BD470" s="1100"/>
      <c r="BE470" s="1100"/>
      <c r="BF470" s="1100"/>
      <c r="BG470" s="1100"/>
      <c r="BH470" s="1100"/>
      <c r="BI470" s="1101"/>
      <c r="BJ470" s="1102"/>
      <c r="BK470" s="1102"/>
      <c r="BL470" s="1102"/>
      <c r="BM470" s="1102"/>
      <c r="BN470" s="1102"/>
      <c r="BO470" s="1102"/>
      <c r="BP470" s="1102"/>
      <c r="BQ470" s="1102"/>
      <c r="BR470" s="1102"/>
      <c r="BS470" s="1102"/>
      <c r="BT470" s="1102"/>
      <c r="BU470" s="1102"/>
      <c r="BV470" s="1102"/>
      <c r="BW470" s="1102"/>
      <c r="BX470" s="1102"/>
      <c r="BY470" s="1102"/>
      <c r="BZ470" s="1102"/>
      <c r="CA470" s="1103"/>
      <c r="CB470" s="1104"/>
      <c r="CC470" s="1105"/>
      <c r="CD470" s="1106"/>
      <c r="CE470" s="1106"/>
      <c r="CF470" s="1107"/>
      <c r="CG470" s="1105"/>
      <c r="CH470" s="1106"/>
      <c r="CI470" s="1106"/>
      <c r="CJ470" s="1107"/>
      <c r="CK470" s="1105"/>
      <c r="CL470" s="1106"/>
      <c r="CM470" s="1106"/>
      <c r="CN470" s="1107"/>
      <c r="CO470" s="1108"/>
      <c r="CP470" s="1109"/>
      <c r="CQ470" s="1109"/>
      <c r="CR470" s="1109"/>
      <c r="CS470" s="1109"/>
      <c r="CT470" s="1110"/>
      <c r="CU470" s="632"/>
      <c r="CV470" s="276"/>
      <c r="CW470" s="244"/>
      <c r="CX470" s="1186"/>
      <c r="CY470" s="1100"/>
      <c r="CZ470" s="1100"/>
      <c r="DA470" s="1100"/>
      <c r="DB470" s="1100"/>
      <c r="DC470" s="1100"/>
      <c r="DD470" s="1100"/>
      <c r="DE470" s="1100"/>
      <c r="DF470" s="1100"/>
      <c r="DG470" s="1100"/>
      <c r="DH470" s="1101"/>
      <c r="DI470" s="1102"/>
      <c r="DJ470" s="1102"/>
      <c r="DK470" s="1102"/>
      <c r="DL470" s="1102"/>
      <c r="DM470" s="1102"/>
      <c r="DN470" s="1102"/>
      <c r="DO470" s="1102"/>
      <c r="DP470" s="1102"/>
      <c r="DQ470" s="1102"/>
      <c r="DR470" s="1102"/>
      <c r="DS470" s="1102"/>
      <c r="DT470" s="1102"/>
      <c r="DU470" s="1102"/>
      <c r="DV470" s="1102"/>
      <c r="DW470" s="1102"/>
      <c r="DX470" s="1102"/>
      <c r="DY470" s="1102"/>
      <c r="DZ470" s="1103"/>
      <c r="EA470" s="1104"/>
      <c r="EB470" s="1105"/>
      <c r="EC470" s="1106"/>
      <c r="ED470" s="1106"/>
      <c r="EE470" s="1107"/>
      <c r="EF470" s="1105"/>
      <c r="EG470" s="1106"/>
      <c r="EH470" s="1106"/>
      <c r="EI470" s="1107"/>
      <c r="EJ470" s="1105"/>
      <c r="EK470" s="1106"/>
      <c r="EL470" s="1106"/>
      <c r="EM470" s="1107"/>
      <c r="EN470" s="1108"/>
      <c r="EO470" s="1109"/>
      <c r="EP470" s="1109"/>
      <c r="EQ470" s="1109"/>
      <c r="ER470" s="1109"/>
      <c r="ES470" s="1110"/>
      <c r="ET470" s="632"/>
      <c r="EU470" s="1186"/>
      <c r="EV470" s="1100"/>
      <c r="EW470" s="1100"/>
      <c r="EX470" s="1100"/>
      <c r="EY470" s="1100"/>
      <c r="EZ470" s="1100"/>
      <c r="FA470" s="1100"/>
      <c r="FB470" s="1100"/>
      <c r="FC470" s="1100"/>
      <c r="FD470" s="1100"/>
      <c r="FE470" s="1101"/>
      <c r="FF470" s="1102"/>
      <c r="FG470" s="1102"/>
      <c r="FH470" s="1102"/>
      <c r="FI470" s="1102"/>
      <c r="FJ470" s="1102"/>
      <c r="FK470" s="1102"/>
      <c r="FL470" s="1102"/>
      <c r="FM470" s="1102"/>
      <c r="FN470" s="1102"/>
      <c r="FO470" s="1102"/>
      <c r="FP470" s="1102"/>
      <c r="FQ470" s="1102"/>
      <c r="FR470" s="1102"/>
      <c r="FS470" s="1102"/>
      <c r="FT470" s="1102"/>
      <c r="FU470" s="1102"/>
      <c r="FV470" s="1102"/>
      <c r="FW470" s="1103"/>
      <c r="FX470" s="1104"/>
      <c r="FY470" s="1105"/>
      <c r="FZ470" s="1106"/>
      <c r="GA470" s="1106"/>
      <c r="GB470" s="1107"/>
      <c r="GC470" s="1105"/>
      <c r="GD470" s="1106"/>
      <c r="GE470" s="1106"/>
      <c r="GF470" s="1107"/>
      <c r="GG470" s="1105"/>
      <c r="GH470" s="1106"/>
      <c r="GI470" s="1106"/>
      <c r="GJ470" s="1107"/>
      <c r="GK470" s="1108"/>
      <c r="GL470" s="1109"/>
      <c r="GM470" s="1109"/>
      <c r="GN470" s="1109"/>
      <c r="GO470" s="1109"/>
      <c r="GP470" s="1110"/>
      <c r="GQ470" s="632"/>
      <c r="GR470" s="6"/>
    </row>
    <row r="471" spans="1:200" ht="6.75" customHeight="1" thickBot="1" x14ac:dyDescent="0.3">
      <c r="A471" s="244"/>
      <c r="B471" s="1186"/>
      <c r="C471" s="1100"/>
      <c r="D471" s="1100"/>
      <c r="E471" s="1100"/>
      <c r="F471" s="1100"/>
      <c r="G471" s="1100"/>
      <c r="H471" s="1100"/>
      <c r="I471" s="1100"/>
      <c r="J471" s="1100"/>
      <c r="K471" s="1100"/>
      <c r="L471" s="1111"/>
      <c r="M471" s="1112"/>
      <c r="N471" s="1112"/>
      <c r="O471" s="1112"/>
      <c r="P471" s="1112"/>
      <c r="Q471" s="1112"/>
      <c r="R471" s="1112"/>
      <c r="S471" s="1112"/>
      <c r="T471" s="1112"/>
      <c r="U471" s="1112"/>
      <c r="V471" s="1112"/>
      <c r="W471" s="1112"/>
      <c r="X471" s="1112"/>
      <c r="Y471" s="1112"/>
      <c r="Z471" s="1112"/>
      <c r="AA471" s="1112"/>
      <c r="AB471" s="1112"/>
      <c r="AC471" s="1112"/>
      <c r="AD471" s="1113"/>
      <c r="AE471" s="1104"/>
      <c r="AF471" s="1105"/>
      <c r="AG471" s="1106"/>
      <c r="AH471" s="1106"/>
      <c r="AI471" s="1107"/>
      <c r="AJ471" s="1105"/>
      <c r="AK471" s="1106"/>
      <c r="AL471" s="1106"/>
      <c r="AM471" s="1107"/>
      <c r="AN471" s="1105"/>
      <c r="AO471" s="1106"/>
      <c r="AP471" s="1106"/>
      <c r="AQ471" s="1107"/>
      <c r="AR471" s="1097" t="str">
        <f>IF(Portada!$A$1="www.fly-logics.com","D",0)</f>
        <v>D</v>
      </c>
      <c r="AS471" s="1098"/>
      <c r="AT471" s="1114"/>
      <c r="AU471" s="1097" t="str">
        <f>IF(Portada!$A$1="www.fly-logics.com","N",0)</f>
        <v>N</v>
      </c>
      <c r="AV471" s="1098"/>
      <c r="AW471" s="1099"/>
      <c r="AX471" s="632"/>
      <c r="AY471" s="1186"/>
      <c r="AZ471" s="1100"/>
      <c r="BA471" s="1100"/>
      <c r="BB471" s="1100"/>
      <c r="BC471" s="1100"/>
      <c r="BD471" s="1100"/>
      <c r="BE471" s="1100"/>
      <c r="BF471" s="1100"/>
      <c r="BG471" s="1100"/>
      <c r="BH471" s="1100"/>
      <c r="BI471" s="1111"/>
      <c r="BJ471" s="1112"/>
      <c r="BK471" s="1112"/>
      <c r="BL471" s="1112"/>
      <c r="BM471" s="1112"/>
      <c r="BN471" s="1112"/>
      <c r="BO471" s="1112"/>
      <c r="BP471" s="1112"/>
      <c r="BQ471" s="1112"/>
      <c r="BR471" s="1112"/>
      <c r="BS471" s="1112"/>
      <c r="BT471" s="1112"/>
      <c r="BU471" s="1112"/>
      <c r="BV471" s="1112"/>
      <c r="BW471" s="1112"/>
      <c r="BX471" s="1112"/>
      <c r="BY471" s="1112"/>
      <c r="BZ471" s="1112"/>
      <c r="CA471" s="1113"/>
      <c r="CB471" s="1104"/>
      <c r="CC471" s="1105"/>
      <c r="CD471" s="1106"/>
      <c r="CE471" s="1106"/>
      <c r="CF471" s="1107"/>
      <c r="CG471" s="1105"/>
      <c r="CH471" s="1106"/>
      <c r="CI471" s="1106"/>
      <c r="CJ471" s="1107"/>
      <c r="CK471" s="1105"/>
      <c r="CL471" s="1106"/>
      <c r="CM471" s="1106"/>
      <c r="CN471" s="1107"/>
      <c r="CO471" s="1097" t="str">
        <f>IF(Portada!$A$1="www.fly-logics.com","D",0)</f>
        <v>D</v>
      </c>
      <c r="CP471" s="1098"/>
      <c r="CQ471" s="1114"/>
      <c r="CR471" s="1097" t="str">
        <f>IF(Portada!$A$1="www.fly-logics.com","N",0)</f>
        <v>N</v>
      </c>
      <c r="CS471" s="1098"/>
      <c r="CT471" s="1099"/>
      <c r="CU471" s="632"/>
      <c r="CV471" s="276"/>
      <c r="CW471" s="244"/>
      <c r="CX471" s="1186"/>
      <c r="CY471" s="1100"/>
      <c r="CZ471" s="1100"/>
      <c r="DA471" s="1100"/>
      <c r="DB471" s="1100"/>
      <c r="DC471" s="1100"/>
      <c r="DD471" s="1100"/>
      <c r="DE471" s="1100"/>
      <c r="DF471" s="1100"/>
      <c r="DG471" s="1100"/>
      <c r="DH471" s="1111"/>
      <c r="DI471" s="1112"/>
      <c r="DJ471" s="1112"/>
      <c r="DK471" s="1112"/>
      <c r="DL471" s="1112"/>
      <c r="DM471" s="1112"/>
      <c r="DN471" s="1112"/>
      <c r="DO471" s="1112"/>
      <c r="DP471" s="1112"/>
      <c r="DQ471" s="1112"/>
      <c r="DR471" s="1112"/>
      <c r="DS471" s="1112"/>
      <c r="DT471" s="1112"/>
      <c r="DU471" s="1112"/>
      <c r="DV471" s="1112"/>
      <c r="DW471" s="1112"/>
      <c r="DX471" s="1112"/>
      <c r="DY471" s="1112"/>
      <c r="DZ471" s="1113"/>
      <c r="EA471" s="1104"/>
      <c r="EB471" s="1105"/>
      <c r="EC471" s="1106"/>
      <c r="ED471" s="1106"/>
      <c r="EE471" s="1107"/>
      <c r="EF471" s="1105"/>
      <c r="EG471" s="1106"/>
      <c r="EH471" s="1106"/>
      <c r="EI471" s="1107"/>
      <c r="EJ471" s="1105"/>
      <c r="EK471" s="1106"/>
      <c r="EL471" s="1106"/>
      <c r="EM471" s="1107"/>
      <c r="EN471" s="1097" t="str">
        <f>IF(Portada!$A$1="www.fly-logics.com","D",0)</f>
        <v>D</v>
      </c>
      <c r="EO471" s="1098"/>
      <c r="EP471" s="1114"/>
      <c r="EQ471" s="1097" t="str">
        <f>IF(Portada!$A$1="www.fly-logics.com","N",0)</f>
        <v>N</v>
      </c>
      <c r="ER471" s="1098"/>
      <c r="ES471" s="1099"/>
      <c r="ET471" s="632"/>
      <c r="EU471" s="1186"/>
      <c r="EV471" s="1100"/>
      <c r="EW471" s="1100"/>
      <c r="EX471" s="1100"/>
      <c r="EY471" s="1100"/>
      <c r="EZ471" s="1100"/>
      <c r="FA471" s="1100"/>
      <c r="FB471" s="1100"/>
      <c r="FC471" s="1100"/>
      <c r="FD471" s="1100"/>
      <c r="FE471" s="1111"/>
      <c r="FF471" s="1112"/>
      <c r="FG471" s="1112"/>
      <c r="FH471" s="1112"/>
      <c r="FI471" s="1112"/>
      <c r="FJ471" s="1112"/>
      <c r="FK471" s="1112"/>
      <c r="FL471" s="1112"/>
      <c r="FM471" s="1112"/>
      <c r="FN471" s="1112"/>
      <c r="FO471" s="1112"/>
      <c r="FP471" s="1112"/>
      <c r="FQ471" s="1112"/>
      <c r="FR471" s="1112"/>
      <c r="FS471" s="1112"/>
      <c r="FT471" s="1112"/>
      <c r="FU471" s="1112"/>
      <c r="FV471" s="1112"/>
      <c r="FW471" s="1113"/>
      <c r="FX471" s="1104"/>
      <c r="FY471" s="1105"/>
      <c r="FZ471" s="1106"/>
      <c r="GA471" s="1106"/>
      <c r="GB471" s="1107"/>
      <c r="GC471" s="1105"/>
      <c r="GD471" s="1106"/>
      <c r="GE471" s="1106"/>
      <c r="GF471" s="1107"/>
      <c r="GG471" s="1105"/>
      <c r="GH471" s="1106"/>
      <c r="GI471" s="1106"/>
      <c r="GJ471" s="1107"/>
      <c r="GK471" s="1097" t="str">
        <f>IF(Portada!$A$1="www.fly-logics.com","D",0)</f>
        <v>D</v>
      </c>
      <c r="GL471" s="1098"/>
      <c r="GM471" s="1114"/>
      <c r="GN471" s="1097" t="str">
        <f>IF(Portada!$A$1="www.fly-logics.com","N",0)</f>
        <v>N</v>
      </c>
      <c r="GO471" s="1098"/>
      <c r="GP471" s="1099"/>
      <c r="GQ471" s="632"/>
      <c r="GR471" s="6"/>
    </row>
    <row r="472" spans="1:200" ht="6.75" customHeight="1" thickBot="1" x14ac:dyDescent="0.3">
      <c r="A472" s="244"/>
      <c r="B472" s="1115"/>
      <c r="C472" s="1116"/>
      <c r="D472" s="1116"/>
      <c r="E472" s="1116"/>
      <c r="F472" s="1116"/>
      <c r="G472" s="1116"/>
      <c r="H472" s="1116"/>
      <c r="I472" s="1116"/>
      <c r="J472" s="1116"/>
      <c r="K472" s="1116"/>
      <c r="L472" s="1116"/>
      <c r="M472" s="1116"/>
      <c r="N472" s="1116"/>
      <c r="O472" s="1116"/>
      <c r="P472" s="1116"/>
      <c r="Q472" s="1116"/>
      <c r="R472" s="1116"/>
      <c r="S472" s="1116"/>
      <c r="T472" s="1116"/>
      <c r="U472" s="1116"/>
      <c r="V472" s="1116"/>
      <c r="W472" s="1116"/>
      <c r="X472" s="1116"/>
      <c r="Y472" s="1116"/>
      <c r="Z472" s="1116"/>
      <c r="AA472" s="1117"/>
      <c r="AB472" s="1117"/>
      <c r="AC472" s="1117"/>
      <c r="AD472" s="1117"/>
      <c r="AE472" s="1118"/>
      <c r="AF472" s="1105"/>
      <c r="AG472" s="1119"/>
      <c r="AH472" s="1119"/>
      <c r="AI472" s="1107"/>
      <c r="AJ472" s="1105"/>
      <c r="AK472" s="1119"/>
      <c r="AL472" s="1119"/>
      <c r="AM472" s="1107"/>
      <c r="AN472" s="1105"/>
      <c r="AO472" s="1119"/>
      <c r="AP472" s="1119"/>
      <c r="AQ472" s="1107"/>
      <c r="AR472" s="1120"/>
      <c r="AS472" s="1121"/>
      <c r="AT472" s="1122"/>
      <c r="AU472" s="1120"/>
      <c r="AV472" s="1121"/>
      <c r="AW472" s="1123"/>
      <c r="AX472" s="632"/>
      <c r="AY472" s="1115"/>
      <c r="AZ472" s="1116"/>
      <c r="BA472" s="1116"/>
      <c r="BB472" s="1116"/>
      <c r="BC472" s="1116"/>
      <c r="BD472" s="1116"/>
      <c r="BE472" s="1116"/>
      <c r="BF472" s="1116"/>
      <c r="BG472" s="1116"/>
      <c r="BH472" s="1116"/>
      <c r="BI472" s="1116"/>
      <c r="BJ472" s="1116"/>
      <c r="BK472" s="1116"/>
      <c r="BL472" s="1116"/>
      <c r="BM472" s="1116"/>
      <c r="BN472" s="1116"/>
      <c r="BO472" s="1116"/>
      <c r="BP472" s="1116"/>
      <c r="BQ472" s="1116"/>
      <c r="BR472" s="1116"/>
      <c r="BS472" s="1116"/>
      <c r="BT472" s="1116"/>
      <c r="BU472" s="1116"/>
      <c r="BV472" s="1116"/>
      <c r="BW472" s="1116"/>
      <c r="BX472" s="1117"/>
      <c r="BY472" s="1117"/>
      <c r="BZ472" s="1117"/>
      <c r="CA472" s="1117"/>
      <c r="CB472" s="1118"/>
      <c r="CC472" s="1105"/>
      <c r="CD472" s="1119"/>
      <c r="CE472" s="1119"/>
      <c r="CF472" s="1107"/>
      <c r="CG472" s="1105"/>
      <c r="CH472" s="1119"/>
      <c r="CI472" s="1119"/>
      <c r="CJ472" s="1107"/>
      <c r="CK472" s="1105"/>
      <c r="CL472" s="1119"/>
      <c r="CM472" s="1119"/>
      <c r="CN472" s="1107"/>
      <c r="CO472" s="1120"/>
      <c r="CP472" s="1121"/>
      <c r="CQ472" s="1122"/>
      <c r="CR472" s="1120"/>
      <c r="CS472" s="1121"/>
      <c r="CT472" s="1123"/>
      <c r="CU472" s="632"/>
      <c r="CV472" s="276"/>
      <c r="CW472" s="244"/>
      <c r="CX472" s="1115"/>
      <c r="CY472" s="1116"/>
      <c r="CZ472" s="1116"/>
      <c r="DA472" s="1116"/>
      <c r="DB472" s="1116"/>
      <c r="DC472" s="1116"/>
      <c r="DD472" s="1116"/>
      <c r="DE472" s="1116"/>
      <c r="DF472" s="1116"/>
      <c r="DG472" s="1116"/>
      <c r="DH472" s="1116"/>
      <c r="DI472" s="1116"/>
      <c r="DJ472" s="1116"/>
      <c r="DK472" s="1116"/>
      <c r="DL472" s="1116"/>
      <c r="DM472" s="1116"/>
      <c r="DN472" s="1116"/>
      <c r="DO472" s="1116"/>
      <c r="DP472" s="1116"/>
      <c r="DQ472" s="1116"/>
      <c r="DR472" s="1116"/>
      <c r="DS472" s="1116"/>
      <c r="DT472" s="1116"/>
      <c r="DU472" s="1116"/>
      <c r="DV472" s="1116"/>
      <c r="DW472" s="1117"/>
      <c r="DX472" s="1117"/>
      <c r="DY472" s="1117"/>
      <c r="DZ472" s="1117"/>
      <c r="EA472" s="1118"/>
      <c r="EB472" s="1105"/>
      <c r="EC472" s="1119"/>
      <c r="ED472" s="1119"/>
      <c r="EE472" s="1107"/>
      <c r="EF472" s="1105"/>
      <c r="EG472" s="1119"/>
      <c r="EH472" s="1119"/>
      <c r="EI472" s="1107"/>
      <c r="EJ472" s="1105"/>
      <c r="EK472" s="1119"/>
      <c r="EL472" s="1119"/>
      <c r="EM472" s="1107"/>
      <c r="EN472" s="1120"/>
      <c r="EO472" s="1121"/>
      <c r="EP472" s="1122"/>
      <c r="EQ472" s="1120"/>
      <c r="ER472" s="1121"/>
      <c r="ES472" s="1123"/>
      <c r="ET472" s="632"/>
      <c r="EU472" s="1115"/>
      <c r="EV472" s="1116"/>
      <c r="EW472" s="1116"/>
      <c r="EX472" s="1116"/>
      <c r="EY472" s="1116"/>
      <c r="EZ472" s="1116"/>
      <c r="FA472" s="1116"/>
      <c r="FB472" s="1116"/>
      <c r="FC472" s="1116"/>
      <c r="FD472" s="1116"/>
      <c r="FE472" s="1116"/>
      <c r="FF472" s="1116"/>
      <c r="FG472" s="1116"/>
      <c r="FH472" s="1116"/>
      <c r="FI472" s="1116"/>
      <c r="FJ472" s="1116"/>
      <c r="FK472" s="1116"/>
      <c r="FL472" s="1116"/>
      <c r="FM472" s="1116"/>
      <c r="FN472" s="1116"/>
      <c r="FO472" s="1116"/>
      <c r="FP472" s="1116"/>
      <c r="FQ472" s="1116"/>
      <c r="FR472" s="1116"/>
      <c r="FS472" s="1116"/>
      <c r="FT472" s="1117"/>
      <c r="FU472" s="1117"/>
      <c r="FV472" s="1117"/>
      <c r="FW472" s="1117"/>
      <c r="FX472" s="1118"/>
      <c r="FY472" s="1105"/>
      <c r="FZ472" s="1119"/>
      <c r="GA472" s="1119"/>
      <c r="GB472" s="1107"/>
      <c r="GC472" s="1105"/>
      <c r="GD472" s="1119"/>
      <c r="GE472" s="1119"/>
      <c r="GF472" s="1107"/>
      <c r="GG472" s="1105"/>
      <c r="GH472" s="1119"/>
      <c r="GI472" s="1119"/>
      <c r="GJ472" s="1107"/>
      <c r="GK472" s="1120"/>
      <c r="GL472" s="1121"/>
      <c r="GM472" s="1122"/>
      <c r="GN472" s="1120"/>
      <c r="GO472" s="1121"/>
      <c r="GP472" s="1123"/>
      <c r="GQ472" s="632"/>
      <c r="GR472" s="6"/>
    </row>
    <row r="473" spans="1:200" ht="8.85" customHeight="1" x14ac:dyDescent="0.25">
      <c r="A473" s="244"/>
      <c r="B473" s="1124" t="str">
        <f>Bitácora!$AH$3</f>
        <v>TIPO</v>
      </c>
      <c r="C473" s="1125"/>
      <c r="D473" s="1125"/>
      <c r="E473" s="1125"/>
      <c r="F473" s="1101"/>
      <c r="G473" s="1126"/>
      <c r="H473" s="1126"/>
      <c r="I473" s="1126"/>
      <c r="J473" s="1127"/>
      <c r="K473" s="1128"/>
      <c r="L473" s="1101"/>
      <c r="M473" s="1126"/>
      <c r="N473" s="1126"/>
      <c r="O473" s="1126"/>
      <c r="P473" s="1126"/>
      <c r="Q473" s="1127"/>
      <c r="R473" s="1125" t="str">
        <f>IF(Portada!$A$1="www.fly-logics.com","AÑO",0)</f>
        <v>AÑO</v>
      </c>
      <c r="S473" s="1125"/>
      <c r="T473" s="1125"/>
      <c r="U473" s="1125"/>
      <c r="V473" s="1101"/>
      <c r="W473" s="1126"/>
      <c r="X473" s="1126"/>
      <c r="Y473" s="1127"/>
      <c r="Z473" s="1104"/>
      <c r="AA473" s="613" t="str">
        <f>IF(Portada!$A$1="www.fly-logics.com","ENE",0)</f>
        <v>ENE</v>
      </c>
      <c r="AB473" s="614"/>
      <c r="AC473" s="614"/>
      <c r="AD473" s="614"/>
      <c r="AE473" s="614"/>
      <c r="AF473" s="605" t="str">
        <f>IF(SUMIFS(Bitácora!$Y$5:$Y$1036129,Bitácora!$D$5:$D$1036129,F473,Bitácora!$AN$5:$AN$1036129,V473,Bitácora!$E$5:$E$1036129,L473,Bitácora!$AM$5:$AM$1036129,AA473)=0," ",SUMIFS(Bitácora!$Y$5:$Y$1036129,Bitácora!$D$5:$D$1036129,F473,Bitácora!$AN$5:$AN$1036129,V473,Bitácora!$E$5:$E$1036129,L473,Bitácora!$AM$5:$AM$1036129,AA473))</f>
        <v xml:space="preserve"> </v>
      </c>
      <c r="AG473" s="615"/>
      <c r="AH473" s="615"/>
      <c r="AI473" s="615"/>
      <c r="AJ473" s="605" t="str">
        <f>IF(SUMIFS(Bitácora!$Z$5:$Z$1036129,Bitácora!$D$5:$D$1036129,F473,Bitácora!$AN$5:$AN$1036129,V473,Bitácora!$E$5:$E$1036129,L473,Bitácora!$AM$5:$AM$1036129,AA473)=0," ",SUMIFS(Bitácora!$Z$5:$Z$1036129,Bitácora!$D$5:$D$1036129,F473,Bitácora!$AN$5:$AN$1036129,V473,Bitácora!$E$5:$E$1036129,L473,Bitácora!$AM$5:$AM$1036129,AA473))</f>
        <v xml:space="preserve"> </v>
      </c>
      <c r="AK473" s="615"/>
      <c r="AL473" s="615"/>
      <c r="AM473" s="615"/>
      <c r="AN473" s="605" t="str">
        <f>IF(SUMIFS(Bitácora!$AA$5:$AA$1036129,Bitácora!$D$5:$D$1036129,F473,Bitácora!$AN$5:$AN$1036129,V473,Bitácora!$E$5:$E$1036129,L473,Bitácora!$AM$5:$AM$1036129,AA473)=0," ",SUMIFS(Bitácora!$AA$5:$AA$1036129,Bitácora!$D$5:$D$1036129,F473,Bitácora!$AN$5:$AN$1036129,V473,Bitácora!$E$5:$E$1036129,L473,Bitácora!$AM$5:$AM$1036129,AA473))</f>
        <v xml:space="preserve"> </v>
      </c>
      <c r="AO473" s="615"/>
      <c r="AP473" s="615"/>
      <c r="AQ473" s="615"/>
      <c r="AR473" s="606" t="str">
        <f>IF(SUMIFS(Bitácora!$AE$5:$AE$1036129,Bitácora!$D$5:$D$1036129,F473,Bitácora!$AN$5:$AN$1036129,V473,Bitácora!$E$5:$E$1036129,L473,Bitácora!$AM$5:$AM$1036129,AA473)=0," ",SUMIFS(Bitácora!$AE$5:$AE$1036129,Bitácora!$D$5:$D$1036129,F473,Bitácora!$AN$5:$AN$1036129,V473,Bitácora!$E$5:$E$1036129,L473,Bitácora!$AM$5:$AM$1036129,AA473))</f>
        <v xml:space="preserve"> </v>
      </c>
      <c r="AS473" s="606"/>
      <c r="AT473" s="606"/>
      <c r="AU473" s="606" t="str">
        <f>IF(SUMIFS(Bitácora!$AF$5:$AF$1036129,Bitácora!$D$5:$D$1036129,F473,Bitácora!$AN$5:$AN$1036129,V473,Bitácora!$E$5:$E$1036129,L473,Bitácora!$AM$5:$AM$1036129,AA473)=0," ",SUMIFS(Bitácora!$AF$5:$AF$1036129,Bitácora!$D$5:$D$1036129,F473,Bitácora!$AN$5:$AN$1036129,V473,Bitácora!$E$5:$E$1036129,L473,Bitácora!$AM$5:$AM$1036129,AA473))</f>
        <v xml:space="preserve"> </v>
      </c>
      <c r="AV473" s="617"/>
      <c r="AW473" s="617"/>
      <c r="AX473" s="632"/>
      <c r="AY473" s="1124" t="str">
        <f>Bitácora!$AH$3</f>
        <v>TIPO</v>
      </c>
      <c r="AZ473" s="1125"/>
      <c r="BA473" s="1125"/>
      <c r="BB473" s="1125"/>
      <c r="BC473" s="1101"/>
      <c r="BD473" s="1126"/>
      <c r="BE473" s="1126"/>
      <c r="BF473" s="1126"/>
      <c r="BG473" s="1127"/>
      <c r="BH473" s="1128"/>
      <c r="BI473" s="1101"/>
      <c r="BJ473" s="1126"/>
      <c r="BK473" s="1126"/>
      <c r="BL473" s="1126"/>
      <c r="BM473" s="1126"/>
      <c r="BN473" s="1127"/>
      <c r="BO473" s="1125" t="str">
        <f>IF(Portada!$A$1="www.fly-logics.com","AÑO",0)</f>
        <v>AÑO</v>
      </c>
      <c r="BP473" s="1125"/>
      <c r="BQ473" s="1125"/>
      <c r="BR473" s="1125"/>
      <c r="BS473" s="1101"/>
      <c r="BT473" s="1126"/>
      <c r="BU473" s="1126"/>
      <c r="BV473" s="1127"/>
      <c r="BW473" s="1104"/>
      <c r="BX473" s="613" t="str">
        <f>IF(Portada!$A$1="www.fly-logics.com","ENE",0)</f>
        <v>ENE</v>
      </c>
      <c r="BY473" s="614"/>
      <c r="BZ473" s="614"/>
      <c r="CA473" s="614"/>
      <c r="CB473" s="614"/>
      <c r="CC473" s="605" t="str">
        <f>IF(SUMIFS(Bitácora!$Y$5:$Y$1036129,Bitácora!$D$5:$D$1036129,BC473,Bitácora!$AN$5:$AN$1036129,BS473,Bitácora!$E$5:$E$1036129,BI473,Bitácora!$AM$5:$AM$1036129,BX473)=0," ",SUMIFS(Bitácora!$Y$5:$Y$1036129,Bitácora!$D$5:$D$1036129,BC473,Bitácora!$AN$5:$AN$1036129,BS473,Bitácora!$E$5:$E$1036129,BI473,Bitácora!$AM$5:$AM$1036129,BX473))</f>
        <v xml:space="preserve"> </v>
      </c>
      <c r="CD473" s="615"/>
      <c r="CE473" s="615"/>
      <c r="CF473" s="615"/>
      <c r="CG473" s="605" t="str">
        <f>IF(SUMIFS(Bitácora!$Z$5:$Z$1036129,Bitácora!$D$5:$D$1036129,BC473,Bitácora!$AN$5:$AN$1036129,BS473,Bitácora!$E$5:$E$1036129,BI473,Bitácora!$AM$5:$AM$1036129,BX473)=0," ",SUMIFS(Bitácora!$Z$5:$Z$1036129,Bitácora!$D$5:$D$1036129,BC473,Bitácora!$AN$5:$AN$1036129,BS473,Bitácora!$E$5:$E$1036129,BI473,Bitácora!$AM$5:$AM$1036129,BX473))</f>
        <v xml:space="preserve"> </v>
      </c>
      <c r="CH473" s="615"/>
      <c r="CI473" s="615"/>
      <c r="CJ473" s="615"/>
      <c r="CK473" s="605" t="str">
        <f>IF(SUMIFS(Bitácora!$AA$5:$AA$1036129,Bitácora!$D$5:$D$1036129,BC473,Bitácora!$AN$5:$AN$1036129,BS473,Bitácora!$E$5:$E$1036129,BI473,Bitácora!$AM$5:$AM$1036129,BX473)=0," ",SUMIFS(Bitácora!$AA$5:$AA$1036129,Bitácora!$D$5:$D$1036129,BC473,Bitácora!$AN$5:$AN$1036129,BS473,Bitácora!$E$5:$E$1036129,BI473,Bitácora!$AM$5:$AM$1036129,BX473))</f>
        <v xml:space="preserve"> </v>
      </c>
      <c r="CL473" s="615"/>
      <c r="CM473" s="615"/>
      <c r="CN473" s="615"/>
      <c r="CO473" s="606" t="str">
        <f>IF(SUMIFS(Bitácora!$AE$5:$AE$1036129,Bitácora!$D$5:$D$1036129,BC473,Bitácora!$AN$5:$AN$1036129,BS473,Bitácora!$E$5:$E$1036129,BI473,Bitácora!$AM$5:$AM$1036129,BX473)=0," ",SUMIFS(Bitácora!$AE$5:$AE$1036129,Bitácora!$D$5:$D$1036129,BC473,Bitácora!$AN$5:$AN$1036129,BS473,Bitácora!$E$5:$E$1036129,BI473,Bitácora!$AM$5:$AM$1036129,BX473))</f>
        <v xml:space="preserve"> </v>
      </c>
      <c r="CP473" s="606"/>
      <c r="CQ473" s="606"/>
      <c r="CR473" s="606" t="str">
        <f>IF(SUMIFS(Bitácora!$AF$5:$AF$1036129,Bitácora!$D$5:$D$1036129,BC473,Bitácora!$AN$5:$AN$1036129,BS473,Bitácora!$E$5:$E$1036129,BI473,Bitácora!$AM$5:$AM$1036129,BX473)=0," ",SUMIFS(Bitácora!$AF$5:$AF$1036129,Bitácora!$D$5:$D$1036129,BC473,Bitácora!$AN$5:$AN$1036129,BS473,Bitácora!$E$5:$E$1036129,BI473,Bitácora!$AM$5:$AM$1036129,BX473))</f>
        <v xml:space="preserve"> </v>
      </c>
      <c r="CS473" s="617"/>
      <c r="CT473" s="617"/>
      <c r="CU473" s="632"/>
      <c r="CV473" s="276"/>
      <c r="CW473" s="244"/>
      <c r="CX473" s="1124" t="str">
        <f>Bitácora!$AH$3</f>
        <v>TIPO</v>
      </c>
      <c r="CY473" s="1125"/>
      <c r="CZ473" s="1125"/>
      <c r="DA473" s="1125"/>
      <c r="DB473" s="1101"/>
      <c r="DC473" s="1126"/>
      <c r="DD473" s="1126"/>
      <c r="DE473" s="1126"/>
      <c r="DF473" s="1127"/>
      <c r="DG473" s="1128"/>
      <c r="DH473" s="1101"/>
      <c r="DI473" s="1126"/>
      <c r="DJ473" s="1126"/>
      <c r="DK473" s="1126"/>
      <c r="DL473" s="1126"/>
      <c r="DM473" s="1127"/>
      <c r="DN473" s="1125" t="str">
        <f>IF(Portada!$A$1="www.fly-logics.com","AÑO",0)</f>
        <v>AÑO</v>
      </c>
      <c r="DO473" s="1125"/>
      <c r="DP473" s="1125"/>
      <c r="DQ473" s="1125"/>
      <c r="DR473" s="1101"/>
      <c r="DS473" s="1126"/>
      <c r="DT473" s="1126"/>
      <c r="DU473" s="1127"/>
      <c r="DV473" s="1104"/>
      <c r="DW473" s="613" t="str">
        <f>IF(Portada!$A$1="www.fly-logics.com","ENE",0)</f>
        <v>ENE</v>
      </c>
      <c r="DX473" s="614"/>
      <c r="DY473" s="614"/>
      <c r="DZ473" s="614"/>
      <c r="EA473" s="614"/>
      <c r="EB473" s="605" t="str">
        <f>IF(SUMIFS(Bitácora!$Y$5:$Y$1036129,Bitácora!$D$5:$D$1036129,DB473,Bitácora!$AN$5:$AN$1036129,DR473,Bitácora!$E$5:$E$1036129,DH473,Bitácora!$AM$5:$AM$1036129,DW473)=0," ",SUMIFS(Bitácora!$Y$5:$Y$1036129,Bitácora!$D$5:$D$1036129,DB473,Bitácora!$AN$5:$AN$1036129,DR473,Bitácora!$E$5:$E$1036129,DH473,Bitácora!$AM$5:$AM$1036129,DW473))</f>
        <v xml:space="preserve"> </v>
      </c>
      <c r="EC473" s="615"/>
      <c r="ED473" s="615"/>
      <c r="EE473" s="615"/>
      <c r="EF473" s="605" t="str">
        <f>IF(SUMIFS(Bitácora!$Z$5:$Z$1036129,Bitácora!$D$5:$D$1036129,DB473,Bitácora!$AN$5:$AN$1036129,DR473,Bitácora!$E$5:$E$1036129,DH473,Bitácora!$AM$5:$AM$1036129,DW473)=0," ",SUMIFS(Bitácora!$Z$5:$Z$1036129,Bitácora!$D$5:$D$1036129,DB473,Bitácora!$AN$5:$AN$1036129,DR473,Bitácora!$E$5:$E$1036129,DH473,Bitácora!$AM$5:$AM$1036129,DW473))</f>
        <v xml:space="preserve"> </v>
      </c>
      <c r="EG473" s="615"/>
      <c r="EH473" s="615"/>
      <c r="EI473" s="615"/>
      <c r="EJ473" s="605" t="str">
        <f>IF(SUMIFS(Bitácora!$AA$5:$AA$1036129,Bitácora!$D$5:$D$1036129,DB473,Bitácora!$AN$5:$AN$1036129,DR473,Bitácora!$E$5:$E$1036129,DH473,Bitácora!$AM$5:$AM$1036129,DW473)=0," ",SUMIFS(Bitácora!$AA$5:$AA$1036129,Bitácora!$D$5:$D$1036129,DB473,Bitácora!$AN$5:$AN$1036129,DR473,Bitácora!$E$5:$E$1036129,DH473,Bitácora!$AM$5:$AM$1036129,DW473))</f>
        <v xml:space="preserve"> </v>
      </c>
      <c r="EK473" s="615"/>
      <c r="EL473" s="615"/>
      <c r="EM473" s="615"/>
      <c r="EN473" s="606" t="str">
        <f>IF(SUMIFS(Bitácora!$AE$5:$AE$1036129,Bitácora!$D$5:$D$1036129,DB473,Bitácora!$AN$5:$AN$1036129,DR473,Bitácora!$E$5:$E$1036129,DH473,Bitácora!$AM$5:$AM$1036129,DW473)=0," ",SUMIFS(Bitácora!$AE$5:$AE$1036129,Bitácora!$D$5:$D$1036129,DB473,Bitácora!$AN$5:$AN$1036129,DR473,Bitácora!$E$5:$E$1036129,DH473,Bitácora!$AM$5:$AM$1036129,DW473))</f>
        <v xml:space="preserve"> </v>
      </c>
      <c r="EO473" s="606"/>
      <c r="EP473" s="606"/>
      <c r="EQ473" s="606" t="str">
        <f>IF(SUMIFS(Bitácora!$AF$5:$AF$1036129,Bitácora!$D$5:$D$1036129,DB473,Bitácora!$AN$5:$AN$1036129,DR473,Bitácora!$E$5:$E$1036129,DH473,Bitácora!$AM$5:$AM$1036129,DW473)=0," ",SUMIFS(Bitácora!$AF$5:$AF$1036129,Bitácora!$D$5:$D$1036129,DB473,Bitácora!$AN$5:$AN$1036129,DR473,Bitácora!$E$5:$E$1036129,DH473,Bitácora!$AM$5:$AM$1036129,DW473))</f>
        <v xml:space="preserve"> </v>
      </c>
      <c r="ER473" s="617"/>
      <c r="ES473" s="617"/>
      <c r="ET473" s="632"/>
      <c r="EU473" s="1124" t="str">
        <f>Bitácora!$AH$3</f>
        <v>TIPO</v>
      </c>
      <c r="EV473" s="1125"/>
      <c r="EW473" s="1125"/>
      <c r="EX473" s="1125"/>
      <c r="EY473" s="1101"/>
      <c r="EZ473" s="1126"/>
      <c r="FA473" s="1126"/>
      <c r="FB473" s="1126"/>
      <c r="FC473" s="1127"/>
      <c r="FD473" s="1128"/>
      <c r="FE473" s="1101"/>
      <c r="FF473" s="1126"/>
      <c r="FG473" s="1126"/>
      <c r="FH473" s="1126"/>
      <c r="FI473" s="1126"/>
      <c r="FJ473" s="1127"/>
      <c r="FK473" s="1125" t="str">
        <f>IF(Portada!$A$1="www.fly-logics.com","AÑO",0)</f>
        <v>AÑO</v>
      </c>
      <c r="FL473" s="1125"/>
      <c r="FM473" s="1125"/>
      <c r="FN473" s="1125"/>
      <c r="FO473" s="1101"/>
      <c r="FP473" s="1126"/>
      <c r="FQ473" s="1126"/>
      <c r="FR473" s="1127"/>
      <c r="FS473" s="1104"/>
      <c r="FT473" s="613" t="str">
        <f>IF(Portada!$A$1="www.fly-logics.com","ENE",0)</f>
        <v>ENE</v>
      </c>
      <c r="FU473" s="614"/>
      <c r="FV473" s="614"/>
      <c r="FW473" s="614"/>
      <c r="FX473" s="614"/>
      <c r="FY473" s="605" t="str">
        <f>IF(SUMIFS(Bitácora!$Y$5:$Y$1036129,Bitácora!$D$5:$D$1036129,EY473,Bitácora!$AN$5:$AN$1036129,FO473,Bitácora!$E$5:$E$1036129,FE473,Bitácora!$AM$5:$AM$1036129,FT473)=0," ",SUMIFS(Bitácora!$Y$5:$Y$1036129,Bitácora!$D$5:$D$1036129,EY473,Bitácora!$AN$5:$AN$1036129,FO473,Bitácora!$E$5:$E$1036129,FE473,Bitácora!$AM$5:$AM$1036129,FT473))</f>
        <v xml:space="preserve"> </v>
      </c>
      <c r="FZ473" s="615"/>
      <c r="GA473" s="615"/>
      <c r="GB473" s="615"/>
      <c r="GC473" s="605" t="str">
        <f>IF(SUMIFS(Bitácora!$Z$5:$Z$1036129,Bitácora!$D$5:$D$1036129,EY473,Bitácora!$AN$5:$AN$1036129,FO473,Bitácora!$E$5:$E$1036129,FE473,Bitácora!$AM$5:$AM$1036129,FT473)=0," ",SUMIFS(Bitácora!$Z$5:$Z$1036129,Bitácora!$D$5:$D$1036129,EY473,Bitácora!$AN$5:$AN$1036129,FO473,Bitácora!$E$5:$E$1036129,FE473,Bitácora!$AM$5:$AM$1036129,FT473))</f>
        <v xml:space="preserve"> </v>
      </c>
      <c r="GD473" s="615"/>
      <c r="GE473" s="615"/>
      <c r="GF473" s="615"/>
      <c r="GG473" s="605" t="str">
        <f>IF(SUMIFS(Bitácora!$AA$5:$AA$1036129,Bitácora!$D$5:$D$1036129,EY473,Bitácora!$AN$5:$AN$1036129,FO473,Bitácora!$E$5:$E$1036129,FE473,Bitácora!$AM$5:$AM$1036129,FT473)=0," ",SUMIFS(Bitácora!$AA$5:$AA$1036129,Bitácora!$D$5:$D$1036129,EY473,Bitácora!$AN$5:$AN$1036129,FO473,Bitácora!$E$5:$E$1036129,FE473,Bitácora!$AM$5:$AM$1036129,FT473))</f>
        <v xml:space="preserve"> </v>
      </c>
      <c r="GH473" s="615"/>
      <c r="GI473" s="615"/>
      <c r="GJ473" s="615"/>
      <c r="GK473" s="606" t="str">
        <f>IF(SUMIFS(Bitácora!$AE$5:$AE$1036129,Bitácora!$D$5:$D$1036129,EY473,Bitácora!$AN$5:$AN$1036129,FO473,Bitácora!$E$5:$E$1036129,FE473,Bitácora!$AM$5:$AM$1036129,FT473)=0," ",SUMIFS(Bitácora!$AE$5:$AE$1036129,Bitácora!$D$5:$D$1036129,EY473,Bitácora!$AN$5:$AN$1036129,FO473,Bitácora!$E$5:$E$1036129,FE473,Bitácora!$AM$5:$AM$1036129,FT473))</f>
        <v xml:space="preserve"> </v>
      </c>
      <c r="GL473" s="606"/>
      <c r="GM473" s="606"/>
      <c r="GN473" s="606" t="str">
        <f>IF(SUMIFS(Bitácora!$AF$5:$AF$1036129,Bitácora!$D$5:$D$1036129,EY473,Bitácora!$AN$5:$AN$1036129,FO473,Bitácora!$E$5:$E$1036129,FE473,Bitácora!$AM$5:$AM$1036129,FT473)=0," ",SUMIFS(Bitácora!$AF$5:$AF$1036129,Bitácora!$D$5:$D$1036129,EY473,Bitácora!$AN$5:$AN$1036129,FO473,Bitácora!$E$5:$E$1036129,FE473,Bitácora!$AM$5:$AM$1036129,FT473))</f>
        <v xml:space="preserve"> </v>
      </c>
      <c r="GO473" s="617"/>
      <c r="GP473" s="617"/>
      <c r="GQ473" s="632"/>
      <c r="GR473" s="6"/>
    </row>
    <row r="474" spans="1:200" ht="8.85" customHeight="1" thickBot="1" x14ac:dyDescent="0.3">
      <c r="A474" s="244"/>
      <c r="B474" s="1124"/>
      <c r="C474" s="1125"/>
      <c r="D474" s="1125"/>
      <c r="E474" s="1125"/>
      <c r="F474" s="1129"/>
      <c r="G474" s="1130"/>
      <c r="H474" s="1130"/>
      <c r="I474" s="1130"/>
      <c r="J474" s="1131"/>
      <c r="K474" s="1128"/>
      <c r="L474" s="1129"/>
      <c r="M474" s="1130"/>
      <c r="N474" s="1130"/>
      <c r="O474" s="1130"/>
      <c r="P474" s="1130"/>
      <c r="Q474" s="1131"/>
      <c r="R474" s="1125"/>
      <c r="S474" s="1125"/>
      <c r="T474" s="1125"/>
      <c r="U474" s="1125"/>
      <c r="V474" s="1129"/>
      <c r="W474" s="1130"/>
      <c r="X474" s="1130"/>
      <c r="Y474" s="1131"/>
      <c r="Z474" s="1104"/>
      <c r="AA474" s="614"/>
      <c r="AB474" s="614"/>
      <c r="AC474" s="614"/>
      <c r="AD474" s="614"/>
      <c r="AE474" s="614"/>
      <c r="AF474" s="615"/>
      <c r="AG474" s="616"/>
      <c r="AH474" s="616"/>
      <c r="AI474" s="615"/>
      <c r="AJ474" s="615"/>
      <c r="AK474" s="616"/>
      <c r="AL474" s="616"/>
      <c r="AM474" s="615"/>
      <c r="AN474" s="615"/>
      <c r="AO474" s="616"/>
      <c r="AP474" s="616"/>
      <c r="AQ474" s="615"/>
      <c r="AR474" s="606"/>
      <c r="AS474" s="606"/>
      <c r="AT474" s="606"/>
      <c r="AU474" s="617"/>
      <c r="AV474" s="618"/>
      <c r="AW474" s="617"/>
      <c r="AX474" s="632"/>
      <c r="AY474" s="1124"/>
      <c r="AZ474" s="1125"/>
      <c r="BA474" s="1125"/>
      <c r="BB474" s="1125"/>
      <c r="BC474" s="1129"/>
      <c r="BD474" s="1130"/>
      <c r="BE474" s="1130"/>
      <c r="BF474" s="1130"/>
      <c r="BG474" s="1131"/>
      <c r="BH474" s="1128"/>
      <c r="BI474" s="1129"/>
      <c r="BJ474" s="1130"/>
      <c r="BK474" s="1130"/>
      <c r="BL474" s="1130"/>
      <c r="BM474" s="1130"/>
      <c r="BN474" s="1131"/>
      <c r="BO474" s="1125"/>
      <c r="BP474" s="1125"/>
      <c r="BQ474" s="1125"/>
      <c r="BR474" s="1125"/>
      <c r="BS474" s="1129"/>
      <c r="BT474" s="1130"/>
      <c r="BU474" s="1130"/>
      <c r="BV474" s="1131"/>
      <c r="BW474" s="1104"/>
      <c r="BX474" s="614"/>
      <c r="BY474" s="614"/>
      <c r="BZ474" s="614"/>
      <c r="CA474" s="614"/>
      <c r="CB474" s="614"/>
      <c r="CC474" s="615"/>
      <c r="CD474" s="616"/>
      <c r="CE474" s="616"/>
      <c r="CF474" s="615"/>
      <c r="CG474" s="615"/>
      <c r="CH474" s="616"/>
      <c r="CI474" s="616"/>
      <c r="CJ474" s="615"/>
      <c r="CK474" s="615"/>
      <c r="CL474" s="616"/>
      <c r="CM474" s="616"/>
      <c r="CN474" s="615"/>
      <c r="CO474" s="606"/>
      <c r="CP474" s="606"/>
      <c r="CQ474" s="606"/>
      <c r="CR474" s="617"/>
      <c r="CS474" s="618"/>
      <c r="CT474" s="617"/>
      <c r="CU474" s="632"/>
      <c r="CV474" s="276"/>
      <c r="CW474" s="244"/>
      <c r="CX474" s="1124"/>
      <c r="CY474" s="1125"/>
      <c r="CZ474" s="1125"/>
      <c r="DA474" s="1125"/>
      <c r="DB474" s="1129"/>
      <c r="DC474" s="1130"/>
      <c r="DD474" s="1130"/>
      <c r="DE474" s="1130"/>
      <c r="DF474" s="1131"/>
      <c r="DG474" s="1128"/>
      <c r="DH474" s="1129"/>
      <c r="DI474" s="1130"/>
      <c r="DJ474" s="1130"/>
      <c r="DK474" s="1130"/>
      <c r="DL474" s="1130"/>
      <c r="DM474" s="1131"/>
      <c r="DN474" s="1125"/>
      <c r="DO474" s="1125"/>
      <c r="DP474" s="1125"/>
      <c r="DQ474" s="1125"/>
      <c r="DR474" s="1129"/>
      <c r="DS474" s="1130"/>
      <c r="DT474" s="1130"/>
      <c r="DU474" s="1131"/>
      <c r="DV474" s="1104"/>
      <c r="DW474" s="614"/>
      <c r="DX474" s="614"/>
      <c r="DY474" s="614"/>
      <c r="DZ474" s="614"/>
      <c r="EA474" s="614"/>
      <c r="EB474" s="615"/>
      <c r="EC474" s="616"/>
      <c r="ED474" s="616"/>
      <c r="EE474" s="615"/>
      <c r="EF474" s="615"/>
      <c r="EG474" s="616"/>
      <c r="EH474" s="616"/>
      <c r="EI474" s="615"/>
      <c r="EJ474" s="615"/>
      <c r="EK474" s="616"/>
      <c r="EL474" s="616"/>
      <c r="EM474" s="615"/>
      <c r="EN474" s="606"/>
      <c r="EO474" s="606"/>
      <c r="EP474" s="606"/>
      <c r="EQ474" s="617"/>
      <c r="ER474" s="618"/>
      <c r="ES474" s="617"/>
      <c r="ET474" s="632"/>
      <c r="EU474" s="1124"/>
      <c r="EV474" s="1125"/>
      <c r="EW474" s="1125"/>
      <c r="EX474" s="1125"/>
      <c r="EY474" s="1129"/>
      <c r="EZ474" s="1130"/>
      <c r="FA474" s="1130"/>
      <c r="FB474" s="1130"/>
      <c r="FC474" s="1131"/>
      <c r="FD474" s="1128"/>
      <c r="FE474" s="1129"/>
      <c r="FF474" s="1130"/>
      <c r="FG474" s="1130"/>
      <c r="FH474" s="1130"/>
      <c r="FI474" s="1130"/>
      <c r="FJ474" s="1131"/>
      <c r="FK474" s="1125"/>
      <c r="FL474" s="1125"/>
      <c r="FM474" s="1125"/>
      <c r="FN474" s="1125"/>
      <c r="FO474" s="1129"/>
      <c r="FP474" s="1130"/>
      <c r="FQ474" s="1130"/>
      <c r="FR474" s="1131"/>
      <c r="FS474" s="1104"/>
      <c r="FT474" s="614"/>
      <c r="FU474" s="614"/>
      <c r="FV474" s="614"/>
      <c r="FW474" s="614"/>
      <c r="FX474" s="614"/>
      <c r="FY474" s="615"/>
      <c r="FZ474" s="616"/>
      <c r="GA474" s="616"/>
      <c r="GB474" s="615"/>
      <c r="GC474" s="615"/>
      <c r="GD474" s="616"/>
      <c r="GE474" s="616"/>
      <c r="GF474" s="615"/>
      <c r="GG474" s="615"/>
      <c r="GH474" s="616"/>
      <c r="GI474" s="616"/>
      <c r="GJ474" s="615"/>
      <c r="GK474" s="606"/>
      <c r="GL474" s="606"/>
      <c r="GM474" s="606"/>
      <c r="GN474" s="617"/>
      <c r="GO474" s="618"/>
      <c r="GP474" s="617"/>
      <c r="GQ474" s="632"/>
      <c r="GR474" s="6"/>
    </row>
    <row r="475" spans="1:200" ht="6.75" customHeight="1" x14ac:dyDescent="0.25">
      <c r="A475" s="244"/>
      <c r="B475" s="1115"/>
      <c r="C475" s="1116"/>
      <c r="D475" s="1116"/>
      <c r="E475" s="1116"/>
      <c r="F475" s="1116"/>
      <c r="G475" s="1116"/>
      <c r="H475" s="1116"/>
      <c r="I475" s="1116"/>
      <c r="J475" s="1116"/>
      <c r="K475" s="1116"/>
      <c r="L475" s="1116"/>
      <c r="M475" s="1116"/>
      <c r="N475" s="1116"/>
      <c r="O475" s="1116"/>
      <c r="P475" s="1116"/>
      <c r="Q475" s="1116"/>
      <c r="R475" s="1116"/>
      <c r="S475" s="1116"/>
      <c r="T475" s="1116"/>
      <c r="U475" s="1116"/>
      <c r="V475" s="1116"/>
      <c r="W475" s="1116"/>
      <c r="X475" s="1116"/>
      <c r="Y475" s="1116"/>
      <c r="Z475" s="1116"/>
      <c r="AA475" s="614"/>
      <c r="AB475" s="614"/>
      <c r="AC475" s="614"/>
      <c r="AD475" s="614"/>
      <c r="AE475" s="614"/>
      <c r="AF475" s="615"/>
      <c r="AG475" s="615"/>
      <c r="AH475" s="615"/>
      <c r="AI475" s="615"/>
      <c r="AJ475" s="615"/>
      <c r="AK475" s="615"/>
      <c r="AL475" s="615"/>
      <c r="AM475" s="615"/>
      <c r="AN475" s="615"/>
      <c r="AO475" s="615"/>
      <c r="AP475" s="615"/>
      <c r="AQ475" s="615"/>
      <c r="AR475" s="606"/>
      <c r="AS475" s="606"/>
      <c r="AT475" s="606"/>
      <c r="AU475" s="617"/>
      <c r="AV475" s="617"/>
      <c r="AW475" s="617"/>
      <c r="AX475" s="632"/>
      <c r="AY475" s="1115"/>
      <c r="AZ475" s="1116"/>
      <c r="BA475" s="1116"/>
      <c r="BB475" s="1116"/>
      <c r="BC475" s="1116"/>
      <c r="BD475" s="1116"/>
      <c r="BE475" s="1116"/>
      <c r="BF475" s="1116"/>
      <c r="BG475" s="1116"/>
      <c r="BH475" s="1116"/>
      <c r="BI475" s="1116"/>
      <c r="BJ475" s="1116"/>
      <c r="BK475" s="1116"/>
      <c r="BL475" s="1116"/>
      <c r="BM475" s="1116"/>
      <c r="BN475" s="1116"/>
      <c r="BO475" s="1116"/>
      <c r="BP475" s="1116"/>
      <c r="BQ475" s="1116"/>
      <c r="BR475" s="1116"/>
      <c r="BS475" s="1116"/>
      <c r="BT475" s="1116"/>
      <c r="BU475" s="1116"/>
      <c r="BV475" s="1116"/>
      <c r="BW475" s="1116"/>
      <c r="BX475" s="614"/>
      <c r="BY475" s="614"/>
      <c r="BZ475" s="614"/>
      <c r="CA475" s="614"/>
      <c r="CB475" s="614"/>
      <c r="CC475" s="615"/>
      <c r="CD475" s="615"/>
      <c r="CE475" s="615"/>
      <c r="CF475" s="615"/>
      <c r="CG475" s="615"/>
      <c r="CH475" s="615"/>
      <c r="CI475" s="615"/>
      <c r="CJ475" s="615"/>
      <c r="CK475" s="615"/>
      <c r="CL475" s="615"/>
      <c r="CM475" s="615"/>
      <c r="CN475" s="615"/>
      <c r="CO475" s="606"/>
      <c r="CP475" s="606"/>
      <c r="CQ475" s="606"/>
      <c r="CR475" s="617"/>
      <c r="CS475" s="617"/>
      <c r="CT475" s="617"/>
      <c r="CU475" s="632"/>
      <c r="CV475" s="276"/>
      <c r="CW475" s="244"/>
      <c r="CX475" s="1115"/>
      <c r="CY475" s="1116"/>
      <c r="CZ475" s="1116"/>
      <c r="DA475" s="1116"/>
      <c r="DB475" s="1116"/>
      <c r="DC475" s="1116"/>
      <c r="DD475" s="1116"/>
      <c r="DE475" s="1116"/>
      <c r="DF475" s="1116"/>
      <c r="DG475" s="1116"/>
      <c r="DH475" s="1116"/>
      <c r="DI475" s="1116"/>
      <c r="DJ475" s="1116"/>
      <c r="DK475" s="1116"/>
      <c r="DL475" s="1116"/>
      <c r="DM475" s="1116"/>
      <c r="DN475" s="1116"/>
      <c r="DO475" s="1116"/>
      <c r="DP475" s="1116"/>
      <c r="DQ475" s="1116"/>
      <c r="DR475" s="1116"/>
      <c r="DS475" s="1116"/>
      <c r="DT475" s="1116"/>
      <c r="DU475" s="1116"/>
      <c r="DV475" s="1116"/>
      <c r="DW475" s="614"/>
      <c r="DX475" s="614"/>
      <c r="DY475" s="614"/>
      <c r="DZ475" s="614"/>
      <c r="EA475" s="614"/>
      <c r="EB475" s="615"/>
      <c r="EC475" s="615"/>
      <c r="ED475" s="615"/>
      <c r="EE475" s="615"/>
      <c r="EF475" s="615"/>
      <c r="EG475" s="615"/>
      <c r="EH475" s="615"/>
      <c r="EI475" s="615"/>
      <c r="EJ475" s="615"/>
      <c r="EK475" s="615"/>
      <c r="EL475" s="615"/>
      <c r="EM475" s="615"/>
      <c r="EN475" s="606"/>
      <c r="EO475" s="606"/>
      <c r="EP475" s="606"/>
      <c r="EQ475" s="617"/>
      <c r="ER475" s="617"/>
      <c r="ES475" s="617"/>
      <c r="ET475" s="632"/>
      <c r="EU475" s="1115"/>
      <c r="EV475" s="1116"/>
      <c r="EW475" s="1116"/>
      <c r="EX475" s="1116"/>
      <c r="EY475" s="1116"/>
      <c r="EZ475" s="1116"/>
      <c r="FA475" s="1116"/>
      <c r="FB475" s="1116"/>
      <c r="FC475" s="1116"/>
      <c r="FD475" s="1116"/>
      <c r="FE475" s="1116"/>
      <c r="FF475" s="1116"/>
      <c r="FG475" s="1116"/>
      <c r="FH475" s="1116"/>
      <c r="FI475" s="1116"/>
      <c r="FJ475" s="1116"/>
      <c r="FK475" s="1116"/>
      <c r="FL475" s="1116"/>
      <c r="FM475" s="1116"/>
      <c r="FN475" s="1116"/>
      <c r="FO475" s="1116"/>
      <c r="FP475" s="1116"/>
      <c r="FQ475" s="1116"/>
      <c r="FR475" s="1116"/>
      <c r="FS475" s="1116"/>
      <c r="FT475" s="614"/>
      <c r="FU475" s="614"/>
      <c r="FV475" s="614"/>
      <c r="FW475" s="614"/>
      <c r="FX475" s="614"/>
      <c r="FY475" s="615"/>
      <c r="FZ475" s="615"/>
      <c r="GA475" s="615"/>
      <c r="GB475" s="615"/>
      <c r="GC475" s="615"/>
      <c r="GD475" s="615"/>
      <c r="GE475" s="615"/>
      <c r="GF475" s="615"/>
      <c r="GG475" s="615"/>
      <c r="GH475" s="615"/>
      <c r="GI475" s="615"/>
      <c r="GJ475" s="615"/>
      <c r="GK475" s="606"/>
      <c r="GL475" s="606"/>
      <c r="GM475" s="606"/>
      <c r="GN475" s="617"/>
      <c r="GO475" s="617"/>
      <c r="GP475" s="617"/>
      <c r="GQ475" s="632"/>
      <c r="GR475" s="6"/>
    </row>
    <row r="476" spans="1:200" ht="6" customHeight="1" x14ac:dyDescent="0.25">
      <c r="A476" s="244"/>
      <c r="B476" s="655"/>
      <c r="C476" s="657"/>
      <c r="D476" s="657"/>
      <c r="E476" s="657"/>
      <c r="F476" s="657"/>
      <c r="G476" s="657"/>
      <c r="H476" s="657"/>
      <c r="I476" s="657"/>
      <c r="J476" s="657"/>
      <c r="K476" s="657"/>
      <c r="L476" s="657"/>
      <c r="M476" s="657"/>
      <c r="N476" s="657"/>
      <c r="O476" s="657"/>
      <c r="P476" s="657"/>
      <c r="Q476" s="657"/>
      <c r="R476" s="657"/>
      <c r="S476" s="657"/>
      <c r="T476" s="657"/>
      <c r="U476" s="657"/>
      <c r="V476" s="657"/>
      <c r="W476" s="657"/>
      <c r="X476" s="657"/>
      <c r="Y476" s="657"/>
      <c r="Z476" s="657"/>
      <c r="AA476" s="613" t="str">
        <f>IF(Portada!$A$1="www.fly-logics.com","FEB",0)</f>
        <v>FEB</v>
      </c>
      <c r="AB476" s="614"/>
      <c r="AC476" s="614"/>
      <c r="AD476" s="614"/>
      <c r="AE476" s="614"/>
      <c r="AF476" s="605" t="str">
        <f>IF(SUMIFS(Bitácora!$Y$5:$Y$1036129,Bitácora!$D$5:$D$1036129,F473,Bitácora!$AN$5:$AN$1036129,V473,Bitácora!$E$5:$E$1036129,L473,Bitácora!$AM$5:$AM$1036129,AA476)=0," ",SUMIFS(Bitácora!$Y$5:$Y$1036129,Bitácora!$D$5:$D$1036129,F473,Bitácora!$AN$5:$AN$1036129,V473,Bitácora!$E$5:$E$1036129,L473,Bitácora!$AM$5:$AM$1036129,AA476))</f>
        <v xml:space="preserve"> </v>
      </c>
      <c r="AG476" s="615"/>
      <c r="AH476" s="615"/>
      <c r="AI476" s="615"/>
      <c r="AJ476" s="605" t="str">
        <f>IF(SUMIFS(Bitácora!$Z$5:$Z$1036129,Bitácora!$D$5:$D$1036129,F473,Bitácora!$AN$5:$AN$1036129,V473,Bitácora!$E$5:$E$1036129,L473,Bitácora!$AM$5:$AM$1036129,AA476)=0," ",SUMIFS(Bitácora!$Z$5:$Z$1036129,Bitácora!$D$5:$D$1036129,F473,Bitácora!$AN$5:$AN$1036129,V473,Bitácora!$E$5:$E$1036129,L473,Bitácora!$AM$5:$AM$1036129,AA476))</f>
        <v xml:space="preserve"> </v>
      </c>
      <c r="AK476" s="615"/>
      <c r="AL476" s="615"/>
      <c r="AM476" s="615"/>
      <c r="AN476" s="605" t="str">
        <f>IF(SUMIFS(Bitácora!$AA$5:$AA$1036129,Bitácora!$D$5:$D$1036129,F473,Bitácora!$AN$5:$AN$1036129,V473,Bitácora!$E$5:$E$1036129,L473,Bitácora!$AM$5:$AM$1036129,AA476)=0," ",SUMIFS(Bitácora!$AA$5:$AA$1036129,Bitácora!$D$5:$D$1036129,F473,Bitácora!$AN$5:$AN$1036129,V473,Bitácora!$E$5:$E$1036129,L473,Bitácora!$AM$5:$AM$1036129,AA476))</f>
        <v xml:space="preserve"> </v>
      </c>
      <c r="AO476" s="615"/>
      <c r="AP476" s="615"/>
      <c r="AQ476" s="615"/>
      <c r="AR476" s="606" t="str">
        <f>IF(SUMIFS(Bitácora!$AE$5:$AE$1036129,Bitácora!$D$5:$D$1036129,F473,Bitácora!$AN$5:$AN$1036129,V473,Bitácora!$E$5:$E$1036129,L473,Bitácora!$AM$5:$AM$1036129,AA476)=0," ",SUMIFS(Bitácora!$AE$5:$AE$1036129,Bitácora!$D$5:$D$1036129,F473,Bitácora!$AN$5:$AN$1036129,V473,Bitácora!$E$5:$E$1036129,L473,Bitácora!$AM$5:$AM$1036129,AA476))</f>
        <v xml:space="preserve"> </v>
      </c>
      <c r="AS476" s="606"/>
      <c r="AT476" s="606"/>
      <c r="AU476" s="606" t="str">
        <f>IF(SUMIFS(Bitácora!$AF$5:$AF$1036129,Bitácora!$D$5:$D$1036129,F473,Bitácora!$AN$5:$AN$1036129,V473,Bitácora!$E$5:$E$1036129,L473,Bitácora!$AM$5:$AM$1036129,AA476)=0," ",SUMIFS(Bitácora!$AF$5:$AF$1036129,Bitácora!$D$5:$D$1036129,F473,Bitácora!$AN$5:$AN$1036129,V473,Bitácora!$E$5:$E$1036129,L473,Bitácora!$AM$5:$AM$1036129,AA476))</f>
        <v xml:space="preserve"> </v>
      </c>
      <c r="AV476" s="617"/>
      <c r="AW476" s="617"/>
      <c r="AX476" s="632"/>
      <c r="AY476" s="655"/>
      <c r="AZ476" s="657"/>
      <c r="BA476" s="657"/>
      <c r="BB476" s="657"/>
      <c r="BC476" s="657"/>
      <c r="BD476" s="657"/>
      <c r="BE476" s="657"/>
      <c r="BF476" s="657"/>
      <c r="BG476" s="657"/>
      <c r="BH476" s="657"/>
      <c r="BI476" s="657"/>
      <c r="BJ476" s="657"/>
      <c r="BK476" s="657"/>
      <c r="BL476" s="657"/>
      <c r="BM476" s="657"/>
      <c r="BN476" s="657"/>
      <c r="BO476" s="657"/>
      <c r="BP476" s="657"/>
      <c r="BQ476" s="657"/>
      <c r="BR476" s="657"/>
      <c r="BS476" s="657"/>
      <c r="BT476" s="657"/>
      <c r="BU476" s="657"/>
      <c r="BV476" s="657"/>
      <c r="BW476" s="657"/>
      <c r="BX476" s="613" t="str">
        <f>IF(Portada!$A$1="www.fly-logics.com","FEB",0)</f>
        <v>FEB</v>
      </c>
      <c r="BY476" s="614"/>
      <c r="BZ476" s="614"/>
      <c r="CA476" s="614"/>
      <c r="CB476" s="614"/>
      <c r="CC476" s="605" t="str">
        <f>IF(SUMIFS(Bitácora!$Y$5:$Y$1036129,Bitácora!$D$5:$D$1036129,BC473,Bitácora!$AN$5:$AN$1036129,BS473,Bitácora!$E$5:$E$1036129,BI473,Bitácora!$AM$5:$AM$1036129,BX476)=0," ",SUMIFS(Bitácora!$Y$5:$Y$1036129,Bitácora!$D$5:$D$1036129,BC473,Bitácora!$AN$5:$AN$1036129,BS473,Bitácora!$E$5:$E$1036129,BI473,Bitácora!$AM$5:$AM$1036129,BX476))</f>
        <v xml:space="preserve"> </v>
      </c>
      <c r="CD476" s="615"/>
      <c r="CE476" s="615"/>
      <c r="CF476" s="615"/>
      <c r="CG476" s="605" t="str">
        <f>IF(SUMIFS(Bitácora!$Z$5:$Z$1036129,Bitácora!$D$5:$D$1036129,BC473,Bitácora!$AN$5:$AN$1036129,BS473,Bitácora!$E$5:$E$1036129,BI473,Bitácora!$AM$5:$AM$1036129,BX476)=0," ",SUMIFS(Bitácora!$Z$5:$Z$1036129,Bitácora!$D$5:$D$1036129,BC473,Bitácora!$AN$5:$AN$1036129,BS473,Bitácora!$E$5:$E$1036129,BI473,Bitácora!$AM$5:$AM$1036129,BX476))</f>
        <v xml:space="preserve"> </v>
      </c>
      <c r="CH476" s="615"/>
      <c r="CI476" s="615"/>
      <c r="CJ476" s="615"/>
      <c r="CK476" s="605" t="str">
        <f>IF(SUMIFS(Bitácora!$AA$5:$AA$1036129,Bitácora!$D$5:$D$1036129,BC473,Bitácora!$AN$5:$AN$1036129,BS473,Bitácora!$E$5:$E$1036129,BI473,Bitácora!$AM$5:$AM$1036129,BX476)=0," ",SUMIFS(Bitácora!$AA$5:$AA$1036129,Bitácora!$D$5:$D$1036129,BC473,Bitácora!$AN$5:$AN$1036129,BS473,Bitácora!$E$5:$E$1036129,BI473,Bitácora!$AM$5:$AM$1036129,BX476))</f>
        <v xml:space="preserve"> </v>
      </c>
      <c r="CL476" s="615"/>
      <c r="CM476" s="615"/>
      <c r="CN476" s="615"/>
      <c r="CO476" s="606" t="str">
        <f>IF(SUMIFS(Bitácora!$AE$5:$AE$1036129,Bitácora!$D$5:$D$1036129,BC473,Bitácora!$AN$5:$AN$1036129,BS473,Bitácora!$E$5:$E$1036129,BI473,Bitácora!$AM$5:$AM$1036129,BX476)=0," ",SUMIFS(Bitácora!$AE$5:$AE$1036129,Bitácora!$D$5:$D$1036129,BC473,Bitácora!$AN$5:$AN$1036129,BS473,Bitácora!$E$5:$E$1036129,BI473,Bitácora!$AM$5:$AM$1036129,BX476))</f>
        <v xml:space="preserve"> </v>
      </c>
      <c r="CP476" s="606"/>
      <c r="CQ476" s="606"/>
      <c r="CR476" s="606" t="str">
        <f>IF(SUMIFS(Bitácora!$AF$5:$AF$1036129,Bitácora!$D$5:$D$1036129,BC473,Bitácora!$AN$5:$AN$1036129,BS473,Bitácora!$E$5:$E$1036129,BI473,Bitácora!$AM$5:$AM$1036129,BX476)=0," ",SUMIFS(Bitácora!$AF$5:$AF$1036129,Bitácora!$D$5:$D$1036129,BC473,Bitácora!$AN$5:$AN$1036129,BS473,Bitácora!$E$5:$E$1036129,BI473,Bitácora!$AM$5:$AM$1036129,BX476))</f>
        <v xml:space="preserve"> </v>
      </c>
      <c r="CS476" s="617"/>
      <c r="CT476" s="617"/>
      <c r="CU476" s="632"/>
      <c r="CV476" s="276"/>
      <c r="CW476" s="244"/>
      <c r="CX476" s="655"/>
      <c r="CY476" s="657"/>
      <c r="CZ476" s="657"/>
      <c r="DA476" s="657"/>
      <c r="DB476" s="657"/>
      <c r="DC476" s="657"/>
      <c r="DD476" s="657"/>
      <c r="DE476" s="657"/>
      <c r="DF476" s="657"/>
      <c r="DG476" s="657"/>
      <c r="DH476" s="657"/>
      <c r="DI476" s="657"/>
      <c r="DJ476" s="657"/>
      <c r="DK476" s="657"/>
      <c r="DL476" s="657"/>
      <c r="DM476" s="657"/>
      <c r="DN476" s="657"/>
      <c r="DO476" s="657"/>
      <c r="DP476" s="657"/>
      <c r="DQ476" s="657"/>
      <c r="DR476" s="657"/>
      <c r="DS476" s="657"/>
      <c r="DT476" s="657"/>
      <c r="DU476" s="657"/>
      <c r="DV476" s="657"/>
      <c r="DW476" s="613" t="str">
        <f>IF(Portada!$A$1="www.fly-logics.com","FEB",0)</f>
        <v>FEB</v>
      </c>
      <c r="DX476" s="614"/>
      <c r="DY476" s="614"/>
      <c r="DZ476" s="614"/>
      <c r="EA476" s="614"/>
      <c r="EB476" s="605" t="str">
        <f>IF(SUMIFS(Bitácora!$Y$5:$Y$1036129,Bitácora!$D$5:$D$1036129,DB473,Bitácora!$AN$5:$AN$1036129,DR473,Bitácora!$E$5:$E$1036129,DH473,Bitácora!$AM$5:$AM$1036129,DW476)=0," ",SUMIFS(Bitácora!$Y$5:$Y$1036129,Bitácora!$D$5:$D$1036129,DB473,Bitácora!$AN$5:$AN$1036129,DR473,Bitácora!$E$5:$E$1036129,DH473,Bitácora!$AM$5:$AM$1036129,DW476))</f>
        <v xml:space="preserve"> </v>
      </c>
      <c r="EC476" s="615"/>
      <c r="ED476" s="615"/>
      <c r="EE476" s="615"/>
      <c r="EF476" s="605" t="str">
        <f>IF(SUMIFS(Bitácora!$Z$5:$Z$1036129,Bitácora!$D$5:$D$1036129,DB473,Bitácora!$AN$5:$AN$1036129,DR473,Bitácora!$E$5:$E$1036129,DH473,Bitácora!$AM$5:$AM$1036129,DW476)=0," ",SUMIFS(Bitácora!$Z$5:$Z$1036129,Bitácora!$D$5:$D$1036129,DB473,Bitácora!$AN$5:$AN$1036129,DR473,Bitácora!$E$5:$E$1036129,DH473,Bitácora!$AM$5:$AM$1036129,DW476))</f>
        <v xml:space="preserve"> </v>
      </c>
      <c r="EG476" s="615"/>
      <c r="EH476" s="615"/>
      <c r="EI476" s="615"/>
      <c r="EJ476" s="605" t="str">
        <f>IF(SUMIFS(Bitácora!$AA$5:$AA$1036129,Bitácora!$D$5:$D$1036129,DB473,Bitácora!$AN$5:$AN$1036129,DR473,Bitácora!$E$5:$E$1036129,DH473,Bitácora!$AM$5:$AM$1036129,DW476)=0," ",SUMIFS(Bitácora!$AA$5:$AA$1036129,Bitácora!$D$5:$D$1036129,DB473,Bitácora!$AN$5:$AN$1036129,DR473,Bitácora!$E$5:$E$1036129,DH473,Bitácora!$AM$5:$AM$1036129,DW476))</f>
        <v xml:space="preserve"> </v>
      </c>
      <c r="EK476" s="615"/>
      <c r="EL476" s="615"/>
      <c r="EM476" s="615"/>
      <c r="EN476" s="606" t="str">
        <f>IF(SUMIFS(Bitácora!$AE$5:$AE$1036129,Bitácora!$D$5:$D$1036129,DB473,Bitácora!$AN$5:$AN$1036129,DR473,Bitácora!$E$5:$E$1036129,DH473,Bitácora!$AM$5:$AM$1036129,DW476)=0," ",SUMIFS(Bitácora!$AE$5:$AE$1036129,Bitácora!$D$5:$D$1036129,DB473,Bitácora!$AN$5:$AN$1036129,DR473,Bitácora!$E$5:$E$1036129,DH473,Bitácora!$AM$5:$AM$1036129,DW476))</f>
        <v xml:space="preserve"> </v>
      </c>
      <c r="EO476" s="606"/>
      <c r="EP476" s="606"/>
      <c r="EQ476" s="606" t="str">
        <f>IF(SUMIFS(Bitácora!$AF$5:$AF$1036129,Bitácora!$D$5:$D$1036129,DB473,Bitácora!$AN$5:$AN$1036129,DR473,Bitácora!$E$5:$E$1036129,DH473,Bitácora!$AM$5:$AM$1036129,DW476)=0," ",SUMIFS(Bitácora!$AF$5:$AF$1036129,Bitácora!$D$5:$D$1036129,DB473,Bitácora!$AN$5:$AN$1036129,DR473,Bitácora!$E$5:$E$1036129,DH473,Bitácora!$AM$5:$AM$1036129,DW476))</f>
        <v xml:space="preserve"> </v>
      </c>
      <c r="ER476" s="617"/>
      <c r="ES476" s="617"/>
      <c r="ET476" s="632"/>
      <c r="EU476" s="655"/>
      <c r="EV476" s="657"/>
      <c r="EW476" s="657"/>
      <c r="EX476" s="657"/>
      <c r="EY476" s="657"/>
      <c r="EZ476" s="657"/>
      <c r="FA476" s="657"/>
      <c r="FB476" s="657"/>
      <c r="FC476" s="657"/>
      <c r="FD476" s="657"/>
      <c r="FE476" s="657"/>
      <c r="FF476" s="657"/>
      <c r="FG476" s="657"/>
      <c r="FH476" s="657"/>
      <c r="FI476" s="657"/>
      <c r="FJ476" s="657"/>
      <c r="FK476" s="657"/>
      <c r="FL476" s="657"/>
      <c r="FM476" s="657"/>
      <c r="FN476" s="657"/>
      <c r="FO476" s="657"/>
      <c r="FP476" s="657"/>
      <c r="FQ476" s="657"/>
      <c r="FR476" s="657"/>
      <c r="FS476" s="657"/>
      <c r="FT476" s="613" t="str">
        <f>IF(Portada!$A$1="www.fly-logics.com","FEB",0)</f>
        <v>FEB</v>
      </c>
      <c r="FU476" s="614"/>
      <c r="FV476" s="614"/>
      <c r="FW476" s="614"/>
      <c r="FX476" s="614"/>
      <c r="FY476" s="605" t="str">
        <f>IF(SUMIFS(Bitácora!$Y$5:$Y$1036129,Bitácora!$D$5:$D$1036129,EY473,Bitácora!$AN$5:$AN$1036129,FO473,Bitácora!$E$5:$E$1036129,FE473,Bitácora!$AM$5:$AM$1036129,FT476)=0," ",SUMIFS(Bitácora!$Y$5:$Y$1036129,Bitácora!$D$5:$D$1036129,EY473,Bitácora!$AN$5:$AN$1036129,FO473,Bitácora!$E$5:$E$1036129,FE473,Bitácora!$AM$5:$AM$1036129,FT476))</f>
        <v xml:space="preserve"> </v>
      </c>
      <c r="FZ476" s="615"/>
      <c r="GA476" s="615"/>
      <c r="GB476" s="615"/>
      <c r="GC476" s="605" t="str">
        <f>IF(SUMIFS(Bitácora!$Z$5:$Z$1036129,Bitácora!$D$5:$D$1036129,EY473,Bitácora!$AN$5:$AN$1036129,FO473,Bitácora!$E$5:$E$1036129,FE473,Bitácora!$AM$5:$AM$1036129,FT476)=0," ",SUMIFS(Bitácora!$Z$5:$Z$1036129,Bitácora!$D$5:$D$1036129,EY473,Bitácora!$AN$5:$AN$1036129,FO473,Bitácora!$E$5:$E$1036129,FE473,Bitácora!$AM$5:$AM$1036129,FT476))</f>
        <v xml:space="preserve"> </v>
      </c>
      <c r="GD476" s="615"/>
      <c r="GE476" s="615"/>
      <c r="GF476" s="615"/>
      <c r="GG476" s="605" t="str">
        <f>IF(SUMIFS(Bitácora!$AA$5:$AA$1036129,Bitácora!$D$5:$D$1036129,EY473,Bitácora!$AN$5:$AN$1036129,FO473,Bitácora!$E$5:$E$1036129,FE473,Bitácora!$AM$5:$AM$1036129,FT476)=0," ",SUMIFS(Bitácora!$AA$5:$AA$1036129,Bitácora!$D$5:$D$1036129,EY473,Bitácora!$AN$5:$AN$1036129,FO473,Bitácora!$E$5:$E$1036129,FE473,Bitácora!$AM$5:$AM$1036129,FT476))</f>
        <v xml:space="preserve"> </v>
      </c>
      <c r="GH476" s="615"/>
      <c r="GI476" s="615"/>
      <c r="GJ476" s="615"/>
      <c r="GK476" s="606" t="str">
        <f>IF(SUMIFS(Bitácora!$AE$5:$AE$1036129,Bitácora!$D$5:$D$1036129,EY473,Bitácora!$AN$5:$AN$1036129,FO473,Bitácora!$E$5:$E$1036129,FE473,Bitácora!$AM$5:$AM$1036129,FT476)=0," ",SUMIFS(Bitácora!$AE$5:$AE$1036129,Bitácora!$D$5:$D$1036129,EY473,Bitácora!$AN$5:$AN$1036129,FO473,Bitácora!$E$5:$E$1036129,FE473,Bitácora!$AM$5:$AM$1036129,FT476))</f>
        <v xml:space="preserve"> </v>
      </c>
      <c r="GL476" s="606"/>
      <c r="GM476" s="606"/>
      <c r="GN476" s="606" t="str">
        <f>IF(SUMIFS(Bitácora!$AF$5:$AF$1036129,Bitácora!$D$5:$D$1036129,EY473,Bitácora!$AN$5:$AN$1036129,FO473,Bitácora!$E$5:$E$1036129,FE473,Bitácora!$AM$5:$AM$1036129,FT476)=0," ",SUMIFS(Bitácora!$AF$5:$AF$1036129,Bitácora!$D$5:$D$1036129,EY473,Bitácora!$AN$5:$AN$1036129,FO473,Bitácora!$E$5:$E$1036129,FE473,Bitácora!$AM$5:$AM$1036129,FT476))</f>
        <v xml:space="preserve"> </v>
      </c>
      <c r="GO476" s="617"/>
      <c r="GP476" s="617"/>
      <c r="GQ476" s="632"/>
      <c r="GR476" s="6"/>
    </row>
    <row r="477" spans="1:200" ht="10.5" customHeight="1" x14ac:dyDescent="0.25">
      <c r="A477" s="244"/>
      <c r="B477" s="630"/>
      <c r="C477" s="648" t="str">
        <f>IF(Portada!$A$1="www.fly-logics.com","TIEMPO DE VUELO",0)</f>
        <v>TIEMPO DE VUELO</v>
      </c>
      <c r="D477" s="648"/>
      <c r="E477" s="648"/>
      <c r="F477" s="648"/>
      <c r="G477" s="648"/>
      <c r="H477" s="648"/>
      <c r="I477" s="648"/>
      <c r="J477" s="648"/>
      <c r="K477" s="648"/>
      <c r="L477" s="648"/>
      <c r="M477" s="648"/>
      <c r="N477" s="625"/>
      <c r="O477" s="648" t="str">
        <f>IF(Portada!$A$1="www.fly-logics.com","TIEMPO MEDIO",0)</f>
        <v>TIEMPO MEDIO</v>
      </c>
      <c r="P477" s="648"/>
      <c r="Q477" s="648"/>
      <c r="R477" s="648"/>
      <c r="S477" s="648"/>
      <c r="T477" s="648"/>
      <c r="U477" s="648"/>
      <c r="V477" s="648"/>
      <c r="W477" s="648"/>
      <c r="X477" s="648"/>
      <c r="Y477" s="648"/>
      <c r="Z477" s="15"/>
      <c r="AA477" s="614"/>
      <c r="AB477" s="614"/>
      <c r="AC477" s="614"/>
      <c r="AD477" s="614"/>
      <c r="AE477" s="614"/>
      <c r="AF477" s="615"/>
      <c r="AG477" s="616"/>
      <c r="AH477" s="616"/>
      <c r="AI477" s="615"/>
      <c r="AJ477" s="615"/>
      <c r="AK477" s="616"/>
      <c r="AL477" s="616"/>
      <c r="AM477" s="615"/>
      <c r="AN477" s="615"/>
      <c r="AO477" s="616"/>
      <c r="AP477" s="616"/>
      <c r="AQ477" s="615"/>
      <c r="AR477" s="606"/>
      <c r="AS477" s="606"/>
      <c r="AT477" s="606"/>
      <c r="AU477" s="617"/>
      <c r="AV477" s="618"/>
      <c r="AW477" s="617"/>
      <c r="AX477" s="632"/>
      <c r="AY477" s="630"/>
      <c r="AZ477" s="648" t="str">
        <f>IF(Portada!$A$1="www.fly-logics.com","TIEMPO DE VUELO",0)</f>
        <v>TIEMPO DE VUELO</v>
      </c>
      <c r="BA477" s="648"/>
      <c r="BB477" s="648"/>
      <c r="BC477" s="648"/>
      <c r="BD477" s="648"/>
      <c r="BE477" s="648"/>
      <c r="BF477" s="648"/>
      <c r="BG477" s="648"/>
      <c r="BH477" s="648"/>
      <c r="BI477" s="648"/>
      <c r="BJ477" s="648"/>
      <c r="BK477" s="625"/>
      <c r="BL477" s="648" t="str">
        <f>IF(Portada!$A$1="www.fly-logics.com","TIEMPO MEDIO",0)</f>
        <v>TIEMPO MEDIO</v>
      </c>
      <c r="BM477" s="648"/>
      <c r="BN477" s="648"/>
      <c r="BO477" s="648"/>
      <c r="BP477" s="648"/>
      <c r="BQ477" s="648"/>
      <c r="BR477" s="648"/>
      <c r="BS477" s="648"/>
      <c r="BT477" s="648"/>
      <c r="BU477" s="648"/>
      <c r="BV477" s="648"/>
      <c r="BW477" s="15"/>
      <c r="BX477" s="614"/>
      <c r="BY477" s="614"/>
      <c r="BZ477" s="614"/>
      <c r="CA477" s="614"/>
      <c r="CB477" s="614"/>
      <c r="CC477" s="615"/>
      <c r="CD477" s="616"/>
      <c r="CE477" s="616"/>
      <c r="CF477" s="615"/>
      <c r="CG477" s="615"/>
      <c r="CH477" s="616"/>
      <c r="CI477" s="616"/>
      <c r="CJ477" s="615"/>
      <c r="CK477" s="615"/>
      <c r="CL477" s="616"/>
      <c r="CM477" s="616"/>
      <c r="CN477" s="615"/>
      <c r="CO477" s="606"/>
      <c r="CP477" s="606"/>
      <c r="CQ477" s="606"/>
      <c r="CR477" s="617"/>
      <c r="CS477" s="618"/>
      <c r="CT477" s="617"/>
      <c r="CU477" s="632"/>
      <c r="CV477" s="276"/>
      <c r="CW477" s="244"/>
      <c r="CX477" s="630"/>
      <c r="CY477" s="648" t="str">
        <f>IF(Portada!$A$1="www.fly-logics.com","TIEMPO DE VUELO",0)</f>
        <v>TIEMPO DE VUELO</v>
      </c>
      <c r="CZ477" s="648"/>
      <c r="DA477" s="648"/>
      <c r="DB477" s="648"/>
      <c r="DC477" s="648"/>
      <c r="DD477" s="648"/>
      <c r="DE477" s="648"/>
      <c r="DF477" s="648"/>
      <c r="DG477" s="648"/>
      <c r="DH477" s="648"/>
      <c r="DI477" s="648"/>
      <c r="DJ477" s="625"/>
      <c r="DK477" s="648" t="str">
        <f>IF(Portada!$A$1="www.fly-logics.com","TIEMPO MEDIO",0)</f>
        <v>TIEMPO MEDIO</v>
      </c>
      <c r="DL477" s="648"/>
      <c r="DM477" s="648"/>
      <c r="DN477" s="648"/>
      <c r="DO477" s="648"/>
      <c r="DP477" s="648"/>
      <c r="DQ477" s="648"/>
      <c r="DR477" s="648"/>
      <c r="DS477" s="648"/>
      <c r="DT477" s="648"/>
      <c r="DU477" s="648"/>
      <c r="DV477" s="15"/>
      <c r="DW477" s="614"/>
      <c r="DX477" s="614"/>
      <c r="DY477" s="614"/>
      <c r="DZ477" s="614"/>
      <c r="EA477" s="614"/>
      <c r="EB477" s="615"/>
      <c r="EC477" s="616"/>
      <c r="ED477" s="616"/>
      <c r="EE477" s="615"/>
      <c r="EF477" s="615"/>
      <c r="EG477" s="616"/>
      <c r="EH477" s="616"/>
      <c r="EI477" s="615"/>
      <c r="EJ477" s="615"/>
      <c r="EK477" s="616"/>
      <c r="EL477" s="616"/>
      <c r="EM477" s="615"/>
      <c r="EN477" s="606"/>
      <c r="EO477" s="606"/>
      <c r="EP477" s="606"/>
      <c r="EQ477" s="617"/>
      <c r="ER477" s="618"/>
      <c r="ES477" s="617"/>
      <c r="ET477" s="632"/>
      <c r="EU477" s="630"/>
      <c r="EV477" s="648" t="str">
        <f>IF(Portada!$A$1="www.fly-logics.com","TIEMPO DE VUELO",0)</f>
        <v>TIEMPO DE VUELO</v>
      </c>
      <c r="EW477" s="648"/>
      <c r="EX477" s="648"/>
      <c r="EY477" s="648"/>
      <c r="EZ477" s="648"/>
      <c r="FA477" s="648"/>
      <c r="FB477" s="648"/>
      <c r="FC477" s="648"/>
      <c r="FD477" s="648"/>
      <c r="FE477" s="648"/>
      <c r="FF477" s="648"/>
      <c r="FG477" s="625"/>
      <c r="FH477" s="648" t="str">
        <f>IF(Portada!$A$1="www.fly-logics.com","TIEMPO MEDIO",0)</f>
        <v>TIEMPO MEDIO</v>
      </c>
      <c r="FI477" s="648"/>
      <c r="FJ477" s="648"/>
      <c r="FK477" s="648"/>
      <c r="FL477" s="648"/>
      <c r="FM477" s="648"/>
      <c r="FN477" s="648"/>
      <c r="FO477" s="648"/>
      <c r="FP477" s="648"/>
      <c r="FQ477" s="648"/>
      <c r="FR477" s="648"/>
      <c r="FS477" s="15"/>
      <c r="FT477" s="614"/>
      <c r="FU477" s="614"/>
      <c r="FV477" s="614"/>
      <c r="FW477" s="614"/>
      <c r="FX477" s="614"/>
      <c r="FY477" s="615"/>
      <c r="FZ477" s="616"/>
      <c r="GA477" s="616"/>
      <c r="GB477" s="615"/>
      <c r="GC477" s="615"/>
      <c r="GD477" s="616"/>
      <c r="GE477" s="616"/>
      <c r="GF477" s="615"/>
      <c r="GG477" s="615"/>
      <c r="GH477" s="616"/>
      <c r="GI477" s="616"/>
      <c r="GJ477" s="615"/>
      <c r="GK477" s="606"/>
      <c r="GL477" s="606"/>
      <c r="GM477" s="606"/>
      <c r="GN477" s="617"/>
      <c r="GO477" s="618"/>
      <c r="GP477" s="617"/>
      <c r="GQ477" s="632"/>
      <c r="GR477" s="6"/>
    </row>
    <row r="478" spans="1:200" ht="8.85" customHeight="1" x14ac:dyDescent="0.25">
      <c r="A478" s="244"/>
      <c r="B478" s="630"/>
      <c r="C478" s="649"/>
      <c r="D478" s="649"/>
      <c r="E478" s="649"/>
      <c r="F478" s="649"/>
      <c r="G478" s="649"/>
      <c r="H478" s="649"/>
      <c r="I478" s="649"/>
      <c r="J478" s="649"/>
      <c r="K478" s="649"/>
      <c r="L478" s="649"/>
      <c r="M478" s="649"/>
      <c r="N478" s="625"/>
      <c r="O478" s="649"/>
      <c r="P478" s="649"/>
      <c r="Q478" s="649"/>
      <c r="R478" s="649"/>
      <c r="S478" s="649"/>
      <c r="T478" s="649"/>
      <c r="U478" s="649"/>
      <c r="V478" s="649"/>
      <c r="W478" s="649"/>
      <c r="X478" s="649"/>
      <c r="Y478" s="649"/>
      <c r="Z478" s="15"/>
      <c r="AA478" s="614"/>
      <c r="AB478" s="614"/>
      <c r="AC478" s="614"/>
      <c r="AD478" s="614"/>
      <c r="AE478" s="614"/>
      <c r="AF478" s="615"/>
      <c r="AG478" s="615"/>
      <c r="AH478" s="615"/>
      <c r="AI478" s="615"/>
      <c r="AJ478" s="615"/>
      <c r="AK478" s="615"/>
      <c r="AL478" s="615"/>
      <c r="AM478" s="615"/>
      <c r="AN478" s="615"/>
      <c r="AO478" s="615"/>
      <c r="AP478" s="615"/>
      <c r="AQ478" s="615"/>
      <c r="AR478" s="606"/>
      <c r="AS478" s="606"/>
      <c r="AT478" s="606"/>
      <c r="AU478" s="617"/>
      <c r="AV478" s="617"/>
      <c r="AW478" s="617"/>
      <c r="AX478" s="632"/>
      <c r="AY478" s="630"/>
      <c r="AZ478" s="649"/>
      <c r="BA478" s="649"/>
      <c r="BB478" s="649"/>
      <c r="BC478" s="649"/>
      <c r="BD478" s="649"/>
      <c r="BE478" s="649"/>
      <c r="BF478" s="649"/>
      <c r="BG478" s="649"/>
      <c r="BH478" s="649"/>
      <c r="BI478" s="649"/>
      <c r="BJ478" s="649"/>
      <c r="BK478" s="625"/>
      <c r="BL478" s="649"/>
      <c r="BM478" s="649"/>
      <c r="BN478" s="649"/>
      <c r="BO478" s="649"/>
      <c r="BP478" s="649"/>
      <c r="BQ478" s="649"/>
      <c r="BR478" s="649"/>
      <c r="BS478" s="649"/>
      <c r="BT478" s="649"/>
      <c r="BU478" s="649"/>
      <c r="BV478" s="649"/>
      <c r="BW478" s="15"/>
      <c r="BX478" s="614"/>
      <c r="BY478" s="614"/>
      <c r="BZ478" s="614"/>
      <c r="CA478" s="614"/>
      <c r="CB478" s="614"/>
      <c r="CC478" s="615"/>
      <c r="CD478" s="615"/>
      <c r="CE478" s="615"/>
      <c r="CF478" s="615"/>
      <c r="CG478" s="615"/>
      <c r="CH478" s="615"/>
      <c r="CI478" s="615"/>
      <c r="CJ478" s="615"/>
      <c r="CK478" s="615"/>
      <c r="CL478" s="615"/>
      <c r="CM478" s="615"/>
      <c r="CN478" s="615"/>
      <c r="CO478" s="606"/>
      <c r="CP478" s="606"/>
      <c r="CQ478" s="606"/>
      <c r="CR478" s="617"/>
      <c r="CS478" s="617"/>
      <c r="CT478" s="617"/>
      <c r="CU478" s="632"/>
      <c r="CV478" s="276"/>
      <c r="CW478" s="244"/>
      <c r="CX478" s="630"/>
      <c r="CY478" s="649"/>
      <c r="CZ478" s="649"/>
      <c r="DA478" s="649"/>
      <c r="DB478" s="649"/>
      <c r="DC478" s="649"/>
      <c r="DD478" s="649"/>
      <c r="DE478" s="649"/>
      <c r="DF478" s="649"/>
      <c r="DG478" s="649"/>
      <c r="DH478" s="649"/>
      <c r="DI478" s="649"/>
      <c r="DJ478" s="625"/>
      <c r="DK478" s="649"/>
      <c r="DL478" s="649"/>
      <c r="DM478" s="649"/>
      <c r="DN478" s="649"/>
      <c r="DO478" s="649"/>
      <c r="DP478" s="649"/>
      <c r="DQ478" s="649"/>
      <c r="DR478" s="649"/>
      <c r="DS478" s="649"/>
      <c r="DT478" s="649"/>
      <c r="DU478" s="649"/>
      <c r="DV478" s="15"/>
      <c r="DW478" s="614"/>
      <c r="DX478" s="614"/>
      <c r="DY478" s="614"/>
      <c r="DZ478" s="614"/>
      <c r="EA478" s="614"/>
      <c r="EB478" s="615"/>
      <c r="EC478" s="615"/>
      <c r="ED478" s="615"/>
      <c r="EE478" s="615"/>
      <c r="EF478" s="615"/>
      <c r="EG478" s="615"/>
      <c r="EH478" s="615"/>
      <c r="EI478" s="615"/>
      <c r="EJ478" s="615"/>
      <c r="EK478" s="615"/>
      <c r="EL478" s="615"/>
      <c r="EM478" s="615"/>
      <c r="EN478" s="606"/>
      <c r="EO478" s="606"/>
      <c r="EP478" s="606"/>
      <c r="EQ478" s="617"/>
      <c r="ER478" s="617"/>
      <c r="ES478" s="617"/>
      <c r="ET478" s="632"/>
      <c r="EU478" s="630"/>
      <c r="EV478" s="649"/>
      <c r="EW478" s="649"/>
      <c r="EX478" s="649"/>
      <c r="EY478" s="649"/>
      <c r="EZ478" s="649"/>
      <c r="FA478" s="649"/>
      <c r="FB478" s="649"/>
      <c r="FC478" s="649"/>
      <c r="FD478" s="649"/>
      <c r="FE478" s="649"/>
      <c r="FF478" s="649"/>
      <c r="FG478" s="625"/>
      <c r="FH478" s="649"/>
      <c r="FI478" s="649"/>
      <c r="FJ478" s="649"/>
      <c r="FK478" s="649"/>
      <c r="FL478" s="649"/>
      <c r="FM478" s="649"/>
      <c r="FN478" s="649"/>
      <c r="FO478" s="649"/>
      <c r="FP478" s="649"/>
      <c r="FQ478" s="649"/>
      <c r="FR478" s="649"/>
      <c r="FS478" s="15"/>
      <c r="FT478" s="614"/>
      <c r="FU478" s="614"/>
      <c r="FV478" s="614"/>
      <c r="FW478" s="614"/>
      <c r="FX478" s="614"/>
      <c r="FY478" s="615"/>
      <c r="FZ478" s="615"/>
      <c r="GA478" s="615"/>
      <c r="GB478" s="615"/>
      <c r="GC478" s="615"/>
      <c r="GD478" s="615"/>
      <c r="GE478" s="615"/>
      <c r="GF478" s="615"/>
      <c r="GG478" s="615"/>
      <c r="GH478" s="615"/>
      <c r="GI478" s="615"/>
      <c r="GJ478" s="615"/>
      <c r="GK478" s="606"/>
      <c r="GL478" s="606"/>
      <c r="GM478" s="606"/>
      <c r="GN478" s="617"/>
      <c r="GO478" s="617"/>
      <c r="GP478" s="617"/>
      <c r="GQ478" s="632"/>
      <c r="GR478" s="6"/>
    </row>
    <row r="479" spans="1:200" ht="10.5" customHeight="1" x14ac:dyDescent="0.25">
      <c r="A479" s="244"/>
      <c r="B479" s="630"/>
      <c r="C479" s="1132" t="str">
        <f>IF(SUMIFS(Bitácora!$I$5:$I$1036129,Bitácora!$D$5:$D$1036129,F473,Bitácora!$AN$5:$AN$1036129,V473,Bitácora!$E$5:$E$1036129,L473)=0," ",SUMIFS(Bitácora!$I$5:$I$1036129,Bitácora!$D$5:$D$1036129,F473,Bitácora!$AN$5:$AN$1036129,V473,Bitácora!$E$5:$E$1036129,L473))</f>
        <v xml:space="preserve"> </v>
      </c>
      <c r="D479" s="1132"/>
      <c r="E479" s="1132"/>
      <c r="F479" s="1132"/>
      <c r="G479" s="1132"/>
      <c r="H479" s="1132"/>
      <c r="I479" s="1132"/>
      <c r="J479" s="1132"/>
      <c r="K479" s="1132"/>
      <c r="L479" s="1132"/>
      <c r="M479" s="1132"/>
      <c r="N479" s="625"/>
      <c r="O479" s="1132" t="str">
        <f t="shared" ref="O479" si="644">IF(IFERROR(C479/J482,"")=0,"",IFERROR(C479/J482,""))</f>
        <v/>
      </c>
      <c r="P479" s="1132"/>
      <c r="Q479" s="1132"/>
      <c r="R479" s="1132"/>
      <c r="S479" s="1132"/>
      <c r="T479" s="1132"/>
      <c r="U479" s="1132"/>
      <c r="V479" s="1132"/>
      <c r="W479" s="1132"/>
      <c r="X479" s="1132"/>
      <c r="Y479" s="1132"/>
      <c r="Z479" s="15"/>
      <c r="AA479" s="613" t="str">
        <f>IF(Portada!$A$1="www.fly-logics.com","MAR",0)</f>
        <v>MAR</v>
      </c>
      <c r="AB479" s="614"/>
      <c r="AC479" s="614"/>
      <c r="AD479" s="614"/>
      <c r="AE479" s="614"/>
      <c r="AF479" s="605" t="str">
        <f>IF(SUMIFS(Bitácora!$Y$5:$Y$1036129,Bitácora!$D$5:$D$1036129,F473,Bitácora!$AN$5:$AN$1036129,V473,Bitácora!$E$5:$E$1036129,L473,Bitácora!$AM$5:$AM$1036129,AA479)=0," ",SUMIFS(Bitácora!$Y$5:$Y$1036129,Bitácora!$D$5:$D$1036129,F473,Bitácora!$AN$5:$AN$1036129,V473,Bitácora!$E$5:$E$1036129,L473,Bitácora!$AM$5:$AM$1036129,AA479))</f>
        <v xml:space="preserve"> </v>
      </c>
      <c r="AG479" s="615"/>
      <c r="AH479" s="615"/>
      <c r="AI479" s="615"/>
      <c r="AJ479" s="605" t="str">
        <f>IF(SUMIFS(Bitácora!$Z$5:$Z$1036129,Bitácora!$D$5:$D$1036129,F473,Bitácora!$AN$5:$AN$1036129,V473,Bitácora!$E$5:$E$1036129,L473,Bitácora!$AM$5:$AM$1036129,AA479)=0," ",SUMIFS(Bitácora!$Z$5:$Z$1036129,Bitácora!$D$5:$D$1036129,F473,Bitácora!$AN$5:$AN$1036129,V473,Bitácora!$E$5:$E$1036129,L473,Bitácora!$AM$5:$AM$1036129,AA479))</f>
        <v xml:space="preserve"> </v>
      </c>
      <c r="AK479" s="615"/>
      <c r="AL479" s="615"/>
      <c r="AM479" s="615"/>
      <c r="AN479" s="605" t="str">
        <f>IF(SUMIFS(Bitácora!$AA$5:$AA$1036129,Bitácora!$D$5:$D$1036129,F473,Bitácora!$AN$5:$AN$1036129,V473,Bitácora!$E$5:$E$1036129,L473,Bitácora!$AM$5:$AM$1036129,AA479)=0," ",SUMIFS(Bitácora!$AA$5:$AA$1036129,Bitácora!$D$5:$D$1036129,F473,Bitácora!$AN$5:$AN$1036129,V473,Bitácora!$E$5:$E$1036129,L473,Bitácora!$AM$5:$AM$1036129,AA479))</f>
        <v xml:space="preserve"> </v>
      </c>
      <c r="AO479" s="615"/>
      <c r="AP479" s="615"/>
      <c r="AQ479" s="615"/>
      <c r="AR479" s="606" t="str">
        <f>IF(SUMIFS(Bitácora!$AE$5:$AE$1036129,Bitácora!$D$5:$D$1036129,F473,Bitácora!$AN$5:$AN$1036129,V473,Bitácora!$E$5:$E$1036129,L473,Bitácora!$AM$5:$AM$1036129,AA479)=0," ",SUMIFS(Bitácora!$AE$5:$AE$1036129,Bitácora!$D$5:$D$1036129,F473,Bitácora!$AN$5:$AN$1036129,V473,Bitácora!$E$5:$E$1036129,L473,Bitácora!$AM$5:$AM$1036129,AA479))</f>
        <v xml:space="preserve"> </v>
      </c>
      <c r="AS479" s="606"/>
      <c r="AT479" s="606"/>
      <c r="AU479" s="606" t="str">
        <f>IF(SUMIFS(Bitácora!$AF$5:$AF$1036129,Bitácora!$D$5:$D$1036129,F473,Bitácora!$AN$5:$AN$1036129,V473,Bitácora!$E$5:$E$1036129,L473,Bitácora!$AM$5:$AM$1036129,AA479)=0," ",SUMIFS(Bitácora!$AF$5:$AF$1036129,Bitácora!$D$5:$D$1036129,F473,Bitácora!$AN$5:$AN$1036129,V473,Bitácora!$E$5:$E$1036129,L473,Bitácora!$AM$5:$AM$1036129,AA479))</f>
        <v xml:space="preserve"> </v>
      </c>
      <c r="AV479" s="617"/>
      <c r="AW479" s="617"/>
      <c r="AX479" s="632"/>
      <c r="AY479" s="630"/>
      <c r="AZ479" s="1132" t="str">
        <f>IF(SUMIFS(Bitácora!$I$5:$I$1036129,Bitácora!$D$5:$D$1036129,BC473,Bitácora!$AN$5:$AN$1036129,BS473,Bitácora!$E$5:$E$1036129,BI473)=0," ",SUMIFS(Bitácora!$I$5:$I$1036129,Bitácora!$D$5:$D$1036129,BC473,Bitácora!$AN$5:$AN$1036129,BS473,Bitácora!$E$5:$E$1036129,BI473))</f>
        <v xml:space="preserve"> </v>
      </c>
      <c r="BA479" s="1132"/>
      <c r="BB479" s="1132"/>
      <c r="BC479" s="1132"/>
      <c r="BD479" s="1132"/>
      <c r="BE479" s="1132"/>
      <c r="BF479" s="1132"/>
      <c r="BG479" s="1132"/>
      <c r="BH479" s="1132"/>
      <c r="BI479" s="1132"/>
      <c r="BJ479" s="1132"/>
      <c r="BK479" s="625"/>
      <c r="BL479" s="1132" t="str">
        <f t="shared" ref="BL479" si="645">IF(IFERROR(AZ479/BG482,"")=0,"",IFERROR(AZ479/BG482,""))</f>
        <v/>
      </c>
      <c r="BM479" s="1132"/>
      <c r="BN479" s="1132"/>
      <c r="BO479" s="1132"/>
      <c r="BP479" s="1132"/>
      <c r="BQ479" s="1132"/>
      <c r="BR479" s="1132"/>
      <c r="BS479" s="1132"/>
      <c r="BT479" s="1132"/>
      <c r="BU479" s="1132"/>
      <c r="BV479" s="1132"/>
      <c r="BW479" s="15"/>
      <c r="BX479" s="613" t="str">
        <f>IF(Portada!$A$1="www.fly-logics.com","MAR",0)</f>
        <v>MAR</v>
      </c>
      <c r="BY479" s="614"/>
      <c r="BZ479" s="614"/>
      <c r="CA479" s="614"/>
      <c r="CB479" s="614"/>
      <c r="CC479" s="605" t="str">
        <f>IF(SUMIFS(Bitácora!$Y$5:$Y$1036129,Bitácora!$D$5:$D$1036129,BC473,Bitácora!$AN$5:$AN$1036129,BS473,Bitácora!$E$5:$E$1036129,BI473,Bitácora!$AM$5:$AM$1036129,BX479)=0," ",SUMIFS(Bitácora!$Y$5:$Y$1036129,Bitácora!$D$5:$D$1036129,BC473,Bitácora!$AN$5:$AN$1036129,BS473,Bitácora!$E$5:$E$1036129,BI473,Bitácora!$AM$5:$AM$1036129,BX479))</f>
        <v xml:space="preserve"> </v>
      </c>
      <c r="CD479" s="615"/>
      <c r="CE479" s="615"/>
      <c r="CF479" s="615"/>
      <c r="CG479" s="605" t="str">
        <f>IF(SUMIFS(Bitácora!$Z$5:$Z$1036129,Bitácora!$D$5:$D$1036129,BC473,Bitácora!$AN$5:$AN$1036129,BS473,Bitácora!$E$5:$E$1036129,BI473,Bitácora!$AM$5:$AM$1036129,BX479)=0," ",SUMIFS(Bitácora!$Z$5:$Z$1036129,Bitácora!$D$5:$D$1036129,BC473,Bitácora!$AN$5:$AN$1036129,BS473,Bitácora!$E$5:$E$1036129,BI473,Bitácora!$AM$5:$AM$1036129,BX479))</f>
        <v xml:space="preserve"> </v>
      </c>
      <c r="CH479" s="615"/>
      <c r="CI479" s="615"/>
      <c r="CJ479" s="615"/>
      <c r="CK479" s="605" t="str">
        <f>IF(SUMIFS(Bitácora!$AA$5:$AA$1036129,Bitácora!$D$5:$D$1036129,BC473,Bitácora!$AN$5:$AN$1036129,BS473,Bitácora!$E$5:$E$1036129,BI473,Bitácora!$AM$5:$AM$1036129,BX479)=0," ",SUMIFS(Bitácora!$AA$5:$AA$1036129,Bitácora!$D$5:$D$1036129,BC473,Bitácora!$AN$5:$AN$1036129,BS473,Bitácora!$E$5:$E$1036129,BI473,Bitácora!$AM$5:$AM$1036129,BX479))</f>
        <v xml:space="preserve"> </v>
      </c>
      <c r="CL479" s="615"/>
      <c r="CM479" s="615"/>
      <c r="CN479" s="615"/>
      <c r="CO479" s="606" t="str">
        <f>IF(SUMIFS(Bitácora!$AE$5:$AE$1036129,Bitácora!$D$5:$D$1036129,BC473,Bitácora!$AN$5:$AN$1036129,BS473,Bitácora!$E$5:$E$1036129,BI473,Bitácora!$AM$5:$AM$1036129,BX479)=0," ",SUMIFS(Bitácora!$AE$5:$AE$1036129,Bitácora!$D$5:$D$1036129,BC473,Bitácora!$AN$5:$AN$1036129,BS473,Bitácora!$E$5:$E$1036129,BI473,Bitácora!$AM$5:$AM$1036129,BX479))</f>
        <v xml:space="preserve"> </v>
      </c>
      <c r="CP479" s="606"/>
      <c r="CQ479" s="606"/>
      <c r="CR479" s="606" t="str">
        <f>IF(SUMIFS(Bitácora!$AF$5:$AF$1036129,Bitácora!$D$5:$D$1036129,BC473,Bitácora!$AN$5:$AN$1036129,BS473,Bitácora!$E$5:$E$1036129,BI473,Bitácora!$AM$5:$AM$1036129,BX479)=0," ",SUMIFS(Bitácora!$AF$5:$AF$1036129,Bitácora!$D$5:$D$1036129,BC473,Bitácora!$AN$5:$AN$1036129,BS473,Bitácora!$E$5:$E$1036129,BI473,Bitácora!$AM$5:$AM$1036129,BX479))</f>
        <v xml:space="preserve"> </v>
      </c>
      <c r="CS479" s="617"/>
      <c r="CT479" s="617"/>
      <c r="CU479" s="632"/>
      <c r="CV479" s="276"/>
      <c r="CW479" s="244"/>
      <c r="CX479" s="630"/>
      <c r="CY479" s="1132" t="str">
        <f>IF(SUMIFS(Bitácora!$I$5:$I$1036129,Bitácora!$D$5:$D$1036129,DB473,Bitácora!$AN$5:$AN$1036129,DR473,Bitácora!$E$5:$E$1036129,DH473)=0," ",SUMIFS(Bitácora!$I$5:$I$1036129,Bitácora!$D$5:$D$1036129,DB473,Bitácora!$AN$5:$AN$1036129,DR473,Bitácora!$E$5:$E$1036129,DH473))</f>
        <v xml:space="preserve"> </v>
      </c>
      <c r="CZ479" s="1132"/>
      <c r="DA479" s="1132"/>
      <c r="DB479" s="1132"/>
      <c r="DC479" s="1132"/>
      <c r="DD479" s="1132"/>
      <c r="DE479" s="1132"/>
      <c r="DF479" s="1132"/>
      <c r="DG479" s="1132"/>
      <c r="DH479" s="1132"/>
      <c r="DI479" s="1132"/>
      <c r="DJ479" s="625"/>
      <c r="DK479" s="1132" t="str">
        <f t="shared" ref="DK479" si="646">IF(IFERROR(CY479/DF482,"")=0,"",IFERROR(CY479/DF482,""))</f>
        <v/>
      </c>
      <c r="DL479" s="1132"/>
      <c r="DM479" s="1132"/>
      <c r="DN479" s="1132"/>
      <c r="DO479" s="1132"/>
      <c r="DP479" s="1132"/>
      <c r="DQ479" s="1132"/>
      <c r="DR479" s="1132"/>
      <c r="DS479" s="1132"/>
      <c r="DT479" s="1132"/>
      <c r="DU479" s="1132"/>
      <c r="DV479" s="15"/>
      <c r="DW479" s="613" t="str">
        <f>IF(Portada!$A$1="www.fly-logics.com","MAR",0)</f>
        <v>MAR</v>
      </c>
      <c r="DX479" s="614"/>
      <c r="DY479" s="614"/>
      <c r="DZ479" s="614"/>
      <c r="EA479" s="614"/>
      <c r="EB479" s="605" t="str">
        <f>IF(SUMIFS(Bitácora!$Y$5:$Y$1036129,Bitácora!$D$5:$D$1036129,DB473,Bitácora!$AN$5:$AN$1036129,DR473,Bitácora!$E$5:$E$1036129,DH473,Bitácora!$AM$5:$AM$1036129,DW479)=0," ",SUMIFS(Bitácora!$Y$5:$Y$1036129,Bitácora!$D$5:$D$1036129,DB473,Bitácora!$AN$5:$AN$1036129,DR473,Bitácora!$E$5:$E$1036129,DH473,Bitácora!$AM$5:$AM$1036129,DW479))</f>
        <v xml:space="preserve"> </v>
      </c>
      <c r="EC479" s="615"/>
      <c r="ED479" s="615"/>
      <c r="EE479" s="615"/>
      <c r="EF479" s="605" t="str">
        <f>IF(SUMIFS(Bitácora!$Z$5:$Z$1036129,Bitácora!$D$5:$D$1036129,DB473,Bitácora!$AN$5:$AN$1036129,DR473,Bitácora!$E$5:$E$1036129,DH473,Bitácora!$AM$5:$AM$1036129,DW479)=0," ",SUMIFS(Bitácora!$Z$5:$Z$1036129,Bitácora!$D$5:$D$1036129,DB473,Bitácora!$AN$5:$AN$1036129,DR473,Bitácora!$E$5:$E$1036129,DH473,Bitácora!$AM$5:$AM$1036129,DW479))</f>
        <v xml:space="preserve"> </v>
      </c>
      <c r="EG479" s="615"/>
      <c r="EH479" s="615"/>
      <c r="EI479" s="615"/>
      <c r="EJ479" s="605" t="str">
        <f>IF(SUMIFS(Bitácora!$AA$5:$AA$1036129,Bitácora!$D$5:$D$1036129,DB473,Bitácora!$AN$5:$AN$1036129,DR473,Bitácora!$E$5:$E$1036129,DH473,Bitácora!$AM$5:$AM$1036129,DW479)=0," ",SUMIFS(Bitácora!$AA$5:$AA$1036129,Bitácora!$D$5:$D$1036129,DB473,Bitácora!$AN$5:$AN$1036129,DR473,Bitácora!$E$5:$E$1036129,DH473,Bitácora!$AM$5:$AM$1036129,DW479))</f>
        <v xml:space="preserve"> </v>
      </c>
      <c r="EK479" s="615"/>
      <c r="EL479" s="615"/>
      <c r="EM479" s="615"/>
      <c r="EN479" s="606" t="str">
        <f>IF(SUMIFS(Bitácora!$AE$5:$AE$1036129,Bitácora!$D$5:$D$1036129,DB473,Bitácora!$AN$5:$AN$1036129,DR473,Bitácora!$E$5:$E$1036129,DH473,Bitácora!$AM$5:$AM$1036129,DW479)=0," ",SUMIFS(Bitácora!$AE$5:$AE$1036129,Bitácora!$D$5:$D$1036129,DB473,Bitácora!$AN$5:$AN$1036129,DR473,Bitácora!$E$5:$E$1036129,DH473,Bitácora!$AM$5:$AM$1036129,DW479))</f>
        <v xml:space="preserve"> </v>
      </c>
      <c r="EO479" s="606"/>
      <c r="EP479" s="606"/>
      <c r="EQ479" s="606" t="str">
        <f>IF(SUMIFS(Bitácora!$AF$5:$AF$1036129,Bitácora!$D$5:$D$1036129,DB473,Bitácora!$AN$5:$AN$1036129,DR473,Bitácora!$E$5:$E$1036129,DH473,Bitácora!$AM$5:$AM$1036129,DW479)=0," ",SUMIFS(Bitácora!$AF$5:$AF$1036129,Bitácora!$D$5:$D$1036129,DB473,Bitácora!$AN$5:$AN$1036129,DR473,Bitácora!$E$5:$E$1036129,DH473,Bitácora!$AM$5:$AM$1036129,DW479))</f>
        <v xml:space="preserve"> </v>
      </c>
      <c r="ER479" s="617"/>
      <c r="ES479" s="617"/>
      <c r="ET479" s="632"/>
      <c r="EU479" s="630"/>
      <c r="EV479" s="1132" t="str">
        <f>IF(SUMIFS(Bitácora!$I$5:$I$1036129,Bitácora!$D$5:$D$1036129,EY473,Bitácora!$AN$5:$AN$1036129,FO473,Bitácora!$E$5:$E$1036129,FE473)=0," ",SUMIFS(Bitácora!$I$5:$I$1036129,Bitácora!$D$5:$D$1036129,EY473,Bitácora!$AN$5:$AN$1036129,FO473,Bitácora!$E$5:$E$1036129,FE473))</f>
        <v xml:space="preserve"> </v>
      </c>
      <c r="EW479" s="1132"/>
      <c r="EX479" s="1132"/>
      <c r="EY479" s="1132"/>
      <c r="EZ479" s="1132"/>
      <c r="FA479" s="1132"/>
      <c r="FB479" s="1132"/>
      <c r="FC479" s="1132"/>
      <c r="FD479" s="1132"/>
      <c r="FE479" s="1132"/>
      <c r="FF479" s="1132"/>
      <c r="FG479" s="625"/>
      <c r="FH479" s="1132" t="str">
        <f t="shared" ref="FH479" si="647">IF(IFERROR(EV479/FC482,"")=0,"",IFERROR(EV479/FC482,""))</f>
        <v/>
      </c>
      <c r="FI479" s="1132"/>
      <c r="FJ479" s="1132"/>
      <c r="FK479" s="1132"/>
      <c r="FL479" s="1132"/>
      <c r="FM479" s="1132"/>
      <c r="FN479" s="1132"/>
      <c r="FO479" s="1132"/>
      <c r="FP479" s="1132"/>
      <c r="FQ479" s="1132"/>
      <c r="FR479" s="1132"/>
      <c r="FS479" s="15"/>
      <c r="FT479" s="613" t="str">
        <f>IF(Portada!$A$1="www.fly-logics.com","MAR",0)</f>
        <v>MAR</v>
      </c>
      <c r="FU479" s="614"/>
      <c r="FV479" s="614"/>
      <c r="FW479" s="614"/>
      <c r="FX479" s="614"/>
      <c r="FY479" s="605" t="str">
        <f>IF(SUMIFS(Bitácora!$Y$5:$Y$1036129,Bitácora!$D$5:$D$1036129,EY473,Bitácora!$AN$5:$AN$1036129,FO473,Bitácora!$E$5:$E$1036129,FE473,Bitácora!$AM$5:$AM$1036129,FT479)=0," ",SUMIFS(Bitácora!$Y$5:$Y$1036129,Bitácora!$D$5:$D$1036129,EY473,Bitácora!$AN$5:$AN$1036129,FO473,Bitácora!$E$5:$E$1036129,FE473,Bitácora!$AM$5:$AM$1036129,FT479))</f>
        <v xml:space="preserve"> </v>
      </c>
      <c r="FZ479" s="615"/>
      <c r="GA479" s="615"/>
      <c r="GB479" s="615"/>
      <c r="GC479" s="605" t="str">
        <f>IF(SUMIFS(Bitácora!$Z$5:$Z$1036129,Bitácora!$D$5:$D$1036129,EY473,Bitácora!$AN$5:$AN$1036129,FO473,Bitácora!$E$5:$E$1036129,FE473,Bitácora!$AM$5:$AM$1036129,FT479)=0," ",SUMIFS(Bitácora!$Z$5:$Z$1036129,Bitácora!$D$5:$D$1036129,EY473,Bitácora!$AN$5:$AN$1036129,FO473,Bitácora!$E$5:$E$1036129,FE473,Bitácora!$AM$5:$AM$1036129,FT479))</f>
        <v xml:space="preserve"> </v>
      </c>
      <c r="GD479" s="615"/>
      <c r="GE479" s="615"/>
      <c r="GF479" s="615"/>
      <c r="GG479" s="605" t="str">
        <f>IF(SUMIFS(Bitácora!$AA$5:$AA$1036129,Bitácora!$D$5:$D$1036129,EY473,Bitácora!$AN$5:$AN$1036129,FO473,Bitácora!$E$5:$E$1036129,FE473,Bitácora!$AM$5:$AM$1036129,FT479)=0," ",SUMIFS(Bitácora!$AA$5:$AA$1036129,Bitácora!$D$5:$D$1036129,EY473,Bitácora!$AN$5:$AN$1036129,FO473,Bitácora!$E$5:$E$1036129,FE473,Bitácora!$AM$5:$AM$1036129,FT479))</f>
        <v xml:space="preserve"> </v>
      </c>
      <c r="GH479" s="615"/>
      <c r="GI479" s="615"/>
      <c r="GJ479" s="615"/>
      <c r="GK479" s="606" t="str">
        <f>IF(SUMIFS(Bitácora!$AE$5:$AE$1036129,Bitácora!$D$5:$D$1036129,EY473,Bitácora!$AN$5:$AN$1036129,FO473,Bitácora!$E$5:$E$1036129,FE473,Bitácora!$AM$5:$AM$1036129,FT479)=0," ",SUMIFS(Bitácora!$AE$5:$AE$1036129,Bitácora!$D$5:$D$1036129,EY473,Bitácora!$AN$5:$AN$1036129,FO473,Bitácora!$E$5:$E$1036129,FE473,Bitácora!$AM$5:$AM$1036129,FT479))</f>
        <v xml:space="preserve"> </v>
      </c>
      <c r="GL479" s="606"/>
      <c r="GM479" s="606"/>
      <c r="GN479" s="606" t="str">
        <f>IF(SUMIFS(Bitácora!$AF$5:$AF$1036129,Bitácora!$D$5:$D$1036129,EY473,Bitácora!$AN$5:$AN$1036129,FO473,Bitácora!$E$5:$E$1036129,FE473,Bitácora!$AM$5:$AM$1036129,FT479)=0," ",SUMIFS(Bitácora!$AF$5:$AF$1036129,Bitácora!$D$5:$D$1036129,EY473,Bitácora!$AN$5:$AN$1036129,FO473,Bitácora!$E$5:$E$1036129,FE473,Bitácora!$AM$5:$AM$1036129,FT479))</f>
        <v xml:space="preserve"> </v>
      </c>
      <c r="GO479" s="617"/>
      <c r="GP479" s="617"/>
      <c r="GQ479" s="632"/>
      <c r="GR479" s="6"/>
    </row>
    <row r="480" spans="1:200" ht="8.85" customHeight="1" x14ac:dyDescent="0.25">
      <c r="A480" s="244"/>
      <c r="B480" s="630"/>
      <c r="C480" s="1133"/>
      <c r="D480" s="1133"/>
      <c r="E480" s="1133"/>
      <c r="F480" s="1133"/>
      <c r="G480" s="1133"/>
      <c r="H480" s="1133"/>
      <c r="I480" s="1133"/>
      <c r="J480" s="1133"/>
      <c r="K480" s="1133"/>
      <c r="L480" s="1133"/>
      <c r="M480" s="1133"/>
      <c r="N480" s="625"/>
      <c r="O480" s="1133"/>
      <c r="P480" s="1133"/>
      <c r="Q480" s="1133"/>
      <c r="R480" s="1133"/>
      <c r="S480" s="1133"/>
      <c r="T480" s="1133"/>
      <c r="U480" s="1133"/>
      <c r="V480" s="1133"/>
      <c r="W480" s="1133"/>
      <c r="X480" s="1133"/>
      <c r="Y480" s="1133"/>
      <c r="Z480" s="15"/>
      <c r="AA480" s="614"/>
      <c r="AB480" s="614"/>
      <c r="AC480" s="614"/>
      <c r="AD480" s="614"/>
      <c r="AE480" s="614"/>
      <c r="AF480" s="615"/>
      <c r="AG480" s="616"/>
      <c r="AH480" s="616"/>
      <c r="AI480" s="615"/>
      <c r="AJ480" s="615"/>
      <c r="AK480" s="616"/>
      <c r="AL480" s="616"/>
      <c r="AM480" s="615"/>
      <c r="AN480" s="615"/>
      <c r="AO480" s="616"/>
      <c r="AP480" s="616"/>
      <c r="AQ480" s="615"/>
      <c r="AR480" s="606"/>
      <c r="AS480" s="606"/>
      <c r="AT480" s="606"/>
      <c r="AU480" s="617"/>
      <c r="AV480" s="618"/>
      <c r="AW480" s="617"/>
      <c r="AX480" s="632"/>
      <c r="AY480" s="630"/>
      <c r="AZ480" s="1133"/>
      <c r="BA480" s="1133"/>
      <c r="BB480" s="1133"/>
      <c r="BC480" s="1133"/>
      <c r="BD480" s="1133"/>
      <c r="BE480" s="1133"/>
      <c r="BF480" s="1133"/>
      <c r="BG480" s="1133"/>
      <c r="BH480" s="1133"/>
      <c r="BI480" s="1133"/>
      <c r="BJ480" s="1133"/>
      <c r="BK480" s="625"/>
      <c r="BL480" s="1133"/>
      <c r="BM480" s="1133"/>
      <c r="BN480" s="1133"/>
      <c r="BO480" s="1133"/>
      <c r="BP480" s="1133"/>
      <c r="BQ480" s="1133"/>
      <c r="BR480" s="1133"/>
      <c r="BS480" s="1133"/>
      <c r="BT480" s="1133"/>
      <c r="BU480" s="1133"/>
      <c r="BV480" s="1133"/>
      <c r="BW480" s="15"/>
      <c r="BX480" s="614"/>
      <c r="BY480" s="614"/>
      <c r="BZ480" s="614"/>
      <c r="CA480" s="614"/>
      <c r="CB480" s="614"/>
      <c r="CC480" s="615"/>
      <c r="CD480" s="616"/>
      <c r="CE480" s="616"/>
      <c r="CF480" s="615"/>
      <c r="CG480" s="615"/>
      <c r="CH480" s="616"/>
      <c r="CI480" s="616"/>
      <c r="CJ480" s="615"/>
      <c r="CK480" s="615"/>
      <c r="CL480" s="616"/>
      <c r="CM480" s="616"/>
      <c r="CN480" s="615"/>
      <c r="CO480" s="606"/>
      <c r="CP480" s="606"/>
      <c r="CQ480" s="606"/>
      <c r="CR480" s="617"/>
      <c r="CS480" s="618"/>
      <c r="CT480" s="617"/>
      <c r="CU480" s="632"/>
      <c r="CV480" s="276"/>
      <c r="CW480" s="244"/>
      <c r="CX480" s="630"/>
      <c r="CY480" s="1133"/>
      <c r="CZ480" s="1133"/>
      <c r="DA480" s="1133"/>
      <c r="DB480" s="1133"/>
      <c r="DC480" s="1133"/>
      <c r="DD480" s="1133"/>
      <c r="DE480" s="1133"/>
      <c r="DF480" s="1133"/>
      <c r="DG480" s="1133"/>
      <c r="DH480" s="1133"/>
      <c r="DI480" s="1133"/>
      <c r="DJ480" s="625"/>
      <c r="DK480" s="1133"/>
      <c r="DL480" s="1133"/>
      <c r="DM480" s="1133"/>
      <c r="DN480" s="1133"/>
      <c r="DO480" s="1133"/>
      <c r="DP480" s="1133"/>
      <c r="DQ480" s="1133"/>
      <c r="DR480" s="1133"/>
      <c r="DS480" s="1133"/>
      <c r="DT480" s="1133"/>
      <c r="DU480" s="1133"/>
      <c r="DV480" s="15"/>
      <c r="DW480" s="614"/>
      <c r="DX480" s="614"/>
      <c r="DY480" s="614"/>
      <c r="DZ480" s="614"/>
      <c r="EA480" s="614"/>
      <c r="EB480" s="615"/>
      <c r="EC480" s="616"/>
      <c r="ED480" s="616"/>
      <c r="EE480" s="615"/>
      <c r="EF480" s="615"/>
      <c r="EG480" s="616"/>
      <c r="EH480" s="616"/>
      <c r="EI480" s="615"/>
      <c r="EJ480" s="615"/>
      <c r="EK480" s="616"/>
      <c r="EL480" s="616"/>
      <c r="EM480" s="615"/>
      <c r="EN480" s="606"/>
      <c r="EO480" s="606"/>
      <c r="EP480" s="606"/>
      <c r="EQ480" s="617"/>
      <c r="ER480" s="618"/>
      <c r="ES480" s="617"/>
      <c r="ET480" s="632"/>
      <c r="EU480" s="630"/>
      <c r="EV480" s="1133"/>
      <c r="EW480" s="1133"/>
      <c r="EX480" s="1133"/>
      <c r="EY480" s="1133"/>
      <c r="EZ480" s="1133"/>
      <c r="FA480" s="1133"/>
      <c r="FB480" s="1133"/>
      <c r="FC480" s="1133"/>
      <c r="FD480" s="1133"/>
      <c r="FE480" s="1133"/>
      <c r="FF480" s="1133"/>
      <c r="FG480" s="625"/>
      <c r="FH480" s="1133"/>
      <c r="FI480" s="1133"/>
      <c r="FJ480" s="1133"/>
      <c r="FK480" s="1133"/>
      <c r="FL480" s="1133"/>
      <c r="FM480" s="1133"/>
      <c r="FN480" s="1133"/>
      <c r="FO480" s="1133"/>
      <c r="FP480" s="1133"/>
      <c r="FQ480" s="1133"/>
      <c r="FR480" s="1133"/>
      <c r="FS480" s="15"/>
      <c r="FT480" s="614"/>
      <c r="FU480" s="614"/>
      <c r="FV480" s="614"/>
      <c r="FW480" s="614"/>
      <c r="FX480" s="614"/>
      <c r="FY480" s="615"/>
      <c r="FZ480" s="616"/>
      <c r="GA480" s="616"/>
      <c r="GB480" s="615"/>
      <c r="GC480" s="615"/>
      <c r="GD480" s="616"/>
      <c r="GE480" s="616"/>
      <c r="GF480" s="615"/>
      <c r="GG480" s="615"/>
      <c r="GH480" s="616"/>
      <c r="GI480" s="616"/>
      <c r="GJ480" s="615"/>
      <c r="GK480" s="606"/>
      <c r="GL480" s="606"/>
      <c r="GM480" s="606"/>
      <c r="GN480" s="617"/>
      <c r="GO480" s="618"/>
      <c r="GP480" s="617"/>
      <c r="GQ480" s="632"/>
      <c r="GR480" s="6"/>
    </row>
    <row r="481" spans="1:200" ht="4.5" customHeight="1" x14ac:dyDescent="0.25">
      <c r="A481" s="244"/>
      <c r="B481" s="630"/>
      <c r="C481" s="625"/>
      <c r="D481" s="625"/>
      <c r="E481" s="625"/>
      <c r="F481" s="625"/>
      <c r="G481" s="625"/>
      <c r="H481" s="625"/>
      <c r="I481" s="625"/>
      <c r="J481" s="625"/>
      <c r="K481" s="625"/>
      <c r="L481" s="625"/>
      <c r="M481" s="625"/>
      <c r="N481" s="625"/>
      <c r="O481" s="625"/>
      <c r="P481" s="625"/>
      <c r="Q481" s="625"/>
      <c r="R481" s="625"/>
      <c r="S481" s="625"/>
      <c r="T481" s="625"/>
      <c r="U481" s="625"/>
      <c r="V481" s="625"/>
      <c r="W481" s="625"/>
      <c r="X481" s="625"/>
      <c r="Y481" s="625"/>
      <c r="Z481" s="15"/>
      <c r="AA481" s="614"/>
      <c r="AB481" s="614"/>
      <c r="AC481" s="614"/>
      <c r="AD481" s="614"/>
      <c r="AE481" s="614"/>
      <c r="AF481" s="615"/>
      <c r="AG481" s="615"/>
      <c r="AH481" s="615"/>
      <c r="AI481" s="615"/>
      <c r="AJ481" s="615"/>
      <c r="AK481" s="615"/>
      <c r="AL481" s="615"/>
      <c r="AM481" s="615"/>
      <c r="AN481" s="615"/>
      <c r="AO481" s="615"/>
      <c r="AP481" s="615"/>
      <c r="AQ481" s="615"/>
      <c r="AR481" s="606"/>
      <c r="AS481" s="606"/>
      <c r="AT481" s="606"/>
      <c r="AU481" s="617"/>
      <c r="AV481" s="617"/>
      <c r="AW481" s="617"/>
      <c r="AX481" s="632"/>
      <c r="AY481" s="630"/>
      <c r="AZ481" s="625"/>
      <c r="BA481" s="625"/>
      <c r="BB481" s="625"/>
      <c r="BC481" s="625"/>
      <c r="BD481" s="625"/>
      <c r="BE481" s="625"/>
      <c r="BF481" s="625"/>
      <c r="BG481" s="625"/>
      <c r="BH481" s="625"/>
      <c r="BI481" s="625"/>
      <c r="BJ481" s="625"/>
      <c r="BK481" s="625"/>
      <c r="BL481" s="625"/>
      <c r="BM481" s="625"/>
      <c r="BN481" s="625"/>
      <c r="BO481" s="625"/>
      <c r="BP481" s="625"/>
      <c r="BQ481" s="625"/>
      <c r="BR481" s="625"/>
      <c r="BS481" s="625"/>
      <c r="BT481" s="625"/>
      <c r="BU481" s="625"/>
      <c r="BV481" s="625"/>
      <c r="BW481" s="15"/>
      <c r="BX481" s="614"/>
      <c r="BY481" s="614"/>
      <c r="BZ481" s="614"/>
      <c r="CA481" s="614"/>
      <c r="CB481" s="614"/>
      <c r="CC481" s="615"/>
      <c r="CD481" s="615"/>
      <c r="CE481" s="615"/>
      <c r="CF481" s="615"/>
      <c r="CG481" s="615"/>
      <c r="CH481" s="615"/>
      <c r="CI481" s="615"/>
      <c r="CJ481" s="615"/>
      <c r="CK481" s="615"/>
      <c r="CL481" s="615"/>
      <c r="CM481" s="615"/>
      <c r="CN481" s="615"/>
      <c r="CO481" s="606"/>
      <c r="CP481" s="606"/>
      <c r="CQ481" s="606"/>
      <c r="CR481" s="617"/>
      <c r="CS481" s="617"/>
      <c r="CT481" s="617"/>
      <c r="CU481" s="632"/>
      <c r="CV481" s="276"/>
      <c r="CW481" s="244"/>
      <c r="CX481" s="630"/>
      <c r="CY481" s="625"/>
      <c r="CZ481" s="625"/>
      <c r="DA481" s="625"/>
      <c r="DB481" s="625"/>
      <c r="DC481" s="625"/>
      <c r="DD481" s="625"/>
      <c r="DE481" s="625"/>
      <c r="DF481" s="625"/>
      <c r="DG481" s="625"/>
      <c r="DH481" s="625"/>
      <c r="DI481" s="625"/>
      <c r="DJ481" s="625"/>
      <c r="DK481" s="625"/>
      <c r="DL481" s="625"/>
      <c r="DM481" s="625"/>
      <c r="DN481" s="625"/>
      <c r="DO481" s="625"/>
      <c r="DP481" s="625"/>
      <c r="DQ481" s="625"/>
      <c r="DR481" s="625"/>
      <c r="DS481" s="625"/>
      <c r="DT481" s="625"/>
      <c r="DU481" s="625"/>
      <c r="DV481" s="15"/>
      <c r="DW481" s="614"/>
      <c r="DX481" s="614"/>
      <c r="DY481" s="614"/>
      <c r="DZ481" s="614"/>
      <c r="EA481" s="614"/>
      <c r="EB481" s="615"/>
      <c r="EC481" s="615"/>
      <c r="ED481" s="615"/>
      <c r="EE481" s="615"/>
      <c r="EF481" s="615"/>
      <c r="EG481" s="615"/>
      <c r="EH481" s="615"/>
      <c r="EI481" s="615"/>
      <c r="EJ481" s="615"/>
      <c r="EK481" s="615"/>
      <c r="EL481" s="615"/>
      <c r="EM481" s="615"/>
      <c r="EN481" s="606"/>
      <c r="EO481" s="606"/>
      <c r="EP481" s="606"/>
      <c r="EQ481" s="617"/>
      <c r="ER481" s="617"/>
      <c r="ES481" s="617"/>
      <c r="ET481" s="632"/>
      <c r="EU481" s="630"/>
      <c r="EV481" s="625"/>
      <c r="EW481" s="625"/>
      <c r="EX481" s="625"/>
      <c r="EY481" s="625"/>
      <c r="EZ481" s="625"/>
      <c r="FA481" s="625"/>
      <c r="FB481" s="625"/>
      <c r="FC481" s="625"/>
      <c r="FD481" s="625"/>
      <c r="FE481" s="625"/>
      <c r="FF481" s="625"/>
      <c r="FG481" s="625"/>
      <c r="FH481" s="625"/>
      <c r="FI481" s="625"/>
      <c r="FJ481" s="625"/>
      <c r="FK481" s="625"/>
      <c r="FL481" s="625"/>
      <c r="FM481" s="625"/>
      <c r="FN481" s="625"/>
      <c r="FO481" s="625"/>
      <c r="FP481" s="625"/>
      <c r="FQ481" s="625"/>
      <c r="FR481" s="625"/>
      <c r="FS481" s="15"/>
      <c r="FT481" s="614"/>
      <c r="FU481" s="614"/>
      <c r="FV481" s="614"/>
      <c r="FW481" s="614"/>
      <c r="FX481" s="614"/>
      <c r="FY481" s="615"/>
      <c r="FZ481" s="615"/>
      <c r="GA481" s="615"/>
      <c r="GB481" s="615"/>
      <c r="GC481" s="615"/>
      <c r="GD481" s="615"/>
      <c r="GE481" s="615"/>
      <c r="GF481" s="615"/>
      <c r="GG481" s="615"/>
      <c r="GH481" s="615"/>
      <c r="GI481" s="615"/>
      <c r="GJ481" s="615"/>
      <c r="GK481" s="606"/>
      <c r="GL481" s="606"/>
      <c r="GM481" s="606"/>
      <c r="GN481" s="617"/>
      <c r="GO481" s="617"/>
      <c r="GP481" s="617"/>
      <c r="GQ481" s="632"/>
      <c r="GR481" s="6"/>
    </row>
    <row r="482" spans="1:200" ht="14.25" customHeight="1" x14ac:dyDescent="0.25">
      <c r="A482" s="244"/>
      <c r="B482" s="630"/>
      <c r="C482" s="644" t="str">
        <f>IF(Portada!$A$1="www.fly-logics.com","N°DE VUELOS",0)</f>
        <v>N°DE VUELOS</v>
      </c>
      <c r="D482" s="644"/>
      <c r="E482" s="644"/>
      <c r="F482" s="644"/>
      <c r="G482" s="644"/>
      <c r="H482" s="644"/>
      <c r="I482" s="647"/>
      <c r="J482" s="1134" t="str">
        <f>IF(COUNTIFS(Bitácora!$D$5:$D$1036144,F473,Bitácora!$AN$5:$AN$1036144,V473,Bitácora!$E$5:$E$1036144,L473)=0," ",COUNTIFS(Bitácora!$D$5:$D$1036144,F473,Bitácora!$AN$5:$AN$1036144,V473,Bitácora!$E$5:$E$1036144,L473))</f>
        <v xml:space="preserve"> </v>
      </c>
      <c r="K482" s="1135"/>
      <c r="L482" s="1135"/>
      <c r="M482" s="1135"/>
      <c r="N482" s="261"/>
      <c r="O482" s="633" t="str">
        <f>IF(Portada!$A$1="www.fly-logics.com","DÍA",0)</f>
        <v>DÍA</v>
      </c>
      <c r="P482" s="644"/>
      <c r="Q482" s="644"/>
      <c r="R482" s="644"/>
      <c r="S482" s="647"/>
      <c r="T482" s="1136" t="str">
        <f>IF(SUMIFS(Bitácora!$T$5:$T$1036129,Bitácora!$D$5:$D$1036129,F473,Bitácora!$AN$5:$AN$1036129,V473,Bitácora!$E$5:$E$1036129,L473)=0," ",SUMIFS(Bitácora!$T$5:$T$1036129,Bitácora!$D$5:$D$1036129,F473,Bitácora!$AN$5:$AN$1036129,V473,Bitácora!$E$5:$E$1036129,L473))</f>
        <v xml:space="preserve"> </v>
      </c>
      <c r="U482" s="1137"/>
      <c r="V482" s="1137"/>
      <c r="W482" s="1137"/>
      <c r="X482" s="1137"/>
      <c r="Y482" s="1137"/>
      <c r="Z482" s="15"/>
      <c r="AA482" s="613" t="str">
        <f>IF(Portada!$A$1="www.fly-logics.com","ABR",0)</f>
        <v>ABR</v>
      </c>
      <c r="AB482" s="614"/>
      <c r="AC482" s="614"/>
      <c r="AD482" s="614"/>
      <c r="AE482" s="614"/>
      <c r="AF482" s="605" t="str">
        <f>IF(SUMIFS(Bitácora!$Y$5:$Y$1036129,Bitácora!$D$5:$D$1036129,F473,Bitácora!$AN$5:$AN$1036129,V473,Bitácora!$E$5:$E$1036129,L473,Bitácora!$AM$5:$AM$1036129,AA482)=0," ",SUMIFS(Bitácora!$Y$5:$Y$1036129,Bitácora!$D$5:$D$1036129,F473,Bitácora!$AN$5:$AN$1036129,V473,Bitácora!$E$5:$E$1036129,L473,Bitácora!$AM$5:$AM$1036129,AA482))</f>
        <v xml:space="preserve"> </v>
      </c>
      <c r="AG482" s="615"/>
      <c r="AH482" s="615"/>
      <c r="AI482" s="615"/>
      <c r="AJ482" s="605" t="str">
        <f>IF(SUMIFS(Bitácora!$Z$5:$Z$1036129,Bitácora!$D$5:$D$1036129,F473,Bitácora!$AN$5:$AN$1036129,V473,Bitácora!$E$5:$E$1036129,L473,Bitácora!$AM$5:$AM$1036129,AA482)=0," ",SUMIFS(Bitácora!$Z$5:$Z$1036129,Bitácora!$D$5:$D$1036129,F473,Bitácora!$AN$5:$AN$1036129,V473,Bitácora!$E$5:$E$1036129,L473,Bitácora!$AM$5:$AM$1036129,AA482))</f>
        <v xml:space="preserve"> </v>
      </c>
      <c r="AK482" s="615"/>
      <c r="AL482" s="615"/>
      <c r="AM482" s="615"/>
      <c r="AN482" s="605" t="str">
        <f>IF(SUMIFS(Bitácora!$AA$5:$AA$1036129,Bitácora!$D$5:$D$1036129,F473,Bitácora!$AN$5:$AN$1036129,V473,Bitácora!$E$5:$E$1036129,L473,Bitácora!$AM$5:$AM$1036129,AA482)=0," ",SUMIFS(Bitácora!$AA$5:$AA$1036129,Bitácora!$D$5:$D$1036129,F473,Bitácora!$AN$5:$AN$1036129,V473,Bitácora!$E$5:$E$1036129,L473,Bitácora!$AM$5:$AM$1036129,AA482))</f>
        <v xml:space="preserve"> </v>
      </c>
      <c r="AO482" s="615"/>
      <c r="AP482" s="615"/>
      <c r="AQ482" s="615"/>
      <c r="AR482" s="606" t="str">
        <f>IF(SUMIFS(Bitácora!$AE$5:$AE$1036129,Bitácora!$D$5:$D$1036129,F473,Bitácora!$AN$5:$AN$1036129,V473,Bitácora!$E$5:$E$1036129,L473,Bitácora!$AM$5:$AM$1036129,AA482)=0," ",SUMIFS(Bitácora!$AE$5:$AE$1036129,Bitácora!$D$5:$D$1036129,F473,Bitácora!$AN$5:$AN$1036129,V473,Bitácora!$E$5:$E$1036129,L473,Bitácora!$AM$5:$AM$1036129,AA482))</f>
        <v xml:space="preserve"> </v>
      </c>
      <c r="AS482" s="606"/>
      <c r="AT482" s="606"/>
      <c r="AU482" s="606" t="str">
        <f>IF(SUMIFS(Bitácora!$AF$5:$AF$1036129,Bitácora!$D$5:$D$1036129,F473,Bitácora!$AN$5:$AN$1036129,V473,Bitácora!$E$5:$E$1036129,L473,Bitácora!$AM$5:$AM$1036129,AA482)=0," ",SUMIFS(Bitácora!$AF$5:$AF$1036129,Bitácora!$D$5:$D$1036129,F473,Bitácora!$AN$5:$AN$1036129,V473,Bitácora!$E$5:$E$1036129,L473,Bitácora!$AM$5:$AM$1036129,AA482))</f>
        <v xml:space="preserve"> </v>
      </c>
      <c r="AV482" s="617"/>
      <c r="AW482" s="617"/>
      <c r="AX482" s="632"/>
      <c r="AY482" s="630"/>
      <c r="AZ482" s="644" t="str">
        <f>IF(Portada!$A$1="www.fly-logics.com","N°DE VUELOS",0)</f>
        <v>N°DE VUELOS</v>
      </c>
      <c r="BA482" s="644"/>
      <c r="BB482" s="644"/>
      <c r="BC482" s="644"/>
      <c r="BD482" s="644"/>
      <c r="BE482" s="644"/>
      <c r="BF482" s="647"/>
      <c r="BG482" s="1134" t="str">
        <f>IF(COUNTIFS(Bitácora!$D$5:$D$1036144,BC473,Bitácora!$AN$5:$AN$1036144,BS473,Bitácora!$E$5:$E$1036144,BI473)=0," ",COUNTIFS(Bitácora!$D$5:$D$1036144,BC473,Bitácora!$AN$5:$AN$1036144,BS473,Bitácora!$E$5:$E$1036144,BI473))</f>
        <v xml:space="preserve"> </v>
      </c>
      <c r="BH482" s="1135"/>
      <c r="BI482" s="1135"/>
      <c r="BJ482" s="1135"/>
      <c r="BK482" s="261"/>
      <c r="BL482" s="633" t="str">
        <f>IF(Portada!$A$1="www.fly-logics.com","DÍA",0)</f>
        <v>DÍA</v>
      </c>
      <c r="BM482" s="644"/>
      <c r="BN482" s="644"/>
      <c r="BO482" s="644"/>
      <c r="BP482" s="647"/>
      <c r="BQ482" s="1136" t="str">
        <f>IF(SUMIFS(Bitácora!$T$5:$T$1036129,Bitácora!$D$5:$D$1036129,BC473,Bitácora!$AN$5:$AN$1036129,BS473,Bitácora!$E$5:$E$1036129,BI473)=0," ",SUMIFS(Bitácora!$T$5:$T$1036129,Bitácora!$D$5:$D$1036129,BC473,Bitácora!$AN$5:$AN$1036129,BS473,Bitácora!$E$5:$E$1036129,BI473))</f>
        <v xml:space="preserve"> </v>
      </c>
      <c r="BR482" s="1137"/>
      <c r="BS482" s="1137"/>
      <c r="BT482" s="1137"/>
      <c r="BU482" s="1137"/>
      <c r="BV482" s="1137"/>
      <c r="BW482" s="15"/>
      <c r="BX482" s="613" t="str">
        <f>IF(Portada!$A$1="www.fly-logics.com","ABR",0)</f>
        <v>ABR</v>
      </c>
      <c r="BY482" s="614"/>
      <c r="BZ482" s="614"/>
      <c r="CA482" s="614"/>
      <c r="CB482" s="614"/>
      <c r="CC482" s="605" t="str">
        <f>IF(SUMIFS(Bitácora!$Y$5:$Y$1036129,Bitácora!$D$5:$D$1036129,BC473,Bitácora!$AN$5:$AN$1036129,BS473,Bitácora!$E$5:$E$1036129,BI473,Bitácora!$AM$5:$AM$1036129,BX482)=0," ",SUMIFS(Bitácora!$Y$5:$Y$1036129,Bitácora!$D$5:$D$1036129,BC473,Bitácora!$AN$5:$AN$1036129,BS473,Bitácora!$E$5:$E$1036129,BI473,Bitácora!$AM$5:$AM$1036129,BX482))</f>
        <v xml:space="preserve"> </v>
      </c>
      <c r="CD482" s="615"/>
      <c r="CE482" s="615"/>
      <c r="CF482" s="615"/>
      <c r="CG482" s="605" t="str">
        <f>IF(SUMIFS(Bitácora!$Z$5:$Z$1036129,Bitácora!$D$5:$D$1036129,BC473,Bitácora!$AN$5:$AN$1036129,BS473,Bitácora!$E$5:$E$1036129,BI473,Bitácora!$AM$5:$AM$1036129,BX482)=0," ",SUMIFS(Bitácora!$Z$5:$Z$1036129,Bitácora!$D$5:$D$1036129,BC473,Bitácora!$AN$5:$AN$1036129,BS473,Bitácora!$E$5:$E$1036129,BI473,Bitácora!$AM$5:$AM$1036129,BX482))</f>
        <v xml:space="preserve"> </v>
      </c>
      <c r="CH482" s="615"/>
      <c r="CI482" s="615"/>
      <c r="CJ482" s="615"/>
      <c r="CK482" s="605" t="str">
        <f>IF(SUMIFS(Bitácora!$AA$5:$AA$1036129,Bitácora!$D$5:$D$1036129,BC473,Bitácora!$AN$5:$AN$1036129,BS473,Bitácora!$E$5:$E$1036129,BI473,Bitácora!$AM$5:$AM$1036129,BX482)=0," ",SUMIFS(Bitácora!$AA$5:$AA$1036129,Bitácora!$D$5:$D$1036129,BC473,Bitácora!$AN$5:$AN$1036129,BS473,Bitácora!$E$5:$E$1036129,BI473,Bitácora!$AM$5:$AM$1036129,BX482))</f>
        <v xml:space="preserve"> </v>
      </c>
      <c r="CL482" s="615"/>
      <c r="CM482" s="615"/>
      <c r="CN482" s="615"/>
      <c r="CO482" s="606" t="str">
        <f>IF(SUMIFS(Bitácora!$AE$5:$AE$1036129,Bitácora!$D$5:$D$1036129,BC473,Bitácora!$AN$5:$AN$1036129,BS473,Bitácora!$E$5:$E$1036129,BI473,Bitácora!$AM$5:$AM$1036129,BX482)=0," ",SUMIFS(Bitácora!$AE$5:$AE$1036129,Bitácora!$D$5:$D$1036129,BC473,Bitácora!$AN$5:$AN$1036129,BS473,Bitácora!$E$5:$E$1036129,BI473,Bitácora!$AM$5:$AM$1036129,BX482))</f>
        <v xml:space="preserve"> </v>
      </c>
      <c r="CP482" s="606"/>
      <c r="CQ482" s="606"/>
      <c r="CR482" s="606" t="str">
        <f>IF(SUMIFS(Bitácora!$AF$5:$AF$1036129,Bitácora!$D$5:$D$1036129,BC473,Bitácora!$AN$5:$AN$1036129,BS473,Bitácora!$E$5:$E$1036129,BI473,Bitácora!$AM$5:$AM$1036129,BX482)=0," ",SUMIFS(Bitácora!$AF$5:$AF$1036129,Bitácora!$D$5:$D$1036129,BC473,Bitácora!$AN$5:$AN$1036129,BS473,Bitácora!$E$5:$E$1036129,BI473,Bitácora!$AM$5:$AM$1036129,BX482))</f>
        <v xml:space="preserve"> </v>
      </c>
      <c r="CS482" s="617"/>
      <c r="CT482" s="617"/>
      <c r="CU482" s="632"/>
      <c r="CV482" s="276"/>
      <c r="CW482" s="244"/>
      <c r="CX482" s="630"/>
      <c r="CY482" s="644" t="str">
        <f>IF(Portada!$A$1="www.fly-logics.com","N°DE VUELOS",0)</f>
        <v>N°DE VUELOS</v>
      </c>
      <c r="CZ482" s="644"/>
      <c r="DA482" s="644"/>
      <c r="DB482" s="644"/>
      <c r="DC482" s="644"/>
      <c r="DD482" s="644"/>
      <c r="DE482" s="647"/>
      <c r="DF482" s="1134" t="str">
        <f>IF(COUNTIFS(Bitácora!$D$5:$D$1036144,DB473,Bitácora!$AN$5:$AN$1036144,DR473,Bitácora!$E$5:$E$1036144,DH473)=0," ",COUNTIFS(Bitácora!$D$5:$D$1036144,DB473,Bitácora!$AN$5:$AN$1036144,DR473,Bitácora!$E$5:$E$1036144,DH473))</f>
        <v xml:space="preserve"> </v>
      </c>
      <c r="DG482" s="1135"/>
      <c r="DH482" s="1135"/>
      <c r="DI482" s="1135"/>
      <c r="DJ482" s="261"/>
      <c r="DK482" s="633" t="str">
        <f>IF(Portada!$A$1="www.fly-logics.com","DÍA",0)</f>
        <v>DÍA</v>
      </c>
      <c r="DL482" s="644"/>
      <c r="DM482" s="644"/>
      <c r="DN482" s="644"/>
      <c r="DO482" s="647"/>
      <c r="DP482" s="1136" t="str">
        <f>IF(SUMIFS(Bitácora!$T$5:$T$1036129,Bitácora!$D$5:$D$1036129,DB473,Bitácora!$AN$5:$AN$1036129,DR473,Bitácora!$E$5:$E$1036129,DH473)=0," ",SUMIFS(Bitácora!$T$5:$T$1036129,Bitácora!$D$5:$D$1036129,DB473,Bitácora!$AN$5:$AN$1036129,DR473,Bitácora!$E$5:$E$1036129,DH473))</f>
        <v xml:space="preserve"> </v>
      </c>
      <c r="DQ482" s="1137"/>
      <c r="DR482" s="1137"/>
      <c r="DS482" s="1137"/>
      <c r="DT482" s="1137"/>
      <c r="DU482" s="1137"/>
      <c r="DV482" s="15"/>
      <c r="DW482" s="613" t="str">
        <f>IF(Portada!$A$1="www.fly-logics.com","ABR",0)</f>
        <v>ABR</v>
      </c>
      <c r="DX482" s="614"/>
      <c r="DY482" s="614"/>
      <c r="DZ482" s="614"/>
      <c r="EA482" s="614"/>
      <c r="EB482" s="605" t="str">
        <f>IF(SUMIFS(Bitácora!$Y$5:$Y$1036129,Bitácora!$D$5:$D$1036129,DB473,Bitácora!$AN$5:$AN$1036129,DR473,Bitácora!$E$5:$E$1036129,DH473,Bitácora!$AM$5:$AM$1036129,DW482)=0," ",SUMIFS(Bitácora!$Y$5:$Y$1036129,Bitácora!$D$5:$D$1036129,DB473,Bitácora!$AN$5:$AN$1036129,DR473,Bitácora!$E$5:$E$1036129,DH473,Bitácora!$AM$5:$AM$1036129,DW482))</f>
        <v xml:space="preserve"> </v>
      </c>
      <c r="EC482" s="615"/>
      <c r="ED482" s="615"/>
      <c r="EE482" s="615"/>
      <c r="EF482" s="605" t="str">
        <f>IF(SUMIFS(Bitácora!$Z$5:$Z$1036129,Bitácora!$D$5:$D$1036129,DB473,Bitácora!$AN$5:$AN$1036129,DR473,Bitácora!$E$5:$E$1036129,DH473,Bitácora!$AM$5:$AM$1036129,DW482)=0," ",SUMIFS(Bitácora!$Z$5:$Z$1036129,Bitácora!$D$5:$D$1036129,DB473,Bitácora!$AN$5:$AN$1036129,DR473,Bitácora!$E$5:$E$1036129,DH473,Bitácora!$AM$5:$AM$1036129,DW482))</f>
        <v xml:space="preserve"> </v>
      </c>
      <c r="EG482" s="615"/>
      <c r="EH482" s="615"/>
      <c r="EI482" s="615"/>
      <c r="EJ482" s="605" t="str">
        <f>IF(SUMIFS(Bitácora!$AA$5:$AA$1036129,Bitácora!$D$5:$D$1036129,DB473,Bitácora!$AN$5:$AN$1036129,DR473,Bitácora!$E$5:$E$1036129,DH473,Bitácora!$AM$5:$AM$1036129,DW482)=0," ",SUMIFS(Bitácora!$AA$5:$AA$1036129,Bitácora!$D$5:$D$1036129,DB473,Bitácora!$AN$5:$AN$1036129,DR473,Bitácora!$E$5:$E$1036129,DH473,Bitácora!$AM$5:$AM$1036129,DW482))</f>
        <v xml:space="preserve"> </v>
      </c>
      <c r="EK482" s="615"/>
      <c r="EL482" s="615"/>
      <c r="EM482" s="615"/>
      <c r="EN482" s="606" t="str">
        <f>IF(SUMIFS(Bitácora!$AE$5:$AE$1036129,Bitácora!$D$5:$D$1036129,DB473,Bitácora!$AN$5:$AN$1036129,DR473,Bitácora!$E$5:$E$1036129,DH473,Bitácora!$AM$5:$AM$1036129,DW482)=0," ",SUMIFS(Bitácora!$AE$5:$AE$1036129,Bitácora!$D$5:$D$1036129,DB473,Bitácora!$AN$5:$AN$1036129,DR473,Bitácora!$E$5:$E$1036129,DH473,Bitácora!$AM$5:$AM$1036129,DW482))</f>
        <v xml:space="preserve"> </v>
      </c>
      <c r="EO482" s="606"/>
      <c r="EP482" s="606"/>
      <c r="EQ482" s="606" t="str">
        <f>IF(SUMIFS(Bitácora!$AF$5:$AF$1036129,Bitácora!$D$5:$D$1036129,DB473,Bitácora!$AN$5:$AN$1036129,DR473,Bitácora!$E$5:$E$1036129,DH473,Bitácora!$AM$5:$AM$1036129,DW482)=0," ",SUMIFS(Bitácora!$AF$5:$AF$1036129,Bitácora!$D$5:$D$1036129,DB473,Bitácora!$AN$5:$AN$1036129,DR473,Bitácora!$E$5:$E$1036129,DH473,Bitácora!$AM$5:$AM$1036129,DW482))</f>
        <v xml:space="preserve"> </v>
      </c>
      <c r="ER482" s="617"/>
      <c r="ES482" s="617"/>
      <c r="ET482" s="632"/>
      <c r="EU482" s="630"/>
      <c r="EV482" s="644" t="str">
        <f>IF(Portada!$A$1="www.fly-logics.com","N°DE VUELOS",0)</f>
        <v>N°DE VUELOS</v>
      </c>
      <c r="EW482" s="644"/>
      <c r="EX482" s="644"/>
      <c r="EY482" s="644"/>
      <c r="EZ482" s="644"/>
      <c r="FA482" s="644"/>
      <c r="FB482" s="647"/>
      <c r="FC482" s="1134" t="str">
        <f>IF(COUNTIFS(Bitácora!$D$5:$D$1036144,EY473,Bitácora!$AN$5:$AN$1036144,FO473,Bitácora!$E$5:$E$1036144,FE473)=0," ",COUNTIFS(Bitácora!$D$5:$D$1036144,EY473,Bitácora!$AN$5:$AN$1036144,FO473,Bitácora!$E$5:$E$1036144,FE473))</f>
        <v xml:space="preserve"> </v>
      </c>
      <c r="FD482" s="1135"/>
      <c r="FE482" s="1135"/>
      <c r="FF482" s="1135"/>
      <c r="FG482" s="261"/>
      <c r="FH482" s="633" t="str">
        <f>IF(Portada!$A$1="www.fly-logics.com","DÍA",0)</f>
        <v>DÍA</v>
      </c>
      <c r="FI482" s="644"/>
      <c r="FJ482" s="644"/>
      <c r="FK482" s="644"/>
      <c r="FL482" s="647"/>
      <c r="FM482" s="1136" t="str">
        <f>IF(SUMIFS(Bitácora!$T$5:$T$1036129,Bitácora!$D$5:$D$1036129,EY473,Bitácora!$AN$5:$AN$1036129,FO473,Bitácora!$E$5:$E$1036129,FE473)=0," ",SUMIFS(Bitácora!$T$5:$T$1036129,Bitácora!$D$5:$D$1036129,EY473,Bitácora!$AN$5:$AN$1036129,FO473,Bitácora!$E$5:$E$1036129,FE473))</f>
        <v xml:space="preserve"> </v>
      </c>
      <c r="FN482" s="1137"/>
      <c r="FO482" s="1137"/>
      <c r="FP482" s="1137"/>
      <c r="FQ482" s="1137"/>
      <c r="FR482" s="1137"/>
      <c r="FS482" s="15"/>
      <c r="FT482" s="613" t="str">
        <f>IF(Portada!$A$1="www.fly-logics.com","ABR",0)</f>
        <v>ABR</v>
      </c>
      <c r="FU482" s="614"/>
      <c r="FV482" s="614"/>
      <c r="FW482" s="614"/>
      <c r="FX482" s="614"/>
      <c r="FY482" s="605" t="str">
        <f>IF(SUMIFS(Bitácora!$Y$5:$Y$1036129,Bitácora!$D$5:$D$1036129,EY473,Bitácora!$AN$5:$AN$1036129,FO473,Bitácora!$E$5:$E$1036129,FE473,Bitácora!$AM$5:$AM$1036129,FT482)=0," ",SUMIFS(Bitácora!$Y$5:$Y$1036129,Bitácora!$D$5:$D$1036129,EY473,Bitácora!$AN$5:$AN$1036129,FO473,Bitácora!$E$5:$E$1036129,FE473,Bitácora!$AM$5:$AM$1036129,FT482))</f>
        <v xml:space="preserve"> </v>
      </c>
      <c r="FZ482" s="615"/>
      <c r="GA482" s="615"/>
      <c r="GB482" s="615"/>
      <c r="GC482" s="605" t="str">
        <f>IF(SUMIFS(Bitácora!$Z$5:$Z$1036129,Bitácora!$D$5:$D$1036129,EY473,Bitácora!$AN$5:$AN$1036129,FO473,Bitácora!$E$5:$E$1036129,FE473,Bitácora!$AM$5:$AM$1036129,FT482)=0," ",SUMIFS(Bitácora!$Z$5:$Z$1036129,Bitácora!$D$5:$D$1036129,EY473,Bitácora!$AN$5:$AN$1036129,FO473,Bitácora!$E$5:$E$1036129,FE473,Bitácora!$AM$5:$AM$1036129,FT482))</f>
        <v xml:space="preserve"> </v>
      </c>
      <c r="GD482" s="615"/>
      <c r="GE482" s="615"/>
      <c r="GF482" s="615"/>
      <c r="GG482" s="605" t="str">
        <f>IF(SUMIFS(Bitácora!$AA$5:$AA$1036129,Bitácora!$D$5:$D$1036129,EY473,Bitácora!$AN$5:$AN$1036129,FO473,Bitácora!$E$5:$E$1036129,FE473,Bitácora!$AM$5:$AM$1036129,FT482)=0," ",SUMIFS(Bitácora!$AA$5:$AA$1036129,Bitácora!$D$5:$D$1036129,EY473,Bitácora!$AN$5:$AN$1036129,FO473,Bitácora!$E$5:$E$1036129,FE473,Bitácora!$AM$5:$AM$1036129,FT482))</f>
        <v xml:space="preserve"> </v>
      </c>
      <c r="GH482" s="615"/>
      <c r="GI482" s="615"/>
      <c r="GJ482" s="615"/>
      <c r="GK482" s="606" t="str">
        <f>IF(SUMIFS(Bitácora!$AE$5:$AE$1036129,Bitácora!$D$5:$D$1036129,EY473,Bitácora!$AN$5:$AN$1036129,FO473,Bitácora!$E$5:$E$1036129,FE473,Bitácora!$AM$5:$AM$1036129,FT482)=0," ",SUMIFS(Bitácora!$AE$5:$AE$1036129,Bitácora!$D$5:$D$1036129,EY473,Bitácora!$AN$5:$AN$1036129,FO473,Bitácora!$E$5:$E$1036129,FE473,Bitácora!$AM$5:$AM$1036129,FT482))</f>
        <v xml:space="preserve"> </v>
      </c>
      <c r="GL482" s="606"/>
      <c r="GM482" s="606"/>
      <c r="GN482" s="606" t="str">
        <f>IF(SUMIFS(Bitácora!$AF$5:$AF$1036129,Bitácora!$D$5:$D$1036129,EY473,Bitácora!$AN$5:$AN$1036129,FO473,Bitácora!$E$5:$E$1036129,FE473,Bitácora!$AM$5:$AM$1036129,FT482)=0," ",SUMIFS(Bitácora!$AF$5:$AF$1036129,Bitácora!$D$5:$D$1036129,EY473,Bitácora!$AN$5:$AN$1036129,FO473,Bitácora!$E$5:$E$1036129,FE473,Bitácora!$AM$5:$AM$1036129,FT482))</f>
        <v xml:space="preserve"> </v>
      </c>
      <c r="GO482" s="617"/>
      <c r="GP482" s="617"/>
      <c r="GQ482" s="632"/>
      <c r="GR482" s="6"/>
    </row>
    <row r="483" spans="1:200" ht="5.25" customHeight="1" x14ac:dyDescent="0.25">
      <c r="A483" s="244"/>
      <c r="B483" s="630"/>
      <c r="C483" s="644"/>
      <c r="D483" s="644"/>
      <c r="E483" s="644"/>
      <c r="F483" s="644"/>
      <c r="G483" s="644"/>
      <c r="H483" s="644"/>
      <c r="I483" s="647"/>
      <c r="J483" s="1134"/>
      <c r="K483" s="1135"/>
      <c r="L483" s="1135"/>
      <c r="M483" s="1135"/>
      <c r="N483" s="625"/>
      <c r="O483" s="625"/>
      <c r="P483" s="625"/>
      <c r="Q483" s="625"/>
      <c r="R483" s="625"/>
      <c r="S483" s="625"/>
      <c r="T483" s="625"/>
      <c r="U483" s="625"/>
      <c r="V483" s="625"/>
      <c r="W483" s="625"/>
      <c r="X483" s="625"/>
      <c r="Y483" s="625"/>
      <c r="Z483" s="15"/>
      <c r="AA483" s="614"/>
      <c r="AB483" s="614"/>
      <c r="AC483" s="614"/>
      <c r="AD483" s="614"/>
      <c r="AE483" s="614"/>
      <c r="AF483" s="615"/>
      <c r="AG483" s="616"/>
      <c r="AH483" s="616"/>
      <c r="AI483" s="615"/>
      <c r="AJ483" s="615"/>
      <c r="AK483" s="616"/>
      <c r="AL483" s="616"/>
      <c r="AM483" s="615"/>
      <c r="AN483" s="615"/>
      <c r="AO483" s="616"/>
      <c r="AP483" s="616"/>
      <c r="AQ483" s="615"/>
      <c r="AR483" s="606"/>
      <c r="AS483" s="606"/>
      <c r="AT483" s="606"/>
      <c r="AU483" s="617"/>
      <c r="AV483" s="618"/>
      <c r="AW483" s="617"/>
      <c r="AX483" s="632"/>
      <c r="AY483" s="630"/>
      <c r="AZ483" s="644"/>
      <c r="BA483" s="644"/>
      <c r="BB483" s="644"/>
      <c r="BC483" s="644"/>
      <c r="BD483" s="644"/>
      <c r="BE483" s="644"/>
      <c r="BF483" s="647"/>
      <c r="BG483" s="1134"/>
      <c r="BH483" s="1135"/>
      <c r="BI483" s="1135"/>
      <c r="BJ483" s="1135"/>
      <c r="BK483" s="625"/>
      <c r="BL483" s="625"/>
      <c r="BM483" s="625"/>
      <c r="BN483" s="625"/>
      <c r="BO483" s="625"/>
      <c r="BP483" s="625"/>
      <c r="BQ483" s="625"/>
      <c r="BR483" s="625"/>
      <c r="BS483" s="625"/>
      <c r="BT483" s="625"/>
      <c r="BU483" s="625"/>
      <c r="BV483" s="625"/>
      <c r="BW483" s="15"/>
      <c r="BX483" s="614"/>
      <c r="BY483" s="614"/>
      <c r="BZ483" s="614"/>
      <c r="CA483" s="614"/>
      <c r="CB483" s="614"/>
      <c r="CC483" s="615"/>
      <c r="CD483" s="616"/>
      <c r="CE483" s="616"/>
      <c r="CF483" s="615"/>
      <c r="CG483" s="615"/>
      <c r="CH483" s="616"/>
      <c r="CI483" s="616"/>
      <c r="CJ483" s="615"/>
      <c r="CK483" s="615"/>
      <c r="CL483" s="616"/>
      <c r="CM483" s="616"/>
      <c r="CN483" s="615"/>
      <c r="CO483" s="606"/>
      <c r="CP483" s="606"/>
      <c r="CQ483" s="606"/>
      <c r="CR483" s="617"/>
      <c r="CS483" s="618"/>
      <c r="CT483" s="617"/>
      <c r="CU483" s="632"/>
      <c r="CV483" s="276"/>
      <c r="CW483" s="244"/>
      <c r="CX483" s="630"/>
      <c r="CY483" s="644"/>
      <c r="CZ483" s="644"/>
      <c r="DA483" s="644"/>
      <c r="DB483" s="644"/>
      <c r="DC483" s="644"/>
      <c r="DD483" s="644"/>
      <c r="DE483" s="647"/>
      <c r="DF483" s="1134"/>
      <c r="DG483" s="1135"/>
      <c r="DH483" s="1135"/>
      <c r="DI483" s="1135"/>
      <c r="DJ483" s="625"/>
      <c r="DK483" s="625"/>
      <c r="DL483" s="625"/>
      <c r="DM483" s="625"/>
      <c r="DN483" s="625"/>
      <c r="DO483" s="625"/>
      <c r="DP483" s="625"/>
      <c r="DQ483" s="625"/>
      <c r="DR483" s="625"/>
      <c r="DS483" s="625"/>
      <c r="DT483" s="625"/>
      <c r="DU483" s="625"/>
      <c r="DV483" s="15"/>
      <c r="DW483" s="614"/>
      <c r="DX483" s="614"/>
      <c r="DY483" s="614"/>
      <c r="DZ483" s="614"/>
      <c r="EA483" s="614"/>
      <c r="EB483" s="615"/>
      <c r="EC483" s="616"/>
      <c r="ED483" s="616"/>
      <c r="EE483" s="615"/>
      <c r="EF483" s="615"/>
      <c r="EG483" s="616"/>
      <c r="EH483" s="616"/>
      <c r="EI483" s="615"/>
      <c r="EJ483" s="615"/>
      <c r="EK483" s="616"/>
      <c r="EL483" s="616"/>
      <c r="EM483" s="615"/>
      <c r="EN483" s="606"/>
      <c r="EO483" s="606"/>
      <c r="EP483" s="606"/>
      <c r="EQ483" s="617"/>
      <c r="ER483" s="618"/>
      <c r="ES483" s="617"/>
      <c r="ET483" s="632"/>
      <c r="EU483" s="630"/>
      <c r="EV483" s="644"/>
      <c r="EW483" s="644"/>
      <c r="EX483" s="644"/>
      <c r="EY483" s="644"/>
      <c r="EZ483" s="644"/>
      <c r="FA483" s="644"/>
      <c r="FB483" s="647"/>
      <c r="FC483" s="1134"/>
      <c r="FD483" s="1135"/>
      <c r="FE483" s="1135"/>
      <c r="FF483" s="1135"/>
      <c r="FG483" s="625"/>
      <c r="FH483" s="625"/>
      <c r="FI483" s="625"/>
      <c r="FJ483" s="625"/>
      <c r="FK483" s="625"/>
      <c r="FL483" s="625"/>
      <c r="FM483" s="625"/>
      <c r="FN483" s="625"/>
      <c r="FO483" s="625"/>
      <c r="FP483" s="625"/>
      <c r="FQ483" s="625"/>
      <c r="FR483" s="625"/>
      <c r="FS483" s="15"/>
      <c r="FT483" s="614"/>
      <c r="FU483" s="614"/>
      <c r="FV483" s="614"/>
      <c r="FW483" s="614"/>
      <c r="FX483" s="614"/>
      <c r="FY483" s="615"/>
      <c r="FZ483" s="616"/>
      <c r="GA483" s="616"/>
      <c r="GB483" s="615"/>
      <c r="GC483" s="615"/>
      <c r="GD483" s="616"/>
      <c r="GE483" s="616"/>
      <c r="GF483" s="615"/>
      <c r="GG483" s="615"/>
      <c r="GH483" s="616"/>
      <c r="GI483" s="616"/>
      <c r="GJ483" s="615"/>
      <c r="GK483" s="606"/>
      <c r="GL483" s="606"/>
      <c r="GM483" s="606"/>
      <c r="GN483" s="617"/>
      <c r="GO483" s="618"/>
      <c r="GP483" s="617"/>
      <c r="GQ483" s="632"/>
      <c r="GR483" s="6"/>
    </row>
    <row r="484" spans="1:200" ht="5.25" customHeight="1" x14ac:dyDescent="0.25">
      <c r="A484" s="244"/>
      <c r="B484" s="630"/>
      <c r="C484" s="625"/>
      <c r="D484" s="625"/>
      <c r="E484" s="625"/>
      <c r="F484" s="625"/>
      <c r="G484" s="625"/>
      <c r="H484" s="625"/>
      <c r="I484" s="625"/>
      <c r="J484" s="625"/>
      <c r="K484" s="625"/>
      <c r="L484" s="625"/>
      <c r="M484" s="625"/>
      <c r="N484" s="625"/>
      <c r="O484" s="1138" t="str">
        <f>IF(Portada!$A$1="www.fly-logics.com","NOCHE",0)</f>
        <v>NOCHE</v>
      </c>
      <c r="P484" s="1139"/>
      <c r="Q484" s="1139"/>
      <c r="R484" s="1139"/>
      <c r="S484" s="1139"/>
      <c r="T484" s="1140" t="str">
        <f>IF(SUMIFS(Bitácora!$U$5:$U$1036129,Bitácora!$D$5:$D$1036129,F473,Bitácora!$AN$5:$AN$1036129,V473,Bitácora!$E$5:$E$1036129,L473)=0," ",SUMIFS(Bitácora!$U$5:$U$1036129,Bitácora!$D$5:$D$1036129,F473,Bitácora!$AN$5:$AN$1036129,V473,Bitácora!$E$5:$E$1036129,L473))</f>
        <v xml:space="preserve"> </v>
      </c>
      <c r="U484" s="1140"/>
      <c r="V484" s="1140"/>
      <c r="W484" s="1140"/>
      <c r="X484" s="1140"/>
      <c r="Y484" s="1136"/>
      <c r="Z484" s="15"/>
      <c r="AA484" s="614"/>
      <c r="AB484" s="614"/>
      <c r="AC484" s="614"/>
      <c r="AD484" s="614"/>
      <c r="AE484" s="614"/>
      <c r="AF484" s="615"/>
      <c r="AG484" s="615"/>
      <c r="AH484" s="615"/>
      <c r="AI484" s="615"/>
      <c r="AJ484" s="615"/>
      <c r="AK484" s="615"/>
      <c r="AL484" s="615"/>
      <c r="AM484" s="615"/>
      <c r="AN484" s="615"/>
      <c r="AO484" s="615"/>
      <c r="AP484" s="615"/>
      <c r="AQ484" s="615"/>
      <c r="AR484" s="606"/>
      <c r="AS484" s="606"/>
      <c r="AT484" s="606"/>
      <c r="AU484" s="617"/>
      <c r="AV484" s="617"/>
      <c r="AW484" s="617"/>
      <c r="AX484" s="632"/>
      <c r="AY484" s="630"/>
      <c r="AZ484" s="625"/>
      <c r="BA484" s="625"/>
      <c r="BB484" s="625"/>
      <c r="BC484" s="625"/>
      <c r="BD484" s="625"/>
      <c r="BE484" s="625"/>
      <c r="BF484" s="625"/>
      <c r="BG484" s="625"/>
      <c r="BH484" s="625"/>
      <c r="BI484" s="625"/>
      <c r="BJ484" s="625"/>
      <c r="BK484" s="625"/>
      <c r="BL484" s="1138" t="str">
        <f>IF(Portada!$A$1="www.fly-logics.com","NOCHE",0)</f>
        <v>NOCHE</v>
      </c>
      <c r="BM484" s="1139"/>
      <c r="BN484" s="1139"/>
      <c r="BO484" s="1139"/>
      <c r="BP484" s="1139"/>
      <c r="BQ484" s="1140" t="str">
        <f>IF(SUMIFS(Bitácora!$U$5:$U$1036129,Bitácora!$D$5:$D$1036129,BC473,Bitácora!$AN$5:$AN$1036129,BS473,Bitácora!$E$5:$E$1036129,BI473)=0," ",SUMIFS(Bitácora!$U$5:$U$1036129,Bitácora!$D$5:$D$1036129,BC473,Bitácora!$AN$5:$AN$1036129,BS473,Bitácora!$E$5:$E$1036129,BI473))</f>
        <v xml:space="preserve"> </v>
      </c>
      <c r="BR484" s="1140"/>
      <c r="BS484" s="1140"/>
      <c r="BT484" s="1140"/>
      <c r="BU484" s="1140"/>
      <c r="BV484" s="1136"/>
      <c r="BW484" s="15"/>
      <c r="BX484" s="614"/>
      <c r="BY484" s="614"/>
      <c r="BZ484" s="614"/>
      <c r="CA484" s="614"/>
      <c r="CB484" s="614"/>
      <c r="CC484" s="615"/>
      <c r="CD484" s="615"/>
      <c r="CE484" s="615"/>
      <c r="CF484" s="615"/>
      <c r="CG484" s="615"/>
      <c r="CH484" s="615"/>
      <c r="CI484" s="615"/>
      <c r="CJ484" s="615"/>
      <c r="CK484" s="615"/>
      <c r="CL484" s="615"/>
      <c r="CM484" s="615"/>
      <c r="CN484" s="615"/>
      <c r="CO484" s="606"/>
      <c r="CP484" s="606"/>
      <c r="CQ484" s="606"/>
      <c r="CR484" s="617"/>
      <c r="CS484" s="617"/>
      <c r="CT484" s="617"/>
      <c r="CU484" s="632"/>
      <c r="CV484" s="276"/>
      <c r="CW484" s="244"/>
      <c r="CX484" s="630"/>
      <c r="CY484" s="625"/>
      <c r="CZ484" s="625"/>
      <c r="DA484" s="625"/>
      <c r="DB484" s="625"/>
      <c r="DC484" s="625"/>
      <c r="DD484" s="625"/>
      <c r="DE484" s="625"/>
      <c r="DF484" s="625"/>
      <c r="DG484" s="625"/>
      <c r="DH484" s="625"/>
      <c r="DI484" s="625"/>
      <c r="DJ484" s="625"/>
      <c r="DK484" s="1138" t="str">
        <f>IF(Portada!$A$1="www.fly-logics.com","NOCHE",0)</f>
        <v>NOCHE</v>
      </c>
      <c r="DL484" s="1139"/>
      <c r="DM484" s="1139"/>
      <c r="DN484" s="1139"/>
      <c r="DO484" s="1139"/>
      <c r="DP484" s="1140" t="str">
        <f>IF(SUMIFS(Bitácora!$U$5:$U$1036129,Bitácora!$D$5:$D$1036129,DB473,Bitácora!$AN$5:$AN$1036129,DR473,Bitácora!$E$5:$E$1036129,DH473)=0," ",SUMIFS(Bitácora!$U$5:$U$1036129,Bitácora!$D$5:$D$1036129,DB473,Bitácora!$AN$5:$AN$1036129,DR473,Bitácora!$E$5:$E$1036129,DH473))</f>
        <v xml:space="preserve"> </v>
      </c>
      <c r="DQ484" s="1140"/>
      <c r="DR484" s="1140"/>
      <c r="DS484" s="1140"/>
      <c r="DT484" s="1140"/>
      <c r="DU484" s="1136"/>
      <c r="DV484" s="15"/>
      <c r="DW484" s="614"/>
      <c r="DX484" s="614"/>
      <c r="DY484" s="614"/>
      <c r="DZ484" s="614"/>
      <c r="EA484" s="614"/>
      <c r="EB484" s="615"/>
      <c r="EC484" s="615"/>
      <c r="ED484" s="615"/>
      <c r="EE484" s="615"/>
      <c r="EF484" s="615"/>
      <c r="EG484" s="615"/>
      <c r="EH484" s="615"/>
      <c r="EI484" s="615"/>
      <c r="EJ484" s="615"/>
      <c r="EK484" s="615"/>
      <c r="EL484" s="615"/>
      <c r="EM484" s="615"/>
      <c r="EN484" s="606"/>
      <c r="EO484" s="606"/>
      <c r="EP484" s="606"/>
      <c r="EQ484" s="617"/>
      <c r="ER484" s="617"/>
      <c r="ES484" s="617"/>
      <c r="ET484" s="632"/>
      <c r="EU484" s="630"/>
      <c r="EV484" s="625"/>
      <c r="EW484" s="625"/>
      <c r="EX484" s="625"/>
      <c r="EY484" s="625"/>
      <c r="EZ484" s="625"/>
      <c r="FA484" s="625"/>
      <c r="FB484" s="625"/>
      <c r="FC484" s="625"/>
      <c r="FD484" s="625"/>
      <c r="FE484" s="625"/>
      <c r="FF484" s="625"/>
      <c r="FG484" s="625"/>
      <c r="FH484" s="1138" t="str">
        <f>IF(Portada!$A$1="www.fly-logics.com","NOCHE",0)</f>
        <v>NOCHE</v>
      </c>
      <c r="FI484" s="1139"/>
      <c r="FJ484" s="1139"/>
      <c r="FK484" s="1139"/>
      <c r="FL484" s="1139"/>
      <c r="FM484" s="1140" t="str">
        <f>IF(SUMIFS(Bitácora!$U$5:$U$1036129,Bitácora!$D$5:$D$1036129,EY473,Bitácora!$AN$5:$AN$1036129,FO473,Bitácora!$E$5:$E$1036129,FE473)=0," ",SUMIFS(Bitácora!$U$5:$U$1036129,Bitácora!$D$5:$D$1036129,EY473,Bitácora!$AN$5:$AN$1036129,FO473,Bitácora!$E$5:$E$1036129,FE473))</f>
        <v xml:space="preserve"> </v>
      </c>
      <c r="FN484" s="1140"/>
      <c r="FO484" s="1140"/>
      <c r="FP484" s="1140"/>
      <c r="FQ484" s="1140"/>
      <c r="FR484" s="1136"/>
      <c r="FS484" s="15"/>
      <c r="FT484" s="614"/>
      <c r="FU484" s="614"/>
      <c r="FV484" s="614"/>
      <c r="FW484" s="614"/>
      <c r="FX484" s="614"/>
      <c r="FY484" s="615"/>
      <c r="FZ484" s="615"/>
      <c r="GA484" s="615"/>
      <c r="GB484" s="615"/>
      <c r="GC484" s="615"/>
      <c r="GD484" s="615"/>
      <c r="GE484" s="615"/>
      <c r="GF484" s="615"/>
      <c r="GG484" s="615"/>
      <c r="GH484" s="615"/>
      <c r="GI484" s="615"/>
      <c r="GJ484" s="615"/>
      <c r="GK484" s="606"/>
      <c r="GL484" s="606"/>
      <c r="GM484" s="606"/>
      <c r="GN484" s="617"/>
      <c r="GO484" s="617"/>
      <c r="GP484" s="617"/>
      <c r="GQ484" s="632"/>
      <c r="GR484" s="6"/>
    </row>
    <row r="485" spans="1:200" ht="5.25" customHeight="1" x14ac:dyDescent="0.25">
      <c r="A485" s="244"/>
      <c r="B485" s="630"/>
      <c r="C485" s="633" t="str">
        <f>IF(Portada!$A$1="www.fly-logics.com","SOLO",0)</f>
        <v>SOLO</v>
      </c>
      <c r="D485" s="644"/>
      <c r="E485" s="644"/>
      <c r="F485" s="644"/>
      <c r="G485" s="647"/>
      <c r="H485" s="1136" t="str">
        <f>IF(SUMIFS(Bitácora!$X$5:$X$1036129,Bitácora!$D$5:$D$1036129,F473,Bitácora!$AN$5:$AN$1036129,V473,Bitácora!$E$5:$E$1036129,L473)=0," ",SUMIFS(Bitácora!$X$5:$X$1036129,Bitácora!$D$5:$D$1036129,F473,Bitácora!$AN$5:$AN$1036129,V473,Bitácora!$E$5:$E$1036129,L473))</f>
        <v xml:space="preserve"> </v>
      </c>
      <c r="I485" s="1137"/>
      <c r="J485" s="1137"/>
      <c r="K485" s="1137"/>
      <c r="L485" s="1137"/>
      <c r="M485" s="1137"/>
      <c r="N485" s="625"/>
      <c r="O485" s="647"/>
      <c r="P485" s="1139"/>
      <c r="Q485" s="1139"/>
      <c r="R485" s="1139"/>
      <c r="S485" s="1139"/>
      <c r="T485" s="1140"/>
      <c r="U485" s="1140"/>
      <c r="V485" s="1140"/>
      <c r="W485" s="1140"/>
      <c r="X485" s="1140"/>
      <c r="Y485" s="1136"/>
      <c r="Z485" s="15"/>
      <c r="AA485" s="613" t="str">
        <f>IF(Portada!$A$1="www.fly-logics.com","MAY",0)</f>
        <v>MAY</v>
      </c>
      <c r="AB485" s="614"/>
      <c r="AC485" s="614"/>
      <c r="AD485" s="614"/>
      <c r="AE485" s="614"/>
      <c r="AF485" s="605" t="str">
        <f>IF(SUMIFS(Bitácora!$Y$5:$Y$1036129,Bitácora!$D$5:$D$1036129,F473,Bitácora!$AN$5:$AN$1036129,V473,Bitácora!$E$5:$E$1036129,L473,Bitácora!$AM$5:$AM$1036129,AA485)=0," ",SUMIFS(Bitácora!$Y$5:$Y$1036129,Bitácora!$D$5:$D$1036129,F473,Bitácora!$AN$5:$AN$1036129,V473,Bitácora!$E$5:$E$1036129,L473,Bitácora!$AM$5:$AM$1036129,AA485))</f>
        <v xml:space="preserve"> </v>
      </c>
      <c r="AG485" s="615"/>
      <c r="AH485" s="615"/>
      <c r="AI485" s="615"/>
      <c r="AJ485" s="605" t="str">
        <f>IF(SUMIFS(Bitácora!$Z$5:$Z$1036129,Bitácora!$D$5:$D$1036129,F473,Bitácora!$AN$5:$AN$1036129,V473,Bitácora!$E$5:$E$1036129,L473,Bitácora!$AM$5:$AM$1036129,AA485)=0," ",SUMIFS(Bitácora!$Z$5:$Z$1036129,Bitácora!$D$5:$D$1036129,F473,Bitácora!$AN$5:$AN$1036129,V473,Bitácora!$E$5:$E$1036129,L473,Bitácora!$AM$5:$AM$1036129,AA485))</f>
        <v xml:space="preserve"> </v>
      </c>
      <c r="AK485" s="615"/>
      <c r="AL485" s="615"/>
      <c r="AM485" s="615"/>
      <c r="AN485" s="605" t="str">
        <f>IF(SUMIFS(Bitácora!$AA$5:$AA$1036129,Bitácora!$D$5:$D$1036129,F473,Bitácora!$AN$5:$AN$1036129,V473,Bitácora!$E$5:$E$1036129,L473,Bitácora!$AM$5:$AM$1036129,AA485)=0," ",SUMIFS(Bitácora!$AA$5:$AA$1036129,Bitácora!$D$5:$D$1036129,F473,Bitácora!$AN$5:$AN$1036129,V473,Bitácora!$E$5:$E$1036129,L473,Bitácora!$AM$5:$AM$1036129,AA485))</f>
        <v xml:space="preserve"> </v>
      </c>
      <c r="AO485" s="615"/>
      <c r="AP485" s="615"/>
      <c r="AQ485" s="615"/>
      <c r="AR485" s="606" t="str">
        <f>IF(SUMIFS(Bitácora!$AE$5:$AE$1036129,Bitácora!$D$5:$D$1036129,F473,Bitácora!$AN$5:$AN$1036129,V473,Bitácora!$E$5:$E$1036129,L473,Bitácora!$AM$5:$AM$1036129,AA485)=0," ",SUMIFS(Bitácora!$AE$5:$AE$1036129,Bitácora!$D$5:$D$1036129,F473,Bitácora!$AN$5:$AN$1036129,V473,Bitácora!$E$5:$E$1036129,L473,Bitácora!$AM$5:$AM$1036129,AA485))</f>
        <v xml:space="preserve"> </v>
      </c>
      <c r="AS485" s="606"/>
      <c r="AT485" s="606"/>
      <c r="AU485" s="606" t="str">
        <f>IF(SUMIFS(Bitácora!$AF$5:$AF$1036129,Bitácora!$D$5:$D$1036129,F473,Bitácora!$AN$5:$AN$1036129,V473,Bitácora!$E$5:$E$1036129,L473,Bitácora!$AM$5:$AM$1036129,AA485)=0," ",SUMIFS(Bitácora!$AF$5:$AF$1036129,Bitácora!$D$5:$D$1036129,F473,Bitácora!$AN$5:$AN$1036129,V473,Bitácora!$E$5:$E$1036129,L473,Bitácora!$AM$5:$AM$1036129,AA485))</f>
        <v xml:space="preserve"> </v>
      </c>
      <c r="AV485" s="617"/>
      <c r="AW485" s="617"/>
      <c r="AX485" s="632"/>
      <c r="AY485" s="630"/>
      <c r="AZ485" s="633" t="str">
        <f>IF(Portada!$A$1="www.fly-logics.com","SOLO",0)</f>
        <v>SOLO</v>
      </c>
      <c r="BA485" s="644"/>
      <c r="BB485" s="644"/>
      <c r="BC485" s="644"/>
      <c r="BD485" s="647"/>
      <c r="BE485" s="1136" t="str">
        <f>IF(SUMIFS(Bitácora!$X$5:$X$1036129,Bitácora!$D$5:$D$1036129,BC473,Bitácora!$AN$5:$AN$1036129,BS473,Bitácora!$E$5:$E$1036129,BI473)=0," ",SUMIFS(Bitácora!$X$5:$X$1036129,Bitácora!$D$5:$D$1036129,BC473,Bitácora!$AN$5:$AN$1036129,BS473,Bitácora!$E$5:$E$1036129,BI473))</f>
        <v xml:space="preserve"> </v>
      </c>
      <c r="BF485" s="1137"/>
      <c r="BG485" s="1137"/>
      <c r="BH485" s="1137"/>
      <c r="BI485" s="1137"/>
      <c r="BJ485" s="1137"/>
      <c r="BK485" s="625"/>
      <c r="BL485" s="647"/>
      <c r="BM485" s="1139"/>
      <c r="BN485" s="1139"/>
      <c r="BO485" s="1139"/>
      <c r="BP485" s="1139"/>
      <c r="BQ485" s="1140"/>
      <c r="BR485" s="1140"/>
      <c r="BS485" s="1140"/>
      <c r="BT485" s="1140"/>
      <c r="BU485" s="1140"/>
      <c r="BV485" s="1136"/>
      <c r="BW485" s="15"/>
      <c r="BX485" s="613" t="str">
        <f>IF(Portada!$A$1="www.fly-logics.com","MAY",0)</f>
        <v>MAY</v>
      </c>
      <c r="BY485" s="614"/>
      <c r="BZ485" s="614"/>
      <c r="CA485" s="614"/>
      <c r="CB485" s="614"/>
      <c r="CC485" s="605" t="str">
        <f>IF(SUMIFS(Bitácora!$Y$5:$Y$1036129,Bitácora!$D$5:$D$1036129,BC473,Bitácora!$AN$5:$AN$1036129,BS473,Bitácora!$E$5:$E$1036129,BI473,Bitácora!$AM$5:$AM$1036129,BX485)=0," ",SUMIFS(Bitácora!$Y$5:$Y$1036129,Bitácora!$D$5:$D$1036129,BC473,Bitácora!$AN$5:$AN$1036129,BS473,Bitácora!$E$5:$E$1036129,BI473,Bitácora!$AM$5:$AM$1036129,BX485))</f>
        <v xml:space="preserve"> </v>
      </c>
      <c r="CD485" s="615"/>
      <c r="CE485" s="615"/>
      <c r="CF485" s="615"/>
      <c r="CG485" s="605" t="str">
        <f>IF(SUMIFS(Bitácora!$Z$5:$Z$1036129,Bitácora!$D$5:$D$1036129,BC473,Bitácora!$AN$5:$AN$1036129,BS473,Bitácora!$E$5:$E$1036129,BI473,Bitácora!$AM$5:$AM$1036129,BX485)=0," ",SUMIFS(Bitácora!$Z$5:$Z$1036129,Bitácora!$D$5:$D$1036129,BC473,Bitácora!$AN$5:$AN$1036129,BS473,Bitácora!$E$5:$E$1036129,BI473,Bitácora!$AM$5:$AM$1036129,BX485))</f>
        <v xml:space="preserve"> </v>
      </c>
      <c r="CH485" s="615"/>
      <c r="CI485" s="615"/>
      <c r="CJ485" s="615"/>
      <c r="CK485" s="605" t="str">
        <f>IF(SUMIFS(Bitácora!$AA$5:$AA$1036129,Bitácora!$D$5:$D$1036129,BC473,Bitácora!$AN$5:$AN$1036129,BS473,Bitácora!$E$5:$E$1036129,BI473,Bitácora!$AM$5:$AM$1036129,BX485)=0," ",SUMIFS(Bitácora!$AA$5:$AA$1036129,Bitácora!$D$5:$D$1036129,BC473,Bitácora!$AN$5:$AN$1036129,BS473,Bitácora!$E$5:$E$1036129,BI473,Bitácora!$AM$5:$AM$1036129,BX485))</f>
        <v xml:space="preserve"> </v>
      </c>
      <c r="CL485" s="615"/>
      <c r="CM485" s="615"/>
      <c r="CN485" s="615"/>
      <c r="CO485" s="606" t="str">
        <f>IF(SUMIFS(Bitácora!$AE$5:$AE$1036129,Bitácora!$D$5:$D$1036129,BC473,Bitácora!$AN$5:$AN$1036129,BS473,Bitácora!$E$5:$E$1036129,BI473,Bitácora!$AM$5:$AM$1036129,BX485)=0," ",SUMIFS(Bitácora!$AE$5:$AE$1036129,Bitácora!$D$5:$D$1036129,BC473,Bitácora!$AN$5:$AN$1036129,BS473,Bitácora!$E$5:$E$1036129,BI473,Bitácora!$AM$5:$AM$1036129,BX485))</f>
        <v xml:space="preserve"> </v>
      </c>
      <c r="CP485" s="606"/>
      <c r="CQ485" s="606"/>
      <c r="CR485" s="606" t="str">
        <f>IF(SUMIFS(Bitácora!$AF$5:$AF$1036129,Bitácora!$D$5:$D$1036129,BC473,Bitácora!$AN$5:$AN$1036129,BS473,Bitácora!$E$5:$E$1036129,BI473,Bitácora!$AM$5:$AM$1036129,BX485)=0," ",SUMIFS(Bitácora!$AF$5:$AF$1036129,Bitácora!$D$5:$D$1036129,BC473,Bitácora!$AN$5:$AN$1036129,BS473,Bitácora!$E$5:$E$1036129,BI473,Bitácora!$AM$5:$AM$1036129,BX485))</f>
        <v xml:space="preserve"> </v>
      </c>
      <c r="CS485" s="617"/>
      <c r="CT485" s="617"/>
      <c r="CU485" s="632"/>
      <c r="CV485" s="276"/>
      <c r="CW485" s="244"/>
      <c r="CX485" s="630"/>
      <c r="CY485" s="633" t="str">
        <f>IF(Portada!$A$1="www.fly-logics.com","SOLO",0)</f>
        <v>SOLO</v>
      </c>
      <c r="CZ485" s="644"/>
      <c r="DA485" s="644"/>
      <c r="DB485" s="644"/>
      <c r="DC485" s="647"/>
      <c r="DD485" s="1136" t="str">
        <f>IF(SUMIFS(Bitácora!$X$5:$X$1036129,Bitácora!$D$5:$D$1036129,DB473,Bitácora!$AN$5:$AN$1036129,DR473,Bitácora!$E$5:$E$1036129,DH473)=0," ",SUMIFS(Bitácora!$X$5:$X$1036129,Bitácora!$D$5:$D$1036129,DB473,Bitácora!$AN$5:$AN$1036129,DR473,Bitácora!$E$5:$E$1036129,DH473))</f>
        <v xml:space="preserve"> </v>
      </c>
      <c r="DE485" s="1137"/>
      <c r="DF485" s="1137"/>
      <c r="DG485" s="1137"/>
      <c r="DH485" s="1137"/>
      <c r="DI485" s="1137"/>
      <c r="DJ485" s="625"/>
      <c r="DK485" s="647"/>
      <c r="DL485" s="1139"/>
      <c r="DM485" s="1139"/>
      <c r="DN485" s="1139"/>
      <c r="DO485" s="1139"/>
      <c r="DP485" s="1140"/>
      <c r="DQ485" s="1140"/>
      <c r="DR485" s="1140"/>
      <c r="DS485" s="1140"/>
      <c r="DT485" s="1140"/>
      <c r="DU485" s="1136"/>
      <c r="DV485" s="15"/>
      <c r="DW485" s="613" t="str">
        <f>IF(Portada!$A$1="www.fly-logics.com","MAY",0)</f>
        <v>MAY</v>
      </c>
      <c r="DX485" s="614"/>
      <c r="DY485" s="614"/>
      <c r="DZ485" s="614"/>
      <c r="EA485" s="614"/>
      <c r="EB485" s="605" t="str">
        <f>IF(SUMIFS(Bitácora!$Y$5:$Y$1036129,Bitácora!$D$5:$D$1036129,DB473,Bitácora!$AN$5:$AN$1036129,DR473,Bitácora!$E$5:$E$1036129,DH473,Bitácora!$AM$5:$AM$1036129,DW485)=0," ",SUMIFS(Bitácora!$Y$5:$Y$1036129,Bitácora!$D$5:$D$1036129,DB473,Bitácora!$AN$5:$AN$1036129,DR473,Bitácora!$E$5:$E$1036129,DH473,Bitácora!$AM$5:$AM$1036129,DW485))</f>
        <v xml:space="preserve"> </v>
      </c>
      <c r="EC485" s="615"/>
      <c r="ED485" s="615"/>
      <c r="EE485" s="615"/>
      <c r="EF485" s="605" t="str">
        <f>IF(SUMIFS(Bitácora!$Z$5:$Z$1036129,Bitácora!$D$5:$D$1036129,DB473,Bitácora!$AN$5:$AN$1036129,DR473,Bitácora!$E$5:$E$1036129,DH473,Bitácora!$AM$5:$AM$1036129,DW485)=0," ",SUMIFS(Bitácora!$Z$5:$Z$1036129,Bitácora!$D$5:$D$1036129,DB473,Bitácora!$AN$5:$AN$1036129,DR473,Bitácora!$E$5:$E$1036129,DH473,Bitácora!$AM$5:$AM$1036129,DW485))</f>
        <v xml:space="preserve"> </v>
      </c>
      <c r="EG485" s="615"/>
      <c r="EH485" s="615"/>
      <c r="EI485" s="615"/>
      <c r="EJ485" s="605" t="str">
        <f>IF(SUMIFS(Bitácora!$AA$5:$AA$1036129,Bitácora!$D$5:$D$1036129,DB473,Bitácora!$AN$5:$AN$1036129,DR473,Bitácora!$E$5:$E$1036129,DH473,Bitácora!$AM$5:$AM$1036129,DW485)=0," ",SUMIFS(Bitácora!$AA$5:$AA$1036129,Bitácora!$D$5:$D$1036129,DB473,Bitácora!$AN$5:$AN$1036129,DR473,Bitácora!$E$5:$E$1036129,DH473,Bitácora!$AM$5:$AM$1036129,DW485))</f>
        <v xml:space="preserve"> </v>
      </c>
      <c r="EK485" s="615"/>
      <c r="EL485" s="615"/>
      <c r="EM485" s="615"/>
      <c r="EN485" s="606" t="str">
        <f>IF(SUMIFS(Bitácora!$AE$5:$AE$1036129,Bitácora!$D$5:$D$1036129,DB473,Bitácora!$AN$5:$AN$1036129,DR473,Bitácora!$E$5:$E$1036129,DH473,Bitácora!$AM$5:$AM$1036129,DW485)=0," ",SUMIFS(Bitácora!$AE$5:$AE$1036129,Bitácora!$D$5:$D$1036129,DB473,Bitácora!$AN$5:$AN$1036129,DR473,Bitácora!$E$5:$E$1036129,DH473,Bitácora!$AM$5:$AM$1036129,DW485))</f>
        <v xml:space="preserve"> </v>
      </c>
      <c r="EO485" s="606"/>
      <c r="EP485" s="606"/>
      <c r="EQ485" s="606" t="str">
        <f>IF(SUMIFS(Bitácora!$AF$5:$AF$1036129,Bitácora!$D$5:$D$1036129,DB473,Bitácora!$AN$5:$AN$1036129,DR473,Bitácora!$E$5:$E$1036129,DH473,Bitácora!$AM$5:$AM$1036129,DW485)=0," ",SUMIFS(Bitácora!$AF$5:$AF$1036129,Bitácora!$D$5:$D$1036129,DB473,Bitácora!$AN$5:$AN$1036129,DR473,Bitácora!$E$5:$E$1036129,DH473,Bitácora!$AM$5:$AM$1036129,DW485))</f>
        <v xml:space="preserve"> </v>
      </c>
      <c r="ER485" s="617"/>
      <c r="ES485" s="617"/>
      <c r="ET485" s="632"/>
      <c r="EU485" s="630"/>
      <c r="EV485" s="633" t="str">
        <f>IF(Portada!$A$1="www.fly-logics.com","SOLO",0)</f>
        <v>SOLO</v>
      </c>
      <c r="EW485" s="644"/>
      <c r="EX485" s="644"/>
      <c r="EY485" s="644"/>
      <c r="EZ485" s="647"/>
      <c r="FA485" s="1136" t="str">
        <f>IF(SUMIFS(Bitácora!$X$5:$X$1036129,Bitácora!$D$5:$D$1036129,EY473,Bitácora!$AN$5:$AN$1036129,FO473,Bitácora!$E$5:$E$1036129,FE473)=0," ",SUMIFS(Bitácora!$X$5:$X$1036129,Bitácora!$D$5:$D$1036129,EY473,Bitácora!$AN$5:$AN$1036129,FO473,Bitácora!$E$5:$E$1036129,FE473))</f>
        <v xml:space="preserve"> </v>
      </c>
      <c r="FB485" s="1137"/>
      <c r="FC485" s="1137"/>
      <c r="FD485" s="1137"/>
      <c r="FE485" s="1137"/>
      <c r="FF485" s="1137"/>
      <c r="FG485" s="625"/>
      <c r="FH485" s="647"/>
      <c r="FI485" s="1139"/>
      <c r="FJ485" s="1139"/>
      <c r="FK485" s="1139"/>
      <c r="FL485" s="1139"/>
      <c r="FM485" s="1140"/>
      <c r="FN485" s="1140"/>
      <c r="FO485" s="1140"/>
      <c r="FP485" s="1140"/>
      <c r="FQ485" s="1140"/>
      <c r="FR485" s="1136"/>
      <c r="FS485" s="15"/>
      <c r="FT485" s="613" t="str">
        <f>IF(Portada!$A$1="www.fly-logics.com","MAY",0)</f>
        <v>MAY</v>
      </c>
      <c r="FU485" s="614"/>
      <c r="FV485" s="614"/>
      <c r="FW485" s="614"/>
      <c r="FX485" s="614"/>
      <c r="FY485" s="605" t="str">
        <f>IF(SUMIFS(Bitácora!$Y$5:$Y$1036129,Bitácora!$D$5:$D$1036129,EY473,Bitácora!$AN$5:$AN$1036129,FO473,Bitácora!$E$5:$E$1036129,FE473,Bitácora!$AM$5:$AM$1036129,FT485)=0," ",SUMIFS(Bitácora!$Y$5:$Y$1036129,Bitácora!$D$5:$D$1036129,EY473,Bitácora!$AN$5:$AN$1036129,FO473,Bitácora!$E$5:$E$1036129,FE473,Bitácora!$AM$5:$AM$1036129,FT485))</f>
        <v xml:space="preserve"> </v>
      </c>
      <c r="FZ485" s="615"/>
      <c r="GA485" s="615"/>
      <c r="GB485" s="615"/>
      <c r="GC485" s="605" t="str">
        <f>IF(SUMIFS(Bitácora!$Z$5:$Z$1036129,Bitácora!$D$5:$D$1036129,EY473,Bitácora!$AN$5:$AN$1036129,FO473,Bitácora!$E$5:$E$1036129,FE473,Bitácora!$AM$5:$AM$1036129,FT485)=0," ",SUMIFS(Bitácora!$Z$5:$Z$1036129,Bitácora!$D$5:$D$1036129,EY473,Bitácora!$AN$5:$AN$1036129,FO473,Bitácora!$E$5:$E$1036129,FE473,Bitácora!$AM$5:$AM$1036129,FT485))</f>
        <v xml:space="preserve"> </v>
      </c>
      <c r="GD485" s="615"/>
      <c r="GE485" s="615"/>
      <c r="GF485" s="615"/>
      <c r="GG485" s="605" t="str">
        <f>IF(SUMIFS(Bitácora!$AA$5:$AA$1036129,Bitácora!$D$5:$D$1036129,EY473,Bitácora!$AN$5:$AN$1036129,FO473,Bitácora!$E$5:$E$1036129,FE473,Bitácora!$AM$5:$AM$1036129,FT485)=0," ",SUMIFS(Bitácora!$AA$5:$AA$1036129,Bitácora!$D$5:$D$1036129,EY473,Bitácora!$AN$5:$AN$1036129,FO473,Bitácora!$E$5:$E$1036129,FE473,Bitácora!$AM$5:$AM$1036129,FT485))</f>
        <v xml:space="preserve"> </v>
      </c>
      <c r="GH485" s="615"/>
      <c r="GI485" s="615"/>
      <c r="GJ485" s="615"/>
      <c r="GK485" s="606" t="str">
        <f>IF(SUMIFS(Bitácora!$AE$5:$AE$1036129,Bitácora!$D$5:$D$1036129,EY473,Bitácora!$AN$5:$AN$1036129,FO473,Bitácora!$E$5:$E$1036129,FE473,Bitácora!$AM$5:$AM$1036129,FT485)=0," ",SUMIFS(Bitácora!$AE$5:$AE$1036129,Bitácora!$D$5:$D$1036129,EY473,Bitácora!$AN$5:$AN$1036129,FO473,Bitácora!$E$5:$E$1036129,FE473,Bitácora!$AM$5:$AM$1036129,FT485))</f>
        <v xml:space="preserve"> </v>
      </c>
      <c r="GL485" s="606"/>
      <c r="GM485" s="606"/>
      <c r="GN485" s="606" t="str">
        <f>IF(SUMIFS(Bitácora!$AF$5:$AF$1036129,Bitácora!$D$5:$D$1036129,EY473,Bitácora!$AN$5:$AN$1036129,FO473,Bitácora!$E$5:$E$1036129,FE473,Bitácora!$AM$5:$AM$1036129,FT485)=0," ",SUMIFS(Bitácora!$AF$5:$AF$1036129,Bitácora!$D$5:$D$1036129,EY473,Bitácora!$AN$5:$AN$1036129,FO473,Bitácora!$E$5:$E$1036129,FE473,Bitácora!$AM$5:$AM$1036129,FT485))</f>
        <v xml:space="preserve"> </v>
      </c>
      <c r="GO485" s="617"/>
      <c r="GP485" s="617"/>
      <c r="GQ485" s="632"/>
      <c r="GR485" s="6"/>
    </row>
    <row r="486" spans="1:200" ht="10.5" customHeight="1" x14ac:dyDescent="0.25">
      <c r="A486" s="244"/>
      <c r="B486" s="630"/>
      <c r="C486" s="644"/>
      <c r="D486" s="644"/>
      <c r="E486" s="644"/>
      <c r="F486" s="644"/>
      <c r="G486" s="647"/>
      <c r="H486" s="1136"/>
      <c r="I486" s="1137"/>
      <c r="J486" s="1137"/>
      <c r="K486" s="1137"/>
      <c r="L486" s="1137"/>
      <c r="M486" s="1137"/>
      <c r="N486" s="625"/>
      <c r="O486" s="1141" t="str">
        <f>IF(Portada!$A$1="www.fly-logics.com","IFR",0)</f>
        <v>IFR</v>
      </c>
      <c r="P486" s="1142"/>
      <c r="Q486" s="1142"/>
      <c r="R486" s="1142"/>
      <c r="S486" s="1142"/>
      <c r="T486" s="1143" t="str">
        <f>IF(SUMIFS(Bitácora!$V$5:$V$1036129,Bitácora!$D$5:$D$1036129,F473,Bitácora!$AN$5:$AN$1036129,V473,Bitácora!$E$5:$E$1036129,L473)=0," ",SUMIFS(Bitácora!$V$5:$V$1036129,Bitácora!$D$5:$D$1036129,F473,Bitácora!$AN$5:$AN$1036129,V473,Bitácora!$E$5:$E$1036129,L473))</f>
        <v xml:space="preserve"> </v>
      </c>
      <c r="U486" s="1143"/>
      <c r="V486" s="1143"/>
      <c r="W486" s="1143"/>
      <c r="X486" s="1143"/>
      <c r="Y486" s="1144"/>
      <c r="Z486" s="15"/>
      <c r="AA486" s="614"/>
      <c r="AB486" s="614"/>
      <c r="AC486" s="614"/>
      <c r="AD486" s="614"/>
      <c r="AE486" s="614"/>
      <c r="AF486" s="615"/>
      <c r="AG486" s="616"/>
      <c r="AH486" s="616"/>
      <c r="AI486" s="615"/>
      <c r="AJ486" s="615"/>
      <c r="AK486" s="616"/>
      <c r="AL486" s="616"/>
      <c r="AM486" s="615"/>
      <c r="AN486" s="615"/>
      <c r="AO486" s="616"/>
      <c r="AP486" s="616"/>
      <c r="AQ486" s="615"/>
      <c r="AR486" s="606"/>
      <c r="AS486" s="606"/>
      <c r="AT486" s="606"/>
      <c r="AU486" s="617"/>
      <c r="AV486" s="618"/>
      <c r="AW486" s="617"/>
      <c r="AX486" s="632"/>
      <c r="AY486" s="630"/>
      <c r="AZ486" s="644"/>
      <c r="BA486" s="644"/>
      <c r="BB486" s="644"/>
      <c r="BC486" s="644"/>
      <c r="BD486" s="647"/>
      <c r="BE486" s="1136"/>
      <c r="BF486" s="1137"/>
      <c r="BG486" s="1137"/>
      <c r="BH486" s="1137"/>
      <c r="BI486" s="1137"/>
      <c r="BJ486" s="1137"/>
      <c r="BK486" s="625"/>
      <c r="BL486" s="1141" t="str">
        <f>IF(Portada!$A$1="www.fly-logics.com","IFR",0)</f>
        <v>IFR</v>
      </c>
      <c r="BM486" s="1142"/>
      <c r="BN486" s="1142"/>
      <c r="BO486" s="1142"/>
      <c r="BP486" s="1142"/>
      <c r="BQ486" s="1143" t="str">
        <f>IF(SUMIFS(Bitácora!$V$5:$V$1036129,Bitácora!$D$5:$D$1036129,BC473,Bitácora!$AN$5:$AN$1036129,BS473,Bitácora!$E$5:$E$1036129,BI473)=0," ",SUMIFS(Bitácora!$V$5:$V$1036129,Bitácora!$D$5:$D$1036129,BC473,Bitácora!$AN$5:$AN$1036129,BS473,Bitácora!$E$5:$E$1036129,BI473))</f>
        <v xml:space="preserve"> </v>
      </c>
      <c r="BR486" s="1143"/>
      <c r="BS486" s="1143"/>
      <c r="BT486" s="1143"/>
      <c r="BU486" s="1143"/>
      <c r="BV486" s="1144"/>
      <c r="BW486" s="15"/>
      <c r="BX486" s="614"/>
      <c r="BY486" s="614"/>
      <c r="BZ486" s="614"/>
      <c r="CA486" s="614"/>
      <c r="CB486" s="614"/>
      <c r="CC486" s="615"/>
      <c r="CD486" s="616"/>
      <c r="CE486" s="616"/>
      <c r="CF486" s="615"/>
      <c r="CG486" s="615"/>
      <c r="CH486" s="616"/>
      <c r="CI486" s="616"/>
      <c r="CJ486" s="615"/>
      <c r="CK486" s="615"/>
      <c r="CL486" s="616"/>
      <c r="CM486" s="616"/>
      <c r="CN486" s="615"/>
      <c r="CO486" s="606"/>
      <c r="CP486" s="606"/>
      <c r="CQ486" s="606"/>
      <c r="CR486" s="617"/>
      <c r="CS486" s="618"/>
      <c r="CT486" s="617"/>
      <c r="CU486" s="632"/>
      <c r="CV486" s="276"/>
      <c r="CW486" s="244"/>
      <c r="CX486" s="630"/>
      <c r="CY486" s="644"/>
      <c r="CZ486" s="644"/>
      <c r="DA486" s="644"/>
      <c r="DB486" s="644"/>
      <c r="DC486" s="647"/>
      <c r="DD486" s="1136"/>
      <c r="DE486" s="1137"/>
      <c r="DF486" s="1137"/>
      <c r="DG486" s="1137"/>
      <c r="DH486" s="1137"/>
      <c r="DI486" s="1137"/>
      <c r="DJ486" s="625"/>
      <c r="DK486" s="1141" t="str">
        <f>IF(Portada!$A$1="www.fly-logics.com","IFR",0)</f>
        <v>IFR</v>
      </c>
      <c r="DL486" s="1142"/>
      <c r="DM486" s="1142"/>
      <c r="DN486" s="1142"/>
      <c r="DO486" s="1142"/>
      <c r="DP486" s="1143" t="str">
        <f>IF(SUMIFS(Bitácora!$V$5:$V$1036129,Bitácora!$D$5:$D$1036129,DB473,Bitácora!$AN$5:$AN$1036129,DR473,Bitácora!$E$5:$E$1036129,DH473)=0," ",SUMIFS(Bitácora!$V$5:$V$1036129,Bitácora!$D$5:$D$1036129,DB473,Bitácora!$AN$5:$AN$1036129,DR473,Bitácora!$E$5:$E$1036129,DH473))</f>
        <v xml:space="preserve"> </v>
      </c>
      <c r="DQ486" s="1143"/>
      <c r="DR486" s="1143"/>
      <c r="DS486" s="1143"/>
      <c r="DT486" s="1143"/>
      <c r="DU486" s="1144"/>
      <c r="DV486" s="15"/>
      <c r="DW486" s="614"/>
      <c r="DX486" s="614"/>
      <c r="DY486" s="614"/>
      <c r="DZ486" s="614"/>
      <c r="EA486" s="614"/>
      <c r="EB486" s="615"/>
      <c r="EC486" s="616"/>
      <c r="ED486" s="616"/>
      <c r="EE486" s="615"/>
      <c r="EF486" s="615"/>
      <c r="EG486" s="616"/>
      <c r="EH486" s="616"/>
      <c r="EI486" s="615"/>
      <c r="EJ486" s="615"/>
      <c r="EK486" s="616"/>
      <c r="EL486" s="616"/>
      <c r="EM486" s="615"/>
      <c r="EN486" s="606"/>
      <c r="EO486" s="606"/>
      <c r="EP486" s="606"/>
      <c r="EQ486" s="617"/>
      <c r="ER486" s="618"/>
      <c r="ES486" s="617"/>
      <c r="ET486" s="632"/>
      <c r="EU486" s="630"/>
      <c r="EV486" s="644"/>
      <c r="EW486" s="644"/>
      <c r="EX486" s="644"/>
      <c r="EY486" s="644"/>
      <c r="EZ486" s="647"/>
      <c r="FA486" s="1136"/>
      <c r="FB486" s="1137"/>
      <c r="FC486" s="1137"/>
      <c r="FD486" s="1137"/>
      <c r="FE486" s="1137"/>
      <c r="FF486" s="1137"/>
      <c r="FG486" s="625"/>
      <c r="FH486" s="1141" t="str">
        <f>IF(Portada!$A$1="www.fly-logics.com","IFR",0)</f>
        <v>IFR</v>
      </c>
      <c r="FI486" s="1142"/>
      <c r="FJ486" s="1142"/>
      <c r="FK486" s="1142"/>
      <c r="FL486" s="1142"/>
      <c r="FM486" s="1143" t="str">
        <f>IF(SUMIFS(Bitácora!$V$5:$V$1036129,Bitácora!$D$5:$D$1036129,EY473,Bitácora!$AN$5:$AN$1036129,FO473,Bitácora!$E$5:$E$1036129,FE473)=0," ",SUMIFS(Bitácora!$V$5:$V$1036129,Bitácora!$D$5:$D$1036129,EY473,Bitácora!$AN$5:$AN$1036129,FO473,Bitácora!$E$5:$E$1036129,FE473))</f>
        <v xml:space="preserve"> </v>
      </c>
      <c r="FN486" s="1143"/>
      <c r="FO486" s="1143"/>
      <c r="FP486" s="1143"/>
      <c r="FQ486" s="1143"/>
      <c r="FR486" s="1144"/>
      <c r="FS486" s="15"/>
      <c r="FT486" s="614"/>
      <c r="FU486" s="614"/>
      <c r="FV486" s="614"/>
      <c r="FW486" s="614"/>
      <c r="FX486" s="614"/>
      <c r="FY486" s="615"/>
      <c r="FZ486" s="616"/>
      <c r="GA486" s="616"/>
      <c r="GB486" s="615"/>
      <c r="GC486" s="615"/>
      <c r="GD486" s="616"/>
      <c r="GE486" s="616"/>
      <c r="GF486" s="615"/>
      <c r="GG486" s="615"/>
      <c r="GH486" s="616"/>
      <c r="GI486" s="616"/>
      <c r="GJ486" s="615"/>
      <c r="GK486" s="606"/>
      <c r="GL486" s="606"/>
      <c r="GM486" s="606"/>
      <c r="GN486" s="617"/>
      <c r="GO486" s="618"/>
      <c r="GP486" s="617"/>
      <c r="GQ486" s="632"/>
      <c r="GR486" s="6"/>
    </row>
    <row r="487" spans="1:200" ht="3" customHeight="1" x14ac:dyDescent="0.25">
      <c r="A487" s="244"/>
      <c r="B487" s="630"/>
      <c r="C487" s="625"/>
      <c r="D487" s="625"/>
      <c r="E487" s="625"/>
      <c r="F487" s="625"/>
      <c r="G487" s="625"/>
      <c r="H487" s="625"/>
      <c r="I487" s="625"/>
      <c r="J487" s="625"/>
      <c r="K487" s="625"/>
      <c r="L487" s="625"/>
      <c r="M487" s="625"/>
      <c r="N487" s="625"/>
      <c r="O487" s="625"/>
      <c r="P487" s="625"/>
      <c r="Q487" s="625"/>
      <c r="R487" s="625"/>
      <c r="S487" s="625"/>
      <c r="T487" s="625"/>
      <c r="U487" s="625"/>
      <c r="V487" s="625"/>
      <c r="W487" s="625"/>
      <c r="X487" s="625"/>
      <c r="Y487" s="625"/>
      <c r="Z487" s="15"/>
      <c r="AA487" s="614"/>
      <c r="AB487" s="614"/>
      <c r="AC487" s="614"/>
      <c r="AD487" s="614"/>
      <c r="AE487" s="614"/>
      <c r="AF487" s="615"/>
      <c r="AG487" s="615"/>
      <c r="AH487" s="615"/>
      <c r="AI487" s="615"/>
      <c r="AJ487" s="615"/>
      <c r="AK487" s="615"/>
      <c r="AL487" s="615"/>
      <c r="AM487" s="615"/>
      <c r="AN487" s="615"/>
      <c r="AO487" s="615"/>
      <c r="AP487" s="615"/>
      <c r="AQ487" s="615"/>
      <c r="AR487" s="606"/>
      <c r="AS487" s="606"/>
      <c r="AT487" s="606"/>
      <c r="AU487" s="617"/>
      <c r="AV487" s="617"/>
      <c r="AW487" s="617"/>
      <c r="AX487" s="632"/>
      <c r="AY487" s="630"/>
      <c r="AZ487" s="625"/>
      <c r="BA487" s="625"/>
      <c r="BB487" s="625"/>
      <c r="BC487" s="625"/>
      <c r="BD487" s="625"/>
      <c r="BE487" s="625"/>
      <c r="BF487" s="625"/>
      <c r="BG487" s="625"/>
      <c r="BH487" s="625"/>
      <c r="BI487" s="625"/>
      <c r="BJ487" s="625"/>
      <c r="BK487" s="625"/>
      <c r="BL487" s="625"/>
      <c r="BM487" s="625"/>
      <c r="BN487" s="625"/>
      <c r="BO487" s="625"/>
      <c r="BP487" s="625"/>
      <c r="BQ487" s="625"/>
      <c r="BR487" s="625"/>
      <c r="BS487" s="625"/>
      <c r="BT487" s="625"/>
      <c r="BU487" s="625"/>
      <c r="BV487" s="625"/>
      <c r="BW487" s="15"/>
      <c r="BX487" s="614"/>
      <c r="BY487" s="614"/>
      <c r="BZ487" s="614"/>
      <c r="CA487" s="614"/>
      <c r="CB487" s="614"/>
      <c r="CC487" s="615"/>
      <c r="CD487" s="615"/>
      <c r="CE487" s="615"/>
      <c r="CF487" s="615"/>
      <c r="CG487" s="615"/>
      <c r="CH487" s="615"/>
      <c r="CI487" s="615"/>
      <c r="CJ487" s="615"/>
      <c r="CK487" s="615"/>
      <c r="CL487" s="615"/>
      <c r="CM487" s="615"/>
      <c r="CN487" s="615"/>
      <c r="CO487" s="606"/>
      <c r="CP487" s="606"/>
      <c r="CQ487" s="606"/>
      <c r="CR487" s="617"/>
      <c r="CS487" s="617"/>
      <c r="CT487" s="617"/>
      <c r="CU487" s="632"/>
      <c r="CV487" s="276"/>
      <c r="CW487" s="244"/>
      <c r="CX487" s="630"/>
      <c r="CY487" s="625"/>
      <c r="CZ487" s="625"/>
      <c r="DA487" s="625"/>
      <c r="DB487" s="625"/>
      <c r="DC487" s="625"/>
      <c r="DD487" s="625"/>
      <c r="DE487" s="625"/>
      <c r="DF487" s="625"/>
      <c r="DG487" s="625"/>
      <c r="DH487" s="625"/>
      <c r="DI487" s="625"/>
      <c r="DJ487" s="625"/>
      <c r="DK487" s="625"/>
      <c r="DL487" s="625"/>
      <c r="DM487" s="625"/>
      <c r="DN487" s="625"/>
      <c r="DO487" s="625"/>
      <c r="DP487" s="625"/>
      <c r="DQ487" s="625"/>
      <c r="DR487" s="625"/>
      <c r="DS487" s="625"/>
      <c r="DT487" s="625"/>
      <c r="DU487" s="625"/>
      <c r="DV487" s="15"/>
      <c r="DW487" s="614"/>
      <c r="DX487" s="614"/>
      <c r="DY487" s="614"/>
      <c r="DZ487" s="614"/>
      <c r="EA487" s="614"/>
      <c r="EB487" s="615"/>
      <c r="EC487" s="615"/>
      <c r="ED487" s="615"/>
      <c r="EE487" s="615"/>
      <c r="EF487" s="615"/>
      <c r="EG487" s="615"/>
      <c r="EH487" s="615"/>
      <c r="EI487" s="615"/>
      <c r="EJ487" s="615"/>
      <c r="EK487" s="615"/>
      <c r="EL487" s="615"/>
      <c r="EM487" s="615"/>
      <c r="EN487" s="606"/>
      <c r="EO487" s="606"/>
      <c r="EP487" s="606"/>
      <c r="EQ487" s="617"/>
      <c r="ER487" s="617"/>
      <c r="ES487" s="617"/>
      <c r="ET487" s="632"/>
      <c r="EU487" s="630"/>
      <c r="EV487" s="625"/>
      <c r="EW487" s="625"/>
      <c r="EX487" s="625"/>
      <c r="EY487" s="625"/>
      <c r="EZ487" s="625"/>
      <c r="FA487" s="625"/>
      <c r="FB487" s="625"/>
      <c r="FC487" s="625"/>
      <c r="FD487" s="625"/>
      <c r="FE487" s="625"/>
      <c r="FF487" s="625"/>
      <c r="FG487" s="625"/>
      <c r="FH487" s="625"/>
      <c r="FI487" s="625"/>
      <c r="FJ487" s="625"/>
      <c r="FK487" s="625"/>
      <c r="FL487" s="625"/>
      <c r="FM487" s="625"/>
      <c r="FN487" s="625"/>
      <c r="FO487" s="625"/>
      <c r="FP487" s="625"/>
      <c r="FQ487" s="625"/>
      <c r="FR487" s="625"/>
      <c r="FS487" s="15"/>
      <c r="FT487" s="614"/>
      <c r="FU487" s="614"/>
      <c r="FV487" s="614"/>
      <c r="FW487" s="614"/>
      <c r="FX487" s="614"/>
      <c r="FY487" s="615"/>
      <c r="FZ487" s="615"/>
      <c r="GA487" s="615"/>
      <c r="GB487" s="615"/>
      <c r="GC487" s="615"/>
      <c r="GD487" s="615"/>
      <c r="GE487" s="615"/>
      <c r="GF487" s="615"/>
      <c r="GG487" s="615"/>
      <c r="GH487" s="615"/>
      <c r="GI487" s="615"/>
      <c r="GJ487" s="615"/>
      <c r="GK487" s="606"/>
      <c r="GL487" s="606"/>
      <c r="GM487" s="606"/>
      <c r="GN487" s="617"/>
      <c r="GO487" s="617"/>
      <c r="GP487" s="617"/>
      <c r="GQ487" s="632"/>
      <c r="GR487" s="6"/>
    </row>
    <row r="488" spans="1:200" ht="11.25" customHeight="1" x14ac:dyDescent="0.25">
      <c r="A488" s="244"/>
      <c r="B488" s="630"/>
      <c r="C488" s="644" t="str">
        <f>IF(Portada!$A$1="www.fly-logics.com","INSTR.",0)</f>
        <v>INSTR.</v>
      </c>
      <c r="D488" s="634"/>
      <c r="E488" s="634"/>
      <c r="F488" s="634"/>
      <c r="G488" s="635"/>
      <c r="H488" s="1136" t="str">
        <f>IF(SUMIFS(Bitácora!$AA$5:$AA$1036129,Bitácora!$D$5:$D$1036129,F473,Bitácora!$AN$5:$AN$1036129,V473,Bitácora!$E$5:$E$1036129,L473)=0," ",SUMIFS(Bitácora!$AA$5:$AA$1036129,Bitácora!$D$5:$D$1036129,F473,Bitácora!$AN$5:$AN$1036129,V473,Bitácora!$E$5:$E$1036129,L473))</f>
        <v xml:space="preserve"> </v>
      </c>
      <c r="I488" s="1137" t="str">
        <f t="shared" ref="I488" si="648">H488</f>
        <v xml:space="preserve"> </v>
      </c>
      <c r="J488" s="1137"/>
      <c r="K488" s="1137"/>
      <c r="L488" s="1137"/>
      <c r="M488" s="1137"/>
      <c r="N488" s="625"/>
      <c r="O488" s="654" t="str">
        <f>IF(Portada!$A$1="www.fly-logics.com","ATERRIZAJES",0)</f>
        <v>ATERRIZAJES</v>
      </c>
      <c r="P488" s="641"/>
      <c r="Q488" s="641"/>
      <c r="R488" s="641"/>
      <c r="S488" s="641"/>
      <c r="T488" s="641"/>
      <c r="U488" s="641"/>
      <c r="V488" s="641"/>
      <c r="W488" s="641"/>
      <c r="X488" s="641"/>
      <c r="Y488" s="641"/>
      <c r="Z488" s="15"/>
      <c r="AA488" s="613" t="str">
        <f>IF(Portada!$A$1="www.fly-logics.com","JUN",0)</f>
        <v>JUN</v>
      </c>
      <c r="AB488" s="614"/>
      <c r="AC488" s="614"/>
      <c r="AD488" s="614"/>
      <c r="AE488" s="614"/>
      <c r="AF488" s="605" t="str">
        <f>IF(SUMIFS(Bitácora!$Y$5:$Y$1036129,Bitácora!$D$5:$D$1036129,F473,Bitácora!$AN$5:$AN$1036129,V473,Bitácora!$E$5:$E$1036129,L473,Bitácora!$AM$5:$AM$1036129,AA488)=0," ",SUMIFS(Bitácora!$Y$5:$Y$1036129,Bitácora!$D$5:$D$1036129,F473,Bitácora!$AN$5:$AN$1036129,V473,Bitácora!$E$5:$E$1036129,L473,Bitácora!$AM$5:$AM$1036129,AA488))</f>
        <v xml:space="preserve"> </v>
      </c>
      <c r="AG488" s="615"/>
      <c r="AH488" s="615"/>
      <c r="AI488" s="615"/>
      <c r="AJ488" s="605" t="str">
        <f>IF(SUMIFS(Bitácora!$Z$5:$Z$1036129,Bitácora!$D$5:$D$1036129,F473,Bitácora!$AN$5:$AN$1036129,V473,Bitácora!$E$5:$E$1036129,L473,Bitácora!$AM$5:$AM$1036129,AA488)=0," ",SUMIFS(Bitácora!$Z$5:$Z$1036129,Bitácora!$D$5:$D$1036129,F473,Bitácora!$AN$5:$AN$1036129,V473,Bitácora!$E$5:$E$1036129,L473,Bitácora!$AM$5:$AM$1036129,AA488))</f>
        <v xml:space="preserve"> </v>
      </c>
      <c r="AK488" s="615"/>
      <c r="AL488" s="615"/>
      <c r="AM488" s="615"/>
      <c r="AN488" s="605" t="str">
        <f>IF(SUMIFS(Bitácora!$AA$5:$AA$1036129,Bitácora!$D$5:$D$1036129,F473,Bitácora!$AN$5:$AN$1036129,V473,Bitácora!$E$5:$E$1036129,L473,Bitácora!$AM$5:$AM$1036129,AA488)=0," ",SUMIFS(Bitácora!$AA$5:$AA$1036129,Bitácora!$D$5:$D$1036129,F473,Bitácora!$AN$5:$AN$1036129,V473,Bitácora!$E$5:$E$1036129,L473,Bitácora!$AM$5:$AM$1036129,AA488))</f>
        <v xml:space="preserve"> </v>
      </c>
      <c r="AO488" s="615"/>
      <c r="AP488" s="615"/>
      <c r="AQ488" s="615"/>
      <c r="AR488" s="606" t="str">
        <f>IF(SUMIFS(Bitácora!$AE$5:$AE$1036129,Bitácora!$D$5:$D$1036129,F473,Bitácora!$AN$5:$AN$1036129,V473,Bitácora!$E$5:$E$1036129,L473,Bitácora!$AM$5:$AM$1036129,AA488)=0," ",SUMIFS(Bitácora!$AE$5:$AE$1036129,Bitácora!$D$5:$D$1036129,F473,Bitácora!$AN$5:$AN$1036129,V473,Bitácora!$E$5:$E$1036129,L473,Bitácora!$AM$5:$AM$1036129,AA488))</f>
        <v xml:space="preserve"> </v>
      </c>
      <c r="AS488" s="606"/>
      <c r="AT488" s="606"/>
      <c r="AU488" s="606" t="str">
        <f>IF(SUMIFS(Bitácora!$AF$5:$AF$1036129,Bitácora!$D$5:$D$1036129,F473,Bitácora!$AN$5:$AN$1036129,V473,Bitácora!$E$5:$E$1036129,L473,Bitácora!$AM$5:$AM$1036129,AA488)=0," ",SUMIFS(Bitácora!$AF$5:$AF$1036129,Bitácora!$D$5:$D$1036129,F473,Bitácora!$AN$5:$AN$1036129,V473,Bitácora!$E$5:$E$1036129,L473,Bitácora!$AM$5:$AM$1036129,AA488))</f>
        <v xml:space="preserve"> </v>
      </c>
      <c r="AV488" s="617"/>
      <c r="AW488" s="617"/>
      <c r="AX488" s="632"/>
      <c r="AY488" s="630"/>
      <c r="AZ488" s="644" t="str">
        <f>IF(Portada!$A$1="www.fly-logics.com","INSTR.",0)</f>
        <v>INSTR.</v>
      </c>
      <c r="BA488" s="634"/>
      <c r="BB488" s="634"/>
      <c r="BC488" s="634"/>
      <c r="BD488" s="635"/>
      <c r="BE488" s="1136" t="str">
        <f>IF(SUMIFS(Bitácora!$AA$5:$AA$1036129,Bitácora!$D$5:$D$1036129,BC473,Bitácora!$AN$5:$AN$1036129,BS473,Bitácora!$E$5:$E$1036129,BI473)=0," ",SUMIFS(Bitácora!$AA$5:$AA$1036129,Bitácora!$D$5:$D$1036129,BC473,Bitácora!$AN$5:$AN$1036129,BS473,Bitácora!$E$5:$E$1036129,BI473))</f>
        <v xml:space="preserve"> </v>
      </c>
      <c r="BF488" s="1137" t="str">
        <f t="shared" ref="BF488" si="649">BE488</f>
        <v xml:space="preserve"> </v>
      </c>
      <c r="BG488" s="1137"/>
      <c r="BH488" s="1137"/>
      <c r="BI488" s="1137"/>
      <c r="BJ488" s="1137"/>
      <c r="BK488" s="625"/>
      <c r="BL488" s="654" t="str">
        <f>IF(Portada!$A$1="www.fly-logics.com","ATERRIZAJES",0)</f>
        <v>ATERRIZAJES</v>
      </c>
      <c r="BM488" s="641"/>
      <c r="BN488" s="641"/>
      <c r="BO488" s="641"/>
      <c r="BP488" s="641"/>
      <c r="BQ488" s="641"/>
      <c r="BR488" s="641"/>
      <c r="BS488" s="641"/>
      <c r="BT488" s="641"/>
      <c r="BU488" s="641"/>
      <c r="BV488" s="641"/>
      <c r="BW488" s="15"/>
      <c r="BX488" s="613" t="str">
        <f>IF(Portada!$A$1="www.fly-logics.com","JUN",0)</f>
        <v>JUN</v>
      </c>
      <c r="BY488" s="614"/>
      <c r="BZ488" s="614"/>
      <c r="CA488" s="614"/>
      <c r="CB488" s="614"/>
      <c r="CC488" s="605" t="str">
        <f>IF(SUMIFS(Bitácora!$Y$5:$Y$1036129,Bitácora!$D$5:$D$1036129,BC473,Bitácora!$AN$5:$AN$1036129,BS473,Bitácora!$E$5:$E$1036129,BI473,Bitácora!$AM$5:$AM$1036129,BX488)=0," ",SUMIFS(Bitácora!$Y$5:$Y$1036129,Bitácora!$D$5:$D$1036129,BC473,Bitácora!$AN$5:$AN$1036129,BS473,Bitácora!$E$5:$E$1036129,BI473,Bitácora!$AM$5:$AM$1036129,BX488))</f>
        <v xml:space="preserve"> </v>
      </c>
      <c r="CD488" s="615"/>
      <c r="CE488" s="615"/>
      <c r="CF488" s="615"/>
      <c r="CG488" s="605" t="str">
        <f>IF(SUMIFS(Bitácora!$Z$5:$Z$1036129,Bitácora!$D$5:$D$1036129,BC473,Bitácora!$AN$5:$AN$1036129,BS473,Bitácora!$E$5:$E$1036129,BI473,Bitácora!$AM$5:$AM$1036129,BX488)=0," ",SUMIFS(Bitácora!$Z$5:$Z$1036129,Bitácora!$D$5:$D$1036129,BC473,Bitácora!$AN$5:$AN$1036129,BS473,Bitácora!$E$5:$E$1036129,BI473,Bitácora!$AM$5:$AM$1036129,BX488))</f>
        <v xml:space="preserve"> </v>
      </c>
      <c r="CH488" s="615"/>
      <c r="CI488" s="615"/>
      <c r="CJ488" s="615"/>
      <c r="CK488" s="605" t="str">
        <f>IF(SUMIFS(Bitácora!$AA$5:$AA$1036129,Bitácora!$D$5:$D$1036129,BC473,Bitácora!$AN$5:$AN$1036129,BS473,Bitácora!$E$5:$E$1036129,BI473,Bitácora!$AM$5:$AM$1036129,BX488)=0," ",SUMIFS(Bitácora!$AA$5:$AA$1036129,Bitácora!$D$5:$D$1036129,BC473,Bitácora!$AN$5:$AN$1036129,BS473,Bitácora!$E$5:$E$1036129,BI473,Bitácora!$AM$5:$AM$1036129,BX488))</f>
        <v xml:space="preserve"> </v>
      </c>
      <c r="CL488" s="615"/>
      <c r="CM488" s="615"/>
      <c r="CN488" s="615"/>
      <c r="CO488" s="606" t="str">
        <f>IF(SUMIFS(Bitácora!$AE$5:$AE$1036129,Bitácora!$D$5:$D$1036129,BC473,Bitácora!$AN$5:$AN$1036129,BS473,Bitácora!$E$5:$E$1036129,BI473,Bitácora!$AM$5:$AM$1036129,BX488)=0," ",SUMIFS(Bitácora!$AE$5:$AE$1036129,Bitácora!$D$5:$D$1036129,BC473,Bitácora!$AN$5:$AN$1036129,BS473,Bitácora!$E$5:$E$1036129,BI473,Bitácora!$AM$5:$AM$1036129,BX488))</f>
        <v xml:space="preserve"> </v>
      </c>
      <c r="CP488" s="606"/>
      <c r="CQ488" s="606"/>
      <c r="CR488" s="606" t="str">
        <f>IF(SUMIFS(Bitácora!$AF$5:$AF$1036129,Bitácora!$D$5:$D$1036129,BC473,Bitácora!$AN$5:$AN$1036129,BS473,Bitácora!$E$5:$E$1036129,BI473,Bitácora!$AM$5:$AM$1036129,BX488)=0," ",SUMIFS(Bitácora!$AF$5:$AF$1036129,Bitácora!$D$5:$D$1036129,BC473,Bitácora!$AN$5:$AN$1036129,BS473,Bitácora!$E$5:$E$1036129,BI473,Bitácora!$AM$5:$AM$1036129,BX488))</f>
        <v xml:space="preserve"> </v>
      </c>
      <c r="CS488" s="617"/>
      <c r="CT488" s="617"/>
      <c r="CU488" s="632"/>
      <c r="CV488" s="276"/>
      <c r="CW488" s="244"/>
      <c r="CX488" s="630"/>
      <c r="CY488" s="644" t="str">
        <f>IF(Portada!$A$1="www.fly-logics.com","INSTR.",0)</f>
        <v>INSTR.</v>
      </c>
      <c r="CZ488" s="634"/>
      <c r="DA488" s="634"/>
      <c r="DB488" s="634"/>
      <c r="DC488" s="635"/>
      <c r="DD488" s="1136" t="str">
        <f>IF(SUMIFS(Bitácora!$AA$5:$AA$1036129,Bitácora!$D$5:$D$1036129,DB473,Bitácora!$AN$5:$AN$1036129,DR473,Bitácora!$E$5:$E$1036129,DH473)=0," ",SUMIFS(Bitácora!$AA$5:$AA$1036129,Bitácora!$D$5:$D$1036129,DB473,Bitácora!$AN$5:$AN$1036129,DR473,Bitácora!$E$5:$E$1036129,DH473))</f>
        <v xml:space="preserve"> </v>
      </c>
      <c r="DE488" s="1137" t="str">
        <f t="shared" ref="DE488" si="650">DD488</f>
        <v xml:space="preserve"> </v>
      </c>
      <c r="DF488" s="1137"/>
      <c r="DG488" s="1137"/>
      <c r="DH488" s="1137"/>
      <c r="DI488" s="1137"/>
      <c r="DJ488" s="625"/>
      <c r="DK488" s="654" t="str">
        <f>IF(Portada!$A$1="www.fly-logics.com","ATERRIZAJES",0)</f>
        <v>ATERRIZAJES</v>
      </c>
      <c r="DL488" s="641"/>
      <c r="DM488" s="641"/>
      <c r="DN488" s="641"/>
      <c r="DO488" s="641"/>
      <c r="DP488" s="641"/>
      <c r="DQ488" s="641"/>
      <c r="DR488" s="641"/>
      <c r="DS488" s="641"/>
      <c r="DT488" s="641"/>
      <c r="DU488" s="641"/>
      <c r="DV488" s="15"/>
      <c r="DW488" s="613" t="str">
        <f>IF(Portada!$A$1="www.fly-logics.com","JUN",0)</f>
        <v>JUN</v>
      </c>
      <c r="DX488" s="614"/>
      <c r="DY488" s="614"/>
      <c r="DZ488" s="614"/>
      <c r="EA488" s="614"/>
      <c r="EB488" s="605" t="str">
        <f>IF(SUMIFS(Bitácora!$Y$5:$Y$1036129,Bitácora!$D$5:$D$1036129,DB473,Bitácora!$AN$5:$AN$1036129,DR473,Bitácora!$E$5:$E$1036129,DH473,Bitácora!$AM$5:$AM$1036129,DW488)=0," ",SUMIFS(Bitácora!$Y$5:$Y$1036129,Bitácora!$D$5:$D$1036129,DB473,Bitácora!$AN$5:$AN$1036129,DR473,Bitácora!$E$5:$E$1036129,DH473,Bitácora!$AM$5:$AM$1036129,DW488))</f>
        <v xml:space="preserve"> </v>
      </c>
      <c r="EC488" s="615"/>
      <c r="ED488" s="615"/>
      <c r="EE488" s="615"/>
      <c r="EF488" s="605" t="str">
        <f>IF(SUMIFS(Bitácora!$Z$5:$Z$1036129,Bitácora!$D$5:$D$1036129,DB473,Bitácora!$AN$5:$AN$1036129,DR473,Bitácora!$E$5:$E$1036129,DH473,Bitácora!$AM$5:$AM$1036129,DW488)=0," ",SUMIFS(Bitácora!$Z$5:$Z$1036129,Bitácora!$D$5:$D$1036129,DB473,Bitácora!$AN$5:$AN$1036129,DR473,Bitácora!$E$5:$E$1036129,DH473,Bitácora!$AM$5:$AM$1036129,DW488))</f>
        <v xml:space="preserve"> </v>
      </c>
      <c r="EG488" s="615"/>
      <c r="EH488" s="615"/>
      <c r="EI488" s="615"/>
      <c r="EJ488" s="605" t="str">
        <f>IF(SUMIFS(Bitácora!$AA$5:$AA$1036129,Bitácora!$D$5:$D$1036129,DB473,Bitácora!$AN$5:$AN$1036129,DR473,Bitácora!$E$5:$E$1036129,DH473,Bitácora!$AM$5:$AM$1036129,DW488)=0," ",SUMIFS(Bitácora!$AA$5:$AA$1036129,Bitácora!$D$5:$D$1036129,DB473,Bitácora!$AN$5:$AN$1036129,DR473,Bitácora!$E$5:$E$1036129,DH473,Bitácora!$AM$5:$AM$1036129,DW488))</f>
        <v xml:space="preserve"> </v>
      </c>
      <c r="EK488" s="615"/>
      <c r="EL488" s="615"/>
      <c r="EM488" s="615"/>
      <c r="EN488" s="606" t="str">
        <f>IF(SUMIFS(Bitácora!$AE$5:$AE$1036129,Bitácora!$D$5:$D$1036129,DB473,Bitácora!$AN$5:$AN$1036129,DR473,Bitácora!$E$5:$E$1036129,DH473,Bitácora!$AM$5:$AM$1036129,DW488)=0," ",SUMIFS(Bitácora!$AE$5:$AE$1036129,Bitácora!$D$5:$D$1036129,DB473,Bitácora!$AN$5:$AN$1036129,DR473,Bitácora!$E$5:$E$1036129,DH473,Bitácora!$AM$5:$AM$1036129,DW488))</f>
        <v xml:space="preserve"> </v>
      </c>
      <c r="EO488" s="606"/>
      <c r="EP488" s="606"/>
      <c r="EQ488" s="606" t="str">
        <f>IF(SUMIFS(Bitácora!$AF$5:$AF$1036129,Bitácora!$D$5:$D$1036129,DB473,Bitácora!$AN$5:$AN$1036129,DR473,Bitácora!$E$5:$E$1036129,DH473,Bitácora!$AM$5:$AM$1036129,DW488)=0," ",SUMIFS(Bitácora!$AF$5:$AF$1036129,Bitácora!$D$5:$D$1036129,DB473,Bitácora!$AN$5:$AN$1036129,DR473,Bitácora!$E$5:$E$1036129,DH473,Bitácora!$AM$5:$AM$1036129,DW488))</f>
        <v xml:space="preserve"> </v>
      </c>
      <c r="ER488" s="617"/>
      <c r="ES488" s="617"/>
      <c r="ET488" s="632"/>
      <c r="EU488" s="630"/>
      <c r="EV488" s="644" t="str">
        <f>IF(Portada!$A$1="www.fly-logics.com","INSTR.",0)</f>
        <v>INSTR.</v>
      </c>
      <c r="EW488" s="634"/>
      <c r="EX488" s="634"/>
      <c r="EY488" s="634"/>
      <c r="EZ488" s="635"/>
      <c r="FA488" s="1136" t="str">
        <f>IF(SUMIFS(Bitácora!$AA$5:$AA$1036129,Bitácora!$D$5:$D$1036129,EY473,Bitácora!$AN$5:$AN$1036129,FO473,Bitácora!$E$5:$E$1036129,FE473)=0," ",SUMIFS(Bitácora!$AA$5:$AA$1036129,Bitácora!$D$5:$D$1036129,EY473,Bitácora!$AN$5:$AN$1036129,FO473,Bitácora!$E$5:$E$1036129,FE473))</f>
        <v xml:space="preserve"> </v>
      </c>
      <c r="FB488" s="1137" t="str">
        <f t="shared" ref="FB488" si="651">FA488</f>
        <v xml:space="preserve"> </v>
      </c>
      <c r="FC488" s="1137"/>
      <c r="FD488" s="1137"/>
      <c r="FE488" s="1137"/>
      <c r="FF488" s="1137"/>
      <c r="FG488" s="625"/>
      <c r="FH488" s="654" t="str">
        <f>IF(Portada!$A$1="www.fly-logics.com","ATERRIZAJES",0)</f>
        <v>ATERRIZAJES</v>
      </c>
      <c r="FI488" s="641"/>
      <c r="FJ488" s="641"/>
      <c r="FK488" s="641"/>
      <c r="FL488" s="641"/>
      <c r="FM488" s="641"/>
      <c r="FN488" s="641"/>
      <c r="FO488" s="641"/>
      <c r="FP488" s="641"/>
      <c r="FQ488" s="641"/>
      <c r="FR488" s="641"/>
      <c r="FS488" s="15"/>
      <c r="FT488" s="613" t="str">
        <f>IF(Portada!$A$1="www.fly-logics.com","JUN",0)</f>
        <v>JUN</v>
      </c>
      <c r="FU488" s="614"/>
      <c r="FV488" s="614"/>
      <c r="FW488" s="614"/>
      <c r="FX488" s="614"/>
      <c r="FY488" s="605" t="str">
        <f>IF(SUMIFS(Bitácora!$Y$5:$Y$1036129,Bitácora!$D$5:$D$1036129,EY473,Bitácora!$AN$5:$AN$1036129,FO473,Bitácora!$E$5:$E$1036129,FE473,Bitácora!$AM$5:$AM$1036129,FT488)=0," ",SUMIFS(Bitácora!$Y$5:$Y$1036129,Bitácora!$D$5:$D$1036129,EY473,Bitácora!$AN$5:$AN$1036129,FO473,Bitácora!$E$5:$E$1036129,FE473,Bitácora!$AM$5:$AM$1036129,FT488))</f>
        <v xml:space="preserve"> </v>
      </c>
      <c r="FZ488" s="615"/>
      <c r="GA488" s="615"/>
      <c r="GB488" s="615"/>
      <c r="GC488" s="605" t="str">
        <f>IF(SUMIFS(Bitácora!$Z$5:$Z$1036129,Bitácora!$D$5:$D$1036129,EY473,Bitácora!$AN$5:$AN$1036129,FO473,Bitácora!$E$5:$E$1036129,FE473,Bitácora!$AM$5:$AM$1036129,FT488)=0," ",SUMIFS(Bitácora!$Z$5:$Z$1036129,Bitácora!$D$5:$D$1036129,EY473,Bitácora!$AN$5:$AN$1036129,FO473,Bitácora!$E$5:$E$1036129,FE473,Bitácora!$AM$5:$AM$1036129,FT488))</f>
        <v xml:space="preserve"> </v>
      </c>
      <c r="GD488" s="615"/>
      <c r="GE488" s="615"/>
      <c r="GF488" s="615"/>
      <c r="GG488" s="605" t="str">
        <f>IF(SUMIFS(Bitácora!$AA$5:$AA$1036129,Bitácora!$D$5:$D$1036129,EY473,Bitácora!$AN$5:$AN$1036129,FO473,Bitácora!$E$5:$E$1036129,FE473,Bitácora!$AM$5:$AM$1036129,FT488)=0," ",SUMIFS(Bitácora!$AA$5:$AA$1036129,Bitácora!$D$5:$D$1036129,EY473,Bitácora!$AN$5:$AN$1036129,FO473,Bitácora!$E$5:$E$1036129,FE473,Bitácora!$AM$5:$AM$1036129,FT488))</f>
        <v xml:space="preserve"> </v>
      </c>
      <c r="GH488" s="615"/>
      <c r="GI488" s="615"/>
      <c r="GJ488" s="615"/>
      <c r="GK488" s="606" t="str">
        <f>IF(SUMIFS(Bitácora!$AE$5:$AE$1036129,Bitácora!$D$5:$D$1036129,EY473,Bitácora!$AN$5:$AN$1036129,FO473,Bitácora!$E$5:$E$1036129,FE473,Bitácora!$AM$5:$AM$1036129,FT488)=0," ",SUMIFS(Bitácora!$AE$5:$AE$1036129,Bitácora!$D$5:$D$1036129,EY473,Bitácora!$AN$5:$AN$1036129,FO473,Bitácora!$E$5:$E$1036129,FE473,Bitácora!$AM$5:$AM$1036129,FT488))</f>
        <v xml:space="preserve"> </v>
      </c>
      <c r="GL488" s="606"/>
      <c r="GM488" s="606"/>
      <c r="GN488" s="606" t="str">
        <f>IF(SUMIFS(Bitácora!$AF$5:$AF$1036129,Bitácora!$D$5:$D$1036129,EY473,Bitácora!$AN$5:$AN$1036129,FO473,Bitácora!$E$5:$E$1036129,FE473,Bitácora!$AM$5:$AM$1036129,FT488)=0," ",SUMIFS(Bitácora!$AF$5:$AF$1036129,Bitácora!$D$5:$D$1036129,EY473,Bitácora!$AN$5:$AN$1036129,FO473,Bitácora!$E$5:$E$1036129,FE473,Bitácora!$AM$5:$AM$1036129,FT488))</f>
        <v xml:space="preserve"> </v>
      </c>
      <c r="GO488" s="617"/>
      <c r="GP488" s="617"/>
      <c r="GQ488" s="632"/>
      <c r="GR488" s="6"/>
    </row>
    <row r="489" spans="1:200" ht="8.85" customHeight="1" x14ac:dyDescent="0.25">
      <c r="A489" s="244"/>
      <c r="B489" s="630"/>
      <c r="C489" s="634"/>
      <c r="D489" s="634"/>
      <c r="E489" s="634"/>
      <c r="F489" s="634"/>
      <c r="G489" s="635"/>
      <c r="H489" s="1136"/>
      <c r="I489" s="1137"/>
      <c r="J489" s="1137"/>
      <c r="K489" s="1137"/>
      <c r="L489" s="1137"/>
      <c r="M489" s="1137"/>
      <c r="N489" s="625"/>
      <c r="O489" s="641"/>
      <c r="P489" s="641"/>
      <c r="Q489" s="641"/>
      <c r="R489" s="641"/>
      <c r="S489" s="641"/>
      <c r="T489" s="641"/>
      <c r="U489" s="641"/>
      <c r="V489" s="641"/>
      <c r="W489" s="641"/>
      <c r="X489" s="641"/>
      <c r="Y489" s="641"/>
      <c r="Z489" s="15"/>
      <c r="AA489" s="614"/>
      <c r="AB489" s="614"/>
      <c r="AC489" s="614"/>
      <c r="AD489" s="614"/>
      <c r="AE489" s="614"/>
      <c r="AF489" s="615"/>
      <c r="AG489" s="616"/>
      <c r="AH489" s="616"/>
      <c r="AI489" s="615"/>
      <c r="AJ489" s="615"/>
      <c r="AK489" s="616"/>
      <c r="AL489" s="616"/>
      <c r="AM489" s="615"/>
      <c r="AN489" s="615"/>
      <c r="AO489" s="616"/>
      <c r="AP489" s="616"/>
      <c r="AQ489" s="615"/>
      <c r="AR489" s="606"/>
      <c r="AS489" s="606"/>
      <c r="AT489" s="606"/>
      <c r="AU489" s="617"/>
      <c r="AV489" s="618"/>
      <c r="AW489" s="617"/>
      <c r="AX489" s="632"/>
      <c r="AY489" s="630"/>
      <c r="AZ489" s="634"/>
      <c r="BA489" s="634"/>
      <c r="BB489" s="634"/>
      <c r="BC489" s="634"/>
      <c r="BD489" s="635"/>
      <c r="BE489" s="1136"/>
      <c r="BF489" s="1137"/>
      <c r="BG489" s="1137"/>
      <c r="BH489" s="1137"/>
      <c r="BI489" s="1137"/>
      <c r="BJ489" s="1137"/>
      <c r="BK489" s="625"/>
      <c r="BL489" s="641"/>
      <c r="BM489" s="641"/>
      <c r="BN489" s="641"/>
      <c r="BO489" s="641"/>
      <c r="BP489" s="641"/>
      <c r="BQ489" s="641"/>
      <c r="BR489" s="641"/>
      <c r="BS489" s="641"/>
      <c r="BT489" s="641"/>
      <c r="BU489" s="641"/>
      <c r="BV489" s="641"/>
      <c r="BW489" s="15"/>
      <c r="BX489" s="614"/>
      <c r="BY489" s="614"/>
      <c r="BZ489" s="614"/>
      <c r="CA489" s="614"/>
      <c r="CB489" s="614"/>
      <c r="CC489" s="615"/>
      <c r="CD489" s="616"/>
      <c r="CE489" s="616"/>
      <c r="CF489" s="615"/>
      <c r="CG489" s="615"/>
      <c r="CH489" s="616"/>
      <c r="CI489" s="616"/>
      <c r="CJ489" s="615"/>
      <c r="CK489" s="615"/>
      <c r="CL489" s="616"/>
      <c r="CM489" s="616"/>
      <c r="CN489" s="615"/>
      <c r="CO489" s="606"/>
      <c r="CP489" s="606"/>
      <c r="CQ489" s="606"/>
      <c r="CR489" s="617"/>
      <c r="CS489" s="618"/>
      <c r="CT489" s="617"/>
      <c r="CU489" s="632"/>
      <c r="CV489" s="276"/>
      <c r="CW489" s="244"/>
      <c r="CX489" s="630"/>
      <c r="CY489" s="634"/>
      <c r="CZ489" s="634"/>
      <c r="DA489" s="634"/>
      <c r="DB489" s="634"/>
      <c r="DC489" s="635"/>
      <c r="DD489" s="1136"/>
      <c r="DE489" s="1137"/>
      <c r="DF489" s="1137"/>
      <c r="DG489" s="1137"/>
      <c r="DH489" s="1137"/>
      <c r="DI489" s="1137"/>
      <c r="DJ489" s="625"/>
      <c r="DK489" s="641"/>
      <c r="DL489" s="641"/>
      <c r="DM489" s="641"/>
      <c r="DN489" s="641"/>
      <c r="DO489" s="641"/>
      <c r="DP489" s="641"/>
      <c r="DQ489" s="641"/>
      <c r="DR489" s="641"/>
      <c r="DS489" s="641"/>
      <c r="DT489" s="641"/>
      <c r="DU489" s="641"/>
      <c r="DV489" s="15"/>
      <c r="DW489" s="614"/>
      <c r="DX489" s="614"/>
      <c r="DY489" s="614"/>
      <c r="DZ489" s="614"/>
      <c r="EA489" s="614"/>
      <c r="EB489" s="615"/>
      <c r="EC489" s="616"/>
      <c r="ED489" s="616"/>
      <c r="EE489" s="615"/>
      <c r="EF489" s="615"/>
      <c r="EG489" s="616"/>
      <c r="EH489" s="616"/>
      <c r="EI489" s="615"/>
      <c r="EJ489" s="615"/>
      <c r="EK489" s="616"/>
      <c r="EL489" s="616"/>
      <c r="EM489" s="615"/>
      <c r="EN489" s="606"/>
      <c r="EO489" s="606"/>
      <c r="EP489" s="606"/>
      <c r="EQ489" s="617"/>
      <c r="ER489" s="618"/>
      <c r="ES489" s="617"/>
      <c r="ET489" s="632"/>
      <c r="EU489" s="630"/>
      <c r="EV489" s="634"/>
      <c r="EW489" s="634"/>
      <c r="EX489" s="634"/>
      <c r="EY489" s="634"/>
      <c r="EZ489" s="635"/>
      <c r="FA489" s="1136"/>
      <c r="FB489" s="1137"/>
      <c r="FC489" s="1137"/>
      <c r="FD489" s="1137"/>
      <c r="FE489" s="1137"/>
      <c r="FF489" s="1137"/>
      <c r="FG489" s="625"/>
      <c r="FH489" s="641"/>
      <c r="FI489" s="641"/>
      <c r="FJ489" s="641"/>
      <c r="FK489" s="641"/>
      <c r="FL489" s="641"/>
      <c r="FM489" s="641"/>
      <c r="FN489" s="641"/>
      <c r="FO489" s="641"/>
      <c r="FP489" s="641"/>
      <c r="FQ489" s="641"/>
      <c r="FR489" s="641"/>
      <c r="FS489" s="15"/>
      <c r="FT489" s="614"/>
      <c r="FU489" s="614"/>
      <c r="FV489" s="614"/>
      <c r="FW489" s="614"/>
      <c r="FX489" s="614"/>
      <c r="FY489" s="615"/>
      <c r="FZ489" s="616"/>
      <c r="GA489" s="616"/>
      <c r="GB489" s="615"/>
      <c r="GC489" s="615"/>
      <c r="GD489" s="616"/>
      <c r="GE489" s="616"/>
      <c r="GF489" s="615"/>
      <c r="GG489" s="615"/>
      <c r="GH489" s="616"/>
      <c r="GI489" s="616"/>
      <c r="GJ489" s="615"/>
      <c r="GK489" s="606"/>
      <c r="GL489" s="606"/>
      <c r="GM489" s="606"/>
      <c r="GN489" s="617"/>
      <c r="GO489" s="618"/>
      <c r="GP489" s="617"/>
      <c r="GQ489" s="632"/>
      <c r="GR489" s="6"/>
    </row>
    <row r="490" spans="1:200" ht="3" customHeight="1" x14ac:dyDescent="0.25">
      <c r="A490" s="244"/>
      <c r="B490" s="630"/>
      <c r="C490" s="625"/>
      <c r="D490" s="625"/>
      <c r="E490" s="625"/>
      <c r="F490" s="625"/>
      <c r="G490" s="625"/>
      <c r="H490" s="625"/>
      <c r="I490" s="625"/>
      <c r="J490" s="625"/>
      <c r="K490" s="625"/>
      <c r="L490" s="625"/>
      <c r="M490" s="625"/>
      <c r="N490" s="625"/>
      <c r="O490" s="625"/>
      <c r="P490" s="625"/>
      <c r="Q490" s="625"/>
      <c r="R490" s="625"/>
      <c r="S490" s="625"/>
      <c r="T490" s="625"/>
      <c r="U490" s="625"/>
      <c r="V490" s="625"/>
      <c r="W490" s="625"/>
      <c r="X490" s="625"/>
      <c r="Y490" s="625"/>
      <c r="Z490" s="15"/>
      <c r="AA490" s="614"/>
      <c r="AB490" s="614"/>
      <c r="AC490" s="614"/>
      <c r="AD490" s="614"/>
      <c r="AE490" s="614"/>
      <c r="AF490" s="615"/>
      <c r="AG490" s="615"/>
      <c r="AH490" s="615"/>
      <c r="AI490" s="615"/>
      <c r="AJ490" s="652"/>
      <c r="AK490" s="652"/>
      <c r="AL490" s="652"/>
      <c r="AM490" s="652"/>
      <c r="AN490" s="615"/>
      <c r="AO490" s="615"/>
      <c r="AP490" s="615"/>
      <c r="AQ490" s="615"/>
      <c r="AR490" s="606"/>
      <c r="AS490" s="606"/>
      <c r="AT490" s="606"/>
      <c r="AU490" s="653"/>
      <c r="AV490" s="653"/>
      <c r="AW490" s="653"/>
      <c r="AX490" s="632"/>
      <c r="AY490" s="630"/>
      <c r="AZ490" s="625"/>
      <c r="BA490" s="625"/>
      <c r="BB490" s="625"/>
      <c r="BC490" s="625"/>
      <c r="BD490" s="625"/>
      <c r="BE490" s="625"/>
      <c r="BF490" s="625"/>
      <c r="BG490" s="625"/>
      <c r="BH490" s="625"/>
      <c r="BI490" s="625"/>
      <c r="BJ490" s="625"/>
      <c r="BK490" s="625"/>
      <c r="BL490" s="625"/>
      <c r="BM490" s="625"/>
      <c r="BN490" s="625"/>
      <c r="BO490" s="625"/>
      <c r="BP490" s="625"/>
      <c r="BQ490" s="625"/>
      <c r="BR490" s="625"/>
      <c r="BS490" s="625"/>
      <c r="BT490" s="625"/>
      <c r="BU490" s="625"/>
      <c r="BV490" s="625"/>
      <c r="BW490" s="15"/>
      <c r="BX490" s="614"/>
      <c r="BY490" s="614"/>
      <c r="BZ490" s="614"/>
      <c r="CA490" s="614"/>
      <c r="CB490" s="614"/>
      <c r="CC490" s="615"/>
      <c r="CD490" s="615"/>
      <c r="CE490" s="615"/>
      <c r="CF490" s="615"/>
      <c r="CG490" s="652"/>
      <c r="CH490" s="652"/>
      <c r="CI490" s="652"/>
      <c r="CJ490" s="652"/>
      <c r="CK490" s="615"/>
      <c r="CL490" s="615"/>
      <c r="CM490" s="615"/>
      <c r="CN490" s="615"/>
      <c r="CO490" s="606"/>
      <c r="CP490" s="606"/>
      <c r="CQ490" s="606"/>
      <c r="CR490" s="653"/>
      <c r="CS490" s="653"/>
      <c r="CT490" s="653"/>
      <c r="CU490" s="632"/>
      <c r="CV490" s="276"/>
      <c r="CW490" s="244"/>
      <c r="CX490" s="630"/>
      <c r="CY490" s="625"/>
      <c r="CZ490" s="625"/>
      <c r="DA490" s="625"/>
      <c r="DB490" s="625"/>
      <c r="DC490" s="625"/>
      <c r="DD490" s="625"/>
      <c r="DE490" s="625"/>
      <c r="DF490" s="625"/>
      <c r="DG490" s="625"/>
      <c r="DH490" s="625"/>
      <c r="DI490" s="625"/>
      <c r="DJ490" s="625"/>
      <c r="DK490" s="625"/>
      <c r="DL490" s="625"/>
      <c r="DM490" s="625"/>
      <c r="DN490" s="625"/>
      <c r="DO490" s="625"/>
      <c r="DP490" s="625"/>
      <c r="DQ490" s="625"/>
      <c r="DR490" s="625"/>
      <c r="DS490" s="625"/>
      <c r="DT490" s="625"/>
      <c r="DU490" s="625"/>
      <c r="DV490" s="15"/>
      <c r="DW490" s="614"/>
      <c r="DX490" s="614"/>
      <c r="DY490" s="614"/>
      <c r="DZ490" s="614"/>
      <c r="EA490" s="614"/>
      <c r="EB490" s="615"/>
      <c r="EC490" s="615"/>
      <c r="ED490" s="615"/>
      <c r="EE490" s="615"/>
      <c r="EF490" s="652"/>
      <c r="EG490" s="652"/>
      <c r="EH490" s="652"/>
      <c r="EI490" s="652"/>
      <c r="EJ490" s="615"/>
      <c r="EK490" s="615"/>
      <c r="EL490" s="615"/>
      <c r="EM490" s="615"/>
      <c r="EN490" s="606"/>
      <c r="EO490" s="606"/>
      <c r="EP490" s="606"/>
      <c r="EQ490" s="653"/>
      <c r="ER490" s="653"/>
      <c r="ES490" s="653"/>
      <c r="ET490" s="632"/>
      <c r="EU490" s="630"/>
      <c r="EV490" s="625"/>
      <c r="EW490" s="625"/>
      <c r="EX490" s="625"/>
      <c r="EY490" s="625"/>
      <c r="EZ490" s="625"/>
      <c r="FA490" s="625"/>
      <c r="FB490" s="625"/>
      <c r="FC490" s="625"/>
      <c r="FD490" s="625"/>
      <c r="FE490" s="625"/>
      <c r="FF490" s="625"/>
      <c r="FG490" s="625"/>
      <c r="FH490" s="625"/>
      <c r="FI490" s="625"/>
      <c r="FJ490" s="625"/>
      <c r="FK490" s="625"/>
      <c r="FL490" s="625"/>
      <c r="FM490" s="625"/>
      <c r="FN490" s="625"/>
      <c r="FO490" s="625"/>
      <c r="FP490" s="625"/>
      <c r="FQ490" s="625"/>
      <c r="FR490" s="625"/>
      <c r="FS490" s="15"/>
      <c r="FT490" s="614"/>
      <c r="FU490" s="614"/>
      <c r="FV490" s="614"/>
      <c r="FW490" s="614"/>
      <c r="FX490" s="614"/>
      <c r="FY490" s="615"/>
      <c r="FZ490" s="615"/>
      <c r="GA490" s="615"/>
      <c r="GB490" s="615"/>
      <c r="GC490" s="652"/>
      <c r="GD490" s="652"/>
      <c r="GE490" s="652"/>
      <c r="GF490" s="652"/>
      <c r="GG490" s="615"/>
      <c r="GH490" s="615"/>
      <c r="GI490" s="615"/>
      <c r="GJ490" s="615"/>
      <c r="GK490" s="606"/>
      <c r="GL490" s="606"/>
      <c r="GM490" s="606"/>
      <c r="GN490" s="653"/>
      <c r="GO490" s="653"/>
      <c r="GP490" s="653"/>
      <c r="GQ490" s="632"/>
      <c r="GR490" s="6"/>
    </row>
    <row r="491" spans="1:200" ht="10.5" customHeight="1" x14ac:dyDescent="0.25">
      <c r="A491" s="244"/>
      <c r="B491" s="630"/>
      <c r="C491" s="644" t="str">
        <f>IF(Portada!$A$1="www.fly-logics.com","PIC",0)</f>
        <v>PIC</v>
      </c>
      <c r="D491" s="634"/>
      <c r="E491" s="634"/>
      <c r="F491" s="634"/>
      <c r="G491" s="635"/>
      <c r="H491" s="1136" t="str">
        <f>IF(SUMIFS(Bitácora!$Y$5:$Y$1036129,Bitácora!$D$5:$D$1036129,F473,Bitácora!$AN$5:$AN$1036129,V473,Bitácora!$E$5:$E$1036129,L473)=0," ",SUMIFS(Bitácora!$Y$5:$Y$1036129,Bitácora!$D$5:$D$1036129,F473,Bitácora!$AN$5:$AN$1036129,V473,Bitácora!$E$5:$E$1036129,L473))</f>
        <v xml:space="preserve"> </v>
      </c>
      <c r="I491" s="1137" t="str">
        <f t="shared" ref="I491" si="652">H491</f>
        <v xml:space="preserve"> </v>
      </c>
      <c r="J491" s="1137"/>
      <c r="K491" s="1137"/>
      <c r="L491" s="1137"/>
      <c r="M491" s="1137"/>
      <c r="N491" s="625"/>
      <c r="O491" s="633" t="str">
        <f>IF(Portada!$A$1="www.fly-logics.com","DÍA",0)</f>
        <v>DÍA</v>
      </c>
      <c r="P491" s="634"/>
      <c r="Q491" s="634"/>
      <c r="R491" s="634"/>
      <c r="S491" s="635"/>
      <c r="T491" s="1134" t="str">
        <f>IF(SUMIFS(Bitácora!$AE$5:$AE$1036129,Bitácora!$D$5:$D$1036129,F473,Bitácora!$AN$5:$AN$1036129,V473,Bitácora!$E$5:$E$1036129,L473)=0," ",SUMIFS(Bitácora!$AE$5:$AE$1036129,Bitácora!$D$5:$D$1036129,F473,Bitácora!$AN$5:$AN$1036129,V473,Bitácora!$E$5:$E$1036129,L473))</f>
        <v xml:space="preserve"> </v>
      </c>
      <c r="U491" s="1135" t="str">
        <f t="shared" ref="U491" si="653">T491</f>
        <v xml:space="preserve"> </v>
      </c>
      <c r="V491" s="1135"/>
      <c r="W491" s="1135"/>
      <c r="X491" s="1135"/>
      <c r="Y491" s="1135"/>
      <c r="Z491" s="15"/>
      <c r="AA491" s="1145" t="str">
        <f>IF(Portada!$A$1="www.fly-logics.com","TOTAL 1er
SEMESTRE",0)</f>
        <v>TOTAL 1er
SEMESTRE</v>
      </c>
      <c r="AB491" s="1146"/>
      <c r="AC491" s="1146"/>
      <c r="AD491" s="1146"/>
      <c r="AE491" s="1146"/>
      <c r="AF491" s="1147" t="str">
        <f t="shared" ref="AF491" si="654">IF(SUM(AF473:AI490)=0," ",SUM(AF473:AI490))</f>
        <v xml:space="preserve"> </v>
      </c>
      <c r="AG491" s="1148"/>
      <c r="AH491" s="1148"/>
      <c r="AI491" s="1149"/>
      <c r="AJ491" s="1147" t="str">
        <f t="shared" ref="AJ491" si="655">IF(SUM(AJ473:AM490)=0," ",SUM(AJ473:AM490))</f>
        <v xml:space="preserve"> </v>
      </c>
      <c r="AK491" s="1148"/>
      <c r="AL491" s="1148"/>
      <c r="AM491" s="1148"/>
      <c r="AN491" s="1150" t="str">
        <f t="shared" ref="AN491" si="656">IF(SUM(AN473:AQ490)=0," ",SUM(AN473:AQ490))</f>
        <v xml:space="preserve"> </v>
      </c>
      <c r="AO491" s="1148"/>
      <c r="AP491" s="1148"/>
      <c r="AQ491" s="1148"/>
      <c r="AR491" s="1151" t="str">
        <f t="shared" ref="AR491" si="657">IF(SUM(AR473:AT490)=0," ",SUM(AR473:AT490))</f>
        <v xml:space="preserve"> </v>
      </c>
      <c r="AS491" s="1152"/>
      <c r="AT491" s="1153"/>
      <c r="AU491" s="1151" t="str">
        <f t="shared" ref="AU491" si="658">IF(SUM(AU473:AW490)=0," ",SUM(AU473:AW490))</f>
        <v xml:space="preserve"> </v>
      </c>
      <c r="AV491" s="1152"/>
      <c r="AW491" s="1152"/>
      <c r="AX491" s="632"/>
      <c r="AY491" s="630"/>
      <c r="AZ491" s="644" t="str">
        <f>IF(Portada!$A$1="www.fly-logics.com","PIC",0)</f>
        <v>PIC</v>
      </c>
      <c r="BA491" s="634"/>
      <c r="BB491" s="634"/>
      <c r="BC491" s="634"/>
      <c r="BD491" s="635"/>
      <c r="BE491" s="1136" t="str">
        <f>IF(SUMIFS(Bitácora!$Y$5:$Y$1036129,Bitácora!$D$5:$D$1036129,BC473,Bitácora!$AN$5:$AN$1036129,BS473,Bitácora!$E$5:$E$1036129,BI473)=0," ",SUMIFS(Bitácora!$Y$5:$Y$1036129,Bitácora!$D$5:$D$1036129,BC473,Bitácora!$AN$5:$AN$1036129,BS473,Bitácora!$E$5:$E$1036129,BI473))</f>
        <v xml:space="preserve"> </v>
      </c>
      <c r="BF491" s="1137" t="str">
        <f t="shared" ref="BF491" si="659">BE491</f>
        <v xml:space="preserve"> </v>
      </c>
      <c r="BG491" s="1137"/>
      <c r="BH491" s="1137"/>
      <c r="BI491" s="1137"/>
      <c r="BJ491" s="1137"/>
      <c r="BK491" s="625"/>
      <c r="BL491" s="633" t="str">
        <f>IF(Portada!$A$1="www.fly-logics.com","DÍA",0)</f>
        <v>DÍA</v>
      </c>
      <c r="BM491" s="634"/>
      <c r="BN491" s="634"/>
      <c r="BO491" s="634"/>
      <c r="BP491" s="635"/>
      <c r="BQ491" s="1134" t="str">
        <f>IF(SUMIFS(Bitácora!$AE$5:$AE$1036129,Bitácora!$D$5:$D$1036129,BC473,Bitácora!$AN$5:$AN$1036129,BS473,Bitácora!$E$5:$E$1036129,BI473)=0," ",SUMIFS(Bitácora!$AE$5:$AE$1036129,Bitácora!$D$5:$D$1036129,BC473,Bitácora!$AN$5:$AN$1036129,BS473,Bitácora!$E$5:$E$1036129,BI473))</f>
        <v xml:space="preserve"> </v>
      </c>
      <c r="BR491" s="1135" t="str">
        <f t="shared" ref="BR491" si="660">BQ491</f>
        <v xml:space="preserve"> </v>
      </c>
      <c r="BS491" s="1135"/>
      <c r="BT491" s="1135"/>
      <c r="BU491" s="1135"/>
      <c r="BV491" s="1135"/>
      <c r="BW491" s="15"/>
      <c r="BX491" s="1145" t="str">
        <f>IF(Portada!$A$1="www.fly-logics.com","TOTAL 1er
SEMESTRE",0)</f>
        <v>TOTAL 1er
SEMESTRE</v>
      </c>
      <c r="BY491" s="1146"/>
      <c r="BZ491" s="1146"/>
      <c r="CA491" s="1146"/>
      <c r="CB491" s="1146"/>
      <c r="CC491" s="1147" t="str">
        <f t="shared" ref="CC491" si="661">IF(SUM(CC473:CF490)=0," ",SUM(CC473:CF490))</f>
        <v xml:space="preserve"> </v>
      </c>
      <c r="CD491" s="1148"/>
      <c r="CE491" s="1148"/>
      <c r="CF491" s="1149"/>
      <c r="CG491" s="1147" t="str">
        <f t="shared" ref="CG491" si="662">IF(SUM(CG473:CJ490)=0," ",SUM(CG473:CJ490))</f>
        <v xml:space="preserve"> </v>
      </c>
      <c r="CH491" s="1148"/>
      <c r="CI491" s="1148"/>
      <c r="CJ491" s="1148"/>
      <c r="CK491" s="1150" t="str">
        <f t="shared" ref="CK491" si="663">IF(SUM(CK473:CN490)=0," ",SUM(CK473:CN490))</f>
        <v xml:space="preserve"> </v>
      </c>
      <c r="CL491" s="1148"/>
      <c r="CM491" s="1148"/>
      <c r="CN491" s="1148"/>
      <c r="CO491" s="1151" t="str">
        <f t="shared" ref="CO491" si="664">IF(SUM(CO473:CQ490)=0," ",SUM(CO473:CQ490))</f>
        <v xml:space="preserve"> </v>
      </c>
      <c r="CP491" s="1152"/>
      <c r="CQ491" s="1153"/>
      <c r="CR491" s="1151" t="str">
        <f t="shared" ref="CR491" si="665">IF(SUM(CR473:CT490)=0," ",SUM(CR473:CT490))</f>
        <v xml:space="preserve"> </v>
      </c>
      <c r="CS491" s="1152"/>
      <c r="CT491" s="1152"/>
      <c r="CU491" s="632"/>
      <c r="CV491" s="277"/>
      <c r="CW491" s="244"/>
      <c r="CX491" s="630"/>
      <c r="CY491" s="644" t="str">
        <f>IF(Portada!$A$1="www.fly-logics.com","PIC",0)</f>
        <v>PIC</v>
      </c>
      <c r="CZ491" s="634"/>
      <c r="DA491" s="634"/>
      <c r="DB491" s="634"/>
      <c r="DC491" s="635"/>
      <c r="DD491" s="1136" t="str">
        <f>IF(SUMIFS(Bitácora!$Y$5:$Y$1036129,Bitácora!$D$5:$D$1036129,DB473,Bitácora!$AN$5:$AN$1036129,DR473,Bitácora!$E$5:$E$1036129,DH473)=0," ",SUMIFS(Bitácora!$Y$5:$Y$1036129,Bitácora!$D$5:$D$1036129,DB473,Bitácora!$AN$5:$AN$1036129,DR473,Bitácora!$E$5:$E$1036129,DH473))</f>
        <v xml:space="preserve"> </v>
      </c>
      <c r="DE491" s="1137" t="str">
        <f t="shared" ref="DE491" si="666">DD491</f>
        <v xml:space="preserve"> </v>
      </c>
      <c r="DF491" s="1137"/>
      <c r="DG491" s="1137"/>
      <c r="DH491" s="1137"/>
      <c r="DI491" s="1137"/>
      <c r="DJ491" s="625"/>
      <c r="DK491" s="633" t="str">
        <f>IF(Portada!$A$1="www.fly-logics.com","DÍA",0)</f>
        <v>DÍA</v>
      </c>
      <c r="DL491" s="634"/>
      <c r="DM491" s="634"/>
      <c r="DN491" s="634"/>
      <c r="DO491" s="635"/>
      <c r="DP491" s="1134" t="str">
        <f>IF(SUMIFS(Bitácora!$AE$5:$AE$1036129,Bitácora!$D$5:$D$1036129,DB473,Bitácora!$AN$5:$AN$1036129,DR473,Bitácora!$E$5:$E$1036129,DH473)=0," ",SUMIFS(Bitácora!$AE$5:$AE$1036129,Bitácora!$D$5:$D$1036129,DB473,Bitácora!$AN$5:$AN$1036129,DR473,Bitácora!$E$5:$E$1036129,DH473))</f>
        <v xml:space="preserve"> </v>
      </c>
      <c r="DQ491" s="1135" t="str">
        <f t="shared" ref="DQ491" si="667">DP491</f>
        <v xml:space="preserve"> </v>
      </c>
      <c r="DR491" s="1135"/>
      <c r="DS491" s="1135"/>
      <c r="DT491" s="1135"/>
      <c r="DU491" s="1135"/>
      <c r="DV491" s="15"/>
      <c r="DW491" s="1145" t="str">
        <f>IF(Portada!$A$1="www.fly-logics.com","TOTAL 1er
SEMESTRE",0)</f>
        <v>TOTAL 1er
SEMESTRE</v>
      </c>
      <c r="DX491" s="1146"/>
      <c r="DY491" s="1146"/>
      <c r="DZ491" s="1146"/>
      <c r="EA491" s="1146"/>
      <c r="EB491" s="1147" t="str">
        <f t="shared" ref="EB491" si="668">IF(SUM(EB473:EE490)=0," ",SUM(EB473:EE490))</f>
        <v xml:space="preserve"> </v>
      </c>
      <c r="EC491" s="1148"/>
      <c r="ED491" s="1148"/>
      <c r="EE491" s="1149"/>
      <c r="EF491" s="1147" t="str">
        <f t="shared" ref="EF491" si="669">IF(SUM(EF473:EI490)=0," ",SUM(EF473:EI490))</f>
        <v xml:space="preserve"> </v>
      </c>
      <c r="EG491" s="1148"/>
      <c r="EH491" s="1148"/>
      <c r="EI491" s="1148"/>
      <c r="EJ491" s="1150" t="str">
        <f t="shared" ref="EJ491" si="670">IF(SUM(EJ473:EM490)=0," ",SUM(EJ473:EM490))</f>
        <v xml:space="preserve"> </v>
      </c>
      <c r="EK491" s="1148"/>
      <c r="EL491" s="1148"/>
      <c r="EM491" s="1148"/>
      <c r="EN491" s="1151" t="str">
        <f t="shared" ref="EN491" si="671">IF(SUM(EN473:EP490)=0," ",SUM(EN473:EP490))</f>
        <v xml:space="preserve"> </v>
      </c>
      <c r="EO491" s="1152"/>
      <c r="EP491" s="1153"/>
      <c r="EQ491" s="1151" t="str">
        <f t="shared" ref="EQ491" si="672">IF(SUM(EQ473:ES490)=0," ",SUM(EQ473:ES490))</f>
        <v xml:space="preserve"> </v>
      </c>
      <c r="ER491" s="1152"/>
      <c r="ES491" s="1152"/>
      <c r="ET491" s="632"/>
      <c r="EU491" s="630"/>
      <c r="EV491" s="644" t="str">
        <f>IF(Portada!$A$1="www.fly-logics.com","PIC",0)</f>
        <v>PIC</v>
      </c>
      <c r="EW491" s="634"/>
      <c r="EX491" s="634"/>
      <c r="EY491" s="634"/>
      <c r="EZ491" s="635"/>
      <c r="FA491" s="1136" t="str">
        <f>IF(SUMIFS(Bitácora!$Y$5:$Y$1036129,Bitácora!$D$5:$D$1036129,EY473,Bitácora!$AN$5:$AN$1036129,FO473,Bitácora!$E$5:$E$1036129,FE473)=0," ",SUMIFS(Bitácora!$Y$5:$Y$1036129,Bitácora!$D$5:$D$1036129,EY473,Bitácora!$AN$5:$AN$1036129,FO473,Bitácora!$E$5:$E$1036129,FE473))</f>
        <v xml:space="preserve"> </v>
      </c>
      <c r="FB491" s="1137" t="str">
        <f t="shared" ref="FB491" si="673">FA491</f>
        <v xml:space="preserve"> </v>
      </c>
      <c r="FC491" s="1137"/>
      <c r="FD491" s="1137"/>
      <c r="FE491" s="1137"/>
      <c r="FF491" s="1137"/>
      <c r="FG491" s="625"/>
      <c r="FH491" s="633" t="str">
        <f>IF(Portada!$A$1="www.fly-logics.com","DÍA",0)</f>
        <v>DÍA</v>
      </c>
      <c r="FI491" s="634"/>
      <c r="FJ491" s="634"/>
      <c r="FK491" s="634"/>
      <c r="FL491" s="635"/>
      <c r="FM491" s="1134" t="str">
        <f>IF(SUMIFS(Bitácora!$AE$5:$AE$1036129,Bitácora!$D$5:$D$1036129,EY473,Bitácora!$AN$5:$AN$1036129,FO473,Bitácora!$E$5:$E$1036129,FE473)=0," ",SUMIFS(Bitácora!$AE$5:$AE$1036129,Bitácora!$D$5:$D$1036129,EY473,Bitácora!$AN$5:$AN$1036129,FO473,Bitácora!$E$5:$E$1036129,FE473))</f>
        <v xml:space="preserve"> </v>
      </c>
      <c r="FN491" s="1135" t="str">
        <f t="shared" ref="FN491" si="674">FM491</f>
        <v xml:space="preserve"> </v>
      </c>
      <c r="FO491" s="1135"/>
      <c r="FP491" s="1135"/>
      <c r="FQ491" s="1135"/>
      <c r="FR491" s="1135"/>
      <c r="FS491" s="15"/>
      <c r="FT491" s="1145" t="str">
        <f>IF(Portada!$A$1="www.fly-logics.com","TOTAL 1er
SEMESTRE",0)</f>
        <v>TOTAL 1er
SEMESTRE</v>
      </c>
      <c r="FU491" s="1146"/>
      <c r="FV491" s="1146"/>
      <c r="FW491" s="1146"/>
      <c r="FX491" s="1146"/>
      <c r="FY491" s="1147" t="str">
        <f t="shared" ref="FY491" si="675">IF(SUM(FY473:GB490)=0," ",SUM(FY473:GB490))</f>
        <v xml:space="preserve"> </v>
      </c>
      <c r="FZ491" s="1148"/>
      <c r="GA491" s="1148"/>
      <c r="GB491" s="1149"/>
      <c r="GC491" s="1147" t="str">
        <f t="shared" ref="GC491" si="676">IF(SUM(GC473:GF490)=0," ",SUM(GC473:GF490))</f>
        <v xml:space="preserve"> </v>
      </c>
      <c r="GD491" s="1148"/>
      <c r="GE491" s="1148"/>
      <c r="GF491" s="1148"/>
      <c r="GG491" s="1150" t="str">
        <f t="shared" ref="GG491" si="677">IF(SUM(GG473:GJ490)=0," ",SUM(GG473:GJ490))</f>
        <v xml:space="preserve"> </v>
      </c>
      <c r="GH491" s="1148"/>
      <c r="GI491" s="1148"/>
      <c r="GJ491" s="1148"/>
      <c r="GK491" s="1151" t="str">
        <f t="shared" ref="GK491" si="678">IF(SUM(GK473:GM490)=0," ",SUM(GK473:GM490))</f>
        <v xml:space="preserve"> </v>
      </c>
      <c r="GL491" s="1152"/>
      <c r="GM491" s="1153"/>
      <c r="GN491" s="1151" t="str">
        <f t="shared" ref="GN491" si="679">IF(SUM(GN473:GP490)=0," ",SUM(GN473:GP490))</f>
        <v xml:space="preserve"> </v>
      </c>
      <c r="GO491" s="1152"/>
      <c r="GP491" s="1152"/>
      <c r="GQ491" s="632"/>
      <c r="GR491" s="6"/>
    </row>
    <row r="492" spans="1:200" ht="8.85" customHeight="1" x14ac:dyDescent="0.25">
      <c r="A492" s="244"/>
      <c r="B492" s="630"/>
      <c r="C492" s="634"/>
      <c r="D492" s="634"/>
      <c r="E492" s="634"/>
      <c r="F492" s="634"/>
      <c r="G492" s="635"/>
      <c r="H492" s="1136"/>
      <c r="I492" s="1137"/>
      <c r="J492" s="1137"/>
      <c r="K492" s="1137"/>
      <c r="L492" s="1137"/>
      <c r="M492" s="1137"/>
      <c r="N492" s="625"/>
      <c r="O492" s="634"/>
      <c r="P492" s="634"/>
      <c r="Q492" s="634"/>
      <c r="R492" s="634"/>
      <c r="S492" s="635"/>
      <c r="T492" s="1134"/>
      <c r="U492" s="1135"/>
      <c r="V492" s="1135"/>
      <c r="W492" s="1135"/>
      <c r="X492" s="1135"/>
      <c r="Y492" s="1135"/>
      <c r="Z492" s="15"/>
      <c r="AA492" s="1146"/>
      <c r="AB492" s="1154"/>
      <c r="AC492" s="1154"/>
      <c r="AD492" s="1154"/>
      <c r="AE492" s="1146"/>
      <c r="AF492" s="1148"/>
      <c r="AG492" s="1155"/>
      <c r="AH492" s="1155"/>
      <c r="AI492" s="1149"/>
      <c r="AJ492" s="1148"/>
      <c r="AK492" s="1155"/>
      <c r="AL492" s="1155"/>
      <c r="AM492" s="1148"/>
      <c r="AN492" s="1156"/>
      <c r="AO492" s="1155"/>
      <c r="AP492" s="1155"/>
      <c r="AQ492" s="1148"/>
      <c r="AR492" s="1152"/>
      <c r="AS492" s="1157"/>
      <c r="AT492" s="1153"/>
      <c r="AU492" s="1152"/>
      <c r="AV492" s="1157"/>
      <c r="AW492" s="1152"/>
      <c r="AX492" s="632"/>
      <c r="AY492" s="630"/>
      <c r="AZ492" s="634"/>
      <c r="BA492" s="634"/>
      <c r="BB492" s="634"/>
      <c r="BC492" s="634"/>
      <c r="BD492" s="635"/>
      <c r="BE492" s="1136"/>
      <c r="BF492" s="1137"/>
      <c r="BG492" s="1137"/>
      <c r="BH492" s="1137"/>
      <c r="BI492" s="1137"/>
      <c r="BJ492" s="1137"/>
      <c r="BK492" s="625"/>
      <c r="BL492" s="634"/>
      <c r="BM492" s="634"/>
      <c r="BN492" s="634"/>
      <c r="BO492" s="634"/>
      <c r="BP492" s="635"/>
      <c r="BQ492" s="1134"/>
      <c r="BR492" s="1135"/>
      <c r="BS492" s="1135"/>
      <c r="BT492" s="1135"/>
      <c r="BU492" s="1135"/>
      <c r="BV492" s="1135"/>
      <c r="BW492" s="15"/>
      <c r="BX492" s="1146"/>
      <c r="BY492" s="1154"/>
      <c r="BZ492" s="1154"/>
      <c r="CA492" s="1154"/>
      <c r="CB492" s="1146"/>
      <c r="CC492" s="1148"/>
      <c r="CD492" s="1155"/>
      <c r="CE492" s="1155"/>
      <c r="CF492" s="1149"/>
      <c r="CG492" s="1148"/>
      <c r="CH492" s="1155"/>
      <c r="CI492" s="1155"/>
      <c r="CJ492" s="1148"/>
      <c r="CK492" s="1156"/>
      <c r="CL492" s="1155"/>
      <c r="CM492" s="1155"/>
      <c r="CN492" s="1148"/>
      <c r="CO492" s="1152"/>
      <c r="CP492" s="1157"/>
      <c r="CQ492" s="1153"/>
      <c r="CR492" s="1152"/>
      <c r="CS492" s="1157"/>
      <c r="CT492" s="1152"/>
      <c r="CU492" s="632"/>
      <c r="CV492" s="277"/>
      <c r="CW492" s="244"/>
      <c r="CX492" s="630"/>
      <c r="CY492" s="634"/>
      <c r="CZ492" s="634"/>
      <c r="DA492" s="634"/>
      <c r="DB492" s="634"/>
      <c r="DC492" s="635"/>
      <c r="DD492" s="1136"/>
      <c r="DE492" s="1137"/>
      <c r="DF492" s="1137"/>
      <c r="DG492" s="1137"/>
      <c r="DH492" s="1137"/>
      <c r="DI492" s="1137"/>
      <c r="DJ492" s="625"/>
      <c r="DK492" s="634"/>
      <c r="DL492" s="634"/>
      <c r="DM492" s="634"/>
      <c r="DN492" s="634"/>
      <c r="DO492" s="635"/>
      <c r="DP492" s="1134"/>
      <c r="DQ492" s="1135"/>
      <c r="DR492" s="1135"/>
      <c r="DS492" s="1135"/>
      <c r="DT492" s="1135"/>
      <c r="DU492" s="1135"/>
      <c r="DV492" s="15"/>
      <c r="DW492" s="1146"/>
      <c r="DX492" s="1154"/>
      <c r="DY492" s="1154"/>
      <c r="DZ492" s="1154"/>
      <c r="EA492" s="1146"/>
      <c r="EB492" s="1148"/>
      <c r="EC492" s="1155"/>
      <c r="ED492" s="1155"/>
      <c r="EE492" s="1149"/>
      <c r="EF492" s="1148"/>
      <c r="EG492" s="1155"/>
      <c r="EH492" s="1155"/>
      <c r="EI492" s="1148"/>
      <c r="EJ492" s="1156"/>
      <c r="EK492" s="1155"/>
      <c r="EL492" s="1155"/>
      <c r="EM492" s="1148"/>
      <c r="EN492" s="1152"/>
      <c r="EO492" s="1157"/>
      <c r="EP492" s="1153"/>
      <c r="EQ492" s="1152"/>
      <c r="ER492" s="1157"/>
      <c r="ES492" s="1152"/>
      <c r="ET492" s="632"/>
      <c r="EU492" s="630"/>
      <c r="EV492" s="634"/>
      <c r="EW492" s="634"/>
      <c r="EX492" s="634"/>
      <c r="EY492" s="634"/>
      <c r="EZ492" s="635"/>
      <c r="FA492" s="1136"/>
      <c r="FB492" s="1137"/>
      <c r="FC492" s="1137"/>
      <c r="FD492" s="1137"/>
      <c r="FE492" s="1137"/>
      <c r="FF492" s="1137"/>
      <c r="FG492" s="625"/>
      <c r="FH492" s="634"/>
      <c r="FI492" s="634"/>
      <c r="FJ492" s="634"/>
      <c r="FK492" s="634"/>
      <c r="FL492" s="635"/>
      <c r="FM492" s="1134"/>
      <c r="FN492" s="1135"/>
      <c r="FO492" s="1135"/>
      <c r="FP492" s="1135"/>
      <c r="FQ492" s="1135"/>
      <c r="FR492" s="1135"/>
      <c r="FS492" s="15"/>
      <c r="FT492" s="1146"/>
      <c r="FU492" s="1154"/>
      <c r="FV492" s="1154"/>
      <c r="FW492" s="1154"/>
      <c r="FX492" s="1146"/>
      <c r="FY492" s="1148"/>
      <c r="FZ492" s="1155"/>
      <c r="GA492" s="1155"/>
      <c r="GB492" s="1149"/>
      <c r="GC492" s="1148"/>
      <c r="GD492" s="1155"/>
      <c r="GE492" s="1155"/>
      <c r="GF492" s="1148"/>
      <c r="GG492" s="1156"/>
      <c r="GH492" s="1155"/>
      <c r="GI492" s="1155"/>
      <c r="GJ492" s="1148"/>
      <c r="GK492" s="1152"/>
      <c r="GL492" s="1157"/>
      <c r="GM492" s="1153"/>
      <c r="GN492" s="1152"/>
      <c r="GO492" s="1157"/>
      <c r="GP492" s="1152"/>
      <c r="GQ492" s="632"/>
      <c r="GR492" s="6"/>
    </row>
    <row r="493" spans="1:200" ht="3" customHeight="1" x14ac:dyDescent="0.25">
      <c r="A493" s="244"/>
      <c r="B493" s="630"/>
      <c r="C493" s="625"/>
      <c r="D493" s="625"/>
      <c r="E493" s="625"/>
      <c r="F493" s="625"/>
      <c r="G493" s="625"/>
      <c r="H493" s="625"/>
      <c r="I493" s="625"/>
      <c r="J493" s="625"/>
      <c r="K493" s="625"/>
      <c r="L493" s="625"/>
      <c r="M493" s="625"/>
      <c r="N493" s="625"/>
      <c r="O493" s="625"/>
      <c r="P493" s="625"/>
      <c r="Q493" s="625"/>
      <c r="R493" s="625"/>
      <c r="S493" s="625"/>
      <c r="T493" s="625"/>
      <c r="U493" s="625"/>
      <c r="V493" s="625"/>
      <c r="W493" s="625"/>
      <c r="X493" s="625"/>
      <c r="Y493" s="625"/>
      <c r="Z493" s="15"/>
      <c r="AA493" s="1146"/>
      <c r="AB493" s="1154"/>
      <c r="AC493" s="1154"/>
      <c r="AD493" s="1154"/>
      <c r="AE493" s="1146"/>
      <c r="AF493" s="1148"/>
      <c r="AG493" s="1155"/>
      <c r="AH493" s="1155"/>
      <c r="AI493" s="1149"/>
      <c r="AJ493" s="1148"/>
      <c r="AK493" s="1155"/>
      <c r="AL493" s="1155"/>
      <c r="AM493" s="1148"/>
      <c r="AN493" s="1156"/>
      <c r="AO493" s="1155"/>
      <c r="AP493" s="1155"/>
      <c r="AQ493" s="1148"/>
      <c r="AR493" s="1152"/>
      <c r="AS493" s="1157"/>
      <c r="AT493" s="1153"/>
      <c r="AU493" s="1152"/>
      <c r="AV493" s="1157"/>
      <c r="AW493" s="1152"/>
      <c r="AX493" s="632"/>
      <c r="AY493" s="630"/>
      <c r="AZ493" s="625"/>
      <c r="BA493" s="625"/>
      <c r="BB493" s="625"/>
      <c r="BC493" s="625"/>
      <c r="BD493" s="625"/>
      <c r="BE493" s="625"/>
      <c r="BF493" s="625"/>
      <c r="BG493" s="625"/>
      <c r="BH493" s="625"/>
      <c r="BI493" s="625"/>
      <c r="BJ493" s="625"/>
      <c r="BK493" s="625"/>
      <c r="BL493" s="625"/>
      <c r="BM493" s="625"/>
      <c r="BN493" s="625"/>
      <c r="BO493" s="625"/>
      <c r="BP493" s="625"/>
      <c r="BQ493" s="625"/>
      <c r="BR493" s="625"/>
      <c r="BS493" s="625"/>
      <c r="BT493" s="625"/>
      <c r="BU493" s="625"/>
      <c r="BV493" s="625"/>
      <c r="BW493" s="15"/>
      <c r="BX493" s="1146"/>
      <c r="BY493" s="1154"/>
      <c r="BZ493" s="1154"/>
      <c r="CA493" s="1154"/>
      <c r="CB493" s="1146"/>
      <c r="CC493" s="1148"/>
      <c r="CD493" s="1155"/>
      <c r="CE493" s="1155"/>
      <c r="CF493" s="1149"/>
      <c r="CG493" s="1148"/>
      <c r="CH493" s="1155"/>
      <c r="CI493" s="1155"/>
      <c r="CJ493" s="1148"/>
      <c r="CK493" s="1156"/>
      <c r="CL493" s="1155"/>
      <c r="CM493" s="1155"/>
      <c r="CN493" s="1148"/>
      <c r="CO493" s="1152"/>
      <c r="CP493" s="1157"/>
      <c r="CQ493" s="1153"/>
      <c r="CR493" s="1152"/>
      <c r="CS493" s="1157"/>
      <c r="CT493" s="1152"/>
      <c r="CU493" s="632"/>
      <c r="CV493" s="277"/>
      <c r="CW493" s="244"/>
      <c r="CX493" s="630"/>
      <c r="CY493" s="625"/>
      <c r="CZ493" s="625"/>
      <c r="DA493" s="625"/>
      <c r="DB493" s="625"/>
      <c r="DC493" s="625"/>
      <c r="DD493" s="625"/>
      <c r="DE493" s="625"/>
      <c r="DF493" s="625"/>
      <c r="DG493" s="625"/>
      <c r="DH493" s="625"/>
      <c r="DI493" s="625"/>
      <c r="DJ493" s="625"/>
      <c r="DK493" s="625"/>
      <c r="DL493" s="625"/>
      <c r="DM493" s="625"/>
      <c r="DN493" s="625"/>
      <c r="DO493" s="625"/>
      <c r="DP493" s="625"/>
      <c r="DQ493" s="625"/>
      <c r="DR493" s="625"/>
      <c r="DS493" s="625"/>
      <c r="DT493" s="625"/>
      <c r="DU493" s="625"/>
      <c r="DV493" s="15"/>
      <c r="DW493" s="1146"/>
      <c r="DX493" s="1154"/>
      <c r="DY493" s="1154"/>
      <c r="DZ493" s="1154"/>
      <c r="EA493" s="1146"/>
      <c r="EB493" s="1148"/>
      <c r="EC493" s="1155"/>
      <c r="ED493" s="1155"/>
      <c r="EE493" s="1149"/>
      <c r="EF493" s="1148"/>
      <c r="EG493" s="1155"/>
      <c r="EH493" s="1155"/>
      <c r="EI493" s="1148"/>
      <c r="EJ493" s="1156"/>
      <c r="EK493" s="1155"/>
      <c r="EL493" s="1155"/>
      <c r="EM493" s="1148"/>
      <c r="EN493" s="1152"/>
      <c r="EO493" s="1157"/>
      <c r="EP493" s="1153"/>
      <c r="EQ493" s="1152"/>
      <c r="ER493" s="1157"/>
      <c r="ES493" s="1152"/>
      <c r="ET493" s="632"/>
      <c r="EU493" s="630"/>
      <c r="EV493" s="625"/>
      <c r="EW493" s="625"/>
      <c r="EX493" s="625"/>
      <c r="EY493" s="625"/>
      <c r="EZ493" s="625"/>
      <c r="FA493" s="625"/>
      <c r="FB493" s="625"/>
      <c r="FC493" s="625"/>
      <c r="FD493" s="625"/>
      <c r="FE493" s="625"/>
      <c r="FF493" s="625"/>
      <c r="FG493" s="625"/>
      <c r="FH493" s="625"/>
      <c r="FI493" s="625"/>
      <c r="FJ493" s="625"/>
      <c r="FK493" s="625"/>
      <c r="FL493" s="625"/>
      <c r="FM493" s="625"/>
      <c r="FN493" s="625"/>
      <c r="FO493" s="625"/>
      <c r="FP493" s="625"/>
      <c r="FQ493" s="625"/>
      <c r="FR493" s="625"/>
      <c r="FS493" s="15"/>
      <c r="FT493" s="1146"/>
      <c r="FU493" s="1154"/>
      <c r="FV493" s="1154"/>
      <c r="FW493" s="1154"/>
      <c r="FX493" s="1146"/>
      <c r="FY493" s="1148"/>
      <c r="FZ493" s="1155"/>
      <c r="GA493" s="1155"/>
      <c r="GB493" s="1149"/>
      <c r="GC493" s="1148"/>
      <c r="GD493" s="1155"/>
      <c r="GE493" s="1155"/>
      <c r="GF493" s="1148"/>
      <c r="GG493" s="1156"/>
      <c r="GH493" s="1155"/>
      <c r="GI493" s="1155"/>
      <c r="GJ493" s="1148"/>
      <c r="GK493" s="1152"/>
      <c r="GL493" s="1157"/>
      <c r="GM493" s="1153"/>
      <c r="GN493" s="1152"/>
      <c r="GO493" s="1157"/>
      <c r="GP493" s="1152"/>
      <c r="GQ493" s="632"/>
      <c r="GR493" s="6"/>
    </row>
    <row r="494" spans="1:200" ht="11.25" customHeight="1" x14ac:dyDescent="0.25">
      <c r="A494" s="244"/>
      <c r="B494" s="630"/>
      <c r="C494" s="644" t="str">
        <f>IF(Portada!$A$1="www.fly-logics.com","SIC",0)</f>
        <v>SIC</v>
      </c>
      <c r="D494" s="634"/>
      <c r="E494" s="634"/>
      <c r="F494" s="634"/>
      <c r="G494" s="635"/>
      <c r="H494" s="1136" t="str">
        <f>IF(SUMIFS(Bitácora!$Z$5:$Z$1036129,Bitácora!$D$5:$D$1036129,F473,Bitácora!$AN$5:$AN$1036129,V473,Bitácora!$E$5:$E$1036129,L473)=0," ",SUMIFS(Bitácora!$Z$5:$Z$1036129,Bitácora!$D$5:$D$1036129,F473,Bitácora!$AN$5:$AN$1036129,V473,Bitácora!$E$5:$E$1036129,L473))</f>
        <v xml:space="preserve"> </v>
      </c>
      <c r="I494" s="1137" t="str">
        <f t="shared" ref="I494" si="680">H494</f>
        <v xml:space="preserve"> </v>
      </c>
      <c r="J494" s="1137"/>
      <c r="K494" s="1137"/>
      <c r="L494" s="1137"/>
      <c r="M494" s="1137"/>
      <c r="N494" s="625"/>
      <c r="O494" s="633" t="str">
        <f>IF(Portada!$A$1="www.fly-logics.com","NOCHE",0)</f>
        <v>NOCHE</v>
      </c>
      <c r="P494" s="634"/>
      <c r="Q494" s="634"/>
      <c r="R494" s="634"/>
      <c r="S494" s="635"/>
      <c r="T494" s="1134" t="str">
        <f>IF(SUMIFS(Bitácora!$AF$5:$AF$1036129,Bitácora!$D$5:$D$1036129,F473,Bitácora!$AN$5:$AN$1036129,V473,Bitácora!$E$5:$E$1036129,L473)=0," ",SUMIFS(Bitácora!$AF$5:$AF$1036129,Bitácora!$D$5:$D$1036129,F473,Bitácora!$AN$5:$AN$1036129,V473,Bitácora!$E$5:$E$1036129,L473))</f>
        <v xml:space="preserve"> </v>
      </c>
      <c r="U494" s="1135" t="str">
        <f t="shared" ref="U494" si="681">T494</f>
        <v xml:space="preserve"> </v>
      </c>
      <c r="V494" s="1135"/>
      <c r="W494" s="1135"/>
      <c r="X494" s="1135"/>
      <c r="Y494" s="1135"/>
      <c r="Z494" s="15"/>
      <c r="AA494" s="1146"/>
      <c r="AB494" s="1146"/>
      <c r="AC494" s="1146"/>
      <c r="AD494" s="1146"/>
      <c r="AE494" s="1146"/>
      <c r="AF494" s="1148"/>
      <c r="AG494" s="1148"/>
      <c r="AH494" s="1148"/>
      <c r="AI494" s="1149"/>
      <c r="AJ494" s="1148"/>
      <c r="AK494" s="1148"/>
      <c r="AL494" s="1148"/>
      <c r="AM494" s="1148"/>
      <c r="AN494" s="1156"/>
      <c r="AO494" s="1148"/>
      <c r="AP494" s="1148"/>
      <c r="AQ494" s="1148"/>
      <c r="AR494" s="1152"/>
      <c r="AS494" s="1152"/>
      <c r="AT494" s="1153"/>
      <c r="AU494" s="1152"/>
      <c r="AV494" s="1152"/>
      <c r="AW494" s="1152"/>
      <c r="AX494" s="632"/>
      <c r="AY494" s="630"/>
      <c r="AZ494" s="644" t="str">
        <f>IF(Portada!$A$1="www.fly-logics.com","SIC",0)</f>
        <v>SIC</v>
      </c>
      <c r="BA494" s="634"/>
      <c r="BB494" s="634"/>
      <c r="BC494" s="634"/>
      <c r="BD494" s="635"/>
      <c r="BE494" s="1136" t="str">
        <f>IF(SUMIFS(Bitácora!$Z$5:$Z$1036129,Bitácora!$D$5:$D$1036129,BC473,Bitácora!$AN$5:$AN$1036129,BS473,Bitácora!$E$5:$E$1036129,BI473)=0," ",SUMIFS(Bitácora!$Z$5:$Z$1036129,Bitácora!$D$5:$D$1036129,BC473,Bitácora!$AN$5:$AN$1036129,BS473,Bitácora!$E$5:$E$1036129,BI473))</f>
        <v xml:space="preserve"> </v>
      </c>
      <c r="BF494" s="1137" t="str">
        <f t="shared" ref="BF494" si="682">BE494</f>
        <v xml:space="preserve"> </v>
      </c>
      <c r="BG494" s="1137"/>
      <c r="BH494" s="1137"/>
      <c r="BI494" s="1137"/>
      <c r="BJ494" s="1137"/>
      <c r="BK494" s="625"/>
      <c r="BL494" s="633" t="str">
        <f>IF(Portada!$A$1="www.fly-logics.com","NOCHE",0)</f>
        <v>NOCHE</v>
      </c>
      <c r="BM494" s="634"/>
      <c r="BN494" s="634"/>
      <c r="BO494" s="634"/>
      <c r="BP494" s="635"/>
      <c r="BQ494" s="1134" t="str">
        <f>IF(SUMIFS(Bitácora!$AF$5:$AF$1036129,Bitácora!$D$5:$D$1036129,BC473,Bitácora!$AN$5:$AN$1036129,BS473,Bitácora!$E$5:$E$1036129,BI473)=0," ",SUMIFS(Bitácora!$AF$5:$AF$1036129,Bitácora!$D$5:$D$1036129,BC473,Bitácora!$AN$5:$AN$1036129,BS473,Bitácora!$E$5:$E$1036129,BI473))</f>
        <v xml:space="preserve"> </v>
      </c>
      <c r="BR494" s="1135" t="str">
        <f t="shared" ref="BR494" si="683">BQ494</f>
        <v xml:space="preserve"> </v>
      </c>
      <c r="BS494" s="1135"/>
      <c r="BT494" s="1135"/>
      <c r="BU494" s="1135"/>
      <c r="BV494" s="1135"/>
      <c r="BW494" s="15"/>
      <c r="BX494" s="1146"/>
      <c r="BY494" s="1146"/>
      <c r="BZ494" s="1146"/>
      <c r="CA494" s="1146"/>
      <c r="CB494" s="1146"/>
      <c r="CC494" s="1148"/>
      <c r="CD494" s="1148"/>
      <c r="CE494" s="1148"/>
      <c r="CF494" s="1149"/>
      <c r="CG494" s="1148"/>
      <c r="CH494" s="1148"/>
      <c r="CI494" s="1148"/>
      <c r="CJ494" s="1148"/>
      <c r="CK494" s="1156"/>
      <c r="CL494" s="1148"/>
      <c r="CM494" s="1148"/>
      <c r="CN494" s="1148"/>
      <c r="CO494" s="1152"/>
      <c r="CP494" s="1152"/>
      <c r="CQ494" s="1153"/>
      <c r="CR494" s="1152"/>
      <c r="CS494" s="1152"/>
      <c r="CT494" s="1152"/>
      <c r="CU494" s="632"/>
      <c r="CV494" s="277"/>
      <c r="CW494" s="244"/>
      <c r="CX494" s="630"/>
      <c r="CY494" s="644" t="str">
        <f>IF(Portada!$A$1="www.fly-logics.com","SIC",0)</f>
        <v>SIC</v>
      </c>
      <c r="CZ494" s="634"/>
      <c r="DA494" s="634"/>
      <c r="DB494" s="634"/>
      <c r="DC494" s="635"/>
      <c r="DD494" s="1136" t="str">
        <f>IF(SUMIFS(Bitácora!$Z$5:$Z$1036129,Bitácora!$D$5:$D$1036129,DB473,Bitácora!$AN$5:$AN$1036129,DR473,Bitácora!$E$5:$E$1036129,DH473)=0," ",SUMIFS(Bitácora!$Z$5:$Z$1036129,Bitácora!$D$5:$D$1036129,DB473,Bitácora!$AN$5:$AN$1036129,DR473,Bitácora!$E$5:$E$1036129,DH473))</f>
        <v xml:space="preserve"> </v>
      </c>
      <c r="DE494" s="1137" t="str">
        <f t="shared" ref="DE494" si="684">DD494</f>
        <v xml:space="preserve"> </v>
      </c>
      <c r="DF494" s="1137"/>
      <c r="DG494" s="1137"/>
      <c r="DH494" s="1137"/>
      <c r="DI494" s="1137"/>
      <c r="DJ494" s="625"/>
      <c r="DK494" s="633" t="str">
        <f>IF(Portada!$A$1="www.fly-logics.com","NOCHE",0)</f>
        <v>NOCHE</v>
      </c>
      <c r="DL494" s="634"/>
      <c r="DM494" s="634"/>
      <c r="DN494" s="634"/>
      <c r="DO494" s="635"/>
      <c r="DP494" s="1134" t="str">
        <f>IF(SUMIFS(Bitácora!$AF$5:$AF$1036129,Bitácora!$D$5:$D$1036129,DB473,Bitácora!$AN$5:$AN$1036129,DR473,Bitácora!$E$5:$E$1036129,DH473)=0," ",SUMIFS(Bitácora!$AF$5:$AF$1036129,Bitácora!$D$5:$D$1036129,DB473,Bitácora!$AN$5:$AN$1036129,DR473,Bitácora!$E$5:$E$1036129,DH473))</f>
        <v xml:space="preserve"> </v>
      </c>
      <c r="DQ494" s="1135" t="str">
        <f t="shared" ref="DQ494" si="685">DP494</f>
        <v xml:space="preserve"> </v>
      </c>
      <c r="DR494" s="1135"/>
      <c r="DS494" s="1135"/>
      <c r="DT494" s="1135"/>
      <c r="DU494" s="1135"/>
      <c r="DV494" s="15"/>
      <c r="DW494" s="1146"/>
      <c r="DX494" s="1146"/>
      <c r="DY494" s="1146"/>
      <c r="DZ494" s="1146"/>
      <c r="EA494" s="1146"/>
      <c r="EB494" s="1148"/>
      <c r="EC494" s="1148"/>
      <c r="ED494" s="1148"/>
      <c r="EE494" s="1149"/>
      <c r="EF494" s="1148"/>
      <c r="EG494" s="1148"/>
      <c r="EH494" s="1148"/>
      <c r="EI494" s="1148"/>
      <c r="EJ494" s="1156"/>
      <c r="EK494" s="1148"/>
      <c r="EL494" s="1148"/>
      <c r="EM494" s="1148"/>
      <c r="EN494" s="1152"/>
      <c r="EO494" s="1152"/>
      <c r="EP494" s="1153"/>
      <c r="EQ494" s="1152"/>
      <c r="ER494" s="1152"/>
      <c r="ES494" s="1152"/>
      <c r="ET494" s="632"/>
      <c r="EU494" s="630"/>
      <c r="EV494" s="644" t="str">
        <f>IF(Portada!$A$1="www.fly-logics.com","SIC",0)</f>
        <v>SIC</v>
      </c>
      <c r="EW494" s="634"/>
      <c r="EX494" s="634"/>
      <c r="EY494" s="634"/>
      <c r="EZ494" s="635"/>
      <c r="FA494" s="1136" t="str">
        <f>IF(SUMIFS(Bitácora!$Z$5:$Z$1036129,Bitácora!$D$5:$D$1036129,EY473,Bitácora!$AN$5:$AN$1036129,FO473,Bitácora!$E$5:$E$1036129,FE473)=0," ",SUMIFS(Bitácora!$Z$5:$Z$1036129,Bitácora!$D$5:$D$1036129,EY473,Bitácora!$AN$5:$AN$1036129,FO473,Bitácora!$E$5:$E$1036129,FE473))</f>
        <v xml:space="preserve"> </v>
      </c>
      <c r="FB494" s="1137" t="str">
        <f t="shared" ref="FB494" si="686">FA494</f>
        <v xml:space="preserve"> </v>
      </c>
      <c r="FC494" s="1137"/>
      <c r="FD494" s="1137"/>
      <c r="FE494" s="1137"/>
      <c r="FF494" s="1137"/>
      <c r="FG494" s="625"/>
      <c r="FH494" s="633" t="str">
        <f>IF(Portada!$A$1="www.fly-logics.com","NOCHE",0)</f>
        <v>NOCHE</v>
      </c>
      <c r="FI494" s="634"/>
      <c r="FJ494" s="634"/>
      <c r="FK494" s="634"/>
      <c r="FL494" s="635"/>
      <c r="FM494" s="1134" t="str">
        <f>IF(SUMIFS(Bitácora!$AF$5:$AF$1036129,Bitácora!$D$5:$D$1036129,EY473,Bitácora!$AN$5:$AN$1036129,FO473,Bitácora!$E$5:$E$1036129,FE473)=0," ",SUMIFS(Bitácora!$AF$5:$AF$1036129,Bitácora!$D$5:$D$1036129,EY473,Bitácora!$AN$5:$AN$1036129,FO473,Bitácora!$E$5:$E$1036129,FE473))</f>
        <v xml:space="preserve"> </v>
      </c>
      <c r="FN494" s="1135" t="str">
        <f t="shared" ref="FN494" si="687">FM494</f>
        <v xml:space="preserve"> </v>
      </c>
      <c r="FO494" s="1135"/>
      <c r="FP494" s="1135"/>
      <c r="FQ494" s="1135"/>
      <c r="FR494" s="1135"/>
      <c r="FS494" s="15"/>
      <c r="FT494" s="1146"/>
      <c r="FU494" s="1146"/>
      <c r="FV494" s="1146"/>
      <c r="FW494" s="1146"/>
      <c r="FX494" s="1146"/>
      <c r="FY494" s="1148"/>
      <c r="FZ494" s="1148"/>
      <c r="GA494" s="1148"/>
      <c r="GB494" s="1149"/>
      <c r="GC494" s="1148"/>
      <c r="GD494" s="1148"/>
      <c r="GE494" s="1148"/>
      <c r="GF494" s="1148"/>
      <c r="GG494" s="1156"/>
      <c r="GH494" s="1148"/>
      <c r="GI494" s="1148"/>
      <c r="GJ494" s="1148"/>
      <c r="GK494" s="1152"/>
      <c r="GL494" s="1152"/>
      <c r="GM494" s="1153"/>
      <c r="GN494" s="1152"/>
      <c r="GO494" s="1152"/>
      <c r="GP494" s="1152"/>
      <c r="GQ494" s="632"/>
      <c r="GR494" s="6"/>
    </row>
    <row r="495" spans="1:200" ht="8.85" customHeight="1" x14ac:dyDescent="0.25">
      <c r="A495" s="244"/>
      <c r="B495" s="630"/>
      <c r="C495" s="634"/>
      <c r="D495" s="634"/>
      <c r="E495" s="634"/>
      <c r="F495" s="634"/>
      <c r="G495" s="635"/>
      <c r="H495" s="1136"/>
      <c r="I495" s="1137"/>
      <c r="J495" s="1137"/>
      <c r="K495" s="1137"/>
      <c r="L495" s="1137"/>
      <c r="M495" s="1137"/>
      <c r="N495" s="625"/>
      <c r="O495" s="634"/>
      <c r="P495" s="634"/>
      <c r="Q495" s="634"/>
      <c r="R495" s="634"/>
      <c r="S495" s="635"/>
      <c r="T495" s="1134"/>
      <c r="U495" s="1135"/>
      <c r="V495" s="1135"/>
      <c r="W495" s="1135"/>
      <c r="X495" s="1135"/>
      <c r="Y495" s="1135"/>
      <c r="Z495" s="15"/>
      <c r="AA495" s="613" t="str">
        <f>IF(Portada!$A$1="www.fly-logics.com","JUL",0)</f>
        <v>JUL</v>
      </c>
      <c r="AB495" s="614"/>
      <c r="AC495" s="614"/>
      <c r="AD495" s="614"/>
      <c r="AE495" s="614"/>
      <c r="AF495" s="605" t="str">
        <f>IF(SUMIFS(Bitácora!$Y$5:$Y$1036129,Bitácora!$D$5:$D$1036129,F473,Bitácora!$AN$5:$AN$1036129,V473,Bitácora!$E$5:$E$1036129,L473,Bitácora!$AM$5:$AM$1036129,AA495)=0," ",SUMIFS(Bitácora!$Y$5:$Y$1036129,Bitácora!$D$5:$D$1036129,F473,Bitácora!$AN$5:$AN$1036129,V473,Bitácora!$E$5:$E$1036129,L473,Bitácora!$AM$5:$AM$1036129,AA495))</f>
        <v xml:space="preserve"> </v>
      </c>
      <c r="AG495" s="615"/>
      <c r="AH495" s="615"/>
      <c r="AI495" s="615"/>
      <c r="AJ495" s="639" t="str">
        <f>IF(SUMIFS(Bitácora!$Z$5:$Z$1036129,Bitácora!$D$5:$D$1036129,F473,Bitácora!$AN$5:$AN$1036129,V473,Bitácora!$E$5:$E$1036129,L473,Bitácora!$AM$5:$AM$1036129,AA495)=0," ",SUMIFS(Bitácora!$Z$5:$Z$1036129,Bitácora!$D$5:$D$1036129,F473,Bitácora!$AN$5:$AN$1036129,V473,Bitácora!$E$5:$E$1036129,L473,Bitácora!$AM$5:$AM$1036129,AA495))</f>
        <v xml:space="preserve"> </v>
      </c>
      <c r="AK495" s="640"/>
      <c r="AL495" s="640"/>
      <c r="AM495" s="640"/>
      <c r="AN495" s="605" t="str">
        <f>IF(SUMIFS(Bitácora!$AA$5:$AA$1036129,Bitácora!$D$5:$D$1036129,F473,Bitácora!$AN$5:$AN$1036129,V473,Bitácora!$E$5:$E$1036129,L473,Bitácora!$AM$5:$AM$1036129,AA495)=0," ",SUMIFS(Bitácora!$AA$5:$AA$1036129,Bitácora!$D$5:$D$1036129,F473,Bitácora!$AN$5:$AN$1036129,V473,Bitácora!$E$5:$E$1036129,L473,Bitácora!$AM$5:$AM$1036129,AA495))</f>
        <v xml:space="preserve"> </v>
      </c>
      <c r="AO495" s="615"/>
      <c r="AP495" s="615"/>
      <c r="AQ495" s="615"/>
      <c r="AR495" s="606" t="str">
        <f>IF(SUMIFS(Bitácora!$AE$5:$AE$1036129,Bitácora!$D$5:$D$1036129,F473,Bitácora!$AN$5:$AN$1036129,V473,Bitácora!$E$5:$E$1036129,L473,Bitácora!$AM$5:$AM$1036129,AA495)=0," ",SUMIFS(Bitácora!$AC$5:$AC$1036129,Bitácora!$D$5:$D$1036129,F473,Bitácora!$AN$5:$AN$1036129,V473,Bitácora!$E$5:$E$1036129,L473,Bitácora!$AM$5:$AM$1036129,AA495))</f>
        <v xml:space="preserve"> </v>
      </c>
      <c r="AS495" s="606"/>
      <c r="AT495" s="606"/>
      <c r="AU495" s="645" t="str">
        <f>IF(SUMIFS(Bitácora!$AF$5:$AF$1036129,Bitácora!$D$5:$D$1036129,F473,Bitácora!$AN$5:$AN$1036129,V473,Bitácora!$E$5:$E$1036129,L473,Bitácora!$AM$5:$AM$1036129,AA495)=0," ",SUMIFS(Bitácora!$AF$5:$AF$1036129,Bitácora!$D$5:$D$1036129,F473,Bitácora!$AN$5:$AN$1036129,V473,Bitácora!$E$5:$E$1036129,L473,Bitácora!$AM$5:$AM$1036129,AA495))</f>
        <v xml:space="preserve"> </v>
      </c>
      <c r="AV495" s="646"/>
      <c r="AW495" s="646"/>
      <c r="AX495" s="632"/>
      <c r="AY495" s="630"/>
      <c r="AZ495" s="634"/>
      <c r="BA495" s="634"/>
      <c r="BB495" s="634"/>
      <c r="BC495" s="634"/>
      <c r="BD495" s="635"/>
      <c r="BE495" s="1136"/>
      <c r="BF495" s="1137"/>
      <c r="BG495" s="1137"/>
      <c r="BH495" s="1137"/>
      <c r="BI495" s="1137"/>
      <c r="BJ495" s="1137"/>
      <c r="BK495" s="625"/>
      <c r="BL495" s="634"/>
      <c r="BM495" s="634"/>
      <c r="BN495" s="634"/>
      <c r="BO495" s="634"/>
      <c r="BP495" s="635"/>
      <c r="BQ495" s="1134"/>
      <c r="BR495" s="1135"/>
      <c r="BS495" s="1135"/>
      <c r="BT495" s="1135"/>
      <c r="BU495" s="1135"/>
      <c r="BV495" s="1135"/>
      <c r="BW495" s="15"/>
      <c r="BX495" s="613" t="str">
        <f>IF(Portada!$A$1="www.fly-logics.com","JUL",0)</f>
        <v>JUL</v>
      </c>
      <c r="BY495" s="614"/>
      <c r="BZ495" s="614"/>
      <c r="CA495" s="614"/>
      <c r="CB495" s="614"/>
      <c r="CC495" s="605" t="str">
        <f>IF(SUMIFS(Bitácora!$Y$5:$Y$1036129,Bitácora!$D$5:$D$1036129,BC473,Bitácora!$AN$5:$AN$1036129,BS473,Bitácora!$E$5:$E$1036129,BI473,Bitácora!$AM$5:$AM$1036129,BX495)=0," ",SUMIFS(Bitácora!$Y$5:$Y$1036129,Bitácora!$D$5:$D$1036129,BC473,Bitácora!$AN$5:$AN$1036129,BS473,Bitácora!$E$5:$E$1036129,BI473,Bitácora!$AM$5:$AM$1036129,BX495))</f>
        <v xml:space="preserve"> </v>
      </c>
      <c r="CD495" s="615"/>
      <c r="CE495" s="615"/>
      <c r="CF495" s="615"/>
      <c r="CG495" s="639" t="str">
        <f>IF(SUMIFS(Bitácora!$Z$5:$Z$1036129,Bitácora!$D$5:$D$1036129,BC473,Bitácora!$AN$5:$AN$1036129,BS473,Bitácora!$E$5:$E$1036129,BI473,Bitácora!$AM$5:$AM$1036129,BX495)=0," ",SUMIFS(Bitácora!$Z$5:$Z$1036129,Bitácora!$D$5:$D$1036129,BC473,Bitácora!$AN$5:$AN$1036129,BS473,Bitácora!$E$5:$E$1036129,BI473,Bitácora!$AM$5:$AM$1036129,BX495))</f>
        <v xml:space="preserve"> </v>
      </c>
      <c r="CH495" s="640"/>
      <c r="CI495" s="640"/>
      <c r="CJ495" s="640"/>
      <c r="CK495" s="605" t="str">
        <f>IF(SUMIFS(Bitácora!$AA$5:$AA$1036129,Bitácora!$D$5:$D$1036129,BC473,Bitácora!$AN$5:$AN$1036129,BS473,Bitácora!$E$5:$E$1036129,BI473,Bitácora!$AM$5:$AM$1036129,BX495)=0," ",SUMIFS(Bitácora!$AA$5:$AA$1036129,Bitácora!$D$5:$D$1036129,BC473,Bitácora!$AN$5:$AN$1036129,BS473,Bitácora!$E$5:$E$1036129,BI473,Bitácora!$AM$5:$AM$1036129,BX495))</f>
        <v xml:space="preserve"> </v>
      </c>
      <c r="CL495" s="615"/>
      <c r="CM495" s="615"/>
      <c r="CN495" s="615"/>
      <c r="CO495" s="606" t="str">
        <f>IF(SUMIFS(Bitácora!$AE$5:$AE$1036129,Bitácora!$D$5:$D$1036129,BC473,Bitácora!$AN$5:$AN$1036129,BS473,Bitácora!$E$5:$E$1036129,BI473,Bitácora!$AM$5:$AM$1036129,BX495)=0," ",SUMIFS(Bitácora!$AC$5:$AC$1036129,Bitácora!$D$5:$D$1036129,BC473,Bitácora!$AN$5:$AN$1036129,BS473,Bitácora!$E$5:$E$1036129,BI473,Bitácora!$AM$5:$AM$1036129,BX495))</f>
        <v xml:space="preserve"> </v>
      </c>
      <c r="CP495" s="606"/>
      <c r="CQ495" s="606"/>
      <c r="CR495" s="645" t="str">
        <f>IF(SUMIFS(Bitácora!$AF$5:$AF$1036129,Bitácora!$D$5:$D$1036129,BC473,Bitácora!$AN$5:$AN$1036129,BS473,Bitácora!$E$5:$E$1036129,BI473,Bitácora!$AM$5:$AM$1036129,BX495)=0," ",SUMIFS(Bitácora!$AF$5:$AF$1036129,Bitácora!$D$5:$D$1036129,BC473,Bitácora!$AN$5:$AN$1036129,BS473,Bitácora!$E$5:$E$1036129,BI473,Bitácora!$AM$5:$AM$1036129,BX495))</f>
        <v xml:space="preserve"> </v>
      </c>
      <c r="CS495" s="646"/>
      <c r="CT495" s="646"/>
      <c r="CU495" s="632"/>
      <c r="CV495" s="276"/>
      <c r="CW495" s="244"/>
      <c r="CX495" s="630"/>
      <c r="CY495" s="634"/>
      <c r="CZ495" s="634"/>
      <c r="DA495" s="634"/>
      <c r="DB495" s="634"/>
      <c r="DC495" s="635"/>
      <c r="DD495" s="1136"/>
      <c r="DE495" s="1137"/>
      <c r="DF495" s="1137"/>
      <c r="DG495" s="1137"/>
      <c r="DH495" s="1137"/>
      <c r="DI495" s="1137"/>
      <c r="DJ495" s="625"/>
      <c r="DK495" s="634"/>
      <c r="DL495" s="634"/>
      <c r="DM495" s="634"/>
      <c r="DN495" s="634"/>
      <c r="DO495" s="635"/>
      <c r="DP495" s="1134"/>
      <c r="DQ495" s="1135"/>
      <c r="DR495" s="1135"/>
      <c r="DS495" s="1135"/>
      <c r="DT495" s="1135"/>
      <c r="DU495" s="1135"/>
      <c r="DV495" s="15"/>
      <c r="DW495" s="613" t="str">
        <f>IF(Portada!$A$1="www.fly-logics.com","JUL",0)</f>
        <v>JUL</v>
      </c>
      <c r="DX495" s="614"/>
      <c r="DY495" s="614"/>
      <c r="DZ495" s="614"/>
      <c r="EA495" s="614"/>
      <c r="EB495" s="605" t="str">
        <f>IF(SUMIFS(Bitácora!$Y$5:$Y$1036129,Bitácora!$D$5:$D$1036129,DB473,Bitácora!$AN$5:$AN$1036129,DR473,Bitácora!$E$5:$E$1036129,DH473,Bitácora!$AM$5:$AM$1036129,DW495)=0," ",SUMIFS(Bitácora!$Y$5:$Y$1036129,Bitácora!$D$5:$D$1036129,DB473,Bitácora!$AN$5:$AN$1036129,DR473,Bitácora!$E$5:$E$1036129,DH473,Bitácora!$AM$5:$AM$1036129,DW495))</f>
        <v xml:space="preserve"> </v>
      </c>
      <c r="EC495" s="615"/>
      <c r="ED495" s="615"/>
      <c r="EE495" s="615"/>
      <c r="EF495" s="639" t="str">
        <f>IF(SUMIFS(Bitácora!$Z$5:$Z$1036129,Bitácora!$D$5:$D$1036129,DB473,Bitácora!$AN$5:$AN$1036129,DR473,Bitácora!$E$5:$E$1036129,DH473,Bitácora!$AM$5:$AM$1036129,DW495)=0," ",SUMIFS(Bitácora!$Z$5:$Z$1036129,Bitácora!$D$5:$D$1036129,DB473,Bitácora!$AN$5:$AN$1036129,DR473,Bitácora!$E$5:$E$1036129,DH473,Bitácora!$AM$5:$AM$1036129,DW495))</f>
        <v xml:space="preserve"> </v>
      </c>
      <c r="EG495" s="640"/>
      <c r="EH495" s="640"/>
      <c r="EI495" s="640"/>
      <c r="EJ495" s="605" t="str">
        <f>IF(SUMIFS(Bitácora!$AA$5:$AA$1036129,Bitácora!$D$5:$D$1036129,DB473,Bitácora!$AN$5:$AN$1036129,DR473,Bitácora!$E$5:$E$1036129,DH473,Bitácora!$AM$5:$AM$1036129,DW495)=0," ",SUMIFS(Bitácora!$AA$5:$AA$1036129,Bitácora!$D$5:$D$1036129,DB473,Bitácora!$AN$5:$AN$1036129,DR473,Bitácora!$E$5:$E$1036129,DH473,Bitácora!$AM$5:$AM$1036129,DW495))</f>
        <v xml:space="preserve"> </v>
      </c>
      <c r="EK495" s="615"/>
      <c r="EL495" s="615"/>
      <c r="EM495" s="615"/>
      <c r="EN495" s="606" t="str">
        <f>IF(SUMIFS(Bitácora!$AE$5:$AE$1036129,Bitácora!$D$5:$D$1036129,DB473,Bitácora!$AN$5:$AN$1036129,DR473,Bitácora!$E$5:$E$1036129,DH473,Bitácora!$AM$5:$AM$1036129,DW495)=0," ",SUMIFS(Bitácora!$AC$5:$AC$1036129,Bitácora!$D$5:$D$1036129,DB473,Bitácora!$AN$5:$AN$1036129,DR473,Bitácora!$E$5:$E$1036129,DH473,Bitácora!$AM$5:$AM$1036129,DW495))</f>
        <v xml:space="preserve"> </v>
      </c>
      <c r="EO495" s="606"/>
      <c r="EP495" s="606"/>
      <c r="EQ495" s="645" t="str">
        <f>IF(SUMIFS(Bitácora!$AF$5:$AF$1036129,Bitácora!$D$5:$D$1036129,DB473,Bitácora!$AN$5:$AN$1036129,DR473,Bitácora!$E$5:$E$1036129,DH473,Bitácora!$AM$5:$AM$1036129,DW495)=0," ",SUMIFS(Bitácora!$AF$5:$AF$1036129,Bitácora!$D$5:$D$1036129,DB473,Bitácora!$AN$5:$AN$1036129,DR473,Bitácora!$E$5:$E$1036129,DH473,Bitácora!$AM$5:$AM$1036129,DW495))</f>
        <v xml:space="preserve"> </v>
      </c>
      <c r="ER495" s="646"/>
      <c r="ES495" s="646"/>
      <c r="ET495" s="632"/>
      <c r="EU495" s="630"/>
      <c r="EV495" s="634"/>
      <c r="EW495" s="634"/>
      <c r="EX495" s="634"/>
      <c r="EY495" s="634"/>
      <c r="EZ495" s="635"/>
      <c r="FA495" s="1136"/>
      <c r="FB495" s="1137"/>
      <c r="FC495" s="1137"/>
      <c r="FD495" s="1137"/>
      <c r="FE495" s="1137"/>
      <c r="FF495" s="1137"/>
      <c r="FG495" s="625"/>
      <c r="FH495" s="634"/>
      <c r="FI495" s="634"/>
      <c r="FJ495" s="634"/>
      <c r="FK495" s="634"/>
      <c r="FL495" s="635"/>
      <c r="FM495" s="1134"/>
      <c r="FN495" s="1135"/>
      <c r="FO495" s="1135"/>
      <c r="FP495" s="1135"/>
      <c r="FQ495" s="1135"/>
      <c r="FR495" s="1135"/>
      <c r="FS495" s="15"/>
      <c r="FT495" s="613" t="str">
        <f>IF(Portada!$A$1="www.fly-logics.com","JUL",0)</f>
        <v>JUL</v>
      </c>
      <c r="FU495" s="614"/>
      <c r="FV495" s="614"/>
      <c r="FW495" s="614"/>
      <c r="FX495" s="614"/>
      <c r="FY495" s="605" t="str">
        <f>IF(SUMIFS(Bitácora!$Y$5:$Y$1036129,Bitácora!$D$5:$D$1036129,EY473,Bitácora!$AN$5:$AN$1036129,FO473,Bitácora!$E$5:$E$1036129,FE473,Bitácora!$AM$5:$AM$1036129,FT495)=0," ",SUMIFS(Bitácora!$Y$5:$Y$1036129,Bitácora!$D$5:$D$1036129,EY473,Bitácora!$AN$5:$AN$1036129,FO473,Bitácora!$E$5:$E$1036129,FE473,Bitácora!$AM$5:$AM$1036129,FT495))</f>
        <v xml:space="preserve"> </v>
      </c>
      <c r="FZ495" s="615"/>
      <c r="GA495" s="615"/>
      <c r="GB495" s="615"/>
      <c r="GC495" s="639" t="str">
        <f>IF(SUMIFS(Bitácora!$Z$5:$Z$1036129,Bitácora!$D$5:$D$1036129,EY473,Bitácora!$AN$5:$AN$1036129,FO473,Bitácora!$E$5:$E$1036129,FE473,Bitácora!$AM$5:$AM$1036129,FT495)=0," ",SUMIFS(Bitácora!$Z$5:$Z$1036129,Bitácora!$D$5:$D$1036129,EY473,Bitácora!$AN$5:$AN$1036129,FO473,Bitácora!$E$5:$E$1036129,FE473,Bitácora!$AM$5:$AM$1036129,FT495))</f>
        <v xml:space="preserve"> </v>
      </c>
      <c r="GD495" s="640"/>
      <c r="GE495" s="640"/>
      <c r="GF495" s="640"/>
      <c r="GG495" s="605" t="str">
        <f>IF(SUMIFS(Bitácora!$AA$5:$AA$1036129,Bitácora!$D$5:$D$1036129,EY473,Bitácora!$AN$5:$AN$1036129,FO473,Bitácora!$E$5:$E$1036129,FE473,Bitácora!$AM$5:$AM$1036129,FT495)=0," ",SUMIFS(Bitácora!$AA$5:$AA$1036129,Bitácora!$D$5:$D$1036129,EY473,Bitácora!$AN$5:$AN$1036129,FO473,Bitácora!$E$5:$E$1036129,FE473,Bitácora!$AM$5:$AM$1036129,FT495))</f>
        <v xml:space="preserve"> </v>
      </c>
      <c r="GH495" s="615"/>
      <c r="GI495" s="615"/>
      <c r="GJ495" s="615"/>
      <c r="GK495" s="606" t="str">
        <f>IF(SUMIFS(Bitácora!$AE$5:$AE$1036129,Bitácora!$D$5:$D$1036129,EY473,Bitácora!$AN$5:$AN$1036129,FO473,Bitácora!$E$5:$E$1036129,FE473,Bitácora!$AM$5:$AM$1036129,FT495)=0," ",SUMIFS(Bitácora!$AC$5:$AC$1036129,Bitácora!$D$5:$D$1036129,EY473,Bitácora!$AN$5:$AN$1036129,FO473,Bitácora!$E$5:$E$1036129,FE473,Bitácora!$AM$5:$AM$1036129,FT495))</f>
        <v xml:space="preserve"> </v>
      </c>
      <c r="GL495" s="606"/>
      <c r="GM495" s="606"/>
      <c r="GN495" s="645" t="str">
        <f>IF(SUMIFS(Bitácora!$AF$5:$AF$1036129,Bitácora!$D$5:$D$1036129,EY473,Bitácora!$AN$5:$AN$1036129,FO473,Bitácora!$E$5:$E$1036129,FE473,Bitácora!$AM$5:$AM$1036129,FT495)=0," ",SUMIFS(Bitácora!$AF$5:$AF$1036129,Bitácora!$D$5:$D$1036129,EY473,Bitácora!$AN$5:$AN$1036129,FO473,Bitácora!$E$5:$E$1036129,FE473,Bitácora!$AM$5:$AM$1036129,FT495))</f>
        <v xml:space="preserve"> </v>
      </c>
      <c r="GO495" s="646"/>
      <c r="GP495" s="646"/>
      <c r="GQ495" s="632"/>
      <c r="GR495" s="6"/>
    </row>
    <row r="496" spans="1:200" ht="3" customHeight="1" x14ac:dyDescent="0.25">
      <c r="A496" s="244"/>
      <c r="B496" s="630"/>
      <c r="C496" s="625"/>
      <c r="D496" s="625"/>
      <c r="E496" s="625"/>
      <c r="F496" s="625"/>
      <c r="G496" s="625"/>
      <c r="H496" s="625"/>
      <c r="I496" s="625"/>
      <c r="J496" s="625"/>
      <c r="K496" s="625"/>
      <c r="L496" s="625"/>
      <c r="M496" s="625"/>
      <c r="N496" s="625"/>
      <c r="O496" s="625"/>
      <c r="P496" s="625"/>
      <c r="Q496" s="625"/>
      <c r="R496" s="625"/>
      <c r="S496" s="625"/>
      <c r="T496" s="625"/>
      <c r="U496" s="625"/>
      <c r="V496" s="625"/>
      <c r="W496" s="625"/>
      <c r="X496" s="625"/>
      <c r="Y496" s="625"/>
      <c r="Z496" s="15"/>
      <c r="AA496" s="614"/>
      <c r="AB496" s="614"/>
      <c r="AC496" s="614"/>
      <c r="AD496" s="614"/>
      <c r="AE496" s="614"/>
      <c r="AF496" s="615"/>
      <c r="AG496" s="616"/>
      <c r="AH496" s="616"/>
      <c r="AI496" s="615"/>
      <c r="AJ496" s="615"/>
      <c r="AK496" s="616"/>
      <c r="AL496" s="616"/>
      <c r="AM496" s="615"/>
      <c r="AN496" s="615"/>
      <c r="AO496" s="616"/>
      <c r="AP496" s="616"/>
      <c r="AQ496" s="615"/>
      <c r="AR496" s="606"/>
      <c r="AS496" s="606"/>
      <c r="AT496" s="606"/>
      <c r="AU496" s="617"/>
      <c r="AV496" s="618"/>
      <c r="AW496" s="617"/>
      <c r="AX496" s="632"/>
      <c r="AY496" s="630"/>
      <c r="AZ496" s="625"/>
      <c r="BA496" s="625"/>
      <c r="BB496" s="625"/>
      <c r="BC496" s="625"/>
      <c r="BD496" s="625"/>
      <c r="BE496" s="625"/>
      <c r="BF496" s="625"/>
      <c r="BG496" s="625"/>
      <c r="BH496" s="625"/>
      <c r="BI496" s="625"/>
      <c r="BJ496" s="625"/>
      <c r="BK496" s="625"/>
      <c r="BL496" s="625"/>
      <c r="BM496" s="625"/>
      <c r="BN496" s="625"/>
      <c r="BO496" s="625"/>
      <c r="BP496" s="625"/>
      <c r="BQ496" s="625"/>
      <c r="BR496" s="625"/>
      <c r="BS496" s="625"/>
      <c r="BT496" s="625"/>
      <c r="BU496" s="625"/>
      <c r="BV496" s="625"/>
      <c r="BW496" s="15"/>
      <c r="BX496" s="614"/>
      <c r="BY496" s="614"/>
      <c r="BZ496" s="614"/>
      <c r="CA496" s="614"/>
      <c r="CB496" s="614"/>
      <c r="CC496" s="615"/>
      <c r="CD496" s="616"/>
      <c r="CE496" s="616"/>
      <c r="CF496" s="615"/>
      <c r="CG496" s="615"/>
      <c r="CH496" s="616"/>
      <c r="CI496" s="616"/>
      <c r="CJ496" s="615"/>
      <c r="CK496" s="615"/>
      <c r="CL496" s="616"/>
      <c r="CM496" s="616"/>
      <c r="CN496" s="615"/>
      <c r="CO496" s="606"/>
      <c r="CP496" s="606"/>
      <c r="CQ496" s="606"/>
      <c r="CR496" s="617"/>
      <c r="CS496" s="618"/>
      <c r="CT496" s="617"/>
      <c r="CU496" s="632"/>
      <c r="CV496" s="276"/>
      <c r="CW496" s="244"/>
      <c r="CX496" s="630"/>
      <c r="CY496" s="625"/>
      <c r="CZ496" s="625"/>
      <c r="DA496" s="625"/>
      <c r="DB496" s="625"/>
      <c r="DC496" s="625"/>
      <c r="DD496" s="625"/>
      <c r="DE496" s="625"/>
      <c r="DF496" s="625"/>
      <c r="DG496" s="625"/>
      <c r="DH496" s="625"/>
      <c r="DI496" s="625"/>
      <c r="DJ496" s="625"/>
      <c r="DK496" s="625"/>
      <c r="DL496" s="625"/>
      <c r="DM496" s="625"/>
      <c r="DN496" s="625"/>
      <c r="DO496" s="625"/>
      <c r="DP496" s="625"/>
      <c r="DQ496" s="625"/>
      <c r="DR496" s="625"/>
      <c r="DS496" s="625"/>
      <c r="DT496" s="625"/>
      <c r="DU496" s="625"/>
      <c r="DV496" s="15"/>
      <c r="DW496" s="614"/>
      <c r="DX496" s="614"/>
      <c r="DY496" s="614"/>
      <c r="DZ496" s="614"/>
      <c r="EA496" s="614"/>
      <c r="EB496" s="615"/>
      <c r="EC496" s="616"/>
      <c r="ED496" s="616"/>
      <c r="EE496" s="615"/>
      <c r="EF496" s="615"/>
      <c r="EG496" s="616"/>
      <c r="EH496" s="616"/>
      <c r="EI496" s="615"/>
      <c r="EJ496" s="615"/>
      <c r="EK496" s="616"/>
      <c r="EL496" s="616"/>
      <c r="EM496" s="615"/>
      <c r="EN496" s="606"/>
      <c r="EO496" s="606"/>
      <c r="EP496" s="606"/>
      <c r="EQ496" s="617"/>
      <c r="ER496" s="618"/>
      <c r="ES496" s="617"/>
      <c r="ET496" s="632"/>
      <c r="EU496" s="630"/>
      <c r="EV496" s="625"/>
      <c r="EW496" s="625"/>
      <c r="EX496" s="625"/>
      <c r="EY496" s="625"/>
      <c r="EZ496" s="625"/>
      <c r="FA496" s="625"/>
      <c r="FB496" s="625"/>
      <c r="FC496" s="625"/>
      <c r="FD496" s="625"/>
      <c r="FE496" s="625"/>
      <c r="FF496" s="625"/>
      <c r="FG496" s="625"/>
      <c r="FH496" s="625"/>
      <c r="FI496" s="625"/>
      <c r="FJ496" s="625"/>
      <c r="FK496" s="625"/>
      <c r="FL496" s="625"/>
      <c r="FM496" s="625"/>
      <c r="FN496" s="625"/>
      <c r="FO496" s="625"/>
      <c r="FP496" s="625"/>
      <c r="FQ496" s="625"/>
      <c r="FR496" s="625"/>
      <c r="FS496" s="15"/>
      <c r="FT496" s="614"/>
      <c r="FU496" s="614"/>
      <c r="FV496" s="614"/>
      <c r="FW496" s="614"/>
      <c r="FX496" s="614"/>
      <c r="FY496" s="615"/>
      <c r="FZ496" s="616"/>
      <c r="GA496" s="616"/>
      <c r="GB496" s="615"/>
      <c r="GC496" s="615"/>
      <c r="GD496" s="616"/>
      <c r="GE496" s="616"/>
      <c r="GF496" s="615"/>
      <c r="GG496" s="615"/>
      <c r="GH496" s="616"/>
      <c r="GI496" s="616"/>
      <c r="GJ496" s="615"/>
      <c r="GK496" s="606"/>
      <c r="GL496" s="606"/>
      <c r="GM496" s="606"/>
      <c r="GN496" s="617"/>
      <c r="GO496" s="618"/>
      <c r="GP496" s="617"/>
      <c r="GQ496" s="632"/>
      <c r="GR496" s="6"/>
    </row>
    <row r="497" spans="1:200" ht="10.5" customHeight="1" x14ac:dyDescent="0.25">
      <c r="A497" s="244"/>
      <c r="B497" s="630"/>
      <c r="C497" s="644" t="str">
        <f>IF(Portada!$A$1="www.fly-logics.com","Travesía",0)</f>
        <v>Travesía</v>
      </c>
      <c r="D497" s="634"/>
      <c r="E497" s="634"/>
      <c r="F497" s="634"/>
      <c r="G497" s="635"/>
      <c r="H497" s="1136" t="str">
        <f>IF(SUMIFS(Bitácora!$W$5:$W$1036129,Bitácora!$D$5:$D$1036129,F473,Bitácora!$AN$5:$AN$1036129,V473,Bitácora!$E$5:$E$1036129,L473)=0," ",SUMIFS(Bitácora!$W$5:$W$1036129,Bitácora!$D$5:$D$1036129,F473,Bitácora!$AN$5:$AN$1036129,V473,Bitácora!$E$5:$E$1036129,L473))</f>
        <v xml:space="preserve"> </v>
      </c>
      <c r="I497" s="1137" t="str">
        <f t="shared" ref="I497" si="688">H497</f>
        <v xml:space="preserve"> </v>
      </c>
      <c r="J497" s="1137"/>
      <c r="K497" s="1137"/>
      <c r="L497" s="1137"/>
      <c r="M497" s="1137"/>
      <c r="N497" s="632"/>
      <c r="O497" s="607" t="s">
        <v>85</v>
      </c>
      <c r="P497" s="607"/>
      <c r="Q497" s="607"/>
      <c r="R497" s="607"/>
      <c r="S497" s="607"/>
      <c r="T497" s="607"/>
      <c r="U497" s="607"/>
      <c r="V497" s="607"/>
      <c r="W497" s="607"/>
      <c r="X497" s="607"/>
      <c r="Y497" s="608"/>
      <c r="Z497" s="15"/>
      <c r="AA497" s="614"/>
      <c r="AB497" s="614"/>
      <c r="AC497" s="614"/>
      <c r="AD497" s="614"/>
      <c r="AE497" s="614"/>
      <c r="AF497" s="615"/>
      <c r="AG497" s="615"/>
      <c r="AH497" s="615"/>
      <c r="AI497" s="615"/>
      <c r="AJ497" s="615"/>
      <c r="AK497" s="615"/>
      <c r="AL497" s="615"/>
      <c r="AM497" s="615"/>
      <c r="AN497" s="615"/>
      <c r="AO497" s="615"/>
      <c r="AP497" s="615"/>
      <c r="AQ497" s="615"/>
      <c r="AR497" s="606"/>
      <c r="AS497" s="606"/>
      <c r="AT497" s="606"/>
      <c r="AU497" s="617"/>
      <c r="AV497" s="617"/>
      <c r="AW497" s="617"/>
      <c r="AX497" s="632"/>
      <c r="AY497" s="630"/>
      <c r="AZ497" s="644" t="str">
        <f>IF(Portada!$A$1="www.fly-logics.com","Travesía",0)</f>
        <v>Travesía</v>
      </c>
      <c r="BA497" s="634"/>
      <c r="BB497" s="634"/>
      <c r="BC497" s="634"/>
      <c r="BD497" s="635"/>
      <c r="BE497" s="1136" t="str">
        <f>IF(SUMIFS(Bitácora!$W$5:$W$1036129,Bitácora!$D$5:$D$1036129,BC473,Bitácora!$AN$5:$AN$1036129,BS473,Bitácora!$E$5:$E$1036129,BI473)=0," ",SUMIFS(Bitácora!$W$5:$W$1036129,Bitácora!$D$5:$D$1036129,BC473,Bitácora!$AN$5:$AN$1036129,BS473,Bitácora!$E$5:$E$1036129,BI473))</f>
        <v xml:space="preserve"> </v>
      </c>
      <c r="BF497" s="1137" t="str">
        <f t="shared" ref="BF497" si="689">BE497</f>
        <v xml:space="preserve"> </v>
      </c>
      <c r="BG497" s="1137"/>
      <c r="BH497" s="1137"/>
      <c r="BI497" s="1137"/>
      <c r="BJ497" s="1137"/>
      <c r="BK497" s="632"/>
      <c r="BL497" s="607" t="s">
        <v>85</v>
      </c>
      <c r="BM497" s="607"/>
      <c r="BN497" s="607"/>
      <c r="BO497" s="607"/>
      <c r="BP497" s="607"/>
      <c r="BQ497" s="607"/>
      <c r="BR497" s="607"/>
      <c r="BS497" s="607"/>
      <c r="BT497" s="607"/>
      <c r="BU497" s="607"/>
      <c r="BV497" s="608"/>
      <c r="BW497" s="15"/>
      <c r="BX497" s="614"/>
      <c r="BY497" s="614"/>
      <c r="BZ497" s="614"/>
      <c r="CA497" s="614"/>
      <c r="CB497" s="614"/>
      <c r="CC497" s="615"/>
      <c r="CD497" s="615"/>
      <c r="CE497" s="615"/>
      <c r="CF497" s="615"/>
      <c r="CG497" s="615"/>
      <c r="CH497" s="615"/>
      <c r="CI497" s="615"/>
      <c r="CJ497" s="615"/>
      <c r="CK497" s="615"/>
      <c r="CL497" s="615"/>
      <c r="CM497" s="615"/>
      <c r="CN497" s="615"/>
      <c r="CO497" s="606"/>
      <c r="CP497" s="606"/>
      <c r="CQ497" s="606"/>
      <c r="CR497" s="617"/>
      <c r="CS497" s="617"/>
      <c r="CT497" s="617"/>
      <c r="CU497" s="632"/>
      <c r="CV497" s="276"/>
      <c r="CW497" s="244"/>
      <c r="CX497" s="630"/>
      <c r="CY497" s="644" t="str">
        <f>IF(Portada!$A$1="www.fly-logics.com","Travesía",0)</f>
        <v>Travesía</v>
      </c>
      <c r="CZ497" s="634"/>
      <c r="DA497" s="634"/>
      <c r="DB497" s="634"/>
      <c r="DC497" s="635"/>
      <c r="DD497" s="1136" t="str">
        <f>IF(SUMIFS(Bitácora!$W$5:$W$1036129,Bitácora!$D$5:$D$1036129,DB473,Bitácora!$AN$5:$AN$1036129,DR473,Bitácora!$E$5:$E$1036129,DH473)=0," ",SUMIFS(Bitácora!$W$5:$W$1036129,Bitácora!$D$5:$D$1036129,DB473,Bitácora!$AN$5:$AN$1036129,DR473,Bitácora!$E$5:$E$1036129,DH473))</f>
        <v xml:space="preserve"> </v>
      </c>
      <c r="DE497" s="1137" t="str">
        <f t="shared" ref="DE497" si="690">DD497</f>
        <v xml:space="preserve"> </v>
      </c>
      <c r="DF497" s="1137"/>
      <c r="DG497" s="1137"/>
      <c r="DH497" s="1137"/>
      <c r="DI497" s="1137"/>
      <c r="DJ497" s="632"/>
      <c r="DK497" s="607" t="s">
        <v>85</v>
      </c>
      <c r="DL497" s="607"/>
      <c r="DM497" s="607"/>
      <c r="DN497" s="607"/>
      <c r="DO497" s="607"/>
      <c r="DP497" s="607"/>
      <c r="DQ497" s="607"/>
      <c r="DR497" s="607"/>
      <c r="DS497" s="607"/>
      <c r="DT497" s="607"/>
      <c r="DU497" s="608"/>
      <c r="DV497" s="15"/>
      <c r="DW497" s="614"/>
      <c r="DX497" s="614"/>
      <c r="DY497" s="614"/>
      <c r="DZ497" s="614"/>
      <c r="EA497" s="614"/>
      <c r="EB497" s="615"/>
      <c r="EC497" s="615"/>
      <c r="ED497" s="615"/>
      <c r="EE497" s="615"/>
      <c r="EF497" s="615"/>
      <c r="EG497" s="615"/>
      <c r="EH497" s="615"/>
      <c r="EI497" s="615"/>
      <c r="EJ497" s="615"/>
      <c r="EK497" s="615"/>
      <c r="EL497" s="615"/>
      <c r="EM497" s="615"/>
      <c r="EN497" s="606"/>
      <c r="EO497" s="606"/>
      <c r="EP497" s="606"/>
      <c r="EQ497" s="617"/>
      <c r="ER497" s="617"/>
      <c r="ES497" s="617"/>
      <c r="ET497" s="632"/>
      <c r="EU497" s="630"/>
      <c r="EV497" s="644" t="str">
        <f>IF(Portada!$A$1="www.fly-logics.com","Travesía",0)</f>
        <v>Travesía</v>
      </c>
      <c r="EW497" s="634"/>
      <c r="EX497" s="634"/>
      <c r="EY497" s="634"/>
      <c r="EZ497" s="635"/>
      <c r="FA497" s="1136" t="str">
        <f>IF(SUMIFS(Bitácora!$W$5:$W$1036129,Bitácora!$D$5:$D$1036129,EY473,Bitácora!$AN$5:$AN$1036129,FO473,Bitácora!$E$5:$E$1036129,FE473)=0," ",SUMIFS(Bitácora!$W$5:$W$1036129,Bitácora!$D$5:$D$1036129,EY473,Bitácora!$AN$5:$AN$1036129,FO473,Bitácora!$E$5:$E$1036129,FE473))</f>
        <v xml:space="preserve"> </v>
      </c>
      <c r="FB497" s="1137" t="str">
        <f t="shared" ref="FB497" si="691">FA497</f>
        <v xml:space="preserve"> </v>
      </c>
      <c r="FC497" s="1137"/>
      <c r="FD497" s="1137"/>
      <c r="FE497" s="1137"/>
      <c r="FF497" s="1137"/>
      <c r="FG497" s="632"/>
      <c r="FH497" s="607" t="s">
        <v>85</v>
      </c>
      <c r="FI497" s="607"/>
      <c r="FJ497" s="607"/>
      <c r="FK497" s="607"/>
      <c r="FL497" s="607"/>
      <c r="FM497" s="607"/>
      <c r="FN497" s="607"/>
      <c r="FO497" s="607"/>
      <c r="FP497" s="607"/>
      <c r="FQ497" s="607"/>
      <c r="FR497" s="608"/>
      <c r="FS497" s="15"/>
      <c r="FT497" s="614"/>
      <c r="FU497" s="614"/>
      <c r="FV497" s="614"/>
      <c r="FW497" s="614"/>
      <c r="FX497" s="614"/>
      <c r="FY497" s="615"/>
      <c r="FZ497" s="615"/>
      <c r="GA497" s="615"/>
      <c r="GB497" s="615"/>
      <c r="GC497" s="615"/>
      <c r="GD497" s="615"/>
      <c r="GE497" s="615"/>
      <c r="GF497" s="615"/>
      <c r="GG497" s="615"/>
      <c r="GH497" s="615"/>
      <c r="GI497" s="615"/>
      <c r="GJ497" s="615"/>
      <c r="GK497" s="606"/>
      <c r="GL497" s="606"/>
      <c r="GM497" s="606"/>
      <c r="GN497" s="617"/>
      <c r="GO497" s="617"/>
      <c r="GP497" s="617"/>
      <c r="GQ497" s="632"/>
      <c r="GR497" s="6"/>
    </row>
    <row r="498" spans="1:200" ht="8.85" customHeight="1" x14ac:dyDescent="0.25">
      <c r="A498" s="244"/>
      <c r="B498" s="630"/>
      <c r="C498" s="634"/>
      <c r="D498" s="634"/>
      <c r="E498" s="634"/>
      <c r="F498" s="634"/>
      <c r="G498" s="635"/>
      <c r="H498" s="1136"/>
      <c r="I498" s="1137"/>
      <c r="J498" s="1137"/>
      <c r="K498" s="1137"/>
      <c r="L498" s="1137"/>
      <c r="M498" s="1137"/>
      <c r="N498" s="632"/>
      <c r="O498" s="609"/>
      <c r="P498" s="609"/>
      <c r="Q498" s="609"/>
      <c r="R498" s="609"/>
      <c r="S498" s="609"/>
      <c r="T498" s="609"/>
      <c r="U498" s="609"/>
      <c r="V498" s="609"/>
      <c r="W498" s="609"/>
      <c r="X498" s="609"/>
      <c r="Y498" s="610"/>
      <c r="Z498" s="15"/>
      <c r="AA498" s="613" t="str">
        <f>IF(Portada!$A$1="www.fly-logics.com","AGO",0)</f>
        <v>AGO</v>
      </c>
      <c r="AB498" s="614"/>
      <c r="AC498" s="614"/>
      <c r="AD498" s="614"/>
      <c r="AE498" s="614"/>
      <c r="AF498" s="605" t="str">
        <f>IF(SUMIFS(Bitácora!$Y$5:$Y$1036129,Bitácora!$D$5:$D$1036129,F473,Bitácora!$AN$5:$AN$1036129,V473,Bitácora!$E$5:$E$1036129,L473,Bitácora!$AM$5:$AM$1036129,AA498)=0," ",SUMIFS(Bitácora!$Y$5:$Y$1036129,Bitácora!$D$5:$D$1036129,F473,Bitácora!$AN$5:$AN$1036129,V473,Bitácora!$E$5:$E$1036129,L473,Bitácora!$AM$5:$AM$1036129,AA498))</f>
        <v xml:space="preserve"> </v>
      </c>
      <c r="AG498" s="615"/>
      <c r="AH498" s="615"/>
      <c r="AI498" s="615"/>
      <c r="AJ498" s="605" t="str">
        <f>IF(SUMIFS(Bitácora!$Z$5:$Z$1036129,Bitácora!$D$5:$D$1036129,F473,Bitácora!$AN$5:$AN$1036129,V473,Bitácora!$E$5:$E$1036129,L473,Bitácora!$AM$5:$AM$1036129,AA498)=0," ",SUMIFS(Bitácora!$Z$5:$Z$1036129,Bitácora!$D$5:$D$1036129,F473,Bitácora!$AN$5:$AN$1036129,V473,Bitácora!$E$5:$E$1036129,L473,Bitácora!$AM$5:$AM$1036129,AA498))</f>
        <v xml:space="preserve"> </v>
      </c>
      <c r="AK498" s="615"/>
      <c r="AL498" s="615"/>
      <c r="AM498" s="615"/>
      <c r="AN498" s="605" t="str">
        <f>IF(SUMIFS(Bitácora!$AA$5:$AA$1036129,Bitácora!$D$5:$D$1036129,F473,Bitácora!$AN$5:$AN$1036129,V473,Bitácora!$E$5:$E$1036129,L473,Bitácora!$AM$5:$AM$1036129,AA498)=0," ",SUMIFS(Bitácora!$AA$5:$AA$1036129,Bitácora!$D$5:$D$1036129,F473,Bitácora!$AN$5:$AN$1036129,V473,Bitácora!$E$5:$E$1036129,L473,Bitácora!$AM$5:$AM$1036129,AA498))</f>
        <v xml:space="preserve"> </v>
      </c>
      <c r="AO498" s="615"/>
      <c r="AP498" s="615"/>
      <c r="AQ498" s="615"/>
      <c r="AR498" s="606" t="str">
        <f>IF(SUMIFS(Bitácora!$AE$5:$AE$1036129,Bitácora!$D$5:$D$1036129,F473,Bitácora!$AN$5:$AN$1036129,V473,Bitácora!$E$5:$E$1036129,L473,Bitácora!$AM$5:$AM$1036129,AA498)=0," ",SUMIFS(Bitácora!$AC$5:$AC$1036129,Bitácora!$D$5:$D$1036129,F473,Bitácora!$AN$5:$AN$1036129,V473,Bitácora!$E$5:$E$1036129,L473,Bitácora!$AM$5:$AM$1036129,AA498))</f>
        <v xml:space="preserve"> </v>
      </c>
      <c r="AS498" s="606"/>
      <c r="AT498" s="606"/>
      <c r="AU498" s="606" t="str">
        <f>IF(SUMIFS(Bitácora!$AF$5:$AF$1036129,Bitácora!$D$5:$D$1036129,F473,Bitácora!$AN$5:$AN$1036129,V473,Bitácora!$E$5:$E$1036129,L473,Bitácora!$AM$5:$AM$1036129,AA498)=0," ",SUMIFS(Bitácora!$AF$5:$AF$1036129,Bitácora!$D$5:$D$1036129,F473,Bitácora!$AN$5:$AN$1036129,V473,Bitácora!$E$5:$E$1036129,L473,Bitácora!$AM$5:$AM$1036129,AA498))</f>
        <v xml:space="preserve"> </v>
      </c>
      <c r="AV498" s="617"/>
      <c r="AW498" s="617"/>
      <c r="AX498" s="632"/>
      <c r="AY498" s="630"/>
      <c r="AZ498" s="634"/>
      <c r="BA498" s="634"/>
      <c r="BB498" s="634"/>
      <c r="BC498" s="634"/>
      <c r="BD498" s="635"/>
      <c r="BE498" s="1136"/>
      <c r="BF498" s="1137"/>
      <c r="BG498" s="1137"/>
      <c r="BH498" s="1137"/>
      <c r="BI498" s="1137"/>
      <c r="BJ498" s="1137"/>
      <c r="BK498" s="632"/>
      <c r="BL498" s="609"/>
      <c r="BM498" s="609"/>
      <c r="BN498" s="609"/>
      <c r="BO498" s="609"/>
      <c r="BP498" s="609"/>
      <c r="BQ498" s="609"/>
      <c r="BR498" s="609"/>
      <c r="BS498" s="609"/>
      <c r="BT498" s="609"/>
      <c r="BU498" s="609"/>
      <c r="BV498" s="610"/>
      <c r="BW498" s="15"/>
      <c r="BX498" s="613" t="str">
        <f>IF(Portada!$A$1="www.fly-logics.com","AGO",0)</f>
        <v>AGO</v>
      </c>
      <c r="BY498" s="614"/>
      <c r="BZ498" s="614"/>
      <c r="CA498" s="614"/>
      <c r="CB498" s="614"/>
      <c r="CC498" s="605" t="str">
        <f>IF(SUMIFS(Bitácora!$Y$5:$Y$1036129,Bitácora!$D$5:$D$1036129,BC473,Bitácora!$AN$5:$AN$1036129,BS473,Bitácora!$E$5:$E$1036129,BI473,Bitácora!$AM$5:$AM$1036129,BX498)=0," ",SUMIFS(Bitácora!$Y$5:$Y$1036129,Bitácora!$D$5:$D$1036129,BC473,Bitácora!$AN$5:$AN$1036129,BS473,Bitácora!$E$5:$E$1036129,BI473,Bitácora!$AM$5:$AM$1036129,BX498))</f>
        <v xml:space="preserve"> </v>
      </c>
      <c r="CD498" s="615"/>
      <c r="CE498" s="615"/>
      <c r="CF498" s="615"/>
      <c r="CG498" s="605" t="str">
        <f>IF(SUMIFS(Bitácora!$Z$5:$Z$1036129,Bitácora!$D$5:$D$1036129,BC473,Bitácora!$AN$5:$AN$1036129,BS473,Bitácora!$E$5:$E$1036129,BI473,Bitácora!$AM$5:$AM$1036129,BX498)=0," ",SUMIFS(Bitácora!$Z$5:$Z$1036129,Bitácora!$D$5:$D$1036129,BC473,Bitácora!$AN$5:$AN$1036129,BS473,Bitácora!$E$5:$E$1036129,BI473,Bitácora!$AM$5:$AM$1036129,BX498))</f>
        <v xml:space="preserve"> </v>
      </c>
      <c r="CH498" s="615"/>
      <c r="CI498" s="615"/>
      <c r="CJ498" s="615"/>
      <c r="CK498" s="605" t="str">
        <f>IF(SUMIFS(Bitácora!$AA$5:$AA$1036129,Bitácora!$D$5:$D$1036129,BC473,Bitácora!$AN$5:$AN$1036129,BS473,Bitácora!$E$5:$E$1036129,BI473,Bitácora!$AM$5:$AM$1036129,BX498)=0," ",SUMIFS(Bitácora!$AA$5:$AA$1036129,Bitácora!$D$5:$D$1036129,BC473,Bitácora!$AN$5:$AN$1036129,BS473,Bitácora!$E$5:$E$1036129,BI473,Bitácora!$AM$5:$AM$1036129,BX498))</f>
        <v xml:space="preserve"> </v>
      </c>
      <c r="CL498" s="615"/>
      <c r="CM498" s="615"/>
      <c r="CN498" s="615"/>
      <c r="CO498" s="606" t="str">
        <f>IF(SUMIFS(Bitácora!$AE$5:$AE$1036129,Bitácora!$D$5:$D$1036129,BC473,Bitácora!$AN$5:$AN$1036129,BS473,Bitácora!$E$5:$E$1036129,BI473,Bitácora!$AM$5:$AM$1036129,BX498)=0," ",SUMIFS(Bitácora!$AC$5:$AC$1036129,Bitácora!$D$5:$D$1036129,BC473,Bitácora!$AN$5:$AN$1036129,BS473,Bitácora!$E$5:$E$1036129,BI473,Bitácora!$AM$5:$AM$1036129,BX498))</f>
        <v xml:space="preserve"> </v>
      </c>
      <c r="CP498" s="606"/>
      <c r="CQ498" s="606"/>
      <c r="CR498" s="606" t="str">
        <f>IF(SUMIFS(Bitácora!$AF$5:$AF$1036129,Bitácora!$D$5:$D$1036129,BC473,Bitácora!$AN$5:$AN$1036129,BS473,Bitácora!$E$5:$E$1036129,BI473,Bitácora!$AM$5:$AM$1036129,BX498)=0," ",SUMIFS(Bitácora!$AF$5:$AF$1036129,Bitácora!$D$5:$D$1036129,BC473,Bitácora!$AN$5:$AN$1036129,BS473,Bitácora!$E$5:$E$1036129,BI473,Bitácora!$AM$5:$AM$1036129,BX498))</f>
        <v xml:space="preserve"> </v>
      </c>
      <c r="CS498" s="617"/>
      <c r="CT498" s="617"/>
      <c r="CU498" s="632"/>
      <c r="CV498" s="276"/>
      <c r="CW498" s="244"/>
      <c r="CX498" s="630"/>
      <c r="CY498" s="634"/>
      <c r="CZ498" s="634"/>
      <c r="DA498" s="634"/>
      <c r="DB498" s="634"/>
      <c r="DC498" s="635"/>
      <c r="DD498" s="1136"/>
      <c r="DE498" s="1137"/>
      <c r="DF498" s="1137"/>
      <c r="DG498" s="1137"/>
      <c r="DH498" s="1137"/>
      <c r="DI498" s="1137"/>
      <c r="DJ498" s="632"/>
      <c r="DK498" s="609"/>
      <c r="DL498" s="609"/>
      <c r="DM498" s="609"/>
      <c r="DN498" s="609"/>
      <c r="DO498" s="609"/>
      <c r="DP498" s="609"/>
      <c r="DQ498" s="609"/>
      <c r="DR498" s="609"/>
      <c r="DS498" s="609"/>
      <c r="DT498" s="609"/>
      <c r="DU498" s="610"/>
      <c r="DV498" s="15"/>
      <c r="DW498" s="613" t="str">
        <f>IF(Portada!$A$1="www.fly-logics.com","AGO",0)</f>
        <v>AGO</v>
      </c>
      <c r="DX498" s="614"/>
      <c r="DY498" s="614"/>
      <c r="DZ498" s="614"/>
      <c r="EA498" s="614"/>
      <c r="EB498" s="605" t="str">
        <f>IF(SUMIFS(Bitácora!$Y$5:$Y$1036129,Bitácora!$D$5:$D$1036129,DB473,Bitácora!$AN$5:$AN$1036129,DR473,Bitácora!$E$5:$E$1036129,DH473,Bitácora!$AM$5:$AM$1036129,DW498)=0," ",SUMIFS(Bitácora!$Y$5:$Y$1036129,Bitácora!$D$5:$D$1036129,DB473,Bitácora!$AN$5:$AN$1036129,DR473,Bitácora!$E$5:$E$1036129,DH473,Bitácora!$AM$5:$AM$1036129,DW498))</f>
        <v xml:space="preserve"> </v>
      </c>
      <c r="EC498" s="615"/>
      <c r="ED498" s="615"/>
      <c r="EE498" s="615"/>
      <c r="EF498" s="605" t="str">
        <f>IF(SUMIFS(Bitácora!$Z$5:$Z$1036129,Bitácora!$D$5:$D$1036129,DB473,Bitácora!$AN$5:$AN$1036129,DR473,Bitácora!$E$5:$E$1036129,DH473,Bitácora!$AM$5:$AM$1036129,DW498)=0," ",SUMIFS(Bitácora!$Z$5:$Z$1036129,Bitácora!$D$5:$D$1036129,DB473,Bitácora!$AN$5:$AN$1036129,DR473,Bitácora!$E$5:$E$1036129,DH473,Bitácora!$AM$5:$AM$1036129,DW498))</f>
        <v xml:space="preserve"> </v>
      </c>
      <c r="EG498" s="615"/>
      <c r="EH498" s="615"/>
      <c r="EI498" s="615"/>
      <c r="EJ498" s="605" t="str">
        <f>IF(SUMIFS(Bitácora!$AA$5:$AA$1036129,Bitácora!$D$5:$D$1036129,DB473,Bitácora!$AN$5:$AN$1036129,DR473,Bitácora!$E$5:$E$1036129,DH473,Bitácora!$AM$5:$AM$1036129,DW498)=0," ",SUMIFS(Bitácora!$AA$5:$AA$1036129,Bitácora!$D$5:$D$1036129,DB473,Bitácora!$AN$5:$AN$1036129,DR473,Bitácora!$E$5:$E$1036129,DH473,Bitácora!$AM$5:$AM$1036129,DW498))</f>
        <v xml:space="preserve"> </v>
      </c>
      <c r="EK498" s="615"/>
      <c r="EL498" s="615"/>
      <c r="EM498" s="615"/>
      <c r="EN498" s="606" t="str">
        <f>IF(SUMIFS(Bitácora!$AE$5:$AE$1036129,Bitácora!$D$5:$D$1036129,DB473,Bitácora!$AN$5:$AN$1036129,DR473,Bitácora!$E$5:$E$1036129,DH473,Bitácora!$AM$5:$AM$1036129,DW498)=0," ",SUMIFS(Bitácora!$AC$5:$AC$1036129,Bitácora!$D$5:$D$1036129,DB473,Bitácora!$AN$5:$AN$1036129,DR473,Bitácora!$E$5:$E$1036129,DH473,Bitácora!$AM$5:$AM$1036129,DW498))</f>
        <v xml:space="preserve"> </v>
      </c>
      <c r="EO498" s="606"/>
      <c r="EP498" s="606"/>
      <c r="EQ498" s="606" t="str">
        <f>IF(SUMIFS(Bitácora!$AF$5:$AF$1036129,Bitácora!$D$5:$D$1036129,DB473,Bitácora!$AN$5:$AN$1036129,DR473,Bitácora!$E$5:$E$1036129,DH473,Bitácora!$AM$5:$AM$1036129,DW498)=0," ",SUMIFS(Bitácora!$AF$5:$AF$1036129,Bitácora!$D$5:$D$1036129,DB473,Bitácora!$AN$5:$AN$1036129,DR473,Bitácora!$E$5:$E$1036129,DH473,Bitácora!$AM$5:$AM$1036129,DW498))</f>
        <v xml:space="preserve"> </v>
      </c>
      <c r="ER498" s="617"/>
      <c r="ES498" s="617"/>
      <c r="ET498" s="632"/>
      <c r="EU498" s="630"/>
      <c r="EV498" s="634"/>
      <c r="EW498" s="634"/>
      <c r="EX498" s="634"/>
      <c r="EY498" s="634"/>
      <c r="EZ498" s="635"/>
      <c r="FA498" s="1136"/>
      <c r="FB498" s="1137"/>
      <c r="FC498" s="1137"/>
      <c r="FD498" s="1137"/>
      <c r="FE498" s="1137"/>
      <c r="FF498" s="1137"/>
      <c r="FG498" s="632"/>
      <c r="FH498" s="609"/>
      <c r="FI498" s="609"/>
      <c r="FJ498" s="609"/>
      <c r="FK498" s="609"/>
      <c r="FL498" s="609"/>
      <c r="FM498" s="609"/>
      <c r="FN498" s="609"/>
      <c r="FO498" s="609"/>
      <c r="FP498" s="609"/>
      <c r="FQ498" s="609"/>
      <c r="FR498" s="610"/>
      <c r="FS498" s="15"/>
      <c r="FT498" s="613" t="str">
        <f>IF(Portada!$A$1="www.fly-logics.com","AGO",0)</f>
        <v>AGO</v>
      </c>
      <c r="FU498" s="614"/>
      <c r="FV498" s="614"/>
      <c r="FW498" s="614"/>
      <c r="FX498" s="614"/>
      <c r="FY498" s="605" t="str">
        <f>IF(SUMIFS(Bitácora!$Y$5:$Y$1036129,Bitácora!$D$5:$D$1036129,EY473,Bitácora!$AN$5:$AN$1036129,FO473,Bitácora!$E$5:$E$1036129,FE473,Bitácora!$AM$5:$AM$1036129,FT498)=0," ",SUMIFS(Bitácora!$Y$5:$Y$1036129,Bitácora!$D$5:$D$1036129,EY473,Bitácora!$AN$5:$AN$1036129,FO473,Bitácora!$E$5:$E$1036129,FE473,Bitácora!$AM$5:$AM$1036129,FT498))</f>
        <v xml:space="preserve"> </v>
      </c>
      <c r="FZ498" s="615"/>
      <c r="GA498" s="615"/>
      <c r="GB498" s="615"/>
      <c r="GC498" s="605" t="str">
        <f>IF(SUMIFS(Bitácora!$Z$5:$Z$1036129,Bitácora!$D$5:$D$1036129,EY473,Bitácora!$AN$5:$AN$1036129,FO473,Bitácora!$E$5:$E$1036129,FE473,Bitácora!$AM$5:$AM$1036129,FT498)=0," ",SUMIFS(Bitácora!$Z$5:$Z$1036129,Bitácora!$D$5:$D$1036129,EY473,Bitácora!$AN$5:$AN$1036129,FO473,Bitácora!$E$5:$E$1036129,FE473,Bitácora!$AM$5:$AM$1036129,FT498))</f>
        <v xml:space="preserve"> </v>
      </c>
      <c r="GD498" s="615"/>
      <c r="GE498" s="615"/>
      <c r="GF498" s="615"/>
      <c r="GG498" s="605" t="str">
        <f>IF(SUMIFS(Bitácora!$AA$5:$AA$1036129,Bitácora!$D$5:$D$1036129,EY473,Bitácora!$AN$5:$AN$1036129,FO473,Bitácora!$E$5:$E$1036129,FE473,Bitácora!$AM$5:$AM$1036129,FT498)=0," ",SUMIFS(Bitácora!$AA$5:$AA$1036129,Bitácora!$D$5:$D$1036129,EY473,Bitácora!$AN$5:$AN$1036129,FO473,Bitácora!$E$5:$E$1036129,FE473,Bitácora!$AM$5:$AM$1036129,FT498))</f>
        <v xml:space="preserve"> </v>
      </c>
      <c r="GH498" s="615"/>
      <c r="GI498" s="615"/>
      <c r="GJ498" s="615"/>
      <c r="GK498" s="606" t="str">
        <f>IF(SUMIFS(Bitácora!$AE$5:$AE$1036129,Bitácora!$D$5:$D$1036129,EY473,Bitácora!$AN$5:$AN$1036129,FO473,Bitácora!$E$5:$E$1036129,FE473,Bitácora!$AM$5:$AM$1036129,FT498)=0," ",SUMIFS(Bitácora!$AC$5:$AC$1036129,Bitácora!$D$5:$D$1036129,EY473,Bitácora!$AN$5:$AN$1036129,FO473,Bitácora!$E$5:$E$1036129,FE473,Bitácora!$AM$5:$AM$1036129,FT498))</f>
        <v xml:space="preserve"> </v>
      </c>
      <c r="GL498" s="606"/>
      <c r="GM498" s="606"/>
      <c r="GN498" s="606" t="str">
        <f>IF(SUMIFS(Bitácora!$AF$5:$AF$1036129,Bitácora!$D$5:$D$1036129,EY473,Bitácora!$AN$5:$AN$1036129,FO473,Bitácora!$E$5:$E$1036129,FE473,Bitácora!$AM$5:$AM$1036129,FT498)=0," ",SUMIFS(Bitácora!$AF$5:$AF$1036129,Bitácora!$D$5:$D$1036129,EY473,Bitácora!$AN$5:$AN$1036129,FO473,Bitácora!$E$5:$E$1036129,FE473,Bitácora!$AM$5:$AM$1036129,FT498))</f>
        <v xml:space="preserve"> </v>
      </c>
      <c r="GO498" s="617"/>
      <c r="GP498" s="617"/>
      <c r="GQ498" s="632"/>
      <c r="GR498" s="6"/>
    </row>
    <row r="499" spans="1:200" ht="4.5" customHeight="1" x14ac:dyDescent="0.25">
      <c r="A499" s="244"/>
      <c r="B499" s="656"/>
      <c r="C499" s="625"/>
      <c r="D499" s="625"/>
      <c r="E499" s="625"/>
      <c r="F499" s="625"/>
      <c r="G499" s="625"/>
      <c r="H499" s="625"/>
      <c r="I499" s="625"/>
      <c r="J499" s="625"/>
      <c r="K499" s="625"/>
      <c r="L499" s="625"/>
      <c r="M499" s="625"/>
      <c r="N499" s="632"/>
      <c r="O499" s="609"/>
      <c r="P499" s="609"/>
      <c r="Q499" s="609"/>
      <c r="R499" s="609"/>
      <c r="S499" s="609"/>
      <c r="T499" s="609"/>
      <c r="U499" s="609"/>
      <c r="V499" s="609"/>
      <c r="W499" s="609"/>
      <c r="X499" s="609"/>
      <c r="Y499" s="610"/>
      <c r="Z499" s="15"/>
      <c r="AA499" s="614"/>
      <c r="AB499" s="614"/>
      <c r="AC499" s="614"/>
      <c r="AD499" s="614"/>
      <c r="AE499" s="614"/>
      <c r="AF499" s="615"/>
      <c r="AG499" s="616"/>
      <c r="AH499" s="616"/>
      <c r="AI499" s="615"/>
      <c r="AJ499" s="615"/>
      <c r="AK499" s="616"/>
      <c r="AL499" s="616"/>
      <c r="AM499" s="615"/>
      <c r="AN499" s="615"/>
      <c r="AO499" s="616"/>
      <c r="AP499" s="616"/>
      <c r="AQ499" s="615"/>
      <c r="AR499" s="606"/>
      <c r="AS499" s="606"/>
      <c r="AT499" s="606"/>
      <c r="AU499" s="617"/>
      <c r="AV499" s="618"/>
      <c r="AW499" s="617"/>
      <c r="AX499" s="632"/>
      <c r="AY499" s="656"/>
      <c r="AZ499" s="625"/>
      <c r="BA499" s="625"/>
      <c r="BB499" s="625"/>
      <c r="BC499" s="625"/>
      <c r="BD499" s="625"/>
      <c r="BE499" s="625"/>
      <c r="BF499" s="625"/>
      <c r="BG499" s="625"/>
      <c r="BH499" s="625"/>
      <c r="BI499" s="625"/>
      <c r="BJ499" s="625"/>
      <c r="BK499" s="632"/>
      <c r="BL499" s="609"/>
      <c r="BM499" s="609"/>
      <c r="BN499" s="609"/>
      <c r="BO499" s="609"/>
      <c r="BP499" s="609"/>
      <c r="BQ499" s="609"/>
      <c r="BR499" s="609"/>
      <c r="BS499" s="609"/>
      <c r="BT499" s="609"/>
      <c r="BU499" s="609"/>
      <c r="BV499" s="610"/>
      <c r="BW499" s="15"/>
      <c r="BX499" s="614"/>
      <c r="BY499" s="614"/>
      <c r="BZ499" s="614"/>
      <c r="CA499" s="614"/>
      <c r="CB499" s="614"/>
      <c r="CC499" s="615"/>
      <c r="CD499" s="616"/>
      <c r="CE499" s="616"/>
      <c r="CF499" s="615"/>
      <c r="CG499" s="615"/>
      <c r="CH499" s="616"/>
      <c r="CI499" s="616"/>
      <c r="CJ499" s="615"/>
      <c r="CK499" s="615"/>
      <c r="CL499" s="616"/>
      <c r="CM499" s="616"/>
      <c r="CN499" s="615"/>
      <c r="CO499" s="606"/>
      <c r="CP499" s="606"/>
      <c r="CQ499" s="606"/>
      <c r="CR499" s="617"/>
      <c r="CS499" s="618"/>
      <c r="CT499" s="617"/>
      <c r="CU499" s="632"/>
      <c r="CV499" s="276"/>
      <c r="CW499" s="244"/>
      <c r="CX499" s="656"/>
      <c r="CY499" s="625"/>
      <c r="CZ499" s="625"/>
      <c r="DA499" s="625"/>
      <c r="DB499" s="625"/>
      <c r="DC499" s="625"/>
      <c r="DD499" s="625"/>
      <c r="DE499" s="625"/>
      <c r="DF499" s="625"/>
      <c r="DG499" s="625"/>
      <c r="DH499" s="625"/>
      <c r="DI499" s="625"/>
      <c r="DJ499" s="632"/>
      <c r="DK499" s="609"/>
      <c r="DL499" s="609"/>
      <c r="DM499" s="609"/>
      <c r="DN499" s="609"/>
      <c r="DO499" s="609"/>
      <c r="DP499" s="609"/>
      <c r="DQ499" s="609"/>
      <c r="DR499" s="609"/>
      <c r="DS499" s="609"/>
      <c r="DT499" s="609"/>
      <c r="DU499" s="610"/>
      <c r="DV499" s="15"/>
      <c r="DW499" s="614"/>
      <c r="DX499" s="614"/>
      <c r="DY499" s="614"/>
      <c r="DZ499" s="614"/>
      <c r="EA499" s="614"/>
      <c r="EB499" s="615"/>
      <c r="EC499" s="616"/>
      <c r="ED499" s="616"/>
      <c r="EE499" s="615"/>
      <c r="EF499" s="615"/>
      <c r="EG499" s="616"/>
      <c r="EH499" s="616"/>
      <c r="EI499" s="615"/>
      <c r="EJ499" s="615"/>
      <c r="EK499" s="616"/>
      <c r="EL499" s="616"/>
      <c r="EM499" s="615"/>
      <c r="EN499" s="606"/>
      <c r="EO499" s="606"/>
      <c r="EP499" s="606"/>
      <c r="EQ499" s="617"/>
      <c r="ER499" s="618"/>
      <c r="ES499" s="617"/>
      <c r="ET499" s="632"/>
      <c r="EU499" s="656"/>
      <c r="EV499" s="625"/>
      <c r="EW499" s="625"/>
      <c r="EX499" s="625"/>
      <c r="EY499" s="625"/>
      <c r="EZ499" s="625"/>
      <c r="FA499" s="625"/>
      <c r="FB499" s="625"/>
      <c r="FC499" s="625"/>
      <c r="FD499" s="625"/>
      <c r="FE499" s="625"/>
      <c r="FF499" s="625"/>
      <c r="FG499" s="632"/>
      <c r="FH499" s="609"/>
      <c r="FI499" s="609"/>
      <c r="FJ499" s="609"/>
      <c r="FK499" s="609"/>
      <c r="FL499" s="609"/>
      <c r="FM499" s="609"/>
      <c r="FN499" s="609"/>
      <c r="FO499" s="609"/>
      <c r="FP499" s="609"/>
      <c r="FQ499" s="609"/>
      <c r="FR499" s="610"/>
      <c r="FS499" s="15"/>
      <c r="FT499" s="614"/>
      <c r="FU499" s="614"/>
      <c r="FV499" s="614"/>
      <c r="FW499" s="614"/>
      <c r="FX499" s="614"/>
      <c r="FY499" s="615"/>
      <c r="FZ499" s="616"/>
      <c r="GA499" s="616"/>
      <c r="GB499" s="615"/>
      <c r="GC499" s="615"/>
      <c r="GD499" s="616"/>
      <c r="GE499" s="616"/>
      <c r="GF499" s="615"/>
      <c r="GG499" s="615"/>
      <c r="GH499" s="616"/>
      <c r="GI499" s="616"/>
      <c r="GJ499" s="615"/>
      <c r="GK499" s="606"/>
      <c r="GL499" s="606"/>
      <c r="GM499" s="606"/>
      <c r="GN499" s="617"/>
      <c r="GO499" s="618"/>
      <c r="GP499" s="617"/>
      <c r="GQ499" s="632"/>
      <c r="GR499" s="6"/>
    </row>
    <row r="500" spans="1:200" ht="10.5" customHeight="1" x14ac:dyDescent="0.25">
      <c r="A500" s="244"/>
      <c r="B500" s="1158"/>
      <c r="C500" s="9" t="str">
        <f>Bitácora!$J$3</f>
        <v>MONO-MOTOR</v>
      </c>
      <c r="D500" s="10" t="str">
        <f>Bitácora!$K$3</f>
        <v>MULTI-MOTOR</v>
      </c>
      <c r="E500" s="10" t="str">
        <f>Bitácora!$L$3</f>
        <v>TURBO-HÉLICE</v>
      </c>
      <c r="F500" s="10" t="str">
        <f>Bitácora!$M$3</f>
        <v>TURBO-JET</v>
      </c>
      <c r="G500" s="10" t="str">
        <f>Bitácora!$N$3</f>
        <v>LSA</v>
      </c>
      <c r="H500" s="10" t="str">
        <f>Bitácora!$O$2</f>
        <v>HELICÓPTERO</v>
      </c>
      <c r="I500" s="10" t="str">
        <f>Bitácora!$P$2</f>
        <v>PLANEADOR</v>
      </c>
      <c r="J500" s="10" t="str">
        <f>Bitácora!$Q$2</f>
        <v>OTROS</v>
      </c>
      <c r="K500" s="10">
        <f>Bitácora!$S$3</f>
        <v>0</v>
      </c>
      <c r="L500" s="11"/>
      <c r="M500" s="11" t="s">
        <v>86</v>
      </c>
      <c r="N500" s="12"/>
      <c r="O500" s="611"/>
      <c r="P500" s="611"/>
      <c r="Q500" s="611"/>
      <c r="R500" s="611"/>
      <c r="S500" s="611"/>
      <c r="T500" s="611"/>
      <c r="U500" s="611"/>
      <c r="V500" s="611"/>
      <c r="W500" s="611"/>
      <c r="X500" s="611"/>
      <c r="Y500" s="612"/>
      <c r="Z500" s="15"/>
      <c r="AA500" s="614"/>
      <c r="AB500" s="614"/>
      <c r="AC500" s="614"/>
      <c r="AD500" s="614"/>
      <c r="AE500" s="614"/>
      <c r="AF500" s="615"/>
      <c r="AG500" s="615"/>
      <c r="AH500" s="615"/>
      <c r="AI500" s="615"/>
      <c r="AJ500" s="615"/>
      <c r="AK500" s="615"/>
      <c r="AL500" s="615"/>
      <c r="AM500" s="615"/>
      <c r="AN500" s="615"/>
      <c r="AO500" s="615"/>
      <c r="AP500" s="615"/>
      <c r="AQ500" s="615"/>
      <c r="AR500" s="606"/>
      <c r="AS500" s="606"/>
      <c r="AT500" s="606"/>
      <c r="AU500" s="617"/>
      <c r="AV500" s="617"/>
      <c r="AW500" s="617"/>
      <c r="AX500" s="632"/>
      <c r="AY500" s="1158"/>
      <c r="AZ500" s="9" t="str">
        <f>Bitácora!$J$3</f>
        <v>MONO-MOTOR</v>
      </c>
      <c r="BA500" s="10" t="str">
        <f>Bitácora!$K$3</f>
        <v>MULTI-MOTOR</v>
      </c>
      <c r="BB500" s="10" t="str">
        <f>Bitácora!$L$3</f>
        <v>TURBO-HÉLICE</v>
      </c>
      <c r="BC500" s="10" t="str">
        <f>Bitácora!$M$3</f>
        <v>TURBO-JET</v>
      </c>
      <c r="BD500" s="10" t="str">
        <f>Bitácora!$N$3</f>
        <v>LSA</v>
      </c>
      <c r="BE500" s="10" t="str">
        <f>Bitácora!$O$2</f>
        <v>HELICÓPTERO</v>
      </c>
      <c r="BF500" s="10" t="str">
        <f>Bitácora!$P$2</f>
        <v>PLANEADOR</v>
      </c>
      <c r="BG500" s="10" t="str">
        <f>Bitácora!$Q$2</f>
        <v>OTROS</v>
      </c>
      <c r="BH500" s="10">
        <f>Bitácora!$S$3</f>
        <v>0</v>
      </c>
      <c r="BI500" s="11"/>
      <c r="BJ500" s="11" t="s">
        <v>86</v>
      </c>
      <c r="BK500" s="12"/>
      <c r="BL500" s="611"/>
      <c r="BM500" s="611"/>
      <c r="BN500" s="611"/>
      <c r="BO500" s="611"/>
      <c r="BP500" s="611"/>
      <c r="BQ500" s="611"/>
      <c r="BR500" s="611"/>
      <c r="BS500" s="611"/>
      <c r="BT500" s="611"/>
      <c r="BU500" s="611"/>
      <c r="BV500" s="612"/>
      <c r="BW500" s="15"/>
      <c r="BX500" s="614"/>
      <c r="BY500" s="614"/>
      <c r="BZ500" s="614"/>
      <c r="CA500" s="614"/>
      <c r="CB500" s="614"/>
      <c r="CC500" s="615"/>
      <c r="CD500" s="615"/>
      <c r="CE500" s="615"/>
      <c r="CF500" s="615"/>
      <c r="CG500" s="615"/>
      <c r="CH500" s="615"/>
      <c r="CI500" s="615"/>
      <c r="CJ500" s="615"/>
      <c r="CK500" s="615"/>
      <c r="CL500" s="615"/>
      <c r="CM500" s="615"/>
      <c r="CN500" s="615"/>
      <c r="CO500" s="606"/>
      <c r="CP500" s="606"/>
      <c r="CQ500" s="606"/>
      <c r="CR500" s="617"/>
      <c r="CS500" s="617"/>
      <c r="CT500" s="617"/>
      <c r="CU500" s="632"/>
      <c r="CV500" s="276"/>
      <c r="CW500" s="244"/>
      <c r="CX500" s="1158"/>
      <c r="CY500" s="9" t="str">
        <f>Bitácora!$J$3</f>
        <v>MONO-MOTOR</v>
      </c>
      <c r="CZ500" s="10" t="str">
        <f>Bitácora!$K$3</f>
        <v>MULTI-MOTOR</v>
      </c>
      <c r="DA500" s="10" t="str">
        <f>Bitácora!$L$3</f>
        <v>TURBO-HÉLICE</v>
      </c>
      <c r="DB500" s="10" t="str">
        <f>Bitácora!$M$3</f>
        <v>TURBO-JET</v>
      </c>
      <c r="DC500" s="10" t="str">
        <f>Bitácora!$N$3</f>
        <v>LSA</v>
      </c>
      <c r="DD500" s="10" t="str">
        <f>Bitácora!$O$2</f>
        <v>HELICÓPTERO</v>
      </c>
      <c r="DE500" s="10" t="str">
        <f>Bitácora!$P$2</f>
        <v>PLANEADOR</v>
      </c>
      <c r="DF500" s="10" t="str">
        <f>Bitácora!$Q$2</f>
        <v>OTROS</v>
      </c>
      <c r="DG500" s="10">
        <f>Bitácora!$S$3</f>
        <v>0</v>
      </c>
      <c r="DH500" s="11"/>
      <c r="DI500" s="11" t="s">
        <v>86</v>
      </c>
      <c r="DJ500" s="12"/>
      <c r="DK500" s="611"/>
      <c r="DL500" s="611"/>
      <c r="DM500" s="611"/>
      <c r="DN500" s="611"/>
      <c r="DO500" s="611"/>
      <c r="DP500" s="611"/>
      <c r="DQ500" s="611"/>
      <c r="DR500" s="611"/>
      <c r="DS500" s="611"/>
      <c r="DT500" s="611"/>
      <c r="DU500" s="612"/>
      <c r="DV500" s="15"/>
      <c r="DW500" s="614"/>
      <c r="DX500" s="614"/>
      <c r="DY500" s="614"/>
      <c r="DZ500" s="614"/>
      <c r="EA500" s="614"/>
      <c r="EB500" s="615"/>
      <c r="EC500" s="615"/>
      <c r="ED500" s="615"/>
      <c r="EE500" s="615"/>
      <c r="EF500" s="615"/>
      <c r="EG500" s="615"/>
      <c r="EH500" s="615"/>
      <c r="EI500" s="615"/>
      <c r="EJ500" s="615"/>
      <c r="EK500" s="615"/>
      <c r="EL500" s="615"/>
      <c r="EM500" s="615"/>
      <c r="EN500" s="606"/>
      <c r="EO500" s="606"/>
      <c r="EP500" s="606"/>
      <c r="EQ500" s="617"/>
      <c r="ER500" s="617"/>
      <c r="ES500" s="617"/>
      <c r="ET500" s="632"/>
      <c r="EU500" s="1158"/>
      <c r="EV500" s="9" t="str">
        <f>Bitácora!$J$3</f>
        <v>MONO-MOTOR</v>
      </c>
      <c r="EW500" s="10" t="str">
        <f>Bitácora!$K$3</f>
        <v>MULTI-MOTOR</v>
      </c>
      <c r="EX500" s="10" t="str">
        <f>Bitácora!$L$3</f>
        <v>TURBO-HÉLICE</v>
      </c>
      <c r="EY500" s="10" t="str">
        <f>Bitácora!$M$3</f>
        <v>TURBO-JET</v>
      </c>
      <c r="EZ500" s="10" t="str">
        <f>Bitácora!$N$3</f>
        <v>LSA</v>
      </c>
      <c r="FA500" s="10" t="str">
        <f>Bitácora!$O$2</f>
        <v>HELICÓPTERO</v>
      </c>
      <c r="FB500" s="10" t="str">
        <f>Bitácora!$P$2</f>
        <v>PLANEADOR</v>
      </c>
      <c r="FC500" s="10" t="str">
        <f>Bitácora!$Q$2</f>
        <v>OTROS</v>
      </c>
      <c r="FD500" s="10">
        <f>Bitácora!$S$3</f>
        <v>0</v>
      </c>
      <c r="FE500" s="11"/>
      <c r="FF500" s="11" t="s">
        <v>86</v>
      </c>
      <c r="FG500" s="12"/>
      <c r="FH500" s="611"/>
      <c r="FI500" s="611"/>
      <c r="FJ500" s="611"/>
      <c r="FK500" s="611"/>
      <c r="FL500" s="611"/>
      <c r="FM500" s="611"/>
      <c r="FN500" s="611"/>
      <c r="FO500" s="611"/>
      <c r="FP500" s="611"/>
      <c r="FQ500" s="611"/>
      <c r="FR500" s="612"/>
      <c r="FS500" s="15"/>
      <c r="FT500" s="614"/>
      <c r="FU500" s="614"/>
      <c r="FV500" s="614"/>
      <c r="FW500" s="614"/>
      <c r="FX500" s="614"/>
      <c r="FY500" s="615"/>
      <c r="FZ500" s="615"/>
      <c r="GA500" s="615"/>
      <c r="GB500" s="615"/>
      <c r="GC500" s="615"/>
      <c r="GD500" s="615"/>
      <c r="GE500" s="615"/>
      <c r="GF500" s="615"/>
      <c r="GG500" s="615"/>
      <c r="GH500" s="615"/>
      <c r="GI500" s="615"/>
      <c r="GJ500" s="615"/>
      <c r="GK500" s="606"/>
      <c r="GL500" s="606"/>
      <c r="GM500" s="606"/>
      <c r="GN500" s="617"/>
      <c r="GO500" s="617"/>
      <c r="GP500" s="617"/>
      <c r="GQ500" s="632"/>
      <c r="GR500" s="6"/>
    </row>
    <row r="501" spans="1:200" ht="4.5" customHeight="1" x14ac:dyDescent="0.25">
      <c r="A501" s="244"/>
      <c r="B501" s="636"/>
      <c r="C501" s="637"/>
      <c r="D501" s="637"/>
      <c r="E501" s="637"/>
      <c r="F501" s="637"/>
      <c r="G501" s="637"/>
      <c r="H501" s="637"/>
      <c r="I501" s="637"/>
      <c r="J501" s="637"/>
      <c r="K501" s="637"/>
      <c r="L501" s="637"/>
      <c r="M501" s="637"/>
      <c r="N501" s="637"/>
      <c r="O501" s="638"/>
      <c r="P501" s="638"/>
      <c r="Q501" s="638"/>
      <c r="R501" s="638"/>
      <c r="S501" s="638"/>
      <c r="T501" s="638"/>
      <c r="U501" s="638"/>
      <c r="V501" s="638"/>
      <c r="W501" s="638"/>
      <c r="X501" s="638"/>
      <c r="Y501" s="638"/>
      <c r="Z501" s="15"/>
      <c r="AA501" s="613" t="str">
        <f>IF(Portada!$A$1="www.fly-logics.com","SEP",0)</f>
        <v>SEP</v>
      </c>
      <c r="AB501" s="614"/>
      <c r="AC501" s="614"/>
      <c r="AD501" s="614"/>
      <c r="AE501" s="614"/>
      <c r="AF501" s="605" t="str">
        <f>IF(SUMIFS(Bitácora!$Y$5:$Y$1036129,Bitácora!$D$5:$D$1036129,F473,Bitácora!$AN$5:$AN$1036129,V473,Bitácora!$E$5:$E$1036129,L473,Bitácora!$AM$5:$AM$1036129,AA501)=0," ",SUMIFS(Bitácora!$Y$5:$Y$1036129,Bitácora!$D$5:$D$1036129,F473,Bitácora!$AN$5:$AN$1036129,V473,Bitácora!$E$5:$E$1036129,L473,Bitácora!$AM$5:$AM$1036129,AA501))</f>
        <v xml:space="preserve"> </v>
      </c>
      <c r="AG501" s="615"/>
      <c r="AH501" s="615"/>
      <c r="AI501" s="615"/>
      <c r="AJ501" s="605" t="str">
        <f>IF(SUMIFS(Bitácora!$Z$5:$Z$1036129,Bitácora!$D$5:$D$1036129,F473,Bitácora!$AN$5:$AN$1036129,V473,Bitácora!$E$5:$E$1036129,L473,Bitácora!$AM$5:$AM$1036129,AA501)=0," ",SUMIFS(Bitácora!$Z$5:$Z$1036129,Bitácora!$D$5:$D$1036129,F473,Bitácora!$AN$5:$AN$1036129,V473,Bitácora!$E$5:$E$1036129,L473,Bitácora!$AM$5:$AM$1036129,AA501))</f>
        <v xml:space="preserve"> </v>
      </c>
      <c r="AK501" s="615"/>
      <c r="AL501" s="615"/>
      <c r="AM501" s="615"/>
      <c r="AN501" s="605" t="str">
        <f>IF(SUMIFS(Bitácora!$AA$5:$AA$1036129,Bitácora!$D$5:$D$1036129,F473,Bitácora!$AN$5:$AN$1036129,V473,Bitácora!$E$5:$E$1036129,L473,Bitácora!$AM$5:$AM$1036129,AA501)=0," ",SUMIFS(Bitácora!$AA$5:$AA$1036129,Bitácora!$D$5:$D$1036129,F473,Bitácora!$AN$5:$AN$1036129,V473,Bitácora!$E$5:$E$1036129,L473,Bitácora!$AM$5:$AM$1036129,AA501))</f>
        <v xml:space="preserve"> </v>
      </c>
      <c r="AO501" s="615"/>
      <c r="AP501" s="615"/>
      <c r="AQ501" s="615"/>
      <c r="AR501" s="606" t="str">
        <f>IF(SUMIFS(Bitácora!$AE$5:$AE$1036129,Bitácora!$D$5:$D$1036129,F473,Bitácora!$AN$5:$AN$1036129,V473,Bitácora!$E$5:$E$1036129,L473,Bitácora!$AM$5:$AM$1036129,AA501)=0," ",SUMIFS(Bitácora!$AC$5:$AC$1036129,Bitácora!$D$5:$D$1036129,F473,Bitácora!$AN$5:$AN$1036129,V473,Bitácora!$E$5:$E$1036129,L473,Bitácora!$AM$5:$AM$1036129,AA501))</f>
        <v xml:space="preserve"> </v>
      </c>
      <c r="AS501" s="606"/>
      <c r="AT501" s="606"/>
      <c r="AU501" s="606" t="str">
        <f>IF(SUMIFS(Bitácora!$AF$5:$AF$1036129,Bitácora!$D$5:$D$1036129,F473,Bitácora!$AN$5:$AN$1036129,V473,Bitácora!$E$5:$E$1036129,L473,Bitácora!$AM$5:$AM$1036129,AA501)=0," ",SUMIFS(Bitácora!$AF$5:$AF$1036129,Bitácora!$D$5:$D$1036129,F473,Bitácora!$AN$5:$AN$1036129,V473,Bitácora!$E$5:$E$1036129,L473,Bitácora!$AM$5:$AM$1036129,AA501))</f>
        <v xml:space="preserve"> </v>
      </c>
      <c r="AV501" s="617"/>
      <c r="AW501" s="617"/>
      <c r="AX501" s="632"/>
      <c r="AY501" s="636"/>
      <c r="AZ501" s="637"/>
      <c r="BA501" s="637"/>
      <c r="BB501" s="637"/>
      <c r="BC501" s="637"/>
      <c r="BD501" s="637"/>
      <c r="BE501" s="637"/>
      <c r="BF501" s="637"/>
      <c r="BG501" s="637"/>
      <c r="BH501" s="637"/>
      <c r="BI501" s="637"/>
      <c r="BJ501" s="637"/>
      <c r="BK501" s="637"/>
      <c r="BL501" s="638"/>
      <c r="BM501" s="638"/>
      <c r="BN501" s="638"/>
      <c r="BO501" s="638"/>
      <c r="BP501" s="638"/>
      <c r="BQ501" s="638"/>
      <c r="BR501" s="638"/>
      <c r="BS501" s="638"/>
      <c r="BT501" s="638"/>
      <c r="BU501" s="638"/>
      <c r="BV501" s="638"/>
      <c r="BW501" s="15"/>
      <c r="BX501" s="613" t="str">
        <f>IF(Portada!$A$1="www.fly-logics.com","SEP",0)</f>
        <v>SEP</v>
      </c>
      <c r="BY501" s="614"/>
      <c r="BZ501" s="614"/>
      <c r="CA501" s="614"/>
      <c r="CB501" s="614"/>
      <c r="CC501" s="605" t="str">
        <f>IF(SUMIFS(Bitácora!$Y$5:$Y$1036129,Bitácora!$D$5:$D$1036129,BC473,Bitácora!$AN$5:$AN$1036129,BS473,Bitácora!$E$5:$E$1036129,BI473,Bitácora!$AM$5:$AM$1036129,BX501)=0," ",SUMIFS(Bitácora!$Y$5:$Y$1036129,Bitácora!$D$5:$D$1036129,BC473,Bitácora!$AN$5:$AN$1036129,BS473,Bitácora!$E$5:$E$1036129,BI473,Bitácora!$AM$5:$AM$1036129,BX501))</f>
        <v xml:space="preserve"> </v>
      </c>
      <c r="CD501" s="615"/>
      <c r="CE501" s="615"/>
      <c r="CF501" s="615"/>
      <c r="CG501" s="605" t="str">
        <f>IF(SUMIFS(Bitácora!$Z$5:$Z$1036129,Bitácora!$D$5:$D$1036129,BC473,Bitácora!$AN$5:$AN$1036129,BS473,Bitácora!$E$5:$E$1036129,BI473,Bitácora!$AM$5:$AM$1036129,BX501)=0," ",SUMIFS(Bitácora!$Z$5:$Z$1036129,Bitácora!$D$5:$D$1036129,BC473,Bitácora!$AN$5:$AN$1036129,BS473,Bitácora!$E$5:$E$1036129,BI473,Bitácora!$AM$5:$AM$1036129,BX501))</f>
        <v xml:space="preserve"> </v>
      </c>
      <c r="CH501" s="615"/>
      <c r="CI501" s="615"/>
      <c r="CJ501" s="615"/>
      <c r="CK501" s="605" t="str">
        <f>IF(SUMIFS(Bitácora!$AA$5:$AA$1036129,Bitácora!$D$5:$D$1036129,BC473,Bitácora!$AN$5:$AN$1036129,BS473,Bitácora!$E$5:$E$1036129,BI473,Bitácora!$AM$5:$AM$1036129,BX501)=0," ",SUMIFS(Bitácora!$AA$5:$AA$1036129,Bitácora!$D$5:$D$1036129,BC473,Bitácora!$AN$5:$AN$1036129,BS473,Bitácora!$E$5:$E$1036129,BI473,Bitácora!$AM$5:$AM$1036129,BX501))</f>
        <v xml:space="preserve"> </v>
      </c>
      <c r="CL501" s="615"/>
      <c r="CM501" s="615"/>
      <c r="CN501" s="615"/>
      <c r="CO501" s="606" t="str">
        <f>IF(SUMIFS(Bitácora!$AE$5:$AE$1036129,Bitácora!$D$5:$D$1036129,BC473,Bitácora!$AN$5:$AN$1036129,BS473,Bitácora!$E$5:$E$1036129,BI473,Bitácora!$AM$5:$AM$1036129,BX501)=0," ",SUMIFS(Bitácora!$AC$5:$AC$1036129,Bitácora!$D$5:$D$1036129,BC473,Bitácora!$AN$5:$AN$1036129,BS473,Bitácora!$E$5:$E$1036129,BI473,Bitácora!$AM$5:$AM$1036129,BX501))</f>
        <v xml:space="preserve"> </v>
      </c>
      <c r="CP501" s="606"/>
      <c r="CQ501" s="606"/>
      <c r="CR501" s="606" t="str">
        <f>IF(SUMIFS(Bitácora!$AF$5:$AF$1036129,Bitácora!$D$5:$D$1036129,BC473,Bitácora!$AN$5:$AN$1036129,BS473,Bitácora!$E$5:$E$1036129,BI473,Bitácora!$AM$5:$AM$1036129,BX501)=0," ",SUMIFS(Bitácora!$AF$5:$AF$1036129,Bitácora!$D$5:$D$1036129,BC473,Bitácora!$AN$5:$AN$1036129,BS473,Bitácora!$E$5:$E$1036129,BI473,Bitácora!$AM$5:$AM$1036129,BX501))</f>
        <v xml:space="preserve"> </v>
      </c>
      <c r="CS501" s="617"/>
      <c r="CT501" s="617"/>
      <c r="CU501" s="632"/>
      <c r="CV501" s="276"/>
      <c r="CW501" s="244"/>
      <c r="CX501" s="636"/>
      <c r="CY501" s="637"/>
      <c r="CZ501" s="637"/>
      <c r="DA501" s="637"/>
      <c r="DB501" s="637"/>
      <c r="DC501" s="637"/>
      <c r="DD501" s="637"/>
      <c r="DE501" s="637"/>
      <c r="DF501" s="637"/>
      <c r="DG501" s="637"/>
      <c r="DH501" s="637"/>
      <c r="DI501" s="637"/>
      <c r="DJ501" s="637"/>
      <c r="DK501" s="638"/>
      <c r="DL501" s="638"/>
      <c r="DM501" s="638"/>
      <c r="DN501" s="638"/>
      <c r="DO501" s="638"/>
      <c r="DP501" s="638"/>
      <c r="DQ501" s="638"/>
      <c r="DR501" s="638"/>
      <c r="DS501" s="638"/>
      <c r="DT501" s="638"/>
      <c r="DU501" s="638"/>
      <c r="DV501" s="15"/>
      <c r="DW501" s="613" t="str">
        <f>IF(Portada!$A$1="www.fly-logics.com","SEP",0)</f>
        <v>SEP</v>
      </c>
      <c r="DX501" s="614"/>
      <c r="DY501" s="614"/>
      <c r="DZ501" s="614"/>
      <c r="EA501" s="614"/>
      <c r="EB501" s="605" t="str">
        <f>IF(SUMIFS(Bitácora!$Y$5:$Y$1036129,Bitácora!$D$5:$D$1036129,DB473,Bitácora!$AN$5:$AN$1036129,DR473,Bitácora!$E$5:$E$1036129,DH473,Bitácora!$AM$5:$AM$1036129,DW501)=0," ",SUMIFS(Bitácora!$Y$5:$Y$1036129,Bitácora!$D$5:$D$1036129,DB473,Bitácora!$AN$5:$AN$1036129,DR473,Bitácora!$E$5:$E$1036129,DH473,Bitácora!$AM$5:$AM$1036129,DW501))</f>
        <v xml:space="preserve"> </v>
      </c>
      <c r="EC501" s="615"/>
      <c r="ED501" s="615"/>
      <c r="EE501" s="615"/>
      <c r="EF501" s="605" t="str">
        <f>IF(SUMIFS(Bitácora!$Z$5:$Z$1036129,Bitácora!$D$5:$D$1036129,DB473,Bitácora!$AN$5:$AN$1036129,DR473,Bitácora!$E$5:$E$1036129,DH473,Bitácora!$AM$5:$AM$1036129,DW501)=0," ",SUMIFS(Bitácora!$Z$5:$Z$1036129,Bitácora!$D$5:$D$1036129,DB473,Bitácora!$AN$5:$AN$1036129,DR473,Bitácora!$E$5:$E$1036129,DH473,Bitácora!$AM$5:$AM$1036129,DW501))</f>
        <v xml:space="preserve"> </v>
      </c>
      <c r="EG501" s="615"/>
      <c r="EH501" s="615"/>
      <c r="EI501" s="615"/>
      <c r="EJ501" s="605" t="str">
        <f>IF(SUMIFS(Bitácora!$AA$5:$AA$1036129,Bitácora!$D$5:$D$1036129,DB473,Bitácora!$AN$5:$AN$1036129,DR473,Bitácora!$E$5:$E$1036129,DH473,Bitácora!$AM$5:$AM$1036129,DW501)=0," ",SUMIFS(Bitácora!$AA$5:$AA$1036129,Bitácora!$D$5:$D$1036129,DB473,Bitácora!$AN$5:$AN$1036129,DR473,Bitácora!$E$5:$E$1036129,DH473,Bitácora!$AM$5:$AM$1036129,DW501))</f>
        <v xml:space="preserve"> </v>
      </c>
      <c r="EK501" s="615"/>
      <c r="EL501" s="615"/>
      <c r="EM501" s="615"/>
      <c r="EN501" s="606" t="str">
        <f>IF(SUMIFS(Bitácora!$AE$5:$AE$1036129,Bitácora!$D$5:$D$1036129,DB473,Bitácora!$AN$5:$AN$1036129,DR473,Bitácora!$E$5:$E$1036129,DH473,Bitácora!$AM$5:$AM$1036129,DW501)=0," ",SUMIFS(Bitácora!$AC$5:$AC$1036129,Bitácora!$D$5:$D$1036129,DB473,Bitácora!$AN$5:$AN$1036129,DR473,Bitácora!$E$5:$E$1036129,DH473,Bitácora!$AM$5:$AM$1036129,DW501))</f>
        <v xml:space="preserve"> </v>
      </c>
      <c r="EO501" s="606"/>
      <c r="EP501" s="606"/>
      <c r="EQ501" s="606" t="str">
        <f>IF(SUMIFS(Bitácora!$AF$5:$AF$1036129,Bitácora!$D$5:$D$1036129,DB473,Bitácora!$AN$5:$AN$1036129,DR473,Bitácora!$E$5:$E$1036129,DH473,Bitácora!$AM$5:$AM$1036129,DW501)=0," ",SUMIFS(Bitácora!$AF$5:$AF$1036129,Bitácora!$D$5:$D$1036129,DB473,Bitácora!$AN$5:$AN$1036129,DR473,Bitácora!$E$5:$E$1036129,DH473,Bitácora!$AM$5:$AM$1036129,DW501))</f>
        <v xml:space="preserve"> </v>
      </c>
      <c r="ER501" s="617"/>
      <c r="ES501" s="617"/>
      <c r="ET501" s="632"/>
      <c r="EU501" s="636"/>
      <c r="EV501" s="637"/>
      <c r="EW501" s="637"/>
      <c r="EX501" s="637"/>
      <c r="EY501" s="637"/>
      <c r="EZ501" s="637"/>
      <c r="FA501" s="637"/>
      <c r="FB501" s="637"/>
      <c r="FC501" s="637"/>
      <c r="FD501" s="637"/>
      <c r="FE501" s="637"/>
      <c r="FF501" s="637"/>
      <c r="FG501" s="637"/>
      <c r="FH501" s="638"/>
      <c r="FI501" s="638"/>
      <c r="FJ501" s="638"/>
      <c r="FK501" s="638"/>
      <c r="FL501" s="638"/>
      <c r="FM501" s="638"/>
      <c r="FN501" s="638"/>
      <c r="FO501" s="638"/>
      <c r="FP501" s="638"/>
      <c r="FQ501" s="638"/>
      <c r="FR501" s="638"/>
      <c r="FS501" s="15"/>
      <c r="FT501" s="613" t="str">
        <f>IF(Portada!$A$1="www.fly-logics.com","SEP",0)</f>
        <v>SEP</v>
      </c>
      <c r="FU501" s="614"/>
      <c r="FV501" s="614"/>
      <c r="FW501" s="614"/>
      <c r="FX501" s="614"/>
      <c r="FY501" s="605" t="str">
        <f>IF(SUMIFS(Bitácora!$Y$5:$Y$1036129,Bitácora!$D$5:$D$1036129,EY473,Bitácora!$AN$5:$AN$1036129,FO473,Bitácora!$E$5:$E$1036129,FE473,Bitácora!$AM$5:$AM$1036129,FT501)=0," ",SUMIFS(Bitácora!$Y$5:$Y$1036129,Bitácora!$D$5:$D$1036129,EY473,Bitácora!$AN$5:$AN$1036129,FO473,Bitácora!$E$5:$E$1036129,FE473,Bitácora!$AM$5:$AM$1036129,FT501))</f>
        <v xml:space="preserve"> </v>
      </c>
      <c r="FZ501" s="615"/>
      <c r="GA501" s="615"/>
      <c r="GB501" s="615"/>
      <c r="GC501" s="605" t="str">
        <f>IF(SUMIFS(Bitácora!$Z$5:$Z$1036129,Bitácora!$D$5:$D$1036129,EY473,Bitácora!$AN$5:$AN$1036129,FO473,Bitácora!$E$5:$E$1036129,FE473,Bitácora!$AM$5:$AM$1036129,FT501)=0," ",SUMIFS(Bitácora!$Z$5:$Z$1036129,Bitácora!$D$5:$D$1036129,EY473,Bitácora!$AN$5:$AN$1036129,FO473,Bitácora!$E$5:$E$1036129,FE473,Bitácora!$AM$5:$AM$1036129,FT501))</f>
        <v xml:space="preserve"> </v>
      </c>
      <c r="GD501" s="615"/>
      <c r="GE501" s="615"/>
      <c r="GF501" s="615"/>
      <c r="GG501" s="605" t="str">
        <f>IF(SUMIFS(Bitácora!$AA$5:$AA$1036129,Bitácora!$D$5:$D$1036129,EY473,Bitácora!$AN$5:$AN$1036129,FO473,Bitácora!$E$5:$E$1036129,FE473,Bitácora!$AM$5:$AM$1036129,FT501)=0," ",SUMIFS(Bitácora!$AA$5:$AA$1036129,Bitácora!$D$5:$D$1036129,EY473,Bitácora!$AN$5:$AN$1036129,FO473,Bitácora!$E$5:$E$1036129,FE473,Bitácora!$AM$5:$AM$1036129,FT501))</f>
        <v xml:space="preserve"> </v>
      </c>
      <c r="GH501" s="615"/>
      <c r="GI501" s="615"/>
      <c r="GJ501" s="615"/>
      <c r="GK501" s="606" t="str">
        <f>IF(SUMIFS(Bitácora!$AE$5:$AE$1036129,Bitácora!$D$5:$D$1036129,EY473,Bitácora!$AN$5:$AN$1036129,FO473,Bitácora!$E$5:$E$1036129,FE473,Bitácora!$AM$5:$AM$1036129,FT501)=0," ",SUMIFS(Bitácora!$AC$5:$AC$1036129,Bitácora!$D$5:$D$1036129,EY473,Bitácora!$AN$5:$AN$1036129,FO473,Bitácora!$E$5:$E$1036129,FE473,Bitácora!$AM$5:$AM$1036129,FT501))</f>
        <v xml:space="preserve"> </v>
      </c>
      <c r="GL501" s="606"/>
      <c r="GM501" s="606"/>
      <c r="GN501" s="606" t="str">
        <f>IF(SUMIFS(Bitácora!$AF$5:$AF$1036129,Bitácora!$D$5:$D$1036129,EY473,Bitácora!$AN$5:$AN$1036129,FO473,Bitácora!$E$5:$E$1036129,FE473,Bitácora!$AM$5:$AM$1036129,FT501)=0," ",SUMIFS(Bitácora!$AF$5:$AF$1036129,Bitácora!$D$5:$D$1036129,EY473,Bitácora!$AN$5:$AN$1036129,FO473,Bitácora!$E$5:$E$1036129,FE473,Bitácora!$AM$5:$AM$1036129,FT501))</f>
        <v xml:space="preserve"> </v>
      </c>
      <c r="GO501" s="617"/>
      <c r="GP501" s="617"/>
      <c r="GQ501" s="632"/>
      <c r="GR501" s="6"/>
    </row>
    <row r="502" spans="1:200" ht="10.5" customHeight="1" x14ac:dyDescent="0.25">
      <c r="A502" s="244"/>
      <c r="B502" s="630"/>
      <c r="C502" s="1180" t="str">
        <f>IF(Portada!$A$1="www.fly-logics.com","APROXIMACIONES",0)</f>
        <v>APROXIMACIONES</v>
      </c>
      <c r="D502" s="1181"/>
      <c r="E502" s="1181"/>
      <c r="F502" s="1181"/>
      <c r="G502" s="1181"/>
      <c r="H502" s="1181"/>
      <c r="I502" s="1181"/>
      <c r="J502" s="1181"/>
      <c r="K502" s="1181"/>
      <c r="L502" s="1181"/>
      <c r="M502" s="1181"/>
      <c r="N502" s="1181"/>
      <c r="O502" s="1182"/>
      <c r="P502" s="642" t="str">
        <f>IF(Portada!$A$1="www.fly-logics.com","N° APP",0)</f>
        <v>N° APP</v>
      </c>
      <c r="Q502" s="613"/>
      <c r="R502" s="613"/>
      <c r="S502" s="613"/>
      <c r="T502" s="643"/>
      <c r="U502" s="1134">
        <f t="shared" ref="U502" si="692">IFERROR(SUM(C507,I507,O507,U507)," ")</f>
        <v>0</v>
      </c>
      <c r="V502" s="1135"/>
      <c r="W502" s="1135"/>
      <c r="X502" s="1135"/>
      <c r="Y502" s="1135"/>
      <c r="Z502" s="15"/>
      <c r="AA502" s="614"/>
      <c r="AB502" s="614"/>
      <c r="AC502" s="614"/>
      <c r="AD502" s="614"/>
      <c r="AE502" s="614"/>
      <c r="AF502" s="615"/>
      <c r="AG502" s="616"/>
      <c r="AH502" s="616"/>
      <c r="AI502" s="615"/>
      <c r="AJ502" s="615"/>
      <c r="AK502" s="616"/>
      <c r="AL502" s="616"/>
      <c r="AM502" s="615"/>
      <c r="AN502" s="615"/>
      <c r="AO502" s="616"/>
      <c r="AP502" s="616"/>
      <c r="AQ502" s="615"/>
      <c r="AR502" s="606"/>
      <c r="AS502" s="606"/>
      <c r="AT502" s="606"/>
      <c r="AU502" s="617"/>
      <c r="AV502" s="618"/>
      <c r="AW502" s="617"/>
      <c r="AX502" s="632"/>
      <c r="AY502" s="630"/>
      <c r="AZ502" s="1180" t="str">
        <f>IF(Portada!$A$1="www.fly-logics.com","APROXIMACIONES",0)</f>
        <v>APROXIMACIONES</v>
      </c>
      <c r="BA502" s="1181"/>
      <c r="BB502" s="1181"/>
      <c r="BC502" s="1181"/>
      <c r="BD502" s="1181"/>
      <c r="BE502" s="1181"/>
      <c r="BF502" s="1181"/>
      <c r="BG502" s="1181"/>
      <c r="BH502" s="1181"/>
      <c r="BI502" s="1181"/>
      <c r="BJ502" s="1181"/>
      <c r="BK502" s="1181"/>
      <c r="BL502" s="1182"/>
      <c r="BM502" s="642" t="str">
        <f>IF(Portada!$A$1="www.fly-logics.com","N° APP",0)</f>
        <v>N° APP</v>
      </c>
      <c r="BN502" s="613"/>
      <c r="BO502" s="613"/>
      <c r="BP502" s="613"/>
      <c r="BQ502" s="643"/>
      <c r="BR502" s="1134">
        <f t="shared" ref="BR502" si="693">IFERROR(SUM(AZ507,BF507,BL507,BR507)," ")</f>
        <v>0</v>
      </c>
      <c r="BS502" s="1135"/>
      <c r="BT502" s="1135"/>
      <c r="BU502" s="1135"/>
      <c r="BV502" s="1135"/>
      <c r="BW502" s="15"/>
      <c r="BX502" s="614"/>
      <c r="BY502" s="614"/>
      <c r="BZ502" s="614"/>
      <c r="CA502" s="614"/>
      <c r="CB502" s="614"/>
      <c r="CC502" s="615"/>
      <c r="CD502" s="616"/>
      <c r="CE502" s="616"/>
      <c r="CF502" s="615"/>
      <c r="CG502" s="615"/>
      <c r="CH502" s="616"/>
      <c r="CI502" s="616"/>
      <c r="CJ502" s="615"/>
      <c r="CK502" s="615"/>
      <c r="CL502" s="616"/>
      <c r="CM502" s="616"/>
      <c r="CN502" s="615"/>
      <c r="CO502" s="606"/>
      <c r="CP502" s="606"/>
      <c r="CQ502" s="606"/>
      <c r="CR502" s="617"/>
      <c r="CS502" s="618"/>
      <c r="CT502" s="617"/>
      <c r="CU502" s="632"/>
      <c r="CV502" s="276"/>
      <c r="CW502" s="244"/>
      <c r="CX502" s="630"/>
      <c r="CY502" s="1180" t="str">
        <f>IF(Portada!$A$1="www.fly-logics.com","APROXIMACIONES",0)</f>
        <v>APROXIMACIONES</v>
      </c>
      <c r="CZ502" s="1181"/>
      <c r="DA502" s="1181"/>
      <c r="DB502" s="1181"/>
      <c r="DC502" s="1181"/>
      <c r="DD502" s="1181"/>
      <c r="DE502" s="1181"/>
      <c r="DF502" s="1181"/>
      <c r="DG502" s="1181"/>
      <c r="DH502" s="1181"/>
      <c r="DI502" s="1181"/>
      <c r="DJ502" s="1181"/>
      <c r="DK502" s="1182"/>
      <c r="DL502" s="642" t="str">
        <f>IF(Portada!$A$1="www.fly-logics.com","N° APP",0)</f>
        <v>N° APP</v>
      </c>
      <c r="DM502" s="613"/>
      <c r="DN502" s="613"/>
      <c r="DO502" s="613"/>
      <c r="DP502" s="643"/>
      <c r="DQ502" s="1134">
        <f t="shared" ref="DQ502" si="694">IFERROR(SUM(CY507,DE507,DK507,DQ507)," ")</f>
        <v>0</v>
      </c>
      <c r="DR502" s="1135"/>
      <c r="DS502" s="1135"/>
      <c r="DT502" s="1135"/>
      <c r="DU502" s="1135"/>
      <c r="DV502" s="15"/>
      <c r="DW502" s="614"/>
      <c r="DX502" s="614"/>
      <c r="DY502" s="614"/>
      <c r="DZ502" s="614"/>
      <c r="EA502" s="614"/>
      <c r="EB502" s="615"/>
      <c r="EC502" s="616"/>
      <c r="ED502" s="616"/>
      <c r="EE502" s="615"/>
      <c r="EF502" s="615"/>
      <c r="EG502" s="616"/>
      <c r="EH502" s="616"/>
      <c r="EI502" s="615"/>
      <c r="EJ502" s="615"/>
      <c r="EK502" s="616"/>
      <c r="EL502" s="616"/>
      <c r="EM502" s="615"/>
      <c r="EN502" s="606"/>
      <c r="EO502" s="606"/>
      <c r="EP502" s="606"/>
      <c r="EQ502" s="617"/>
      <c r="ER502" s="618"/>
      <c r="ES502" s="617"/>
      <c r="ET502" s="632"/>
      <c r="EU502" s="630"/>
      <c r="EV502" s="1180" t="str">
        <f>IF(Portada!$A$1="www.fly-logics.com","APROXIMACIONES",0)</f>
        <v>APROXIMACIONES</v>
      </c>
      <c r="EW502" s="1181"/>
      <c r="EX502" s="1181"/>
      <c r="EY502" s="1181"/>
      <c r="EZ502" s="1181"/>
      <c r="FA502" s="1181"/>
      <c r="FB502" s="1181"/>
      <c r="FC502" s="1181"/>
      <c r="FD502" s="1181"/>
      <c r="FE502" s="1181"/>
      <c r="FF502" s="1181"/>
      <c r="FG502" s="1181"/>
      <c r="FH502" s="1182"/>
      <c r="FI502" s="642" t="str">
        <f>IF(Portada!$A$1="www.fly-logics.com","N° APP",0)</f>
        <v>N° APP</v>
      </c>
      <c r="FJ502" s="613"/>
      <c r="FK502" s="613"/>
      <c r="FL502" s="613"/>
      <c r="FM502" s="643"/>
      <c r="FN502" s="1134">
        <f t="shared" ref="FN502" si="695">IFERROR(SUM(EV507,FB507,FH507,FN507)," ")</f>
        <v>0</v>
      </c>
      <c r="FO502" s="1135"/>
      <c r="FP502" s="1135"/>
      <c r="FQ502" s="1135"/>
      <c r="FR502" s="1135"/>
      <c r="FS502" s="15"/>
      <c r="FT502" s="614"/>
      <c r="FU502" s="614"/>
      <c r="FV502" s="614"/>
      <c r="FW502" s="614"/>
      <c r="FX502" s="614"/>
      <c r="FY502" s="615"/>
      <c r="FZ502" s="616"/>
      <c r="GA502" s="616"/>
      <c r="GB502" s="615"/>
      <c r="GC502" s="615"/>
      <c r="GD502" s="616"/>
      <c r="GE502" s="616"/>
      <c r="GF502" s="615"/>
      <c r="GG502" s="615"/>
      <c r="GH502" s="616"/>
      <c r="GI502" s="616"/>
      <c r="GJ502" s="615"/>
      <c r="GK502" s="606"/>
      <c r="GL502" s="606"/>
      <c r="GM502" s="606"/>
      <c r="GN502" s="617"/>
      <c r="GO502" s="618"/>
      <c r="GP502" s="617"/>
      <c r="GQ502" s="632"/>
      <c r="GR502" s="6"/>
    </row>
    <row r="503" spans="1:200" ht="8.85" customHeight="1" x14ac:dyDescent="0.25">
      <c r="A503" s="244"/>
      <c r="B503" s="630"/>
      <c r="C503" s="1181"/>
      <c r="D503" s="1181"/>
      <c r="E503" s="1181"/>
      <c r="F503" s="1181"/>
      <c r="G503" s="1181"/>
      <c r="H503" s="1181"/>
      <c r="I503" s="1181"/>
      <c r="J503" s="1181"/>
      <c r="K503" s="1181"/>
      <c r="L503" s="1181"/>
      <c r="M503" s="1181"/>
      <c r="N503" s="1181"/>
      <c r="O503" s="1182"/>
      <c r="P503" s="642"/>
      <c r="Q503" s="613"/>
      <c r="R503" s="613"/>
      <c r="S503" s="613"/>
      <c r="T503" s="643"/>
      <c r="U503" s="1134"/>
      <c r="V503" s="1135"/>
      <c r="W503" s="1135"/>
      <c r="X503" s="1135"/>
      <c r="Y503" s="1135"/>
      <c r="Z503" s="15"/>
      <c r="AA503" s="614"/>
      <c r="AB503" s="614"/>
      <c r="AC503" s="614"/>
      <c r="AD503" s="614"/>
      <c r="AE503" s="614"/>
      <c r="AF503" s="615"/>
      <c r="AG503" s="615"/>
      <c r="AH503" s="615"/>
      <c r="AI503" s="615"/>
      <c r="AJ503" s="615"/>
      <c r="AK503" s="615"/>
      <c r="AL503" s="615"/>
      <c r="AM503" s="615"/>
      <c r="AN503" s="615"/>
      <c r="AO503" s="615"/>
      <c r="AP503" s="615"/>
      <c r="AQ503" s="615"/>
      <c r="AR503" s="606"/>
      <c r="AS503" s="606"/>
      <c r="AT503" s="606"/>
      <c r="AU503" s="617"/>
      <c r="AV503" s="617"/>
      <c r="AW503" s="617"/>
      <c r="AX503" s="632"/>
      <c r="AY503" s="630"/>
      <c r="AZ503" s="1181"/>
      <c r="BA503" s="1181"/>
      <c r="BB503" s="1181"/>
      <c r="BC503" s="1181"/>
      <c r="BD503" s="1181"/>
      <c r="BE503" s="1181"/>
      <c r="BF503" s="1181"/>
      <c r="BG503" s="1181"/>
      <c r="BH503" s="1181"/>
      <c r="BI503" s="1181"/>
      <c r="BJ503" s="1181"/>
      <c r="BK503" s="1181"/>
      <c r="BL503" s="1182"/>
      <c r="BM503" s="642"/>
      <c r="BN503" s="613"/>
      <c r="BO503" s="613"/>
      <c r="BP503" s="613"/>
      <c r="BQ503" s="643"/>
      <c r="BR503" s="1134"/>
      <c r="BS503" s="1135"/>
      <c r="BT503" s="1135"/>
      <c r="BU503" s="1135"/>
      <c r="BV503" s="1135"/>
      <c r="BW503" s="15"/>
      <c r="BX503" s="614"/>
      <c r="BY503" s="614"/>
      <c r="BZ503" s="614"/>
      <c r="CA503" s="614"/>
      <c r="CB503" s="614"/>
      <c r="CC503" s="615"/>
      <c r="CD503" s="615"/>
      <c r="CE503" s="615"/>
      <c r="CF503" s="615"/>
      <c r="CG503" s="615"/>
      <c r="CH503" s="615"/>
      <c r="CI503" s="615"/>
      <c r="CJ503" s="615"/>
      <c r="CK503" s="615"/>
      <c r="CL503" s="615"/>
      <c r="CM503" s="615"/>
      <c r="CN503" s="615"/>
      <c r="CO503" s="606"/>
      <c r="CP503" s="606"/>
      <c r="CQ503" s="606"/>
      <c r="CR503" s="617"/>
      <c r="CS503" s="617"/>
      <c r="CT503" s="617"/>
      <c r="CU503" s="632"/>
      <c r="CV503" s="276"/>
      <c r="CW503" s="244"/>
      <c r="CX503" s="630"/>
      <c r="CY503" s="1181"/>
      <c r="CZ503" s="1181"/>
      <c r="DA503" s="1181"/>
      <c r="DB503" s="1181"/>
      <c r="DC503" s="1181"/>
      <c r="DD503" s="1181"/>
      <c r="DE503" s="1181"/>
      <c r="DF503" s="1181"/>
      <c r="DG503" s="1181"/>
      <c r="DH503" s="1181"/>
      <c r="DI503" s="1181"/>
      <c r="DJ503" s="1181"/>
      <c r="DK503" s="1182"/>
      <c r="DL503" s="642"/>
      <c r="DM503" s="613"/>
      <c r="DN503" s="613"/>
      <c r="DO503" s="613"/>
      <c r="DP503" s="643"/>
      <c r="DQ503" s="1134"/>
      <c r="DR503" s="1135"/>
      <c r="DS503" s="1135"/>
      <c r="DT503" s="1135"/>
      <c r="DU503" s="1135"/>
      <c r="DV503" s="15"/>
      <c r="DW503" s="614"/>
      <c r="DX503" s="614"/>
      <c r="DY503" s="614"/>
      <c r="DZ503" s="614"/>
      <c r="EA503" s="614"/>
      <c r="EB503" s="615"/>
      <c r="EC503" s="615"/>
      <c r="ED503" s="615"/>
      <c r="EE503" s="615"/>
      <c r="EF503" s="615"/>
      <c r="EG503" s="615"/>
      <c r="EH503" s="615"/>
      <c r="EI503" s="615"/>
      <c r="EJ503" s="615"/>
      <c r="EK503" s="615"/>
      <c r="EL503" s="615"/>
      <c r="EM503" s="615"/>
      <c r="EN503" s="606"/>
      <c r="EO503" s="606"/>
      <c r="EP503" s="606"/>
      <c r="EQ503" s="617"/>
      <c r="ER503" s="617"/>
      <c r="ES503" s="617"/>
      <c r="ET503" s="632"/>
      <c r="EU503" s="630"/>
      <c r="EV503" s="1181"/>
      <c r="EW503" s="1181"/>
      <c r="EX503" s="1181"/>
      <c r="EY503" s="1181"/>
      <c r="EZ503" s="1181"/>
      <c r="FA503" s="1181"/>
      <c r="FB503" s="1181"/>
      <c r="FC503" s="1181"/>
      <c r="FD503" s="1181"/>
      <c r="FE503" s="1181"/>
      <c r="FF503" s="1181"/>
      <c r="FG503" s="1181"/>
      <c r="FH503" s="1182"/>
      <c r="FI503" s="642"/>
      <c r="FJ503" s="613"/>
      <c r="FK503" s="613"/>
      <c r="FL503" s="613"/>
      <c r="FM503" s="643"/>
      <c r="FN503" s="1134"/>
      <c r="FO503" s="1135"/>
      <c r="FP503" s="1135"/>
      <c r="FQ503" s="1135"/>
      <c r="FR503" s="1135"/>
      <c r="FS503" s="15"/>
      <c r="FT503" s="614"/>
      <c r="FU503" s="614"/>
      <c r="FV503" s="614"/>
      <c r="FW503" s="614"/>
      <c r="FX503" s="614"/>
      <c r="FY503" s="615"/>
      <c r="FZ503" s="615"/>
      <c r="GA503" s="615"/>
      <c r="GB503" s="615"/>
      <c r="GC503" s="615"/>
      <c r="GD503" s="615"/>
      <c r="GE503" s="615"/>
      <c r="GF503" s="615"/>
      <c r="GG503" s="615"/>
      <c r="GH503" s="615"/>
      <c r="GI503" s="615"/>
      <c r="GJ503" s="615"/>
      <c r="GK503" s="606"/>
      <c r="GL503" s="606"/>
      <c r="GM503" s="606"/>
      <c r="GN503" s="617"/>
      <c r="GO503" s="617"/>
      <c r="GP503" s="617"/>
      <c r="GQ503" s="632"/>
      <c r="GR503" s="6"/>
    </row>
    <row r="504" spans="1:200" ht="5.25" customHeight="1" x14ac:dyDescent="0.25">
      <c r="A504" s="244"/>
      <c r="B504" s="630"/>
      <c r="C504" s="1181"/>
      <c r="D504" s="1181"/>
      <c r="E504" s="1181"/>
      <c r="F504" s="1181"/>
      <c r="G504" s="1181"/>
      <c r="H504" s="1181"/>
      <c r="I504" s="1181"/>
      <c r="J504" s="1181"/>
      <c r="K504" s="1181"/>
      <c r="L504" s="1181"/>
      <c r="M504" s="1181"/>
      <c r="N504" s="1181"/>
      <c r="O504" s="1182"/>
      <c r="P504" s="642"/>
      <c r="Q504" s="613"/>
      <c r="R504" s="613"/>
      <c r="S504" s="613"/>
      <c r="T504" s="643"/>
      <c r="U504" s="1134"/>
      <c r="V504" s="1135"/>
      <c r="W504" s="1135"/>
      <c r="X504" s="1135"/>
      <c r="Y504" s="1135"/>
      <c r="Z504" s="15"/>
      <c r="AA504" s="613" t="str">
        <f>IF(Portada!$A$1="www.fly-logics.com","OCT",0)</f>
        <v>OCT</v>
      </c>
      <c r="AB504" s="614"/>
      <c r="AC504" s="614"/>
      <c r="AD504" s="614"/>
      <c r="AE504" s="614"/>
      <c r="AF504" s="605" t="str">
        <f>IF(SUMIFS(Bitácora!$Y$5:$Y$1036129,Bitácora!$D$5:$D$1036129,F473,Bitácora!$AN$5:$AN$1036129,V473,Bitácora!$E$5:$E$1036129,L473,Bitácora!$AM$5:$AM$1036129,AA504)=0," ",SUMIFS(Bitácora!$Y$5:$Y$1036129,Bitácora!$D$5:$D$1036129,F473,Bitácora!$AN$5:$AN$1036129,V473,Bitácora!$E$5:$E$1036129,L473,Bitácora!$AM$5:$AM$1036129,AA504))</f>
        <v xml:space="preserve"> </v>
      </c>
      <c r="AG504" s="615"/>
      <c r="AH504" s="615"/>
      <c r="AI504" s="615"/>
      <c r="AJ504" s="605" t="str">
        <f>IF(SUMIFS(Bitácora!$Z$5:$Z$1036129,Bitácora!$D$5:$D$1036129,F473,Bitácora!$AN$5:$AN$1036129,V473,Bitácora!$E$5:$E$1036129,L473,Bitácora!$AM$5:$AM$1036129,AA504)=0," ",SUMIFS(Bitácora!$Z$5:$Z$1036129,Bitácora!$D$5:$D$1036129,F473,Bitácora!$AN$5:$AN$1036129,V473,Bitácora!$E$5:$E$1036129,L473,Bitácora!$AM$5:$AM$1036129,AA504))</f>
        <v xml:space="preserve"> </v>
      </c>
      <c r="AK504" s="615"/>
      <c r="AL504" s="615"/>
      <c r="AM504" s="615"/>
      <c r="AN504" s="605" t="str">
        <f>IF(SUMIFS(Bitácora!$AA$5:$AA$1036129,Bitácora!$D$5:$D$1036129,F473,Bitácora!$AN$5:$AN$1036129,V473,Bitácora!$E$5:$E$1036129,L473,Bitácora!$AM$5:$AM$1036129,AA504)=0," ",SUMIFS(Bitácora!$AA$5:$AA$1036129,Bitácora!$D$5:$D$1036129,F473,Bitácora!$AN$5:$AN$1036129,V473,Bitácora!$E$5:$E$1036129,L473,Bitácora!$AM$5:$AM$1036129,AA504))</f>
        <v xml:space="preserve"> </v>
      </c>
      <c r="AO504" s="615"/>
      <c r="AP504" s="615"/>
      <c r="AQ504" s="615"/>
      <c r="AR504" s="606" t="str">
        <f>IF(SUMIFS(Bitácora!$AE$5:$AE$1036129,Bitácora!$D$5:$D$1036129,F473,Bitácora!$AN$5:$AN$1036129,V473,Bitácora!$E$5:$E$1036129,L473,Bitácora!$AM$5:$AM$1036129,AA504)=0," ",SUMIFS(Bitácora!$AC$5:$AC$1036129,Bitácora!$D$5:$D$1036129,F473,Bitácora!$AN$5:$AN$1036129,V473,Bitácora!$E$5:$E$1036129,L473,Bitácora!$AM$5:$AM$1036129,AA504))</f>
        <v xml:space="preserve"> </v>
      </c>
      <c r="AS504" s="606"/>
      <c r="AT504" s="606"/>
      <c r="AU504" s="606" t="str">
        <f>IF(SUMIFS(Bitácora!$AF$5:$AF$1036129,Bitácora!$D$5:$D$1036129,F473,Bitácora!$AN$5:$AN$1036129,V473,Bitácora!$E$5:$E$1036129,L473,Bitácora!$AM$5:$AM$1036129,AA504)=0," ",SUMIFS(Bitácora!$AF$5:$AF$1036129,Bitácora!$D$5:$D$1036129,F473,Bitácora!$AN$5:$AN$1036129,V473,Bitácora!$E$5:$E$1036129,L473,Bitácora!$AM$5:$AM$1036129,AA504))</f>
        <v xml:space="preserve"> </v>
      </c>
      <c r="AV504" s="617"/>
      <c r="AW504" s="617"/>
      <c r="AX504" s="632"/>
      <c r="AY504" s="630"/>
      <c r="AZ504" s="1181"/>
      <c r="BA504" s="1181"/>
      <c r="BB504" s="1181"/>
      <c r="BC504" s="1181"/>
      <c r="BD504" s="1181"/>
      <c r="BE504" s="1181"/>
      <c r="BF504" s="1181"/>
      <c r="BG504" s="1181"/>
      <c r="BH504" s="1181"/>
      <c r="BI504" s="1181"/>
      <c r="BJ504" s="1181"/>
      <c r="BK504" s="1181"/>
      <c r="BL504" s="1182"/>
      <c r="BM504" s="642"/>
      <c r="BN504" s="613"/>
      <c r="BO504" s="613"/>
      <c r="BP504" s="613"/>
      <c r="BQ504" s="643"/>
      <c r="BR504" s="1134"/>
      <c r="BS504" s="1135"/>
      <c r="BT504" s="1135"/>
      <c r="BU504" s="1135"/>
      <c r="BV504" s="1135"/>
      <c r="BW504" s="15"/>
      <c r="BX504" s="613" t="str">
        <f>IF(Portada!$A$1="www.fly-logics.com","OCT",0)</f>
        <v>OCT</v>
      </c>
      <c r="BY504" s="614"/>
      <c r="BZ504" s="614"/>
      <c r="CA504" s="614"/>
      <c r="CB504" s="614"/>
      <c r="CC504" s="605" t="str">
        <f>IF(SUMIFS(Bitácora!$Y$5:$Y$1036129,Bitácora!$D$5:$D$1036129,BC473,Bitácora!$AN$5:$AN$1036129,BS473,Bitácora!$E$5:$E$1036129,BI473,Bitácora!$AM$5:$AM$1036129,BX504)=0," ",SUMIFS(Bitácora!$Y$5:$Y$1036129,Bitácora!$D$5:$D$1036129,BC473,Bitácora!$AN$5:$AN$1036129,BS473,Bitácora!$E$5:$E$1036129,BI473,Bitácora!$AM$5:$AM$1036129,BX504))</f>
        <v xml:space="preserve"> </v>
      </c>
      <c r="CD504" s="615"/>
      <c r="CE504" s="615"/>
      <c r="CF504" s="615"/>
      <c r="CG504" s="605" t="str">
        <f>IF(SUMIFS(Bitácora!$Z$5:$Z$1036129,Bitácora!$D$5:$D$1036129,BC473,Bitácora!$AN$5:$AN$1036129,BS473,Bitácora!$E$5:$E$1036129,BI473,Bitácora!$AM$5:$AM$1036129,BX504)=0," ",SUMIFS(Bitácora!$Z$5:$Z$1036129,Bitácora!$D$5:$D$1036129,BC473,Bitácora!$AN$5:$AN$1036129,BS473,Bitácora!$E$5:$E$1036129,BI473,Bitácora!$AM$5:$AM$1036129,BX504))</f>
        <v xml:space="preserve"> </v>
      </c>
      <c r="CH504" s="615"/>
      <c r="CI504" s="615"/>
      <c r="CJ504" s="615"/>
      <c r="CK504" s="605" t="str">
        <f>IF(SUMIFS(Bitácora!$AA$5:$AA$1036129,Bitácora!$D$5:$D$1036129,BC473,Bitácora!$AN$5:$AN$1036129,BS473,Bitácora!$E$5:$E$1036129,BI473,Bitácora!$AM$5:$AM$1036129,BX504)=0," ",SUMIFS(Bitácora!$AA$5:$AA$1036129,Bitácora!$D$5:$D$1036129,BC473,Bitácora!$AN$5:$AN$1036129,BS473,Bitácora!$E$5:$E$1036129,BI473,Bitácora!$AM$5:$AM$1036129,BX504))</f>
        <v xml:space="preserve"> </v>
      </c>
      <c r="CL504" s="615"/>
      <c r="CM504" s="615"/>
      <c r="CN504" s="615"/>
      <c r="CO504" s="606" t="str">
        <f>IF(SUMIFS(Bitácora!$AE$5:$AE$1036129,Bitácora!$D$5:$D$1036129,BC473,Bitácora!$AN$5:$AN$1036129,BS473,Bitácora!$E$5:$E$1036129,BI473,Bitácora!$AM$5:$AM$1036129,BX504)=0," ",SUMIFS(Bitácora!$AC$5:$AC$1036129,Bitácora!$D$5:$D$1036129,BC473,Bitácora!$AN$5:$AN$1036129,BS473,Bitácora!$E$5:$E$1036129,BI473,Bitácora!$AM$5:$AM$1036129,BX504))</f>
        <v xml:space="preserve"> </v>
      </c>
      <c r="CP504" s="606"/>
      <c r="CQ504" s="606"/>
      <c r="CR504" s="606" t="str">
        <f>IF(SUMIFS(Bitácora!$AF$5:$AF$1036129,Bitácora!$D$5:$D$1036129,BC473,Bitácora!$AN$5:$AN$1036129,BS473,Bitácora!$E$5:$E$1036129,BI473,Bitácora!$AM$5:$AM$1036129,BX504)=0," ",SUMIFS(Bitácora!$AF$5:$AF$1036129,Bitácora!$D$5:$D$1036129,BC473,Bitácora!$AN$5:$AN$1036129,BS473,Bitácora!$E$5:$E$1036129,BI473,Bitácora!$AM$5:$AM$1036129,BX504))</f>
        <v xml:space="preserve"> </v>
      </c>
      <c r="CS504" s="617"/>
      <c r="CT504" s="617"/>
      <c r="CU504" s="632"/>
      <c r="CV504" s="276"/>
      <c r="CW504" s="244"/>
      <c r="CX504" s="630"/>
      <c r="CY504" s="1181"/>
      <c r="CZ504" s="1181"/>
      <c r="DA504" s="1181"/>
      <c r="DB504" s="1181"/>
      <c r="DC504" s="1181"/>
      <c r="DD504" s="1181"/>
      <c r="DE504" s="1181"/>
      <c r="DF504" s="1181"/>
      <c r="DG504" s="1181"/>
      <c r="DH504" s="1181"/>
      <c r="DI504" s="1181"/>
      <c r="DJ504" s="1181"/>
      <c r="DK504" s="1182"/>
      <c r="DL504" s="642"/>
      <c r="DM504" s="613"/>
      <c r="DN504" s="613"/>
      <c r="DO504" s="613"/>
      <c r="DP504" s="643"/>
      <c r="DQ504" s="1134"/>
      <c r="DR504" s="1135"/>
      <c r="DS504" s="1135"/>
      <c r="DT504" s="1135"/>
      <c r="DU504" s="1135"/>
      <c r="DV504" s="15"/>
      <c r="DW504" s="613" t="str">
        <f>IF(Portada!$A$1="www.fly-logics.com","OCT",0)</f>
        <v>OCT</v>
      </c>
      <c r="DX504" s="614"/>
      <c r="DY504" s="614"/>
      <c r="DZ504" s="614"/>
      <c r="EA504" s="614"/>
      <c r="EB504" s="605" t="str">
        <f>IF(SUMIFS(Bitácora!$Y$5:$Y$1036129,Bitácora!$D$5:$D$1036129,DB473,Bitácora!$AN$5:$AN$1036129,DR473,Bitácora!$E$5:$E$1036129,DH473,Bitácora!$AM$5:$AM$1036129,DW504)=0," ",SUMIFS(Bitácora!$Y$5:$Y$1036129,Bitácora!$D$5:$D$1036129,DB473,Bitácora!$AN$5:$AN$1036129,DR473,Bitácora!$E$5:$E$1036129,DH473,Bitácora!$AM$5:$AM$1036129,DW504))</f>
        <v xml:space="preserve"> </v>
      </c>
      <c r="EC504" s="615"/>
      <c r="ED504" s="615"/>
      <c r="EE504" s="615"/>
      <c r="EF504" s="605" t="str">
        <f>IF(SUMIFS(Bitácora!$Z$5:$Z$1036129,Bitácora!$D$5:$D$1036129,DB473,Bitácora!$AN$5:$AN$1036129,DR473,Bitácora!$E$5:$E$1036129,DH473,Bitácora!$AM$5:$AM$1036129,DW504)=0," ",SUMIFS(Bitácora!$Z$5:$Z$1036129,Bitácora!$D$5:$D$1036129,DB473,Bitácora!$AN$5:$AN$1036129,DR473,Bitácora!$E$5:$E$1036129,DH473,Bitácora!$AM$5:$AM$1036129,DW504))</f>
        <v xml:space="preserve"> </v>
      </c>
      <c r="EG504" s="615"/>
      <c r="EH504" s="615"/>
      <c r="EI504" s="615"/>
      <c r="EJ504" s="605" t="str">
        <f>IF(SUMIFS(Bitácora!$AA$5:$AA$1036129,Bitácora!$D$5:$D$1036129,DB473,Bitácora!$AN$5:$AN$1036129,DR473,Bitácora!$E$5:$E$1036129,DH473,Bitácora!$AM$5:$AM$1036129,DW504)=0," ",SUMIFS(Bitácora!$AA$5:$AA$1036129,Bitácora!$D$5:$D$1036129,DB473,Bitácora!$AN$5:$AN$1036129,DR473,Bitácora!$E$5:$E$1036129,DH473,Bitácora!$AM$5:$AM$1036129,DW504))</f>
        <v xml:space="preserve"> </v>
      </c>
      <c r="EK504" s="615"/>
      <c r="EL504" s="615"/>
      <c r="EM504" s="615"/>
      <c r="EN504" s="606" t="str">
        <f>IF(SUMIFS(Bitácora!$AE$5:$AE$1036129,Bitácora!$D$5:$D$1036129,DB473,Bitácora!$AN$5:$AN$1036129,DR473,Bitácora!$E$5:$E$1036129,DH473,Bitácora!$AM$5:$AM$1036129,DW504)=0," ",SUMIFS(Bitácora!$AC$5:$AC$1036129,Bitácora!$D$5:$D$1036129,DB473,Bitácora!$AN$5:$AN$1036129,DR473,Bitácora!$E$5:$E$1036129,DH473,Bitácora!$AM$5:$AM$1036129,DW504))</f>
        <v xml:space="preserve"> </v>
      </c>
      <c r="EO504" s="606"/>
      <c r="EP504" s="606"/>
      <c r="EQ504" s="606" t="str">
        <f>IF(SUMIFS(Bitácora!$AF$5:$AF$1036129,Bitácora!$D$5:$D$1036129,DB473,Bitácora!$AN$5:$AN$1036129,DR473,Bitácora!$E$5:$E$1036129,DH473,Bitácora!$AM$5:$AM$1036129,DW504)=0," ",SUMIFS(Bitácora!$AF$5:$AF$1036129,Bitácora!$D$5:$D$1036129,DB473,Bitácora!$AN$5:$AN$1036129,DR473,Bitácora!$E$5:$E$1036129,DH473,Bitácora!$AM$5:$AM$1036129,DW504))</f>
        <v xml:space="preserve"> </v>
      </c>
      <c r="ER504" s="617"/>
      <c r="ES504" s="617"/>
      <c r="ET504" s="632"/>
      <c r="EU504" s="630"/>
      <c r="EV504" s="1181"/>
      <c r="EW504" s="1181"/>
      <c r="EX504" s="1181"/>
      <c r="EY504" s="1181"/>
      <c r="EZ504" s="1181"/>
      <c r="FA504" s="1181"/>
      <c r="FB504" s="1181"/>
      <c r="FC504" s="1181"/>
      <c r="FD504" s="1181"/>
      <c r="FE504" s="1181"/>
      <c r="FF504" s="1181"/>
      <c r="FG504" s="1181"/>
      <c r="FH504" s="1182"/>
      <c r="FI504" s="642"/>
      <c r="FJ504" s="613"/>
      <c r="FK504" s="613"/>
      <c r="FL504" s="613"/>
      <c r="FM504" s="643"/>
      <c r="FN504" s="1134"/>
      <c r="FO504" s="1135"/>
      <c r="FP504" s="1135"/>
      <c r="FQ504" s="1135"/>
      <c r="FR504" s="1135"/>
      <c r="FS504" s="15"/>
      <c r="FT504" s="613" t="str">
        <f>IF(Portada!$A$1="www.fly-logics.com","OCT",0)</f>
        <v>OCT</v>
      </c>
      <c r="FU504" s="614"/>
      <c r="FV504" s="614"/>
      <c r="FW504" s="614"/>
      <c r="FX504" s="614"/>
      <c r="FY504" s="605" t="str">
        <f>IF(SUMIFS(Bitácora!$Y$5:$Y$1036129,Bitácora!$D$5:$D$1036129,EY473,Bitácora!$AN$5:$AN$1036129,FO473,Bitácora!$E$5:$E$1036129,FE473,Bitácora!$AM$5:$AM$1036129,FT504)=0," ",SUMIFS(Bitácora!$Y$5:$Y$1036129,Bitácora!$D$5:$D$1036129,EY473,Bitácora!$AN$5:$AN$1036129,FO473,Bitácora!$E$5:$E$1036129,FE473,Bitácora!$AM$5:$AM$1036129,FT504))</f>
        <v xml:space="preserve"> </v>
      </c>
      <c r="FZ504" s="615"/>
      <c r="GA504" s="615"/>
      <c r="GB504" s="615"/>
      <c r="GC504" s="605" t="str">
        <f>IF(SUMIFS(Bitácora!$Z$5:$Z$1036129,Bitácora!$D$5:$D$1036129,EY473,Bitácora!$AN$5:$AN$1036129,FO473,Bitácora!$E$5:$E$1036129,FE473,Bitácora!$AM$5:$AM$1036129,FT504)=0," ",SUMIFS(Bitácora!$Z$5:$Z$1036129,Bitácora!$D$5:$D$1036129,EY473,Bitácora!$AN$5:$AN$1036129,FO473,Bitácora!$E$5:$E$1036129,FE473,Bitácora!$AM$5:$AM$1036129,FT504))</f>
        <v xml:space="preserve"> </v>
      </c>
      <c r="GD504" s="615"/>
      <c r="GE504" s="615"/>
      <c r="GF504" s="615"/>
      <c r="GG504" s="605" t="str">
        <f>IF(SUMIFS(Bitácora!$AA$5:$AA$1036129,Bitácora!$D$5:$D$1036129,EY473,Bitácora!$AN$5:$AN$1036129,FO473,Bitácora!$E$5:$E$1036129,FE473,Bitácora!$AM$5:$AM$1036129,FT504)=0," ",SUMIFS(Bitácora!$AA$5:$AA$1036129,Bitácora!$D$5:$D$1036129,EY473,Bitácora!$AN$5:$AN$1036129,FO473,Bitácora!$E$5:$E$1036129,FE473,Bitácora!$AM$5:$AM$1036129,FT504))</f>
        <v xml:space="preserve"> </v>
      </c>
      <c r="GH504" s="615"/>
      <c r="GI504" s="615"/>
      <c r="GJ504" s="615"/>
      <c r="GK504" s="606" t="str">
        <f>IF(SUMIFS(Bitácora!$AE$5:$AE$1036129,Bitácora!$D$5:$D$1036129,EY473,Bitácora!$AN$5:$AN$1036129,FO473,Bitácora!$E$5:$E$1036129,FE473,Bitácora!$AM$5:$AM$1036129,FT504)=0," ",SUMIFS(Bitácora!$AC$5:$AC$1036129,Bitácora!$D$5:$D$1036129,EY473,Bitácora!$AN$5:$AN$1036129,FO473,Bitácora!$E$5:$E$1036129,FE473,Bitácora!$AM$5:$AM$1036129,FT504))</f>
        <v xml:space="preserve"> </v>
      </c>
      <c r="GL504" s="606"/>
      <c r="GM504" s="606"/>
      <c r="GN504" s="606" t="str">
        <f>IF(SUMIFS(Bitácora!$AF$5:$AF$1036129,Bitácora!$D$5:$D$1036129,EY473,Bitácora!$AN$5:$AN$1036129,FO473,Bitácora!$E$5:$E$1036129,FE473,Bitácora!$AM$5:$AM$1036129,FT504)=0," ",SUMIFS(Bitácora!$AF$5:$AF$1036129,Bitácora!$D$5:$D$1036129,EY473,Bitácora!$AN$5:$AN$1036129,FO473,Bitácora!$E$5:$E$1036129,FE473,Bitácora!$AM$5:$AM$1036129,FT504))</f>
        <v xml:space="preserve"> </v>
      </c>
      <c r="GO504" s="617"/>
      <c r="GP504" s="617"/>
      <c r="GQ504" s="632"/>
      <c r="GR504" s="6"/>
    </row>
    <row r="505" spans="1:200" ht="4.5" customHeight="1" x14ac:dyDescent="0.25">
      <c r="A505" s="244"/>
      <c r="B505" s="630"/>
      <c r="C505" s="625"/>
      <c r="D505" s="625"/>
      <c r="E505" s="625"/>
      <c r="F505" s="625"/>
      <c r="G505" s="625"/>
      <c r="H505" s="625"/>
      <c r="I505" s="625"/>
      <c r="J505" s="625"/>
      <c r="K505" s="625"/>
      <c r="L505" s="625"/>
      <c r="M505" s="625"/>
      <c r="N505" s="625"/>
      <c r="O505" s="625"/>
      <c r="P505" s="625"/>
      <c r="Q505" s="625"/>
      <c r="R505" s="625"/>
      <c r="S505" s="625"/>
      <c r="T505" s="625"/>
      <c r="U505" s="625"/>
      <c r="V505" s="625"/>
      <c r="W505" s="625"/>
      <c r="X505" s="625"/>
      <c r="Y505" s="625"/>
      <c r="Z505" s="15"/>
      <c r="AA505" s="614"/>
      <c r="AB505" s="614"/>
      <c r="AC505" s="614"/>
      <c r="AD505" s="614"/>
      <c r="AE505" s="614"/>
      <c r="AF505" s="615"/>
      <c r="AG505" s="616"/>
      <c r="AH505" s="616"/>
      <c r="AI505" s="615"/>
      <c r="AJ505" s="615"/>
      <c r="AK505" s="616"/>
      <c r="AL505" s="616"/>
      <c r="AM505" s="615"/>
      <c r="AN505" s="615"/>
      <c r="AO505" s="616"/>
      <c r="AP505" s="616"/>
      <c r="AQ505" s="615"/>
      <c r="AR505" s="606"/>
      <c r="AS505" s="606"/>
      <c r="AT505" s="606"/>
      <c r="AU505" s="617"/>
      <c r="AV505" s="618"/>
      <c r="AW505" s="617"/>
      <c r="AX505" s="632"/>
      <c r="AY505" s="630"/>
      <c r="AZ505" s="625"/>
      <c r="BA505" s="625"/>
      <c r="BB505" s="625"/>
      <c r="BC505" s="625"/>
      <c r="BD505" s="625"/>
      <c r="BE505" s="625"/>
      <c r="BF505" s="625"/>
      <c r="BG505" s="625"/>
      <c r="BH505" s="625"/>
      <c r="BI505" s="625"/>
      <c r="BJ505" s="625"/>
      <c r="BK505" s="625"/>
      <c r="BL505" s="625"/>
      <c r="BM505" s="625"/>
      <c r="BN505" s="625"/>
      <c r="BO505" s="625"/>
      <c r="BP505" s="625"/>
      <c r="BQ505" s="625"/>
      <c r="BR505" s="625"/>
      <c r="BS505" s="625"/>
      <c r="BT505" s="625"/>
      <c r="BU505" s="625"/>
      <c r="BV505" s="625"/>
      <c r="BW505" s="15"/>
      <c r="BX505" s="614"/>
      <c r="BY505" s="614"/>
      <c r="BZ505" s="614"/>
      <c r="CA505" s="614"/>
      <c r="CB505" s="614"/>
      <c r="CC505" s="615"/>
      <c r="CD505" s="616"/>
      <c r="CE505" s="616"/>
      <c r="CF505" s="615"/>
      <c r="CG505" s="615"/>
      <c r="CH505" s="616"/>
      <c r="CI505" s="616"/>
      <c r="CJ505" s="615"/>
      <c r="CK505" s="615"/>
      <c r="CL505" s="616"/>
      <c r="CM505" s="616"/>
      <c r="CN505" s="615"/>
      <c r="CO505" s="606"/>
      <c r="CP505" s="606"/>
      <c r="CQ505" s="606"/>
      <c r="CR505" s="617"/>
      <c r="CS505" s="618"/>
      <c r="CT505" s="617"/>
      <c r="CU505" s="632"/>
      <c r="CV505" s="276"/>
      <c r="CW505" s="244"/>
      <c r="CX505" s="630"/>
      <c r="CY505" s="625"/>
      <c r="CZ505" s="625"/>
      <c r="DA505" s="625"/>
      <c r="DB505" s="625"/>
      <c r="DC505" s="625"/>
      <c r="DD505" s="625"/>
      <c r="DE505" s="625"/>
      <c r="DF505" s="625"/>
      <c r="DG505" s="625"/>
      <c r="DH505" s="625"/>
      <c r="DI505" s="625"/>
      <c r="DJ505" s="625"/>
      <c r="DK505" s="625"/>
      <c r="DL505" s="625"/>
      <c r="DM505" s="625"/>
      <c r="DN505" s="625"/>
      <c r="DO505" s="625"/>
      <c r="DP505" s="625"/>
      <c r="DQ505" s="625"/>
      <c r="DR505" s="625"/>
      <c r="DS505" s="625"/>
      <c r="DT505" s="625"/>
      <c r="DU505" s="625"/>
      <c r="DV505" s="15"/>
      <c r="DW505" s="614"/>
      <c r="DX505" s="614"/>
      <c r="DY505" s="614"/>
      <c r="DZ505" s="614"/>
      <c r="EA505" s="614"/>
      <c r="EB505" s="615"/>
      <c r="EC505" s="616"/>
      <c r="ED505" s="616"/>
      <c r="EE505" s="615"/>
      <c r="EF505" s="615"/>
      <c r="EG505" s="616"/>
      <c r="EH505" s="616"/>
      <c r="EI505" s="615"/>
      <c r="EJ505" s="615"/>
      <c r="EK505" s="616"/>
      <c r="EL505" s="616"/>
      <c r="EM505" s="615"/>
      <c r="EN505" s="606"/>
      <c r="EO505" s="606"/>
      <c r="EP505" s="606"/>
      <c r="EQ505" s="617"/>
      <c r="ER505" s="618"/>
      <c r="ES505" s="617"/>
      <c r="ET505" s="632"/>
      <c r="EU505" s="630"/>
      <c r="EV505" s="625"/>
      <c r="EW505" s="625"/>
      <c r="EX505" s="625"/>
      <c r="EY505" s="625"/>
      <c r="EZ505" s="625"/>
      <c r="FA505" s="625"/>
      <c r="FB505" s="625"/>
      <c r="FC505" s="625"/>
      <c r="FD505" s="625"/>
      <c r="FE505" s="625"/>
      <c r="FF505" s="625"/>
      <c r="FG505" s="625"/>
      <c r="FH505" s="625"/>
      <c r="FI505" s="625"/>
      <c r="FJ505" s="625"/>
      <c r="FK505" s="625"/>
      <c r="FL505" s="625"/>
      <c r="FM505" s="625"/>
      <c r="FN505" s="625"/>
      <c r="FO505" s="625"/>
      <c r="FP505" s="625"/>
      <c r="FQ505" s="625"/>
      <c r="FR505" s="625"/>
      <c r="FS505" s="15"/>
      <c r="FT505" s="614"/>
      <c r="FU505" s="614"/>
      <c r="FV505" s="614"/>
      <c r="FW505" s="614"/>
      <c r="FX505" s="614"/>
      <c r="FY505" s="615"/>
      <c r="FZ505" s="616"/>
      <c r="GA505" s="616"/>
      <c r="GB505" s="615"/>
      <c r="GC505" s="615"/>
      <c r="GD505" s="616"/>
      <c r="GE505" s="616"/>
      <c r="GF505" s="615"/>
      <c r="GG505" s="615"/>
      <c r="GH505" s="616"/>
      <c r="GI505" s="616"/>
      <c r="GJ505" s="615"/>
      <c r="GK505" s="606"/>
      <c r="GL505" s="606"/>
      <c r="GM505" s="606"/>
      <c r="GN505" s="617"/>
      <c r="GO505" s="618"/>
      <c r="GP505" s="617"/>
      <c r="GQ505" s="632"/>
      <c r="GR505" s="6"/>
    </row>
    <row r="506" spans="1:200" ht="13.5" customHeight="1" x14ac:dyDescent="0.25">
      <c r="A506" s="244"/>
      <c r="B506" s="599"/>
      <c r="C506" s="1159" t="str">
        <f>IF(Portada!$A$1="www.fly-logics.com","ILS",0)</f>
        <v>ILS</v>
      </c>
      <c r="D506" s="1159"/>
      <c r="E506" s="1159"/>
      <c r="F506" s="1159"/>
      <c r="G506" s="1159"/>
      <c r="H506" s="625"/>
      <c r="I506" s="622" t="str">
        <f>IF(Portada!$A$1="www.fly-logics.com","VFR",0)</f>
        <v>VFR</v>
      </c>
      <c r="J506" s="622"/>
      <c r="K506" s="622"/>
      <c r="L506" s="622"/>
      <c r="M506" s="622"/>
      <c r="N506" s="625"/>
      <c r="O506" s="631" t="str">
        <f>IF(Portada!$A$1="www.fly-logics.com","ADF",0)</f>
        <v>ADF</v>
      </c>
      <c r="P506" s="631"/>
      <c r="Q506" s="631"/>
      <c r="R506" s="631"/>
      <c r="S506" s="631"/>
      <c r="T506" s="625"/>
      <c r="U506" s="622" t="str">
        <f>IF(Portada!$A$1="www.fly-logics.com","VOR",0)</f>
        <v>VOR</v>
      </c>
      <c r="V506" s="622"/>
      <c r="W506" s="622"/>
      <c r="X506" s="622"/>
      <c r="Y506" s="622"/>
      <c r="Z506" s="15"/>
      <c r="AA506" s="614"/>
      <c r="AB506" s="614"/>
      <c r="AC506" s="614"/>
      <c r="AD506" s="614"/>
      <c r="AE506" s="614"/>
      <c r="AF506" s="615"/>
      <c r="AG506" s="615"/>
      <c r="AH506" s="615"/>
      <c r="AI506" s="615"/>
      <c r="AJ506" s="615"/>
      <c r="AK506" s="615"/>
      <c r="AL506" s="615"/>
      <c r="AM506" s="615"/>
      <c r="AN506" s="615"/>
      <c r="AO506" s="615"/>
      <c r="AP506" s="615"/>
      <c r="AQ506" s="615"/>
      <c r="AR506" s="606"/>
      <c r="AS506" s="606"/>
      <c r="AT506" s="606"/>
      <c r="AU506" s="617"/>
      <c r="AV506" s="617"/>
      <c r="AW506" s="617"/>
      <c r="AX506" s="632"/>
      <c r="AY506" s="599"/>
      <c r="AZ506" s="1159" t="str">
        <f>IF(Portada!$A$1="www.fly-logics.com","ILS",0)</f>
        <v>ILS</v>
      </c>
      <c r="BA506" s="1159"/>
      <c r="BB506" s="1159"/>
      <c r="BC506" s="1159"/>
      <c r="BD506" s="1159"/>
      <c r="BE506" s="625"/>
      <c r="BF506" s="622" t="str">
        <f>IF(Portada!$A$1="www.fly-logics.com","VFR",0)</f>
        <v>VFR</v>
      </c>
      <c r="BG506" s="622"/>
      <c r="BH506" s="622"/>
      <c r="BI506" s="622"/>
      <c r="BJ506" s="622"/>
      <c r="BK506" s="625"/>
      <c r="BL506" s="631" t="str">
        <f>IF(Portada!$A$1="www.fly-logics.com","ADF",0)</f>
        <v>ADF</v>
      </c>
      <c r="BM506" s="631"/>
      <c r="BN506" s="631"/>
      <c r="BO506" s="631"/>
      <c r="BP506" s="631"/>
      <c r="BQ506" s="625"/>
      <c r="BR506" s="622" t="str">
        <f>IF(Portada!$A$1="www.fly-logics.com","VOR",0)</f>
        <v>VOR</v>
      </c>
      <c r="BS506" s="622"/>
      <c r="BT506" s="622"/>
      <c r="BU506" s="622"/>
      <c r="BV506" s="622"/>
      <c r="BW506" s="15"/>
      <c r="BX506" s="614"/>
      <c r="BY506" s="614"/>
      <c r="BZ506" s="614"/>
      <c r="CA506" s="614"/>
      <c r="CB506" s="614"/>
      <c r="CC506" s="615"/>
      <c r="CD506" s="615"/>
      <c r="CE506" s="615"/>
      <c r="CF506" s="615"/>
      <c r="CG506" s="615"/>
      <c r="CH506" s="615"/>
      <c r="CI506" s="615"/>
      <c r="CJ506" s="615"/>
      <c r="CK506" s="615"/>
      <c r="CL506" s="615"/>
      <c r="CM506" s="615"/>
      <c r="CN506" s="615"/>
      <c r="CO506" s="606"/>
      <c r="CP506" s="606"/>
      <c r="CQ506" s="606"/>
      <c r="CR506" s="617"/>
      <c r="CS506" s="617"/>
      <c r="CT506" s="617"/>
      <c r="CU506" s="632"/>
      <c r="CV506" s="276"/>
      <c r="CW506" s="244"/>
      <c r="CX506" s="599"/>
      <c r="CY506" s="1159" t="str">
        <f>IF(Portada!$A$1="www.fly-logics.com","ILS",0)</f>
        <v>ILS</v>
      </c>
      <c r="CZ506" s="1159"/>
      <c r="DA506" s="1159"/>
      <c r="DB506" s="1159"/>
      <c r="DC506" s="1159"/>
      <c r="DD506" s="625"/>
      <c r="DE506" s="622" t="str">
        <f>IF(Portada!$A$1="www.fly-logics.com","VFR",0)</f>
        <v>VFR</v>
      </c>
      <c r="DF506" s="622"/>
      <c r="DG506" s="622"/>
      <c r="DH506" s="622"/>
      <c r="DI506" s="622"/>
      <c r="DJ506" s="625"/>
      <c r="DK506" s="631" t="str">
        <f>IF(Portada!$A$1="www.fly-logics.com","ADF",0)</f>
        <v>ADF</v>
      </c>
      <c r="DL506" s="631"/>
      <c r="DM506" s="631"/>
      <c r="DN506" s="631"/>
      <c r="DO506" s="631"/>
      <c r="DP506" s="625"/>
      <c r="DQ506" s="622" t="str">
        <f>IF(Portada!$A$1="www.fly-logics.com","VOR",0)</f>
        <v>VOR</v>
      </c>
      <c r="DR506" s="622"/>
      <c r="DS506" s="622"/>
      <c r="DT506" s="622"/>
      <c r="DU506" s="622"/>
      <c r="DV506" s="15"/>
      <c r="DW506" s="614"/>
      <c r="DX506" s="614"/>
      <c r="DY506" s="614"/>
      <c r="DZ506" s="614"/>
      <c r="EA506" s="614"/>
      <c r="EB506" s="615"/>
      <c r="EC506" s="615"/>
      <c r="ED506" s="615"/>
      <c r="EE506" s="615"/>
      <c r="EF506" s="615"/>
      <c r="EG506" s="615"/>
      <c r="EH506" s="615"/>
      <c r="EI506" s="615"/>
      <c r="EJ506" s="615"/>
      <c r="EK506" s="615"/>
      <c r="EL506" s="615"/>
      <c r="EM506" s="615"/>
      <c r="EN506" s="606"/>
      <c r="EO506" s="606"/>
      <c r="EP506" s="606"/>
      <c r="EQ506" s="617"/>
      <c r="ER506" s="617"/>
      <c r="ES506" s="617"/>
      <c r="ET506" s="632"/>
      <c r="EU506" s="599"/>
      <c r="EV506" s="1159" t="str">
        <f>IF(Portada!$A$1="www.fly-logics.com","ILS",0)</f>
        <v>ILS</v>
      </c>
      <c r="EW506" s="1159"/>
      <c r="EX506" s="1159"/>
      <c r="EY506" s="1159"/>
      <c r="EZ506" s="1159"/>
      <c r="FA506" s="625"/>
      <c r="FB506" s="622" t="str">
        <f>IF(Portada!$A$1="www.fly-logics.com","VFR",0)</f>
        <v>VFR</v>
      </c>
      <c r="FC506" s="622"/>
      <c r="FD506" s="622"/>
      <c r="FE506" s="622"/>
      <c r="FF506" s="622"/>
      <c r="FG506" s="625"/>
      <c r="FH506" s="631" t="str">
        <f>IF(Portada!$A$1="www.fly-logics.com","ADF",0)</f>
        <v>ADF</v>
      </c>
      <c r="FI506" s="631"/>
      <c r="FJ506" s="631"/>
      <c r="FK506" s="631"/>
      <c r="FL506" s="631"/>
      <c r="FM506" s="625"/>
      <c r="FN506" s="622" t="str">
        <f>IF(Portada!$A$1="www.fly-logics.com","VOR",0)</f>
        <v>VOR</v>
      </c>
      <c r="FO506" s="622"/>
      <c r="FP506" s="622"/>
      <c r="FQ506" s="622"/>
      <c r="FR506" s="622"/>
      <c r="FS506" s="15"/>
      <c r="FT506" s="614"/>
      <c r="FU506" s="614"/>
      <c r="FV506" s="614"/>
      <c r="FW506" s="614"/>
      <c r="FX506" s="614"/>
      <c r="FY506" s="615"/>
      <c r="FZ506" s="615"/>
      <c r="GA506" s="615"/>
      <c r="GB506" s="615"/>
      <c r="GC506" s="615"/>
      <c r="GD506" s="615"/>
      <c r="GE506" s="615"/>
      <c r="GF506" s="615"/>
      <c r="GG506" s="615"/>
      <c r="GH506" s="615"/>
      <c r="GI506" s="615"/>
      <c r="GJ506" s="615"/>
      <c r="GK506" s="606"/>
      <c r="GL506" s="606"/>
      <c r="GM506" s="606"/>
      <c r="GN506" s="617"/>
      <c r="GO506" s="617"/>
      <c r="GP506" s="617"/>
      <c r="GQ506" s="632"/>
      <c r="GR506" s="6"/>
    </row>
    <row r="507" spans="1:200" ht="8.85" customHeight="1" x14ac:dyDescent="0.25">
      <c r="A507" s="244"/>
      <c r="B507" s="599"/>
      <c r="C507" s="1160" t="str">
        <f>IFERROR(SUM(IF(SUMIFS(Bitácora!$AG$5:$AG$1036129,Bitácora!$D$5:$D$1036129,F473,Bitácora!$AN$5:$AN$1036129,V473,Bitácora!$AH$5:$AH$1036129,C506,Bitácora!$E$5:$E$1036129,L473)=0," ",SUMIFS(Bitácora!$AG$5:$AG$1036129,Bitácora!$D$5:$D$1036129,F473,Bitácora!$AN$5:$AN$1036129,V473,Bitácora!$AH$5:$AH$1036129,C506,Bitácora!$E$5:$E$1036129,L473)),F511,N511,V511)," ")</f>
        <v xml:space="preserve"> </v>
      </c>
      <c r="D507" s="1160"/>
      <c r="E507" s="1160"/>
      <c r="F507" s="1160"/>
      <c r="G507" s="1160"/>
      <c r="H507" s="625"/>
      <c r="I507" s="1160" t="str">
        <f>IF(SUMIFS(Bitácora!$AG$5:$AG$1036129,Bitácora!$D$5:$D$1036129,F473,Bitácora!$AN$5:$AN$1036129,V473,Bitácora!$AH$5:$AH$1036129,I506,Bitácora!$E$5:$E$1036129,L473)=0," ",SUMIFS(Bitácora!$AG$5:$AG$1036129,Bitácora!$D$5:$D$1036129,F473,Bitácora!$AN$5:$AN$1036129,V473,Bitácora!$AH$5:$AH$1036129,I506,Bitácora!$E$5:$E$1036129,L473))</f>
        <v xml:space="preserve"> </v>
      </c>
      <c r="J507" s="1160"/>
      <c r="K507" s="1160"/>
      <c r="L507" s="1160"/>
      <c r="M507" s="1160"/>
      <c r="N507" s="625"/>
      <c r="O507" s="1160" t="str">
        <f>IF(SUMIFS(Bitácora!$AG$5:$AG$1036129,Bitácora!$D$5:$D$1036129,F473,Bitácora!$AN$5:$AN$1036129,V473,Bitácora!$AH$5:$AH$1036129,O506,Bitácora!$E$5:$E$1036129,L473)=0," ",SUMIFS(Bitácora!$AG$5:$AG$1036129,Bitácora!$D$5:$D$1036129,F473,Bitácora!$AN$5:$AN$1036129,V473,Bitácora!$AH$5:$AH$1036129,O506,Bitácora!$E$5:$E$1036129,L473))</f>
        <v xml:space="preserve"> </v>
      </c>
      <c r="P507" s="1160"/>
      <c r="Q507" s="1160"/>
      <c r="R507" s="1160"/>
      <c r="S507" s="1160"/>
      <c r="T507" s="625"/>
      <c r="U507" s="1160" t="str">
        <f>IF(SUMIFS(Bitácora!$AG$5:$AG$1036129,Bitácora!$D$5:$D$1036129,F473,Bitácora!$AN$5:$AN$1036129,V473,Bitácora!$AH$5:$AH$1036129,U506,Bitácora!$E$5:$E$1036129,L473)=0," ",SUMIFS(Bitácora!$AG$5:$AG$1036129,Bitácora!$D$5:$D$1036129,F473,Bitácora!$AN$5:$AN$1036129,V473,Bitácora!$AH$5:$AH$1036129,U506,Bitácora!$E$5:$E$1036129,L473))</f>
        <v xml:space="preserve"> </v>
      </c>
      <c r="V507" s="1160"/>
      <c r="W507" s="1160"/>
      <c r="X507" s="1160"/>
      <c r="Y507" s="1160"/>
      <c r="Z507" s="15"/>
      <c r="AA507" s="613" t="str">
        <f>IF(Portada!$A$1="www.fly-logics.com","NOV",0)</f>
        <v>NOV</v>
      </c>
      <c r="AB507" s="613"/>
      <c r="AC507" s="613"/>
      <c r="AD507" s="613"/>
      <c r="AE507" s="613"/>
      <c r="AF507" s="605" t="str">
        <f>IF(SUMIFS(Bitácora!$Y$5:$Y$1036129,Bitácora!$D$5:$D$1036129,F473,Bitácora!$AN$5:$AN$1036129,V473,Bitácora!$E$5:$E$1036129,L473,Bitácora!$AM$5:$AM$1036129,AA507)=0," ",SUMIFS(Bitácora!$Y$5:$Y$1036129,Bitácora!$D$5:$D$1036129,F473,Bitácora!$AN$5:$AN$1036129,V473,Bitácora!$E$5:$E$1036129,L473,Bitácora!$AM$5:$AM$1036129,AA507))</f>
        <v xml:space="preserve"> </v>
      </c>
      <c r="AG507" s="605"/>
      <c r="AH507" s="605"/>
      <c r="AI507" s="605"/>
      <c r="AJ507" s="605" t="str">
        <f>IF(SUMIFS(Bitácora!$Z$5:$Z$1036129,Bitácora!$D$5:$D$1036129,F473,Bitácora!$AN$5:$AN$1036129,V473,Bitácora!$E$5:$E$1036129,L473,Bitácora!$AM$5:$AM$1036129,AA507)=0," ",SUMIFS(Bitácora!$Z$5:$Z$1036129,Bitácora!$D$5:$D$1036129,F473,Bitácora!$AN$5:$AN$1036129,V473,Bitácora!$E$5:$E$1036129,L473,Bitácora!$AM$5:$AM$1036129,AA507))</f>
        <v xml:space="preserve"> </v>
      </c>
      <c r="AK507" s="605"/>
      <c r="AL507" s="605"/>
      <c r="AM507" s="605"/>
      <c r="AN507" s="605" t="str">
        <f>IF(SUMIFS(Bitácora!$AA$5:$AA$1036129,Bitácora!$D$5:$D$1036129,F473,Bitácora!$AN$5:$AN$1036129,V473,Bitácora!$E$5:$E$1036129,L473,Bitácora!$AM$5:$AM$1036129,AA507)=0," ",SUMIFS(Bitácora!$AA$5:$AA$1036129,Bitácora!$D$5:$D$1036129,F473,Bitácora!$AN$5:$AN$1036129,V473,Bitácora!$E$5:$E$1036129,L473,Bitácora!$AM$5:$AM$1036129,AA507))</f>
        <v xml:space="preserve"> </v>
      </c>
      <c r="AO507" s="605"/>
      <c r="AP507" s="605"/>
      <c r="AQ507" s="605"/>
      <c r="AR507" s="606" t="str">
        <f>IF(SUMIFS(Bitácora!$AE$5:$AE$1036129,Bitácora!$D$5:$D$1036129,F473,Bitácora!$AN$5:$AN$1036129,V473,Bitácora!$E$5:$E$1036129,L473,Bitácora!$AM$5:$AM$1036129,AA507)=0," ",SUMIFS(Bitácora!$AC$5:$AC$1036129,Bitácora!$D$5:$D$1036129,F473,Bitácora!$AN$5:$AN$1036129,V473,Bitácora!$E$5:$E$1036129,L473,Bitácora!$AM$5:$AM$1036129,AA507))</f>
        <v xml:space="preserve"> </v>
      </c>
      <c r="AS507" s="606"/>
      <c r="AT507" s="606"/>
      <c r="AU507" s="606" t="str">
        <f>IF(SUMIFS(Bitácora!$AF$5:$AF$1036129,Bitácora!$D$5:$D$1036129,F473,Bitácora!$AN$5:$AN$1036129,V473,Bitácora!$E$5:$E$1036129,L473,Bitácora!$AM$5:$AM$1036129,AA507)=0," ",SUMIFS(Bitácora!$AF$5:$AF$1036129,Bitácora!$D$5:$D$1036129,F473,Bitácora!$AN$5:$AN$1036129,V473,Bitácora!$E$5:$E$1036129,L473,Bitácora!$AM$5:$AM$1036129,AA507))</f>
        <v xml:space="preserve"> </v>
      </c>
      <c r="AV507" s="606"/>
      <c r="AW507" s="606"/>
      <c r="AX507" s="632"/>
      <c r="AY507" s="599"/>
      <c r="AZ507" s="1160" t="str">
        <f>IFERROR(SUM(IF(SUMIFS(Bitácora!$AG$5:$AG$1036129,Bitácora!$D$5:$D$1036129,BC473,Bitácora!$AN$5:$AN$1036129,BS473,Bitácora!$AH$5:$AH$1036129,AZ506,Bitácora!$E$5:$E$1036129,BI473)=0," ",SUMIFS(Bitácora!$AG$5:$AG$1036129,Bitácora!$D$5:$D$1036129,BC473,Bitácora!$AN$5:$AN$1036129,BS473,Bitácora!$AH$5:$AH$1036129,AZ506,Bitácora!$E$5:$E$1036129,BI473)),BC511,BK511,BS511)," ")</f>
        <v xml:space="preserve"> </v>
      </c>
      <c r="BA507" s="1160"/>
      <c r="BB507" s="1160"/>
      <c r="BC507" s="1160"/>
      <c r="BD507" s="1160"/>
      <c r="BE507" s="625"/>
      <c r="BF507" s="1160" t="str">
        <f>IF(SUMIFS(Bitácora!$AG$5:$AG$1036129,Bitácora!$D$5:$D$1036129,BC473,Bitácora!$AN$5:$AN$1036129,BS473,Bitácora!$AH$5:$AH$1036129,BF506,Bitácora!$E$5:$E$1036129,BI473)=0," ",SUMIFS(Bitácora!$AG$5:$AG$1036129,Bitácora!$D$5:$D$1036129,BC473,Bitácora!$AN$5:$AN$1036129,BS473,Bitácora!$AH$5:$AH$1036129,BF506,Bitácora!$E$5:$E$1036129,BI473))</f>
        <v xml:space="preserve"> </v>
      </c>
      <c r="BG507" s="1160"/>
      <c r="BH507" s="1160"/>
      <c r="BI507" s="1160"/>
      <c r="BJ507" s="1160"/>
      <c r="BK507" s="625"/>
      <c r="BL507" s="1160" t="str">
        <f>IF(SUMIFS(Bitácora!$AG$5:$AG$1036129,Bitácora!$D$5:$D$1036129,BC473,Bitácora!$AN$5:$AN$1036129,BS473,Bitácora!$AH$5:$AH$1036129,BL506,Bitácora!$E$5:$E$1036129,BI473)=0," ",SUMIFS(Bitácora!$AG$5:$AG$1036129,Bitácora!$D$5:$D$1036129,BC473,Bitácora!$AN$5:$AN$1036129,BS473,Bitácora!$AH$5:$AH$1036129,BL506,Bitácora!$E$5:$E$1036129,BI473))</f>
        <v xml:space="preserve"> </v>
      </c>
      <c r="BM507" s="1160"/>
      <c r="BN507" s="1160"/>
      <c r="BO507" s="1160"/>
      <c r="BP507" s="1160"/>
      <c r="BQ507" s="625"/>
      <c r="BR507" s="1160" t="str">
        <f>IF(SUMIFS(Bitácora!$AG$5:$AG$1036129,Bitácora!$D$5:$D$1036129,BC473,Bitácora!$AN$5:$AN$1036129,BS473,Bitácora!$AH$5:$AH$1036129,BR506,Bitácora!$E$5:$E$1036129,BI473)=0," ",SUMIFS(Bitácora!$AG$5:$AG$1036129,Bitácora!$D$5:$D$1036129,BC473,Bitácora!$AN$5:$AN$1036129,BS473,Bitácora!$AH$5:$AH$1036129,BR506,Bitácora!$E$5:$E$1036129,BI473))</f>
        <v xml:space="preserve"> </v>
      </c>
      <c r="BS507" s="1160"/>
      <c r="BT507" s="1160"/>
      <c r="BU507" s="1160"/>
      <c r="BV507" s="1160"/>
      <c r="BW507" s="15"/>
      <c r="BX507" s="613" t="str">
        <f>IF(Portada!$A$1="www.fly-logics.com","NOV",0)</f>
        <v>NOV</v>
      </c>
      <c r="BY507" s="613"/>
      <c r="BZ507" s="613"/>
      <c r="CA507" s="613"/>
      <c r="CB507" s="613"/>
      <c r="CC507" s="605" t="str">
        <f>IF(SUMIFS(Bitácora!$Y$5:$Y$1036129,Bitácora!$D$5:$D$1036129,BC473,Bitácora!$AN$5:$AN$1036129,BS473,Bitácora!$E$5:$E$1036129,BI473,Bitácora!$AM$5:$AM$1036129,BX507)=0," ",SUMIFS(Bitácora!$Y$5:$Y$1036129,Bitácora!$D$5:$D$1036129,BC473,Bitácora!$AN$5:$AN$1036129,BS473,Bitácora!$E$5:$E$1036129,BI473,Bitácora!$AM$5:$AM$1036129,BX507))</f>
        <v xml:space="preserve"> </v>
      </c>
      <c r="CD507" s="605"/>
      <c r="CE507" s="605"/>
      <c r="CF507" s="605"/>
      <c r="CG507" s="605" t="str">
        <f>IF(SUMIFS(Bitácora!$Z$5:$Z$1036129,Bitácora!$D$5:$D$1036129,BC473,Bitácora!$AN$5:$AN$1036129,BS473,Bitácora!$E$5:$E$1036129,BI473,Bitácora!$AM$5:$AM$1036129,BX507)=0," ",SUMIFS(Bitácora!$Z$5:$Z$1036129,Bitácora!$D$5:$D$1036129,BC473,Bitácora!$AN$5:$AN$1036129,BS473,Bitácora!$E$5:$E$1036129,BI473,Bitácora!$AM$5:$AM$1036129,BX507))</f>
        <v xml:space="preserve"> </v>
      </c>
      <c r="CH507" s="605"/>
      <c r="CI507" s="605"/>
      <c r="CJ507" s="605"/>
      <c r="CK507" s="605" t="str">
        <f>IF(SUMIFS(Bitácora!$AA$5:$AA$1036129,Bitácora!$D$5:$D$1036129,BC473,Bitácora!$AN$5:$AN$1036129,BS473,Bitácora!$E$5:$E$1036129,BI473,Bitácora!$AM$5:$AM$1036129,BX507)=0," ",SUMIFS(Bitácora!$AA$5:$AA$1036129,Bitácora!$D$5:$D$1036129,BC473,Bitácora!$AN$5:$AN$1036129,BS473,Bitácora!$E$5:$E$1036129,BI473,Bitácora!$AM$5:$AM$1036129,BX507))</f>
        <v xml:space="preserve"> </v>
      </c>
      <c r="CL507" s="605"/>
      <c r="CM507" s="605"/>
      <c r="CN507" s="605"/>
      <c r="CO507" s="606" t="str">
        <f>IF(SUMIFS(Bitácora!$AE$5:$AE$1036129,Bitácora!$D$5:$D$1036129,BC473,Bitácora!$AN$5:$AN$1036129,BS473,Bitácora!$E$5:$E$1036129,BI473,Bitácora!$AM$5:$AM$1036129,BX507)=0," ",SUMIFS(Bitácora!$AC$5:$AC$1036129,Bitácora!$D$5:$D$1036129,BC473,Bitácora!$AN$5:$AN$1036129,BS473,Bitácora!$E$5:$E$1036129,BI473,Bitácora!$AM$5:$AM$1036129,BX507))</f>
        <v xml:space="preserve"> </v>
      </c>
      <c r="CP507" s="606"/>
      <c r="CQ507" s="606"/>
      <c r="CR507" s="606" t="str">
        <f>IF(SUMIFS(Bitácora!$AF$5:$AF$1036129,Bitácora!$D$5:$D$1036129,BC473,Bitácora!$AN$5:$AN$1036129,BS473,Bitácora!$E$5:$E$1036129,BI473,Bitácora!$AM$5:$AM$1036129,BX507)=0," ",SUMIFS(Bitácora!$AF$5:$AF$1036129,Bitácora!$D$5:$D$1036129,BC473,Bitácora!$AN$5:$AN$1036129,BS473,Bitácora!$E$5:$E$1036129,BI473,Bitácora!$AM$5:$AM$1036129,BX507))</f>
        <v xml:space="preserve"> </v>
      </c>
      <c r="CS507" s="606"/>
      <c r="CT507" s="606"/>
      <c r="CU507" s="632"/>
      <c r="CV507" s="278"/>
      <c r="CW507" s="244"/>
      <c r="CX507" s="599"/>
      <c r="CY507" s="1160" t="str">
        <f>IFERROR(SUM(IF(SUMIFS(Bitácora!$AG$5:$AG$1036129,Bitácora!$D$5:$D$1036129,DB473,Bitácora!$AN$5:$AN$1036129,DR473,Bitácora!$AH$5:$AH$1036129,CY506,Bitácora!$E$5:$E$1036129,DH473)=0," ",SUMIFS(Bitácora!$AG$5:$AG$1036129,Bitácora!$D$5:$D$1036129,DB473,Bitácora!$AN$5:$AN$1036129,DR473,Bitácora!$AH$5:$AH$1036129,CY506,Bitácora!$E$5:$E$1036129,DH473)),DB511,DJ511,DR511)," ")</f>
        <v xml:space="preserve"> </v>
      </c>
      <c r="CZ507" s="1160"/>
      <c r="DA507" s="1160"/>
      <c r="DB507" s="1160"/>
      <c r="DC507" s="1160"/>
      <c r="DD507" s="625"/>
      <c r="DE507" s="1160" t="str">
        <f>IF(SUMIFS(Bitácora!$AG$5:$AG$1036129,Bitácora!$D$5:$D$1036129,DB473,Bitácora!$AN$5:$AN$1036129,DR473,Bitácora!$AH$5:$AH$1036129,DE506,Bitácora!$E$5:$E$1036129,DH473)=0," ",SUMIFS(Bitácora!$AG$5:$AG$1036129,Bitácora!$D$5:$D$1036129,DB473,Bitácora!$AN$5:$AN$1036129,DR473,Bitácora!$AH$5:$AH$1036129,DE506,Bitácora!$E$5:$E$1036129,DH473))</f>
        <v xml:space="preserve"> </v>
      </c>
      <c r="DF507" s="1160"/>
      <c r="DG507" s="1160"/>
      <c r="DH507" s="1160"/>
      <c r="DI507" s="1160"/>
      <c r="DJ507" s="625"/>
      <c r="DK507" s="1160" t="str">
        <f>IF(SUMIFS(Bitácora!$AG$5:$AG$1036129,Bitácora!$D$5:$D$1036129,DB473,Bitácora!$AN$5:$AN$1036129,DR473,Bitácora!$AH$5:$AH$1036129,DK506,Bitácora!$E$5:$E$1036129,DH473)=0," ",SUMIFS(Bitácora!$AG$5:$AG$1036129,Bitácora!$D$5:$D$1036129,DB473,Bitácora!$AN$5:$AN$1036129,DR473,Bitácora!$AH$5:$AH$1036129,DK506,Bitácora!$E$5:$E$1036129,DH473))</f>
        <v xml:space="preserve"> </v>
      </c>
      <c r="DL507" s="1160"/>
      <c r="DM507" s="1160"/>
      <c r="DN507" s="1160"/>
      <c r="DO507" s="1160"/>
      <c r="DP507" s="625"/>
      <c r="DQ507" s="1160" t="str">
        <f>IF(SUMIFS(Bitácora!$AG$5:$AG$1036129,Bitácora!$D$5:$D$1036129,DB473,Bitácora!$AN$5:$AN$1036129,DR473,Bitácora!$AH$5:$AH$1036129,DQ506,Bitácora!$E$5:$E$1036129,DH473)=0," ",SUMIFS(Bitácora!$AG$5:$AG$1036129,Bitácora!$D$5:$D$1036129,DB473,Bitácora!$AN$5:$AN$1036129,DR473,Bitácora!$AH$5:$AH$1036129,DQ506,Bitácora!$E$5:$E$1036129,DH473))</f>
        <v xml:space="preserve"> </v>
      </c>
      <c r="DR507" s="1160"/>
      <c r="DS507" s="1160"/>
      <c r="DT507" s="1160"/>
      <c r="DU507" s="1160"/>
      <c r="DV507" s="15"/>
      <c r="DW507" s="613" t="str">
        <f>IF(Portada!$A$1="www.fly-logics.com","NOV",0)</f>
        <v>NOV</v>
      </c>
      <c r="DX507" s="613"/>
      <c r="DY507" s="613"/>
      <c r="DZ507" s="613"/>
      <c r="EA507" s="613"/>
      <c r="EB507" s="605" t="str">
        <f>IF(SUMIFS(Bitácora!$Y$5:$Y$1036129,Bitácora!$D$5:$D$1036129,DB473,Bitácora!$AN$5:$AN$1036129,DR473,Bitácora!$E$5:$E$1036129,DH473,Bitácora!$AM$5:$AM$1036129,DW507)=0," ",SUMIFS(Bitácora!$Y$5:$Y$1036129,Bitácora!$D$5:$D$1036129,DB473,Bitácora!$AN$5:$AN$1036129,DR473,Bitácora!$E$5:$E$1036129,DH473,Bitácora!$AM$5:$AM$1036129,DW507))</f>
        <v xml:space="preserve"> </v>
      </c>
      <c r="EC507" s="605"/>
      <c r="ED507" s="605"/>
      <c r="EE507" s="605"/>
      <c r="EF507" s="605" t="str">
        <f>IF(SUMIFS(Bitácora!$Z$5:$Z$1036129,Bitácora!$D$5:$D$1036129,DB473,Bitácora!$AN$5:$AN$1036129,DR473,Bitácora!$E$5:$E$1036129,DH473,Bitácora!$AM$5:$AM$1036129,DW507)=0," ",SUMIFS(Bitácora!$Z$5:$Z$1036129,Bitácora!$D$5:$D$1036129,DB473,Bitácora!$AN$5:$AN$1036129,DR473,Bitácora!$E$5:$E$1036129,DH473,Bitácora!$AM$5:$AM$1036129,DW507))</f>
        <v xml:space="preserve"> </v>
      </c>
      <c r="EG507" s="605"/>
      <c r="EH507" s="605"/>
      <c r="EI507" s="605"/>
      <c r="EJ507" s="605" t="str">
        <f>IF(SUMIFS(Bitácora!$AA$5:$AA$1036129,Bitácora!$D$5:$D$1036129,DB473,Bitácora!$AN$5:$AN$1036129,DR473,Bitácora!$E$5:$E$1036129,DH473,Bitácora!$AM$5:$AM$1036129,DW507)=0," ",SUMIFS(Bitácora!$AA$5:$AA$1036129,Bitácora!$D$5:$D$1036129,DB473,Bitácora!$AN$5:$AN$1036129,DR473,Bitácora!$E$5:$E$1036129,DH473,Bitácora!$AM$5:$AM$1036129,DW507))</f>
        <v xml:space="preserve"> </v>
      </c>
      <c r="EK507" s="605"/>
      <c r="EL507" s="605"/>
      <c r="EM507" s="605"/>
      <c r="EN507" s="606" t="str">
        <f>IF(SUMIFS(Bitácora!$AE$5:$AE$1036129,Bitácora!$D$5:$D$1036129,DB473,Bitácora!$AN$5:$AN$1036129,DR473,Bitácora!$E$5:$E$1036129,DH473,Bitácora!$AM$5:$AM$1036129,DW507)=0," ",SUMIFS(Bitácora!$AC$5:$AC$1036129,Bitácora!$D$5:$D$1036129,DB473,Bitácora!$AN$5:$AN$1036129,DR473,Bitácora!$E$5:$E$1036129,DH473,Bitácora!$AM$5:$AM$1036129,DW507))</f>
        <v xml:space="preserve"> </v>
      </c>
      <c r="EO507" s="606"/>
      <c r="EP507" s="606"/>
      <c r="EQ507" s="606" t="str">
        <f>IF(SUMIFS(Bitácora!$AF$5:$AF$1036129,Bitácora!$D$5:$D$1036129,DB473,Bitácora!$AN$5:$AN$1036129,DR473,Bitácora!$E$5:$E$1036129,DH473,Bitácora!$AM$5:$AM$1036129,DW507)=0," ",SUMIFS(Bitácora!$AF$5:$AF$1036129,Bitácora!$D$5:$D$1036129,DB473,Bitácora!$AN$5:$AN$1036129,DR473,Bitácora!$E$5:$E$1036129,DH473,Bitácora!$AM$5:$AM$1036129,DW507))</f>
        <v xml:space="preserve"> </v>
      </c>
      <c r="ER507" s="606"/>
      <c r="ES507" s="606"/>
      <c r="ET507" s="632"/>
      <c r="EU507" s="599"/>
      <c r="EV507" s="1160" t="str">
        <f>IFERROR(SUM(IF(SUMIFS(Bitácora!$AG$5:$AG$1036129,Bitácora!$D$5:$D$1036129,EY473,Bitácora!$AN$5:$AN$1036129,FO473,Bitácora!$AH$5:$AH$1036129,EV506,Bitácora!$E$5:$E$1036129,FE473)=0," ",SUMIFS(Bitácora!$AG$5:$AG$1036129,Bitácora!$D$5:$D$1036129,EY473,Bitácora!$AN$5:$AN$1036129,FO473,Bitácora!$AH$5:$AH$1036129,EV506,Bitácora!$E$5:$E$1036129,FE473)),EY511,FG511,FO511)," ")</f>
        <v xml:space="preserve"> </v>
      </c>
      <c r="EW507" s="1160"/>
      <c r="EX507" s="1160"/>
      <c r="EY507" s="1160"/>
      <c r="EZ507" s="1160"/>
      <c r="FA507" s="625"/>
      <c r="FB507" s="1160" t="str">
        <f>IF(SUMIFS(Bitácora!$AG$5:$AG$1036129,Bitácora!$D$5:$D$1036129,EY473,Bitácora!$AN$5:$AN$1036129,FO473,Bitácora!$AH$5:$AH$1036129,FB506,Bitácora!$E$5:$E$1036129,FE473)=0," ",SUMIFS(Bitácora!$AG$5:$AG$1036129,Bitácora!$D$5:$D$1036129,EY473,Bitácora!$AN$5:$AN$1036129,FO473,Bitácora!$AH$5:$AH$1036129,FB506,Bitácora!$E$5:$E$1036129,FE473))</f>
        <v xml:space="preserve"> </v>
      </c>
      <c r="FC507" s="1160"/>
      <c r="FD507" s="1160"/>
      <c r="FE507" s="1160"/>
      <c r="FF507" s="1160"/>
      <c r="FG507" s="625"/>
      <c r="FH507" s="1160" t="str">
        <f>IF(SUMIFS(Bitácora!$AG$5:$AG$1036129,Bitácora!$D$5:$D$1036129,EY473,Bitácora!$AN$5:$AN$1036129,FO473,Bitácora!$AH$5:$AH$1036129,FH506,Bitácora!$E$5:$E$1036129,FE473)=0," ",SUMIFS(Bitácora!$AG$5:$AG$1036129,Bitácora!$D$5:$D$1036129,EY473,Bitácora!$AN$5:$AN$1036129,FO473,Bitácora!$AH$5:$AH$1036129,FH506,Bitácora!$E$5:$E$1036129,FE473))</f>
        <v xml:space="preserve"> </v>
      </c>
      <c r="FI507" s="1160"/>
      <c r="FJ507" s="1160"/>
      <c r="FK507" s="1160"/>
      <c r="FL507" s="1160"/>
      <c r="FM507" s="625"/>
      <c r="FN507" s="1160" t="str">
        <f>IF(SUMIFS(Bitácora!$AG$5:$AG$1036129,Bitácora!$D$5:$D$1036129,EY473,Bitácora!$AN$5:$AN$1036129,FO473,Bitácora!$AH$5:$AH$1036129,FN506,Bitácora!$E$5:$E$1036129,FE473)=0," ",SUMIFS(Bitácora!$AG$5:$AG$1036129,Bitácora!$D$5:$D$1036129,EY473,Bitácora!$AN$5:$AN$1036129,FO473,Bitácora!$AH$5:$AH$1036129,FN506,Bitácora!$E$5:$E$1036129,FE473))</f>
        <v xml:space="preserve"> </v>
      </c>
      <c r="FO507" s="1160"/>
      <c r="FP507" s="1160"/>
      <c r="FQ507" s="1160"/>
      <c r="FR507" s="1160"/>
      <c r="FS507" s="15"/>
      <c r="FT507" s="613" t="str">
        <f>IF(Portada!$A$1="www.fly-logics.com","NOV",0)</f>
        <v>NOV</v>
      </c>
      <c r="FU507" s="613"/>
      <c r="FV507" s="613"/>
      <c r="FW507" s="613"/>
      <c r="FX507" s="613"/>
      <c r="FY507" s="605" t="str">
        <f>IF(SUMIFS(Bitácora!$Y$5:$Y$1036129,Bitácora!$D$5:$D$1036129,EY473,Bitácora!$AN$5:$AN$1036129,FO473,Bitácora!$E$5:$E$1036129,FE473,Bitácora!$AM$5:$AM$1036129,FT507)=0," ",SUMIFS(Bitácora!$Y$5:$Y$1036129,Bitácora!$D$5:$D$1036129,EY473,Bitácora!$AN$5:$AN$1036129,FO473,Bitácora!$E$5:$E$1036129,FE473,Bitácora!$AM$5:$AM$1036129,FT507))</f>
        <v xml:space="preserve"> </v>
      </c>
      <c r="FZ507" s="605"/>
      <c r="GA507" s="605"/>
      <c r="GB507" s="605"/>
      <c r="GC507" s="605" t="str">
        <f>IF(SUMIFS(Bitácora!$Z$5:$Z$1036129,Bitácora!$D$5:$D$1036129,EY473,Bitácora!$AN$5:$AN$1036129,FO473,Bitácora!$E$5:$E$1036129,FE473,Bitácora!$AM$5:$AM$1036129,FT507)=0," ",SUMIFS(Bitácora!$Z$5:$Z$1036129,Bitácora!$D$5:$D$1036129,EY473,Bitácora!$AN$5:$AN$1036129,FO473,Bitácora!$E$5:$E$1036129,FE473,Bitácora!$AM$5:$AM$1036129,FT507))</f>
        <v xml:space="preserve"> </v>
      </c>
      <c r="GD507" s="605"/>
      <c r="GE507" s="605"/>
      <c r="GF507" s="605"/>
      <c r="GG507" s="605" t="str">
        <f>IF(SUMIFS(Bitácora!$AA$5:$AA$1036129,Bitácora!$D$5:$D$1036129,EY473,Bitácora!$AN$5:$AN$1036129,FO473,Bitácora!$E$5:$E$1036129,FE473,Bitácora!$AM$5:$AM$1036129,FT507)=0," ",SUMIFS(Bitácora!$AA$5:$AA$1036129,Bitácora!$D$5:$D$1036129,EY473,Bitácora!$AN$5:$AN$1036129,FO473,Bitácora!$E$5:$E$1036129,FE473,Bitácora!$AM$5:$AM$1036129,FT507))</f>
        <v xml:space="preserve"> </v>
      </c>
      <c r="GH507" s="605"/>
      <c r="GI507" s="605"/>
      <c r="GJ507" s="605"/>
      <c r="GK507" s="606" t="str">
        <f>IF(SUMIFS(Bitácora!$AE$5:$AE$1036129,Bitácora!$D$5:$D$1036129,EY473,Bitácora!$AN$5:$AN$1036129,FO473,Bitácora!$E$5:$E$1036129,FE473,Bitácora!$AM$5:$AM$1036129,FT507)=0," ",SUMIFS(Bitácora!$AC$5:$AC$1036129,Bitácora!$D$5:$D$1036129,EY473,Bitácora!$AN$5:$AN$1036129,FO473,Bitácora!$E$5:$E$1036129,FE473,Bitácora!$AM$5:$AM$1036129,FT507))</f>
        <v xml:space="preserve"> </v>
      </c>
      <c r="GL507" s="606"/>
      <c r="GM507" s="606"/>
      <c r="GN507" s="606" t="str">
        <f>IF(SUMIFS(Bitácora!$AF$5:$AF$1036129,Bitácora!$D$5:$D$1036129,EY473,Bitácora!$AN$5:$AN$1036129,FO473,Bitácora!$E$5:$E$1036129,FE473,Bitácora!$AM$5:$AM$1036129,FT507)=0," ",SUMIFS(Bitácora!$AF$5:$AF$1036129,Bitácora!$D$5:$D$1036129,EY473,Bitácora!$AN$5:$AN$1036129,FO473,Bitácora!$E$5:$E$1036129,FE473,Bitácora!$AM$5:$AM$1036129,FT507))</f>
        <v xml:space="preserve"> </v>
      </c>
      <c r="GO507" s="606"/>
      <c r="GP507" s="606"/>
      <c r="GQ507" s="632"/>
      <c r="GR507" s="6"/>
    </row>
    <row r="508" spans="1:200" ht="6.75" customHeight="1" x14ac:dyDescent="0.25">
      <c r="A508" s="244"/>
      <c r="B508" s="599"/>
      <c r="C508" s="1161"/>
      <c r="D508" s="1161"/>
      <c r="E508" s="1161"/>
      <c r="F508" s="1161"/>
      <c r="G508" s="1161"/>
      <c r="H508" s="625"/>
      <c r="I508" s="1161"/>
      <c r="J508" s="1161"/>
      <c r="K508" s="1161"/>
      <c r="L508" s="1161"/>
      <c r="M508" s="1161"/>
      <c r="N508" s="625"/>
      <c r="O508" s="1161"/>
      <c r="P508" s="1161"/>
      <c r="Q508" s="1161"/>
      <c r="R508" s="1161"/>
      <c r="S508" s="1161"/>
      <c r="T508" s="625"/>
      <c r="U508" s="1161"/>
      <c r="V508" s="1161"/>
      <c r="W508" s="1161"/>
      <c r="X508" s="1161"/>
      <c r="Y508" s="1161"/>
      <c r="Z508" s="15"/>
      <c r="AA508" s="613"/>
      <c r="AB508" s="613"/>
      <c r="AC508" s="613"/>
      <c r="AD508" s="613"/>
      <c r="AE508" s="613"/>
      <c r="AF508" s="605"/>
      <c r="AG508" s="605"/>
      <c r="AH508" s="605"/>
      <c r="AI508" s="605"/>
      <c r="AJ508" s="605"/>
      <c r="AK508" s="605"/>
      <c r="AL508" s="605"/>
      <c r="AM508" s="605"/>
      <c r="AN508" s="605"/>
      <c r="AO508" s="605"/>
      <c r="AP508" s="605"/>
      <c r="AQ508" s="605"/>
      <c r="AR508" s="606"/>
      <c r="AS508" s="606"/>
      <c r="AT508" s="606"/>
      <c r="AU508" s="606"/>
      <c r="AV508" s="606"/>
      <c r="AW508" s="606"/>
      <c r="AX508" s="632"/>
      <c r="AY508" s="599"/>
      <c r="AZ508" s="1161"/>
      <c r="BA508" s="1161"/>
      <c r="BB508" s="1161"/>
      <c r="BC508" s="1161"/>
      <c r="BD508" s="1161"/>
      <c r="BE508" s="625"/>
      <c r="BF508" s="1161"/>
      <c r="BG508" s="1161"/>
      <c r="BH508" s="1161"/>
      <c r="BI508" s="1161"/>
      <c r="BJ508" s="1161"/>
      <c r="BK508" s="625"/>
      <c r="BL508" s="1161"/>
      <c r="BM508" s="1161"/>
      <c r="BN508" s="1161"/>
      <c r="BO508" s="1161"/>
      <c r="BP508" s="1161"/>
      <c r="BQ508" s="625"/>
      <c r="BR508" s="1161"/>
      <c r="BS508" s="1161"/>
      <c r="BT508" s="1161"/>
      <c r="BU508" s="1161"/>
      <c r="BV508" s="1161"/>
      <c r="BW508" s="15"/>
      <c r="BX508" s="613"/>
      <c r="BY508" s="613"/>
      <c r="BZ508" s="613"/>
      <c r="CA508" s="613"/>
      <c r="CB508" s="613"/>
      <c r="CC508" s="605"/>
      <c r="CD508" s="605"/>
      <c r="CE508" s="605"/>
      <c r="CF508" s="605"/>
      <c r="CG508" s="605"/>
      <c r="CH508" s="605"/>
      <c r="CI508" s="605"/>
      <c r="CJ508" s="605"/>
      <c r="CK508" s="605"/>
      <c r="CL508" s="605"/>
      <c r="CM508" s="605"/>
      <c r="CN508" s="605"/>
      <c r="CO508" s="606"/>
      <c r="CP508" s="606"/>
      <c r="CQ508" s="606"/>
      <c r="CR508" s="606"/>
      <c r="CS508" s="606"/>
      <c r="CT508" s="606"/>
      <c r="CU508" s="632"/>
      <c r="CV508" s="278"/>
      <c r="CW508" s="244"/>
      <c r="CX508" s="599"/>
      <c r="CY508" s="1161"/>
      <c r="CZ508" s="1161"/>
      <c r="DA508" s="1161"/>
      <c r="DB508" s="1161"/>
      <c r="DC508" s="1161"/>
      <c r="DD508" s="625"/>
      <c r="DE508" s="1161"/>
      <c r="DF508" s="1161"/>
      <c r="DG508" s="1161"/>
      <c r="DH508" s="1161"/>
      <c r="DI508" s="1161"/>
      <c r="DJ508" s="625"/>
      <c r="DK508" s="1161"/>
      <c r="DL508" s="1161"/>
      <c r="DM508" s="1161"/>
      <c r="DN508" s="1161"/>
      <c r="DO508" s="1161"/>
      <c r="DP508" s="625"/>
      <c r="DQ508" s="1161"/>
      <c r="DR508" s="1161"/>
      <c r="DS508" s="1161"/>
      <c r="DT508" s="1161"/>
      <c r="DU508" s="1161"/>
      <c r="DV508" s="15"/>
      <c r="DW508" s="613"/>
      <c r="DX508" s="613"/>
      <c r="DY508" s="613"/>
      <c r="DZ508" s="613"/>
      <c r="EA508" s="613"/>
      <c r="EB508" s="605"/>
      <c r="EC508" s="605"/>
      <c r="ED508" s="605"/>
      <c r="EE508" s="605"/>
      <c r="EF508" s="605"/>
      <c r="EG508" s="605"/>
      <c r="EH508" s="605"/>
      <c r="EI508" s="605"/>
      <c r="EJ508" s="605"/>
      <c r="EK508" s="605"/>
      <c r="EL508" s="605"/>
      <c r="EM508" s="605"/>
      <c r="EN508" s="606"/>
      <c r="EO508" s="606"/>
      <c r="EP508" s="606"/>
      <c r="EQ508" s="606"/>
      <c r="ER508" s="606"/>
      <c r="ES508" s="606"/>
      <c r="ET508" s="632"/>
      <c r="EU508" s="599"/>
      <c r="EV508" s="1161"/>
      <c r="EW508" s="1161"/>
      <c r="EX508" s="1161"/>
      <c r="EY508" s="1161"/>
      <c r="EZ508" s="1161"/>
      <c r="FA508" s="625"/>
      <c r="FB508" s="1161"/>
      <c r="FC508" s="1161"/>
      <c r="FD508" s="1161"/>
      <c r="FE508" s="1161"/>
      <c r="FF508" s="1161"/>
      <c r="FG508" s="625"/>
      <c r="FH508" s="1161"/>
      <c r="FI508" s="1161"/>
      <c r="FJ508" s="1161"/>
      <c r="FK508" s="1161"/>
      <c r="FL508" s="1161"/>
      <c r="FM508" s="625"/>
      <c r="FN508" s="1161"/>
      <c r="FO508" s="1161"/>
      <c r="FP508" s="1161"/>
      <c r="FQ508" s="1161"/>
      <c r="FR508" s="1161"/>
      <c r="FS508" s="15"/>
      <c r="FT508" s="613"/>
      <c r="FU508" s="613"/>
      <c r="FV508" s="613"/>
      <c r="FW508" s="613"/>
      <c r="FX508" s="613"/>
      <c r="FY508" s="605"/>
      <c r="FZ508" s="605"/>
      <c r="GA508" s="605"/>
      <c r="GB508" s="605"/>
      <c r="GC508" s="605"/>
      <c r="GD508" s="605"/>
      <c r="GE508" s="605"/>
      <c r="GF508" s="605"/>
      <c r="GG508" s="605"/>
      <c r="GH508" s="605"/>
      <c r="GI508" s="605"/>
      <c r="GJ508" s="605"/>
      <c r="GK508" s="606"/>
      <c r="GL508" s="606"/>
      <c r="GM508" s="606"/>
      <c r="GN508" s="606"/>
      <c r="GO508" s="606"/>
      <c r="GP508" s="606"/>
      <c r="GQ508" s="632"/>
      <c r="GR508" s="6"/>
    </row>
    <row r="509" spans="1:200" ht="3" customHeight="1" x14ac:dyDescent="0.25">
      <c r="A509" s="244"/>
      <c r="B509" s="599"/>
      <c r="C509" s="1161"/>
      <c r="D509" s="1161"/>
      <c r="E509" s="1161"/>
      <c r="F509" s="1161"/>
      <c r="G509" s="1161"/>
      <c r="H509" s="625"/>
      <c r="I509" s="1161"/>
      <c r="J509" s="1161"/>
      <c r="K509" s="1161"/>
      <c r="L509" s="1161"/>
      <c r="M509" s="1161"/>
      <c r="N509" s="625"/>
      <c r="O509" s="1161"/>
      <c r="P509" s="1161"/>
      <c r="Q509" s="1161"/>
      <c r="R509" s="1161"/>
      <c r="S509" s="1161"/>
      <c r="T509" s="625"/>
      <c r="U509" s="1161"/>
      <c r="V509" s="1161"/>
      <c r="W509" s="1161"/>
      <c r="X509" s="1161"/>
      <c r="Y509" s="1161"/>
      <c r="Z509" s="15"/>
      <c r="AA509" s="613"/>
      <c r="AB509" s="613"/>
      <c r="AC509" s="613"/>
      <c r="AD509" s="613"/>
      <c r="AE509" s="613"/>
      <c r="AF509" s="605"/>
      <c r="AG509" s="605"/>
      <c r="AH509" s="605"/>
      <c r="AI509" s="605"/>
      <c r="AJ509" s="605"/>
      <c r="AK509" s="605"/>
      <c r="AL509" s="605"/>
      <c r="AM509" s="605"/>
      <c r="AN509" s="605"/>
      <c r="AO509" s="605"/>
      <c r="AP509" s="605"/>
      <c r="AQ509" s="605"/>
      <c r="AR509" s="606"/>
      <c r="AS509" s="606"/>
      <c r="AT509" s="606"/>
      <c r="AU509" s="606"/>
      <c r="AV509" s="606"/>
      <c r="AW509" s="606"/>
      <c r="AX509" s="632"/>
      <c r="AY509" s="599"/>
      <c r="AZ509" s="1161"/>
      <c r="BA509" s="1161"/>
      <c r="BB509" s="1161"/>
      <c r="BC509" s="1161"/>
      <c r="BD509" s="1161"/>
      <c r="BE509" s="625"/>
      <c r="BF509" s="1161"/>
      <c r="BG509" s="1161"/>
      <c r="BH509" s="1161"/>
      <c r="BI509" s="1161"/>
      <c r="BJ509" s="1161"/>
      <c r="BK509" s="625"/>
      <c r="BL509" s="1161"/>
      <c r="BM509" s="1161"/>
      <c r="BN509" s="1161"/>
      <c r="BO509" s="1161"/>
      <c r="BP509" s="1161"/>
      <c r="BQ509" s="625"/>
      <c r="BR509" s="1161"/>
      <c r="BS509" s="1161"/>
      <c r="BT509" s="1161"/>
      <c r="BU509" s="1161"/>
      <c r="BV509" s="1161"/>
      <c r="BW509" s="15"/>
      <c r="BX509" s="613"/>
      <c r="BY509" s="613"/>
      <c r="BZ509" s="613"/>
      <c r="CA509" s="613"/>
      <c r="CB509" s="613"/>
      <c r="CC509" s="605"/>
      <c r="CD509" s="605"/>
      <c r="CE509" s="605"/>
      <c r="CF509" s="605"/>
      <c r="CG509" s="605"/>
      <c r="CH509" s="605"/>
      <c r="CI509" s="605"/>
      <c r="CJ509" s="605"/>
      <c r="CK509" s="605"/>
      <c r="CL509" s="605"/>
      <c r="CM509" s="605"/>
      <c r="CN509" s="605"/>
      <c r="CO509" s="606"/>
      <c r="CP509" s="606"/>
      <c r="CQ509" s="606"/>
      <c r="CR509" s="606"/>
      <c r="CS509" s="606"/>
      <c r="CT509" s="606"/>
      <c r="CU509" s="632"/>
      <c r="CV509" s="278"/>
      <c r="CW509" s="244"/>
      <c r="CX509" s="599"/>
      <c r="CY509" s="1161"/>
      <c r="CZ509" s="1161"/>
      <c r="DA509" s="1161"/>
      <c r="DB509" s="1161"/>
      <c r="DC509" s="1161"/>
      <c r="DD509" s="625"/>
      <c r="DE509" s="1161"/>
      <c r="DF509" s="1161"/>
      <c r="DG509" s="1161"/>
      <c r="DH509" s="1161"/>
      <c r="DI509" s="1161"/>
      <c r="DJ509" s="625"/>
      <c r="DK509" s="1161"/>
      <c r="DL509" s="1161"/>
      <c r="DM509" s="1161"/>
      <c r="DN509" s="1161"/>
      <c r="DO509" s="1161"/>
      <c r="DP509" s="625"/>
      <c r="DQ509" s="1161"/>
      <c r="DR509" s="1161"/>
      <c r="DS509" s="1161"/>
      <c r="DT509" s="1161"/>
      <c r="DU509" s="1161"/>
      <c r="DV509" s="15"/>
      <c r="DW509" s="613"/>
      <c r="DX509" s="613"/>
      <c r="DY509" s="613"/>
      <c r="DZ509" s="613"/>
      <c r="EA509" s="613"/>
      <c r="EB509" s="605"/>
      <c r="EC509" s="605"/>
      <c r="ED509" s="605"/>
      <c r="EE509" s="605"/>
      <c r="EF509" s="605"/>
      <c r="EG509" s="605"/>
      <c r="EH509" s="605"/>
      <c r="EI509" s="605"/>
      <c r="EJ509" s="605"/>
      <c r="EK509" s="605"/>
      <c r="EL509" s="605"/>
      <c r="EM509" s="605"/>
      <c r="EN509" s="606"/>
      <c r="EO509" s="606"/>
      <c r="EP509" s="606"/>
      <c r="EQ509" s="606"/>
      <c r="ER509" s="606"/>
      <c r="ES509" s="606"/>
      <c r="ET509" s="632"/>
      <c r="EU509" s="599"/>
      <c r="EV509" s="1161"/>
      <c r="EW509" s="1161"/>
      <c r="EX509" s="1161"/>
      <c r="EY509" s="1161"/>
      <c r="EZ509" s="1161"/>
      <c r="FA509" s="625"/>
      <c r="FB509" s="1161"/>
      <c r="FC509" s="1161"/>
      <c r="FD509" s="1161"/>
      <c r="FE509" s="1161"/>
      <c r="FF509" s="1161"/>
      <c r="FG509" s="625"/>
      <c r="FH509" s="1161"/>
      <c r="FI509" s="1161"/>
      <c r="FJ509" s="1161"/>
      <c r="FK509" s="1161"/>
      <c r="FL509" s="1161"/>
      <c r="FM509" s="625"/>
      <c r="FN509" s="1161"/>
      <c r="FO509" s="1161"/>
      <c r="FP509" s="1161"/>
      <c r="FQ509" s="1161"/>
      <c r="FR509" s="1161"/>
      <c r="FS509" s="15"/>
      <c r="FT509" s="613"/>
      <c r="FU509" s="613"/>
      <c r="FV509" s="613"/>
      <c r="FW509" s="613"/>
      <c r="FX509" s="613"/>
      <c r="FY509" s="605"/>
      <c r="FZ509" s="605"/>
      <c r="GA509" s="605"/>
      <c r="GB509" s="605"/>
      <c r="GC509" s="605"/>
      <c r="GD509" s="605"/>
      <c r="GE509" s="605"/>
      <c r="GF509" s="605"/>
      <c r="GG509" s="605"/>
      <c r="GH509" s="605"/>
      <c r="GI509" s="605"/>
      <c r="GJ509" s="605"/>
      <c r="GK509" s="606"/>
      <c r="GL509" s="606"/>
      <c r="GM509" s="606"/>
      <c r="GN509" s="606"/>
      <c r="GO509" s="606"/>
      <c r="GP509" s="606"/>
      <c r="GQ509" s="632"/>
      <c r="GR509" s="6"/>
    </row>
    <row r="510" spans="1:200" ht="6" customHeight="1" x14ac:dyDescent="0.25">
      <c r="A510" s="244"/>
      <c r="B510" s="599"/>
      <c r="C510" s="601"/>
      <c r="D510" s="601"/>
      <c r="E510" s="601"/>
      <c r="F510" s="601"/>
      <c r="G510" s="601"/>
      <c r="H510" s="601"/>
      <c r="I510" s="601"/>
      <c r="J510" s="601"/>
      <c r="K510" s="601"/>
      <c r="L510" s="601"/>
      <c r="M510" s="601"/>
      <c r="N510" s="601"/>
      <c r="O510" s="601"/>
      <c r="P510" s="601"/>
      <c r="Q510" s="601"/>
      <c r="R510" s="601"/>
      <c r="S510" s="601"/>
      <c r="T510" s="601"/>
      <c r="U510" s="601"/>
      <c r="V510" s="601"/>
      <c r="W510" s="601"/>
      <c r="X510" s="601"/>
      <c r="Y510" s="601"/>
      <c r="Z510" s="602"/>
      <c r="AA510" s="613"/>
      <c r="AB510" s="613"/>
      <c r="AC510" s="613"/>
      <c r="AD510" s="613"/>
      <c r="AE510" s="613"/>
      <c r="AF510" s="605"/>
      <c r="AG510" s="605"/>
      <c r="AH510" s="605"/>
      <c r="AI510" s="605"/>
      <c r="AJ510" s="605"/>
      <c r="AK510" s="605"/>
      <c r="AL510" s="605"/>
      <c r="AM510" s="605"/>
      <c r="AN510" s="605"/>
      <c r="AO510" s="605"/>
      <c r="AP510" s="605"/>
      <c r="AQ510" s="605"/>
      <c r="AR510" s="606"/>
      <c r="AS510" s="606"/>
      <c r="AT510" s="606"/>
      <c r="AU510" s="606"/>
      <c r="AV510" s="606"/>
      <c r="AW510" s="606"/>
      <c r="AX510" s="632"/>
      <c r="AY510" s="599"/>
      <c r="AZ510" s="601"/>
      <c r="BA510" s="601"/>
      <c r="BB510" s="601"/>
      <c r="BC510" s="601"/>
      <c r="BD510" s="601"/>
      <c r="BE510" s="601"/>
      <c r="BF510" s="601"/>
      <c r="BG510" s="601"/>
      <c r="BH510" s="601"/>
      <c r="BI510" s="601"/>
      <c r="BJ510" s="601"/>
      <c r="BK510" s="601"/>
      <c r="BL510" s="601"/>
      <c r="BM510" s="601"/>
      <c r="BN510" s="601"/>
      <c r="BO510" s="601"/>
      <c r="BP510" s="601"/>
      <c r="BQ510" s="601"/>
      <c r="BR510" s="601"/>
      <c r="BS510" s="601"/>
      <c r="BT510" s="601"/>
      <c r="BU510" s="601"/>
      <c r="BV510" s="601"/>
      <c r="BW510" s="602"/>
      <c r="BX510" s="613"/>
      <c r="BY510" s="613"/>
      <c r="BZ510" s="613"/>
      <c r="CA510" s="613"/>
      <c r="CB510" s="613"/>
      <c r="CC510" s="605"/>
      <c r="CD510" s="605"/>
      <c r="CE510" s="605"/>
      <c r="CF510" s="605"/>
      <c r="CG510" s="605"/>
      <c r="CH510" s="605"/>
      <c r="CI510" s="605"/>
      <c r="CJ510" s="605"/>
      <c r="CK510" s="605"/>
      <c r="CL510" s="605"/>
      <c r="CM510" s="605"/>
      <c r="CN510" s="605"/>
      <c r="CO510" s="606"/>
      <c r="CP510" s="606"/>
      <c r="CQ510" s="606"/>
      <c r="CR510" s="606"/>
      <c r="CS510" s="606"/>
      <c r="CT510" s="606"/>
      <c r="CU510" s="632"/>
      <c r="CV510" s="278"/>
      <c r="CW510" s="244"/>
      <c r="CX510" s="599"/>
      <c r="CY510" s="601"/>
      <c r="CZ510" s="601"/>
      <c r="DA510" s="601"/>
      <c r="DB510" s="601"/>
      <c r="DC510" s="601"/>
      <c r="DD510" s="601"/>
      <c r="DE510" s="601"/>
      <c r="DF510" s="601"/>
      <c r="DG510" s="601"/>
      <c r="DH510" s="601"/>
      <c r="DI510" s="601"/>
      <c r="DJ510" s="601"/>
      <c r="DK510" s="601"/>
      <c r="DL510" s="601"/>
      <c r="DM510" s="601"/>
      <c r="DN510" s="601"/>
      <c r="DO510" s="601"/>
      <c r="DP510" s="601"/>
      <c r="DQ510" s="601"/>
      <c r="DR510" s="601"/>
      <c r="DS510" s="601"/>
      <c r="DT510" s="601"/>
      <c r="DU510" s="601"/>
      <c r="DV510" s="602"/>
      <c r="DW510" s="613"/>
      <c r="DX510" s="613"/>
      <c r="DY510" s="613"/>
      <c r="DZ510" s="613"/>
      <c r="EA510" s="613"/>
      <c r="EB510" s="605"/>
      <c r="EC510" s="605"/>
      <c r="ED510" s="605"/>
      <c r="EE510" s="605"/>
      <c r="EF510" s="605"/>
      <c r="EG510" s="605"/>
      <c r="EH510" s="605"/>
      <c r="EI510" s="605"/>
      <c r="EJ510" s="605"/>
      <c r="EK510" s="605"/>
      <c r="EL510" s="605"/>
      <c r="EM510" s="605"/>
      <c r="EN510" s="606"/>
      <c r="EO510" s="606"/>
      <c r="EP510" s="606"/>
      <c r="EQ510" s="606"/>
      <c r="ER510" s="606"/>
      <c r="ES510" s="606"/>
      <c r="ET510" s="632"/>
      <c r="EU510" s="599"/>
      <c r="EV510" s="601"/>
      <c r="EW510" s="601"/>
      <c r="EX510" s="601"/>
      <c r="EY510" s="601"/>
      <c r="EZ510" s="601"/>
      <c r="FA510" s="601"/>
      <c r="FB510" s="601"/>
      <c r="FC510" s="601"/>
      <c r="FD510" s="601"/>
      <c r="FE510" s="601"/>
      <c r="FF510" s="601"/>
      <c r="FG510" s="601"/>
      <c r="FH510" s="601"/>
      <c r="FI510" s="601"/>
      <c r="FJ510" s="601"/>
      <c r="FK510" s="601"/>
      <c r="FL510" s="601"/>
      <c r="FM510" s="601"/>
      <c r="FN510" s="601"/>
      <c r="FO510" s="601"/>
      <c r="FP510" s="601"/>
      <c r="FQ510" s="601"/>
      <c r="FR510" s="601"/>
      <c r="FS510" s="602"/>
      <c r="FT510" s="613"/>
      <c r="FU510" s="613"/>
      <c r="FV510" s="613"/>
      <c r="FW510" s="613"/>
      <c r="FX510" s="613"/>
      <c r="FY510" s="605"/>
      <c r="FZ510" s="605"/>
      <c r="GA510" s="605"/>
      <c r="GB510" s="605"/>
      <c r="GC510" s="605"/>
      <c r="GD510" s="605"/>
      <c r="GE510" s="605"/>
      <c r="GF510" s="605"/>
      <c r="GG510" s="605"/>
      <c r="GH510" s="605"/>
      <c r="GI510" s="605"/>
      <c r="GJ510" s="605"/>
      <c r="GK510" s="606"/>
      <c r="GL510" s="606"/>
      <c r="GM510" s="606"/>
      <c r="GN510" s="606"/>
      <c r="GO510" s="606"/>
      <c r="GP510" s="606"/>
      <c r="GQ510" s="632"/>
      <c r="GR510" s="6"/>
    </row>
    <row r="511" spans="1:200" ht="16.5" customHeight="1" x14ac:dyDescent="0.25">
      <c r="A511" s="244"/>
      <c r="B511" s="599"/>
      <c r="C511" s="1162" t="s">
        <v>59</v>
      </c>
      <c r="D511" s="1162"/>
      <c r="E511" s="1163"/>
      <c r="F511" s="1164" t="str">
        <f>IF(SUMIFS(Bitácora!$AG$5:$AG$1036129,Bitácora!$D$5:$D$1036129,F473,Bitácora!$AN$5:$AN$1036129,V473,Bitácora!$AH$5:$AH$1036129,"CAT I",Bitácora!$E$5:$E$1036129,L473)=0," ",SUMIFS(Bitácora!$AG$5:$AG$1036129,Bitácora!$D$5:$D$1036129,F473,Bitácora!$AN$5:$AN$1036129,V473,Bitácora!$AH$5:$AH$1036129,"CAT I",Bitácora!$E$5:$E$1036129,L473))</f>
        <v xml:space="preserve"> </v>
      </c>
      <c r="G511" s="1165"/>
      <c r="H511" s="1165"/>
      <c r="I511" s="1165"/>
      <c r="J511" s="241"/>
      <c r="K511" s="1162" t="s">
        <v>58</v>
      </c>
      <c r="L511" s="1162"/>
      <c r="M511" s="1163"/>
      <c r="N511" s="1166" t="str">
        <f>IF(SUMIFS(Bitácora!$AG$5:$AG$1036129,Bitácora!$D$5:$D$1036129,F473,Bitácora!$AN$5:$AN$1036129,V473,Bitácora!$AH$5:$AH$1036129,"CAT II",Bitácora!$E$5:$E$1036129,L473)=0," ",SUMIFS(Bitácora!$AG$5:$AG$1036129,Bitácora!$D$5:$D$1036129,F473,Bitácora!$AN$5:$AN$1036129,V473,Bitácora!$AH$5:$AH$1036129,"CAT II",Bitácora!$E$5:$E$1036129,L473))</f>
        <v xml:space="preserve"> </v>
      </c>
      <c r="O511" s="1167"/>
      <c r="P511" s="1167"/>
      <c r="Q511" s="1167"/>
      <c r="R511" s="241"/>
      <c r="S511" s="1162" t="s">
        <v>61</v>
      </c>
      <c r="T511" s="1162"/>
      <c r="U511" s="1163"/>
      <c r="V511" s="1166" t="str">
        <f>IF(SUMIFS(Bitácora!$AG$5:$AG$1036129,Bitácora!$D$5:$D$1036129,F473,Bitácora!$AN$5:$AN$1036129,V473,Bitácora!$AH$5:$AH$1036129,"CAT III",Bitácora!$E$5:$E$1036129,L473)=0," ",SUMIFS(Bitácora!$AG$5:$AG$1036129,Bitácora!$D$5:$D$1036129,F473,Bitácora!$AN$5:$AN$1036129,V473,Bitácora!$AH$5:$AH$1036129,"CAT III",Bitácora!$E$5:$E$1036129,L473))</f>
        <v xml:space="preserve"> </v>
      </c>
      <c r="W511" s="1167"/>
      <c r="X511" s="1167"/>
      <c r="Y511" s="1167"/>
      <c r="Z511" s="260"/>
      <c r="AA511" s="613" t="str">
        <f>IF(Portada!$A$1="www.fly-logics.com","DIC",0)</f>
        <v>DIC</v>
      </c>
      <c r="AB511" s="613"/>
      <c r="AC511" s="613"/>
      <c r="AD511" s="613"/>
      <c r="AE511" s="613"/>
      <c r="AF511" s="605" t="str">
        <f>IF(SUMIFS(Bitácora!$Y$5:$Y$1036129,Bitácora!$D$5:$D$1036129,F473,Bitácora!$AN$5:$AN$1036129,V473,Bitácora!$E$5:$E$1036129,L473,Bitácora!$AM$5:$AM$1036129,AA511)=0," ",SUMIFS(Bitácora!$Y$5:$Y$1036129,Bitácora!$D$5:$D$1036129,F473,Bitácora!$AN$5:$AN$1036129,V473,Bitácora!$E$5:$E$1036129,L473,Bitácora!$AM$5:$AM$1036129,AA511))</f>
        <v xml:space="preserve"> </v>
      </c>
      <c r="AG511" s="605"/>
      <c r="AH511" s="605"/>
      <c r="AI511" s="605"/>
      <c r="AJ511" s="605" t="str">
        <f>IF(SUMIFS(Bitácora!$Z$5:$Z$1036129,Bitácora!$D$5:$D$1036129,F473,Bitácora!$AN$5:$AN$1036129,V473,Bitácora!$E$5:$E$1036129,L473,Bitácora!$AM$5:$AM$1036129,AA511)=0," ",SUMIFS(Bitácora!$Z$5:$Z$1036129,Bitácora!$D$5:$D$1036129,F473,Bitácora!$AN$5:$AN$1036129,V473,Bitácora!$E$5:$E$1036129,L473,Bitácora!$AM$5:$AM$1036129,AA511))</f>
        <v xml:space="preserve"> </v>
      </c>
      <c r="AK511" s="605"/>
      <c r="AL511" s="605"/>
      <c r="AM511" s="605"/>
      <c r="AN511" s="605" t="str">
        <f>IF(SUMIFS(Bitácora!$AA$5:$AA$1036129,Bitácora!$D$5:$D$1036129,F473,Bitácora!$AN$5:$AN$1036129,V473,Bitácora!$E$5:$E$1036129,L473,Bitácora!$AM$5:$AM$1036129,AA511)=0," ",SUMIFS(Bitácora!$AA$5:$AA$1036129,Bitácora!$D$5:$D$1036129,F473,Bitácora!$AN$5:$AN$1036129,V473,Bitácora!$E$5:$E$1036129,L473,Bitácora!$AM$5:$AM$1036129,AA511))</f>
        <v xml:space="preserve"> </v>
      </c>
      <c r="AO511" s="605"/>
      <c r="AP511" s="605"/>
      <c r="AQ511" s="605"/>
      <c r="AR511" s="606" t="str">
        <f>IF(SUMIFS(Bitácora!$AE$5:$AE$1036129,Bitácora!$D$5:$D$1036129,F473,Bitácora!$AN$5:$AN$1036129,V473,Bitácora!$E$5:$E$1036129,L473,Bitácora!$AM$5:$AM$1036129,AA511)=0," ",SUMIFS(Bitácora!$AC$5:$AC$1036129,Bitácora!$D$5:$D$1036129,F473,Bitácora!$AN$5:$AN$1036129,V473,Bitácora!$E$5:$E$1036129,L473,Bitácora!$AM$5:$AM$1036129,AA511))</f>
        <v xml:space="preserve"> </v>
      </c>
      <c r="AS511" s="606"/>
      <c r="AT511" s="606"/>
      <c r="AU511" s="606" t="str">
        <f>IF(SUMIFS(Bitácora!$AF$5:$AF$1036129,Bitácora!$D$5:$D$1036129,F473,Bitácora!$AN$5:$AN$1036129,V473,Bitácora!$E$5:$E$1036129,L473,Bitácora!$AM$5:$AM$1036129,AA511)=0," ",SUMIFS(Bitácora!$AF$5:$AF$1036129,Bitácora!$D$5:$D$1036129,F473,Bitácora!$AN$5:$AN$1036129,V473,Bitácora!$E$5:$E$1036129,L473,Bitácora!$AM$5:$AM$1036129,AA511))</f>
        <v xml:space="preserve"> </v>
      </c>
      <c r="AV511" s="606"/>
      <c r="AW511" s="606"/>
      <c r="AX511" s="632"/>
      <c r="AY511" s="599"/>
      <c r="AZ511" s="1162" t="s">
        <v>59</v>
      </c>
      <c r="BA511" s="1162"/>
      <c r="BB511" s="1163"/>
      <c r="BC511" s="1164" t="str">
        <f>IF(SUMIFS(Bitácora!$AG$5:$AG$1036129,Bitácora!$D$5:$D$1036129,BC473,Bitácora!$AN$5:$AN$1036129,BS473,Bitácora!$AH$5:$AH$1036129,"CAT I",Bitácora!$E$5:$E$1036129,BI473)=0," ",SUMIFS(Bitácora!$AG$5:$AG$1036129,Bitácora!$D$5:$D$1036129,BC473,Bitácora!$AN$5:$AN$1036129,BS473,Bitácora!$AH$5:$AH$1036129,"CAT I",Bitácora!$E$5:$E$1036129,BI473))</f>
        <v xml:space="preserve"> </v>
      </c>
      <c r="BD511" s="1165"/>
      <c r="BE511" s="1165"/>
      <c r="BF511" s="1165"/>
      <c r="BG511" s="241"/>
      <c r="BH511" s="1162" t="s">
        <v>58</v>
      </c>
      <c r="BI511" s="1162"/>
      <c r="BJ511" s="1163"/>
      <c r="BK511" s="1166" t="str">
        <f>IF(SUMIFS(Bitácora!$AG$5:$AG$1036129,Bitácora!$D$5:$D$1036129,BC473,Bitácora!$AN$5:$AN$1036129,BS473,Bitácora!$AH$5:$AH$1036129,"CAT II",Bitácora!$E$5:$E$1036129,BI473)=0," ",SUMIFS(Bitácora!$AG$5:$AG$1036129,Bitácora!$D$5:$D$1036129,BC473,Bitácora!$AN$5:$AN$1036129,BS473,Bitácora!$AH$5:$AH$1036129,"CAT II",Bitácora!$E$5:$E$1036129,BI473))</f>
        <v xml:space="preserve"> </v>
      </c>
      <c r="BL511" s="1167"/>
      <c r="BM511" s="1167"/>
      <c r="BN511" s="1167"/>
      <c r="BO511" s="241"/>
      <c r="BP511" s="1162" t="s">
        <v>61</v>
      </c>
      <c r="BQ511" s="1162"/>
      <c r="BR511" s="1163"/>
      <c r="BS511" s="1166" t="str">
        <f>IF(SUMIFS(Bitácora!$AG$5:$AG$1036129,Bitácora!$D$5:$D$1036129,BC473,Bitácora!$AN$5:$AN$1036129,BS473,Bitácora!$AH$5:$AH$1036129,"CAT III",Bitácora!$E$5:$E$1036129,BI473)=0," ",SUMIFS(Bitácora!$AG$5:$AG$1036129,Bitácora!$D$5:$D$1036129,BC473,Bitácora!$AN$5:$AN$1036129,BS473,Bitácora!$AH$5:$AH$1036129,"CAT III",Bitácora!$E$5:$E$1036129,BI473))</f>
        <v xml:space="preserve"> </v>
      </c>
      <c r="BT511" s="1167"/>
      <c r="BU511" s="1167"/>
      <c r="BV511" s="1167"/>
      <c r="BW511" s="260"/>
      <c r="BX511" s="613" t="str">
        <f>IF(Portada!$A$1="www.fly-logics.com","DIC",0)</f>
        <v>DIC</v>
      </c>
      <c r="BY511" s="613"/>
      <c r="BZ511" s="613"/>
      <c r="CA511" s="613"/>
      <c r="CB511" s="613"/>
      <c r="CC511" s="605" t="str">
        <f>IF(SUMIFS(Bitácora!$Y$5:$Y$1036129,Bitácora!$D$5:$D$1036129,BC473,Bitácora!$AN$5:$AN$1036129,BS473,Bitácora!$E$5:$E$1036129,BI473,Bitácora!$AM$5:$AM$1036129,BX511)=0," ",SUMIFS(Bitácora!$Y$5:$Y$1036129,Bitácora!$D$5:$D$1036129,BC473,Bitácora!$AN$5:$AN$1036129,BS473,Bitácora!$E$5:$E$1036129,BI473,Bitácora!$AM$5:$AM$1036129,BX511))</f>
        <v xml:space="preserve"> </v>
      </c>
      <c r="CD511" s="605"/>
      <c r="CE511" s="605"/>
      <c r="CF511" s="605"/>
      <c r="CG511" s="605" t="str">
        <f>IF(SUMIFS(Bitácora!$Z$5:$Z$1036129,Bitácora!$D$5:$D$1036129,BC473,Bitácora!$AN$5:$AN$1036129,BS473,Bitácora!$E$5:$E$1036129,BI473,Bitácora!$AM$5:$AM$1036129,BX511)=0," ",SUMIFS(Bitácora!$Z$5:$Z$1036129,Bitácora!$D$5:$D$1036129,BC473,Bitácora!$AN$5:$AN$1036129,BS473,Bitácora!$E$5:$E$1036129,BI473,Bitácora!$AM$5:$AM$1036129,BX511))</f>
        <v xml:space="preserve"> </v>
      </c>
      <c r="CH511" s="605"/>
      <c r="CI511" s="605"/>
      <c r="CJ511" s="605"/>
      <c r="CK511" s="605" t="str">
        <f>IF(SUMIFS(Bitácora!$AA$5:$AA$1036129,Bitácora!$D$5:$D$1036129,BC473,Bitácora!$AN$5:$AN$1036129,BS473,Bitácora!$E$5:$E$1036129,BI473,Bitácora!$AM$5:$AM$1036129,BX511)=0," ",SUMIFS(Bitácora!$AA$5:$AA$1036129,Bitácora!$D$5:$D$1036129,BC473,Bitácora!$AN$5:$AN$1036129,BS473,Bitácora!$E$5:$E$1036129,BI473,Bitácora!$AM$5:$AM$1036129,BX511))</f>
        <v xml:space="preserve"> </v>
      </c>
      <c r="CL511" s="605"/>
      <c r="CM511" s="605"/>
      <c r="CN511" s="605"/>
      <c r="CO511" s="606" t="str">
        <f>IF(SUMIFS(Bitácora!$AE$5:$AE$1036129,Bitácora!$D$5:$D$1036129,BC473,Bitácora!$AN$5:$AN$1036129,BS473,Bitácora!$E$5:$E$1036129,BI473,Bitácora!$AM$5:$AM$1036129,BX511)=0," ",SUMIFS(Bitácora!$AC$5:$AC$1036129,Bitácora!$D$5:$D$1036129,BC473,Bitácora!$AN$5:$AN$1036129,BS473,Bitácora!$E$5:$E$1036129,BI473,Bitácora!$AM$5:$AM$1036129,BX511))</f>
        <v xml:space="preserve"> </v>
      </c>
      <c r="CP511" s="606"/>
      <c r="CQ511" s="606"/>
      <c r="CR511" s="606" t="str">
        <f>IF(SUMIFS(Bitácora!$AF$5:$AF$1036129,Bitácora!$D$5:$D$1036129,BC473,Bitácora!$AN$5:$AN$1036129,BS473,Bitácora!$E$5:$E$1036129,BI473,Bitácora!$AM$5:$AM$1036129,BX511)=0," ",SUMIFS(Bitácora!$AF$5:$AF$1036129,Bitácora!$D$5:$D$1036129,BC473,Bitácora!$AN$5:$AN$1036129,BS473,Bitácora!$E$5:$E$1036129,BI473,Bitácora!$AM$5:$AM$1036129,BX511))</f>
        <v xml:space="preserve"> </v>
      </c>
      <c r="CS511" s="606"/>
      <c r="CT511" s="606"/>
      <c r="CU511" s="632"/>
      <c r="CV511" s="278"/>
      <c r="CW511" s="244"/>
      <c r="CX511" s="599"/>
      <c r="CY511" s="1162" t="s">
        <v>59</v>
      </c>
      <c r="CZ511" s="1162"/>
      <c r="DA511" s="1163"/>
      <c r="DB511" s="1164" t="str">
        <f>IF(SUMIFS(Bitácora!$AG$5:$AG$1036129,Bitácora!$D$5:$D$1036129,DB473,Bitácora!$AN$5:$AN$1036129,DR473,Bitácora!$AH$5:$AH$1036129,"CAT I",Bitácora!$E$5:$E$1036129,DH473)=0," ",SUMIFS(Bitácora!$AG$5:$AG$1036129,Bitácora!$D$5:$D$1036129,DB473,Bitácora!$AN$5:$AN$1036129,DR473,Bitácora!$AH$5:$AH$1036129,"CAT I",Bitácora!$E$5:$E$1036129,DH473))</f>
        <v xml:space="preserve"> </v>
      </c>
      <c r="DC511" s="1165"/>
      <c r="DD511" s="1165"/>
      <c r="DE511" s="1165"/>
      <c r="DF511" s="241"/>
      <c r="DG511" s="1162" t="s">
        <v>58</v>
      </c>
      <c r="DH511" s="1162"/>
      <c r="DI511" s="1163"/>
      <c r="DJ511" s="1166" t="str">
        <f>IF(SUMIFS(Bitácora!$AG$5:$AG$1036129,Bitácora!$D$5:$D$1036129,DB473,Bitácora!$AN$5:$AN$1036129,DR473,Bitácora!$AH$5:$AH$1036129,"CAT II",Bitácora!$E$5:$E$1036129,DH473)=0," ",SUMIFS(Bitácora!$AG$5:$AG$1036129,Bitácora!$D$5:$D$1036129,DB473,Bitácora!$AN$5:$AN$1036129,DR473,Bitácora!$AH$5:$AH$1036129,"CAT II",Bitácora!$E$5:$E$1036129,DH473))</f>
        <v xml:space="preserve"> </v>
      </c>
      <c r="DK511" s="1167"/>
      <c r="DL511" s="1167"/>
      <c r="DM511" s="1167"/>
      <c r="DN511" s="241"/>
      <c r="DO511" s="1162" t="s">
        <v>61</v>
      </c>
      <c r="DP511" s="1162"/>
      <c r="DQ511" s="1163"/>
      <c r="DR511" s="1166" t="str">
        <f>IF(SUMIFS(Bitácora!$AG$5:$AG$1036129,Bitácora!$D$5:$D$1036129,DB473,Bitácora!$AN$5:$AN$1036129,DR473,Bitácora!$AH$5:$AH$1036129,"CAT III",Bitácora!$E$5:$E$1036129,DH473)=0," ",SUMIFS(Bitácora!$AG$5:$AG$1036129,Bitácora!$D$5:$D$1036129,DB473,Bitácora!$AN$5:$AN$1036129,DR473,Bitácora!$AH$5:$AH$1036129,"CAT III",Bitácora!$E$5:$E$1036129,DH473))</f>
        <v xml:space="preserve"> </v>
      </c>
      <c r="DS511" s="1167"/>
      <c r="DT511" s="1167"/>
      <c r="DU511" s="1167"/>
      <c r="DV511" s="260"/>
      <c r="DW511" s="613" t="str">
        <f>IF(Portada!$A$1="www.fly-logics.com","DIC",0)</f>
        <v>DIC</v>
      </c>
      <c r="DX511" s="613"/>
      <c r="DY511" s="613"/>
      <c r="DZ511" s="613"/>
      <c r="EA511" s="613"/>
      <c r="EB511" s="605" t="str">
        <f>IF(SUMIFS(Bitácora!$Y$5:$Y$1036129,Bitácora!$D$5:$D$1036129,DB473,Bitácora!$AN$5:$AN$1036129,DR473,Bitácora!$E$5:$E$1036129,DH473,Bitácora!$AM$5:$AM$1036129,DW511)=0," ",SUMIFS(Bitácora!$Y$5:$Y$1036129,Bitácora!$D$5:$D$1036129,DB473,Bitácora!$AN$5:$AN$1036129,DR473,Bitácora!$E$5:$E$1036129,DH473,Bitácora!$AM$5:$AM$1036129,DW511))</f>
        <v xml:space="preserve"> </v>
      </c>
      <c r="EC511" s="605"/>
      <c r="ED511" s="605"/>
      <c r="EE511" s="605"/>
      <c r="EF511" s="605" t="str">
        <f>IF(SUMIFS(Bitácora!$Z$5:$Z$1036129,Bitácora!$D$5:$D$1036129,DB473,Bitácora!$AN$5:$AN$1036129,DR473,Bitácora!$E$5:$E$1036129,DH473,Bitácora!$AM$5:$AM$1036129,DW511)=0," ",SUMIFS(Bitácora!$Z$5:$Z$1036129,Bitácora!$D$5:$D$1036129,DB473,Bitácora!$AN$5:$AN$1036129,DR473,Bitácora!$E$5:$E$1036129,DH473,Bitácora!$AM$5:$AM$1036129,DW511))</f>
        <v xml:space="preserve"> </v>
      </c>
      <c r="EG511" s="605"/>
      <c r="EH511" s="605"/>
      <c r="EI511" s="605"/>
      <c r="EJ511" s="605" t="str">
        <f>IF(SUMIFS(Bitácora!$AA$5:$AA$1036129,Bitácora!$D$5:$D$1036129,DB473,Bitácora!$AN$5:$AN$1036129,DR473,Bitácora!$E$5:$E$1036129,DH473,Bitácora!$AM$5:$AM$1036129,DW511)=0," ",SUMIFS(Bitácora!$AA$5:$AA$1036129,Bitácora!$D$5:$D$1036129,DB473,Bitácora!$AN$5:$AN$1036129,DR473,Bitácora!$E$5:$E$1036129,DH473,Bitácora!$AM$5:$AM$1036129,DW511))</f>
        <v xml:space="preserve"> </v>
      </c>
      <c r="EK511" s="605"/>
      <c r="EL511" s="605"/>
      <c r="EM511" s="605"/>
      <c r="EN511" s="606" t="str">
        <f>IF(SUMIFS(Bitácora!$AE$5:$AE$1036129,Bitácora!$D$5:$D$1036129,DB473,Bitácora!$AN$5:$AN$1036129,DR473,Bitácora!$E$5:$E$1036129,DH473,Bitácora!$AM$5:$AM$1036129,DW511)=0," ",SUMIFS(Bitácora!$AC$5:$AC$1036129,Bitácora!$D$5:$D$1036129,DB473,Bitácora!$AN$5:$AN$1036129,DR473,Bitácora!$E$5:$E$1036129,DH473,Bitácora!$AM$5:$AM$1036129,DW511))</f>
        <v xml:space="preserve"> </v>
      </c>
      <c r="EO511" s="606"/>
      <c r="EP511" s="606"/>
      <c r="EQ511" s="606" t="str">
        <f>IF(SUMIFS(Bitácora!$AF$5:$AF$1036129,Bitácora!$D$5:$D$1036129,DB473,Bitácora!$AN$5:$AN$1036129,DR473,Bitácora!$E$5:$E$1036129,DH473,Bitácora!$AM$5:$AM$1036129,DW511)=0," ",SUMIFS(Bitácora!$AF$5:$AF$1036129,Bitácora!$D$5:$D$1036129,DB473,Bitácora!$AN$5:$AN$1036129,DR473,Bitácora!$E$5:$E$1036129,DH473,Bitácora!$AM$5:$AM$1036129,DW511))</f>
        <v xml:space="preserve"> </v>
      </c>
      <c r="ER511" s="606"/>
      <c r="ES511" s="606"/>
      <c r="ET511" s="632"/>
      <c r="EU511" s="599"/>
      <c r="EV511" s="1162" t="s">
        <v>59</v>
      </c>
      <c r="EW511" s="1162"/>
      <c r="EX511" s="1163"/>
      <c r="EY511" s="1164" t="str">
        <f>IF(SUMIFS(Bitácora!$AG$5:$AG$1036129,Bitácora!$D$5:$D$1036129,EY473,Bitácora!$AN$5:$AN$1036129,FO473,Bitácora!$AH$5:$AH$1036129,"CAT I",Bitácora!$E$5:$E$1036129,FE473)=0," ",SUMIFS(Bitácora!$AG$5:$AG$1036129,Bitácora!$D$5:$D$1036129,EY473,Bitácora!$AN$5:$AN$1036129,FO473,Bitácora!$AH$5:$AH$1036129,"CAT I",Bitácora!$E$5:$E$1036129,FE473))</f>
        <v xml:space="preserve"> </v>
      </c>
      <c r="EZ511" s="1165"/>
      <c r="FA511" s="1165"/>
      <c r="FB511" s="1165"/>
      <c r="FC511" s="241"/>
      <c r="FD511" s="1162" t="s">
        <v>58</v>
      </c>
      <c r="FE511" s="1162"/>
      <c r="FF511" s="1163"/>
      <c r="FG511" s="1166" t="str">
        <f>IF(SUMIFS(Bitácora!$AG$5:$AG$1036129,Bitácora!$D$5:$D$1036129,EY473,Bitácora!$AN$5:$AN$1036129,FO473,Bitácora!$AH$5:$AH$1036129,"CAT II",Bitácora!$E$5:$E$1036129,FE473)=0," ",SUMIFS(Bitácora!$AG$5:$AG$1036129,Bitácora!$D$5:$D$1036129,EY473,Bitácora!$AN$5:$AN$1036129,FO473,Bitácora!$AH$5:$AH$1036129,"CAT II",Bitácora!$E$5:$E$1036129,FE473))</f>
        <v xml:space="preserve"> </v>
      </c>
      <c r="FH511" s="1167"/>
      <c r="FI511" s="1167"/>
      <c r="FJ511" s="1167"/>
      <c r="FK511" s="241"/>
      <c r="FL511" s="1162" t="s">
        <v>61</v>
      </c>
      <c r="FM511" s="1162"/>
      <c r="FN511" s="1163"/>
      <c r="FO511" s="1166" t="str">
        <f>IF(SUMIFS(Bitácora!$AG$5:$AG$1036129,Bitácora!$D$5:$D$1036129,EY473,Bitácora!$AN$5:$AN$1036129,FO473,Bitácora!$AH$5:$AH$1036129,"CAT III",Bitácora!$E$5:$E$1036129,FE473)=0," ",SUMIFS(Bitácora!$AG$5:$AG$1036129,Bitácora!$D$5:$D$1036129,EY473,Bitácora!$AN$5:$AN$1036129,FO473,Bitácora!$AH$5:$AH$1036129,"CAT III",Bitácora!$E$5:$E$1036129,FE473))</f>
        <v xml:space="preserve"> </v>
      </c>
      <c r="FP511" s="1167"/>
      <c r="FQ511" s="1167"/>
      <c r="FR511" s="1167"/>
      <c r="FS511" s="260"/>
      <c r="FT511" s="613" t="str">
        <f>IF(Portada!$A$1="www.fly-logics.com","DIC",0)</f>
        <v>DIC</v>
      </c>
      <c r="FU511" s="613"/>
      <c r="FV511" s="613"/>
      <c r="FW511" s="613"/>
      <c r="FX511" s="613"/>
      <c r="FY511" s="605" t="str">
        <f>IF(SUMIFS(Bitácora!$Y$5:$Y$1036129,Bitácora!$D$5:$D$1036129,EY473,Bitácora!$AN$5:$AN$1036129,FO473,Bitácora!$E$5:$E$1036129,FE473,Bitácora!$AM$5:$AM$1036129,FT511)=0," ",SUMIFS(Bitácora!$Y$5:$Y$1036129,Bitácora!$D$5:$D$1036129,EY473,Bitácora!$AN$5:$AN$1036129,FO473,Bitácora!$E$5:$E$1036129,FE473,Bitácora!$AM$5:$AM$1036129,FT511))</f>
        <v xml:space="preserve"> </v>
      </c>
      <c r="FZ511" s="605"/>
      <c r="GA511" s="605"/>
      <c r="GB511" s="605"/>
      <c r="GC511" s="605" t="str">
        <f>IF(SUMIFS(Bitácora!$Z$5:$Z$1036129,Bitácora!$D$5:$D$1036129,EY473,Bitácora!$AN$5:$AN$1036129,FO473,Bitácora!$E$5:$E$1036129,FE473,Bitácora!$AM$5:$AM$1036129,FT511)=0," ",SUMIFS(Bitácora!$Z$5:$Z$1036129,Bitácora!$D$5:$D$1036129,EY473,Bitácora!$AN$5:$AN$1036129,FO473,Bitácora!$E$5:$E$1036129,FE473,Bitácora!$AM$5:$AM$1036129,FT511))</f>
        <v xml:space="preserve"> </v>
      </c>
      <c r="GD511" s="605"/>
      <c r="GE511" s="605"/>
      <c r="GF511" s="605"/>
      <c r="GG511" s="605" t="str">
        <f>IF(SUMIFS(Bitácora!$AA$5:$AA$1036129,Bitácora!$D$5:$D$1036129,EY473,Bitácora!$AN$5:$AN$1036129,FO473,Bitácora!$E$5:$E$1036129,FE473,Bitácora!$AM$5:$AM$1036129,FT511)=0," ",SUMIFS(Bitácora!$AA$5:$AA$1036129,Bitácora!$D$5:$D$1036129,EY473,Bitácora!$AN$5:$AN$1036129,FO473,Bitácora!$E$5:$E$1036129,FE473,Bitácora!$AM$5:$AM$1036129,FT511))</f>
        <v xml:space="preserve"> </v>
      </c>
      <c r="GH511" s="605"/>
      <c r="GI511" s="605"/>
      <c r="GJ511" s="605"/>
      <c r="GK511" s="606" t="str">
        <f>IF(SUMIFS(Bitácora!$AE$5:$AE$1036129,Bitácora!$D$5:$D$1036129,EY473,Bitácora!$AN$5:$AN$1036129,FO473,Bitácora!$E$5:$E$1036129,FE473,Bitácora!$AM$5:$AM$1036129,FT511)=0," ",SUMIFS(Bitácora!$AC$5:$AC$1036129,Bitácora!$D$5:$D$1036129,EY473,Bitácora!$AN$5:$AN$1036129,FO473,Bitácora!$E$5:$E$1036129,FE473,Bitácora!$AM$5:$AM$1036129,FT511))</f>
        <v xml:space="preserve"> </v>
      </c>
      <c r="GL511" s="606"/>
      <c r="GM511" s="606"/>
      <c r="GN511" s="606" t="str">
        <f>IF(SUMIFS(Bitácora!$AF$5:$AF$1036129,Bitácora!$D$5:$D$1036129,EY473,Bitácora!$AN$5:$AN$1036129,FO473,Bitácora!$E$5:$E$1036129,FE473,Bitácora!$AM$5:$AM$1036129,FT511)=0," ",SUMIFS(Bitácora!$AF$5:$AF$1036129,Bitácora!$D$5:$D$1036129,EY473,Bitácora!$AN$5:$AN$1036129,FO473,Bitácora!$E$5:$E$1036129,FE473,Bitácora!$AM$5:$AM$1036129,FT511))</f>
        <v xml:space="preserve"> </v>
      </c>
      <c r="GO511" s="606"/>
      <c r="GP511" s="606"/>
      <c r="GQ511" s="632"/>
      <c r="GR511" s="6"/>
    </row>
    <row r="512" spans="1:200" ht="3" customHeight="1" x14ac:dyDescent="0.25">
      <c r="A512" s="244"/>
      <c r="B512" s="600"/>
      <c r="C512" s="603"/>
      <c r="D512" s="603"/>
      <c r="E512" s="603"/>
      <c r="F512" s="603"/>
      <c r="G512" s="603"/>
      <c r="H512" s="603"/>
      <c r="I512" s="603"/>
      <c r="J512" s="603"/>
      <c r="K512" s="603"/>
      <c r="L512" s="603"/>
      <c r="M512" s="603"/>
      <c r="N512" s="603"/>
      <c r="O512" s="603"/>
      <c r="P512" s="603"/>
      <c r="Q512" s="603"/>
      <c r="R512" s="603"/>
      <c r="S512" s="603"/>
      <c r="T512" s="603"/>
      <c r="U512" s="603"/>
      <c r="V512" s="603"/>
      <c r="W512" s="603"/>
      <c r="X512" s="603"/>
      <c r="Y512" s="603"/>
      <c r="Z512" s="604"/>
      <c r="AA512" s="613"/>
      <c r="AB512" s="613"/>
      <c r="AC512" s="613"/>
      <c r="AD512" s="613"/>
      <c r="AE512" s="613"/>
      <c r="AF512" s="605"/>
      <c r="AG512" s="605"/>
      <c r="AH512" s="605"/>
      <c r="AI512" s="605"/>
      <c r="AJ512" s="605"/>
      <c r="AK512" s="605"/>
      <c r="AL512" s="605"/>
      <c r="AM512" s="605"/>
      <c r="AN512" s="605"/>
      <c r="AO512" s="605"/>
      <c r="AP512" s="605"/>
      <c r="AQ512" s="605"/>
      <c r="AR512" s="606"/>
      <c r="AS512" s="606"/>
      <c r="AT512" s="606"/>
      <c r="AU512" s="606"/>
      <c r="AV512" s="606"/>
      <c r="AW512" s="606"/>
      <c r="AX512" s="632"/>
      <c r="AY512" s="600"/>
      <c r="AZ512" s="603"/>
      <c r="BA512" s="603"/>
      <c r="BB512" s="603"/>
      <c r="BC512" s="603"/>
      <c r="BD512" s="603"/>
      <c r="BE512" s="603"/>
      <c r="BF512" s="603"/>
      <c r="BG512" s="603"/>
      <c r="BH512" s="603"/>
      <c r="BI512" s="603"/>
      <c r="BJ512" s="603"/>
      <c r="BK512" s="603"/>
      <c r="BL512" s="603"/>
      <c r="BM512" s="603"/>
      <c r="BN512" s="603"/>
      <c r="BO512" s="603"/>
      <c r="BP512" s="603"/>
      <c r="BQ512" s="603"/>
      <c r="BR512" s="603"/>
      <c r="BS512" s="603"/>
      <c r="BT512" s="603"/>
      <c r="BU512" s="603"/>
      <c r="BV512" s="603"/>
      <c r="BW512" s="604"/>
      <c r="BX512" s="613"/>
      <c r="BY512" s="613"/>
      <c r="BZ512" s="613"/>
      <c r="CA512" s="613"/>
      <c r="CB512" s="613"/>
      <c r="CC512" s="605"/>
      <c r="CD512" s="605"/>
      <c r="CE512" s="605"/>
      <c r="CF512" s="605"/>
      <c r="CG512" s="605"/>
      <c r="CH512" s="605"/>
      <c r="CI512" s="605"/>
      <c r="CJ512" s="605"/>
      <c r="CK512" s="605"/>
      <c r="CL512" s="605"/>
      <c r="CM512" s="605"/>
      <c r="CN512" s="605"/>
      <c r="CO512" s="606"/>
      <c r="CP512" s="606"/>
      <c r="CQ512" s="606"/>
      <c r="CR512" s="606"/>
      <c r="CS512" s="606"/>
      <c r="CT512" s="606"/>
      <c r="CU512" s="632"/>
      <c r="CV512" s="278"/>
      <c r="CW512" s="244"/>
      <c r="CX512" s="600"/>
      <c r="CY512" s="603"/>
      <c r="CZ512" s="603"/>
      <c r="DA512" s="603"/>
      <c r="DB512" s="603"/>
      <c r="DC512" s="603"/>
      <c r="DD512" s="603"/>
      <c r="DE512" s="603"/>
      <c r="DF512" s="603"/>
      <c r="DG512" s="603"/>
      <c r="DH512" s="603"/>
      <c r="DI512" s="603"/>
      <c r="DJ512" s="603"/>
      <c r="DK512" s="603"/>
      <c r="DL512" s="603"/>
      <c r="DM512" s="603"/>
      <c r="DN512" s="603"/>
      <c r="DO512" s="603"/>
      <c r="DP512" s="603"/>
      <c r="DQ512" s="603"/>
      <c r="DR512" s="603"/>
      <c r="DS512" s="603"/>
      <c r="DT512" s="603"/>
      <c r="DU512" s="603"/>
      <c r="DV512" s="604"/>
      <c r="DW512" s="613"/>
      <c r="DX512" s="613"/>
      <c r="DY512" s="613"/>
      <c r="DZ512" s="613"/>
      <c r="EA512" s="613"/>
      <c r="EB512" s="605"/>
      <c r="EC512" s="605"/>
      <c r="ED512" s="605"/>
      <c r="EE512" s="605"/>
      <c r="EF512" s="605"/>
      <c r="EG512" s="605"/>
      <c r="EH512" s="605"/>
      <c r="EI512" s="605"/>
      <c r="EJ512" s="605"/>
      <c r="EK512" s="605"/>
      <c r="EL512" s="605"/>
      <c r="EM512" s="605"/>
      <c r="EN512" s="606"/>
      <c r="EO512" s="606"/>
      <c r="EP512" s="606"/>
      <c r="EQ512" s="606"/>
      <c r="ER512" s="606"/>
      <c r="ES512" s="606"/>
      <c r="ET512" s="632"/>
      <c r="EU512" s="600"/>
      <c r="EV512" s="603"/>
      <c r="EW512" s="603"/>
      <c r="EX512" s="603"/>
      <c r="EY512" s="603"/>
      <c r="EZ512" s="603"/>
      <c r="FA512" s="603"/>
      <c r="FB512" s="603"/>
      <c r="FC512" s="603"/>
      <c r="FD512" s="603"/>
      <c r="FE512" s="603"/>
      <c r="FF512" s="603"/>
      <c r="FG512" s="603"/>
      <c r="FH512" s="603"/>
      <c r="FI512" s="603"/>
      <c r="FJ512" s="603"/>
      <c r="FK512" s="603"/>
      <c r="FL512" s="603"/>
      <c r="FM512" s="603"/>
      <c r="FN512" s="603"/>
      <c r="FO512" s="603"/>
      <c r="FP512" s="603"/>
      <c r="FQ512" s="603"/>
      <c r="FR512" s="603"/>
      <c r="FS512" s="604"/>
      <c r="FT512" s="613"/>
      <c r="FU512" s="613"/>
      <c r="FV512" s="613"/>
      <c r="FW512" s="613"/>
      <c r="FX512" s="613"/>
      <c r="FY512" s="605"/>
      <c r="FZ512" s="605"/>
      <c r="GA512" s="605"/>
      <c r="GB512" s="605"/>
      <c r="GC512" s="605"/>
      <c r="GD512" s="605"/>
      <c r="GE512" s="605"/>
      <c r="GF512" s="605"/>
      <c r="GG512" s="605"/>
      <c r="GH512" s="605"/>
      <c r="GI512" s="605"/>
      <c r="GJ512" s="605"/>
      <c r="GK512" s="606"/>
      <c r="GL512" s="606"/>
      <c r="GM512" s="606"/>
      <c r="GN512" s="606"/>
      <c r="GO512" s="606"/>
      <c r="GP512" s="606"/>
      <c r="GQ512" s="632"/>
      <c r="GR512" s="6"/>
    </row>
    <row r="513" spans="1:200" ht="5.25" customHeight="1" x14ac:dyDescent="0.25">
      <c r="A513" s="244"/>
      <c r="B513" s="177"/>
      <c r="C513" s="279"/>
      <c r="D513" s="280"/>
      <c r="E513" s="280"/>
      <c r="F513" s="280"/>
      <c r="G513" s="280"/>
      <c r="H513" s="280"/>
      <c r="I513" s="280"/>
      <c r="J513" s="280"/>
      <c r="K513" s="280"/>
      <c r="L513" s="280"/>
      <c r="M513" s="280"/>
      <c r="N513" s="280"/>
      <c r="O513" s="280"/>
      <c r="P513" s="6"/>
      <c r="Q513" s="281"/>
      <c r="R513" s="281"/>
      <c r="S513" s="281"/>
      <c r="T513" s="281"/>
      <c r="U513" s="281"/>
      <c r="V513" s="282"/>
      <c r="W513" s="282"/>
      <c r="X513" s="282"/>
      <c r="Y513" s="282"/>
      <c r="Z513" s="15"/>
      <c r="AA513" s="1145" t="str">
        <f>IF(Portada!$A$1="www.fly-logics.com","TOTAL 2do
SEMESTRE",0)</f>
        <v>TOTAL 2do
SEMESTRE</v>
      </c>
      <c r="AB513" s="1145"/>
      <c r="AC513" s="1145"/>
      <c r="AD513" s="1145"/>
      <c r="AE513" s="1145"/>
      <c r="AF513" s="1147" t="str">
        <f t="shared" ref="AF513" si="696">IF(SUM(AF495:AI512)=0," ",SUM(AF495:AI512))</f>
        <v xml:space="preserve"> </v>
      </c>
      <c r="AG513" s="1147"/>
      <c r="AH513" s="1147"/>
      <c r="AI513" s="1147"/>
      <c r="AJ513" s="1147" t="str">
        <f t="shared" ref="AJ513" si="697">IF(SUM(AJ495:AM512)=0," ",SUM(AJ495:AM512))</f>
        <v xml:space="preserve"> </v>
      </c>
      <c r="AK513" s="1147"/>
      <c r="AL513" s="1147"/>
      <c r="AM513" s="1147"/>
      <c r="AN513" s="1147" t="str">
        <f t="shared" ref="AN513" si="698">IF(SUM(AN495:AQ512)=0," ",SUM(AN495:AQ512))</f>
        <v xml:space="preserve"> </v>
      </c>
      <c r="AO513" s="1147"/>
      <c r="AP513" s="1147"/>
      <c r="AQ513" s="1147"/>
      <c r="AR513" s="1151" t="str">
        <f t="shared" ref="AR513" si="699">IF(SUM(AR495:AT512)=0," ",SUM(AR495:AT512))</f>
        <v xml:space="preserve"> </v>
      </c>
      <c r="AS513" s="1151"/>
      <c r="AT513" s="1151"/>
      <c r="AU513" s="1151" t="str">
        <f t="shared" ref="AU513" si="700">IF(SUM(AU495:AW512)=0," ",SUM(AU495:AW512))</f>
        <v xml:space="preserve"> </v>
      </c>
      <c r="AV513" s="1151"/>
      <c r="AW513" s="1151"/>
      <c r="AX513" s="632"/>
      <c r="AY513" s="177"/>
      <c r="AZ513" s="279"/>
      <c r="BA513" s="280"/>
      <c r="BB513" s="280"/>
      <c r="BC513" s="280"/>
      <c r="BD513" s="280"/>
      <c r="BE513" s="280"/>
      <c r="BF513" s="280"/>
      <c r="BG513" s="280"/>
      <c r="BH513" s="280"/>
      <c r="BI513" s="280"/>
      <c r="BJ513" s="280"/>
      <c r="BK513" s="280"/>
      <c r="BL513" s="280"/>
      <c r="BM513" s="6"/>
      <c r="BN513" s="281"/>
      <c r="BO513" s="281"/>
      <c r="BP513" s="281"/>
      <c r="BQ513" s="281"/>
      <c r="BR513" s="281"/>
      <c r="BS513" s="282"/>
      <c r="BT513" s="282"/>
      <c r="BU513" s="282"/>
      <c r="BV513" s="282"/>
      <c r="BW513" s="15"/>
      <c r="BX513" s="1145" t="str">
        <f>IF(Portada!$A$1="www.fly-logics.com","TOTAL 2do
SEMESTRE",0)</f>
        <v>TOTAL 2do
SEMESTRE</v>
      </c>
      <c r="BY513" s="1145"/>
      <c r="BZ513" s="1145"/>
      <c r="CA513" s="1145"/>
      <c r="CB513" s="1145"/>
      <c r="CC513" s="1147" t="str">
        <f t="shared" ref="CC513" si="701">IF(SUM(CC495:CF512)=0," ",SUM(CC495:CF512))</f>
        <v xml:space="preserve"> </v>
      </c>
      <c r="CD513" s="1147"/>
      <c r="CE513" s="1147"/>
      <c r="CF513" s="1147"/>
      <c r="CG513" s="1147" t="str">
        <f t="shared" ref="CG513" si="702">IF(SUM(CG495:CJ512)=0," ",SUM(CG495:CJ512))</f>
        <v xml:space="preserve"> </v>
      </c>
      <c r="CH513" s="1147"/>
      <c r="CI513" s="1147"/>
      <c r="CJ513" s="1147"/>
      <c r="CK513" s="1147" t="str">
        <f t="shared" ref="CK513" si="703">IF(SUM(CK495:CN512)=0," ",SUM(CK495:CN512))</f>
        <v xml:space="preserve"> </v>
      </c>
      <c r="CL513" s="1147"/>
      <c r="CM513" s="1147"/>
      <c r="CN513" s="1147"/>
      <c r="CO513" s="1151" t="str">
        <f t="shared" ref="CO513" si="704">IF(SUM(CO495:CQ512)=0," ",SUM(CO495:CQ512))</f>
        <v xml:space="preserve"> </v>
      </c>
      <c r="CP513" s="1151"/>
      <c r="CQ513" s="1151"/>
      <c r="CR513" s="1151" t="str">
        <f t="shared" ref="CR513" si="705">IF(SUM(CR495:CT512)=0," ",SUM(CR495:CT512))</f>
        <v xml:space="preserve"> </v>
      </c>
      <c r="CS513" s="1151"/>
      <c r="CT513" s="1151"/>
      <c r="CU513" s="632"/>
      <c r="CV513" s="283"/>
      <c r="CW513" s="244"/>
      <c r="CX513" s="177"/>
      <c r="CY513" s="279"/>
      <c r="CZ513" s="280"/>
      <c r="DA513" s="280"/>
      <c r="DB513" s="280"/>
      <c r="DC513" s="280"/>
      <c r="DD513" s="280"/>
      <c r="DE513" s="280"/>
      <c r="DF513" s="280"/>
      <c r="DG513" s="280"/>
      <c r="DH513" s="280"/>
      <c r="DI513" s="280"/>
      <c r="DJ513" s="280"/>
      <c r="DK513" s="280"/>
      <c r="DL513" s="6"/>
      <c r="DM513" s="281"/>
      <c r="DN513" s="281"/>
      <c r="DO513" s="281"/>
      <c r="DP513" s="281"/>
      <c r="DQ513" s="281"/>
      <c r="DR513" s="282"/>
      <c r="DS513" s="282"/>
      <c r="DT513" s="282"/>
      <c r="DU513" s="282"/>
      <c r="DV513" s="15"/>
      <c r="DW513" s="1145" t="str">
        <f>IF(Portada!$A$1="www.fly-logics.com","TOTAL 2do
SEMESTRE",0)</f>
        <v>TOTAL 2do
SEMESTRE</v>
      </c>
      <c r="DX513" s="1145"/>
      <c r="DY513" s="1145"/>
      <c r="DZ513" s="1145"/>
      <c r="EA513" s="1145"/>
      <c r="EB513" s="1147" t="str">
        <f t="shared" ref="EB513" si="706">IF(SUM(EB495:EE512)=0," ",SUM(EB495:EE512))</f>
        <v xml:space="preserve"> </v>
      </c>
      <c r="EC513" s="1147"/>
      <c r="ED513" s="1147"/>
      <c r="EE513" s="1147"/>
      <c r="EF513" s="1147" t="str">
        <f t="shared" ref="EF513" si="707">IF(SUM(EF495:EI512)=0," ",SUM(EF495:EI512))</f>
        <v xml:space="preserve"> </v>
      </c>
      <c r="EG513" s="1147"/>
      <c r="EH513" s="1147"/>
      <c r="EI513" s="1147"/>
      <c r="EJ513" s="1147" t="str">
        <f t="shared" ref="EJ513" si="708">IF(SUM(EJ495:EM512)=0," ",SUM(EJ495:EM512))</f>
        <v xml:space="preserve"> </v>
      </c>
      <c r="EK513" s="1147"/>
      <c r="EL513" s="1147"/>
      <c r="EM513" s="1147"/>
      <c r="EN513" s="1151" t="str">
        <f t="shared" ref="EN513" si="709">IF(SUM(EN495:EP512)=0," ",SUM(EN495:EP512))</f>
        <v xml:space="preserve"> </v>
      </c>
      <c r="EO513" s="1151"/>
      <c r="EP513" s="1151"/>
      <c r="EQ513" s="1151" t="str">
        <f t="shared" ref="EQ513" si="710">IF(SUM(EQ495:ES512)=0," ",SUM(EQ495:ES512))</f>
        <v xml:space="preserve"> </v>
      </c>
      <c r="ER513" s="1151"/>
      <c r="ES513" s="1151"/>
      <c r="ET513" s="632"/>
      <c r="EU513" s="177"/>
      <c r="EV513" s="279"/>
      <c r="EW513" s="280"/>
      <c r="EX513" s="280"/>
      <c r="EY513" s="280"/>
      <c r="EZ513" s="280"/>
      <c r="FA513" s="280"/>
      <c r="FB513" s="280"/>
      <c r="FC513" s="280"/>
      <c r="FD513" s="280"/>
      <c r="FE513" s="280"/>
      <c r="FF513" s="280"/>
      <c r="FG513" s="280"/>
      <c r="FH513" s="280"/>
      <c r="FI513" s="6"/>
      <c r="FJ513" s="281"/>
      <c r="FK513" s="281"/>
      <c r="FL513" s="281"/>
      <c r="FM513" s="281"/>
      <c r="FN513" s="281"/>
      <c r="FO513" s="282"/>
      <c r="FP513" s="282"/>
      <c r="FQ513" s="282"/>
      <c r="FR513" s="282"/>
      <c r="FS513" s="15"/>
      <c r="FT513" s="1145" t="str">
        <f>IF(Portada!$A$1="www.fly-logics.com","TOTAL 2do
SEMESTRE",0)</f>
        <v>TOTAL 2do
SEMESTRE</v>
      </c>
      <c r="FU513" s="1145"/>
      <c r="FV513" s="1145"/>
      <c r="FW513" s="1145"/>
      <c r="FX513" s="1145"/>
      <c r="FY513" s="1147" t="str">
        <f t="shared" ref="FY513" si="711">IF(SUM(FY495:GB512)=0," ",SUM(FY495:GB512))</f>
        <v xml:space="preserve"> </v>
      </c>
      <c r="FZ513" s="1147"/>
      <c r="GA513" s="1147"/>
      <c r="GB513" s="1147"/>
      <c r="GC513" s="1147" t="str">
        <f t="shared" ref="GC513" si="712">IF(SUM(GC495:GF512)=0," ",SUM(GC495:GF512))</f>
        <v xml:space="preserve"> </v>
      </c>
      <c r="GD513" s="1147"/>
      <c r="GE513" s="1147"/>
      <c r="GF513" s="1147"/>
      <c r="GG513" s="1147" t="str">
        <f t="shared" ref="GG513" si="713">IF(SUM(GG495:GJ512)=0," ",SUM(GG495:GJ512))</f>
        <v xml:space="preserve"> </v>
      </c>
      <c r="GH513" s="1147"/>
      <c r="GI513" s="1147"/>
      <c r="GJ513" s="1147"/>
      <c r="GK513" s="1151" t="str">
        <f t="shared" ref="GK513" si="714">IF(SUM(GK495:GM512)=0," ",SUM(GK495:GM512))</f>
        <v xml:space="preserve"> </v>
      </c>
      <c r="GL513" s="1151"/>
      <c r="GM513" s="1151"/>
      <c r="GN513" s="1151" t="str">
        <f t="shared" ref="GN513" si="715">IF(SUM(GN495:GP512)=0," ",SUM(GN495:GP512))</f>
        <v xml:space="preserve"> </v>
      </c>
      <c r="GO513" s="1151"/>
      <c r="GP513" s="1151"/>
      <c r="GQ513" s="632"/>
      <c r="GR513" s="6"/>
    </row>
    <row r="514" spans="1:200" ht="8.85" customHeight="1" x14ac:dyDescent="0.25">
      <c r="A514" s="244"/>
      <c r="B514" s="177"/>
      <c r="C514" s="1183" t="str">
        <f>IF(Portada!$A$1="www.fly-logics.com","INSTRUCTOR DE VUELO",0)</f>
        <v>INSTRUCTOR DE VUELO</v>
      </c>
      <c r="D514" s="1183"/>
      <c r="E514" s="1183"/>
      <c r="F514" s="1183"/>
      <c r="G514" s="1183"/>
      <c r="H514" s="1183"/>
      <c r="I514" s="1183"/>
      <c r="J514" s="1183"/>
      <c r="K514" s="1183"/>
      <c r="L514" s="1183"/>
      <c r="M514" s="1183"/>
      <c r="N514" s="1183"/>
      <c r="O514" s="1183"/>
      <c r="P514" s="6"/>
      <c r="Q514" s="626" t="str">
        <f>IF(Portada!$A$1="www.fly-logics.com","Nº VUELOS",0)</f>
        <v>Nº VUELOS</v>
      </c>
      <c r="R514" s="626"/>
      <c r="S514" s="626"/>
      <c r="T514" s="626"/>
      <c r="U514" s="627"/>
      <c r="V514" s="1134" t="str">
        <f>IF(COUNTIFS(Bitácora!$AB$5:$AB$1036129,"&gt;0",Bitácora!$D$5:$D$1036129,F473,Bitácora!$AN$5:$AN$1036129,V473,Bitácora!$E$5:$E$1036129,L473)=0," ",COUNTIFS(Bitácora!$AB$5:$AB$1036129,"&gt;0",Bitácora!$D$5:$D$1036129,F473,Bitácora!$AN$5:$AN$1036129,V473,Bitácora!$E$5:$E$1036129,L473))</f>
        <v xml:space="preserve"> </v>
      </c>
      <c r="W514" s="1135"/>
      <c r="X514" s="1135"/>
      <c r="Y514" s="1135"/>
      <c r="Z514" s="15"/>
      <c r="AA514" s="1145"/>
      <c r="AB514" s="1145"/>
      <c r="AC514" s="1145"/>
      <c r="AD514" s="1145"/>
      <c r="AE514" s="1145"/>
      <c r="AF514" s="1147"/>
      <c r="AG514" s="1147"/>
      <c r="AH514" s="1147"/>
      <c r="AI514" s="1147"/>
      <c r="AJ514" s="1147"/>
      <c r="AK514" s="1147"/>
      <c r="AL514" s="1147"/>
      <c r="AM514" s="1147"/>
      <c r="AN514" s="1147"/>
      <c r="AO514" s="1147"/>
      <c r="AP514" s="1147"/>
      <c r="AQ514" s="1147"/>
      <c r="AR514" s="1151"/>
      <c r="AS514" s="1151"/>
      <c r="AT514" s="1151"/>
      <c r="AU514" s="1151"/>
      <c r="AV514" s="1151"/>
      <c r="AW514" s="1151"/>
      <c r="AX514" s="632"/>
      <c r="AY514" s="177"/>
      <c r="AZ514" s="1183" t="str">
        <f>IF(Portada!$A$1="www.fly-logics.com","INSTRUCTOR DE VUELO",0)</f>
        <v>INSTRUCTOR DE VUELO</v>
      </c>
      <c r="BA514" s="1183"/>
      <c r="BB514" s="1183"/>
      <c r="BC514" s="1183"/>
      <c r="BD514" s="1183"/>
      <c r="BE514" s="1183"/>
      <c r="BF514" s="1183"/>
      <c r="BG514" s="1183"/>
      <c r="BH514" s="1183"/>
      <c r="BI514" s="1183"/>
      <c r="BJ514" s="1183"/>
      <c r="BK514" s="1183"/>
      <c r="BL514" s="1183"/>
      <c r="BM514" s="6"/>
      <c r="BN514" s="626" t="str">
        <f>IF(Portada!$A$1="www.fly-logics.com","Nº VUELOS",0)</f>
        <v>Nº VUELOS</v>
      </c>
      <c r="BO514" s="626"/>
      <c r="BP514" s="626"/>
      <c r="BQ514" s="626"/>
      <c r="BR514" s="627"/>
      <c r="BS514" s="1134" t="str">
        <f>IF(COUNTIFS(Bitácora!$AB$5:$AB$1036129,"&gt;0",Bitácora!$D$5:$D$1036129,BC473,Bitácora!$AN$5:$AN$1036129,BS473,Bitácora!$E$5:$E$1036129,BI473)=0," ",COUNTIFS(Bitácora!$AB$5:$AB$1036129,"&gt;0",Bitácora!$D$5:$D$1036129,BC473,Bitácora!$AN$5:$AN$1036129,BS473,Bitácora!$E$5:$E$1036129,BI473))</f>
        <v xml:space="preserve"> </v>
      </c>
      <c r="BT514" s="1135"/>
      <c r="BU514" s="1135"/>
      <c r="BV514" s="1135"/>
      <c r="BW514" s="15"/>
      <c r="BX514" s="1145"/>
      <c r="BY514" s="1145"/>
      <c r="BZ514" s="1145"/>
      <c r="CA514" s="1145"/>
      <c r="CB514" s="1145"/>
      <c r="CC514" s="1147"/>
      <c r="CD514" s="1147"/>
      <c r="CE514" s="1147"/>
      <c r="CF514" s="1147"/>
      <c r="CG514" s="1147"/>
      <c r="CH514" s="1147"/>
      <c r="CI514" s="1147"/>
      <c r="CJ514" s="1147"/>
      <c r="CK514" s="1147"/>
      <c r="CL514" s="1147"/>
      <c r="CM514" s="1147"/>
      <c r="CN514" s="1147"/>
      <c r="CO514" s="1151"/>
      <c r="CP514" s="1151"/>
      <c r="CQ514" s="1151"/>
      <c r="CR514" s="1151"/>
      <c r="CS514" s="1151"/>
      <c r="CT514" s="1151"/>
      <c r="CU514" s="632"/>
      <c r="CV514" s="283"/>
      <c r="CW514" s="244"/>
      <c r="CX514" s="177"/>
      <c r="CY514" s="1183" t="str">
        <f>IF(Portada!$A$1="www.fly-logics.com","INSTRUCTOR DE VUELO",0)</f>
        <v>INSTRUCTOR DE VUELO</v>
      </c>
      <c r="CZ514" s="1183"/>
      <c r="DA514" s="1183"/>
      <c r="DB514" s="1183"/>
      <c r="DC514" s="1183"/>
      <c r="DD514" s="1183"/>
      <c r="DE514" s="1183"/>
      <c r="DF514" s="1183"/>
      <c r="DG514" s="1183"/>
      <c r="DH514" s="1183"/>
      <c r="DI514" s="1183"/>
      <c r="DJ514" s="1183"/>
      <c r="DK514" s="1183"/>
      <c r="DL514" s="6"/>
      <c r="DM514" s="626" t="str">
        <f>IF(Portada!$A$1="www.fly-logics.com","Nº VUELOS",0)</f>
        <v>Nº VUELOS</v>
      </c>
      <c r="DN514" s="626"/>
      <c r="DO514" s="626"/>
      <c r="DP514" s="626"/>
      <c r="DQ514" s="627"/>
      <c r="DR514" s="1134" t="str">
        <f>IF(COUNTIFS(Bitácora!$AB$5:$AB$1036129,"&gt;0",Bitácora!$D$5:$D$1036129,DB473,Bitácora!$AN$5:$AN$1036129,DR473,Bitácora!$E$5:$E$1036129,DH473)=0," ",COUNTIFS(Bitácora!$AB$5:$AB$1036129,"&gt;0",Bitácora!$D$5:$D$1036129,DB473,Bitácora!$AN$5:$AN$1036129,DR473,Bitácora!$E$5:$E$1036129,DH473))</f>
        <v xml:space="preserve"> </v>
      </c>
      <c r="DS514" s="1135"/>
      <c r="DT514" s="1135"/>
      <c r="DU514" s="1135"/>
      <c r="DV514" s="15"/>
      <c r="DW514" s="1145"/>
      <c r="DX514" s="1145"/>
      <c r="DY514" s="1145"/>
      <c r="DZ514" s="1145"/>
      <c r="EA514" s="1145"/>
      <c r="EB514" s="1147"/>
      <c r="EC514" s="1147"/>
      <c r="ED514" s="1147"/>
      <c r="EE514" s="1147"/>
      <c r="EF514" s="1147"/>
      <c r="EG514" s="1147"/>
      <c r="EH514" s="1147"/>
      <c r="EI514" s="1147"/>
      <c r="EJ514" s="1147"/>
      <c r="EK514" s="1147"/>
      <c r="EL514" s="1147"/>
      <c r="EM514" s="1147"/>
      <c r="EN514" s="1151"/>
      <c r="EO514" s="1151"/>
      <c r="EP514" s="1151"/>
      <c r="EQ514" s="1151"/>
      <c r="ER514" s="1151"/>
      <c r="ES514" s="1151"/>
      <c r="ET514" s="632"/>
      <c r="EU514" s="177"/>
      <c r="EV514" s="1183" t="str">
        <f>IF(Portada!$A$1="www.fly-logics.com","INSTRUCTOR DE VUELO",0)</f>
        <v>INSTRUCTOR DE VUELO</v>
      </c>
      <c r="EW514" s="1183"/>
      <c r="EX514" s="1183"/>
      <c r="EY514" s="1183"/>
      <c r="EZ514" s="1183"/>
      <c r="FA514" s="1183"/>
      <c r="FB514" s="1183"/>
      <c r="FC514" s="1183"/>
      <c r="FD514" s="1183"/>
      <c r="FE514" s="1183"/>
      <c r="FF514" s="1183"/>
      <c r="FG514" s="1183"/>
      <c r="FH514" s="1183"/>
      <c r="FI514" s="6"/>
      <c r="FJ514" s="626" t="str">
        <f>IF(Portada!$A$1="www.fly-logics.com","Nº VUELOS",0)</f>
        <v>Nº VUELOS</v>
      </c>
      <c r="FK514" s="626"/>
      <c r="FL514" s="626"/>
      <c r="FM514" s="626"/>
      <c r="FN514" s="627"/>
      <c r="FO514" s="1134" t="str">
        <f>IF(COUNTIFS(Bitácora!$AB$5:$AB$1036129,"&gt;0",Bitácora!$D$5:$D$1036129,EY473,Bitácora!$AN$5:$AN$1036129,FO473,Bitácora!$E$5:$E$1036129,FE473)=0," ",COUNTIFS(Bitácora!$AB$5:$AB$1036129,"&gt;0",Bitácora!$D$5:$D$1036129,EY473,Bitácora!$AN$5:$AN$1036129,FO473,Bitácora!$E$5:$E$1036129,FE473))</f>
        <v xml:space="preserve"> </v>
      </c>
      <c r="FP514" s="1135"/>
      <c r="FQ514" s="1135"/>
      <c r="FR514" s="1135"/>
      <c r="FS514" s="15"/>
      <c r="FT514" s="1145"/>
      <c r="FU514" s="1145"/>
      <c r="FV514" s="1145"/>
      <c r="FW514" s="1145"/>
      <c r="FX514" s="1145"/>
      <c r="FY514" s="1147"/>
      <c r="FZ514" s="1147"/>
      <c r="GA514" s="1147"/>
      <c r="GB514" s="1147"/>
      <c r="GC514" s="1147"/>
      <c r="GD514" s="1147"/>
      <c r="GE514" s="1147"/>
      <c r="GF514" s="1147"/>
      <c r="GG514" s="1147"/>
      <c r="GH514" s="1147"/>
      <c r="GI514" s="1147"/>
      <c r="GJ514" s="1147"/>
      <c r="GK514" s="1151"/>
      <c r="GL514" s="1151"/>
      <c r="GM514" s="1151"/>
      <c r="GN514" s="1151"/>
      <c r="GO514" s="1151"/>
      <c r="GP514" s="1151"/>
      <c r="GQ514" s="632"/>
      <c r="GR514" s="6"/>
    </row>
    <row r="515" spans="1:200" ht="8.85" customHeight="1" x14ac:dyDescent="0.25">
      <c r="A515" s="244"/>
      <c r="B515" s="177"/>
      <c r="C515" s="1183"/>
      <c r="D515" s="1183"/>
      <c r="E515" s="1183"/>
      <c r="F515" s="1183"/>
      <c r="G515" s="1183"/>
      <c r="H515" s="1183"/>
      <c r="I515" s="1183"/>
      <c r="J515" s="1183"/>
      <c r="K515" s="1183"/>
      <c r="L515" s="1183"/>
      <c r="M515" s="1183"/>
      <c r="N515" s="1183"/>
      <c r="O515" s="1183"/>
      <c r="P515" s="6"/>
      <c r="Q515" s="626"/>
      <c r="R515" s="626"/>
      <c r="S515" s="626"/>
      <c r="T515" s="626"/>
      <c r="U515" s="627"/>
      <c r="V515" s="1134"/>
      <c r="W515" s="1135"/>
      <c r="X515" s="1135"/>
      <c r="Y515" s="1135"/>
      <c r="Z515" s="15"/>
      <c r="AA515" s="1145"/>
      <c r="AB515" s="1145"/>
      <c r="AC515" s="1145"/>
      <c r="AD515" s="1145"/>
      <c r="AE515" s="1145"/>
      <c r="AF515" s="1147"/>
      <c r="AG515" s="1147"/>
      <c r="AH515" s="1147"/>
      <c r="AI515" s="1147"/>
      <c r="AJ515" s="1147"/>
      <c r="AK515" s="1147"/>
      <c r="AL515" s="1147"/>
      <c r="AM515" s="1147"/>
      <c r="AN515" s="1147"/>
      <c r="AO515" s="1147"/>
      <c r="AP515" s="1147"/>
      <c r="AQ515" s="1147"/>
      <c r="AR515" s="1151"/>
      <c r="AS515" s="1151"/>
      <c r="AT515" s="1151"/>
      <c r="AU515" s="1151"/>
      <c r="AV515" s="1151"/>
      <c r="AW515" s="1151"/>
      <c r="AX515" s="632"/>
      <c r="AY515" s="177"/>
      <c r="AZ515" s="1183"/>
      <c r="BA515" s="1183"/>
      <c r="BB515" s="1183"/>
      <c r="BC515" s="1183"/>
      <c r="BD515" s="1183"/>
      <c r="BE515" s="1183"/>
      <c r="BF515" s="1183"/>
      <c r="BG515" s="1183"/>
      <c r="BH515" s="1183"/>
      <c r="BI515" s="1183"/>
      <c r="BJ515" s="1183"/>
      <c r="BK515" s="1183"/>
      <c r="BL515" s="1183"/>
      <c r="BM515" s="6"/>
      <c r="BN515" s="626"/>
      <c r="BO515" s="626"/>
      <c r="BP515" s="626"/>
      <c r="BQ515" s="626"/>
      <c r="BR515" s="627"/>
      <c r="BS515" s="1134"/>
      <c r="BT515" s="1135"/>
      <c r="BU515" s="1135"/>
      <c r="BV515" s="1135"/>
      <c r="BW515" s="15"/>
      <c r="BX515" s="1145"/>
      <c r="BY515" s="1145"/>
      <c r="BZ515" s="1145"/>
      <c r="CA515" s="1145"/>
      <c r="CB515" s="1145"/>
      <c r="CC515" s="1147"/>
      <c r="CD515" s="1147"/>
      <c r="CE515" s="1147"/>
      <c r="CF515" s="1147"/>
      <c r="CG515" s="1147"/>
      <c r="CH515" s="1147"/>
      <c r="CI515" s="1147"/>
      <c r="CJ515" s="1147"/>
      <c r="CK515" s="1147"/>
      <c r="CL515" s="1147"/>
      <c r="CM515" s="1147"/>
      <c r="CN515" s="1147"/>
      <c r="CO515" s="1151"/>
      <c r="CP515" s="1151"/>
      <c r="CQ515" s="1151"/>
      <c r="CR515" s="1151"/>
      <c r="CS515" s="1151"/>
      <c r="CT515" s="1151"/>
      <c r="CU515" s="632"/>
      <c r="CV515" s="283"/>
      <c r="CW515" s="244"/>
      <c r="CX515" s="177"/>
      <c r="CY515" s="1183"/>
      <c r="CZ515" s="1183"/>
      <c r="DA515" s="1183"/>
      <c r="DB515" s="1183"/>
      <c r="DC515" s="1183"/>
      <c r="DD515" s="1183"/>
      <c r="DE515" s="1183"/>
      <c r="DF515" s="1183"/>
      <c r="DG515" s="1183"/>
      <c r="DH515" s="1183"/>
      <c r="DI515" s="1183"/>
      <c r="DJ515" s="1183"/>
      <c r="DK515" s="1183"/>
      <c r="DL515" s="6"/>
      <c r="DM515" s="626"/>
      <c r="DN515" s="626"/>
      <c r="DO515" s="626"/>
      <c r="DP515" s="626"/>
      <c r="DQ515" s="627"/>
      <c r="DR515" s="1134"/>
      <c r="DS515" s="1135"/>
      <c r="DT515" s="1135"/>
      <c r="DU515" s="1135"/>
      <c r="DV515" s="15"/>
      <c r="DW515" s="1145"/>
      <c r="DX515" s="1145"/>
      <c r="DY515" s="1145"/>
      <c r="DZ515" s="1145"/>
      <c r="EA515" s="1145"/>
      <c r="EB515" s="1147"/>
      <c r="EC515" s="1147"/>
      <c r="ED515" s="1147"/>
      <c r="EE515" s="1147"/>
      <c r="EF515" s="1147"/>
      <c r="EG515" s="1147"/>
      <c r="EH515" s="1147"/>
      <c r="EI515" s="1147"/>
      <c r="EJ515" s="1147"/>
      <c r="EK515" s="1147"/>
      <c r="EL515" s="1147"/>
      <c r="EM515" s="1147"/>
      <c r="EN515" s="1151"/>
      <c r="EO515" s="1151"/>
      <c r="EP515" s="1151"/>
      <c r="EQ515" s="1151"/>
      <c r="ER515" s="1151"/>
      <c r="ES515" s="1151"/>
      <c r="ET515" s="632"/>
      <c r="EU515" s="177"/>
      <c r="EV515" s="1183"/>
      <c r="EW515" s="1183"/>
      <c r="EX515" s="1183"/>
      <c r="EY515" s="1183"/>
      <c r="EZ515" s="1183"/>
      <c r="FA515" s="1183"/>
      <c r="FB515" s="1183"/>
      <c r="FC515" s="1183"/>
      <c r="FD515" s="1183"/>
      <c r="FE515" s="1183"/>
      <c r="FF515" s="1183"/>
      <c r="FG515" s="1183"/>
      <c r="FH515" s="1183"/>
      <c r="FI515" s="6"/>
      <c r="FJ515" s="626"/>
      <c r="FK515" s="626"/>
      <c r="FL515" s="626"/>
      <c r="FM515" s="626"/>
      <c r="FN515" s="627"/>
      <c r="FO515" s="1134"/>
      <c r="FP515" s="1135"/>
      <c r="FQ515" s="1135"/>
      <c r="FR515" s="1135"/>
      <c r="FS515" s="15"/>
      <c r="FT515" s="1145"/>
      <c r="FU515" s="1145"/>
      <c r="FV515" s="1145"/>
      <c r="FW515" s="1145"/>
      <c r="FX515" s="1145"/>
      <c r="FY515" s="1147"/>
      <c r="FZ515" s="1147"/>
      <c r="GA515" s="1147"/>
      <c r="GB515" s="1147"/>
      <c r="GC515" s="1147"/>
      <c r="GD515" s="1147"/>
      <c r="GE515" s="1147"/>
      <c r="GF515" s="1147"/>
      <c r="GG515" s="1147"/>
      <c r="GH515" s="1147"/>
      <c r="GI515" s="1147"/>
      <c r="GJ515" s="1147"/>
      <c r="GK515" s="1151"/>
      <c r="GL515" s="1151"/>
      <c r="GM515" s="1151"/>
      <c r="GN515" s="1151"/>
      <c r="GO515" s="1151"/>
      <c r="GP515" s="1151"/>
      <c r="GQ515" s="632"/>
      <c r="GR515" s="6"/>
    </row>
    <row r="516" spans="1:200" ht="5.25" customHeight="1" x14ac:dyDescent="0.25">
      <c r="A516" s="244"/>
      <c r="B516" s="177"/>
      <c r="C516" s="625"/>
      <c r="D516" s="625"/>
      <c r="E516" s="625"/>
      <c r="F516" s="625"/>
      <c r="G516" s="625"/>
      <c r="H516" s="625"/>
      <c r="I516" s="625"/>
      <c r="J516" s="625"/>
      <c r="K516" s="625"/>
      <c r="L516" s="625"/>
      <c r="M516" s="625"/>
      <c r="N516" s="625"/>
      <c r="O516" s="625"/>
      <c r="P516" s="625"/>
      <c r="Q516" s="625"/>
      <c r="R516" s="625"/>
      <c r="S516" s="625"/>
      <c r="T516" s="625"/>
      <c r="U516" s="625"/>
      <c r="V516" s="625"/>
      <c r="W516" s="625"/>
      <c r="X516" s="625"/>
      <c r="Y516" s="625"/>
      <c r="Z516" s="15"/>
      <c r="AA516" s="1145"/>
      <c r="AB516" s="1145"/>
      <c r="AC516" s="1145"/>
      <c r="AD516" s="1145"/>
      <c r="AE516" s="1145"/>
      <c r="AF516" s="1147"/>
      <c r="AG516" s="1147"/>
      <c r="AH516" s="1147"/>
      <c r="AI516" s="1147"/>
      <c r="AJ516" s="1147"/>
      <c r="AK516" s="1147"/>
      <c r="AL516" s="1147"/>
      <c r="AM516" s="1147"/>
      <c r="AN516" s="1147"/>
      <c r="AO516" s="1147"/>
      <c r="AP516" s="1147"/>
      <c r="AQ516" s="1147"/>
      <c r="AR516" s="1151"/>
      <c r="AS516" s="1151"/>
      <c r="AT516" s="1151"/>
      <c r="AU516" s="1151"/>
      <c r="AV516" s="1151"/>
      <c r="AW516" s="1151"/>
      <c r="AX516" s="632"/>
      <c r="AY516" s="177"/>
      <c r="AZ516" s="625"/>
      <c r="BA516" s="625"/>
      <c r="BB516" s="625"/>
      <c r="BC516" s="625"/>
      <c r="BD516" s="625"/>
      <c r="BE516" s="625"/>
      <c r="BF516" s="625"/>
      <c r="BG516" s="625"/>
      <c r="BH516" s="625"/>
      <c r="BI516" s="625"/>
      <c r="BJ516" s="625"/>
      <c r="BK516" s="625"/>
      <c r="BL516" s="625"/>
      <c r="BM516" s="625"/>
      <c r="BN516" s="625"/>
      <c r="BO516" s="625"/>
      <c r="BP516" s="625"/>
      <c r="BQ516" s="625"/>
      <c r="BR516" s="625"/>
      <c r="BS516" s="625"/>
      <c r="BT516" s="625"/>
      <c r="BU516" s="625"/>
      <c r="BV516" s="625"/>
      <c r="BW516" s="15"/>
      <c r="BX516" s="1145"/>
      <c r="BY516" s="1145"/>
      <c r="BZ516" s="1145"/>
      <c r="CA516" s="1145"/>
      <c r="CB516" s="1145"/>
      <c r="CC516" s="1147"/>
      <c r="CD516" s="1147"/>
      <c r="CE516" s="1147"/>
      <c r="CF516" s="1147"/>
      <c r="CG516" s="1147"/>
      <c r="CH516" s="1147"/>
      <c r="CI516" s="1147"/>
      <c r="CJ516" s="1147"/>
      <c r="CK516" s="1147"/>
      <c r="CL516" s="1147"/>
      <c r="CM516" s="1147"/>
      <c r="CN516" s="1147"/>
      <c r="CO516" s="1151"/>
      <c r="CP516" s="1151"/>
      <c r="CQ516" s="1151"/>
      <c r="CR516" s="1151"/>
      <c r="CS516" s="1151"/>
      <c r="CT516" s="1151"/>
      <c r="CU516" s="632"/>
      <c r="CV516" s="283"/>
      <c r="CW516" s="244"/>
      <c r="CX516" s="177"/>
      <c r="CY516" s="625"/>
      <c r="CZ516" s="625"/>
      <c r="DA516" s="625"/>
      <c r="DB516" s="625"/>
      <c r="DC516" s="625"/>
      <c r="DD516" s="625"/>
      <c r="DE516" s="625"/>
      <c r="DF516" s="625"/>
      <c r="DG516" s="625"/>
      <c r="DH516" s="625"/>
      <c r="DI516" s="625"/>
      <c r="DJ516" s="625"/>
      <c r="DK516" s="625"/>
      <c r="DL516" s="625"/>
      <c r="DM516" s="625"/>
      <c r="DN516" s="625"/>
      <c r="DO516" s="625"/>
      <c r="DP516" s="625"/>
      <c r="DQ516" s="625"/>
      <c r="DR516" s="625"/>
      <c r="DS516" s="625"/>
      <c r="DT516" s="625"/>
      <c r="DU516" s="625"/>
      <c r="DV516" s="15"/>
      <c r="DW516" s="1145"/>
      <c r="DX516" s="1145"/>
      <c r="DY516" s="1145"/>
      <c r="DZ516" s="1145"/>
      <c r="EA516" s="1145"/>
      <c r="EB516" s="1147"/>
      <c r="EC516" s="1147"/>
      <c r="ED516" s="1147"/>
      <c r="EE516" s="1147"/>
      <c r="EF516" s="1147"/>
      <c r="EG516" s="1147"/>
      <c r="EH516" s="1147"/>
      <c r="EI516" s="1147"/>
      <c r="EJ516" s="1147"/>
      <c r="EK516" s="1147"/>
      <c r="EL516" s="1147"/>
      <c r="EM516" s="1147"/>
      <c r="EN516" s="1151"/>
      <c r="EO516" s="1151"/>
      <c r="EP516" s="1151"/>
      <c r="EQ516" s="1151"/>
      <c r="ER516" s="1151"/>
      <c r="ES516" s="1151"/>
      <c r="ET516" s="632"/>
      <c r="EU516" s="177"/>
      <c r="EV516" s="625"/>
      <c r="EW516" s="625"/>
      <c r="EX516" s="625"/>
      <c r="EY516" s="625"/>
      <c r="EZ516" s="625"/>
      <c r="FA516" s="625"/>
      <c r="FB516" s="625"/>
      <c r="FC516" s="625"/>
      <c r="FD516" s="625"/>
      <c r="FE516" s="625"/>
      <c r="FF516" s="625"/>
      <c r="FG516" s="625"/>
      <c r="FH516" s="625"/>
      <c r="FI516" s="625"/>
      <c r="FJ516" s="625"/>
      <c r="FK516" s="625"/>
      <c r="FL516" s="625"/>
      <c r="FM516" s="625"/>
      <c r="FN516" s="625"/>
      <c r="FO516" s="625"/>
      <c r="FP516" s="625"/>
      <c r="FQ516" s="625"/>
      <c r="FR516" s="625"/>
      <c r="FS516" s="15"/>
      <c r="FT516" s="1145"/>
      <c r="FU516" s="1145"/>
      <c r="FV516" s="1145"/>
      <c r="FW516" s="1145"/>
      <c r="FX516" s="1145"/>
      <c r="FY516" s="1147"/>
      <c r="FZ516" s="1147"/>
      <c r="GA516" s="1147"/>
      <c r="GB516" s="1147"/>
      <c r="GC516" s="1147"/>
      <c r="GD516" s="1147"/>
      <c r="GE516" s="1147"/>
      <c r="GF516" s="1147"/>
      <c r="GG516" s="1147"/>
      <c r="GH516" s="1147"/>
      <c r="GI516" s="1147"/>
      <c r="GJ516" s="1147"/>
      <c r="GK516" s="1151"/>
      <c r="GL516" s="1151"/>
      <c r="GM516" s="1151"/>
      <c r="GN516" s="1151"/>
      <c r="GO516" s="1151"/>
      <c r="GP516" s="1151"/>
      <c r="GQ516" s="632"/>
      <c r="GR516" s="6"/>
    </row>
    <row r="517" spans="1:200" ht="10.5" customHeight="1" x14ac:dyDescent="0.25">
      <c r="A517" s="244"/>
      <c r="B517" s="177"/>
      <c r="C517" s="628" t="str">
        <f>IF(Portada!$A$1="www.fly-logics.com","HORAS",0)</f>
        <v>HORAS</v>
      </c>
      <c r="D517" s="628"/>
      <c r="E517" s="628"/>
      <c r="F517" s="628"/>
      <c r="G517" s="629"/>
      <c r="H517" s="1168" t="str">
        <f>IF(SUMIFS(Bitácora!$AB$5:$AB$1036129,Bitácora!$D$5:$D$1036129,F473,Bitácora!$AN$5:$AN$1036129,V473,Bitácora!$E$5:$E$1036129,L473)=0," ",SUMIFS(Bitácora!$AB$5:$AB$1036129,Bitácora!$D$5:$D$1036129,F473,Bitácora!$AN$5:$AN$1036129,V473,Bitácora!$E$5:$E$1036129,L473))</f>
        <v xml:space="preserve"> </v>
      </c>
      <c r="I517" s="1169"/>
      <c r="J517" s="1169"/>
      <c r="K517" s="1169"/>
      <c r="L517" s="1169"/>
      <c r="M517" s="1169"/>
      <c r="N517" s="619"/>
      <c r="O517" s="620" t="str">
        <f>IF(Portada!$A$1="www.fly-logics.com","DÍA",0)</f>
        <v>DÍA</v>
      </c>
      <c r="P517" s="620"/>
      <c r="Q517" s="620"/>
      <c r="R517" s="620"/>
      <c r="S517" s="621"/>
      <c r="T517" s="1168" t="str">
        <f>IF(SUMIFS(Bitácora!$T$5:$T$1036129,Bitácora!$D$5:$D$1036129,F473,Bitácora!$E$5:$E$1036129,L473,Bitácora!$AN$5:$AN$1036129,V473,Bitácora!$AB$5:$AB$1036129,"&gt;0")=0," ",SUMIFS(Bitácora!$T$5:$T$1036129,Bitácora!$D$5:$D$1036129,F473,Bitácora!$E$5:$E$1036129,L473,Bitácora!$AN$5:$AN$1036129,V473,Bitácora!$AB$5:$AB$1036129,"&gt;0"))</f>
        <v xml:space="preserve"> </v>
      </c>
      <c r="U517" s="1169"/>
      <c r="V517" s="1169"/>
      <c r="W517" s="1169"/>
      <c r="X517" s="1169"/>
      <c r="Y517" s="1169"/>
      <c r="Z517" s="15"/>
      <c r="AA517" s="1145"/>
      <c r="AB517" s="1145"/>
      <c r="AC517" s="1145"/>
      <c r="AD517" s="1145"/>
      <c r="AE517" s="1145"/>
      <c r="AF517" s="1147"/>
      <c r="AG517" s="1147"/>
      <c r="AH517" s="1147"/>
      <c r="AI517" s="1147"/>
      <c r="AJ517" s="1170"/>
      <c r="AK517" s="1170"/>
      <c r="AL517" s="1170"/>
      <c r="AM517" s="1170"/>
      <c r="AN517" s="1170"/>
      <c r="AO517" s="1170"/>
      <c r="AP517" s="1170"/>
      <c r="AQ517" s="1170"/>
      <c r="AR517" s="1171"/>
      <c r="AS517" s="1171"/>
      <c r="AT517" s="1171"/>
      <c r="AU517" s="1171"/>
      <c r="AV517" s="1171"/>
      <c r="AW517" s="1171"/>
      <c r="AX517" s="632"/>
      <c r="AY517" s="177"/>
      <c r="AZ517" s="628" t="str">
        <f>IF(Portada!$A$1="www.fly-logics.com","HORAS",0)</f>
        <v>HORAS</v>
      </c>
      <c r="BA517" s="628"/>
      <c r="BB517" s="628"/>
      <c r="BC517" s="628"/>
      <c r="BD517" s="629"/>
      <c r="BE517" s="1168" t="str">
        <f>IF(SUMIFS(Bitácora!$AB$5:$AB$1036129,Bitácora!$D$5:$D$1036129,BC473,Bitácora!$AN$5:$AN$1036129,BS473,Bitácora!$E$5:$E$1036129,BI473)=0," ",SUMIFS(Bitácora!$AB$5:$AB$1036129,Bitácora!$D$5:$D$1036129,BC473,Bitácora!$AN$5:$AN$1036129,BS473,Bitácora!$E$5:$E$1036129,BI473))</f>
        <v xml:space="preserve"> </v>
      </c>
      <c r="BF517" s="1169"/>
      <c r="BG517" s="1169"/>
      <c r="BH517" s="1169"/>
      <c r="BI517" s="1169"/>
      <c r="BJ517" s="1169"/>
      <c r="BK517" s="619"/>
      <c r="BL517" s="620" t="str">
        <f>IF(Portada!$A$1="www.fly-logics.com","DÍA",0)</f>
        <v>DÍA</v>
      </c>
      <c r="BM517" s="620"/>
      <c r="BN517" s="620"/>
      <c r="BO517" s="620"/>
      <c r="BP517" s="621"/>
      <c r="BQ517" s="1168" t="str">
        <f>IF(SUMIFS(Bitácora!$T$5:$T$1036129,Bitácora!$D$5:$D$1036129,BC473,Bitácora!$E$5:$E$1036129,BI473,Bitácora!$AN$5:$AN$1036129,BS473,Bitácora!$AB$5:$AB$1036129,"&gt;0")=0," ",SUMIFS(Bitácora!$T$5:$T$1036129,Bitácora!$D$5:$D$1036129,BC473,Bitácora!$E$5:$E$1036129,BI473,Bitácora!$AN$5:$AN$1036129,BS473,Bitácora!$AB$5:$AB$1036129,"&gt;0"))</f>
        <v xml:space="preserve"> </v>
      </c>
      <c r="BR517" s="1169"/>
      <c r="BS517" s="1169"/>
      <c r="BT517" s="1169"/>
      <c r="BU517" s="1169"/>
      <c r="BV517" s="1169"/>
      <c r="BW517" s="15"/>
      <c r="BX517" s="1145"/>
      <c r="BY517" s="1145"/>
      <c r="BZ517" s="1145"/>
      <c r="CA517" s="1145"/>
      <c r="CB517" s="1145"/>
      <c r="CC517" s="1147"/>
      <c r="CD517" s="1147"/>
      <c r="CE517" s="1147"/>
      <c r="CF517" s="1147"/>
      <c r="CG517" s="1170"/>
      <c r="CH517" s="1170"/>
      <c r="CI517" s="1170"/>
      <c r="CJ517" s="1170"/>
      <c r="CK517" s="1170"/>
      <c r="CL517" s="1170"/>
      <c r="CM517" s="1170"/>
      <c r="CN517" s="1170"/>
      <c r="CO517" s="1171"/>
      <c r="CP517" s="1171"/>
      <c r="CQ517" s="1171"/>
      <c r="CR517" s="1171"/>
      <c r="CS517" s="1171"/>
      <c r="CT517" s="1171"/>
      <c r="CU517" s="632"/>
      <c r="CV517" s="283"/>
      <c r="CW517" s="244"/>
      <c r="CX517" s="177"/>
      <c r="CY517" s="628" t="str">
        <f>IF(Portada!$A$1="www.fly-logics.com","HORAS",0)</f>
        <v>HORAS</v>
      </c>
      <c r="CZ517" s="628"/>
      <c r="DA517" s="628"/>
      <c r="DB517" s="628"/>
      <c r="DC517" s="629"/>
      <c r="DD517" s="1168" t="str">
        <f>IF(SUMIFS(Bitácora!$AB$5:$AB$1036129,Bitácora!$D$5:$D$1036129,DB473,Bitácora!$AN$5:$AN$1036129,DR473,Bitácora!$E$5:$E$1036129,DH473)=0," ",SUMIFS(Bitácora!$AB$5:$AB$1036129,Bitácora!$D$5:$D$1036129,DB473,Bitácora!$AN$5:$AN$1036129,DR473,Bitácora!$E$5:$E$1036129,DH473))</f>
        <v xml:space="preserve"> </v>
      </c>
      <c r="DE517" s="1169"/>
      <c r="DF517" s="1169"/>
      <c r="DG517" s="1169"/>
      <c r="DH517" s="1169"/>
      <c r="DI517" s="1169"/>
      <c r="DJ517" s="619"/>
      <c r="DK517" s="620" t="str">
        <f>IF(Portada!$A$1="www.fly-logics.com","DÍA",0)</f>
        <v>DÍA</v>
      </c>
      <c r="DL517" s="620"/>
      <c r="DM517" s="620"/>
      <c r="DN517" s="620"/>
      <c r="DO517" s="621"/>
      <c r="DP517" s="1168" t="str">
        <f>IF(SUMIFS(Bitácora!$T$5:$T$1036129,Bitácora!$D$5:$D$1036129,DB473,Bitácora!$E$5:$E$1036129,DH473,Bitácora!$AN$5:$AN$1036129,DR473,Bitácora!$AB$5:$AB$1036129,"&gt;0")=0," ",SUMIFS(Bitácora!$T$5:$T$1036129,Bitácora!$D$5:$D$1036129,DB473,Bitácora!$E$5:$E$1036129,DH473,Bitácora!$AN$5:$AN$1036129,DR473,Bitácora!$AB$5:$AB$1036129,"&gt;0"))</f>
        <v xml:space="preserve"> </v>
      </c>
      <c r="DQ517" s="1169"/>
      <c r="DR517" s="1169"/>
      <c r="DS517" s="1169"/>
      <c r="DT517" s="1169"/>
      <c r="DU517" s="1169"/>
      <c r="DV517" s="15"/>
      <c r="DW517" s="1145"/>
      <c r="DX517" s="1145"/>
      <c r="DY517" s="1145"/>
      <c r="DZ517" s="1145"/>
      <c r="EA517" s="1145"/>
      <c r="EB517" s="1147"/>
      <c r="EC517" s="1147"/>
      <c r="ED517" s="1147"/>
      <c r="EE517" s="1147"/>
      <c r="EF517" s="1170"/>
      <c r="EG517" s="1170"/>
      <c r="EH517" s="1170"/>
      <c r="EI517" s="1170"/>
      <c r="EJ517" s="1170"/>
      <c r="EK517" s="1170"/>
      <c r="EL517" s="1170"/>
      <c r="EM517" s="1170"/>
      <c r="EN517" s="1171"/>
      <c r="EO517" s="1171"/>
      <c r="EP517" s="1171"/>
      <c r="EQ517" s="1171"/>
      <c r="ER517" s="1171"/>
      <c r="ES517" s="1171"/>
      <c r="ET517" s="632"/>
      <c r="EU517" s="177"/>
      <c r="EV517" s="628" t="str">
        <f>IF(Portada!$A$1="www.fly-logics.com","HORAS",0)</f>
        <v>HORAS</v>
      </c>
      <c r="EW517" s="628"/>
      <c r="EX517" s="628"/>
      <c r="EY517" s="628"/>
      <c r="EZ517" s="629"/>
      <c r="FA517" s="1168" t="str">
        <f>IF(SUMIFS(Bitácora!$AB$5:$AB$1036129,Bitácora!$D$5:$D$1036129,EY473,Bitácora!$AN$5:$AN$1036129,FO473,Bitácora!$E$5:$E$1036129,FE473)=0," ",SUMIFS(Bitácora!$AB$5:$AB$1036129,Bitácora!$D$5:$D$1036129,EY473,Bitácora!$AN$5:$AN$1036129,FO473,Bitácora!$E$5:$E$1036129,FE473))</f>
        <v xml:space="preserve"> </v>
      </c>
      <c r="FB517" s="1169"/>
      <c r="FC517" s="1169"/>
      <c r="FD517" s="1169"/>
      <c r="FE517" s="1169"/>
      <c r="FF517" s="1169"/>
      <c r="FG517" s="619"/>
      <c r="FH517" s="620" t="str">
        <f>IF(Portada!$A$1="www.fly-logics.com","DÍA",0)</f>
        <v>DÍA</v>
      </c>
      <c r="FI517" s="620"/>
      <c r="FJ517" s="620"/>
      <c r="FK517" s="620"/>
      <c r="FL517" s="621"/>
      <c r="FM517" s="1168" t="str">
        <f>IF(SUMIFS(Bitácora!$T$5:$T$1036129,Bitácora!$D$5:$D$1036129,EY473,Bitácora!$E$5:$E$1036129,FE473,Bitácora!$AN$5:$AN$1036129,FO473,Bitácora!$AB$5:$AB$1036129,"&gt;0")=0," ",SUMIFS(Bitácora!$T$5:$T$1036129,Bitácora!$D$5:$D$1036129,EY473,Bitácora!$E$5:$E$1036129,FE473,Bitácora!$AN$5:$AN$1036129,FO473,Bitácora!$AB$5:$AB$1036129,"&gt;0"))</f>
        <v xml:space="preserve"> </v>
      </c>
      <c r="FN517" s="1169"/>
      <c r="FO517" s="1169"/>
      <c r="FP517" s="1169"/>
      <c r="FQ517" s="1169"/>
      <c r="FR517" s="1169"/>
      <c r="FS517" s="15"/>
      <c r="FT517" s="1145"/>
      <c r="FU517" s="1145"/>
      <c r="FV517" s="1145"/>
      <c r="FW517" s="1145"/>
      <c r="FX517" s="1145"/>
      <c r="FY517" s="1147"/>
      <c r="FZ517" s="1147"/>
      <c r="GA517" s="1147"/>
      <c r="GB517" s="1147"/>
      <c r="GC517" s="1170"/>
      <c r="GD517" s="1170"/>
      <c r="GE517" s="1170"/>
      <c r="GF517" s="1170"/>
      <c r="GG517" s="1170"/>
      <c r="GH517" s="1170"/>
      <c r="GI517" s="1170"/>
      <c r="GJ517" s="1170"/>
      <c r="GK517" s="1171"/>
      <c r="GL517" s="1171"/>
      <c r="GM517" s="1171"/>
      <c r="GN517" s="1171"/>
      <c r="GO517" s="1171"/>
      <c r="GP517" s="1171"/>
      <c r="GQ517" s="632"/>
      <c r="GR517" s="6"/>
    </row>
    <row r="518" spans="1:200" ht="8.85" customHeight="1" x14ac:dyDescent="0.25">
      <c r="A518" s="244"/>
      <c r="B518" s="177"/>
      <c r="C518" s="628"/>
      <c r="D518" s="628"/>
      <c r="E518" s="628"/>
      <c r="F518" s="628"/>
      <c r="G518" s="629"/>
      <c r="H518" s="1172"/>
      <c r="I518" s="1169"/>
      <c r="J518" s="1169"/>
      <c r="K518" s="1169"/>
      <c r="L518" s="1169"/>
      <c r="M518" s="1169"/>
      <c r="N518" s="619"/>
      <c r="O518" s="620"/>
      <c r="P518" s="620"/>
      <c r="Q518" s="620"/>
      <c r="R518" s="620"/>
      <c r="S518" s="621"/>
      <c r="T518" s="1172"/>
      <c r="U518" s="1169"/>
      <c r="V518" s="1169"/>
      <c r="W518" s="1169"/>
      <c r="X518" s="1169"/>
      <c r="Y518" s="1169"/>
      <c r="Z518" s="15"/>
      <c r="AA518" s="1173" t="str">
        <f>IF(Portada!$A$1="www.fly-logics.com","TOTAL
ANUAL",0)</f>
        <v>TOTAL
ANUAL</v>
      </c>
      <c r="AB518" s="1173"/>
      <c r="AC518" s="1173"/>
      <c r="AD518" s="1173"/>
      <c r="AE518" s="1173"/>
      <c r="AF518" s="1174" t="str">
        <f t="shared" ref="AF518" si="716">IF(SUM(AF513,AF491)=0," ",SUM(AF513,AF491))</f>
        <v xml:space="preserve"> </v>
      </c>
      <c r="AG518" s="1174"/>
      <c r="AH518" s="1174"/>
      <c r="AI518" s="1175"/>
      <c r="AJ518" s="1174" t="str">
        <f t="shared" ref="AJ518" si="717">IF(SUM(AJ513,AJ491)=0," ",SUM(AJ513,AJ491))</f>
        <v xml:space="preserve"> </v>
      </c>
      <c r="AK518" s="1174"/>
      <c r="AL518" s="1174"/>
      <c r="AM518" s="1174"/>
      <c r="AN518" s="1174" t="str">
        <f t="shared" ref="AN518" si="718">IF(SUM(AN513,AN491)=0," ",SUM(AN513,AN491))</f>
        <v xml:space="preserve"> </v>
      </c>
      <c r="AO518" s="1174"/>
      <c r="AP518" s="1174"/>
      <c r="AQ518" s="1174"/>
      <c r="AR518" s="1176" t="str">
        <f t="shared" ref="AR518" si="719">IF(SUM(AR513,AR491)=0," ",SUM(AR513,AR491))</f>
        <v xml:space="preserve"> </v>
      </c>
      <c r="AS518" s="1176"/>
      <c r="AT518" s="1176"/>
      <c r="AU518" s="1176" t="str">
        <f t="shared" ref="AU518" si="720">IF(SUM(AU513,AU491)=0," ",SUM(AU513,AU491))</f>
        <v xml:space="preserve"> </v>
      </c>
      <c r="AV518" s="1176"/>
      <c r="AW518" s="1176"/>
      <c r="AX518" s="632"/>
      <c r="AY518" s="177"/>
      <c r="AZ518" s="628"/>
      <c r="BA518" s="628"/>
      <c r="BB518" s="628"/>
      <c r="BC518" s="628"/>
      <c r="BD518" s="629"/>
      <c r="BE518" s="1172"/>
      <c r="BF518" s="1169"/>
      <c r="BG518" s="1169"/>
      <c r="BH518" s="1169"/>
      <c r="BI518" s="1169"/>
      <c r="BJ518" s="1169"/>
      <c r="BK518" s="619"/>
      <c r="BL518" s="620"/>
      <c r="BM518" s="620"/>
      <c r="BN518" s="620"/>
      <c r="BO518" s="620"/>
      <c r="BP518" s="621"/>
      <c r="BQ518" s="1172"/>
      <c r="BR518" s="1169"/>
      <c r="BS518" s="1169"/>
      <c r="BT518" s="1169"/>
      <c r="BU518" s="1169"/>
      <c r="BV518" s="1169"/>
      <c r="BW518" s="15"/>
      <c r="BX518" s="1173" t="str">
        <f>IF(Portada!$A$1="www.fly-logics.com","TOTAL
ANUAL",0)</f>
        <v>TOTAL
ANUAL</v>
      </c>
      <c r="BY518" s="1173"/>
      <c r="BZ518" s="1173"/>
      <c r="CA518" s="1173"/>
      <c r="CB518" s="1173"/>
      <c r="CC518" s="1174" t="str">
        <f t="shared" ref="CC518" si="721">IF(SUM(CC513,CC491)=0," ",SUM(CC513,CC491))</f>
        <v xml:space="preserve"> </v>
      </c>
      <c r="CD518" s="1174"/>
      <c r="CE518" s="1174"/>
      <c r="CF518" s="1175"/>
      <c r="CG518" s="1174" t="str">
        <f t="shared" ref="CG518" si="722">IF(SUM(CG513,CG491)=0," ",SUM(CG513,CG491))</f>
        <v xml:space="preserve"> </v>
      </c>
      <c r="CH518" s="1174"/>
      <c r="CI518" s="1174"/>
      <c r="CJ518" s="1174"/>
      <c r="CK518" s="1174" t="str">
        <f t="shared" ref="CK518" si="723">IF(SUM(CK513,CK491)=0," ",SUM(CK513,CK491))</f>
        <v xml:space="preserve"> </v>
      </c>
      <c r="CL518" s="1174"/>
      <c r="CM518" s="1174"/>
      <c r="CN518" s="1174"/>
      <c r="CO518" s="1176" t="str">
        <f t="shared" ref="CO518" si="724">IF(SUM(CO513,CO491)=0," ",SUM(CO513,CO491))</f>
        <v xml:space="preserve"> </v>
      </c>
      <c r="CP518" s="1176"/>
      <c r="CQ518" s="1176"/>
      <c r="CR518" s="1176" t="str">
        <f t="shared" ref="CR518" si="725">IF(SUM(CR513,CR491)=0," ",SUM(CR513,CR491))</f>
        <v xml:space="preserve"> </v>
      </c>
      <c r="CS518" s="1176"/>
      <c r="CT518" s="1176"/>
      <c r="CU518" s="632"/>
      <c r="CV518" s="283"/>
      <c r="CW518" s="244"/>
      <c r="CX518" s="177"/>
      <c r="CY518" s="628"/>
      <c r="CZ518" s="628"/>
      <c r="DA518" s="628"/>
      <c r="DB518" s="628"/>
      <c r="DC518" s="629"/>
      <c r="DD518" s="1172"/>
      <c r="DE518" s="1169"/>
      <c r="DF518" s="1169"/>
      <c r="DG518" s="1169"/>
      <c r="DH518" s="1169"/>
      <c r="DI518" s="1169"/>
      <c r="DJ518" s="619"/>
      <c r="DK518" s="620"/>
      <c r="DL518" s="620"/>
      <c r="DM518" s="620"/>
      <c r="DN518" s="620"/>
      <c r="DO518" s="621"/>
      <c r="DP518" s="1172"/>
      <c r="DQ518" s="1169"/>
      <c r="DR518" s="1169"/>
      <c r="DS518" s="1169"/>
      <c r="DT518" s="1169"/>
      <c r="DU518" s="1169"/>
      <c r="DV518" s="15"/>
      <c r="DW518" s="1173" t="str">
        <f>IF(Portada!$A$1="www.fly-logics.com","TOTAL
ANUAL",0)</f>
        <v>TOTAL
ANUAL</v>
      </c>
      <c r="DX518" s="1173"/>
      <c r="DY518" s="1173"/>
      <c r="DZ518" s="1173"/>
      <c r="EA518" s="1173"/>
      <c r="EB518" s="1174" t="str">
        <f t="shared" ref="EB518" si="726">IF(SUM(EB513,EB491)=0," ",SUM(EB513,EB491))</f>
        <v xml:space="preserve"> </v>
      </c>
      <c r="EC518" s="1174"/>
      <c r="ED518" s="1174"/>
      <c r="EE518" s="1175"/>
      <c r="EF518" s="1174" t="str">
        <f t="shared" ref="EF518" si="727">IF(SUM(EF513,EF491)=0," ",SUM(EF513,EF491))</f>
        <v xml:space="preserve"> </v>
      </c>
      <c r="EG518" s="1174"/>
      <c r="EH518" s="1174"/>
      <c r="EI518" s="1174"/>
      <c r="EJ518" s="1174" t="str">
        <f t="shared" ref="EJ518" si="728">IF(SUM(EJ513,EJ491)=0," ",SUM(EJ513,EJ491))</f>
        <v xml:space="preserve"> </v>
      </c>
      <c r="EK518" s="1174"/>
      <c r="EL518" s="1174"/>
      <c r="EM518" s="1174"/>
      <c r="EN518" s="1176" t="str">
        <f t="shared" ref="EN518" si="729">IF(SUM(EN513,EN491)=0," ",SUM(EN513,EN491))</f>
        <v xml:space="preserve"> </v>
      </c>
      <c r="EO518" s="1176"/>
      <c r="EP518" s="1176"/>
      <c r="EQ518" s="1176" t="str">
        <f t="shared" ref="EQ518" si="730">IF(SUM(EQ513,EQ491)=0," ",SUM(EQ513,EQ491))</f>
        <v xml:space="preserve"> </v>
      </c>
      <c r="ER518" s="1176"/>
      <c r="ES518" s="1176"/>
      <c r="ET518" s="632"/>
      <c r="EU518" s="177"/>
      <c r="EV518" s="628"/>
      <c r="EW518" s="628"/>
      <c r="EX518" s="628"/>
      <c r="EY518" s="628"/>
      <c r="EZ518" s="629"/>
      <c r="FA518" s="1172"/>
      <c r="FB518" s="1169"/>
      <c r="FC518" s="1169"/>
      <c r="FD518" s="1169"/>
      <c r="FE518" s="1169"/>
      <c r="FF518" s="1169"/>
      <c r="FG518" s="619"/>
      <c r="FH518" s="620"/>
      <c r="FI518" s="620"/>
      <c r="FJ518" s="620"/>
      <c r="FK518" s="620"/>
      <c r="FL518" s="621"/>
      <c r="FM518" s="1172"/>
      <c r="FN518" s="1169"/>
      <c r="FO518" s="1169"/>
      <c r="FP518" s="1169"/>
      <c r="FQ518" s="1169"/>
      <c r="FR518" s="1169"/>
      <c r="FS518" s="15"/>
      <c r="FT518" s="1173" t="str">
        <f>IF(Portada!$A$1="www.fly-logics.com","TOTAL
ANUAL",0)</f>
        <v>TOTAL
ANUAL</v>
      </c>
      <c r="FU518" s="1173"/>
      <c r="FV518" s="1173"/>
      <c r="FW518" s="1173"/>
      <c r="FX518" s="1173"/>
      <c r="FY518" s="1174" t="str">
        <f t="shared" ref="FY518" si="731">IF(SUM(FY513,FY491)=0," ",SUM(FY513,FY491))</f>
        <v xml:space="preserve"> </v>
      </c>
      <c r="FZ518" s="1174"/>
      <c r="GA518" s="1174"/>
      <c r="GB518" s="1175"/>
      <c r="GC518" s="1174" t="str">
        <f t="shared" ref="GC518" si="732">IF(SUM(GC513,GC491)=0," ",SUM(GC513,GC491))</f>
        <v xml:space="preserve"> </v>
      </c>
      <c r="GD518" s="1174"/>
      <c r="GE518" s="1174"/>
      <c r="GF518" s="1174"/>
      <c r="GG518" s="1174" t="str">
        <f t="shared" ref="GG518" si="733">IF(SUM(GG513,GG491)=0," ",SUM(GG513,GG491))</f>
        <v xml:space="preserve"> </v>
      </c>
      <c r="GH518" s="1174"/>
      <c r="GI518" s="1174"/>
      <c r="GJ518" s="1174"/>
      <c r="GK518" s="1176" t="str">
        <f t="shared" ref="GK518" si="734">IF(SUM(GK513,GK491)=0," ",SUM(GK513,GK491))</f>
        <v xml:space="preserve"> </v>
      </c>
      <c r="GL518" s="1176"/>
      <c r="GM518" s="1176"/>
      <c r="GN518" s="1176" t="str">
        <f t="shared" ref="GN518" si="735">IF(SUM(GN513,GN491)=0," ",SUM(GN513,GN491))</f>
        <v xml:space="preserve"> </v>
      </c>
      <c r="GO518" s="1176"/>
      <c r="GP518" s="1176"/>
      <c r="GQ518" s="632"/>
      <c r="GR518" s="6"/>
    </row>
    <row r="519" spans="1:200" ht="3" customHeight="1" x14ac:dyDescent="0.25">
      <c r="A519" s="244"/>
      <c r="B519" s="177"/>
      <c r="C519" s="625"/>
      <c r="D519" s="625"/>
      <c r="E519" s="625"/>
      <c r="F519" s="625"/>
      <c r="G519" s="625"/>
      <c r="H519" s="625"/>
      <c r="I519" s="625"/>
      <c r="J519" s="625"/>
      <c r="K519" s="625"/>
      <c r="L519" s="625"/>
      <c r="M519" s="625"/>
      <c r="N519" s="625"/>
      <c r="O519" s="625"/>
      <c r="P519" s="625"/>
      <c r="Q519" s="625"/>
      <c r="R519" s="625"/>
      <c r="S519" s="625"/>
      <c r="T519" s="625"/>
      <c r="U519" s="625"/>
      <c r="V519" s="625"/>
      <c r="W519" s="625"/>
      <c r="X519" s="625"/>
      <c r="Y519" s="625"/>
      <c r="Z519" s="15"/>
      <c r="AA519" s="1173"/>
      <c r="AB519" s="1173"/>
      <c r="AC519" s="1173"/>
      <c r="AD519" s="1173"/>
      <c r="AE519" s="1173"/>
      <c r="AF519" s="1174"/>
      <c r="AG519" s="1174"/>
      <c r="AH519" s="1174"/>
      <c r="AI519" s="1175"/>
      <c r="AJ519" s="1174"/>
      <c r="AK519" s="1174"/>
      <c r="AL519" s="1174"/>
      <c r="AM519" s="1174"/>
      <c r="AN519" s="1174"/>
      <c r="AO519" s="1174"/>
      <c r="AP519" s="1174"/>
      <c r="AQ519" s="1174"/>
      <c r="AR519" s="1176"/>
      <c r="AS519" s="1176"/>
      <c r="AT519" s="1176"/>
      <c r="AU519" s="1176"/>
      <c r="AV519" s="1176"/>
      <c r="AW519" s="1176"/>
      <c r="AX519" s="632"/>
      <c r="AY519" s="177"/>
      <c r="AZ519" s="625"/>
      <c r="BA519" s="625"/>
      <c r="BB519" s="625"/>
      <c r="BC519" s="625"/>
      <c r="BD519" s="625"/>
      <c r="BE519" s="625"/>
      <c r="BF519" s="625"/>
      <c r="BG519" s="625"/>
      <c r="BH519" s="625"/>
      <c r="BI519" s="625"/>
      <c r="BJ519" s="625"/>
      <c r="BK519" s="625"/>
      <c r="BL519" s="625"/>
      <c r="BM519" s="625"/>
      <c r="BN519" s="625"/>
      <c r="BO519" s="625"/>
      <c r="BP519" s="625"/>
      <c r="BQ519" s="625"/>
      <c r="BR519" s="625"/>
      <c r="BS519" s="625"/>
      <c r="BT519" s="625"/>
      <c r="BU519" s="625"/>
      <c r="BV519" s="625"/>
      <c r="BW519" s="15"/>
      <c r="BX519" s="1173"/>
      <c r="BY519" s="1173"/>
      <c r="BZ519" s="1173"/>
      <c r="CA519" s="1173"/>
      <c r="CB519" s="1173"/>
      <c r="CC519" s="1174"/>
      <c r="CD519" s="1174"/>
      <c r="CE519" s="1174"/>
      <c r="CF519" s="1175"/>
      <c r="CG519" s="1174"/>
      <c r="CH519" s="1174"/>
      <c r="CI519" s="1174"/>
      <c r="CJ519" s="1174"/>
      <c r="CK519" s="1174"/>
      <c r="CL519" s="1174"/>
      <c r="CM519" s="1174"/>
      <c r="CN519" s="1174"/>
      <c r="CO519" s="1176"/>
      <c r="CP519" s="1176"/>
      <c r="CQ519" s="1176"/>
      <c r="CR519" s="1176"/>
      <c r="CS519" s="1176"/>
      <c r="CT519" s="1176"/>
      <c r="CU519" s="632"/>
      <c r="CV519" s="283"/>
      <c r="CW519" s="244"/>
      <c r="CX519" s="177"/>
      <c r="CY519" s="625"/>
      <c r="CZ519" s="625"/>
      <c r="DA519" s="625"/>
      <c r="DB519" s="625"/>
      <c r="DC519" s="625"/>
      <c r="DD519" s="625"/>
      <c r="DE519" s="625"/>
      <c r="DF519" s="625"/>
      <c r="DG519" s="625"/>
      <c r="DH519" s="625"/>
      <c r="DI519" s="625"/>
      <c r="DJ519" s="625"/>
      <c r="DK519" s="625"/>
      <c r="DL519" s="625"/>
      <c r="DM519" s="625"/>
      <c r="DN519" s="625"/>
      <c r="DO519" s="625"/>
      <c r="DP519" s="625"/>
      <c r="DQ519" s="625"/>
      <c r="DR519" s="625"/>
      <c r="DS519" s="625"/>
      <c r="DT519" s="625"/>
      <c r="DU519" s="625"/>
      <c r="DV519" s="15"/>
      <c r="DW519" s="1173"/>
      <c r="DX519" s="1173"/>
      <c r="DY519" s="1173"/>
      <c r="DZ519" s="1173"/>
      <c r="EA519" s="1173"/>
      <c r="EB519" s="1174"/>
      <c r="EC519" s="1174"/>
      <c r="ED519" s="1174"/>
      <c r="EE519" s="1175"/>
      <c r="EF519" s="1174"/>
      <c r="EG519" s="1174"/>
      <c r="EH519" s="1174"/>
      <c r="EI519" s="1174"/>
      <c r="EJ519" s="1174"/>
      <c r="EK519" s="1174"/>
      <c r="EL519" s="1174"/>
      <c r="EM519" s="1174"/>
      <c r="EN519" s="1176"/>
      <c r="EO519" s="1176"/>
      <c r="EP519" s="1176"/>
      <c r="EQ519" s="1176"/>
      <c r="ER519" s="1176"/>
      <c r="ES519" s="1176"/>
      <c r="ET519" s="632"/>
      <c r="EU519" s="177"/>
      <c r="EV519" s="625"/>
      <c r="EW519" s="625"/>
      <c r="EX519" s="625"/>
      <c r="EY519" s="625"/>
      <c r="EZ519" s="625"/>
      <c r="FA519" s="625"/>
      <c r="FB519" s="625"/>
      <c r="FC519" s="625"/>
      <c r="FD519" s="625"/>
      <c r="FE519" s="625"/>
      <c r="FF519" s="625"/>
      <c r="FG519" s="625"/>
      <c r="FH519" s="625"/>
      <c r="FI519" s="625"/>
      <c r="FJ519" s="625"/>
      <c r="FK519" s="625"/>
      <c r="FL519" s="625"/>
      <c r="FM519" s="625"/>
      <c r="FN519" s="625"/>
      <c r="FO519" s="625"/>
      <c r="FP519" s="625"/>
      <c r="FQ519" s="625"/>
      <c r="FR519" s="625"/>
      <c r="FS519" s="15"/>
      <c r="FT519" s="1173"/>
      <c r="FU519" s="1173"/>
      <c r="FV519" s="1173"/>
      <c r="FW519" s="1173"/>
      <c r="FX519" s="1173"/>
      <c r="FY519" s="1174"/>
      <c r="FZ519" s="1174"/>
      <c r="GA519" s="1174"/>
      <c r="GB519" s="1175"/>
      <c r="GC519" s="1174"/>
      <c r="GD519" s="1174"/>
      <c r="GE519" s="1174"/>
      <c r="GF519" s="1174"/>
      <c r="GG519" s="1174"/>
      <c r="GH519" s="1174"/>
      <c r="GI519" s="1174"/>
      <c r="GJ519" s="1174"/>
      <c r="GK519" s="1176"/>
      <c r="GL519" s="1176"/>
      <c r="GM519" s="1176"/>
      <c r="GN519" s="1176"/>
      <c r="GO519" s="1176"/>
      <c r="GP519" s="1176"/>
      <c r="GQ519" s="632"/>
      <c r="GR519" s="6"/>
    </row>
    <row r="520" spans="1:200" ht="10.5" customHeight="1" x14ac:dyDescent="0.25">
      <c r="A520" s="244"/>
      <c r="B520" s="177"/>
      <c r="C520" s="620" t="str">
        <f>IF(Portada!$A$1="www.fly-logics.com","IFR",0)</f>
        <v>IFR</v>
      </c>
      <c r="D520" s="620"/>
      <c r="E520" s="620"/>
      <c r="F520" s="620"/>
      <c r="G520" s="621"/>
      <c r="H520" s="1168" t="str">
        <f>IF(SUMIFS(Bitácora!$V$5:$V$1036129,Bitácora!$D$5:$D$1036129,F473,Bitácora!$E$5:$E$1036129,L473,Bitácora!$AN$5:$AN$1036129,V473,Bitácora!$AB$5:$AB$1036129,"&gt;0")=0," ",SUMIFS(Bitácora!$V$5:$V$1036129,Bitácora!$D$5:$D$1036129,F473,Bitácora!$E$5:$E$1036129,L473,Bitácora!$AN$5:$AN$1036129,V473,Bitácora!$AB$5:$AB$1036129,"&gt;0"))</f>
        <v xml:space="preserve"> </v>
      </c>
      <c r="I520" s="1169"/>
      <c r="J520" s="1169"/>
      <c r="K520" s="1169"/>
      <c r="L520" s="1169"/>
      <c r="M520" s="1169"/>
      <c r="N520" s="619"/>
      <c r="O520" s="620" t="str">
        <f>IF(Portada!$A$1="www.fly-logics.com","NOCHE",0)</f>
        <v>NOCHE</v>
      </c>
      <c r="P520" s="620"/>
      <c r="Q520" s="620"/>
      <c r="R520" s="620"/>
      <c r="S520" s="621"/>
      <c r="T520" s="1168" t="str">
        <f>IF(SUMIFS(Bitácora!$U$5:$U$1036129,Bitácora!$D$5:$D$1036129,F473,Bitácora!$E$5:$E$1036129,L473,Bitácora!$AN$5:$AN$1036129,V473,Bitácora!$AB$5:$AB$1036129,"&gt;0")=0," ",SUMIFS(Bitácora!$U$5:$U$1036129,Bitácora!$D$5:$D$1036129,F473,Bitácora!$E$5:$E$1036129,L473,Bitácora!$AN$5:$AN$1036129,V473,Bitácora!$AB$5:$AB$1036129,"&gt;0"))</f>
        <v xml:space="preserve"> </v>
      </c>
      <c r="U520" s="1169"/>
      <c r="V520" s="1169"/>
      <c r="W520" s="1169"/>
      <c r="X520" s="1169"/>
      <c r="Y520" s="1169"/>
      <c r="Z520" s="15"/>
      <c r="AA520" s="1173"/>
      <c r="AB520" s="1173"/>
      <c r="AC520" s="1173"/>
      <c r="AD520" s="1173"/>
      <c r="AE520" s="1173"/>
      <c r="AF520" s="1174"/>
      <c r="AG520" s="1174"/>
      <c r="AH520" s="1174"/>
      <c r="AI520" s="1175"/>
      <c r="AJ520" s="1174"/>
      <c r="AK520" s="1174"/>
      <c r="AL520" s="1174"/>
      <c r="AM520" s="1174"/>
      <c r="AN520" s="1174"/>
      <c r="AO520" s="1174"/>
      <c r="AP520" s="1174"/>
      <c r="AQ520" s="1174"/>
      <c r="AR520" s="1176"/>
      <c r="AS520" s="1176"/>
      <c r="AT520" s="1176"/>
      <c r="AU520" s="1176"/>
      <c r="AV520" s="1176"/>
      <c r="AW520" s="1176"/>
      <c r="AX520" s="632"/>
      <c r="AY520" s="177"/>
      <c r="AZ520" s="620" t="str">
        <f>IF(Portada!$A$1="www.fly-logics.com","IFR",0)</f>
        <v>IFR</v>
      </c>
      <c r="BA520" s="620"/>
      <c r="BB520" s="620"/>
      <c r="BC520" s="620"/>
      <c r="BD520" s="621"/>
      <c r="BE520" s="1168" t="str">
        <f>IF(SUMIFS(Bitácora!$V$5:$V$1036129,Bitácora!$D$5:$D$1036129,BC473,Bitácora!$E$5:$E$1036129,BI473,Bitácora!$AN$5:$AN$1036129,BS473,Bitácora!$AB$5:$AB$1036129,"&gt;0")=0," ",SUMIFS(Bitácora!$V$5:$V$1036129,Bitácora!$D$5:$D$1036129,BC473,Bitácora!$E$5:$E$1036129,BI473,Bitácora!$AN$5:$AN$1036129,BS473,Bitácora!$AB$5:$AB$1036129,"&gt;0"))</f>
        <v xml:space="preserve"> </v>
      </c>
      <c r="BF520" s="1169"/>
      <c r="BG520" s="1169"/>
      <c r="BH520" s="1169"/>
      <c r="BI520" s="1169"/>
      <c r="BJ520" s="1169"/>
      <c r="BK520" s="619"/>
      <c r="BL520" s="620" t="str">
        <f>IF(Portada!$A$1="www.fly-logics.com","NOCHE",0)</f>
        <v>NOCHE</v>
      </c>
      <c r="BM520" s="620"/>
      <c r="BN520" s="620"/>
      <c r="BO520" s="620"/>
      <c r="BP520" s="621"/>
      <c r="BQ520" s="1168" t="str">
        <f>IF(SUMIFS(Bitácora!$U$5:$U$1036129,Bitácora!$D$5:$D$1036129,BC473,Bitácora!$E$5:$E$1036129,BI473,Bitácora!$AN$5:$AN$1036129,BS473,Bitácora!$AB$5:$AB$1036129,"&gt;0")=0," ",SUMIFS(Bitácora!$U$5:$U$1036129,Bitácora!$D$5:$D$1036129,BC473,Bitácora!$E$5:$E$1036129,BI473,Bitácora!$AN$5:$AN$1036129,BS473,Bitácora!$AB$5:$AB$1036129,"&gt;0"))</f>
        <v xml:space="preserve"> </v>
      </c>
      <c r="BR520" s="1169"/>
      <c r="BS520" s="1169"/>
      <c r="BT520" s="1169"/>
      <c r="BU520" s="1169"/>
      <c r="BV520" s="1169"/>
      <c r="BW520" s="15"/>
      <c r="BX520" s="1173"/>
      <c r="BY520" s="1173"/>
      <c r="BZ520" s="1173"/>
      <c r="CA520" s="1173"/>
      <c r="CB520" s="1173"/>
      <c r="CC520" s="1174"/>
      <c r="CD520" s="1174"/>
      <c r="CE520" s="1174"/>
      <c r="CF520" s="1175"/>
      <c r="CG520" s="1174"/>
      <c r="CH520" s="1174"/>
      <c r="CI520" s="1174"/>
      <c r="CJ520" s="1174"/>
      <c r="CK520" s="1174"/>
      <c r="CL520" s="1174"/>
      <c r="CM520" s="1174"/>
      <c r="CN520" s="1174"/>
      <c r="CO520" s="1176"/>
      <c r="CP520" s="1176"/>
      <c r="CQ520" s="1176"/>
      <c r="CR520" s="1176"/>
      <c r="CS520" s="1176"/>
      <c r="CT520" s="1176"/>
      <c r="CU520" s="632"/>
      <c r="CV520" s="283"/>
      <c r="CW520" s="244"/>
      <c r="CX520" s="177"/>
      <c r="CY520" s="620" t="str">
        <f>IF(Portada!$A$1="www.fly-logics.com","IFR",0)</f>
        <v>IFR</v>
      </c>
      <c r="CZ520" s="620"/>
      <c r="DA520" s="620"/>
      <c r="DB520" s="620"/>
      <c r="DC520" s="621"/>
      <c r="DD520" s="1168" t="str">
        <f>IF(SUMIFS(Bitácora!$V$5:$V$1036129,Bitácora!$D$5:$D$1036129,DB473,Bitácora!$E$5:$E$1036129,DH473,Bitácora!$AN$5:$AN$1036129,DR473,Bitácora!$AB$5:$AB$1036129,"&gt;0")=0," ",SUMIFS(Bitácora!$V$5:$V$1036129,Bitácora!$D$5:$D$1036129,DB473,Bitácora!$E$5:$E$1036129,DH473,Bitácora!$AN$5:$AN$1036129,DR473,Bitácora!$AB$5:$AB$1036129,"&gt;0"))</f>
        <v xml:space="preserve"> </v>
      </c>
      <c r="DE520" s="1169"/>
      <c r="DF520" s="1169"/>
      <c r="DG520" s="1169"/>
      <c r="DH520" s="1169"/>
      <c r="DI520" s="1169"/>
      <c r="DJ520" s="619"/>
      <c r="DK520" s="620" t="str">
        <f>IF(Portada!$A$1="www.fly-logics.com","NOCHE",0)</f>
        <v>NOCHE</v>
      </c>
      <c r="DL520" s="620"/>
      <c r="DM520" s="620"/>
      <c r="DN520" s="620"/>
      <c r="DO520" s="621"/>
      <c r="DP520" s="1168" t="str">
        <f>IF(SUMIFS(Bitácora!$U$5:$U$1036129,Bitácora!$D$5:$D$1036129,DB473,Bitácora!$E$5:$E$1036129,DH473,Bitácora!$AN$5:$AN$1036129,DR473,Bitácora!$AB$5:$AB$1036129,"&gt;0")=0," ",SUMIFS(Bitácora!$U$5:$U$1036129,Bitácora!$D$5:$D$1036129,DB473,Bitácora!$E$5:$E$1036129,DH473,Bitácora!$AN$5:$AN$1036129,DR473,Bitácora!$AB$5:$AB$1036129,"&gt;0"))</f>
        <v xml:space="preserve"> </v>
      </c>
      <c r="DQ520" s="1169"/>
      <c r="DR520" s="1169"/>
      <c r="DS520" s="1169"/>
      <c r="DT520" s="1169"/>
      <c r="DU520" s="1169"/>
      <c r="DV520" s="15"/>
      <c r="DW520" s="1173"/>
      <c r="DX520" s="1173"/>
      <c r="DY520" s="1173"/>
      <c r="DZ520" s="1173"/>
      <c r="EA520" s="1173"/>
      <c r="EB520" s="1174"/>
      <c r="EC520" s="1174"/>
      <c r="ED520" s="1174"/>
      <c r="EE520" s="1175"/>
      <c r="EF520" s="1174"/>
      <c r="EG520" s="1174"/>
      <c r="EH520" s="1174"/>
      <c r="EI520" s="1174"/>
      <c r="EJ520" s="1174"/>
      <c r="EK520" s="1174"/>
      <c r="EL520" s="1174"/>
      <c r="EM520" s="1174"/>
      <c r="EN520" s="1176"/>
      <c r="EO520" s="1176"/>
      <c r="EP520" s="1176"/>
      <c r="EQ520" s="1176"/>
      <c r="ER520" s="1176"/>
      <c r="ES520" s="1176"/>
      <c r="ET520" s="632"/>
      <c r="EU520" s="177"/>
      <c r="EV520" s="620" t="str">
        <f>IF(Portada!$A$1="www.fly-logics.com","IFR",0)</f>
        <v>IFR</v>
      </c>
      <c r="EW520" s="620"/>
      <c r="EX520" s="620"/>
      <c r="EY520" s="620"/>
      <c r="EZ520" s="621"/>
      <c r="FA520" s="1168" t="str">
        <f>IF(SUMIFS(Bitácora!$V$5:$V$1036129,Bitácora!$D$5:$D$1036129,EY473,Bitácora!$E$5:$E$1036129,FE473,Bitácora!$AN$5:$AN$1036129,FO473,Bitácora!$AB$5:$AB$1036129,"&gt;0")=0," ",SUMIFS(Bitácora!$V$5:$V$1036129,Bitácora!$D$5:$D$1036129,EY473,Bitácora!$E$5:$E$1036129,FE473,Bitácora!$AN$5:$AN$1036129,FO473,Bitácora!$AB$5:$AB$1036129,"&gt;0"))</f>
        <v xml:space="preserve"> </v>
      </c>
      <c r="FB520" s="1169"/>
      <c r="FC520" s="1169"/>
      <c r="FD520" s="1169"/>
      <c r="FE520" s="1169"/>
      <c r="FF520" s="1169"/>
      <c r="FG520" s="619"/>
      <c r="FH520" s="620" t="str">
        <f>IF(Portada!$A$1="www.fly-logics.com","NOCHE",0)</f>
        <v>NOCHE</v>
      </c>
      <c r="FI520" s="620"/>
      <c r="FJ520" s="620"/>
      <c r="FK520" s="620"/>
      <c r="FL520" s="621"/>
      <c r="FM520" s="1168" t="str">
        <f>IF(SUMIFS(Bitácora!$U$5:$U$1036129,Bitácora!$D$5:$D$1036129,EY473,Bitácora!$E$5:$E$1036129,FE473,Bitácora!$AN$5:$AN$1036129,FO473,Bitácora!$AB$5:$AB$1036129,"&gt;0")=0," ",SUMIFS(Bitácora!$U$5:$U$1036129,Bitácora!$D$5:$D$1036129,EY473,Bitácora!$E$5:$E$1036129,FE473,Bitácora!$AN$5:$AN$1036129,FO473,Bitácora!$AB$5:$AB$1036129,"&gt;0"))</f>
        <v xml:space="preserve"> </v>
      </c>
      <c r="FN520" s="1169"/>
      <c r="FO520" s="1169"/>
      <c r="FP520" s="1169"/>
      <c r="FQ520" s="1169"/>
      <c r="FR520" s="1169"/>
      <c r="FS520" s="15"/>
      <c r="FT520" s="1173"/>
      <c r="FU520" s="1173"/>
      <c r="FV520" s="1173"/>
      <c r="FW520" s="1173"/>
      <c r="FX520" s="1173"/>
      <c r="FY520" s="1174"/>
      <c r="FZ520" s="1174"/>
      <c r="GA520" s="1174"/>
      <c r="GB520" s="1175"/>
      <c r="GC520" s="1174"/>
      <c r="GD520" s="1174"/>
      <c r="GE520" s="1174"/>
      <c r="GF520" s="1174"/>
      <c r="GG520" s="1174"/>
      <c r="GH520" s="1174"/>
      <c r="GI520" s="1174"/>
      <c r="GJ520" s="1174"/>
      <c r="GK520" s="1176"/>
      <c r="GL520" s="1176"/>
      <c r="GM520" s="1176"/>
      <c r="GN520" s="1176"/>
      <c r="GO520" s="1176"/>
      <c r="GP520" s="1176"/>
      <c r="GQ520" s="632"/>
      <c r="GR520" s="6"/>
    </row>
    <row r="521" spans="1:200" ht="4.5" customHeight="1" x14ac:dyDescent="0.25">
      <c r="A521" s="244"/>
      <c r="B521" s="177"/>
      <c r="C521" s="620"/>
      <c r="D521" s="620"/>
      <c r="E521" s="620"/>
      <c r="F521" s="620"/>
      <c r="G521" s="621"/>
      <c r="H521" s="1172"/>
      <c r="I521" s="1169"/>
      <c r="J521" s="1169"/>
      <c r="K521" s="1169"/>
      <c r="L521" s="1169"/>
      <c r="M521" s="1169"/>
      <c r="N521" s="619"/>
      <c r="O521" s="620"/>
      <c r="P521" s="620"/>
      <c r="Q521" s="620"/>
      <c r="R521" s="620"/>
      <c r="S521" s="621"/>
      <c r="T521" s="1172"/>
      <c r="U521" s="1169"/>
      <c r="V521" s="1169"/>
      <c r="W521" s="1169"/>
      <c r="X521" s="1169"/>
      <c r="Y521" s="1169"/>
      <c r="Z521" s="15"/>
      <c r="AA521" s="1173"/>
      <c r="AB521" s="1173"/>
      <c r="AC521" s="1173"/>
      <c r="AD521" s="1173"/>
      <c r="AE521" s="1173"/>
      <c r="AF521" s="1174"/>
      <c r="AG521" s="1174"/>
      <c r="AH521" s="1174"/>
      <c r="AI521" s="1175"/>
      <c r="AJ521" s="1174"/>
      <c r="AK521" s="1174"/>
      <c r="AL521" s="1174"/>
      <c r="AM521" s="1174"/>
      <c r="AN521" s="1174"/>
      <c r="AO521" s="1174"/>
      <c r="AP521" s="1174"/>
      <c r="AQ521" s="1174"/>
      <c r="AR521" s="1176"/>
      <c r="AS521" s="1176"/>
      <c r="AT521" s="1176"/>
      <c r="AU521" s="1176"/>
      <c r="AV521" s="1176"/>
      <c r="AW521" s="1176"/>
      <c r="AX521" s="632"/>
      <c r="AY521" s="177"/>
      <c r="AZ521" s="620"/>
      <c r="BA521" s="620"/>
      <c r="BB521" s="620"/>
      <c r="BC521" s="620"/>
      <c r="BD521" s="621"/>
      <c r="BE521" s="1172"/>
      <c r="BF521" s="1169"/>
      <c r="BG521" s="1169"/>
      <c r="BH521" s="1169"/>
      <c r="BI521" s="1169"/>
      <c r="BJ521" s="1169"/>
      <c r="BK521" s="619"/>
      <c r="BL521" s="620"/>
      <c r="BM521" s="620"/>
      <c r="BN521" s="620"/>
      <c r="BO521" s="620"/>
      <c r="BP521" s="621"/>
      <c r="BQ521" s="1172"/>
      <c r="BR521" s="1169"/>
      <c r="BS521" s="1169"/>
      <c r="BT521" s="1169"/>
      <c r="BU521" s="1169"/>
      <c r="BV521" s="1169"/>
      <c r="BW521" s="15"/>
      <c r="BX521" s="1173"/>
      <c r="BY521" s="1173"/>
      <c r="BZ521" s="1173"/>
      <c r="CA521" s="1173"/>
      <c r="CB521" s="1173"/>
      <c r="CC521" s="1174"/>
      <c r="CD521" s="1174"/>
      <c r="CE521" s="1174"/>
      <c r="CF521" s="1175"/>
      <c r="CG521" s="1174"/>
      <c r="CH521" s="1174"/>
      <c r="CI521" s="1174"/>
      <c r="CJ521" s="1174"/>
      <c r="CK521" s="1174"/>
      <c r="CL521" s="1174"/>
      <c r="CM521" s="1174"/>
      <c r="CN521" s="1174"/>
      <c r="CO521" s="1176"/>
      <c r="CP521" s="1176"/>
      <c r="CQ521" s="1176"/>
      <c r="CR521" s="1176"/>
      <c r="CS521" s="1176"/>
      <c r="CT521" s="1176"/>
      <c r="CU521" s="632"/>
      <c r="CV521" s="283"/>
      <c r="CW521" s="244"/>
      <c r="CX521" s="177"/>
      <c r="CY521" s="620"/>
      <c r="CZ521" s="620"/>
      <c r="DA521" s="620"/>
      <c r="DB521" s="620"/>
      <c r="DC521" s="621"/>
      <c r="DD521" s="1172"/>
      <c r="DE521" s="1169"/>
      <c r="DF521" s="1169"/>
      <c r="DG521" s="1169"/>
      <c r="DH521" s="1169"/>
      <c r="DI521" s="1169"/>
      <c r="DJ521" s="619"/>
      <c r="DK521" s="620"/>
      <c r="DL521" s="620"/>
      <c r="DM521" s="620"/>
      <c r="DN521" s="620"/>
      <c r="DO521" s="621"/>
      <c r="DP521" s="1172"/>
      <c r="DQ521" s="1169"/>
      <c r="DR521" s="1169"/>
      <c r="DS521" s="1169"/>
      <c r="DT521" s="1169"/>
      <c r="DU521" s="1169"/>
      <c r="DV521" s="15"/>
      <c r="DW521" s="1173"/>
      <c r="DX521" s="1173"/>
      <c r="DY521" s="1173"/>
      <c r="DZ521" s="1173"/>
      <c r="EA521" s="1173"/>
      <c r="EB521" s="1174"/>
      <c r="EC521" s="1174"/>
      <c r="ED521" s="1174"/>
      <c r="EE521" s="1175"/>
      <c r="EF521" s="1174"/>
      <c r="EG521" s="1174"/>
      <c r="EH521" s="1174"/>
      <c r="EI521" s="1174"/>
      <c r="EJ521" s="1174"/>
      <c r="EK521" s="1174"/>
      <c r="EL521" s="1174"/>
      <c r="EM521" s="1174"/>
      <c r="EN521" s="1176"/>
      <c r="EO521" s="1176"/>
      <c r="EP521" s="1176"/>
      <c r="EQ521" s="1176"/>
      <c r="ER521" s="1176"/>
      <c r="ES521" s="1176"/>
      <c r="ET521" s="632"/>
      <c r="EU521" s="177"/>
      <c r="EV521" s="620"/>
      <c r="EW521" s="620"/>
      <c r="EX521" s="620"/>
      <c r="EY521" s="620"/>
      <c r="EZ521" s="621"/>
      <c r="FA521" s="1172"/>
      <c r="FB521" s="1169"/>
      <c r="FC521" s="1169"/>
      <c r="FD521" s="1169"/>
      <c r="FE521" s="1169"/>
      <c r="FF521" s="1169"/>
      <c r="FG521" s="619"/>
      <c r="FH521" s="620"/>
      <c r="FI521" s="620"/>
      <c r="FJ521" s="620"/>
      <c r="FK521" s="620"/>
      <c r="FL521" s="621"/>
      <c r="FM521" s="1172"/>
      <c r="FN521" s="1169"/>
      <c r="FO521" s="1169"/>
      <c r="FP521" s="1169"/>
      <c r="FQ521" s="1169"/>
      <c r="FR521" s="1169"/>
      <c r="FS521" s="15"/>
      <c r="FT521" s="1173"/>
      <c r="FU521" s="1173"/>
      <c r="FV521" s="1173"/>
      <c r="FW521" s="1173"/>
      <c r="FX521" s="1173"/>
      <c r="FY521" s="1174"/>
      <c r="FZ521" s="1174"/>
      <c r="GA521" s="1174"/>
      <c r="GB521" s="1175"/>
      <c r="GC521" s="1174"/>
      <c r="GD521" s="1174"/>
      <c r="GE521" s="1174"/>
      <c r="GF521" s="1174"/>
      <c r="GG521" s="1174"/>
      <c r="GH521" s="1174"/>
      <c r="GI521" s="1174"/>
      <c r="GJ521" s="1174"/>
      <c r="GK521" s="1176"/>
      <c r="GL521" s="1176"/>
      <c r="GM521" s="1176"/>
      <c r="GN521" s="1176"/>
      <c r="GO521" s="1176"/>
      <c r="GP521" s="1176"/>
      <c r="GQ521" s="632"/>
      <c r="GR521" s="6"/>
    </row>
    <row r="522" spans="1:200" ht="5.25" customHeight="1" x14ac:dyDescent="0.25">
      <c r="A522" s="246"/>
      <c r="B522" s="623"/>
      <c r="C522" s="624"/>
      <c r="D522" s="624"/>
      <c r="E522" s="624"/>
      <c r="F522" s="624"/>
      <c r="G522" s="624"/>
      <c r="H522" s="624"/>
      <c r="I522" s="624"/>
      <c r="J522" s="624"/>
      <c r="K522" s="624"/>
      <c r="L522" s="624"/>
      <c r="M522" s="624"/>
      <c r="N522" s="624"/>
      <c r="O522" s="624"/>
      <c r="P522" s="624"/>
      <c r="Q522" s="624"/>
      <c r="R522" s="624"/>
      <c r="S522" s="624"/>
      <c r="T522" s="624"/>
      <c r="U522" s="624"/>
      <c r="V522" s="624"/>
      <c r="W522" s="624"/>
      <c r="X522" s="624"/>
      <c r="Y522" s="624"/>
      <c r="Z522" s="624"/>
      <c r="AA522" s="624"/>
      <c r="AB522" s="624"/>
      <c r="AC522" s="624"/>
      <c r="AD522" s="624"/>
      <c r="AE522" s="624"/>
      <c r="AF522" s="624"/>
      <c r="AG522" s="624"/>
      <c r="AH522" s="624"/>
      <c r="AI522" s="624"/>
      <c r="AJ522" s="624"/>
      <c r="AK522" s="624"/>
      <c r="AL522" s="624"/>
      <c r="AM522" s="624"/>
      <c r="AN522" s="624"/>
      <c r="AO522" s="624"/>
      <c r="AP522" s="624"/>
      <c r="AQ522" s="624"/>
      <c r="AR522" s="624"/>
      <c r="AS522" s="624"/>
      <c r="AT522" s="624"/>
      <c r="AU522" s="624"/>
      <c r="AV522" s="624"/>
      <c r="AW522" s="624"/>
      <c r="AX522" s="651"/>
      <c r="AY522" s="623"/>
      <c r="AZ522" s="624"/>
      <c r="BA522" s="624"/>
      <c r="BB522" s="624"/>
      <c r="BC522" s="624"/>
      <c r="BD522" s="624"/>
      <c r="BE522" s="624"/>
      <c r="BF522" s="624"/>
      <c r="BG522" s="624"/>
      <c r="BH522" s="624"/>
      <c r="BI522" s="624"/>
      <c r="BJ522" s="624"/>
      <c r="BK522" s="624"/>
      <c r="BL522" s="624"/>
      <c r="BM522" s="624"/>
      <c r="BN522" s="624"/>
      <c r="BO522" s="624"/>
      <c r="BP522" s="624"/>
      <c r="BQ522" s="624"/>
      <c r="BR522" s="624"/>
      <c r="BS522" s="624"/>
      <c r="BT522" s="624"/>
      <c r="BU522" s="624"/>
      <c r="BV522" s="624"/>
      <c r="BW522" s="624"/>
      <c r="BX522" s="624"/>
      <c r="BY522" s="624"/>
      <c r="BZ522" s="624"/>
      <c r="CA522" s="624"/>
      <c r="CB522" s="624"/>
      <c r="CC522" s="624"/>
      <c r="CD522" s="624"/>
      <c r="CE522" s="624"/>
      <c r="CF522" s="624"/>
      <c r="CG522" s="624"/>
      <c r="CH522" s="624"/>
      <c r="CI522" s="624"/>
      <c r="CJ522" s="624"/>
      <c r="CK522" s="624"/>
      <c r="CL522" s="624"/>
      <c r="CM522" s="624"/>
      <c r="CN522" s="624"/>
      <c r="CO522" s="624"/>
      <c r="CP522" s="624"/>
      <c r="CQ522" s="624"/>
      <c r="CR522" s="624"/>
      <c r="CS522" s="624"/>
      <c r="CT522" s="624"/>
      <c r="CU522" s="651"/>
      <c r="CV522" s="248"/>
      <c r="CW522" s="246"/>
      <c r="CX522" s="623"/>
      <c r="CY522" s="624"/>
      <c r="CZ522" s="624"/>
      <c r="DA522" s="624"/>
      <c r="DB522" s="624"/>
      <c r="DC522" s="624"/>
      <c r="DD522" s="624"/>
      <c r="DE522" s="624"/>
      <c r="DF522" s="624"/>
      <c r="DG522" s="624"/>
      <c r="DH522" s="624"/>
      <c r="DI522" s="624"/>
      <c r="DJ522" s="624"/>
      <c r="DK522" s="624"/>
      <c r="DL522" s="624"/>
      <c r="DM522" s="624"/>
      <c r="DN522" s="624"/>
      <c r="DO522" s="624"/>
      <c r="DP522" s="624"/>
      <c r="DQ522" s="624"/>
      <c r="DR522" s="624"/>
      <c r="DS522" s="624"/>
      <c r="DT522" s="624"/>
      <c r="DU522" s="624"/>
      <c r="DV522" s="624"/>
      <c r="DW522" s="624"/>
      <c r="DX522" s="624"/>
      <c r="DY522" s="624"/>
      <c r="DZ522" s="624"/>
      <c r="EA522" s="624"/>
      <c r="EB522" s="624"/>
      <c r="EC522" s="624"/>
      <c r="ED522" s="624"/>
      <c r="EE522" s="624"/>
      <c r="EF522" s="624"/>
      <c r="EG522" s="624"/>
      <c r="EH522" s="624"/>
      <c r="EI522" s="624"/>
      <c r="EJ522" s="624"/>
      <c r="EK522" s="624"/>
      <c r="EL522" s="624"/>
      <c r="EM522" s="624"/>
      <c r="EN522" s="624"/>
      <c r="EO522" s="624"/>
      <c r="EP522" s="624"/>
      <c r="EQ522" s="624"/>
      <c r="ER522" s="624"/>
      <c r="ES522" s="624"/>
      <c r="ET522" s="651"/>
      <c r="EU522" s="623"/>
      <c r="EV522" s="624"/>
      <c r="EW522" s="624"/>
      <c r="EX522" s="624"/>
      <c r="EY522" s="624"/>
      <c r="EZ522" s="624"/>
      <c r="FA522" s="624"/>
      <c r="FB522" s="624"/>
      <c r="FC522" s="624"/>
      <c r="FD522" s="624"/>
      <c r="FE522" s="624"/>
      <c r="FF522" s="624"/>
      <c r="FG522" s="624"/>
      <c r="FH522" s="624"/>
      <c r="FI522" s="624"/>
      <c r="FJ522" s="624"/>
      <c r="FK522" s="624"/>
      <c r="FL522" s="624"/>
      <c r="FM522" s="624"/>
      <c r="FN522" s="624"/>
      <c r="FO522" s="624"/>
      <c r="FP522" s="624"/>
      <c r="FQ522" s="624"/>
      <c r="FR522" s="624"/>
      <c r="FS522" s="624"/>
      <c r="FT522" s="624"/>
      <c r="FU522" s="624"/>
      <c r="FV522" s="624"/>
      <c r="FW522" s="624"/>
      <c r="FX522" s="624"/>
      <c r="FY522" s="624"/>
      <c r="FZ522" s="624"/>
      <c r="GA522" s="624"/>
      <c r="GB522" s="624"/>
      <c r="GC522" s="624"/>
      <c r="GD522" s="624"/>
      <c r="GE522" s="624"/>
      <c r="GF522" s="624"/>
      <c r="GG522" s="624"/>
      <c r="GH522" s="624"/>
      <c r="GI522" s="624"/>
      <c r="GJ522" s="624"/>
      <c r="GK522" s="624"/>
      <c r="GL522" s="624"/>
      <c r="GM522" s="624"/>
      <c r="GN522" s="624"/>
      <c r="GO522" s="624"/>
      <c r="GP522" s="624"/>
      <c r="GQ522" s="651"/>
      <c r="GR522" s="6"/>
    </row>
    <row r="523" spans="1:200" ht="7.35" customHeight="1" x14ac:dyDescent="0.2">
      <c r="A523" s="1086" t="str">
        <f>IF(Bitácora!$A$2="  FECHA  ","RESUMEN ANUAL POR AERONAVE",0)</f>
        <v>RESUMEN ANUAL POR AERONAVE</v>
      </c>
      <c r="B523" s="1087"/>
      <c r="C523" s="1087"/>
      <c r="D523" s="1087"/>
      <c r="E523" s="1087"/>
      <c r="F523" s="1087"/>
      <c r="G523" s="1087"/>
      <c r="H523" s="1087"/>
      <c r="I523" s="1087"/>
      <c r="J523" s="1087"/>
      <c r="K523" s="1087"/>
      <c r="L523" s="1087"/>
      <c r="M523" s="1087"/>
      <c r="N523" s="1087"/>
      <c r="O523" s="1087"/>
      <c r="P523" s="1087"/>
      <c r="Q523" s="1087"/>
      <c r="R523" s="1087"/>
      <c r="S523" s="1087"/>
      <c r="T523" s="1087"/>
      <c r="U523" s="1087"/>
      <c r="V523" s="1087"/>
      <c r="W523" s="1087"/>
      <c r="X523" s="1087"/>
      <c r="Y523" s="1087"/>
      <c r="Z523" s="1087"/>
      <c r="AA523" s="1087"/>
      <c r="AB523" s="1087"/>
      <c r="AC523" s="1087"/>
      <c r="AD523" s="1087"/>
      <c r="AE523" s="1087"/>
      <c r="AF523" s="1087"/>
      <c r="AG523" s="1087"/>
      <c r="AH523" s="1087"/>
      <c r="AI523" s="1087"/>
      <c r="AJ523" s="1087"/>
      <c r="AK523" s="1087"/>
      <c r="AL523" s="1087"/>
      <c r="AM523" s="1087"/>
      <c r="AN523" s="1087"/>
      <c r="AO523" s="1087"/>
      <c r="AP523" s="1087"/>
      <c r="AQ523" s="1087"/>
      <c r="AR523" s="1087"/>
      <c r="AS523" s="1087"/>
      <c r="AT523" s="1087"/>
      <c r="AU523" s="1087"/>
      <c r="AV523" s="1087"/>
      <c r="AW523" s="1087"/>
      <c r="AX523" s="1087"/>
      <c r="AY523" s="1177"/>
      <c r="AZ523" s="1177"/>
      <c r="BA523" s="1177"/>
      <c r="BB523" s="1177"/>
      <c r="BC523" s="1177"/>
      <c r="BD523" s="1177"/>
      <c r="BE523" s="1177"/>
      <c r="BF523" s="1177"/>
      <c r="BG523" s="1177"/>
      <c r="BH523" s="1177"/>
      <c r="BI523" s="1177"/>
      <c r="BJ523" s="1177"/>
      <c r="BK523" s="1177"/>
      <c r="BL523" s="1177"/>
      <c r="BM523" s="1177"/>
      <c r="BN523" s="1177"/>
      <c r="BO523" s="1177"/>
      <c r="BP523" s="1177"/>
      <c r="BQ523" s="1177"/>
      <c r="BR523" s="1177"/>
      <c r="BS523" s="1177"/>
      <c r="BT523" s="1177"/>
      <c r="BU523" s="1177"/>
      <c r="BV523" s="1177"/>
      <c r="BW523" s="1177"/>
      <c r="BX523" s="1177"/>
      <c r="BY523" s="1177"/>
      <c r="BZ523" s="1177"/>
      <c r="CA523" s="1177"/>
      <c r="CB523" s="1177"/>
      <c r="CC523" s="1177"/>
      <c r="CD523" s="1177"/>
      <c r="CE523" s="1177"/>
      <c r="CF523" s="1177"/>
      <c r="CG523" s="1177"/>
      <c r="CH523" s="1177"/>
      <c r="CI523" s="1177"/>
      <c r="CJ523" s="1177"/>
      <c r="CK523" s="1177"/>
      <c r="CL523" s="1177"/>
      <c r="CM523" s="1177"/>
      <c r="CN523" s="1177"/>
      <c r="CO523" s="1177"/>
      <c r="CP523" s="1177"/>
      <c r="CQ523" s="1177"/>
      <c r="CR523" s="1177"/>
      <c r="CS523" s="1177"/>
      <c r="CT523" s="1177"/>
      <c r="CU523" s="1177"/>
      <c r="CV523" s="275"/>
      <c r="CW523" s="1086" t="str">
        <f>IF(Bitácora!$A$2="  FECHA  ","FLY LOGICS",0)</f>
        <v>FLY LOGICS</v>
      </c>
      <c r="CX523" s="1087"/>
      <c r="CY523" s="1087"/>
      <c r="CZ523" s="1087"/>
      <c r="DA523" s="1087"/>
      <c r="DB523" s="1087"/>
      <c r="DC523" s="1087"/>
      <c r="DD523" s="1087"/>
      <c r="DE523" s="1087"/>
      <c r="DF523" s="1087"/>
      <c r="DG523" s="1087"/>
      <c r="DH523" s="1087"/>
      <c r="DI523" s="1087"/>
      <c r="DJ523" s="1087"/>
      <c r="DK523" s="1087"/>
      <c r="DL523" s="1087"/>
      <c r="DM523" s="1087"/>
      <c r="DN523" s="1087"/>
      <c r="DO523" s="1087"/>
      <c r="DP523" s="1087"/>
      <c r="DQ523" s="1087"/>
      <c r="DR523" s="1087"/>
      <c r="DS523" s="1087"/>
      <c r="DT523" s="1087"/>
      <c r="DU523" s="1087"/>
      <c r="DV523" s="1087"/>
      <c r="DW523" s="1087"/>
      <c r="DX523" s="1087"/>
      <c r="DY523" s="1087"/>
      <c r="DZ523" s="1087"/>
      <c r="EA523" s="1087"/>
      <c r="EB523" s="1087"/>
      <c r="EC523" s="1087"/>
      <c r="ED523" s="1087"/>
      <c r="EE523" s="1087"/>
      <c r="EF523" s="1087"/>
      <c r="EG523" s="1087"/>
      <c r="EH523" s="1087"/>
      <c r="EI523" s="1087"/>
      <c r="EJ523" s="1087"/>
      <c r="EK523" s="1087"/>
      <c r="EL523" s="1087"/>
      <c r="EM523" s="1087"/>
      <c r="EN523" s="1087"/>
      <c r="EO523" s="1087"/>
      <c r="EP523" s="1087"/>
      <c r="EQ523" s="1087"/>
      <c r="ER523" s="1087"/>
      <c r="ES523" s="1087"/>
      <c r="ET523" s="1087"/>
      <c r="EU523" s="1177" t="str">
        <f>IF(Bitácora!$A$2="  FECHA  ","RESUMEN ANUAL POR AERONAVE",0)</f>
        <v>RESUMEN ANUAL POR AERONAVE</v>
      </c>
      <c r="EV523" s="1177"/>
      <c r="EW523" s="1177"/>
      <c r="EX523" s="1177"/>
      <c r="EY523" s="1177"/>
      <c r="EZ523" s="1177"/>
      <c r="FA523" s="1177"/>
      <c r="FB523" s="1177"/>
      <c r="FC523" s="1177"/>
      <c r="FD523" s="1177"/>
      <c r="FE523" s="1177"/>
      <c r="FF523" s="1177"/>
      <c r="FG523" s="1177"/>
      <c r="FH523" s="1177"/>
      <c r="FI523" s="1177"/>
      <c r="FJ523" s="1177"/>
      <c r="FK523" s="1177"/>
      <c r="FL523" s="1177"/>
      <c r="FM523" s="1177"/>
      <c r="FN523" s="1177"/>
      <c r="FO523" s="1177"/>
      <c r="FP523" s="1177"/>
      <c r="FQ523" s="1177"/>
      <c r="FR523" s="1177"/>
      <c r="FS523" s="1177"/>
      <c r="FT523" s="1177"/>
      <c r="FU523" s="1177"/>
      <c r="FV523" s="1177"/>
      <c r="FW523" s="1177"/>
      <c r="FX523" s="1177"/>
      <c r="FY523" s="1177"/>
      <c r="FZ523" s="1177"/>
      <c r="GA523" s="1177"/>
      <c r="GB523" s="1177"/>
      <c r="GC523" s="1177"/>
      <c r="GD523" s="1177"/>
      <c r="GE523" s="1177"/>
      <c r="GF523" s="1177"/>
      <c r="GG523" s="1177"/>
      <c r="GH523" s="1177"/>
      <c r="GI523" s="1177"/>
      <c r="GJ523" s="1177"/>
      <c r="GK523" s="1177"/>
      <c r="GL523" s="1177"/>
      <c r="GM523" s="1177"/>
      <c r="GN523" s="1177"/>
      <c r="GO523" s="1177"/>
      <c r="GP523" s="1177"/>
      <c r="GQ523" s="1177"/>
      <c r="GR523" s="6"/>
    </row>
    <row r="524" spans="1:200" ht="7.35" customHeight="1" x14ac:dyDescent="0.2">
      <c r="A524" s="1088"/>
      <c r="B524" s="1089"/>
      <c r="C524" s="1089"/>
      <c r="D524" s="1089"/>
      <c r="E524" s="1089"/>
      <c r="F524" s="1089"/>
      <c r="G524" s="1089"/>
      <c r="H524" s="1089"/>
      <c r="I524" s="1089"/>
      <c r="J524" s="1089"/>
      <c r="K524" s="1089"/>
      <c r="L524" s="1089"/>
      <c r="M524" s="1089"/>
      <c r="N524" s="1089"/>
      <c r="O524" s="1089"/>
      <c r="P524" s="1089"/>
      <c r="Q524" s="1089"/>
      <c r="R524" s="1089"/>
      <c r="S524" s="1089"/>
      <c r="T524" s="1089"/>
      <c r="U524" s="1089"/>
      <c r="V524" s="1089"/>
      <c r="W524" s="1089"/>
      <c r="X524" s="1089"/>
      <c r="Y524" s="1089"/>
      <c r="Z524" s="1089"/>
      <c r="AA524" s="1089"/>
      <c r="AB524" s="1089"/>
      <c r="AC524" s="1089"/>
      <c r="AD524" s="1089"/>
      <c r="AE524" s="1089"/>
      <c r="AF524" s="1089"/>
      <c r="AG524" s="1089"/>
      <c r="AH524" s="1089"/>
      <c r="AI524" s="1089"/>
      <c r="AJ524" s="1089"/>
      <c r="AK524" s="1089"/>
      <c r="AL524" s="1089"/>
      <c r="AM524" s="1089"/>
      <c r="AN524" s="1089"/>
      <c r="AO524" s="1089"/>
      <c r="AP524" s="1089"/>
      <c r="AQ524" s="1089"/>
      <c r="AR524" s="1089"/>
      <c r="AS524" s="1089"/>
      <c r="AT524" s="1089"/>
      <c r="AU524" s="1089"/>
      <c r="AV524" s="1089"/>
      <c r="AW524" s="1089"/>
      <c r="AX524" s="1089"/>
      <c r="AY524" s="1178"/>
      <c r="AZ524" s="1178"/>
      <c r="BA524" s="1178"/>
      <c r="BB524" s="1178"/>
      <c r="BC524" s="1178"/>
      <c r="BD524" s="1178"/>
      <c r="BE524" s="1178"/>
      <c r="BF524" s="1178"/>
      <c r="BG524" s="1178"/>
      <c r="BH524" s="1178"/>
      <c r="BI524" s="1178"/>
      <c r="BJ524" s="1178"/>
      <c r="BK524" s="1178"/>
      <c r="BL524" s="1178"/>
      <c r="BM524" s="1178"/>
      <c r="BN524" s="1178"/>
      <c r="BO524" s="1178"/>
      <c r="BP524" s="1178"/>
      <c r="BQ524" s="1178"/>
      <c r="BR524" s="1178"/>
      <c r="BS524" s="1178"/>
      <c r="BT524" s="1178"/>
      <c r="BU524" s="1178"/>
      <c r="BV524" s="1178"/>
      <c r="BW524" s="1178"/>
      <c r="BX524" s="1178"/>
      <c r="BY524" s="1178"/>
      <c r="BZ524" s="1178"/>
      <c r="CA524" s="1178"/>
      <c r="CB524" s="1178"/>
      <c r="CC524" s="1178"/>
      <c r="CD524" s="1178"/>
      <c r="CE524" s="1178"/>
      <c r="CF524" s="1178"/>
      <c r="CG524" s="1178"/>
      <c r="CH524" s="1178"/>
      <c r="CI524" s="1178"/>
      <c r="CJ524" s="1178"/>
      <c r="CK524" s="1178"/>
      <c r="CL524" s="1178"/>
      <c r="CM524" s="1178"/>
      <c r="CN524" s="1178"/>
      <c r="CO524" s="1178"/>
      <c r="CP524" s="1178"/>
      <c r="CQ524" s="1178"/>
      <c r="CR524" s="1178"/>
      <c r="CS524" s="1178"/>
      <c r="CT524" s="1178"/>
      <c r="CU524" s="1178"/>
      <c r="CV524" s="275"/>
      <c r="CW524" s="1088"/>
      <c r="CX524" s="1089"/>
      <c r="CY524" s="1089"/>
      <c r="CZ524" s="1089"/>
      <c r="DA524" s="1089"/>
      <c r="DB524" s="1089"/>
      <c r="DC524" s="1089"/>
      <c r="DD524" s="1089"/>
      <c r="DE524" s="1089"/>
      <c r="DF524" s="1089"/>
      <c r="DG524" s="1089"/>
      <c r="DH524" s="1089"/>
      <c r="DI524" s="1089"/>
      <c r="DJ524" s="1089"/>
      <c r="DK524" s="1089"/>
      <c r="DL524" s="1089"/>
      <c r="DM524" s="1089"/>
      <c r="DN524" s="1089"/>
      <c r="DO524" s="1089"/>
      <c r="DP524" s="1089"/>
      <c r="DQ524" s="1089"/>
      <c r="DR524" s="1089"/>
      <c r="DS524" s="1089"/>
      <c r="DT524" s="1089"/>
      <c r="DU524" s="1089"/>
      <c r="DV524" s="1089"/>
      <c r="DW524" s="1089"/>
      <c r="DX524" s="1089"/>
      <c r="DY524" s="1089"/>
      <c r="DZ524" s="1089"/>
      <c r="EA524" s="1089"/>
      <c r="EB524" s="1089"/>
      <c r="EC524" s="1089"/>
      <c r="ED524" s="1089"/>
      <c r="EE524" s="1089"/>
      <c r="EF524" s="1089"/>
      <c r="EG524" s="1089"/>
      <c r="EH524" s="1089"/>
      <c r="EI524" s="1089"/>
      <c r="EJ524" s="1089"/>
      <c r="EK524" s="1089"/>
      <c r="EL524" s="1089"/>
      <c r="EM524" s="1089"/>
      <c r="EN524" s="1089"/>
      <c r="EO524" s="1089"/>
      <c r="EP524" s="1089"/>
      <c r="EQ524" s="1089"/>
      <c r="ER524" s="1089"/>
      <c r="ES524" s="1089"/>
      <c r="ET524" s="1089"/>
      <c r="EU524" s="1178"/>
      <c r="EV524" s="1178"/>
      <c r="EW524" s="1178"/>
      <c r="EX524" s="1178"/>
      <c r="EY524" s="1178"/>
      <c r="EZ524" s="1178"/>
      <c r="FA524" s="1178"/>
      <c r="FB524" s="1178"/>
      <c r="FC524" s="1178"/>
      <c r="FD524" s="1178"/>
      <c r="FE524" s="1178"/>
      <c r="FF524" s="1178"/>
      <c r="FG524" s="1178"/>
      <c r="FH524" s="1178"/>
      <c r="FI524" s="1178"/>
      <c r="FJ524" s="1178"/>
      <c r="FK524" s="1178"/>
      <c r="FL524" s="1178"/>
      <c r="FM524" s="1178"/>
      <c r="FN524" s="1178"/>
      <c r="FO524" s="1178"/>
      <c r="FP524" s="1178"/>
      <c r="FQ524" s="1178"/>
      <c r="FR524" s="1178"/>
      <c r="FS524" s="1178"/>
      <c r="FT524" s="1178"/>
      <c r="FU524" s="1178"/>
      <c r="FV524" s="1178"/>
      <c r="FW524" s="1178"/>
      <c r="FX524" s="1178"/>
      <c r="FY524" s="1178"/>
      <c r="FZ524" s="1178"/>
      <c r="GA524" s="1178"/>
      <c r="GB524" s="1178"/>
      <c r="GC524" s="1178"/>
      <c r="GD524" s="1178"/>
      <c r="GE524" s="1178"/>
      <c r="GF524" s="1178"/>
      <c r="GG524" s="1178"/>
      <c r="GH524" s="1178"/>
      <c r="GI524" s="1178"/>
      <c r="GJ524" s="1178"/>
      <c r="GK524" s="1178"/>
      <c r="GL524" s="1178"/>
      <c r="GM524" s="1178"/>
      <c r="GN524" s="1178"/>
      <c r="GO524" s="1178"/>
      <c r="GP524" s="1178"/>
      <c r="GQ524" s="1178"/>
      <c r="GR524" s="6"/>
    </row>
    <row r="525" spans="1:200" ht="7.35" customHeight="1" x14ac:dyDescent="0.2">
      <c r="A525" s="1090"/>
      <c r="B525" s="1091"/>
      <c r="C525" s="1091"/>
      <c r="D525" s="1091"/>
      <c r="E525" s="1091"/>
      <c r="F525" s="1091"/>
      <c r="G525" s="1091"/>
      <c r="H525" s="1091"/>
      <c r="I525" s="1091"/>
      <c r="J525" s="1091"/>
      <c r="K525" s="1091"/>
      <c r="L525" s="1091"/>
      <c r="M525" s="1091"/>
      <c r="N525" s="1091"/>
      <c r="O525" s="1091"/>
      <c r="P525" s="1091"/>
      <c r="Q525" s="1091"/>
      <c r="R525" s="1091"/>
      <c r="S525" s="1091"/>
      <c r="T525" s="1091"/>
      <c r="U525" s="1091"/>
      <c r="V525" s="1091"/>
      <c r="W525" s="1091"/>
      <c r="X525" s="1091"/>
      <c r="Y525" s="1091"/>
      <c r="Z525" s="1091"/>
      <c r="AA525" s="1091"/>
      <c r="AB525" s="1091"/>
      <c r="AC525" s="1091"/>
      <c r="AD525" s="1091"/>
      <c r="AE525" s="1091"/>
      <c r="AF525" s="1091"/>
      <c r="AG525" s="1091"/>
      <c r="AH525" s="1091"/>
      <c r="AI525" s="1091"/>
      <c r="AJ525" s="1091"/>
      <c r="AK525" s="1091"/>
      <c r="AL525" s="1091"/>
      <c r="AM525" s="1091"/>
      <c r="AN525" s="1091"/>
      <c r="AO525" s="1091"/>
      <c r="AP525" s="1091"/>
      <c r="AQ525" s="1091"/>
      <c r="AR525" s="1091"/>
      <c r="AS525" s="1091"/>
      <c r="AT525" s="1091"/>
      <c r="AU525" s="1091"/>
      <c r="AV525" s="1091"/>
      <c r="AW525" s="1091"/>
      <c r="AX525" s="1091"/>
      <c r="AY525" s="1179"/>
      <c r="AZ525" s="1179"/>
      <c r="BA525" s="1179"/>
      <c r="BB525" s="1179"/>
      <c r="BC525" s="1179"/>
      <c r="BD525" s="1179"/>
      <c r="BE525" s="1179"/>
      <c r="BF525" s="1179"/>
      <c r="BG525" s="1179"/>
      <c r="BH525" s="1179"/>
      <c r="BI525" s="1179"/>
      <c r="BJ525" s="1179"/>
      <c r="BK525" s="1179"/>
      <c r="BL525" s="1179"/>
      <c r="BM525" s="1179"/>
      <c r="BN525" s="1179"/>
      <c r="BO525" s="1179"/>
      <c r="BP525" s="1179"/>
      <c r="BQ525" s="1179"/>
      <c r="BR525" s="1179"/>
      <c r="BS525" s="1179"/>
      <c r="BT525" s="1179"/>
      <c r="BU525" s="1179"/>
      <c r="BV525" s="1179"/>
      <c r="BW525" s="1179"/>
      <c r="BX525" s="1179"/>
      <c r="BY525" s="1179"/>
      <c r="BZ525" s="1179"/>
      <c r="CA525" s="1179"/>
      <c r="CB525" s="1179"/>
      <c r="CC525" s="1179"/>
      <c r="CD525" s="1179"/>
      <c r="CE525" s="1179"/>
      <c r="CF525" s="1179"/>
      <c r="CG525" s="1179"/>
      <c r="CH525" s="1179"/>
      <c r="CI525" s="1179"/>
      <c r="CJ525" s="1179"/>
      <c r="CK525" s="1179"/>
      <c r="CL525" s="1179"/>
      <c r="CM525" s="1179"/>
      <c r="CN525" s="1179"/>
      <c r="CO525" s="1179"/>
      <c r="CP525" s="1179"/>
      <c r="CQ525" s="1179"/>
      <c r="CR525" s="1179"/>
      <c r="CS525" s="1179"/>
      <c r="CT525" s="1179"/>
      <c r="CU525" s="1179"/>
      <c r="CV525" s="275"/>
      <c r="CW525" s="1090"/>
      <c r="CX525" s="1091"/>
      <c r="CY525" s="1091"/>
      <c r="CZ525" s="1091"/>
      <c r="DA525" s="1091"/>
      <c r="DB525" s="1091"/>
      <c r="DC525" s="1091"/>
      <c r="DD525" s="1091"/>
      <c r="DE525" s="1091"/>
      <c r="DF525" s="1091"/>
      <c r="DG525" s="1091"/>
      <c r="DH525" s="1091"/>
      <c r="DI525" s="1091"/>
      <c r="DJ525" s="1091"/>
      <c r="DK525" s="1091"/>
      <c r="DL525" s="1091"/>
      <c r="DM525" s="1091"/>
      <c r="DN525" s="1091"/>
      <c r="DO525" s="1091"/>
      <c r="DP525" s="1091"/>
      <c r="DQ525" s="1091"/>
      <c r="DR525" s="1091"/>
      <c r="DS525" s="1091"/>
      <c r="DT525" s="1091"/>
      <c r="DU525" s="1091"/>
      <c r="DV525" s="1091"/>
      <c r="DW525" s="1091"/>
      <c r="DX525" s="1091"/>
      <c r="DY525" s="1091"/>
      <c r="DZ525" s="1091"/>
      <c r="EA525" s="1091"/>
      <c r="EB525" s="1091"/>
      <c r="EC525" s="1091"/>
      <c r="ED525" s="1091"/>
      <c r="EE525" s="1091"/>
      <c r="EF525" s="1091"/>
      <c r="EG525" s="1091"/>
      <c r="EH525" s="1091"/>
      <c r="EI525" s="1091"/>
      <c r="EJ525" s="1091"/>
      <c r="EK525" s="1091"/>
      <c r="EL525" s="1091"/>
      <c r="EM525" s="1091"/>
      <c r="EN525" s="1091"/>
      <c r="EO525" s="1091"/>
      <c r="EP525" s="1091"/>
      <c r="EQ525" s="1091"/>
      <c r="ER525" s="1091"/>
      <c r="ES525" s="1091"/>
      <c r="ET525" s="1091"/>
      <c r="EU525" s="1179"/>
      <c r="EV525" s="1179"/>
      <c r="EW525" s="1179"/>
      <c r="EX525" s="1179"/>
      <c r="EY525" s="1179"/>
      <c r="EZ525" s="1179"/>
      <c r="FA525" s="1179"/>
      <c r="FB525" s="1179"/>
      <c r="FC525" s="1179"/>
      <c r="FD525" s="1179"/>
      <c r="FE525" s="1179"/>
      <c r="FF525" s="1179"/>
      <c r="FG525" s="1179"/>
      <c r="FH525" s="1179"/>
      <c r="FI525" s="1179"/>
      <c r="FJ525" s="1179"/>
      <c r="FK525" s="1179"/>
      <c r="FL525" s="1179"/>
      <c r="FM525" s="1179"/>
      <c r="FN525" s="1179"/>
      <c r="FO525" s="1179"/>
      <c r="FP525" s="1179"/>
      <c r="FQ525" s="1179"/>
      <c r="FR525" s="1179"/>
      <c r="FS525" s="1179"/>
      <c r="FT525" s="1179"/>
      <c r="FU525" s="1179"/>
      <c r="FV525" s="1179"/>
      <c r="FW525" s="1179"/>
      <c r="FX525" s="1179"/>
      <c r="FY525" s="1179"/>
      <c r="FZ525" s="1179"/>
      <c r="GA525" s="1179"/>
      <c r="GB525" s="1179"/>
      <c r="GC525" s="1179"/>
      <c r="GD525" s="1179"/>
      <c r="GE525" s="1179"/>
      <c r="GF525" s="1179"/>
      <c r="GG525" s="1179"/>
      <c r="GH525" s="1179"/>
      <c r="GI525" s="1179"/>
      <c r="GJ525" s="1179"/>
      <c r="GK525" s="1179"/>
      <c r="GL525" s="1179"/>
      <c r="GM525" s="1179"/>
      <c r="GN525" s="1179"/>
      <c r="GO525" s="1179"/>
      <c r="GP525" s="1179"/>
      <c r="GQ525" s="1179"/>
      <c r="GR525" s="6"/>
    </row>
    <row r="526" spans="1:200" s="6" customFormat="1" ht="7.35" customHeight="1" x14ac:dyDescent="0.25">
      <c r="A526" s="244"/>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78"/>
      <c r="AG526" s="178"/>
      <c r="AH526" s="178"/>
      <c r="AI526" s="178"/>
      <c r="AJ526" s="178"/>
      <c r="AK526" s="178"/>
      <c r="AL526" s="178"/>
      <c r="AM526" s="178"/>
      <c r="AN526" s="178"/>
      <c r="AO526" s="178"/>
      <c r="AP526" s="178"/>
      <c r="AQ526" s="178"/>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78"/>
      <c r="CD526" s="178"/>
      <c r="CE526" s="178"/>
      <c r="CF526" s="178"/>
      <c r="CG526" s="178"/>
      <c r="CH526" s="178"/>
      <c r="CI526" s="178"/>
      <c r="CJ526" s="178"/>
      <c r="CK526" s="178"/>
      <c r="CL526" s="178"/>
      <c r="CM526" s="178"/>
      <c r="CN526" s="178"/>
      <c r="CO526" s="15"/>
      <c r="CP526" s="15"/>
      <c r="CQ526" s="15"/>
      <c r="CR526" s="15"/>
      <c r="CS526" s="15"/>
      <c r="CT526" s="15"/>
      <c r="CU526" s="245"/>
      <c r="CV526" s="240"/>
      <c r="CW526" s="244"/>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78"/>
      <c r="EC526" s="178"/>
      <c r="ED526" s="178"/>
      <c r="EE526" s="178"/>
      <c r="EF526" s="178"/>
      <c r="EG526" s="178"/>
      <c r="EH526" s="178"/>
      <c r="EI526" s="178"/>
      <c r="EJ526" s="178"/>
      <c r="EK526" s="178"/>
      <c r="EL526" s="178"/>
      <c r="EM526" s="178"/>
      <c r="EN526" s="15"/>
      <c r="EO526" s="15"/>
      <c r="EP526" s="15"/>
      <c r="EQ526" s="15"/>
      <c r="ER526" s="15"/>
      <c r="ES526" s="15"/>
      <c r="ET526" s="15"/>
      <c r="EU526" s="15"/>
      <c r="EV526" s="15"/>
      <c r="EW526" s="15"/>
      <c r="EX526" s="15"/>
      <c r="EY526" s="15"/>
      <c r="EZ526" s="15"/>
      <c r="FA526" s="15"/>
      <c r="FB526" s="15"/>
      <c r="FC526" s="15"/>
      <c r="FD526" s="15"/>
      <c r="FE526" s="15"/>
      <c r="FF526" s="15"/>
      <c r="FG526" s="15"/>
      <c r="FH526" s="15"/>
      <c r="FI526" s="15"/>
      <c r="FJ526" s="15"/>
      <c r="FK526" s="15"/>
      <c r="FL526" s="15"/>
      <c r="FM526" s="15"/>
      <c r="FN526" s="15"/>
      <c r="FO526" s="15"/>
      <c r="FP526" s="15"/>
      <c r="FQ526" s="15"/>
      <c r="FR526" s="15"/>
      <c r="FS526" s="15"/>
      <c r="FT526" s="15"/>
      <c r="FU526" s="15"/>
      <c r="FV526" s="15"/>
      <c r="FW526" s="15"/>
      <c r="FX526" s="15"/>
      <c r="FY526" s="178"/>
      <c r="FZ526" s="178"/>
      <c r="GA526" s="178"/>
      <c r="GB526" s="178"/>
      <c r="GC526" s="178"/>
      <c r="GD526" s="178"/>
      <c r="GE526" s="178"/>
      <c r="GF526" s="178"/>
      <c r="GG526" s="178"/>
      <c r="GH526" s="178"/>
      <c r="GI526" s="178"/>
      <c r="GJ526" s="178"/>
      <c r="GK526" s="15"/>
      <c r="GL526" s="15"/>
      <c r="GM526" s="15"/>
      <c r="GN526" s="15"/>
      <c r="GO526" s="15"/>
      <c r="GP526" s="15"/>
      <c r="GQ526" s="245"/>
    </row>
    <row r="527" spans="1:200" ht="6.75" customHeight="1" thickBot="1" x14ac:dyDescent="0.3">
      <c r="A527" s="244"/>
      <c r="B527" s="1184" t="str">
        <f>IF(Portada!$A$1="www.fly-logics.com","MARCA Y MODELO",0)</f>
        <v>MARCA Y MODELO</v>
      </c>
      <c r="C527" s="1185"/>
      <c r="D527" s="1185"/>
      <c r="E527" s="1185"/>
      <c r="F527" s="1185"/>
      <c r="G527" s="1185"/>
      <c r="H527" s="1185"/>
      <c r="I527" s="1185"/>
      <c r="J527" s="1185"/>
      <c r="K527" s="1185"/>
      <c r="L527" s="1092"/>
      <c r="M527" s="1092"/>
      <c r="N527" s="1092"/>
      <c r="O527" s="1092"/>
      <c r="P527" s="1092"/>
      <c r="Q527" s="1092"/>
      <c r="R527" s="1092"/>
      <c r="S527" s="1092"/>
      <c r="T527" s="1092"/>
      <c r="U527" s="1092"/>
      <c r="V527" s="1092"/>
      <c r="W527" s="1092"/>
      <c r="X527" s="1092"/>
      <c r="Y527" s="1092"/>
      <c r="Z527" s="1092"/>
      <c r="AA527" s="1092"/>
      <c r="AB527" s="1092"/>
      <c r="AC527" s="1092"/>
      <c r="AD527" s="1092"/>
      <c r="AE527" s="1093"/>
      <c r="AF527" s="1094" t="str">
        <f>IF(Portada!$A$1="www.fly-logics.com","PIC",0)</f>
        <v>PIC</v>
      </c>
      <c r="AG527" s="1095"/>
      <c r="AH527" s="1095"/>
      <c r="AI527" s="1096"/>
      <c r="AJ527" s="1094" t="str">
        <f>IF(Portada!$A$1="www.fly-logics.com","SIC",0)</f>
        <v>SIC</v>
      </c>
      <c r="AK527" s="1095"/>
      <c r="AL527" s="1095"/>
      <c r="AM527" s="1096"/>
      <c r="AN527" s="1094" t="str">
        <f>IF(Portada!$A$1="www.fly-logics.com","INSTR.",0)</f>
        <v>INSTR.</v>
      </c>
      <c r="AO527" s="1095"/>
      <c r="AP527" s="1095"/>
      <c r="AQ527" s="1096"/>
      <c r="AR527" s="1097" t="str">
        <f>IF(Portada!$A$1="www.fly-logics.com","Aterr.",0)</f>
        <v>Aterr.</v>
      </c>
      <c r="AS527" s="1098"/>
      <c r="AT527" s="1098"/>
      <c r="AU527" s="1098"/>
      <c r="AV527" s="1098"/>
      <c r="AW527" s="1099"/>
      <c r="AX527" s="632"/>
      <c r="AY527" s="1184" t="str">
        <f>IF(Portada!$A$1="www.fly-logics.com","MARCA Y MODELO",0)</f>
        <v>MARCA Y MODELO</v>
      </c>
      <c r="AZ527" s="1185"/>
      <c r="BA527" s="1185"/>
      <c r="BB527" s="1185"/>
      <c r="BC527" s="1185"/>
      <c r="BD527" s="1185"/>
      <c r="BE527" s="1185"/>
      <c r="BF527" s="1185"/>
      <c r="BG527" s="1185"/>
      <c r="BH527" s="1185"/>
      <c r="BI527" s="1092"/>
      <c r="BJ527" s="1092"/>
      <c r="BK527" s="1092"/>
      <c r="BL527" s="1092"/>
      <c r="BM527" s="1092"/>
      <c r="BN527" s="1092"/>
      <c r="BO527" s="1092"/>
      <c r="BP527" s="1092"/>
      <c r="BQ527" s="1092"/>
      <c r="BR527" s="1092"/>
      <c r="BS527" s="1092"/>
      <c r="BT527" s="1092"/>
      <c r="BU527" s="1092"/>
      <c r="BV527" s="1092"/>
      <c r="BW527" s="1092"/>
      <c r="BX527" s="1092"/>
      <c r="BY527" s="1092"/>
      <c r="BZ527" s="1092"/>
      <c r="CA527" s="1092"/>
      <c r="CB527" s="1093"/>
      <c r="CC527" s="1094" t="str">
        <f>IF(Portada!$A$1="www.fly-logics.com","PIC",0)</f>
        <v>PIC</v>
      </c>
      <c r="CD527" s="1095"/>
      <c r="CE527" s="1095"/>
      <c r="CF527" s="1096"/>
      <c r="CG527" s="1094" t="str">
        <f>IF(Portada!$A$1="www.fly-logics.com","SIC",0)</f>
        <v>SIC</v>
      </c>
      <c r="CH527" s="1095"/>
      <c r="CI527" s="1095"/>
      <c r="CJ527" s="1096"/>
      <c r="CK527" s="1094" t="str">
        <f>IF(Portada!$A$1="www.fly-logics.com","INSTR.",0)</f>
        <v>INSTR.</v>
      </c>
      <c r="CL527" s="1095"/>
      <c r="CM527" s="1095"/>
      <c r="CN527" s="1096"/>
      <c r="CO527" s="1097" t="str">
        <f>IF(Portada!$A$1="www.fly-logics.com","Aterr.",0)</f>
        <v>Aterr.</v>
      </c>
      <c r="CP527" s="1098"/>
      <c r="CQ527" s="1098"/>
      <c r="CR527" s="1098"/>
      <c r="CS527" s="1098"/>
      <c r="CT527" s="1099"/>
      <c r="CU527" s="632"/>
      <c r="CV527" s="276"/>
      <c r="CW527" s="244"/>
      <c r="CX527" s="1184" t="str">
        <f>IF(Portada!$A$1="www.fly-logics.com","MARCA Y MODELO",0)</f>
        <v>MARCA Y MODELO</v>
      </c>
      <c r="CY527" s="1185"/>
      <c r="CZ527" s="1185"/>
      <c r="DA527" s="1185"/>
      <c r="DB527" s="1185"/>
      <c r="DC527" s="1185"/>
      <c r="DD527" s="1185"/>
      <c r="DE527" s="1185"/>
      <c r="DF527" s="1185"/>
      <c r="DG527" s="1185"/>
      <c r="DH527" s="1092"/>
      <c r="DI527" s="1092"/>
      <c r="DJ527" s="1092"/>
      <c r="DK527" s="1092"/>
      <c r="DL527" s="1092"/>
      <c r="DM527" s="1092"/>
      <c r="DN527" s="1092"/>
      <c r="DO527" s="1092"/>
      <c r="DP527" s="1092"/>
      <c r="DQ527" s="1092"/>
      <c r="DR527" s="1092"/>
      <c r="DS527" s="1092"/>
      <c r="DT527" s="1092"/>
      <c r="DU527" s="1092"/>
      <c r="DV527" s="1092"/>
      <c r="DW527" s="1092"/>
      <c r="DX527" s="1092"/>
      <c r="DY527" s="1092"/>
      <c r="DZ527" s="1092"/>
      <c r="EA527" s="1093"/>
      <c r="EB527" s="1094" t="str">
        <f>IF(Portada!$A$1="www.fly-logics.com","PIC",0)</f>
        <v>PIC</v>
      </c>
      <c r="EC527" s="1095"/>
      <c r="ED527" s="1095"/>
      <c r="EE527" s="1096"/>
      <c r="EF527" s="1094" t="str">
        <f>IF(Portada!$A$1="www.fly-logics.com","SIC",0)</f>
        <v>SIC</v>
      </c>
      <c r="EG527" s="1095"/>
      <c r="EH527" s="1095"/>
      <c r="EI527" s="1096"/>
      <c r="EJ527" s="1094" t="str">
        <f>IF(Portada!$A$1="www.fly-logics.com","INSTR.",0)</f>
        <v>INSTR.</v>
      </c>
      <c r="EK527" s="1095"/>
      <c r="EL527" s="1095"/>
      <c r="EM527" s="1096"/>
      <c r="EN527" s="1097" t="str">
        <f>IF(Portada!$A$1="www.fly-logics.com","Aterr.",0)</f>
        <v>Aterr.</v>
      </c>
      <c r="EO527" s="1098"/>
      <c r="EP527" s="1098"/>
      <c r="EQ527" s="1098"/>
      <c r="ER527" s="1098"/>
      <c r="ES527" s="1099"/>
      <c r="ET527" s="632"/>
      <c r="EU527" s="1184" t="str">
        <f>IF(Portada!$A$1="www.fly-logics.com","MARCA Y MODELO",0)</f>
        <v>MARCA Y MODELO</v>
      </c>
      <c r="EV527" s="1185"/>
      <c r="EW527" s="1185"/>
      <c r="EX527" s="1185"/>
      <c r="EY527" s="1185"/>
      <c r="EZ527" s="1185"/>
      <c r="FA527" s="1185"/>
      <c r="FB527" s="1185"/>
      <c r="FC527" s="1185"/>
      <c r="FD527" s="1185"/>
      <c r="FE527" s="1092"/>
      <c r="FF527" s="1092"/>
      <c r="FG527" s="1092"/>
      <c r="FH527" s="1092"/>
      <c r="FI527" s="1092"/>
      <c r="FJ527" s="1092"/>
      <c r="FK527" s="1092"/>
      <c r="FL527" s="1092"/>
      <c r="FM527" s="1092"/>
      <c r="FN527" s="1092"/>
      <c r="FO527" s="1092"/>
      <c r="FP527" s="1092"/>
      <c r="FQ527" s="1092"/>
      <c r="FR527" s="1092"/>
      <c r="FS527" s="1092"/>
      <c r="FT527" s="1092"/>
      <c r="FU527" s="1092"/>
      <c r="FV527" s="1092"/>
      <c r="FW527" s="1092"/>
      <c r="FX527" s="1093"/>
      <c r="FY527" s="1094" t="str">
        <f>IF(Portada!$A$1="www.fly-logics.com","PIC",0)</f>
        <v>PIC</v>
      </c>
      <c r="FZ527" s="1095"/>
      <c r="GA527" s="1095"/>
      <c r="GB527" s="1096"/>
      <c r="GC527" s="1094" t="str">
        <f>IF(Portada!$A$1="www.fly-logics.com","SIC",0)</f>
        <v>SIC</v>
      </c>
      <c r="GD527" s="1095"/>
      <c r="GE527" s="1095"/>
      <c r="GF527" s="1096"/>
      <c r="GG527" s="1094" t="str">
        <f>IF(Portada!$A$1="www.fly-logics.com","INSTR.",0)</f>
        <v>INSTR.</v>
      </c>
      <c r="GH527" s="1095"/>
      <c r="GI527" s="1095"/>
      <c r="GJ527" s="1096"/>
      <c r="GK527" s="1097" t="str">
        <f>IF(Portada!$A$1="www.fly-logics.com","Aterr.",0)</f>
        <v>Aterr.</v>
      </c>
      <c r="GL527" s="1098"/>
      <c r="GM527" s="1098"/>
      <c r="GN527" s="1098"/>
      <c r="GO527" s="1098"/>
      <c r="GP527" s="1099"/>
      <c r="GQ527" s="632"/>
      <c r="GR527" s="6"/>
    </row>
    <row r="528" spans="1:200" ht="8.85" customHeight="1" x14ac:dyDescent="0.25">
      <c r="A528" s="244"/>
      <c r="B528" s="1186"/>
      <c r="C528" s="1100"/>
      <c r="D528" s="1100"/>
      <c r="E528" s="1100"/>
      <c r="F528" s="1100"/>
      <c r="G528" s="1100"/>
      <c r="H528" s="1100"/>
      <c r="I528" s="1100"/>
      <c r="J528" s="1100"/>
      <c r="K528" s="1100"/>
      <c r="L528" s="1101"/>
      <c r="M528" s="1102"/>
      <c r="N528" s="1102"/>
      <c r="O528" s="1102"/>
      <c r="P528" s="1102"/>
      <c r="Q528" s="1102"/>
      <c r="R528" s="1102"/>
      <c r="S528" s="1102"/>
      <c r="T528" s="1102"/>
      <c r="U528" s="1102"/>
      <c r="V528" s="1102"/>
      <c r="W528" s="1102"/>
      <c r="X528" s="1102"/>
      <c r="Y528" s="1102"/>
      <c r="Z528" s="1102"/>
      <c r="AA528" s="1102"/>
      <c r="AB528" s="1102"/>
      <c r="AC528" s="1102"/>
      <c r="AD528" s="1103"/>
      <c r="AE528" s="1104"/>
      <c r="AF528" s="1105"/>
      <c r="AG528" s="1106"/>
      <c r="AH528" s="1106"/>
      <c r="AI528" s="1107"/>
      <c r="AJ528" s="1105"/>
      <c r="AK528" s="1106"/>
      <c r="AL528" s="1106"/>
      <c r="AM528" s="1107"/>
      <c r="AN528" s="1105"/>
      <c r="AO528" s="1106"/>
      <c r="AP528" s="1106"/>
      <c r="AQ528" s="1107"/>
      <c r="AR528" s="1108"/>
      <c r="AS528" s="1109"/>
      <c r="AT528" s="1109"/>
      <c r="AU528" s="1109"/>
      <c r="AV528" s="1109"/>
      <c r="AW528" s="1110"/>
      <c r="AX528" s="632"/>
      <c r="AY528" s="1186"/>
      <c r="AZ528" s="1100"/>
      <c r="BA528" s="1100"/>
      <c r="BB528" s="1100"/>
      <c r="BC528" s="1100"/>
      <c r="BD528" s="1100"/>
      <c r="BE528" s="1100"/>
      <c r="BF528" s="1100"/>
      <c r="BG528" s="1100"/>
      <c r="BH528" s="1100"/>
      <c r="BI528" s="1101"/>
      <c r="BJ528" s="1102"/>
      <c r="BK528" s="1102"/>
      <c r="BL528" s="1102"/>
      <c r="BM528" s="1102"/>
      <c r="BN528" s="1102"/>
      <c r="BO528" s="1102"/>
      <c r="BP528" s="1102"/>
      <c r="BQ528" s="1102"/>
      <c r="BR528" s="1102"/>
      <c r="BS528" s="1102"/>
      <c r="BT528" s="1102"/>
      <c r="BU528" s="1102"/>
      <c r="BV528" s="1102"/>
      <c r="BW528" s="1102"/>
      <c r="BX528" s="1102"/>
      <c r="BY528" s="1102"/>
      <c r="BZ528" s="1102"/>
      <c r="CA528" s="1103"/>
      <c r="CB528" s="1104"/>
      <c r="CC528" s="1105"/>
      <c r="CD528" s="1106"/>
      <c r="CE528" s="1106"/>
      <c r="CF528" s="1107"/>
      <c r="CG528" s="1105"/>
      <c r="CH528" s="1106"/>
      <c r="CI528" s="1106"/>
      <c r="CJ528" s="1107"/>
      <c r="CK528" s="1105"/>
      <c r="CL528" s="1106"/>
      <c r="CM528" s="1106"/>
      <c r="CN528" s="1107"/>
      <c r="CO528" s="1108"/>
      <c r="CP528" s="1109"/>
      <c r="CQ528" s="1109"/>
      <c r="CR528" s="1109"/>
      <c r="CS528" s="1109"/>
      <c r="CT528" s="1110"/>
      <c r="CU528" s="632"/>
      <c r="CV528" s="276"/>
      <c r="CW528" s="244"/>
      <c r="CX528" s="1186"/>
      <c r="CY528" s="1100"/>
      <c r="CZ528" s="1100"/>
      <c r="DA528" s="1100"/>
      <c r="DB528" s="1100"/>
      <c r="DC528" s="1100"/>
      <c r="DD528" s="1100"/>
      <c r="DE528" s="1100"/>
      <c r="DF528" s="1100"/>
      <c r="DG528" s="1100"/>
      <c r="DH528" s="1101"/>
      <c r="DI528" s="1102"/>
      <c r="DJ528" s="1102"/>
      <c r="DK528" s="1102"/>
      <c r="DL528" s="1102"/>
      <c r="DM528" s="1102"/>
      <c r="DN528" s="1102"/>
      <c r="DO528" s="1102"/>
      <c r="DP528" s="1102"/>
      <c r="DQ528" s="1102"/>
      <c r="DR528" s="1102"/>
      <c r="DS528" s="1102"/>
      <c r="DT528" s="1102"/>
      <c r="DU528" s="1102"/>
      <c r="DV528" s="1102"/>
      <c r="DW528" s="1102"/>
      <c r="DX528" s="1102"/>
      <c r="DY528" s="1102"/>
      <c r="DZ528" s="1103"/>
      <c r="EA528" s="1104"/>
      <c r="EB528" s="1105"/>
      <c r="EC528" s="1106"/>
      <c r="ED528" s="1106"/>
      <c r="EE528" s="1107"/>
      <c r="EF528" s="1105"/>
      <c r="EG528" s="1106"/>
      <c r="EH528" s="1106"/>
      <c r="EI528" s="1107"/>
      <c r="EJ528" s="1105"/>
      <c r="EK528" s="1106"/>
      <c r="EL528" s="1106"/>
      <c r="EM528" s="1107"/>
      <c r="EN528" s="1108"/>
      <c r="EO528" s="1109"/>
      <c r="EP528" s="1109"/>
      <c r="EQ528" s="1109"/>
      <c r="ER528" s="1109"/>
      <c r="ES528" s="1110"/>
      <c r="ET528" s="632"/>
      <c r="EU528" s="1186"/>
      <c r="EV528" s="1100"/>
      <c r="EW528" s="1100"/>
      <c r="EX528" s="1100"/>
      <c r="EY528" s="1100"/>
      <c r="EZ528" s="1100"/>
      <c r="FA528" s="1100"/>
      <c r="FB528" s="1100"/>
      <c r="FC528" s="1100"/>
      <c r="FD528" s="1100"/>
      <c r="FE528" s="1101"/>
      <c r="FF528" s="1102"/>
      <c r="FG528" s="1102"/>
      <c r="FH528" s="1102"/>
      <c r="FI528" s="1102"/>
      <c r="FJ528" s="1102"/>
      <c r="FK528" s="1102"/>
      <c r="FL528" s="1102"/>
      <c r="FM528" s="1102"/>
      <c r="FN528" s="1102"/>
      <c r="FO528" s="1102"/>
      <c r="FP528" s="1102"/>
      <c r="FQ528" s="1102"/>
      <c r="FR528" s="1102"/>
      <c r="FS528" s="1102"/>
      <c r="FT528" s="1102"/>
      <c r="FU528" s="1102"/>
      <c r="FV528" s="1102"/>
      <c r="FW528" s="1103"/>
      <c r="FX528" s="1104"/>
      <c r="FY528" s="1105"/>
      <c r="FZ528" s="1106"/>
      <c r="GA528" s="1106"/>
      <c r="GB528" s="1107"/>
      <c r="GC528" s="1105"/>
      <c r="GD528" s="1106"/>
      <c r="GE528" s="1106"/>
      <c r="GF528" s="1107"/>
      <c r="GG528" s="1105"/>
      <c r="GH528" s="1106"/>
      <c r="GI528" s="1106"/>
      <c r="GJ528" s="1107"/>
      <c r="GK528" s="1108"/>
      <c r="GL528" s="1109"/>
      <c r="GM528" s="1109"/>
      <c r="GN528" s="1109"/>
      <c r="GO528" s="1109"/>
      <c r="GP528" s="1110"/>
      <c r="GQ528" s="632"/>
      <c r="GR528" s="6"/>
    </row>
    <row r="529" spans="1:200" ht="6.75" customHeight="1" thickBot="1" x14ac:dyDescent="0.3">
      <c r="A529" s="244"/>
      <c r="B529" s="1186"/>
      <c r="C529" s="1100"/>
      <c r="D529" s="1100"/>
      <c r="E529" s="1100"/>
      <c r="F529" s="1100"/>
      <c r="G529" s="1100"/>
      <c r="H529" s="1100"/>
      <c r="I529" s="1100"/>
      <c r="J529" s="1100"/>
      <c r="K529" s="1100"/>
      <c r="L529" s="1111"/>
      <c r="M529" s="1112"/>
      <c r="N529" s="1112"/>
      <c r="O529" s="1112"/>
      <c r="P529" s="1112"/>
      <c r="Q529" s="1112"/>
      <c r="R529" s="1112"/>
      <c r="S529" s="1112"/>
      <c r="T529" s="1112"/>
      <c r="U529" s="1112"/>
      <c r="V529" s="1112"/>
      <c r="W529" s="1112"/>
      <c r="X529" s="1112"/>
      <c r="Y529" s="1112"/>
      <c r="Z529" s="1112"/>
      <c r="AA529" s="1112"/>
      <c r="AB529" s="1112"/>
      <c r="AC529" s="1112"/>
      <c r="AD529" s="1113"/>
      <c r="AE529" s="1104"/>
      <c r="AF529" s="1105"/>
      <c r="AG529" s="1106"/>
      <c r="AH529" s="1106"/>
      <c r="AI529" s="1107"/>
      <c r="AJ529" s="1105"/>
      <c r="AK529" s="1106"/>
      <c r="AL529" s="1106"/>
      <c r="AM529" s="1107"/>
      <c r="AN529" s="1105"/>
      <c r="AO529" s="1106"/>
      <c r="AP529" s="1106"/>
      <c r="AQ529" s="1107"/>
      <c r="AR529" s="1097" t="str">
        <f>IF(Portada!$A$1="www.fly-logics.com","D",0)</f>
        <v>D</v>
      </c>
      <c r="AS529" s="1098"/>
      <c r="AT529" s="1114"/>
      <c r="AU529" s="1097" t="str">
        <f>IF(Portada!$A$1="www.fly-logics.com","N",0)</f>
        <v>N</v>
      </c>
      <c r="AV529" s="1098"/>
      <c r="AW529" s="1099"/>
      <c r="AX529" s="632"/>
      <c r="AY529" s="1186"/>
      <c r="AZ529" s="1100"/>
      <c r="BA529" s="1100"/>
      <c r="BB529" s="1100"/>
      <c r="BC529" s="1100"/>
      <c r="BD529" s="1100"/>
      <c r="BE529" s="1100"/>
      <c r="BF529" s="1100"/>
      <c r="BG529" s="1100"/>
      <c r="BH529" s="1100"/>
      <c r="BI529" s="1111"/>
      <c r="BJ529" s="1112"/>
      <c r="BK529" s="1112"/>
      <c r="BL529" s="1112"/>
      <c r="BM529" s="1112"/>
      <c r="BN529" s="1112"/>
      <c r="BO529" s="1112"/>
      <c r="BP529" s="1112"/>
      <c r="BQ529" s="1112"/>
      <c r="BR529" s="1112"/>
      <c r="BS529" s="1112"/>
      <c r="BT529" s="1112"/>
      <c r="BU529" s="1112"/>
      <c r="BV529" s="1112"/>
      <c r="BW529" s="1112"/>
      <c r="BX529" s="1112"/>
      <c r="BY529" s="1112"/>
      <c r="BZ529" s="1112"/>
      <c r="CA529" s="1113"/>
      <c r="CB529" s="1104"/>
      <c r="CC529" s="1105"/>
      <c r="CD529" s="1106"/>
      <c r="CE529" s="1106"/>
      <c r="CF529" s="1107"/>
      <c r="CG529" s="1105"/>
      <c r="CH529" s="1106"/>
      <c r="CI529" s="1106"/>
      <c r="CJ529" s="1107"/>
      <c r="CK529" s="1105"/>
      <c r="CL529" s="1106"/>
      <c r="CM529" s="1106"/>
      <c r="CN529" s="1107"/>
      <c r="CO529" s="1097" t="str">
        <f>IF(Portada!$A$1="www.fly-logics.com","D",0)</f>
        <v>D</v>
      </c>
      <c r="CP529" s="1098"/>
      <c r="CQ529" s="1114"/>
      <c r="CR529" s="1097" t="str">
        <f>IF(Portada!$A$1="www.fly-logics.com","N",0)</f>
        <v>N</v>
      </c>
      <c r="CS529" s="1098"/>
      <c r="CT529" s="1099"/>
      <c r="CU529" s="632"/>
      <c r="CV529" s="276"/>
      <c r="CW529" s="244"/>
      <c r="CX529" s="1186"/>
      <c r="CY529" s="1100"/>
      <c r="CZ529" s="1100"/>
      <c r="DA529" s="1100"/>
      <c r="DB529" s="1100"/>
      <c r="DC529" s="1100"/>
      <c r="DD529" s="1100"/>
      <c r="DE529" s="1100"/>
      <c r="DF529" s="1100"/>
      <c r="DG529" s="1100"/>
      <c r="DH529" s="1111"/>
      <c r="DI529" s="1112"/>
      <c r="DJ529" s="1112"/>
      <c r="DK529" s="1112"/>
      <c r="DL529" s="1112"/>
      <c r="DM529" s="1112"/>
      <c r="DN529" s="1112"/>
      <c r="DO529" s="1112"/>
      <c r="DP529" s="1112"/>
      <c r="DQ529" s="1112"/>
      <c r="DR529" s="1112"/>
      <c r="DS529" s="1112"/>
      <c r="DT529" s="1112"/>
      <c r="DU529" s="1112"/>
      <c r="DV529" s="1112"/>
      <c r="DW529" s="1112"/>
      <c r="DX529" s="1112"/>
      <c r="DY529" s="1112"/>
      <c r="DZ529" s="1113"/>
      <c r="EA529" s="1104"/>
      <c r="EB529" s="1105"/>
      <c r="EC529" s="1106"/>
      <c r="ED529" s="1106"/>
      <c r="EE529" s="1107"/>
      <c r="EF529" s="1105"/>
      <c r="EG529" s="1106"/>
      <c r="EH529" s="1106"/>
      <c r="EI529" s="1107"/>
      <c r="EJ529" s="1105"/>
      <c r="EK529" s="1106"/>
      <c r="EL529" s="1106"/>
      <c r="EM529" s="1107"/>
      <c r="EN529" s="1097" t="str">
        <f>IF(Portada!$A$1="www.fly-logics.com","D",0)</f>
        <v>D</v>
      </c>
      <c r="EO529" s="1098"/>
      <c r="EP529" s="1114"/>
      <c r="EQ529" s="1097" t="str">
        <f>IF(Portada!$A$1="www.fly-logics.com","N",0)</f>
        <v>N</v>
      </c>
      <c r="ER529" s="1098"/>
      <c r="ES529" s="1099"/>
      <c r="ET529" s="632"/>
      <c r="EU529" s="1186"/>
      <c r="EV529" s="1100"/>
      <c r="EW529" s="1100"/>
      <c r="EX529" s="1100"/>
      <c r="EY529" s="1100"/>
      <c r="EZ529" s="1100"/>
      <c r="FA529" s="1100"/>
      <c r="FB529" s="1100"/>
      <c r="FC529" s="1100"/>
      <c r="FD529" s="1100"/>
      <c r="FE529" s="1111"/>
      <c r="FF529" s="1112"/>
      <c r="FG529" s="1112"/>
      <c r="FH529" s="1112"/>
      <c r="FI529" s="1112"/>
      <c r="FJ529" s="1112"/>
      <c r="FK529" s="1112"/>
      <c r="FL529" s="1112"/>
      <c r="FM529" s="1112"/>
      <c r="FN529" s="1112"/>
      <c r="FO529" s="1112"/>
      <c r="FP529" s="1112"/>
      <c r="FQ529" s="1112"/>
      <c r="FR529" s="1112"/>
      <c r="FS529" s="1112"/>
      <c r="FT529" s="1112"/>
      <c r="FU529" s="1112"/>
      <c r="FV529" s="1112"/>
      <c r="FW529" s="1113"/>
      <c r="FX529" s="1104"/>
      <c r="FY529" s="1105"/>
      <c r="FZ529" s="1106"/>
      <c r="GA529" s="1106"/>
      <c r="GB529" s="1107"/>
      <c r="GC529" s="1105"/>
      <c r="GD529" s="1106"/>
      <c r="GE529" s="1106"/>
      <c r="GF529" s="1107"/>
      <c r="GG529" s="1105"/>
      <c r="GH529" s="1106"/>
      <c r="GI529" s="1106"/>
      <c r="GJ529" s="1107"/>
      <c r="GK529" s="1097" t="str">
        <f>IF(Portada!$A$1="www.fly-logics.com","D",0)</f>
        <v>D</v>
      </c>
      <c r="GL529" s="1098"/>
      <c r="GM529" s="1114"/>
      <c r="GN529" s="1097" t="str">
        <f>IF(Portada!$A$1="www.fly-logics.com","N",0)</f>
        <v>N</v>
      </c>
      <c r="GO529" s="1098"/>
      <c r="GP529" s="1099"/>
      <c r="GQ529" s="632"/>
      <c r="GR529" s="6"/>
    </row>
    <row r="530" spans="1:200" ht="6.75" customHeight="1" thickBot="1" x14ac:dyDescent="0.3">
      <c r="A530" s="244"/>
      <c r="B530" s="1115"/>
      <c r="C530" s="1116"/>
      <c r="D530" s="1116"/>
      <c r="E530" s="1116"/>
      <c r="F530" s="1116"/>
      <c r="G530" s="1116"/>
      <c r="H530" s="1116"/>
      <c r="I530" s="1116"/>
      <c r="J530" s="1116"/>
      <c r="K530" s="1116"/>
      <c r="L530" s="1116"/>
      <c r="M530" s="1116"/>
      <c r="N530" s="1116"/>
      <c r="O530" s="1116"/>
      <c r="P530" s="1116"/>
      <c r="Q530" s="1116"/>
      <c r="R530" s="1116"/>
      <c r="S530" s="1116"/>
      <c r="T530" s="1116"/>
      <c r="U530" s="1116"/>
      <c r="V530" s="1116"/>
      <c r="W530" s="1116"/>
      <c r="X530" s="1116"/>
      <c r="Y530" s="1116"/>
      <c r="Z530" s="1116"/>
      <c r="AA530" s="1117"/>
      <c r="AB530" s="1117"/>
      <c r="AC530" s="1117"/>
      <c r="AD530" s="1117"/>
      <c r="AE530" s="1118"/>
      <c r="AF530" s="1105"/>
      <c r="AG530" s="1119"/>
      <c r="AH530" s="1119"/>
      <c r="AI530" s="1107"/>
      <c r="AJ530" s="1105"/>
      <c r="AK530" s="1119"/>
      <c r="AL530" s="1119"/>
      <c r="AM530" s="1107"/>
      <c r="AN530" s="1105"/>
      <c r="AO530" s="1119"/>
      <c r="AP530" s="1119"/>
      <c r="AQ530" s="1107"/>
      <c r="AR530" s="1120"/>
      <c r="AS530" s="1121"/>
      <c r="AT530" s="1122"/>
      <c r="AU530" s="1120"/>
      <c r="AV530" s="1121"/>
      <c r="AW530" s="1123"/>
      <c r="AX530" s="632"/>
      <c r="AY530" s="1115"/>
      <c r="AZ530" s="1116"/>
      <c r="BA530" s="1116"/>
      <c r="BB530" s="1116"/>
      <c r="BC530" s="1116"/>
      <c r="BD530" s="1116"/>
      <c r="BE530" s="1116"/>
      <c r="BF530" s="1116"/>
      <c r="BG530" s="1116"/>
      <c r="BH530" s="1116"/>
      <c r="BI530" s="1116"/>
      <c r="BJ530" s="1116"/>
      <c r="BK530" s="1116"/>
      <c r="BL530" s="1116"/>
      <c r="BM530" s="1116"/>
      <c r="BN530" s="1116"/>
      <c r="BO530" s="1116"/>
      <c r="BP530" s="1116"/>
      <c r="BQ530" s="1116"/>
      <c r="BR530" s="1116"/>
      <c r="BS530" s="1116"/>
      <c r="BT530" s="1116"/>
      <c r="BU530" s="1116"/>
      <c r="BV530" s="1116"/>
      <c r="BW530" s="1116"/>
      <c r="BX530" s="1117"/>
      <c r="BY530" s="1117"/>
      <c r="BZ530" s="1117"/>
      <c r="CA530" s="1117"/>
      <c r="CB530" s="1118"/>
      <c r="CC530" s="1105"/>
      <c r="CD530" s="1119"/>
      <c r="CE530" s="1119"/>
      <c r="CF530" s="1107"/>
      <c r="CG530" s="1105"/>
      <c r="CH530" s="1119"/>
      <c r="CI530" s="1119"/>
      <c r="CJ530" s="1107"/>
      <c r="CK530" s="1105"/>
      <c r="CL530" s="1119"/>
      <c r="CM530" s="1119"/>
      <c r="CN530" s="1107"/>
      <c r="CO530" s="1120"/>
      <c r="CP530" s="1121"/>
      <c r="CQ530" s="1122"/>
      <c r="CR530" s="1120"/>
      <c r="CS530" s="1121"/>
      <c r="CT530" s="1123"/>
      <c r="CU530" s="632"/>
      <c r="CV530" s="276"/>
      <c r="CW530" s="244"/>
      <c r="CX530" s="1115"/>
      <c r="CY530" s="1116"/>
      <c r="CZ530" s="1116"/>
      <c r="DA530" s="1116"/>
      <c r="DB530" s="1116"/>
      <c r="DC530" s="1116"/>
      <c r="DD530" s="1116"/>
      <c r="DE530" s="1116"/>
      <c r="DF530" s="1116"/>
      <c r="DG530" s="1116"/>
      <c r="DH530" s="1116"/>
      <c r="DI530" s="1116"/>
      <c r="DJ530" s="1116"/>
      <c r="DK530" s="1116"/>
      <c r="DL530" s="1116"/>
      <c r="DM530" s="1116"/>
      <c r="DN530" s="1116"/>
      <c r="DO530" s="1116"/>
      <c r="DP530" s="1116"/>
      <c r="DQ530" s="1116"/>
      <c r="DR530" s="1116"/>
      <c r="DS530" s="1116"/>
      <c r="DT530" s="1116"/>
      <c r="DU530" s="1116"/>
      <c r="DV530" s="1116"/>
      <c r="DW530" s="1117"/>
      <c r="DX530" s="1117"/>
      <c r="DY530" s="1117"/>
      <c r="DZ530" s="1117"/>
      <c r="EA530" s="1118"/>
      <c r="EB530" s="1105"/>
      <c r="EC530" s="1119"/>
      <c r="ED530" s="1119"/>
      <c r="EE530" s="1107"/>
      <c r="EF530" s="1105"/>
      <c r="EG530" s="1119"/>
      <c r="EH530" s="1119"/>
      <c r="EI530" s="1107"/>
      <c r="EJ530" s="1105"/>
      <c r="EK530" s="1119"/>
      <c r="EL530" s="1119"/>
      <c r="EM530" s="1107"/>
      <c r="EN530" s="1120"/>
      <c r="EO530" s="1121"/>
      <c r="EP530" s="1122"/>
      <c r="EQ530" s="1120"/>
      <c r="ER530" s="1121"/>
      <c r="ES530" s="1123"/>
      <c r="ET530" s="632"/>
      <c r="EU530" s="1115"/>
      <c r="EV530" s="1116"/>
      <c r="EW530" s="1116"/>
      <c r="EX530" s="1116"/>
      <c r="EY530" s="1116"/>
      <c r="EZ530" s="1116"/>
      <c r="FA530" s="1116"/>
      <c r="FB530" s="1116"/>
      <c r="FC530" s="1116"/>
      <c r="FD530" s="1116"/>
      <c r="FE530" s="1116"/>
      <c r="FF530" s="1116"/>
      <c r="FG530" s="1116"/>
      <c r="FH530" s="1116"/>
      <c r="FI530" s="1116"/>
      <c r="FJ530" s="1116"/>
      <c r="FK530" s="1116"/>
      <c r="FL530" s="1116"/>
      <c r="FM530" s="1116"/>
      <c r="FN530" s="1116"/>
      <c r="FO530" s="1116"/>
      <c r="FP530" s="1116"/>
      <c r="FQ530" s="1116"/>
      <c r="FR530" s="1116"/>
      <c r="FS530" s="1116"/>
      <c r="FT530" s="1117"/>
      <c r="FU530" s="1117"/>
      <c r="FV530" s="1117"/>
      <c r="FW530" s="1117"/>
      <c r="FX530" s="1118"/>
      <c r="FY530" s="1105"/>
      <c r="FZ530" s="1119"/>
      <c r="GA530" s="1119"/>
      <c r="GB530" s="1107"/>
      <c r="GC530" s="1105"/>
      <c r="GD530" s="1119"/>
      <c r="GE530" s="1119"/>
      <c r="GF530" s="1107"/>
      <c r="GG530" s="1105"/>
      <c r="GH530" s="1119"/>
      <c r="GI530" s="1119"/>
      <c r="GJ530" s="1107"/>
      <c r="GK530" s="1120"/>
      <c r="GL530" s="1121"/>
      <c r="GM530" s="1122"/>
      <c r="GN530" s="1120"/>
      <c r="GO530" s="1121"/>
      <c r="GP530" s="1123"/>
      <c r="GQ530" s="632"/>
      <c r="GR530" s="6"/>
    </row>
    <row r="531" spans="1:200" ht="8.85" customHeight="1" x14ac:dyDescent="0.25">
      <c r="A531" s="244"/>
      <c r="B531" s="1124" t="str">
        <f>Bitácora!$AH$3</f>
        <v>TIPO</v>
      </c>
      <c r="C531" s="1125"/>
      <c r="D531" s="1125"/>
      <c r="E531" s="1125"/>
      <c r="F531" s="1101"/>
      <c r="G531" s="1126"/>
      <c r="H531" s="1126"/>
      <c r="I531" s="1126"/>
      <c r="J531" s="1127"/>
      <c r="K531" s="1128"/>
      <c r="L531" s="1101"/>
      <c r="M531" s="1126"/>
      <c r="N531" s="1126"/>
      <c r="O531" s="1126"/>
      <c r="P531" s="1126"/>
      <c r="Q531" s="1127"/>
      <c r="R531" s="1125" t="str">
        <f>IF(Portada!$A$1="www.fly-logics.com","AÑO",0)</f>
        <v>AÑO</v>
      </c>
      <c r="S531" s="1125"/>
      <c r="T531" s="1125"/>
      <c r="U531" s="1125"/>
      <c r="V531" s="1101"/>
      <c r="W531" s="1126"/>
      <c r="X531" s="1126"/>
      <c r="Y531" s="1127"/>
      <c r="Z531" s="1104"/>
      <c r="AA531" s="613" t="str">
        <f>IF(Portada!$A$1="www.fly-logics.com","ENE",0)</f>
        <v>ENE</v>
      </c>
      <c r="AB531" s="614"/>
      <c r="AC531" s="614"/>
      <c r="AD531" s="614"/>
      <c r="AE531" s="614"/>
      <c r="AF531" s="605" t="str">
        <f>IF(SUMIFS(Bitácora!$Y$5:$Y$1036129,Bitácora!$D$5:$D$1036129,F531,Bitácora!$AN$5:$AN$1036129,V531,Bitácora!$E$5:$E$1036129,L531,Bitácora!$AM$5:$AM$1036129,AA531)=0," ",SUMIFS(Bitácora!$Y$5:$Y$1036129,Bitácora!$D$5:$D$1036129,F531,Bitácora!$AN$5:$AN$1036129,V531,Bitácora!$E$5:$E$1036129,L531,Bitácora!$AM$5:$AM$1036129,AA531))</f>
        <v xml:space="preserve"> </v>
      </c>
      <c r="AG531" s="615"/>
      <c r="AH531" s="615"/>
      <c r="AI531" s="615"/>
      <c r="AJ531" s="605" t="str">
        <f>IF(SUMIFS(Bitácora!$Z$5:$Z$1036129,Bitácora!$D$5:$D$1036129,F531,Bitácora!$AN$5:$AN$1036129,V531,Bitácora!$E$5:$E$1036129,L531,Bitácora!$AM$5:$AM$1036129,AA531)=0," ",SUMIFS(Bitácora!$Z$5:$Z$1036129,Bitácora!$D$5:$D$1036129,F531,Bitácora!$AN$5:$AN$1036129,V531,Bitácora!$E$5:$E$1036129,L531,Bitácora!$AM$5:$AM$1036129,AA531))</f>
        <v xml:space="preserve"> </v>
      </c>
      <c r="AK531" s="615"/>
      <c r="AL531" s="615"/>
      <c r="AM531" s="615"/>
      <c r="AN531" s="605" t="str">
        <f>IF(SUMIFS(Bitácora!$AA$5:$AA$1036129,Bitácora!$D$5:$D$1036129,F531,Bitácora!$AN$5:$AN$1036129,V531,Bitácora!$E$5:$E$1036129,L531,Bitácora!$AM$5:$AM$1036129,AA531)=0," ",SUMIFS(Bitácora!$AA$5:$AA$1036129,Bitácora!$D$5:$D$1036129,F531,Bitácora!$AN$5:$AN$1036129,V531,Bitácora!$E$5:$E$1036129,L531,Bitácora!$AM$5:$AM$1036129,AA531))</f>
        <v xml:space="preserve"> </v>
      </c>
      <c r="AO531" s="615"/>
      <c r="AP531" s="615"/>
      <c r="AQ531" s="615"/>
      <c r="AR531" s="606" t="str">
        <f>IF(SUMIFS(Bitácora!$AE$5:$AE$1036129,Bitácora!$D$5:$D$1036129,F531,Bitácora!$AN$5:$AN$1036129,V531,Bitácora!$E$5:$E$1036129,L531,Bitácora!$AM$5:$AM$1036129,AA531)=0," ",SUMIFS(Bitácora!$AE$5:$AE$1036129,Bitácora!$D$5:$D$1036129,F531,Bitácora!$AN$5:$AN$1036129,V531,Bitácora!$E$5:$E$1036129,L531,Bitácora!$AM$5:$AM$1036129,AA531))</f>
        <v xml:space="preserve"> </v>
      </c>
      <c r="AS531" s="606"/>
      <c r="AT531" s="606"/>
      <c r="AU531" s="606" t="str">
        <f>IF(SUMIFS(Bitácora!$AF$5:$AF$1036129,Bitácora!$D$5:$D$1036129,F531,Bitácora!$AN$5:$AN$1036129,V531,Bitácora!$E$5:$E$1036129,L531,Bitácora!$AM$5:$AM$1036129,AA531)=0," ",SUMIFS(Bitácora!$AF$5:$AF$1036129,Bitácora!$D$5:$D$1036129,F531,Bitácora!$AN$5:$AN$1036129,V531,Bitácora!$E$5:$E$1036129,L531,Bitácora!$AM$5:$AM$1036129,AA531))</f>
        <v xml:space="preserve"> </v>
      </c>
      <c r="AV531" s="617"/>
      <c r="AW531" s="617"/>
      <c r="AX531" s="632"/>
      <c r="AY531" s="1124" t="str">
        <f>Bitácora!$AH$3</f>
        <v>TIPO</v>
      </c>
      <c r="AZ531" s="1125"/>
      <c r="BA531" s="1125"/>
      <c r="BB531" s="1125"/>
      <c r="BC531" s="1101"/>
      <c r="BD531" s="1126"/>
      <c r="BE531" s="1126"/>
      <c r="BF531" s="1126"/>
      <c r="BG531" s="1127"/>
      <c r="BH531" s="1128"/>
      <c r="BI531" s="1101"/>
      <c r="BJ531" s="1126"/>
      <c r="BK531" s="1126"/>
      <c r="BL531" s="1126"/>
      <c r="BM531" s="1126"/>
      <c r="BN531" s="1127"/>
      <c r="BO531" s="1125" t="str">
        <f>IF(Portada!$A$1="www.fly-logics.com","AÑO",0)</f>
        <v>AÑO</v>
      </c>
      <c r="BP531" s="1125"/>
      <c r="BQ531" s="1125"/>
      <c r="BR531" s="1125"/>
      <c r="BS531" s="1101"/>
      <c r="BT531" s="1126"/>
      <c r="BU531" s="1126"/>
      <c r="BV531" s="1127"/>
      <c r="BW531" s="1104"/>
      <c r="BX531" s="613" t="str">
        <f>IF(Portada!$A$1="www.fly-logics.com","ENE",0)</f>
        <v>ENE</v>
      </c>
      <c r="BY531" s="614"/>
      <c r="BZ531" s="614"/>
      <c r="CA531" s="614"/>
      <c r="CB531" s="614"/>
      <c r="CC531" s="605" t="str">
        <f>IF(SUMIFS(Bitácora!$Y$5:$Y$1036129,Bitácora!$D$5:$D$1036129,BC531,Bitácora!$AN$5:$AN$1036129,BS531,Bitácora!$E$5:$E$1036129,BI531,Bitácora!$AM$5:$AM$1036129,BX531)=0," ",SUMIFS(Bitácora!$Y$5:$Y$1036129,Bitácora!$D$5:$D$1036129,BC531,Bitácora!$AN$5:$AN$1036129,BS531,Bitácora!$E$5:$E$1036129,BI531,Bitácora!$AM$5:$AM$1036129,BX531))</f>
        <v xml:space="preserve"> </v>
      </c>
      <c r="CD531" s="615"/>
      <c r="CE531" s="615"/>
      <c r="CF531" s="615"/>
      <c r="CG531" s="605" t="str">
        <f>IF(SUMIFS(Bitácora!$Z$5:$Z$1036129,Bitácora!$D$5:$D$1036129,BC531,Bitácora!$AN$5:$AN$1036129,BS531,Bitácora!$E$5:$E$1036129,BI531,Bitácora!$AM$5:$AM$1036129,BX531)=0," ",SUMIFS(Bitácora!$Z$5:$Z$1036129,Bitácora!$D$5:$D$1036129,BC531,Bitácora!$AN$5:$AN$1036129,BS531,Bitácora!$E$5:$E$1036129,BI531,Bitácora!$AM$5:$AM$1036129,BX531))</f>
        <v xml:space="preserve"> </v>
      </c>
      <c r="CH531" s="615"/>
      <c r="CI531" s="615"/>
      <c r="CJ531" s="615"/>
      <c r="CK531" s="605" t="str">
        <f>IF(SUMIFS(Bitácora!$AA$5:$AA$1036129,Bitácora!$D$5:$D$1036129,BC531,Bitácora!$AN$5:$AN$1036129,BS531,Bitácora!$E$5:$E$1036129,BI531,Bitácora!$AM$5:$AM$1036129,BX531)=0," ",SUMIFS(Bitácora!$AA$5:$AA$1036129,Bitácora!$D$5:$D$1036129,BC531,Bitácora!$AN$5:$AN$1036129,BS531,Bitácora!$E$5:$E$1036129,BI531,Bitácora!$AM$5:$AM$1036129,BX531))</f>
        <v xml:space="preserve"> </v>
      </c>
      <c r="CL531" s="615"/>
      <c r="CM531" s="615"/>
      <c r="CN531" s="615"/>
      <c r="CO531" s="606" t="str">
        <f>IF(SUMIFS(Bitácora!$AE$5:$AE$1036129,Bitácora!$D$5:$D$1036129,BC531,Bitácora!$AN$5:$AN$1036129,BS531,Bitácora!$E$5:$E$1036129,BI531,Bitácora!$AM$5:$AM$1036129,BX531)=0," ",SUMIFS(Bitácora!$AE$5:$AE$1036129,Bitácora!$D$5:$D$1036129,BC531,Bitácora!$AN$5:$AN$1036129,BS531,Bitácora!$E$5:$E$1036129,BI531,Bitácora!$AM$5:$AM$1036129,BX531))</f>
        <v xml:space="preserve"> </v>
      </c>
      <c r="CP531" s="606"/>
      <c r="CQ531" s="606"/>
      <c r="CR531" s="606" t="str">
        <f>IF(SUMIFS(Bitácora!$AF$5:$AF$1036129,Bitácora!$D$5:$D$1036129,BC531,Bitácora!$AN$5:$AN$1036129,BS531,Bitácora!$E$5:$E$1036129,BI531,Bitácora!$AM$5:$AM$1036129,BX531)=0," ",SUMIFS(Bitácora!$AF$5:$AF$1036129,Bitácora!$D$5:$D$1036129,BC531,Bitácora!$AN$5:$AN$1036129,BS531,Bitácora!$E$5:$E$1036129,BI531,Bitácora!$AM$5:$AM$1036129,BX531))</f>
        <v xml:space="preserve"> </v>
      </c>
      <c r="CS531" s="617"/>
      <c r="CT531" s="617"/>
      <c r="CU531" s="632"/>
      <c r="CV531" s="276"/>
      <c r="CW531" s="244"/>
      <c r="CX531" s="1124" t="str">
        <f>Bitácora!$AH$3</f>
        <v>TIPO</v>
      </c>
      <c r="CY531" s="1125"/>
      <c r="CZ531" s="1125"/>
      <c r="DA531" s="1125"/>
      <c r="DB531" s="1101"/>
      <c r="DC531" s="1126"/>
      <c r="DD531" s="1126"/>
      <c r="DE531" s="1126"/>
      <c r="DF531" s="1127"/>
      <c r="DG531" s="1128"/>
      <c r="DH531" s="1101"/>
      <c r="DI531" s="1126"/>
      <c r="DJ531" s="1126"/>
      <c r="DK531" s="1126"/>
      <c r="DL531" s="1126"/>
      <c r="DM531" s="1127"/>
      <c r="DN531" s="1125" t="str">
        <f>IF(Portada!$A$1="www.fly-logics.com","AÑO",0)</f>
        <v>AÑO</v>
      </c>
      <c r="DO531" s="1125"/>
      <c r="DP531" s="1125"/>
      <c r="DQ531" s="1125"/>
      <c r="DR531" s="1101"/>
      <c r="DS531" s="1126"/>
      <c r="DT531" s="1126"/>
      <c r="DU531" s="1127"/>
      <c r="DV531" s="1104"/>
      <c r="DW531" s="613" t="str">
        <f>IF(Portada!$A$1="www.fly-logics.com","ENE",0)</f>
        <v>ENE</v>
      </c>
      <c r="DX531" s="614"/>
      <c r="DY531" s="614"/>
      <c r="DZ531" s="614"/>
      <c r="EA531" s="614"/>
      <c r="EB531" s="605" t="str">
        <f>IF(SUMIFS(Bitácora!$Y$5:$Y$1036129,Bitácora!$D$5:$D$1036129,DB531,Bitácora!$AN$5:$AN$1036129,DR531,Bitácora!$E$5:$E$1036129,DH531,Bitácora!$AM$5:$AM$1036129,DW531)=0," ",SUMIFS(Bitácora!$Y$5:$Y$1036129,Bitácora!$D$5:$D$1036129,DB531,Bitácora!$AN$5:$AN$1036129,DR531,Bitácora!$E$5:$E$1036129,DH531,Bitácora!$AM$5:$AM$1036129,DW531))</f>
        <v xml:space="preserve"> </v>
      </c>
      <c r="EC531" s="615"/>
      <c r="ED531" s="615"/>
      <c r="EE531" s="615"/>
      <c r="EF531" s="605" t="str">
        <f>IF(SUMIFS(Bitácora!$Z$5:$Z$1036129,Bitácora!$D$5:$D$1036129,DB531,Bitácora!$AN$5:$AN$1036129,DR531,Bitácora!$E$5:$E$1036129,DH531,Bitácora!$AM$5:$AM$1036129,DW531)=0," ",SUMIFS(Bitácora!$Z$5:$Z$1036129,Bitácora!$D$5:$D$1036129,DB531,Bitácora!$AN$5:$AN$1036129,DR531,Bitácora!$E$5:$E$1036129,DH531,Bitácora!$AM$5:$AM$1036129,DW531))</f>
        <v xml:space="preserve"> </v>
      </c>
      <c r="EG531" s="615"/>
      <c r="EH531" s="615"/>
      <c r="EI531" s="615"/>
      <c r="EJ531" s="605" t="str">
        <f>IF(SUMIFS(Bitácora!$AA$5:$AA$1036129,Bitácora!$D$5:$D$1036129,DB531,Bitácora!$AN$5:$AN$1036129,DR531,Bitácora!$E$5:$E$1036129,DH531,Bitácora!$AM$5:$AM$1036129,DW531)=0," ",SUMIFS(Bitácora!$AA$5:$AA$1036129,Bitácora!$D$5:$D$1036129,DB531,Bitácora!$AN$5:$AN$1036129,DR531,Bitácora!$E$5:$E$1036129,DH531,Bitácora!$AM$5:$AM$1036129,DW531))</f>
        <v xml:space="preserve"> </v>
      </c>
      <c r="EK531" s="615"/>
      <c r="EL531" s="615"/>
      <c r="EM531" s="615"/>
      <c r="EN531" s="606" t="str">
        <f>IF(SUMIFS(Bitácora!$AE$5:$AE$1036129,Bitácora!$D$5:$D$1036129,DB531,Bitácora!$AN$5:$AN$1036129,DR531,Bitácora!$E$5:$E$1036129,DH531,Bitácora!$AM$5:$AM$1036129,DW531)=0," ",SUMIFS(Bitácora!$AE$5:$AE$1036129,Bitácora!$D$5:$D$1036129,DB531,Bitácora!$AN$5:$AN$1036129,DR531,Bitácora!$E$5:$E$1036129,DH531,Bitácora!$AM$5:$AM$1036129,DW531))</f>
        <v xml:space="preserve"> </v>
      </c>
      <c r="EO531" s="606"/>
      <c r="EP531" s="606"/>
      <c r="EQ531" s="606" t="str">
        <f>IF(SUMIFS(Bitácora!$AF$5:$AF$1036129,Bitácora!$D$5:$D$1036129,DB531,Bitácora!$AN$5:$AN$1036129,DR531,Bitácora!$E$5:$E$1036129,DH531,Bitácora!$AM$5:$AM$1036129,DW531)=0," ",SUMIFS(Bitácora!$AF$5:$AF$1036129,Bitácora!$D$5:$D$1036129,DB531,Bitácora!$AN$5:$AN$1036129,DR531,Bitácora!$E$5:$E$1036129,DH531,Bitácora!$AM$5:$AM$1036129,DW531))</f>
        <v xml:space="preserve"> </v>
      </c>
      <c r="ER531" s="617"/>
      <c r="ES531" s="617"/>
      <c r="ET531" s="632"/>
      <c r="EU531" s="1124" t="str">
        <f>Bitácora!$AH$3</f>
        <v>TIPO</v>
      </c>
      <c r="EV531" s="1125"/>
      <c r="EW531" s="1125"/>
      <c r="EX531" s="1125"/>
      <c r="EY531" s="1101"/>
      <c r="EZ531" s="1126"/>
      <c r="FA531" s="1126"/>
      <c r="FB531" s="1126"/>
      <c r="FC531" s="1127"/>
      <c r="FD531" s="1128"/>
      <c r="FE531" s="1101"/>
      <c r="FF531" s="1126"/>
      <c r="FG531" s="1126"/>
      <c r="FH531" s="1126"/>
      <c r="FI531" s="1126"/>
      <c r="FJ531" s="1127"/>
      <c r="FK531" s="1125" t="str">
        <f>IF(Portada!$A$1="www.fly-logics.com","AÑO",0)</f>
        <v>AÑO</v>
      </c>
      <c r="FL531" s="1125"/>
      <c r="FM531" s="1125"/>
      <c r="FN531" s="1125"/>
      <c r="FO531" s="1101"/>
      <c r="FP531" s="1126"/>
      <c r="FQ531" s="1126"/>
      <c r="FR531" s="1127"/>
      <c r="FS531" s="1104"/>
      <c r="FT531" s="613" t="str">
        <f>IF(Portada!$A$1="www.fly-logics.com","ENE",0)</f>
        <v>ENE</v>
      </c>
      <c r="FU531" s="614"/>
      <c r="FV531" s="614"/>
      <c r="FW531" s="614"/>
      <c r="FX531" s="614"/>
      <c r="FY531" s="605" t="str">
        <f>IF(SUMIFS(Bitácora!$Y$5:$Y$1036129,Bitácora!$D$5:$D$1036129,EY531,Bitácora!$AN$5:$AN$1036129,FO531,Bitácora!$E$5:$E$1036129,FE531,Bitácora!$AM$5:$AM$1036129,FT531)=0," ",SUMIFS(Bitácora!$Y$5:$Y$1036129,Bitácora!$D$5:$D$1036129,EY531,Bitácora!$AN$5:$AN$1036129,FO531,Bitácora!$E$5:$E$1036129,FE531,Bitácora!$AM$5:$AM$1036129,FT531))</f>
        <v xml:space="preserve"> </v>
      </c>
      <c r="FZ531" s="615"/>
      <c r="GA531" s="615"/>
      <c r="GB531" s="615"/>
      <c r="GC531" s="605" t="str">
        <f>IF(SUMIFS(Bitácora!$Z$5:$Z$1036129,Bitácora!$D$5:$D$1036129,EY531,Bitácora!$AN$5:$AN$1036129,FO531,Bitácora!$E$5:$E$1036129,FE531,Bitácora!$AM$5:$AM$1036129,FT531)=0," ",SUMIFS(Bitácora!$Z$5:$Z$1036129,Bitácora!$D$5:$D$1036129,EY531,Bitácora!$AN$5:$AN$1036129,FO531,Bitácora!$E$5:$E$1036129,FE531,Bitácora!$AM$5:$AM$1036129,FT531))</f>
        <v xml:space="preserve"> </v>
      </c>
      <c r="GD531" s="615"/>
      <c r="GE531" s="615"/>
      <c r="GF531" s="615"/>
      <c r="GG531" s="605" t="str">
        <f>IF(SUMIFS(Bitácora!$AA$5:$AA$1036129,Bitácora!$D$5:$D$1036129,EY531,Bitácora!$AN$5:$AN$1036129,FO531,Bitácora!$E$5:$E$1036129,FE531,Bitácora!$AM$5:$AM$1036129,FT531)=0," ",SUMIFS(Bitácora!$AA$5:$AA$1036129,Bitácora!$D$5:$D$1036129,EY531,Bitácora!$AN$5:$AN$1036129,FO531,Bitácora!$E$5:$E$1036129,FE531,Bitácora!$AM$5:$AM$1036129,FT531))</f>
        <v xml:space="preserve"> </v>
      </c>
      <c r="GH531" s="615"/>
      <c r="GI531" s="615"/>
      <c r="GJ531" s="615"/>
      <c r="GK531" s="606" t="str">
        <f>IF(SUMIFS(Bitácora!$AE$5:$AE$1036129,Bitácora!$D$5:$D$1036129,EY531,Bitácora!$AN$5:$AN$1036129,FO531,Bitácora!$E$5:$E$1036129,FE531,Bitácora!$AM$5:$AM$1036129,FT531)=0," ",SUMIFS(Bitácora!$AE$5:$AE$1036129,Bitácora!$D$5:$D$1036129,EY531,Bitácora!$AN$5:$AN$1036129,FO531,Bitácora!$E$5:$E$1036129,FE531,Bitácora!$AM$5:$AM$1036129,FT531))</f>
        <v xml:space="preserve"> </v>
      </c>
      <c r="GL531" s="606"/>
      <c r="GM531" s="606"/>
      <c r="GN531" s="606" t="str">
        <f>IF(SUMIFS(Bitácora!$AF$5:$AF$1036129,Bitácora!$D$5:$D$1036129,EY531,Bitácora!$AN$5:$AN$1036129,FO531,Bitácora!$E$5:$E$1036129,FE531,Bitácora!$AM$5:$AM$1036129,FT531)=0," ",SUMIFS(Bitácora!$AF$5:$AF$1036129,Bitácora!$D$5:$D$1036129,EY531,Bitácora!$AN$5:$AN$1036129,FO531,Bitácora!$E$5:$E$1036129,FE531,Bitácora!$AM$5:$AM$1036129,FT531))</f>
        <v xml:space="preserve"> </v>
      </c>
      <c r="GO531" s="617"/>
      <c r="GP531" s="617"/>
      <c r="GQ531" s="632"/>
      <c r="GR531" s="6"/>
    </row>
    <row r="532" spans="1:200" ht="8.85" customHeight="1" thickBot="1" x14ac:dyDescent="0.3">
      <c r="A532" s="244"/>
      <c r="B532" s="1124"/>
      <c r="C532" s="1125"/>
      <c r="D532" s="1125"/>
      <c r="E532" s="1125"/>
      <c r="F532" s="1129"/>
      <c r="G532" s="1130"/>
      <c r="H532" s="1130"/>
      <c r="I532" s="1130"/>
      <c r="J532" s="1131"/>
      <c r="K532" s="1128"/>
      <c r="L532" s="1129"/>
      <c r="M532" s="1130"/>
      <c r="N532" s="1130"/>
      <c r="O532" s="1130"/>
      <c r="P532" s="1130"/>
      <c r="Q532" s="1131"/>
      <c r="R532" s="1125"/>
      <c r="S532" s="1125"/>
      <c r="T532" s="1125"/>
      <c r="U532" s="1125"/>
      <c r="V532" s="1129"/>
      <c r="W532" s="1130"/>
      <c r="X532" s="1130"/>
      <c r="Y532" s="1131"/>
      <c r="Z532" s="1104"/>
      <c r="AA532" s="614"/>
      <c r="AB532" s="614"/>
      <c r="AC532" s="614"/>
      <c r="AD532" s="614"/>
      <c r="AE532" s="614"/>
      <c r="AF532" s="615"/>
      <c r="AG532" s="616"/>
      <c r="AH532" s="616"/>
      <c r="AI532" s="615"/>
      <c r="AJ532" s="615"/>
      <c r="AK532" s="616"/>
      <c r="AL532" s="616"/>
      <c r="AM532" s="615"/>
      <c r="AN532" s="615"/>
      <c r="AO532" s="616"/>
      <c r="AP532" s="616"/>
      <c r="AQ532" s="615"/>
      <c r="AR532" s="606"/>
      <c r="AS532" s="606"/>
      <c r="AT532" s="606"/>
      <c r="AU532" s="617"/>
      <c r="AV532" s="618"/>
      <c r="AW532" s="617"/>
      <c r="AX532" s="632"/>
      <c r="AY532" s="1124"/>
      <c r="AZ532" s="1125"/>
      <c r="BA532" s="1125"/>
      <c r="BB532" s="1125"/>
      <c r="BC532" s="1129"/>
      <c r="BD532" s="1130"/>
      <c r="BE532" s="1130"/>
      <c r="BF532" s="1130"/>
      <c r="BG532" s="1131"/>
      <c r="BH532" s="1128"/>
      <c r="BI532" s="1129"/>
      <c r="BJ532" s="1130"/>
      <c r="BK532" s="1130"/>
      <c r="BL532" s="1130"/>
      <c r="BM532" s="1130"/>
      <c r="BN532" s="1131"/>
      <c r="BO532" s="1125"/>
      <c r="BP532" s="1125"/>
      <c r="BQ532" s="1125"/>
      <c r="BR532" s="1125"/>
      <c r="BS532" s="1129"/>
      <c r="BT532" s="1130"/>
      <c r="BU532" s="1130"/>
      <c r="BV532" s="1131"/>
      <c r="BW532" s="1104"/>
      <c r="BX532" s="614"/>
      <c r="BY532" s="614"/>
      <c r="BZ532" s="614"/>
      <c r="CA532" s="614"/>
      <c r="CB532" s="614"/>
      <c r="CC532" s="615"/>
      <c r="CD532" s="616"/>
      <c r="CE532" s="616"/>
      <c r="CF532" s="615"/>
      <c r="CG532" s="615"/>
      <c r="CH532" s="616"/>
      <c r="CI532" s="616"/>
      <c r="CJ532" s="615"/>
      <c r="CK532" s="615"/>
      <c r="CL532" s="616"/>
      <c r="CM532" s="616"/>
      <c r="CN532" s="615"/>
      <c r="CO532" s="606"/>
      <c r="CP532" s="606"/>
      <c r="CQ532" s="606"/>
      <c r="CR532" s="617"/>
      <c r="CS532" s="618"/>
      <c r="CT532" s="617"/>
      <c r="CU532" s="632"/>
      <c r="CV532" s="276"/>
      <c r="CW532" s="244"/>
      <c r="CX532" s="1124"/>
      <c r="CY532" s="1125"/>
      <c r="CZ532" s="1125"/>
      <c r="DA532" s="1125"/>
      <c r="DB532" s="1129"/>
      <c r="DC532" s="1130"/>
      <c r="DD532" s="1130"/>
      <c r="DE532" s="1130"/>
      <c r="DF532" s="1131"/>
      <c r="DG532" s="1128"/>
      <c r="DH532" s="1129"/>
      <c r="DI532" s="1130"/>
      <c r="DJ532" s="1130"/>
      <c r="DK532" s="1130"/>
      <c r="DL532" s="1130"/>
      <c r="DM532" s="1131"/>
      <c r="DN532" s="1125"/>
      <c r="DO532" s="1125"/>
      <c r="DP532" s="1125"/>
      <c r="DQ532" s="1125"/>
      <c r="DR532" s="1129"/>
      <c r="DS532" s="1130"/>
      <c r="DT532" s="1130"/>
      <c r="DU532" s="1131"/>
      <c r="DV532" s="1104"/>
      <c r="DW532" s="614"/>
      <c r="DX532" s="614"/>
      <c r="DY532" s="614"/>
      <c r="DZ532" s="614"/>
      <c r="EA532" s="614"/>
      <c r="EB532" s="615"/>
      <c r="EC532" s="616"/>
      <c r="ED532" s="616"/>
      <c r="EE532" s="615"/>
      <c r="EF532" s="615"/>
      <c r="EG532" s="616"/>
      <c r="EH532" s="616"/>
      <c r="EI532" s="615"/>
      <c r="EJ532" s="615"/>
      <c r="EK532" s="616"/>
      <c r="EL532" s="616"/>
      <c r="EM532" s="615"/>
      <c r="EN532" s="606"/>
      <c r="EO532" s="606"/>
      <c r="EP532" s="606"/>
      <c r="EQ532" s="617"/>
      <c r="ER532" s="618"/>
      <c r="ES532" s="617"/>
      <c r="ET532" s="632"/>
      <c r="EU532" s="1124"/>
      <c r="EV532" s="1125"/>
      <c r="EW532" s="1125"/>
      <c r="EX532" s="1125"/>
      <c r="EY532" s="1129"/>
      <c r="EZ532" s="1130"/>
      <c r="FA532" s="1130"/>
      <c r="FB532" s="1130"/>
      <c r="FC532" s="1131"/>
      <c r="FD532" s="1128"/>
      <c r="FE532" s="1129"/>
      <c r="FF532" s="1130"/>
      <c r="FG532" s="1130"/>
      <c r="FH532" s="1130"/>
      <c r="FI532" s="1130"/>
      <c r="FJ532" s="1131"/>
      <c r="FK532" s="1125"/>
      <c r="FL532" s="1125"/>
      <c r="FM532" s="1125"/>
      <c r="FN532" s="1125"/>
      <c r="FO532" s="1129"/>
      <c r="FP532" s="1130"/>
      <c r="FQ532" s="1130"/>
      <c r="FR532" s="1131"/>
      <c r="FS532" s="1104"/>
      <c r="FT532" s="614"/>
      <c r="FU532" s="614"/>
      <c r="FV532" s="614"/>
      <c r="FW532" s="614"/>
      <c r="FX532" s="614"/>
      <c r="FY532" s="615"/>
      <c r="FZ532" s="616"/>
      <c r="GA532" s="616"/>
      <c r="GB532" s="615"/>
      <c r="GC532" s="615"/>
      <c r="GD532" s="616"/>
      <c r="GE532" s="616"/>
      <c r="GF532" s="615"/>
      <c r="GG532" s="615"/>
      <c r="GH532" s="616"/>
      <c r="GI532" s="616"/>
      <c r="GJ532" s="615"/>
      <c r="GK532" s="606"/>
      <c r="GL532" s="606"/>
      <c r="GM532" s="606"/>
      <c r="GN532" s="617"/>
      <c r="GO532" s="618"/>
      <c r="GP532" s="617"/>
      <c r="GQ532" s="632"/>
      <c r="GR532" s="6"/>
    </row>
    <row r="533" spans="1:200" ht="6.75" customHeight="1" x14ac:dyDescent="0.25">
      <c r="A533" s="244"/>
      <c r="B533" s="1115"/>
      <c r="C533" s="1116"/>
      <c r="D533" s="1116"/>
      <c r="E533" s="1116"/>
      <c r="F533" s="1116"/>
      <c r="G533" s="1116"/>
      <c r="H533" s="1116"/>
      <c r="I533" s="1116"/>
      <c r="J533" s="1116"/>
      <c r="K533" s="1116"/>
      <c r="L533" s="1116"/>
      <c r="M533" s="1116"/>
      <c r="N533" s="1116"/>
      <c r="O533" s="1116"/>
      <c r="P533" s="1116"/>
      <c r="Q533" s="1116"/>
      <c r="R533" s="1116"/>
      <c r="S533" s="1116"/>
      <c r="T533" s="1116"/>
      <c r="U533" s="1116"/>
      <c r="V533" s="1116"/>
      <c r="W533" s="1116"/>
      <c r="X533" s="1116"/>
      <c r="Y533" s="1116"/>
      <c r="Z533" s="1116"/>
      <c r="AA533" s="614"/>
      <c r="AB533" s="614"/>
      <c r="AC533" s="614"/>
      <c r="AD533" s="614"/>
      <c r="AE533" s="614"/>
      <c r="AF533" s="615"/>
      <c r="AG533" s="615"/>
      <c r="AH533" s="615"/>
      <c r="AI533" s="615"/>
      <c r="AJ533" s="615"/>
      <c r="AK533" s="615"/>
      <c r="AL533" s="615"/>
      <c r="AM533" s="615"/>
      <c r="AN533" s="615"/>
      <c r="AO533" s="615"/>
      <c r="AP533" s="615"/>
      <c r="AQ533" s="615"/>
      <c r="AR533" s="606"/>
      <c r="AS533" s="606"/>
      <c r="AT533" s="606"/>
      <c r="AU533" s="617"/>
      <c r="AV533" s="617"/>
      <c r="AW533" s="617"/>
      <c r="AX533" s="632"/>
      <c r="AY533" s="1115"/>
      <c r="AZ533" s="1116"/>
      <c r="BA533" s="1116"/>
      <c r="BB533" s="1116"/>
      <c r="BC533" s="1116"/>
      <c r="BD533" s="1116"/>
      <c r="BE533" s="1116"/>
      <c r="BF533" s="1116"/>
      <c r="BG533" s="1116"/>
      <c r="BH533" s="1116"/>
      <c r="BI533" s="1116"/>
      <c r="BJ533" s="1116"/>
      <c r="BK533" s="1116"/>
      <c r="BL533" s="1116"/>
      <c r="BM533" s="1116"/>
      <c r="BN533" s="1116"/>
      <c r="BO533" s="1116"/>
      <c r="BP533" s="1116"/>
      <c r="BQ533" s="1116"/>
      <c r="BR533" s="1116"/>
      <c r="BS533" s="1116"/>
      <c r="BT533" s="1116"/>
      <c r="BU533" s="1116"/>
      <c r="BV533" s="1116"/>
      <c r="BW533" s="1116"/>
      <c r="BX533" s="614"/>
      <c r="BY533" s="614"/>
      <c r="BZ533" s="614"/>
      <c r="CA533" s="614"/>
      <c r="CB533" s="614"/>
      <c r="CC533" s="615"/>
      <c r="CD533" s="615"/>
      <c r="CE533" s="615"/>
      <c r="CF533" s="615"/>
      <c r="CG533" s="615"/>
      <c r="CH533" s="615"/>
      <c r="CI533" s="615"/>
      <c r="CJ533" s="615"/>
      <c r="CK533" s="615"/>
      <c r="CL533" s="615"/>
      <c r="CM533" s="615"/>
      <c r="CN533" s="615"/>
      <c r="CO533" s="606"/>
      <c r="CP533" s="606"/>
      <c r="CQ533" s="606"/>
      <c r="CR533" s="617"/>
      <c r="CS533" s="617"/>
      <c r="CT533" s="617"/>
      <c r="CU533" s="632"/>
      <c r="CV533" s="276"/>
      <c r="CW533" s="244"/>
      <c r="CX533" s="1115"/>
      <c r="CY533" s="1116"/>
      <c r="CZ533" s="1116"/>
      <c r="DA533" s="1116"/>
      <c r="DB533" s="1116"/>
      <c r="DC533" s="1116"/>
      <c r="DD533" s="1116"/>
      <c r="DE533" s="1116"/>
      <c r="DF533" s="1116"/>
      <c r="DG533" s="1116"/>
      <c r="DH533" s="1116"/>
      <c r="DI533" s="1116"/>
      <c r="DJ533" s="1116"/>
      <c r="DK533" s="1116"/>
      <c r="DL533" s="1116"/>
      <c r="DM533" s="1116"/>
      <c r="DN533" s="1116"/>
      <c r="DO533" s="1116"/>
      <c r="DP533" s="1116"/>
      <c r="DQ533" s="1116"/>
      <c r="DR533" s="1116"/>
      <c r="DS533" s="1116"/>
      <c r="DT533" s="1116"/>
      <c r="DU533" s="1116"/>
      <c r="DV533" s="1116"/>
      <c r="DW533" s="614"/>
      <c r="DX533" s="614"/>
      <c r="DY533" s="614"/>
      <c r="DZ533" s="614"/>
      <c r="EA533" s="614"/>
      <c r="EB533" s="615"/>
      <c r="EC533" s="615"/>
      <c r="ED533" s="615"/>
      <c r="EE533" s="615"/>
      <c r="EF533" s="615"/>
      <c r="EG533" s="615"/>
      <c r="EH533" s="615"/>
      <c r="EI533" s="615"/>
      <c r="EJ533" s="615"/>
      <c r="EK533" s="615"/>
      <c r="EL533" s="615"/>
      <c r="EM533" s="615"/>
      <c r="EN533" s="606"/>
      <c r="EO533" s="606"/>
      <c r="EP533" s="606"/>
      <c r="EQ533" s="617"/>
      <c r="ER533" s="617"/>
      <c r="ES533" s="617"/>
      <c r="ET533" s="632"/>
      <c r="EU533" s="1115"/>
      <c r="EV533" s="1116"/>
      <c r="EW533" s="1116"/>
      <c r="EX533" s="1116"/>
      <c r="EY533" s="1116"/>
      <c r="EZ533" s="1116"/>
      <c r="FA533" s="1116"/>
      <c r="FB533" s="1116"/>
      <c r="FC533" s="1116"/>
      <c r="FD533" s="1116"/>
      <c r="FE533" s="1116"/>
      <c r="FF533" s="1116"/>
      <c r="FG533" s="1116"/>
      <c r="FH533" s="1116"/>
      <c r="FI533" s="1116"/>
      <c r="FJ533" s="1116"/>
      <c r="FK533" s="1116"/>
      <c r="FL533" s="1116"/>
      <c r="FM533" s="1116"/>
      <c r="FN533" s="1116"/>
      <c r="FO533" s="1116"/>
      <c r="FP533" s="1116"/>
      <c r="FQ533" s="1116"/>
      <c r="FR533" s="1116"/>
      <c r="FS533" s="1116"/>
      <c r="FT533" s="614"/>
      <c r="FU533" s="614"/>
      <c r="FV533" s="614"/>
      <c r="FW533" s="614"/>
      <c r="FX533" s="614"/>
      <c r="FY533" s="615"/>
      <c r="FZ533" s="615"/>
      <c r="GA533" s="615"/>
      <c r="GB533" s="615"/>
      <c r="GC533" s="615"/>
      <c r="GD533" s="615"/>
      <c r="GE533" s="615"/>
      <c r="GF533" s="615"/>
      <c r="GG533" s="615"/>
      <c r="GH533" s="615"/>
      <c r="GI533" s="615"/>
      <c r="GJ533" s="615"/>
      <c r="GK533" s="606"/>
      <c r="GL533" s="606"/>
      <c r="GM533" s="606"/>
      <c r="GN533" s="617"/>
      <c r="GO533" s="617"/>
      <c r="GP533" s="617"/>
      <c r="GQ533" s="632"/>
      <c r="GR533" s="6"/>
    </row>
    <row r="534" spans="1:200" ht="6" customHeight="1" x14ac:dyDescent="0.25">
      <c r="A534" s="244"/>
      <c r="B534" s="655"/>
      <c r="C534" s="657"/>
      <c r="D534" s="657"/>
      <c r="E534" s="657"/>
      <c r="F534" s="657"/>
      <c r="G534" s="657"/>
      <c r="H534" s="657"/>
      <c r="I534" s="657"/>
      <c r="J534" s="657"/>
      <c r="K534" s="657"/>
      <c r="L534" s="657"/>
      <c r="M534" s="657"/>
      <c r="N534" s="657"/>
      <c r="O534" s="657"/>
      <c r="P534" s="657"/>
      <c r="Q534" s="657"/>
      <c r="R534" s="657"/>
      <c r="S534" s="657"/>
      <c r="T534" s="657"/>
      <c r="U534" s="657"/>
      <c r="V534" s="657"/>
      <c r="W534" s="657"/>
      <c r="X534" s="657"/>
      <c r="Y534" s="657"/>
      <c r="Z534" s="657"/>
      <c r="AA534" s="613" t="str">
        <f>IF(Portada!$A$1="www.fly-logics.com","FEB",0)</f>
        <v>FEB</v>
      </c>
      <c r="AB534" s="614"/>
      <c r="AC534" s="614"/>
      <c r="AD534" s="614"/>
      <c r="AE534" s="614"/>
      <c r="AF534" s="605" t="str">
        <f>IF(SUMIFS(Bitácora!$Y$5:$Y$1036129,Bitácora!$D$5:$D$1036129,F531,Bitácora!$AN$5:$AN$1036129,V531,Bitácora!$E$5:$E$1036129,L531,Bitácora!$AM$5:$AM$1036129,AA534)=0," ",SUMIFS(Bitácora!$Y$5:$Y$1036129,Bitácora!$D$5:$D$1036129,F531,Bitácora!$AN$5:$AN$1036129,V531,Bitácora!$E$5:$E$1036129,L531,Bitácora!$AM$5:$AM$1036129,AA534))</f>
        <v xml:space="preserve"> </v>
      </c>
      <c r="AG534" s="615"/>
      <c r="AH534" s="615"/>
      <c r="AI534" s="615"/>
      <c r="AJ534" s="605" t="str">
        <f>IF(SUMIFS(Bitácora!$Z$5:$Z$1036129,Bitácora!$D$5:$D$1036129,F531,Bitácora!$AN$5:$AN$1036129,V531,Bitácora!$E$5:$E$1036129,L531,Bitácora!$AM$5:$AM$1036129,AA534)=0," ",SUMIFS(Bitácora!$Z$5:$Z$1036129,Bitácora!$D$5:$D$1036129,F531,Bitácora!$AN$5:$AN$1036129,V531,Bitácora!$E$5:$E$1036129,L531,Bitácora!$AM$5:$AM$1036129,AA534))</f>
        <v xml:space="preserve"> </v>
      </c>
      <c r="AK534" s="615"/>
      <c r="AL534" s="615"/>
      <c r="AM534" s="615"/>
      <c r="AN534" s="605" t="str">
        <f>IF(SUMIFS(Bitácora!$AA$5:$AA$1036129,Bitácora!$D$5:$D$1036129,F531,Bitácora!$AN$5:$AN$1036129,V531,Bitácora!$E$5:$E$1036129,L531,Bitácora!$AM$5:$AM$1036129,AA534)=0," ",SUMIFS(Bitácora!$AA$5:$AA$1036129,Bitácora!$D$5:$D$1036129,F531,Bitácora!$AN$5:$AN$1036129,V531,Bitácora!$E$5:$E$1036129,L531,Bitácora!$AM$5:$AM$1036129,AA534))</f>
        <v xml:space="preserve"> </v>
      </c>
      <c r="AO534" s="615"/>
      <c r="AP534" s="615"/>
      <c r="AQ534" s="615"/>
      <c r="AR534" s="606" t="str">
        <f>IF(SUMIFS(Bitácora!$AE$5:$AE$1036129,Bitácora!$D$5:$D$1036129,F531,Bitácora!$AN$5:$AN$1036129,V531,Bitácora!$E$5:$E$1036129,L531,Bitácora!$AM$5:$AM$1036129,AA534)=0," ",SUMIFS(Bitácora!$AE$5:$AE$1036129,Bitácora!$D$5:$D$1036129,F531,Bitácora!$AN$5:$AN$1036129,V531,Bitácora!$E$5:$E$1036129,L531,Bitácora!$AM$5:$AM$1036129,AA534))</f>
        <v xml:space="preserve"> </v>
      </c>
      <c r="AS534" s="606"/>
      <c r="AT534" s="606"/>
      <c r="AU534" s="606" t="str">
        <f>IF(SUMIFS(Bitácora!$AF$5:$AF$1036129,Bitácora!$D$5:$D$1036129,F531,Bitácora!$AN$5:$AN$1036129,V531,Bitácora!$E$5:$E$1036129,L531,Bitácora!$AM$5:$AM$1036129,AA534)=0," ",SUMIFS(Bitácora!$AF$5:$AF$1036129,Bitácora!$D$5:$D$1036129,F531,Bitácora!$AN$5:$AN$1036129,V531,Bitácora!$E$5:$E$1036129,L531,Bitácora!$AM$5:$AM$1036129,AA534))</f>
        <v xml:space="preserve"> </v>
      </c>
      <c r="AV534" s="617"/>
      <c r="AW534" s="617"/>
      <c r="AX534" s="632"/>
      <c r="AY534" s="655"/>
      <c r="AZ534" s="657"/>
      <c r="BA534" s="657"/>
      <c r="BB534" s="657"/>
      <c r="BC534" s="657"/>
      <c r="BD534" s="657"/>
      <c r="BE534" s="657"/>
      <c r="BF534" s="657"/>
      <c r="BG534" s="657"/>
      <c r="BH534" s="657"/>
      <c r="BI534" s="657"/>
      <c r="BJ534" s="657"/>
      <c r="BK534" s="657"/>
      <c r="BL534" s="657"/>
      <c r="BM534" s="657"/>
      <c r="BN534" s="657"/>
      <c r="BO534" s="657"/>
      <c r="BP534" s="657"/>
      <c r="BQ534" s="657"/>
      <c r="BR534" s="657"/>
      <c r="BS534" s="657"/>
      <c r="BT534" s="657"/>
      <c r="BU534" s="657"/>
      <c r="BV534" s="657"/>
      <c r="BW534" s="657"/>
      <c r="BX534" s="613" t="str">
        <f>IF(Portada!$A$1="www.fly-logics.com","FEB",0)</f>
        <v>FEB</v>
      </c>
      <c r="BY534" s="614"/>
      <c r="BZ534" s="614"/>
      <c r="CA534" s="614"/>
      <c r="CB534" s="614"/>
      <c r="CC534" s="605" t="str">
        <f>IF(SUMIFS(Bitácora!$Y$5:$Y$1036129,Bitácora!$D$5:$D$1036129,BC531,Bitácora!$AN$5:$AN$1036129,BS531,Bitácora!$E$5:$E$1036129,BI531,Bitácora!$AM$5:$AM$1036129,BX534)=0," ",SUMIFS(Bitácora!$Y$5:$Y$1036129,Bitácora!$D$5:$D$1036129,BC531,Bitácora!$AN$5:$AN$1036129,BS531,Bitácora!$E$5:$E$1036129,BI531,Bitácora!$AM$5:$AM$1036129,BX534))</f>
        <v xml:space="preserve"> </v>
      </c>
      <c r="CD534" s="615"/>
      <c r="CE534" s="615"/>
      <c r="CF534" s="615"/>
      <c r="CG534" s="605" t="str">
        <f>IF(SUMIFS(Bitácora!$Z$5:$Z$1036129,Bitácora!$D$5:$D$1036129,BC531,Bitácora!$AN$5:$AN$1036129,BS531,Bitácora!$E$5:$E$1036129,BI531,Bitácora!$AM$5:$AM$1036129,BX534)=0," ",SUMIFS(Bitácora!$Z$5:$Z$1036129,Bitácora!$D$5:$D$1036129,BC531,Bitácora!$AN$5:$AN$1036129,BS531,Bitácora!$E$5:$E$1036129,BI531,Bitácora!$AM$5:$AM$1036129,BX534))</f>
        <v xml:space="preserve"> </v>
      </c>
      <c r="CH534" s="615"/>
      <c r="CI534" s="615"/>
      <c r="CJ534" s="615"/>
      <c r="CK534" s="605" t="str">
        <f>IF(SUMIFS(Bitácora!$AA$5:$AA$1036129,Bitácora!$D$5:$D$1036129,BC531,Bitácora!$AN$5:$AN$1036129,BS531,Bitácora!$E$5:$E$1036129,BI531,Bitácora!$AM$5:$AM$1036129,BX534)=0," ",SUMIFS(Bitácora!$AA$5:$AA$1036129,Bitácora!$D$5:$D$1036129,BC531,Bitácora!$AN$5:$AN$1036129,BS531,Bitácora!$E$5:$E$1036129,BI531,Bitácora!$AM$5:$AM$1036129,BX534))</f>
        <v xml:space="preserve"> </v>
      </c>
      <c r="CL534" s="615"/>
      <c r="CM534" s="615"/>
      <c r="CN534" s="615"/>
      <c r="CO534" s="606" t="str">
        <f>IF(SUMIFS(Bitácora!$AE$5:$AE$1036129,Bitácora!$D$5:$D$1036129,BC531,Bitácora!$AN$5:$AN$1036129,BS531,Bitácora!$E$5:$E$1036129,BI531,Bitácora!$AM$5:$AM$1036129,BX534)=0," ",SUMIFS(Bitácora!$AE$5:$AE$1036129,Bitácora!$D$5:$D$1036129,BC531,Bitácora!$AN$5:$AN$1036129,BS531,Bitácora!$E$5:$E$1036129,BI531,Bitácora!$AM$5:$AM$1036129,BX534))</f>
        <v xml:space="preserve"> </v>
      </c>
      <c r="CP534" s="606"/>
      <c r="CQ534" s="606"/>
      <c r="CR534" s="606" t="str">
        <f>IF(SUMIFS(Bitácora!$AF$5:$AF$1036129,Bitácora!$D$5:$D$1036129,BC531,Bitácora!$AN$5:$AN$1036129,BS531,Bitácora!$E$5:$E$1036129,BI531,Bitácora!$AM$5:$AM$1036129,BX534)=0," ",SUMIFS(Bitácora!$AF$5:$AF$1036129,Bitácora!$D$5:$D$1036129,BC531,Bitácora!$AN$5:$AN$1036129,BS531,Bitácora!$E$5:$E$1036129,BI531,Bitácora!$AM$5:$AM$1036129,BX534))</f>
        <v xml:space="preserve"> </v>
      </c>
      <c r="CS534" s="617"/>
      <c r="CT534" s="617"/>
      <c r="CU534" s="632"/>
      <c r="CV534" s="276"/>
      <c r="CW534" s="244"/>
      <c r="CX534" s="655"/>
      <c r="CY534" s="657"/>
      <c r="CZ534" s="657"/>
      <c r="DA534" s="657"/>
      <c r="DB534" s="657"/>
      <c r="DC534" s="657"/>
      <c r="DD534" s="657"/>
      <c r="DE534" s="657"/>
      <c r="DF534" s="657"/>
      <c r="DG534" s="657"/>
      <c r="DH534" s="657"/>
      <c r="DI534" s="657"/>
      <c r="DJ534" s="657"/>
      <c r="DK534" s="657"/>
      <c r="DL534" s="657"/>
      <c r="DM534" s="657"/>
      <c r="DN534" s="657"/>
      <c r="DO534" s="657"/>
      <c r="DP534" s="657"/>
      <c r="DQ534" s="657"/>
      <c r="DR534" s="657"/>
      <c r="DS534" s="657"/>
      <c r="DT534" s="657"/>
      <c r="DU534" s="657"/>
      <c r="DV534" s="657"/>
      <c r="DW534" s="613" t="str">
        <f>IF(Portada!$A$1="www.fly-logics.com","FEB",0)</f>
        <v>FEB</v>
      </c>
      <c r="DX534" s="614"/>
      <c r="DY534" s="614"/>
      <c r="DZ534" s="614"/>
      <c r="EA534" s="614"/>
      <c r="EB534" s="605" t="str">
        <f>IF(SUMIFS(Bitácora!$Y$5:$Y$1036129,Bitácora!$D$5:$D$1036129,DB531,Bitácora!$AN$5:$AN$1036129,DR531,Bitácora!$E$5:$E$1036129,DH531,Bitácora!$AM$5:$AM$1036129,DW534)=0," ",SUMIFS(Bitácora!$Y$5:$Y$1036129,Bitácora!$D$5:$D$1036129,DB531,Bitácora!$AN$5:$AN$1036129,DR531,Bitácora!$E$5:$E$1036129,DH531,Bitácora!$AM$5:$AM$1036129,DW534))</f>
        <v xml:space="preserve"> </v>
      </c>
      <c r="EC534" s="615"/>
      <c r="ED534" s="615"/>
      <c r="EE534" s="615"/>
      <c r="EF534" s="605" t="str">
        <f>IF(SUMIFS(Bitácora!$Z$5:$Z$1036129,Bitácora!$D$5:$D$1036129,DB531,Bitácora!$AN$5:$AN$1036129,DR531,Bitácora!$E$5:$E$1036129,DH531,Bitácora!$AM$5:$AM$1036129,DW534)=0," ",SUMIFS(Bitácora!$Z$5:$Z$1036129,Bitácora!$D$5:$D$1036129,DB531,Bitácora!$AN$5:$AN$1036129,DR531,Bitácora!$E$5:$E$1036129,DH531,Bitácora!$AM$5:$AM$1036129,DW534))</f>
        <v xml:space="preserve"> </v>
      </c>
      <c r="EG534" s="615"/>
      <c r="EH534" s="615"/>
      <c r="EI534" s="615"/>
      <c r="EJ534" s="605" t="str">
        <f>IF(SUMIFS(Bitácora!$AA$5:$AA$1036129,Bitácora!$D$5:$D$1036129,DB531,Bitácora!$AN$5:$AN$1036129,DR531,Bitácora!$E$5:$E$1036129,DH531,Bitácora!$AM$5:$AM$1036129,DW534)=0," ",SUMIFS(Bitácora!$AA$5:$AA$1036129,Bitácora!$D$5:$D$1036129,DB531,Bitácora!$AN$5:$AN$1036129,DR531,Bitácora!$E$5:$E$1036129,DH531,Bitácora!$AM$5:$AM$1036129,DW534))</f>
        <v xml:space="preserve"> </v>
      </c>
      <c r="EK534" s="615"/>
      <c r="EL534" s="615"/>
      <c r="EM534" s="615"/>
      <c r="EN534" s="606" t="str">
        <f>IF(SUMIFS(Bitácora!$AE$5:$AE$1036129,Bitácora!$D$5:$D$1036129,DB531,Bitácora!$AN$5:$AN$1036129,DR531,Bitácora!$E$5:$E$1036129,DH531,Bitácora!$AM$5:$AM$1036129,DW534)=0," ",SUMIFS(Bitácora!$AE$5:$AE$1036129,Bitácora!$D$5:$D$1036129,DB531,Bitácora!$AN$5:$AN$1036129,DR531,Bitácora!$E$5:$E$1036129,DH531,Bitácora!$AM$5:$AM$1036129,DW534))</f>
        <v xml:space="preserve"> </v>
      </c>
      <c r="EO534" s="606"/>
      <c r="EP534" s="606"/>
      <c r="EQ534" s="606" t="str">
        <f>IF(SUMIFS(Bitácora!$AF$5:$AF$1036129,Bitácora!$D$5:$D$1036129,DB531,Bitácora!$AN$5:$AN$1036129,DR531,Bitácora!$E$5:$E$1036129,DH531,Bitácora!$AM$5:$AM$1036129,DW534)=0," ",SUMIFS(Bitácora!$AF$5:$AF$1036129,Bitácora!$D$5:$D$1036129,DB531,Bitácora!$AN$5:$AN$1036129,DR531,Bitácora!$E$5:$E$1036129,DH531,Bitácora!$AM$5:$AM$1036129,DW534))</f>
        <v xml:space="preserve"> </v>
      </c>
      <c r="ER534" s="617"/>
      <c r="ES534" s="617"/>
      <c r="ET534" s="632"/>
      <c r="EU534" s="655"/>
      <c r="EV534" s="657"/>
      <c r="EW534" s="657"/>
      <c r="EX534" s="657"/>
      <c r="EY534" s="657"/>
      <c r="EZ534" s="657"/>
      <c r="FA534" s="657"/>
      <c r="FB534" s="657"/>
      <c r="FC534" s="657"/>
      <c r="FD534" s="657"/>
      <c r="FE534" s="657"/>
      <c r="FF534" s="657"/>
      <c r="FG534" s="657"/>
      <c r="FH534" s="657"/>
      <c r="FI534" s="657"/>
      <c r="FJ534" s="657"/>
      <c r="FK534" s="657"/>
      <c r="FL534" s="657"/>
      <c r="FM534" s="657"/>
      <c r="FN534" s="657"/>
      <c r="FO534" s="657"/>
      <c r="FP534" s="657"/>
      <c r="FQ534" s="657"/>
      <c r="FR534" s="657"/>
      <c r="FS534" s="657"/>
      <c r="FT534" s="613" t="str">
        <f>IF(Portada!$A$1="www.fly-logics.com","FEB",0)</f>
        <v>FEB</v>
      </c>
      <c r="FU534" s="614"/>
      <c r="FV534" s="614"/>
      <c r="FW534" s="614"/>
      <c r="FX534" s="614"/>
      <c r="FY534" s="605" t="str">
        <f>IF(SUMIFS(Bitácora!$Y$5:$Y$1036129,Bitácora!$D$5:$D$1036129,EY531,Bitácora!$AN$5:$AN$1036129,FO531,Bitácora!$E$5:$E$1036129,FE531,Bitácora!$AM$5:$AM$1036129,FT534)=0," ",SUMIFS(Bitácora!$Y$5:$Y$1036129,Bitácora!$D$5:$D$1036129,EY531,Bitácora!$AN$5:$AN$1036129,FO531,Bitácora!$E$5:$E$1036129,FE531,Bitácora!$AM$5:$AM$1036129,FT534))</f>
        <v xml:space="preserve"> </v>
      </c>
      <c r="FZ534" s="615"/>
      <c r="GA534" s="615"/>
      <c r="GB534" s="615"/>
      <c r="GC534" s="605" t="str">
        <f>IF(SUMIFS(Bitácora!$Z$5:$Z$1036129,Bitácora!$D$5:$D$1036129,EY531,Bitácora!$AN$5:$AN$1036129,FO531,Bitácora!$E$5:$E$1036129,FE531,Bitácora!$AM$5:$AM$1036129,FT534)=0," ",SUMIFS(Bitácora!$Z$5:$Z$1036129,Bitácora!$D$5:$D$1036129,EY531,Bitácora!$AN$5:$AN$1036129,FO531,Bitácora!$E$5:$E$1036129,FE531,Bitácora!$AM$5:$AM$1036129,FT534))</f>
        <v xml:space="preserve"> </v>
      </c>
      <c r="GD534" s="615"/>
      <c r="GE534" s="615"/>
      <c r="GF534" s="615"/>
      <c r="GG534" s="605" t="str">
        <f>IF(SUMIFS(Bitácora!$AA$5:$AA$1036129,Bitácora!$D$5:$D$1036129,EY531,Bitácora!$AN$5:$AN$1036129,FO531,Bitácora!$E$5:$E$1036129,FE531,Bitácora!$AM$5:$AM$1036129,FT534)=0," ",SUMIFS(Bitácora!$AA$5:$AA$1036129,Bitácora!$D$5:$D$1036129,EY531,Bitácora!$AN$5:$AN$1036129,FO531,Bitácora!$E$5:$E$1036129,FE531,Bitácora!$AM$5:$AM$1036129,FT534))</f>
        <v xml:space="preserve"> </v>
      </c>
      <c r="GH534" s="615"/>
      <c r="GI534" s="615"/>
      <c r="GJ534" s="615"/>
      <c r="GK534" s="606" t="str">
        <f>IF(SUMIFS(Bitácora!$AE$5:$AE$1036129,Bitácora!$D$5:$D$1036129,EY531,Bitácora!$AN$5:$AN$1036129,FO531,Bitácora!$E$5:$E$1036129,FE531,Bitácora!$AM$5:$AM$1036129,FT534)=0," ",SUMIFS(Bitácora!$AE$5:$AE$1036129,Bitácora!$D$5:$D$1036129,EY531,Bitácora!$AN$5:$AN$1036129,FO531,Bitácora!$E$5:$E$1036129,FE531,Bitácora!$AM$5:$AM$1036129,FT534))</f>
        <v xml:space="preserve"> </v>
      </c>
      <c r="GL534" s="606"/>
      <c r="GM534" s="606"/>
      <c r="GN534" s="606" t="str">
        <f>IF(SUMIFS(Bitácora!$AF$5:$AF$1036129,Bitácora!$D$5:$D$1036129,EY531,Bitácora!$AN$5:$AN$1036129,FO531,Bitácora!$E$5:$E$1036129,FE531,Bitácora!$AM$5:$AM$1036129,FT534)=0," ",SUMIFS(Bitácora!$AF$5:$AF$1036129,Bitácora!$D$5:$D$1036129,EY531,Bitácora!$AN$5:$AN$1036129,FO531,Bitácora!$E$5:$E$1036129,FE531,Bitácora!$AM$5:$AM$1036129,FT534))</f>
        <v xml:space="preserve"> </v>
      </c>
      <c r="GO534" s="617"/>
      <c r="GP534" s="617"/>
      <c r="GQ534" s="632"/>
      <c r="GR534" s="6"/>
    </row>
    <row r="535" spans="1:200" ht="10.5" customHeight="1" x14ac:dyDescent="0.25">
      <c r="A535" s="244"/>
      <c r="B535" s="630"/>
      <c r="C535" s="648" t="str">
        <f>IF(Portada!$A$1="www.fly-logics.com","TIEMPO DE VUELO",0)</f>
        <v>TIEMPO DE VUELO</v>
      </c>
      <c r="D535" s="648"/>
      <c r="E535" s="648"/>
      <c r="F535" s="648"/>
      <c r="G535" s="648"/>
      <c r="H535" s="648"/>
      <c r="I535" s="648"/>
      <c r="J535" s="648"/>
      <c r="K535" s="648"/>
      <c r="L535" s="648"/>
      <c r="M535" s="648"/>
      <c r="N535" s="625"/>
      <c r="O535" s="648" t="str">
        <f>IF(Portada!$A$1="www.fly-logics.com","TIEMPO MEDIO",0)</f>
        <v>TIEMPO MEDIO</v>
      </c>
      <c r="P535" s="648"/>
      <c r="Q535" s="648"/>
      <c r="R535" s="648"/>
      <c r="S535" s="648"/>
      <c r="T535" s="648"/>
      <c r="U535" s="648"/>
      <c r="V535" s="648"/>
      <c r="W535" s="648"/>
      <c r="X535" s="648"/>
      <c r="Y535" s="648"/>
      <c r="Z535" s="15"/>
      <c r="AA535" s="614"/>
      <c r="AB535" s="614"/>
      <c r="AC535" s="614"/>
      <c r="AD535" s="614"/>
      <c r="AE535" s="614"/>
      <c r="AF535" s="615"/>
      <c r="AG535" s="616"/>
      <c r="AH535" s="616"/>
      <c r="AI535" s="615"/>
      <c r="AJ535" s="615"/>
      <c r="AK535" s="616"/>
      <c r="AL535" s="616"/>
      <c r="AM535" s="615"/>
      <c r="AN535" s="615"/>
      <c r="AO535" s="616"/>
      <c r="AP535" s="616"/>
      <c r="AQ535" s="615"/>
      <c r="AR535" s="606"/>
      <c r="AS535" s="606"/>
      <c r="AT535" s="606"/>
      <c r="AU535" s="617"/>
      <c r="AV535" s="618"/>
      <c r="AW535" s="617"/>
      <c r="AX535" s="632"/>
      <c r="AY535" s="630"/>
      <c r="AZ535" s="648" t="str">
        <f>IF(Portada!$A$1="www.fly-logics.com","TIEMPO DE VUELO",0)</f>
        <v>TIEMPO DE VUELO</v>
      </c>
      <c r="BA535" s="648"/>
      <c r="BB535" s="648"/>
      <c r="BC535" s="648"/>
      <c r="BD535" s="648"/>
      <c r="BE535" s="648"/>
      <c r="BF535" s="648"/>
      <c r="BG535" s="648"/>
      <c r="BH535" s="648"/>
      <c r="BI535" s="648"/>
      <c r="BJ535" s="648"/>
      <c r="BK535" s="625"/>
      <c r="BL535" s="648" t="str">
        <f>IF(Portada!$A$1="www.fly-logics.com","TIEMPO MEDIO",0)</f>
        <v>TIEMPO MEDIO</v>
      </c>
      <c r="BM535" s="648"/>
      <c r="BN535" s="648"/>
      <c r="BO535" s="648"/>
      <c r="BP535" s="648"/>
      <c r="BQ535" s="648"/>
      <c r="BR535" s="648"/>
      <c r="BS535" s="648"/>
      <c r="BT535" s="648"/>
      <c r="BU535" s="648"/>
      <c r="BV535" s="648"/>
      <c r="BW535" s="15"/>
      <c r="BX535" s="614"/>
      <c r="BY535" s="614"/>
      <c r="BZ535" s="614"/>
      <c r="CA535" s="614"/>
      <c r="CB535" s="614"/>
      <c r="CC535" s="615"/>
      <c r="CD535" s="616"/>
      <c r="CE535" s="616"/>
      <c r="CF535" s="615"/>
      <c r="CG535" s="615"/>
      <c r="CH535" s="616"/>
      <c r="CI535" s="616"/>
      <c r="CJ535" s="615"/>
      <c r="CK535" s="615"/>
      <c r="CL535" s="616"/>
      <c r="CM535" s="616"/>
      <c r="CN535" s="615"/>
      <c r="CO535" s="606"/>
      <c r="CP535" s="606"/>
      <c r="CQ535" s="606"/>
      <c r="CR535" s="617"/>
      <c r="CS535" s="618"/>
      <c r="CT535" s="617"/>
      <c r="CU535" s="632"/>
      <c r="CV535" s="276"/>
      <c r="CW535" s="244"/>
      <c r="CX535" s="630"/>
      <c r="CY535" s="648" t="str">
        <f>IF(Portada!$A$1="www.fly-logics.com","TIEMPO DE VUELO",0)</f>
        <v>TIEMPO DE VUELO</v>
      </c>
      <c r="CZ535" s="648"/>
      <c r="DA535" s="648"/>
      <c r="DB535" s="648"/>
      <c r="DC535" s="648"/>
      <c r="DD535" s="648"/>
      <c r="DE535" s="648"/>
      <c r="DF535" s="648"/>
      <c r="DG535" s="648"/>
      <c r="DH535" s="648"/>
      <c r="DI535" s="648"/>
      <c r="DJ535" s="625"/>
      <c r="DK535" s="648" t="str">
        <f>IF(Portada!$A$1="www.fly-logics.com","TIEMPO MEDIO",0)</f>
        <v>TIEMPO MEDIO</v>
      </c>
      <c r="DL535" s="648"/>
      <c r="DM535" s="648"/>
      <c r="DN535" s="648"/>
      <c r="DO535" s="648"/>
      <c r="DP535" s="648"/>
      <c r="DQ535" s="648"/>
      <c r="DR535" s="648"/>
      <c r="DS535" s="648"/>
      <c r="DT535" s="648"/>
      <c r="DU535" s="648"/>
      <c r="DV535" s="15"/>
      <c r="DW535" s="614"/>
      <c r="DX535" s="614"/>
      <c r="DY535" s="614"/>
      <c r="DZ535" s="614"/>
      <c r="EA535" s="614"/>
      <c r="EB535" s="615"/>
      <c r="EC535" s="616"/>
      <c r="ED535" s="616"/>
      <c r="EE535" s="615"/>
      <c r="EF535" s="615"/>
      <c r="EG535" s="616"/>
      <c r="EH535" s="616"/>
      <c r="EI535" s="615"/>
      <c r="EJ535" s="615"/>
      <c r="EK535" s="616"/>
      <c r="EL535" s="616"/>
      <c r="EM535" s="615"/>
      <c r="EN535" s="606"/>
      <c r="EO535" s="606"/>
      <c r="EP535" s="606"/>
      <c r="EQ535" s="617"/>
      <c r="ER535" s="618"/>
      <c r="ES535" s="617"/>
      <c r="ET535" s="632"/>
      <c r="EU535" s="630"/>
      <c r="EV535" s="648" t="str">
        <f>IF(Portada!$A$1="www.fly-logics.com","TIEMPO DE VUELO",0)</f>
        <v>TIEMPO DE VUELO</v>
      </c>
      <c r="EW535" s="648"/>
      <c r="EX535" s="648"/>
      <c r="EY535" s="648"/>
      <c r="EZ535" s="648"/>
      <c r="FA535" s="648"/>
      <c r="FB535" s="648"/>
      <c r="FC535" s="648"/>
      <c r="FD535" s="648"/>
      <c r="FE535" s="648"/>
      <c r="FF535" s="648"/>
      <c r="FG535" s="625"/>
      <c r="FH535" s="648" t="str">
        <f>IF(Portada!$A$1="www.fly-logics.com","TIEMPO MEDIO",0)</f>
        <v>TIEMPO MEDIO</v>
      </c>
      <c r="FI535" s="648"/>
      <c r="FJ535" s="648"/>
      <c r="FK535" s="648"/>
      <c r="FL535" s="648"/>
      <c r="FM535" s="648"/>
      <c r="FN535" s="648"/>
      <c r="FO535" s="648"/>
      <c r="FP535" s="648"/>
      <c r="FQ535" s="648"/>
      <c r="FR535" s="648"/>
      <c r="FS535" s="15"/>
      <c r="FT535" s="614"/>
      <c r="FU535" s="614"/>
      <c r="FV535" s="614"/>
      <c r="FW535" s="614"/>
      <c r="FX535" s="614"/>
      <c r="FY535" s="615"/>
      <c r="FZ535" s="616"/>
      <c r="GA535" s="616"/>
      <c r="GB535" s="615"/>
      <c r="GC535" s="615"/>
      <c r="GD535" s="616"/>
      <c r="GE535" s="616"/>
      <c r="GF535" s="615"/>
      <c r="GG535" s="615"/>
      <c r="GH535" s="616"/>
      <c r="GI535" s="616"/>
      <c r="GJ535" s="615"/>
      <c r="GK535" s="606"/>
      <c r="GL535" s="606"/>
      <c r="GM535" s="606"/>
      <c r="GN535" s="617"/>
      <c r="GO535" s="618"/>
      <c r="GP535" s="617"/>
      <c r="GQ535" s="632"/>
      <c r="GR535" s="6"/>
    </row>
    <row r="536" spans="1:200" ht="8.85" customHeight="1" x14ac:dyDescent="0.25">
      <c r="A536" s="244"/>
      <c r="B536" s="630"/>
      <c r="C536" s="649"/>
      <c r="D536" s="649"/>
      <c r="E536" s="649"/>
      <c r="F536" s="649"/>
      <c r="G536" s="649"/>
      <c r="H536" s="649"/>
      <c r="I536" s="649"/>
      <c r="J536" s="649"/>
      <c r="K536" s="649"/>
      <c r="L536" s="649"/>
      <c r="M536" s="649"/>
      <c r="N536" s="625"/>
      <c r="O536" s="649"/>
      <c r="P536" s="649"/>
      <c r="Q536" s="649"/>
      <c r="R536" s="649"/>
      <c r="S536" s="649"/>
      <c r="T536" s="649"/>
      <c r="U536" s="649"/>
      <c r="V536" s="649"/>
      <c r="W536" s="649"/>
      <c r="X536" s="649"/>
      <c r="Y536" s="649"/>
      <c r="Z536" s="15"/>
      <c r="AA536" s="614"/>
      <c r="AB536" s="614"/>
      <c r="AC536" s="614"/>
      <c r="AD536" s="614"/>
      <c r="AE536" s="614"/>
      <c r="AF536" s="615"/>
      <c r="AG536" s="615"/>
      <c r="AH536" s="615"/>
      <c r="AI536" s="615"/>
      <c r="AJ536" s="615"/>
      <c r="AK536" s="615"/>
      <c r="AL536" s="615"/>
      <c r="AM536" s="615"/>
      <c r="AN536" s="615"/>
      <c r="AO536" s="615"/>
      <c r="AP536" s="615"/>
      <c r="AQ536" s="615"/>
      <c r="AR536" s="606"/>
      <c r="AS536" s="606"/>
      <c r="AT536" s="606"/>
      <c r="AU536" s="617"/>
      <c r="AV536" s="617"/>
      <c r="AW536" s="617"/>
      <c r="AX536" s="632"/>
      <c r="AY536" s="630"/>
      <c r="AZ536" s="649"/>
      <c r="BA536" s="649"/>
      <c r="BB536" s="649"/>
      <c r="BC536" s="649"/>
      <c r="BD536" s="649"/>
      <c r="BE536" s="649"/>
      <c r="BF536" s="649"/>
      <c r="BG536" s="649"/>
      <c r="BH536" s="649"/>
      <c r="BI536" s="649"/>
      <c r="BJ536" s="649"/>
      <c r="BK536" s="625"/>
      <c r="BL536" s="649"/>
      <c r="BM536" s="649"/>
      <c r="BN536" s="649"/>
      <c r="BO536" s="649"/>
      <c r="BP536" s="649"/>
      <c r="BQ536" s="649"/>
      <c r="BR536" s="649"/>
      <c r="BS536" s="649"/>
      <c r="BT536" s="649"/>
      <c r="BU536" s="649"/>
      <c r="BV536" s="649"/>
      <c r="BW536" s="15"/>
      <c r="BX536" s="614"/>
      <c r="BY536" s="614"/>
      <c r="BZ536" s="614"/>
      <c r="CA536" s="614"/>
      <c r="CB536" s="614"/>
      <c r="CC536" s="615"/>
      <c r="CD536" s="615"/>
      <c r="CE536" s="615"/>
      <c r="CF536" s="615"/>
      <c r="CG536" s="615"/>
      <c r="CH536" s="615"/>
      <c r="CI536" s="615"/>
      <c r="CJ536" s="615"/>
      <c r="CK536" s="615"/>
      <c r="CL536" s="615"/>
      <c r="CM536" s="615"/>
      <c r="CN536" s="615"/>
      <c r="CO536" s="606"/>
      <c r="CP536" s="606"/>
      <c r="CQ536" s="606"/>
      <c r="CR536" s="617"/>
      <c r="CS536" s="617"/>
      <c r="CT536" s="617"/>
      <c r="CU536" s="632"/>
      <c r="CV536" s="276"/>
      <c r="CW536" s="244"/>
      <c r="CX536" s="630"/>
      <c r="CY536" s="649"/>
      <c r="CZ536" s="649"/>
      <c r="DA536" s="649"/>
      <c r="DB536" s="649"/>
      <c r="DC536" s="649"/>
      <c r="DD536" s="649"/>
      <c r="DE536" s="649"/>
      <c r="DF536" s="649"/>
      <c r="DG536" s="649"/>
      <c r="DH536" s="649"/>
      <c r="DI536" s="649"/>
      <c r="DJ536" s="625"/>
      <c r="DK536" s="649"/>
      <c r="DL536" s="649"/>
      <c r="DM536" s="649"/>
      <c r="DN536" s="649"/>
      <c r="DO536" s="649"/>
      <c r="DP536" s="649"/>
      <c r="DQ536" s="649"/>
      <c r="DR536" s="649"/>
      <c r="DS536" s="649"/>
      <c r="DT536" s="649"/>
      <c r="DU536" s="649"/>
      <c r="DV536" s="15"/>
      <c r="DW536" s="614"/>
      <c r="DX536" s="614"/>
      <c r="DY536" s="614"/>
      <c r="DZ536" s="614"/>
      <c r="EA536" s="614"/>
      <c r="EB536" s="615"/>
      <c r="EC536" s="615"/>
      <c r="ED536" s="615"/>
      <c r="EE536" s="615"/>
      <c r="EF536" s="615"/>
      <c r="EG536" s="615"/>
      <c r="EH536" s="615"/>
      <c r="EI536" s="615"/>
      <c r="EJ536" s="615"/>
      <c r="EK536" s="615"/>
      <c r="EL536" s="615"/>
      <c r="EM536" s="615"/>
      <c r="EN536" s="606"/>
      <c r="EO536" s="606"/>
      <c r="EP536" s="606"/>
      <c r="EQ536" s="617"/>
      <c r="ER536" s="617"/>
      <c r="ES536" s="617"/>
      <c r="ET536" s="632"/>
      <c r="EU536" s="630"/>
      <c r="EV536" s="649"/>
      <c r="EW536" s="649"/>
      <c r="EX536" s="649"/>
      <c r="EY536" s="649"/>
      <c r="EZ536" s="649"/>
      <c r="FA536" s="649"/>
      <c r="FB536" s="649"/>
      <c r="FC536" s="649"/>
      <c r="FD536" s="649"/>
      <c r="FE536" s="649"/>
      <c r="FF536" s="649"/>
      <c r="FG536" s="625"/>
      <c r="FH536" s="649"/>
      <c r="FI536" s="649"/>
      <c r="FJ536" s="649"/>
      <c r="FK536" s="649"/>
      <c r="FL536" s="649"/>
      <c r="FM536" s="649"/>
      <c r="FN536" s="649"/>
      <c r="FO536" s="649"/>
      <c r="FP536" s="649"/>
      <c r="FQ536" s="649"/>
      <c r="FR536" s="649"/>
      <c r="FS536" s="15"/>
      <c r="FT536" s="614"/>
      <c r="FU536" s="614"/>
      <c r="FV536" s="614"/>
      <c r="FW536" s="614"/>
      <c r="FX536" s="614"/>
      <c r="FY536" s="615"/>
      <c r="FZ536" s="615"/>
      <c r="GA536" s="615"/>
      <c r="GB536" s="615"/>
      <c r="GC536" s="615"/>
      <c r="GD536" s="615"/>
      <c r="GE536" s="615"/>
      <c r="GF536" s="615"/>
      <c r="GG536" s="615"/>
      <c r="GH536" s="615"/>
      <c r="GI536" s="615"/>
      <c r="GJ536" s="615"/>
      <c r="GK536" s="606"/>
      <c r="GL536" s="606"/>
      <c r="GM536" s="606"/>
      <c r="GN536" s="617"/>
      <c r="GO536" s="617"/>
      <c r="GP536" s="617"/>
      <c r="GQ536" s="632"/>
      <c r="GR536" s="6"/>
    </row>
    <row r="537" spans="1:200" ht="10.5" customHeight="1" x14ac:dyDescent="0.25">
      <c r="A537" s="244"/>
      <c r="B537" s="630"/>
      <c r="C537" s="1132" t="str">
        <f>IF(SUMIFS(Bitácora!$I$5:$I$1036129,Bitácora!$D$5:$D$1036129,F531,Bitácora!$AN$5:$AN$1036129,V531,Bitácora!$E$5:$E$1036129,L531)=0," ",SUMIFS(Bitácora!$I$5:$I$1036129,Bitácora!$D$5:$D$1036129,F531,Bitácora!$AN$5:$AN$1036129,V531,Bitácora!$E$5:$E$1036129,L531))</f>
        <v xml:space="preserve"> </v>
      </c>
      <c r="D537" s="1132"/>
      <c r="E537" s="1132"/>
      <c r="F537" s="1132"/>
      <c r="G537" s="1132"/>
      <c r="H537" s="1132"/>
      <c r="I537" s="1132"/>
      <c r="J537" s="1132"/>
      <c r="K537" s="1132"/>
      <c r="L537" s="1132"/>
      <c r="M537" s="1132"/>
      <c r="N537" s="625"/>
      <c r="O537" s="1132" t="str">
        <f t="shared" ref="O537" si="736">IF(IFERROR(C537/J540,"")=0,"",IFERROR(C537/J540,""))</f>
        <v/>
      </c>
      <c r="P537" s="1132"/>
      <c r="Q537" s="1132"/>
      <c r="R537" s="1132"/>
      <c r="S537" s="1132"/>
      <c r="T537" s="1132"/>
      <c r="U537" s="1132"/>
      <c r="V537" s="1132"/>
      <c r="W537" s="1132"/>
      <c r="X537" s="1132"/>
      <c r="Y537" s="1132"/>
      <c r="Z537" s="15"/>
      <c r="AA537" s="613" t="str">
        <f>IF(Portada!$A$1="www.fly-logics.com","MAR",0)</f>
        <v>MAR</v>
      </c>
      <c r="AB537" s="614"/>
      <c r="AC537" s="614"/>
      <c r="AD537" s="614"/>
      <c r="AE537" s="614"/>
      <c r="AF537" s="605" t="str">
        <f>IF(SUMIFS(Bitácora!$Y$5:$Y$1036129,Bitácora!$D$5:$D$1036129,F531,Bitácora!$AN$5:$AN$1036129,V531,Bitácora!$E$5:$E$1036129,L531,Bitácora!$AM$5:$AM$1036129,AA537)=0," ",SUMIFS(Bitácora!$Y$5:$Y$1036129,Bitácora!$D$5:$D$1036129,F531,Bitácora!$AN$5:$AN$1036129,V531,Bitácora!$E$5:$E$1036129,L531,Bitácora!$AM$5:$AM$1036129,AA537))</f>
        <v xml:space="preserve"> </v>
      </c>
      <c r="AG537" s="615"/>
      <c r="AH537" s="615"/>
      <c r="AI537" s="615"/>
      <c r="AJ537" s="605" t="str">
        <f>IF(SUMIFS(Bitácora!$Z$5:$Z$1036129,Bitácora!$D$5:$D$1036129,F531,Bitácora!$AN$5:$AN$1036129,V531,Bitácora!$E$5:$E$1036129,L531,Bitácora!$AM$5:$AM$1036129,AA537)=0," ",SUMIFS(Bitácora!$Z$5:$Z$1036129,Bitácora!$D$5:$D$1036129,F531,Bitácora!$AN$5:$AN$1036129,V531,Bitácora!$E$5:$E$1036129,L531,Bitácora!$AM$5:$AM$1036129,AA537))</f>
        <v xml:space="preserve"> </v>
      </c>
      <c r="AK537" s="615"/>
      <c r="AL537" s="615"/>
      <c r="AM537" s="615"/>
      <c r="AN537" s="605" t="str">
        <f>IF(SUMIFS(Bitácora!$AA$5:$AA$1036129,Bitácora!$D$5:$D$1036129,F531,Bitácora!$AN$5:$AN$1036129,V531,Bitácora!$E$5:$E$1036129,L531,Bitácora!$AM$5:$AM$1036129,AA537)=0," ",SUMIFS(Bitácora!$AA$5:$AA$1036129,Bitácora!$D$5:$D$1036129,F531,Bitácora!$AN$5:$AN$1036129,V531,Bitácora!$E$5:$E$1036129,L531,Bitácora!$AM$5:$AM$1036129,AA537))</f>
        <v xml:space="preserve"> </v>
      </c>
      <c r="AO537" s="615"/>
      <c r="AP537" s="615"/>
      <c r="AQ537" s="615"/>
      <c r="AR537" s="606" t="str">
        <f>IF(SUMIFS(Bitácora!$AE$5:$AE$1036129,Bitácora!$D$5:$D$1036129,F531,Bitácora!$AN$5:$AN$1036129,V531,Bitácora!$E$5:$E$1036129,L531,Bitácora!$AM$5:$AM$1036129,AA537)=0," ",SUMIFS(Bitácora!$AE$5:$AE$1036129,Bitácora!$D$5:$D$1036129,F531,Bitácora!$AN$5:$AN$1036129,V531,Bitácora!$E$5:$E$1036129,L531,Bitácora!$AM$5:$AM$1036129,AA537))</f>
        <v xml:space="preserve"> </v>
      </c>
      <c r="AS537" s="606"/>
      <c r="AT537" s="606"/>
      <c r="AU537" s="606" t="str">
        <f>IF(SUMIFS(Bitácora!$AF$5:$AF$1036129,Bitácora!$D$5:$D$1036129,F531,Bitácora!$AN$5:$AN$1036129,V531,Bitácora!$E$5:$E$1036129,L531,Bitácora!$AM$5:$AM$1036129,AA537)=0," ",SUMIFS(Bitácora!$AF$5:$AF$1036129,Bitácora!$D$5:$D$1036129,F531,Bitácora!$AN$5:$AN$1036129,V531,Bitácora!$E$5:$E$1036129,L531,Bitácora!$AM$5:$AM$1036129,AA537))</f>
        <v xml:space="preserve"> </v>
      </c>
      <c r="AV537" s="617"/>
      <c r="AW537" s="617"/>
      <c r="AX537" s="632"/>
      <c r="AY537" s="630"/>
      <c r="AZ537" s="1132" t="str">
        <f>IF(SUMIFS(Bitácora!$I$5:$I$1036129,Bitácora!$D$5:$D$1036129,BC531,Bitácora!$AN$5:$AN$1036129,BS531,Bitácora!$E$5:$E$1036129,BI531)=0," ",SUMIFS(Bitácora!$I$5:$I$1036129,Bitácora!$D$5:$D$1036129,BC531,Bitácora!$AN$5:$AN$1036129,BS531,Bitácora!$E$5:$E$1036129,BI531))</f>
        <v xml:space="preserve"> </v>
      </c>
      <c r="BA537" s="1132"/>
      <c r="BB537" s="1132"/>
      <c r="BC537" s="1132"/>
      <c r="BD537" s="1132"/>
      <c r="BE537" s="1132"/>
      <c r="BF537" s="1132"/>
      <c r="BG537" s="1132"/>
      <c r="BH537" s="1132"/>
      <c r="BI537" s="1132"/>
      <c r="BJ537" s="1132"/>
      <c r="BK537" s="625"/>
      <c r="BL537" s="1132" t="str">
        <f t="shared" ref="BL537" si="737">IF(IFERROR(AZ537/BG540,"")=0,"",IFERROR(AZ537/BG540,""))</f>
        <v/>
      </c>
      <c r="BM537" s="1132"/>
      <c r="BN537" s="1132"/>
      <c r="BO537" s="1132"/>
      <c r="BP537" s="1132"/>
      <c r="BQ537" s="1132"/>
      <c r="BR537" s="1132"/>
      <c r="BS537" s="1132"/>
      <c r="BT537" s="1132"/>
      <c r="BU537" s="1132"/>
      <c r="BV537" s="1132"/>
      <c r="BW537" s="15"/>
      <c r="BX537" s="613" t="str">
        <f>IF(Portada!$A$1="www.fly-logics.com","MAR",0)</f>
        <v>MAR</v>
      </c>
      <c r="BY537" s="614"/>
      <c r="BZ537" s="614"/>
      <c r="CA537" s="614"/>
      <c r="CB537" s="614"/>
      <c r="CC537" s="605" t="str">
        <f>IF(SUMIFS(Bitácora!$Y$5:$Y$1036129,Bitácora!$D$5:$D$1036129,BC531,Bitácora!$AN$5:$AN$1036129,BS531,Bitácora!$E$5:$E$1036129,BI531,Bitácora!$AM$5:$AM$1036129,BX537)=0," ",SUMIFS(Bitácora!$Y$5:$Y$1036129,Bitácora!$D$5:$D$1036129,BC531,Bitácora!$AN$5:$AN$1036129,BS531,Bitácora!$E$5:$E$1036129,BI531,Bitácora!$AM$5:$AM$1036129,BX537))</f>
        <v xml:space="preserve"> </v>
      </c>
      <c r="CD537" s="615"/>
      <c r="CE537" s="615"/>
      <c r="CF537" s="615"/>
      <c r="CG537" s="605" t="str">
        <f>IF(SUMIFS(Bitácora!$Z$5:$Z$1036129,Bitácora!$D$5:$D$1036129,BC531,Bitácora!$AN$5:$AN$1036129,BS531,Bitácora!$E$5:$E$1036129,BI531,Bitácora!$AM$5:$AM$1036129,BX537)=0," ",SUMIFS(Bitácora!$Z$5:$Z$1036129,Bitácora!$D$5:$D$1036129,BC531,Bitácora!$AN$5:$AN$1036129,BS531,Bitácora!$E$5:$E$1036129,BI531,Bitácora!$AM$5:$AM$1036129,BX537))</f>
        <v xml:space="preserve"> </v>
      </c>
      <c r="CH537" s="615"/>
      <c r="CI537" s="615"/>
      <c r="CJ537" s="615"/>
      <c r="CK537" s="605" t="str">
        <f>IF(SUMIFS(Bitácora!$AA$5:$AA$1036129,Bitácora!$D$5:$D$1036129,BC531,Bitácora!$AN$5:$AN$1036129,BS531,Bitácora!$E$5:$E$1036129,BI531,Bitácora!$AM$5:$AM$1036129,BX537)=0," ",SUMIFS(Bitácora!$AA$5:$AA$1036129,Bitácora!$D$5:$D$1036129,BC531,Bitácora!$AN$5:$AN$1036129,BS531,Bitácora!$E$5:$E$1036129,BI531,Bitácora!$AM$5:$AM$1036129,BX537))</f>
        <v xml:space="preserve"> </v>
      </c>
      <c r="CL537" s="615"/>
      <c r="CM537" s="615"/>
      <c r="CN537" s="615"/>
      <c r="CO537" s="606" t="str">
        <f>IF(SUMIFS(Bitácora!$AE$5:$AE$1036129,Bitácora!$D$5:$D$1036129,BC531,Bitácora!$AN$5:$AN$1036129,BS531,Bitácora!$E$5:$E$1036129,BI531,Bitácora!$AM$5:$AM$1036129,BX537)=0," ",SUMIFS(Bitácora!$AE$5:$AE$1036129,Bitácora!$D$5:$D$1036129,BC531,Bitácora!$AN$5:$AN$1036129,BS531,Bitácora!$E$5:$E$1036129,BI531,Bitácora!$AM$5:$AM$1036129,BX537))</f>
        <v xml:space="preserve"> </v>
      </c>
      <c r="CP537" s="606"/>
      <c r="CQ537" s="606"/>
      <c r="CR537" s="606" t="str">
        <f>IF(SUMIFS(Bitácora!$AF$5:$AF$1036129,Bitácora!$D$5:$D$1036129,BC531,Bitácora!$AN$5:$AN$1036129,BS531,Bitácora!$E$5:$E$1036129,BI531,Bitácora!$AM$5:$AM$1036129,BX537)=0," ",SUMIFS(Bitácora!$AF$5:$AF$1036129,Bitácora!$D$5:$D$1036129,BC531,Bitácora!$AN$5:$AN$1036129,BS531,Bitácora!$E$5:$E$1036129,BI531,Bitácora!$AM$5:$AM$1036129,BX537))</f>
        <v xml:space="preserve"> </v>
      </c>
      <c r="CS537" s="617"/>
      <c r="CT537" s="617"/>
      <c r="CU537" s="632"/>
      <c r="CV537" s="276"/>
      <c r="CW537" s="244"/>
      <c r="CX537" s="630"/>
      <c r="CY537" s="1132" t="str">
        <f>IF(SUMIFS(Bitácora!$I$5:$I$1036129,Bitácora!$D$5:$D$1036129,DB531,Bitácora!$AN$5:$AN$1036129,DR531,Bitácora!$E$5:$E$1036129,DH531)=0," ",SUMIFS(Bitácora!$I$5:$I$1036129,Bitácora!$D$5:$D$1036129,DB531,Bitácora!$AN$5:$AN$1036129,DR531,Bitácora!$E$5:$E$1036129,DH531))</f>
        <v xml:space="preserve"> </v>
      </c>
      <c r="CZ537" s="1132"/>
      <c r="DA537" s="1132"/>
      <c r="DB537" s="1132"/>
      <c r="DC537" s="1132"/>
      <c r="DD537" s="1132"/>
      <c r="DE537" s="1132"/>
      <c r="DF537" s="1132"/>
      <c r="DG537" s="1132"/>
      <c r="DH537" s="1132"/>
      <c r="DI537" s="1132"/>
      <c r="DJ537" s="625"/>
      <c r="DK537" s="1132" t="str">
        <f t="shared" ref="DK537" si="738">IF(IFERROR(CY537/DF540,"")=0,"",IFERROR(CY537/DF540,""))</f>
        <v/>
      </c>
      <c r="DL537" s="1132"/>
      <c r="DM537" s="1132"/>
      <c r="DN537" s="1132"/>
      <c r="DO537" s="1132"/>
      <c r="DP537" s="1132"/>
      <c r="DQ537" s="1132"/>
      <c r="DR537" s="1132"/>
      <c r="DS537" s="1132"/>
      <c r="DT537" s="1132"/>
      <c r="DU537" s="1132"/>
      <c r="DV537" s="15"/>
      <c r="DW537" s="613" t="str">
        <f>IF(Portada!$A$1="www.fly-logics.com","MAR",0)</f>
        <v>MAR</v>
      </c>
      <c r="DX537" s="614"/>
      <c r="DY537" s="614"/>
      <c r="DZ537" s="614"/>
      <c r="EA537" s="614"/>
      <c r="EB537" s="605" t="str">
        <f>IF(SUMIFS(Bitácora!$Y$5:$Y$1036129,Bitácora!$D$5:$D$1036129,DB531,Bitácora!$AN$5:$AN$1036129,DR531,Bitácora!$E$5:$E$1036129,DH531,Bitácora!$AM$5:$AM$1036129,DW537)=0," ",SUMIFS(Bitácora!$Y$5:$Y$1036129,Bitácora!$D$5:$D$1036129,DB531,Bitácora!$AN$5:$AN$1036129,DR531,Bitácora!$E$5:$E$1036129,DH531,Bitácora!$AM$5:$AM$1036129,DW537))</f>
        <v xml:space="preserve"> </v>
      </c>
      <c r="EC537" s="615"/>
      <c r="ED537" s="615"/>
      <c r="EE537" s="615"/>
      <c r="EF537" s="605" t="str">
        <f>IF(SUMIFS(Bitácora!$Z$5:$Z$1036129,Bitácora!$D$5:$D$1036129,DB531,Bitácora!$AN$5:$AN$1036129,DR531,Bitácora!$E$5:$E$1036129,DH531,Bitácora!$AM$5:$AM$1036129,DW537)=0," ",SUMIFS(Bitácora!$Z$5:$Z$1036129,Bitácora!$D$5:$D$1036129,DB531,Bitácora!$AN$5:$AN$1036129,DR531,Bitácora!$E$5:$E$1036129,DH531,Bitácora!$AM$5:$AM$1036129,DW537))</f>
        <v xml:space="preserve"> </v>
      </c>
      <c r="EG537" s="615"/>
      <c r="EH537" s="615"/>
      <c r="EI537" s="615"/>
      <c r="EJ537" s="605" t="str">
        <f>IF(SUMIFS(Bitácora!$AA$5:$AA$1036129,Bitácora!$D$5:$D$1036129,DB531,Bitácora!$AN$5:$AN$1036129,DR531,Bitácora!$E$5:$E$1036129,DH531,Bitácora!$AM$5:$AM$1036129,DW537)=0," ",SUMIFS(Bitácora!$AA$5:$AA$1036129,Bitácora!$D$5:$D$1036129,DB531,Bitácora!$AN$5:$AN$1036129,DR531,Bitácora!$E$5:$E$1036129,DH531,Bitácora!$AM$5:$AM$1036129,DW537))</f>
        <v xml:space="preserve"> </v>
      </c>
      <c r="EK537" s="615"/>
      <c r="EL537" s="615"/>
      <c r="EM537" s="615"/>
      <c r="EN537" s="606" t="str">
        <f>IF(SUMIFS(Bitácora!$AE$5:$AE$1036129,Bitácora!$D$5:$D$1036129,DB531,Bitácora!$AN$5:$AN$1036129,DR531,Bitácora!$E$5:$E$1036129,DH531,Bitácora!$AM$5:$AM$1036129,DW537)=0," ",SUMIFS(Bitácora!$AE$5:$AE$1036129,Bitácora!$D$5:$D$1036129,DB531,Bitácora!$AN$5:$AN$1036129,DR531,Bitácora!$E$5:$E$1036129,DH531,Bitácora!$AM$5:$AM$1036129,DW537))</f>
        <v xml:space="preserve"> </v>
      </c>
      <c r="EO537" s="606"/>
      <c r="EP537" s="606"/>
      <c r="EQ537" s="606" t="str">
        <f>IF(SUMIFS(Bitácora!$AF$5:$AF$1036129,Bitácora!$D$5:$D$1036129,DB531,Bitácora!$AN$5:$AN$1036129,DR531,Bitácora!$E$5:$E$1036129,DH531,Bitácora!$AM$5:$AM$1036129,DW537)=0," ",SUMIFS(Bitácora!$AF$5:$AF$1036129,Bitácora!$D$5:$D$1036129,DB531,Bitácora!$AN$5:$AN$1036129,DR531,Bitácora!$E$5:$E$1036129,DH531,Bitácora!$AM$5:$AM$1036129,DW537))</f>
        <v xml:space="preserve"> </v>
      </c>
      <c r="ER537" s="617"/>
      <c r="ES537" s="617"/>
      <c r="ET537" s="632"/>
      <c r="EU537" s="630"/>
      <c r="EV537" s="1132" t="str">
        <f>IF(SUMIFS(Bitácora!$I$5:$I$1036129,Bitácora!$D$5:$D$1036129,EY531,Bitácora!$AN$5:$AN$1036129,FO531,Bitácora!$E$5:$E$1036129,FE531)=0," ",SUMIFS(Bitácora!$I$5:$I$1036129,Bitácora!$D$5:$D$1036129,EY531,Bitácora!$AN$5:$AN$1036129,FO531,Bitácora!$E$5:$E$1036129,FE531))</f>
        <v xml:space="preserve"> </v>
      </c>
      <c r="EW537" s="1132"/>
      <c r="EX537" s="1132"/>
      <c r="EY537" s="1132"/>
      <c r="EZ537" s="1132"/>
      <c r="FA537" s="1132"/>
      <c r="FB537" s="1132"/>
      <c r="FC537" s="1132"/>
      <c r="FD537" s="1132"/>
      <c r="FE537" s="1132"/>
      <c r="FF537" s="1132"/>
      <c r="FG537" s="625"/>
      <c r="FH537" s="1132" t="str">
        <f t="shared" ref="FH537" si="739">IF(IFERROR(EV537/FC540,"")=0,"",IFERROR(EV537/FC540,""))</f>
        <v/>
      </c>
      <c r="FI537" s="1132"/>
      <c r="FJ537" s="1132"/>
      <c r="FK537" s="1132"/>
      <c r="FL537" s="1132"/>
      <c r="FM537" s="1132"/>
      <c r="FN537" s="1132"/>
      <c r="FO537" s="1132"/>
      <c r="FP537" s="1132"/>
      <c r="FQ537" s="1132"/>
      <c r="FR537" s="1132"/>
      <c r="FS537" s="15"/>
      <c r="FT537" s="613" t="str">
        <f>IF(Portada!$A$1="www.fly-logics.com","MAR",0)</f>
        <v>MAR</v>
      </c>
      <c r="FU537" s="614"/>
      <c r="FV537" s="614"/>
      <c r="FW537" s="614"/>
      <c r="FX537" s="614"/>
      <c r="FY537" s="605" t="str">
        <f>IF(SUMIFS(Bitácora!$Y$5:$Y$1036129,Bitácora!$D$5:$D$1036129,EY531,Bitácora!$AN$5:$AN$1036129,FO531,Bitácora!$E$5:$E$1036129,FE531,Bitácora!$AM$5:$AM$1036129,FT537)=0," ",SUMIFS(Bitácora!$Y$5:$Y$1036129,Bitácora!$D$5:$D$1036129,EY531,Bitácora!$AN$5:$AN$1036129,FO531,Bitácora!$E$5:$E$1036129,FE531,Bitácora!$AM$5:$AM$1036129,FT537))</f>
        <v xml:space="preserve"> </v>
      </c>
      <c r="FZ537" s="615"/>
      <c r="GA537" s="615"/>
      <c r="GB537" s="615"/>
      <c r="GC537" s="605" t="str">
        <f>IF(SUMIFS(Bitácora!$Z$5:$Z$1036129,Bitácora!$D$5:$D$1036129,EY531,Bitácora!$AN$5:$AN$1036129,FO531,Bitácora!$E$5:$E$1036129,FE531,Bitácora!$AM$5:$AM$1036129,FT537)=0," ",SUMIFS(Bitácora!$Z$5:$Z$1036129,Bitácora!$D$5:$D$1036129,EY531,Bitácora!$AN$5:$AN$1036129,FO531,Bitácora!$E$5:$E$1036129,FE531,Bitácora!$AM$5:$AM$1036129,FT537))</f>
        <v xml:space="preserve"> </v>
      </c>
      <c r="GD537" s="615"/>
      <c r="GE537" s="615"/>
      <c r="GF537" s="615"/>
      <c r="GG537" s="605" t="str">
        <f>IF(SUMIFS(Bitácora!$AA$5:$AA$1036129,Bitácora!$D$5:$D$1036129,EY531,Bitácora!$AN$5:$AN$1036129,FO531,Bitácora!$E$5:$E$1036129,FE531,Bitácora!$AM$5:$AM$1036129,FT537)=0," ",SUMIFS(Bitácora!$AA$5:$AA$1036129,Bitácora!$D$5:$D$1036129,EY531,Bitácora!$AN$5:$AN$1036129,FO531,Bitácora!$E$5:$E$1036129,FE531,Bitácora!$AM$5:$AM$1036129,FT537))</f>
        <v xml:space="preserve"> </v>
      </c>
      <c r="GH537" s="615"/>
      <c r="GI537" s="615"/>
      <c r="GJ537" s="615"/>
      <c r="GK537" s="606" t="str">
        <f>IF(SUMIFS(Bitácora!$AE$5:$AE$1036129,Bitácora!$D$5:$D$1036129,EY531,Bitácora!$AN$5:$AN$1036129,FO531,Bitácora!$E$5:$E$1036129,FE531,Bitácora!$AM$5:$AM$1036129,FT537)=0," ",SUMIFS(Bitácora!$AE$5:$AE$1036129,Bitácora!$D$5:$D$1036129,EY531,Bitácora!$AN$5:$AN$1036129,FO531,Bitácora!$E$5:$E$1036129,FE531,Bitácora!$AM$5:$AM$1036129,FT537))</f>
        <v xml:space="preserve"> </v>
      </c>
      <c r="GL537" s="606"/>
      <c r="GM537" s="606"/>
      <c r="GN537" s="606" t="str">
        <f>IF(SUMIFS(Bitácora!$AF$5:$AF$1036129,Bitácora!$D$5:$D$1036129,EY531,Bitácora!$AN$5:$AN$1036129,FO531,Bitácora!$E$5:$E$1036129,FE531,Bitácora!$AM$5:$AM$1036129,FT537)=0," ",SUMIFS(Bitácora!$AF$5:$AF$1036129,Bitácora!$D$5:$D$1036129,EY531,Bitácora!$AN$5:$AN$1036129,FO531,Bitácora!$E$5:$E$1036129,FE531,Bitácora!$AM$5:$AM$1036129,FT537))</f>
        <v xml:space="preserve"> </v>
      </c>
      <c r="GO537" s="617"/>
      <c r="GP537" s="617"/>
      <c r="GQ537" s="632"/>
      <c r="GR537" s="6"/>
    </row>
    <row r="538" spans="1:200" ht="8.85" customHeight="1" x14ac:dyDescent="0.25">
      <c r="A538" s="244"/>
      <c r="B538" s="630"/>
      <c r="C538" s="1133"/>
      <c r="D538" s="1133"/>
      <c r="E538" s="1133"/>
      <c r="F538" s="1133"/>
      <c r="G538" s="1133"/>
      <c r="H538" s="1133"/>
      <c r="I538" s="1133"/>
      <c r="J538" s="1133"/>
      <c r="K538" s="1133"/>
      <c r="L538" s="1133"/>
      <c r="M538" s="1133"/>
      <c r="N538" s="625"/>
      <c r="O538" s="1133"/>
      <c r="P538" s="1133"/>
      <c r="Q538" s="1133"/>
      <c r="R538" s="1133"/>
      <c r="S538" s="1133"/>
      <c r="T538" s="1133"/>
      <c r="U538" s="1133"/>
      <c r="V538" s="1133"/>
      <c r="W538" s="1133"/>
      <c r="X538" s="1133"/>
      <c r="Y538" s="1133"/>
      <c r="Z538" s="15"/>
      <c r="AA538" s="614"/>
      <c r="AB538" s="614"/>
      <c r="AC538" s="614"/>
      <c r="AD538" s="614"/>
      <c r="AE538" s="614"/>
      <c r="AF538" s="615"/>
      <c r="AG538" s="616"/>
      <c r="AH538" s="616"/>
      <c r="AI538" s="615"/>
      <c r="AJ538" s="615"/>
      <c r="AK538" s="616"/>
      <c r="AL538" s="616"/>
      <c r="AM538" s="615"/>
      <c r="AN538" s="615"/>
      <c r="AO538" s="616"/>
      <c r="AP538" s="616"/>
      <c r="AQ538" s="615"/>
      <c r="AR538" s="606"/>
      <c r="AS538" s="606"/>
      <c r="AT538" s="606"/>
      <c r="AU538" s="617"/>
      <c r="AV538" s="618"/>
      <c r="AW538" s="617"/>
      <c r="AX538" s="632"/>
      <c r="AY538" s="630"/>
      <c r="AZ538" s="1133"/>
      <c r="BA538" s="1133"/>
      <c r="BB538" s="1133"/>
      <c r="BC538" s="1133"/>
      <c r="BD538" s="1133"/>
      <c r="BE538" s="1133"/>
      <c r="BF538" s="1133"/>
      <c r="BG538" s="1133"/>
      <c r="BH538" s="1133"/>
      <c r="BI538" s="1133"/>
      <c r="BJ538" s="1133"/>
      <c r="BK538" s="625"/>
      <c r="BL538" s="1133"/>
      <c r="BM538" s="1133"/>
      <c r="BN538" s="1133"/>
      <c r="BO538" s="1133"/>
      <c r="BP538" s="1133"/>
      <c r="BQ538" s="1133"/>
      <c r="BR538" s="1133"/>
      <c r="BS538" s="1133"/>
      <c r="BT538" s="1133"/>
      <c r="BU538" s="1133"/>
      <c r="BV538" s="1133"/>
      <c r="BW538" s="15"/>
      <c r="BX538" s="614"/>
      <c r="BY538" s="614"/>
      <c r="BZ538" s="614"/>
      <c r="CA538" s="614"/>
      <c r="CB538" s="614"/>
      <c r="CC538" s="615"/>
      <c r="CD538" s="616"/>
      <c r="CE538" s="616"/>
      <c r="CF538" s="615"/>
      <c r="CG538" s="615"/>
      <c r="CH538" s="616"/>
      <c r="CI538" s="616"/>
      <c r="CJ538" s="615"/>
      <c r="CK538" s="615"/>
      <c r="CL538" s="616"/>
      <c r="CM538" s="616"/>
      <c r="CN538" s="615"/>
      <c r="CO538" s="606"/>
      <c r="CP538" s="606"/>
      <c r="CQ538" s="606"/>
      <c r="CR538" s="617"/>
      <c r="CS538" s="618"/>
      <c r="CT538" s="617"/>
      <c r="CU538" s="632"/>
      <c r="CV538" s="276"/>
      <c r="CW538" s="244"/>
      <c r="CX538" s="630"/>
      <c r="CY538" s="1133"/>
      <c r="CZ538" s="1133"/>
      <c r="DA538" s="1133"/>
      <c r="DB538" s="1133"/>
      <c r="DC538" s="1133"/>
      <c r="DD538" s="1133"/>
      <c r="DE538" s="1133"/>
      <c r="DF538" s="1133"/>
      <c r="DG538" s="1133"/>
      <c r="DH538" s="1133"/>
      <c r="DI538" s="1133"/>
      <c r="DJ538" s="625"/>
      <c r="DK538" s="1133"/>
      <c r="DL538" s="1133"/>
      <c r="DM538" s="1133"/>
      <c r="DN538" s="1133"/>
      <c r="DO538" s="1133"/>
      <c r="DP538" s="1133"/>
      <c r="DQ538" s="1133"/>
      <c r="DR538" s="1133"/>
      <c r="DS538" s="1133"/>
      <c r="DT538" s="1133"/>
      <c r="DU538" s="1133"/>
      <c r="DV538" s="15"/>
      <c r="DW538" s="614"/>
      <c r="DX538" s="614"/>
      <c r="DY538" s="614"/>
      <c r="DZ538" s="614"/>
      <c r="EA538" s="614"/>
      <c r="EB538" s="615"/>
      <c r="EC538" s="616"/>
      <c r="ED538" s="616"/>
      <c r="EE538" s="615"/>
      <c r="EF538" s="615"/>
      <c r="EG538" s="616"/>
      <c r="EH538" s="616"/>
      <c r="EI538" s="615"/>
      <c r="EJ538" s="615"/>
      <c r="EK538" s="616"/>
      <c r="EL538" s="616"/>
      <c r="EM538" s="615"/>
      <c r="EN538" s="606"/>
      <c r="EO538" s="606"/>
      <c r="EP538" s="606"/>
      <c r="EQ538" s="617"/>
      <c r="ER538" s="618"/>
      <c r="ES538" s="617"/>
      <c r="ET538" s="632"/>
      <c r="EU538" s="630"/>
      <c r="EV538" s="1133"/>
      <c r="EW538" s="1133"/>
      <c r="EX538" s="1133"/>
      <c r="EY538" s="1133"/>
      <c r="EZ538" s="1133"/>
      <c r="FA538" s="1133"/>
      <c r="FB538" s="1133"/>
      <c r="FC538" s="1133"/>
      <c r="FD538" s="1133"/>
      <c r="FE538" s="1133"/>
      <c r="FF538" s="1133"/>
      <c r="FG538" s="625"/>
      <c r="FH538" s="1133"/>
      <c r="FI538" s="1133"/>
      <c r="FJ538" s="1133"/>
      <c r="FK538" s="1133"/>
      <c r="FL538" s="1133"/>
      <c r="FM538" s="1133"/>
      <c r="FN538" s="1133"/>
      <c r="FO538" s="1133"/>
      <c r="FP538" s="1133"/>
      <c r="FQ538" s="1133"/>
      <c r="FR538" s="1133"/>
      <c r="FS538" s="15"/>
      <c r="FT538" s="614"/>
      <c r="FU538" s="614"/>
      <c r="FV538" s="614"/>
      <c r="FW538" s="614"/>
      <c r="FX538" s="614"/>
      <c r="FY538" s="615"/>
      <c r="FZ538" s="616"/>
      <c r="GA538" s="616"/>
      <c r="GB538" s="615"/>
      <c r="GC538" s="615"/>
      <c r="GD538" s="616"/>
      <c r="GE538" s="616"/>
      <c r="GF538" s="615"/>
      <c r="GG538" s="615"/>
      <c r="GH538" s="616"/>
      <c r="GI538" s="616"/>
      <c r="GJ538" s="615"/>
      <c r="GK538" s="606"/>
      <c r="GL538" s="606"/>
      <c r="GM538" s="606"/>
      <c r="GN538" s="617"/>
      <c r="GO538" s="618"/>
      <c r="GP538" s="617"/>
      <c r="GQ538" s="632"/>
      <c r="GR538" s="6"/>
    </row>
    <row r="539" spans="1:200" ht="4.5" customHeight="1" x14ac:dyDescent="0.25">
      <c r="A539" s="244"/>
      <c r="B539" s="630"/>
      <c r="C539" s="625"/>
      <c r="D539" s="625"/>
      <c r="E539" s="625"/>
      <c r="F539" s="625"/>
      <c r="G539" s="625"/>
      <c r="H539" s="625"/>
      <c r="I539" s="625"/>
      <c r="J539" s="625"/>
      <c r="K539" s="625"/>
      <c r="L539" s="625"/>
      <c r="M539" s="625"/>
      <c r="N539" s="625"/>
      <c r="O539" s="625"/>
      <c r="P539" s="625"/>
      <c r="Q539" s="625"/>
      <c r="R539" s="625"/>
      <c r="S539" s="625"/>
      <c r="T539" s="625"/>
      <c r="U539" s="625"/>
      <c r="V539" s="625"/>
      <c r="W539" s="625"/>
      <c r="X539" s="625"/>
      <c r="Y539" s="625"/>
      <c r="Z539" s="15"/>
      <c r="AA539" s="614"/>
      <c r="AB539" s="614"/>
      <c r="AC539" s="614"/>
      <c r="AD539" s="614"/>
      <c r="AE539" s="614"/>
      <c r="AF539" s="615"/>
      <c r="AG539" s="615"/>
      <c r="AH539" s="615"/>
      <c r="AI539" s="615"/>
      <c r="AJ539" s="615"/>
      <c r="AK539" s="615"/>
      <c r="AL539" s="615"/>
      <c r="AM539" s="615"/>
      <c r="AN539" s="615"/>
      <c r="AO539" s="615"/>
      <c r="AP539" s="615"/>
      <c r="AQ539" s="615"/>
      <c r="AR539" s="606"/>
      <c r="AS539" s="606"/>
      <c r="AT539" s="606"/>
      <c r="AU539" s="617"/>
      <c r="AV539" s="617"/>
      <c r="AW539" s="617"/>
      <c r="AX539" s="632"/>
      <c r="AY539" s="630"/>
      <c r="AZ539" s="625"/>
      <c r="BA539" s="625"/>
      <c r="BB539" s="625"/>
      <c r="BC539" s="625"/>
      <c r="BD539" s="625"/>
      <c r="BE539" s="625"/>
      <c r="BF539" s="625"/>
      <c r="BG539" s="625"/>
      <c r="BH539" s="625"/>
      <c r="BI539" s="625"/>
      <c r="BJ539" s="625"/>
      <c r="BK539" s="625"/>
      <c r="BL539" s="625"/>
      <c r="BM539" s="625"/>
      <c r="BN539" s="625"/>
      <c r="BO539" s="625"/>
      <c r="BP539" s="625"/>
      <c r="BQ539" s="625"/>
      <c r="BR539" s="625"/>
      <c r="BS539" s="625"/>
      <c r="BT539" s="625"/>
      <c r="BU539" s="625"/>
      <c r="BV539" s="625"/>
      <c r="BW539" s="15"/>
      <c r="BX539" s="614"/>
      <c r="BY539" s="614"/>
      <c r="BZ539" s="614"/>
      <c r="CA539" s="614"/>
      <c r="CB539" s="614"/>
      <c r="CC539" s="615"/>
      <c r="CD539" s="615"/>
      <c r="CE539" s="615"/>
      <c r="CF539" s="615"/>
      <c r="CG539" s="615"/>
      <c r="CH539" s="615"/>
      <c r="CI539" s="615"/>
      <c r="CJ539" s="615"/>
      <c r="CK539" s="615"/>
      <c r="CL539" s="615"/>
      <c r="CM539" s="615"/>
      <c r="CN539" s="615"/>
      <c r="CO539" s="606"/>
      <c r="CP539" s="606"/>
      <c r="CQ539" s="606"/>
      <c r="CR539" s="617"/>
      <c r="CS539" s="617"/>
      <c r="CT539" s="617"/>
      <c r="CU539" s="632"/>
      <c r="CV539" s="276"/>
      <c r="CW539" s="244"/>
      <c r="CX539" s="630"/>
      <c r="CY539" s="625"/>
      <c r="CZ539" s="625"/>
      <c r="DA539" s="625"/>
      <c r="DB539" s="625"/>
      <c r="DC539" s="625"/>
      <c r="DD539" s="625"/>
      <c r="DE539" s="625"/>
      <c r="DF539" s="625"/>
      <c r="DG539" s="625"/>
      <c r="DH539" s="625"/>
      <c r="DI539" s="625"/>
      <c r="DJ539" s="625"/>
      <c r="DK539" s="625"/>
      <c r="DL539" s="625"/>
      <c r="DM539" s="625"/>
      <c r="DN539" s="625"/>
      <c r="DO539" s="625"/>
      <c r="DP539" s="625"/>
      <c r="DQ539" s="625"/>
      <c r="DR539" s="625"/>
      <c r="DS539" s="625"/>
      <c r="DT539" s="625"/>
      <c r="DU539" s="625"/>
      <c r="DV539" s="15"/>
      <c r="DW539" s="614"/>
      <c r="DX539" s="614"/>
      <c r="DY539" s="614"/>
      <c r="DZ539" s="614"/>
      <c r="EA539" s="614"/>
      <c r="EB539" s="615"/>
      <c r="EC539" s="615"/>
      <c r="ED539" s="615"/>
      <c r="EE539" s="615"/>
      <c r="EF539" s="615"/>
      <c r="EG539" s="615"/>
      <c r="EH539" s="615"/>
      <c r="EI539" s="615"/>
      <c r="EJ539" s="615"/>
      <c r="EK539" s="615"/>
      <c r="EL539" s="615"/>
      <c r="EM539" s="615"/>
      <c r="EN539" s="606"/>
      <c r="EO539" s="606"/>
      <c r="EP539" s="606"/>
      <c r="EQ539" s="617"/>
      <c r="ER539" s="617"/>
      <c r="ES539" s="617"/>
      <c r="ET539" s="632"/>
      <c r="EU539" s="630"/>
      <c r="EV539" s="625"/>
      <c r="EW539" s="625"/>
      <c r="EX539" s="625"/>
      <c r="EY539" s="625"/>
      <c r="EZ539" s="625"/>
      <c r="FA539" s="625"/>
      <c r="FB539" s="625"/>
      <c r="FC539" s="625"/>
      <c r="FD539" s="625"/>
      <c r="FE539" s="625"/>
      <c r="FF539" s="625"/>
      <c r="FG539" s="625"/>
      <c r="FH539" s="625"/>
      <c r="FI539" s="625"/>
      <c r="FJ539" s="625"/>
      <c r="FK539" s="625"/>
      <c r="FL539" s="625"/>
      <c r="FM539" s="625"/>
      <c r="FN539" s="625"/>
      <c r="FO539" s="625"/>
      <c r="FP539" s="625"/>
      <c r="FQ539" s="625"/>
      <c r="FR539" s="625"/>
      <c r="FS539" s="15"/>
      <c r="FT539" s="614"/>
      <c r="FU539" s="614"/>
      <c r="FV539" s="614"/>
      <c r="FW539" s="614"/>
      <c r="FX539" s="614"/>
      <c r="FY539" s="615"/>
      <c r="FZ539" s="615"/>
      <c r="GA539" s="615"/>
      <c r="GB539" s="615"/>
      <c r="GC539" s="615"/>
      <c r="GD539" s="615"/>
      <c r="GE539" s="615"/>
      <c r="GF539" s="615"/>
      <c r="GG539" s="615"/>
      <c r="GH539" s="615"/>
      <c r="GI539" s="615"/>
      <c r="GJ539" s="615"/>
      <c r="GK539" s="606"/>
      <c r="GL539" s="606"/>
      <c r="GM539" s="606"/>
      <c r="GN539" s="617"/>
      <c r="GO539" s="617"/>
      <c r="GP539" s="617"/>
      <c r="GQ539" s="632"/>
      <c r="GR539" s="6"/>
    </row>
    <row r="540" spans="1:200" ht="14.25" customHeight="1" x14ac:dyDescent="0.25">
      <c r="A540" s="244"/>
      <c r="B540" s="630"/>
      <c r="C540" s="644" t="str">
        <f>IF(Portada!$A$1="www.fly-logics.com","N°DE VUELOS",0)</f>
        <v>N°DE VUELOS</v>
      </c>
      <c r="D540" s="644"/>
      <c r="E540" s="644"/>
      <c r="F540" s="644"/>
      <c r="G540" s="644"/>
      <c r="H540" s="644"/>
      <c r="I540" s="647"/>
      <c r="J540" s="1134" t="str">
        <f>IF(COUNTIFS(Bitácora!$D$5:$D$1036144,F531,Bitácora!$AN$5:$AN$1036144,V531,Bitácora!$E$5:$E$1036144,L531)=0," ",COUNTIFS(Bitácora!$D$5:$D$1036144,F531,Bitácora!$AN$5:$AN$1036144,V531,Bitácora!$E$5:$E$1036144,L531))</f>
        <v xml:space="preserve"> </v>
      </c>
      <c r="K540" s="1135"/>
      <c r="L540" s="1135"/>
      <c r="M540" s="1135"/>
      <c r="N540" s="261"/>
      <c r="O540" s="633" t="str">
        <f>IF(Portada!$A$1="www.fly-logics.com","DÍA",0)</f>
        <v>DÍA</v>
      </c>
      <c r="P540" s="644"/>
      <c r="Q540" s="644"/>
      <c r="R540" s="644"/>
      <c r="S540" s="647"/>
      <c r="T540" s="1136" t="str">
        <f>IF(SUMIFS(Bitácora!$T$5:$T$1036129,Bitácora!$D$5:$D$1036129,F531,Bitácora!$AN$5:$AN$1036129,V531,Bitácora!$E$5:$E$1036129,L531)=0," ",SUMIFS(Bitácora!$T$5:$T$1036129,Bitácora!$D$5:$D$1036129,F531,Bitácora!$AN$5:$AN$1036129,V531,Bitácora!$E$5:$E$1036129,L531))</f>
        <v xml:space="preserve"> </v>
      </c>
      <c r="U540" s="1137"/>
      <c r="V540" s="1137"/>
      <c r="W540" s="1137"/>
      <c r="X540" s="1137"/>
      <c r="Y540" s="1137"/>
      <c r="Z540" s="15"/>
      <c r="AA540" s="613" t="str">
        <f>IF(Portada!$A$1="www.fly-logics.com","ABR",0)</f>
        <v>ABR</v>
      </c>
      <c r="AB540" s="614"/>
      <c r="AC540" s="614"/>
      <c r="AD540" s="614"/>
      <c r="AE540" s="614"/>
      <c r="AF540" s="605" t="str">
        <f>IF(SUMIFS(Bitácora!$Y$5:$Y$1036129,Bitácora!$D$5:$D$1036129,F531,Bitácora!$AN$5:$AN$1036129,V531,Bitácora!$E$5:$E$1036129,L531,Bitácora!$AM$5:$AM$1036129,AA540)=0," ",SUMIFS(Bitácora!$Y$5:$Y$1036129,Bitácora!$D$5:$D$1036129,F531,Bitácora!$AN$5:$AN$1036129,V531,Bitácora!$E$5:$E$1036129,L531,Bitácora!$AM$5:$AM$1036129,AA540))</f>
        <v xml:space="preserve"> </v>
      </c>
      <c r="AG540" s="615"/>
      <c r="AH540" s="615"/>
      <c r="AI540" s="615"/>
      <c r="AJ540" s="605" t="str">
        <f>IF(SUMIFS(Bitácora!$Z$5:$Z$1036129,Bitácora!$D$5:$D$1036129,F531,Bitácora!$AN$5:$AN$1036129,V531,Bitácora!$E$5:$E$1036129,L531,Bitácora!$AM$5:$AM$1036129,AA540)=0," ",SUMIFS(Bitácora!$Z$5:$Z$1036129,Bitácora!$D$5:$D$1036129,F531,Bitácora!$AN$5:$AN$1036129,V531,Bitácora!$E$5:$E$1036129,L531,Bitácora!$AM$5:$AM$1036129,AA540))</f>
        <v xml:space="preserve"> </v>
      </c>
      <c r="AK540" s="615"/>
      <c r="AL540" s="615"/>
      <c r="AM540" s="615"/>
      <c r="AN540" s="605" t="str">
        <f>IF(SUMIFS(Bitácora!$AA$5:$AA$1036129,Bitácora!$D$5:$D$1036129,F531,Bitácora!$AN$5:$AN$1036129,V531,Bitácora!$E$5:$E$1036129,L531,Bitácora!$AM$5:$AM$1036129,AA540)=0," ",SUMIFS(Bitácora!$AA$5:$AA$1036129,Bitácora!$D$5:$D$1036129,F531,Bitácora!$AN$5:$AN$1036129,V531,Bitácora!$E$5:$E$1036129,L531,Bitácora!$AM$5:$AM$1036129,AA540))</f>
        <v xml:space="preserve"> </v>
      </c>
      <c r="AO540" s="615"/>
      <c r="AP540" s="615"/>
      <c r="AQ540" s="615"/>
      <c r="AR540" s="606" t="str">
        <f>IF(SUMIFS(Bitácora!$AE$5:$AE$1036129,Bitácora!$D$5:$D$1036129,F531,Bitácora!$AN$5:$AN$1036129,V531,Bitácora!$E$5:$E$1036129,L531,Bitácora!$AM$5:$AM$1036129,AA540)=0," ",SUMIFS(Bitácora!$AE$5:$AE$1036129,Bitácora!$D$5:$D$1036129,F531,Bitácora!$AN$5:$AN$1036129,V531,Bitácora!$E$5:$E$1036129,L531,Bitácora!$AM$5:$AM$1036129,AA540))</f>
        <v xml:space="preserve"> </v>
      </c>
      <c r="AS540" s="606"/>
      <c r="AT540" s="606"/>
      <c r="AU540" s="606" t="str">
        <f>IF(SUMIFS(Bitácora!$AF$5:$AF$1036129,Bitácora!$D$5:$D$1036129,F531,Bitácora!$AN$5:$AN$1036129,V531,Bitácora!$E$5:$E$1036129,L531,Bitácora!$AM$5:$AM$1036129,AA540)=0," ",SUMIFS(Bitácora!$AF$5:$AF$1036129,Bitácora!$D$5:$D$1036129,F531,Bitácora!$AN$5:$AN$1036129,V531,Bitácora!$E$5:$E$1036129,L531,Bitácora!$AM$5:$AM$1036129,AA540))</f>
        <v xml:space="preserve"> </v>
      </c>
      <c r="AV540" s="617"/>
      <c r="AW540" s="617"/>
      <c r="AX540" s="632"/>
      <c r="AY540" s="630"/>
      <c r="AZ540" s="644" t="str">
        <f>IF(Portada!$A$1="www.fly-logics.com","N°DE VUELOS",0)</f>
        <v>N°DE VUELOS</v>
      </c>
      <c r="BA540" s="644"/>
      <c r="BB540" s="644"/>
      <c r="BC540" s="644"/>
      <c r="BD540" s="644"/>
      <c r="BE540" s="644"/>
      <c r="BF540" s="647"/>
      <c r="BG540" s="1134" t="str">
        <f>IF(COUNTIFS(Bitácora!$D$5:$D$1036144,BC531,Bitácora!$AN$5:$AN$1036144,BS531,Bitácora!$E$5:$E$1036144,BI531)=0," ",COUNTIFS(Bitácora!$D$5:$D$1036144,BC531,Bitácora!$AN$5:$AN$1036144,BS531,Bitácora!$E$5:$E$1036144,BI531))</f>
        <v xml:space="preserve"> </v>
      </c>
      <c r="BH540" s="1135"/>
      <c r="BI540" s="1135"/>
      <c r="BJ540" s="1135"/>
      <c r="BK540" s="261"/>
      <c r="BL540" s="633" t="str">
        <f>IF(Portada!$A$1="www.fly-logics.com","DÍA",0)</f>
        <v>DÍA</v>
      </c>
      <c r="BM540" s="644"/>
      <c r="BN540" s="644"/>
      <c r="BO540" s="644"/>
      <c r="BP540" s="647"/>
      <c r="BQ540" s="1136" t="str">
        <f>IF(SUMIFS(Bitácora!$T$5:$T$1036129,Bitácora!$D$5:$D$1036129,BC531,Bitácora!$AN$5:$AN$1036129,BS531,Bitácora!$E$5:$E$1036129,BI531)=0," ",SUMIFS(Bitácora!$T$5:$T$1036129,Bitácora!$D$5:$D$1036129,BC531,Bitácora!$AN$5:$AN$1036129,BS531,Bitácora!$E$5:$E$1036129,BI531))</f>
        <v xml:space="preserve"> </v>
      </c>
      <c r="BR540" s="1137"/>
      <c r="BS540" s="1137"/>
      <c r="BT540" s="1137"/>
      <c r="BU540" s="1137"/>
      <c r="BV540" s="1137"/>
      <c r="BW540" s="15"/>
      <c r="BX540" s="613" t="str">
        <f>IF(Portada!$A$1="www.fly-logics.com","ABR",0)</f>
        <v>ABR</v>
      </c>
      <c r="BY540" s="614"/>
      <c r="BZ540" s="614"/>
      <c r="CA540" s="614"/>
      <c r="CB540" s="614"/>
      <c r="CC540" s="605" t="str">
        <f>IF(SUMIFS(Bitácora!$Y$5:$Y$1036129,Bitácora!$D$5:$D$1036129,BC531,Bitácora!$AN$5:$AN$1036129,BS531,Bitácora!$E$5:$E$1036129,BI531,Bitácora!$AM$5:$AM$1036129,BX540)=0," ",SUMIFS(Bitácora!$Y$5:$Y$1036129,Bitácora!$D$5:$D$1036129,BC531,Bitácora!$AN$5:$AN$1036129,BS531,Bitácora!$E$5:$E$1036129,BI531,Bitácora!$AM$5:$AM$1036129,BX540))</f>
        <v xml:space="preserve"> </v>
      </c>
      <c r="CD540" s="615"/>
      <c r="CE540" s="615"/>
      <c r="CF540" s="615"/>
      <c r="CG540" s="605" t="str">
        <f>IF(SUMIFS(Bitácora!$Z$5:$Z$1036129,Bitácora!$D$5:$D$1036129,BC531,Bitácora!$AN$5:$AN$1036129,BS531,Bitácora!$E$5:$E$1036129,BI531,Bitácora!$AM$5:$AM$1036129,BX540)=0," ",SUMIFS(Bitácora!$Z$5:$Z$1036129,Bitácora!$D$5:$D$1036129,BC531,Bitácora!$AN$5:$AN$1036129,BS531,Bitácora!$E$5:$E$1036129,BI531,Bitácora!$AM$5:$AM$1036129,BX540))</f>
        <v xml:space="preserve"> </v>
      </c>
      <c r="CH540" s="615"/>
      <c r="CI540" s="615"/>
      <c r="CJ540" s="615"/>
      <c r="CK540" s="605" t="str">
        <f>IF(SUMIFS(Bitácora!$AA$5:$AA$1036129,Bitácora!$D$5:$D$1036129,BC531,Bitácora!$AN$5:$AN$1036129,BS531,Bitácora!$E$5:$E$1036129,BI531,Bitácora!$AM$5:$AM$1036129,BX540)=0," ",SUMIFS(Bitácora!$AA$5:$AA$1036129,Bitácora!$D$5:$D$1036129,BC531,Bitácora!$AN$5:$AN$1036129,BS531,Bitácora!$E$5:$E$1036129,BI531,Bitácora!$AM$5:$AM$1036129,BX540))</f>
        <v xml:space="preserve"> </v>
      </c>
      <c r="CL540" s="615"/>
      <c r="CM540" s="615"/>
      <c r="CN540" s="615"/>
      <c r="CO540" s="606" t="str">
        <f>IF(SUMIFS(Bitácora!$AE$5:$AE$1036129,Bitácora!$D$5:$D$1036129,BC531,Bitácora!$AN$5:$AN$1036129,BS531,Bitácora!$E$5:$E$1036129,BI531,Bitácora!$AM$5:$AM$1036129,BX540)=0," ",SUMIFS(Bitácora!$AE$5:$AE$1036129,Bitácora!$D$5:$D$1036129,BC531,Bitácora!$AN$5:$AN$1036129,BS531,Bitácora!$E$5:$E$1036129,BI531,Bitácora!$AM$5:$AM$1036129,BX540))</f>
        <v xml:space="preserve"> </v>
      </c>
      <c r="CP540" s="606"/>
      <c r="CQ540" s="606"/>
      <c r="CR540" s="606" t="str">
        <f>IF(SUMIFS(Bitácora!$AF$5:$AF$1036129,Bitácora!$D$5:$D$1036129,BC531,Bitácora!$AN$5:$AN$1036129,BS531,Bitácora!$E$5:$E$1036129,BI531,Bitácora!$AM$5:$AM$1036129,BX540)=0," ",SUMIFS(Bitácora!$AF$5:$AF$1036129,Bitácora!$D$5:$D$1036129,BC531,Bitácora!$AN$5:$AN$1036129,BS531,Bitácora!$E$5:$E$1036129,BI531,Bitácora!$AM$5:$AM$1036129,BX540))</f>
        <v xml:space="preserve"> </v>
      </c>
      <c r="CS540" s="617"/>
      <c r="CT540" s="617"/>
      <c r="CU540" s="632"/>
      <c r="CV540" s="276"/>
      <c r="CW540" s="244"/>
      <c r="CX540" s="630"/>
      <c r="CY540" s="644" t="str">
        <f>IF(Portada!$A$1="www.fly-logics.com","N°DE VUELOS",0)</f>
        <v>N°DE VUELOS</v>
      </c>
      <c r="CZ540" s="644"/>
      <c r="DA540" s="644"/>
      <c r="DB540" s="644"/>
      <c r="DC540" s="644"/>
      <c r="DD540" s="644"/>
      <c r="DE540" s="647"/>
      <c r="DF540" s="1134" t="str">
        <f>IF(COUNTIFS(Bitácora!$D$5:$D$1036144,DB531,Bitácora!$AN$5:$AN$1036144,DR531,Bitácora!$E$5:$E$1036144,DH531)=0," ",COUNTIFS(Bitácora!$D$5:$D$1036144,DB531,Bitácora!$AN$5:$AN$1036144,DR531,Bitácora!$E$5:$E$1036144,DH531))</f>
        <v xml:space="preserve"> </v>
      </c>
      <c r="DG540" s="1135"/>
      <c r="DH540" s="1135"/>
      <c r="DI540" s="1135"/>
      <c r="DJ540" s="261"/>
      <c r="DK540" s="633" t="str">
        <f>IF(Portada!$A$1="www.fly-logics.com","DÍA",0)</f>
        <v>DÍA</v>
      </c>
      <c r="DL540" s="644"/>
      <c r="DM540" s="644"/>
      <c r="DN540" s="644"/>
      <c r="DO540" s="647"/>
      <c r="DP540" s="1136" t="str">
        <f>IF(SUMIFS(Bitácora!$T$5:$T$1036129,Bitácora!$D$5:$D$1036129,DB531,Bitácora!$AN$5:$AN$1036129,DR531,Bitácora!$E$5:$E$1036129,DH531)=0," ",SUMIFS(Bitácora!$T$5:$T$1036129,Bitácora!$D$5:$D$1036129,DB531,Bitácora!$AN$5:$AN$1036129,DR531,Bitácora!$E$5:$E$1036129,DH531))</f>
        <v xml:space="preserve"> </v>
      </c>
      <c r="DQ540" s="1137"/>
      <c r="DR540" s="1137"/>
      <c r="DS540" s="1137"/>
      <c r="DT540" s="1137"/>
      <c r="DU540" s="1137"/>
      <c r="DV540" s="15"/>
      <c r="DW540" s="613" t="str">
        <f>IF(Portada!$A$1="www.fly-logics.com","ABR",0)</f>
        <v>ABR</v>
      </c>
      <c r="DX540" s="614"/>
      <c r="DY540" s="614"/>
      <c r="DZ540" s="614"/>
      <c r="EA540" s="614"/>
      <c r="EB540" s="605" t="str">
        <f>IF(SUMIFS(Bitácora!$Y$5:$Y$1036129,Bitácora!$D$5:$D$1036129,DB531,Bitácora!$AN$5:$AN$1036129,DR531,Bitácora!$E$5:$E$1036129,DH531,Bitácora!$AM$5:$AM$1036129,DW540)=0," ",SUMIFS(Bitácora!$Y$5:$Y$1036129,Bitácora!$D$5:$D$1036129,DB531,Bitácora!$AN$5:$AN$1036129,DR531,Bitácora!$E$5:$E$1036129,DH531,Bitácora!$AM$5:$AM$1036129,DW540))</f>
        <v xml:space="preserve"> </v>
      </c>
      <c r="EC540" s="615"/>
      <c r="ED540" s="615"/>
      <c r="EE540" s="615"/>
      <c r="EF540" s="605" t="str">
        <f>IF(SUMIFS(Bitácora!$Z$5:$Z$1036129,Bitácora!$D$5:$D$1036129,DB531,Bitácora!$AN$5:$AN$1036129,DR531,Bitácora!$E$5:$E$1036129,DH531,Bitácora!$AM$5:$AM$1036129,DW540)=0," ",SUMIFS(Bitácora!$Z$5:$Z$1036129,Bitácora!$D$5:$D$1036129,DB531,Bitácora!$AN$5:$AN$1036129,DR531,Bitácora!$E$5:$E$1036129,DH531,Bitácora!$AM$5:$AM$1036129,DW540))</f>
        <v xml:space="preserve"> </v>
      </c>
      <c r="EG540" s="615"/>
      <c r="EH540" s="615"/>
      <c r="EI540" s="615"/>
      <c r="EJ540" s="605" t="str">
        <f>IF(SUMIFS(Bitácora!$AA$5:$AA$1036129,Bitácora!$D$5:$D$1036129,DB531,Bitácora!$AN$5:$AN$1036129,DR531,Bitácora!$E$5:$E$1036129,DH531,Bitácora!$AM$5:$AM$1036129,DW540)=0," ",SUMIFS(Bitácora!$AA$5:$AA$1036129,Bitácora!$D$5:$D$1036129,DB531,Bitácora!$AN$5:$AN$1036129,DR531,Bitácora!$E$5:$E$1036129,DH531,Bitácora!$AM$5:$AM$1036129,DW540))</f>
        <v xml:space="preserve"> </v>
      </c>
      <c r="EK540" s="615"/>
      <c r="EL540" s="615"/>
      <c r="EM540" s="615"/>
      <c r="EN540" s="606" t="str">
        <f>IF(SUMIFS(Bitácora!$AE$5:$AE$1036129,Bitácora!$D$5:$D$1036129,DB531,Bitácora!$AN$5:$AN$1036129,DR531,Bitácora!$E$5:$E$1036129,DH531,Bitácora!$AM$5:$AM$1036129,DW540)=0," ",SUMIFS(Bitácora!$AE$5:$AE$1036129,Bitácora!$D$5:$D$1036129,DB531,Bitácora!$AN$5:$AN$1036129,DR531,Bitácora!$E$5:$E$1036129,DH531,Bitácora!$AM$5:$AM$1036129,DW540))</f>
        <v xml:space="preserve"> </v>
      </c>
      <c r="EO540" s="606"/>
      <c r="EP540" s="606"/>
      <c r="EQ540" s="606" t="str">
        <f>IF(SUMIFS(Bitácora!$AF$5:$AF$1036129,Bitácora!$D$5:$D$1036129,DB531,Bitácora!$AN$5:$AN$1036129,DR531,Bitácora!$E$5:$E$1036129,DH531,Bitácora!$AM$5:$AM$1036129,DW540)=0," ",SUMIFS(Bitácora!$AF$5:$AF$1036129,Bitácora!$D$5:$D$1036129,DB531,Bitácora!$AN$5:$AN$1036129,DR531,Bitácora!$E$5:$E$1036129,DH531,Bitácora!$AM$5:$AM$1036129,DW540))</f>
        <v xml:space="preserve"> </v>
      </c>
      <c r="ER540" s="617"/>
      <c r="ES540" s="617"/>
      <c r="ET540" s="632"/>
      <c r="EU540" s="630"/>
      <c r="EV540" s="644" t="str">
        <f>IF(Portada!$A$1="www.fly-logics.com","N°DE VUELOS",0)</f>
        <v>N°DE VUELOS</v>
      </c>
      <c r="EW540" s="644"/>
      <c r="EX540" s="644"/>
      <c r="EY540" s="644"/>
      <c r="EZ540" s="644"/>
      <c r="FA540" s="644"/>
      <c r="FB540" s="647"/>
      <c r="FC540" s="1134" t="str">
        <f>IF(COUNTIFS(Bitácora!$D$5:$D$1036144,EY531,Bitácora!$AN$5:$AN$1036144,FO531,Bitácora!$E$5:$E$1036144,FE531)=0," ",COUNTIFS(Bitácora!$D$5:$D$1036144,EY531,Bitácora!$AN$5:$AN$1036144,FO531,Bitácora!$E$5:$E$1036144,FE531))</f>
        <v xml:space="preserve"> </v>
      </c>
      <c r="FD540" s="1135"/>
      <c r="FE540" s="1135"/>
      <c r="FF540" s="1135"/>
      <c r="FG540" s="261"/>
      <c r="FH540" s="633" t="str">
        <f>IF(Portada!$A$1="www.fly-logics.com","DÍA",0)</f>
        <v>DÍA</v>
      </c>
      <c r="FI540" s="644"/>
      <c r="FJ540" s="644"/>
      <c r="FK540" s="644"/>
      <c r="FL540" s="647"/>
      <c r="FM540" s="1136" t="str">
        <f>IF(SUMIFS(Bitácora!$T$5:$T$1036129,Bitácora!$D$5:$D$1036129,EY531,Bitácora!$AN$5:$AN$1036129,FO531,Bitácora!$E$5:$E$1036129,FE531)=0," ",SUMIFS(Bitácora!$T$5:$T$1036129,Bitácora!$D$5:$D$1036129,EY531,Bitácora!$AN$5:$AN$1036129,FO531,Bitácora!$E$5:$E$1036129,FE531))</f>
        <v xml:space="preserve"> </v>
      </c>
      <c r="FN540" s="1137"/>
      <c r="FO540" s="1137"/>
      <c r="FP540" s="1137"/>
      <c r="FQ540" s="1137"/>
      <c r="FR540" s="1137"/>
      <c r="FS540" s="15"/>
      <c r="FT540" s="613" t="str">
        <f>IF(Portada!$A$1="www.fly-logics.com","ABR",0)</f>
        <v>ABR</v>
      </c>
      <c r="FU540" s="614"/>
      <c r="FV540" s="614"/>
      <c r="FW540" s="614"/>
      <c r="FX540" s="614"/>
      <c r="FY540" s="605" t="str">
        <f>IF(SUMIFS(Bitácora!$Y$5:$Y$1036129,Bitácora!$D$5:$D$1036129,EY531,Bitácora!$AN$5:$AN$1036129,FO531,Bitácora!$E$5:$E$1036129,FE531,Bitácora!$AM$5:$AM$1036129,FT540)=0," ",SUMIFS(Bitácora!$Y$5:$Y$1036129,Bitácora!$D$5:$D$1036129,EY531,Bitácora!$AN$5:$AN$1036129,FO531,Bitácora!$E$5:$E$1036129,FE531,Bitácora!$AM$5:$AM$1036129,FT540))</f>
        <v xml:space="preserve"> </v>
      </c>
      <c r="FZ540" s="615"/>
      <c r="GA540" s="615"/>
      <c r="GB540" s="615"/>
      <c r="GC540" s="605" t="str">
        <f>IF(SUMIFS(Bitácora!$Z$5:$Z$1036129,Bitácora!$D$5:$D$1036129,EY531,Bitácora!$AN$5:$AN$1036129,FO531,Bitácora!$E$5:$E$1036129,FE531,Bitácora!$AM$5:$AM$1036129,FT540)=0," ",SUMIFS(Bitácora!$Z$5:$Z$1036129,Bitácora!$D$5:$D$1036129,EY531,Bitácora!$AN$5:$AN$1036129,FO531,Bitácora!$E$5:$E$1036129,FE531,Bitácora!$AM$5:$AM$1036129,FT540))</f>
        <v xml:space="preserve"> </v>
      </c>
      <c r="GD540" s="615"/>
      <c r="GE540" s="615"/>
      <c r="GF540" s="615"/>
      <c r="GG540" s="605" t="str">
        <f>IF(SUMIFS(Bitácora!$AA$5:$AA$1036129,Bitácora!$D$5:$D$1036129,EY531,Bitácora!$AN$5:$AN$1036129,FO531,Bitácora!$E$5:$E$1036129,FE531,Bitácora!$AM$5:$AM$1036129,FT540)=0," ",SUMIFS(Bitácora!$AA$5:$AA$1036129,Bitácora!$D$5:$D$1036129,EY531,Bitácora!$AN$5:$AN$1036129,FO531,Bitácora!$E$5:$E$1036129,FE531,Bitácora!$AM$5:$AM$1036129,FT540))</f>
        <v xml:space="preserve"> </v>
      </c>
      <c r="GH540" s="615"/>
      <c r="GI540" s="615"/>
      <c r="GJ540" s="615"/>
      <c r="GK540" s="606" t="str">
        <f>IF(SUMIFS(Bitácora!$AE$5:$AE$1036129,Bitácora!$D$5:$D$1036129,EY531,Bitácora!$AN$5:$AN$1036129,FO531,Bitácora!$E$5:$E$1036129,FE531,Bitácora!$AM$5:$AM$1036129,FT540)=0," ",SUMIFS(Bitácora!$AE$5:$AE$1036129,Bitácora!$D$5:$D$1036129,EY531,Bitácora!$AN$5:$AN$1036129,FO531,Bitácora!$E$5:$E$1036129,FE531,Bitácora!$AM$5:$AM$1036129,FT540))</f>
        <v xml:space="preserve"> </v>
      </c>
      <c r="GL540" s="606"/>
      <c r="GM540" s="606"/>
      <c r="GN540" s="606" t="str">
        <f>IF(SUMIFS(Bitácora!$AF$5:$AF$1036129,Bitácora!$D$5:$D$1036129,EY531,Bitácora!$AN$5:$AN$1036129,FO531,Bitácora!$E$5:$E$1036129,FE531,Bitácora!$AM$5:$AM$1036129,FT540)=0," ",SUMIFS(Bitácora!$AF$5:$AF$1036129,Bitácora!$D$5:$D$1036129,EY531,Bitácora!$AN$5:$AN$1036129,FO531,Bitácora!$E$5:$E$1036129,FE531,Bitácora!$AM$5:$AM$1036129,FT540))</f>
        <v xml:space="preserve"> </v>
      </c>
      <c r="GO540" s="617"/>
      <c r="GP540" s="617"/>
      <c r="GQ540" s="632"/>
      <c r="GR540" s="6"/>
    </row>
    <row r="541" spans="1:200" ht="5.25" customHeight="1" x14ac:dyDescent="0.25">
      <c r="A541" s="244"/>
      <c r="B541" s="630"/>
      <c r="C541" s="644"/>
      <c r="D541" s="644"/>
      <c r="E541" s="644"/>
      <c r="F541" s="644"/>
      <c r="G541" s="644"/>
      <c r="H541" s="644"/>
      <c r="I541" s="647"/>
      <c r="J541" s="1134"/>
      <c r="K541" s="1135"/>
      <c r="L541" s="1135"/>
      <c r="M541" s="1135"/>
      <c r="N541" s="625"/>
      <c r="O541" s="625"/>
      <c r="P541" s="625"/>
      <c r="Q541" s="625"/>
      <c r="R541" s="625"/>
      <c r="S541" s="625"/>
      <c r="T541" s="625"/>
      <c r="U541" s="625"/>
      <c r="V541" s="625"/>
      <c r="W541" s="625"/>
      <c r="X541" s="625"/>
      <c r="Y541" s="625"/>
      <c r="Z541" s="15"/>
      <c r="AA541" s="614"/>
      <c r="AB541" s="614"/>
      <c r="AC541" s="614"/>
      <c r="AD541" s="614"/>
      <c r="AE541" s="614"/>
      <c r="AF541" s="615"/>
      <c r="AG541" s="616"/>
      <c r="AH541" s="616"/>
      <c r="AI541" s="615"/>
      <c r="AJ541" s="615"/>
      <c r="AK541" s="616"/>
      <c r="AL541" s="616"/>
      <c r="AM541" s="615"/>
      <c r="AN541" s="615"/>
      <c r="AO541" s="616"/>
      <c r="AP541" s="616"/>
      <c r="AQ541" s="615"/>
      <c r="AR541" s="606"/>
      <c r="AS541" s="606"/>
      <c r="AT541" s="606"/>
      <c r="AU541" s="617"/>
      <c r="AV541" s="618"/>
      <c r="AW541" s="617"/>
      <c r="AX541" s="632"/>
      <c r="AY541" s="630"/>
      <c r="AZ541" s="644"/>
      <c r="BA541" s="644"/>
      <c r="BB541" s="644"/>
      <c r="BC541" s="644"/>
      <c r="BD541" s="644"/>
      <c r="BE541" s="644"/>
      <c r="BF541" s="647"/>
      <c r="BG541" s="1134"/>
      <c r="BH541" s="1135"/>
      <c r="BI541" s="1135"/>
      <c r="BJ541" s="1135"/>
      <c r="BK541" s="625"/>
      <c r="BL541" s="625"/>
      <c r="BM541" s="625"/>
      <c r="BN541" s="625"/>
      <c r="BO541" s="625"/>
      <c r="BP541" s="625"/>
      <c r="BQ541" s="625"/>
      <c r="BR541" s="625"/>
      <c r="BS541" s="625"/>
      <c r="BT541" s="625"/>
      <c r="BU541" s="625"/>
      <c r="BV541" s="625"/>
      <c r="BW541" s="15"/>
      <c r="BX541" s="614"/>
      <c r="BY541" s="614"/>
      <c r="BZ541" s="614"/>
      <c r="CA541" s="614"/>
      <c r="CB541" s="614"/>
      <c r="CC541" s="615"/>
      <c r="CD541" s="616"/>
      <c r="CE541" s="616"/>
      <c r="CF541" s="615"/>
      <c r="CG541" s="615"/>
      <c r="CH541" s="616"/>
      <c r="CI541" s="616"/>
      <c r="CJ541" s="615"/>
      <c r="CK541" s="615"/>
      <c r="CL541" s="616"/>
      <c r="CM541" s="616"/>
      <c r="CN541" s="615"/>
      <c r="CO541" s="606"/>
      <c r="CP541" s="606"/>
      <c r="CQ541" s="606"/>
      <c r="CR541" s="617"/>
      <c r="CS541" s="618"/>
      <c r="CT541" s="617"/>
      <c r="CU541" s="632"/>
      <c r="CV541" s="276"/>
      <c r="CW541" s="244"/>
      <c r="CX541" s="630"/>
      <c r="CY541" s="644"/>
      <c r="CZ541" s="644"/>
      <c r="DA541" s="644"/>
      <c r="DB541" s="644"/>
      <c r="DC541" s="644"/>
      <c r="DD541" s="644"/>
      <c r="DE541" s="647"/>
      <c r="DF541" s="1134"/>
      <c r="DG541" s="1135"/>
      <c r="DH541" s="1135"/>
      <c r="DI541" s="1135"/>
      <c r="DJ541" s="625"/>
      <c r="DK541" s="625"/>
      <c r="DL541" s="625"/>
      <c r="DM541" s="625"/>
      <c r="DN541" s="625"/>
      <c r="DO541" s="625"/>
      <c r="DP541" s="625"/>
      <c r="DQ541" s="625"/>
      <c r="DR541" s="625"/>
      <c r="DS541" s="625"/>
      <c r="DT541" s="625"/>
      <c r="DU541" s="625"/>
      <c r="DV541" s="15"/>
      <c r="DW541" s="614"/>
      <c r="DX541" s="614"/>
      <c r="DY541" s="614"/>
      <c r="DZ541" s="614"/>
      <c r="EA541" s="614"/>
      <c r="EB541" s="615"/>
      <c r="EC541" s="616"/>
      <c r="ED541" s="616"/>
      <c r="EE541" s="615"/>
      <c r="EF541" s="615"/>
      <c r="EG541" s="616"/>
      <c r="EH541" s="616"/>
      <c r="EI541" s="615"/>
      <c r="EJ541" s="615"/>
      <c r="EK541" s="616"/>
      <c r="EL541" s="616"/>
      <c r="EM541" s="615"/>
      <c r="EN541" s="606"/>
      <c r="EO541" s="606"/>
      <c r="EP541" s="606"/>
      <c r="EQ541" s="617"/>
      <c r="ER541" s="618"/>
      <c r="ES541" s="617"/>
      <c r="ET541" s="632"/>
      <c r="EU541" s="630"/>
      <c r="EV541" s="644"/>
      <c r="EW541" s="644"/>
      <c r="EX541" s="644"/>
      <c r="EY541" s="644"/>
      <c r="EZ541" s="644"/>
      <c r="FA541" s="644"/>
      <c r="FB541" s="647"/>
      <c r="FC541" s="1134"/>
      <c r="FD541" s="1135"/>
      <c r="FE541" s="1135"/>
      <c r="FF541" s="1135"/>
      <c r="FG541" s="625"/>
      <c r="FH541" s="625"/>
      <c r="FI541" s="625"/>
      <c r="FJ541" s="625"/>
      <c r="FK541" s="625"/>
      <c r="FL541" s="625"/>
      <c r="FM541" s="625"/>
      <c r="FN541" s="625"/>
      <c r="FO541" s="625"/>
      <c r="FP541" s="625"/>
      <c r="FQ541" s="625"/>
      <c r="FR541" s="625"/>
      <c r="FS541" s="15"/>
      <c r="FT541" s="614"/>
      <c r="FU541" s="614"/>
      <c r="FV541" s="614"/>
      <c r="FW541" s="614"/>
      <c r="FX541" s="614"/>
      <c r="FY541" s="615"/>
      <c r="FZ541" s="616"/>
      <c r="GA541" s="616"/>
      <c r="GB541" s="615"/>
      <c r="GC541" s="615"/>
      <c r="GD541" s="616"/>
      <c r="GE541" s="616"/>
      <c r="GF541" s="615"/>
      <c r="GG541" s="615"/>
      <c r="GH541" s="616"/>
      <c r="GI541" s="616"/>
      <c r="GJ541" s="615"/>
      <c r="GK541" s="606"/>
      <c r="GL541" s="606"/>
      <c r="GM541" s="606"/>
      <c r="GN541" s="617"/>
      <c r="GO541" s="618"/>
      <c r="GP541" s="617"/>
      <c r="GQ541" s="632"/>
      <c r="GR541" s="6"/>
    </row>
    <row r="542" spans="1:200" ht="5.25" customHeight="1" x14ac:dyDescent="0.25">
      <c r="A542" s="244"/>
      <c r="B542" s="630"/>
      <c r="C542" s="625"/>
      <c r="D542" s="625"/>
      <c r="E542" s="625"/>
      <c r="F542" s="625"/>
      <c r="G542" s="625"/>
      <c r="H542" s="625"/>
      <c r="I542" s="625"/>
      <c r="J542" s="625"/>
      <c r="K542" s="625"/>
      <c r="L542" s="625"/>
      <c r="M542" s="625"/>
      <c r="N542" s="625"/>
      <c r="O542" s="1138" t="str">
        <f>IF(Portada!$A$1="www.fly-logics.com","NOCHE",0)</f>
        <v>NOCHE</v>
      </c>
      <c r="P542" s="1139"/>
      <c r="Q542" s="1139"/>
      <c r="R542" s="1139"/>
      <c r="S542" s="1139"/>
      <c r="T542" s="1140" t="str">
        <f>IF(SUMIFS(Bitácora!$U$5:$U$1036129,Bitácora!$D$5:$D$1036129,F531,Bitácora!$AN$5:$AN$1036129,V531,Bitácora!$E$5:$E$1036129,L531)=0," ",SUMIFS(Bitácora!$U$5:$U$1036129,Bitácora!$D$5:$D$1036129,F531,Bitácora!$AN$5:$AN$1036129,V531,Bitácora!$E$5:$E$1036129,L531))</f>
        <v xml:space="preserve"> </v>
      </c>
      <c r="U542" s="1140"/>
      <c r="V542" s="1140"/>
      <c r="W542" s="1140"/>
      <c r="X542" s="1140"/>
      <c r="Y542" s="1136"/>
      <c r="Z542" s="15"/>
      <c r="AA542" s="614"/>
      <c r="AB542" s="614"/>
      <c r="AC542" s="614"/>
      <c r="AD542" s="614"/>
      <c r="AE542" s="614"/>
      <c r="AF542" s="615"/>
      <c r="AG542" s="615"/>
      <c r="AH542" s="615"/>
      <c r="AI542" s="615"/>
      <c r="AJ542" s="615"/>
      <c r="AK542" s="615"/>
      <c r="AL542" s="615"/>
      <c r="AM542" s="615"/>
      <c r="AN542" s="615"/>
      <c r="AO542" s="615"/>
      <c r="AP542" s="615"/>
      <c r="AQ542" s="615"/>
      <c r="AR542" s="606"/>
      <c r="AS542" s="606"/>
      <c r="AT542" s="606"/>
      <c r="AU542" s="617"/>
      <c r="AV542" s="617"/>
      <c r="AW542" s="617"/>
      <c r="AX542" s="632"/>
      <c r="AY542" s="630"/>
      <c r="AZ542" s="625"/>
      <c r="BA542" s="625"/>
      <c r="BB542" s="625"/>
      <c r="BC542" s="625"/>
      <c r="BD542" s="625"/>
      <c r="BE542" s="625"/>
      <c r="BF542" s="625"/>
      <c r="BG542" s="625"/>
      <c r="BH542" s="625"/>
      <c r="BI542" s="625"/>
      <c r="BJ542" s="625"/>
      <c r="BK542" s="625"/>
      <c r="BL542" s="1138" t="str">
        <f>IF(Portada!$A$1="www.fly-logics.com","NOCHE",0)</f>
        <v>NOCHE</v>
      </c>
      <c r="BM542" s="1139"/>
      <c r="BN542" s="1139"/>
      <c r="BO542" s="1139"/>
      <c r="BP542" s="1139"/>
      <c r="BQ542" s="1140" t="str">
        <f>IF(SUMIFS(Bitácora!$U$5:$U$1036129,Bitácora!$D$5:$D$1036129,BC531,Bitácora!$AN$5:$AN$1036129,BS531,Bitácora!$E$5:$E$1036129,BI531)=0," ",SUMIFS(Bitácora!$U$5:$U$1036129,Bitácora!$D$5:$D$1036129,BC531,Bitácora!$AN$5:$AN$1036129,BS531,Bitácora!$E$5:$E$1036129,BI531))</f>
        <v xml:space="preserve"> </v>
      </c>
      <c r="BR542" s="1140"/>
      <c r="BS542" s="1140"/>
      <c r="BT542" s="1140"/>
      <c r="BU542" s="1140"/>
      <c r="BV542" s="1136"/>
      <c r="BW542" s="15"/>
      <c r="BX542" s="614"/>
      <c r="BY542" s="614"/>
      <c r="BZ542" s="614"/>
      <c r="CA542" s="614"/>
      <c r="CB542" s="614"/>
      <c r="CC542" s="615"/>
      <c r="CD542" s="615"/>
      <c r="CE542" s="615"/>
      <c r="CF542" s="615"/>
      <c r="CG542" s="615"/>
      <c r="CH542" s="615"/>
      <c r="CI542" s="615"/>
      <c r="CJ542" s="615"/>
      <c r="CK542" s="615"/>
      <c r="CL542" s="615"/>
      <c r="CM542" s="615"/>
      <c r="CN542" s="615"/>
      <c r="CO542" s="606"/>
      <c r="CP542" s="606"/>
      <c r="CQ542" s="606"/>
      <c r="CR542" s="617"/>
      <c r="CS542" s="617"/>
      <c r="CT542" s="617"/>
      <c r="CU542" s="632"/>
      <c r="CV542" s="276"/>
      <c r="CW542" s="244"/>
      <c r="CX542" s="630"/>
      <c r="CY542" s="625"/>
      <c r="CZ542" s="625"/>
      <c r="DA542" s="625"/>
      <c r="DB542" s="625"/>
      <c r="DC542" s="625"/>
      <c r="DD542" s="625"/>
      <c r="DE542" s="625"/>
      <c r="DF542" s="625"/>
      <c r="DG542" s="625"/>
      <c r="DH542" s="625"/>
      <c r="DI542" s="625"/>
      <c r="DJ542" s="625"/>
      <c r="DK542" s="1138" t="str">
        <f>IF(Portada!$A$1="www.fly-logics.com","NOCHE",0)</f>
        <v>NOCHE</v>
      </c>
      <c r="DL542" s="1139"/>
      <c r="DM542" s="1139"/>
      <c r="DN542" s="1139"/>
      <c r="DO542" s="1139"/>
      <c r="DP542" s="1140" t="str">
        <f>IF(SUMIFS(Bitácora!$U$5:$U$1036129,Bitácora!$D$5:$D$1036129,DB531,Bitácora!$AN$5:$AN$1036129,DR531,Bitácora!$E$5:$E$1036129,DH531)=0," ",SUMIFS(Bitácora!$U$5:$U$1036129,Bitácora!$D$5:$D$1036129,DB531,Bitácora!$AN$5:$AN$1036129,DR531,Bitácora!$E$5:$E$1036129,DH531))</f>
        <v xml:space="preserve"> </v>
      </c>
      <c r="DQ542" s="1140"/>
      <c r="DR542" s="1140"/>
      <c r="DS542" s="1140"/>
      <c r="DT542" s="1140"/>
      <c r="DU542" s="1136"/>
      <c r="DV542" s="15"/>
      <c r="DW542" s="614"/>
      <c r="DX542" s="614"/>
      <c r="DY542" s="614"/>
      <c r="DZ542" s="614"/>
      <c r="EA542" s="614"/>
      <c r="EB542" s="615"/>
      <c r="EC542" s="615"/>
      <c r="ED542" s="615"/>
      <c r="EE542" s="615"/>
      <c r="EF542" s="615"/>
      <c r="EG542" s="615"/>
      <c r="EH542" s="615"/>
      <c r="EI542" s="615"/>
      <c r="EJ542" s="615"/>
      <c r="EK542" s="615"/>
      <c r="EL542" s="615"/>
      <c r="EM542" s="615"/>
      <c r="EN542" s="606"/>
      <c r="EO542" s="606"/>
      <c r="EP542" s="606"/>
      <c r="EQ542" s="617"/>
      <c r="ER542" s="617"/>
      <c r="ES542" s="617"/>
      <c r="ET542" s="632"/>
      <c r="EU542" s="630"/>
      <c r="EV542" s="625"/>
      <c r="EW542" s="625"/>
      <c r="EX542" s="625"/>
      <c r="EY542" s="625"/>
      <c r="EZ542" s="625"/>
      <c r="FA542" s="625"/>
      <c r="FB542" s="625"/>
      <c r="FC542" s="625"/>
      <c r="FD542" s="625"/>
      <c r="FE542" s="625"/>
      <c r="FF542" s="625"/>
      <c r="FG542" s="625"/>
      <c r="FH542" s="1138" t="str">
        <f>IF(Portada!$A$1="www.fly-logics.com","NOCHE",0)</f>
        <v>NOCHE</v>
      </c>
      <c r="FI542" s="1139"/>
      <c r="FJ542" s="1139"/>
      <c r="FK542" s="1139"/>
      <c r="FL542" s="1139"/>
      <c r="FM542" s="1140" t="str">
        <f>IF(SUMIFS(Bitácora!$U$5:$U$1036129,Bitácora!$D$5:$D$1036129,EY531,Bitácora!$AN$5:$AN$1036129,FO531,Bitácora!$E$5:$E$1036129,FE531)=0," ",SUMIFS(Bitácora!$U$5:$U$1036129,Bitácora!$D$5:$D$1036129,EY531,Bitácora!$AN$5:$AN$1036129,FO531,Bitácora!$E$5:$E$1036129,FE531))</f>
        <v xml:space="preserve"> </v>
      </c>
      <c r="FN542" s="1140"/>
      <c r="FO542" s="1140"/>
      <c r="FP542" s="1140"/>
      <c r="FQ542" s="1140"/>
      <c r="FR542" s="1136"/>
      <c r="FS542" s="15"/>
      <c r="FT542" s="614"/>
      <c r="FU542" s="614"/>
      <c r="FV542" s="614"/>
      <c r="FW542" s="614"/>
      <c r="FX542" s="614"/>
      <c r="FY542" s="615"/>
      <c r="FZ542" s="615"/>
      <c r="GA542" s="615"/>
      <c r="GB542" s="615"/>
      <c r="GC542" s="615"/>
      <c r="GD542" s="615"/>
      <c r="GE542" s="615"/>
      <c r="GF542" s="615"/>
      <c r="GG542" s="615"/>
      <c r="GH542" s="615"/>
      <c r="GI542" s="615"/>
      <c r="GJ542" s="615"/>
      <c r="GK542" s="606"/>
      <c r="GL542" s="606"/>
      <c r="GM542" s="606"/>
      <c r="GN542" s="617"/>
      <c r="GO542" s="617"/>
      <c r="GP542" s="617"/>
      <c r="GQ542" s="632"/>
      <c r="GR542" s="6"/>
    </row>
    <row r="543" spans="1:200" ht="5.25" customHeight="1" x14ac:dyDescent="0.25">
      <c r="A543" s="244"/>
      <c r="B543" s="630"/>
      <c r="C543" s="633" t="str">
        <f>IF(Portada!$A$1="www.fly-logics.com","SOLO",0)</f>
        <v>SOLO</v>
      </c>
      <c r="D543" s="644"/>
      <c r="E543" s="644"/>
      <c r="F543" s="644"/>
      <c r="G543" s="647"/>
      <c r="H543" s="1136" t="str">
        <f>IF(SUMIFS(Bitácora!$X$5:$X$1036129,Bitácora!$D$5:$D$1036129,F531,Bitácora!$AN$5:$AN$1036129,V531,Bitácora!$E$5:$E$1036129,L531)=0," ",SUMIFS(Bitácora!$X$5:$X$1036129,Bitácora!$D$5:$D$1036129,F531,Bitácora!$AN$5:$AN$1036129,V531,Bitácora!$E$5:$E$1036129,L531))</f>
        <v xml:space="preserve"> </v>
      </c>
      <c r="I543" s="1137"/>
      <c r="J543" s="1137"/>
      <c r="K543" s="1137"/>
      <c r="L543" s="1137"/>
      <c r="M543" s="1137"/>
      <c r="N543" s="625"/>
      <c r="O543" s="647"/>
      <c r="P543" s="1139"/>
      <c r="Q543" s="1139"/>
      <c r="R543" s="1139"/>
      <c r="S543" s="1139"/>
      <c r="T543" s="1140"/>
      <c r="U543" s="1140"/>
      <c r="V543" s="1140"/>
      <c r="W543" s="1140"/>
      <c r="X543" s="1140"/>
      <c r="Y543" s="1136"/>
      <c r="Z543" s="15"/>
      <c r="AA543" s="613" t="str">
        <f>IF(Portada!$A$1="www.fly-logics.com","MAY",0)</f>
        <v>MAY</v>
      </c>
      <c r="AB543" s="614"/>
      <c r="AC543" s="614"/>
      <c r="AD543" s="614"/>
      <c r="AE543" s="614"/>
      <c r="AF543" s="605" t="str">
        <f>IF(SUMIFS(Bitácora!$Y$5:$Y$1036129,Bitácora!$D$5:$D$1036129,F531,Bitácora!$AN$5:$AN$1036129,V531,Bitácora!$E$5:$E$1036129,L531,Bitácora!$AM$5:$AM$1036129,AA543)=0," ",SUMIFS(Bitácora!$Y$5:$Y$1036129,Bitácora!$D$5:$D$1036129,F531,Bitácora!$AN$5:$AN$1036129,V531,Bitácora!$E$5:$E$1036129,L531,Bitácora!$AM$5:$AM$1036129,AA543))</f>
        <v xml:space="preserve"> </v>
      </c>
      <c r="AG543" s="615"/>
      <c r="AH543" s="615"/>
      <c r="AI543" s="615"/>
      <c r="AJ543" s="605" t="str">
        <f>IF(SUMIFS(Bitácora!$Z$5:$Z$1036129,Bitácora!$D$5:$D$1036129,F531,Bitácora!$AN$5:$AN$1036129,V531,Bitácora!$E$5:$E$1036129,L531,Bitácora!$AM$5:$AM$1036129,AA543)=0," ",SUMIFS(Bitácora!$Z$5:$Z$1036129,Bitácora!$D$5:$D$1036129,F531,Bitácora!$AN$5:$AN$1036129,V531,Bitácora!$E$5:$E$1036129,L531,Bitácora!$AM$5:$AM$1036129,AA543))</f>
        <v xml:space="preserve"> </v>
      </c>
      <c r="AK543" s="615"/>
      <c r="AL543" s="615"/>
      <c r="AM543" s="615"/>
      <c r="AN543" s="605" t="str">
        <f>IF(SUMIFS(Bitácora!$AA$5:$AA$1036129,Bitácora!$D$5:$D$1036129,F531,Bitácora!$AN$5:$AN$1036129,V531,Bitácora!$E$5:$E$1036129,L531,Bitácora!$AM$5:$AM$1036129,AA543)=0," ",SUMIFS(Bitácora!$AA$5:$AA$1036129,Bitácora!$D$5:$D$1036129,F531,Bitácora!$AN$5:$AN$1036129,V531,Bitácora!$E$5:$E$1036129,L531,Bitácora!$AM$5:$AM$1036129,AA543))</f>
        <v xml:space="preserve"> </v>
      </c>
      <c r="AO543" s="615"/>
      <c r="AP543" s="615"/>
      <c r="AQ543" s="615"/>
      <c r="AR543" s="606" t="str">
        <f>IF(SUMIFS(Bitácora!$AE$5:$AE$1036129,Bitácora!$D$5:$D$1036129,F531,Bitácora!$AN$5:$AN$1036129,V531,Bitácora!$E$5:$E$1036129,L531,Bitácora!$AM$5:$AM$1036129,AA543)=0," ",SUMIFS(Bitácora!$AE$5:$AE$1036129,Bitácora!$D$5:$D$1036129,F531,Bitácora!$AN$5:$AN$1036129,V531,Bitácora!$E$5:$E$1036129,L531,Bitácora!$AM$5:$AM$1036129,AA543))</f>
        <v xml:space="preserve"> </v>
      </c>
      <c r="AS543" s="606"/>
      <c r="AT543" s="606"/>
      <c r="AU543" s="606" t="str">
        <f>IF(SUMIFS(Bitácora!$AF$5:$AF$1036129,Bitácora!$D$5:$D$1036129,F531,Bitácora!$AN$5:$AN$1036129,V531,Bitácora!$E$5:$E$1036129,L531,Bitácora!$AM$5:$AM$1036129,AA543)=0," ",SUMIFS(Bitácora!$AF$5:$AF$1036129,Bitácora!$D$5:$D$1036129,F531,Bitácora!$AN$5:$AN$1036129,V531,Bitácora!$E$5:$E$1036129,L531,Bitácora!$AM$5:$AM$1036129,AA543))</f>
        <v xml:space="preserve"> </v>
      </c>
      <c r="AV543" s="617"/>
      <c r="AW543" s="617"/>
      <c r="AX543" s="632"/>
      <c r="AY543" s="630"/>
      <c r="AZ543" s="633" t="str">
        <f>IF(Portada!$A$1="www.fly-logics.com","SOLO",0)</f>
        <v>SOLO</v>
      </c>
      <c r="BA543" s="644"/>
      <c r="BB543" s="644"/>
      <c r="BC543" s="644"/>
      <c r="BD543" s="647"/>
      <c r="BE543" s="1136" t="str">
        <f>IF(SUMIFS(Bitácora!$X$5:$X$1036129,Bitácora!$D$5:$D$1036129,BC531,Bitácora!$AN$5:$AN$1036129,BS531,Bitácora!$E$5:$E$1036129,BI531)=0," ",SUMIFS(Bitácora!$X$5:$X$1036129,Bitácora!$D$5:$D$1036129,BC531,Bitácora!$AN$5:$AN$1036129,BS531,Bitácora!$E$5:$E$1036129,BI531))</f>
        <v xml:space="preserve"> </v>
      </c>
      <c r="BF543" s="1137"/>
      <c r="BG543" s="1137"/>
      <c r="BH543" s="1137"/>
      <c r="BI543" s="1137"/>
      <c r="BJ543" s="1137"/>
      <c r="BK543" s="625"/>
      <c r="BL543" s="647"/>
      <c r="BM543" s="1139"/>
      <c r="BN543" s="1139"/>
      <c r="BO543" s="1139"/>
      <c r="BP543" s="1139"/>
      <c r="BQ543" s="1140"/>
      <c r="BR543" s="1140"/>
      <c r="BS543" s="1140"/>
      <c r="BT543" s="1140"/>
      <c r="BU543" s="1140"/>
      <c r="BV543" s="1136"/>
      <c r="BW543" s="15"/>
      <c r="BX543" s="613" t="str">
        <f>IF(Portada!$A$1="www.fly-logics.com","MAY",0)</f>
        <v>MAY</v>
      </c>
      <c r="BY543" s="614"/>
      <c r="BZ543" s="614"/>
      <c r="CA543" s="614"/>
      <c r="CB543" s="614"/>
      <c r="CC543" s="605" t="str">
        <f>IF(SUMIFS(Bitácora!$Y$5:$Y$1036129,Bitácora!$D$5:$D$1036129,BC531,Bitácora!$AN$5:$AN$1036129,BS531,Bitácora!$E$5:$E$1036129,BI531,Bitácora!$AM$5:$AM$1036129,BX543)=0," ",SUMIFS(Bitácora!$Y$5:$Y$1036129,Bitácora!$D$5:$D$1036129,BC531,Bitácora!$AN$5:$AN$1036129,BS531,Bitácora!$E$5:$E$1036129,BI531,Bitácora!$AM$5:$AM$1036129,BX543))</f>
        <v xml:space="preserve"> </v>
      </c>
      <c r="CD543" s="615"/>
      <c r="CE543" s="615"/>
      <c r="CF543" s="615"/>
      <c r="CG543" s="605" t="str">
        <f>IF(SUMIFS(Bitácora!$Z$5:$Z$1036129,Bitácora!$D$5:$D$1036129,BC531,Bitácora!$AN$5:$AN$1036129,BS531,Bitácora!$E$5:$E$1036129,BI531,Bitácora!$AM$5:$AM$1036129,BX543)=0," ",SUMIFS(Bitácora!$Z$5:$Z$1036129,Bitácora!$D$5:$D$1036129,BC531,Bitácora!$AN$5:$AN$1036129,BS531,Bitácora!$E$5:$E$1036129,BI531,Bitácora!$AM$5:$AM$1036129,BX543))</f>
        <v xml:space="preserve"> </v>
      </c>
      <c r="CH543" s="615"/>
      <c r="CI543" s="615"/>
      <c r="CJ543" s="615"/>
      <c r="CK543" s="605" t="str">
        <f>IF(SUMIFS(Bitácora!$AA$5:$AA$1036129,Bitácora!$D$5:$D$1036129,BC531,Bitácora!$AN$5:$AN$1036129,BS531,Bitácora!$E$5:$E$1036129,BI531,Bitácora!$AM$5:$AM$1036129,BX543)=0," ",SUMIFS(Bitácora!$AA$5:$AA$1036129,Bitácora!$D$5:$D$1036129,BC531,Bitácora!$AN$5:$AN$1036129,BS531,Bitácora!$E$5:$E$1036129,BI531,Bitácora!$AM$5:$AM$1036129,BX543))</f>
        <v xml:space="preserve"> </v>
      </c>
      <c r="CL543" s="615"/>
      <c r="CM543" s="615"/>
      <c r="CN543" s="615"/>
      <c r="CO543" s="606" t="str">
        <f>IF(SUMIFS(Bitácora!$AE$5:$AE$1036129,Bitácora!$D$5:$D$1036129,BC531,Bitácora!$AN$5:$AN$1036129,BS531,Bitácora!$E$5:$E$1036129,BI531,Bitácora!$AM$5:$AM$1036129,BX543)=0," ",SUMIFS(Bitácora!$AE$5:$AE$1036129,Bitácora!$D$5:$D$1036129,BC531,Bitácora!$AN$5:$AN$1036129,BS531,Bitácora!$E$5:$E$1036129,BI531,Bitácora!$AM$5:$AM$1036129,BX543))</f>
        <v xml:space="preserve"> </v>
      </c>
      <c r="CP543" s="606"/>
      <c r="CQ543" s="606"/>
      <c r="CR543" s="606" t="str">
        <f>IF(SUMIFS(Bitácora!$AF$5:$AF$1036129,Bitácora!$D$5:$D$1036129,BC531,Bitácora!$AN$5:$AN$1036129,BS531,Bitácora!$E$5:$E$1036129,BI531,Bitácora!$AM$5:$AM$1036129,BX543)=0," ",SUMIFS(Bitácora!$AF$5:$AF$1036129,Bitácora!$D$5:$D$1036129,BC531,Bitácora!$AN$5:$AN$1036129,BS531,Bitácora!$E$5:$E$1036129,BI531,Bitácora!$AM$5:$AM$1036129,BX543))</f>
        <v xml:space="preserve"> </v>
      </c>
      <c r="CS543" s="617"/>
      <c r="CT543" s="617"/>
      <c r="CU543" s="632"/>
      <c r="CV543" s="276"/>
      <c r="CW543" s="244"/>
      <c r="CX543" s="630"/>
      <c r="CY543" s="633" t="str">
        <f>IF(Portada!$A$1="www.fly-logics.com","SOLO",0)</f>
        <v>SOLO</v>
      </c>
      <c r="CZ543" s="644"/>
      <c r="DA543" s="644"/>
      <c r="DB543" s="644"/>
      <c r="DC543" s="647"/>
      <c r="DD543" s="1136" t="str">
        <f>IF(SUMIFS(Bitácora!$X$5:$X$1036129,Bitácora!$D$5:$D$1036129,DB531,Bitácora!$AN$5:$AN$1036129,DR531,Bitácora!$E$5:$E$1036129,DH531)=0," ",SUMIFS(Bitácora!$X$5:$X$1036129,Bitácora!$D$5:$D$1036129,DB531,Bitácora!$AN$5:$AN$1036129,DR531,Bitácora!$E$5:$E$1036129,DH531))</f>
        <v xml:space="preserve"> </v>
      </c>
      <c r="DE543" s="1137"/>
      <c r="DF543" s="1137"/>
      <c r="DG543" s="1137"/>
      <c r="DH543" s="1137"/>
      <c r="DI543" s="1137"/>
      <c r="DJ543" s="625"/>
      <c r="DK543" s="647"/>
      <c r="DL543" s="1139"/>
      <c r="DM543" s="1139"/>
      <c r="DN543" s="1139"/>
      <c r="DO543" s="1139"/>
      <c r="DP543" s="1140"/>
      <c r="DQ543" s="1140"/>
      <c r="DR543" s="1140"/>
      <c r="DS543" s="1140"/>
      <c r="DT543" s="1140"/>
      <c r="DU543" s="1136"/>
      <c r="DV543" s="15"/>
      <c r="DW543" s="613" t="str">
        <f>IF(Portada!$A$1="www.fly-logics.com","MAY",0)</f>
        <v>MAY</v>
      </c>
      <c r="DX543" s="614"/>
      <c r="DY543" s="614"/>
      <c r="DZ543" s="614"/>
      <c r="EA543" s="614"/>
      <c r="EB543" s="605" t="str">
        <f>IF(SUMIFS(Bitácora!$Y$5:$Y$1036129,Bitácora!$D$5:$D$1036129,DB531,Bitácora!$AN$5:$AN$1036129,DR531,Bitácora!$E$5:$E$1036129,DH531,Bitácora!$AM$5:$AM$1036129,DW543)=0," ",SUMIFS(Bitácora!$Y$5:$Y$1036129,Bitácora!$D$5:$D$1036129,DB531,Bitácora!$AN$5:$AN$1036129,DR531,Bitácora!$E$5:$E$1036129,DH531,Bitácora!$AM$5:$AM$1036129,DW543))</f>
        <v xml:space="preserve"> </v>
      </c>
      <c r="EC543" s="615"/>
      <c r="ED543" s="615"/>
      <c r="EE543" s="615"/>
      <c r="EF543" s="605" t="str">
        <f>IF(SUMIFS(Bitácora!$Z$5:$Z$1036129,Bitácora!$D$5:$D$1036129,DB531,Bitácora!$AN$5:$AN$1036129,DR531,Bitácora!$E$5:$E$1036129,DH531,Bitácora!$AM$5:$AM$1036129,DW543)=0," ",SUMIFS(Bitácora!$Z$5:$Z$1036129,Bitácora!$D$5:$D$1036129,DB531,Bitácora!$AN$5:$AN$1036129,DR531,Bitácora!$E$5:$E$1036129,DH531,Bitácora!$AM$5:$AM$1036129,DW543))</f>
        <v xml:space="preserve"> </v>
      </c>
      <c r="EG543" s="615"/>
      <c r="EH543" s="615"/>
      <c r="EI543" s="615"/>
      <c r="EJ543" s="605" t="str">
        <f>IF(SUMIFS(Bitácora!$AA$5:$AA$1036129,Bitácora!$D$5:$D$1036129,DB531,Bitácora!$AN$5:$AN$1036129,DR531,Bitácora!$E$5:$E$1036129,DH531,Bitácora!$AM$5:$AM$1036129,DW543)=0," ",SUMIFS(Bitácora!$AA$5:$AA$1036129,Bitácora!$D$5:$D$1036129,DB531,Bitácora!$AN$5:$AN$1036129,DR531,Bitácora!$E$5:$E$1036129,DH531,Bitácora!$AM$5:$AM$1036129,DW543))</f>
        <v xml:space="preserve"> </v>
      </c>
      <c r="EK543" s="615"/>
      <c r="EL543" s="615"/>
      <c r="EM543" s="615"/>
      <c r="EN543" s="606" t="str">
        <f>IF(SUMIFS(Bitácora!$AE$5:$AE$1036129,Bitácora!$D$5:$D$1036129,DB531,Bitácora!$AN$5:$AN$1036129,DR531,Bitácora!$E$5:$E$1036129,DH531,Bitácora!$AM$5:$AM$1036129,DW543)=0," ",SUMIFS(Bitácora!$AE$5:$AE$1036129,Bitácora!$D$5:$D$1036129,DB531,Bitácora!$AN$5:$AN$1036129,DR531,Bitácora!$E$5:$E$1036129,DH531,Bitácora!$AM$5:$AM$1036129,DW543))</f>
        <v xml:space="preserve"> </v>
      </c>
      <c r="EO543" s="606"/>
      <c r="EP543" s="606"/>
      <c r="EQ543" s="606" t="str">
        <f>IF(SUMIFS(Bitácora!$AF$5:$AF$1036129,Bitácora!$D$5:$D$1036129,DB531,Bitácora!$AN$5:$AN$1036129,DR531,Bitácora!$E$5:$E$1036129,DH531,Bitácora!$AM$5:$AM$1036129,DW543)=0," ",SUMIFS(Bitácora!$AF$5:$AF$1036129,Bitácora!$D$5:$D$1036129,DB531,Bitácora!$AN$5:$AN$1036129,DR531,Bitácora!$E$5:$E$1036129,DH531,Bitácora!$AM$5:$AM$1036129,DW543))</f>
        <v xml:space="preserve"> </v>
      </c>
      <c r="ER543" s="617"/>
      <c r="ES543" s="617"/>
      <c r="ET543" s="632"/>
      <c r="EU543" s="630"/>
      <c r="EV543" s="633" t="str">
        <f>IF(Portada!$A$1="www.fly-logics.com","SOLO",0)</f>
        <v>SOLO</v>
      </c>
      <c r="EW543" s="644"/>
      <c r="EX543" s="644"/>
      <c r="EY543" s="644"/>
      <c r="EZ543" s="647"/>
      <c r="FA543" s="1136" t="str">
        <f>IF(SUMIFS(Bitácora!$X$5:$X$1036129,Bitácora!$D$5:$D$1036129,EY531,Bitácora!$AN$5:$AN$1036129,FO531,Bitácora!$E$5:$E$1036129,FE531)=0," ",SUMIFS(Bitácora!$X$5:$X$1036129,Bitácora!$D$5:$D$1036129,EY531,Bitácora!$AN$5:$AN$1036129,FO531,Bitácora!$E$5:$E$1036129,FE531))</f>
        <v xml:space="preserve"> </v>
      </c>
      <c r="FB543" s="1137"/>
      <c r="FC543" s="1137"/>
      <c r="FD543" s="1137"/>
      <c r="FE543" s="1137"/>
      <c r="FF543" s="1137"/>
      <c r="FG543" s="625"/>
      <c r="FH543" s="647"/>
      <c r="FI543" s="1139"/>
      <c r="FJ543" s="1139"/>
      <c r="FK543" s="1139"/>
      <c r="FL543" s="1139"/>
      <c r="FM543" s="1140"/>
      <c r="FN543" s="1140"/>
      <c r="FO543" s="1140"/>
      <c r="FP543" s="1140"/>
      <c r="FQ543" s="1140"/>
      <c r="FR543" s="1136"/>
      <c r="FS543" s="15"/>
      <c r="FT543" s="613" t="str">
        <f>IF(Portada!$A$1="www.fly-logics.com","MAY",0)</f>
        <v>MAY</v>
      </c>
      <c r="FU543" s="614"/>
      <c r="FV543" s="614"/>
      <c r="FW543" s="614"/>
      <c r="FX543" s="614"/>
      <c r="FY543" s="605" t="str">
        <f>IF(SUMIFS(Bitácora!$Y$5:$Y$1036129,Bitácora!$D$5:$D$1036129,EY531,Bitácora!$AN$5:$AN$1036129,FO531,Bitácora!$E$5:$E$1036129,FE531,Bitácora!$AM$5:$AM$1036129,FT543)=0," ",SUMIFS(Bitácora!$Y$5:$Y$1036129,Bitácora!$D$5:$D$1036129,EY531,Bitácora!$AN$5:$AN$1036129,FO531,Bitácora!$E$5:$E$1036129,FE531,Bitácora!$AM$5:$AM$1036129,FT543))</f>
        <v xml:space="preserve"> </v>
      </c>
      <c r="FZ543" s="615"/>
      <c r="GA543" s="615"/>
      <c r="GB543" s="615"/>
      <c r="GC543" s="605" t="str">
        <f>IF(SUMIFS(Bitácora!$Z$5:$Z$1036129,Bitácora!$D$5:$D$1036129,EY531,Bitácora!$AN$5:$AN$1036129,FO531,Bitácora!$E$5:$E$1036129,FE531,Bitácora!$AM$5:$AM$1036129,FT543)=0," ",SUMIFS(Bitácora!$Z$5:$Z$1036129,Bitácora!$D$5:$D$1036129,EY531,Bitácora!$AN$5:$AN$1036129,FO531,Bitácora!$E$5:$E$1036129,FE531,Bitácora!$AM$5:$AM$1036129,FT543))</f>
        <v xml:space="preserve"> </v>
      </c>
      <c r="GD543" s="615"/>
      <c r="GE543" s="615"/>
      <c r="GF543" s="615"/>
      <c r="GG543" s="605" t="str">
        <f>IF(SUMIFS(Bitácora!$AA$5:$AA$1036129,Bitácora!$D$5:$D$1036129,EY531,Bitácora!$AN$5:$AN$1036129,FO531,Bitácora!$E$5:$E$1036129,FE531,Bitácora!$AM$5:$AM$1036129,FT543)=0," ",SUMIFS(Bitácora!$AA$5:$AA$1036129,Bitácora!$D$5:$D$1036129,EY531,Bitácora!$AN$5:$AN$1036129,FO531,Bitácora!$E$5:$E$1036129,FE531,Bitácora!$AM$5:$AM$1036129,FT543))</f>
        <v xml:space="preserve"> </v>
      </c>
      <c r="GH543" s="615"/>
      <c r="GI543" s="615"/>
      <c r="GJ543" s="615"/>
      <c r="GK543" s="606" t="str">
        <f>IF(SUMIFS(Bitácora!$AE$5:$AE$1036129,Bitácora!$D$5:$D$1036129,EY531,Bitácora!$AN$5:$AN$1036129,FO531,Bitácora!$E$5:$E$1036129,FE531,Bitácora!$AM$5:$AM$1036129,FT543)=0," ",SUMIFS(Bitácora!$AE$5:$AE$1036129,Bitácora!$D$5:$D$1036129,EY531,Bitácora!$AN$5:$AN$1036129,FO531,Bitácora!$E$5:$E$1036129,FE531,Bitácora!$AM$5:$AM$1036129,FT543))</f>
        <v xml:space="preserve"> </v>
      </c>
      <c r="GL543" s="606"/>
      <c r="GM543" s="606"/>
      <c r="GN543" s="606" t="str">
        <f>IF(SUMIFS(Bitácora!$AF$5:$AF$1036129,Bitácora!$D$5:$D$1036129,EY531,Bitácora!$AN$5:$AN$1036129,FO531,Bitácora!$E$5:$E$1036129,FE531,Bitácora!$AM$5:$AM$1036129,FT543)=0," ",SUMIFS(Bitácora!$AF$5:$AF$1036129,Bitácora!$D$5:$D$1036129,EY531,Bitácora!$AN$5:$AN$1036129,FO531,Bitácora!$E$5:$E$1036129,FE531,Bitácora!$AM$5:$AM$1036129,FT543))</f>
        <v xml:space="preserve"> </v>
      </c>
      <c r="GO543" s="617"/>
      <c r="GP543" s="617"/>
      <c r="GQ543" s="632"/>
      <c r="GR543" s="6"/>
    </row>
    <row r="544" spans="1:200" ht="10.5" customHeight="1" x14ac:dyDescent="0.25">
      <c r="A544" s="244"/>
      <c r="B544" s="630"/>
      <c r="C544" s="644"/>
      <c r="D544" s="644"/>
      <c r="E544" s="644"/>
      <c r="F544" s="644"/>
      <c r="G544" s="647"/>
      <c r="H544" s="1136"/>
      <c r="I544" s="1137"/>
      <c r="J544" s="1137"/>
      <c r="K544" s="1137"/>
      <c r="L544" s="1137"/>
      <c r="M544" s="1137"/>
      <c r="N544" s="625"/>
      <c r="O544" s="1141" t="str">
        <f>IF(Portada!$A$1="www.fly-logics.com","IFR",0)</f>
        <v>IFR</v>
      </c>
      <c r="P544" s="1142"/>
      <c r="Q544" s="1142"/>
      <c r="R544" s="1142"/>
      <c r="S544" s="1142"/>
      <c r="T544" s="1143" t="str">
        <f>IF(SUMIFS(Bitácora!$V$5:$V$1036129,Bitácora!$D$5:$D$1036129,F531,Bitácora!$AN$5:$AN$1036129,V531,Bitácora!$E$5:$E$1036129,L531)=0," ",SUMIFS(Bitácora!$V$5:$V$1036129,Bitácora!$D$5:$D$1036129,F531,Bitácora!$AN$5:$AN$1036129,V531,Bitácora!$E$5:$E$1036129,L531))</f>
        <v xml:space="preserve"> </v>
      </c>
      <c r="U544" s="1143"/>
      <c r="V544" s="1143"/>
      <c r="W544" s="1143"/>
      <c r="X544" s="1143"/>
      <c r="Y544" s="1144"/>
      <c r="Z544" s="15"/>
      <c r="AA544" s="614"/>
      <c r="AB544" s="614"/>
      <c r="AC544" s="614"/>
      <c r="AD544" s="614"/>
      <c r="AE544" s="614"/>
      <c r="AF544" s="615"/>
      <c r="AG544" s="616"/>
      <c r="AH544" s="616"/>
      <c r="AI544" s="615"/>
      <c r="AJ544" s="615"/>
      <c r="AK544" s="616"/>
      <c r="AL544" s="616"/>
      <c r="AM544" s="615"/>
      <c r="AN544" s="615"/>
      <c r="AO544" s="616"/>
      <c r="AP544" s="616"/>
      <c r="AQ544" s="615"/>
      <c r="AR544" s="606"/>
      <c r="AS544" s="606"/>
      <c r="AT544" s="606"/>
      <c r="AU544" s="617"/>
      <c r="AV544" s="618"/>
      <c r="AW544" s="617"/>
      <c r="AX544" s="632"/>
      <c r="AY544" s="630"/>
      <c r="AZ544" s="644"/>
      <c r="BA544" s="644"/>
      <c r="BB544" s="644"/>
      <c r="BC544" s="644"/>
      <c r="BD544" s="647"/>
      <c r="BE544" s="1136"/>
      <c r="BF544" s="1137"/>
      <c r="BG544" s="1137"/>
      <c r="BH544" s="1137"/>
      <c r="BI544" s="1137"/>
      <c r="BJ544" s="1137"/>
      <c r="BK544" s="625"/>
      <c r="BL544" s="1141" t="str">
        <f>IF(Portada!$A$1="www.fly-logics.com","IFR",0)</f>
        <v>IFR</v>
      </c>
      <c r="BM544" s="1142"/>
      <c r="BN544" s="1142"/>
      <c r="BO544" s="1142"/>
      <c r="BP544" s="1142"/>
      <c r="BQ544" s="1143" t="str">
        <f>IF(SUMIFS(Bitácora!$V$5:$V$1036129,Bitácora!$D$5:$D$1036129,BC531,Bitácora!$AN$5:$AN$1036129,BS531,Bitácora!$E$5:$E$1036129,BI531)=0," ",SUMIFS(Bitácora!$V$5:$V$1036129,Bitácora!$D$5:$D$1036129,BC531,Bitácora!$AN$5:$AN$1036129,BS531,Bitácora!$E$5:$E$1036129,BI531))</f>
        <v xml:space="preserve"> </v>
      </c>
      <c r="BR544" s="1143"/>
      <c r="BS544" s="1143"/>
      <c r="BT544" s="1143"/>
      <c r="BU544" s="1143"/>
      <c r="BV544" s="1144"/>
      <c r="BW544" s="15"/>
      <c r="BX544" s="614"/>
      <c r="BY544" s="614"/>
      <c r="BZ544" s="614"/>
      <c r="CA544" s="614"/>
      <c r="CB544" s="614"/>
      <c r="CC544" s="615"/>
      <c r="CD544" s="616"/>
      <c r="CE544" s="616"/>
      <c r="CF544" s="615"/>
      <c r="CG544" s="615"/>
      <c r="CH544" s="616"/>
      <c r="CI544" s="616"/>
      <c r="CJ544" s="615"/>
      <c r="CK544" s="615"/>
      <c r="CL544" s="616"/>
      <c r="CM544" s="616"/>
      <c r="CN544" s="615"/>
      <c r="CO544" s="606"/>
      <c r="CP544" s="606"/>
      <c r="CQ544" s="606"/>
      <c r="CR544" s="617"/>
      <c r="CS544" s="618"/>
      <c r="CT544" s="617"/>
      <c r="CU544" s="632"/>
      <c r="CV544" s="276"/>
      <c r="CW544" s="244"/>
      <c r="CX544" s="630"/>
      <c r="CY544" s="644"/>
      <c r="CZ544" s="644"/>
      <c r="DA544" s="644"/>
      <c r="DB544" s="644"/>
      <c r="DC544" s="647"/>
      <c r="DD544" s="1136"/>
      <c r="DE544" s="1137"/>
      <c r="DF544" s="1137"/>
      <c r="DG544" s="1137"/>
      <c r="DH544" s="1137"/>
      <c r="DI544" s="1137"/>
      <c r="DJ544" s="625"/>
      <c r="DK544" s="1141" t="str">
        <f>IF(Portada!$A$1="www.fly-logics.com","IFR",0)</f>
        <v>IFR</v>
      </c>
      <c r="DL544" s="1142"/>
      <c r="DM544" s="1142"/>
      <c r="DN544" s="1142"/>
      <c r="DO544" s="1142"/>
      <c r="DP544" s="1143" t="str">
        <f>IF(SUMIFS(Bitácora!$V$5:$V$1036129,Bitácora!$D$5:$D$1036129,DB531,Bitácora!$AN$5:$AN$1036129,DR531,Bitácora!$E$5:$E$1036129,DH531)=0," ",SUMIFS(Bitácora!$V$5:$V$1036129,Bitácora!$D$5:$D$1036129,DB531,Bitácora!$AN$5:$AN$1036129,DR531,Bitácora!$E$5:$E$1036129,DH531))</f>
        <v xml:space="preserve"> </v>
      </c>
      <c r="DQ544" s="1143"/>
      <c r="DR544" s="1143"/>
      <c r="DS544" s="1143"/>
      <c r="DT544" s="1143"/>
      <c r="DU544" s="1144"/>
      <c r="DV544" s="15"/>
      <c r="DW544" s="614"/>
      <c r="DX544" s="614"/>
      <c r="DY544" s="614"/>
      <c r="DZ544" s="614"/>
      <c r="EA544" s="614"/>
      <c r="EB544" s="615"/>
      <c r="EC544" s="616"/>
      <c r="ED544" s="616"/>
      <c r="EE544" s="615"/>
      <c r="EF544" s="615"/>
      <c r="EG544" s="616"/>
      <c r="EH544" s="616"/>
      <c r="EI544" s="615"/>
      <c r="EJ544" s="615"/>
      <c r="EK544" s="616"/>
      <c r="EL544" s="616"/>
      <c r="EM544" s="615"/>
      <c r="EN544" s="606"/>
      <c r="EO544" s="606"/>
      <c r="EP544" s="606"/>
      <c r="EQ544" s="617"/>
      <c r="ER544" s="618"/>
      <c r="ES544" s="617"/>
      <c r="ET544" s="632"/>
      <c r="EU544" s="630"/>
      <c r="EV544" s="644"/>
      <c r="EW544" s="644"/>
      <c r="EX544" s="644"/>
      <c r="EY544" s="644"/>
      <c r="EZ544" s="647"/>
      <c r="FA544" s="1136"/>
      <c r="FB544" s="1137"/>
      <c r="FC544" s="1137"/>
      <c r="FD544" s="1137"/>
      <c r="FE544" s="1137"/>
      <c r="FF544" s="1137"/>
      <c r="FG544" s="625"/>
      <c r="FH544" s="1141" t="str">
        <f>IF(Portada!$A$1="www.fly-logics.com","IFR",0)</f>
        <v>IFR</v>
      </c>
      <c r="FI544" s="1142"/>
      <c r="FJ544" s="1142"/>
      <c r="FK544" s="1142"/>
      <c r="FL544" s="1142"/>
      <c r="FM544" s="1143" t="str">
        <f>IF(SUMIFS(Bitácora!$V$5:$V$1036129,Bitácora!$D$5:$D$1036129,EY531,Bitácora!$AN$5:$AN$1036129,FO531,Bitácora!$E$5:$E$1036129,FE531)=0," ",SUMIFS(Bitácora!$V$5:$V$1036129,Bitácora!$D$5:$D$1036129,EY531,Bitácora!$AN$5:$AN$1036129,FO531,Bitácora!$E$5:$E$1036129,FE531))</f>
        <v xml:space="preserve"> </v>
      </c>
      <c r="FN544" s="1143"/>
      <c r="FO544" s="1143"/>
      <c r="FP544" s="1143"/>
      <c r="FQ544" s="1143"/>
      <c r="FR544" s="1144"/>
      <c r="FS544" s="15"/>
      <c r="FT544" s="614"/>
      <c r="FU544" s="614"/>
      <c r="FV544" s="614"/>
      <c r="FW544" s="614"/>
      <c r="FX544" s="614"/>
      <c r="FY544" s="615"/>
      <c r="FZ544" s="616"/>
      <c r="GA544" s="616"/>
      <c r="GB544" s="615"/>
      <c r="GC544" s="615"/>
      <c r="GD544" s="616"/>
      <c r="GE544" s="616"/>
      <c r="GF544" s="615"/>
      <c r="GG544" s="615"/>
      <c r="GH544" s="616"/>
      <c r="GI544" s="616"/>
      <c r="GJ544" s="615"/>
      <c r="GK544" s="606"/>
      <c r="GL544" s="606"/>
      <c r="GM544" s="606"/>
      <c r="GN544" s="617"/>
      <c r="GO544" s="618"/>
      <c r="GP544" s="617"/>
      <c r="GQ544" s="632"/>
      <c r="GR544" s="6"/>
    </row>
    <row r="545" spans="1:200" ht="3" customHeight="1" x14ac:dyDescent="0.25">
      <c r="A545" s="244"/>
      <c r="B545" s="630"/>
      <c r="C545" s="625"/>
      <c r="D545" s="625"/>
      <c r="E545" s="625"/>
      <c r="F545" s="625"/>
      <c r="G545" s="625"/>
      <c r="H545" s="625"/>
      <c r="I545" s="625"/>
      <c r="J545" s="625"/>
      <c r="K545" s="625"/>
      <c r="L545" s="625"/>
      <c r="M545" s="625"/>
      <c r="N545" s="625"/>
      <c r="O545" s="625"/>
      <c r="P545" s="625"/>
      <c r="Q545" s="625"/>
      <c r="R545" s="625"/>
      <c r="S545" s="625"/>
      <c r="T545" s="625"/>
      <c r="U545" s="625"/>
      <c r="V545" s="625"/>
      <c r="W545" s="625"/>
      <c r="X545" s="625"/>
      <c r="Y545" s="625"/>
      <c r="Z545" s="15"/>
      <c r="AA545" s="614"/>
      <c r="AB545" s="614"/>
      <c r="AC545" s="614"/>
      <c r="AD545" s="614"/>
      <c r="AE545" s="614"/>
      <c r="AF545" s="615"/>
      <c r="AG545" s="615"/>
      <c r="AH545" s="615"/>
      <c r="AI545" s="615"/>
      <c r="AJ545" s="615"/>
      <c r="AK545" s="615"/>
      <c r="AL545" s="615"/>
      <c r="AM545" s="615"/>
      <c r="AN545" s="615"/>
      <c r="AO545" s="615"/>
      <c r="AP545" s="615"/>
      <c r="AQ545" s="615"/>
      <c r="AR545" s="606"/>
      <c r="AS545" s="606"/>
      <c r="AT545" s="606"/>
      <c r="AU545" s="617"/>
      <c r="AV545" s="617"/>
      <c r="AW545" s="617"/>
      <c r="AX545" s="632"/>
      <c r="AY545" s="630"/>
      <c r="AZ545" s="625"/>
      <c r="BA545" s="625"/>
      <c r="BB545" s="625"/>
      <c r="BC545" s="625"/>
      <c r="BD545" s="625"/>
      <c r="BE545" s="625"/>
      <c r="BF545" s="625"/>
      <c r="BG545" s="625"/>
      <c r="BH545" s="625"/>
      <c r="BI545" s="625"/>
      <c r="BJ545" s="625"/>
      <c r="BK545" s="625"/>
      <c r="BL545" s="625"/>
      <c r="BM545" s="625"/>
      <c r="BN545" s="625"/>
      <c r="BO545" s="625"/>
      <c r="BP545" s="625"/>
      <c r="BQ545" s="625"/>
      <c r="BR545" s="625"/>
      <c r="BS545" s="625"/>
      <c r="BT545" s="625"/>
      <c r="BU545" s="625"/>
      <c r="BV545" s="625"/>
      <c r="BW545" s="15"/>
      <c r="BX545" s="614"/>
      <c r="BY545" s="614"/>
      <c r="BZ545" s="614"/>
      <c r="CA545" s="614"/>
      <c r="CB545" s="614"/>
      <c r="CC545" s="615"/>
      <c r="CD545" s="615"/>
      <c r="CE545" s="615"/>
      <c r="CF545" s="615"/>
      <c r="CG545" s="615"/>
      <c r="CH545" s="615"/>
      <c r="CI545" s="615"/>
      <c r="CJ545" s="615"/>
      <c r="CK545" s="615"/>
      <c r="CL545" s="615"/>
      <c r="CM545" s="615"/>
      <c r="CN545" s="615"/>
      <c r="CO545" s="606"/>
      <c r="CP545" s="606"/>
      <c r="CQ545" s="606"/>
      <c r="CR545" s="617"/>
      <c r="CS545" s="617"/>
      <c r="CT545" s="617"/>
      <c r="CU545" s="632"/>
      <c r="CV545" s="276"/>
      <c r="CW545" s="244"/>
      <c r="CX545" s="630"/>
      <c r="CY545" s="625"/>
      <c r="CZ545" s="625"/>
      <c r="DA545" s="625"/>
      <c r="DB545" s="625"/>
      <c r="DC545" s="625"/>
      <c r="DD545" s="625"/>
      <c r="DE545" s="625"/>
      <c r="DF545" s="625"/>
      <c r="DG545" s="625"/>
      <c r="DH545" s="625"/>
      <c r="DI545" s="625"/>
      <c r="DJ545" s="625"/>
      <c r="DK545" s="625"/>
      <c r="DL545" s="625"/>
      <c r="DM545" s="625"/>
      <c r="DN545" s="625"/>
      <c r="DO545" s="625"/>
      <c r="DP545" s="625"/>
      <c r="DQ545" s="625"/>
      <c r="DR545" s="625"/>
      <c r="DS545" s="625"/>
      <c r="DT545" s="625"/>
      <c r="DU545" s="625"/>
      <c r="DV545" s="15"/>
      <c r="DW545" s="614"/>
      <c r="DX545" s="614"/>
      <c r="DY545" s="614"/>
      <c r="DZ545" s="614"/>
      <c r="EA545" s="614"/>
      <c r="EB545" s="615"/>
      <c r="EC545" s="615"/>
      <c r="ED545" s="615"/>
      <c r="EE545" s="615"/>
      <c r="EF545" s="615"/>
      <c r="EG545" s="615"/>
      <c r="EH545" s="615"/>
      <c r="EI545" s="615"/>
      <c r="EJ545" s="615"/>
      <c r="EK545" s="615"/>
      <c r="EL545" s="615"/>
      <c r="EM545" s="615"/>
      <c r="EN545" s="606"/>
      <c r="EO545" s="606"/>
      <c r="EP545" s="606"/>
      <c r="EQ545" s="617"/>
      <c r="ER545" s="617"/>
      <c r="ES545" s="617"/>
      <c r="ET545" s="632"/>
      <c r="EU545" s="630"/>
      <c r="EV545" s="625"/>
      <c r="EW545" s="625"/>
      <c r="EX545" s="625"/>
      <c r="EY545" s="625"/>
      <c r="EZ545" s="625"/>
      <c r="FA545" s="625"/>
      <c r="FB545" s="625"/>
      <c r="FC545" s="625"/>
      <c r="FD545" s="625"/>
      <c r="FE545" s="625"/>
      <c r="FF545" s="625"/>
      <c r="FG545" s="625"/>
      <c r="FH545" s="625"/>
      <c r="FI545" s="625"/>
      <c r="FJ545" s="625"/>
      <c r="FK545" s="625"/>
      <c r="FL545" s="625"/>
      <c r="FM545" s="625"/>
      <c r="FN545" s="625"/>
      <c r="FO545" s="625"/>
      <c r="FP545" s="625"/>
      <c r="FQ545" s="625"/>
      <c r="FR545" s="625"/>
      <c r="FS545" s="15"/>
      <c r="FT545" s="614"/>
      <c r="FU545" s="614"/>
      <c r="FV545" s="614"/>
      <c r="FW545" s="614"/>
      <c r="FX545" s="614"/>
      <c r="FY545" s="615"/>
      <c r="FZ545" s="615"/>
      <c r="GA545" s="615"/>
      <c r="GB545" s="615"/>
      <c r="GC545" s="615"/>
      <c r="GD545" s="615"/>
      <c r="GE545" s="615"/>
      <c r="GF545" s="615"/>
      <c r="GG545" s="615"/>
      <c r="GH545" s="615"/>
      <c r="GI545" s="615"/>
      <c r="GJ545" s="615"/>
      <c r="GK545" s="606"/>
      <c r="GL545" s="606"/>
      <c r="GM545" s="606"/>
      <c r="GN545" s="617"/>
      <c r="GO545" s="617"/>
      <c r="GP545" s="617"/>
      <c r="GQ545" s="632"/>
      <c r="GR545" s="6"/>
    </row>
    <row r="546" spans="1:200" ht="11.25" customHeight="1" x14ac:dyDescent="0.25">
      <c r="A546" s="244"/>
      <c r="B546" s="630"/>
      <c r="C546" s="644" t="str">
        <f>IF(Portada!$A$1="www.fly-logics.com","INSTR.",0)</f>
        <v>INSTR.</v>
      </c>
      <c r="D546" s="634"/>
      <c r="E546" s="634"/>
      <c r="F546" s="634"/>
      <c r="G546" s="635"/>
      <c r="H546" s="1136" t="str">
        <f>IF(SUMIFS(Bitácora!$AA$5:$AA$1036129,Bitácora!$D$5:$D$1036129,F531,Bitácora!$AN$5:$AN$1036129,V531,Bitácora!$E$5:$E$1036129,L531)=0," ",SUMIFS(Bitácora!$AA$5:$AA$1036129,Bitácora!$D$5:$D$1036129,F531,Bitácora!$AN$5:$AN$1036129,V531,Bitácora!$E$5:$E$1036129,L531))</f>
        <v xml:space="preserve"> </v>
      </c>
      <c r="I546" s="1137" t="str">
        <f t="shared" ref="I546" si="740">H546</f>
        <v xml:space="preserve"> </v>
      </c>
      <c r="J546" s="1137"/>
      <c r="K546" s="1137"/>
      <c r="L546" s="1137"/>
      <c r="M546" s="1137"/>
      <c r="N546" s="625"/>
      <c r="O546" s="654" t="str">
        <f>IF(Portada!$A$1="www.fly-logics.com","ATERRIZAJES",0)</f>
        <v>ATERRIZAJES</v>
      </c>
      <c r="P546" s="641"/>
      <c r="Q546" s="641"/>
      <c r="R546" s="641"/>
      <c r="S546" s="641"/>
      <c r="T546" s="641"/>
      <c r="U546" s="641"/>
      <c r="V546" s="641"/>
      <c r="W546" s="641"/>
      <c r="X546" s="641"/>
      <c r="Y546" s="641"/>
      <c r="Z546" s="15"/>
      <c r="AA546" s="613" t="str">
        <f>IF(Portada!$A$1="www.fly-logics.com","JUN",0)</f>
        <v>JUN</v>
      </c>
      <c r="AB546" s="614"/>
      <c r="AC546" s="614"/>
      <c r="AD546" s="614"/>
      <c r="AE546" s="614"/>
      <c r="AF546" s="605" t="str">
        <f>IF(SUMIFS(Bitácora!$Y$5:$Y$1036129,Bitácora!$D$5:$D$1036129,F531,Bitácora!$AN$5:$AN$1036129,V531,Bitácora!$E$5:$E$1036129,L531,Bitácora!$AM$5:$AM$1036129,AA546)=0," ",SUMIFS(Bitácora!$Y$5:$Y$1036129,Bitácora!$D$5:$D$1036129,F531,Bitácora!$AN$5:$AN$1036129,V531,Bitácora!$E$5:$E$1036129,L531,Bitácora!$AM$5:$AM$1036129,AA546))</f>
        <v xml:space="preserve"> </v>
      </c>
      <c r="AG546" s="615"/>
      <c r="AH546" s="615"/>
      <c r="AI546" s="615"/>
      <c r="AJ546" s="605" t="str">
        <f>IF(SUMIFS(Bitácora!$Z$5:$Z$1036129,Bitácora!$D$5:$D$1036129,F531,Bitácora!$AN$5:$AN$1036129,V531,Bitácora!$E$5:$E$1036129,L531,Bitácora!$AM$5:$AM$1036129,AA546)=0," ",SUMIFS(Bitácora!$Z$5:$Z$1036129,Bitácora!$D$5:$D$1036129,F531,Bitácora!$AN$5:$AN$1036129,V531,Bitácora!$E$5:$E$1036129,L531,Bitácora!$AM$5:$AM$1036129,AA546))</f>
        <v xml:space="preserve"> </v>
      </c>
      <c r="AK546" s="615"/>
      <c r="AL546" s="615"/>
      <c r="AM546" s="615"/>
      <c r="AN546" s="605" t="str">
        <f>IF(SUMIFS(Bitácora!$AA$5:$AA$1036129,Bitácora!$D$5:$D$1036129,F531,Bitácora!$AN$5:$AN$1036129,V531,Bitácora!$E$5:$E$1036129,L531,Bitácora!$AM$5:$AM$1036129,AA546)=0," ",SUMIFS(Bitácora!$AA$5:$AA$1036129,Bitácora!$D$5:$D$1036129,F531,Bitácora!$AN$5:$AN$1036129,V531,Bitácora!$E$5:$E$1036129,L531,Bitácora!$AM$5:$AM$1036129,AA546))</f>
        <v xml:space="preserve"> </v>
      </c>
      <c r="AO546" s="615"/>
      <c r="AP546" s="615"/>
      <c r="AQ546" s="615"/>
      <c r="AR546" s="606" t="str">
        <f>IF(SUMIFS(Bitácora!$AE$5:$AE$1036129,Bitácora!$D$5:$D$1036129,F531,Bitácora!$AN$5:$AN$1036129,V531,Bitácora!$E$5:$E$1036129,L531,Bitácora!$AM$5:$AM$1036129,AA546)=0," ",SUMIFS(Bitácora!$AE$5:$AE$1036129,Bitácora!$D$5:$D$1036129,F531,Bitácora!$AN$5:$AN$1036129,V531,Bitácora!$E$5:$E$1036129,L531,Bitácora!$AM$5:$AM$1036129,AA546))</f>
        <v xml:space="preserve"> </v>
      </c>
      <c r="AS546" s="606"/>
      <c r="AT546" s="606"/>
      <c r="AU546" s="606" t="str">
        <f>IF(SUMIFS(Bitácora!$AF$5:$AF$1036129,Bitácora!$D$5:$D$1036129,F531,Bitácora!$AN$5:$AN$1036129,V531,Bitácora!$E$5:$E$1036129,L531,Bitácora!$AM$5:$AM$1036129,AA546)=0," ",SUMIFS(Bitácora!$AF$5:$AF$1036129,Bitácora!$D$5:$D$1036129,F531,Bitácora!$AN$5:$AN$1036129,V531,Bitácora!$E$5:$E$1036129,L531,Bitácora!$AM$5:$AM$1036129,AA546))</f>
        <v xml:space="preserve"> </v>
      </c>
      <c r="AV546" s="617"/>
      <c r="AW546" s="617"/>
      <c r="AX546" s="632"/>
      <c r="AY546" s="630"/>
      <c r="AZ546" s="644" t="str">
        <f>IF(Portada!$A$1="www.fly-logics.com","INSTR.",0)</f>
        <v>INSTR.</v>
      </c>
      <c r="BA546" s="634"/>
      <c r="BB546" s="634"/>
      <c r="BC546" s="634"/>
      <c r="BD546" s="635"/>
      <c r="BE546" s="1136" t="str">
        <f>IF(SUMIFS(Bitácora!$AA$5:$AA$1036129,Bitácora!$D$5:$D$1036129,BC531,Bitácora!$AN$5:$AN$1036129,BS531,Bitácora!$E$5:$E$1036129,BI531)=0," ",SUMIFS(Bitácora!$AA$5:$AA$1036129,Bitácora!$D$5:$D$1036129,BC531,Bitácora!$AN$5:$AN$1036129,BS531,Bitácora!$E$5:$E$1036129,BI531))</f>
        <v xml:space="preserve"> </v>
      </c>
      <c r="BF546" s="1137" t="str">
        <f t="shared" ref="BF546" si="741">BE546</f>
        <v xml:space="preserve"> </v>
      </c>
      <c r="BG546" s="1137"/>
      <c r="BH546" s="1137"/>
      <c r="BI546" s="1137"/>
      <c r="BJ546" s="1137"/>
      <c r="BK546" s="625"/>
      <c r="BL546" s="654" t="str">
        <f>IF(Portada!$A$1="www.fly-logics.com","ATERRIZAJES",0)</f>
        <v>ATERRIZAJES</v>
      </c>
      <c r="BM546" s="641"/>
      <c r="BN546" s="641"/>
      <c r="BO546" s="641"/>
      <c r="BP546" s="641"/>
      <c r="BQ546" s="641"/>
      <c r="BR546" s="641"/>
      <c r="BS546" s="641"/>
      <c r="BT546" s="641"/>
      <c r="BU546" s="641"/>
      <c r="BV546" s="641"/>
      <c r="BW546" s="15"/>
      <c r="BX546" s="613" t="str">
        <f>IF(Portada!$A$1="www.fly-logics.com","JUN",0)</f>
        <v>JUN</v>
      </c>
      <c r="BY546" s="614"/>
      <c r="BZ546" s="614"/>
      <c r="CA546" s="614"/>
      <c r="CB546" s="614"/>
      <c r="CC546" s="605" t="str">
        <f>IF(SUMIFS(Bitácora!$Y$5:$Y$1036129,Bitácora!$D$5:$D$1036129,BC531,Bitácora!$AN$5:$AN$1036129,BS531,Bitácora!$E$5:$E$1036129,BI531,Bitácora!$AM$5:$AM$1036129,BX546)=0," ",SUMIFS(Bitácora!$Y$5:$Y$1036129,Bitácora!$D$5:$D$1036129,BC531,Bitácora!$AN$5:$AN$1036129,BS531,Bitácora!$E$5:$E$1036129,BI531,Bitácora!$AM$5:$AM$1036129,BX546))</f>
        <v xml:space="preserve"> </v>
      </c>
      <c r="CD546" s="615"/>
      <c r="CE546" s="615"/>
      <c r="CF546" s="615"/>
      <c r="CG546" s="605" t="str">
        <f>IF(SUMIFS(Bitácora!$Z$5:$Z$1036129,Bitácora!$D$5:$D$1036129,BC531,Bitácora!$AN$5:$AN$1036129,BS531,Bitácora!$E$5:$E$1036129,BI531,Bitácora!$AM$5:$AM$1036129,BX546)=0," ",SUMIFS(Bitácora!$Z$5:$Z$1036129,Bitácora!$D$5:$D$1036129,BC531,Bitácora!$AN$5:$AN$1036129,BS531,Bitácora!$E$5:$E$1036129,BI531,Bitácora!$AM$5:$AM$1036129,BX546))</f>
        <v xml:space="preserve"> </v>
      </c>
      <c r="CH546" s="615"/>
      <c r="CI546" s="615"/>
      <c r="CJ546" s="615"/>
      <c r="CK546" s="605" t="str">
        <f>IF(SUMIFS(Bitácora!$AA$5:$AA$1036129,Bitácora!$D$5:$D$1036129,BC531,Bitácora!$AN$5:$AN$1036129,BS531,Bitácora!$E$5:$E$1036129,BI531,Bitácora!$AM$5:$AM$1036129,BX546)=0," ",SUMIFS(Bitácora!$AA$5:$AA$1036129,Bitácora!$D$5:$D$1036129,BC531,Bitácora!$AN$5:$AN$1036129,BS531,Bitácora!$E$5:$E$1036129,BI531,Bitácora!$AM$5:$AM$1036129,BX546))</f>
        <v xml:space="preserve"> </v>
      </c>
      <c r="CL546" s="615"/>
      <c r="CM546" s="615"/>
      <c r="CN546" s="615"/>
      <c r="CO546" s="606" t="str">
        <f>IF(SUMIFS(Bitácora!$AE$5:$AE$1036129,Bitácora!$D$5:$D$1036129,BC531,Bitácora!$AN$5:$AN$1036129,BS531,Bitácora!$E$5:$E$1036129,BI531,Bitácora!$AM$5:$AM$1036129,BX546)=0," ",SUMIFS(Bitácora!$AE$5:$AE$1036129,Bitácora!$D$5:$D$1036129,BC531,Bitácora!$AN$5:$AN$1036129,BS531,Bitácora!$E$5:$E$1036129,BI531,Bitácora!$AM$5:$AM$1036129,BX546))</f>
        <v xml:space="preserve"> </v>
      </c>
      <c r="CP546" s="606"/>
      <c r="CQ546" s="606"/>
      <c r="CR546" s="606" t="str">
        <f>IF(SUMIFS(Bitácora!$AF$5:$AF$1036129,Bitácora!$D$5:$D$1036129,BC531,Bitácora!$AN$5:$AN$1036129,BS531,Bitácora!$E$5:$E$1036129,BI531,Bitácora!$AM$5:$AM$1036129,BX546)=0," ",SUMIFS(Bitácora!$AF$5:$AF$1036129,Bitácora!$D$5:$D$1036129,BC531,Bitácora!$AN$5:$AN$1036129,BS531,Bitácora!$E$5:$E$1036129,BI531,Bitácora!$AM$5:$AM$1036129,BX546))</f>
        <v xml:space="preserve"> </v>
      </c>
      <c r="CS546" s="617"/>
      <c r="CT546" s="617"/>
      <c r="CU546" s="632"/>
      <c r="CV546" s="276"/>
      <c r="CW546" s="244"/>
      <c r="CX546" s="630"/>
      <c r="CY546" s="644" t="str">
        <f>IF(Portada!$A$1="www.fly-logics.com","INSTR.",0)</f>
        <v>INSTR.</v>
      </c>
      <c r="CZ546" s="634"/>
      <c r="DA546" s="634"/>
      <c r="DB546" s="634"/>
      <c r="DC546" s="635"/>
      <c r="DD546" s="1136" t="str">
        <f>IF(SUMIFS(Bitácora!$AA$5:$AA$1036129,Bitácora!$D$5:$D$1036129,DB531,Bitácora!$AN$5:$AN$1036129,DR531,Bitácora!$E$5:$E$1036129,DH531)=0," ",SUMIFS(Bitácora!$AA$5:$AA$1036129,Bitácora!$D$5:$D$1036129,DB531,Bitácora!$AN$5:$AN$1036129,DR531,Bitácora!$E$5:$E$1036129,DH531))</f>
        <v xml:space="preserve"> </v>
      </c>
      <c r="DE546" s="1137" t="str">
        <f t="shared" ref="DE546" si="742">DD546</f>
        <v xml:space="preserve"> </v>
      </c>
      <c r="DF546" s="1137"/>
      <c r="DG546" s="1137"/>
      <c r="DH546" s="1137"/>
      <c r="DI546" s="1137"/>
      <c r="DJ546" s="625"/>
      <c r="DK546" s="654" t="str">
        <f>IF(Portada!$A$1="www.fly-logics.com","ATERRIZAJES",0)</f>
        <v>ATERRIZAJES</v>
      </c>
      <c r="DL546" s="641"/>
      <c r="DM546" s="641"/>
      <c r="DN546" s="641"/>
      <c r="DO546" s="641"/>
      <c r="DP546" s="641"/>
      <c r="DQ546" s="641"/>
      <c r="DR546" s="641"/>
      <c r="DS546" s="641"/>
      <c r="DT546" s="641"/>
      <c r="DU546" s="641"/>
      <c r="DV546" s="15"/>
      <c r="DW546" s="613" t="str">
        <f>IF(Portada!$A$1="www.fly-logics.com","JUN",0)</f>
        <v>JUN</v>
      </c>
      <c r="DX546" s="614"/>
      <c r="DY546" s="614"/>
      <c r="DZ546" s="614"/>
      <c r="EA546" s="614"/>
      <c r="EB546" s="605" t="str">
        <f>IF(SUMIFS(Bitácora!$Y$5:$Y$1036129,Bitácora!$D$5:$D$1036129,DB531,Bitácora!$AN$5:$AN$1036129,DR531,Bitácora!$E$5:$E$1036129,DH531,Bitácora!$AM$5:$AM$1036129,DW546)=0," ",SUMIFS(Bitácora!$Y$5:$Y$1036129,Bitácora!$D$5:$D$1036129,DB531,Bitácora!$AN$5:$AN$1036129,DR531,Bitácora!$E$5:$E$1036129,DH531,Bitácora!$AM$5:$AM$1036129,DW546))</f>
        <v xml:space="preserve"> </v>
      </c>
      <c r="EC546" s="615"/>
      <c r="ED546" s="615"/>
      <c r="EE546" s="615"/>
      <c r="EF546" s="605" t="str">
        <f>IF(SUMIFS(Bitácora!$Z$5:$Z$1036129,Bitácora!$D$5:$D$1036129,DB531,Bitácora!$AN$5:$AN$1036129,DR531,Bitácora!$E$5:$E$1036129,DH531,Bitácora!$AM$5:$AM$1036129,DW546)=0," ",SUMIFS(Bitácora!$Z$5:$Z$1036129,Bitácora!$D$5:$D$1036129,DB531,Bitácora!$AN$5:$AN$1036129,DR531,Bitácora!$E$5:$E$1036129,DH531,Bitácora!$AM$5:$AM$1036129,DW546))</f>
        <v xml:space="preserve"> </v>
      </c>
      <c r="EG546" s="615"/>
      <c r="EH546" s="615"/>
      <c r="EI546" s="615"/>
      <c r="EJ546" s="605" t="str">
        <f>IF(SUMIFS(Bitácora!$AA$5:$AA$1036129,Bitácora!$D$5:$D$1036129,DB531,Bitácora!$AN$5:$AN$1036129,DR531,Bitácora!$E$5:$E$1036129,DH531,Bitácora!$AM$5:$AM$1036129,DW546)=0," ",SUMIFS(Bitácora!$AA$5:$AA$1036129,Bitácora!$D$5:$D$1036129,DB531,Bitácora!$AN$5:$AN$1036129,DR531,Bitácora!$E$5:$E$1036129,DH531,Bitácora!$AM$5:$AM$1036129,DW546))</f>
        <v xml:space="preserve"> </v>
      </c>
      <c r="EK546" s="615"/>
      <c r="EL546" s="615"/>
      <c r="EM546" s="615"/>
      <c r="EN546" s="606" t="str">
        <f>IF(SUMIFS(Bitácora!$AE$5:$AE$1036129,Bitácora!$D$5:$D$1036129,DB531,Bitácora!$AN$5:$AN$1036129,DR531,Bitácora!$E$5:$E$1036129,DH531,Bitácora!$AM$5:$AM$1036129,DW546)=0," ",SUMIFS(Bitácora!$AE$5:$AE$1036129,Bitácora!$D$5:$D$1036129,DB531,Bitácora!$AN$5:$AN$1036129,DR531,Bitácora!$E$5:$E$1036129,DH531,Bitácora!$AM$5:$AM$1036129,DW546))</f>
        <v xml:space="preserve"> </v>
      </c>
      <c r="EO546" s="606"/>
      <c r="EP546" s="606"/>
      <c r="EQ546" s="606" t="str">
        <f>IF(SUMIFS(Bitácora!$AF$5:$AF$1036129,Bitácora!$D$5:$D$1036129,DB531,Bitácora!$AN$5:$AN$1036129,DR531,Bitácora!$E$5:$E$1036129,DH531,Bitácora!$AM$5:$AM$1036129,DW546)=0," ",SUMIFS(Bitácora!$AF$5:$AF$1036129,Bitácora!$D$5:$D$1036129,DB531,Bitácora!$AN$5:$AN$1036129,DR531,Bitácora!$E$5:$E$1036129,DH531,Bitácora!$AM$5:$AM$1036129,DW546))</f>
        <v xml:space="preserve"> </v>
      </c>
      <c r="ER546" s="617"/>
      <c r="ES546" s="617"/>
      <c r="ET546" s="632"/>
      <c r="EU546" s="630"/>
      <c r="EV546" s="644" t="str">
        <f>IF(Portada!$A$1="www.fly-logics.com","INSTR.",0)</f>
        <v>INSTR.</v>
      </c>
      <c r="EW546" s="634"/>
      <c r="EX546" s="634"/>
      <c r="EY546" s="634"/>
      <c r="EZ546" s="635"/>
      <c r="FA546" s="1136" t="str">
        <f>IF(SUMIFS(Bitácora!$AA$5:$AA$1036129,Bitácora!$D$5:$D$1036129,EY531,Bitácora!$AN$5:$AN$1036129,FO531,Bitácora!$E$5:$E$1036129,FE531)=0," ",SUMIFS(Bitácora!$AA$5:$AA$1036129,Bitácora!$D$5:$D$1036129,EY531,Bitácora!$AN$5:$AN$1036129,FO531,Bitácora!$E$5:$E$1036129,FE531))</f>
        <v xml:space="preserve"> </v>
      </c>
      <c r="FB546" s="1137" t="str">
        <f t="shared" ref="FB546" si="743">FA546</f>
        <v xml:space="preserve"> </v>
      </c>
      <c r="FC546" s="1137"/>
      <c r="FD546" s="1137"/>
      <c r="FE546" s="1137"/>
      <c r="FF546" s="1137"/>
      <c r="FG546" s="625"/>
      <c r="FH546" s="654" t="str">
        <f>IF(Portada!$A$1="www.fly-logics.com","ATERRIZAJES",0)</f>
        <v>ATERRIZAJES</v>
      </c>
      <c r="FI546" s="641"/>
      <c r="FJ546" s="641"/>
      <c r="FK546" s="641"/>
      <c r="FL546" s="641"/>
      <c r="FM546" s="641"/>
      <c r="FN546" s="641"/>
      <c r="FO546" s="641"/>
      <c r="FP546" s="641"/>
      <c r="FQ546" s="641"/>
      <c r="FR546" s="641"/>
      <c r="FS546" s="15"/>
      <c r="FT546" s="613" t="str">
        <f>IF(Portada!$A$1="www.fly-logics.com","JUN",0)</f>
        <v>JUN</v>
      </c>
      <c r="FU546" s="614"/>
      <c r="FV546" s="614"/>
      <c r="FW546" s="614"/>
      <c r="FX546" s="614"/>
      <c r="FY546" s="605" t="str">
        <f>IF(SUMIFS(Bitácora!$Y$5:$Y$1036129,Bitácora!$D$5:$D$1036129,EY531,Bitácora!$AN$5:$AN$1036129,FO531,Bitácora!$E$5:$E$1036129,FE531,Bitácora!$AM$5:$AM$1036129,FT546)=0," ",SUMIFS(Bitácora!$Y$5:$Y$1036129,Bitácora!$D$5:$D$1036129,EY531,Bitácora!$AN$5:$AN$1036129,FO531,Bitácora!$E$5:$E$1036129,FE531,Bitácora!$AM$5:$AM$1036129,FT546))</f>
        <v xml:space="preserve"> </v>
      </c>
      <c r="FZ546" s="615"/>
      <c r="GA546" s="615"/>
      <c r="GB546" s="615"/>
      <c r="GC546" s="605" t="str">
        <f>IF(SUMIFS(Bitácora!$Z$5:$Z$1036129,Bitácora!$D$5:$D$1036129,EY531,Bitácora!$AN$5:$AN$1036129,FO531,Bitácora!$E$5:$E$1036129,FE531,Bitácora!$AM$5:$AM$1036129,FT546)=0," ",SUMIFS(Bitácora!$Z$5:$Z$1036129,Bitácora!$D$5:$D$1036129,EY531,Bitácora!$AN$5:$AN$1036129,FO531,Bitácora!$E$5:$E$1036129,FE531,Bitácora!$AM$5:$AM$1036129,FT546))</f>
        <v xml:space="preserve"> </v>
      </c>
      <c r="GD546" s="615"/>
      <c r="GE546" s="615"/>
      <c r="GF546" s="615"/>
      <c r="GG546" s="605" t="str">
        <f>IF(SUMIFS(Bitácora!$AA$5:$AA$1036129,Bitácora!$D$5:$D$1036129,EY531,Bitácora!$AN$5:$AN$1036129,FO531,Bitácora!$E$5:$E$1036129,FE531,Bitácora!$AM$5:$AM$1036129,FT546)=0," ",SUMIFS(Bitácora!$AA$5:$AA$1036129,Bitácora!$D$5:$D$1036129,EY531,Bitácora!$AN$5:$AN$1036129,FO531,Bitácora!$E$5:$E$1036129,FE531,Bitácora!$AM$5:$AM$1036129,FT546))</f>
        <v xml:space="preserve"> </v>
      </c>
      <c r="GH546" s="615"/>
      <c r="GI546" s="615"/>
      <c r="GJ546" s="615"/>
      <c r="GK546" s="606" t="str">
        <f>IF(SUMIFS(Bitácora!$AE$5:$AE$1036129,Bitácora!$D$5:$D$1036129,EY531,Bitácora!$AN$5:$AN$1036129,FO531,Bitácora!$E$5:$E$1036129,FE531,Bitácora!$AM$5:$AM$1036129,FT546)=0," ",SUMIFS(Bitácora!$AE$5:$AE$1036129,Bitácora!$D$5:$D$1036129,EY531,Bitácora!$AN$5:$AN$1036129,FO531,Bitácora!$E$5:$E$1036129,FE531,Bitácora!$AM$5:$AM$1036129,FT546))</f>
        <v xml:space="preserve"> </v>
      </c>
      <c r="GL546" s="606"/>
      <c r="GM546" s="606"/>
      <c r="GN546" s="606" t="str">
        <f>IF(SUMIFS(Bitácora!$AF$5:$AF$1036129,Bitácora!$D$5:$D$1036129,EY531,Bitácora!$AN$5:$AN$1036129,FO531,Bitácora!$E$5:$E$1036129,FE531,Bitácora!$AM$5:$AM$1036129,FT546)=0," ",SUMIFS(Bitácora!$AF$5:$AF$1036129,Bitácora!$D$5:$D$1036129,EY531,Bitácora!$AN$5:$AN$1036129,FO531,Bitácora!$E$5:$E$1036129,FE531,Bitácora!$AM$5:$AM$1036129,FT546))</f>
        <v xml:space="preserve"> </v>
      </c>
      <c r="GO546" s="617"/>
      <c r="GP546" s="617"/>
      <c r="GQ546" s="632"/>
      <c r="GR546" s="6"/>
    </row>
    <row r="547" spans="1:200" ht="8.85" customHeight="1" x14ac:dyDescent="0.25">
      <c r="A547" s="244"/>
      <c r="B547" s="630"/>
      <c r="C547" s="634"/>
      <c r="D547" s="634"/>
      <c r="E547" s="634"/>
      <c r="F547" s="634"/>
      <c r="G547" s="635"/>
      <c r="H547" s="1136"/>
      <c r="I547" s="1137"/>
      <c r="J547" s="1137"/>
      <c r="K547" s="1137"/>
      <c r="L547" s="1137"/>
      <c r="M547" s="1137"/>
      <c r="N547" s="625"/>
      <c r="O547" s="641"/>
      <c r="P547" s="641"/>
      <c r="Q547" s="641"/>
      <c r="R547" s="641"/>
      <c r="S547" s="641"/>
      <c r="T547" s="641"/>
      <c r="U547" s="641"/>
      <c r="V547" s="641"/>
      <c r="W547" s="641"/>
      <c r="X547" s="641"/>
      <c r="Y547" s="641"/>
      <c r="Z547" s="15"/>
      <c r="AA547" s="614"/>
      <c r="AB547" s="614"/>
      <c r="AC547" s="614"/>
      <c r="AD547" s="614"/>
      <c r="AE547" s="614"/>
      <c r="AF547" s="615"/>
      <c r="AG547" s="616"/>
      <c r="AH547" s="616"/>
      <c r="AI547" s="615"/>
      <c r="AJ547" s="615"/>
      <c r="AK547" s="616"/>
      <c r="AL547" s="616"/>
      <c r="AM547" s="615"/>
      <c r="AN547" s="615"/>
      <c r="AO547" s="616"/>
      <c r="AP547" s="616"/>
      <c r="AQ547" s="615"/>
      <c r="AR547" s="606"/>
      <c r="AS547" s="606"/>
      <c r="AT547" s="606"/>
      <c r="AU547" s="617"/>
      <c r="AV547" s="618"/>
      <c r="AW547" s="617"/>
      <c r="AX547" s="632"/>
      <c r="AY547" s="630"/>
      <c r="AZ547" s="634"/>
      <c r="BA547" s="634"/>
      <c r="BB547" s="634"/>
      <c r="BC547" s="634"/>
      <c r="BD547" s="635"/>
      <c r="BE547" s="1136"/>
      <c r="BF547" s="1137"/>
      <c r="BG547" s="1137"/>
      <c r="BH547" s="1137"/>
      <c r="BI547" s="1137"/>
      <c r="BJ547" s="1137"/>
      <c r="BK547" s="625"/>
      <c r="BL547" s="641"/>
      <c r="BM547" s="641"/>
      <c r="BN547" s="641"/>
      <c r="BO547" s="641"/>
      <c r="BP547" s="641"/>
      <c r="BQ547" s="641"/>
      <c r="BR547" s="641"/>
      <c r="BS547" s="641"/>
      <c r="BT547" s="641"/>
      <c r="BU547" s="641"/>
      <c r="BV547" s="641"/>
      <c r="BW547" s="15"/>
      <c r="BX547" s="614"/>
      <c r="BY547" s="614"/>
      <c r="BZ547" s="614"/>
      <c r="CA547" s="614"/>
      <c r="CB547" s="614"/>
      <c r="CC547" s="615"/>
      <c r="CD547" s="616"/>
      <c r="CE547" s="616"/>
      <c r="CF547" s="615"/>
      <c r="CG547" s="615"/>
      <c r="CH547" s="616"/>
      <c r="CI547" s="616"/>
      <c r="CJ547" s="615"/>
      <c r="CK547" s="615"/>
      <c r="CL547" s="616"/>
      <c r="CM547" s="616"/>
      <c r="CN547" s="615"/>
      <c r="CO547" s="606"/>
      <c r="CP547" s="606"/>
      <c r="CQ547" s="606"/>
      <c r="CR547" s="617"/>
      <c r="CS547" s="618"/>
      <c r="CT547" s="617"/>
      <c r="CU547" s="632"/>
      <c r="CV547" s="276"/>
      <c r="CW547" s="244"/>
      <c r="CX547" s="630"/>
      <c r="CY547" s="634"/>
      <c r="CZ547" s="634"/>
      <c r="DA547" s="634"/>
      <c r="DB547" s="634"/>
      <c r="DC547" s="635"/>
      <c r="DD547" s="1136"/>
      <c r="DE547" s="1137"/>
      <c r="DF547" s="1137"/>
      <c r="DG547" s="1137"/>
      <c r="DH547" s="1137"/>
      <c r="DI547" s="1137"/>
      <c r="DJ547" s="625"/>
      <c r="DK547" s="641"/>
      <c r="DL547" s="641"/>
      <c r="DM547" s="641"/>
      <c r="DN547" s="641"/>
      <c r="DO547" s="641"/>
      <c r="DP547" s="641"/>
      <c r="DQ547" s="641"/>
      <c r="DR547" s="641"/>
      <c r="DS547" s="641"/>
      <c r="DT547" s="641"/>
      <c r="DU547" s="641"/>
      <c r="DV547" s="15"/>
      <c r="DW547" s="614"/>
      <c r="DX547" s="614"/>
      <c r="DY547" s="614"/>
      <c r="DZ547" s="614"/>
      <c r="EA547" s="614"/>
      <c r="EB547" s="615"/>
      <c r="EC547" s="616"/>
      <c r="ED547" s="616"/>
      <c r="EE547" s="615"/>
      <c r="EF547" s="615"/>
      <c r="EG547" s="616"/>
      <c r="EH547" s="616"/>
      <c r="EI547" s="615"/>
      <c r="EJ547" s="615"/>
      <c r="EK547" s="616"/>
      <c r="EL547" s="616"/>
      <c r="EM547" s="615"/>
      <c r="EN547" s="606"/>
      <c r="EO547" s="606"/>
      <c r="EP547" s="606"/>
      <c r="EQ547" s="617"/>
      <c r="ER547" s="618"/>
      <c r="ES547" s="617"/>
      <c r="ET547" s="632"/>
      <c r="EU547" s="630"/>
      <c r="EV547" s="634"/>
      <c r="EW547" s="634"/>
      <c r="EX547" s="634"/>
      <c r="EY547" s="634"/>
      <c r="EZ547" s="635"/>
      <c r="FA547" s="1136"/>
      <c r="FB547" s="1137"/>
      <c r="FC547" s="1137"/>
      <c r="FD547" s="1137"/>
      <c r="FE547" s="1137"/>
      <c r="FF547" s="1137"/>
      <c r="FG547" s="625"/>
      <c r="FH547" s="641"/>
      <c r="FI547" s="641"/>
      <c r="FJ547" s="641"/>
      <c r="FK547" s="641"/>
      <c r="FL547" s="641"/>
      <c r="FM547" s="641"/>
      <c r="FN547" s="641"/>
      <c r="FO547" s="641"/>
      <c r="FP547" s="641"/>
      <c r="FQ547" s="641"/>
      <c r="FR547" s="641"/>
      <c r="FS547" s="15"/>
      <c r="FT547" s="614"/>
      <c r="FU547" s="614"/>
      <c r="FV547" s="614"/>
      <c r="FW547" s="614"/>
      <c r="FX547" s="614"/>
      <c r="FY547" s="615"/>
      <c r="FZ547" s="616"/>
      <c r="GA547" s="616"/>
      <c r="GB547" s="615"/>
      <c r="GC547" s="615"/>
      <c r="GD547" s="616"/>
      <c r="GE547" s="616"/>
      <c r="GF547" s="615"/>
      <c r="GG547" s="615"/>
      <c r="GH547" s="616"/>
      <c r="GI547" s="616"/>
      <c r="GJ547" s="615"/>
      <c r="GK547" s="606"/>
      <c r="GL547" s="606"/>
      <c r="GM547" s="606"/>
      <c r="GN547" s="617"/>
      <c r="GO547" s="618"/>
      <c r="GP547" s="617"/>
      <c r="GQ547" s="632"/>
      <c r="GR547" s="6"/>
    </row>
    <row r="548" spans="1:200" ht="3" customHeight="1" x14ac:dyDescent="0.25">
      <c r="A548" s="244"/>
      <c r="B548" s="630"/>
      <c r="C548" s="625"/>
      <c r="D548" s="625"/>
      <c r="E548" s="625"/>
      <c r="F548" s="625"/>
      <c r="G548" s="625"/>
      <c r="H548" s="625"/>
      <c r="I548" s="625"/>
      <c r="J548" s="625"/>
      <c r="K548" s="625"/>
      <c r="L548" s="625"/>
      <c r="M548" s="625"/>
      <c r="N548" s="625"/>
      <c r="O548" s="625"/>
      <c r="P548" s="625"/>
      <c r="Q548" s="625"/>
      <c r="R548" s="625"/>
      <c r="S548" s="625"/>
      <c r="T548" s="625"/>
      <c r="U548" s="625"/>
      <c r="V548" s="625"/>
      <c r="W548" s="625"/>
      <c r="X548" s="625"/>
      <c r="Y548" s="625"/>
      <c r="Z548" s="15"/>
      <c r="AA548" s="614"/>
      <c r="AB548" s="614"/>
      <c r="AC548" s="614"/>
      <c r="AD548" s="614"/>
      <c r="AE548" s="614"/>
      <c r="AF548" s="615"/>
      <c r="AG548" s="615"/>
      <c r="AH548" s="615"/>
      <c r="AI548" s="615"/>
      <c r="AJ548" s="652"/>
      <c r="AK548" s="652"/>
      <c r="AL548" s="652"/>
      <c r="AM548" s="652"/>
      <c r="AN548" s="615"/>
      <c r="AO548" s="615"/>
      <c r="AP548" s="615"/>
      <c r="AQ548" s="615"/>
      <c r="AR548" s="606"/>
      <c r="AS548" s="606"/>
      <c r="AT548" s="606"/>
      <c r="AU548" s="653"/>
      <c r="AV548" s="653"/>
      <c r="AW548" s="653"/>
      <c r="AX548" s="632"/>
      <c r="AY548" s="630"/>
      <c r="AZ548" s="625"/>
      <c r="BA548" s="625"/>
      <c r="BB548" s="625"/>
      <c r="BC548" s="625"/>
      <c r="BD548" s="625"/>
      <c r="BE548" s="625"/>
      <c r="BF548" s="625"/>
      <c r="BG548" s="625"/>
      <c r="BH548" s="625"/>
      <c r="BI548" s="625"/>
      <c r="BJ548" s="625"/>
      <c r="BK548" s="625"/>
      <c r="BL548" s="625"/>
      <c r="BM548" s="625"/>
      <c r="BN548" s="625"/>
      <c r="BO548" s="625"/>
      <c r="BP548" s="625"/>
      <c r="BQ548" s="625"/>
      <c r="BR548" s="625"/>
      <c r="BS548" s="625"/>
      <c r="BT548" s="625"/>
      <c r="BU548" s="625"/>
      <c r="BV548" s="625"/>
      <c r="BW548" s="15"/>
      <c r="BX548" s="614"/>
      <c r="BY548" s="614"/>
      <c r="BZ548" s="614"/>
      <c r="CA548" s="614"/>
      <c r="CB548" s="614"/>
      <c r="CC548" s="615"/>
      <c r="CD548" s="615"/>
      <c r="CE548" s="615"/>
      <c r="CF548" s="615"/>
      <c r="CG548" s="652"/>
      <c r="CH548" s="652"/>
      <c r="CI548" s="652"/>
      <c r="CJ548" s="652"/>
      <c r="CK548" s="615"/>
      <c r="CL548" s="615"/>
      <c r="CM548" s="615"/>
      <c r="CN548" s="615"/>
      <c r="CO548" s="606"/>
      <c r="CP548" s="606"/>
      <c r="CQ548" s="606"/>
      <c r="CR548" s="653"/>
      <c r="CS548" s="653"/>
      <c r="CT548" s="653"/>
      <c r="CU548" s="632"/>
      <c r="CV548" s="276"/>
      <c r="CW548" s="244"/>
      <c r="CX548" s="630"/>
      <c r="CY548" s="625"/>
      <c r="CZ548" s="625"/>
      <c r="DA548" s="625"/>
      <c r="DB548" s="625"/>
      <c r="DC548" s="625"/>
      <c r="DD548" s="625"/>
      <c r="DE548" s="625"/>
      <c r="DF548" s="625"/>
      <c r="DG548" s="625"/>
      <c r="DH548" s="625"/>
      <c r="DI548" s="625"/>
      <c r="DJ548" s="625"/>
      <c r="DK548" s="625"/>
      <c r="DL548" s="625"/>
      <c r="DM548" s="625"/>
      <c r="DN548" s="625"/>
      <c r="DO548" s="625"/>
      <c r="DP548" s="625"/>
      <c r="DQ548" s="625"/>
      <c r="DR548" s="625"/>
      <c r="DS548" s="625"/>
      <c r="DT548" s="625"/>
      <c r="DU548" s="625"/>
      <c r="DV548" s="15"/>
      <c r="DW548" s="614"/>
      <c r="DX548" s="614"/>
      <c r="DY548" s="614"/>
      <c r="DZ548" s="614"/>
      <c r="EA548" s="614"/>
      <c r="EB548" s="615"/>
      <c r="EC548" s="615"/>
      <c r="ED548" s="615"/>
      <c r="EE548" s="615"/>
      <c r="EF548" s="652"/>
      <c r="EG548" s="652"/>
      <c r="EH548" s="652"/>
      <c r="EI548" s="652"/>
      <c r="EJ548" s="615"/>
      <c r="EK548" s="615"/>
      <c r="EL548" s="615"/>
      <c r="EM548" s="615"/>
      <c r="EN548" s="606"/>
      <c r="EO548" s="606"/>
      <c r="EP548" s="606"/>
      <c r="EQ548" s="653"/>
      <c r="ER548" s="653"/>
      <c r="ES548" s="653"/>
      <c r="ET548" s="632"/>
      <c r="EU548" s="630"/>
      <c r="EV548" s="625"/>
      <c r="EW548" s="625"/>
      <c r="EX548" s="625"/>
      <c r="EY548" s="625"/>
      <c r="EZ548" s="625"/>
      <c r="FA548" s="625"/>
      <c r="FB548" s="625"/>
      <c r="FC548" s="625"/>
      <c r="FD548" s="625"/>
      <c r="FE548" s="625"/>
      <c r="FF548" s="625"/>
      <c r="FG548" s="625"/>
      <c r="FH548" s="625"/>
      <c r="FI548" s="625"/>
      <c r="FJ548" s="625"/>
      <c r="FK548" s="625"/>
      <c r="FL548" s="625"/>
      <c r="FM548" s="625"/>
      <c r="FN548" s="625"/>
      <c r="FO548" s="625"/>
      <c r="FP548" s="625"/>
      <c r="FQ548" s="625"/>
      <c r="FR548" s="625"/>
      <c r="FS548" s="15"/>
      <c r="FT548" s="614"/>
      <c r="FU548" s="614"/>
      <c r="FV548" s="614"/>
      <c r="FW548" s="614"/>
      <c r="FX548" s="614"/>
      <c r="FY548" s="615"/>
      <c r="FZ548" s="615"/>
      <c r="GA548" s="615"/>
      <c r="GB548" s="615"/>
      <c r="GC548" s="652"/>
      <c r="GD548" s="652"/>
      <c r="GE548" s="652"/>
      <c r="GF548" s="652"/>
      <c r="GG548" s="615"/>
      <c r="GH548" s="615"/>
      <c r="GI548" s="615"/>
      <c r="GJ548" s="615"/>
      <c r="GK548" s="606"/>
      <c r="GL548" s="606"/>
      <c r="GM548" s="606"/>
      <c r="GN548" s="653"/>
      <c r="GO548" s="653"/>
      <c r="GP548" s="653"/>
      <c r="GQ548" s="632"/>
      <c r="GR548" s="6"/>
    </row>
    <row r="549" spans="1:200" ht="10.5" customHeight="1" x14ac:dyDescent="0.25">
      <c r="A549" s="244"/>
      <c r="B549" s="630"/>
      <c r="C549" s="644" t="str">
        <f>IF(Portada!$A$1="www.fly-logics.com","PIC",0)</f>
        <v>PIC</v>
      </c>
      <c r="D549" s="634"/>
      <c r="E549" s="634"/>
      <c r="F549" s="634"/>
      <c r="G549" s="635"/>
      <c r="H549" s="1136" t="str">
        <f>IF(SUMIFS(Bitácora!$Y$5:$Y$1036129,Bitácora!$D$5:$D$1036129,F531,Bitácora!$AN$5:$AN$1036129,V531,Bitácora!$E$5:$E$1036129,L531)=0," ",SUMIFS(Bitácora!$Y$5:$Y$1036129,Bitácora!$D$5:$D$1036129,F531,Bitácora!$AN$5:$AN$1036129,V531,Bitácora!$E$5:$E$1036129,L531))</f>
        <v xml:space="preserve"> </v>
      </c>
      <c r="I549" s="1137" t="str">
        <f t="shared" ref="I549" si="744">H549</f>
        <v xml:space="preserve"> </v>
      </c>
      <c r="J549" s="1137"/>
      <c r="K549" s="1137"/>
      <c r="L549" s="1137"/>
      <c r="M549" s="1137"/>
      <c r="N549" s="625"/>
      <c r="O549" s="633" t="str">
        <f>IF(Portada!$A$1="www.fly-logics.com","DÍA",0)</f>
        <v>DÍA</v>
      </c>
      <c r="P549" s="634"/>
      <c r="Q549" s="634"/>
      <c r="R549" s="634"/>
      <c r="S549" s="635"/>
      <c r="T549" s="1134" t="str">
        <f>IF(SUMIFS(Bitácora!$AE$5:$AE$1036129,Bitácora!$D$5:$D$1036129,F531,Bitácora!$AN$5:$AN$1036129,V531,Bitácora!$E$5:$E$1036129,L531)=0," ",SUMIFS(Bitácora!$AE$5:$AE$1036129,Bitácora!$D$5:$D$1036129,F531,Bitácora!$AN$5:$AN$1036129,V531,Bitácora!$E$5:$E$1036129,L531))</f>
        <v xml:space="preserve"> </v>
      </c>
      <c r="U549" s="1135" t="str">
        <f t="shared" ref="U549" si="745">T549</f>
        <v xml:space="preserve"> </v>
      </c>
      <c r="V549" s="1135"/>
      <c r="W549" s="1135"/>
      <c r="X549" s="1135"/>
      <c r="Y549" s="1135"/>
      <c r="Z549" s="15"/>
      <c r="AA549" s="1145" t="str">
        <f>IF(Portada!$A$1="www.fly-logics.com","TOTAL 1er
SEMESTRE",0)</f>
        <v>TOTAL 1er
SEMESTRE</v>
      </c>
      <c r="AB549" s="1146"/>
      <c r="AC549" s="1146"/>
      <c r="AD549" s="1146"/>
      <c r="AE549" s="1146"/>
      <c r="AF549" s="1147" t="str">
        <f t="shared" ref="AF549" si="746">IF(SUM(AF531:AI548)=0," ",SUM(AF531:AI548))</f>
        <v xml:space="preserve"> </v>
      </c>
      <c r="AG549" s="1148"/>
      <c r="AH549" s="1148"/>
      <c r="AI549" s="1149"/>
      <c r="AJ549" s="1147" t="str">
        <f t="shared" ref="AJ549" si="747">IF(SUM(AJ531:AM548)=0," ",SUM(AJ531:AM548))</f>
        <v xml:space="preserve"> </v>
      </c>
      <c r="AK549" s="1148"/>
      <c r="AL549" s="1148"/>
      <c r="AM549" s="1148"/>
      <c r="AN549" s="1150" t="str">
        <f t="shared" ref="AN549" si="748">IF(SUM(AN531:AQ548)=0," ",SUM(AN531:AQ548))</f>
        <v xml:space="preserve"> </v>
      </c>
      <c r="AO549" s="1148"/>
      <c r="AP549" s="1148"/>
      <c r="AQ549" s="1148"/>
      <c r="AR549" s="1151" t="str">
        <f t="shared" ref="AR549" si="749">IF(SUM(AR531:AT548)=0," ",SUM(AR531:AT548))</f>
        <v xml:space="preserve"> </v>
      </c>
      <c r="AS549" s="1152"/>
      <c r="AT549" s="1153"/>
      <c r="AU549" s="1151" t="str">
        <f t="shared" ref="AU549" si="750">IF(SUM(AU531:AW548)=0," ",SUM(AU531:AW548))</f>
        <v xml:space="preserve"> </v>
      </c>
      <c r="AV549" s="1152"/>
      <c r="AW549" s="1152"/>
      <c r="AX549" s="632"/>
      <c r="AY549" s="630"/>
      <c r="AZ549" s="644" t="str">
        <f>IF(Portada!$A$1="www.fly-logics.com","PIC",0)</f>
        <v>PIC</v>
      </c>
      <c r="BA549" s="634"/>
      <c r="BB549" s="634"/>
      <c r="BC549" s="634"/>
      <c r="BD549" s="635"/>
      <c r="BE549" s="1136" t="str">
        <f>IF(SUMIFS(Bitácora!$Y$5:$Y$1036129,Bitácora!$D$5:$D$1036129,BC531,Bitácora!$AN$5:$AN$1036129,BS531,Bitácora!$E$5:$E$1036129,BI531)=0," ",SUMIFS(Bitácora!$Y$5:$Y$1036129,Bitácora!$D$5:$D$1036129,BC531,Bitácora!$AN$5:$AN$1036129,BS531,Bitácora!$E$5:$E$1036129,BI531))</f>
        <v xml:space="preserve"> </v>
      </c>
      <c r="BF549" s="1137" t="str">
        <f t="shared" ref="BF549" si="751">BE549</f>
        <v xml:space="preserve"> </v>
      </c>
      <c r="BG549" s="1137"/>
      <c r="BH549" s="1137"/>
      <c r="BI549" s="1137"/>
      <c r="BJ549" s="1137"/>
      <c r="BK549" s="625"/>
      <c r="BL549" s="633" t="str">
        <f>IF(Portada!$A$1="www.fly-logics.com","DÍA",0)</f>
        <v>DÍA</v>
      </c>
      <c r="BM549" s="634"/>
      <c r="BN549" s="634"/>
      <c r="BO549" s="634"/>
      <c r="BP549" s="635"/>
      <c r="BQ549" s="1134" t="str">
        <f>IF(SUMIFS(Bitácora!$AE$5:$AE$1036129,Bitácora!$D$5:$D$1036129,BC531,Bitácora!$AN$5:$AN$1036129,BS531,Bitácora!$E$5:$E$1036129,BI531)=0," ",SUMIFS(Bitácora!$AE$5:$AE$1036129,Bitácora!$D$5:$D$1036129,BC531,Bitácora!$AN$5:$AN$1036129,BS531,Bitácora!$E$5:$E$1036129,BI531))</f>
        <v xml:space="preserve"> </v>
      </c>
      <c r="BR549" s="1135" t="str">
        <f t="shared" ref="BR549" si="752">BQ549</f>
        <v xml:space="preserve"> </v>
      </c>
      <c r="BS549" s="1135"/>
      <c r="BT549" s="1135"/>
      <c r="BU549" s="1135"/>
      <c r="BV549" s="1135"/>
      <c r="BW549" s="15"/>
      <c r="BX549" s="1145" t="str">
        <f>IF(Portada!$A$1="www.fly-logics.com","TOTAL 1er
SEMESTRE",0)</f>
        <v>TOTAL 1er
SEMESTRE</v>
      </c>
      <c r="BY549" s="1146"/>
      <c r="BZ549" s="1146"/>
      <c r="CA549" s="1146"/>
      <c r="CB549" s="1146"/>
      <c r="CC549" s="1147" t="str">
        <f t="shared" ref="CC549" si="753">IF(SUM(CC531:CF548)=0," ",SUM(CC531:CF548))</f>
        <v xml:space="preserve"> </v>
      </c>
      <c r="CD549" s="1148"/>
      <c r="CE549" s="1148"/>
      <c r="CF549" s="1149"/>
      <c r="CG549" s="1147" t="str">
        <f t="shared" ref="CG549" si="754">IF(SUM(CG531:CJ548)=0," ",SUM(CG531:CJ548))</f>
        <v xml:space="preserve"> </v>
      </c>
      <c r="CH549" s="1148"/>
      <c r="CI549" s="1148"/>
      <c r="CJ549" s="1148"/>
      <c r="CK549" s="1150" t="str">
        <f t="shared" ref="CK549" si="755">IF(SUM(CK531:CN548)=0," ",SUM(CK531:CN548))</f>
        <v xml:space="preserve"> </v>
      </c>
      <c r="CL549" s="1148"/>
      <c r="CM549" s="1148"/>
      <c r="CN549" s="1148"/>
      <c r="CO549" s="1151" t="str">
        <f t="shared" ref="CO549" si="756">IF(SUM(CO531:CQ548)=0," ",SUM(CO531:CQ548))</f>
        <v xml:space="preserve"> </v>
      </c>
      <c r="CP549" s="1152"/>
      <c r="CQ549" s="1153"/>
      <c r="CR549" s="1151" t="str">
        <f t="shared" ref="CR549" si="757">IF(SUM(CR531:CT548)=0," ",SUM(CR531:CT548))</f>
        <v xml:space="preserve"> </v>
      </c>
      <c r="CS549" s="1152"/>
      <c r="CT549" s="1152"/>
      <c r="CU549" s="632"/>
      <c r="CV549" s="277"/>
      <c r="CW549" s="244"/>
      <c r="CX549" s="630"/>
      <c r="CY549" s="644" t="str">
        <f>IF(Portada!$A$1="www.fly-logics.com","PIC",0)</f>
        <v>PIC</v>
      </c>
      <c r="CZ549" s="634"/>
      <c r="DA549" s="634"/>
      <c r="DB549" s="634"/>
      <c r="DC549" s="635"/>
      <c r="DD549" s="1136" t="str">
        <f>IF(SUMIFS(Bitácora!$Y$5:$Y$1036129,Bitácora!$D$5:$D$1036129,DB531,Bitácora!$AN$5:$AN$1036129,DR531,Bitácora!$E$5:$E$1036129,DH531)=0," ",SUMIFS(Bitácora!$Y$5:$Y$1036129,Bitácora!$D$5:$D$1036129,DB531,Bitácora!$AN$5:$AN$1036129,DR531,Bitácora!$E$5:$E$1036129,DH531))</f>
        <v xml:space="preserve"> </v>
      </c>
      <c r="DE549" s="1137" t="str">
        <f t="shared" ref="DE549" si="758">DD549</f>
        <v xml:space="preserve"> </v>
      </c>
      <c r="DF549" s="1137"/>
      <c r="DG549" s="1137"/>
      <c r="DH549" s="1137"/>
      <c r="DI549" s="1137"/>
      <c r="DJ549" s="625"/>
      <c r="DK549" s="633" t="str">
        <f>IF(Portada!$A$1="www.fly-logics.com","DÍA",0)</f>
        <v>DÍA</v>
      </c>
      <c r="DL549" s="634"/>
      <c r="DM549" s="634"/>
      <c r="DN549" s="634"/>
      <c r="DO549" s="635"/>
      <c r="DP549" s="1134" t="str">
        <f>IF(SUMIFS(Bitácora!$AE$5:$AE$1036129,Bitácora!$D$5:$D$1036129,DB531,Bitácora!$AN$5:$AN$1036129,DR531,Bitácora!$E$5:$E$1036129,DH531)=0," ",SUMIFS(Bitácora!$AE$5:$AE$1036129,Bitácora!$D$5:$D$1036129,DB531,Bitácora!$AN$5:$AN$1036129,DR531,Bitácora!$E$5:$E$1036129,DH531))</f>
        <v xml:space="preserve"> </v>
      </c>
      <c r="DQ549" s="1135" t="str">
        <f t="shared" ref="DQ549" si="759">DP549</f>
        <v xml:space="preserve"> </v>
      </c>
      <c r="DR549" s="1135"/>
      <c r="DS549" s="1135"/>
      <c r="DT549" s="1135"/>
      <c r="DU549" s="1135"/>
      <c r="DV549" s="15"/>
      <c r="DW549" s="1145" t="str">
        <f>IF(Portada!$A$1="www.fly-logics.com","TOTAL 1er
SEMESTRE",0)</f>
        <v>TOTAL 1er
SEMESTRE</v>
      </c>
      <c r="DX549" s="1146"/>
      <c r="DY549" s="1146"/>
      <c r="DZ549" s="1146"/>
      <c r="EA549" s="1146"/>
      <c r="EB549" s="1147" t="str">
        <f t="shared" ref="EB549" si="760">IF(SUM(EB531:EE548)=0," ",SUM(EB531:EE548))</f>
        <v xml:space="preserve"> </v>
      </c>
      <c r="EC549" s="1148"/>
      <c r="ED549" s="1148"/>
      <c r="EE549" s="1149"/>
      <c r="EF549" s="1147" t="str">
        <f t="shared" ref="EF549" si="761">IF(SUM(EF531:EI548)=0," ",SUM(EF531:EI548))</f>
        <v xml:space="preserve"> </v>
      </c>
      <c r="EG549" s="1148"/>
      <c r="EH549" s="1148"/>
      <c r="EI549" s="1148"/>
      <c r="EJ549" s="1150" t="str">
        <f t="shared" ref="EJ549" si="762">IF(SUM(EJ531:EM548)=0," ",SUM(EJ531:EM548))</f>
        <v xml:space="preserve"> </v>
      </c>
      <c r="EK549" s="1148"/>
      <c r="EL549" s="1148"/>
      <c r="EM549" s="1148"/>
      <c r="EN549" s="1151" t="str">
        <f t="shared" ref="EN549" si="763">IF(SUM(EN531:EP548)=0," ",SUM(EN531:EP548))</f>
        <v xml:space="preserve"> </v>
      </c>
      <c r="EO549" s="1152"/>
      <c r="EP549" s="1153"/>
      <c r="EQ549" s="1151" t="str">
        <f t="shared" ref="EQ549" si="764">IF(SUM(EQ531:ES548)=0," ",SUM(EQ531:ES548))</f>
        <v xml:space="preserve"> </v>
      </c>
      <c r="ER549" s="1152"/>
      <c r="ES549" s="1152"/>
      <c r="ET549" s="632"/>
      <c r="EU549" s="630"/>
      <c r="EV549" s="644" t="str">
        <f>IF(Portada!$A$1="www.fly-logics.com","PIC",0)</f>
        <v>PIC</v>
      </c>
      <c r="EW549" s="634"/>
      <c r="EX549" s="634"/>
      <c r="EY549" s="634"/>
      <c r="EZ549" s="635"/>
      <c r="FA549" s="1136" t="str">
        <f>IF(SUMIFS(Bitácora!$Y$5:$Y$1036129,Bitácora!$D$5:$D$1036129,EY531,Bitácora!$AN$5:$AN$1036129,FO531,Bitácora!$E$5:$E$1036129,FE531)=0," ",SUMIFS(Bitácora!$Y$5:$Y$1036129,Bitácora!$D$5:$D$1036129,EY531,Bitácora!$AN$5:$AN$1036129,FO531,Bitácora!$E$5:$E$1036129,FE531))</f>
        <v xml:space="preserve"> </v>
      </c>
      <c r="FB549" s="1137" t="str">
        <f t="shared" ref="FB549" si="765">FA549</f>
        <v xml:space="preserve"> </v>
      </c>
      <c r="FC549" s="1137"/>
      <c r="FD549" s="1137"/>
      <c r="FE549" s="1137"/>
      <c r="FF549" s="1137"/>
      <c r="FG549" s="625"/>
      <c r="FH549" s="633" t="str">
        <f>IF(Portada!$A$1="www.fly-logics.com","DÍA",0)</f>
        <v>DÍA</v>
      </c>
      <c r="FI549" s="634"/>
      <c r="FJ549" s="634"/>
      <c r="FK549" s="634"/>
      <c r="FL549" s="635"/>
      <c r="FM549" s="1134" t="str">
        <f>IF(SUMIFS(Bitácora!$AE$5:$AE$1036129,Bitácora!$D$5:$D$1036129,EY531,Bitácora!$AN$5:$AN$1036129,FO531,Bitácora!$E$5:$E$1036129,FE531)=0," ",SUMIFS(Bitácora!$AE$5:$AE$1036129,Bitácora!$D$5:$D$1036129,EY531,Bitácora!$AN$5:$AN$1036129,FO531,Bitácora!$E$5:$E$1036129,FE531))</f>
        <v xml:space="preserve"> </v>
      </c>
      <c r="FN549" s="1135" t="str">
        <f t="shared" ref="FN549" si="766">FM549</f>
        <v xml:space="preserve"> </v>
      </c>
      <c r="FO549" s="1135"/>
      <c r="FP549" s="1135"/>
      <c r="FQ549" s="1135"/>
      <c r="FR549" s="1135"/>
      <c r="FS549" s="15"/>
      <c r="FT549" s="1145" t="str">
        <f>IF(Portada!$A$1="www.fly-logics.com","TOTAL 1er
SEMESTRE",0)</f>
        <v>TOTAL 1er
SEMESTRE</v>
      </c>
      <c r="FU549" s="1146"/>
      <c r="FV549" s="1146"/>
      <c r="FW549" s="1146"/>
      <c r="FX549" s="1146"/>
      <c r="FY549" s="1147" t="str">
        <f t="shared" ref="FY549" si="767">IF(SUM(FY531:GB548)=0," ",SUM(FY531:GB548))</f>
        <v xml:space="preserve"> </v>
      </c>
      <c r="FZ549" s="1148"/>
      <c r="GA549" s="1148"/>
      <c r="GB549" s="1149"/>
      <c r="GC549" s="1147" t="str">
        <f t="shared" ref="GC549" si="768">IF(SUM(GC531:GF548)=0," ",SUM(GC531:GF548))</f>
        <v xml:space="preserve"> </v>
      </c>
      <c r="GD549" s="1148"/>
      <c r="GE549" s="1148"/>
      <c r="GF549" s="1148"/>
      <c r="GG549" s="1150" t="str">
        <f t="shared" ref="GG549" si="769">IF(SUM(GG531:GJ548)=0," ",SUM(GG531:GJ548))</f>
        <v xml:space="preserve"> </v>
      </c>
      <c r="GH549" s="1148"/>
      <c r="GI549" s="1148"/>
      <c r="GJ549" s="1148"/>
      <c r="GK549" s="1151" t="str">
        <f t="shared" ref="GK549" si="770">IF(SUM(GK531:GM548)=0," ",SUM(GK531:GM548))</f>
        <v xml:space="preserve"> </v>
      </c>
      <c r="GL549" s="1152"/>
      <c r="GM549" s="1153"/>
      <c r="GN549" s="1151" t="str">
        <f t="shared" ref="GN549" si="771">IF(SUM(GN531:GP548)=0," ",SUM(GN531:GP548))</f>
        <v xml:space="preserve"> </v>
      </c>
      <c r="GO549" s="1152"/>
      <c r="GP549" s="1152"/>
      <c r="GQ549" s="632"/>
      <c r="GR549" s="6"/>
    </row>
    <row r="550" spans="1:200" ht="8.85" customHeight="1" x14ac:dyDescent="0.25">
      <c r="A550" s="244"/>
      <c r="B550" s="630"/>
      <c r="C550" s="634"/>
      <c r="D550" s="634"/>
      <c r="E550" s="634"/>
      <c r="F550" s="634"/>
      <c r="G550" s="635"/>
      <c r="H550" s="1136"/>
      <c r="I550" s="1137"/>
      <c r="J550" s="1137"/>
      <c r="K550" s="1137"/>
      <c r="L550" s="1137"/>
      <c r="M550" s="1137"/>
      <c r="N550" s="625"/>
      <c r="O550" s="634"/>
      <c r="P550" s="634"/>
      <c r="Q550" s="634"/>
      <c r="R550" s="634"/>
      <c r="S550" s="635"/>
      <c r="T550" s="1134"/>
      <c r="U550" s="1135"/>
      <c r="V550" s="1135"/>
      <c r="W550" s="1135"/>
      <c r="X550" s="1135"/>
      <c r="Y550" s="1135"/>
      <c r="Z550" s="15"/>
      <c r="AA550" s="1146"/>
      <c r="AB550" s="1154"/>
      <c r="AC550" s="1154"/>
      <c r="AD550" s="1154"/>
      <c r="AE550" s="1146"/>
      <c r="AF550" s="1148"/>
      <c r="AG550" s="1155"/>
      <c r="AH550" s="1155"/>
      <c r="AI550" s="1149"/>
      <c r="AJ550" s="1148"/>
      <c r="AK550" s="1155"/>
      <c r="AL550" s="1155"/>
      <c r="AM550" s="1148"/>
      <c r="AN550" s="1156"/>
      <c r="AO550" s="1155"/>
      <c r="AP550" s="1155"/>
      <c r="AQ550" s="1148"/>
      <c r="AR550" s="1152"/>
      <c r="AS550" s="1157"/>
      <c r="AT550" s="1153"/>
      <c r="AU550" s="1152"/>
      <c r="AV550" s="1157"/>
      <c r="AW550" s="1152"/>
      <c r="AX550" s="632"/>
      <c r="AY550" s="630"/>
      <c r="AZ550" s="634"/>
      <c r="BA550" s="634"/>
      <c r="BB550" s="634"/>
      <c r="BC550" s="634"/>
      <c r="BD550" s="635"/>
      <c r="BE550" s="1136"/>
      <c r="BF550" s="1137"/>
      <c r="BG550" s="1137"/>
      <c r="BH550" s="1137"/>
      <c r="BI550" s="1137"/>
      <c r="BJ550" s="1137"/>
      <c r="BK550" s="625"/>
      <c r="BL550" s="634"/>
      <c r="BM550" s="634"/>
      <c r="BN550" s="634"/>
      <c r="BO550" s="634"/>
      <c r="BP550" s="635"/>
      <c r="BQ550" s="1134"/>
      <c r="BR550" s="1135"/>
      <c r="BS550" s="1135"/>
      <c r="BT550" s="1135"/>
      <c r="BU550" s="1135"/>
      <c r="BV550" s="1135"/>
      <c r="BW550" s="15"/>
      <c r="BX550" s="1146"/>
      <c r="BY550" s="1154"/>
      <c r="BZ550" s="1154"/>
      <c r="CA550" s="1154"/>
      <c r="CB550" s="1146"/>
      <c r="CC550" s="1148"/>
      <c r="CD550" s="1155"/>
      <c r="CE550" s="1155"/>
      <c r="CF550" s="1149"/>
      <c r="CG550" s="1148"/>
      <c r="CH550" s="1155"/>
      <c r="CI550" s="1155"/>
      <c r="CJ550" s="1148"/>
      <c r="CK550" s="1156"/>
      <c r="CL550" s="1155"/>
      <c r="CM550" s="1155"/>
      <c r="CN550" s="1148"/>
      <c r="CO550" s="1152"/>
      <c r="CP550" s="1157"/>
      <c r="CQ550" s="1153"/>
      <c r="CR550" s="1152"/>
      <c r="CS550" s="1157"/>
      <c r="CT550" s="1152"/>
      <c r="CU550" s="632"/>
      <c r="CV550" s="277"/>
      <c r="CW550" s="244"/>
      <c r="CX550" s="630"/>
      <c r="CY550" s="634"/>
      <c r="CZ550" s="634"/>
      <c r="DA550" s="634"/>
      <c r="DB550" s="634"/>
      <c r="DC550" s="635"/>
      <c r="DD550" s="1136"/>
      <c r="DE550" s="1137"/>
      <c r="DF550" s="1137"/>
      <c r="DG550" s="1137"/>
      <c r="DH550" s="1137"/>
      <c r="DI550" s="1137"/>
      <c r="DJ550" s="625"/>
      <c r="DK550" s="634"/>
      <c r="DL550" s="634"/>
      <c r="DM550" s="634"/>
      <c r="DN550" s="634"/>
      <c r="DO550" s="635"/>
      <c r="DP550" s="1134"/>
      <c r="DQ550" s="1135"/>
      <c r="DR550" s="1135"/>
      <c r="DS550" s="1135"/>
      <c r="DT550" s="1135"/>
      <c r="DU550" s="1135"/>
      <c r="DV550" s="15"/>
      <c r="DW550" s="1146"/>
      <c r="DX550" s="1154"/>
      <c r="DY550" s="1154"/>
      <c r="DZ550" s="1154"/>
      <c r="EA550" s="1146"/>
      <c r="EB550" s="1148"/>
      <c r="EC550" s="1155"/>
      <c r="ED550" s="1155"/>
      <c r="EE550" s="1149"/>
      <c r="EF550" s="1148"/>
      <c r="EG550" s="1155"/>
      <c r="EH550" s="1155"/>
      <c r="EI550" s="1148"/>
      <c r="EJ550" s="1156"/>
      <c r="EK550" s="1155"/>
      <c r="EL550" s="1155"/>
      <c r="EM550" s="1148"/>
      <c r="EN550" s="1152"/>
      <c r="EO550" s="1157"/>
      <c r="EP550" s="1153"/>
      <c r="EQ550" s="1152"/>
      <c r="ER550" s="1157"/>
      <c r="ES550" s="1152"/>
      <c r="ET550" s="632"/>
      <c r="EU550" s="630"/>
      <c r="EV550" s="634"/>
      <c r="EW550" s="634"/>
      <c r="EX550" s="634"/>
      <c r="EY550" s="634"/>
      <c r="EZ550" s="635"/>
      <c r="FA550" s="1136"/>
      <c r="FB550" s="1137"/>
      <c r="FC550" s="1137"/>
      <c r="FD550" s="1137"/>
      <c r="FE550" s="1137"/>
      <c r="FF550" s="1137"/>
      <c r="FG550" s="625"/>
      <c r="FH550" s="634"/>
      <c r="FI550" s="634"/>
      <c r="FJ550" s="634"/>
      <c r="FK550" s="634"/>
      <c r="FL550" s="635"/>
      <c r="FM550" s="1134"/>
      <c r="FN550" s="1135"/>
      <c r="FO550" s="1135"/>
      <c r="FP550" s="1135"/>
      <c r="FQ550" s="1135"/>
      <c r="FR550" s="1135"/>
      <c r="FS550" s="15"/>
      <c r="FT550" s="1146"/>
      <c r="FU550" s="1154"/>
      <c r="FV550" s="1154"/>
      <c r="FW550" s="1154"/>
      <c r="FX550" s="1146"/>
      <c r="FY550" s="1148"/>
      <c r="FZ550" s="1155"/>
      <c r="GA550" s="1155"/>
      <c r="GB550" s="1149"/>
      <c r="GC550" s="1148"/>
      <c r="GD550" s="1155"/>
      <c r="GE550" s="1155"/>
      <c r="GF550" s="1148"/>
      <c r="GG550" s="1156"/>
      <c r="GH550" s="1155"/>
      <c r="GI550" s="1155"/>
      <c r="GJ550" s="1148"/>
      <c r="GK550" s="1152"/>
      <c r="GL550" s="1157"/>
      <c r="GM550" s="1153"/>
      <c r="GN550" s="1152"/>
      <c r="GO550" s="1157"/>
      <c r="GP550" s="1152"/>
      <c r="GQ550" s="632"/>
      <c r="GR550" s="6"/>
    </row>
    <row r="551" spans="1:200" ht="3" customHeight="1" x14ac:dyDescent="0.25">
      <c r="A551" s="244"/>
      <c r="B551" s="630"/>
      <c r="C551" s="625"/>
      <c r="D551" s="625"/>
      <c r="E551" s="625"/>
      <c r="F551" s="625"/>
      <c r="G551" s="625"/>
      <c r="H551" s="625"/>
      <c r="I551" s="625"/>
      <c r="J551" s="625"/>
      <c r="K551" s="625"/>
      <c r="L551" s="625"/>
      <c r="M551" s="625"/>
      <c r="N551" s="625"/>
      <c r="O551" s="625"/>
      <c r="P551" s="625"/>
      <c r="Q551" s="625"/>
      <c r="R551" s="625"/>
      <c r="S551" s="625"/>
      <c r="T551" s="625"/>
      <c r="U551" s="625"/>
      <c r="V551" s="625"/>
      <c r="W551" s="625"/>
      <c r="X551" s="625"/>
      <c r="Y551" s="625"/>
      <c r="Z551" s="15"/>
      <c r="AA551" s="1146"/>
      <c r="AB551" s="1154"/>
      <c r="AC551" s="1154"/>
      <c r="AD551" s="1154"/>
      <c r="AE551" s="1146"/>
      <c r="AF551" s="1148"/>
      <c r="AG551" s="1155"/>
      <c r="AH551" s="1155"/>
      <c r="AI551" s="1149"/>
      <c r="AJ551" s="1148"/>
      <c r="AK551" s="1155"/>
      <c r="AL551" s="1155"/>
      <c r="AM551" s="1148"/>
      <c r="AN551" s="1156"/>
      <c r="AO551" s="1155"/>
      <c r="AP551" s="1155"/>
      <c r="AQ551" s="1148"/>
      <c r="AR551" s="1152"/>
      <c r="AS551" s="1157"/>
      <c r="AT551" s="1153"/>
      <c r="AU551" s="1152"/>
      <c r="AV551" s="1157"/>
      <c r="AW551" s="1152"/>
      <c r="AX551" s="632"/>
      <c r="AY551" s="630"/>
      <c r="AZ551" s="625"/>
      <c r="BA551" s="625"/>
      <c r="BB551" s="625"/>
      <c r="BC551" s="625"/>
      <c r="BD551" s="625"/>
      <c r="BE551" s="625"/>
      <c r="BF551" s="625"/>
      <c r="BG551" s="625"/>
      <c r="BH551" s="625"/>
      <c r="BI551" s="625"/>
      <c r="BJ551" s="625"/>
      <c r="BK551" s="625"/>
      <c r="BL551" s="625"/>
      <c r="BM551" s="625"/>
      <c r="BN551" s="625"/>
      <c r="BO551" s="625"/>
      <c r="BP551" s="625"/>
      <c r="BQ551" s="625"/>
      <c r="BR551" s="625"/>
      <c r="BS551" s="625"/>
      <c r="BT551" s="625"/>
      <c r="BU551" s="625"/>
      <c r="BV551" s="625"/>
      <c r="BW551" s="15"/>
      <c r="BX551" s="1146"/>
      <c r="BY551" s="1154"/>
      <c r="BZ551" s="1154"/>
      <c r="CA551" s="1154"/>
      <c r="CB551" s="1146"/>
      <c r="CC551" s="1148"/>
      <c r="CD551" s="1155"/>
      <c r="CE551" s="1155"/>
      <c r="CF551" s="1149"/>
      <c r="CG551" s="1148"/>
      <c r="CH551" s="1155"/>
      <c r="CI551" s="1155"/>
      <c r="CJ551" s="1148"/>
      <c r="CK551" s="1156"/>
      <c r="CL551" s="1155"/>
      <c r="CM551" s="1155"/>
      <c r="CN551" s="1148"/>
      <c r="CO551" s="1152"/>
      <c r="CP551" s="1157"/>
      <c r="CQ551" s="1153"/>
      <c r="CR551" s="1152"/>
      <c r="CS551" s="1157"/>
      <c r="CT551" s="1152"/>
      <c r="CU551" s="632"/>
      <c r="CV551" s="277"/>
      <c r="CW551" s="244"/>
      <c r="CX551" s="630"/>
      <c r="CY551" s="625"/>
      <c r="CZ551" s="625"/>
      <c r="DA551" s="625"/>
      <c r="DB551" s="625"/>
      <c r="DC551" s="625"/>
      <c r="DD551" s="625"/>
      <c r="DE551" s="625"/>
      <c r="DF551" s="625"/>
      <c r="DG551" s="625"/>
      <c r="DH551" s="625"/>
      <c r="DI551" s="625"/>
      <c r="DJ551" s="625"/>
      <c r="DK551" s="625"/>
      <c r="DL551" s="625"/>
      <c r="DM551" s="625"/>
      <c r="DN551" s="625"/>
      <c r="DO551" s="625"/>
      <c r="DP551" s="625"/>
      <c r="DQ551" s="625"/>
      <c r="DR551" s="625"/>
      <c r="DS551" s="625"/>
      <c r="DT551" s="625"/>
      <c r="DU551" s="625"/>
      <c r="DV551" s="15"/>
      <c r="DW551" s="1146"/>
      <c r="DX551" s="1154"/>
      <c r="DY551" s="1154"/>
      <c r="DZ551" s="1154"/>
      <c r="EA551" s="1146"/>
      <c r="EB551" s="1148"/>
      <c r="EC551" s="1155"/>
      <c r="ED551" s="1155"/>
      <c r="EE551" s="1149"/>
      <c r="EF551" s="1148"/>
      <c r="EG551" s="1155"/>
      <c r="EH551" s="1155"/>
      <c r="EI551" s="1148"/>
      <c r="EJ551" s="1156"/>
      <c r="EK551" s="1155"/>
      <c r="EL551" s="1155"/>
      <c r="EM551" s="1148"/>
      <c r="EN551" s="1152"/>
      <c r="EO551" s="1157"/>
      <c r="EP551" s="1153"/>
      <c r="EQ551" s="1152"/>
      <c r="ER551" s="1157"/>
      <c r="ES551" s="1152"/>
      <c r="ET551" s="632"/>
      <c r="EU551" s="630"/>
      <c r="EV551" s="625"/>
      <c r="EW551" s="625"/>
      <c r="EX551" s="625"/>
      <c r="EY551" s="625"/>
      <c r="EZ551" s="625"/>
      <c r="FA551" s="625"/>
      <c r="FB551" s="625"/>
      <c r="FC551" s="625"/>
      <c r="FD551" s="625"/>
      <c r="FE551" s="625"/>
      <c r="FF551" s="625"/>
      <c r="FG551" s="625"/>
      <c r="FH551" s="625"/>
      <c r="FI551" s="625"/>
      <c r="FJ551" s="625"/>
      <c r="FK551" s="625"/>
      <c r="FL551" s="625"/>
      <c r="FM551" s="625"/>
      <c r="FN551" s="625"/>
      <c r="FO551" s="625"/>
      <c r="FP551" s="625"/>
      <c r="FQ551" s="625"/>
      <c r="FR551" s="625"/>
      <c r="FS551" s="15"/>
      <c r="FT551" s="1146"/>
      <c r="FU551" s="1154"/>
      <c r="FV551" s="1154"/>
      <c r="FW551" s="1154"/>
      <c r="FX551" s="1146"/>
      <c r="FY551" s="1148"/>
      <c r="FZ551" s="1155"/>
      <c r="GA551" s="1155"/>
      <c r="GB551" s="1149"/>
      <c r="GC551" s="1148"/>
      <c r="GD551" s="1155"/>
      <c r="GE551" s="1155"/>
      <c r="GF551" s="1148"/>
      <c r="GG551" s="1156"/>
      <c r="GH551" s="1155"/>
      <c r="GI551" s="1155"/>
      <c r="GJ551" s="1148"/>
      <c r="GK551" s="1152"/>
      <c r="GL551" s="1157"/>
      <c r="GM551" s="1153"/>
      <c r="GN551" s="1152"/>
      <c r="GO551" s="1157"/>
      <c r="GP551" s="1152"/>
      <c r="GQ551" s="632"/>
      <c r="GR551" s="6"/>
    </row>
    <row r="552" spans="1:200" ht="11.25" customHeight="1" x14ac:dyDescent="0.25">
      <c r="A552" s="244"/>
      <c r="B552" s="630"/>
      <c r="C552" s="644" t="str">
        <f>IF(Portada!$A$1="www.fly-logics.com","SIC",0)</f>
        <v>SIC</v>
      </c>
      <c r="D552" s="634"/>
      <c r="E552" s="634"/>
      <c r="F552" s="634"/>
      <c r="G552" s="635"/>
      <c r="H552" s="1136" t="str">
        <f>IF(SUMIFS(Bitácora!$Z$5:$Z$1036129,Bitácora!$D$5:$D$1036129,F531,Bitácora!$AN$5:$AN$1036129,V531,Bitácora!$E$5:$E$1036129,L531)=0," ",SUMIFS(Bitácora!$Z$5:$Z$1036129,Bitácora!$D$5:$D$1036129,F531,Bitácora!$AN$5:$AN$1036129,V531,Bitácora!$E$5:$E$1036129,L531))</f>
        <v xml:space="preserve"> </v>
      </c>
      <c r="I552" s="1137" t="str">
        <f t="shared" ref="I552" si="772">H552</f>
        <v xml:space="preserve"> </v>
      </c>
      <c r="J552" s="1137"/>
      <c r="K552" s="1137"/>
      <c r="L552" s="1137"/>
      <c r="M552" s="1137"/>
      <c r="N552" s="625"/>
      <c r="O552" s="633" t="str">
        <f>IF(Portada!$A$1="www.fly-logics.com","NOCHE",0)</f>
        <v>NOCHE</v>
      </c>
      <c r="P552" s="634"/>
      <c r="Q552" s="634"/>
      <c r="R552" s="634"/>
      <c r="S552" s="635"/>
      <c r="T552" s="1134" t="str">
        <f>IF(SUMIFS(Bitácora!$AF$5:$AF$1036129,Bitácora!$D$5:$D$1036129,F531,Bitácora!$AN$5:$AN$1036129,V531,Bitácora!$E$5:$E$1036129,L531)=0," ",SUMIFS(Bitácora!$AF$5:$AF$1036129,Bitácora!$D$5:$D$1036129,F531,Bitácora!$AN$5:$AN$1036129,V531,Bitácora!$E$5:$E$1036129,L531))</f>
        <v xml:space="preserve"> </v>
      </c>
      <c r="U552" s="1135" t="str">
        <f t="shared" ref="U552" si="773">T552</f>
        <v xml:space="preserve"> </v>
      </c>
      <c r="V552" s="1135"/>
      <c r="W552" s="1135"/>
      <c r="X552" s="1135"/>
      <c r="Y552" s="1135"/>
      <c r="Z552" s="15"/>
      <c r="AA552" s="1146"/>
      <c r="AB552" s="1146"/>
      <c r="AC552" s="1146"/>
      <c r="AD552" s="1146"/>
      <c r="AE552" s="1146"/>
      <c r="AF552" s="1148"/>
      <c r="AG552" s="1148"/>
      <c r="AH552" s="1148"/>
      <c r="AI552" s="1149"/>
      <c r="AJ552" s="1148"/>
      <c r="AK552" s="1148"/>
      <c r="AL552" s="1148"/>
      <c r="AM552" s="1148"/>
      <c r="AN552" s="1156"/>
      <c r="AO552" s="1148"/>
      <c r="AP552" s="1148"/>
      <c r="AQ552" s="1148"/>
      <c r="AR552" s="1152"/>
      <c r="AS552" s="1152"/>
      <c r="AT552" s="1153"/>
      <c r="AU552" s="1152"/>
      <c r="AV552" s="1152"/>
      <c r="AW552" s="1152"/>
      <c r="AX552" s="632"/>
      <c r="AY552" s="630"/>
      <c r="AZ552" s="644" t="str">
        <f>IF(Portada!$A$1="www.fly-logics.com","SIC",0)</f>
        <v>SIC</v>
      </c>
      <c r="BA552" s="634"/>
      <c r="BB552" s="634"/>
      <c r="BC552" s="634"/>
      <c r="BD552" s="635"/>
      <c r="BE552" s="1136" t="str">
        <f>IF(SUMIFS(Bitácora!$Z$5:$Z$1036129,Bitácora!$D$5:$D$1036129,BC531,Bitácora!$AN$5:$AN$1036129,BS531,Bitácora!$E$5:$E$1036129,BI531)=0," ",SUMIFS(Bitácora!$Z$5:$Z$1036129,Bitácora!$D$5:$D$1036129,BC531,Bitácora!$AN$5:$AN$1036129,BS531,Bitácora!$E$5:$E$1036129,BI531))</f>
        <v xml:space="preserve"> </v>
      </c>
      <c r="BF552" s="1137" t="str">
        <f t="shared" ref="BF552" si="774">BE552</f>
        <v xml:space="preserve"> </v>
      </c>
      <c r="BG552" s="1137"/>
      <c r="BH552" s="1137"/>
      <c r="BI552" s="1137"/>
      <c r="BJ552" s="1137"/>
      <c r="BK552" s="625"/>
      <c r="BL552" s="633" t="str">
        <f>IF(Portada!$A$1="www.fly-logics.com","NOCHE",0)</f>
        <v>NOCHE</v>
      </c>
      <c r="BM552" s="634"/>
      <c r="BN552" s="634"/>
      <c r="BO552" s="634"/>
      <c r="BP552" s="635"/>
      <c r="BQ552" s="1134" t="str">
        <f>IF(SUMIFS(Bitácora!$AF$5:$AF$1036129,Bitácora!$D$5:$D$1036129,BC531,Bitácora!$AN$5:$AN$1036129,BS531,Bitácora!$E$5:$E$1036129,BI531)=0," ",SUMIFS(Bitácora!$AF$5:$AF$1036129,Bitácora!$D$5:$D$1036129,BC531,Bitácora!$AN$5:$AN$1036129,BS531,Bitácora!$E$5:$E$1036129,BI531))</f>
        <v xml:space="preserve"> </v>
      </c>
      <c r="BR552" s="1135" t="str">
        <f t="shared" ref="BR552" si="775">BQ552</f>
        <v xml:space="preserve"> </v>
      </c>
      <c r="BS552" s="1135"/>
      <c r="BT552" s="1135"/>
      <c r="BU552" s="1135"/>
      <c r="BV552" s="1135"/>
      <c r="BW552" s="15"/>
      <c r="BX552" s="1146"/>
      <c r="BY552" s="1146"/>
      <c r="BZ552" s="1146"/>
      <c r="CA552" s="1146"/>
      <c r="CB552" s="1146"/>
      <c r="CC552" s="1148"/>
      <c r="CD552" s="1148"/>
      <c r="CE552" s="1148"/>
      <c r="CF552" s="1149"/>
      <c r="CG552" s="1148"/>
      <c r="CH552" s="1148"/>
      <c r="CI552" s="1148"/>
      <c r="CJ552" s="1148"/>
      <c r="CK552" s="1156"/>
      <c r="CL552" s="1148"/>
      <c r="CM552" s="1148"/>
      <c r="CN552" s="1148"/>
      <c r="CO552" s="1152"/>
      <c r="CP552" s="1152"/>
      <c r="CQ552" s="1153"/>
      <c r="CR552" s="1152"/>
      <c r="CS552" s="1152"/>
      <c r="CT552" s="1152"/>
      <c r="CU552" s="632"/>
      <c r="CV552" s="277"/>
      <c r="CW552" s="244"/>
      <c r="CX552" s="630"/>
      <c r="CY552" s="644" t="str">
        <f>IF(Portada!$A$1="www.fly-logics.com","SIC",0)</f>
        <v>SIC</v>
      </c>
      <c r="CZ552" s="634"/>
      <c r="DA552" s="634"/>
      <c r="DB552" s="634"/>
      <c r="DC552" s="635"/>
      <c r="DD552" s="1136" t="str">
        <f>IF(SUMIFS(Bitácora!$Z$5:$Z$1036129,Bitácora!$D$5:$D$1036129,DB531,Bitácora!$AN$5:$AN$1036129,DR531,Bitácora!$E$5:$E$1036129,DH531)=0," ",SUMIFS(Bitácora!$Z$5:$Z$1036129,Bitácora!$D$5:$D$1036129,DB531,Bitácora!$AN$5:$AN$1036129,DR531,Bitácora!$E$5:$E$1036129,DH531))</f>
        <v xml:space="preserve"> </v>
      </c>
      <c r="DE552" s="1137" t="str">
        <f t="shared" ref="DE552" si="776">DD552</f>
        <v xml:space="preserve"> </v>
      </c>
      <c r="DF552" s="1137"/>
      <c r="DG552" s="1137"/>
      <c r="DH552" s="1137"/>
      <c r="DI552" s="1137"/>
      <c r="DJ552" s="625"/>
      <c r="DK552" s="633" t="str">
        <f>IF(Portada!$A$1="www.fly-logics.com","NOCHE",0)</f>
        <v>NOCHE</v>
      </c>
      <c r="DL552" s="634"/>
      <c r="DM552" s="634"/>
      <c r="DN552" s="634"/>
      <c r="DO552" s="635"/>
      <c r="DP552" s="1134" t="str">
        <f>IF(SUMIFS(Bitácora!$AF$5:$AF$1036129,Bitácora!$D$5:$D$1036129,DB531,Bitácora!$AN$5:$AN$1036129,DR531,Bitácora!$E$5:$E$1036129,DH531)=0," ",SUMIFS(Bitácora!$AF$5:$AF$1036129,Bitácora!$D$5:$D$1036129,DB531,Bitácora!$AN$5:$AN$1036129,DR531,Bitácora!$E$5:$E$1036129,DH531))</f>
        <v xml:space="preserve"> </v>
      </c>
      <c r="DQ552" s="1135" t="str">
        <f t="shared" ref="DQ552" si="777">DP552</f>
        <v xml:space="preserve"> </v>
      </c>
      <c r="DR552" s="1135"/>
      <c r="DS552" s="1135"/>
      <c r="DT552" s="1135"/>
      <c r="DU552" s="1135"/>
      <c r="DV552" s="15"/>
      <c r="DW552" s="1146"/>
      <c r="DX552" s="1146"/>
      <c r="DY552" s="1146"/>
      <c r="DZ552" s="1146"/>
      <c r="EA552" s="1146"/>
      <c r="EB552" s="1148"/>
      <c r="EC552" s="1148"/>
      <c r="ED552" s="1148"/>
      <c r="EE552" s="1149"/>
      <c r="EF552" s="1148"/>
      <c r="EG552" s="1148"/>
      <c r="EH552" s="1148"/>
      <c r="EI552" s="1148"/>
      <c r="EJ552" s="1156"/>
      <c r="EK552" s="1148"/>
      <c r="EL552" s="1148"/>
      <c r="EM552" s="1148"/>
      <c r="EN552" s="1152"/>
      <c r="EO552" s="1152"/>
      <c r="EP552" s="1153"/>
      <c r="EQ552" s="1152"/>
      <c r="ER552" s="1152"/>
      <c r="ES552" s="1152"/>
      <c r="ET552" s="632"/>
      <c r="EU552" s="630"/>
      <c r="EV552" s="644" t="str">
        <f>IF(Portada!$A$1="www.fly-logics.com","SIC",0)</f>
        <v>SIC</v>
      </c>
      <c r="EW552" s="634"/>
      <c r="EX552" s="634"/>
      <c r="EY552" s="634"/>
      <c r="EZ552" s="635"/>
      <c r="FA552" s="1136" t="str">
        <f>IF(SUMIFS(Bitácora!$Z$5:$Z$1036129,Bitácora!$D$5:$D$1036129,EY531,Bitácora!$AN$5:$AN$1036129,FO531,Bitácora!$E$5:$E$1036129,FE531)=0," ",SUMIFS(Bitácora!$Z$5:$Z$1036129,Bitácora!$D$5:$D$1036129,EY531,Bitácora!$AN$5:$AN$1036129,FO531,Bitácora!$E$5:$E$1036129,FE531))</f>
        <v xml:space="preserve"> </v>
      </c>
      <c r="FB552" s="1137" t="str">
        <f t="shared" ref="FB552" si="778">FA552</f>
        <v xml:space="preserve"> </v>
      </c>
      <c r="FC552" s="1137"/>
      <c r="FD552" s="1137"/>
      <c r="FE552" s="1137"/>
      <c r="FF552" s="1137"/>
      <c r="FG552" s="625"/>
      <c r="FH552" s="633" t="str">
        <f>IF(Portada!$A$1="www.fly-logics.com","NOCHE",0)</f>
        <v>NOCHE</v>
      </c>
      <c r="FI552" s="634"/>
      <c r="FJ552" s="634"/>
      <c r="FK552" s="634"/>
      <c r="FL552" s="635"/>
      <c r="FM552" s="1134" t="str">
        <f>IF(SUMIFS(Bitácora!$AF$5:$AF$1036129,Bitácora!$D$5:$D$1036129,EY531,Bitácora!$AN$5:$AN$1036129,FO531,Bitácora!$E$5:$E$1036129,FE531)=0," ",SUMIFS(Bitácora!$AF$5:$AF$1036129,Bitácora!$D$5:$D$1036129,EY531,Bitácora!$AN$5:$AN$1036129,FO531,Bitácora!$E$5:$E$1036129,FE531))</f>
        <v xml:space="preserve"> </v>
      </c>
      <c r="FN552" s="1135" t="str">
        <f t="shared" ref="FN552" si="779">FM552</f>
        <v xml:space="preserve"> </v>
      </c>
      <c r="FO552" s="1135"/>
      <c r="FP552" s="1135"/>
      <c r="FQ552" s="1135"/>
      <c r="FR552" s="1135"/>
      <c r="FS552" s="15"/>
      <c r="FT552" s="1146"/>
      <c r="FU552" s="1146"/>
      <c r="FV552" s="1146"/>
      <c r="FW552" s="1146"/>
      <c r="FX552" s="1146"/>
      <c r="FY552" s="1148"/>
      <c r="FZ552" s="1148"/>
      <c r="GA552" s="1148"/>
      <c r="GB552" s="1149"/>
      <c r="GC552" s="1148"/>
      <c r="GD552" s="1148"/>
      <c r="GE552" s="1148"/>
      <c r="GF552" s="1148"/>
      <c r="GG552" s="1156"/>
      <c r="GH552" s="1148"/>
      <c r="GI552" s="1148"/>
      <c r="GJ552" s="1148"/>
      <c r="GK552" s="1152"/>
      <c r="GL552" s="1152"/>
      <c r="GM552" s="1153"/>
      <c r="GN552" s="1152"/>
      <c r="GO552" s="1152"/>
      <c r="GP552" s="1152"/>
      <c r="GQ552" s="632"/>
      <c r="GR552" s="6"/>
    </row>
    <row r="553" spans="1:200" ht="8.85" customHeight="1" x14ac:dyDescent="0.25">
      <c r="A553" s="244"/>
      <c r="B553" s="630"/>
      <c r="C553" s="634"/>
      <c r="D553" s="634"/>
      <c r="E553" s="634"/>
      <c r="F553" s="634"/>
      <c r="G553" s="635"/>
      <c r="H553" s="1136"/>
      <c r="I553" s="1137"/>
      <c r="J553" s="1137"/>
      <c r="K553" s="1137"/>
      <c r="L553" s="1137"/>
      <c r="M553" s="1137"/>
      <c r="N553" s="625"/>
      <c r="O553" s="634"/>
      <c r="P553" s="634"/>
      <c r="Q553" s="634"/>
      <c r="R553" s="634"/>
      <c r="S553" s="635"/>
      <c r="T553" s="1134"/>
      <c r="U553" s="1135"/>
      <c r="V553" s="1135"/>
      <c r="W553" s="1135"/>
      <c r="X553" s="1135"/>
      <c r="Y553" s="1135"/>
      <c r="Z553" s="15"/>
      <c r="AA553" s="613" t="str">
        <f>IF(Portada!$A$1="www.fly-logics.com","JUL",0)</f>
        <v>JUL</v>
      </c>
      <c r="AB553" s="614"/>
      <c r="AC553" s="614"/>
      <c r="AD553" s="614"/>
      <c r="AE553" s="614"/>
      <c r="AF553" s="605" t="str">
        <f>IF(SUMIFS(Bitácora!$Y$5:$Y$1036129,Bitácora!$D$5:$D$1036129,F531,Bitácora!$AN$5:$AN$1036129,V531,Bitácora!$E$5:$E$1036129,L531,Bitácora!$AM$5:$AM$1036129,AA553)=0," ",SUMIFS(Bitácora!$Y$5:$Y$1036129,Bitácora!$D$5:$D$1036129,F531,Bitácora!$AN$5:$AN$1036129,V531,Bitácora!$E$5:$E$1036129,L531,Bitácora!$AM$5:$AM$1036129,AA553))</f>
        <v xml:space="preserve"> </v>
      </c>
      <c r="AG553" s="615"/>
      <c r="AH553" s="615"/>
      <c r="AI553" s="615"/>
      <c r="AJ553" s="639" t="str">
        <f>IF(SUMIFS(Bitácora!$Z$5:$Z$1036129,Bitácora!$D$5:$D$1036129,F531,Bitácora!$AN$5:$AN$1036129,V531,Bitácora!$E$5:$E$1036129,L531,Bitácora!$AM$5:$AM$1036129,AA553)=0," ",SUMIFS(Bitácora!$Z$5:$Z$1036129,Bitácora!$D$5:$D$1036129,F531,Bitácora!$AN$5:$AN$1036129,V531,Bitácora!$E$5:$E$1036129,L531,Bitácora!$AM$5:$AM$1036129,AA553))</f>
        <v xml:space="preserve"> </v>
      </c>
      <c r="AK553" s="640"/>
      <c r="AL553" s="640"/>
      <c r="AM553" s="640"/>
      <c r="AN553" s="605" t="str">
        <f>IF(SUMIFS(Bitácora!$AA$5:$AA$1036129,Bitácora!$D$5:$D$1036129,F531,Bitácora!$AN$5:$AN$1036129,V531,Bitácora!$E$5:$E$1036129,L531,Bitácora!$AM$5:$AM$1036129,AA553)=0," ",SUMIFS(Bitácora!$AA$5:$AA$1036129,Bitácora!$D$5:$D$1036129,F531,Bitácora!$AN$5:$AN$1036129,V531,Bitácora!$E$5:$E$1036129,L531,Bitácora!$AM$5:$AM$1036129,AA553))</f>
        <v xml:space="preserve"> </v>
      </c>
      <c r="AO553" s="615"/>
      <c r="AP553" s="615"/>
      <c r="AQ553" s="615"/>
      <c r="AR553" s="606" t="str">
        <f>IF(SUMIFS(Bitácora!$AE$5:$AE$1036129,Bitácora!$D$5:$D$1036129,F531,Bitácora!$AN$5:$AN$1036129,V531,Bitácora!$E$5:$E$1036129,L531,Bitácora!$AM$5:$AM$1036129,AA553)=0," ",SUMIFS(Bitácora!$AC$5:$AC$1036129,Bitácora!$D$5:$D$1036129,F531,Bitácora!$AN$5:$AN$1036129,V531,Bitácora!$E$5:$E$1036129,L531,Bitácora!$AM$5:$AM$1036129,AA553))</f>
        <v xml:space="preserve"> </v>
      </c>
      <c r="AS553" s="606"/>
      <c r="AT553" s="606"/>
      <c r="AU553" s="645" t="str">
        <f>IF(SUMIFS(Bitácora!$AF$5:$AF$1036129,Bitácora!$D$5:$D$1036129,F531,Bitácora!$AN$5:$AN$1036129,V531,Bitácora!$E$5:$E$1036129,L531,Bitácora!$AM$5:$AM$1036129,AA553)=0," ",SUMIFS(Bitácora!$AF$5:$AF$1036129,Bitácora!$D$5:$D$1036129,F531,Bitácora!$AN$5:$AN$1036129,V531,Bitácora!$E$5:$E$1036129,L531,Bitácora!$AM$5:$AM$1036129,AA553))</f>
        <v xml:space="preserve"> </v>
      </c>
      <c r="AV553" s="646"/>
      <c r="AW553" s="646"/>
      <c r="AX553" s="632"/>
      <c r="AY553" s="630"/>
      <c r="AZ553" s="634"/>
      <c r="BA553" s="634"/>
      <c r="BB553" s="634"/>
      <c r="BC553" s="634"/>
      <c r="BD553" s="635"/>
      <c r="BE553" s="1136"/>
      <c r="BF553" s="1137"/>
      <c r="BG553" s="1137"/>
      <c r="BH553" s="1137"/>
      <c r="BI553" s="1137"/>
      <c r="BJ553" s="1137"/>
      <c r="BK553" s="625"/>
      <c r="BL553" s="634"/>
      <c r="BM553" s="634"/>
      <c r="BN553" s="634"/>
      <c r="BO553" s="634"/>
      <c r="BP553" s="635"/>
      <c r="BQ553" s="1134"/>
      <c r="BR553" s="1135"/>
      <c r="BS553" s="1135"/>
      <c r="BT553" s="1135"/>
      <c r="BU553" s="1135"/>
      <c r="BV553" s="1135"/>
      <c r="BW553" s="15"/>
      <c r="BX553" s="613" t="str">
        <f>IF(Portada!$A$1="www.fly-logics.com","JUL",0)</f>
        <v>JUL</v>
      </c>
      <c r="BY553" s="614"/>
      <c r="BZ553" s="614"/>
      <c r="CA553" s="614"/>
      <c r="CB553" s="614"/>
      <c r="CC553" s="605" t="str">
        <f>IF(SUMIFS(Bitácora!$Y$5:$Y$1036129,Bitácora!$D$5:$D$1036129,BC531,Bitácora!$AN$5:$AN$1036129,BS531,Bitácora!$E$5:$E$1036129,BI531,Bitácora!$AM$5:$AM$1036129,BX553)=0," ",SUMIFS(Bitácora!$Y$5:$Y$1036129,Bitácora!$D$5:$D$1036129,BC531,Bitácora!$AN$5:$AN$1036129,BS531,Bitácora!$E$5:$E$1036129,BI531,Bitácora!$AM$5:$AM$1036129,BX553))</f>
        <v xml:space="preserve"> </v>
      </c>
      <c r="CD553" s="615"/>
      <c r="CE553" s="615"/>
      <c r="CF553" s="615"/>
      <c r="CG553" s="639" t="str">
        <f>IF(SUMIFS(Bitácora!$Z$5:$Z$1036129,Bitácora!$D$5:$D$1036129,BC531,Bitácora!$AN$5:$AN$1036129,BS531,Bitácora!$E$5:$E$1036129,BI531,Bitácora!$AM$5:$AM$1036129,BX553)=0," ",SUMIFS(Bitácora!$Z$5:$Z$1036129,Bitácora!$D$5:$D$1036129,BC531,Bitácora!$AN$5:$AN$1036129,BS531,Bitácora!$E$5:$E$1036129,BI531,Bitácora!$AM$5:$AM$1036129,BX553))</f>
        <v xml:space="preserve"> </v>
      </c>
      <c r="CH553" s="640"/>
      <c r="CI553" s="640"/>
      <c r="CJ553" s="640"/>
      <c r="CK553" s="605" t="str">
        <f>IF(SUMIFS(Bitácora!$AA$5:$AA$1036129,Bitácora!$D$5:$D$1036129,BC531,Bitácora!$AN$5:$AN$1036129,BS531,Bitácora!$E$5:$E$1036129,BI531,Bitácora!$AM$5:$AM$1036129,BX553)=0," ",SUMIFS(Bitácora!$AA$5:$AA$1036129,Bitácora!$D$5:$D$1036129,BC531,Bitácora!$AN$5:$AN$1036129,BS531,Bitácora!$E$5:$E$1036129,BI531,Bitácora!$AM$5:$AM$1036129,BX553))</f>
        <v xml:space="preserve"> </v>
      </c>
      <c r="CL553" s="615"/>
      <c r="CM553" s="615"/>
      <c r="CN553" s="615"/>
      <c r="CO553" s="606" t="str">
        <f>IF(SUMIFS(Bitácora!$AE$5:$AE$1036129,Bitácora!$D$5:$D$1036129,BC531,Bitácora!$AN$5:$AN$1036129,BS531,Bitácora!$E$5:$E$1036129,BI531,Bitácora!$AM$5:$AM$1036129,BX553)=0," ",SUMIFS(Bitácora!$AC$5:$AC$1036129,Bitácora!$D$5:$D$1036129,BC531,Bitácora!$AN$5:$AN$1036129,BS531,Bitácora!$E$5:$E$1036129,BI531,Bitácora!$AM$5:$AM$1036129,BX553))</f>
        <v xml:space="preserve"> </v>
      </c>
      <c r="CP553" s="606"/>
      <c r="CQ553" s="606"/>
      <c r="CR553" s="645" t="str">
        <f>IF(SUMIFS(Bitácora!$AF$5:$AF$1036129,Bitácora!$D$5:$D$1036129,BC531,Bitácora!$AN$5:$AN$1036129,BS531,Bitácora!$E$5:$E$1036129,BI531,Bitácora!$AM$5:$AM$1036129,BX553)=0," ",SUMIFS(Bitácora!$AF$5:$AF$1036129,Bitácora!$D$5:$D$1036129,BC531,Bitácora!$AN$5:$AN$1036129,BS531,Bitácora!$E$5:$E$1036129,BI531,Bitácora!$AM$5:$AM$1036129,BX553))</f>
        <v xml:space="preserve"> </v>
      </c>
      <c r="CS553" s="646"/>
      <c r="CT553" s="646"/>
      <c r="CU553" s="632"/>
      <c r="CV553" s="276"/>
      <c r="CW553" s="244"/>
      <c r="CX553" s="630"/>
      <c r="CY553" s="634"/>
      <c r="CZ553" s="634"/>
      <c r="DA553" s="634"/>
      <c r="DB553" s="634"/>
      <c r="DC553" s="635"/>
      <c r="DD553" s="1136"/>
      <c r="DE553" s="1137"/>
      <c r="DF553" s="1137"/>
      <c r="DG553" s="1137"/>
      <c r="DH553" s="1137"/>
      <c r="DI553" s="1137"/>
      <c r="DJ553" s="625"/>
      <c r="DK553" s="634"/>
      <c r="DL553" s="634"/>
      <c r="DM553" s="634"/>
      <c r="DN553" s="634"/>
      <c r="DO553" s="635"/>
      <c r="DP553" s="1134"/>
      <c r="DQ553" s="1135"/>
      <c r="DR553" s="1135"/>
      <c r="DS553" s="1135"/>
      <c r="DT553" s="1135"/>
      <c r="DU553" s="1135"/>
      <c r="DV553" s="15"/>
      <c r="DW553" s="613" t="str">
        <f>IF(Portada!$A$1="www.fly-logics.com","JUL",0)</f>
        <v>JUL</v>
      </c>
      <c r="DX553" s="614"/>
      <c r="DY553" s="614"/>
      <c r="DZ553" s="614"/>
      <c r="EA553" s="614"/>
      <c r="EB553" s="605" t="str">
        <f>IF(SUMIFS(Bitácora!$Y$5:$Y$1036129,Bitácora!$D$5:$D$1036129,DB531,Bitácora!$AN$5:$AN$1036129,DR531,Bitácora!$E$5:$E$1036129,DH531,Bitácora!$AM$5:$AM$1036129,DW553)=0," ",SUMIFS(Bitácora!$Y$5:$Y$1036129,Bitácora!$D$5:$D$1036129,DB531,Bitácora!$AN$5:$AN$1036129,DR531,Bitácora!$E$5:$E$1036129,DH531,Bitácora!$AM$5:$AM$1036129,DW553))</f>
        <v xml:space="preserve"> </v>
      </c>
      <c r="EC553" s="615"/>
      <c r="ED553" s="615"/>
      <c r="EE553" s="615"/>
      <c r="EF553" s="639" t="str">
        <f>IF(SUMIFS(Bitácora!$Z$5:$Z$1036129,Bitácora!$D$5:$D$1036129,DB531,Bitácora!$AN$5:$AN$1036129,DR531,Bitácora!$E$5:$E$1036129,DH531,Bitácora!$AM$5:$AM$1036129,DW553)=0," ",SUMIFS(Bitácora!$Z$5:$Z$1036129,Bitácora!$D$5:$D$1036129,DB531,Bitácora!$AN$5:$AN$1036129,DR531,Bitácora!$E$5:$E$1036129,DH531,Bitácora!$AM$5:$AM$1036129,DW553))</f>
        <v xml:space="preserve"> </v>
      </c>
      <c r="EG553" s="640"/>
      <c r="EH553" s="640"/>
      <c r="EI553" s="640"/>
      <c r="EJ553" s="605" t="str">
        <f>IF(SUMIFS(Bitácora!$AA$5:$AA$1036129,Bitácora!$D$5:$D$1036129,DB531,Bitácora!$AN$5:$AN$1036129,DR531,Bitácora!$E$5:$E$1036129,DH531,Bitácora!$AM$5:$AM$1036129,DW553)=0," ",SUMIFS(Bitácora!$AA$5:$AA$1036129,Bitácora!$D$5:$D$1036129,DB531,Bitácora!$AN$5:$AN$1036129,DR531,Bitácora!$E$5:$E$1036129,DH531,Bitácora!$AM$5:$AM$1036129,DW553))</f>
        <v xml:space="preserve"> </v>
      </c>
      <c r="EK553" s="615"/>
      <c r="EL553" s="615"/>
      <c r="EM553" s="615"/>
      <c r="EN553" s="606" t="str">
        <f>IF(SUMIFS(Bitácora!$AE$5:$AE$1036129,Bitácora!$D$5:$D$1036129,DB531,Bitácora!$AN$5:$AN$1036129,DR531,Bitácora!$E$5:$E$1036129,DH531,Bitácora!$AM$5:$AM$1036129,DW553)=0," ",SUMIFS(Bitácora!$AC$5:$AC$1036129,Bitácora!$D$5:$D$1036129,DB531,Bitácora!$AN$5:$AN$1036129,DR531,Bitácora!$E$5:$E$1036129,DH531,Bitácora!$AM$5:$AM$1036129,DW553))</f>
        <v xml:space="preserve"> </v>
      </c>
      <c r="EO553" s="606"/>
      <c r="EP553" s="606"/>
      <c r="EQ553" s="645" t="str">
        <f>IF(SUMIFS(Bitácora!$AF$5:$AF$1036129,Bitácora!$D$5:$D$1036129,DB531,Bitácora!$AN$5:$AN$1036129,DR531,Bitácora!$E$5:$E$1036129,DH531,Bitácora!$AM$5:$AM$1036129,DW553)=0," ",SUMIFS(Bitácora!$AF$5:$AF$1036129,Bitácora!$D$5:$D$1036129,DB531,Bitácora!$AN$5:$AN$1036129,DR531,Bitácora!$E$5:$E$1036129,DH531,Bitácora!$AM$5:$AM$1036129,DW553))</f>
        <v xml:space="preserve"> </v>
      </c>
      <c r="ER553" s="646"/>
      <c r="ES553" s="646"/>
      <c r="ET553" s="632"/>
      <c r="EU553" s="630"/>
      <c r="EV553" s="634"/>
      <c r="EW553" s="634"/>
      <c r="EX553" s="634"/>
      <c r="EY553" s="634"/>
      <c r="EZ553" s="635"/>
      <c r="FA553" s="1136"/>
      <c r="FB553" s="1137"/>
      <c r="FC553" s="1137"/>
      <c r="FD553" s="1137"/>
      <c r="FE553" s="1137"/>
      <c r="FF553" s="1137"/>
      <c r="FG553" s="625"/>
      <c r="FH553" s="634"/>
      <c r="FI553" s="634"/>
      <c r="FJ553" s="634"/>
      <c r="FK553" s="634"/>
      <c r="FL553" s="635"/>
      <c r="FM553" s="1134"/>
      <c r="FN553" s="1135"/>
      <c r="FO553" s="1135"/>
      <c r="FP553" s="1135"/>
      <c r="FQ553" s="1135"/>
      <c r="FR553" s="1135"/>
      <c r="FS553" s="15"/>
      <c r="FT553" s="613" t="str">
        <f>IF(Portada!$A$1="www.fly-logics.com","JUL",0)</f>
        <v>JUL</v>
      </c>
      <c r="FU553" s="614"/>
      <c r="FV553" s="614"/>
      <c r="FW553" s="614"/>
      <c r="FX553" s="614"/>
      <c r="FY553" s="605" t="str">
        <f>IF(SUMIFS(Bitácora!$Y$5:$Y$1036129,Bitácora!$D$5:$D$1036129,EY531,Bitácora!$AN$5:$AN$1036129,FO531,Bitácora!$E$5:$E$1036129,FE531,Bitácora!$AM$5:$AM$1036129,FT553)=0," ",SUMIFS(Bitácora!$Y$5:$Y$1036129,Bitácora!$D$5:$D$1036129,EY531,Bitácora!$AN$5:$AN$1036129,FO531,Bitácora!$E$5:$E$1036129,FE531,Bitácora!$AM$5:$AM$1036129,FT553))</f>
        <v xml:space="preserve"> </v>
      </c>
      <c r="FZ553" s="615"/>
      <c r="GA553" s="615"/>
      <c r="GB553" s="615"/>
      <c r="GC553" s="639" t="str">
        <f>IF(SUMIFS(Bitácora!$Z$5:$Z$1036129,Bitácora!$D$5:$D$1036129,EY531,Bitácora!$AN$5:$AN$1036129,FO531,Bitácora!$E$5:$E$1036129,FE531,Bitácora!$AM$5:$AM$1036129,FT553)=0," ",SUMIFS(Bitácora!$Z$5:$Z$1036129,Bitácora!$D$5:$D$1036129,EY531,Bitácora!$AN$5:$AN$1036129,FO531,Bitácora!$E$5:$E$1036129,FE531,Bitácora!$AM$5:$AM$1036129,FT553))</f>
        <v xml:space="preserve"> </v>
      </c>
      <c r="GD553" s="640"/>
      <c r="GE553" s="640"/>
      <c r="GF553" s="640"/>
      <c r="GG553" s="605" t="str">
        <f>IF(SUMIFS(Bitácora!$AA$5:$AA$1036129,Bitácora!$D$5:$D$1036129,EY531,Bitácora!$AN$5:$AN$1036129,FO531,Bitácora!$E$5:$E$1036129,FE531,Bitácora!$AM$5:$AM$1036129,FT553)=0," ",SUMIFS(Bitácora!$AA$5:$AA$1036129,Bitácora!$D$5:$D$1036129,EY531,Bitácora!$AN$5:$AN$1036129,FO531,Bitácora!$E$5:$E$1036129,FE531,Bitácora!$AM$5:$AM$1036129,FT553))</f>
        <v xml:space="preserve"> </v>
      </c>
      <c r="GH553" s="615"/>
      <c r="GI553" s="615"/>
      <c r="GJ553" s="615"/>
      <c r="GK553" s="606" t="str">
        <f>IF(SUMIFS(Bitácora!$AE$5:$AE$1036129,Bitácora!$D$5:$D$1036129,EY531,Bitácora!$AN$5:$AN$1036129,FO531,Bitácora!$E$5:$E$1036129,FE531,Bitácora!$AM$5:$AM$1036129,FT553)=0," ",SUMIFS(Bitácora!$AC$5:$AC$1036129,Bitácora!$D$5:$D$1036129,EY531,Bitácora!$AN$5:$AN$1036129,FO531,Bitácora!$E$5:$E$1036129,FE531,Bitácora!$AM$5:$AM$1036129,FT553))</f>
        <v xml:space="preserve"> </v>
      </c>
      <c r="GL553" s="606"/>
      <c r="GM553" s="606"/>
      <c r="GN553" s="645" t="str">
        <f>IF(SUMIFS(Bitácora!$AF$5:$AF$1036129,Bitácora!$D$5:$D$1036129,EY531,Bitácora!$AN$5:$AN$1036129,FO531,Bitácora!$E$5:$E$1036129,FE531,Bitácora!$AM$5:$AM$1036129,FT553)=0," ",SUMIFS(Bitácora!$AF$5:$AF$1036129,Bitácora!$D$5:$D$1036129,EY531,Bitácora!$AN$5:$AN$1036129,FO531,Bitácora!$E$5:$E$1036129,FE531,Bitácora!$AM$5:$AM$1036129,FT553))</f>
        <v xml:space="preserve"> </v>
      </c>
      <c r="GO553" s="646"/>
      <c r="GP553" s="646"/>
      <c r="GQ553" s="632"/>
      <c r="GR553" s="6"/>
    </row>
    <row r="554" spans="1:200" ht="3" customHeight="1" x14ac:dyDescent="0.25">
      <c r="A554" s="244"/>
      <c r="B554" s="630"/>
      <c r="C554" s="625"/>
      <c r="D554" s="625"/>
      <c r="E554" s="625"/>
      <c r="F554" s="625"/>
      <c r="G554" s="625"/>
      <c r="H554" s="625"/>
      <c r="I554" s="625"/>
      <c r="J554" s="625"/>
      <c r="K554" s="625"/>
      <c r="L554" s="625"/>
      <c r="M554" s="625"/>
      <c r="N554" s="625"/>
      <c r="O554" s="625"/>
      <c r="P554" s="625"/>
      <c r="Q554" s="625"/>
      <c r="R554" s="625"/>
      <c r="S554" s="625"/>
      <c r="T554" s="625"/>
      <c r="U554" s="625"/>
      <c r="V554" s="625"/>
      <c r="W554" s="625"/>
      <c r="X554" s="625"/>
      <c r="Y554" s="625"/>
      <c r="Z554" s="15"/>
      <c r="AA554" s="614"/>
      <c r="AB554" s="614"/>
      <c r="AC554" s="614"/>
      <c r="AD554" s="614"/>
      <c r="AE554" s="614"/>
      <c r="AF554" s="615"/>
      <c r="AG554" s="616"/>
      <c r="AH554" s="616"/>
      <c r="AI554" s="615"/>
      <c r="AJ554" s="615"/>
      <c r="AK554" s="616"/>
      <c r="AL554" s="616"/>
      <c r="AM554" s="615"/>
      <c r="AN554" s="615"/>
      <c r="AO554" s="616"/>
      <c r="AP554" s="616"/>
      <c r="AQ554" s="615"/>
      <c r="AR554" s="606"/>
      <c r="AS554" s="606"/>
      <c r="AT554" s="606"/>
      <c r="AU554" s="617"/>
      <c r="AV554" s="618"/>
      <c r="AW554" s="617"/>
      <c r="AX554" s="632"/>
      <c r="AY554" s="630"/>
      <c r="AZ554" s="625"/>
      <c r="BA554" s="625"/>
      <c r="BB554" s="625"/>
      <c r="BC554" s="625"/>
      <c r="BD554" s="625"/>
      <c r="BE554" s="625"/>
      <c r="BF554" s="625"/>
      <c r="BG554" s="625"/>
      <c r="BH554" s="625"/>
      <c r="BI554" s="625"/>
      <c r="BJ554" s="625"/>
      <c r="BK554" s="625"/>
      <c r="BL554" s="625"/>
      <c r="BM554" s="625"/>
      <c r="BN554" s="625"/>
      <c r="BO554" s="625"/>
      <c r="BP554" s="625"/>
      <c r="BQ554" s="625"/>
      <c r="BR554" s="625"/>
      <c r="BS554" s="625"/>
      <c r="BT554" s="625"/>
      <c r="BU554" s="625"/>
      <c r="BV554" s="625"/>
      <c r="BW554" s="15"/>
      <c r="BX554" s="614"/>
      <c r="BY554" s="614"/>
      <c r="BZ554" s="614"/>
      <c r="CA554" s="614"/>
      <c r="CB554" s="614"/>
      <c r="CC554" s="615"/>
      <c r="CD554" s="616"/>
      <c r="CE554" s="616"/>
      <c r="CF554" s="615"/>
      <c r="CG554" s="615"/>
      <c r="CH554" s="616"/>
      <c r="CI554" s="616"/>
      <c r="CJ554" s="615"/>
      <c r="CK554" s="615"/>
      <c r="CL554" s="616"/>
      <c r="CM554" s="616"/>
      <c r="CN554" s="615"/>
      <c r="CO554" s="606"/>
      <c r="CP554" s="606"/>
      <c r="CQ554" s="606"/>
      <c r="CR554" s="617"/>
      <c r="CS554" s="618"/>
      <c r="CT554" s="617"/>
      <c r="CU554" s="632"/>
      <c r="CV554" s="276"/>
      <c r="CW554" s="244"/>
      <c r="CX554" s="630"/>
      <c r="CY554" s="625"/>
      <c r="CZ554" s="625"/>
      <c r="DA554" s="625"/>
      <c r="DB554" s="625"/>
      <c r="DC554" s="625"/>
      <c r="DD554" s="625"/>
      <c r="DE554" s="625"/>
      <c r="DF554" s="625"/>
      <c r="DG554" s="625"/>
      <c r="DH554" s="625"/>
      <c r="DI554" s="625"/>
      <c r="DJ554" s="625"/>
      <c r="DK554" s="625"/>
      <c r="DL554" s="625"/>
      <c r="DM554" s="625"/>
      <c r="DN554" s="625"/>
      <c r="DO554" s="625"/>
      <c r="DP554" s="625"/>
      <c r="DQ554" s="625"/>
      <c r="DR554" s="625"/>
      <c r="DS554" s="625"/>
      <c r="DT554" s="625"/>
      <c r="DU554" s="625"/>
      <c r="DV554" s="15"/>
      <c r="DW554" s="614"/>
      <c r="DX554" s="614"/>
      <c r="DY554" s="614"/>
      <c r="DZ554" s="614"/>
      <c r="EA554" s="614"/>
      <c r="EB554" s="615"/>
      <c r="EC554" s="616"/>
      <c r="ED554" s="616"/>
      <c r="EE554" s="615"/>
      <c r="EF554" s="615"/>
      <c r="EG554" s="616"/>
      <c r="EH554" s="616"/>
      <c r="EI554" s="615"/>
      <c r="EJ554" s="615"/>
      <c r="EK554" s="616"/>
      <c r="EL554" s="616"/>
      <c r="EM554" s="615"/>
      <c r="EN554" s="606"/>
      <c r="EO554" s="606"/>
      <c r="EP554" s="606"/>
      <c r="EQ554" s="617"/>
      <c r="ER554" s="618"/>
      <c r="ES554" s="617"/>
      <c r="ET554" s="632"/>
      <c r="EU554" s="630"/>
      <c r="EV554" s="625"/>
      <c r="EW554" s="625"/>
      <c r="EX554" s="625"/>
      <c r="EY554" s="625"/>
      <c r="EZ554" s="625"/>
      <c r="FA554" s="625"/>
      <c r="FB554" s="625"/>
      <c r="FC554" s="625"/>
      <c r="FD554" s="625"/>
      <c r="FE554" s="625"/>
      <c r="FF554" s="625"/>
      <c r="FG554" s="625"/>
      <c r="FH554" s="625"/>
      <c r="FI554" s="625"/>
      <c r="FJ554" s="625"/>
      <c r="FK554" s="625"/>
      <c r="FL554" s="625"/>
      <c r="FM554" s="625"/>
      <c r="FN554" s="625"/>
      <c r="FO554" s="625"/>
      <c r="FP554" s="625"/>
      <c r="FQ554" s="625"/>
      <c r="FR554" s="625"/>
      <c r="FS554" s="15"/>
      <c r="FT554" s="614"/>
      <c r="FU554" s="614"/>
      <c r="FV554" s="614"/>
      <c r="FW554" s="614"/>
      <c r="FX554" s="614"/>
      <c r="FY554" s="615"/>
      <c r="FZ554" s="616"/>
      <c r="GA554" s="616"/>
      <c r="GB554" s="615"/>
      <c r="GC554" s="615"/>
      <c r="GD554" s="616"/>
      <c r="GE554" s="616"/>
      <c r="GF554" s="615"/>
      <c r="GG554" s="615"/>
      <c r="GH554" s="616"/>
      <c r="GI554" s="616"/>
      <c r="GJ554" s="615"/>
      <c r="GK554" s="606"/>
      <c r="GL554" s="606"/>
      <c r="GM554" s="606"/>
      <c r="GN554" s="617"/>
      <c r="GO554" s="618"/>
      <c r="GP554" s="617"/>
      <c r="GQ554" s="632"/>
      <c r="GR554" s="6"/>
    </row>
    <row r="555" spans="1:200" ht="10.5" customHeight="1" x14ac:dyDescent="0.25">
      <c r="A555" s="244"/>
      <c r="B555" s="630"/>
      <c r="C555" s="644" t="str">
        <f>IF(Portada!$A$1="www.fly-logics.com","Travesía",0)</f>
        <v>Travesía</v>
      </c>
      <c r="D555" s="634"/>
      <c r="E555" s="634"/>
      <c r="F555" s="634"/>
      <c r="G555" s="635"/>
      <c r="H555" s="1136" t="str">
        <f>IF(SUMIFS(Bitácora!$W$5:$W$1036129,Bitácora!$D$5:$D$1036129,F531,Bitácora!$AN$5:$AN$1036129,V531,Bitácora!$E$5:$E$1036129,L531)=0," ",SUMIFS(Bitácora!$W$5:$W$1036129,Bitácora!$D$5:$D$1036129,F531,Bitácora!$AN$5:$AN$1036129,V531,Bitácora!$E$5:$E$1036129,L531))</f>
        <v xml:space="preserve"> </v>
      </c>
      <c r="I555" s="1137" t="str">
        <f t="shared" ref="I555" si="780">H555</f>
        <v xml:space="preserve"> </v>
      </c>
      <c r="J555" s="1137"/>
      <c r="K555" s="1137"/>
      <c r="L555" s="1137"/>
      <c r="M555" s="1137"/>
      <c r="N555" s="632"/>
      <c r="O555" s="607" t="s">
        <v>85</v>
      </c>
      <c r="P555" s="607"/>
      <c r="Q555" s="607"/>
      <c r="R555" s="607"/>
      <c r="S555" s="607"/>
      <c r="T555" s="607"/>
      <c r="U555" s="607"/>
      <c r="V555" s="607"/>
      <c r="W555" s="607"/>
      <c r="X555" s="607"/>
      <c r="Y555" s="608"/>
      <c r="Z555" s="15"/>
      <c r="AA555" s="614"/>
      <c r="AB555" s="614"/>
      <c r="AC555" s="614"/>
      <c r="AD555" s="614"/>
      <c r="AE555" s="614"/>
      <c r="AF555" s="615"/>
      <c r="AG555" s="615"/>
      <c r="AH555" s="615"/>
      <c r="AI555" s="615"/>
      <c r="AJ555" s="615"/>
      <c r="AK555" s="615"/>
      <c r="AL555" s="615"/>
      <c r="AM555" s="615"/>
      <c r="AN555" s="615"/>
      <c r="AO555" s="615"/>
      <c r="AP555" s="615"/>
      <c r="AQ555" s="615"/>
      <c r="AR555" s="606"/>
      <c r="AS555" s="606"/>
      <c r="AT555" s="606"/>
      <c r="AU555" s="617"/>
      <c r="AV555" s="617"/>
      <c r="AW555" s="617"/>
      <c r="AX555" s="632"/>
      <c r="AY555" s="630"/>
      <c r="AZ555" s="644" t="str">
        <f>IF(Portada!$A$1="www.fly-logics.com","Travesía",0)</f>
        <v>Travesía</v>
      </c>
      <c r="BA555" s="634"/>
      <c r="BB555" s="634"/>
      <c r="BC555" s="634"/>
      <c r="BD555" s="635"/>
      <c r="BE555" s="1136" t="str">
        <f>IF(SUMIFS(Bitácora!$W$5:$W$1036129,Bitácora!$D$5:$D$1036129,BC531,Bitácora!$AN$5:$AN$1036129,BS531,Bitácora!$E$5:$E$1036129,BI531)=0," ",SUMIFS(Bitácora!$W$5:$W$1036129,Bitácora!$D$5:$D$1036129,BC531,Bitácora!$AN$5:$AN$1036129,BS531,Bitácora!$E$5:$E$1036129,BI531))</f>
        <v xml:space="preserve"> </v>
      </c>
      <c r="BF555" s="1137" t="str">
        <f t="shared" ref="BF555" si="781">BE555</f>
        <v xml:space="preserve"> </v>
      </c>
      <c r="BG555" s="1137"/>
      <c r="BH555" s="1137"/>
      <c r="BI555" s="1137"/>
      <c r="BJ555" s="1137"/>
      <c r="BK555" s="632"/>
      <c r="BL555" s="607" t="s">
        <v>85</v>
      </c>
      <c r="BM555" s="607"/>
      <c r="BN555" s="607"/>
      <c r="BO555" s="607"/>
      <c r="BP555" s="607"/>
      <c r="BQ555" s="607"/>
      <c r="BR555" s="607"/>
      <c r="BS555" s="607"/>
      <c r="BT555" s="607"/>
      <c r="BU555" s="607"/>
      <c r="BV555" s="608"/>
      <c r="BW555" s="15"/>
      <c r="BX555" s="614"/>
      <c r="BY555" s="614"/>
      <c r="BZ555" s="614"/>
      <c r="CA555" s="614"/>
      <c r="CB555" s="614"/>
      <c r="CC555" s="615"/>
      <c r="CD555" s="615"/>
      <c r="CE555" s="615"/>
      <c r="CF555" s="615"/>
      <c r="CG555" s="615"/>
      <c r="CH555" s="615"/>
      <c r="CI555" s="615"/>
      <c r="CJ555" s="615"/>
      <c r="CK555" s="615"/>
      <c r="CL555" s="615"/>
      <c r="CM555" s="615"/>
      <c r="CN555" s="615"/>
      <c r="CO555" s="606"/>
      <c r="CP555" s="606"/>
      <c r="CQ555" s="606"/>
      <c r="CR555" s="617"/>
      <c r="CS555" s="617"/>
      <c r="CT555" s="617"/>
      <c r="CU555" s="632"/>
      <c r="CV555" s="276"/>
      <c r="CW555" s="244"/>
      <c r="CX555" s="630"/>
      <c r="CY555" s="644" t="str">
        <f>IF(Portada!$A$1="www.fly-logics.com","Travesía",0)</f>
        <v>Travesía</v>
      </c>
      <c r="CZ555" s="634"/>
      <c r="DA555" s="634"/>
      <c r="DB555" s="634"/>
      <c r="DC555" s="635"/>
      <c r="DD555" s="1136" t="str">
        <f>IF(SUMIFS(Bitácora!$W$5:$W$1036129,Bitácora!$D$5:$D$1036129,DB531,Bitácora!$AN$5:$AN$1036129,DR531,Bitácora!$E$5:$E$1036129,DH531)=0," ",SUMIFS(Bitácora!$W$5:$W$1036129,Bitácora!$D$5:$D$1036129,DB531,Bitácora!$AN$5:$AN$1036129,DR531,Bitácora!$E$5:$E$1036129,DH531))</f>
        <v xml:space="preserve"> </v>
      </c>
      <c r="DE555" s="1137" t="str">
        <f t="shared" ref="DE555" si="782">DD555</f>
        <v xml:space="preserve"> </v>
      </c>
      <c r="DF555" s="1137"/>
      <c r="DG555" s="1137"/>
      <c r="DH555" s="1137"/>
      <c r="DI555" s="1137"/>
      <c r="DJ555" s="632"/>
      <c r="DK555" s="607" t="s">
        <v>85</v>
      </c>
      <c r="DL555" s="607"/>
      <c r="DM555" s="607"/>
      <c r="DN555" s="607"/>
      <c r="DO555" s="607"/>
      <c r="DP555" s="607"/>
      <c r="DQ555" s="607"/>
      <c r="DR555" s="607"/>
      <c r="DS555" s="607"/>
      <c r="DT555" s="607"/>
      <c r="DU555" s="608"/>
      <c r="DV555" s="15"/>
      <c r="DW555" s="614"/>
      <c r="DX555" s="614"/>
      <c r="DY555" s="614"/>
      <c r="DZ555" s="614"/>
      <c r="EA555" s="614"/>
      <c r="EB555" s="615"/>
      <c r="EC555" s="615"/>
      <c r="ED555" s="615"/>
      <c r="EE555" s="615"/>
      <c r="EF555" s="615"/>
      <c r="EG555" s="615"/>
      <c r="EH555" s="615"/>
      <c r="EI555" s="615"/>
      <c r="EJ555" s="615"/>
      <c r="EK555" s="615"/>
      <c r="EL555" s="615"/>
      <c r="EM555" s="615"/>
      <c r="EN555" s="606"/>
      <c r="EO555" s="606"/>
      <c r="EP555" s="606"/>
      <c r="EQ555" s="617"/>
      <c r="ER555" s="617"/>
      <c r="ES555" s="617"/>
      <c r="ET555" s="632"/>
      <c r="EU555" s="630"/>
      <c r="EV555" s="644" t="str">
        <f>IF(Portada!$A$1="www.fly-logics.com","Travesía",0)</f>
        <v>Travesía</v>
      </c>
      <c r="EW555" s="634"/>
      <c r="EX555" s="634"/>
      <c r="EY555" s="634"/>
      <c r="EZ555" s="635"/>
      <c r="FA555" s="1136" t="str">
        <f>IF(SUMIFS(Bitácora!$W$5:$W$1036129,Bitácora!$D$5:$D$1036129,EY531,Bitácora!$AN$5:$AN$1036129,FO531,Bitácora!$E$5:$E$1036129,FE531)=0," ",SUMIFS(Bitácora!$W$5:$W$1036129,Bitácora!$D$5:$D$1036129,EY531,Bitácora!$AN$5:$AN$1036129,FO531,Bitácora!$E$5:$E$1036129,FE531))</f>
        <v xml:space="preserve"> </v>
      </c>
      <c r="FB555" s="1137" t="str">
        <f t="shared" ref="FB555" si="783">FA555</f>
        <v xml:space="preserve"> </v>
      </c>
      <c r="FC555" s="1137"/>
      <c r="FD555" s="1137"/>
      <c r="FE555" s="1137"/>
      <c r="FF555" s="1137"/>
      <c r="FG555" s="632"/>
      <c r="FH555" s="607" t="s">
        <v>85</v>
      </c>
      <c r="FI555" s="607"/>
      <c r="FJ555" s="607"/>
      <c r="FK555" s="607"/>
      <c r="FL555" s="607"/>
      <c r="FM555" s="607"/>
      <c r="FN555" s="607"/>
      <c r="FO555" s="607"/>
      <c r="FP555" s="607"/>
      <c r="FQ555" s="607"/>
      <c r="FR555" s="608"/>
      <c r="FS555" s="15"/>
      <c r="FT555" s="614"/>
      <c r="FU555" s="614"/>
      <c r="FV555" s="614"/>
      <c r="FW555" s="614"/>
      <c r="FX555" s="614"/>
      <c r="FY555" s="615"/>
      <c r="FZ555" s="615"/>
      <c r="GA555" s="615"/>
      <c r="GB555" s="615"/>
      <c r="GC555" s="615"/>
      <c r="GD555" s="615"/>
      <c r="GE555" s="615"/>
      <c r="GF555" s="615"/>
      <c r="GG555" s="615"/>
      <c r="GH555" s="615"/>
      <c r="GI555" s="615"/>
      <c r="GJ555" s="615"/>
      <c r="GK555" s="606"/>
      <c r="GL555" s="606"/>
      <c r="GM555" s="606"/>
      <c r="GN555" s="617"/>
      <c r="GO555" s="617"/>
      <c r="GP555" s="617"/>
      <c r="GQ555" s="632"/>
      <c r="GR555" s="6"/>
    </row>
    <row r="556" spans="1:200" ht="8.85" customHeight="1" x14ac:dyDescent="0.25">
      <c r="A556" s="244"/>
      <c r="B556" s="630"/>
      <c r="C556" s="634"/>
      <c r="D556" s="634"/>
      <c r="E556" s="634"/>
      <c r="F556" s="634"/>
      <c r="G556" s="635"/>
      <c r="H556" s="1136"/>
      <c r="I556" s="1137"/>
      <c r="J556" s="1137"/>
      <c r="K556" s="1137"/>
      <c r="L556" s="1137"/>
      <c r="M556" s="1137"/>
      <c r="N556" s="632"/>
      <c r="O556" s="609"/>
      <c r="P556" s="609"/>
      <c r="Q556" s="609"/>
      <c r="R556" s="609"/>
      <c r="S556" s="609"/>
      <c r="T556" s="609"/>
      <c r="U556" s="609"/>
      <c r="V556" s="609"/>
      <c r="W556" s="609"/>
      <c r="X556" s="609"/>
      <c r="Y556" s="610"/>
      <c r="Z556" s="15"/>
      <c r="AA556" s="613" t="str">
        <f>IF(Portada!$A$1="www.fly-logics.com","AGO",0)</f>
        <v>AGO</v>
      </c>
      <c r="AB556" s="614"/>
      <c r="AC556" s="614"/>
      <c r="AD556" s="614"/>
      <c r="AE556" s="614"/>
      <c r="AF556" s="605" t="str">
        <f>IF(SUMIFS(Bitácora!$Y$5:$Y$1036129,Bitácora!$D$5:$D$1036129,F531,Bitácora!$AN$5:$AN$1036129,V531,Bitácora!$E$5:$E$1036129,L531,Bitácora!$AM$5:$AM$1036129,AA556)=0," ",SUMIFS(Bitácora!$Y$5:$Y$1036129,Bitácora!$D$5:$D$1036129,F531,Bitácora!$AN$5:$AN$1036129,V531,Bitácora!$E$5:$E$1036129,L531,Bitácora!$AM$5:$AM$1036129,AA556))</f>
        <v xml:space="preserve"> </v>
      </c>
      <c r="AG556" s="615"/>
      <c r="AH556" s="615"/>
      <c r="AI556" s="615"/>
      <c r="AJ556" s="605" t="str">
        <f>IF(SUMIFS(Bitácora!$Z$5:$Z$1036129,Bitácora!$D$5:$D$1036129,F531,Bitácora!$AN$5:$AN$1036129,V531,Bitácora!$E$5:$E$1036129,L531,Bitácora!$AM$5:$AM$1036129,AA556)=0," ",SUMIFS(Bitácora!$Z$5:$Z$1036129,Bitácora!$D$5:$D$1036129,F531,Bitácora!$AN$5:$AN$1036129,V531,Bitácora!$E$5:$E$1036129,L531,Bitácora!$AM$5:$AM$1036129,AA556))</f>
        <v xml:space="preserve"> </v>
      </c>
      <c r="AK556" s="615"/>
      <c r="AL556" s="615"/>
      <c r="AM556" s="615"/>
      <c r="AN556" s="605" t="str">
        <f>IF(SUMIFS(Bitácora!$AA$5:$AA$1036129,Bitácora!$D$5:$D$1036129,F531,Bitácora!$AN$5:$AN$1036129,V531,Bitácora!$E$5:$E$1036129,L531,Bitácora!$AM$5:$AM$1036129,AA556)=0," ",SUMIFS(Bitácora!$AA$5:$AA$1036129,Bitácora!$D$5:$D$1036129,F531,Bitácora!$AN$5:$AN$1036129,V531,Bitácora!$E$5:$E$1036129,L531,Bitácora!$AM$5:$AM$1036129,AA556))</f>
        <v xml:space="preserve"> </v>
      </c>
      <c r="AO556" s="615"/>
      <c r="AP556" s="615"/>
      <c r="AQ556" s="615"/>
      <c r="AR556" s="606" t="str">
        <f>IF(SUMIFS(Bitácora!$AE$5:$AE$1036129,Bitácora!$D$5:$D$1036129,F531,Bitácora!$AN$5:$AN$1036129,V531,Bitácora!$E$5:$E$1036129,L531,Bitácora!$AM$5:$AM$1036129,AA556)=0," ",SUMIFS(Bitácora!$AC$5:$AC$1036129,Bitácora!$D$5:$D$1036129,F531,Bitácora!$AN$5:$AN$1036129,V531,Bitácora!$E$5:$E$1036129,L531,Bitácora!$AM$5:$AM$1036129,AA556))</f>
        <v xml:space="preserve"> </v>
      </c>
      <c r="AS556" s="606"/>
      <c r="AT556" s="606"/>
      <c r="AU556" s="606" t="str">
        <f>IF(SUMIFS(Bitácora!$AF$5:$AF$1036129,Bitácora!$D$5:$D$1036129,F531,Bitácora!$AN$5:$AN$1036129,V531,Bitácora!$E$5:$E$1036129,L531,Bitácora!$AM$5:$AM$1036129,AA556)=0," ",SUMIFS(Bitácora!$AF$5:$AF$1036129,Bitácora!$D$5:$D$1036129,F531,Bitácora!$AN$5:$AN$1036129,V531,Bitácora!$E$5:$E$1036129,L531,Bitácora!$AM$5:$AM$1036129,AA556))</f>
        <v xml:space="preserve"> </v>
      </c>
      <c r="AV556" s="617"/>
      <c r="AW556" s="617"/>
      <c r="AX556" s="632"/>
      <c r="AY556" s="630"/>
      <c r="AZ556" s="634"/>
      <c r="BA556" s="634"/>
      <c r="BB556" s="634"/>
      <c r="BC556" s="634"/>
      <c r="BD556" s="635"/>
      <c r="BE556" s="1136"/>
      <c r="BF556" s="1137"/>
      <c r="BG556" s="1137"/>
      <c r="BH556" s="1137"/>
      <c r="BI556" s="1137"/>
      <c r="BJ556" s="1137"/>
      <c r="BK556" s="632"/>
      <c r="BL556" s="609"/>
      <c r="BM556" s="609"/>
      <c r="BN556" s="609"/>
      <c r="BO556" s="609"/>
      <c r="BP556" s="609"/>
      <c r="BQ556" s="609"/>
      <c r="BR556" s="609"/>
      <c r="BS556" s="609"/>
      <c r="BT556" s="609"/>
      <c r="BU556" s="609"/>
      <c r="BV556" s="610"/>
      <c r="BW556" s="15"/>
      <c r="BX556" s="613" t="str">
        <f>IF(Portada!$A$1="www.fly-logics.com","AGO",0)</f>
        <v>AGO</v>
      </c>
      <c r="BY556" s="614"/>
      <c r="BZ556" s="614"/>
      <c r="CA556" s="614"/>
      <c r="CB556" s="614"/>
      <c r="CC556" s="605" t="str">
        <f>IF(SUMIFS(Bitácora!$Y$5:$Y$1036129,Bitácora!$D$5:$D$1036129,BC531,Bitácora!$AN$5:$AN$1036129,BS531,Bitácora!$E$5:$E$1036129,BI531,Bitácora!$AM$5:$AM$1036129,BX556)=0," ",SUMIFS(Bitácora!$Y$5:$Y$1036129,Bitácora!$D$5:$D$1036129,BC531,Bitácora!$AN$5:$AN$1036129,BS531,Bitácora!$E$5:$E$1036129,BI531,Bitácora!$AM$5:$AM$1036129,BX556))</f>
        <v xml:space="preserve"> </v>
      </c>
      <c r="CD556" s="615"/>
      <c r="CE556" s="615"/>
      <c r="CF556" s="615"/>
      <c r="CG556" s="605" t="str">
        <f>IF(SUMIFS(Bitácora!$Z$5:$Z$1036129,Bitácora!$D$5:$D$1036129,BC531,Bitácora!$AN$5:$AN$1036129,BS531,Bitácora!$E$5:$E$1036129,BI531,Bitácora!$AM$5:$AM$1036129,BX556)=0," ",SUMIFS(Bitácora!$Z$5:$Z$1036129,Bitácora!$D$5:$D$1036129,BC531,Bitácora!$AN$5:$AN$1036129,BS531,Bitácora!$E$5:$E$1036129,BI531,Bitácora!$AM$5:$AM$1036129,BX556))</f>
        <v xml:space="preserve"> </v>
      </c>
      <c r="CH556" s="615"/>
      <c r="CI556" s="615"/>
      <c r="CJ556" s="615"/>
      <c r="CK556" s="605" t="str">
        <f>IF(SUMIFS(Bitácora!$AA$5:$AA$1036129,Bitácora!$D$5:$D$1036129,BC531,Bitácora!$AN$5:$AN$1036129,BS531,Bitácora!$E$5:$E$1036129,BI531,Bitácora!$AM$5:$AM$1036129,BX556)=0," ",SUMIFS(Bitácora!$AA$5:$AA$1036129,Bitácora!$D$5:$D$1036129,BC531,Bitácora!$AN$5:$AN$1036129,BS531,Bitácora!$E$5:$E$1036129,BI531,Bitácora!$AM$5:$AM$1036129,BX556))</f>
        <v xml:space="preserve"> </v>
      </c>
      <c r="CL556" s="615"/>
      <c r="CM556" s="615"/>
      <c r="CN556" s="615"/>
      <c r="CO556" s="606" t="str">
        <f>IF(SUMIFS(Bitácora!$AE$5:$AE$1036129,Bitácora!$D$5:$D$1036129,BC531,Bitácora!$AN$5:$AN$1036129,BS531,Bitácora!$E$5:$E$1036129,BI531,Bitácora!$AM$5:$AM$1036129,BX556)=0," ",SUMIFS(Bitácora!$AC$5:$AC$1036129,Bitácora!$D$5:$D$1036129,BC531,Bitácora!$AN$5:$AN$1036129,BS531,Bitácora!$E$5:$E$1036129,BI531,Bitácora!$AM$5:$AM$1036129,BX556))</f>
        <v xml:space="preserve"> </v>
      </c>
      <c r="CP556" s="606"/>
      <c r="CQ556" s="606"/>
      <c r="CR556" s="606" t="str">
        <f>IF(SUMIFS(Bitácora!$AF$5:$AF$1036129,Bitácora!$D$5:$D$1036129,BC531,Bitácora!$AN$5:$AN$1036129,BS531,Bitácora!$E$5:$E$1036129,BI531,Bitácora!$AM$5:$AM$1036129,BX556)=0," ",SUMIFS(Bitácora!$AF$5:$AF$1036129,Bitácora!$D$5:$D$1036129,BC531,Bitácora!$AN$5:$AN$1036129,BS531,Bitácora!$E$5:$E$1036129,BI531,Bitácora!$AM$5:$AM$1036129,BX556))</f>
        <v xml:space="preserve"> </v>
      </c>
      <c r="CS556" s="617"/>
      <c r="CT556" s="617"/>
      <c r="CU556" s="632"/>
      <c r="CV556" s="276"/>
      <c r="CW556" s="244"/>
      <c r="CX556" s="630"/>
      <c r="CY556" s="634"/>
      <c r="CZ556" s="634"/>
      <c r="DA556" s="634"/>
      <c r="DB556" s="634"/>
      <c r="DC556" s="635"/>
      <c r="DD556" s="1136"/>
      <c r="DE556" s="1137"/>
      <c r="DF556" s="1137"/>
      <c r="DG556" s="1137"/>
      <c r="DH556" s="1137"/>
      <c r="DI556" s="1137"/>
      <c r="DJ556" s="632"/>
      <c r="DK556" s="609"/>
      <c r="DL556" s="609"/>
      <c r="DM556" s="609"/>
      <c r="DN556" s="609"/>
      <c r="DO556" s="609"/>
      <c r="DP556" s="609"/>
      <c r="DQ556" s="609"/>
      <c r="DR556" s="609"/>
      <c r="DS556" s="609"/>
      <c r="DT556" s="609"/>
      <c r="DU556" s="610"/>
      <c r="DV556" s="15"/>
      <c r="DW556" s="613" t="str">
        <f>IF(Portada!$A$1="www.fly-logics.com","AGO",0)</f>
        <v>AGO</v>
      </c>
      <c r="DX556" s="614"/>
      <c r="DY556" s="614"/>
      <c r="DZ556" s="614"/>
      <c r="EA556" s="614"/>
      <c r="EB556" s="605" t="str">
        <f>IF(SUMIFS(Bitácora!$Y$5:$Y$1036129,Bitácora!$D$5:$D$1036129,DB531,Bitácora!$AN$5:$AN$1036129,DR531,Bitácora!$E$5:$E$1036129,DH531,Bitácora!$AM$5:$AM$1036129,DW556)=0," ",SUMIFS(Bitácora!$Y$5:$Y$1036129,Bitácora!$D$5:$D$1036129,DB531,Bitácora!$AN$5:$AN$1036129,DR531,Bitácora!$E$5:$E$1036129,DH531,Bitácora!$AM$5:$AM$1036129,DW556))</f>
        <v xml:space="preserve"> </v>
      </c>
      <c r="EC556" s="615"/>
      <c r="ED556" s="615"/>
      <c r="EE556" s="615"/>
      <c r="EF556" s="605" t="str">
        <f>IF(SUMIFS(Bitácora!$Z$5:$Z$1036129,Bitácora!$D$5:$D$1036129,DB531,Bitácora!$AN$5:$AN$1036129,DR531,Bitácora!$E$5:$E$1036129,DH531,Bitácora!$AM$5:$AM$1036129,DW556)=0," ",SUMIFS(Bitácora!$Z$5:$Z$1036129,Bitácora!$D$5:$D$1036129,DB531,Bitácora!$AN$5:$AN$1036129,DR531,Bitácora!$E$5:$E$1036129,DH531,Bitácora!$AM$5:$AM$1036129,DW556))</f>
        <v xml:space="preserve"> </v>
      </c>
      <c r="EG556" s="615"/>
      <c r="EH556" s="615"/>
      <c r="EI556" s="615"/>
      <c r="EJ556" s="605" t="str">
        <f>IF(SUMIFS(Bitácora!$AA$5:$AA$1036129,Bitácora!$D$5:$D$1036129,DB531,Bitácora!$AN$5:$AN$1036129,DR531,Bitácora!$E$5:$E$1036129,DH531,Bitácora!$AM$5:$AM$1036129,DW556)=0," ",SUMIFS(Bitácora!$AA$5:$AA$1036129,Bitácora!$D$5:$D$1036129,DB531,Bitácora!$AN$5:$AN$1036129,DR531,Bitácora!$E$5:$E$1036129,DH531,Bitácora!$AM$5:$AM$1036129,DW556))</f>
        <v xml:space="preserve"> </v>
      </c>
      <c r="EK556" s="615"/>
      <c r="EL556" s="615"/>
      <c r="EM556" s="615"/>
      <c r="EN556" s="606" t="str">
        <f>IF(SUMIFS(Bitácora!$AE$5:$AE$1036129,Bitácora!$D$5:$D$1036129,DB531,Bitácora!$AN$5:$AN$1036129,DR531,Bitácora!$E$5:$E$1036129,DH531,Bitácora!$AM$5:$AM$1036129,DW556)=0," ",SUMIFS(Bitácora!$AC$5:$AC$1036129,Bitácora!$D$5:$D$1036129,DB531,Bitácora!$AN$5:$AN$1036129,DR531,Bitácora!$E$5:$E$1036129,DH531,Bitácora!$AM$5:$AM$1036129,DW556))</f>
        <v xml:space="preserve"> </v>
      </c>
      <c r="EO556" s="606"/>
      <c r="EP556" s="606"/>
      <c r="EQ556" s="606" t="str">
        <f>IF(SUMIFS(Bitácora!$AF$5:$AF$1036129,Bitácora!$D$5:$D$1036129,DB531,Bitácora!$AN$5:$AN$1036129,DR531,Bitácora!$E$5:$E$1036129,DH531,Bitácora!$AM$5:$AM$1036129,DW556)=0," ",SUMIFS(Bitácora!$AF$5:$AF$1036129,Bitácora!$D$5:$D$1036129,DB531,Bitácora!$AN$5:$AN$1036129,DR531,Bitácora!$E$5:$E$1036129,DH531,Bitácora!$AM$5:$AM$1036129,DW556))</f>
        <v xml:space="preserve"> </v>
      </c>
      <c r="ER556" s="617"/>
      <c r="ES556" s="617"/>
      <c r="ET556" s="632"/>
      <c r="EU556" s="630"/>
      <c r="EV556" s="634"/>
      <c r="EW556" s="634"/>
      <c r="EX556" s="634"/>
      <c r="EY556" s="634"/>
      <c r="EZ556" s="635"/>
      <c r="FA556" s="1136"/>
      <c r="FB556" s="1137"/>
      <c r="FC556" s="1137"/>
      <c r="FD556" s="1137"/>
      <c r="FE556" s="1137"/>
      <c r="FF556" s="1137"/>
      <c r="FG556" s="632"/>
      <c r="FH556" s="609"/>
      <c r="FI556" s="609"/>
      <c r="FJ556" s="609"/>
      <c r="FK556" s="609"/>
      <c r="FL556" s="609"/>
      <c r="FM556" s="609"/>
      <c r="FN556" s="609"/>
      <c r="FO556" s="609"/>
      <c r="FP556" s="609"/>
      <c r="FQ556" s="609"/>
      <c r="FR556" s="610"/>
      <c r="FS556" s="15"/>
      <c r="FT556" s="613" t="str">
        <f>IF(Portada!$A$1="www.fly-logics.com","AGO",0)</f>
        <v>AGO</v>
      </c>
      <c r="FU556" s="614"/>
      <c r="FV556" s="614"/>
      <c r="FW556" s="614"/>
      <c r="FX556" s="614"/>
      <c r="FY556" s="605" t="str">
        <f>IF(SUMIFS(Bitácora!$Y$5:$Y$1036129,Bitácora!$D$5:$D$1036129,EY531,Bitácora!$AN$5:$AN$1036129,FO531,Bitácora!$E$5:$E$1036129,FE531,Bitácora!$AM$5:$AM$1036129,FT556)=0," ",SUMIFS(Bitácora!$Y$5:$Y$1036129,Bitácora!$D$5:$D$1036129,EY531,Bitácora!$AN$5:$AN$1036129,FO531,Bitácora!$E$5:$E$1036129,FE531,Bitácora!$AM$5:$AM$1036129,FT556))</f>
        <v xml:space="preserve"> </v>
      </c>
      <c r="FZ556" s="615"/>
      <c r="GA556" s="615"/>
      <c r="GB556" s="615"/>
      <c r="GC556" s="605" t="str">
        <f>IF(SUMIFS(Bitácora!$Z$5:$Z$1036129,Bitácora!$D$5:$D$1036129,EY531,Bitácora!$AN$5:$AN$1036129,FO531,Bitácora!$E$5:$E$1036129,FE531,Bitácora!$AM$5:$AM$1036129,FT556)=0," ",SUMIFS(Bitácora!$Z$5:$Z$1036129,Bitácora!$D$5:$D$1036129,EY531,Bitácora!$AN$5:$AN$1036129,FO531,Bitácora!$E$5:$E$1036129,FE531,Bitácora!$AM$5:$AM$1036129,FT556))</f>
        <v xml:space="preserve"> </v>
      </c>
      <c r="GD556" s="615"/>
      <c r="GE556" s="615"/>
      <c r="GF556" s="615"/>
      <c r="GG556" s="605" t="str">
        <f>IF(SUMIFS(Bitácora!$AA$5:$AA$1036129,Bitácora!$D$5:$D$1036129,EY531,Bitácora!$AN$5:$AN$1036129,FO531,Bitácora!$E$5:$E$1036129,FE531,Bitácora!$AM$5:$AM$1036129,FT556)=0," ",SUMIFS(Bitácora!$AA$5:$AA$1036129,Bitácora!$D$5:$D$1036129,EY531,Bitácora!$AN$5:$AN$1036129,FO531,Bitácora!$E$5:$E$1036129,FE531,Bitácora!$AM$5:$AM$1036129,FT556))</f>
        <v xml:space="preserve"> </v>
      </c>
      <c r="GH556" s="615"/>
      <c r="GI556" s="615"/>
      <c r="GJ556" s="615"/>
      <c r="GK556" s="606" t="str">
        <f>IF(SUMIFS(Bitácora!$AE$5:$AE$1036129,Bitácora!$D$5:$D$1036129,EY531,Bitácora!$AN$5:$AN$1036129,FO531,Bitácora!$E$5:$E$1036129,FE531,Bitácora!$AM$5:$AM$1036129,FT556)=0," ",SUMIFS(Bitácora!$AC$5:$AC$1036129,Bitácora!$D$5:$D$1036129,EY531,Bitácora!$AN$5:$AN$1036129,FO531,Bitácora!$E$5:$E$1036129,FE531,Bitácora!$AM$5:$AM$1036129,FT556))</f>
        <v xml:space="preserve"> </v>
      </c>
      <c r="GL556" s="606"/>
      <c r="GM556" s="606"/>
      <c r="GN556" s="606" t="str">
        <f>IF(SUMIFS(Bitácora!$AF$5:$AF$1036129,Bitácora!$D$5:$D$1036129,EY531,Bitácora!$AN$5:$AN$1036129,FO531,Bitácora!$E$5:$E$1036129,FE531,Bitácora!$AM$5:$AM$1036129,FT556)=0," ",SUMIFS(Bitácora!$AF$5:$AF$1036129,Bitácora!$D$5:$D$1036129,EY531,Bitácora!$AN$5:$AN$1036129,FO531,Bitácora!$E$5:$E$1036129,FE531,Bitácora!$AM$5:$AM$1036129,FT556))</f>
        <v xml:space="preserve"> </v>
      </c>
      <c r="GO556" s="617"/>
      <c r="GP556" s="617"/>
      <c r="GQ556" s="632"/>
      <c r="GR556" s="6"/>
    </row>
    <row r="557" spans="1:200" ht="4.5" customHeight="1" x14ac:dyDescent="0.25">
      <c r="A557" s="244"/>
      <c r="B557" s="656"/>
      <c r="C557" s="625"/>
      <c r="D557" s="625"/>
      <c r="E557" s="625"/>
      <c r="F557" s="625"/>
      <c r="G557" s="625"/>
      <c r="H557" s="625"/>
      <c r="I557" s="625"/>
      <c r="J557" s="625"/>
      <c r="K557" s="625"/>
      <c r="L557" s="625"/>
      <c r="M557" s="625"/>
      <c r="N557" s="632"/>
      <c r="O557" s="609"/>
      <c r="P557" s="609"/>
      <c r="Q557" s="609"/>
      <c r="R557" s="609"/>
      <c r="S557" s="609"/>
      <c r="T557" s="609"/>
      <c r="U557" s="609"/>
      <c r="V557" s="609"/>
      <c r="W557" s="609"/>
      <c r="X557" s="609"/>
      <c r="Y557" s="610"/>
      <c r="Z557" s="15"/>
      <c r="AA557" s="614"/>
      <c r="AB557" s="614"/>
      <c r="AC557" s="614"/>
      <c r="AD557" s="614"/>
      <c r="AE557" s="614"/>
      <c r="AF557" s="615"/>
      <c r="AG557" s="616"/>
      <c r="AH557" s="616"/>
      <c r="AI557" s="615"/>
      <c r="AJ557" s="615"/>
      <c r="AK557" s="616"/>
      <c r="AL557" s="616"/>
      <c r="AM557" s="615"/>
      <c r="AN557" s="615"/>
      <c r="AO557" s="616"/>
      <c r="AP557" s="616"/>
      <c r="AQ557" s="615"/>
      <c r="AR557" s="606"/>
      <c r="AS557" s="606"/>
      <c r="AT557" s="606"/>
      <c r="AU557" s="617"/>
      <c r="AV557" s="618"/>
      <c r="AW557" s="617"/>
      <c r="AX557" s="632"/>
      <c r="AY557" s="656"/>
      <c r="AZ557" s="625"/>
      <c r="BA557" s="625"/>
      <c r="BB557" s="625"/>
      <c r="BC557" s="625"/>
      <c r="BD557" s="625"/>
      <c r="BE557" s="625"/>
      <c r="BF557" s="625"/>
      <c r="BG557" s="625"/>
      <c r="BH557" s="625"/>
      <c r="BI557" s="625"/>
      <c r="BJ557" s="625"/>
      <c r="BK557" s="632"/>
      <c r="BL557" s="609"/>
      <c r="BM557" s="609"/>
      <c r="BN557" s="609"/>
      <c r="BO557" s="609"/>
      <c r="BP557" s="609"/>
      <c r="BQ557" s="609"/>
      <c r="BR557" s="609"/>
      <c r="BS557" s="609"/>
      <c r="BT557" s="609"/>
      <c r="BU557" s="609"/>
      <c r="BV557" s="610"/>
      <c r="BW557" s="15"/>
      <c r="BX557" s="614"/>
      <c r="BY557" s="614"/>
      <c r="BZ557" s="614"/>
      <c r="CA557" s="614"/>
      <c r="CB557" s="614"/>
      <c r="CC557" s="615"/>
      <c r="CD557" s="616"/>
      <c r="CE557" s="616"/>
      <c r="CF557" s="615"/>
      <c r="CG557" s="615"/>
      <c r="CH557" s="616"/>
      <c r="CI557" s="616"/>
      <c r="CJ557" s="615"/>
      <c r="CK557" s="615"/>
      <c r="CL557" s="616"/>
      <c r="CM557" s="616"/>
      <c r="CN557" s="615"/>
      <c r="CO557" s="606"/>
      <c r="CP557" s="606"/>
      <c r="CQ557" s="606"/>
      <c r="CR557" s="617"/>
      <c r="CS557" s="618"/>
      <c r="CT557" s="617"/>
      <c r="CU557" s="632"/>
      <c r="CV557" s="276"/>
      <c r="CW557" s="244"/>
      <c r="CX557" s="656"/>
      <c r="CY557" s="625"/>
      <c r="CZ557" s="625"/>
      <c r="DA557" s="625"/>
      <c r="DB557" s="625"/>
      <c r="DC557" s="625"/>
      <c r="DD557" s="625"/>
      <c r="DE557" s="625"/>
      <c r="DF557" s="625"/>
      <c r="DG557" s="625"/>
      <c r="DH557" s="625"/>
      <c r="DI557" s="625"/>
      <c r="DJ557" s="632"/>
      <c r="DK557" s="609"/>
      <c r="DL557" s="609"/>
      <c r="DM557" s="609"/>
      <c r="DN557" s="609"/>
      <c r="DO557" s="609"/>
      <c r="DP557" s="609"/>
      <c r="DQ557" s="609"/>
      <c r="DR557" s="609"/>
      <c r="DS557" s="609"/>
      <c r="DT557" s="609"/>
      <c r="DU557" s="610"/>
      <c r="DV557" s="15"/>
      <c r="DW557" s="614"/>
      <c r="DX557" s="614"/>
      <c r="DY557" s="614"/>
      <c r="DZ557" s="614"/>
      <c r="EA557" s="614"/>
      <c r="EB557" s="615"/>
      <c r="EC557" s="616"/>
      <c r="ED557" s="616"/>
      <c r="EE557" s="615"/>
      <c r="EF557" s="615"/>
      <c r="EG557" s="616"/>
      <c r="EH557" s="616"/>
      <c r="EI557" s="615"/>
      <c r="EJ557" s="615"/>
      <c r="EK557" s="616"/>
      <c r="EL557" s="616"/>
      <c r="EM557" s="615"/>
      <c r="EN557" s="606"/>
      <c r="EO557" s="606"/>
      <c r="EP557" s="606"/>
      <c r="EQ557" s="617"/>
      <c r="ER557" s="618"/>
      <c r="ES557" s="617"/>
      <c r="ET557" s="632"/>
      <c r="EU557" s="656"/>
      <c r="EV557" s="625"/>
      <c r="EW557" s="625"/>
      <c r="EX557" s="625"/>
      <c r="EY557" s="625"/>
      <c r="EZ557" s="625"/>
      <c r="FA557" s="625"/>
      <c r="FB557" s="625"/>
      <c r="FC557" s="625"/>
      <c r="FD557" s="625"/>
      <c r="FE557" s="625"/>
      <c r="FF557" s="625"/>
      <c r="FG557" s="632"/>
      <c r="FH557" s="609"/>
      <c r="FI557" s="609"/>
      <c r="FJ557" s="609"/>
      <c r="FK557" s="609"/>
      <c r="FL557" s="609"/>
      <c r="FM557" s="609"/>
      <c r="FN557" s="609"/>
      <c r="FO557" s="609"/>
      <c r="FP557" s="609"/>
      <c r="FQ557" s="609"/>
      <c r="FR557" s="610"/>
      <c r="FS557" s="15"/>
      <c r="FT557" s="614"/>
      <c r="FU557" s="614"/>
      <c r="FV557" s="614"/>
      <c r="FW557" s="614"/>
      <c r="FX557" s="614"/>
      <c r="FY557" s="615"/>
      <c r="FZ557" s="616"/>
      <c r="GA557" s="616"/>
      <c r="GB557" s="615"/>
      <c r="GC557" s="615"/>
      <c r="GD557" s="616"/>
      <c r="GE557" s="616"/>
      <c r="GF557" s="615"/>
      <c r="GG557" s="615"/>
      <c r="GH557" s="616"/>
      <c r="GI557" s="616"/>
      <c r="GJ557" s="615"/>
      <c r="GK557" s="606"/>
      <c r="GL557" s="606"/>
      <c r="GM557" s="606"/>
      <c r="GN557" s="617"/>
      <c r="GO557" s="618"/>
      <c r="GP557" s="617"/>
      <c r="GQ557" s="632"/>
      <c r="GR557" s="6"/>
    </row>
    <row r="558" spans="1:200" ht="10.5" customHeight="1" x14ac:dyDescent="0.25">
      <c r="A558" s="244"/>
      <c r="B558" s="1158"/>
      <c r="C558" s="9" t="str">
        <f>Bitácora!$J$3</f>
        <v>MONO-MOTOR</v>
      </c>
      <c r="D558" s="10" t="str">
        <f>Bitácora!$K$3</f>
        <v>MULTI-MOTOR</v>
      </c>
      <c r="E558" s="10" t="str">
        <f>Bitácora!$L$3</f>
        <v>TURBO-HÉLICE</v>
      </c>
      <c r="F558" s="10" t="str">
        <f>Bitácora!$M$3</f>
        <v>TURBO-JET</v>
      </c>
      <c r="G558" s="10" t="str">
        <f>Bitácora!$N$3</f>
        <v>LSA</v>
      </c>
      <c r="H558" s="10" t="str">
        <f>Bitácora!$O$2</f>
        <v>HELICÓPTERO</v>
      </c>
      <c r="I558" s="10" t="str">
        <f>Bitácora!$P$2</f>
        <v>PLANEADOR</v>
      </c>
      <c r="J558" s="10" t="str">
        <f>Bitácora!$Q$2</f>
        <v>OTROS</v>
      </c>
      <c r="K558" s="10">
        <f>Bitácora!$S$3</f>
        <v>0</v>
      </c>
      <c r="L558" s="11"/>
      <c r="M558" s="11" t="s">
        <v>86</v>
      </c>
      <c r="N558" s="12"/>
      <c r="O558" s="611"/>
      <c r="P558" s="611"/>
      <c r="Q558" s="611"/>
      <c r="R558" s="611"/>
      <c r="S558" s="611"/>
      <c r="T558" s="611"/>
      <c r="U558" s="611"/>
      <c r="V558" s="611"/>
      <c r="W558" s="611"/>
      <c r="X558" s="611"/>
      <c r="Y558" s="612"/>
      <c r="Z558" s="15"/>
      <c r="AA558" s="614"/>
      <c r="AB558" s="614"/>
      <c r="AC558" s="614"/>
      <c r="AD558" s="614"/>
      <c r="AE558" s="614"/>
      <c r="AF558" s="615"/>
      <c r="AG558" s="615"/>
      <c r="AH558" s="615"/>
      <c r="AI558" s="615"/>
      <c r="AJ558" s="615"/>
      <c r="AK558" s="615"/>
      <c r="AL558" s="615"/>
      <c r="AM558" s="615"/>
      <c r="AN558" s="615"/>
      <c r="AO558" s="615"/>
      <c r="AP558" s="615"/>
      <c r="AQ558" s="615"/>
      <c r="AR558" s="606"/>
      <c r="AS558" s="606"/>
      <c r="AT558" s="606"/>
      <c r="AU558" s="617"/>
      <c r="AV558" s="617"/>
      <c r="AW558" s="617"/>
      <c r="AX558" s="632"/>
      <c r="AY558" s="1158"/>
      <c r="AZ558" s="9" t="str">
        <f>Bitácora!$J$3</f>
        <v>MONO-MOTOR</v>
      </c>
      <c r="BA558" s="10" t="str">
        <f>Bitácora!$K$3</f>
        <v>MULTI-MOTOR</v>
      </c>
      <c r="BB558" s="10" t="str">
        <f>Bitácora!$L$3</f>
        <v>TURBO-HÉLICE</v>
      </c>
      <c r="BC558" s="10" t="str">
        <f>Bitácora!$M$3</f>
        <v>TURBO-JET</v>
      </c>
      <c r="BD558" s="10" t="str">
        <f>Bitácora!$N$3</f>
        <v>LSA</v>
      </c>
      <c r="BE558" s="10" t="str">
        <f>Bitácora!$O$2</f>
        <v>HELICÓPTERO</v>
      </c>
      <c r="BF558" s="10" t="str">
        <f>Bitácora!$P$2</f>
        <v>PLANEADOR</v>
      </c>
      <c r="BG558" s="10" t="str">
        <f>Bitácora!$Q$2</f>
        <v>OTROS</v>
      </c>
      <c r="BH558" s="10">
        <f>Bitácora!$S$3</f>
        <v>0</v>
      </c>
      <c r="BI558" s="11"/>
      <c r="BJ558" s="11" t="s">
        <v>86</v>
      </c>
      <c r="BK558" s="12"/>
      <c r="BL558" s="611"/>
      <c r="BM558" s="611"/>
      <c r="BN558" s="611"/>
      <c r="BO558" s="611"/>
      <c r="BP558" s="611"/>
      <c r="BQ558" s="611"/>
      <c r="BR558" s="611"/>
      <c r="BS558" s="611"/>
      <c r="BT558" s="611"/>
      <c r="BU558" s="611"/>
      <c r="BV558" s="612"/>
      <c r="BW558" s="15"/>
      <c r="BX558" s="614"/>
      <c r="BY558" s="614"/>
      <c r="BZ558" s="614"/>
      <c r="CA558" s="614"/>
      <c r="CB558" s="614"/>
      <c r="CC558" s="615"/>
      <c r="CD558" s="615"/>
      <c r="CE558" s="615"/>
      <c r="CF558" s="615"/>
      <c r="CG558" s="615"/>
      <c r="CH558" s="615"/>
      <c r="CI558" s="615"/>
      <c r="CJ558" s="615"/>
      <c r="CK558" s="615"/>
      <c r="CL558" s="615"/>
      <c r="CM558" s="615"/>
      <c r="CN558" s="615"/>
      <c r="CO558" s="606"/>
      <c r="CP558" s="606"/>
      <c r="CQ558" s="606"/>
      <c r="CR558" s="617"/>
      <c r="CS558" s="617"/>
      <c r="CT558" s="617"/>
      <c r="CU558" s="632"/>
      <c r="CV558" s="276"/>
      <c r="CW558" s="244"/>
      <c r="CX558" s="1158"/>
      <c r="CY558" s="9" t="str">
        <f>Bitácora!$J$3</f>
        <v>MONO-MOTOR</v>
      </c>
      <c r="CZ558" s="10" t="str">
        <f>Bitácora!$K$3</f>
        <v>MULTI-MOTOR</v>
      </c>
      <c r="DA558" s="10" t="str">
        <f>Bitácora!$L$3</f>
        <v>TURBO-HÉLICE</v>
      </c>
      <c r="DB558" s="10" t="str">
        <f>Bitácora!$M$3</f>
        <v>TURBO-JET</v>
      </c>
      <c r="DC558" s="10" t="str">
        <f>Bitácora!$N$3</f>
        <v>LSA</v>
      </c>
      <c r="DD558" s="10" t="str">
        <f>Bitácora!$O$2</f>
        <v>HELICÓPTERO</v>
      </c>
      <c r="DE558" s="10" t="str">
        <f>Bitácora!$P$2</f>
        <v>PLANEADOR</v>
      </c>
      <c r="DF558" s="10" t="str">
        <f>Bitácora!$Q$2</f>
        <v>OTROS</v>
      </c>
      <c r="DG558" s="10">
        <f>Bitácora!$S$3</f>
        <v>0</v>
      </c>
      <c r="DH558" s="11"/>
      <c r="DI558" s="11" t="s">
        <v>86</v>
      </c>
      <c r="DJ558" s="12"/>
      <c r="DK558" s="611"/>
      <c r="DL558" s="611"/>
      <c r="DM558" s="611"/>
      <c r="DN558" s="611"/>
      <c r="DO558" s="611"/>
      <c r="DP558" s="611"/>
      <c r="DQ558" s="611"/>
      <c r="DR558" s="611"/>
      <c r="DS558" s="611"/>
      <c r="DT558" s="611"/>
      <c r="DU558" s="612"/>
      <c r="DV558" s="15"/>
      <c r="DW558" s="614"/>
      <c r="DX558" s="614"/>
      <c r="DY558" s="614"/>
      <c r="DZ558" s="614"/>
      <c r="EA558" s="614"/>
      <c r="EB558" s="615"/>
      <c r="EC558" s="615"/>
      <c r="ED558" s="615"/>
      <c r="EE558" s="615"/>
      <c r="EF558" s="615"/>
      <c r="EG558" s="615"/>
      <c r="EH558" s="615"/>
      <c r="EI558" s="615"/>
      <c r="EJ558" s="615"/>
      <c r="EK558" s="615"/>
      <c r="EL558" s="615"/>
      <c r="EM558" s="615"/>
      <c r="EN558" s="606"/>
      <c r="EO558" s="606"/>
      <c r="EP558" s="606"/>
      <c r="EQ558" s="617"/>
      <c r="ER558" s="617"/>
      <c r="ES558" s="617"/>
      <c r="ET558" s="632"/>
      <c r="EU558" s="1158"/>
      <c r="EV558" s="9" t="str">
        <f>Bitácora!$J$3</f>
        <v>MONO-MOTOR</v>
      </c>
      <c r="EW558" s="10" t="str">
        <f>Bitácora!$K$3</f>
        <v>MULTI-MOTOR</v>
      </c>
      <c r="EX558" s="10" t="str">
        <f>Bitácora!$L$3</f>
        <v>TURBO-HÉLICE</v>
      </c>
      <c r="EY558" s="10" t="str">
        <f>Bitácora!$M$3</f>
        <v>TURBO-JET</v>
      </c>
      <c r="EZ558" s="10" t="str">
        <f>Bitácora!$N$3</f>
        <v>LSA</v>
      </c>
      <c r="FA558" s="10" t="str">
        <f>Bitácora!$O$2</f>
        <v>HELICÓPTERO</v>
      </c>
      <c r="FB558" s="10" t="str">
        <f>Bitácora!$P$2</f>
        <v>PLANEADOR</v>
      </c>
      <c r="FC558" s="10" t="str">
        <f>Bitácora!$Q$2</f>
        <v>OTROS</v>
      </c>
      <c r="FD558" s="10">
        <f>Bitácora!$S$3</f>
        <v>0</v>
      </c>
      <c r="FE558" s="11"/>
      <c r="FF558" s="11" t="s">
        <v>86</v>
      </c>
      <c r="FG558" s="12"/>
      <c r="FH558" s="611"/>
      <c r="FI558" s="611"/>
      <c r="FJ558" s="611"/>
      <c r="FK558" s="611"/>
      <c r="FL558" s="611"/>
      <c r="FM558" s="611"/>
      <c r="FN558" s="611"/>
      <c r="FO558" s="611"/>
      <c r="FP558" s="611"/>
      <c r="FQ558" s="611"/>
      <c r="FR558" s="612"/>
      <c r="FS558" s="15"/>
      <c r="FT558" s="614"/>
      <c r="FU558" s="614"/>
      <c r="FV558" s="614"/>
      <c r="FW558" s="614"/>
      <c r="FX558" s="614"/>
      <c r="FY558" s="615"/>
      <c r="FZ558" s="615"/>
      <c r="GA558" s="615"/>
      <c r="GB558" s="615"/>
      <c r="GC558" s="615"/>
      <c r="GD558" s="615"/>
      <c r="GE558" s="615"/>
      <c r="GF558" s="615"/>
      <c r="GG558" s="615"/>
      <c r="GH558" s="615"/>
      <c r="GI558" s="615"/>
      <c r="GJ558" s="615"/>
      <c r="GK558" s="606"/>
      <c r="GL558" s="606"/>
      <c r="GM558" s="606"/>
      <c r="GN558" s="617"/>
      <c r="GO558" s="617"/>
      <c r="GP558" s="617"/>
      <c r="GQ558" s="632"/>
      <c r="GR558" s="6"/>
    </row>
    <row r="559" spans="1:200" ht="4.5" customHeight="1" x14ac:dyDescent="0.25">
      <c r="A559" s="244"/>
      <c r="B559" s="636"/>
      <c r="C559" s="637"/>
      <c r="D559" s="637"/>
      <c r="E559" s="637"/>
      <c r="F559" s="637"/>
      <c r="G559" s="637"/>
      <c r="H559" s="637"/>
      <c r="I559" s="637"/>
      <c r="J559" s="637"/>
      <c r="K559" s="637"/>
      <c r="L559" s="637"/>
      <c r="M559" s="637"/>
      <c r="N559" s="637"/>
      <c r="O559" s="638"/>
      <c r="P559" s="638"/>
      <c r="Q559" s="638"/>
      <c r="R559" s="638"/>
      <c r="S559" s="638"/>
      <c r="T559" s="638"/>
      <c r="U559" s="638"/>
      <c r="V559" s="638"/>
      <c r="W559" s="638"/>
      <c r="X559" s="638"/>
      <c r="Y559" s="638"/>
      <c r="Z559" s="15"/>
      <c r="AA559" s="613" t="str">
        <f>IF(Portada!$A$1="www.fly-logics.com","SEP",0)</f>
        <v>SEP</v>
      </c>
      <c r="AB559" s="614"/>
      <c r="AC559" s="614"/>
      <c r="AD559" s="614"/>
      <c r="AE559" s="614"/>
      <c r="AF559" s="605" t="str">
        <f>IF(SUMIFS(Bitácora!$Y$5:$Y$1036129,Bitácora!$D$5:$D$1036129,F531,Bitácora!$AN$5:$AN$1036129,V531,Bitácora!$E$5:$E$1036129,L531,Bitácora!$AM$5:$AM$1036129,AA559)=0," ",SUMIFS(Bitácora!$Y$5:$Y$1036129,Bitácora!$D$5:$D$1036129,F531,Bitácora!$AN$5:$AN$1036129,V531,Bitácora!$E$5:$E$1036129,L531,Bitácora!$AM$5:$AM$1036129,AA559))</f>
        <v xml:space="preserve"> </v>
      </c>
      <c r="AG559" s="615"/>
      <c r="AH559" s="615"/>
      <c r="AI559" s="615"/>
      <c r="AJ559" s="605" t="str">
        <f>IF(SUMIFS(Bitácora!$Z$5:$Z$1036129,Bitácora!$D$5:$D$1036129,F531,Bitácora!$AN$5:$AN$1036129,V531,Bitácora!$E$5:$E$1036129,L531,Bitácora!$AM$5:$AM$1036129,AA559)=0," ",SUMIFS(Bitácora!$Z$5:$Z$1036129,Bitácora!$D$5:$D$1036129,F531,Bitácora!$AN$5:$AN$1036129,V531,Bitácora!$E$5:$E$1036129,L531,Bitácora!$AM$5:$AM$1036129,AA559))</f>
        <v xml:space="preserve"> </v>
      </c>
      <c r="AK559" s="615"/>
      <c r="AL559" s="615"/>
      <c r="AM559" s="615"/>
      <c r="AN559" s="605" t="str">
        <f>IF(SUMIFS(Bitácora!$AA$5:$AA$1036129,Bitácora!$D$5:$D$1036129,F531,Bitácora!$AN$5:$AN$1036129,V531,Bitácora!$E$5:$E$1036129,L531,Bitácora!$AM$5:$AM$1036129,AA559)=0," ",SUMIFS(Bitácora!$AA$5:$AA$1036129,Bitácora!$D$5:$D$1036129,F531,Bitácora!$AN$5:$AN$1036129,V531,Bitácora!$E$5:$E$1036129,L531,Bitácora!$AM$5:$AM$1036129,AA559))</f>
        <v xml:space="preserve"> </v>
      </c>
      <c r="AO559" s="615"/>
      <c r="AP559" s="615"/>
      <c r="AQ559" s="615"/>
      <c r="AR559" s="606" t="str">
        <f>IF(SUMIFS(Bitácora!$AE$5:$AE$1036129,Bitácora!$D$5:$D$1036129,F531,Bitácora!$AN$5:$AN$1036129,V531,Bitácora!$E$5:$E$1036129,L531,Bitácora!$AM$5:$AM$1036129,AA559)=0," ",SUMIFS(Bitácora!$AC$5:$AC$1036129,Bitácora!$D$5:$D$1036129,F531,Bitácora!$AN$5:$AN$1036129,V531,Bitácora!$E$5:$E$1036129,L531,Bitácora!$AM$5:$AM$1036129,AA559))</f>
        <v xml:space="preserve"> </v>
      </c>
      <c r="AS559" s="606"/>
      <c r="AT559" s="606"/>
      <c r="AU559" s="606" t="str">
        <f>IF(SUMIFS(Bitácora!$AF$5:$AF$1036129,Bitácora!$D$5:$D$1036129,F531,Bitácora!$AN$5:$AN$1036129,V531,Bitácora!$E$5:$E$1036129,L531,Bitácora!$AM$5:$AM$1036129,AA559)=0," ",SUMIFS(Bitácora!$AF$5:$AF$1036129,Bitácora!$D$5:$D$1036129,F531,Bitácora!$AN$5:$AN$1036129,V531,Bitácora!$E$5:$E$1036129,L531,Bitácora!$AM$5:$AM$1036129,AA559))</f>
        <v xml:space="preserve"> </v>
      </c>
      <c r="AV559" s="617"/>
      <c r="AW559" s="617"/>
      <c r="AX559" s="632"/>
      <c r="AY559" s="636"/>
      <c r="AZ559" s="637"/>
      <c r="BA559" s="637"/>
      <c r="BB559" s="637"/>
      <c r="BC559" s="637"/>
      <c r="BD559" s="637"/>
      <c r="BE559" s="637"/>
      <c r="BF559" s="637"/>
      <c r="BG559" s="637"/>
      <c r="BH559" s="637"/>
      <c r="BI559" s="637"/>
      <c r="BJ559" s="637"/>
      <c r="BK559" s="637"/>
      <c r="BL559" s="638"/>
      <c r="BM559" s="638"/>
      <c r="BN559" s="638"/>
      <c r="BO559" s="638"/>
      <c r="BP559" s="638"/>
      <c r="BQ559" s="638"/>
      <c r="BR559" s="638"/>
      <c r="BS559" s="638"/>
      <c r="BT559" s="638"/>
      <c r="BU559" s="638"/>
      <c r="BV559" s="638"/>
      <c r="BW559" s="15"/>
      <c r="BX559" s="613" t="str">
        <f>IF(Portada!$A$1="www.fly-logics.com","SEP",0)</f>
        <v>SEP</v>
      </c>
      <c r="BY559" s="614"/>
      <c r="BZ559" s="614"/>
      <c r="CA559" s="614"/>
      <c r="CB559" s="614"/>
      <c r="CC559" s="605" t="str">
        <f>IF(SUMIFS(Bitácora!$Y$5:$Y$1036129,Bitácora!$D$5:$D$1036129,BC531,Bitácora!$AN$5:$AN$1036129,BS531,Bitácora!$E$5:$E$1036129,BI531,Bitácora!$AM$5:$AM$1036129,BX559)=0," ",SUMIFS(Bitácora!$Y$5:$Y$1036129,Bitácora!$D$5:$D$1036129,BC531,Bitácora!$AN$5:$AN$1036129,BS531,Bitácora!$E$5:$E$1036129,BI531,Bitácora!$AM$5:$AM$1036129,BX559))</f>
        <v xml:space="preserve"> </v>
      </c>
      <c r="CD559" s="615"/>
      <c r="CE559" s="615"/>
      <c r="CF559" s="615"/>
      <c r="CG559" s="605" t="str">
        <f>IF(SUMIFS(Bitácora!$Z$5:$Z$1036129,Bitácora!$D$5:$D$1036129,BC531,Bitácora!$AN$5:$AN$1036129,BS531,Bitácora!$E$5:$E$1036129,BI531,Bitácora!$AM$5:$AM$1036129,BX559)=0," ",SUMIFS(Bitácora!$Z$5:$Z$1036129,Bitácora!$D$5:$D$1036129,BC531,Bitácora!$AN$5:$AN$1036129,BS531,Bitácora!$E$5:$E$1036129,BI531,Bitácora!$AM$5:$AM$1036129,BX559))</f>
        <v xml:space="preserve"> </v>
      </c>
      <c r="CH559" s="615"/>
      <c r="CI559" s="615"/>
      <c r="CJ559" s="615"/>
      <c r="CK559" s="605" t="str">
        <f>IF(SUMIFS(Bitácora!$AA$5:$AA$1036129,Bitácora!$D$5:$D$1036129,BC531,Bitácora!$AN$5:$AN$1036129,BS531,Bitácora!$E$5:$E$1036129,BI531,Bitácora!$AM$5:$AM$1036129,BX559)=0," ",SUMIFS(Bitácora!$AA$5:$AA$1036129,Bitácora!$D$5:$D$1036129,BC531,Bitácora!$AN$5:$AN$1036129,BS531,Bitácora!$E$5:$E$1036129,BI531,Bitácora!$AM$5:$AM$1036129,BX559))</f>
        <v xml:space="preserve"> </v>
      </c>
      <c r="CL559" s="615"/>
      <c r="CM559" s="615"/>
      <c r="CN559" s="615"/>
      <c r="CO559" s="606" t="str">
        <f>IF(SUMIFS(Bitácora!$AE$5:$AE$1036129,Bitácora!$D$5:$D$1036129,BC531,Bitácora!$AN$5:$AN$1036129,BS531,Bitácora!$E$5:$E$1036129,BI531,Bitácora!$AM$5:$AM$1036129,BX559)=0," ",SUMIFS(Bitácora!$AC$5:$AC$1036129,Bitácora!$D$5:$D$1036129,BC531,Bitácora!$AN$5:$AN$1036129,BS531,Bitácora!$E$5:$E$1036129,BI531,Bitácora!$AM$5:$AM$1036129,BX559))</f>
        <v xml:space="preserve"> </v>
      </c>
      <c r="CP559" s="606"/>
      <c r="CQ559" s="606"/>
      <c r="CR559" s="606" t="str">
        <f>IF(SUMIFS(Bitácora!$AF$5:$AF$1036129,Bitácora!$D$5:$D$1036129,BC531,Bitácora!$AN$5:$AN$1036129,BS531,Bitácora!$E$5:$E$1036129,BI531,Bitácora!$AM$5:$AM$1036129,BX559)=0," ",SUMIFS(Bitácora!$AF$5:$AF$1036129,Bitácora!$D$5:$D$1036129,BC531,Bitácora!$AN$5:$AN$1036129,BS531,Bitácora!$E$5:$E$1036129,BI531,Bitácora!$AM$5:$AM$1036129,BX559))</f>
        <v xml:space="preserve"> </v>
      </c>
      <c r="CS559" s="617"/>
      <c r="CT559" s="617"/>
      <c r="CU559" s="632"/>
      <c r="CV559" s="276"/>
      <c r="CW559" s="244"/>
      <c r="CX559" s="636"/>
      <c r="CY559" s="637"/>
      <c r="CZ559" s="637"/>
      <c r="DA559" s="637"/>
      <c r="DB559" s="637"/>
      <c r="DC559" s="637"/>
      <c r="DD559" s="637"/>
      <c r="DE559" s="637"/>
      <c r="DF559" s="637"/>
      <c r="DG559" s="637"/>
      <c r="DH559" s="637"/>
      <c r="DI559" s="637"/>
      <c r="DJ559" s="637"/>
      <c r="DK559" s="638"/>
      <c r="DL559" s="638"/>
      <c r="DM559" s="638"/>
      <c r="DN559" s="638"/>
      <c r="DO559" s="638"/>
      <c r="DP559" s="638"/>
      <c r="DQ559" s="638"/>
      <c r="DR559" s="638"/>
      <c r="DS559" s="638"/>
      <c r="DT559" s="638"/>
      <c r="DU559" s="638"/>
      <c r="DV559" s="15"/>
      <c r="DW559" s="613" t="str">
        <f>IF(Portada!$A$1="www.fly-logics.com","SEP",0)</f>
        <v>SEP</v>
      </c>
      <c r="DX559" s="614"/>
      <c r="DY559" s="614"/>
      <c r="DZ559" s="614"/>
      <c r="EA559" s="614"/>
      <c r="EB559" s="605" t="str">
        <f>IF(SUMIFS(Bitácora!$Y$5:$Y$1036129,Bitácora!$D$5:$D$1036129,DB531,Bitácora!$AN$5:$AN$1036129,DR531,Bitácora!$E$5:$E$1036129,DH531,Bitácora!$AM$5:$AM$1036129,DW559)=0," ",SUMIFS(Bitácora!$Y$5:$Y$1036129,Bitácora!$D$5:$D$1036129,DB531,Bitácora!$AN$5:$AN$1036129,DR531,Bitácora!$E$5:$E$1036129,DH531,Bitácora!$AM$5:$AM$1036129,DW559))</f>
        <v xml:space="preserve"> </v>
      </c>
      <c r="EC559" s="615"/>
      <c r="ED559" s="615"/>
      <c r="EE559" s="615"/>
      <c r="EF559" s="605" t="str">
        <f>IF(SUMIFS(Bitácora!$Z$5:$Z$1036129,Bitácora!$D$5:$D$1036129,DB531,Bitácora!$AN$5:$AN$1036129,DR531,Bitácora!$E$5:$E$1036129,DH531,Bitácora!$AM$5:$AM$1036129,DW559)=0," ",SUMIFS(Bitácora!$Z$5:$Z$1036129,Bitácora!$D$5:$D$1036129,DB531,Bitácora!$AN$5:$AN$1036129,DR531,Bitácora!$E$5:$E$1036129,DH531,Bitácora!$AM$5:$AM$1036129,DW559))</f>
        <v xml:space="preserve"> </v>
      </c>
      <c r="EG559" s="615"/>
      <c r="EH559" s="615"/>
      <c r="EI559" s="615"/>
      <c r="EJ559" s="605" t="str">
        <f>IF(SUMIFS(Bitácora!$AA$5:$AA$1036129,Bitácora!$D$5:$D$1036129,DB531,Bitácora!$AN$5:$AN$1036129,DR531,Bitácora!$E$5:$E$1036129,DH531,Bitácora!$AM$5:$AM$1036129,DW559)=0," ",SUMIFS(Bitácora!$AA$5:$AA$1036129,Bitácora!$D$5:$D$1036129,DB531,Bitácora!$AN$5:$AN$1036129,DR531,Bitácora!$E$5:$E$1036129,DH531,Bitácora!$AM$5:$AM$1036129,DW559))</f>
        <v xml:space="preserve"> </v>
      </c>
      <c r="EK559" s="615"/>
      <c r="EL559" s="615"/>
      <c r="EM559" s="615"/>
      <c r="EN559" s="606" t="str">
        <f>IF(SUMIFS(Bitácora!$AE$5:$AE$1036129,Bitácora!$D$5:$D$1036129,DB531,Bitácora!$AN$5:$AN$1036129,DR531,Bitácora!$E$5:$E$1036129,DH531,Bitácora!$AM$5:$AM$1036129,DW559)=0," ",SUMIFS(Bitácora!$AC$5:$AC$1036129,Bitácora!$D$5:$D$1036129,DB531,Bitácora!$AN$5:$AN$1036129,DR531,Bitácora!$E$5:$E$1036129,DH531,Bitácora!$AM$5:$AM$1036129,DW559))</f>
        <v xml:space="preserve"> </v>
      </c>
      <c r="EO559" s="606"/>
      <c r="EP559" s="606"/>
      <c r="EQ559" s="606" t="str">
        <f>IF(SUMIFS(Bitácora!$AF$5:$AF$1036129,Bitácora!$D$5:$D$1036129,DB531,Bitácora!$AN$5:$AN$1036129,DR531,Bitácora!$E$5:$E$1036129,DH531,Bitácora!$AM$5:$AM$1036129,DW559)=0," ",SUMIFS(Bitácora!$AF$5:$AF$1036129,Bitácora!$D$5:$D$1036129,DB531,Bitácora!$AN$5:$AN$1036129,DR531,Bitácora!$E$5:$E$1036129,DH531,Bitácora!$AM$5:$AM$1036129,DW559))</f>
        <v xml:space="preserve"> </v>
      </c>
      <c r="ER559" s="617"/>
      <c r="ES559" s="617"/>
      <c r="ET559" s="632"/>
      <c r="EU559" s="636"/>
      <c r="EV559" s="637"/>
      <c r="EW559" s="637"/>
      <c r="EX559" s="637"/>
      <c r="EY559" s="637"/>
      <c r="EZ559" s="637"/>
      <c r="FA559" s="637"/>
      <c r="FB559" s="637"/>
      <c r="FC559" s="637"/>
      <c r="FD559" s="637"/>
      <c r="FE559" s="637"/>
      <c r="FF559" s="637"/>
      <c r="FG559" s="637"/>
      <c r="FH559" s="638"/>
      <c r="FI559" s="638"/>
      <c r="FJ559" s="638"/>
      <c r="FK559" s="638"/>
      <c r="FL559" s="638"/>
      <c r="FM559" s="638"/>
      <c r="FN559" s="638"/>
      <c r="FO559" s="638"/>
      <c r="FP559" s="638"/>
      <c r="FQ559" s="638"/>
      <c r="FR559" s="638"/>
      <c r="FS559" s="15"/>
      <c r="FT559" s="613" t="str">
        <f>IF(Portada!$A$1="www.fly-logics.com","SEP",0)</f>
        <v>SEP</v>
      </c>
      <c r="FU559" s="614"/>
      <c r="FV559" s="614"/>
      <c r="FW559" s="614"/>
      <c r="FX559" s="614"/>
      <c r="FY559" s="605" t="str">
        <f>IF(SUMIFS(Bitácora!$Y$5:$Y$1036129,Bitácora!$D$5:$D$1036129,EY531,Bitácora!$AN$5:$AN$1036129,FO531,Bitácora!$E$5:$E$1036129,FE531,Bitácora!$AM$5:$AM$1036129,FT559)=0," ",SUMIFS(Bitácora!$Y$5:$Y$1036129,Bitácora!$D$5:$D$1036129,EY531,Bitácora!$AN$5:$AN$1036129,FO531,Bitácora!$E$5:$E$1036129,FE531,Bitácora!$AM$5:$AM$1036129,FT559))</f>
        <v xml:space="preserve"> </v>
      </c>
      <c r="FZ559" s="615"/>
      <c r="GA559" s="615"/>
      <c r="GB559" s="615"/>
      <c r="GC559" s="605" t="str">
        <f>IF(SUMIFS(Bitácora!$Z$5:$Z$1036129,Bitácora!$D$5:$D$1036129,EY531,Bitácora!$AN$5:$AN$1036129,FO531,Bitácora!$E$5:$E$1036129,FE531,Bitácora!$AM$5:$AM$1036129,FT559)=0," ",SUMIFS(Bitácora!$Z$5:$Z$1036129,Bitácora!$D$5:$D$1036129,EY531,Bitácora!$AN$5:$AN$1036129,FO531,Bitácora!$E$5:$E$1036129,FE531,Bitácora!$AM$5:$AM$1036129,FT559))</f>
        <v xml:space="preserve"> </v>
      </c>
      <c r="GD559" s="615"/>
      <c r="GE559" s="615"/>
      <c r="GF559" s="615"/>
      <c r="GG559" s="605" t="str">
        <f>IF(SUMIFS(Bitácora!$AA$5:$AA$1036129,Bitácora!$D$5:$D$1036129,EY531,Bitácora!$AN$5:$AN$1036129,FO531,Bitácora!$E$5:$E$1036129,FE531,Bitácora!$AM$5:$AM$1036129,FT559)=0," ",SUMIFS(Bitácora!$AA$5:$AA$1036129,Bitácora!$D$5:$D$1036129,EY531,Bitácora!$AN$5:$AN$1036129,FO531,Bitácora!$E$5:$E$1036129,FE531,Bitácora!$AM$5:$AM$1036129,FT559))</f>
        <v xml:space="preserve"> </v>
      </c>
      <c r="GH559" s="615"/>
      <c r="GI559" s="615"/>
      <c r="GJ559" s="615"/>
      <c r="GK559" s="606" t="str">
        <f>IF(SUMIFS(Bitácora!$AE$5:$AE$1036129,Bitácora!$D$5:$D$1036129,EY531,Bitácora!$AN$5:$AN$1036129,FO531,Bitácora!$E$5:$E$1036129,FE531,Bitácora!$AM$5:$AM$1036129,FT559)=0," ",SUMIFS(Bitácora!$AC$5:$AC$1036129,Bitácora!$D$5:$D$1036129,EY531,Bitácora!$AN$5:$AN$1036129,FO531,Bitácora!$E$5:$E$1036129,FE531,Bitácora!$AM$5:$AM$1036129,FT559))</f>
        <v xml:space="preserve"> </v>
      </c>
      <c r="GL559" s="606"/>
      <c r="GM559" s="606"/>
      <c r="GN559" s="606" t="str">
        <f>IF(SUMIFS(Bitácora!$AF$5:$AF$1036129,Bitácora!$D$5:$D$1036129,EY531,Bitácora!$AN$5:$AN$1036129,FO531,Bitácora!$E$5:$E$1036129,FE531,Bitácora!$AM$5:$AM$1036129,FT559)=0," ",SUMIFS(Bitácora!$AF$5:$AF$1036129,Bitácora!$D$5:$D$1036129,EY531,Bitácora!$AN$5:$AN$1036129,FO531,Bitácora!$E$5:$E$1036129,FE531,Bitácora!$AM$5:$AM$1036129,FT559))</f>
        <v xml:space="preserve"> </v>
      </c>
      <c r="GO559" s="617"/>
      <c r="GP559" s="617"/>
      <c r="GQ559" s="632"/>
      <c r="GR559" s="6"/>
    </row>
    <row r="560" spans="1:200" ht="10.5" customHeight="1" x14ac:dyDescent="0.25">
      <c r="A560" s="244"/>
      <c r="B560" s="630"/>
      <c r="C560" s="1180" t="str">
        <f>IF(Portada!$A$1="www.fly-logics.com","APROXIMACIONES",0)</f>
        <v>APROXIMACIONES</v>
      </c>
      <c r="D560" s="1181"/>
      <c r="E560" s="1181"/>
      <c r="F560" s="1181"/>
      <c r="G560" s="1181"/>
      <c r="H560" s="1181"/>
      <c r="I560" s="1181"/>
      <c r="J560" s="1181"/>
      <c r="K560" s="1181"/>
      <c r="L560" s="1181"/>
      <c r="M560" s="1181"/>
      <c r="N560" s="1181"/>
      <c r="O560" s="1182"/>
      <c r="P560" s="642" t="str">
        <f>IF(Portada!$A$1="www.fly-logics.com","N° APP",0)</f>
        <v>N° APP</v>
      </c>
      <c r="Q560" s="613"/>
      <c r="R560" s="613"/>
      <c r="S560" s="613"/>
      <c r="T560" s="643"/>
      <c r="U560" s="1134">
        <f t="shared" ref="U560" si="784">IFERROR(SUM(C565,I565,O565,U565)," ")</f>
        <v>0</v>
      </c>
      <c r="V560" s="1135"/>
      <c r="W560" s="1135"/>
      <c r="X560" s="1135"/>
      <c r="Y560" s="1135"/>
      <c r="Z560" s="15"/>
      <c r="AA560" s="614"/>
      <c r="AB560" s="614"/>
      <c r="AC560" s="614"/>
      <c r="AD560" s="614"/>
      <c r="AE560" s="614"/>
      <c r="AF560" s="615"/>
      <c r="AG560" s="616"/>
      <c r="AH560" s="616"/>
      <c r="AI560" s="615"/>
      <c r="AJ560" s="615"/>
      <c r="AK560" s="616"/>
      <c r="AL560" s="616"/>
      <c r="AM560" s="615"/>
      <c r="AN560" s="615"/>
      <c r="AO560" s="616"/>
      <c r="AP560" s="616"/>
      <c r="AQ560" s="615"/>
      <c r="AR560" s="606"/>
      <c r="AS560" s="606"/>
      <c r="AT560" s="606"/>
      <c r="AU560" s="617"/>
      <c r="AV560" s="618"/>
      <c r="AW560" s="617"/>
      <c r="AX560" s="632"/>
      <c r="AY560" s="630"/>
      <c r="AZ560" s="1180" t="str">
        <f>IF(Portada!$A$1="www.fly-logics.com","APROXIMACIONES",0)</f>
        <v>APROXIMACIONES</v>
      </c>
      <c r="BA560" s="1181"/>
      <c r="BB560" s="1181"/>
      <c r="BC560" s="1181"/>
      <c r="BD560" s="1181"/>
      <c r="BE560" s="1181"/>
      <c r="BF560" s="1181"/>
      <c r="BG560" s="1181"/>
      <c r="BH560" s="1181"/>
      <c r="BI560" s="1181"/>
      <c r="BJ560" s="1181"/>
      <c r="BK560" s="1181"/>
      <c r="BL560" s="1182"/>
      <c r="BM560" s="642" t="str">
        <f>IF(Portada!$A$1="www.fly-logics.com","N° APP",0)</f>
        <v>N° APP</v>
      </c>
      <c r="BN560" s="613"/>
      <c r="BO560" s="613"/>
      <c r="BP560" s="613"/>
      <c r="BQ560" s="643"/>
      <c r="BR560" s="1134">
        <f t="shared" ref="BR560" si="785">IFERROR(SUM(AZ565,BF565,BL565,BR565)," ")</f>
        <v>0</v>
      </c>
      <c r="BS560" s="1135"/>
      <c r="BT560" s="1135"/>
      <c r="BU560" s="1135"/>
      <c r="BV560" s="1135"/>
      <c r="BW560" s="15"/>
      <c r="BX560" s="614"/>
      <c r="BY560" s="614"/>
      <c r="BZ560" s="614"/>
      <c r="CA560" s="614"/>
      <c r="CB560" s="614"/>
      <c r="CC560" s="615"/>
      <c r="CD560" s="616"/>
      <c r="CE560" s="616"/>
      <c r="CF560" s="615"/>
      <c r="CG560" s="615"/>
      <c r="CH560" s="616"/>
      <c r="CI560" s="616"/>
      <c r="CJ560" s="615"/>
      <c r="CK560" s="615"/>
      <c r="CL560" s="616"/>
      <c r="CM560" s="616"/>
      <c r="CN560" s="615"/>
      <c r="CO560" s="606"/>
      <c r="CP560" s="606"/>
      <c r="CQ560" s="606"/>
      <c r="CR560" s="617"/>
      <c r="CS560" s="618"/>
      <c r="CT560" s="617"/>
      <c r="CU560" s="632"/>
      <c r="CV560" s="276"/>
      <c r="CW560" s="244"/>
      <c r="CX560" s="630"/>
      <c r="CY560" s="1180" t="str">
        <f>IF(Portada!$A$1="www.fly-logics.com","APROXIMACIONES",0)</f>
        <v>APROXIMACIONES</v>
      </c>
      <c r="CZ560" s="1181"/>
      <c r="DA560" s="1181"/>
      <c r="DB560" s="1181"/>
      <c r="DC560" s="1181"/>
      <c r="DD560" s="1181"/>
      <c r="DE560" s="1181"/>
      <c r="DF560" s="1181"/>
      <c r="DG560" s="1181"/>
      <c r="DH560" s="1181"/>
      <c r="DI560" s="1181"/>
      <c r="DJ560" s="1181"/>
      <c r="DK560" s="1182"/>
      <c r="DL560" s="642" t="str">
        <f>IF(Portada!$A$1="www.fly-logics.com","N° APP",0)</f>
        <v>N° APP</v>
      </c>
      <c r="DM560" s="613"/>
      <c r="DN560" s="613"/>
      <c r="DO560" s="613"/>
      <c r="DP560" s="643"/>
      <c r="DQ560" s="1134">
        <f t="shared" ref="DQ560" si="786">IFERROR(SUM(CY565,DE565,DK565,DQ565)," ")</f>
        <v>0</v>
      </c>
      <c r="DR560" s="1135"/>
      <c r="DS560" s="1135"/>
      <c r="DT560" s="1135"/>
      <c r="DU560" s="1135"/>
      <c r="DV560" s="15"/>
      <c r="DW560" s="614"/>
      <c r="DX560" s="614"/>
      <c r="DY560" s="614"/>
      <c r="DZ560" s="614"/>
      <c r="EA560" s="614"/>
      <c r="EB560" s="615"/>
      <c r="EC560" s="616"/>
      <c r="ED560" s="616"/>
      <c r="EE560" s="615"/>
      <c r="EF560" s="615"/>
      <c r="EG560" s="616"/>
      <c r="EH560" s="616"/>
      <c r="EI560" s="615"/>
      <c r="EJ560" s="615"/>
      <c r="EK560" s="616"/>
      <c r="EL560" s="616"/>
      <c r="EM560" s="615"/>
      <c r="EN560" s="606"/>
      <c r="EO560" s="606"/>
      <c r="EP560" s="606"/>
      <c r="EQ560" s="617"/>
      <c r="ER560" s="618"/>
      <c r="ES560" s="617"/>
      <c r="ET560" s="632"/>
      <c r="EU560" s="630"/>
      <c r="EV560" s="1180" t="str">
        <f>IF(Portada!$A$1="www.fly-logics.com","APROXIMACIONES",0)</f>
        <v>APROXIMACIONES</v>
      </c>
      <c r="EW560" s="1181"/>
      <c r="EX560" s="1181"/>
      <c r="EY560" s="1181"/>
      <c r="EZ560" s="1181"/>
      <c r="FA560" s="1181"/>
      <c r="FB560" s="1181"/>
      <c r="FC560" s="1181"/>
      <c r="FD560" s="1181"/>
      <c r="FE560" s="1181"/>
      <c r="FF560" s="1181"/>
      <c r="FG560" s="1181"/>
      <c r="FH560" s="1182"/>
      <c r="FI560" s="642" t="str">
        <f>IF(Portada!$A$1="www.fly-logics.com","N° APP",0)</f>
        <v>N° APP</v>
      </c>
      <c r="FJ560" s="613"/>
      <c r="FK560" s="613"/>
      <c r="FL560" s="613"/>
      <c r="FM560" s="643"/>
      <c r="FN560" s="1134">
        <f t="shared" ref="FN560" si="787">IFERROR(SUM(EV565,FB565,FH565,FN565)," ")</f>
        <v>0</v>
      </c>
      <c r="FO560" s="1135"/>
      <c r="FP560" s="1135"/>
      <c r="FQ560" s="1135"/>
      <c r="FR560" s="1135"/>
      <c r="FS560" s="15"/>
      <c r="FT560" s="614"/>
      <c r="FU560" s="614"/>
      <c r="FV560" s="614"/>
      <c r="FW560" s="614"/>
      <c r="FX560" s="614"/>
      <c r="FY560" s="615"/>
      <c r="FZ560" s="616"/>
      <c r="GA560" s="616"/>
      <c r="GB560" s="615"/>
      <c r="GC560" s="615"/>
      <c r="GD560" s="616"/>
      <c r="GE560" s="616"/>
      <c r="GF560" s="615"/>
      <c r="GG560" s="615"/>
      <c r="GH560" s="616"/>
      <c r="GI560" s="616"/>
      <c r="GJ560" s="615"/>
      <c r="GK560" s="606"/>
      <c r="GL560" s="606"/>
      <c r="GM560" s="606"/>
      <c r="GN560" s="617"/>
      <c r="GO560" s="618"/>
      <c r="GP560" s="617"/>
      <c r="GQ560" s="632"/>
      <c r="GR560" s="6"/>
    </row>
    <row r="561" spans="1:200" ht="8.85" customHeight="1" x14ac:dyDescent="0.25">
      <c r="A561" s="244"/>
      <c r="B561" s="630"/>
      <c r="C561" s="1181"/>
      <c r="D561" s="1181"/>
      <c r="E561" s="1181"/>
      <c r="F561" s="1181"/>
      <c r="G561" s="1181"/>
      <c r="H561" s="1181"/>
      <c r="I561" s="1181"/>
      <c r="J561" s="1181"/>
      <c r="K561" s="1181"/>
      <c r="L561" s="1181"/>
      <c r="M561" s="1181"/>
      <c r="N561" s="1181"/>
      <c r="O561" s="1182"/>
      <c r="P561" s="642"/>
      <c r="Q561" s="613"/>
      <c r="R561" s="613"/>
      <c r="S561" s="613"/>
      <c r="T561" s="643"/>
      <c r="U561" s="1134"/>
      <c r="V561" s="1135"/>
      <c r="W561" s="1135"/>
      <c r="X561" s="1135"/>
      <c r="Y561" s="1135"/>
      <c r="Z561" s="15"/>
      <c r="AA561" s="614"/>
      <c r="AB561" s="614"/>
      <c r="AC561" s="614"/>
      <c r="AD561" s="614"/>
      <c r="AE561" s="614"/>
      <c r="AF561" s="615"/>
      <c r="AG561" s="615"/>
      <c r="AH561" s="615"/>
      <c r="AI561" s="615"/>
      <c r="AJ561" s="615"/>
      <c r="AK561" s="615"/>
      <c r="AL561" s="615"/>
      <c r="AM561" s="615"/>
      <c r="AN561" s="615"/>
      <c r="AO561" s="615"/>
      <c r="AP561" s="615"/>
      <c r="AQ561" s="615"/>
      <c r="AR561" s="606"/>
      <c r="AS561" s="606"/>
      <c r="AT561" s="606"/>
      <c r="AU561" s="617"/>
      <c r="AV561" s="617"/>
      <c r="AW561" s="617"/>
      <c r="AX561" s="632"/>
      <c r="AY561" s="630"/>
      <c r="AZ561" s="1181"/>
      <c r="BA561" s="1181"/>
      <c r="BB561" s="1181"/>
      <c r="BC561" s="1181"/>
      <c r="BD561" s="1181"/>
      <c r="BE561" s="1181"/>
      <c r="BF561" s="1181"/>
      <c r="BG561" s="1181"/>
      <c r="BH561" s="1181"/>
      <c r="BI561" s="1181"/>
      <c r="BJ561" s="1181"/>
      <c r="BK561" s="1181"/>
      <c r="BL561" s="1182"/>
      <c r="BM561" s="642"/>
      <c r="BN561" s="613"/>
      <c r="BO561" s="613"/>
      <c r="BP561" s="613"/>
      <c r="BQ561" s="643"/>
      <c r="BR561" s="1134"/>
      <c r="BS561" s="1135"/>
      <c r="BT561" s="1135"/>
      <c r="BU561" s="1135"/>
      <c r="BV561" s="1135"/>
      <c r="BW561" s="15"/>
      <c r="BX561" s="614"/>
      <c r="BY561" s="614"/>
      <c r="BZ561" s="614"/>
      <c r="CA561" s="614"/>
      <c r="CB561" s="614"/>
      <c r="CC561" s="615"/>
      <c r="CD561" s="615"/>
      <c r="CE561" s="615"/>
      <c r="CF561" s="615"/>
      <c r="CG561" s="615"/>
      <c r="CH561" s="615"/>
      <c r="CI561" s="615"/>
      <c r="CJ561" s="615"/>
      <c r="CK561" s="615"/>
      <c r="CL561" s="615"/>
      <c r="CM561" s="615"/>
      <c r="CN561" s="615"/>
      <c r="CO561" s="606"/>
      <c r="CP561" s="606"/>
      <c r="CQ561" s="606"/>
      <c r="CR561" s="617"/>
      <c r="CS561" s="617"/>
      <c r="CT561" s="617"/>
      <c r="CU561" s="632"/>
      <c r="CV561" s="276"/>
      <c r="CW561" s="244"/>
      <c r="CX561" s="630"/>
      <c r="CY561" s="1181"/>
      <c r="CZ561" s="1181"/>
      <c r="DA561" s="1181"/>
      <c r="DB561" s="1181"/>
      <c r="DC561" s="1181"/>
      <c r="DD561" s="1181"/>
      <c r="DE561" s="1181"/>
      <c r="DF561" s="1181"/>
      <c r="DG561" s="1181"/>
      <c r="DH561" s="1181"/>
      <c r="DI561" s="1181"/>
      <c r="DJ561" s="1181"/>
      <c r="DK561" s="1182"/>
      <c r="DL561" s="642"/>
      <c r="DM561" s="613"/>
      <c r="DN561" s="613"/>
      <c r="DO561" s="613"/>
      <c r="DP561" s="643"/>
      <c r="DQ561" s="1134"/>
      <c r="DR561" s="1135"/>
      <c r="DS561" s="1135"/>
      <c r="DT561" s="1135"/>
      <c r="DU561" s="1135"/>
      <c r="DV561" s="15"/>
      <c r="DW561" s="614"/>
      <c r="DX561" s="614"/>
      <c r="DY561" s="614"/>
      <c r="DZ561" s="614"/>
      <c r="EA561" s="614"/>
      <c r="EB561" s="615"/>
      <c r="EC561" s="615"/>
      <c r="ED561" s="615"/>
      <c r="EE561" s="615"/>
      <c r="EF561" s="615"/>
      <c r="EG561" s="615"/>
      <c r="EH561" s="615"/>
      <c r="EI561" s="615"/>
      <c r="EJ561" s="615"/>
      <c r="EK561" s="615"/>
      <c r="EL561" s="615"/>
      <c r="EM561" s="615"/>
      <c r="EN561" s="606"/>
      <c r="EO561" s="606"/>
      <c r="EP561" s="606"/>
      <c r="EQ561" s="617"/>
      <c r="ER561" s="617"/>
      <c r="ES561" s="617"/>
      <c r="ET561" s="632"/>
      <c r="EU561" s="630"/>
      <c r="EV561" s="1181"/>
      <c r="EW561" s="1181"/>
      <c r="EX561" s="1181"/>
      <c r="EY561" s="1181"/>
      <c r="EZ561" s="1181"/>
      <c r="FA561" s="1181"/>
      <c r="FB561" s="1181"/>
      <c r="FC561" s="1181"/>
      <c r="FD561" s="1181"/>
      <c r="FE561" s="1181"/>
      <c r="FF561" s="1181"/>
      <c r="FG561" s="1181"/>
      <c r="FH561" s="1182"/>
      <c r="FI561" s="642"/>
      <c r="FJ561" s="613"/>
      <c r="FK561" s="613"/>
      <c r="FL561" s="613"/>
      <c r="FM561" s="643"/>
      <c r="FN561" s="1134"/>
      <c r="FO561" s="1135"/>
      <c r="FP561" s="1135"/>
      <c r="FQ561" s="1135"/>
      <c r="FR561" s="1135"/>
      <c r="FS561" s="15"/>
      <c r="FT561" s="614"/>
      <c r="FU561" s="614"/>
      <c r="FV561" s="614"/>
      <c r="FW561" s="614"/>
      <c r="FX561" s="614"/>
      <c r="FY561" s="615"/>
      <c r="FZ561" s="615"/>
      <c r="GA561" s="615"/>
      <c r="GB561" s="615"/>
      <c r="GC561" s="615"/>
      <c r="GD561" s="615"/>
      <c r="GE561" s="615"/>
      <c r="GF561" s="615"/>
      <c r="GG561" s="615"/>
      <c r="GH561" s="615"/>
      <c r="GI561" s="615"/>
      <c r="GJ561" s="615"/>
      <c r="GK561" s="606"/>
      <c r="GL561" s="606"/>
      <c r="GM561" s="606"/>
      <c r="GN561" s="617"/>
      <c r="GO561" s="617"/>
      <c r="GP561" s="617"/>
      <c r="GQ561" s="632"/>
      <c r="GR561" s="6"/>
    </row>
    <row r="562" spans="1:200" ht="5.25" customHeight="1" x14ac:dyDescent="0.25">
      <c r="A562" s="244"/>
      <c r="B562" s="630"/>
      <c r="C562" s="1181"/>
      <c r="D562" s="1181"/>
      <c r="E562" s="1181"/>
      <c r="F562" s="1181"/>
      <c r="G562" s="1181"/>
      <c r="H562" s="1181"/>
      <c r="I562" s="1181"/>
      <c r="J562" s="1181"/>
      <c r="K562" s="1181"/>
      <c r="L562" s="1181"/>
      <c r="M562" s="1181"/>
      <c r="N562" s="1181"/>
      <c r="O562" s="1182"/>
      <c r="P562" s="642"/>
      <c r="Q562" s="613"/>
      <c r="R562" s="613"/>
      <c r="S562" s="613"/>
      <c r="T562" s="643"/>
      <c r="U562" s="1134"/>
      <c r="V562" s="1135"/>
      <c r="W562" s="1135"/>
      <c r="X562" s="1135"/>
      <c r="Y562" s="1135"/>
      <c r="Z562" s="15"/>
      <c r="AA562" s="613" t="str">
        <f>IF(Portada!$A$1="www.fly-logics.com","OCT",0)</f>
        <v>OCT</v>
      </c>
      <c r="AB562" s="614"/>
      <c r="AC562" s="614"/>
      <c r="AD562" s="614"/>
      <c r="AE562" s="614"/>
      <c r="AF562" s="605" t="str">
        <f>IF(SUMIFS(Bitácora!$Y$5:$Y$1036129,Bitácora!$D$5:$D$1036129,F531,Bitácora!$AN$5:$AN$1036129,V531,Bitácora!$E$5:$E$1036129,L531,Bitácora!$AM$5:$AM$1036129,AA562)=0," ",SUMIFS(Bitácora!$Y$5:$Y$1036129,Bitácora!$D$5:$D$1036129,F531,Bitácora!$AN$5:$AN$1036129,V531,Bitácora!$E$5:$E$1036129,L531,Bitácora!$AM$5:$AM$1036129,AA562))</f>
        <v xml:space="preserve"> </v>
      </c>
      <c r="AG562" s="615"/>
      <c r="AH562" s="615"/>
      <c r="AI562" s="615"/>
      <c r="AJ562" s="605" t="str">
        <f>IF(SUMIFS(Bitácora!$Z$5:$Z$1036129,Bitácora!$D$5:$D$1036129,F531,Bitácora!$AN$5:$AN$1036129,V531,Bitácora!$E$5:$E$1036129,L531,Bitácora!$AM$5:$AM$1036129,AA562)=0," ",SUMIFS(Bitácora!$Z$5:$Z$1036129,Bitácora!$D$5:$D$1036129,F531,Bitácora!$AN$5:$AN$1036129,V531,Bitácora!$E$5:$E$1036129,L531,Bitácora!$AM$5:$AM$1036129,AA562))</f>
        <v xml:space="preserve"> </v>
      </c>
      <c r="AK562" s="615"/>
      <c r="AL562" s="615"/>
      <c r="AM562" s="615"/>
      <c r="AN562" s="605" t="str">
        <f>IF(SUMIFS(Bitácora!$AA$5:$AA$1036129,Bitácora!$D$5:$D$1036129,F531,Bitácora!$AN$5:$AN$1036129,V531,Bitácora!$E$5:$E$1036129,L531,Bitácora!$AM$5:$AM$1036129,AA562)=0," ",SUMIFS(Bitácora!$AA$5:$AA$1036129,Bitácora!$D$5:$D$1036129,F531,Bitácora!$AN$5:$AN$1036129,V531,Bitácora!$E$5:$E$1036129,L531,Bitácora!$AM$5:$AM$1036129,AA562))</f>
        <v xml:space="preserve"> </v>
      </c>
      <c r="AO562" s="615"/>
      <c r="AP562" s="615"/>
      <c r="AQ562" s="615"/>
      <c r="AR562" s="606" t="str">
        <f>IF(SUMIFS(Bitácora!$AE$5:$AE$1036129,Bitácora!$D$5:$D$1036129,F531,Bitácora!$AN$5:$AN$1036129,V531,Bitácora!$E$5:$E$1036129,L531,Bitácora!$AM$5:$AM$1036129,AA562)=0," ",SUMIFS(Bitácora!$AC$5:$AC$1036129,Bitácora!$D$5:$D$1036129,F531,Bitácora!$AN$5:$AN$1036129,V531,Bitácora!$E$5:$E$1036129,L531,Bitácora!$AM$5:$AM$1036129,AA562))</f>
        <v xml:space="preserve"> </v>
      </c>
      <c r="AS562" s="606"/>
      <c r="AT562" s="606"/>
      <c r="AU562" s="606" t="str">
        <f>IF(SUMIFS(Bitácora!$AF$5:$AF$1036129,Bitácora!$D$5:$D$1036129,F531,Bitácora!$AN$5:$AN$1036129,V531,Bitácora!$E$5:$E$1036129,L531,Bitácora!$AM$5:$AM$1036129,AA562)=0," ",SUMIFS(Bitácora!$AF$5:$AF$1036129,Bitácora!$D$5:$D$1036129,F531,Bitácora!$AN$5:$AN$1036129,V531,Bitácora!$E$5:$E$1036129,L531,Bitácora!$AM$5:$AM$1036129,AA562))</f>
        <v xml:space="preserve"> </v>
      </c>
      <c r="AV562" s="617"/>
      <c r="AW562" s="617"/>
      <c r="AX562" s="632"/>
      <c r="AY562" s="630"/>
      <c r="AZ562" s="1181"/>
      <c r="BA562" s="1181"/>
      <c r="BB562" s="1181"/>
      <c r="BC562" s="1181"/>
      <c r="BD562" s="1181"/>
      <c r="BE562" s="1181"/>
      <c r="BF562" s="1181"/>
      <c r="BG562" s="1181"/>
      <c r="BH562" s="1181"/>
      <c r="BI562" s="1181"/>
      <c r="BJ562" s="1181"/>
      <c r="BK562" s="1181"/>
      <c r="BL562" s="1182"/>
      <c r="BM562" s="642"/>
      <c r="BN562" s="613"/>
      <c r="BO562" s="613"/>
      <c r="BP562" s="613"/>
      <c r="BQ562" s="643"/>
      <c r="BR562" s="1134"/>
      <c r="BS562" s="1135"/>
      <c r="BT562" s="1135"/>
      <c r="BU562" s="1135"/>
      <c r="BV562" s="1135"/>
      <c r="BW562" s="15"/>
      <c r="BX562" s="613" t="str">
        <f>IF(Portada!$A$1="www.fly-logics.com","OCT",0)</f>
        <v>OCT</v>
      </c>
      <c r="BY562" s="614"/>
      <c r="BZ562" s="614"/>
      <c r="CA562" s="614"/>
      <c r="CB562" s="614"/>
      <c r="CC562" s="605" t="str">
        <f>IF(SUMIFS(Bitácora!$Y$5:$Y$1036129,Bitácora!$D$5:$D$1036129,BC531,Bitácora!$AN$5:$AN$1036129,BS531,Bitácora!$E$5:$E$1036129,BI531,Bitácora!$AM$5:$AM$1036129,BX562)=0," ",SUMIFS(Bitácora!$Y$5:$Y$1036129,Bitácora!$D$5:$D$1036129,BC531,Bitácora!$AN$5:$AN$1036129,BS531,Bitácora!$E$5:$E$1036129,BI531,Bitácora!$AM$5:$AM$1036129,BX562))</f>
        <v xml:space="preserve"> </v>
      </c>
      <c r="CD562" s="615"/>
      <c r="CE562" s="615"/>
      <c r="CF562" s="615"/>
      <c r="CG562" s="605" t="str">
        <f>IF(SUMIFS(Bitácora!$Z$5:$Z$1036129,Bitácora!$D$5:$D$1036129,BC531,Bitácora!$AN$5:$AN$1036129,BS531,Bitácora!$E$5:$E$1036129,BI531,Bitácora!$AM$5:$AM$1036129,BX562)=0," ",SUMIFS(Bitácora!$Z$5:$Z$1036129,Bitácora!$D$5:$D$1036129,BC531,Bitácora!$AN$5:$AN$1036129,BS531,Bitácora!$E$5:$E$1036129,BI531,Bitácora!$AM$5:$AM$1036129,BX562))</f>
        <v xml:space="preserve"> </v>
      </c>
      <c r="CH562" s="615"/>
      <c r="CI562" s="615"/>
      <c r="CJ562" s="615"/>
      <c r="CK562" s="605" t="str">
        <f>IF(SUMIFS(Bitácora!$AA$5:$AA$1036129,Bitácora!$D$5:$D$1036129,BC531,Bitácora!$AN$5:$AN$1036129,BS531,Bitácora!$E$5:$E$1036129,BI531,Bitácora!$AM$5:$AM$1036129,BX562)=0," ",SUMIFS(Bitácora!$AA$5:$AA$1036129,Bitácora!$D$5:$D$1036129,BC531,Bitácora!$AN$5:$AN$1036129,BS531,Bitácora!$E$5:$E$1036129,BI531,Bitácora!$AM$5:$AM$1036129,BX562))</f>
        <v xml:space="preserve"> </v>
      </c>
      <c r="CL562" s="615"/>
      <c r="CM562" s="615"/>
      <c r="CN562" s="615"/>
      <c r="CO562" s="606" t="str">
        <f>IF(SUMIFS(Bitácora!$AE$5:$AE$1036129,Bitácora!$D$5:$D$1036129,BC531,Bitácora!$AN$5:$AN$1036129,BS531,Bitácora!$E$5:$E$1036129,BI531,Bitácora!$AM$5:$AM$1036129,BX562)=0," ",SUMIFS(Bitácora!$AC$5:$AC$1036129,Bitácora!$D$5:$D$1036129,BC531,Bitácora!$AN$5:$AN$1036129,BS531,Bitácora!$E$5:$E$1036129,BI531,Bitácora!$AM$5:$AM$1036129,BX562))</f>
        <v xml:space="preserve"> </v>
      </c>
      <c r="CP562" s="606"/>
      <c r="CQ562" s="606"/>
      <c r="CR562" s="606" t="str">
        <f>IF(SUMIFS(Bitácora!$AF$5:$AF$1036129,Bitácora!$D$5:$D$1036129,BC531,Bitácora!$AN$5:$AN$1036129,BS531,Bitácora!$E$5:$E$1036129,BI531,Bitácora!$AM$5:$AM$1036129,BX562)=0," ",SUMIFS(Bitácora!$AF$5:$AF$1036129,Bitácora!$D$5:$D$1036129,BC531,Bitácora!$AN$5:$AN$1036129,BS531,Bitácora!$E$5:$E$1036129,BI531,Bitácora!$AM$5:$AM$1036129,BX562))</f>
        <v xml:space="preserve"> </v>
      </c>
      <c r="CS562" s="617"/>
      <c r="CT562" s="617"/>
      <c r="CU562" s="632"/>
      <c r="CV562" s="276"/>
      <c r="CW562" s="244"/>
      <c r="CX562" s="630"/>
      <c r="CY562" s="1181"/>
      <c r="CZ562" s="1181"/>
      <c r="DA562" s="1181"/>
      <c r="DB562" s="1181"/>
      <c r="DC562" s="1181"/>
      <c r="DD562" s="1181"/>
      <c r="DE562" s="1181"/>
      <c r="DF562" s="1181"/>
      <c r="DG562" s="1181"/>
      <c r="DH562" s="1181"/>
      <c r="DI562" s="1181"/>
      <c r="DJ562" s="1181"/>
      <c r="DK562" s="1182"/>
      <c r="DL562" s="642"/>
      <c r="DM562" s="613"/>
      <c r="DN562" s="613"/>
      <c r="DO562" s="613"/>
      <c r="DP562" s="643"/>
      <c r="DQ562" s="1134"/>
      <c r="DR562" s="1135"/>
      <c r="DS562" s="1135"/>
      <c r="DT562" s="1135"/>
      <c r="DU562" s="1135"/>
      <c r="DV562" s="15"/>
      <c r="DW562" s="613" t="str">
        <f>IF(Portada!$A$1="www.fly-logics.com","OCT",0)</f>
        <v>OCT</v>
      </c>
      <c r="DX562" s="614"/>
      <c r="DY562" s="614"/>
      <c r="DZ562" s="614"/>
      <c r="EA562" s="614"/>
      <c r="EB562" s="605" t="str">
        <f>IF(SUMIFS(Bitácora!$Y$5:$Y$1036129,Bitácora!$D$5:$D$1036129,DB531,Bitácora!$AN$5:$AN$1036129,DR531,Bitácora!$E$5:$E$1036129,DH531,Bitácora!$AM$5:$AM$1036129,DW562)=0," ",SUMIFS(Bitácora!$Y$5:$Y$1036129,Bitácora!$D$5:$D$1036129,DB531,Bitácora!$AN$5:$AN$1036129,DR531,Bitácora!$E$5:$E$1036129,DH531,Bitácora!$AM$5:$AM$1036129,DW562))</f>
        <v xml:space="preserve"> </v>
      </c>
      <c r="EC562" s="615"/>
      <c r="ED562" s="615"/>
      <c r="EE562" s="615"/>
      <c r="EF562" s="605" t="str">
        <f>IF(SUMIFS(Bitácora!$Z$5:$Z$1036129,Bitácora!$D$5:$D$1036129,DB531,Bitácora!$AN$5:$AN$1036129,DR531,Bitácora!$E$5:$E$1036129,DH531,Bitácora!$AM$5:$AM$1036129,DW562)=0," ",SUMIFS(Bitácora!$Z$5:$Z$1036129,Bitácora!$D$5:$D$1036129,DB531,Bitácora!$AN$5:$AN$1036129,DR531,Bitácora!$E$5:$E$1036129,DH531,Bitácora!$AM$5:$AM$1036129,DW562))</f>
        <v xml:space="preserve"> </v>
      </c>
      <c r="EG562" s="615"/>
      <c r="EH562" s="615"/>
      <c r="EI562" s="615"/>
      <c r="EJ562" s="605" t="str">
        <f>IF(SUMIFS(Bitácora!$AA$5:$AA$1036129,Bitácora!$D$5:$D$1036129,DB531,Bitácora!$AN$5:$AN$1036129,DR531,Bitácora!$E$5:$E$1036129,DH531,Bitácora!$AM$5:$AM$1036129,DW562)=0," ",SUMIFS(Bitácora!$AA$5:$AA$1036129,Bitácora!$D$5:$D$1036129,DB531,Bitácora!$AN$5:$AN$1036129,DR531,Bitácora!$E$5:$E$1036129,DH531,Bitácora!$AM$5:$AM$1036129,DW562))</f>
        <v xml:space="preserve"> </v>
      </c>
      <c r="EK562" s="615"/>
      <c r="EL562" s="615"/>
      <c r="EM562" s="615"/>
      <c r="EN562" s="606" t="str">
        <f>IF(SUMIFS(Bitácora!$AE$5:$AE$1036129,Bitácora!$D$5:$D$1036129,DB531,Bitácora!$AN$5:$AN$1036129,DR531,Bitácora!$E$5:$E$1036129,DH531,Bitácora!$AM$5:$AM$1036129,DW562)=0," ",SUMIFS(Bitácora!$AC$5:$AC$1036129,Bitácora!$D$5:$D$1036129,DB531,Bitácora!$AN$5:$AN$1036129,DR531,Bitácora!$E$5:$E$1036129,DH531,Bitácora!$AM$5:$AM$1036129,DW562))</f>
        <v xml:space="preserve"> </v>
      </c>
      <c r="EO562" s="606"/>
      <c r="EP562" s="606"/>
      <c r="EQ562" s="606" t="str">
        <f>IF(SUMIFS(Bitácora!$AF$5:$AF$1036129,Bitácora!$D$5:$D$1036129,DB531,Bitácora!$AN$5:$AN$1036129,DR531,Bitácora!$E$5:$E$1036129,DH531,Bitácora!$AM$5:$AM$1036129,DW562)=0," ",SUMIFS(Bitácora!$AF$5:$AF$1036129,Bitácora!$D$5:$D$1036129,DB531,Bitácora!$AN$5:$AN$1036129,DR531,Bitácora!$E$5:$E$1036129,DH531,Bitácora!$AM$5:$AM$1036129,DW562))</f>
        <v xml:space="preserve"> </v>
      </c>
      <c r="ER562" s="617"/>
      <c r="ES562" s="617"/>
      <c r="ET562" s="632"/>
      <c r="EU562" s="630"/>
      <c r="EV562" s="1181"/>
      <c r="EW562" s="1181"/>
      <c r="EX562" s="1181"/>
      <c r="EY562" s="1181"/>
      <c r="EZ562" s="1181"/>
      <c r="FA562" s="1181"/>
      <c r="FB562" s="1181"/>
      <c r="FC562" s="1181"/>
      <c r="FD562" s="1181"/>
      <c r="FE562" s="1181"/>
      <c r="FF562" s="1181"/>
      <c r="FG562" s="1181"/>
      <c r="FH562" s="1182"/>
      <c r="FI562" s="642"/>
      <c r="FJ562" s="613"/>
      <c r="FK562" s="613"/>
      <c r="FL562" s="613"/>
      <c r="FM562" s="643"/>
      <c r="FN562" s="1134"/>
      <c r="FO562" s="1135"/>
      <c r="FP562" s="1135"/>
      <c r="FQ562" s="1135"/>
      <c r="FR562" s="1135"/>
      <c r="FS562" s="15"/>
      <c r="FT562" s="613" t="str">
        <f>IF(Portada!$A$1="www.fly-logics.com","OCT",0)</f>
        <v>OCT</v>
      </c>
      <c r="FU562" s="614"/>
      <c r="FV562" s="614"/>
      <c r="FW562" s="614"/>
      <c r="FX562" s="614"/>
      <c r="FY562" s="605" t="str">
        <f>IF(SUMIFS(Bitácora!$Y$5:$Y$1036129,Bitácora!$D$5:$D$1036129,EY531,Bitácora!$AN$5:$AN$1036129,FO531,Bitácora!$E$5:$E$1036129,FE531,Bitácora!$AM$5:$AM$1036129,FT562)=0," ",SUMIFS(Bitácora!$Y$5:$Y$1036129,Bitácora!$D$5:$D$1036129,EY531,Bitácora!$AN$5:$AN$1036129,FO531,Bitácora!$E$5:$E$1036129,FE531,Bitácora!$AM$5:$AM$1036129,FT562))</f>
        <v xml:space="preserve"> </v>
      </c>
      <c r="FZ562" s="615"/>
      <c r="GA562" s="615"/>
      <c r="GB562" s="615"/>
      <c r="GC562" s="605" t="str">
        <f>IF(SUMIFS(Bitácora!$Z$5:$Z$1036129,Bitácora!$D$5:$D$1036129,EY531,Bitácora!$AN$5:$AN$1036129,FO531,Bitácora!$E$5:$E$1036129,FE531,Bitácora!$AM$5:$AM$1036129,FT562)=0," ",SUMIFS(Bitácora!$Z$5:$Z$1036129,Bitácora!$D$5:$D$1036129,EY531,Bitácora!$AN$5:$AN$1036129,FO531,Bitácora!$E$5:$E$1036129,FE531,Bitácora!$AM$5:$AM$1036129,FT562))</f>
        <v xml:space="preserve"> </v>
      </c>
      <c r="GD562" s="615"/>
      <c r="GE562" s="615"/>
      <c r="GF562" s="615"/>
      <c r="GG562" s="605" t="str">
        <f>IF(SUMIFS(Bitácora!$AA$5:$AA$1036129,Bitácora!$D$5:$D$1036129,EY531,Bitácora!$AN$5:$AN$1036129,FO531,Bitácora!$E$5:$E$1036129,FE531,Bitácora!$AM$5:$AM$1036129,FT562)=0," ",SUMIFS(Bitácora!$AA$5:$AA$1036129,Bitácora!$D$5:$D$1036129,EY531,Bitácora!$AN$5:$AN$1036129,FO531,Bitácora!$E$5:$E$1036129,FE531,Bitácora!$AM$5:$AM$1036129,FT562))</f>
        <v xml:space="preserve"> </v>
      </c>
      <c r="GH562" s="615"/>
      <c r="GI562" s="615"/>
      <c r="GJ562" s="615"/>
      <c r="GK562" s="606" t="str">
        <f>IF(SUMIFS(Bitácora!$AE$5:$AE$1036129,Bitácora!$D$5:$D$1036129,EY531,Bitácora!$AN$5:$AN$1036129,FO531,Bitácora!$E$5:$E$1036129,FE531,Bitácora!$AM$5:$AM$1036129,FT562)=0," ",SUMIFS(Bitácora!$AC$5:$AC$1036129,Bitácora!$D$5:$D$1036129,EY531,Bitácora!$AN$5:$AN$1036129,FO531,Bitácora!$E$5:$E$1036129,FE531,Bitácora!$AM$5:$AM$1036129,FT562))</f>
        <v xml:space="preserve"> </v>
      </c>
      <c r="GL562" s="606"/>
      <c r="GM562" s="606"/>
      <c r="GN562" s="606" t="str">
        <f>IF(SUMIFS(Bitácora!$AF$5:$AF$1036129,Bitácora!$D$5:$D$1036129,EY531,Bitácora!$AN$5:$AN$1036129,FO531,Bitácora!$E$5:$E$1036129,FE531,Bitácora!$AM$5:$AM$1036129,FT562)=0," ",SUMIFS(Bitácora!$AF$5:$AF$1036129,Bitácora!$D$5:$D$1036129,EY531,Bitácora!$AN$5:$AN$1036129,FO531,Bitácora!$E$5:$E$1036129,FE531,Bitácora!$AM$5:$AM$1036129,FT562))</f>
        <v xml:space="preserve"> </v>
      </c>
      <c r="GO562" s="617"/>
      <c r="GP562" s="617"/>
      <c r="GQ562" s="632"/>
      <c r="GR562" s="6"/>
    </row>
    <row r="563" spans="1:200" ht="4.5" customHeight="1" x14ac:dyDescent="0.25">
      <c r="A563" s="244"/>
      <c r="B563" s="630"/>
      <c r="C563" s="625"/>
      <c r="D563" s="625"/>
      <c r="E563" s="625"/>
      <c r="F563" s="625"/>
      <c r="G563" s="625"/>
      <c r="H563" s="625"/>
      <c r="I563" s="625"/>
      <c r="J563" s="625"/>
      <c r="K563" s="625"/>
      <c r="L563" s="625"/>
      <c r="M563" s="625"/>
      <c r="N563" s="625"/>
      <c r="O563" s="625"/>
      <c r="P563" s="625"/>
      <c r="Q563" s="625"/>
      <c r="R563" s="625"/>
      <c r="S563" s="625"/>
      <c r="T563" s="625"/>
      <c r="U563" s="625"/>
      <c r="V563" s="625"/>
      <c r="W563" s="625"/>
      <c r="X563" s="625"/>
      <c r="Y563" s="625"/>
      <c r="Z563" s="15"/>
      <c r="AA563" s="614"/>
      <c r="AB563" s="614"/>
      <c r="AC563" s="614"/>
      <c r="AD563" s="614"/>
      <c r="AE563" s="614"/>
      <c r="AF563" s="615"/>
      <c r="AG563" s="616"/>
      <c r="AH563" s="616"/>
      <c r="AI563" s="615"/>
      <c r="AJ563" s="615"/>
      <c r="AK563" s="616"/>
      <c r="AL563" s="616"/>
      <c r="AM563" s="615"/>
      <c r="AN563" s="615"/>
      <c r="AO563" s="616"/>
      <c r="AP563" s="616"/>
      <c r="AQ563" s="615"/>
      <c r="AR563" s="606"/>
      <c r="AS563" s="606"/>
      <c r="AT563" s="606"/>
      <c r="AU563" s="617"/>
      <c r="AV563" s="618"/>
      <c r="AW563" s="617"/>
      <c r="AX563" s="632"/>
      <c r="AY563" s="630"/>
      <c r="AZ563" s="625"/>
      <c r="BA563" s="625"/>
      <c r="BB563" s="625"/>
      <c r="BC563" s="625"/>
      <c r="BD563" s="625"/>
      <c r="BE563" s="625"/>
      <c r="BF563" s="625"/>
      <c r="BG563" s="625"/>
      <c r="BH563" s="625"/>
      <c r="BI563" s="625"/>
      <c r="BJ563" s="625"/>
      <c r="BK563" s="625"/>
      <c r="BL563" s="625"/>
      <c r="BM563" s="625"/>
      <c r="BN563" s="625"/>
      <c r="BO563" s="625"/>
      <c r="BP563" s="625"/>
      <c r="BQ563" s="625"/>
      <c r="BR563" s="625"/>
      <c r="BS563" s="625"/>
      <c r="BT563" s="625"/>
      <c r="BU563" s="625"/>
      <c r="BV563" s="625"/>
      <c r="BW563" s="15"/>
      <c r="BX563" s="614"/>
      <c r="BY563" s="614"/>
      <c r="BZ563" s="614"/>
      <c r="CA563" s="614"/>
      <c r="CB563" s="614"/>
      <c r="CC563" s="615"/>
      <c r="CD563" s="616"/>
      <c r="CE563" s="616"/>
      <c r="CF563" s="615"/>
      <c r="CG563" s="615"/>
      <c r="CH563" s="616"/>
      <c r="CI563" s="616"/>
      <c r="CJ563" s="615"/>
      <c r="CK563" s="615"/>
      <c r="CL563" s="616"/>
      <c r="CM563" s="616"/>
      <c r="CN563" s="615"/>
      <c r="CO563" s="606"/>
      <c r="CP563" s="606"/>
      <c r="CQ563" s="606"/>
      <c r="CR563" s="617"/>
      <c r="CS563" s="618"/>
      <c r="CT563" s="617"/>
      <c r="CU563" s="632"/>
      <c r="CV563" s="276"/>
      <c r="CW563" s="244"/>
      <c r="CX563" s="630"/>
      <c r="CY563" s="625"/>
      <c r="CZ563" s="625"/>
      <c r="DA563" s="625"/>
      <c r="DB563" s="625"/>
      <c r="DC563" s="625"/>
      <c r="DD563" s="625"/>
      <c r="DE563" s="625"/>
      <c r="DF563" s="625"/>
      <c r="DG563" s="625"/>
      <c r="DH563" s="625"/>
      <c r="DI563" s="625"/>
      <c r="DJ563" s="625"/>
      <c r="DK563" s="625"/>
      <c r="DL563" s="625"/>
      <c r="DM563" s="625"/>
      <c r="DN563" s="625"/>
      <c r="DO563" s="625"/>
      <c r="DP563" s="625"/>
      <c r="DQ563" s="625"/>
      <c r="DR563" s="625"/>
      <c r="DS563" s="625"/>
      <c r="DT563" s="625"/>
      <c r="DU563" s="625"/>
      <c r="DV563" s="15"/>
      <c r="DW563" s="614"/>
      <c r="DX563" s="614"/>
      <c r="DY563" s="614"/>
      <c r="DZ563" s="614"/>
      <c r="EA563" s="614"/>
      <c r="EB563" s="615"/>
      <c r="EC563" s="616"/>
      <c r="ED563" s="616"/>
      <c r="EE563" s="615"/>
      <c r="EF563" s="615"/>
      <c r="EG563" s="616"/>
      <c r="EH563" s="616"/>
      <c r="EI563" s="615"/>
      <c r="EJ563" s="615"/>
      <c r="EK563" s="616"/>
      <c r="EL563" s="616"/>
      <c r="EM563" s="615"/>
      <c r="EN563" s="606"/>
      <c r="EO563" s="606"/>
      <c r="EP563" s="606"/>
      <c r="EQ563" s="617"/>
      <c r="ER563" s="618"/>
      <c r="ES563" s="617"/>
      <c r="ET563" s="632"/>
      <c r="EU563" s="630"/>
      <c r="EV563" s="625"/>
      <c r="EW563" s="625"/>
      <c r="EX563" s="625"/>
      <c r="EY563" s="625"/>
      <c r="EZ563" s="625"/>
      <c r="FA563" s="625"/>
      <c r="FB563" s="625"/>
      <c r="FC563" s="625"/>
      <c r="FD563" s="625"/>
      <c r="FE563" s="625"/>
      <c r="FF563" s="625"/>
      <c r="FG563" s="625"/>
      <c r="FH563" s="625"/>
      <c r="FI563" s="625"/>
      <c r="FJ563" s="625"/>
      <c r="FK563" s="625"/>
      <c r="FL563" s="625"/>
      <c r="FM563" s="625"/>
      <c r="FN563" s="625"/>
      <c r="FO563" s="625"/>
      <c r="FP563" s="625"/>
      <c r="FQ563" s="625"/>
      <c r="FR563" s="625"/>
      <c r="FS563" s="15"/>
      <c r="FT563" s="614"/>
      <c r="FU563" s="614"/>
      <c r="FV563" s="614"/>
      <c r="FW563" s="614"/>
      <c r="FX563" s="614"/>
      <c r="FY563" s="615"/>
      <c r="FZ563" s="616"/>
      <c r="GA563" s="616"/>
      <c r="GB563" s="615"/>
      <c r="GC563" s="615"/>
      <c r="GD563" s="616"/>
      <c r="GE563" s="616"/>
      <c r="GF563" s="615"/>
      <c r="GG563" s="615"/>
      <c r="GH563" s="616"/>
      <c r="GI563" s="616"/>
      <c r="GJ563" s="615"/>
      <c r="GK563" s="606"/>
      <c r="GL563" s="606"/>
      <c r="GM563" s="606"/>
      <c r="GN563" s="617"/>
      <c r="GO563" s="618"/>
      <c r="GP563" s="617"/>
      <c r="GQ563" s="632"/>
      <c r="GR563" s="6"/>
    </row>
    <row r="564" spans="1:200" ht="13.5" customHeight="1" x14ac:dyDescent="0.25">
      <c r="A564" s="244"/>
      <c r="B564" s="599"/>
      <c r="C564" s="1159" t="str">
        <f>IF(Portada!$A$1="www.fly-logics.com","ILS",0)</f>
        <v>ILS</v>
      </c>
      <c r="D564" s="1159"/>
      <c r="E564" s="1159"/>
      <c r="F564" s="1159"/>
      <c r="G564" s="1159"/>
      <c r="H564" s="625"/>
      <c r="I564" s="622" t="str">
        <f>IF(Portada!$A$1="www.fly-logics.com","VFR",0)</f>
        <v>VFR</v>
      </c>
      <c r="J564" s="622"/>
      <c r="K564" s="622"/>
      <c r="L564" s="622"/>
      <c r="M564" s="622"/>
      <c r="N564" s="625"/>
      <c r="O564" s="631" t="str">
        <f>IF(Portada!$A$1="www.fly-logics.com","ADF",0)</f>
        <v>ADF</v>
      </c>
      <c r="P564" s="631"/>
      <c r="Q564" s="631"/>
      <c r="R564" s="631"/>
      <c r="S564" s="631"/>
      <c r="T564" s="625"/>
      <c r="U564" s="622" t="str">
        <f>IF(Portada!$A$1="www.fly-logics.com","VOR",0)</f>
        <v>VOR</v>
      </c>
      <c r="V564" s="622"/>
      <c r="W564" s="622"/>
      <c r="X564" s="622"/>
      <c r="Y564" s="622"/>
      <c r="Z564" s="15"/>
      <c r="AA564" s="614"/>
      <c r="AB564" s="614"/>
      <c r="AC564" s="614"/>
      <c r="AD564" s="614"/>
      <c r="AE564" s="614"/>
      <c r="AF564" s="615"/>
      <c r="AG564" s="615"/>
      <c r="AH564" s="615"/>
      <c r="AI564" s="615"/>
      <c r="AJ564" s="615"/>
      <c r="AK564" s="615"/>
      <c r="AL564" s="615"/>
      <c r="AM564" s="615"/>
      <c r="AN564" s="615"/>
      <c r="AO564" s="615"/>
      <c r="AP564" s="615"/>
      <c r="AQ564" s="615"/>
      <c r="AR564" s="606"/>
      <c r="AS564" s="606"/>
      <c r="AT564" s="606"/>
      <c r="AU564" s="617"/>
      <c r="AV564" s="617"/>
      <c r="AW564" s="617"/>
      <c r="AX564" s="632"/>
      <c r="AY564" s="599"/>
      <c r="AZ564" s="1159" t="str">
        <f>IF(Portada!$A$1="www.fly-logics.com","ILS",0)</f>
        <v>ILS</v>
      </c>
      <c r="BA564" s="1159"/>
      <c r="BB564" s="1159"/>
      <c r="BC564" s="1159"/>
      <c r="BD564" s="1159"/>
      <c r="BE564" s="625"/>
      <c r="BF564" s="622" t="str">
        <f>IF(Portada!$A$1="www.fly-logics.com","VFR",0)</f>
        <v>VFR</v>
      </c>
      <c r="BG564" s="622"/>
      <c r="BH564" s="622"/>
      <c r="BI564" s="622"/>
      <c r="BJ564" s="622"/>
      <c r="BK564" s="625"/>
      <c r="BL564" s="631" t="str">
        <f>IF(Portada!$A$1="www.fly-logics.com","ADF",0)</f>
        <v>ADF</v>
      </c>
      <c r="BM564" s="631"/>
      <c r="BN564" s="631"/>
      <c r="BO564" s="631"/>
      <c r="BP564" s="631"/>
      <c r="BQ564" s="625"/>
      <c r="BR564" s="622" t="str">
        <f>IF(Portada!$A$1="www.fly-logics.com","VOR",0)</f>
        <v>VOR</v>
      </c>
      <c r="BS564" s="622"/>
      <c r="BT564" s="622"/>
      <c r="BU564" s="622"/>
      <c r="BV564" s="622"/>
      <c r="BW564" s="15"/>
      <c r="BX564" s="614"/>
      <c r="BY564" s="614"/>
      <c r="BZ564" s="614"/>
      <c r="CA564" s="614"/>
      <c r="CB564" s="614"/>
      <c r="CC564" s="615"/>
      <c r="CD564" s="615"/>
      <c r="CE564" s="615"/>
      <c r="CF564" s="615"/>
      <c r="CG564" s="615"/>
      <c r="CH564" s="615"/>
      <c r="CI564" s="615"/>
      <c r="CJ564" s="615"/>
      <c r="CK564" s="615"/>
      <c r="CL564" s="615"/>
      <c r="CM564" s="615"/>
      <c r="CN564" s="615"/>
      <c r="CO564" s="606"/>
      <c r="CP564" s="606"/>
      <c r="CQ564" s="606"/>
      <c r="CR564" s="617"/>
      <c r="CS564" s="617"/>
      <c r="CT564" s="617"/>
      <c r="CU564" s="632"/>
      <c r="CV564" s="276"/>
      <c r="CW564" s="244"/>
      <c r="CX564" s="599"/>
      <c r="CY564" s="1159" t="str">
        <f>IF(Portada!$A$1="www.fly-logics.com","ILS",0)</f>
        <v>ILS</v>
      </c>
      <c r="CZ564" s="1159"/>
      <c r="DA564" s="1159"/>
      <c r="DB564" s="1159"/>
      <c r="DC564" s="1159"/>
      <c r="DD564" s="625"/>
      <c r="DE564" s="622" t="str">
        <f>IF(Portada!$A$1="www.fly-logics.com","VFR",0)</f>
        <v>VFR</v>
      </c>
      <c r="DF564" s="622"/>
      <c r="DG564" s="622"/>
      <c r="DH564" s="622"/>
      <c r="DI564" s="622"/>
      <c r="DJ564" s="625"/>
      <c r="DK564" s="631" t="str">
        <f>IF(Portada!$A$1="www.fly-logics.com","ADF",0)</f>
        <v>ADF</v>
      </c>
      <c r="DL564" s="631"/>
      <c r="DM564" s="631"/>
      <c r="DN564" s="631"/>
      <c r="DO564" s="631"/>
      <c r="DP564" s="625"/>
      <c r="DQ564" s="622" t="str">
        <f>IF(Portada!$A$1="www.fly-logics.com","VOR",0)</f>
        <v>VOR</v>
      </c>
      <c r="DR564" s="622"/>
      <c r="DS564" s="622"/>
      <c r="DT564" s="622"/>
      <c r="DU564" s="622"/>
      <c r="DV564" s="15"/>
      <c r="DW564" s="614"/>
      <c r="DX564" s="614"/>
      <c r="DY564" s="614"/>
      <c r="DZ564" s="614"/>
      <c r="EA564" s="614"/>
      <c r="EB564" s="615"/>
      <c r="EC564" s="615"/>
      <c r="ED564" s="615"/>
      <c r="EE564" s="615"/>
      <c r="EF564" s="615"/>
      <c r="EG564" s="615"/>
      <c r="EH564" s="615"/>
      <c r="EI564" s="615"/>
      <c r="EJ564" s="615"/>
      <c r="EK564" s="615"/>
      <c r="EL564" s="615"/>
      <c r="EM564" s="615"/>
      <c r="EN564" s="606"/>
      <c r="EO564" s="606"/>
      <c r="EP564" s="606"/>
      <c r="EQ564" s="617"/>
      <c r="ER564" s="617"/>
      <c r="ES564" s="617"/>
      <c r="ET564" s="632"/>
      <c r="EU564" s="599"/>
      <c r="EV564" s="1159" t="str">
        <f>IF(Portada!$A$1="www.fly-logics.com","ILS",0)</f>
        <v>ILS</v>
      </c>
      <c r="EW564" s="1159"/>
      <c r="EX564" s="1159"/>
      <c r="EY564" s="1159"/>
      <c r="EZ564" s="1159"/>
      <c r="FA564" s="625"/>
      <c r="FB564" s="622" t="str">
        <f>IF(Portada!$A$1="www.fly-logics.com","VFR",0)</f>
        <v>VFR</v>
      </c>
      <c r="FC564" s="622"/>
      <c r="FD564" s="622"/>
      <c r="FE564" s="622"/>
      <c r="FF564" s="622"/>
      <c r="FG564" s="625"/>
      <c r="FH564" s="631" t="str">
        <f>IF(Portada!$A$1="www.fly-logics.com","ADF",0)</f>
        <v>ADF</v>
      </c>
      <c r="FI564" s="631"/>
      <c r="FJ564" s="631"/>
      <c r="FK564" s="631"/>
      <c r="FL564" s="631"/>
      <c r="FM564" s="625"/>
      <c r="FN564" s="622" t="str">
        <f>IF(Portada!$A$1="www.fly-logics.com","VOR",0)</f>
        <v>VOR</v>
      </c>
      <c r="FO564" s="622"/>
      <c r="FP564" s="622"/>
      <c r="FQ564" s="622"/>
      <c r="FR564" s="622"/>
      <c r="FS564" s="15"/>
      <c r="FT564" s="614"/>
      <c r="FU564" s="614"/>
      <c r="FV564" s="614"/>
      <c r="FW564" s="614"/>
      <c r="FX564" s="614"/>
      <c r="FY564" s="615"/>
      <c r="FZ564" s="615"/>
      <c r="GA564" s="615"/>
      <c r="GB564" s="615"/>
      <c r="GC564" s="615"/>
      <c r="GD564" s="615"/>
      <c r="GE564" s="615"/>
      <c r="GF564" s="615"/>
      <c r="GG564" s="615"/>
      <c r="GH564" s="615"/>
      <c r="GI564" s="615"/>
      <c r="GJ564" s="615"/>
      <c r="GK564" s="606"/>
      <c r="GL564" s="606"/>
      <c r="GM564" s="606"/>
      <c r="GN564" s="617"/>
      <c r="GO564" s="617"/>
      <c r="GP564" s="617"/>
      <c r="GQ564" s="632"/>
      <c r="GR564" s="6"/>
    </row>
    <row r="565" spans="1:200" ht="8.85" customHeight="1" x14ac:dyDescent="0.25">
      <c r="A565" s="244"/>
      <c r="B565" s="599"/>
      <c r="C565" s="1160" t="str">
        <f>IFERROR(SUM(IF(SUMIFS(Bitácora!$AG$5:$AG$1036129,Bitácora!$D$5:$D$1036129,F531,Bitácora!$AN$5:$AN$1036129,V531,Bitácora!$AH$5:$AH$1036129,C564,Bitácora!$E$5:$E$1036129,L531)=0," ",SUMIFS(Bitácora!$AG$5:$AG$1036129,Bitácora!$D$5:$D$1036129,F531,Bitácora!$AN$5:$AN$1036129,V531,Bitácora!$AH$5:$AH$1036129,C564,Bitácora!$E$5:$E$1036129,L531)),F569,N569,V569)," ")</f>
        <v xml:space="preserve"> </v>
      </c>
      <c r="D565" s="1160"/>
      <c r="E565" s="1160"/>
      <c r="F565" s="1160"/>
      <c r="G565" s="1160"/>
      <c r="H565" s="625"/>
      <c r="I565" s="1160" t="str">
        <f>IF(SUMIFS(Bitácora!$AG$5:$AG$1036129,Bitácora!$D$5:$D$1036129,F531,Bitácora!$AN$5:$AN$1036129,V531,Bitácora!$AH$5:$AH$1036129,I564,Bitácora!$E$5:$E$1036129,L531)=0," ",SUMIFS(Bitácora!$AG$5:$AG$1036129,Bitácora!$D$5:$D$1036129,F531,Bitácora!$AN$5:$AN$1036129,V531,Bitácora!$AH$5:$AH$1036129,I564,Bitácora!$E$5:$E$1036129,L531))</f>
        <v xml:space="preserve"> </v>
      </c>
      <c r="J565" s="1160"/>
      <c r="K565" s="1160"/>
      <c r="L565" s="1160"/>
      <c r="M565" s="1160"/>
      <c r="N565" s="625"/>
      <c r="O565" s="1160" t="str">
        <f>IF(SUMIFS(Bitácora!$AG$5:$AG$1036129,Bitácora!$D$5:$D$1036129,F531,Bitácora!$AN$5:$AN$1036129,V531,Bitácora!$AH$5:$AH$1036129,O564,Bitácora!$E$5:$E$1036129,L531)=0," ",SUMIFS(Bitácora!$AG$5:$AG$1036129,Bitácora!$D$5:$D$1036129,F531,Bitácora!$AN$5:$AN$1036129,V531,Bitácora!$AH$5:$AH$1036129,O564,Bitácora!$E$5:$E$1036129,L531))</f>
        <v xml:space="preserve"> </v>
      </c>
      <c r="P565" s="1160"/>
      <c r="Q565" s="1160"/>
      <c r="R565" s="1160"/>
      <c r="S565" s="1160"/>
      <c r="T565" s="625"/>
      <c r="U565" s="1160" t="str">
        <f>IF(SUMIFS(Bitácora!$AG$5:$AG$1036129,Bitácora!$D$5:$D$1036129,F531,Bitácora!$AN$5:$AN$1036129,V531,Bitácora!$AH$5:$AH$1036129,U564,Bitácora!$E$5:$E$1036129,L531)=0," ",SUMIFS(Bitácora!$AG$5:$AG$1036129,Bitácora!$D$5:$D$1036129,F531,Bitácora!$AN$5:$AN$1036129,V531,Bitácora!$AH$5:$AH$1036129,U564,Bitácora!$E$5:$E$1036129,L531))</f>
        <v xml:space="preserve"> </v>
      </c>
      <c r="V565" s="1160"/>
      <c r="W565" s="1160"/>
      <c r="X565" s="1160"/>
      <c r="Y565" s="1160"/>
      <c r="Z565" s="15"/>
      <c r="AA565" s="613" t="str">
        <f>IF(Portada!$A$1="www.fly-logics.com","NOV",0)</f>
        <v>NOV</v>
      </c>
      <c r="AB565" s="613"/>
      <c r="AC565" s="613"/>
      <c r="AD565" s="613"/>
      <c r="AE565" s="613"/>
      <c r="AF565" s="605" t="str">
        <f>IF(SUMIFS(Bitácora!$Y$5:$Y$1036129,Bitácora!$D$5:$D$1036129,F531,Bitácora!$AN$5:$AN$1036129,V531,Bitácora!$E$5:$E$1036129,L531,Bitácora!$AM$5:$AM$1036129,AA565)=0," ",SUMIFS(Bitácora!$Y$5:$Y$1036129,Bitácora!$D$5:$D$1036129,F531,Bitácora!$AN$5:$AN$1036129,V531,Bitácora!$E$5:$E$1036129,L531,Bitácora!$AM$5:$AM$1036129,AA565))</f>
        <v xml:space="preserve"> </v>
      </c>
      <c r="AG565" s="605"/>
      <c r="AH565" s="605"/>
      <c r="AI565" s="605"/>
      <c r="AJ565" s="605" t="str">
        <f>IF(SUMIFS(Bitácora!$Z$5:$Z$1036129,Bitácora!$D$5:$D$1036129,F531,Bitácora!$AN$5:$AN$1036129,V531,Bitácora!$E$5:$E$1036129,L531,Bitácora!$AM$5:$AM$1036129,AA565)=0," ",SUMIFS(Bitácora!$Z$5:$Z$1036129,Bitácora!$D$5:$D$1036129,F531,Bitácora!$AN$5:$AN$1036129,V531,Bitácora!$E$5:$E$1036129,L531,Bitácora!$AM$5:$AM$1036129,AA565))</f>
        <v xml:space="preserve"> </v>
      </c>
      <c r="AK565" s="605"/>
      <c r="AL565" s="605"/>
      <c r="AM565" s="605"/>
      <c r="AN565" s="605" t="str">
        <f>IF(SUMIFS(Bitácora!$AA$5:$AA$1036129,Bitácora!$D$5:$D$1036129,F531,Bitácora!$AN$5:$AN$1036129,V531,Bitácora!$E$5:$E$1036129,L531,Bitácora!$AM$5:$AM$1036129,AA565)=0," ",SUMIFS(Bitácora!$AA$5:$AA$1036129,Bitácora!$D$5:$D$1036129,F531,Bitácora!$AN$5:$AN$1036129,V531,Bitácora!$E$5:$E$1036129,L531,Bitácora!$AM$5:$AM$1036129,AA565))</f>
        <v xml:space="preserve"> </v>
      </c>
      <c r="AO565" s="605"/>
      <c r="AP565" s="605"/>
      <c r="AQ565" s="605"/>
      <c r="AR565" s="606" t="str">
        <f>IF(SUMIFS(Bitácora!$AE$5:$AE$1036129,Bitácora!$D$5:$D$1036129,F531,Bitácora!$AN$5:$AN$1036129,V531,Bitácora!$E$5:$E$1036129,L531,Bitácora!$AM$5:$AM$1036129,AA565)=0," ",SUMIFS(Bitácora!$AC$5:$AC$1036129,Bitácora!$D$5:$D$1036129,F531,Bitácora!$AN$5:$AN$1036129,V531,Bitácora!$E$5:$E$1036129,L531,Bitácora!$AM$5:$AM$1036129,AA565))</f>
        <v xml:space="preserve"> </v>
      </c>
      <c r="AS565" s="606"/>
      <c r="AT565" s="606"/>
      <c r="AU565" s="606" t="str">
        <f>IF(SUMIFS(Bitácora!$AF$5:$AF$1036129,Bitácora!$D$5:$D$1036129,F531,Bitácora!$AN$5:$AN$1036129,V531,Bitácora!$E$5:$E$1036129,L531,Bitácora!$AM$5:$AM$1036129,AA565)=0," ",SUMIFS(Bitácora!$AF$5:$AF$1036129,Bitácora!$D$5:$D$1036129,F531,Bitácora!$AN$5:$AN$1036129,V531,Bitácora!$E$5:$E$1036129,L531,Bitácora!$AM$5:$AM$1036129,AA565))</f>
        <v xml:space="preserve"> </v>
      </c>
      <c r="AV565" s="606"/>
      <c r="AW565" s="606"/>
      <c r="AX565" s="632"/>
      <c r="AY565" s="599"/>
      <c r="AZ565" s="1160" t="str">
        <f>IFERROR(SUM(IF(SUMIFS(Bitácora!$AG$5:$AG$1036129,Bitácora!$D$5:$D$1036129,BC531,Bitácora!$AN$5:$AN$1036129,BS531,Bitácora!$AH$5:$AH$1036129,AZ564,Bitácora!$E$5:$E$1036129,BI531)=0," ",SUMIFS(Bitácora!$AG$5:$AG$1036129,Bitácora!$D$5:$D$1036129,BC531,Bitácora!$AN$5:$AN$1036129,BS531,Bitácora!$AH$5:$AH$1036129,AZ564,Bitácora!$E$5:$E$1036129,BI531)),BC569,BK569,BS569)," ")</f>
        <v xml:space="preserve"> </v>
      </c>
      <c r="BA565" s="1160"/>
      <c r="BB565" s="1160"/>
      <c r="BC565" s="1160"/>
      <c r="BD565" s="1160"/>
      <c r="BE565" s="625"/>
      <c r="BF565" s="1160" t="str">
        <f>IF(SUMIFS(Bitácora!$AG$5:$AG$1036129,Bitácora!$D$5:$D$1036129,BC531,Bitácora!$AN$5:$AN$1036129,BS531,Bitácora!$AH$5:$AH$1036129,BF564,Bitácora!$E$5:$E$1036129,BI531)=0," ",SUMIFS(Bitácora!$AG$5:$AG$1036129,Bitácora!$D$5:$D$1036129,BC531,Bitácora!$AN$5:$AN$1036129,BS531,Bitácora!$AH$5:$AH$1036129,BF564,Bitácora!$E$5:$E$1036129,BI531))</f>
        <v xml:space="preserve"> </v>
      </c>
      <c r="BG565" s="1160"/>
      <c r="BH565" s="1160"/>
      <c r="BI565" s="1160"/>
      <c r="BJ565" s="1160"/>
      <c r="BK565" s="625"/>
      <c r="BL565" s="1160" t="str">
        <f>IF(SUMIFS(Bitácora!$AG$5:$AG$1036129,Bitácora!$D$5:$D$1036129,BC531,Bitácora!$AN$5:$AN$1036129,BS531,Bitácora!$AH$5:$AH$1036129,BL564,Bitácora!$E$5:$E$1036129,BI531)=0," ",SUMIFS(Bitácora!$AG$5:$AG$1036129,Bitácora!$D$5:$D$1036129,BC531,Bitácora!$AN$5:$AN$1036129,BS531,Bitácora!$AH$5:$AH$1036129,BL564,Bitácora!$E$5:$E$1036129,BI531))</f>
        <v xml:space="preserve"> </v>
      </c>
      <c r="BM565" s="1160"/>
      <c r="BN565" s="1160"/>
      <c r="BO565" s="1160"/>
      <c r="BP565" s="1160"/>
      <c r="BQ565" s="625"/>
      <c r="BR565" s="1160" t="str">
        <f>IF(SUMIFS(Bitácora!$AG$5:$AG$1036129,Bitácora!$D$5:$D$1036129,BC531,Bitácora!$AN$5:$AN$1036129,BS531,Bitácora!$AH$5:$AH$1036129,BR564,Bitácora!$E$5:$E$1036129,BI531)=0," ",SUMIFS(Bitácora!$AG$5:$AG$1036129,Bitácora!$D$5:$D$1036129,BC531,Bitácora!$AN$5:$AN$1036129,BS531,Bitácora!$AH$5:$AH$1036129,BR564,Bitácora!$E$5:$E$1036129,BI531))</f>
        <v xml:space="preserve"> </v>
      </c>
      <c r="BS565" s="1160"/>
      <c r="BT565" s="1160"/>
      <c r="BU565" s="1160"/>
      <c r="BV565" s="1160"/>
      <c r="BW565" s="15"/>
      <c r="BX565" s="613" t="str">
        <f>IF(Portada!$A$1="www.fly-logics.com","NOV",0)</f>
        <v>NOV</v>
      </c>
      <c r="BY565" s="613"/>
      <c r="BZ565" s="613"/>
      <c r="CA565" s="613"/>
      <c r="CB565" s="613"/>
      <c r="CC565" s="605" t="str">
        <f>IF(SUMIFS(Bitácora!$Y$5:$Y$1036129,Bitácora!$D$5:$D$1036129,BC531,Bitácora!$AN$5:$AN$1036129,BS531,Bitácora!$E$5:$E$1036129,BI531,Bitácora!$AM$5:$AM$1036129,BX565)=0," ",SUMIFS(Bitácora!$Y$5:$Y$1036129,Bitácora!$D$5:$D$1036129,BC531,Bitácora!$AN$5:$AN$1036129,BS531,Bitácora!$E$5:$E$1036129,BI531,Bitácora!$AM$5:$AM$1036129,BX565))</f>
        <v xml:space="preserve"> </v>
      </c>
      <c r="CD565" s="605"/>
      <c r="CE565" s="605"/>
      <c r="CF565" s="605"/>
      <c r="CG565" s="605" t="str">
        <f>IF(SUMIFS(Bitácora!$Z$5:$Z$1036129,Bitácora!$D$5:$D$1036129,BC531,Bitácora!$AN$5:$AN$1036129,BS531,Bitácora!$E$5:$E$1036129,BI531,Bitácora!$AM$5:$AM$1036129,BX565)=0," ",SUMIFS(Bitácora!$Z$5:$Z$1036129,Bitácora!$D$5:$D$1036129,BC531,Bitácora!$AN$5:$AN$1036129,BS531,Bitácora!$E$5:$E$1036129,BI531,Bitácora!$AM$5:$AM$1036129,BX565))</f>
        <v xml:space="preserve"> </v>
      </c>
      <c r="CH565" s="605"/>
      <c r="CI565" s="605"/>
      <c r="CJ565" s="605"/>
      <c r="CK565" s="605" t="str">
        <f>IF(SUMIFS(Bitácora!$AA$5:$AA$1036129,Bitácora!$D$5:$D$1036129,BC531,Bitácora!$AN$5:$AN$1036129,BS531,Bitácora!$E$5:$E$1036129,BI531,Bitácora!$AM$5:$AM$1036129,BX565)=0," ",SUMIFS(Bitácora!$AA$5:$AA$1036129,Bitácora!$D$5:$D$1036129,BC531,Bitácora!$AN$5:$AN$1036129,BS531,Bitácora!$E$5:$E$1036129,BI531,Bitácora!$AM$5:$AM$1036129,BX565))</f>
        <v xml:space="preserve"> </v>
      </c>
      <c r="CL565" s="605"/>
      <c r="CM565" s="605"/>
      <c r="CN565" s="605"/>
      <c r="CO565" s="606" t="str">
        <f>IF(SUMIFS(Bitácora!$AE$5:$AE$1036129,Bitácora!$D$5:$D$1036129,BC531,Bitácora!$AN$5:$AN$1036129,BS531,Bitácora!$E$5:$E$1036129,BI531,Bitácora!$AM$5:$AM$1036129,BX565)=0," ",SUMIFS(Bitácora!$AC$5:$AC$1036129,Bitácora!$D$5:$D$1036129,BC531,Bitácora!$AN$5:$AN$1036129,BS531,Bitácora!$E$5:$E$1036129,BI531,Bitácora!$AM$5:$AM$1036129,BX565))</f>
        <v xml:space="preserve"> </v>
      </c>
      <c r="CP565" s="606"/>
      <c r="CQ565" s="606"/>
      <c r="CR565" s="606" t="str">
        <f>IF(SUMIFS(Bitácora!$AF$5:$AF$1036129,Bitácora!$D$5:$D$1036129,BC531,Bitácora!$AN$5:$AN$1036129,BS531,Bitácora!$E$5:$E$1036129,BI531,Bitácora!$AM$5:$AM$1036129,BX565)=0," ",SUMIFS(Bitácora!$AF$5:$AF$1036129,Bitácora!$D$5:$D$1036129,BC531,Bitácora!$AN$5:$AN$1036129,BS531,Bitácora!$E$5:$E$1036129,BI531,Bitácora!$AM$5:$AM$1036129,BX565))</f>
        <v xml:space="preserve"> </v>
      </c>
      <c r="CS565" s="606"/>
      <c r="CT565" s="606"/>
      <c r="CU565" s="632"/>
      <c r="CV565" s="278"/>
      <c r="CW565" s="244"/>
      <c r="CX565" s="599"/>
      <c r="CY565" s="1160" t="str">
        <f>IFERROR(SUM(IF(SUMIFS(Bitácora!$AG$5:$AG$1036129,Bitácora!$D$5:$D$1036129,DB531,Bitácora!$AN$5:$AN$1036129,DR531,Bitácora!$AH$5:$AH$1036129,CY564,Bitácora!$E$5:$E$1036129,DH531)=0," ",SUMIFS(Bitácora!$AG$5:$AG$1036129,Bitácora!$D$5:$D$1036129,DB531,Bitácora!$AN$5:$AN$1036129,DR531,Bitácora!$AH$5:$AH$1036129,CY564,Bitácora!$E$5:$E$1036129,DH531)),DB569,DJ569,DR569)," ")</f>
        <v xml:space="preserve"> </v>
      </c>
      <c r="CZ565" s="1160"/>
      <c r="DA565" s="1160"/>
      <c r="DB565" s="1160"/>
      <c r="DC565" s="1160"/>
      <c r="DD565" s="625"/>
      <c r="DE565" s="1160" t="str">
        <f>IF(SUMIFS(Bitácora!$AG$5:$AG$1036129,Bitácora!$D$5:$D$1036129,DB531,Bitácora!$AN$5:$AN$1036129,DR531,Bitácora!$AH$5:$AH$1036129,DE564,Bitácora!$E$5:$E$1036129,DH531)=0," ",SUMIFS(Bitácora!$AG$5:$AG$1036129,Bitácora!$D$5:$D$1036129,DB531,Bitácora!$AN$5:$AN$1036129,DR531,Bitácora!$AH$5:$AH$1036129,DE564,Bitácora!$E$5:$E$1036129,DH531))</f>
        <v xml:space="preserve"> </v>
      </c>
      <c r="DF565" s="1160"/>
      <c r="DG565" s="1160"/>
      <c r="DH565" s="1160"/>
      <c r="DI565" s="1160"/>
      <c r="DJ565" s="625"/>
      <c r="DK565" s="1160" t="str">
        <f>IF(SUMIFS(Bitácora!$AG$5:$AG$1036129,Bitácora!$D$5:$D$1036129,DB531,Bitácora!$AN$5:$AN$1036129,DR531,Bitácora!$AH$5:$AH$1036129,DK564,Bitácora!$E$5:$E$1036129,DH531)=0," ",SUMIFS(Bitácora!$AG$5:$AG$1036129,Bitácora!$D$5:$D$1036129,DB531,Bitácora!$AN$5:$AN$1036129,DR531,Bitácora!$AH$5:$AH$1036129,DK564,Bitácora!$E$5:$E$1036129,DH531))</f>
        <v xml:space="preserve"> </v>
      </c>
      <c r="DL565" s="1160"/>
      <c r="DM565" s="1160"/>
      <c r="DN565" s="1160"/>
      <c r="DO565" s="1160"/>
      <c r="DP565" s="625"/>
      <c r="DQ565" s="1160" t="str">
        <f>IF(SUMIFS(Bitácora!$AG$5:$AG$1036129,Bitácora!$D$5:$D$1036129,DB531,Bitácora!$AN$5:$AN$1036129,DR531,Bitácora!$AH$5:$AH$1036129,DQ564,Bitácora!$E$5:$E$1036129,DH531)=0," ",SUMIFS(Bitácora!$AG$5:$AG$1036129,Bitácora!$D$5:$D$1036129,DB531,Bitácora!$AN$5:$AN$1036129,DR531,Bitácora!$AH$5:$AH$1036129,DQ564,Bitácora!$E$5:$E$1036129,DH531))</f>
        <v xml:space="preserve"> </v>
      </c>
      <c r="DR565" s="1160"/>
      <c r="DS565" s="1160"/>
      <c r="DT565" s="1160"/>
      <c r="DU565" s="1160"/>
      <c r="DV565" s="15"/>
      <c r="DW565" s="613" t="str">
        <f>IF(Portada!$A$1="www.fly-logics.com","NOV",0)</f>
        <v>NOV</v>
      </c>
      <c r="DX565" s="613"/>
      <c r="DY565" s="613"/>
      <c r="DZ565" s="613"/>
      <c r="EA565" s="613"/>
      <c r="EB565" s="605" t="str">
        <f>IF(SUMIFS(Bitácora!$Y$5:$Y$1036129,Bitácora!$D$5:$D$1036129,DB531,Bitácora!$AN$5:$AN$1036129,DR531,Bitácora!$E$5:$E$1036129,DH531,Bitácora!$AM$5:$AM$1036129,DW565)=0," ",SUMIFS(Bitácora!$Y$5:$Y$1036129,Bitácora!$D$5:$D$1036129,DB531,Bitácora!$AN$5:$AN$1036129,DR531,Bitácora!$E$5:$E$1036129,DH531,Bitácora!$AM$5:$AM$1036129,DW565))</f>
        <v xml:space="preserve"> </v>
      </c>
      <c r="EC565" s="605"/>
      <c r="ED565" s="605"/>
      <c r="EE565" s="605"/>
      <c r="EF565" s="605" t="str">
        <f>IF(SUMIFS(Bitácora!$Z$5:$Z$1036129,Bitácora!$D$5:$D$1036129,DB531,Bitácora!$AN$5:$AN$1036129,DR531,Bitácora!$E$5:$E$1036129,DH531,Bitácora!$AM$5:$AM$1036129,DW565)=0," ",SUMIFS(Bitácora!$Z$5:$Z$1036129,Bitácora!$D$5:$D$1036129,DB531,Bitácora!$AN$5:$AN$1036129,DR531,Bitácora!$E$5:$E$1036129,DH531,Bitácora!$AM$5:$AM$1036129,DW565))</f>
        <v xml:space="preserve"> </v>
      </c>
      <c r="EG565" s="605"/>
      <c r="EH565" s="605"/>
      <c r="EI565" s="605"/>
      <c r="EJ565" s="605" t="str">
        <f>IF(SUMIFS(Bitácora!$AA$5:$AA$1036129,Bitácora!$D$5:$D$1036129,DB531,Bitácora!$AN$5:$AN$1036129,DR531,Bitácora!$E$5:$E$1036129,DH531,Bitácora!$AM$5:$AM$1036129,DW565)=0," ",SUMIFS(Bitácora!$AA$5:$AA$1036129,Bitácora!$D$5:$D$1036129,DB531,Bitácora!$AN$5:$AN$1036129,DR531,Bitácora!$E$5:$E$1036129,DH531,Bitácora!$AM$5:$AM$1036129,DW565))</f>
        <v xml:space="preserve"> </v>
      </c>
      <c r="EK565" s="605"/>
      <c r="EL565" s="605"/>
      <c r="EM565" s="605"/>
      <c r="EN565" s="606" t="str">
        <f>IF(SUMIFS(Bitácora!$AE$5:$AE$1036129,Bitácora!$D$5:$D$1036129,DB531,Bitácora!$AN$5:$AN$1036129,DR531,Bitácora!$E$5:$E$1036129,DH531,Bitácora!$AM$5:$AM$1036129,DW565)=0," ",SUMIFS(Bitácora!$AC$5:$AC$1036129,Bitácora!$D$5:$D$1036129,DB531,Bitácora!$AN$5:$AN$1036129,DR531,Bitácora!$E$5:$E$1036129,DH531,Bitácora!$AM$5:$AM$1036129,DW565))</f>
        <v xml:space="preserve"> </v>
      </c>
      <c r="EO565" s="606"/>
      <c r="EP565" s="606"/>
      <c r="EQ565" s="606" t="str">
        <f>IF(SUMIFS(Bitácora!$AF$5:$AF$1036129,Bitácora!$D$5:$D$1036129,DB531,Bitácora!$AN$5:$AN$1036129,DR531,Bitácora!$E$5:$E$1036129,DH531,Bitácora!$AM$5:$AM$1036129,DW565)=0," ",SUMIFS(Bitácora!$AF$5:$AF$1036129,Bitácora!$D$5:$D$1036129,DB531,Bitácora!$AN$5:$AN$1036129,DR531,Bitácora!$E$5:$E$1036129,DH531,Bitácora!$AM$5:$AM$1036129,DW565))</f>
        <v xml:space="preserve"> </v>
      </c>
      <c r="ER565" s="606"/>
      <c r="ES565" s="606"/>
      <c r="ET565" s="632"/>
      <c r="EU565" s="599"/>
      <c r="EV565" s="1160" t="str">
        <f>IFERROR(SUM(IF(SUMIFS(Bitácora!$AG$5:$AG$1036129,Bitácora!$D$5:$D$1036129,EY531,Bitácora!$AN$5:$AN$1036129,FO531,Bitácora!$AH$5:$AH$1036129,EV564,Bitácora!$E$5:$E$1036129,FE531)=0," ",SUMIFS(Bitácora!$AG$5:$AG$1036129,Bitácora!$D$5:$D$1036129,EY531,Bitácora!$AN$5:$AN$1036129,FO531,Bitácora!$AH$5:$AH$1036129,EV564,Bitácora!$E$5:$E$1036129,FE531)),EY569,FG569,FO569)," ")</f>
        <v xml:space="preserve"> </v>
      </c>
      <c r="EW565" s="1160"/>
      <c r="EX565" s="1160"/>
      <c r="EY565" s="1160"/>
      <c r="EZ565" s="1160"/>
      <c r="FA565" s="625"/>
      <c r="FB565" s="1160" t="str">
        <f>IF(SUMIFS(Bitácora!$AG$5:$AG$1036129,Bitácora!$D$5:$D$1036129,EY531,Bitácora!$AN$5:$AN$1036129,FO531,Bitácora!$AH$5:$AH$1036129,FB564,Bitácora!$E$5:$E$1036129,FE531)=0," ",SUMIFS(Bitácora!$AG$5:$AG$1036129,Bitácora!$D$5:$D$1036129,EY531,Bitácora!$AN$5:$AN$1036129,FO531,Bitácora!$AH$5:$AH$1036129,FB564,Bitácora!$E$5:$E$1036129,FE531))</f>
        <v xml:space="preserve"> </v>
      </c>
      <c r="FC565" s="1160"/>
      <c r="FD565" s="1160"/>
      <c r="FE565" s="1160"/>
      <c r="FF565" s="1160"/>
      <c r="FG565" s="625"/>
      <c r="FH565" s="1160" t="str">
        <f>IF(SUMIFS(Bitácora!$AG$5:$AG$1036129,Bitácora!$D$5:$D$1036129,EY531,Bitácora!$AN$5:$AN$1036129,FO531,Bitácora!$AH$5:$AH$1036129,FH564,Bitácora!$E$5:$E$1036129,FE531)=0," ",SUMIFS(Bitácora!$AG$5:$AG$1036129,Bitácora!$D$5:$D$1036129,EY531,Bitácora!$AN$5:$AN$1036129,FO531,Bitácora!$AH$5:$AH$1036129,FH564,Bitácora!$E$5:$E$1036129,FE531))</f>
        <v xml:space="preserve"> </v>
      </c>
      <c r="FI565" s="1160"/>
      <c r="FJ565" s="1160"/>
      <c r="FK565" s="1160"/>
      <c r="FL565" s="1160"/>
      <c r="FM565" s="625"/>
      <c r="FN565" s="1160" t="str">
        <f>IF(SUMIFS(Bitácora!$AG$5:$AG$1036129,Bitácora!$D$5:$D$1036129,EY531,Bitácora!$AN$5:$AN$1036129,FO531,Bitácora!$AH$5:$AH$1036129,FN564,Bitácora!$E$5:$E$1036129,FE531)=0," ",SUMIFS(Bitácora!$AG$5:$AG$1036129,Bitácora!$D$5:$D$1036129,EY531,Bitácora!$AN$5:$AN$1036129,FO531,Bitácora!$AH$5:$AH$1036129,FN564,Bitácora!$E$5:$E$1036129,FE531))</f>
        <v xml:space="preserve"> </v>
      </c>
      <c r="FO565" s="1160"/>
      <c r="FP565" s="1160"/>
      <c r="FQ565" s="1160"/>
      <c r="FR565" s="1160"/>
      <c r="FS565" s="15"/>
      <c r="FT565" s="613" t="str">
        <f>IF(Portada!$A$1="www.fly-logics.com","NOV",0)</f>
        <v>NOV</v>
      </c>
      <c r="FU565" s="613"/>
      <c r="FV565" s="613"/>
      <c r="FW565" s="613"/>
      <c r="FX565" s="613"/>
      <c r="FY565" s="605" t="str">
        <f>IF(SUMIFS(Bitácora!$Y$5:$Y$1036129,Bitácora!$D$5:$D$1036129,EY531,Bitácora!$AN$5:$AN$1036129,FO531,Bitácora!$E$5:$E$1036129,FE531,Bitácora!$AM$5:$AM$1036129,FT565)=0," ",SUMIFS(Bitácora!$Y$5:$Y$1036129,Bitácora!$D$5:$D$1036129,EY531,Bitácora!$AN$5:$AN$1036129,FO531,Bitácora!$E$5:$E$1036129,FE531,Bitácora!$AM$5:$AM$1036129,FT565))</f>
        <v xml:space="preserve"> </v>
      </c>
      <c r="FZ565" s="605"/>
      <c r="GA565" s="605"/>
      <c r="GB565" s="605"/>
      <c r="GC565" s="605" t="str">
        <f>IF(SUMIFS(Bitácora!$Z$5:$Z$1036129,Bitácora!$D$5:$D$1036129,EY531,Bitácora!$AN$5:$AN$1036129,FO531,Bitácora!$E$5:$E$1036129,FE531,Bitácora!$AM$5:$AM$1036129,FT565)=0," ",SUMIFS(Bitácora!$Z$5:$Z$1036129,Bitácora!$D$5:$D$1036129,EY531,Bitácora!$AN$5:$AN$1036129,FO531,Bitácora!$E$5:$E$1036129,FE531,Bitácora!$AM$5:$AM$1036129,FT565))</f>
        <v xml:space="preserve"> </v>
      </c>
      <c r="GD565" s="605"/>
      <c r="GE565" s="605"/>
      <c r="GF565" s="605"/>
      <c r="GG565" s="605" t="str">
        <f>IF(SUMIFS(Bitácora!$AA$5:$AA$1036129,Bitácora!$D$5:$D$1036129,EY531,Bitácora!$AN$5:$AN$1036129,FO531,Bitácora!$E$5:$E$1036129,FE531,Bitácora!$AM$5:$AM$1036129,FT565)=0," ",SUMIFS(Bitácora!$AA$5:$AA$1036129,Bitácora!$D$5:$D$1036129,EY531,Bitácora!$AN$5:$AN$1036129,FO531,Bitácora!$E$5:$E$1036129,FE531,Bitácora!$AM$5:$AM$1036129,FT565))</f>
        <v xml:space="preserve"> </v>
      </c>
      <c r="GH565" s="605"/>
      <c r="GI565" s="605"/>
      <c r="GJ565" s="605"/>
      <c r="GK565" s="606" t="str">
        <f>IF(SUMIFS(Bitácora!$AE$5:$AE$1036129,Bitácora!$D$5:$D$1036129,EY531,Bitácora!$AN$5:$AN$1036129,FO531,Bitácora!$E$5:$E$1036129,FE531,Bitácora!$AM$5:$AM$1036129,FT565)=0," ",SUMIFS(Bitácora!$AC$5:$AC$1036129,Bitácora!$D$5:$D$1036129,EY531,Bitácora!$AN$5:$AN$1036129,FO531,Bitácora!$E$5:$E$1036129,FE531,Bitácora!$AM$5:$AM$1036129,FT565))</f>
        <v xml:space="preserve"> </v>
      </c>
      <c r="GL565" s="606"/>
      <c r="GM565" s="606"/>
      <c r="GN565" s="606" t="str">
        <f>IF(SUMIFS(Bitácora!$AF$5:$AF$1036129,Bitácora!$D$5:$D$1036129,EY531,Bitácora!$AN$5:$AN$1036129,FO531,Bitácora!$E$5:$E$1036129,FE531,Bitácora!$AM$5:$AM$1036129,FT565)=0," ",SUMIFS(Bitácora!$AF$5:$AF$1036129,Bitácora!$D$5:$D$1036129,EY531,Bitácora!$AN$5:$AN$1036129,FO531,Bitácora!$E$5:$E$1036129,FE531,Bitácora!$AM$5:$AM$1036129,FT565))</f>
        <v xml:space="preserve"> </v>
      </c>
      <c r="GO565" s="606"/>
      <c r="GP565" s="606"/>
      <c r="GQ565" s="632"/>
      <c r="GR565" s="6"/>
    </row>
    <row r="566" spans="1:200" ht="6.75" customHeight="1" x14ac:dyDescent="0.25">
      <c r="A566" s="244"/>
      <c r="B566" s="599"/>
      <c r="C566" s="1161"/>
      <c r="D566" s="1161"/>
      <c r="E566" s="1161"/>
      <c r="F566" s="1161"/>
      <c r="G566" s="1161"/>
      <c r="H566" s="625"/>
      <c r="I566" s="1161"/>
      <c r="J566" s="1161"/>
      <c r="K566" s="1161"/>
      <c r="L566" s="1161"/>
      <c r="M566" s="1161"/>
      <c r="N566" s="625"/>
      <c r="O566" s="1161"/>
      <c r="P566" s="1161"/>
      <c r="Q566" s="1161"/>
      <c r="R566" s="1161"/>
      <c r="S566" s="1161"/>
      <c r="T566" s="625"/>
      <c r="U566" s="1161"/>
      <c r="V566" s="1161"/>
      <c r="W566" s="1161"/>
      <c r="X566" s="1161"/>
      <c r="Y566" s="1161"/>
      <c r="Z566" s="15"/>
      <c r="AA566" s="613"/>
      <c r="AB566" s="613"/>
      <c r="AC566" s="613"/>
      <c r="AD566" s="613"/>
      <c r="AE566" s="613"/>
      <c r="AF566" s="605"/>
      <c r="AG566" s="605"/>
      <c r="AH566" s="605"/>
      <c r="AI566" s="605"/>
      <c r="AJ566" s="605"/>
      <c r="AK566" s="605"/>
      <c r="AL566" s="605"/>
      <c r="AM566" s="605"/>
      <c r="AN566" s="605"/>
      <c r="AO566" s="605"/>
      <c r="AP566" s="605"/>
      <c r="AQ566" s="605"/>
      <c r="AR566" s="606"/>
      <c r="AS566" s="606"/>
      <c r="AT566" s="606"/>
      <c r="AU566" s="606"/>
      <c r="AV566" s="606"/>
      <c r="AW566" s="606"/>
      <c r="AX566" s="632"/>
      <c r="AY566" s="599"/>
      <c r="AZ566" s="1161"/>
      <c r="BA566" s="1161"/>
      <c r="BB566" s="1161"/>
      <c r="BC566" s="1161"/>
      <c r="BD566" s="1161"/>
      <c r="BE566" s="625"/>
      <c r="BF566" s="1161"/>
      <c r="BG566" s="1161"/>
      <c r="BH566" s="1161"/>
      <c r="BI566" s="1161"/>
      <c r="BJ566" s="1161"/>
      <c r="BK566" s="625"/>
      <c r="BL566" s="1161"/>
      <c r="BM566" s="1161"/>
      <c r="BN566" s="1161"/>
      <c r="BO566" s="1161"/>
      <c r="BP566" s="1161"/>
      <c r="BQ566" s="625"/>
      <c r="BR566" s="1161"/>
      <c r="BS566" s="1161"/>
      <c r="BT566" s="1161"/>
      <c r="BU566" s="1161"/>
      <c r="BV566" s="1161"/>
      <c r="BW566" s="15"/>
      <c r="BX566" s="613"/>
      <c r="BY566" s="613"/>
      <c r="BZ566" s="613"/>
      <c r="CA566" s="613"/>
      <c r="CB566" s="613"/>
      <c r="CC566" s="605"/>
      <c r="CD566" s="605"/>
      <c r="CE566" s="605"/>
      <c r="CF566" s="605"/>
      <c r="CG566" s="605"/>
      <c r="CH566" s="605"/>
      <c r="CI566" s="605"/>
      <c r="CJ566" s="605"/>
      <c r="CK566" s="605"/>
      <c r="CL566" s="605"/>
      <c r="CM566" s="605"/>
      <c r="CN566" s="605"/>
      <c r="CO566" s="606"/>
      <c r="CP566" s="606"/>
      <c r="CQ566" s="606"/>
      <c r="CR566" s="606"/>
      <c r="CS566" s="606"/>
      <c r="CT566" s="606"/>
      <c r="CU566" s="632"/>
      <c r="CV566" s="278"/>
      <c r="CW566" s="244"/>
      <c r="CX566" s="599"/>
      <c r="CY566" s="1161"/>
      <c r="CZ566" s="1161"/>
      <c r="DA566" s="1161"/>
      <c r="DB566" s="1161"/>
      <c r="DC566" s="1161"/>
      <c r="DD566" s="625"/>
      <c r="DE566" s="1161"/>
      <c r="DF566" s="1161"/>
      <c r="DG566" s="1161"/>
      <c r="DH566" s="1161"/>
      <c r="DI566" s="1161"/>
      <c r="DJ566" s="625"/>
      <c r="DK566" s="1161"/>
      <c r="DL566" s="1161"/>
      <c r="DM566" s="1161"/>
      <c r="DN566" s="1161"/>
      <c r="DO566" s="1161"/>
      <c r="DP566" s="625"/>
      <c r="DQ566" s="1161"/>
      <c r="DR566" s="1161"/>
      <c r="DS566" s="1161"/>
      <c r="DT566" s="1161"/>
      <c r="DU566" s="1161"/>
      <c r="DV566" s="15"/>
      <c r="DW566" s="613"/>
      <c r="DX566" s="613"/>
      <c r="DY566" s="613"/>
      <c r="DZ566" s="613"/>
      <c r="EA566" s="613"/>
      <c r="EB566" s="605"/>
      <c r="EC566" s="605"/>
      <c r="ED566" s="605"/>
      <c r="EE566" s="605"/>
      <c r="EF566" s="605"/>
      <c r="EG566" s="605"/>
      <c r="EH566" s="605"/>
      <c r="EI566" s="605"/>
      <c r="EJ566" s="605"/>
      <c r="EK566" s="605"/>
      <c r="EL566" s="605"/>
      <c r="EM566" s="605"/>
      <c r="EN566" s="606"/>
      <c r="EO566" s="606"/>
      <c r="EP566" s="606"/>
      <c r="EQ566" s="606"/>
      <c r="ER566" s="606"/>
      <c r="ES566" s="606"/>
      <c r="ET566" s="632"/>
      <c r="EU566" s="599"/>
      <c r="EV566" s="1161"/>
      <c r="EW566" s="1161"/>
      <c r="EX566" s="1161"/>
      <c r="EY566" s="1161"/>
      <c r="EZ566" s="1161"/>
      <c r="FA566" s="625"/>
      <c r="FB566" s="1161"/>
      <c r="FC566" s="1161"/>
      <c r="FD566" s="1161"/>
      <c r="FE566" s="1161"/>
      <c r="FF566" s="1161"/>
      <c r="FG566" s="625"/>
      <c r="FH566" s="1161"/>
      <c r="FI566" s="1161"/>
      <c r="FJ566" s="1161"/>
      <c r="FK566" s="1161"/>
      <c r="FL566" s="1161"/>
      <c r="FM566" s="625"/>
      <c r="FN566" s="1161"/>
      <c r="FO566" s="1161"/>
      <c r="FP566" s="1161"/>
      <c r="FQ566" s="1161"/>
      <c r="FR566" s="1161"/>
      <c r="FS566" s="15"/>
      <c r="FT566" s="613"/>
      <c r="FU566" s="613"/>
      <c r="FV566" s="613"/>
      <c r="FW566" s="613"/>
      <c r="FX566" s="613"/>
      <c r="FY566" s="605"/>
      <c r="FZ566" s="605"/>
      <c r="GA566" s="605"/>
      <c r="GB566" s="605"/>
      <c r="GC566" s="605"/>
      <c r="GD566" s="605"/>
      <c r="GE566" s="605"/>
      <c r="GF566" s="605"/>
      <c r="GG566" s="605"/>
      <c r="GH566" s="605"/>
      <c r="GI566" s="605"/>
      <c r="GJ566" s="605"/>
      <c r="GK566" s="606"/>
      <c r="GL566" s="606"/>
      <c r="GM566" s="606"/>
      <c r="GN566" s="606"/>
      <c r="GO566" s="606"/>
      <c r="GP566" s="606"/>
      <c r="GQ566" s="632"/>
      <c r="GR566" s="6"/>
    </row>
    <row r="567" spans="1:200" ht="3" customHeight="1" x14ac:dyDescent="0.25">
      <c r="A567" s="244"/>
      <c r="B567" s="599"/>
      <c r="C567" s="1161"/>
      <c r="D567" s="1161"/>
      <c r="E567" s="1161"/>
      <c r="F567" s="1161"/>
      <c r="G567" s="1161"/>
      <c r="H567" s="625"/>
      <c r="I567" s="1161"/>
      <c r="J567" s="1161"/>
      <c r="K567" s="1161"/>
      <c r="L567" s="1161"/>
      <c r="M567" s="1161"/>
      <c r="N567" s="625"/>
      <c r="O567" s="1161"/>
      <c r="P567" s="1161"/>
      <c r="Q567" s="1161"/>
      <c r="R567" s="1161"/>
      <c r="S567" s="1161"/>
      <c r="T567" s="625"/>
      <c r="U567" s="1161"/>
      <c r="V567" s="1161"/>
      <c r="W567" s="1161"/>
      <c r="X567" s="1161"/>
      <c r="Y567" s="1161"/>
      <c r="Z567" s="15"/>
      <c r="AA567" s="613"/>
      <c r="AB567" s="613"/>
      <c r="AC567" s="613"/>
      <c r="AD567" s="613"/>
      <c r="AE567" s="613"/>
      <c r="AF567" s="605"/>
      <c r="AG567" s="605"/>
      <c r="AH567" s="605"/>
      <c r="AI567" s="605"/>
      <c r="AJ567" s="605"/>
      <c r="AK567" s="605"/>
      <c r="AL567" s="605"/>
      <c r="AM567" s="605"/>
      <c r="AN567" s="605"/>
      <c r="AO567" s="605"/>
      <c r="AP567" s="605"/>
      <c r="AQ567" s="605"/>
      <c r="AR567" s="606"/>
      <c r="AS567" s="606"/>
      <c r="AT567" s="606"/>
      <c r="AU567" s="606"/>
      <c r="AV567" s="606"/>
      <c r="AW567" s="606"/>
      <c r="AX567" s="632"/>
      <c r="AY567" s="599"/>
      <c r="AZ567" s="1161"/>
      <c r="BA567" s="1161"/>
      <c r="BB567" s="1161"/>
      <c r="BC567" s="1161"/>
      <c r="BD567" s="1161"/>
      <c r="BE567" s="625"/>
      <c r="BF567" s="1161"/>
      <c r="BG567" s="1161"/>
      <c r="BH567" s="1161"/>
      <c r="BI567" s="1161"/>
      <c r="BJ567" s="1161"/>
      <c r="BK567" s="625"/>
      <c r="BL567" s="1161"/>
      <c r="BM567" s="1161"/>
      <c r="BN567" s="1161"/>
      <c r="BO567" s="1161"/>
      <c r="BP567" s="1161"/>
      <c r="BQ567" s="625"/>
      <c r="BR567" s="1161"/>
      <c r="BS567" s="1161"/>
      <c r="BT567" s="1161"/>
      <c r="BU567" s="1161"/>
      <c r="BV567" s="1161"/>
      <c r="BW567" s="15"/>
      <c r="BX567" s="613"/>
      <c r="BY567" s="613"/>
      <c r="BZ567" s="613"/>
      <c r="CA567" s="613"/>
      <c r="CB567" s="613"/>
      <c r="CC567" s="605"/>
      <c r="CD567" s="605"/>
      <c r="CE567" s="605"/>
      <c r="CF567" s="605"/>
      <c r="CG567" s="605"/>
      <c r="CH567" s="605"/>
      <c r="CI567" s="605"/>
      <c r="CJ567" s="605"/>
      <c r="CK567" s="605"/>
      <c r="CL567" s="605"/>
      <c r="CM567" s="605"/>
      <c r="CN567" s="605"/>
      <c r="CO567" s="606"/>
      <c r="CP567" s="606"/>
      <c r="CQ567" s="606"/>
      <c r="CR567" s="606"/>
      <c r="CS567" s="606"/>
      <c r="CT567" s="606"/>
      <c r="CU567" s="632"/>
      <c r="CV567" s="278"/>
      <c r="CW567" s="244"/>
      <c r="CX567" s="599"/>
      <c r="CY567" s="1161"/>
      <c r="CZ567" s="1161"/>
      <c r="DA567" s="1161"/>
      <c r="DB567" s="1161"/>
      <c r="DC567" s="1161"/>
      <c r="DD567" s="625"/>
      <c r="DE567" s="1161"/>
      <c r="DF567" s="1161"/>
      <c r="DG567" s="1161"/>
      <c r="DH567" s="1161"/>
      <c r="DI567" s="1161"/>
      <c r="DJ567" s="625"/>
      <c r="DK567" s="1161"/>
      <c r="DL567" s="1161"/>
      <c r="DM567" s="1161"/>
      <c r="DN567" s="1161"/>
      <c r="DO567" s="1161"/>
      <c r="DP567" s="625"/>
      <c r="DQ567" s="1161"/>
      <c r="DR567" s="1161"/>
      <c r="DS567" s="1161"/>
      <c r="DT567" s="1161"/>
      <c r="DU567" s="1161"/>
      <c r="DV567" s="15"/>
      <c r="DW567" s="613"/>
      <c r="DX567" s="613"/>
      <c r="DY567" s="613"/>
      <c r="DZ567" s="613"/>
      <c r="EA567" s="613"/>
      <c r="EB567" s="605"/>
      <c r="EC567" s="605"/>
      <c r="ED567" s="605"/>
      <c r="EE567" s="605"/>
      <c r="EF567" s="605"/>
      <c r="EG567" s="605"/>
      <c r="EH567" s="605"/>
      <c r="EI567" s="605"/>
      <c r="EJ567" s="605"/>
      <c r="EK567" s="605"/>
      <c r="EL567" s="605"/>
      <c r="EM567" s="605"/>
      <c r="EN567" s="606"/>
      <c r="EO567" s="606"/>
      <c r="EP567" s="606"/>
      <c r="EQ567" s="606"/>
      <c r="ER567" s="606"/>
      <c r="ES567" s="606"/>
      <c r="ET567" s="632"/>
      <c r="EU567" s="599"/>
      <c r="EV567" s="1161"/>
      <c r="EW567" s="1161"/>
      <c r="EX567" s="1161"/>
      <c r="EY567" s="1161"/>
      <c r="EZ567" s="1161"/>
      <c r="FA567" s="625"/>
      <c r="FB567" s="1161"/>
      <c r="FC567" s="1161"/>
      <c r="FD567" s="1161"/>
      <c r="FE567" s="1161"/>
      <c r="FF567" s="1161"/>
      <c r="FG567" s="625"/>
      <c r="FH567" s="1161"/>
      <c r="FI567" s="1161"/>
      <c r="FJ567" s="1161"/>
      <c r="FK567" s="1161"/>
      <c r="FL567" s="1161"/>
      <c r="FM567" s="625"/>
      <c r="FN567" s="1161"/>
      <c r="FO567" s="1161"/>
      <c r="FP567" s="1161"/>
      <c r="FQ567" s="1161"/>
      <c r="FR567" s="1161"/>
      <c r="FS567" s="15"/>
      <c r="FT567" s="613"/>
      <c r="FU567" s="613"/>
      <c r="FV567" s="613"/>
      <c r="FW567" s="613"/>
      <c r="FX567" s="613"/>
      <c r="FY567" s="605"/>
      <c r="FZ567" s="605"/>
      <c r="GA567" s="605"/>
      <c r="GB567" s="605"/>
      <c r="GC567" s="605"/>
      <c r="GD567" s="605"/>
      <c r="GE567" s="605"/>
      <c r="GF567" s="605"/>
      <c r="GG567" s="605"/>
      <c r="GH567" s="605"/>
      <c r="GI567" s="605"/>
      <c r="GJ567" s="605"/>
      <c r="GK567" s="606"/>
      <c r="GL567" s="606"/>
      <c r="GM567" s="606"/>
      <c r="GN567" s="606"/>
      <c r="GO567" s="606"/>
      <c r="GP567" s="606"/>
      <c r="GQ567" s="632"/>
      <c r="GR567" s="6"/>
    </row>
    <row r="568" spans="1:200" ht="6" customHeight="1" x14ac:dyDescent="0.25">
      <c r="A568" s="244"/>
      <c r="B568" s="599"/>
      <c r="C568" s="601"/>
      <c r="D568" s="601"/>
      <c r="E568" s="601"/>
      <c r="F568" s="601"/>
      <c r="G568" s="601"/>
      <c r="H568" s="601"/>
      <c r="I568" s="601"/>
      <c r="J568" s="601"/>
      <c r="K568" s="601"/>
      <c r="L568" s="601"/>
      <c r="M568" s="601"/>
      <c r="N568" s="601"/>
      <c r="O568" s="601"/>
      <c r="P568" s="601"/>
      <c r="Q568" s="601"/>
      <c r="R568" s="601"/>
      <c r="S568" s="601"/>
      <c r="T568" s="601"/>
      <c r="U568" s="601"/>
      <c r="V568" s="601"/>
      <c r="W568" s="601"/>
      <c r="X568" s="601"/>
      <c r="Y568" s="601"/>
      <c r="Z568" s="602"/>
      <c r="AA568" s="613"/>
      <c r="AB568" s="613"/>
      <c r="AC568" s="613"/>
      <c r="AD568" s="613"/>
      <c r="AE568" s="613"/>
      <c r="AF568" s="605"/>
      <c r="AG568" s="605"/>
      <c r="AH568" s="605"/>
      <c r="AI568" s="605"/>
      <c r="AJ568" s="605"/>
      <c r="AK568" s="605"/>
      <c r="AL568" s="605"/>
      <c r="AM568" s="605"/>
      <c r="AN568" s="605"/>
      <c r="AO568" s="605"/>
      <c r="AP568" s="605"/>
      <c r="AQ568" s="605"/>
      <c r="AR568" s="606"/>
      <c r="AS568" s="606"/>
      <c r="AT568" s="606"/>
      <c r="AU568" s="606"/>
      <c r="AV568" s="606"/>
      <c r="AW568" s="606"/>
      <c r="AX568" s="632"/>
      <c r="AY568" s="599"/>
      <c r="AZ568" s="601"/>
      <c r="BA568" s="601"/>
      <c r="BB568" s="601"/>
      <c r="BC568" s="601"/>
      <c r="BD568" s="601"/>
      <c r="BE568" s="601"/>
      <c r="BF568" s="601"/>
      <c r="BG568" s="601"/>
      <c r="BH568" s="601"/>
      <c r="BI568" s="601"/>
      <c r="BJ568" s="601"/>
      <c r="BK568" s="601"/>
      <c r="BL568" s="601"/>
      <c r="BM568" s="601"/>
      <c r="BN568" s="601"/>
      <c r="BO568" s="601"/>
      <c r="BP568" s="601"/>
      <c r="BQ568" s="601"/>
      <c r="BR568" s="601"/>
      <c r="BS568" s="601"/>
      <c r="BT568" s="601"/>
      <c r="BU568" s="601"/>
      <c r="BV568" s="601"/>
      <c r="BW568" s="602"/>
      <c r="BX568" s="613"/>
      <c r="BY568" s="613"/>
      <c r="BZ568" s="613"/>
      <c r="CA568" s="613"/>
      <c r="CB568" s="613"/>
      <c r="CC568" s="605"/>
      <c r="CD568" s="605"/>
      <c r="CE568" s="605"/>
      <c r="CF568" s="605"/>
      <c r="CG568" s="605"/>
      <c r="CH568" s="605"/>
      <c r="CI568" s="605"/>
      <c r="CJ568" s="605"/>
      <c r="CK568" s="605"/>
      <c r="CL568" s="605"/>
      <c r="CM568" s="605"/>
      <c r="CN568" s="605"/>
      <c r="CO568" s="606"/>
      <c r="CP568" s="606"/>
      <c r="CQ568" s="606"/>
      <c r="CR568" s="606"/>
      <c r="CS568" s="606"/>
      <c r="CT568" s="606"/>
      <c r="CU568" s="632"/>
      <c r="CV568" s="278"/>
      <c r="CW568" s="244"/>
      <c r="CX568" s="599"/>
      <c r="CY568" s="601"/>
      <c r="CZ568" s="601"/>
      <c r="DA568" s="601"/>
      <c r="DB568" s="601"/>
      <c r="DC568" s="601"/>
      <c r="DD568" s="601"/>
      <c r="DE568" s="601"/>
      <c r="DF568" s="601"/>
      <c r="DG568" s="601"/>
      <c r="DH568" s="601"/>
      <c r="DI568" s="601"/>
      <c r="DJ568" s="601"/>
      <c r="DK568" s="601"/>
      <c r="DL568" s="601"/>
      <c r="DM568" s="601"/>
      <c r="DN568" s="601"/>
      <c r="DO568" s="601"/>
      <c r="DP568" s="601"/>
      <c r="DQ568" s="601"/>
      <c r="DR568" s="601"/>
      <c r="DS568" s="601"/>
      <c r="DT568" s="601"/>
      <c r="DU568" s="601"/>
      <c r="DV568" s="602"/>
      <c r="DW568" s="613"/>
      <c r="DX568" s="613"/>
      <c r="DY568" s="613"/>
      <c r="DZ568" s="613"/>
      <c r="EA568" s="613"/>
      <c r="EB568" s="605"/>
      <c r="EC568" s="605"/>
      <c r="ED568" s="605"/>
      <c r="EE568" s="605"/>
      <c r="EF568" s="605"/>
      <c r="EG568" s="605"/>
      <c r="EH568" s="605"/>
      <c r="EI568" s="605"/>
      <c r="EJ568" s="605"/>
      <c r="EK568" s="605"/>
      <c r="EL568" s="605"/>
      <c r="EM568" s="605"/>
      <c r="EN568" s="606"/>
      <c r="EO568" s="606"/>
      <c r="EP568" s="606"/>
      <c r="EQ568" s="606"/>
      <c r="ER568" s="606"/>
      <c r="ES568" s="606"/>
      <c r="ET568" s="632"/>
      <c r="EU568" s="599"/>
      <c r="EV568" s="601"/>
      <c r="EW568" s="601"/>
      <c r="EX568" s="601"/>
      <c r="EY568" s="601"/>
      <c r="EZ568" s="601"/>
      <c r="FA568" s="601"/>
      <c r="FB568" s="601"/>
      <c r="FC568" s="601"/>
      <c r="FD568" s="601"/>
      <c r="FE568" s="601"/>
      <c r="FF568" s="601"/>
      <c r="FG568" s="601"/>
      <c r="FH568" s="601"/>
      <c r="FI568" s="601"/>
      <c r="FJ568" s="601"/>
      <c r="FK568" s="601"/>
      <c r="FL568" s="601"/>
      <c r="FM568" s="601"/>
      <c r="FN568" s="601"/>
      <c r="FO568" s="601"/>
      <c r="FP568" s="601"/>
      <c r="FQ568" s="601"/>
      <c r="FR568" s="601"/>
      <c r="FS568" s="602"/>
      <c r="FT568" s="613"/>
      <c r="FU568" s="613"/>
      <c r="FV568" s="613"/>
      <c r="FW568" s="613"/>
      <c r="FX568" s="613"/>
      <c r="FY568" s="605"/>
      <c r="FZ568" s="605"/>
      <c r="GA568" s="605"/>
      <c r="GB568" s="605"/>
      <c r="GC568" s="605"/>
      <c r="GD568" s="605"/>
      <c r="GE568" s="605"/>
      <c r="GF568" s="605"/>
      <c r="GG568" s="605"/>
      <c r="GH568" s="605"/>
      <c r="GI568" s="605"/>
      <c r="GJ568" s="605"/>
      <c r="GK568" s="606"/>
      <c r="GL568" s="606"/>
      <c r="GM568" s="606"/>
      <c r="GN568" s="606"/>
      <c r="GO568" s="606"/>
      <c r="GP568" s="606"/>
      <c r="GQ568" s="632"/>
      <c r="GR568" s="6"/>
    </row>
    <row r="569" spans="1:200" ht="16.5" customHeight="1" x14ac:dyDescent="0.25">
      <c r="A569" s="244"/>
      <c r="B569" s="599"/>
      <c r="C569" s="1162" t="s">
        <v>59</v>
      </c>
      <c r="D569" s="1162"/>
      <c r="E569" s="1163"/>
      <c r="F569" s="1164" t="str">
        <f>IF(SUMIFS(Bitácora!$AG$5:$AG$1036129,Bitácora!$D$5:$D$1036129,F531,Bitácora!$AN$5:$AN$1036129,V531,Bitácora!$AH$5:$AH$1036129,"CAT I",Bitácora!$E$5:$E$1036129,L531)=0," ",SUMIFS(Bitácora!$AG$5:$AG$1036129,Bitácora!$D$5:$D$1036129,F531,Bitácora!$AN$5:$AN$1036129,V531,Bitácora!$AH$5:$AH$1036129,"CAT I",Bitácora!$E$5:$E$1036129,L531))</f>
        <v xml:space="preserve"> </v>
      </c>
      <c r="G569" s="1165"/>
      <c r="H569" s="1165"/>
      <c r="I569" s="1165"/>
      <c r="J569" s="241"/>
      <c r="K569" s="1162" t="s">
        <v>58</v>
      </c>
      <c r="L569" s="1162"/>
      <c r="M569" s="1163"/>
      <c r="N569" s="1166" t="str">
        <f>IF(SUMIFS(Bitácora!$AG$5:$AG$1036129,Bitácora!$D$5:$D$1036129,F531,Bitácora!$AN$5:$AN$1036129,V531,Bitácora!$AH$5:$AH$1036129,"CAT II",Bitácora!$E$5:$E$1036129,L531)=0," ",SUMIFS(Bitácora!$AG$5:$AG$1036129,Bitácora!$D$5:$D$1036129,F531,Bitácora!$AN$5:$AN$1036129,V531,Bitácora!$AH$5:$AH$1036129,"CAT II",Bitácora!$E$5:$E$1036129,L531))</f>
        <v xml:space="preserve"> </v>
      </c>
      <c r="O569" s="1167"/>
      <c r="P569" s="1167"/>
      <c r="Q569" s="1167"/>
      <c r="R569" s="241"/>
      <c r="S569" s="1162" t="s">
        <v>61</v>
      </c>
      <c r="T569" s="1162"/>
      <c r="U569" s="1163"/>
      <c r="V569" s="1166" t="str">
        <f>IF(SUMIFS(Bitácora!$AG$5:$AG$1036129,Bitácora!$D$5:$D$1036129,F531,Bitácora!$AN$5:$AN$1036129,V531,Bitácora!$AH$5:$AH$1036129,"CAT III",Bitácora!$E$5:$E$1036129,L531)=0," ",SUMIFS(Bitácora!$AG$5:$AG$1036129,Bitácora!$D$5:$D$1036129,F531,Bitácora!$AN$5:$AN$1036129,V531,Bitácora!$AH$5:$AH$1036129,"CAT III",Bitácora!$E$5:$E$1036129,L531))</f>
        <v xml:space="preserve"> </v>
      </c>
      <c r="W569" s="1167"/>
      <c r="X569" s="1167"/>
      <c r="Y569" s="1167"/>
      <c r="Z569" s="260"/>
      <c r="AA569" s="613" t="str">
        <f>IF(Portada!$A$1="www.fly-logics.com","DIC",0)</f>
        <v>DIC</v>
      </c>
      <c r="AB569" s="613"/>
      <c r="AC569" s="613"/>
      <c r="AD569" s="613"/>
      <c r="AE569" s="613"/>
      <c r="AF569" s="605" t="str">
        <f>IF(SUMIFS(Bitácora!$Y$5:$Y$1036129,Bitácora!$D$5:$D$1036129,F531,Bitácora!$AN$5:$AN$1036129,V531,Bitácora!$E$5:$E$1036129,L531,Bitácora!$AM$5:$AM$1036129,AA569)=0," ",SUMIFS(Bitácora!$Y$5:$Y$1036129,Bitácora!$D$5:$D$1036129,F531,Bitácora!$AN$5:$AN$1036129,V531,Bitácora!$E$5:$E$1036129,L531,Bitácora!$AM$5:$AM$1036129,AA569))</f>
        <v xml:space="preserve"> </v>
      </c>
      <c r="AG569" s="605"/>
      <c r="AH569" s="605"/>
      <c r="AI569" s="605"/>
      <c r="AJ569" s="605" t="str">
        <f>IF(SUMIFS(Bitácora!$Z$5:$Z$1036129,Bitácora!$D$5:$D$1036129,F531,Bitácora!$AN$5:$AN$1036129,V531,Bitácora!$E$5:$E$1036129,L531,Bitácora!$AM$5:$AM$1036129,AA569)=0," ",SUMIFS(Bitácora!$Z$5:$Z$1036129,Bitácora!$D$5:$D$1036129,F531,Bitácora!$AN$5:$AN$1036129,V531,Bitácora!$E$5:$E$1036129,L531,Bitácora!$AM$5:$AM$1036129,AA569))</f>
        <v xml:space="preserve"> </v>
      </c>
      <c r="AK569" s="605"/>
      <c r="AL569" s="605"/>
      <c r="AM569" s="605"/>
      <c r="AN569" s="605" t="str">
        <f>IF(SUMIFS(Bitácora!$AA$5:$AA$1036129,Bitácora!$D$5:$D$1036129,F531,Bitácora!$AN$5:$AN$1036129,V531,Bitácora!$E$5:$E$1036129,L531,Bitácora!$AM$5:$AM$1036129,AA569)=0," ",SUMIFS(Bitácora!$AA$5:$AA$1036129,Bitácora!$D$5:$D$1036129,F531,Bitácora!$AN$5:$AN$1036129,V531,Bitácora!$E$5:$E$1036129,L531,Bitácora!$AM$5:$AM$1036129,AA569))</f>
        <v xml:space="preserve"> </v>
      </c>
      <c r="AO569" s="605"/>
      <c r="AP569" s="605"/>
      <c r="AQ569" s="605"/>
      <c r="AR569" s="606" t="str">
        <f>IF(SUMIFS(Bitácora!$AE$5:$AE$1036129,Bitácora!$D$5:$D$1036129,F531,Bitácora!$AN$5:$AN$1036129,V531,Bitácora!$E$5:$E$1036129,L531,Bitácora!$AM$5:$AM$1036129,AA569)=0," ",SUMIFS(Bitácora!$AC$5:$AC$1036129,Bitácora!$D$5:$D$1036129,F531,Bitácora!$AN$5:$AN$1036129,V531,Bitácora!$E$5:$E$1036129,L531,Bitácora!$AM$5:$AM$1036129,AA569))</f>
        <v xml:space="preserve"> </v>
      </c>
      <c r="AS569" s="606"/>
      <c r="AT569" s="606"/>
      <c r="AU569" s="606" t="str">
        <f>IF(SUMIFS(Bitácora!$AF$5:$AF$1036129,Bitácora!$D$5:$D$1036129,F531,Bitácora!$AN$5:$AN$1036129,V531,Bitácora!$E$5:$E$1036129,L531,Bitácora!$AM$5:$AM$1036129,AA569)=0," ",SUMIFS(Bitácora!$AF$5:$AF$1036129,Bitácora!$D$5:$D$1036129,F531,Bitácora!$AN$5:$AN$1036129,V531,Bitácora!$E$5:$E$1036129,L531,Bitácora!$AM$5:$AM$1036129,AA569))</f>
        <v xml:space="preserve"> </v>
      </c>
      <c r="AV569" s="606"/>
      <c r="AW569" s="606"/>
      <c r="AX569" s="632"/>
      <c r="AY569" s="599"/>
      <c r="AZ569" s="1162" t="s">
        <v>59</v>
      </c>
      <c r="BA569" s="1162"/>
      <c r="BB569" s="1163"/>
      <c r="BC569" s="1164" t="str">
        <f>IF(SUMIFS(Bitácora!$AG$5:$AG$1036129,Bitácora!$D$5:$D$1036129,BC531,Bitácora!$AN$5:$AN$1036129,BS531,Bitácora!$AH$5:$AH$1036129,"CAT I",Bitácora!$E$5:$E$1036129,BI531)=0," ",SUMIFS(Bitácora!$AG$5:$AG$1036129,Bitácora!$D$5:$D$1036129,BC531,Bitácora!$AN$5:$AN$1036129,BS531,Bitácora!$AH$5:$AH$1036129,"CAT I",Bitácora!$E$5:$E$1036129,BI531))</f>
        <v xml:space="preserve"> </v>
      </c>
      <c r="BD569" s="1165"/>
      <c r="BE569" s="1165"/>
      <c r="BF569" s="1165"/>
      <c r="BG569" s="241"/>
      <c r="BH569" s="1162" t="s">
        <v>58</v>
      </c>
      <c r="BI569" s="1162"/>
      <c r="BJ569" s="1163"/>
      <c r="BK569" s="1166" t="str">
        <f>IF(SUMIFS(Bitácora!$AG$5:$AG$1036129,Bitácora!$D$5:$D$1036129,BC531,Bitácora!$AN$5:$AN$1036129,BS531,Bitácora!$AH$5:$AH$1036129,"CAT II",Bitácora!$E$5:$E$1036129,BI531)=0," ",SUMIFS(Bitácora!$AG$5:$AG$1036129,Bitácora!$D$5:$D$1036129,BC531,Bitácora!$AN$5:$AN$1036129,BS531,Bitácora!$AH$5:$AH$1036129,"CAT II",Bitácora!$E$5:$E$1036129,BI531))</f>
        <v xml:space="preserve"> </v>
      </c>
      <c r="BL569" s="1167"/>
      <c r="BM569" s="1167"/>
      <c r="BN569" s="1167"/>
      <c r="BO569" s="241"/>
      <c r="BP569" s="1162" t="s">
        <v>61</v>
      </c>
      <c r="BQ569" s="1162"/>
      <c r="BR569" s="1163"/>
      <c r="BS569" s="1166" t="str">
        <f>IF(SUMIFS(Bitácora!$AG$5:$AG$1036129,Bitácora!$D$5:$D$1036129,BC531,Bitácora!$AN$5:$AN$1036129,BS531,Bitácora!$AH$5:$AH$1036129,"CAT III",Bitácora!$E$5:$E$1036129,BI531)=0," ",SUMIFS(Bitácora!$AG$5:$AG$1036129,Bitácora!$D$5:$D$1036129,BC531,Bitácora!$AN$5:$AN$1036129,BS531,Bitácora!$AH$5:$AH$1036129,"CAT III",Bitácora!$E$5:$E$1036129,BI531))</f>
        <v xml:space="preserve"> </v>
      </c>
      <c r="BT569" s="1167"/>
      <c r="BU569" s="1167"/>
      <c r="BV569" s="1167"/>
      <c r="BW569" s="260"/>
      <c r="BX569" s="613" t="str">
        <f>IF(Portada!$A$1="www.fly-logics.com","DIC",0)</f>
        <v>DIC</v>
      </c>
      <c r="BY569" s="613"/>
      <c r="BZ569" s="613"/>
      <c r="CA569" s="613"/>
      <c r="CB569" s="613"/>
      <c r="CC569" s="605" t="str">
        <f>IF(SUMIFS(Bitácora!$Y$5:$Y$1036129,Bitácora!$D$5:$D$1036129,BC531,Bitácora!$AN$5:$AN$1036129,BS531,Bitácora!$E$5:$E$1036129,BI531,Bitácora!$AM$5:$AM$1036129,BX569)=0," ",SUMIFS(Bitácora!$Y$5:$Y$1036129,Bitácora!$D$5:$D$1036129,BC531,Bitácora!$AN$5:$AN$1036129,BS531,Bitácora!$E$5:$E$1036129,BI531,Bitácora!$AM$5:$AM$1036129,BX569))</f>
        <v xml:space="preserve"> </v>
      </c>
      <c r="CD569" s="605"/>
      <c r="CE569" s="605"/>
      <c r="CF569" s="605"/>
      <c r="CG569" s="605" t="str">
        <f>IF(SUMIFS(Bitácora!$Z$5:$Z$1036129,Bitácora!$D$5:$D$1036129,BC531,Bitácora!$AN$5:$AN$1036129,BS531,Bitácora!$E$5:$E$1036129,BI531,Bitácora!$AM$5:$AM$1036129,BX569)=0," ",SUMIFS(Bitácora!$Z$5:$Z$1036129,Bitácora!$D$5:$D$1036129,BC531,Bitácora!$AN$5:$AN$1036129,BS531,Bitácora!$E$5:$E$1036129,BI531,Bitácora!$AM$5:$AM$1036129,BX569))</f>
        <v xml:space="preserve"> </v>
      </c>
      <c r="CH569" s="605"/>
      <c r="CI569" s="605"/>
      <c r="CJ569" s="605"/>
      <c r="CK569" s="605" t="str">
        <f>IF(SUMIFS(Bitácora!$AA$5:$AA$1036129,Bitácora!$D$5:$D$1036129,BC531,Bitácora!$AN$5:$AN$1036129,BS531,Bitácora!$E$5:$E$1036129,BI531,Bitácora!$AM$5:$AM$1036129,BX569)=0," ",SUMIFS(Bitácora!$AA$5:$AA$1036129,Bitácora!$D$5:$D$1036129,BC531,Bitácora!$AN$5:$AN$1036129,BS531,Bitácora!$E$5:$E$1036129,BI531,Bitácora!$AM$5:$AM$1036129,BX569))</f>
        <v xml:space="preserve"> </v>
      </c>
      <c r="CL569" s="605"/>
      <c r="CM569" s="605"/>
      <c r="CN569" s="605"/>
      <c r="CO569" s="606" t="str">
        <f>IF(SUMIFS(Bitácora!$AE$5:$AE$1036129,Bitácora!$D$5:$D$1036129,BC531,Bitácora!$AN$5:$AN$1036129,BS531,Bitácora!$E$5:$E$1036129,BI531,Bitácora!$AM$5:$AM$1036129,BX569)=0," ",SUMIFS(Bitácora!$AC$5:$AC$1036129,Bitácora!$D$5:$D$1036129,BC531,Bitácora!$AN$5:$AN$1036129,BS531,Bitácora!$E$5:$E$1036129,BI531,Bitácora!$AM$5:$AM$1036129,BX569))</f>
        <v xml:space="preserve"> </v>
      </c>
      <c r="CP569" s="606"/>
      <c r="CQ569" s="606"/>
      <c r="CR569" s="606" t="str">
        <f>IF(SUMIFS(Bitácora!$AF$5:$AF$1036129,Bitácora!$D$5:$D$1036129,BC531,Bitácora!$AN$5:$AN$1036129,BS531,Bitácora!$E$5:$E$1036129,BI531,Bitácora!$AM$5:$AM$1036129,BX569)=0," ",SUMIFS(Bitácora!$AF$5:$AF$1036129,Bitácora!$D$5:$D$1036129,BC531,Bitácora!$AN$5:$AN$1036129,BS531,Bitácora!$E$5:$E$1036129,BI531,Bitácora!$AM$5:$AM$1036129,BX569))</f>
        <v xml:space="preserve"> </v>
      </c>
      <c r="CS569" s="606"/>
      <c r="CT569" s="606"/>
      <c r="CU569" s="632"/>
      <c r="CV569" s="278"/>
      <c r="CW569" s="244"/>
      <c r="CX569" s="599"/>
      <c r="CY569" s="1162" t="s">
        <v>59</v>
      </c>
      <c r="CZ569" s="1162"/>
      <c r="DA569" s="1163"/>
      <c r="DB569" s="1164" t="str">
        <f>IF(SUMIFS(Bitácora!$AG$5:$AG$1036129,Bitácora!$D$5:$D$1036129,DB531,Bitácora!$AN$5:$AN$1036129,DR531,Bitácora!$AH$5:$AH$1036129,"CAT I",Bitácora!$E$5:$E$1036129,DH531)=0," ",SUMIFS(Bitácora!$AG$5:$AG$1036129,Bitácora!$D$5:$D$1036129,DB531,Bitácora!$AN$5:$AN$1036129,DR531,Bitácora!$AH$5:$AH$1036129,"CAT I",Bitácora!$E$5:$E$1036129,DH531))</f>
        <v xml:space="preserve"> </v>
      </c>
      <c r="DC569" s="1165"/>
      <c r="DD569" s="1165"/>
      <c r="DE569" s="1165"/>
      <c r="DF569" s="241"/>
      <c r="DG569" s="1162" t="s">
        <v>58</v>
      </c>
      <c r="DH569" s="1162"/>
      <c r="DI569" s="1163"/>
      <c r="DJ569" s="1166" t="str">
        <f>IF(SUMIFS(Bitácora!$AG$5:$AG$1036129,Bitácora!$D$5:$D$1036129,DB531,Bitácora!$AN$5:$AN$1036129,DR531,Bitácora!$AH$5:$AH$1036129,"CAT II",Bitácora!$E$5:$E$1036129,DH531)=0," ",SUMIFS(Bitácora!$AG$5:$AG$1036129,Bitácora!$D$5:$D$1036129,DB531,Bitácora!$AN$5:$AN$1036129,DR531,Bitácora!$AH$5:$AH$1036129,"CAT II",Bitácora!$E$5:$E$1036129,DH531))</f>
        <v xml:space="preserve"> </v>
      </c>
      <c r="DK569" s="1167"/>
      <c r="DL569" s="1167"/>
      <c r="DM569" s="1167"/>
      <c r="DN569" s="241"/>
      <c r="DO569" s="1162" t="s">
        <v>61</v>
      </c>
      <c r="DP569" s="1162"/>
      <c r="DQ569" s="1163"/>
      <c r="DR569" s="1166" t="str">
        <f>IF(SUMIFS(Bitácora!$AG$5:$AG$1036129,Bitácora!$D$5:$D$1036129,DB531,Bitácora!$AN$5:$AN$1036129,DR531,Bitácora!$AH$5:$AH$1036129,"CAT III",Bitácora!$E$5:$E$1036129,DH531)=0," ",SUMIFS(Bitácora!$AG$5:$AG$1036129,Bitácora!$D$5:$D$1036129,DB531,Bitácora!$AN$5:$AN$1036129,DR531,Bitácora!$AH$5:$AH$1036129,"CAT III",Bitácora!$E$5:$E$1036129,DH531))</f>
        <v xml:space="preserve"> </v>
      </c>
      <c r="DS569" s="1167"/>
      <c r="DT569" s="1167"/>
      <c r="DU569" s="1167"/>
      <c r="DV569" s="260"/>
      <c r="DW569" s="613" t="str">
        <f>IF(Portada!$A$1="www.fly-logics.com","DIC",0)</f>
        <v>DIC</v>
      </c>
      <c r="DX569" s="613"/>
      <c r="DY569" s="613"/>
      <c r="DZ569" s="613"/>
      <c r="EA569" s="613"/>
      <c r="EB569" s="605" t="str">
        <f>IF(SUMIFS(Bitácora!$Y$5:$Y$1036129,Bitácora!$D$5:$D$1036129,DB531,Bitácora!$AN$5:$AN$1036129,DR531,Bitácora!$E$5:$E$1036129,DH531,Bitácora!$AM$5:$AM$1036129,DW569)=0," ",SUMIFS(Bitácora!$Y$5:$Y$1036129,Bitácora!$D$5:$D$1036129,DB531,Bitácora!$AN$5:$AN$1036129,DR531,Bitácora!$E$5:$E$1036129,DH531,Bitácora!$AM$5:$AM$1036129,DW569))</f>
        <v xml:space="preserve"> </v>
      </c>
      <c r="EC569" s="605"/>
      <c r="ED569" s="605"/>
      <c r="EE569" s="605"/>
      <c r="EF569" s="605" t="str">
        <f>IF(SUMIFS(Bitácora!$Z$5:$Z$1036129,Bitácora!$D$5:$D$1036129,DB531,Bitácora!$AN$5:$AN$1036129,DR531,Bitácora!$E$5:$E$1036129,DH531,Bitácora!$AM$5:$AM$1036129,DW569)=0," ",SUMIFS(Bitácora!$Z$5:$Z$1036129,Bitácora!$D$5:$D$1036129,DB531,Bitácora!$AN$5:$AN$1036129,DR531,Bitácora!$E$5:$E$1036129,DH531,Bitácora!$AM$5:$AM$1036129,DW569))</f>
        <v xml:space="preserve"> </v>
      </c>
      <c r="EG569" s="605"/>
      <c r="EH569" s="605"/>
      <c r="EI569" s="605"/>
      <c r="EJ569" s="605" t="str">
        <f>IF(SUMIFS(Bitácora!$AA$5:$AA$1036129,Bitácora!$D$5:$D$1036129,DB531,Bitácora!$AN$5:$AN$1036129,DR531,Bitácora!$E$5:$E$1036129,DH531,Bitácora!$AM$5:$AM$1036129,DW569)=0," ",SUMIFS(Bitácora!$AA$5:$AA$1036129,Bitácora!$D$5:$D$1036129,DB531,Bitácora!$AN$5:$AN$1036129,DR531,Bitácora!$E$5:$E$1036129,DH531,Bitácora!$AM$5:$AM$1036129,DW569))</f>
        <v xml:space="preserve"> </v>
      </c>
      <c r="EK569" s="605"/>
      <c r="EL569" s="605"/>
      <c r="EM569" s="605"/>
      <c r="EN569" s="606" t="str">
        <f>IF(SUMIFS(Bitácora!$AE$5:$AE$1036129,Bitácora!$D$5:$D$1036129,DB531,Bitácora!$AN$5:$AN$1036129,DR531,Bitácora!$E$5:$E$1036129,DH531,Bitácora!$AM$5:$AM$1036129,DW569)=0," ",SUMIFS(Bitácora!$AC$5:$AC$1036129,Bitácora!$D$5:$D$1036129,DB531,Bitácora!$AN$5:$AN$1036129,DR531,Bitácora!$E$5:$E$1036129,DH531,Bitácora!$AM$5:$AM$1036129,DW569))</f>
        <v xml:space="preserve"> </v>
      </c>
      <c r="EO569" s="606"/>
      <c r="EP569" s="606"/>
      <c r="EQ569" s="606" t="str">
        <f>IF(SUMIFS(Bitácora!$AF$5:$AF$1036129,Bitácora!$D$5:$D$1036129,DB531,Bitácora!$AN$5:$AN$1036129,DR531,Bitácora!$E$5:$E$1036129,DH531,Bitácora!$AM$5:$AM$1036129,DW569)=0," ",SUMIFS(Bitácora!$AF$5:$AF$1036129,Bitácora!$D$5:$D$1036129,DB531,Bitácora!$AN$5:$AN$1036129,DR531,Bitácora!$E$5:$E$1036129,DH531,Bitácora!$AM$5:$AM$1036129,DW569))</f>
        <v xml:space="preserve"> </v>
      </c>
      <c r="ER569" s="606"/>
      <c r="ES569" s="606"/>
      <c r="ET569" s="632"/>
      <c r="EU569" s="599"/>
      <c r="EV569" s="1162" t="s">
        <v>59</v>
      </c>
      <c r="EW569" s="1162"/>
      <c r="EX569" s="1163"/>
      <c r="EY569" s="1164" t="str">
        <f>IF(SUMIFS(Bitácora!$AG$5:$AG$1036129,Bitácora!$D$5:$D$1036129,EY531,Bitácora!$AN$5:$AN$1036129,FO531,Bitácora!$AH$5:$AH$1036129,"CAT I",Bitácora!$E$5:$E$1036129,FE531)=0," ",SUMIFS(Bitácora!$AG$5:$AG$1036129,Bitácora!$D$5:$D$1036129,EY531,Bitácora!$AN$5:$AN$1036129,FO531,Bitácora!$AH$5:$AH$1036129,"CAT I",Bitácora!$E$5:$E$1036129,FE531))</f>
        <v xml:space="preserve"> </v>
      </c>
      <c r="EZ569" s="1165"/>
      <c r="FA569" s="1165"/>
      <c r="FB569" s="1165"/>
      <c r="FC569" s="241"/>
      <c r="FD569" s="1162" t="s">
        <v>58</v>
      </c>
      <c r="FE569" s="1162"/>
      <c r="FF569" s="1163"/>
      <c r="FG569" s="1166" t="str">
        <f>IF(SUMIFS(Bitácora!$AG$5:$AG$1036129,Bitácora!$D$5:$D$1036129,EY531,Bitácora!$AN$5:$AN$1036129,FO531,Bitácora!$AH$5:$AH$1036129,"CAT II",Bitácora!$E$5:$E$1036129,FE531)=0," ",SUMIFS(Bitácora!$AG$5:$AG$1036129,Bitácora!$D$5:$D$1036129,EY531,Bitácora!$AN$5:$AN$1036129,FO531,Bitácora!$AH$5:$AH$1036129,"CAT II",Bitácora!$E$5:$E$1036129,FE531))</f>
        <v xml:space="preserve"> </v>
      </c>
      <c r="FH569" s="1167"/>
      <c r="FI569" s="1167"/>
      <c r="FJ569" s="1167"/>
      <c r="FK569" s="241"/>
      <c r="FL569" s="1162" t="s">
        <v>61</v>
      </c>
      <c r="FM569" s="1162"/>
      <c r="FN569" s="1163"/>
      <c r="FO569" s="1166" t="str">
        <f>IF(SUMIFS(Bitácora!$AG$5:$AG$1036129,Bitácora!$D$5:$D$1036129,EY531,Bitácora!$AN$5:$AN$1036129,FO531,Bitácora!$AH$5:$AH$1036129,"CAT III",Bitácora!$E$5:$E$1036129,FE531)=0," ",SUMIFS(Bitácora!$AG$5:$AG$1036129,Bitácora!$D$5:$D$1036129,EY531,Bitácora!$AN$5:$AN$1036129,FO531,Bitácora!$AH$5:$AH$1036129,"CAT III",Bitácora!$E$5:$E$1036129,FE531))</f>
        <v xml:space="preserve"> </v>
      </c>
      <c r="FP569" s="1167"/>
      <c r="FQ569" s="1167"/>
      <c r="FR569" s="1167"/>
      <c r="FS569" s="260"/>
      <c r="FT569" s="613" t="str">
        <f>IF(Portada!$A$1="www.fly-logics.com","DIC",0)</f>
        <v>DIC</v>
      </c>
      <c r="FU569" s="613"/>
      <c r="FV569" s="613"/>
      <c r="FW569" s="613"/>
      <c r="FX569" s="613"/>
      <c r="FY569" s="605" t="str">
        <f>IF(SUMIFS(Bitácora!$Y$5:$Y$1036129,Bitácora!$D$5:$D$1036129,EY531,Bitácora!$AN$5:$AN$1036129,FO531,Bitácora!$E$5:$E$1036129,FE531,Bitácora!$AM$5:$AM$1036129,FT569)=0," ",SUMIFS(Bitácora!$Y$5:$Y$1036129,Bitácora!$D$5:$D$1036129,EY531,Bitácora!$AN$5:$AN$1036129,FO531,Bitácora!$E$5:$E$1036129,FE531,Bitácora!$AM$5:$AM$1036129,FT569))</f>
        <v xml:space="preserve"> </v>
      </c>
      <c r="FZ569" s="605"/>
      <c r="GA569" s="605"/>
      <c r="GB569" s="605"/>
      <c r="GC569" s="605" t="str">
        <f>IF(SUMIFS(Bitácora!$Z$5:$Z$1036129,Bitácora!$D$5:$D$1036129,EY531,Bitácora!$AN$5:$AN$1036129,FO531,Bitácora!$E$5:$E$1036129,FE531,Bitácora!$AM$5:$AM$1036129,FT569)=0," ",SUMIFS(Bitácora!$Z$5:$Z$1036129,Bitácora!$D$5:$D$1036129,EY531,Bitácora!$AN$5:$AN$1036129,FO531,Bitácora!$E$5:$E$1036129,FE531,Bitácora!$AM$5:$AM$1036129,FT569))</f>
        <v xml:space="preserve"> </v>
      </c>
      <c r="GD569" s="605"/>
      <c r="GE569" s="605"/>
      <c r="GF569" s="605"/>
      <c r="GG569" s="605" t="str">
        <f>IF(SUMIFS(Bitácora!$AA$5:$AA$1036129,Bitácora!$D$5:$D$1036129,EY531,Bitácora!$AN$5:$AN$1036129,FO531,Bitácora!$E$5:$E$1036129,FE531,Bitácora!$AM$5:$AM$1036129,FT569)=0," ",SUMIFS(Bitácora!$AA$5:$AA$1036129,Bitácora!$D$5:$D$1036129,EY531,Bitácora!$AN$5:$AN$1036129,FO531,Bitácora!$E$5:$E$1036129,FE531,Bitácora!$AM$5:$AM$1036129,FT569))</f>
        <v xml:space="preserve"> </v>
      </c>
      <c r="GH569" s="605"/>
      <c r="GI569" s="605"/>
      <c r="GJ569" s="605"/>
      <c r="GK569" s="606" t="str">
        <f>IF(SUMIFS(Bitácora!$AE$5:$AE$1036129,Bitácora!$D$5:$D$1036129,EY531,Bitácora!$AN$5:$AN$1036129,FO531,Bitácora!$E$5:$E$1036129,FE531,Bitácora!$AM$5:$AM$1036129,FT569)=0," ",SUMIFS(Bitácora!$AC$5:$AC$1036129,Bitácora!$D$5:$D$1036129,EY531,Bitácora!$AN$5:$AN$1036129,FO531,Bitácora!$E$5:$E$1036129,FE531,Bitácora!$AM$5:$AM$1036129,FT569))</f>
        <v xml:space="preserve"> </v>
      </c>
      <c r="GL569" s="606"/>
      <c r="GM569" s="606"/>
      <c r="GN569" s="606" t="str">
        <f>IF(SUMIFS(Bitácora!$AF$5:$AF$1036129,Bitácora!$D$5:$D$1036129,EY531,Bitácora!$AN$5:$AN$1036129,FO531,Bitácora!$E$5:$E$1036129,FE531,Bitácora!$AM$5:$AM$1036129,FT569)=0," ",SUMIFS(Bitácora!$AF$5:$AF$1036129,Bitácora!$D$5:$D$1036129,EY531,Bitácora!$AN$5:$AN$1036129,FO531,Bitácora!$E$5:$E$1036129,FE531,Bitácora!$AM$5:$AM$1036129,FT569))</f>
        <v xml:space="preserve"> </v>
      </c>
      <c r="GO569" s="606"/>
      <c r="GP569" s="606"/>
      <c r="GQ569" s="632"/>
      <c r="GR569" s="6"/>
    </row>
    <row r="570" spans="1:200" ht="3" customHeight="1" x14ac:dyDescent="0.25">
      <c r="A570" s="244"/>
      <c r="B570" s="600"/>
      <c r="C570" s="603"/>
      <c r="D570" s="603"/>
      <c r="E570" s="603"/>
      <c r="F570" s="603"/>
      <c r="G570" s="603"/>
      <c r="H570" s="603"/>
      <c r="I570" s="603"/>
      <c r="J570" s="603"/>
      <c r="K570" s="603"/>
      <c r="L570" s="603"/>
      <c r="M570" s="603"/>
      <c r="N570" s="603"/>
      <c r="O570" s="603"/>
      <c r="P570" s="603"/>
      <c r="Q570" s="603"/>
      <c r="R570" s="603"/>
      <c r="S570" s="603"/>
      <c r="T570" s="603"/>
      <c r="U570" s="603"/>
      <c r="V570" s="603"/>
      <c r="W570" s="603"/>
      <c r="X570" s="603"/>
      <c r="Y570" s="603"/>
      <c r="Z570" s="604"/>
      <c r="AA570" s="613"/>
      <c r="AB570" s="613"/>
      <c r="AC570" s="613"/>
      <c r="AD570" s="613"/>
      <c r="AE570" s="613"/>
      <c r="AF570" s="605"/>
      <c r="AG570" s="605"/>
      <c r="AH570" s="605"/>
      <c r="AI570" s="605"/>
      <c r="AJ570" s="605"/>
      <c r="AK570" s="605"/>
      <c r="AL570" s="605"/>
      <c r="AM570" s="605"/>
      <c r="AN570" s="605"/>
      <c r="AO570" s="605"/>
      <c r="AP570" s="605"/>
      <c r="AQ570" s="605"/>
      <c r="AR570" s="606"/>
      <c r="AS570" s="606"/>
      <c r="AT570" s="606"/>
      <c r="AU570" s="606"/>
      <c r="AV570" s="606"/>
      <c r="AW570" s="606"/>
      <c r="AX570" s="632"/>
      <c r="AY570" s="600"/>
      <c r="AZ570" s="603"/>
      <c r="BA570" s="603"/>
      <c r="BB570" s="603"/>
      <c r="BC570" s="603"/>
      <c r="BD570" s="603"/>
      <c r="BE570" s="603"/>
      <c r="BF570" s="603"/>
      <c r="BG570" s="603"/>
      <c r="BH570" s="603"/>
      <c r="BI570" s="603"/>
      <c r="BJ570" s="603"/>
      <c r="BK570" s="603"/>
      <c r="BL570" s="603"/>
      <c r="BM570" s="603"/>
      <c r="BN570" s="603"/>
      <c r="BO570" s="603"/>
      <c r="BP570" s="603"/>
      <c r="BQ570" s="603"/>
      <c r="BR570" s="603"/>
      <c r="BS570" s="603"/>
      <c r="BT570" s="603"/>
      <c r="BU570" s="603"/>
      <c r="BV570" s="603"/>
      <c r="BW570" s="604"/>
      <c r="BX570" s="613"/>
      <c r="BY570" s="613"/>
      <c r="BZ570" s="613"/>
      <c r="CA570" s="613"/>
      <c r="CB570" s="613"/>
      <c r="CC570" s="605"/>
      <c r="CD570" s="605"/>
      <c r="CE570" s="605"/>
      <c r="CF570" s="605"/>
      <c r="CG570" s="605"/>
      <c r="CH570" s="605"/>
      <c r="CI570" s="605"/>
      <c r="CJ570" s="605"/>
      <c r="CK570" s="605"/>
      <c r="CL570" s="605"/>
      <c r="CM570" s="605"/>
      <c r="CN570" s="605"/>
      <c r="CO570" s="606"/>
      <c r="CP570" s="606"/>
      <c r="CQ570" s="606"/>
      <c r="CR570" s="606"/>
      <c r="CS570" s="606"/>
      <c r="CT570" s="606"/>
      <c r="CU570" s="632"/>
      <c r="CV570" s="278"/>
      <c r="CW570" s="244"/>
      <c r="CX570" s="600"/>
      <c r="CY570" s="603"/>
      <c r="CZ570" s="603"/>
      <c r="DA570" s="603"/>
      <c r="DB570" s="603"/>
      <c r="DC570" s="603"/>
      <c r="DD570" s="603"/>
      <c r="DE570" s="603"/>
      <c r="DF570" s="603"/>
      <c r="DG570" s="603"/>
      <c r="DH570" s="603"/>
      <c r="DI570" s="603"/>
      <c r="DJ570" s="603"/>
      <c r="DK570" s="603"/>
      <c r="DL570" s="603"/>
      <c r="DM570" s="603"/>
      <c r="DN570" s="603"/>
      <c r="DO570" s="603"/>
      <c r="DP570" s="603"/>
      <c r="DQ570" s="603"/>
      <c r="DR570" s="603"/>
      <c r="DS570" s="603"/>
      <c r="DT570" s="603"/>
      <c r="DU570" s="603"/>
      <c r="DV570" s="604"/>
      <c r="DW570" s="613"/>
      <c r="DX570" s="613"/>
      <c r="DY570" s="613"/>
      <c r="DZ570" s="613"/>
      <c r="EA570" s="613"/>
      <c r="EB570" s="605"/>
      <c r="EC570" s="605"/>
      <c r="ED570" s="605"/>
      <c r="EE570" s="605"/>
      <c r="EF570" s="605"/>
      <c r="EG570" s="605"/>
      <c r="EH570" s="605"/>
      <c r="EI570" s="605"/>
      <c r="EJ570" s="605"/>
      <c r="EK570" s="605"/>
      <c r="EL570" s="605"/>
      <c r="EM570" s="605"/>
      <c r="EN570" s="606"/>
      <c r="EO570" s="606"/>
      <c r="EP570" s="606"/>
      <c r="EQ570" s="606"/>
      <c r="ER570" s="606"/>
      <c r="ES570" s="606"/>
      <c r="ET570" s="632"/>
      <c r="EU570" s="600"/>
      <c r="EV570" s="603"/>
      <c r="EW570" s="603"/>
      <c r="EX570" s="603"/>
      <c r="EY570" s="603"/>
      <c r="EZ570" s="603"/>
      <c r="FA570" s="603"/>
      <c r="FB570" s="603"/>
      <c r="FC570" s="603"/>
      <c r="FD570" s="603"/>
      <c r="FE570" s="603"/>
      <c r="FF570" s="603"/>
      <c r="FG570" s="603"/>
      <c r="FH570" s="603"/>
      <c r="FI570" s="603"/>
      <c r="FJ570" s="603"/>
      <c r="FK570" s="603"/>
      <c r="FL570" s="603"/>
      <c r="FM570" s="603"/>
      <c r="FN570" s="603"/>
      <c r="FO570" s="603"/>
      <c r="FP570" s="603"/>
      <c r="FQ570" s="603"/>
      <c r="FR570" s="603"/>
      <c r="FS570" s="604"/>
      <c r="FT570" s="613"/>
      <c r="FU570" s="613"/>
      <c r="FV570" s="613"/>
      <c r="FW570" s="613"/>
      <c r="FX570" s="613"/>
      <c r="FY570" s="605"/>
      <c r="FZ570" s="605"/>
      <c r="GA570" s="605"/>
      <c r="GB570" s="605"/>
      <c r="GC570" s="605"/>
      <c r="GD570" s="605"/>
      <c r="GE570" s="605"/>
      <c r="GF570" s="605"/>
      <c r="GG570" s="605"/>
      <c r="GH570" s="605"/>
      <c r="GI570" s="605"/>
      <c r="GJ570" s="605"/>
      <c r="GK570" s="606"/>
      <c r="GL570" s="606"/>
      <c r="GM570" s="606"/>
      <c r="GN570" s="606"/>
      <c r="GO570" s="606"/>
      <c r="GP570" s="606"/>
      <c r="GQ570" s="632"/>
      <c r="GR570" s="6"/>
    </row>
    <row r="571" spans="1:200" ht="5.25" customHeight="1" x14ac:dyDescent="0.25">
      <c r="A571" s="244"/>
      <c r="B571" s="177"/>
      <c r="C571" s="279"/>
      <c r="D571" s="280"/>
      <c r="E571" s="280"/>
      <c r="F571" s="280"/>
      <c r="G571" s="280"/>
      <c r="H571" s="280"/>
      <c r="I571" s="280"/>
      <c r="J571" s="280"/>
      <c r="K571" s="280"/>
      <c r="L571" s="280"/>
      <c r="M571" s="280"/>
      <c r="N571" s="280"/>
      <c r="O571" s="280"/>
      <c r="P571" s="6"/>
      <c r="Q571" s="281"/>
      <c r="R571" s="281"/>
      <c r="S571" s="281"/>
      <c r="T571" s="281"/>
      <c r="U571" s="281"/>
      <c r="V571" s="282"/>
      <c r="W571" s="282"/>
      <c r="X571" s="282"/>
      <c r="Y571" s="282"/>
      <c r="Z571" s="15"/>
      <c r="AA571" s="1145" t="str">
        <f>IF(Portada!$A$1="www.fly-logics.com","TOTAL 2do
SEMESTRE",0)</f>
        <v>TOTAL 2do
SEMESTRE</v>
      </c>
      <c r="AB571" s="1145"/>
      <c r="AC571" s="1145"/>
      <c r="AD571" s="1145"/>
      <c r="AE571" s="1145"/>
      <c r="AF571" s="1147" t="str">
        <f t="shared" ref="AF571" si="788">IF(SUM(AF553:AI570)=0," ",SUM(AF553:AI570))</f>
        <v xml:space="preserve"> </v>
      </c>
      <c r="AG571" s="1147"/>
      <c r="AH571" s="1147"/>
      <c r="AI571" s="1147"/>
      <c r="AJ571" s="1147" t="str">
        <f t="shared" ref="AJ571" si="789">IF(SUM(AJ553:AM570)=0," ",SUM(AJ553:AM570))</f>
        <v xml:space="preserve"> </v>
      </c>
      <c r="AK571" s="1147"/>
      <c r="AL571" s="1147"/>
      <c r="AM571" s="1147"/>
      <c r="AN571" s="1147" t="str">
        <f t="shared" ref="AN571" si="790">IF(SUM(AN553:AQ570)=0," ",SUM(AN553:AQ570))</f>
        <v xml:space="preserve"> </v>
      </c>
      <c r="AO571" s="1147"/>
      <c r="AP571" s="1147"/>
      <c r="AQ571" s="1147"/>
      <c r="AR571" s="1151" t="str">
        <f t="shared" ref="AR571" si="791">IF(SUM(AR553:AT570)=0," ",SUM(AR553:AT570))</f>
        <v xml:space="preserve"> </v>
      </c>
      <c r="AS571" s="1151"/>
      <c r="AT571" s="1151"/>
      <c r="AU571" s="1151" t="str">
        <f t="shared" ref="AU571" si="792">IF(SUM(AU553:AW570)=0," ",SUM(AU553:AW570))</f>
        <v xml:space="preserve"> </v>
      </c>
      <c r="AV571" s="1151"/>
      <c r="AW571" s="1151"/>
      <c r="AX571" s="632"/>
      <c r="AY571" s="177"/>
      <c r="AZ571" s="279"/>
      <c r="BA571" s="280"/>
      <c r="BB571" s="280"/>
      <c r="BC571" s="280"/>
      <c r="BD571" s="280"/>
      <c r="BE571" s="280"/>
      <c r="BF571" s="280"/>
      <c r="BG571" s="280"/>
      <c r="BH571" s="280"/>
      <c r="BI571" s="280"/>
      <c r="BJ571" s="280"/>
      <c r="BK571" s="280"/>
      <c r="BL571" s="280"/>
      <c r="BM571" s="6"/>
      <c r="BN571" s="281"/>
      <c r="BO571" s="281"/>
      <c r="BP571" s="281"/>
      <c r="BQ571" s="281"/>
      <c r="BR571" s="281"/>
      <c r="BS571" s="282"/>
      <c r="BT571" s="282"/>
      <c r="BU571" s="282"/>
      <c r="BV571" s="282"/>
      <c r="BW571" s="15"/>
      <c r="BX571" s="1145" t="str">
        <f>IF(Portada!$A$1="www.fly-logics.com","TOTAL 2do
SEMESTRE",0)</f>
        <v>TOTAL 2do
SEMESTRE</v>
      </c>
      <c r="BY571" s="1145"/>
      <c r="BZ571" s="1145"/>
      <c r="CA571" s="1145"/>
      <c r="CB571" s="1145"/>
      <c r="CC571" s="1147" t="str">
        <f t="shared" ref="CC571" si="793">IF(SUM(CC553:CF570)=0," ",SUM(CC553:CF570))</f>
        <v xml:space="preserve"> </v>
      </c>
      <c r="CD571" s="1147"/>
      <c r="CE571" s="1147"/>
      <c r="CF571" s="1147"/>
      <c r="CG571" s="1147" t="str">
        <f t="shared" ref="CG571" si="794">IF(SUM(CG553:CJ570)=0," ",SUM(CG553:CJ570))</f>
        <v xml:space="preserve"> </v>
      </c>
      <c r="CH571" s="1147"/>
      <c r="CI571" s="1147"/>
      <c r="CJ571" s="1147"/>
      <c r="CK571" s="1147" t="str">
        <f t="shared" ref="CK571" si="795">IF(SUM(CK553:CN570)=0," ",SUM(CK553:CN570))</f>
        <v xml:space="preserve"> </v>
      </c>
      <c r="CL571" s="1147"/>
      <c r="CM571" s="1147"/>
      <c r="CN571" s="1147"/>
      <c r="CO571" s="1151" t="str">
        <f t="shared" ref="CO571" si="796">IF(SUM(CO553:CQ570)=0," ",SUM(CO553:CQ570))</f>
        <v xml:space="preserve"> </v>
      </c>
      <c r="CP571" s="1151"/>
      <c r="CQ571" s="1151"/>
      <c r="CR571" s="1151" t="str">
        <f t="shared" ref="CR571" si="797">IF(SUM(CR553:CT570)=0," ",SUM(CR553:CT570))</f>
        <v xml:space="preserve"> </v>
      </c>
      <c r="CS571" s="1151"/>
      <c r="CT571" s="1151"/>
      <c r="CU571" s="632"/>
      <c r="CV571" s="283"/>
      <c r="CW571" s="244"/>
      <c r="CX571" s="177"/>
      <c r="CY571" s="279"/>
      <c r="CZ571" s="280"/>
      <c r="DA571" s="280"/>
      <c r="DB571" s="280"/>
      <c r="DC571" s="280"/>
      <c r="DD571" s="280"/>
      <c r="DE571" s="280"/>
      <c r="DF571" s="280"/>
      <c r="DG571" s="280"/>
      <c r="DH571" s="280"/>
      <c r="DI571" s="280"/>
      <c r="DJ571" s="280"/>
      <c r="DK571" s="280"/>
      <c r="DL571" s="6"/>
      <c r="DM571" s="281"/>
      <c r="DN571" s="281"/>
      <c r="DO571" s="281"/>
      <c r="DP571" s="281"/>
      <c r="DQ571" s="281"/>
      <c r="DR571" s="282"/>
      <c r="DS571" s="282"/>
      <c r="DT571" s="282"/>
      <c r="DU571" s="282"/>
      <c r="DV571" s="15"/>
      <c r="DW571" s="1145" t="str">
        <f>IF(Portada!$A$1="www.fly-logics.com","TOTAL 2do
SEMESTRE",0)</f>
        <v>TOTAL 2do
SEMESTRE</v>
      </c>
      <c r="DX571" s="1145"/>
      <c r="DY571" s="1145"/>
      <c r="DZ571" s="1145"/>
      <c r="EA571" s="1145"/>
      <c r="EB571" s="1147" t="str">
        <f t="shared" ref="EB571" si="798">IF(SUM(EB553:EE570)=0," ",SUM(EB553:EE570))</f>
        <v xml:space="preserve"> </v>
      </c>
      <c r="EC571" s="1147"/>
      <c r="ED571" s="1147"/>
      <c r="EE571" s="1147"/>
      <c r="EF571" s="1147" t="str">
        <f t="shared" ref="EF571" si="799">IF(SUM(EF553:EI570)=0," ",SUM(EF553:EI570))</f>
        <v xml:space="preserve"> </v>
      </c>
      <c r="EG571" s="1147"/>
      <c r="EH571" s="1147"/>
      <c r="EI571" s="1147"/>
      <c r="EJ571" s="1147" t="str">
        <f t="shared" ref="EJ571" si="800">IF(SUM(EJ553:EM570)=0," ",SUM(EJ553:EM570))</f>
        <v xml:space="preserve"> </v>
      </c>
      <c r="EK571" s="1147"/>
      <c r="EL571" s="1147"/>
      <c r="EM571" s="1147"/>
      <c r="EN571" s="1151" t="str">
        <f t="shared" ref="EN571" si="801">IF(SUM(EN553:EP570)=0," ",SUM(EN553:EP570))</f>
        <v xml:space="preserve"> </v>
      </c>
      <c r="EO571" s="1151"/>
      <c r="EP571" s="1151"/>
      <c r="EQ571" s="1151" t="str">
        <f t="shared" ref="EQ571" si="802">IF(SUM(EQ553:ES570)=0," ",SUM(EQ553:ES570))</f>
        <v xml:space="preserve"> </v>
      </c>
      <c r="ER571" s="1151"/>
      <c r="ES571" s="1151"/>
      <c r="ET571" s="632"/>
      <c r="EU571" s="177"/>
      <c r="EV571" s="279"/>
      <c r="EW571" s="280"/>
      <c r="EX571" s="280"/>
      <c r="EY571" s="280"/>
      <c r="EZ571" s="280"/>
      <c r="FA571" s="280"/>
      <c r="FB571" s="280"/>
      <c r="FC571" s="280"/>
      <c r="FD571" s="280"/>
      <c r="FE571" s="280"/>
      <c r="FF571" s="280"/>
      <c r="FG571" s="280"/>
      <c r="FH571" s="280"/>
      <c r="FI571" s="6"/>
      <c r="FJ571" s="281"/>
      <c r="FK571" s="281"/>
      <c r="FL571" s="281"/>
      <c r="FM571" s="281"/>
      <c r="FN571" s="281"/>
      <c r="FO571" s="282"/>
      <c r="FP571" s="282"/>
      <c r="FQ571" s="282"/>
      <c r="FR571" s="282"/>
      <c r="FS571" s="15"/>
      <c r="FT571" s="1145" t="str">
        <f>IF(Portada!$A$1="www.fly-logics.com","TOTAL 2do
SEMESTRE",0)</f>
        <v>TOTAL 2do
SEMESTRE</v>
      </c>
      <c r="FU571" s="1145"/>
      <c r="FV571" s="1145"/>
      <c r="FW571" s="1145"/>
      <c r="FX571" s="1145"/>
      <c r="FY571" s="1147" t="str">
        <f t="shared" ref="FY571" si="803">IF(SUM(FY553:GB570)=0," ",SUM(FY553:GB570))</f>
        <v xml:space="preserve"> </v>
      </c>
      <c r="FZ571" s="1147"/>
      <c r="GA571" s="1147"/>
      <c r="GB571" s="1147"/>
      <c r="GC571" s="1147" t="str">
        <f t="shared" ref="GC571" si="804">IF(SUM(GC553:GF570)=0," ",SUM(GC553:GF570))</f>
        <v xml:space="preserve"> </v>
      </c>
      <c r="GD571" s="1147"/>
      <c r="GE571" s="1147"/>
      <c r="GF571" s="1147"/>
      <c r="GG571" s="1147" t="str">
        <f t="shared" ref="GG571" si="805">IF(SUM(GG553:GJ570)=0," ",SUM(GG553:GJ570))</f>
        <v xml:space="preserve"> </v>
      </c>
      <c r="GH571" s="1147"/>
      <c r="GI571" s="1147"/>
      <c r="GJ571" s="1147"/>
      <c r="GK571" s="1151" t="str">
        <f t="shared" ref="GK571" si="806">IF(SUM(GK553:GM570)=0," ",SUM(GK553:GM570))</f>
        <v xml:space="preserve"> </v>
      </c>
      <c r="GL571" s="1151"/>
      <c r="GM571" s="1151"/>
      <c r="GN571" s="1151" t="str">
        <f t="shared" ref="GN571" si="807">IF(SUM(GN553:GP570)=0," ",SUM(GN553:GP570))</f>
        <v xml:space="preserve"> </v>
      </c>
      <c r="GO571" s="1151"/>
      <c r="GP571" s="1151"/>
      <c r="GQ571" s="632"/>
      <c r="GR571" s="6"/>
    </row>
    <row r="572" spans="1:200" ht="8.85" customHeight="1" x14ac:dyDescent="0.25">
      <c r="A572" s="244"/>
      <c r="B572" s="177"/>
      <c r="C572" s="1183" t="str">
        <f>IF(Portada!$A$1="www.fly-logics.com","INSTRUCTOR DE VUELO",0)</f>
        <v>INSTRUCTOR DE VUELO</v>
      </c>
      <c r="D572" s="1183"/>
      <c r="E572" s="1183"/>
      <c r="F572" s="1183"/>
      <c r="G572" s="1183"/>
      <c r="H572" s="1183"/>
      <c r="I572" s="1183"/>
      <c r="J572" s="1183"/>
      <c r="K572" s="1183"/>
      <c r="L572" s="1183"/>
      <c r="M572" s="1183"/>
      <c r="N572" s="1183"/>
      <c r="O572" s="1183"/>
      <c r="P572" s="6"/>
      <c r="Q572" s="626" t="str">
        <f>IF(Portada!$A$1="www.fly-logics.com","Nº VUELOS",0)</f>
        <v>Nº VUELOS</v>
      </c>
      <c r="R572" s="626"/>
      <c r="S572" s="626"/>
      <c r="T572" s="626"/>
      <c r="U572" s="627"/>
      <c r="V572" s="1134" t="str">
        <f>IF(COUNTIFS(Bitácora!$AB$5:$AB$1036129,"&gt;0",Bitácora!$D$5:$D$1036129,F531,Bitácora!$AN$5:$AN$1036129,V531,Bitácora!$E$5:$E$1036129,L531)=0," ",COUNTIFS(Bitácora!$AB$5:$AB$1036129,"&gt;0",Bitácora!$D$5:$D$1036129,F531,Bitácora!$AN$5:$AN$1036129,V531,Bitácora!$E$5:$E$1036129,L531))</f>
        <v xml:space="preserve"> </v>
      </c>
      <c r="W572" s="1135"/>
      <c r="X572" s="1135"/>
      <c r="Y572" s="1135"/>
      <c r="Z572" s="15"/>
      <c r="AA572" s="1145"/>
      <c r="AB572" s="1145"/>
      <c r="AC572" s="1145"/>
      <c r="AD572" s="1145"/>
      <c r="AE572" s="1145"/>
      <c r="AF572" s="1147"/>
      <c r="AG572" s="1147"/>
      <c r="AH572" s="1147"/>
      <c r="AI572" s="1147"/>
      <c r="AJ572" s="1147"/>
      <c r="AK572" s="1147"/>
      <c r="AL572" s="1147"/>
      <c r="AM572" s="1147"/>
      <c r="AN572" s="1147"/>
      <c r="AO572" s="1147"/>
      <c r="AP572" s="1147"/>
      <c r="AQ572" s="1147"/>
      <c r="AR572" s="1151"/>
      <c r="AS572" s="1151"/>
      <c r="AT572" s="1151"/>
      <c r="AU572" s="1151"/>
      <c r="AV572" s="1151"/>
      <c r="AW572" s="1151"/>
      <c r="AX572" s="632"/>
      <c r="AY572" s="177"/>
      <c r="AZ572" s="1183" t="str">
        <f>IF(Portada!$A$1="www.fly-logics.com","INSTRUCTOR DE VUELO",0)</f>
        <v>INSTRUCTOR DE VUELO</v>
      </c>
      <c r="BA572" s="1183"/>
      <c r="BB572" s="1183"/>
      <c r="BC572" s="1183"/>
      <c r="BD572" s="1183"/>
      <c r="BE572" s="1183"/>
      <c r="BF572" s="1183"/>
      <c r="BG572" s="1183"/>
      <c r="BH572" s="1183"/>
      <c r="BI572" s="1183"/>
      <c r="BJ572" s="1183"/>
      <c r="BK572" s="1183"/>
      <c r="BL572" s="1183"/>
      <c r="BM572" s="6"/>
      <c r="BN572" s="626" t="str">
        <f>IF(Portada!$A$1="www.fly-logics.com","Nº VUELOS",0)</f>
        <v>Nº VUELOS</v>
      </c>
      <c r="BO572" s="626"/>
      <c r="BP572" s="626"/>
      <c r="BQ572" s="626"/>
      <c r="BR572" s="627"/>
      <c r="BS572" s="1134" t="str">
        <f>IF(COUNTIFS(Bitácora!$AB$5:$AB$1036129,"&gt;0",Bitácora!$D$5:$D$1036129,BC531,Bitácora!$AN$5:$AN$1036129,BS531,Bitácora!$E$5:$E$1036129,BI531)=0," ",COUNTIFS(Bitácora!$AB$5:$AB$1036129,"&gt;0",Bitácora!$D$5:$D$1036129,BC531,Bitácora!$AN$5:$AN$1036129,BS531,Bitácora!$E$5:$E$1036129,BI531))</f>
        <v xml:space="preserve"> </v>
      </c>
      <c r="BT572" s="1135"/>
      <c r="BU572" s="1135"/>
      <c r="BV572" s="1135"/>
      <c r="BW572" s="15"/>
      <c r="BX572" s="1145"/>
      <c r="BY572" s="1145"/>
      <c r="BZ572" s="1145"/>
      <c r="CA572" s="1145"/>
      <c r="CB572" s="1145"/>
      <c r="CC572" s="1147"/>
      <c r="CD572" s="1147"/>
      <c r="CE572" s="1147"/>
      <c r="CF572" s="1147"/>
      <c r="CG572" s="1147"/>
      <c r="CH572" s="1147"/>
      <c r="CI572" s="1147"/>
      <c r="CJ572" s="1147"/>
      <c r="CK572" s="1147"/>
      <c r="CL572" s="1147"/>
      <c r="CM572" s="1147"/>
      <c r="CN572" s="1147"/>
      <c r="CO572" s="1151"/>
      <c r="CP572" s="1151"/>
      <c r="CQ572" s="1151"/>
      <c r="CR572" s="1151"/>
      <c r="CS572" s="1151"/>
      <c r="CT572" s="1151"/>
      <c r="CU572" s="632"/>
      <c r="CV572" s="283"/>
      <c r="CW572" s="244"/>
      <c r="CX572" s="177"/>
      <c r="CY572" s="1183" t="str">
        <f>IF(Portada!$A$1="www.fly-logics.com","INSTRUCTOR DE VUELO",0)</f>
        <v>INSTRUCTOR DE VUELO</v>
      </c>
      <c r="CZ572" s="1183"/>
      <c r="DA572" s="1183"/>
      <c r="DB572" s="1183"/>
      <c r="DC572" s="1183"/>
      <c r="DD572" s="1183"/>
      <c r="DE572" s="1183"/>
      <c r="DF572" s="1183"/>
      <c r="DG572" s="1183"/>
      <c r="DH572" s="1183"/>
      <c r="DI572" s="1183"/>
      <c r="DJ572" s="1183"/>
      <c r="DK572" s="1183"/>
      <c r="DL572" s="6"/>
      <c r="DM572" s="626" t="str">
        <f>IF(Portada!$A$1="www.fly-logics.com","Nº VUELOS",0)</f>
        <v>Nº VUELOS</v>
      </c>
      <c r="DN572" s="626"/>
      <c r="DO572" s="626"/>
      <c r="DP572" s="626"/>
      <c r="DQ572" s="627"/>
      <c r="DR572" s="1134" t="str">
        <f>IF(COUNTIFS(Bitácora!$AB$5:$AB$1036129,"&gt;0",Bitácora!$D$5:$D$1036129,DB531,Bitácora!$AN$5:$AN$1036129,DR531,Bitácora!$E$5:$E$1036129,DH531)=0," ",COUNTIFS(Bitácora!$AB$5:$AB$1036129,"&gt;0",Bitácora!$D$5:$D$1036129,DB531,Bitácora!$AN$5:$AN$1036129,DR531,Bitácora!$E$5:$E$1036129,DH531))</f>
        <v xml:space="preserve"> </v>
      </c>
      <c r="DS572" s="1135"/>
      <c r="DT572" s="1135"/>
      <c r="DU572" s="1135"/>
      <c r="DV572" s="15"/>
      <c r="DW572" s="1145"/>
      <c r="DX572" s="1145"/>
      <c r="DY572" s="1145"/>
      <c r="DZ572" s="1145"/>
      <c r="EA572" s="1145"/>
      <c r="EB572" s="1147"/>
      <c r="EC572" s="1147"/>
      <c r="ED572" s="1147"/>
      <c r="EE572" s="1147"/>
      <c r="EF572" s="1147"/>
      <c r="EG572" s="1147"/>
      <c r="EH572" s="1147"/>
      <c r="EI572" s="1147"/>
      <c r="EJ572" s="1147"/>
      <c r="EK572" s="1147"/>
      <c r="EL572" s="1147"/>
      <c r="EM572" s="1147"/>
      <c r="EN572" s="1151"/>
      <c r="EO572" s="1151"/>
      <c r="EP572" s="1151"/>
      <c r="EQ572" s="1151"/>
      <c r="ER572" s="1151"/>
      <c r="ES572" s="1151"/>
      <c r="ET572" s="632"/>
      <c r="EU572" s="177"/>
      <c r="EV572" s="1183" t="str">
        <f>IF(Portada!$A$1="www.fly-logics.com","INSTRUCTOR DE VUELO",0)</f>
        <v>INSTRUCTOR DE VUELO</v>
      </c>
      <c r="EW572" s="1183"/>
      <c r="EX572" s="1183"/>
      <c r="EY572" s="1183"/>
      <c r="EZ572" s="1183"/>
      <c r="FA572" s="1183"/>
      <c r="FB572" s="1183"/>
      <c r="FC572" s="1183"/>
      <c r="FD572" s="1183"/>
      <c r="FE572" s="1183"/>
      <c r="FF572" s="1183"/>
      <c r="FG572" s="1183"/>
      <c r="FH572" s="1183"/>
      <c r="FI572" s="6"/>
      <c r="FJ572" s="626" t="str">
        <f>IF(Portada!$A$1="www.fly-logics.com","Nº VUELOS",0)</f>
        <v>Nº VUELOS</v>
      </c>
      <c r="FK572" s="626"/>
      <c r="FL572" s="626"/>
      <c r="FM572" s="626"/>
      <c r="FN572" s="627"/>
      <c r="FO572" s="1134" t="str">
        <f>IF(COUNTIFS(Bitácora!$AB$5:$AB$1036129,"&gt;0",Bitácora!$D$5:$D$1036129,EY531,Bitácora!$AN$5:$AN$1036129,FO531,Bitácora!$E$5:$E$1036129,FE531)=0," ",COUNTIFS(Bitácora!$AB$5:$AB$1036129,"&gt;0",Bitácora!$D$5:$D$1036129,EY531,Bitácora!$AN$5:$AN$1036129,FO531,Bitácora!$E$5:$E$1036129,FE531))</f>
        <v xml:space="preserve"> </v>
      </c>
      <c r="FP572" s="1135"/>
      <c r="FQ572" s="1135"/>
      <c r="FR572" s="1135"/>
      <c r="FS572" s="15"/>
      <c r="FT572" s="1145"/>
      <c r="FU572" s="1145"/>
      <c r="FV572" s="1145"/>
      <c r="FW572" s="1145"/>
      <c r="FX572" s="1145"/>
      <c r="FY572" s="1147"/>
      <c r="FZ572" s="1147"/>
      <c r="GA572" s="1147"/>
      <c r="GB572" s="1147"/>
      <c r="GC572" s="1147"/>
      <c r="GD572" s="1147"/>
      <c r="GE572" s="1147"/>
      <c r="GF572" s="1147"/>
      <c r="GG572" s="1147"/>
      <c r="GH572" s="1147"/>
      <c r="GI572" s="1147"/>
      <c r="GJ572" s="1147"/>
      <c r="GK572" s="1151"/>
      <c r="GL572" s="1151"/>
      <c r="GM572" s="1151"/>
      <c r="GN572" s="1151"/>
      <c r="GO572" s="1151"/>
      <c r="GP572" s="1151"/>
      <c r="GQ572" s="632"/>
      <c r="GR572" s="6"/>
    </row>
    <row r="573" spans="1:200" ht="8.85" customHeight="1" x14ac:dyDescent="0.25">
      <c r="A573" s="244"/>
      <c r="B573" s="177"/>
      <c r="C573" s="1183"/>
      <c r="D573" s="1183"/>
      <c r="E573" s="1183"/>
      <c r="F573" s="1183"/>
      <c r="G573" s="1183"/>
      <c r="H573" s="1183"/>
      <c r="I573" s="1183"/>
      <c r="J573" s="1183"/>
      <c r="K573" s="1183"/>
      <c r="L573" s="1183"/>
      <c r="M573" s="1183"/>
      <c r="N573" s="1183"/>
      <c r="O573" s="1183"/>
      <c r="P573" s="6"/>
      <c r="Q573" s="626"/>
      <c r="R573" s="626"/>
      <c r="S573" s="626"/>
      <c r="T573" s="626"/>
      <c r="U573" s="627"/>
      <c r="V573" s="1134"/>
      <c r="W573" s="1135"/>
      <c r="X573" s="1135"/>
      <c r="Y573" s="1135"/>
      <c r="Z573" s="15"/>
      <c r="AA573" s="1145"/>
      <c r="AB573" s="1145"/>
      <c r="AC573" s="1145"/>
      <c r="AD573" s="1145"/>
      <c r="AE573" s="1145"/>
      <c r="AF573" s="1147"/>
      <c r="AG573" s="1147"/>
      <c r="AH573" s="1147"/>
      <c r="AI573" s="1147"/>
      <c r="AJ573" s="1147"/>
      <c r="AK573" s="1147"/>
      <c r="AL573" s="1147"/>
      <c r="AM573" s="1147"/>
      <c r="AN573" s="1147"/>
      <c r="AO573" s="1147"/>
      <c r="AP573" s="1147"/>
      <c r="AQ573" s="1147"/>
      <c r="AR573" s="1151"/>
      <c r="AS573" s="1151"/>
      <c r="AT573" s="1151"/>
      <c r="AU573" s="1151"/>
      <c r="AV573" s="1151"/>
      <c r="AW573" s="1151"/>
      <c r="AX573" s="632"/>
      <c r="AY573" s="177"/>
      <c r="AZ573" s="1183"/>
      <c r="BA573" s="1183"/>
      <c r="BB573" s="1183"/>
      <c r="BC573" s="1183"/>
      <c r="BD573" s="1183"/>
      <c r="BE573" s="1183"/>
      <c r="BF573" s="1183"/>
      <c r="BG573" s="1183"/>
      <c r="BH573" s="1183"/>
      <c r="BI573" s="1183"/>
      <c r="BJ573" s="1183"/>
      <c r="BK573" s="1183"/>
      <c r="BL573" s="1183"/>
      <c r="BM573" s="6"/>
      <c r="BN573" s="626"/>
      <c r="BO573" s="626"/>
      <c r="BP573" s="626"/>
      <c r="BQ573" s="626"/>
      <c r="BR573" s="627"/>
      <c r="BS573" s="1134"/>
      <c r="BT573" s="1135"/>
      <c r="BU573" s="1135"/>
      <c r="BV573" s="1135"/>
      <c r="BW573" s="15"/>
      <c r="BX573" s="1145"/>
      <c r="BY573" s="1145"/>
      <c r="BZ573" s="1145"/>
      <c r="CA573" s="1145"/>
      <c r="CB573" s="1145"/>
      <c r="CC573" s="1147"/>
      <c r="CD573" s="1147"/>
      <c r="CE573" s="1147"/>
      <c r="CF573" s="1147"/>
      <c r="CG573" s="1147"/>
      <c r="CH573" s="1147"/>
      <c r="CI573" s="1147"/>
      <c r="CJ573" s="1147"/>
      <c r="CK573" s="1147"/>
      <c r="CL573" s="1147"/>
      <c r="CM573" s="1147"/>
      <c r="CN573" s="1147"/>
      <c r="CO573" s="1151"/>
      <c r="CP573" s="1151"/>
      <c r="CQ573" s="1151"/>
      <c r="CR573" s="1151"/>
      <c r="CS573" s="1151"/>
      <c r="CT573" s="1151"/>
      <c r="CU573" s="632"/>
      <c r="CV573" s="283"/>
      <c r="CW573" s="244"/>
      <c r="CX573" s="177"/>
      <c r="CY573" s="1183"/>
      <c r="CZ573" s="1183"/>
      <c r="DA573" s="1183"/>
      <c r="DB573" s="1183"/>
      <c r="DC573" s="1183"/>
      <c r="DD573" s="1183"/>
      <c r="DE573" s="1183"/>
      <c r="DF573" s="1183"/>
      <c r="DG573" s="1183"/>
      <c r="DH573" s="1183"/>
      <c r="DI573" s="1183"/>
      <c r="DJ573" s="1183"/>
      <c r="DK573" s="1183"/>
      <c r="DL573" s="6"/>
      <c r="DM573" s="626"/>
      <c r="DN573" s="626"/>
      <c r="DO573" s="626"/>
      <c r="DP573" s="626"/>
      <c r="DQ573" s="627"/>
      <c r="DR573" s="1134"/>
      <c r="DS573" s="1135"/>
      <c r="DT573" s="1135"/>
      <c r="DU573" s="1135"/>
      <c r="DV573" s="15"/>
      <c r="DW573" s="1145"/>
      <c r="DX573" s="1145"/>
      <c r="DY573" s="1145"/>
      <c r="DZ573" s="1145"/>
      <c r="EA573" s="1145"/>
      <c r="EB573" s="1147"/>
      <c r="EC573" s="1147"/>
      <c r="ED573" s="1147"/>
      <c r="EE573" s="1147"/>
      <c r="EF573" s="1147"/>
      <c r="EG573" s="1147"/>
      <c r="EH573" s="1147"/>
      <c r="EI573" s="1147"/>
      <c r="EJ573" s="1147"/>
      <c r="EK573" s="1147"/>
      <c r="EL573" s="1147"/>
      <c r="EM573" s="1147"/>
      <c r="EN573" s="1151"/>
      <c r="EO573" s="1151"/>
      <c r="EP573" s="1151"/>
      <c r="EQ573" s="1151"/>
      <c r="ER573" s="1151"/>
      <c r="ES573" s="1151"/>
      <c r="ET573" s="632"/>
      <c r="EU573" s="177"/>
      <c r="EV573" s="1183"/>
      <c r="EW573" s="1183"/>
      <c r="EX573" s="1183"/>
      <c r="EY573" s="1183"/>
      <c r="EZ573" s="1183"/>
      <c r="FA573" s="1183"/>
      <c r="FB573" s="1183"/>
      <c r="FC573" s="1183"/>
      <c r="FD573" s="1183"/>
      <c r="FE573" s="1183"/>
      <c r="FF573" s="1183"/>
      <c r="FG573" s="1183"/>
      <c r="FH573" s="1183"/>
      <c r="FI573" s="6"/>
      <c r="FJ573" s="626"/>
      <c r="FK573" s="626"/>
      <c r="FL573" s="626"/>
      <c r="FM573" s="626"/>
      <c r="FN573" s="627"/>
      <c r="FO573" s="1134"/>
      <c r="FP573" s="1135"/>
      <c r="FQ573" s="1135"/>
      <c r="FR573" s="1135"/>
      <c r="FS573" s="15"/>
      <c r="FT573" s="1145"/>
      <c r="FU573" s="1145"/>
      <c r="FV573" s="1145"/>
      <c r="FW573" s="1145"/>
      <c r="FX573" s="1145"/>
      <c r="FY573" s="1147"/>
      <c r="FZ573" s="1147"/>
      <c r="GA573" s="1147"/>
      <c r="GB573" s="1147"/>
      <c r="GC573" s="1147"/>
      <c r="GD573" s="1147"/>
      <c r="GE573" s="1147"/>
      <c r="GF573" s="1147"/>
      <c r="GG573" s="1147"/>
      <c r="GH573" s="1147"/>
      <c r="GI573" s="1147"/>
      <c r="GJ573" s="1147"/>
      <c r="GK573" s="1151"/>
      <c r="GL573" s="1151"/>
      <c r="GM573" s="1151"/>
      <c r="GN573" s="1151"/>
      <c r="GO573" s="1151"/>
      <c r="GP573" s="1151"/>
      <c r="GQ573" s="632"/>
      <c r="GR573" s="6"/>
    </row>
    <row r="574" spans="1:200" ht="5.25" customHeight="1" x14ac:dyDescent="0.25">
      <c r="A574" s="244"/>
      <c r="B574" s="177"/>
      <c r="C574" s="625"/>
      <c r="D574" s="625"/>
      <c r="E574" s="625"/>
      <c r="F574" s="625"/>
      <c r="G574" s="625"/>
      <c r="H574" s="625"/>
      <c r="I574" s="625"/>
      <c r="J574" s="625"/>
      <c r="K574" s="625"/>
      <c r="L574" s="625"/>
      <c r="M574" s="625"/>
      <c r="N574" s="625"/>
      <c r="O574" s="625"/>
      <c r="P574" s="625"/>
      <c r="Q574" s="625"/>
      <c r="R574" s="625"/>
      <c r="S574" s="625"/>
      <c r="T574" s="625"/>
      <c r="U574" s="625"/>
      <c r="V574" s="625"/>
      <c r="W574" s="625"/>
      <c r="X574" s="625"/>
      <c r="Y574" s="625"/>
      <c r="Z574" s="15"/>
      <c r="AA574" s="1145"/>
      <c r="AB574" s="1145"/>
      <c r="AC574" s="1145"/>
      <c r="AD574" s="1145"/>
      <c r="AE574" s="1145"/>
      <c r="AF574" s="1147"/>
      <c r="AG574" s="1147"/>
      <c r="AH574" s="1147"/>
      <c r="AI574" s="1147"/>
      <c r="AJ574" s="1147"/>
      <c r="AK574" s="1147"/>
      <c r="AL574" s="1147"/>
      <c r="AM574" s="1147"/>
      <c r="AN574" s="1147"/>
      <c r="AO574" s="1147"/>
      <c r="AP574" s="1147"/>
      <c r="AQ574" s="1147"/>
      <c r="AR574" s="1151"/>
      <c r="AS574" s="1151"/>
      <c r="AT574" s="1151"/>
      <c r="AU574" s="1151"/>
      <c r="AV574" s="1151"/>
      <c r="AW574" s="1151"/>
      <c r="AX574" s="632"/>
      <c r="AY574" s="177"/>
      <c r="AZ574" s="625"/>
      <c r="BA574" s="625"/>
      <c r="BB574" s="625"/>
      <c r="BC574" s="625"/>
      <c r="BD574" s="625"/>
      <c r="BE574" s="625"/>
      <c r="BF574" s="625"/>
      <c r="BG574" s="625"/>
      <c r="BH574" s="625"/>
      <c r="BI574" s="625"/>
      <c r="BJ574" s="625"/>
      <c r="BK574" s="625"/>
      <c r="BL574" s="625"/>
      <c r="BM574" s="625"/>
      <c r="BN574" s="625"/>
      <c r="BO574" s="625"/>
      <c r="BP574" s="625"/>
      <c r="BQ574" s="625"/>
      <c r="BR574" s="625"/>
      <c r="BS574" s="625"/>
      <c r="BT574" s="625"/>
      <c r="BU574" s="625"/>
      <c r="BV574" s="625"/>
      <c r="BW574" s="15"/>
      <c r="BX574" s="1145"/>
      <c r="BY574" s="1145"/>
      <c r="BZ574" s="1145"/>
      <c r="CA574" s="1145"/>
      <c r="CB574" s="1145"/>
      <c r="CC574" s="1147"/>
      <c r="CD574" s="1147"/>
      <c r="CE574" s="1147"/>
      <c r="CF574" s="1147"/>
      <c r="CG574" s="1147"/>
      <c r="CH574" s="1147"/>
      <c r="CI574" s="1147"/>
      <c r="CJ574" s="1147"/>
      <c r="CK574" s="1147"/>
      <c r="CL574" s="1147"/>
      <c r="CM574" s="1147"/>
      <c r="CN574" s="1147"/>
      <c r="CO574" s="1151"/>
      <c r="CP574" s="1151"/>
      <c r="CQ574" s="1151"/>
      <c r="CR574" s="1151"/>
      <c r="CS574" s="1151"/>
      <c r="CT574" s="1151"/>
      <c r="CU574" s="632"/>
      <c r="CV574" s="283"/>
      <c r="CW574" s="244"/>
      <c r="CX574" s="177"/>
      <c r="CY574" s="625"/>
      <c r="CZ574" s="625"/>
      <c r="DA574" s="625"/>
      <c r="DB574" s="625"/>
      <c r="DC574" s="625"/>
      <c r="DD574" s="625"/>
      <c r="DE574" s="625"/>
      <c r="DF574" s="625"/>
      <c r="DG574" s="625"/>
      <c r="DH574" s="625"/>
      <c r="DI574" s="625"/>
      <c r="DJ574" s="625"/>
      <c r="DK574" s="625"/>
      <c r="DL574" s="625"/>
      <c r="DM574" s="625"/>
      <c r="DN574" s="625"/>
      <c r="DO574" s="625"/>
      <c r="DP574" s="625"/>
      <c r="DQ574" s="625"/>
      <c r="DR574" s="625"/>
      <c r="DS574" s="625"/>
      <c r="DT574" s="625"/>
      <c r="DU574" s="625"/>
      <c r="DV574" s="15"/>
      <c r="DW574" s="1145"/>
      <c r="DX574" s="1145"/>
      <c r="DY574" s="1145"/>
      <c r="DZ574" s="1145"/>
      <c r="EA574" s="1145"/>
      <c r="EB574" s="1147"/>
      <c r="EC574" s="1147"/>
      <c r="ED574" s="1147"/>
      <c r="EE574" s="1147"/>
      <c r="EF574" s="1147"/>
      <c r="EG574" s="1147"/>
      <c r="EH574" s="1147"/>
      <c r="EI574" s="1147"/>
      <c r="EJ574" s="1147"/>
      <c r="EK574" s="1147"/>
      <c r="EL574" s="1147"/>
      <c r="EM574" s="1147"/>
      <c r="EN574" s="1151"/>
      <c r="EO574" s="1151"/>
      <c r="EP574" s="1151"/>
      <c r="EQ574" s="1151"/>
      <c r="ER574" s="1151"/>
      <c r="ES574" s="1151"/>
      <c r="ET574" s="632"/>
      <c r="EU574" s="177"/>
      <c r="EV574" s="625"/>
      <c r="EW574" s="625"/>
      <c r="EX574" s="625"/>
      <c r="EY574" s="625"/>
      <c r="EZ574" s="625"/>
      <c r="FA574" s="625"/>
      <c r="FB574" s="625"/>
      <c r="FC574" s="625"/>
      <c r="FD574" s="625"/>
      <c r="FE574" s="625"/>
      <c r="FF574" s="625"/>
      <c r="FG574" s="625"/>
      <c r="FH574" s="625"/>
      <c r="FI574" s="625"/>
      <c r="FJ574" s="625"/>
      <c r="FK574" s="625"/>
      <c r="FL574" s="625"/>
      <c r="FM574" s="625"/>
      <c r="FN574" s="625"/>
      <c r="FO574" s="625"/>
      <c r="FP574" s="625"/>
      <c r="FQ574" s="625"/>
      <c r="FR574" s="625"/>
      <c r="FS574" s="15"/>
      <c r="FT574" s="1145"/>
      <c r="FU574" s="1145"/>
      <c r="FV574" s="1145"/>
      <c r="FW574" s="1145"/>
      <c r="FX574" s="1145"/>
      <c r="FY574" s="1147"/>
      <c r="FZ574" s="1147"/>
      <c r="GA574" s="1147"/>
      <c r="GB574" s="1147"/>
      <c r="GC574" s="1147"/>
      <c r="GD574" s="1147"/>
      <c r="GE574" s="1147"/>
      <c r="GF574" s="1147"/>
      <c r="GG574" s="1147"/>
      <c r="GH574" s="1147"/>
      <c r="GI574" s="1147"/>
      <c r="GJ574" s="1147"/>
      <c r="GK574" s="1151"/>
      <c r="GL574" s="1151"/>
      <c r="GM574" s="1151"/>
      <c r="GN574" s="1151"/>
      <c r="GO574" s="1151"/>
      <c r="GP574" s="1151"/>
      <c r="GQ574" s="632"/>
      <c r="GR574" s="6"/>
    </row>
    <row r="575" spans="1:200" ht="10.5" customHeight="1" x14ac:dyDescent="0.25">
      <c r="A575" s="244"/>
      <c r="B575" s="177"/>
      <c r="C575" s="628" t="str">
        <f>IF(Portada!$A$1="www.fly-logics.com","HORAS",0)</f>
        <v>HORAS</v>
      </c>
      <c r="D575" s="628"/>
      <c r="E575" s="628"/>
      <c r="F575" s="628"/>
      <c r="G575" s="629"/>
      <c r="H575" s="1168" t="str">
        <f>IF(SUMIFS(Bitácora!$AB$5:$AB$1036129,Bitácora!$D$5:$D$1036129,F531,Bitácora!$AN$5:$AN$1036129,V531,Bitácora!$E$5:$E$1036129,L531)=0," ",SUMIFS(Bitácora!$AB$5:$AB$1036129,Bitácora!$D$5:$D$1036129,F531,Bitácora!$AN$5:$AN$1036129,V531,Bitácora!$E$5:$E$1036129,L531))</f>
        <v xml:space="preserve"> </v>
      </c>
      <c r="I575" s="1169"/>
      <c r="J575" s="1169"/>
      <c r="K575" s="1169"/>
      <c r="L575" s="1169"/>
      <c r="M575" s="1169"/>
      <c r="N575" s="619"/>
      <c r="O575" s="620" t="str">
        <f>IF(Portada!$A$1="www.fly-logics.com","DÍA",0)</f>
        <v>DÍA</v>
      </c>
      <c r="P575" s="620"/>
      <c r="Q575" s="620"/>
      <c r="R575" s="620"/>
      <c r="S575" s="621"/>
      <c r="T575" s="1168" t="str">
        <f>IF(SUMIFS(Bitácora!$T$5:$T$1036129,Bitácora!$D$5:$D$1036129,F531,Bitácora!$E$5:$E$1036129,L531,Bitácora!$AN$5:$AN$1036129,V531,Bitácora!$AB$5:$AB$1036129,"&gt;0")=0," ",SUMIFS(Bitácora!$T$5:$T$1036129,Bitácora!$D$5:$D$1036129,F531,Bitácora!$E$5:$E$1036129,L531,Bitácora!$AN$5:$AN$1036129,V531,Bitácora!$AB$5:$AB$1036129,"&gt;0"))</f>
        <v xml:space="preserve"> </v>
      </c>
      <c r="U575" s="1169"/>
      <c r="V575" s="1169"/>
      <c r="W575" s="1169"/>
      <c r="X575" s="1169"/>
      <c r="Y575" s="1169"/>
      <c r="Z575" s="15"/>
      <c r="AA575" s="1145"/>
      <c r="AB575" s="1145"/>
      <c r="AC575" s="1145"/>
      <c r="AD575" s="1145"/>
      <c r="AE575" s="1145"/>
      <c r="AF575" s="1147"/>
      <c r="AG575" s="1147"/>
      <c r="AH575" s="1147"/>
      <c r="AI575" s="1147"/>
      <c r="AJ575" s="1170"/>
      <c r="AK575" s="1170"/>
      <c r="AL575" s="1170"/>
      <c r="AM575" s="1170"/>
      <c r="AN575" s="1170"/>
      <c r="AO575" s="1170"/>
      <c r="AP575" s="1170"/>
      <c r="AQ575" s="1170"/>
      <c r="AR575" s="1171"/>
      <c r="AS575" s="1171"/>
      <c r="AT575" s="1171"/>
      <c r="AU575" s="1171"/>
      <c r="AV575" s="1171"/>
      <c r="AW575" s="1171"/>
      <c r="AX575" s="632"/>
      <c r="AY575" s="177"/>
      <c r="AZ575" s="628" t="str">
        <f>IF(Portada!$A$1="www.fly-logics.com","HORAS",0)</f>
        <v>HORAS</v>
      </c>
      <c r="BA575" s="628"/>
      <c r="BB575" s="628"/>
      <c r="BC575" s="628"/>
      <c r="BD575" s="629"/>
      <c r="BE575" s="1168" t="str">
        <f>IF(SUMIFS(Bitácora!$AB$5:$AB$1036129,Bitácora!$D$5:$D$1036129,BC531,Bitácora!$AN$5:$AN$1036129,BS531,Bitácora!$E$5:$E$1036129,BI531)=0," ",SUMIFS(Bitácora!$AB$5:$AB$1036129,Bitácora!$D$5:$D$1036129,BC531,Bitácora!$AN$5:$AN$1036129,BS531,Bitácora!$E$5:$E$1036129,BI531))</f>
        <v xml:space="preserve"> </v>
      </c>
      <c r="BF575" s="1169"/>
      <c r="BG575" s="1169"/>
      <c r="BH575" s="1169"/>
      <c r="BI575" s="1169"/>
      <c r="BJ575" s="1169"/>
      <c r="BK575" s="619"/>
      <c r="BL575" s="620" t="str">
        <f>IF(Portada!$A$1="www.fly-logics.com","DÍA",0)</f>
        <v>DÍA</v>
      </c>
      <c r="BM575" s="620"/>
      <c r="BN575" s="620"/>
      <c r="BO575" s="620"/>
      <c r="BP575" s="621"/>
      <c r="BQ575" s="1168" t="str">
        <f>IF(SUMIFS(Bitácora!$T$5:$T$1036129,Bitácora!$D$5:$D$1036129,BC531,Bitácora!$E$5:$E$1036129,BI531,Bitácora!$AN$5:$AN$1036129,BS531,Bitácora!$AB$5:$AB$1036129,"&gt;0")=0," ",SUMIFS(Bitácora!$T$5:$T$1036129,Bitácora!$D$5:$D$1036129,BC531,Bitácora!$E$5:$E$1036129,BI531,Bitácora!$AN$5:$AN$1036129,BS531,Bitácora!$AB$5:$AB$1036129,"&gt;0"))</f>
        <v xml:space="preserve"> </v>
      </c>
      <c r="BR575" s="1169"/>
      <c r="BS575" s="1169"/>
      <c r="BT575" s="1169"/>
      <c r="BU575" s="1169"/>
      <c r="BV575" s="1169"/>
      <c r="BW575" s="15"/>
      <c r="BX575" s="1145"/>
      <c r="BY575" s="1145"/>
      <c r="BZ575" s="1145"/>
      <c r="CA575" s="1145"/>
      <c r="CB575" s="1145"/>
      <c r="CC575" s="1147"/>
      <c r="CD575" s="1147"/>
      <c r="CE575" s="1147"/>
      <c r="CF575" s="1147"/>
      <c r="CG575" s="1170"/>
      <c r="CH575" s="1170"/>
      <c r="CI575" s="1170"/>
      <c r="CJ575" s="1170"/>
      <c r="CK575" s="1170"/>
      <c r="CL575" s="1170"/>
      <c r="CM575" s="1170"/>
      <c r="CN575" s="1170"/>
      <c r="CO575" s="1171"/>
      <c r="CP575" s="1171"/>
      <c r="CQ575" s="1171"/>
      <c r="CR575" s="1171"/>
      <c r="CS575" s="1171"/>
      <c r="CT575" s="1171"/>
      <c r="CU575" s="632"/>
      <c r="CV575" s="283"/>
      <c r="CW575" s="244"/>
      <c r="CX575" s="177"/>
      <c r="CY575" s="628" t="str">
        <f>IF(Portada!$A$1="www.fly-logics.com","HORAS",0)</f>
        <v>HORAS</v>
      </c>
      <c r="CZ575" s="628"/>
      <c r="DA575" s="628"/>
      <c r="DB575" s="628"/>
      <c r="DC575" s="629"/>
      <c r="DD575" s="1168" t="str">
        <f>IF(SUMIFS(Bitácora!$AB$5:$AB$1036129,Bitácora!$D$5:$D$1036129,DB531,Bitácora!$AN$5:$AN$1036129,DR531,Bitácora!$E$5:$E$1036129,DH531)=0," ",SUMIFS(Bitácora!$AB$5:$AB$1036129,Bitácora!$D$5:$D$1036129,DB531,Bitácora!$AN$5:$AN$1036129,DR531,Bitácora!$E$5:$E$1036129,DH531))</f>
        <v xml:space="preserve"> </v>
      </c>
      <c r="DE575" s="1169"/>
      <c r="DF575" s="1169"/>
      <c r="DG575" s="1169"/>
      <c r="DH575" s="1169"/>
      <c r="DI575" s="1169"/>
      <c r="DJ575" s="619"/>
      <c r="DK575" s="620" t="str">
        <f>IF(Portada!$A$1="www.fly-logics.com","DÍA",0)</f>
        <v>DÍA</v>
      </c>
      <c r="DL575" s="620"/>
      <c r="DM575" s="620"/>
      <c r="DN575" s="620"/>
      <c r="DO575" s="621"/>
      <c r="DP575" s="1168" t="str">
        <f>IF(SUMIFS(Bitácora!$T$5:$T$1036129,Bitácora!$D$5:$D$1036129,DB531,Bitácora!$E$5:$E$1036129,DH531,Bitácora!$AN$5:$AN$1036129,DR531,Bitácora!$AB$5:$AB$1036129,"&gt;0")=0," ",SUMIFS(Bitácora!$T$5:$T$1036129,Bitácora!$D$5:$D$1036129,DB531,Bitácora!$E$5:$E$1036129,DH531,Bitácora!$AN$5:$AN$1036129,DR531,Bitácora!$AB$5:$AB$1036129,"&gt;0"))</f>
        <v xml:space="preserve"> </v>
      </c>
      <c r="DQ575" s="1169"/>
      <c r="DR575" s="1169"/>
      <c r="DS575" s="1169"/>
      <c r="DT575" s="1169"/>
      <c r="DU575" s="1169"/>
      <c r="DV575" s="15"/>
      <c r="DW575" s="1145"/>
      <c r="DX575" s="1145"/>
      <c r="DY575" s="1145"/>
      <c r="DZ575" s="1145"/>
      <c r="EA575" s="1145"/>
      <c r="EB575" s="1147"/>
      <c r="EC575" s="1147"/>
      <c r="ED575" s="1147"/>
      <c r="EE575" s="1147"/>
      <c r="EF575" s="1170"/>
      <c r="EG575" s="1170"/>
      <c r="EH575" s="1170"/>
      <c r="EI575" s="1170"/>
      <c r="EJ575" s="1170"/>
      <c r="EK575" s="1170"/>
      <c r="EL575" s="1170"/>
      <c r="EM575" s="1170"/>
      <c r="EN575" s="1171"/>
      <c r="EO575" s="1171"/>
      <c r="EP575" s="1171"/>
      <c r="EQ575" s="1171"/>
      <c r="ER575" s="1171"/>
      <c r="ES575" s="1171"/>
      <c r="ET575" s="632"/>
      <c r="EU575" s="177"/>
      <c r="EV575" s="628" t="str">
        <f>IF(Portada!$A$1="www.fly-logics.com","HORAS",0)</f>
        <v>HORAS</v>
      </c>
      <c r="EW575" s="628"/>
      <c r="EX575" s="628"/>
      <c r="EY575" s="628"/>
      <c r="EZ575" s="629"/>
      <c r="FA575" s="1168" t="str">
        <f>IF(SUMIFS(Bitácora!$AB$5:$AB$1036129,Bitácora!$D$5:$D$1036129,EY531,Bitácora!$AN$5:$AN$1036129,FO531,Bitácora!$E$5:$E$1036129,FE531)=0," ",SUMIFS(Bitácora!$AB$5:$AB$1036129,Bitácora!$D$5:$D$1036129,EY531,Bitácora!$AN$5:$AN$1036129,FO531,Bitácora!$E$5:$E$1036129,FE531))</f>
        <v xml:space="preserve"> </v>
      </c>
      <c r="FB575" s="1169"/>
      <c r="FC575" s="1169"/>
      <c r="FD575" s="1169"/>
      <c r="FE575" s="1169"/>
      <c r="FF575" s="1169"/>
      <c r="FG575" s="619"/>
      <c r="FH575" s="620" t="str">
        <f>IF(Portada!$A$1="www.fly-logics.com","DÍA",0)</f>
        <v>DÍA</v>
      </c>
      <c r="FI575" s="620"/>
      <c r="FJ575" s="620"/>
      <c r="FK575" s="620"/>
      <c r="FL575" s="621"/>
      <c r="FM575" s="1168" t="str">
        <f>IF(SUMIFS(Bitácora!$T$5:$T$1036129,Bitácora!$D$5:$D$1036129,EY531,Bitácora!$E$5:$E$1036129,FE531,Bitácora!$AN$5:$AN$1036129,FO531,Bitácora!$AB$5:$AB$1036129,"&gt;0")=0," ",SUMIFS(Bitácora!$T$5:$T$1036129,Bitácora!$D$5:$D$1036129,EY531,Bitácora!$E$5:$E$1036129,FE531,Bitácora!$AN$5:$AN$1036129,FO531,Bitácora!$AB$5:$AB$1036129,"&gt;0"))</f>
        <v xml:space="preserve"> </v>
      </c>
      <c r="FN575" s="1169"/>
      <c r="FO575" s="1169"/>
      <c r="FP575" s="1169"/>
      <c r="FQ575" s="1169"/>
      <c r="FR575" s="1169"/>
      <c r="FS575" s="15"/>
      <c r="FT575" s="1145"/>
      <c r="FU575" s="1145"/>
      <c r="FV575" s="1145"/>
      <c r="FW575" s="1145"/>
      <c r="FX575" s="1145"/>
      <c r="FY575" s="1147"/>
      <c r="FZ575" s="1147"/>
      <c r="GA575" s="1147"/>
      <c r="GB575" s="1147"/>
      <c r="GC575" s="1170"/>
      <c r="GD575" s="1170"/>
      <c r="GE575" s="1170"/>
      <c r="GF575" s="1170"/>
      <c r="GG575" s="1170"/>
      <c r="GH575" s="1170"/>
      <c r="GI575" s="1170"/>
      <c r="GJ575" s="1170"/>
      <c r="GK575" s="1171"/>
      <c r="GL575" s="1171"/>
      <c r="GM575" s="1171"/>
      <c r="GN575" s="1171"/>
      <c r="GO575" s="1171"/>
      <c r="GP575" s="1171"/>
      <c r="GQ575" s="632"/>
      <c r="GR575" s="6"/>
    </row>
    <row r="576" spans="1:200" ht="8.85" customHeight="1" x14ac:dyDescent="0.25">
      <c r="A576" s="244"/>
      <c r="B576" s="177"/>
      <c r="C576" s="628"/>
      <c r="D576" s="628"/>
      <c r="E576" s="628"/>
      <c r="F576" s="628"/>
      <c r="G576" s="629"/>
      <c r="H576" s="1172"/>
      <c r="I576" s="1169"/>
      <c r="J576" s="1169"/>
      <c r="K576" s="1169"/>
      <c r="L576" s="1169"/>
      <c r="M576" s="1169"/>
      <c r="N576" s="619"/>
      <c r="O576" s="620"/>
      <c r="P576" s="620"/>
      <c r="Q576" s="620"/>
      <c r="R576" s="620"/>
      <c r="S576" s="621"/>
      <c r="T576" s="1172"/>
      <c r="U576" s="1169"/>
      <c r="V576" s="1169"/>
      <c r="W576" s="1169"/>
      <c r="X576" s="1169"/>
      <c r="Y576" s="1169"/>
      <c r="Z576" s="15"/>
      <c r="AA576" s="1173" t="str">
        <f>IF(Portada!$A$1="www.fly-logics.com","TOTAL
ANUAL",0)</f>
        <v>TOTAL
ANUAL</v>
      </c>
      <c r="AB576" s="1173"/>
      <c r="AC576" s="1173"/>
      <c r="AD576" s="1173"/>
      <c r="AE576" s="1173"/>
      <c r="AF576" s="1174" t="str">
        <f t="shared" ref="AF576" si="808">IF(SUM(AF571,AF549)=0," ",SUM(AF571,AF549))</f>
        <v xml:space="preserve"> </v>
      </c>
      <c r="AG576" s="1174"/>
      <c r="AH576" s="1174"/>
      <c r="AI576" s="1175"/>
      <c r="AJ576" s="1174" t="str">
        <f t="shared" ref="AJ576" si="809">IF(SUM(AJ571,AJ549)=0," ",SUM(AJ571,AJ549))</f>
        <v xml:space="preserve"> </v>
      </c>
      <c r="AK576" s="1174"/>
      <c r="AL576" s="1174"/>
      <c r="AM576" s="1174"/>
      <c r="AN576" s="1174" t="str">
        <f t="shared" ref="AN576" si="810">IF(SUM(AN571,AN549)=0," ",SUM(AN571,AN549))</f>
        <v xml:space="preserve"> </v>
      </c>
      <c r="AO576" s="1174"/>
      <c r="AP576" s="1174"/>
      <c r="AQ576" s="1174"/>
      <c r="AR576" s="1176" t="str">
        <f t="shared" ref="AR576" si="811">IF(SUM(AR571,AR549)=0," ",SUM(AR571,AR549))</f>
        <v xml:space="preserve"> </v>
      </c>
      <c r="AS576" s="1176"/>
      <c r="AT576" s="1176"/>
      <c r="AU576" s="1176" t="str">
        <f t="shared" ref="AU576" si="812">IF(SUM(AU571,AU549)=0," ",SUM(AU571,AU549))</f>
        <v xml:space="preserve"> </v>
      </c>
      <c r="AV576" s="1176"/>
      <c r="AW576" s="1176"/>
      <c r="AX576" s="632"/>
      <c r="AY576" s="177"/>
      <c r="AZ576" s="628"/>
      <c r="BA576" s="628"/>
      <c r="BB576" s="628"/>
      <c r="BC576" s="628"/>
      <c r="BD576" s="629"/>
      <c r="BE576" s="1172"/>
      <c r="BF576" s="1169"/>
      <c r="BG576" s="1169"/>
      <c r="BH576" s="1169"/>
      <c r="BI576" s="1169"/>
      <c r="BJ576" s="1169"/>
      <c r="BK576" s="619"/>
      <c r="BL576" s="620"/>
      <c r="BM576" s="620"/>
      <c r="BN576" s="620"/>
      <c r="BO576" s="620"/>
      <c r="BP576" s="621"/>
      <c r="BQ576" s="1172"/>
      <c r="BR576" s="1169"/>
      <c r="BS576" s="1169"/>
      <c r="BT576" s="1169"/>
      <c r="BU576" s="1169"/>
      <c r="BV576" s="1169"/>
      <c r="BW576" s="15"/>
      <c r="BX576" s="1173" t="str">
        <f>IF(Portada!$A$1="www.fly-logics.com","TOTAL
ANUAL",0)</f>
        <v>TOTAL
ANUAL</v>
      </c>
      <c r="BY576" s="1173"/>
      <c r="BZ576" s="1173"/>
      <c r="CA576" s="1173"/>
      <c r="CB576" s="1173"/>
      <c r="CC576" s="1174" t="str">
        <f t="shared" ref="CC576" si="813">IF(SUM(CC571,CC549)=0," ",SUM(CC571,CC549))</f>
        <v xml:space="preserve"> </v>
      </c>
      <c r="CD576" s="1174"/>
      <c r="CE576" s="1174"/>
      <c r="CF576" s="1175"/>
      <c r="CG576" s="1174" t="str">
        <f t="shared" ref="CG576" si="814">IF(SUM(CG571,CG549)=0," ",SUM(CG571,CG549))</f>
        <v xml:space="preserve"> </v>
      </c>
      <c r="CH576" s="1174"/>
      <c r="CI576" s="1174"/>
      <c r="CJ576" s="1174"/>
      <c r="CK576" s="1174" t="str">
        <f t="shared" ref="CK576" si="815">IF(SUM(CK571,CK549)=0," ",SUM(CK571,CK549))</f>
        <v xml:space="preserve"> </v>
      </c>
      <c r="CL576" s="1174"/>
      <c r="CM576" s="1174"/>
      <c r="CN576" s="1174"/>
      <c r="CO576" s="1176" t="str">
        <f t="shared" ref="CO576" si="816">IF(SUM(CO571,CO549)=0," ",SUM(CO571,CO549))</f>
        <v xml:space="preserve"> </v>
      </c>
      <c r="CP576" s="1176"/>
      <c r="CQ576" s="1176"/>
      <c r="CR576" s="1176" t="str">
        <f t="shared" ref="CR576" si="817">IF(SUM(CR571,CR549)=0," ",SUM(CR571,CR549))</f>
        <v xml:space="preserve"> </v>
      </c>
      <c r="CS576" s="1176"/>
      <c r="CT576" s="1176"/>
      <c r="CU576" s="632"/>
      <c r="CV576" s="283"/>
      <c r="CW576" s="244"/>
      <c r="CX576" s="177"/>
      <c r="CY576" s="628"/>
      <c r="CZ576" s="628"/>
      <c r="DA576" s="628"/>
      <c r="DB576" s="628"/>
      <c r="DC576" s="629"/>
      <c r="DD576" s="1172"/>
      <c r="DE576" s="1169"/>
      <c r="DF576" s="1169"/>
      <c r="DG576" s="1169"/>
      <c r="DH576" s="1169"/>
      <c r="DI576" s="1169"/>
      <c r="DJ576" s="619"/>
      <c r="DK576" s="620"/>
      <c r="DL576" s="620"/>
      <c r="DM576" s="620"/>
      <c r="DN576" s="620"/>
      <c r="DO576" s="621"/>
      <c r="DP576" s="1172"/>
      <c r="DQ576" s="1169"/>
      <c r="DR576" s="1169"/>
      <c r="DS576" s="1169"/>
      <c r="DT576" s="1169"/>
      <c r="DU576" s="1169"/>
      <c r="DV576" s="15"/>
      <c r="DW576" s="1173" t="str">
        <f>IF(Portada!$A$1="www.fly-logics.com","TOTAL
ANUAL",0)</f>
        <v>TOTAL
ANUAL</v>
      </c>
      <c r="DX576" s="1173"/>
      <c r="DY576" s="1173"/>
      <c r="DZ576" s="1173"/>
      <c r="EA576" s="1173"/>
      <c r="EB576" s="1174" t="str">
        <f t="shared" ref="EB576" si="818">IF(SUM(EB571,EB549)=0," ",SUM(EB571,EB549))</f>
        <v xml:space="preserve"> </v>
      </c>
      <c r="EC576" s="1174"/>
      <c r="ED576" s="1174"/>
      <c r="EE576" s="1175"/>
      <c r="EF576" s="1174" t="str">
        <f t="shared" ref="EF576" si="819">IF(SUM(EF571,EF549)=0," ",SUM(EF571,EF549))</f>
        <v xml:space="preserve"> </v>
      </c>
      <c r="EG576" s="1174"/>
      <c r="EH576" s="1174"/>
      <c r="EI576" s="1174"/>
      <c r="EJ576" s="1174" t="str">
        <f t="shared" ref="EJ576" si="820">IF(SUM(EJ571,EJ549)=0," ",SUM(EJ571,EJ549))</f>
        <v xml:space="preserve"> </v>
      </c>
      <c r="EK576" s="1174"/>
      <c r="EL576" s="1174"/>
      <c r="EM576" s="1174"/>
      <c r="EN576" s="1176" t="str">
        <f t="shared" ref="EN576" si="821">IF(SUM(EN571,EN549)=0," ",SUM(EN571,EN549))</f>
        <v xml:space="preserve"> </v>
      </c>
      <c r="EO576" s="1176"/>
      <c r="EP576" s="1176"/>
      <c r="EQ576" s="1176" t="str">
        <f t="shared" ref="EQ576" si="822">IF(SUM(EQ571,EQ549)=0," ",SUM(EQ571,EQ549))</f>
        <v xml:space="preserve"> </v>
      </c>
      <c r="ER576" s="1176"/>
      <c r="ES576" s="1176"/>
      <c r="ET576" s="632"/>
      <c r="EU576" s="177"/>
      <c r="EV576" s="628"/>
      <c r="EW576" s="628"/>
      <c r="EX576" s="628"/>
      <c r="EY576" s="628"/>
      <c r="EZ576" s="629"/>
      <c r="FA576" s="1172"/>
      <c r="FB576" s="1169"/>
      <c r="FC576" s="1169"/>
      <c r="FD576" s="1169"/>
      <c r="FE576" s="1169"/>
      <c r="FF576" s="1169"/>
      <c r="FG576" s="619"/>
      <c r="FH576" s="620"/>
      <c r="FI576" s="620"/>
      <c r="FJ576" s="620"/>
      <c r="FK576" s="620"/>
      <c r="FL576" s="621"/>
      <c r="FM576" s="1172"/>
      <c r="FN576" s="1169"/>
      <c r="FO576" s="1169"/>
      <c r="FP576" s="1169"/>
      <c r="FQ576" s="1169"/>
      <c r="FR576" s="1169"/>
      <c r="FS576" s="15"/>
      <c r="FT576" s="1173" t="str">
        <f>IF(Portada!$A$1="www.fly-logics.com","TOTAL
ANUAL",0)</f>
        <v>TOTAL
ANUAL</v>
      </c>
      <c r="FU576" s="1173"/>
      <c r="FV576" s="1173"/>
      <c r="FW576" s="1173"/>
      <c r="FX576" s="1173"/>
      <c r="FY576" s="1174" t="str">
        <f t="shared" ref="FY576" si="823">IF(SUM(FY571,FY549)=0," ",SUM(FY571,FY549))</f>
        <v xml:space="preserve"> </v>
      </c>
      <c r="FZ576" s="1174"/>
      <c r="GA576" s="1174"/>
      <c r="GB576" s="1175"/>
      <c r="GC576" s="1174" t="str">
        <f t="shared" ref="GC576" si="824">IF(SUM(GC571,GC549)=0," ",SUM(GC571,GC549))</f>
        <v xml:space="preserve"> </v>
      </c>
      <c r="GD576" s="1174"/>
      <c r="GE576" s="1174"/>
      <c r="GF576" s="1174"/>
      <c r="GG576" s="1174" t="str">
        <f t="shared" ref="GG576" si="825">IF(SUM(GG571,GG549)=0," ",SUM(GG571,GG549))</f>
        <v xml:space="preserve"> </v>
      </c>
      <c r="GH576" s="1174"/>
      <c r="GI576" s="1174"/>
      <c r="GJ576" s="1174"/>
      <c r="GK576" s="1176" t="str">
        <f t="shared" ref="GK576" si="826">IF(SUM(GK571,GK549)=0," ",SUM(GK571,GK549))</f>
        <v xml:space="preserve"> </v>
      </c>
      <c r="GL576" s="1176"/>
      <c r="GM576" s="1176"/>
      <c r="GN576" s="1176" t="str">
        <f t="shared" ref="GN576" si="827">IF(SUM(GN571,GN549)=0," ",SUM(GN571,GN549))</f>
        <v xml:space="preserve"> </v>
      </c>
      <c r="GO576" s="1176"/>
      <c r="GP576" s="1176"/>
      <c r="GQ576" s="632"/>
      <c r="GR576" s="6"/>
    </row>
    <row r="577" spans="1:200" ht="3" customHeight="1" x14ac:dyDescent="0.25">
      <c r="A577" s="244"/>
      <c r="B577" s="177"/>
      <c r="C577" s="625"/>
      <c r="D577" s="625"/>
      <c r="E577" s="625"/>
      <c r="F577" s="625"/>
      <c r="G577" s="625"/>
      <c r="H577" s="625"/>
      <c r="I577" s="625"/>
      <c r="J577" s="625"/>
      <c r="K577" s="625"/>
      <c r="L577" s="625"/>
      <c r="M577" s="625"/>
      <c r="N577" s="625"/>
      <c r="O577" s="625"/>
      <c r="P577" s="625"/>
      <c r="Q577" s="625"/>
      <c r="R577" s="625"/>
      <c r="S577" s="625"/>
      <c r="T577" s="625"/>
      <c r="U577" s="625"/>
      <c r="V577" s="625"/>
      <c r="W577" s="625"/>
      <c r="X577" s="625"/>
      <c r="Y577" s="625"/>
      <c r="Z577" s="15"/>
      <c r="AA577" s="1173"/>
      <c r="AB577" s="1173"/>
      <c r="AC577" s="1173"/>
      <c r="AD577" s="1173"/>
      <c r="AE577" s="1173"/>
      <c r="AF577" s="1174"/>
      <c r="AG577" s="1174"/>
      <c r="AH577" s="1174"/>
      <c r="AI577" s="1175"/>
      <c r="AJ577" s="1174"/>
      <c r="AK577" s="1174"/>
      <c r="AL577" s="1174"/>
      <c r="AM577" s="1174"/>
      <c r="AN577" s="1174"/>
      <c r="AO577" s="1174"/>
      <c r="AP577" s="1174"/>
      <c r="AQ577" s="1174"/>
      <c r="AR577" s="1176"/>
      <c r="AS577" s="1176"/>
      <c r="AT577" s="1176"/>
      <c r="AU577" s="1176"/>
      <c r="AV577" s="1176"/>
      <c r="AW577" s="1176"/>
      <c r="AX577" s="632"/>
      <c r="AY577" s="177"/>
      <c r="AZ577" s="625"/>
      <c r="BA577" s="625"/>
      <c r="BB577" s="625"/>
      <c r="BC577" s="625"/>
      <c r="BD577" s="625"/>
      <c r="BE577" s="625"/>
      <c r="BF577" s="625"/>
      <c r="BG577" s="625"/>
      <c r="BH577" s="625"/>
      <c r="BI577" s="625"/>
      <c r="BJ577" s="625"/>
      <c r="BK577" s="625"/>
      <c r="BL577" s="625"/>
      <c r="BM577" s="625"/>
      <c r="BN577" s="625"/>
      <c r="BO577" s="625"/>
      <c r="BP577" s="625"/>
      <c r="BQ577" s="625"/>
      <c r="BR577" s="625"/>
      <c r="BS577" s="625"/>
      <c r="BT577" s="625"/>
      <c r="BU577" s="625"/>
      <c r="BV577" s="625"/>
      <c r="BW577" s="15"/>
      <c r="BX577" s="1173"/>
      <c r="BY577" s="1173"/>
      <c r="BZ577" s="1173"/>
      <c r="CA577" s="1173"/>
      <c r="CB577" s="1173"/>
      <c r="CC577" s="1174"/>
      <c r="CD577" s="1174"/>
      <c r="CE577" s="1174"/>
      <c r="CF577" s="1175"/>
      <c r="CG577" s="1174"/>
      <c r="CH577" s="1174"/>
      <c r="CI577" s="1174"/>
      <c r="CJ577" s="1174"/>
      <c r="CK577" s="1174"/>
      <c r="CL577" s="1174"/>
      <c r="CM577" s="1174"/>
      <c r="CN577" s="1174"/>
      <c r="CO577" s="1176"/>
      <c r="CP577" s="1176"/>
      <c r="CQ577" s="1176"/>
      <c r="CR577" s="1176"/>
      <c r="CS577" s="1176"/>
      <c r="CT577" s="1176"/>
      <c r="CU577" s="632"/>
      <c r="CV577" s="283"/>
      <c r="CW577" s="244"/>
      <c r="CX577" s="177"/>
      <c r="CY577" s="625"/>
      <c r="CZ577" s="625"/>
      <c r="DA577" s="625"/>
      <c r="DB577" s="625"/>
      <c r="DC577" s="625"/>
      <c r="DD577" s="625"/>
      <c r="DE577" s="625"/>
      <c r="DF577" s="625"/>
      <c r="DG577" s="625"/>
      <c r="DH577" s="625"/>
      <c r="DI577" s="625"/>
      <c r="DJ577" s="625"/>
      <c r="DK577" s="625"/>
      <c r="DL577" s="625"/>
      <c r="DM577" s="625"/>
      <c r="DN577" s="625"/>
      <c r="DO577" s="625"/>
      <c r="DP577" s="625"/>
      <c r="DQ577" s="625"/>
      <c r="DR577" s="625"/>
      <c r="DS577" s="625"/>
      <c r="DT577" s="625"/>
      <c r="DU577" s="625"/>
      <c r="DV577" s="15"/>
      <c r="DW577" s="1173"/>
      <c r="DX577" s="1173"/>
      <c r="DY577" s="1173"/>
      <c r="DZ577" s="1173"/>
      <c r="EA577" s="1173"/>
      <c r="EB577" s="1174"/>
      <c r="EC577" s="1174"/>
      <c r="ED577" s="1174"/>
      <c r="EE577" s="1175"/>
      <c r="EF577" s="1174"/>
      <c r="EG577" s="1174"/>
      <c r="EH577" s="1174"/>
      <c r="EI577" s="1174"/>
      <c r="EJ577" s="1174"/>
      <c r="EK577" s="1174"/>
      <c r="EL577" s="1174"/>
      <c r="EM577" s="1174"/>
      <c r="EN577" s="1176"/>
      <c r="EO577" s="1176"/>
      <c r="EP577" s="1176"/>
      <c r="EQ577" s="1176"/>
      <c r="ER577" s="1176"/>
      <c r="ES577" s="1176"/>
      <c r="ET577" s="632"/>
      <c r="EU577" s="177"/>
      <c r="EV577" s="625"/>
      <c r="EW577" s="625"/>
      <c r="EX577" s="625"/>
      <c r="EY577" s="625"/>
      <c r="EZ577" s="625"/>
      <c r="FA577" s="625"/>
      <c r="FB577" s="625"/>
      <c r="FC577" s="625"/>
      <c r="FD577" s="625"/>
      <c r="FE577" s="625"/>
      <c r="FF577" s="625"/>
      <c r="FG577" s="625"/>
      <c r="FH577" s="625"/>
      <c r="FI577" s="625"/>
      <c r="FJ577" s="625"/>
      <c r="FK577" s="625"/>
      <c r="FL577" s="625"/>
      <c r="FM577" s="625"/>
      <c r="FN577" s="625"/>
      <c r="FO577" s="625"/>
      <c r="FP577" s="625"/>
      <c r="FQ577" s="625"/>
      <c r="FR577" s="625"/>
      <c r="FS577" s="15"/>
      <c r="FT577" s="1173"/>
      <c r="FU577" s="1173"/>
      <c r="FV577" s="1173"/>
      <c r="FW577" s="1173"/>
      <c r="FX577" s="1173"/>
      <c r="FY577" s="1174"/>
      <c r="FZ577" s="1174"/>
      <c r="GA577" s="1174"/>
      <c r="GB577" s="1175"/>
      <c r="GC577" s="1174"/>
      <c r="GD577" s="1174"/>
      <c r="GE577" s="1174"/>
      <c r="GF577" s="1174"/>
      <c r="GG577" s="1174"/>
      <c r="GH577" s="1174"/>
      <c r="GI577" s="1174"/>
      <c r="GJ577" s="1174"/>
      <c r="GK577" s="1176"/>
      <c r="GL577" s="1176"/>
      <c r="GM577" s="1176"/>
      <c r="GN577" s="1176"/>
      <c r="GO577" s="1176"/>
      <c r="GP577" s="1176"/>
      <c r="GQ577" s="632"/>
      <c r="GR577" s="6"/>
    </row>
    <row r="578" spans="1:200" ht="10.5" customHeight="1" x14ac:dyDescent="0.25">
      <c r="A578" s="244"/>
      <c r="B578" s="177"/>
      <c r="C578" s="620" t="str">
        <f>IF(Portada!$A$1="www.fly-logics.com","IFR",0)</f>
        <v>IFR</v>
      </c>
      <c r="D578" s="620"/>
      <c r="E578" s="620"/>
      <c r="F578" s="620"/>
      <c r="G578" s="621"/>
      <c r="H578" s="1168" t="str">
        <f>IF(SUMIFS(Bitácora!$V$5:$V$1036129,Bitácora!$D$5:$D$1036129,F531,Bitácora!$E$5:$E$1036129,L531,Bitácora!$AN$5:$AN$1036129,V531,Bitácora!$AB$5:$AB$1036129,"&gt;0")=0," ",SUMIFS(Bitácora!$V$5:$V$1036129,Bitácora!$D$5:$D$1036129,F531,Bitácora!$E$5:$E$1036129,L531,Bitácora!$AN$5:$AN$1036129,V531,Bitácora!$AB$5:$AB$1036129,"&gt;0"))</f>
        <v xml:space="preserve"> </v>
      </c>
      <c r="I578" s="1169"/>
      <c r="J578" s="1169"/>
      <c r="K578" s="1169"/>
      <c r="L578" s="1169"/>
      <c r="M578" s="1169"/>
      <c r="N578" s="619"/>
      <c r="O578" s="620" t="str">
        <f>IF(Portada!$A$1="www.fly-logics.com","NOCHE",0)</f>
        <v>NOCHE</v>
      </c>
      <c r="P578" s="620"/>
      <c r="Q578" s="620"/>
      <c r="R578" s="620"/>
      <c r="S578" s="621"/>
      <c r="T578" s="1168" t="str">
        <f>IF(SUMIFS(Bitácora!$U$5:$U$1036129,Bitácora!$D$5:$D$1036129,F531,Bitácora!$E$5:$E$1036129,L531,Bitácora!$AN$5:$AN$1036129,V531,Bitácora!$AB$5:$AB$1036129,"&gt;0")=0," ",SUMIFS(Bitácora!$U$5:$U$1036129,Bitácora!$D$5:$D$1036129,F531,Bitácora!$E$5:$E$1036129,L531,Bitácora!$AN$5:$AN$1036129,V531,Bitácora!$AB$5:$AB$1036129,"&gt;0"))</f>
        <v xml:space="preserve"> </v>
      </c>
      <c r="U578" s="1169"/>
      <c r="V578" s="1169"/>
      <c r="W578" s="1169"/>
      <c r="X578" s="1169"/>
      <c r="Y578" s="1169"/>
      <c r="Z578" s="15"/>
      <c r="AA578" s="1173"/>
      <c r="AB578" s="1173"/>
      <c r="AC578" s="1173"/>
      <c r="AD578" s="1173"/>
      <c r="AE578" s="1173"/>
      <c r="AF578" s="1174"/>
      <c r="AG578" s="1174"/>
      <c r="AH578" s="1174"/>
      <c r="AI578" s="1175"/>
      <c r="AJ578" s="1174"/>
      <c r="AK578" s="1174"/>
      <c r="AL578" s="1174"/>
      <c r="AM578" s="1174"/>
      <c r="AN578" s="1174"/>
      <c r="AO578" s="1174"/>
      <c r="AP578" s="1174"/>
      <c r="AQ578" s="1174"/>
      <c r="AR578" s="1176"/>
      <c r="AS578" s="1176"/>
      <c r="AT578" s="1176"/>
      <c r="AU578" s="1176"/>
      <c r="AV578" s="1176"/>
      <c r="AW578" s="1176"/>
      <c r="AX578" s="632"/>
      <c r="AY578" s="177"/>
      <c r="AZ578" s="620" t="str">
        <f>IF(Portada!$A$1="www.fly-logics.com","IFR",0)</f>
        <v>IFR</v>
      </c>
      <c r="BA578" s="620"/>
      <c r="BB578" s="620"/>
      <c r="BC578" s="620"/>
      <c r="BD578" s="621"/>
      <c r="BE578" s="1168" t="str">
        <f>IF(SUMIFS(Bitácora!$V$5:$V$1036129,Bitácora!$D$5:$D$1036129,BC531,Bitácora!$E$5:$E$1036129,BI531,Bitácora!$AN$5:$AN$1036129,BS531,Bitácora!$AB$5:$AB$1036129,"&gt;0")=0," ",SUMIFS(Bitácora!$V$5:$V$1036129,Bitácora!$D$5:$D$1036129,BC531,Bitácora!$E$5:$E$1036129,BI531,Bitácora!$AN$5:$AN$1036129,BS531,Bitácora!$AB$5:$AB$1036129,"&gt;0"))</f>
        <v xml:space="preserve"> </v>
      </c>
      <c r="BF578" s="1169"/>
      <c r="BG578" s="1169"/>
      <c r="BH578" s="1169"/>
      <c r="BI578" s="1169"/>
      <c r="BJ578" s="1169"/>
      <c r="BK578" s="619"/>
      <c r="BL578" s="620" t="str">
        <f>IF(Portada!$A$1="www.fly-logics.com","NOCHE",0)</f>
        <v>NOCHE</v>
      </c>
      <c r="BM578" s="620"/>
      <c r="BN578" s="620"/>
      <c r="BO578" s="620"/>
      <c r="BP578" s="621"/>
      <c r="BQ578" s="1168" t="str">
        <f>IF(SUMIFS(Bitácora!$U$5:$U$1036129,Bitácora!$D$5:$D$1036129,BC531,Bitácora!$E$5:$E$1036129,BI531,Bitácora!$AN$5:$AN$1036129,BS531,Bitácora!$AB$5:$AB$1036129,"&gt;0")=0," ",SUMIFS(Bitácora!$U$5:$U$1036129,Bitácora!$D$5:$D$1036129,BC531,Bitácora!$E$5:$E$1036129,BI531,Bitácora!$AN$5:$AN$1036129,BS531,Bitácora!$AB$5:$AB$1036129,"&gt;0"))</f>
        <v xml:space="preserve"> </v>
      </c>
      <c r="BR578" s="1169"/>
      <c r="BS578" s="1169"/>
      <c r="BT578" s="1169"/>
      <c r="BU578" s="1169"/>
      <c r="BV578" s="1169"/>
      <c r="BW578" s="15"/>
      <c r="BX578" s="1173"/>
      <c r="BY578" s="1173"/>
      <c r="BZ578" s="1173"/>
      <c r="CA578" s="1173"/>
      <c r="CB578" s="1173"/>
      <c r="CC578" s="1174"/>
      <c r="CD578" s="1174"/>
      <c r="CE578" s="1174"/>
      <c r="CF578" s="1175"/>
      <c r="CG578" s="1174"/>
      <c r="CH578" s="1174"/>
      <c r="CI578" s="1174"/>
      <c r="CJ578" s="1174"/>
      <c r="CK578" s="1174"/>
      <c r="CL578" s="1174"/>
      <c r="CM578" s="1174"/>
      <c r="CN578" s="1174"/>
      <c r="CO578" s="1176"/>
      <c r="CP578" s="1176"/>
      <c r="CQ578" s="1176"/>
      <c r="CR578" s="1176"/>
      <c r="CS578" s="1176"/>
      <c r="CT578" s="1176"/>
      <c r="CU578" s="632"/>
      <c r="CV578" s="283"/>
      <c r="CW578" s="244"/>
      <c r="CX578" s="177"/>
      <c r="CY578" s="620" t="str">
        <f>IF(Portada!$A$1="www.fly-logics.com","IFR",0)</f>
        <v>IFR</v>
      </c>
      <c r="CZ578" s="620"/>
      <c r="DA578" s="620"/>
      <c r="DB578" s="620"/>
      <c r="DC578" s="621"/>
      <c r="DD578" s="1168" t="str">
        <f>IF(SUMIFS(Bitácora!$V$5:$V$1036129,Bitácora!$D$5:$D$1036129,DB531,Bitácora!$E$5:$E$1036129,DH531,Bitácora!$AN$5:$AN$1036129,DR531,Bitácora!$AB$5:$AB$1036129,"&gt;0")=0," ",SUMIFS(Bitácora!$V$5:$V$1036129,Bitácora!$D$5:$D$1036129,DB531,Bitácora!$E$5:$E$1036129,DH531,Bitácora!$AN$5:$AN$1036129,DR531,Bitácora!$AB$5:$AB$1036129,"&gt;0"))</f>
        <v xml:space="preserve"> </v>
      </c>
      <c r="DE578" s="1169"/>
      <c r="DF578" s="1169"/>
      <c r="DG578" s="1169"/>
      <c r="DH578" s="1169"/>
      <c r="DI578" s="1169"/>
      <c r="DJ578" s="619"/>
      <c r="DK578" s="620" t="str">
        <f>IF(Portada!$A$1="www.fly-logics.com","NOCHE",0)</f>
        <v>NOCHE</v>
      </c>
      <c r="DL578" s="620"/>
      <c r="DM578" s="620"/>
      <c r="DN578" s="620"/>
      <c r="DO578" s="621"/>
      <c r="DP578" s="1168" t="str">
        <f>IF(SUMIFS(Bitácora!$U$5:$U$1036129,Bitácora!$D$5:$D$1036129,DB531,Bitácora!$E$5:$E$1036129,DH531,Bitácora!$AN$5:$AN$1036129,DR531,Bitácora!$AB$5:$AB$1036129,"&gt;0")=0," ",SUMIFS(Bitácora!$U$5:$U$1036129,Bitácora!$D$5:$D$1036129,DB531,Bitácora!$E$5:$E$1036129,DH531,Bitácora!$AN$5:$AN$1036129,DR531,Bitácora!$AB$5:$AB$1036129,"&gt;0"))</f>
        <v xml:space="preserve"> </v>
      </c>
      <c r="DQ578" s="1169"/>
      <c r="DR578" s="1169"/>
      <c r="DS578" s="1169"/>
      <c r="DT578" s="1169"/>
      <c r="DU578" s="1169"/>
      <c r="DV578" s="15"/>
      <c r="DW578" s="1173"/>
      <c r="DX578" s="1173"/>
      <c r="DY578" s="1173"/>
      <c r="DZ578" s="1173"/>
      <c r="EA578" s="1173"/>
      <c r="EB578" s="1174"/>
      <c r="EC578" s="1174"/>
      <c r="ED578" s="1174"/>
      <c r="EE578" s="1175"/>
      <c r="EF578" s="1174"/>
      <c r="EG578" s="1174"/>
      <c r="EH578" s="1174"/>
      <c r="EI578" s="1174"/>
      <c r="EJ578" s="1174"/>
      <c r="EK578" s="1174"/>
      <c r="EL578" s="1174"/>
      <c r="EM578" s="1174"/>
      <c r="EN578" s="1176"/>
      <c r="EO578" s="1176"/>
      <c r="EP578" s="1176"/>
      <c r="EQ578" s="1176"/>
      <c r="ER578" s="1176"/>
      <c r="ES578" s="1176"/>
      <c r="ET578" s="632"/>
      <c r="EU578" s="177"/>
      <c r="EV578" s="620" t="str">
        <f>IF(Portada!$A$1="www.fly-logics.com","IFR",0)</f>
        <v>IFR</v>
      </c>
      <c r="EW578" s="620"/>
      <c r="EX578" s="620"/>
      <c r="EY578" s="620"/>
      <c r="EZ578" s="621"/>
      <c r="FA578" s="1168" t="str">
        <f>IF(SUMIFS(Bitácora!$V$5:$V$1036129,Bitácora!$D$5:$D$1036129,EY531,Bitácora!$E$5:$E$1036129,FE531,Bitácora!$AN$5:$AN$1036129,FO531,Bitácora!$AB$5:$AB$1036129,"&gt;0")=0," ",SUMIFS(Bitácora!$V$5:$V$1036129,Bitácora!$D$5:$D$1036129,EY531,Bitácora!$E$5:$E$1036129,FE531,Bitácora!$AN$5:$AN$1036129,FO531,Bitácora!$AB$5:$AB$1036129,"&gt;0"))</f>
        <v xml:space="preserve"> </v>
      </c>
      <c r="FB578" s="1169"/>
      <c r="FC578" s="1169"/>
      <c r="FD578" s="1169"/>
      <c r="FE578" s="1169"/>
      <c r="FF578" s="1169"/>
      <c r="FG578" s="619"/>
      <c r="FH578" s="620" t="str">
        <f>IF(Portada!$A$1="www.fly-logics.com","NOCHE",0)</f>
        <v>NOCHE</v>
      </c>
      <c r="FI578" s="620"/>
      <c r="FJ578" s="620"/>
      <c r="FK578" s="620"/>
      <c r="FL578" s="621"/>
      <c r="FM578" s="1168" t="str">
        <f>IF(SUMIFS(Bitácora!$U$5:$U$1036129,Bitácora!$D$5:$D$1036129,EY531,Bitácora!$E$5:$E$1036129,FE531,Bitácora!$AN$5:$AN$1036129,FO531,Bitácora!$AB$5:$AB$1036129,"&gt;0")=0," ",SUMIFS(Bitácora!$U$5:$U$1036129,Bitácora!$D$5:$D$1036129,EY531,Bitácora!$E$5:$E$1036129,FE531,Bitácora!$AN$5:$AN$1036129,FO531,Bitácora!$AB$5:$AB$1036129,"&gt;0"))</f>
        <v xml:space="preserve"> </v>
      </c>
      <c r="FN578" s="1169"/>
      <c r="FO578" s="1169"/>
      <c r="FP578" s="1169"/>
      <c r="FQ578" s="1169"/>
      <c r="FR578" s="1169"/>
      <c r="FS578" s="15"/>
      <c r="FT578" s="1173"/>
      <c r="FU578" s="1173"/>
      <c r="FV578" s="1173"/>
      <c r="FW578" s="1173"/>
      <c r="FX578" s="1173"/>
      <c r="FY578" s="1174"/>
      <c r="FZ578" s="1174"/>
      <c r="GA578" s="1174"/>
      <c r="GB578" s="1175"/>
      <c r="GC578" s="1174"/>
      <c r="GD578" s="1174"/>
      <c r="GE578" s="1174"/>
      <c r="GF578" s="1174"/>
      <c r="GG578" s="1174"/>
      <c r="GH578" s="1174"/>
      <c r="GI578" s="1174"/>
      <c r="GJ578" s="1174"/>
      <c r="GK578" s="1176"/>
      <c r="GL578" s="1176"/>
      <c r="GM578" s="1176"/>
      <c r="GN578" s="1176"/>
      <c r="GO578" s="1176"/>
      <c r="GP578" s="1176"/>
      <c r="GQ578" s="632"/>
      <c r="GR578" s="6"/>
    </row>
    <row r="579" spans="1:200" ht="4.5" customHeight="1" x14ac:dyDescent="0.25">
      <c r="A579" s="244"/>
      <c r="B579" s="177"/>
      <c r="C579" s="620"/>
      <c r="D579" s="620"/>
      <c r="E579" s="620"/>
      <c r="F579" s="620"/>
      <c r="G579" s="621"/>
      <c r="H579" s="1172"/>
      <c r="I579" s="1169"/>
      <c r="J579" s="1169"/>
      <c r="K579" s="1169"/>
      <c r="L579" s="1169"/>
      <c r="M579" s="1169"/>
      <c r="N579" s="619"/>
      <c r="O579" s="620"/>
      <c r="P579" s="620"/>
      <c r="Q579" s="620"/>
      <c r="R579" s="620"/>
      <c r="S579" s="621"/>
      <c r="T579" s="1172"/>
      <c r="U579" s="1169"/>
      <c r="V579" s="1169"/>
      <c r="W579" s="1169"/>
      <c r="X579" s="1169"/>
      <c r="Y579" s="1169"/>
      <c r="Z579" s="15"/>
      <c r="AA579" s="1173"/>
      <c r="AB579" s="1173"/>
      <c r="AC579" s="1173"/>
      <c r="AD579" s="1173"/>
      <c r="AE579" s="1173"/>
      <c r="AF579" s="1174"/>
      <c r="AG579" s="1174"/>
      <c r="AH579" s="1174"/>
      <c r="AI579" s="1175"/>
      <c r="AJ579" s="1174"/>
      <c r="AK579" s="1174"/>
      <c r="AL579" s="1174"/>
      <c r="AM579" s="1174"/>
      <c r="AN579" s="1174"/>
      <c r="AO579" s="1174"/>
      <c r="AP579" s="1174"/>
      <c r="AQ579" s="1174"/>
      <c r="AR579" s="1176"/>
      <c r="AS579" s="1176"/>
      <c r="AT579" s="1176"/>
      <c r="AU579" s="1176"/>
      <c r="AV579" s="1176"/>
      <c r="AW579" s="1176"/>
      <c r="AX579" s="632"/>
      <c r="AY579" s="177"/>
      <c r="AZ579" s="620"/>
      <c r="BA579" s="620"/>
      <c r="BB579" s="620"/>
      <c r="BC579" s="620"/>
      <c r="BD579" s="621"/>
      <c r="BE579" s="1172"/>
      <c r="BF579" s="1169"/>
      <c r="BG579" s="1169"/>
      <c r="BH579" s="1169"/>
      <c r="BI579" s="1169"/>
      <c r="BJ579" s="1169"/>
      <c r="BK579" s="619"/>
      <c r="BL579" s="620"/>
      <c r="BM579" s="620"/>
      <c r="BN579" s="620"/>
      <c r="BO579" s="620"/>
      <c r="BP579" s="621"/>
      <c r="BQ579" s="1172"/>
      <c r="BR579" s="1169"/>
      <c r="BS579" s="1169"/>
      <c r="BT579" s="1169"/>
      <c r="BU579" s="1169"/>
      <c r="BV579" s="1169"/>
      <c r="BW579" s="15"/>
      <c r="BX579" s="1173"/>
      <c r="BY579" s="1173"/>
      <c r="BZ579" s="1173"/>
      <c r="CA579" s="1173"/>
      <c r="CB579" s="1173"/>
      <c r="CC579" s="1174"/>
      <c r="CD579" s="1174"/>
      <c r="CE579" s="1174"/>
      <c r="CF579" s="1175"/>
      <c r="CG579" s="1174"/>
      <c r="CH579" s="1174"/>
      <c r="CI579" s="1174"/>
      <c r="CJ579" s="1174"/>
      <c r="CK579" s="1174"/>
      <c r="CL579" s="1174"/>
      <c r="CM579" s="1174"/>
      <c r="CN579" s="1174"/>
      <c r="CO579" s="1176"/>
      <c r="CP579" s="1176"/>
      <c r="CQ579" s="1176"/>
      <c r="CR579" s="1176"/>
      <c r="CS579" s="1176"/>
      <c r="CT579" s="1176"/>
      <c r="CU579" s="632"/>
      <c r="CV579" s="283"/>
      <c r="CW579" s="244"/>
      <c r="CX579" s="177"/>
      <c r="CY579" s="620"/>
      <c r="CZ579" s="620"/>
      <c r="DA579" s="620"/>
      <c r="DB579" s="620"/>
      <c r="DC579" s="621"/>
      <c r="DD579" s="1172"/>
      <c r="DE579" s="1169"/>
      <c r="DF579" s="1169"/>
      <c r="DG579" s="1169"/>
      <c r="DH579" s="1169"/>
      <c r="DI579" s="1169"/>
      <c r="DJ579" s="619"/>
      <c r="DK579" s="620"/>
      <c r="DL579" s="620"/>
      <c r="DM579" s="620"/>
      <c r="DN579" s="620"/>
      <c r="DO579" s="621"/>
      <c r="DP579" s="1172"/>
      <c r="DQ579" s="1169"/>
      <c r="DR579" s="1169"/>
      <c r="DS579" s="1169"/>
      <c r="DT579" s="1169"/>
      <c r="DU579" s="1169"/>
      <c r="DV579" s="15"/>
      <c r="DW579" s="1173"/>
      <c r="DX579" s="1173"/>
      <c r="DY579" s="1173"/>
      <c r="DZ579" s="1173"/>
      <c r="EA579" s="1173"/>
      <c r="EB579" s="1174"/>
      <c r="EC579" s="1174"/>
      <c r="ED579" s="1174"/>
      <c r="EE579" s="1175"/>
      <c r="EF579" s="1174"/>
      <c r="EG579" s="1174"/>
      <c r="EH579" s="1174"/>
      <c r="EI579" s="1174"/>
      <c r="EJ579" s="1174"/>
      <c r="EK579" s="1174"/>
      <c r="EL579" s="1174"/>
      <c r="EM579" s="1174"/>
      <c r="EN579" s="1176"/>
      <c r="EO579" s="1176"/>
      <c r="EP579" s="1176"/>
      <c r="EQ579" s="1176"/>
      <c r="ER579" s="1176"/>
      <c r="ES579" s="1176"/>
      <c r="ET579" s="632"/>
      <c r="EU579" s="177"/>
      <c r="EV579" s="620"/>
      <c r="EW579" s="620"/>
      <c r="EX579" s="620"/>
      <c r="EY579" s="620"/>
      <c r="EZ579" s="621"/>
      <c r="FA579" s="1172"/>
      <c r="FB579" s="1169"/>
      <c r="FC579" s="1169"/>
      <c r="FD579" s="1169"/>
      <c r="FE579" s="1169"/>
      <c r="FF579" s="1169"/>
      <c r="FG579" s="619"/>
      <c r="FH579" s="620"/>
      <c r="FI579" s="620"/>
      <c r="FJ579" s="620"/>
      <c r="FK579" s="620"/>
      <c r="FL579" s="621"/>
      <c r="FM579" s="1172"/>
      <c r="FN579" s="1169"/>
      <c r="FO579" s="1169"/>
      <c r="FP579" s="1169"/>
      <c r="FQ579" s="1169"/>
      <c r="FR579" s="1169"/>
      <c r="FS579" s="15"/>
      <c r="FT579" s="1173"/>
      <c r="FU579" s="1173"/>
      <c r="FV579" s="1173"/>
      <c r="FW579" s="1173"/>
      <c r="FX579" s="1173"/>
      <c r="FY579" s="1174"/>
      <c r="FZ579" s="1174"/>
      <c r="GA579" s="1174"/>
      <c r="GB579" s="1175"/>
      <c r="GC579" s="1174"/>
      <c r="GD579" s="1174"/>
      <c r="GE579" s="1174"/>
      <c r="GF579" s="1174"/>
      <c r="GG579" s="1174"/>
      <c r="GH579" s="1174"/>
      <c r="GI579" s="1174"/>
      <c r="GJ579" s="1174"/>
      <c r="GK579" s="1176"/>
      <c r="GL579" s="1176"/>
      <c r="GM579" s="1176"/>
      <c r="GN579" s="1176"/>
      <c r="GO579" s="1176"/>
      <c r="GP579" s="1176"/>
      <c r="GQ579" s="632"/>
      <c r="GR579" s="6"/>
    </row>
    <row r="580" spans="1:200" ht="5.25" customHeight="1" x14ac:dyDescent="0.25">
      <c r="A580" s="246"/>
      <c r="B580" s="623"/>
      <c r="C580" s="624"/>
      <c r="D580" s="624"/>
      <c r="E580" s="624"/>
      <c r="F580" s="624"/>
      <c r="G580" s="624"/>
      <c r="H580" s="624"/>
      <c r="I580" s="624"/>
      <c r="J580" s="624"/>
      <c r="K580" s="624"/>
      <c r="L580" s="624"/>
      <c r="M580" s="624"/>
      <c r="N580" s="624"/>
      <c r="O580" s="624"/>
      <c r="P580" s="624"/>
      <c r="Q580" s="624"/>
      <c r="R580" s="624"/>
      <c r="S580" s="624"/>
      <c r="T580" s="624"/>
      <c r="U580" s="624"/>
      <c r="V580" s="624"/>
      <c r="W580" s="624"/>
      <c r="X580" s="624"/>
      <c r="Y580" s="624"/>
      <c r="Z580" s="624"/>
      <c r="AA580" s="624"/>
      <c r="AB580" s="624"/>
      <c r="AC580" s="624"/>
      <c r="AD580" s="624"/>
      <c r="AE580" s="624"/>
      <c r="AF580" s="624"/>
      <c r="AG580" s="624"/>
      <c r="AH580" s="624"/>
      <c r="AI580" s="624"/>
      <c r="AJ580" s="624"/>
      <c r="AK580" s="624"/>
      <c r="AL580" s="624"/>
      <c r="AM580" s="624"/>
      <c r="AN580" s="624"/>
      <c r="AO580" s="624"/>
      <c r="AP580" s="624"/>
      <c r="AQ580" s="624"/>
      <c r="AR580" s="624"/>
      <c r="AS580" s="624"/>
      <c r="AT580" s="624"/>
      <c r="AU580" s="624"/>
      <c r="AV580" s="624"/>
      <c r="AW580" s="624"/>
      <c r="AX580" s="651"/>
      <c r="AY580" s="623"/>
      <c r="AZ580" s="624"/>
      <c r="BA580" s="624"/>
      <c r="BB580" s="624"/>
      <c r="BC580" s="624"/>
      <c r="BD580" s="624"/>
      <c r="BE580" s="624"/>
      <c r="BF580" s="624"/>
      <c r="BG580" s="624"/>
      <c r="BH580" s="624"/>
      <c r="BI580" s="624"/>
      <c r="BJ580" s="624"/>
      <c r="BK580" s="624"/>
      <c r="BL580" s="624"/>
      <c r="BM580" s="624"/>
      <c r="BN580" s="624"/>
      <c r="BO580" s="624"/>
      <c r="BP580" s="624"/>
      <c r="BQ580" s="624"/>
      <c r="BR580" s="624"/>
      <c r="BS580" s="624"/>
      <c r="BT580" s="624"/>
      <c r="BU580" s="624"/>
      <c r="BV580" s="624"/>
      <c r="BW580" s="624"/>
      <c r="BX580" s="624"/>
      <c r="BY580" s="624"/>
      <c r="BZ580" s="624"/>
      <c r="CA580" s="624"/>
      <c r="CB580" s="624"/>
      <c r="CC580" s="624"/>
      <c r="CD580" s="624"/>
      <c r="CE580" s="624"/>
      <c r="CF580" s="624"/>
      <c r="CG580" s="624"/>
      <c r="CH580" s="624"/>
      <c r="CI580" s="624"/>
      <c r="CJ580" s="624"/>
      <c r="CK580" s="624"/>
      <c r="CL580" s="624"/>
      <c r="CM580" s="624"/>
      <c r="CN580" s="624"/>
      <c r="CO580" s="624"/>
      <c r="CP580" s="624"/>
      <c r="CQ580" s="624"/>
      <c r="CR580" s="624"/>
      <c r="CS580" s="624"/>
      <c r="CT580" s="624"/>
      <c r="CU580" s="651"/>
      <c r="CV580" s="248"/>
      <c r="CW580" s="246"/>
      <c r="CX580" s="623"/>
      <c r="CY580" s="624"/>
      <c r="CZ580" s="624"/>
      <c r="DA580" s="624"/>
      <c r="DB580" s="624"/>
      <c r="DC580" s="624"/>
      <c r="DD580" s="624"/>
      <c r="DE580" s="624"/>
      <c r="DF580" s="624"/>
      <c r="DG580" s="624"/>
      <c r="DH580" s="624"/>
      <c r="DI580" s="624"/>
      <c r="DJ580" s="624"/>
      <c r="DK580" s="624"/>
      <c r="DL580" s="624"/>
      <c r="DM580" s="624"/>
      <c r="DN580" s="624"/>
      <c r="DO580" s="624"/>
      <c r="DP580" s="624"/>
      <c r="DQ580" s="624"/>
      <c r="DR580" s="624"/>
      <c r="DS580" s="624"/>
      <c r="DT580" s="624"/>
      <c r="DU580" s="624"/>
      <c r="DV580" s="624"/>
      <c r="DW580" s="624"/>
      <c r="DX580" s="624"/>
      <c r="DY580" s="624"/>
      <c r="DZ580" s="624"/>
      <c r="EA580" s="624"/>
      <c r="EB580" s="624"/>
      <c r="EC580" s="624"/>
      <c r="ED580" s="624"/>
      <c r="EE580" s="624"/>
      <c r="EF580" s="624"/>
      <c r="EG580" s="624"/>
      <c r="EH580" s="624"/>
      <c r="EI580" s="624"/>
      <c r="EJ580" s="624"/>
      <c r="EK580" s="624"/>
      <c r="EL580" s="624"/>
      <c r="EM580" s="624"/>
      <c r="EN580" s="624"/>
      <c r="EO580" s="624"/>
      <c r="EP580" s="624"/>
      <c r="EQ580" s="624"/>
      <c r="ER580" s="624"/>
      <c r="ES580" s="624"/>
      <c r="ET580" s="651"/>
      <c r="EU580" s="623"/>
      <c r="EV580" s="624"/>
      <c r="EW580" s="624"/>
      <c r="EX580" s="624"/>
      <c r="EY580" s="624"/>
      <c r="EZ580" s="624"/>
      <c r="FA580" s="624"/>
      <c r="FB580" s="624"/>
      <c r="FC580" s="624"/>
      <c r="FD580" s="624"/>
      <c r="FE580" s="624"/>
      <c r="FF580" s="624"/>
      <c r="FG580" s="624"/>
      <c r="FH580" s="624"/>
      <c r="FI580" s="624"/>
      <c r="FJ580" s="624"/>
      <c r="FK580" s="624"/>
      <c r="FL580" s="624"/>
      <c r="FM580" s="624"/>
      <c r="FN580" s="624"/>
      <c r="FO580" s="624"/>
      <c r="FP580" s="624"/>
      <c r="FQ580" s="624"/>
      <c r="FR580" s="624"/>
      <c r="FS580" s="624"/>
      <c r="FT580" s="624"/>
      <c r="FU580" s="624"/>
      <c r="FV580" s="624"/>
      <c r="FW580" s="624"/>
      <c r="FX580" s="624"/>
      <c r="FY580" s="624"/>
      <c r="FZ580" s="624"/>
      <c r="GA580" s="624"/>
      <c r="GB580" s="624"/>
      <c r="GC580" s="624"/>
      <c r="GD580" s="624"/>
      <c r="GE580" s="624"/>
      <c r="GF580" s="624"/>
      <c r="GG580" s="624"/>
      <c r="GH580" s="624"/>
      <c r="GI580" s="624"/>
      <c r="GJ580" s="624"/>
      <c r="GK580" s="624"/>
      <c r="GL580" s="624"/>
      <c r="GM580" s="624"/>
      <c r="GN580" s="624"/>
      <c r="GO580" s="624"/>
      <c r="GP580" s="624"/>
      <c r="GQ580" s="651"/>
      <c r="GR580" s="6"/>
    </row>
    <row r="581" spans="1:200" ht="7.35" customHeight="1" x14ac:dyDescent="0.2">
      <c r="A581" s="1086" t="str">
        <f>IF(Bitácora!$A$2="  FECHA  ","RESUMEN ANUAL POR AERONAVE",0)</f>
        <v>RESUMEN ANUAL POR AERONAVE</v>
      </c>
      <c r="B581" s="1087"/>
      <c r="C581" s="1087"/>
      <c r="D581" s="1087"/>
      <c r="E581" s="1087"/>
      <c r="F581" s="1087"/>
      <c r="G581" s="1087"/>
      <c r="H581" s="1087"/>
      <c r="I581" s="1087"/>
      <c r="J581" s="1087"/>
      <c r="K581" s="1087"/>
      <c r="L581" s="1087"/>
      <c r="M581" s="1087"/>
      <c r="N581" s="1087"/>
      <c r="O581" s="1087"/>
      <c r="P581" s="1087"/>
      <c r="Q581" s="1087"/>
      <c r="R581" s="1087"/>
      <c r="S581" s="1087"/>
      <c r="T581" s="1087"/>
      <c r="U581" s="1087"/>
      <c r="V581" s="1087"/>
      <c r="W581" s="1087"/>
      <c r="X581" s="1087"/>
      <c r="Y581" s="1087"/>
      <c r="Z581" s="1087"/>
      <c r="AA581" s="1087"/>
      <c r="AB581" s="1087"/>
      <c r="AC581" s="1087"/>
      <c r="AD581" s="1087"/>
      <c r="AE581" s="1087"/>
      <c r="AF581" s="1087"/>
      <c r="AG581" s="1087"/>
      <c r="AH581" s="1087"/>
      <c r="AI581" s="1087"/>
      <c r="AJ581" s="1087"/>
      <c r="AK581" s="1087"/>
      <c r="AL581" s="1087"/>
      <c r="AM581" s="1087"/>
      <c r="AN581" s="1087"/>
      <c r="AO581" s="1087"/>
      <c r="AP581" s="1087"/>
      <c r="AQ581" s="1087"/>
      <c r="AR581" s="1087"/>
      <c r="AS581" s="1087"/>
      <c r="AT581" s="1087"/>
      <c r="AU581" s="1087"/>
      <c r="AV581" s="1087"/>
      <c r="AW581" s="1087"/>
      <c r="AX581" s="1087"/>
      <c r="AY581" s="1177"/>
      <c r="AZ581" s="1177"/>
      <c r="BA581" s="1177"/>
      <c r="BB581" s="1177"/>
      <c r="BC581" s="1177"/>
      <c r="BD581" s="1177"/>
      <c r="BE581" s="1177"/>
      <c r="BF581" s="1177"/>
      <c r="BG581" s="1177"/>
      <c r="BH581" s="1177"/>
      <c r="BI581" s="1177"/>
      <c r="BJ581" s="1177"/>
      <c r="BK581" s="1177"/>
      <c r="BL581" s="1177"/>
      <c r="BM581" s="1177"/>
      <c r="BN581" s="1177"/>
      <c r="BO581" s="1177"/>
      <c r="BP581" s="1177"/>
      <c r="BQ581" s="1177"/>
      <c r="BR581" s="1177"/>
      <c r="BS581" s="1177"/>
      <c r="BT581" s="1177"/>
      <c r="BU581" s="1177"/>
      <c r="BV581" s="1177"/>
      <c r="BW581" s="1177"/>
      <c r="BX581" s="1177"/>
      <c r="BY581" s="1177"/>
      <c r="BZ581" s="1177"/>
      <c r="CA581" s="1177"/>
      <c r="CB581" s="1177"/>
      <c r="CC581" s="1177"/>
      <c r="CD581" s="1177"/>
      <c r="CE581" s="1177"/>
      <c r="CF581" s="1177"/>
      <c r="CG581" s="1177"/>
      <c r="CH581" s="1177"/>
      <c r="CI581" s="1177"/>
      <c r="CJ581" s="1177"/>
      <c r="CK581" s="1177"/>
      <c r="CL581" s="1177"/>
      <c r="CM581" s="1177"/>
      <c r="CN581" s="1177"/>
      <c r="CO581" s="1177"/>
      <c r="CP581" s="1177"/>
      <c r="CQ581" s="1177"/>
      <c r="CR581" s="1177"/>
      <c r="CS581" s="1177"/>
      <c r="CT581" s="1177"/>
      <c r="CU581" s="1177"/>
      <c r="CV581" s="275"/>
      <c r="CW581" s="1086" t="str">
        <f>IF(Bitácora!$A$2="  FECHA  ","FLY LOGICS",0)</f>
        <v>FLY LOGICS</v>
      </c>
      <c r="CX581" s="1087"/>
      <c r="CY581" s="1087"/>
      <c r="CZ581" s="1087"/>
      <c r="DA581" s="1087"/>
      <c r="DB581" s="1087"/>
      <c r="DC581" s="1087"/>
      <c r="DD581" s="1087"/>
      <c r="DE581" s="1087"/>
      <c r="DF581" s="1087"/>
      <c r="DG581" s="1087"/>
      <c r="DH581" s="1087"/>
      <c r="DI581" s="1087"/>
      <c r="DJ581" s="1087"/>
      <c r="DK581" s="1087"/>
      <c r="DL581" s="1087"/>
      <c r="DM581" s="1087"/>
      <c r="DN581" s="1087"/>
      <c r="DO581" s="1087"/>
      <c r="DP581" s="1087"/>
      <c r="DQ581" s="1087"/>
      <c r="DR581" s="1087"/>
      <c r="DS581" s="1087"/>
      <c r="DT581" s="1087"/>
      <c r="DU581" s="1087"/>
      <c r="DV581" s="1087"/>
      <c r="DW581" s="1087"/>
      <c r="DX581" s="1087"/>
      <c r="DY581" s="1087"/>
      <c r="DZ581" s="1087"/>
      <c r="EA581" s="1087"/>
      <c r="EB581" s="1087"/>
      <c r="EC581" s="1087"/>
      <c r="ED581" s="1087"/>
      <c r="EE581" s="1087"/>
      <c r="EF581" s="1087"/>
      <c r="EG581" s="1087"/>
      <c r="EH581" s="1087"/>
      <c r="EI581" s="1087"/>
      <c r="EJ581" s="1087"/>
      <c r="EK581" s="1087"/>
      <c r="EL581" s="1087"/>
      <c r="EM581" s="1087"/>
      <c r="EN581" s="1087"/>
      <c r="EO581" s="1087"/>
      <c r="EP581" s="1087"/>
      <c r="EQ581" s="1087"/>
      <c r="ER581" s="1087"/>
      <c r="ES581" s="1087"/>
      <c r="ET581" s="1087"/>
      <c r="EU581" s="1177" t="str">
        <f>IF(Bitácora!$A$2="  FECHA  ","RESUMEN ANUAL POR AERONAVE",0)</f>
        <v>RESUMEN ANUAL POR AERONAVE</v>
      </c>
      <c r="EV581" s="1177"/>
      <c r="EW581" s="1177"/>
      <c r="EX581" s="1177"/>
      <c r="EY581" s="1177"/>
      <c r="EZ581" s="1177"/>
      <c r="FA581" s="1177"/>
      <c r="FB581" s="1177"/>
      <c r="FC581" s="1177"/>
      <c r="FD581" s="1177"/>
      <c r="FE581" s="1177"/>
      <c r="FF581" s="1177"/>
      <c r="FG581" s="1177"/>
      <c r="FH581" s="1177"/>
      <c r="FI581" s="1177"/>
      <c r="FJ581" s="1177"/>
      <c r="FK581" s="1177"/>
      <c r="FL581" s="1177"/>
      <c r="FM581" s="1177"/>
      <c r="FN581" s="1177"/>
      <c r="FO581" s="1177"/>
      <c r="FP581" s="1177"/>
      <c r="FQ581" s="1177"/>
      <c r="FR581" s="1177"/>
      <c r="FS581" s="1177"/>
      <c r="FT581" s="1177"/>
      <c r="FU581" s="1177"/>
      <c r="FV581" s="1177"/>
      <c r="FW581" s="1177"/>
      <c r="FX581" s="1177"/>
      <c r="FY581" s="1177"/>
      <c r="FZ581" s="1177"/>
      <c r="GA581" s="1177"/>
      <c r="GB581" s="1177"/>
      <c r="GC581" s="1177"/>
      <c r="GD581" s="1177"/>
      <c r="GE581" s="1177"/>
      <c r="GF581" s="1177"/>
      <c r="GG581" s="1177"/>
      <c r="GH581" s="1177"/>
      <c r="GI581" s="1177"/>
      <c r="GJ581" s="1177"/>
      <c r="GK581" s="1177"/>
      <c r="GL581" s="1177"/>
      <c r="GM581" s="1177"/>
      <c r="GN581" s="1177"/>
      <c r="GO581" s="1177"/>
      <c r="GP581" s="1177"/>
      <c r="GQ581" s="1177"/>
      <c r="GR581" s="6"/>
    </row>
    <row r="582" spans="1:200" ht="7.35" customHeight="1" x14ac:dyDescent="0.2">
      <c r="A582" s="1088"/>
      <c r="B582" s="1089"/>
      <c r="C582" s="1089"/>
      <c r="D582" s="1089"/>
      <c r="E582" s="1089"/>
      <c r="F582" s="1089"/>
      <c r="G582" s="1089"/>
      <c r="H582" s="1089"/>
      <c r="I582" s="1089"/>
      <c r="J582" s="1089"/>
      <c r="K582" s="1089"/>
      <c r="L582" s="1089"/>
      <c r="M582" s="1089"/>
      <c r="N582" s="1089"/>
      <c r="O582" s="1089"/>
      <c r="P582" s="1089"/>
      <c r="Q582" s="1089"/>
      <c r="R582" s="1089"/>
      <c r="S582" s="1089"/>
      <c r="T582" s="1089"/>
      <c r="U582" s="1089"/>
      <c r="V582" s="1089"/>
      <c r="W582" s="1089"/>
      <c r="X582" s="1089"/>
      <c r="Y582" s="1089"/>
      <c r="Z582" s="1089"/>
      <c r="AA582" s="1089"/>
      <c r="AB582" s="1089"/>
      <c r="AC582" s="1089"/>
      <c r="AD582" s="1089"/>
      <c r="AE582" s="1089"/>
      <c r="AF582" s="1089"/>
      <c r="AG582" s="1089"/>
      <c r="AH582" s="1089"/>
      <c r="AI582" s="1089"/>
      <c r="AJ582" s="1089"/>
      <c r="AK582" s="1089"/>
      <c r="AL582" s="1089"/>
      <c r="AM582" s="1089"/>
      <c r="AN582" s="1089"/>
      <c r="AO582" s="1089"/>
      <c r="AP582" s="1089"/>
      <c r="AQ582" s="1089"/>
      <c r="AR582" s="1089"/>
      <c r="AS582" s="1089"/>
      <c r="AT582" s="1089"/>
      <c r="AU582" s="1089"/>
      <c r="AV582" s="1089"/>
      <c r="AW582" s="1089"/>
      <c r="AX582" s="1089"/>
      <c r="AY582" s="1178"/>
      <c r="AZ582" s="1178"/>
      <c r="BA582" s="1178"/>
      <c r="BB582" s="1178"/>
      <c r="BC582" s="1178"/>
      <c r="BD582" s="1178"/>
      <c r="BE582" s="1178"/>
      <c r="BF582" s="1178"/>
      <c r="BG582" s="1178"/>
      <c r="BH582" s="1178"/>
      <c r="BI582" s="1178"/>
      <c r="BJ582" s="1178"/>
      <c r="BK582" s="1178"/>
      <c r="BL582" s="1178"/>
      <c r="BM582" s="1178"/>
      <c r="BN582" s="1178"/>
      <c r="BO582" s="1178"/>
      <c r="BP582" s="1178"/>
      <c r="BQ582" s="1178"/>
      <c r="BR582" s="1178"/>
      <c r="BS582" s="1178"/>
      <c r="BT582" s="1178"/>
      <c r="BU582" s="1178"/>
      <c r="BV582" s="1178"/>
      <c r="BW582" s="1178"/>
      <c r="BX582" s="1178"/>
      <c r="BY582" s="1178"/>
      <c r="BZ582" s="1178"/>
      <c r="CA582" s="1178"/>
      <c r="CB582" s="1178"/>
      <c r="CC582" s="1178"/>
      <c r="CD582" s="1178"/>
      <c r="CE582" s="1178"/>
      <c r="CF582" s="1178"/>
      <c r="CG582" s="1178"/>
      <c r="CH582" s="1178"/>
      <c r="CI582" s="1178"/>
      <c r="CJ582" s="1178"/>
      <c r="CK582" s="1178"/>
      <c r="CL582" s="1178"/>
      <c r="CM582" s="1178"/>
      <c r="CN582" s="1178"/>
      <c r="CO582" s="1178"/>
      <c r="CP582" s="1178"/>
      <c r="CQ582" s="1178"/>
      <c r="CR582" s="1178"/>
      <c r="CS582" s="1178"/>
      <c r="CT582" s="1178"/>
      <c r="CU582" s="1178"/>
      <c r="CV582" s="275"/>
      <c r="CW582" s="1088"/>
      <c r="CX582" s="1089"/>
      <c r="CY582" s="1089"/>
      <c r="CZ582" s="1089"/>
      <c r="DA582" s="1089"/>
      <c r="DB582" s="1089"/>
      <c r="DC582" s="1089"/>
      <c r="DD582" s="1089"/>
      <c r="DE582" s="1089"/>
      <c r="DF582" s="1089"/>
      <c r="DG582" s="1089"/>
      <c r="DH582" s="1089"/>
      <c r="DI582" s="1089"/>
      <c r="DJ582" s="1089"/>
      <c r="DK582" s="1089"/>
      <c r="DL582" s="1089"/>
      <c r="DM582" s="1089"/>
      <c r="DN582" s="1089"/>
      <c r="DO582" s="1089"/>
      <c r="DP582" s="1089"/>
      <c r="DQ582" s="1089"/>
      <c r="DR582" s="1089"/>
      <c r="DS582" s="1089"/>
      <c r="DT582" s="1089"/>
      <c r="DU582" s="1089"/>
      <c r="DV582" s="1089"/>
      <c r="DW582" s="1089"/>
      <c r="DX582" s="1089"/>
      <c r="DY582" s="1089"/>
      <c r="DZ582" s="1089"/>
      <c r="EA582" s="1089"/>
      <c r="EB582" s="1089"/>
      <c r="EC582" s="1089"/>
      <c r="ED582" s="1089"/>
      <c r="EE582" s="1089"/>
      <c r="EF582" s="1089"/>
      <c r="EG582" s="1089"/>
      <c r="EH582" s="1089"/>
      <c r="EI582" s="1089"/>
      <c r="EJ582" s="1089"/>
      <c r="EK582" s="1089"/>
      <c r="EL582" s="1089"/>
      <c r="EM582" s="1089"/>
      <c r="EN582" s="1089"/>
      <c r="EO582" s="1089"/>
      <c r="EP582" s="1089"/>
      <c r="EQ582" s="1089"/>
      <c r="ER582" s="1089"/>
      <c r="ES582" s="1089"/>
      <c r="ET582" s="1089"/>
      <c r="EU582" s="1178"/>
      <c r="EV582" s="1178"/>
      <c r="EW582" s="1178"/>
      <c r="EX582" s="1178"/>
      <c r="EY582" s="1178"/>
      <c r="EZ582" s="1178"/>
      <c r="FA582" s="1178"/>
      <c r="FB582" s="1178"/>
      <c r="FC582" s="1178"/>
      <c r="FD582" s="1178"/>
      <c r="FE582" s="1178"/>
      <c r="FF582" s="1178"/>
      <c r="FG582" s="1178"/>
      <c r="FH582" s="1178"/>
      <c r="FI582" s="1178"/>
      <c r="FJ582" s="1178"/>
      <c r="FK582" s="1178"/>
      <c r="FL582" s="1178"/>
      <c r="FM582" s="1178"/>
      <c r="FN582" s="1178"/>
      <c r="FO582" s="1178"/>
      <c r="FP582" s="1178"/>
      <c r="FQ582" s="1178"/>
      <c r="FR582" s="1178"/>
      <c r="FS582" s="1178"/>
      <c r="FT582" s="1178"/>
      <c r="FU582" s="1178"/>
      <c r="FV582" s="1178"/>
      <c r="FW582" s="1178"/>
      <c r="FX582" s="1178"/>
      <c r="FY582" s="1178"/>
      <c r="FZ582" s="1178"/>
      <c r="GA582" s="1178"/>
      <c r="GB582" s="1178"/>
      <c r="GC582" s="1178"/>
      <c r="GD582" s="1178"/>
      <c r="GE582" s="1178"/>
      <c r="GF582" s="1178"/>
      <c r="GG582" s="1178"/>
      <c r="GH582" s="1178"/>
      <c r="GI582" s="1178"/>
      <c r="GJ582" s="1178"/>
      <c r="GK582" s="1178"/>
      <c r="GL582" s="1178"/>
      <c r="GM582" s="1178"/>
      <c r="GN582" s="1178"/>
      <c r="GO582" s="1178"/>
      <c r="GP582" s="1178"/>
      <c r="GQ582" s="1178"/>
      <c r="GR582" s="6"/>
    </row>
    <row r="583" spans="1:200" ht="7.35" customHeight="1" x14ac:dyDescent="0.2">
      <c r="A583" s="1090"/>
      <c r="B583" s="1091"/>
      <c r="C583" s="1091"/>
      <c r="D583" s="1091"/>
      <c r="E583" s="1091"/>
      <c r="F583" s="1091"/>
      <c r="G583" s="1091"/>
      <c r="H583" s="1091"/>
      <c r="I583" s="1091"/>
      <c r="J583" s="1091"/>
      <c r="K583" s="1091"/>
      <c r="L583" s="1091"/>
      <c r="M583" s="1091"/>
      <c r="N583" s="1091"/>
      <c r="O583" s="1091"/>
      <c r="P583" s="1091"/>
      <c r="Q583" s="1091"/>
      <c r="R583" s="1091"/>
      <c r="S583" s="1091"/>
      <c r="T583" s="1091"/>
      <c r="U583" s="1091"/>
      <c r="V583" s="1091"/>
      <c r="W583" s="1091"/>
      <c r="X583" s="1091"/>
      <c r="Y583" s="1091"/>
      <c r="Z583" s="1091"/>
      <c r="AA583" s="1091"/>
      <c r="AB583" s="1091"/>
      <c r="AC583" s="1091"/>
      <c r="AD583" s="1091"/>
      <c r="AE583" s="1091"/>
      <c r="AF583" s="1091"/>
      <c r="AG583" s="1091"/>
      <c r="AH583" s="1091"/>
      <c r="AI583" s="1091"/>
      <c r="AJ583" s="1091"/>
      <c r="AK583" s="1091"/>
      <c r="AL583" s="1091"/>
      <c r="AM583" s="1091"/>
      <c r="AN583" s="1091"/>
      <c r="AO583" s="1091"/>
      <c r="AP583" s="1091"/>
      <c r="AQ583" s="1091"/>
      <c r="AR583" s="1091"/>
      <c r="AS583" s="1091"/>
      <c r="AT583" s="1091"/>
      <c r="AU583" s="1091"/>
      <c r="AV583" s="1091"/>
      <c r="AW583" s="1091"/>
      <c r="AX583" s="1091"/>
      <c r="AY583" s="1179"/>
      <c r="AZ583" s="1179"/>
      <c r="BA583" s="1179"/>
      <c r="BB583" s="1179"/>
      <c r="BC583" s="1179"/>
      <c r="BD583" s="1179"/>
      <c r="BE583" s="1179"/>
      <c r="BF583" s="1179"/>
      <c r="BG583" s="1179"/>
      <c r="BH583" s="1179"/>
      <c r="BI583" s="1179"/>
      <c r="BJ583" s="1179"/>
      <c r="BK583" s="1179"/>
      <c r="BL583" s="1179"/>
      <c r="BM583" s="1179"/>
      <c r="BN583" s="1179"/>
      <c r="BO583" s="1179"/>
      <c r="BP583" s="1179"/>
      <c r="BQ583" s="1179"/>
      <c r="BR583" s="1179"/>
      <c r="BS583" s="1179"/>
      <c r="BT583" s="1179"/>
      <c r="BU583" s="1179"/>
      <c r="BV583" s="1179"/>
      <c r="BW583" s="1179"/>
      <c r="BX583" s="1179"/>
      <c r="BY583" s="1179"/>
      <c r="BZ583" s="1179"/>
      <c r="CA583" s="1179"/>
      <c r="CB583" s="1179"/>
      <c r="CC583" s="1179"/>
      <c r="CD583" s="1179"/>
      <c r="CE583" s="1179"/>
      <c r="CF583" s="1179"/>
      <c r="CG583" s="1179"/>
      <c r="CH583" s="1179"/>
      <c r="CI583" s="1179"/>
      <c r="CJ583" s="1179"/>
      <c r="CK583" s="1179"/>
      <c r="CL583" s="1179"/>
      <c r="CM583" s="1179"/>
      <c r="CN583" s="1179"/>
      <c r="CO583" s="1179"/>
      <c r="CP583" s="1179"/>
      <c r="CQ583" s="1179"/>
      <c r="CR583" s="1179"/>
      <c r="CS583" s="1179"/>
      <c r="CT583" s="1179"/>
      <c r="CU583" s="1179"/>
      <c r="CV583" s="275"/>
      <c r="CW583" s="1090"/>
      <c r="CX583" s="1091"/>
      <c r="CY583" s="1091"/>
      <c r="CZ583" s="1091"/>
      <c r="DA583" s="1091"/>
      <c r="DB583" s="1091"/>
      <c r="DC583" s="1091"/>
      <c r="DD583" s="1091"/>
      <c r="DE583" s="1091"/>
      <c r="DF583" s="1091"/>
      <c r="DG583" s="1091"/>
      <c r="DH583" s="1091"/>
      <c r="DI583" s="1091"/>
      <c r="DJ583" s="1091"/>
      <c r="DK583" s="1091"/>
      <c r="DL583" s="1091"/>
      <c r="DM583" s="1091"/>
      <c r="DN583" s="1091"/>
      <c r="DO583" s="1091"/>
      <c r="DP583" s="1091"/>
      <c r="DQ583" s="1091"/>
      <c r="DR583" s="1091"/>
      <c r="DS583" s="1091"/>
      <c r="DT583" s="1091"/>
      <c r="DU583" s="1091"/>
      <c r="DV583" s="1091"/>
      <c r="DW583" s="1091"/>
      <c r="DX583" s="1091"/>
      <c r="DY583" s="1091"/>
      <c r="DZ583" s="1091"/>
      <c r="EA583" s="1091"/>
      <c r="EB583" s="1091"/>
      <c r="EC583" s="1091"/>
      <c r="ED583" s="1091"/>
      <c r="EE583" s="1091"/>
      <c r="EF583" s="1091"/>
      <c r="EG583" s="1091"/>
      <c r="EH583" s="1091"/>
      <c r="EI583" s="1091"/>
      <c r="EJ583" s="1091"/>
      <c r="EK583" s="1091"/>
      <c r="EL583" s="1091"/>
      <c r="EM583" s="1091"/>
      <c r="EN583" s="1091"/>
      <c r="EO583" s="1091"/>
      <c r="EP583" s="1091"/>
      <c r="EQ583" s="1091"/>
      <c r="ER583" s="1091"/>
      <c r="ES583" s="1091"/>
      <c r="ET583" s="1091"/>
      <c r="EU583" s="1179"/>
      <c r="EV583" s="1179"/>
      <c r="EW583" s="1179"/>
      <c r="EX583" s="1179"/>
      <c r="EY583" s="1179"/>
      <c r="EZ583" s="1179"/>
      <c r="FA583" s="1179"/>
      <c r="FB583" s="1179"/>
      <c r="FC583" s="1179"/>
      <c r="FD583" s="1179"/>
      <c r="FE583" s="1179"/>
      <c r="FF583" s="1179"/>
      <c r="FG583" s="1179"/>
      <c r="FH583" s="1179"/>
      <c r="FI583" s="1179"/>
      <c r="FJ583" s="1179"/>
      <c r="FK583" s="1179"/>
      <c r="FL583" s="1179"/>
      <c r="FM583" s="1179"/>
      <c r="FN583" s="1179"/>
      <c r="FO583" s="1179"/>
      <c r="FP583" s="1179"/>
      <c r="FQ583" s="1179"/>
      <c r="FR583" s="1179"/>
      <c r="FS583" s="1179"/>
      <c r="FT583" s="1179"/>
      <c r="FU583" s="1179"/>
      <c r="FV583" s="1179"/>
      <c r="FW583" s="1179"/>
      <c r="FX583" s="1179"/>
      <c r="FY583" s="1179"/>
      <c r="FZ583" s="1179"/>
      <c r="GA583" s="1179"/>
      <c r="GB583" s="1179"/>
      <c r="GC583" s="1179"/>
      <c r="GD583" s="1179"/>
      <c r="GE583" s="1179"/>
      <c r="GF583" s="1179"/>
      <c r="GG583" s="1179"/>
      <c r="GH583" s="1179"/>
      <c r="GI583" s="1179"/>
      <c r="GJ583" s="1179"/>
      <c r="GK583" s="1179"/>
      <c r="GL583" s="1179"/>
      <c r="GM583" s="1179"/>
      <c r="GN583" s="1179"/>
      <c r="GO583" s="1179"/>
      <c r="GP583" s="1179"/>
      <c r="GQ583" s="1179"/>
      <c r="GR583" s="6"/>
    </row>
    <row r="584" spans="1:200" s="6" customFormat="1" ht="7.35" customHeight="1" x14ac:dyDescent="0.25">
      <c r="A584" s="244"/>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78"/>
      <c r="AG584" s="178"/>
      <c r="AH584" s="178"/>
      <c r="AI584" s="178"/>
      <c r="AJ584" s="178"/>
      <c r="AK584" s="178"/>
      <c r="AL584" s="178"/>
      <c r="AM584" s="178"/>
      <c r="AN584" s="178"/>
      <c r="AO584" s="178"/>
      <c r="AP584" s="178"/>
      <c r="AQ584" s="178"/>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c r="BO584" s="15"/>
      <c r="BP584" s="15"/>
      <c r="BQ584" s="15"/>
      <c r="BR584" s="15"/>
      <c r="BS584" s="15"/>
      <c r="BT584" s="15"/>
      <c r="BU584" s="15"/>
      <c r="BV584" s="15"/>
      <c r="BW584" s="15"/>
      <c r="BX584" s="15"/>
      <c r="BY584" s="15"/>
      <c r="BZ584" s="15"/>
      <c r="CA584" s="15"/>
      <c r="CB584" s="15"/>
      <c r="CC584" s="178"/>
      <c r="CD584" s="178"/>
      <c r="CE584" s="178"/>
      <c r="CF584" s="178"/>
      <c r="CG584" s="178"/>
      <c r="CH584" s="178"/>
      <c r="CI584" s="178"/>
      <c r="CJ584" s="178"/>
      <c r="CK584" s="178"/>
      <c r="CL584" s="178"/>
      <c r="CM584" s="178"/>
      <c r="CN584" s="178"/>
      <c r="CO584" s="15"/>
      <c r="CP584" s="15"/>
      <c r="CQ584" s="15"/>
      <c r="CR584" s="15"/>
      <c r="CS584" s="15"/>
      <c r="CT584" s="15"/>
      <c r="CU584" s="245"/>
      <c r="CV584" s="240"/>
      <c r="CW584" s="244"/>
      <c r="CX584" s="15"/>
      <c r="CY584" s="15"/>
      <c r="CZ584" s="15"/>
      <c r="DA584" s="15"/>
      <c r="DB584" s="15"/>
      <c r="DC584" s="15"/>
      <c r="DD584" s="15"/>
      <c r="DE584" s="15"/>
      <c r="DF584" s="15"/>
      <c r="DG584" s="15"/>
      <c r="DH584" s="15"/>
      <c r="DI584" s="15"/>
      <c r="DJ584" s="15"/>
      <c r="DK584" s="15"/>
      <c r="DL584" s="15"/>
      <c r="DM584" s="15"/>
      <c r="DN584" s="15"/>
      <c r="DO584" s="15"/>
      <c r="DP584" s="15"/>
      <c r="DQ584" s="15"/>
      <c r="DR584" s="15"/>
      <c r="DS584" s="15"/>
      <c r="DT584" s="15"/>
      <c r="DU584" s="15"/>
      <c r="DV584" s="15"/>
      <c r="DW584" s="15"/>
      <c r="DX584" s="15"/>
      <c r="DY584" s="15"/>
      <c r="DZ584" s="15"/>
      <c r="EA584" s="15"/>
      <c r="EB584" s="178"/>
      <c r="EC584" s="178"/>
      <c r="ED584" s="178"/>
      <c r="EE584" s="178"/>
      <c r="EF584" s="178"/>
      <c r="EG584" s="178"/>
      <c r="EH584" s="178"/>
      <c r="EI584" s="178"/>
      <c r="EJ584" s="178"/>
      <c r="EK584" s="178"/>
      <c r="EL584" s="178"/>
      <c r="EM584" s="178"/>
      <c r="EN584" s="15"/>
      <c r="EO584" s="15"/>
      <c r="EP584" s="15"/>
      <c r="EQ584" s="15"/>
      <c r="ER584" s="15"/>
      <c r="ES584" s="15"/>
      <c r="ET584" s="15"/>
      <c r="EU584" s="15"/>
      <c r="EV584" s="15"/>
      <c r="EW584" s="15"/>
      <c r="EX584" s="15"/>
      <c r="EY584" s="15"/>
      <c r="EZ584" s="15"/>
      <c r="FA584" s="15"/>
      <c r="FB584" s="15"/>
      <c r="FC584" s="15"/>
      <c r="FD584" s="15"/>
      <c r="FE584" s="15"/>
      <c r="FF584" s="15"/>
      <c r="FG584" s="15"/>
      <c r="FH584" s="15"/>
      <c r="FI584" s="15"/>
      <c r="FJ584" s="15"/>
      <c r="FK584" s="15"/>
      <c r="FL584" s="15"/>
      <c r="FM584" s="15"/>
      <c r="FN584" s="15"/>
      <c r="FO584" s="15"/>
      <c r="FP584" s="15"/>
      <c r="FQ584" s="15"/>
      <c r="FR584" s="15"/>
      <c r="FS584" s="15"/>
      <c r="FT584" s="15"/>
      <c r="FU584" s="15"/>
      <c r="FV584" s="15"/>
      <c r="FW584" s="15"/>
      <c r="FX584" s="15"/>
      <c r="FY584" s="178"/>
      <c r="FZ584" s="178"/>
      <c r="GA584" s="178"/>
      <c r="GB584" s="178"/>
      <c r="GC584" s="178"/>
      <c r="GD584" s="178"/>
      <c r="GE584" s="178"/>
      <c r="GF584" s="178"/>
      <c r="GG584" s="178"/>
      <c r="GH584" s="178"/>
      <c r="GI584" s="178"/>
      <c r="GJ584" s="178"/>
      <c r="GK584" s="15"/>
      <c r="GL584" s="15"/>
      <c r="GM584" s="15"/>
      <c r="GN584" s="15"/>
      <c r="GO584" s="15"/>
      <c r="GP584" s="15"/>
      <c r="GQ584" s="245"/>
    </row>
    <row r="585" spans="1:200" ht="6.75" customHeight="1" thickBot="1" x14ac:dyDescent="0.3">
      <c r="A585" s="244"/>
      <c r="B585" s="1184" t="str">
        <f>IF(Portada!$A$1="www.fly-logics.com","MARCA Y MODELO",0)</f>
        <v>MARCA Y MODELO</v>
      </c>
      <c r="C585" s="1185"/>
      <c r="D585" s="1185"/>
      <c r="E585" s="1185"/>
      <c r="F585" s="1185"/>
      <c r="G585" s="1185"/>
      <c r="H585" s="1185"/>
      <c r="I585" s="1185"/>
      <c r="J585" s="1185"/>
      <c r="K585" s="1185"/>
      <c r="L585" s="1092"/>
      <c r="M585" s="1092"/>
      <c r="N585" s="1092"/>
      <c r="O585" s="1092"/>
      <c r="P585" s="1092"/>
      <c r="Q585" s="1092"/>
      <c r="R585" s="1092"/>
      <c r="S585" s="1092"/>
      <c r="T585" s="1092"/>
      <c r="U585" s="1092"/>
      <c r="V585" s="1092"/>
      <c r="W585" s="1092"/>
      <c r="X585" s="1092"/>
      <c r="Y585" s="1092"/>
      <c r="Z585" s="1092"/>
      <c r="AA585" s="1092"/>
      <c r="AB585" s="1092"/>
      <c r="AC585" s="1092"/>
      <c r="AD585" s="1092"/>
      <c r="AE585" s="1093"/>
      <c r="AF585" s="1094" t="str">
        <f>IF(Portada!$A$1="www.fly-logics.com","PIC",0)</f>
        <v>PIC</v>
      </c>
      <c r="AG585" s="1095"/>
      <c r="AH585" s="1095"/>
      <c r="AI585" s="1096"/>
      <c r="AJ585" s="1094" t="str">
        <f>IF(Portada!$A$1="www.fly-logics.com","SIC",0)</f>
        <v>SIC</v>
      </c>
      <c r="AK585" s="1095"/>
      <c r="AL585" s="1095"/>
      <c r="AM585" s="1096"/>
      <c r="AN585" s="1094" t="str">
        <f>IF(Portada!$A$1="www.fly-logics.com","INSTR.",0)</f>
        <v>INSTR.</v>
      </c>
      <c r="AO585" s="1095"/>
      <c r="AP585" s="1095"/>
      <c r="AQ585" s="1096"/>
      <c r="AR585" s="1097" t="str">
        <f>IF(Portada!$A$1="www.fly-logics.com","Aterr.",0)</f>
        <v>Aterr.</v>
      </c>
      <c r="AS585" s="1098"/>
      <c r="AT585" s="1098"/>
      <c r="AU585" s="1098"/>
      <c r="AV585" s="1098"/>
      <c r="AW585" s="1099"/>
      <c r="AX585" s="632"/>
      <c r="AY585" s="1184" t="str">
        <f>IF(Portada!$A$1="www.fly-logics.com","MARCA Y MODELO",0)</f>
        <v>MARCA Y MODELO</v>
      </c>
      <c r="AZ585" s="1185"/>
      <c r="BA585" s="1185"/>
      <c r="BB585" s="1185"/>
      <c r="BC585" s="1185"/>
      <c r="BD585" s="1185"/>
      <c r="BE585" s="1185"/>
      <c r="BF585" s="1185"/>
      <c r="BG585" s="1185"/>
      <c r="BH585" s="1185"/>
      <c r="BI585" s="1092"/>
      <c r="BJ585" s="1092"/>
      <c r="BK585" s="1092"/>
      <c r="BL585" s="1092"/>
      <c r="BM585" s="1092"/>
      <c r="BN585" s="1092"/>
      <c r="BO585" s="1092"/>
      <c r="BP585" s="1092"/>
      <c r="BQ585" s="1092"/>
      <c r="BR585" s="1092"/>
      <c r="BS585" s="1092"/>
      <c r="BT585" s="1092"/>
      <c r="BU585" s="1092"/>
      <c r="BV585" s="1092"/>
      <c r="BW585" s="1092"/>
      <c r="BX585" s="1092"/>
      <c r="BY585" s="1092"/>
      <c r="BZ585" s="1092"/>
      <c r="CA585" s="1092"/>
      <c r="CB585" s="1093"/>
      <c r="CC585" s="1094" t="str">
        <f>IF(Portada!$A$1="www.fly-logics.com","PIC",0)</f>
        <v>PIC</v>
      </c>
      <c r="CD585" s="1095"/>
      <c r="CE585" s="1095"/>
      <c r="CF585" s="1096"/>
      <c r="CG585" s="1094" t="str">
        <f>IF(Portada!$A$1="www.fly-logics.com","SIC",0)</f>
        <v>SIC</v>
      </c>
      <c r="CH585" s="1095"/>
      <c r="CI585" s="1095"/>
      <c r="CJ585" s="1096"/>
      <c r="CK585" s="1094" t="str">
        <f>IF(Portada!$A$1="www.fly-logics.com","INSTR.",0)</f>
        <v>INSTR.</v>
      </c>
      <c r="CL585" s="1095"/>
      <c r="CM585" s="1095"/>
      <c r="CN585" s="1096"/>
      <c r="CO585" s="1097" t="str">
        <f>IF(Portada!$A$1="www.fly-logics.com","Aterr.",0)</f>
        <v>Aterr.</v>
      </c>
      <c r="CP585" s="1098"/>
      <c r="CQ585" s="1098"/>
      <c r="CR585" s="1098"/>
      <c r="CS585" s="1098"/>
      <c r="CT585" s="1099"/>
      <c r="CU585" s="632"/>
      <c r="CV585" s="276"/>
      <c r="CW585" s="244"/>
      <c r="CX585" s="1184" t="str">
        <f>IF(Portada!$A$1="www.fly-logics.com","MARCA Y MODELO",0)</f>
        <v>MARCA Y MODELO</v>
      </c>
      <c r="CY585" s="1185"/>
      <c r="CZ585" s="1185"/>
      <c r="DA585" s="1185"/>
      <c r="DB585" s="1185"/>
      <c r="DC585" s="1185"/>
      <c r="DD585" s="1185"/>
      <c r="DE585" s="1185"/>
      <c r="DF585" s="1185"/>
      <c r="DG585" s="1185"/>
      <c r="DH585" s="1092"/>
      <c r="DI585" s="1092"/>
      <c r="DJ585" s="1092"/>
      <c r="DK585" s="1092"/>
      <c r="DL585" s="1092"/>
      <c r="DM585" s="1092"/>
      <c r="DN585" s="1092"/>
      <c r="DO585" s="1092"/>
      <c r="DP585" s="1092"/>
      <c r="DQ585" s="1092"/>
      <c r="DR585" s="1092"/>
      <c r="DS585" s="1092"/>
      <c r="DT585" s="1092"/>
      <c r="DU585" s="1092"/>
      <c r="DV585" s="1092"/>
      <c r="DW585" s="1092"/>
      <c r="DX585" s="1092"/>
      <c r="DY585" s="1092"/>
      <c r="DZ585" s="1092"/>
      <c r="EA585" s="1093"/>
      <c r="EB585" s="1094" t="str">
        <f>IF(Portada!$A$1="www.fly-logics.com","PIC",0)</f>
        <v>PIC</v>
      </c>
      <c r="EC585" s="1095"/>
      <c r="ED585" s="1095"/>
      <c r="EE585" s="1096"/>
      <c r="EF585" s="1094" t="str">
        <f>IF(Portada!$A$1="www.fly-logics.com","SIC",0)</f>
        <v>SIC</v>
      </c>
      <c r="EG585" s="1095"/>
      <c r="EH585" s="1095"/>
      <c r="EI585" s="1096"/>
      <c r="EJ585" s="1094" t="str">
        <f>IF(Portada!$A$1="www.fly-logics.com","INSTR.",0)</f>
        <v>INSTR.</v>
      </c>
      <c r="EK585" s="1095"/>
      <c r="EL585" s="1095"/>
      <c r="EM585" s="1096"/>
      <c r="EN585" s="1097" t="str">
        <f>IF(Portada!$A$1="www.fly-logics.com","Aterr.",0)</f>
        <v>Aterr.</v>
      </c>
      <c r="EO585" s="1098"/>
      <c r="EP585" s="1098"/>
      <c r="EQ585" s="1098"/>
      <c r="ER585" s="1098"/>
      <c r="ES585" s="1099"/>
      <c r="ET585" s="632"/>
      <c r="EU585" s="1184" t="str">
        <f>IF(Portada!$A$1="www.fly-logics.com","MARCA Y MODELO",0)</f>
        <v>MARCA Y MODELO</v>
      </c>
      <c r="EV585" s="1185"/>
      <c r="EW585" s="1185"/>
      <c r="EX585" s="1185"/>
      <c r="EY585" s="1185"/>
      <c r="EZ585" s="1185"/>
      <c r="FA585" s="1185"/>
      <c r="FB585" s="1185"/>
      <c r="FC585" s="1185"/>
      <c r="FD585" s="1185"/>
      <c r="FE585" s="1092"/>
      <c r="FF585" s="1092"/>
      <c r="FG585" s="1092"/>
      <c r="FH585" s="1092"/>
      <c r="FI585" s="1092"/>
      <c r="FJ585" s="1092"/>
      <c r="FK585" s="1092"/>
      <c r="FL585" s="1092"/>
      <c r="FM585" s="1092"/>
      <c r="FN585" s="1092"/>
      <c r="FO585" s="1092"/>
      <c r="FP585" s="1092"/>
      <c r="FQ585" s="1092"/>
      <c r="FR585" s="1092"/>
      <c r="FS585" s="1092"/>
      <c r="FT585" s="1092"/>
      <c r="FU585" s="1092"/>
      <c r="FV585" s="1092"/>
      <c r="FW585" s="1092"/>
      <c r="FX585" s="1093"/>
      <c r="FY585" s="1094" t="str">
        <f>IF(Portada!$A$1="www.fly-logics.com","PIC",0)</f>
        <v>PIC</v>
      </c>
      <c r="FZ585" s="1095"/>
      <c r="GA585" s="1095"/>
      <c r="GB585" s="1096"/>
      <c r="GC585" s="1094" t="str">
        <f>IF(Portada!$A$1="www.fly-logics.com","SIC",0)</f>
        <v>SIC</v>
      </c>
      <c r="GD585" s="1095"/>
      <c r="GE585" s="1095"/>
      <c r="GF585" s="1096"/>
      <c r="GG585" s="1094" t="str">
        <f>IF(Portada!$A$1="www.fly-logics.com","INSTR.",0)</f>
        <v>INSTR.</v>
      </c>
      <c r="GH585" s="1095"/>
      <c r="GI585" s="1095"/>
      <c r="GJ585" s="1096"/>
      <c r="GK585" s="1097" t="str">
        <f>IF(Portada!$A$1="www.fly-logics.com","Aterr.",0)</f>
        <v>Aterr.</v>
      </c>
      <c r="GL585" s="1098"/>
      <c r="GM585" s="1098"/>
      <c r="GN585" s="1098"/>
      <c r="GO585" s="1098"/>
      <c r="GP585" s="1099"/>
      <c r="GQ585" s="632"/>
      <c r="GR585" s="6"/>
    </row>
    <row r="586" spans="1:200" ht="8.85" customHeight="1" x14ac:dyDescent="0.25">
      <c r="A586" s="244"/>
      <c r="B586" s="1186"/>
      <c r="C586" s="1100"/>
      <c r="D586" s="1100"/>
      <c r="E586" s="1100"/>
      <c r="F586" s="1100"/>
      <c r="G586" s="1100"/>
      <c r="H586" s="1100"/>
      <c r="I586" s="1100"/>
      <c r="J586" s="1100"/>
      <c r="K586" s="1100"/>
      <c r="L586" s="1101"/>
      <c r="M586" s="1102"/>
      <c r="N586" s="1102"/>
      <c r="O586" s="1102"/>
      <c r="P586" s="1102"/>
      <c r="Q586" s="1102"/>
      <c r="R586" s="1102"/>
      <c r="S586" s="1102"/>
      <c r="T586" s="1102"/>
      <c r="U586" s="1102"/>
      <c r="V586" s="1102"/>
      <c r="W586" s="1102"/>
      <c r="X586" s="1102"/>
      <c r="Y586" s="1102"/>
      <c r="Z586" s="1102"/>
      <c r="AA586" s="1102"/>
      <c r="AB586" s="1102"/>
      <c r="AC586" s="1102"/>
      <c r="AD586" s="1103"/>
      <c r="AE586" s="1104"/>
      <c r="AF586" s="1105"/>
      <c r="AG586" s="1106"/>
      <c r="AH586" s="1106"/>
      <c r="AI586" s="1107"/>
      <c r="AJ586" s="1105"/>
      <c r="AK586" s="1106"/>
      <c r="AL586" s="1106"/>
      <c r="AM586" s="1107"/>
      <c r="AN586" s="1105"/>
      <c r="AO586" s="1106"/>
      <c r="AP586" s="1106"/>
      <c r="AQ586" s="1107"/>
      <c r="AR586" s="1108"/>
      <c r="AS586" s="1109"/>
      <c r="AT586" s="1109"/>
      <c r="AU586" s="1109"/>
      <c r="AV586" s="1109"/>
      <c r="AW586" s="1110"/>
      <c r="AX586" s="632"/>
      <c r="AY586" s="1186"/>
      <c r="AZ586" s="1100"/>
      <c r="BA586" s="1100"/>
      <c r="BB586" s="1100"/>
      <c r="BC586" s="1100"/>
      <c r="BD586" s="1100"/>
      <c r="BE586" s="1100"/>
      <c r="BF586" s="1100"/>
      <c r="BG586" s="1100"/>
      <c r="BH586" s="1100"/>
      <c r="BI586" s="1101"/>
      <c r="BJ586" s="1102"/>
      <c r="BK586" s="1102"/>
      <c r="BL586" s="1102"/>
      <c r="BM586" s="1102"/>
      <c r="BN586" s="1102"/>
      <c r="BO586" s="1102"/>
      <c r="BP586" s="1102"/>
      <c r="BQ586" s="1102"/>
      <c r="BR586" s="1102"/>
      <c r="BS586" s="1102"/>
      <c r="BT586" s="1102"/>
      <c r="BU586" s="1102"/>
      <c r="BV586" s="1102"/>
      <c r="BW586" s="1102"/>
      <c r="BX586" s="1102"/>
      <c r="BY586" s="1102"/>
      <c r="BZ586" s="1102"/>
      <c r="CA586" s="1103"/>
      <c r="CB586" s="1104"/>
      <c r="CC586" s="1105"/>
      <c r="CD586" s="1106"/>
      <c r="CE586" s="1106"/>
      <c r="CF586" s="1107"/>
      <c r="CG586" s="1105"/>
      <c r="CH586" s="1106"/>
      <c r="CI586" s="1106"/>
      <c r="CJ586" s="1107"/>
      <c r="CK586" s="1105"/>
      <c r="CL586" s="1106"/>
      <c r="CM586" s="1106"/>
      <c r="CN586" s="1107"/>
      <c r="CO586" s="1108"/>
      <c r="CP586" s="1109"/>
      <c r="CQ586" s="1109"/>
      <c r="CR586" s="1109"/>
      <c r="CS586" s="1109"/>
      <c r="CT586" s="1110"/>
      <c r="CU586" s="632"/>
      <c r="CV586" s="276"/>
      <c r="CW586" s="244"/>
      <c r="CX586" s="1186"/>
      <c r="CY586" s="1100"/>
      <c r="CZ586" s="1100"/>
      <c r="DA586" s="1100"/>
      <c r="DB586" s="1100"/>
      <c r="DC586" s="1100"/>
      <c r="DD586" s="1100"/>
      <c r="DE586" s="1100"/>
      <c r="DF586" s="1100"/>
      <c r="DG586" s="1100"/>
      <c r="DH586" s="1101"/>
      <c r="DI586" s="1102"/>
      <c r="DJ586" s="1102"/>
      <c r="DK586" s="1102"/>
      <c r="DL586" s="1102"/>
      <c r="DM586" s="1102"/>
      <c r="DN586" s="1102"/>
      <c r="DO586" s="1102"/>
      <c r="DP586" s="1102"/>
      <c r="DQ586" s="1102"/>
      <c r="DR586" s="1102"/>
      <c r="DS586" s="1102"/>
      <c r="DT586" s="1102"/>
      <c r="DU586" s="1102"/>
      <c r="DV586" s="1102"/>
      <c r="DW586" s="1102"/>
      <c r="DX586" s="1102"/>
      <c r="DY586" s="1102"/>
      <c r="DZ586" s="1103"/>
      <c r="EA586" s="1104"/>
      <c r="EB586" s="1105"/>
      <c r="EC586" s="1106"/>
      <c r="ED586" s="1106"/>
      <c r="EE586" s="1107"/>
      <c r="EF586" s="1105"/>
      <c r="EG586" s="1106"/>
      <c r="EH586" s="1106"/>
      <c r="EI586" s="1107"/>
      <c r="EJ586" s="1105"/>
      <c r="EK586" s="1106"/>
      <c r="EL586" s="1106"/>
      <c r="EM586" s="1107"/>
      <c r="EN586" s="1108"/>
      <c r="EO586" s="1109"/>
      <c r="EP586" s="1109"/>
      <c r="EQ586" s="1109"/>
      <c r="ER586" s="1109"/>
      <c r="ES586" s="1110"/>
      <c r="ET586" s="632"/>
      <c r="EU586" s="1186"/>
      <c r="EV586" s="1100"/>
      <c r="EW586" s="1100"/>
      <c r="EX586" s="1100"/>
      <c r="EY586" s="1100"/>
      <c r="EZ586" s="1100"/>
      <c r="FA586" s="1100"/>
      <c r="FB586" s="1100"/>
      <c r="FC586" s="1100"/>
      <c r="FD586" s="1100"/>
      <c r="FE586" s="1101"/>
      <c r="FF586" s="1102"/>
      <c r="FG586" s="1102"/>
      <c r="FH586" s="1102"/>
      <c r="FI586" s="1102"/>
      <c r="FJ586" s="1102"/>
      <c r="FK586" s="1102"/>
      <c r="FL586" s="1102"/>
      <c r="FM586" s="1102"/>
      <c r="FN586" s="1102"/>
      <c r="FO586" s="1102"/>
      <c r="FP586" s="1102"/>
      <c r="FQ586" s="1102"/>
      <c r="FR586" s="1102"/>
      <c r="FS586" s="1102"/>
      <c r="FT586" s="1102"/>
      <c r="FU586" s="1102"/>
      <c r="FV586" s="1102"/>
      <c r="FW586" s="1103"/>
      <c r="FX586" s="1104"/>
      <c r="FY586" s="1105"/>
      <c r="FZ586" s="1106"/>
      <c r="GA586" s="1106"/>
      <c r="GB586" s="1107"/>
      <c r="GC586" s="1105"/>
      <c r="GD586" s="1106"/>
      <c r="GE586" s="1106"/>
      <c r="GF586" s="1107"/>
      <c r="GG586" s="1105"/>
      <c r="GH586" s="1106"/>
      <c r="GI586" s="1106"/>
      <c r="GJ586" s="1107"/>
      <c r="GK586" s="1108"/>
      <c r="GL586" s="1109"/>
      <c r="GM586" s="1109"/>
      <c r="GN586" s="1109"/>
      <c r="GO586" s="1109"/>
      <c r="GP586" s="1110"/>
      <c r="GQ586" s="632"/>
      <c r="GR586" s="6"/>
    </row>
    <row r="587" spans="1:200" ht="6.75" customHeight="1" thickBot="1" x14ac:dyDescent="0.3">
      <c r="A587" s="244"/>
      <c r="B587" s="1186"/>
      <c r="C587" s="1100"/>
      <c r="D587" s="1100"/>
      <c r="E587" s="1100"/>
      <c r="F587" s="1100"/>
      <c r="G587" s="1100"/>
      <c r="H587" s="1100"/>
      <c r="I587" s="1100"/>
      <c r="J587" s="1100"/>
      <c r="K587" s="1100"/>
      <c r="L587" s="1111"/>
      <c r="M587" s="1112"/>
      <c r="N587" s="1112"/>
      <c r="O587" s="1112"/>
      <c r="P587" s="1112"/>
      <c r="Q587" s="1112"/>
      <c r="R587" s="1112"/>
      <c r="S587" s="1112"/>
      <c r="T587" s="1112"/>
      <c r="U587" s="1112"/>
      <c r="V587" s="1112"/>
      <c r="W587" s="1112"/>
      <c r="X587" s="1112"/>
      <c r="Y587" s="1112"/>
      <c r="Z587" s="1112"/>
      <c r="AA587" s="1112"/>
      <c r="AB587" s="1112"/>
      <c r="AC587" s="1112"/>
      <c r="AD587" s="1113"/>
      <c r="AE587" s="1104"/>
      <c r="AF587" s="1105"/>
      <c r="AG587" s="1106"/>
      <c r="AH587" s="1106"/>
      <c r="AI587" s="1107"/>
      <c r="AJ587" s="1105"/>
      <c r="AK587" s="1106"/>
      <c r="AL587" s="1106"/>
      <c r="AM587" s="1107"/>
      <c r="AN587" s="1105"/>
      <c r="AO587" s="1106"/>
      <c r="AP587" s="1106"/>
      <c r="AQ587" s="1107"/>
      <c r="AR587" s="1097" t="str">
        <f>IF(Portada!$A$1="www.fly-logics.com","D",0)</f>
        <v>D</v>
      </c>
      <c r="AS587" s="1098"/>
      <c r="AT587" s="1114"/>
      <c r="AU587" s="1097" t="str">
        <f>IF(Portada!$A$1="www.fly-logics.com","N",0)</f>
        <v>N</v>
      </c>
      <c r="AV587" s="1098"/>
      <c r="AW587" s="1099"/>
      <c r="AX587" s="632"/>
      <c r="AY587" s="1186"/>
      <c r="AZ587" s="1100"/>
      <c r="BA587" s="1100"/>
      <c r="BB587" s="1100"/>
      <c r="BC587" s="1100"/>
      <c r="BD587" s="1100"/>
      <c r="BE587" s="1100"/>
      <c r="BF587" s="1100"/>
      <c r="BG587" s="1100"/>
      <c r="BH587" s="1100"/>
      <c r="BI587" s="1111"/>
      <c r="BJ587" s="1112"/>
      <c r="BK587" s="1112"/>
      <c r="BL587" s="1112"/>
      <c r="BM587" s="1112"/>
      <c r="BN587" s="1112"/>
      <c r="BO587" s="1112"/>
      <c r="BP587" s="1112"/>
      <c r="BQ587" s="1112"/>
      <c r="BR587" s="1112"/>
      <c r="BS587" s="1112"/>
      <c r="BT587" s="1112"/>
      <c r="BU587" s="1112"/>
      <c r="BV587" s="1112"/>
      <c r="BW587" s="1112"/>
      <c r="BX587" s="1112"/>
      <c r="BY587" s="1112"/>
      <c r="BZ587" s="1112"/>
      <c r="CA587" s="1113"/>
      <c r="CB587" s="1104"/>
      <c r="CC587" s="1105"/>
      <c r="CD587" s="1106"/>
      <c r="CE587" s="1106"/>
      <c r="CF587" s="1107"/>
      <c r="CG587" s="1105"/>
      <c r="CH587" s="1106"/>
      <c r="CI587" s="1106"/>
      <c r="CJ587" s="1107"/>
      <c r="CK587" s="1105"/>
      <c r="CL587" s="1106"/>
      <c r="CM587" s="1106"/>
      <c r="CN587" s="1107"/>
      <c r="CO587" s="1097" t="str">
        <f>IF(Portada!$A$1="www.fly-logics.com","D",0)</f>
        <v>D</v>
      </c>
      <c r="CP587" s="1098"/>
      <c r="CQ587" s="1114"/>
      <c r="CR587" s="1097" t="str">
        <f>IF(Portada!$A$1="www.fly-logics.com","N",0)</f>
        <v>N</v>
      </c>
      <c r="CS587" s="1098"/>
      <c r="CT587" s="1099"/>
      <c r="CU587" s="632"/>
      <c r="CV587" s="276"/>
      <c r="CW587" s="244"/>
      <c r="CX587" s="1186"/>
      <c r="CY587" s="1100"/>
      <c r="CZ587" s="1100"/>
      <c r="DA587" s="1100"/>
      <c r="DB587" s="1100"/>
      <c r="DC587" s="1100"/>
      <c r="DD587" s="1100"/>
      <c r="DE587" s="1100"/>
      <c r="DF587" s="1100"/>
      <c r="DG587" s="1100"/>
      <c r="DH587" s="1111"/>
      <c r="DI587" s="1112"/>
      <c r="DJ587" s="1112"/>
      <c r="DK587" s="1112"/>
      <c r="DL587" s="1112"/>
      <c r="DM587" s="1112"/>
      <c r="DN587" s="1112"/>
      <c r="DO587" s="1112"/>
      <c r="DP587" s="1112"/>
      <c r="DQ587" s="1112"/>
      <c r="DR587" s="1112"/>
      <c r="DS587" s="1112"/>
      <c r="DT587" s="1112"/>
      <c r="DU587" s="1112"/>
      <c r="DV587" s="1112"/>
      <c r="DW587" s="1112"/>
      <c r="DX587" s="1112"/>
      <c r="DY587" s="1112"/>
      <c r="DZ587" s="1113"/>
      <c r="EA587" s="1104"/>
      <c r="EB587" s="1105"/>
      <c r="EC587" s="1106"/>
      <c r="ED587" s="1106"/>
      <c r="EE587" s="1107"/>
      <c r="EF587" s="1105"/>
      <c r="EG587" s="1106"/>
      <c r="EH587" s="1106"/>
      <c r="EI587" s="1107"/>
      <c r="EJ587" s="1105"/>
      <c r="EK587" s="1106"/>
      <c r="EL587" s="1106"/>
      <c r="EM587" s="1107"/>
      <c r="EN587" s="1097" t="str">
        <f>IF(Portada!$A$1="www.fly-logics.com","D",0)</f>
        <v>D</v>
      </c>
      <c r="EO587" s="1098"/>
      <c r="EP587" s="1114"/>
      <c r="EQ587" s="1097" t="str">
        <f>IF(Portada!$A$1="www.fly-logics.com","N",0)</f>
        <v>N</v>
      </c>
      <c r="ER587" s="1098"/>
      <c r="ES587" s="1099"/>
      <c r="ET587" s="632"/>
      <c r="EU587" s="1186"/>
      <c r="EV587" s="1100"/>
      <c r="EW587" s="1100"/>
      <c r="EX587" s="1100"/>
      <c r="EY587" s="1100"/>
      <c r="EZ587" s="1100"/>
      <c r="FA587" s="1100"/>
      <c r="FB587" s="1100"/>
      <c r="FC587" s="1100"/>
      <c r="FD587" s="1100"/>
      <c r="FE587" s="1111"/>
      <c r="FF587" s="1112"/>
      <c r="FG587" s="1112"/>
      <c r="FH587" s="1112"/>
      <c r="FI587" s="1112"/>
      <c r="FJ587" s="1112"/>
      <c r="FK587" s="1112"/>
      <c r="FL587" s="1112"/>
      <c r="FM587" s="1112"/>
      <c r="FN587" s="1112"/>
      <c r="FO587" s="1112"/>
      <c r="FP587" s="1112"/>
      <c r="FQ587" s="1112"/>
      <c r="FR587" s="1112"/>
      <c r="FS587" s="1112"/>
      <c r="FT587" s="1112"/>
      <c r="FU587" s="1112"/>
      <c r="FV587" s="1112"/>
      <c r="FW587" s="1113"/>
      <c r="FX587" s="1104"/>
      <c r="FY587" s="1105"/>
      <c r="FZ587" s="1106"/>
      <c r="GA587" s="1106"/>
      <c r="GB587" s="1107"/>
      <c r="GC587" s="1105"/>
      <c r="GD587" s="1106"/>
      <c r="GE587" s="1106"/>
      <c r="GF587" s="1107"/>
      <c r="GG587" s="1105"/>
      <c r="GH587" s="1106"/>
      <c r="GI587" s="1106"/>
      <c r="GJ587" s="1107"/>
      <c r="GK587" s="1097" t="str">
        <f>IF(Portada!$A$1="www.fly-logics.com","D",0)</f>
        <v>D</v>
      </c>
      <c r="GL587" s="1098"/>
      <c r="GM587" s="1114"/>
      <c r="GN587" s="1097" t="str">
        <f>IF(Portada!$A$1="www.fly-logics.com","N",0)</f>
        <v>N</v>
      </c>
      <c r="GO587" s="1098"/>
      <c r="GP587" s="1099"/>
      <c r="GQ587" s="632"/>
      <c r="GR587" s="6"/>
    </row>
    <row r="588" spans="1:200" ht="6.75" customHeight="1" thickBot="1" x14ac:dyDescent="0.3">
      <c r="A588" s="244"/>
      <c r="B588" s="1115"/>
      <c r="C588" s="1116"/>
      <c r="D588" s="1116"/>
      <c r="E588" s="1116"/>
      <c r="F588" s="1116"/>
      <c r="G588" s="1116"/>
      <c r="H588" s="1116"/>
      <c r="I588" s="1116"/>
      <c r="J588" s="1116"/>
      <c r="K588" s="1116"/>
      <c r="L588" s="1116"/>
      <c r="M588" s="1116"/>
      <c r="N588" s="1116"/>
      <c r="O588" s="1116"/>
      <c r="P588" s="1116"/>
      <c r="Q588" s="1116"/>
      <c r="R588" s="1116"/>
      <c r="S588" s="1116"/>
      <c r="T588" s="1116"/>
      <c r="U588" s="1116"/>
      <c r="V588" s="1116"/>
      <c r="W588" s="1116"/>
      <c r="X588" s="1116"/>
      <c r="Y588" s="1116"/>
      <c r="Z588" s="1116"/>
      <c r="AA588" s="1117"/>
      <c r="AB588" s="1117"/>
      <c r="AC588" s="1117"/>
      <c r="AD588" s="1117"/>
      <c r="AE588" s="1118"/>
      <c r="AF588" s="1105"/>
      <c r="AG588" s="1119"/>
      <c r="AH588" s="1119"/>
      <c r="AI588" s="1107"/>
      <c r="AJ588" s="1105"/>
      <c r="AK588" s="1119"/>
      <c r="AL588" s="1119"/>
      <c r="AM588" s="1107"/>
      <c r="AN588" s="1105"/>
      <c r="AO588" s="1119"/>
      <c r="AP588" s="1119"/>
      <c r="AQ588" s="1107"/>
      <c r="AR588" s="1120"/>
      <c r="AS588" s="1121"/>
      <c r="AT588" s="1122"/>
      <c r="AU588" s="1120"/>
      <c r="AV588" s="1121"/>
      <c r="AW588" s="1123"/>
      <c r="AX588" s="632"/>
      <c r="AY588" s="1115"/>
      <c r="AZ588" s="1116"/>
      <c r="BA588" s="1116"/>
      <c r="BB588" s="1116"/>
      <c r="BC588" s="1116"/>
      <c r="BD588" s="1116"/>
      <c r="BE588" s="1116"/>
      <c r="BF588" s="1116"/>
      <c r="BG588" s="1116"/>
      <c r="BH588" s="1116"/>
      <c r="BI588" s="1116"/>
      <c r="BJ588" s="1116"/>
      <c r="BK588" s="1116"/>
      <c r="BL588" s="1116"/>
      <c r="BM588" s="1116"/>
      <c r="BN588" s="1116"/>
      <c r="BO588" s="1116"/>
      <c r="BP588" s="1116"/>
      <c r="BQ588" s="1116"/>
      <c r="BR588" s="1116"/>
      <c r="BS588" s="1116"/>
      <c r="BT588" s="1116"/>
      <c r="BU588" s="1116"/>
      <c r="BV588" s="1116"/>
      <c r="BW588" s="1116"/>
      <c r="BX588" s="1117"/>
      <c r="BY588" s="1117"/>
      <c r="BZ588" s="1117"/>
      <c r="CA588" s="1117"/>
      <c r="CB588" s="1118"/>
      <c r="CC588" s="1105"/>
      <c r="CD588" s="1119"/>
      <c r="CE588" s="1119"/>
      <c r="CF588" s="1107"/>
      <c r="CG588" s="1105"/>
      <c r="CH588" s="1119"/>
      <c r="CI588" s="1119"/>
      <c r="CJ588" s="1107"/>
      <c r="CK588" s="1105"/>
      <c r="CL588" s="1119"/>
      <c r="CM588" s="1119"/>
      <c r="CN588" s="1107"/>
      <c r="CO588" s="1120"/>
      <c r="CP588" s="1121"/>
      <c r="CQ588" s="1122"/>
      <c r="CR588" s="1120"/>
      <c r="CS588" s="1121"/>
      <c r="CT588" s="1123"/>
      <c r="CU588" s="632"/>
      <c r="CV588" s="276"/>
      <c r="CW588" s="244"/>
      <c r="CX588" s="1115"/>
      <c r="CY588" s="1116"/>
      <c r="CZ588" s="1116"/>
      <c r="DA588" s="1116"/>
      <c r="DB588" s="1116"/>
      <c r="DC588" s="1116"/>
      <c r="DD588" s="1116"/>
      <c r="DE588" s="1116"/>
      <c r="DF588" s="1116"/>
      <c r="DG588" s="1116"/>
      <c r="DH588" s="1116"/>
      <c r="DI588" s="1116"/>
      <c r="DJ588" s="1116"/>
      <c r="DK588" s="1116"/>
      <c r="DL588" s="1116"/>
      <c r="DM588" s="1116"/>
      <c r="DN588" s="1116"/>
      <c r="DO588" s="1116"/>
      <c r="DP588" s="1116"/>
      <c r="DQ588" s="1116"/>
      <c r="DR588" s="1116"/>
      <c r="DS588" s="1116"/>
      <c r="DT588" s="1116"/>
      <c r="DU588" s="1116"/>
      <c r="DV588" s="1116"/>
      <c r="DW588" s="1117"/>
      <c r="DX588" s="1117"/>
      <c r="DY588" s="1117"/>
      <c r="DZ588" s="1117"/>
      <c r="EA588" s="1118"/>
      <c r="EB588" s="1105"/>
      <c r="EC588" s="1119"/>
      <c r="ED588" s="1119"/>
      <c r="EE588" s="1107"/>
      <c r="EF588" s="1105"/>
      <c r="EG588" s="1119"/>
      <c r="EH588" s="1119"/>
      <c r="EI588" s="1107"/>
      <c r="EJ588" s="1105"/>
      <c r="EK588" s="1119"/>
      <c r="EL588" s="1119"/>
      <c r="EM588" s="1107"/>
      <c r="EN588" s="1120"/>
      <c r="EO588" s="1121"/>
      <c r="EP588" s="1122"/>
      <c r="EQ588" s="1120"/>
      <c r="ER588" s="1121"/>
      <c r="ES588" s="1123"/>
      <c r="ET588" s="632"/>
      <c r="EU588" s="1115"/>
      <c r="EV588" s="1116"/>
      <c r="EW588" s="1116"/>
      <c r="EX588" s="1116"/>
      <c r="EY588" s="1116"/>
      <c r="EZ588" s="1116"/>
      <c r="FA588" s="1116"/>
      <c r="FB588" s="1116"/>
      <c r="FC588" s="1116"/>
      <c r="FD588" s="1116"/>
      <c r="FE588" s="1116"/>
      <c r="FF588" s="1116"/>
      <c r="FG588" s="1116"/>
      <c r="FH588" s="1116"/>
      <c r="FI588" s="1116"/>
      <c r="FJ588" s="1116"/>
      <c r="FK588" s="1116"/>
      <c r="FL588" s="1116"/>
      <c r="FM588" s="1116"/>
      <c r="FN588" s="1116"/>
      <c r="FO588" s="1116"/>
      <c r="FP588" s="1116"/>
      <c r="FQ588" s="1116"/>
      <c r="FR588" s="1116"/>
      <c r="FS588" s="1116"/>
      <c r="FT588" s="1117"/>
      <c r="FU588" s="1117"/>
      <c r="FV588" s="1117"/>
      <c r="FW588" s="1117"/>
      <c r="FX588" s="1118"/>
      <c r="FY588" s="1105"/>
      <c r="FZ588" s="1119"/>
      <c r="GA588" s="1119"/>
      <c r="GB588" s="1107"/>
      <c r="GC588" s="1105"/>
      <c r="GD588" s="1119"/>
      <c r="GE588" s="1119"/>
      <c r="GF588" s="1107"/>
      <c r="GG588" s="1105"/>
      <c r="GH588" s="1119"/>
      <c r="GI588" s="1119"/>
      <c r="GJ588" s="1107"/>
      <c r="GK588" s="1120"/>
      <c r="GL588" s="1121"/>
      <c r="GM588" s="1122"/>
      <c r="GN588" s="1120"/>
      <c r="GO588" s="1121"/>
      <c r="GP588" s="1123"/>
      <c r="GQ588" s="632"/>
      <c r="GR588" s="6"/>
    </row>
    <row r="589" spans="1:200" ht="8.85" customHeight="1" x14ac:dyDescent="0.25">
      <c r="A589" s="244"/>
      <c r="B589" s="1124" t="str">
        <f>Bitácora!$AH$3</f>
        <v>TIPO</v>
      </c>
      <c r="C589" s="1125"/>
      <c r="D589" s="1125"/>
      <c r="E589" s="1125"/>
      <c r="F589" s="1101"/>
      <c r="G589" s="1126"/>
      <c r="H589" s="1126"/>
      <c r="I589" s="1126"/>
      <c r="J589" s="1127"/>
      <c r="K589" s="1128"/>
      <c r="L589" s="1101"/>
      <c r="M589" s="1126"/>
      <c r="N589" s="1126"/>
      <c r="O589" s="1126"/>
      <c r="P589" s="1126"/>
      <c r="Q589" s="1127"/>
      <c r="R589" s="1125" t="str">
        <f>IF(Portada!$A$1="www.fly-logics.com","AÑO",0)</f>
        <v>AÑO</v>
      </c>
      <c r="S589" s="1125"/>
      <c r="T589" s="1125"/>
      <c r="U589" s="1125"/>
      <c r="V589" s="1101"/>
      <c r="W589" s="1126"/>
      <c r="X589" s="1126"/>
      <c r="Y589" s="1127"/>
      <c r="Z589" s="1104"/>
      <c r="AA589" s="613" t="str">
        <f>IF(Portada!$A$1="www.fly-logics.com","ENE",0)</f>
        <v>ENE</v>
      </c>
      <c r="AB589" s="614"/>
      <c r="AC589" s="614"/>
      <c r="AD589" s="614"/>
      <c r="AE589" s="614"/>
      <c r="AF589" s="605" t="str">
        <f>IF(SUMIFS(Bitácora!$Y$5:$Y$1036129,Bitácora!$D$5:$D$1036129,F589,Bitácora!$AN$5:$AN$1036129,V589,Bitácora!$E$5:$E$1036129,L589,Bitácora!$AM$5:$AM$1036129,AA589)=0," ",SUMIFS(Bitácora!$Y$5:$Y$1036129,Bitácora!$D$5:$D$1036129,F589,Bitácora!$AN$5:$AN$1036129,V589,Bitácora!$E$5:$E$1036129,L589,Bitácora!$AM$5:$AM$1036129,AA589))</f>
        <v xml:space="preserve"> </v>
      </c>
      <c r="AG589" s="615"/>
      <c r="AH589" s="615"/>
      <c r="AI589" s="615"/>
      <c r="AJ589" s="605" t="str">
        <f>IF(SUMIFS(Bitácora!$Z$5:$Z$1036129,Bitácora!$D$5:$D$1036129,F589,Bitácora!$AN$5:$AN$1036129,V589,Bitácora!$E$5:$E$1036129,L589,Bitácora!$AM$5:$AM$1036129,AA589)=0," ",SUMIFS(Bitácora!$Z$5:$Z$1036129,Bitácora!$D$5:$D$1036129,F589,Bitácora!$AN$5:$AN$1036129,V589,Bitácora!$E$5:$E$1036129,L589,Bitácora!$AM$5:$AM$1036129,AA589))</f>
        <v xml:space="preserve"> </v>
      </c>
      <c r="AK589" s="615"/>
      <c r="AL589" s="615"/>
      <c r="AM589" s="615"/>
      <c r="AN589" s="605" t="str">
        <f>IF(SUMIFS(Bitácora!$AA$5:$AA$1036129,Bitácora!$D$5:$D$1036129,F589,Bitácora!$AN$5:$AN$1036129,V589,Bitácora!$E$5:$E$1036129,L589,Bitácora!$AM$5:$AM$1036129,AA589)=0," ",SUMIFS(Bitácora!$AA$5:$AA$1036129,Bitácora!$D$5:$D$1036129,F589,Bitácora!$AN$5:$AN$1036129,V589,Bitácora!$E$5:$E$1036129,L589,Bitácora!$AM$5:$AM$1036129,AA589))</f>
        <v xml:space="preserve"> </v>
      </c>
      <c r="AO589" s="615"/>
      <c r="AP589" s="615"/>
      <c r="AQ589" s="615"/>
      <c r="AR589" s="606" t="str">
        <f>IF(SUMIFS(Bitácora!$AE$5:$AE$1036129,Bitácora!$D$5:$D$1036129,F589,Bitácora!$AN$5:$AN$1036129,V589,Bitácora!$E$5:$E$1036129,L589,Bitácora!$AM$5:$AM$1036129,AA589)=0," ",SUMIFS(Bitácora!$AE$5:$AE$1036129,Bitácora!$D$5:$D$1036129,F589,Bitácora!$AN$5:$AN$1036129,V589,Bitácora!$E$5:$E$1036129,L589,Bitácora!$AM$5:$AM$1036129,AA589))</f>
        <v xml:space="preserve"> </v>
      </c>
      <c r="AS589" s="606"/>
      <c r="AT589" s="606"/>
      <c r="AU589" s="606" t="str">
        <f>IF(SUMIFS(Bitácora!$AF$5:$AF$1036129,Bitácora!$D$5:$D$1036129,F589,Bitácora!$AN$5:$AN$1036129,V589,Bitácora!$E$5:$E$1036129,L589,Bitácora!$AM$5:$AM$1036129,AA589)=0," ",SUMIFS(Bitácora!$AF$5:$AF$1036129,Bitácora!$D$5:$D$1036129,F589,Bitácora!$AN$5:$AN$1036129,V589,Bitácora!$E$5:$E$1036129,L589,Bitácora!$AM$5:$AM$1036129,AA589))</f>
        <v xml:space="preserve"> </v>
      </c>
      <c r="AV589" s="617"/>
      <c r="AW589" s="617"/>
      <c r="AX589" s="632"/>
      <c r="AY589" s="1124" t="str">
        <f>Bitácora!$AH$3</f>
        <v>TIPO</v>
      </c>
      <c r="AZ589" s="1125"/>
      <c r="BA589" s="1125"/>
      <c r="BB589" s="1125"/>
      <c r="BC589" s="1101"/>
      <c r="BD589" s="1126"/>
      <c r="BE589" s="1126"/>
      <c r="BF589" s="1126"/>
      <c r="BG589" s="1127"/>
      <c r="BH589" s="1128"/>
      <c r="BI589" s="1101"/>
      <c r="BJ589" s="1126"/>
      <c r="BK589" s="1126"/>
      <c r="BL589" s="1126"/>
      <c r="BM589" s="1126"/>
      <c r="BN589" s="1127"/>
      <c r="BO589" s="1125" t="str">
        <f>IF(Portada!$A$1="www.fly-logics.com","AÑO",0)</f>
        <v>AÑO</v>
      </c>
      <c r="BP589" s="1125"/>
      <c r="BQ589" s="1125"/>
      <c r="BR589" s="1125"/>
      <c r="BS589" s="1101"/>
      <c r="BT589" s="1126"/>
      <c r="BU589" s="1126"/>
      <c r="BV589" s="1127"/>
      <c r="BW589" s="1104"/>
      <c r="BX589" s="613" t="str">
        <f>IF(Portada!$A$1="www.fly-logics.com","ENE",0)</f>
        <v>ENE</v>
      </c>
      <c r="BY589" s="614"/>
      <c r="BZ589" s="614"/>
      <c r="CA589" s="614"/>
      <c r="CB589" s="614"/>
      <c r="CC589" s="605" t="str">
        <f>IF(SUMIFS(Bitácora!$Y$5:$Y$1036129,Bitácora!$D$5:$D$1036129,BC589,Bitácora!$AN$5:$AN$1036129,BS589,Bitácora!$E$5:$E$1036129,BI589,Bitácora!$AM$5:$AM$1036129,BX589)=0," ",SUMIFS(Bitácora!$Y$5:$Y$1036129,Bitácora!$D$5:$D$1036129,BC589,Bitácora!$AN$5:$AN$1036129,BS589,Bitácora!$E$5:$E$1036129,BI589,Bitácora!$AM$5:$AM$1036129,BX589))</f>
        <v xml:space="preserve"> </v>
      </c>
      <c r="CD589" s="615"/>
      <c r="CE589" s="615"/>
      <c r="CF589" s="615"/>
      <c r="CG589" s="605" t="str">
        <f>IF(SUMIFS(Bitácora!$Z$5:$Z$1036129,Bitácora!$D$5:$D$1036129,BC589,Bitácora!$AN$5:$AN$1036129,BS589,Bitácora!$E$5:$E$1036129,BI589,Bitácora!$AM$5:$AM$1036129,BX589)=0," ",SUMIFS(Bitácora!$Z$5:$Z$1036129,Bitácora!$D$5:$D$1036129,BC589,Bitácora!$AN$5:$AN$1036129,BS589,Bitácora!$E$5:$E$1036129,BI589,Bitácora!$AM$5:$AM$1036129,BX589))</f>
        <v xml:space="preserve"> </v>
      </c>
      <c r="CH589" s="615"/>
      <c r="CI589" s="615"/>
      <c r="CJ589" s="615"/>
      <c r="CK589" s="605" t="str">
        <f>IF(SUMIFS(Bitácora!$AA$5:$AA$1036129,Bitácora!$D$5:$D$1036129,BC589,Bitácora!$AN$5:$AN$1036129,BS589,Bitácora!$E$5:$E$1036129,BI589,Bitácora!$AM$5:$AM$1036129,BX589)=0," ",SUMIFS(Bitácora!$AA$5:$AA$1036129,Bitácora!$D$5:$D$1036129,BC589,Bitácora!$AN$5:$AN$1036129,BS589,Bitácora!$E$5:$E$1036129,BI589,Bitácora!$AM$5:$AM$1036129,BX589))</f>
        <v xml:space="preserve"> </v>
      </c>
      <c r="CL589" s="615"/>
      <c r="CM589" s="615"/>
      <c r="CN589" s="615"/>
      <c r="CO589" s="606" t="str">
        <f>IF(SUMIFS(Bitácora!$AE$5:$AE$1036129,Bitácora!$D$5:$D$1036129,BC589,Bitácora!$AN$5:$AN$1036129,BS589,Bitácora!$E$5:$E$1036129,BI589,Bitácora!$AM$5:$AM$1036129,BX589)=0," ",SUMIFS(Bitácora!$AE$5:$AE$1036129,Bitácora!$D$5:$D$1036129,BC589,Bitácora!$AN$5:$AN$1036129,BS589,Bitácora!$E$5:$E$1036129,BI589,Bitácora!$AM$5:$AM$1036129,BX589))</f>
        <v xml:space="preserve"> </v>
      </c>
      <c r="CP589" s="606"/>
      <c r="CQ589" s="606"/>
      <c r="CR589" s="606" t="str">
        <f>IF(SUMIFS(Bitácora!$AF$5:$AF$1036129,Bitácora!$D$5:$D$1036129,BC589,Bitácora!$AN$5:$AN$1036129,BS589,Bitácora!$E$5:$E$1036129,BI589,Bitácora!$AM$5:$AM$1036129,BX589)=0," ",SUMIFS(Bitácora!$AF$5:$AF$1036129,Bitácora!$D$5:$D$1036129,BC589,Bitácora!$AN$5:$AN$1036129,BS589,Bitácora!$E$5:$E$1036129,BI589,Bitácora!$AM$5:$AM$1036129,BX589))</f>
        <v xml:space="preserve"> </v>
      </c>
      <c r="CS589" s="617"/>
      <c r="CT589" s="617"/>
      <c r="CU589" s="632"/>
      <c r="CV589" s="276"/>
      <c r="CW589" s="244"/>
      <c r="CX589" s="1124" t="str">
        <f>Bitácora!$AH$3</f>
        <v>TIPO</v>
      </c>
      <c r="CY589" s="1125"/>
      <c r="CZ589" s="1125"/>
      <c r="DA589" s="1125"/>
      <c r="DB589" s="1101"/>
      <c r="DC589" s="1126"/>
      <c r="DD589" s="1126"/>
      <c r="DE589" s="1126"/>
      <c r="DF589" s="1127"/>
      <c r="DG589" s="1128"/>
      <c r="DH589" s="1101"/>
      <c r="DI589" s="1126"/>
      <c r="DJ589" s="1126"/>
      <c r="DK589" s="1126"/>
      <c r="DL589" s="1126"/>
      <c r="DM589" s="1127"/>
      <c r="DN589" s="1125" t="str">
        <f>IF(Portada!$A$1="www.fly-logics.com","AÑO",0)</f>
        <v>AÑO</v>
      </c>
      <c r="DO589" s="1125"/>
      <c r="DP589" s="1125"/>
      <c r="DQ589" s="1125"/>
      <c r="DR589" s="1101"/>
      <c r="DS589" s="1126"/>
      <c r="DT589" s="1126"/>
      <c r="DU589" s="1127"/>
      <c r="DV589" s="1104"/>
      <c r="DW589" s="613" t="str">
        <f>IF(Portada!$A$1="www.fly-logics.com","ENE",0)</f>
        <v>ENE</v>
      </c>
      <c r="DX589" s="614"/>
      <c r="DY589" s="614"/>
      <c r="DZ589" s="614"/>
      <c r="EA589" s="614"/>
      <c r="EB589" s="605" t="str">
        <f>IF(SUMIFS(Bitácora!$Y$5:$Y$1036129,Bitácora!$D$5:$D$1036129,DB589,Bitácora!$AN$5:$AN$1036129,DR589,Bitácora!$E$5:$E$1036129,DH589,Bitácora!$AM$5:$AM$1036129,DW589)=0," ",SUMIFS(Bitácora!$Y$5:$Y$1036129,Bitácora!$D$5:$D$1036129,DB589,Bitácora!$AN$5:$AN$1036129,DR589,Bitácora!$E$5:$E$1036129,DH589,Bitácora!$AM$5:$AM$1036129,DW589))</f>
        <v xml:space="preserve"> </v>
      </c>
      <c r="EC589" s="615"/>
      <c r="ED589" s="615"/>
      <c r="EE589" s="615"/>
      <c r="EF589" s="605" t="str">
        <f>IF(SUMIFS(Bitácora!$Z$5:$Z$1036129,Bitácora!$D$5:$D$1036129,DB589,Bitácora!$AN$5:$AN$1036129,DR589,Bitácora!$E$5:$E$1036129,DH589,Bitácora!$AM$5:$AM$1036129,DW589)=0," ",SUMIFS(Bitácora!$Z$5:$Z$1036129,Bitácora!$D$5:$D$1036129,DB589,Bitácora!$AN$5:$AN$1036129,DR589,Bitácora!$E$5:$E$1036129,DH589,Bitácora!$AM$5:$AM$1036129,DW589))</f>
        <v xml:space="preserve"> </v>
      </c>
      <c r="EG589" s="615"/>
      <c r="EH589" s="615"/>
      <c r="EI589" s="615"/>
      <c r="EJ589" s="605" t="str">
        <f>IF(SUMIFS(Bitácora!$AA$5:$AA$1036129,Bitácora!$D$5:$D$1036129,DB589,Bitácora!$AN$5:$AN$1036129,DR589,Bitácora!$E$5:$E$1036129,DH589,Bitácora!$AM$5:$AM$1036129,DW589)=0," ",SUMIFS(Bitácora!$AA$5:$AA$1036129,Bitácora!$D$5:$D$1036129,DB589,Bitácora!$AN$5:$AN$1036129,DR589,Bitácora!$E$5:$E$1036129,DH589,Bitácora!$AM$5:$AM$1036129,DW589))</f>
        <v xml:space="preserve"> </v>
      </c>
      <c r="EK589" s="615"/>
      <c r="EL589" s="615"/>
      <c r="EM589" s="615"/>
      <c r="EN589" s="606" t="str">
        <f>IF(SUMIFS(Bitácora!$AE$5:$AE$1036129,Bitácora!$D$5:$D$1036129,DB589,Bitácora!$AN$5:$AN$1036129,DR589,Bitácora!$E$5:$E$1036129,DH589,Bitácora!$AM$5:$AM$1036129,DW589)=0," ",SUMIFS(Bitácora!$AE$5:$AE$1036129,Bitácora!$D$5:$D$1036129,DB589,Bitácora!$AN$5:$AN$1036129,DR589,Bitácora!$E$5:$E$1036129,DH589,Bitácora!$AM$5:$AM$1036129,DW589))</f>
        <v xml:space="preserve"> </v>
      </c>
      <c r="EO589" s="606"/>
      <c r="EP589" s="606"/>
      <c r="EQ589" s="606" t="str">
        <f>IF(SUMIFS(Bitácora!$AF$5:$AF$1036129,Bitácora!$D$5:$D$1036129,DB589,Bitácora!$AN$5:$AN$1036129,DR589,Bitácora!$E$5:$E$1036129,DH589,Bitácora!$AM$5:$AM$1036129,DW589)=0," ",SUMIFS(Bitácora!$AF$5:$AF$1036129,Bitácora!$D$5:$D$1036129,DB589,Bitácora!$AN$5:$AN$1036129,DR589,Bitácora!$E$5:$E$1036129,DH589,Bitácora!$AM$5:$AM$1036129,DW589))</f>
        <v xml:space="preserve"> </v>
      </c>
      <c r="ER589" s="617"/>
      <c r="ES589" s="617"/>
      <c r="ET589" s="632"/>
      <c r="EU589" s="1124" t="str">
        <f>Bitácora!$AH$3</f>
        <v>TIPO</v>
      </c>
      <c r="EV589" s="1125"/>
      <c r="EW589" s="1125"/>
      <c r="EX589" s="1125"/>
      <c r="EY589" s="1101"/>
      <c r="EZ589" s="1126"/>
      <c r="FA589" s="1126"/>
      <c r="FB589" s="1126"/>
      <c r="FC589" s="1127"/>
      <c r="FD589" s="1128"/>
      <c r="FE589" s="1101"/>
      <c r="FF589" s="1126"/>
      <c r="FG589" s="1126"/>
      <c r="FH589" s="1126"/>
      <c r="FI589" s="1126"/>
      <c r="FJ589" s="1127"/>
      <c r="FK589" s="1125" t="str">
        <f>IF(Portada!$A$1="www.fly-logics.com","AÑO",0)</f>
        <v>AÑO</v>
      </c>
      <c r="FL589" s="1125"/>
      <c r="FM589" s="1125"/>
      <c r="FN589" s="1125"/>
      <c r="FO589" s="1101"/>
      <c r="FP589" s="1126"/>
      <c r="FQ589" s="1126"/>
      <c r="FR589" s="1127"/>
      <c r="FS589" s="1104"/>
      <c r="FT589" s="613" t="str">
        <f>IF(Portada!$A$1="www.fly-logics.com","ENE",0)</f>
        <v>ENE</v>
      </c>
      <c r="FU589" s="614"/>
      <c r="FV589" s="614"/>
      <c r="FW589" s="614"/>
      <c r="FX589" s="614"/>
      <c r="FY589" s="605" t="str">
        <f>IF(SUMIFS(Bitácora!$Y$5:$Y$1036129,Bitácora!$D$5:$D$1036129,EY589,Bitácora!$AN$5:$AN$1036129,FO589,Bitácora!$E$5:$E$1036129,FE589,Bitácora!$AM$5:$AM$1036129,FT589)=0," ",SUMIFS(Bitácora!$Y$5:$Y$1036129,Bitácora!$D$5:$D$1036129,EY589,Bitácora!$AN$5:$AN$1036129,FO589,Bitácora!$E$5:$E$1036129,FE589,Bitácora!$AM$5:$AM$1036129,FT589))</f>
        <v xml:space="preserve"> </v>
      </c>
      <c r="FZ589" s="615"/>
      <c r="GA589" s="615"/>
      <c r="GB589" s="615"/>
      <c r="GC589" s="605" t="str">
        <f>IF(SUMIFS(Bitácora!$Z$5:$Z$1036129,Bitácora!$D$5:$D$1036129,EY589,Bitácora!$AN$5:$AN$1036129,FO589,Bitácora!$E$5:$E$1036129,FE589,Bitácora!$AM$5:$AM$1036129,FT589)=0," ",SUMIFS(Bitácora!$Z$5:$Z$1036129,Bitácora!$D$5:$D$1036129,EY589,Bitácora!$AN$5:$AN$1036129,FO589,Bitácora!$E$5:$E$1036129,FE589,Bitácora!$AM$5:$AM$1036129,FT589))</f>
        <v xml:space="preserve"> </v>
      </c>
      <c r="GD589" s="615"/>
      <c r="GE589" s="615"/>
      <c r="GF589" s="615"/>
      <c r="GG589" s="605" t="str">
        <f>IF(SUMIFS(Bitácora!$AA$5:$AA$1036129,Bitácora!$D$5:$D$1036129,EY589,Bitácora!$AN$5:$AN$1036129,FO589,Bitácora!$E$5:$E$1036129,FE589,Bitácora!$AM$5:$AM$1036129,FT589)=0," ",SUMIFS(Bitácora!$AA$5:$AA$1036129,Bitácora!$D$5:$D$1036129,EY589,Bitácora!$AN$5:$AN$1036129,FO589,Bitácora!$E$5:$E$1036129,FE589,Bitácora!$AM$5:$AM$1036129,FT589))</f>
        <v xml:space="preserve"> </v>
      </c>
      <c r="GH589" s="615"/>
      <c r="GI589" s="615"/>
      <c r="GJ589" s="615"/>
      <c r="GK589" s="606" t="str">
        <f>IF(SUMIFS(Bitácora!$AE$5:$AE$1036129,Bitácora!$D$5:$D$1036129,EY589,Bitácora!$AN$5:$AN$1036129,FO589,Bitácora!$E$5:$E$1036129,FE589,Bitácora!$AM$5:$AM$1036129,FT589)=0," ",SUMIFS(Bitácora!$AE$5:$AE$1036129,Bitácora!$D$5:$D$1036129,EY589,Bitácora!$AN$5:$AN$1036129,FO589,Bitácora!$E$5:$E$1036129,FE589,Bitácora!$AM$5:$AM$1036129,FT589))</f>
        <v xml:space="preserve"> </v>
      </c>
      <c r="GL589" s="606"/>
      <c r="GM589" s="606"/>
      <c r="GN589" s="606" t="str">
        <f>IF(SUMIFS(Bitácora!$AF$5:$AF$1036129,Bitácora!$D$5:$D$1036129,EY589,Bitácora!$AN$5:$AN$1036129,FO589,Bitácora!$E$5:$E$1036129,FE589,Bitácora!$AM$5:$AM$1036129,FT589)=0," ",SUMIFS(Bitácora!$AF$5:$AF$1036129,Bitácora!$D$5:$D$1036129,EY589,Bitácora!$AN$5:$AN$1036129,FO589,Bitácora!$E$5:$E$1036129,FE589,Bitácora!$AM$5:$AM$1036129,FT589))</f>
        <v xml:space="preserve"> </v>
      </c>
      <c r="GO589" s="617"/>
      <c r="GP589" s="617"/>
      <c r="GQ589" s="632"/>
      <c r="GR589" s="6"/>
    </row>
    <row r="590" spans="1:200" ht="8.85" customHeight="1" thickBot="1" x14ac:dyDescent="0.3">
      <c r="A590" s="244"/>
      <c r="B590" s="1124"/>
      <c r="C590" s="1125"/>
      <c r="D590" s="1125"/>
      <c r="E590" s="1125"/>
      <c r="F590" s="1129"/>
      <c r="G590" s="1130"/>
      <c r="H590" s="1130"/>
      <c r="I590" s="1130"/>
      <c r="J590" s="1131"/>
      <c r="K590" s="1128"/>
      <c r="L590" s="1129"/>
      <c r="M590" s="1130"/>
      <c r="N590" s="1130"/>
      <c r="O590" s="1130"/>
      <c r="P590" s="1130"/>
      <c r="Q590" s="1131"/>
      <c r="R590" s="1125"/>
      <c r="S590" s="1125"/>
      <c r="T590" s="1125"/>
      <c r="U590" s="1125"/>
      <c r="V590" s="1129"/>
      <c r="W590" s="1130"/>
      <c r="X590" s="1130"/>
      <c r="Y590" s="1131"/>
      <c r="Z590" s="1104"/>
      <c r="AA590" s="614"/>
      <c r="AB590" s="614"/>
      <c r="AC590" s="614"/>
      <c r="AD590" s="614"/>
      <c r="AE590" s="614"/>
      <c r="AF590" s="615"/>
      <c r="AG590" s="616"/>
      <c r="AH590" s="616"/>
      <c r="AI590" s="615"/>
      <c r="AJ590" s="615"/>
      <c r="AK590" s="616"/>
      <c r="AL590" s="616"/>
      <c r="AM590" s="615"/>
      <c r="AN590" s="615"/>
      <c r="AO590" s="616"/>
      <c r="AP590" s="616"/>
      <c r="AQ590" s="615"/>
      <c r="AR590" s="606"/>
      <c r="AS590" s="606"/>
      <c r="AT590" s="606"/>
      <c r="AU590" s="617"/>
      <c r="AV590" s="618"/>
      <c r="AW590" s="617"/>
      <c r="AX590" s="632"/>
      <c r="AY590" s="1124"/>
      <c r="AZ590" s="1125"/>
      <c r="BA590" s="1125"/>
      <c r="BB590" s="1125"/>
      <c r="BC590" s="1129"/>
      <c r="BD590" s="1130"/>
      <c r="BE590" s="1130"/>
      <c r="BF590" s="1130"/>
      <c r="BG590" s="1131"/>
      <c r="BH590" s="1128"/>
      <c r="BI590" s="1129"/>
      <c r="BJ590" s="1130"/>
      <c r="BK590" s="1130"/>
      <c r="BL590" s="1130"/>
      <c r="BM590" s="1130"/>
      <c r="BN590" s="1131"/>
      <c r="BO590" s="1125"/>
      <c r="BP590" s="1125"/>
      <c r="BQ590" s="1125"/>
      <c r="BR590" s="1125"/>
      <c r="BS590" s="1129"/>
      <c r="BT590" s="1130"/>
      <c r="BU590" s="1130"/>
      <c r="BV590" s="1131"/>
      <c r="BW590" s="1104"/>
      <c r="BX590" s="614"/>
      <c r="BY590" s="614"/>
      <c r="BZ590" s="614"/>
      <c r="CA590" s="614"/>
      <c r="CB590" s="614"/>
      <c r="CC590" s="615"/>
      <c r="CD590" s="616"/>
      <c r="CE590" s="616"/>
      <c r="CF590" s="615"/>
      <c r="CG590" s="615"/>
      <c r="CH590" s="616"/>
      <c r="CI590" s="616"/>
      <c r="CJ590" s="615"/>
      <c r="CK590" s="615"/>
      <c r="CL590" s="616"/>
      <c r="CM590" s="616"/>
      <c r="CN590" s="615"/>
      <c r="CO590" s="606"/>
      <c r="CP590" s="606"/>
      <c r="CQ590" s="606"/>
      <c r="CR590" s="617"/>
      <c r="CS590" s="618"/>
      <c r="CT590" s="617"/>
      <c r="CU590" s="632"/>
      <c r="CV590" s="276"/>
      <c r="CW590" s="244"/>
      <c r="CX590" s="1124"/>
      <c r="CY590" s="1125"/>
      <c r="CZ590" s="1125"/>
      <c r="DA590" s="1125"/>
      <c r="DB590" s="1129"/>
      <c r="DC590" s="1130"/>
      <c r="DD590" s="1130"/>
      <c r="DE590" s="1130"/>
      <c r="DF590" s="1131"/>
      <c r="DG590" s="1128"/>
      <c r="DH590" s="1129"/>
      <c r="DI590" s="1130"/>
      <c r="DJ590" s="1130"/>
      <c r="DK590" s="1130"/>
      <c r="DL590" s="1130"/>
      <c r="DM590" s="1131"/>
      <c r="DN590" s="1125"/>
      <c r="DO590" s="1125"/>
      <c r="DP590" s="1125"/>
      <c r="DQ590" s="1125"/>
      <c r="DR590" s="1129"/>
      <c r="DS590" s="1130"/>
      <c r="DT590" s="1130"/>
      <c r="DU590" s="1131"/>
      <c r="DV590" s="1104"/>
      <c r="DW590" s="614"/>
      <c r="DX590" s="614"/>
      <c r="DY590" s="614"/>
      <c r="DZ590" s="614"/>
      <c r="EA590" s="614"/>
      <c r="EB590" s="615"/>
      <c r="EC590" s="616"/>
      <c r="ED590" s="616"/>
      <c r="EE590" s="615"/>
      <c r="EF590" s="615"/>
      <c r="EG590" s="616"/>
      <c r="EH590" s="616"/>
      <c r="EI590" s="615"/>
      <c r="EJ590" s="615"/>
      <c r="EK590" s="616"/>
      <c r="EL590" s="616"/>
      <c r="EM590" s="615"/>
      <c r="EN590" s="606"/>
      <c r="EO590" s="606"/>
      <c r="EP590" s="606"/>
      <c r="EQ590" s="617"/>
      <c r="ER590" s="618"/>
      <c r="ES590" s="617"/>
      <c r="ET590" s="632"/>
      <c r="EU590" s="1124"/>
      <c r="EV590" s="1125"/>
      <c r="EW590" s="1125"/>
      <c r="EX590" s="1125"/>
      <c r="EY590" s="1129"/>
      <c r="EZ590" s="1130"/>
      <c r="FA590" s="1130"/>
      <c r="FB590" s="1130"/>
      <c r="FC590" s="1131"/>
      <c r="FD590" s="1128"/>
      <c r="FE590" s="1129"/>
      <c r="FF590" s="1130"/>
      <c r="FG590" s="1130"/>
      <c r="FH590" s="1130"/>
      <c r="FI590" s="1130"/>
      <c r="FJ590" s="1131"/>
      <c r="FK590" s="1125"/>
      <c r="FL590" s="1125"/>
      <c r="FM590" s="1125"/>
      <c r="FN590" s="1125"/>
      <c r="FO590" s="1129"/>
      <c r="FP590" s="1130"/>
      <c r="FQ590" s="1130"/>
      <c r="FR590" s="1131"/>
      <c r="FS590" s="1104"/>
      <c r="FT590" s="614"/>
      <c r="FU590" s="614"/>
      <c r="FV590" s="614"/>
      <c r="FW590" s="614"/>
      <c r="FX590" s="614"/>
      <c r="FY590" s="615"/>
      <c r="FZ590" s="616"/>
      <c r="GA590" s="616"/>
      <c r="GB590" s="615"/>
      <c r="GC590" s="615"/>
      <c r="GD590" s="616"/>
      <c r="GE590" s="616"/>
      <c r="GF590" s="615"/>
      <c r="GG590" s="615"/>
      <c r="GH590" s="616"/>
      <c r="GI590" s="616"/>
      <c r="GJ590" s="615"/>
      <c r="GK590" s="606"/>
      <c r="GL590" s="606"/>
      <c r="GM590" s="606"/>
      <c r="GN590" s="617"/>
      <c r="GO590" s="618"/>
      <c r="GP590" s="617"/>
      <c r="GQ590" s="632"/>
      <c r="GR590" s="6"/>
    </row>
    <row r="591" spans="1:200" ht="6.75" customHeight="1" x14ac:dyDescent="0.25">
      <c r="A591" s="244"/>
      <c r="B591" s="1115"/>
      <c r="C591" s="1116"/>
      <c r="D591" s="1116"/>
      <c r="E591" s="1116"/>
      <c r="F591" s="1116"/>
      <c r="G591" s="1116"/>
      <c r="H591" s="1116"/>
      <c r="I591" s="1116"/>
      <c r="J591" s="1116"/>
      <c r="K591" s="1116"/>
      <c r="L591" s="1116"/>
      <c r="M591" s="1116"/>
      <c r="N591" s="1116"/>
      <c r="O591" s="1116"/>
      <c r="P591" s="1116"/>
      <c r="Q591" s="1116"/>
      <c r="R591" s="1116"/>
      <c r="S591" s="1116"/>
      <c r="T591" s="1116"/>
      <c r="U591" s="1116"/>
      <c r="V591" s="1116"/>
      <c r="W591" s="1116"/>
      <c r="X591" s="1116"/>
      <c r="Y591" s="1116"/>
      <c r="Z591" s="1116"/>
      <c r="AA591" s="614"/>
      <c r="AB591" s="614"/>
      <c r="AC591" s="614"/>
      <c r="AD591" s="614"/>
      <c r="AE591" s="614"/>
      <c r="AF591" s="615"/>
      <c r="AG591" s="615"/>
      <c r="AH591" s="615"/>
      <c r="AI591" s="615"/>
      <c r="AJ591" s="615"/>
      <c r="AK591" s="615"/>
      <c r="AL591" s="615"/>
      <c r="AM591" s="615"/>
      <c r="AN591" s="615"/>
      <c r="AO591" s="615"/>
      <c r="AP591" s="615"/>
      <c r="AQ591" s="615"/>
      <c r="AR591" s="606"/>
      <c r="AS591" s="606"/>
      <c r="AT591" s="606"/>
      <c r="AU591" s="617"/>
      <c r="AV591" s="617"/>
      <c r="AW591" s="617"/>
      <c r="AX591" s="632"/>
      <c r="AY591" s="1115"/>
      <c r="AZ591" s="1116"/>
      <c r="BA591" s="1116"/>
      <c r="BB591" s="1116"/>
      <c r="BC591" s="1116"/>
      <c r="BD591" s="1116"/>
      <c r="BE591" s="1116"/>
      <c r="BF591" s="1116"/>
      <c r="BG591" s="1116"/>
      <c r="BH591" s="1116"/>
      <c r="BI591" s="1116"/>
      <c r="BJ591" s="1116"/>
      <c r="BK591" s="1116"/>
      <c r="BL591" s="1116"/>
      <c r="BM591" s="1116"/>
      <c r="BN591" s="1116"/>
      <c r="BO591" s="1116"/>
      <c r="BP591" s="1116"/>
      <c r="BQ591" s="1116"/>
      <c r="BR591" s="1116"/>
      <c r="BS591" s="1116"/>
      <c r="BT591" s="1116"/>
      <c r="BU591" s="1116"/>
      <c r="BV591" s="1116"/>
      <c r="BW591" s="1116"/>
      <c r="BX591" s="614"/>
      <c r="BY591" s="614"/>
      <c r="BZ591" s="614"/>
      <c r="CA591" s="614"/>
      <c r="CB591" s="614"/>
      <c r="CC591" s="615"/>
      <c r="CD591" s="615"/>
      <c r="CE591" s="615"/>
      <c r="CF591" s="615"/>
      <c r="CG591" s="615"/>
      <c r="CH591" s="615"/>
      <c r="CI591" s="615"/>
      <c r="CJ591" s="615"/>
      <c r="CK591" s="615"/>
      <c r="CL591" s="615"/>
      <c r="CM591" s="615"/>
      <c r="CN591" s="615"/>
      <c r="CO591" s="606"/>
      <c r="CP591" s="606"/>
      <c r="CQ591" s="606"/>
      <c r="CR591" s="617"/>
      <c r="CS591" s="617"/>
      <c r="CT591" s="617"/>
      <c r="CU591" s="632"/>
      <c r="CV591" s="276"/>
      <c r="CW591" s="244"/>
      <c r="CX591" s="1115"/>
      <c r="CY591" s="1116"/>
      <c r="CZ591" s="1116"/>
      <c r="DA591" s="1116"/>
      <c r="DB591" s="1116"/>
      <c r="DC591" s="1116"/>
      <c r="DD591" s="1116"/>
      <c r="DE591" s="1116"/>
      <c r="DF591" s="1116"/>
      <c r="DG591" s="1116"/>
      <c r="DH591" s="1116"/>
      <c r="DI591" s="1116"/>
      <c r="DJ591" s="1116"/>
      <c r="DK591" s="1116"/>
      <c r="DL591" s="1116"/>
      <c r="DM591" s="1116"/>
      <c r="DN591" s="1116"/>
      <c r="DO591" s="1116"/>
      <c r="DP591" s="1116"/>
      <c r="DQ591" s="1116"/>
      <c r="DR591" s="1116"/>
      <c r="DS591" s="1116"/>
      <c r="DT591" s="1116"/>
      <c r="DU591" s="1116"/>
      <c r="DV591" s="1116"/>
      <c r="DW591" s="614"/>
      <c r="DX591" s="614"/>
      <c r="DY591" s="614"/>
      <c r="DZ591" s="614"/>
      <c r="EA591" s="614"/>
      <c r="EB591" s="615"/>
      <c r="EC591" s="615"/>
      <c r="ED591" s="615"/>
      <c r="EE591" s="615"/>
      <c r="EF591" s="615"/>
      <c r="EG591" s="615"/>
      <c r="EH591" s="615"/>
      <c r="EI591" s="615"/>
      <c r="EJ591" s="615"/>
      <c r="EK591" s="615"/>
      <c r="EL591" s="615"/>
      <c r="EM591" s="615"/>
      <c r="EN591" s="606"/>
      <c r="EO591" s="606"/>
      <c r="EP591" s="606"/>
      <c r="EQ591" s="617"/>
      <c r="ER591" s="617"/>
      <c r="ES591" s="617"/>
      <c r="ET591" s="632"/>
      <c r="EU591" s="1115"/>
      <c r="EV591" s="1116"/>
      <c r="EW591" s="1116"/>
      <c r="EX591" s="1116"/>
      <c r="EY591" s="1116"/>
      <c r="EZ591" s="1116"/>
      <c r="FA591" s="1116"/>
      <c r="FB591" s="1116"/>
      <c r="FC591" s="1116"/>
      <c r="FD591" s="1116"/>
      <c r="FE591" s="1116"/>
      <c r="FF591" s="1116"/>
      <c r="FG591" s="1116"/>
      <c r="FH591" s="1116"/>
      <c r="FI591" s="1116"/>
      <c r="FJ591" s="1116"/>
      <c r="FK591" s="1116"/>
      <c r="FL591" s="1116"/>
      <c r="FM591" s="1116"/>
      <c r="FN591" s="1116"/>
      <c r="FO591" s="1116"/>
      <c r="FP591" s="1116"/>
      <c r="FQ591" s="1116"/>
      <c r="FR591" s="1116"/>
      <c r="FS591" s="1116"/>
      <c r="FT591" s="614"/>
      <c r="FU591" s="614"/>
      <c r="FV591" s="614"/>
      <c r="FW591" s="614"/>
      <c r="FX591" s="614"/>
      <c r="FY591" s="615"/>
      <c r="FZ591" s="615"/>
      <c r="GA591" s="615"/>
      <c r="GB591" s="615"/>
      <c r="GC591" s="615"/>
      <c r="GD591" s="615"/>
      <c r="GE591" s="615"/>
      <c r="GF591" s="615"/>
      <c r="GG591" s="615"/>
      <c r="GH591" s="615"/>
      <c r="GI591" s="615"/>
      <c r="GJ591" s="615"/>
      <c r="GK591" s="606"/>
      <c r="GL591" s="606"/>
      <c r="GM591" s="606"/>
      <c r="GN591" s="617"/>
      <c r="GO591" s="617"/>
      <c r="GP591" s="617"/>
      <c r="GQ591" s="632"/>
      <c r="GR591" s="6"/>
    </row>
    <row r="592" spans="1:200" ht="6" customHeight="1" x14ac:dyDescent="0.25">
      <c r="A592" s="244"/>
      <c r="B592" s="655"/>
      <c r="C592" s="657"/>
      <c r="D592" s="657"/>
      <c r="E592" s="657"/>
      <c r="F592" s="657"/>
      <c r="G592" s="657"/>
      <c r="H592" s="657"/>
      <c r="I592" s="657"/>
      <c r="J592" s="657"/>
      <c r="K592" s="657"/>
      <c r="L592" s="657"/>
      <c r="M592" s="657"/>
      <c r="N592" s="657"/>
      <c r="O592" s="657"/>
      <c r="P592" s="657"/>
      <c r="Q592" s="657"/>
      <c r="R592" s="657"/>
      <c r="S592" s="657"/>
      <c r="T592" s="657"/>
      <c r="U592" s="657"/>
      <c r="V592" s="657"/>
      <c r="W592" s="657"/>
      <c r="X592" s="657"/>
      <c r="Y592" s="657"/>
      <c r="Z592" s="657"/>
      <c r="AA592" s="613" t="str">
        <f>IF(Portada!$A$1="www.fly-logics.com","FEB",0)</f>
        <v>FEB</v>
      </c>
      <c r="AB592" s="614"/>
      <c r="AC592" s="614"/>
      <c r="AD592" s="614"/>
      <c r="AE592" s="614"/>
      <c r="AF592" s="605" t="str">
        <f>IF(SUMIFS(Bitácora!$Y$5:$Y$1036129,Bitácora!$D$5:$D$1036129,F589,Bitácora!$AN$5:$AN$1036129,V589,Bitácora!$E$5:$E$1036129,L589,Bitácora!$AM$5:$AM$1036129,AA592)=0," ",SUMIFS(Bitácora!$Y$5:$Y$1036129,Bitácora!$D$5:$D$1036129,F589,Bitácora!$AN$5:$AN$1036129,V589,Bitácora!$E$5:$E$1036129,L589,Bitácora!$AM$5:$AM$1036129,AA592))</f>
        <v xml:space="preserve"> </v>
      </c>
      <c r="AG592" s="615"/>
      <c r="AH592" s="615"/>
      <c r="AI592" s="615"/>
      <c r="AJ592" s="605" t="str">
        <f>IF(SUMIFS(Bitácora!$Z$5:$Z$1036129,Bitácora!$D$5:$D$1036129,F589,Bitácora!$AN$5:$AN$1036129,V589,Bitácora!$E$5:$E$1036129,L589,Bitácora!$AM$5:$AM$1036129,AA592)=0," ",SUMIFS(Bitácora!$Z$5:$Z$1036129,Bitácora!$D$5:$D$1036129,F589,Bitácora!$AN$5:$AN$1036129,V589,Bitácora!$E$5:$E$1036129,L589,Bitácora!$AM$5:$AM$1036129,AA592))</f>
        <v xml:space="preserve"> </v>
      </c>
      <c r="AK592" s="615"/>
      <c r="AL592" s="615"/>
      <c r="AM592" s="615"/>
      <c r="AN592" s="605" t="str">
        <f>IF(SUMIFS(Bitácora!$AA$5:$AA$1036129,Bitácora!$D$5:$D$1036129,F589,Bitácora!$AN$5:$AN$1036129,V589,Bitácora!$E$5:$E$1036129,L589,Bitácora!$AM$5:$AM$1036129,AA592)=0," ",SUMIFS(Bitácora!$AA$5:$AA$1036129,Bitácora!$D$5:$D$1036129,F589,Bitácora!$AN$5:$AN$1036129,V589,Bitácora!$E$5:$E$1036129,L589,Bitácora!$AM$5:$AM$1036129,AA592))</f>
        <v xml:space="preserve"> </v>
      </c>
      <c r="AO592" s="615"/>
      <c r="AP592" s="615"/>
      <c r="AQ592" s="615"/>
      <c r="AR592" s="606" t="str">
        <f>IF(SUMIFS(Bitácora!$AE$5:$AE$1036129,Bitácora!$D$5:$D$1036129,F589,Bitácora!$AN$5:$AN$1036129,V589,Bitácora!$E$5:$E$1036129,L589,Bitácora!$AM$5:$AM$1036129,AA592)=0," ",SUMIFS(Bitácora!$AE$5:$AE$1036129,Bitácora!$D$5:$D$1036129,F589,Bitácora!$AN$5:$AN$1036129,V589,Bitácora!$E$5:$E$1036129,L589,Bitácora!$AM$5:$AM$1036129,AA592))</f>
        <v xml:space="preserve"> </v>
      </c>
      <c r="AS592" s="606"/>
      <c r="AT592" s="606"/>
      <c r="AU592" s="606" t="str">
        <f>IF(SUMIFS(Bitácora!$AF$5:$AF$1036129,Bitácora!$D$5:$D$1036129,F589,Bitácora!$AN$5:$AN$1036129,V589,Bitácora!$E$5:$E$1036129,L589,Bitácora!$AM$5:$AM$1036129,AA592)=0," ",SUMIFS(Bitácora!$AF$5:$AF$1036129,Bitácora!$D$5:$D$1036129,F589,Bitácora!$AN$5:$AN$1036129,V589,Bitácora!$E$5:$E$1036129,L589,Bitácora!$AM$5:$AM$1036129,AA592))</f>
        <v xml:space="preserve"> </v>
      </c>
      <c r="AV592" s="617"/>
      <c r="AW592" s="617"/>
      <c r="AX592" s="632"/>
      <c r="AY592" s="655"/>
      <c r="AZ592" s="657"/>
      <c r="BA592" s="657"/>
      <c r="BB592" s="657"/>
      <c r="BC592" s="657"/>
      <c r="BD592" s="657"/>
      <c r="BE592" s="657"/>
      <c r="BF592" s="657"/>
      <c r="BG592" s="657"/>
      <c r="BH592" s="657"/>
      <c r="BI592" s="657"/>
      <c r="BJ592" s="657"/>
      <c r="BK592" s="657"/>
      <c r="BL592" s="657"/>
      <c r="BM592" s="657"/>
      <c r="BN592" s="657"/>
      <c r="BO592" s="657"/>
      <c r="BP592" s="657"/>
      <c r="BQ592" s="657"/>
      <c r="BR592" s="657"/>
      <c r="BS592" s="657"/>
      <c r="BT592" s="657"/>
      <c r="BU592" s="657"/>
      <c r="BV592" s="657"/>
      <c r="BW592" s="657"/>
      <c r="BX592" s="613" t="str">
        <f>IF(Portada!$A$1="www.fly-logics.com","FEB",0)</f>
        <v>FEB</v>
      </c>
      <c r="BY592" s="614"/>
      <c r="BZ592" s="614"/>
      <c r="CA592" s="614"/>
      <c r="CB592" s="614"/>
      <c r="CC592" s="605" t="str">
        <f>IF(SUMIFS(Bitácora!$Y$5:$Y$1036129,Bitácora!$D$5:$D$1036129,BC589,Bitácora!$AN$5:$AN$1036129,BS589,Bitácora!$E$5:$E$1036129,BI589,Bitácora!$AM$5:$AM$1036129,BX592)=0," ",SUMIFS(Bitácora!$Y$5:$Y$1036129,Bitácora!$D$5:$D$1036129,BC589,Bitácora!$AN$5:$AN$1036129,BS589,Bitácora!$E$5:$E$1036129,BI589,Bitácora!$AM$5:$AM$1036129,BX592))</f>
        <v xml:space="preserve"> </v>
      </c>
      <c r="CD592" s="615"/>
      <c r="CE592" s="615"/>
      <c r="CF592" s="615"/>
      <c r="CG592" s="605" t="str">
        <f>IF(SUMIFS(Bitácora!$Z$5:$Z$1036129,Bitácora!$D$5:$D$1036129,BC589,Bitácora!$AN$5:$AN$1036129,BS589,Bitácora!$E$5:$E$1036129,BI589,Bitácora!$AM$5:$AM$1036129,BX592)=0," ",SUMIFS(Bitácora!$Z$5:$Z$1036129,Bitácora!$D$5:$D$1036129,BC589,Bitácora!$AN$5:$AN$1036129,BS589,Bitácora!$E$5:$E$1036129,BI589,Bitácora!$AM$5:$AM$1036129,BX592))</f>
        <v xml:space="preserve"> </v>
      </c>
      <c r="CH592" s="615"/>
      <c r="CI592" s="615"/>
      <c r="CJ592" s="615"/>
      <c r="CK592" s="605" t="str">
        <f>IF(SUMIFS(Bitácora!$AA$5:$AA$1036129,Bitácora!$D$5:$D$1036129,BC589,Bitácora!$AN$5:$AN$1036129,BS589,Bitácora!$E$5:$E$1036129,BI589,Bitácora!$AM$5:$AM$1036129,BX592)=0," ",SUMIFS(Bitácora!$AA$5:$AA$1036129,Bitácora!$D$5:$D$1036129,BC589,Bitácora!$AN$5:$AN$1036129,BS589,Bitácora!$E$5:$E$1036129,BI589,Bitácora!$AM$5:$AM$1036129,BX592))</f>
        <v xml:space="preserve"> </v>
      </c>
      <c r="CL592" s="615"/>
      <c r="CM592" s="615"/>
      <c r="CN592" s="615"/>
      <c r="CO592" s="606" t="str">
        <f>IF(SUMIFS(Bitácora!$AE$5:$AE$1036129,Bitácora!$D$5:$D$1036129,BC589,Bitácora!$AN$5:$AN$1036129,BS589,Bitácora!$E$5:$E$1036129,BI589,Bitácora!$AM$5:$AM$1036129,BX592)=0," ",SUMIFS(Bitácora!$AE$5:$AE$1036129,Bitácora!$D$5:$D$1036129,BC589,Bitácora!$AN$5:$AN$1036129,BS589,Bitácora!$E$5:$E$1036129,BI589,Bitácora!$AM$5:$AM$1036129,BX592))</f>
        <v xml:space="preserve"> </v>
      </c>
      <c r="CP592" s="606"/>
      <c r="CQ592" s="606"/>
      <c r="CR592" s="606" t="str">
        <f>IF(SUMIFS(Bitácora!$AF$5:$AF$1036129,Bitácora!$D$5:$D$1036129,BC589,Bitácora!$AN$5:$AN$1036129,BS589,Bitácora!$E$5:$E$1036129,BI589,Bitácora!$AM$5:$AM$1036129,BX592)=0," ",SUMIFS(Bitácora!$AF$5:$AF$1036129,Bitácora!$D$5:$D$1036129,BC589,Bitácora!$AN$5:$AN$1036129,BS589,Bitácora!$E$5:$E$1036129,BI589,Bitácora!$AM$5:$AM$1036129,BX592))</f>
        <v xml:space="preserve"> </v>
      </c>
      <c r="CS592" s="617"/>
      <c r="CT592" s="617"/>
      <c r="CU592" s="632"/>
      <c r="CV592" s="276"/>
      <c r="CW592" s="244"/>
      <c r="CX592" s="655"/>
      <c r="CY592" s="657"/>
      <c r="CZ592" s="657"/>
      <c r="DA592" s="657"/>
      <c r="DB592" s="657"/>
      <c r="DC592" s="657"/>
      <c r="DD592" s="657"/>
      <c r="DE592" s="657"/>
      <c r="DF592" s="657"/>
      <c r="DG592" s="657"/>
      <c r="DH592" s="657"/>
      <c r="DI592" s="657"/>
      <c r="DJ592" s="657"/>
      <c r="DK592" s="657"/>
      <c r="DL592" s="657"/>
      <c r="DM592" s="657"/>
      <c r="DN592" s="657"/>
      <c r="DO592" s="657"/>
      <c r="DP592" s="657"/>
      <c r="DQ592" s="657"/>
      <c r="DR592" s="657"/>
      <c r="DS592" s="657"/>
      <c r="DT592" s="657"/>
      <c r="DU592" s="657"/>
      <c r="DV592" s="657"/>
      <c r="DW592" s="613" t="str">
        <f>IF(Portada!$A$1="www.fly-logics.com","FEB",0)</f>
        <v>FEB</v>
      </c>
      <c r="DX592" s="614"/>
      <c r="DY592" s="614"/>
      <c r="DZ592" s="614"/>
      <c r="EA592" s="614"/>
      <c r="EB592" s="605" t="str">
        <f>IF(SUMIFS(Bitácora!$Y$5:$Y$1036129,Bitácora!$D$5:$D$1036129,DB589,Bitácora!$AN$5:$AN$1036129,DR589,Bitácora!$E$5:$E$1036129,DH589,Bitácora!$AM$5:$AM$1036129,DW592)=0," ",SUMIFS(Bitácora!$Y$5:$Y$1036129,Bitácora!$D$5:$D$1036129,DB589,Bitácora!$AN$5:$AN$1036129,DR589,Bitácora!$E$5:$E$1036129,DH589,Bitácora!$AM$5:$AM$1036129,DW592))</f>
        <v xml:space="preserve"> </v>
      </c>
      <c r="EC592" s="615"/>
      <c r="ED592" s="615"/>
      <c r="EE592" s="615"/>
      <c r="EF592" s="605" t="str">
        <f>IF(SUMIFS(Bitácora!$Z$5:$Z$1036129,Bitácora!$D$5:$D$1036129,DB589,Bitácora!$AN$5:$AN$1036129,DR589,Bitácora!$E$5:$E$1036129,DH589,Bitácora!$AM$5:$AM$1036129,DW592)=0," ",SUMIFS(Bitácora!$Z$5:$Z$1036129,Bitácora!$D$5:$D$1036129,DB589,Bitácora!$AN$5:$AN$1036129,DR589,Bitácora!$E$5:$E$1036129,DH589,Bitácora!$AM$5:$AM$1036129,DW592))</f>
        <v xml:space="preserve"> </v>
      </c>
      <c r="EG592" s="615"/>
      <c r="EH592" s="615"/>
      <c r="EI592" s="615"/>
      <c r="EJ592" s="605" t="str">
        <f>IF(SUMIFS(Bitácora!$AA$5:$AA$1036129,Bitácora!$D$5:$D$1036129,DB589,Bitácora!$AN$5:$AN$1036129,DR589,Bitácora!$E$5:$E$1036129,DH589,Bitácora!$AM$5:$AM$1036129,DW592)=0," ",SUMIFS(Bitácora!$AA$5:$AA$1036129,Bitácora!$D$5:$D$1036129,DB589,Bitácora!$AN$5:$AN$1036129,DR589,Bitácora!$E$5:$E$1036129,DH589,Bitácora!$AM$5:$AM$1036129,DW592))</f>
        <v xml:space="preserve"> </v>
      </c>
      <c r="EK592" s="615"/>
      <c r="EL592" s="615"/>
      <c r="EM592" s="615"/>
      <c r="EN592" s="606" t="str">
        <f>IF(SUMIFS(Bitácora!$AE$5:$AE$1036129,Bitácora!$D$5:$D$1036129,DB589,Bitácora!$AN$5:$AN$1036129,DR589,Bitácora!$E$5:$E$1036129,DH589,Bitácora!$AM$5:$AM$1036129,DW592)=0," ",SUMIFS(Bitácora!$AE$5:$AE$1036129,Bitácora!$D$5:$D$1036129,DB589,Bitácora!$AN$5:$AN$1036129,DR589,Bitácora!$E$5:$E$1036129,DH589,Bitácora!$AM$5:$AM$1036129,DW592))</f>
        <v xml:space="preserve"> </v>
      </c>
      <c r="EO592" s="606"/>
      <c r="EP592" s="606"/>
      <c r="EQ592" s="606" t="str">
        <f>IF(SUMIFS(Bitácora!$AF$5:$AF$1036129,Bitácora!$D$5:$D$1036129,DB589,Bitácora!$AN$5:$AN$1036129,DR589,Bitácora!$E$5:$E$1036129,DH589,Bitácora!$AM$5:$AM$1036129,DW592)=0," ",SUMIFS(Bitácora!$AF$5:$AF$1036129,Bitácora!$D$5:$D$1036129,DB589,Bitácora!$AN$5:$AN$1036129,DR589,Bitácora!$E$5:$E$1036129,DH589,Bitácora!$AM$5:$AM$1036129,DW592))</f>
        <v xml:space="preserve"> </v>
      </c>
      <c r="ER592" s="617"/>
      <c r="ES592" s="617"/>
      <c r="ET592" s="632"/>
      <c r="EU592" s="655"/>
      <c r="EV592" s="657"/>
      <c r="EW592" s="657"/>
      <c r="EX592" s="657"/>
      <c r="EY592" s="657"/>
      <c r="EZ592" s="657"/>
      <c r="FA592" s="657"/>
      <c r="FB592" s="657"/>
      <c r="FC592" s="657"/>
      <c r="FD592" s="657"/>
      <c r="FE592" s="657"/>
      <c r="FF592" s="657"/>
      <c r="FG592" s="657"/>
      <c r="FH592" s="657"/>
      <c r="FI592" s="657"/>
      <c r="FJ592" s="657"/>
      <c r="FK592" s="657"/>
      <c r="FL592" s="657"/>
      <c r="FM592" s="657"/>
      <c r="FN592" s="657"/>
      <c r="FO592" s="657"/>
      <c r="FP592" s="657"/>
      <c r="FQ592" s="657"/>
      <c r="FR592" s="657"/>
      <c r="FS592" s="657"/>
      <c r="FT592" s="613" t="str">
        <f>IF(Portada!$A$1="www.fly-logics.com","FEB",0)</f>
        <v>FEB</v>
      </c>
      <c r="FU592" s="614"/>
      <c r="FV592" s="614"/>
      <c r="FW592" s="614"/>
      <c r="FX592" s="614"/>
      <c r="FY592" s="605" t="str">
        <f>IF(SUMIFS(Bitácora!$Y$5:$Y$1036129,Bitácora!$D$5:$D$1036129,EY589,Bitácora!$AN$5:$AN$1036129,FO589,Bitácora!$E$5:$E$1036129,FE589,Bitácora!$AM$5:$AM$1036129,FT592)=0," ",SUMIFS(Bitácora!$Y$5:$Y$1036129,Bitácora!$D$5:$D$1036129,EY589,Bitácora!$AN$5:$AN$1036129,FO589,Bitácora!$E$5:$E$1036129,FE589,Bitácora!$AM$5:$AM$1036129,FT592))</f>
        <v xml:space="preserve"> </v>
      </c>
      <c r="FZ592" s="615"/>
      <c r="GA592" s="615"/>
      <c r="GB592" s="615"/>
      <c r="GC592" s="605" t="str">
        <f>IF(SUMIFS(Bitácora!$Z$5:$Z$1036129,Bitácora!$D$5:$D$1036129,EY589,Bitácora!$AN$5:$AN$1036129,FO589,Bitácora!$E$5:$E$1036129,FE589,Bitácora!$AM$5:$AM$1036129,FT592)=0," ",SUMIFS(Bitácora!$Z$5:$Z$1036129,Bitácora!$D$5:$D$1036129,EY589,Bitácora!$AN$5:$AN$1036129,FO589,Bitácora!$E$5:$E$1036129,FE589,Bitácora!$AM$5:$AM$1036129,FT592))</f>
        <v xml:space="preserve"> </v>
      </c>
      <c r="GD592" s="615"/>
      <c r="GE592" s="615"/>
      <c r="GF592" s="615"/>
      <c r="GG592" s="605" t="str">
        <f>IF(SUMIFS(Bitácora!$AA$5:$AA$1036129,Bitácora!$D$5:$D$1036129,EY589,Bitácora!$AN$5:$AN$1036129,FO589,Bitácora!$E$5:$E$1036129,FE589,Bitácora!$AM$5:$AM$1036129,FT592)=0," ",SUMIFS(Bitácora!$AA$5:$AA$1036129,Bitácora!$D$5:$D$1036129,EY589,Bitácora!$AN$5:$AN$1036129,FO589,Bitácora!$E$5:$E$1036129,FE589,Bitácora!$AM$5:$AM$1036129,FT592))</f>
        <v xml:space="preserve"> </v>
      </c>
      <c r="GH592" s="615"/>
      <c r="GI592" s="615"/>
      <c r="GJ592" s="615"/>
      <c r="GK592" s="606" t="str">
        <f>IF(SUMIFS(Bitácora!$AE$5:$AE$1036129,Bitácora!$D$5:$D$1036129,EY589,Bitácora!$AN$5:$AN$1036129,FO589,Bitácora!$E$5:$E$1036129,FE589,Bitácora!$AM$5:$AM$1036129,FT592)=0," ",SUMIFS(Bitácora!$AE$5:$AE$1036129,Bitácora!$D$5:$D$1036129,EY589,Bitácora!$AN$5:$AN$1036129,FO589,Bitácora!$E$5:$E$1036129,FE589,Bitácora!$AM$5:$AM$1036129,FT592))</f>
        <v xml:space="preserve"> </v>
      </c>
      <c r="GL592" s="606"/>
      <c r="GM592" s="606"/>
      <c r="GN592" s="606" t="str">
        <f>IF(SUMIFS(Bitácora!$AF$5:$AF$1036129,Bitácora!$D$5:$D$1036129,EY589,Bitácora!$AN$5:$AN$1036129,FO589,Bitácora!$E$5:$E$1036129,FE589,Bitácora!$AM$5:$AM$1036129,FT592)=0," ",SUMIFS(Bitácora!$AF$5:$AF$1036129,Bitácora!$D$5:$D$1036129,EY589,Bitácora!$AN$5:$AN$1036129,FO589,Bitácora!$E$5:$E$1036129,FE589,Bitácora!$AM$5:$AM$1036129,FT592))</f>
        <v xml:space="preserve"> </v>
      </c>
      <c r="GO592" s="617"/>
      <c r="GP592" s="617"/>
      <c r="GQ592" s="632"/>
      <c r="GR592" s="6"/>
    </row>
    <row r="593" spans="1:200" ht="10.5" customHeight="1" x14ac:dyDescent="0.25">
      <c r="A593" s="244"/>
      <c r="B593" s="630"/>
      <c r="C593" s="648" t="str">
        <f>IF(Portada!$A$1="www.fly-logics.com","TIEMPO DE VUELO",0)</f>
        <v>TIEMPO DE VUELO</v>
      </c>
      <c r="D593" s="648"/>
      <c r="E593" s="648"/>
      <c r="F593" s="648"/>
      <c r="G593" s="648"/>
      <c r="H593" s="648"/>
      <c r="I593" s="648"/>
      <c r="J593" s="648"/>
      <c r="K593" s="648"/>
      <c r="L593" s="648"/>
      <c r="M593" s="648"/>
      <c r="N593" s="625"/>
      <c r="O593" s="648" t="str">
        <f>IF(Portada!$A$1="www.fly-logics.com","TIEMPO MEDIO",0)</f>
        <v>TIEMPO MEDIO</v>
      </c>
      <c r="P593" s="648"/>
      <c r="Q593" s="648"/>
      <c r="R593" s="648"/>
      <c r="S593" s="648"/>
      <c r="T593" s="648"/>
      <c r="U593" s="648"/>
      <c r="V593" s="648"/>
      <c r="W593" s="648"/>
      <c r="X593" s="648"/>
      <c r="Y593" s="648"/>
      <c r="Z593" s="15"/>
      <c r="AA593" s="614"/>
      <c r="AB593" s="614"/>
      <c r="AC593" s="614"/>
      <c r="AD593" s="614"/>
      <c r="AE593" s="614"/>
      <c r="AF593" s="615"/>
      <c r="AG593" s="616"/>
      <c r="AH593" s="616"/>
      <c r="AI593" s="615"/>
      <c r="AJ593" s="615"/>
      <c r="AK593" s="616"/>
      <c r="AL593" s="616"/>
      <c r="AM593" s="615"/>
      <c r="AN593" s="615"/>
      <c r="AO593" s="616"/>
      <c r="AP593" s="616"/>
      <c r="AQ593" s="615"/>
      <c r="AR593" s="606"/>
      <c r="AS593" s="606"/>
      <c r="AT593" s="606"/>
      <c r="AU593" s="617"/>
      <c r="AV593" s="618"/>
      <c r="AW593" s="617"/>
      <c r="AX593" s="632"/>
      <c r="AY593" s="630"/>
      <c r="AZ593" s="648" t="str">
        <f>IF(Portada!$A$1="www.fly-logics.com","TIEMPO DE VUELO",0)</f>
        <v>TIEMPO DE VUELO</v>
      </c>
      <c r="BA593" s="648"/>
      <c r="BB593" s="648"/>
      <c r="BC593" s="648"/>
      <c r="BD593" s="648"/>
      <c r="BE593" s="648"/>
      <c r="BF593" s="648"/>
      <c r="BG593" s="648"/>
      <c r="BH593" s="648"/>
      <c r="BI593" s="648"/>
      <c r="BJ593" s="648"/>
      <c r="BK593" s="625"/>
      <c r="BL593" s="648" t="str">
        <f>IF(Portada!$A$1="www.fly-logics.com","TIEMPO MEDIO",0)</f>
        <v>TIEMPO MEDIO</v>
      </c>
      <c r="BM593" s="648"/>
      <c r="BN593" s="648"/>
      <c r="BO593" s="648"/>
      <c r="BP593" s="648"/>
      <c r="BQ593" s="648"/>
      <c r="BR593" s="648"/>
      <c r="BS593" s="648"/>
      <c r="BT593" s="648"/>
      <c r="BU593" s="648"/>
      <c r="BV593" s="648"/>
      <c r="BW593" s="15"/>
      <c r="BX593" s="614"/>
      <c r="BY593" s="614"/>
      <c r="BZ593" s="614"/>
      <c r="CA593" s="614"/>
      <c r="CB593" s="614"/>
      <c r="CC593" s="615"/>
      <c r="CD593" s="616"/>
      <c r="CE593" s="616"/>
      <c r="CF593" s="615"/>
      <c r="CG593" s="615"/>
      <c r="CH593" s="616"/>
      <c r="CI593" s="616"/>
      <c r="CJ593" s="615"/>
      <c r="CK593" s="615"/>
      <c r="CL593" s="616"/>
      <c r="CM593" s="616"/>
      <c r="CN593" s="615"/>
      <c r="CO593" s="606"/>
      <c r="CP593" s="606"/>
      <c r="CQ593" s="606"/>
      <c r="CR593" s="617"/>
      <c r="CS593" s="618"/>
      <c r="CT593" s="617"/>
      <c r="CU593" s="632"/>
      <c r="CV593" s="276"/>
      <c r="CW593" s="244"/>
      <c r="CX593" s="630"/>
      <c r="CY593" s="648" t="str">
        <f>IF(Portada!$A$1="www.fly-logics.com","TIEMPO DE VUELO",0)</f>
        <v>TIEMPO DE VUELO</v>
      </c>
      <c r="CZ593" s="648"/>
      <c r="DA593" s="648"/>
      <c r="DB593" s="648"/>
      <c r="DC593" s="648"/>
      <c r="DD593" s="648"/>
      <c r="DE593" s="648"/>
      <c r="DF593" s="648"/>
      <c r="DG593" s="648"/>
      <c r="DH593" s="648"/>
      <c r="DI593" s="648"/>
      <c r="DJ593" s="625"/>
      <c r="DK593" s="648" t="str">
        <f>IF(Portada!$A$1="www.fly-logics.com","TIEMPO MEDIO",0)</f>
        <v>TIEMPO MEDIO</v>
      </c>
      <c r="DL593" s="648"/>
      <c r="DM593" s="648"/>
      <c r="DN593" s="648"/>
      <c r="DO593" s="648"/>
      <c r="DP593" s="648"/>
      <c r="DQ593" s="648"/>
      <c r="DR593" s="648"/>
      <c r="DS593" s="648"/>
      <c r="DT593" s="648"/>
      <c r="DU593" s="648"/>
      <c r="DV593" s="15"/>
      <c r="DW593" s="614"/>
      <c r="DX593" s="614"/>
      <c r="DY593" s="614"/>
      <c r="DZ593" s="614"/>
      <c r="EA593" s="614"/>
      <c r="EB593" s="615"/>
      <c r="EC593" s="616"/>
      <c r="ED593" s="616"/>
      <c r="EE593" s="615"/>
      <c r="EF593" s="615"/>
      <c r="EG593" s="616"/>
      <c r="EH593" s="616"/>
      <c r="EI593" s="615"/>
      <c r="EJ593" s="615"/>
      <c r="EK593" s="616"/>
      <c r="EL593" s="616"/>
      <c r="EM593" s="615"/>
      <c r="EN593" s="606"/>
      <c r="EO593" s="606"/>
      <c r="EP593" s="606"/>
      <c r="EQ593" s="617"/>
      <c r="ER593" s="618"/>
      <c r="ES593" s="617"/>
      <c r="ET593" s="632"/>
      <c r="EU593" s="630"/>
      <c r="EV593" s="648" t="str">
        <f>IF(Portada!$A$1="www.fly-logics.com","TIEMPO DE VUELO",0)</f>
        <v>TIEMPO DE VUELO</v>
      </c>
      <c r="EW593" s="648"/>
      <c r="EX593" s="648"/>
      <c r="EY593" s="648"/>
      <c r="EZ593" s="648"/>
      <c r="FA593" s="648"/>
      <c r="FB593" s="648"/>
      <c r="FC593" s="648"/>
      <c r="FD593" s="648"/>
      <c r="FE593" s="648"/>
      <c r="FF593" s="648"/>
      <c r="FG593" s="625"/>
      <c r="FH593" s="648" t="str">
        <f>IF(Portada!$A$1="www.fly-logics.com","TIEMPO MEDIO",0)</f>
        <v>TIEMPO MEDIO</v>
      </c>
      <c r="FI593" s="648"/>
      <c r="FJ593" s="648"/>
      <c r="FK593" s="648"/>
      <c r="FL593" s="648"/>
      <c r="FM593" s="648"/>
      <c r="FN593" s="648"/>
      <c r="FO593" s="648"/>
      <c r="FP593" s="648"/>
      <c r="FQ593" s="648"/>
      <c r="FR593" s="648"/>
      <c r="FS593" s="15"/>
      <c r="FT593" s="614"/>
      <c r="FU593" s="614"/>
      <c r="FV593" s="614"/>
      <c r="FW593" s="614"/>
      <c r="FX593" s="614"/>
      <c r="FY593" s="615"/>
      <c r="FZ593" s="616"/>
      <c r="GA593" s="616"/>
      <c r="GB593" s="615"/>
      <c r="GC593" s="615"/>
      <c r="GD593" s="616"/>
      <c r="GE593" s="616"/>
      <c r="GF593" s="615"/>
      <c r="GG593" s="615"/>
      <c r="GH593" s="616"/>
      <c r="GI593" s="616"/>
      <c r="GJ593" s="615"/>
      <c r="GK593" s="606"/>
      <c r="GL593" s="606"/>
      <c r="GM593" s="606"/>
      <c r="GN593" s="617"/>
      <c r="GO593" s="618"/>
      <c r="GP593" s="617"/>
      <c r="GQ593" s="632"/>
      <c r="GR593" s="6"/>
    </row>
    <row r="594" spans="1:200" ht="8.85" customHeight="1" x14ac:dyDescent="0.25">
      <c r="A594" s="244"/>
      <c r="B594" s="630"/>
      <c r="C594" s="649"/>
      <c r="D594" s="649"/>
      <c r="E594" s="649"/>
      <c r="F594" s="649"/>
      <c r="G594" s="649"/>
      <c r="H594" s="649"/>
      <c r="I594" s="649"/>
      <c r="J594" s="649"/>
      <c r="K594" s="649"/>
      <c r="L594" s="649"/>
      <c r="M594" s="649"/>
      <c r="N594" s="625"/>
      <c r="O594" s="649"/>
      <c r="P594" s="649"/>
      <c r="Q594" s="649"/>
      <c r="R594" s="649"/>
      <c r="S594" s="649"/>
      <c r="T594" s="649"/>
      <c r="U594" s="649"/>
      <c r="V594" s="649"/>
      <c r="W594" s="649"/>
      <c r="X594" s="649"/>
      <c r="Y594" s="649"/>
      <c r="Z594" s="15"/>
      <c r="AA594" s="614"/>
      <c r="AB594" s="614"/>
      <c r="AC594" s="614"/>
      <c r="AD594" s="614"/>
      <c r="AE594" s="614"/>
      <c r="AF594" s="615"/>
      <c r="AG594" s="615"/>
      <c r="AH594" s="615"/>
      <c r="AI594" s="615"/>
      <c r="AJ594" s="615"/>
      <c r="AK594" s="615"/>
      <c r="AL594" s="615"/>
      <c r="AM594" s="615"/>
      <c r="AN594" s="615"/>
      <c r="AO594" s="615"/>
      <c r="AP594" s="615"/>
      <c r="AQ594" s="615"/>
      <c r="AR594" s="606"/>
      <c r="AS594" s="606"/>
      <c r="AT594" s="606"/>
      <c r="AU594" s="617"/>
      <c r="AV594" s="617"/>
      <c r="AW594" s="617"/>
      <c r="AX594" s="632"/>
      <c r="AY594" s="630"/>
      <c r="AZ594" s="649"/>
      <c r="BA594" s="649"/>
      <c r="BB594" s="649"/>
      <c r="BC594" s="649"/>
      <c r="BD594" s="649"/>
      <c r="BE594" s="649"/>
      <c r="BF594" s="649"/>
      <c r="BG594" s="649"/>
      <c r="BH594" s="649"/>
      <c r="BI594" s="649"/>
      <c r="BJ594" s="649"/>
      <c r="BK594" s="625"/>
      <c r="BL594" s="649"/>
      <c r="BM594" s="649"/>
      <c r="BN594" s="649"/>
      <c r="BO594" s="649"/>
      <c r="BP594" s="649"/>
      <c r="BQ594" s="649"/>
      <c r="BR594" s="649"/>
      <c r="BS594" s="649"/>
      <c r="BT594" s="649"/>
      <c r="BU594" s="649"/>
      <c r="BV594" s="649"/>
      <c r="BW594" s="15"/>
      <c r="BX594" s="614"/>
      <c r="BY594" s="614"/>
      <c r="BZ594" s="614"/>
      <c r="CA594" s="614"/>
      <c r="CB594" s="614"/>
      <c r="CC594" s="615"/>
      <c r="CD594" s="615"/>
      <c r="CE594" s="615"/>
      <c r="CF594" s="615"/>
      <c r="CG594" s="615"/>
      <c r="CH594" s="615"/>
      <c r="CI594" s="615"/>
      <c r="CJ594" s="615"/>
      <c r="CK594" s="615"/>
      <c r="CL594" s="615"/>
      <c r="CM594" s="615"/>
      <c r="CN594" s="615"/>
      <c r="CO594" s="606"/>
      <c r="CP594" s="606"/>
      <c r="CQ594" s="606"/>
      <c r="CR594" s="617"/>
      <c r="CS594" s="617"/>
      <c r="CT594" s="617"/>
      <c r="CU594" s="632"/>
      <c r="CV594" s="276"/>
      <c r="CW594" s="244"/>
      <c r="CX594" s="630"/>
      <c r="CY594" s="649"/>
      <c r="CZ594" s="649"/>
      <c r="DA594" s="649"/>
      <c r="DB594" s="649"/>
      <c r="DC594" s="649"/>
      <c r="DD594" s="649"/>
      <c r="DE594" s="649"/>
      <c r="DF594" s="649"/>
      <c r="DG594" s="649"/>
      <c r="DH594" s="649"/>
      <c r="DI594" s="649"/>
      <c r="DJ594" s="625"/>
      <c r="DK594" s="649"/>
      <c r="DL594" s="649"/>
      <c r="DM594" s="649"/>
      <c r="DN594" s="649"/>
      <c r="DO594" s="649"/>
      <c r="DP594" s="649"/>
      <c r="DQ594" s="649"/>
      <c r="DR594" s="649"/>
      <c r="DS594" s="649"/>
      <c r="DT594" s="649"/>
      <c r="DU594" s="649"/>
      <c r="DV594" s="15"/>
      <c r="DW594" s="614"/>
      <c r="DX594" s="614"/>
      <c r="DY594" s="614"/>
      <c r="DZ594" s="614"/>
      <c r="EA594" s="614"/>
      <c r="EB594" s="615"/>
      <c r="EC594" s="615"/>
      <c r="ED594" s="615"/>
      <c r="EE594" s="615"/>
      <c r="EF594" s="615"/>
      <c r="EG594" s="615"/>
      <c r="EH594" s="615"/>
      <c r="EI594" s="615"/>
      <c r="EJ594" s="615"/>
      <c r="EK594" s="615"/>
      <c r="EL594" s="615"/>
      <c r="EM594" s="615"/>
      <c r="EN594" s="606"/>
      <c r="EO594" s="606"/>
      <c r="EP594" s="606"/>
      <c r="EQ594" s="617"/>
      <c r="ER594" s="617"/>
      <c r="ES594" s="617"/>
      <c r="ET594" s="632"/>
      <c r="EU594" s="630"/>
      <c r="EV594" s="649"/>
      <c r="EW594" s="649"/>
      <c r="EX594" s="649"/>
      <c r="EY594" s="649"/>
      <c r="EZ594" s="649"/>
      <c r="FA594" s="649"/>
      <c r="FB594" s="649"/>
      <c r="FC594" s="649"/>
      <c r="FD594" s="649"/>
      <c r="FE594" s="649"/>
      <c r="FF594" s="649"/>
      <c r="FG594" s="625"/>
      <c r="FH594" s="649"/>
      <c r="FI594" s="649"/>
      <c r="FJ594" s="649"/>
      <c r="FK594" s="649"/>
      <c r="FL594" s="649"/>
      <c r="FM594" s="649"/>
      <c r="FN594" s="649"/>
      <c r="FO594" s="649"/>
      <c r="FP594" s="649"/>
      <c r="FQ594" s="649"/>
      <c r="FR594" s="649"/>
      <c r="FS594" s="15"/>
      <c r="FT594" s="614"/>
      <c r="FU594" s="614"/>
      <c r="FV594" s="614"/>
      <c r="FW594" s="614"/>
      <c r="FX594" s="614"/>
      <c r="FY594" s="615"/>
      <c r="FZ594" s="615"/>
      <c r="GA594" s="615"/>
      <c r="GB594" s="615"/>
      <c r="GC594" s="615"/>
      <c r="GD594" s="615"/>
      <c r="GE594" s="615"/>
      <c r="GF594" s="615"/>
      <c r="GG594" s="615"/>
      <c r="GH594" s="615"/>
      <c r="GI594" s="615"/>
      <c r="GJ594" s="615"/>
      <c r="GK594" s="606"/>
      <c r="GL594" s="606"/>
      <c r="GM594" s="606"/>
      <c r="GN594" s="617"/>
      <c r="GO594" s="617"/>
      <c r="GP594" s="617"/>
      <c r="GQ594" s="632"/>
      <c r="GR594" s="6"/>
    </row>
    <row r="595" spans="1:200" ht="10.5" customHeight="1" x14ac:dyDescent="0.25">
      <c r="A595" s="244"/>
      <c r="B595" s="630"/>
      <c r="C595" s="1132" t="str">
        <f>IF(SUMIFS(Bitácora!$I$5:$I$1036129,Bitácora!$D$5:$D$1036129,F589,Bitácora!$AN$5:$AN$1036129,V589,Bitácora!$E$5:$E$1036129,L589)=0," ",SUMIFS(Bitácora!$I$5:$I$1036129,Bitácora!$D$5:$D$1036129,F589,Bitácora!$AN$5:$AN$1036129,V589,Bitácora!$E$5:$E$1036129,L589))</f>
        <v xml:space="preserve"> </v>
      </c>
      <c r="D595" s="1132"/>
      <c r="E595" s="1132"/>
      <c r="F595" s="1132"/>
      <c r="G595" s="1132"/>
      <c r="H595" s="1132"/>
      <c r="I595" s="1132"/>
      <c r="J595" s="1132"/>
      <c r="K595" s="1132"/>
      <c r="L595" s="1132"/>
      <c r="M595" s="1132"/>
      <c r="N595" s="625"/>
      <c r="O595" s="1132" t="str">
        <f t="shared" ref="O595" si="828">IF(IFERROR(C595/J598,"")=0,"",IFERROR(C595/J598,""))</f>
        <v/>
      </c>
      <c r="P595" s="1132"/>
      <c r="Q595" s="1132"/>
      <c r="R595" s="1132"/>
      <c r="S595" s="1132"/>
      <c r="T595" s="1132"/>
      <c r="U595" s="1132"/>
      <c r="V595" s="1132"/>
      <c r="W595" s="1132"/>
      <c r="X595" s="1132"/>
      <c r="Y595" s="1132"/>
      <c r="Z595" s="15"/>
      <c r="AA595" s="613" t="str">
        <f>IF(Portada!$A$1="www.fly-logics.com","MAR",0)</f>
        <v>MAR</v>
      </c>
      <c r="AB595" s="614"/>
      <c r="AC595" s="614"/>
      <c r="AD595" s="614"/>
      <c r="AE595" s="614"/>
      <c r="AF595" s="605" t="str">
        <f>IF(SUMIFS(Bitácora!$Y$5:$Y$1036129,Bitácora!$D$5:$D$1036129,F589,Bitácora!$AN$5:$AN$1036129,V589,Bitácora!$E$5:$E$1036129,L589,Bitácora!$AM$5:$AM$1036129,AA595)=0," ",SUMIFS(Bitácora!$Y$5:$Y$1036129,Bitácora!$D$5:$D$1036129,F589,Bitácora!$AN$5:$AN$1036129,V589,Bitácora!$E$5:$E$1036129,L589,Bitácora!$AM$5:$AM$1036129,AA595))</f>
        <v xml:space="preserve"> </v>
      </c>
      <c r="AG595" s="615"/>
      <c r="AH595" s="615"/>
      <c r="AI595" s="615"/>
      <c r="AJ595" s="605" t="str">
        <f>IF(SUMIFS(Bitácora!$Z$5:$Z$1036129,Bitácora!$D$5:$D$1036129,F589,Bitácora!$AN$5:$AN$1036129,V589,Bitácora!$E$5:$E$1036129,L589,Bitácora!$AM$5:$AM$1036129,AA595)=0," ",SUMIFS(Bitácora!$Z$5:$Z$1036129,Bitácora!$D$5:$D$1036129,F589,Bitácora!$AN$5:$AN$1036129,V589,Bitácora!$E$5:$E$1036129,L589,Bitácora!$AM$5:$AM$1036129,AA595))</f>
        <v xml:space="preserve"> </v>
      </c>
      <c r="AK595" s="615"/>
      <c r="AL595" s="615"/>
      <c r="AM595" s="615"/>
      <c r="AN595" s="605" t="str">
        <f>IF(SUMIFS(Bitácora!$AA$5:$AA$1036129,Bitácora!$D$5:$D$1036129,F589,Bitácora!$AN$5:$AN$1036129,V589,Bitácora!$E$5:$E$1036129,L589,Bitácora!$AM$5:$AM$1036129,AA595)=0," ",SUMIFS(Bitácora!$AA$5:$AA$1036129,Bitácora!$D$5:$D$1036129,F589,Bitácora!$AN$5:$AN$1036129,V589,Bitácora!$E$5:$E$1036129,L589,Bitácora!$AM$5:$AM$1036129,AA595))</f>
        <v xml:space="preserve"> </v>
      </c>
      <c r="AO595" s="615"/>
      <c r="AP595" s="615"/>
      <c r="AQ595" s="615"/>
      <c r="AR595" s="606" t="str">
        <f>IF(SUMIFS(Bitácora!$AE$5:$AE$1036129,Bitácora!$D$5:$D$1036129,F589,Bitácora!$AN$5:$AN$1036129,V589,Bitácora!$E$5:$E$1036129,L589,Bitácora!$AM$5:$AM$1036129,AA595)=0," ",SUMIFS(Bitácora!$AE$5:$AE$1036129,Bitácora!$D$5:$D$1036129,F589,Bitácora!$AN$5:$AN$1036129,V589,Bitácora!$E$5:$E$1036129,L589,Bitácora!$AM$5:$AM$1036129,AA595))</f>
        <v xml:space="preserve"> </v>
      </c>
      <c r="AS595" s="606"/>
      <c r="AT595" s="606"/>
      <c r="AU595" s="606" t="str">
        <f>IF(SUMIFS(Bitácora!$AF$5:$AF$1036129,Bitácora!$D$5:$D$1036129,F589,Bitácora!$AN$5:$AN$1036129,V589,Bitácora!$E$5:$E$1036129,L589,Bitácora!$AM$5:$AM$1036129,AA595)=0," ",SUMIFS(Bitácora!$AF$5:$AF$1036129,Bitácora!$D$5:$D$1036129,F589,Bitácora!$AN$5:$AN$1036129,V589,Bitácora!$E$5:$E$1036129,L589,Bitácora!$AM$5:$AM$1036129,AA595))</f>
        <v xml:space="preserve"> </v>
      </c>
      <c r="AV595" s="617"/>
      <c r="AW595" s="617"/>
      <c r="AX595" s="632"/>
      <c r="AY595" s="630"/>
      <c r="AZ595" s="1132" t="str">
        <f>IF(SUMIFS(Bitácora!$I$5:$I$1036129,Bitácora!$D$5:$D$1036129,BC589,Bitácora!$AN$5:$AN$1036129,BS589,Bitácora!$E$5:$E$1036129,BI589)=0," ",SUMIFS(Bitácora!$I$5:$I$1036129,Bitácora!$D$5:$D$1036129,BC589,Bitácora!$AN$5:$AN$1036129,BS589,Bitácora!$E$5:$E$1036129,BI589))</f>
        <v xml:space="preserve"> </v>
      </c>
      <c r="BA595" s="1132"/>
      <c r="BB595" s="1132"/>
      <c r="BC595" s="1132"/>
      <c r="BD595" s="1132"/>
      <c r="BE595" s="1132"/>
      <c r="BF595" s="1132"/>
      <c r="BG595" s="1132"/>
      <c r="BH595" s="1132"/>
      <c r="BI595" s="1132"/>
      <c r="BJ595" s="1132"/>
      <c r="BK595" s="625"/>
      <c r="BL595" s="1132" t="str">
        <f t="shared" ref="BL595" si="829">IF(IFERROR(AZ595/BG598,"")=0,"",IFERROR(AZ595/BG598,""))</f>
        <v/>
      </c>
      <c r="BM595" s="1132"/>
      <c r="BN595" s="1132"/>
      <c r="BO595" s="1132"/>
      <c r="BP595" s="1132"/>
      <c r="BQ595" s="1132"/>
      <c r="BR595" s="1132"/>
      <c r="BS595" s="1132"/>
      <c r="BT595" s="1132"/>
      <c r="BU595" s="1132"/>
      <c r="BV595" s="1132"/>
      <c r="BW595" s="15"/>
      <c r="BX595" s="613" t="str">
        <f>IF(Portada!$A$1="www.fly-logics.com","MAR",0)</f>
        <v>MAR</v>
      </c>
      <c r="BY595" s="614"/>
      <c r="BZ595" s="614"/>
      <c r="CA595" s="614"/>
      <c r="CB595" s="614"/>
      <c r="CC595" s="605" t="str">
        <f>IF(SUMIFS(Bitácora!$Y$5:$Y$1036129,Bitácora!$D$5:$D$1036129,BC589,Bitácora!$AN$5:$AN$1036129,BS589,Bitácora!$E$5:$E$1036129,BI589,Bitácora!$AM$5:$AM$1036129,BX595)=0," ",SUMIFS(Bitácora!$Y$5:$Y$1036129,Bitácora!$D$5:$D$1036129,BC589,Bitácora!$AN$5:$AN$1036129,BS589,Bitácora!$E$5:$E$1036129,BI589,Bitácora!$AM$5:$AM$1036129,BX595))</f>
        <v xml:space="preserve"> </v>
      </c>
      <c r="CD595" s="615"/>
      <c r="CE595" s="615"/>
      <c r="CF595" s="615"/>
      <c r="CG595" s="605" t="str">
        <f>IF(SUMIFS(Bitácora!$Z$5:$Z$1036129,Bitácora!$D$5:$D$1036129,BC589,Bitácora!$AN$5:$AN$1036129,BS589,Bitácora!$E$5:$E$1036129,BI589,Bitácora!$AM$5:$AM$1036129,BX595)=0," ",SUMIFS(Bitácora!$Z$5:$Z$1036129,Bitácora!$D$5:$D$1036129,BC589,Bitácora!$AN$5:$AN$1036129,BS589,Bitácora!$E$5:$E$1036129,BI589,Bitácora!$AM$5:$AM$1036129,BX595))</f>
        <v xml:space="preserve"> </v>
      </c>
      <c r="CH595" s="615"/>
      <c r="CI595" s="615"/>
      <c r="CJ595" s="615"/>
      <c r="CK595" s="605" t="str">
        <f>IF(SUMIFS(Bitácora!$AA$5:$AA$1036129,Bitácora!$D$5:$D$1036129,BC589,Bitácora!$AN$5:$AN$1036129,BS589,Bitácora!$E$5:$E$1036129,BI589,Bitácora!$AM$5:$AM$1036129,BX595)=0," ",SUMIFS(Bitácora!$AA$5:$AA$1036129,Bitácora!$D$5:$D$1036129,BC589,Bitácora!$AN$5:$AN$1036129,BS589,Bitácora!$E$5:$E$1036129,BI589,Bitácora!$AM$5:$AM$1036129,BX595))</f>
        <v xml:space="preserve"> </v>
      </c>
      <c r="CL595" s="615"/>
      <c r="CM595" s="615"/>
      <c r="CN595" s="615"/>
      <c r="CO595" s="606" t="str">
        <f>IF(SUMIFS(Bitácora!$AE$5:$AE$1036129,Bitácora!$D$5:$D$1036129,BC589,Bitácora!$AN$5:$AN$1036129,BS589,Bitácora!$E$5:$E$1036129,BI589,Bitácora!$AM$5:$AM$1036129,BX595)=0," ",SUMIFS(Bitácora!$AE$5:$AE$1036129,Bitácora!$D$5:$D$1036129,BC589,Bitácora!$AN$5:$AN$1036129,BS589,Bitácora!$E$5:$E$1036129,BI589,Bitácora!$AM$5:$AM$1036129,BX595))</f>
        <v xml:space="preserve"> </v>
      </c>
      <c r="CP595" s="606"/>
      <c r="CQ595" s="606"/>
      <c r="CR595" s="606" t="str">
        <f>IF(SUMIFS(Bitácora!$AF$5:$AF$1036129,Bitácora!$D$5:$D$1036129,BC589,Bitácora!$AN$5:$AN$1036129,BS589,Bitácora!$E$5:$E$1036129,BI589,Bitácora!$AM$5:$AM$1036129,BX595)=0," ",SUMIFS(Bitácora!$AF$5:$AF$1036129,Bitácora!$D$5:$D$1036129,BC589,Bitácora!$AN$5:$AN$1036129,BS589,Bitácora!$E$5:$E$1036129,BI589,Bitácora!$AM$5:$AM$1036129,BX595))</f>
        <v xml:space="preserve"> </v>
      </c>
      <c r="CS595" s="617"/>
      <c r="CT595" s="617"/>
      <c r="CU595" s="632"/>
      <c r="CV595" s="276"/>
      <c r="CW595" s="244"/>
      <c r="CX595" s="630"/>
      <c r="CY595" s="1132" t="str">
        <f>IF(SUMIFS(Bitácora!$I$5:$I$1036129,Bitácora!$D$5:$D$1036129,DB589,Bitácora!$AN$5:$AN$1036129,DR589,Bitácora!$E$5:$E$1036129,DH589)=0," ",SUMIFS(Bitácora!$I$5:$I$1036129,Bitácora!$D$5:$D$1036129,DB589,Bitácora!$AN$5:$AN$1036129,DR589,Bitácora!$E$5:$E$1036129,DH589))</f>
        <v xml:space="preserve"> </v>
      </c>
      <c r="CZ595" s="1132"/>
      <c r="DA595" s="1132"/>
      <c r="DB595" s="1132"/>
      <c r="DC595" s="1132"/>
      <c r="DD595" s="1132"/>
      <c r="DE595" s="1132"/>
      <c r="DF595" s="1132"/>
      <c r="DG595" s="1132"/>
      <c r="DH595" s="1132"/>
      <c r="DI595" s="1132"/>
      <c r="DJ595" s="625"/>
      <c r="DK595" s="1132" t="str">
        <f t="shared" ref="DK595" si="830">IF(IFERROR(CY595/DF598,"")=0,"",IFERROR(CY595/DF598,""))</f>
        <v/>
      </c>
      <c r="DL595" s="1132"/>
      <c r="DM595" s="1132"/>
      <c r="DN595" s="1132"/>
      <c r="DO595" s="1132"/>
      <c r="DP595" s="1132"/>
      <c r="DQ595" s="1132"/>
      <c r="DR595" s="1132"/>
      <c r="DS595" s="1132"/>
      <c r="DT595" s="1132"/>
      <c r="DU595" s="1132"/>
      <c r="DV595" s="15"/>
      <c r="DW595" s="613" t="str">
        <f>IF(Portada!$A$1="www.fly-logics.com","MAR",0)</f>
        <v>MAR</v>
      </c>
      <c r="DX595" s="614"/>
      <c r="DY595" s="614"/>
      <c r="DZ595" s="614"/>
      <c r="EA595" s="614"/>
      <c r="EB595" s="605" t="str">
        <f>IF(SUMIFS(Bitácora!$Y$5:$Y$1036129,Bitácora!$D$5:$D$1036129,DB589,Bitácora!$AN$5:$AN$1036129,DR589,Bitácora!$E$5:$E$1036129,DH589,Bitácora!$AM$5:$AM$1036129,DW595)=0," ",SUMIFS(Bitácora!$Y$5:$Y$1036129,Bitácora!$D$5:$D$1036129,DB589,Bitácora!$AN$5:$AN$1036129,DR589,Bitácora!$E$5:$E$1036129,DH589,Bitácora!$AM$5:$AM$1036129,DW595))</f>
        <v xml:space="preserve"> </v>
      </c>
      <c r="EC595" s="615"/>
      <c r="ED595" s="615"/>
      <c r="EE595" s="615"/>
      <c r="EF595" s="605" t="str">
        <f>IF(SUMIFS(Bitácora!$Z$5:$Z$1036129,Bitácora!$D$5:$D$1036129,DB589,Bitácora!$AN$5:$AN$1036129,DR589,Bitácora!$E$5:$E$1036129,DH589,Bitácora!$AM$5:$AM$1036129,DW595)=0," ",SUMIFS(Bitácora!$Z$5:$Z$1036129,Bitácora!$D$5:$D$1036129,DB589,Bitácora!$AN$5:$AN$1036129,DR589,Bitácora!$E$5:$E$1036129,DH589,Bitácora!$AM$5:$AM$1036129,DW595))</f>
        <v xml:space="preserve"> </v>
      </c>
      <c r="EG595" s="615"/>
      <c r="EH595" s="615"/>
      <c r="EI595" s="615"/>
      <c r="EJ595" s="605" t="str">
        <f>IF(SUMIFS(Bitácora!$AA$5:$AA$1036129,Bitácora!$D$5:$D$1036129,DB589,Bitácora!$AN$5:$AN$1036129,DR589,Bitácora!$E$5:$E$1036129,DH589,Bitácora!$AM$5:$AM$1036129,DW595)=0," ",SUMIFS(Bitácora!$AA$5:$AA$1036129,Bitácora!$D$5:$D$1036129,DB589,Bitácora!$AN$5:$AN$1036129,DR589,Bitácora!$E$5:$E$1036129,DH589,Bitácora!$AM$5:$AM$1036129,DW595))</f>
        <v xml:space="preserve"> </v>
      </c>
      <c r="EK595" s="615"/>
      <c r="EL595" s="615"/>
      <c r="EM595" s="615"/>
      <c r="EN595" s="606" t="str">
        <f>IF(SUMIFS(Bitácora!$AE$5:$AE$1036129,Bitácora!$D$5:$D$1036129,DB589,Bitácora!$AN$5:$AN$1036129,DR589,Bitácora!$E$5:$E$1036129,DH589,Bitácora!$AM$5:$AM$1036129,DW595)=0," ",SUMIFS(Bitácora!$AE$5:$AE$1036129,Bitácora!$D$5:$D$1036129,DB589,Bitácora!$AN$5:$AN$1036129,DR589,Bitácora!$E$5:$E$1036129,DH589,Bitácora!$AM$5:$AM$1036129,DW595))</f>
        <v xml:space="preserve"> </v>
      </c>
      <c r="EO595" s="606"/>
      <c r="EP595" s="606"/>
      <c r="EQ595" s="606" t="str">
        <f>IF(SUMIFS(Bitácora!$AF$5:$AF$1036129,Bitácora!$D$5:$D$1036129,DB589,Bitácora!$AN$5:$AN$1036129,DR589,Bitácora!$E$5:$E$1036129,DH589,Bitácora!$AM$5:$AM$1036129,DW595)=0," ",SUMIFS(Bitácora!$AF$5:$AF$1036129,Bitácora!$D$5:$D$1036129,DB589,Bitácora!$AN$5:$AN$1036129,DR589,Bitácora!$E$5:$E$1036129,DH589,Bitácora!$AM$5:$AM$1036129,DW595))</f>
        <v xml:space="preserve"> </v>
      </c>
      <c r="ER595" s="617"/>
      <c r="ES595" s="617"/>
      <c r="ET595" s="632"/>
      <c r="EU595" s="630"/>
      <c r="EV595" s="1132" t="str">
        <f>IF(SUMIFS(Bitácora!$I$5:$I$1036129,Bitácora!$D$5:$D$1036129,EY589,Bitácora!$AN$5:$AN$1036129,FO589,Bitácora!$E$5:$E$1036129,FE589)=0," ",SUMIFS(Bitácora!$I$5:$I$1036129,Bitácora!$D$5:$D$1036129,EY589,Bitácora!$AN$5:$AN$1036129,FO589,Bitácora!$E$5:$E$1036129,FE589))</f>
        <v xml:space="preserve"> </v>
      </c>
      <c r="EW595" s="1132"/>
      <c r="EX595" s="1132"/>
      <c r="EY595" s="1132"/>
      <c r="EZ595" s="1132"/>
      <c r="FA595" s="1132"/>
      <c r="FB595" s="1132"/>
      <c r="FC595" s="1132"/>
      <c r="FD595" s="1132"/>
      <c r="FE595" s="1132"/>
      <c r="FF595" s="1132"/>
      <c r="FG595" s="625"/>
      <c r="FH595" s="1132" t="str">
        <f t="shared" ref="FH595" si="831">IF(IFERROR(EV595/FC598,"")=0,"",IFERROR(EV595/FC598,""))</f>
        <v/>
      </c>
      <c r="FI595" s="1132"/>
      <c r="FJ595" s="1132"/>
      <c r="FK595" s="1132"/>
      <c r="FL595" s="1132"/>
      <c r="FM595" s="1132"/>
      <c r="FN595" s="1132"/>
      <c r="FO595" s="1132"/>
      <c r="FP595" s="1132"/>
      <c r="FQ595" s="1132"/>
      <c r="FR595" s="1132"/>
      <c r="FS595" s="15"/>
      <c r="FT595" s="613" t="str">
        <f>IF(Portada!$A$1="www.fly-logics.com","MAR",0)</f>
        <v>MAR</v>
      </c>
      <c r="FU595" s="614"/>
      <c r="FV595" s="614"/>
      <c r="FW595" s="614"/>
      <c r="FX595" s="614"/>
      <c r="FY595" s="605" t="str">
        <f>IF(SUMIFS(Bitácora!$Y$5:$Y$1036129,Bitácora!$D$5:$D$1036129,EY589,Bitácora!$AN$5:$AN$1036129,FO589,Bitácora!$E$5:$E$1036129,FE589,Bitácora!$AM$5:$AM$1036129,FT595)=0," ",SUMIFS(Bitácora!$Y$5:$Y$1036129,Bitácora!$D$5:$D$1036129,EY589,Bitácora!$AN$5:$AN$1036129,FO589,Bitácora!$E$5:$E$1036129,FE589,Bitácora!$AM$5:$AM$1036129,FT595))</f>
        <v xml:space="preserve"> </v>
      </c>
      <c r="FZ595" s="615"/>
      <c r="GA595" s="615"/>
      <c r="GB595" s="615"/>
      <c r="GC595" s="605" t="str">
        <f>IF(SUMIFS(Bitácora!$Z$5:$Z$1036129,Bitácora!$D$5:$D$1036129,EY589,Bitácora!$AN$5:$AN$1036129,FO589,Bitácora!$E$5:$E$1036129,FE589,Bitácora!$AM$5:$AM$1036129,FT595)=0," ",SUMIFS(Bitácora!$Z$5:$Z$1036129,Bitácora!$D$5:$D$1036129,EY589,Bitácora!$AN$5:$AN$1036129,FO589,Bitácora!$E$5:$E$1036129,FE589,Bitácora!$AM$5:$AM$1036129,FT595))</f>
        <v xml:space="preserve"> </v>
      </c>
      <c r="GD595" s="615"/>
      <c r="GE595" s="615"/>
      <c r="GF595" s="615"/>
      <c r="GG595" s="605" t="str">
        <f>IF(SUMIFS(Bitácora!$AA$5:$AA$1036129,Bitácora!$D$5:$D$1036129,EY589,Bitácora!$AN$5:$AN$1036129,FO589,Bitácora!$E$5:$E$1036129,FE589,Bitácora!$AM$5:$AM$1036129,FT595)=0," ",SUMIFS(Bitácora!$AA$5:$AA$1036129,Bitácora!$D$5:$D$1036129,EY589,Bitácora!$AN$5:$AN$1036129,FO589,Bitácora!$E$5:$E$1036129,FE589,Bitácora!$AM$5:$AM$1036129,FT595))</f>
        <v xml:space="preserve"> </v>
      </c>
      <c r="GH595" s="615"/>
      <c r="GI595" s="615"/>
      <c r="GJ595" s="615"/>
      <c r="GK595" s="606" t="str">
        <f>IF(SUMIFS(Bitácora!$AE$5:$AE$1036129,Bitácora!$D$5:$D$1036129,EY589,Bitácora!$AN$5:$AN$1036129,FO589,Bitácora!$E$5:$E$1036129,FE589,Bitácora!$AM$5:$AM$1036129,FT595)=0," ",SUMIFS(Bitácora!$AE$5:$AE$1036129,Bitácora!$D$5:$D$1036129,EY589,Bitácora!$AN$5:$AN$1036129,FO589,Bitácora!$E$5:$E$1036129,FE589,Bitácora!$AM$5:$AM$1036129,FT595))</f>
        <v xml:space="preserve"> </v>
      </c>
      <c r="GL595" s="606"/>
      <c r="GM595" s="606"/>
      <c r="GN595" s="606" t="str">
        <f>IF(SUMIFS(Bitácora!$AF$5:$AF$1036129,Bitácora!$D$5:$D$1036129,EY589,Bitácora!$AN$5:$AN$1036129,FO589,Bitácora!$E$5:$E$1036129,FE589,Bitácora!$AM$5:$AM$1036129,FT595)=0," ",SUMIFS(Bitácora!$AF$5:$AF$1036129,Bitácora!$D$5:$D$1036129,EY589,Bitácora!$AN$5:$AN$1036129,FO589,Bitácora!$E$5:$E$1036129,FE589,Bitácora!$AM$5:$AM$1036129,FT595))</f>
        <v xml:space="preserve"> </v>
      </c>
      <c r="GO595" s="617"/>
      <c r="GP595" s="617"/>
      <c r="GQ595" s="632"/>
      <c r="GR595" s="6"/>
    </row>
    <row r="596" spans="1:200" ht="8.85" customHeight="1" x14ac:dyDescent="0.25">
      <c r="A596" s="244"/>
      <c r="B596" s="630"/>
      <c r="C596" s="1133"/>
      <c r="D596" s="1133"/>
      <c r="E596" s="1133"/>
      <c r="F596" s="1133"/>
      <c r="G596" s="1133"/>
      <c r="H596" s="1133"/>
      <c r="I596" s="1133"/>
      <c r="J596" s="1133"/>
      <c r="K596" s="1133"/>
      <c r="L596" s="1133"/>
      <c r="M596" s="1133"/>
      <c r="N596" s="625"/>
      <c r="O596" s="1133"/>
      <c r="P596" s="1133"/>
      <c r="Q596" s="1133"/>
      <c r="R596" s="1133"/>
      <c r="S596" s="1133"/>
      <c r="T596" s="1133"/>
      <c r="U596" s="1133"/>
      <c r="V596" s="1133"/>
      <c r="W596" s="1133"/>
      <c r="X596" s="1133"/>
      <c r="Y596" s="1133"/>
      <c r="Z596" s="15"/>
      <c r="AA596" s="614"/>
      <c r="AB596" s="614"/>
      <c r="AC596" s="614"/>
      <c r="AD596" s="614"/>
      <c r="AE596" s="614"/>
      <c r="AF596" s="615"/>
      <c r="AG596" s="616"/>
      <c r="AH596" s="616"/>
      <c r="AI596" s="615"/>
      <c r="AJ596" s="615"/>
      <c r="AK596" s="616"/>
      <c r="AL596" s="616"/>
      <c r="AM596" s="615"/>
      <c r="AN596" s="615"/>
      <c r="AO596" s="616"/>
      <c r="AP596" s="616"/>
      <c r="AQ596" s="615"/>
      <c r="AR596" s="606"/>
      <c r="AS596" s="606"/>
      <c r="AT596" s="606"/>
      <c r="AU596" s="617"/>
      <c r="AV596" s="618"/>
      <c r="AW596" s="617"/>
      <c r="AX596" s="632"/>
      <c r="AY596" s="630"/>
      <c r="AZ596" s="1133"/>
      <c r="BA596" s="1133"/>
      <c r="BB596" s="1133"/>
      <c r="BC596" s="1133"/>
      <c r="BD596" s="1133"/>
      <c r="BE596" s="1133"/>
      <c r="BF596" s="1133"/>
      <c r="BG596" s="1133"/>
      <c r="BH596" s="1133"/>
      <c r="BI596" s="1133"/>
      <c r="BJ596" s="1133"/>
      <c r="BK596" s="625"/>
      <c r="BL596" s="1133"/>
      <c r="BM596" s="1133"/>
      <c r="BN596" s="1133"/>
      <c r="BO596" s="1133"/>
      <c r="BP596" s="1133"/>
      <c r="BQ596" s="1133"/>
      <c r="BR596" s="1133"/>
      <c r="BS596" s="1133"/>
      <c r="BT596" s="1133"/>
      <c r="BU596" s="1133"/>
      <c r="BV596" s="1133"/>
      <c r="BW596" s="15"/>
      <c r="BX596" s="614"/>
      <c r="BY596" s="614"/>
      <c r="BZ596" s="614"/>
      <c r="CA596" s="614"/>
      <c r="CB596" s="614"/>
      <c r="CC596" s="615"/>
      <c r="CD596" s="616"/>
      <c r="CE596" s="616"/>
      <c r="CF596" s="615"/>
      <c r="CG596" s="615"/>
      <c r="CH596" s="616"/>
      <c r="CI596" s="616"/>
      <c r="CJ596" s="615"/>
      <c r="CK596" s="615"/>
      <c r="CL596" s="616"/>
      <c r="CM596" s="616"/>
      <c r="CN596" s="615"/>
      <c r="CO596" s="606"/>
      <c r="CP596" s="606"/>
      <c r="CQ596" s="606"/>
      <c r="CR596" s="617"/>
      <c r="CS596" s="618"/>
      <c r="CT596" s="617"/>
      <c r="CU596" s="632"/>
      <c r="CV596" s="276"/>
      <c r="CW596" s="244"/>
      <c r="CX596" s="630"/>
      <c r="CY596" s="1133"/>
      <c r="CZ596" s="1133"/>
      <c r="DA596" s="1133"/>
      <c r="DB596" s="1133"/>
      <c r="DC596" s="1133"/>
      <c r="DD596" s="1133"/>
      <c r="DE596" s="1133"/>
      <c r="DF596" s="1133"/>
      <c r="DG596" s="1133"/>
      <c r="DH596" s="1133"/>
      <c r="DI596" s="1133"/>
      <c r="DJ596" s="625"/>
      <c r="DK596" s="1133"/>
      <c r="DL596" s="1133"/>
      <c r="DM596" s="1133"/>
      <c r="DN596" s="1133"/>
      <c r="DO596" s="1133"/>
      <c r="DP596" s="1133"/>
      <c r="DQ596" s="1133"/>
      <c r="DR596" s="1133"/>
      <c r="DS596" s="1133"/>
      <c r="DT596" s="1133"/>
      <c r="DU596" s="1133"/>
      <c r="DV596" s="15"/>
      <c r="DW596" s="614"/>
      <c r="DX596" s="614"/>
      <c r="DY596" s="614"/>
      <c r="DZ596" s="614"/>
      <c r="EA596" s="614"/>
      <c r="EB596" s="615"/>
      <c r="EC596" s="616"/>
      <c r="ED596" s="616"/>
      <c r="EE596" s="615"/>
      <c r="EF596" s="615"/>
      <c r="EG596" s="616"/>
      <c r="EH596" s="616"/>
      <c r="EI596" s="615"/>
      <c r="EJ596" s="615"/>
      <c r="EK596" s="616"/>
      <c r="EL596" s="616"/>
      <c r="EM596" s="615"/>
      <c r="EN596" s="606"/>
      <c r="EO596" s="606"/>
      <c r="EP596" s="606"/>
      <c r="EQ596" s="617"/>
      <c r="ER596" s="618"/>
      <c r="ES596" s="617"/>
      <c r="ET596" s="632"/>
      <c r="EU596" s="630"/>
      <c r="EV596" s="1133"/>
      <c r="EW596" s="1133"/>
      <c r="EX596" s="1133"/>
      <c r="EY596" s="1133"/>
      <c r="EZ596" s="1133"/>
      <c r="FA596" s="1133"/>
      <c r="FB596" s="1133"/>
      <c r="FC596" s="1133"/>
      <c r="FD596" s="1133"/>
      <c r="FE596" s="1133"/>
      <c r="FF596" s="1133"/>
      <c r="FG596" s="625"/>
      <c r="FH596" s="1133"/>
      <c r="FI596" s="1133"/>
      <c r="FJ596" s="1133"/>
      <c r="FK596" s="1133"/>
      <c r="FL596" s="1133"/>
      <c r="FM596" s="1133"/>
      <c r="FN596" s="1133"/>
      <c r="FO596" s="1133"/>
      <c r="FP596" s="1133"/>
      <c r="FQ596" s="1133"/>
      <c r="FR596" s="1133"/>
      <c r="FS596" s="15"/>
      <c r="FT596" s="614"/>
      <c r="FU596" s="614"/>
      <c r="FV596" s="614"/>
      <c r="FW596" s="614"/>
      <c r="FX596" s="614"/>
      <c r="FY596" s="615"/>
      <c r="FZ596" s="616"/>
      <c r="GA596" s="616"/>
      <c r="GB596" s="615"/>
      <c r="GC596" s="615"/>
      <c r="GD596" s="616"/>
      <c r="GE596" s="616"/>
      <c r="GF596" s="615"/>
      <c r="GG596" s="615"/>
      <c r="GH596" s="616"/>
      <c r="GI596" s="616"/>
      <c r="GJ596" s="615"/>
      <c r="GK596" s="606"/>
      <c r="GL596" s="606"/>
      <c r="GM596" s="606"/>
      <c r="GN596" s="617"/>
      <c r="GO596" s="618"/>
      <c r="GP596" s="617"/>
      <c r="GQ596" s="632"/>
      <c r="GR596" s="6"/>
    </row>
    <row r="597" spans="1:200" ht="4.5" customHeight="1" x14ac:dyDescent="0.25">
      <c r="A597" s="244"/>
      <c r="B597" s="630"/>
      <c r="C597" s="625"/>
      <c r="D597" s="625"/>
      <c r="E597" s="625"/>
      <c r="F597" s="625"/>
      <c r="G597" s="625"/>
      <c r="H597" s="625"/>
      <c r="I597" s="625"/>
      <c r="J597" s="625"/>
      <c r="K597" s="625"/>
      <c r="L597" s="625"/>
      <c r="M597" s="625"/>
      <c r="N597" s="625"/>
      <c r="O597" s="625"/>
      <c r="P597" s="625"/>
      <c r="Q597" s="625"/>
      <c r="R597" s="625"/>
      <c r="S597" s="625"/>
      <c r="T597" s="625"/>
      <c r="U597" s="625"/>
      <c r="V597" s="625"/>
      <c r="W597" s="625"/>
      <c r="X597" s="625"/>
      <c r="Y597" s="625"/>
      <c r="Z597" s="15"/>
      <c r="AA597" s="614"/>
      <c r="AB597" s="614"/>
      <c r="AC597" s="614"/>
      <c r="AD597" s="614"/>
      <c r="AE597" s="614"/>
      <c r="AF597" s="615"/>
      <c r="AG597" s="615"/>
      <c r="AH597" s="615"/>
      <c r="AI597" s="615"/>
      <c r="AJ597" s="615"/>
      <c r="AK597" s="615"/>
      <c r="AL597" s="615"/>
      <c r="AM597" s="615"/>
      <c r="AN597" s="615"/>
      <c r="AO597" s="615"/>
      <c r="AP597" s="615"/>
      <c r="AQ597" s="615"/>
      <c r="AR597" s="606"/>
      <c r="AS597" s="606"/>
      <c r="AT597" s="606"/>
      <c r="AU597" s="617"/>
      <c r="AV597" s="617"/>
      <c r="AW597" s="617"/>
      <c r="AX597" s="632"/>
      <c r="AY597" s="630"/>
      <c r="AZ597" s="625"/>
      <c r="BA597" s="625"/>
      <c r="BB597" s="625"/>
      <c r="BC597" s="625"/>
      <c r="BD597" s="625"/>
      <c r="BE597" s="625"/>
      <c r="BF597" s="625"/>
      <c r="BG597" s="625"/>
      <c r="BH597" s="625"/>
      <c r="BI597" s="625"/>
      <c r="BJ597" s="625"/>
      <c r="BK597" s="625"/>
      <c r="BL597" s="625"/>
      <c r="BM597" s="625"/>
      <c r="BN597" s="625"/>
      <c r="BO597" s="625"/>
      <c r="BP597" s="625"/>
      <c r="BQ597" s="625"/>
      <c r="BR597" s="625"/>
      <c r="BS597" s="625"/>
      <c r="BT597" s="625"/>
      <c r="BU597" s="625"/>
      <c r="BV597" s="625"/>
      <c r="BW597" s="15"/>
      <c r="BX597" s="614"/>
      <c r="BY597" s="614"/>
      <c r="BZ597" s="614"/>
      <c r="CA597" s="614"/>
      <c r="CB597" s="614"/>
      <c r="CC597" s="615"/>
      <c r="CD597" s="615"/>
      <c r="CE597" s="615"/>
      <c r="CF597" s="615"/>
      <c r="CG597" s="615"/>
      <c r="CH597" s="615"/>
      <c r="CI597" s="615"/>
      <c r="CJ597" s="615"/>
      <c r="CK597" s="615"/>
      <c r="CL597" s="615"/>
      <c r="CM597" s="615"/>
      <c r="CN597" s="615"/>
      <c r="CO597" s="606"/>
      <c r="CP597" s="606"/>
      <c r="CQ597" s="606"/>
      <c r="CR597" s="617"/>
      <c r="CS597" s="617"/>
      <c r="CT597" s="617"/>
      <c r="CU597" s="632"/>
      <c r="CV597" s="276"/>
      <c r="CW597" s="244"/>
      <c r="CX597" s="630"/>
      <c r="CY597" s="625"/>
      <c r="CZ597" s="625"/>
      <c r="DA597" s="625"/>
      <c r="DB597" s="625"/>
      <c r="DC597" s="625"/>
      <c r="DD597" s="625"/>
      <c r="DE597" s="625"/>
      <c r="DF597" s="625"/>
      <c r="DG597" s="625"/>
      <c r="DH597" s="625"/>
      <c r="DI597" s="625"/>
      <c r="DJ597" s="625"/>
      <c r="DK597" s="625"/>
      <c r="DL597" s="625"/>
      <c r="DM597" s="625"/>
      <c r="DN597" s="625"/>
      <c r="DO597" s="625"/>
      <c r="DP597" s="625"/>
      <c r="DQ597" s="625"/>
      <c r="DR597" s="625"/>
      <c r="DS597" s="625"/>
      <c r="DT597" s="625"/>
      <c r="DU597" s="625"/>
      <c r="DV597" s="15"/>
      <c r="DW597" s="614"/>
      <c r="DX597" s="614"/>
      <c r="DY597" s="614"/>
      <c r="DZ597" s="614"/>
      <c r="EA597" s="614"/>
      <c r="EB597" s="615"/>
      <c r="EC597" s="615"/>
      <c r="ED597" s="615"/>
      <c r="EE597" s="615"/>
      <c r="EF597" s="615"/>
      <c r="EG597" s="615"/>
      <c r="EH597" s="615"/>
      <c r="EI597" s="615"/>
      <c r="EJ597" s="615"/>
      <c r="EK597" s="615"/>
      <c r="EL597" s="615"/>
      <c r="EM597" s="615"/>
      <c r="EN597" s="606"/>
      <c r="EO597" s="606"/>
      <c r="EP597" s="606"/>
      <c r="EQ597" s="617"/>
      <c r="ER597" s="617"/>
      <c r="ES597" s="617"/>
      <c r="ET597" s="632"/>
      <c r="EU597" s="630"/>
      <c r="EV597" s="625"/>
      <c r="EW597" s="625"/>
      <c r="EX597" s="625"/>
      <c r="EY597" s="625"/>
      <c r="EZ597" s="625"/>
      <c r="FA597" s="625"/>
      <c r="FB597" s="625"/>
      <c r="FC597" s="625"/>
      <c r="FD597" s="625"/>
      <c r="FE597" s="625"/>
      <c r="FF597" s="625"/>
      <c r="FG597" s="625"/>
      <c r="FH597" s="625"/>
      <c r="FI597" s="625"/>
      <c r="FJ597" s="625"/>
      <c r="FK597" s="625"/>
      <c r="FL597" s="625"/>
      <c r="FM597" s="625"/>
      <c r="FN597" s="625"/>
      <c r="FO597" s="625"/>
      <c r="FP597" s="625"/>
      <c r="FQ597" s="625"/>
      <c r="FR597" s="625"/>
      <c r="FS597" s="15"/>
      <c r="FT597" s="614"/>
      <c r="FU597" s="614"/>
      <c r="FV597" s="614"/>
      <c r="FW597" s="614"/>
      <c r="FX597" s="614"/>
      <c r="FY597" s="615"/>
      <c r="FZ597" s="615"/>
      <c r="GA597" s="615"/>
      <c r="GB597" s="615"/>
      <c r="GC597" s="615"/>
      <c r="GD597" s="615"/>
      <c r="GE597" s="615"/>
      <c r="GF597" s="615"/>
      <c r="GG597" s="615"/>
      <c r="GH597" s="615"/>
      <c r="GI597" s="615"/>
      <c r="GJ597" s="615"/>
      <c r="GK597" s="606"/>
      <c r="GL597" s="606"/>
      <c r="GM597" s="606"/>
      <c r="GN597" s="617"/>
      <c r="GO597" s="617"/>
      <c r="GP597" s="617"/>
      <c r="GQ597" s="632"/>
      <c r="GR597" s="6"/>
    </row>
    <row r="598" spans="1:200" ht="14.25" customHeight="1" x14ac:dyDescent="0.25">
      <c r="A598" s="244"/>
      <c r="B598" s="630"/>
      <c r="C598" s="644" t="str">
        <f>IF(Portada!$A$1="www.fly-logics.com","N°DE VUELOS",0)</f>
        <v>N°DE VUELOS</v>
      </c>
      <c r="D598" s="644"/>
      <c r="E598" s="644"/>
      <c r="F598" s="644"/>
      <c r="G598" s="644"/>
      <c r="H598" s="644"/>
      <c r="I598" s="647"/>
      <c r="J598" s="1134" t="str">
        <f>IF(COUNTIFS(Bitácora!$D$5:$D$1036144,F589,Bitácora!$AN$5:$AN$1036144,V589,Bitácora!$E$5:$E$1036144,L589)=0," ",COUNTIFS(Bitácora!$D$5:$D$1036144,F589,Bitácora!$AN$5:$AN$1036144,V589,Bitácora!$E$5:$E$1036144,L589))</f>
        <v xml:space="preserve"> </v>
      </c>
      <c r="K598" s="1135"/>
      <c r="L598" s="1135"/>
      <c r="M598" s="1135"/>
      <c r="N598" s="261"/>
      <c r="O598" s="633" t="str">
        <f>IF(Portada!$A$1="www.fly-logics.com","DÍA",0)</f>
        <v>DÍA</v>
      </c>
      <c r="P598" s="644"/>
      <c r="Q598" s="644"/>
      <c r="R598" s="644"/>
      <c r="S598" s="647"/>
      <c r="T598" s="1136" t="str">
        <f>IF(SUMIFS(Bitácora!$T$5:$T$1036129,Bitácora!$D$5:$D$1036129,F589,Bitácora!$AN$5:$AN$1036129,V589,Bitácora!$E$5:$E$1036129,L589)=0," ",SUMIFS(Bitácora!$T$5:$T$1036129,Bitácora!$D$5:$D$1036129,F589,Bitácora!$AN$5:$AN$1036129,V589,Bitácora!$E$5:$E$1036129,L589))</f>
        <v xml:space="preserve"> </v>
      </c>
      <c r="U598" s="1137"/>
      <c r="V598" s="1137"/>
      <c r="W598" s="1137"/>
      <c r="X598" s="1137"/>
      <c r="Y598" s="1137"/>
      <c r="Z598" s="15"/>
      <c r="AA598" s="613" t="str">
        <f>IF(Portada!$A$1="www.fly-logics.com","ABR",0)</f>
        <v>ABR</v>
      </c>
      <c r="AB598" s="614"/>
      <c r="AC598" s="614"/>
      <c r="AD598" s="614"/>
      <c r="AE598" s="614"/>
      <c r="AF598" s="605" t="str">
        <f>IF(SUMIFS(Bitácora!$Y$5:$Y$1036129,Bitácora!$D$5:$D$1036129,F589,Bitácora!$AN$5:$AN$1036129,V589,Bitácora!$E$5:$E$1036129,L589,Bitácora!$AM$5:$AM$1036129,AA598)=0," ",SUMIFS(Bitácora!$Y$5:$Y$1036129,Bitácora!$D$5:$D$1036129,F589,Bitácora!$AN$5:$AN$1036129,V589,Bitácora!$E$5:$E$1036129,L589,Bitácora!$AM$5:$AM$1036129,AA598))</f>
        <v xml:space="preserve"> </v>
      </c>
      <c r="AG598" s="615"/>
      <c r="AH598" s="615"/>
      <c r="AI598" s="615"/>
      <c r="AJ598" s="605" t="str">
        <f>IF(SUMIFS(Bitácora!$Z$5:$Z$1036129,Bitácora!$D$5:$D$1036129,F589,Bitácora!$AN$5:$AN$1036129,V589,Bitácora!$E$5:$E$1036129,L589,Bitácora!$AM$5:$AM$1036129,AA598)=0," ",SUMIFS(Bitácora!$Z$5:$Z$1036129,Bitácora!$D$5:$D$1036129,F589,Bitácora!$AN$5:$AN$1036129,V589,Bitácora!$E$5:$E$1036129,L589,Bitácora!$AM$5:$AM$1036129,AA598))</f>
        <v xml:space="preserve"> </v>
      </c>
      <c r="AK598" s="615"/>
      <c r="AL598" s="615"/>
      <c r="AM598" s="615"/>
      <c r="AN598" s="605" t="str">
        <f>IF(SUMIFS(Bitácora!$AA$5:$AA$1036129,Bitácora!$D$5:$D$1036129,F589,Bitácora!$AN$5:$AN$1036129,V589,Bitácora!$E$5:$E$1036129,L589,Bitácora!$AM$5:$AM$1036129,AA598)=0," ",SUMIFS(Bitácora!$AA$5:$AA$1036129,Bitácora!$D$5:$D$1036129,F589,Bitácora!$AN$5:$AN$1036129,V589,Bitácora!$E$5:$E$1036129,L589,Bitácora!$AM$5:$AM$1036129,AA598))</f>
        <v xml:space="preserve"> </v>
      </c>
      <c r="AO598" s="615"/>
      <c r="AP598" s="615"/>
      <c r="AQ598" s="615"/>
      <c r="AR598" s="606" t="str">
        <f>IF(SUMIFS(Bitácora!$AE$5:$AE$1036129,Bitácora!$D$5:$D$1036129,F589,Bitácora!$AN$5:$AN$1036129,V589,Bitácora!$E$5:$E$1036129,L589,Bitácora!$AM$5:$AM$1036129,AA598)=0," ",SUMIFS(Bitácora!$AE$5:$AE$1036129,Bitácora!$D$5:$D$1036129,F589,Bitácora!$AN$5:$AN$1036129,V589,Bitácora!$E$5:$E$1036129,L589,Bitácora!$AM$5:$AM$1036129,AA598))</f>
        <v xml:space="preserve"> </v>
      </c>
      <c r="AS598" s="606"/>
      <c r="AT598" s="606"/>
      <c r="AU598" s="606" t="str">
        <f>IF(SUMIFS(Bitácora!$AF$5:$AF$1036129,Bitácora!$D$5:$D$1036129,F589,Bitácora!$AN$5:$AN$1036129,V589,Bitácora!$E$5:$E$1036129,L589,Bitácora!$AM$5:$AM$1036129,AA598)=0," ",SUMIFS(Bitácora!$AF$5:$AF$1036129,Bitácora!$D$5:$D$1036129,F589,Bitácora!$AN$5:$AN$1036129,V589,Bitácora!$E$5:$E$1036129,L589,Bitácora!$AM$5:$AM$1036129,AA598))</f>
        <v xml:space="preserve"> </v>
      </c>
      <c r="AV598" s="617"/>
      <c r="AW598" s="617"/>
      <c r="AX598" s="632"/>
      <c r="AY598" s="630"/>
      <c r="AZ598" s="644" t="str">
        <f>IF(Portada!$A$1="www.fly-logics.com","N°DE VUELOS",0)</f>
        <v>N°DE VUELOS</v>
      </c>
      <c r="BA598" s="644"/>
      <c r="BB598" s="644"/>
      <c r="BC598" s="644"/>
      <c r="BD598" s="644"/>
      <c r="BE598" s="644"/>
      <c r="BF598" s="647"/>
      <c r="BG598" s="1134" t="str">
        <f>IF(COUNTIFS(Bitácora!$D$5:$D$1036144,BC589,Bitácora!$AN$5:$AN$1036144,BS589,Bitácora!$E$5:$E$1036144,BI589)=0," ",COUNTIFS(Bitácora!$D$5:$D$1036144,BC589,Bitácora!$AN$5:$AN$1036144,BS589,Bitácora!$E$5:$E$1036144,BI589))</f>
        <v xml:space="preserve"> </v>
      </c>
      <c r="BH598" s="1135"/>
      <c r="BI598" s="1135"/>
      <c r="BJ598" s="1135"/>
      <c r="BK598" s="261"/>
      <c r="BL598" s="633" t="str">
        <f>IF(Portada!$A$1="www.fly-logics.com","DÍA",0)</f>
        <v>DÍA</v>
      </c>
      <c r="BM598" s="644"/>
      <c r="BN598" s="644"/>
      <c r="BO598" s="644"/>
      <c r="BP598" s="647"/>
      <c r="BQ598" s="1136" t="str">
        <f>IF(SUMIFS(Bitácora!$T$5:$T$1036129,Bitácora!$D$5:$D$1036129,BC589,Bitácora!$AN$5:$AN$1036129,BS589,Bitácora!$E$5:$E$1036129,BI589)=0," ",SUMIFS(Bitácora!$T$5:$T$1036129,Bitácora!$D$5:$D$1036129,BC589,Bitácora!$AN$5:$AN$1036129,BS589,Bitácora!$E$5:$E$1036129,BI589))</f>
        <v xml:space="preserve"> </v>
      </c>
      <c r="BR598" s="1137"/>
      <c r="BS598" s="1137"/>
      <c r="BT598" s="1137"/>
      <c r="BU598" s="1137"/>
      <c r="BV598" s="1137"/>
      <c r="BW598" s="15"/>
      <c r="BX598" s="613" t="str">
        <f>IF(Portada!$A$1="www.fly-logics.com","ABR",0)</f>
        <v>ABR</v>
      </c>
      <c r="BY598" s="614"/>
      <c r="BZ598" s="614"/>
      <c r="CA598" s="614"/>
      <c r="CB598" s="614"/>
      <c r="CC598" s="605" t="str">
        <f>IF(SUMIFS(Bitácora!$Y$5:$Y$1036129,Bitácora!$D$5:$D$1036129,BC589,Bitácora!$AN$5:$AN$1036129,BS589,Bitácora!$E$5:$E$1036129,BI589,Bitácora!$AM$5:$AM$1036129,BX598)=0," ",SUMIFS(Bitácora!$Y$5:$Y$1036129,Bitácora!$D$5:$D$1036129,BC589,Bitácora!$AN$5:$AN$1036129,BS589,Bitácora!$E$5:$E$1036129,BI589,Bitácora!$AM$5:$AM$1036129,BX598))</f>
        <v xml:space="preserve"> </v>
      </c>
      <c r="CD598" s="615"/>
      <c r="CE598" s="615"/>
      <c r="CF598" s="615"/>
      <c r="CG598" s="605" t="str">
        <f>IF(SUMIFS(Bitácora!$Z$5:$Z$1036129,Bitácora!$D$5:$D$1036129,BC589,Bitácora!$AN$5:$AN$1036129,BS589,Bitácora!$E$5:$E$1036129,BI589,Bitácora!$AM$5:$AM$1036129,BX598)=0," ",SUMIFS(Bitácora!$Z$5:$Z$1036129,Bitácora!$D$5:$D$1036129,BC589,Bitácora!$AN$5:$AN$1036129,BS589,Bitácora!$E$5:$E$1036129,BI589,Bitácora!$AM$5:$AM$1036129,BX598))</f>
        <v xml:space="preserve"> </v>
      </c>
      <c r="CH598" s="615"/>
      <c r="CI598" s="615"/>
      <c r="CJ598" s="615"/>
      <c r="CK598" s="605" t="str">
        <f>IF(SUMIFS(Bitácora!$AA$5:$AA$1036129,Bitácora!$D$5:$D$1036129,BC589,Bitácora!$AN$5:$AN$1036129,BS589,Bitácora!$E$5:$E$1036129,BI589,Bitácora!$AM$5:$AM$1036129,BX598)=0," ",SUMIFS(Bitácora!$AA$5:$AA$1036129,Bitácora!$D$5:$D$1036129,BC589,Bitácora!$AN$5:$AN$1036129,BS589,Bitácora!$E$5:$E$1036129,BI589,Bitácora!$AM$5:$AM$1036129,BX598))</f>
        <v xml:space="preserve"> </v>
      </c>
      <c r="CL598" s="615"/>
      <c r="CM598" s="615"/>
      <c r="CN598" s="615"/>
      <c r="CO598" s="606" t="str">
        <f>IF(SUMIFS(Bitácora!$AE$5:$AE$1036129,Bitácora!$D$5:$D$1036129,BC589,Bitácora!$AN$5:$AN$1036129,BS589,Bitácora!$E$5:$E$1036129,BI589,Bitácora!$AM$5:$AM$1036129,BX598)=0," ",SUMIFS(Bitácora!$AE$5:$AE$1036129,Bitácora!$D$5:$D$1036129,BC589,Bitácora!$AN$5:$AN$1036129,BS589,Bitácora!$E$5:$E$1036129,BI589,Bitácora!$AM$5:$AM$1036129,BX598))</f>
        <v xml:space="preserve"> </v>
      </c>
      <c r="CP598" s="606"/>
      <c r="CQ598" s="606"/>
      <c r="CR598" s="606" t="str">
        <f>IF(SUMIFS(Bitácora!$AF$5:$AF$1036129,Bitácora!$D$5:$D$1036129,BC589,Bitácora!$AN$5:$AN$1036129,BS589,Bitácora!$E$5:$E$1036129,BI589,Bitácora!$AM$5:$AM$1036129,BX598)=0," ",SUMIFS(Bitácora!$AF$5:$AF$1036129,Bitácora!$D$5:$D$1036129,BC589,Bitácora!$AN$5:$AN$1036129,BS589,Bitácora!$E$5:$E$1036129,BI589,Bitácora!$AM$5:$AM$1036129,BX598))</f>
        <v xml:space="preserve"> </v>
      </c>
      <c r="CS598" s="617"/>
      <c r="CT598" s="617"/>
      <c r="CU598" s="632"/>
      <c r="CV598" s="276"/>
      <c r="CW598" s="244"/>
      <c r="CX598" s="630"/>
      <c r="CY598" s="644" t="str">
        <f>IF(Portada!$A$1="www.fly-logics.com","N°DE VUELOS",0)</f>
        <v>N°DE VUELOS</v>
      </c>
      <c r="CZ598" s="644"/>
      <c r="DA598" s="644"/>
      <c r="DB598" s="644"/>
      <c r="DC598" s="644"/>
      <c r="DD598" s="644"/>
      <c r="DE598" s="647"/>
      <c r="DF598" s="1134" t="str">
        <f>IF(COUNTIFS(Bitácora!$D$5:$D$1036144,DB589,Bitácora!$AN$5:$AN$1036144,DR589,Bitácora!$E$5:$E$1036144,DH589)=0," ",COUNTIFS(Bitácora!$D$5:$D$1036144,DB589,Bitácora!$AN$5:$AN$1036144,DR589,Bitácora!$E$5:$E$1036144,DH589))</f>
        <v xml:space="preserve"> </v>
      </c>
      <c r="DG598" s="1135"/>
      <c r="DH598" s="1135"/>
      <c r="DI598" s="1135"/>
      <c r="DJ598" s="261"/>
      <c r="DK598" s="633" t="str">
        <f>IF(Portada!$A$1="www.fly-logics.com","DÍA",0)</f>
        <v>DÍA</v>
      </c>
      <c r="DL598" s="644"/>
      <c r="DM598" s="644"/>
      <c r="DN598" s="644"/>
      <c r="DO598" s="647"/>
      <c r="DP598" s="1136" t="str">
        <f>IF(SUMIFS(Bitácora!$T$5:$T$1036129,Bitácora!$D$5:$D$1036129,DB589,Bitácora!$AN$5:$AN$1036129,DR589,Bitácora!$E$5:$E$1036129,DH589)=0," ",SUMIFS(Bitácora!$T$5:$T$1036129,Bitácora!$D$5:$D$1036129,DB589,Bitácora!$AN$5:$AN$1036129,DR589,Bitácora!$E$5:$E$1036129,DH589))</f>
        <v xml:space="preserve"> </v>
      </c>
      <c r="DQ598" s="1137"/>
      <c r="DR598" s="1137"/>
      <c r="DS598" s="1137"/>
      <c r="DT598" s="1137"/>
      <c r="DU598" s="1137"/>
      <c r="DV598" s="15"/>
      <c r="DW598" s="613" t="str">
        <f>IF(Portada!$A$1="www.fly-logics.com","ABR",0)</f>
        <v>ABR</v>
      </c>
      <c r="DX598" s="614"/>
      <c r="DY598" s="614"/>
      <c r="DZ598" s="614"/>
      <c r="EA598" s="614"/>
      <c r="EB598" s="605" t="str">
        <f>IF(SUMIFS(Bitácora!$Y$5:$Y$1036129,Bitácora!$D$5:$D$1036129,DB589,Bitácora!$AN$5:$AN$1036129,DR589,Bitácora!$E$5:$E$1036129,DH589,Bitácora!$AM$5:$AM$1036129,DW598)=0," ",SUMIFS(Bitácora!$Y$5:$Y$1036129,Bitácora!$D$5:$D$1036129,DB589,Bitácora!$AN$5:$AN$1036129,DR589,Bitácora!$E$5:$E$1036129,DH589,Bitácora!$AM$5:$AM$1036129,DW598))</f>
        <v xml:space="preserve"> </v>
      </c>
      <c r="EC598" s="615"/>
      <c r="ED598" s="615"/>
      <c r="EE598" s="615"/>
      <c r="EF598" s="605" t="str">
        <f>IF(SUMIFS(Bitácora!$Z$5:$Z$1036129,Bitácora!$D$5:$D$1036129,DB589,Bitácora!$AN$5:$AN$1036129,DR589,Bitácora!$E$5:$E$1036129,DH589,Bitácora!$AM$5:$AM$1036129,DW598)=0," ",SUMIFS(Bitácora!$Z$5:$Z$1036129,Bitácora!$D$5:$D$1036129,DB589,Bitácora!$AN$5:$AN$1036129,DR589,Bitácora!$E$5:$E$1036129,DH589,Bitácora!$AM$5:$AM$1036129,DW598))</f>
        <v xml:space="preserve"> </v>
      </c>
      <c r="EG598" s="615"/>
      <c r="EH598" s="615"/>
      <c r="EI598" s="615"/>
      <c r="EJ598" s="605" t="str">
        <f>IF(SUMIFS(Bitácora!$AA$5:$AA$1036129,Bitácora!$D$5:$D$1036129,DB589,Bitácora!$AN$5:$AN$1036129,DR589,Bitácora!$E$5:$E$1036129,DH589,Bitácora!$AM$5:$AM$1036129,DW598)=0," ",SUMIFS(Bitácora!$AA$5:$AA$1036129,Bitácora!$D$5:$D$1036129,DB589,Bitácora!$AN$5:$AN$1036129,DR589,Bitácora!$E$5:$E$1036129,DH589,Bitácora!$AM$5:$AM$1036129,DW598))</f>
        <v xml:space="preserve"> </v>
      </c>
      <c r="EK598" s="615"/>
      <c r="EL598" s="615"/>
      <c r="EM598" s="615"/>
      <c r="EN598" s="606" t="str">
        <f>IF(SUMIFS(Bitácora!$AE$5:$AE$1036129,Bitácora!$D$5:$D$1036129,DB589,Bitácora!$AN$5:$AN$1036129,DR589,Bitácora!$E$5:$E$1036129,DH589,Bitácora!$AM$5:$AM$1036129,DW598)=0," ",SUMIFS(Bitácora!$AE$5:$AE$1036129,Bitácora!$D$5:$D$1036129,DB589,Bitácora!$AN$5:$AN$1036129,DR589,Bitácora!$E$5:$E$1036129,DH589,Bitácora!$AM$5:$AM$1036129,DW598))</f>
        <v xml:space="preserve"> </v>
      </c>
      <c r="EO598" s="606"/>
      <c r="EP598" s="606"/>
      <c r="EQ598" s="606" t="str">
        <f>IF(SUMIFS(Bitácora!$AF$5:$AF$1036129,Bitácora!$D$5:$D$1036129,DB589,Bitácora!$AN$5:$AN$1036129,DR589,Bitácora!$E$5:$E$1036129,DH589,Bitácora!$AM$5:$AM$1036129,DW598)=0," ",SUMIFS(Bitácora!$AF$5:$AF$1036129,Bitácora!$D$5:$D$1036129,DB589,Bitácora!$AN$5:$AN$1036129,DR589,Bitácora!$E$5:$E$1036129,DH589,Bitácora!$AM$5:$AM$1036129,DW598))</f>
        <v xml:space="preserve"> </v>
      </c>
      <c r="ER598" s="617"/>
      <c r="ES598" s="617"/>
      <c r="ET598" s="632"/>
      <c r="EU598" s="630"/>
      <c r="EV598" s="644" t="str">
        <f>IF(Portada!$A$1="www.fly-logics.com","N°DE VUELOS",0)</f>
        <v>N°DE VUELOS</v>
      </c>
      <c r="EW598" s="644"/>
      <c r="EX598" s="644"/>
      <c r="EY598" s="644"/>
      <c r="EZ598" s="644"/>
      <c r="FA598" s="644"/>
      <c r="FB598" s="647"/>
      <c r="FC598" s="1134" t="str">
        <f>IF(COUNTIFS(Bitácora!$D$5:$D$1036144,EY589,Bitácora!$AN$5:$AN$1036144,FO589,Bitácora!$E$5:$E$1036144,FE589)=0," ",COUNTIFS(Bitácora!$D$5:$D$1036144,EY589,Bitácora!$AN$5:$AN$1036144,FO589,Bitácora!$E$5:$E$1036144,FE589))</f>
        <v xml:space="preserve"> </v>
      </c>
      <c r="FD598" s="1135"/>
      <c r="FE598" s="1135"/>
      <c r="FF598" s="1135"/>
      <c r="FG598" s="261"/>
      <c r="FH598" s="633" t="str">
        <f>IF(Portada!$A$1="www.fly-logics.com","DÍA",0)</f>
        <v>DÍA</v>
      </c>
      <c r="FI598" s="644"/>
      <c r="FJ598" s="644"/>
      <c r="FK598" s="644"/>
      <c r="FL598" s="647"/>
      <c r="FM598" s="1136" t="str">
        <f>IF(SUMIFS(Bitácora!$T$5:$T$1036129,Bitácora!$D$5:$D$1036129,EY589,Bitácora!$AN$5:$AN$1036129,FO589,Bitácora!$E$5:$E$1036129,FE589)=0," ",SUMIFS(Bitácora!$T$5:$T$1036129,Bitácora!$D$5:$D$1036129,EY589,Bitácora!$AN$5:$AN$1036129,FO589,Bitácora!$E$5:$E$1036129,FE589))</f>
        <v xml:space="preserve"> </v>
      </c>
      <c r="FN598" s="1137"/>
      <c r="FO598" s="1137"/>
      <c r="FP598" s="1137"/>
      <c r="FQ598" s="1137"/>
      <c r="FR598" s="1137"/>
      <c r="FS598" s="15"/>
      <c r="FT598" s="613" t="str">
        <f>IF(Portada!$A$1="www.fly-logics.com","ABR",0)</f>
        <v>ABR</v>
      </c>
      <c r="FU598" s="614"/>
      <c r="FV598" s="614"/>
      <c r="FW598" s="614"/>
      <c r="FX598" s="614"/>
      <c r="FY598" s="605" t="str">
        <f>IF(SUMIFS(Bitácora!$Y$5:$Y$1036129,Bitácora!$D$5:$D$1036129,EY589,Bitácora!$AN$5:$AN$1036129,FO589,Bitácora!$E$5:$E$1036129,FE589,Bitácora!$AM$5:$AM$1036129,FT598)=0," ",SUMIFS(Bitácora!$Y$5:$Y$1036129,Bitácora!$D$5:$D$1036129,EY589,Bitácora!$AN$5:$AN$1036129,FO589,Bitácora!$E$5:$E$1036129,FE589,Bitácora!$AM$5:$AM$1036129,FT598))</f>
        <v xml:space="preserve"> </v>
      </c>
      <c r="FZ598" s="615"/>
      <c r="GA598" s="615"/>
      <c r="GB598" s="615"/>
      <c r="GC598" s="605" t="str">
        <f>IF(SUMIFS(Bitácora!$Z$5:$Z$1036129,Bitácora!$D$5:$D$1036129,EY589,Bitácora!$AN$5:$AN$1036129,FO589,Bitácora!$E$5:$E$1036129,FE589,Bitácora!$AM$5:$AM$1036129,FT598)=0," ",SUMIFS(Bitácora!$Z$5:$Z$1036129,Bitácora!$D$5:$D$1036129,EY589,Bitácora!$AN$5:$AN$1036129,FO589,Bitácora!$E$5:$E$1036129,FE589,Bitácora!$AM$5:$AM$1036129,FT598))</f>
        <v xml:space="preserve"> </v>
      </c>
      <c r="GD598" s="615"/>
      <c r="GE598" s="615"/>
      <c r="GF598" s="615"/>
      <c r="GG598" s="605" t="str">
        <f>IF(SUMIFS(Bitácora!$AA$5:$AA$1036129,Bitácora!$D$5:$D$1036129,EY589,Bitácora!$AN$5:$AN$1036129,FO589,Bitácora!$E$5:$E$1036129,FE589,Bitácora!$AM$5:$AM$1036129,FT598)=0," ",SUMIFS(Bitácora!$AA$5:$AA$1036129,Bitácora!$D$5:$D$1036129,EY589,Bitácora!$AN$5:$AN$1036129,FO589,Bitácora!$E$5:$E$1036129,FE589,Bitácora!$AM$5:$AM$1036129,FT598))</f>
        <v xml:space="preserve"> </v>
      </c>
      <c r="GH598" s="615"/>
      <c r="GI598" s="615"/>
      <c r="GJ598" s="615"/>
      <c r="GK598" s="606" t="str">
        <f>IF(SUMIFS(Bitácora!$AE$5:$AE$1036129,Bitácora!$D$5:$D$1036129,EY589,Bitácora!$AN$5:$AN$1036129,FO589,Bitácora!$E$5:$E$1036129,FE589,Bitácora!$AM$5:$AM$1036129,FT598)=0," ",SUMIFS(Bitácora!$AE$5:$AE$1036129,Bitácora!$D$5:$D$1036129,EY589,Bitácora!$AN$5:$AN$1036129,FO589,Bitácora!$E$5:$E$1036129,FE589,Bitácora!$AM$5:$AM$1036129,FT598))</f>
        <v xml:space="preserve"> </v>
      </c>
      <c r="GL598" s="606"/>
      <c r="GM598" s="606"/>
      <c r="GN598" s="606" t="str">
        <f>IF(SUMIFS(Bitácora!$AF$5:$AF$1036129,Bitácora!$D$5:$D$1036129,EY589,Bitácora!$AN$5:$AN$1036129,FO589,Bitácora!$E$5:$E$1036129,FE589,Bitácora!$AM$5:$AM$1036129,FT598)=0," ",SUMIFS(Bitácora!$AF$5:$AF$1036129,Bitácora!$D$5:$D$1036129,EY589,Bitácora!$AN$5:$AN$1036129,FO589,Bitácora!$E$5:$E$1036129,FE589,Bitácora!$AM$5:$AM$1036129,FT598))</f>
        <v xml:space="preserve"> </v>
      </c>
      <c r="GO598" s="617"/>
      <c r="GP598" s="617"/>
      <c r="GQ598" s="632"/>
      <c r="GR598" s="6"/>
    </row>
    <row r="599" spans="1:200" ht="5.25" customHeight="1" x14ac:dyDescent="0.25">
      <c r="A599" s="244"/>
      <c r="B599" s="630"/>
      <c r="C599" s="644"/>
      <c r="D599" s="644"/>
      <c r="E599" s="644"/>
      <c r="F599" s="644"/>
      <c r="G599" s="644"/>
      <c r="H599" s="644"/>
      <c r="I599" s="647"/>
      <c r="J599" s="1134"/>
      <c r="K599" s="1135"/>
      <c r="L599" s="1135"/>
      <c r="M599" s="1135"/>
      <c r="N599" s="625"/>
      <c r="O599" s="625"/>
      <c r="P599" s="625"/>
      <c r="Q599" s="625"/>
      <c r="R599" s="625"/>
      <c r="S599" s="625"/>
      <c r="T599" s="625"/>
      <c r="U599" s="625"/>
      <c r="V599" s="625"/>
      <c r="W599" s="625"/>
      <c r="X599" s="625"/>
      <c r="Y599" s="625"/>
      <c r="Z599" s="15"/>
      <c r="AA599" s="614"/>
      <c r="AB599" s="614"/>
      <c r="AC599" s="614"/>
      <c r="AD599" s="614"/>
      <c r="AE599" s="614"/>
      <c r="AF599" s="615"/>
      <c r="AG599" s="616"/>
      <c r="AH599" s="616"/>
      <c r="AI599" s="615"/>
      <c r="AJ599" s="615"/>
      <c r="AK599" s="616"/>
      <c r="AL599" s="616"/>
      <c r="AM599" s="615"/>
      <c r="AN599" s="615"/>
      <c r="AO599" s="616"/>
      <c r="AP599" s="616"/>
      <c r="AQ599" s="615"/>
      <c r="AR599" s="606"/>
      <c r="AS599" s="606"/>
      <c r="AT599" s="606"/>
      <c r="AU599" s="617"/>
      <c r="AV599" s="618"/>
      <c r="AW599" s="617"/>
      <c r="AX599" s="632"/>
      <c r="AY599" s="630"/>
      <c r="AZ599" s="644"/>
      <c r="BA599" s="644"/>
      <c r="BB599" s="644"/>
      <c r="BC599" s="644"/>
      <c r="BD599" s="644"/>
      <c r="BE599" s="644"/>
      <c r="BF599" s="647"/>
      <c r="BG599" s="1134"/>
      <c r="BH599" s="1135"/>
      <c r="BI599" s="1135"/>
      <c r="BJ599" s="1135"/>
      <c r="BK599" s="625"/>
      <c r="BL599" s="625"/>
      <c r="BM599" s="625"/>
      <c r="BN599" s="625"/>
      <c r="BO599" s="625"/>
      <c r="BP599" s="625"/>
      <c r="BQ599" s="625"/>
      <c r="BR599" s="625"/>
      <c r="BS599" s="625"/>
      <c r="BT599" s="625"/>
      <c r="BU599" s="625"/>
      <c r="BV599" s="625"/>
      <c r="BW599" s="15"/>
      <c r="BX599" s="614"/>
      <c r="BY599" s="614"/>
      <c r="BZ599" s="614"/>
      <c r="CA599" s="614"/>
      <c r="CB599" s="614"/>
      <c r="CC599" s="615"/>
      <c r="CD599" s="616"/>
      <c r="CE599" s="616"/>
      <c r="CF599" s="615"/>
      <c r="CG599" s="615"/>
      <c r="CH599" s="616"/>
      <c r="CI599" s="616"/>
      <c r="CJ599" s="615"/>
      <c r="CK599" s="615"/>
      <c r="CL599" s="616"/>
      <c r="CM599" s="616"/>
      <c r="CN599" s="615"/>
      <c r="CO599" s="606"/>
      <c r="CP599" s="606"/>
      <c r="CQ599" s="606"/>
      <c r="CR599" s="617"/>
      <c r="CS599" s="618"/>
      <c r="CT599" s="617"/>
      <c r="CU599" s="632"/>
      <c r="CV599" s="276"/>
      <c r="CW599" s="244"/>
      <c r="CX599" s="630"/>
      <c r="CY599" s="644"/>
      <c r="CZ599" s="644"/>
      <c r="DA599" s="644"/>
      <c r="DB599" s="644"/>
      <c r="DC599" s="644"/>
      <c r="DD599" s="644"/>
      <c r="DE599" s="647"/>
      <c r="DF599" s="1134"/>
      <c r="DG599" s="1135"/>
      <c r="DH599" s="1135"/>
      <c r="DI599" s="1135"/>
      <c r="DJ599" s="625"/>
      <c r="DK599" s="625"/>
      <c r="DL599" s="625"/>
      <c r="DM599" s="625"/>
      <c r="DN599" s="625"/>
      <c r="DO599" s="625"/>
      <c r="DP599" s="625"/>
      <c r="DQ599" s="625"/>
      <c r="DR599" s="625"/>
      <c r="DS599" s="625"/>
      <c r="DT599" s="625"/>
      <c r="DU599" s="625"/>
      <c r="DV599" s="15"/>
      <c r="DW599" s="614"/>
      <c r="DX599" s="614"/>
      <c r="DY599" s="614"/>
      <c r="DZ599" s="614"/>
      <c r="EA599" s="614"/>
      <c r="EB599" s="615"/>
      <c r="EC599" s="616"/>
      <c r="ED599" s="616"/>
      <c r="EE599" s="615"/>
      <c r="EF599" s="615"/>
      <c r="EG599" s="616"/>
      <c r="EH599" s="616"/>
      <c r="EI599" s="615"/>
      <c r="EJ599" s="615"/>
      <c r="EK599" s="616"/>
      <c r="EL599" s="616"/>
      <c r="EM599" s="615"/>
      <c r="EN599" s="606"/>
      <c r="EO599" s="606"/>
      <c r="EP599" s="606"/>
      <c r="EQ599" s="617"/>
      <c r="ER599" s="618"/>
      <c r="ES599" s="617"/>
      <c r="ET599" s="632"/>
      <c r="EU599" s="630"/>
      <c r="EV599" s="644"/>
      <c r="EW599" s="644"/>
      <c r="EX599" s="644"/>
      <c r="EY599" s="644"/>
      <c r="EZ599" s="644"/>
      <c r="FA599" s="644"/>
      <c r="FB599" s="647"/>
      <c r="FC599" s="1134"/>
      <c r="FD599" s="1135"/>
      <c r="FE599" s="1135"/>
      <c r="FF599" s="1135"/>
      <c r="FG599" s="625"/>
      <c r="FH599" s="625"/>
      <c r="FI599" s="625"/>
      <c r="FJ599" s="625"/>
      <c r="FK599" s="625"/>
      <c r="FL599" s="625"/>
      <c r="FM599" s="625"/>
      <c r="FN599" s="625"/>
      <c r="FO599" s="625"/>
      <c r="FP599" s="625"/>
      <c r="FQ599" s="625"/>
      <c r="FR599" s="625"/>
      <c r="FS599" s="15"/>
      <c r="FT599" s="614"/>
      <c r="FU599" s="614"/>
      <c r="FV599" s="614"/>
      <c r="FW599" s="614"/>
      <c r="FX599" s="614"/>
      <c r="FY599" s="615"/>
      <c r="FZ599" s="616"/>
      <c r="GA599" s="616"/>
      <c r="GB599" s="615"/>
      <c r="GC599" s="615"/>
      <c r="GD599" s="616"/>
      <c r="GE599" s="616"/>
      <c r="GF599" s="615"/>
      <c r="GG599" s="615"/>
      <c r="GH599" s="616"/>
      <c r="GI599" s="616"/>
      <c r="GJ599" s="615"/>
      <c r="GK599" s="606"/>
      <c r="GL599" s="606"/>
      <c r="GM599" s="606"/>
      <c r="GN599" s="617"/>
      <c r="GO599" s="618"/>
      <c r="GP599" s="617"/>
      <c r="GQ599" s="632"/>
      <c r="GR599" s="6"/>
    </row>
    <row r="600" spans="1:200" ht="5.25" customHeight="1" x14ac:dyDescent="0.25">
      <c r="A600" s="244"/>
      <c r="B600" s="630"/>
      <c r="C600" s="625"/>
      <c r="D600" s="625"/>
      <c r="E600" s="625"/>
      <c r="F600" s="625"/>
      <c r="G600" s="625"/>
      <c r="H600" s="625"/>
      <c r="I600" s="625"/>
      <c r="J600" s="625"/>
      <c r="K600" s="625"/>
      <c r="L600" s="625"/>
      <c r="M600" s="625"/>
      <c r="N600" s="625"/>
      <c r="O600" s="1138" t="str">
        <f>IF(Portada!$A$1="www.fly-logics.com","NOCHE",0)</f>
        <v>NOCHE</v>
      </c>
      <c r="P600" s="1139"/>
      <c r="Q600" s="1139"/>
      <c r="R600" s="1139"/>
      <c r="S600" s="1139"/>
      <c r="T600" s="1140" t="str">
        <f>IF(SUMIFS(Bitácora!$U$5:$U$1036129,Bitácora!$D$5:$D$1036129,F589,Bitácora!$AN$5:$AN$1036129,V589,Bitácora!$E$5:$E$1036129,L589)=0," ",SUMIFS(Bitácora!$U$5:$U$1036129,Bitácora!$D$5:$D$1036129,F589,Bitácora!$AN$5:$AN$1036129,V589,Bitácora!$E$5:$E$1036129,L589))</f>
        <v xml:space="preserve"> </v>
      </c>
      <c r="U600" s="1140"/>
      <c r="V600" s="1140"/>
      <c r="W600" s="1140"/>
      <c r="X600" s="1140"/>
      <c r="Y600" s="1136"/>
      <c r="Z600" s="15"/>
      <c r="AA600" s="614"/>
      <c r="AB600" s="614"/>
      <c r="AC600" s="614"/>
      <c r="AD600" s="614"/>
      <c r="AE600" s="614"/>
      <c r="AF600" s="615"/>
      <c r="AG600" s="615"/>
      <c r="AH600" s="615"/>
      <c r="AI600" s="615"/>
      <c r="AJ600" s="615"/>
      <c r="AK600" s="615"/>
      <c r="AL600" s="615"/>
      <c r="AM600" s="615"/>
      <c r="AN600" s="615"/>
      <c r="AO600" s="615"/>
      <c r="AP600" s="615"/>
      <c r="AQ600" s="615"/>
      <c r="AR600" s="606"/>
      <c r="AS600" s="606"/>
      <c r="AT600" s="606"/>
      <c r="AU600" s="617"/>
      <c r="AV600" s="617"/>
      <c r="AW600" s="617"/>
      <c r="AX600" s="632"/>
      <c r="AY600" s="630"/>
      <c r="AZ600" s="625"/>
      <c r="BA600" s="625"/>
      <c r="BB600" s="625"/>
      <c r="BC600" s="625"/>
      <c r="BD600" s="625"/>
      <c r="BE600" s="625"/>
      <c r="BF600" s="625"/>
      <c r="BG600" s="625"/>
      <c r="BH600" s="625"/>
      <c r="BI600" s="625"/>
      <c r="BJ600" s="625"/>
      <c r="BK600" s="625"/>
      <c r="BL600" s="1138" t="str">
        <f>IF(Portada!$A$1="www.fly-logics.com","NOCHE",0)</f>
        <v>NOCHE</v>
      </c>
      <c r="BM600" s="1139"/>
      <c r="BN600" s="1139"/>
      <c r="BO600" s="1139"/>
      <c r="BP600" s="1139"/>
      <c r="BQ600" s="1140" t="str">
        <f>IF(SUMIFS(Bitácora!$U$5:$U$1036129,Bitácora!$D$5:$D$1036129,BC589,Bitácora!$AN$5:$AN$1036129,BS589,Bitácora!$E$5:$E$1036129,BI589)=0," ",SUMIFS(Bitácora!$U$5:$U$1036129,Bitácora!$D$5:$D$1036129,BC589,Bitácora!$AN$5:$AN$1036129,BS589,Bitácora!$E$5:$E$1036129,BI589))</f>
        <v xml:space="preserve"> </v>
      </c>
      <c r="BR600" s="1140"/>
      <c r="BS600" s="1140"/>
      <c r="BT600" s="1140"/>
      <c r="BU600" s="1140"/>
      <c r="BV600" s="1136"/>
      <c r="BW600" s="15"/>
      <c r="BX600" s="614"/>
      <c r="BY600" s="614"/>
      <c r="BZ600" s="614"/>
      <c r="CA600" s="614"/>
      <c r="CB600" s="614"/>
      <c r="CC600" s="615"/>
      <c r="CD600" s="615"/>
      <c r="CE600" s="615"/>
      <c r="CF600" s="615"/>
      <c r="CG600" s="615"/>
      <c r="CH600" s="615"/>
      <c r="CI600" s="615"/>
      <c r="CJ600" s="615"/>
      <c r="CK600" s="615"/>
      <c r="CL600" s="615"/>
      <c r="CM600" s="615"/>
      <c r="CN600" s="615"/>
      <c r="CO600" s="606"/>
      <c r="CP600" s="606"/>
      <c r="CQ600" s="606"/>
      <c r="CR600" s="617"/>
      <c r="CS600" s="617"/>
      <c r="CT600" s="617"/>
      <c r="CU600" s="632"/>
      <c r="CV600" s="276"/>
      <c r="CW600" s="244"/>
      <c r="CX600" s="630"/>
      <c r="CY600" s="625"/>
      <c r="CZ600" s="625"/>
      <c r="DA600" s="625"/>
      <c r="DB600" s="625"/>
      <c r="DC600" s="625"/>
      <c r="DD600" s="625"/>
      <c r="DE600" s="625"/>
      <c r="DF600" s="625"/>
      <c r="DG600" s="625"/>
      <c r="DH600" s="625"/>
      <c r="DI600" s="625"/>
      <c r="DJ600" s="625"/>
      <c r="DK600" s="1138" t="str">
        <f>IF(Portada!$A$1="www.fly-logics.com","NOCHE",0)</f>
        <v>NOCHE</v>
      </c>
      <c r="DL600" s="1139"/>
      <c r="DM600" s="1139"/>
      <c r="DN600" s="1139"/>
      <c r="DO600" s="1139"/>
      <c r="DP600" s="1140" t="str">
        <f>IF(SUMIFS(Bitácora!$U$5:$U$1036129,Bitácora!$D$5:$D$1036129,DB589,Bitácora!$AN$5:$AN$1036129,DR589,Bitácora!$E$5:$E$1036129,DH589)=0," ",SUMIFS(Bitácora!$U$5:$U$1036129,Bitácora!$D$5:$D$1036129,DB589,Bitácora!$AN$5:$AN$1036129,DR589,Bitácora!$E$5:$E$1036129,DH589))</f>
        <v xml:space="preserve"> </v>
      </c>
      <c r="DQ600" s="1140"/>
      <c r="DR600" s="1140"/>
      <c r="DS600" s="1140"/>
      <c r="DT600" s="1140"/>
      <c r="DU600" s="1136"/>
      <c r="DV600" s="15"/>
      <c r="DW600" s="614"/>
      <c r="DX600" s="614"/>
      <c r="DY600" s="614"/>
      <c r="DZ600" s="614"/>
      <c r="EA600" s="614"/>
      <c r="EB600" s="615"/>
      <c r="EC600" s="615"/>
      <c r="ED600" s="615"/>
      <c r="EE600" s="615"/>
      <c r="EF600" s="615"/>
      <c r="EG600" s="615"/>
      <c r="EH600" s="615"/>
      <c r="EI600" s="615"/>
      <c r="EJ600" s="615"/>
      <c r="EK600" s="615"/>
      <c r="EL600" s="615"/>
      <c r="EM600" s="615"/>
      <c r="EN600" s="606"/>
      <c r="EO600" s="606"/>
      <c r="EP600" s="606"/>
      <c r="EQ600" s="617"/>
      <c r="ER600" s="617"/>
      <c r="ES600" s="617"/>
      <c r="ET600" s="632"/>
      <c r="EU600" s="630"/>
      <c r="EV600" s="625"/>
      <c r="EW600" s="625"/>
      <c r="EX600" s="625"/>
      <c r="EY600" s="625"/>
      <c r="EZ600" s="625"/>
      <c r="FA600" s="625"/>
      <c r="FB600" s="625"/>
      <c r="FC600" s="625"/>
      <c r="FD600" s="625"/>
      <c r="FE600" s="625"/>
      <c r="FF600" s="625"/>
      <c r="FG600" s="625"/>
      <c r="FH600" s="1138" t="str">
        <f>IF(Portada!$A$1="www.fly-logics.com","NOCHE",0)</f>
        <v>NOCHE</v>
      </c>
      <c r="FI600" s="1139"/>
      <c r="FJ600" s="1139"/>
      <c r="FK600" s="1139"/>
      <c r="FL600" s="1139"/>
      <c r="FM600" s="1140" t="str">
        <f>IF(SUMIFS(Bitácora!$U$5:$U$1036129,Bitácora!$D$5:$D$1036129,EY589,Bitácora!$AN$5:$AN$1036129,FO589,Bitácora!$E$5:$E$1036129,FE589)=0," ",SUMIFS(Bitácora!$U$5:$U$1036129,Bitácora!$D$5:$D$1036129,EY589,Bitácora!$AN$5:$AN$1036129,FO589,Bitácora!$E$5:$E$1036129,FE589))</f>
        <v xml:space="preserve"> </v>
      </c>
      <c r="FN600" s="1140"/>
      <c r="FO600" s="1140"/>
      <c r="FP600" s="1140"/>
      <c r="FQ600" s="1140"/>
      <c r="FR600" s="1136"/>
      <c r="FS600" s="15"/>
      <c r="FT600" s="614"/>
      <c r="FU600" s="614"/>
      <c r="FV600" s="614"/>
      <c r="FW600" s="614"/>
      <c r="FX600" s="614"/>
      <c r="FY600" s="615"/>
      <c r="FZ600" s="615"/>
      <c r="GA600" s="615"/>
      <c r="GB600" s="615"/>
      <c r="GC600" s="615"/>
      <c r="GD600" s="615"/>
      <c r="GE600" s="615"/>
      <c r="GF600" s="615"/>
      <c r="GG600" s="615"/>
      <c r="GH600" s="615"/>
      <c r="GI600" s="615"/>
      <c r="GJ600" s="615"/>
      <c r="GK600" s="606"/>
      <c r="GL600" s="606"/>
      <c r="GM600" s="606"/>
      <c r="GN600" s="617"/>
      <c r="GO600" s="617"/>
      <c r="GP600" s="617"/>
      <c r="GQ600" s="632"/>
      <c r="GR600" s="6"/>
    </row>
    <row r="601" spans="1:200" ht="5.25" customHeight="1" x14ac:dyDescent="0.25">
      <c r="A601" s="244"/>
      <c r="B601" s="630"/>
      <c r="C601" s="633" t="str">
        <f>IF(Portada!$A$1="www.fly-logics.com","SOLO",0)</f>
        <v>SOLO</v>
      </c>
      <c r="D601" s="644"/>
      <c r="E601" s="644"/>
      <c r="F601" s="644"/>
      <c r="G601" s="647"/>
      <c r="H601" s="1136" t="str">
        <f>IF(SUMIFS(Bitácora!$X$5:$X$1036129,Bitácora!$D$5:$D$1036129,F589,Bitácora!$AN$5:$AN$1036129,V589,Bitácora!$E$5:$E$1036129,L589)=0," ",SUMIFS(Bitácora!$X$5:$X$1036129,Bitácora!$D$5:$D$1036129,F589,Bitácora!$AN$5:$AN$1036129,V589,Bitácora!$E$5:$E$1036129,L589))</f>
        <v xml:space="preserve"> </v>
      </c>
      <c r="I601" s="1137"/>
      <c r="J601" s="1137"/>
      <c r="K601" s="1137"/>
      <c r="L601" s="1137"/>
      <c r="M601" s="1137"/>
      <c r="N601" s="625"/>
      <c r="O601" s="647"/>
      <c r="P601" s="1139"/>
      <c r="Q601" s="1139"/>
      <c r="R601" s="1139"/>
      <c r="S601" s="1139"/>
      <c r="T601" s="1140"/>
      <c r="U601" s="1140"/>
      <c r="V601" s="1140"/>
      <c r="W601" s="1140"/>
      <c r="X601" s="1140"/>
      <c r="Y601" s="1136"/>
      <c r="Z601" s="15"/>
      <c r="AA601" s="613" t="str">
        <f>IF(Portada!$A$1="www.fly-logics.com","MAY",0)</f>
        <v>MAY</v>
      </c>
      <c r="AB601" s="614"/>
      <c r="AC601" s="614"/>
      <c r="AD601" s="614"/>
      <c r="AE601" s="614"/>
      <c r="AF601" s="605" t="str">
        <f>IF(SUMIFS(Bitácora!$Y$5:$Y$1036129,Bitácora!$D$5:$D$1036129,F589,Bitácora!$AN$5:$AN$1036129,V589,Bitácora!$E$5:$E$1036129,L589,Bitácora!$AM$5:$AM$1036129,AA601)=0," ",SUMIFS(Bitácora!$Y$5:$Y$1036129,Bitácora!$D$5:$D$1036129,F589,Bitácora!$AN$5:$AN$1036129,V589,Bitácora!$E$5:$E$1036129,L589,Bitácora!$AM$5:$AM$1036129,AA601))</f>
        <v xml:space="preserve"> </v>
      </c>
      <c r="AG601" s="615"/>
      <c r="AH601" s="615"/>
      <c r="AI601" s="615"/>
      <c r="AJ601" s="605" t="str">
        <f>IF(SUMIFS(Bitácora!$Z$5:$Z$1036129,Bitácora!$D$5:$D$1036129,F589,Bitácora!$AN$5:$AN$1036129,V589,Bitácora!$E$5:$E$1036129,L589,Bitácora!$AM$5:$AM$1036129,AA601)=0," ",SUMIFS(Bitácora!$Z$5:$Z$1036129,Bitácora!$D$5:$D$1036129,F589,Bitácora!$AN$5:$AN$1036129,V589,Bitácora!$E$5:$E$1036129,L589,Bitácora!$AM$5:$AM$1036129,AA601))</f>
        <v xml:space="preserve"> </v>
      </c>
      <c r="AK601" s="615"/>
      <c r="AL601" s="615"/>
      <c r="AM601" s="615"/>
      <c r="AN601" s="605" t="str">
        <f>IF(SUMIFS(Bitácora!$AA$5:$AA$1036129,Bitácora!$D$5:$D$1036129,F589,Bitácora!$AN$5:$AN$1036129,V589,Bitácora!$E$5:$E$1036129,L589,Bitácora!$AM$5:$AM$1036129,AA601)=0," ",SUMIFS(Bitácora!$AA$5:$AA$1036129,Bitácora!$D$5:$D$1036129,F589,Bitácora!$AN$5:$AN$1036129,V589,Bitácora!$E$5:$E$1036129,L589,Bitácora!$AM$5:$AM$1036129,AA601))</f>
        <v xml:space="preserve"> </v>
      </c>
      <c r="AO601" s="615"/>
      <c r="AP601" s="615"/>
      <c r="AQ601" s="615"/>
      <c r="AR601" s="606" t="str">
        <f>IF(SUMIFS(Bitácora!$AE$5:$AE$1036129,Bitácora!$D$5:$D$1036129,F589,Bitácora!$AN$5:$AN$1036129,V589,Bitácora!$E$5:$E$1036129,L589,Bitácora!$AM$5:$AM$1036129,AA601)=0," ",SUMIFS(Bitácora!$AE$5:$AE$1036129,Bitácora!$D$5:$D$1036129,F589,Bitácora!$AN$5:$AN$1036129,V589,Bitácora!$E$5:$E$1036129,L589,Bitácora!$AM$5:$AM$1036129,AA601))</f>
        <v xml:space="preserve"> </v>
      </c>
      <c r="AS601" s="606"/>
      <c r="AT601" s="606"/>
      <c r="AU601" s="606" t="str">
        <f>IF(SUMIFS(Bitácora!$AF$5:$AF$1036129,Bitácora!$D$5:$D$1036129,F589,Bitácora!$AN$5:$AN$1036129,V589,Bitácora!$E$5:$E$1036129,L589,Bitácora!$AM$5:$AM$1036129,AA601)=0," ",SUMIFS(Bitácora!$AF$5:$AF$1036129,Bitácora!$D$5:$D$1036129,F589,Bitácora!$AN$5:$AN$1036129,V589,Bitácora!$E$5:$E$1036129,L589,Bitácora!$AM$5:$AM$1036129,AA601))</f>
        <v xml:space="preserve"> </v>
      </c>
      <c r="AV601" s="617"/>
      <c r="AW601" s="617"/>
      <c r="AX601" s="632"/>
      <c r="AY601" s="630"/>
      <c r="AZ601" s="633" t="str">
        <f>IF(Portada!$A$1="www.fly-logics.com","SOLO",0)</f>
        <v>SOLO</v>
      </c>
      <c r="BA601" s="644"/>
      <c r="BB601" s="644"/>
      <c r="BC601" s="644"/>
      <c r="BD601" s="647"/>
      <c r="BE601" s="1136" t="str">
        <f>IF(SUMIFS(Bitácora!$X$5:$X$1036129,Bitácora!$D$5:$D$1036129,BC589,Bitácora!$AN$5:$AN$1036129,BS589,Bitácora!$E$5:$E$1036129,BI589)=0," ",SUMIFS(Bitácora!$X$5:$X$1036129,Bitácora!$D$5:$D$1036129,BC589,Bitácora!$AN$5:$AN$1036129,BS589,Bitácora!$E$5:$E$1036129,BI589))</f>
        <v xml:space="preserve"> </v>
      </c>
      <c r="BF601" s="1137"/>
      <c r="BG601" s="1137"/>
      <c r="BH601" s="1137"/>
      <c r="BI601" s="1137"/>
      <c r="BJ601" s="1137"/>
      <c r="BK601" s="625"/>
      <c r="BL601" s="647"/>
      <c r="BM601" s="1139"/>
      <c r="BN601" s="1139"/>
      <c r="BO601" s="1139"/>
      <c r="BP601" s="1139"/>
      <c r="BQ601" s="1140"/>
      <c r="BR601" s="1140"/>
      <c r="BS601" s="1140"/>
      <c r="BT601" s="1140"/>
      <c r="BU601" s="1140"/>
      <c r="BV601" s="1136"/>
      <c r="BW601" s="15"/>
      <c r="BX601" s="613" t="str">
        <f>IF(Portada!$A$1="www.fly-logics.com","MAY",0)</f>
        <v>MAY</v>
      </c>
      <c r="BY601" s="614"/>
      <c r="BZ601" s="614"/>
      <c r="CA601" s="614"/>
      <c r="CB601" s="614"/>
      <c r="CC601" s="605" t="str">
        <f>IF(SUMIFS(Bitácora!$Y$5:$Y$1036129,Bitácora!$D$5:$D$1036129,BC589,Bitácora!$AN$5:$AN$1036129,BS589,Bitácora!$E$5:$E$1036129,BI589,Bitácora!$AM$5:$AM$1036129,BX601)=0," ",SUMIFS(Bitácora!$Y$5:$Y$1036129,Bitácora!$D$5:$D$1036129,BC589,Bitácora!$AN$5:$AN$1036129,BS589,Bitácora!$E$5:$E$1036129,BI589,Bitácora!$AM$5:$AM$1036129,BX601))</f>
        <v xml:space="preserve"> </v>
      </c>
      <c r="CD601" s="615"/>
      <c r="CE601" s="615"/>
      <c r="CF601" s="615"/>
      <c r="CG601" s="605" t="str">
        <f>IF(SUMIFS(Bitácora!$Z$5:$Z$1036129,Bitácora!$D$5:$D$1036129,BC589,Bitácora!$AN$5:$AN$1036129,BS589,Bitácora!$E$5:$E$1036129,BI589,Bitácora!$AM$5:$AM$1036129,BX601)=0," ",SUMIFS(Bitácora!$Z$5:$Z$1036129,Bitácora!$D$5:$D$1036129,BC589,Bitácora!$AN$5:$AN$1036129,BS589,Bitácora!$E$5:$E$1036129,BI589,Bitácora!$AM$5:$AM$1036129,BX601))</f>
        <v xml:space="preserve"> </v>
      </c>
      <c r="CH601" s="615"/>
      <c r="CI601" s="615"/>
      <c r="CJ601" s="615"/>
      <c r="CK601" s="605" t="str">
        <f>IF(SUMIFS(Bitácora!$AA$5:$AA$1036129,Bitácora!$D$5:$D$1036129,BC589,Bitácora!$AN$5:$AN$1036129,BS589,Bitácora!$E$5:$E$1036129,BI589,Bitácora!$AM$5:$AM$1036129,BX601)=0," ",SUMIFS(Bitácora!$AA$5:$AA$1036129,Bitácora!$D$5:$D$1036129,BC589,Bitácora!$AN$5:$AN$1036129,BS589,Bitácora!$E$5:$E$1036129,BI589,Bitácora!$AM$5:$AM$1036129,BX601))</f>
        <v xml:space="preserve"> </v>
      </c>
      <c r="CL601" s="615"/>
      <c r="CM601" s="615"/>
      <c r="CN601" s="615"/>
      <c r="CO601" s="606" t="str">
        <f>IF(SUMIFS(Bitácora!$AE$5:$AE$1036129,Bitácora!$D$5:$D$1036129,BC589,Bitácora!$AN$5:$AN$1036129,BS589,Bitácora!$E$5:$E$1036129,BI589,Bitácora!$AM$5:$AM$1036129,BX601)=0," ",SUMIFS(Bitácora!$AE$5:$AE$1036129,Bitácora!$D$5:$D$1036129,BC589,Bitácora!$AN$5:$AN$1036129,BS589,Bitácora!$E$5:$E$1036129,BI589,Bitácora!$AM$5:$AM$1036129,BX601))</f>
        <v xml:space="preserve"> </v>
      </c>
      <c r="CP601" s="606"/>
      <c r="CQ601" s="606"/>
      <c r="CR601" s="606" t="str">
        <f>IF(SUMIFS(Bitácora!$AF$5:$AF$1036129,Bitácora!$D$5:$D$1036129,BC589,Bitácora!$AN$5:$AN$1036129,BS589,Bitácora!$E$5:$E$1036129,BI589,Bitácora!$AM$5:$AM$1036129,BX601)=0," ",SUMIFS(Bitácora!$AF$5:$AF$1036129,Bitácora!$D$5:$D$1036129,BC589,Bitácora!$AN$5:$AN$1036129,BS589,Bitácora!$E$5:$E$1036129,BI589,Bitácora!$AM$5:$AM$1036129,BX601))</f>
        <v xml:space="preserve"> </v>
      </c>
      <c r="CS601" s="617"/>
      <c r="CT601" s="617"/>
      <c r="CU601" s="632"/>
      <c r="CV601" s="276"/>
      <c r="CW601" s="244"/>
      <c r="CX601" s="630"/>
      <c r="CY601" s="633" t="str">
        <f>IF(Portada!$A$1="www.fly-logics.com","SOLO",0)</f>
        <v>SOLO</v>
      </c>
      <c r="CZ601" s="644"/>
      <c r="DA601" s="644"/>
      <c r="DB601" s="644"/>
      <c r="DC601" s="647"/>
      <c r="DD601" s="1136" t="str">
        <f>IF(SUMIFS(Bitácora!$X$5:$X$1036129,Bitácora!$D$5:$D$1036129,DB589,Bitácora!$AN$5:$AN$1036129,DR589,Bitácora!$E$5:$E$1036129,DH589)=0," ",SUMIFS(Bitácora!$X$5:$X$1036129,Bitácora!$D$5:$D$1036129,DB589,Bitácora!$AN$5:$AN$1036129,DR589,Bitácora!$E$5:$E$1036129,DH589))</f>
        <v xml:space="preserve"> </v>
      </c>
      <c r="DE601" s="1137"/>
      <c r="DF601" s="1137"/>
      <c r="DG601" s="1137"/>
      <c r="DH601" s="1137"/>
      <c r="DI601" s="1137"/>
      <c r="DJ601" s="625"/>
      <c r="DK601" s="647"/>
      <c r="DL601" s="1139"/>
      <c r="DM601" s="1139"/>
      <c r="DN601" s="1139"/>
      <c r="DO601" s="1139"/>
      <c r="DP601" s="1140"/>
      <c r="DQ601" s="1140"/>
      <c r="DR601" s="1140"/>
      <c r="DS601" s="1140"/>
      <c r="DT601" s="1140"/>
      <c r="DU601" s="1136"/>
      <c r="DV601" s="15"/>
      <c r="DW601" s="613" t="str">
        <f>IF(Portada!$A$1="www.fly-logics.com","MAY",0)</f>
        <v>MAY</v>
      </c>
      <c r="DX601" s="614"/>
      <c r="DY601" s="614"/>
      <c r="DZ601" s="614"/>
      <c r="EA601" s="614"/>
      <c r="EB601" s="605" t="str">
        <f>IF(SUMIFS(Bitácora!$Y$5:$Y$1036129,Bitácora!$D$5:$D$1036129,DB589,Bitácora!$AN$5:$AN$1036129,DR589,Bitácora!$E$5:$E$1036129,DH589,Bitácora!$AM$5:$AM$1036129,DW601)=0," ",SUMIFS(Bitácora!$Y$5:$Y$1036129,Bitácora!$D$5:$D$1036129,DB589,Bitácora!$AN$5:$AN$1036129,DR589,Bitácora!$E$5:$E$1036129,DH589,Bitácora!$AM$5:$AM$1036129,DW601))</f>
        <v xml:space="preserve"> </v>
      </c>
      <c r="EC601" s="615"/>
      <c r="ED601" s="615"/>
      <c r="EE601" s="615"/>
      <c r="EF601" s="605" t="str">
        <f>IF(SUMIFS(Bitácora!$Z$5:$Z$1036129,Bitácora!$D$5:$D$1036129,DB589,Bitácora!$AN$5:$AN$1036129,DR589,Bitácora!$E$5:$E$1036129,DH589,Bitácora!$AM$5:$AM$1036129,DW601)=0," ",SUMIFS(Bitácora!$Z$5:$Z$1036129,Bitácora!$D$5:$D$1036129,DB589,Bitácora!$AN$5:$AN$1036129,DR589,Bitácora!$E$5:$E$1036129,DH589,Bitácora!$AM$5:$AM$1036129,DW601))</f>
        <v xml:space="preserve"> </v>
      </c>
      <c r="EG601" s="615"/>
      <c r="EH601" s="615"/>
      <c r="EI601" s="615"/>
      <c r="EJ601" s="605" t="str">
        <f>IF(SUMIFS(Bitácora!$AA$5:$AA$1036129,Bitácora!$D$5:$D$1036129,DB589,Bitácora!$AN$5:$AN$1036129,DR589,Bitácora!$E$5:$E$1036129,DH589,Bitácora!$AM$5:$AM$1036129,DW601)=0," ",SUMIFS(Bitácora!$AA$5:$AA$1036129,Bitácora!$D$5:$D$1036129,DB589,Bitácora!$AN$5:$AN$1036129,DR589,Bitácora!$E$5:$E$1036129,DH589,Bitácora!$AM$5:$AM$1036129,DW601))</f>
        <v xml:space="preserve"> </v>
      </c>
      <c r="EK601" s="615"/>
      <c r="EL601" s="615"/>
      <c r="EM601" s="615"/>
      <c r="EN601" s="606" t="str">
        <f>IF(SUMIFS(Bitácora!$AE$5:$AE$1036129,Bitácora!$D$5:$D$1036129,DB589,Bitácora!$AN$5:$AN$1036129,DR589,Bitácora!$E$5:$E$1036129,DH589,Bitácora!$AM$5:$AM$1036129,DW601)=0," ",SUMIFS(Bitácora!$AE$5:$AE$1036129,Bitácora!$D$5:$D$1036129,DB589,Bitácora!$AN$5:$AN$1036129,DR589,Bitácora!$E$5:$E$1036129,DH589,Bitácora!$AM$5:$AM$1036129,DW601))</f>
        <v xml:space="preserve"> </v>
      </c>
      <c r="EO601" s="606"/>
      <c r="EP601" s="606"/>
      <c r="EQ601" s="606" t="str">
        <f>IF(SUMIFS(Bitácora!$AF$5:$AF$1036129,Bitácora!$D$5:$D$1036129,DB589,Bitácora!$AN$5:$AN$1036129,DR589,Bitácora!$E$5:$E$1036129,DH589,Bitácora!$AM$5:$AM$1036129,DW601)=0," ",SUMIFS(Bitácora!$AF$5:$AF$1036129,Bitácora!$D$5:$D$1036129,DB589,Bitácora!$AN$5:$AN$1036129,DR589,Bitácora!$E$5:$E$1036129,DH589,Bitácora!$AM$5:$AM$1036129,DW601))</f>
        <v xml:space="preserve"> </v>
      </c>
      <c r="ER601" s="617"/>
      <c r="ES601" s="617"/>
      <c r="ET601" s="632"/>
      <c r="EU601" s="630"/>
      <c r="EV601" s="633" t="str">
        <f>IF(Portada!$A$1="www.fly-logics.com","SOLO",0)</f>
        <v>SOLO</v>
      </c>
      <c r="EW601" s="644"/>
      <c r="EX601" s="644"/>
      <c r="EY601" s="644"/>
      <c r="EZ601" s="647"/>
      <c r="FA601" s="1136" t="str">
        <f>IF(SUMIFS(Bitácora!$X$5:$X$1036129,Bitácora!$D$5:$D$1036129,EY589,Bitácora!$AN$5:$AN$1036129,FO589,Bitácora!$E$5:$E$1036129,FE589)=0," ",SUMIFS(Bitácora!$X$5:$X$1036129,Bitácora!$D$5:$D$1036129,EY589,Bitácora!$AN$5:$AN$1036129,FO589,Bitácora!$E$5:$E$1036129,FE589))</f>
        <v xml:space="preserve"> </v>
      </c>
      <c r="FB601" s="1137"/>
      <c r="FC601" s="1137"/>
      <c r="FD601" s="1137"/>
      <c r="FE601" s="1137"/>
      <c r="FF601" s="1137"/>
      <c r="FG601" s="625"/>
      <c r="FH601" s="647"/>
      <c r="FI601" s="1139"/>
      <c r="FJ601" s="1139"/>
      <c r="FK601" s="1139"/>
      <c r="FL601" s="1139"/>
      <c r="FM601" s="1140"/>
      <c r="FN601" s="1140"/>
      <c r="FO601" s="1140"/>
      <c r="FP601" s="1140"/>
      <c r="FQ601" s="1140"/>
      <c r="FR601" s="1136"/>
      <c r="FS601" s="15"/>
      <c r="FT601" s="613" t="str">
        <f>IF(Portada!$A$1="www.fly-logics.com","MAY",0)</f>
        <v>MAY</v>
      </c>
      <c r="FU601" s="614"/>
      <c r="FV601" s="614"/>
      <c r="FW601" s="614"/>
      <c r="FX601" s="614"/>
      <c r="FY601" s="605" t="str">
        <f>IF(SUMIFS(Bitácora!$Y$5:$Y$1036129,Bitácora!$D$5:$D$1036129,EY589,Bitácora!$AN$5:$AN$1036129,FO589,Bitácora!$E$5:$E$1036129,FE589,Bitácora!$AM$5:$AM$1036129,FT601)=0," ",SUMIFS(Bitácora!$Y$5:$Y$1036129,Bitácora!$D$5:$D$1036129,EY589,Bitácora!$AN$5:$AN$1036129,FO589,Bitácora!$E$5:$E$1036129,FE589,Bitácora!$AM$5:$AM$1036129,FT601))</f>
        <v xml:space="preserve"> </v>
      </c>
      <c r="FZ601" s="615"/>
      <c r="GA601" s="615"/>
      <c r="GB601" s="615"/>
      <c r="GC601" s="605" t="str">
        <f>IF(SUMIFS(Bitácora!$Z$5:$Z$1036129,Bitácora!$D$5:$D$1036129,EY589,Bitácora!$AN$5:$AN$1036129,FO589,Bitácora!$E$5:$E$1036129,FE589,Bitácora!$AM$5:$AM$1036129,FT601)=0," ",SUMIFS(Bitácora!$Z$5:$Z$1036129,Bitácora!$D$5:$D$1036129,EY589,Bitácora!$AN$5:$AN$1036129,FO589,Bitácora!$E$5:$E$1036129,FE589,Bitácora!$AM$5:$AM$1036129,FT601))</f>
        <v xml:space="preserve"> </v>
      </c>
      <c r="GD601" s="615"/>
      <c r="GE601" s="615"/>
      <c r="GF601" s="615"/>
      <c r="GG601" s="605" t="str">
        <f>IF(SUMIFS(Bitácora!$AA$5:$AA$1036129,Bitácora!$D$5:$D$1036129,EY589,Bitácora!$AN$5:$AN$1036129,FO589,Bitácora!$E$5:$E$1036129,FE589,Bitácora!$AM$5:$AM$1036129,FT601)=0," ",SUMIFS(Bitácora!$AA$5:$AA$1036129,Bitácora!$D$5:$D$1036129,EY589,Bitácora!$AN$5:$AN$1036129,FO589,Bitácora!$E$5:$E$1036129,FE589,Bitácora!$AM$5:$AM$1036129,FT601))</f>
        <v xml:space="preserve"> </v>
      </c>
      <c r="GH601" s="615"/>
      <c r="GI601" s="615"/>
      <c r="GJ601" s="615"/>
      <c r="GK601" s="606" t="str">
        <f>IF(SUMIFS(Bitácora!$AE$5:$AE$1036129,Bitácora!$D$5:$D$1036129,EY589,Bitácora!$AN$5:$AN$1036129,FO589,Bitácora!$E$5:$E$1036129,FE589,Bitácora!$AM$5:$AM$1036129,FT601)=0," ",SUMIFS(Bitácora!$AE$5:$AE$1036129,Bitácora!$D$5:$D$1036129,EY589,Bitácora!$AN$5:$AN$1036129,FO589,Bitácora!$E$5:$E$1036129,FE589,Bitácora!$AM$5:$AM$1036129,FT601))</f>
        <v xml:space="preserve"> </v>
      </c>
      <c r="GL601" s="606"/>
      <c r="GM601" s="606"/>
      <c r="GN601" s="606" t="str">
        <f>IF(SUMIFS(Bitácora!$AF$5:$AF$1036129,Bitácora!$D$5:$D$1036129,EY589,Bitácora!$AN$5:$AN$1036129,FO589,Bitácora!$E$5:$E$1036129,FE589,Bitácora!$AM$5:$AM$1036129,FT601)=0," ",SUMIFS(Bitácora!$AF$5:$AF$1036129,Bitácora!$D$5:$D$1036129,EY589,Bitácora!$AN$5:$AN$1036129,FO589,Bitácora!$E$5:$E$1036129,FE589,Bitácora!$AM$5:$AM$1036129,FT601))</f>
        <v xml:space="preserve"> </v>
      </c>
      <c r="GO601" s="617"/>
      <c r="GP601" s="617"/>
      <c r="GQ601" s="632"/>
      <c r="GR601" s="6"/>
    </row>
    <row r="602" spans="1:200" ht="10.5" customHeight="1" x14ac:dyDescent="0.25">
      <c r="A602" s="244"/>
      <c r="B602" s="630"/>
      <c r="C602" s="644"/>
      <c r="D602" s="644"/>
      <c r="E602" s="644"/>
      <c r="F602" s="644"/>
      <c r="G602" s="647"/>
      <c r="H602" s="1136"/>
      <c r="I602" s="1137"/>
      <c r="J602" s="1137"/>
      <c r="K602" s="1137"/>
      <c r="L602" s="1137"/>
      <c r="M602" s="1137"/>
      <c r="N602" s="625"/>
      <c r="O602" s="1141" t="str">
        <f>IF(Portada!$A$1="www.fly-logics.com","IFR",0)</f>
        <v>IFR</v>
      </c>
      <c r="P602" s="1142"/>
      <c r="Q602" s="1142"/>
      <c r="R602" s="1142"/>
      <c r="S602" s="1142"/>
      <c r="T602" s="1143" t="str">
        <f>IF(SUMIFS(Bitácora!$V$5:$V$1036129,Bitácora!$D$5:$D$1036129,F589,Bitácora!$AN$5:$AN$1036129,V589,Bitácora!$E$5:$E$1036129,L589)=0," ",SUMIFS(Bitácora!$V$5:$V$1036129,Bitácora!$D$5:$D$1036129,F589,Bitácora!$AN$5:$AN$1036129,V589,Bitácora!$E$5:$E$1036129,L589))</f>
        <v xml:space="preserve"> </v>
      </c>
      <c r="U602" s="1143"/>
      <c r="V602" s="1143"/>
      <c r="W602" s="1143"/>
      <c r="X602" s="1143"/>
      <c r="Y602" s="1144"/>
      <c r="Z602" s="15"/>
      <c r="AA602" s="614"/>
      <c r="AB602" s="614"/>
      <c r="AC602" s="614"/>
      <c r="AD602" s="614"/>
      <c r="AE602" s="614"/>
      <c r="AF602" s="615"/>
      <c r="AG602" s="616"/>
      <c r="AH602" s="616"/>
      <c r="AI602" s="615"/>
      <c r="AJ602" s="615"/>
      <c r="AK602" s="616"/>
      <c r="AL602" s="616"/>
      <c r="AM602" s="615"/>
      <c r="AN602" s="615"/>
      <c r="AO602" s="616"/>
      <c r="AP602" s="616"/>
      <c r="AQ602" s="615"/>
      <c r="AR602" s="606"/>
      <c r="AS602" s="606"/>
      <c r="AT602" s="606"/>
      <c r="AU602" s="617"/>
      <c r="AV602" s="618"/>
      <c r="AW602" s="617"/>
      <c r="AX602" s="632"/>
      <c r="AY602" s="630"/>
      <c r="AZ602" s="644"/>
      <c r="BA602" s="644"/>
      <c r="BB602" s="644"/>
      <c r="BC602" s="644"/>
      <c r="BD602" s="647"/>
      <c r="BE602" s="1136"/>
      <c r="BF602" s="1137"/>
      <c r="BG602" s="1137"/>
      <c r="BH602" s="1137"/>
      <c r="BI602" s="1137"/>
      <c r="BJ602" s="1137"/>
      <c r="BK602" s="625"/>
      <c r="BL602" s="1141" t="str">
        <f>IF(Portada!$A$1="www.fly-logics.com","IFR",0)</f>
        <v>IFR</v>
      </c>
      <c r="BM602" s="1142"/>
      <c r="BN602" s="1142"/>
      <c r="BO602" s="1142"/>
      <c r="BP602" s="1142"/>
      <c r="BQ602" s="1143" t="str">
        <f>IF(SUMIFS(Bitácora!$V$5:$V$1036129,Bitácora!$D$5:$D$1036129,BC589,Bitácora!$AN$5:$AN$1036129,BS589,Bitácora!$E$5:$E$1036129,BI589)=0," ",SUMIFS(Bitácora!$V$5:$V$1036129,Bitácora!$D$5:$D$1036129,BC589,Bitácora!$AN$5:$AN$1036129,BS589,Bitácora!$E$5:$E$1036129,BI589))</f>
        <v xml:space="preserve"> </v>
      </c>
      <c r="BR602" s="1143"/>
      <c r="BS602" s="1143"/>
      <c r="BT602" s="1143"/>
      <c r="BU602" s="1143"/>
      <c r="BV602" s="1144"/>
      <c r="BW602" s="15"/>
      <c r="BX602" s="614"/>
      <c r="BY602" s="614"/>
      <c r="BZ602" s="614"/>
      <c r="CA602" s="614"/>
      <c r="CB602" s="614"/>
      <c r="CC602" s="615"/>
      <c r="CD602" s="616"/>
      <c r="CE602" s="616"/>
      <c r="CF602" s="615"/>
      <c r="CG602" s="615"/>
      <c r="CH602" s="616"/>
      <c r="CI602" s="616"/>
      <c r="CJ602" s="615"/>
      <c r="CK602" s="615"/>
      <c r="CL602" s="616"/>
      <c r="CM602" s="616"/>
      <c r="CN602" s="615"/>
      <c r="CO602" s="606"/>
      <c r="CP602" s="606"/>
      <c r="CQ602" s="606"/>
      <c r="CR602" s="617"/>
      <c r="CS602" s="618"/>
      <c r="CT602" s="617"/>
      <c r="CU602" s="632"/>
      <c r="CV602" s="276"/>
      <c r="CW602" s="244"/>
      <c r="CX602" s="630"/>
      <c r="CY602" s="644"/>
      <c r="CZ602" s="644"/>
      <c r="DA602" s="644"/>
      <c r="DB602" s="644"/>
      <c r="DC602" s="647"/>
      <c r="DD602" s="1136"/>
      <c r="DE602" s="1137"/>
      <c r="DF602" s="1137"/>
      <c r="DG602" s="1137"/>
      <c r="DH602" s="1137"/>
      <c r="DI602" s="1137"/>
      <c r="DJ602" s="625"/>
      <c r="DK602" s="1141" t="str">
        <f>IF(Portada!$A$1="www.fly-logics.com","IFR",0)</f>
        <v>IFR</v>
      </c>
      <c r="DL602" s="1142"/>
      <c r="DM602" s="1142"/>
      <c r="DN602" s="1142"/>
      <c r="DO602" s="1142"/>
      <c r="DP602" s="1143" t="str">
        <f>IF(SUMIFS(Bitácora!$V$5:$V$1036129,Bitácora!$D$5:$D$1036129,DB589,Bitácora!$AN$5:$AN$1036129,DR589,Bitácora!$E$5:$E$1036129,DH589)=0," ",SUMIFS(Bitácora!$V$5:$V$1036129,Bitácora!$D$5:$D$1036129,DB589,Bitácora!$AN$5:$AN$1036129,DR589,Bitácora!$E$5:$E$1036129,DH589))</f>
        <v xml:space="preserve"> </v>
      </c>
      <c r="DQ602" s="1143"/>
      <c r="DR602" s="1143"/>
      <c r="DS602" s="1143"/>
      <c r="DT602" s="1143"/>
      <c r="DU602" s="1144"/>
      <c r="DV602" s="15"/>
      <c r="DW602" s="614"/>
      <c r="DX602" s="614"/>
      <c r="DY602" s="614"/>
      <c r="DZ602" s="614"/>
      <c r="EA602" s="614"/>
      <c r="EB602" s="615"/>
      <c r="EC602" s="616"/>
      <c r="ED602" s="616"/>
      <c r="EE602" s="615"/>
      <c r="EF602" s="615"/>
      <c r="EG602" s="616"/>
      <c r="EH602" s="616"/>
      <c r="EI602" s="615"/>
      <c r="EJ602" s="615"/>
      <c r="EK602" s="616"/>
      <c r="EL602" s="616"/>
      <c r="EM602" s="615"/>
      <c r="EN602" s="606"/>
      <c r="EO602" s="606"/>
      <c r="EP602" s="606"/>
      <c r="EQ602" s="617"/>
      <c r="ER602" s="618"/>
      <c r="ES602" s="617"/>
      <c r="ET602" s="632"/>
      <c r="EU602" s="630"/>
      <c r="EV602" s="644"/>
      <c r="EW602" s="644"/>
      <c r="EX602" s="644"/>
      <c r="EY602" s="644"/>
      <c r="EZ602" s="647"/>
      <c r="FA602" s="1136"/>
      <c r="FB602" s="1137"/>
      <c r="FC602" s="1137"/>
      <c r="FD602" s="1137"/>
      <c r="FE602" s="1137"/>
      <c r="FF602" s="1137"/>
      <c r="FG602" s="625"/>
      <c r="FH602" s="1141" t="str">
        <f>IF(Portada!$A$1="www.fly-logics.com","IFR",0)</f>
        <v>IFR</v>
      </c>
      <c r="FI602" s="1142"/>
      <c r="FJ602" s="1142"/>
      <c r="FK602" s="1142"/>
      <c r="FL602" s="1142"/>
      <c r="FM602" s="1143" t="str">
        <f>IF(SUMIFS(Bitácora!$V$5:$V$1036129,Bitácora!$D$5:$D$1036129,EY589,Bitácora!$AN$5:$AN$1036129,FO589,Bitácora!$E$5:$E$1036129,FE589)=0," ",SUMIFS(Bitácora!$V$5:$V$1036129,Bitácora!$D$5:$D$1036129,EY589,Bitácora!$AN$5:$AN$1036129,FO589,Bitácora!$E$5:$E$1036129,FE589))</f>
        <v xml:space="preserve"> </v>
      </c>
      <c r="FN602" s="1143"/>
      <c r="FO602" s="1143"/>
      <c r="FP602" s="1143"/>
      <c r="FQ602" s="1143"/>
      <c r="FR602" s="1144"/>
      <c r="FS602" s="15"/>
      <c r="FT602" s="614"/>
      <c r="FU602" s="614"/>
      <c r="FV602" s="614"/>
      <c r="FW602" s="614"/>
      <c r="FX602" s="614"/>
      <c r="FY602" s="615"/>
      <c r="FZ602" s="616"/>
      <c r="GA602" s="616"/>
      <c r="GB602" s="615"/>
      <c r="GC602" s="615"/>
      <c r="GD602" s="616"/>
      <c r="GE602" s="616"/>
      <c r="GF602" s="615"/>
      <c r="GG602" s="615"/>
      <c r="GH602" s="616"/>
      <c r="GI602" s="616"/>
      <c r="GJ602" s="615"/>
      <c r="GK602" s="606"/>
      <c r="GL602" s="606"/>
      <c r="GM602" s="606"/>
      <c r="GN602" s="617"/>
      <c r="GO602" s="618"/>
      <c r="GP602" s="617"/>
      <c r="GQ602" s="632"/>
      <c r="GR602" s="6"/>
    </row>
    <row r="603" spans="1:200" ht="3" customHeight="1" x14ac:dyDescent="0.25">
      <c r="A603" s="244"/>
      <c r="B603" s="630"/>
      <c r="C603" s="625"/>
      <c r="D603" s="625"/>
      <c r="E603" s="625"/>
      <c r="F603" s="625"/>
      <c r="G603" s="625"/>
      <c r="H603" s="625"/>
      <c r="I603" s="625"/>
      <c r="J603" s="625"/>
      <c r="K603" s="625"/>
      <c r="L603" s="625"/>
      <c r="M603" s="625"/>
      <c r="N603" s="625"/>
      <c r="O603" s="625"/>
      <c r="P603" s="625"/>
      <c r="Q603" s="625"/>
      <c r="R603" s="625"/>
      <c r="S603" s="625"/>
      <c r="T603" s="625"/>
      <c r="U603" s="625"/>
      <c r="V603" s="625"/>
      <c r="W603" s="625"/>
      <c r="X603" s="625"/>
      <c r="Y603" s="625"/>
      <c r="Z603" s="15"/>
      <c r="AA603" s="614"/>
      <c r="AB603" s="614"/>
      <c r="AC603" s="614"/>
      <c r="AD603" s="614"/>
      <c r="AE603" s="614"/>
      <c r="AF603" s="615"/>
      <c r="AG603" s="615"/>
      <c r="AH603" s="615"/>
      <c r="AI603" s="615"/>
      <c r="AJ603" s="615"/>
      <c r="AK603" s="615"/>
      <c r="AL603" s="615"/>
      <c r="AM603" s="615"/>
      <c r="AN603" s="615"/>
      <c r="AO603" s="615"/>
      <c r="AP603" s="615"/>
      <c r="AQ603" s="615"/>
      <c r="AR603" s="606"/>
      <c r="AS603" s="606"/>
      <c r="AT603" s="606"/>
      <c r="AU603" s="617"/>
      <c r="AV603" s="617"/>
      <c r="AW603" s="617"/>
      <c r="AX603" s="632"/>
      <c r="AY603" s="630"/>
      <c r="AZ603" s="625"/>
      <c r="BA603" s="625"/>
      <c r="BB603" s="625"/>
      <c r="BC603" s="625"/>
      <c r="BD603" s="625"/>
      <c r="BE603" s="625"/>
      <c r="BF603" s="625"/>
      <c r="BG603" s="625"/>
      <c r="BH603" s="625"/>
      <c r="BI603" s="625"/>
      <c r="BJ603" s="625"/>
      <c r="BK603" s="625"/>
      <c r="BL603" s="625"/>
      <c r="BM603" s="625"/>
      <c r="BN603" s="625"/>
      <c r="BO603" s="625"/>
      <c r="BP603" s="625"/>
      <c r="BQ603" s="625"/>
      <c r="BR603" s="625"/>
      <c r="BS603" s="625"/>
      <c r="BT603" s="625"/>
      <c r="BU603" s="625"/>
      <c r="BV603" s="625"/>
      <c r="BW603" s="15"/>
      <c r="BX603" s="614"/>
      <c r="BY603" s="614"/>
      <c r="BZ603" s="614"/>
      <c r="CA603" s="614"/>
      <c r="CB603" s="614"/>
      <c r="CC603" s="615"/>
      <c r="CD603" s="615"/>
      <c r="CE603" s="615"/>
      <c r="CF603" s="615"/>
      <c r="CG603" s="615"/>
      <c r="CH603" s="615"/>
      <c r="CI603" s="615"/>
      <c r="CJ603" s="615"/>
      <c r="CK603" s="615"/>
      <c r="CL603" s="615"/>
      <c r="CM603" s="615"/>
      <c r="CN603" s="615"/>
      <c r="CO603" s="606"/>
      <c r="CP603" s="606"/>
      <c r="CQ603" s="606"/>
      <c r="CR603" s="617"/>
      <c r="CS603" s="617"/>
      <c r="CT603" s="617"/>
      <c r="CU603" s="632"/>
      <c r="CV603" s="276"/>
      <c r="CW603" s="244"/>
      <c r="CX603" s="630"/>
      <c r="CY603" s="625"/>
      <c r="CZ603" s="625"/>
      <c r="DA603" s="625"/>
      <c r="DB603" s="625"/>
      <c r="DC603" s="625"/>
      <c r="DD603" s="625"/>
      <c r="DE603" s="625"/>
      <c r="DF603" s="625"/>
      <c r="DG603" s="625"/>
      <c r="DH603" s="625"/>
      <c r="DI603" s="625"/>
      <c r="DJ603" s="625"/>
      <c r="DK603" s="625"/>
      <c r="DL603" s="625"/>
      <c r="DM603" s="625"/>
      <c r="DN603" s="625"/>
      <c r="DO603" s="625"/>
      <c r="DP603" s="625"/>
      <c r="DQ603" s="625"/>
      <c r="DR603" s="625"/>
      <c r="DS603" s="625"/>
      <c r="DT603" s="625"/>
      <c r="DU603" s="625"/>
      <c r="DV603" s="15"/>
      <c r="DW603" s="614"/>
      <c r="DX603" s="614"/>
      <c r="DY603" s="614"/>
      <c r="DZ603" s="614"/>
      <c r="EA603" s="614"/>
      <c r="EB603" s="615"/>
      <c r="EC603" s="615"/>
      <c r="ED603" s="615"/>
      <c r="EE603" s="615"/>
      <c r="EF603" s="615"/>
      <c r="EG603" s="615"/>
      <c r="EH603" s="615"/>
      <c r="EI603" s="615"/>
      <c r="EJ603" s="615"/>
      <c r="EK603" s="615"/>
      <c r="EL603" s="615"/>
      <c r="EM603" s="615"/>
      <c r="EN603" s="606"/>
      <c r="EO603" s="606"/>
      <c r="EP603" s="606"/>
      <c r="EQ603" s="617"/>
      <c r="ER603" s="617"/>
      <c r="ES603" s="617"/>
      <c r="ET603" s="632"/>
      <c r="EU603" s="630"/>
      <c r="EV603" s="625"/>
      <c r="EW603" s="625"/>
      <c r="EX603" s="625"/>
      <c r="EY603" s="625"/>
      <c r="EZ603" s="625"/>
      <c r="FA603" s="625"/>
      <c r="FB603" s="625"/>
      <c r="FC603" s="625"/>
      <c r="FD603" s="625"/>
      <c r="FE603" s="625"/>
      <c r="FF603" s="625"/>
      <c r="FG603" s="625"/>
      <c r="FH603" s="625"/>
      <c r="FI603" s="625"/>
      <c r="FJ603" s="625"/>
      <c r="FK603" s="625"/>
      <c r="FL603" s="625"/>
      <c r="FM603" s="625"/>
      <c r="FN603" s="625"/>
      <c r="FO603" s="625"/>
      <c r="FP603" s="625"/>
      <c r="FQ603" s="625"/>
      <c r="FR603" s="625"/>
      <c r="FS603" s="15"/>
      <c r="FT603" s="614"/>
      <c r="FU603" s="614"/>
      <c r="FV603" s="614"/>
      <c r="FW603" s="614"/>
      <c r="FX603" s="614"/>
      <c r="FY603" s="615"/>
      <c r="FZ603" s="615"/>
      <c r="GA603" s="615"/>
      <c r="GB603" s="615"/>
      <c r="GC603" s="615"/>
      <c r="GD603" s="615"/>
      <c r="GE603" s="615"/>
      <c r="GF603" s="615"/>
      <c r="GG603" s="615"/>
      <c r="GH603" s="615"/>
      <c r="GI603" s="615"/>
      <c r="GJ603" s="615"/>
      <c r="GK603" s="606"/>
      <c r="GL603" s="606"/>
      <c r="GM603" s="606"/>
      <c r="GN603" s="617"/>
      <c r="GO603" s="617"/>
      <c r="GP603" s="617"/>
      <c r="GQ603" s="632"/>
      <c r="GR603" s="6"/>
    </row>
    <row r="604" spans="1:200" ht="11.25" customHeight="1" x14ac:dyDescent="0.25">
      <c r="A604" s="244"/>
      <c r="B604" s="630"/>
      <c r="C604" s="644" t="str">
        <f>IF(Portada!$A$1="www.fly-logics.com","INSTR.",0)</f>
        <v>INSTR.</v>
      </c>
      <c r="D604" s="634"/>
      <c r="E604" s="634"/>
      <c r="F604" s="634"/>
      <c r="G604" s="635"/>
      <c r="H604" s="1136" t="str">
        <f>IF(SUMIFS(Bitácora!$AA$5:$AA$1036129,Bitácora!$D$5:$D$1036129,F589,Bitácora!$AN$5:$AN$1036129,V589,Bitácora!$E$5:$E$1036129,L589)=0," ",SUMIFS(Bitácora!$AA$5:$AA$1036129,Bitácora!$D$5:$D$1036129,F589,Bitácora!$AN$5:$AN$1036129,V589,Bitácora!$E$5:$E$1036129,L589))</f>
        <v xml:space="preserve"> </v>
      </c>
      <c r="I604" s="1137" t="str">
        <f t="shared" ref="I604" si="832">H604</f>
        <v xml:space="preserve"> </v>
      </c>
      <c r="J604" s="1137"/>
      <c r="K604" s="1137"/>
      <c r="L604" s="1137"/>
      <c r="M604" s="1137"/>
      <c r="N604" s="625"/>
      <c r="O604" s="654" t="str">
        <f>IF(Portada!$A$1="www.fly-logics.com","ATERRIZAJES",0)</f>
        <v>ATERRIZAJES</v>
      </c>
      <c r="P604" s="641"/>
      <c r="Q604" s="641"/>
      <c r="R604" s="641"/>
      <c r="S604" s="641"/>
      <c r="T604" s="641"/>
      <c r="U604" s="641"/>
      <c r="V604" s="641"/>
      <c r="W604" s="641"/>
      <c r="X604" s="641"/>
      <c r="Y604" s="641"/>
      <c r="Z604" s="15"/>
      <c r="AA604" s="613" t="str">
        <f>IF(Portada!$A$1="www.fly-logics.com","JUN",0)</f>
        <v>JUN</v>
      </c>
      <c r="AB604" s="614"/>
      <c r="AC604" s="614"/>
      <c r="AD604" s="614"/>
      <c r="AE604" s="614"/>
      <c r="AF604" s="605" t="str">
        <f>IF(SUMIFS(Bitácora!$Y$5:$Y$1036129,Bitácora!$D$5:$D$1036129,F589,Bitácora!$AN$5:$AN$1036129,V589,Bitácora!$E$5:$E$1036129,L589,Bitácora!$AM$5:$AM$1036129,AA604)=0," ",SUMIFS(Bitácora!$Y$5:$Y$1036129,Bitácora!$D$5:$D$1036129,F589,Bitácora!$AN$5:$AN$1036129,V589,Bitácora!$E$5:$E$1036129,L589,Bitácora!$AM$5:$AM$1036129,AA604))</f>
        <v xml:space="preserve"> </v>
      </c>
      <c r="AG604" s="615"/>
      <c r="AH604" s="615"/>
      <c r="AI604" s="615"/>
      <c r="AJ604" s="605" t="str">
        <f>IF(SUMIFS(Bitácora!$Z$5:$Z$1036129,Bitácora!$D$5:$D$1036129,F589,Bitácora!$AN$5:$AN$1036129,V589,Bitácora!$E$5:$E$1036129,L589,Bitácora!$AM$5:$AM$1036129,AA604)=0," ",SUMIFS(Bitácora!$Z$5:$Z$1036129,Bitácora!$D$5:$D$1036129,F589,Bitácora!$AN$5:$AN$1036129,V589,Bitácora!$E$5:$E$1036129,L589,Bitácora!$AM$5:$AM$1036129,AA604))</f>
        <v xml:space="preserve"> </v>
      </c>
      <c r="AK604" s="615"/>
      <c r="AL604" s="615"/>
      <c r="AM604" s="615"/>
      <c r="AN604" s="605" t="str">
        <f>IF(SUMIFS(Bitácora!$AA$5:$AA$1036129,Bitácora!$D$5:$D$1036129,F589,Bitácora!$AN$5:$AN$1036129,V589,Bitácora!$E$5:$E$1036129,L589,Bitácora!$AM$5:$AM$1036129,AA604)=0," ",SUMIFS(Bitácora!$AA$5:$AA$1036129,Bitácora!$D$5:$D$1036129,F589,Bitácora!$AN$5:$AN$1036129,V589,Bitácora!$E$5:$E$1036129,L589,Bitácora!$AM$5:$AM$1036129,AA604))</f>
        <v xml:space="preserve"> </v>
      </c>
      <c r="AO604" s="615"/>
      <c r="AP604" s="615"/>
      <c r="AQ604" s="615"/>
      <c r="AR604" s="606" t="str">
        <f>IF(SUMIFS(Bitácora!$AE$5:$AE$1036129,Bitácora!$D$5:$D$1036129,F589,Bitácora!$AN$5:$AN$1036129,V589,Bitácora!$E$5:$E$1036129,L589,Bitácora!$AM$5:$AM$1036129,AA604)=0," ",SUMIFS(Bitácora!$AE$5:$AE$1036129,Bitácora!$D$5:$D$1036129,F589,Bitácora!$AN$5:$AN$1036129,V589,Bitácora!$E$5:$E$1036129,L589,Bitácora!$AM$5:$AM$1036129,AA604))</f>
        <v xml:space="preserve"> </v>
      </c>
      <c r="AS604" s="606"/>
      <c r="AT604" s="606"/>
      <c r="AU604" s="606" t="str">
        <f>IF(SUMIFS(Bitácora!$AF$5:$AF$1036129,Bitácora!$D$5:$D$1036129,F589,Bitácora!$AN$5:$AN$1036129,V589,Bitácora!$E$5:$E$1036129,L589,Bitácora!$AM$5:$AM$1036129,AA604)=0," ",SUMIFS(Bitácora!$AF$5:$AF$1036129,Bitácora!$D$5:$D$1036129,F589,Bitácora!$AN$5:$AN$1036129,V589,Bitácora!$E$5:$E$1036129,L589,Bitácora!$AM$5:$AM$1036129,AA604))</f>
        <v xml:space="preserve"> </v>
      </c>
      <c r="AV604" s="617"/>
      <c r="AW604" s="617"/>
      <c r="AX604" s="632"/>
      <c r="AY604" s="630"/>
      <c r="AZ604" s="644" t="str">
        <f>IF(Portada!$A$1="www.fly-logics.com","INSTR.",0)</f>
        <v>INSTR.</v>
      </c>
      <c r="BA604" s="634"/>
      <c r="BB604" s="634"/>
      <c r="BC604" s="634"/>
      <c r="BD604" s="635"/>
      <c r="BE604" s="1136" t="str">
        <f>IF(SUMIFS(Bitácora!$AA$5:$AA$1036129,Bitácora!$D$5:$D$1036129,BC589,Bitácora!$AN$5:$AN$1036129,BS589,Bitácora!$E$5:$E$1036129,BI589)=0," ",SUMIFS(Bitácora!$AA$5:$AA$1036129,Bitácora!$D$5:$D$1036129,BC589,Bitácora!$AN$5:$AN$1036129,BS589,Bitácora!$E$5:$E$1036129,BI589))</f>
        <v xml:space="preserve"> </v>
      </c>
      <c r="BF604" s="1137" t="str">
        <f t="shared" ref="BF604" si="833">BE604</f>
        <v xml:space="preserve"> </v>
      </c>
      <c r="BG604" s="1137"/>
      <c r="BH604" s="1137"/>
      <c r="BI604" s="1137"/>
      <c r="BJ604" s="1137"/>
      <c r="BK604" s="625"/>
      <c r="BL604" s="654" t="str">
        <f>IF(Portada!$A$1="www.fly-logics.com","ATERRIZAJES",0)</f>
        <v>ATERRIZAJES</v>
      </c>
      <c r="BM604" s="641"/>
      <c r="BN604" s="641"/>
      <c r="BO604" s="641"/>
      <c r="BP604" s="641"/>
      <c r="BQ604" s="641"/>
      <c r="BR604" s="641"/>
      <c r="BS604" s="641"/>
      <c r="BT604" s="641"/>
      <c r="BU604" s="641"/>
      <c r="BV604" s="641"/>
      <c r="BW604" s="15"/>
      <c r="BX604" s="613" t="str">
        <f>IF(Portada!$A$1="www.fly-logics.com","JUN",0)</f>
        <v>JUN</v>
      </c>
      <c r="BY604" s="614"/>
      <c r="BZ604" s="614"/>
      <c r="CA604" s="614"/>
      <c r="CB604" s="614"/>
      <c r="CC604" s="605" t="str">
        <f>IF(SUMIFS(Bitácora!$Y$5:$Y$1036129,Bitácora!$D$5:$D$1036129,BC589,Bitácora!$AN$5:$AN$1036129,BS589,Bitácora!$E$5:$E$1036129,BI589,Bitácora!$AM$5:$AM$1036129,BX604)=0," ",SUMIFS(Bitácora!$Y$5:$Y$1036129,Bitácora!$D$5:$D$1036129,BC589,Bitácora!$AN$5:$AN$1036129,BS589,Bitácora!$E$5:$E$1036129,BI589,Bitácora!$AM$5:$AM$1036129,BX604))</f>
        <v xml:space="preserve"> </v>
      </c>
      <c r="CD604" s="615"/>
      <c r="CE604" s="615"/>
      <c r="CF604" s="615"/>
      <c r="CG604" s="605" t="str">
        <f>IF(SUMIFS(Bitácora!$Z$5:$Z$1036129,Bitácora!$D$5:$D$1036129,BC589,Bitácora!$AN$5:$AN$1036129,BS589,Bitácora!$E$5:$E$1036129,BI589,Bitácora!$AM$5:$AM$1036129,BX604)=0," ",SUMIFS(Bitácora!$Z$5:$Z$1036129,Bitácora!$D$5:$D$1036129,BC589,Bitácora!$AN$5:$AN$1036129,BS589,Bitácora!$E$5:$E$1036129,BI589,Bitácora!$AM$5:$AM$1036129,BX604))</f>
        <v xml:space="preserve"> </v>
      </c>
      <c r="CH604" s="615"/>
      <c r="CI604" s="615"/>
      <c r="CJ604" s="615"/>
      <c r="CK604" s="605" t="str">
        <f>IF(SUMIFS(Bitácora!$AA$5:$AA$1036129,Bitácora!$D$5:$D$1036129,BC589,Bitácora!$AN$5:$AN$1036129,BS589,Bitácora!$E$5:$E$1036129,BI589,Bitácora!$AM$5:$AM$1036129,BX604)=0," ",SUMIFS(Bitácora!$AA$5:$AA$1036129,Bitácora!$D$5:$D$1036129,BC589,Bitácora!$AN$5:$AN$1036129,BS589,Bitácora!$E$5:$E$1036129,BI589,Bitácora!$AM$5:$AM$1036129,BX604))</f>
        <v xml:space="preserve"> </v>
      </c>
      <c r="CL604" s="615"/>
      <c r="CM604" s="615"/>
      <c r="CN604" s="615"/>
      <c r="CO604" s="606" t="str">
        <f>IF(SUMIFS(Bitácora!$AE$5:$AE$1036129,Bitácora!$D$5:$D$1036129,BC589,Bitácora!$AN$5:$AN$1036129,BS589,Bitácora!$E$5:$E$1036129,BI589,Bitácora!$AM$5:$AM$1036129,BX604)=0," ",SUMIFS(Bitácora!$AE$5:$AE$1036129,Bitácora!$D$5:$D$1036129,BC589,Bitácora!$AN$5:$AN$1036129,BS589,Bitácora!$E$5:$E$1036129,BI589,Bitácora!$AM$5:$AM$1036129,BX604))</f>
        <v xml:space="preserve"> </v>
      </c>
      <c r="CP604" s="606"/>
      <c r="CQ604" s="606"/>
      <c r="CR604" s="606" t="str">
        <f>IF(SUMIFS(Bitácora!$AF$5:$AF$1036129,Bitácora!$D$5:$D$1036129,BC589,Bitácora!$AN$5:$AN$1036129,BS589,Bitácora!$E$5:$E$1036129,BI589,Bitácora!$AM$5:$AM$1036129,BX604)=0," ",SUMIFS(Bitácora!$AF$5:$AF$1036129,Bitácora!$D$5:$D$1036129,BC589,Bitácora!$AN$5:$AN$1036129,BS589,Bitácora!$E$5:$E$1036129,BI589,Bitácora!$AM$5:$AM$1036129,BX604))</f>
        <v xml:space="preserve"> </v>
      </c>
      <c r="CS604" s="617"/>
      <c r="CT604" s="617"/>
      <c r="CU604" s="632"/>
      <c r="CV604" s="276"/>
      <c r="CW604" s="244"/>
      <c r="CX604" s="630"/>
      <c r="CY604" s="644" t="str">
        <f>IF(Portada!$A$1="www.fly-logics.com","INSTR.",0)</f>
        <v>INSTR.</v>
      </c>
      <c r="CZ604" s="634"/>
      <c r="DA604" s="634"/>
      <c r="DB604" s="634"/>
      <c r="DC604" s="635"/>
      <c r="DD604" s="1136" t="str">
        <f>IF(SUMIFS(Bitácora!$AA$5:$AA$1036129,Bitácora!$D$5:$D$1036129,DB589,Bitácora!$AN$5:$AN$1036129,DR589,Bitácora!$E$5:$E$1036129,DH589)=0," ",SUMIFS(Bitácora!$AA$5:$AA$1036129,Bitácora!$D$5:$D$1036129,DB589,Bitácora!$AN$5:$AN$1036129,DR589,Bitácora!$E$5:$E$1036129,DH589))</f>
        <v xml:space="preserve"> </v>
      </c>
      <c r="DE604" s="1137" t="str">
        <f t="shared" ref="DE604" si="834">DD604</f>
        <v xml:space="preserve"> </v>
      </c>
      <c r="DF604" s="1137"/>
      <c r="DG604" s="1137"/>
      <c r="DH604" s="1137"/>
      <c r="DI604" s="1137"/>
      <c r="DJ604" s="625"/>
      <c r="DK604" s="654" t="str">
        <f>IF(Portada!$A$1="www.fly-logics.com","ATERRIZAJES",0)</f>
        <v>ATERRIZAJES</v>
      </c>
      <c r="DL604" s="641"/>
      <c r="DM604" s="641"/>
      <c r="DN604" s="641"/>
      <c r="DO604" s="641"/>
      <c r="DP604" s="641"/>
      <c r="DQ604" s="641"/>
      <c r="DR604" s="641"/>
      <c r="DS604" s="641"/>
      <c r="DT604" s="641"/>
      <c r="DU604" s="641"/>
      <c r="DV604" s="15"/>
      <c r="DW604" s="613" t="str">
        <f>IF(Portada!$A$1="www.fly-logics.com","JUN",0)</f>
        <v>JUN</v>
      </c>
      <c r="DX604" s="614"/>
      <c r="DY604" s="614"/>
      <c r="DZ604" s="614"/>
      <c r="EA604" s="614"/>
      <c r="EB604" s="605" t="str">
        <f>IF(SUMIFS(Bitácora!$Y$5:$Y$1036129,Bitácora!$D$5:$D$1036129,DB589,Bitácora!$AN$5:$AN$1036129,DR589,Bitácora!$E$5:$E$1036129,DH589,Bitácora!$AM$5:$AM$1036129,DW604)=0," ",SUMIFS(Bitácora!$Y$5:$Y$1036129,Bitácora!$D$5:$D$1036129,DB589,Bitácora!$AN$5:$AN$1036129,DR589,Bitácora!$E$5:$E$1036129,DH589,Bitácora!$AM$5:$AM$1036129,DW604))</f>
        <v xml:space="preserve"> </v>
      </c>
      <c r="EC604" s="615"/>
      <c r="ED604" s="615"/>
      <c r="EE604" s="615"/>
      <c r="EF604" s="605" t="str">
        <f>IF(SUMIFS(Bitácora!$Z$5:$Z$1036129,Bitácora!$D$5:$D$1036129,DB589,Bitácora!$AN$5:$AN$1036129,DR589,Bitácora!$E$5:$E$1036129,DH589,Bitácora!$AM$5:$AM$1036129,DW604)=0," ",SUMIFS(Bitácora!$Z$5:$Z$1036129,Bitácora!$D$5:$D$1036129,DB589,Bitácora!$AN$5:$AN$1036129,DR589,Bitácora!$E$5:$E$1036129,DH589,Bitácora!$AM$5:$AM$1036129,DW604))</f>
        <v xml:space="preserve"> </v>
      </c>
      <c r="EG604" s="615"/>
      <c r="EH604" s="615"/>
      <c r="EI604" s="615"/>
      <c r="EJ604" s="605" t="str">
        <f>IF(SUMIFS(Bitácora!$AA$5:$AA$1036129,Bitácora!$D$5:$D$1036129,DB589,Bitácora!$AN$5:$AN$1036129,DR589,Bitácora!$E$5:$E$1036129,DH589,Bitácora!$AM$5:$AM$1036129,DW604)=0," ",SUMIFS(Bitácora!$AA$5:$AA$1036129,Bitácora!$D$5:$D$1036129,DB589,Bitácora!$AN$5:$AN$1036129,DR589,Bitácora!$E$5:$E$1036129,DH589,Bitácora!$AM$5:$AM$1036129,DW604))</f>
        <v xml:space="preserve"> </v>
      </c>
      <c r="EK604" s="615"/>
      <c r="EL604" s="615"/>
      <c r="EM604" s="615"/>
      <c r="EN604" s="606" t="str">
        <f>IF(SUMIFS(Bitácora!$AE$5:$AE$1036129,Bitácora!$D$5:$D$1036129,DB589,Bitácora!$AN$5:$AN$1036129,DR589,Bitácora!$E$5:$E$1036129,DH589,Bitácora!$AM$5:$AM$1036129,DW604)=0," ",SUMIFS(Bitácora!$AE$5:$AE$1036129,Bitácora!$D$5:$D$1036129,DB589,Bitácora!$AN$5:$AN$1036129,DR589,Bitácora!$E$5:$E$1036129,DH589,Bitácora!$AM$5:$AM$1036129,DW604))</f>
        <v xml:space="preserve"> </v>
      </c>
      <c r="EO604" s="606"/>
      <c r="EP604" s="606"/>
      <c r="EQ604" s="606" t="str">
        <f>IF(SUMIFS(Bitácora!$AF$5:$AF$1036129,Bitácora!$D$5:$D$1036129,DB589,Bitácora!$AN$5:$AN$1036129,DR589,Bitácora!$E$5:$E$1036129,DH589,Bitácora!$AM$5:$AM$1036129,DW604)=0," ",SUMIFS(Bitácora!$AF$5:$AF$1036129,Bitácora!$D$5:$D$1036129,DB589,Bitácora!$AN$5:$AN$1036129,DR589,Bitácora!$E$5:$E$1036129,DH589,Bitácora!$AM$5:$AM$1036129,DW604))</f>
        <v xml:space="preserve"> </v>
      </c>
      <c r="ER604" s="617"/>
      <c r="ES604" s="617"/>
      <c r="ET604" s="632"/>
      <c r="EU604" s="630"/>
      <c r="EV604" s="644" t="str">
        <f>IF(Portada!$A$1="www.fly-logics.com","INSTR.",0)</f>
        <v>INSTR.</v>
      </c>
      <c r="EW604" s="634"/>
      <c r="EX604" s="634"/>
      <c r="EY604" s="634"/>
      <c r="EZ604" s="635"/>
      <c r="FA604" s="1136" t="str">
        <f>IF(SUMIFS(Bitácora!$AA$5:$AA$1036129,Bitácora!$D$5:$D$1036129,EY589,Bitácora!$AN$5:$AN$1036129,FO589,Bitácora!$E$5:$E$1036129,FE589)=0," ",SUMIFS(Bitácora!$AA$5:$AA$1036129,Bitácora!$D$5:$D$1036129,EY589,Bitácora!$AN$5:$AN$1036129,FO589,Bitácora!$E$5:$E$1036129,FE589))</f>
        <v xml:space="preserve"> </v>
      </c>
      <c r="FB604" s="1137" t="str">
        <f t="shared" ref="FB604" si="835">FA604</f>
        <v xml:space="preserve"> </v>
      </c>
      <c r="FC604" s="1137"/>
      <c r="FD604" s="1137"/>
      <c r="FE604" s="1137"/>
      <c r="FF604" s="1137"/>
      <c r="FG604" s="625"/>
      <c r="FH604" s="654" t="str">
        <f>IF(Portada!$A$1="www.fly-logics.com","ATERRIZAJES",0)</f>
        <v>ATERRIZAJES</v>
      </c>
      <c r="FI604" s="641"/>
      <c r="FJ604" s="641"/>
      <c r="FK604" s="641"/>
      <c r="FL604" s="641"/>
      <c r="FM604" s="641"/>
      <c r="FN604" s="641"/>
      <c r="FO604" s="641"/>
      <c r="FP604" s="641"/>
      <c r="FQ604" s="641"/>
      <c r="FR604" s="641"/>
      <c r="FS604" s="15"/>
      <c r="FT604" s="613" t="str">
        <f>IF(Portada!$A$1="www.fly-logics.com","JUN",0)</f>
        <v>JUN</v>
      </c>
      <c r="FU604" s="614"/>
      <c r="FV604" s="614"/>
      <c r="FW604" s="614"/>
      <c r="FX604" s="614"/>
      <c r="FY604" s="605" t="str">
        <f>IF(SUMIFS(Bitácora!$Y$5:$Y$1036129,Bitácora!$D$5:$D$1036129,EY589,Bitácora!$AN$5:$AN$1036129,FO589,Bitácora!$E$5:$E$1036129,FE589,Bitácora!$AM$5:$AM$1036129,FT604)=0," ",SUMIFS(Bitácora!$Y$5:$Y$1036129,Bitácora!$D$5:$D$1036129,EY589,Bitácora!$AN$5:$AN$1036129,FO589,Bitácora!$E$5:$E$1036129,FE589,Bitácora!$AM$5:$AM$1036129,FT604))</f>
        <v xml:space="preserve"> </v>
      </c>
      <c r="FZ604" s="615"/>
      <c r="GA604" s="615"/>
      <c r="GB604" s="615"/>
      <c r="GC604" s="605" t="str">
        <f>IF(SUMIFS(Bitácora!$Z$5:$Z$1036129,Bitácora!$D$5:$D$1036129,EY589,Bitácora!$AN$5:$AN$1036129,FO589,Bitácora!$E$5:$E$1036129,FE589,Bitácora!$AM$5:$AM$1036129,FT604)=0," ",SUMIFS(Bitácora!$Z$5:$Z$1036129,Bitácora!$D$5:$D$1036129,EY589,Bitácora!$AN$5:$AN$1036129,FO589,Bitácora!$E$5:$E$1036129,FE589,Bitácora!$AM$5:$AM$1036129,FT604))</f>
        <v xml:space="preserve"> </v>
      </c>
      <c r="GD604" s="615"/>
      <c r="GE604" s="615"/>
      <c r="GF604" s="615"/>
      <c r="GG604" s="605" t="str">
        <f>IF(SUMIFS(Bitácora!$AA$5:$AA$1036129,Bitácora!$D$5:$D$1036129,EY589,Bitácora!$AN$5:$AN$1036129,FO589,Bitácora!$E$5:$E$1036129,FE589,Bitácora!$AM$5:$AM$1036129,FT604)=0," ",SUMIFS(Bitácora!$AA$5:$AA$1036129,Bitácora!$D$5:$D$1036129,EY589,Bitácora!$AN$5:$AN$1036129,FO589,Bitácora!$E$5:$E$1036129,FE589,Bitácora!$AM$5:$AM$1036129,FT604))</f>
        <v xml:space="preserve"> </v>
      </c>
      <c r="GH604" s="615"/>
      <c r="GI604" s="615"/>
      <c r="GJ604" s="615"/>
      <c r="GK604" s="606" t="str">
        <f>IF(SUMIFS(Bitácora!$AE$5:$AE$1036129,Bitácora!$D$5:$D$1036129,EY589,Bitácora!$AN$5:$AN$1036129,FO589,Bitácora!$E$5:$E$1036129,FE589,Bitácora!$AM$5:$AM$1036129,FT604)=0," ",SUMIFS(Bitácora!$AE$5:$AE$1036129,Bitácora!$D$5:$D$1036129,EY589,Bitácora!$AN$5:$AN$1036129,FO589,Bitácora!$E$5:$E$1036129,FE589,Bitácora!$AM$5:$AM$1036129,FT604))</f>
        <v xml:space="preserve"> </v>
      </c>
      <c r="GL604" s="606"/>
      <c r="GM604" s="606"/>
      <c r="GN604" s="606" t="str">
        <f>IF(SUMIFS(Bitácora!$AF$5:$AF$1036129,Bitácora!$D$5:$D$1036129,EY589,Bitácora!$AN$5:$AN$1036129,FO589,Bitácora!$E$5:$E$1036129,FE589,Bitácora!$AM$5:$AM$1036129,FT604)=0," ",SUMIFS(Bitácora!$AF$5:$AF$1036129,Bitácora!$D$5:$D$1036129,EY589,Bitácora!$AN$5:$AN$1036129,FO589,Bitácora!$E$5:$E$1036129,FE589,Bitácora!$AM$5:$AM$1036129,FT604))</f>
        <v xml:space="preserve"> </v>
      </c>
      <c r="GO604" s="617"/>
      <c r="GP604" s="617"/>
      <c r="GQ604" s="632"/>
      <c r="GR604" s="6"/>
    </row>
    <row r="605" spans="1:200" ht="8.85" customHeight="1" x14ac:dyDescent="0.25">
      <c r="A605" s="244"/>
      <c r="B605" s="630"/>
      <c r="C605" s="634"/>
      <c r="D605" s="634"/>
      <c r="E605" s="634"/>
      <c r="F605" s="634"/>
      <c r="G605" s="635"/>
      <c r="H605" s="1136"/>
      <c r="I605" s="1137"/>
      <c r="J605" s="1137"/>
      <c r="K605" s="1137"/>
      <c r="L605" s="1137"/>
      <c r="M605" s="1137"/>
      <c r="N605" s="625"/>
      <c r="O605" s="641"/>
      <c r="P605" s="641"/>
      <c r="Q605" s="641"/>
      <c r="R605" s="641"/>
      <c r="S605" s="641"/>
      <c r="T605" s="641"/>
      <c r="U605" s="641"/>
      <c r="V605" s="641"/>
      <c r="W605" s="641"/>
      <c r="X605" s="641"/>
      <c r="Y605" s="641"/>
      <c r="Z605" s="15"/>
      <c r="AA605" s="614"/>
      <c r="AB605" s="614"/>
      <c r="AC605" s="614"/>
      <c r="AD605" s="614"/>
      <c r="AE605" s="614"/>
      <c r="AF605" s="615"/>
      <c r="AG605" s="616"/>
      <c r="AH605" s="616"/>
      <c r="AI605" s="615"/>
      <c r="AJ605" s="615"/>
      <c r="AK605" s="616"/>
      <c r="AL605" s="616"/>
      <c r="AM605" s="615"/>
      <c r="AN605" s="615"/>
      <c r="AO605" s="616"/>
      <c r="AP605" s="616"/>
      <c r="AQ605" s="615"/>
      <c r="AR605" s="606"/>
      <c r="AS605" s="606"/>
      <c r="AT605" s="606"/>
      <c r="AU605" s="617"/>
      <c r="AV605" s="618"/>
      <c r="AW605" s="617"/>
      <c r="AX605" s="632"/>
      <c r="AY605" s="630"/>
      <c r="AZ605" s="634"/>
      <c r="BA605" s="634"/>
      <c r="BB605" s="634"/>
      <c r="BC605" s="634"/>
      <c r="BD605" s="635"/>
      <c r="BE605" s="1136"/>
      <c r="BF605" s="1137"/>
      <c r="BG605" s="1137"/>
      <c r="BH605" s="1137"/>
      <c r="BI605" s="1137"/>
      <c r="BJ605" s="1137"/>
      <c r="BK605" s="625"/>
      <c r="BL605" s="641"/>
      <c r="BM605" s="641"/>
      <c r="BN605" s="641"/>
      <c r="BO605" s="641"/>
      <c r="BP605" s="641"/>
      <c r="BQ605" s="641"/>
      <c r="BR605" s="641"/>
      <c r="BS605" s="641"/>
      <c r="BT605" s="641"/>
      <c r="BU605" s="641"/>
      <c r="BV605" s="641"/>
      <c r="BW605" s="15"/>
      <c r="BX605" s="614"/>
      <c r="BY605" s="614"/>
      <c r="BZ605" s="614"/>
      <c r="CA605" s="614"/>
      <c r="CB605" s="614"/>
      <c r="CC605" s="615"/>
      <c r="CD605" s="616"/>
      <c r="CE605" s="616"/>
      <c r="CF605" s="615"/>
      <c r="CG605" s="615"/>
      <c r="CH605" s="616"/>
      <c r="CI605" s="616"/>
      <c r="CJ605" s="615"/>
      <c r="CK605" s="615"/>
      <c r="CL605" s="616"/>
      <c r="CM605" s="616"/>
      <c r="CN605" s="615"/>
      <c r="CO605" s="606"/>
      <c r="CP605" s="606"/>
      <c r="CQ605" s="606"/>
      <c r="CR605" s="617"/>
      <c r="CS605" s="618"/>
      <c r="CT605" s="617"/>
      <c r="CU605" s="632"/>
      <c r="CV605" s="276"/>
      <c r="CW605" s="244"/>
      <c r="CX605" s="630"/>
      <c r="CY605" s="634"/>
      <c r="CZ605" s="634"/>
      <c r="DA605" s="634"/>
      <c r="DB605" s="634"/>
      <c r="DC605" s="635"/>
      <c r="DD605" s="1136"/>
      <c r="DE605" s="1137"/>
      <c r="DF605" s="1137"/>
      <c r="DG605" s="1137"/>
      <c r="DH605" s="1137"/>
      <c r="DI605" s="1137"/>
      <c r="DJ605" s="625"/>
      <c r="DK605" s="641"/>
      <c r="DL605" s="641"/>
      <c r="DM605" s="641"/>
      <c r="DN605" s="641"/>
      <c r="DO605" s="641"/>
      <c r="DP605" s="641"/>
      <c r="DQ605" s="641"/>
      <c r="DR605" s="641"/>
      <c r="DS605" s="641"/>
      <c r="DT605" s="641"/>
      <c r="DU605" s="641"/>
      <c r="DV605" s="15"/>
      <c r="DW605" s="614"/>
      <c r="DX605" s="614"/>
      <c r="DY605" s="614"/>
      <c r="DZ605" s="614"/>
      <c r="EA605" s="614"/>
      <c r="EB605" s="615"/>
      <c r="EC605" s="616"/>
      <c r="ED605" s="616"/>
      <c r="EE605" s="615"/>
      <c r="EF605" s="615"/>
      <c r="EG605" s="616"/>
      <c r="EH605" s="616"/>
      <c r="EI605" s="615"/>
      <c r="EJ605" s="615"/>
      <c r="EK605" s="616"/>
      <c r="EL605" s="616"/>
      <c r="EM605" s="615"/>
      <c r="EN605" s="606"/>
      <c r="EO605" s="606"/>
      <c r="EP605" s="606"/>
      <c r="EQ605" s="617"/>
      <c r="ER605" s="618"/>
      <c r="ES605" s="617"/>
      <c r="ET605" s="632"/>
      <c r="EU605" s="630"/>
      <c r="EV605" s="634"/>
      <c r="EW605" s="634"/>
      <c r="EX605" s="634"/>
      <c r="EY605" s="634"/>
      <c r="EZ605" s="635"/>
      <c r="FA605" s="1136"/>
      <c r="FB605" s="1137"/>
      <c r="FC605" s="1137"/>
      <c r="FD605" s="1137"/>
      <c r="FE605" s="1137"/>
      <c r="FF605" s="1137"/>
      <c r="FG605" s="625"/>
      <c r="FH605" s="641"/>
      <c r="FI605" s="641"/>
      <c r="FJ605" s="641"/>
      <c r="FK605" s="641"/>
      <c r="FL605" s="641"/>
      <c r="FM605" s="641"/>
      <c r="FN605" s="641"/>
      <c r="FO605" s="641"/>
      <c r="FP605" s="641"/>
      <c r="FQ605" s="641"/>
      <c r="FR605" s="641"/>
      <c r="FS605" s="15"/>
      <c r="FT605" s="614"/>
      <c r="FU605" s="614"/>
      <c r="FV605" s="614"/>
      <c r="FW605" s="614"/>
      <c r="FX605" s="614"/>
      <c r="FY605" s="615"/>
      <c r="FZ605" s="616"/>
      <c r="GA605" s="616"/>
      <c r="GB605" s="615"/>
      <c r="GC605" s="615"/>
      <c r="GD605" s="616"/>
      <c r="GE605" s="616"/>
      <c r="GF605" s="615"/>
      <c r="GG605" s="615"/>
      <c r="GH605" s="616"/>
      <c r="GI605" s="616"/>
      <c r="GJ605" s="615"/>
      <c r="GK605" s="606"/>
      <c r="GL605" s="606"/>
      <c r="GM605" s="606"/>
      <c r="GN605" s="617"/>
      <c r="GO605" s="618"/>
      <c r="GP605" s="617"/>
      <c r="GQ605" s="632"/>
      <c r="GR605" s="6"/>
    </row>
    <row r="606" spans="1:200" ht="3" customHeight="1" x14ac:dyDescent="0.25">
      <c r="A606" s="244"/>
      <c r="B606" s="630"/>
      <c r="C606" s="625"/>
      <c r="D606" s="625"/>
      <c r="E606" s="625"/>
      <c r="F606" s="625"/>
      <c r="G606" s="625"/>
      <c r="H606" s="625"/>
      <c r="I606" s="625"/>
      <c r="J606" s="625"/>
      <c r="K606" s="625"/>
      <c r="L606" s="625"/>
      <c r="M606" s="625"/>
      <c r="N606" s="625"/>
      <c r="O606" s="625"/>
      <c r="P606" s="625"/>
      <c r="Q606" s="625"/>
      <c r="R606" s="625"/>
      <c r="S606" s="625"/>
      <c r="T606" s="625"/>
      <c r="U606" s="625"/>
      <c r="V606" s="625"/>
      <c r="W606" s="625"/>
      <c r="X606" s="625"/>
      <c r="Y606" s="625"/>
      <c r="Z606" s="15"/>
      <c r="AA606" s="614"/>
      <c r="AB606" s="614"/>
      <c r="AC606" s="614"/>
      <c r="AD606" s="614"/>
      <c r="AE606" s="614"/>
      <c r="AF606" s="615"/>
      <c r="AG606" s="615"/>
      <c r="AH606" s="615"/>
      <c r="AI606" s="615"/>
      <c r="AJ606" s="652"/>
      <c r="AK606" s="652"/>
      <c r="AL606" s="652"/>
      <c r="AM606" s="652"/>
      <c r="AN606" s="615"/>
      <c r="AO606" s="615"/>
      <c r="AP606" s="615"/>
      <c r="AQ606" s="615"/>
      <c r="AR606" s="606"/>
      <c r="AS606" s="606"/>
      <c r="AT606" s="606"/>
      <c r="AU606" s="653"/>
      <c r="AV606" s="653"/>
      <c r="AW606" s="653"/>
      <c r="AX606" s="632"/>
      <c r="AY606" s="630"/>
      <c r="AZ606" s="625"/>
      <c r="BA606" s="625"/>
      <c r="BB606" s="625"/>
      <c r="BC606" s="625"/>
      <c r="BD606" s="625"/>
      <c r="BE606" s="625"/>
      <c r="BF606" s="625"/>
      <c r="BG606" s="625"/>
      <c r="BH606" s="625"/>
      <c r="BI606" s="625"/>
      <c r="BJ606" s="625"/>
      <c r="BK606" s="625"/>
      <c r="BL606" s="625"/>
      <c r="BM606" s="625"/>
      <c r="BN606" s="625"/>
      <c r="BO606" s="625"/>
      <c r="BP606" s="625"/>
      <c r="BQ606" s="625"/>
      <c r="BR606" s="625"/>
      <c r="BS606" s="625"/>
      <c r="BT606" s="625"/>
      <c r="BU606" s="625"/>
      <c r="BV606" s="625"/>
      <c r="BW606" s="15"/>
      <c r="BX606" s="614"/>
      <c r="BY606" s="614"/>
      <c r="BZ606" s="614"/>
      <c r="CA606" s="614"/>
      <c r="CB606" s="614"/>
      <c r="CC606" s="615"/>
      <c r="CD606" s="615"/>
      <c r="CE606" s="615"/>
      <c r="CF606" s="615"/>
      <c r="CG606" s="652"/>
      <c r="CH606" s="652"/>
      <c r="CI606" s="652"/>
      <c r="CJ606" s="652"/>
      <c r="CK606" s="615"/>
      <c r="CL606" s="615"/>
      <c r="CM606" s="615"/>
      <c r="CN606" s="615"/>
      <c r="CO606" s="606"/>
      <c r="CP606" s="606"/>
      <c r="CQ606" s="606"/>
      <c r="CR606" s="653"/>
      <c r="CS606" s="653"/>
      <c r="CT606" s="653"/>
      <c r="CU606" s="632"/>
      <c r="CV606" s="276"/>
      <c r="CW606" s="244"/>
      <c r="CX606" s="630"/>
      <c r="CY606" s="625"/>
      <c r="CZ606" s="625"/>
      <c r="DA606" s="625"/>
      <c r="DB606" s="625"/>
      <c r="DC606" s="625"/>
      <c r="DD606" s="625"/>
      <c r="DE606" s="625"/>
      <c r="DF606" s="625"/>
      <c r="DG606" s="625"/>
      <c r="DH606" s="625"/>
      <c r="DI606" s="625"/>
      <c r="DJ606" s="625"/>
      <c r="DK606" s="625"/>
      <c r="DL606" s="625"/>
      <c r="DM606" s="625"/>
      <c r="DN606" s="625"/>
      <c r="DO606" s="625"/>
      <c r="DP606" s="625"/>
      <c r="DQ606" s="625"/>
      <c r="DR606" s="625"/>
      <c r="DS606" s="625"/>
      <c r="DT606" s="625"/>
      <c r="DU606" s="625"/>
      <c r="DV606" s="15"/>
      <c r="DW606" s="614"/>
      <c r="DX606" s="614"/>
      <c r="DY606" s="614"/>
      <c r="DZ606" s="614"/>
      <c r="EA606" s="614"/>
      <c r="EB606" s="615"/>
      <c r="EC606" s="615"/>
      <c r="ED606" s="615"/>
      <c r="EE606" s="615"/>
      <c r="EF606" s="652"/>
      <c r="EG606" s="652"/>
      <c r="EH606" s="652"/>
      <c r="EI606" s="652"/>
      <c r="EJ606" s="615"/>
      <c r="EK606" s="615"/>
      <c r="EL606" s="615"/>
      <c r="EM606" s="615"/>
      <c r="EN606" s="606"/>
      <c r="EO606" s="606"/>
      <c r="EP606" s="606"/>
      <c r="EQ606" s="653"/>
      <c r="ER606" s="653"/>
      <c r="ES606" s="653"/>
      <c r="ET606" s="632"/>
      <c r="EU606" s="630"/>
      <c r="EV606" s="625"/>
      <c r="EW606" s="625"/>
      <c r="EX606" s="625"/>
      <c r="EY606" s="625"/>
      <c r="EZ606" s="625"/>
      <c r="FA606" s="625"/>
      <c r="FB606" s="625"/>
      <c r="FC606" s="625"/>
      <c r="FD606" s="625"/>
      <c r="FE606" s="625"/>
      <c r="FF606" s="625"/>
      <c r="FG606" s="625"/>
      <c r="FH606" s="625"/>
      <c r="FI606" s="625"/>
      <c r="FJ606" s="625"/>
      <c r="FK606" s="625"/>
      <c r="FL606" s="625"/>
      <c r="FM606" s="625"/>
      <c r="FN606" s="625"/>
      <c r="FO606" s="625"/>
      <c r="FP606" s="625"/>
      <c r="FQ606" s="625"/>
      <c r="FR606" s="625"/>
      <c r="FS606" s="15"/>
      <c r="FT606" s="614"/>
      <c r="FU606" s="614"/>
      <c r="FV606" s="614"/>
      <c r="FW606" s="614"/>
      <c r="FX606" s="614"/>
      <c r="FY606" s="615"/>
      <c r="FZ606" s="615"/>
      <c r="GA606" s="615"/>
      <c r="GB606" s="615"/>
      <c r="GC606" s="652"/>
      <c r="GD606" s="652"/>
      <c r="GE606" s="652"/>
      <c r="GF606" s="652"/>
      <c r="GG606" s="615"/>
      <c r="GH606" s="615"/>
      <c r="GI606" s="615"/>
      <c r="GJ606" s="615"/>
      <c r="GK606" s="606"/>
      <c r="GL606" s="606"/>
      <c r="GM606" s="606"/>
      <c r="GN606" s="653"/>
      <c r="GO606" s="653"/>
      <c r="GP606" s="653"/>
      <c r="GQ606" s="632"/>
      <c r="GR606" s="6"/>
    </row>
    <row r="607" spans="1:200" ht="10.5" customHeight="1" x14ac:dyDescent="0.25">
      <c r="A607" s="244"/>
      <c r="B607" s="630"/>
      <c r="C607" s="644" t="str">
        <f>IF(Portada!$A$1="www.fly-logics.com","PIC",0)</f>
        <v>PIC</v>
      </c>
      <c r="D607" s="634"/>
      <c r="E607" s="634"/>
      <c r="F607" s="634"/>
      <c r="G607" s="635"/>
      <c r="H607" s="1136" t="str">
        <f>IF(SUMIFS(Bitácora!$Y$5:$Y$1036129,Bitácora!$D$5:$D$1036129,F589,Bitácora!$AN$5:$AN$1036129,V589,Bitácora!$E$5:$E$1036129,L589)=0," ",SUMIFS(Bitácora!$Y$5:$Y$1036129,Bitácora!$D$5:$D$1036129,F589,Bitácora!$AN$5:$AN$1036129,V589,Bitácora!$E$5:$E$1036129,L589))</f>
        <v xml:space="preserve"> </v>
      </c>
      <c r="I607" s="1137" t="str">
        <f t="shared" ref="I607" si="836">H607</f>
        <v xml:space="preserve"> </v>
      </c>
      <c r="J607" s="1137"/>
      <c r="K607" s="1137"/>
      <c r="L607" s="1137"/>
      <c r="M607" s="1137"/>
      <c r="N607" s="625"/>
      <c r="O607" s="633" t="str">
        <f>IF(Portada!$A$1="www.fly-logics.com","DÍA",0)</f>
        <v>DÍA</v>
      </c>
      <c r="P607" s="634"/>
      <c r="Q607" s="634"/>
      <c r="R607" s="634"/>
      <c r="S607" s="635"/>
      <c r="T607" s="1134" t="str">
        <f>IF(SUMIFS(Bitácora!$AE$5:$AE$1036129,Bitácora!$D$5:$D$1036129,F589,Bitácora!$AN$5:$AN$1036129,V589,Bitácora!$E$5:$E$1036129,L589)=0," ",SUMIFS(Bitácora!$AE$5:$AE$1036129,Bitácora!$D$5:$D$1036129,F589,Bitácora!$AN$5:$AN$1036129,V589,Bitácora!$E$5:$E$1036129,L589))</f>
        <v xml:space="preserve"> </v>
      </c>
      <c r="U607" s="1135" t="str">
        <f t="shared" ref="U607" si="837">T607</f>
        <v xml:space="preserve"> </v>
      </c>
      <c r="V607" s="1135"/>
      <c r="W607" s="1135"/>
      <c r="X607" s="1135"/>
      <c r="Y607" s="1135"/>
      <c r="Z607" s="15"/>
      <c r="AA607" s="1145" t="str">
        <f>IF(Portada!$A$1="www.fly-logics.com","TOTAL 1er
SEMESTRE",0)</f>
        <v>TOTAL 1er
SEMESTRE</v>
      </c>
      <c r="AB607" s="1146"/>
      <c r="AC607" s="1146"/>
      <c r="AD607" s="1146"/>
      <c r="AE607" s="1146"/>
      <c r="AF607" s="1147" t="str">
        <f t="shared" ref="AF607" si="838">IF(SUM(AF589:AI606)=0," ",SUM(AF589:AI606))</f>
        <v xml:space="preserve"> </v>
      </c>
      <c r="AG607" s="1148"/>
      <c r="AH607" s="1148"/>
      <c r="AI607" s="1149"/>
      <c r="AJ607" s="1147" t="str">
        <f t="shared" ref="AJ607" si="839">IF(SUM(AJ589:AM606)=0," ",SUM(AJ589:AM606))</f>
        <v xml:space="preserve"> </v>
      </c>
      <c r="AK607" s="1148"/>
      <c r="AL607" s="1148"/>
      <c r="AM607" s="1148"/>
      <c r="AN607" s="1150" t="str">
        <f t="shared" ref="AN607" si="840">IF(SUM(AN589:AQ606)=0," ",SUM(AN589:AQ606))</f>
        <v xml:space="preserve"> </v>
      </c>
      <c r="AO607" s="1148"/>
      <c r="AP607" s="1148"/>
      <c r="AQ607" s="1148"/>
      <c r="AR607" s="1151" t="str">
        <f t="shared" ref="AR607" si="841">IF(SUM(AR589:AT606)=0," ",SUM(AR589:AT606))</f>
        <v xml:space="preserve"> </v>
      </c>
      <c r="AS607" s="1152"/>
      <c r="AT607" s="1153"/>
      <c r="AU607" s="1151" t="str">
        <f t="shared" ref="AU607" si="842">IF(SUM(AU589:AW606)=0," ",SUM(AU589:AW606))</f>
        <v xml:space="preserve"> </v>
      </c>
      <c r="AV607" s="1152"/>
      <c r="AW607" s="1152"/>
      <c r="AX607" s="632"/>
      <c r="AY607" s="630"/>
      <c r="AZ607" s="644" t="str">
        <f>IF(Portada!$A$1="www.fly-logics.com","PIC",0)</f>
        <v>PIC</v>
      </c>
      <c r="BA607" s="634"/>
      <c r="BB607" s="634"/>
      <c r="BC607" s="634"/>
      <c r="BD607" s="635"/>
      <c r="BE607" s="1136" t="str">
        <f>IF(SUMIFS(Bitácora!$Y$5:$Y$1036129,Bitácora!$D$5:$D$1036129,BC589,Bitácora!$AN$5:$AN$1036129,BS589,Bitácora!$E$5:$E$1036129,BI589)=0," ",SUMIFS(Bitácora!$Y$5:$Y$1036129,Bitácora!$D$5:$D$1036129,BC589,Bitácora!$AN$5:$AN$1036129,BS589,Bitácora!$E$5:$E$1036129,BI589))</f>
        <v xml:space="preserve"> </v>
      </c>
      <c r="BF607" s="1137" t="str">
        <f t="shared" ref="BF607" si="843">BE607</f>
        <v xml:space="preserve"> </v>
      </c>
      <c r="BG607" s="1137"/>
      <c r="BH607" s="1137"/>
      <c r="BI607" s="1137"/>
      <c r="BJ607" s="1137"/>
      <c r="BK607" s="625"/>
      <c r="BL607" s="633" t="str">
        <f>IF(Portada!$A$1="www.fly-logics.com","DÍA",0)</f>
        <v>DÍA</v>
      </c>
      <c r="BM607" s="634"/>
      <c r="BN607" s="634"/>
      <c r="BO607" s="634"/>
      <c r="BP607" s="635"/>
      <c r="BQ607" s="1134" t="str">
        <f>IF(SUMIFS(Bitácora!$AE$5:$AE$1036129,Bitácora!$D$5:$D$1036129,BC589,Bitácora!$AN$5:$AN$1036129,BS589,Bitácora!$E$5:$E$1036129,BI589)=0," ",SUMIFS(Bitácora!$AE$5:$AE$1036129,Bitácora!$D$5:$D$1036129,BC589,Bitácora!$AN$5:$AN$1036129,BS589,Bitácora!$E$5:$E$1036129,BI589))</f>
        <v xml:space="preserve"> </v>
      </c>
      <c r="BR607" s="1135" t="str">
        <f t="shared" ref="BR607" si="844">BQ607</f>
        <v xml:space="preserve"> </v>
      </c>
      <c r="BS607" s="1135"/>
      <c r="BT607" s="1135"/>
      <c r="BU607" s="1135"/>
      <c r="BV607" s="1135"/>
      <c r="BW607" s="15"/>
      <c r="BX607" s="1145" t="str">
        <f>IF(Portada!$A$1="www.fly-logics.com","TOTAL 1er
SEMESTRE",0)</f>
        <v>TOTAL 1er
SEMESTRE</v>
      </c>
      <c r="BY607" s="1146"/>
      <c r="BZ607" s="1146"/>
      <c r="CA607" s="1146"/>
      <c r="CB607" s="1146"/>
      <c r="CC607" s="1147" t="str">
        <f t="shared" ref="CC607" si="845">IF(SUM(CC589:CF606)=0," ",SUM(CC589:CF606))</f>
        <v xml:space="preserve"> </v>
      </c>
      <c r="CD607" s="1148"/>
      <c r="CE607" s="1148"/>
      <c r="CF607" s="1149"/>
      <c r="CG607" s="1147" t="str">
        <f t="shared" ref="CG607" si="846">IF(SUM(CG589:CJ606)=0," ",SUM(CG589:CJ606))</f>
        <v xml:space="preserve"> </v>
      </c>
      <c r="CH607" s="1148"/>
      <c r="CI607" s="1148"/>
      <c r="CJ607" s="1148"/>
      <c r="CK607" s="1150" t="str">
        <f t="shared" ref="CK607" si="847">IF(SUM(CK589:CN606)=0," ",SUM(CK589:CN606))</f>
        <v xml:space="preserve"> </v>
      </c>
      <c r="CL607" s="1148"/>
      <c r="CM607" s="1148"/>
      <c r="CN607" s="1148"/>
      <c r="CO607" s="1151" t="str">
        <f t="shared" ref="CO607" si="848">IF(SUM(CO589:CQ606)=0," ",SUM(CO589:CQ606))</f>
        <v xml:space="preserve"> </v>
      </c>
      <c r="CP607" s="1152"/>
      <c r="CQ607" s="1153"/>
      <c r="CR607" s="1151" t="str">
        <f t="shared" ref="CR607" si="849">IF(SUM(CR589:CT606)=0," ",SUM(CR589:CT606))</f>
        <v xml:space="preserve"> </v>
      </c>
      <c r="CS607" s="1152"/>
      <c r="CT607" s="1152"/>
      <c r="CU607" s="632"/>
      <c r="CV607" s="277"/>
      <c r="CW607" s="244"/>
      <c r="CX607" s="630"/>
      <c r="CY607" s="644" t="str">
        <f>IF(Portada!$A$1="www.fly-logics.com","PIC",0)</f>
        <v>PIC</v>
      </c>
      <c r="CZ607" s="634"/>
      <c r="DA607" s="634"/>
      <c r="DB607" s="634"/>
      <c r="DC607" s="635"/>
      <c r="DD607" s="1136" t="str">
        <f>IF(SUMIFS(Bitácora!$Y$5:$Y$1036129,Bitácora!$D$5:$D$1036129,DB589,Bitácora!$AN$5:$AN$1036129,DR589,Bitácora!$E$5:$E$1036129,DH589)=0," ",SUMIFS(Bitácora!$Y$5:$Y$1036129,Bitácora!$D$5:$D$1036129,DB589,Bitácora!$AN$5:$AN$1036129,DR589,Bitácora!$E$5:$E$1036129,DH589))</f>
        <v xml:space="preserve"> </v>
      </c>
      <c r="DE607" s="1137" t="str">
        <f t="shared" ref="DE607" si="850">DD607</f>
        <v xml:space="preserve"> </v>
      </c>
      <c r="DF607" s="1137"/>
      <c r="DG607" s="1137"/>
      <c r="DH607" s="1137"/>
      <c r="DI607" s="1137"/>
      <c r="DJ607" s="625"/>
      <c r="DK607" s="633" t="str">
        <f>IF(Portada!$A$1="www.fly-logics.com","DÍA",0)</f>
        <v>DÍA</v>
      </c>
      <c r="DL607" s="634"/>
      <c r="DM607" s="634"/>
      <c r="DN607" s="634"/>
      <c r="DO607" s="635"/>
      <c r="DP607" s="1134" t="str">
        <f>IF(SUMIFS(Bitácora!$AE$5:$AE$1036129,Bitácora!$D$5:$D$1036129,DB589,Bitácora!$AN$5:$AN$1036129,DR589,Bitácora!$E$5:$E$1036129,DH589)=0," ",SUMIFS(Bitácora!$AE$5:$AE$1036129,Bitácora!$D$5:$D$1036129,DB589,Bitácora!$AN$5:$AN$1036129,DR589,Bitácora!$E$5:$E$1036129,DH589))</f>
        <v xml:space="preserve"> </v>
      </c>
      <c r="DQ607" s="1135" t="str">
        <f t="shared" ref="DQ607" si="851">DP607</f>
        <v xml:space="preserve"> </v>
      </c>
      <c r="DR607" s="1135"/>
      <c r="DS607" s="1135"/>
      <c r="DT607" s="1135"/>
      <c r="DU607" s="1135"/>
      <c r="DV607" s="15"/>
      <c r="DW607" s="1145" t="str">
        <f>IF(Portada!$A$1="www.fly-logics.com","TOTAL 1er
SEMESTRE",0)</f>
        <v>TOTAL 1er
SEMESTRE</v>
      </c>
      <c r="DX607" s="1146"/>
      <c r="DY607" s="1146"/>
      <c r="DZ607" s="1146"/>
      <c r="EA607" s="1146"/>
      <c r="EB607" s="1147" t="str">
        <f t="shared" ref="EB607" si="852">IF(SUM(EB589:EE606)=0," ",SUM(EB589:EE606))</f>
        <v xml:space="preserve"> </v>
      </c>
      <c r="EC607" s="1148"/>
      <c r="ED607" s="1148"/>
      <c r="EE607" s="1149"/>
      <c r="EF607" s="1147" t="str">
        <f t="shared" ref="EF607" si="853">IF(SUM(EF589:EI606)=0," ",SUM(EF589:EI606))</f>
        <v xml:space="preserve"> </v>
      </c>
      <c r="EG607" s="1148"/>
      <c r="EH607" s="1148"/>
      <c r="EI607" s="1148"/>
      <c r="EJ607" s="1150" t="str">
        <f t="shared" ref="EJ607" si="854">IF(SUM(EJ589:EM606)=0," ",SUM(EJ589:EM606))</f>
        <v xml:space="preserve"> </v>
      </c>
      <c r="EK607" s="1148"/>
      <c r="EL607" s="1148"/>
      <c r="EM607" s="1148"/>
      <c r="EN607" s="1151" t="str">
        <f t="shared" ref="EN607" si="855">IF(SUM(EN589:EP606)=0," ",SUM(EN589:EP606))</f>
        <v xml:space="preserve"> </v>
      </c>
      <c r="EO607" s="1152"/>
      <c r="EP607" s="1153"/>
      <c r="EQ607" s="1151" t="str">
        <f t="shared" ref="EQ607" si="856">IF(SUM(EQ589:ES606)=0," ",SUM(EQ589:ES606))</f>
        <v xml:space="preserve"> </v>
      </c>
      <c r="ER607" s="1152"/>
      <c r="ES607" s="1152"/>
      <c r="ET607" s="632"/>
      <c r="EU607" s="630"/>
      <c r="EV607" s="644" t="str">
        <f>IF(Portada!$A$1="www.fly-logics.com","PIC",0)</f>
        <v>PIC</v>
      </c>
      <c r="EW607" s="634"/>
      <c r="EX607" s="634"/>
      <c r="EY607" s="634"/>
      <c r="EZ607" s="635"/>
      <c r="FA607" s="1136" t="str">
        <f>IF(SUMIFS(Bitácora!$Y$5:$Y$1036129,Bitácora!$D$5:$D$1036129,EY589,Bitácora!$AN$5:$AN$1036129,FO589,Bitácora!$E$5:$E$1036129,FE589)=0," ",SUMIFS(Bitácora!$Y$5:$Y$1036129,Bitácora!$D$5:$D$1036129,EY589,Bitácora!$AN$5:$AN$1036129,FO589,Bitácora!$E$5:$E$1036129,FE589))</f>
        <v xml:space="preserve"> </v>
      </c>
      <c r="FB607" s="1137" t="str">
        <f t="shared" ref="FB607" si="857">FA607</f>
        <v xml:space="preserve"> </v>
      </c>
      <c r="FC607" s="1137"/>
      <c r="FD607" s="1137"/>
      <c r="FE607" s="1137"/>
      <c r="FF607" s="1137"/>
      <c r="FG607" s="625"/>
      <c r="FH607" s="633" t="str">
        <f>IF(Portada!$A$1="www.fly-logics.com","DÍA",0)</f>
        <v>DÍA</v>
      </c>
      <c r="FI607" s="634"/>
      <c r="FJ607" s="634"/>
      <c r="FK607" s="634"/>
      <c r="FL607" s="635"/>
      <c r="FM607" s="1134" t="str">
        <f>IF(SUMIFS(Bitácora!$AE$5:$AE$1036129,Bitácora!$D$5:$D$1036129,EY589,Bitácora!$AN$5:$AN$1036129,FO589,Bitácora!$E$5:$E$1036129,FE589)=0," ",SUMIFS(Bitácora!$AE$5:$AE$1036129,Bitácora!$D$5:$D$1036129,EY589,Bitácora!$AN$5:$AN$1036129,FO589,Bitácora!$E$5:$E$1036129,FE589))</f>
        <v xml:space="preserve"> </v>
      </c>
      <c r="FN607" s="1135" t="str">
        <f t="shared" ref="FN607" si="858">FM607</f>
        <v xml:space="preserve"> </v>
      </c>
      <c r="FO607" s="1135"/>
      <c r="FP607" s="1135"/>
      <c r="FQ607" s="1135"/>
      <c r="FR607" s="1135"/>
      <c r="FS607" s="15"/>
      <c r="FT607" s="1145" t="str">
        <f>IF(Portada!$A$1="www.fly-logics.com","TOTAL 1er
SEMESTRE",0)</f>
        <v>TOTAL 1er
SEMESTRE</v>
      </c>
      <c r="FU607" s="1146"/>
      <c r="FV607" s="1146"/>
      <c r="FW607" s="1146"/>
      <c r="FX607" s="1146"/>
      <c r="FY607" s="1147" t="str">
        <f t="shared" ref="FY607" si="859">IF(SUM(FY589:GB606)=0," ",SUM(FY589:GB606))</f>
        <v xml:space="preserve"> </v>
      </c>
      <c r="FZ607" s="1148"/>
      <c r="GA607" s="1148"/>
      <c r="GB607" s="1149"/>
      <c r="GC607" s="1147" t="str">
        <f t="shared" ref="GC607" si="860">IF(SUM(GC589:GF606)=0," ",SUM(GC589:GF606))</f>
        <v xml:space="preserve"> </v>
      </c>
      <c r="GD607" s="1148"/>
      <c r="GE607" s="1148"/>
      <c r="GF607" s="1148"/>
      <c r="GG607" s="1150" t="str">
        <f t="shared" ref="GG607" si="861">IF(SUM(GG589:GJ606)=0," ",SUM(GG589:GJ606))</f>
        <v xml:space="preserve"> </v>
      </c>
      <c r="GH607" s="1148"/>
      <c r="GI607" s="1148"/>
      <c r="GJ607" s="1148"/>
      <c r="GK607" s="1151" t="str">
        <f t="shared" ref="GK607" si="862">IF(SUM(GK589:GM606)=0," ",SUM(GK589:GM606))</f>
        <v xml:space="preserve"> </v>
      </c>
      <c r="GL607" s="1152"/>
      <c r="GM607" s="1153"/>
      <c r="GN607" s="1151" t="str">
        <f t="shared" ref="GN607" si="863">IF(SUM(GN589:GP606)=0," ",SUM(GN589:GP606))</f>
        <v xml:space="preserve"> </v>
      </c>
      <c r="GO607" s="1152"/>
      <c r="GP607" s="1152"/>
      <c r="GQ607" s="632"/>
      <c r="GR607" s="6"/>
    </row>
    <row r="608" spans="1:200" ht="8.85" customHeight="1" x14ac:dyDescent="0.25">
      <c r="A608" s="244"/>
      <c r="B608" s="630"/>
      <c r="C608" s="634"/>
      <c r="D608" s="634"/>
      <c r="E608" s="634"/>
      <c r="F608" s="634"/>
      <c r="G608" s="635"/>
      <c r="H608" s="1136"/>
      <c r="I608" s="1137"/>
      <c r="J608" s="1137"/>
      <c r="K608" s="1137"/>
      <c r="L608" s="1137"/>
      <c r="M608" s="1137"/>
      <c r="N608" s="625"/>
      <c r="O608" s="634"/>
      <c r="P608" s="634"/>
      <c r="Q608" s="634"/>
      <c r="R608" s="634"/>
      <c r="S608" s="635"/>
      <c r="T608" s="1134"/>
      <c r="U608" s="1135"/>
      <c r="V608" s="1135"/>
      <c r="W608" s="1135"/>
      <c r="X608" s="1135"/>
      <c r="Y608" s="1135"/>
      <c r="Z608" s="15"/>
      <c r="AA608" s="1146"/>
      <c r="AB608" s="1154"/>
      <c r="AC608" s="1154"/>
      <c r="AD608" s="1154"/>
      <c r="AE608" s="1146"/>
      <c r="AF608" s="1148"/>
      <c r="AG608" s="1155"/>
      <c r="AH608" s="1155"/>
      <c r="AI608" s="1149"/>
      <c r="AJ608" s="1148"/>
      <c r="AK608" s="1155"/>
      <c r="AL608" s="1155"/>
      <c r="AM608" s="1148"/>
      <c r="AN608" s="1156"/>
      <c r="AO608" s="1155"/>
      <c r="AP608" s="1155"/>
      <c r="AQ608" s="1148"/>
      <c r="AR608" s="1152"/>
      <c r="AS608" s="1157"/>
      <c r="AT608" s="1153"/>
      <c r="AU608" s="1152"/>
      <c r="AV608" s="1157"/>
      <c r="AW608" s="1152"/>
      <c r="AX608" s="632"/>
      <c r="AY608" s="630"/>
      <c r="AZ608" s="634"/>
      <c r="BA608" s="634"/>
      <c r="BB608" s="634"/>
      <c r="BC608" s="634"/>
      <c r="BD608" s="635"/>
      <c r="BE608" s="1136"/>
      <c r="BF608" s="1137"/>
      <c r="BG608" s="1137"/>
      <c r="BH608" s="1137"/>
      <c r="BI608" s="1137"/>
      <c r="BJ608" s="1137"/>
      <c r="BK608" s="625"/>
      <c r="BL608" s="634"/>
      <c r="BM608" s="634"/>
      <c r="BN608" s="634"/>
      <c r="BO608" s="634"/>
      <c r="BP608" s="635"/>
      <c r="BQ608" s="1134"/>
      <c r="BR608" s="1135"/>
      <c r="BS608" s="1135"/>
      <c r="BT608" s="1135"/>
      <c r="BU608" s="1135"/>
      <c r="BV608" s="1135"/>
      <c r="BW608" s="15"/>
      <c r="BX608" s="1146"/>
      <c r="BY608" s="1154"/>
      <c r="BZ608" s="1154"/>
      <c r="CA608" s="1154"/>
      <c r="CB608" s="1146"/>
      <c r="CC608" s="1148"/>
      <c r="CD608" s="1155"/>
      <c r="CE608" s="1155"/>
      <c r="CF608" s="1149"/>
      <c r="CG608" s="1148"/>
      <c r="CH608" s="1155"/>
      <c r="CI608" s="1155"/>
      <c r="CJ608" s="1148"/>
      <c r="CK608" s="1156"/>
      <c r="CL608" s="1155"/>
      <c r="CM608" s="1155"/>
      <c r="CN608" s="1148"/>
      <c r="CO608" s="1152"/>
      <c r="CP608" s="1157"/>
      <c r="CQ608" s="1153"/>
      <c r="CR608" s="1152"/>
      <c r="CS608" s="1157"/>
      <c r="CT608" s="1152"/>
      <c r="CU608" s="632"/>
      <c r="CV608" s="277"/>
      <c r="CW608" s="244"/>
      <c r="CX608" s="630"/>
      <c r="CY608" s="634"/>
      <c r="CZ608" s="634"/>
      <c r="DA608" s="634"/>
      <c r="DB608" s="634"/>
      <c r="DC608" s="635"/>
      <c r="DD608" s="1136"/>
      <c r="DE608" s="1137"/>
      <c r="DF608" s="1137"/>
      <c r="DG608" s="1137"/>
      <c r="DH608" s="1137"/>
      <c r="DI608" s="1137"/>
      <c r="DJ608" s="625"/>
      <c r="DK608" s="634"/>
      <c r="DL608" s="634"/>
      <c r="DM608" s="634"/>
      <c r="DN608" s="634"/>
      <c r="DO608" s="635"/>
      <c r="DP608" s="1134"/>
      <c r="DQ608" s="1135"/>
      <c r="DR608" s="1135"/>
      <c r="DS608" s="1135"/>
      <c r="DT608" s="1135"/>
      <c r="DU608" s="1135"/>
      <c r="DV608" s="15"/>
      <c r="DW608" s="1146"/>
      <c r="DX608" s="1154"/>
      <c r="DY608" s="1154"/>
      <c r="DZ608" s="1154"/>
      <c r="EA608" s="1146"/>
      <c r="EB608" s="1148"/>
      <c r="EC608" s="1155"/>
      <c r="ED608" s="1155"/>
      <c r="EE608" s="1149"/>
      <c r="EF608" s="1148"/>
      <c r="EG608" s="1155"/>
      <c r="EH608" s="1155"/>
      <c r="EI608" s="1148"/>
      <c r="EJ608" s="1156"/>
      <c r="EK608" s="1155"/>
      <c r="EL608" s="1155"/>
      <c r="EM608" s="1148"/>
      <c r="EN608" s="1152"/>
      <c r="EO608" s="1157"/>
      <c r="EP608" s="1153"/>
      <c r="EQ608" s="1152"/>
      <c r="ER608" s="1157"/>
      <c r="ES608" s="1152"/>
      <c r="ET608" s="632"/>
      <c r="EU608" s="630"/>
      <c r="EV608" s="634"/>
      <c r="EW608" s="634"/>
      <c r="EX608" s="634"/>
      <c r="EY608" s="634"/>
      <c r="EZ608" s="635"/>
      <c r="FA608" s="1136"/>
      <c r="FB608" s="1137"/>
      <c r="FC608" s="1137"/>
      <c r="FD608" s="1137"/>
      <c r="FE608" s="1137"/>
      <c r="FF608" s="1137"/>
      <c r="FG608" s="625"/>
      <c r="FH608" s="634"/>
      <c r="FI608" s="634"/>
      <c r="FJ608" s="634"/>
      <c r="FK608" s="634"/>
      <c r="FL608" s="635"/>
      <c r="FM608" s="1134"/>
      <c r="FN608" s="1135"/>
      <c r="FO608" s="1135"/>
      <c r="FP608" s="1135"/>
      <c r="FQ608" s="1135"/>
      <c r="FR608" s="1135"/>
      <c r="FS608" s="15"/>
      <c r="FT608" s="1146"/>
      <c r="FU608" s="1154"/>
      <c r="FV608" s="1154"/>
      <c r="FW608" s="1154"/>
      <c r="FX608" s="1146"/>
      <c r="FY608" s="1148"/>
      <c r="FZ608" s="1155"/>
      <c r="GA608" s="1155"/>
      <c r="GB608" s="1149"/>
      <c r="GC608" s="1148"/>
      <c r="GD608" s="1155"/>
      <c r="GE608" s="1155"/>
      <c r="GF608" s="1148"/>
      <c r="GG608" s="1156"/>
      <c r="GH608" s="1155"/>
      <c r="GI608" s="1155"/>
      <c r="GJ608" s="1148"/>
      <c r="GK608" s="1152"/>
      <c r="GL608" s="1157"/>
      <c r="GM608" s="1153"/>
      <c r="GN608" s="1152"/>
      <c r="GO608" s="1157"/>
      <c r="GP608" s="1152"/>
      <c r="GQ608" s="632"/>
      <c r="GR608" s="6"/>
    </row>
    <row r="609" spans="1:200" ht="3" customHeight="1" x14ac:dyDescent="0.25">
      <c r="A609" s="244"/>
      <c r="B609" s="630"/>
      <c r="C609" s="625"/>
      <c r="D609" s="625"/>
      <c r="E609" s="625"/>
      <c r="F609" s="625"/>
      <c r="G609" s="625"/>
      <c r="H609" s="625"/>
      <c r="I609" s="625"/>
      <c r="J609" s="625"/>
      <c r="K609" s="625"/>
      <c r="L609" s="625"/>
      <c r="M609" s="625"/>
      <c r="N609" s="625"/>
      <c r="O609" s="625"/>
      <c r="P609" s="625"/>
      <c r="Q609" s="625"/>
      <c r="R609" s="625"/>
      <c r="S609" s="625"/>
      <c r="T609" s="625"/>
      <c r="U609" s="625"/>
      <c r="V609" s="625"/>
      <c r="W609" s="625"/>
      <c r="X609" s="625"/>
      <c r="Y609" s="625"/>
      <c r="Z609" s="15"/>
      <c r="AA609" s="1146"/>
      <c r="AB609" s="1154"/>
      <c r="AC609" s="1154"/>
      <c r="AD609" s="1154"/>
      <c r="AE609" s="1146"/>
      <c r="AF609" s="1148"/>
      <c r="AG609" s="1155"/>
      <c r="AH609" s="1155"/>
      <c r="AI609" s="1149"/>
      <c r="AJ609" s="1148"/>
      <c r="AK609" s="1155"/>
      <c r="AL609" s="1155"/>
      <c r="AM609" s="1148"/>
      <c r="AN609" s="1156"/>
      <c r="AO609" s="1155"/>
      <c r="AP609" s="1155"/>
      <c r="AQ609" s="1148"/>
      <c r="AR609" s="1152"/>
      <c r="AS609" s="1157"/>
      <c r="AT609" s="1153"/>
      <c r="AU609" s="1152"/>
      <c r="AV609" s="1157"/>
      <c r="AW609" s="1152"/>
      <c r="AX609" s="632"/>
      <c r="AY609" s="630"/>
      <c r="AZ609" s="625"/>
      <c r="BA609" s="625"/>
      <c r="BB609" s="625"/>
      <c r="BC609" s="625"/>
      <c r="BD609" s="625"/>
      <c r="BE609" s="625"/>
      <c r="BF609" s="625"/>
      <c r="BG609" s="625"/>
      <c r="BH609" s="625"/>
      <c r="BI609" s="625"/>
      <c r="BJ609" s="625"/>
      <c r="BK609" s="625"/>
      <c r="BL609" s="625"/>
      <c r="BM609" s="625"/>
      <c r="BN609" s="625"/>
      <c r="BO609" s="625"/>
      <c r="BP609" s="625"/>
      <c r="BQ609" s="625"/>
      <c r="BR609" s="625"/>
      <c r="BS609" s="625"/>
      <c r="BT609" s="625"/>
      <c r="BU609" s="625"/>
      <c r="BV609" s="625"/>
      <c r="BW609" s="15"/>
      <c r="BX609" s="1146"/>
      <c r="BY609" s="1154"/>
      <c r="BZ609" s="1154"/>
      <c r="CA609" s="1154"/>
      <c r="CB609" s="1146"/>
      <c r="CC609" s="1148"/>
      <c r="CD609" s="1155"/>
      <c r="CE609" s="1155"/>
      <c r="CF609" s="1149"/>
      <c r="CG609" s="1148"/>
      <c r="CH609" s="1155"/>
      <c r="CI609" s="1155"/>
      <c r="CJ609" s="1148"/>
      <c r="CK609" s="1156"/>
      <c r="CL609" s="1155"/>
      <c r="CM609" s="1155"/>
      <c r="CN609" s="1148"/>
      <c r="CO609" s="1152"/>
      <c r="CP609" s="1157"/>
      <c r="CQ609" s="1153"/>
      <c r="CR609" s="1152"/>
      <c r="CS609" s="1157"/>
      <c r="CT609" s="1152"/>
      <c r="CU609" s="632"/>
      <c r="CV609" s="277"/>
      <c r="CW609" s="244"/>
      <c r="CX609" s="630"/>
      <c r="CY609" s="625"/>
      <c r="CZ609" s="625"/>
      <c r="DA609" s="625"/>
      <c r="DB609" s="625"/>
      <c r="DC609" s="625"/>
      <c r="DD609" s="625"/>
      <c r="DE609" s="625"/>
      <c r="DF609" s="625"/>
      <c r="DG609" s="625"/>
      <c r="DH609" s="625"/>
      <c r="DI609" s="625"/>
      <c r="DJ609" s="625"/>
      <c r="DK609" s="625"/>
      <c r="DL609" s="625"/>
      <c r="DM609" s="625"/>
      <c r="DN609" s="625"/>
      <c r="DO609" s="625"/>
      <c r="DP609" s="625"/>
      <c r="DQ609" s="625"/>
      <c r="DR609" s="625"/>
      <c r="DS609" s="625"/>
      <c r="DT609" s="625"/>
      <c r="DU609" s="625"/>
      <c r="DV609" s="15"/>
      <c r="DW609" s="1146"/>
      <c r="DX609" s="1154"/>
      <c r="DY609" s="1154"/>
      <c r="DZ609" s="1154"/>
      <c r="EA609" s="1146"/>
      <c r="EB609" s="1148"/>
      <c r="EC609" s="1155"/>
      <c r="ED609" s="1155"/>
      <c r="EE609" s="1149"/>
      <c r="EF609" s="1148"/>
      <c r="EG609" s="1155"/>
      <c r="EH609" s="1155"/>
      <c r="EI609" s="1148"/>
      <c r="EJ609" s="1156"/>
      <c r="EK609" s="1155"/>
      <c r="EL609" s="1155"/>
      <c r="EM609" s="1148"/>
      <c r="EN609" s="1152"/>
      <c r="EO609" s="1157"/>
      <c r="EP609" s="1153"/>
      <c r="EQ609" s="1152"/>
      <c r="ER609" s="1157"/>
      <c r="ES609" s="1152"/>
      <c r="ET609" s="632"/>
      <c r="EU609" s="630"/>
      <c r="EV609" s="625"/>
      <c r="EW609" s="625"/>
      <c r="EX609" s="625"/>
      <c r="EY609" s="625"/>
      <c r="EZ609" s="625"/>
      <c r="FA609" s="625"/>
      <c r="FB609" s="625"/>
      <c r="FC609" s="625"/>
      <c r="FD609" s="625"/>
      <c r="FE609" s="625"/>
      <c r="FF609" s="625"/>
      <c r="FG609" s="625"/>
      <c r="FH609" s="625"/>
      <c r="FI609" s="625"/>
      <c r="FJ609" s="625"/>
      <c r="FK609" s="625"/>
      <c r="FL609" s="625"/>
      <c r="FM609" s="625"/>
      <c r="FN609" s="625"/>
      <c r="FO609" s="625"/>
      <c r="FP609" s="625"/>
      <c r="FQ609" s="625"/>
      <c r="FR609" s="625"/>
      <c r="FS609" s="15"/>
      <c r="FT609" s="1146"/>
      <c r="FU609" s="1154"/>
      <c r="FV609" s="1154"/>
      <c r="FW609" s="1154"/>
      <c r="FX609" s="1146"/>
      <c r="FY609" s="1148"/>
      <c r="FZ609" s="1155"/>
      <c r="GA609" s="1155"/>
      <c r="GB609" s="1149"/>
      <c r="GC609" s="1148"/>
      <c r="GD609" s="1155"/>
      <c r="GE609" s="1155"/>
      <c r="GF609" s="1148"/>
      <c r="GG609" s="1156"/>
      <c r="GH609" s="1155"/>
      <c r="GI609" s="1155"/>
      <c r="GJ609" s="1148"/>
      <c r="GK609" s="1152"/>
      <c r="GL609" s="1157"/>
      <c r="GM609" s="1153"/>
      <c r="GN609" s="1152"/>
      <c r="GO609" s="1157"/>
      <c r="GP609" s="1152"/>
      <c r="GQ609" s="632"/>
      <c r="GR609" s="6"/>
    </row>
    <row r="610" spans="1:200" ht="11.25" customHeight="1" x14ac:dyDescent="0.25">
      <c r="A610" s="244"/>
      <c r="B610" s="630"/>
      <c r="C610" s="644" t="str">
        <f>IF(Portada!$A$1="www.fly-logics.com","SIC",0)</f>
        <v>SIC</v>
      </c>
      <c r="D610" s="634"/>
      <c r="E610" s="634"/>
      <c r="F610" s="634"/>
      <c r="G610" s="635"/>
      <c r="H610" s="1136" t="str">
        <f>IF(SUMIFS(Bitácora!$Z$5:$Z$1036129,Bitácora!$D$5:$D$1036129,F589,Bitácora!$AN$5:$AN$1036129,V589,Bitácora!$E$5:$E$1036129,L589)=0," ",SUMIFS(Bitácora!$Z$5:$Z$1036129,Bitácora!$D$5:$D$1036129,F589,Bitácora!$AN$5:$AN$1036129,V589,Bitácora!$E$5:$E$1036129,L589))</f>
        <v xml:space="preserve"> </v>
      </c>
      <c r="I610" s="1137" t="str">
        <f t="shared" ref="I610" si="864">H610</f>
        <v xml:space="preserve"> </v>
      </c>
      <c r="J610" s="1137"/>
      <c r="K610" s="1137"/>
      <c r="L610" s="1137"/>
      <c r="M610" s="1137"/>
      <c r="N610" s="625"/>
      <c r="O610" s="633" t="str">
        <f>IF(Portada!$A$1="www.fly-logics.com","NOCHE",0)</f>
        <v>NOCHE</v>
      </c>
      <c r="P610" s="634"/>
      <c r="Q610" s="634"/>
      <c r="R610" s="634"/>
      <c r="S610" s="635"/>
      <c r="T610" s="1134" t="str">
        <f>IF(SUMIFS(Bitácora!$AF$5:$AF$1036129,Bitácora!$D$5:$D$1036129,F589,Bitácora!$AN$5:$AN$1036129,V589,Bitácora!$E$5:$E$1036129,L589)=0," ",SUMIFS(Bitácora!$AF$5:$AF$1036129,Bitácora!$D$5:$D$1036129,F589,Bitácora!$AN$5:$AN$1036129,V589,Bitácora!$E$5:$E$1036129,L589))</f>
        <v xml:space="preserve"> </v>
      </c>
      <c r="U610" s="1135" t="str">
        <f t="shared" ref="U610" si="865">T610</f>
        <v xml:space="preserve"> </v>
      </c>
      <c r="V610" s="1135"/>
      <c r="W610" s="1135"/>
      <c r="X610" s="1135"/>
      <c r="Y610" s="1135"/>
      <c r="Z610" s="15"/>
      <c r="AA610" s="1146"/>
      <c r="AB610" s="1146"/>
      <c r="AC610" s="1146"/>
      <c r="AD610" s="1146"/>
      <c r="AE610" s="1146"/>
      <c r="AF610" s="1148"/>
      <c r="AG610" s="1148"/>
      <c r="AH610" s="1148"/>
      <c r="AI610" s="1149"/>
      <c r="AJ610" s="1148"/>
      <c r="AK610" s="1148"/>
      <c r="AL610" s="1148"/>
      <c r="AM610" s="1148"/>
      <c r="AN610" s="1156"/>
      <c r="AO610" s="1148"/>
      <c r="AP610" s="1148"/>
      <c r="AQ610" s="1148"/>
      <c r="AR610" s="1152"/>
      <c r="AS610" s="1152"/>
      <c r="AT610" s="1153"/>
      <c r="AU610" s="1152"/>
      <c r="AV610" s="1152"/>
      <c r="AW610" s="1152"/>
      <c r="AX610" s="632"/>
      <c r="AY610" s="630"/>
      <c r="AZ610" s="644" t="str">
        <f>IF(Portada!$A$1="www.fly-logics.com","SIC",0)</f>
        <v>SIC</v>
      </c>
      <c r="BA610" s="634"/>
      <c r="BB610" s="634"/>
      <c r="BC610" s="634"/>
      <c r="BD610" s="635"/>
      <c r="BE610" s="1136" t="str">
        <f>IF(SUMIFS(Bitácora!$Z$5:$Z$1036129,Bitácora!$D$5:$D$1036129,BC589,Bitácora!$AN$5:$AN$1036129,BS589,Bitácora!$E$5:$E$1036129,BI589)=0," ",SUMIFS(Bitácora!$Z$5:$Z$1036129,Bitácora!$D$5:$D$1036129,BC589,Bitácora!$AN$5:$AN$1036129,BS589,Bitácora!$E$5:$E$1036129,BI589))</f>
        <v xml:space="preserve"> </v>
      </c>
      <c r="BF610" s="1137" t="str">
        <f t="shared" ref="BF610" si="866">BE610</f>
        <v xml:space="preserve"> </v>
      </c>
      <c r="BG610" s="1137"/>
      <c r="BH610" s="1137"/>
      <c r="BI610" s="1137"/>
      <c r="BJ610" s="1137"/>
      <c r="BK610" s="625"/>
      <c r="BL610" s="633" t="str">
        <f>IF(Portada!$A$1="www.fly-logics.com","NOCHE",0)</f>
        <v>NOCHE</v>
      </c>
      <c r="BM610" s="634"/>
      <c r="BN610" s="634"/>
      <c r="BO610" s="634"/>
      <c r="BP610" s="635"/>
      <c r="BQ610" s="1134" t="str">
        <f>IF(SUMIFS(Bitácora!$AF$5:$AF$1036129,Bitácora!$D$5:$D$1036129,BC589,Bitácora!$AN$5:$AN$1036129,BS589,Bitácora!$E$5:$E$1036129,BI589)=0," ",SUMIFS(Bitácora!$AF$5:$AF$1036129,Bitácora!$D$5:$D$1036129,BC589,Bitácora!$AN$5:$AN$1036129,BS589,Bitácora!$E$5:$E$1036129,BI589))</f>
        <v xml:space="preserve"> </v>
      </c>
      <c r="BR610" s="1135" t="str">
        <f t="shared" ref="BR610" si="867">BQ610</f>
        <v xml:space="preserve"> </v>
      </c>
      <c r="BS610" s="1135"/>
      <c r="BT610" s="1135"/>
      <c r="BU610" s="1135"/>
      <c r="BV610" s="1135"/>
      <c r="BW610" s="15"/>
      <c r="BX610" s="1146"/>
      <c r="BY610" s="1146"/>
      <c r="BZ610" s="1146"/>
      <c r="CA610" s="1146"/>
      <c r="CB610" s="1146"/>
      <c r="CC610" s="1148"/>
      <c r="CD610" s="1148"/>
      <c r="CE610" s="1148"/>
      <c r="CF610" s="1149"/>
      <c r="CG610" s="1148"/>
      <c r="CH610" s="1148"/>
      <c r="CI610" s="1148"/>
      <c r="CJ610" s="1148"/>
      <c r="CK610" s="1156"/>
      <c r="CL610" s="1148"/>
      <c r="CM610" s="1148"/>
      <c r="CN610" s="1148"/>
      <c r="CO610" s="1152"/>
      <c r="CP610" s="1152"/>
      <c r="CQ610" s="1153"/>
      <c r="CR610" s="1152"/>
      <c r="CS610" s="1152"/>
      <c r="CT610" s="1152"/>
      <c r="CU610" s="632"/>
      <c r="CV610" s="277"/>
      <c r="CW610" s="244"/>
      <c r="CX610" s="630"/>
      <c r="CY610" s="644" t="str">
        <f>IF(Portada!$A$1="www.fly-logics.com","SIC",0)</f>
        <v>SIC</v>
      </c>
      <c r="CZ610" s="634"/>
      <c r="DA610" s="634"/>
      <c r="DB610" s="634"/>
      <c r="DC610" s="635"/>
      <c r="DD610" s="1136" t="str">
        <f>IF(SUMIFS(Bitácora!$Z$5:$Z$1036129,Bitácora!$D$5:$D$1036129,DB589,Bitácora!$AN$5:$AN$1036129,DR589,Bitácora!$E$5:$E$1036129,DH589)=0," ",SUMIFS(Bitácora!$Z$5:$Z$1036129,Bitácora!$D$5:$D$1036129,DB589,Bitácora!$AN$5:$AN$1036129,DR589,Bitácora!$E$5:$E$1036129,DH589))</f>
        <v xml:space="preserve"> </v>
      </c>
      <c r="DE610" s="1137" t="str">
        <f t="shared" ref="DE610" si="868">DD610</f>
        <v xml:space="preserve"> </v>
      </c>
      <c r="DF610" s="1137"/>
      <c r="DG610" s="1137"/>
      <c r="DH610" s="1137"/>
      <c r="DI610" s="1137"/>
      <c r="DJ610" s="625"/>
      <c r="DK610" s="633" t="str">
        <f>IF(Portada!$A$1="www.fly-logics.com","NOCHE",0)</f>
        <v>NOCHE</v>
      </c>
      <c r="DL610" s="634"/>
      <c r="DM610" s="634"/>
      <c r="DN610" s="634"/>
      <c r="DO610" s="635"/>
      <c r="DP610" s="1134" t="str">
        <f>IF(SUMIFS(Bitácora!$AF$5:$AF$1036129,Bitácora!$D$5:$D$1036129,DB589,Bitácora!$AN$5:$AN$1036129,DR589,Bitácora!$E$5:$E$1036129,DH589)=0," ",SUMIFS(Bitácora!$AF$5:$AF$1036129,Bitácora!$D$5:$D$1036129,DB589,Bitácora!$AN$5:$AN$1036129,DR589,Bitácora!$E$5:$E$1036129,DH589))</f>
        <v xml:space="preserve"> </v>
      </c>
      <c r="DQ610" s="1135" t="str">
        <f t="shared" ref="DQ610" si="869">DP610</f>
        <v xml:space="preserve"> </v>
      </c>
      <c r="DR610" s="1135"/>
      <c r="DS610" s="1135"/>
      <c r="DT610" s="1135"/>
      <c r="DU610" s="1135"/>
      <c r="DV610" s="15"/>
      <c r="DW610" s="1146"/>
      <c r="DX610" s="1146"/>
      <c r="DY610" s="1146"/>
      <c r="DZ610" s="1146"/>
      <c r="EA610" s="1146"/>
      <c r="EB610" s="1148"/>
      <c r="EC610" s="1148"/>
      <c r="ED610" s="1148"/>
      <c r="EE610" s="1149"/>
      <c r="EF610" s="1148"/>
      <c r="EG610" s="1148"/>
      <c r="EH610" s="1148"/>
      <c r="EI610" s="1148"/>
      <c r="EJ610" s="1156"/>
      <c r="EK610" s="1148"/>
      <c r="EL610" s="1148"/>
      <c r="EM610" s="1148"/>
      <c r="EN610" s="1152"/>
      <c r="EO610" s="1152"/>
      <c r="EP610" s="1153"/>
      <c r="EQ610" s="1152"/>
      <c r="ER610" s="1152"/>
      <c r="ES610" s="1152"/>
      <c r="ET610" s="632"/>
      <c r="EU610" s="630"/>
      <c r="EV610" s="644" t="str">
        <f>IF(Portada!$A$1="www.fly-logics.com","SIC",0)</f>
        <v>SIC</v>
      </c>
      <c r="EW610" s="634"/>
      <c r="EX610" s="634"/>
      <c r="EY610" s="634"/>
      <c r="EZ610" s="635"/>
      <c r="FA610" s="1136" t="str">
        <f>IF(SUMIFS(Bitácora!$Z$5:$Z$1036129,Bitácora!$D$5:$D$1036129,EY589,Bitácora!$AN$5:$AN$1036129,FO589,Bitácora!$E$5:$E$1036129,FE589)=0," ",SUMIFS(Bitácora!$Z$5:$Z$1036129,Bitácora!$D$5:$D$1036129,EY589,Bitácora!$AN$5:$AN$1036129,FO589,Bitácora!$E$5:$E$1036129,FE589))</f>
        <v xml:space="preserve"> </v>
      </c>
      <c r="FB610" s="1137" t="str">
        <f t="shared" ref="FB610" si="870">FA610</f>
        <v xml:space="preserve"> </v>
      </c>
      <c r="FC610" s="1137"/>
      <c r="FD610" s="1137"/>
      <c r="FE610" s="1137"/>
      <c r="FF610" s="1137"/>
      <c r="FG610" s="625"/>
      <c r="FH610" s="633" t="str">
        <f>IF(Portada!$A$1="www.fly-logics.com","NOCHE",0)</f>
        <v>NOCHE</v>
      </c>
      <c r="FI610" s="634"/>
      <c r="FJ610" s="634"/>
      <c r="FK610" s="634"/>
      <c r="FL610" s="635"/>
      <c r="FM610" s="1134" t="str">
        <f>IF(SUMIFS(Bitácora!$AF$5:$AF$1036129,Bitácora!$D$5:$D$1036129,EY589,Bitácora!$AN$5:$AN$1036129,FO589,Bitácora!$E$5:$E$1036129,FE589)=0," ",SUMIFS(Bitácora!$AF$5:$AF$1036129,Bitácora!$D$5:$D$1036129,EY589,Bitácora!$AN$5:$AN$1036129,FO589,Bitácora!$E$5:$E$1036129,FE589))</f>
        <v xml:space="preserve"> </v>
      </c>
      <c r="FN610" s="1135" t="str">
        <f t="shared" ref="FN610" si="871">FM610</f>
        <v xml:space="preserve"> </v>
      </c>
      <c r="FO610" s="1135"/>
      <c r="FP610" s="1135"/>
      <c r="FQ610" s="1135"/>
      <c r="FR610" s="1135"/>
      <c r="FS610" s="15"/>
      <c r="FT610" s="1146"/>
      <c r="FU610" s="1146"/>
      <c r="FV610" s="1146"/>
      <c r="FW610" s="1146"/>
      <c r="FX610" s="1146"/>
      <c r="FY610" s="1148"/>
      <c r="FZ610" s="1148"/>
      <c r="GA610" s="1148"/>
      <c r="GB610" s="1149"/>
      <c r="GC610" s="1148"/>
      <c r="GD610" s="1148"/>
      <c r="GE610" s="1148"/>
      <c r="GF610" s="1148"/>
      <c r="GG610" s="1156"/>
      <c r="GH610" s="1148"/>
      <c r="GI610" s="1148"/>
      <c r="GJ610" s="1148"/>
      <c r="GK610" s="1152"/>
      <c r="GL610" s="1152"/>
      <c r="GM610" s="1153"/>
      <c r="GN610" s="1152"/>
      <c r="GO610" s="1152"/>
      <c r="GP610" s="1152"/>
      <c r="GQ610" s="632"/>
      <c r="GR610" s="6"/>
    </row>
    <row r="611" spans="1:200" ht="8.85" customHeight="1" x14ac:dyDescent="0.25">
      <c r="A611" s="244"/>
      <c r="B611" s="630"/>
      <c r="C611" s="634"/>
      <c r="D611" s="634"/>
      <c r="E611" s="634"/>
      <c r="F611" s="634"/>
      <c r="G611" s="635"/>
      <c r="H611" s="1136"/>
      <c r="I611" s="1137"/>
      <c r="J611" s="1137"/>
      <c r="K611" s="1137"/>
      <c r="L611" s="1137"/>
      <c r="M611" s="1137"/>
      <c r="N611" s="625"/>
      <c r="O611" s="634"/>
      <c r="P611" s="634"/>
      <c r="Q611" s="634"/>
      <c r="R611" s="634"/>
      <c r="S611" s="635"/>
      <c r="T611" s="1134"/>
      <c r="U611" s="1135"/>
      <c r="V611" s="1135"/>
      <c r="W611" s="1135"/>
      <c r="X611" s="1135"/>
      <c r="Y611" s="1135"/>
      <c r="Z611" s="15"/>
      <c r="AA611" s="613" t="str">
        <f>IF(Portada!$A$1="www.fly-logics.com","JUL",0)</f>
        <v>JUL</v>
      </c>
      <c r="AB611" s="614"/>
      <c r="AC611" s="614"/>
      <c r="AD611" s="614"/>
      <c r="AE611" s="614"/>
      <c r="AF611" s="605" t="str">
        <f>IF(SUMIFS(Bitácora!$Y$5:$Y$1036129,Bitácora!$D$5:$D$1036129,F589,Bitácora!$AN$5:$AN$1036129,V589,Bitácora!$E$5:$E$1036129,L589,Bitácora!$AM$5:$AM$1036129,AA611)=0," ",SUMIFS(Bitácora!$Y$5:$Y$1036129,Bitácora!$D$5:$D$1036129,F589,Bitácora!$AN$5:$AN$1036129,V589,Bitácora!$E$5:$E$1036129,L589,Bitácora!$AM$5:$AM$1036129,AA611))</f>
        <v xml:space="preserve"> </v>
      </c>
      <c r="AG611" s="615"/>
      <c r="AH611" s="615"/>
      <c r="AI611" s="615"/>
      <c r="AJ611" s="639" t="str">
        <f>IF(SUMIFS(Bitácora!$Z$5:$Z$1036129,Bitácora!$D$5:$D$1036129,F589,Bitácora!$AN$5:$AN$1036129,V589,Bitácora!$E$5:$E$1036129,L589,Bitácora!$AM$5:$AM$1036129,AA611)=0," ",SUMIFS(Bitácora!$Z$5:$Z$1036129,Bitácora!$D$5:$D$1036129,F589,Bitácora!$AN$5:$AN$1036129,V589,Bitácora!$E$5:$E$1036129,L589,Bitácora!$AM$5:$AM$1036129,AA611))</f>
        <v xml:space="preserve"> </v>
      </c>
      <c r="AK611" s="640"/>
      <c r="AL611" s="640"/>
      <c r="AM611" s="640"/>
      <c r="AN611" s="605" t="str">
        <f>IF(SUMIFS(Bitácora!$AA$5:$AA$1036129,Bitácora!$D$5:$D$1036129,F589,Bitácora!$AN$5:$AN$1036129,V589,Bitácora!$E$5:$E$1036129,L589,Bitácora!$AM$5:$AM$1036129,AA611)=0," ",SUMIFS(Bitácora!$AA$5:$AA$1036129,Bitácora!$D$5:$D$1036129,F589,Bitácora!$AN$5:$AN$1036129,V589,Bitácora!$E$5:$E$1036129,L589,Bitácora!$AM$5:$AM$1036129,AA611))</f>
        <v xml:space="preserve"> </v>
      </c>
      <c r="AO611" s="615"/>
      <c r="AP611" s="615"/>
      <c r="AQ611" s="615"/>
      <c r="AR611" s="606" t="str">
        <f>IF(SUMIFS(Bitácora!$AE$5:$AE$1036129,Bitácora!$D$5:$D$1036129,F589,Bitácora!$AN$5:$AN$1036129,V589,Bitácora!$E$5:$E$1036129,L589,Bitácora!$AM$5:$AM$1036129,AA611)=0," ",SUMIFS(Bitácora!$AC$5:$AC$1036129,Bitácora!$D$5:$D$1036129,F589,Bitácora!$AN$5:$AN$1036129,V589,Bitácora!$E$5:$E$1036129,L589,Bitácora!$AM$5:$AM$1036129,AA611))</f>
        <v xml:space="preserve"> </v>
      </c>
      <c r="AS611" s="606"/>
      <c r="AT611" s="606"/>
      <c r="AU611" s="645" t="str">
        <f>IF(SUMIFS(Bitácora!$AF$5:$AF$1036129,Bitácora!$D$5:$D$1036129,F589,Bitácora!$AN$5:$AN$1036129,V589,Bitácora!$E$5:$E$1036129,L589,Bitácora!$AM$5:$AM$1036129,AA611)=0," ",SUMIFS(Bitácora!$AF$5:$AF$1036129,Bitácora!$D$5:$D$1036129,F589,Bitácora!$AN$5:$AN$1036129,V589,Bitácora!$E$5:$E$1036129,L589,Bitácora!$AM$5:$AM$1036129,AA611))</f>
        <v xml:space="preserve"> </v>
      </c>
      <c r="AV611" s="646"/>
      <c r="AW611" s="646"/>
      <c r="AX611" s="632"/>
      <c r="AY611" s="630"/>
      <c r="AZ611" s="634"/>
      <c r="BA611" s="634"/>
      <c r="BB611" s="634"/>
      <c r="BC611" s="634"/>
      <c r="BD611" s="635"/>
      <c r="BE611" s="1136"/>
      <c r="BF611" s="1137"/>
      <c r="BG611" s="1137"/>
      <c r="BH611" s="1137"/>
      <c r="BI611" s="1137"/>
      <c r="BJ611" s="1137"/>
      <c r="BK611" s="625"/>
      <c r="BL611" s="634"/>
      <c r="BM611" s="634"/>
      <c r="BN611" s="634"/>
      <c r="BO611" s="634"/>
      <c r="BP611" s="635"/>
      <c r="BQ611" s="1134"/>
      <c r="BR611" s="1135"/>
      <c r="BS611" s="1135"/>
      <c r="BT611" s="1135"/>
      <c r="BU611" s="1135"/>
      <c r="BV611" s="1135"/>
      <c r="BW611" s="15"/>
      <c r="BX611" s="613" t="str">
        <f>IF(Portada!$A$1="www.fly-logics.com","JUL",0)</f>
        <v>JUL</v>
      </c>
      <c r="BY611" s="614"/>
      <c r="BZ611" s="614"/>
      <c r="CA611" s="614"/>
      <c r="CB611" s="614"/>
      <c r="CC611" s="605" t="str">
        <f>IF(SUMIFS(Bitácora!$Y$5:$Y$1036129,Bitácora!$D$5:$D$1036129,BC589,Bitácora!$AN$5:$AN$1036129,BS589,Bitácora!$E$5:$E$1036129,BI589,Bitácora!$AM$5:$AM$1036129,BX611)=0," ",SUMIFS(Bitácora!$Y$5:$Y$1036129,Bitácora!$D$5:$D$1036129,BC589,Bitácora!$AN$5:$AN$1036129,BS589,Bitácora!$E$5:$E$1036129,BI589,Bitácora!$AM$5:$AM$1036129,BX611))</f>
        <v xml:space="preserve"> </v>
      </c>
      <c r="CD611" s="615"/>
      <c r="CE611" s="615"/>
      <c r="CF611" s="615"/>
      <c r="CG611" s="639" t="str">
        <f>IF(SUMIFS(Bitácora!$Z$5:$Z$1036129,Bitácora!$D$5:$D$1036129,BC589,Bitácora!$AN$5:$AN$1036129,BS589,Bitácora!$E$5:$E$1036129,BI589,Bitácora!$AM$5:$AM$1036129,BX611)=0," ",SUMIFS(Bitácora!$Z$5:$Z$1036129,Bitácora!$D$5:$D$1036129,BC589,Bitácora!$AN$5:$AN$1036129,BS589,Bitácora!$E$5:$E$1036129,BI589,Bitácora!$AM$5:$AM$1036129,BX611))</f>
        <v xml:space="preserve"> </v>
      </c>
      <c r="CH611" s="640"/>
      <c r="CI611" s="640"/>
      <c r="CJ611" s="640"/>
      <c r="CK611" s="605" t="str">
        <f>IF(SUMIFS(Bitácora!$AA$5:$AA$1036129,Bitácora!$D$5:$D$1036129,BC589,Bitácora!$AN$5:$AN$1036129,BS589,Bitácora!$E$5:$E$1036129,BI589,Bitácora!$AM$5:$AM$1036129,BX611)=0," ",SUMIFS(Bitácora!$AA$5:$AA$1036129,Bitácora!$D$5:$D$1036129,BC589,Bitácora!$AN$5:$AN$1036129,BS589,Bitácora!$E$5:$E$1036129,BI589,Bitácora!$AM$5:$AM$1036129,BX611))</f>
        <v xml:space="preserve"> </v>
      </c>
      <c r="CL611" s="615"/>
      <c r="CM611" s="615"/>
      <c r="CN611" s="615"/>
      <c r="CO611" s="606" t="str">
        <f>IF(SUMIFS(Bitácora!$AE$5:$AE$1036129,Bitácora!$D$5:$D$1036129,BC589,Bitácora!$AN$5:$AN$1036129,BS589,Bitácora!$E$5:$E$1036129,BI589,Bitácora!$AM$5:$AM$1036129,BX611)=0," ",SUMIFS(Bitácora!$AC$5:$AC$1036129,Bitácora!$D$5:$D$1036129,BC589,Bitácora!$AN$5:$AN$1036129,BS589,Bitácora!$E$5:$E$1036129,BI589,Bitácora!$AM$5:$AM$1036129,BX611))</f>
        <v xml:space="preserve"> </v>
      </c>
      <c r="CP611" s="606"/>
      <c r="CQ611" s="606"/>
      <c r="CR611" s="645" t="str">
        <f>IF(SUMIFS(Bitácora!$AF$5:$AF$1036129,Bitácora!$D$5:$D$1036129,BC589,Bitácora!$AN$5:$AN$1036129,BS589,Bitácora!$E$5:$E$1036129,BI589,Bitácora!$AM$5:$AM$1036129,BX611)=0," ",SUMIFS(Bitácora!$AF$5:$AF$1036129,Bitácora!$D$5:$D$1036129,BC589,Bitácora!$AN$5:$AN$1036129,BS589,Bitácora!$E$5:$E$1036129,BI589,Bitácora!$AM$5:$AM$1036129,BX611))</f>
        <v xml:space="preserve"> </v>
      </c>
      <c r="CS611" s="646"/>
      <c r="CT611" s="646"/>
      <c r="CU611" s="632"/>
      <c r="CV611" s="276"/>
      <c r="CW611" s="244"/>
      <c r="CX611" s="630"/>
      <c r="CY611" s="634"/>
      <c r="CZ611" s="634"/>
      <c r="DA611" s="634"/>
      <c r="DB611" s="634"/>
      <c r="DC611" s="635"/>
      <c r="DD611" s="1136"/>
      <c r="DE611" s="1137"/>
      <c r="DF611" s="1137"/>
      <c r="DG611" s="1137"/>
      <c r="DH611" s="1137"/>
      <c r="DI611" s="1137"/>
      <c r="DJ611" s="625"/>
      <c r="DK611" s="634"/>
      <c r="DL611" s="634"/>
      <c r="DM611" s="634"/>
      <c r="DN611" s="634"/>
      <c r="DO611" s="635"/>
      <c r="DP611" s="1134"/>
      <c r="DQ611" s="1135"/>
      <c r="DR611" s="1135"/>
      <c r="DS611" s="1135"/>
      <c r="DT611" s="1135"/>
      <c r="DU611" s="1135"/>
      <c r="DV611" s="15"/>
      <c r="DW611" s="613" t="str">
        <f>IF(Portada!$A$1="www.fly-logics.com","JUL",0)</f>
        <v>JUL</v>
      </c>
      <c r="DX611" s="614"/>
      <c r="DY611" s="614"/>
      <c r="DZ611" s="614"/>
      <c r="EA611" s="614"/>
      <c r="EB611" s="605" t="str">
        <f>IF(SUMIFS(Bitácora!$Y$5:$Y$1036129,Bitácora!$D$5:$D$1036129,DB589,Bitácora!$AN$5:$AN$1036129,DR589,Bitácora!$E$5:$E$1036129,DH589,Bitácora!$AM$5:$AM$1036129,DW611)=0," ",SUMIFS(Bitácora!$Y$5:$Y$1036129,Bitácora!$D$5:$D$1036129,DB589,Bitácora!$AN$5:$AN$1036129,DR589,Bitácora!$E$5:$E$1036129,DH589,Bitácora!$AM$5:$AM$1036129,DW611))</f>
        <v xml:space="preserve"> </v>
      </c>
      <c r="EC611" s="615"/>
      <c r="ED611" s="615"/>
      <c r="EE611" s="615"/>
      <c r="EF611" s="639" t="str">
        <f>IF(SUMIFS(Bitácora!$Z$5:$Z$1036129,Bitácora!$D$5:$D$1036129,DB589,Bitácora!$AN$5:$AN$1036129,DR589,Bitácora!$E$5:$E$1036129,DH589,Bitácora!$AM$5:$AM$1036129,DW611)=0," ",SUMIFS(Bitácora!$Z$5:$Z$1036129,Bitácora!$D$5:$D$1036129,DB589,Bitácora!$AN$5:$AN$1036129,DR589,Bitácora!$E$5:$E$1036129,DH589,Bitácora!$AM$5:$AM$1036129,DW611))</f>
        <v xml:space="preserve"> </v>
      </c>
      <c r="EG611" s="640"/>
      <c r="EH611" s="640"/>
      <c r="EI611" s="640"/>
      <c r="EJ611" s="605" t="str">
        <f>IF(SUMIFS(Bitácora!$AA$5:$AA$1036129,Bitácora!$D$5:$D$1036129,DB589,Bitácora!$AN$5:$AN$1036129,DR589,Bitácora!$E$5:$E$1036129,DH589,Bitácora!$AM$5:$AM$1036129,DW611)=0," ",SUMIFS(Bitácora!$AA$5:$AA$1036129,Bitácora!$D$5:$D$1036129,DB589,Bitácora!$AN$5:$AN$1036129,DR589,Bitácora!$E$5:$E$1036129,DH589,Bitácora!$AM$5:$AM$1036129,DW611))</f>
        <v xml:space="preserve"> </v>
      </c>
      <c r="EK611" s="615"/>
      <c r="EL611" s="615"/>
      <c r="EM611" s="615"/>
      <c r="EN611" s="606" t="str">
        <f>IF(SUMIFS(Bitácora!$AE$5:$AE$1036129,Bitácora!$D$5:$D$1036129,DB589,Bitácora!$AN$5:$AN$1036129,DR589,Bitácora!$E$5:$E$1036129,DH589,Bitácora!$AM$5:$AM$1036129,DW611)=0," ",SUMIFS(Bitácora!$AC$5:$AC$1036129,Bitácora!$D$5:$D$1036129,DB589,Bitácora!$AN$5:$AN$1036129,DR589,Bitácora!$E$5:$E$1036129,DH589,Bitácora!$AM$5:$AM$1036129,DW611))</f>
        <v xml:space="preserve"> </v>
      </c>
      <c r="EO611" s="606"/>
      <c r="EP611" s="606"/>
      <c r="EQ611" s="645" t="str">
        <f>IF(SUMIFS(Bitácora!$AF$5:$AF$1036129,Bitácora!$D$5:$D$1036129,DB589,Bitácora!$AN$5:$AN$1036129,DR589,Bitácora!$E$5:$E$1036129,DH589,Bitácora!$AM$5:$AM$1036129,DW611)=0," ",SUMIFS(Bitácora!$AF$5:$AF$1036129,Bitácora!$D$5:$D$1036129,DB589,Bitácora!$AN$5:$AN$1036129,DR589,Bitácora!$E$5:$E$1036129,DH589,Bitácora!$AM$5:$AM$1036129,DW611))</f>
        <v xml:space="preserve"> </v>
      </c>
      <c r="ER611" s="646"/>
      <c r="ES611" s="646"/>
      <c r="ET611" s="632"/>
      <c r="EU611" s="630"/>
      <c r="EV611" s="634"/>
      <c r="EW611" s="634"/>
      <c r="EX611" s="634"/>
      <c r="EY611" s="634"/>
      <c r="EZ611" s="635"/>
      <c r="FA611" s="1136"/>
      <c r="FB611" s="1137"/>
      <c r="FC611" s="1137"/>
      <c r="FD611" s="1137"/>
      <c r="FE611" s="1137"/>
      <c r="FF611" s="1137"/>
      <c r="FG611" s="625"/>
      <c r="FH611" s="634"/>
      <c r="FI611" s="634"/>
      <c r="FJ611" s="634"/>
      <c r="FK611" s="634"/>
      <c r="FL611" s="635"/>
      <c r="FM611" s="1134"/>
      <c r="FN611" s="1135"/>
      <c r="FO611" s="1135"/>
      <c r="FP611" s="1135"/>
      <c r="FQ611" s="1135"/>
      <c r="FR611" s="1135"/>
      <c r="FS611" s="15"/>
      <c r="FT611" s="613" t="str">
        <f>IF(Portada!$A$1="www.fly-logics.com","JUL",0)</f>
        <v>JUL</v>
      </c>
      <c r="FU611" s="614"/>
      <c r="FV611" s="614"/>
      <c r="FW611" s="614"/>
      <c r="FX611" s="614"/>
      <c r="FY611" s="605" t="str">
        <f>IF(SUMIFS(Bitácora!$Y$5:$Y$1036129,Bitácora!$D$5:$D$1036129,EY589,Bitácora!$AN$5:$AN$1036129,FO589,Bitácora!$E$5:$E$1036129,FE589,Bitácora!$AM$5:$AM$1036129,FT611)=0," ",SUMIFS(Bitácora!$Y$5:$Y$1036129,Bitácora!$D$5:$D$1036129,EY589,Bitácora!$AN$5:$AN$1036129,FO589,Bitácora!$E$5:$E$1036129,FE589,Bitácora!$AM$5:$AM$1036129,FT611))</f>
        <v xml:space="preserve"> </v>
      </c>
      <c r="FZ611" s="615"/>
      <c r="GA611" s="615"/>
      <c r="GB611" s="615"/>
      <c r="GC611" s="639" t="str">
        <f>IF(SUMIFS(Bitácora!$Z$5:$Z$1036129,Bitácora!$D$5:$D$1036129,EY589,Bitácora!$AN$5:$AN$1036129,FO589,Bitácora!$E$5:$E$1036129,FE589,Bitácora!$AM$5:$AM$1036129,FT611)=0," ",SUMIFS(Bitácora!$Z$5:$Z$1036129,Bitácora!$D$5:$D$1036129,EY589,Bitácora!$AN$5:$AN$1036129,FO589,Bitácora!$E$5:$E$1036129,FE589,Bitácora!$AM$5:$AM$1036129,FT611))</f>
        <v xml:space="preserve"> </v>
      </c>
      <c r="GD611" s="640"/>
      <c r="GE611" s="640"/>
      <c r="GF611" s="640"/>
      <c r="GG611" s="605" t="str">
        <f>IF(SUMIFS(Bitácora!$AA$5:$AA$1036129,Bitácora!$D$5:$D$1036129,EY589,Bitácora!$AN$5:$AN$1036129,FO589,Bitácora!$E$5:$E$1036129,FE589,Bitácora!$AM$5:$AM$1036129,FT611)=0," ",SUMIFS(Bitácora!$AA$5:$AA$1036129,Bitácora!$D$5:$D$1036129,EY589,Bitácora!$AN$5:$AN$1036129,FO589,Bitácora!$E$5:$E$1036129,FE589,Bitácora!$AM$5:$AM$1036129,FT611))</f>
        <v xml:space="preserve"> </v>
      </c>
      <c r="GH611" s="615"/>
      <c r="GI611" s="615"/>
      <c r="GJ611" s="615"/>
      <c r="GK611" s="606" t="str">
        <f>IF(SUMIFS(Bitácora!$AE$5:$AE$1036129,Bitácora!$D$5:$D$1036129,EY589,Bitácora!$AN$5:$AN$1036129,FO589,Bitácora!$E$5:$E$1036129,FE589,Bitácora!$AM$5:$AM$1036129,FT611)=0," ",SUMIFS(Bitácora!$AC$5:$AC$1036129,Bitácora!$D$5:$D$1036129,EY589,Bitácora!$AN$5:$AN$1036129,FO589,Bitácora!$E$5:$E$1036129,FE589,Bitácora!$AM$5:$AM$1036129,FT611))</f>
        <v xml:space="preserve"> </v>
      </c>
      <c r="GL611" s="606"/>
      <c r="GM611" s="606"/>
      <c r="GN611" s="645" t="str">
        <f>IF(SUMIFS(Bitácora!$AF$5:$AF$1036129,Bitácora!$D$5:$D$1036129,EY589,Bitácora!$AN$5:$AN$1036129,FO589,Bitácora!$E$5:$E$1036129,FE589,Bitácora!$AM$5:$AM$1036129,FT611)=0," ",SUMIFS(Bitácora!$AF$5:$AF$1036129,Bitácora!$D$5:$D$1036129,EY589,Bitácora!$AN$5:$AN$1036129,FO589,Bitácora!$E$5:$E$1036129,FE589,Bitácora!$AM$5:$AM$1036129,FT611))</f>
        <v xml:space="preserve"> </v>
      </c>
      <c r="GO611" s="646"/>
      <c r="GP611" s="646"/>
      <c r="GQ611" s="632"/>
      <c r="GR611" s="6"/>
    </row>
    <row r="612" spans="1:200" ht="3" customHeight="1" x14ac:dyDescent="0.25">
      <c r="A612" s="244"/>
      <c r="B612" s="630"/>
      <c r="C612" s="625"/>
      <c r="D612" s="625"/>
      <c r="E612" s="625"/>
      <c r="F612" s="625"/>
      <c r="G612" s="625"/>
      <c r="H612" s="625"/>
      <c r="I612" s="625"/>
      <c r="J612" s="625"/>
      <c r="K612" s="625"/>
      <c r="L612" s="625"/>
      <c r="M612" s="625"/>
      <c r="N612" s="625"/>
      <c r="O612" s="625"/>
      <c r="P612" s="625"/>
      <c r="Q612" s="625"/>
      <c r="R612" s="625"/>
      <c r="S612" s="625"/>
      <c r="T612" s="625"/>
      <c r="U612" s="625"/>
      <c r="V612" s="625"/>
      <c r="W612" s="625"/>
      <c r="X612" s="625"/>
      <c r="Y612" s="625"/>
      <c r="Z612" s="15"/>
      <c r="AA612" s="614"/>
      <c r="AB612" s="614"/>
      <c r="AC612" s="614"/>
      <c r="AD612" s="614"/>
      <c r="AE612" s="614"/>
      <c r="AF612" s="615"/>
      <c r="AG612" s="616"/>
      <c r="AH612" s="616"/>
      <c r="AI612" s="615"/>
      <c r="AJ612" s="615"/>
      <c r="AK612" s="616"/>
      <c r="AL612" s="616"/>
      <c r="AM612" s="615"/>
      <c r="AN612" s="615"/>
      <c r="AO612" s="616"/>
      <c r="AP612" s="616"/>
      <c r="AQ612" s="615"/>
      <c r="AR612" s="606"/>
      <c r="AS612" s="606"/>
      <c r="AT612" s="606"/>
      <c r="AU612" s="617"/>
      <c r="AV612" s="618"/>
      <c r="AW612" s="617"/>
      <c r="AX612" s="632"/>
      <c r="AY612" s="630"/>
      <c r="AZ612" s="625"/>
      <c r="BA612" s="625"/>
      <c r="BB612" s="625"/>
      <c r="BC612" s="625"/>
      <c r="BD612" s="625"/>
      <c r="BE612" s="625"/>
      <c r="BF612" s="625"/>
      <c r="BG612" s="625"/>
      <c r="BH612" s="625"/>
      <c r="BI612" s="625"/>
      <c r="BJ612" s="625"/>
      <c r="BK612" s="625"/>
      <c r="BL612" s="625"/>
      <c r="BM612" s="625"/>
      <c r="BN612" s="625"/>
      <c r="BO612" s="625"/>
      <c r="BP612" s="625"/>
      <c r="BQ612" s="625"/>
      <c r="BR612" s="625"/>
      <c r="BS612" s="625"/>
      <c r="BT612" s="625"/>
      <c r="BU612" s="625"/>
      <c r="BV612" s="625"/>
      <c r="BW612" s="15"/>
      <c r="BX612" s="614"/>
      <c r="BY612" s="614"/>
      <c r="BZ612" s="614"/>
      <c r="CA612" s="614"/>
      <c r="CB612" s="614"/>
      <c r="CC612" s="615"/>
      <c r="CD612" s="616"/>
      <c r="CE612" s="616"/>
      <c r="CF612" s="615"/>
      <c r="CG612" s="615"/>
      <c r="CH612" s="616"/>
      <c r="CI612" s="616"/>
      <c r="CJ612" s="615"/>
      <c r="CK612" s="615"/>
      <c r="CL612" s="616"/>
      <c r="CM612" s="616"/>
      <c r="CN612" s="615"/>
      <c r="CO612" s="606"/>
      <c r="CP612" s="606"/>
      <c r="CQ612" s="606"/>
      <c r="CR612" s="617"/>
      <c r="CS612" s="618"/>
      <c r="CT612" s="617"/>
      <c r="CU612" s="632"/>
      <c r="CV612" s="276"/>
      <c r="CW612" s="244"/>
      <c r="CX612" s="630"/>
      <c r="CY612" s="625"/>
      <c r="CZ612" s="625"/>
      <c r="DA612" s="625"/>
      <c r="DB612" s="625"/>
      <c r="DC612" s="625"/>
      <c r="DD612" s="625"/>
      <c r="DE612" s="625"/>
      <c r="DF612" s="625"/>
      <c r="DG612" s="625"/>
      <c r="DH612" s="625"/>
      <c r="DI612" s="625"/>
      <c r="DJ612" s="625"/>
      <c r="DK612" s="625"/>
      <c r="DL612" s="625"/>
      <c r="DM612" s="625"/>
      <c r="DN612" s="625"/>
      <c r="DO612" s="625"/>
      <c r="DP612" s="625"/>
      <c r="DQ612" s="625"/>
      <c r="DR612" s="625"/>
      <c r="DS612" s="625"/>
      <c r="DT612" s="625"/>
      <c r="DU612" s="625"/>
      <c r="DV612" s="15"/>
      <c r="DW612" s="614"/>
      <c r="DX612" s="614"/>
      <c r="DY612" s="614"/>
      <c r="DZ612" s="614"/>
      <c r="EA612" s="614"/>
      <c r="EB612" s="615"/>
      <c r="EC612" s="616"/>
      <c r="ED612" s="616"/>
      <c r="EE612" s="615"/>
      <c r="EF612" s="615"/>
      <c r="EG612" s="616"/>
      <c r="EH612" s="616"/>
      <c r="EI612" s="615"/>
      <c r="EJ612" s="615"/>
      <c r="EK612" s="616"/>
      <c r="EL612" s="616"/>
      <c r="EM612" s="615"/>
      <c r="EN612" s="606"/>
      <c r="EO612" s="606"/>
      <c r="EP612" s="606"/>
      <c r="EQ612" s="617"/>
      <c r="ER612" s="618"/>
      <c r="ES612" s="617"/>
      <c r="ET612" s="632"/>
      <c r="EU612" s="630"/>
      <c r="EV612" s="625"/>
      <c r="EW612" s="625"/>
      <c r="EX612" s="625"/>
      <c r="EY612" s="625"/>
      <c r="EZ612" s="625"/>
      <c r="FA612" s="625"/>
      <c r="FB612" s="625"/>
      <c r="FC612" s="625"/>
      <c r="FD612" s="625"/>
      <c r="FE612" s="625"/>
      <c r="FF612" s="625"/>
      <c r="FG612" s="625"/>
      <c r="FH612" s="625"/>
      <c r="FI612" s="625"/>
      <c r="FJ612" s="625"/>
      <c r="FK612" s="625"/>
      <c r="FL612" s="625"/>
      <c r="FM612" s="625"/>
      <c r="FN612" s="625"/>
      <c r="FO612" s="625"/>
      <c r="FP612" s="625"/>
      <c r="FQ612" s="625"/>
      <c r="FR612" s="625"/>
      <c r="FS612" s="15"/>
      <c r="FT612" s="614"/>
      <c r="FU612" s="614"/>
      <c r="FV612" s="614"/>
      <c r="FW612" s="614"/>
      <c r="FX612" s="614"/>
      <c r="FY612" s="615"/>
      <c r="FZ612" s="616"/>
      <c r="GA612" s="616"/>
      <c r="GB612" s="615"/>
      <c r="GC612" s="615"/>
      <c r="GD612" s="616"/>
      <c r="GE612" s="616"/>
      <c r="GF612" s="615"/>
      <c r="GG612" s="615"/>
      <c r="GH612" s="616"/>
      <c r="GI612" s="616"/>
      <c r="GJ612" s="615"/>
      <c r="GK612" s="606"/>
      <c r="GL612" s="606"/>
      <c r="GM612" s="606"/>
      <c r="GN612" s="617"/>
      <c r="GO612" s="618"/>
      <c r="GP612" s="617"/>
      <c r="GQ612" s="632"/>
      <c r="GR612" s="6"/>
    </row>
    <row r="613" spans="1:200" ht="10.5" customHeight="1" x14ac:dyDescent="0.25">
      <c r="A613" s="244"/>
      <c r="B613" s="630"/>
      <c r="C613" s="644" t="str">
        <f>IF(Portada!$A$1="www.fly-logics.com","Travesía",0)</f>
        <v>Travesía</v>
      </c>
      <c r="D613" s="634"/>
      <c r="E613" s="634"/>
      <c r="F613" s="634"/>
      <c r="G613" s="635"/>
      <c r="H613" s="1136" t="str">
        <f>IF(SUMIFS(Bitácora!$W$5:$W$1036129,Bitácora!$D$5:$D$1036129,F589,Bitácora!$AN$5:$AN$1036129,V589,Bitácora!$E$5:$E$1036129,L589)=0," ",SUMIFS(Bitácora!$W$5:$W$1036129,Bitácora!$D$5:$D$1036129,F589,Bitácora!$AN$5:$AN$1036129,V589,Bitácora!$E$5:$E$1036129,L589))</f>
        <v xml:space="preserve"> </v>
      </c>
      <c r="I613" s="1137" t="str">
        <f t="shared" ref="I613" si="872">H613</f>
        <v xml:space="preserve"> </v>
      </c>
      <c r="J613" s="1137"/>
      <c r="K613" s="1137"/>
      <c r="L613" s="1137"/>
      <c r="M613" s="1137"/>
      <c r="N613" s="632"/>
      <c r="O613" s="607" t="s">
        <v>85</v>
      </c>
      <c r="P613" s="607"/>
      <c r="Q613" s="607"/>
      <c r="R613" s="607"/>
      <c r="S613" s="607"/>
      <c r="T613" s="607"/>
      <c r="U613" s="607"/>
      <c r="V613" s="607"/>
      <c r="W613" s="607"/>
      <c r="X613" s="607"/>
      <c r="Y613" s="608"/>
      <c r="Z613" s="15"/>
      <c r="AA613" s="614"/>
      <c r="AB613" s="614"/>
      <c r="AC613" s="614"/>
      <c r="AD613" s="614"/>
      <c r="AE613" s="614"/>
      <c r="AF613" s="615"/>
      <c r="AG613" s="615"/>
      <c r="AH613" s="615"/>
      <c r="AI613" s="615"/>
      <c r="AJ613" s="615"/>
      <c r="AK613" s="615"/>
      <c r="AL613" s="615"/>
      <c r="AM613" s="615"/>
      <c r="AN613" s="615"/>
      <c r="AO613" s="615"/>
      <c r="AP613" s="615"/>
      <c r="AQ613" s="615"/>
      <c r="AR613" s="606"/>
      <c r="AS613" s="606"/>
      <c r="AT613" s="606"/>
      <c r="AU613" s="617"/>
      <c r="AV613" s="617"/>
      <c r="AW613" s="617"/>
      <c r="AX613" s="632"/>
      <c r="AY613" s="630"/>
      <c r="AZ613" s="644" t="str">
        <f>IF(Portada!$A$1="www.fly-logics.com","Travesía",0)</f>
        <v>Travesía</v>
      </c>
      <c r="BA613" s="634"/>
      <c r="BB613" s="634"/>
      <c r="BC613" s="634"/>
      <c r="BD613" s="635"/>
      <c r="BE613" s="1136" t="str">
        <f>IF(SUMIFS(Bitácora!$W$5:$W$1036129,Bitácora!$D$5:$D$1036129,BC589,Bitácora!$AN$5:$AN$1036129,BS589,Bitácora!$E$5:$E$1036129,BI589)=0," ",SUMIFS(Bitácora!$W$5:$W$1036129,Bitácora!$D$5:$D$1036129,BC589,Bitácora!$AN$5:$AN$1036129,BS589,Bitácora!$E$5:$E$1036129,BI589))</f>
        <v xml:space="preserve"> </v>
      </c>
      <c r="BF613" s="1137" t="str">
        <f t="shared" ref="BF613" si="873">BE613</f>
        <v xml:space="preserve"> </v>
      </c>
      <c r="BG613" s="1137"/>
      <c r="BH613" s="1137"/>
      <c r="BI613" s="1137"/>
      <c r="BJ613" s="1137"/>
      <c r="BK613" s="632"/>
      <c r="BL613" s="607" t="s">
        <v>85</v>
      </c>
      <c r="BM613" s="607"/>
      <c r="BN613" s="607"/>
      <c r="BO613" s="607"/>
      <c r="BP613" s="607"/>
      <c r="BQ613" s="607"/>
      <c r="BR613" s="607"/>
      <c r="BS613" s="607"/>
      <c r="BT613" s="607"/>
      <c r="BU613" s="607"/>
      <c r="BV613" s="608"/>
      <c r="BW613" s="15"/>
      <c r="BX613" s="614"/>
      <c r="BY613" s="614"/>
      <c r="BZ613" s="614"/>
      <c r="CA613" s="614"/>
      <c r="CB613" s="614"/>
      <c r="CC613" s="615"/>
      <c r="CD613" s="615"/>
      <c r="CE613" s="615"/>
      <c r="CF613" s="615"/>
      <c r="CG613" s="615"/>
      <c r="CH613" s="615"/>
      <c r="CI613" s="615"/>
      <c r="CJ613" s="615"/>
      <c r="CK613" s="615"/>
      <c r="CL613" s="615"/>
      <c r="CM613" s="615"/>
      <c r="CN613" s="615"/>
      <c r="CO613" s="606"/>
      <c r="CP613" s="606"/>
      <c r="CQ613" s="606"/>
      <c r="CR613" s="617"/>
      <c r="CS613" s="617"/>
      <c r="CT613" s="617"/>
      <c r="CU613" s="632"/>
      <c r="CV613" s="276"/>
      <c r="CW613" s="244"/>
      <c r="CX613" s="630"/>
      <c r="CY613" s="644" t="str">
        <f>IF(Portada!$A$1="www.fly-logics.com","Travesía",0)</f>
        <v>Travesía</v>
      </c>
      <c r="CZ613" s="634"/>
      <c r="DA613" s="634"/>
      <c r="DB613" s="634"/>
      <c r="DC613" s="635"/>
      <c r="DD613" s="1136" t="str">
        <f>IF(SUMIFS(Bitácora!$W$5:$W$1036129,Bitácora!$D$5:$D$1036129,DB589,Bitácora!$AN$5:$AN$1036129,DR589,Bitácora!$E$5:$E$1036129,DH589)=0," ",SUMIFS(Bitácora!$W$5:$W$1036129,Bitácora!$D$5:$D$1036129,DB589,Bitácora!$AN$5:$AN$1036129,DR589,Bitácora!$E$5:$E$1036129,DH589))</f>
        <v xml:space="preserve"> </v>
      </c>
      <c r="DE613" s="1137" t="str">
        <f t="shared" ref="DE613" si="874">DD613</f>
        <v xml:space="preserve"> </v>
      </c>
      <c r="DF613" s="1137"/>
      <c r="DG613" s="1137"/>
      <c r="DH613" s="1137"/>
      <c r="DI613" s="1137"/>
      <c r="DJ613" s="632"/>
      <c r="DK613" s="607" t="s">
        <v>85</v>
      </c>
      <c r="DL613" s="607"/>
      <c r="DM613" s="607"/>
      <c r="DN613" s="607"/>
      <c r="DO613" s="607"/>
      <c r="DP613" s="607"/>
      <c r="DQ613" s="607"/>
      <c r="DR613" s="607"/>
      <c r="DS613" s="607"/>
      <c r="DT613" s="607"/>
      <c r="DU613" s="608"/>
      <c r="DV613" s="15"/>
      <c r="DW613" s="614"/>
      <c r="DX613" s="614"/>
      <c r="DY613" s="614"/>
      <c r="DZ613" s="614"/>
      <c r="EA613" s="614"/>
      <c r="EB613" s="615"/>
      <c r="EC613" s="615"/>
      <c r="ED613" s="615"/>
      <c r="EE613" s="615"/>
      <c r="EF613" s="615"/>
      <c r="EG613" s="615"/>
      <c r="EH613" s="615"/>
      <c r="EI613" s="615"/>
      <c r="EJ613" s="615"/>
      <c r="EK613" s="615"/>
      <c r="EL613" s="615"/>
      <c r="EM613" s="615"/>
      <c r="EN613" s="606"/>
      <c r="EO613" s="606"/>
      <c r="EP613" s="606"/>
      <c r="EQ613" s="617"/>
      <c r="ER613" s="617"/>
      <c r="ES613" s="617"/>
      <c r="ET613" s="632"/>
      <c r="EU613" s="630"/>
      <c r="EV613" s="644" t="str">
        <f>IF(Portada!$A$1="www.fly-logics.com","Travesía",0)</f>
        <v>Travesía</v>
      </c>
      <c r="EW613" s="634"/>
      <c r="EX613" s="634"/>
      <c r="EY613" s="634"/>
      <c r="EZ613" s="635"/>
      <c r="FA613" s="1136" t="str">
        <f>IF(SUMIFS(Bitácora!$W$5:$W$1036129,Bitácora!$D$5:$D$1036129,EY589,Bitácora!$AN$5:$AN$1036129,FO589,Bitácora!$E$5:$E$1036129,FE589)=0," ",SUMIFS(Bitácora!$W$5:$W$1036129,Bitácora!$D$5:$D$1036129,EY589,Bitácora!$AN$5:$AN$1036129,FO589,Bitácora!$E$5:$E$1036129,FE589))</f>
        <v xml:space="preserve"> </v>
      </c>
      <c r="FB613" s="1137" t="str">
        <f t="shared" ref="FB613" si="875">FA613</f>
        <v xml:space="preserve"> </v>
      </c>
      <c r="FC613" s="1137"/>
      <c r="FD613" s="1137"/>
      <c r="FE613" s="1137"/>
      <c r="FF613" s="1137"/>
      <c r="FG613" s="632"/>
      <c r="FH613" s="607" t="s">
        <v>85</v>
      </c>
      <c r="FI613" s="607"/>
      <c r="FJ613" s="607"/>
      <c r="FK613" s="607"/>
      <c r="FL613" s="607"/>
      <c r="FM613" s="607"/>
      <c r="FN613" s="607"/>
      <c r="FO613" s="607"/>
      <c r="FP613" s="607"/>
      <c r="FQ613" s="607"/>
      <c r="FR613" s="608"/>
      <c r="FS613" s="15"/>
      <c r="FT613" s="614"/>
      <c r="FU613" s="614"/>
      <c r="FV613" s="614"/>
      <c r="FW613" s="614"/>
      <c r="FX613" s="614"/>
      <c r="FY613" s="615"/>
      <c r="FZ613" s="615"/>
      <c r="GA613" s="615"/>
      <c r="GB613" s="615"/>
      <c r="GC613" s="615"/>
      <c r="GD613" s="615"/>
      <c r="GE613" s="615"/>
      <c r="GF613" s="615"/>
      <c r="GG613" s="615"/>
      <c r="GH613" s="615"/>
      <c r="GI613" s="615"/>
      <c r="GJ613" s="615"/>
      <c r="GK613" s="606"/>
      <c r="GL613" s="606"/>
      <c r="GM613" s="606"/>
      <c r="GN613" s="617"/>
      <c r="GO613" s="617"/>
      <c r="GP613" s="617"/>
      <c r="GQ613" s="632"/>
      <c r="GR613" s="6"/>
    </row>
    <row r="614" spans="1:200" ht="8.85" customHeight="1" x14ac:dyDescent="0.25">
      <c r="A614" s="244"/>
      <c r="B614" s="630"/>
      <c r="C614" s="634"/>
      <c r="D614" s="634"/>
      <c r="E614" s="634"/>
      <c r="F614" s="634"/>
      <c r="G614" s="635"/>
      <c r="H614" s="1136"/>
      <c r="I614" s="1137"/>
      <c r="J614" s="1137"/>
      <c r="K614" s="1137"/>
      <c r="L614" s="1137"/>
      <c r="M614" s="1137"/>
      <c r="N614" s="632"/>
      <c r="O614" s="609"/>
      <c r="P614" s="609"/>
      <c r="Q614" s="609"/>
      <c r="R614" s="609"/>
      <c r="S614" s="609"/>
      <c r="T614" s="609"/>
      <c r="U614" s="609"/>
      <c r="V614" s="609"/>
      <c r="W614" s="609"/>
      <c r="X614" s="609"/>
      <c r="Y614" s="610"/>
      <c r="Z614" s="15"/>
      <c r="AA614" s="613" t="str">
        <f>IF(Portada!$A$1="www.fly-logics.com","AGO",0)</f>
        <v>AGO</v>
      </c>
      <c r="AB614" s="614"/>
      <c r="AC614" s="614"/>
      <c r="AD614" s="614"/>
      <c r="AE614" s="614"/>
      <c r="AF614" s="605" t="str">
        <f>IF(SUMIFS(Bitácora!$Y$5:$Y$1036129,Bitácora!$D$5:$D$1036129,F589,Bitácora!$AN$5:$AN$1036129,V589,Bitácora!$E$5:$E$1036129,L589,Bitácora!$AM$5:$AM$1036129,AA614)=0," ",SUMIFS(Bitácora!$Y$5:$Y$1036129,Bitácora!$D$5:$D$1036129,F589,Bitácora!$AN$5:$AN$1036129,V589,Bitácora!$E$5:$E$1036129,L589,Bitácora!$AM$5:$AM$1036129,AA614))</f>
        <v xml:space="preserve"> </v>
      </c>
      <c r="AG614" s="615"/>
      <c r="AH614" s="615"/>
      <c r="AI614" s="615"/>
      <c r="AJ614" s="605" t="str">
        <f>IF(SUMIFS(Bitácora!$Z$5:$Z$1036129,Bitácora!$D$5:$D$1036129,F589,Bitácora!$AN$5:$AN$1036129,V589,Bitácora!$E$5:$E$1036129,L589,Bitácora!$AM$5:$AM$1036129,AA614)=0," ",SUMIFS(Bitácora!$Z$5:$Z$1036129,Bitácora!$D$5:$D$1036129,F589,Bitácora!$AN$5:$AN$1036129,V589,Bitácora!$E$5:$E$1036129,L589,Bitácora!$AM$5:$AM$1036129,AA614))</f>
        <v xml:space="preserve"> </v>
      </c>
      <c r="AK614" s="615"/>
      <c r="AL614" s="615"/>
      <c r="AM614" s="615"/>
      <c r="AN614" s="605" t="str">
        <f>IF(SUMIFS(Bitácora!$AA$5:$AA$1036129,Bitácora!$D$5:$D$1036129,F589,Bitácora!$AN$5:$AN$1036129,V589,Bitácora!$E$5:$E$1036129,L589,Bitácora!$AM$5:$AM$1036129,AA614)=0," ",SUMIFS(Bitácora!$AA$5:$AA$1036129,Bitácora!$D$5:$D$1036129,F589,Bitácora!$AN$5:$AN$1036129,V589,Bitácora!$E$5:$E$1036129,L589,Bitácora!$AM$5:$AM$1036129,AA614))</f>
        <v xml:space="preserve"> </v>
      </c>
      <c r="AO614" s="615"/>
      <c r="AP614" s="615"/>
      <c r="AQ614" s="615"/>
      <c r="AR614" s="606" t="str">
        <f>IF(SUMIFS(Bitácora!$AE$5:$AE$1036129,Bitácora!$D$5:$D$1036129,F589,Bitácora!$AN$5:$AN$1036129,V589,Bitácora!$E$5:$E$1036129,L589,Bitácora!$AM$5:$AM$1036129,AA614)=0," ",SUMIFS(Bitácora!$AC$5:$AC$1036129,Bitácora!$D$5:$D$1036129,F589,Bitácora!$AN$5:$AN$1036129,V589,Bitácora!$E$5:$E$1036129,L589,Bitácora!$AM$5:$AM$1036129,AA614))</f>
        <v xml:space="preserve"> </v>
      </c>
      <c r="AS614" s="606"/>
      <c r="AT614" s="606"/>
      <c r="AU614" s="606" t="str">
        <f>IF(SUMIFS(Bitácora!$AF$5:$AF$1036129,Bitácora!$D$5:$D$1036129,F589,Bitácora!$AN$5:$AN$1036129,V589,Bitácora!$E$5:$E$1036129,L589,Bitácora!$AM$5:$AM$1036129,AA614)=0," ",SUMIFS(Bitácora!$AF$5:$AF$1036129,Bitácora!$D$5:$D$1036129,F589,Bitácora!$AN$5:$AN$1036129,V589,Bitácora!$E$5:$E$1036129,L589,Bitácora!$AM$5:$AM$1036129,AA614))</f>
        <v xml:space="preserve"> </v>
      </c>
      <c r="AV614" s="617"/>
      <c r="AW614" s="617"/>
      <c r="AX614" s="632"/>
      <c r="AY614" s="630"/>
      <c r="AZ614" s="634"/>
      <c r="BA614" s="634"/>
      <c r="BB614" s="634"/>
      <c r="BC614" s="634"/>
      <c r="BD614" s="635"/>
      <c r="BE614" s="1136"/>
      <c r="BF614" s="1137"/>
      <c r="BG614" s="1137"/>
      <c r="BH614" s="1137"/>
      <c r="BI614" s="1137"/>
      <c r="BJ614" s="1137"/>
      <c r="BK614" s="632"/>
      <c r="BL614" s="609"/>
      <c r="BM614" s="609"/>
      <c r="BN614" s="609"/>
      <c r="BO614" s="609"/>
      <c r="BP614" s="609"/>
      <c r="BQ614" s="609"/>
      <c r="BR614" s="609"/>
      <c r="BS614" s="609"/>
      <c r="BT614" s="609"/>
      <c r="BU614" s="609"/>
      <c r="BV614" s="610"/>
      <c r="BW614" s="15"/>
      <c r="BX614" s="613" t="str">
        <f>IF(Portada!$A$1="www.fly-logics.com","AGO",0)</f>
        <v>AGO</v>
      </c>
      <c r="BY614" s="614"/>
      <c r="BZ614" s="614"/>
      <c r="CA614" s="614"/>
      <c r="CB614" s="614"/>
      <c r="CC614" s="605" t="str">
        <f>IF(SUMIFS(Bitácora!$Y$5:$Y$1036129,Bitácora!$D$5:$D$1036129,BC589,Bitácora!$AN$5:$AN$1036129,BS589,Bitácora!$E$5:$E$1036129,BI589,Bitácora!$AM$5:$AM$1036129,BX614)=0," ",SUMIFS(Bitácora!$Y$5:$Y$1036129,Bitácora!$D$5:$D$1036129,BC589,Bitácora!$AN$5:$AN$1036129,BS589,Bitácora!$E$5:$E$1036129,BI589,Bitácora!$AM$5:$AM$1036129,BX614))</f>
        <v xml:space="preserve"> </v>
      </c>
      <c r="CD614" s="615"/>
      <c r="CE614" s="615"/>
      <c r="CF614" s="615"/>
      <c r="CG614" s="605" t="str">
        <f>IF(SUMIFS(Bitácora!$Z$5:$Z$1036129,Bitácora!$D$5:$D$1036129,BC589,Bitácora!$AN$5:$AN$1036129,BS589,Bitácora!$E$5:$E$1036129,BI589,Bitácora!$AM$5:$AM$1036129,BX614)=0," ",SUMIFS(Bitácora!$Z$5:$Z$1036129,Bitácora!$D$5:$D$1036129,BC589,Bitácora!$AN$5:$AN$1036129,BS589,Bitácora!$E$5:$E$1036129,BI589,Bitácora!$AM$5:$AM$1036129,BX614))</f>
        <v xml:space="preserve"> </v>
      </c>
      <c r="CH614" s="615"/>
      <c r="CI614" s="615"/>
      <c r="CJ614" s="615"/>
      <c r="CK614" s="605" t="str">
        <f>IF(SUMIFS(Bitácora!$AA$5:$AA$1036129,Bitácora!$D$5:$D$1036129,BC589,Bitácora!$AN$5:$AN$1036129,BS589,Bitácora!$E$5:$E$1036129,BI589,Bitácora!$AM$5:$AM$1036129,BX614)=0," ",SUMIFS(Bitácora!$AA$5:$AA$1036129,Bitácora!$D$5:$D$1036129,BC589,Bitácora!$AN$5:$AN$1036129,BS589,Bitácora!$E$5:$E$1036129,BI589,Bitácora!$AM$5:$AM$1036129,BX614))</f>
        <v xml:space="preserve"> </v>
      </c>
      <c r="CL614" s="615"/>
      <c r="CM614" s="615"/>
      <c r="CN614" s="615"/>
      <c r="CO614" s="606" t="str">
        <f>IF(SUMIFS(Bitácora!$AE$5:$AE$1036129,Bitácora!$D$5:$D$1036129,BC589,Bitácora!$AN$5:$AN$1036129,BS589,Bitácora!$E$5:$E$1036129,BI589,Bitácora!$AM$5:$AM$1036129,BX614)=0," ",SUMIFS(Bitácora!$AC$5:$AC$1036129,Bitácora!$D$5:$D$1036129,BC589,Bitácora!$AN$5:$AN$1036129,BS589,Bitácora!$E$5:$E$1036129,BI589,Bitácora!$AM$5:$AM$1036129,BX614))</f>
        <v xml:space="preserve"> </v>
      </c>
      <c r="CP614" s="606"/>
      <c r="CQ614" s="606"/>
      <c r="CR614" s="606" t="str">
        <f>IF(SUMIFS(Bitácora!$AF$5:$AF$1036129,Bitácora!$D$5:$D$1036129,BC589,Bitácora!$AN$5:$AN$1036129,BS589,Bitácora!$E$5:$E$1036129,BI589,Bitácora!$AM$5:$AM$1036129,BX614)=0," ",SUMIFS(Bitácora!$AF$5:$AF$1036129,Bitácora!$D$5:$D$1036129,BC589,Bitácora!$AN$5:$AN$1036129,BS589,Bitácora!$E$5:$E$1036129,BI589,Bitácora!$AM$5:$AM$1036129,BX614))</f>
        <v xml:space="preserve"> </v>
      </c>
      <c r="CS614" s="617"/>
      <c r="CT614" s="617"/>
      <c r="CU614" s="632"/>
      <c r="CV614" s="276"/>
      <c r="CW614" s="244"/>
      <c r="CX614" s="630"/>
      <c r="CY614" s="634"/>
      <c r="CZ614" s="634"/>
      <c r="DA614" s="634"/>
      <c r="DB614" s="634"/>
      <c r="DC614" s="635"/>
      <c r="DD614" s="1136"/>
      <c r="DE614" s="1137"/>
      <c r="DF614" s="1137"/>
      <c r="DG614" s="1137"/>
      <c r="DH614" s="1137"/>
      <c r="DI614" s="1137"/>
      <c r="DJ614" s="632"/>
      <c r="DK614" s="609"/>
      <c r="DL614" s="609"/>
      <c r="DM614" s="609"/>
      <c r="DN614" s="609"/>
      <c r="DO614" s="609"/>
      <c r="DP614" s="609"/>
      <c r="DQ614" s="609"/>
      <c r="DR614" s="609"/>
      <c r="DS614" s="609"/>
      <c r="DT614" s="609"/>
      <c r="DU614" s="610"/>
      <c r="DV614" s="15"/>
      <c r="DW614" s="613" t="str">
        <f>IF(Portada!$A$1="www.fly-logics.com","AGO",0)</f>
        <v>AGO</v>
      </c>
      <c r="DX614" s="614"/>
      <c r="DY614" s="614"/>
      <c r="DZ614" s="614"/>
      <c r="EA614" s="614"/>
      <c r="EB614" s="605" t="str">
        <f>IF(SUMIFS(Bitácora!$Y$5:$Y$1036129,Bitácora!$D$5:$D$1036129,DB589,Bitácora!$AN$5:$AN$1036129,DR589,Bitácora!$E$5:$E$1036129,DH589,Bitácora!$AM$5:$AM$1036129,DW614)=0," ",SUMIFS(Bitácora!$Y$5:$Y$1036129,Bitácora!$D$5:$D$1036129,DB589,Bitácora!$AN$5:$AN$1036129,DR589,Bitácora!$E$5:$E$1036129,DH589,Bitácora!$AM$5:$AM$1036129,DW614))</f>
        <v xml:space="preserve"> </v>
      </c>
      <c r="EC614" s="615"/>
      <c r="ED614" s="615"/>
      <c r="EE614" s="615"/>
      <c r="EF614" s="605" t="str">
        <f>IF(SUMIFS(Bitácora!$Z$5:$Z$1036129,Bitácora!$D$5:$D$1036129,DB589,Bitácora!$AN$5:$AN$1036129,DR589,Bitácora!$E$5:$E$1036129,DH589,Bitácora!$AM$5:$AM$1036129,DW614)=0," ",SUMIFS(Bitácora!$Z$5:$Z$1036129,Bitácora!$D$5:$D$1036129,DB589,Bitácora!$AN$5:$AN$1036129,DR589,Bitácora!$E$5:$E$1036129,DH589,Bitácora!$AM$5:$AM$1036129,DW614))</f>
        <v xml:space="preserve"> </v>
      </c>
      <c r="EG614" s="615"/>
      <c r="EH614" s="615"/>
      <c r="EI614" s="615"/>
      <c r="EJ614" s="605" t="str">
        <f>IF(SUMIFS(Bitácora!$AA$5:$AA$1036129,Bitácora!$D$5:$D$1036129,DB589,Bitácora!$AN$5:$AN$1036129,DR589,Bitácora!$E$5:$E$1036129,DH589,Bitácora!$AM$5:$AM$1036129,DW614)=0," ",SUMIFS(Bitácora!$AA$5:$AA$1036129,Bitácora!$D$5:$D$1036129,DB589,Bitácora!$AN$5:$AN$1036129,DR589,Bitácora!$E$5:$E$1036129,DH589,Bitácora!$AM$5:$AM$1036129,DW614))</f>
        <v xml:space="preserve"> </v>
      </c>
      <c r="EK614" s="615"/>
      <c r="EL614" s="615"/>
      <c r="EM614" s="615"/>
      <c r="EN614" s="606" t="str">
        <f>IF(SUMIFS(Bitácora!$AE$5:$AE$1036129,Bitácora!$D$5:$D$1036129,DB589,Bitácora!$AN$5:$AN$1036129,DR589,Bitácora!$E$5:$E$1036129,DH589,Bitácora!$AM$5:$AM$1036129,DW614)=0," ",SUMIFS(Bitácora!$AC$5:$AC$1036129,Bitácora!$D$5:$D$1036129,DB589,Bitácora!$AN$5:$AN$1036129,DR589,Bitácora!$E$5:$E$1036129,DH589,Bitácora!$AM$5:$AM$1036129,DW614))</f>
        <v xml:space="preserve"> </v>
      </c>
      <c r="EO614" s="606"/>
      <c r="EP614" s="606"/>
      <c r="EQ614" s="606" t="str">
        <f>IF(SUMIFS(Bitácora!$AF$5:$AF$1036129,Bitácora!$D$5:$D$1036129,DB589,Bitácora!$AN$5:$AN$1036129,DR589,Bitácora!$E$5:$E$1036129,DH589,Bitácora!$AM$5:$AM$1036129,DW614)=0," ",SUMIFS(Bitácora!$AF$5:$AF$1036129,Bitácora!$D$5:$D$1036129,DB589,Bitácora!$AN$5:$AN$1036129,DR589,Bitácora!$E$5:$E$1036129,DH589,Bitácora!$AM$5:$AM$1036129,DW614))</f>
        <v xml:space="preserve"> </v>
      </c>
      <c r="ER614" s="617"/>
      <c r="ES614" s="617"/>
      <c r="ET614" s="632"/>
      <c r="EU614" s="630"/>
      <c r="EV614" s="634"/>
      <c r="EW614" s="634"/>
      <c r="EX614" s="634"/>
      <c r="EY614" s="634"/>
      <c r="EZ614" s="635"/>
      <c r="FA614" s="1136"/>
      <c r="FB614" s="1137"/>
      <c r="FC614" s="1137"/>
      <c r="FD614" s="1137"/>
      <c r="FE614" s="1137"/>
      <c r="FF614" s="1137"/>
      <c r="FG614" s="632"/>
      <c r="FH614" s="609"/>
      <c r="FI614" s="609"/>
      <c r="FJ614" s="609"/>
      <c r="FK614" s="609"/>
      <c r="FL614" s="609"/>
      <c r="FM614" s="609"/>
      <c r="FN614" s="609"/>
      <c r="FO614" s="609"/>
      <c r="FP614" s="609"/>
      <c r="FQ614" s="609"/>
      <c r="FR614" s="610"/>
      <c r="FS614" s="15"/>
      <c r="FT614" s="613" t="str">
        <f>IF(Portada!$A$1="www.fly-logics.com","AGO",0)</f>
        <v>AGO</v>
      </c>
      <c r="FU614" s="614"/>
      <c r="FV614" s="614"/>
      <c r="FW614" s="614"/>
      <c r="FX614" s="614"/>
      <c r="FY614" s="605" t="str">
        <f>IF(SUMIFS(Bitácora!$Y$5:$Y$1036129,Bitácora!$D$5:$D$1036129,EY589,Bitácora!$AN$5:$AN$1036129,FO589,Bitácora!$E$5:$E$1036129,FE589,Bitácora!$AM$5:$AM$1036129,FT614)=0," ",SUMIFS(Bitácora!$Y$5:$Y$1036129,Bitácora!$D$5:$D$1036129,EY589,Bitácora!$AN$5:$AN$1036129,FO589,Bitácora!$E$5:$E$1036129,FE589,Bitácora!$AM$5:$AM$1036129,FT614))</f>
        <v xml:space="preserve"> </v>
      </c>
      <c r="FZ614" s="615"/>
      <c r="GA614" s="615"/>
      <c r="GB614" s="615"/>
      <c r="GC614" s="605" t="str">
        <f>IF(SUMIFS(Bitácora!$Z$5:$Z$1036129,Bitácora!$D$5:$D$1036129,EY589,Bitácora!$AN$5:$AN$1036129,FO589,Bitácora!$E$5:$E$1036129,FE589,Bitácora!$AM$5:$AM$1036129,FT614)=0," ",SUMIFS(Bitácora!$Z$5:$Z$1036129,Bitácora!$D$5:$D$1036129,EY589,Bitácora!$AN$5:$AN$1036129,FO589,Bitácora!$E$5:$E$1036129,FE589,Bitácora!$AM$5:$AM$1036129,FT614))</f>
        <v xml:space="preserve"> </v>
      </c>
      <c r="GD614" s="615"/>
      <c r="GE614" s="615"/>
      <c r="GF614" s="615"/>
      <c r="GG614" s="605" t="str">
        <f>IF(SUMIFS(Bitácora!$AA$5:$AA$1036129,Bitácora!$D$5:$D$1036129,EY589,Bitácora!$AN$5:$AN$1036129,FO589,Bitácora!$E$5:$E$1036129,FE589,Bitácora!$AM$5:$AM$1036129,FT614)=0," ",SUMIFS(Bitácora!$AA$5:$AA$1036129,Bitácora!$D$5:$D$1036129,EY589,Bitácora!$AN$5:$AN$1036129,FO589,Bitácora!$E$5:$E$1036129,FE589,Bitácora!$AM$5:$AM$1036129,FT614))</f>
        <v xml:space="preserve"> </v>
      </c>
      <c r="GH614" s="615"/>
      <c r="GI614" s="615"/>
      <c r="GJ614" s="615"/>
      <c r="GK614" s="606" t="str">
        <f>IF(SUMIFS(Bitácora!$AE$5:$AE$1036129,Bitácora!$D$5:$D$1036129,EY589,Bitácora!$AN$5:$AN$1036129,FO589,Bitácora!$E$5:$E$1036129,FE589,Bitácora!$AM$5:$AM$1036129,FT614)=0," ",SUMIFS(Bitácora!$AC$5:$AC$1036129,Bitácora!$D$5:$D$1036129,EY589,Bitácora!$AN$5:$AN$1036129,FO589,Bitácora!$E$5:$E$1036129,FE589,Bitácora!$AM$5:$AM$1036129,FT614))</f>
        <v xml:space="preserve"> </v>
      </c>
      <c r="GL614" s="606"/>
      <c r="GM614" s="606"/>
      <c r="GN614" s="606" t="str">
        <f>IF(SUMIFS(Bitácora!$AF$5:$AF$1036129,Bitácora!$D$5:$D$1036129,EY589,Bitácora!$AN$5:$AN$1036129,FO589,Bitácora!$E$5:$E$1036129,FE589,Bitácora!$AM$5:$AM$1036129,FT614)=0," ",SUMIFS(Bitácora!$AF$5:$AF$1036129,Bitácora!$D$5:$D$1036129,EY589,Bitácora!$AN$5:$AN$1036129,FO589,Bitácora!$E$5:$E$1036129,FE589,Bitácora!$AM$5:$AM$1036129,FT614))</f>
        <v xml:space="preserve"> </v>
      </c>
      <c r="GO614" s="617"/>
      <c r="GP614" s="617"/>
      <c r="GQ614" s="632"/>
      <c r="GR614" s="6"/>
    </row>
    <row r="615" spans="1:200" ht="4.5" customHeight="1" x14ac:dyDescent="0.25">
      <c r="A615" s="244"/>
      <c r="B615" s="656"/>
      <c r="C615" s="625"/>
      <c r="D615" s="625"/>
      <c r="E615" s="625"/>
      <c r="F615" s="625"/>
      <c r="G615" s="625"/>
      <c r="H615" s="625"/>
      <c r="I615" s="625"/>
      <c r="J615" s="625"/>
      <c r="K615" s="625"/>
      <c r="L615" s="625"/>
      <c r="M615" s="625"/>
      <c r="N615" s="632"/>
      <c r="O615" s="609"/>
      <c r="P615" s="609"/>
      <c r="Q615" s="609"/>
      <c r="R615" s="609"/>
      <c r="S615" s="609"/>
      <c r="T615" s="609"/>
      <c r="U615" s="609"/>
      <c r="V615" s="609"/>
      <c r="W615" s="609"/>
      <c r="X615" s="609"/>
      <c r="Y615" s="610"/>
      <c r="Z615" s="15"/>
      <c r="AA615" s="614"/>
      <c r="AB615" s="614"/>
      <c r="AC615" s="614"/>
      <c r="AD615" s="614"/>
      <c r="AE615" s="614"/>
      <c r="AF615" s="615"/>
      <c r="AG615" s="616"/>
      <c r="AH615" s="616"/>
      <c r="AI615" s="615"/>
      <c r="AJ615" s="615"/>
      <c r="AK615" s="616"/>
      <c r="AL615" s="616"/>
      <c r="AM615" s="615"/>
      <c r="AN615" s="615"/>
      <c r="AO615" s="616"/>
      <c r="AP615" s="616"/>
      <c r="AQ615" s="615"/>
      <c r="AR615" s="606"/>
      <c r="AS615" s="606"/>
      <c r="AT615" s="606"/>
      <c r="AU615" s="617"/>
      <c r="AV615" s="618"/>
      <c r="AW615" s="617"/>
      <c r="AX615" s="632"/>
      <c r="AY615" s="656"/>
      <c r="AZ615" s="625"/>
      <c r="BA615" s="625"/>
      <c r="BB615" s="625"/>
      <c r="BC615" s="625"/>
      <c r="BD615" s="625"/>
      <c r="BE615" s="625"/>
      <c r="BF615" s="625"/>
      <c r="BG615" s="625"/>
      <c r="BH615" s="625"/>
      <c r="BI615" s="625"/>
      <c r="BJ615" s="625"/>
      <c r="BK615" s="632"/>
      <c r="BL615" s="609"/>
      <c r="BM615" s="609"/>
      <c r="BN615" s="609"/>
      <c r="BO615" s="609"/>
      <c r="BP615" s="609"/>
      <c r="BQ615" s="609"/>
      <c r="BR615" s="609"/>
      <c r="BS615" s="609"/>
      <c r="BT615" s="609"/>
      <c r="BU615" s="609"/>
      <c r="BV615" s="610"/>
      <c r="BW615" s="15"/>
      <c r="BX615" s="614"/>
      <c r="BY615" s="614"/>
      <c r="BZ615" s="614"/>
      <c r="CA615" s="614"/>
      <c r="CB615" s="614"/>
      <c r="CC615" s="615"/>
      <c r="CD615" s="616"/>
      <c r="CE615" s="616"/>
      <c r="CF615" s="615"/>
      <c r="CG615" s="615"/>
      <c r="CH615" s="616"/>
      <c r="CI615" s="616"/>
      <c r="CJ615" s="615"/>
      <c r="CK615" s="615"/>
      <c r="CL615" s="616"/>
      <c r="CM615" s="616"/>
      <c r="CN615" s="615"/>
      <c r="CO615" s="606"/>
      <c r="CP615" s="606"/>
      <c r="CQ615" s="606"/>
      <c r="CR615" s="617"/>
      <c r="CS615" s="618"/>
      <c r="CT615" s="617"/>
      <c r="CU615" s="632"/>
      <c r="CV615" s="276"/>
      <c r="CW615" s="244"/>
      <c r="CX615" s="656"/>
      <c r="CY615" s="625"/>
      <c r="CZ615" s="625"/>
      <c r="DA615" s="625"/>
      <c r="DB615" s="625"/>
      <c r="DC615" s="625"/>
      <c r="DD615" s="625"/>
      <c r="DE615" s="625"/>
      <c r="DF615" s="625"/>
      <c r="DG615" s="625"/>
      <c r="DH615" s="625"/>
      <c r="DI615" s="625"/>
      <c r="DJ615" s="632"/>
      <c r="DK615" s="609"/>
      <c r="DL615" s="609"/>
      <c r="DM615" s="609"/>
      <c r="DN615" s="609"/>
      <c r="DO615" s="609"/>
      <c r="DP615" s="609"/>
      <c r="DQ615" s="609"/>
      <c r="DR615" s="609"/>
      <c r="DS615" s="609"/>
      <c r="DT615" s="609"/>
      <c r="DU615" s="610"/>
      <c r="DV615" s="15"/>
      <c r="DW615" s="614"/>
      <c r="DX615" s="614"/>
      <c r="DY615" s="614"/>
      <c r="DZ615" s="614"/>
      <c r="EA615" s="614"/>
      <c r="EB615" s="615"/>
      <c r="EC615" s="616"/>
      <c r="ED615" s="616"/>
      <c r="EE615" s="615"/>
      <c r="EF615" s="615"/>
      <c r="EG615" s="616"/>
      <c r="EH615" s="616"/>
      <c r="EI615" s="615"/>
      <c r="EJ615" s="615"/>
      <c r="EK615" s="616"/>
      <c r="EL615" s="616"/>
      <c r="EM615" s="615"/>
      <c r="EN615" s="606"/>
      <c r="EO615" s="606"/>
      <c r="EP615" s="606"/>
      <c r="EQ615" s="617"/>
      <c r="ER615" s="618"/>
      <c r="ES615" s="617"/>
      <c r="ET615" s="632"/>
      <c r="EU615" s="656"/>
      <c r="EV615" s="625"/>
      <c r="EW615" s="625"/>
      <c r="EX615" s="625"/>
      <c r="EY615" s="625"/>
      <c r="EZ615" s="625"/>
      <c r="FA615" s="625"/>
      <c r="FB615" s="625"/>
      <c r="FC615" s="625"/>
      <c r="FD615" s="625"/>
      <c r="FE615" s="625"/>
      <c r="FF615" s="625"/>
      <c r="FG615" s="632"/>
      <c r="FH615" s="609"/>
      <c r="FI615" s="609"/>
      <c r="FJ615" s="609"/>
      <c r="FK615" s="609"/>
      <c r="FL615" s="609"/>
      <c r="FM615" s="609"/>
      <c r="FN615" s="609"/>
      <c r="FO615" s="609"/>
      <c r="FP615" s="609"/>
      <c r="FQ615" s="609"/>
      <c r="FR615" s="610"/>
      <c r="FS615" s="15"/>
      <c r="FT615" s="614"/>
      <c r="FU615" s="614"/>
      <c r="FV615" s="614"/>
      <c r="FW615" s="614"/>
      <c r="FX615" s="614"/>
      <c r="FY615" s="615"/>
      <c r="FZ615" s="616"/>
      <c r="GA615" s="616"/>
      <c r="GB615" s="615"/>
      <c r="GC615" s="615"/>
      <c r="GD615" s="616"/>
      <c r="GE615" s="616"/>
      <c r="GF615" s="615"/>
      <c r="GG615" s="615"/>
      <c r="GH615" s="616"/>
      <c r="GI615" s="616"/>
      <c r="GJ615" s="615"/>
      <c r="GK615" s="606"/>
      <c r="GL615" s="606"/>
      <c r="GM615" s="606"/>
      <c r="GN615" s="617"/>
      <c r="GO615" s="618"/>
      <c r="GP615" s="617"/>
      <c r="GQ615" s="632"/>
      <c r="GR615" s="6"/>
    </row>
    <row r="616" spans="1:200" ht="10.5" customHeight="1" x14ac:dyDescent="0.25">
      <c r="A616" s="244"/>
      <c r="B616" s="1158"/>
      <c r="C616" s="9" t="str">
        <f>Bitácora!$J$3</f>
        <v>MONO-MOTOR</v>
      </c>
      <c r="D616" s="10" t="str">
        <f>Bitácora!$K$3</f>
        <v>MULTI-MOTOR</v>
      </c>
      <c r="E616" s="10" t="str">
        <f>Bitácora!$L$3</f>
        <v>TURBO-HÉLICE</v>
      </c>
      <c r="F616" s="10" t="str">
        <f>Bitácora!$M$3</f>
        <v>TURBO-JET</v>
      </c>
      <c r="G616" s="10" t="str">
        <f>Bitácora!$N$3</f>
        <v>LSA</v>
      </c>
      <c r="H616" s="10" t="str">
        <f>Bitácora!$O$2</f>
        <v>HELICÓPTERO</v>
      </c>
      <c r="I616" s="10" t="str">
        <f>Bitácora!$P$2</f>
        <v>PLANEADOR</v>
      </c>
      <c r="J616" s="10" t="str">
        <f>Bitácora!$Q$2</f>
        <v>OTROS</v>
      </c>
      <c r="K616" s="10">
        <f>Bitácora!$S$3</f>
        <v>0</v>
      </c>
      <c r="L616" s="11"/>
      <c r="M616" s="11" t="s">
        <v>86</v>
      </c>
      <c r="N616" s="12"/>
      <c r="O616" s="611"/>
      <c r="P616" s="611"/>
      <c r="Q616" s="611"/>
      <c r="R616" s="611"/>
      <c r="S616" s="611"/>
      <c r="T616" s="611"/>
      <c r="U616" s="611"/>
      <c r="V616" s="611"/>
      <c r="W616" s="611"/>
      <c r="X616" s="611"/>
      <c r="Y616" s="612"/>
      <c r="Z616" s="15"/>
      <c r="AA616" s="614"/>
      <c r="AB616" s="614"/>
      <c r="AC616" s="614"/>
      <c r="AD616" s="614"/>
      <c r="AE616" s="614"/>
      <c r="AF616" s="615"/>
      <c r="AG616" s="615"/>
      <c r="AH616" s="615"/>
      <c r="AI616" s="615"/>
      <c r="AJ616" s="615"/>
      <c r="AK616" s="615"/>
      <c r="AL616" s="615"/>
      <c r="AM616" s="615"/>
      <c r="AN616" s="615"/>
      <c r="AO616" s="615"/>
      <c r="AP616" s="615"/>
      <c r="AQ616" s="615"/>
      <c r="AR616" s="606"/>
      <c r="AS616" s="606"/>
      <c r="AT616" s="606"/>
      <c r="AU616" s="617"/>
      <c r="AV616" s="617"/>
      <c r="AW616" s="617"/>
      <c r="AX616" s="632"/>
      <c r="AY616" s="1158"/>
      <c r="AZ616" s="9" t="str">
        <f>Bitácora!$J$3</f>
        <v>MONO-MOTOR</v>
      </c>
      <c r="BA616" s="10" t="str">
        <f>Bitácora!$K$3</f>
        <v>MULTI-MOTOR</v>
      </c>
      <c r="BB616" s="10" t="str">
        <f>Bitácora!$L$3</f>
        <v>TURBO-HÉLICE</v>
      </c>
      <c r="BC616" s="10" t="str">
        <f>Bitácora!$M$3</f>
        <v>TURBO-JET</v>
      </c>
      <c r="BD616" s="10" t="str">
        <f>Bitácora!$N$3</f>
        <v>LSA</v>
      </c>
      <c r="BE616" s="10" t="str">
        <f>Bitácora!$O$2</f>
        <v>HELICÓPTERO</v>
      </c>
      <c r="BF616" s="10" t="str">
        <f>Bitácora!$P$2</f>
        <v>PLANEADOR</v>
      </c>
      <c r="BG616" s="10" t="str">
        <f>Bitácora!$Q$2</f>
        <v>OTROS</v>
      </c>
      <c r="BH616" s="10">
        <f>Bitácora!$S$3</f>
        <v>0</v>
      </c>
      <c r="BI616" s="11"/>
      <c r="BJ616" s="11" t="s">
        <v>86</v>
      </c>
      <c r="BK616" s="12"/>
      <c r="BL616" s="611"/>
      <c r="BM616" s="611"/>
      <c r="BN616" s="611"/>
      <c r="BO616" s="611"/>
      <c r="BP616" s="611"/>
      <c r="BQ616" s="611"/>
      <c r="BR616" s="611"/>
      <c r="BS616" s="611"/>
      <c r="BT616" s="611"/>
      <c r="BU616" s="611"/>
      <c r="BV616" s="612"/>
      <c r="BW616" s="15"/>
      <c r="BX616" s="614"/>
      <c r="BY616" s="614"/>
      <c r="BZ616" s="614"/>
      <c r="CA616" s="614"/>
      <c r="CB616" s="614"/>
      <c r="CC616" s="615"/>
      <c r="CD616" s="615"/>
      <c r="CE616" s="615"/>
      <c r="CF616" s="615"/>
      <c r="CG616" s="615"/>
      <c r="CH616" s="615"/>
      <c r="CI616" s="615"/>
      <c r="CJ616" s="615"/>
      <c r="CK616" s="615"/>
      <c r="CL616" s="615"/>
      <c r="CM616" s="615"/>
      <c r="CN616" s="615"/>
      <c r="CO616" s="606"/>
      <c r="CP616" s="606"/>
      <c r="CQ616" s="606"/>
      <c r="CR616" s="617"/>
      <c r="CS616" s="617"/>
      <c r="CT616" s="617"/>
      <c r="CU616" s="632"/>
      <c r="CV616" s="276"/>
      <c r="CW616" s="244"/>
      <c r="CX616" s="1158"/>
      <c r="CY616" s="9" t="str">
        <f>Bitácora!$J$3</f>
        <v>MONO-MOTOR</v>
      </c>
      <c r="CZ616" s="10" t="str">
        <f>Bitácora!$K$3</f>
        <v>MULTI-MOTOR</v>
      </c>
      <c r="DA616" s="10" t="str">
        <f>Bitácora!$L$3</f>
        <v>TURBO-HÉLICE</v>
      </c>
      <c r="DB616" s="10" t="str">
        <f>Bitácora!$M$3</f>
        <v>TURBO-JET</v>
      </c>
      <c r="DC616" s="10" t="str">
        <f>Bitácora!$N$3</f>
        <v>LSA</v>
      </c>
      <c r="DD616" s="10" t="str">
        <f>Bitácora!$O$2</f>
        <v>HELICÓPTERO</v>
      </c>
      <c r="DE616" s="10" t="str">
        <f>Bitácora!$P$2</f>
        <v>PLANEADOR</v>
      </c>
      <c r="DF616" s="10" t="str">
        <f>Bitácora!$Q$2</f>
        <v>OTROS</v>
      </c>
      <c r="DG616" s="10">
        <f>Bitácora!$S$3</f>
        <v>0</v>
      </c>
      <c r="DH616" s="11"/>
      <c r="DI616" s="11" t="s">
        <v>86</v>
      </c>
      <c r="DJ616" s="12"/>
      <c r="DK616" s="611"/>
      <c r="DL616" s="611"/>
      <c r="DM616" s="611"/>
      <c r="DN616" s="611"/>
      <c r="DO616" s="611"/>
      <c r="DP616" s="611"/>
      <c r="DQ616" s="611"/>
      <c r="DR616" s="611"/>
      <c r="DS616" s="611"/>
      <c r="DT616" s="611"/>
      <c r="DU616" s="612"/>
      <c r="DV616" s="15"/>
      <c r="DW616" s="614"/>
      <c r="DX616" s="614"/>
      <c r="DY616" s="614"/>
      <c r="DZ616" s="614"/>
      <c r="EA616" s="614"/>
      <c r="EB616" s="615"/>
      <c r="EC616" s="615"/>
      <c r="ED616" s="615"/>
      <c r="EE616" s="615"/>
      <c r="EF616" s="615"/>
      <c r="EG616" s="615"/>
      <c r="EH616" s="615"/>
      <c r="EI616" s="615"/>
      <c r="EJ616" s="615"/>
      <c r="EK616" s="615"/>
      <c r="EL616" s="615"/>
      <c r="EM616" s="615"/>
      <c r="EN616" s="606"/>
      <c r="EO616" s="606"/>
      <c r="EP616" s="606"/>
      <c r="EQ616" s="617"/>
      <c r="ER616" s="617"/>
      <c r="ES616" s="617"/>
      <c r="ET616" s="632"/>
      <c r="EU616" s="1158"/>
      <c r="EV616" s="9" t="str">
        <f>Bitácora!$J$3</f>
        <v>MONO-MOTOR</v>
      </c>
      <c r="EW616" s="10" t="str">
        <f>Bitácora!$K$3</f>
        <v>MULTI-MOTOR</v>
      </c>
      <c r="EX616" s="10" t="str">
        <f>Bitácora!$L$3</f>
        <v>TURBO-HÉLICE</v>
      </c>
      <c r="EY616" s="10" t="str">
        <f>Bitácora!$M$3</f>
        <v>TURBO-JET</v>
      </c>
      <c r="EZ616" s="10" t="str">
        <f>Bitácora!$N$3</f>
        <v>LSA</v>
      </c>
      <c r="FA616" s="10" t="str">
        <f>Bitácora!$O$2</f>
        <v>HELICÓPTERO</v>
      </c>
      <c r="FB616" s="10" t="str">
        <f>Bitácora!$P$2</f>
        <v>PLANEADOR</v>
      </c>
      <c r="FC616" s="10" t="str">
        <f>Bitácora!$Q$2</f>
        <v>OTROS</v>
      </c>
      <c r="FD616" s="10">
        <f>Bitácora!$S$3</f>
        <v>0</v>
      </c>
      <c r="FE616" s="11"/>
      <c r="FF616" s="11" t="s">
        <v>86</v>
      </c>
      <c r="FG616" s="12"/>
      <c r="FH616" s="611"/>
      <c r="FI616" s="611"/>
      <c r="FJ616" s="611"/>
      <c r="FK616" s="611"/>
      <c r="FL616" s="611"/>
      <c r="FM616" s="611"/>
      <c r="FN616" s="611"/>
      <c r="FO616" s="611"/>
      <c r="FP616" s="611"/>
      <c r="FQ616" s="611"/>
      <c r="FR616" s="612"/>
      <c r="FS616" s="15"/>
      <c r="FT616" s="614"/>
      <c r="FU616" s="614"/>
      <c r="FV616" s="614"/>
      <c r="FW616" s="614"/>
      <c r="FX616" s="614"/>
      <c r="FY616" s="615"/>
      <c r="FZ616" s="615"/>
      <c r="GA616" s="615"/>
      <c r="GB616" s="615"/>
      <c r="GC616" s="615"/>
      <c r="GD616" s="615"/>
      <c r="GE616" s="615"/>
      <c r="GF616" s="615"/>
      <c r="GG616" s="615"/>
      <c r="GH616" s="615"/>
      <c r="GI616" s="615"/>
      <c r="GJ616" s="615"/>
      <c r="GK616" s="606"/>
      <c r="GL616" s="606"/>
      <c r="GM616" s="606"/>
      <c r="GN616" s="617"/>
      <c r="GO616" s="617"/>
      <c r="GP616" s="617"/>
      <c r="GQ616" s="632"/>
      <c r="GR616" s="6"/>
    </row>
    <row r="617" spans="1:200" ht="4.5" customHeight="1" x14ac:dyDescent="0.25">
      <c r="A617" s="244"/>
      <c r="B617" s="636"/>
      <c r="C617" s="637"/>
      <c r="D617" s="637"/>
      <c r="E617" s="637"/>
      <c r="F617" s="637"/>
      <c r="G617" s="637"/>
      <c r="H617" s="637"/>
      <c r="I617" s="637"/>
      <c r="J617" s="637"/>
      <c r="K617" s="637"/>
      <c r="L617" s="637"/>
      <c r="M617" s="637"/>
      <c r="N617" s="637"/>
      <c r="O617" s="638"/>
      <c r="P617" s="638"/>
      <c r="Q617" s="638"/>
      <c r="R617" s="638"/>
      <c r="S617" s="638"/>
      <c r="T617" s="638"/>
      <c r="U617" s="638"/>
      <c r="V617" s="638"/>
      <c r="W617" s="638"/>
      <c r="X617" s="638"/>
      <c r="Y617" s="638"/>
      <c r="Z617" s="15"/>
      <c r="AA617" s="613" t="str">
        <f>IF(Portada!$A$1="www.fly-logics.com","SEP",0)</f>
        <v>SEP</v>
      </c>
      <c r="AB617" s="614"/>
      <c r="AC617" s="614"/>
      <c r="AD617" s="614"/>
      <c r="AE617" s="614"/>
      <c r="AF617" s="605" t="str">
        <f>IF(SUMIFS(Bitácora!$Y$5:$Y$1036129,Bitácora!$D$5:$D$1036129,F589,Bitácora!$AN$5:$AN$1036129,V589,Bitácora!$E$5:$E$1036129,L589,Bitácora!$AM$5:$AM$1036129,AA617)=0," ",SUMIFS(Bitácora!$Y$5:$Y$1036129,Bitácora!$D$5:$D$1036129,F589,Bitácora!$AN$5:$AN$1036129,V589,Bitácora!$E$5:$E$1036129,L589,Bitácora!$AM$5:$AM$1036129,AA617))</f>
        <v xml:space="preserve"> </v>
      </c>
      <c r="AG617" s="615"/>
      <c r="AH617" s="615"/>
      <c r="AI617" s="615"/>
      <c r="AJ617" s="605" t="str">
        <f>IF(SUMIFS(Bitácora!$Z$5:$Z$1036129,Bitácora!$D$5:$D$1036129,F589,Bitácora!$AN$5:$AN$1036129,V589,Bitácora!$E$5:$E$1036129,L589,Bitácora!$AM$5:$AM$1036129,AA617)=0," ",SUMIFS(Bitácora!$Z$5:$Z$1036129,Bitácora!$D$5:$D$1036129,F589,Bitácora!$AN$5:$AN$1036129,V589,Bitácora!$E$5:$E$1036129,L589,Bitácora!$AM$5:$AM$1036129,AA617))</f>
        <v xml:space="preserve"> </v>
      </c>
      <c r="AK617" s="615"/>
      <c r="AL617" s="615"/>
      <c r="AM617" s="615"/>
      <c r="AN617" s="605" t="str">
        <f>IF(SUMIFS(Bitácora!$AA$5:$AA$1036129,Bitácora!$D$5:$D$1036129,F589,Bitácora!$AN$5:$AN$1036129,V589,Bitácora!$E$5:$E$1036129,L589,Bitácora!$AM$5:$AM$1036129,AA617)=0," ",SUMIFS(Bitácora!$AA$5:$AA$1036129,Bitácora!$D$5:$D$1036129,F589,Bitácora!$AN$5:$AN$1036129,V589,Bitácora!$E$5:$E$1036129,L589,Bitácora!$AM$5:$AM$1036129,AA617))</f>
        <v xml:space="preserve"> </v>
      </c>
      <c r="AO617" s="615"/>
      <c r="AP617" s="615"/>
      <c r="AQ617" s="615"/>
      <c r="AR617" s="606" t="str">
        <f>IF(SUMIFS(Bitácora!$AE$5:$AE$1036129,Bitácora!$D$5:$D$1036129,F589,Bitácora!$AN$5:$AN$1036129,V589,Bitácora!$E$5:$E$1036129,L589,Bitácora!$AM$5:$AM$1036129,AA617)=0," ",SUMIFS(Bitácora!$AC$5:$AC$1036129,Bitácora!$D$5:$D$1036129,F589,Bitácora!$AN$5:$AN$1036129,V589,Bitácora!$E$5:$E$1036129,L589,Bitácora!$AM$5:$AM$1036129,AA617))</f>
        <v xml:space="preserve"> </v>
      </c>
      <c r="AS617" s="606"/>
      <c r="AT617" s="606"/>
      <c r="AU617" s="606" t="str">
        <f>IF(SUMIFS(Bitácora!$AF$5:$AF$1036129,Bitácora!$D$5:$D$1036129,F589,Bitácora!$AN$5:$AN$1036129,V589,Bitácora!$E$5:$E$1036129,L589,Bitácora!$AM$5:$AM$1036129,AA617)=0," ",SUMIFS(Bitácora!$AF$5:$AF$1036129,Bitácora!$D$5:$D$1036129,F589,Bitácora!$AN$5:$AN$1036129,V589,Bitácora!$E$5:$E$1036129,L589,Bitácora!$AM$5:$AM$1036129,AA617))</f>
        <v xml:space="preserve"> </v>
      </c>
      <c r="AV617" s="617"/>
      <c r="AW617" s="617"/>
      <c r="AX617" s="632"/>
      <c r="AY617" s="636"/>
      <c r="AZ617" s="637"/>
      <c r="BA617" s="637"/>
      <c r="BB617" s="637"/>
      <c r="BC617" s="637"/>
      <c r="BD617" s="637"/>
      <c r="BE617" s="637"/>
      <c r="BF617" s="637"/>
      <c r="BG617" s="637"/>
      <c r="BH617" s="637"/>
      <c r="BI617" s="637"/>
      <c r="BJ617" s="637"/>
      <c r="BK617" s="637"/>
      <c r="BL617" s="638"/>
      <c r="BM617" s="638"/>
      <c r="BN617" s="638"/>
      <c r="BO617" s="638"/>
      <c r="BP617" s="638"/>
      <c r="BQ617" s="638"/>
      <c r="BR617" s="638"/>
      <c r="BS617" s="638"/>
      <c r="BT617" s="638"/>
      <c r="BU617" s="638"/>
      <c r="BV617" s="638"/>
      <c r="BW617" s="15"/>
      <c r="BX617" s="613" t="str">
        <f>IF(Portada!$A$1="www.fly-logics.com","SEP",0)</f>
        <v>SEP</v>
      </c>
      <c r="BY617" s="614"/>
      <c r="BZ617" s="614"/>
      <c r="CA617" s="614"/>
      <c r="CB617" s="614"/>
      <c r="CC617" s="605" t="str">
        <f>IF(SUMIFS(Bitácora!$Y$5:$Y$1036129,Bitácora!$D$5:$D$1036129,BC589,Bitácora!$AN$5:$AN$1036129,BS589,Bitácora!$E$5:$E$1036129,BI589,Bitácora!$AM$5:$AM$1036129,BX617)=0," ",SUMIFS(Bitácora!$Y$5:$Y$1036129,Bitácora!$D$5:$D$1036129,BC589,Bitácora!$AN$5:$AN$1036129,BS589,Bitácora!$E$5:$E$1036129,BI589,Bitácora!$AM$5:$AM$1036129,BX617))</f>
        <v xml:space="preserve"> </v>
      </c>
      <c r="CD617" s="615"/>
      <c r="CE617" s="615"/>
      <c r="CF617" s="615"/>
      <c r="CG617" s="605" t="str">
        <f>IF(SUMIFS(Bitácora!$Z$5:$Z$1036129,Bitácora!$D$5:$D$1036129,BC589,Bitácora!$AN$5:$AN$1036129,BS589,Bitácora!$E$5:$E$1036129,BI589,Bitácora!$AM$5:$AM$1036129,BX617)=0," ",SUMIFS(Bitácora!$Z$5:$Z$1036129,Bitácora!$D$5:$D$1036129,BC589,Bitácora!$AN$5:$AN$1036129,BS589,Bitácora!$E$5:$E$1036129,BI589,Bitácora!$AM$5:$AM$1036129,BX617))</f>
        <v xml:space="preserve"> </v>
      </c>
      <c r="CH617" s="615"/>
      <c r="CI617" s="615"/>
      <c r="CJ617" s="615"/>
      <c r="CK617" s="605" t="str">
        <f>IF(SUMIFS(Bitácora!$AA$5:$AA$1036129,Bitácora!$D$5:$D$1036129,BC589,Bitácora!$AN$5:$AN$1036129,BS589,Bitácora!$E$5:$E$1036129,BI589,Bitácora!$AM$5:$AM$1036129,BX617)=0," ",SUMIFS(Bitácora!$AA$5:$AA$1036129,Bitácora!$D$5:$D$1036129,BC589,Bitácora!$AN$5:$AN$1036129,BS589,Bitácora!$E$5:$E$1036129,BI589,Bitácora!$AM$5:$AM$1036129,BX617))</f>
        <v xml:space="preserve"> </v>
      </c>
      <c r="CL617" s="615"/>
      <c r="CM617" s="615"/>
      <c r="CN617" s="615"/>
      <c r="CO617" s="606" t="str">
        <f>IF(SUMIFS(Bitácora!$AE$5:$AE$1036129,Bitácora!$D$5:$D$1036129,BC589,Bitácora!$AN$5:$AN$1036129,BS589,Bitácora!$E$5:$E$1036129,BI589,Bitácora!$AM$5:$AM$1036129,BX617)=0," ",SUMIFS(Bitácora!$AC$5:$AC$1036129,Bitácora!$D$5:$D$1036129,BC589,Bitácora!$AN$5:$AN$1036129,BS589,Bitácora!$E$5:$E$1036129,BI589,Bitácora!$AM$5:$AM$1036129,BX617))</f>
        <v xml:space="preserve"> </v>
      </c>
      <c r="CP617" s="606"/>
      <c r="CQ617" s="606"/>
      <c r="CR617" s="606" t="str">
        <f>IF(SUMIFS(Bitácora!$AF$5:$AF$1036129,Bitácora!$D$5:$D$1036129,BC589,Bitácora!$AN$5:$AN$1036129,BS589,Bitácora!$E$5:$E$1036129,BI589,Bitácora!$AM$5:$AM$1036129,BX617)=0," ",SUMIFS(Bitácora!$AF$5:$AF$1036129,Bitácora!$D$5:$D$1036129,BC589,Bitácora!$AN$5:$AN$1036129,BS589,Bitácora!$E$5:$E$1036129,BI589,Bitácora!$AM$5:$AM$1036129,BX617))</f>
        <v xml:space="preserve"> </v>
      </c>
      <c r="CS617" s="617"/>
      <c r="CT617" s="617"/>
      <c r="CU617" s="632"/>
      <c r="CV617" s="276"/>
      <c r="CW617" s="244"/>
      <c r="CX617" s="636"/>
      <c r="CY617" s="637"/>
      <c r="CZ617" s="637"/>
      <c r="DA617" s="637"/>
      <c r="DB617" s="637"/>
      <c r="DC617" s="637"/>
      <c r="DD617" s="637"/>
      <c r="DE617" s="637"/>
      <c r="DF617" s="637"/>
      <c r="DG617" s="637"/>
      <c r="DH617" s="637"/>
      <c r="DI617" s="637"/>
      <c r="DJ617" s="637"/>
      <c r="DK617" s="638"/>
      <c r="DL617" s="638"/>
      <c r="DM617" s="638"/>
      <c r="DN617" s="638"/>
      <c r="DO617" s="638"/>
      <c r="DP617" s="638"/>
      <c r="DQ617" s="638"/>
      <c r="DR617" s="638"/>
      <c r="DS617" s="638"/>
      <c r="DT617" s="638"/>
      <c r="DU617" s="638"/>
      <c r="DV617" s="15"/>
      <c r="DW617" s="613" t="str">
        <f>IF(Portada!$A$1="www.fly-logics.com","SEP",0)</f>
        <v>SEP</v>
      </c>
      <c r="DX617" s="614"/>
      <c r="DY617" s="614"/>
      <c r="DZ617" s="614"/>
      <c r="EA617" s="614"/>
      <c r="EB617" s="605" t="str">
        <f>IF(SUMIFS(Bitácora!$Y$5:$Y$1036129,Bitácora!$D$5:$D$1036129,DB589,Bitácora!$AN$5:$AN$1036129,DR589,Bitácora!$E$5:$E$1036129,DH589,Bitácora!$AM$5:$AM$1036129,DW617)=0," ",SUMIFS(Bitácora!$Y$5:$Y$1036129,Bitácora!$D$5:$D$1036129,DB589,Bitácora!$AN$5:$AN$1036129,DR589,Bitácora!$E$5:$E$1036129,DH589,Bitácora!$AM$5:$AM$1036129,DW617))</f>
        <v xml:space="preserve"> </v>
      </c>
      <c r="EC617" s="615"/>
      <c r="ED617" s="615"/>
      <c r="EE617" s="615"/>
      <c r="EF617" s="605" t="str">
        <f>IF(SUMIFS(Bitácora!$Z$5:$Z$1036129,Bitácora!$D$5:$D$1036129,DB589,Bitácora!$AN$5:$AN$1036129,DR589,Bitácora!$E$5:$E$1036129,DH589,Bitácora!$AM$5:$AM$1036129,DW617)=0," ",SUMIFS(Bitácora!$Z$5:$Z$1036129,Bitácora!$D$5:$D$1036129,DB589,Bitácora!$AN$5:$AN$1036129,DR589,Bitácora!$E$5:$E$1036129,DH589,Bitácora!$AM$5:$AM$1036129,DW617))</f>
        <v xml:space="preserve"> </v>
      </c>
      <c r="EG617" s="615"/>
      <c r="EH617" s="615"/>
      <c r="EI617" s="615"/>
      <c r="EJ617" s="605" t="str">
        <f>IF(SUMIFS(Bitácora!$AA$5:$AA$1036129,Bitácora!$D$5:$D$1036129,DB589,Bitácora!$AN$5:$AN$1036129,DR589,Bitácora!$E$5:$E$1036129,DH589,Bitácora!$AM$5:$AM$1036129,DW617)=0," ",SUMIFS(Bitácora!$AA$5:$AA$1036129,Bitácora!$D$5:$D$1036129,DB589,Bitácora!$AN$5:$AN$1036129,DR589,Bitácora!$E$5:$E$1036129,DH589,Bitácora!$AM$5:$AM$1036129,DW617))</f>
        <v xml:space="preserve"> </v>
      </c>
      <c r="EK617" s="615"/>
      <c r="EL617" s="615"/>
      <c r="EM617" s="615"/>
      <c r="EN617" s="606" t="str">
        <f>IF(SUMIFS(Bitácora!$AE$5:$AE$1036129,Bitácora!$D$5:$D$1036129,DB589,Bitácora!$AN$5:$AN$1036129,DR589,Bitácora!$E$5:$E$1036129,DH589,Bitácora!$AM$5:$AM$1036129,DW617)=0," ",SUMIFS(Bitácora!$AC$5:$AC$1036129,Bitácora!$D$5:$D$1036129,DB589,Bitácora!$AN$5:$AN$1036129,DR589,Bitácora!$E$5:$E$1036129,DH589,Bitácora!$AM$5:$AM$1036129,DW617))</f>
        <v xml:space="preserve"> </v>
      </c>
      <c r="EO617" s="606"/>
      <c r="EP617" s="606"/>
      <c r="EQ617" s="606" t="str">
        <f>IF(SUMIFS(Bitácora!$AF$5:$AF$1036129,Bitácora!$D$5:$D$1036129,DB589,Bitácora!$AN$5:$AN$1036129,DR589,Bitácora!$E$5:$E$1036129,DH589,Bitácora!$AM$5:$AM$1036129,DW617)=0," ",SUMIFS(Bitácora!$AF$5:$AF$1036129,Bitácora!$D$5:$D$1036129,DB589,Bitácora!$AN$5:$AN$1036129,DR589,Bitácora!$E$5:$E$1036129,DH589,Bitácora!$AM$5:$AM$1036129,DW617))</f>
        <v xml:space="preserve"> </v>
      </c>
      <c r="ER617" s="617"/>
      <c r="ES617" s="617"/>
      <c r="ET617" s="632"/>
      <c r="EU617" s="636"/>
      <c r="EV617" s="637"/>
      <c r="EW617" s="637"/>
      <c r="EX617" s="637"/>
      <c r="EY617" s="637"/>
      <c r="EZ617" s="637"/>
      <c r="FA617" s="637"/>
      <c r="FB617" s="637"/>
      <c r="FC617" s="637"/>
      <c r="FD617" s="637"/>
      <c r="FE617" s="637"/>
      <c r="FF617" s="637"/>
      <c r="FG617" s="637"/>
      <c r="FH617" s="638"/>
      <c r="FI617" s="638"/>
      <c r="FJ617" s="638"/>
      <c r="FK617" s="638"/>
      <c r="FL617" s="638"/>
      <c r="FM617" s="638"/>
      <c r="FN617" s="638"/>
      <c r="FO617" s="638"/>
      <c r="FP617" s="638"/>
      <c r="FQ617" s="638"/>
      <c r="FR617" s="638"/>
      <c r="FS617" s="15"/>
      <c r="FT617" s="613" t="str">
        <f>IF(Portada!$A$1="www.fly-logics.com","SEP",0)</f>
        <v>SEP</v>
      </c>
      <c r="FU617" s="614"/>
      <c r="FV617" s="614"/>
      <c r="FW617" s="614"/>
      <c r="FX617" s="614"/>
      <c r="FY617" s="605" t="str">
        <f>IF(SUMIFS(Bitácora!$Y$5:$Y$1036129,Bitácora!$D$5:$D$1036129,EY589,Bitácora!$AN$5:$AN$1036129,FO589,Bitácora!$E$5:$E$1036129,FE589,Bitácora!$AM$5:$AM$1036129,FT617)=0," ",SUMIFS(Bitácora!$Y$5:$Y$1036129,Bitácora!$D$5:$D$1036129,EY589,Bitácora!$AN$5:$AN$1036129,FO589,Bitácora!$E$5:$E$1036129,FE589,Bitácora!$AM$5:$AM$1036129,FT617))</f>
        <v xml:space="preserve"> </v>
      </c>
      <c r="FZ617" s="615"/>
      <c r="GA617" s="615"/>
      <c r="GB617" s="615"/>
      <c r="GC617" s="605" t="str">
        <f>IF(SUMIFS(Bitácora!$Z$5:$Z$1036129,Bitácora!$D$5:$D$1036129,EY589,Bitácora!$AN$5:$AN$1036129,FO589,Bitácora!$E$5:$E$1036129,FE589,Bitácora!$AM$5:$AM$1036129,FT617)=0," ",SUMIFS(Bitácora!$Z$5:$Z$1036129,Bitácora!$D$5:$D$1036129,EY589,Bitácora!$AN$5:$AN$1036129,FO589,Bitácora!$E$5:$E$1036129,FE589,Bitácora!$AM$5:$AM$1036129,FT617))</f>
        <v xml:space="preserve"> </v>
      </c>
      <c r="GD617" s="615"/>
      <c r="GE617" s="615"/>
      <c r="GF617" s="615"/>
      <c r="GG617" s="605" t="str">
        <f>IF(SUMIFS(Bitácora!$AA$5:$AA$1036129,Bitácora!$D$5:$D$1036129,EY589,Bitácora!$AN$5:$AN$1036129,FO589,Bitácora!$E$5:$E$1036129,FE589,Bitácora!$AM$5:$AM$1036129,FT617)=0," ",SUMIFS(Bitácora!$AA$5:$AA$1036129,Bitácora!$D$5:$D$1036129,EY589,Bitácora!$AN$5:$AN$1036129,FO589,Bitácora!$E$5:$E$1036129,FE589,Bitácora!$AM$5:$AM$1036129,FT617))</f>
        <v xml:space="preserve"> </v>
      </c>
      <c r="GH617" s="615"/>
      <c r="GI617" s="615"/>
      <c r="GJ617" s="615"/>
      <c r="GK617" s="606" t="str">
        <f>IF(SUMIFS(Bitácora!$AE$5:$AE$1036129,Bitácora!$D$5:$D$1036129,EY589,Bitácora!$AN$5:$AN$1036129,FO589,Bitácora!$E$5:$E$1036129,FE589,Bitácora!$AM$5:$AM$1036129,FT617)=0," ",SUMIFS(Bitácora!$AC$5:$AC$1036129,Bitácora!$D$5:$D$1036129,EY589,Bitácora!$AN$5:$AN$1036129,FO589,Bitácora!$E$5:$E$1036129,FE589,Bitácora!$AM$5:$AM$1036129,FT617))</f>
        <v xml:space="preserve"> </v>
      </c>
      <c r="GL617" s="606"/>
      <c r="GM617" s="606"/>
      <c r="GN617" s="606" t="str">
        <f>IF(SUMIFS(Bitácora!$AF$5:$AF$1036129,Bitácora!$D$5:$D$1036129,EY589,Bitácora!$AN$5:$AN$1036129,FO589,Bitácora!$E$5:$E$1036129,FE589,Bitácora!$AM$5:$AM$1036129,FT617)=0," ",SUMIFS(Bitácora!$AF$5:$AF$1036129,Bitácora!$D$5:$D$1036129,EY589,Bitácora!$AN$5:$AN$1036129,FO589,Bitácora!$E$5:$E$1036129,FE589,Bitácora!$AM$5:$AM$1036129,FT617))</f>
        <v xml:space="preserve"> </v>
      </c>
      <c r="GO617" s="617"/>
      <c r="GP617" s="617"/>
      <c r="GQ617" s="632"/>
      <c r="GR617" s="6"/>
    </row>
    <row r="618" spans="1:200" ht="10.5" customHeight="1" x14ac:dyDescent="0.25">
      <c r="A618" s="244"/>
      <c r="B618" s="630"/>
      <c r="C618" s="1180" t="str">
        <f>IF(Portada!$A$1="www.fly-logics.com","APROXIMACIONES",0)</f>
        <v>APROXIMACIONES</v>
      </c>
      <c r="D618" s="1181"/>
      <c r="E618" s="1181"/>
      <c r="F618" s="1181"/>
      <c r="G618" s="1181"/>
      <c r="H618" s="1181"/>
      <c r="I618" s="1181"/>
      <c r="J618" s="1181"/>
      <c r="K618" s="1181"/>
      <c r="L618" s="1181"/>
      <c r="M618" s="1181"/>
      <c r="N618" s="1181"/>
      <c r="O618" s="1182"/>
      <c r="P618" s="642" t="str">
        <f>IF(Portada!$A$1="www.fly-logics.com","N° APP",0)</f>
        <v>N° APP</v>
      </c>
      <c r="Q618" s="613"/>
      <c r="R618" s="613"/>
      <c r="S618" s="613"/>
      <c r="T618" s="643"/>
      <c r="U618" s="1134">
        <f t="shared" ref="U618" si="876">IFERROR(SUM(C623,I623,O623,U623)," ")</f>
        <v>0</v>
      </c>
      <c r="V618" s="1135"/>
      <c r="W618" s="1135"/>
      <c r="X618" s="1135"/>
      <c r="Y618" s="1135"/>
      <c r="Z618" s="15"/>
      <c r="AA618" s="614"/>
      <c r="AB618" s="614"/>
      <c r="AC618" s="614"/>
      <c r="AD618" s="614"/>
      <c r="AE618" s="614"/>
      <c r="AF618" s="615"/>
      <c r="AG618" s="616"/>
      <c r="AH618" s="616"/>
      <c r="AI618" s="615"/>
      <c r="AJ618" s="615"/>
      <c r="AK618" s="616"/>
      <c r="AL618" s="616"/>
      <c r="AM618" s="615"/>
      <c r="AN618" s="615"/>
      <c r="AO618" s="616"/>
      <c r="AP618" s="616"/>
      <c r="AQ618" s="615"/>
      <c r="AR618" s="606"/>
      <c r="AS618" s="606"/>
      <c r="AT618" s="606"/>
      <c r="AU618" s="617"/>
      <c r="AV618" s="618"/>
      <c r="AW618" s="617"/>
      <c r="AX618" s="632"/>
      <c r="AY618" s="630"/>
      <c r="AZ618" s="1180" t="str">
        <f>IF(Portada!$A$1="www.fly-logics.com","APROXIMACIONES",0)</f>
        <v>APROXIMACIONES</v>
      </c>
      <c r="BA618" s="1181"/>
      <c r="BB618" s="1181"/>
      <c r="BC618" s="1181"/>
      <c r="BD618" s="1181"/>
      <c r="BE618" s="1181"/>
      <c r="BF618" s="1181"/>
      <c r="BG618" s="1181"/>
      <c r="BH618" s="1181"/>
      <c r="BI618" s="1181"/>
      <c r="BJ618" s="1181"/>
      <c r="BK618" s="1181"/>
      <c r="BL618" s="1182"/>
      <c r="BM618" s="642" t="str">
        <f>IF(Portada!$A$1="www.fly-logics.com","N° APP",0)</f>
        <v>N° APP</v>
      </c>
      <c r="BN618" s="613"/>
      <c r="BO618" s="613"/>
      <c r="BP618" s="613"/>
      <c r="BQ618" s="643"/>
      <c r="BR618" s="1134">
        <f t="shared" ref="BR618" si="877">IFERROR(SUM(AZ623,BF623,BL623,BR623)," ")</f>
        <v>0</v>
      </c>
      <c r="BS618" s="1135"/>
      <c r="BT618" s="1135"/>
      <c r="BU618" s="1135"/>
      <c r="BV618" s="1135"/>
      <c r="BW618" s="15"/>
      <c r="BX618" s="614"/>
      <c r="BY618" s="614"/>
      <c r="BZ618" s="614"/>
      <c r="CA618" s="614"/>
      <c r="CB618" s="614"/>
      <c r="CC618" s="615"/>
      <c r="CD618" s="616"/>
      <c r="CE618" s="616"/>
      <c r="CF618" s="615"/>
      <c r="CG618" s="615"/>
      <c r="CH618" s="616"/>
      <c r="CI618" s="616"/>
      <c r="CJ618" s="615"/>
      <c r="CK618" s="615"/>
      <c r="CL618" s="616"/>
      <c r="CM618" s="616"/>
      <c r="CN618" s="615"/>
      <c r="CO618" s="606"/>
      <c r="CP618" s="606"/>
      <c r="CQ618" s="606"/>
      <c r="CR618" s="617"/>
      <c r="CS618" s="618"/>
      <c r="CT618" s="617"/>
      <c r="CU618" s="632"/>
      <c r="CV618" s="276"/>
      <c r="CW618" s="244"/>
      <c r="CX618" s="630"/>
      <c r="CY618" s="1180" t="str">
        <f>IF(Portada!$A$1="www.fly-logics.com","APROXIMACIONES",0)</f>
        <v>APROXIMACIONES</v>
      </c>
      <c r="CZ618" s="1181"/>
      <c r="DA618" s="1181"/>
      <c r="DB618" s="1181"/>
      <c r="DC618" s="1181"/>
      <c r="DD618" s="1181"/>
      <c r="DE618" s="1181"/>
      <c r="DF618" s="1181"/>
      <c r="DG618" s="1181"/>
      <c r="DH618" s="1181"/>
      <c r="DI618" s="1181"/>
      <c r="DJ618" s="1181"/>
      <c r="DK618" s="1182"/>
      <c r="DL618" s="642" t="str">
        <f>IF(Portada!$A$1="www.fly-logics.com","N° APP",0)</f>
        <v>N° APP</v>
      </c>
      <c r="DM618" s="613"/>
      <c r="DN618" s="613"/>
      <c r="DO618" s="613"/>
      <c r="DP618" s="643"/>
      <c r="DQ618" s="1134">
        <f t="shared" ref="DQ618" si="878">IFERROR(SUM(CY623,DE623,DK623,DQ623)," ")</f>
        <v>0</v>
      </c>
      <c r="DR618" s="1135"/>
      <c r="DS618" s="1135"/>
      <c r="DT618" s="1135"/>
      <c r="DU618" s="1135"/>
      <c r="DV618" s="15"/>
      <c r="DW618" s="614"/>
      <c r="DX618" s="614"/>
      <c r="DY618" s="614"/>
      <c r="DZ618" s="614"/>
      <c r="EA618" s="614"/>
      <c r="EB618" s="615"/>
      <c r="EC618" s="616"/>
      <c r="ED618" s="616"/>
      <c r="EE618" s="615"/>
      <c r="EF618" s="615"/>
      <c r="EG618" s="616"/>
      <c r="EH618" s="616"/>
      <c r="EI618" s="615"/>
      <c r="EJ618" s="615"/>
      <c r="EK618" s="616"/>
      <c r="EL618" s="616"/>
      <c r="EM618" s="615"/>
      <c r="EN618" s="606"/>
      <c r="EO618" s="606"/>
      <c r="EP618" s="606"/>
      <c r="EQ618" s="617"/>
      <c r="ER618" s="618"/>
      <c r="ES618" s="617"/>
      <c r="ET618" s="632"/>
      <c r="EU618" s="630"/>
      <c r="EV618" s="1180" t="str">
        <f>IF(Portada!$A$1="www.fly-logics.com","APROXIMACIONES",0)</f>
        <v>APROXIMACIONES</v>
      </c>
      <c r="EW618" s="1181"/>
      <c r="EX618" s="1181"/>
      <c r="EY618" s="1181"/>
      <c r="EZ618" s="1181"/>
      <c r="FA618" s="1181"/>
      <c r="FB618" s="1181"/>
      <c r="FC618" s="1181"/>
      <c r="FD618" s="1181"/>
      <c r="FE618" s="1181"/>
      <c r="FF618" s="1181"/>
      <c r="FG618" s="1181"/>
      <c r="FH618" s="1182"/>
      <c r="FI618" s="642" t="str">
        <f>IF(Portada!$A$1="www.fly-logics.com","N° APP",0)</f>
        <v>N° APP</v>
      </c>
      <c r="FJ618" s="613"/>
      <c r="FK618" s="613"/>
      <c r="FL618" s="613"/>
      <c r="FM618" s="643"/>
      <c r="FN618" s="1134">
        <f t="shared" ref="FN618" si="879">IFERROR(SUM(EV623,FB623,FH623,FN623)," ")</f>
        <v>0</v>
      </c>
      <c r="FO618" s="1135"/>
      <c r="FP618" s="1135"/>
      <c r="FQ618" s="1135"/>
      <c r="FR618" s="1135"/>
      <c r="FS618" s="15"/>
      <c r="FT618" s="614"/>
      <c r="FU618" s="614"/>
      <c r="FV618" s="614"/>
      <c r="FW618" s="614"/>
      <c r="FX618" s="614"/>
      <c r="FY618" s="615"/>
      <c r="FZ618" s="616"/>
      <c r="GA618" s="616"/>
      <c r="GB618" s="615"/>
      <c r="GC618" s="615"/>
      <c r="GD618" s="616"/>
      <c r="GE618" s="616"/>
      <c r="GF618" s="615"/>
      <c r="GG618" s="615"/>
      <c r="GH618" s="616"/>
      <c r="GI618" s="616"/>
      <c r="GJ618" s="615"/>
      <c r="GK618" s="606"/>
      <c r="GL618" s="606"/>
      <c r="GM618" s="606"/>
      <c r="GN618" s="617"/>
      <c r="GO618" s="618"/>
      <c r="GP618" s="617"/>
      <c r="GQ618" s="632"/>
      <c r="GR618" s="6"/>
    </row>
    <row r="619" spans="1:200" ht="8.85" customHeight="1" x14ac:dyDescent="0.25">
      <c r="A619" s="244"/>
      <c r="B619" s="630"/>
      <c r="C619" s="1181"/>
      <c r="D619" s="1181"/>
      <c r="E619" s="1181"/>
      <c r="F619" s="1181"/>
      <c r="G619" s="1181"/>
      <c r="H619" s="1181"/>
      <c r="I619" s="1181"/>
      <c r="J619" s="1181"/>
      <c r="K619" s="1181"/>
      <c r="L619" s="1181"/>
      <c r="M619" s="1181"/>
      <c r="N619" s="1181"/>
      <c r="O619" s="1182"/>
      <c r="P619" s="642"/>
      <c r="Q619" s="613"/>
      <c r="R619" s="613"/>
      <c r="S619" s="613"/>
      <c r="T619" s="643"/>
      <c r="U619" s="1134"/>
      <c r="V619" s="1135"/>
      <c r="W619" s="1135"/>
      <c r="X619" s="1135"/>
      <c r="Y619" s="1135"/>
      <c r="Z619" s="15"/>
      <c r="AA619" s="614"/>
      <c r="AB619" s="614"/>
      <c r="AC619" s="614"/>
      <c r="AD619" s="614"/>
      <c r="AE619" s="614"/>
      <c r="AF619" s="615"/>
      <c r="AG619" s="615"/>
      <c r="AH619" s="615"/>
      <c r="AI619" s="615"/>
      <c r="AJ619" s="615"/>
      <c r="AK619" s="615"/>
      <c r="AL619" s="615"/>
      <c r="AM619" s="615"/>
      <c r="AN619" s="615"/>
      <c r="AO619" s="615"/>
      <c r="AP619" s="615"/>
      <c r="AQ619" s="615"/>
      <c r="AR619" s="606"/>
      <c r="AS619" s="606"/>
      <c r="AT619" s="606"/>
      <c r="AU619" s="617"/>
      <c r="AV619" s="617"/>
      <c r="AW619" s="617"/>
      <c r="AX619" s="632"/>
      <c r="AY619" s="630"/>
      <c r="AZ619" s="1181"/>
      <c r="BA619" s="1181"/>
      <c r="BB619" s="1181"/>
      <c r="BC619" s="1181"/>
      <c r="BD619" s="1181"/>
      <c r="BE619" s="1181"/>
      <c r="BF619" s="1181"/>
      <c r="BG619" s="1181"/>
      <c r="BH619" s="1181"/>
      <c r="BI619" s="1181"/>
      <c r="BJ619" s="1181"/>
      <c r="BK619" s="1181"/>
      <c r="BL619" s="1182"/>
      <c r="BM619" s="642"/>
      <c r="BN619" s="613"/>
      <c r="BO619" s="613"/>
      <c r="BP619" s="613"/>
      <c r="BQ619" s="643"/>
      <c r="BR619" s="1134"/>
      <c r="BS619" s="1135"/>
      <c r="BT619" s="1135"/>
      <c r="BU619" s="1135"/>
      <c r="BV619" s="1135"/>
      <c r="BW619" s="15"/>
      <c r="BX619" s="614"/>
      <c r="BY619" s="614"/>
      <c r="BZ619" s="614"/>
      <c r="CA619" s="614"/>
      <c r="CB619" s="614"/>
      <c r="CC619" s="615"/>
      <c r="CD619" s="615"/>
      <c r="CE619" s="615"/>
      <c r="CF619" s="615"/>
      <c r="CG619" s="615"/>
      <c r="CH619" s="615"/>
      <c r="CI619" s="615"/>
      <c r="CJ619" s="615"/>
      <c r="CK619" s="615"/>
      <c r="CL619" s="615"/>
      <c r="CM619" s="615"/>
      <c r="CN619" s="615"/>
      <c r="CO619" s="606"/>
      <c r="CP619" s="606"/>
      <c r="CQ619" s="606"/>
      <c r="CR619" s="617"/>
      <c r="CS619" s="617"/>
      <c r="CT619" s="617"/>
      <c r="CU619" s="632"/>
      <c r="CV619" s="276"/>
      <c r="CW619" s="244"/>
      <c r="CX619" s="630"/>
      <c r="CY619" s="1181"/>
      <c r="CZ619" s="1181"/>
      <c r="DA619" s="1181"/>
      <c r="DB619" s="1181"/>
      <c r="DC619" s="1181"/>
      <c r="DD619" s="1181"/>
      <c r="DE619" s="1181"/>
      <c r="DF619" s="1181"/>
      <c r="DG619" s="1181"/>
      <c r="DH619" s="1181"/>
      <c r="DI619" s="1181"/>
      <c r="DJ619" s="1181"/>
      <c r="DK619" s="1182"/>
      <c r="DL619" s="642"/>
      <c r="DM619" s="613"/>
      <c r="DN619" s="613"/>
      <c r="DO619" s="613"/>
      <c r="DP619" s="643"/>
      <c r="DQ619" s="1134"/>
      <c r="DR619" s="1135"/>
      <c r="DS619" s="1135"/>
      <c r="DT619" s="1135"/>
      <c r="DU619" s="1135"/>
      <c r="DV619" s="15"/>
      <c r="DW619" s="614"/>
      <c r="DX619" s="614"/>
      <c r="DY619" s="614"/>
      <c r="DZ619" s="614"/>
      <c r="EA619" s="614"/>
      <c r="EB619" s="615"/>
      <c r="EC619" s="615"/>
      <c r="ED619" s="615"/>
      <c r="EE619" s="615"/>
      <c r="EF619" s="615"/>
      <c r="EG619" s="615"/>
      <c r="EH619" s="615"/>
      <c r="EI619" s="615"/>
      <c r="EJ619" s="615"/>
      <c r="EK619" s="615"/>
      <c r="EL619" s="615"/>
      <c r="EM619" s="615"/>
      <c r="EN619" s="606"/>
      <c r="EO619" s="606"/>
      <c r="EP619" s="606"/>
      <c r="EQ619" s="617"/>
      <c r="ER619" s="617"/>
      <c r="ES619" s="617"/>
      <c r="ET619" s="632"/>
      <c r="EU619" s="630"/>
      <c r="EV619" s="1181"/>
      <c r="EW619" s="1181"/>
      <c r="EX619" s="1181"/>
      <c r="EY619" s="1181"/>
      <c r="EZ619" s="1181"/>
      <c r="FA619" s="1181"/>
      <c r="FB619" s="1181"/>
      <c r="FC619" s="1181"/>
      <c r="FD619" s="1181"/>
      <c r="FE619" s="1181"/>
      <c r="FF619" s="1181"/>
      <c r="FG619" s="1181"/>
      <c r="FH619" s="1182"/>
      <c r="FI619" s="642"/>
      <c r="FJ619" s="613"/>
      <c r="FK619" s="613"/>
      <c r="FL619" s="613"/>
      <c r="FM619" s="643"/>
      <c r="FN619" s="1134"/>
      <c r="FO619" s="1135"/>
      <c r="FP619" s="1135"/>
      <c r="FQ619" s="1135"/>
      <c r="FR619" s="1135"/>
      <c r="FS619" s="15"/>
      <c r="FT619" s="614"/>
      <c r="FU619" s="614"/>
      <c r="FV619" s="614"/>
      <c r="FW619" s="614"/>
      <c r="FX619" s="614"/>
      <c r="FY619" s="615"/>
      <c r="FZ619" s="615"/>
      <c r="GA619" s="615"/>
      <c r="GB619" s="615"/>
      <c r="GC619" s="615"/>
      <c r="GD619" s="615"/>
      <c r="GE619" s="615"/>
      <c r="GF619" s="615"/>
      <c r="GG619" s="615"/>
      <c r="GH619" s="615"/>
      <c r="GI619" s="615"/>
      <c r="GJ619" s="615"/>
      <c r="GK619" s="606"/>
      <c r="GL619" s="606"/>
      <c r="GM619" s="606"/>
      <c r="GN619" s="617"/>
      <c r="GO619" s="617"/>
      <c r="GP619" s="617"/>
      <c r="GQ619" s="632"/>
      <c r="GR619" s="6"/>
    </row>
    <row r="620" spans="1:200" ht="5.25" customHeight="1" x14ac:dyDescent="0.25">
      <c r="A620" s="244"/>
      <c r="B620" s="630"/>
      <c r="C620" s="1181"/>
      <c r="D620" s="1181"/>
      <c r="E620" s="1181"/>
      <c r="F620" s="1181"/>
      <c r="G620" s="1181"/>
      <c r="H620" s="1181"/>
      <c r="I620" s="1181"/>
      <c r="J620" s="1181"/>
      <c r="K620" s="1181"/>
      <c r="L620" s="1181"/>
      <c r="M620" s="1181"/>
      <c r="N620" s="1181"/>
      <c r="O620" s="1182"/>
      <c r="P620" s="642"/>
      <c r="Q620" s="613"/>
      <c r="R620" s="613"/>
      <c r="S620" s="613"/>
      <c r="T620" s="643"/>
      <c r="U620" s="1134"/>
      <c r="V620" s="1135"/>
      <c r="W620" s="1135"/>
      <c r="X620" s="1135"/>
      <c r="Y620" s="1135"/>
      <c r="Z620" s="15"/>
      <c r="AA620" s="613" t="str">
        <f>IF(Portada!$A$1="www.fly-logics.com","OCT",0)</f>
        <v>OCT</v>
      </c>
      <c r="AB620" s="614"/>
      <c r="AC620" s="614"/>
      <c r="AD620" s="614"/>
      <c r="AE620" s="614"/>
      <c r="AF620" s="605" t="str">
        <f>IF(SUMIFS(Bitácora!$Y$5:$Y$1036129,Bitácora!$D$5:$D$1036129,F589,Bitácora!$AN$5:$AN$1036129,V589,Bitácora!$E$5:$E$1036129,L589,Bitácora!$AM$5:$AM$1036129,AA620)=0," ",SUMIFS(Bitácora!$Y$5:$Y$1036129,Bitácora!$D$5:$D$1036129,F589,Bitácora!$AN$5:$AN$1036129,V589,Bitácora!$E$5:$E$1036129,L589,Bitácora!$AM$5:$AM$1036129,AA620))</f>
        <v xml:space="preserve"> </v>
      </c>
      <c r="AG620" s="615"/>
      <c r="AH620" s="615"/>
      <c r="AI620" s="615"/>
      <c r="AJ620" s="605" t="str">
        <f>IF(SUMIFS(Bitácora!$Z$5:$Z$1036129,Bitácora!$D$5:$D$1036129,F589,Bitácora!$AN$5:$AN$1036129,V589,Bitácora!$E$5:$E$1036129,L589,Bitácora!$AM$5:$AM$1036129,AA620)=0," ",SUMIFS(Bitácora!$Z$5:$Z$1036129,Bitácora!$D$5:$D$1036129,F589,Bitácora!$AN$5:$AN$1036129,V589,Bitácora!$E$5:$E$1036129,L589,Bitácora!$AM$5:$AM$1036129,AA620))</f>
        <v xml:space="preserve"> </v>
      </c>
      <c r="AK620" s="615"/>
      <c r="AL620" s="615"/>
      <c r="AM620" s="615"/>
      <c r="AN620" s="605" t="str">
        <f>IF(SUMIFS(Bitácora!$AA$5:$AA$1036129,Bitácora!$D$5:$D$1036129,F589,Bitácora!$AN$5:$AN$1036129,V589,Bitácora!$E$5:$E$1036129,L589,Bitácora!$AM$5:$AM$1036129,AA620)=0," ",SUMIFS(Bitácora!$AA$5:$AA$1036129,Bitácora!$D$5:$D$1036129,F589,Bitácora!$AN$5:$AN$1036129,V589,Bitácora!$E$5:$E$1036129,L589,Bitácora!$AM$5:$AM$1036129,AA620))</f>
        <v xml:space="preserve"> </v>
      </c>
      <c r="AO620" s="615"/>
      <c r="AP620" s="615"/>
      <c r="AQ620" s="615"/>
      <c r="AR620" s="606" t="str">
        <f>IF(SUMIFS(Bitácora!$AE$5:$AE$1036129,Bitácora!$D$5:$D$1036129,F589,Bitácora!$AN$5:$AN$1036129,V589,Bitácora!$E$5:$E$1036129,L589,Bitácora!$AM$5:$AM$1036129,AA620)=0," ",SUMIFS(Bitácora!$AC$5:$AC$1036129,Bitácora!$D$5:$D$1036129,F589,Bitácora!$AN$5:$AN$1036129,V589,Bitácora!$E$5:$E$1036129,L589,Bitácora!$AM$5:$AM$1036129,AA620))</f>
        <v xml:space="preserve"> </v>
      </c>
      <c r="AS620" s="606"/>
      <c r="AT620" s="606"/>
      <c r="AU620" s="606" t="str">
        <f>IF(SUMIFS(Bitácora!$AF$5:$AF$1036129,Bitácora!$D$5:$D$1036129,F589,Bitácora!$AN$5:$AN$1036129,V589,Bitácora!$E$5:$E$1036129,L589,Bitácora!$AM$5:$AM$1036129,AA620)=0," ",SUMIFS(Bitácora!$AF$5:$AF$1036129,Bitácora!$D$5:$D$1036129,F589,Bitácora!$AN$5:$AN$1036129,V589,Bitácora!$E$5:$E$1036129,L589,Bitácora!$AM$5:$AM$1036129,AA620))</f>
        <v xml:space="preserve"> </v>
      </c>
      <c r="AV620" s="617"/>
      <c r="AW620" s="617"/>
      <c r="AX620" s="632"/>
      <c r="AY620" s="630"/>
      <c r="AZ620" s="1181"/>
      <c r="BA620" s="1181"/>
      <c r="BB620" s="1181"/>
      <c r="BC620" s="1181"/>
      <c r="BD620" s="1181"/>
      <c r="BE620" s="1181"/>
      <c r="BF620" s="1181"/>
      <c r="BG620" s="1181"/>
      <c r="BH620" s="1181"/>
      <c r="BI620" s="1181"/>
      <c r="BJ620" s="1181"/>
      <c r="BK620" s="1181"/>
      <c r="BL620" s="1182"/>
      <c r="BM620" s="642"/>
      <c r="BN620" s="613"/>
      <c r="BO620" s="613"/>
      <c r="BP620" s="613"/>
      <c r="BQ620" s="643"/>
      <c r="BR620" s="1134"/>
      <c r="BS620" s="1135"/>
      <c r="BT620" s="1135"/>
      <c r="BU620" s="1135"/>
      <c r="BV620" s="1135"/>
      <c r="BW620" s="15"/>
      <c r="BX620" s="613" t="str">
        <f>IF(Portada!$A$1="www.fly-logics.com","OCT",0)</f>
        <v>OCT</v>
      </c>
      <c r="BY620" s="614"/>
      <c r="BZ620" s="614"/>
      <c r="CA620" s="614"/>
      <c r="CB620" s="614"/>
      <c r="CC620" s="605" t="str">
        <f>IF(SUMIFS(Bitácora!$Y$5:$Y$1036129,Bitácora!$D$5:$D$1036129,BC589,Bitácora!$AN$5:$AN$1036129,BS589,Bitácora!$E$5:$E$1036129,BI589,Bitácora!$AM$5:$AM$1036129,BX620)=0," ",SUMIFS(Bitácora!$Y$5:$Y$1036129,Bitácora!$D$5:$D$1036129,BC589,Bitácora!$AN$5:$AN$1036129,BS589,Bitácora!$E$5:$E$1036129,BI589,Bitácora!$AM$5:$AM$1036129,BX620))</f>
        <v xml:space="preserve"> </v>
      </c>
      <c r="CD620" s="615"/>
      <c r="CE620" s="615"/>
      <c r="CF620" s="615"/>
      <c r="CG620" s="605" t="str">
        <f>IF(SUMIFS(Bitácora!$Z$5:$Z$1036129,Bitácora!$D$5:$D$1036129,BC589,Bitácora!$AN$5:$AN$1036129,BS589,Bitácora!$E$5:$E$1036129,BI589,Bitácora!$AM$5:$AM$1036129,BX620)=0," ",SUMIFS(Bitácora!$Z$5:$Z$1036129,Bitácora!$D$5:$D$1036129,BC589,Bitácora!$AN$5:$AN$1036129,BS589,Bitácora!$E$5:$E$1036129,BI589,Bitácora!$AM$5:$AM$1036129,BX620))</f>
        <v xml:space="preserve"> </v>
      </c>
      <c r="CH620" s="615"/>
      <c r="CI620" s="615"/>
      <c r="CJ620" s="615"/>
      <c r="CK620" s="605" t="str">
        <f>IF(SUMIFS(Bitácora!$AA$5:$AA$1036129,Bitácora!$D$5:$D$1036129,BC589,Bitácora!$AN$5:$AN$1036129,BS589,Bitácora!$E$5:$E$1036129,BI589,Bitácora!$AM$5:$AM$1036129,BX620)=0," ",SUMIFS(Bitácora!$AA$5:$AA$1036129,Bitácora!$D$5:$D$1036129,BC589,Bitácora!$AN$5:$AN$1036129,BS589,Bitácora!$E$5:$E$1036129,BI589,Bitácora!$AM$5:$AM$1036129,BX620))</f>
        <v xml:space="preserve"> </v>
      </c>
      <c r="CL620" s="615"/>
      <c r="CM620" s="615"/>
      <c r="CN620" s="615"/>
      <c r="CO620" s="606" t="str">
        <f>IF(SUMIFS(Bitácora!$AE$5:$AE$1036129,Bitácora!$D$5:$D$1036129,BC589,Bitácora!$AN$5:$AN$1036129,BS589,Bitácora!$E$5:$E$1036129,BI589,Bitácora!$AM$5:$AM$1036129,BX620)=0," ",SUMIFS(Bitácora!$AC$5:$AC$1036129,Bitácora!$D$5:$D$1036129,BC589,Bitácora!$AN$5:$AN$1036129,BS589,Bitácora!$E$5:$E$1036129,BI589,Bitácora!$AM$5:$AM$1036129,BX620))</f>
        <v xml:space="preserve"> </v>
      </c>
      <c r="CP620" s="606"/>
      <c r="CQ620" s="606"/>
      <c r="CR620" s="606" t="str">
        <f>IF(SUMIFS(Bitácora!$AF$5:$AF$1036129,Bitácora!$D$5:$D$1036129,BC589,Bitácora!$AN$5:$AN$1036129,BS589,Bitácora!$E$5:$E$1036129,BI589,Bitácora!$AM$5:$AM$1036129,BX620)=0," ",SUMIFS(Bitácora!$AF$5:$AF$1036129,Bitácora!$D$5:$D$1036129,BC589,Bitácora!$AN$5:$AN$1036129,BS589,Bitácora!$E$5:$E$1036129,BI589,Bitácora!$AM$5:$AM$1036129,BX620))</f>
        <v xml:space="preserve"> </v>
      </c>
      <c r="CS620" s="617"/>
      <c r="CT620" s="617"/>
      <c r="CU620" s="632"/>
      <c r="CV620" s="276"/>
      <c r="CW620" s="244"/>
      <c r="CX620" s="630"/>
      <c r="CY620" s="1181"/>
      <c r="CZ620" s="1181"/>
      <c r="DA620" s="1181"/>
      <c r="DB620" s="1181"/>
      <c r="DC620" s="1181"/>
      <c r="DD620" s="1181"/>
      <c r="DE620" s="1181"/>
      <c r="DF620" s="1181"/>
      <c r="DG620" s="1181"/>
      <c r="DH620" s="1181"/>
      <c r="DI620" s="1181"/>
      <c r="DJ620" s="1181"/>
      <c r="DK620" s="1182"/>
      <c r="DL620" s="642"/>
      <c r="DM620" s="613"/>
      <c r="DN620" s="613"/>
      <c r="DO620" s="613"/>
      <c r="DP620" s="643"/>
      <c r="DQ620" s="1134"/>
      <c r="DR620" s="1135"/>
      <c r="DS620" s="1135"/>
      <c r="DT620" s="1135"/>
      <c r="DU620" s="1135"/>
      <c r="DV620" s="15"/>
      <c r="DW620" s="613" t="str">
        <f>IF(Portada!$A$1="www.fly-logics.com","OCT",0)</f>
        <v>OCT</v>
      </c>
      <c r="DX620" s="614"/>
      <c r="DY620" s="614"/>
      <c r="DZ620" s="614"/>
      <c r="EA620" s="614"/>
      <c r="EB620" s="605" t="str">
        <f>IF(SUMIFS(Bitácora!$Y$5:$Y$1036129,Bitácora!$D$5:$D$1036129,DB589,Bitácora!$AN$5:$AN$1036129,DR589,Bitácora!$E$5:$E$1036129,DH589,Bitácora!$AM$5:$AM$1036129,DW620)=0," ",SUMIFS(Bitácora!$Y$5:$Y$1036129,Bitácora!$D$5:$D$1036129,DB589,Bitácora!$AN$5:$AN$1036129,DR589,Bitácora!$E$5:$E$1036129,DH589,Bitácora!$AM$5:$AM$1036129,DW620))</f>
        <v xml:space="preserve"> </v>
      </c>
      <c r="EC620" s="615"/>
      <c r="ED620" s="615"/>
      <c r="EE620" s="615"/>
      <c r="EF620" s="605" t="str">
        <f>IF(SUMIFS(Bitácora!$Z$5:$Z$1036129,Bitácora!$D$5:$D$1036129,DB589,Bitácora!$AN$5:$AN$1036129,DR589,Bitácora!$E$5:$E$1036129,DH589,Bitácora!$AM$5:$AM$1036129,DW620)=0," ",SUMIFS(Bitácora!$Z$5:$Z$1036129,Bitácora!$D$5:$D$1036129,DB589,Bitácora!$AN$5:$AN$1036129,DR589,Bitácora!$E$5:$E$1036129,DH589,Bitácora!$AM$5:$AM$1036129,DW620))</f>
        <v xml:space="preserve"> </v>
      </c>
      <c r="EG620" s="615"/>
      <c r="EH620" s="615"/>
      <c r="EI620" s="615"/>
      <c r="EJ620" s="605" t="str">
        <f>IF(SUMIFS(Bitácora!$AA$5:$AA$1036129,Bitácora!$D$5:$D$1036129,DB589,Bitácora!$AN$5:$AN$1036129,DR589,Bitácora!$E$5:$E$1036129,DH589,Bitácora!$AM$5:$AM$1036129,DW620)=0," ",SUMIFS(Bitácora!$AA$5:$AA$1036129,Bitácora!$D$5:$D$1036129,DB589,Bitácora!$AN$5:$AN$1036129,DR589,Bitácora!$E$5:$E$1036129,DH589,Bitácora!$AM$5:$AM$1036129,DW620))</f>
        <v xml:space="preserve"> </v>
      </c>
      <c r="EK620" s="615"/>
      <c r="EL620" s="615"/>
      <c r="EM620" s="615"/>
      <c r="EN620" s="606" t="str">
        <f>IF(SUMIFS(Bitácora!$AE$5:$AE$1036129,Bitácora!$D$5:$D$1036129,DB589,Bitácora!$AN$5:$AN$1036129,DR589,Bitácora!$E$5:$E$1036129,DH589,Bitácora!$AM$5:$AM$1036129,DW620)=0," ",SUMIFS(Bitácora!$AC$5:$AC$1036129,Bitácora!$D$5:$D$1036129,DB589,Bitácora!$AN$5:$AN$1036129,DR589,Bitácora!$E$5:$E$1036129,DH589,Bitácora!$AM$5:$AM$1036129,DW620))</f>
        <v xml:space="preserve"> </v>
      </c>
      <c r="EO620" s="606"/>
      <c r="EP620" s="606"/>
      <c r="EQ620" s="606" t="str">
        <f>IF(SUMIFS(Bitácora!$AF$5:$AF$1036129,Bitácora!$D$5:$D$1036129,DB589,Bitácora!$AN$5:$AN$1036129,DR589,Bitácora!$E$5:$E$1036129,DH589,Bitácora!$AM$5:$AM$1036129,DW620)=0," ",SUMIFS(Bitácora!$AF$5:$AF$1036129,Bitácora!$D$5:$D$1036129,DB589,Bitácora!$AN$5:$AN$1036129,DR589,Bitácora!$E$5:$E$1036129,DH589,Bitácora!$AM$5:$AM$1036129,DW620))</f>
        <v xml:space="preserve"> </v>
      </c>
      <c r="ER620" s="617"/>
      <c r="ES620" s="617"/>
      <c r="ET620" s="632"/>
      <c r="EU620" s="630"/>
      <c r="EV620" s="1181"/>
      <c r="EW620" s="1181"/>
      <c r="EX620" s="1181"/>
      <c r="EY620" s="1181"/>
      <c r="EZ620" s="1181"/>
      <c r="FA620" s="1181"/>
      <c r="FB620" s="1181"/>
      <c r="FC620" s="1181"/>
      <c r="FD620" s="1181"/>
      <c r="FE620" s="1181"/>
      <c r="FF620" s="1181"/>
      <c r="FG620" s="1181"/>
      <c r="FH620" s="1182"/>
      <c r="FI620" s="642"/>
      <c r="FJ620" s="613"/>
      <c r="FK620" s="613"/>
      <c r="FL620" s="613"/>
      <c r="FM620" s="643"/>
      <c r="FN620" s="1134"/>
      <c r="FO620" s="1135"/>
      <c r="FP620" s="1135"/>
      <c r="FQ620" s="1135"/>
      <c r="FR620" s="1135"/>
      <c r="FS620" s="15"/>
      <c r="FT620" s="613" t="str">
        <f>IF(Portada!$A$1="www.fly-logics.com","OCT",0)</f>
        <v>OCT</v>
      </c>
      <c r="FU620" s="614"/>
      <c r="FV620" s="614"/>
      <c r="FW620" s="614"/>
      <c r="FX620" s="614"/>
      <c r="FY620" s="605" t="str">
        <f>IF(SUMIFS(Bitácora!$Y$5:$Y$1036129,Bitácora!$D$5:$D$1036129,EY589,Bitácora!$AN$5:$AN$1036129,FO589,Bitácora!$E$5:$E$1036129,FE589,Bitácora!$AM$5:$AM$1036129,FT620)=0," ",SUMIFS(Bitácora!$Y$5:$Y$1036129,Bitácora!$D$5:$D$1036129,EY589,Bitácora!$AN$5:$AN$1036129,FO589,Bitácora!$E$5:$E$1036129,FE589,Bitácora!$AM$5:$AM$1036129,FT620))</f>
        <v xml:space="preserve"> </v>
      </c>
      <c r="FZ620" s="615"/>
      <c r="GA620" s="615"/>
      <c r="GB620" s="615"/>
      <c r="GC620" s="605" t="str">
        <f>IF(SUMIFS(Bitácora!$Z$5:$Z$1036129,Bitácora!$D$5:$D$1036129,EY589,Bitácora!$AN$5:$AN$1036129,FO589,Bitácora!$E$5:$E$1036129,FE589,Bitácora!$AM$5:$AM$1036129,FT620)=0," ",SUMIFS(Bitácora!$Z$5:$Z$1036129,Bitácora!$D$5:$D$1036129,EY589,Bitácora!$AN$5:$AN$1036129,FO589,Bitácora!$E$5:$E$1036129,FE589,Bitácora!$AM$5:$AM$1036129,FT620))</f>
        <v xml:space="preserve"> </v>
      </c>
      <c r="GD620" s="615"/>
      <c r="GE620" s="615"/>
      <c r="GF620" s="615"/>
      <c r="GG620" s="605" t="str">
        <f>IF(SUMIFS(Bitácora!$AA$5:$AA$1036129,Bitácora!$D$5:$D$1036129,EY589,Bitácora!$AN$5:$AN$1036129,FO589,Bitácora!$E$5:$E$1036129,FE589,Bitácora!$AM$5:$AM$1036129,FT620)=0," ",SUMIFS(Bitácora!$AA$5:$AA$1036129,Bitácora!$D$5:$D$1036129,EY589,Bitácora!$AN$5:$AN$1036129,FO589,Bitácora!$E$5:$E$1036129,FE589,Bitácora!$AM$5:$AM$1036129,FT620))</f>
        <v xml:space="preserve"> </v>
      </c>
      <c r="GH620" s="615"/>
      <c r="GI620" s="615"/>
      <c r="GJ620" s="615"/>
      <c r="GK620" s="606" t="str">
        <f>IF(SUMIFS(Bitácora!$AE$5:$AE$1036129,Bitácora!$D$5:$D$1036129,EY589,Bitácora!$AN$5:$AN$1036129,FO589,Bitácora!$E$5:$E$1036129,FE589,Bitácora!$AM$5:$AM$1036129,FT620)=0," ",SUMIFS(Bitácora!$AC$5:$AC$1036129,Bitácora!$D$5:$D$1036129,EY589,Bitácora!$AN$5:$AN$1036129,FO589,Bitácora!$E$5:$E$1036129,FE589,Bitácora!$AM$5:$AM$1036129,FT620))</f>
        <v xml:space="preserve"> </v>
      </c>
      <c r="GL620" s="606"/>
      <c r="GM620" s="606"/>
      <c r="GN620" s="606" t="str">
        <f>IF(SUMIFS(Bitácora!$AF$5:$AF$1036129,Bitácora!$D$5:$D$1036129,EY589,Bitácora!$AN$5:$AN$1036129,FO589,Bitácora!$E$5:$E$1036129,FE589,Bitácora!$AM$5:$AM$1036129,FT620)=0," ",SUMIFS(Bitácora!$AF$5:$AF$1036129,Bitácora!$D$5:$D$1036129,EY589,Bitácora!$AN$5:$AN$1036129,FO589,Bitácora!$E$5:$E$1036129,FE589,Bitácora!$AM$5:$AM$1036129,FT620))</f>
        <v xml:space="preserve"> </v>
      </c>
      <c r="GO620" s="617"/>
      <c r="GP620" s="617"/>
      <c r="GQ620" s="632"/>
      <c r="GR620" s="6"/>
    </row>
    <row r="621" spans="1:200" ht="4.5" customHeight="1" x14ac:dyDescent="0.25">
      <c r="A621" s="244"/>
      <c r="B621" s="630"/>
      <c r="C621" s="625"/>
      <c r="D621" s="625"/>
      <c r="E621" s="625"/>
      <c r="F621" s="625"/>
      <c r="G621" s="625"/>
      <c r="H621" s="625"/>
      <c r="I621" s="625"/>
      <c r="J621" s="625"/>
      <c r="K621" s="625"/>
      <c r="L621" s="625"/>
      <c r="M621" s="625"/>
      <c r="N621" s="625"/>
      <c r="O621" s="625"/>
      <c r="P621" s="625"/>
      <c r="Q621" s="625"/>
      <c r="R621" s="625"/>
      <c r="S621" s="625"/>
      <c r="T621" s="625"/>
      <c r="U621" s="625"/>
      <c r="V621" s="625"/>
      <c r="W621" s="625"/>
      <c r="X621" s="625"/>
      <c r="Y621" s="625"/>
      <c r="Z621" s="15"/>
      <c r="AA621" s="614"/>
      <c r="AB621" s="614"/>
      <c r="AC621" s="614"/>
      <c r="AD621" s="614"/>
      <c r="AE621" s="614"/>
      <c r="AF621" s="615"/>
      <c r="AG621" s="616"/>
      <c r="AH621" s="616"/>
      <c r="AI621" s="615"/>
      <c r="AJ621" s="615"/>
      <c r="AK621" s="616"/>
      <c r="AL621" s="616"/>
      <c r="AM621" s="615"/>
      <c r="AN621" s="615"/>
      <c r="AO621" s="616"/>
      <c r="AP621" s="616"/>
      <c r="AQ621" s="615"/>
      <c r="AR621" s="606"/>
      <c r="AS621" s="606"/>
      <c r="AT621" s="606"/>
      <c r="AU621" s="617"/>
      <c r="AV621" s="618"/>
      <c r="AW621" s="617"/>
      <c r="AX621" s="632"/>
      <c r="AY621" s="630"/>
      <c r="AZ621" s="625"/>
      <c r="BA621" s="625"/>
      <c r="BB621" s="625"/>
      <c r="BC621" s="625"/>
      <c r="BD621" s="625"/>
      <c r="BE621" s="625"/>
      <c r="BF621" s="625"/>
      <c r="BG621" s="625"/>
      <c r="BH621" s="625"/>
      <c r="BI621" s="625"/>
      <c r="BJ621" s="625"/>
      <c r="BK621" s="625"/>
      <c r="BL621" s="625"/>
      <c r="BM621" s="625"/>
      <c r="BN621" s="625"/>
      <c r="BO621" s="625"/>
      <c r="BP621" s="625"/>
      <c r="BQ621" s="625"/>
      <c r="BR621" s="625"/>
      <c r="BS621" s="625"/>
      <c r="BT621" s="625"/>
      <c r="BU621" s="625"/>
      <c r="BV621" s="625"/>
      <c r="BW621" s="15"/>
      <c r="BX621" s="614"/>
      <c r="BY621" s="614"/>
      <c r="BZ621" s="614"/>
      <c r="CA621" s="614"/>
      <c r="CB621" s="614"/>
      <c r="CC621" s="615"/>
      <c r="CD621" s="616"/>
      <c r="CE621" s="616"/>
      <c r="CF621" s="615"/>
      <c r="CG621" s="615"/>
      <c r="CH621" s="616"/>
      <c r="CI621" s="616"/>
      <c r="CJ621" s="615"/>
      <c r="CK621" s="615"/>
      <c r="CL621" s="616"/>
      <c r="CM621" s="616"/>
      <c r="CN621" s="615"/>
      <c r="CO621" s="606"/>
      <c r="CP621" s="606"/>
      <c r="CQ621" s="606"/>
      <c r="CR621" s="617"/>
      <c r="CS621" s="618"/>
      <c r="CT621" s="617"/>
      <c r="CU621" s="632"/>
      <c r="CV621" s="276"/>
      <c r="CW621" s="244"/>
      <c r="CX621" s="630"/>
      <c r="CY621" s="625"/>
      <c r="CZ621" s="625"/>
      <c r="DA621" s="625"/>
      <c r="DB621" s="625"/>
      <c r="DC621" s="625"/>
      <c r="DD621" s="625"/>
      <c r="DE621" s="625"/>
      <c r="DF621" s="625"/>
      <c r="DG621" s="625"/>
      <c r="DH621" s="625"/>
      <c r="DI621" s="625"/>
      <c r="DJ621" s="625"/>
      <c r="DK621" s="625"/>
      <c r="DL621" s="625"/>
      <c r="DM621" s="625"/>
      <c r="DN621" s="625"/>
      <c r="DO621" s="625"/>
      <c r="DP621" s="625"/>
      <c r="DQ621" s="625"/>
      <c r="DR621" s="625"/>
      <c r="DS621" s="625"/>
      <c r="DT621" s="625"/>
      <c r="DU621" s="625"/>
      <c r="DV621" s="15"/>
      <c r="DW621" s="614"/>
      <c r="DX621" s="614"/>
      <c r="DY621" s="614"/>
      <c r="DZ621" s="614"/>
      <c r="EA621" s="614"/>
      <c r="EB621" s="615"/>
      <c r="EC621" s="616"/>
      <c r="ED621" s="616"/>
      <c r="EE621" s="615"/>
      <c r="EF621" s="615"/>
      <c r="EG621" s="616"/>
      <c r="EH621" s="616"/>
      <c r="EI621" s="615"/>
      <c r="EJ621" s="615"/>
      <c r="EK621" s="616"/>
      <c r="EL621" s="616"/>
      <c r="EM621" s="615"/>
      <c r="EN621" s="606"/>
      <c r="EO621" s="606"/>
      <c r="EP621" s="606"/>
      <c r="EQ621" s="617"/>
      <c r="ER621" s="618"/>
      <c r="ES621" s="617"/>
      <c r="ET621" s="632"/>
      <c r="EU621" s="630"/>
      <c r="EV621" s="625"/>
      <c r="EW621" s="625"/>
      <c r="EX621" s="625"/>
      <c r="EY621" s="625"/>
      <c r="EZ621" s="625"/>
      <c r="FA621" s="625"/>
      <c r="FB621" s="625"/>
      <c r="FC621" s="625"/>
      <c r="FD621" s="625"/>
      <c r="FE621" s="625"/>
      <c r="FF621" s="625"/>
      <c r="FG621" s="625"/>
      <c r="FH621" s="625"/>
      <c r="FI621" s="625"/>
      <c r="FJ621" s="625"/>
      <c r="FK621" s="625"/>
      <c r="FL621" s="625"/>
      <c r="FM621" s="625"/>
      <c r="FN621" s="625"/>
      <c r="FO621" s="625"/>
      <c r="FP621" s="625"/>
      <c r="FQ621" s="625"/>
      <c r="FR621" s="625"/>
      <c r="FS621" s="15"/>
      <c r="FT621" s="614"/>
      <c r="FU621" s="614"/>
      <c r="FV621" s="614"/>
      <c r="FW621" s="614"/>
      <c r="FX621" s="614"/>
      <c r="FY621" s="615"/>
      <c r="FZ621" s="616"/>
      <c r="GA621" s="616"/>
      <c r="GB621" s="615"/>
      <c r="GC621" s="615"/>
      <c r="GD621" s="616"/>
      <c r="GE621" s="616"/>
      <c r="GF621" s="615"/>
      <c r="GG621" s="615"/>
      <c r="GH621" s="616"/>
      <c r="GI621" s="616"/>
      <c r="GJ621" s="615"/>
      <c r="GK621" s="606"/>
      <c r="GL621" s="606"/>
      <c r="GM621" s="606"/>
      <c r="GN621" s="617"/>
      <c r="GO621" s="618"/>
      <c r="GP621" s="617"/>
      <c r="GQ621" s="632"/>
      <c r="GR621" s="6"/>
    </row>
    <row r="622" spans="1:200" ht="13.5" customHeight="1" x14ac:dyDescent="0.25">
      <c r="A622" s="244"/>
      <c r="B622" s="599"/>
      <c r="C622" s="1159" t="str">
        <f>IF(Portada!$A$1="www.fly-logics.com","ILS",0)</f>
        <v>ILS</v>
      </c>
      <c r="D622" s="1159"/>
      <c r="E622" s="1159"/>
      <c r="F622" s="1159"/>
      <c r="G622" s="1159"/>
      <c r="H622" s="625"/>
      <c r="I622" s="622" t="str">
        <f>IF(Portada!$A$1="www.fly-logics.com","VFR",0)</f>
        <v>VFR</v>
      </c>
      <c r="J622" s="622"/>
      <c r="K622" s="622"/>
      <c r="L622" s="622"/>
      <c r="M622" s="622"/>
      <c r="N622" s="625"/>
      <c r="O622" s="631" t="str">
        <f>IF(Portada!$A$1="www.fly-logics.com","ADF",0)</f>
        <v>ADF</v>
      </c>
      <c r="P622" s="631"/>
      <c r="Q622" s="631"/>
      <c r="R622" s="631"/>
      <c r="S622" s="631"/>
      <c r="T622" s="625"/>
      <c r="U622" s="622" t="str">
        <f>IF(Portada!$A$1="www.fly-logics.com","VOR",0)</f>
        <v>VOR</v>
      </c>
      <c r="V622" s="622"/>
      <c r="W622" s="622"/>
      <c r="X622" s="622"/>
      <c r="Y622" s="622"/>
      <c r="Z622" s="15"/>
      <c r="AA622" s="614"/>
      <c r="AB622" s="614"/>
      <c r="AC622" s="614"/>
      <c r="AD622" s="614"/>
      <c r="AE622" s="614"/>
      <c r="AF622" s="615"/>
      <c r="AG622" s="615"/>
      <c r="AH622" s="615"/>
      <c r="AI622" s="615"/>
      <c r="AJ622" s="615"/>
      <c r="AK622" s="615"/>
      <c r="AL622" s="615"/>
      <c r="AM622" s="615"/>
      <c r="AN622" s="615"/>
      <c r="AO622" s="615"/>
      <c r="AP622" s="615"/>
      <c r="AQ622" s="615"/>
      <c r="AR622" s="606"/>
      <c r="AS622" s="606"/>
      <c r="AT622" s="606"/>
      <c r="AU622" s="617"/>
      <c r="AV622" s="617"/>
      <c r="AW622" s="617"/>
      <c r="AX622" s="632"/>
      <c r="AY622" s="599"/>
      <c r="AZ622" s="1159" t="str">
        <f>IF(Portada!$A$1="www.fly-logics.com","ILS",0)</f>
        <v>ILS</v>
      </c>
      <c r="BA622" s="1159"/>
      <c r="BB622" s="1159"/>
      <c r="BC622" s="1159"/>
      <c r="BD622" s="1159"/>
      <c r="BE622" s="625"/>
      <c r="BF622" s="622" t="str">
        <f>IF(Portada!$A$1="www.fly-logics.com","VFR",0)</f>
        <v>VFR</v>
      </c>
      <c r="BG622" s="622"/>
      <c r="BH622" s="622"/>
      <c r="BI622" s="622"/>
      <c r="BJ622" s="622"/>
      <c r="BK622" s="625"/>
      <c r="BL622" s="631" t="str">
        <f>IF(Portada!$A$1="www.fly-logics.com","ADF",0)</f>
        <v>ADF</v>
      </c>
      <c r="BM622" s="631"/>
      <c r="BN622" s="631"/>
      <c r="BO622" s="631"/>
      <c r="BP622" s="631"/>
      <c r="BQ622" s="625"/>
      <c r="BR622" s="622" t="str">
        <f>IF(Portada!$A$1="www.fly-logics.com","VOR",0)</f>
        <v>VOR</v>
      </c>
      <c r="BS622" s="622"/>
      <c r="BT622" s="622"/>
      <c r="BU622" s="622"/>
      <c r="BV622" s="622"/>
      <c r="BW622" s="15"/>
      <c r="BX622" s="614"/>
      <c r="BY622" s="614"/>
      <c r="BZ622" s="614"/>
      <c r="CA622" s="614"/>
      <c r="CB622" s="614"/>
      <c r="CC622" s="615"/>
      <c r="CD622" s="615"/>
      <c r="CE622" s="615"/>
      <c r="CF622" s="615"/>
      <c r="CG622" s="615"/>
      <c r="CH622" s="615"/>
      <c r="CI622" s="615"/>
      <c r="CJ622" s="615"/>
      <c r="CK622" s="615"/>
      <c r="CL622" s="615"/>
      <c r="CM622" s="615"/>
      <c r="CN622" s="615"/>
      <c r="CO622" s="606"/>
      <c r="CP622" s="606"/>
      <c r="CQ622" s="606"/>
      <c r="CR622" s="617"/>
      <c r="CS622" s="617"/>
      <c r="CT622" s="617"/>
      <c r="CU622" s="632"/>
      <c r="CV622" s="276"/>
      <c r="CW622" s="244"/>
      <c r="CX622" s="599"/>
      <c r="CY622" s="1159" t="str">
        <f>IF(Portada!$A$1="www.fly-logics.com","ILS",0)</f>
        <v>ILS</v>
      </c>
      <c r="CZ622" s="1159"/>
      <c r="DA622" s="1159"/>
      <c r="DB622" s="1159"/>
      <c r="DC622" s="1159"/>
      <c r="DD622" s="625"/>
      <c r="DE622" s="622" t="str">
        <f>IF(Portada!$A$1="www.fly-logics.com","VFR",0)</f>
        <v>VFR</v>
      </c>
      <c r="DF622" s="622"/>
      <c r="DG622" s="622"/>
      <c r="DH622" s="622"/>
      <c r="DI622" s="622"/>
      <c r="DJ622" s="625"/>
      <c r="DK622" s="631" t="str">
        <f>IF(Portada!$A$1="www.fly-logics.com","ADF",0)</f>
        <v>ADF</v>
      </c>
      <c r="DL622" s="631"/>
      <c r="DM622" s="631"/>
      <c r="DN622" s="631"/>
      <c r="DO622" s="631"/>
      <c r="DP622" s="625"/>
      <c r="DQ622" s="622" t="str">
        <f>IF(Portada!$A$1="www.fly-logics.com","VOR",0)</f>
        <v>VOR</v>
      </c>
      <c r="DR622" s="622"/>
      <c r="DS622" s="622"/>
      <c r="DT622" s="622"/>
      <c r="DU622" s="622"/>
      <c r="DV622" s="15"/>
      <c r="DW622" s="614"/>
      <c r="DX622" s="614"/>
      <c r="DY622" s="614"/>
      <c r="DZ622" s="614"/>
      <c r="EA622" s="614"/>
      <c r="EB622" s="615"/>
      <c r="EC622" s="615"/>
      <c r="ED622" s="615"/>
      <c r="EE622" s="615"/>
      <c r="EF622" s="615"/>
      <c r="EG622" s="615"/>
      <c r="EH622" s="615"/>
      <c r="EI622" s="615"/>
      <c r="EJ622" s="615"/>
      <c r="EK622" s="615"/>
      <c r="EL622" s="615"/>
      <c r="EM622" s="615"/>
      <c r="EN622" s="606"/>
      <c r="EO622" s="606"/>
      <c r="EP622" s="606"/>
      <c r="EQ622" s="617"/>
      <c r="ER622" s="617"/>
      <c r="ES622" s="617"/>
      <c r="ET622" s="632"/>
      <c r="EU622" s="599"/>
      <c r="EV622" s="1159" t="str">
        <f>IF(Portada!$A$1="www.fly-logics.com","ILS",0)</f>
        <v>ILS</v>
      </c>
      <c r="EW622" s="1159"/>
      <c r="EX622" s="1159"/>
      <c r="EY622" s="1159"/>
      <c r="EZ622" s="1159"/>
      <c r="FA622" s="625"/>
      <c r="FB622" s="622" t="str">
        <f>IF(Portada!$A$1="www.fly-logics.com","VFR",0)</f>
        <v>VFR</v>
      </c>
      <c r="FC622" s="622"/>
      <c r="FD622" s="622"/>
      <c r="FE622" s="622"/>
      <c r="FF622" s="622"/>
      <c r="FG622" s="625"/>
      <c r="FH622" s="631" t="str">
        <f>IF(Portada!$A$1="www.fly-logics.com","ADF",0)</f>
        <v>ADF</v>
      </c>
      <c r="FI622" s="631"/>
      <c r="FJ622" s="631"/>
      <c r="FK622" s="631"/>
      <c r="FL622" s="631"/>
      <c r="FM622" s="625"/>
      <c r="FN622" s="622" t="str">
        <f>IF(Portada!$A$1="www.fly-logics.com","VOR",0)</f>
        <v>VOR</v>
      </c>
      <c r="FO622" s="622"/>
      <c r="FP622" s="622"/>
      <c r="FQ622" s="622"/>
      <c r="FR622" s="622"/>
      <c r="FS622" s="15"/>
      <c r="FT622" s="614"/>
      <c r="FU622" s="614"/>
      <c r="FV622" s="614"/>
      <c r="FW622" s="614"/>
      <c r="FX622" s="614"/>
      <c r="FY622" s="615"/>
      <c r="FZ622" s="615"/>
      <c r="GA622" s="615"/>
      <c r="GB622" s="615"/>
      <c r="GC622" s="615"/>
      <c r="GD622" s="615"/>
      <c r="GE622" s="615"/>
      <c r="GF622" s="615"/>
      <c r="GG622" s="615"/>
      <c r="GH622" s="615"/>
      <c r="GI622" s="615"/>
      <c r="GJ622" s="615"/>
      <c r="GK622" s="606"/>
      <c r="GL622" s="606"/>
      <c r="GM622" s="606"/>
      <c r="GN622" s="617"/>
      <c r="GO622" s="617"/>
      <c r="GP622" s="617"/>
      <c r="GQ622" s="632"/>
      <c r="GR622" s="6"/>
    </row>
    <row r="623" spans="1:200" ht="8.85" customHeight="1" x14ac:dyDescent="0.25">
      <c r="A623" s="244"/>
      <c r="B623" s="599"/>
      <c r="C623" s="1160" t="str">
        <f>IFERROR(SUM(IF(SUMIFS(Bitácora!$AG$5:$AG$1036129,Bitácora!$D$5:$D$1036129,F589,Bitácora!$AN$5:$AN$1036129,V589,Bitácora!$AH$5:$AH$1036129,C622,Bitácora!$E$5:$E$1036129,L589)=0," ",SUMIFS(Bitácora!$AG$5:$AG$1036129,Bitácora!$D$5:$D$1036129,F589,Bitácora!$AN$5:$AN$1036129,V589,Bitácora!$AH$5:$AH$1036129,C622,Bitácora!$E$5:$E$1036129,L589)),F627,N627,V627)," ")</f>
        <v xml:space="preserve"> </v>
      </c>
      <c r="D623" s="1160"/>
      <c r="E623" s="1160"/>
      <c r="F623" s="1160"/>
      <c r="G623" s="1160"/>
      <c r="H623" s="625"/>
      <c r="I623" s="1160" t="str">
        <f>IF(SUMIFS(Bitácora!$AG$5:$AG$1036129,Bitácora!$D$5:$D$1036129,F589,Bitácora!$AN$5:$AN$1036129,V589,Bitácora!$AH$5:$AH$1036129,I622,Bitácora!$E$5:$E$1036129,L589)=0," ",SUMIFS(Bitácora!$AG$5:$AG$1036129,Bitácora!$D$5:$D$1036129,F589,Bitácora!$AN$5:$AN$1036129,V589,Bitácora!$AH$5:$AH$1036129,I622,Bitácora!$E$5:$E$1036129,L589))</f>
        <v xml:space="preserve"> </v>
      </c>
      <c r="J623" s="1160"/>
      <c r="K623" s="1160"/>
      <c r="L623" s="1160"/>
      <c r="M623" s="1160"/>
      <c r="N623" s="625"/>
      <c r="O623" s="1160" t="str">
        <f>IF(SUMIFS(Bitácora!$AG$5:$AG$1036129,Bitácora!$D$5:$D$1036129,F589,Bitácora!$AN$5:$AN$1036129,V589,Bitácora!$AH$5:$AH$1036129,O622,Bitácora!$E$5:$E$1036129,L589)=0," ",SUMIFS(Bitácora!$AG$5:$AG$1036129,Bitácora!$D$5:$D$1036129,F589,Bitácora!$AN$5:$AN$1036129,V589,Bitácora!$AH$5:$AH$1036129,O622,Bitácora!$E$5:$E$1036129,L589))</f>
        <v xml:space="preserve"> </v>
      </c>
      <c r="P623" s="1160"/>
      <c r="Q623" s="1160"/>
      <c r="R623" s="1160"/>
      <c r="S623" s="1160"/>
      <c r="T623" s="625"/>
      <c r="U623" s="1160" t="str">
        <f>IF(SUMIFS(Bitácora!$AG$5:$AG$1036129,Bitácora!$D$5:$D$1036129,F589,Bitácora!$AN$5:$AN$1036129,V589,Bitácora!$AH$5:$AH$1036129,U622,Bitácora!$E$5:$E$1036129,L589)=0," ",SUMIFS(Bitácora!$AG$5:$AG$1036129,Bitácora!$D$5:$D$1036129,F589,Bitácora!$AN$5:$AN$1036129,V589,Bitácora!$AH$5:$AH$1036129,U622,Bitácora!$E$5:$E$1036129,L589))</f>
        <v xml:space="preserve"> </v>
      </c>
      <c r="V623" s="1160"/>
      <c r="W623" s="1160"/>
      <c r="X623" s="1160"/>
      <c r="Y623" s="1160"/>
      <c r="Z623" s="15"/>
      <c r="AA623" s="613" t="str">
        <f>IF(Portada!$A$1="www.fly-logics.com","NOV",0)</f>
        <v>NOV</v>
      </c>
      <c r="AB623" s="613"/>
      <c r="AC623" s="613"/>
      <c r="AD623" s="613"/>
      <c r="AE623" s="613"/>
      <c r="AF623" s="605" t="str">
        <f>IF(SUMIFS(Bitácora!$Y$5:$Y$1036129,Bitácora!$D$5:$D$1036129,F589,Bitácora!$AN$5:$AN$1036129,V589,Bitácora!$E$5:$E$1036129,L589,Bitácora!$AM$5:$AM$1036129,AA623)=0," ",SUMIFS(Bitácora!$Y$5:$Y$1036129,Bitácora!$D$5:$D$1036129,F589,Bitácora!$AN$5:$AN$1036129,V589,Bitácora!$E$5:$E$1036129,L589,Bitácora!$AM$5:$AM$1036129,AA623))</f>
        <v xml:space="preserve"> </v>
      </c>
      <c r="AG623" s="605"/>
      <c r="AH623" s="605"/>
      <c r="AI623" s="605"/>
      <c r="AJ623" s="605" t="str">
        <f>IF(SUMIFS(Bitácora!$Z$5:$Z$1036129,Bitácora!$D$5:$D$1036129,F589,Bitácora!$AN$5:$AN$1036129,V589,Bitácora!$E$5:$E$1036129,L589,Bitácora!$AM$5:$AM$1036129,AA623)=0," ",SUMIFS(Bitácora!$Z$5:$Z$1036129,Bitácora!$D$5:$D$1036129,F589,Bitácora!$AN$5:$AN$1036129,V589,Bitácora!$E$5:$E$1036129,L589,Bitácora!$AM$5:$AM$1036129,AA623))</f>
        <v xml:space="preserve"> </v>
      </c>
      <c r="AK623" s="605"/>
      <c r="AL623" s="605"/>
      <c r="AM623" s="605"/>
      <c r="AN623" s="605" t="str">
        <f>IF(SUMIFS(Bitácora!$AA$5:$AA$1036129,Bitácora!$D$5:$D$1036129,F589,Bitácora!$AN$5:$AN$1036129,V589,Bitácora!$E$5:$E$1036129,L589,Bitácora!$AM$5:$AM$1036129,AA623)=0," ",SUMIFS(Bitácora!$AA$5:$AA$1036129,Bitácora!$D$5:$D$1036129,F589,Bitácora!$AN$5:$AN$1036129,V589,Bitácora!$E$5:$E$1036129,L589,Bitácora!$AM$5:$AM$1036129,AA623))</f>
        <v xml:space="preserve"> </v>
      </c>
      <c r="AO623" s="605"/>
      <c r="AP623" s="605"/>
      <c r="AQ623" s="605"/>
      <c r="AR623" s="606" t="str">
        <f>IF(SUMIFS(Bitácora!$AE$5:$AE$1036129,Bitácora!$D$5:$D$1036129,F589,Bitácora!$AN$5:$AN$1036129,V589,Bitácora!$E$5:$E$1036129,L589,Bitácora!$AM$5:$AM$1036129,AA623)=0," ",SUMIFS(Bitácora!$AC$5:$AC$1036129,Bitácora!$D$5:$D$1036129,F589,Bitácora!$AN$5:$AN$1036129,V589,Bitácora!$E$5:$E$1036129,L589,Bitácora!$AM$5:$AM$1036129,AA623))</f>
        <v xml:space="preserve"> </v>
      </c>
      <c r="AS623" s="606"/>
      <c r="AT623" s="606"/>
      <c r="AU623" s="606" t="str">
        <f>IF(SUMIFS(Bitácora!$AF$5:$AF$1036129,Bitácora!$D$5:$D$1036129,F589,Bitácora!$AN$5:$AN$1036129,V589,Bitácora!$E$5:$E$1036129,L589,Bitácora!$AM$5:$AM$1036129,AA623)=0," ",SUMIFS(Bitácora!$AF$5:$AF$1036129,Bitácora!$D$5:$D$1036129,F589,Bitácora!$AN$5:$AN$1036129,V589,Bitácora!$E$5:$E$1036129,L589,Bitácora!$AM$5:$AM$1036129,AA623))</f>
        <v xml:space="preserve"> </v>
      </c>
      <c r="AV623" s="606"/>
      <c r="AW623" s="606"/>
      <c r="AX623" s="632"/>
      <c r="AY623" s="599"/>
      <c r="AZ623" s="1160" t="str">
        <f>IFERROR(SUM(IF(SUMIFS(Bitácora!$AG$5:$AG$1036129,Bitácora!$D$5:$D$1036129,BC589,Bitácora!$AN$5:$AN$1036129,BS589,Bitácora!$AH$5:$AH$1036129,AZ622,Bitácora!$E$5:$E$1036129,BI589)=0," ",SUMIFS(Bitácora!$AG$5:$AG$1036129,Bitácora!$D$5:$D$1036129,BC589,Bitácora!$AN$5:$AN$1036129,BS589,Bitácora!$AH$5:$AH$1036129,AZ622,Bitácora!$E$5:$E$1036129,BI589)),BC627,BK627,BS627)," ")</f>
        <v xml:space="preserve"> </v>
      </c>
      <c r="BA623" s="1160"/>
      <c r="BB623" s="1160"/>
      <c r="BC623" s="1160"/>
      <c r="BD623" s="1160"/>
      <c r="BE623" s="625"/>
      <c r="BF623" s="1160" t="str">
        <f>IF(SUMIFS(Bitácora!$AG$5:$AG$1036129,Bitácora!$D$5:$D$1036129,BC589,Bitácora!$AN$5:$AN$1036129,BS589,Bitácora!$AH$5:$AH$1036129,BF622,Bitácora!$E$5:$E$1036129,BI589)=0," ",SUMIFS(Bitácora!$AG$5:$AG$1036129,Bitácora!$D$5:$D$1036129,BC589,Bitácora!$AN$5:$AN$1036129,BS589,Bitácora!$AH$5:$AH$1036129,BF622,Bitácora!$E$5:$E$1036129,BI589))</f>
        <v xml:space="preserve"> </v>
      </c>
      <c r="BG623" s="1160"/>
      <c r="BH623" s="1160"/>
      <c r="BI623" s="1160"/>
      <c r="BJ623" s="1160"/>
      <c r="BK623" s="625"/>
      <c r="BL623" s="1160" t="str">
        <f>IF(SUMIFS(Bitácora!$AG$5:$AG$1036129,Bitácora!$D$5:$D$1036129,BC589,Bitácora!$AN$5:$AN$1036129,BS589,Bitácora!$AH$5:$AH$1036129,BL622,Bitácora!$E$5:$E$1036129,BI589)=0," ",SUMIFS(Bitácora!$AG$5:$AG$1036129,Bitácora!$D$5:$D$1036129,BC589,Bitácora!$AN$5:$AN$1036129,BS589,Bitácora!$AH$5:$AH$1036129,BL622,Bitácora!$E$5:$E$1036129,BI589))</f>
        <v xml:space="preserve"> </v>
      </c>
      <c r="BM623" s="1160"/>
      <c r="BN623" s="1160"/>
      <c r="BO623" s="1160"/>
      <c r="BP623" s="1160"/>
      <c r="BQ623" s="625"/>
      <c r="BR623" s="1160" t="str">
        <f>IF(SUMIFS(Bitácora!$AG$5:$AG$1036129,Bitácora!$D$5:$D$1036129,BC589,Bitácora!$AN$5:$AN$1036129,BS589,Bitácora!$AH$5:$AH$1036129,BR622,Bitácora!$E$5:$E$1036129,BI589)=0," ",SUMIFS(Bitácora!$AG$5:$AG$1036129,Bitácora!$D$5:$D$1036129,BC589,Bitácora!$AN$5:$AN$1036129,BS589,Bitácora!$AH$5:$AH$1036129,BR622,Bitácora!$E$5:$E$1036129,BI589))</f>
        <v xml:space="preserve"> </v>
      </c>
      <c r="BS623" s="1160"/>
      <c r="BT623" s="1160"/>
      <c r="BU623" s="1160"/>
      <c r="BV623" s="1160"/>
      <c r="BW623" s="15"/>
      <c r="BX623" s="613" t="str">
        <f>IF(Portada!$A$1="www.fly-logics.com","NOV",0)</f>
        <v>NOV</v>
      </c>
      <c r="BY623" s="613"/>
      <c r="BZ623" s="613"/>
      <c r="CA623" s="613"/>
      <c r="CB623" s="613"/>
      <c r="CC623" s="605" t="str">
        <f>IF(SUMIFS(Bitácora!$Y$5:$Y$1036129,Bitácora!$D$5:$D$1036129,BC589,Bitácora!$AN$5:$AN$1036129,BS589,Bitácora!$E$5:$E$1036129,BI589,Bitácora!$AM$5:$AM$1036129,BX623)=0," ",SUMIFS(Bitácora!$Y$5:$Y$1036129,Bitácora!$D$5:$D$1036129,BC589,Bitácora!$AN$5:$AN$1036129,BS589,Bitácora!$E$5:$E$1036129,BI589,Bitácora!$AM$5:$AM$1036129,BX623))</f>
        <v xml:space="preserve"> </v>
      </c>
      <c r="CD623" s="605"/>
      <c r="CE623" s="605"/>
      <c r="CF623" s="605"/>
      <c r="CG623" s="605" t="str">
        <f>IF(SUMIFS(Bitácora!$Z$5:$Z$1036129,Bitácora!$D$5:$D$1036129,BC589,Bitácora!$AN$5:$AN$1036129,BS589,Bitácora!$E$5:$E$1036129,BI589,Bitácora!$AM$5:$AM$1036129,BX623)=0," ",SUMIFS(Bitácora!$Z$5:$Z$1036129,Bitácora!$D$5:$D$1036129,BC589,Bitácora!$AN$5:$AN$1036129,BS589,Bitácora!$E$5:$E$1036129,BI589,Bitácora!$AM$5:$AM$1036129,BX623))</f>
        <v xml:space="preserve"> </v>
      </c>
      <c r="CH623" s="605"/>
      <c r="CI623" s="605"/>
      <c r="CJ623" s="605"/>
      <c r="CK623" s="605" t="str">
        <f>IF(SUMIFS(Bitácora!$AA$5:$AA$1036129,Bitácora!$D$5:$D$1036129,BC589,Bitácora!$AN$5:$AN$1036129,BS589,Bitácora!$E$5:$E$1036129,BI589,Bitácora!$AM$5:$AM$1036129,BX623)=0," ",SUMIFS(Bitácora!$AA$5:$AA$1036129,Bitácora!$D$5:$D$1036129,BC589,Bitácora!$AN$5:$AN$1036129,BS589,Bitácora!$E$5:$E$1036129,BI589,Bitácora!$AM$5:$AM$1036129,BX623))</f>
        <v xml:space="preserve"> </v>
      </c>
      <c r="CL623" s="605"/>
      <c r="CM623" s="605"/>
      <c r="CN623" s="605"/>
      <c r="CO623" s="606" t="str">
        <f>IF(SUMIFS(Bitácora!$AE$5:$AE$1036129,Bitácora!$D$5:$D$1036129,BC589,Bitácora!$AN$5:$AN$1036129,BS589,Bitácora!$E$5:$E$1036129,BI589,Bitácora!$AM$5:$AM$1036129,BX623)=0," ",SUMIFS(Bitácora!$AC$5:$AC$1036129,Bitácora!$D$5:$D$1036129,BC589,Bitácora!$AN$5:$AN$1036129,BS589,Bitácora!$E$5:$E$1036129,BI589,Bitácora!$AM$5:$AM$1036129,BX623))</f>
        <v xml:space="preserve"> </v>
      </c>
      <c r="CP623" s="606"/>
      <c r="CQ623" s="606"/>
      <c r="CR623" s="606" t="str">
        <f>IF(SUMIFS(Bitácora!$AF$5:$AF$1036129,Bitácora!$D$5:$D$1036129,BC589,Bitácora!$AN$5:$AN$1036129,BS589,Bitácora!$E$5:$E$1036129,BI589,Bitácora!$AM$5:$AM$1036129,BX623)=0," ",SUMIFS(Bitácora!$AF$5:$AF$1036129,Bitácora!$D$5:$D$1036129,BC589,Bitácora!$AN$5:$AN$1036129,BS589,Bitácora!$E$5:$E$1036129,BI589,Bitácora!$AM$5:$AM$1036129,BX623))</f>
        <v xml:space="preserve"> </v>
      </c>
      <c r="CS623" s="606"/>
      <c r="CT623" s="606"/>
      <c r="CU623" s="632"/>
      <c r="CV623" s="278"/>
      <c r="CW623" s="244"/>
      <c r="CX623" s="599"/>
      <c r="CY623" s="1160" t="str">
        <f>IFERROR(SUM(IF(SUMIFS(Bitácora!$AG$5:$AG$1036129,Bitácora!$D$5:$D$1036129,DB589,Bitácora!$AN$5:$AN$1036129,DR589,Bitácora!$AH$5:$AH$1036129,CY622,Bitácora!$E$5:$E$1036129,DH589)=0," ",SUMIFS(Bitácora!$AG$5:$AG$1036129,Bitácora!$D$5:$D$1036129,DB589,Bitácora!$AN$5:$AN$1036129,DR589,Bitácora!$AH$5:$AH$1036129,CY622,Bitácora!$E$5:$E$1036129,DH589)),DB627,DJ627,DR627)," ")</f>
        <v xml:space="preserve"> </v>
      </c>
      <c r="CZ623" s="1160"/>
      <c r="DA623" s="1160"/>
      <c r="DB623" s="1160"/>
      <c r="DC623" s="1160"/>
      <c r="DD623" s="625"/>
      <c r="DE623" s="1160" t="str">
        <f>IF(SUMIFS(Bitácora!$AG$5:$AG$1036129,Bitácora!$D$5:$D$1036129,DB589,Bitácora!$AN$5:$AN$1036129,DR589,Bitácora!$AH$5:$AH$1036129,DE622,Bitácora!$E$5:$E$1036129,DH589)=0," ",SUMIFS(Bitácora!$AG$5:$AG$1036129,Bitácora!$D$5:$D$1036129,DB589,Bitácora!$AN$5:$AN$1036129,DR589,Bitácora!$AH$5:$AH$1036129,DE622,Bitácora!$E$5:$E$1036129,DH589))</f>
        <v xml:space="preserve"> </v>
      </c>
      <c r="DF623" s="1160"/>
      <c r="DG623" s="1160"/>
      <c r="DH623" s="1160"/>
      <c r="DI623" s="1160"/>
      <c r="DJ623" s="625"/>
      <c r="DK623" s="1160" t="str">
        <f>IF(SUMIFS(Bitácora!$AG$5:$AG$1036129,Bitácora!$D$5:$D$1036129,DB589,Bitácora!$AN$5:$AN$1036129,DR589,Bitácora!$AH$5:$AH$1036129,DK622,Bitácora!$E$5:$E$1036129,DH589)=0," ",SUMIFS(Bitácora!$AG$5:$AG$1036129,Bitácora!$D$5:$D$1036129,DB589,Bitácora!$AN$5:$AN$1036129,DR589,Bitácora!$AH$5:$AH$1036129,DK622,Bitácora!$E$5:$E$1036129,DH589))</f>
        <v xml:space="preserve"> </v>
      </c>
      <c r="DL623" s="1160"/>
      <c r="DM623" s="1160"/>
      <c r="DN623" s="1160"/>
      <c r="DO623" s="1160"/>
      <c r="DP623" s="625"/>
      <c r="DQ623" s="1160" t="str">
        <f>IF(SUMIFS(Bitácora!$AG$5:$AG$1036129,Bitácora!$D$5:$D$1036129,DB589,Bitácora!$AN$5:$AN$1036129,DR589,Bitácora!$AH$5:$AH$1036129,DQ622,Bitácora!$E$5:$E$1036129,DH589)=0," ",SUMIFS(Bitácora!$AG$5:$AG$1036129,Bitácora!$D$5:$D$1036129,DB589,Bitácora!$AN$5:$AN$1036129,DR589,Bitácora!$AH$5:$AH$1036129,DQ622,Bitácora!$E$5:$E$1036129,DH589))</f>
        <v xml:space="preserve"> </v>
      </c>
      <c r="DR623" s="1160"/>
      <c r="DS623" s="1160"/>
      <c r="DT623" s="1160"/>
      <c r="DU623" s="1160"/>
      <c r="DV623" s="15"/>
      <c r="DW623" s="613" t="str">
        <f>IF(Portada!$A$1="www.fly-logics.com","NOV",0)</f>
        <v>NOV</v>
      </c>
      <c r="DX623" s="613"/>
      <c r="DY623" s="613"/>
      <c r="DZ623" s="613"/>
      <c r="EA623" s="613"/>
      <c r="EB623" s="605" t="str">
        <f>IF(SUMIFS(Bitácora!$Y$5:$Y$1036129,Bitácora!$D$5:$D$1036129,DB589,Bitácora!$AN$5:$AN$1036129,DR589,Bitácora!$E$5:$E$1036129,DH589,Bitácora!$AM$5:$AM$1036129,DW623)=0," ",SUMIFS(Bitácora!$Y$5:$Y$1036129,Bitácora!$D$5:$D$1036129,DB589,Bitácora!$AN$5:$AN$1036129,DR589,Bitácora!$E$5:$E$1036129,DH589,Bitácora!$AM$5:$AM$1036129,DW623))</f>
        <v xml:space="preserve"> </v>
      </c>
      <c r="EC623" s="605"/>
      <c r="ED623" s="605"/>
      <c r="EE623" s="605"/>
      <c r="EF623" s="605" t="str">
        <f>IF(SUMIFS(Bitácora!$Z$5:$Z$1036129,Bitácora!$D$5:$D$1036129,DB589,Bitácora!$AN$5:$AN$1036129,DR589,Bitácora!$E$5:$E$1036129,DH589,Bitácora!$AM$5:$AM$1036129,DW623)=0," ",SUMIFS(Bitácora!$Z$5:$Z$1036129,Bitácora!$D$5:$D$1036129,DB589,Bitácora!$AN$5:$AN$1036129,DR589,Bitácora!$E$5:$E$1036129,DH589,Bitácora!$AM$5:$AM$1036129,DW623))</f>
        <v xml:space="preserve"> </v>
      </c>
      <c r="EG623" s="605"/>
      <c r="EH623" s="605"/>
      <c r="EI623" s="605"/>
      <c r="EJ623" s="605" t="str">
        <f>IF(SUMIFS(Bitácora!$AA$5:$AA$1036129,Bitácora!$D$5:$D$1036129,DB589,Bitácora!$AN$5:$AN$1036129,DR589,Bitácora!$E$5:$E$1036129,DH589,Bitácora!$AM$5:$AM$1036129,DW623)=0," ",SUMIFS(Bitácora!$AA$5:$AA$1036129,Bitácora!$D$5:$D$1036129,DB589,Bitácora!$AN$5:$AN$1036129,DR589,Bitácora!$E$5:$E$1036129,DH589,Bitácora!$AM$5:$AM$1036129,DW623))</f>
        <v xml:space="preserve"> </v>
      </c>
      <c r="EK623" s="605"/>
      <c r="EL623" s="605"/>
      <c r="EM623" s="605"/>
      <c r="EN623" s="606" t="str">
        <f>IF(SUMIFS(Bitácora!$AE$5:$AE$1036129,Bitácora!$D$5:$D$1036129,DB589,Bitácora!$AN$5:$AN$1036129,DR589,Bitácora!$E$5:$E$1036129,DH589,Bitácora!$AM$5:$AM$1036129,DW623)=0," ",SUMIFS(Bitácora!$AC$5:$AC$1036129,Bitácora!$D$5:$D$1036129,DB589,Bitácora!$AN$5:$AN$1036129,DR589,Bitácora!$E$5:$E$1036129,DH589,Bitácora!$AM$5:$AM$1036129,DW623))</f>
        <v xml:space="preserve"> </v>
      </c>
      <c r="EO623" s="606"/>
      <c r="EP623" s="606"/>
      <c r="EQ623" s="606" t="str">
        <f>IF(SUMIFS(Bitácora!$AF$5:$AF$1036129,Bitácora!$D$5:$D$1036129,DB589,Bitácora!$AN$5:$AN$1036129,DR589,Bitácora!$E$5:$E$1036129,DH589,Bitácora!$AM$5:$AM$1036129,DW623)=0," ",SUMIFS(Bitácora!$AF$5:$AF$1036129,Bitácora!$D$5:$D$1036129,DB589,Bitácora!$AN$5:$AN$1036129,DR589,Bitácora!$E$5:$E$1036129,DH589,Bitácora!$AM$5:$AM$1036129,DW623))</f>
        <v xml:space="preserve"> </v>
      </c>
      <c r="ER623" s="606"/>
      <c r="ES623" s="606"/>
      <c r="ET623" s="632"/>
      <c r="EU623" s="599"/>
      <c r="EV623" s="1160" t="str">
        <f>IFERROR(SUM(IF(SUMIFS(Bitácora!$AG$5:$AG$1036129,Bitácora!$D$5:$D$1036129,EY589,Bitácora!$AN$5:$AN$1036129,FO589,Bitácora!$AH$5:$AH$1036129,EV622,Bitácora!$E$5:$E$1036129,FE589)=0," ",SUMIFS(Bitácora!$AG$5:$AG$1036129,Bitácora!$D$5:$D$1036129,EY589,Bitácora!$AN$5:$AN$1036129,FO589,Bitácora!$AH$5:$AH$1036129,EV622,Bitácora!$E$5:$E$1036129,FE589)),EY627,FG627,FO627)," ")</f>
        <v xml:space="preserve"> </v>
      </c>
      <c r="EW623" s="1160"/>
      <c r="EX623" s="1160"/>
      <c r="EY623" s="1160"/>
      <c r="EZ623" s="1160"/>
      <c r="FA623" s="625"/>
      <c r="FB623" s="1160" t="str">
        <f>IF(SUMIFS(Bitácora!$AG$5:$AG$1036129,Bitácora!$D$5:$D$1036129,EY589,Bitácora!$AN$5:$AN$1036129,FO589,Bitácora!$AH$5:$AH$1036129,FB622,Bitácora!$E$5:$E$1036129,FE589)=0," ",SUMIFS(Bitácora!$AG$5:$AG$1036129,Bitácora!$D$5:$D$1036129,EY589,Bitácora!$AN$5:$AN$1036129,FO589,Bitácora!$AH$5:$AH$1036129,FB622,Bitácora!$E$5:$E$1036129,FE589))</f>
        <v xml:space="preserve"> </v>
      </c>
      <c r="FC623" s="1160"/>
      <c r="FD623" s="1160"/>
      <c r="FE623" s="1160"/>
      <c r="FF623" s="1160"/>
      <c r="FG623" s="625"/>
      <c r="FH623" s="1160" t="str">
        <f>IF(SUMIFS(Bitácora!$AG$5:$AG$1036129,Bitácora!$D$5:$D$1036129,EY589,Bitácora!$AN$5:$AN$1036129,FO589,Bitácora!$AH$5:$AH$1036129,FH622,Bitácora!$E$5:$E$1036129,FE589)=0," ",SUMIFS(Bitácora!$AG$5:$AG$1036129,Bitácora!$D$5:$D$1036129,EY589,Bitácora!$AN$5:$AN$1036129,FO589,Bitácora!$AH$5:$AH$1036129,FH622,Bitácora!$E$5:$E$1036129,FE589))</f>
        <v xml:space="preserve"> </v>
      </c>
      <c r="FI623" s="1160"/>
      <c r="FJ623" s="1160"/>
      <c r="FK623" s="1160"/>
      <c r="FL623" s="1160"/>
      <c r="FM623" s="625"/>
      <c r="FN623" s="1160" t="str">
        <f>IF(SUMIFS(Bitácora!$AG$5:$AG$1036129,Bitácora!$D$5:$D$1036129,EY589,Bitácora!$AN$5:$AN$1036129,FO589,Bitácora!$AH$5:$AH$1036129,FN622,Bitácora!$E$5:$E$1036129,FE589)=0," ",SUMIFS(Bitácora!$AG$5:$AG$1036129,Bitácora!$D$5:$D$1036129,EY589,Bitácora!$AN$5:$AN$1036129,FO589,Bitácora!$AH$5:$AH$1036129,FN622,Bitácora!$E$5:$E$1036129,FE589))</f>
        <v xml:space="preserve"> </v>
      </c>
      <c r="FO623" s="1160"/>
      <c r="FP623" s="1160"/>
      <c r="FQ623" s="1160"/>
      <c r="FR623" s="1160"/>
      <c r="FS623" s="15"/>
      <c r="FT623" s="613" t="str">
        <f>IF(Portada!$A$1="www.fly-logics.com","NOV",0)</f>
        <v>NOV</v>
      </c>
      <c r="FU623" s="613"/>
      <c r="FV623" s="613"/>
      <c r="FW623" s="613"/>
      <c r="FX623" s="613"/>
      <c r="FY623" s="605" t="str">
        <f>IF(SUMIFS(Bitácora!$Y$5:$Y$1036129,Bitácora!$D$5:$D$1036129,EY589,Bitácora!$AN$5:$AN$1036129,FO589,Bitácora!$E$5:$E$1036129,FE589,Bitácora!$AM$5:$AM$1036129,FT623)=0," ",SUMIFS(Bitácora!$Y$5:$Y$1036129,Bitácora!$D$5:$D$1036129,EY589,Bitácora!$AN$5:$AN$1036129,FO589,Bitácora!$E$5:$E$1036129,FE589,Bitácora!$AM$5:$AM$1036129,FT623))</f>
        <v xml:space="preserve"> </v>
      </c>
      <c r="FZ623" s="605"/>
      <c r="GA623" s="605"/>
      <c r="GB623" s="605"/>
      <c r="GC623" s="605" t="str">
        <f>IF(SUMIFS(Bitácora!$Z$5:$Z$1036129,Bitácora!$D$5:$D$1036129,EY589,Bitácora!$AN$5:$AN$1036129,FO589,Bitácora!$E$5:$E$1036129,FE589,Bitácora!$AM$5:$AM$1036129,FT623)=0," ",SUMIFS(Bitácora!$Z$5:$Z$1036129,Bitácora!$D$5:$D$1036129,EY589,Bitácora!$AN$5:$AN$1036129,FO589,Bitácora!$E$5:$E$1036129,FE589,Bitácora!$AM$5:$AM$1036129,FT623))</f>
        <v xml:space="preserve"> </v>
      </c>
      <c r="GD623" s="605"/>
      <c r="GE623" s="605"/>
      <c r="GF623" s="605"/>
      <c r="GG623" s="605" t="str">
        <f>IF(SUMIFS(Bitácora!$AA$5:$AA$1036129,Bitácora!$D$5:$D$1036129,EY589,Bitácora!$AN$5:$AN$1036129,FO589,Bitácora!$E$5:$E$1036129,FE589,Bitácora!$AM$5:$AM$1036129,FT623)=0," ",SUMIFS(Bitácora!$AA$5:$AA$1036129,Bitácora!$D$5:$D$1036129,EY589,Bitácora!$AN$5:$AN$1036129,FO589,Bitácora!$E$5:$E$1036129,FE589,Bitácora!$AM$5:$AM$1036129,FT623))</f>
        <v xml:space="preserve"> </v>
      </c>
      <c r="GH623" s="605"/>
      <c r="GI623" s="605"/>
      <c r="GJ623" s="605"/>
      <c r="GK623" s="606" t="str">
        <f>IF(SUMIFS(Bitácora!$AE$5:$AE$1036129,Bitácora!$D$5:$D$1036129,EY589,Bitácora!$AN$5:$AN$1036129,FO589,Bitácora!$E$5:$E$1036129,FE589,Bitácora!$AM$5:$AM$1036129,FT623)=0," ",SUMIFS(Bitácora!$AC$5:$AC$1036129,Bitácora!$D$5:$D$1036129,EY589,Bitácora!$AN$5:$AN$1036129,FO589,Bitácora!$E$5:$E$1036129,FE589,Bitácora!$AM$5:$AM$1036129,FT623))</f>
        <v xml:space="preserve"> </v>
      </c>
      <c r="GL623" s="606"/>
      <c r="GM623" s="606"/>
      <c r="GN623" s="606" t="str">
        <f>IF(SUMIFS(Bitácora!$AF$5:$AF$1036129,Bitácora!$D$5:$D$1036129,EY589,Bitácora!$AN$5:$AN$1036129,FO589,Bitácora!$E$5:$E$1036129,FE589,Bitácora!$AM$5:$AM$1036129,FT623)=0," ",SUMIFS(Bitácora!$AF$5:$AF$1036129,Bitácora!$D$5:$D$1036129,EY589,Bitácora!$AN$5:$AN$1036129,FO589,Bitácora!$E$5:$E$1036129,FE589,Bitácora!$AM$5:$AM$1036129,FT623))</f>
        <v xml:space="preserve"> </v>
      </c>
      <c r="GO623" s="606"/>
      <c r="GP623" s="606"/>
      <c r="GQ623" s="632"/>
      <c r="GR623" s="6"/>
    </row>
    <row r="624" spans="1:200" ht="6.75" customHeight="1" x14ac:dyDescent="0.25">
      <c r="A624" s="244"/>
      <c r="B624" s="599"/>
      <c r="C624" s="1161"/>
      <c r="D624" s="1161"/>
      <c r="E624" s="1161"/>
      <c r="F624" s="1161"/>
      <c r="G624" s="1161"/>
      <c r="H624" s="625"/>
      <c r="I624" s="1161"/>
      <c r="J624" s="1161"/>
      <c r="K624" s="1161"/>
      <c r="L624" s="1161"/>
      <c r="M624" s="1161"/>
      <c r="N624" s="625"/>
      <c r="O624" s="1161"/>
      <c r="P624" s="1161"/>
      <c r="Q624" s="1161"/>
      <c r="R624" s="1161"/>
      <c r="S624" s="1161"/>
      <c r="T624" s="625"/>
      <c r="U624" s="1161"/>
      <c r="V624" s="1161"/>
      <c r="W624" s="1161"/>
      <c r="X624" s="1161"/>
      <c r="Y624" s="1161"/>
      <c r="Z624" s="15"/>
      <c r="AA624" s="613"/>
      <c r="AB624" s="613"/>
      <c r="AC624" s="613"/>
      <c r="AD624" s="613"/>
      <c r="AE624" s="613"/>
      <c r="AF624" s="605"/>
      <c r="AG624" s="605"/>
      <c r="AH624" s="605"/>
      <c r="AI624" s="605"/>
      <c r="AJ624" s="605"/>
      <c r="AK624" s="605"/>
      <c r="AL624" s="605"/>
      <c r="AM624" s="605"/>
      <c r="AN624" s="605"/>
      <c r="AO624" s="605"/>
      <c r="AP624" s="605"/>
      <c r="AQ624" s="605"/>
      <c r="AR624" s="606"/>
      <c r="AS624" s="606"/>
      <c r="AT624" s="606"/>
      <c r="AU624" s="606"/>
      <c r="AV624" s="606"/>
      <c r="AW624" s="606"/>
      <c r="AX624" s="632"/>
      <c r="AY624" s="599"/>
      <c r="AZ624" s="1161"/>
      <c r="BA624" s="1161"/>
      <c r="BB624" s="1161"/>
      <c r="BC624" s="1161"/>
      <c r="BD624" s="1161"/>
      <c r="BE624" s="625"/>
      <c r="BF624" s="1161"/>
      <c r="BG624" s="1161"/>
      <c r="BH624" s="1161"/>
      <c r="BI624" s="1161"/>
      <c r="BJ624" s="1161"/>
      <c r="BK624" s="625"/>
      <c r="BL624" s="1161"/>
      <c r="BM624" s="1161"/>
      <c r="BN624" s="1161"/>
      <c r="BO624" s="1161"/>
      <c r="BP624" s="1161"/>
      <c r="BQ624" s="625"/>
      <c r="BR624" s="1161"/>
      <c r="BS624" s="1161"/>
      <c r="BT624" s="1161"/>
      <c r="BU624" s="1161"/>
      <c r="BV624" s="1161"/>
      <c r="BW624" s="15"/>
      <c r="BX624" s="613"/>
      <c r="BY624" s="613"/>
      <c r="BZ624" s="613"/>
      <c r="CA624" s="613"/>
      <c r="CB624" s="613"/>
      <c r="CC624" s="605"/>
      <c r="CD624" s="605"/>
      <c r="CE624" s="605"/>
      <c r="CF624" s="605"/>
      <c r="CG624" s="605"/>
      <c r="CH624" s="605"/>
      <c r="CI624" s="605"/>
      <c r="CJ624" s="605"/>
      <c r="CK624" s="605"/>
      <c r="CL624" s="605"/>
      <c r="CM624" s="605"/>
      <c r="CN624" s="605"/>
      <c r="CO624" s="606"/>
      <c r="CP624" s="606"/>
      <c r="CQ624" s="606"/>
      <c r="CR624" s="606"/>
      <c r="CS624" s="606"/>
      <c r="CT624" s="606"/>
      <c r="CU624" s="632"/>
      <c r="CV624" s="278"/>
      <c r="CW624" s="244"/>
      <c r="CX624" s="599"/>
      <c r="CY624" s="1161"/>
      <c r="CZ624" s="1161"/>
      <c r="DA624" s="1161"/>
      <c r="DB624" s="1161"/>
      <c r="DC624" s="1161"/>
      <c r="DD624" s="625"/>
      <c r="DE624" s="1161"/>
      <c r="DF624" s="1161"/>
      <c r="DG624" s="1161"/>
      <c r="DH624" s="1161"/>
      <c r="DI624" s="1161"/>
      <c r="DJ624" s="625"/>
      <c r="DK624" s="1161"/>
      <c r="DL624" s="1161"/>
      <c r="DM624" s="1161"/>
      <c r="DN624" s="1161"/>
      <c r="DO624" s="1161"/>
      <c r="DP624" s="625"/>
      <c r="DQ624" s="1161"/>
      <c r="DR624" s="1161"/>
      <c r="DS624" s="1161"/>
      <c r="DT624" s="1161"/>
      <c r="DU624" s="1161"/>
      <c r="DV624" s="15"/>
      <c r="DW624" s="613"/>
      <c r="DX624" s="613"/>
      <c r="DY624" s="613"/>
      <c r="DZ624" s="613"/>
      <c r="EA624" s="613"/>
      <c r="EB624" s="605"/>
      <c r="EC624" s="605"/>
      <c r="ED624" s="605"/>
      <c r="EE624" s="605"/>
      <c r="EF624" s="605"/>
      <c r="EG624" s="605"/>
      <c r="EH624" s="605"/>
      <c r="EI624" s="605"/>
      <c r="EJ624" s="605"/>
      <c r="EK624" s="605"/>
      <c r="EL624" s="605"/>
      <c r="EM624" s="605"/>
      <c r="EN624" s="606"/>
      <c r="EO624" s="606"/>
      <c r="EP624" s="606"/>
      <c r="EQ624" s="606"/>
      <c r="ER624" s="606"/>
      <c r="ES624" s="606"/>
      <c r="ET624" s="632"/>
      <c r="EU624" s="599"/>
      <c r="EV624" s="1161"/>
      <c r="EW624" s="1161"/>
      <c r="EX624" s="1161"/>
      <c r="EY624" s="1161"/>
      <c r="EZ624" s="1161"/>
      <c r="FA624" s="625"/>
      <c r="FB624" s="1161"/>
      <c r="FC624" s="1161"/>
      <c r="FD624" s="1161"/>
      <c r="FE624" s="1161"/>
      <c r="FF624" s="1161"/>
      <c r="FG624" s="625"/>
      <c r="FH624" s="1161"/>
      <c r="FI624" s="1161"/>
      <c r="FJ624" s="1161"/>
      <c r="FK624" s="1161"/>
      <c r="FL624" s="1161"/>
      <c r="FM624" s="625"/>
      <c r="FN624" s="1161"/>
      <c r="FO624" s="1161"/>
      <c r="FP624" s="1161"/>
      <c r="FQ624" s="1161"/>
      <c r="FR624" s="1161"/>
      <c r="FS624" s="15"/>
      <c r="FT624" s="613"/>
      <c r="FU624" s="613"/>
      <c r="FV624" s="613"/>
      <c r="FW624" s="613"/>
      <c r="FX624" s="613"/>
      <c r="FY624" s="605"/>
      <c r="FZ624" s="605"/>
      <c r="GA624" s="605"/>
      <c r="GB624" s="605"/>
      <c r="GC624" s="605"/>
      <c r="GD624" s="605"/>
      <c r="GE624" s="605"/>
      <c r="GF624" s="605"/>
      <c r="GG624" s="605"/>
      <c r="GH624" s="605"/>
      <c r="GI624" s="605"/>
      <c r="GJ624" s="605"/>
      <c r="GK624" s="606"/>
      <c r="GL624" s="606"/>
      <c r="GM624" s="606"/>
      <c r="GN624" s="606"/>
      <c r="GO624" s="606"/>
      <c r="GP624" s="606"/>
      <c r="GQ624" s="632"/>
      <c r="GR624" s="6"/>
    </row>
    <row r="625" spans="1:200" ht="3" customHeight="1" x14ac:dyDescent="0.25">
      <c r="A625" s="244"/>
      <c r="B625" s="599"/>
      <c r="C625" s="1161"/>
      <c r="D625" s="1161"/>
      <c r="E625" s="1161"/>
      <c r="F625" s="1161"/>
      <c r="G625" s="1161"/>
      <c r="H625" s="625"/>
      <c r="I625" s="1161"/>
      <c r="J625" s="1161"/>
      <c r="K625" s="1161"/>
      <c r="L625" s="1161"/>
      <c r="M625" s="1161"/>
      <c r="N625" s="625"/>
      <c r="O625" s="1161"/>
      <c r="P625" s="1161"/>
      <c r="Q625" s="1161"/>
      <c r="R625" s="1161"/>
      <c r="S625" s="1161"/>
      <c r="T625" s="625"/>
      <c r="U625" s="1161"/>
      <c r="V625" s="1161"/>
      <c r="W625" s="1161"/>
      <c r="X625" s="1161"/>
      <c r="Y625" s="1161"/>
      <c r="Z625" s="15"/>
      <c r="AA625" s="613"/>
      <c r="AB625" s="613"/>
      <c r="AC625" s="613"/>
      <c r="AD625" s="613"/>
      <c r="AE625" s="613"/>
      <c r="AF625" s="605"/>
      <c r="AG625" s="605"/>
      <c r="AH625" s="605"/>
      <c r="AI625" s="605"/>
      <c r="AJ625" s="605"/>
      <c r="AK625" s="605"/>
      <c r="AL625" s="605"/>
      <c r="AM625" s="605"/>
      <c r="AN625" s="605"/>
      <c r="AO625" s="605"/>
      <c r="AP625" s="605"/>
      <c r="AQ625" s="605"/>
      <c r="AR625" s="606"/>
      <c r="AS625" s="606"/>
      <c r="AT625" s="606"/>
      <c r="AU625" s="606"/>
      <c r="AV625" s="606"/>
      <c r="AW625" s="606"/>
      <c r="AX625" s="632"/>
      <c r="AY625" s="599"/>
      <c r="AZ625" s="1161"/>
      <c r="BA625" s="1161"/>
      <c r="BB625" s="1161"/>
      <c r="BC625" s="1161"/>
      <c r="BD625" s="1161"/>
      <c r="BE625" s="625"/>
      <c r="BF625" s="1161"/>
      <c r="BG625" s="1161"/>
      <c r="BH625" s="1161"/>
      <c r="BI625" s="1161"/>
      <c r="BJ625" s="1161"/>
      <c r="BK625" s="625"/>
      <c r="BL625" s="1161"/>
      <c r="BM625" s="1161"/>
      <c r="BN625" s="1161"/>
      <c r="BO625" s="1161"/>
      <c r="BP625" s="1161"/>
      <c r="BQ625" s="625"/>
      <c r="BR625" s="1161"/>
      <c r="BS625" s="1161"/>
      <c r="BT625" s="1161"/>
      <c r="BU625" s="1161"/>
      <c r="BV625" s="1161"/>
      <c r="BW625" s="15"/>
      <c r="BX625" s="613"/>
      <c r="BY625" s="613"/>
      <c r="BZ625" s="613"/>
      <c r="CA625" s="613"/>
      <c r="CB625" s="613"/>
      <c r="CC625" s="605"/>
      <c r="CD625" s="605"/>
      <c r="CE625" s="605"/>
      <c r="CF625" s="605"/>
      <c r="CG625" s="605"/>
      <c r="CH625" s="605"/>
      <c r="CI625" s="605"/>
      <c r="CJ625" s="605"/>
      <c r="CK625" s="605"/>
      <c r="CL625" s="605"/>
      <c r="CM625" s="605"/>
      <c r="CN625" s="605"/>
      <c r="CO625" s="606"/>
      <c r="CP625" s="606"/>
      <c r="CQ625" s="606"/>
      <c r="CR625" s="606"/>
      <c r="CS625" s="606"/>
      <c r="CT625" s="606"/>
      <c r="CU625" s="632"/>
      <c r="CV625" s="278"/>
      <c r="CW625" s="244"/>
      <c r="CX625" s="599"/>
      <c r="CY625" s="1161"/>
      <c r="CZ625" s="1161"/>
      <c r="DA625" s="1161"/>
      <c r="DB625" s="1161"/>
      <c r="DC625" s="1161"/>
      <c r="DD625" s="625"/>
      <c r="DE625" s="1161"/>
      <c r="DF625" s="1161"/>
      <c r="DG625" s="1161"/>
      <c r="DH625" s="1161"/>
      <c r="DI625" s="1161"/>
      <c r="DJ625" s="625"/>
      <c r="DK625" s="1161"/>
      <c r="DL625" s="1161"/>
      <c r="DM625" s="1161"/>
      <c r="DN625" s="1161"/>
      <c r="DO625" s="1161"/>
      <c r="DP625" s="625"/>
      <c r="DQ625" s="1161"/>
      <c r="DR625" s="1161"/>
      <c r="DS625" s="1161"/>
      <c r="DT625" s="1161"/>
      <c r="DU625" s="1161"/>
      <c r="DV625" s="15"/>
      <c r="DW625" s="613"/>
      <c r="DX625" s="613"/>
      <c r="DY625" s="613"/>
      <c r="DZ625" s="613"/>
      <c r="EA625" s="613"/>
      <c r="EB625" s="605"/>
      <c r="EC625" s="605"/>
      <c r="ED625" s="605"/>
      <c r="EE625" s="605"/>
      <c r="EF625" s="605"/>
      <c r="EG625" s="605"/>
      <c r="EH625" s="605"/>
      <c r="EI625" s="605"/>
      <c r="EJ625" s="605"/>
      <c r="EK625" s="605"/>
      <c r="EL625" s="605"/>
      <c r="EM625" s="605"/>
      <c r="EN625" s="606"/>
      <c r="EO625" s="606"/>
      <c r="EP625" s="606"/>
      <c r="EQ625" s="606"/>
      <c r="ER625" s="606"/>
      <c r="ES625" s="606"/>
      <c r="ET625" s="632"/>
      <c r="EU625" s="599"/>
      <c r="EV625" s="1161"/>
      <c r="EW625" s="1161"/>
      <c r="EX625" s="1161"/>
      <c r="EY625" s="1161"/>
      <c r="EZ625" s="1161"/>
      <c r="FA625" s="625"/>
      <c r="FB625" s="1161"/>
      <c r="FC625" s="1161"/>
      <c r="FD625" s="1161"/>
      <c r="FE625" s="1161"/>
      <c r="FF625" s="1161"/>
      <c r="FG625" s="625"/>
      <c r="FH625" s="1161"/>
      <c r="FI625" s="1161"/>
      <c r="FJ625" s="1161"/>
      <c r="FK625" s="1161"/>
      <c r="FL625" s="1161"/>
      <c r="FM625" s="625"/>
      <c r="FN625" s="1161"/>
      <c r="FO625" s="1161"/>
      <c r="FP625" s="1161"/>
      <c r="FQ625" s="1161"/>
      <c r="FR625" s="1161"/>
      <c r="FS625" s="15"/>
      <c r="FT625" s="613"/>
      <c r="FU625" s="613"/>
      <c r="FV625" s="613"/>
      <c r="FW625" s="613"/>
      <c r="FX625" s="613"/>
      <c r="FY625" s="605"/>
      <c r="FZ625" s="605"/>
      <c r="GA625" s="605"/>
      <c r="GB625" s="605"/>
      <c r="GC625" s="605"/>
      <c r="GD625" s="605"/>
      <c r="GE625" s="605"/>
      <c r="GF625" s="605"/>
      <c r="GG625" s="605"/>
      <c r="GH625" s="605"/>
      <c r="GI625" s="605"/>
      <c r="GJ625" s="605"/>
      <c r="GK625" s="606"/>
      <c r="GL625" s="606"/>
      <c r="GM625" s="606"/>
      <c r="GN625" s="606"/>
      <c r="GO625" s="606"/>
      <c r="GP625" s="606"/>
      <c r="GQ625" s="632"/>
      <c r="GR625" s="6"/>
    </row>
    <row r="626" spans="1:200" ht="6" customHeight="1" x14ac:dyDescent="0.25">
      <c r="A626" s="244"/>
      <c r="B626" s="599"/>
      <c r="C626" s="601"/>
      <c r="D626" s="601"/>
      <c r="E626" s="601"/>
      <c r="F626" s="601"/>
      <c r="G626" s="601"/>
      <c r="H626" s="601"/>
      <c r="I626" s="601"/>
      <c r="J626" s="601"/>
      <c r="K626" s="601"/>
      <c r="L626" s="601"/>
      <c r="M626" s="601"/>
      <c r="N626" s="601"/>
      <c r="O626" s="601"/>
      <c r="P626" s="601"/>
      <c r="Q626" s="601"/>
      <c r="R626" s="601"/>
      <c r="S626" s="601"/>
      <c r="T626" s="601"/>
      <c r="U626" s="601"/>
      <c r="V626" s="601"/>
      <c r="W626" s="601"/>
      <c r="X626" s="601"/>
      <c r="Y626" s="601"/>
      <c r="Z626" s="602"/>
      <c r="AA626" s="613"/>
      <c r="AB626" s="613"/>
      <c r="AC626" s="613"/>
      <c r="AD626" s="613"/>
      <c r="AE626" s="613"/>
      <c r="AF626" s="605"/>
      <c r="AG626" s="605"/>
      <c r="AH626" s="605"/>
      <c r="AI626" s="605"/>
      <c r="AJ626" s="605"/>
      <c r="AK626" s="605"/>
      <c r="AL626" s="605"/>
      <c r="AM626" s="605"/>
      <c r="AN626" s="605"/>
      <c r="AO626" s="605"/>
      <c r="AP626" s="605"/>
      <c r="AQ626" s="605"/>
      <c r="AR626" s="606"/>
      <c r="AS626" s="606"/>
      <c r="AT626" s="606"/>
      <c r="AU626" s="606"/>
      <c r="AV626" s="606"/>
      <c r="AW626" s="606"/>
      <c r="AX626" s="632"/>
      <c r="AY626" s="599"/>
      <c r="AZ626" s="601"/>
      <c r="BA626" s="601"/>
      <c r="BB626" s="601"/>
      <c r="BC626" s="601"/>
      <c r="BD626" s="601"/>
      <c r="BE626" s="601"/>
      <c r="BF626" s="601"/>
      <c r="BG626" s="601"/>
      <c r="BH626" s="601"/>
      <c r="BI626" s="601"/>
      <c r="BJ626" s="601"/>
      <c r="BK626" s="601"/>
      <c r="BL626" s="601"/>
      <c r="BM626" s="601"/>
      <c r="BN626" s="601"/>
      <c r="BO626" s="601"/>
      <c r="BP626" s="601"/>
      <c r="BQ626" s="601"/>
      <c r="BR626" s="601"/>
      <c r="BS626" s="601"/>
      <c r="BT626" s="601"/>
      <c r="BU626" s="601"/>
      <c r="BV626" s="601"/>
      <c r="BW626" s="602"/>
      <c r="BX626" s="613"/>
      <c r="BY626" s="613"/>
      <c r="BZ626" s="613"/>
      <c r="CA626" s="613"/>
      <c r="CB626" s="613"/>
      <c r="CC626" s="605"/>
      <c r="CD626" s="605"/>
      <c r="CE626" s="605"/>
      <c r="CF626" s="605"/>
      <c r="CG626" s="605"/>
      <c r="CH626" s="605"/>
      <c r="CI626" s="605"/>
      <c r="CJ626" s="605"/>
      <c r="CK626" s="605"/>
      <c r="CL626" s="605"/>
      <c r="CM626" s="605"/>
      <c r="CN626" s="605"/>
      <c r="CO626" s="606"/>
      <c r="CP626" s="606"/>
      <c r="CQ626" s="606"/>
      <c r="CR626" s="606"/>
      <c r="CS626" s="606"/>
      <c r="CT626" s="606"/>
      <c r="CU626" s="632"/>
      <c r="CV626" s="278"/>
      <c r="CW626" s="244"/>
      <c r="CX626" s="599"/>
      <c r="CY626" s="601"/>
      <c r="CZ626" s="601"/>
      <c r="DA626" s="601"/>
      <c r="DB626" s="601"/>
      <c r="DC626" s="601"/>
      <c r="DD626" s="601"/>
      <c r="DE626" s="601"/>
      <c r="DF626" s="601"/>
      <c r="DG626" s="601"/>
      <c r="DH626" s="601"/>
      <c r="DI626" s="601"/>
      <c r="DJ626" s="601"/>
      <c r="DK626" s="601"/>
      <c r="DL626" s="601"/>
      <c r="DM626" s="601"/>
      <c r="DN626" s="601"/>
      <c r="DO626" s="601"/>
      <c r="DP626" s="601"/>
      <c r="DQ626" s="601"/>
      <c r="DR626" s="601"/>
      <c r="DS626" s="601"/>
      <c r="DT626" s="601"/>
      <c r="DU626" s="601"/>
      <c r="DV626" s="602"/>
      <c r="DW626" s="613"/>
      <c r="DX626" s="613"/>
      <c r="DY626" s="613"/>
      <c r="DZ626" s="613"/>
      <c r="EA626" s="613"/>
      <c r="EB626" s="605"/>
      <c r="EC626" s="605"/>
      <c r="ED626" s="605"/>
      <c r="EE626" s="605"/>
      <c r="EF626" s="605"/>
      <c r="EG626" s="605"/>
      <c r="EH626" s="605"/>
      <c r="EI626" s="605"/>
      <c r="EJ626" s="605"/>
      <c r="EK626" s="605"/>
      <c r="EL626" s="605"/>
      <c r="EM626" s="605"/>
      <c r="EN626" s="606"/>
      <c r="EO626" s="606"/>
      <c r="EP626" s="606"/>
      <c r="EQ626" s="606"/>
      <c r="ER626" s="606"/>
      <c r="ES626" s="606"/>
      <c r="ET626" s="632"/>
      <c r="EU626" s="599"/>
      <c r="EV626" s="601"/>
      <c r="EW626" s="601"/>
      <c r="EX626" s="601"/>
      <c r="EY626" s="601"/>
      <c r="EZ626" s="601"/>
      <c r="FA626" s="601"/>
      <c r="FB626" s="601"/>
      <c r="FC626" s="601"/>
      <c r="FD626" s="601"/>
      <c r="FE626" s="601"/>
      <c r="FF626" s="601"/>
      <c r="FG626" s="601"/>
      <c r="FH626" s="601"/>
      <c r="FI626" s="601"/>
      <c r="FJ626" s="601"/>
      <c r="FK626" s="601"/>
      <c r="FL626" s="601"/>
      <c r="FM626" s="601"/>
      <c r="FN626" s="601"/>
      <c r="FO626" s="601"/>
      <c r="FP626" s="601"/>
      <c r="FQ626" s="601"/>
      <c r="FR626" s="601"/>
      <c r="FS626" s="602"/>
      <c r="FT626" s="613"/>
      <c r="FU626" s="613"/>
      <c r="FV626" s="613"/>
      <c r="FW626" s="613"/>
      <c r="FX626" s="613"/>
      <c r="FY626" s="605"/>
      <c r="FZ626" s="605"/>
      <c r="GA626" s="605"/>
      <c r="GB626" s="605"/>
      <c r="GC626" s="605"/>
      <c r="GD626" s="605"/>
      <c r="GE626" s="605"/>
      <c r="GF626" s="605"/>
      <c r="GG626" s="605"/>
      <c r="GH626" s="605"/>
      <c r="GI626" s="605"/>
      <c r="GJ626" s="605"/>
      <c r="GK626" s="606"/>
      <c r="GL626" s="606"/>
      <c r="GM626" s="606"/>
      <c r="GN626" s="606"/>
      <c r="GO626" s="606"/>
      <c r="GP626" s="606"/>
      <c r="GQ626" s="632"/>
      <c r="GR626" s="6"/>
    </row>
    <row r="627" spans="1:200" ht="16.5" customHeight="1" x14ac:dyDescent="0.25">
      <c r="A627" s="244"/>
      <c r="B627" s="599"/>
      <c r="C627" s="1162" t="s">
        <v>59</v>
      </c>
      <c r="D627" s="1162"/>
      <c r="E627" s="1163"/>
      <c r="F627" s="1164" t="str">
        <f>IF(SUMIFS(Bitácora!$AG$5:$AG$1036129,Bitácora!$D$5:$D$1036129,F589,Bitácora!$AN$5:$AN$1036129,V589,Bitácora!$AH$5:$AH$1036129,"CAT I",Bitácora!$E$5:$E$1036129,L589)=0," ",SUMIFS(Bitácora!$AG$5:$AG$1036129,Bitácora!$D$5:$D$1036129,F589,Bitácora!$AN$5:$AN$1036129,V589,Bitácora!$AH$5:$AH$1036129,"CAT I",Bitácora!$E$5:$E$1036129,L589))</f>
        <v xml:space="preserve"> </v>
      </c>
      <c r="G627" s="1165"/>
      <c r="H627" s="1165"/>
      <c r="I627" s="1165"/>
      <c r="J627" s="241"/>
      <c r="K627" s="1162" t="s">
        <v>58</v>
      </c>
      <c r="L627" s="1162"/>
      <c r="M627" s="1163"/>
      <c r="N627" s="1166" t="str">
        <f>IF(SUMIFS(Bitácora!$AG$5:$AG$1036129,Bitácora!$D$5:$D$1036129,F589,Bitácora!$AN$5:$AN$1036129,V589,Bitácora!$AH$5:$AH$1036129,"CAT II",Bitácora!$E$5:$E$1036129,L589)=0," ",SUMIFS(Bitácora!$AG$5:$AG$1036129,Bitácora!$D$5:$D$1036129,F589,Bitácora!$AN$5:$AN$1036129,V589,Bitácora!$AH$5:$AH$1036129,"CAT II",Bitácora!$E$5:$E$1036129,L589))</f>
        <v xml:space="preserve"> </v>
      </c>
      <c r="O627" s="1167"/>
      <c r="P627" s="1167"/>
      <c r="Q627" s="1167"/>
      <c r="R627" s="241"/>
      <c r="S627" s="1162" t="s">
        <v>61</v>
      </c>
      <c r="T627" s="1162"/>
      <c r="U627" s="1163"/>
      <c r="V627" s="1166" t="str">
        <f>IF(SUMIFS(Bitácora!$AG$5:$AG$1036129,Bitácora!$D$5:$D$1036129,F589,Bitácora!$AN$5:$AN$1036129,V589,Bitácora!$AH$5:$AH$1036129,"CAT III",Bitácora!$E$5:$E$1036129,L589)=0," ",SUMIFS(Bitácora!$AG$5:$AG$1036129,Bitácora!$D$5:$D$1036129,F589,Bitácora!$AN$5:$AN$1036129,V589,Bitácora!$AH$5:$AH$1036129,"CAT III",Bitácora!$E$5:$E$1036129,L589))</f>
        <v xml:space="preserve"> </v>
      </c>
      <c r="W627" s="1167"/>
      <c r="X627" s="1167"/>
      <c r="Y627" s="1167"/>
      <c r="Z627" s="260"/>
      <c r="AA627" s="613" t="str">
        <f>IF(Portada!$A$1="www.fly-logics.com","DIC",0)</f>
        <v>DIC</v>
      </c>
      <c r="AB627" s="613"/>
      <c r="AC627" s="613"/>
      <c r="AD627" s="613"/>
      <c r="AE627" s="613"/>
      <c r="AF627" s="605" t="str">
        <f>IF(SUMIFS(Bitácora!$Y$5:$Y$1036129,Bitácora!$D$5:$D$1036129,F589,Bitácora!$AN$5:$AN$1036129,V589,Bitácora!$E$5:$E$1036129,L589,Bitácora!$AM$5:$AM$1036129,AA627)=0," ",SUMIFS(Bitácora!$Y$5:$Y$1036129,Bitácora!$D$5:$D$1036129,F589,Bitácora!$AN$5:$AN$1036129,V589,Bitácora!$E$5:$E$1036129,L589,Bitácora!$AM$5:$AM$1036129,AA627))</f>
        <v xml:space="preserve"> </v>
      </c>
      <c r="AG627" s="605"/>
      <c r="AH627" s="605"/>
      <c r="AI627" s="605"/>
      <c r="AJ627" s="605" t="str">
        <f>IF(SUMIFS(Bitácora!$Z$5:$Z$1036129,Bitácora!$D$5:$D$1036129,F589,Bitácora!$AN$5:$AN$1036129,V589,Bitácora!$E$5:$E$1036129,L589,Bitácora!$AM$5:$AM$1036129,AA627)=0," ",SUMIFS(Bitácora!$Z$5:$Z$1036129,Bitácora!$D$5:$D$1036129,F589,Bitácora!$AN$5:$AN$1036129,V589,Bitácora!$E$5:$E$1036129,L589,Bitácora!$AM$5:$AM$1036129,AA627))</f>
        <v xml:space="preserve"> </v>
      </c>
      <c r="AK627" s="605"/>
      <c r="AL627" s="605"/>
      <c r="AM627" s="605"/>
      <c r="AN627" s="605" t="str">
        <f>IF(SUMIFS(Bitácora!$AA$5:$AA$1036129,Bitácora!$D$5:$D$1036129,F589,Bitácora!$AN$5:$AN$1036129,V589,Bitácora!$E$5:$E$1036129,L589,Bitácora!$AM$5:$AM$1036129,AA627)=0," ",SUMIFS(Bitácora!$AA$5:$AA$1036129,Bitácora!$D$5:$D$1036129,F589,Bitácora!$AN$5:$AN$1036129,V589,Bitácora!$E$5:$E$1036129,L589,Bitácora!$AM$5:$AM$1036129,AA627))</f>
        <v xml:space="preserve"> </v>
      </c>
      <c r="AO627" s="605"/>
      <c r="AP627" s="605"/>
      <c r="AQ627" s="605"/>
      <c r="AR627" s="606" t="str">
        <f>IF(SUMIFS(Bitácora!$AE$5:$AE$1036129,Bitácora!$D$5:$D$1036129,F589,Bitácora!$AN$5:$AN$1036129,V589,Bitácora!$E$5:$E$1036129,L589,Bitácora!$AM$5:$AM$1036129,AA627)=0," ",SUMIFS(Bitácora!$AC$5:$AC$1036129,Bitácora!$D$5:$D$1036129,F589,Bitácora!$AN$5:$AN$1036129,V589,Bitácora!$E$5:$E$1036129,L589,Bitácora!$AM$5:$AM$1036129,AA627))</f>
        <v xml:space="preserve"> </v>
      </c>
      <c r="AS627" s="606"/>
      <c r="AT627" s="606"/>
      <c r="AU627" s="606" t="str">
        <f>IF(SUMIFS(Bitácora!$AF$5:$AF$1036129,Bitácora!$D$5:$D$1036129,F589,Bitácora!$AN$5:$AN$1036129,V589,Bitácora!$E$5:$E$1036129,L589,Bitácora!$AM$5:$AM$1036129,AA627)=0," ",SUMIFS(Bitácora!$AF$5:$AF$1036129,Bitácora!$D$5:$D$1036129,F589,Bitácora!$AN$5:$AN$1036129,V589,Bitácora!$E$5:$E$1036129,L589,Bitácora!$AM$5:$AM$1036129,AA627))</f>
        <v xml:space="preserve"> </v>
      </c>
      <c r="AV627" s="606"/>
      <c r="AW627" s="606"/>
      <c r="AX627" s="632"/>
      <c r="AY627" s="599"/>
      <c r="AZ627" s="1162" t="s">
        <v>59</v>
      </c>
      <c r="BA627" s="1162"/>
      <c r="BB627" s="1163"/>
      <c r="BC627" s="1164" t="str">
        <f>IF(SUMIFS(Bitácora!$AG$5:$AG$1036129,Bitácora!$D$5:$D$1036129,BC589,Bitácora!$AN$5:$AN$1036129,BS589,Bitácora!$AH$5:$AH$1036129,"CAT I",Bitácora!$E$5:$E$1036129,BI589)=0," ",SUMIFS(Bitácora!$AG$5:$AG$1036129,Bitácora!$D$5:$D$1036129,BC589,Bitácora!$AN$5:$AN$1036129,BS589,Bitácora!$AH$5:$AH$1036129,"CAT I",Bitácora!$E$5:$E$1036129,BI589))</f>
        <v xml:space="preserve"> </v>
      </c>
      <c r="BD627" s="1165"/>
      <c r="BE627" s="1165"/>
      <c r="BF627" s="1165"/>
      <c r="BG627" s="241"/>
      <c r="BH627" s="1162" t="s">
        <v>58</v>
      </c>
      <c r="BI627" s="1162"/>
      <c r="BJ627" s="1163"/>
      <c r="BK627" s="1166" t="str">
        <f>IF(SUMIFS(Bitácora!$AG$5:$AG$1036129,Bitácora!$D$5:$D$1036129,BC589,Bitácora!$AN$5:$AN$1036129,BS589,Bitácora!$AH$5:$AH$1036129,"CAT II",Bitácora!$E$5:$E$1036129,BI589)=0," ",SUMIFS(Bitácora!$AG$5:$AG$1036129,Bitácora!$D$5:$D$1036129,BC589,Bitácora!$AN$5:$AN$1036129,BS589,Bitácora!$AH$5:$AH$1036129,"CAT II",Bitácora!$E$5:$E$1036129,BI589))</f>
        <v xml:space="preserve"> </v>
      </c>
      <c r="BL627" s="1167"/>
      <c r="BM627" s="1167"/>
      <c r="BN627" s="1167"/>
      <c r="BO627" s="241"/>
      <c r="BP627" s="1162" t="s">
        <v>61</v>
      </c>
      <c r="BQ627" s="1162"/>
      <c r="BR627" s="1163"/>
      <c r="BS627" s="1166" t="str">
        <f>IF(SUMIFS(Bitácora!$AG$5:$AG$1036129,Bitácora!$D$5:$D$1036129,BC589,Bitácora!$AN$5:$AN$1036129,BS589,Bitácora!$AH$5:$AH$1036129,"CAT III",Bitácora!$E$5:$E$1036129,BI589)=0," ",SUMIFS(Bitácora!$AG$5:$AG$1036129,Bitácora!$D$5:$D$1036129,BC589,Bitácora!$AN$5:$AN$1036129,BS589,Bitácora!$AH$5:$AH$1036129,"CAT III",Bitácora!$E$5:$E$1036129,BI589))</f>
        <v xml:space="preserve"> </v>
      </c>
      <c r="BT627" s="1167"/>
      <c r="BU627" s="1167"/>
      <c r="BV627" s="1167"/>
      <c r="BW627" s="260"/>
      <c r="BX627" s="613" t="str">
        <f>IF(Portada!$A$1="www.fly-logics.com","DIC",0)</f>
        <v>DIC</v>
      </c>
      <c r="BY627" s="613"/>
      <c r="BZ627" s="613"/>
      <c r="CA627" s="613"/>
      <c r="CB627" s="613"/>
      <c r="CC627" s="605" t="str">
        <f>IF(SUMIFS(Bitácora!$Y$5:$Y$1036129,Bitácora!$D$5:$D$1036129,BC589,Bitácora!$AN$5:$AN$1036129,BS589,Bitácora!$E$5:$E$1036129,BI589,Bitácora!$AM$5:$AM$1036129,BX627)=0," ",SUMIFS(Bitácora!$Y$5:$Y$1036129,Bitácora!$D$5:$D$1036129,BC589,Bitácora!$AN$5:$AN$1036129,BS589,Bitácora!$E$5:$E$1036129,BI589,Bitácora!$AM$5:$AM$1036129,BX627))</f>
        <v xml:space="preserve"> </v>
      </c>
      <c r="CD627" s="605"/>
      <c r="CE627" s="605"/>
      <c r="CF627" s="605"/>
      <c r="CG627" s="605" t="str">
        <f>IF(SUMIFS(Bitácora!$Z$5:$Z$1036129,Bitácora!$D$5:$D$1036129,BC589,Bitácora!$AN$5:$AN$1036129,BS589,Bitácora!$E$5:$E$1036129,BI589,Bitácora!$AM$5:$AM$1036129,BX627)=0," ",SUMIFS(Bitácora!$Z$5:$Z$1036129,Bitácora!$D$5:$D$1036129,BC589,Bitácora!$AN$5:$AN$1036129,BS589,Bitácora!$E$5:$E$1036129,BI589,Bitácora!$AM$5:$AM$1036129,BX627))</f>
        <v xml:space="preserve"> </v>
      </c>
      <c r="CH627" s="605"/>
      <c r="CI627" s="605"/>
      <c r="CJ627" s="605"/>
      <c r="CK627" s="605" t="str">
        <f>IF(SUMIFS(Bitácora!$AA$5:$AA$1036129,Bitácora!$D$5:$D$1036129,BC589,Bitácora!$AN$5:$AN$1036129,BS589,Bitácora!$E$5:$E$1036129,BI589,Bitácora!$AM$5:$AM$1036129,BX627)=0," ",SUMIFS(Bitácora!$AA$5:$AA$1036129,Bitácora!$D$5:$D$1036129,BC589,Bitácora!$AN$5:$AN$1036129,BS589,Bitácora!$E$5:$E$1036129,BI589,Bitácora!$AM$5:$AM$1036129,BX627))</f>
        <v xml:space="preserve"> </v>
      </c>
      <c r="CL627" s="605"/>
      <c r="CM627" s="605"/>
      <c r="CN627" s="605"/>
      <c r="CO627" s="606" t="str">
        <f>IF(SUMIFS(Bitácora!$AE$5:$AE$1036129,Bitácora!$D$5:$D$1036129,BC589,Bitácora!$AN$5:$AN$1036129,BS589,Bitácora!$E$5:$E$1036129,BI589,Bitácora!$AM$5:$AM$1036129,BX627)=0," ",SUMIFS(Bitácora!$AC$5:$AC$1036129,Bitácora!$D$5:$D$1036129,BC589,Bitácora!$AN$5:$AN$1036129,BS589,Bitácora!$E$5:$E$1036129,BI589,Bitácora!$AM$5:$AM$1036129,BX627))</f>
        <v xml:space="preserve"> </v>
      </c>
      <c r="CP627" s="606"/>
      <c r="CQ627" s="606"/>
      <c r="CR627" s="606" t="str">
        <f>IF(SUMIFS(Bitácora!$AF$5:$AF$1036129,Bitácora!$D$5:$D$1036129,BC589,Bitácora!$AN$5:$AN$1036129,BS589,Bitácora!$E$5:$E$1036129,BI589,Bitácora!$AM$5:$AM$1036129,BX627)=0," ",SUMIFS(Bitácora!$AF$5:$AF$1036129,Bitácora!$D$5:$D$1036129,BC589,Bitácora!$AN$5:$AN$1036129,BS589,Bitácora!$E$5:$E$1036129,BI589,Bitácora!$AM$5:$AM$1036129,BX627))</f>
        <v xml:space="preserve"> </v>
      </c>
      <c r="CS627" s="606"/>
      <c r="CT627" s="606"/>
      <c r="CU627" s="632"/>
      <c r="CV627" s="278"/>
      <c r="CW627" s="244"/>
      <c r="CX627" s="599"/>
      <c r="CY627" s="1162" t="s">
        <v>59</v>
      </c>
      <c r="CZ627" s="1162"/>
      <c r="DA627" s="1163"/>
      <c r="DB627" s="1164" t="str">
        <f>IF(SUMIFS(Bitácora!$AG$5:$AG$1036129,Bitácora!$D$5:$D$1036129,DB589,Bitácora!$AN$5:$AN$1036129,DR589,Bitácora!$AH$5:$AH$1036129,"CAT I",Bitácora!$E$5:$E$1036129,DH589)=0," ",SUMIFS(Bitácora!$AG$5:$AG$1036129,Bitácora!$D$5:$D$1036129,DB589,Bitácora!$AN$5:$AN$1036129,DR589,Bitácora!$AH$5:$AH$1036129,"CAT I",Bitácora!$E$5:$E$1036129,DH589))</f>
        <v xml:space="preserve"> </v>
      </c>
      <c r="DC627" s="1165"/>
      <c r="DD627" s="1165"/>
      <c r="DE627" s="1165"/>
      <c r="DF627" s="241"/>
      <c r="DG627" s="1162" t="s">
        <v>58</v>
      </c>
      <c r="DH627" s="1162"/>
      <c r="DI627" s="1163"/>
      <c r="DJ627" s="1166" t="str">
        <f>IF(SUMIFS(Bitácora!$AG$5:$AG$1036129,Bitácora!$D$5:$D$1036129,DB589,Bitácora!$AN$5:$AN$1036129,DR589,Bitácora!$AH$5:$AH$1036129,"CAT II",Bitácora!$E$5:$E$1036129,DH589)=0," ",SUMIFS(Bitácora!$AG$5:$AG$1036129,Bitácora!$D$5:$D$1036129,DB589,Bitácora!$AN$5:$AN$1036129,DR589,Bitácora!$AH$5:$AH$1036129,"CAT II",Bitácora!$E$5:$E$1036129,DH589))</f>
        <v xml:space="preserve"> </v>
      </c>
      <c r="DK627" s="1167"/>
      <c r="DL627" s="1167"/>
      <c r="DM627" s="1167"/>
      <c r="DN627" s="241"/>
      <c r="DO627" s="1162" t="s">
        <v>61</v>
      </c>
      <c r="DP627" s="1162"/>
      <c r="DQ627" s="1163"/>
      <c r="DR627" s="1166" t="str">
        <f>IF(SUMIFS(Bitácora!$AG$5:$AG$1036129,Bitácora!$D$5:$D$1036129,DB589,Bitácora!$AN$5:$AN$1036129,DR589,Bitácora!$AH$5:$AH$1036129,"CAT III",Bitácora!$E$5:$E$1036129,DH589)=0," ",SUMIFS(Bitácora!$AG$5:$AG$1036129,Bitácora!$D$5:$D$1036129,DB589,Bitácora!$AN$5:$AN$1036129,DR589,Bitácora!$AH$5:$AH$1036129,"CAT III",Bitácora!$E$5:$E$1036129,DH589))</f>
        <v xml:space="preserve"> </v>
      </c>
      <c r="DS627" s="1167"/>
      <c r="DT627" s="1167"/>
      <c r="DU627" s="1167"/>
      <c r="DV627" s="260"/>
      <c r="DW627" s="613" t="str">
        <f>IF(Portada!$A$1="www.fly-logics.com","DIC",0)</f>
        <v>DIC</v>
      </c>
      <c r="DX627" s="613"/>
      <c r="DY627" s="613"/>
      <c r="DZ627" s="613"/>
      <c r="EA627" s="613"/>
      <c r="EB627" s="605" t="str">
        <f>IF(SUMIFS(Bitácora!$Y$5:$Y$1036129,Bitácora!$D$5:$D$1036129,DB589,Bitácora!$AN$5:$AN$1036129,DR589,Bitácora!$E$5:$E$1036129,DH589,Bitácora!$AM$5:$AM$1036129,DW627)=0," ",SUMIFS(Bitácora!$Y$5:$Y$1036129,Bitácora!$D$5:$D$1036129,DB589,Bitácora!$AN$5:$AN$1036129,DR589,Bitácora!$E$5:$E$1036129,DH589,Bitácora!$AM$5:$AM$1036129,DW627))</f>
        <v xml:space="preserve"> </v>
      </c>
      <c r="EC627" s="605"/>
      <c r="ED627" s="605"/>
      <c r="EE627" s="605"/>
      <c r="EF627" s="605" t="str">
        <f>IF(SUMIFS(Bitácora!$Z$5:$Z$1036129,Bitácora!$D$5:$D$1036129,DB589,Bitácora!$AN$5:$AN$1036129,DR589,Bitácora!$E$5:$E$1036129,DH589,Bitácora!$AM$5:$AM$1036129,DW627)=0," ",SUMIFS(Bitácora!$Z$5:$Z$1036129,Bitácora!$D$5:$D$1036129,DB589,Bitácora!$AN$5:$AN$1036129,DR589,Bitácora!$E$5:$E$1036129,DH589,Bitácora!$AM$5:$AM$1036129,DW627))</f>
        <v xml:space="preserve"> </v>
      </c>
      <c r="EG627" s="605"/>
      <c r="EH627" s="605"/>
      <c r="EI627" s="605"/>
      <c r="EJ627" s="605" t="str">
        <f>IF(SUMIFS(Bitácora!$AA$5:$AA$1036129,Bitácora!$D$5:$D$1036129,DB589,Bitácora!$AN$5:$AN$1036129,DR589,Bitácora!$E$5:$E$1036129,DH589,Bitácora!$AM$5:$AM$1036129,DW627)=0," ",SUMIFS(Bitácora!$AA$5:$AA$1036129,Bitácora!$D$5:$D$1036129,DB589,Bitácora!$AN$5:$AN$1036129,DR589,Bitácora!$E$5:$E$1036129,DH589,Bitácora!$AM$5:$AM$1036129,DW627))</f>
        <v xml:space="preserve"> </v>
      </c>
      <c r="EK627" s="605"/>
      <c r="EL627" s="605"/>
      <c r="EM627" s="605"/>
      <c r="EN627" s="606" t="str">
        <f>IF(SUMIFS(Bitácora!$AE$5:$AE$1036129,Bitácora!$D$5:$D$1036129,DB589,Bitácora!$AN$5:$AN$1036129,DR589,Bitácora!$E$5:$E$1036129,DH589,Bitácora!$AM$5:$AM$1036129,DW627)=0," ",SUMIFS(Bitácora!$AC$5:$AC$1036129,Bitácora!$D$5:$D$1036129,DB589,Bitácora!$AN$5:$AN$1036129,DR589,Bitácora!$E$5:$E$1036129,DH589,Bitácora!$AM$5:$AM$1036129,DW627))</f>
        <v xml:space="preserve"> </v>
      </c>
      <c r="EO627" s="606"/>
      <c r="EP627" s="606"/>
      <c r="EQ627" s="606" t="str">
        <f>IF(SUMIFS(Bitácora!$AF$5:$AF$1036129,Bitácora!$D$5:$D$1036129,DB589,Bitácora!$AN$5:$AN$1036129,DR589,Bitácora!$E$5:$E$1036129,DH589,Bitácora!$AM$5:$AM$1036129,DW627)=0," ",SUMIFS(Bitácora!$AF$5:$AF$1036129,Bitácora!$D$5:$D$1036129,DB589,Bitácora!$AN$5:$AN$1036129,DR589,Bitácora!$E$5:$E$1036129,DH589,Bitácora!$AM$5:$AM$1036129,DW627))</f>
        <v xml:space="preserve"> </v>
      </c>
      <c r="ER627" s="606"/>
      <c r="ES627" s="606"/>
      <c r="ET627" s="632"/>
      <c r="EU627" s="599"/>
      <c r="EV627" s="1162" t="s">
        <v>59</v>
      </c>
      <c r="EW627" s="1162"/>
      <c r="EX627" s="1163"/>
      <c r="EY627" s="1164" t="str">
        <f>IF(SUMIFS(Bitácora!$AG$5:$AG$1036129,Bitácora!$D$5:$D$1036129,EY589,Bitácora!$AN$5:$AN$1036129,FO589,Bitácora!$AH$5:$AH$1036129,"CAT I",Bitácora!$E$5:$E$1036129,FE589)=0," ",SUMIFS(Bitácora!$AG$5:$AG$1036129,Bitácora!$D$5:$D$1036129,EY589,Bitácora!$AN$5:$AN$1036129,FO589,Bitácora!$AH$5:$AH$1036129,"CAT I",Bitácora!$E$5:$E$1036129,FE589))</f>
        <v xml:space="preserve"> </v>
      </c>
      <c r="EZ627" s="1165"/>
      <c r="FA627" s="1165"/>
      <c r="FB627" s="1165"/>
      <c r="FC627" s="241"/>
      <c r="FD627" s="1162" t="s">
        <v>58</v>
      </c>
      <c r="FE627" s="1162"/>
      <c r="FF627" s="1163"/>
      <c r="FG627" s="1166" t="str">
        <f>IF(SUMIFS(Bitácora!$AG$5:$AG$1036129,Bitácora!$D$5:$D$1036129,EY589,Bitácora!$AN$5:$AN$1036129,FO589,Bitácora!$AH$5:$AH$1036129,"CAT II",Bitácora!$E$5:$E$1036129,FE589)=0," ",SUMIFS(Bitácora!$AG$5:$AG$1036129,Bitácora!$D$5:$D$1036129,EY589,Bitácora!$AN$5:$AN$1036129,FO589,Bitácora!$AH$5:$AH$1036129,"CAT II",Bitácora!$E$5:$E$1036129,FE589))</f>
        <v xml:space="preserve"> </v>
      </c>
      <c r="FH627" s="1167"/>
      <c r="FI627" s="1167"/>
      <c r="FJ627" s="1167"/>
      <c r="FK627" s="241"/>
      <c r="FL627" s="1162" t="s">
        <v>61</v>
      </c>
      <c r="FM627" s="1162"/>
      <c r="FN627" s="1163"/>
      <c r="FO627" s="1166" t="str">
        <f>IF(SUMIFS(Bitácora!$AG$5:$AG$1036129,Bitácora!$D$5:$D$1036129,EY589,Bitácora!$AN$5:$AN$1036129,FO589,Bitácora!$AH$5:$AH$1036129,"CAT III",Bitácora!$E$5:$E$1036129,FE589)=0," ",SUMIFS(Bitácora!$AG$5:$AG$1036129,Bitácora!$D$5:$D$1036129,EY589,Bitácora!$AN$5:$AN$1036129,FO589,Bitácora!$AH$5:$AH$1036129,"CAT III",Bitácora!$E$5:$E$1036129,FE589))</f>
        <v xml:space="preserve"> </v>
      </c>
      <c r="FP627" s="1167"/>
      <c r="FQ627" s="1167"/>
      <c r="FR627" s="1167"/>
      <c r="FS627" s="260"/>
      <c r="FT627" s="613" t="str">
        <f>IF(Portada!$A$1="www.fly-logics.com","DIC",0)</f>
        <v>DIC</v>
      </c>
      <c r="FU627" s="613"/>
      <c r="FV627" s="613"/>
      <c r="FW627" s="613"/>
      <c r="FX627" s="613"/>
      <c r="FY627" s="605" t="str">
        <f>IF(SUMIFS(Bitácora!$Y$5:$Y$1036129,Bitácora!$D$5:$D$1036129,EY589,Bitácora!$AN$5:$AN$1036129,FO589,Bitácora!$E$5:$E$1036129,FE589,Bitácora!$AM$5:$AM$1036129,FT627)=0," ",SUMIFS(Bitácora!$Y$5:$Y$1036129,Bitácora!$D$5:$D$1036129,EY589,Bitácora!$AN$5:$AN$1036129,FO589,Bitácora!$E$5:$E$1036129,FE589,Bitácora!$AM$5:$AM$1036129,FT627))</f>
        <v xml:space="preserve"> </v>
      </c>
      <c r="FZ627" s="605"/>
      <c r="GA627" s="605"/>
      <c r="GB627" s="605"/>
      <c r="GC627" s="605" t="str">
        <f>IF(SUMIFS(Bitácora!$Z$5:$Z$1036129,Bitácora!$D$5:$D$1036129,EY589,Bitácora!$AN$5:$AN$1036129,FO589,Bitácora!$E$5:$E$1036129,FE589,Bitácora!$AM$5:$AM$1036129,FT627)=0," ",SUMIFS(Bitácora!$Z$5:$Z$1036129,Bitácora!$D$5:$D$1036129,EY589,Bitácora!$AN$5:$AN$1036129,FO589,Bitácora!$E$5:$E$1036129,FE589,Bitácora!$AM$5:$AM$1036129,FT627))</f>
        <v xml:space="preserve"> </v>
      </c>
      <c r="GD627" s="605"/>
      <c r="GE627" s="605"/>
      <c r="GF627" s="605"/>
      <c r="GG627" s="605" t="str">
        <f>IF(SUMIFS(Bitácora!$AA$5:$AA$1036129,Bitácora!$D$5:$D$1036129,EY589,Bitácora!$AN$5:$AN$1036129,FO589,Bitácora!$E$5:$E$1036129,FE589,Bitácora!$AM$5:$AM$1036129,FT627)=0," ",SUMIFS(Bitácora!$AA$5:$AA$1036129,Bitácora!$D$5:$D$1036129,EY589,Bitácora!$AN$5:$AN$1036129,FO589,Bitácora!$E$5:$E$1036129,FE589,Bitácora!$AM$5:$AM$1036129,FT627))</f>
        <v xml:space="preserve"> </v>
      </c>
      <c r="GH627" s="605"/>
      <c r="GI627" s="605"/>
      <c r="GJ627" s="605"/>
      <c r="GK627" s="606" t="str">
        <f>IF(SUMIFS(Bitácora!$AE$5:$AE$1036129,Bitácora!$D$5:$D$1036129,EY589,Bitácora!$AN$5:$AN$1036129,FO589,Bitácora!$E$5:$E$1036129,FE589,Bitácora!$AM$5:$AM$1036129,FT627)=0," ",SUMIFS(Bitácora!$AC$5:$AC$1036129,Bitácora!$D$5:$D$1036129,EY589,Bitácora!$AN$5:$AN$1036129,FO589,Bitácora!$E$5:$E$1036129,FE589,Bitácora!$AM$5:$AM$1036129,FT627))</f>
        <v xml:space="preserve"> </v>
      </c>
      <c r="GL627" s="606"/>
      <c r="GM627" s="606"/>
      <c r="GN627" s="606" t="str">
        <f>IF(SUMIFS(Bitácora!$AF$5:$AF$1036129,Bitácora!$D$5:$D$1036129,EY589,Bitácora!$AN$5:$AN$1036129,FO589,Bitácora!$E$5:$E$1036129,FE589,Bitácora!$AM$5:$AM$1036129,FT627)=0," ",SUMIFS(Bitácora!$AF$5:$AF$1036129,Bitácora!$D$5:$D$1036129,EY589,Bitácora!$AN$5:$AN$1036129,FO589,Bitácora!$E$5:$E$1036129,FE589,Bitácora!$AM$5:$AM$1036129,FT627))</f>
        <v xml:space="preserve"> </v>
      </c>
      <c r="GO627" s="606"/>
      <c r="GP627" s="606"/>
      <c r="GQ627" s="632"/>
      <c r="GR627" s="6"/>
    </row>
    <row r="628" spans="1:200" ht="3" customHeight="1" x14ac:dyDescent="0.25">
      <c r="A628" s="244"/>
      <c r="B628" s="600"/>
      <c r="C628" s="603"/>
      <c r="D628" s="603"/>
      <c r="E628" s="603"/>
      <c r="F628" s="603"/>
      <c r="G628" s="603"/>
      <c r="H628" s="603"/>
      <c r="I628" s="603"/>
      <c r="J628" s="603"/>
      <c r="K628" s="603"/>
      <c r="L628" s="603"/>
      <c r="M628" s="603"/>
      <c r="N628" s="603"/>
      <c r="O628" s="603"/>
      <c r="P628" s="603"/>
      <c r="Q628" s="603"/>
      <c r="R628" s="603"/>
      <c r="S628" s="603"/>
      <c r="T628" s="603"/>
      <c r="U628" s="603"/>
      <c r="V628" s="603"/>
      <c r="W628" s="603"/>
      <c r="X628" s="603"/>
      <c r="Y628" s="603"/>
      <c r="Z628" s="604"/>
      <c r="AA628" s="613"/>
      <c r="AB628" s="613"/>
      <c r="AC628" s="613"/>
      <c r="AD628" s="613"/>
      <c r="AE628" s="613"/>
      <c r="AF628" s="605"/>
      <c r="AG628" s="605"/>
      <c r="AH628" s="605"/>
      <c r="AI628" s="605"/>
      <c r="AJ628" s="605"/>
      <c r="AK628" s="605"/>
      <c r="AL628" s="605"/>
      <c r="AM628" s="605"/>
      <c r="AN628" s="605"/>
      <c r="AO628" s="605"/>
      <c r="AP628" s="605"/>
      <c r="AQ628" s="605"/>
      <c r="AR628" s="606"/>
      <c r="AS628" s="606"/>
      <c r="AT628" s="606"/>
      <c r="AU628" s="606"/>
      <c r="AV628" s="606"/>
      <c r="AW628" s="606"/>
      <c r="AX628" s="632"/>
      <c r="AY628" s="600"/>
      <c r="AZ628" s="603"/>
      <c r="BA628" s="603"/>
      <c r="BB628" s="603"/>
      <c r="BC628" s="603"/>
      <c r="BD628" s="603"/>
      <c r="BE628" s="603"/>
      <c r="BF628" s="603"/>
      <c r="BG628" s="603"/>
      <c r="BH628" s="603"/>
      <c r="BI628" s="603"/>
      <c r="BJ628" s="603"/>
      <c r="BK628" s="603"/>
      <c r="BL628" s="603"/>
      <c r="BM628" s="603"/>
      <c r="BN628" s="603"/>
      <c r="BO628" s="603"/>
      <c r="BP628" s="603"/>
      <c r="BQ628" s="603"/>
      <c r="BR628" s="603"/>
      <c r="BS628" s="603"/>
      <c r="BT628" s="603"/>
      <c r="BU628" s="603"/>
      <c r="BV628" s="603"/>
      <c r="BW628" s="604"/>
      <c r="BX628" s="613"/>
      <c r="BY628" s="613"/>
      <c r="BZ628" s="613"/>
      <c r="CA628" s="613"/>
      <c r="CB628" s="613"/>
      <c r="CC628" s="605"/>
      <c r="CD628" s="605"/>
      <c r="CE628" s="605"/>
      <c r="CF628" s="605"/>
      <c r="CG628" s="605"/>
      <c r="CH628" s="605"/>
      <c r="CI628" s="605"/>
      <c r="CJ628" s="605"/>
      <c r="CK628" s="605"/>
      <c r="CL628" s="605"/>
      <c r="CM628" s="605"/>
      <c r="CN628" s="605"/>
      <c r="CO628" s="606"/>
      <c r="CP628" s="606"/>
      <c r="CQ628" s="606"/>
      <c r="CR628" s="606"/>
      <c r="CS628" s="606"/>
      <c r="CT628" s="606"/>
      <c r="CU628" s="632"/>
      <c r="CV628" s="278"/>
      <c r="CW628" s="244"/>
      <c r="CX628" s="600"/>
      <c r="CY628" s="603"/>
      <c r="CZ628" s="603"/>
      <c r="DA628" s="603"/>
      <c r="DB628" s="603"/>
      <c r="DC628" s="603"/>
      <c r="DD628" s="603"/>
      <c r="DE628" s="603"/>
      <c r="DF628" s="603"/>
      <c r="DG628" s="603"/>
      <c r="DH628" s="603"/>
      <c r="DI628" s="603"/>
      <c r="DJ628" s="603"/>
      <c r="DK628" s="603"/>
      <c r="DL628" s="603"/>
      <c r="DM628" s="603"/>
      <c r="DN628" s="603"/>
      <c r="DO628" s="603"/>
      <c r="DP628" s="603"/>
      <c r="DQ628" s="603"/>
      <c r="DR628" s="603"/>
      <c r="DS628" s="603"/>
      <c r="DT628" s="603"/>
      <c r="DU628" s="603"/>
      <c r="DV628" s="604"/>
      <c r="DW628" s="613"/>
      <c r="DX628" s="613"/>
      <c r="DY628" s="613"/>
      <c r="DZ628" s="613"/>
      <c r="EA628" s="613"/>
      <c r="EB628" s="605"/>
      <c r="EC628" s="605"/>
      <c r="ED628" s="605"/>
      <c r="EE628" s="605"/>
      <c r="EF628" s="605"/>
      <c r="EG628" s="605"/>
      <c r="EH628" s="605"/>
      <c r="EI628" s="605"/>
      <c r="EJ628" s="605"/>
      <c r="EK628" s="605"/>
      <c r="EL628" s="605"/>
      <c r="EM628" s="605"/>
      <c r="EN628" s="606"/>
      <c r="EO628" s="606"/>
      <c r="EP628" s="606"/>
      <c r="EQ628" s="606"/>
      <c r="ER628" s="606"/>
      <c r="ES628" s="606"/>
      <c r="ET628" s="632"/>
      <c r="EU628" s="600"/>
      <c r="EV628" s="603"/>
      <c r="EW628" s="603"/>
      <c r="EX628" s="603"/>
      <c r="EY628" s="603"/>
      <c r="EZ628" s="603"/>
      <c r="FA628" s="603"/>
      <c r="FB628" s="603"/>
      <c r="FC628" s="603"/>
      <c r="FD628" s="603"/>
      <c r="FE628" s="603"/>
      <c r="FF628" s="603"/>
      <c r="FG628" s="603"/>
      <c r="FH628" s="603"/>
      <c r="FI628" s="603"/>
      <c r="FJ628" s="603"/>
      <c r="FK628" s="603"/>
      <c r="FL628" s="603"/>
      <c r="FM628" s="603"/>
      <c r="FN628" s="603"/>
      <c r="FO628" s="603"/>
      <c r="FP628" s="603"/>
      <c r="FQ628" s="603"/>
      <c r="FR628" s="603"/>
      <c r="FS628" s="604"/>
      <c r="FT628" s="613"/>
      <c r="FU628" s="613"/>
      <c r="FV628" s="613"/>
      <c r="FW628" s="613"/>
      <c r="FX628" s="613"/>
      <c r="FY628" s="605"/>
      <c r="FZ628" s="605"/>
      <c r="GA628" s="605"/>
      <c r="GB628" s="605"/>
      <c r="GC628" s="605"/>
      <c r="GD628" s="605"/>
      <c r="GE628" s="605"/>
      <c r="GF628" s="605"/>
      <c r="GG628" s="605"/>
      <c r="GH628" s="605"/>
      <c r="GI628" s="605"/>
      <c r="GJ628" s="605"/>
      <c r="GK628" s="606"/>
      <c r="GL628" s="606"/>
      <c r="GM628" s="606"/>
      <c r="GN628" s="606"/>
      <c r="GO628" s="606"/>
      <c r="GP628" s="606"/>
      <c r="GQ628" s="632"/>
      <c r="GR628" s="6"/>
    </row>
    <row r="629" spans="1:200" ht="5.25" customHeight="1" x14ac:dyDescent="0.25">
      <c r="A629" s="244"/>
      <c r="B629" s="177"/>
      <c r="C629" s="279"/>
      <c r="D629" s="280"/>
      <c r="E629" s="280"/>
      <c r="F629" s="280"/>
      <c r="G629" s="280"/>
      <c r="H629" s="280"/>
      <c r="I629" s="280"/>
      <c r="J629" s="280"/>
      <c r="K629" s="280"/>
      <c r="L629" s="280"/>
      <c r="M629" s="280"/>
      <c r="N629" s="280"/>
      <c r="O629" s="280"/>
      <c r="P629" s="6"/>
      <c r="Q629" s="281"/>
      <c r="R629" s="281"/>
      <c r="S629" s="281"/>
      <c r="T629" s="281"/>
      <c r="U629" s="281"/>
      <c r="V629" s="282"/>
      <c r="W629" s="282"/>
      <c r="X629" s="282"/>
      <c r="Y629" s="282"/>
      <c r="Z629" s="15"/>
      <c r="AA629" s="1145" t="str">
        <f>IF(Portada!$A$1="www.fly-logics.com","TOTAL 2do
SEMESTRE",0)</f>
        <v>TOTAL 2do
SEMESTRE</v>
      </c>
      <c r="AB629" s="1145"/>
      <c r="AC629" s="1145"/>
      <c r="AD629" s="1145"/>
      <c r="AE629" s="1145"/>
      <c r="AF629" s="1147" t="str">
        <f t="shared" ref="AF629" si="880">IF(SUM(AF611:AI628)=0," ",SUM(AF611:AI628))</f>
        <v xml:space="preserve"> </v>
      </c>
      <c r="AG629" s="1147"/>
      <c r="AH629" s="1147"/>
      <c r="AI629" s="1147"/>
      <c r="AJ629" s="1147" t="str">
        <f t="shared" ref="AJ629" si="881">IF(SUM(AJ611:AM628)=0," ",SUM(AJ611:AM628))</f>
        <v xml:space="preserve"> </v>
      </c>
      <c r="AK629" s="1147"/>
      <c r="AL629" s="1147"/>
      <c r="AM629" s="1147"/>
      <c r="AN629" s="1147" t="str">
        <f t="shared" ref="AN629" si="882">IF(SUM(AN611:AQ628)=0," ",SUM(AN611:AQ628))</f>
        <v xml:space="preserve"> </v>
      </c>
      <c r="AO629" s="1147"/>
      <c r="AP629" s="1147"/>
      <c r="AQ629" s="1147"/>
      <c r="AR629" s="1151" t="str">
        <f t="shared" ref="AR629" si="883">IF(SUM(AR611:AT628)=0," ",SUM(AR611:AT628))</f>
        <v xml:space="preserve"> </v>
      </c>
      <c r="AS629" s="1151"/>
      <c r="AT629" s="1151"/>
      <c r="AU629" s="1151" t="str">
        <f t="shared" ref="AU629" si="884">IF(SUM(AU611:AW628)=0," ",SUM(AU611:AW628))</f>
        <v xml:space="preserve"> </v>
      </c>
      <c r="AV629" s="1151"/>
      <c r="AW629" s="1151"/>
      <c r="AX629" s="632"/>
      <c r="AY629" s="177"/>
      <c r="AZ629" s="279"/>
      <c r="BA629" s="280"/>
      <c r="BB629" s="280"/>
      <c r="BC629" s="280"/>
      <c r="BD629" s="280"/>
      <c r="BE629" s="280"/>
      <c r="BF629" s="280"/>
      <c r="BG629" s="280"/>
      <c r="BH629" s="280"/>
      <c r="BI629" s="280"/>
      <c r="BJ629" s="280"/>
      <c r="BK629" s="280"/>
      <c r="BL629" s="280"/>
      <c r="BM629" s="6"/>
      <c r="BN629" s="281"/>
      <c r="BO629" s="281"/>
      <c r="BP629" s="281"/>
      <c r="BQ629" s="281"/>
      <c r="BR629" s="281"/>
      <c r="BS629" s="282"/>
      <c r="BT629" s="282"/>
      <c r="BU629" s="282"/>
      <c r="BV629" s="282"/>
      <c r="BW629" s="15"/>
      <c r="BX629" s="1145" t="str">
        <f>IF(Portada!$A$1="www.fly-logics.com","TOTAL 2do
SEMESTRE",0)</f>
        <v>TOTAL 2do
SEMESTRE</v>
      </c>
      <c r="BY629" s="1145"/>
      <c r="BZ629" s="1145"/>
      <c r="CA629" s="1145"/>
      <c r="CB629" s="1145"/>
      <c r="CC629" s="1147" t="str">
        <f t="shared" ref="CC629" si="885">IF(SUM(CC611:CF628)=0," ",SUM(CC611:CF628))</f>
        <v xml:space="preserve"> </v>
      </c>
      <c r="CD629" s="1147"/>
      <c r="CE629" s="1147"/>
      <c r="CF629" s="1147"/>
      <c r="CG629" s="1147" t="str">
        <f t="shared" ref="CG629" si="886">IF(SUM(CG611:CJ628)=0," ",SUM(CG611:CJ628))</f>
        <v xml:space="preserve"> </v>
      </c>
      <c r="CH629" s="1147"/>
      <c r="CI629" s="1147"/>
      <c r="CJ629" s="1147"/>
      <c r="CK629" s="1147" t="str">
        <f t="shared" ref="CK629" si="887">IF(SUM(CK611:CN628)=0," ",SUM(CK611:CN628))</f>
        <v xml:space="preserve"> </v>
      </c>
      <c r="CL629" s="1147"/>
      <c r="CM629" s="1147"/>
      <c r="CN629" s="1147"/>
      <c r="CO629" s="1151" t="str">
        <f t="shared" ref="CO629" si="888">IF(SUM(CO611:CQ628)=0," ",SUM(CO611:CQ628))</f>
        <v xml:space="preserve"> </v>
      </c>
      <c r="CP629" s="1151"/>
      <c r="CQ629" s="1151"/>
      <c r="CR629" s="1151" t="str">
        <f t="shared" ref="CR629" si="889">IF(SUM(CR611:CT628)=0," ",SUM(CR611:CT628))</f>
        <v xml:space="preserve"> </v>
      </c>
      <c r="CS629" s="1151"/>
      <c r="CT629" s="1151"/>
      <c r="CU629" s="632"/>
      <c r="CV629" s="283"/>
      <c r="CW629" s="244"/>
      <c r="CX629" s="177"/>
      <c r="CY629" s="279"/>
      <c r="CZ629" s="280"/>
      <c r="DA629" s="280"/>
      <c r="DB629" s="280"/>
      <c r="DC629" s="280"/>
      <c r="DD629" s="280"/>
      <c r="DE629" s="280"/>
      <c r="DF629" s="280"/>
      <c r="DG629" s="280"/>
      <c r="DH629" s="280"/>
      <c r="DI629" s="280"/>
      <c r="DJ629" s="280"/>
      <c r="DK629" s="280"/>
      <c r="DL629" s="6"/>
      <c r="DM629" s="281"/>
      <c r="DN629" s="281"/>
      <c r="DO629" s="281"/>
      <c r="DP629" s="281"/>
      <c r="DQ629" s="281"/>
      <c r="DR629" s="282"/>
      <c r="DS629" s="282"/>
      <c r="DT629" s="282"/>
      <c r="DU629" s="282"/>
      <c r="DV629" s="15"/>
      <c r="DW629" s="1145" t="str">
        <f>IF(Portada!$A$1="www.fly-logics.com","TOTAL 2do
SEMESTRE",0)</f>
        <v>TOTAL 2do
SEMESTRE</v>
      </c>
      <c r="DX629" s="1145"/>
      <c r="DY629" s="1145"/>
      <c r="DZ629" s="1145"/>
      <c r="EA629" s="1145"/>
      <c r="EB629" s="1147" t="str">
        <f t="shared" ref="EB629" si="890">IF(SUM(EB611:EE628)=0," ",SUM(EB611:EE628))</f>
        <v xml:space="preserve"> </v>
      </c>
      <c r="EC629" s="1147"/>
      <c r="ED629" s="1147"/>
      <c r="EE629" s="1147"/>
      <c r="EF629" s="1147" t="str">
        <f t="shared" ref="EF629" si="891">IF(SUM(EF611:EI628)=0," ",SUM(EF611:EI628))</f>
        <v xml:space="preserve"> </v>
      </c>
      <c r="EG629" s="1147"/>
      <c r="EH629" s="1147"/>
      <c r="EI629" s="1147"/>
      <c r="EJ629" s="1147" t="str">
        <f t="shared" ref="EJ629" si="892">IF(SUM(EJ611:EM628)=0," ",SUM(EJ611:EM628))</f>
        <v xml:space="preserve"> </v>
      </c>
      <c r="EK629" s="1147"/>
      <c r="EL629" s="1147"/>
      <c r="EM629" s="1147"/>
      <c r="EN629" s="1151" t="str">
        <f t="shared" ref="EN629" si="893">IF(SUM(EN611:EP628)=0," ",SUM(EN611:EP628))</f>
        <v xml:space="preserve"> </v>
      </c>
      <c r="EO629" s="1151"/>
      <c r="EP629" s="1151"/>
      <c r="EQ629" s="1151" t="str">
        <f t="shared" ref="EQ629" si="894">IF(SUM(EQ611:ES628)=0," ",SUM(EQ611:ES628))</f>
        <v xml:space="preserve"> </v>
      </c>
      <c r="ER629" s="1151"/>
      <c r="ES629" s="1151"/>
      <c r="ET629" s="632"/>
      <c r="EU629" s="177"/>
      <c r="EV629" s="279"/>
      <c r="EW629" s="280"/>
      <c r="EX629" s="280"/>
      <c r="EY629" s="280"/>
      <c r="EZ629" s="280"/>
      <c r="FA629" s="280"/>
      <c r="FB629" s="280"/>
      <c r="FC629" s="280"/>
      <c r="FD629" s="280"/>
      <c r="FE629" s="280"/>
      <c r="FF629" s="280"/>
      <c r="FG629" s="280"/>
      <c r="FH629" s="280"/>
      <c r="FI629" s="6"/>
      <c r="FJ629" s="281"/>
      <c r="FK629" s="281"/>
      <c r="FL629" s="281"/>
      <c r="FM629" s="281"/>
      <c r="FN629" s="281"/>
      <c r="FO629" s="282"/>
      <c r="FP629" s="282"/>
      <c r="FQ629" s="282"/>
      <c r="FR629" s="282"/>
      <c r="FS629" s="15"/>
      <c r="FT629" s="1145" t="str">
        <f>IF(Portada!$A$1="www.fly-logics.com","TOTAL 2do
SEMESTRE",0)</f>
        <v>TOTAL 2do
SEMESTRE</v>
      </c>
      <c r="FU629" s="1145"/>
      <c r="FV629" s="1145"/>
      <c r="FW629" s="1145"/>
      <c r="FX629" s="1145"/>
      <c r="FY629" s="1147" t="str">
        <f t="shared" ref="FY629" si="895">IF(SUM(FY611:GB628)=0," ",SUM(FY611:GB628))</f>
        <v xml:space="preserve"> </v>
      </c>
      <c r="FZ629" s="1147"/>
      <c r="GA629" s="1147"/>
      <c r="GB629" s="1147"/>
      <c r="GC629" s="1147" t="str">
        <f t="shared" ref="GC629" si="896">IF(SUM(GC611:GF628)=0," ",SUM(GC611:GF628))</f>
        <v xml:space="preserve"> </v>
      </c>
      <c r="GD629" s="1147"/>
      <c r="GE629" s="1147"/>
      <c r="GF629" s="1147"/>
      <c r="GG629" s="1147" t="str">
        <f t="shared" ref="GG629" si="897">IF(SUM(GG611:GJ628)=0," ",SUM(GG611:GJ628))</f>
        <v xml:space="preserve"> </v>
      </c>
      <c r="GH629" s="1147"/>
      <c r="GI629" s="1147"/>
      <c r="GJ629" s="1147"/>
      <c r="GK629" s="1151" t="str">
        <f t="shared" ref="GK629" si="898">IF(SUM(GK611:GM628)=0," ",SUM(GK611:GM628))</f>
        <v xml:space="preserve"> </v>
      </c>
      <c r="GL629" s="1151"/>
      <c r="GM629" s="1151"/>
      <c r="GN629" s="1151" t="str">
        <f t="shared" ref="GN629" si="899">IF(SUM(GN611:GP628)=0," ",SUM(GN611:GP628))</f>
        <v xml:space="preserve"> </v>
      </c>
      <c r="GO629" s="1151"/>
      <c r="GP629" s="1151"/>
      <c r="GQ629" s="632"/>
      <c r="GR629" s="6"/>
    </row>
    <row r="630" spans="1:200" ht="8.85" customHeight="1" x14ac:dyDescent="0.25">
      <c r="A630" s="244"/>
      <c r="B630" s="177"/>
      <c r="C630" s="1183" t="str">
        <f>IF(Portada!$A$1="www.fly-logics.com","INSTRUCTOR DE VUELO",0)</f>
        <v>INSTRUCTOR DE VUELO</v>
      </c>
      <c r="D630" s="1183"/>
      <c r="E630" s="1183"/>
      <c r="F630" s="1183"/>
      <c r="G630" s="1183"/>
      <c r="H630" s="1183"/>
      <c r="I630" s="1183"/>
      <c r="J630" s="1183"/>
      <c r="K630" s="1183"/>
      <c r="L630" s="1183"/>
      <c r="M630" s="1183"/>
      <c r="N630" s="1183"/>
      <c r="O630" s="1183"/>
      <c r="P630" s="6"/>
      <c r="Q630" s="626" t="str">
        <f>IF(Portada!$A$1="www.fly-logics.com","Nº VUELOS",0)</f>
        <v>Nº VUELOS</v>
      </c>
      <c r="R630" s="626"/>
      <c r="S630" s="626"/>
      <c r="T630" s="626"/>
      <c r="U630" s="627"/>
      <c r="V630" s="1134" t="str">
        <f>IF(COUNTIFS(Bitácora!$AB$5:$AB$1036129,"&gt;0",Bitácora!$D$5:$D$1036129,F589,Bitácora!$AN$5:$AN$1036129,V589,Bitácora!$E$5:$E$1036129,L589)=0," ",COUNTIFS(Bitácora!$AB$5:$AB$1036129,"&gt;0",Bitácora!$D$5:$D$1036129,F589,Bitácora!$AN$5:$AN$1036129,V589,Bitácora!$E$5:$E$1036129,L589))</f>
        <v xml:space="preserve"> </v>
      </c>
      <c r="W630" s="1135"/>
      <c r="X630" s="1135"/>
      <c r="Y630" s="1135"/>
      <c r="Z630" s="15"/>
      <c r="AA630" s="1145"/>
      <c r="AB630" s="1145"/>
      <c r="AC630" s="1145"/>
      <c r="AD630" s="1145"/>
      <c r="AE630" s="1145"/>
      <c r="AF630" s="1147"/>
      <c r="AG630" s="1147"/>
      <c r="AH630" s="1147"/>
      <c r="AI630" s="1147"/>
      <c r="AJ630" s="1147"/>
      <c r="AK630" s="1147"/>
      <c r="AL630" s="1147"/>
      <c r="AM630" s="1147"/>
      <c r="AN630" s="1147"/>
      <c r="AO630" s="1147"/>
      <c r="AP630" s="1147"/>
      <c r="AQ630" s="1147"/>
      <c r="AR630" s="1151"/>
      <c r="AS630" s="1151"/>
      <c r="AT630" s="1151"/>
      <c r="AU630" s="1151"/>
      <c r="AV630" s="1151"/>
      <c r="AW630" s="1151"/>
      <c r="AX630" s="632"/>
      <c r="AY630" s="177"/>
      <c r="AZ630" s="1183" t="str">
        <f>IF(Portada!$A$1="www.fly-logics.com","INSTRUCTOR DE VUELO",0)</f>
        <v>INSTRUCTOR DE VUELO</v>
      </c>
      <c r="BA630" s="1183"/>
      <c r="BB630" s="1183"/>
      <c r="BC630" s="1183"/>
      <c r="BD630" s="1183"/>
      <c r="BE630" s="1183"/>
      <c r="BF630" s="1183"/>
      <c r="BG630" s="1183"/>
      <c r="BH630" s="1183"/>
      <c r="BI630" s="1183"/>
      <c r="BJ630" s="1183"/>
      <c r="BK630" s="1183"/>
      <c r="BL630" s="1183"/>
      <c r="BM630" s="6"/>
      <c r="BN630" s="626" t="str">
        <f>IF(Portada!$A$1="www.fly-logics.com","Nº VUELOS",0)</f>
        <v>Nº VUELOS</v>
      </c>
      <c r="BO630" s="626"/>
      <c r="BP630" s="626"/>
      <c r="BQ630" s="626"/>
      <c r="BR630" s="627"/>
      <c r="BS630" s="1134" t="str">
        <f>IF(COUNTIFS(Bitácora!$AB$5:$AB$1036129,"&gt;0",Bitácora!$D$5:$D$1036129,BC589,Bitácora!$AN$5:$AN$1036129,BS589,Bitácora!$E$5:$E$1036129,BI589)=0," ",COUNTIFS(Bitácora!$AB$5:$AB$1036129,"&gt;0",Bitácora!$D$5:$D$1036129,BC589,Bitácora!$AN$5:$AN$1036129,BS589,Bitácora!$E$5:$E$1036129,BI589))</f>
        <v xml:space="preserve"> </v>
      </c>
      <c r="BT630" s="1135"/>
      <c r="BU630" s="1135"/>
      <c r="BV630" s="1135"/>
      <c r="BW630" s="15"/>
      <c r="BX630" s="1145"/>
      <c r="BY630" s="1145"/>
      <c r="BZ630" s="1145"/>
      <c r="CA630" s="1145"/>
      <c r="CB630" s="1145"/>
      <c r="CC630" s="1147"/>
      <c r="CD630" s="1147"/>
      <c r="CE630" s="1147"/>
      <c r="CF630" s="1147"/>
      <c r="CG630" s="1147"/>
      <c r="CH630" s="1147"/>
      <c r="CI630" s="1147"/>
      <c r="CJ630" s="1147"/>
      <c r="CK630" s="1147"/>
      <c r="CL630" s="1147"/>
      <c r="CM630" s="1147"/>
      <c r="CN630" s="1147"/>
      <c r="CO630" s="1151"/>
      <c r="CP630" s="1151"/>
      <c r="CQ630" s="1151"/>
      <c r="CR630" s="1151"/>
      <c r="CS630" s="1151"/>
      <c r="CT630" s="1151"/>
      <c r="CU630" s="632"/>
      <c r="CV630" s="283"/>
      <c r="CW630" s="244"/>
      <c r="CX630" s="177"/>
      <c r="CY630" s="1183" t="str">
        <f>IF(Portada!$A$1="www.fly-logics.com","INSTRUCTOR DE VUELO",0)</f>
        <v>INSTRUCTOR DE VUELO</v>
      </c>
      <c r="CZ630" s="1183"/>
      <c r="DA630" s="1183"/>
      <c r="DB630" s="1183"/>
      <c r="DC630" s="1183"/>
      <c r="DD630" s="1183"/>
      <c r="DE630" s="1183"/>
      <c r="DF630" s="1183"/>
      <c r="DG630" s="1183"/>
      <c r="DH630" s="1183"/>
      <c r="DI630" s="1183"/>
      <c r="DJ630" s="1183"/>
      <c r="DK630" s="1183"/>
      <c r="DL630" s="6"/>
      <c r="DM630" s="626" t="str">
        <f>IF(Portada!$A$1="www.fly-logics.com","Nº VUELOS",0)</f>
        <v>Nº VUELOS</v>
      </c>
      <c r="DN630" s="626"/>
      <c r="DO630" s="626"/>
      <c r="DP630" s="626"/>
      <c r="DQ630" s="627"/>
      <c r="DR630" s="1134" t="str">
        <f>IF(COUNTIFS(Bitácora!$AB$5:$AB$1036129,"&gt;0",Bitácora!$D$5:$D$1036129,DB589,Bitácora!$AN$5:$AN$1036129,DR589,Bitácora!$E$5:$E$1036129,DH589)=0," ",COUNTIFS(Bitácora!$AB$5:$AB$1036129,"&gt;0",Bitácora!$D$5:$D$1036129,DB589,Bitácora!$AN$5:$AN$1036129,DR589,Bitácora!$E$5:$E$1036129,DH589))</f>
        <v xml:space="preserve"> </v>
      </c>
      <c r="DS630" s="1135"/>
      <c r="DT630" s="1135"/>
      <c r="DU630" s="1135"/>
      <c r="DV630" s="15"/>
      <c r="DW630" s="1145"/>
      <c r="DX630" s="1145"/>
      <c r="DY630" s="1145"/>
      <c r="DZ630" s="1145"/>
      <c r="EA630" s="1145"/>
      <c r="EB630" s="1147"/>
      <c r="EC630" s="1147"/>
      <c r="ED630" s="1147"/>
      <c r="EE630" s="1147"/>
      <c r="EF630" s="1147"/>
      <c r="EG630" s="1147"/>
      <c r="EH630" s="1147"/>
      <c r="EI630" s="1147"/>
      <c r="EJ630" s="1147"/>
      <c r="EK630" s="1147"/>
      <c r="EL630" s="1147"/>
      <c r="EM630" s="1147"/>
      <c r="EN630" s="1151"/>
      <c r="EO630" s="1151"/>
      <c r="EP630" s="1151"/>
      <c r="EQ630" s="1151"/>
      <c r="ER630" s="1151"/>
      <c r="ES630" s="1151"/>
      <c r="ET630" s="632"/>
      <c r="EU630" s="177"/>
      <c r="EV630" s="1183" t="str">
        <f>IF(Portada!$A$1="www.fly-logics.com","INSTRUCTOR DE VUELO",0)</f>
        <v>INSTRUCTOR DE VUELO</v>
      </c>
      <c r="EW630" s="1183"/>
      <c r="EX630" s="1183"/>
      <c r="EY630" s="1183"/>
      <c r="EZ630" s="1183"/>
      <c r="FA630" s="1183"/>
      <c r="FB630" s="1183"/>
      <c r="FC630" s="1183"/>
      <c r="FD630" s="1183"/>
      <c r="FE630" s="1183"/>
      <c r="FF630" s="1183"/>
      <c r="FG630" s="1183"/>
      <c r="FH630" s="1183"/>
      <c r="FI630" s="6"/>
      <c r="FJ630" s="626" t="str">
        <f>IF(Portada!$A$1="www.fly-logics.com","Nº VUELOS",0)</f>
        <v>Nº VUELOS</v>
      </c>
      <c r="FK630" s="626"/>
      <c r="FL630" s="626"/>
      <c r="FM630" s="626"/>
      <c r="FN630" s="627"/>
      <c r="FO630" s="1134" t="str">
        <f>IF(COUNTIFS(Bitácora!$AB$5:$AB$1036129,"&gt;0",Bitácora!$D$5:$D$1036129,EY589,Bitácora!$AN$5:$AN$1036129,FO589,Bitácora!$E$5:$E$1036129,FE589)=0," ",COUNTIFS(Bitácora!$AB$5:$AB$1036129,"&gt;0",Bitácora!$D$5:$D$1036129,EY589,Bitácora!$AN$5:$AN$1036129,FO589,Bitácora!$E$5:$E$1036129,FE589))</f>
        <v xml:space="preserve"> </v>
      </c>
      <c r="FP630" s="1135"/>
      <c r="FQ630" s="1135"/>
      <c r="FR630" s="1135"/>
      <c r="FS630" s="15"/>
      <c r="FT630" s="1145"/>
      <c r="FU630" s="1145"/>
      <c r="FV630" s="1145"/>
      <c r="FW630" s="1145"/>
      <c r="FX630" s="1145"/>
      <c r="FY630" s="1147"/>
      <c r="FZ630" s="1147"/>
      <c r="GA630" s="1147"/>
      <c r="GB630" s="1147"/>
      <c r="GC630" s="1147"/>
      <c r="GD630" s="1147"/>
      <c r="GE630" s="1147"/>
      <c r="GF630" s="1147"/>
      <c r="GG630" s="1147"/>
      <c r="GH630" s="1147"/>
      <c r="GI630" s="1147"/>
      <c r="GJ630" s="1147"/>
      <c r="GK630" s="1151"/>
      <c r="GL630" s="1151"/>
      <c r="GM630" s="1151"/>
      <c r="GN630" s="1151"/>
      <c r="GO630" s="1151"/>
      <c r="GP630" s="1151"/>
      <c r="GQ630" s="632"/>
      <c r="GR630" s="6"/>
    </row>
    <row r="631" spans="1:200" ht="8.85" customHeight="1" x14ac:dyDescent="0.25">
      <c r="A631" s="244"/>
      <c r="B631" s="177"/>
      <c r="C631" s="1183"/>
      <c r="D631" s="1183"/>
      <c r="E631" s="1183"/>
      <c r="F631" s="1183"/>
      <c r="G631" s="1183"/>
      <c r="H631" s="1183"/>
      <c r="I631" s="1183"/>
      <c r="J631" s="1183"/>
      <c r="K631" s="1183"/>
      <c r="L631" s="1183"/>
      <c r="M631" s="1183"/>
      <c r="N631" s="1183"/>
      <c r="O631" s="1183"/>
      <c r="P631" s="6"/>
      <c r="Q631" s="626"/>
      <c r="R631" s="626"/>
      <c r="S631" s="626"/>
      <c r="T631" s="626"/>
      <c r="U631" s="627"/>
      <c r="V631" s="1134"/>
      <c r="W631" s="1135"/>
      <c r="X631" s="1135"/>
      <c r="Y631" s="1135"/>
      <c r="Z631" s="15"/>
      <c r="AA631" s="1145"/>
      <c r="AB631" s="1145"/>
      <c r="AC631" s="1145"/>
      <c r="AD631" s="1145"/>
      <c r="AE631" s="1145"/>
      <c r="AF631" s="1147"/>
      <c r="AG631" s="1147"/>
      <c r="AH631" s="1147"/>
      <c r="AI631" s="1147"/>
      <c r="AJ631" s="1147"/>
      <c r="AK631" s="1147"/>
      <c r="AL631" s="1147"/>
      <c r="AM631" s="1147"/>
      <c r="AN631" s="1147"/>
      <c r="AO631" s="1147"/>
      <c r="AP631" s="1147"/>
      <c r="AQ631" s="1147"/>
      <c r="AR631" s="1151"/>
      <c r="AS631" s="1151"/>
      <c r="AT631" s="1151"/>
      <c r="AU631" s="1151"/>
      <c r="AV631" s="1151"/>
      <c r="AW631" s="1151"/>
      <c r="AX631" s="632"/>
      <c r="AY631" s="177"/>
      <c r="AZ631" s="1183"/>
      <c r="BA631" s="1183"/>
      <c r="BB631" s="1183"/>
      <c r="BC631" s="1183"/>
      <c r="BD631" s="1183"/>
      <c r="BE631" s="1183"/>
      <c r="BF631" s="1183"/>
      <c r="BG631" s="1183"/>
      <c r="BH631" s="1183"/>
      <c r="BI631" s="1183"/>
      <c r="BJ631" s="1183"/>
      <c r="BK631" s="1183"/>
      <c r="BL631" s="1183"/>
      <c r="BM631" s="6"/>
      <c r="BN631" s="626"/>
      <c r="BO631" s="626"/>
      <c r="BP631" s="626"/>
      <c r="BQ631" s="626"/>
      <c r="BR631" s="627"/>
      <c r="BS631" s="1134"/>
      <c r="BT631" s="1135"/>
      <c r="BU631" s="1135"/>
      <c r="BV631" s="1135"/>
      <c r="BW631" s="15"/>
      <c r="BX631" s="1145"/>
      <c r="BY631" s="1145"/>
      <c r="BZ631" s="1145"/>
      <c r="CA631" s="1145"/>
      <c r="CB631" s="1145"/>
      <c r="CC631" s="1147"/>
      <c r="CD631" s="1147"/>
      <c r="CE631" s="1147"/>
      <c r="CF631" s="1147"/>
      <c r="CG631" s="1147"/>
      <c r="CH631" s="1147"/>
      <c r="CI631" s="1147"/>
      <c r="CJ631" s="1147"/>
      <c r="CK631" s="1147"/>
      <c r="CL631" s="1147"/>
      <c r="CM631" s="1147"/>
      <c r="CN631" s="1147"/>
      <c r="CO631" s="1151"/>
      <c r="CP631" s="1151"/>
      <c r="CQ631" s="1151"/>
      <c r="CR631" s="1151"/>
      <c r="CS631" s="1151"/>
      <c r="CT631" s="1151"/>
      <c r="CU631" s="632"/>
      <c r="CV631" s="283"/>
      <c r="CW631" s="244"/>
      <c r="CX631" s="177"/>
      <c r="CY631" s="1183"/>
      <c r="CZ631" s="1183"/>
      <c r="DA631" s="1183"/>
      <c r="DB631" s="1183"/>
      <c r="DC631" s="1183"/>
      <c r="DD631" s="1183"/>
      <c r="DE631" s="1183"/>
      <c r="DF631" s="1183"/>
      <c r="DG631" s="1183"/>
      <c r="DH631" s="1183"/>
      <c r="DI631" s="1183"/>
      <c r="DJ631" s="1183"/>
      <c r="DK631" s="1183"/>
      <c r="DL631" s="6"/>
      <c r="DM631" s="626"/>
      <c r="DN631" s="626"/>
      <c r="DO631" s="626"/>
      <c r="DP631" s="626"/>
      <c r="DQ631" s="627"/>
      <c r="DR631" s="1134"/>
      <c r="DS631" s="1135"/>
      <c r="DT631" s="1135"/>
      <c r="DU631" s="1135"/>
      <c r="DV631" s="15"/>
      <c r="DW631" s="1145"/>
      <c r="DX631" s="1145"/>
      <c r="DY631" s="1145"/>
      <c r="DZ631" s="1145"/>
      <c r="EA631" s="1145"/>
      <c r="EB631" s="1147"/>
      <c r="EC631" s="1147"/>
      <c r="ED631" s="1147"/>
      <c r="EE631" s="1147"/>
      <c r="EF631" s="1147"/>
      <c r="EG631" s="1147"/>
      <c r="EH631" s="1147"/>
      <c r="EI631" s="1147"/>
      <c r="EJ631" s="1147"/>
      <c r="EK631" s="1147"/>
      <c r="EL631" s="1147"/>
      <c r="EM631" s="1147"/>
      <c r="EN631" s="1151"/>
      <c r="EO631" s="1151"/>
      <c r="EP631" s="1151"/>
      <c r="EQ631" s="1151"/>
      <c r="ER631" s="1151"/>
      <c r="ES631" s="1151"/>
      <c r="ET631" s="632"/>
      <c r="EU631" s="177"/>
      <c r="EV631" s="1183"/>
      <c r="EW631" s="1183"/>
      <c r="EX631" s="1183"/>
      <c r="EY631" s="1183"/>
      <c r="EZ631" s="1183"/>
      <c r="FA631" s="1183"/>
      <c r="FB631" s="1183"/>
      <c r="FC631" s="1183"/>
      <c r="FD631" s="1183"/>
      <c r="FE631" s="1183"/>
      <c r="FF631" s="1183"/>
      <c r="FG631" s="1183"/>
      <c r="FH631" s="1183"/>
      <c r="FI631" s="6"/>
      <c r="FJ631" s="626"/>
      <c r="FK631" s="626"/>
      <c r="FL631" s="626"/>
      <c r="FM631" s="626"/>
      <c r="FN631" s="627"/>
      <c r="FO631" s="1134"/>
      <c r="FP631" s="1135"/>
      <c r="FQ631" s="1135"/>
      <c r="FR631" s="1135"/>
      <c r="FS631" s="15"/>
      <c r="FT631" s="1145"/>
      <c r="FU631" s="1145"/>
      <c r="FV631" s="1145"/>
      <c r="FW631" s="1145"/>
      <c r="FX631" s="1145"/>
      <c r="FY631" s="1147"/>
      <c r="FZ631" s="1147"/>
      <c r="GA631" s="1147"/>
      <c r="GB631" s="1147"/>
      <c r="GC631" s="1147"/>
      <c r="GD631" s="1147"/>
      <c r="GE631" s="1147"/>
      <c r="GF631" s="1147"/>
      <c r="GG631" s="1147"/>
      <c r="GH631" s="1147"/>
      <c r="GI631" s="1147"/>
      <c r="GJ631" s="1147"/>
      <c r="GK631" s="1151"/>
      <c r="GL631" s="1151"/>
      <c r="GM631" s="1151"/>
      <c r="GN631" s="1151"/>
      <c r="GO631" s="1151"/>
      <c r="GP631" s="1151"/>
      <c r="GQ631" s="632"/>
      <c r="GR631" s="6"/>
    </row>
    <row r="632" spans="1:200" ht="5.25" customHeight="1" x14ac:dyDescent="0.25">
      <c r="A632" s="244"/>
      <c r="B632" s="177"/>
      <c r="C632" s="625"/>
      <c r="D632" s="625"/>
      <c r="E632" s="625"/>
      <c r="F632" s="625"/>
      <c r="G632" s="625"/>
      <c r="H632" s="625"/>
      <c r="I632" s="625"/>
      <c r="J632" s="625"/>
      <c r="K632" s="625"/>
      <c r="L632" s="625"/>
      <c r="M632" s="625"/>
      <c r="N632" s="625"/>
      <c r="O632" s="625"/>
      <c r="P632" s="625"/>
      <c r="Q632" s="625"/>
      <c r="R632" s="625"/>
      <c r="S632" s="625"/>
      <c r="T632" s="625"/>
      <c r="U632" s="625"/>
      <c r="V632" s="625"/>
      <c r="W632" s="625"/>
      <c r="X632" s="625"/>
      <c r="Y632" s="625"/>
      <c r="Z632" s="15"/>
      <c r="AA632" s="1145"/>
      <c r="AB632" s="1145"/>
      <c r="AC632" s="1145"/>
      <c r="AD632" s="1145"/>
      <c r="AE632" s="1145"/>
      <c r="AF632" s="1147"/>
      <c r="AG632" s="1147"/>
      <c r="AH632" s="1147"/>
      <c r="AI632" s="1147"/>
      <c r="AJ632" s="1147"/>
      <c r="AK632" s="1147"/>
      <c r="AL632" s="1147"/>
      <c r="AM632" s="1147"/>
      <c r="AN632" s="1147"/>
      <c r="AO632" s="1147"/>
      <c r="AP632" s="1147"/>
      <c r="AQ632" s="1147"/>
      <c r="AR632" s="1151"/>
      <c r="AS632" s="1151"/>
      <c r="AT632" s="1151"/>
      <c r="AU632" s="1151"/>
      <c r="AV632" s="1151"/>
      <c r="AW632" s="1151"/>
      <c r="AX632" s="632"/>
      <c r="AY632" s="177"/>
      <c r="AZ632" s="625"/>
      <c r="BA632" s="625"/>
      <c r="BB632" s="625"/>
      <c r="BC632" s="625"/>
      <c r="BD632" s="625"/>
      <c r="BE632" s="625"/>
      <c r="BF632" s="625"/>
      <c r="BG632" s="625"/>
      <c r="BH632" s="625"/>
      <c r="BI632" s="625"/>
      <c r="BJ632" s="625"/>
      <c r="BK632" s="625"/>
      <c r="BL632" s="625"/>
      <c r="BM632" s="625"/>
      <c r="BN632" s="625"/>
      <c r="BO632" s="625"/>
      <c r="BP632" s="625"/>
      <c r="BQ632" s="625"/>
      <c r="BR632" s="625"/>
      <c r="BS632" s="625"/>
      <c r="BT632" s="625"/>
      <c r="BU632" s="625"/>
      <c r="BV632" s="625"/>
      <c r="BW632" s="15"/>
      <c r="BX632" s="1145"/>
      <c r="BY632" s="1145"/>
      <c r="BZ632" s="1145"/>
      <c r="CA632" s="1145"/>
      <c r="CB632" s="1145"/>
      <c r="CC632" s="1147"/>
      <c r="CD632" s="1147"/>
      <c r="CE632" s="1147"/>
      <c r="CF632" s="1147"/>
      <c r="CG632" s="1147"/>
      <c r="CH632" s="1147"/>
      <c r="CI632" s="1147"/>
      <c r="CJ632" s="1147"/>
      <c r="CK632" s="1147"/>
      <c r="CL632" s="1147"/>
      <c r="CM632" s="1147"/>
      <c r="CN632" s="1147"/>
      <c r="CO632" s="1151"/>
      <c r="CP632" s="1151"/>
      <c r="CQ632" s="1151"/>
      <c r="CR632" s="1151"/>
      <c r="CS632" s="1151"/>
      <c r="CT632" s="1151"/>
      <c r="CU632" s="632"/>
      <c r="CV632" s="283"/>
      <c r="CW632" s="244"/>
      <c r="CX632" s="177"/>
      <c r="CY632" s="625"/>
      <c r="CZ632" s="625"/>
      <c r="DA632" s="625"/>
      <c r="DB632" s="625"/>
      <c r="DC632" s="625"/>
      <c r="DD632" s="625"/>
      <c r="DE632" s="625"/>
      <c r="DF632" s="625"/>
      <c r="DG632" s="625"/>
      <c r="DH632" s="625"/>
      <c r="DI632" s="625"/>
      <c r="DJ632" s="625"/>
      <c r="DK632" s="625"/>
      <c r="DL632" s="625"/>
      <c r="DM632" s="625"/>
      <c r="DN632" s="625"/>
      <c r="DO632" s="625"/>
      <c r="DP632" s="625"/>
      <c r="DQ632" s="625"/>
      <c r="DR632" s="625"/>
      <c r="DS632" s="625"/>
      <c r="DT632" s="625"/>
      <c r="DU632" s="625"/>
      <c r="DV632" s="15"/>
      <c r="DW632" s="1145"/>
      <c r="DX632" s="1145"/>
      <c r="DY632" s="1145"/>
      <c r="DZ632" s="1145"/>
      <c r="EA632" s="1145"/>
      <c r="EB632" s="1147"/>
      <c r="EC632" s="1147"/>
      <c r="ED632" s="1147"/>
      <c r="EE632" s="1147"/>
      <c r="EF632" s="1147"/>
      <c r="EG632" s="1147"/>
      <c r="EH632" s="1147"/>
      <c r="EI632" s="1147"/>
      <c r="EJ632" s="1147"/>
      <c r="EK632" s="1147"/>
      <c r="EL632" s="1147"/>
      <c r="EM632" s="1147"/>
      <c r="EN632" s="1151"/>
      <c r="EO632" s="1151"/>
      <c r="EP632" s="1151"/>
      <c r="EQ632" s="1151"/>
      <c r="ER632" s="1151"/>
      <c r="ES632" s="1151"/>
      <c r="ET632" s="632"/>
      <c r="EU632" s="177"/>
      <c r="EV632" s="625"/>
      <c r="EW632" s="625"/>
      <c r="EX632" s="625"/>
      <c r="EY632" s="625"/>
      <c r="EZ632" s="625"/>
      <c r="FA632" s="625"/>
      <c r="FB632" s="625"/>
      <c r="FC632" s="625"/>
      <c r="FD632" s="625"/>
      <c r="FE632" s="625"/>
      <c r="FF632" s="625"/>
      <c r="FG632" s="625"/>
      <c r="FH632" s="625"/>
      <c r="FI632" s="625"/>
      <c r="FJ632" s="625"/>
      <c r="FK632" s="625"/>
      <c r="FL632" s="625"/>
      <c r="FM632" s="625"/>
      <c r="FN632" s="625"/>
      <c r="FO632" s="625"/>
      <c r="FP632" s="625"/>
      <c r="FQ632" s="625"/>
      <c r="FR632" s="625"/>
      <c r="FS632" s="15"/>
      <c r="FT632" s="1145"/>
      <c r="FU632" s="1145"/>
      <c r="FV632" s="1145"/>
      <c r="FW632" s="1145"/>
      <c r="FX632" s="1145"/>
      <c r="FY632" s="1147"/>
      <c r="FZ632" s="1147"/>
      <c r="GA632" s="1147"/>
      <c r="GB632" s="1147"/>
      <c r="GC632" s="1147"/>
      <c r="GD632" s="1147"/>
      <c r="GE632" s="1147"/>
      <c r="GF632" s="1147"/>
      <c r="GG632" s="1147"/>
      <c r="GH632" s="1147"/>
      <c r="GI632" s="1147"/>
      <c r="GJ632" s="1147"/>
      <c r="GK632" s="1151"/>
      <c r="GL632" s="1151"/>
      <c r="GM632" s="1151"/>
      <c r="GN632" s="1151"/>
      <c r="GO632" s="1151"/>
      <c r="GP632" s="1151"/>
      <c r="GQ632" s="632"/>
      <c r="GR632" s="6"/>
    </row>
    <row r="633" spans="1:200" ht="10.5" customHeight="1" x14ac:dyDescent="0.25">
      <c r="A633" s="244"/>
      <c r="B633" s="177"/>
      <c r="C633" s="628" t="str">
        <f>IF(Portada!$A$1="www.fly-logics.com","HORAS",0)</f>
        <v>HORAS</v>
      </c>
      <c r="D633" s="628"/>
      <c r="E633" s="628"/>
      <c r="F633" s="628"/>
      <c r="G633" s="629"/>
      <c r="H633" s="1168" t="str">
        <f>IF(SUMIFS(Bitácora!$AB$5:$AB$1036129,Bitácora!$D$5:$D$1036129,F589,Bitácora!$AN$5:$AN$1036129,V589,Bitácora!$E$5:$E$1036129,L589)=0," ",SUMIFS(Bitácora!$AB$5:$AB$1036129,Bitácora!$D$5:$D$1036129,F589,Bitácora!$AN$5:$AN$1036129,V589,Bitácora!$E$5:$E$1036129,L589))</f>
        <v xml:space="preserve"> </v>
      </c>
      <c r="I633" s="1169"/>
      <c r="J633" s="1169"/>
      <c r="K633" s="1169"/>
      <c r="L633" s="1169"/>
      <c r="M633" s="1169"/>
      <c r="N633" s="619"/>
      <c r="O633" s="620" t="str">
        <f>IF(Portada!$A$1="www.fly-logics.com","DÍA",0)</f>
        <v>DÍA</v>
      </c>
      <c r="P633" s="620"/>
      <c r="Q633" s="620"/>
      <c r="R633" s="620"/>
      <c r="S633" s="621"/>
      <c r="T633" s="1168" t="str">
        <f>IF(SUMIFS(Bitácora!$T$5:$T$1036129,Bitácora!$D$5:$D$1036129,F589,Bitácora!$E$5:$E$1036129,L589,Bitácora!$AN$5:$AN$1036129,V589,Bitácora!$AB$5:$AB$1036129,"&gt;0")=0," ",SUMIFS(Bitácora!$T$5:$T$1036129,Bitácora!$D$5:$D$1036129,F589,Bitácora!$E$5:$E$1036129,L589,Bitácora!$AN$5:$AN$1036129,V589,Bitácora!$AB$5:$AB$1036129,"&gt;0"))</f>
        <v xml:space="preserve"> </v>
      </c>
      <c r="U633" s="1169"/>
      <c r="V633" s="1169"/>
      <c r="W633" s="1169"/>
      <c r="X633" s="1169"/>
      <c r="Y633" s="1169"/>
      <c r="Z633" s="15"/>
      <c r="AA633" s="1145"/>
      <c r="AB633" s="1145"/>
      <c r="AC633" s="1145"/>
      <c r="AD633" s="1145"/>
      <c r="AE633" s="1145"/>
      <c r="AF633" s="1147"/>
      <c r="AG633" s="1147"/>
      <c r="AH633" s="1147"/>
      <c r="AI633" s="1147"/>
      <c r="AJ633" s="1170"/>
      <c r="AK633" s="1170"/>
      <c r="AL633" s="1170"/>
      <c r="AM633" s="1170"/>
      <c r="AN633" s="1170"/>
      <c r="AO633" s="1170"/>
      <c r="AP633" s="1170"/>
      <c r="AQ633" s="1170"/>
      <c r="AR633" s="1171"/>
      <c r="AS633" s="1171"/>
      <c r="AT633" s="1171"/>
      <c r="AU633" s="1171"/>
      <c r="AV633" s="1171"/>
      <c r="AW633" s="1171"/>
      <c r="AX633" s="632"/>
      <c r="AY633" s="177"/>
      <c r="AZ633" s="628" t="str">
        <f>IF(Portada!$A$1="www.fly-logics.com","HORAS",0)</f>
        <v>HORAS</v>
      </c>
      <c r="BA633" s="628"/>
      <c r="BB633" s="628"/>
      <c r="BC633" s="628"/>
      <c r="BD633" s="629"/>
      <c r="BE633" s="1168" t="str">
        <f>IF(SUMIFS(Bitácora!$AB$5:$AB$1036129,Bitácora!$D$5:$D$1036129,BC589,Bitácora!$AN$5:$AN$1036129,BS589,Bitácora!$E$5:$E$1036129,BI589)=0," ",SUMIFS(Bitácora!$AB$5:$AB$1036129,Bitácora!$D$5:$D$1036129,BC589,Bitácora!$AN$5:$AN$1036129,BS589,Bitácora!$E$5:$E$1036129,BI589))</f>
        <v xml:space="preserve"> </v>
      </c>
      <c r="BF633" s="1169"/>
      <c r="BG633" s="1169"/>
      <c r="BH633" s="1169"/>
      <c r="BI633" s="1169"/>
      <c r="BJ633" s="1169"/>
      <c r="BK633" s="619"/>
      <c r="BL633" s="620" t="str">
        <f>IF(Portada!$A$1="www.fly-logics.com","DÍA",0)</f>
        <v>DÍA</v>
      </c>
      <c r="BM633" s="620"/>
      <c r="BN633" s="620"/>
      <c r="BO633" s="620"/>
      <c r="BP633" s="621"/>
      <c r="BQ633" s="1168" t="str">
        <f>IF(SUMIFS(Bitácora!$T$5:$T$1036129,Bitácora!$D$5:$D$1036129,BC589,Bitácora!$E$5:$E$1036129,BI589,Bitácora!$AN$5:$AN$1036129,BS589,Bitácora!$AB$5:$AB$1036129,"&gt;0")=0," ",SUMIFS(Bitácora!$T$5:$T$1036129,Bitácora!$D$5:$D$1036129,BC589,Bitácora!$E$5:$E$1036129,BI589,Bitácora!$AN$5:$AN$1036129,BS589,Bitácora!$AB$5:$AB$1036129,"&gt;0"))</f>
        <v xml:space="preserve"> </v>
      </c>
      <c r="BR633" s="1169"/>
      <c r="BS633" s="1169"/>
      <c r="BT633" s="1169"/>
      <c r="BU633" s="1169"/>
      <c r="BV633" s="1169"/>
      <c r="BW633" s="15"/>
      <c r="BX633" s="1145"/>
      <c r="BY633" s="1145"/>
      <c r="BZ633" s="1145"/>
      <c r="CA633" s="1145"/>
      <c r="CB633" s="1145"/>
      <c r="CC633" s="1147"/>
      <c r="CD633" s="1147"/>
      <c r="CE633" s="1147"/>
      <c r="CF633" s="1147"/>
      <c r="CG633" s="1170"/>
      <c r="CH633" s="1170"/>
      <c r="CI633" s="1170"/>
      <c r="CJ633" s="1170"/>
      <c r="CK633" s="1170"/>
      <c r="CL633" s="1170"/>
      <c r="CM633" s="1170"/>
      <c r="CN633" s="1170"/>
      <c r="CO633" s="1171"/>
      <c r="CP633" s="1171"/>
      <c r="CQ633" s="1171"/>
      <c r="CR633" s="1171"/>
      <c r="CS633" s="1171"/>
      <c r="CT633" s="1171"/>
      <c r="CU633" s="632"/>
      <c r="CV633" s="283"/>
      <c r="CW633" s="244"/>
      <c r="CX633" s="177"/>
      <c r="CY633" s="628" t="str">
        <f>IF(Portada!$A$1="www.fly-logics.com","HORAS",0)</f>
        <v>HORAS</v>
      </c>
      <c r="CZ633" s="628"/>
      <c r="DA633" s="628"/>
      <c r="DB633" s="628"/>
      <c r="DC633" s="629"/>
      <c r="DD633" s="1168" t="str">
        <f>IF(SUMIFS(Bitácora!$AB$5:$AB$1036129,Bitácora!$D$5:$D$1036129,DB589,Bitácora!$AN$5:$AN$1036129,DR589,Bitácora!$E$5:$E$1036129,DH589)=0," ",SUMIFS(Bitácora!$AB$5:$AB$1036129,Bitácora!$D$5:$D$1036129,DB589,Bitácora!$AN$5:$AN$1036129,DR589,Bitácora!$E$5:$E$1036129,DH589))</f>
        <v xml:space="preserve"> </v>
      </c>
      <c r="DE633" s="1169"/>
      <c r="DF633" s="1169"/>
      <c r="DG633" s="1169"/>
      <c r="DH633" s="1169"/>
      <c r="DI633" s="1169"/>
      <c r="DJ633" s="619"/>
      <c r="DK633" s="620" t="str">
        <f>IF(Portada!$A$1="www.fly-logics.com","DÍA",0)</f>
        <v>DÍA</v>
      </c>
      <c r="DL633" s="620"/>
      <c r="DM633" s="620"/>
      <c r="DN633" s="620"/>
      <c r="DO633" s="621"/>
      <c r="DP633" s="1168" t="str">
        <f>IF(SUMIFS(Bitácora!$T$5:$T$1036129,Bitácora!$D$5:$D$1036129,DB589,Bitácora!$E$5:$E$1036129,DH589,Bitácora!$AN$5:$AN$1036129,DR589,Bitácora!$AB$5:$AB$1036129,"&gt;0")=0," ",SUMIFS(Bitácora!$T$5:$T$1036129,Bitácora!$D$5:$D$1036129,DB589,Bitácora!$E$5:$E$1036129,DH589,Bitácora!$AN$5:$AN$1036129,DR589,Bitácora!$AB$5:$AB$1036129,"&gt;0"))</f>
        <v xml:space="preserve"> </v>
      </c>
      <c r="DQ633" s="1169"/>
      <c r="DR633" s="1169"/>
      <c r="DS633" s="1169"/>
      <c r="DT633" s="1169"/>
      <c r="DU633" s="1169"/>
      <c r="DV633" s="15"/>
      <c r="DW633" s="1145"/>
      <c r="DX633" s="1145"/>
      <c r="DY633" s="1145"/>
      <c r="DZ633" s="1145"/>
      <c r="EA633" s="1145"/>
      <c r="EB633" s="1147"/>
      <c r="EC633" s="1147"/>
      <c r="ED633" s="1147"/>
      <c r="EE633" s="1147"/>
      <c r="EF633" s="1170"/>
      <c r="EG633" s="1170"/>
      <c r="EH633" s="1170"/>
      <c r="EI633" s="1170"/>
      <c r="EJ633" s="1170"/>
      <c r="EK633" s="1170"/>
      <c r="EL633" s="1170"/>
      <c r="EM633" s="1170"/>
      <c r="EN633" s="1171"/>
      <c r="EO633" s="1171"/>
      <c r="EP633" s="1171"/>
      <c r="EQ633" s="1171"/>
      <c r="ER633" s="1171"/>
      <c r="ES633" s="1171"/>
      <c r="ET633" s="632"/>
      <c r="EU633" s="177"/>
      <c r="EV633" s="628" t="str">
        <f>IF(Portada!$A$1="www.fly-logics.com","HORAS",0)</f>
        <v>HORAS</v>
      </c>
      <c r="EW633" s="628"/>
      <c r="EX633" s="628"/>
      <c r="EY633" s="628"/>
      <c r="EZ633" s="629"/>
      <c r="FA633" s="1168" t="str">
        <f>IF(SUMIFS(Bitácora!$AB$5:$AB$1036129,Bitácora!$D$5:$D$1036129,EY589,Bitácora!$AN$5:$AN$1036129,FO589,Bitácora!$E$5:$E$1036129,FE589)=0," ",SUMIFS(Bitácora!$AB$5:$AB$1036129,Bitácora!$D$5:$D$1036129,EY589,Bitácora!$AN$5:$AN$1036129,FO589,Bitácora!$E$5:$E$1036129,FE589))</f>
        <v xml:space="preserve"> </v>
      </c>
      <c r="FB633" s="1169"/>
      <c r="FC633" s="1169"/>
      <c r="FD633" s="1169"/>
      <c r="FE633" s="1169"/>
      <c r="FF633" s="1169"/>
      <c r="FG633" s="619"/>
      <c r="FH633" s="620" t="str">
        <f>IF(Portada!$A$1="www.fly-logics.com","DÍA",0)</f>
        <v>DÍA</v>
      </c>
      <c r="FI633" s="620"/>
      <c r="FJ633" s="620"/>
      <c r="FK633" s="620"/>
      <c r="FL633" s="621"/>
      <c r="FM633" s="1168" t="str">
        <f>IF(SUMIFS(Bitácora!$T$5:$T$1036129,Bitácora!$D$5:$D$1036129,EY589,Bitácora!$E$5:$E$1036129,FE589,Bitácora!$AN$5:$AN$1036129,FO589,Bitácora!$AB$5:$AB$1036129,"&gt;0")=0," ",SUMIFS(Bitácora!$T$5:$T$1036129,Bitácora!$D$5:$D$1036129,EY589,Bitácora!$E$5:$E$1036129,FE589,Bitácora!$AN$5:$AN$1036129,FO589,Bitácora!$AB$5:$AB$1036129,"&gt;0"))</f>
        <v xml:space="preserve"> </v>
      </c>
      <c r="FN633" s="1169"/>
      <c r="FO633" s="1169"/>
      <c r="FP633" s="1169"/>
      <c r="FQ633" s="1169"/>
      <c r="FR633" s="1169"/>
      <c r="FS633" s="15"/>
      <c r="FT633" s="1145"/>
      <c r="FU633" s="1145"/>
      <c r="FV633" s="1145"/>
      <c r="FW633" s="1145"/>
      <c r="FX633" s="1145"/>
      <c r="FY633" s="1147"/>
      <c r="FZ633" s="1147"/>
      <c r="GA633" s="1147"/>
      <c r="GB633" s="1147"/>
      <c r="GC633" s="1170"/>
      <c r="GD633" s="1170"/>
      <c r="GE633" s="1170"/>
      <c r="GF633" s="1170"/>
      <c r="GG633" s="1170"/>
      <c r="GH633" s="1170"/>
      <c r="GI633" s="1170"/>
      <c r="GJ633" s="1170"/>
      <c r="GK633" s="1171"/>
      <c r="GL633" s="1171"/>
      <c r="GM633" s="1171"/>
      <c r="GN633" s="1171"/>
      <c r="GO633" s="1171"/>
      <c r="GP633" s="1171"/>
      <c r="GQ633" s="632"/>
      <c r="GR633" s="6"/>
    </row>
    <row r="634" spans="1:200" ht="8.85" customHeight="1" x14ac:dyDescent="0.25">
      <c r="A634" s="244"/>
      <c r="B634" s="177"/>
      <c r="C634" s="628"/>
      <c r="D634" s="628"/>
      <c r="E634" s="628"/>
      <c r="F634" s="628"/>
      <c r="G634" s="629"/>
      <c r="H634" s="1172"/>
      <c r="I634" s="1169"/>
      <c r="J634" s="1169"/>
      <c r="K634" s="1169"/>
      <c r="L634" s="1169"/>
      <c r="M634" s="1169"/>
      <c r="N634" s="619"/>
      <c r="O634" s="620"/>
      <c r="P634" s="620"/>
      <c r="Q634" s="620"/>
      <c r="R634" s="620"/>
      <c r="S634" s="621"/>
      <c r="T634" s="1172"/>
      <c r="U634" s="1169"/>
      <c r="V634" s="1169"/>
      <c r="W634" s="1169"/>
      <c r="X634" s="1169"/>
      <c r="Y634" s="1169"/>
      <c r="Z634" s="15"/>
      <c r="AA634" s="1173" t="str">
        <f>IF(Portada!$A$1="www.fly-logics.com","TOTAL
ANUAL",0)</f>
        <v>TOTAL
ANUAL</v>
      </c>
      <c r="AB634" s="1173"/>
      <c r="AC634" s="1173"/>
      <c r="AD634" s="1173"/>
      <c r="AE634" s="1173"/>
      <c r="AF634" s="1174" t="str">
        <f t="shared" ref="AF634" si="900">IF(SUM(AF629,AF607)=0," ",SUM(AF629,AF607))</f>
        <v xml:space="preserve"> </v>
      </c>
      <c r="AG634" s="1174"/>
      <c r="AH634" s="1174"/>
      <c r="AI634" s="1175"/>
      <c r="AJ634" s="1174" t="str">
        <f t="shared" ref="AJ634" si="901">IF(SUM(AJ629,AJ607)=0," ",SUM(AJ629,AJ607))</f>
        <v xml:space="preserve"> </v>
      </c>
      <c r="AK634" s="1174"/>
      <c r="AL634" s="1174"/>
      <c r="AM634" s="1174"/>
      <c r="AN634" s="1174" t="str">
        <f t="shared" ref="AN634" si="902">IF(SUM(AN629,AN607)=0," ",SUM(AN629,AN607))</f>
        <v xml:space="preserve"> </v>
      </c>
      <c r="AO634" s="1174"/>
      <c r="AP634" s="1174"/>
      <c r="AQ634" s="1174"/>
      <c r="AR634" s="1176" t="str">
        <f t="shared" ref="AR634" si="903">IF(SUM(AR629,AR607)=0," ",SUM(AR629,AR607))</f>
        <v xml:space="preserve"> </v>
      </c>
      <c r="AS634" s="1176"/>
      <c r="AT634" s="1176"/>
      <c r="AU634" s="1176" t="str">
        <f t="shared" ref="AU634" si="904">IF(SUM(AU629,AU607)=0," ",SUM(AU629,AU607))</f>
        <v xml:space="preserve"> </v>
      </c>
      <c r="AV634" s="1176"/>
      <c r="AW634" s="1176"/>
      <c r="AX634" s="632"/>
      <c r="AY634" s="177"/>
      <c r="AZ634" s="628"/>
      <c r="BA634" s="628"/>
      <c r="BB634" s="628"/>
      <c r="BC634" s="628"/>
      <c r="BD634" s="629"/>
      <c r="BE634" s="1172"/>
      <c r="BF634" s="1169"/>
      <c r="BG634" s="1169"/>
      <c r="BH634" s="1169"/>
      <c r="BI634" s="1169"/>
      <c r="BJ634" s="1169"/>
      <c r="BK634" s="619"/>
      <c r="BL634" s="620"/>
      <c r="BM634" s="620"/>
      <c r="BN634" s="620"/>
      <c r="BO634" s="620"/>
      <c r="BP634" s="621"/>
      <c r="BQ634" s="1172"/>
      <c r="BR634" s="1169"/>
      <c r="BS634" s="1169"/>
      <c r="BT634" s="1169"/>
      <c r="BU634" s="1169"/>
      <c r="BV634" s="1169"/>
      <c r="BW634" s="15"/>
      <c r="BX634" s="1173" t="str">
        <f>IF(Portada!$A$1="www.fly-logics.com","TOTAL
ANUAL",0)</f>
        <v>TOTAL
ANUAL</v>
      </c>
      <c r="BY634" s="1173"/>
      <c r="BZ634" s="1173"/>
      <c r="CA634" s="1173"/>
      <c r="CB634" s="1173"/>
      <c r="CC634" s="1174" t="str">
        <f t="shared" ref="CC634" si="905">IF(SUM(CC629,CC607)=0," ",SUM(CC629,CC607))</f>
        <v xml:space="preserve"> </v>
      </c>
      <c r="CD634" s="1174"/>
      <c r="CE634" s="1174"/>
      <c r="CF634" s="1175"/>
      <c r="CG634" s="1174" t="str">
        <f t="shared" ref="CG634" si="906">IF(SUM(CG629,CG607)=0," ",SUM(CG629,CG607))</f>
        <v xml:space="preserve"> </v>
      </c>
      <c r="CH634" s="1174"/>
      <c r="CI634" s="1174"/>
      <c r="CJ634" s="1174"/>
      <c r="CK634" s="1174" t="str">
        <f t="shared" ref="CK634" si="907">IF(SUM(CK629,CK607)=0," ",SUM(CK629,CK607))</f>
        <v xml:space="preserve"> </v>
      </c>
      <c r="CL634" s="1174"/>
      <c r="CM634" s="1174"/>
      <c r="CN634" s="1174"/>
      <c r="CO634" s="1176" t="str">
        <f t="shared" ref="CO634" si="908">IF(SUM(CO629,CO607)=0," ",SUM(CO629,CO607))</f>
        <v xml:space="preserve"> </v>
      </c>
      <c r="CP634" s="1176"/>
      <c r="CQ634" s="1176"/>
      <c r="CR634" s="1176" t="str">
        <f t="shared" ref="CR634" si="909">IF(SUM(CR629,CR607)=0," ",SUM(CR629,CR607))</f>
        <v xml:space="preserve"> </v>
      </c>
      <c r="CS634" s="1176"/>
      <c r="CT634" s="1176"/>
      <c r="CU634" s="632"/>
      <c r="CV634" s="283"/>
      <c r="CW634" s="244"/>
      <c r="CX634" s="177"/>
      <c r="CY634" s="628"/>
      <c r="CZ634" s="628"/>
      <c r="DA634" s="628"/>
      <c r="DB634" s="628"/>
      <c r="DC634" s="629"/>
      <c r="DD634" s="1172"/>
      <c r="DE634" s="1169"/>
      <c r="DF634" s="1169"/>
      <c r="DG634" s="1169"/>
      <c r="DH634" s="1169"/>
      <c r="DI634" s="1169"/>
      <c r="DJ634" s="619"/>
      <c r="DK634" s="620"/>
      <c r="DL634" s="620"/>
      <c r="DM634" s="620"/>
      <c r="DN634" s="620"/>
      <c r="DO634" s="621"/>
      <c r="DP634" s="1172"/>
      <c r="DQ634" s="1169"/>
      <c r="DR634" s="1169"/>
      <c r="DS634" s="1169"/>
      <c r="DT634" s="1169"/>
      <c r="DU634" s="1169"/>
      <c r="DV634" s="15"/>
      <c r="DW634" s="1173" t="str">
        <f>IF(Portada!$A$1="www.fly-logics.com","TOTAL
ANUAL",0)</f>
        <v>TOTAL
ANUAL</v>
      </c>
      <c r="DX634" s="1173"/>
      <c r="DY634" s="1173"/>
      <c r="DZ634" s="1173"/>
      <c r="EA634" s="1173"/>
      <c r="EB634" s="1174" t="str">
        <f t="shared" ref="EB634" si="910">IF(SUM(EB629,EB607)=0," ",SUM(EB629,EB607))</f>
        <v xml:space="preserve"> </v>
      </c>
      <c r="EC634" s="1174"/>
      <c r="ED634" s="1174"/>
      <c r="EE634" s="1175"/>
      <c r="EF634" s="1174" t="str">
        <f t="shared" ref="EF634" si="911">IF(SUM(EF629,EF607)=0," ",SUM(EF629,EF607))</f>
        <v xml:space="preserve"> </v>
      </c>
      <c r="EG634" s="1174"/>
      <c r="EH634" s="1174"/>
      <c r="EI634" s="1174"/>
      <c r="EJ634" s="1174" t="str">
        <f t="shared" ref="EJ634" si="912">IF(SUM(EJ629,EJ607)=0," ",SUM(EJ629,EJ607))</f>
        <v xml:space="preserve"> </v>
      </c>
      <c r="EK634" s="1174"/>
      <c r="EL634" s="1174"/>
      <c r="EM634" s="1174"/>
      <c r="EN634" s="1176" t="str">
        <f t="shared" ref="EN634" si="913">IF(SUM(EN629,EN607)=0," ",SUM(EN629,EN607))</f>
        <v xml:space="preserve"> </v>
      </c>
      <c r="EO634" s="1176"/>
      <c r="EP634" s="1176"/>
      <c r="EQ634" s="1176" t="str">
        <f t="shared" ref="EQ634" si="914">IF(SUM(EQ629,EQ607)=0," ",SUM(EQ629,EQ607))</f>
        <v xml:space="preserve"> </v>
      </c>
      <c r="ER634" s="1176"/>
      <c r="ES634" s="1176"/>
      <c r="ET634" s="632"/>
      <c r="EU634" s="177"/>
      <c r="EV634" s="628"/>
      <c r="EW634" s="628"/>
      <c r="EX634" s="628"/>
      <c r="EY634" s="628"/>
      <c r="EZ634" s="629"/>
      <c r="FA634" s="1172"/>
      <c r="FB634" s="1169"/>
      <c r="FC634" s="1169"/>
      <c r="FD634" s="1169"/>
      <c r="FE634" s="1169"/>
      <c r="FF634" s="1169"/>
      <c r="FG634" s="619"/>
      <c r="FH634" s="620"/>
      <c r="FI634" s="620"/>
      <c r="FJ634" s="620"/>
      <c r="FK634" s="620"/>
      <c r="FL634" s="621"/>
      <c r="FM634" s="1172"/>
      <c r="FN634" s="1169"/>
      <c r="FO634" s="1169"/>
      <c r="FP634" s="1169"/>
      <c r="FQ634" s="1169"/>
      <c r="FR634" s="1169"/>
      <c r="FS634" s="15"/>
      <c r="FT634" s="1173" t="str">
        <f>IF(Portada!$A$1="www.fly-logics.com","TOTAL
ANUAL",0)</f>
        <v>TOTAL
ANUAL</v>
      </c>
      <c r="FU634" s="1173"/>
      <c r="FV634" s="1173"/>
      <c r="FW634" s="1173"/>
      <c r="FX634" s="1173"/>
      <c r="FY634" s="1174" t="str">
        <f t="shared" ref="FY634" si="915">IF(SUM(FY629,FY607)=0," ",SUM(FY629,FY607))</f>
        <v xml:space="preserve"> </v>
      </c>
      <c r="FZ634" s="1174"/>
      <c r="GA634" s="1174"/>
      <c r="GB634" s="1175"/>
      <c r="GC634" s="1174" t="str">
        <f t="shared" ref="GC634" si="916">IF(SUM(GC629,GC607)=0," ",SUM(GC629,GC607))</f>
        <v xml:space="preserve"> </v>
      </c>
      <c r="GD634" s="1174"/>
      <c r="GE634" s="1174"/>
      <c r="GF634" s="1174"/>
      <c r="GG634" s="1174" t="str">
        <f t="shared" ref="GG634" si="917">IF(SUM(GG629,GG607)=0," ",SUM(GG629,GG607))</f>
        <v xml:space="preserve"> </v>
      </c>
      <c r="GH634" s="1174"/>
      <c r="GI634" s="1174"/>
      <c r="GJ634" s="1174"/>
      <c r="GK634" s="1176" t="str">
        <f t="shared" ref="GK634" si="918">IF(SUM(GK629,GK607)=0," ",SUM(GK629,GK607))</f>
        <v xml:space="preserve"> </v>
      </c>
      <c r="GL634" s="1176"/>
      <c r="GM634" s="1176"/>
      <c r="GN634" s="1176" t="str">
        <f t="shared" ref="GN634" si="919">IF(SUM(GN629,GN607)=0," ",SUM(GN629,GN607))</f>
        <v xml:space="preserve"> </v>
      </c>
      <c r="GO634" s="1176"/>
      <c r="GP634" s="1176"/>
      <c r="GQ634" s="632"/>
      <c r="GR634" s="6"/>
    </row>
    <row r="635" spans="1:200" ht="3" customHeight="1" x14ac:dyDescent="0.25">
      <c r="A635" s="244"/>
      <c r="B635" s="177"/>
      <c r="C635" s="625"/>
      <c r="D635" s="625"/>
      <c r="E635" s="625"/>
      <c r="F635" s="625"/>
      <c r="G635" s="625"/>
      <c r="H635" s="625"/>
      <c r="I635" s="625"/>
      <c r="J635" s="625"/>
      <c r="K635" s="625"/>
      <c r="L635" s="625"/>
      <c r="M635" s="625"/>
      <c r="N635" s="625"/>
      <c r="O635" s="625"/>
      <c r="P635" s="625"/>
      <c r="Q635" s="625"/>
      <c r="R635" s="625"/>
      <c r="S635" s="625"/>
      <c r="T635" s="625"/>
      <c r="U635" s="625"/>
      <c r="V635" s="625"/>
      <c r="W635" s="625"/>
      <c r="X635" s="625"/>
      <c r="Y635" s="625"/>
      <c r="Z635" s="15"/>
      <c r="AA635" s="1173"/>
      <c r="AB635" s="1173"/>
      <c r="AC635" s="1173"/>
      <c r="AD635" s="1173"/>
      <c r="AE635" s="1173"/>
      <c r="AF635" s="1174"/>
      <c r="AG635" s="1174"/>
      <c r="AH635" s="1174"/>
      <c r="AI635" s="1175"/>
      <c r="AJ635" s="1174"/>
      <c r="AK635" s="1174"/>
      <c r="AL635" s="1174"/>
      <c r="AM635" s="1174"/>
      <c r="AN635" s="1174"/>
      <c r="AO635" s="1174"/>
      <c r="AP635" s="1174"/>
      <c r="AQ635" s="1174"/>
      <c r="AR635" s="1176"/>
      <c r="AS635" s="1176"/>
      <c r="AT635" s="1176"/>
      <c r="AU635" s="1176"/>
      <c r="AV635" s="1176"/>
      <c r="AW635" s="1176"/>
      <c r="AX635" s="632"/>
      <c r="AY635" s="177"/>
      <c r="AZ635" s="625"/>
      <c r="BA635" s="625"/>
      <c r="BB635" s="625"/>
      <c r="BC635" s="625"/>
      <c r="BD635" s="625"/>
      <c r="BE635" s="625"/>
      <c r="BF635" s="625"/>
      <c r="BG635" s="625"/>
      <c r="BH635" s="625"/>
      <c r="BI635" s="625"/>
      <c r="BJ635" s="625"/>
      <c r="BK635" s="625"/>
      <c r="BL635" s="625"/>
      <c r="BM635" s="625"/>
      <c r="BN635" s="625"/>
      <c r="BO635" s="625"/>
      <c r="BP635" s="625"/>
      <c r="BQ635" s="625"/>
      <c r="BR635" s="625"/>
      <c r="BS635" s="625"/>
      <c r="BT635" s="625"/>
      <c r="BU635" s="625"/>
      <c r="BV635" s="625"/>
      <c r="BW635" s="15"/>
      <c r="BX635" s="1173"/>
      <c r="BY635" s="1173"/>
      <c r="BZ635" s="1173"/>
      <c r="CA635" s="1173"/>
      <c r="CB635" s="1173"/>
      <c r="CC635" s="1174"/>
      <c r="CD635" s="1174"/>
      <c r="CE635" s="1174"/>
      <c r="CF635" s="1175"/>
      <c r="CG635" s="1174"/>
      <c r="CH635" s="1174"/>
      <c r="CI635" s="1174"/>
      <c r="CJ635" s="1174"/>
      <c r="CK635" s="1174"/>
      <c r="CL635" s="1174"/>
      <c r="CM635" s="1174"/>
      <c r="CN635" s="1174"/>
      <c r="CO635" s="1176"/>
      <c r="CP635" s="1176"/>
      <c r="CQ635" s="1176"/>
      <c r="CR635" s="1176"/>
      <c r="CS635" s="1176"/>
      <c r="CT635" s="1176"/>
      <c r="CU635" s="632"/>
      <c r="CV635" s="283"/>
      <c r="CW635" s="244"/>
      <c r="CX635" s="177"/>
      <c r="CY635" s="625"/>
      <c r="CZ635" s="625"/>
      <c r="DA635" s="625"/>
      <c r="DB635" s="625"/>
      <c r="DC635" s="625"/>
      <c r="DD635" s="625"/>
      <c r="DE635" s="625"/>
      <c r="DF635" s="625"/>
      <c r="DG635" s="625"/>
      <c r="DH635" s="625"/>
      <c r="DI635" s="625"/>
      <c r="DJ635" s="625"/>
      <c r="DK635" s="625"/>
      <c r="DL635" s="625"/>
      <c r="DM635" s="625"/>
      <c r="DN635" s="625"/>
      <c r="DO635" s="625"/>
      <c r="DP635" s="625"/>
      <c r="DQ635" s="625"/>
      <c r="DR635" s="625"/>
      <c r="DS635" s="625"/>
      <c r="DT635" s="625"/>
      <c r="DU635" s="625"/>
      <c r="DV635" s="15"/>
      <c r="DW635" s="1173"/>
      <c r="DX635" s="1173"/>
      <c r="DY635" s="1173"/>
      <c r="DZ635" s="1173"/>
      <c r="EA635" s="1173"/>
      <c r="EB635" s="1174"/>
      <c r="EC635" s="1174"/>
      <c r="ED635" s="1174"/>
      <c r="EE635" s="1175"/>
      <c r="EF635" s="1174"/>
      <c r="EG635" s="1174"/>
      <c r="EH635" s="1174"/>
      <c r="EI635" s="1174"/>
      <c r="EJ635" s="1174"/>
      <c r="EK635" s="1174"/>
      <c r="EL635" s="1174"/>
      <c r="EM635" s="1174"/>
      <c r="EN635" s="1176"/>
      <c r="EO635" s="1176"/>
      <c r="EP635" s="1176"/>
      <c r="EQ635" s="1176"/>
      <c r="ER635" s="1176"/>
      <c r="ES635" s="1176"/>
      <c r="ET635" s="632"/>
      <c r="EU635" s="177"/>
      <c r="EV635" s="625"/>
      <c r="EW635" s="625"/>
      <c r="EX635" s="625"/>
      <c r="EY635" s="625"/>
      <c r="EZ635" s="625"/>
      <c r="FA635" s="625"/>
      <c r="FB635" s="625"/>
      <c r="FC635" s="625"/>
      <c r="FD635" s="625"/>
      <c r="FE635" s="625"/>
      <c r="FF635" s="625"/>
      <c r="FG635" s="625"/>
      <c r="FH635" s="625"/>
      <c r="FI635" s="625"/>
      <c r="FJ635" s="625"/>
      <c r="FK635" s="625"/>
      <c r="FL635" s="625"/>
      <c r="FM635" s="625"/>
      <c r="FN635" s="625"/>
      <c r="FO635" s="625"/>
      <c r="FP635" s="625"/>
      <c r="FQ635" s="625"/>
      <c r="FR635" s="625"/>
      <c r="FS635" s="15"/>
      <c r="FT635" s="1173"/>
      <c r="FU635" s="1173"/>
      <c r="FV635" s="1173"/>
      <c r="FW635" s="1173"/>
      <c r="FX635" s="1173"/>
      <c r="FY635" s="1174"/>
      <c r="FZ635" s="1174"/>
      <c r="GA635" s="1174"/>
      <c r="GB635" s="1175"/>
      <c r="GC635" s="1174"/>
      <c r="GD635" s="1174"/>
      <c r="GE635" s="1174"/>
      <c r="GF635" s="1174"/>
      <c r="GG635" s="1174"/>
      <c r="GH635" s="1174"/>
      <c r="GI635" s="1174"/>
      <c r="GJ635" s="1174"/>
      <c r="GK635" s="1176"/>
      <c r="GL635" s="1176"/>
      <c r="GM635" s="1176"/>
      <c r="GN635" s="1176"/>
      <c r="GO635" s="1176"/>
      <c r="GP635" s="1176"/>
      <c r="GQ635" s="632"/>
      <c r="GR635" s="6"/>
    </row>
    <row r="636" spans="1:200" ht="10.5" customHeight="1" x14ac:dyDescent="0.25">
      <c r="A636" s="244"/>
      <c r="B636" s="177"/>
      <c r="C636" s="620" t="str">
        <f>IF(Portada!$A$1="www.fly-logics.com","IFR",0)</f>
        <v>IFR</v>
      </c>
      <c r="D636" s="620"/>
      <c r="E636" s="620"/>
      <c r="F636" s="620"/>
      <c r="G636" s="621"/>
      <c r="H636" s="1168" t="str">
        <f>IF(SUMIFS(Bitácora!$V$5:$V$1036129,Bitácora!$D$5:$D$1036129,F589,Bitácora!$E$5:$E$1036129,L589,Bitácora!$AN$5:$AN$1036129,V589,Bitácora!$AB$5:$AB$1036129,"&gt;0")=0," ",SUMIFS(Bitácora!$V$5:$V$1036129,Bitácora!$D$5:$D$1036129,F589,Bitácora!$E$5:$E$1036129,L589,Bitácora!$AN$5:$AN$1036129,V589,Bitácora!$AB$5:$AB$1036129,"&gt;0"))</f>
        <v xml:space="preserve"> </v>
      </c>
      <c r="I636" s="1169"/>
      <c r="J636" s="1169"/>
      <c r="K636" s="1169"/>
      <c r="L636" s="1169"/>
      <c r="M636" s="1169"/>
      <c r="N636" s="619"/>
      <c r="O636" s="620" t="str">
        <f>IF(Portada!$A$1="www.fly-logics.com","NOCHE",0)</f>
        <v>NOCHE</v>
      </c>
      <c r="P636" s="620"/>
      <c r="Q636" s="620"/>
      <c r="R636" s="620"/>
      <c r="S636" s="621"/>
      <c r="T636" s="1168" t="str">
        <f>IF(SUMIFS(Bitácora!$U$5:$U$1036129,Bitácora!$D$5:$D$1036129,F589,Bitácora!$E$5:$E$1036129,L589,Bitácora!$AN$5:$AN$1036129,V589,Bitácora!$AB$5:$AB$1036129,"&gt;0")=0," ",SUMIFS(Bitácora!$U$5:$U$1036129,Bitácora!$D$5:$D$1036129,F589,Bitácora!$E$5:$E$1036129,L589,Bitácora!$AN$5:$AN$1036129,V589,Bitácora!$AB$5:$AB$1036129,"&gt;0"))</f>
        <v xml:space="preserve"> </v>
      </c>
      <c r="U636" s="1169"/>
      <c r="V636" s="1169"/>
      <c r="W636" s="1169"/>
      <c r="X636" s="1169"/>
      <c r="Y636" s="1169"/>
      <c r="Z636" s="15"/>
      <c r="AA636" s="1173"/>
      <c r="AB636" s="1173"/>
      <c r="AC636" s="1173"/>
      <c r="AD636" s="1173"/>
      <c r="AE636" s="1173"/>
      <c r="AF636" s="1174"/>
      <c r="AG636" s="1174"/>
      <c r="AH636" s="1174"/>
      <c r="AI636" s="1175"/>
      <c r="AJ636" s="1174"/>
      <c r="AK636" s="1174"/>
      <c r="AL636" s="1174"/>
      <c r="AM636" s="1174"/>
      <c r="AN636" s="1174"/>
      <c r="AO636" s="1174"/>
      <c r="AP636" s="1174"/>
      <c r="AQ636" s="1174"/>
      <c r="AR636" s="1176"/>
      <c r="AS636" s="1176"/>
      <c r="AT636" s="1176"/>
      <c r="AU636" s="1176"/>
      <c r="AV636" s="1176"/>
      <c r="AW636" s="1176"/>
      <c r="AX636" s="632"/>
      <c r="AY636" s="177"/>
      <c r="AZ636" s="620" t="str">
        <f>IF(Portada!$A$1="www.fly-logics.com","IFR",0)</f>
        <v>IFR</v>
      </c>
      <c r="BA636" s="620"/>
      <c r="BB636" s="620"/>
      <c r="BC636" s="620"/>
      <c r="BD636" s="621"/>
      <c r="BE636" s="1168" t="str">
        <f>IF(SUMIFS(Bitácora!$V$5:$V$1036129,Bitácora!$D$5:$D$1036129,BC589,Bitácora!$E$5:$E$1036129,BI589,Bitácora!$AN$5:$AN$1036129,BS589,Bitácora!$AB$5:$AB$1036129,"&gt;0")=0," ",SUMIFS(Bitácora!$V$5:$V$1036129,Bitácora!$D$5:$D$1036129,BC589,Bitácora!$E$5:$E$1036129,BI589,Bitácora!$AN$5:$AN$1036129,BS589,Bitácora!$AB$5:$AB$1036129,"&gt;0"))</f>
        <v xml:space="preserve"> </v>
      </c>
      <c r="BF636" s="1169"/>
      <c r="BG636" s="1169"/>
      <c r="BH636" s="1169"/>
      <c r="BI636" s="1169"/>
      <c r="BJ636" s="1169"/>
      <c r="BK636" s="619"/>
      <c r="BL636" s="620" t="str">
        <f>IF(Portada!$A$1="www.fly-logics.com","NOCHE",0)</f>
        <v>NOCHE</v>
      </c>
      <c r="BM636" s="620"/>
      <c r="BN636" s="620"/>
      <c r="BO636" s="620"/>
      <c r="BP636" s="621"/>
      <c r="BQ636" s="1168" t="str">
        <f>IF(SUMIFS(Bitácora!$U$5:$U$1036129,Bitácora!$D$5:$D$1036129,BC589,Bitácora!$E$5:$E$1036129,BI589,Bitácora!$AN$5:$AN$1036129,BS589,Bitácora!$AB$5:$AB$1036129,"&gt;0")=0," ",SUMIFS(Bitácora!$U$5:$U$1036129,Bitácora!$D$5:$D$1036129,BC589,Bitácora!$E$5:$E$1036129,BI589,Bitácora!$AN$5:$AN$1036129,BS589,Bitácora!$AB$5:$AB$1036129,"&gt;0"))</f>
        <v xml:space="preserve"> </v>
      </c>
      <c r="BR636" s="1169"/>
      <c r="BS636" s="1169"/>
      <c r="BT636" s="1169"/>
      <c r="BU636" s="1169"/>
      <c r="BV636" s="1169"/>
      <c r="BW636" s="15"/>
      <c r="BX636" s="1173"/>
      <c r="BY636" s="1173"/>
      <c r="BZ636" s="1173"/>
      <c r="CA636" s="1173"/>
      <c r="CB636" s="1173"/>
      <c r="CC636" s="1174"/>
      <c r="CD636" s="1174"/>
      <c r="CE636" s="1174"/>
      <c r="CF636" s="1175"/>
      <c r="CG636" s="1174"/>
      <c r="CH636" s="1174"/>
      <c r="CI636" s="1174"/>
      <c r="CJ636" s="1174"/>
      <c r="CK636" s="1174"/>
      <c r="CL636" s="1174"/>
      <c r="CM636" s="1174"/>
      <c r="CN636" s="1174"/>
      <c r="CO636" s="1176"/>
      <c r="CP636" s="1176"/>
      <c r="CQ636" s="1176"/>
      <c r="CR636" s="1176"/>
      <c r="CS636" s="1176"/>
      <c r="CT636" s="1176"/>
      <c r="CU636" s="632"/>
      <c r="CV636" s="283"/>
      <c r="CW636" s="244"/>
      <c r="CX636" s="177"/>
      <c r="CY636" s="620" t="str">
        <f>IF(Portada!$A$1="www.fly-logics.com","IFR",0)</f>
        <v>IFR</v>
      </c>
      <c r="CZ636" s="620"/>
      <c r="DA636" s="620"/>
      <c r="DB636" s="620"/>
      <c r="DC636" s="621"/>
      <c r="DD636" s="1168" t="str">
        <f>IF(SUMIFS(Bitácora!$V$5:$V$1036129,Bitácora!$D$5:$D$1036129,DB589,Bitácora!$E$5:$E$1036129,DH589,Bitácora!$AN$5:$AN$1036129,DR589,Bitácora!$AB$5:$AB$1036129,"&gt;0")=0," ",SUMIFS(Bitácora!$V$5:$V$1036129,Bitácora!$D$5:$D$1036129,DB589,Bitácora!$E$5:$E$1036129,DH589,Bitácora!$AN$5:$AN$1036129,DR589,Bitácora!$AB$5:$AB$1036129,"&gt;0"))</f>
        <v xml:space="preserve"> </v>
      </c>
      <c r="DE636" s="1169"/>
      <c r="DF636" s="1169"/>
      <c r="DG636" s="1169"/>
      <c r="DH636" s="1169"/>
      <c r="DI636" s="1169"/>
      <c r="DJ636" s="619"/>
      <c r="DK636" s="620" t="str">
        <f>IF(Portada!$A$1="www.fly-logics.com","NOCHE",0)</f>
        <v>NOCHE</v>
      </c>
      <c r="DL636" s="620"/>
      <c r="DM636" s="620"/>
      <c r="DN636" s="620"/>
      <c r="DO636" s="621"/>
      <c r="DP636" s="1168" t="str">
        <f>IF(SUMIFS(Bitácora!$U$5:$U$1036129,Bitácora!$D$5:$D$1036129,DB589,Bitácora!$E$5:$E$1036129,DH589,Bitácora!$AN$5:$AN$1036129,DR589,Bitácora!$AB$5:$AB$1036129,"&gt;0")=0," ",SUMIFS(Bitácora!$U$5:$U$1036129,Bitácora!$D$5:$D$1036129,DB589,Bitácora!$E$5:$E$1036129,DH589,Bitácora!$AN$5:$AN$1036129,DR589,Bitácora!$AB$5:$AB$1036129,"&gt;0"))</f>
        <v xml:space="preserve"> </v>
      </c>
      <c r="DQ636" s="1169"/>
      <c r="DR636" s="1169"/>
      <c r="DS636" s="1169"/>
      <c r="DT636" s="1169"/>
      <c r="DU636" s="1169"/>
      <c r="DV636" s="15"/>
      <c r="DW636" s="1173"/>
      <c r="DX636" s="1173"/>
      <c r="DY636" s="1173"/>
      <c r="DZ636" s="1173"/>
      <c r="EA636" s="1173"/>
      <c r="EB636" s="1174"/>
      <c r="EC636" s="1174"/>
      <c r="ED636" s="1174"/>
      <c r="EE636" s="1175"/>
      <c r="EF636" s="1174"/>
      <c r="EG636" s="1174"/>
      <c r="EH636" s="1174"/>
      <c r="EI636" s="1174"/>
      <c r="EJ636" s="1174"/>
      <c r="EK636" s="1174"/>
      <c r="EL636" s="1174"/>
      <c r="EM636" s="1174"/>
      <c r="EN636" s="1176"/>
      <c r="EO636" s="1176"/>
      <c r="EP636" s="1176"/>
      <c r="EQ636" s="1176"/>
      <c r="ER636" s="1176"/>
      <c r="ES636" s="1176"/>
      <c r="ET636" s="632"/>
      <c r="EU636" s="177"/>
      <c r="EV636" s="620" t="str">
        <f>IF(Portada!$A$1="www.fly-logics.com","IFR",0)</f>
        <v>IFR</v>
      </c>
      <c r="EW636" s="620"/>
      <c r="EX636" s="620"/>
      <c r="EY636" s="620"/>
      <c r="EZ636" s="621"/>
      <c r="FA636" s="1168" t="str">
        <f>IF(SUMIFS(Bitácora!$V$5:$V$1036129,Bitácora!$D$5:$D$1036129,EY589,Bitácora!$E$5:$E$1036129,FE589,Bitácora!$AN$5:$AN$1036129,FO589,Bitácora!$AB$5:$AB$1036129,"&gt;0")=0," ",SUMIFS(Bitácora!$V$5:$V$1036129,Bitácora!$D$5:$D$1036129,EY589,Bitácora!$E$5:$E$1036129,FE589,Bitácora!$AN$5:$AN$1036129,FO589,Bitácora!$AB$5:$AB$1036129,"&gt;0"))</f>
        <v xml:space="preserve"> </v>
      </c>
      <c r="FB636" s="1169"/>
      <c r="FC636" s="1169"/>
      <c r="FD636" s="1169"/>
      <c r="FE636" s="1169"/>
      <c r="FF636" s="1169"/>
      <c r="FG636" s="619"/>
      <c r="FH636" s="620" t="str">
        <f>IF(Portada!$A$1="www.fly-logics.com","NOCHE",0)</f>
        <v>NOCHE</v>
      </c>
      <c r="FI636" s="620"/>
      <c r="FJ636" s="620"/>
      <c r="FK636" s="620"/>
      <c r="FL636" s="621"/>
      <c r="FM636" s="1168" t="str">
        <f>IF(SUMIFS(Bitácora!$U$5:$U$1036129,Bitácora!$D$5:$D$1036129,EY589,Bitácora!$E$5:$E$1036129,FE589,Bitácora!$AN$5:$AN$1036129,FO589,Bitácora!$AB$5:$AB$1036129,"&gt;0")=0," ",SUMIFS(Bitácora!$U$5:$U$1036129,Bitácora!$D$5:$D$1036129,EY589,Bitácora!$E$5:$E$1036129,FE589,Bitácora!$AN$5:$AN$1036129,FO589,Bitácora!$AB$5:$AB$1036129,"&gt;0"))</f>
        <v xml:space="preserve"> </v>
      </c>
      <c r="FN636" s="1169"/>
      <c r="FO636" s="1169"/>
      <c r="FP636" s="1169"/>
      <c r="FQ636" s="1169"/>
      <c r="FR636" s="1169"/>
      <c r="FS636" s="15"/>
      <c r="FT636" s="1173"/>
      <c r="FU636" s="1173"/>
      <c r="FV636" s="1173"/>
      <c r="FW636" s="1173"/>
      <c r="FX636" s="1173"/>
      <c r="FY636" s="1174"/>
      <c r="FZ636" s="1174"/>
      <c r="GA636" s="1174"/>
      <c r="GB636" s="1175"/>
      <c r="GC636" s="1174"/>
      <c r="GD636" s="1174"/>
      <c r="GE636" s="1174"/>
      <c r="GF636" s="1174"/>
      <c r="GG636" s="1174"/>
      <c r="GH636" s="1174"/>
      <c r="GI636" s="1174"/>
      <c r="GJ636" s="1174"/>
      <c r="GK636" s="1176"/>
      <c r="GL636" s="1176"/>
      <c r="GM636" s="1176"/>
      <c r="GN636" s="1176"/>
      <c r="GO636" s="1176"/>
      <c r="GP636" s="1176"/>
      <c r="GQ636" s="632"/>
      <c r="GR636" s="6"/>
    </row>
    <row r="637" spans="1:200" ht="4.5" customHeight="1" x14ac:dyDescent="0.25">
      <c r="A637" s="244"/>
      <c r="B637" s="177"/>
      <c r="C637" s="620"/>
      <c r="D637" s="620"/>
      <c r="E637" s="620"/>
      <c r="F637" s="620"/>
      <c r="G637" s="621"/>
      <c r="H637" s="1172"/>
      <c r="I637" s="1169"/>
      <c r="J637" s="1169"/>
      <c r="K637" s="1169"/>
      <c r="L637" s="1169"/>
      <c r="M637" s="1169"/>
      <c r="N637" s="619"/>
      <c r="O637" s="620"/>
      <c r="P637" s="620"/>
      <c r="Q637" s="620"/>
      <c r="R637" s="620"/>
      <c r="S637" s="621"/>
      <c r="T637" s="1172"/>
      <c r="U637" s="1169"/>
      <c r="V637" s="1169"/>
      <c r="W637" s="1169"/>
      <c r="X637" s="1169"/>
      <c r="Y637" s="1169"/>
      <c r="Z637" s="15"/>
      <c r="AA637" s="1173"/>
      <c r="AB637" s="1173"/>
      <c r="AC637" s="1173"/>
      <c r="AD637" s="1173"/>
      <c r="AE637" s="1173"/>
      <c r="AF637" s="1174"/>
      <c r="AG637" s="1174"/>
      <c r="AH637" s="1174"/>
      <c r="AI637" s="1175"/>
      <c r="AJ637" s="1174"/>
      <c r="AK637" s="1174"/>
      <c r="AL637" s="1174"/>
      <c r="AM637" s="1174"/>
      <c r="AN637" s="1174"/>
      <c r="AO637" s="1174"/>
      <c r="AP637" s="1174"/>
      <c r="AQ637" s="1174"/>
      <c r="AR637" s="1176"/>
      <c r="AS637" s="1176"/>
      <c r="AT637" s="1176"/>
      <c r="AU637" s="1176"/>
      <c r="AV637" s="1176"/>
      <c r="AW637" s="1176"/>
      <c r="AX637" s="632"/>
      <c r="AY637" s="177"/>
      <c r="AZ637" s="620"/>
      <c r="BA637" s="620"/>
      <c r="BB637" s="620"/>
      <c r="BC637" s="620"/>
      <c r="BD637" s="621"/>
      <c r="BE637" s="1172"/>
      <c r="BF637" s="1169"/>
      <c r="BG637" s="1169"/>
      <c r="BH637" s="1169"/>
      <c r="BI637" s="1169"/>
      <c r="BJ637" s="1169"/>
      <c r="BK637" s="619"/>
      <c r="BL637" s="620"/>
      <c r="BM637" s="620"/>
      <c r="BN637" s="620"/>
      <c r="BO637" s="620"/>
      <c r="BP637" s="621"/>
      <c r="BQ637" s="1172"/>
      <c r="BR637" s="1169"/>
      <c r="BS637" s="1169"/>
      <c r="BT637" s="1169"/>
      <c r="BU637" s="1169"/>
      <c r="BV637" s="1169"/>
      <c r="BW637" s="15"/>
      <c r="BX637" s="1173"/>
      <c r="BY637" s="1173"/>
      <c r="BZ637" s="1173"/>
      <c r="CA637" s="1173"/>
      <c r="CB637" s="1173"/>
      <c r="CC637" s="1174"/>
      <c r="CD637" s="1174"/>
      <c r="CE637" s="1174"/>
      <c r="CF637" s="1175"/>
      <c r="CG637" s="1174"/>
      <c r="CH637" s="1174"/>
      <c r="CI637" s="1174"/>
      <c r="CJ637" s="1174"/>
      <c r="CK637" s="1174"/>
      <c r="CL637" s="1174"/>
      <c r="CM637" s="1174"/>
      <c r="CN637" s="1174"/>
      <c r="CO637" s="1176"/>
      <c r="CP637" s="1176"/>
      <c r="CQ637" s="1176"/>
      <c r="CR637" s="1176"/>
      <c r="CS637" s="1176"/>
      <c r="CT637" s="1176"/>
      <c r="CU637" s="632"/>
      <c r="CV637" s="283"/>
      <c r="CW637" s="244"/>
      <c r="CX637" s="177"/>
      <c r="CY637" s="620"/>
      <c r="CZ637" s="620"/>
      <c r="DA637" s="620"/>
      <c r="DB637" s="620"/>
      <c r="DC637" s="621"/>
      <c r="DD637" s="1172"/>
      <c r="DE637" s="1169"/>
      <c r="DF637" s="1169"/>
      <c r="DG637" s="1169"/>
      <c r="DH637" s="1169"/>
      <c r="DI637" s="1169"/>
      <c r="DJ637" s="619"/>
      <c r="DK637" s="620"/>
      <c r="DL637" s="620"/>
      <c r="DM637" s="620"/>
      <c r="DN637" s="620"/>
      <c r="DO637" s="621"/>
      <c r="DP637" s="1172"/>
      <c r="DQ637" s="1169"/>
      <c r="DR637" s="1169"/>
      <c r="DS637" s="1169"/>
      <c r="DT637" s="1169"/>
      <c r="DU637" s="1169"/>
      <c r="DV637" s="15"/>
      <c r="DW637" s="1173"/>
      <c r="DX637" s="1173"/>
      <c r="DY637" s="1173"/>
      <c r="DZ637" s="1173"/>
      <c r="EA637" s="1173"/>
      <c r="EB637" s="1174"/>
      <c r="EC637" s="1174"/>
      <c r="ED637" s="1174"/>
      <c r="EE637" s="1175"/>
      <c r="EF637" s="1174"/>
      <c r="EG637" s="1174"/>
      <c r="EH637" s="1174"/>
      <c r="EI637" s="1174"/>
      <c r="EJ637" s="1174"/>
      <c r="EK637" s="1174"/>
      <c r="EL637" s="1174"/>
      <c r="EM637" s="1174"/>
      <c r="EN637" s="1176"/>
      <c r="EO637" s="1176"/>
      <c r="EP637" s="1176"/>
      <c r="EQ637" s="1176"/>
      <c r="ER637" s="1176"/>
      <c r="ES637" s="1176"/>
      <c r="ET637" s="632"/>
      <c r="EU637" s="177"/>
      <c r="EV637" s="620"/>
      <c r="EW637" s="620"/>
      <c r="EX637" s="620"/>
      <c r="EY637" s="620"/>
      <c r="EZ637" s="621"/>
      <c r="FA637" s="1172"/>
      <c r="FB637" s="1169"/>
      <c r="FC637" s="1169"/>
      <c r="FD637" s="1169"/>
      <c r="FE637" s="1169"/>
      <c r="FF637" s="1169"/>
      <c r="FG637" s="619"/>
      <c r="FH637" s="620"/>
      <c r="FI637" s="620"/>
      <c r="FJ637" s="620"/>
      <c r="FK637" s="620"/>
      <c r="FL637" s="621"/>
      <c r="FM637" s="1172"/>
      <c r="FN637" s="1169"/>
      <c r="FO637" s="1169"/>
      <c r="FP637" s="1169"/>
      <c r="FQ637" s="1169"/>
      <c r="FR637" s="1169"/>
      <c r="FS637" s="15"/>
      <c r="FT637" s="1173"/>
      <c r="FU637" s="1173"/>
      <c r="FV637" s="1173"/>
      <c r="FW637" s="1173"/>
      <c r="FX637" s="1173"/>
      <c r="FY637" s="1174"/>
      <c r="FZ637" s="1174"/>
      <c r="GA637" s="1174"/>
      <c r="GB637" s="1175"/>
      <c r="GC637" s="1174"/>
      <c r="GD637" s="1174"/>
      <c r="GE637" s="1174"/>
      <c r="GF637" s="1174"/>
      <c r="GG637" s="1174"/>
      <c r="GH637" s="1174"/>
      <c r="GI637" s="1174"/>
      <c r="GJ637" s="1174"/>
      <c r="GK637" s="1176"/>
      <c r="GL637" s="1176"/>
      <c r="GM637" s="1176"/>
      <c r="GN637" s="1176"/>
      <c r="GO637" s="1176"/>
      <c r="GP637" s="1176"/>
      <c r="GQ637" s="632"/>
      <c r="GR637" s="6"/>
    </row>
    <row r="638" spans="1:200" ht="5.25" customHeight="1" x14ac:dyDescent="0.25">
      <c r="A638" s="246"/>
      <c r="B638" s="623"/>
      <c r="C638" s="624"/>
      <c r="D638" s="624"/>
      <c r="E638" s="624"/>
      <c r="F638" s="624"/>
      <c r="G638" s="624"/>
      <c r="H638" s="624"/>
      <c r="I638" s="624"/>
      <c r="J638" s="624"/>
      <c r="K638" s="624"/>
      <c r="L638" s="624"/>
      <c r="M638" s="624"/>
      <c r="N638" s="624"/>
      <c r="O638" s="624"/>
      <c r="P638" s="624"/>
      <c r="Q638" s="624"/>
      <c r="R638" s="624"/>
      <c r="S638" s="624"/>
      <c r="T638" s="624"/>
      <c r="U638" s="624"/>
      <c r="V638" s="624"/>
      <c r="W638" s="624"/>
      <c r="X638" s="624"/>
      <c r="Y638" s="624"/>
      <c r="Z638" s="624"/>
      <c r="AA638" s="624"/>
      <c r="AB638" s="624"/>
      <c r="AC638" s="624"/>
      <c r="AD638" s="624"/>
      <c r="AE638" s="624"/>
      <c r="AF638" s="624"/>
      <c r="AG638" s="624"/>
      <c r="AH638" s="624"/>
      <c r="AI638" s="624"/>
      <c r="AJ638" s="624"/>
      <c r="AK638" s="624"/>
      <c r="AL638" s="624"/>
      <c r="AM638" s="624"/>
      <c r="AN638" s="624"/>
      <c r="AO638" s="624"/>
      <c r="AP638" s="624"/>
      <c r="AQ638" s="624"/>
      <c r="AR638" s="624"/>
      <c r="AS638" s="624"/>
      <c r="AT638" s="624"/>
      <c r="AU638" s="624"/>
      <c r="AV638" s="624"/>
      <c r="AW638" s="624"/>
      <c r="AX638" s="651"/>
      <c r="AY638" s="623"/>
      <c r="AZ638" s="624"/>
      <c r="BA638" s="624"/>
      <c r="BB638" s="624"/>
      <c r="BC638" s="624"/>
      <c r="BD638" s="624"/>
      <c r="BE638" s="624"/>
      <c r="BF638" s="624"/>
      <c r="BG638" s="624"/>
      <c r="BH638" s="624"/>
      <c r="BI638" s="624"/>
      <c r="BJ638" s="624"/>
      <c r="BK638" s="624"/>
      <c r="BL638" s="624"/>
      <c r="BM638" s="624"/>
      <c r="BN638" s="624"/>
      <c r="BO638" s="624"/>
      <c r="BP638" s="624"/>
      <c r="BQ638" s="624"/>
      <c r="BR638" s="624"/>
      <c r="BS638" s="624"/>
      <c r="BT638" s="624"/>
      <c r="BU638" s="624"/>
      <c r="BV638" s="624"/>
      <c r="BW638" s="624"/>
      <c r="BX638" s="624"/>
      <c r="BY638" s="624"/>
      <c r="BZ638" s="624"/>
      <c r="CA638" s="624"/>
      <c r="CB638" s="624"/>
      <c r="CC638" s="624"/>
      <c r="CD638" s="624"/>
      <c r="CE638" s="624"/>
      <c r="CF638" s="624"/>
      <c r="CG638" s="624"/>
      <c r="CH638" s="624"/>
      <c r="CI638" s="624"/>
      <c r="CJ638" s="624"/>
      <c r="CK638" s="624"/>
      <c r="CL638" s="624"/>
      <c r="CM638" s="624"/>
      <c r="CN638" s="624"/>
      <c r="CO638" s="624"/>
      <c r="CP638" s="624"/>
      <c r="CQ638" s="624"/>
      <c r="CR638" s="624"/>
      <c r="CS638" s="624"/>
      <c r="CT638" s="624"/>
      <c r="CU638" s="651"/>
      <c r="CV638" s="248"/>
      <c r="CW638" s="246"/>
      <c r="CX638" s="623"/>
      <c r="CY638" s="624"/>
      <c r="CZ638" s="624"/>
      <c r="DA638" s="624"/>
      <c r="DB638" s="624"/>
      <c r="DC638" s="624"/>
      <c r="DD638" s="624"/>
      <c r="DE638" s="624"/>
      <c r="DF638" s="624"/>
      <c r="DG638" s="624"/>
      <c r="DH638" s="624"/>
      <c r="DI638" s="624"/>
      <c r="DJ638" s="624"/>
      <c r="DK638" s="624"/>
      <c r="DL638" s="624"/>
      <c r="DM638" s="624"/>
      <c r="DN638" s="624"/>
      <c r="DO638" s="624"/>
      <c r="DP638" s="624"/>
      <c r="DQ638" s="624"/>
      <c r="DR638" s="624"/>
      <c r="DS638" s="624"/>
      <c r="DT638" s="624"/>
      <c r="DU638" s="624"/>
      <c r="DV638" s="624"/>
      <c r="DW638" s="624"/>
      <c r="DX638" s="624"/>
      <c r="DY638" s="624"/>
      <c r="DZ638" s="624"/>
      <c r="EA638" s="624"/>
      <c r="EB638" s="624"/>
      <c r="EC638" s="624"/>
      <c r="ED638" s="624"/>
      <c r="EE638" s="624"/>
      <c r="EF638" s="624"/>
      <c r="EG638" s="624"/>
      <c r="EH638" s="624"/>
      <c r="EI638" s="624"/>
      <c r="EJ638" s="624"/>
      <c r="EK638" s="624"/>
      <c r="EL638" s="624"/>
      <c r="EM638" s="624"/>
      <c r="EN638" s="624"/>
      <c r="EO638" s="624"/>
      <c r="EP638" s="624"/>
      <c r="EQ638" s="624"/>
      <c r="ER638" s="624"/>
      <c r="ES638" s="624"/>
      <c r="ET638" s="651"/>
      <c r="EU638" s="623"/>
      <c r="EV638" s="624"/>
      <c r="EW638" s="624"/>
      <c r="EX638" s="624"/>
      <c r="EY638" s="624"/>
      <c r="EZ638" s="624"/>
      <c r="FA638" s="624"/>
      <c r="FB638" s="624"/>
      <c r="FC638" s="624"/>
      <c r="FD638" s="624"/>
      <c r="FE638" s="624"/>
      <c r="FF638" s="624"/>
      <c r="FG638" s="624"/>
      <c r="FH638" s="624"/>
      <c r="FI638" s="624"/>
      <c r="FJ638" s="624"/>
      <c r="FK638" s="624"/>
      <c r="FL638" s="624"/>
      <c r="FM638" s="624"/>
      <c r="FN638" s="624"/>
      <c r="FO638" s="624"/>
      <c r="FP638" s="624"/>
      <c r="FQ638" s="624"/>
      <c r="FR638" s="624"/>
      <c r="FS638" s="624"/>
      <c r="FT638" s="624"/>
      <c r="FU638" s="624"/>
      <c r="FV638" s="624"/>
      <c r="FW638" s="624"/>
      <c r="FX638" s="624"/>
      <c r="FY638" s="624"/>
      <c r="FZ638" s="624"/>
      <c r="GA638" s="624"/>
      <c r="GB638" s="624"/>
      <c r="GC638" s="624"/>
      <c r="GD638" s="624"/>
      <c r="GE638" s="624"/>
      <c r="GF638" s="624"/>
      <c r="GG638" s="624"/>
      <c r="GH638" s="624"/>
      <c r="GI638" s="624"/>
      <c r="GJ638" s="624"/>
      <c r="GK638" s="624"/>
      <c r="GL638" s="624"/>
      <c r="GM638" s="624"/>
      <c r="GN638" s="624"/>
      <c r="GO638" s="624"/>
      <c r="GP638" s="624"/>
      <c r="GQ638" s="651"/>
      <c r="GR638" s="6"/>
    </row>
    <row r="639" spans="1:200" ht="7.35" customHeight="1" x14ac:dyDescent="0.2">
      <c r="A639" s="1086" t="str">
        <f>IF(Bitácora!$A$2="  FECHA  ","RESUMEN ANUAL POR AERONAVE",0)</f>
        <v>RESUMEN ANUAL POR AERONAVE</v>
      </c>
      <c r="B639" s="1087"/>
      <c r="C639" s="1087"/>
      <c r="D639" s="1087"/>
      <c r="E639" s="1087"/>
      <c r="F639" s="1087"/>
      <c r="G639" s="1087"/>
      <c r="H639" s="1087"/>
      <c r="I639" s="1087"/>
      <c r="J639" s="1087"/>
      <c r="K639" s="1087"/>
      <c r="L639" s="1087"/>
      <c r="M639" s="1087"/>
      <c r="N639" s="1087"/>
      <c r="O639" s="1087"/>
      <c r="P639" s="1087"/>
      <c r="Q639" s="1087"/>
      <c r="R639" s="1087"/>
      <c r="S639" s="1087"/>
      <c r="T639" s="1087"/>
      <c r="U639" s="1087"/>
      <c r="V639" s="1087"/>
      <c r="W639" s="1087"/>
      <c r="X639" s="1087"/>
      <c r="Y639" s="1087"/>
      <c r="Z639" s="1087"/>
      <c r="AA639" s="1087"/>
      <c r="AB639" s="1087"/>
      <c r="AC639" s="1087"/>
      <c r="AD639" s="1087"/>
      <c r="AE639" s="1087"/>
      <c r="AF639" s="1087"/>
      <c r="AG639" s="1087"/>
      <c r="AH639" s="1087"/>
      <c r="AI639" s="1087"/>
      <c r="AJ639" s="1087"/>
      <c r="AK639" s="1087"/>
      <c r="AL639" s="1087"/>
      <c r="AM639" s="1087"/>
      <c r="AN639" s="1087"/>
      <c r="AO639" s="1087"/>
      <c r="AP639" s="1087"/>
      <c r="AQ639" s="1087"/>
      <c r="AR639" s="1087"/>
      <c r="AS639" s="1087"/>
      <c r="AT639" s="1087"/>
      <c r="AU639" s="1087"/>
      <c r="AV639" s="1087"/>
      <c r="AW639" s="1087"/>
      <c r="AX639" s="1087"/>
      <c r="AY639" s="1177"/>
      <c r="AZ639" s="1177"/>
      <c r="BA639" s="1177"/>
      <c r="BB639" s="1177"/>
      <c r="BC639" s="1177"/>
      <c r="BD639" s="1177"/>
      <c r="BE639" s="1177"/>
      <c r="BF639" s="1177"/>
      <c r="BG639" s="1177"/>
      <c r="BH639" s="1177"/>
      <c r="BI639" s="1177"/>
      <c r="BJ639" s="1177"/>
      <c r="BK639" s="1177"/>
      <c r="BL639" s="1177"/>
      <c r="BM639" s="1177"/>
      <c r="BN639" s="1177"/>
      <c r="BO639" s="1177"/>
      <c r="BP639" s="1177"/>
      <c r="BQ639" s="1177"/>
      <c r="BR639" s="1177"/>
      <c r="BS639" s="1177"/>
      <c r="BT639" s="1177"/>
      <c r="BU639" s="1177"/>
      <c r="BV639" s="1177"/>
      <c r="BW639" s="1177"/>
      <c r="BX639" s="1177"/>
      <c r="BY639" s="1177"/>
      <c r="BZ639" s="1177"/>
      <c r="CA639" s="1177"/>
      <c r="CB639" s="1177"/>
      <c r="CC639" s="1177"/>
      <c r="CD639" s="1177"/>
      <c r="CE639" s="1177"/>
      <c r="CF639" s="1177"/>
      <c r="CG639" s="1177"/>
      <c r="CH639" s="1177"/>
      <c r="CI639" s="1177"/>
      <c r="CJ639" s="1177"/>
      <c r="CK639" s="1177"/>
      <c r="CL639" s="1177"/>
      <c r="CM639" s="1177"/>
      <c r="CN639" s="1177"/>
      <c r="CO639" s="1177"/>
      <c r="CP639" s="1177"/>
      <c r="CQ639" s="1177"/>
      <c r="CR639" s="1177"/>
      <c r="CS639" s="1177"/>
      <c r="CT639" s="1177"/>
      <c r="CU639" s="1177"/>
      <c r="CV639" s="275"/>
      <c r="CW639" s="1086" t="str">
        <f>IF(Bitácora!$A$2="  FECHA  ","FLY LOGICS",0)</f>
        <v>FLY LOGICS</v>
      </c>
      <c r="CX639" s="1087"/>
      <c r="CY639" s="1087"/>
      <c r="CZ639" s="1087"/>
      <c r="DA639" s="1087"/>
      <c r="DB639" s="1087"/>
      <c r="DC639" s="1087"/>
      <c r="DD639" s="1087"/>
      <c r="DE639" s="1087"/>
      <c r="DF639" s="1087"/>
      <c r="DG639" s="1087"/>
      <c r="DH639" s="1087"/>
      <c r="DI639" s="1087"/>
      <c r="DJ639" s="1087"/>
      <c r="DK639" s="1087"/>
      <c r="DL639" s="1087"/>
      <c r="DM639" s="1087"/>
      <c r="DN639" s="1087"/>
      <c r="DO639" s="1087"/>
      <c r="DP639" s="1087"/>
      <c r="DQ639" s="1087"/>
      <c r="DR639" s="1087"/>
      <c r="DS639" s="1087"/>
      <c r="DT639" s="1087"/>
      <c r="DU639" s="1087"/>
      <c r="DV639" s="1087"/>
      <c r="DW639" s="1087"/>
      <c r="DX639" s="1087"/>
      <c r="DY639" s="1087"/>
      <c r="DZ639" s="1087"/>
      <c r="EA639" s="1087"/>
      <c r="EB639" s="1087"/>
      <c r="EC639" s="1087"/>
      <c r="ED639" s="1087"/>
      <c r="EE639" s="1087"/>
      <c r="EF639" s="1087"/>
      <c r="EG639" s="1087"/>
      <c r="EH639" s="1087"/>
      <c r="EI639" s="1087"/>
      <c r="EJ639" s="1087"/>
      <c r="EK639" s="1087"/>
      <c r="EL639" s="1087"/>
      <c r="EM639" s="1087"/>
      <c r="EN639" s="1087"/>
      <c r="EO639" s="1087"/>
      <c r="EP639" s="1087"/>
      <c r="EQ639" s="1087"/>
      <c r="ER639" s="1087"/>
      <c r="ES639" s="1087"/>
      <c r="ET639" s="1087"/>
      <c r="EU639" s="1177" t="str">
        <f>IF(Bitácora!$A$2="  FECHA  ","RESUMEN ANUAL POR AERONAVE",0)</f>
        <v>RESUMEN ANUAL POR AERONAVE</v>
      </c>
      <c r="EV639" s="1177"/>
      <c r="EW639" s="1177"/>
      <c r="EX639" s="1177"/>
      <c r="EY639" s="1177"/>
      <c r="EZ639" s="1177"/>
      <c r="FA639" s="1177"/>
      <c r="FB639" s="1177"/>
      <c r="FC639" s="1177"/>
      <c r="FD639" s="1177"/>
      <c r="FE639" s="1177"/>
      <c r="FF639" s="1177"/>
      <c r="FG639" s="1177"/>
      <c r="FH639" s="1177"/>
      <c r="FI639" s="1177"/>
      <c r="FJ639" s="1177"/>
      <c r="FK639" s="1177"/>
      <c r="FL639" s="1177"/>
      <c r="FM639" s="1177"/>
      <c r="FN639" s="1177"/>
      <c r="FO639" s="1177"/>
      <c r="FP639" s="1177"/>
      <c r="FQ639" s="1177"/>
      <c r="FR639" s="1177"/>
      <c r="FS639" s="1177"/>
      <c r="FT639" s="1177"/>
      <c r="FU639" s="1177"/>
      <c r="FV639" s="1177"/>
      <c r="FW639" s="1177"/>
      <c r="FX639" s="1177"/>
      <c r="FY639" s="1177"/>
      <c r="FZ639" s="1177"/>
      <c r="GA639" s="1177"/>
      <c r="GB639" s="1177"/>
      <c r="GC639" s="1177"/>
      <c r="GD639" s="1177"/>
      <c r="GE639" s="1177"/>
      <c r="GF639" s="1177"/>
      <c r="GG639" s="1177"/>
      <c r="GH639" s="1177"/>
      <c r="GI639" s="1177"/>
      <c r="GJ639" s="1177"/>
      <c r="GK639" s="1177"/>
      <c r="GL639" s="1177"/>
      <c r="GM639" s="1177"/>
      <c r="GN639" s="1177"/>
      <c r="GO639" s="1177"/>
      <c r="GP639" s="1177"/>
      <c r="GQ639" s="1177"/>
      <c r="GR639" s="6"/>
    </row>
    <row r="640" spans="1:200" ht="7.35" customHeight="1" x14ac:dyDescent="0.2">
      <c r="A640" s="1088"/>
      <c r="B640" s="1089"/>
      <c r="C640" s="1089"/>
      <c r="D640" s="1089"/>
      <c r="E640" s="1089"/>
      <c r="F640" s="1089"/>
      <c r="G640" s="1089"/>
      <c r="H640" s="1089"/>
      <c r="I640" s="1089"/>
      <c r="J640" s="1089"/>
      <c r="K640" s="1089"/>
      <c r="L640" s="1089"/>
      <c r="M640" s="1089"/>
      <c r="N640" s="1089"/>
      <c r="O640" s="1089"/>
      <c r="P640" s="1089"/>
      <c r="Q640" s="1089"/>
      <c r="R640" s="1089"/>
      <c r="S640" s="1089"/>
      <c r="T640" s="1089"/>
      <c r="U640" s="1089"/>
      <c r="V640" s="1089"/>
      <c r="W640" s="1089"/>
      <c r="X640" s="1089"/>
      <c r="Y640" s="1089"/>
      <c r="Z640" s="1089"/>
      <c r="AA640" s="1089"/>
      <c r="AB640" s="1089"/>
      <c r="AC640" s="1089"/>
      <c r="AD640" s="1089"/>
      <c r="AE640" s="1089"/>
      <c r="AF640" s="1089"/>
      <c r="AG640" s="1089"/>
      <c r="AH640" s="1089"/>
      <c r="AI640" s="1089"/>
      <c r="AJ640" s="1089"/>
      <c r="AK640" s="1089"/>
      <c r="AL640" s="1089"/>
      <c r="AM640" s="1089"/>
      <c r="AN640" s="1089"/>
      <c r="AO640" s="1089"/>
      <c r="AP640" s="1089"/>
      <c r="AQ640" s="1089"/>
      <c r="AR640" s="1089"/>
      <c r="AS640" s="1089"/>
      <c r="AT640" s="1089"/>
      <c r="AU640" s="1089"/>
      <c r="AV640" s="1089"/>
      <c r="AW640" s="1089"/>
      <c r="AX640" s="1089"/>
      <c r="AY640" s="1178"/>
      <c r="AZ640" s="1178"/>
      <c r="BA640" s="1178"/>
      <c r="BB640" s="1178"/>
      <c r="BC640" s="1178"/>
      <c r="BD640" s="1178"/>
      <c r="BE640" s="1178"/>
      <c r="BF640" s="1178"/>
      <c r="BG640" s="1178"/>
      <c r="BH640" s="1178"/>
      <c r="BI640" s="1178"/>
      <c r="BJ640" s="1178"/>
      <c r="BK640" s="1178"/>
      <c r="BL640" s="1178"/>
      <c r="BM640" s="1178"/>
      <c r="BN640" s="1178"/>
      <c r="BO640" s="1178"/>
      <c r="BP640" s="1178"/>
      <c r="BQ640" s="1178"/>
      <c r="BR640" s="1178"/>
      <c r="BS640" s="1178"/>
      <c r="BT640" s="1178"/>
      <c r="BU640" s="1178"/>
      <c r="BV640" s="1178"/>
      <c r="BW640" s="1178"/>
      <c r="BX640" s="1178"/>
      <c r="BY640" s="1178"/>
      <c r="BZ640" s="1178"/>
      <c r="CA640" s="1178"/>
      <c r="CB640" s="1178"/>
      <c r="CC640" s="1178"/>
      <c r="CD640" s="1178"/>
      <c r="CE640" s="1178"/>
      <c r="CF640" s="1178"/>
      <c r="CG640" s="1178"/>
      <c r="CH640" s="1178"/>
      <c r="CI640" s="1178"/>
      <c r="CJ640" s="1178"/>
      <c r="CK640" s="1178"/>
      <c r="CL640" s="1178"/>
      <c r="CM640" s="1178"/>
      <c r="CN640" s="1178"/>
      <c r="CO640" s="1178"/>
      <c r="CP640" s="1178"/>
      <c r="CQ640" s="1178"/>
      <c r="CR640" s="1178"/>
      <c r="CS640" s="1178"/>
      <c r="CT640" s="1178"/>
      <c r="CU640" s="1178"/>
      <c r="CV640" s="275"/>
      <c r="CW640" s="1088"/>
      <c r="CX640" s="1089"/>
      <c r="CY640" s="1089"/>
      <c r="CZ640" s="1089"/>
      <c r="DA640" s="1089"/>
      <c r="DB640" s="1089"/>
      <c r="DC640" s="1089"/>
      <c r="DD640" s="1089"/>
      <c r="DE640" s="1089"/>
      <c r="DF640" s="1089"/>
      <c r="DG640" s="1089"/>
      <c r="DH640" s="1089"/>
      <c r="DI640" s="1089"/>
      <c r="DJ640" s="1089"/>
      <c r="DK640" s="1089"/>
      <c r="DL640" s="1089"/>
      <c r="DM640" s="1089"/>
      <c r="DN640" s="1089"/>
      <c r="DO640" s="1089"/>
      <c r="DP640" s="1089"/>
      <c r="DQ640" s="1089"/>
      <c r="DR640" s="1089"/>
      <c r="DS640" s="1089"/>
      <c r="DT640" s="1089"/>
      <c r="DU640" s="1089"/>
      <c r="DV640" s="1089"/>
      <c r="DW640" s="1089"/>
      <c r="DX640" s="1089"/>
      <c r="DY640" s="1089"/>
      <c r="DZ640" s="1089"/>
      <c r="EA640" s="1089"/>
      <c r="EB640" s="1089"/>
      <c r="EC640" s="1089"/>
      <c r="ED640" s="1089"/>
      <c r="EE640" s="1089"/>
      <c r="EF640" s="1089"/>
      <c r="EG640" s="1089"/>
      <c r="EH640" s="1089"/>
      <c r="EI640" s="1089"/>
      <c r="EJ640" s="1089"/>
      <c r="EK640" s="1089"/>
      <c r="EL640" s="1089"/>
      <c r="EM640" s="1089"/>
      <c r="EN640" s="1089"/>
      <c r="EO640" s="1089"/>
      <c r="EP640" s="1089"/>
      <c r="EQ640" s="1089"/>
      <c r="ER640" s="1089"/>
      <c r="ES640" s="1089"/>
      <c r="ET640" s="1089"/>
      <c r="EU640" s="1178"/>
      <c r="EV640" s="1178"/>
      <c r="EW640" s="1178"/>
      <c r="EX640" s="1178"/>
      <c r="EY640" s="1178"/>
      <c r="EZ640" s="1178"/>
      <c r="FA640" s="1178"/>
      <c r="FB640" s="1178"/>
      <c r="FC640" s="1178"/>
      <c r="FD640" s="1178"/>
      <c r="FE640" s="1178"/>
      <c r="FF640" s="1178"/>
      <c r="FG640" s="1178"/>
      <c r="FH640" s="1178"/>
      <c r="FI640" s="1178"/>
      <c r="FJ640" s="1178"/>
      <c r="FK640" s="1178"/>
      <c r="FL640" s="1178"/>
      <c r="FM640" s="1178"/>
      <c r="FN640" s="1178"/>
      <c r="FO640" s="1178"/>
      <c r="FP640" s="1178"/>
      <c r="FQ640" s="1178"/>
      <c r="FR640" s="1178"/>
      <c r="FS640" s="1178"/>
      <c r="FT640" s="1178"/>
      <c r="FU640" s="1178"/>
      <c r="FV640" s="1178"/>
      <c r="FW640" s="1178"/>
      <c r="FX640" s="1178"/>
      <c r="FY640" s="1178"/>
      <c r="FZ640" s="1178"/>
      <c r="GA640" s="1178"/>
      <c r="GB640" s="1178"/>
      <c r="GC640" s="1178"/>
      <c r="GD640" s="1178"/>
      <c r="GE640" s="1178"/>
      <c r="GF640" s="1178"/>
      <c r="GG640" s="1178"/>
      <c r="GH640" s="1178"/>
      <c r="GI640" s="1178"/>
      <c r="GJ640" s="1178"/>
      <c r="GK640" s="1178"/>
      <c r="GL640" s="1178"/>
      <c r="GM640" s="1178"/>
      <c r="GN640" s="1178"/>
      <c r="GO640" s="1178"/>
      <c r="GP640" s="1178"/>
      <c r="GQ640" s="1178"/>
      <c r="GR640" s="6"/>
    </row>
    <row r="641" spans="1:200" ht="7.35" customHeight="1" x14ac:dyDescent="0.2">
      <c r="A641" s="1090"/>
      <c r="B641" s="1091"/>
      <c r="C641" s="1091"/>
      <c r="D641" s="1091"/>
      <c r="E641" s="1091"/>
      <c r="F641" s="1091"/>
      <c r="G641" s="1091"/>
      <c r="H641" s="1091"/>
      <c r="I641" s="1091"/>
      <c r="J641" s="1091"/>
      <c r="K641" s="1091"/>
      <c r="L641" s="1091"/>
      <c r="M641" s="1091"/>
      <c r="N641" s="1091"/>
      <c r="O641" s="1091"/>
      <c r="P641" s="1091"/>
      <c r="Q641" s="1091"/>
      <c r="R641" s="1091"/>
      <c r="S641" s="1091"/>
      <c r="T641" s="1091"/>
      <c r="U641" s="1091"/>
      <c r="V641" s="1091"/>
      <c r="W641" s="1091"/>
      <c r="X641" s="1091"/>
      <c r="Y641" s="1091"/>
      <c r="Z641" s="1091"/>
      <c r="AA641" s="1091"/>
      <c r="AB641" s="1091"/>
      <c r="AC641" s="1091"/>
      <c r="AD641" s="1091"/>
      <c r="AE641" s="1091"/>
      <c r="AF641" s="1091"/>
      <c r="AG641" s="1091"/>
      <c r="AH641" s="1091"/>
      <c r="AI641" s="1091"/>
      <c r="AJ641" s="1091"/>
      <c r="AK641" s="1091"/>
      <c r="AL641" s="1091"/>
      <c r="AM641" s="1091"/>
      <c r="AN641" s="1091"/>
      <c r="AO641" s="1091"/>
      <c r="AP641" s="1091"/>
      <c r="AQ641" s="1091"/>
      <c r="AR641" s="1091"/>
      <c r="AS641" s="1091"/>
      <c r="AT641" s="1091"/>
      <c r="AU641" s="1091"/>
      <c r="AV641" s="1091"/>
      <c r="AW641" s="1091"/>
      <c r="AX641" s="1091"/>
      <c r="AY641" s="1179"/>
      <c r="AZ641" s="1179"/>
      <c r="BA641" s="1179"/>
      <c r="BB641" s="1179"/>
      <c r="BC641" s="1179"/>
      <c r="BD641" s="1179"/>
      <c r="BE641" s="1179"/>
      <c r="BF641" s="1179"/>
      <c r="BG641" s="1179"/>
      <c r="BH641" s="1179"/>
      <c r="BI641" s="1179"/>
      <c r="BJ641" s="1179"/>
      <c r="BK641" s="1179"/>
      <c r="BL641" s="1179"/>
      <c r="BM641" s="1179"/>
      <c r="BN641" s="1179"/>
      <c r="BO641" s="1179"/>
      <c r="BP641" s="1179"/>
      <c r="BQ641" s="1179"/>
      <c r="BR641" s="1179"/>
      <c r="BS641" s="1179"/>
      <c r="BT641" s="1179"/>
      <c r="BU641" s="1179"/>
      <c r="BV641" s="1179"/>
      <c r="BW641" s="1179"/>
      <c r="BX641" s="1179"/>
      <c r="BY641" s="1179"/>
      <c r="BZ641" s="1179"/>
      <c r="CA641" s="1179"/>
      <c r="CB641" s="1179"/>
      <c r="CC641" s="1179"/>
      <c r="CD641" s="1179"/>
      <c r="CE641" s="1179"/>
      <c r="CF641" s="1179"/>
      <c r="CG641" s="1179"/>
      <c r="CH641" s="1179"/>
      <c r="CI641" s="1179"/>
      <c r="CJ641" s="1179"/>
      <c r="CK641" s="1179"/>
      <c r="CL641" s="1179"/>
      <c r="CM641" s="1179"/>
      <c r="CN641" s="1179"/>
      <c r="CO641" s="1179"/>
      <c r="CP641" s="1179"/>
      <c r="CQ641" s="1179"/>
      <c r="CR641" s="1179"/>
      <c r="CS641" s="1179"/>
      <c r="CT641" s="1179"/>
      <c r="CU641" s="1179"/>
      <c r="CV641" s="275"/>
      <c r="CW641" s="1090"/>
      <c r="CX641" s="1091"/>
      <c r="CY641" s="1091"/>
      <c r="CZ641" s="1091"/>
      <c r="DA641" s="1091"/>
      <c r="DB641" s="1091"/>
      <c r="DC641" s="1091"/>
      <c r="DD641" s="1091"/>
      <c r="DE641" s="1091"/>
      <c r="DF641" s="1091"/>
      <c r="DG641" s="1091"/>
      <c r="DH641" s="1091"/>
      <c r="DI641" s="1091"/>
      <c r="DJ641" s="1091"/>
      <c r="DK641" s="1091"/>
      <c r="DL641" s="1091"/>
      <c r="DM641" s="1091"/>
      <c r="DN641" s="1091"/>
      <c r="DO641" s="1091"/>
      <c r="DP641" s="1091"/>
      <c r="DQ641" s="1091"/>
      <c r="DR641" s="1091"/>
      <c r="DS641" s="1091"/>
      <c r="DT641" s="1091"/>
      <c r="DU641" s="1091"/>
      <c r="DV641" s="1091"/>
      <c r="DW641" s="1091"/>
      <c r="DX641" s="1091"/>
      <c r="DY641" s="1091"/>
      <c r="DZ641" s="1091"/>
      <c r="EA641" s="1091"/>
      <c r="EB641" s="1091"/>
      <c r="EC641" s="1091"/>
      <c r="ED641" s="1091"/>
      <c r="EE641" s="1091"/>
      <c r="EF641" s="1091"/>
      <c r="EG641" s="1091"/>
      <c r="EH641" s="1091"/>
      <c r="EI641" s="1091"/>
      <c r="EJ641" s="1091"/>
      <c r="EK641" s="1091"/>
      <c r="EL641" s="1091"/>
      <c r="EM641" s="1091"/>
      <c r="EN641" s="1091"/>
      <c r="EO641" s="1091"/>
      <c r="EP641" s="1091"/>
      <c r="EQ641" s="1091"/>
      <c r="ER641" s="1091"/>
      <c r="ES641" s="1091"/>
      <c r="ET641" s="1091"/>
      <c r="EU641" s="1179"/>
      <c r="EV641" s="1179"/>
      <c r="EW641" s="1179"/>
      <c r="EX641" s="1179"/>
      <c r="EY641" s="1179"/>
      <c r="EZ641" s="1179"/>
      <c r="FA641" s="1179"/>
      <c r="FB641" s="1179"/>
      <c r="FC641" s="1179"/>
      <c r="FD641" s="1179"/>
      <c r="FE641" s="1179"/>
      <c r="FF641" s="1179"/>
      <c r="FG641" s="1179"/>
      <c r="FH641" s="1179"/>
      <c r="FI641" s="1179"/>
      <c r="FJ641" s="1179"/>
      <c r="FK641" s="1179"/>
      <c r="FL641" s="1179"/>
      <c r="FM641" s="1179"/>
      <c r="FN641" s="1179"/>
      <c r="FO641" s="1179"/>
      <c r="FP641" s="1179"/>
      <c r="FQ641" s="1179"/>
      <c r="FR641" s="1179"/>
      <c r="FS641" s="1179"/>
      <c r="FT641" s="1179"/>
      <c r="FU641" s="1179"/>
      <c r="FV641" s="1179"/>
      <c r="FW641" s="1179"/>
      <c r="FX641" s="1179"/>
      <c r="FY641" s="1179"/>
      <c r="FZ641" s="1179"/>
      <c r="GA641" s="1179"/>
      <c r="GB641" s="1179"/>
      <c r="GC641" s="1179"/>
      <c r="GD641" s="1179"/>
      <c r="GE641" s="1179"/>
      <c r="GF641" s="1179"/>
      <c r="GG641" s="1179"/>
      <c r="GH641" s="1179"/>
      <c r="GI641" s="1179"/>
      <c r="GJ641" s="1179"/>
      <c r="GK641" s="1179"/>
      <c r="GL641" s="1179"/>
      <c r="GM641" s="1179"/>
      <c r="GN641" s="1179"/>
      <c r="GO641" s="1179"/>
      <c r="GP641" s="1179"/>
      <c r="GQ641" s="1179"/>
      <c r="GR641" s="6"/>
    </row>
    <row r="642" spans="1:200" s="6" customFormat="1" ht="7.35" customHeight="1" x14ac:dyDescent="0.25">
      <c r="A642" s="244"/>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78"/>
      <c r="AG642" s="178"/>
      <c r="AH642" s="178"/>
      <c r="AI642" s="178"/>
      <c r="AJ642" s="178"/>
      <c r="AK642" s="178"/>
      <c r="AL642" s="178"/>
      <c r="AM642" s="178"/>
      <c r="AN642" s="178"/>
      <c r="AO642" s="178"/>
      <c r="AP642" s="178"/>
      <c r="AQ642" s="178"/>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15"/>
      <c r="BT642" s="15"/>
      <c r="BU642" s="15"/>
      <c r="BV642" s="15"/>
      <c r="BW642" s="15"/>
      <c r="BX642" s="15"/>
      <c r="BY642" s="15"/>
      <c r="BZ642" s="15"/>
      <c r="CA642" s="15"/>
      <c r="CB642" s="15"/>
      <c r="CC642" s="178"/>
      <c r="CD642" s="178"/>
      <c r="CE642" s="178"/>
      <c r="CF642" s="178"/>
      <c r="CG642" s="178"/>
      <c r="CH642" s="178"/>
      <c r="CI642" s="178"/>
      <c r="CJ642" s="178"/>
      <c r="CK642" s="178"/>
      <c r="CL642" s="178"/>
      <c r="CM642" s="178"/>
      <c r="CN642" s="178"/>
      <c r="CO642" s="15"/>
      <c r="CP642" s="15"/>
      <c r="CQ642" s="15"/>
      <c r="CR642" s="15"/>
      <c r="CS642" s="15"/>
      <c r="CT642" s="15"/>
      <c r="CU642" s="245"/>
      <c r="CV642" s="240"/>
      <c r="CW642" s="244"/>
      <c r="CX642" s="15"/>
      <c r="CY642" s="15"/>
      <c r="CZ642" s="15"/>
      <c r="DA642" s="15"/>
      <c r="DB642" s="15"/>
      <c r="DC642" s="15"/>
      <c r="DD642" s="15"/>
      <c r="DE642" s="15"/>
      <c r="DF642" s="15"/>
      <c r="DG642" s="15"/>
      <c r="DH642" s="15"/>
      <c r="DI642" s="15"/>
      <c r="DJ642" s="15"/>
      <c r="DK642" s="15"/>
      <c r="DL642" s="15"/>
      <c r="DM642" s="15"/>
      <c r="DN642" s="15"/>
      <c r="DO642" s="15"/>
      <c r="DP642" s="15"/>
      <c r="DQ642" s="15"/>
      <c r="DR642" s="15"/>
      <c r="DS642" s="15"/>
      <c r="DT642" s="15"/>
      <c r="DU642" s="15"/>
      <c r="DV642" s="15"/>
      <c r="DW642" s="15"/>
      <c r="DX642" s="15"/>
      <c r="DY642" s="15"/>
      <c r="DZ642" s="15"/>
      <c r="EA642" s="15"/>
      <c r="EB642" s="178"/>
      <c r="EC642" s="178"/>
      <c r="ED642" s="178"/>
      <c r="EE642" s="178"/>
      <c r="EF642" s="178"/>
      <c r="EG642" s="178"/>
      <c r="EH642" s="178"/>
      <c r="EI642" s="178"/>
      <c r="EJ642" s="178"/>
      <c r="EK642" s="178"/>
      <c r="EL642" s="178"/>
      <c r="EM642" s="178"/>
      <c r="EN642" s="15"/>
      <c r="EO642" s="15"/>
      <c r="EP642" s="15"/>
      <c r="EQ642" s="15"/>
      <c r="ER642" s="15"/>
      <c r="ES642" s="15"/>
      <c r="ET642" s="15"/>
      <c r="EU642" s="15"/>
      <c r="EV642" s="15"/>
      <c r="EW642" s="15"/>
      <c r="EX642" s="15"/>
      <c r="EY642" s="15"/>
      <c r="EZ642" s="15"/>
      <c r="FA642" s="15"/>
      <c r="FB642" s="15"/>
      <c r="FC642" s="15"/>
      <c r="FD642" s="15"/>
      <c r="FE642" s="15"/>
      <c r="FF642" s="15"/>
      <c r="FG642" s="15"/>
      <c r="FH642" s="15"/>
      <c r="FI642" s="15"/>
      <c r="FJ642" s="15"/>
      <c r="FK642" s="15"/>
      <c r="FL642" s="15"/>
      <c r="FM642" s="15"/>
      <c r="FN642" s="15"/>
      <c r="FO642" s="15"/>
      <c r="FP642" s="15"/>
      <c r="FQ642" s="15"/>
      <c r="FR642" s="15"/>
      <c r="FS642" s="15"/>
      <c r="FT642" s="15"/>
      <c r="FU642" s="15"/>
      <c r="FV642" s="15"/>
      <c r="FW642" s="15"/>
      <c r="FX642" s="15"/>
      <c r="FY642" s="178"/>
      <c r="FZ642" s="178"/>
      <c r="GA642" s="178"/>
      <c r="GB642" s="178"/>
      <c r="GC642" s="178"/>
      <c r="GD642" s="178"/>
      <c r="GE642" s="178"/>
      <c r="GF642" s="178"/>
      <c r="GG642" s="178"/>
      <c r="GH642" s="178"/>
      <c r="GI642" s="178"/>
      <c r="GJ642" s="178"/>
      <c r="GK642" s="15"/>
      <c r="GL642" s="15"/>
      <c r="GM642" s="15"/>
      <c r="GN642" s="15"/>
      <c r="GO642" s="15"/>
      <c r="GP642" s="15"/>
      <c r="GQ642" s="245"/>
    </row>
    <row r="643" spans="1:200" ht="6.75" customHeight="1" thickBot="1" x14ac:dyDescent="0.3">
      <c r="A643" s="244"/>
      <c r="B643" s="1184" t="str">
        <f>IF(Portada!$A$1="www.fly-logics.com","MARCA Y MODELO",0)</f>
        <v>MARCA Y MODELO</v>
      </c>
      <c r="C643" s="1185"/>
      <c r="D643" s="1185"/>
      <c r="E643" s="1185"/>
      <c r="F643" s="1185"/>
      <c r="G643" s="1185"/>
      <c r="H643" s="1185"/>
      <c r="I643" s="1185"/>
      <c r="J643" s="1185"/>
      <c r="K643" s="1185"/>
      <c r="L643" s="1092"/>
      <c r="M643" s="1092"/>
      <c r="N643" s="1092"/>
      <c r="O643" s="1092"/>
      <c r="P643" s="1092"/>
      <c r="Q643" s="1092"/>
      <c r="R643" s="1092"/>
      <c r="S643" s="1092"/>
      <c r="T643" s="1092"/>
      <c r="U643" s="1092"/>
      <c r="V643" s="1092"/>
      <c r="W643" s="1092"/>
      <c r="X643" s="1092"/>
      <c r="Y643" s="1092"/>
      <c r="Z643" s="1092"/>
      <c r="AA643" s="1092"/>
      <c r="AB643" s="1092"/>
      <c r="AC643" s="1092"/>
      <c r="AD643" s="1092"/>
      <c r="AE643" s="1093"/>
      <c r="AF643" s="1094" t="str">
        <f>IF(Portada!$A$1="www.fly-logics.com","PIC",0)</f>
        <v>PIC</v>
      </c>
      <c r="AG643" s="1095"/>
      <c r="AH643" s="1095"/>
      <c r="AI643" s="1096"/>
      <c r="AJ643" s="1094" t="str">
        <f>IF(Portada!$A$1="www.fly-logics.com","SIC",0)</f>
        <v>SIC</v>
      </c>
      <c r="AK643" s="1095"/>
      <c r="AL643" s="1095"/>
      <c r="AM643" s="1096"/>
      <c r="AN643" s="1094" t="str">
        <f>IF(Portada!$A$1="www.fly-logics.com","INSTR.",0)</f>
        <v>INSTR.</v>
      </c>
      <c r="AO643" s="1095"/>
      <c r="AP643" s="1095"/>
      <c r="AQ643" s="1096"/>
      <c r="AR643" s="1097" t="str">
        <f>IF(Portada!$A$1="www.fly-logics.com","Aterr.",0)</f>
        <v>Aterr.</v>
      </c>
      <c r="AS643" s="1098"/>
      <c r="AT643" s="1098"/>
      <c r="AU643" s="1098"/>
      <c r="AV643" s="1098"/>
      <c r="AW643" s="1099"/>
      <c r="AX643" s="632"/>
      <c r="AY643" s="1184" t="str">
        <f>IF(Portada!$A$1="www.fly-logics.com","MARCA Y MODELO",0)</f>
        <v>MARCA Y MODELO</v>
      </c>
      <c r="AZ643" s="1185"/>
      <c r="BA643" s="1185"/>
      <c r="BB643" s="1185"/>
      <c r="BC643" s="1185"/>
      <c r="BD643" s="1185"/>
      <c r="BE643" s="1185"/>
      <c r="BF643" s="1185"/>
      <c r="BG643" s="1185"/>
      <c r="BH643" s="1185"/>
      <c r="BI643" s="1092"/>
      <c r="BJ643" s="1092"/>
      <c r="BK643" s="1092"/>
      <c r="BL643" s="1092"/>
      <c r="BM643" s="1092"/>
      <c r="BN643" s="1092"/>
      <c r="BO643" s="1092"/>
      <c r="BP643" s="1092"/>
      <c r="BQ643" s="1092"/>
      <c r="BR643" s="1092"/>
      <c r="BS643" s="1092"/>
      <c r="BT643" s="1092"/>
      <c r="BU643" s="1092"/>
      <c r="BV643" s="1092"/>
      <c r="BW643" s="1092"/>
      <c r="BX643" s="1092"/>
      <c r="BY643" s="1092"/>
      <c r="BZ643" s="1092"/>
      <c r="CA643" s="1092"/>
      <c r="CB643" s="1093"/>
      <c r="CC643" s="1094" t="str">
        <f>IF(Portada!$A$1="www.fly-logics.com","PIC",0)</f>
        <v>PIC</v>
      </c>
      <c r="CD643" s="1095"/>
      <c r="CE643" s="1095"/>
      <c r="CF643" s="1096"/>
      <c r="CG643" s="1094" t="str">
        <f>IF(Portada!$A$1="www.fly-logics.com","SIC",0)</f>
        <v>SIC</v>
      </c>
      <c r="CH643" s="1095"/>
      <c r="CI643" s="1095"/>
      <c r="CJ643" s="1096"/>
      <c r="CK643" s="1094" t="str">
        <f>IF(Portada!$A$1="www.fly-logics.com","INSTR.",0)</f>
        <v>INSTR.</v>
      </c>
      <c r="CL643" s="1095"/>
      <c r="CM643" s="1095"/>
      <c r="CN643" s="1096"/>
      <c r="CO643" s="1097" t="str">
        <f>IF(Portada!$A$1="www.fly-logics.com","Aterr.",0)</f>
        <v>Aterr.</v>
      </c>
      <c r="CP643" s="1098"/>
      <c r="CQ643" s="1098"/>
      <c r="CR643" s="1098"/>
      <c r="CS643" s="1098"/>
      <c r="CT643" s="1099"/>
      <c r="CU643" s="632"/>
      <c r="CV643" s="276"/>
      <c r="CW643" s="244"/>
      <c r="CX643" s="1184" t="str">
        <f>IF(Portada!$A$1="www.fly-logics.com","MARCA Y MODELO",0)</f>
        <v>MARCA Y MODELO</v>
      </c>
      <c r="CY643" s="1185"/>
      <c r="CZ643" s="1185"/>
      <c r="DA643" s="1185"/>
      <c r="DB643" s="1185"/>
      <c r="DC643" s="1185"/>
      <c r="DD643" s="1185"/>
      <c r="DE643" s="1185"/>
      <c r="DF643" s="1185"/>
      <c r="DG643" s="1185"/>
      <c r="DH643" s="1092"/>
      <c r="DI643" s="1092"/>
      <c r="DJ643" s="1092"/>
      <c r="DK643" s="1092"/>
      <c r="DL643" s="1092"/>
      <c r="DM643" s="1092"/>
      <c r="DN643" s="1092"/>
      <c r="DO643" s="1092"/>
      <c r="DP643" s="1092"/>
      <c r="DQ643" s="1092"/>
      <c r="DR643" s="1092"/>
      <c r="DS643" s="1092"/>
      <c r="DT643" s="1092"/>
      <c r="DU643" s="1092"/>
      <c r="DV643" s="1092"/>
      <c r="DW643" s="1092"/>
      <c r="DX643" s="1092"/>
      <c r="DY643" s="1092"/>
      <c r="DZ643" s="1092"/>
      <c r="EA643" s="1093"/>
      <c r="EB643" s="1094" t="str">
        <f>IF(Portada!$A$1="www.fly-logics.com","PIC",0)</f>
        <v>PIC</v>
      </c>
      <c r="EC643" s="1095"/>
      <c r="ED643" s="1095"/>
      <c r="EE643" s="1096"/>
      <c r="EF643" s="1094" t="str">
        <f>IF(Portada!$A$1="www.fly-logics.com","SIC",0)</f>
        <v>SIC</v>
      </c>
      <c r="EG643" s="1095"/>
      <c r="EH643" s="1095"/>
      <c r="EI643" s="1096"/>
      <c r="EJ643" s="1094" t="str">
        <f>IF(Portada!$A$1="www.fly-logics.com","INSTR.",0)</f>
        <v>INSTR.</v>
      </c>
      <c r="EK643" s="1095"/>
      <c r="EL643" s="1095"/>
      <c r="EM643" s="1096"/>
      <c r="EN643" s="1097" t="str">
        <f>IF(Portada!$A$1="www.fly-logics.com","Aterr.",0)</f>
        <v>Aterr.</v>
      </c>
      <c r="EO643" s="1098"/>
      <c r="EP643" s="1098"/>
      <c r="EQ643" s="1098"/>
      <c r="ER643" s="1098"/>
      <c r="ES643" s="1099"/>
      <c r="ET643" s="632"/>
      <c r="EU643" s="1184" t="str">
        <f>IF(Portada!$A$1="www.fly-logics.com","MARCA Y MODELO",0)</f>
        <v>MARCA Y MODELO</v>
      </c>
      <c r="EV643" s="1185"/>
      <c r="EW643" s="1185"/>
      <c r="EX643" s="1185"/>
      <c r="EY643" s="1185"/>
      <c r="EZ643" s="1185"/>
      <c r="FA643" s="1185"/>
      <c r="FB643" s="1185"/>
      <c r="FC643" s="1185"/>
      <c r="FD643" s="1185"/>
      <c r="FE643" s="1092"/>
      <c r="FF643" s="1092"/>
      <c r="FG643" s="1092"/>
      <c r="FH643" s="1092"/>
      <c r="FI643" s="1092"/>
      <c r="FJ643" s="1092"/>
      <c r="FK643" s="1092"/>
      <c r="FL643" s="1092"/>
      <c r="FM643" s="1092"/>
      <c r="FN643" s="1092"/>
      <c r="FO643" s="1092"/>
      <c r="FP643" s="1092"/>
      <c r="FQ643" s="1092"/>
      <c r="FR643" s="1092"/>
      <c r="FS643" s="1092"/>
      <c r="FT643" s="1092"/>
      <c r="FU643" s="1092"/>
      <c r="FV643" s="1092"/>
      <c r="FW643" s="1092"/>
      <c r="FX643" s="1093"/>
      <c r="FY643" s="1094" t="str">
        <f>IF(Portada!$A$1="www.fly-logics.com","PIC",0)</f>
        <v>PIC</v>
      </c>
      <c r="FZ643" s="1095"/>
      <c r="GA643" s="1095"/>
      <c r="GB643" s="1096"/>
      <c r="GC643" s="1094" t="str">
        <f>IF(Portada!$A$1="www.fly-logics.com","SIC",0)</f>
        <v>SIC</v>
      </c>
      <c r="GD643" s="1095"/>
      <c r="GE643" s="1095"/>
      <c r="GF643" s="1096"/>
      <c r="GG643" s="1094" t="str">
        <f>IF(Portada!$A$1="www.fly-logics.com","INSTR.",0)</f>
        <v>INSTR.</v>
      </c>
      <c r="GH643" s="1095"/>
      <c r="GI643" s="1095"/>
      <c r="GJ643" s="1096"/>
      <c r="GK643" s="1097" t="str">
        <f>IF(Portada!$A$1="www.fly-logics.com","Aterr.",0)</f>
        <v>Aterr.</v>
      </c>
      <c r="GL643" s="1098"/>
      <c r="GM643" s="1098"/>
      <c r="GN643" s="1098"/>
      <c r="GO643" s="1098"/>
      <c r="GP643" s="1099"/>
      <c r="GQ643" s="632"/>
      <c r="GR643" s="6"/>
    </row>
    <row r="644" spans="1:200" ht="8.85" customHeight="1" x14ac:dyDescent="0.25">
      <c r="A644" s="244"/>
      <c r="B644" s="1186"/>
      <c r="C644" s="1100"/>
      <c r="D644" s="1100"/>
      <c r="E644" s="1100"/>
      <c r="F644" s="1100"/>
      <c r="G644" s="1100"/>
      <c r="H644" s="1100"/>
      <c r="I644" s="1100"/>
      <c r="J644" s="1100"/>
      <c r="K644" s="1100"/>
      <c r="L644" s="1101"/>
      <c r="M644" s="1102"/>
      <c r="N644" s="1102"/>
      <c r="O644" s="1102"/>
      <c r="P644" s="1102"/>
      <c r="Q644" s="1102"/>
      <c r="R644" s="1102"/>
      <c r="S644" s="1102"/>
      <c r="T644" s="1102"/>
      <c r="U644" s="1102"/>
      <c r="V644" s="1102"/>
      <c r="W644" s="1102"/>
      <c r="X644" s="1102"/>
      <c r="Y644" s="1102"/>
      <c r="Z644" s="1102"/>
      <c r="AA644" s="1102"/>
      <c r="AB644" s="1102"/>
      <c r="AC644" s="1102"/>
      <c r="AD644" s="1103"/>
      <c r="AE644" s="1104"/>
      <c r="AF644" s="1105"/>
      <c r="AG644" s="1106"/>
      <c r="AH644" s="1106"/>
      <c r="AI644" s="1107"/>
      <c r="AJ644" s="1105"/>
      <c r="AK644" s="1106"/>
      <c r="AL644" s="1106"/>
      <c r="AM644" s="1107"/>
      <c r="AN644" s="1105"/>
      <c r="AO644" s="1106"/>
      <c r="AP644" s="1106"/>
      <c r="AQ644" s="1107"/>
      <c r="AR644" s="1108"/>
      <c r="AS644" s="1109"/>
      <c r="AT644" s="1109"/>
      <c r="AU644" s="1109"/>
      <c r="AV644" s="1109"/>
      <c r="AW644" s="1110"/>
      <c r="AX644" s="632"/>
      <c r="AY644" s="1186"/>
      <c r="AZ644" s="1100"/>
      <c r="BA644" s="1100"/>
      <c r="BB644" s="1100"/>
      <c r="BC644" s="1100"/>
      <c r="BD644" s="1100"/>
      <c r="BE644" s="1100"/>
      <c r="BF644" s="1100"/>
      <c r="BG644" s="1100"/>
      <c r="BH644" s="1100"/>
      <c r="BI644" s="1101"/>
      <c r="BJ644" s="1102"/>
      <c r="BK644" s="1102"/>
      <c r="BL644" s="1102"/>
      <c r="BM644" s="1102"/>
      <c r="BN644" s="1102"/>
      <c r="BO644" s="1102"/>
      <c r="BP644" s="1102"/>
      <c r="BQ644" s="1102"/>
      <c r="BR644" s="1102"/>
      <c r="BS644" s="1102"/>
      <c r="BT644" s="1102"/>
      <c r="BU644" s="1102"/>
      <c r="BV644" s="1102"/>
      <c r="BW644" s="1102"/>
      <c r="BX644" s="1102"/>
      <c r="BY644" s="1102"/>
      <c r="BZ644" s="1102"/>
      <c r="CA644" s="1103"/>
      <c r="CB644" s="1104"/>
      <c r="CC644" s="1105"/>
      <c r="CD644" s="1106"/>
      <c r="CE644" s="1106"/>
      <c r="CF644" s="1107"/>
      <c r="CG644" s="1105"/>
      <c r="CH644" s="1106"/>
      <c r="CI644" s="1106"/>
      <c r="CJ644" s="1107"/>
      <c r="CK644" s="1105"/>
      <c r="CL644" s="1106"/>
      <c r="CM644" s="1106"/>
      <c r="CN644" s="1107"/>
      <c r="CO644" s="1108"/>
      <c r="CP644" s="1109"/>
      <c r="CQ644" s="1109"/>
      <c r="CR644" s="1109"/>
      <c r="CS644" s="1109"/>
      <c r="CT644" s="1110"/>
      <c r="CU644" s="632"/>
      <c r="CV644" s="276"/>
      <c r="CW644" s="244"/>
      <c r="CX644" s="1186"/>
      <c r="CY644" s="1100"/>
      <c r="CZ644" s="1100"/>
      <c r="DA644" s="1100"/>
      <c r="DB644" s="1100"/>
      <c r="DC644" s="1100"/>
      <c r="DD644" s="1100"/>
      <c r="DE644" s="1100"/>
      <c r="DF644" s="1100"/>
      <c r="DG644" s="1100"/>
      <c r="DH644" s="1101"/>
      <c r="DI644" s="1102"/>
      <c r="DJ644" s="1102"/>
      <c r="DK644" s="1102"/>
      <c r="DL644" s="1102"/>
      <c r="DM644" s="1102"/>
      <c r="DN644" s="1102"/>
      <c r="DO644" s="1102"/>
      <c r="DP644" s="1102"/>
      <c r="DQ644" s="1102"/>
      <c r="DR644" s="1102"/>
      <c r="DS644" s="1102"/>
      <c r="DT644" s="1102"/>
      <c r="DU644" s="1102"/>
      <c r="DV644" s="1102"/>
      <c r="DW644" s="1102"/>
      <c r="DX644" s="1102"/>
      <c r="DY644" s="1102"/>
      <c r="DZ644" s="1103"/>
      <c r="EA644" s="1104"/>
      <c r="EB644" s="1105"/>
      <c r="EC644" s="1106"/>
      <c r="ED644" s="1106"/>
      <c r="EE644" s="1107"/>
      <c r="EF644" s="1105"/>
      <c r="EG644" s="1106"/>
      <c r="EH644" s="1106"/>
      <c r="EI644" s="1107"/>
      <c r="EJ644" s="1105"/>
      <c r="EK644" s="1106"/>
      <c r="EL644" s="1106"/>
      <c r="EM644" s="1107"/>
      <c r="EN644" s="1108"/>
      <c r="EO644" s="1109"/>
      <c r="EP644" s="1109"/>
      <c r="EQ644" s="1109"/>
      <c r="ER644" s="1109"/>
      <c r="ES644" s="1110"/>
      <c r="ET644" s="632"/>
      <c r="EU644" s="1186"/>
      <c r="EV644" s="1100"/>
      <c r="EW644" s="1100"/>
      <c r="EX644" s="1100"/>
      <c r="EY644" s="1100"/>
      <c r="EZ644" s="1100"/>
      <c r="FA644" s="1100"/>
      <c r="FB644" s="1100"/>
      <c r="FC644" s="1100"/>
      <c r="FD644" s="1100"/>
      <c r="FE644" s="1101"/>
      <c r="FF644" s="1102"/>
      <c r="FG644" s="1102"/>
      <c r="FH644" s="1102"/>
      <c r="FI644" s="1102"/>
      <c r="FJ644" s="1102"/>
      <c r="FK644" s="1102"/>
      <c r="FL644" s="1102"/>
      <c r="FM644" s="1102"/>
      <c r="FN644" s="1102"/>
      <c r="FO644" s="1102"/>
      <c r="FP644" s="1102"/>
      <c r="FQ644" s="1102"/>
      <c r="FR644" s="1102"/>
      <c r="FS644" s="1102"/>
      <c r="FT644" s="1102"/>
      <c r="FU644" s="1102"/>
      <c r="FV644" s="1102"/>
      <c r="FW644" s="1103"/>
      <c r="FX644" s="1104"/>
      <c r="FY644" s="1105"/>
      <c r="FZ644" s="1106"/>
      <c r="GA644" s="1106"/>
      <c r="GB644" s="1107"/>
      <c r="GC644" s="1105"/>
      <c r="GD644" s="1106"/>
      <c r="GE644" s="1106"/>
      <c r="GF644" s="1107"/>
      <c r="GG644" s="1105"/>
      <c r="GH644" s="1106"/>
      <c r="GI644" s="1106"/>
      <c r="GJ644" s="1107"/>
      <c r="GK644" s="1108"/>
      <c r="GL644" s="1109"/>
      <c r="GM644" s="1109"/>
      <c r="GN644" s="1109"/>
      <c r="GO644" s="1109"/>
      <c r="GP644" s="1110"/>
      <c r="GQ644" s="632"/>
      <c r="GR644" s="6"/>
    </row>
    <row r="645" spans="1:200" ht="6.75" customHeight="1" thickBot="1" x14ac:dyDescent="0.3">
      <c r="A645" s="244"/>
      <c r="B645" s="1186"/>
      <c r="C645" s="1100"/>
      <c r="D645" s="1100"/>
      <c r="E645" s="1100"/>
      <c r="F645" s="1100"/>
      <c r="G645" s="1100"/>
      <c r="H645" s="1100"/>
      <c r="I645" s="1100"/>
      <c r="J645" s="1100"/>
      <c r="K645" s="1100"/>
      <c r="L645" s="1111"/>
      <c r="M645" s="1112"/>
      <c r="N645" s="1112"/>
      <c r="O645" s="1112"/>
      <c r="P645" s="1112"/>
      <c r="Q645" s="1112"/>
      <c r="R645" s="1112"/>
      <c r="S645" s="1112"/>
      <c r="T645" s="1112"/>
      <c r="U645" s="1112"/>
      <c r="V645" s="1112"/>
      <c r="W645" s="1112"/>
      <c r="X645" s="1112"/>
      <c r="Y645" s="1112"/>
      <c r="Z645" s="1112"/>
      <c r="AA645" s="1112"/>
      <c r="AB645" s="1112"/>
      <c r="AC645" s="1112"/>
      <c r="AD645" s="1113"/>
      <c r="AE645" s="1104"/>
      <c r="AF645" s="1105"/>
      <c r="AG645" s="1106"/>
      <c r="AH645" s="1106"/>
      <c r="AI645" s="1107"/>
      <c r="AJ645" s="1105"/>
      <c r="AK645" s="1106"/>
      <c r="AL645" s="1106"/>
      <c r="AM645" s="1107"/>
      <c r="AN645" s="1105"/>
      <c r="AO645" s="1106"/>
      <c r="AP645" s="1106"/>
      <c r="AQ645" s="1107"/>
      <c r="AR645" s="1097" t="str">
        <f>IF(Portada!$A$1="www.fly-logics.com","D",0)</f>
        <v>D</v>
      </c>
      <c r="AS645" s="1098"/>
      <c r="AT645" s="1114"/>
      <c r="AU645" s="1097" t="str">
        <f>IF(Portada!$A$1="www.fly-logics.com","N",0)</f>
        <v>N</v>
      </c>
      <c r="AV645" s="1098"/>
      <c r="AW645" s="1099"/>
      <c r="AX645" s="632"/>
      <c r="AY645" s="1186"/>
      <c r="AZ645" s="1100"/>
      <c r="BA645" s="1100"/>
      <c r="BB645" s="1100"/>
      <c r="BC645" s="1100"/>
      <c r="BD645" s="1100"/>
      <c r="BE645" s="1100"/>
      <c r="BF645" s="1100"/>
      <c r="BG645" s="1100"/>
      <c r="BH645" s="1100"/>
      <c r="BI645" s="1111"/>
      <c r="BJ645" s="1112"/>
      <c r="BK645" s="1112"/>
      <c r="BL645" s="1112"/>
      <c r="BM645" s="1112"/>
      <c r="BN645" s="1112"/>
      <c r="BO645" s="1112"/>
      <c r="BP645" s="1112"/>
      <c r="BQ645" s="1112"/>
      <c r="BR645" s="1112"/>
      <c r="BS645" s="1112"/>
      <c r="BT645" s="1112"/>
      <c r="BU645" s="1112"/>
      <c r="BV645" s="1112"/>
      <c r="BW645" s="1112"/>
      <c r="BX645" s="1112"/>
      <c r="BY645" s="1112"/>
      <c r="BZ645" s="1112"/>
      <c r="CA645" s="1113"/>
      <c r="CB645" s="1104"/>
      <c r="CC645" s="1105"/>
      <c r="CD645" s="1106"/>
      <c r="CE645" s="1106"/>
      <c r="CF645" s="1107"/>
      <c r="CG645" s="1105"/>
      <c r="CH645" s="1106"/>
      <c r="CI645" s="1106"/>
      <c r="CJ645" s="1107"/>
      <c r="CK645" s="1105"/>
      <c r="CL645" s="1106"/>
      <c r="CM645" s="1106"/>
      <c r="CN645" s="1107"/>
      <c r="CO645" s="1097" t="str">
        <f>IF(Portada!$A$1="www.fly-logics.com","D",0)</f>
        <v>D</v>
      </c>
      <c r="CP645" s="1098"/>
      <c r="CQ645" s="1114"/>
      <c r="CR645" s="1097" t="str">
        <f>IF(Portada!$A$1="www.fly-logics.com","N",0)</f>
        <v>N</v>
      </c>
      <c r="CS645" s="1098"/>
      <c r="CT645" s="1099"/>
      <c r="CU645" s="632"/>
      <c r="CV645" s="276"/>
      <c r="CW645" s="244"/>
      <c r="CX645" s="1186"/>
      <c r="CY645" s="1100"/>
      <c r="CZ645" s="1100"/>
      <c r="DA645" s="1100"/>
      <c r="DB645" s="1100"/>
      <c r="DC645" s="1100"/>
      <c r="DD645" s="1100"/>
      <c r="DE645" s="1100"/>
      <c r="DF645" s="1100"/>
      <c r="DG645" s="1100"/>
      <c r="DH645" s="1111"/>
      <c r="DI645" s="1112"/>
      <c r="DJ645" s="1112"/>
      <c r="DK645" s="1112"/>
      <c r="DL645" s="1112"/>
      <c r="DM645" s="1112"/>
      <c r="DN645" s="1112"/>
      <c r="DO645" s="1112"/>
      <c r="DP645" s="1112"/>
      <c r="DQ645" s="1112"/>
      <c r="DR645" s="1112"/>
      <c r="DS645" s="1112"/>
      <c r="DT645" s="1112"/>
      <c r="DU645" s="1112"/>
      <c r="DV645" s="1112"/>
      <c r="DW645" s="1112"/>
      <c r="DX645" s="1112"/>
      <c r="DY645" s="1112"/>
      <c r="DZ645" s="1113"/>
      <c r="EA645" s="1104"/>
      <c r="EB645" s="1105"/>
      <c r="EC645" s="1106"/>
      <c r="ED645" s="1106"/>
      <c r="EE645" s="1107"/>
      <c r="EF645" s="1105"/>
      <c r="EG645" s="1106"/>
      <c r="EH645" s="1106"/>
      <c r="EI645" s="1107"/>
      <c r="EJ645" s="1105"/>
      <c r="EK645" s="1106"/>
      <c r="EL645" s="1106"/>
      <c r="EM645" s="1107"/>
      <c r="EN645" s="1097" t="str">
        <f>IF(Portada!$A$1="www.fly-logics.com","D",0)</f>
        <v>D</v>
      </c>
      <c r="EO645" s="1098"/>
      <c r="EP645" s="1114"/>
      <c r="EQ645" s="1097" t="str">
        <f>IF(Portada!$A$1="www.fly-logics.com","N",0)</f>
        <v>N</v>
      </c>
      <c r="ER645" s="1098"/>
      <c r="ES645" s="1099"/>
      <c r="ET645" s="632"/>
      <c r="EU645" s="1186"/>
      <c r="EV645" s="1100"/>
      <c r="EW645" s="1100"/>
      <c r="EX645" s="1100"/>
      <c r="EY645" s="1100"/>
      <c r="EZ645" s="1100"/>
      <c r="FA645" s="1100"/>
      <c r="FB645" s="1100"/>
      <c r="FC645" s="1100"/>
      <c r="FD645" s="1100"/>
      <c r="FE645" s="1111"/>
      <c r="FF645" s="1112"/>
      <c r="FG645" s="1112"/>
      <c r="FH645" s="1112"/>
      <c r="FI645" s="1112"/>
      <c r="FJ645" s="1112"/>
      <c r="FK645" s="1112"/>
      <c r="FL645" s="1112"/>
      <c r="FM645" s="1112"/>
      <c r="FN645" s="1112"/>
      <c r="FO645" s="1112"/>
      <c r="FP645" s="1112"/>
      <c r="FQ645" s="1112"/>
      <c r="FR645" s="1112"/>
      <c r="FS645" s="1112"/>
      <c r="FT645" s="1112"/>
      <c r="FU645" s="1112"/>
      <c r="FV645" s="1112"/>
      <c r="FW645" s="1113"/>
      <c r="FX645" s="1104"/>
      <c r="FY645" s="1105"/>
      <c r="FZ645" s="1106"/>
      <c r="GA645" s="1106"/>
      <c r="GB645" s="1107"/>
      <c r="GC645" s="1105"/>
      <c r="GD645" s="1106"/>
      <c r="GE645" s="1106"/>
      <c r="GF645" s="1107"/>
      <c r="GG645" s="1105"/>
      <c r="GH645" s="1106"/>
      <c r="GI645" s="1106"/>
      <c r="GJ645" s="1107"/>
      <c r="GK645" s="1097" t="str">
        <f>IF(Portada!$A$1="www.fly-logics.com","D",0)</f>
        <v>D</v>
      </c>
      <c r="GL645" s="1098"/>
      <c r="GM645" s="1114"/>
      <c r="GN645" s="1097" t="str">
        <f>IF(Portada!$A$1="www.fly-logics.com","N",0)</f>
        <v>N</v>
      </c>
      <c r="GO645" s="1098"/>
      <c r="GP645" s="1099"/>
      <c r="GQ645" s="632"/>
      <c r="GR645" s="6"/>
    </row>
    <row r="646" spans="1:200" ht="6.75" customHeight="1" thickBot="1" x14ac:dyDescent="0.3">
      <c r="A646" s="244"/>
      <c r="B646" s="1115"/>
      <c r="C646" s="1116"/>
      <c r="D646" s="1116"/>
      <c r="E646" s="1116"/>
      <c r="F646" s="1116"/>
      <c r="G646" s="1116"/>
      <c r="H646" s="1116"/>
      <c r="I646" s="1116"/>
      <c r="J646" s="1116"/>
      <c r="K646" s="1116"/>
      <c r="L646" s="1116"/>
      <c r="M646" s="1116"/>
      <c r="N646" s="1116"/>
      <c r="O646" s="1116"/>
      <c r="P646" s="1116"/>
      <c r="Q646" s="1116"/>
      <c r="R646" s="1116"/>
      <c r="S646" s="1116"/>
      <c r="T646" s="1116"/>
      <c r="U646" s="1116"/>
      <c r="V646" s="1116"/>
      <c r="W646" s="1116"/>
      <c r="X646" s="1116"/>
      <c r="Y646" s="1116"/>
      <c r="Z646" s="1116"/>
      <c r="AA646" s="1117"/>
      <c r="AB646" s="1117"/>
      <c r="AC646" s="1117"/>
      <c r="AD646" s="1117"/>
      <c r="AE646" s="1118"/>
      <c r="AF646" s="1105"/>
      <c r="AG646" s="1119"/>
      <c r="AH646" s="1119"/>
      <c r="AI646" s="1107"/>
      <c r="AJ646" s="1105"/>
      <c r="AK646" s="1119"/>
      <c r="AL646" s="1119"/>
      <c r="AM646" s="1107"/>
      <c r="AN646" s="1105"/>
      <c r="AO646" s="1119"/>
      <c r="AP646" s="1119"/>
      <c r="AQ646" s="1107"/>
      <c r="AR646" s="1120"/>
      <c r="AS646" s="1121"/>
      <c r="AT646" s="1122"/>
      <c r="AU646" s="1120"/>
      <c r="AV646" s="1121"/>
      <c r="AW646" s="1123"/>
      <c r="AX646" s="632"/>
      <c r="AY646" s="1115"/>
      <c r="AZ646" s="1116"/>
      <c r="BA646" s="1116"/>
      <c r="BB646" s="1116"/>
      <c r="BC646" s="1116"/>
      <c r="BD646" s="1116"/>
      <c r="BE646" s="1116"/>
      <c r="BF646" s="1116"/>
      <c r="BG646" s="1116"/>
      <c r="BH646" s="1116"/>
      <c r="BI646" s="1116"/>
      <c r="BJ646" s="1116"/>
      <c r="BK646" s="1116"/>
      <c r="BL646" s="1116"/>
      <c r="BM646" s="1116"/>
      <c r="BN646" s="1116"/>
      <c r="BO646" s="1116"/>
      <c r="BP646" s="1116"/>
      <c r="BQ646" s="1116"/>
      <c r="BR646" s="1116"/>
      <c r="BS646" s="1116"/>
      <c r="BT646" s="1116"/>
      <c r="BU646" s="1116"/>
      <c r="BV646" s="1116"/>
      <c r="BW646" s="1116"/>
      <c r="BX646" s="1117"/>
      <c r="BY646" s="1117"/>
      <c r="BZ646" s="1117"/>
      <c r="CA646" s="1117"/>
      <c r="CB646" s="1118"/>
      <c r="CC646" s="1105"/>
      <c r="CD646" s="1119"/>
      <c r="CE646" s="1119"/>
      <c r="CF646" s="1107"/>
      <c r="CG646" s="1105"/>
      <c r="CH646" s="1119"/>
      <c r="CI646" s="1119"/>
      <c r="CJ646" s="1107"/>
      <c r="CK646" s="1105"/>
      <c r="CL646" s="1119"/>
      <c r="CM646" s="1119"/>
      <c r="CN646" s="1107"/>
      <c r="CO646" s="1120"/>
      <c r="CP646" s="1121"/>
      <c r="CQ646" s="1122"/>
      <c r="CR646" s="1120"/>
      <c r="CS646" s="1121"/>
      <c r="CT646" s="1123"/>
      <c r="CU646" s="632"/>
      <c r="CV646" s="276"/>
      <c r="CW646" s="244"/>
      <c r="CX646" s="1115"/>
      <c r="CY646" s="1116"/>
      <c r="CZ646" s="1116"/>
      <c r="DA646" s="1116"/>
      <c r="DB646" s="1116"/>
      <c r="DC646" s="1116"/>
      <c r="DD646" s="1116"/>
      <c r="DE646" s="1116"/>
      <c r="DF646" s="1116"/>
      <c r="DG646" s="1116"/>
      <c r="DH646" s="1116"/>
      <c r="DI646" s="1116"/>
      <c r="DJ646" s="1116"/>
      <c r="DK646" s="1116"/>
      <c r="DL646" s="1116"/>
      <c r="DM646" s="1116"/>
      <c r="DN646" s="1116"/>
      <c r="DO646" s="1116"/>
      <c r="DP646" s="1116"/>
      <c r="DQ646" s="1116"/>
      <c r="DR646" s="1116"/>
      <c r="DS646" s="1116"/>
      <c r="DT646" s="1116"/>
      <c r="DU646" s="1116"/>
      <c r="DV646" s="1116"/>
      <c r="DW646" s="1117"/>
      <c r="DX646" s="1117"/>
      <c r="DY646" s="1117"/>
      <c r="DZ646" s="1117"/>
      <c r="EA646" s="1118"/>
      <c r="EB646" s="1105"/>
      <c r="EC646" s="1119"/>
      <c r="ED646" s="1119"/>
      <c r="EE646" s="1107"/>
      <c r="EF646" s="1105"/>
      <c r="EG646" s="1119"/>
      <c r="EH646" s="1119"/>
      <c r="EI646" s="1107"/>
      <c r="EJ646" s="1105"/>
      <c r="EK646" s="1119"/>
      <c r="EL646" s="1119"/>
      <c r="EM646" s="1107"/>
      <c r="EN646" s="1120"/>
      <c r="EO646" s="1121"/>
      <c r="EP646" s="1122"/>
      <c r="EQ646" s="1120"/>
      <c r="ER646" s="1121"/>
      <c r="ES646" s="1123"/>
      <c r="ET646" s="632"/>
      <c r="EU646" s="1115"/>
      <c r="EV646" s="1116"/>
      <c r="EW646" s="1116"/>
      <c r="EX646" s="1116"/>
      <c r="EY646" s="1116"/>
      <c r="EZ646" s="1116"/>
      <c r="FA646" s="1116"/>
      <c r="FB646" s="1116"/>
      <c r="FC646" s="1116"/>
      <c r="FD646" s="1116"/>
      <c r="FE646" s="1116"/>
      <c r="FF646" s="1116"/>
      <c r="FG646" s="1116"/>
      <c r="FH646" s="1116"/>
      <c r="FI646" s="1116"/>
      <c r="FJ646" s="1116"/>
      <c r="FK646" s="1116"/>
      <c r="FL646" s="1116"/>
      <c r="FM646" s="1116"/>
      <c r="FN646" s="1116"/>
      <c r="FO646" s="1116"/>
      <c r="FP646" s="1116"/>
      <c r="FQ646" s="1116"/>
      <c r="FR646" s="1116"/>
      <c r="FS646" s="1116"/>
      <c r="FT646" s="1117"/>
      <c r="FU646" s="1117"/>
      <c r="FV646" s="1117"/>
      <c r="FW646" s="1117"/>
      <c r="FX646" s="1118"/>
      <c r="FY646" s="1105"/>
      <c r="FZ646" s="1119"/>
      <c r="GA646" s="1119"/>
      <c r="GB646" s="1107"/>
      <c r="GC646" s="1105"/>
      <c r="GD646" s="1119"/>
      <c r="GE646" s="1119"/>
      <c r="GF646" s="1107"/>
      <c r="GG646" s="1105"/>
      <c r="GH646" s="1119"/>
      <c r="GI646" s="1119"/>
      <c r="GJ646" s="1107"/>
      <c r="GK646" s="1120"/>
      <c r="GL646" s="1121"/>
      <c r="GM646" s="1122"/>
      <c r="GN646" s="1120"/>
      <c r="GO646" s="1121"/>
      <c r="GP646" s="1123"/>
      <c r="GQ646" s="632"/>
      <c r="GR646" s="6"/>
    </row>
    <row r="647" spans="1:200" ht="8.85" customHeight="1" x14ac:dyDescent="0.25">
      <c r="A647" s="244"/>
      <c r="B647" s="1124" t="str">
        <f>Bitácora!$AH$3</f>
        <v>TIPO</v>
      </c>
      <c r="C647" s="1125"/>
      <c r="D647" s="1125"/>
      <c r="E647" s="1125"/>
      <c r="F647" s="1101"/>
      <c r="G647" s="1126"/>
      <c r="H647" s="1126"/>
      <c r="I647" s="1126"/>
      <c r="J647" s="1127"/>
      <c r="K647" s="1128"/>
      <c r="L647" s="1101"/>
      <c r="M647" s="1126"/>
      <c r="N647" s="1126"/>
      <c r="O647" s="1126"/>
      <c r="P647" s="1126"/>
      <c r="Q647" s="1127"/>
      <c r="R647" s="1125" t="str">
        <f>IF(Portada!$A$1="www.fly-logics.com","AÑO",0)</f>
        <v>AÑO</v>
      </c>
      <c r="S647" s="1125"/>
      <c r="T647" s="1125"/>
      <c r="U647" s="1125"/>
      <c r="V647" s="1101"/>
      <c r="W647" s="1126"/>
      <c r="X647" s="1126"/>
      <c r="Y647" s="1127"/>
      <c r="Z647" s="1104"/>
      <c r="AA647" s="613" t="str">
        <f>IF(Portada!$A$1="www.fly-logics.com","ENE",0)</f>
        <v>ENE</v>
      </c>
      <c r="AB647" s="614"/>
      <c r="AC647" s="614"/>
      <c r="AD647" s="614"/>
      <c r="AE647" s="614"/>
      <c r="AF647" s="605" t="str">
        <f>IF(SUMIFS(Bitácora!$Y$5:$Y$1036129,Bitácora!$D$5:$D$1036129,F647,Bitácora!$AN$5:$AN$1036129,V647,Bitácora!$E$5:$E$1036129,L647,Bitácora!$AM$5:$AM$1036129,AA647)=0," ",SUMIFS(Bitácora!$Y$5:$Y$1036129,Bitácora!$D$5:$D$1036129,F647,Bitácora!$AN$5:$AN$1036129,V647,Bitácora!$E$5:$E$1036129,L647,Bitácora!$AM$5:$AM$1036129,AA647))</f>
        <v xml:space="preserve"> </v>
      </c>
      <c r="AG647" s="615"/>
      <c r="AH647" s="615"/>
      <c r="AI647" s="615"/>
      <c r="AJ647" s="605" t="str">
        <f>IF(SUMIFS(Bitácora!$Z$5:$Z$1036129,Bitácora!$D$5:$D$1036129,F647,Bitácora!$AN$5:$AN$1036129,V647,Bitácora!$E$5:$E$1036129,L647,Bitácora!$AM$5:$AM$1036129,AA647)=0," ",SUMIFS(Bitácora!$Z$5:$Z$1036129,Bitácora!$D$5:$D$1036129,F647,Bitácora!$AN$5:$AN$1036129,V647,Bitácora!$E$5:$E$1036129,L647,Bitácora!$AM$5:$AM$1036129,AA647))</f>
        <v xml:space="preserve"> </v>
      </c>
      <c r="AK647" s="615"/>
      <c r="AL647" s="615"/>
      <c r="AM647" s="615"/>
      <c r="AN647" s="605" t="str">
        <f>IF(SUMIFS(Bitácora!$AA$5:$AA$1036129,Bitácora!$D$5:$D$1036129,F647,Bitácora!$AN$5:$AN$1036129,V647,Bitácora!$E$5:$E$1036129,L647,Bitácora!$AM$5:$AM$1036129,AA647)=0," ",SUMIFS(Bitácora!$AA$5:$AA$1036129,Bitácora!$D$5:$D$1036129,F647,Bitácora!$AN$5:$AN$1036129,V647,Bitácora!$E$5:$E$1036129,L647,Bitácora!$AM$5:$AM$1036129,AA647))</f>
        <v xml:space="preserve"> </v>
      </c>
      <c r="AO647" s="615"/>
      <c r="AP647" s="615"/>
      <c r="AQ647" s="615"/>
      <c r="AR647" s="606" t="str">
        <f>IF(SUMIFS(Bitácora!$AE$5:$AE$1036129,Bitácora!$D$5:$D$1036129,F647,Bitácora!$AN$5:$AN$1036129,V647,Bitácora!$E$5:$E$1036129,L647,Bitácora!$AM$5:$AM$1036129,AA647)=0," ",SUMIFS(Bitácora!$AE$5:$AE$1036129,Bitácora!$D$5:$D$1036129,F647,Bitácora!$AN$5:$AN$1036129,V647,Bitácora!$E$5:$E$1036129,L647,Bitácora!$AM$5:$AM$1036129,AA647))</f>
        <v xml:space="preserve"> </v>
      </c>
      <c r="AS647" s="606"/>
      <c r="AT647" s="606"/>
      <c r="AU647" s="606" t="str">
        <f>IF(SUMIFS(Bitácora!$AF$5:$AF$1036129,Bitácora!$D$5:$D$1036129,F647,Bitácora!$AN$5:$AN$1036129,V647,Bitácora!$E$5:$E$1036129,L647,Bitácora!$AM$5:$AM$1036129,AA647)=0," ",SUMIFS(Bitácora!$AF$5:$AF$1036129,Bitácora!$D$5:$D$1036129,F647,Bitácora!$AN$5:$AN$1036129,V647,Bitácora!$E$5:$E$1036129,L647,Bitácora!$AM$5:$AM$1036129,AA647))</f>
        <v xml:space="preserve"> </v>
      </c>
      <c r="AV647" s="617"/>
      <c r="AW647" s="617"/>
      <c r="AX647" s="632"/>
      <c r="AY647" s="1124" t="str">
        <f>Bitácora!$AH$3</f>
        <v>TIPO</v>
      </c>
      <c r="AZ647" s="1125"/>
      <c r="BA647" s="1125"/>
      <c r="BB647" s="1125"/>
      <c r="BC647" s="1101"/>
      <c r="BD647" s="1126"/>
      <c r="BE647" s="1126"/>
      <c r="BF647" s="1126"/>
      <c r="BG647" s="1127"/>
      <c r="BH647" s="1128"/>
      <c r="BI647" s="1101"/>
      <c r="BJ647" s="1126"/>
      <c r="BK647" s="1126"/>
      <c r="BL647" s="1126"/>
      <c r="BM647" s="1126"/>
      <c r="BN647" s="1127"/>
      <c r="BO647" s="1125" t="str">
        <f>IF(Portada!$A$1="www.fly-logics.com","AÑO",0)</f>
        <v>AÑO</v>
      </c>
      <c r="BP647" s="1125"/>
      <c r="BQ647" s="1125"/>
      <c r="BR647" s="1125"/>
      <c r="BS647" s="1101"/>
      <c r="BT647" s="1126"/>
      <c r="BU647" s="1126"/>
      <c r="BV647" s="1127"/>
      <c r="BW647" s="1104"/>
      <c r="BX647" s="613" t="str">
        <f>IF(Portada!$A$1="www.fly-logics.com","ENE",0)</f>
        <v>ENE</v>
      </c>
      <c r="BY647" s="614"/>
      <c r="BZ647" s="614"/>
      <c r="CA647" s="614"/>
      <c r="CB647" s="614"/>
      <c r="CC647" s="605" t="str">
        <f>IF(SUMIFS(Bitácora!$Y$5:$Y$1036129,Bitácora!$D$5:$D$1036129,BC647,Bitácora!$AN$5:$AN$1036129,BS647,Bitácora!$E$5:$E$1036129,BI647,Bitácora!$AM$5:$AM$1036129,BX647)=0," ",SUMIFS(Bitácora!$Y$5:$Y$1036129,Bitácora!$D$5:$D$1036129,BC647,Bitácora!$AN$5:$AN$1036129,BS647,Bitácora!$E$5:$E$1036129,BI647,Bitácora!$AM$5:$AM$1036129,BX647))</f>
        <v xml:space="preserve"> </v>
      </c>
      <c r="CD647" s="615"/>
      <c r="CE647" s="615"/>
      <c r="CF647" s="615"/>
      <c r="CG647" s="605" t="str">
        <f>IF(SUMIFS(Bitácora!$Z$5:$Z$1036129,Bitácora!$D$5:$D$1036129,BC647,Bitácora!$AN$5:$AN$1036129,BS647,Bitácora!$E$5:$E$1036129,BI647,Bitácora!$AM$5:$AM$1036129,BX647)=0," ",SUMIFS(Bitácora!$Z$5:$Z$1036129,Bitácora!$D$5:$D$1036129,BC647,Bitácora!$AN$5:$AN$1036129,BS647,Bitácora!$E$5:$E$1036129,BI647,Bitácora!$AM$5:$AM$1036129,BX647))</f>
        <v xml:space="preserve"> </v>
      </c>
      <c r="CH647" s="615"/>
      <c r="CI647" s="615"/>
      <c r="CJ647" s="615"/>
      <c r="CK647" s="605" t="str">
        <f>IF(SUMIFS(Bitácora!$AA$5:$AA$1036129,Bitácora!$D$5:$D$1036129,BC647,Bitácora!$AN$5:$AN$1036129,BS647,Bitácora!$E$5:$E$1036129,BI647,Bitácora!$AM$5:$AM$1036129,BX647)=0," ",SUMIFS(Bitácora!$AA$5:$AA$1036129,Bitácora!$D$5:$D$1036129,BC647,Bitácora!$AN$5:$AN$1036129,BS647,Bitácora!$E$5:$E$1036129,BI647,Bitácora!$AM$5:$AM$1036129,BX647))</f>
        <v xml:space="preserve"> </v>
      </c>
      <c r="CL647" s="615"/>
      <c r="CM647" s="615"/>
      <c r="CN647" s="615"/>
      <c r="CO647" s="606" t="str">
        <f>IF(SUMIFS(Bitácora!$AE$5:$AE$1036129,Bitácora!$D$5:$D$1036129,BC647,Bitácora!$AN$5:$AN$1036129,BS647,Bitácora!$E$5:$E$1036129,BI647,Bitácora!$AM$5:$AM$1036129,BX647)=0," ",SUMIFS(Bitácora!$AE$5:$AE$1036129,Bitácora!$D$5:$D$1036129,BC647,Bitácora!$AN$5:$AN$1036129,BS647,Bitácora!$E$5:$E$1036129,BI647,Bitácora!$AM$5:$AM$1036129,BX647))</f>
        <v xml:space="preserve"> </v>
      </c>
      <c r="CP647" s="606"/>
      <c r="CQ647" s="606"/>
      <c r="CR647" s="606" t="str">
        <f>IF(SUMIFS(Bitácora!$AF$5:$AF$1036129,Bitácora!$D$5:$D$1036129,BC647,Bitácora!$AN$5:$AN$1036129,BS647,Bitácora!$E$5:$E$1036129,BI647,Bitácora!$AM$5:$AM$1036129,BX647)=0," ",SUMIFS(Bitácora!$AF$5:$AF$1036129,Bitácora!$D$5:$D$1036129,BC647,Bitácora!$AN$5:$AN$1036129,BS647,Bitácora!$E$5:$E$1036129,BI647,Bitácora!$AM$5:$AM$1036129,BX647))</f>
        <v xml:space="preserve"> </v>
      </c>
      <c r="CS647" s="617"/>
      <c r="CT647" s="617"/>
      <c r="CU647" s="632"/>
      <c r="CV647" s="276"/>
      <c r="CW647" s="244"/>
      <c r="CX647" s="1124" t="str">
        <f>Bitácora!$AH$3</f>
        <v>TIPO</v>
      </c>
      <c r="CY647" s="1125"/>
      <c r="CZ647" s="1125"/>
      <c r="DA647" s="1125"/>
      <c r="DB647" s="1101"/>
      <c r="DC647" s="1126"/>
      <c r="DD647" s="1126"/>
      <c r="DE647" s="1126"/>
      <c r="DF647" s="1127"/>
      <c r="DG647" s="1128"/>
      <c r="DH647" s="1101"/>
      <c r="DI647" s="1126"/>
      <c r="DJ647" s="1126"/>
      <c r="DK647" s="1126"/>
      <c r="DL647" s="1126"/>
      <c r="DM647" s="1127"/>
      <c r="DN647" s="1125" t="str">
        <f>IF(Portada!$A$1="www.fly-logics.com","AÑO",0)</f>
        <v>AÑO</v>
      </c>
      <c r="DO647" s="1125"/>
      <c r="DP647" s="1125"/>
      <c r="DQ647" s="1125"/>
      <c r="DR647" s="1101"/>
      <c r="DS647" s="1126"/>
      <c r="DT647" s="1126"/>
      <c r="DU647" s="1127"/>
      <c r="DV647" s="1104"/>
      <c r="DW647" s="613" t="str">
        <f>IF(Portada!$A$1="www.fly-logics.com","ENE",0)</f>
        <v>ENE</v>
      </c>
      <c r="DX647" s="614"/>
      <c r="DY647" s="614"/>
      <c r="DZ647" s="614"/>
      <c r="EA647" s="614"/>
      <c r="EB647" s="605" t="str">
        <f>IF(SUMIFS(Bitácora!$Y$5:$Y$1036129,Bitácora!$D$5:$D$1036129,DB647,Bitácora!$AN$5:$AN$1036129,DR647,Bitácora!$E$5:$E$1036129,DH647,Bitácora!$AM$5:$AM$1036129,DW647)=0," ",SUMIFS(Bitácora!$Y$5:$Y$1036129,Bitácora!$D$5:$D$1036129,DB647,Bitácora!$AN$5:$AN$1036129,DR647,Bitácora!$E$5:$E$1036129,DH647,Bitácora!$AM$5:$AM$1036129,DW647))</f>
        <v xml:space="preserve"> </v>
      </c>
      <c r="EC647" s="615"/>
      <c r="ED647" s="615"/>
      <c r="EE647" s="615"/>
      <c r="EF647" s="605" t="str">
        <f>IF(SUMIFS(Bitácora!$Z$5:$Z$1036129,Bitácora!$D$5:$D$1036129,DB647,Bitácora!$AN$5:$AN$1036129,DR647,Bitácora!$E$5:$E$1036129,DH647,Bitácora!$AM$5:$AM$1036129,DW647)=0," ",SUMIFS(Bitácora!$Z$5:$Z$1036129,Bitácora!$D$5:$D$1036129,DB647,Bitácora!$AN$5:$AN$1036129,DR647,Bitácora!$E$5:$E$1036129,DH647,Bitácora!$AM$5:$AM$1036129,DW647))</f>
        <v xml:space="preserve"> </v>
      </c>
      <c r="EG647" s="615"/>
      <c r="EH647" s="615"/>
      <c r="EI647" s="615"/>
      <c r="EJ647" s="605" t="str">
        <f>IF(SUMIFS(Bitácora!$AA$5:$AA$1036129,Bitácora!$D$5:$D$1036129,DB647,Bitácora!$AN$5:$AN$1036129,DR647,Bitácora!$E$5:$E$1036129,DH647,Bitácora!$AM$5:$AM$1036129,DW647)=0," ",SUMIFS(Bitácora!$AA$5:$AA$1036129,Bitácora!$D$5:$D$1036129,DB647,Bitácora!$AN$5:$AN$1036129,DR647,Bitácora!$E$5:$E$1036129,DH647,Bitácora!$AM$5:$AM$1036129,DW647))</f>
        <v xml:space="preserve"> </v>
      </c>
      <c r="EK647" s="615"/>
      <c r="EL647" s="615"/>
      <c r="EM647" s="615"/>
      <c r="EN647" s="606" t="str">
        <f>IF(SUMIFS(Bitácora!$AE$5:$AE$1036129,Bitácora!$D$5:$D$1036129,DB647,Bitácora!$AN$5:$AN$1036129,DR647,Bitácora!$E$5:$E$1036129,DH647,Bitácora!$AM$5:$AM$1036129,DW647)=0," ",SUMIFS(Bitácora!$AE$5:$AE$1036129,Bitácora!$D$5:$D$1036129,DB647,Bitácora!$AN$5:$AN$1036129,DR647,Bitácora!$E$5:$E$1036129,DH647,Bitácora!$AM$5:$AM$1036129,DW647))</f>
        <v xml:space="preserve"> </v>
      </c>
      <c r="EO647" s="606"/>
      <c r="EP647" s="606"/>
      <c r="EQ647" s="606" t="str">
        <f>IF(SUMIFS(Bitácora!$AF$5:$AF$1036129,Bitácora!$D$5:$D$1036129,DB647,Bitácora!$AN$5:$AN$1036129,DR647,Bitácora!$E$5:$E$1036129,DH647,Bitácora!$AM$5:$AM$1036129,DW647)=0," ",SUMIFS(Bitácora!$AF$5:$AF$1036129,Bitácora!$D$5:$D$1036129,DB647,Bitácora!$AN$5:$AN$1036129,DR647,Bitácora!$E$5:$E$1036129,DH647,Bitácora!$AM$5:$AM$1036129,DW647))</f>
        <v xml:space="preserve"> </v>
      </c>
      <c r="ER647" s="617"/>
      <c r="ES647" s="617"/>
      <c r="ET647" s="632"/>
      <c r="EU647" s="1124" t="str">
        <f>Bitácora!$AH$3</f>
        <v>TIPO</v>
      </c>
      <c r="EV647" s="1125"/>
      <c r="EW647" s="1125"/>
      <c r="EX647" s="1125"/>
      <c r="EY647" s="1101"/>
      <c r="EZ647" s="1126"/>
      <c r="FA647" s="1126"/>
      <c r="FB647" s="1126"/>
      <c r="FC647" s="1127"/>
      <c r="FD647" s="1128"/>
      <c r="FE647" s="1101"/>
      <c r="FF647" s="1126"/>
      <c r="FG647" s="1126"/>
      <c r="FH647" s="1126"/>
      <c r="FI647" s="1126"/>
      <c r="FJ647" s="1127"/>
      <c r="FK647" s="1125" t="str">
        <f>IF(Portada!$A$1="www.fly-logics.com","AÑO",0)</f>
        <v>AÑO</v>
      </c>
      <c r="FL647" s="1125"/>
      <c r="FM647" s="1125"/>
      <c r="FN647" s="1125"/>
      <c r="FO647" s="1101"/>
      <c r="FP647" s="1126"/>
      <c r="FQ647" s="1126"/>
      <c r="FR647" s="1127"/>
      <c r="FS647" s="1104"/>
      <c r="FT647" s="613" t="str">
        <f>IF(Portada!$A$1="www.fly-logics.com","ENE",0)</f>
        <v>ENE</v>
      </c>
      <c r="FU647" s="614"/>
      <c r="FV647" s="614"/>
      <c r="FW647" s="614"/>
      <c r="FX647" s="614"/>
      <c r="FY647" s="605" t="str">
        <f>IF(SUMIFS(Bitácora!$Y$5:$Y$1036129,Bitácora!$D$5:$D$1036129,EY647,Bitácora!$AN$5:$AN$1036129,FO647,Bitácora!$E$5:$E$1036129,FE647,Bitácora!$AM$5:$AM$1036129,FT647)=0," ",SUMIFS(Bitácora!$Y$5:$Y$1036129,Bitácora!$D$5:$D$1036129,EY647,Bitácora!$AN$5:$AN$1036129,FO647,Bitácora!$E$5:$E$1036129,FE647,Bitácora!$AM$5:$AM$1036129,FT647))</f>
        <v xml:space="preserve"> </v>
      </c>
      <c r="FZ647" s="615"/>
      <c r="GA647" s="615"/>
      <c r="GB647" s="615"/>
      <c r="GC647" s="605" t="str">
        <f>IF(SUMIFS(Bitácora!$Z$5:$Z$1036129,Bitácora!$D$5:$D$1036129,EY647,Bitácora!$AN$5:$AN$1036129,FO647,Bitácora!$E$5:$E$1036129,FE647,Bitácora!$AM$5:$AM$1036129,FT647)=0," ",SUMIFS(Bitácora!$Z$5:$Z$1036129,Bitácora!$D$5:$D$1036129,EY647,Bitácora!$AN$5:$AN$1036129,FO647,Bitácora!$E$5:$E$1036129,FE647,Bitácora!$AM$5:$AM$1036129,FT647))</f>
        <v xml:space="preserve"> </v>
      </c>
      <c r="GD647" s="615"/>
      <c r="GE647" s="615"/>
      <c r="GF647" s="615"/>
      <c r="GG647" s="605" t="str">
        <f>IF(SUMIFS(Bitácora!$AA$5:$AA$1036129,Bitácora!$D$5:$D$1036129,EY647,Bitácora!$AN$5:$AN$1036129,FO647,Bitácora!$E$5:$E$1036129,FE647,Bitácora!$AM$5:$AM$1036129,FT647)=0," ",SUMIFS(Bitácora!$AA$5:$AA$1036129,Bitácora!$D$5:$D$1036129,EY647,Bitácora!$AN$5:$AN$1036129,FO647,Bitácora!$E$5:$E$1036129,FE647,Bitácora!$AM$5:$AM$1036129,FT647))</f>
        <v xml:space="preserve"> </v>
      </c>
      <c r="GH647" s="615"/>
      <c r="GI647" s="615"/>
      <c r="GJ647" s="615"/>
      <c r="GK647" s="606" t="str">
        <f>IF(SUMIFS(Bitácora!$AE$5:$AE$1036129,Bitácora!$D$5:$D$1036129,EY647,Bitácora!$AN$5:$AN$1036129,FO647,Bitácora!$E$5:$E$1036129,FE647,Bitácora!$AM$5:$AM$1036129,FT647)=0," ",SUMIFS(Bitácora!$AE$5:$AE$1036129,Bitácora!$D$5:$D$1036129,EY647,Bitácora!$AN$5:$AN$1036129,FO647,Bitácora!$E$5:$E$1036129,FE647,Bitácora!$AM$5:$AM$1036129,FT647))</f>
        <v xml:space="preserve"> </v>
      </c>
      <c r="GL647" s="606"/>
      <c r="GM647" s="606"/>
      <c r="GN647" s="606" t="str">
        <f>IF(SUMIFS(Bitácora!$AF$5:$AF$1036129,Bitácora!$D$5:$D$1036129,EY647,Bitácora!$AN$5:$AN$1036129,FO647,Bitácora!$E$5:$E$1036129,FE647,Bitácora!$AM$5:$AM$1036129,FT647)=0," ",SUMIFS(Bitácora!$AF$5:$AF$1036129,Bitácora!$D$5:$D$1036129,EY647,Bitácora!$AN$5:$AN$1036129,FO647,Bitácora!$E$5:$E$1036129,FE647,Bitácora!$AM$5:$AM$1036129,FT647))</f>
        <v xml:space="preserve"> </v>
      </c>
      <c r="GO647" s="617"/>
      <c r="GP647" s="617"/>
      <c r="GQ647" s="632"/>
      <c r="GR647" s="6"/>
    </row>
    <row r="648" spans="1:200" ht="8.85" customHeight="1" thickBot="1" x14ac:dyDescent="0.3">
      <c r="A648" s="244"/>
      <c r="B648" s="1124"/>
      <c r="C648" s="1125"/>
      <c r="D648" s="1125"/>
      <c r="E648" s="1125"/>
      <c r="F648" s="1129"/>
      <c r="G648" s="1130"/>
      <c r="H648" s="1130"/>
      <c r="I648" s="1130"/>
      <c r="J648" s="1131"/>
      <c r="K648" s="1128"/>
      <c r="L648" s="1129"/>
      <c r="M648" s="1130"/>
      <c r="N648" s="1130"/>
      <c r="O648" s="1130"/>
      <c r="P648" s="1130"/>
      <c r="Q648" s="1131"/>
      <c r="R648" s="1125"/>
      <c r="S648" s="1125"/>
      <c r="T648" s="1125"/>
      <c r="U648" s="1125"/>
      <c r="V648" s="1129"/>
      <c r="W648" s="1130"/>
      <c r="X648" s="1130"/>
      <c r="Y648" s="1131"/>
      <c r="Z648" s="1104"/>
      <c r="AA648" s="614"/>
      <c r="AB648" s="614"/>
      <c r="AC648" s="614"/>
      <c r="AD648" s="614"/>
      <c r="AE648" s="614"/>
      <c r="AF648" s="615"/>
      <c r="AG648" s="616"/>
      <c r="AH648" s="616"/>
      <c r="AI648" s="615"/>
      <c r="AJ648" s="615"/>
      <c r="AK648" s="616"/>
      <c r="AL648" s="616"/>
      <c r="AM648" s="615"/>
      <c r="AN648" s="615"/>
      <c r="AO648" s="616"/>
      <c r="AP648" s="616"/>
      <c r="AQ648" s="615"/>
      <c r="AR648" s="606"/>
      <c r="AS648" s="606"/>
      <c r="AT648" s="606"/>
      <c r="AU648" s="617"/>
      <c r="AV648" s="618"/>
      <c r="AW648" s="617"/>
      <c r="AX648" s="632"/>
      <c r="AY648" s="1124"/>
      <c r="AZ648" s="1125"/>
      <c r="BA648" s="1125"/>
      <c r="BB648" s="1125"/>
      <c r="BC648" s="1129"/>
      <c r="BD648" s="1130"/>
      <c r="BE648" s="1130"/>
      <c r="BF648" s="1130"/>
      <c r="BG648" s="1131"/>
      <c r="BH648" s="1128"/>
      <c r="BI648" s="1129"/>
      <c r="BJ648" s="1130"/>
      <c r="BK648" s="1130"/>
      <c r="BL648" s="1130"/>
      <c r="BM648" s="1130"/>
      <c r="BN648" s="1131"/>
      <c r="BO648" s="1125"/>
      <c r="BP648" s="1125"/>
      <c r="BQ648" s="1125"/>
      <c r="BR648" s="1125"/>
      <c r="BS648" s="1129"/>
      <c r="BT648" s="1130"/>
      <c r="BU648" s="1130"/>
      <c r="BV648" s="1131"/>
      <c r="BW648" s="1104"/>
      <c r="BX648" s="614"/>
      <c r="BY648" s="614"/>
      <c r="BZ648" s="614"/>
      <c r="CA648" s="614"/>
      <c r="CB648" s="614"/>
      <c r="CC648" s="615"/>
      <c r="CD648" s="616"/>
      <c r="CE648" s="616"/>
      <c r="CF648" s="615"/>
      <c r="CG648" s="615"/>
      <c r="CH648" s="616"/>
      <c r="CI648" s="616"/>
      <c r="CJ648" s="615"/>
      <c r="CK648" s="615"/>
      <c r="CL648" s="616"/>
      <c r="CM648" s="616"/>
      <c r="CN648" s="615"/>
      <c r="CO648" s="606"/>
      <c r="CP648" s="606"/>
      <c r="CQ648" s="606"/>
      <c r="CR648" s="617"/>
      <c r="CS648" s="618"/>
      <c r="CT648" s="617"/>
      <c r="CU648" s="632"/>
      <c r="CV648" s="276"/>
      <c r="CW648" s="244"/>
      <c r="CX648" s="1124"/>
      <c r="CY648" s="1125"/>
      <c r="CZ648" s="1125"/>
      <c r="DA648" s="1125"/>
      <c r="DB648" s="1129"/>
      <c r="DC648" s="1130"/>
      <c r="DD648" s="1130"/>
      <c r="DE648" s="1130"/>
      <c r="DF648" s="1131"/>
      <c r="DG648" s="1128"/>
      <c r="DH648" s="1129"/>
      <c r="DI648" s="1130"/>
      <c r="DJ648" s="1130"/>
      <c r="DK648" s="1130"/>
      <c r="DL648" s="1130"/>
      <c r="DM648" s="1131"/>
      <c r="DN648" s="1125"/>
      <c r="DO648" s="1125"/>
      <c r="DP648" s="1125"/>
      <c r="DQ648" s="1125"/>
      <c r="DR648" s="1129"/>
      <c r="DS648" s="1130"/>
      <c r="DT648" s="1130"/>
      <c r="DU648" s="1131"/>
      <c r="DV648" s="1104"/>
      <c r="DW648" s="614"/>
      <c r="DX648" s="614"/>
      <c r="DY648" s="614"/>
      <c r="DZ648" s="614"/>
      <c r="EA648" s="614"/>
      <c r="EB648" s="615"/>
      <c r="EC648" s="616"/>
      <c r="ED648" s="616"/>
      <c r="EE648" s="615"/>
      <c r="EF648" s="615"/>
      <c r="EG648" s="616"/>
      <c r="EH648" s="616"/>
      <c r="EI648" s="615"/>
      <c r="EJ648" s="615"/>
      <c r="EK648" s="616"/>
      <c r="EL648" s="616"/>
      <c r="EM648" s="615"/>
      <c r="EN648" s="606"/>
      <c r="EO648" s="606"/>
      <c r="EP648" s="606"/>
      <c r="EQ648" s="617"/>
      <c r="ER648" s="618"/>
      <c r="ES648" s="617"/>
      <c r="ET648" s="632"/>
      <c r="EU648" s="1124"/>
      <c r="EV648" s="1125"/>
      <c r="EW648" s="1125"/>
      <c r="EX648" s="1125"/>
      <c r="EY648" s="1129"/>
      <c r="EZ648" s="1130"/>
      <c r="FA648" s="1130"/>
      <c r="FB648" s="1130"/>
      <c r="FC648" s="1131"/>
      <c r="FD648" s="1128"/>
      <c r="FE648" s="1129"/>
      <c r="FF648" s="1130"/>
      <c r="FG648" s="1130"/>
      <c r="FH648" s="1130"/>
      <c r="FI648" s="1130"/>
      <c r="FJ648" s="1131"/>
      <c r="FK648" s="1125"/>
      <c r="FL648" s="1125"/>
      <c r="FM648" s="1125"/>
      <c r="FN648" s="1125"/>
      <c r="FO648" s="1129"/>
      <c r="FP648" s="1130"/>
      <c r="FQ648" s="1130"/>
      <c r="FR648" s="1131"/>
      <c r="FS648" s="1104"/>
      <c r="FT648" s="614"/>
      <c r="FU648" s="614"/>
      <c r="FV648" s="614"/>
      <c r="FW648" s="614"/>
      <c r="FX648" s="614"/>
      <c r="FY648" s="615"/>
      <c r="FZ648" s="616"/>
      <c r="GA648" s="616"/>
      <c r="GB648" s="615"/>
      <c r="GC648" s="615"/>
      <c r="GD648" s="616"/>
      <c r="GE648" s="616"/>
      <c r="GF648" s="615"/>
      <c r="GG648" s="615"/>
      <c r="GH648" s="616"/>
      <c r="GI648" s="616"/>
      <c r="GJ648" s="615"/>
      <c r="GK648" s="606"/>
      <c r="GL648" s="606"/>
      <c r="GM648" s="606"/>
      <c r="GN648" s="617"/>
      <c r="GO648" s="618"/>
      <c r="GP648" s="617"/>
      <c r="GQ648" s="632"/>
      <c r="GR648" s="6"/>
    </row>
    <row r="649" spans="1:200" ht="6.75" customHeight="1" x14ac:dyDescent="0.25">
      <c r="A649" s="244"/>
      <c r="B649" s="1115"/>
      <c r="C649" s="1116"/>
      <c r="D649" s="1116"/>
      <c r="E649" s="1116"/>
      <c r="F649" s="1116"/>
      <c r="G649" s="1116"/>
      <c r="H649" s="1116"/>
      <c r="I649" s="1116"/>
      <c r="J649" s="1116"/>
      <c r="K649" s="1116"/>
      <c r="L649" s="1116"/>
      <c r="M649" s="1116"/>
      <c r="N649" s="1116"/>
      <c r="O649" s="1116"/>
      <c r="P649" s="1116"/>
      <c r="Q649" s="1116"/>
      <c r="R649" s="1116"/>
      <c r="S649" s="1116"/>
      <c r="T649" s="1116"/>
      <c r="U649" s="1116"/>
      <c r="V649" s="1116"/>
      <c r="W649" s="1116"/>
      <c r="X649" s="1116"/>
      <c r="Y649" s="1116"/>
      <c r="Z649" s="1116"/>
      <c r="AA649" s="614"/>
      <c r="AB649" s="614"/>
      <c r="AC649" s="614"/>
      <c r="AD649" s="614"/>
      <c r="AE649" s="614"/>
      <c r="AF649" s="615"/>
      <c r="AG649" s="615"/>
      <c r="AH649" s="615"/>
      <c r="AI649" s="615"/>
      <c r="AJ649" s="615"/>
      <c r="AK649" s="615"/>
      <c r="AL649" s="615"/>
      <c r="AM649" s="615"/>
      <c r="AN649" s="615"/>
      <c r="AO649" s="615"/>
      <c r="AP649" s="615"/>
      <c r="AQ649" s="615"/>
      <c r="AR649" s="606"/>
      <c r="AS649" s="606"/>
      <c r="AT649" s="606"/>
      <c r="AU649" s="617"/>
      <c r="AV649" s="617"/>
      <c r="AW649" s="617"/>
      <c r="AX649" s="632"/>
      <c r="AY649" s="1115"/>
      <c r="AZ649" s="1116"/>
      <c r="BA649" s="1116"/>
      <c r="BB649" s="1116"/>
      <c r="BC649" s="1116"/>
      <c r="BD649" s="1116"/>
      <c r="BE649" s="1116"/>
      <c r="BF649" s="1116"/>
      <c r="BG649" s="1116"/>
      <c r="BH649" s="1116"/>
      <c r="BI649" s="1116"/>
      <c r="BJ649" s="1116"/>
      <c r="BK649" s="1116"/>
      <c r="BL649" s="1116"/>
      <c r="BM649" s="1116"/>
      <c r="BN649" s="1116"/>
      <c r="BO649" s="1116"/>
      <c r="BP649" s="1116"/>
      <c r="BQ649" s="1116"/>
      <c r="BR649" s="1116"/>
      <c r="BS649" s="1116"/>
      <c r="BT649" s="1116"/>
      <c r="BU649" s="1116"/>
      <c r="BV649" s="1116"/>
      <c r="BW649" s="1116"/>
      <c r="BX649" s="614"/>
      <c r="BY649" s="614"/>
      <c r="BZ649" s="614"/>
      <c r="CA649" s="614"/>
      <c r="CB649" s="614"/>
      <c r="CC649" s="615"/>
      <c r="CD649" s="615"/>
      <c r="CE649" s="615"/>
      <c r="CF649" s="615"/>
      <c r="CG649" s="615"/>
      <c r="CH649" s="615"/>
      <c r="CI649" s="615"/>
      <c r="CJ649" s="615"/>
      <c r="CK649" s="615"/>
      <c r="CL649" s="615"/>
      <c r="CM649" s="615"/>
      <c r="CN649" s="615"/>
      <c r="CO649" s="606"/>
      <c r="CP649" s="606"/>
      <c r="CQ649" s="606"/>
      <c r="CR649" s="617"/>
      <c r="CS649" s="617"/>
      <c r="CT649" s="617"/>
      <c r="CU649" s="632"/>
      <c r="CV649" s="276"/>
      <c r="CW649" s="244"/>
      <c r="CX649" s="1115"/>
      <c r="CY649" s="1116"/>
      <c r="CZ649" s="1116"/>
      <c r="DA649" s="1116"/>
      <c r="DB649" s="1116"/>
      <c r="DC649" s="1116"/>
      <c r="DD649" s="1116"/>
      <c r="DE649" s="1116"/>
      <c r="DF649" s="1116"/>
      <c r="DG649" s="1116"/>
      <c r="DH649" s="1116"/>
      <c r="DI649" s="1116"/>
      <c r="DJ649" s="1116"/>
      <c r="DK649" s="1116"/>
      <c r="DL649" s="1116"/>
      <c r="DM649" s="1116"/>
      <c r="DN649" s="1116"/>
      <c r="DO649" s="1116"/>
      <c r="DP649" s="1116"/>
      <c r="DQ649" s="1116"/>
      <c r="DR649" s="1116"/>
      <c r="DS649" s="1116"/>
      <c r="DT649" s="1116"/>
      <c r="DU649" s="1116"/>
      <c r="DV649" s="1116"/>
      <c r="DW649" s="614"/>
      <c r="DX649" s="614"/>
      <c r="DY649" s="614"/>
      <c r="DZ649" s="614"/>
      <c r="EA649" s="614"/>
      <c r="EB649" s="615"/>
      <c r="EC649" s="615"/>
      <c r="ED649" s="615"/>
      <c r="EE649" s="615"/>
      <c r="EF649" s="615"/>
      <c r="EG649" s="615"/>
      <c r="EH649" s="615"/>
      <c r="EI649" s="615"/>
      <c r="EJ649" s="615"/>
      <c r="EK649" s="615"/>
      <c r="EL649" s="615"/>
      <c r="EM649" s="615"/>
      <c r="EN649" s="606"/>
      <c r="EO649" s="606"/>
      <c r="EP649" s="606"/>
      <c r="EQ649" s="617"/>
      <c r="ER649" s="617"/>
      <c r="ES649" s="617"/>
      <c r="ET649" s="632"/>
      <c r="EU649" s="1115"/>
      <c r="EV649" s="1116"/>
      <c r="EW649" s="1116"/>
      <c r="EX649" s="1116"/>
      <c r="EY649" s="1116"/>
      <c r="EZ649" s="1116"/>
      <c r="FA649" s="1116"/>
      <c r="FB649" s="1116"/>
      <c r="FC649" s="1116"/>
      <c r="FD649" s="1116"/>
      <c r="FE649" s="1116"/>
      <c r="FF649" s="1116"/>
      <c r="FG649" s="1116"/>
      <c r="FH649" s="1116"/>
      <c r="FI649" s="1116"/>
      <c r="FJ649" s="1116"/>
      <c r="FK649" s="1116"/>
      <c r="FL649" s="1116"/>
      <c r="FM649" s="1116"/>
      <c r="FN649" s="1116"/>
      <c r="FO649" s="1116"/>
      <c r="FP649" s="1116"/>
      <c r="FQ649" s="1116"/>
      <c r="FR649" s="1116"/>
      <c r="FS649" s="1116"/>
      <c r="FT649" s="614"/>
      <c r="FU649" s="614"/>
      <c r="FV649" s="614"/>
      <c r="FW649" s="614"/>
      <c r="FX649" s="614"/>
      <c r="FY649" s="615"/>
      <c r="FZ649" s="615"/>
      <c r="GA649" s="615"/>
      <c r="GB649" s="615"/>
      <c r="GC649" s="615"/>
      <c r="GD649" s="615"/>
      <c r="GE649" s="615"/>
      <c r="GF649" s="615"/>
      <c r="GG649" s="615"/>
      <c r="GH649" s="615"/>
      <c r="GI649" s="615"/>
      <c r="GJ649" s="615"/>
      <c r="GK649" s="606"/>
      <c r="GL649" s="606"/>
      <c r="GM649" s="606"/>
      <c r="GN649" s="617"/>
      <c r="GO649" s="617"/>
      <c r="GP649" s="617"/>
      <c r="GQ649" s="632"/>
      <c r="GR649" s="6"/>
    </row>
    <row r="650" spans="1:200" ht="6" customHeight="1" x14ac:dyDescent="0.25">
      <c r="A650" s="244"/>
      <c r="B650" s="655"/>
      <c r="C650" s="657"/>
      <c r="D650" s="657"/>
      <c r="E650" s="657"/>
      <c r="F650" s="657"/>
      <c r="G650" s="657"/>
      <c r="H650" s="657"/>
      <c r="I650" s="657"/>
      <c r="J650" s="657"/>
      <c r="K650" s="657"/>
      <c r="L650" s="657"/>
      <c r="M650" s="657"/>
      <c r="N650" s="657"/>
      <c r="O650" s="657"/>
      <c r="P650" s="657"/>
      <c r="Q650" s="657"/>
      <c r="R650" s="657"/>
      <c r="S650" s="657"/>
      <c r="T650" s="657"/>
      <c r="U650" s="657"/>
      <c r="V650" s="657"/>
      <c r="W650" s="657"/>
      <c r="X650" s="657"/>
      <c r="Y650" s="657"/>
      <c r="Z650" s="657"/>
      <c r="AA650" s="613" t="str">
        <f>IF(Portada!$A$1="www.fly-logics.com","FEB",0)</f>
        <v>FEB</v>
      </c>
      <c r="AB650" s="614"/>
      <c r="AC650" s="614"/>
      <c r="AD650" s="614"/>
      <c r="AE650" s="614"/>
      <c r="AF650" s="605" t="str">
        <f>IF(SUMIFS(Bitácora!$Y$5:$Y$1036129,Bitácora!$D$5:$D$1036129,F647,Bitácora!$AN$5:$AN$1036129,V647,Bitácora!$E$5:$E$1036129,L647,Bitácora!$AM$5:$AM$1036129,AA650)=0," ",SUMIFS(Bitácora!$Y$5:$Y$1036129,Bitácora!$D$5:$D$1036129,F647,Bitácora!$AN$5:$AN$1036129,V647,Bitácora!$E$5:$E$1036129,L647,Bitácora!$AM$5:$AM$1036129,AA650))</f>
        <v xml:space="preserve"> </v>
      </c>
      <c r="AG650" s="615"/>
      <c r="AH650" s="615"/>
      <c r="AI650" s="615"/>
      <c r="AJ650" s="605" t="str">
        <f>IF(SUMIFS(Bitácora!$Z$5:$Z$1036129,Bitácora!$D$5:$D$1036129,F647,Bitácora!$AN$5:$AN$1036129,V647,Bitácora!$E$5:$E$1036129,L647,Bitácora!$AM$5:$AM$1036129,AA650)=0," ",SUMIFS(Bitácora!$Z$5:$Z$1036129,Bitácora!$D$5:$D$1036129,F647,Bitácora!$AN$5:$AN$1036129,V647,Bitácora!$E$5:$E$1036129,L647,Bitácora!$AM$5:$AM$1036129,AA650))</f>
        <v xml:space="preserve"> </v>
      </c>
      <c r="AK650" s="615"/>
      <c r="AL650" s="615"/>
      <c r="AM650" s="615"/>
      <c r="AN650" s="605" t="str">
        <f>IF(SUMIFS(Bitácora!$AA$5:$AA$1036129,Bitácora!$D$5:$D$1036129,F647,Bitácora!$AN$5:$AN$1036129,V647,Bitácora!$E$5:$E$1036129,L647,Bitácora!$AM$5:$AM$1036129,AA650)=0," ",SUMIFS(Bitácora!$AA$5:$AA$1036129,Bitácora!$D$5:$D$1036129,F647,Bitácora!$AN$5:$AN$1036129,V647,Bitácora!$E$5:$E$1036129,L647,Bitácora!$AM$5:$AM$1036129,AA650))</f>
        <v xml:space="preserve"> </v>
      </c>
      <c r="AO650" s="615"/>
      <c r="AP650" s="615"/>
      <c r="AQ650" s="615"/>
      <c r="AR650" s="606" t="str">
        <f>IF(SUMIFS(Bitácora!$AE$5:$AE$1036129,Bitácora!$D$5:$D$1036129,F647,Bitácora!$AN$5:$AN$1036129,V647,Bitácora!$E$5:$E$1036129,L647,Bitácora!$AM$5:$AM$1036129,AA650)=0," ",SUMIFS(Bitácora!$AE$5:$AE$1036129,Bitácora!$D$5:$D$1036129,F647,Bitácora!$AN$5:$AN$1036129,V647,Bitácora!$E$5:$E$1036129,L647,Bitácora!$AM$5:$AM$1036129,AA650))</f>
        <v xml:space="preserve"> </v>
      </c>
      <c r="AS650" s="606"/>
      <c r="AT650" s="606"/>
      <c r="AU650" s="606" t="str">
        <f>IF(SUMIFS(Bitácora!$AF$5:$AF$1036129,Bitácora!$D$5:$D$1036129,F647,Bitácora!$AN$5:$AN$1036129,V647,Bitácora!$E$5:$E$1036129,L647,Bitácora!$AM$5:$AM$1036129,AA650)=0," ",SUMIFS(Bitácora!$AF$5:$AF$1036129,Bitácora!$D$5:$D$1036129,F647,Bitácora!$AN$5:$AN$1036129,V647,Bitácora!$E$5:$E$1036129,L647,Bitácora!$AM$5:$AM$1036129,AA650))</f>
        <v xml:space="preserve"> </v>
      </c>
      <c r="AV650" s="617"/>
      <c r="AW650" s="617"/>
      <c r="AX650" s="632"/>
      <c r="AY650" s="655"/>
      <c r="AZ650" s="657"/>
      <c r="BA650" s="657"/>
      <c r="BB650" s="657"/>
      <c r="BC650" s="657"/>
      <c r="BD650" s="657"/>
      <c r="BE650" s="657"/>
      <c r="BF650" s="657"/>
      <c r="BG650" s="657"/>
      <c r="BH650" s="657"/>
      <c r="BI650" s="657"/>
      <c r="BJ650" s="657"/>
      <c r="BK650" s="657"/>
      <c r="BL650" s="657"/>
      <c r="BM650" s="657"/>
      <c r="BN650" s="657"/>
      <c r="BO650" s="657"/>
      <c r="BP650" s="657"/>
      <c r="BQ650" s="657"/>
      <c r="BR650" s="657"/>
      <c r="BS650" s="657"/>
      <c r="BT650" s="657"/>
      <c r="BU650" s="657"/>
      <c r="BV650" s="657"/>
      <c r="BW650" s="657"/>
      <c r="BX650" s="613" t="str">
        <f>IF(Portada!$A$1="www.fly-logics.com","FEB",0)</f>
        <v>FEB</v>
      </c>
      <c r="BY650" s="614"/>
      <c r="BZ650" s="614"/>
      <c r="CA650" s="614"/>
      <c r="CB650" s="614"/>
      <c r="CC650" s="605" t="str">
        <f>IF(SUMIFS(Bitácora!$Y$5:$Y$1036129,Bitácora!$D$5:$D$1036129,BC647,Bitácora!$AN$5:$AN$1036129,BS647,Bitácora!$E$5:$E$1036129,BI647,Bitácora!$AM$5:$AM$1036129,BX650)=0," ",SUMIFS(Bitácora!$Y$5:$Y$1036129,Bitácora!$D$5:$D$1036129,BC647,Bitácora!$AN$5:$AN$1036129,BS647,Bitácora!$E$5:$E$1036129,BI647,Bitácora!$AM$5:$AM$1036129,BX650))</f>
        <v xml:space="preserve"> </v>
      </c>
      <c r="CD650" s="615"/>
      <c r="CE650" s="615"/>
      <c r="CF650" s="615"/>
      <c r="CG650" s="605" t="str">
        <f>IF(SUMIFS(Bitácora!$Z$5:$Z$1036129,Bitácora!$D$5:$D$1036129,BC647,Bitácora!$AN$5:$AN$1036129,BS647,Bitácora!$E$5:$E$1036129,BI647,Bitácora!$AM$5:$AM$1036129,BX650)=0," ",SUMIFS(Bitácora!$Z$5:$Z$1036129,Bitácora!$D$5:$D$1036129,BC647,Bitácora!$AN$5:$AN$1036129,BS647,Bitácora!$E$5:$E$1036129,BI647,Bitácora!$AM$5:$AM$1036129,BX650))</f>
        <v xml:space="preserve"> </v>
      </c>
      <c r="CH650" s="615"/>
      <c r="CI650" s="615"/>
      <c r="CJ650" s="615"/>
      <c r="CK650" s="605" t="str">
        <f>IF(SUMIFS(Bitácora!$AA$5:$AA$1036129,Bitácora!$D$5:$D$1036129,BC647,Bitácora!$AN$5:$AN$1036129,BS647,Bitácora!$E$5:$E$1036129,BI647,Bitácora!$AM$5:$AM$1036129,BX650)=0," ",SUMIFS(Bitácora!$AA$5:$AA$1036129,Bitácora!$D$5:$D$1036129,BC647,Bitácora!$AN$5:$AN$1036129,BS647,Bitácora!$E$5:$E$1036129,BI647,Bitácora!$AM$5:$AM$1036129,BX650))</f>
        <v xml:space="preserve"> </v>
      </c>
      <c r="CL650" s="615"/>
      <c r="CM650" s="615"/>
      <c r="CN650" s="615"/>
      <c r="CO650" s="606" t="str">
        <f>IF(SUMIFS(Bitácora!$AE$5:$AE$1036129,Bitácora!$D$5:$D$1036129,BC647,Bitácora!$AN$5:$AN$1036129,BS647,Bitácora!$E$5:$E$1036129,BI647,Bitácora!$AM$5:$AM$1036129,BX650)=0," ",SUMIFS(Bitácora!$AE$5:$AE$1036129,Bitácora!$D$5:$D$1036129,BC647,Bitácora!$AN$5:$AN$1036129,BS647,Bitácora!$E$5:$E$1036129,BI647,Bitácora!$AM$5:$AM$1036129,BX650))</f>
        <v xml:space="preserve"> </v>
      </c>
      <c r="CP650" s="606"/>
      <c r="CQ650" s="606"/>
      <c r="CR650" s="606" t="str">
        <f>IF(SUMIFS(Bitácora!$AF$5:$AF$1036129,Bitácora!$D$5:$D$1036129,BC647,Bitácora!$AN$5:$AN$1036129,BS647,Bitácora!$E$5:$E$1036129,BI647,Bitácora!$AM$5:$AM$1036129,BX650)=0," ",SUMIFS(Bitácora!$AF$5:$AF$1036129,Bitácora!$D$5:$D$1036129,BC647,Bitácora!$AN$5:$AN$1036129,BS647,Bitácora!$E$5:$E$1036129,BI647,Bitácora!$AM$5:$AM$1036129,BX650))</f>
        <v xml:space="preserve"> </v>
      </c>
      <c r="CS650" s="617"/>
      <c r="CT650" s="617"/>
      <c r="CU650" s="632"/>
      <c r="CV650" s="276"/>
      <c r="CW650" s="244"/>
      <c r="CX650" s="655"/>
      <c r="CY650" s="657"/>
      <c r="CZ650" s="657"/>
      <c r="DA650" s="657"/>
      <c r="DB650" s="657"/>
      <c r="DC650" s="657"/>
      <c r="DD650" s="657"/>
      <c r="DE650" s="657"/>
      <c r="DF650" s="657"/>
      <c r="DG650" s="657"/>
      <c r="DH650" s="657"/>
      <c r="DI650" s="657"/>
      <c r="DJ650" s="657"/>
      <c r="DK650" s="657"/>
      <c r="DL650" s="657"/>
      <c r="DM650" s="657"/>
      <c r="DN650" s="657"/>
      <c r="DO650" s="657"/>
      <c r="DP650" s="657"/>
      <c r="DQ650" s="657"/>
      <c r="DR650" s="657"/>
      <c r="DS650" s="657"/>
      <c r="DT650" s="657"/>
      <c r="DU650" s="657"/>
      <c r="DV650" s="657"/>
      <c r="DW650" s="613" t="str">
        <f>IF(Portada!$A$1="www.fly-logics.com","FEB",0)</f>
        <v>FEB</v>
      </c>
      <c r="DX650" s="614"/>
      <c r="DY650" s="614"/>
      <c r="DZ650" s="614"/>
      <c r="EA650" s="614"/>
      <c r="EB650" s="605" t="str">
        <f>IF(SUMIFS(Bitácora!$Y$5:$Y$1036129,Bitácora!$D$5:$D$1036129,DB647,Bitácora!$AN$5:$AN$1036129,DR647,Bitácora!$E$5:$E$1036129,DH647,Bitácora!$AM$5:$AM$1036129,DW650)=0," ",SUMIFS(Bitácora!$Y$5:$Y$1036129,Bitácora!$D$5:$D$1036129,DB647,Bitácora!$AN$5:$AN$1036129,DR647,Bitácora!$E$5:$E$1036129,DH647,Bitácora!$AM$5:$AM$1036129,DW650))</f>
        <v xml:space="preserve"> </v>
      </c>
      <c r="EC650" s="615"/>
      <c r="ED650" s="615"/>
      <c r="EE650" s="615"/>
      <c r="EF650" s="605" t="str">
        <f>IF(SUMIFS(Bitácora!$Z$5:$Z$1036129,Bitácora!$D$5:$D$1036129,DB647,Bitácora!$AN$5:$AN$1036129,DR647,Bitácora!$E$5:$E$1036129,DH647,Bitácora!$AM$5:$AM$1036129,DW650)=0," ",SUMIFS(Bitácora!$Z$5:$Z$1036129,Bitácora!$D$5:$D$1036129,DB647,Bitácora!$AN$5:$AN$1036129,DR647,Bitácora!$E$5:$E$1036129,DH647,Bitácora!$AM$5:$AM$1036129,DW650))</f>
        <v xml:space="preserve"> </v>
      </c>
      <c r="EG650" s="615"/>
      <c r="EH650" s="615"/>
      <c r="EI650" s="615"/>
      <c r="EJ650" s="605" t="str">
        <f>IF(SUMIFS(Bitácora!$AA$5:$AA$1036129,Bitácora!$D$5:$D$1036129,DB647,Bitácora!$AN$5:$AN$1036129,DR647,Bitácora!$E$5:$E$1036129,DH647,Bitácora!$AM$5:$AM$1036129,DW650)=0," ",SUMIFS(Bitácora!$AA$5:$AA$1036129,Bitácora!$D$5:$D$1036129,DB647,Bitácora!$AN$5:$AN$1036129,DR647,Bitácora!$E$5:$E$1036129,DH647,Bitácora!$AM$5:$AM$1036129,DW650))</f>
        <v xml:space="preserve"> </v>
      </c>
      <c r="EK650" s="615"/>
      <c r="EL650" s="615"/>
      <c r="EM650" s="615"/>
      <c r="EN650" s="606" t="str">
        <f>IF(SUMIFS(Bitácora!$AE$5:$AE$1036129,Bitácora!$D$5:$D$1036129,DB647,Bitácora!$AN$5:$AN$1036129,DR647,Bitácora!$E$5:$E$1036129,DH647,Bitácora!$AM$5:$AM$1036129,DW650)=0," ",SUMIFS(Bitácora!$AE$5:$AE$1036129,Bitácora!$D$5:$D$1036129,DB647,Bitácora!$AN$5:$AN$1036129,DR647,Bitácora!$E$5:$E$1036129,DH647,Bitácora!$AM$5:$AM$1036129,DW650))</f>
        <v xml:space="preserve"> </v>
      </c>
      <c r="EO650" s="606"/>
      <c r="EP650" s="606"/>
      <c r="EQ650" s="606" t="str">
        <f>IF(SUMIFS(Bitácora!$AF$5:$AF$1036129,Bitácora!$D$5:$D$1036129,DB647,Bitácora!$AN$5:$AN$1036129,DR647,Bitácora!$E$5:$E$1036129,DH647,Bitácora!$AM$5:$AM$1036129,DW650)=0," ",SUMIFS(Bitácora!$AF$5:$AF$1036129,Bitácora!$D$5:$D$1036129,DB647,Bitácora!$AN$5:$AN$1036129,DR647,Bitácora!$E$5:$E$1036129,DH647,Bitácora!$AM$5:$AM$1036129,DW650))</f>
        <v xml:space="preserve"> </v>
      </c>
      <c r="ER650" s="617"/>
      <c r="ES650" s="617"/>
      <c r="ET650" s="632"/>
      <c r="EU650" s="655"/>
      <c r="EV650" s="657"/>
      <c r="EW650" s="657"/>
      <c r="EX650" s="657"/>
      <c r="EY650" s="657"/>
      <c r="EZ650" s="657"/>
      <c r="FA650" s="657"/>
      <c r="FB650" s="657"/>
      <c r="FC650" s="657"/>
      <c r="FD650" s="657"/>
      <c r="FE650" s="657"/>
      <c r="FF650" s="657"/>
      <c r="FG650" s="657"/>
      <c r="FH650" s="657"/>
      <c r="FI650" s="657"/>
      <c r="FJ650" s="657"/>
      <c r="FK650" s="657"/>
      <c r="FL650" s="657"/>
      <c r="FM650" s="657"/>
      <c r="FN650" s="657"/>
      <c r="FO650" s="657"/>
      <c r="FP650" s="657"/>
      <c r="FQ650" s="657"/>
      <c r="FR650" s="657"/>
      <c r="FS650" s="657"/>
      <c r="FT650" s="613" t="str">
        <f>IF(Portada!$A$1="www.fly-logics.com","FEB",0)</f>
        <v>FEB</v>
      </c>
      <c r="FU650" s="614"/>
      <c r="FV650" s="614"/>
      <c r="FW650" s="614"/>
      <c r="FX650" s="614"/>
      <c r="FY650" s="605" t="str">
        <f>IF(SUMIFS(Bitácora!$Y$5:$Y$1036129,Bitácora!$D$5:$D$1036129,EY647,Bitácora!$AN$5:$AN$1036129,FO647,Bitácora!$E$5:$E$1036129,FE647,Bitácora!$AM$5:$AM$1036129,FT650)=0," ",SUMIFS(Bitácora!$Y$5:$Y$1036129,Bitácora!$D$5:$D$1036129,EY647,Bitácora!$AN$5:$AN$1036129,FO647,Bitácora!$E$5:$E$1036129,FE647,Bitácora!$AM$5:$AM$1036129,FT650))</f>
        <v xml:space="preserve"> </v>
      </c>
      <c r="FZ650" s="615"/>
      <c r="GA650" s="615"/>
      <c r="GB650" s="615"/>
      <c r="GC650" s="605" t="str">
        <f>IF(SUMIFS(Bitácora!$Z$5:$Z$1036129,Bitácora!$D$5:$D$1036129,EY647,Bitácora!$AN$5:$AN$1036129,FO647,Bitácora!$E$5:$E$1036129,FE647,Bitácora!$AM$5:$AM$1036129,FT650)=0," ",SUMIFS(Bitácora!$Z$5:$Z$1036129,Bitácora!$D$5:$D$1036129,EY647,Bitácora!$AN$5:$AN$1036129,FO647,Bitácora!$E$5:$E$1036129,FE647,Bitácora!$AM$5:$AM$1036129,FT650))</f>
        <v xml:space="preserve"> </v>
      </c>
      <c r="GD650" s="615"/>
      <c r="GE650" s="615"/>
      <c r="GF650" s="615"/>
      <c r="GG650" s="605" t="str">
        <f>IF(SUMIFS(Bitácora!$AA$5:$AA$1036129,Bitácora!$D$5:$D$1036129,EY647,Bitácora!$AN$5:$AN$1036129,FO647,Bitácora!$E$5:$E$1036129,FE647,Bitácora!$AM$5:$AM$1036129,FT650)=0," ",SUMIFS(Bitácora!$AA$5:$AA$1036129,Bitácora!$D$5:$D$1036129,EY647,Bitácora!$AN$5:$AN$1036129,FO647,Bitácora!$E$5:$E$1036129,FE647,Bitácora!$AM$5:$AM$1036129,FT650))</f>
        <v xml:space="preserve"> </v>
      </c>
      <c r="GH650" s="615"/>
      <c r="GI650" s="615"/>
      <c r="GJ650" s="615"/>
      <c r="GK650" s="606" t="str">
        <f>IF(SUMIFS(Bitácora!$AE$5:$AE$1036129,Bitácora!$D$5:$D$1036129,EY647,Bitácora!$AN$5:$AN$1036129,FO647,Bitácora!$E$5:$E$1036129,FE647,Bitácora!$AM$5:$AM$1036129,FT650)=0," ",SUMIFS(Bitácora!$AE$5:$AE$1036129,Bitácora!$D$5:$D$1036129,EY647,Bitácora!$AN$5:$AN$1036129,FO647,Bitácora!$E$5:$E$1036129,FE647,Bitácora!$AM$5:$AM$1036129,FT650))</f>
        <v xml:space="preserve"> </v>
      </c>
      <c r="GL650" s="606"/>
      <c r="GM650" s="606"/>
      <c r="GN650" s="606" t="str">
        <f>IF(SUMIFS(Bitácora!$AF$5:$AF$1036129,Bitácora!$D$5:$D$1036129,EY647,Bitácora!$AN$5:$AN$1036129,FO647,Bitácora!$E$5:$E$1036129,FE647,Bitácora!$AM$5:$AM$1036129,FT650)=0," ",SUMIFS(Bitácora!$AF$5:$AF$1036129,Bitácora!$D$5:$D$1036129,EY647,Bitácora!$AN$5:$AN$1036129,FO647,Bitácora!$E$5:$E$1036129,FE647,Bitácora!$AM$5:$AM$1036129,FT650))</f>
        <v xml:space="preserve"> </v>
      </c>
      <c r="GO650" s="617"/>
      <c r="GP650" s="617"/>
      <c r="GQ650" s="632"/>
      <c r="GR650" s="6"/>
    </row>
    <row r="651" spans="1:200" ht="10.5" customHeight="1" x14ac:dyDescent="0.25">
      <c r="A651" s="244"/>
      <c r="B651" s="630"/>
      <c r="C651" s="648" t="str">
        <f>IF(Portada!$A$1="www.fly-logics.com","TIEMPO DE VUELO",0)</f>
        <v>TIEMPO DE VUELO</v>
      </c>
      <c r="D651" s="648"/>
      <c r="E651" s="648"/>
      <c r="F651" s="648"/>
      <c r="G651" s="648"/>
      <c r="H651" s="648"/>
      <c r="I651" s="648"/>
      <c r="J651" s="648"/>
      <c r="K651" s="648"/>
      <c r="L651" s="648"/>
      <c r="M651" s="648"/>
      <c r="N651" s="625"/>
      <c r="O651" s="648" t="str">
        <f>IF(Portada!$A$1="www.fly-logics.com","TIEMPO MEDIO",0)</f>
        <v>TIEMPO MEDIO</v>
      </c>
      <c r="P651" s="648"/>
      <c r="Q651" s="648"/>
      <c r="R651" s="648"/>
      <c r="S651" s="648"/>
      <c r="T651" s="648"/>
      <c r="U651" s="648"/>
      <c r="V651" s="648"/>
      <c r="W651" s="648"/>
      <c r="X651" s="648"/>
      <c r="Y651" s="648"/>
      <c r="Z651" s="15"/>
      <c r="AA651" s="614"/>
      <c r="AB651" s="614"/>
      <c r="AC651" s="614"/>
      <c r="AD651" s="614"/>
      <c r="AE651" s="614"/>
      <c r="AF651" s="615"/>
      <c r="AG651" s="616"/>
      <c r="AH651" s="616"/>
      <c r="AI651" s="615"/>
      <c r="AJ651" s="615"/>
      <c r="AK651" s="616"/>
      <c r="AL651" s="616"/>
      <c r="AM651" s="615"/>
      <c r="AN651" s="615"/>
      <c r="AO651" s="616"/>
      <c r="AP651" s="616"/>
      <c r="AQ651" s="615"/>
      <c r="AR651" s="606"/>
      <c r="AS651" s="606"/>
      <c r="AT651" s="606"/>
      <c r="AU651" s="617"/>
      <c r="AV651" s="618"/>
      <c r="AW651" s="617"/>
      <c r="AX651" s="632"/>
      <c r="AY651" s="630"/>
      <c r="AZ651" s="648" t="str">
        <f>IF(Portada!$A$1="www.fly-logics.com","TIEMPO DE VUELO",0)</f>
        <v>TIEMPO DE VUELO</v>
      </c>
      <c r="BA651" s="648"/>
      <c r="BB651" s="648"/>
      <c r="BC651" s="648"/>
      <c r="BD651" s="648"/>
      <c r="BE651" s="648"/>
      <c r="BF651" s="648"/>
      <c r="BG651" s="648"/>
      <c r="BH651" s="648"/>
      <c r="BI651" s="648"/>
      <c r="BJ651" s="648"/>
      <c r="BK651" s="625"/>
      <c r="BL651" s="648" t="str">
        <f>IF(Portada!$A$1="www.fly-logics.com","TIEMPO MEDIO",0)</f>
        <v>TIEMPO MEDIO</v>
      </c>
      <c r="BM651" s="648"/>
      <c r="BN651" s="648"/>
      <c r="BO651" s="648"/>
      <c r="BP651" s="648"/>
      <c r="BQ651" s="648"/>
      <c r="BR651" s="648"/>
      <c r="BS651" s="648"/>
      <c r="BT651" s="648"/>
      <c r="BU651" s="648"/>
      <c r="BV651" s="648"/>
      <c r="BW651" s="15"/>
      <c r="BX651" s="614"/>
      <c r="BY651" s="614"/>
      <c r="BZ651" s="614"/>
      <c r="CA651" s="614"/>
      <c r="CB651" s="614"/>
      <c r="CC651" s="615"/>
      <c r="CD651" s="616"/>
      <c r="CE651" s="616"/>
      <c r="CF651" s="615"/>
      <c r="CG651" s="615"/>
      <c r="CH651" s="616"/>
      <c r="CI651" s="616"/>
      <c r="CJ651" s="615"/>
      <c r="CK651" s="615"/>
      <c r="CL651" s="616"/>
      <c r="CM651" s="616"/>
      <c r="CN651" s="615"/>
      <c r="CO651" s="606"/>
      <c r="CP651" s="606"/>
      <c r="CQ651" s="606"/>
      <c r="CR651" s="617"/>
      <c r="CS651" s="618"/>
      <c r="CT651" s="617"/>
      <c r="CU651" s="632"/>
      <c r="CV651" s="276"/>
      <c r="CW651" s="244"/>
      <c r="CX651" s="630"/>
      <c r="CY651" s="648" t="str">
        <f>IF(Portada!$A$1="www.fly-logics.com","TIEMPO DE VUELO",0)</f>
        <v>TIEMPO DE VUELO</v>
      </c>
      <c r="CZ651" s="648"/>
      <c r="DA651" s="648"/>
      <c r="DB651" s="648"/>
      <c r="DC651" s="648"/>
      <c r="DD651" s="648"/>
      <c r="DE651" s="648"/>
      <c r="DF651" s="648"/>
      <c r="DG651" s="648"/>
      <c r="DH651" s="648"/>
      <c r="DI651" s="648"/>
      <c r="DJ651" s="625"/>
      <c r="DK651" s="648" t="str">
        <f>IF(Portada!$A$1="www.fly-logics.com","TIEMPO MEDIO",0)</f>
        <v>TIEMPO MEDIO</v>
      </c>
      <c r="DL651" s="648"/>
      <c r="DM651" s="648"/>
      <c r="DN651" s="648"/>
      <c r="DO651" s="648"/>
      <c r="DP651" s="648"/>
      <c r="DQ651" s="648"/>
      <c r="DR651" s="648"/>
      <c r="DS651" s="648"/>
      <c r="DT651" s="648"/>
      <c r="DU651" s="648"/>
      <c r="DV651" s="15"/>
      <c r="DW651" s="614"/>
      <c r="DX651" s="614"/>
      <c r="DY651" s="614"/>
      <c r="DZ651" s="614"/>
      <c r="EA651" s="614"/>
      <c r="EB651" s="615"/>
      <c r="EC651" s="616"/>
      <c r="ED651" s="616"/>
      <c r="EE651" s="615"/>
      <c r="EF651" s="615"/>
      <c r="EG651" s="616"/>
      <c r="EH651" s="616"/>
      <c r="EI651" s="615"/>
      <c r="EJ651" s="615"/>
      <c r="EK651" s="616"/>
      <c r="EL651" s="616"/>
      <c r="EM651" s="615"/>
      <c r="EN651" s="606"/>
      <c r="EO651" s="606"/>
      <c r="EP651" s="606"/>
      <c r="EQ651" s="617"/>
      <c r="ER651" s="618"/>
      <c r="ES651" s="617"/>
      <c r="ET651" s="632"/>
      <c r="EU651" s="630"/>
      <c r="EV651" s="648" t="str">
        <f>IF(Portada!$A$1="www.fly-logics.com","TIEMPO DE VUELO",0)</f>
        <v>TIEMPO DE VUELO</v>
      </c>
      <c r="EW651" s="648"/>
      <c r="EX651" s="648"/>
      <c r="EY651" s="648"/>
      <c r="EZ651" s="648"/>
      <c r="FA651" s="648"/>
      <c r="FB651" s="648"/>
      <c r="FC651" s="648"/>
      <c r="FD651" s="648"/>
      <c r="FE651" s="648"/>
      <c r="FF651" s="648"/>
      <c r="FG651" s="625"/>
      <c r="FH651" s="648" t="str">
        <f>IF(Portada!$A$1="www.fly-logics.com","TIEMPO MEDIO",0)</f>
        <v>TIEMPO MEDIO</v>
      </c>
      <c r="FI651" s="648"/>
      <c r="FJ651" s="648"/>
      <c r="FK651" s="648"/>
      <c r="FL651" s="648"/>
      <c r="FM651" s="648"/>
      <c r="FN651" s="648"/>
      <c r="FO651" s="648"/>
      <c r="FP651" s="648"/>
      <c r="FQ651" s="648"/>
      <c r="FR651" s="648"/>
      <c r="FS651" s="15"/>
      <c r="FT651" s="614"/>
      <c r="FU651" s="614"/>
      <c r="FV651" s="614"/>
      <c r="FW651" s="614"/>
      <c r="FX651" s="614"/>
      <c r="FY651" s="615"/>
      <c r="FZ651" s="616"/>
      <c r="GA651" s="616"/>
      <c r="GB651" s="615"/>
      <c r="GC651" s="615"/>
      <c r="GD651" s="616"/>
      <c r="GE651" s="616"/>
      <c r="GF651" s="615"/>
      <c r="GG651" s="615"/>
      <c r="GH651" s="616"/>
      <c r="GI651" s="616"/>
      <c r="GJ651" s="615"/>
      <c r="GK651" s="606"/>
      <c r="GL651" s="606"/>
      <c r="GM651" s="606"/>
      <c r="GN651" s="617"/>
      <c r="GO651" s="618"/>
      <c r="GP651" s="617"/>
      <c r="GQ651" s="632"/>
      <c r="GR651" s="6"/>
    </row>
    <row r="652" spans="1:200" ht="8.85" customHeight="1" x14ac:dyDescent="0.25">
      <c r="A652" s="244"/>
      <c r="B652" s="630"/>
      <c r="C652" s="649"/>
      <c r="D652" s="649"/>
      <c r="E652" s="649"/>
      <c r="F652" s="649"/>
      <c r="G652" s="649"/>
      <c r="H652" s="649"/>
      <c r="I652" s="649"/>
      <c r="J652" s="649"/>
      <c r="K652" s="649"/>
      <c r="L652" s="649"/>
      <c r="M652" s="649"/>
      <c r="N652" s="625"/>
      <c r="O652" s="649"/>
      <c r="P652" s="649"/>
      <c r="Q652" s="649"/>
      <c r="R652" s="649"/>
      <c r="S652" s="649"/>
      <c r="T652" s="649"/>
      <c r="U652" s="649"/>
      <c r="V652" s="649"/>
      <c r="W652" s="649"/>
      <c r="X652" s="649"/>
      <c r="Y652" s="649"/>
      <c r="Z652" s="15"/>
      <c r="AA652" s="614"/>
      <c r="AB652" s="614"/>
      <c r="AC652" s="614"/>
      <c r="AD652" s="614"/>
      <c r="AE652" s="614"/>
      <c r="AF652" s="615"/>
      <c r="AG652" s="615"/>
      <c r="AH652" s="615"/>
      <c r="AI652" s="615"/>
      <c r="AJ652" s="615"/>
      <c r="AK652" s="615"/>
      <c r="AL652" s="615"/>
      <c r="AM652" s="615"/>
      <c r="AN652" s="615"/>
      <c r="AO652" s="615"/>
      <c r="AP652" s="615"/>
      <c r="AQ652" s="615"/>
      <c r="AR652" s="606"/>
      <c r="AS652" s="606"/>
      <c r="AT652" s="606"/>
      <c r="AU652" s="617"/>
      <c r="AV652" s="617"/>
      <c r="AW652" s="617"/>
      <c r="AX652" s="632"/>
      <c r="AY652" s="630"/>
      <c r="AZ652" s="649"/>
      <c r="BA652" s="649"/>
      <c r="BB652" s="649"/>
      <c r="BC652" s="649"/>
      <c r="BD652" s="649"/>
      <c r="BE652" s="649"/>
      <c r="BF652" s="649"/>
      <c r="BG652" s="649"/>
      <c r="BH652" s="649"/>
      <c r="BI652" s="649"/>
      <c r="BJ652" s="649"/>
      <c r="BK652" s="625"/>
      <c r="BL652" s="649"/>
      <c r="BM652" s="649"/>
      <c r="BN652" s="649"/>
      <c r="BO652" s="649"/>
      <c r="BP652" s="649"/>
      <c r="BQ652" s="649"/>
      <c r="BR652" s="649"/>
      <c r="BS652" s="649"/>
      <c r="BT652" s="649"/>
      <c r="BU652" s="649"/>
      <c r="BV652" s="649"/>
      <c r="BW652" s="15"/>
      <c r="BX652" s="614"/>
      <c r="BY652" s="614"/>
      <c r="BZ652" s="614"/>
      <c r="CA652" s="614"/>
      <c r="CB652" s="614"/>
      <c r="CC652" s="615"/>
      <c r="CD652" s="615"/>
      <c r="CE652" s="615"/>
      <c r="CF652" s="615"/>
      <c r="CG652" s="615"/>
      <c r="CH652" s="615"/>
      <c r="CI652" s="615"/>
      <c r="CJ652" s="615"/>
      <c r="CK652" s="615"/>
      <c r="CL652" s="615"/>
      <c r="CM652" s="615"/>
      <c r="CN652" s="615"/>
      <c r="CO652" s="606"/>
      <c r="CP652" s="606"/>
      <c r="CQ652" s="606"/>
      <c r="CR652" s="617"/>
      <c r="CS652" s="617"/>
      <c r="CT652" s="617"/>
      <c r="CU652" s="632"/>
      <c r="CV652" s="276"/>
      <c r="CW652" s="244"/>
      <c r="CX652" s="630"/>
      <c r="CY652" s="649"/>
      <c r="CZ652" s="649"/>
      <c r="DA652" s="649"/>
      <c r="DB652" s="649"/>
      <c r="DC652" s="649"/>
      <c r="DD652" s="649"/>
      <c r="DE652" s="649"/>
      <c r="DF652" s="649"/>
      <c r="DG652" s="649"/>
      <c r="DH652" s="649"/>
      <c r="DI652" s="649"/>
      <c r="DJ652" s="625"/>
      <c r="DK652" s="649"/>
      <c r="DL652" s="649"/>
      <c r="DM652" s="649"/>
      <c r="DN652" s="649"/>
      <c r="DO652" s="649"/>
      <c r="DP652" s="649"/>
      <c r="DQ652" s="649"/>
      <c r="DR652" s="649"/>
      <c r="DS652" s="649"/>
      <c r="DT652" s="649"/>
      <c r="DU652" s="649"/>
      <c r="DV652" s="15"/>
      <c r="DW652" s="614"/>
      <c r="DX652" s="614"/>
      <c r="DY652" s="614"/>
      <c r="DZ652" s="614"/>
      <c r="EA652" s="614"/>
      <c r="EB652" s="615"/>
      <c r="EC652" s="615"/>
      <c r="ED652" s="615"/>
      <c r="EE652" s="615"/>
      <c r="EF652" s="615"/>
      <c r="EG652" s="615"/>
      <c r="EH652" s="615"/>
      <c r="EI652" s="615"/>
      <c r="EJ652" s="615"/>
      <c r="EK652" s="615"/>
      <c r="EL652" s="615"/>
      <c r="EM652" s="615"/>
      <c r="EN652" s="606"/>
      <c r="EO652" s="606"/>
      <c r="EP652" s="606"/>
      <c r="EQ652" s="617"/>
      <c r="ER652" s="617"/>
      <c r="ES652" s="617"/>
      <c r="ET652" s="632"/>
      <c r="EU652" s="630"/>
      <c r="EV652" s="649"/>
      <c r="EW652" s="649"/>
      <c r="EX652" s="649"/>
      <c r="EY652" s="649"/>
      <c r="EZ652" s="649"/>
      <c r="FA652" s="649"/>
      <c r="FB652" s="649"/>
      <c r="FC652" s="649"/>
      <c r="FD652" s="649"/>
      <c r="FE652" s="649"/>
      <c r="FF652" s="649"/>
      <c r="FG652" s="625"/>
      <c r="FH652" s="649"/>
      <c r="FI652" s="649"/>
      <c r="FJ652" s="649"/>
      <c r="FK652" s="649"/>
      <c r="FL652" s="649"/>
      <c r="FM652" s="649"/>
      <c r="FN652" s="649"/>
      <c r="FO652" s="649"/>
      <c r="FP652" s="649"/>
      <c r="FQ652" s="649"/>
      <c r="FR652" s="649"/>
      <c r="FS652" s="15"/>
      <c r="FT652" s="614"/>
      <c r="FU652" s="614"/>
      <c r="FV652" s="614"/>
      <c r="FW652" s="614"/>
      <c r="FX652" s="614"/>
      <c r="FY652" s="615"/>
      <c r="FZ652" s="615"/>
      <c r="GA652" s="615"/>
      <c r="GB652" s="615"/>
      <c r="GC652" s="615"/>
      <c r="GD652" s="615"/>
      <c r="GE652" s="615"/>
      <c r="GF652" s="615"/>
      <c r="GG652" s="615"/>
      <c r="GH652" s="615"/>
      <c r="GI652" s="615"/>
      <c r="GJ652" s="615"/>
      <c r="GK652" s="606"/>
      <c r="GL652" s="606"/>
      <c r="GM652" s="606"/>
      <c r="GN652" s="617"/>
      <c r="GO652" s="617"/>
      <c r="GP652" s="617"/>
      <c r="GQ652" s="632"/>
      <c r="GR652" s="6"/>
    </row>
    <row r="653" spans="1:200" ht="10.5" customHeight="1" x14ac:dyDescent="0.25">
      <c r="A653" s="244"/>
      <c r="B653" s="630"/>
      <c r="C653" s="1132" t="str">
        <f>IF(SUMIFS(Bitácora!$I$5:$I$1036129,Bitácora!$D$5:$D$1036129,F647,Bitácora!$AN$5:$AN$1036129,V647,Bitácora!$E$5:$E$1036129,L647)=0," ",SUMIFS(Bitácora!$I$5:$I$1036129,Bitácora!$D$5:$D$1036129,F647,Bitácora!$AN$5:$AN$1036129,V647,Bitácora!$E$5:$E$1036129,L647))</f>
        <v xml:space="preserve"> </v>
      </c>
      <c r="D653" s="1132"/>
      <c r="E653" s="1132"/>
      <c r="F653" s="1132"/>
      <c r="G653" s="1132"/>
      <c r="H653" s="1132"/>
      <c r="I653" s="1132"/>
      <c r="J653" s="1132"/>
      <c r="K653" s="1132"/>
      <c r="L653" s="1132"/>
      <c r="M653" s="1132"/>
      <c r="N653" s="625"/>
      <c r="O653" s="1132" t="str">
        <f t="shared" ref="O653" si="920">IF(IFERROR(C653/J656,"")=0,"",IFERROR(C653/J656,""))</f>
        <v/>
      </c>
      <c r="P653" s="1132"/>
      <c r="Q653" s="1132"/>
      <c r="R653" s="1132"/>
      <c r="S653" s="1132"/>
      <c r="T653" s="1132"/>
      <c r="U653" s="1132"/>
      <c r="V653" s="1132"/>
      <c r="W653" s="1132"/>
      <c r="X653" s="1132"/>
      <c r="Y653" s="1132"/>
      <c r="Z653" s="15"/>
      <c r="AA653" s="613" t="str">
        <f>IF(Portada!$A$1="www.fly-logics.com","MAR",0)</f>
        <v>MAR</v>
      </c>
      <c r="AB653" s="614"/>
      <c r="AC653" s="614"/>
      <c r="AD653" s="614"/>
      <c r="AE653" s="614"/>
      <c r="AF653" s="605" t="str">
        <f>IF(SUMIFS(Bitácora!$Y$5:$Y$1036129,Bitácora!$D$5:$D$1036129,F647,Bitácora!$AN$5:$AN$1036129,V647,Bitácora!$E$5:$E$1036129,L647,Bitácora!$AM$5:$AM$1036129,AA653)=0," ",SUMIFS(Bitácora!$Y$5:$Y$1036129,Bitácora!$D$5:$D$1036129,F647,Bitácora!$AN$5:$AN$1036129,V647,Bitácora!$E$5:$E$1036129,L647,Bitácora!$AM$5:$AM$1036129,AA653))</f>
        <v xml:space="preserve"> </v>
      </c>
      <c r="AG653" s="615"/>
      <c r="AH653" s="615"/>
      <c r="AI653" s="615"/>
      <c r="AJ653" s="605" t="str">
        <f>IF(SUMIFS(Bitácora!$Z$5:$Z$1036129,Bitácora!$D$5:$D$1036129,F647,Bitácora!$AN$5:$AN$1036129,V647,Bitácora!$E$5:$E$1036129,L647,Bitácora!$AM$5:$AM$1036129,AA653)=0," ",SUMIFS(Bitácora!$Z$5:$Z$1036129,Bitácora!$D$5:$D$1036129,F647,Bitácora!$AN$5:$AN$1036129,V647,Bitácora!$E$5:$E$1036129,L647,Bitácora!$AM$5:$AM$1036129,AA653))</f>
        <v xml:space="preserve"> </v>
      </c>
      <c r="AK653" s="615"/>
      <c r="AL653" s="615"/>
      <c r="AM653" s="615"/>
      <c r="AN653" s="605" t="str">
        <f>IF(SUMIFS(Bitácora!$AA$5:$AA$1036129,Bitácora!$D$5:$D$1036129,F647,Bitácora!$AN$5:$AN$1036129,V647,Bitácora!$E$5:$E$1036129,L647,Bitácora!$AM$5:$AM$1036129,AA653)=0," ",SUMIFS(Bitácora!$AA$5:$AA$1036129,Bitácora!$D$5:$D$1036129,F647,Bitácora!$AN$5:$AN$1036129,V647,Bitácora!$E$5:$E$1036129,L647,Bitácora!$AM$5:$AM$1036129,AA653))</f>
        <v xml:space="preserve"> </v>
      </c>
      <c r="AO653" s="615"/>
      <c r="AP653" s="615"/>
      <c r="AQ653" s="615"/>
      <c r="AR653" s="606" t="str">
        <f>IF(SUMIFS(Bitácora!$AE$5:$AE$1036129,Bitácora!$D$5:$D$1036129,F647,Bitácora!$AN$5:$AN$1036129,V647,Bitácora!$E$5:$E$1036129,L647,Bitácora!$AM$5:$AM$1036129,AA653)=0," ",SUMIFS(Bitácora!$AE$5:$AE$1036129,Bitácora!$D$5:$D$1036129,F647,Bitácora!$AN$5:$AN$1036129,V647,Bitácora!$E$5:$E$1036129,L647,Bitácora!$AM$5:$AM$1036129,AA653))</f>
        <v xml:space="preserve"> </v>
      </c>
      <c r="AS653" s="606"/>
      <c r="AT653" s="606"/>
      <c r="AU653" s="606" t="str">
        <f>IF(SUMIFS(Bitácora!$AF$5:$AF$1036129,Bitácora!$D$5:$D$1036129,F647,Bitácora!$AN$5:$AN$1036129,V647,Bitácora!$E$5:$E$1036129,L647,Bitácora!$AM$5:$AM$1036129,AA653)=0," ",SUMIFS(Bitácora!$AF$5:$AF$1036129,Bitácora!$D$5:$D$1036129,F647,Bitácora!$AN$5:$AN$1036129,V647,Bitácora!$E$5:$E$1036129,L647,Bitácora!$AM$5:$AM$1036129,AA653))</f>
        <v xml:space="preserve"> </v>
      </c>
      <c r="AV653" s="617"/>
      <c r="AW653" s="617"/>
      <c r="AX653" s="632"/>
      <c r="AY653" s="630"/>
      <c r="AZ653" s="1132" t="str">
        <f>IF(SUMIFS(Bitácora!$I$5:$I$1036129,Bitácora!$D$5:$D$1036129,BC647,Bitácora!$AN$5:$AN$1036129,BS647,Bitácora!$E$5:$E$1036129,BI647)=0," ",SUMIFS(Bitácora!$I$5:$I$1036129,Bitácora!$D$5:$D$1036129,BC647,Bitácora!$AN$5:$AN$1036129,BS647,Bitácora!$E$5:$E$1036129,BI647))</f>
        <v xml:space="preserve"> </v>
      </c>
      <c r="BA653" s="1132"/>
      <c r="BB653" s="1132"/>
      <c r="BC653" s="1132"/>
      <c r="BD653" s="1132"/>
      <c r="BE653" s="1132"/>
      <c r="BF653" s="1132"/>
      <c r="BG653" s="1132"/>
      <c r="BH653" s="1132"/>
      <c r="BI653" s="1132"/>
      <c r="BJ653" s="1132"/>
      <c r="BK653" s="625"/>
      <c r="BL653" s="1132" t="str">
        <f t="shared" ref="BL653" si="921">IF(IFERROR(AZ653/BG656,"")=0,"",IFERROR(AZ653/BG656,""))</f>
        <v/>
      </c>
      <c r="BM653" s="1132"/>
      <c r="BN653" s="1132"/>
      <c r="BO653" s="1132"/>
      <c r="BP653" s="1132"/>
      <c r="BQ653" s="1132"/>
      <c r="BR653" s="1132"/>
      <c r="BS653" s="1132"/>
      <c r="BT653" s="1132"/>
      <c r="BU653" s="1132"/>
      <c r="BV653" s="1132"/>
      <c r="BW653" s="15"/>
      <c r="BX653" s="613" t="str">
        <f>IF(Portada!$A$1="www.fly-logics.com","MAR",0)</f>
        <v>MAR</v>
      </c>
      <c r="BY653" s="614"/>
      <c r="BZ653" s="614"/>
      <c r="CA653" s="614"/>
      <c r="CB653" s="614"/>
      <c r="CC653" s="605" t="str">
        <f>IF(SUMIFS(Bitácora!$Y$5:$Y$1036129,Bitácora!$D$5:$D$1036129,BC647,Bitácora!$AN$5:$AN$1036129,BS647,Bitácora!$E$5:$E$1036129,BI647,Bitácora!$AM$5:$AM$1036129,BX653)=0," ",SUMIFS(Bitácora!$Y$5:$Y$1036129,Bitácora!$D$5:$D$1036129,BC647,Bitácora!$AN$5:$AN$1036129,BS647,Bitácora!$E$5:$E$1036129,BI647,Bitácora!$AM$5:$AM$1036129,BX653))</f>
        <v xml:space="preserve"> </v>
      </c>
      <c r="CD653" s="615"/>
      <c r="CE653" s="615"/>
      <c r="CF653" s="615"/>
      <c r="CG653" s="605" t="str">
        <f>IF(SUMIFS(Bitácora!$Z$5:$Z$1036129,Bitácora!$D$5:$D$1036129,BC647,Bitácora!$AN$5:$AN$1036129,BS647,Bitácora!$E$5:$E$1036129,BI647,Bitácora!$AM$5:$AM$1036129,BX653)=0," ",SUMIFS(Bitácora!$Z$5:$Z$1036129,Bitácora!$D$5:$D$1036129,BC647,Bitácora!$AN$5:$AN$1036129,BS647,Bitácora!$E$5:$E$1036129,BI647,Bitácora!$AM$5:$AM$1036129,BX653))</f>
        <v xml:space="preserve"> </v>
      </c>
      <c r="CH653" s="615"/>
      <c r="CI653" s="615"/>
      <c r="CJ653" s="615"/>
      <c r="CK653" s="605" t="str">
        <f>IF(SUMIFS(Bitácora!$AA$5:$AA$1036129,Bitácora!$D$5:$D$1036129,BC647,Bitácora!$AN$5:$AN$1036129,BS647,Bitácora!$E$5:$E$1036129,BI647,Bitácora!$AM$5:$AM$1036129,BX653)=0," ",SUMIFS(Bitácora!$AA$5:$AA$1036129,Bitácora!$D$5:$D$1036129,BC647,Bitácora!$AN$5:$AN$1036129,BS647,Bitácora!$E$5:$E$1036129,BI647,Bitácora!$AM$5:$AM$1036129,BX653))</f>
        <v xml:space="preserve"> </v>
      </c>
      <c r="CL653" s="615"/>
      <c r="CM653" s="615"/>
      <c r="CN653" s="615"/>
      <c r="CO653" s="606" t="str">
        <f>IF(SUMIFS(Bitácora!$AE$5:$AE$1036129,Bitácora!$D$5:$D$1036129,BC647,Bitácora!$AN$5:$AN$1036129,BS647,Bitácora!$E$5:$E$1036129,BI647,Bitácora!$AM$5:$AM$1036129,BX653)=0," ",SUMIFS(Bitácora!$AE$5:$AE$1036129,Bitácora!$D$5:$D$1036129,BC647,Bitácora!$AN$5:$AN$1036129,BS647,Bitácora!$E$5:$E$1036129,BI647,Bitácora!$AM$5:$AM$1036129,BX653))</f>
        <v xml:space="preserve"> </v>
      </c>
      <c r="CP653" s="606"/>
      <c r="CQ653" s="606"/>
      <c r="CR653" s="606" t="str">
        <f>IF(SUMIFS(Bitácora!$AF$5:$AF$1036129,Bitácora!$D$5:$D$1036129,BC647,Bitácora!$AN$5:$AN$1036129,BS647,Bitácora!$E$5:$E$1036129,BI647,Bitácora!$AM$5:$AM$1036129,BX653)=0," ",SUMIFS(Bitácora!$AF$5:$AF$1036129,Bitácora!$D$5:$D$1036129,BC647,Bitácora!$AN$5:$AN$1036129,BS647,Bitácora!$E$5:$E$1036129,BI647,Bitácora!$AM$5:$AM$1036129,BX653))</f>
        <v xml:space="preserve"> </v>
      </c>
      <c r="CS653" s="617"/>
      <c r="CT653" s="617"/>
      <c r="CU653" s="632"/>
      <c r="CV653" s="276"/>
      <c r="CW653" s="244"/>
      <c r="CX653" s="630"/>
      <c r="CY653" s="1132" t="str">
        <f>IF(SUMIFS(Bitácora!$I$5:$I$1036129,Bitácora!$D$5:$D$1036129,DB647,Bitácora!$AN$5:$AN$1036129,DR647,Bitácora!$E$5:$E$1036129,DH647)=0," ",SUMIFS(Bitácora!$I$5:$I$1036129,Bitácora!$D$5:$D$1036129,DB647,Bitácora!$AN$5:$AN$1036129,DR647,Bitácora!$E$5:$E$1036129,DH647))</f>
        <v xml:space="preserve"> </v>
      </c>
      <c r="CZ653" s="1132"/>
      <c r="DA653" s="1132"/>
      <c r="DB653" s="1132"/>
      <c r="DC653" s="1132"/>
      <c r="DD653" s="1132"/>
      <c r="DE653" s="1132"/>
      <c r="DF653" s="1132"/>
      <c r="DG653" s="1132"/>
      <c r="DH653" s="1132"/>
      <c r="DI653" s="1132"/>
      <c r="DJ653" s="625"/>
      <c r="DK653" s="1132" t="str">
        <f t="shared" ref="DK653" si="922">IF(IFERROR(CY653/DF656,"")=0,"",IFERROR(CY653/DF656,""))</f>
        <v/>
      </c>
      <c r="DL653" s="1132"/>
      <c r="DM653" s="1132"/>
      <c r="DN653" s="1132"/>
      <c r="DO653" s="1132"/>
      <c r="DP653" s="1132"/>
      <c r="DQ653" s="1132"/>
      <c r="DR653" s="1132"/>
      <c r="DS653" s="1132"/>
      <c r="DT653" s="1132"/>
      <c r="DU653" s="1132"/>
      <c r="DV653" s="15"/>
      <c r="DW653" s="613" t="str">
        <f>IF(Portada!$A$1="www.fly-logics.com","MAR",0)</f>
        <v>MAR</v>
      </c>
      <c r="DX653" s="614"/>
      <c r="DY653" s="614"/>
      <c r="DZ653" s="614"/>
      <c r="EA653" s="614"/>
      <c r="EB653" s="605" t="str">
        <f>IF(SUMIFS(Bitácora!$Y$5:$Y$1036129,Bitácora!$D$5:$D$1036129,DB647,Bitácora!$AN$5:$AN$1036129,DR647,Bitácora!$E$5:$E$1036129,DH647,Bitácora!$AM$5:$AM$1036129,DW653)=0," ",SUMIFS(Bitácora!$Y$5:$Y$1036129,Bitácora!$D$5:$D$1036129,DB647,Bitácora!$AN$5:$AN$1036129,DR647,Bitácora!$E$5:$E$1036129,DH647,Bitácora!$AM$5:$AM$1036129,DW653))</f>
        <v xml:space="preserve"> </v>
      </c>
      <c r="EC653" s="615"/>
      <c r="ED653" s="615"/>
      <c r="EE653" s="615"/>
      <c r="EF653" s="605" t="str">
        <f>IF(SUMIFS(Bitácora!$Z$5:$Z$1036129,Bitácora!$D$5:$D$1036129,DB647,Bitácora!$AN$5:$AN$1036129,DR647,Bitácora!$E$5:$E$1036129,DH647,Bitácora!$AM$5:$AM$1036129,DW653)=0," ",SUMIFS(Bitácora!$Z$5:$Z$1036129,Bitácora!$D$5:$D$1036129,DB647,Bitácora!$AN$5:$AN$1036129,DR647,Bitácora!$E$5:$E$1036129,DH647,Bitácora!$AM$5:$AM$1036129,DW653))</f>
        <v xml:space="preserve"> </v>
      </c>
      <c r="EG653" s="615"/>
      <c r="EH653" s="615"/>
      <c r="EI653" s="615"/>
      <c r="EJ653" s="605" t="str">
        <f>IF(SUMIFS(Bitácora!$AA$5:$AA$1036129,Bitácora!$D$5:$D$1036129,DB647,Bitácora!$AN$5:$AN$1036129,DR647,Bitácora!$E$5:$E$1036129,DH647,Bitácora!$AM$5:$AM$1036129,DW653)=0," ",SUMIFS(Bitácora!$AA$5:$AA$1036129,Bitácora!$D$5:$D$1036129,DB647,Bitácora!$AN$5:$AN$1036129,DR647,Bitácora!$E$5:$E$1036129,DH647,Bitácora!$AM$5:$AM$1036129,DW653))</f>
        <v xml:space="preserve"> </v>
      </c>
      <c r="EK653" s="615"/>
      <c r="EL653" s="615"/>
      <c r="EM653" s="615"/>
      <c r="EN653" s="606" t="str">
        <f>IF(SUMIFS(Bitácora!$AE$5:$AE$1036129,Bitácora!$D$5:$D$1036129,DB647,Bitácora!$AN$5:$AN$1036129,DR647,Bitácora!$E$5:$E$1036129,DH647,Bitácora!$AM$5:$AM$1036129,DW653)=0," ",SUMIFS(Bitácora!$AE$5:$AE$1036129,Bitácora!$D$5:$D$1036129,DB647,Bitácora!$AN$5:$AN$1036129,DR647,Bitácora!$E$5:$E$1036129,DH647,Bitácora!$AM$5:$AM$1036129,DW653))</f>
        <v xml:space="preserve"> </v>
      </c>
      <c r="EO653" s="606"/>
      <c r="EP653" s="606"/>
      <c r="EQ653" s="606" t="str">
        <f>IF(SUMIFS(Bitácora!$AF$5:$AF$1036129,Bitácora!$D$5:$D$1036129,DB647,Bitácora!$AN$5:$AN$1036129,DR647,Bitácora!$E$5:$E$1036129,DH647,Bitácora!$AM$5:$AM$1036129,DW653)=0," ",SUMIFS(Bitácora!$AF$5:$AF$1036129,Bitácora!$D$5:$D$1036129,DB647,Bitácora!$AN$5:$AN$1036129,DR647,Bitácora!$E$5:$E$1036129,DH647,Bitácora!$AM$5:$AM$1036129,DW653))</f>
        <v xml:space="preserve"> </v>
      </c>
      <c r="ER653" s="617"/>
      <c r="ES653" s="617"/>
      <c r="ET653" s="632"/>
      <c r="EU653" s="630"/>
      <c r="EV653" s="1132" t="str">
        <f>IF(SUMIFS(Bitácora!$I$5:$I$1036129,Bitácora!$D$5:$D$1036129,EY647,Bitácora!$AN$5:$AN$1036129,FO647,Bitácora!$E$5:$E$1036129,FE647)=0," ",SUMIFS(Bitácora!$I$5:$I$1036129,Bitácora!$D$5:$D$1036129,EY647,Bitácora!$AN$5:$AN$1036129,FO647,Bitácora!$E$5:$E$1036129,FE647))</f>
        <v xml:space="preserve"> </v>
      </c>
      <c r="EW653" s="1132"/>
      <c r="EX653" s="1132"/>
      <c r="EY653" s="1132"/>
      <c r="EZ653" s="1132"/>
      <c r="FA653" s="1132"/>
      <c r="FB653" s="1132"/>
      <c r="FC653" s="1132"/>
      <c r="FD653" s="1132"/>
      <c r="FE653" s="1132"/>
      <c r="FF653" s="1132"/>
      <c r="FG653" s="625"/>
      <c r="FH653" s="1132" t="str">
        <f t="shared" ref="FH653" si="923">IF(IFERROR(EV653/FC656,"")=0,"",IFERROR(EV653/FC656,""))</f>
        <v/>
      </c>
      <c r="FI653" s="1132"/>
      <c r="FJ653" s="1132"/>
      <c r="FK653" s="1132"/>
      <c r="FL653" s="1132"/>
      <c r="FM653" s="1132"/>
      <c r="FN653" s="1132"/>
      <c r="FO653" s="1132"/>
      <c r="FP653" s="1132"/>
      <c r="FQ653" s="1132"/>
      <c r="FR653" s="1132"/>
      <c r="FS653" s="15"/>
      <c r="FT653" s="613" t="str">
        <f>IF(Portada!$A$1="www.fly-logics.com","MAR",0)</f>
        <v>MAR</v>
      </c>
      <c r="FU653" s="614"/>
      <c r="FV653" s="614"/>
      <c r="FW653" s="614"/>
      <c r="FX653" s="614"/>
      <c r="FY653" s="605" t="str">
        <f>IF(SUMIFS(Bitácora!$Y$5:$Y$1036129,Bitácora!$D$5:$D$1036129,EY647,Bitácora!$AN$5:$AN$1036129,FO647,Bitácora!$E$5:$E$1036129,FE647,Bitácora!$AM$5:$AM$1036129,FT653)=0," ",SUMIFS(Bitácora!$Y$5:$Y$1036129,Bitácora!$D$5:$D$1036129,EY647,Bitácora!$AN$5:$AN$1036129,FO647,Bitácora!$E$5:$E$1036129,FE647,Bitácora!$AM$5:$AM$1036129,FT653))</f>
        <v xml:space="preserve"> </v>
      </c>
      <c r="FZ653" s="615"/>
      <c r="GA653" s="615"/>
      <c r="GB653" s="615"/>
      <c r="GC653" s="605" t="str">
        <f>IF(SUMIFS(Bitácora!$Z$5:$Z$1036129,Bitácora!$D$5:$D$1036129,EY647,Bitácora!$AN$5:$AN$1036129,FO647,Bitácora!$E$5:$E$1036129,FE647,Bitácora!$AM$5:$AM$1036129,FT653)=0," ",SUMIFS(Bitácora!$Z$5:$Z$1036129,Bitácora!$D$5:$D$1036129,EY647,Bitácora!$AN$5:$AN$1036129,FO647,Bitácora!$E$5:$E$1036129,FE647,Bitácora!$AM$5:$AM$1036129,FT653))</f>
        <v xml:space="preserve"> </v>
      </c>
      <c r="GD653" s="615"/>
      <c r="GE653" s="615"/>
      <c r="GF653" s="615"/>
      <c r="GG653" s="605" t="str">
        <f>IF(SUMIFS(Bitácora!$AA$5:$AA$1036129,Bitácora!$D$5:$D$1036129,EY647,Bitácora!$AN$5:$AN$1036129,FO647,Bitácora!$E$5:$E$1036129,FE647,Bitácora!$AM$5:$AM$1036129,FT653)=0," ",SUMIFS(Bitácora!$AA$5:$AA$1036129,Bitácora!$D$5:$D$1036129,EY647,Bitácora!$AN$5:$AN$1036129,FO647,Bitácora!$E$5:$E$1036129,FE647,Bitácora!$AM$5:$AM$1036129,FT653))</f>
        <v xml:space="preserve"> </v>
      </c>
      <c r="GH653" s="615"/>
      <c r="GI653" s="615"/>
      <c r="GJ653" s="615"/>
      <c r="GK653" s="606" t="str">
        <f>IF(SUMIFS(Bitácora!$AE$5:$AE$1036129,Bitácora!$D$5:$D$1036129,EY647,Bitácora!$AN$5:$AN$1036129,FO647,Bitácora!$E$5:$E$1036129,FE647,Bitácora!$AM$5:$AM$1036129,FT653)=0," ",SUMIFS(Bitácora!$AE$5:$AE$1036129,Bitácora!$D$5:$D$1036129,EY647,Bitácora!$AN$5:$AN$1036129,FO647,Bitácora!$E$5:$E$1036129,FE647,Bitácora!$AM$5:$AM$1036129,FT653))</f>
        <v xml:space="preserve"> </v>
      </c>
      <c r="GL653" s="606"/>
      <c r="GM653" s="606"/>
      <c r="GN653" s="606" t="str">
        <f>IF(SUMIFS(Bitácora!$AF$5:$AF$1036129,Bitácora!$D$5:$D$1036129,EY647,Bitácora!$AN$5:$AN$1036129,FO647,Bitácora!$E$5:$E$1036129,FE647,Bitácora!$AM$5:$AM$1036129,FT653)=0," ",SUMIFS(Bitácora!$AF$5:$AF$1036129,Bitácora!$D$5:$D$1036129,EY647,Bitácora!$AN$5:$AN$1036129,FO647,Bitácora!$E$5:$E$1036129,FE647,Bitácora!$AM$5:$AM$1036129,FT653))</f>
        <v xml:space="preserve"> </v>
      </c>
      <c r="GO653" s="617"/>
      <c r="GP653" s="617"/>
      <c r="GQ653" s="632"/>
      <c r="GR653" s="6"/>
    </row>
    <row r="654" spans="1:200" ht="8.85" customHeight="1" x14ac:dyDescent="0.25">
      <c r="A654" s="244"/>
      <c r="B654" s="630"/>
      <c r="C654" s="1133"/>
      <c r="D654" s="1133"/>
      <c r="E654" s="1133"/>
      <c r="F654" s="1133"/>
      <c r="G654" s="1133"/>
      <c r="H654" s="1133"/>
      <c r="I654" s="1133"/>
      <c r="J654" s="1133"/>
      <c r="K654" s="1133"/>
      <c r="L654" s="1133"/>
      <c r="M654" s="1133"/>
      <c r="N654" s="625"/>
      <c r="O654" s="1133"/>
      <c r="P654" s="1133"/>
      <c r="Q654" s="1133"/>
      <c r="R654" s="1133"/>
      <c r="S654" s="1133"/>
      <c r="T654" s="1133"/>
      <c r="U654" s="1133"/>
      <c r="V654" s="1133"/>
      <c r="W654" s="1133"/>
      <c r="X654" s="1133"/>
      <c r="Y654" s="1133"/>
      <c r="Z654" s="15"/>
      <c r="AA654" s="614"/>
      <c r="AB654" s="614"/>
      <c r="AC654" s="614"/>
      <c r="AD654" s="614"/>
      <c r="AE654" s="614"/>
      <c r="AF654" s="615"/>
      <c r="AG654" s="616"/>
      <c r="AH654" s="616"/>
      <c r="AI654" s="615"/>
      <c r="AJ654" s="615"/>
      <c r="AK654" s="616"/>
      <c r="AL654" s="616"/>
      <c r="AM654" s="615"/>
      <c r="AN654" s="615"/>
      <c r="AO654" s="616"/>
      <c r="AP654" s="616"/>
      <c r="AQ654" s="615"/>
      <c r="AR654" s="606"/>
      <c r="AS654" s="606"/>
      <c r="AT654" s="606"/>
      <c r="AU654" s="617"/>
      <c r="AV654" s="618"/>
      <c r="AW654" s="617"/>
      <c r="AX654" s="632"/>
      <c r="AY654" s="630"/>
      <c r="AZ654" s="1133"/>
      <c r="BA654" s="1133"/>
      <c r="BB654" s="1133"/>
      <c r="BC654" s="1133"/>
      <c r="BD654" s="1133"/>
      <c r="BE654" s="1133"/>
      <c r="BF654" s="1133"/>
      <c r="BG654" s="1133"/>
      <c r="BH654" s="1133"/>
      <c r="BI654" s="1133"/>
      <c r="BJ654" s="1133"/>
      <c r="BK654" s="625"/>
      <c r="BL654" s="1133"/>
      <c r="BM654" s="1133"/>
      <c r="BN654" s="1133"/>
      <c r="BO654" s="1133"/>
      <c r="BP654" s="1133"/>
      <c r="BQ654" s="1133"/>
      <c r="BR654" s="1133"/>
      <c r="BS654" s="1133"/>
      <c r="BT654" s="1133"/>
      <c r="BU654" s="1133"/>
      <c r="BV654" s="1133"/>
      <c r="BW654" s="15"/>
      <c r="BX654" s="614"/>
      <c r="BY654" s="614"/>
      <c r="BZ654" s="614"/>
      <c r="CA654" s="614"/>
      <c r="CB654" s="614"/>
      <c r="CC654" s="615"/>
      <c r="CD654" s="616"/>
      <c r="CE654" s="616"/>
      <c r="CF654" s="615"/>
      <c r="CG654" s="615"/>
      <c r="CH654" s="616"/>
      <c r="CI654" s="616"/>
      <c r="CJ654" s="615"/>
      <c r="CK654" s="615"/>
      <c r="CL654" s="616"/>
      <c r="CM654" s="616"/>
      <c r="CN654" s="615"/>
      <c r="CO654" s="606"/>
      <c r="CP654" s="606"/>
      <c r="CQ654" s="606"/>
      <c r="CR654" s="617"/>
      <c r="CS654" s="618"/>
      <c r="CT654" s="617"/>
      <c r="CU654" s="632"/>
      <c r="CV654" s="276"/>
      <c r="CW654" s="244"/>
      <c r="CX654" s="630"/>
      <c r="CY654" s="1133"/>
      <c r="CZ654" s="1133"/>
      <c r="DA654" s="1133"/>
      <c r="DB654" s="1133"/>
      <c r="DC654" s="1133"/>
      <c r="DD654" s="1133"/>
      <c r="DE654" s="1133"/>
      <c r="DF654" s="1133"/>
      <c r="DG654" s="1133"/>
      <c r="DH654" s="1133"/>
      <c r="DI654" s="1133"/>
      <c r="DJ654" s="625"/>
      <c r="DK654" s="1133"/>
      <c r="DL654" s="1133"/>
      <c r="DM654" s="1133"/>
      <c r="DN654" s="1133"/>
      <c r="DO654" s="1133"/>
      <c r="DP654" s="1133"/>
      <c r="DQ654" s="1133"/>
      <c r="DR654" s="1133"/>
      <c r="DS654" s="1133"/>
      <c r="DT654" s="1133"/>
      <c r="DU654" s="1133"/>
      <c r="DV654" s="15"/>
      <c r="DW654" s="614"/>
      <c r="DX654" s="614"/>
      <c r="DY654" s="614"/>
      <c r="DZ654" s="614"/>
      <c r="EA654" s="614"/>
      <c r="EB654" s="615"/>
      <c r="EC654" s="616"/>
      <c r="ED654" s="616"/>
      <c r="EE654" s="615"/>
      <c r="EF654" s="615"/>
      <c r="EG654" s="616"/>
      <c r="EH654" s="616"/>
      <c r="EI654" s="615"/>
      <c r="EJ654" s="615"/>
      <c r="EK654" s="616"/>
      <c r="EL654" s="616"/>
      <c r="EM654" s="615"/>
      <c r="EN654" s="606"/>
      <c r="EO654" s="606"/>
      <c r="EP654" s="606"/>
      <c r="EQ654" s="617"/>
      <c r="ER654" s="618"/>
      <c r="ES654" s="617"/>
      <c r="ET654" s="632"/>
      <c r="EU654" s="630"/>
      <c r="EV654" s="1133"/>
      <c r="EW654" s="1133"/>
      <c r="EX654" s="1133"/>
      <c r="EY654" s="1133"/>
      <c r="EZ654" s="1133"/>
      <c r="FA654" s="1133"/>
      <c r="FB654" s="1133"/>
      <c r="FC654" s="1133"/>
      <c r="FD654" s="1133"/>
      <c r="FE654" s="1133"/>
      <c r="FF654" s="1133"/>
      <c r="FG654" s="625"/>
      <c r="FH654" s="1133"/>
      <c r="FI654" s="1133"/>
      <c r="FJ654" s="1133"/>
      <c r="FK654" s="1133"/>
      <c r="FL654" s="1133"/>
      <c r="FM654" s="1133"/>
      <c r="FN654" s="1133"/>
      <c r="FO654" s="1133"/>
      <c r="FP654" s="1133"/>
      <c r="FQ654" s="1133"/>
      <c r="FR654" s="1133"/>
      <c r="FS654" s="15"/>
      <c r="FT654" s="614"/>
      <c r="FU654" s="614"/>
      <c r="FV654" s="614"/>
      <c r="FW654" s="614"/>
      <c r="FX654" s="614"/>
      <c r="FY654" s="615"/>
      <c r="FZ654" s="616"/>
      <c r="GA654" s="616"/>
      <c r="GB654" s="615"/>
      <c r="GC654" s="615"/>
      <c r="GD654" s="616"/>
      <c r="GE654" s="616"/>
      <c r="GF654" s="615"/>
      <c r="GG654" s="615"/>
      <c r="GH654" s="616"/>
      <c r="GI654" s="616"/>
      <c r="GJ654" s="615"/>
      <c r="GK654" s="606"/>
      <c r="GL654" s="606"/>
      <c r="GM654" s="606"/>
      <c r="GN654" s="617"/>
      <c r="GO654" s="618"/>
      <c r="GP654" s="617"/>
      <c r="GQ654" s="632"/>
      <c r="GR654" s="6"/>
    </row>
    <row r="655" spans="1:200" ht="4.5" customHeight="1" x14ac:dyDescent="0.25">
      <c r="A655" s="244"/>
      <c r="B655" s="630"/>
      <c r="C655" s="625"/>
      <c r="D655" s="625"/>
      <c r="E655" s="625"/>
      <c r="F655" s="625"/>
      <c r="G655" s="625"/>
      <c r="H655" s="625"/>
      <c r="I655" s="625"/>
      <c r="J655" s="625"/>
      <c r="K655" s="625"/>
      <c r="L655" s="625"/>
      <c r="M655" s="625"/>
      <c r="N655" s="625"/>
      <c r="O655" s="625"/>
      <c r="P655" s="625"/>
      <c r="Q655" s="625"/>
      <c r="R655" s="625"/>
      <c r="S655" s="625"/>
      <c r="T655" s="625"/>
      <c r="U655" s="625"/>
      <c r="V655" s="625"/>
      <c r="W655" s="625"/>
      <c r="X655" s="625"/>
      <c r="Y655" s="625"/>
      <c r="Z655" s="15"/>
      <c r="AA655" s="614"/>
      <c r="AB655" s="614"/>
      <c r="AC655" s="614"/>
      <c r="AD655" s="614"/>
      <c r="AE655" s="614"/>
      <c r="AF655" s="615"/>
      <c r="AG655" s="615"/>
      <c r="AH655" s="615"/>
      <c r="AI655" s="615"/>
      <c r="AJ655" s="615"/>
      <c r="AK655" s="615"/>
      <c r="AL655" s="615"/>
      <c r="AM655" s="615"/>
      <c r="AN655" s="615"/>
      <c r="AO655" s="615"/>
      <c r="AP655" s="615"/>
      <c r="AQ655" s="615"/>
      <c r="AR655" s="606"/>
      <c r="AS655" s="606"/>
      <c r="AT655" s="606"/>
      <c r="AU655" s="617"/>
      <c r="AV655" s="617"/>
      <c r="AW655" s="617"/>
      <c r="AX655" s="632"/>
      <c r="AY655" s="630"/>
      <c r="AZ655" s="625"/>
      <c r="BA655" s="625"/>
      <c r="BB655" s="625"/>
      <c r="BC655" s="625"/>
      <c r="BD655" s="625"/>
      <c r="BE655" s="625"/>
      <c r="BF655" s="625"/>
      <c r="BG655" s="625"/>
      <c r="BH655" s="625"/>
      <c r="BI655" s="625"/>
      <c r="BJ655" s="625"/>
      <c r="BK655" s="625"/>
      <c r="BL655" s="625"/>
      <c r="BM655" s="625"/>
      <c r="BN655" s="625"/>
      <c r="BO655" s="625"/>
      <c r="BP655" s="625"/>
      <c r="BQ655" s="625"/>
      <c r="BR655" s="625"/>
      <c r="BS655" s="625"/>
      <c r="BT655" s="625"/>
      <c r="BU655" s="625"/>
      <c r="BV655" s="625"/>
      <c r="BW655" s="15"/>
      <c r="BX655" s="614"/>
      <c r="BY655" s="614"/>
      <c r="BZ655" s="614"/>
      <c r="CA655" s="614"/>
      <c r="CB655" s="614"/>
      <c r="CC655" s="615"/>
      <c r="CD655" s="615"/>
      <c r="CE655" s="615"/>
      <c r="CF655" s="615"/>
      <c r="CG655" s="615"/>
      <c r="CH655" s="615"/>
      <c r="CI655" s="615"/>
      <c r="CJ655" s="615"/>
      <c r="CK655" s="615"/>
      <c r="CL655" s="615"/>
      <c r="CM655" s="615"/>
      <c r="CN655" s="615"/>
      <c r="CO655" s="606"/>
      <c r="CP655" s="606"/>
      <c r="CQ655" s="606"/>
      <c r="CR655" s="617"/>
      <c r="CS655" s="617"/>
      <c r="CT655" s="617"/>
      <c r="CU655" s="632"/>
      <c r="CV655" s="276"/>
      <c r="CW655" s="244"/>
      <c r="CX655" s="630"/>
      <c r="CY655" s="625"/>
      <c r="CZ655" s="625"/>
      <c r="DA655" s="625"/>
      <c r="DB655" s="625"/>
      <c r="DC655" s="625"/>
      <c r="DD655" s="625"/>
      <c r="DE655" s="625"/>
      <c r="DF655" s="625"/>
      <c r="DG655" s="625"/>
      <c r="DH655" s="625"/>
      <c r="DI655" s="625"/>
      <c r="DJ655" s="625"/>
      <c r="DK655" s="625"/>
      <c r="DL655" s="625"/>
      <c r="DM655" s="625"/>
      <c r="DN655" s="625"/>
      <c r="DO655" s="625"/>
      <c r="DP655" s="625"/>
      <c r="DQ655" s="625"/>
      <c r="DR655" s="625"/>
      <c r="DS655" s="625"/>
      <c r="DT655" s="625"/>
      <c r="DU655" s="625"/>
      <c r="DV655" s="15"/>
      <c r="DW655" s="614"/>
      <c r="DX655" s="614"/>
      <c r="DY655" s="614"/>
      <c r="DZ655" s="614"/>
      <c r="EA655" s="614"/>
      <c r="EB655" s="615"/>
      <c r="EC655" s="615"/>
      <c r="ED655" s="615"/>
      <c r="EE655" s="615"/>
      <c r="EF655" s="615"/>
      <c r="EG655" s="615"/>
      <c r="EH655" s="615"/>
      <c r="EI655" s="615"/>
      <c r="EJ655" s="615"/>
      <c r="EK655" s="615"/>
      <c r="EL655" s="615"/>
      <c r="EM655" s="615"/>
      <c r="EN655" s="606"/>
      <c r="EO655" s="606"/>
      <c r="EP655" s="606"/>
      <c r="EQ655" s="617"/>
      <c r="ER655" s="617"/>
      <c r="ES655" s="617"/>
      <c r="ET655" s="632"/>
      <c r="EU655" s="630"/>
      <c r="EV655" s="625"/>
      <c r="EW655" s="625"/>
      <c r="EX655" s="625"/>
      <c r="EY655" s="625"/>
      <c r="EZ655" s="625"/>
      <c r="FA655" s="625"/>
      <c r="FB655" s="625"/>
      <c r="FC655" s="625"/>
      <c r="FD655" s="625"/>
      <c r="FE655" s="625"/>
      <c r="FF655" s="625"/>
      <c r="FG655" s="625"/>
      <c r="FH655" s="625"/>
      <c r="FI655" s="625"/>
      <c r="FJ655" s="625"/>
      <c r="FK655" s="625"/>
      <c r="FL655" s="625"/>
      <c r="FM655" s="625"/>
      <c r="FN655" s="625"/>
      <c r="FO655" s="625"/>
      <c r="FP655" s="625"/>
      <c r="FQ655" s="625"/>
      <c r="FR655" s="625"/>
      <c r="FS655" s="15"/>
      <c r="FT655" s="614"/>
      <c r="FU655" s="614"/>
      <c r="FV655" s="614"/>
      <c r="FW655" s="614"/>
      <c r="FX655" s="614"/>
      <c r="FY655" s="615"/>
      <c r="FZ655" s="615"/>
      <c r="GA655" s="615"/>
      <c r="GB655" s="615"/>
      <c r="GC655" s="615"/>
      <c r="GD655" s="615"/>
      <c r="GE655" s="615"/>
      <c r="GF655" s="615"/>
      <c r="GG655" s="615"/>
      <c r="GH655" s="615"/>
      <c r="GI655" s="615"/>
      <c r="GJ655" s="615"/>
      <c r="GK655" s="606"/>
      <c r="GL655" s="606"/>
      <c r="GM655" s="606"/>
      <c r="GN655" s="617"/>
      <c r="GO655" s="617"/>
      <c r="GP655" s="617"/>
      <c r="GQ655" s="632"/>
      <c r="GR655" s="6"/>
    </row>
    <row r="656" spans="1:200" ht="14.25" customHeight="1" x14ac:dyDescent="0.25">
      <c r="A656" s="244"/>
      <c r="B656" s="630"/>
      <c r="C656" s="644" t="str">
        <f>IF(Portada!$A$1="www.fly-logics.com","N°DE VUELOS",0)</f>
        <v>N°DE VUELOS</v>
      </c>
      <c r="D656" s="644"/>
      <c r="E656" s="644"/>
      <c r="F656" s="644"/>
      <c r="G656" s="644"/>
      <c r="H656" s="644"/>
      <c r="I656" s="647"/>
      <c r="J656" s="1134" t="str">
        <f>IF(COUNTIFS(Bitácora!$D$5:$D$1036144,F647,Bitácora!$AN$5:$AN$1036144,V647,Bitácora!$E$5:$E$1036144,L647)=0," ",COUNTIFS(Bitácora!$D$5:$D$1036144,F647,Bitácora!$AN$5:$AN$1036144,V647,Bitácora!$E$5:$E$1036144,L647))</f>
        <v xml:space="preserve"> </v>
      </c>
      <c r="K656" s="1135"/>
      <c r="L656" s="1135"/>
      <c r="M656" s="1135"/>
      <c r="N656" s="261"/>
      <c r="O656" s="633" t="str">
        <f>IF(Portada!$A$1="www.fly-logics.com","DÍA",0)</f>
        <v>DÍA</v>
      </c>
      <c r="P656" s="644"/>
      <c r="Q656" s="644"/>
      <c r="R656" s="644"/>
      <c r="S656" s="647"/>
      <c r="T656" s="1136" t="str">
        <f>IF(SUMIFS(Bitácora!$T$5:$T$1036129,Bitácora!$D$5:$D$1036129,F647,Bitácora!$AN$5:$AN$1036129,V647,Bitácora!$E$5:$E$1036129,L647)=0," ",SUMIFS(Bitácora!$T$5:$T$1036129,Bitácora!$D$5:$D$1036129,F647,Bitácora!$AN$5:$AN$1036129,V647,Bitácora!$E$5:$E$1036129,L647))</f>
        <v xml:space="preserve"> </v>
      </c>
      <c r="U656" s="1137"/>
      <c r="V656" s="1137"/>
      <c r="W656" s="1137"/>
      <c r="X656" s="1137"/>
      <c r="Y656" s="1137"/>
      <c r="Z656" s="15"/>
      <c r="AA656" s="613" t="str">
        <f>IF(Portada!$A$1="www.fly-logics.com","ABR",0)</f>
        <v>ABR</v>
      </c>
      <c r="AB656" s="614"/>
      <c r="AC656" s="614"/>
      <c r="AD656" s="614"/>
      <c r="AE656" s="614"/>
      <c r="AF656" s="605" t="str">
        <f>IF(SUMIFS(Bitácora!$Y$5:$Y$1036129,Bitácora!$D$5:$D$1036129,F647,Bitácora!$AN$5:$AN$1036129,V647,Bitácora!$E$5:$E$1036129,L647,Bitácora!$AM$5:$AM$1036129,AA656)=0," ",SUMIFS(Bitácora!$Y$5:$Y$1036129,Bitácora!$D$5:$D$1036129,F647,Bitácora!$AN$5:$AN$1036129,V647,Bitácora!$E$5:$E$1036129,L647,Bitácora!$AM$5:$AM$1036129,AA656))</f>
        <v xml:space="preserve"> </v>
      </c>
      <c r="AG656" s="615"/>
      <c r="AH656" s="615"/>
      <c r="AI656" s="615"/>
      <c r="AJ656" s="605" t="str">
        <f>IF(SUMIFS(Bitácora!$Z$5:$Z$1036129,Bitácora!$D$5:$D$1036129,F647,Bitácora!$AN$5:$AN$1036129,V647,Bitácora!$E$5:$E$1036129,L647,Bitácora!$AM$5:$AM$1036129,AA656)=0," ",SUMIFS(Bitácora!$Z$5:$Z$1036129,Bitácora!$D$5:$D$1036129,F647,Bitácora!$AN$5:$AN$1036129,V647,Bitácora!$E$5:$E$1036129,L647,Bitácora!$AM$5:$AM$1036129,AA656))</f>
        <v xml:space="preserve"> </v>
      </c>
      <c r="AK656" s="615"/>
      <c r="AL656" s="615"/>
      <c r="AM656" s="615"/>
      <c r="AN656" s="605" t="str">
        <f>IF(SUMIFS(Bitácora!$AA$5:$AA$1036129,Bitácora!$D$5:$D$1036129,F647,Bitácora!$AN$5:$AN$1036129,V647,Bitácora!$E$5:$E$1036129,L647,Bitácora!$AM$5:$AM$1036129,AA656)=0," ",SUMIFS(Bitácora!$AA$5:$AA$1036129,Bitácora!$D$5:$D$1036129,F647,Bitácora!$AN$5:$AN$1036129,V647,Bitácora!$E$5:$E$1036129,L647,Bitácora!$AM$5:$AM$1036129,AA656))</f>
        <v xml:space="preserve"> </v>
      </c>
      <c r="AO656" s="615"/>
      <c r="AP656" s="615"/>
      <c r="AQ656" s="615"/>
      <c r="AR656" s="606" t="str">
        <f>IF(SUMIFS(Bitácora!$AE$5:$AE$1036129,Bitácora!$D$5:$D$1036129,F647,Bitácora!$AN$5:$AN$1036129,V647,Bitácora!$E$5:$E$1036129,L647,Bitácora!$AM$5:$AM$1036129,AA656)=0," ",SUMIFS(Bitácora!$AE$5:$AE$1036129,Bitácora!$D$5:$D$1036129,F647,Bitácora!$AN$5:$AN$1036129,V647,Bitácora!$E$5:$E$1036129,L647,Bitácora!$AM$5:$AM$1036129,AA656))</f>
        <v xml:space="preserve"> </v>
      </c>
      <c r="AS656" s="606"/>
      <c r="AT656" s="606"/>
      <c r="AU656" s="606" t="str">
        <f>IF(SUMIFS(Bitácora!$AF$5:$AF$1036129,Bitácora!$D$5:$D$1036129,F647,Bitácora!$AN$5:$AN$1036129,V647,Bitácora!$E$5:$E$1036129,L647,Bitácora!$AM$5:$AM$1036129,AA656)=0," ",SUMIFS(Bitácora!$AF$5:$AF$1036129,Bitácora!$D$5:$D$1036129,F647,Bitácora!$AN$5:$AN$1036129,V647,Bitácora!$E$5:$E$1036129,L647,Bitácora!$AM$5:$AM$1036129,AA656))</f>
        <v xml:space="preserve"> </v>
      </c>
      <c r="AV656" s="617"/>
      <c r="AW656" s="617"/>
      <c r="AX656" s="632"/>
      <c r="AY656" s="630"/>
      <c r="AZ656" s="644" t="str">
        <f>IF(Portada!$A$1="www.fly-logics.com","N°DE VUELOS",0)</f>
        <v>N°DE VUELOS</v>
      </c>
      <c r="BA656" s="644"/>
      <c r="BB656" s="644"/>
      <c r="BC656" s="644"/>
      <c r="BD656" s="644"/>
      <c r="BE656" s="644"/>
      <c r="BF656" s="647"/>
      <c r="BG656" s="1134" t="str">
        <f>IF(COUNTIFS(Bitácora!$D$5:$D$1036144,BC647,Bitácora!$AN$5:$AN$1036144,BS647,Bitácora!$E$5:$E$1036144,BI647)=0," ",COUNTIFS(Bitácora!$D$5:$D$1036144,BC647,Bitácora!$AN$5:$AN$1036144,BS647,Bitácora!$E$5:$E$1036144,BI647))</f>
        <v xml:space="preserve"> </v>
      </c>
      <c r="BH656" s="1135"/>
      <c r="BI656" s="1135"/>
      <c r="BJ656" s="1135"/>
      <c r="BK656" s="261"/>
      <c r="BL656" s="633" t="str">
        <f>IF(Portada!$A$1="www.fly-logics.com","DÍA",0)</f>
        <v>DÍA</v>
      </c>
      <c r="BM656" s="644"/>
      <c r="BN656" s="644"/>
      <c r="BO656" s="644"/>
      <c r="BP656" s="647"/>
      <c r="BQ656" s="1136" t="str">
        <f>IF(SUMIFS(Bitácora!$T$5:$T$1036129,Bitácora!$D$5:$D$1036129,BC647,Bitácora!$AN$5:$AN$1036129,BS647,Bitácora!$E$5:$E$1036129,BI647)=0," ",SUMIFS(Bitácora!$T$5:$T$1036129,Bitácora!$D$5:$D$1036129,BC647,Bitácora!$AN$5:$AN$1036129,BS647,Bitácora!$E$5:$E$1036129,BI647))</f>
        <v xml:space="preserve"> </v>
      </c>
      <c r="BR656" s="1137"/>
      <c r="BS656" s="1137"/>
      <c r="BT656" s="1137"/>
      <c r="BU656" s="1137"/>
      <c r="BV656" s="1137"/>
      <c r="BW656" s="15"/>
      <c r="BX656" s="613" t="str">
        <f>IF(Portada!$A$1="www.fly-logics.com","ABR",0)</f>
        <v>ABR</v>
      </c>
      <c r="BY656" s="614"/>
      <c r="BZ656" s="614"/>
      <c r="CA656" s="614"/>
      <c r="CB656" s="614"/>
      <c r="CC656" s="605" t="str">
        <f>IF(SUMIFS(Bitácora!$Y$5:$Y$1036129,Bitácora!$D$5:$D$1036129,BC647,Bitácora!$AN$5:$AN$1036129,BS647,Bitácora!$E$5:$E$1036129,BI647,Bitácora!$AM$5:$AM$1036129,BX656)=0," ",SUMIFS(Bitácora!$Y$5:$Y$1036129,Bitácora!$D$5:$D$1036129,BC647,Bitácora!$AN$5:$AN$1036129,BS647,Bitácora!$E$5:$E$1036129,BI647,Bitácora!$AM$5:$AM$1036129,BX656))</f>
        <v xml:space="preserve"> </v>
      </c>
      <c r="CD656" s="615"/>
      <c r="CE656" s="615"/>
      <c r="CF656" s="615"/>
      <c r="CG656" s="605" t="str">
        <f>IF(SUMIFS(Bitácora!$Z$5:$Z$1036129,Bitácora!$D$5:$D$1036129,BC647,Bitácora!$AN$5:$AN$1036129,BS647,Bitácora!$E$5:$E$1036129,BI647,Bitácora!$AM$5:$AM$1036129,BX656)=0," ",SUMIFS(Bitácora!$Z$5:$Z$1036129,Bitácora!$D$5:$D$1036129,BC647,Bitácora!$AN$5:$AN$1036129,BS647,Bitácora!$E$5:$E$1036129,BI647,Bitácora!$AM$5:$AM$1036129,BX656))</f>
        <v xml:space="preserve"> </v>
      </c>
      <c r="CH656" s="615"/>
      <c r="CI656" s="615"/>
      <c r="CJ656" s="615"/>
      <c r="CK656" s="605" t="str">
        <f>IF(SUMIFS(Bitácora!$AA$5:$AA$1036129,Bitácora!$D$5:$D$1036129,BC647,Bitácora!$AN$5:$AN$1036129,BS647,Bitácora!$E$5:$E$1036129,BI647,Bitácora!$AM$5:$AM$1036129,BX656)=0," ",SUMIFS(Bitácora!$AA$5:$AA$1036129,Bitácora!$D$5:$D$1036129,BC647,Bitácora!$AN$5:$AN$1036129,BS647,Bitácora!$E$5:$E$1036129,BI647,Bitácora!$AM$5:$AM$1036129,BX656))</f>
        <v xml:space="preserve"> </v>
      </c>
      <c r="CL656" s="615"/>
      <c r="CM656" s="615"/>
      <c r="CN656" s="615"/>
      <c r="CO656" s="606" t="str">
        <f>IF(SUMIFS(Bitácora!$AE$5:$AE$1036129,Bitácora!$D$5:$D$1036129,BC647,Bitácora!$AN$5:$AN$1036129,BS647,Bitácora!$E$5:$E$1036129,BI647,Bitácora!$AM$5:$AM$1036129,BX656)=0," ",SUMIFS(Bitácora!$AE$5:$AE$1036129,Bitácora!$D$5:$D$1036129,BC647,Bitácora!$AN$5:$AN$1036129,BS647,Bitácora!$E$5:$E$1036129,BI647,Bitácora!$AM$5:$AM$1036129,BX656))</f>
        <v xml:space="preserve"> </v>
      </c>
      <c r="CP656" s="606"/>
      <c r="CQ656" s="606"/>
      <c r="CR656" s="606" t="str">
        <f>IF(SUMIFS(Bitácora!$AF$5:$AF$1036129,Bitácora!$D$5:$D$1036129,BC647,Bitácora!$AN$5:$AN$1036129,BS647,Bitácora!$E$5:$E$1036129,BI647,Bitácora!$AM$5:$AM$1036129,BX656)=0," ",SUMIFS(Bitácora!$AF$5:$AF$1036129,Bitácora!$D$5:$D$1036129,BC647,Bitácora!$AN$5:$AN$1036129,BS647,Bitácora!$E$5:$E$1036129,BI647,Bitácora!$AM$5:$AM$1036129,BX656))</f>
        <v xml:space="preserve"> </v>
      </c>
      <c r="CS656" s="617"/>
      <c r="CT656" s="617"/>
      <c r="CU656" s="632"/>
      <c r="CV656" s="276"/>
      <c r="CW656" s="244"/>
      <c r="CX656" s="630"/>
      <c r="CY656" s="644" t="str">
        <f>IF(Portada!$A$1="www.fly-logics.com","N°DE VUELOS",0)</f>
        <v>N°DE VUELOS</v>
      </c>
      <c r="CZ656" s="644"/>
      <c r="DA656" s="644"/>
      <c r="DB656" s="644"/>
      <c r="DC656" s="644"/>
      <c r="DD656" s="644"/>
      <c r="DE656" s="647"/>
      <c r="DF656" s="1134" t="str">
        <f>IF(COUNTIFS(Bitácora!$D$5:$D$1036144,DB647,Bitácora!$AN$5:$AN$1036144,DR647,Bitácora!$E$5:$E$1036144,DH647)=0," ",COUNTIFS(Bitácora!$D$5:$D$1036144,DB647,Bitácora!$AN$5:$AN$1036144,DR647,Bitácora!$E$5:$E$1036144,DH647))</f>
        <v xml:space="preserve"> </v>
      </c>
      <c r="DG656" s="1135"/>
      <c r="DH656" s="1135"/>
      <c r="DI656" s="1135"/>
      <c r="DJ656" s="261"/>
      <c r="DK656" s="633" t="str">
        <f>IF(Portada!$A$1="www.fly-logics.com","DÍA",0)</f>
        <v>DÍA</v>
      </c>
      <c r="DL656" s="644"/>
      <c r="DM656" s="644"/>
      <c r="DN656" s="644"/>
      <c r="DO656" s="647"/>
      <c r="DP656" s="1136" t="str">
        <f>IF(SUMIFS(Bitácora!$T$5:$T$1036129,Bitácora!$D$5:$D$1036129,DB647,Bitácora!$AN$5:$AN$1036129,DR647,Bitácora!$E$5:$E$1036129,DH647)=0," ",SUMIFS(Bitácora!$T$5:$T$1036129,Bitácora!$D$5:$D$1036129,DB647,Bitácora!$AN$5:$AN$1036129,DR647,Bitácora!$E$5:$E$1036129,DH647))</f>
        <v xml:space="preserve"> </v>
      </c>
      <c r="DQ656" s="1137"/>
      <c r="DR656" s="1137"/>
      <c r="DS656" s="1137"/>
      <c r="DT656" s="1137"/>
      <c r="DU656" s="1137"/>
      <c r="DV656" s="15"/>
      <c r="DW656" s="613" t="str">
        <f>IF(Portada!$A$1="www.fly-logics.com","ABR",0)</f>
        <v>ABR</v>
      </c>
      <c r="DX656" s="614"/>
      <c r="DY656" s="614"/>
      <c r="DZ656" s="614"/>
      <c r="EA656" s="614"/>
      <c r="EB656" s="605" t="str">
        <f>IF(SUMIFS(Bitácora!$Y$5:$Y$1036129,Bitácora!$D$5:$D$1036129,DB647,Bitácora!$AN$5:$AN$1036129,DR647,Bitácora!$E$5:$E$1036129,DH647,Bitácora!$AM$5:$AM$1036129,DW656)=0," ",SUMIFS(Bitácora!$Y$5:$Y$1036129,Bitácora!$D$5:$D$1036129,DB647,Bitácora!$AN$5:$AN$1036129,DR647,Bitácora!$E$5:$E$1036129,DH647,Bitácora!$AM$5:$AM$1036129,DW656))</f>
        <v xml:space="preserve"> </v>
      </c>
      <c r="EC656" s="615"/>
      <c r="ED656" s="615"/>
      <c r="EE656" s="615"/>
      <c r="EF656" s="605" t="str">
        <f>IF(SUMIFS(Bitácora!$Z$5:$Z$1036129,Bitácora!$D$5:$D$1036129,DB647,Bitácora!$AN$5:$AN$1036129,DR647,Bitácora!$E$5:$E$1036129,DH647,Bitácora!$AM$5:$AM$1036129,DW656)=0," ",SUMIFS(Bitácora!$Z$5:$Z$1036129,Bitácora!$D$5:$D$1036129,DB647,Bitácora!$AN$5:$AN$1036129,DR647,Bitácora!$E$5:$E$1036129,DH647,Bitácora!$AM$5:$AM$1036129,DW656))</f>
        <v xml:space="preserve"> </v>
      </c>
      <c r="EG656" s="615"/>
      <c r="EH656" s="615"/>
      <c r="EI656" s="615"/>
      <c r="EJ656" s="605" t="str">
        <f>IF(SUMIFS(Bitácora!$AA$5:$AA$1036129,Bitácora!$D$5:$D$1036129,DB647,Bitácora!$AN$5:$AN$1036129,DR647,Bitácora!$E$5:$E$1036129,DH647,Bitácora!$AM$5:$AM$1036129,DW656)=0," ",SUMIFS(Bitácora!$AA$5:$AA$1036129,Bitácora!$D$5:$D$1036129,DB647,Bitácora!$AN$5:$AN$1036129,DR647,Bitácora!$E$5:$E$1036129,DH647,Bitácora!$AM$5:$AM$1036129,DW656))</f>
        <v xml:space="preserve"> </v>
      </c>
      <c r="EK656" s="615"/>
      <c r="EL656" s="615"/>
      <c r="EM656" s="615"/>
      <c r="EN656" s="606" t="str">
        <f>IF(SUMIFS(Bitácora!$AE$5:$AE$1036129,Bitácora!$D$5:$D$1036129,DB647,Bitácora!$AN$5:$AN$1036129,DR647,Bitácora!$E$5:$E$1036129,DH647,Bitácora!$AM$5:$AM$1036129,DW656)=0," ",SUMIFS(Bitácora!$AE$5:$AE$1036129,Bitácora!$D$5:$D$1036129,DB647,Bitácora!$AN$5:$AN$1036129,DR647,Bitácora!$E$5:$E$1036129,DH647,Bitácora!$AM$5:$AM$1036129,DW656))</f>
        <v xml:space="preserve"> </v>
      </c>
      <c r="EO656" s="606"/>
      <c r="EP656" s="606"/>
      <c r="EQ656" s="606" t="str">
        <f>IF(SUMIFS(Bitácora!$AF$5:$AF$1036129,Bitácora!$D$5:$D$1036129,DB647,Bitácora!$AN$5:$AN$1036129,DR647,Bitácora!$E$5:$E$1036129,DH647,Bitácora!$AM$5:$AM$1036129,DW656)=0," ",SUMIFS(Bitácora!$AF$5:$AF$1036129,Bitácora!$D$5:$D$1036129,DB647,Bitácora!$AN$5:$AN$1036129,DR647,Bitácora!$E$5:$E$1036129,DH647,Bitácora!$AM$5:$AM$1036129,DW656))</f>
        <v xml:space="preserve"> </v>
      </c>
      <c r="ER656" s="617"/>
      <c r="ES656" s="617"/>
      <c r="ET656" s="632"/>
      <c r="EU656" s="630"/>
      <c r="EV656" s="644" t="str">
        <f>IF(Portada!$A$1="www.fly-logics.com","N°DE VUELOS",0)</f>
        <v>N°DE VUELOS</v>
      </c>
      <c r="EW656" s="644"/>
      <c r="EX656" s="644"/>
      <c r="EY656" s="644"/>
      <c r="EZ656" s="644"/>
      <c r="FA656" s="644"/>
      <c r="FB656" s="647"/>
      <c r="FC656" s="1134" t="str">
        <f>IF(COUNTIFS(Bitácora!$D$5:$D$1036144,EY647,Bitácora!$AN$5:$AN$1036144,FO647,Bitácora!$E$5:$E$1036144,FE647)=0," ",COUNTIFS(Bitácora!$D$5:$D$1036144,EY647,Bitácora!$AN$5:$AN$1036144,FO647,Bitácora!$E$5:$E$1036144,FE647))</f>
        <v xml:space="preserve"> </v>
      </c>
      <c r="FD656" s="1135"/>
      <c r="FE656" s="1135"/>
      <c r="FF656" s="1135"/>
      <c r="FG656" s="261"/>
      <c r="FH656" s="633" t="str">
        <f>IF(Portada!$A$1="www.fly-logics.com","DÍA",0)</f>
        <v>DÍA</v>
      </c>
      <c r="FI656" s="644"/>
      <c r="FJ656" s="644"/>
      <c r="FK656" s="644"/>
      <c r="FL656" s="647"/>
      <c r="FM656" s="1136" t="str">
        <f>IF(SUMIFS(Bitácora!$T$5:$T$1036129,Bitácora!$D$5:$D$1036129,EY647,Bitácora!$AN$5:$AN$1036129,FO647,Bitácora!$E$5:$E$1036129,FE647)=0," ",SUMIFS(Bitácora!$T$5:$T$1036129,Bitácora!$D$5:$D$1036129,EY647,Bitácora!$AN$5:$AN$1036129,FO647,Bitácora!$E$5:$E$1036129,FE647))</f>
        <v xml:space="preserve"> </v>
      </c>
      <c r="FN656" s="1137"/>
      <c r="FO656" s="1137"/>
      <c r="FP656" s="1137"/>
      <c r="FQ656" s="1137"/>
      <c r="FR656" s="1137"/>
      <c r="FS656" s="15"/>
      <c r="FT656" s="613" t="str">
        <f>IF(Portada!$A$1="www.fly-logics.com","ABR",0)</f>
        <v>ABR</v>
      </c>
      <c r="FU656" s="614"/>
      <c r="FV656" s="614"/>
      <c r="FW656" s="614"/>
      <c r="FX656" s="614"/>
      <c r="FY656" s="605" t="str">
        <f>IF(SUMIFS(Bitácora!$Y$5:$Y$1036129,Bitácora!$D$5:$D$1036129,EY647,Bitácora!$AN$5:$AN$1036129,FO647,Bitácora!$E$5:$E$1036129,FE647,Bitácora!$AM$5:$AM$1036129,FT656)=0," ",SUMIFS(Bitácora!$Y$5:$Y$1036129,Bitácora!$D$5:$D$1036129,EY647,Bitácora!$AN$5:$AN$1036129,FO647,Bitácora!$E$5:$E$1036129,FE647,Bitácora!$AM$5:$AM$1036129,FT656))</f>
        <v xml:space="preserve"> </v>
      </c>
      <c r="FZ656" s="615"/>
      <c r="GA656" s="615"/>
      <c r="GB656" s="615"/>
      <c r="GC656" s="605" t="str">
        <f>IF(SUMIFS(Bitácora!$Z$5:$Z$1036129,Bitácora!$D$5:$D$1036129,EY647,Bitácora!$AN$5:$AN$1036129,FO647,Bitácora!$E$5:$E$1036129,FE647,Bitácora!$AM$5:$AM$1036129,FT656)=0," ",SUMIFS(Bitácora!$Z$5:$Z$1036129,Bitácora!$D$5:$D$1036129,EY647,Bitácora!$AN$5:$AN$1036129,FO647,Bitácora!$E$5:$E$1036129,FE647,Bitácora!$AM$5:$AM$1036129,FT656))</f>
        <v xml:space="preserve"> </v>
      </c>
      <c r="GD656" s="615"/>
      <c r="GE656" s="615"/>
      <c r="GF656" s="615"/>
      <c r="GG656" s="605" t="str">
        <f>IF(SUMIFS(Bitácora!$AA$5:$AA$1036129,Bitácora!$D$5:$D$1036129,EY647,Bitácora!$AN$5:$AN$1036129,FO647,Bitácora!$E$5:$E$1036129,FE647,Bitácora!$AM$5:$AM$1036129,FT656)=0," ",SUMIFS(Bitácora!$AA$5:$AA$1036129,Bitácora!$D$5:$D$1036129,EY647,Bitácora!$AN$5:$AN$1036129,FO647,Bitácora!$E$5:$E$1036129,FE647,Bitácora!$AM$5:$AM$1036129,FT656))</f>
        <v xml:space="preserve"> </v>
      </c>
      <c r="GH656" s="615"/>
      <c r="GI656" s="615"/>
      <c r="GJ656" s="615"/>
      <c r="GK656" s="606" t="str">
        <f>IF(SUMIFS(Bitácora!$AE$5:$AE$1036129,Bitácora!$D$5:$D$1036129,EY647,Bitácora!$AN$5:$AN$1036129,FO647,Bitácora!$E$5:$E$1036129,FE647,Bitácora!$AM$5:$AM$1036129,FT656)=0," ",SUMIFS(Bitácora!$AE$5:$AE$1036129,Bitácora!$D$5:$D$1036129,EY647,Bitácora!$AN$5:$AN$1036129,FO647,Bitácora!$E$5:$E$1036129,FE647,Bitácora!$AM$5:$AM$1036129,FT656))</f>
        <v xml:space="preserve"> </v>
      </c>
      <c r="GL656" s="606"/>
      <c r="GM656" s="606"/>
      <c r="GN656" s="606" t="str">
        <f>IF(SUMIFS(Bitácora!$AF$5:$AF$1036129,Bitácora!$D$5:$D$1036129,EY647,Bitácora!$AN$5:$AN$1036129,FO647,Bitácora!$E$5:$E$1036129,FE647,Bitácora!$AM$5:$AM$1036129,FT656)=0," ",SUMIFS(Bitácora!$AF$5:$AF$1036129,Bitácora!$D$5:$D$1036129,EY647,Bitácora!$AN$5:$AN$1036129,FO647,Bitácora!$E$5:$E$1036129,FE647,Bitácora!$AM$5:$AM$1036129,FT656))</f>
        <v xml:space="preserve"> </v>
      </c>
      <c r="GO656" s="617"/>
      <c r="GP656" s="617"/>
      <c r="GQ656" s="632"/>
      <c r="GR656" s="6"/>
    </row>
    <row r="657" spans="1:200" ht="5.25" customHeight="1" x14ac:dyDescent="0.25">
      <c r="A657" s="244"/>
      <c r="B657" s="630"/>
      <c r="C657" s="644"/>
      <c r="D657" s="644"/>
      <c r="E657" s="644"/>
      <c r="F657" s="644"/>
      <c r="G657" s="644"/>
      <c r="H657" s="644"/>
      <c r="I657" s="647"/>
      <c r="J657" s="1134"/>
      <c r="K657" s="1135"/>
      <c r="L657" s="1135"/>
      <c r="M657" s="1135"/>
      <c r="N657" s="625"/>
      <c r="O657" s="625"/>
      <c r="P657" s="625"/>
      <c r="Q657" s="625"/>
      <c r="R657" s="625"/>
      <c r="S657" s="625"/>
      <c r="T657" s="625"/>
      <c r="U657" s="625"/>
      <c r="V657" s="625"/>
      <c r="W657" s="625"/>
      <c r="X657" s="625"/>
      <c r="Y657" s="625"/>
      <c r="Z657" s="15"/>
      <c r="AA657" s="614"/>
      <c r="AB657" s="614"/>
      <c r="AC657" s="614"/>
      <c r="AD657" s="614"/>
      <c r="AE657" s="614"/>
      <c r="AF657" s="615"/>
      <c r="AG657" s="616"/>
      <c r="AH657" s="616"/>
      <c r="AI657" s="615"/>
      <c r="AJ657" s="615"/>
      <c r="AK657" s="616"/>
      <c r="AL657" s="616"/>
      <c r="AM657" s="615"/>
      <c r="AN657" s="615"/>
      <c r="AO657" s="616"/>
      <c r="AP657" s="616"/>
      <c r="AQ657" s="615"/>
      <c r="AR657" s="606"/>
      <c r="AS657" s="606"/>
      <c r="AT657" s="606"/>
      <c r="AU657" s="617"/>
      <c r="AV657" s="618"/>
      <c r="AW657" s="617"/>
      <c r="AX657" s="632"/>
      <c r="AY657" s="630"/>
      <c r="AZ657" s="644"/>
      <c r="BA657" s="644"/>
      <c r="BB657" s="644"/>
      <c r="BC657" s="644"/>
      <c r="BD657" s="644"/>
      <c r="BE657" s="644"/>
      <c r="BF657" s="647"/>
      <c r="BG657" s="1134"/>
      <c r="BH657" s="1135"/>
      <c r="BI657" s="1135"/>
      <c r="BJ657" s="1135"/>
      <c r="BK657" s="625"/>
      <c r="BL657" s="625"/>
      <c r="BM657" s="625"/>
      <c r="BN657" s="625"/>
      <c r="BO657" s="625"/>
      <c r="BP657" s="625"/>
      <c r="BQ657" s="625"/>
      <c r="BR657" s="625"/>
      <c r="BS657" s="625"/>
      <c r="BT657" s="625"/>
      <c r="BU657" s="625"/>
      <c r="BV657" s="625"/>
      <c r="BW657" s="15"/>
      <c r="BX657" s="614"/>
      <c r="BY657" s="614"/>
      <c r="BZ657" s="614"/>
      <c r="CA657" s="614"/>
      <c r="CB657" s="614"/>
      <c r="CC657" s="615"/>
      <c r="CD657" s="616"/>
      <c r="CE657" s="616"/>
      <c r="CF657" s="615"/>
      <c r="CG657" s="615"/>
      <c r="CH657" s="616"/>
      <c r="CI657" s="616"/>
      <c r="CJ657" s="615"/>
      <c r="CK657" s="615"/>
      <c r="CL657" s="616"/>
      <c r="CM657" s="616"/>
      <c r="CN657" s="615"/>
      <c r="CO657" s="606"/>
      <c r="CP657" s="606"/>
      <c r="CQ657" s="606"/>
      <c r="CR657" s="617"/>
      <c r="CS657" s="618"/>
      <c r="CT657" s="617"/>
      <c r="CU657" s="632"/>
      <c r="CV657" s="276"/>
      <c r="CW657" s="244"/>
      <c r="CX657" s="630"/>
      <c r="CY657" s="644"/>
      <c r="CZ657" s="644"/>
      <c r="DA657" s="644"/>
      <c r="DB657" s="644"/>
      <c r="DC657" s="644"/>
      <c r="DD657" s="644"/>
      <c r="DE657" s="647"/>
      <c r="DF657" s="1134"/>
      <c r="DG657" s="1135"/>
      <c r="DH657" s="1135"/>
      <c r="DI657" s="1135"/>
      <c r="DJ657" s="625"/>
      <c r="DK657" s="625"/>
      <c r="DL657" s="625"/>
      <c r="DM657" s="625"/>
      <c r="DN657" s="625"/>
      <c r="DO657" s="625"/>
      <c r="DP657" s="625"/>
      <c r="DQ657" s="625"/>
      <c r="DR657" s="625"/>
      <c r="DS657" s="625"/>
      <c r="DT657" s="625"/>
      <c r="DU657" s="625"/>
      <c r="DV657" s="15"/>
      <c r="DW657" s="614"/>
      <c r="DX657" s="614"/>
      <c r="DY657" s="614"/>
      <c r="DZ657" s="614"/>
      <c r="EA657" s="614"/>
      <c r="EB657" s="615"/>
      <c r="EC657" s="616"/>
      <c r="ED657" s="616"/>
      <c r="EE657" s="615"/>
      <c r="EF657" s="615"/>
      <c r="EG657" s="616"/>
      <c r="EH657" s="616"/>
      <c r="EI657" s="615"/>
      <c r="EJ657" s="615"/>
      <c r="EK657" s="616"/>
      <c r="EL657" s="616"/>
      <c r="EM657" s="615"/>
      <c r="EN657" s="606"/>
      <c r="EO657" s="606"/>
      <c r="EP657" s="606"/>
      <c r="EQ657" s="617"/>
      <c r="ER657" s="618"/>
      <c r="ES657" s="617"/>
      <c r="ET657" s="632"/>
      <c r="EU657" s="630"/>
      <c r="EV657" s="644"/>
      <c r="EW657" s="644"/>
      <c r="EX657" s="644"/>
      <c r="EY657" s="644"/>
      <c r="EZ657" s="644"/>
      <c r="FA657" s="644"/>
      <c r="FB657" s="647"/>
      <c r="FC657" s="1134"/>
      <c r="FD657" s="1135"/>
      <c r="FE657" s="1135"/>
      <c r="FF657" s="1135"/>
      <c r="FG657" s="625"/>
      <c r="FH657" s="625"/>
      <c r="FI657" s="625"/>
      <c r="FJ657" s="625"/>
      <c r="FK657" s="625"/>
      <c r="FL657" s="625"/>
      <c r="FM657" s="625"/>
      <c r="FN657" s="625"/>
      <c r="FO657" s="625"/>
      <c r="FP657" s="625"/>
      <c r="FQ657" s="625"/>
      <c r="FR657" s="625"/>
      <c r="FS657" s="15"/>
      <c r="FT657" s="614"/>
      <c r="FU657" s="614"/>
      <c r="FV657" s="614"/>
      <c r="FW657" s="614"/>
      <c r="FX657" s="614"/>
      <c r="FY657" s="615"/>
      <c r="FZ657" s="616"/>
      <c r="GA657" s="616"/>
      <c r="GB657" s="615"/>
      <c r="GC657" s="615"/>
      <c r="GD657" s="616"/>
      <c r="GE657" s="616"/>
      <c r="GF657" s="615"/>
      <c r="GG657" s="615"/>
      <c r="GH657" s="616"/>
      <c r="GI657" s="616"/>
      <c r="GJ657" s="615"/>
      <c r="GK657" s="606"/>
      <c r="GL657" s="606"/>
      <c r="GM657" s="606"/>
      <c r="GN657" s="617"/>
      <c r="GO657" s="618"/>
      <c r="GP657" s="617"/>
      <c r="GQ657" s="632"/>
      <c r="GR657" s="6"/>
    </row>
    <row r="658" spans="1:200" ht="5.25" customHeight="1" x14ac:dyDescent="0.25">
      <c r="A658" s="244"/>
      <c r="B658" s="630"/>
      <c r="C658" s="625"/>
      <c r="D658" s="625"/>
      <c r="E658" s="625"/>
      <c r="F658" s="625"/>
      <c r="G658" s="625"/>
      <c r="H658" s="625"/>
      <c r="I658" s="625"/>
      <c r="J658" s="625"/>
      <c r="K658" s="625"/>
      <c r="L658" s="625"/>
      <c r="M658" s="625"/>
      <c r="N658" s="625"/>
      <c r="O658" s="1138" t="str">
        <f>IF(Portada!$A$1="www.fly-logics.com","NOCHE",0)</f>
        <v>NOCHE</v>
      </c>
      <c r="P658" s="1139"/>
      <c r="Q658" s="1139"/>
      <c r="R658" s="1139"/>
      <c r="S658" s="1139"/>
      <c r="T658" s="1140" t="str">
        <f>IF(SUMIFS(Bitácora!$U$5:$U$1036129,Bitácora!$D$5:$D$1036129,F647,Bitácora!$AN$5:$AN$1036129,V647,Bitácora!$E$5:$E$1036129,L647)=0," ",SUMIFS(Bitácora!$U$5:$U$1036129,Bitácora!$D$5:$D$1036129,F647,Bitácora!$AN$5:$AN$1036129,V647,Bitácora!$E$5:$E$1036129,L647))</f>
        <v xml:space="preserve"> </v>
      </c>
      <c r="U658" s="1140"/>
      <c r="V658" s="1140"/>
      <c r="W658" s="1140"/>
      <c r="X658" s="1140"/>
      <c r="Y658" s="1136"/>
      <c r="Z658" s="15"/>
      <c r="AA658" s="614"/>
      <c r="AB658" s="614"/>
      <c r="AC658" s="614"/>
      <c r="AD658" s="614"/>
      <c r="AE658" s="614"/>
      <c r="AF658" s="615"/>
      <c r="AG658" s="615"/>
      <c r="AH658" s="615"/>
      <c r="AI658" s="615"/>
      <c r="AJ658" s="615"/>
      <c r="AK658" s="615"/>
      <c r="AL658" s="615"/>
      <c r="AM658" s="615"/>
      <c r="AN658" s="615"/>
      <c r="AO658" s="615"/>
      <c r="AP658" s="615"/>
      <c r="AQ658" s="615"/>
      <c r="AR658" s="606"/>
      <c r="AS658" s="606"/>
      <c r="AT658" s="606"/>
      <c r="AU658" s="617"/>
      <c r="AV658" s="617"/>
      <c r="AW658" s="617"/>
      <c r="AX658" s="632"/>
      <c r="AY658" s="630"/>
      <c r="AZ658" s="625"/>
      <c r="BA658" s="625"/>
      <c r="BB658" s="625"/>
      <c r="BC658" s="625"/>
      <c r="BD658" s="625"/>
      <c r="BE658" s="625"/>
      <c r="BF658" s="625"/>
      <c r="BG658" s="625"/>
      <c r="BH658" s="625"/>
      <c r="BI658" s="625"/>
      <c r="BJ658" s="625"/>
      <c r="BK658" s="625"/>
      <c r="BL658" s="1138" t="str">
        <f>IF(Portada!$A$1="www.fly-logics.com","NOCHE",0)</f>
        <v>NOCHE</v>
      </c>
      <c r="BM658" s="1139"/>
      <c r="BN658" s="1139"/>
      <c r="BO658" s="1139"/>
      <c r="BP658" s="1139"/>
      <c r="BQ658" s="1140" t="str">
        <f>IF(SUMIFS(Bitácora!$U$5:$U$1036129,Bitácora!$D$5:$D$1036129,BC647,Bitácora!$AN$5:$AN$1036129,BS647,Bitácora!$E$5:$E$1036129,BI647)=0," ",SUMIFS(Bitácora!$U$5:$U$1036129,Bitácora!$D$5:$D$1036129,BC647,Bitácora!$AN$5:$AN$1036129,BS647,Bitácora!$E$5:$E$1036129,BI647))</f>
        <v xml:space="preserve"> </v>
      </c>
      <c r="BR658" s="1140"/>
      <c r="BS658" s="1140"/>
      <c r="BT658" s="1140"/>
      <c r="BU658" s="1140"/>
      <c r="BV658" s="1136"/>
      <c r="BW658" s="15"/>
      <c r="BX658" s="614"/>
      <c r="BY658" s="614"/>
      <c r="BZ658" s="614"/>
      <c r="CA658" s="614"/>
      <c r="CB658" s="614"/>
      <c r="CC658" s="615"/>
      <c r="CD658" s="615"/>
      <c r="CE658" s="615"/>
      <c r="CF658" s="615"/>
      <c r="CG658" s="615"/>
      <c r="CH658" s="615"/>
      <c r="CI658" s="615"/>
      <c r="CJ658" s="615"/>
      <c r="CK658" s="615"/>
      <c r="CL658" s="615"/>
      <c r="CM658" s="615"/>
      <c r="CN658" s="615"/>
      <c r="CO658" s="606"/>
      <c r="CP658" s="606"/>
      <c r="CQ658" s="606"/>
      <c r="CR658" s="617"/>
      <c r="CS658" s="617"/>
      <c r="CT658" s="617"/>
      <c r="CU658" s="632"/>
      <c r="CV658" s="276"/>
      <c r="CW658" s="244"/>
      <c r="CX658" s="630"/>
      <c r="CY658" s="625"/>
      <c r="CZ658" s="625"/>
      <c r="DA658" s="625"/>
      <c r="DB658" s="625"/>
      <c r="DC658" s="625"/>
      <c r="DD658" s="625"/>
      <c r="DE658" s="625"/>
      <c r="DF658" s="625"/>
      <c r="DG658" s="625"/>
      <c r="DH658" s="625"/>
      <c r="DI658" s="625"/>
      <c r="DJ658" s="625"/>
      <c r="DK658" s="1138" t="str">
        <f>IF(Portada!$A$1="www.fly-logics.com","NOCHE",0)</f>
        <v>NOCHE</v>
      </c>
      <c r="DL658" s="1139"/>
      <c r="DM658" s="1139"/>
      <c r="DN658" s="1139"/>
      <c r="DO658" s="1139"/>
      <c r="DP658" s="1140" t="str">
        <f>IF(SUMIFS(Bitácora!$U$5:$U$1036129,Bitácora!$D$5:$D$1036129,DB647,Bitácora!$AN$5:$AN$1036129,DR647,Bitácora!$E$5:$E$1036129,DH647)=0," ",SUMIFS(Bitácora!$U$5:$U$1036129,Bitácora!$D$5:$D$1036129,DB647,Bitácora!$AN$5:$AN$1036129,DR647,Bitácora!$E$5:$E$1036129,DH647))</f>
        <v xml:space="preserve"> </v>
      </c>
      <c r="DQ658" s="1140"/>
      <c r="DR658" s="1140"/>
      <c r="DS658" s="1140"/>
      <c r="DT658" s="1140"/>
      <c r="DU658" s="1136"/>
      <c r="DV658" s="15"/>
      <c r="DW658" s="614"/>
      <c r="DX658" s="614"/>
      <c r="DY658" s="614"/>
      <c r="DZ658" s="614"/>
      <c r="EA658" s="614"/>
      <c r="EB658" s="615"/>
      <c r="EC658" s="615"/>
      <c r="ED658" s="615"/>
      <c r="EE658" s="615"/>
      <c r="EF658" s="615"/>
      <c r="EG658" s="615"/>
      <c r="EH658" s="615"/>
      <c r="EI658" s="615"/>
      <c r="EJ658" s="615"/>
      <c r="EK658" s="615"/>
      <c r="EL658" s="615"/>
      <c r="EM658" s="615"/>
      <c r="EN658" s="606"/>
      <c r="EO658" s="606"/>
      <c r="EP658" s="606"/>
      <c r="EQ658" s="617"/>
      <c r="ER658" s="617"/>
      <c r="ES658" s="617"/>
      <c r="ET658" s="632"/>
      <c r="EU658" s="630"/>
      <c r="EV658" s="625"/>
      <c r="EW658" s="625"/>
      <c r="EX658" s="625"/>
      <c r="EY658" s="625"/>
      <c r="EZ658" s="625"/>
      <c r="FA658" s="625"/>
      <c r="FB658" s="625"/>
      <c r="FC658" s="625"/>
      <c r="FD658" s="625"/>
      <c r="FE658" s="625"/>
      <c r="FF658" s="625"/>
      <c r="FG658" s="625"/>
      <c r="FH658" s="1138" t="str">
        <f>IF(Portada!$A$1="www.fly-logics.com","NOCHE",0)</f>
        <v>NOCHE</v>
      </c>
      <c r="FI658" s="1139"/>
      <c r="FJ658" s="1139"/>
      <c r="FK658" s="1139"/>
      <c r="FL658" s="1139"/>
      <c r="FM658" s="1140" t="str">
        <f>IF(SUMIFS(Bitácora!$U$5:$U$1036129,Bitácora!$D$5:$D$1036129,EY647,Bitácora!$AN$5:$AN$1036129,FO647,Bitácora!$E$5:$E$1036129,FE647)=0," ",SUMIFS(Bitácora!$U$5:$U$1036129,Bitácora!$D$5:$D$1036129,EY647,Bitácora!$AN$5:$AN$1036129,FO647,Bitácora!$E$5:$E$1036129,FE647))</f>
        <v xml:space="preserve"> </v>
      </c>
      <c r="FN658" s="1140"/>
      <c r="FO658" s="1140"/>
      <c r="FP658" s="1140"/>
      <c r="FQ658" s="1140"/>
      <c r="FR658" s="1136"/>
      <c r="FS658" s="15"/>
      <c r="FT658" s="614"/>
      <c r="FU658" s="614"/>
      <c r="FV658" s="614"/>
      <c r="FW658" s="614"/>
      <c r="FX658" s="614"/>
      <c r="FY658" s="615"/>
      <c r="FZ658" s="615"/>
      <c r="GA658" s="615"/>
      <c r="GB658" s="615"/>
      <c r="GC658" s="615"/>
      <c r="GD658" s="615"/>
      <c r="GE658" s="615"/>
      <c r="GF658" s="615"/>
      <c r="GG658" s="615"/>
      <c r="GH658" s="615"/>
      <c r="GI658" s="615"/>
      <c r="GJ658" s="615"/>
      <c r="GK658" s="606"/>
      <c r="GL658" s="606"/>
      <c r="GM658" s="606"/>
      <c r="GN658" s="617"/>
      <c r="GO658" s="617"/>
      <c r="GP658" s="617"/>
      <c r="GQ658" s="632"/>
      <c r="GR658" s="6"/>
    </row>
    <row r="659" spans="1:200" ht="5.25" customHeight="1" x14ac:dyDescent="0.25">
      <c r="A659" s="244"/>
      <c r="B659" s="630"/>
      <c r="C659" s="633" t="str">
        <f>IF(Portada!$A$1="www.fly-logics.com","SOLO",0)</f>
        <v>SOLO</v>
      </c>
      <c r="D659" s="644"/>
      <c r="E659" s="644"/>
      <c r="F659" s="644"/>
      <c r="G659" s="647"/>
      <c r="H659" s="1136" t="str">
        <f>IF(SUMIFS(Bitácora!$X$5:$X$1036129,Bitácora!$D$5:$D$1036129,F647,Bitácora!$AN$5:$AN$1036129,V647,Bitácora!$E$5:$E$1036129,L647)=0," ",SUMIFS(Bitácora!$X$5:$X$1036129,Bitácora!$D$5:$D$1036129,F647,Bitácora!$AN$5:$AN$1036129,V647,Bitácora!$E$5:$E$1036129,L647))</f>
        <v xml:space="preserve"> </v>
      </c>
      <c r="I659" s="1137"/>
      <c r="J659" s="1137"/>
      <c r="K659" s="1137"/>
      <c r="L659" s="1137"/>
      <c r="M659" s="1137"/>
      <c r="N659" s="625"/>
      <c r="O659" s="647"/>
      <c r="P659" s="1139"/>
      <c r="Q659" s="1139"/>
      <c r="R659" s="1139"/>
      <c r="S659" s="1139"/>
      <c r="T659" s="1140"/>
      <c r="U659" s="1140"/>
      <c r="V659" s="1140"/>
      <c r="W659" s="1140"/>
      <c r="X659" s="1140"/>
      <c r="Y659" s="1136"/>
      <c r="Z659" s="15"/>
      <c r="AA659" s="613" t="str">
        <f>IF(Portada!$A$1="www.fly-logics.com","MAY",0)</f>
        <v>MAY</v>
      </c>
      <c r="AB659" s="614"/>
      <c r="AC659" s="614"/>
      <c r="AD659" s="614"/>
      <c r="AE659" s="614"/>
      <c r="AF659" s="605" t="str">
        <f>IF(SUMIFS(Bitácora!$Y$5:$Y$1036129,Bitácora!$D$5:$D$1036129,F647,Bitácora!$AN$5:$AN$1036129,V647,Bitácora!$E$5:$E$1036129,L647,Bitácora!$AM$5:$AM$1036129,AA659)=0," ",SUMIFS(Bitácora!$Y$5:$Y$1036129,Bitácora!$D$5:$D$1036129,F647,Bitácora!$AN$5:$AN$1036129,V647,Bitácora!$E$5:$E$1036129,L647,Bitácora!$AM$5:$AM$1036129,AA659))</f>
        <v xml:space="preserve"> </v>
      </c>
      <c r="AG659" s="615"/>
      <c r="AH659" s="615"/>
      <c r="AI659" s="615"/>
      <c r="AJ659" s="605" t="str">
        <f>IF(SUMIFS(Bitácora!$Z$5:$Z$1036129,Bitácora!$D$5:$D$1036129,F647,Bitácora!$AN$5:$AN$1036129,V647,Bitácora!$E$5:$E$1036129,L647,Bitácora!$AM$5:$AM$1036129,AA659)=0," ",SUMIFS(Bitácora!$Z$5:$Z$1036129,Bitácora!$D$5:$D$1036129,F647,Bitácora!$AN$5:$AN$1036129,V647,Bitácora!$E$5:$E$1036129,L647,Bitácora!$AM$5:$AM$1036129,AA659))</f>
        <v xml:space="preserve"> </v>
      </c>
      <c r="AK659" s="615"/>
      <c r="AL659" s="615"/>
      <c r="AM659" s="615"/>
      <c r="AN659" s="605" t="str">
        <f>IF(SUMIFS(Bitácora!$AA$5:$AA$1036129,Bitácora!$D$5:$D$1036129,F647,Bitácora!$AN$5:$AN$1036129,V647,Bitácora!$E$5:$E$1036129,L647,Bitácora!$AM$5:$AM$1036129,AA659)=0," ",SUMIFS(Bitácora!$AA$5:$AA$1036129,Bitácora!$D$5:$D$1036129,F647,Bitácora!$AN$5:$AN$1036129,V647,Bitácora!$E$5:$E$1036129,L647,Bitácora!$AM$5:$AM$1036129,AA659))</f>
        <v xml:space="preserve"> </v>
      </c>
      <c r="AO659" s="615"/>
      <c r="AP659" s="615"/>
      <c r="AQ659" s="615"/>
      <c r="AR659" s="606" t="str">
        <f>IF(SUMIFS(Bitácora!$AE$5:$AE$1036129,Bitácora!$D$5:$D$1036129,F647,Bitácora!$AN$5:$AN$1036129,V647,Bitácora!$E$5:$E$1036129,L647,Bitácora!$AM$5:$AM$1036129,AA659)=0," ",SUMIFS(Bitácora!$AE$5:$AE$1036129,Bitácora!$D$5:$D$1036129,F647,Bitácora!$AN$5:$AN$1036129,V647,Bitácora!$E$5:$E$1036129,L647,Bitácora!$AM$5:$AM$1036129,AA659))</f>
        <v xml:space="preserve"> </v>
      </c>
      <c r="AS659" s="606"/>
      <c r="AT659" s="606"/>
      <c r="AU659" s="606" t="str">
        <f>IF(SUMIFS(Bitácora!$AF$5:$AF$1036129,Bitácora!$D$5:$D$1036129,F647,Bitácora!$AN$5:$AN$1036129,V647,Bitácora!$E$5:$E$1036129,L647,Bitácora!$AM$5:$AM$1036129,AA659)=0," ",SUMIFS(Bitácora!$AF$5:$AF$1036129,Bitácora!$D$5:$D$1036129,F647,Bitácora!$AN$5:$AN$1036129,V647,Bitácora!$E$5:$E$1036129,L647,Bitácora!$AM$5:$AM$1036129,AA659))</f>
        <v xml:space="preserve"> </v>
      </c>
      <c r="AV659" s="617"/>
      <c r="AW659" s="617"/>
      <c r="AX659" s="632"/>
      <c r="AY659" s="630"/>
      <c r="AZ659" s="633" t="str">
        <f>IF(Portada!$A$1="www.fly-logics.com","SOLO",0)</f>
        <v>SOLO</v>
      </c>
      <c r="BA659" s="644"/>
      <c r="BB659" s="644"/>
      <c r="BC659" s="644"/>
      <c r="BD659" s="647"/>
      <c r="BE659" s="1136" t="str">
        <f>IF(SUMIFS(Bitácora!$X$5:$X$1036129,Bitácora!$D$5:$D$1036129,BC647,Bitácora!$AN$5:$AN$1036129,BS647,Bitácora!$E$5:$E$1036129,BI647)=0," ",SUMIFS(Bitácora!$X$5:$X$1036129,Bitácora!$D$5:$D$1036129,BC647,Bitácora!$AN$5:$AN$1036129,BS647,Bitácora!$E$5:$E$1036129,BI647))</f>
        <v xml:space="preserve"> </v>
      </c>
      <c r="BF659" s="1137"/>
      <c r="BG659" s="1137"/>
      <c r="BH659" s="1137"/>
      <c r="BI659" s="1137"/>
      <c r="BJ659" s="1137"/>
      <c r="BK659" s="625"/>
      <c r="BL659" s="647"/>
      <c r="BM659" s="1139"/>
      <c r="BN659" s="1139"/>
      <c r="BO659" s="1139"/>
      <c r="BP659" s="1139"/>
      <c r="BQ659" s="1140"/>
      <c r="BR659" s="1140"/>
      <c r="BS659" s="1140"/>
      <c r="BT659" s="1140"/>
      <c r="BU659" s="1140"/>
      <c r="BV659" s="1136"/>
      <c r="BW659" s="15"/>
      <c r="BX659" s="613" t="str">
        <f>IF(Portada!$A$1="www.fly-logics.com","MAY",0)</f>
        <v>MAY</v>
      </c>
      <c r="BY659" s="614"/>
      <c r="BZ659" s="614"/>
      <c r="CA659" s="614"/>
      <c r="CB659" s="614"/>
      <c r="CC659" s="605" t="str">
        <f>IF(SUMIFS(Bitácora!$Y$5:$Y$1036129,Bitácora!$D$5:$D$1036129,BC647,Bitácora!$AN$5:$AN$1036129,BS647,Bitácora!$E$5:$E$1036129,BI647,Bitácora!$AM$5:$AM$1036129,BX659)=0," ",SUMIFS(Bitácora!$Y$5:$Y$1036129,Bitácora!$D$5:$D$1036129,BC647,Bitácora!$AN$5:$AN$1036129,BS647,Bitácora!$E$5:$E$1036129,BI647,Bitácora!$AM$5:$AM$1036129,BX659))</f>
        <v xml:space="preserve"> </v>
      </c>
      <c r="CD659" s="615"/>
      <c r="CE659" s="615"/>
      <c r="CF659" s="615"/>
      <c r="CG659" s="605" t="str">
        <f>IF(SUMIFS(Bitácora!$Z$5:$Z$1036129,Bitácora!$D$5:$D$1036129,BC647,Bitácora!$AN$5:$AN$1036129,BS647,Bitácora!$E$5:$E$1036129,BI647,Bitácora!$AM$5:$AM$1036129,BX659)=0," ",SUMIFS(Bitácora!$Z$5:$Z$1036129,Bitácora!$D$5:$D$1036129,BC647,Bitácora!$AN$5:$AN$1036129,BS647,Bitácora!$E$5:$E$1036129,BI647,Bitácora!$AM$5:$AM$1036129,BX659))</f>
        <v xml:space="preserve"> </v>
      </c>
      <c r="CH659" s="615"/>
      <c r="CI659" s="615"/>
      <c r="CJ659" s="615"/>
      <c r="CK659" s="605" t="str">
        <f>IF(SUMIFS(Bitácora!$AA$5:$AA$1036129,Bitácora!$D$5:$D$1036129,BC647,Bitácora!$AN$5:$AN$1036129,BS647,Bitácora!$E$5:$E$1036129,BI647,Bitácora!$AM$5:$AM$1036129,BX659)=0," ",SUMIFS(Bitácora!$AA$5:$AA$1036129,Bitácora!$D$5:$D$1036129,BC647,Bitácora!$AN$5:$AN$1036129,BS647,Bitácora!$E$5:$E$1036129,BI647,Bitácora!$AM$5:$AM$1036129,BX659))</f>
        <v xml:space="preserve"> </v>
      </c>
      <c r="CL659" s="615"/>
      <c r="CM659" s="615"/>
      <c r="CN659" s="615"/>
      <c r="CO659" s="606" t="str">
        <f>IF(SUMIFS(Bitácora!$AE$5:$AE$1036129,Bitácora!$D$5:$D$1036129,BC647,Bitácora!$AN$5:$AN$1036129,BS647,Bitácora!$E$5:$E$1036129,BI647,Bitácora!$AM$5:$AM$1036129,BX659)=0," ",SUMIFS(Bitácora!$AE$5:$AE$1036129,Bitácora!$D$5:$D$1036129,BC647,Bitácora!$AN$5:$AN$1036129,BS647,Bitácora!$E$5:$E$1036129,BI647,Bitácora!$AM$5:$AM$1036129,BX659))</f>
        <v xml:space="preserve"> </v>
      </c>
      <c r="CP659" s="606"/>
      <c r="CQ659" s="606"/>
      <c r="CR659" s="606" t="str">
        <f>IF(SUMIFS(Bitácora!$AF$5:$AF$1036129,Bitácora!$D$5:$D$1036129,BC647,Bitácora!$AN$5:$AN$1036129,BS647,Bitácora!$E$5:$E$1036129,BI647,Bitácora!$AM$5:$AM$1036129,BX659)=0," ",SUMIFS(Bitácora!$AF$5:$AF$1036129,Bitácora!$D$5:$D$1036129,BC647,Bitácora!$AN$5:$AN$1036129,BS647,Bitácora!$E$5:$E$1036129,BI647,Bitácora!$AM$5:$AM$1036129,BX659))</f>
        <v xml:space="preserve"> </v>
      </c>
      <c r="CS659" s="617"/>
      <c r="CT659" s="617"/>
      <c r="CU659" s="632"/>
      <c r="CV659" s="276"/>
      <c r="CW659" s="244"/>
      <c r="CX659" s="630"/>
      <c r="CY659" s="633" t="str">
        <f>IF(Portada!$A$1="www.fly-logics.com","SOLO",0)</f>
        <v>SOLO</v>
      </c>
      <c r="CZ659" s="644"/>
      <c r="DA659" s="644"/>
      <c r="DB659" s="644"/>
      <c r="DC659" s="647"/>
      <c r="DD659" s="1136" t="str">
        <f>IF(SUMIFS(Bitácora!$X$5:$X$1036129,Bitácora!$D$5:$D$1036129,DB647,Bitácora!$AN$5:$AN$1036129,DR647,Bitácora!$E$5:$E$1036129,DH647)=0," ",SUMIFS(Bitácora!$X$5:$X$1036129,Bitácora!$D$5:$D$1036129,DB647,Bitácora!$AN$5:$AN$1036129,DR647,Bitácora!$E$5:$E$1036129,DH647))</f>
        <v xml:space="preserve"> </v>
      </c>
      <c r="DE659" s="1137"/>
      <c r="DF659" s="1137"/>
      <c r="DG659" s="1137"/>
      <c r="DH659" s="1137"/>
      <c r="DI659" s="1137"/>
      <c r="DJ659" s="625"/>
      <c r="DK659" s="647"/>
      <c r="DL659" s="1139"/>
      <c r="DM659" s="1139"/>
      <c r="DN659" s="1139"/>
      <c r="DO659" s="1139"/>
      <c r="DP659" s="1140"/>
      <c r="DQ659" s="1140"/>
      <c r="DR659" s="1140"/>
      <c r="DS659" s="1140"/>
      <c r="DT659" s="1140"/>
      <c r="DU659" s="1136"/>
      <c r="DV659" s="15"/>
      <c r="DW659" s="613" t="str">
        <f>IF(Portada!$A$1="www.fly-logics.com","MAY",0)</f>
        <v>MAY</v>
      </c>
      <c r="DX659" s="614"/>
      <c r="DY659" s="614"/>
      <c r="DZ659" s="614"/>
      <c r="EA659" s="614"/>
      <c r="EB659" s="605" t="str">
        <f>IF(SUMIFS(Bitácora!$Y$5:$Y$1036129,Bitácora!$D$5:$D$1036129,DB647,Bitácora!$AN$5:$AN$1036129,DR647,Bitácora!$E$5:$E$1036129,DH647,Bitácora!$AM$5:$AM$1036129,DW659)=0," ",SUMIFS(Bitácora!$Y$5:$Y$1036129,Bitácora!$D$5:$D$1036129,DB647,Bitácora!$AN$5:$AN$1036129,DR647,Bitácora!$E$5:$E$1036129,DH647,Bitácora!$AM$5:$AM$1036129,DW659))</f>
        <v xml:space="preserve"> </v>
      </c>
      <c r="EC659" s="615"/>
      <c r="ED659" s="615"/>
      <c r="EE659" s="615"/>
      <c r="EF659" s="605" t="str">
        <f>IF(SUMIFS(Bitácora!$Z$5:$Z$1036129,Bitácora!$D$5:$D$1036129,DB647,Bitácora!$AN$5:$AN$1036129,DR647,Bitácora!$E$5:$E$1036129,DH647,Bitácora!$AM$5:$AM$1036129,DW659)=0," ",SUMIFS(Bitácora!$Z$5:$Z$1036129,Bitácora!$D$5:$D$1036129,DB647,Bitácora!$AN$5:$AN$1036129,DR647,Bitácora!$E$5:$E$1036129,DH647,Bitácora!$AM$5:$AM$1036129,DW659))</f>
        <v xml:space="preserve"> </v>
      </c>
      <c r="EG659" s="615"/>
      <c r="EH659" s="615"/>
      <c r="EI659" s="615"/>
      <c r="EJ659" s="605" t="str">
        <f>IF(SUMIFS(Bitácora!$AA$5:$AA$1036129,Bitácora!$D$5:$D$1036129,DB647,Bitácora!$AN$5:$AN$1036129,DR647,Bitácora!$E$5:$E$1036129,DH647,Bitácora!$AM$5:$AM$1036129,DW659)=0," ",SUMIFS(Bitácora!$AA$5:$AA$1036129,Bitácora!$D$5:$D$1036129,DB647,Bitácora!$AN$5:$AN$1036129,DR647,Bitácora!$E$5:$E$1036129,DH647,Bitácora!$AM$5:$AM$1036129,DW659))</f>
        <v xml:space="preserve"> </v>
      </c>
      <c r="EK659" s="615"/>
      <c r="EL659" s="615"/>
      <c r="EM659" s="615"/>
      <c r="EN659" s="606" t="str">
        <f>IF(SUMIFS(Bitácora!$AE$5:$AE$1036129,Bitácora!$D$5:$D$1036129,DB647,Bitácora!$AN$5:$AN$1036129,DR647,Bitácora!$E$5:$E$1036129,DH647,Bitácora!$AM$5:$AM$1036129,DW659)=0," ",SUMIFS(Bitácora!$AE$5:$AE$1036129,Bitácora!$D$5:$D$1036129,DB647,Bitácora!$AN$5:$AN$1036129,DR647,Bitácora!$E$5:$E$1036129,DH647,Bitácora!$AM$5:$AM$1036129,DW659))</f>
        <v xml:space="preserve"> </v>
      </c>
      <c r="EO659" s="606"/>
      <c r="EP659" s="606"/>
      <c r="EQ659" s="606" t="str">
        <f>IF(SUMIFS(Bitácora!$AF$5:$AF$1036129,Bitácora!$D$5:$D$1036129,DB647,Bitácora!$AN$5:$AN$1036129,DR647,Bitácora!$E$5:$E$1036129,DH647,Bitácora!$AM$5:$AM$1036129,DW659)=0," ",SUMIFS(Bitácora!$AF$5:$AF$1036129,Bitácora!$D$5:$D$1036129,DB647,Bitácora!$AN$5:$AN$1036129,DR647,Bitácora!$E$5:$E$1036129,DH647,Bitácora!$AM$5:$AM$1036129,DW659))</f>
        <v xml:space="preserve"> </v>
      </c>
      <c r="ER659" s="617"/>
      <c r="ES659" s="617"/>
      <c r="ET659" s="632"/>
      <c r="EU659" s="630"/>
      <c r="EV659" s="633" t="str">
        <f>IF(Portada!$A$1="www.fly-logics.com","SOLO",0)</f>
        <v>SOLO</v>
      </c>
      <c r="EW659" s="644"/>
      <c r="EX659" s="644"/>
      <c r="EY659" s="644"/>
      <c r="EZ659" s="647"/>
      <c r="FA659" s="1136" t="str">
        <f>IF(SUMIFS(Bitácora!$X$5:$X$1036129,Bitácora!$D$5:$D$1036129,EY647,Bitácora!$AN$5:$AN$1036129,FO647,Bitácora!$E$5:$E$1036129,FE647)=0," ",SUMIFS(Bitácora!$X$5:$X$1036129,Bitácora!$D$5:$D$1036129,EY647,Bitácora!$AN$5:$AN$1036129,FO647,Bitácora!$E$5:$E$1036129,FE647))</f>
        <v xml:space="preserve"> </v>
      </c>
      <c r="FB659" s="1137"/>
      <c r="FC659" s="1137"/>
      <c r="FD659" s="1137"/>
      <c r="FE659" s="1137"/>
      <c r="FF659" s="1137"/>
      <c r="FG659" s="625"/>
      <c r="FH659" s="647"/>
      <c r="FI659" s="1139"/>
      <c r="FJ659" s="1139"/>
      <c r="FK659" s="1139"/>
      <c r="FL659" s="1139"/>
      <c r="FM659" s="1140"/>
      <c r="FN659" s="1140"/>
      <c r="FO659" s="1140"/>
      <c r="FP659" s="1140"/>
      <c r="FQ659" s="1140"/>
      <c r="FR659" s="1136"/>
      <c r="FS659" s="15"/>
      <c r="FT659" s="613" t="str">
        <f>IF(Portada!$A$1="www.fly-logics.com","MAY",0)</f>
        <v>MAY</v>
      </c>
      <c r="FU659" s="614"/>
      <c r="FV659" s="614"/>
      <c r="FW659" s="614"/>
      <c r="FX659" s="614"/>
      <c r="FY659" s="605" t="str">
        <f>IF(SUMIFS(Bitácora!$Y$5:$Y$1036129,Bitácora!$D$5:$D$1036129,EY647,Bitácora!$AN$5:$AN$1036129,FO647,Bitácora!$E$5:$E$1036129,FE647,Bitácora!$AM$5:$AM$1036129,FT659)=0," ",SUMIFS(Bitácora!$Y$5:$Y$1036129,Bitácora!$D$5:$D$1036129,EY647,Bitácora!$AN$5:$AN$1036129,FO647,Bitácora!$E$5:$E$1036129,FE647,Bitácora!$AM$5:$AM$1036129,FT659))</f>
        <v xml:space="preserve"> </v>
      </c>
      <c r="FZ659" s="615"/>
      <c r="GA659" s="615"/>
      <c r="GB659" s="615"/>
      <c r="GC659" s="605" t="str">
        <f>IF(SUMIFS(Bitácora!$Z$5:$Z$1036129,Bitácora!$D$5:$D$1036129,EY647,Bitácora!$AN$5:$AN$1036129,FO647,Bitácora!$E$5:$E$1036129,FE647,Bitácora!$AM$5:$AM$1036129,FT659)=0," ",SUMIFS(Bitácora!$Z$5:$Z$1036129,Bitácora!$D$5:$D$1036129,EY647,Bitácora!$AN$5:$AN$1036129,FO647,Bitácora!$E$5:$E$1036129,FE647,Bitácora!$AM$5:$AM$1036129,FT659))</f>
        <v xml:space="preserve"> </v>
      </c>
      <c r="GD659" s="615"/>
      <c r="GE659" s="615"/>
      <c r="GF659" s="615"/>
      <c r="GG659" s="605" t="str">
        <f>IF(SUMIFS(Bitácora!$AA$5:$AA$1036129,Bitácora!$D$5:$D$1036129,EY647,Bitácora!$AN$5:$AN$1036129,FO647,Bitácora!$E$5:$E$1036129,FE647,Bitácora!$AM$5:$AM$1036129,FT659)=0," ",SUMIFS(Bitácora!$AA$5:$AA$1036129,Bitácora!$D$5:$D$1036129,EY647,Bitácora!$AN$5:$AN$1036129,FO647,Bitácora!$E$5:$E$1036129,FE647,Bitácora!$AM$5:$AM$1036129,FT659))</f>
        <v xml:space="preserve"> </v>
      </c>
      <c r="GH659" s="615"/>
      <c r="GI659" s="615"/>
      <c r="GJ659" s="615"/>
      <c r="GK659" s="606" t="str">
        <f>IF(SUMIFS(Bitácora!$AE$5:$AE$1036129,Bitácora!$D$5:$D$1036129,EY647,Bitácora!$AN$5:$AN$1036129,FO647,Bitácora!$E$5:$E$1036129,FE647,Bitácora!$AM$5:$AM$1036129,FT659)=0," ",SUMIFS(Bitácora!$AE$5:$AE$1036129,Bitácora!$D$5:$D$1036129,EY647,Bitácora!$AN$5:$AN$1036129,FO647,Bitácora!$E$5:$E$1036129,FE647,Bitácora!$AM$5:$AM$1036129,FT659))</f>
        <v xml:space="preserve"> </v>
      </c>
      <c r="GL659" s="606"/>
      <c r="GM659" s="606"/>
      <c r="GN659" s="606" t="str">
        <f>IF(SUMIFS(Bitácora!$AF$5:$AF$1036129,Bitácora!$D$5:$D$1036129,EY647,Bitácora!$AN$5:$AN$1036129,FO647,Bitácora!$E$5:$E$1036129,FE647,Bitácora!$AM$5:$AM$1036129,FT659)=0," ",SUMIFS(Bitácora!$AF$5:$AF$1036129,Bitácora!$D$5:$D$1036129,EY647,Bitácora!$AN$5:$AN$1036129,FO647,Bitácora!$E$5:$E$1036129,FE647,Bitácora!$AM$5:$AM$1036129,FT659))</f>
        <v xml:space="preserve"> </v>
      </c>
      <c r="GO659" s="617"/>
      <c r="GP659" s="617"/>
      <c r="GQ659" s="632"/>
      <c r="GR659" s="6"/>
    </row>
    <row r="660" spans="1:200" ht="10.5" customHeight="1" x14ac:dyDescent="0.25">
      <c r="A660" s="244"/>
      <c r="B660" s="630"/>
      <c r="C660" s="644"/>
      <c r="D660" s="644"/>
      <c r="E660" s="644"/>
      <c r="F660" s="644"/>
      <c r="G660" s="647"/>
      <c r="H660" s="1136"/>
      <c r="I660" s="1137"/>
      <c r="J660" s="1137"/>
      <c r="K660" s="1137"/>
      <c r="L660" s="1137"/>
      <c r="M660" s="1137"/>
      <c r="N660" s="625"/>
      <c r="O660" s="1141" t="str">
        <f>IF(Portada!$A$1="www.fly-logics.com","IFR",0)</f>
        <v>IFR</v>
      </c>
      <c r="P660" s="1142"/>
      <c r="Q660" s="1142"/>
      <c r="R660" s="1142"/>
      <c r="S660" s="1142"/>
      <c r="T660" s="1143" t="str">
        <f>IF(SUMIFS(Bitácora!$V$5:$V$1036129,Bitácora!$D$5:$D$1036129,F647,Bitácora!$AN$5:$AN$1036129,V647,Bitácora!$E$5:$E$1036129,L647)=0," ",SUMIFS(Bitácora!$V$5:$V$1036129,Bitácora!$D$5:$D$1036129,F647,Bitácora!$AN$5:$AN$1036129,V647,Bitácora!$E$5:$E$1036129,L647))</f>
        <v xml:space="preserve"> </v>
      </c>
      <c r="U660" s="1143"/>
      <c r="V660" s="1143"/>
      <c r="W660" s="1143"/>
      <c r="X660" s="1143"/>
      <c r="Y660" s="1144"/>
      <c r="Z660" s="15"/>
      <c r="AA660" s="614"/>
      <c r="AB660" s="614"/>
      <c r="AC660" s="614"/>
      <c r="AD660" s="614"/>
      <c r="AE660" s="614"/>
      <c r="AF660" s="615"/>
      <c r="AG660" s="616"/>
      <c r="AH660" s="616"/>
      <c r="AI660" s="615"/>
      <c r="AJ660" s="615"/>
      <c r="AK660" s="616"/>
      <c r="AL660" s="616"/>
      <c r="AM660" s="615"/>
      <c r="AN660" s="615"/>
      <c r="AO660" s="616"/>
      <c r="AP660" s="616"/>
      <c r="AQ660" s="615"/>
      <c r="AR660" s="606"/>
      <c r="AS660" s="606"/>
      <c r="AT660" s="606"/>
      <c r="AU660" s="617"/>
      <c r="AV660" s="618"/>
      <c r="AW660" s="617"/>
      <c r="AX660" s="632"/>
      <c r="AY660" s="630"/>
      <c r="AZ660" s="644"/>
      <c r="BA660" s="644"/>
      <c r="BB660" s="644"/>
      <c r="BC660" s="644"/>
      <c r="BD660" s="647"/>
      <c r="BE660" s="1136"/>
      <c r="BF660" s="1137"/>
      <c r="BG660" s="1137"/>
      <c r="BH660" s="1137"/>
      <c r="BI660" s="1137"/>
      <c r="BJ660" s="1137"/>
      <c r="BK660" s="625"/>
      <c r="BL660" s="1141" t="str">
        <f>IF(Portada!$A$1="www.fly-logics.com","IFR",0)</f>
        <v>IFR</v>
      </c>
      <c r="BM660" s="1142"/>
      <c r="BN660" s="1142"/>
      <c r="BO660" s="1142"/>
      <c r="BP660" s="1142"/>
      <c r="BQ660" s="1143" t="str">
        <f>IF(SUMIFS(Bitácora!$V$5:$V$1036129,Bitácora!$D$5:$D$1036129,BC647,Bitácora!$AN$5:$AN$1036129,BS647,Bitácora!$E$5:$E$1036129,BI647)=0," ",SUMIFS(Bitácora!$V$5:$V$1036129,Bitácora!$D$5:$D$1036129,BC647,Bitácora!$AN$5:$AN$1036129,BS647,Bitácora!$E$5:$E$1036129,BI647))</f>
        <v xml:space="preserve"> </v>
      </c>
      <c r="BR660" s="1143"/>
      <c r="BS660" s="1143"/>
      <c r="BT660" s="1143"/>
      <c r="BU660" s="1143"/>
      <c r="BV660" s="1144"/>
      <c r="BW660" s="15"/>
      <c r="BX660" s="614"/>
      <c r="BY660" s="614"/>
      <c r="BZ660" s="614"/>
      <c r="CA660" s="614"/>
      <c r="CB660" s="614"/>
      <c r="CC660" s="615"/>
      <c r="CD660" s="616"/>
      <c r="CE660" s="616"/>
      <c r="CF660" s="615"/>
      <c r="CG660" s="615"/>
      <c r="CH660" s="616"/>
      <c r="CI660" s="616"/>
      <c r="CJ660" s="615"/>
      <c r="CK660" s="615"/>
      <c r="CL660" s="616"/>
      <c r="CM660" s="616"/>
      <c r="CN660" s="615"/>
      <c r="CO660" s="606"/>
      <c r="CP660" s="606"/>
      <c r="CQ660" s="606"/>
      <c r="CR660" s="617"/>
      <c r="CS660" s="618"/>
      <c r="CT660" s="617"/>
      <c r="CU660" s="632"/>
      <c r="CV660" s="276"/>
      <c r="CW660" s="244"/>
      <c r="CX660" s="630"/>
      <c r="CY660" s="644"/>
      <c r="CZ660" s="644"/>
      <c r="DA660" s="644"/>
      <c r="DB660" s="644"/>
      <c r="DC660" s="647"/>
      <c r="DD660" s="1136"/>
      <c r="DE660" s="1137"/>
      <c r="DF660" s="1137"/>
      <c r="DG660" s="1137"/>
      <c r="DH660" s="1137"/>
      <c r="DI660" s="1137"/>
      <c r="DJ660" s="625"/>
      <c r="DK660" s="1141" t="str">
        <f>IF(Portada!$A$1="www.fly-logics.com","IFR",0)</f>
        <v>IFR</v>
      </c>
      <c r="DL660" s="1142"/>
      <c r="DM660" s="1142"/>
      <c r="DN660" s="1142"/>
      <c r="DO660" s="1142"/>
      <c r="DP660" s="1143" t="str">
        <f>IF(SUMIFS(Bitácora!$V$5:$V$1036129,Bitácora!$D$5:$D$1036129,DB647,Bitácora!$AN$5:$AN$1036129,DR647,Bitácora!$E$5:$E$1036129,DH647)=0," ",SUMIFS(Bitácora!$V$5:$V$1036129,Bitácora!$D$5:$D$1036129,DB647,Bitácora!$AN$5:$AN$1036129,DR647,Bitácora!$E$5:$E$1036129,DH647))</f>
        <v xml:space="preserve"> </v>
      </c>
      <c r="DQ660" s="1143"/>
      <c r="DR660" s="1143"/>
      <c r="DS660" s="1143"/>
      <c r="DT660" s="1143"/>
      <c r="DU660" s="1144"/>
      <c r="DV660" s="15"/>
      <c r="DW660" s="614"/>
      <c r="DX660" s="614"/>
      <c r="DY660" s="614"/>
      <c r="DZ660" s="614"/>
      <c r="EA660" s="614"/>
      <c r="EB660" s="615"/>
      <c r="EC660" s="616"/>
      <c r="ED660" s="616"/>
      <c r="EE660" s="615"/>
      <c r="EF660" s="615"/>
      <c r="EG660" s="616"/>
      <c r="EH660" s="616"/>
      <c r="EI660" s="615"/>
      <c r="EJ660" s="615"/>
      <c r="EK660" s="616"/>
      <c r="EL660" s="616"/>
      <c r="EM660" s="615"/>
      <c r="EN660" s="606"/>
      <c r="EO660" s="606"/>
      <c r="EP660" s="606"/>
      <c r="EQ660" s="617"/>
      <c r="ER660" s="618"/>
      <c r="ES660" s="617"/>
      <c r="ET660" s="632"/>
      <c r="EU660" s="630"/>
      <c r="EV660" s="644"/>
      <c r="EW660" s="644"/>
      <c r="EX660" s="644"/>
      <c r="EY660" s="644"/>
      <c r="EZ660" s="647"/>
      <c r="FA660" s="1136"/>
      <c r="FB660" s="1137"/>
      <c r="FC660" s="1137"/>
      <c r="FD660" s="1137"/>
      <c r="FE660" s="1137"/>
      <c r="FF660" s="1137"/>
      <c r="FG660" s="625"/>
      <c r="FH660" s="1141" t="str">
        <f>IF(Portada!$A$1="www.fly-logics.com","IFR",0)</f>
        <v>IFR</v>
      </c>
      <c r="FI660" s="1142"/>
      <c r="FJ660" s="1142"/>
      <c r="FK660" s="1142"/>
      <c r="FL660" s="1142"/>
      <c r="FM660" s="1143" t="str">
        <f>IF(SUMIFS(Bitácora!$V$5:$V$1036129,Bitácora!$D$5:$D$1036129,EY647,Bitácora!$AN$5:$AN$1036129,FO647,Bitácora!$E$5:$E$1036129,FE647)=0," ",SUMIFS(Bitácora!$V$5:$V$1036129,Bitácora!$D$5:$D$1036129,EY647,Bitácora!$AN$5:$AN$1036129,FO647,Bitácora!$E$5:$E$1036129,FE647))</f>
        <v xml:space="preserve"> </v>
      </c>
      <c r="FN660" s="1143"/>
      <c r="FO660" s="1143"/>
      <c r="FP660" s="1143"/>
      <c r="FQ660" s="1143"/>
      <c r="FR660" s="1144"/>
      <c r="FS660" s="15"/>
      <c r="FT660" s="614"/>
      <c r="FU660" s="614"/>
      <c r="FV660" s="614"/>
      <c r="FW660" s="614"/>
      <c r="FX660" s="614"/>
      <c r="FY660" s="615"/>
      <c r="FZ660" s="616"/>
      <c r="GA660" s="616"/>
      <c r="GB660" s="615"/>
      <c r="GC660" s="615"/>
      <c r="GD660" s="616"/>
      <c r="GE660" s="616"/>
      <c r="GF660" s="615"/>
      <c r="GG660" s="615"/>
      <c r="GH660" s="616"/>
      <c r="GI660" s="616"/>
      <c r="GJ660" s="615"/>
      <c r="GK660" s="606"/>
      <c r="GL660" s="606"/>
      <c r="GM660" s="606"/>
      <c r="GN660" s="617"/>
      <c r="GO660" s="618"/>
      <c r="GP660" s="617"/>
      <c r="GQ660" s="632"/>
      <c r="GR660" s="6"/>
    </row>
    <row r="661" spans="1:200" ht="3" customHeight="1" x14ac:dyDescent="0.25">
      <c r="A661" s="244"/>
      <c r="B661" s="630"/>
      <c r="C661" s="625"/>
      <c r="D661" s="625"/>
      <c r="E661" s="625"/>
      <c r="F661" s="625"/>
      <c r="G661" s="625"/>
      <c r="H661" s="625"/>
      <c r="I661" s="625"/>
      <c r="J661" s="625"/>
      <c r="K661" s="625"/>
      <c r="L661" s="625"/>
      <c r="M661" s="625"/>
      <c r="N661" s="625"/>
      <c r="O661" s="625"/>
      <c r="P661" s="625"/>
      <c r="Q661" s="625"/>
      <c r="R661" s="625"/>
      <c r="S661" s="625"/>
      <c r="T661" s="625"/>
      <c r="U661" s="625"/>
      <c r="V661" s="625"/>
      <c r="W661" s="625"/>
      <c r="X661" s="625"/>
      <c r="Y661" s="625"/>
      <c r="Z661" s="15"/>
      <c r="AA661" s="614"/>
      <c r="AB661" s="614"/>
      <c r="AC661" s="614"/>
      <c r="AD661" s="614"/>
      <c r="AE661" s="614"/>
      <c r="AF661" s="615"/>
      <c r="AG661" s="615"/>
      <c r="AH661" s="615"/>
      <c r="AI661" s="615"/>
      <c r="AJ661" s="615"/>
      <c r="AK661" s="615"/>
      <c r="AL661" s="615"/>
      <c r="AM661" s="615"/>
      <c r="AN661" s="615"/>
      <c r="AO661" s="615"/>
      <c r="AP661" s="615"/>
      <c r="AQ661" s="615"/>
      <c r="AR661" s="606"/>
      <c r="AS661" s="606"/>
      <c r="AT661" s="606"/>
      <c r="AU661" s="617"/>
      <c r="AV661" s="617"/>
      <c r="AW661" s="617"/>
      <c r="AX661" s="632"/>
      <c r="AY661" s="630"/>
      <c r="AZ661" s="625"/>
      <c r="BA661" s="625"/>
      <c r="BB661" s="625"/>
      <c r="BC661" s="625"/>
      <c r="BD661" s="625"/>
      <c r="BE661" s="625"/>
      <c r="BF661" s="625"/>
      <c r="BG661" s="625"/>
      <c r="BH661" s="625"/>
      <c r="BI661" s="625"/>
      <c r="BJ661" s="625"/>
      <c r="BK661" s="625"/>
      <c r="BL661" s="625"/>
      <c r="BM661" s="625"/>
      <c r="BN661" s="625"/>
      <c r="BO661" s="625"/>
      <c r="BP661" s="625"/>
      <c r="BQ661" s="625"/>
      <c r="BR661" s="625"/>
      <c r="BS661" s="625"/>
      <c r="BT661" s="625"/>
      <c r="BU661" s="625"/>
      <c r="BV661" s="625"/>
      <c r="BW661" s="15"/>
      <c r="BX661" s="614"/>
      <c r="BY661" s="614"/>
      <c r="BZ661" s="614"/>
      <c r="CA661" s="614"/>
      <c r="CB661" s="614"/>
      <c r="CC661" s="615"/>
      <c r="CD661" s="615"/>
      <c r="CE661" s="615"/>
      <c r="CF661" s="615"/>
      <c r="CG661" s="615"/>
      <c r="CH661" s="615"/>
      <c r="CI661" s="615"/>
      <c r="CJ661" s="615"/>
      <c r="CK661" s="615"/>
      <c r="CL661" s="615"/>
      <c r="CM661" s="615"/>
      <c r="CN661" s="615"/>
      <c r="CO661" s="606"/>
      <c r="CP661" s="606"/>
      <c r="CQ661" s="606"/>
      <c r="CR661" s="617"/>
      <c r="CS661" s="617"/>
      <c r="CT661" s="617"/>
      <c r="CU661" s="632"/>
      <c r="CV661" s="276"/>
      <c r="CW661" s="244"/>
      <c r="CX661" s="630"/>
      <c r="CY661" s="625"/>
      <c r="CZ661" s="625"/>
      <c r="DA661" s="625"/>
      <c r="DB661" s="625"/>
      <c r="DC661" s="625"/>
      <c r="DD661" s="625"/>
      <c r="DE661" s="625"/>
      <c r="DF661" s="625"/>
      <c r="DG661" s="625"/>
      <c r="DH661" s="625"/>
      <c r="DI661" s="625"/>
      <c r="DJ661" s="625"/>
      <c r="DK661" s="625"/>
      <c r="DL661" s="625"/>
      <c r="DM661" s="625"/>
      <c r="DN661" s="625"/>
      <c r="DO661" s="625"/>
      <c r="DP661" s="625"/>
      <c r="DQ661" s="625"/>
      <c r="DR661" s="625"/>
      <c r="DS661" s="625"/>
      <c r="DT661" s="625"/>
      <c r="DU661" s="625"/>
      <c r="DV661" s="15"/>
      <c r="DW661" s="614"/>
      <c r="DX661" s="614"/>
      <c r="DY661" s="614"/>
      <c r="DZ661" s="614"/>
      <c r="EA661" s="614"/>
      <c r="EB661" s="615"/>
      <c r="EC661" s="615"/>
      <c r="ED661" s="615"/>
      <c r="EE661" s="615"/>
      <c r="EF661" s="615"/>
      <c r="EG661" s="615"/>
      <c r="EH661" s="615"/>
      <c r="EI661" s="615"/>
      <c r="EJ661" s="615"/>
      <c r="EK661" s="615"/>
      <c r="EL661" s="615"/>
      <c r="EM661" s="615"/>
      <c r="EN661" s="606"/>
      <c r="EO661" s="606"/>
      <c r="EP661" s="606"/>
      <c r="EQ661" s="617"/>
      <c r="ER661" s="617"/>
      <c r="ES661" s="617"/>
      <c r="ET661" s="632"/>
      <c r="EU661" s="630"/>
      <c r="EV661" s="625"/>
      <c r="EW661" s="625"/>
      <c r="EX661" s="625"/>
      <c r="EY661" s="625"/>
      <c r="EZ661" s="625"/>
      <c r="FA661" s="625"/>
      <c r="FB661" s="625"/>
      <c r="FC661" s="625"/>
      <c r="FD661" s="625"/>
      <c r="FE661" s="625"/>
      <c r="FF661" s="625"/>
      <c r="FG661" s="625"/>
      <c r="FH661" s="625"/>
      <c r="FI661" s="625"/>
      <c r="FJ661" s="625"/>
      <c r="FK661" s="625"/>
      <c r="FL661" s="625"/>
      <c r="FM661" s="625"/>
      <c r="FN661" s="625"/>
      <c r="FO661" s="625"/>
      <c r="FP661" s="625"/>
      <c r="FQ661" s="625"/>
      <c r="FR661" s="625"/>
      <c r="FS661" s="15"/>
      <c r="FT661" s="614"/>
      <c r="FU661" s="614"/>
      <c r="FV661" s="614"/>
      <c r="FW661" s="614"/>
      <c r="FX661" s="614"/>
      <c r="FY661" s="615"/>
      <c r="FZ661" s="615"/>
      <c r="GA661" s="615"/>
      <c r="GB661" s="615"/>
      <c r="GC661" s="615"/>
      <c r="GD661" s="615"/>
      <c r="GE661" s="615"/>
      <c r="GF661" s="615"/>
      <c r="GG661" s="615"/>
      <c r="GH661" s="615"/>
      <c r="GI661" s="615"/>
      <c r="GJ661" s="615"/>
      <c r="GK661" s="606"/>
      <c r="GL661" s="606"/>
      <c r="GM661" s="606"/>
      <c r="GN661" s="617"/>
      <c r="GO661" s="617"/>
      <c r="GP661" s="617"/>
      <c r="GQ661" s="632"/>
      <c r="GR661" s="6"/>
    </row>
    <row r="662" spans="1:200" ht="11.25" customHeight="1" x14ac:dyDescent="0.25">
      <c r="A662" s="244"/>
      <c r="B662" s="630"/>
      <c r="C662" s="644" t="str">
        <f>IF(Portada!$A$1="www.fly-logics.com","INSTR.",0)</f>
        <v>INSTR.</v>
      </c>
      <c r="D662" s="634"/>
      <c r="E662" s="634"/>
      <c r="F662" s="634"/>
      <c r="G662" s="635"/>
      <c r="H662" s="1136" t="str">
        <f>IF(SUMIFS(Bitácora!$AA$5:$AA$1036129,Bitácora!$D$5:$D$1036129,F647,Bitácora!$AN$5:$AN$1036129,V647,Bitácora!$E$5:$E$1036129,L647)=0," ",SUMIFS(Bitácora!$AA$5:$AA$1036129,Bitácora!$D$5:$D$1036129,F647,Bitácora!$AN$5:$AN$1036129,V647,Bitácora!$E$5:$E$1036129,L647))</f>
        <v xml:space="preserve"> </v>
      </c>
      <c r="I662" s="1137" t="str">
        <f t="shared" ref="I662" si="924">H662</f>
        <v xml:space="preserve"> </v>
      </c>
      <c r="J662" s="1137"/>
      <c r="K662" s="1137"/>
      <c r="L662" s="1137"/>
      <c r="M662" s="1137"/>
      <c r="N662" s="625"/>
      <c r="O662" s="654" t="str">
        <f>IF(Portada!$A$1="www.fly-logics.com","ATERRIZAJES",0)</f>
        <v>ATERRIZAJES</v>
      </c>
      <c r="P662" s="641"/>
      <c r="Q662" s="641"/>
      <c r="R662" s="641"/>
      <c r="S662" s="641"/>
      <c r="T662" s="641"/>
      <c r="U662" s="641"/>
      <c r="V662" s="641"/>
      <c r="W662" s="641"/>
      <c r="X662" s="641"/>
      <c r="Y662" s="641"/>
      <c r="Z662" s="15"/>
      <c r="AA662" s="613" t="str">
        <f>IF(Portada!$A$1="www.fly-logics.com","JUN",0)</f>
        <v>JUN</v>
      </c>
      <c r="AB662" s="614"/>
      <c r="AC662" s="614"/>
      <c r="AD662" s="614"/>
      <c r="AE662" s="614"/>
      <c r="AF662" s="605" t="str">
        <f>IF(SUMIFS(Bitácora!$Y$5:$Y$1036129,Bitácora!$D$5:$D$1036129,F647,Bitácora!$AN$5:$AN$1036129,V647,Bitácora!$E$5:$E$1036129,L647,Bitácora!$AM$5:$AM$1036129,AA662)=0," ",SUMIFS(Bitácora!$Y$5:$Y$1036129,Bitácora!$D$5:$D$1036129,F647,Bitácora!$AN$5:$AN$1036129,V647,Bitácora!$E$5:$E$1036129,L647,Bitácora!$AM$5:$AM$1036129,AA662))</f>
        <v xml:space="preserve"> </v>
      </c>
      <c r="AG662" s="615"/>
      <c r="AH662" s="615"/>
      <c r="AI662" s="615"/>
      <c r="AJ662" s="605" t="str">
        <f>IF(SUMIFS(Bitácora!$Z$5:$Z$1036129,Bitácora!$D$5:$D$1036129,F647,Bitácora!$AN$5:$AN$1036129,V647,Bitácora!$E$5:$E$1036129,L647,Bitácora!$AM$5:$AM$1036129,AA662)=0," ",SUMIFS(Bitácora!$Z$5:$Z$1036129,Bitácora!$D$5:$D$1036129,F647,Bitácora!$AN$5:$AN$1036129,V647,Bitácora!$E$5:$E$1036129,L647,Bitácora!$AM$5:$AM$1036129,AA662))</f>
        <v xml:space="preserve"> </v>
      </c>
      <c r="AK662" s="615"/>
      <c r="AL662" s="615"/>
      <c r="AM662" s="615"/>
      <c r="AN662" s="605" t="str">
        <f>IF(SUMIFS(Bitácora!$AA$5:$AA$1036129,Bitácora!$D$5:$D$1036129,F647,Bitácora!$AN$5:$AN$1036129,V647,Bitácora!$E$5:$E$1036129,L647,Bitácora!$AM$5:$AM$1036129,AA662)=0," ",SUMIFS(Bitácora!$AA$5:$AA$1036129,Bitácora!$D$5:$D$1036129,F647,Bitácora!$AN$5:$AN$1036129,V647,Bitácora!$E$5:$E$1036129,L647,Bitácora!$AM$5:$AM$1036129,AA662))</f>
        <v xml:space="preserve"> </v>
      </c>
      <c r="AO662" s="615"/>
      <c r="AP662" s="615"/>
      <c r="AQ662" s="615"/>
      <c r="AR662" s="606" t="str">
        <f>IF(SUMIFS(Bitácora!$AE$5:$AE$1036129,Bitácora!$D$5:$D$1036129,F647,Bitácora!$AN$5:$AN$1036129,V647,Bitácora!$E$5:$E$1036129,L647,Bitácora!$AM$5:$AM$1036129,AA662)=0," ",SUMIFS(Bitácora!$AE$5:$AE$1036129,Bitácora!$D$5:$D$1036129,F647,Bitácora!$AN$5:$AN$1036129,V647,Bitácora!$E$5:$E$1036129,L647,Bitácora!$AM$5:$AM$1036129,AA662))</f>
        <v xml:space="preserve"> </v>
      </c>
      <c r="AS662" s="606"/>
      <c r="AT662" s="606"/>
      <c r="AU662" s="606" t="str">
        <f>IF(SUMIFS(Bitácora!$AF$5:$AF$1036129,Bitácora!$D$5:$D$1036129,F647,Bitácora!$AN$5:$AN$1036129,V647,Bitácora!$E$5:$E$1036129,L647,Bitácora!$AM$5:$AM$1036129,AA662)=0," ",SUMIFS(Bitácora!$AF$5:$AF$1036129,Bitácora!$D$5:$D$1036129,F647,Bitácora!$AN$5:$AN$1036129,V647,Bitácora!$E$5:$E$1036129,L647,Bitácora!$AM$5:$AM$1036129,AA662))</f>
        <v xml:space="preserve"> </v>
      </c>
      <c r="AV662" s="617"/>
      <c r="AW662" s="617"/>
      <c r="AX662" s="632"/>
      <c r="AY662" s="630"/>
      <c r="AZ662" s="644" t="str">
        <f>IF(Portada!$A$1="www.fly-logics.com","INSTR.",0)</f>
        <v>INSTR.</v>
      </c>
      <c r="BA662" s="634"/>
      <c r="BB662" s="634"/>
      <c r="BC662" s="634"/>
      <c r="BD662" s="635"/>
      <c r="BE662" s="1136" t="str">
        <f>IF(SUMIFS(Bitácora!$AA$5:$AA$1036129,Bitácora!$D$5:$D$1036129,BC647,Bitácora!$AN$5:$AN$1036129,BS647,Bitácora!$E$5:$E$1036129,BI647)=0," ",SUMIFS(Bitácora!$AA$5:$AA$1036129,Bitácora!$D$5:$D$1036129,BC647,Bitácora!$AN$5:$AN$1036129,BS647,Bitácora!$E$5:$E$1036129,BI647))</f>
        <v xml:space="preserve"> </v>
      </c>
      <c r="BF662" s="1137" t="str">
        <f t="shared" ref="BF662" si="925">BE662</f>
        <v xml:space="preserve"> </v>
      </c>
      <c r="BG662" s="1137"/>
      <c r="BH662" s="1137"/>
      <c r="BI662" s="1137"/>
      <c r="BJ662" s="1137"/>
      <c r="BK662" s="625"/>
      <c r="BL662" s="654" t="str">
        <f>IF(Portada!$A$1="www.fly-logics.com","ATERRIZAJES",0)</f>
        <v>ATERRIZAJES</v>
      </c>
      <c r="BM662" s="641"/>
      <c r="BN662" s="641"/>
      <c r="BO662" s="641"/>
      <c r="BP662" s="641"/>
      <c r="BQ662" s="641"/>
      <c r="BR662" s="641"/>
      <c r="BS662" s="641"/>
      <c r="BT662" s="641"/>
      <c r="BU662" s="641"/>
      <c r="BV662" s="641"/>
      <c r="BW662" s="15"/>
      <c r="BX662" s="613" t="str">
        <f>IF(Portada!$A$1="www.fly-logics.com","JUN",0)</f>
        <v>JUN</v>
      </c>
      <c r="BY662" s="614"/>
      <c r="BZ662" s="614"/>
      <c r="CA662" s="614"/>
      <c r="CB662" s="614"/>
      <c r="CC662" s="605" t="str">
        <f>IF(SUMIFS(Bitácora!$Y$5:$Y$1036129,Bitácora!$D$5:$D$1036129,BC647,Bitácora!$AN$5:$AN$1036129,BS647,Bitácora!$E$5:$E$1036129,BI647,Bitácora!$AM$5:$AM$1036129,BX662)=0," ",SUMIFS(Bitácora!$Y$5:$Y$1036129,Bitácora!$D$5:$D$1036129,BC647,Bitácora!$AN$5:$AN$1036129,BS647,Bitácora!$E$5:$E$1036129,BI647,Bitácora!$AM$5:$AM$1036129,BX662))</f>
        <v xml:space="preserve"> </v>
      </c>
      <c r="CD662" s="615"/>
      <c r="CE662" s="615"/>
      <c r="CF662" s="615"/>
      <c r="CG662" s="605" t="str">
        <f>IF(SUMIFS(Bitácora!$Z$5:$Z$1036129,Bitácora!$D$5:$D$1036129,BC647,Bitácora!$AN$5:$AN$1036129,BS647,Bitácora!$E$5:$E$1036129,BI647,Bitácora!$AM$5:$AM$1036129,BX662)=0," ",SUMIFS(Bitácora!$Z$5:$Z$1036129,Bitácora!$D$5:$D$1036129,BC647,Bitácora!$AN$5:$AN$1036129,BS647,Bitácora!$E$5:$E$1036129,BI647,Bitácora!$AM$5:$AM$1036129,BX662))</f>
        <v xml:space="preserve"> </v>
      </c>
      <c r="CH662" s="615"/>
      <c r="CI662" s="615"/>
      <c r="CJ662" s="615"/>
      <c r="CK662" s="605" t="str">
        <f>IF(SUMIFS(Bitácora!$AA$5:$AA$1036129,Bitácora!$D$5:$D$1036129,BC647,Bitácora!$AN$5:$AN$1036129,BS647,Bitácora!$E$5:$E$1036129,BI647,Bitácora!$AM$5:$AM$1036129,BX662)=0," ",SUMIFS(Bitácora!$AA$5:$AA$1036129,Bitácora!$D$5:$D$1036129,BC647,Bitácora!$AN$5:$AN$1036129,BS647,Bitácora!$E$5:$E$1036129,BI647,Bitácora!$AM$5:$AM$1036129,BX662))</f>
        <v xml:space="preserve"> </v>
      </c>
      <c r="CL662" s="615"/>
      <c r="CM662" s="615"/>
      <c r="CN662" s="615"/>
      <c r="CO662" s="606" t="str">
        <f>IF(SUMIFS(Bitácora!$AE$5:$AE$1036129,Bitácora!$D$5:$D$1036129,BC647,Bitácora!$AN$5:$AN$1036129,BS647,Bitácora!$E$5:$E$1036129,BI647,Bitácora!$AM$5:$AM$1036129,BX662)=0," ",SUMIFS(Bitácora!$AE$5:$AE$1036129,Bitácora!$D$5:$D$1036129,BC647,Bitácora!$AN$5:$AN$1036129,BS647,Bitácora!$E$5:$E$1036129,BI647,Bitácora!$AM$5:$AM$1036129,BX662))</f>
        <v xml:space="preserve"> </v>
      </c>
      <c r="CP662" s="606"/>
      <c r="CQ662" s="606"/>
      <c r="CR662" s="606" t="str">
        <f>IF(SUMIFS(Bitácora!$AF$5:$AF$1036129,Bitácora!$D$5:$D$1036129,BC647,Bitácora!$AN$5:$AN$1036129,BS647,Bitácora!$E$5:$E$1036129,BI647,Bitácora!$AM$5:$AM$1036129,BX662)=0," ",SUMIFS(Bitácora!$AF$5:$AF$1036129,Bitácora!$D$5:$D$1036129,BC647,Bitácora!$AN$5:$AN$1036129,BS647,Bitácora!$E$5:$E$1036129,BI647,Bitácora!$AM$5:$AM$1036129,BX662))</f>
        <v xml:space="preserve"> </v>
      </c>
      <c r="CS662" s="617"/>
      <c r="CT662" s="617"/>
      <c r="CU662" s="632"/>
      <c r="CV662" s="276"/>
      <c r="CW662" s="244"/>
      <c r="CX662" s="630"/>
      <c r="CY662" s="644" t="str">
        <f>IF(Portada!$A$1="www.fly-logics.com","INSTR.",0)</f>
        <v>INSTR.</v>
      </c>
      <c r="CZ662" s="634"/>
      <c r="DA662" s="634"/>
      <c r="DB662" s="634"/>
      <c r="DC662" s="635"/>
      <c r="DD662" s="1136" t="str">
        <f>IF(SUMIFS(Bitácora!$AA$5:$AA$1036129,Bitácora!$D$5:$D$1036129,DB647,Bitácora!$AN$5:$AN$1036129,DR647,Bitácora!$E$5:$E$1036129,DH647)=0," ",SUMIFS(Bitácora!$AA$5:$AA$1036129,Bitácora!$D$5:$D$1036129,DB647,Bitácora!$AN$5:$AN$1036129,DR647,Bitácora!$E$5:$E$1036129,DH647))</f>
        <v xml:space="preserve"> </v>
      </c>
      <c r="DE662" s="1137" t="str">
        <f t="shared" ref="DE662" si="926">DD662</f>
        <v xml:space="preserve"> </v>
      </c>
      <c r="DF662" s="1137"/>
      <c r="DG662" s="1137"/>
      <c r="DH662" s="1137"/>
      <c r="DI662" s="1137"/>
      <c r="DJ662" s="625"/>
      <c r="DK662" s="654" t="str">
        <f>IF(Portada!$A$1="www.fly-logics.com","ATERRIZAJES",0)</f>
        <v>ATERRIZAJES</v>
      </c>
      <c r="DL662" s="641"/>
      <c r="DM662" s="641"/>
      <c r="DN662" s="641"/>
      <c r="DO662" s="641"/>
      <c r="DP662" s="641"/>
      <c r="DQ662" s="641"/>
      <c r="DR662" s="641"/>
      <c r="DS662" s="641"/>
      <c r="DT662" s="641"/>
      <c r="DU662" s="641"/>
      <c r="DV662" s="15"/>
      <c r="DW662" s="613" t="str">
        <f>IF(Portada!$A$1="www.fly-logics.com","JUN",0)</f>
        <v>JUN</v>
      </c>
      <c r="DX662" s="614"/>
      <c r="DY662" s="614"/>
      <c r="DZ662" s="614"/>
      <c r="EA662" s="614"/>
      <c r="EB662" s="605" t="str">
        <f>IF(SUMIFS(Bitácora!$Y$5:$Y$1036129,Bitácora!$D$5:$D$1036129,DB647,Bitácora!$AN$5:$AN$1036129,DR647,Bitácora!$E$5:$E$1036129,DH647,Bitácora!$AM$5:$AM$1036129,DW662)=0," ",SUMIFS(Bitácora!$Y$5:$Y$1036129,Bitácora!$D$5:$D$1036129,DB647,Bitácora!$AN$5:$AN$1036129,DR647,Bitácora!$E$5:$E$1036129,DH647,Bitácora!$AM$5:$AM$1036129,DW662))</f>
        <v xml:space="preserve"> </v>
      </c>
      <c r="EC662" s="615"/>
      <c r="ED662" s="615"/>
      <c r="EE662" s="615"/>
      <c r="EF662" s="605" t="str">
        <f>IF(SUMIFS(Bitácora!$Z$5:$Z$1036129,Bitácora!$D$5:$D$1036129,DB647,Bitácora!$AN$5:$AN$1036129,DR647,Bitácora!$E$5:$E$1036129,DH647,Bitácora!$AM$5:$AM$1036129,DW662)=0," ",SUMIFS(Bitácora!$Z$5:$Z$1036129,Bitácora!$D$5:$D$1036129,DB647,Bitácora!$AN$5:$AN$1036129,DR647,Bitácora!$E$5:$E$1036129,DH647,Bitácora!$AM$5:$AM$1036129,DW662))</f>
        <v xml:space="preserve"> </v>
      </c>
      <c r="EG662" s="615"/>
      <c r="EH662" s="615"/>
      <c r="EI662" s="615"/>
      <c r="EJ662" s="605" t="str">
        <f>IF(SUMIFS(Bitácora!$AA$5:$AA$1036129,Bitácora!$D$5:$D$1036129,DB647,Bitácora!$AN$5:$AN$1036129,DR647,Bitácora!$E$5:$E$1036129,DH647,Bitácora!$AM$5:$AM$1036129,DW662)=0," ",SUMIFS(Bitácora!$AA$5:$AA$1036129,Bitácora!$D$5:$D$1036129,DB647,Bitácora!$AN$5:$AN$1036129,DR647,Bitácora!$E$5:$E$1036129,DH647,Bitácora!$AM$5:$AM$1036129,DW662))</f>
        <v xml:space="preserve"> </v>
      </c>
      <c r="EK662" s="615"/>
      <c r="EL662" s="615"/>
      <c r="EM662" s="615"/>
      <c r="EN662" s="606" t="str">
        <f>IF(SUMIFS(Bitácora!$AE$5:$AE$1036129,Bitácora!$D$5:$D$1036129,DB647,Bitácora!$AN$5:$AN$1036129,DR647,Bitácora!$E$5:$E$1036129,DH647,Bitácora!$AM$5:$AM$1036129,DW662)=0," ",SUMIFS(Bitácora!$AE$5:$AE$1036129,Bitácora!$D$5:$D$1036129,DB647,Bitácora!$AN$5:$AN$1036129,DR647,Bitácora!$E$5:$E$1036129,DH647,Bitácora!$AM$5:$AM$1036129,DW662))</f>
        <v xml:space="preserve"> </v>
      </c>
      <c r="EO662" s="606"/>
      <c r="EP662" s="606"/>
      <c r="EQ662" s="606" t="str">
        <f>IF(SUMIFS(Bitácora!$AF$5:$AF$1036129,Bitácora!$D$5:$D$1036129,DB647,Bitácora!$AN$5:$AN$1036129,DR647,Bitácora!$E$5:$E$1036129,DH647,Bitácora!$AM$5:$AM$1036129,DW662)=0," ",SUMIFS(Bitácora!$AF$5:$AF$1036129,Bitácora!$D$5:$D$1036129,DB647,Bitácora!$AN$5:$AN$1036129,DR647,Bitácora!$E$5:$E$1036129,DH647,Bitácora!$AM$5:$AM$1036129,DW662))</f>
        <v xml:space="preserve"> </v>
      </c>
      <c r="ER662" s="617"/>
      <c r="ES662" s="617"/>
      <c r="ET662" s="632"/>
      <c r="EU662" s="630"/>
      <c r="EV662" s="644" t="str">
        <f>IF(Portada!$A$1="www.fly-logics.com","INSTR.",0)</f>
        <v>INSTR.</v>
      </c>
      <c r="EW662" s="634"/>
      <c r="EX662" s="634"/>
      <c r="EY662" s="634"/>
      <c r="EZ662" s="635"/>
      <c r="FA662" s="1136" t="str">
        <f>IF(SUMIFS(Bitácora!$AA$5:$AA$1036129,Bitácora!$D$5:$D$1036129,EY647,Bitácora!$AN$5:$AN$1036129,FO647,Bitácora!$E$5:$E$1036129,FE647)=0," ",SUMIFS(Bitácora!$AA$5:$AA$1036129,Bitácora!$D$5:$D$1036129,EY647,Bitácora!$AN$5:$AN$1036129,FO647,Bitácora!$E$5:$E$1036129,FE647))</f>
        <v xml:space="preserve"> </v>
      </c>
      <c r="FB662" s="1137" t="str">
        <f t="shared" ref="FB662" si="927">FA662</f>
        <v xml:space="preserve"> </v>
      </c>
      <c r="FC662" s="1137"/>
      <c r="FD662" s="1137"/>
      <c r="FE662" s="1137"/>
      <c r="FF662" s="1137"/>
      <c r="FG662" s="625"/>
      <c r="FH662" s="654" t="str">
        <f>IF(Portada!$A$1="www.fly-logics.com","ATERRIZAJES",0)</f>
        <v>ATERRIZAJES</v>
      </c>
      <c r="FI662" s="641"/>
      <c r="FJ662" s="641"/>
      <c r="FK662" s="641"/>
      <c r="FL662" s="641"/>
      <c r="FM662" s="641"/>
      <c r="FN662" s="641"/>
      <c r="FO662" s="641"/>
      <c r="FP662" s="641"/>
      <c r="FQ662" s="641"/>
      <c r="FR662" s="641"/>
      <c r="FS662" s="15"/>
      <c r="FT662" s="613" t="str">
        <f>IF(Portada!$A$1="www.fly-logics.com","JUN",0)</f>
        <v>JUN</v>
      </c>
      <c r="FU662" s="614"/>
      <c r="FV662" s="614"/>
      <c r="FW662" s="614"/>
      <c r="FX662" s="614"/>
      <c r="FY662" s="605" t="str">
        <f>IF(SUMIFS(Bitácora!$Y$5:$Y$1036129,Bitácora!$D$5:$D$1036129,EY647,Bitácora!$AN$5:$AN$1036129,FO647,Bitácora!$E$5:$E$1036129,FE647,Bitácora!$AM$5:$AM$1036129,FT662)=0," ",SUMIFS(Bitácora!$Y$5:$Y$1036129,Bitácora!$D$5:$D$1036129,EY647,Bitácora!$AN$5:$AN$1036129,FO647,Bitácora!$E$5:$E$1036129,FE647,Bitácora!$AM$5:$AM$1036129,FT662))</f>
        <v xml:space="preserve"> </v>
      </c>
      <c r="FZ662" s="615"/>
      <c r="GA662" s="615"/>
      <c r="GB662" s="615"/>
      <c r="GC662" s="605" t="str">
        <f>IF(SUMIFS(Bitácora!$Z$5:$Z$1036129,Bitácora!$D$5:$D$1036129,EY647,Bitácora!$AN$5:$AN$1036129,FO647,Bitácora!$E$5:$E$1036129,FE647,Bitácora!$AM$5:$AM$1036129,FT662)=0," ",SUMIFS(Bitácora!$Z$5:$Z$1036129,Bitácora!$D$5:$D$1036129,EY647,Bitácora!$AN$5:$AN$1036129,FO647,Bitácora!$E$5:$E$1036129,FE647,Bitácora!$AM$5:$AM$1036129,FT662))</f>
        <v xml:space="preserve"> </v>
      </c>
      <c r="GD662" s="615"/>
      <c r="GE662" s="615"/>
      <c r="GF662" s="615"/>
      <c r="GG662" s="605" t="str">
        <f>IF(SUMIFS(Bitácora!$AA$5:$AA$1036129,Bitácora!$D$5:$D$1036129,EY647,Bitácora!$AN$5:$AN$1036129,FO647,Bitácora!$E$5:$E$1036129,FE647,Bitácora!$AM$5:$AM$1036129,FT662)=0," ",SUMIFS(Bitácora!$AA$5:$AA$1036129,Bitácora!$D$5:$D$1036129,EY647,Bitácora!$AN$5:$AN$1036129,FO647,Bitácora!$E$5:$E$1036129,FE647,Bitácora!$AM$5:$AM$1036129,FT662))</f>
        <v xml:space="preserve"> </v>
      </c>
      <c r="GH662" s="615"/>
      <c r="GI662" s="615"/>
      <c r="GJ662" s="615"/>
      <c r="GK662" s="606" t="str">
        <f>IF(SUMIFS(Bitácora!$AE$5:$AE$1036129,Bitácora!$D$5:$D$1036129,EY647,Bitácora!$AN$5:$AN$1036129,FO647,Bitácora!$E$5:$E$1036129,FE647,Bitácora!$AM$5:$AM$1036129,FT662)=0," ",SUMIFS(Bitácora!$AE$5:$AE$1036129,Bitácora!$D$5:$D$1036129,EY647,Bitácora!$AN$5:$AN$1036129,FO647,Bitácora!$E$5:$E$1036129,FE647,Bitácora!$AM$5:$AM$1036129,FT662))</f>
        <v xml:space="preserve"> </v>
      </c>
      <c r="GL662" s="606"/>
      <c r="GM662" s="606"/>
      <c r="GN662" s="606" t="str">
        <f>IF(SUMIFS(Bitácora!$AF$5:$AF$1036129,Bitácora!$D$5:$D$1036129,EY647,Bitácora!$AN$5:$AN$1036129,FO647,Bitácora!$E$5:$E$1036129,FE647,Bitácora!$AM$5:$AM$1036129,FT662)=0," ",SUMIFS(Bitácora!$AF$5:$AF$1036129,Bitácora!$D$5:$D$1036129,EY647,Bitácora!$AN$5:$AN$1036129,FO647,Bitácora!$E$5:$E$1036129,FE647,Bitácora!$AM$5:$AM$1036129,FT662))</f>
        <v xml:space="preserve"> </v>
      </c>
      <c r="GO662" s="617"/>
      <c r="GP662" s="617"/>
      <c r="GQ662" s="632"/>
      <c r="GR662" s="6"/>
    </row>
    <row r="663" spans="1:200" ht="8.85" customHeight="1" x14ac:dyDescent="0.25">
      <c r="A663" s="244"/>
      <c r="B663" s="630"/>
      <c r="C663" s="634"/>
      <c r="D663" s="634"/>
      <c r="E663" s="634"/>
      <c r="F663" s="634"/>
      <c r="G663" s="635"/>
      <c r="H663" s="1136"/>
      <c r="I663" s="1137"/>
      <c r="J663" s="1137"/>
      <c r="K663" s="1137"/>
      <c r="L663" s="1137"/>
      <c r="M663" s="1137"/>
      <c r="N663" s="625"/>
      <c r="O663" s="641"/>
      <c r="P663" s="641"/>
      <c r="Q663" s="641"/>
      <c r="R663" s="641"/>
      <c r="S663" s="641"/>
      <c r="T663" s="641"/>
      <c r="U663" s="641"/>
      <c r="V663" s="641"/>
      <c r="W663" s="641"/>
      <c r="X663" s="641"/>
      <c r="Y663" s="641"/>
      <c r="Z663" s="15"/>
      <c r="AA663" s="614"/>
      <c r="AB663" s="614"/>
      <c r="AC663" s="614"/>
      <c r="AD663" s="614"/>
      <c r="AE663" s="614"/>
      <c r="AF663" s="615"/>
      <c r="AG663" s="616"/>
      <c r="AH663" s="616"/>
      <c r="AI663" s="615"/>
      <c r="AJ663" s="615"/>
      <c r="AK663" s="616"/>
      <c r="AL663" s="616"/>
      <c r="AM663" s="615"/>
      <c r="AN663" s="615"/>
      <c r="AO663" s="616"/>
      <c r="AP663" s="616"/>
      <c r="AQ663" s="615"/>
      <c r="AR663" s="606"/>
      <c r="AS663" s="606"/>
      <c r="AT663" s="606"/>
      <c r="AU663" s="617"/>
      <c r="AV663" s="618"/>
      <c r="AW663" s="617"/>
      <c r="AX663" s="632"/>
      <c r="AY663" s="630"/>
      <c r="AZ663" s="634"/>
      <c r="BA663" s="634"/>
      <c r="BB663" s="634"/>
      <c r="BC663" s="634"/>
      <c r="BD663" s="635"/>
      <c r="BE663" s="1136"/>
      <c r="BF663" s="1137"/>
      <c r="BG663" s="1137"/>
      <c r="BH663" s="1137"/>
      <c r="BI663" s="1137"/>
      <c r="BJ663" s="1137"/>
      <c r="BK663" s="625"/>
      <c r="BL663" s="641"/>
      <c r="BM663" s="641"/>
      <c r="BN663" s="641"/>
      <c r="BO663" s="641"/>
      <c r="BP663" s="641"/>
      <c r="BQ663" s="641"/>
      <c r="BR663" s="641"/>
      <c r="BS663" s="641"/>
      <c r="BT663" s="641"/>
      <c r="BU663" s="641"/>
      <c r="BV663" s="641"/>
      <c r="BW663" s="15"/>
      <c r="BX663" s="614"/>
      <c r="BY663" s="614"/>
      <c r="BZ663" s="614"/>
      <c r="CA663" s="614"/>
      <c r="CB663" s="614"/>
      <c r="CC663" s="615"/>
      <c r="CD663" s="616"/>
      <c r="CE663" s="616"/>
      <c r="CF663" s="615"/>
      <c r="CG663" s="615"/>
      <c r="CH663" s="616"/>
      <c r="CI663" s="616"/>
      <c r="CJ663" s="615"/>
      <c r="CK663" s="615"/>
      <c r="CL663" s="616"/>
      <c r="CM663" s="616"/>
      <c r="CN663" s="615"/>
      <c r="CO663" s="606"/>
      <c r="CP663" s="606"/>
      <c r="CQ663" s="606"/>
      <c r="CR663" s="617"/>
      <c r="CS663" s="618"/>
      <c r="CT663" s="617"/>
      <c r="CU663" s="632"/>
      <c r="CV663" s="276"/>
      <c r="CW663" s="244"/>
      <c r="CX663" s="630"/>
      <c r="CY663" s="634"/>
      <c r="CZ663" s="634"/>
      <c r="DA663" s="634"/>
      <c r="DB663" s="634"/>
      <c r="DC663" s="635"/>
      <c r="DD663" s="1136"/>
      <c r="DE663" s="1137"/>
      <c r="DF663" s="1137"/>
      <c r="DG663" s="1137"/>
      <c r="DH663" s="1137"/>
      <c r="DI663" s="1137"/>
      <c r="DJ663" s="625"/>
      <c r="DK663" s="641"/>
      <c r="DL663" s="641"/>
      <c r="DM663" s="641"/>
      <c r="DN663" s="641"/>
      <c r="DO663" s="641"/>
      <c r="DP663" s="641"/>
      <c r="DQ663" s="641"/>
      <c r="DR663" s="641"/>
      <c r="DS663" s="641"/>
      <c r="DT663" s="641"/>
      <c r="DU663" s="641"/>
      <c r="DV663" s="15"/>
      <c r="DW663" s="614"/>
      <c r="DX663" s="614"/>
      <c r="DY663" s="614"/>
      <c r="DZ663" s="614"/>
      <c r="EA663" s="614"/>
      <c r="EB663" s="615"/>
      <c r="EC663" s="616"/>
      <c r="ED663" s="616"/>
      <c r="EE663" s="615"/>
      <c r="EF663" s="615"/>
      <c r="EG663" s="616"/>
      <c r="EH663" s="616"/>
      <c r="EI663" s="615"/>
      <c r="EJ663" s="615"/>
      <c r="EK663" s="616"/>
      <c r="EL663" s="616"/>
      <c r="EM663" s="615"/>
      <c r="EN663" s="606"/>
      <c r="EO663" s="606"/>
      <c r="EP663" s="606"/>
      <c r="EQ663" s="617"/>
      <c r="ER663" s="618"/>
      <c r="ES663" s="617"/>
      <c r="ET663" s="632"/>
      <c r="EU663" s="630"/>
      <c r="EV663" s="634"/>
      <c r="EW663" s="634"/>
      <c r="EX663" s="634"/>
      <c r="EY663" s="634"/>
      <c r="EZ663" s="635"/>
      <c r="FA663" s="1136"/>
      <c r="FB663" s="1137"/>
      <c r="FC663" s="1137"/>
      <c r="FD663" s="1137"/>
      <c r="FE663" s="1137"/>
      <c r="FF663" s="1137"/>
      <c r="FG663" s="625"/>
      <c r="FH663" s="641"/>
      <c r="FI663" s="641"/>
      <c r="FJ663" s="641"/>
      <c r="FK663" s="641"/>
      <c r="FL663" s="641"/>
      <c r="FM663" s="641"/>
      <c r="FN663" s="641"/>
      <c r="FO663" s="641"/>
      <c r="FP663" s="641"/>
      <c r="FQ663" s="641"/>
      <c r="FR663" s="641"/>
      <c r="FS663" s="15"/>
      <c r="FT663" s="614"/>
      <c r="FU663" s="614"/>
      <c r="FV663" s="614"/>
      <c r="FW663" s="614"/>
      <c r="FX663" s="614"/>
      <c r="FY663" s="615"/>
      <c r="FZ663" s="616"/>
      <c r="GA663" s="616"/>
      <c r="GB663" s="615"/>
      <c r="GC663" s="615"/>
      <c r="GD663" s="616"/>
      <c r="GE663" s="616"/>
      <c r="GF663" s="615"/>
      <c r="GG663" s="615"/>
      <c r="GH663" s="616"/>
      <c r="GI663" s="616"/>
      <c r="GJ663" s="615"/>
      <c r="GK663" s="606"/>
      <c r="GL663" s="606"/>
      <c r="GM663" s="606"/>
      <c r="GN663" s="617"/>
      <c r="GO663" s="618"/>
      <c r="GP663" s="617"/>
      <c r="GQ663" s="632"/>
      <c r="GR663" s="6"/>
    </row>
    <row r="664" spans="1:200" ht="3" customHeight="1" x14ac:dyDescent="0.25">
      <c r="A664" s="244"/>
      <c r="B664" s="630"/>
      <c r="C664" s="625"/>
      <c r="D664" s="625"/>
      <c r="E664" s="625"/>
      <c r="F664" s="625"/>
      <c r="G664" s="625"/>
      <c r="H664" s="625"/>
      <c r="I664" s="625"/>
      <c r="J664" s="625"/>
      <c r="K664" s="625"/>
      <c r="L664" s="625"/>
      <c r="M664" s="625"/>
      <c r="N664" s="625"/>
      <c r="O664" s="625"/>
      <c r="P664" s="625"/>
      <c r="Q664" s="625"/>
      <c r="R664" s="625"/>
      <c r="S664" s="625"/>
      <c r="T664" s="625"/>
      <c r="U664" s="625"/>
      <c r="V664" s="625"/>
      <c r="W664" s="625"/>
      <c r="X664" s="625"/>
      <c r="Y664" s="625"/>
      <c r="Z664" s="15"/>
      <c r="AA664" s="614"/>
      <c r="AB664" s="614"/>
      <c r="AC664" s="614"/>
      <c r="AD664" s="614"/>
      <c r="AE664" s="614"/>
      <c r="AF664" s="615"/>
      <c r="AG664" s="615"/>
      <c r="AH664" s="615"/>
      <c r="AI664" s="615"/>
      <c r="AJ664" s="652"/>
      <c r="AK664" s="652"/>
      <c r="AL664" s="652"/>
      <c r="AM664" s="652"/>
      <c r="AN664" s="615"/>
      <c r="AO664" s="615"/>
      <c r="AP664" s="615"/>
      <c r="AQ664" s="615"/>
      <c r="AR664" s="606"/>
      <c r="AS664" s="606"/>
      <c r="AT664" s="606"/>
      <c r="AU664" s="653"/>
      <c r="AV664" s="653"/>
      <c r="AW664" s="653"/>
      <c r="AX664" s="632"/>
      <c r="AY664" s="630"/>
      <c r="AZ664" s="625"/>
      <c r="BA664" s="625"/>
      <c r="BB664" s="625"/>
      <c r="BC664" s="625"/>
      <c r="BD664" s="625"/>
      <c r="BE664" s="625"/>
      <c r="BF664" s="625"/>
      <c r="BG664" s="625"/>
      <c r="BH664" s="625"/>
      <c r="BI664" s="625"/>
      <c r="BJ664" s="625"/>
      <c r="BK664" s="625"/>
      <c r="BL664" s="625"/>
      <c r="BM664" s="625"/>
      <c r="BN664" s="625"/>
      <c r="BO664" s="625"/>
      <c r="BP664" s="625"/>
      <c r="BQ664" s="625"/>
      <c r="BR664" s="625"/>
      <c r="BS664" s="625"/>
      <c r="BT664" s="625"/>
      <c r="BU664" s="625"/>
      <c r="BV664" s="625"/>
      <c r="BW664" s="15"/>
      <c r="BX664" s="614"/>
      <c r="BY664" s="614"/>
      <c r="BZ664" s="614"/>
      <c r="CA664" s="614"/>
      <c r="CB664" s="614"/>
      <c r="CC664" s="615"/>
      <c r="CD664" s="615"/>
      <c r="CE664" s="615"/>
      <c r="CF664" s="615"/>
      <c r="CG664" s="652"/>
      <c r="CH664" s="652"/>
      <c r="CI664" s="652"/>
      <c r="CJ664" s="652"/>
      <c r="CK664" s="615"/>
      <c r="CL664" s="615"/>
      <c r="CM664" s="615"/>
      <c r="CN664" s="615"/>
      <c r="CO664" s="606"/>
      <c r="CP664" s="606"/>
      <c r="CQ664" s="606"/>
      <c r="CR664" s="653"/>
      <c r="CS664" s="653"/>
      <c r="CT664" s="653"/>
      <c r="CU664" s="632"/>
      <c r="CV664" s="276"/>
      <c r="CW664" s="244"/>
      <c r="CX664" s="630"/>
      <c r="CY664" s="625"/>
      <c r="CZ664" s="625"/>
      <c r="DA664" s="625"/>
      <c r="DB664" s="625"/>
      <c r="DC664" s="625"/>
      <c r="DD664" s="625"/>
      <c r="DE664" s="625"/>
      <c r="DF664" s="625"/>
      <c r="DG664" s="625"/>
      <c r="DH664" s="625"/>
      <c r="DI664" s="625"/>
      <c r="DJ664" s="625"/>
      <c r="DK664" s="625"/>
      <c r="DL664" s="625"/>
      <c r="DM664" s="625"/>
      <c r="DN664" s="625"/>
      <c r="DO664" s="625"/>
      <c r="DP664" s="625"/>
      <c r="DQ664" s="625"/>
      <c r="DR664" s="625"/>
      <c r="DS664" s="625"/>
      <c r="DT664" s="625"/>
      <c r="DU664" s="625"/>
      <c r="DV664" s="15"/>
      <c r="DW664" s="614"/>
      <c r="DX664" s="614"/>
      <c r="DY664" s="614"/>
      <c r="DZ664" s="614"/>
      <c r="EA664" s="614"/>
      <c r="EB664" s="615"/>
      <c r="EC664" s="615"/>
      <c r="ED664" s="615"/>
      <c r="EE664" s="615"/>
      <c r="EF664" s="652"/>
      <c r="EG664" s="652"/>
      <c r="EH664" s="652"/>
      <c r="EI664" s="652"/>
      <c r="EJ664" s="615"/>
      <c r="EK664" s="615"/>
      <c r="EL664" s="615"/>
      <c r="EM664" s="615"/>
      <c r="EN664" s="606"/>
      <c r="EO664" s="606"/>
      <c r="EP664" s="606"/>
      <c r="EQ664" s="653"/>
      <c r="ER664" s="653"/>
      <c r="ES664" s="653"/>
      <c r="ET664" s="632"/>
      <c r="EU664" s="630"/>
      <c r="EV664" s="625"/>
      <c r="EW664" s="625"/>
      <c r="EX664" s="625"/>
      <c r="EY664" s="625"/>
      <c r="EZ664" s="625"/>
      <c r="FA664" s="625"/>
      <c r="FB664" s="625"/>
      <c r="FC664" s="625"/>
      <c r="FD664" s="625"/>
      <c r="FE664" s="625"/>
      <c r="FF664" s="625"/>
      <c r="FG664" s="625"/>
      <c r="FH664" s="625"/>
      <c r="FI664" s="625"/>
      <c r="FJ664" s="625"/>
      <c r="FK664" s="625"/>
      <c r="FL664" s="625"/>
      <c r="FM664" s="625"/>
      <c r="FN664" s="625"/>
      <c r="FO664" s="625"/>
      <c r="FP664" s="625"/>
      <c r="FQ664" s="625"/>
      <c r="FR664" s="625"/>
      <c r="FS664" s="15"/>
      <c r="FT664" s="614"/>
      <c r="FU664" s="614"/>
      <c r="FV664" s="614"/>
      <c r="FW664" s="614"/>
      <c r="FX664" s="614"/>
      <c r="FY664" s="615"/>
      <c r="FZ664" s="615"/>
      <c r="GA664" s="615"/>
      <c r="GB664" s="615"/>
      <c r="GC664" s="652"/>
      <c r="GD664" s="652"/>
      <c r="GE664" s="652"/>
      <c r="GF664" s="652"/>
      <c r="GG664" s="615"/>
      <c r="GH664" s="615"/>
      <c r="GI664" s="615"/>
      <c r="GJ664" s="615"/>
      <c r="GK664" s="606"/>
      <c r="GL664" s="606"/>
      <c r="GM664" s="606"/>
      <c r="GN664" s="653"/>
      <c r="GO664" s="653"/>
      <c r="GP664" s="653"/>
      <c r="GQ664" s="632"/>
      <c r="GR664" s="6"/>
    </row>
    <row r="665" spans="1:200" ht="10.5" customHeight="1" x14ac:dyDescent="0.25">
      <c r="A665" s="244"/>
      <c r="B665" s="630"/>
      <c r="C665" s="644" t="str">
        <f>IF(Portada!$A$1="www.fly-logics.com","PIC",0)</f>
        <v>PIC</v>
      </c>
      <c r="D665" s="634"/>
      <c r="E665" s="634"/>
      <c r="F665" s="634"/>
      <c r="G665" s="635"/>
      <c r="H665" s="1136" t="str">
        <f>IF(SUMIFS(Bitácora!$Y$5:$Y$1036129,Bitácora!$D$5:$D$1036129,F647,Bitácora!$AN$5:$AN$1036129,V647,Bitácora!$E$5:$E$1036129,L647)=0," ",SUMIFS(Bitácora!$Y$5:$Y$1036129,Bitácora!$D$5:$D$1036129,F647,Bitácora!$AN$5:$AN$1036129,V647,Bitácora!$E$5:$E$1036129,L647))</f>
        <v xml:space="preserve"> </v>
      </c>
      <c r="I665" s="1137" t="str">
        <f t="shared" ref="I665" si="928">H665</f>
        <v xml:space="preserve"> </v>
      </c>
      <c r="J665" s="1137"/>
      <c r="K665" s="1137"/>
      <c r="L665" s="1137"/>
      <c r="M665" s="1137"/>
      <c r="N665" s="625"/>
      <c r="O665" s="633" t="str">
        <f>IF(Portada!$A$1="www.fly-logics.com","DÍA",0)</f>
        <v>DÍA</v>
      </c>
      <c r="P665" s="634"/>
      <c r="Q665" s="634"/>
      <c r="R665" s="634"/>
      <c r="S665" s="635"/>
      <c r="T665" s="1134" t="str">
        <f>IF(SUMIFS(Bitácora!$AE$5:$AE$1036129,Bitácora!$D$5:$D$1036129,F647,Bitácora!$AN$5:$AN$1036129,V647,Bitácora!$E$5:$E$1036129,L647)=0," ",SUMIFS(Bitácora!$AE$5:$AE$1036129,Bitácora!$D$5:$D$1036129,F647,Bitácora!$AN$5:$AN$1036129,V647,Bitácora!$E$5:$E$1036129,L647))</f>
        <v xml:space="preserve"> </v>
      </c>
      <c r="U665" s="1135" t="str">
        <f t="shared" ref="U665" si="929">T665</f>
        <v xml:space="preserve"> </v>
      </c>
      <c r="V665" s="1135"/>
      <c r="W665" s="1135"/>
      <c r="X665" s="1135"/>
      <c r="Y665" s="1135"/>
      <c r="Z665" s="15"/>
      <c r="AA665" s="1145" t="str">
        <f>IF(Portada!$A$1="www.fly-logics.com","TOTAL 1er
SEMESTRE",0)</f>
        <v>TOTAL 1er
SEMESTRE</v>
      </c>
      <c r="AB665" s="1146"/>
      <c r="AC665" s="1146"/>
      <c r="AD665" s="1146"/>
      <c r="AE665" s="1146"/>
      <c r="AF665" s="1147" t="str">
        <f t="shared" ref="AF665" si="930">IF(SUM(AF647:AI664)=0," ",SUM(AF647:AI664))</f>
        <v xml:space="preserve"> </v>
      </c>
      <c r="AG665" s="1148"/>
      <c r="AH665" s="1148"/>
      <c r="AI665" s="1149"/>
      <c r="AJ665" s="1147" t="str">
        <f t="shared" ref="AJ665" si="931">IF(SUM(AJ647:AM664)=0," ",SUM(AJ647:AM664))</f>
        <v xml:space="preserve"> </v>
      </c>
      <c r="AK665" s="1148"/>
      <c r="AL665" s="1148"/>
      <c r="AM665" s="1148"/>
      <c r="AN665" s="1150" t="str">
        <f t="shared" ref="AN665" si="932">IF(SUM(AN647:AQ664)=0," ",SUM(AN647:AQ664))</f>
        <v xml:space="preserve"> </v>
      </c>
      <c r="AO665" s="1148"/>
      <c r="AP665" s="1148"/>
      <c r="AQ665" s="1148"/>
      <c r="AR665" s="1151" t="str">
        <f t="shared" ref="AR665" si="933">IF(SUM(AR647:AT664)=0," ",SUM(AR647:AT664))</f>
        <v xml:space="preserve"> </v>
      </c>
      <c r="AS665" s="1152"/>
      <c r="AT665" s="1153"/>
      <c r="AU665" s="1151" t="str">
        <f t="shared" ref="AU665" si="934">IF(SUM(AU647:AW664)=0," ",SUM(AU647:AW664))</f>
        <v xml:space="preserve"> </v>
      </c>
      <c r="AV665" s="1152"/>
      <c r="AW665" s="1152"/>
      <c r="AX665" s="632"/>
      <c r="AY665" s="630"/>
      <c r="AZ665" s="644" t="str">
        <f>IF(Portada!$A$1="www.fly-logics.com","PIC",0)</f>
        <v>PIC</v>
      </c>
      <c r="BA665" s="634"/>
      <c r="BB665" s="634"/>
      <c r="BC665" s="634"/>
      <c r="BD665" s="635"/>
      <c r="BE665" s="1136" t="str">
        <f>IF(SUMIFS(Bitácora!$Y$5:$Y$1036129,Bitácora!$D$5:$D$1036129,BC647,Bitácora!$AN$5:$AN$1036129,BS647,Bitácora!$E$5:$E$1036129,BI647)=0," ",SUMIFS(Bitácora!$Y$5:$Y$1036129,Bitácora!$D$5:$D$1036129,BC647,Bitácora!$AN$5:$AN$1036129,BS647,Bitácora!$E$5:$E$1036129,BI647))</f>
        <v xml:space="preserve"> </v>
      </c>
      <c r="BF665" s="1137" t="str">
        <f t="shared" ref="BF665" si="935">BE665</f>
        <v xml:space="preserve"> </v>
      </c>
      <c r="BG665" s="1137"/>
      <c r="BH665" s="1137"/>
      <c r="BI665" s="1137"/>
      <c r="BJ665" s="1137"/>
      <c r="BK665" s="625"/>
      <c r="BL665" s="633" t="str">
        <f>IF(Portada!$A$1="www.fly-logics.com","DÍA",0)</f>
        <v>DÍA</v>
      </c>
      <c r="BM665" s="634"/>
      <c r="BN665" s="634"/>
      <c r="BO665" s="634"/>
      <c r="BP665" s="635"/>
      <c r="BQ665" s="1134" t="str">
        <f>IF(SUMIFS(Bitácora!$AE$5:$AE$1036129,Bitácora!$D$5:$D$1036129,BC647,Bitácora!$AN$5:$AN$1036129,BS647,Bitácora!$E$5:$E$1036129,BI647)=0," ",SUMIFS(Bitácora!$AE$5:$AE$1036129,Bitácora!$D$5:$D$1036129,BC647,Bitácora!$AN$5:$AN$1036129,BS647,Bitácora!$E$5:$E$1036129,BI647))</f>
        <v xml:space="preserve"> </v>
      </c>
      <c r="BR665" s="1135" t="str">
        <f t="shared" ref="BR665" si="936">BQ665</f>
        <v xml:space="preserve"> </v>
      </c>
      <c r="BS665" s="1135"/>
      <c r="BT665" s="1135"/>
      <c r="BU665" s="1135"/>
      <c r="BV665" s="1135"/>
      <c r="BW665" s="15"/>
      <c r="BX665" s="1145" t="str">
        <f>IF(Portada!$A$1="www.fly-logics.com","TOTAL 1er
SEMESTRE",0)</f>
        <v>TOTAL 1er
SEMESTRE</v>
      </c>
      <c r="BY665" s="1146"/>
      <c r="BZ665" s="1146"/>
      <c r="CA665" s="1146"/>
      <c r="CB665" s="1146"/>
      <c r="CC665" s="1147" t="str">
        <f t="shared" ref="CC665" si="937">IF(SUM(CC647:CF664)=0," ",SUM(CC647:CF664))</f>
        <v xml:space="preserve"> </v>
      </c>
      <c r="CD665" s="1148"/>
      <c r="CE665" s="1148"/>
      <c r="CF665" s="1149"/>
      <c r="CG665" s="1147" t="str">
        <f t="shared" ref="CG665" si="938">IF(SUM(CG647:CJ664)=0," ",SUM(CG647:CJ664))</f>
        <v xml:space="preserve"> </v>
      </c>
      <c r="CH665" s="1148"/>
      <c r="CI665" s="1148"/>
      <c r="CJ665" s="1148"/>
      <c r="CK665" s="1150" t="str">
        <f t="shared" ref="CK665" si="939">IF(SUM(CK647:CN664)=0," ",SUM(CK647:CN664))</f>
        <v xml:space="preserve"> </v>
      </c>
      <c r="CL665" s="1148"/>
      <c r="CM665" s="1148"/>
      <c r="CN665" s="1148"/>
      <c r="CO665" s="1151" t="str">
        <f t="shared" ref="CO665" si="940">IF(SUM(CO647:CQ664)=0," ",SUM(CO647:CQ664))</f>
        <v xml:space="preserve"> </v>
      </c>
      <c r="CP665" s="1152"/>
      <c r="CQ665" s="1153"/>
      <c r="CR665" s="1151" t="str">
        <f t="shared" ref="CR665" si="941">IF(SUM(CR647:CT664)=0," ",SUM(CR647:CT664))</f>
        <v xml:space="preserve"> </v>
      </c>
      <c r="CS665" s="1152"/>
      <c r="CT665" s="1152"/>
      <c r="CU665" s="632"/>
      <c r="CV665" s="277"/>
      <c r="CW665" s="244"/>
      <c r="CX665" s="630"/>
      <c r="CY665" s="644" t="str">
        <f>IF(Portada!$A$1="www.fly-logics.com","PIC",0)</f>
        <v>PIC</v>
      </c>
      <c r="CZ665" s="634"/>
      <c r="DA665" s="634"/>
      <c r="DB665" s="634"/>
      <c r="DC665" s="635"/>
      <c r="DD665" s="1136" t="str">
        <f>IF(SUMIFS(Bitácora!$Y$5:$Y$1036129,Bitácora!$D$5:$D$1036129,DB647,Bitácora!$AN$5:$AN$1036129,DR647,Bitácora!$E$5:$E$1036129,DH647)=0," ",SUMIFS(Bitácora!$Y$5:$Y$1036129,Bitácora!$D$5:$D$1036129,DB647,Bitácora!$AN$5:$AN$1036129,DR647,Bitácora!$E$5:$E$1036129,DH647))</f>
        <v xml:space="preserve"> </v>
      </c>
      <c r="DE665" s="1137" t="str">
        <f t="shared" ref="DE665" si="942">DD665</f>
        <v xml:space="preserve"> </v>
      </c>
      <c r="DF665" s="1137"/>
      <c r="DG665" s="1137"/>
      <c r="DH665" s="1137"/>
      <c r="DI665" s="1137"/>
      <c r="DJ665" s="625"/>
      <c r="DK665" s="633" t="str">
        <f>IF(Portada!$A$1="www.fly-logics.com","DÍA",0)</f>
        <v>DÍA</v>
      </c>
      <c r="DL665" s="634"/>
      <c r="DM665" s="634"/>
      <c r="DN665" s="634"/>
      <c r="DO665" s="635"/>
      <c r="DP665" s="1134" t="str">
        <f>IF(SUMIFS(Bitácora!$AE$5:$AE$1036129,Bitácora!$D$5:$D$1036129,DB647,Bitácora!$AN$5:$AN$1036129,DR647,Bitácora!$E$5:$E$1036129,DH647)=0," ",SUMIFS(Bitácora!$AE$5:$AE$1036129,Bitácora!$D$5:$D$1036129,DB647,Bitácora!$AN$5:$AN$1036129,DR647,Bitácora!$E$5:$E$1036129,DH647))</f>
        <v xml:space="preserve"> </v>
      </c>
      <c r="DQ665" s="1135" t="str">
        <f t="shared" ref="DQ665" si="943">DP665</f>
        <v xml:space="preserve"> </v>
      </c>
      <c r="DR665" s="1135"/>
      <c r="DS665" s="1135"/>
      <c r="DT665" s="1135"/>
      <c r="DU665" s="1135"/>
      <c r="DV665" s="15"/>
      <c r="DW665" s="1145" t="str">
        <f>IF(Portada!$A$1="www.fly-logics.com","TOTAL 1er
SEMESTRE",0)</f>
        <v>TOTAL 1er
SEMESTRE</v>
      </c>
      <c r="DX665" s="1146"/>
      <c r="DY665" s="1146"/>
      <c r="DZ665" s="1146"/>
      <c r="EA665" s="1146"/>
      <c r="EB665" s="1147" t="str">
        <f t="shared" ref="EB665" si="944">IF(SUM(EB647:EE664)=0," ",SUM(EB647:EE664))</f>
        <v xml:space="preserve"> </v>
      </c>
      <c r="EC665" s="1148"/>
      <c r="ED665" s="1148"/>
      <c r="EE665" s="1149"/>
      <c r="EF665" s="1147" t="str">
        <f t="shared" ref="EF665" si="945">IF(SUM(EF647:EI664)=0," ",SUM(EF647:EI664))</f>
        <v xml:space="preserve"> </v>
      </c>
      <c r="EG665" s="1148"/>
      <c r="EH665" s="1148"/>
      <c r="EI665" s="1148"/>
      <c r="EJ665" s="1150" t="str">
        <f t="shared" ref="EJ665" si="946">IF(SUM(EJ647:EM664)=0," ",SUM(EJ647:EM664))</f>
        <v xml:space="preserve"> </v>
      </c>
      <c r="EK665" s="1148"/>
      <c r="EL665" s="1148"/>
      <c r="EM665" s="1148"/>
      <c r="EN665" s="1151" t="str">
        <f t="shared" ref="EN665" si="947">IF(SUM(EN647:EP664)=0," ",SUM(EN647:EP664))</f>
        <v xml:space="preserve"> </v>
      </c>
      <c r="EO665" s="1152"/>
      <c r="EP665" s="1153"/>
      <c r="EQ665" s="1151" t="str">
        <f t="shared" ref="EQ665" si="948">IF(SUM(EQ647:ES664)=0," ",SUM(EQ647:ES664))</f>
        <v xml:space="preserve"> </v>
      </c>
      <c r="ER665" s="1152"/>
      <c r="ES665" s="1152"/>
      <c r="ET665" s="632"/>
      <c r="EU665" s="630"/>
      <c r="EV665" s="644" t="str">
        <f>IF(Portada!$A$1="www.fly-logics.com","PIC",0)</f>
        <v>PIC</v>
      </c>
      <c r="EW665" s="634"/>
      <c r="EX665" s="634"/>
      <c r="EY665" s="634"/>
      <c r="EZ665" s="635"/>
      <c r="FA665" s="1136" t="str">
        <f>IF(SUMIFS(Bitácora!$Y$5:$Y$1036129,Bitácora!$D$5:$D$1036129,EY647,Bitácora!$AN$5:$AN$1036129,FO647,Bitácora!$E$5:$E$1036129,FE647)=0," ",SUMIFS(Bitácora!$Y$5:$Y$1036129,Bitácora!$D$5:$D$1036129,EY647,Bitácora!$AN$5:$AN$1036129,FO647,Bitácora!$E$5:$E$1036129,FE647))</f>
        <v xml:space="preserve"> </v>
      </c>
      <c r="FB665" s="1137" t="str">
        <f t="shared" ref="FB665" si="949">FA665</f>
        <v xml:space="preserve"> </v>
      </c>
      <c r="FC665" s="1137"/>
      <c r="FD665" s="1137"/>
      <c r="FE665" s="1137"/>
      <c r="FF665" s="1137"/>
      <c r="FG665" s="625"/>
      <c r="FH665" s="633" t="str">
        <f>IF(Portada!$A$1="www.fly-logics.com","DÍA",0)</f>
        <v>DÍA</v>
      </c>
      <c r="FI665" s="634"/>
      <c r="FJ665" s="634"/>
      <c r="FK665" s="634"/>
      <c r="FL665" s="635"/>
      <c r="FM665" s="1134" t="str">
        <f>IF(SUMIFS(Bitácora!$AE$5:$AE$1036129,Bitácora!$D$5:$D$1036129,EY647,Bitácora!$AN$5:$AN$1036129,FO647,Bitácora!$E$5:$E$1036129,FE647)=0," ",SUMIFS(Bitácora!$AE$5:$AE$1036129,Bitácora!$D$5:$D$1036129,EY647,Bitácora!$AN$5:$AN$1036129,FO647,Bitácora!$E$5:$E$1036129,FE647))</f>
        <v xml:space="preserve"> </v>
      </c>
      <c r="FN665" s="1135" t="str">
        <f t="shared" ref="FN665" si="950">FM665</f>
        <v xml:space="preserve"> </v>
      </c>
      <c r="FO665" s="1135"/>
      <c r="FP665" s="1135"/>
      <c r="FQ665" s="1135"/>
      <c r="FR665" s="1135"/>
      <c r="FS665" s="15"/>
      <c r="FT665" s="1145" t="str">
        <f>IF(Portada!$A$1="www.fly-logics.com","TOTAL 1er
SEMESTRE",0)</f>
        <v>TOTAL 1er
SEMESTRE</v>
      </c>
      <c r="FU665" s="1146"/>
      <c r="FV665" s="1146"/>
      <c r="FW665" s="1146"/>
      <c r="FX665" s="1146"/>
      <c r="FY665" s="1147" t="str">
        <f t="shared" ref="FY665" si="951">IF(SUM(FY647:GB664)=0," ",SUM(FY647:GB664))</f>
        <v xml:space="preserve"> </v>
      </c>
      <c r="FZ665" s="1148"/>
      <c r="GA665" s="1148"/>
      <c r="GB665" s="1149"/>
      <c r="GC665" s="1147" t="str">
        <f t="shared" ref="GC665" si="952">IF(SUM(GC647:GF664)=0," ",SUM(GC647:GF664))</f>
        <v xml:space="preserve"> </v>
      </c>
      <c r="GD665" s="1148"/>
      <c r="GE665" s="1148"/>
      <c r="GF665" s="1148"/>
      <c r="GG665" s="1150" t="str">
        <f t="shared" ref="GG665" si="953">IF(SUM(GG647:GJ664)=0," ",SUM(GG647:GJ664))</f>
        <v xml:space="preserve"> </v>
      </c>
      <c r="GH665" s="1148"/>
      <c r="GI665" s="1148"/>
      <c r="GJ665" s="1148"/>
      <c r="GK665" s="1151" t="str">
        <f t="shared" ref="GK665" si="954">IF(SUM(GK647:GM664)=0," ",SUM(GK647:GM664))</f>
        <v xml:space="preserve"> </v>
      </c>
      <c r="GL665" s="1152"/>
      <c r="GM665" s="1153"/>
      <c r="GN665" s="1151" t="str">
        <f t="shared" ref="GN665" si="955">IF(SUM(GN647:GP664)=0," ",SUM(GN647:GP664))</f>
        <v xml:space="preserve"> </v>
      </c>
      <c r="GO665" s="1152"/>
      <c r="GP665" s="1152"/>
      <c r="GQ665" s="632"/>
      <c r="GR665" s="6"/>
    </row>
    <row r="666" spans="1:200" ht="8.85" customHeight="1" x14ac:dyDescent="0.25">
      <c r="A666" s="244"/>
      <c r="B666" s="630"/>
      <c r="C666" s="634"/>
      <c r="D666" s="634"/>
      <c r="E666" s="634"/>
      <c r="F666" s="634"/>
      <c r="G666" s="635"/>
      <c r="H666" s="1136"/>
      <c r="I666" s="1137"/>
      <c r="J666" s="1137"/>
      <c r="K666" s="1137"/>
      <c r="L666" s="1137"/>
      <c r="M666" s="1137"/>
      <c r="N666" s="625"/>
      <c r="O666" s="634"/>
      <c r="P666" s="634"/>
      <c r="Q666" s="634"/>
      <c r="R666" s="634"/>
      <c r="S666" s="635"/>
      <c r="T666" s="1134"/>
      <c r="U666" s="1135"/>
      <c r="V666" s="1135"/>
      <c r="W666" s="1135"/>
      <c r="X666" s="1135"/>
      <c r="Y666" s="1135"/>
      <c r="Z666" s="15"/>
      <c r="AA666" s="1146"/>
      <c r="AB666" s="1154"/>
      <c r="AC666" s="1154"/>
      <c r="AD666" s="1154"/>
      <c r="AE666" s="1146"/>
      <c r="AF666" s="1148"/>
      <c r="AG666" s="1155"/>
      <c r="AH666" s="1155"/>
      <c r="AI666" s="1149"/>
      <c r="AJ666" s="1148"/>
      <c r="AK666" s="1155"/>
      <c r="AL666" s="1155"/>
      <c r="AM666" s="1148"/>
      <c r="AN666" s="1156"/>
      <c r="AO666" s="1155"/>
      <c r="AP666" s="1155"/>
      <c r="AQ666" s="1148"/>
      <c r="AR666" s="1152"/>
      <c r="AS666" s="1157"/>
      <c r="AT666" s="1153"/>
      <c r="AU666" s="1152"/>
      <c r="AV666" s="1157"/>
      <c r="AW666" s="1152"/>
      <c r="AX666" s="632"/>
      <c r="AY666" s="630"/>
      <c r="AZ666" s="634"/>
      <c r="BA666" s="634"/>
      <c r="BB666" s="634"/>
      <c r="BC666" s="634"/>
      <c r="BD666" s="635"/>
      <c r="BE666" s="1136"/>
      <c r="BF666" s="1137"/>
      <c r="BG666" s="1137"/>
      <c r="BH666" s="1137"/>
      <c r="BI666" s="1137"/>
      <c r="BJ666" s="1137"/>
      <c r="BK666" s="625"/>
      <c r="BL666" s="634"/>
      <c r="BM666" s="634"/>
      <c r="BN666" s="634"/>
      <c r="BO666" s="634"/>
      <c r="BP666" s="635"/>
      <c r="BQ666" s="1134"/>
      <c r="BR666" s="1135"/>
      <c r="BS666" s="1135"/>
      <c r="BT666" s="1135"/>
      <c r="BU666" s="1135"/>
      <c r="BV666" s="1135"/>
      <c r="BW666" s="15"/>
      <c r="BX666" s="1146"/>
      <c r="BY666" s="1154"/>
      <c r="BZ666" s="1154"/>
      <c r="CA666" s="1154"/>
      <c r="CB666" s="1146"/>
      <c r="CC666" s="1148"/>
      <c r="CD666" s="1155"/>
      <c r="CE666" s="1155"/>
      <c r="CF666" s="1149"/>
      <c r="CG666" s="1148"/>
      <c r="CH666" s="1155"/>
      <c r="CI666" s="1155"/>
      <c r="CJ666" s="1148"/>
      <c r="CK666" s="1156"/>
      <c r="CL666" s="1155"/>
      <c r="CM666" s="1155"/>
      <c r="CN666" s="1148"/>
      <c r="CO666" s="1152"/>
      <c r="CP666" s="1157"/>
      <c r="CQ666" s="1153"/>
      <c r="CR666" s="1152"/>
      <c r="CS666" s="1157"/>
      <c r="CT666" s="1152"/>
      <c r="CU666" s="632"/>
      <c r="CV666" s="277"/>
      <c r="CW666" s="244"/>
      <c r="CX666" s="630"/>
      <c r="CY666" s="634"/>
      <c r="CZ666" s="634"/>
      <c r="DA666" s="634"/>
      <c r="DB666" s="634"/>
      <c r="DC666" s="635"/>
      <c r="DD666" s="1136"/>
      <c r="DE666" s="1137"/>
      <c r="DF666" s="1137"/>
      <c r="DG666" s="1137"/>
      <c r="DH666" s="1137"/>
      <c r="DI666" s="1137"/>
      <c r="DJ666" s="625"/>
      <c r="DK666" s="634"/>
      <c r="DL666" s="634"/>
      <c r="DM666" s="634"/>
      <c r="DN666" s="634"/>
      <c r="DO666" s="635"/>
      <c r="DP666" s="1134"/>
      <c r="DQ666" s="1135"/>
      <c r="DR666" s="1135"/>
      <c r="DS666" s="1135"/>
      <c r="DT666" s="1135"/>
      <c r="DU666" s="1135"/>
      <c r="DV666" s="15"/>
      <c r="DW666" s="1146"/>
      <c r="DX666" s="1154"/>
      <c r="DY666" s="1154"/>
      <c r="DZ666" s="1154"/>
      <c r="EA666" s="1146"/>
      <c r="EB666" s="1148"/>
      <c r="EC666" s="1155"/>
      <c r="ED666" s="1155"/>
      <c r="EE666" s="1149"/>
      <c r="EF666" s="1148"/>
      <c r="EG666" s="1155"/>
      <c r="EH666" s="1155"/>
      <c r="EI666" s="1148"/>
      <c r="EJ666" s="1156"/>
      <c r="EK666" s="1155"/>
      <c r="EL666" s="1155"/>
      <c r="EM666" s="1148"/>
      <c r="EN666" s="1152"/>
      <c r="EO666" s="1157"/>
      <c r="EP666" s="1153"/>
      <c r="EQ666" s="1152"/>
      <c r="ER666" s="1157"/>
      <c r="ES666" s="1152"/>
      <c r="ET666" s="632"/>
      <c r="EU666" s="630"/>
      <c r="EV666" s="634"/>
      <c r="EW666" s="634"/>
      <c r="EX666" s="634"/>
      <c r="EY666" s="634"/>
      <c r="EZ666" s="635"/>
      <c r="FA666" s="1136"/>
      <c r="FB666" s="1137"/>
      <c r="FC666" s="1137"/>
      <c r="FD666" s="1137"/>
      <c r="FE666" s="1137"/>
      <c r="FF666" s="1137"/>
      <c r="FG666" s="625"/>
      <c r="FH666" s="634"/>
      <c r="FI666" s="634"/>
      <c r="FJ666" s="634"/>
      <c r="FK666" s="634"/>
      <c r="FL666" s="635"/>
      <c r="FM666" s="1134"/>
      <c r="FN666" s="1135"/>
      <c r="FO666" s="1135"/>
      <c r="FP666" s="1135"/>
      <c r="FQ666" s="1135"/>
      <c r="FR666" s="1135"/>
      <c r="FS666" s="15"/>
      <c r="FT666" s="1146"/>
      <c r="FU666" s="1154"/>
      <c r="FV666" s="1154"/>
      <c r="FW666" s="1154"/>
      <c r="FX666" s="1146"/>
      <c r="FY666" s="1148"/>
      <c r="FZ666" s="1155"/>
      <c r="GA666" s="1155"/>
      <c r="GB666" s="1149"/>
      <c r="GC666" s="1148"/>
      <c r="GD666" s="1155"/>
      <c r="GE666" s="1155"/>
      <c r="GF666" s="1148"/>
      <c r="GG666" s="1156"/>
      <c r="GH666" s="1155"/>
      <c r="GI666" s="1155"/>
      <c r="GJ666" s="1148"/>
      <c r="GK666" s="1152"/>
      <c r="GL666" s="1157"/>
      <c r="GM666" s="1153"/>
      <c r="GN666" s="1152"/>
      <c r="GO666" s="1157"/>
      <c r="GP666" s="1152"/>
      <c r="GQ666" s="632"/>
      <c r="GR666" s="6"/>
    </row>
    <row r="667" spans="1:200" ht="3" customHeight="1" x14ac:dyDescent="0.25">
      <c r="A667" s="244"/>
      <c r="B667" s="630"/>
      <c r="C667" s="625"/>
      <c r="D667" s="625"/>
      <c r="E667" s="625"/>
      <c r="F667" s="625"/>
      <c r="G667" s="625"/>
      <c r="H667" s="625"/>
      <c r="I667" s="625"/>
      <c r="J667" s="625"/>
      <c r="K667" s="625"/>
      <c r="L667" s="625"/>
      <c r="M667" s="625"/>
      <c r="N667" s="625"/>
      <c r="O667" s="625"/>
      <c r="P667" s="625"/>
      <c r="Q667" s="625"/>
      <c r="R667" s="625"/>
      <c r="S667" s="625"/>
      <c r="T667" s="625"/>
      <c r="U667" s="625"/>
      <c r="V667" s="625"/>
      <c r="W667" s="625"/>
      <c r="X667" s="625"/>
      <c r="Y667" s="625"/>
      <c r="Z667" s="15"/>
      <c r="AA667" s="1146"/>
      <c r="AB667" s="1154"/>
      <c r="AC667" s="1154"/>
      <c r="AD667" s="1154"/>
      <c r="AE667" s="1146"/>
      <c r="AF667" s="1148"/>
      <c r="AG667" s="1155"/>
      <c r="AH667" s="1155"/>
      <c r="AI667" s="1149"/>
      <c r="AJ667" s="1148"/>
      <c r="AK667" s="1155"/>
      <c r="AL667" s="1155"/>
      <c r="AM667" s="1148"/>
      <c r="AN667" s="1156"/>
      <c r="AO667" s="1155"/>
      <c r="AP667" s="1155"/>
      <c r="AQ667" s="1148"/>
      <c r="AR667" s="1152"/>
      <c r="AS667" s="1157"/>
      <c r="AT667" s="1153"/>
      <c r="AU667" s="1152"/>
      <c r="AV667" s="1157"/>
      <c r="AW667" s="1152"/>
      <c r="AX667" s="632"/>
      <c r="AY667" s="630"/>
      <c r="AZ667" s="625"/>
      <c r="BA667" s="625"/>
      <c r="BB667" s="625"/>
      <c r="BC667" s="625"/>
      <c r="BD667" s="625"/>
      <c r="BE667" s="625"/>
      <c r="BF667" s="625"/>
      <c r="BG667" s="625"/>
      <c r="BH667" s="625"/>
      <c r="BI667" s="625"/>
      <c r="BJ667" s="625"/>
      <c r="BK667" s="625"/>
      <c r="BL667" s="625"/>
      <c r="BM667" s="625"/>
      <c r="BN667" s="625"/>
      <c r="BO667" s="625"/>
      <c r="BP667" s="625"/>
      <c r="BQ667" s="625"/>
      <c r="BR667" s="625"/>
      <c r="BS667" s="625"/>
      <c r="BT667" s="625"/>
      <c r="BU667" s="625"/>
      <c r="BV667" s="625"/>
      <c r="BW667" s="15"/>
      <c r="BX667" s="1146"/>
      <c r="BY667" s="1154"/>
      <c r="BZ667" s="1154"/>
      <c r="CA667" s="1154"/>
      <c r="CB667" s="1146"/>
      <c r="CC667" s="1148"/>
      <c r="CD667" s="1155"/>
      <c r="CE667" s="1155"/>
      <c r="CF667" s="1149"/>
      <c r="CG667" s="1148"/>
      <c r="CH667" s="1155"/>
      <c r="CI667" s="1155"/>
      <c r="CJ667" s="1148"/>
      <c r="CK667" s="1156"/>
      <c r="CL667" s="1155"/>
      <c r="CM667" s="1155"/>
      <c r="CN667" s="1148"/>
      <c r="CO667" s="1152"/>
      <c r="CP667" s="1157"/>
      <c r="CQ667" s="1153"/>
      <c r="CR667" s="1152"/>
      <c r="CS667" s="1157"/>
      <c r="CT667" s="1152"/>
      <c r="CU667" s="632"/>
      <c r="CV667" s="277"/>
      <c r="CW667" s="244"/>
      <c r="CX667" s="630"/>
      <c r="CY667" s="625"/>
      <c r="CZ667" s="625"/>
      <c r="DA667" s="625"/>
      <c r="DB667" s="625"/>
      <c r="DC667" s="625"/>
      <c r="DD667" s="625"/>
      <c r="DE667" s="625"/>
      <c r="DF667" s="625"/>
      <c r="DG667" s="625"/>
      <c r="DH667" s="625"/>
      <c r="DI667" s="625"/>
      <c r="DJ667" s="625"/>
      <c r="DK667" s="625"/>
      <c r="DL667" s="625"/>
      <c r="DM667" s="625"/>
      <c r="DN667" s="625"/>
      <c r="DO667" s="625"/>
      <c r="DP667" s="625"/>
      <c r="DQ667" s="625"/>
      <c r="DR667" s="625"/>
      <c r="DS667" s="625"/>
      <c r="DT667" s="625"/>
      <c r="DU667" s="625"/>
      <c r="DV667" s="15"/>
      <c r="DW667" s="1146"/>
      <c r="DX667" s="1154"/>
      <c r="DY667" s="1154"/>
      <c r="DZ667" s="1154"/>
      <c r="EA667" s="1146"/>
      <c r="EB667" s="1148"/>
      <c r="EC667" s="1155"/>
      <c r="ED667" s="1155"/>
      <c r="EE667" s="1149"/>
      <c r="EF667" s="1148"/>
      <c r="EG667" s="1155"/>
      <c r="EH667" s="1155"/>
      <c r="EI667" s="1148"/>
      <c r="EJ667" s="1156"/>
      <c r="EK667" s="1155"/>
      <c r="EL667" s="1155"/>
      <c r="EM667" s="1148"/>
      <c r="EN667" s="1152"/>
      <c r="EO667" s="1157"/>
      <c r="EP667" s="1153"/>
      <c r="EQ667" s="1152"/>
      <c r="ER667" s="1157"/>
      <c r="ES667" s="1152"/>
      <c r="ET667" s="632"/>
      <c r="EU667" s="630"/>
      <c r="EV667" s="625"/>
      <c r="EW667" s="625"/>
      <c r="EX667" s="625"/>
      <c r="EY667" s="625"/>
      <c r="EZ667" s="625"/>
      <c r="FA667" s="625"/>
      <c r="FB667" s="625"/>
      <c r="FC667" s="625"/>
      <c r="FD667" s="625"/>
      <c r="FE667" s="625"/>
      <c r="FF667" s="625"/>
      <c r="FG667" s="625"/>
      <c r="FH667" s="625"/>
      <c r="FI667" s="625"/>
      <c r="FJ667" s="625"/>
      <c r="FK667" s="625"/>
      <c r="FL667" s="625"/>
      <c r="FM667" s="625"/>
      <c r="FN667" s="625"/>
      <c r="FO667" s="625"/>
      <c r="FP667" s="625"/>
      <c r="FQ667" s="625"/>
      <c r="FR667" s="625"/>
      <c r="FS667" s="15"/>
      <c r="FT667" s="1146"/>
      <c r="FU667" s="1154"/>
      <c r="FV667" s="1154"/>
      <c r="FW667" s="1154"/>
      <c r="FX667" s="1146"/>
      <c r="FY667" s="1148"/>
      <c r="FZ667" s="1155"/>
      <c r="GA667" s="1155"/>
      <c r="GB667" s="1149"/>
      <c r="GC667" s="1148"/>
      <c r="GD667" s="1155"/>
      <c r="GE667" s="1155"/>
      <c r="GF667" s="1148"/>
      <c r="GG667" s="1156"/>
      <c r="GH667" s="1155"/>
      <c r="GI667" s="1155"/>
      <c r="GJ667" s="1148"/>
      <c r="GK667" s="1152"/>
      <c r="GL667" s="1157"/>
      <c r="GM667" s="1153"/>
      <c r="GN667" s="1152"/>
      <c r="GO667" s="1157"/>
      <c r="GP667" s="1152"/>
      <c r="GQ667" s="632"/>
      <c r="GR667" s="6"/>
    </row>
    <row r="668" spans="1:200" ht="11.25" customHeight="1" x14ac:dyDescent="0.25">
      <c r="A668" s="244"/>
      <c r="B668" s="630"/>
      <c r="C668" s="644" t="str">
        <f>IF(Portada!$A$1="www.fly-logics.com","SIC",0)</f>
        <v>SIC</v>
      </c>
      <c r="D668" s="634"/>
      <c r="E668" s="634"/>
      <c r="F668" s="634"/>
      <c r="G668" s="635"/>
      <c r="H668" s="1136" t="str">
        <f>IF(SUMIFS(Bitácora!$Z$5:$Z$1036129,Bitácora!$D$5:$D$1036129,F647,Bitácora!$AN$5:$AN$1036129,V647,Bitácora!$E$5:$E$1036129,L647)=0," ",SUMIFS(Bitácora!$Z$5:$Z$1036129,Bitácora!$D$5:$D$1036129,F647,Bitácora!$AN$5:$AN$1036129,V647,Bitácora!$E$5:$E$1036129,L647))</f>
        <v xml:space="preserve"> </v>
      </c>
      <c r="I668" s="1137" t="str">
        <f t="shared" ref="I668" si="956">H668</f>
        <v xml:space="preserve"> </v>
      </c>
      <c r="J668" s="1137"/>
      <c r="K668" s="1137"/>
      <c r="L668" s="1137"/>
      <c r="M668" s="1137"/>
      <c r="N668" s="625"/>
      <c r="O668" s="633" t="str">
        <f>IF(Portada!$A$1="www.fly-logics.com","NOCHE",0)</f>
        <v>NOCHE</v>
      </c>
      <c r="P668" s="634"/>
      <c r="Q668" s="634"/>
      <c r="R668" s="634"/>
      <c r="S668" s="635"/>
      <c r="T668" s="1134" t="str">
        <f>IF(SUMIFS(Bitácora!$AF$5:$AF$1036129,Bitácora!$D$5:$D$1036129,F647,Bitácora!$AN$5:$AN$1036129,V647,Bitácora!$E$5:$E$1036129,L647)=0," ",SUMIFS(Bitácora!$AF$5:$AF$1036129,Bitácora!$D$5:$D$1036129,F647,Bitácora!$AN$5:$AN$1036129,V647,Bitácora!$E$5:$E$1036129,L647))</f>
        <v xml:space="preserve"> </v>
      </c>
      <c r="U668" s="1135" t="str">
        <f t="shared" ref="U668" si="957">T668</f>
        <v xml:space="preserve"> </v>
      </c>
      <c r="V668" s="1135"/>
      <c r="W668" s="1135"/>
      <c r="X668" s="1135"/>
      <c r="Y668" s="1135"/>
      <c r="Z668" s="15"/>
      <c r="AA668" s="1146"/>
      <c r="AB668" s="1146"/>
      <c r="AC668" s="1146"/>
      <c r="AD668" s="1146"/>
      <c r="AE668" s="1146"/>
      <c r="AF668" s="1148"/>
      <c r="AG668" s="1148"/>
      <c r="AH668" s="1148"/>
      <c r="AI668" s="1149"/>
      <c r="AJ668" s="1148"/>
      <c r="AK668" s="1148"/>
      <c r="AL668" s="1148"/>
      <c r="AM668" s="1148"/>
      <c r="AN668" s="1156"/>
      <c r="AO668" s="1148"/>
      <c r="AP668" s="1148"/>
      <c r="AQ668" s="1148"/>
      <c r="AR668" s="1152"/>
      <c r="AS668" s="1152"/>
      <c r="AT668" s="1153"/>
      <c r="AU668" s="1152"/>
      <c r="AV668" s="1152"/>
      <c r="AW668" s="1152"/>
      <c r="AX668" s="632"/>
      <c r="AY668" s="630"/>
      <c r="AZ668" s="644" t="str">
        <f>IF(Portada!$A$1="www.fly-logics.com","SIC",0)</f>
        <v>SIC</v>
      </c>
      <c r="BA668" s="634"/>
      <c r="BB668" s="634"/>
      <c r="BC668" s="634"/>
      <c r="BD668" s="635"/>
      <c r="BE668" s="1136" t="str">
        <f>IF(SUMIFS(Bitácora!$Z$5:$Z$1036129,Bitácora!$D$5:$D$1036129,BC647,Bitácora!$AN$5:$AN$1036129,BS647,Bitácora!$E$5:$E$1036129,BI647)=0," ",SUMIFS(Bitácora!$Z$5:$Z$1036129,Bitácora!$D$5:$D$1036129,BC647,Bitácora!$AN$5:$AN$1036129,BS647,Bitácora!$E$5:$E$1036129,BI647))</f>
        <v xml:space="preserve"> </v>
      </c>
      <c r="BF668" s="1137" t="str">
        <f t="shared" ref="BF668" si="958">BE668</f>
        <v xml:space="preserve"> </v>
      </c>
      <c r="BG668" s="1137"/>
      <c r="BH668" s="1137"/>
      <c r="BI668" s="1137"/>
      <c r="BJ668" s="1137"/>
      <c r="BK668" s="625"/>
      <c r="BL668" s="633" t="str">
        <f>IF(Portada!$A$1="www.fly-logics.com","NOCHE",0)</f>
        <v>NOCHE</v>
      </c>
      <c r="BM668" s="634"/>
      <c r="BN668" s="634"/>
      <c r="BO668" s="634"/>
      <c r="BP668" s="635"/>
      <c r="BQ668" s="1134" t="str">
        <f>IF(SUMIFS(Bitácora!$AF$5:$AF$1036129,Bitácora!$D$5:$D$1036129,BC647,Bitácora!$AN$5:$AN$1036129,BS647,Bitácora!$E$5:$E$1036129,BI647)=0," ",SUMIFS(Bitácora!$AF$5:$AF$1036129,Bitácora!$D$5:$D$1036129,BC647,Bitácora!$AN$5:$AN$1036129,BS647,Bitácora!$E$5:$E$1036129,BI647))</f>
        <v xml:space="preserve"> </v>
      </c>
      <c r="BR668" s="1135" t="str">
        <f t="shared" ref="BR668" si="959">BQ668</f>
        <v xml:space="preserve"> </v>
      </c>
      <c r="BS668" s="1135"/>
      <c r="BT668" s="1135"/>
      <c r="BU668" s="1135"/>
      <c r="BV668" s="1135"/>
      <c r="BW668" s="15"/>
      <c r="BX668" s="1146"/>
      <c r="BY668" s="1146"/>
      <c r="BZ668" s="1146"/>
      <c r="CA668" s="1146"/>
      <c r="CB668" s="1146"/>
      <c r="CC668" s="1148"/>
      <c r="CD668" s="1148"/>
      <c r="CE668" s="1148"/>
      <c r="CF668" s="1149"/>
      <c r="CG668" s="1148"/>
      <c r="CH668" s="1148"/>
      <c r="CI668" s="1148"/>
      <c r="CJ668" s="1148"/>
      <c r="CK668" s="1156"/>
      <c r="CL668" s="1148"/>
      <c r="CM668" s="1148"/>
      <c r="CN668" s="1148"/>
      <c r="CO668" s="1152"/>
      <c r="CP668" s="1152"/>
      <c r="CQ668" s="1153"/>
      <c r="CR668" s="1152"/>
      <c r="CS668" s="1152"/>
      <c r="CT668" s="1152"/>
      <c r="CU668" s="632"/>
      <c r="CV668" s="277"/>
      <c r="CW668" s="244"/>
      <c r="CX668" s="630"/>
      <c r="CY668" s="644" t="str">
        <f>IF(Portada!$A$1="www.fly-logics.com","SIC",0)</f>
        <v>SIC</v>
      </c>
      <c r="CZ668" s="634"/>
      <c r="DA668" s="634"/>
      <c r="DB668" s="634"/>
      <c r="DC668" s="635"/>
      <c r="DD668" s="1136" t="str">
        <f>IF(SUMIFS(Bitácora!$Z$5:$Z$1036129,Bitácora!$D$5:$D$1036129,DB647,Bitácora!$AN$5:$AN$1036129,DR647,Bitácora!$E$5:$E$1036129,DH647)=0," ",SUMIFS(Bitácora!$Z$5:$Z$1036129,Bitácora!$D$5:$D$1036129,DB647,Bitácora!$AN$5:$AN$1036129,DR647,Bitácora!$E$5:$E$1036129,DH647))</f>
        <v xml:space="preserve"> </v>
      </c>
      <c r="DE668" s="1137" t="str">
        <f t="shared" ref="DE668" si="960">DD668</f>
        <v xml:space="preserve"> </v>
      </c>
      <c r="DF668" s="1137"/>
      <c r="DG668" s="1137"/>
      <c r="DH668" s="1137"/>
      <c r="DI668" s="1137"/>
      <c r="DJ668" s="625"/>
      <c r="DK668" s="633" t="str">
        <f>IF(Portada!$A$1="www.fly-logics.com","NOCHE",0)</f>
        <v>NOCHE</v>
      </c>
      <c r="DL668" s="634"/>
      <c r="DM668" s="634"/>
      <c r="DN668" s="634"/>
      <c r="DO668" s="635"/>
      <c r="DP668" s="1134" t="str">
        <f>IF(SUMIFS(Bitácora!$AF$5:$AF$1036129,Bitácora!$D$5:$D$1036129,DB647,Bitácora!$AN$5:$AN$1036129,DR647,Bitácora!$E$5:$E$1036129,DH647)=0," ",SUMIFS(Bitácora!$AF$5:$AF$1036129,Bitácora!$D$5:$D$1036129,DB647,Bitácora!$AN$5:$AN$1036129,DR647,Bitácora!$E$5:$E$1036129,DH647))</f>
        <v xml:space="preserve"> </v>
      </c>
      <c r="DQ668" s="1135" t="str">
        <f t="shared" ref="DQ668" si="961">DP668</f>
        <v xml:space="preserve"> </v>
      </c>
      <c r="DR668" s="1135"/>
      <c r="DS668" s="1135"/>
      <c r="DT668" s="1135"/>
      <c r="DU668" s="1135"/>
      <c r="DV668" s="15"/>
      <c r="DW668" s="1146"/>
      <c r="DX668" s="1146"/>
      <c r="DY668" s="1146"/>
      <c r="DZ668" s="1146"/>
      <c r="EA668" s="1146"/>
      <c r="EB668" s="1148"/>
      <c r="EC668" s="1148"/>
      <c r="ED668" s="1148"/>
      <c r="EE668" s="1149"/>
      <c r="EF668" s="1148"/>
      <c r="EG668" s="1148"/>
      <c r="EH668" s="1148"/>
      <c r="EI668" s="1148"/>
      <c r="EJ668" s="1156"/>
      <c r="EK668" s="1148"/>
      <c r="EL668" s="1148"/>
      <c r="EM668" s="1148"/>
      <c r="EN668" s="1152"/>
      <c r="EO668" s="1152"/>
      <c r="EP668" s="1153"/>
      <c r="EQ668" s="1152"/>
      <c r="ER668" s="1152"/>
      <c r="ES668" s="1152"/>
      <c r="ET668" s="632"/>
      <c r="EU668" s="630"/>
      <c r="EV668" s="644" t="str">
        <f>IF(Portada!$A$1="www.fly-logics.com","SIC",0)</f>
        <v>SIC</v>
      </c>
      <c r="EW668" s="634"/>
      <c r="EX668" s="634"/>
      <c r="EY668" s="634"/>
      <c r="EZ668" s="635"/>
      <c r="FA668" s="1136" t="str">
        <f>IF(SUMIFS(Bitácora!$Z$5:$Z$1036129,Bitácora!$D$5:$D$1036129,EY647,Bitácora!$AN$5:$AN$1036129,FO647,Bitácora!$E$5:$E$1036129,FE647)=0," ",SUMIFS(Bitácora!$Z$5:$Z$1036129,Bitácora!$D$5:$D$1036129,EY647,Bitácora!$AN$5:$AN$1036129,FO647,Bitácora!$E$5:$E$1036129,FE647))</f>
        <v xml:space="preserve"> </v>
      </c>
      <c r="FB668" s="1137" t="str">
        <f t="shared" ref="FB668" si="962">FA668</f>
        <v xml:space="preserve"> </v>
      </c>
      <c r="FC668" s="1137"/>
      <c r="FD668" s="1137"/>
      <c r="FE668" s="1137"/>
      <c r="FF668" s="1137"/>
      <c r="FG668" s="625"/>
      <c r="FH668" s="633" t="str">
        <f>IF(Portada!$A$1="www.fly-logics.com","NOCHE",0)</f>
        <v>NOCHE</v>
      </c>
      <c r="FI668" s="634"/>
      <c r="FJ668" s="634"/>
      <c r="FK668" s="634"/>
      <c r="FL668" s="635"/>
      <c r="FM668" s="1134" t="str">
        <f>IF(SUMIFS(Bitácora!$AF$5:$AF$1036129,Bitácora!$D$5:$D$1036129,EY647,Bitácora!$AN$5:$AN$1036129,FO647,Bitácora!$E$5:$E$1036129,FE647)=0," ",SUMIFS(Bitácora!$AF$5:$AF$1036129,Bitácora!$D$5:$D$1036129,EY647,Bitácora!$AN$5:$AN$1036129,FO647,Bitácora!$E$5:$E$1036129,FE647))</f>
        <v xml:space="preserve"> </v>
      </c>
      <c r="FN668" s="1135" t="str">
        <f t="shared" ref="FN668" si="963">FM668</f>
        <v xml:space="preserve"> </v>
      </c>
      <c r="FO668" s="1135"/>
      <c r="FP668" s="1135"/>
      <c r="FQ668" s="1135"/>
      <c r="FR668" s="1135"/>
      <c r="FS668" s="15"/>
      <c r="FT668" s="1146"/>
      <c r="FU668" s="1146"/>
      <c r="FV668" s="1146"/>
      <c r="FW668" s="1146"/>
      <c r="FX668" s="1146"/>
      <c r="FY668" s="1148"/>
      <c r="FZ668" s="1148"/>
      <c r="GA668" s="1148"/>
      <c r="GB668" s="1149"/>
      <c r="GC668" s="1148"/>
      <c r="GD668" s="1148"/>
      <c r="GE668" s="1148"/>
      <c r="GF668" s="1148"/>
      <c r="GG668" s="1156"/>
      <c r="GH668" s="1148"/>
      <c r="GI668" s="1148"/>
      <c r="GJ668" s="1148"/>
      <c r="GK668" s="1152"/>
      <c r="GL668" s="1152"/>
      <c r="GM668" s="1153"/>
      <c r="GN668" s="1152"/>
      <c r="GO668" s="1152"/>
      <c r="GP668" s="1152"/>
      <c r="GQ668" s="632"/>
      <c r="GR668" s="6"/>
    </row>
    <row r="669" spans="1:200" ht="8.85" customHeight="1" x14ac:dyDescent="0.25">
      <c r="A669" s="244"/>
      <c r="B669" s="630"/>
      <c r="C669" s="634"/>
      <c r="D669" s="634"/>
      <c r="E669" s="634"/>
      <c r="F669" s="634"/>
      <c r="G669" s="635"/>
      <c r="H669" s="1136"/>
      <c r="I669" s="1137"/>
      <c r="J669" s="1137"/>
      <c r="K669" s="1137"/>
      <c r="L669" s="1137"/>
      <c r="M669" s="1137"/>
      <c r="N669" s="625"/>
      <c r="O669" s="634"/>
      <c r="P669" s="634"/>
      <c r="Q669" s="634"/>
      <c r="R669" s="634"/>
      <c r="S669" s="635"/>
      <c r="T669" s="1134"/>
      <c r="U669" s="1135"/>
      <c r="V669" s="1135"/>
      <c r="W669" s="1135"/>
      <c r="X669" s="1135"/>
      <c r="Y669" s="1135"/>
      <c r="Z669" s="15"/>
      <c r="AA669" s="613" t="str">
        <f>IF(Portada!$A$1="www.fly-logics.com","JUL",0)</f>
        <v>JUL</v>
      </c>
      <c r="AB669" s="614"/>
      <c r="AC669" s="614"/>
      <c r="AD669" s="614"/>
      <c r="AE669" s="614"/>
      <c r="AF669" s="605" t="str">
        <f>IF(SUMIFS(Bitácora!$Y$5:$Y$1036129,Bitácora!$D$5:$D$1036129,F647,Bitácora!$AN$5:$AN$1036129,V647,Bitácora!$E$5:$E$1036129,L647,Bitácora!$AM$5:$AM$1036129,AA669)=0," ",SUMIFS(Bitácora!$Y$5:$Y$1036129,Bitácora!$D$5:$D$1036129,F647,Bitácora!$AN$5:$AN$1036129,V647,Bitácora!$E$5:$E$1036129,L647,Bitácora!$AM$5:$AM$1036129,AA669))</f>
        <v xml:space="preserve"> </v>
      </c>
      <c r="AG669" s="615"/>
      <c r="AH669" s="615"/>
      <c r="AI669" s="615"/>
      <c r="AJ669" s="639" t="str">
        <f>IF(SUMIFS(Bitácora!$Z$5:$Z$1036129,Bitácora!$D$5:$D$1036129,F647,Bitácora!$AN$5:$AN$1036129,V647,Bitácora!$E$5:$E$1036129,L647,Bitácora!$AM$5:$AM$1036129,AA669)=0," ",SUMIFS(Bitácora!$Z$5:$Z$1036129,Bitácora!$D$5:$D$1036129,F647,Bitácora!$AN$5:$AN$1036129,V647,Bitácora!$E$5:$E$1036129,L647,Bitácora!$AM$5:$AM$1036129,AA669))</f>
        <v xml:space="preserve"> </v>
      </c>
      <c r="AK669" s="640"/>
      <c r="AL669" s="640"/>
      <c r="AM669" s="640"/>
      <c r="AN669" s="605" t="str">
        <f>IF(SUMIFS(Bitácora!$AA$5:$AA$1036129,Bitácora!$D$5:$D$1036129,F647,Bitácora!$AN$5:$AN$1036129,V647,Bitácora!$E$5:$E$1036129,L647,Bitácora!$AM$5:$AM$1036129,AA669)=0," ",SUMIFS(Bitácora!$AA$5:$AA$1036129,Bitácora!$D$5:$D$1036129,F647,Bitácora!$AN$5:$AN$1036129,V647,Bitácora!$E$5:$E$1036129,L647,Bitácora!$AM$5:$AM$1036129,AA669))</f>
        <v xml:space="preserve"> </v>
      </c>
      <c r="AO669" s="615"/>
      <c r="AP669" s="615"/>
      <c r="AQ669" s="615"/>
      <c r="AR669" s="606" t="str">
        <f>IF(SUMIFS(Bitácora!$AE$5:$AE$1036129,Bitácora!$D$5:$D$1036129,F647,Bitácora!$AN$5:$AN$1036129,V647,Bitácora!$E$5:$E$1036129,L647,Bitácora!$AM$5:$AM$1036129,AA669)=0," ",SUMIFS(Bitácora!$AC$5:$AC$1036129,Bitácora!$D$5:$D$1036129,F647,Bitácora!$AN$5:$AN$1036129,V647,Bitácora!$E$5:$E$1036129,L647,Bitácora!$AM$5:$AM$1036129,AA669))</f>
        <v xml:space="preserve"> </v>
      </c>
      <c r="AS669" s="606"/>
      <c r="AT669" s="606"/>
      <c r="AU669" s="645" t="str">
        <f>IF(SUMIFS(Bitácora!$AF$5:$AF$1036129,Bitácora!$D$5:$D$1036129,F647,Bitácora!$AN$5:$AN$1036129,V647,Bitácora!$E$5:$E$1036129,L647,Bitácora!$AM$5:$AM$1036129,AA669)=0," ",SUMIFS(Bitácora!$AF$5:$AF$1036129,Bitácora!$D$5:$D$1036129,F647,Bitácora!$AN$5:$AN$1036129,V647,Bitácora!$E$5:$E$1036129,L647,Bitácora!$AM$5:$AM$1036129,AA669))</f>
        <v xml:space="preserve"> </v>
      </c>
      <c r="AV669" s="646"/>
      <c r="AW669" s="646"/>
      <c r="AX669" s="632"/>
      <c r="AY669" s="630"/>
      <c r="AZ669" s="634"/>
      <c r="BA669" s="634"/>
      <c r="BB669" s="634"/>
      <c r="BC669" s="634"/>
      <c r="BD669" s="635"/>
      <c r="BE669" s="1136"/>
      <c r="BF669" s="1137"/>
      <c r="BG669" s="1137"/>
      <c r="BH669" s="1137"/>
      <c r="BI669" s="1137"/>
      <c r="BJ669" s="1137"/>
      <c r="BK669" s="625"/>
      <c r="BL669" s="634"/>
      <c r="BM669" s="634"/>
      <c r="BN669" s="634"/>
      <c r="BO669" s="634"/>
      <c r="BP669" s="635"/>
      <c r="BQ669" s="1134"/>
      <c r="BR669" s="1135"/>
      <c r="BS669" s="1135"/>
      <c r="BT669" s="1135"/>
      <c r="BU669" s="1135"/>
      <c r="BV669" s="1135"/>
      <c r="BW669" s="15"/>
      <c r="BX669" s="613" t="str">
        <f>IF(Portada!$A$1="www.fly-logics.com","JUL",0)</f>
        <v>JUL</v>
      </c>
      <c r="BY669" s="614"/>
      <c r="BZ669" s="614"/>
      <c r="CA669" s="614"/>
      <c r="CB669" s="614"/>
      <c r="CC669" s="605" t="str">
        <f>IF(SUMIFS(Bitácora!$Y$5:$Y$1036129,Bitácora!$D$5:$D$1036129,BC647,Bitácora!$AN$5:$AN$1036129,BS647,Bitácora!$E$5:$E$1036129,BI647,Bitácora!$AM$5:$AM$1036129,BX669)=0," ",SUMIFS(Bitácora!$Y$5:$Y$1036129,Bitácora!$D$5:$D$1036129,BC647,Bitácora!$AN$5:$AN$1036129,BS647,Bitácora!$E$5:$E$1036129,BI647,Bitácora!$AM$5:$AM$1036129,BX669))</f>
        <v xml:space="preserve"> </v>
      </c>
      <c r="CD669" s="615"/>
      <c r="CE669" s="615"/>
      <c r="CF669" s="615"/>
      <c r="CG669" s="639" t="str">
        <f>IF(SUMIFS(Bitácora!$Z$5:$Z$1036129,Bitácora!$D$5:$D$1036129,BC647,Bitácora!$AN$5:$AN$1036129,BS647,Bitácora!$E$5:$E$1036129,BI647,Bitácora!$AM$5:$AM$1036129,BX669)=0," ",SUMIFS(Bitácora!$Z$5:$Z$1036129,Bitácora!$D$5:$D$1036129,BC647,Bitácora!$AN$5:$AN$1036129,BS647,Bitácora!$E$5:$E$1036129,BI647,Bitácora!$AM$5:$AM$1036129,BX669))</f>
        <v xml:space="preserve"> </v>
      </c>
      <c r="CH669" s="640"/>
      <c r="CI669" s="640"/>
      <c r="CJ669" s="640"/>
      <c r="CK669" s="605" t="str">
        <f>IF(SUMIFS(Bitácora!$AA$5:$AA$1036129,Bitácora!$D$5:$D$1036129,BC647,Bitácora!$AN$5:$AN$1036129,BS647,Bitácora!$E$5:$E$1036129,BI647,Bitácora!$AM$5:$AM$1036129,BX669)=0," ",SUMIFS(Bitácora!$AA$5:$AA$1036129,Bitácora!$D$5:$D$1036129,BC647,Bitácora!$AN$5:$AN$1036129,BS647,Bitácora!$E$5:$E$1036129,BI647,Bitácora!$AM$5:$AM$1036129,BX669))</f>
        <v xml:space="preserve"> </v>
      </c>
      <c r="CL669" s="615"/>
      <c r="CM669" s="615"/>
      <c r="CN669" s="615"/>
      <c r="CO669" s="606" t="str">
        <f>IF(SUMIFS(Bitácora!$AE$5:$AE$1036129,Bitácora!$D$5:$D$1036129,BC647,Bitácora!$AN$5:$AN$1036129,BS647,Bitácora!$E$5:$E$1036129,BI647,Bitácora!$AM$5:$AM$1036129,BX669)=0," ",SUMIFS(Bitácora!$AC$5:$AC$1036129,Bitácora!$D$5:$D$1036129,BC647,Bitácora!$AN$5:$AN$1036129,BS647,Bitácora!$E$5:$E$1036129,BI647,Bitácora!$AM$5:$AM$1036129,BX669))</f>
        <v xml:space="preserve"> </v>
      </c>
      <c r="CP669" s="606"/>
      <c r="CQ669" s="606"/>
      <c r="CR669" s="645" t="str">
        <f>IF(SUMIFS(Bitácora!$AF$5:$AF$1036129,Bitácora!$D$5:$D$1036129,BC647,Bitácora!$AN$5:$AN$1036129,BS647,Bitácora!$E$5:$E$1036129,BI647,Bitácora!$AM$5:$AM$1036129,BX669)=0," ",SUMIFS(Bitácora!$AF$5:$AF$1036129,Bitácora!$D$5:$D$1036129,BC647,Bitácora!$AN$5:$AN$1036129,BS647,Bitácora!$E$5:$E$1036129,BI647,Bitácora!$AM$5:$AM$1036129,BX669))</f>
        <v xml:space="preserve"> </v>
      </c>
      <c r="CS669" s="646"/>
      <c r="CT669" s="646"/>
      <c r="CU669" s="632"/>
      <c r="CV669" s="276"/>
      <c r="CW669" s="244"/>
      <c r="CX669" s="630"/>
      <c r="CY669" s="634"/>
      <c r="CZ669" s="634"/>
      <c r="DA669" s="634"/>
      <c r="DB669" s="634"/>
      <c r="DC669" s="635"/>
      <c r="DD669" s="1136"/>
      <c r="DE669" s="1137"/>
      <c r="DF669" s="1137"/>
      <c r="DG669" s="1137"/>
      <c r="DH669" s="1137"/>
      <c r="DI669" s="1137"/>
      <c r="DJ669" s="625"/>
      <c r="DK669" s="634"/>
      <c r="DL669" s="634"/>
      <c r="DM669" s="634"/>
      <c r="DN669" s="634"/>
      <c r="DO669" s="635"/>
      <c r="DP669" s="1134"/>
      <c r="DQ669" s="1135"/>
      <c r="DR669" s="1135"/>
      <c r="DS669" s="1135"/>
      <c r="DT669" s="1135"/>
      <c r="DU669" s="1135"/>
      <c r="DV669" s="15"/>
      <c r="DW669" s="613" t="str">
        <f>IF(Portada!$A$1="www.fly-logics.com","JUL",0)</f>
        <v>JUL</v>
      </c>
      <c r="DX669" s="614"/>
      <c r="DY669" s="614"/>
      <c r="DZ669" s="614"/>
      <c r="EA669" s="614"/>
      <c r="EB669" s="605" t="str">
        <f>IF(SUMIFS(Bitácora!$Y$5:$Y$1036129,Bitácora!$D$5:$D$1036129,DB647,Bitácora!$AN$5:$AN$1036129,DR647,Bitácora!$E$5:$E$1036129,DH647,Bitácora!$AM$5:$AM$1036129,DW669)=0," ",SUMIFS(Bitácora!$Y$5:$Y$1036129,Bitácora!$D$5:$D$1036129,DB647,Bitácora!$AN$5:$AN$1036129,DR647,Bitácora!$E$5:$E$1036129,DH647,Bitácora!$AM$5:$AM$1036129,DW669))</f>
        <v xml:space="preserve"> </v>
      </c>
      <c r="EC669" s="615"/>
      <c r="ED669" s="615"/>
      <c r="EE669" s="615"/>
      <c r="EF669" s="639" t="str">
        <f>IF(SUMIFS(Bitácora!$Z$5:$Z$1036129,Bitácora!$D$5:$D$1036129,DB647,Bitácora!$AN$5:$AN$1036129,DR647,Bitácora!$E$5:$E$1036129,DH647,Bitácora!$AM$5:$AM$1036129,DW669)=0," ",SUMIFS(Bitácora!$Z$5:$Z$1036129,Bitácora!$D$5:$D$1036129,DB647,Bitácora!$AN$5:$AN$1036129,DR647,Bitácora!$E$5:$E$1036129,DH647,Bitácora!$AM$5:$AM$1036129,DW669))</f>
        <v xml:space="preserve"> </v>
      </c>
      <c r="EG669" s="640"/>
      <c r="EH669" s="640"/>
      <c r="EI669" s="640"/>
      <c r="EJ669" s="605" t="str">
        <f>IF(SUMIFS(Bitácora!$AA$5:$AA$1036129,Bitácora!$D$5:$D$1036129,DB647,Bitácora!$AN$5:$AN$1036129,DR647,Bitácora!$E$5:$E$1036129,DH647,Bitácora!$AM$5:$AM$1036129,DW669)=0," ",SUMIFS(Bitácora!$AA$5:$AA$1036129,Bitácora!$D$5:$D$1036129,DB647,Bitácora!$AN$5:$AN$1036129,DR647,Bitácora!$E$5:$E$1036129,DH647,Bitácora!$AM$5:$AM$1036129,DW669))</f>
        <v xml:space="preserve"> </v>
      </c>
      <c r="EK669" s="615"/>
      <c r="EL669" s="615"/>
      <c r="EM669" s="615"/>
      <c r="EN669" s="606" t="str">
        <f>IF(SUMIFS(Bitácora!$AE$5:$AE$1036129,Bitácora!$D$5:$D$1036129,DB647,Bitácora!$AN$5:$AN$1036129,DR647,Bitácora!$E$5:$E$1036129,DH647,Bitácora!$AM$5:$AM$1036129,DW669)=0," ",SUMIFS(Bitácora!$AC$5:$AC$1036129,Bitácora!$D$5:$D$1036129,DB647,Bitácora!$AN$5:$AN$1036129,DR647,Bitácora!$E$5:$E$1036129,DH647,Bitácora!$AM$5:$AM$1036129,DW669))</f>
        <v xml:space="preserve"> </v>
      </c>
      <c r="EO669" s="606"/>
      <c r="EP669" s="606"/>
      <c r="EQ669" s="645" t="str">
        <f>IF(SUMIFS(Bitácora!$AF$5:$AF$1036129,Bitácora!$D$5:$D$1036129,DB647,Bitácora!$AN$5:$AN$1036129,DR647,Bitácora!$E$5:$E$1036129,DH647,Bitácora!$AM$5:$AM$1036129,DW669)=0," ",SUMIFS(Bitácora!$AF$5:$AF$1036129,Bitácora!$D$5:$D$1036129,DB647,Bitácora!$AN$5:$AN$1036129,DR647,Bitácora!$E$5:$E$1036129,DH647,Bitácora!$AM$5:$AM$1036129,DW669))</f>
        <v xml:space="preserve"> </v>
      </c>
      <c r="ER669" s="646"/>
      <c r="ES669" s="646"/>
      <c r="ET669" s="632"/>
      <c r="EU669" s="630"/>
      <c r="EV669" s="634"/>
      <c r="EW669" s="634"/>
      <c r="EX669" s="634"/>
      <c r="EY669" s="634"/>
      <c r="EZ669" s="635"/>
      <c r="FA669" s="1136"/>
      <c r="FB669" s="1137"/>
      <c r="FC669" s="1137"/>
      <c r="FD669" s="1137"/>
      <c r="FE669" s="1137"/>
      <c r="FF669" s="1137"/>
      <c r="FG669" s="625"/>
      <c r="FH669" s="634"/>
      <c r="FI669" s="634"/>
      <c r="FJ669" s="634"/>
      <c r="FK669" s="634"/>
      <c r="FL669" s="635"/>
      <c r="FM669" s="1134"/>
      <c r="FN669" s="1135"/>
      <c r="FO669" s="1135"/>
      <c r="FP669" s="1135"/>
      <c r="FQ669" s="1135"/>
      <c r="FR669" s="1135"/>
      <c r="FS669" s="15"/>
      <c r="FT669" s="613" t="str">
        <f>IF(Portada!$A$1="www.fly-logics.com","JUL",0)</f>
        <v>JUL</v>
      </c>
      <c r="FU669" s="614"/>
      <c r="FV669" s="614"/>
      <c r="FW669" s="614"/>
      <c r="FX669" s="614"/>
      <c r="FY669" s="605" t="str">
        <f>IF(SUMIFS(Bitácora!$Y$5:$Y$1036129,Bitácora!$D$5:$D$1036129,EY647,Bitácora!$AN$5:$AN$1036129,FO647,Bitácora!$E$5:$E$1036129,FE647,Bitácora!$AM$5:$AM$1036129,FT669)=0," ",SUMIFS(Bitácora!$Y$5:$Y$1036129,Bitácora!$D$5:$D$1036129,EY647,Bitácora!$AN$5:$AN$1036129,FO647,Bitácora!$E$5:$E$1036129,FE647,Bitácora!$AM$5:$AM$1036129,FT669))</f>
        <v xml:space="preserve"> </v>
      </c>
      <c r="FZ669" s="615"/>
      <c r="GA669" s="615"/>
      <c r="GB669" s="615"/>
      <c r="GC669" s="639" t="str">
        <f>IF(SUMIFS(Bitácora!$Z$5:$Z$1036129,Bitácora!$D$5:$D$1036129,EY647,Bitácora!$AN$5:$AN$1036129,FO647,Bitácora!$E$5:$E$1036129,FE647,Bitácora!$AM$5:$AM$1036129,FT669)=0," ",SUMIFS(Bitácora!$Z$5:$Z$1036129,Bitácora!$D$5:$D$1036129,EY647,Bitácora!$AN$5:$AN$1036129,FO647,Bitácora!$E$5:$E$1036129,FE647,Bitácora!$AM$5:$AM$1036129,FT669))</f>
        <v xml:space="preserve"> </v>
      </c>
      <c r="GD669" s="640"/>
      <c r="GE669" s="640"/>
      <c r="GF669" s="640"/>
      <c r="GG669" s="605" t="str">
        <f>IF(SUMIFS(Bitácora!$AA$5:$AA$1036129,Bitácora!$D$5:$D$1036129,EY647,Bitácora!$AN$5:$AN$1036129,FO647,Bitácora!$E$5:$E$1036129,FE647,Bitácora!$AM$5:$AM$1036129,FT669)=0," ",SUMIFS(Bitácora!$AA$5:$AA$1036129,Bitácora!$D$5:$D$1036129,EY647,Bitácora!$AN$5:$AN$1036129,FO647,Bitácora!$E$5:$E$1036129,FE647,Bitácora!$AM$5:$AM$1036129,FT669))</f>
        <v xml:space="preserve"> </v>
      </c>
      <c r="GH669" s="615"/>
      <c r="GI669" s="615"/>
      <c r="GJ669" s="615"/>
      <c r="GK669" s="606" t="str">
        <f>IF(SUMIFS(Bitácora!$AE$5:$AE$1036129,Bitácora!$D$5:$D$1036129,EY647,Bitácora!$AN$5:$AN$1036129,FO647,Bitácora!$E$5:$E$1036129,FE647,Bitácora!$AM$5:$AM$1036129,FT669)=0," ",SUMIFS(Bitácora!$AC$5:$AC$1036129,Bitácora!$D$5:$D$1036129,EY647,Bitácora!$AN$5:$AN$1036129,FO647,Bitácora!$E$5:$E$1036129,FE647,Bitácora!$AM$5:$AM$1036129,FT669))</f>
        <v xml:space="preserve"> </v>
      </c>
      <c r="GL669" s="606"/>
      <c r="GM669" s="606"/>
      <c r="GN669" s="645" t="str">
        <f>IF(SUMIFS(Bitácora!$AF$5:$AF$1036129,Bitácora!$D$5:$D$1036129,EY647,Bitácora!$AN$5:$AN$1036129,FO647,Bitácora!$E$5:$E$1036129,FE647,Bitácora!$AM$5:$AM$1036129,FT669)=0," ",SUMIFS(Bitácora!$AF$5:$AF$1036129,Bitácora!$D$5:$D$1036129,EY647,Bitácora!$AN$5:$AN$1036129,FO647,Bitácora!$E$5:$E$1036129,FE647,Bitácora!$AM$5:$AM$1036129,FT669))</f>
        <v xml:space="preserve"> </v>
      </c>
      <c r="GO669" s="646"/>
      <c r="GP669" s="646"/>
      <c r="GQ669" s="632"/>
      <c r="GR669" s="6"/>
    </row>
    <row r="670" spans="1:200" ht="3" customHeight="1" x14ac:dyDescent="0.25">
      <c r="A670" s="244"/>
      <c r="B670" s="630"/>
      <c r="C670" s="625"/>
      <c r="D670" s="625"/>
      <c r="E670" s="625"/>
      <c r="F670" s="625"/>
      <c r="G670" s="625"/>
      <c r="H670" s="625"/>
      <c r="I670" s="625"/>
      <c r="J670" s="625"/>
      <c r="K670" s="625"/>
      <c r="L670" s="625"/>
      <c r="M670" s="625"/>
      <c r="N670" s="625"/>
      <c r="O670" s="625"/>
      <c r="P670" s="625"/>
      <c r="Q670" s="625"/>
      <c r="R670" s="625"/>
      <c r="S670" s="625"/>
      <c r="T670" s="625"/>
      <c r="U670" s="625"/>
      <c r="V670" s="625"/>
      <c r="W670" s="625"/>
      <c r="X670" s="625"/>
      <c r="Y670" s="625"/>
      <c r="Z670" s="15"/>
      <c r="AA670" s="614"/>
      <c r="AB670" s="614"/>
      <c r="AC670" s="614"/>
      <c r="AD670" s="614"/>
      <c r="AE670" s="614"/>
      <c r="AF670" s="615"/>
      <c r="AG670" s="616"/>
      <c r="AH670" s="616"/>
      <c r="AI670" s="615"/>
      <c r="AJ670" s="615"/>
      <c r="AK670" s="616"/>
      <c r="AL670" s="616"/>
      <c r="AM670" s="615"/>
      <c r="AN670" s="615"/>
      <c r="AO670" s="616"/>
      <c r="AP670" s="616"/>
      <c r="AQ670" s="615"/>
      <c r="AR670" s="606"/>
      <c r="AS670" s="606"/>
      <c r="AT670" s="606"/>
      <c r="AU670" s="617"/>
      <c r="AV670" s="618"/>
      <c r="AW670" s="617"/>
      <c r="AX670" s="632"/>
      <c r="AY670" s="630"/>
      <c r="AZ670" s="625"/>
      <c r="BA670" s="625"/>
      <c r="BB670" s="625"/>
      <c r="BC670" s="625"/>
      <c r="BD670" s="625"/>
      <c r="BE670" s="625"/>
      <c r="BF670" s="625"/>
      <c r="BG670" s="625"/>
      <c r="BH670" s="625"/>
      <c r="BI670" s="625"/>
      <c r="BJ670" s="625"/>
      <c r="BK670" s="625"/>
      <c r="BL670" s="625"/>
      <c r="BM670" s="625"/>
      <c r="BN670" s="625"/>
      <c r="BO670" s="625"/>
      <c r="BP670" s="625"/>
      <c r="BQ670" s="625"/>
      <c r="BR670" s="625"/>
      <c r="BS670" s="625"/>
      <c r="BT670" s="625"/>
      <c r="BU670" s="625"/>
      <c r="BV670" s="625"/>
      <c r="BW670" s="15"/>
      <c r="BX670" s="614"/>
      <c r="BY670" s="614"/>
      <c r="BZ670" s="614"/>
      <c r="CA670" s="614"/>
      <c r="CB670" s="614"/>
      <c r="CC670" s="615"/>
      <c r="CD670" s="616"/>
      <c r="CE670" s="616"/>
      <c r="CF670" s="615"/>
      <c r="CG670" s="615"/>
      <c r="CH670" s="616"/>
      <c r="CI670" s="616"/>
      <c r="CJ670" s="615"/>
      <c r="CK670" s="615"/>
      <c r="CL670" s="616"/>
      <c r="CM670" s="616"/>
      <c r="CN670" s="615"/>
      <c r="CO670" s="606"/>
      <c r="CP670" s="606"/>
      <c r="CQ670" s="606"/>
      <c r="CR670" s="617"/>
      <c r="CS670" s="618"/>
      <c r="CT670" s="617"/>
      <c r="CU670" s="632"/>
      <c r="CV670" s="276"/>
      <c r="CW670" s="244"/>
      <c r="CX670" s="630"/>
      <c r="CY670" s="625"/>
      <c r="CZ670" s="625"/>
      <c r="DA670" s="625"/>
      <c r="DB670" s="625"/>
      <c r="DC670" s="625"/>
      <c r="DD670" s="625"/>
      <c r="DE670" s="625"/>
      <c r="DF670" s="625"/>
      <c r="DG670" s="625"/>
      <c r="DH670" s="625"/>
      <c r="DI670" s="625"/>
      <c r="DJ670" s="625"/>
      <c r="DK670" s="625"/>
      <c r="DL670" s="625"/>
      <c r="DM670" s="625"/>
      <c r="DN670" s="625"/>
      <c r="DO670" s="625"/>
      <c r="DP670" s="625"/>
      <c r="DQ670" s="625"/>
      <c r="DR670" s="625"/>
      <c r="DS670" s="625"/>
      <c r="DT670" s="625"/>
      <c r="DU670" s="625"/>
      <c r="DV670" s="15"/>
      <c r="DW670" s="614"/>
      <c r="DX670" s="614"/>
      <c r="DY670" s="614"/>
      <c r="DZ670" s="614"/>
      <c r="EA670" s="614"/>
      <c r="EB670" s="615"/>
      <c r="EC670" s="616"/>
      <c r="ED670" s="616"/>
      <c r="EE670" s="615"/>
      <c r="EF670" s="615"/>
      <c r="EG670" s="616"/>
      <c r="EH670" s="616"/>
      <c r="EI670" s="615"/>
      <c r="EJ670" s="615"/>
      <c r="EK670" s="616"/>
      <c r="EL670" s="616"/>
      <c r="EM670" s="615"/>
      <c r="EN670" s="606"/>
      <c r="EO670" s="606"/>
      <c r="EP670" s="606"/>
      <c r="EQ670" s="617"/>
      <c r="ER670" s="618"/>
      <c r="ES670" s="617"/>
      <c r="ET670" s="632"/>
      <c r="EU670" s="630"/>
      <c r="EV670" s="625"/>
      <c r="EW670" s="625"/>
      <c r="EX670" s="625"/>
      <c r="EY670" s="625"/>
      <c r="EZ670" s="625"/>
      <c r="FA670" s="625"/>
      <c r="FB670" s="625"/>
      <c r="FC670" s="625"/>
      <c r="FD670" s="625"/>
      <c r="FE670" s="625"/>
      <c r="FF670" s="625"/>
      <c r="FG670" s="625"/>
      <c r="FH670" s="625"/>
      <c r="FI670" s="625"/>
      <c r="FJ670" s="625"/>
      <c r="FK670" s="625"/>
      <c r="FL670" s="625"/>
      <c r="FM670" s="625"/>
      <c r="FN670" s="625"/>
      <c r="FO670" s="625"/>
      <c r="FP670" s="625"/>
      <c r="FQ670" s="625"/>
      <c r="FR670" s="625"/>
      <c r="FS670" s="15"/>
      <c r="FT670" s="614"/>
      <c r="FU670" s="614"/>
      <c r="FV670" s="614"/>
      <c r="FW670" s="614"/>
      <c r="FX670" s="614"/>
      <c r="FY670" s="615"/>
      <c r="FZ670" s="616"/>
      <c r="GA670" s="616"/>
      <c r="GB670" s="615"/>
      <c r="GC670" s="615"/>
      <c r="GD670" s="616"/>
      <c r="GE670" s="616"/>
      <c r="GF670" s="615"/>
      <c r="GG670" s="615"/>
      <c r="GH670" s="616"/>
      <c r="GI670" s="616"/>
      <c r="GJ670" s="615"/>
      <c r="GK670" s="606"/>
      <c r="GL670" s="606"/>
      <c r="GM670" s="606"/>
      <c r="GN670" s="617"/>
      <c r="GO670" s="618"/>
      <c r="GP670" s="617"/>
      <c r="GQ670" s="632"/>
      <c r="GR670" s="6"/>
    </row>
    <row r="671" spans="1:200" ht="10.5" customHeight="1" x14ac:dyDescent="0.25">
      <c r="A671" s="244"/>
      <c r="B671" s="630"/>
      <c r="C671" s="644" t="str">
        <f>IF(Portada!$A$1="www.fly-logics.com","Travesía",0)</f>
        <v>Travesía</v>
      </c>
      <c r="D671" s="634"/>
      <c r="E671" s="634"/>
      <c r="F671" s="634"/>
      <c r="G671" s="635"/>
      <c r="H671" s="1136" t="str">
        <f>IF(SUMIFS(Bitácora!$W$5:$W$1036129,Bitácora!$D$5:$D$1036129,F647,Bitácora!$AN$5:$AN$1036129,V647,Bitácora!$E$5:$E$1036129,L647)=0," ",SUMIFS(Bitácora!$W$5:$W$1036129,Bitácora!$D$5:$D$1036129,F647,Bitácora!$AN$5:$AN$1036129,V647,Bitácora!$E$5:$E$1036129,L647))</f>
        <v xml:space="preserve"> </v>
      </c>
      <c r="I671" s="1137" t="str">
        <f t="shared" ref="I671" si="964">H671</f>
        <v xml:space="preserve"> </v>
      </c>
      <c r="J671" s="1137"/>
      <c r="K671" s="1137"/>
      <c r="L671" s="1137"/>
      <c r="M671" s="1137"/>
      <c r="N671" s="632"/>
      <c r="O671" s="607" t="s">
        <v>85</v>
      </c>
      <c r="P671" s="607"/>
      <c r="Q671" s="607"/>
      <c r="R671" s="607"/>
      <c r="S671" s="607"/>
      <c r="T671" s="607"/>
      <c r="U671" s="607"/>
      <c r="V671" s="607"/>
      <c r="W671" s="607"/>
      <c r="X671" s="607"/>
      <c r="Y671" s="608"/>
      <c r="Z671" s="15"/>
      <c r="AA671" s="614"/>
      <c r="AB671" s="614"/>
      <c r="AC671" s="614"/>
      <c r="AD671" s="614"/>
      <c r="AE671" s="614"/>
      <c r="AF671" s="615"/>
      <c r="AG671" s="615"/>
      <c r="AH671" s="615"/>
      <c r="AI671" s="615"/>
      <c r="AJ671" s="615"/>
      <c r="AK671" s="615"/>
      <c r="AL671" s="615"/>
      <c r="AM671" s="615"/>
      <c r="AN671" s="615"/>
      <c r="AO671" s="615"/>
      <c r="AP671" s="615"/>
      <c r="AQ671" s="615"/>
      <c r="AR671" s="606"/>
      <c r="AS671" s="606"/>
      <c r="AT671" s="606"/>
      <c r="AU671" s="617"/>
      <c r="AV671" s="617"/>
      <c r="AW671" s="617"/>
      <c r="AX671" s="632"/>
      <c r="AY671" s="630"/>
      <c r="AZ671" s="644" t="str">
        <f>IF(Portada!$A$1="www.fly-logics.com","Travesía",0)</f>
        <v>Travesía</v>
      </c>
      <c r="BA671" s="634"/>
      <c r="BB671" s="634"/>
      <c r="BC671" s="634"/>
      <c r="BD671" s="635"/>
      <c r="BE671" s="1136" t="str">
        <f>IF(SUMIFS(Bitácora!$W$5:$W$1036129,Bitácora!$D$5:$D$1036129,BC647,Bitácora!$AN$5:$AN$1036129,BS647,Bitácora!$E$5:$E$1036129,BI647)=0," ",SUMIFS(Bitácora!$W$5:$W$1036129,Bitácora!$D$5:$D$1036129,BC647,Bitácora!$AN$5:$AN$1036129,BS647,Bitácora!$E$5:$E$1036129,BI647))</f>
        <v xml:space="preserve"> </v>
      </c>
      <c r="BF671" s="1137" t="str">
        <f t="shared" ref="BF671" si="965">BE671</f>
        <v xml:space="preserve"> </v>
      </c>
      <c r="BG671" s="1137"/>
      <c r="BH671" s="1137"/>
      <c r="BI671" s="1137"/>
      <c r="BJ671" s="1137"/>
      <c r="BK671" s="632"/>
      <c r="BL671" s="607" t="s">
        <v>85</v>
      </c>
      <c r="BM671" s="607"/>
      <c r="BN671" s="607"/>
      <c r="BO671" s="607"/>
      <c r="BP671" s="607"/>
      <c r="BQ671" s="607"/>
      <c r="BR671" s="607"/>
      <c r="BS671" s="607"/>
      <c r="BT671" s="607"/>
      <c r="BU671" s="607"/>
      <c r="BV671" s="608"/>
      <c r="BW671" s="15"/>
      <c r="BX671" s="614"/>
      <c r="BY671" s="614"/>
      <c r="BZ671" s="614"/>
      <c r="CA671" s="614"/>
      <c r="CB671" s="614"/>
      <c r="CC671" s="615"/>
      <c r="CD671" s="615"/>
      <c r="CE671" s="615"/>
      <c r="CF671" s="615"/>
      <c r="CG671" s="615"/>
      <c r="CH671" s="615"/>
      <c r="CI671" s="615"/>
      <c r="CJ671" s="615"/>
      <c r="CK671" s="615"/>
      <c r="CL671" s="615"/>
      <c r="CM671" s="615"/>
      <c r="CN671" s="615"/>
      <c r="CO671" s="606"/>
      <c r="CP671" s="606"/>
      <c r="CQ671" s="606"/>
      <c r="CR671" s="617"/>
      <c r="CS671" s="617"/>
      <c r="CT671" s="617"/>
      <c r="CU671" s="632"/>
      <c r="CV671" s="276"/>
      <c r="CW671" s="244"/>
      <c r="CX671" s="630"/>
      <c r="CY671" s="644" t="str">
        <f>IF(Portada!$A$1="www.fly-logics.com","Travesía",0)</f>
        <v>Travesía</v>
      </c>
      <c r="CZ671" s="634"/>
      <c r="DA671" s="634"/>
      <c r="DB671" s="634"/>
      <c r="DC671" s="635"/>
      <c r="DD671" s="1136" t="str">
        <f>IF(SUMIFS(Bitácora!$W$5:$W$1036129,Bitácora!$D$5:$D$1036129,DB647,Bitácora!$AN$5:$AN$1036129,DR647,Bitácora!$E$5:$E$1036129,DH647)=0," ",SUMIFS(Bitácora!$W$5:$W$1036129,Bitácora!$D$5:$D$1036129,DB647,Bitácora!$AN$5:$AN$1036129,DR647,Bitácora!$E$5:$E$1036129,DH647))</f>
        <v xml:space="preserve"> </v>
      </c>
      <c r="DE671" s="1137" t="str">
        <f t="shared" ref="DE671" si="966">DD671</f>
        <v xml:space="preserve"> </v>
      </c>
      <c r="DF671" s="1137"/>
      <c r="DG671" s="1137"/>
      <c r="DH671" s="1137"/>
      <c r="DI671" s="1137"/>
      <c r="DJ671" s="632"/>
      <c r="DK671" s="607" t="s">
        <v>85</v>
      </c>
      <c r="DL671" s="607"/>
      <c r="DM671" s="607"/>
      <c r="DN671" s="607"/>
      <c r="DO671" s="607"/>
      <c r="DP671" s="607"/>
      <c r="DQ671" s="607"/>
      <c r="DR671" s="607"/>
      <c r="DS671" s="607"/>
      <c r="DT671" s="607"/>
      <c r="DU671" s="608"/>
      <c r="DV671" s="15"/>
      <c r="DW671" s="614"/>
      <c r="DX671" s="614"/>
      <c r="DY671" s="614"/>
      <c r="DZ671" s="614"/>
      <c r="EA671" s="614"/>
      <c r="EB671" s="615"/>
      <c r="EC671" s="615"/>
      <c r="ED671" s="615"/>
      <c r="EE671" s="615"/>
      <c r="EF671" s="615"/>
      <c r="EG671" s="615"/>
      <c r="EH671" s="615"/>
      <c r="EI671" s="615"/>
      <c r="EJ671" s="615"/>
      <c r="EK671" s="615"/>
      <c r="EL671" s="615"/>
      <c r="EM671" s="615"/>
      <c r="EN671" s="606"/>
      <c r="EO671" s="606"/>
      <c r="EP671" s="606"/>
      <c r="EQ671" s="617"/>
      <c r="ER671" s="617"/>
      <c r="ES671" s="617"/>
      <c r="ET671" s="632"/>
      <c r="EU671" s="630"/>
      <c r="EV671" s="644" t="str">
        <f>IF(Portada!$A$1="www.fly-logics.com","Travesía",0)</f>
        <v>Travesía</v>
      </c>
      <c r="EW671" s="634"/>
      <c r="EX671" s="634"/>
      <c r="EY671" s="634"/>
      <c r="EZ671" s="635"/>
      <c r="FA671" s="1136" t="str">
        <f>IF(SUMIFS(Bitácora!$W$5:$W$1036129,Bitácora!$D$5:$D$1036129,EY647,Bitácora!$AN$5:$AN$1036129,FO647,Bitácora!$E$5:$E$1036129,FE647)=0," ",SUMIFS(Bitácora!$W$5:$W$1036129,Bitácora!$D$5:$D$1036129,EY647,Bitácora!$AN$5:$AN$1036129,FO647,Bitácora!$E$5:$E$1036129,FE647))</f>
        <v xml:space="preserve"> </v>
      </c>
      <c r="FB671" s="1137" t="str">
        <f t="shared" ref="FB671" si="967">FA671</f>
        <v xml:space="preserve"> </v>
      </c>
      <c r="FC671" s="1137"/>
      <c r="FD671" s="1137"/>
      <c r="FE671" s="1137"/>
      <c r="FF671" s="1137"/>
      <c r="FG671" s="632"/>
      <c r="FH671" s="607" t="s">
        <v>85</v>
      </c>
      <c r="FI671" s="607"/>
      <c r="FJ671" s="607"/>
      <c r="FK671" s="607"/>
      <c r="FL671" s="607"/>
      <c r="FM671" s="607"/>
      <c r="FN671" s="607"/>
      <c r="FO671" s="607"/>
      <c r="FP671" s="607"/>
      <c r="FQ671" s="607"/>
      <c r="FR671" s="608"/>
      <c r="FS671" s="15"/>
      <c r="FT671" s="614"/>
      <c r="FU671" s="614"/>
      <c r="FV671" s="614"/>
      <c r="FW671" s="614"/>
      <c r="FX671" s="614"/>
      <c r="FY671" s="615"/>
      <c r="FZ671" s="615"/>
      <c r="GA671" s="615"/>
      <c r="GB671" s="615"/>
      <c r="GC671" s="615"/>
      <c r="GD671" s="615"/>
      <c r="GE671" s="615"/>
      <c r="GF671" s="615"/>
      <c r="GG671" s="615"/>
      <c r="GH671" s="615"/>
      <c r="GI671" s="615"/>
      <c r="GJ671" s="615"/>
      <c r="GK671" s="606"/>
      <c r="GL671" s="606"/>
      <c r="GM671" s="606"/>
      <c r="GN671" s="617"/>
      <c r="GO671" s="617"/>
      <c r="GP671" s="617"/>
      <c r="GQ671" s="632"/>
      <c r="GR671" s="6"/>
    </row>
    <row r="672" spans="1:200" ht="8.85" customHeight="1" x14ac:dyDescent="0.25">
      <c r="A672" s="244"/>
      <c r="B672" s="630"/>
      <c r="C672" s="634"/>
      <c r="D672" s="634"/>
      <c r="E672" s="634"/>
      <c r="F672" s="634"/>
      <c r="G672" s="635"/>
      <c r="H672" s="1136"/>
      <c r="I672" s="1137"/>
      <c r="J672" s="1137"/>
      <c r="K672" s="1137"/>
      <c r="L672" s="1137"/>
      <c r="M672" s="1137"/>
      <c r="N672" s="632"/>
      <c r="O672" s="609"/>
      <c r="P672" s="609"/>
      <c r="Q672" s="609"/>
      <c r="R672" s="609"/>
      <c r="S672" s="609"/>
      <c r="T672" s="609"/>
      <c r="U672" s="609"/>
      <c r="V672" s="609"/>
      <c r="W672" s="609"/>
      <c r="X672" s="609"/>
      <c r="Y672" s="610"/>
      <c r="Z672" s="15"/>
      <c r="AA672" s="613" t="str">
        <f>IF(Portada!$A$1="www.fly-logics.com","AGO",0)</f>
        <v>AGO</v>
      </c>
      <c r="AB672" s="614"/>
      <c r="AC672" s="614"/>
      <c r="AD672" s="614"/>
      <c r="AE672" s="614"/>
      <c r="AF672" s="605" t="str">
        <f>IF(SUMIFS(Bitácora!$Y$5:$Y$1036129,Bitácora!$D$5:$D$1036129,F647,Bitácora!$AN$5:$AN$1036129,V647,Bitácora!$E$5:$E$1036129,L647,Bitácora!$AM$5:$AM$1036129,AA672)=0," ",SUMIFS(Bitácora!$Y$5:$Y$1036129,Bitácora!$D$5:$D$1036129,F647,Bitácora!$AN$5:$AN$1036129,V647,Bitácora!$E$5:$E$1036129,L647,Bitácora!$AM$5:$AM$1036129,AA672))</f>
        <v xml:space="preserve"> </v>
      </c>
      <c r="AG672" s="615"/>
      <c r="AH672" s="615"/>
      <c r="AI672" s="615"/>
      <c r="AJ672" s="605" t="str">
        <f>IF(SUMIFS(Bitácora!$Z$5:$Z$1036129,Bitácora!$D$5:$D$1036129,F647,Bitácora!$AN$5:$AN$1036129,V647,Bitácora!$E$5:$E$1036129,L647,Bitácora!$AM$5:$AM$1036129,AA672)=0," ",SUMIFS(Bitácora!$Z$5:$Z$1036129,Bitácora!$D$5:$D$1036129,F647,Bitácora!$AN$5:$AN$1036129,V647,Bitácora!$E$5:$E$1036129,L647,Bitácora!$AM$5:$AM$1036129,AA672))</f>
        <v xml:space="preserve"> </v>
      </c>
      <c r="AK672" s="615"/>
      <c r="AL672" s="615"/>
      <c r="AM672" s="615"/>
      <c r="AN672" s="605" t="str">
        <f>IF(SUMIFS(Bitácora!$AA$5:$AA$1036129,Bitácora!$D$5:$D$1036129,F647,Bitácora!$AN$5:$AN$1036129,V647,Bitácora!$E$5:$E$1036129,L647,Bitácora!$AM$5:$AM$1036129,AA672)=0," ",SUMIFS(Bitácora!$AA$5:$AA$1036129,Bitácora!$D$5:$D$1036129,F647,Bitácora!$AN$5:$AN$1036129,V647,Bitácora!$E$5:$E$1036129,L647,Bitácora!$AM$5:$AM$1036129,AA672))</f>
        <v xml:space="preserve"> </v>
      </c>
      <c r="AO672" s="615"/>
      <c r="AP672" s="615"/>
      <c r="AQ672" s="615"/>
      <c r="AR672" s="606" t="str">
        <f>IF(SUMIFS(Bitácora!$AE$5:$AE$1036129,Bitácora!$D$5:$D$1036129,F647,Bitácora!$AN$5:$AN$1036129,V647,Bitácora!$E$5:$E$1036129,L647,Bitácora!$AM$5:$AM$1036129,AA672)=0," ",SUMIFS(Bitácora!$AC$5:$AC$1036129,Bitácora!$D$5:$D$1036129,F647,Bitácora!$AN$5:$AN$1036129,V647,Bitácora!$E$5:$E$1036129,L647,Bitácora!$AM$5:$AM$1036129,AA672))</f>
        <v xml:space="preserve"> </v>
      </c>
      <c r="AS672" s="606"/>
      <c r="AT672" s="606"/>
      <c r="AU672" s="606" t="str">
        <f>IF(SUMIFS(Bitácora!$AF$5:$AF$1036129,Bitácora!$D$5:$D$1036129,F647,Bitácora!$AN$5:$AN$1036129,V647,Bitácora!$E$5:$E$1036129,L647,Bitácora!$AM$5:$AM$1036129,AA672)=0," ",SUMIFS(Bitácora!$AF$5:$AF$1036129,Bitácora!$D$5:$D$1036129,F647,Bitácora!$AN$5:$AN$1036129,V647,Bitácora!$E$5:$E$1036129,L647,Bitácora!$AM$5:$AM$1036129,AA672))</f>
        <v xml:space="preserve"> </v>
      </c>
      <c r="AV672" s="617"/>
      <c r="AW672" s="617"/>
      <c r="AX672" s="632"/>
      <c r="AY672" s="630"/>
      <c r="AZ672" s="634"/>
      <c r="BA672" s="634"/>
      <c r="BB672" s="634"/>
      <c r="BC672" s="634"/>
      <c r="BD672" s="635"/>
      <c r="BE672" s="1136"/>
      <c r="BF672" s="1137"/>
      <c r="BG672" s="1137"/>
      <c r="BH672" s="1137"/>
      <c r="BI672" s="1137"/>
      <c r="BJ672" s="1137"/>
      <c r="BK672" s="632"/>
      <c r="BL672" s="609"/>
      <c r="BM672" s="609"/>
      <c r="BN672" s="609"/>
      <c r="BO672" s="609"/>
      <c r="BP672" s="609"/>
      <c r="BQ672" s="609"/>
      <c r="BR672" s="609"/>
      <c r="BS672" s="609"/>
      <c r="BT672" s="609"/>
      <c r="BU672" s="609"/>
      <c r="BV672" s="610"/>
      <c r="BW672" s="15"/>
      <c r="BX672" s="613" t="str">
        <f>IF(Portada!$A$1="www.fly-logics.com","AGO",0)</f>
        <v>AGO</v>
      </c>
      <c r="BY672" s="614"/>
      <c r="BZ672" s="614"/>
      <c r="CA672" s="614"/>
      <c r="CB672" s="614"/>
      <c r="CC672" s="605" t="str">
        <f>IF(SUMIFS(Bitácora!$Y$5:$Y$1036129,Bitácora!$D$5:$D$1036129,BC647,Bitácora!$AN$5:$AN$1036129,BS647,Bitácora!$E$5:$E$1036129,BI647,Bitácora!$AM$5:$AM$1036129,BX672)=0," ",SUMIFS(Bitácora!$Y$5:$Y$1036129,Bitácora!$D$5:$D$1036129,BC647,Bitácora!$AN$5:$AN$1036129,BS647,Bitácora!$E$5:$E$1036129,BI647,Bitácora!$AM$5:$AM$1036129,BX672))</f>
        <v xml:space="preserve"> </v>
      </c>
      <c r="CD672" s="615"/>
      <c r="CE672" s="615"/>
      <c r="CF672" s="615"/>
      <c r="CG672" s="605" t="str">
        <f>IF(SUMIFS(Bitácora!$Z$5:$Z$1036129,Bitácora!$D$5:$D$1036129,BC647,Bitácora!$AN$5:$AN$1036129,BS647,Bitácora!$E$5:$E$1036129,BI647,Bitácora!$AM$5:$AM$1036129,BX672)=0," ",SUMIFS(Bitácora!$Z$5:$Z$1036129,Bitácora!$D$5:$D$1036129,BC647,Bitácora!$AN$5:$AN$1036129,BS647,Bitácora!$E$5:$E$1036129,BI647,Bitácora!$AM$5:$AM$1036129,BX672))</f>
        <v xml:space="preserve"> </v>
      </c>
      <c r="CH672" s="615"/>
      <c r="CI672" s="615"/>
      <c r="CJ672" s="615"/>
      <c r="CK672" s="605" t="str">
        <f>IF(SUMIFS(Bitácora!$AA$5:$AA$1036129,Bitácora!$D$5:$D$1036129,BC647,Bitácora!$AN$5:$AN$1036129,BS647,Bitácora!$E$5:$E$1036129,BI647,Bitácora!$AM$5:$AM$1036129,BX672)=0," ",SUMIFS(Bitácora!$AA$5:$AA$1036129,Bitácora!$D$5:$D$1036129,BC647,Bitácora!$AN$5:$AN$1036129,BS647,Bitácora!$E$5:$E$1036129,BI647,Bitácora!$AM$5:$AM$1036129,BX672))</f>
        <v xml:space="preserve"> </v>
      </c>
      <c r="CL672" s="615"/>
      <c r="CM672" s="615"/>
      <c r="CN672" s="615"/>
      <c r="CO672" s="606" t="str">
        <f>IF(SUMIFS(Bitácora!$AE$5:$AE$1036129,Bitácora!$D$5:$D$1036129,BC647,Bitácora!$AN$5:$AN$1036129,BS647,Bitácora!$E$5:$E$1036129,BI647,Bitácora!$AM$5:$AM$1036129,BX672)=0," ",SUMIFS(Bitácora!$AC$5:$AC$1036129,Bitácora!$D$5:$D$1036129,BC647,Bitácora!$AN$5:$AN$1036129,BS647,Bitácora!$E$5:$E$1036129,BI647,Bitácora!$AM$5:$AM$1036129,BX672))</f>
        <v xml:space="preserve"> </v>
      </c>
      <c r="CP672" s="606"/>
      <c r="CQ672" s="606"/>
      <c r="CR672" s="606" t="str">
        <f>IF(SUMIFS(Bitácora!$AF$5:$AF$1036129,Bitácora!$D$5:$D$1036129,BC647,Bitácora!$AN$5:$AN$1036129,BS647,Bitácora!$E$5:$E$1036129,BI647,Bitácora!$AM$5:$AM$1036129,BX672)=0," ",SUMIFS(Bitácora!$AF$5:$AF$1036129,Bitácora!$D$5:$D$1036129,BC647,Bitácora!$AN$5:$AN$1036129,BS647,Bitácora!$E$5:$E$1036129,BI647,Bitácora!$AM$5:$AM$1036129,BX672))</f>
        <v xml:space="preserve"> </v>
      </c>
      <c r="CS672" s="617"/>
      <c r="CT672" s="617"/>
      <c r="CU672" s="632"/>
      <c r="CV672" s="276"/>
      <c r="CW672" s="244"/>
      <c r="CX672" s="630"/>
      <c r="CY672" s="634"/>
      <c r="CZ672" s="634"/>
      <c r="DA672" s="634"/>
      <c r="DB672" s="634"/>
      <c r="DC672" s="635"/>
      <c r="DD672" s="1136"/>
      <c r="DE672" s="1137"/>
      <c r="DF672" s="1137"/>
      <c r="DG672" s="1137"/>
      <c r="DH672" s="1137"/>
      <c r="DI672" s="1137"/>
      <c r="DJ672" s="632"/>
      <c r="DK672" s="609"/>
      <c r="DL672" s="609"/>
      <c r="DM672" s="609"/>
      <c r="DN672" s="609"/>
      <c r="DO672" s="609"/>
      <c r="DP672" s="609"/>
      <c r="DQ672" s="609"/>
      <c r="DR672" s="609"/>
      <c r="DS672" s="609"/>
      <c r="DT672" s="609"/>
      <c r="DU672" s="610"/>
      <c r="DV672" s="15"/>
      <c r="DW672" s="613" t="str">
        <f>IF(Portada!$A$1="www.fly-logics.com","AGO",0)</f>
        <v>AGO</v>
      </c>
      <c r="DX672" s="614"/>
      <c r="DY672" s="614"/>
      <c r="DZ672" s="614"/>
      <c r="EA672" s="614"/>
      <c r="EB672" s="605" t="str">
        <f>IF(SUMIFS(Bitácora!$Y$5:$Y$1036129,Bitácora!$D$5:$D$1036129,DB647,Bitácora!$AN$5:$AN$1036129,DR647,Bitácora!$E$5:$E$1036129,DH647,Bitácora!$AM$5:$AM$1036129,DW672)=0," ",SUMIFS(Bitácora!$Y$5:$Y$1036129,Bitácora!$D$5:$D$1036129,DB647,Bitácora!$AN$5:$AN$1036129,DR647,Bitácora!$E$5:$E$1036129,DH647,Bitácora!$AM$5:$AM$1036129,DW672))</f>
        <v xml:space="preserve"> </v>
      </c>
      <c r="EC672" s="615"/>
      <c r="ED672" s="615"/>
      <c r="EE672" s="615"/>
      <c r="EF672" s="605" t="str">
        <f>IF(SUMIFS(Bitácora!$Z$5:$Z$1036129,Bitácora!$D$5:$D$1036129,DB647,Bitácora!$AN$5:$AN$1036129,DR647,Bitácora!$E$5:$E$1036129,DH647,Bitácora!$AM$5:$AM$1036129,DW672)=0," ",SUMIFS(Bitácora!$Z$5:$Z$1036129,Bitácora!$D$5:$D$1036129,DB647,Bitácora!$AN$5:$AN$1036129,DR647,Bitácora!$E$5:$E$1036129,DH647,Bitácora!$AM$5:$AM$1036129,DW672))</f>
        <v xml:space="preserve"> </v>
      </c>
      <c r="EG672" s="615"/>
      <c r="EH672" s="615"/>
      <c r="EI672" s="615"/>
      <c r="EJ672" s="605" t="str">
        <f>IF(SUMIFS(Bitácora!$AA$5:$AA$1036129,Bitácora!$D$5:$D$1036129,DB647,Bitácora!$AN$5:$AN$1036129,DR647,Bitácora!$E$5:$E$1036129,DH647,Bitácora!$AM$5:$AM$1036129,DW672)=0," ",SUMIFS(Bitácora!$AA$5:$AA$1036129,Bitácora!$D$5:$D$1036129,DB647,Bitácora!$AN$5:$AN$1036129,DR647,Bitácora!$E$5:$E$1036129,DH647,Bitácora!$AM$5:$AM$1036129,DW672))</f>
        <v xml:space="preserve"> </v>
      </c>
      <c r="EK672" s="615"/>
      <c r="EL672" s="615"/>
      <c r="EM672" s="615"/>
      <c r="EN672" s="606" t="str">
        <f>IF(SUMIFS(Bitácora!$AE$5:$AE$1036129,Bitácora!$D$5:$D$1036129,DB647,Bitácora!$AN$5:$AN$1036129,DR647,Bitácora!$E$5:$E$1036129,DH647,Bitácora!$AM$5:$AM$1036129,DW672)=0," ",SUMIFS(Bitácora!$AC$5:$AC$1036129,Bitácora!$D$5:$D$1036129,DB647,Bitácora!$AN$5:$AN$1036129,DR647,Bitácora!$E$5:$E$1036129,DH647,Bitácora!$AM$5:$AM$1036129,DW672))</f>
        <v xml:space="preserve"> </v>
      </c>
      <c r="EO672" s="606"/>
      <c r="EP672" s="606"/>
      <c r="EQ672" s="606" t="str">
        <f>IF(SUMIFS(Bitácora!$AF$5:$AF$1036129,Bitácora!$D$5:$D$1036129,DB647,Bitácora!$AN$5:$AN$1036129,DR647,Bitácora!$E$5:$E$1036129,DH647,Bitácora!$AM$5:$AM$1036129,DW672)=0," ",SUMIFS(Bitácora!$AF$5:$AF$1036129,Bitácora!$D$5:$D$1036129,DB647,Bitácora!$AN$5:$AN$1036129,DR647,Bitácora!$E$5:$E$1036129,DH647,Bitácora!$AM$5:$AM$1036129,DW672))</f>
        <v xml:space="preserve"> </v>
      </c>
      <c r="ER672" s="617"/>
      <c r="ES672" s="617"/>
      <c r="ET672" s="632"/>
      <c r="EU672" s="630"/>
      <c r="EV672" s="634"/>
      <c r="EW672" s="634"/>
      <c r="EX672" s="634"/>
      <c r="EY672" s="634"/>
      <c r="EZ672" s="635"/>
      <c r="FA672" s="1136"/>
      <c r="FB672" s="1137"/>
      <c r="FC672" s="1137"/>
      <c r="FD672" s="1137"/>
      <c r="FE672" s="1137"/>
      <c r="FF672" s="1137"/>
      <c r="FG672" s="632"/>
      <c r="FH672" s="609"/>
      <c r="FI672" s="609"/>
      <c r="FJ672" s="609"/>
      <c r="FK672" s="609"/>
      <c r="FL672" s="609"/>
      <c r="FM672" s="609"/>
      <c r="FN672" s="609"/>
      <c r="FO672" s="609"/>
      <c r="FP672" s="609"/>
      <c r="FQ672" s="609"/>
      <c r="FR672" s="610"/>
      <c r="FS672" s="15"/>
      <c r="FT672" s="613" t="str">
        <f>IF(Portada!$A$1="www.fly-logics.com","AGO",0)</f>
        <v>AGO</v>
      </c>
      <c r="FU672" s="614"/>
      <c r="FV672" s="614"/>
      <c r="FW672" s="614"/>
      <c r="FX672" s="614"/>
      <c r="FY672" s="605" t="str">
        <f>IF(SUMIFS(Bitácora!$Y$5:$Y$1036129,Bitácora!$D$5:$D$1036129,EY647,Bitácora!$AN$5:$AN$1036129,FO647,Bitácora!$E$5:$E$1036129,FE647,Bitácora!$AM$5:$AM$1036129,FT672)=0," ",SUMIFS(Bitácora!$Y$5:$Y$1036129,Bitácora!$D$5:$D$1036129,EY647,Bitácora!$AN$5:$AN$1036129,FO647,Bitácora!$E$5:$E$1036129,FE647,Bitácora!$AM$5:$AM$1036129,FT672))</f>
        <v xml:space="preserve"> </v>
      </c>
      <c r="FZ672" s="615"/>
      <c r="GA672" s="615"/>
      <c r="GB672" s="615"/>
      <c r="GC672" s="605" t="str">
        <f>IF(SUMIFS(Bitácora!$Z$5:$Z$1036129,Bitácora!$D$5:$D$1036129,EY647,Bitácora!$AN$5:$AN$1036129,FO647,Bitácora!$E$5:$E$1036129,FE647,Bitácora!$AM$5:$AM$1036129,FT672)=0," ",SUMIFS(Bitácora!$Z$5:$Z$1036129,Bitácora!$D$5:$D$1036129,EY647,Bitácora!$AN$5:$AN$1036129,FO647,Bitácora!$E$5:$E$1036129,FE647,Bitácora!$AM$5:$AM$1036129,FT672))</f>
        <v xml:space="preserve"> </v>
      </c>
      <c r="GD672" s="615"/>
      <c r="GE672" s="615"/>
      <c r="GF672" s="615"/>
      <c r="GG672" s="605" t="str">
        <f>IF(SUMIFS(Bitácora!$AA$5:$AA$1036129,Bitácora!$D$5:$D$1036129,EY647,Bitácora!$AN$5:$AN$1036129,FO647,Bitácora!$E$5:$E$1036129,FE647,Bitácora!$AM$5:$AM$1036129,FT672)=0," ",SUMIFS(Bitácora!$AA$5:$AA$1036129,Bitácora!$D$5:$D$1036129,EY647,Bitácora!$AN$5:$AN$1036129,FO647,Bitácora!$E$5:$E$1036129,FE647,Bitácora!$AM$5:$AM$1036129,FT672))</f>
        <v xml:space="preserve"> </v>
      </c>
      <c r="GH672" s="615"/>
      <c r="GI672" s="615"/>
      <c r="GJ672" s="615"/>
      <c r="GK672" s="606" t="str">
        <f>IF(SUMIFS(Bitácora!$AE$5:$AE$1036129,Bitácora!$D$5:$D$1036129,EY647,Bitácora!$AN$5:$AN$1036129,FO647,Bitácora!$E$5:$E$1036129,FE647,Bitácora!$AM$5:$AM$1036129,FT672)=0," ",SUMIFS(Bitácora!$AC$5:$AC$1036129,Bitácora!$D$5:$D$1036129,EY647,Bitácora!$AN$5:$AN$1036129,FO647,Bitácora!$E$5:$E$1036129,FE647,Bitácora!$AM$5:$AM$1036129,FT672))</f>
        <v xml:space="preserve"> </v>
      </c>
      <c r="GL672" s="606"/>
      <c r="GM672" s="606"/>
      <c r="GN672" s="606" t="str">
        <f>IF(SUMIFS(Bitácora!$AF$5:$AF$1036129,Bitácora!$D$5:$D$1036129,EY647,Bitácora!$AN$5:$AN$1036129,FO647,Bitácora!$E$5:$E$1036129,FE647,Bitácora!$AM$5:$AM$1036129,FT672)=0," ",SUMIFS(Bitácora!$AF$5:$AF$1036129,Bitácora!$D$5:$D$1036129,EY647,Bitácora!$AN$5:$AN$1036129,FO647,Bitácora!$E$5:$E$1036129,FE647,Bitácora!$AM$5:$AM$1036129,FT672))</f>
        <v xml:space="preserve"> </v>
      </c>
      <c r="GO672" s="617"/>
      <c r="GP672" s="617"/>
      <c r="GQ672" s="632"/>
      <c r="GR672" s="6"/>
    </row>
    <row r="673" spans="1:200" ht="4.5" customHeight="1" x14ac:dyDescent="0.25">
      <c r="A673" s="244"/>
      <c r="B673" s="656"/>
      <c r="C673" s="625"/>
      <c r="D673" s="625"/>
      <c r="E673" s="625"/>
      <c r="F673" s="625"/>
      <c r="G673" s="625"/>
      <c r="H673" s="625"/>
      <c r="I673" s="625"/>
      <c r="J673" s="625"/>
      <c r="K673" s="625"/>
      <c r="L673" s="625"/>
      <c r="M673" s="625"/>
      <c r="N673" s="632"/>
      <c r="O673" s="609"/>
      <c r="P673" s="609"/>
      <c r="Q673" s="609"/>
      <c r="R673" s="609"/>
      <c r="S673" s="609"/>
      <c r="T673" s="609"/>
      <c r="U673" s="609"/>
      <c r="V673" s="609"/>
      <c r="W673" s="609"/>
      <c r="X673" s="609"/>
      <c r="Y673" s="610"/>
      <c r="Z673" s="15"/>
      <c r="AA673" s="614"/>
      <c r="AB673" s="614"/>
      <c r="AC673" s="614"/>
      <c r="AD673" s="614"/>
      <c r="AE673" s="614"/>
      <c r="AF673" s="615"/>
      <c r="AG673" s="616"/>
      <c r="AH673" s="616"/>
      <c r="AI673" s="615"/>
      <c r="AJ673" s="615"/>
      <c r="AK673" s="616"/>
      <c r="AL673" s="616"/>
      <c r="AM673" s="615"/>
      <c r="AN673" s="615"/>
      <c r="AO673" s="616"/>
      <c r="AP673" s="616"/>
      <c r="AQ673" s="615"/>
      <c r="AR673" s="606"/>
      <c r="AS673" s="606"/>
      <c r="AT673" s="606"/>
      <c r="AU673" s="617"/>
      <c r="AV673" s="618"/>
      <c r="AW673" s="617"/>
      <c r="AX673" s="632"/>
      <c r="AY673" s="656"/>
      <c r="AZ673" s="625"/>
      <c r="BA673" s="625"/>
      <c r="BB673" s="625"/>
      <c r="BC673" s="625"/>
      <c r="BD673" s="625"/>
      <c r="BE673" s="625"/>
      <c r="BF673" s="625"/>
      <c r="BG673" s="625"/>
      <c r="BH673" s="625"/>
      <c r="BI673" s="625"/>
      <c r="BJ673" s="625"/>
      <c r="BK673" s="632"/>
      <c r="BL673" s="609"/>
      <c r="BM673" s="609"/>
      <c r="BN673" s="609"/>
      <c r="BO673" s="609"/>
      <c r="BP673" s="609"/>
      <c r="BQ673" s="609"/>
      <c r="BR673" s="609"/>
      <c r="BS673" s="609"/>
      <c r="BT673" s="609"/>
      <c r="BU673" s="609"/>
      <c r="BV673" s="610"/>
      <c r="BW673" s="15"/>
      <c r="BX673" s="614"/>
      <c r="BY673" s="614"/>
      <c r="BZ673" s="614"/>
      <c r="CA673" s="614"/>
      <c r="CB673" s="614"/>
      <c r="CC673" s="615"/>
      <c r="CD673" s="616"/>
      <c r="CE673" s="616"/>
      <c r="CF673" s="615"/>
      <c r="CG673" s="615"/>
      <c r="CH673" s="616"/>
      <c r="CI673" s="616"/>
      <c r="CJ673" s="615"/>
      <c r="CK673" s="615"/>
      <c r="CL673" s="616"/>
      <c r="CM673" s="616"/>
      <c r="CN673" s="615"/>
      <c r="CO673" s="606"/>
      <c r="CP673" s="606"/>
      <c r="CQ673" s="606"/>
      <c r="CR673" s="617"/>
      <c r="CS673" s="618"/>
      <c r="CT673" s="617"/>
      <c r="CU673" s="632"/>
      <c r="CV673" s="276"/>
      <c r="CW673" s="244"/>
      <c r="CX673" s="656"/>
      <c r="CY673" s="625"/>
      <c r="CZ673" s="625"/>
      <c r="DA673" s="625"/>
      <c r="DB673" s="625"/>
      <c r="DC673" s="625"/>
      <c r="DD673" s="625"/>
      <c r="DE673" s="625"/>
      <c r="DF673" s="625"/>
      <c r="DG673" s="625"/>
      <c r="DH673" s="625"/>
      <c r="DI673" s="625"/>
      <c r="DJ673" s="632"/>
      <c r="DK673" s="609"/>
      <c r="DL673" s="609"/>
      <c r="DM673" s="609"/>
      <c r="DN673" s="609"/>
      <c r="DO673" s="609"/>
      <c r="DP673" s="609"/>
      <c r="DQ673" s="609"/>
      <c r="DR673" s="609"/>
      <c r="DS673" s="609"/>
      <c r="DT673" s="609"/>
      <c r="DU673" s="610"/>
      <c r="DV673" s="15"/>
      <c r="DW673" s="614"/>
      <c r="DX673" s="614"/>
      <c r="DY673" s="614"/>
      <c r="DZ673" s="614"/>
      <c r="EA673" s="614"/>
      <c r="EB673" s="615"/>
      <c r="EC673" s="616"/>
      <c r="ED673" s="616"/>
      <c r="EE673" s="615"/>
      <c r="EF673" s="615"/>
      <c r="EG673" s="616"/>
      <c r="EH673" s="616"/>
      <c r="EI673" s="615"/>
      <c r="EJ673" s="615"/>
      <c r="EK673" s="616"/>
      <c r="EL673" s="616"/>
      <c r="EM673" s="615"/>
      <c r="EN673" s="606"/>
      <c r="EO673" s="606"/>
      <c r="EP673" s="606"/>
      <c r="EQ673" s="617"/>
      <c r="ER673" s="618"/>
      <c r="ES673" s="617"/>
      <c r="ET673" s="632"/>
      <c r="EU673" s="656"/>
      <c r="EV673" s="625"/>
      <c r="EW673" s="625"/>
      <c r="EX673" s="625"/>
      <c r="EY673" s="625"/>
      <c r="EZ673" s="625"/>
      <c r="FA673" s="625"/>
      <c r="FB673" s="625"/>
      <c r="FC673" s="625"/>
      <c r="FD673" s="625"/>
      <c r="FE673" s="625"/>
      <c r="FF673" s="625"/>
      <c r="FG673" s="632"/>
      <c r="FH673" s="609"/>
      <c r="FI673" s="609"/>
      <c r="FJ673" s="609"/>
      <c r="FK673" s="609"/>
      <c r="FL673" s="609"/>
      <c r="FM673" s="609"/>
      <c r="FN673" s="609"/>
      <c r="FO673" s="609"/>
      <c r="FP673" s="609"/>
      <c r="FQ673" s="609"/>
      <c r="FR673" s="610"/>
      <c r="FS673" s="15"/>
      <c r="FT673" s="614"/>
      <c r="FU673" s="614"/>
      <c r="FV673" s="614"/>
      <c r="FW673" s="614"/>
      <c r="FX673" s="614"/>
      <c r="FY673" s="615"/>
      <c r="FZ673" s="616"/>
      <c r="GA673" s="616"/>
      <c r="GB673" s="615"/>
      <c r="GC673" s="615"/>
      <c r="GD673" s="616"/>
      <c r="GE673" s="616"/>
      <c r="GF673" s="615"/>
      <c r="GG673" s="615"/>
      <c r="GH673" s="616"/>
      <c r="GI673" s="616"/>
      <c r="GJ673" s="615"/>
      <c r="GK673" s="606"/>
      <c r="GL673" s="606"/>
      <c r="GM673" s="606"/>
      <c r="GN673" s="617"/>
      <c r="GO673" s="618"/>
      <c r="GP673" s="617"/>
      <c r="GQ673" s="632"/>
      <c r="GR673" s="6"/>
    </row>
    <row r="674" spans="1:200" ht="10.5" customHeight="1" x14ac:dyDescent="0.25">
      <c r="A674" s="244"/>
      <c r="B674" s="1158"/>
      <c r="C674" s="9" t="str">
        <f>Bitácora!$J$3</f>
        <v>MONO-MOTOR</v>
      </c>
      <c r="D674" s="10" t="str">
        <f>Bitácora!$K$3</f>
        <v>MULTI-MOTOR</v>
      </c>
      <c r="E674" s="10" t="str">
        <f>Bitácora!$L$3</f>
        <v>TURBO-HÉLICE</v>
      </c>
      <c r="F674" s="10" t="str">
        <f>Bitácora!$M$3</f>
        <v>TURBO-JET</v>
      </c>
      <c r="G674" s="10" t="str">
        <f>Bitácora!$N$3</f>
        <v>LSA</v>
      </c>
      <c r="H674" s="10" t="str">
        <f>Bitácora!$O$2</f>
        <v>HELICÓPTERO</v>
      </c>
      <c r="I674" s="10" t="str">
        <f>Bitácora!$P$2</f>
        <v>PLANEADOR</v>
      </c>
      <c r="J674" s="10" t="str">
        <f>Bitácora!$Q$2</f>
        <v>OTROS</v>
      </c>
      <c r="K674" s="10">
        <f>Bitácora!$S$3</f>
        <v>0</v>
      </c>
      <c r="L674" s="11"/>
      <c r="M674" s="11" t="s">
        <v>86</v>
      </c>
      <c r="N674" s="12"/>
      <c r="O674" s="611"/>
      <c r="P674" s="611"/>
      <c r="Q674" s="611"/>
      <c r="R674" s="611"/>
      <c r="S674" s="611"/>
      <c r="T674" s="611"/>
      <c r="U674" s="611"/>
      <c r="V674" s="611"/>
      <c r="W674" s="611"/>
      <c r="X674" s="611"/>
      <c r="Y674" s="612"/>
      <c r="Z674" s="15"/>
      <c r="AA674" s="614"/>
      <c r="AB674" s="614"/>
      <c r="AC674" s="614"/>
      <c r="AD674" s="614"/>
      <c r="AE674" s="614"/>
      <c r="AF674" s="615"/>
      <c r="AG674" s="615"/>
      <c r="AH674" s="615"/>
      <c r="AI674" s="615"/>
      <c r="AJ674" s="615"/>
      <c r="AK674" s="615"/>
      <c r="AL674" s="615"/>
      <c r="AM674" s="615"/>
      <c r="AN674" s="615"/>
      <c r="AO674" s="615"/>
      <c r="AP674" s="615"/>
      <c r="AQ674" s="615"/>
      <c r="AR674" s="606"/>
      <c r="AS674" s="606"/>
      <c r="AT674" s="606"/>
      <c r="AU674" s="617"/>
      <c r="AV674" s="617"/>
      <c r="AW674" s="617"/>
      <c r="AX674" s="632"/>
      <c r="AY674" s="1158"/>
      <c r="AZ674" s="9" t="str">
        <f>Bitácora!$J$3</f>
        <v>MONO-MOTOR</v>
      </c>
      <c r="BA674" s="10" t="str">
        <f>Bitácora!$K$3</f>
        <v>MULTI-MOTOR</v>
      </c>
      <c r="BB674" s="10" t="str">
        <f>Bitácora!$L$3</f>
        <v>TURBO-HÉLICE</v>
      </c>
      <c r="BC674" s="10" t="str">
        <f>Bitácora!$M$3</f>
        <v>TURBO-JET</v>
      </c>
      <c r="BD674" s="10" t="str">
        <f>Bitácora!$N$3</f>
        <v>LSA</v>
      </c>
      <c r="BE674" s="10" t="str">
        <f>Bitácora!$O$2</f>
        <v>HELICÓPTERO</v>
      </c>
      <c r="BF674" s="10" t="str">
        <f>Bitácora!$P$2</f>
        <v>PLANEADOR</v>
      </c>
      <c r="BG674" s="10" t="str">
        <f>Bitácora!$Q$2</f>
        <v>OTROS</v>
      </c>
      <c r="BH674" s="10">
        <f>Bitácora!$S$3</f>
        <v>0</v>
      </c>
      <c r="BI674" s="11"/>
      <c r="BJ674" s="11" t="s">
        <v>86</v>
      </c>
      <c r="BK674" s="12"/>
      <c r="BL674" s="611"/>
      <c r="BM674" s="611"/>
      <c r="BN674" s="611"/>
      <c r="BO674" s="611"/>
      <c r="BP674" s="611"/>
      <c r="BQ674" s="611"/>
      <c r="BR674" s="611"/>
      <c r="BS674" s="611"/>
      <c r="BT674" s="611"/>
      <c r="BU674" s="611"/>
      <c r="BV674" s="612"/>
      <c r="BW674" s="15"/>
      <c r="BX674" s="614"/>
      <c r="BY674" s="614"/>
      <c r="BZ674" s="614"/>
      <c r="CA674" s="614"/>
      <c r="CB674" s="614"/>
      <c r="CC674" s="615"/>
      <c r="CD674" s="615"/>
      <c r="CE674" s="615"/>
      <c r="CF674" s="615"/>
      <c r="CG674" s="615"/>
      <c r="CH674" s="615"/>
      <c r="CI674" s="615"/>
      <c r="CJ674" s="615"/>
      <c r="CK674" s="615"/>
      <c r="CL674" s="615"/>
      <c r="CM674" s="615"/>
      <c r="CN674" s="615"/>
      <c r="CO674" s="606"/>
      <c r="CP674" s="606"/>
      <c r="CQ674" s="606"/>
      <c r="CR674" s="617"/>
      <c r="CS674" s="617"/>
      <c r="CT674" s="617"/>
      <c r="CU674" s="632"/>
      <c r="CV674" s="276"/>
      <c r="CW674" s="244"/>
      <c r="CX674" s="1158"/>
      <c r="CY674" s="9" t="str">
        <f>Bitácora!$J$3</f>
        <v>MONO-MOTOR</v>
      </c>
      <c r="CZ674" s="10" t="str">
        <f>Bitácora!$K$3</f>
        <v>MULTI-MOTOR</v>
      </c>
      <c r="DA674" s="10" t="str">
        <f>Bitácora!$L$3</f>
        <v>TURBO-HÉLICE</v>
      </c>
      <c r="DB674" s="10" t="str">
        <f>Bitácora!$M$3</f>
        <v>TURBO-JET</v>
      </c>
      <c r="DC674" s="10" t="str">
        <f>Bitácora!$N$3</f>
        <v>LSA</v>
      </c>
      <c r="DD674" s="10" t="str">
        <f>Bitácora!$O$2</f>
        <v>HELICÓPTERO</v>
      </c>
      <c r="DE674" s="10" t="str">
        <f>Bitácora!$P$2</f>
        <v>PLANEADOR</v>
      </c>
      <c r="DF674" s="10" t="str">
        <f>Bitácora!$Q$2</f>
        <v>OTROS</v>
      </c>
      <c r="DG674" s="10">
        <f>Bitácora!$S$3</f>
        <v>0</v>
      </c>
      <c r="DH674" s="11"/>
      <c r="DI674" s="11" t="s">
        <v>86</v>
      </c>
      <c r="DJ674" s="12"/>
      <c r="DK674" s="611"/>
      <c r="DL674" s="611"/>
      <c r="DM674" s="611"/>
      <c r="DN674" s="611"/>
      <c r="DO674" s="611"/>
      <c r="DP674" s="611"/>
      <c r="DQ674" s="611"/>
      <c r="DR674" s="611"/>
      <c r="DS674" s="611"/>
      <c r="DT674" s="611"/>
      <c r="DU674" s="612"/>
      <c r="DV674" s="15"/>
      <c r="DW674" s="614"/>
      <c r="DX674" s="614"/>
      <c r="DY674" s="614"/>
      <c r="DZ674" s="614"/>
      <c r="EA674" s="614"/>
      <c r="EB674" s="615"/>
      <c r="EC674" s="615"/>
      <c r="ED674" s="615"/>
      <c r="EE674" s="615"/>
      <c r="EF674" s="615"/>
      <c r="EG674" s="615"/>
      <c r="EH674" s="615"/>
      <c r="EI674" s="615"/>
      <c r="EJ674" s="615"/>
      <c r="EK674" s="615"/>
      <c r="EL674" s="615"/>
      <c r="EM674" s="615"/>
      <c r="EN674" s="606"/>
      <c r="EO674" s="606"/>
      <c r="EP674" s="606"/>
      <c r="EQ674" s="617"/>
      <c r="ER674" s="617"/>
      <c r="ES674" s="617"/>
      <c r="ET674" s="632"/>
      <c r="EU674" s="1158"/>
      <c r="EV674" s="9" t="str">
        <f>Bitácora!$J$3</f>
        <v>MONO-MOTOR</v>
      </c>
      <c r="EW674" s="10" t="str">
        <f>Bitácora!$K$3</f>
        <v>MULTI-MOTOR</v>
      </c>
      <c r="EX674" s="10" t="str">
        <f>Bitácora!$L$3</f>
        <v>TURBO-HÉLICE</v>
      </c>
      <c r="EY674" s="10" t="str">
        <f>Bitácora!$M$3</f>
        <v>TURBO-JET</v>
      </c>
      <c r="EZ674" s="10" t="str">
        <f>Bitácora!$N$3</f>
        <v>LSA</v>
      </c>
      <c r="FA674" s="10" t="str">
        <f>Bitácora!$O$2</f>
        <v>HELICÓPTERO</v>
      </c>
      <c r="FB674" s="10" t="str">
        <f>Bitácora!$P$2</f>
        <v>PLANEADOR</v>
      </c>
      <c r="FC674" s="10" t="str">
        <f>Bitácora!$Q$2</f>
        <v>OTROS</v>
      </c>
      <c r="FD674" s="10">
        <f>Bitácora!$S$3</f>
        <v>0</v>
      </c>
      <c r="FE674" s="11"/>
      <c r="FF674" s="11" t="s">
        <v>86</v>
      </c>
      <c r="FG674" s="12"/>
      <c r="FH674" s="611"/>
      <c r="FI674" s="611"/>
      <c r="FJ674" s="611"/>
      <c r="FK674" s="611"/>
      <c r="FL674" s="611"/>
      <c r="FM674" s="611"/>
      <c r="FN674" s="611"/>
      <c r="FO674" s="611"/>
      <c r="FP674" s="611"/>
      <c r="FQ674" s="611"/>
      <c r="FR674" s="612"/>
      <c r="FS674" s="15"/>
      <c r="FT674" s="614"/>
      <c r="FU674" s="614"/>
      <c r="FV674" s="614"/>
      <c r="FW674" s="614"/>
      <c r="FX674" s="614"/>
      <c r="FY674" s="615"/>
      <c r="FZ674" s="615"/>
      <c r="GA674" s="615"/>
      <c r="GB674" s="615"/>
      <c r="GC674" s="615"/>
      <c r="GD674" s="615"/>
      <c r="GE674" s="615"/>
      <c r="GF674" s="615"/>
      <c r="GG674" s="615"/>
      <c r="GH674" s="615"/>
      <c r="GI674" s="615"/>
      <c r="GJ674" s="615"/>
      <c r="GK674" s="606"/>
      <c r="GL674" s="606"/>
      <c r="GM674" s="606"/>
      <c r="GN674" s="617"/>
      <c r="GO674" s="617"/>
      <c r="GP674" s="617"/>
      <c r="GQ674" s="632"/>
      <c r="GR674" s="6"/>
    </row>
    <row r="675" spans="1:200" ht="4.5" customHeight="1" x14ac:dyDescent="0.25">
      <c r="A675" s="244"/>
      <c r="B675" s="636"/>
      <c r="C675" s="637"/>
      <c r="D675" s="637"/>
      <c r="E675" s="637"/>
      <c r="F675" s="637"/>
      <c r="G675" s="637"/>
      <c r="H675" s="637"/>
      <c r="I675" s="637"/>
      <c r="J675" s="637"/>
      <c r="K675" s="637"/>
      <c r="L675" s="637"/>
      <c r="M675" s="637"/>
      <c r="N675" s="637"/>
      <c r="O675" s="638"/>
      <c r="P675" s="638"/>
      <c r="Q675" s="638"/>
      <c r="R675" s="638"/>
      <c r="S675" s="638"/>
      <c r="T675" s="638"/>
      <c r="U675" s="638"/>
      <c r="V675" s="638"/>
      <c r="W675" s="638"/>
      <c r="X675" s="638"/>
      <c r="Y675" s="638"/>
      <c r="Z675" s="15"/>
      <c r="AA675" s="613" t="str">
        <f>IF(Portada!$A$1="www.fly-logics.com","SEP",0)</f>
        <v>SEP</v>
      </c>
      <c r="AB675" s="614"/>
      <c r="AC675" s="614"/>
      <c r="AD675" s="614"/>
      <c r="AE675" s="614"/>
      <c r="AF675" s="605" t="str">
        <f>IF(SUMIFS(Bitácora!$Y$5:$Y$1036129,Bitácora!$D$5:$D$1036129,F647,Bitácora!$AN$5:$AN$1036129,V647,Bitácora!$E$5:$E$1036129,L647,Bitácora!$AM$5:$AM$1036129,AA675)=0," ",SUMIFS(Bitácora!$Y$5:$Y$1036129,Bitácora!$D$5:$D$1036129,F647,Bitácora!$AN$5:$AN$1036129,V647,Bitácora!$E$5:$E$1036129,L647,Bitácora!$AM$5:$AM$1036129,AA675))</f>
        <v xml:space="preserve"> </v>
      </c>
      <c r="AG675" s="615"/>
      <c r="AH675" s="615"/>
      <c r="AI675" s="615"/>
      <c r="AJ675" s="605" t="str">
        <f>IF(SUMIFS(Bitácora!$Z$5:$Z$1036129,Bitácora!$D$5:$D$1036129,F647,Bitácora!$AN$5:$AN$1036129,V647,Bitácora!$E$5:$E$1036129,L647,Bitácora!$AM$5:$AM$1036129,AA675)=0," ",SUMIFS(Bitácora!$Z$5:$Z$1036129,Bitácora!$D$5:$D$1036129,F647,Bitácora!$AN$5:$AN$1036129,V647,Bitácora!$E$5:$E$1036129,L647,Bitácora!$AM$5:$AM$1036129,AA675))</f>
        <v xml:space="preserve"> </v>
      </c>
      <c r="AK675" s="615"/>
      <c r="AL675" s="615"/>
      <c r="AM675" s="615"/>
      <c r="AN675" s="605" t="str">
        <f>IF(SUMIFS(Bitácora!$AA$5:$AA$1036129,Bitácora!$D$5:$D$1036129,F647,Bitácora!$AN$5:$AN$1036129,V647,Bitácora!$E$5:$E$1036129,L647,Bitácora!$AM$5:$AM$1036129,AA675)=0," ",SUMIFS(Bitácora!$AA$5:$AA$1036129,Bitácora!$D$5:$D$1036129,F647,Bitácora!$AN$5:$AN$1036129,V647,Bitácora!$E$5:$E$1036129,L647,Bitácora!$AM$5:$AM$1036129,AA675))</f>
        <v xml:space="preserve"> </v>
      </c>
      <c r="AO675" s="615"/>
      <c r="AP675" s="615"/>
      <c r="AQ675" s="615"/>
      <c r="AR675" s="606" t="str">
        <f>IF(SUMIFS(Bitácora!$AE$5:$AE$1036129,Bitácora!$D$5:$D$1036129,F647,Bitácora!$AN$5:$AN$1036129,V647,Bitácora!$E$5:$E$1036129,L647,Bitácora!$AM$5:$AM$1036129,AA675)=0," ",SUMIFS(Bitácora!$AC$5:$AC$1036129,Bitácora!$D$5:$D$1036129,F647,Bitácora!$AN$5:$AN$1036129,V647,Bitácora!$E$5:$E$1036129,L647,Bitácora!$AM$5:$AM$1036129,AA675))</f>
        <v xml:space="preserve"> </v>
      </c>
      <c r="AS675" s="606"/>
      <c r="AT675" s="606"/>
      <c r="AU675" s="606" t="str">
        <f>IF(SUMIFS(Bitácora!$AF$5:$AF$1036129,Bitácora!$D$5:$D$1036129,F647,Bitácora!$AN$5:$AN$1036129,V647,Bitácora!$E$5:$E$1036129,L647,Bitácora!$AM$5:$AM$1036129,AA675)=0," ",SUMIFS(Bitácora!$AF$5:$AF$1036129,Bitácora!$D$5:$D$1036129,F647,Bitácora!$AN$5:$AN$1036129,V647,Bitácora!$E$5:$E$1036129,L647,Bitácora!$AM$5:$AM$1036129,AA675))</f>
        <v xml:space="preserve"> </v>
      </c>
      <c r="AV675" s="617"/>
      <c r="AW675" s="617"/>
      <c r="AX675" s="632"/>
      <c r="AY675" s="636"/>
      <c r="AZ675" s="637"/>
      <c r="BA675" s="637"/>
      <c r="BB675" s="637"/>
      <c r="BC675" s="637"/>
      <c r="BD675" s="637"/>
      <c r="BE675" s="637"/>
      <c r="BF675" s="637"/>
      <c r="BG675" s="637"/>
      <c r="BH675" s="637"/>
      <c r="BI675" s="637"/>
      <c r="BJ675" s="637"/>
      <c r="BK675" s="637"/>
      <c r="BL675" s="638"/>
      <c r="BM675" s="638"/>
      <c r="BN675" s="638"/>
      <c r="BO675" s="638"/>
      <c r="BP675" s="638"/>
      <c r="BQ675" s="638"/>
      <c r="BR675" s="638"/>
      <c r="BS675" s="638"/>
      <c r="BT675" s="638"/>
      <c r="BU675" s="638"/>
      <c r="BV675" s="638"/>
      <c r="BW675" s="15"/>
      <c r="BX675" s="613" t="str">
        <f>IF(Portada!$A$1="www.fly-logics.com","SEP",0)</f>
        <v>SEP</v>
      </c>
      <c r="BY675" s="614"/>
      <c r="BZ675" s="614"/>
      <c r="CA675" s="614"/>
      <c r="CB675" s="614"/>
      <c r="CC675" s="605" t="str">
        <f>IF(SUMIFS(Bitácora!$Y$5:$Y$1036129,Bitácora!$D$5:$D$1036129,BC647,Bitácora!$AN$5:$AN$1036129,BS647,Bitácora!$E$5:$E$1036129,BI647,Bitácora!$AM$5:$AM$1036129,BX675)=0," ",SUMIFS(Bitácora!$Y$5:$Y$1036129,Bitácora!$D$5:$D$1036129,BC647,Bitácora!$AN$5:$AN$1036129,BS647,Bitácora!$E$5:$E$1036129,BI647,Bitácora!$AM$5:$AM$1036129,BX675))</f>
        <v xml:space="preserve"> </v>
      </c>
      <c r="CD675" s="615"/>
      <c r="CE675" s="615"/>
      <c r="CF675" s="615"/>
      <c r="CG675" s="605" t="str">
        <f>IF(SUMIFS(Bitácora!$Z$5:$Z$1036129,Bitácora!$D$5:$D$1036129,BC647,Bitácora!$AN$5:$AN$1036129,BS647,Bitácora!$E$5:$E$1036129,BI647,Bitácora!$AM$5:$AM$1036129,BX675)=0," ",SUMIFS(Bitácora!$Z$5:$Z$1036129,Bitácora!$D$5:$D$1036129,BC647,Bitácora!$AN$5:$AN$1036129,BS647,Bitácora!$E$5:$E$1036129,BI647,Bitácora!$AM$5:$AM$1036129,BX675))</f>
        <v xml:space="preserve"> </v>
      </c>
      <c r="CH675" s="615"/>
      <c r="CI675" s="615"/>
      <c r="CJ675" s="615"/>
      <c r="CK675" s="605" t="str">
        <f>IF(SUMIFS(Bitácora!$AA$5:$AA$1036129,Bitácora!$D$5:$D$1036129,BC647,Bitácora!$AN$5:$AN$1036129,BS647,Bitácora!$E$5:$E$1036129,BI647,Bitácora!$AM$5:$AM$1036129,BX675)=0," ",SUMIFS(Bitácora!$AA$5:$AA$1036129,Bitácora!$D$5:$D$1036129,BC647,Bitácora!$AN$5:$AN$1036129,BS647,Bitácora!$E$5:$E$1036129,BI647,Bitácora!$AM$5:$AM$1036129,BX675))</f>
        <v xml:space="preserve"> </v>
      </c>
      <c r="CL675" s="615"/>
      <c r="CM675" s="615"/>
      <c r="CN675" s="615"/>
      <c r="CO675" s="606" t="str">
        <f>IF(SUMIFS(Bitácora!$AE$5:$AE$1036129,Bitácora!$D$5:$D$1036129,BC647,Bitácora!$AN$5:$AN$1036129,BS647,Bitácora!$E$5:$E$1036129,BI647,Bitácora!$AM$5:$AM$1036129,BX675)=0," ",SUMIFS(Bitácora!$AC$5:$AC$1036129,Bitácora!$D$5:$D$1036129,BC647,Bitácora!$AN$5:$AN$1036129,BS647,Bitácora!$E$5:$E$1036129,BI647,Bitácora!$AM$5:$AM$1036129,BX675))</f>
        <v xml:space="preserve"> </v>
      </c>
      <c r="CP675" s="606"/>
      <c r="CQ675" s="606"/>
      <c r="CR675" s="606" t="str">
        <f>IF(SUMIFS(Bitácora!$AF$5:$AF$1036129,Bitácora!$D$5:$D$1036129,BC647,Bitácora!$AN$5:$AN$1036129,BS647,Bitácora!$E$5:$E$1036129,BI647,Bitácora!$AM$5:$AM$1036129,BX675)=0," ",SUMIFS(Bitácora!$AF$5:$AF$1036129,Bitácora!$D$5:$D$1036129,BC647,Bitácora!$AN$5:$AN$1036129,BS647,Bitácora!$E$5:$E$1036129,BI647,Bitácora!$AM$5:$AM$1036129,BX675))</f>
        <v xml:space="preserve"> </v>
      </c>
      <c r="CS675" s="617"/>
      <c r="CT675" s="617"/>
      <c r="CU675" s="632"/>
      <c r="CV675" s="276"/>
      <c r="CW675" s="244"/>
      <c r="CX675" s="636"/>
      <c r="CY675" s="637"/>
      <c r="CZ675" s="637"/>
      <c r="DA675" s="637"/>
      <c r="DB675" s="637"/>
      <c r="DC675" s="637"/>
      <c r="DD675" s="637"/>
      <c r="DE675" s="637"/>
      <c r="DF675" s="637"/>
      <c r="DG675" s="637"/>
      <c r="DH675" s="637"/>
      <c r="DI675" s="637"/>
      <c r="DJ675" s="637"/>
      <c r="DK675" s="638"/>
      <c r="DL675" s="638"/>
      <c r="DM675" s="638"/>
      <c r="DN675" s="638"/>
      <c r="DO675" s="638"/>
      <c r="DP675" s="638"/>
      <c r="DQ675" s="638"/>
      <c r="DR675" s="638"/>
      <c r="DS675" s="638"/>
      <c r="DT675" s="638"/>
      <c r="DU675" s="638"/>
      <c r="DV675" s="15"/>
      <c r="DW675" s="613" t="str">
        <f>IF(Portada!$A$1="www.fly-logics.com","SEP",0)</f>
        <v>SEP</v>
      </c>
      <c r="DX675" s="614"/>
      <c r="DY675" s="614"/>
      <c r="DZ675" s="614"/>
      <c r="EA675" s="614"/>
      <c r="EB675" s="605" t="str">
        <f>IF(SUMIFS(Bitácora!$Y$5:$Y$1036129,Bitácora!$D$5:$D$1036129,DB647,Bitácora!$AN$5:$AN$1036129,DR647,Bitácora!$E$5:$E$1036129,DH647,Bitácora!$AM$5:$AM$1036129,DW675)=0," ",SUMIFS(Bitácora!$Y$5:$Y$1036129,Bitácora!$D$5:$D$1036129,DB647,Bitácora!$AN$5:$AN$1036129,DR647,Bitácora!$E$5:$E$1036129,DH647,Bitácora!$AM$5:$AM$1036129,DW675))</f>
        <v xml:space="preserve"> </v>
      </c>
      <c r="EC675" s="615"/>
      <c r="ED675" s="615"/>
      <c r="EE675" s="615"/>
      <c r="EF675" s="605" t="str">
        <f>IF(SUMIFS(Bitácora!$Z$5:$Z$1036129,Bitácora!$D$5:$D$1036129,DB647,Bitácora!$AN$5:$AN$1036129,DR647,Bitácora!$E$5:$E$1036129,DH647,Bitácora!$AM$5:$AM$1036129,DW675)=0," ",SUMIFS(Bitácora!$Z$5:$Z$1036129,Bitácora!$D$5:$D$1036129,DB647,Bitácora!$AN$5:$AN$1036129,DR647,Bitácora!$E$5:$E$1036129,DH647,Bitácora!$AM$5:$AM$1036129,DW675))</f>
        <v xml:space="preserve"> </v>
      </c>
      <c r="EG675" s="615"/>
      <c r="EH675" s="615"/>
      <c r="EI675" s="615"/>
      <c r="EJ675" s="605" t="str">
        <f>IF(SUMIFS(Bitácora!$AA$5:$AA$1036129,Bitácora!$D$5:$D$1036129,DB647,Bitácora!$AN$5:$AN$1036129,DR647,Bitácora!$E$5:$E$1036129,DH647,Bitácora!$AM$5:$AM$1036129,DW675)=0," ",SUMIFS(Bitácora!$AA$5:$AA$1036129,Bitácora!$D$5:$D$1036129,DB647,Bitácora!$AN$5:$AN$1036129,DR647,Bitácora!$E$5:$E$1036129,DH647,Bitácora!$AM$5:$AM$1036129,DW675))</f>
        <v xml:space="preserve"> </v>
      </c>
      <c r="EK675" s="615"/>
      <c r="EL675" s="615"/>
      <c r="EM675" s="615"/>
      <c r="EN675" s="606" t="str">
        <f>IF(SUMIFS(Bitácora!$AE$5:$AE$1036129,Bitácora!$D$5:$D$1036129,DB647,Bitácora!$AN$5:$AN$1036129,DR647,Bitácora!$E$5:$E$1036129,DH647,Bitácora!$AM$5:$AM$1036129,DW675)=0," ",SUMIFS(Bitácora!$AC$5:$AC$1036129,Bitácora!$D$5:$D$1036129,DB647,Bitácora!$AN$5:$AN$1036129,DR647,Bitácora!$E$5:$E$1036129,DH647,Bitácora!$AM$5:$AM$1036129,DW675))</f>
        <v xml:space="preserve"> </v>
      </c>
      <c r="EO675" s="606"/>
      <c r="EP675" s="606"/>
      <c r="EQ675" s="606" t="str">
        <f>IF(SUMIFS(Bitácora!$AF$5:$AF$1036129,Bitácora!$D$5:$D$1036129,DB647,Bitácora!$AN$5:$AN$1036129,DR647,Bitácora!$E$5:$E$1036129,DH647,Bitácora!$AM$5:$AM$1036129,DW675)=0," ",SUMIFS(Bitácora!$AF$5:$AF$1036129,Bitácora!$D$5:$D$1036129,DB647,Bitácora!$AN$5:$AN$1036129,DR647,Bitácora!$E$5:$E$1036129,DH647,Bitácora!$AM$5:$AM$1036129,DW675))</f>
        <v xml:space="preserve"> </v>
      </c>
      <c r="ER675" s="617"/>
      <c r="ES675" s="617"/>
      <c r="ET675" s="632"/>
      <c r="EU675" s="636"/>
      <c r="EV675" s="637"/>
      <c r="EW675" s="637"/>
      <c r="EX675" s="637"/>
      <c r="EY675" s="637"/>
      <c r="EZ675" s="637"/>
      <c r="FA675" s="637"/>
      <c r="FB675" s="637"/>
      <c r="FC675" s="637"/>
      <c r="FD675" s="637"/>
      <c r="FE675" s="637"/>
      <c r="FF675" s="637"/>
      <c r="FG675" s="637"/>
      <c r="FH675" s="638"/>
      <c r="FI675" s="638"/>
      <c r="FJ675" s="638"/>
      <c r="FK675" s="638"/>
      <c r="FL675" s="638"/>
      <c r="FM675" s="638"/>
      <c r="FN675" s="638"/>
      <c r="FO675" s="638"/>
      <c r="FP675" s="638"/>
      <c r="FQ675" s="638"/>
      <c r="FR675" s="638"/>
      <c r="FS675" s="15"/>
      <c r="FT675" s="613" t="str">
        <f>IF(Portada!$A$1="www.fly-logics.com","SEP",0)</f>
        <v>SEP</v>
      </c>
      <c r="FU675" s="614"/>
      <c r="FV675" s="614"/>
      <c r="FW675" s="614"/>
      <c r="FX675" s="614"/>
      <c r="FY675" s="605" t="str">
        <f>IF(SUMIFS(Bitácora!$Y$5:$Y$1036129,Bitácora!$D$5:$D$1036129,EY647,Bitácora!$AN$5:$AN$1036129,FO647,Bitácora!$E$5:$E$1036129,FE647,Bitácora!$AM$5:$AM$1036129,FT675)=0," ",SUMIFS(Bitácora!$Y$5:$Y$1036129,Bitácora!$D$5:$D$1036129,EY647,Bitácora!$AN$5:$AN$1036129,FO647,Bitácora!$E$5:$E$1036129,FE647,Bitácora!$AM$5:$AM$1036129,FT675))</f>
        <v xml:space="preserve"> </v>
      </c>
      <c r="FZ675" s="615"/>
      <c r="GA675" s="615"/>
      <c r="GB675" s="615"/>
      <c r="GC675" s="605" t="str">
        <f>IF(SUMIFS(Bitácora!$Z$5:$Z$1036129,Bitácora!$D$5:$D$1036129,EY647,Bitácora!$AN$5:$AN$1036129,FO647,Bitácora!$E$5:$E$1036129,FE647,Bitácora!$AM$5:$AM$1036129,FT675)=0," ",SUMIFS(Bitácora!$Z$5:$Z$1036129,Bitácora!$D$5:$D$1036129,EY647,Bitácora!$AN$5:$AN$1036129,FO647,Bitácora!$E$5:$E$1036129,FE647,Bitácora!$AM$5:$AM$1036129,FT675))</f>
        <v xml:space="preserve"> </v>
      </c>
      <c r="GD675" s="615"/>
      <c r="GE675" s="615"/>
      <c r="GF675" s="615"/>
      <c r="GG675" s="605" t="str">
        <f>IF(SUMIFS(Bitácora!$AA$5:$AA$1036129,Bitácora!$D$5:$D$1036129,EY647,Bitácora!$AN$5:$AN$1036129,FO647,Bitácora!$E$5:$E$1036129,FE647,Bitácora!$AM$5:$AM$1036129,FT675)=0," ",SUMIFS(Bitácora!$AA$5:$AA$1036129,Bitácora!$D$5:$D$1036129,EY647,Bitácora!$AN$5:$AN$1036129,FO647,Bitácora!$E$5:$E$1036129,FE647,Bitácora!$AM$5:$AM$1036129,FT675))</f>
        <v xml:space="preserve"> </v>
      </c>
      <c r="GH675" s="615"/>
      <c r="GI675" s="615"/>
      <c r="GJ675" s="615"/>
      <c r="GK675" s="606" t="str">
        <f>IF(SUMIFS(Bitácora!$AE$5:$AE$1036129,Bitácora!$D$5:$D$1036129,EY647,Bitácora!$AN$5:$AN$1036129,FO647,Bitácora!$E$5:$E$1036129,FE647,Bitácora!$AM$5:$AM$1036129,FT675)=0," ",SUMIFS(Bitácora!$AC$5:$AC$1036129,Bitácora!$D$5:$D$1036129,EY647,Bitácora!$AN$5:$AN$1036129,FO647,Bitácora!$E$5:$E$1036129,FE647,Bitácora!$AM$5:$AM$1036129,FT675))</f>
        <v xml:space="preserve"> </v>
      </c>
      <c r="GL675" s="606"/>
      <c r="GM675" s="606"/>
      <c r="GN675" s="606" t="str">
        <f>IF(SUMIFS(Bitácora!$AF$5:$AF$1036129,Bitácora!$D$5:$D$1036129,EY647,Bitácora!$AN$5:$AN$1036129,FO647,Bitácora!$E$5:$E$1036129,FE647,Bitácora!$AM$5:$AM$1036129,FT675)=0," ",SUMIFS(Bitácora!$AF$5:$AF$1036129,Bitácora!$D$5:$D$1036129,EY647,Bitácora!$AN$5:$AN$1036129,FO647,Bitácora!$E$5:$E$1036129,FE647,Bitácora!$AM$5:$AM$1036129,FT675))</f>
        <v xml:space="preserve"> </v>
      </c>
      <c r="GO675" s="617"/>
      <c r="GP675" s="617"/>
      <c r="GQ675" s="632"/>
      <c r="GR675" s="6"/>
    </row>
    <row r="676" spans="1:200" ht="10.5" customHeight="1" x14ac:dyDescent="0.25">
      <c r="A676" s="244"/>
      <c r="B676" s="630"/>
      <c r="C676" s="1180" t="str">
        <f>IF(Portada!$A$1="www.fly-logics.com","APROXIMACIONES",0)</f>
        <v>APROXIMACIONES</v>
      </c>
      <c r="D676" s="1181"/>
      <c r="E676" s="1181"/>
      <c r="F676" s="1181"/>
      <c r="G676" s="1181"/>
      <c r="H676" s="1181"/>
      <c r="I676" s="1181"/>
      <c r="J676" s="1181"/>
      <c r="K676" s="1181"/>
      <c r="L676" s="1181"/>
      <c r="M676" s="1181"/>
      <c r="N676" s="1181"/>
      <c r="O676" s="1182"/>
      <c r="P676" s="642" t="str">
        <f>IF(Portada!$A$1="www.fly-logics.com","N° APP",0)</f>
        <v>N° APP</v>
      </c>
      <c r="Q676" s="613"/>
      <c r="R676" s="613"/>
      <c r="S676" s="613"/>
      <c r="T676" s="643"/>
      <c r="U676" s="1134">
        <f t="shared" ref="U676" si="968">IFERROR(SUM(C681,I681,O681,U681)," ")</f>
        <v>0</v>
      </c>
      <c r="V676" s="1135"/>
      <c r="W676" s="1135"/>
      <c r="X676" s="1135"/>
      <c r="Y676" s="1135"/>
      <c r="Z676" s="15"/>
      <c r="AA676" s="614"/>
      <c r="AB676" s="614"/>
      <c r="AC676" s="614"/>
      <c r="AD676" s="614"/>
      <c r="AE676" s="614"/>
      <c r="AF676" s="615"/>
      <c r="AG676" s="616"/>
      <c r="AH676" s="616"/>
      <c r="AI676" s="615"/>
      <c r="AJ676" s="615"/>
      <c r="AK676" s="616"/>
      <c r="AL676" s="616"/>
      <c r="AM676" s="615"/>
      <c r="AN676" s="615"/>
      <c r="AO676" s="616"/>
      <c r="AP676" s="616"/>
      <c r="AQ676" s="615"/>
      <c r="AR676" s="606"/>
      <c r="AS676" s="606"/>
      <c r="AT676" s="606"/>
      <c r="AU676" s="617"/>
      <c r="AV676" s="618"/>
      <c r="AW676" s="617"/>
      <c r="AX676" s="632"/>
      <c r="AY676" s="630"/>
      <c r="AZ676" s="1180" t="str">
        <f>IF(Portada!$A$1="www.fly-logics.com","APROXIMACIONES",0)</f>
        <v>APROXIMACIONES</v>
      </c>
      <c r="BA676" s="1181"/>
      <c r="BB676" s="1181"/>
      <c r="BC676" s="1181"/>
      <c r="BD676" s="1181"/>
      <c r="BE676" s="1181"/>
      <c r="BF676" s="1181"/>
      <c r="BG676" s="1181"/>
      <c r="BH676" s="1181"/>
      <c r="BI676" s="1181"/>
      <c r="BJ676" s="1181"/>
      <c r="BK676" s="1181"/>
      <c r="BL676" s="1182"/>
      <c r="BM676" s="642" t="str">
        <f>IF(Portada!$A$1="www.fly-logics.com","N° APP",0)</f>
        <v>N° APP</v>
      </c>
      <c r="BN676" s="613"/>
      <c r="BO676" s="613"/>
      <c r="BP676" s="613"/>
      <c r="BQ676" s="643"/>
      <c r="BR676" s="1134">
        <f t="shared" ref="BR676" si="969">IFERROR(SUM(AZ681,BF681,BL681,BR681)," ")</f>
        <v>0</v>
      </c>
      <c r="BS676" s="1135"/>
      <c r="BT676" s="1135"/>
      <c r="BU676" s="1135"/>
      <c r="BV676" s="1135"/>
      <c r="BW676" s="15"/>
      <c r="BX676" s="614"/>
      <c r="BY676" s="614"/>
      <c r="BZ676" s="614"/>
      <c r="CA676" s="614"/>
      <c r="CB676" s="614"/>
      <c r="CC676" s="615"/>
      <c r="CD676" s="616"/>
      <c r="CE676" s="616"/>
      <c r="CF676" s="615"/>
      <c r="CG676" s="615"/>
      <c r="CH676" s="616"/>
      <c r="CI676" s="616"/>
      <c r="CJ676" s="615"/>
      <c r="CK676" s="615"/>
      <c r="CL676" s="616"/>
      <c r="CM676" s="616"/>
      <c r="CN676" s="615"/>
      <c r="CO676" s="606"/>
      <c r="CP676" s="606"/>
      <c r="CQ676" s="606"/>
      <c r="CR676" s="617"/>
      <c r="CS676" s="618"/>
      <c r="CT676" s="617"/>
      <c r="CU676" s="632"/>
      <c r="CV676" s="276"/>
      <c r="CW676" s="244"/>
      <c r="CX676" s="630"/>
      <c r="CY676" s="1180" t="str">
        <f>IF(Portada!$A$1="www.fly-logics.com","APROXIMACIONES",0)</f>
        <v>APROXIMACIONES</v>
      </c>
      <c r="CZ676" s="1181"/>
      <c r="DA676" s="1181"/>
      <c r="DB676" s="1181"/>
      <c r="DC676" s="1181"/>
      <c r="DD676" s="1181"/>
      <c r="DE676" s="1181"/>
      <c r="DF676" s="1181"/>
      <c r="DG676" s="1181"/>
      <c r="DH676" s="1181"/>
      <c r="DI676" s="1181"/>
      <c r="DJ676" s="1181"/>
      <c r="DK676" s="1182"/>
      <c r="DL676" s="642" t="str">
        <f>IF(Portada!$A$1="www.fly-logics.com","N° APP",0)</f>
        <v>N° APP</v>
      </c>
      <c r="DM676" s="613"/>
      <c r="DN676" s="613"/>
      <c r="DO676" s="613"/>
      <c r="DP676" s="643"/>
      <c r="DQ676" s="1134">
        <f t="shared" ref="DQ676" si="970">IFERROR(SUM(CY681,DE681,DK681,DQ681)," ")</f>
        <v>0</v>
      </c>
      <c r="DR676" s="1135"/>
      <c r="DS676" s="1135"/>
      <c r="DT676" s="1135"/>
      <c r="DU676" s="1135"/>
      <c r="DV676" s="15"/>
      <c r="DW676" s="614"/>
      <c r="DX676" s="614"/>
      <c r="DY676" s="614"/>
      <c r="DZ676" s="614"/>
      <c r="EA676" s="614"/>
      <c r="EB676" s="615"/>
      <c r="EC676" s="616"/>
      <c r="ED676" s="616"/>
      <c r="EE676" s="615"/>
      <c r="EF676" s="615"/>
      <c r="EG676" s="616"/>
      <c r="EH676" s="616"/>
      <c r="EI676" s="615"/>
      <c r="EJ676" s="615"/>
      <c r="EK676" s="616"/>
      <c r="EL676" s="616"/>
      <c r="EM676" s="615"/>
      <c r="EN676" s="606"/>
      <c r="EO676" s="606"/>
      <c r="EP676" s="606"/>
      <c r="EQ676" s="617"/>
      <c r="ER676" s="618"/>
      <c r="ES676" s="617"/>
      <c r="ET676" s="632"/>
      <c r="EU676" s="630"/>
      <c r="EV676" s="1180" t="str">
        <f>IF(Portada!$A$1="www.fly-logics.com","APROXIMACIONES",0)</f>
        <v>APROXIMACIONES</v>
      </c>
      <c r="EW676" s="1181"/>
      <c r="EX676" s="1181"/>
      <c r="EY676" s="1181"/>
      <c r="EZ676" s="1181"/>
      <c r="FA676" s="1181"/>
      <c r="FB676" s="1181"/>
      <c r="FC676" s="1181"/>
      <c r="FD676" s="1181"/>
      <c r="FE676" s="1181"/>
      <c r="FF676" s="1181"/>
      <c r="FG676" s="1181"/>
      <c r="FH676" s="1182"/>
      <c r="FI676" s="642" t="str">
        <f>IF(Portada!$A$1="www.fly-logics.com","N° APP",0)</f>
        <v>N° APP</v>
      </c>
      <c r="FJ676" s="613"/>
      <c r="FK676" s="613"/>
      <c r="FL676" s="613"/>
      <c r="FM676" s="643"/>
      <c r="FN676" s="1134">
        <f t="shared" ref="FN676" si="971">IFERROR(SUM(EV681,FB681,FH681,FN681)," ")</f>
        <v>0</v>
      </c>
      <c r="FO676" s="1135"/>
      <c r="FP676" s="1135"/>
      <c r="FQ676" s="1135"/>
      <c r="FR676" s="1135"/>
      <c r="FS676" s="15"/>
      <c r="FT676" s="614"/>
      <c r="FU676" s="614"/>
      <c r="FV676" s="614"/>
      <c r="FW676" s="614"/>
      <c r="FX676" s="614"/>
      <c r="FY676" s="615"/>
      <c r="FZ676" s="616"/>
      <c r="GA676" s="616"/>
      <c r="GB676" s="615"/>
      <c r="GC676" s="615"/>
      <c r="GD676" s="616"/>
      <c r="GE676" s="616"/>
      <c r="GF676" s="615"/>
      <c r="GG676" s="615"/>
      <c r="GH676" s="616"/>
      <c r="GI676" s="616"/>
      <c r="GJ676" s="615"/>
      <c r="GK676" s="606"/>
      <c r="GL676" s="606"/>
      <c r="GM676" s="606"/>
      <c r="GN676" s="617"/>
      <c r="GO676" s="618"/>
      <c r="GP676" s="617"/>
      <c r="GQ676" s="632"/>
      <c r="GR676" s="6"/>
    </row>
    <row r="677" spans="1:200" ht="8.85" customHeight="1" x14ac:dyDescent="0.25">
      <c r="A677" s="244"/>
      <c r="B677" s="630"/>
      <c r="C677" s="1181"/>
      <c r="D677" s="1181"/>
      <c r="E677" s="1181"/>
      <c r="F677" s="1181"/>
      <c r="G677" s="1181"/>
      <c r="H677" s="1181"/>
      <c r="I677" s="1181"/>
      <c r="J677" s="1181"/>
      <c r="K677" s="1181"/>
      <c r="L677" s="1181"/>
      <c r="M677" s="1181"/>
      <c r="N677" s="1181"/>
      <c r="O677" s="1182"/>
      <c r="P677" s="642"/>
      <c r="Q677" s="613"/>
      <c r="R677" s="613"/>
      <c r="S677" s="613"/>
      <c r="T677" s="643"/>
      <c r="U677" s="1134"/>
      <c r="V677" s="1135"/>
      <c r="W677" s="1135"/>
      <c r="X677" s="1135"/>
      <c r="Y677" s="1135"/>
      <c r="Z677" s="15"/>
      <c r="AA677" s="614"/>
      <c r="AB677" s="614"/>
      <c r="AC677" s="614"/>
      <c r="AD677" s="614"/>
      <c r="AE677" s="614"/>
      <c r="AF677" s="615"/>
      <c r="AG677" s="615"/>
      <c r="AH677" s="615"/>
      <c r="AI677" s="615"/>
      <c r="AJ677" s="615"/>
      <c r="AK677" s="615"/>
      <c r="AL677" s="615"/>
      <c r="AM677" s="615"/>
      <c r="AN677" s="615"/>
      <c r="AO677" s="615"/>
      <c r="AP677" s="615"/>
      <c r="AQ677" s="615"/>
      <c r="AR677" s="606"/>
      <c r="AS677" s="606"/>
      <c r="AT677" s="606"/>
      <c r="AU677" s="617"/>
      <c r="AV677" s="617"/>
      <c r="AW677" s="617"/>
      <c r="AX677" s="632"/>
      <c r="AY677" s="630"/>
      <c r="AZ677" s="1181"/>
      <c r="BA677" s="1181"/>
      <c r="BB677" s="1181"/>
      <c r="BC677" s="1181"/>
      <c r="BD677" s="1181"/>
      <c r="BE677" s="1181"/>
      <c r="BF677" s="1181"/>
      <c r="BG677" s="1181"/>
      <c r="BH677" s="1181"/>
      <c r="BI677" s="1181"/>
      <c r="BJ677" s="1181"/>
      <c r="BK677" s="1181"/>
      <c r="BL677" s="1182"/>
      <c r="BM677" s="642"/>
      <c r="BN677" s="613"/>
      <c r="BO677" s="613"/>
      <c r="BP677" s="613"/>
      <c r="BQ677" s="643"/>
      <c r="BR677" s="1134"/>
      <c r="BS677" s="1135"/>
      <c r="BT677" s="1135"/>
      <c r="BU677" s="1135"/>
      <c r="BV677" s="1135"/>
      <c r="BW677" s="15"/>
      <c r="BX677" s="614"/>
      <c r="BY677" s="614"/>
      <c r="BZ677" s="614"/>
      <c r="CA677" s="614"/>
      <c r="CB677" s="614"/>
      <c r="CC677" s="615"/>
      <c r="CD677" s="615"/>
      <c r="CE677" s="615"/>
      <c r="CF677" s="615"/>
      <c r="CG677" s="615"/>
      <c r="CH677" s="615"/>
      <c r="CI677" s="615"/>
      <c r="CJ677" s="615"/>
      <c r="CK677" s="615"/>
      <c r="CL677" s="615"/>
      <c r="CM677" s="615"/>
      <c r="CN677" s="615"/>
      <c r="CO677" s="606"/>
      <c r="CP677" s="606"/>
      <c r="CQ677" s="606"/>
      <c r="CR677" s="617"/>
      <c r="CS677" s="617"/>
      <c r="CT677" s="617"/>
      <c r="CU677" s="632"/>
      <c r="CV677" s="276"/>
      <c r="CW677" s="244"/>
      <c r="CX677" s="630"/>
      <c r="CY677" s="1181"/>
      <c r="CZ677" s="1181"/>
      <c r="DA677" s="1181"/>
      <c r="DB677" s="1181"/>
      <c r="DC677" s="1181"/>
      <c r="DD677" s="1181"/>
      <c r="DE677" s="1181"/>
      <c r="DF677" s="1181"/>
      <c r="DG677" s="1181"/>
      <c r="DH677" s="1181"/>
      <c r="DI677" s="1181"/>
      <c r="DJ677" s="1181"/>
      <c r="DK677" s="1182"/>
      <c r="DL677" s="642"/>
      <c r="DM677" s="613"/>
      <c r="DN677" s="613"/>
      <c r="DO677" s="613"/>
      <c r="DP677" s="643"/>
      <c r="DQ677" s="1134"/>
      <c r="DR677" s="1135"/>
      <c r="DS677" s="1135"/>
      <c r="DT677" s="1135"/>
      <c r="DU677" s="1135"/>
      <c r="DV677" s="15"/>
      <c r="DW677" s="614"/>
      <c r="DX677" s="614"/>
      <c r="DY677" s="614"/>
      <c r="DZ677" s="614"/>
      <c r="EA677" s="614"/>
      <c r="EB677" s="615"/>
      <c r="EC677" s="615"/>
      <c r="ED677" s="615"/>
      <c r="EE677" s="615"/>
      <c r="EF677" s="615"/>
      <c r="EG677" s="615"/>
      <c r="EH677" s="615"/>
      <c r="EI677" s="615"/>
      <c r="EJ677" s="615"/>
      <c r="EK677" s="615"/>
      <c r="EL677" s="615"/>
      <c r="EM677" s="615"/>
      <c r="EN677" s="606"/>
      <c r="EO677" s="606"/>
      <c r="EP677" s="606"/>
      <c r="EQ677" s="617"/>
      <c r="ER677" s="617"/>
      <c r="ES677" s="617"/>
      <c r="ET677" s="632"/>
      <c r="EU677" s="630"/>
      <c r="EV677" s="1181"/>
      <c r="EW677" s="1181"/>
      <c r="EX677" s="1181"/>
      <c r="EY677" s="1181"/>
      <c r="EZ677" s="1181"/>
      <c r="FA677" s="1181"/>
      <c r="FB677" s="1181"/>
      <c r="FC677" s="1181"/>
      <c r="FD677" s="1181"/>
      <c r="FE677" s="1181"/>
      <c r="FF677" s="1181"/>
      <c r="FG677" s="1181"/>
      <c r="FH677" s="1182"/>
      <c r="FI677" s="642"/>
      <c r="FJ677" s="613"/>
      <c r="FK677" s="613"/>
      <c r="FL677" s="613"/>
      <c r="FM677" s="643"/>
      <c r="FN677" s="1134"/>
      <c r="FO677" s="1135"/>
      <c r="FP677" s="1135"/>
      <c r="FQ677" s="1135"/>
      <c r="FR677" s="1135"/>
      <c r="FS677" s="15"/>
      <c r="FT677" s="614"/>
      <c r="FU677" s="614"/>
      <c r="FV677" s="614"/>
      <c r="FW677" s="614"/>
      <c r="FX677" s="614"/>
      <c r="FY677" s="615"/>
      <c r="FZ677" s="615"/>
      <c r="GA677" s="615"/>
      <c r="GB677" s="615"/>
      <c r="GC677" s="615"/>
      <c r="GD677" s="615"/>
      <c r="GE677" s="615"/>
      <c r="GF677" s="615"/>
      <c r="GG677" s="615"/>
      <c r="GH677" s="615"/>
      <c r="GI677" s="615"/>
      <c r="GJ677" s="615"/>
      <c r="GK677" s="606"/>
      <c r="GL677" s="606"/>
      <c r="GM677" s="606"/>
      <c r="GN677" s="617"/>
      <c r="GO677" s="617"/>
      <c r="GP677" s="617"/>
      <c r="GQ677" s="632"/>
      <c r="GR677" s="6"/>
    </row>
    <row r="678" spans="1:200" ht="5.25" customHeight="1" x14ac:dyDescent="0.25">
      <c r="A678" s="244"/>
      <c r="B678" s="630"/>
      <c r="C678" s="1181"/>
      <c r="D678" s="1181"/>
      <c r="E678" s="1181"/>
      <c r="F678" s="1181"/>
      <c r="G678" s="1181"/>
      <c r="H678" s="1181"/>
      <c r="I678" s="1181"/>
      <c r="J678" s="1181"/>
      <c r="K678" s="1181"/>
      <c r="L678" s="1181"/>
      <c r="M678" s="1181"/>
      <c r="N678" s="1181"/>
      <c r="O678" s="1182"/>
      <c r="P678" s="642"/>
      <c r="Q678" s="613"/>
      <c r="R678" s="613"/>
      <c r="S678" s="613"/>
      <c r="T678" s="643"/>
      <c r="U678" s="1134"/>
      <c r="V678" s="1135"/>
      <c r="W678" s="1135"/>
      <c r="X678" s="1135"/>
      <c r="Y678" s="1135"/>
      <c r="Z678" s="15"/>
      <c r="AA678" s="613" t="str">
        <f>IF(Portada!$A$1="www.fly-logics.com","OCT",0)</f>
        <v>OCT</v>
      </c>
      <c r="AB678" s="614"/>
      <c r="AC678" s="614"/>
      <c r="AD678" s="614"/>
      <c r="AE678" s="614"/>
      <c r="AF678" s="605" t="str">
        <f>IF(SUMIFS(Bitácora!$Y$5:$Y$1036129,Bitácora!$D$5:$D$1036129,F647,Bitácora!$AN$5:$AN$1036129,V647,Bitácora!$E$5:$E$1036129,L647,Bitácora!$AM$5:$AM$1036129,AA678)=0," ",SUMIFS(Bitácora!$Y$5:$Y$1036129,Bitácora!$D$5:$D$1036129,F647,Bitácora!$AN$5:$AN$1036129,V647,Bitácora!$E$5:$E$1036129,L647,Bitácora!$AM$5:$AM$1036129,AA678))</f>
        <v xml:space="preserve"> </v>
      </c>
      <c r="AG678" s="615"/>
      <c r="AH678" s="615"/>
      <c r="AI678" s="615"/>
      <c r="AJ678" s="605" t="str">
        <f>IF(SUMIFS(Bitácora!$Z$5:$Z$1036129,Bitácora!$D$5:$D$1036129,F647,Bitácora!$AN$5:$AN$1036129,V647,Bitácora!$E$5:$E$1036129,L647,Bitácora!$AM$5:$AM$1036129,AA678)=0," ",SUMIFS(Bitácora!$Z$5:$Z$1036129,Bitácora!$D$5:$D$1036129,F647,Bitácora!$AN$5:$AN$1036129,V647,Bitácora!$E$5:$E$1036129,L647,Bitácora!$AM$5:$AM$1036129,AA678))</f>
        <v xml:space="preserve"> </v>
      </c>
      <c r="AK678" s="615"/>
      <c r="AL678" s="615"/>
      <c r="AM678" s="615"/>
      <c r="AN678" s="605" t="str">
        <f>IF(SUMIFS(Bitácora!$AA$5:$AA$1036129,Bitácora!$D$5:$D$1036129,F647,Bitácora!$AN$5:$AN$1036129,V647,Bitácora!$E$5:$E$1036129,L647,Bitácora!$AM$5:$AM$1036129,AA678)=0," ",SUMIFS(Bitácora!$AA$5:$AA$1036129,Bitácora!$D$5:$D$1036129,F647,Bitácora!$AN$5:$AN$1036129,V647,Bitácora!$E$5:$E$1036129,L647,Bitácora!$AM$5:$AM$1036129,AA678))</f>
        <v xml:space="preserve"> </v>
      </c>
      <c r="AO678" s="615"/>
      <c r="AP678" s="615"/>
      <c r="AQ678" s="615"/>
      <c r="AR678" s="606" t="str">
        <f>IF(SUMIFS(Bitácora!$AE$5:$AE$1036129,Bitácora!$D$5:$D$1036129,F647,Bitácora!$AN$5:$AN$1036129,V647,Bitácora!$E$5:$E$1036129,L647,Bitácora!$AM$5:$AM$1036129,AA678)=0," ",SUMIFS(Bitácora!$AC$5:$AC$1036129,Bitácora!$D$5:$D$1036129,F647,Bitácora!$AN$5:$AN$1036129,V647,Bitácora!$E$5:$E$1036129,L647,Bitácora!$AM$5:$AM$1036129,AA678))</f>
        <v xml:space="preserve"> </v>
      </c>
      <c r="AS678" s="606"/>
      <c r="AT678" s="606"/>
      <c r="AU678" s="606" t="str">
        <f>IF(SUMIFS(Bitácora!$AF$5:$AF$1036129,Bitácora!$D$5:$D$1036129,F647,Bitácora!$AN$5:$AN$1036129,V647,Bitácora!$E$5:$E$1036129,L647,Bitácora!$AM$5:$AM$1036129,AA678)=0," ",SUMIFS(Bitácora!$AF$5:$AF$1036129,Bitácora!$D$5:$D$1036129,F647,Bitácora!$AN$5:$AN$1036129,V647,Bitácora!$E$5:$E$1036129,L647,Bitácora!$AM$5:$AM$1036129,AA678))</f>
        <v xml:space="preserve"> </v>
      </c>
      <c r="AV678" s="617"/>
      <c r="AW678" s="617"/>
      <c r="AX678" s="632"/>
      <c r="AY678" s="630"/>
      <c r="AZ678" s="1181"/>
      <c r="BA678" s="1181"/>
      <c r="BB678" s="1181"/>
      <c r="BC678" s="1181"/>
      <c r="BD678" s="1181"/>
      <c r="BE678" s="1181"/>
      <c r="BF678" s="1181"/>
      <c r="BG678" s="1181"/>
      <c r="BH678" s="1181"/>
      <c r="BI678" s="1181"/>
      <c r="BJ678" s="1181"/>
      <c r="BK678" s="1181"/>
      <c r="BL678" s="1182"/>
      <c r="BM678" s="642"/>
      <c r="BN678" s="613"/>
      <c r="BO678" s="613"/>
      <c r="BP678" s="613"/>
      <c r="BQ678" s="643"/>
      <c r="BR678" s="1134"/>
      <c r="BS678" s="1135"/>
      <c r="BT678" s="1135"/>
      <c r="BU678" s="1135"/>
      <c r="BV678" s="1135"/>
      <c r="BW678" s="15"/>
      <c r="BX678" s="613" t="str">
        <f>IF(Portada!$A$1="www.fly-logics.com","OCT",0)</f>
        <v>OCT</v>
      </c>
      <c r="BY678" s="614"/>
      <c r="BZ678" s="614"/>
      <c r="CA678" s="614"/>
      <c r="CB678" s="614"/>
      <c r="CC678" s="605" t="str">
        <f>IF(SUMIFS(Bitácora!$Y$5:$Y$1036129,Bitácora!$D$5:$D$1036129,BC647,Bitácora!$AN$5:$AN$1036129,BS647,Bitácora!$E$5:$E$1036129,BI647,Bitácora!$AM$5:$AM$1036129,BX678)=0," ",SUMIFS(Bitácora!$Y$5:$Y$1036129,Bitácora!$D$5:$D$1036129,BC647,Bitácora!$AN$5:$AN$1036129,BS647,Bitácora!$E$5:$E$1036129,BI647,Bitácora!$AM$5:$AM$1036129,BX678))</f>
        <v xml:space="preserve"> </v>
      </c>
      <c r="CD678" s="615"/>
      <c r="CE678" s="615"/>
      <c r="CF678" s="615"/>
      <c r="CG678" s="605" t="str">
        <f>IF(SUMIFS(Bitácora!$Z$5:$Z$1036129,Bitácora!$D$5:$D$1036129,BC647,Bitácora!$AN$5:$AN$1036129,BS647,Bitácora!$E$5:$E$1036129,BI647,Bitácora!$AM$5:$AM$1036129,BX678)=0," ",SUMIFS(Bitácora!$Z$5:$Z$1036129,Bitácora!$D$5:$D$1036129,BC647,Bitácora!$AN$5:$AN$1036129,BS647,Bitácora!$E$5:$E$1036129,BI647,Bitácora!$AM$5:$AM$1036129,BX678))</f>
        <v xml:space="preserve"> </v>
      </c>
      <c r="CH678" s="615"/>
      <c r="CI678" s="615"/>
      <c r="CJ678" s="615"/>
      <c r="CK678" s="605" t="str">
        <f>IF(SUMIFS(Bitácora!$AA$5:$AA$1036129,Bitácora!$D$5:$D$1036129,BC647,Bitácora!$AN$5:$AN$1036129,BS647,Bitácora!$E$5:$E$1036129,BI647,Bitácora!$AM$5:$AM$1036129,BX678)=0," ",SUMIFS(Bitácora!$AA$5:$AA$1036129,Bitácora!$D$5:$D$1036129,BC647,Bitácora!$AN$5:$AN$1036129,BS647,Bitácora!$E$5:$E$1036129,BI647,Bitácora!$AM$5:$AM$1036129,BX678))</f>
        <v xml:space="preserve"> </v>
      </c>
      <c r="CL678" s="615"/>
      <c r="CM678" s="615"/>
      <c r="CN678" s="615"/>
      <c r="CO678" s="606" t="str">
        <f>IF(SUMIFS(Bitácora!$AE$5:$AE$1036129,Bitácora!$D$5:$D$1036129,BC647,Bitácora!$AN$5:$AN$1036129,BS647,Bitácora!$E$5:$E$1036129,BI647,Bitácora!$AM$5:$AM$1036129,BX678)=0," ",SUMIFS(Bitácora!$AC$5:$AC$1036129,Bitácora!$D$5:$D$1036129,BC647,Bitácora!$AN$5:$AN$1036129,BS647,Bitácora!$E$5:$E$1036129,BI647,Bitácora!$AM$5:$AM$1036129,BX678))</f>
        <v xml:space="preserve"> </v>
      </c>
      <c r="CP678" s="606"/>
      <c r="CQ678" s="606"/>
      <c r="CR678" s="606" t="str">
        <f>IF(SUMIFS(Bitácora!$AF$5:$AF$1036129,Bitácora!$D$5:$D$1036129,BC647,Bitácora!$AN$5:$AN$1036129,BS647,Bitácora!$E$5:$E$1036129,BI647,Bitácora!$AM$5:$AM$1036129,BX678)=0," ",SUMIFS(Bitácora!$AF$5:$AF$1036129,Bitácora!$D$5:$D$1036129,BC647,Bitácora!$AN$5:$AN$1036129,BS647,Bitácora!$E$5:$E$1036129,BI647,Bitácora!$AM$5:$AM$1036129,BX678))</f>
        <v xml:space="preserve"> </v>
      </c>
      <c r="CS678" s="617"/>
      <c r="CT678" s="617"/>
      <c r="CU678" s="632"/>
      <c r="CV678" s="276"/>
      <c r="CW678" s="244"/>
      <c r="CX678" s="630"/>
      <c r="CY678" s="1181"/>
      <c r="CZ678" s="1181"/>
      <c r="DA678" s="1181"/>
      <c r="DB678" s="1181"/>
      <c r="DC678" s="1181"/>
      <c r="DD678" s="1181"/>
      <c r="DE678" s="1181"/>
      <c r="DF678" s="1181"/>
      <c r="DG678" s="1181"/>
      <c r="DH678" s="1181"/>
      <c r="DI678" s="1181"/>
      <c r="DJ678" s="1181"/>
      <c r="DK678" s="1182"/>
      <c r="DL678" s="642"/>
      <c r="DM678" s="613"/>
      <c r="DN678" s="613"/>
      <c r="DO678" s="613"/>
      <c r="DP678" s="643"/>
      <c r="DQ678" s="1134"/>
      <c r="DR678" s="1135"/>
      <c r="DS678" s="1135"/>
      <c r="DT678" s="1135"/>
      <c r="DU678" s="1135"/>
      <c r="DV678" s="15"/>
      <c r="DW678" s="613" t="str">
        <f>IF(Portada!$A$1="www.fly-logics.com","OCT",0)</f>
        <v>OCT</v>
      </c>
      <c r="DX678" s="614"/>
      <c r="DY678" s="614"/>
      <c r="DZ678" s="614"/>
      <c r="EA678" s="614"/>
      <c r="EB678" s="605" t="str">
        <f>IF(SUMIFS(Bitácora!$Y$5:$Y$1036129,Bitácora!$D$5:$D$1036129,DB647,Bitácora!$AN$5:$AN$1036129,DR647,Bitácora!$E$5:$E$1036129,DH647,Bitácora!$AM$5:$AM$1036129,DW678)=0," ",SUMIFS(Bitácora!$Y$5:$Y$1036129,Bitácora!$D$5:$D$1036129,DB647,Bitácora!$AN$5:$AN$1036129,DR647,Bitácora!$E$5:$E$1036129,DH647,Bitácora!$AM$5:$AM$1036129,DW678))</f>
        <v xml:space="preserve"> </v>
      </c>
      <c r="EC678" s="615"/>
      <c r="ED678" s="615"/>
      <c r="EE678" s="615"/>
      <c r="EF678" s="605" t="str">
        <f>IF(SUMIFS(Bitácora!$Z$5:$Z$1036129,Bitácora!$D$5:$D$1036129,DB647,Bitácora!$AN$5:$AN$1036129,DR647,Bitácora!$E$5:$E$1036129,DH647,Bitácora!$AM$5:$AM$1036129,DW678)=0," ",SUMIFS(Bitácora!$Z$5:$Z$1036129,Bitácora!$D$5:$D$1036129,DB647,Bitácora!$AN$5:$AN$1036129,DR647,Bitácora!$E$5:$E$1036129,DH647,Bitácora!$AM$5:$AM$1036129,DW678))</f>
        <v xml:space="preserve"> </v>
      </c>
      <c r="EG678" s="615"/>
      <c r="EH678" s="615"/>
      <c r="EI678" s="615"/>
      <c r="EJ678" s="605" t="str">
        <f>IF(SUMIFS(Bitácora!$AA$5:$AA$1036129,Bitácora!$D$5:$D$1036129,DB647,Bitácora!$AN$5:$AN$1036129,DR647,Bitácora!$E$5:$E$1036129,DH647,Bitácora!$AM$5:$AM$1036129,DW678)=0," ",SUMIFS(Bitácora!$AA$5:$AA$1036129,Bitácora!$D$5:$D$1036129,DB647,Bitácora!$AN$5:$AN$1036129,DR647,Bitácora!$E$5:$E$1036129,DH647,Bitácora!$AM$5:$AM$1036129,DW678))</f>
        <v xml:space="preserve"> </v>
      </c>
      <c r="EK678" s="615"/>
      <c r="EL678" s="615"/>
      <c r="EM678" s="615"/>
      <c r="EN678" s="606" t="str">
        <f>IF(SUMIFS(Bitácora!$AE$5:$AE$1036129,Bitácora!$D$5:$D$1036129,DB647,Bitácora!$AN$5:$AN$1036129,DR647,Bitácora!$E$5:$E$1036129,DH647,Bitácora!$AM$5:$AM$1036129,DW678)=0," ",SUMIFS(Bitácora!$AC$5:$AC$1036129,Bitácora!$D$5:$D$1036129,DB647,Bitácora!$AN$5:$AN$1036129,DR647,Bitácora!$E$5:$E$1036129,DH647,Bitácora!$AM$5:$AM$1036129,DW678))</f>
        <v xml:space="preserve"> </v>
      </c>
      <c r="EO678" s="606"/>
      <c r="EP678" s="606"/>
      <c r="EQ678" s="606" t="str">
        <f>IF(SUMIFS(Bitácora!$AF$5:$AF$1036129,Bitácora!$D$5:$D$1036129,DB647,Bitácora!$AN$5:$AN$1036129,DR647,Bitácora!$E$5:$E$1036129,DH647,Bitácora!$AM$5:$AM$1036129,DW678)=0," ",SUMIFS(Bitácora!$AF$5:$AF$1036129,Bitácora!$D$5:$D$1036129,DB647,Bitácora!$AN$5:$AN$1036129,DR647,Bitácora!$E$5:$E$1036129,DH647,Bitácora!$AM$5:$AM$1036129,DW678))</f>
        <v xml:space="preserve"> </v>
      </c>
      <c r="ER678" s="617"/>
      <c r="ES678" s="617"/>
      <c r="ET678" s="632"/>
      <c r="EU678" s="630"/>
      <c r="EV678" s="1181"/>
      <c r="EW678" s="1181"/>
      <c r="EX678" s="1181"/>
      <c r="EY678" s="1181"/>
      <c r="EZ678" s="1181"/>
      <c r="FA678" s="1181"/>
      <c r="FB678" s="1181"/>
      <c r="FC678" s="1181"/>
      <c r="FD678" s="1181"/>
      <c r="FE678" s="1181"/>
      <c r="FF678" s="1181"/>
      <c r="FG678" s="1181"/>
      <c r="FH678" s="1182"/>
      <c r="FI678" s="642"/>
      <c r="FJ678" s="613"/>
      <c r="FK678" s="613"/>
      <c r="FL678" s="613"/>
      <c r="FM678" s="643"/>
      <c r="FN678" s="1134"/>
      <c r="FO678" s="1135"/>
      <c r="FP678" s="1135"/>
      <c r="FQ678" s="1135"/>
      <c r="FR678" s="1135"/>
      <c r="FS678" s="15"/>
      <c r="FT678" s="613" t="str">
        <f>IF(Portada!$A$1="www.fly-logics.com","OCT",0)</f>
        <v>OCT</v>
      </c>
      <c r="FU678" s="614"/>
      <c r="FV678" s="614"/>
      <c r="FW678" s="614"/>
      <c r="FX678" s="614"/>
      <c r="FY678" s="605" t="str">
        <f>IF(SUMIFS(Bitácora!$Y$5:$Y$1036129,Bitácora!$D$5:$D$1036129,EY647,Bitácora!$AN$5:$AN$1036129,FO647,Bitácora!$E$5:$E$1036129,FE647,Bitácora!$AM$5:$AM$1036129,FT678)=0," ",SUMIFS(Bitácora!$Y$5:$Y$1036129,Bitácora!$D$5:$D$1036129,EY647,Bitácora!$AN$5:$AN$1036129,FO647,Bitácora!$E$5:$E$1036129,FE647,Bitácora!$AM$5:$AM$1036129,FT678))</f>
        <v xml:space="preserve"> </v>
      </c>
      <c r="FZ678" s="615"/>
      <c r="GA678" s="615"/>
      <c r="GB678" s="615"/>
      <c r="GC678" s="605" t="str">
        <f>IF(SUMIFS(Bitácora!$Z$5:$Z$1036129,Bitácora!$D$5:$D$1036129,EY647,Bitácora!$AN$5:$AN$1036129,FO647,Bitácora!$E$5:$E$1036129,FE647,Bitácora!$AM$5:$AM$1036129,FT678)=0," ",SUMIFS(Bitácora!$Z$5:$Z$1036129,Bitácora!$D$5:$D$1036129,EY647,Bitácora!$AN$5:$AN$1036129,FO647,Bitácora!$E$5:$E$1036129,FE647,Bitácora!$AM$5:$AM$1036129,FT678))</f>
        <v xml:space="preserve"> </v>
      </c>
      <c r="GD678" s="615"/>
      <c r="GE678" s="615"/>
      <c r="GF678" s="615"/>
      <c r="GG678" s="605" t="str">
        <f>IF(SUMIFS(Bitácora!$AA$5:$AA$1036129,Bitácora!$D$5:$D$1036129,EY647,Bitácora!$AN$5:$AN$1036129,FO647,Bitácora!$E$5:$E$1036129,FE647,Bitácora!$AM$5:$AM$1036129,FT678)=0," ",SUMIFS(Bitácora!$AA$5:$AA$1036129,Bitácora!$D$5:$D$1036129,EY647,Bitácora!$AN$5:$AN$1036129,FO647,Bitácora!$E$5:$E$1036129,FE647,Bitácora!$AM$5:$AM$1036129,FT678))</f>
        <v xml:space="preserve"> </v>
      </c>
      <c r="GH678" s="615"/>
      <c r="GI678" s="615"/>
      <c r="GJ678" s="615"/>
      <c r="GK678" s="606" t="str">
        <f>IF(SUMIFS(Bitácora!$AE$5:$AE$1036129,Bitácora!$D$5:$D$1036129,EY647,Bitácora!$AN$5:$AN$1036129,FO647,Bitácora!$E$5:$E$1036129,FE647,Bitácora!$AM$5:$AM$1036129,FT678)=0," ",SUMIFS(Bitácora!$AC$5:$AC$1036129,Bitácora!$D$5:$D$1036129,EY647,Bitácora!$AN$5:$AN$1036129,FO647,Bitácora!$E$5:$E$1036129,FE647,Bitácora!$AM$5:$AM$1036129,FT678))</f>
        <v xml:space="preserve"> </v>
      </c>
      <c r="GL678" s="606"/>
      <c r="GM678" s="606"/>
      <c r="GN678" s="606" t="str">
        <f>IF(SUMIFS(Bitácora!$AF$5:$AF$1036129,Bitácora!$D$5:$D$1036129,EY647,Bitácora!$AN$5:$AN$1036129,FO647,Bitácora!$E$5:$E$1036129,FE647,Bitácora!$AM$5:$AM$1036129,FT678)=0," ",SUMIFS(Bitácora!$AF$5:$AF$1036129,Bitácora!$D$5:$D$1036129,EY647,Bitácora!$AN$5:$AN$1036129,FO647,Bitácora!$E$5:$E$1036129,FE647,Bitácora!$AM$5:$AM$1036129,FT678))</f>
        <v xml:space="preserve"> </v>
      </c>
      <c r="GO678" s="617"/>
      <c r="GP678" s="617"/>
      <c r="GQ678" s="632"/>
      <c r="GR678" s="6"/>
    </row>
    <row r="679" spans="1:200" ht="4.5" customHeight="1" x14ac:dyDescent="0.25">
      <c r="A679" s="244"/>
      <c r="B679" s="630"/>
      <c r="C679" s="625"/>
      <c r="D679" s="625"/>
      <c r="E679" s="625"/>
      <c r="F679" s="625"/>
      <c r="G679" s="625"/>
      <c r="H679" s="625"/>
      <c r="I679" s="625"/>
      <c r="J679" s="625"/>
      <c r="K679" s="625"/>
      <c r="L679" s="625"/>
      <c r="M679" s="625"/>
      <c r="N679" s="625"/>
      <c r="O679" s="625"/>
      <c r="P679" s="625"/>
      <c r="Q679" s="625"/>
      <c r="R679" s="625"/>
      <c r="S679" s="625"/>
      <c r="T679" s="625"/>
      <c r="U679" s="625"/>
      <c r="V679" s="625"/>
      <c r="W679" s="625"/>
      <c r="X679" s="625"/>
      <c r="Y679" s="625"/>
      <c r="Z679" s="15"/>
      <c r="AA679" s="614"/>
      <c r="AB679" s="614"/>
      <c r="AC679" s="614"/>
      <c r="AD679" s="614"/>
      <c r="AE679" s="614"/>
      <c r="AF679" s="615"/>
      <c r="AG679" s="616"/>
      <c r="AH679" s="616"/>
      <c r="AI679" s="615"/>
      <c r="AJ679" s="615"/>
      <c r="AK679" s="616"/>
      <c r="AL679" s="616"/>
      <c r="AM679" s="615"/>
      <c r="AN679" s="615"/>
      <c r="AO679" s="616"/>
      <c r="AP679" s="616"/>
      <c r="AQ679" s="615"/>
      <c r="AR679" s="606"/>
      <c r="AS679" s="606"/>
      <c r="AT679" s="606"/>
      <c r="AU679" s="617"/>
      <c r="AV679" s="618"/>
      <c r="AW679" s="617"/>
      <c r="AX679" s="632"/>
      <c r="AY679" s="630"/>
      <c r="AZ679" s="625"/>
      <c r="BA679" s="625"/>
      <c r="BB679" s="625"/>
      <c r="BC679" s="625"/>
      <c r="BD679" s="625"/>
      <c r="BE679" s="625"/>
      <c r="BF679" s="625"/>
      <c r="BG679" s="625"/>
      <c r="BH679" s="625"/>
      <c r="BI679" s="625"/>
      <c r="BJ679" s="625"/>
      <c r="BK679" s="625"/>
      <c r="BL679" s="625"/>
      <c r="BM679" s="625"/>
      <c r="BN679" s="625"/>
      <c r="BO679" s="625"/>
      <c r="BP679" s="625"/>
      <c r="BQ679" s="625"/>
      <c r="BR679" s="625"/>
      <c r="BS679" s="625"/>
      <c r="BT679" s="625"/>
      <c r="BU679" s="625"/>
      <c r="BV679" s="625"/>
      <c r="BW679" s="15"/>
      <c r="BX679" s="614"/>
      <c r="BY679" s="614"/>
      <c r="BZ679" s="614"/>
      <c r="CA679" s="614"/>
      <c r="CB679" s="614"/>
      <c r="CC679" s="615"/>
      <c r="CD679" s="616"/>
      <c r="CE679" s="616"/>
      <c r="CF679" s="615"/>
      <c r="CG679" s="615"/>
      <c r="CH679" s="616"/>
      <c r="CI679" s="616"/>
      <c r="CJ679" s="615"/>
      <c r="CK679" s="615"/>
      <c r="CL679" s="616"/>
      <c r="CM679" s="616"/>
      <c r="CN679" s="615"/>
      <c r="CO679" s="606"/>
      <c r="CP679" s="606"/>
      <c r="CQ679" s="606"/>
      <c r="CR679" s="617"/>
      <c r="CS679" s="618"/>
      <c r="CT679" s="617"/>
      <c r="CU679" s="632"/>
      <c r="CV679" s="276"/>
      <c r="CW679" s="244"/>
      <c r="CX679" s="630"/>
      <c r="CY679" s="625"/>
      <c r="CZ679" s="625"/>
      <c r="DA679" s="625"/>
      <c r="DB679" s="625"/>
      <c r="DC679" s="625"/>
      <c r="DD679" s="625"/>
      <c r="DE679" s="625"/>
      <c r="DF679" s="625"/>
      <c r="DG679" s="625"/>
      <c r="DH679" s="625"/>
      <c r="DI679" s="625"/>
      <c r="DJ679" s="625"/>
      <c r="DK679" s="625"/>
      <c r="DL679" s="625"/>
      <c r="DM679" s="625"/>
      <c r="DN679" s="625"/>
      <c r="DO679" s="625"/>
      <c r="DP679" s="625"/>
      <c r="DQ679" s="625"/>
      <c r="DR679" s="625"/>
      <c r="DS679" s="625"/>
      <c r="DT679" s="625"/>
      <c r="DU679" s="625"/>
      <c r="DV679" s="15"/>
      <c r="DW679" s="614"/>
      <c r="DX679" s="614"/>
      <c r="DY679" s="614"/>
      <c r="DZ679" s="614"/>
      <c r="EA679" s="614"/>
      <c r="EB679" s="615"/>
      <c r="EC679" s="616"/>
      <c r="ED679" s="616"/>
      <c r="EE679" s="615"/>
      <c r="EF679" s="615"/>
      <c r="EG679" s="616"/>
      <c r="EH679" s="616"/>
      <c r="EI679" s="615"/>
      <c r="EJ679" s="615"/>
      <c r="EK679" s="616"/>
      <c r="EL679" s="616"/>
      <c r="EM679" s="615"/>
      <c r="EN679" s="606"/>
      <c r="EO679" s="606"/>
      <c r="EP679" s="606"/>
      <c r="EQ679" s="617"/>
      <c r="ER679" s="618"/>
      <c r="ES679" s="617"/>
      <c r="ET679" s="632"/>
      <c r="EU679" s="630"/>
      <c r="EV679" s="625"/>
      <c r="EW679" s="625"/>
      <c r="EX679" s="625"/>
      <c r="EY679" s="625"/>
      <c r="EZ679" s="625"/>
      <c r="FA679" s="625"/>
      <c r="FB679" s="625"/>
      <c r="FC679" s="625"/>
      <c r="FD679" s="625"/>
      <c r="FE679" s="625"/>
      <c r="FF679" s="625"/>
      <c r="FG679" s="625"/>
      <c r="FH679" s="625"/>
      <c r="FI679" s="625"/>
      <c r="FJ679" s="625"/>
      <c r="FK679" s="625"/>
      <c r="FL679" s="625"/>
      <c r="FM679" s="625"/>
      <c r="FN679" s="625"/>
      <c r="FO679" s="625"/>
      <c r="FP679" s="625"/>
      <c r="FQ679" s="625"/>
      <c r="FR679" s="625"/>
      <c r="FS679" s="15"/>
      <c r="FT679" s="614"/>
      <c r="FU679" s="614"/>
      <c r="FV679" s="614"/>
      <c r="FW679" s="614"/>
      <c r="FX679" s="614"/>
      <c r="FY679" s="615"/>
      <c r="FZ679" s="616"/>
      <c r="GA679" s="616"/>
      <c r="GB679" s="615"/>
      <c r="GC679" s="615"/>
      <c r="GD679" s="616"/>
      <c r="GE679" s="616"/>
      <c r="GF679" s="615"/>
      <c r="GG679" s="615"/>
      <c r="GH679" s="616"/>
      <c r="GI679" s="616"/>
      <c r="GJ679" s="615"/>
      <c r="GK679" s="606"/>
      <c r="GL679" s="606"/>
      <c r="GM679" s="606"/>
      <c r="GN679" s="617"/>
      <c r="GO679" s="618"/>
      <c r="GP679" s="617"/>
      <c r="GQ679" s="632"/>
      <c r="GR679" s="6"/>
    </row>
    <row r="680" spans="1:200" ht="13.5" customHeight="1" x14ac:dyDescent="0.25">
      <c r="A680" s="244"/>
      <c r="B680" s="599"/>
      <c r="C680" s="1159" t="str">
        <f>IF(Portada!$A$1="www.fly-logics.com","ILS",0)</f>
        <v>ILS</v>
      </c>
      <c r="D680" s="1159"/>
      <c r="E680" s="1159"/>
      <c r="F680" s="1159"/>
      <c r="G680" s="1159"/>
      <c r="H680" s="625"/>
      <c r="I680" s="622" t="str">
        <f>IF(Portada!$A$1="www.fly-logics.com","VFR",0)</f>
        <v>VFR</v>
      </c>
      <c r="J680" s="622"/>
      <c r="K680" s="622"/>
      <c r="L680" s="622"/>
      <c r="M680" s="622"/>
      <c r="N680" s="625"/>
      <c r="O680" s="631" t="str">
        <f>IF(Portada!$A$1="www.fly-logics.com","ADF",0)</f>
        <v>ADF</v>
      </c>
      <c r="P680" s="631"/>
      <c r="Q680" s="631"/>
      <c r="R680" s="631"/>
      <c r="S680" s="631"/>
      <c r="T680" s="625"/>
      <c r="U680" s="622" t="str">
        <f>IF(Portada!$A$1="www.fly-logics.com","VOR",0)</f>
        <v>VOR</v>
      </c>
      <c r="V680" s="622"/>
      <c r="W680" s="622"/>
      <c r="X680" s="622"/>
      <c r="Y680" s="622"/>
      <c r="Z680" s="15"/>
      <c r="AA680" s="614"/>
      <c r="AB680" s="614"/>
      <c r="AC680" s="614"/>
      <c r="AD680" s="614"/>
      <c r="AE680" s="614"/>
      <c r="AF680" s="615"/>
      <c r="AG680" s="615"/>
      <c r="AH680" s="615"/>
      <c r="AI680" s="615"/>
      <c r="AJ680" s="615"/>
      <c r="AK680" s="615"/>
      <c r="AL680" s="615"/>
      <c r="AM680" s="615"/>
      <c r="AN680" s="615"/>
      <c r="AO680" s="615"/>
      <c r="AP680" s="615"/>
      <c r="AQ680" s="615"/>
      <c r="AR680" s="606"/>
      <c r="AS680" s="606"/>
      <c r="AT680" s="606"/>
      <c r="AU680" s="617"/>
      <c r="AV680" s="617"/>
      <c r="AW680" s="617"/>
      <c r="AX680" s="632"/>
      <c r="AY680" s="599"/>
      <c r="AZ680" s="1159" t="str">
        <f>IF(Portada!$A$1="www.fly-logics.com","ILS",0)</f>
        <v>ILS</v>
      </c>
      <c r="BA680" s="1159"/>
      <c r="BB680" s="1159"/>
      <c r="BC680" s="1159"/>
      <c r="BD680" s="1159"/>
      <c r="BE680" s="625"/>
      <c r="BF680" s="622" t="str">
        <f>IF(Portada!$A$1="www.fly-logics.com","VFR",0)</f>
        <v>VFR</v>
      </c>
      <c r="BG680" s="622"/>
      <c r="BH680" s="622"/>
      <c r="BI680" s="622"/>
      <c r="BJ680" s="622"/>
      <c r="BK680" s="625"/>
      <c r="BL680" s="631" t="str">
        <f>IF(Portada!$A$1="www.fly-logics.com","ADF",0)</f>
        <v>ADF</v>
      </c>
      <c r="BM680" s="631"/>
      <c r="BN680" s="631"/>
      <c r="BO680" s="631"/>
      <c r="BP680" s="631"/>
      <c r="BQ680" s="625"/>
      <c r="BR680" s="622" t="str">
        <f>IF(Portada!$A$1="www.fly-logics.com","VOR",0)</f>
        <v>VOR</v>
      </c>
      <c r="BS680" s="622"/>
      <c r="BT680" s="622"/>
      <c r="BU680" s="622"/>
      <c r="BV680" s="622"/>
      <c r="BW680" s="15"/>
      <c r="BX680" s="614"/>
      <c r="BY680" s="614"/>
      <c r="BZ680" s="614"/>
      <c r="CA680" s="614"/>
      <c r="CB680" s="614"/>
      <c r="CC680" s="615"/>
      <c r="CD680" s="615"/>
      <c r="CE680" s="615"/>
      <c r="CF680" s="615"/>
      <c r="CG680" s="615"/>
      <c r="CH680" s="615"/>
      <c r="CI680" s="615"/>
      <c r="CJ680" s="615"/>
      <c r="CK680" s="615"/>
      <c r="CL680" s="615"/>
      <c r="CM680" s="615"/>
      <c r="CN680" s="615"/>
      <c r="CO680" s="606"/>
      <c r="CP680" s="606"/>
      <c r="CQ680" s="606"/>
      <c r="CR680" s="617"/>
      <c r="CS680" s="617"/>
      <c r="CT680" s="617"/>
      <c r="CU680" s="632"/>
      <c r="CV680" s="276"/>
      <c r="CW680" s="244"/>
      <c r="CX680" s="599"/>
      <c r="CY680" s="1159" t="str">
        <f>IF(Portada!$A$1="www.fly-logics.com","ILS",0)</f>
        <v>ILS</v>
      </c>
      <c r="CZ680" s="1159"/>
      <c r="DA680" s="1159"/>
      <c r="DB680" s="1159"/>
      <c r="DC680" s="1159"/>
      <c r="DD680" s="625"/>
      <c r="DE680" s="622" t="str">
        <f>IF(Portada!$A$1="www.fly-logics.com","VFR",0)</f>
        <v>VFR</v>
      </c>
      <c r="DF680" s="622"/>
      <c r="DG680" s="622"/>
      <c r="DH680" s="622"/>
      <c r="DI680" s="622"/>
      <c r="DJ680" s="625"/>
      <c r="DK680" s="631" t="str">
        <f>IF(Portada!$A$1="www.fly-logics.com","ADF",0)</f>
        <v>ADF</v>
      </c>
      <c r="DL680" s="631"/>
      <c r="DM680" s="631"/>
      <c r="DN680" s="631"/>
      <c r="DO680" s="631"/>
      <c r="DP680" s="625"/>
      <c r="DQ680" s="622" t="str">
        <f>IF(Portada!$A$1="www.fly-logics.com","VOR",0)</f>
        <v>VOR</v>
      </c>
      <c r="DR680" s="622"/>
      <c r="DS680" s="622"/>
      <c r="DT680" s="622"/>
      <c r="DU680" s="622"/>
      <c r="DV680" s="15"/>
      <c r="DW680" s="614"/>
      <c r="DX680" s="614"/>
      <c r="DY680" s="614"/>
      <c r="DZ680" s="614"/>
      <c r="EA680" s="614"/>
      <c r="EB680" s="615"/>
      <c r="EC680" s="615"/>
      <c r="ED680" s="615"/>
      <c r="EE680" s="615"/>
      <c r="EF680" s="615"/>
      <c r="EG680" s="615"/>
      <c r="EH680" s="615"/>
      <c r="EI680" s="615"/>
      <c r="EJ680" s="615"/>
      <c r="EK680" s="615"/>
      <c r="EL680" s="615"/>
      <c r="EM680" s="615"/>
      <c r="EN680" s="606"/>
      <c r="EO680" s="606"/>
      <c r="EP680" s="606"/>
      <c r="EQ680" s="617"/>
      <c r="ER680" s="617"/>
      <c r="ES680" s="617"/>
      <c r="ET680" s="632"/>
      <c r="EU680" s="599"/>
      <c r="EV680" s="1159" t="str">
        <f>IF(Portada!$A$1="www.fly-logics.com","ILS",0)</f>
        <v>ILS</v>
      </c>
      <c r="EW680" s="1159"/>
      <c r="EX680" s="1159"/>
      <c r="EY680" s="1159"/>
      <c r="EZ680" s="1159"/>
      <c r="FA680" s="625"/>
      <c r="FB680" s="622" t="str">
        <f>IF(Portada!$A$1="www.fly-logics.com","VFR",0)</f>
        <v>VFR</v>
      </c>
      <c r="FC680" s="622"/>
      <c r="FD680" s="622"/>
      <c r="FE680" s="622"/>
      <c r="FF680" s="622"/>
      <c r="FG680" s="625"/>
      <c r="FH680" s="631" t="str">
        <f>IF(Portada!$A$1="www.fly-logics.com","ADF",0)</f>
        <v>ADF</v>
      </c>
      <c r="FI680" s="631"/>
      <c r="FJ680" s="631"/>
      <c r="FK680" s="631"/>
      <c r="FL680" s="631"/>
      <c r="FM680" s="625"/>
      <c r="FN680" s="622" t="str">
        <f>IF(Portada!$A$1="www.fly-logics.com","VOR",0)</f>
        <v>VOR</v>
      </c>
      <c r="FO680" s="622"/>
      <c r="FP680" s="622"/>
      <c r="FQ680" s="622"/>
      <c r="FR680" s="622"/>
      <c r="FS680" s="15"/>
      <c r="FT680" s="614"/>
      <c r="FU680" s="614"/>
      <c r="FV680" s="614"/>
      <c r="FW680" s="614"/>
      <c r="FX680" s="614"/>
      <c r="FY680" s="615"/>
      <c r="FZ680" s="615"/>
      <c r="GA680" s="615"/>
      <c r="GB680" s="615"/>
      <c r="GC680" s="615"/>
      <c r="GD680" s="615"/>
      <c r="GE680" s="615"/>
      <c r="GF680" s="615"/>
      <c r="GG680" s="615"/>
      <c r="GH680" s="615"/>
      <c r="GI680" s="615"/>
      <c r="GJ680" s="615"/>
      <c r="GK680" s="606"/>
      <c r="GL680" s="606"/>
      <c r="GM680" s="606"/>
      <c r="GN680" s="617"/>
      <c r="GO680" s="617"/>
      <c r="GP680" s="617"/>
      <c r="GQ680" s="632"/>
      <c r="GR680" s="6"/>
    </row>
    <row r="681" spans="1:200" ht="8.85" customHeight="1" x14ac:dyDescent="0.25">
      <c r="A681" s="244"/>
      <c r="B681" s="599"/>
      <c r="C681" s="1160" t="str">
        <f>IFERROR(SUM(IF(SUMIFS(Bitácora!$AG$5:$AG$1036129,Bitácora!$D$5:$D$1036129,F647,Bitácora!$AN$5:$AN$1036129,V647,Bitácora!$AH$5:$AH$1036129,C680,Bitácora!$E$5:$E$1036129,L647)=0," ",SUMIFS(Bitácora!$AG$5:$AG$1036129,Bitácora!$D$5:$D$1036129,F647,Bitácora!$AN$5:$AN$1036129,V647,Bitácora!$AH$5:$AH$1036129,C680,Bitácora!$E$5:$E$1036129,L647)),F685,N685,V685)," ")</f>
        <v xml:space="preserve"> </v>
      </c>
      <c r="D681" s="1160"/>
      <c r="E681" s="1160"/>
      <c r="F681" s="1160"/>
      <c r="G681" s="1160"/>
      <c r="H681" s="625"/>
      <c r="I681" s="1160" t="str">
        <f>IF(SUMIFS(Bitácora!$AG$5:$AG$1036129,Bitácora!$D$5:$D$1036129,F647,Bitácora!$AN$5:$AN$1036129,V647,Bitácora!$AH$5:$AH$1036129,I680,Bitácora!$E$5:$E$1036129,L647)=0," ",SUMIFS(Bitácora!$AG$5:$AG$1036129,Bitácora!$D$5:$D$1036129,F647,Bitácora!$AN$5:$AN$1036129,V647,Bitácora!$AH$5:$AH$1036129,I680,Bitácora!$E$5:$E$1036129,L647))</f>
        <v xml:space="preserve"> </v>
      </c>
      <c r="J681" s="1160"/>
      <c r="K681" s="1160"/>
      <c r="L681" s="1160"/>
      <c r="M681" s="1160"/>
      <c r="N681" s="625"/>
      <c r="O681" s="1160" t="str">
        <f>IF(SUMIFS(Bitácora!$AG$5:$AG$1036129,Bitácora!$D$5:$D$1036129,F647,Bitácora!$AN$5:$AN$1036129,V647,Bitácora!$AH$5:$AH$1036129,O680,Bitácora!$E$5:$E$1036129,L647)=0," ",SUMIFS(Bitácora!$AG$5:$AG$1036129,Bitácora!$D$5:$D$1036129,F647,Bitácora!$AN$5:$AN$1036129,V647,Bitácora!$AH$5:$AH$1036129,O680,Bitácora!$E$5:$E$1036129,L647))</f>
        <v xml:space="preserve"> </v>
      </c>
      <c r="P681" s="1160"/>
      <c r="Q681" s="1160"/>
      <c r="R681" s="1160"/>
      <c r="S681" s="1160"/>
      <c r="T681" s="625"/>
      <c r="U681" s="1160" t="str">
        <f>IF(SUMIFS(Bitácora!$AG$5:$AG$1036129,Bitácora!$D$5:$D$1036129,F647,Bitácora!$AN$5:$AN$1036129,V647,Bitácora!$AH$5:$AH$1036129,U680,Bitácora!$E$5:$E$1036129,L647)=0," ",SUMIFS(Bitácora!$AG$5:$AG$1036129,Bitácora!$D$5:$D$1036129,F647,Bitácora!$AN$5:$AN$1036129,V647,Bitácora!$AH$5:$AH$1036129,U680,Bitácora!$E$5:$E$1036129,L647))</f>
        <v xml:space="preserve"> </v>
      </c>
      <c r="V681" s="1160"/>
      <c r="W681" s="1160"/>
      <c r="X681" s="1160"/>
      <c r="Y681" s="1160"/>
      <c r="Z681" s="15"/>
      <c r="AA681" s="613" t="str">
        <f>IF(Portada!$A$1="www.fly-logics.com","NOV",0)</f>
        <v>NOV</v>
      </c>
      <c r="AB681" s="613"/>
      <c r="AC681" s="613"/>
      <c r="AD681" s="613"/>
      <c r="AE681" s="613"/>
      <c r="AF681" s="605" t="str">
        <f>IF(SUMIFS(Bitácora!$Y$5:$Y$1036129,Bitácora!$D$5:$D$1036129,F647,Bitácora!$AN$5:$AN$1036129,V647,Bitácora!$E$5:$E$1036129,L647,Bitácora!$AM$5:$AM$1036129,AA681)=0," ",SUMIFS(Bitácora!$Y$5:$Y$1036129,Bitácora!$D$5:$D$1036129,F647,Bitácora!$AN$5:$AN$1036129,V647,Bitácora!$E$5:$E$1036129,L647,Bitácora!$AM$5:$AM$1036129,AA681))</f>
        <v xml:space="preserve"> </v>
      </c>
      <c r="AG681" s="605"/>
      <c r="AH681" s="605"/>
      <c r="AI681" s="605"/>
      <c r="AJ681" s="605" t="str">
        <f>IF(SUMIFS(Bitácora!$Z$5:$Z$1036129,Bitácora!$D$5:$D$1036129,F647,Bitácora!$AN$5:$AN$1036129,V647,Bitácora!$E$5:$E$1036129,L647,Bitácora!$AM$5:$AM$1036129,AA681)=0," ",SUMIFS(Bitácora!$Z$5:$Z$1036129,Bitácora!$D$5:$D$1036129,F647,Bitácora!$AN$5:$AN$1036129,V647,Bitácora!$E$5:$E$1036129,L647,Bitácora!$AM$5:$AM$1036129,AA681))</f>
        <v xml:space="preserve"> </v>
      </c>
      <c r="AK681" s="605"/>
      <c r="AL681" s="605"/>
      <c r="AM681" s="605"/>
      <c r="AN681" s="605" t="str">
        <f>IF(SUMIFS(Bitácora!$AA$5:$AA$1036129,Bitácora!$D$5:$D$1036129,F647,Bitácora!$AN$5:$AN$1036129,V647,Bitácora!$E$5:$E$1036129,L647,Bitácora!$AM$5:$AM$1036129,AA681)=0," ",SUMIFS(Bitácora!$AA$5:$AA$1036129,Bitácora!$D$5:$D$1036129,F647,Bitácora!$AN$5:$AN$1036129,V647,Bitácora!$E$5:$E$1036129,L647,Bitácora!$AM$5:$AM$1036129,AA681))</f>
        <v xml:space="preserve"> </v>
      </c>
      <c r="AO681" s="605"/>
      <c r="AP681" s="605"/>
      <c r="AQ681" s="605"/>
      <c r="AR681" s="606" t="str">
        <f>IF(SUMIFS(Bitácora!$AE$5:$AE$1036129,Bitácora!$D$5:$D$1036129,F647,Bitácora!$AN$5:$AN$1036129,V647,Bitácora!$E$5:$E$1036129,L647,Bitácora!$AM$5:$AM$1036129,AA681)=0," ",SUMIFS(Bitácora!$AC$5:$AC$1036129,Bitácora!$D$5:$D$1036129,F647,Bitácora!$AN$5:$AN$1036129,V647,Bitácora!$E$5:$E$1036129,L647,Bitácora!$AM$5:$AM$1036129,AA681))</f>
        <v xml:space="preserve"> </v>
      </c>
      <c r="AS681" s="606"/>
      <c r="AT681" s="606"/>
      <c r="AU681" s="606" t="str">
        <f>IF(SUMIFS(Bitácora!$AF$5:$AF$1036129,Bitácora!$D$5:$D$1036129,F647,Bitácora!$AN$5:$AN$1036129,V647,Bitácora!$E$5:$E$1036129,L647,Bitácora!$AM$5:$AM$1036129,AA681)=0," ",SUMIFS(Bitácora!$AF$5:$AF$1036129,Bitácora!$D$5:$D$1036129,F647,Bitácora!$AN$5:$AN$1036129,V647,Bitácora!$E$5:$E$1036129,L647,Bitácora!$AM$5:$AM$1036129,AA681))</f>
        <v xml:space="preserve"> </v>
      </c>
      <c r="AV681" s="606"/>
      <c r="AW681" s="606"/>
      <c r="AX681" s="632"/>
      <c r="AY681" s="599"/>
      <c r="AZ681" s="1160" t="str">
        <f>IFERROR(SUM(IF(SUMIFS(Bitácora!$AG$5:$AG$1036129,Bitácora!$D$5:$D$1036129,BC647,Bitácora!$AN$5:$AN$1036129,BS647,Bitácora!$AH$5:$AH$1036129,AZ680,Bitácora!$E$5:$E$1036129,BI647)=0," ",SUMIFS(Bitácora!$AG$5:$AG$1036129,Bitácora!$D$5:$D$1036129,BC647,Bitácora!$AN$5:$AN$1036129,BS647,Bitácora!$AH$5:$AH$1036129,AZ680,Bitácora!$E$5:$E$1036129,BI647)),BC685,BK685,BS685)," ")</f>
        <v xml:space="preserve"> </v>
      </c>
      <c r="BA681" s="1160"/>
      <c r="BB681" s="1160"/>
      <c r="BC681" s="1160"/>
      <c r="BD681" s="1160"/>
      <c r="BE681" s="625"/>
      <c r="BF681" s="1160" t="str">
        <f>IF(SUMIFS(Bitácora!$AG$5:$AG$1036129,Bitácora!$D$5:$D$1036129,BC647,Bitácora!$AN$5:$AN$1036129,BS647,Bitácora!$AH$5:$AH$1036129,BF680,Bitácora!$E$5:$E$1036129,BI647)=0," ",SUMIFS(Bitácora!$AG$5:$AG$1036129,Bitácora!$D$5:$D$1036129,BC647,Bitácora!$AN$5:$AN$1036129,BS647,Bitácora!$AH$5:$AH$1036129,BF680,Bitácora!$E$5:$E$1036129,BI647))</f>
        <v xml:space="preserve"> </v>
      </c>
      <c r="BG681" s="1160"/>
      <c r="BH681" s="1160"/>
      <c r="BI681" s="1160"/>
      <c r="BJ681" s="1160"/>
      <c r="BK681" s="625"/>
      <c r="BL681" s="1160" t="str">
        <f>IF(SUMIFS(Bitácora!$AG$5:$AG$1036129,Bitácora!$D$5:$D$1036129,BC647,Bitácora!$AN$5:$AN$1036129,BS647,Bitácora!$AH$5:$AH$1036129,BL680,Bitácora!$E$5:$E$1036129,BI647)=0," ",SUMIFS(Bitácora!$AG$5:$AG$1036129,Bitácora!$D$5:$D$1036129,BC647,Bitácora!$AN$5:$AN$1036129,BS647,Bitácora!$AH$5:$AH$1036129,BL680,Bitácora!$E$5:$E$1036129,BI647))</f>
        <v xml:space="preserve"> </v>
      </c>
      <c r="BM681" s="1160"/>
      <c r="BN681" s="1160"/>
      <c r="BO681" s="1160"/>
      <c r="BP681" s="1160"/>
      <c r="BQ681" s="625"/>
      <c r="BR681" s="1160" t="str">
        <f>IF(SUMIFS(Bitácora!$AG$5:$AG$1036129,Bitácora!$D$5:$D$1036129,BC647,Bitácora!$AN$5:$AN$1036129,BS647,Bitácora!$AH$5:$AH$1036129,BR680,Bitácora!$E$5:$E$1036129,BI647)=0," ",SUMIFS(Bitácora!$AG$5:$AG$1036129,Bitácora!$D$5:$D$1036129,BC647,Bitácora!$AN$5:$AN$1036129,BS647,Bitácora!$AH$5:$AH$1036129,BR680,Bitácora!$E$5:$E$1036129,BI647))</f>
        <v xml:space="preserve"> </v>
      </c>
      <c r="BS681" s="1160"/>
      <c r="BT681" s="1160"/>
      <c r="BU681" s="1160"/>
      <c r="BV681" s="1160"/>
      <c r="BW681" s="15"/>
      <c r="BX681" s="613" t="str">
        <f>IF(Portada!$A$1="www.fly-logics.com","NOV",0)</f>
        <v>NOV</v>
      </c>
      <c r="BY681" s="613"/>
      <c r="BZ681" s="613"/>
      <c r="CA681" s="613"/>
      <c r="CB681" s="613"/>
      <c r="CC681" s="605" t="str">
        <f>IF(SUMIFS(Bitácora!$Y$5:$Y$1036129,Bitácora!$D$5:$D$1036129,BC647,Bitácora!$AN$5:$AN$1036129,BS647,Bitácora!$E$5:$E$1036129,BI647,Bitácora!$AM$5:$AM$1036129,BX681)=0," ",SUMIFS(Bitácora!$Y$5:$Y$1036129,Bitácora!$D$5:$D$1036129,BC647,Bitácora!$AN$5:$AN$1036129,BS647,Bitácora!$E$5:$E$1036129,BI647,Bitácora!$AM$5:$AM$1036129,BX681))</f>
        <v xml:space="preserve"> </v>
      </c>
      <c r="CD681" s="605"/>
      <c r="CE681" s="605"/>
      <c r="CF681" s="605"/>
      <c r="CG681" s="605" t="str">
        <f>IF(SUMIFS(Bitácora!$Z$5:$Z$1036129,Bitácora!$D$5:$D$1036129,BC647,Bitácora!$AN$5:$AN$1036129,BS647,Bitácora!$E$5:$E$1036129,BI647,Bitácora!$AM$5:$AM$1036129,BX681)=0," ",SUMIFS(Bitácora!$Z$5:$Z$1036129,Bitácora!$D$5:$D$1036129,BC647,Bitácora!$AN$5:$AN$1036129,BS647,Bitácora!$E$5:$E$1036129,BI647,Bitácora!$AM$5:$AM$1036129,BX681))</f>
        <v xml:space="preserve"> </v>
      </c>
      <c r="CH681" s="605"/>
      <c r="CI681" s="605"/>
      <c r="CJ681" s="605"/>
      <c r="CK681" s="605" t="str">
        <f>IF(SUMIFS(Bitácora!$AA$5:$AA$1036129,Bitácora!$D$5:$D$1036129,BC647,Bitácora!$AN$5:$AN$1036129,BS647,Bitácora!$E$5:$E$1036129,BI647,Bitácora!$AM$5:$AM$1036129,BX681)=0," ",SUMIFS(Bitácora!$AA$5:$AA$1036129,Bitácora!$D$5:$D$1036129,BC647,Bitácora!$AN$5:$AN$1036129,BS647,Bitácora!$E$5:$E$1036129,BI647,Bitácora!$AM$5:$AM$1036129,BX681))</f>
        <v xml:space="preserve"> </v>
      </c>
      <c r="CL681" s="605"/>
      <c r="CM681" s="605"/>
      <c r="CN681" s="605"/>
      <c r="CO681" s="606" t="str">
        <f>IF(SUMIFS(Bitácora!$AE$5:$AE$1036129,Bitácora!$D$5:$D$1036129,BC647,Bitácora!$AN$5:$AN$1036129,BS647,Bitácora!$E$5:$E$1036129,BI647,Bitácora!$AM$5:$AM$1036129,BX681)=0," ",SUMIFS(Bitácora!$AC$5:$AC$1036129,Bitácora!$D$5:$D$1036129,BC647,Bitácora!$AN$5:$AN$1036129,BS647,Bitácora!$E$5:$E$1036129,BI647,Bitácora!$AM$5:$AM$1036129,BX681))</f>
        <v xml:space="preserve"> </v>
      </c>
      <c r="CP681" s="606"/>
      <c r="CQ681" s="606"/>
      <c r="CR681" s="606" t="str">
        <f>IF(SUMIFS(Bitácora!$AF$5:$AF$1036129,Bitácora!$D$5:$D$1036129,BC647,Bitácora!$AN$5:$AN$1036129,BS647,Bitácora!$E$5:$E$1036129,BI647,Bitácora!$AM$5:$AM$1036129,BX681)=0," ",SUMIFS(Bitácora!$AF$5:$AF$1036129,Bitácora!$D$5:$D$1036129,BC647,Bitácora!$AN$5:$AN$1036129,BS647,Bitácora!$E$5:$E$1036129,BI647,Bitácora!$AM$5:$AM$1036129,BX681))</f>
        <v xml:space="preserve"> </v>
      </c>
      <c r="CS681" s="606"/>
      <c r="CT681" s="606"/>
      <c r="CU681" s="632"/>
      <c r="CV681" s="278"/>
      <c r="CW681" s="244"/>
      <c r="CX681" s="599"/>
      <c r="CY681" s="1160" t="str">
        <f>IFERROR(SUM(IF(SUMIFS(Bitácora!$AG$5:$AG$1036129,Bitácora!$D$5:$D$1036129,DB647,Bitácora!$AN$5:$AN$1036129,DR647,Bitácora!$AH$5:$AH$1036129,CY680,Bitácora!$E$5:$E$1036129,DH647)=0," ",SUMIFS(Bitácora!$AG$5:$AG$1036129,Bitácora!$D$5:$D$1036129,DB647,Bitácora!$AN$5:$AN$1036129,DR647,Bitácora!$AH$5:$AH$1036129,CY680,Bitácora!$E$5:$E$1036129,DH647)),DB685,DJ685,DR685)," ")</f>
        <v xml:space="preserve"> </v>
      </c>
      <c r="CZ681" s="1160"/>
      <c r="DA681" s="1160"/>
      <c r="DB681" s="1160"/>
      <c r="DC681" s="1160"/>
      <c r="DD681" s="625"/>
      <c r="DE681" s="1160" t="str">
        <f>IF(SUMIFS(Bitácora!$AG$5:$AG$1036129,Bitácora!$D$5:$D$1036129,DB647,Bitácora!$AN$5:$AN$1036129,DR647,Bitácora!$AH$5:$AH$1036129,DE680,Bitácora!$E$5:$E$1036129,DH647)=0," ",SUMIFS(Bitácora!$AG$5:$AG$1036129,Bitácora!$D$5:$D$1036129,DB647,Bitácora!$AN$5:$AN$1036129,DR647,Bitácora!$AH$5:$AH$1036129,DE680,Bitácora!$E$5:$E$1036129,DH647))</f>
        <v xml:space="preserve"> </v>
      </c>
      <c r="DF681" s="1160"/>
      <c r="DG681" s="1160"/>
      <c r="DH681" s="1160"/>
      <c r="DI681" s="1160"/>
      <c r="DJ681" s="625"/>
      <c r="DK681" s="1160" t="str">
        <f>IF(SUMIFS(Bitácora!$AG$5:$AG$1036129,Bitácora!$D$5:$D$1036129,DB647,Bitácora!$AN$5:$AN$1036129,DR647,Bitácora!$AH$5:$AH$1036129,DK680,Bitácora!$E$5:$E$1036129,DH647)=0," ",SUMIFS(Bitácora!$AG$5:$AG$1036129,Bitácora!$D$5:$D$1036129,DB647,Bitácora!$AN$5:$AN$1036129,DR647,Bitácora!$AH$5:$AH$1036129,DK680,Bitácora!$E$5:$E$1036129,DH647))</f>
        <v xml:space="preserve"> </v>
      </c>
      <c r="DL681" s="1160"/>
      <c r="DM681" s="1160"/>
      <c r="DN681" s="1160"/>
      <c r="DO681" s="1160"/>
      <c r="DP681" s="625"/>
      <c r="DQ681" s="1160" t="str">
        <f>IF(SUMIFS(Bitácora!$AG$5:$AG$1036129,Bitácora!$D$5:$D$1036129,DB647,Bitácora!$AN$5:$AN$1036129,DR647,Bitácora!$AH$5:$AH$1036129,DQ680,Bitácora!$E$5:$E$1036129,DH647)=0," ",SUMIFS(Bitácora!$AG$5:$AG$1036129,Bitácora!$D$5:$D$1036129,DB647,Bitácora!$AN$5:$AN$1036129,DR647,Bitácora!$AH$5:$AH$1036129,DQ680,Bitácora!$E$5:$E$1036129,DH647))</f>
        <v xml:space="preserve"> </v>
      </c>
      <c r="DR681" s="1160"/>
      <c r="DS681" s="1160"/>
      <c r="DT681" s="1160"/>
      <c r="DU681" s="1160"/>
      <c r="DV681" s="15"/>
      <c r="DW681" s="613" t="str">
        <f>IF(Portada!$A$1="www.fly-logics.com","NOV",0)</f>
        <v>NOV</v>
      </c>
      <c r="DX681" s="613"/>
      <c r="DY681" s="613"/>
      <c r="DZ681" s="613"/>
      <c r="EA681" s="613"/>
      <c r="EB681" s="605" t="str">
        <f>IF(SUMIFS(Bitácora!$Y$5:$Y$1036129,Bitácora!$D$5:$D$1036129,DB647,Bitácora!$AN$5:$AN$1036129,DR647,Bitácora!$E$5:$E$1036129,DH647,Bitácora!$AM$5:$AM$1036129,DW681)=0," ",SUMIFS(Bitácora!$Y$5:$Y$1036129,Bitácora!$D$5:$D$1036129,DB647,Bitácora!$AN$5:$AN$1036129,DR647,Bitácora!$E$5:$E$1036129,DH647,Bitácora!$AM$5:$AM$1036129,DW681))</f>
        <v xml:space="preserve"> </v>
      </c>
      <c r="EC681" s="605"/>
      <c r="ED681" s="605"/>
      <c r="EE681" s="605"/>
      <c r="EF681" s="605" t="str">
        <f>IF(SUMIFS(Bitácora!$Z$5:$Z$1036129,Bitácora!$D$5:$D$1036129,DB647,Bitácora!$AN$5:$AN$1036129,DR647,Bitácora!$E$5:$E$1036129,DH647,Bitácora!$AM$5:$AM$1036129,DW681)=0," ",SUMIFS(Bitácora!$Z$5:$Z$1036129,Bitácora!$D$5:$D$1036129,DB647,Bitácora!$AN$5:$AN$1036129,DR647,Bitácora!$E$5:$E$1036129,DH647,Bitácora!$AM$5:$AM$1036129,DW681))</f>
        <v xml:space="preserve"> </v>
      </c>
      <c r="EG681" s="605"/>
      <c r="EH681" s="605"/>
      <c r="EI681" s="605"/>
      <c r="EJ681" s="605" t="str">
        <f>IF(SUMIFS(Bitácora!$AA$5:$AA$1036129,Bitácora!$D$5:$D$1036129,DB647,Bitácora!$AN$5:$AN$1036129,DR647,Bitácora!$E$5:$E$1036129,DH647,Bitácora!$AM$5:$AM$1036129,DW681)=0," ",SUMIFS(Bitácora!$AA$5:$AA$1036129,Bitácora!$D$5:$D$1036129,DB647,Bitácora!$AN$5:$AN$1036129,DR647,Bitácora!$E$5:$E$1036129,DH647,Bitácora!$AM$5:$AM$1036129,DW681))</f>
        <v xml:space="preserve"> </v>
      </c>
      <c r="EK681" s="605"/>
      <c r="EL681" s="605"/>
      <c r="EM681" s="605"/>
      <c r="EN681" s="606" t="str">
        <f>IF(SUMIFS(Bitácora!$AE$5:$AE$1036129,Bitácora!$D$5:$D$1036129,DB647,Bitácora!$AN$5:$AN$1036129,DR647,Bitácora!$E$5:$E$1036129,DH647,Bitácora!$AM$5:$AM$1036129,DW681)=0," ",SUMIFS(Bitácora!$AC$5:$AC$1036129,Bitácora!$D$5:$D$1036129,DB647,Bitácora!$AN$5:$AN$1036129,DR647,Bitácora!$E$5:$E$1036129,DH647,Bitácora!$AM$5:$AM$1036129,DW681))</f>
        <v xml:space="preserve"> </v>
      </c>
      <c r="EO681" s="606"/>
      <c r="EP681" s="606"/>
      <c r="EQ681" s="606" t="str">
        <f>IF(SUMIFS(Bitácora!$AF$5:$AF$1036129,Bitácora!$D$5:$D$1036129,DB647,Bitácora!$AN$5:$AN$1036129,DR647,Bitácora!$E$5:$E$1036129,DH647,Bitácora!$AM$5:$AM$1036129,DW681)=0," ",SUMIFS(Bitácora!$AF$5:$AF$1036129,Bitácora!$D$5:$D$1036129,DB647,Bitácora!$AN$5:$AN$1036129,DR647,Bitácora!$E$5:$E$1036129,DH647,Bitácora!$AM$5:$AM$1036129,DW681))</f>
        <v xml:space="preserve"> </v>
      </c>
      <c r="ER681" s="606"/>
      <c r="ES681" s="606"/>
      <c r="ET681" s="632"/>
      <c r="EU681" s="599"/>
      <c r="EV681" s="1160" t="str">
        <f>IFERROR(SUM(IF(SUMIFS(Bitácora!$AG$5:$AG$1036129,Bitácora!$D$5:$D$1036129,EY647,Bitácora!$AN$5:$AN$1036129,FO647,Bitácora!$AH$5:$AH$1036129,EV680,Bitácora!$E$5:$E$1036129,FE647)=0," ",SUMIFS(Bitácora!$AG$5:$AG$1036129,Bitácora!$D$5:$D$1036129,EY647,Bitácora!$AN$5:$AN$1036129,FO647,Bitácora!$AH$5:$AH$1036129,EV680,Bitácora!$E$5:$E$1036129,FE647)),EY685,FG685,FO685)," ")</f>
        <v xml:space="preserve"> </v>
      </c>
      <c r="EW681" s="1160"/>
      <c r="EX681" s="1160"/>
      <c r="EY681" s="1160"/>
      <c r="EZ681" s="1160"/>
      <c r="FA681" s="625"/>
      <c r="FB681" s="1160" t="str">
        <f>IF(SUMIFS(Bitácora!$AG$5:$AG$1036129,Bitácora!$D$5:$D$1036129,EY647,Bitácora!$AN$5:$AN$1036129,FO647,Bitácora!$AH$5:$AH$1036129,FB680,Bitácora!$E$5:$E$1036129,FE647)=0," ",SUMIFS(Bitácora!$AG$5:$AG$1036129,Bitácora!$D$5:$D$1036129,EY647,Bitácora!$AN$5:$AN$1036129,FO647,Bitácora!$AH$5:$AH$1036129,FB680,Bitácora!$E$5:$E$1036129,FE647))</f>
        <v xml:space="preserve"> </v>
      </c>
      <c r="FC681" s="1160"/>
      <c r="FD681" s="1160"/>
      <c r="FE681" s="1160"/>
      <c r="FF681" s="1160"/>
      <c r="FG681" s="625"/>
      <c r="FH681" s="1160" t="str">
        <f>IF(SUMIFS(Bitácora!$AG$5:$AG$1036129,Bitácora!$D$5:$D$1036129,EY647,Bitácora!$AN$5:$AN$1036129,FO647,Bitácora!$AH$5:$AH$1036129,FH680,Bitácora!$E$5:$E$1036129,FE647)=0," ",SUMIFS(Bitácora!$AG$5:$AG$1036129,Bitácora!$D$5:$D$1036129,EY647,Bitácora!$AN$5:$AN$1036129,FO647,Bitácora!$AH$5:$AH$1036129,FH680,Bitácora!$E$5:$E$1036129,FE647))</f>
        <v xml:space="preserve"> </v>
      </c>
      <c r="FI681" s="1160"/>
      <c r="FJ681" s="1160"/>
      <c r="FK681" s="1160"/>
      <c r="FL681" s="1160"/>
      <c r="FM681" s="625"/>
      <c r="FN681" s="1160" t="str">
        <f>IF(SUMIFS(Bitácora!$AG$5:$AG$1036129,Bitácora!$D$5:$D$1036129,EY647,Bitácora!$AN$5:$AN$1036129,FO647,Bitácora!$AH$5:$AH$1036129,FN680,Bitácora!$E$5:$E$1036129,FE647)=0," ",SUMIFS(Bitácora!$AG$5:$AG$1036129,Bitácora!$D$5:$D$1036129,EY647,Bitácora!$AN$5:$AN$1036129,FO647,Bitácora!$AH$5:$AH$1036129,FN680,Bitácora!$E$5:$E$1036129,FE647))</f>
        <v xml:space="preserve"> </v>
      </c>
      <c r="FO681" s="1160"/>
      <c r="FP681" s="1160"/>
      <c r="FQ681" s="1160"/>
      <c r="FR681" s="1160"/>
      <c r="FS681" s="15"/>
      <c r="FT681" s="613" t="str">
        <f>IF(Portada!$A$1="www.fly-logics.com","NOV",0)</f>
        <v>NOV</v>
      </c>
      <c r="FU681" s="613"/>
      <c r="FV681" s="613"/>
      <c r="FW681" s="613"/>
      <c r="FX681" s="613"/>
      <c r="FY681" s="605" t="str">
        <f>IF(SUMIFS(Bitácora!$Y$5:$Y$1036129,Bitácora!$D$5:$D$1036129,EY647,Bitácora!$AN$5:$AN$1036129,FO647,Bitácora!$E$5:$E$1036129,FE647,Bitácora!$AM$5:$AM$1036129,FT681)=0," ",SUMIFS(Bitácora!$Y$5:$Y$1036129,Bitácora!$D$5:$D$1036129,EY647,Bitácora!$AN$5:$AN$1036129,FO647,Bitácora!$E$5:$E$1036129,FE647,Bitácora!$AM$5:$AM$1036129,FT681))</f>
        <v xml:space="preserve"> </v>
      </c>
      <c r="FZ681" s="605"/>
      <c r="GA681" s="605"/>
      <c r="GB681" s="605"/>
      <c r="GC681" s="605" t="str">
        <f>IF(SUMIFS(Bitácora!$Z$5:$Z$1036129,Bitácora!$D$5:$D$1036129,EY647,Bitácora!$AN$5:$AN$1036129,FO647,Bitácora!$E$5:$E$1036129,FE647,Bitácora!$AM$5:$AM$1036129,FT681)=0," ",SUMIFS(Bitácora!$Z$5:$Z$1036129,Bitácora!$D$5:$D$1036129,EY647,Bitácora!$AN$5:$AN$1036129,FO647,Bitácora!$E$5:$E$1036129,FE647,Bitácora!$AM$5:$AM$1036129,FT681))</f>
        <v xml:space="preserve"> </v>
      </c>
      <c r="GD681" s="605"/>
      <c r="GE681" s="605"/>
      <c r="GF681" s="605"/>
      <c r="GG681" s="605" t="str">
        <f>IF(SUMIFS(Bitácora!$AA$5:$AA$1036129,Bitácora!$D$5:$D$1036129,EY647,Bitácora!$AN$5:$AN$1036129,FO647,Bitácora!$E$5:$E$1036129,FE647,Bitácora!$AM$5:$AM$1036129,FT681)=0," ",SUMIFS(Bitácora!$AA$5:$AA$1036129,Bitácora!$D$5:$D$1036129,EY647,Bitácora!$AN$5:$AN$1036129,FO647,Bitácora!$E$5:$E$1036129,FE647,Bitácora!$AM$5:$AM$1036129,FT681))</f>
        <v xml:space="preserve"> </v>
      </c>
      <c r="GH681" s="605"/>
      <c r="GI681" s="605"/>
      <c r="GJ681" s="605"/>
      <c r="GK681" s="606" t="str">
        <f>IF(SUMIFS(Bitácora!$AE$5:$AE$1036129,Bitácora!$D$5:$D$1036129,EY647,Bitácora!$AN$5:$AN$1036129,FO647,Bitácora!$E$5:$E$1036129,FE647,Bitácora!$AM$5:$AM$1036129,FT681)=0," ",SUMIFS(Bitácora!$AC$5:$AC$1036129,Bitácora!$D$5:$D$1036129,EY647,Bitácora!$AN$5:$AN$1036129,FO647,Bitácora!$E$5:$E$1036129,FE647,Bitácora!$AM$5:$AM$1036129,FT681))</f>
        <v xml:space="preserve"> </v>
      </c>
      <c r="GL681" s="606"/>
      <c r="GM681" s="606"/>
      <c r="GN681" s="606" t="str">
        <f>IF(SUMIFS(Bitácora!$AF$5:$AF$1036129,Bitácora!$D$5:$D$1036129,EY647,Bitácora!$AN$5:$AN$1036129,FO647,Bitácora!$E$5:$E$1036129,FE647,Bitácora!$AM$5:$AM$1036129,FT681)=0," ",SUMIFS(Bitácora!$AF$5:$AF$1036129,Bitácora!$D$5:$D$1036129,EY647,Bitácora!$AN$5:$AN$1036129,FO647,Bitácora!$E$5:$E$1036129,FE647,Bitácora!$AM$5:$AM$1036129,FT681))</f>
        <v xml:space="preserve"> </v>
      </c>
      <c r="GO681" s="606"/>
      <c r="GP681" s="606"/>
      <c r="GQ681" s="632"/>
      <c r="GR681" s="6"/>
    </row>
    <row r="682" spans="1:200" ht="6.75" customHeight="1" x14ac:dyDescent="0.25">
      <c r="A682" s="244"/>
      <c r="B682" s="599"/>
      <c r="C682" s="1161"/>
      <c r="D682" s="1161"/>
      <c r="E682" s="1161"/>
      <c r="F682" s="1161"/>
      <c r="G682" s="1161"/>
      <c r="H682" s="625"/>
      <c r="I682" s="1161"/>
      <c r="J682" s="1161"/>
      <c r="K682" s="1161"/>
      <c r="L682" s="1161"/>
      <c r="M682" s="1161"/>
      <c r="N682" s="625"/>
      <c r="O682" s="1161"/>
      <c r="P682" s="1161"/>
      <c r="Q682" s="1161"/>
      <c r="R682" s="1161"/>
      <c r="S682" s="1161"/>
      <c r="T682" s="625"/>
      <c r="U682" s="1161"/>
      <c r="V682" s="1161"/>
      <c r="W682" s="1161"/>
      <c r="X682" s="1161"/>
      <c r="Y682" s="1161"/>
      <c r="Z682" s="15"/>
      <c r="AA682" s="613"/>
      <c r="AB682" s="613"/>
      <c r="AC682" s="613"/>
      <c r="AD682" s="613"/>
      <c r="AE682" s="613"/>
      <c r="AF682" s="605"/>
      <c r="AG682" s="605"/>
      <c r="AH682" s="605"/>
      <c r="AI682" s="605"/>
      <c r="AJ682" s="605"/>
      <c r="AK682" s="605"/>
      <c r="AL682" s="605"/>
      <c r="AM682" s="605"/>
      <c r="AN682" s="605"/>
      <c r="AO682" s="605"/>
      <c r="AP682" s="605"/>
      <c r="AQ682" s="605"/>
      <c r="AR682" s="606"/>
      <c r="AS682" s="606"/>
      <c r="AT682" s="606"/>
      <c r="AU682" s="606"/>
      <c r="AV682" s="606"/>
      <c r="AW682" s="606"/>
      <c r="AX682" s="632"/>
      <c r="AY682" s="599"/>
      <c r="AZ682" s="1161"/>
      <c r="BA682" s="1161"/>
      <c r="BB682" s="1161"/>
      <c r="BC682" s="1161"/>
      <c r="BD682" s="1161"/>
      <c r="BE682" s="625"/>
      <c r="BF682" s="1161"/>
      <c r="BG682" s="1161"/>
      <c r="BH682" s="1161"/>
      <c r="BI682" s="1161"/>
      <c r="BJ682" s="1161"/>
      <c r="BK682" s="625"/>
      <c r="BL682" s="1161"/>
      <c r="BM682" s="1161"/>
      <c r="BN682" s="1161"/>
      <c r="BO682" s="1161"/>
      <c r="BP682" s="1161"/>
      <c r="BQ682" s="625"/>
      <c r="BR682" s="1161"/>
      <c r="BS682" s="1161"/>
      <c r="BT682" s="1161"/>
      <c r="BU682" s="1161"/>
      <c r="BV682" s="1161"/>
      <c r="BW682" s="15"/>
      <c r="BX682" s="613"/>
      <c r="BY682" s="613"/>
      <c r="BZ682" s="613"/>
      <c r="CA682" s="613"/>
      <c r="CB682" s="613"/>
      <c r="CC682" s="605"/>
      <c r="CD682" s="605"/>
      <c r="CE682" s="605"/>
      <c r="CF682" s="605"/>
      <c r="CG682" s="605"/>
      <c r="CH682" s="605"/>
      <c r="CI682" s="605"/>
      <c r="CJ682" s="605"/>
      <c r="CK682" s="605"/>
      <c r="CL682" s="605"/>
      <c r="CM682" s="605"/>
      <c r="CN682" s="605"/>
      <c r="CO682" s="606"/>
      <c r="CP682" s="606"/>
      <c r="CQ682" s="606"/>
      <c r="CR682" s="606"/>
      <c r="CS682" s="606"/>
      <c r="CT682" s="606"/>
      <c r="CU682" s="632"/>
      <c r="CV682" s="278"/>
      <c r="CW682" s="244"/>
      <c r="CX682" s="599"/>
      <c r="CY682" s="1161"/>
      <c r="CZ682" s="1161"/>
      <c r="DA682" s="1161"/>
      <c r="DB682" s="1161"/>
      <c r="DC682" s="1161"/>
      <c r="DD682" s="625"/>
      <c r="DE682" s="1161"/>
      <c r="DF682" s="1161"/>
      <c r="DG682" s="1161"/>
      <c r="DH682" s="1161"/>
      <c r="DI682" s="1161"/>
      <c r="DJ682" s="625"/>
      <c r="DK682" s="1161"/>
      <c r="DL682" s="1161"/>
      <c r="DM682" s="1161"/>
      <c r="DN682" s="1161"/>
      <c r="DO682" s="1161"/>
      <c r="DP682" s="625"/>
      <c r="DQ682" s="1161"/>
      <c r="DR682" s="1161"/>
      <c r="DS682" s="1161"/>
      <c r="DT682" s="1161"/>
      <c r="DU682" s="1161"/>
      <c r="DV682" s="15"/>
      <c r="DW682" s="613"/>
      <c r="DX682" s="613"/>
      <c r="DY682" s="613"/>
      <c r="DZ682" s="613"/>
      <c r="EA682" s="613"/>
      <c r="EB682" s="605"/>
      <c r="EC682" s="605"/>
      <c r="ED682" s="605"/>
      <c r="EE682" s="605"/>
      <c r="EF682" s="605"/>
      <c r="EG682" s="605"/>
      <c r="EH682" s="605"/>
      <c r="EI682" s="605"/>
      <c r="EJ682" s="605"/>
      <c r="EK682" s="605"/>
      <c r="EL682" s="605"/>
      <c r="EM682" s="605"/>
      <c r="EN682" s="606"/>
      <c r="EO682" s="606"/>
      <c r="EP682" s="606"/>
      <c r="EQ682" s="606"/>
      <c r="ER682" s="606"/>
      <c r="ES682" s="606"/>
      <c r="ET682" s="632"/>
      <c r="EU682" s="599"/>
      <c r="EV682" s="1161"/>
      <c r="EW682" s="1161"/>
      <c r="EX682" s="1161"/>
      <c r="EY682" s="1161"/>
      <c r="EZ682" s="1161"/>
      <c r="FA682" s="625"/>
      <c r="FB682" s="1161"/>
      <c r="FC682" s="1161"/>
      <c r="FD682" s="1161"/>
      <c r="FE682" s="1161"/>
      <c r="FF682" s="1161"/>
      <c r="FG682" s="625"/>
      <c r="FH682" s="1161"/>
      <c r="FI682" s="1161"/>
      <c r="FJ682" s="1161"/>
      <c r="FK682" s="1161"/>
      <c r="FL682" s="1161"/>
      <c r="FM682" s="625"/>
      <c r="FN682" s="1161"/>
      <c r="FO682" s="1161"/>
      <c r="FP682" s="1161"/>
      <c r="FQ682" s="1161"/>
      <c r="FR682" s="1161"/>
      <c r="FS682" s="15"/>
      <c r="FT682" s="613"/>
      <c r="FU682" s="613"/>
      <c r="FV682" s="613"/>
      <c r="FW682" s="613"/>
      <c r="FX682" s="613"/>
      <c r="FY682" s="605"/>
      <c r="FZ682" s="605"/>
      <c r="GA682" s="605"/>
      <c r="GB682" s="605"/>
      <c r="GC682" s="605"/>
      <c r="GD682" s="605"/>
      <c r="GE682" s="605"/>
      <c r="GF682" s="605"/>
      <c r="GG682" s="605"/>
      <c r="GH682" s="605"/>
      <c r="GI682" s="605"/>
      <c r="GJ682" s="605"/>
      <c r="GK682" s="606"/>
      <c r="GL682" s="606"/>
      <c r="GM682" s="606"/>
      <c r="GN682" s="606"/>
      <c r="GO682" s="606"/>
      <c r="GP682" s="606"/>
      <c r="GQ682" s="632"/>
      <c r="GR682" s="6"/>
    </row>
    <row r="683" spans="1:200" ht="3" customHeight="1" x14ac:dyDescent="0.25">
      <c r="A683" s="244"/>
      <c r="B683" s="599"/>
      <c r="C683" s="1161"/>
      <c r="D683" s="1161"/>
      <c r="E683" s="1161"/>
      <c r="F683" s="1161"/>
      <c r="G683" s="1161"/>
      <c r="H683" s="625"/>
      <c r="I683" s="1161"/>
      <c r="J683" s="1161"/>
      <c r="K683" s="1161"/>
      <c r="L683" s="1161"/>
      <c r="M683" s="1161"/>
      <c r="N683" s="625"/>
      <c r="O683" s="1161"/>
      <c r="P683" s="1161"/>
      <c r="Q683" s="1161"/>
      <c r="R683" s="1161"/>
      <c r="S683" s="1161"/>
      <c r="T683" s="625"/>
      <c r="U683" s="1161"/>
      <c r="V683" s="1161"/>
      <c r="W683" s="1161"/>
      <c r="X683" s="1161"/>
      <c r="Y683" s="1161"/>
      <c r="Z683" s="15"/>
      <c r="AA683" s="613"/>
      <c r="AB683" s="613"/>
      <c r="AC683" s="613"/>
      <c r="AD683" s="613"/>
      <c r="AE683" s="613"/>
      <c r="AF683" s="605"/>
      <c r="AG683" s="605"/>
      <c r="AH683" s="605"/>
      <c r="AI683" s="605"/>
      <c r="AJ683" s="605"/>
      <c r="AK683" s="605"/>
      <c r="AL683" s="605"/>
      <c r="AM683" s="605"/>
      <c r="AN683" s="605"/>
      <c r="AO683" s="605"/>
      <c r="AP683" s="605"/>
      <c r="AQ683" s="605"/>
      <c r="AR683" s="606"/>
      <c r="AS683" s="606"/>
      <c r="AT683" s="606"/>
      <c r="AU683" s="606"/>
      <c r="AV683" s="606"/>
      <c r="AW683" s="606"/>
      <c r="AX683" s="632"/>
      <c r="AY683" s="599"/>
      <c r="AZ683" s="1161"/>
      <c r="BA683" s="1161"/>
      <c r="BB683" s="1161"/>
      <c r="BC683" s="1161"/>
      <c r="BD683" s="1161"/>
      <c r="BE683" s="625"/>
      <c r="BF683" s="1161"/>
      <c r="BG683" s="1161"/>
      <c r="BH683" s="1161"/>
      <c r="BI683" s="1161"/>
      <c r="BJ683" s="1161"/>
      <c r="BK683" s="625"/>
      <c r="BL683" s="1161"/>
      <c r="BM683" s="1161"/>
      <c r="BN683" s="1161"/>
      <c r="BO683" s="1161"/>
      <c r="BP683" s="1161"/>
      <c r="BQ683" s="625"/>
      <c r="BR683" s="1161"/>
      <c r="BS683" s="1161"/>
      <c r="BT683" s="1161"/>
      <c r="BU683" s="1161"/>
      <c r="BV683" s="1161"/>
      <c r="BW683" s="15"/>
      <c r="BX683" s="613"/>
      <c r="BY683" s="613"/>
      <c r="BZ683" s="613"/>
      <c r="CA683" s="613"/>
      <c r="CB683" s="613"/>
      <c r="CC683" s="605"/>
      <c r="CD683" s="605"/>
      <c r="CE683" s="605"/>
      <c r="CF683" s="605"/>
      <c r="CG683" s="605"/>
      <c r="CH683" s="605"/>
      <c r="CI683" s="605"/>
      <c r="CJ683" s="605"/>
      <c r="CK683" s="605"/>
      <c r="CL683" s="605"/>
      <c r="CM683" s="605"/>
      <c r="CN683" s="605"/>
      <c r="CO683" s="606"/>
      <c r="CP683" s="606"/>
      <c r="CQ683" s="606"/>
      <c r="CR683" s="606"/>
      <c r="CS683" s="606"/>
      <c r="CT683" s="606"/>
      <c r="CU683" s="632"/>
      <c r="CV683" s="278"/>
      <c r="CW683" s="244"/>
      <c r="CX683" s="599"/>
      <c r="CY683" s="1161"/>
      <c r="CZ683" s="1161"/>
      <c r="DA683" s="1161"/>
      <c r="DB683" s="1161"/>
      <c r="DC683" s="1161"/>
      <c r="DD683" s="625"/>
      <c r="DE683" s="1161"/>
      <c r="DF683" s="1161"/>
      <c r="DG683" s="1161"/>
      <c r="DH683" s="1161"/>
      <c r="DI683" s="1161"/>
      <c r="DJ683" s="625"/>
      <c r="DK683" s="1161"/>
      <c r="DL683" s="1161"/>
      <c r="DM683" s="1161"/>
      <c r="DN683" s="1161"/>
      <c r="DO683" s="1161"/>
      <c r="DP683" s="625"/>
      <c r="DQ683" s="1161"/>
      <c r="DR683" s="1161"/>
      <c r="DS683" s="1161"/>
      <c r="DT683" s="1161"/>
      <c r="DU683" s="1161"/>
      <c r="DV683" s="15"/>
      <c r="DW683" s="613"/>
      <c r="DX683" s="613"/>
      <c r="DY683" s="613"/>
      <c r="DZ683" s="613"/>
      <c r="EA683" s="613"/>
      <c r="EB683" s="605"/>
      <c r="EC683" s="605"/>
      <c r="ED683" s="605"/>
      <c r="EE683" s="605"/>
      <c r="EF683" s="605"/>
      <c r="EG683" s="605"/>
      <c r="EH683" s="605"/>
      <c r="EI683" s="605"/>
      <c r="EJ683" s="605"/>
      <c r="EK683" s="605"/>
      <c r="EL683" s="605"/>
      <c r="EM683" s="605"/>
      <c r="EN683" s="606"/>
      <c r="EO683" s="606"/>
      <c r="EP683" s="606"/>
      <c r="EQ683" s="606"/>
      <c r="ER683" s="606"/>
      <c r="ES683" s="606"/>
      <c r="ET683" s="632"/>
      <c r="EU683" s="599"/>
      <c r="EV683" s="1161"/>
      <c r="EW683" s="1161"/>
      <c r="EX683" s="1161"/>
      <c r="EY683" s="1161"/>
      <c r="EZ683" s="1161"/>
      <c r="FA683" s="625"/>
      <c r="FB683" s="1161"/>
      <c r="FC683" s="1161"/>
      <c r="FD683" s="1161"/>
      <c r="FE683" s="1161"/>
      <c r="FF683" s="1161"/>
      <c r="FG683" s="625"/>
      <c r="FH683" s="1161"/>
      <c r="FI683" s="1161"/>
      <c r="FJ683" s="1161"/>
      <c r="FK683" s="1161"/>
      <c r="FL683" s="1161"/>
      <c r="FM683" s="625"/>
      <c r="FN683" s="1161"/>
      <c r="FO683" s="1161"/>
      <c r="FP683" s="1161"/>
      <c r="FQ683" s="1161"/>
      <c r="FR683" s="1161"/>
      <c r="FS683" s="15"/>
      <c r="FT683" s="613"/>
      <c r="FU683" s="613"/>
      <c r="FV683" s="613"/>
      <c r="FW683" s="613"/>
      <c r="FX683" s="613"/>
      <c r="FY683" s="605"/>
      <c r="FZ683" s="605"/>
      <c r="GA683" s="605"/>
      <c r="GB683" s="605"/>
      <c r="GC683" s="605"/>
      <c r="GD683" s="605"/>
      <c r="GE683" s="605"/>
      <c r="GF683" s="605"/>
      <c r="GG683" s="605"/>
      <c r="GH683" s="605"/>
      <c r="GI683" s="605"/>
      <c r="GJ683" s="605"/>
      <c r="GK683" s="606"/>
      <c r="GL683" s="606"/>
      <c r="GM683" s="606"/>
      <c r="GN683" s="606"/>
      <c r="GO683" s="606"/>
      <c r="GP683" s="606"/>
      <c r="GQ683" s="632"/>
      <c r="GR683" s="6"/>
    </row>
    <row r="684" spans="1:200" ht="6" customHeight="1" x14ac:dyDescent="0.25">
      <c r="A684" s="244"/>
      <c r="B684" s="599"/>
      <c r="C684" s="601"/>
      <c r="D684" s="601"/>
      <c r="E684" s="601"/>
      <c r="F684" s="601"/>
      <c r="G684" s="601"/>
      <c r="H684" s="601"/>
      <c r="I684" s="601"/>
      <c r="J684" s="601"/>
      <c r="K684" s="601"/>
      <c r="L684" s="601"/>
      <c r="M684" s="601"/>
      <c r="N684" s="601"/>
      <c r="O684" s="601"/>
      <c r="P684" s="601"/>
      <c r="Q684" s="601"/>
      <c r="R684" s="601"/>
      <c r="S684" s="601"/>
      <c r="T684" s="601"/>
      <c r="U684" s="601"/>
      <c r="V684" s="601"/>
      <c r="W684" s="601"/>
      <c r="X684" s="601"/>
      <c r="Y684" s="601"/>
      <c r="Z684" s="602"/>
      <c r="AA684" s="613"/>
      <c r="AB684" s="613"/>
      <c r="AC684" s="613"/>
      <c r="AD684" s="613"/>
      <c r="AE684" s="613"/>
      <c r="AF684" s="605"/>
      <c r="AG684" s="605"/>
      <c r="AH684" s="605"/>
      <c r="AI684" s="605"/>
      <c r="AJ684" s="605"/>
      <c r="AK684" s="605"/>
      <c r="AL684" s="605"/>
      <c r="AM684" s="605"/>
      <c r="AN684" s="605"/>
      <c r="AO684" s="605"/>
      <c r="AP684" s="605"/>
      <c r="AQ684" s="605"/>
      <c r="AR684" s="606"/>
      <c r="AS684" s="606"/>
      <c r="AT684" s="606"/>
      <c r="AU684" s="606"/>
      <c r="AV684" s="606"/>
      <c r="AW684" s="606"/>
      <c r="AX684" s="632"/>
      <c r="AY684" s="599"/>
      <c r="AZ684" s="601"/>
      <c r="BA684" s="601"/>
      <c r="BB684" s="601"/>
      <c r="BC684" s="601"/>
      <c r="BD684" s="601"/>
      <c r="BE684" s="601"/>
      <c r="BF684" s="601"/>
      <c r="BG684" s="601"/>
      <c r="BH684" s="601"/>
      <c r="BI684" s="601"/>
      <c r="BJ684" s="601"/>
      <c r="BK684" s="601"/>
      <c r="BL684" s="601"/>
      <c r="BM684" s="601"/>
      <c r="BN684" s="601"/>
      <c r="BO684" s="601"/>
      <c r="BP684" s="601"/>
      <c r="BQ684" s="601"/>
      <c r="BR684" s="601"/>
      <c r="BS684" s="601"/>
      <c r="BT684" s="601"/>
      <c r="BU684" s="601"/>
      <c r="BV684" s="601"/>
      <c r="BW684" s="602"/>
      <c r="BX684" s="613"/>
      <c r="BY684" s="613"/>
      <c r="BZ684" s="613"/>
      <c r="CA684" s="613"/>
      <c r="CB684" s="613"/>
      <c r="CC684" s="605"/>
      <c r="CD684" s="605"/>
      <c r="CE684" s="605"/>
      <c r="CF684" s="605"/>
      <c r="CG684" s="605"/>
      <c r="CH684" s="605"/>
      <c r="CI684" s="605"/>
      <c r="CJ684" s="605"/>
      <c r="CK684" s="605"/>
      <c r="CL684" s="605"/>
      <c r="CM684" s="605"/>
      <c r="CN684" s="605"/>
      <c r="CO684" s="606"/>
      <c r="CP684" s="606"/>
      <c r="CQ684" s="606"/>
      <c r="CR684" s="606"/>
      <c r="CS684" s="606"/>
      <c r="CT684" s="606"/>
      <c r="CU684" s="632"/>
      <c r="CV684" s="278"/>
      <c r="CW684" s="244"/>
      <c r="CX684" s="599"/>
      <c r="CY684" s="601"/>
      <c r="CZ684" s="601"/>
      <c r="DA684" s="601"/>
      <c r="DB684" s="601"/>
      <c r="DC684" s="601"/>
      <c r="DD684" s="601"/>
      <c r="DE684" s="601"/>
      <c r="DF684" s="601"/>
      <c r="DG684" s="601"/>
      <c r="DH684" s="601"/>
      <c r="DI684" s="601"/>
      <c r="DJ684" s="601"/>
      <c r="DK684" s="601"/>
      <c r="DL684" s="601"/>
      <c r="DM684" s="601"/>
      <c r="DN684" s="601"/>
      <c r="DO684" s="601"/>
      <c r="DP684" s="601"/>
      <c r="DQ684" s="601"/>
      <c r="DR684" s="601"/>
      <c r="DS684" s="601"/>
      <c r="DT684" s="601"/>
      <c r="DU684" s="601"/>
      <c r="DV684" s="602"/>
      <c r="DW684" s="613"/>
      <c r="DX684" s="613"/>
      <c r="DY684" s="613"/>
      <c r="DZ684" s="613"/>
      <c r="EA684" s="613"/>
      <c r="EB684" s="605"/>
      <c r="EC684" s="605"/>
      <c r="ED684" s="605"/>
      <c r="EE684" s="605"/>
      <c r="EF684" s="605"/>
      <c r="EG684" s="605"/>
      <c r="EH684" s="605"/>
      <c r="EI684" s="605"/>
      <c r="EJ684" s="605"/>
      <c r="EK684" s="605"/>
      <c r="EL684" s="605"/>
      <c r="EM684" s="605"/>
      <c r="EN684" s="606"/>
      <c r="EO684" s="606"/>
      <c r="EP684" s="606"/>
      <c r="EQ684" s="606"/>
      <c r="ER684" s="606"/>
      <c r="ES684" s="606"/>
      <c r="ET684" s="632"/>
      <c r="EU684" s="599"/>
      <c r="EV684" s="601"/>
      <c r="EW684" s="601"/>
      <c r="EX684" s="601"/>
      <c r="EY684" s="601"/>
      <c r="EZ684" s="601"/>
      <c r="FA684" s="601"/>
      <c r="FB684" s="601"/>
      <c r="FC684" s="601"/>
      <c r="FD684" s="601"/>
      <c r="FE684" s="601"/>
      <c r="FF684" s="601"/>
      <c r="FG684" s="601"/>
      <c r="FH684" s="601"/>
      <c r="FI684" s="601"/>
      <c r="FJ684" s="601"/>
      <c r="FK684" s="601"/>
      <c r="FL684" s="601"/>
      <c r="FM684" s="601"/>
      <c r="FN684" s="601"/>
      <c r="FO684" s="601"/>
      <c r="FP684" s="601"/>
      <c r="FQ684" s="601"/>
      <c r="FR684" s="601"/>
      <c r="FS684" s="602"/>
      <c r="FT684" s="613"/>
      <c r="FU684" s="613"/>
      <c r="FV684" s="613"/>
      <c r="FW684" s="613"/>
      <c r="FX684" s="613"/>
      <c r="FY684" s="605"/>
      <c r="FZ684" s="605"/>
      <c r="GA684" s="605"/>
      <c r="GB684" s="605"/>
      <c r="GC684" s="605"/>
      <c r="GD684" s="605"/>
      <c r="GE684" s="605"/>
      <c r="GF684" s="605"/>
      <c r="GG684" s="605"/>
      <c r="GH684" s="605"/>
      <c r="GI684" s="605"/>
      <c r="GJ684" s="605"/>
      <c r="GK684" s="606"/>
      <c r="GL684" s="606"/>
      <c r="GM684" s="606"/>
      <c r="GN684" s="606"/>
      <c r="GO684" s="606"/>
      <c r="GP684" s="606"/>
      <c r="GQ684" s="632"/>
      <c r="GR684" s="6"/>
    </row>
    <row r="685" spans="1:200" ht="16.5" customHeight="1" x14ac:dyDescent="0.25">
      <c r="A685" s="244"/>
      <c r="B685" s="599"/>
      <c r="C685" s="1162" t="s">
        <v>59</v>
      </c>
      <c r="D685" s="1162"/>
      <c r="E685" s="1163"/>
      <c r="F685" s="1164" t="str">
        <f>IF(SUMIFS(Bitácora!$AG$5:$AG$1036129,Bitácora!$D$5:$D$1036129,F647,Bitácora!$AN$5:$AN$1036129,V647,Bitácora!$AH$5:$AH$1036129,"CAT I",Bitácora!$E$5:$E$1036129,L647)=0," ",SUMIFS(Bitácora!$AG$5:$AG$1036129,Bitácora!$D$5:$D$1036129,F647,Bitácora!$AN$5:$AN$1036129,V647,Bitácora!$AH$5:$AH$1036129,"CAT I",Bitácora!$E$5:$E$1036129,L647))</f>
        <v xml:space="preserve"> </v>
      </c>
      <c r="G685" s="1165"/>
      <c r="H685" s="1165"/>
      <c r="I685" s="1165"/>
      <c r="J685" s="241"/>
      <c r="K685" s="1162" t="s">
        <v>58</v>
      </c>
      <c r="L685" s="1162"/>
      <c r="M685" s="1163"/>
      <c r="N685" s="1166" t="str">
        <f>IF(SUMIFS(Bitácora!$AG$5:$AG$1036129,Bitácora!$D$5:$D$1036129,F647,Bitácora!$AN$5:$AN$1036129,V647,Bitácora!$AH$5:$AH$1036129,"CAT II",Bitácora!$E$5:$E$1036129,L647)=0," ",SUMIFS(Bitácora!$AG$5:$AG$1036129,Bitácora!$D$5:$D$1036129,F647,Bitácora!$AN$5:$AN$1036129,V647,Bitácora!$AH$5:$AH$1036129,"CAT II",Bitácora!$E$5:$E$1036129,L647))</f>
        <v xml:space="preserve"> </v>
      </c>
      <c r="O685" s="1167"/>
      <c r="P685" s="1167"/>
      <c r="Q685" s="1167"/>
      <c r="R685" s="241"/>
      <c r="S685" s="1162" t="s">
        <v>61</v>
      </c>
      <c r="T685" s="1162"/>
      <c r="U685" s="1163"/>
      <c r="V685" s="1166" t="str">
        <f>IF(SUMIFS(Bitácora!$AG$5:$AG$1036129,Bitácora!$D$5:$D$1036129,F647,Bitácora!$AN$5:$AN$1036129,V647,Bitácora!$AH$5:$AH$1036129,"CAT III",Bitácora!$E$5:$E$1036129,L647)=0," ",SUMIFS(Bitácora!$AG$5:$AG$1036129,Bitácora!$D$5:$D$1036129,F647,Bitácora!$AN$5:$AN$1036129,V647,Bitácora!$AH$5:$AH$1036129,"CAT III",Bitácora!$E$5:$E$1036129,L647))</f>
        <v xml:space="preserve"> </v>
      </c>
      <c r="W685" s="1167"/>
      <c r="X685" s="1167"/>
      <c r="Y685" s="1167"/>
      <c r="Z685" s="260"/>
      <c r="AA685" s="613" t="str">
        <f>IF(Portada!$A$1="www.fly-logics.com","DIC",0)</f>
        <v>DIC</v>
      </c>
      <c r="AB685" s="613"/>
      <c r="AC685" s="613"/>
      <c r="AD685" s="613"/>
      <c r="AE685" s="613"/>
      <c r="AF685" s="605" t="str">
        <f>IF(SUMIFS(Bitácora!$Y$5:$Y$1036129,Bitácora!$D$5:$D$1036129,F647,Bitácora!$AN$5:$AN$1036129,V647,Bitácora!$E$5:$E$1036129,L647,Bitácora!$AM$5:$AM$1036129,AA685)=0," ",SUMIFS(Bitácora!$Y$5:$Y$1036129,Bitácora!$D$5:$D$1036129,F647,Bitácora!$AN$5:$AN$1036129,V647,Bitácora!$E$5:$E$1036129,L647,Bitácora!$AM$5:$AM$1036129,AA685))</f>
        <v xml:space="preserve"> </v>
      </c>
      <c r="AG685" s="605"/>
      <c r="AH685" s="605"/>
      <c r="AI685" s="605"/>
      <c r="AJ685" s="605" t="str">
        <f>IF(SUMIFS(Bitácora!$Z$5:$Z$1036129,Bitácora!$D$5:$D$1036129,F647,Bitácora!$AN$5:$AN$1036129,V647,Bitácora!$E$5:$E$1036129,L647,Bitácora!$AM$5:$AM$1036129,AA685)=0," ",SUMIFS(Bitácora!$Z$5:$Z$1036129,Bitácora!$D$5:$D$1036129,F647,Bitácora!$AN$5:$AN$1036129,V647,Bitácora!$E$5:$E$1036129,L647,Bitácora!$AM$5:$AM$1036129,AA685))</f>
        <v xml:space="preserve"> </v>
      </c>
      <c r="AK685" s="605"/>
      <c r="AL685" s="605"/>
      <c r="AM685" s="605"/>
      <c r="AN685" s="605" t="str">
        <f>IF(SUMIFS(Bitácora!$AA$5:$AA$1036129,Bitácora!$D$5:$D$1036129,F647,Bitácora!$AN$5:$AN$1036129,V647,Bitácora!$E$5:$E$1036129,L647,Bitácora!$AM$5:$AM$1036129,AA685)=0," ",SUMIFS(Bitácora!$AA$5:$AA$1036129,Bitácora!$D$5:$D$1036129,F647,Bitácora!$AN$5:$AN$1036129,V647,Bitácora!$E$5:$E$1036129,L647,Bitácora!$AM$5:$AM$1036129,AA685))</f>
        <v xml:space="preserve"> </v>
      </c>
      <c r="AO685" s="605"/>
      <c r="AP685" s="605"/>
      <c r="AQ685" s="605"/>
      <c r="AR685" s="606" t="str">
        <f>IF(SUMIFS(Bitácora!$AE$5:$AE$1036129,Bitácora!$D$5:$D$1036129,F647,Bitácora!$AN$5:$AN$1036129,V647,Bitácora!$E$5:$E$1036129,L647,Bitácora!$AM$5:$AM$1036129,AA685)=0," ",SUMIFS(Bitácora!$AC$5:$AC$1036129,Bitácora!$D$5:$D$1036129,F647,Bitácora!$AN$5:$AN$1036129,V647,Bitácora!$E$5:$E$1036129,L647,Bitácora!$AM$5:$AM$1036129,AA685))</f>
        <v xml:space="preserve"> </v>
      </c>
      <c r="AS685" s="606"/>
      <c r="AT685" s="606"/>
      <c r="AU685" s="606" t="str">
        <f>IF(SUMIFS(Bitácora!$AF$5:$AF$1036129,Bitácora!$D$5:$D$1036129,F647,Bitácora!$AN$5:$AN$1036129,V647,Bitácora!$E$5:$E$1036129,L647,Bitácora!$AM$5:$AM$1036129,AA685)=0," ",SUMIFS(Bitácora!$AF$5:$AF$1036129,Bitácora!$D$5:$D$1036129,F647,Bitácora!$AN$5:$AN$1036129,V647,Bitácora!$E$5:$E$1036129,L647,Bitácora!$AM$5:$AM$1036129,AA685))</f>
        <v xml:space="preserve"> </v>
      </c>
      <c r="AV685" s="606"/>
      <c r="AW685" s="606"/>
      <c r="AX685" s="632"/>
      <c r="AY685" s="599"/>
      <c r="AZ685" s="1162" t="s">
        <v>59</v>
      </c>
      <c r="BA685" s="1162"/>
      <c r="BB685" s="1163"/>
      <c r="BC685" s="1164" t="str">
        <f>IF(SUMIFS(Bitácora!$AG$5:$AG$1036129,Bitácora!$D$5:$D$1036129,BC647,Bitácora!$AN$5:$AN$1036129,BS647,Bitácora!$AH$5:$AH$1036129,"CAT I",Bitácora!$E$5:$E$1036129,BI647)=0," ",SUMIFS(Bitácora!$AG$5:$AG$1036129,Bitácora!$D$5:$D$1036129,BC647,Bitácora!$AN$5:$AN$1036129,BS647,Bitácora!$AH$5:$AH$1036129,"CAT I",Bitácora!$E$5:$E$1036129,BI647))</f>
        <v xml:space="preserve"> </v>
      </c>
      <c r="BD685" s="1165"/>
      <c r="BE685" s="1165"/>
      <c r="BF685" s="1165"/>
      <c r="BG685" s="241"/>
      <c r="BH685" s="1162" t="s">
        <v>58</v>
      </c>
      <c r="BI685" s="1162"/>
      <c r="BJ685" s="1163"/>
      <c r="BK685" s="1166" t="str">
        <f>IF(SUMIFS(Bitácora!$AG$5:$AG$1036129,Bitácora!$D$5:$D$1036129,BC647,Bitácora!$AN$5:$AN$1036129,BS647,Bitácora!$AH$5:$AH$1036129,"CAT II",Bitácora!$E$5:$E$1036129,BI647)=0," ",SUMIFS(Bitácora!$AG$5:$AG$1036129,Bitácora!$D$5:$D$1036129,BC647,Bitácora!$AN$5:$AN$1036129,BS647,Bitácora!$AH$5:$AH$1036129,"CAT II",Bitácora!$E$5:$E$1036129,BI647))</f>
        <v xml:space="preserve"> </v>
      </c>
      <c r="BL685" s="1167"/>
      <c r="BM685" s="1167"/>
      <c r="BN685" s="1167"/>
      <c r="BO685" s="241"/>
      <c r="BP685" s="1162" t="s">
        <v>61</v>
      </c>
      <c r="BQ685" s="1162"/>
      <c r="BR685" s="1163"/>
      <c r="BS685" s="1166" t="str">
        <f>IF(SUMIFS(Bitácora!$AG$5:$AG$1036129,Bitácora!$D$5:$D$1036129,BC647,Bitácora!$AN$5:$AN$1036129,BS647,Bitácora!$AH$5:$AH$1036129,"CAT III",Bitácora!$E$5:$E$1036129,BI647)=0," ",SUMIFS(Bitácora!$AG$5:$AG$1036129,Bitácora!$D$5:$D$1036129,BC647,Bitácora!$AN$5:$AN$1036129,BS647,Bitácora!$AH$5:$AH$1036129,"CAT III",Bitácora!$E$5:$E$1036129,BI647))</f>
        <v xml:space="preserve"> </v>
      </c>
      <c r="BT685" s="1167"/>
      <c r="BU685" s="1167"/>
      <c r="BV685" s="1167"/>
      <c r="BW685" s="260"/>
      <c r="BX685" s="613" t="str">
        <f>IF(Portada!$A$1="www.fly-logics.com","DIC",0)</f>
        <v>DIC</v>
      </c>
      <c r="BY685" s="613"/>
      <c r="BZ685" s="613"/>
      <c r="CA685" s="613"/>
      <c r="CB685" s="613"/>
      <c r="CC685" s="605" t="str">
        <f>IF(SUMIFS(Bitácora!$Y$5:$Y$1036129,Bitácora!$D$5:$D$1036129,BC647,Bitácora!$AN$5:$AN$1036129,BS647,Bitácora!$E$5:$E$1036129,BI647,Bitácora!$AM$5:$AM$1036129,BX685)=0," ",SUMIFS(Bitácora!$Y$5:$Y$1036129,Bitácora!$D$5:$D$1036129,BC647,Bitácora!$AN$5:$AN$1036129,BS647,Bitácora!$E$5:$E$1036129,BI647,Bitácora!$AM$5:$AM$1036129,BX685))</f>
        <v xml:space="preserve"> </v>
      </c>
      <c r="CD685" s="605"/>
      <c r="CE685" s="605"/>
      <c r="CF685" s="605"/>
      <c r="CG685" s="605" t="str">
        <f>IF(SUMIFS(Bitácora!$Z$5:$Z$1036129,Bitácora!$D$5:$D$1036129,BC647,Bitácora!$AN$5:$AN$1036129,BS647,Bitácora!$E$5:$E$1036129,BI647,Bitácora!$AM$5:$AM$1036129,BX685)=0," ",SUMIFS(Bitácora!$Z$5:$Z$1036129,Bitácora!$D$5:$D$1036129,BC647,Bitácora!$AN$5:$AN$1036129,BS647,Bitácora!$E$5:$E$1036129,BI647,Bitácora!$AM$5:$AM$1036129,BX685))</f>
        <v xml:space="preserve"> </v>
      </c>
      <c r="CH685" s="605"/>
      <c r="CI685" s="605"/>
      <c r="CJ685" s="605"/>
      <c r="CK685" s="605" t="str">
        <f>IF(SUMIFS(Bitácora!$AA$5:$AA$1036129,Bitácora!$D$5:$D$1036129,BC647,Bitácora!$AN$5:$AN$1036129,BS647,Bitácora!$E$5:$E$1036129,BI647,Bitácora!$AM$5:$AM$1036129,BX685)=0," ",SUMIFS(Bitácora!$AA$5:$AA$1036129,Bitácora!$D$5:$D$1036129,BC647,Bitácora!$AN$5:$AN$1036129,BS647,Bitácora!$E$5:$E$1036129,BI647,Bitácora!$AM$5:$AM$1036129,BX685))</f>
        <v xml:space="preserve"> </v>
      </c>
      <c r="CL685" s="605"/>
      <c r="CM685" s="605"/>
      <c r="CN685" s="605"/>
      <c r="CO685" s="606" t="str">
        <f>IF(SUMIFS(Bitácora!$AE$5:$AE$1036129,Bitácora!$D$5:$D$1036129,BC647,Bitácora!$AN$5:$AN$1036129,BS647,Bitácora!$E$5:$E$1036129,BI647,Bitácora!$AM$5:$AM$1036129,BX685)=0," ",SUMIFS(Bitácora!$AC$5:$AC$1036129,Bitácora!$D$5:$D$1036129,BC647,Bitácora!$AN$5:$AN$1036129,BS647,Bitácora!$E$5:$E$1036129,BI647,Bitácora!$AM$5:$AM$1036129,BX685))</f>
        <v xml:space="preserve"> </v>
      </c>
      <c r="CP685" s="606"/>
      <c r="CQ685" s="606"/>
      <c r="CR685" s="606" t="str">
        <f>IF(SUMIFS(Bitácora!$AF$5:$AF$1036129,Bitácora!$D$5:$D$1036129,BC647,Bitácora!$AN$5:$AN$1036129,BS647,Bitácora!$E$5:$E$1036129,BI647,Bitácora!$AM$5:$AM$1036129,BX685)=0," ",SUMIFS(Bitácora!$AF$5:$AF$1036129,Bitácora!$D$5:$D$1036129,BC647,Bitácora!$AN$5:$AN$1036129,BS647,Bitácora!$E$5:$E$1036129,BI647,Bitácora!$AM$5:$AM$1036129,BX685))</f>
        <v xml:space="preserve"> </v>
      </c>
      <c r="CS685" s="606"/>
      <c r="CT685" s="606"/>
      <c r="CU685" s="632"/>
      <c r="CV685" s="278"/>
      <c r="CW685" s="244"/>
      <c r="CX685" s="599"/>
      <c r="CY685" s="1162" t="s">
        <v>59</v>
      </c>
      <c r="CZ685" s="1162"/>
      <c r="DA685" s="1163"/>
      <c r="DB685" s="1164" t="str">
        <f>IF(SUMIFS(Bitácora!$AG$5:$AG$1036129,Bitácora!$D$5:$D$1036129,DB647,Bitácora!$AN$5:$AN$1036129,DR647,Bitácora!$AH$5:$AH$1036129,"CAT I",Bitácora!$E$5:$E$1036129,DH647)=0," ",SUMIFS(Bitácora!$AG$5:$AG$1036129,Bitácora!$D$5:$D$1036129,DB647,Bitácora!$AN$5:$AN$1036129,DR647,Bitácora!$AH$5:$AH$1036129,"CAT I",Bitácora!$E$5:$E$1036129,DH647))</f>
        <v xml:space="preserve"> </v>
      </c>
      <c r="DC685" s="1165"/>
      <c r="DD685" s="1165"/>
      <c r="DE685" s="1165"/>
      <c r="DF685" s="241"/>
      <c r="DG685" s="1162" t="s">
        <v>58</v>
      </c>
      <c r="DH685" s="1162"/>
      <c r="DI685" s="1163"/>
      <c r="DJ685" s="1166" t="str">
        <f>IF(SUMIFS(Bitácora!$AG$5:$AG$1036129,Bitácora!$D$5:$D$1036129,DB647,Bitácora!$AN$5:$AN$1036129,DR647,Bitácora!$AH$5:$AH$1036129,"CAT II",Bitácora!$E$5:$E$1036129,DH647)=0," ",SUMIFS(Bitácora!$AG$5:$AG$1036129,Bitácora!$D$5:$D$1036129,DB647,Bitácora!$AN$5:$AN$1036129,DR647,Bitácora!$AH$5:$AH$1036129,"CAT II",Bitácora!$E$5:$E$1036129,DH647))</f>
        <v xml:space="preserve"> </v>
      </c>
      <c r="DK685" s="1167"/>
      <c r="DL685" s="1167"/>
      <c r="DM685" s="1167"/>
      <c r="DN685" s="241"/>
      <c r="DO685" s="1162" t="s">
        <v>61</v>
      </c>
      <c r="DP685" s="1162"/>
      <c r="DQ685" s="1163"/>
      <c r="DR685" s="1166" t="str">
        <f>IF(SUMIFS(Bitácora!$AG$5:$AG$1036129,Bitácora!$D$5:$D$1036129,DB647,Bitácora!$AN$5:$AN$1036129,DR647,Bitácora!$AH$5:$AH$1036129,"CAT III",Bitácora!$E$5:$E$1036129,DH647)=0," ",SUMIFS(Bitácora!$AG$5:$AG$1036129,Bitácora!$D$5:$D$1036129,DB647,Bitácora!$AN$5:$AN$1036129,DR647,Bitácora!$AH$5:$AH$1036129,"CAT III",Bitácora!$E$5:$E$1036129,DH647))</f>
        <v xml:space="preserve"> </v>
      </c>
      <c r="DS685" s="1167"/>
      <c r="DT685" s="1167"/>
      <c r="DU685" s="1167"/>
      <c r="DV685" s="260"/>
      <c r="DW685" s="613" t="str">
        <f>IF(Portada!$A$1="www.fly-logics.com","DIC",0)</f>
        <v>DIC</v>
      </c>
      <c r="DX685" s="613"/>
      <c r="DY685" s="613"/>
      <c r="DZ685" s="613"/>
      <c r="EA685" s="613"/>
      <c r="EB685" s="605" t="str">
        <f>IF(SUMIFS(Bitácora!$Y$5:$Y$1036129,Bitácora!$D$5:$D$1036129,DB647,Bitácora!$AN$5:$AN$1036129,DR647,Bitácora!$E$5:$E$1036129,DH647,Bitácora!$AM$5:$AM$1036129,DW685)=0," ",SUMIFS(Bitácora!$Y$5:$Y$1036129,Bitácora!$D$5:$D$1036129,DB647,Bitácora!$AN$5:$AN$1036129,DR647,Bitácora!$E$5:$E$1036129,DH647,Bitácora!$AM$5:$AM$1036129,DW685))</f>
        <v xml:space="preserve"> </v>
      </c>
      <c r="EC685" s="605"/>
      <c r="ED685" s="605"/>
      <c r="EE685" s="605"/>
      <c r="EF685" s="605" t="str">
        <f>IF(SUMIFS(Bitácora!$Z$5:$Z$1036129,Bitácora!$D$5:$D$1036129,DB647,Bitácora!$AN$5:$AN$1036129,DR647,Bitácora!$E$5:$E$1036129,DH647,Bitácora!$AM$5:$AM$1036129,DW685)=0," ",SUMIFS(Bitácora!$Z$5:$Z$1036129,Bitácora!$D$5:$D$1036129,DB647,Bitácora!$AN$5:$AN$1036129,DR647,Bitácora!$E$5:$E$1036129,DH647,Bitácora!$AM$5:$AM$1036129,DW685))</f>
        <v xml:space="preserve"> </v>
      </c>
      <c r="EG685" s="605"/>
      <c r="EH685" s="605"/>
      <c r="EI685" s="605"/>
      <c r="EJ685" s="605" t="str">
        <f>IF(SUMIFS(Bitácora!$AA$5:$AA$1036129,Bitácora!$D$5:$D$1036129,DB647,Bitácora!$AN$5:$AN$1036129,DR647,Bitácora!$E$5:$E$1036129,DH647,Bitácora!$AM$5:$AM$1036129,DW685)=0," ",SUMIFS(Bitácora!$AA$5:$AA$1036129,Bitácora!$D$5:$D$1036129,DB647,Bitácora!$AN$5:$AN$1036129,DR647,Bitácora!$E$5:$E$1036129,DH647,Bitácora!$AM$5:$AM$1036129,DW685))</f>
        <v xml:space="preserve"> </v>
      </c>
      <c r="EK685" s="605"/>
      <c r="EL685" s="605"/>
      <c r="EM685" s="605"/>
      <c r="EN685" s="606" t="str">
        <f>IF(SUMIFS(Bitácora!$AE$5:$AE$1036129,Bitácora!$D$5:$D$1036129,DB647,Bitácora!$AN$5:$AN$1036129,DR647,Bitácora!$E$5:$E$1036129,DH647,Bitácora!$AM$5:$AM$1036129,DW685)=0," ",SUMIFS(Bitácora!$AC$5:$AC$1036129,Bitácora!$D$5:$D$1036129,DB647,Bitácora!$AN$5:$AN$1036129,DR647,Bitácora!$E$5:$E$1036129,DH647,Bitácora!$AM$5:$AM$1036129,DW685))</f>
        <v xml:space="preserve"> </v>
      </c>
      <c r="EO685" s="606"/>
      <c r="EP685" s="606"/>
      <c r="EQ685" s="606" t="str">
        <f>IF(SUMIFS(Bitácora!$AF$5:$AF$1036129,Bitácora!$D$5:$D$1036129,DB647,Bitácora!$AN$5:$AN$1036129,DR647,Bitácora!$E$5:$E$1036129,DH647,Bitácora!$AM$5:$AM$1036129,DW685)=0," ",SUMIFS(Bitácora!$AF$5:$AF$1036129,Bitácora!$D$5:$D$1036129,DB647,Bitácora!$AN$5:$AN$1036129,DR647,Bitácora!$E$5:$E$1036129,DH647,Bitácora!$AM$5:$AM$1036129,DW685))</f>
        <v xml:space="preserve"> </v>
      </c>
      <c r="ER685" s="606"/>
      <c r="ES685" s="606"/>
      <c r="ET685" s="632"/>
      <c r="EU685" s="599"/>
      <c r="EV685" s="1162" t="s">
        <v>59</v>
      </c>
      <c r="EW685" s="1162"/>
      <c r="EX685" s="1163"/>
      <c r="EY685" s="1164" t="str">
        <f>IF(SUMIFS(Bitácora!$AG$5:$AG$1036129,Bitácora!$D$5:$D$1036129,EY647,Bitácora!$AN$5:$AN$1036129,FO647,Bitácora!$AH$5:$AH$1036129,"CAT I",Bitácora!$E$5:$E$1036129,FE647)=0," ",SUMIFS(Bitácora!$AG$5:$AG$1036129,Bitácora!$D$5:$D$1036129,EY647,Bitácora!$AN$5:$AN$1036129,FO647,Bitácora!$AH$5:$AH$1036129,"CAT I",Bitácora!$E$5:$E$1036129,FE647))</f>
        <v xml:space="preserve"> </v>
      </c>
      <c r="EZ685" s="1165"/>
      <c r="FA685" s="1165"/>
      <c r="FB685" s="1165"/>
      <c r="FC685" s="241"/>
      <c r="FD685" s="1162" t="s">
        <v>58</v>
      </c>
      <c r="FE685" s="1162"/>
      <c r="FF685" s="1163"/>
      <c r="FG685" s="1166" t="str">
        <f>IF(SUMIFS(Bitácora!$AG$5:$AG$1036129,Bitácora!$D$5:$D$1036129,EY647,Bitácora!$AN$5:$AN$1036129,FO647,Bitácora!$AH$5:$AH$1036129,"CAT II",Bitácora!$E$5:$E$1036129,FE647)=0," ",SUMIFS(Bitácora!$AG$5:$AG$1036129,Bitácora!$D$5:$D$1036129,EY647,Bitácora!$AN$5:$AN$1036129,FO647,Bitácora!$AH$5:$AH$1036129,"CAT II",Bitácora!$E$5:$E$1036129,FE647))</f>
        <v xml:space="preserve"> </v>
      </c>
      <c r="FH685" s="1167"/>
      <c r="FI685" s="1167"/>
      <c r="FJ685" s="1167"/>
      <c r="FK685" s="241"/>
      <c r="FL685" s="1162" t="s">
        <v>61</v>
      </c>
      <c r="FM685" s="1162"/>
      <c r="FN685" s="1163"/>
      <c r="FO685" s="1166" t="str">
        <f>IF(SUMIFS(Bitácora!$AG$5:$AG$1036129,Bitácora!$D$5:$D$1036129,EY647,Bitácora!$AN$5:$AN$1036129,FO647,Bitácora!$AH$5:$AH$1036129,"CAT III",Bitácora!$E$5:$E$1036129,FE647)=0," ",SUMIFS(Bitácora!$AG$5:$AG$1036129,Bitácora!$D$5:$D$1036129,EY647,Bitácora!$AN$5:$AN$1036129,FO647,Bitácora!$AH$5:$AH$1036129,"CAT III",Bitácora!$E$5:$E$1036129,FE647))</f>
        <v xml:space="preserve"> </v>
      </c>
      <c r="FP685" s="1167"/>
      <c r="FQ685" s="1167"/>
      <c r="FR685" s="1167"/>
      <c r="FS685" s="260"/>
      <c r="FT685" s="613" t="str">
        <f>IF(Portada!$A$1="www.fly-logics.com","DIC",0)</f>
        <v>DIC</v>
      </c>
      <c r="FU685" s="613"/>
      <c r="FV685" s="613"/>
      <c r="FW685" s="613"/>
      <c r="FX685" s="613"/>
      <c r="FY685" s="605" t="str">
        <f>IF(SUMIFS(Bitácora!$Y$5:$Y$1036129,Bitácora!$D$5:$D$1036129,EY647,Bitácora!$AN$5:$AN$1036129,FO647,Bitácora!$E$5:$E$1036129,FE647,Bitácora!$AM$5:$AM$1036129,FT685)=0," ",SUMIFS(Bitácora!$Y$5:$Y$1036129,Bitácora!$D$5:$D$1036129,EY647,Bitácora!$AN$5:$AN$1036129,FO647,Bitácora!$E$5:$E$1036129,FE647,Bitácora!$AM$5:$AM$1036129,FT685))</f>
        <v xml:space="preserve"> </v>
      </c>
      <c r="FZ685" s="605"/>
      <c r="GA685" s="605"/>
      <c r="GB685" s="605"/>
      <c r="GC685" s="605" t="str">
        <f>IF(SUMIFS(Bitácora!$Z$5:$Z$1036129,Bitácora!$D$5:$D$1036129,EY647,Bitácora!$AN$5:$AN$1036129,FO647,Bitácora!$E$5:$E$1036129,FE647,Bitácora!$AM$5:$AM$1036129,FT685)=0," ",SUMIFS(Bitácora!$Z$5:$Z$1036129,Bitácora!$D$5:$D$1036129,EY647,Bitácora!$AN$5:$AN$1036129,FO647,Bitácora!$E$5:$E$1036129,FE647,Bitácora!$AM$5:$AM$1036129,FT685))</f>
        <v xml:space="preserve"> </v>
      </c>
      <c r="GD685" s="605"/>
      <c r="GE685" s="605"/>
      <c r="GF685" s="605"/>
      <c r="GG685" s="605" t="str">
        <f>IF(SUMIFS(Bitácora!$AA$5:$AA$1036129,Bitácora!$D$5:$D$1036129,EY647,Bitácora!$AN$5:$AN$1036129,FO647,Bitácora!$E$5:$E$1036129,FE647,Bitácora!$AM$5:$AM$1036129,FT685)=0," ",SUMIFS(Bitácora!$AA$5:$AA$1036129,Bitácora!$D$5:$D$1036129,EY647,Bitácora!$AN$5:$AN$1036129,FO647,Bitácora!$E$5:$E$1036129,FE647,Bitácora!$AM$5:$AM$1036129,FT685))</f>
        <v xml:space="preserve"> </v>
      </c>
      <c r="GH685" s="605"/>
      <c r="GI685" s="605"/>
      <c r="GJ685" s="605"/>
      <c r="GK685" s="606" t="str">
        <f>IF(SUMIFS(Bitácora!$AE$5:$AE$1036129,Bitácora!$D$5:$D$1036129,EY647,Bitácora!$AN$5:$AN$1036129,FO647,Bitácora!$E$5:$E$1036129,FE647,Bitácora!$AM$5:$AM$1036129,FT685)=0," ",SUMIFS(Bitácora!$AC$5:$AC$1036129,Bitácora!$D$5:$D$1036129,EY647,Bitácora!$AN$5:$AN$1036129,FO647,Bitácora!$E$5:$E$1036129,FE647,Bitácora!$AM$5:$AM$1036129,FT685))</f>
        <v xml:space="preserve"> </v>
      </c>
      <c r="GL685" s="606"/>
      <c r="GM685" s="606"/>
      <c r="GN685" s="606" t="str">
        <f>IF(SUMIFS(Bitácora!$AF$5:$AF$1036129,Bitácora!$D$5:$D$1036129,EY647,Bitácora!$AN$5:$AN$1036129,FO647,Bitácora!$E$5:$E$1036129,FE647,Bitácora!$AM$5:$AM$1036129,FT685)=0," ",SUMIFS(Bitácora!$AF$5:$AF$1036129,Bitácora!$D$5:$D$1036129,EY647,Bitácora!$AN$5:$AN$1036129,FO647,Bitácora!$E$5:$E$1036129,FE647,Bitácora!$AM$5:$AM$1036129,FT685))</f>
        <v xml:space="preserve"> </v>
      </c>
      <c r="GO685" s="606"/>
      <c r="GP685" s="606"/>
      <c r="GQ685" s="632"/>
      <c r="GR685" s="6"/>
    </row>
    <row r="686" spans="1:200" ht="3" customHeight="1" x14ac:dyDescent="0.25">
      <c r="A686" s="244"/>
      <c r="B686" s="600"/>
      <c r="C686" s="603"/>
      <c r="D686" s="603"/>
      <c r="E686" s="603"/>
      <c r="F686" s="603"/>
      <c r="G686" s="603"/>
      <c r="H686" s="603"/>
      <c r="I686" s="603"/>
      <c r="J686" s="603"/>
      <c r="K686" s="603"/>
      <c r="L686" s="603"/>
      <c r="M686" s="603"/>
      <c r="N686" s="603"/>
      <c r="O686" s="603"/>
      <c r="P686" s="603"/>
      <c r="Q686" s="603"/>
      <c r="R686" s="603"/>
      <c r="S686" s="603"/>
      <c r="T686" s="603"/>
      <c r="U686" s="603"/>
      <c r="V686" s="603"/>
      <c r="W686" s="603"/>
      <c r="X686" s="603"/>
      <c r="Y686" s="603"/>
      <c r="Z686" s="604"/>
      <c r="AA686" s="613"/>
      <c r="AB686" s="613"/>
      <c r="AC686" s="613"/>
      <c r="AD686" s="613"/>
      <c r="AE686" s="613"/>
      <c r="AF686" s="605"/>
      <c r="AG686" s="605"/>
      <c r="AH686" s="605"/>
      <c r="AI686" s="605"/>
      <c r="AJ686" s="605"/>
      <c r="AK686" s="605"/>
      <c r="AL686" s="605"/>
      <c r="AM686" s="605"/>
      <c r="AN686" s="605"/>
      <c r="AO686" s="605"/>
      <c r="AP686" s="605"/>
      <c r="AQ686" s="605"/>
      <c r="AR686" s="606"/>
      <c r="AS686" s="606"/>
      <c r="AT686" s="606"/>
      <c r="AU686" s="606"/>
      <c r="AV686" s="606"/>
      <c r="AW686" s="606"/>
      <c r="AX686" s="632"/>
      <c r="AY686" s="600"/>
      <c r="AZ686" s="603"/>
      <c r="BA686" s="603"/>
      <c r="BB686" s="603"/>
      <c r="BC686" s="603"/>
      <c r="BD686" s="603"/>
      <c r="BE686" s="603"/>
      <c r="BF686" s="603"/>
      <c r="BG686" s="603"/>
      <c r="BH686" s="603"/>
      <c r="BI686" s="603"/>
      <c r="BJ686" s="603"/>
      <c r="BK686" s="603"/>
      <c r="BL686" s="603"/>
      <c r="BM686" s="603"/>
      <c r="BN686" s="603"/>
      <c r="BO686" s="603"/>
      <c r="BP686" s="603"/>
      <c r="BQ686" s="603"/>
      <c r="BR686" s="603"/>
      <c r="BS686" s="603"/>
      <c r="BT686" s="603"/>
      <c r="BU686" s="603"/>
      <c r="BV686" s="603"/>
      <c r="BW686" s="604"/>
      <c r="BX686" s="613"/>
      <c r="BY686" s="613"/>
      <c r="BZ686" s="613"/>
      <c r="CA686" s="613"/>
      <c r="CB686" s="613"/>
      <c r="CC686" s="605"/>
      <c r="CD686" s="605"/>
      <c r="CE686" s="605"/>
      <c r="CF686" s="605"/>
      <c r="CG686" s="605"/>
      <c r="CH686" s="605"/>
      <c r="CI686" s="605"/>
      <c r="CJ686" s="605"/>
      <c r="CK686" s="605"/>
      <c r="CL686" s="605"/>
      <c r="CM686" s="605"/>
      <c r="CN686" s="605"/>
      <c r="CO686" s="606"/>
      <c r="CP686" s="606"/>
      <c r="CQ686" s="606"/>
      <c r="CR686" s="606"/>
      <c r="CS686" s="606"/>
      <c r="CT686" s="606"/>
      <c r="CU686" s="632"/>
      <c r="CV686" s="278"/>
      <c r="CW686" s="244"/>
      <c r="CX686" s="600"/>
      <c r="CY686" s="603"/>
      <c r="CZ686" s="603"/>
      <c r="DA686" s="603"/>
      <c r="DB686" s="603"/>
      <c r="DC686" s="603"/>
      <c r="DD686" s="603"/>
      <c r="DE686" s="603"/>
      <c r="DF686" s="603"/>
      <c r="DG686" s="603"/>
      <c r="DH686" s="603"/>
      <c r="DI686" s="603"/>
      <c r="DJ686" s="603"/>
      <c r="DK686" s="603"/>
      <c r="DL686" s="603"/>
      <c r="DM686" s="603"/>
      <c r="DN686" s="603"/>
      <c r="DO686" s="603"/>
      <c r="DP686" s="603"/>
      <c r="DQ686" s="603"/>
      <c r="DR686" s="603"/>
      <c r="DS686" s="603"/>
      <c r="DT686" s="603"/>
      <c r="DU686" s="603"/>
      <c r="DV686" s="604"/>
      <c r="DW686" s="613"/>
      <c r="DX686" s="613"/>
      <c r="DY686" s="613"/>
      <c r="DZ686" s="613"/>
      <c r="EA686" s="613"/>
      <c r="EB686" s="605"/>
      <c r="EC686" s="605"/>
      <c r="ED686" s="605"/>
      <c r="EE686" s="605"/>
      <c r="EF686" s="605"/>
      <c r="EG686" s="605"/>
      <c r="EH686" s="605"/>
      <c r="EI686" s="605"/>
      <c r="EJ686" s="605"/>
      <c r="EK686" s="605"/>
      <c r="EL686" s="605"/>
      <c r="EM686" s="605"/>
      <c r="EN686" s="606"/>
      <c r="EO686" s="606"/>
      <c r="EP686" s="606"/>
      <c r="EQ686" s="606"/>
      <c r="ER686" s="606"/>
      <c r="ES686" s="606"/>
      <c r="ET686" s="632"/>
      <c r="EU686" s="600"/>
      <c r="EV686" s="603"/>
      <c r="EW686" s="603"/>
      <c r="EX686" s="603"/>
      <c r="EY686" s="603"/>
      <c r="EZ686" s="603"/>
      <c r="FA686" s="603"/>
      <c r="FB686" s="603"/>
      <c r="FC686" s="603"/>
      <c r="FD686" s="603"/>
      <c r="FE686" s="603"/>
      <c r="FF686" s="603"/>
      <c r="FG686" s="603"/>
      <c r="FH686" s="603"/>
      <c r="FI686" s="603"/>
      <c r="FJ686" s="603"/>
      <c r="FK686" s="603"/>
      <c r="FL686" s="603"/>
      <c r="FM686" s="603"/>
      <c r="FN686" s="603"/>
      <c r="FO686" s="603"/>
      <c r="FP686" s="603"/>
      <c r="FQ686" s="603"/>
      <c r="FR686" s="603"/>
      <c r="FS686" s="604"/>
      <c r="FT686" s="613"/>
      <c r="FU686" s="613"/>
      <c r="FV686" s="613"/>
      <c r="FW686" s="613"/>
      <c r="FX686" s="613"/>
      <c r="FY686" s="605"/>
      <c r="FZ686" s="605"/>
      <c r="GA686" s="605"/>
      <c r="GB686" s="605"/>
      <c r="GC686" s="605"/>
      <c r="GD686" s="605"/>
      <c r="GE686" s="605"/>
      <c r="GF686" s="605"/>
      <c r="GG686" s="605"/>
      <c r="GH686" s="605"/>
      <c r="GI686" s="605"/>
      <c r="GJ686" s="605"/>
      <c r="GK686" s="606"/>
      <c r="GL686" s="606"/>
      <c r="GM686" s="606"/>
      <c r="GN686" s="606"/>
      <c r="GO686" s="606"/>
      <c r="GP686" s="606"/>
      <c r="GQ686" s="632"/>
      <c r="GR686" s="6"/>
    </row>
    <row r="687" spans="1:200" ht="5.25" customHeight="1" x14ac:dyDescent="0.25">
      <c r="A687" s="244"/>
      <c r="B687" s="177"/>
      <c r="C687" s="279"/>
      <c r="D687" s="280"/>
      <c r="E687" s="280"/>
      <c r="F687" s="280"/>
      <c r="G687" s="280"/>
      <c r="H687" s="280"/>
      <c r="I687" s="280"/>
      <c r="J687" s="280"/>
      <c r="K687" s="280"/>
      <c r="L687" s="280"/>
      <c r="M687" s="280"/>
      <c r="N687" s="280"/>
      <c r="O687" s="280"/>
      <c r="P687" s="6"/>
      <c r="Q687" s="281"/>
      <c r="R687" s="281"/>
      <c r="S687" s="281"/>
      <c r="T687" s="281"/>
      <c r="U687" s="281"/>
      <c r="V687" s="282"/>
      <c r="W687" s="282"/>
      <c r="X687" s="282"/>
      <c r="Y687" s="282"/>
      <c r="Z687" s="15"/>
      <c r="AA687" s="1145" t="str">
        <f>IF(Portada!$A$1="www.fly-logics.com","TOTAL 2do
SEMESTRE",0)</f>
        <v>TOTAL 2do
SEMESTRE</v>
      </c>
      <c r="AB687" s="1145"/>
      <c r="AC687" s="1145"/>
      <c r="AD687" s="1145"/>
      <c r="AE687" s="1145"/>
      <c r="AF687" s="1147" t="str">
        <f t="shared" ref="AF687" si="972">IF(SUM(AF669:AI686)=0," ",SUM(AF669:AI686))</f>
        <v xml:space="preserve"> </v>
      </c>
      <c r="AG687" s="1147"/>
      <c r="AH687" s="1147"/>
      <c r="AI687" s="1147"/>
      <c r="AJ687" s="1147" t="str">
        <f t="shared" ref="AJ687" si="973">IF(SUM(AJ669:AM686)=0," ",SUM(AJ669:AM686))</f>
        <v xml:space="preserve"> </v>
      </c>
      <c r="AK687" s="1147"/>
      <c r="AL687" s="1147"/>
      <c r="AM687" s="1147"/>
      <c r="AN687" s="1147" t="str">
        <f t="shared" ref="AN687" si="974">IF(SUM(AN669:AQ686)=0," ",SUM(AN669:AQ686))</f>
        <v xml:space="preserve"> </v>
      </c>
      <c r="AO687" s="1147"/>
      <c r="AP687" s="1147"/>
      <c r="AQ687" s="1147"/>
      <c r="AR687" s="1151" t="str">
        <f t="shared" ref="AR687" si="975">IF(SUM(AR669:AT686)=0," ",SUM(AR669:AT686))</f>
        <v xml:space="preserve"> </v>
      </c>
      <c r="AS687" s="1151"/>
      <c r="AT687" s="1151"/>
      <c r="AU687" s="1151" t="str">
        <f t="shared" ref="AU687" si="976">IF(SUM(AU669:AW686)=0," ",SUM(AU669:AW686))</f>
        <v xml:space="preserve"> </v>
      </c>
      <c r="AV687" s="1151"/>
      <c r="AW687" s="1151"/>
      <c r="AX687" s="632"/>
      <c r="AY687" s="177"/>
      <c r="AZ687" s="279"/>
      <c r="BA687" s="280"/>
      <c r="BB687" s="280"/>
      <c r="BC687" s="280"/>
      <c r="BD687" s="280"/>
      <c r="BE687" s="280"/>
      <c r="BF687" s="280"/>
      <c r="BG687" s="280"/>
      <c r="BH687" s="280"/>
      <c r="BI687" s="280"/>
      <c r="BJ687" s="280"/>
      <c r="BK687" s="280"/>
      <c r="BL687" s="280"/>
      <c r="BM687" s="6"/>
      <c r="BN687" s="281"/>
      <c r="BO687" s="281"/>
      <c r="BP687" s="281"/>
      <c r="BQ687" s="281"/>
      <c r="BR687" s="281"/>
      <c r="BS687" s="282"/>
      <c r="BT687" s="282"/>
      <c r="BU687" s="282"/>
      <c r="BV687" s="282"/>
      <c r="BW687" s="15"/>
      <c r="BX687" s="1145" t="str">
        <f>IF(Portada!$A$1="www.fly-logics.com","TOTAL 2do
SEMESTRE",0)</f>
        <v>TOTAL 2do
SEMESTRE</v>
      </c>
      <c r="BY687" s="1145"/>
      <c r="BZ687" s="1145"/>
      <c r="CA687" s="1145"/>
      <c r="CB687" s="1145"/>
      <c r="CC687" s="1147" t="str">
        <f t="shared" ref="CC687" si="977">IF(SUM(CC669:CF686)=0," ",SUM(CC669:CF686))</f>
        <v xml:space="preserve"> </v>
      </c>
      <c r="CD687" s="1147"/>
      <c r="CE687" s="1147"/>
      <c r="CF687" s="1147"/>
      <c r="CG687" s="1147" t="str">
        <f t="shared" ref="CG687" si="978">IF(SUM(CG669:CJ686)=0," ",SUM(CG669:CJ686))</f>
        <v xml:space="preserve"> </v>
      </c>
      <c r="CH687" s="1147"/>
      <c r="CI687" s="1147"/>
      <c r="CJ687" s="1147"/>
      <c r="CK687" s="1147" t="str">
        <f t="shared" ref="CK687" si="979">IF(SUM(CK669:CN686)=0," ",SUM(CK669:CN686))</f>
        <v xml:space="preserve"> </v>
      </c>
      <c r="CL687" s="1147"/>
      <c r="CM687" s="1147"/>
      <c r="CN687" s="1147"/>
      <c r="CO687" s="1151" t="str">
        <f t="shared" ref="CO687" si="980">IF(SUM(CO669:CQ686)=0," ",SUM(CO669:CQ686))</f>
        <v xml:space="preserve"> </v>
      </c>
      <c r="CP687" s="1151"/>
      <c r="CQ687" s="1151"/>
      <c r="CR687" s="1151" t="str">
        <f t="shared" ref="CR687" si="981">IF(SUM(CR669:CT686)=0," ",SUM(CR669:CT686))</f>
        <v xml:space="preserve"> </v>
      </c>
      <c r="CS687" s="1151"/>
      <c r="CT687" s="1151"/>
      <c r="CU687" s="632"/>
      <c r="CV687" s="283"/>
      <c r="CW687" s="244"/>
      <c r="CX687" s="177"/>
      <c r="CY687" s="279"/>
      <c r="CZ687" s="280"/>
      <c r="DA687" s="280"/>
      <c r="DB687" s="280"/>
      <c r="DC687" s="280"/>
      <c r="DD687" s="280"/>
      <c r="DE687" s="280"/>
      <c r="DF687" s="280"/>
      <c r="DG687" s="280"/>
      <c r="DH687" s="280"/>
      <c r="DI687" s="280"/>
      <c r="DJ687" s="280"/>
      <c r="DK687" s="280"/>
      <c r="DL687" s="6"/>
      <c r="DM687" s="281"/>
      <c r="DN687" s="281"/>
      <c r="DO687" s="281"/>
      <c r="DP687" s="281"/>
      <c r="DQ687" s="281"/>
      <c r="DR687" s="282"/>
      <c r="DS687" s="282"/>
      <c r="DT687" s="282"/>
      <c r="DU687" s="282"/>
      <c r="DV687" s="15"/>
      <c r="DW687" s="1145" t="str">
        <f>IF(Portada!$A$1="www.fly-logics.com","TOTAL 2do
SEMESTRE",0)</f>
        <v>TOTAL 2do
SEMESTRE</v>
      </c>
      <c r="DX687" s="1145"/>
      <c r="DY687" s="1145"/>
      <c r="DZ687" s="1145"/>
      <c r="EA687" s="1145"/>
      <c r="EB687" s="1147" t="str">
        <f t="shared" ref="EB687" si="982">IF(SUM(EB669:EE686)=0," ",SUM(EB669:EE686))</f>
        <v xml:space="preserve"> </v>
      </c>
      <c r="EC687" s="1147"/>
      <c r="ED687" s="1147"/>
      <c r="EE687" s="1147"/>
      <c r="EF687" s="1147" t="str">
        <f t="shared" ref="EF687" si="983">IF(SUM(EF669:EI686)=0," ",SUM(EF669:EI686))</f>
        <v xml:space="preserve"> </v>
      </c>
      <c r="EG687" s="1147"/>
      <c r="EH687" s="1147"/>
      <c r="EI687" s="1147"/>
      <c r="EJ687" s="1147" t="str">
        <f t="shared" ref="EJ687" si="984">IF(SUM(EJ669:EM686)=0," ",SUM(EJ669:EM686))</f>
        <v xml:space="preserve"> </v>
      </c>
      <c r="EK687" s="1147"/>
      <c r="EL687" s="1147"/>
      <c r="EM687" s="1147"/>
      <c r="EN687" s="1151" t="str">
        <f t="shared" ref="EN687" si="985">IF(SUM(EN669:EP686)=0," ",SUM(EN669:EP686))</f>
        <v xml:space="preserve"> </v>
      </c>
      <c r="EO687" s="1151"/>
      <c r="EP687" s="1151"/>
      <c r="EQ687" s="1151" t="str">
        <f t="shared" ref="EQ687" si="986">IF(SUM(EQ669:ES686)=0," ",SUM(EQ669:ES686))</f>
        <v xml:space="preserve"> </v>
      </c>
      <c r="ER687" s="1151"/>
      <c r="ES687" s="1151"/>
      <c r="ET687" s="632"/>
      <c r="EU687" s="177"/>
      <c r="EV687" s="279"/>
      <c r="EW687" s="280"/>
      <c r="EX687" s="280"/>
      <c r="EY687" s="280"/>
      <c r="EZ687" s="280"/>
      <c r="FA687" s="280"/>
      <c r="FB687" s="280"/>
      <c r="FC687" s="280"/>
      <c r="FD687" s="280"/>
      <c r="FE687" s="280"/>
      <c r="FF687" s="280"/>
      <c r="FG687" s="280"/>
      <c r="FH687" s="280"/>
      <c r="FI687" s="6"/>
      <c r="FJ687" s="281"/>
      <c r="FK687" s="281"/>
      <c r="FL687" s="281"/>
      <c r="FM687" s="281"/>
      <c r="FN687" s="281"/>
      <c r="FO687" s="282"/>
      <c r="FP687" s="282"/>
      <c r="FQ687" s="282"/>
      <c r="FR687" s="282"/>
      <c r="FS687" s="15"/>
      <c r="FT687" s="1145" t="str">
        <f>IF(Portada!$A$1="www.fly-logics.com","TOTAL 2do
SEMESTRE",0)</f>
        <v>TOTAL 2do
SEMESTRE</v>
      </c>
      <c r="FU687" s="1145"/>
      <c r="FV687" s="1145"/>
      <c r="FW687" s="1145"/>
      <c r="FX687" s="1145"/>
      <c r="FY687" s="1147" t="str">
        <f t="shared" ref="FY687" si="987">IF(SUM(FY669:GB686)=0," ",SUM(FY669:GB686))</f>
        <v xml:space="preserve"> </v>
      </c>
      <c r="FZ687" s="1147"/>
      <c r="GA687" s="1147"/>
      <c r="GB687" s="1147"/>
      <c r="GC687" s="1147" t="str">
        <f t="shared" ref="GC687" si="988">IF(SUM(GC669:GF686)=0," ",SUM(GC669:GF686))</f>
        <v xml:space="preserve"> </v>
      </c>
      <c r="GD687" s="1147"/>
      <c r="GE687" s="1147"/>
      <c r="GF687" s="1147"/>
      <c r="GG687" s="1147" t="str">
        <f t="shared" ref="GG687" si="989">IF(SUM(GG669:GJ686)=0," ",SUM(GG669:GJ686))</f>
        <v xml:space="preserve"> </v>
      </c>
      <c r="GH687" s="1147"/>
      <c r="GI687" s="1147"/>
      <c r="GJ687" s="1147"/>
      <c r="GK687" s="1151" t="str">
        <f t="shared" ref="GK687" si="990">IF(SUM(GK669:GM686)=0," ",SUM(GK669:GM686))</f>
        <v xml:space="preserve"> </v>
      </c>
      <c r="GL687" s="1151"/>
      <c r="GM687" s="1151"/>
      <c r="GN687" s="1151" t="str">
        <f t="shared" ref="GN687" si="991">IF(SUM(GN669:GP686)=0," ",SUM(GN669:GP686))</f>
        <v xml:space="preserve"> </v>
      </c>
      <c r="GO687" s="1151"/>
      <c r="GP687" s="1151"/>
      <c r="GQ687" s="632"/>
      <c r="GR687" s="6"/>
    </row>
    <row r="688" spans="1:200" ht="8.85" customHeight="1" x14ac:dyDescent="0.25">
      <c r="A688" s="244"/>
      <c r="B688" s="177"/>
      <c r="C688" s="1183" t="str">
        <f>IF(Portada!$A$1="www.fly-logics.com","INSTRUCTOR DE VUELO",0)</f>
        <v>INSTRUCTOR DE VUELO</v>
      </c>
      <c r="D688" s="1183"/>
      <c r="E688" s="1183"/>
      <c r="F688" s="1183"/>
      <c r="G688" s="1183"/>
      <c r="H688" s="1183"/>
      <c r="I688" s="1183"/>
      <c r="J688" s="1183"/>
      <c r="K688" s="1183"/>
      <c r="L688" s="1183"/>
      <c r="M688" s="1183"/>
      <c r="N688" s="1183"/>
      <c r="O688" s="1183"/>
      <c r="P688" s="6"/>
      <c r="Q688" s="626" t="str">
        <f>IF(Portada!$A$1="www.fly-logics.com","Nº VUELOS",0)</f>
        <v>Nº VUELOS</v>
      </c>
      <c r="R688" s="626"/>
      <c r="S688" s="626"/>
      <c r="T688" s="626"/>
      <c r="U688" s="627"/>
      <c r="V688" s="1134" t="str">
        <f>IF(COUNTIFS(Bitácora!$AB$5:$AB$1036129,"&gt;0",Bitácora!$D$5:$D$1036129,F647,Bitácora!$AN$5:$AN$1036129,V647,Bitácora!$E$5:$E$1036129,L647)=0," ",COUNTIFS(Bitácora!$AB$5:$AB$1036129,"&gt;0",Bitácora!$D$5:$D$1036129,F647,Bitácora!$AN$5:$AN$1036129,V647,Bitácora!$E$5:$E$1036129,L647))</f>
        <v xml:space="preserve"> </v>
      </c>
      <c r="W688" s="1135"/>
      <c r="X688" s="1135"/>
      <c r="Y688" s="1135"/>
      <c r="Z688" s="15"/>
      <c r="AA688" s="1145"/>
      <c r="AB688" s="1145"/>
      <c r="AC688" s="1145"/>
      <c r="AD688" s="1145"/>
      <c r="AE688" s="1145"/>
      <c r="AF688" s="1147"/>
      <c r="AG688" s="1147"/>
      <c r="AH688" s="1147"/>
      <c r="AI688" s="1147"/>
      <c r="AJ688" s="1147"/>
      <c r="AK688" s="1147"/>
      <c r="AL688" s="1147"/>
      <c r="AM688" s="1147"/>
      <c r="AN688" s="1147"/>
      <c r="AO688" s="1147"/>
      <c r="AP688" s="1147"/>
      <c r="AQ688" s="1147"/>
      <c r="AR688" s="1151"/>
      <c r="AS688" s="1151"/>
      <c r="AT688" s="1151"/>
      <c r="AU688" s="1151"/>
      <c r="AV688" s="1151"/>
      <c r="AW688" s="1151"/>
      <c r="AX688" s="632"/>
      <c r="AY688" s="177"/>
      <c r="AZ688" s="1183" t="str">
        <f>IF(Portada!$A$1="www.fly-logics.com","INSTRUCTOR DE VUELO",0)</f>
        <v>INSTRUCTOR DE VUELO</v>
      </c>
      <c r="BA688" s="1183"/>
      <c r="BB688" s="1183"/>
      <c r="BC688" s="1183"/>
      <c r="BD688" s="1183"/>
      <c r="BE688" s="1183"/>
      <c r="BF688" s="1183"/>
      <c r="BG688" s="1183"/>
      <c r="BH688" s="1183"/>
      <c r="BI688" s="1183"/>
      <c r="BJ688" s="1183"/>
      <c r="BK688" s="1183"/>
      <c r="BL688" s="1183"/>
      <c r="BM688" s="6"/>
      <c r="BN688" s="626" t="str">
        <f>IF(Portada!$A$1="www.fly-logics.com","Nº VUELOS",0)</f>
        <v>Nº VUELOS</v>
      </c>
      <c r="BO688" s="626"/>
      <c r="BP688" s="626"/>
      <c r="BQ688" s="626"/>
      <c r="BR688" s="627"/>
      <c r="BS688" s="1134" t="str">
        <f>IF(COUNTIFS(Bitácora!$AB$5:$AB$1036129,"&gt;0",Bitácora!$D$5:$D$1036129,BC647,Bitácora!$AN$5:$AN$1036129,BS647,Bitácora!$E$5:$E$1036129,BI647)=0," ",COUNTIFS(Bitácora!$AB$5:$AB$1036129,"&gt;0",Bitácora!$D$5:$D$1036129,BC647,Bitácora!$AN$5:$AN$1036129,BS647,Bitácora!$E$5:$E$1036129,BI647))</f>
        <v xml:space="preserve"> </v>
      </c>
      <c r="BT688" s="1135"/>
      <c r="BU688" s="1135"/>
      <c r="BV688" s="1135"/>
      <c r="BW688" s="15"/>
      <c r="BX688" s="1145"/>
      <c r="BY688" s="1145"/>
      <c r="BZ688" s="1145"/>
      <c r="CA688" s="1145"/>
      <c r="CB688" s="1145"/>
      <c r="CC688" s="1147"/>
      <c r="CD688" s="1147"/>
      <c r="CE688" s="1147"/>
      <c r="CF688" s="1147"/>
      <c r="CG688" s="1147"/>
      <c r="CH688" s="1147"/>
      <c r="CI688" s="1147"/>
      <c r="CJ688" s="1147"/>
      <c r="CK688" s="1147"/>
      <c r="CL688" s="1147"/>
      <c r="CM688" s="1147"/>
      <c r="CN688" s="1147"/>
      <c r="CO688" s="1151"/>
      <c r="CP688" s="1151"/>
      <c r="CQ688" s="1151"/>
      <c r="CR688" s="1151"/>
      <c r="CS688" s="1151"/>
      <c r="CT688" s="1151"/>
      <c r="CU688" s="632"/>
      <c r="CV688" s="283"/>
      <c r="CW688" s="244"/>
      <c r="CX688" s="177"/>
      <c r="CY688" s="1183" t="str">
        <f>IF(Portada!$A$1="www.fly-logics.com","INSTRUCTOR DE VUELO",0)</f>
        <v>INSTRUCTOR DE VUELO</v>
      </c>
      <c r="CZ688" s="1183"/>
      <c r="DA688" s="1183"/>
      <c r="DB688" s="1183"/>
      <c r="DC688" s="1183"/>
      <c r="DD688" s="1183"/>
      <c r="DE688" s="1183"/>
      <c r="DF688" s="1183"/>
      <c r="DG688" s="1183"/>
      <c r="DH688" s="1183"/>
      <c r="DI688" s="1183"/>
      <c r="DJ688" s="1183"/>
      <c r="DK688" s="1183"/>
      <c r="DL688" s="6"/>
      <c r="DM688" s="626" t="str">
        <f>IF(Portada!$A$1="www.fly-logics.com","Nº VUELOS",0)</f>
        <v>Nº VUELOS</v>
      </c>
      <c r="DN688" s="626"/>
      <c r="DO688" s="626"/>
      <c r="DP688" s="626"/>
      <c r="DQ688" s="627"/>
      <c r="DR688" s="1134" t="str">
        <f>IF(COUNTIFS(Bitácora!$AB$5:$AB$1036129,"&gt;0",Bitácora!$D$5:$D$1036129,DB647,Bitácora!$AN$5:$AN$1036129,DR647,Bitácora!$E$5:$E$1036129,DH647)=0," ",COUNTIFS(Bitácora!$AB$5:$AB$1036129,"&gt;0",Bitácora!$D$5:$D$1036129,DB647,Bitácora!$AN$5:$AN$1036129,DR647,Bitácora!$E$5:$E$1036129,DH647))</f>
        <v xml:space="preserve"> </v>
      </c>
      <c r="DS688" s="1135"/>
      <c r="DT688" s="1135"/>
      <c r="DU688" s="1135"/>
      <c r="DV688" s="15"/>
      <c r="DW688" s="1145"/>
      <c r="DX688" s="1145"/>
      <c r="DY688" s="1145"/>
      <c r="DZ688" s="1145"/>
      <c r="EA688" s="1145"/>
      <c r="EB688" s="1147"/>
      <c r="EC688" s="1147"/>
      <c r="ED688" s="1147"/>
      <c r="EE688" s="1147"/>
      <c r="EF688" s="1147"/>
      <c r="EG688" s="1147"/>
      <c r="EH688" s="1147"/>
      <c r="EI688" s="1147"/>
      <c r="EJ688" s="1147"/>
      <c r="EK688" s="1147"/>
      <c r="EL688" s="1147"/>
      <c r="EM688" s="1147"/>
      <c r="EN688" s="1151"/>
      <c r="EO688" s="1151"/>
      <c r="EP688" s="1151"/>
      <c r="EQ688" s="1151"/>
      <c r="ER688" s="1151"/>
      <c r="ES688" s="1151"/>
      <c r="ET688" s="632"/>
      <c r="EU688" s="177"/>
      <c r="EV688" s="1183" t="str">
        <f>IF(Portada!$A$1="www.fly-logics.com","INSTRUCTOR DE VUELO",0)</f>
        <v>INSTRUCTOR DE VUELO</v>
      </c>
      <c r="EW688" s="1183"/>
      <c r="EX688" s="1183"/>
      <c r="EY688" s="1183"/>
      <c r="EZ688" s="1183"/>
      <c r="FA688" s="1183"/>
      <c r="FB688" s="1183"/>
      <c r="FC688" s="1183"/>
      <c r="FD688" s="1183"/>
      <c r="FE688" s="1183"/>
      <c r="FF688" s="1183"/>
      <c r="FG688" s="1183"/>
      <c r="FH688" s="1183"/>
      <c r="FI688" s="6"/>
      <c r="FJ688" s="626" t="str">
        <f>IF(Portada!$A$1="www.fly-logics.com","Nº VUELOS",0)</f>
        <v>Nº VUELOS</v>
      </c>
      <c r="FK688" s="626"/>
      <c r="FL688" s="626"/>
      <c r="FM688" s="626"/>
      <c r="FN688" s="627"/>
      <c r="FO688" s="1134" t="str">
        <f>IF(COUNTIFS(Bitácora!$AB$5:$AB$1036129,"&gt;0",Bitácora!$D$5:$D$1036129,EY647,Bitácora!$AN$5:$AN$1036129,FO647,Bitácora!$E$5:$E$1036129,FE647)=0," ",COUNTIFS(Bitácora!$AB$5:$AB$1036129,"&gt;0",Bitácora!$D$5:$D$1036129,EY647,Bitácora!$AN$5:$AN$1036129,FO647,Bitácora!$E$5:$E$1036129,FE647))</f>
        <v xml:space="preserve"> </v>
      </c>
      <c r="FP688" s="1135"/>
      <c r="FQ688" s="1135"/>
      <c r="FR688" s="1135"/>
      <c r="FS688" s="15"/>
      <c r="FT688" s="1145"/>
      <c r="FU688" s="1145"/>
      <c r="FV688" s="1145"/>
      <c r="FW688" s="1145"/>
      <c r="FX688" s="1145"/>
      <c r="FY688" s="1147"/>
      <c r="FZ688" s="1147"/>
      <c r="GA688" s="1147"/>
      <c r="GB688" s="1147"/>
      <c r="GC688" s="1147"/>
      <c r="GD688" s="1147"/>
      <c r="GE688" s="1147"/>
      <c r="GF688" s="1147"/>
      <c r="GG688" s="1147"/>
      <c r="GH688" s="1147"/>
      <c r="GI688" s="1147"/>
      <c r="GJ688" s="1147"/>
      <c r="GK688" s="1151"/>
      <c r="GL688" s="1151"/>
      <c r="GM688" s="1151"/>
      <c r="GN688" s="1151"/>
      <c r="GO688" s="1151"/>
      <c r="GP688" s="1151"/>
      <c r="GQ688" s="632"/>
      <c r="GR688" s="6"/>
    </row>
    <row r="689" spans="1:200" ht="8.85" customHeight="1" x14ac:dyDescent="0.25">
      <c r="A689" s="244"/>
      <c r="B689" s="177"/>
      <c r="C689" s="1183"/>
      <c r="D689" s="1183"/>
      <c r="E689" s="1183"/>
      <c r="F689" s="1183"/>
      <c r="G689" s="1183"/>
      <c r="H689" s="1183"/>
      <c r="I689" s="1183"/>
      <c r="J689" s="1183"/>
      <c r="K689" s="1183"/>
      <c r="L689" s="1183"/>
      <c r="M689" s="1183"/>
      <c r="N689" s="1183"/>
      <c r="O689" s="1183"/>
      <c r="P689" s="6"/>
      <c r="Q689" s="626"/>
      <c r="R689" s="626"/>
      <c r="S689" s="626"/>
      <c r="T689" s="626"/>
      <c r="U689" s="627"/>
      <c r="V689" s="1134"/>
      <c r="W689" s="1135"/>
      <c r="X689" s="1135"/>
      <c r="Y689" s="1135"/>
      <c r="Z689" s="15"/>
      <c r="AA689" s="1145"/>
      <c r="AB689" s="1145"/>
      <c r="AC689" s="1145"/>
      <c r="AD689" s="1145"/>
      <c r="AE689" s="1145"/>
      <c r="AF689" s="1147"/>
      <c r="AG689" s="1147"/>
      <c r="AH689" s="1147"/>
      <c r="AI689" s="1147"/>
      <c r="AJ689" s="1147"/>
      <c r="AK689" s="1147"/>
      <c r="AL689" s="1147"/>
      <c r="AM689" s="1147"/>
      <c r="AN689" s="1147"/>
      <c r="AO689" s="1147"/>
      <c r="AP689" s="1147"/>
      <c r="AQ689" s="1147"/>
      <c r="AR689" s="1151"/>
      <c r="AS689" s="1151"/>
      <c r="AT689" s="1151"/>
      <c r="AU689" s="1151"/>
      <c r="AV689" s="1151"/>
      <c r="AW689" s="1151"/>
      <c r="AX689" s="632"/>
      <c r="AY689" s="177"/>
      <c r="AZ689" s="1183"/>
      <c r="BA689" s="1183"/>
      <c r="BB689" s="1183"/>
      <c r="BC689" s="1183"/>
      <c r="BD689" s="1183"/>
      <c r="BE689" s="1183"/>
      <c r="BF689" s="1183"/>
      <c r="BG689" s="1183"/>
      <c r="BH689" s="1183"/>
      <c r="BI689" s="1183"/>
      <c r="BJ689" s="1183"/>
      <c r="BK689" s="1183"/>
      <c r="BL689" s="1183"/>
      <c r="BM689" s="6"/>
      <c r="BN689" s="626"/>
      <c r="BO689" s="626"/>
      <c r="BP689" s="626"/>
      <c r="BQ689" s="626"/>
      <c r="BR689" s="627"/>
      <c r="BS689" s="1134"/>
      <c r="BT689" s="1135"/>
      <c r="BU689" s="1135"/>
      <c r="BV689" s="1135"/>
      <c r="BW689" s="15"/>
      <c r="BX689" s="1145"/>
      <c r="BY689" s="1145"/>
      <c r="BZ689" s="1145"/>
      <c r="CA689" s="1145"/>
      <c r="CB689" s="1145"/>
      <c r="CC689" s="1147"/>
      <c r="CD689" s="1147"/>
      <c r="CE689" s="1147"/>
      <c r="CF689" s="1147"/>
      <c r="CG689" s="1147"/>
      <c r="CH689" s="1147"/>
      <c r="CI689" s="1147"/>
      <c r="CJ689" s="1147"/>
      <c r="CK689" s="1147"/>
      <c r="CL689" s="1147"/>
      <c r="CM689" s="1147"/>
      <c r="CN689" s="1147"/>
      <c r="CO689" s="1151"/>
      <c r="CP689" s="1151"/>
      <c r="CQ689" s="1151"/>
      <c r="CR689" s="1151"/>
      <c r="CS689" s="1151"/>
      <c r="CT689" s="1151"/>
      <c r="CU689" s="632"/>
      <c r="CV689" s="283"/>
      <c r="CW689" s="244"/>
      <c r="CX689" s="177"/>
      <c r="CY689" s="1183"/>
      <c r="CZ689" s="1183"/>
      <c r="DA689" s="1183"/>
      <c r="DB689" s="1183"/>
      <c r="DC689" s="1183"/>
      <c r="DD689" s="1183"/>
      <c r="DE689" s="1183"/>
      <c r="DF689" s="1183"/>
      <c r="DG689" s="1183"/>
      <c r="DH689" s="1183"/>
      <c r="DI689" s="1183"/>
      <c r="DJ689" s="1183"/>
      <c r="DK689" s="1183"/>
      <c r="DL689" s="6"/>
      <c r="DM689" s="626"/>
      <c r="DN689" s="626"/>
      <c r="DO689" s="626"/>
      <c r="DP689" s="626"/>
      <c r="DQ689" s="627"/>
      <c r="DR689" s="1134"/>
      <c r="DS689" s="1135"/>
      <c r="DT689" s="1135"/>
      <c r="DU689" s="1135"/>
      <c r="DV689" s="15"/>
      <c r="DW689" s="1145"/>
      <c r="DX689" s="1145"/>
      <c r="DY689" s="1145"/>
      <c r="DZ689" s="1145"/>
      <c r="EA689" s="1145"/>
      <c r="EB689" s="1147"/>
      <c r="EC689" s="1147"/>
      <c r="ED689" s="1147"/>
      <c r="EE689" s="1147"/>
      <c r="EF689" s="1147"/>
      <c r="EG689" s="1147"/>
      <c r="EH689" s="1147"/>
      <c r="EI689" s="1147"/>
      <c r="EJ689" s="1147"/>
      <c r="EK689" s="1147"/>
      <c r="EL689" s="1147"/>
      <c r="EM689" s="1147"/>
      <c r="EN689" s="1151"/>
      <c r="EO689" s="1151"/>
      <c r="EP689" s="1151"/>
      <c r="EQ689" s="1151"/>
      <c r="ER689" s="1151"/>
      <c r="ES689" s="1151"/>
      <c r="ET689" s="632"/>
      <c r="EU689" s="177"/>
      <c r="EV689" s="1183"/>
      <c r="EW689" s="1183"/>
      <c r="EX689" s="1183"/>
      <c r="EY689" s="1183"/>
      <c r="EZ689" s="1183"/>
      <c r="FA689" s="1183"/>
      <c r="FB689" s="1183"/>
      <c r="FC689" s="1183"/>
      <c r="FD689" s="1183"/>
      <c r="FE689" s="1183"/>
      <c r="FF689" s="1183"/>
      <c r="FG689" s="1183"/>
      <c r="FH689" s="1183"/>
      <c r="FI689" s="6"/>
      <c r="FJ689" s="626"/>
      <c r="FK689" s="626"/>
      <c r="FL689" s="626"/>
      <c r="FM689" s="626"/>
      <c r="FN689" s="627"/>
      <c r="FO689" s="1134"/>
      <c r="FP689" s="1135"/>
      <c r="FQ689" s="1135"/>
      <c r="FR689" s="1135"/>
      <c r="FS689" s="15"/>
      <c r="FT689" s="1145"/>
      <c r="FU689" s="1145"/>
      <c r="FV689" s="1145"/>
      <c r="FW689" s="1145"/>
      <c r="FX689" s="1145"/>
      <c r="FY689" s="1147"/>
      <c r="FZ689" s="1147"/>
      <c r="GA689" s="1147"/>
      <c r="GB689" s="1147"/>
      <c r="GC689" s="1147"/>
      <c r="GD689" s="1147"/>
      <c r="GE689" s="1147"/>
      <c r="GF689" s="1147"/>
      <c r="GG689" s="1147"/>
      <c r="GH689" s="1147"/>
      <c r="GI689" s="1147"/>
      <c r="GJ689" s="1147"/>
      <c r="GK689" s="1151"/>
      <c r="GL689" s="1151"/>
      <c r="GM689" s="1151"/>
      <c r="GN689" s="1151"/>
      <c r="GO689" s="1151"/>
      <c r="GP689" s="1151"/>
      <c r="GQ689" s="632"/>
      <c r="GR689" s="6"/>
    </row>
    <row r="690" spans="1:200" ht="5.25" customHeight="1" x14ac:dyDescent="0.25">
      <c r="A690" s="244"/>
      <c r="B690" s="177"/>
      <c r="C690" s="625"/>
      <c r="D690" s="625"/>
      <c r="E690" s="625"/>
      <c r="F690" s="625"/>
      <c r="G690" s="625"/>
      <c r="H690" s="625"/>
      <c r="I690" s="625"/>
      <c r="J690" s="625"/>
      <c r="K690" s="625"/>
      <c r="L690" s="625"/>
      <c r="M690" s="625"/>
      <c r="N690" s="625"/>
      <c r="O690" s="625"/>
      <c r="P690" s="625"/>
      <c r="Q690" s="625"/>
      <c r="R690" s="625"/>
      <c r="S690" s="625"/>
      <c r="T690" s="625"/>
      <c r="U690" s="625"/>
      <c r="V690" s="625"/>
      <c r="W690" s="625"/>
      <c r="X690" s="625"/>
      <c r="Y690" s="625"/>
      <c r="Z690" s="15"/>
      <c r="AA690" s="1145"/>
      <c r="AB690" s="1145"/>
      <c r="AC690" s="1145"/>
      <c r="AD690" s="1145"/>
      <c r="AE690" s="1145"/>
      <c r="AF690" s="1147"/>
      <c r="AG690" s="1147"/>
      <c r="AH690" s="1147"/>
      <c r="AI690" s="1147"/>
      <c r="AJ690" s="1147"/>
      <c r="AK690" s="1147"/>
      <c r="AL690" s="1147"/>
      <c r="AM690" s="1147"/>
      <c r="AN690" s="1147"/>
      <c r="AO690" s="1147"/>
      <c r="AP690" s="1147"/>
      <c r="AQ690" s="1147"/>
      <c r="AR690" s="1151"/>
      <c r="AS690" s="1151"/>
      <c r="AT690" s="1151"/>
      <c r="AU690" s="1151"/>
      <c r="AV690" s="1151"/>
      <c r="AW690" s="1151"/>
      <c r="AX690" s="632"/>
      <c r="AY690" s="177"/>
      <c r="AZ690" s="625"/>
      <c r="BA690" s="625"/>
      <c r="BB690" s="625"/>
      <c r="BC690" s="625"/>
      <c r="BD690" s="625"/>
      <c r="BE690" s="625"/>
      <c r="BF690" s="625"/>
      <c r="BG690" s="625"/>
      <c r="BH690" s="625"/>
      <c r="BI690" s="625"/>
      <c r="BJ690" s="625"/>
      <c r="BK690" s="625"/>
      <c r="BL690" s="625"/>
      <c r="BM690" s="625"/>
      <c r="BN690" s="625"/>
      <c r="BO690" s="625"/>
      <c r="BP690" s="625"/>
      <c r="BQ690" s="625"/>
      <c r="BR690" s="625"/>
      <c r="BS690" s="625"/>
      <c r="BT690" s="625"/>
      <c r="BU690" s="625"/>
      <c r="BV690" s="625"/>
      <c r="BW690" s="15"/>
      <c r="BX690" s="1145"/>
      <c r="BY690" s="1145"/>
      <c r="BZ690" s="1145"/>
      <c r="CA690" s="1145"/>
      <c r="CB690" s="1145"/>
      <c r="CC690" s="1147"/>
      <c r="CD690" s="1147"/>
      <c r="CE690" s="1147"/>
      <c r="CF690" s="1147"/>
      <c r="CG690" s="1147"/>
      <c r="CH690" s="1147"/>
      <c r="CI690" s="1147"/>
      <c r="CJ690" s="1147"/>
      <c r="CK690" s="1147"/>
      <c r="CL690" s="1147"/>
      <c r="CM690" s="1147"/>
      <c r="CN690" s="1147"/>
      <c r="CO690" s="1151"/>
      <c r="CP690" s="1151"/>
      <c r="CQ690" s="1151"/>
      <c r="CR690" s="1151"/>
      <c r="CS690" s="1151"/>
      <c r="CT690" s="1151"/>
      <c r="CU690" s="632"/>
      <c r="CV690" s="283"/>
      <c r="CW690" s="244"/>
      <c r="CX690" s="177"/>
      <c r="CY690" s="625"/>
      <c r="CZ690" s="625"/>
      <c r="DA690" s="625"/>
      <c r="DB690" s="625"/>
      <c r="DC690" s="625"/>
      <c r="DD690" s="625"/>
      <c r="DE690" s="625"/>
      <c r="DF690" s="625"/>
      <c r="DG690" s="625"/>
      <c r="DH690" s="625"/>
      <c r="DI690" s="625"/>
      <c r="DJ690" s="625"/>
      <c r="DK690" s="625"/>
      <c r="DL690" s="625"/>
      <c r="DM690" s="625"/>
      <c r="DN690" s="625"/>
      <c r="DO690" s="625"/>
      <c r="DP690" s="625"/>
      <c r="DQ690" s="625"/>
      <c r="DR690" s="625"/>
      <c r="DS690" s="625"/>
      <c r="DT690" s="625"/>
      <c r="DU690" s="625"/>
      <c r="DV690" s="15"/>
      <c r="DW690" s="1145"/>
      <c r="DX690" s="1145"/>
      <c r="DY690" s="1145"/>
      <c r="DZ690" s="1145"/>
      <c r="EA690" s="1145"/>
      <c r="EB690" s="1147"/>
      <c r="EC690" s="1147"/>
      <c r="ED690" s="1147"/>
      <c r="EE690" s="1147"/>
      <c r="EF690" s="1147"/>
      <c r="EG690" s="1147"/>
      <c r="EH690" s="1147"/>
      <c r="EI690" s="1147"/>
      <c r="EJ690" s="1147"/>
      <c r="EK690" s="1147"/>
      <c r="EL690" s="1147"/>
      <c r="EM690" s="1147"/>
      <c r="EN690" s="1151"/>
      <c r="EO690" s="1151"/>
      <c r="EP690" s="1151"/>
      <c r="EQ690" s="1151"/>
      <c r="ER690" s="1151"/>
      <c r="ES690" s="1151"/>
      <c r="ET690" s="632"/>
      <c r="EU690" s="177"/>
      <c r="EV690" s="625"/>
      <c r="EW690" s="625"/>
      <c r="EX690" s="625"/>
      <c r="EY690" s="625"/>
      <c r="EZ690" s="625"/>
      <c r="FA690" s="625"/>
      <c r="FB690" s="625"/>
      <c r="FC690" s="625"/>
      <c r="FD690" s="625"/>
      <c r="FE690" s="625"/>
      <c r="FF690" s="625"/>
      <c r="FG690" s="625"/>
      <c r="FH690" s="625"/>
      <c r="FI690" s="625"/>
      <c r="FJ690" s="625"/>
      <c r="FK690" s="625"/>
      <c r="FL690" s="625"/>
      <c r="FM690" s="625"/>
      <c r="FN690" s="625"/>
      <c r="FO690" s="625"/>
      <c r="FP690" s="625"/>
      <c r="FQ690" s="625"/>
      <c r="FR690" s="625"/>
      <c r="FS690" s="15"/>
      <c r="FT690" s="1145"/>
      <c r="FU690" s="1145"/>
      <c r="FV690" s="1145"/>
      <c r="FW690" s="1145"/>
      <c r="FX690" s="1145"/>
      <c r="FY690" s="1147"/>
      <c r="FZ690" s="1147"/>
      <c r="GA690" s="1147"/>
      <c r="GB690" s="1147"/>
      <c r="GC690" s="1147"/>
      <c r="GD690" s="1147"/>
      <c r="GE690" s="1147"/>
      <c r="GF690" s="1147"/>
      <c r="GG690" s="1147"/>
      <c r="GH690" s="1147"/>
      <c r="GI690" s="1147"/>
      <c r="GJ690" s="1147"/>
      <c r="GK690" s="1151"/>
      <c r="GL690" s="1151"/>
      <c r="GM690" s="1151"/>
      <c r="GN690" s="1151"/>
      <c r="GO690" s="1151"/>
      <c r="GP690" s="1151"/>
      <c r="GQ690" s="632"/>
      <c r="GR690" s="6"/>
    </row>
    <row r="691" spans="1:200" ht="10.5" customHeight="1" x14ac:dyDescent="0.25">
      <c r="A691" s="244"/>
      <c r="B691" s="177"/>
      <c r="C691" s="628" t="str">
        <f>IF(Portada!$A$1="www.fly-logics.com","HORAS",0)</f>
        <v>HORAS</v>
      </c>
      <c r="D691" s="628"/>
      <c r="E691" s="628"/>
      <c r="F691" s="628"/>
      <c r="G691" s="629"/>
      <c r="H691" s="1168" t="str">
        <f>IF(SUMIFS(Bitácora!$AB$5:$AB$1036129,Bitácora!$D$5:$D$1036129,F647,Bitácora!$AN$5:$AN$1036129,V647,Bitácora!$E$5:$E$1036129,L647)=0," ",SUMIFS(Bitácora!$AB$5:$AB$1036129,Bitácora!$D$5:$D$1036129,F647,Bitácora!$AN$5:$AN$1036129,V647,Bitácora!$E$5:$E$1036129,L647))</f>
        <v xml:space="preserve"> </v>
      </c>
      <c r="I691" s="1169"/>
      <c r="J691" s="1169"/>
      <c r="K691" s="1169"/>
      <c r="L691" s="1169"/>
      <c r="M691" s="1169"/>
      <c r="N691" s="619"/>
      <c r="O691" s="620" t="str">
        <f>IF(Portada!$A$1="www.fly-logics.com","DÍA",0)</f>
        <v>DÍA</v>
      </c>
      <c r="P691" s="620"/>
      <c r="Q691" s="620"/>
      <c r="R691" s="620"/>
      <c r="S691" s="621"/>
      <c r="T691" s="1168" t="str">
        <f>IF(SUMIFS(Bitácora!$T$5:$T$1036129,Bitácora!$D$5:$D$1036129,F647,Bitácora!$E$5:$E$1036129,L647,Bitácora!$AN$5:$AN$1036129,V647,Bitácora!$AB$5:$AB$1036129,"&gt;0")=0," ",SUMIFS(Bitácora!$T$5:$T$1036129,Bitácora!$D$5:$D$1036129,F647,Bitácora!$E$5:$E$1036129,L647,Bitácora!$AN$5:$AN$1036129,V647,Bitácora!$AB$5:$AB$1036129,"&gt;0"))</f>
        <v xml:space="preserve"> </v>
      </c>
      <c r="U691" s="1169"/>
      <c r="V691" s="1169"/>
      <c r="W691" s="1169"/>
      <c r="X691" s="1169"/>
      <c r="Y691" s="1169"/>
      <c r="Z691" s="15"/>
      <c r="AA691" s="1145"/>
      <c r="AB691" s="1145"/>
      <c r="AC691" s="1145"/>
      <c r="AD691" s="1145"/>
      <c r="AE691" s="1145"/>
      <c r="AF691" s="1147"/>
      <c r="AG691" s="1147"/>
      <c r="AH691" s="1147"/>
      <c r="AI691" s="1147"/>
      <c r="AJ691" s="1170"/>
      <c r="AK691" s="1170"/>
      <c r="AL691" s="1170"/>
      <c r="AM691" s="1170"/>
      <c r="AN691" s="1170"/>
      <c r="AO691" s="1170"/>
      <c r="AP691" s="1170"/>
      <c r="AQ691" s="1170"/>
      <c r="AR691" s="1171"/>
      <c r="AS691" s="1171"/>
      <c r="AT691" s="1171"/>
      <c r="AU691" s="1171"/>
      <c r="AV691" s="1171"/>
      <c r="AW691" s="1171"/>
      <c r="AX691" s="632"/>
      <c r="AY691" s="177"/>
      <c r="AZ691" s="628" t="str">
        <f>IF(Portada!$A$1="www.fly-logics.com","HORAS",0)</f>
        <v>HORAS</v>
      </c>
      <c r="BA691" s="628"/>
      <c r="BB691" s="628"/>
      <c r="BC691" s="628"/>
      <c r="BD691" s="629"/>
      <c r="BE691" s="1168" t="str">
        <f>IF(SUMIFS(Bitácora!$AB$5:$AB$1036129,Bitácora!$D$5:$D$1036129,BC647,Bitácora!$AN$5:$AN$1036129,BS647,Bitácora!$E$5:$E$1036129,BI647)=0," ",SUMIFS(Bitácora!$AB$5:$AB$1036129,Bitácora!$D$5:$D$1036129,BC647,Bitácora!$AN$5:$AN$1036129,BS647,Bitácora!$E$5:$E$1036129,BI647))</f>
        <v xml:space="preserve"> </v>
      </c>
      <c r="BF691" s="1169"/>
      <c r="BG691" s="1169"/>
      <c r="BH691" s="1169"/>
      <c r="BI691" s="1169"/>
      <c r="BJ691" s="1169"/>
      <c r="BK691" s="619"/>
      <c r="BL691" s="620" t="str">
        <f>IF(Portada!$A$1="www.fly-logics.com","DÍA",0)</f>
        <v>DÍA</v>
      </c>
      <c r="BM691" s="620"/>
      <c r="BN691" s="620"/>
      <c r="BO691" s="620"/>
      <c r="BP691" s="621"/>
      <c r="BQ691" s="1168" t="str">
        <f>IF(SUMIFS(Bitácora!$T$5:$T$1036129,Bitácora!$D$5:$D$1036129,BC647,Bitácora!$E$5:$E$1036129,BI647,Bitácora!$AN$5:$AN$1036129,BS647,Bitácora!$AB$5:$AB$1036129,"&gt;0")=0," ",SUMIFS(Bitácora!$T$5:$T$1036129,Bitácora!$D$5:$D$1036129,BC647,Bitácora!$E$5:$E$1036129,BI647,Bitácora!$AN$5:$AN$1036129,BS647,Bitácora!$AB$5:$AB$1036129,"&gt;0"))</f>
        <v xml:space="preserve"> </v>
      </c>
      <c r="BR691" s="1169"/>
      <c r="BS691" s="1169"/>
      <c r="BT691" s="1169"/>
      <c r="BU691" s="1169"/>
      <c r="BV691" s="1169"/>
      <c r="BW691" s="15"/>
      <c r="BX691" s="1145"/>
      <c r="BY691" s="1145"/>
      <c r="BZ691" s="1145"/>
      <c r="CA691" s="1145"/>
      <c r="CB691" s="1145"/>
      <c r="CC691" s="1147"/>
      <c r="CD691" s="1147"/>
      <c r="CE691" s="1147"/>
      <c r="CF691" s="1147"/>
      <c r="CG691" s="1170"/>
      <c r="CH691" s="1170"/>
      <c r="CI691" s="1170"/>
      <c r="CJ691" s="1170"/>
      <c r="CK691" s="1170"/>
      <c r="CL691" s="1170"/>
      <c r="CM691" s="1170"/>
      <c r="CN691" s="1170"/>
      <c r="CO691" s="1171"/>
      <c r="CP691" s="1171"/>
      <c r="CQ691" s="1171"/>
      <c r="CR691" s="1171"/>
      <c r="CS691" s="1171"/>
      <c r="CT691" s="1171"/>
      <c r="CU691" s="632"/>
      <c r="CV691" s="283"/>
      <c r="CW691" s="244"/>
      <c r="CX691" s="177"/>
      <c r="CY691" s="628" t="str">
        <f>IF(Portada!$A$1="www.fly-logics.com","HORAS",0)</f>
        <v>HORAS</v>
      </c>
      <c r="CZ691" s="628"/>
      <c r="DA691" s="628"/>
      <c r="DB691" s="628"/>
      <c r="DC691" s="629"/>
      <c r="DD691" s="1168" t="str">
        <f>IF(SUMIFS(Bitácora!$AB$5:$AB$1036129,Bitácora!$D$5:$D$1036129,DB647,Bitácora!$AN$5:$AN$1036129,DR647,Bitácora!$E$5:$E$1036129,DH647)=0," ",SUMIFS(Bitácora!$AB$5:$AB$1036129,Bitácora!$D$5:$D$1036129,DB647,Bitácora!$AN$5:$AN$1036129,DR647,Bitácora!$E$5:$E$1036129,DH647))</f>
        <v xml:space="preserve"> </v>
      </c>
      <c r="DE691" s="1169"/>
      <c r="DF691" s="1169"/>
      <c r="DG691" s="1169"/>
      <c r="DH691" s="1169"/>
      <c r="DI691" s="1169"/>
      <c r="DJ691" s="619"/>
      <c r="DK691" s="620" t="str">
        <f>IF(Portada!$A$1="www.fly-logics.com","DÍA",0)</f>
        <v>DÍA</v>
      </c>
      <c r="DL691" s="620"/>
      <c r="DM691" s="620"/>
      <c r="DN691" s="620"/>
      <c r="DO691" s="621"/>
      <c r="DP691" s="1168" t="str">
        <f>IF(SUMIFS(Bitácora!$T$5:$T$1036129,Bitácora!$D$5:$D$1036129,DB647,Bitácora!$E$5:$E$1036129,DH647,Bitácora!$AN$5:$AN$1036129,DR647,Bitácora!$AB$5:$AB$1036129,"&gt;0")=0," ",SUMIFS(Bitácora!$T$5:$T$1036129,Bitácora!$D$5:$D$1036129,DB647,Bitácora!$E$5:$E$1036129,DH647,Bitácora!$AN$5:$AN$1036129,DR647,Bitácora!$AB$5:$AB$1036129,"&gt;0"))</f>
        <v xml:space="preserve"> </v>
      </c>
      <c r="DQ691" s="1169"/>
      <c r="DR691" s="1169"/>
      <c r="DS691" s="1169"/>
      <c r="DT691" s="1169"/>
      <c r="DU691" s="1169"/>
      <c r="DV691" s="15"/>
      <c r="DW691" s="1145"/>
      <c r="DX691" s="1145"/>
      <c r="DY691" s="1145"/>
      <c r="DZ691" s="1145"/>
      <c r="EA691" s="1145"/>
      <c r="EB691" s="1147"/>
      <c r="EC691" s="1147"/>
      <c r="ED691" s="1147"/>
      <c r="EE691" s="1147"/>
      <c r="EF691" s="1170"/>
      <c r="EG691" s="1170"/>
      <c r="EH691" s="1170"/>
      <c r="EI691" s="1170"/>
      <c r="EJ691" s="1170"/>
      <c r="EK691" s="1170"/>
      <c r="EL691" s="1170"/>
      <c r="EM691" s="1170"/>
      <c r="EN691" s="1171"/>
      <c r="EO691" s="1171"/>
      <c r="EP691" s="1171"/>
      <c r="EQ691" s="1171"/>
      <c r="ER691" s="1171"/>
      <c r="ES691" s="1171"/>
      <c r="ET691" s="632"/>
      <c r="EU691" s="177"/>
      <c r="EV691" s="628" t="str">
        <f>IF(Portada!$A$1="www.fly-logics.com","HORAS",0)</f>
        <v>HORAS</v>
      </c>
      <c r="EW691" s="628"/>
      <c r="EX691" s="628"/>
      <c r="EY691" s="628"/>
      <c r="EZ691" s="629"/>
      <c r="FA691" s="1168" t="str">
        <f>IF(SUMIFS(Bitácora!$AB$5:$AB$1036129,Bitácora!$D$5:$D$1036129,EY647,Bitácora!$AN$5:$AN$1036129,FO647,Bitácora!$E$5:$E$1036129,FE647)=0," ",SUMIFS(Bitácora!$AB$5:$AB$1036129,Bitácora!$D$5:$D$1036129,EY647,Bitácora!$AN$5:$AN$1036129,FO647,Bitácora!$E$5:$E$1036129,FE647))</f>
        <v xml:space="preserve"> </v>
      </c>
      <c r="FB691" s="1169"/>
      <c r="FC691" s="1169"/>
      <c r="FD691" s="1169"/>
      <c r="FE691" s="1169"/>
      <c r="FF691" s="1169"/>
      <c r="FG691" s="619"/>
      <c r="FH691" s="620" t="str">
        <f>IF(Portada!$A$1="www.fly-logics.com","DÍA",0)</f>
        <v>DÍA</v>
      </c>
      <c r="FI691" s="620"/>
      <c r="FJ691" s="620"/>
      <c r="FK691" s="620"/>
      <c r="FL691" s="621"/>
      <c r="FM691" s="1168" t="str">
        <f>IF(SUMIFS(Bitácora!$T$5:$T$1036129,Bitácora!$D$5:$D$1036129,EY647,Bitácora!$E$5:$E$1036129,FE647,Bitácora!$AN$5:$AN$1036129,FO647,Bitácora!$AB$5:$AB$1036129,"&gt;0")=0," ",SUMIFS(Bitácora!$T$5:$T$1036129,Bitácora!$D$5:$D$1036129,EY647,Bitácora!$E$5:$E$1036129,FE647,Bitácora!$AN$5:$AN$1036129,FO647,Bitácora!$AB$5:$AB$1036129,"&gt;0"))</f>
        <v xml:space="preserve"> </v>
      </c>
      <c r="FN691" s="1169"/>
      <c r="FO691" s="1169"/>
      <c r="FP691" s="1169"/>
      <c r="FQ691" s="1169"/>
      <c r="FR691" s="1169"/>
      <c r="FS691" s="15"/>
      <c r="FT691" s="1145"/>
      <c r="FU691" s="1145"/>
      <c r="FV691" s="1145"/>
      <c r="FW691" s="1145"/>
      <c r="FX691" s="1145"/>
      <c r="FY691" s="1147"/>
      <c r="FZ691" s="1147"/>
      <c r="GA691" s="1147"/>
      <c r="GB691" s="1147"/>
      <c r="GC691" s="1170"/>
      <c r="GD691" s="1170"/>
      <c r="GE691" s="1170"/>
      <c r="GF691" s="1170"/>
      <c r="GG691" s="1170"/>
      <c r="GH691" s="1170"/>
      <c r="GI691" s="1170"/>
      <c r="GJ691" s="1170"/>
      <c r="GK691" s="1171"/>
      <c r="GL691" s="1171"/>
      <c r="GM691" s="1171"/>
      <c r="GN691" s="1171"/>
      <c r="GO691" s="1171"/>
      <c r="GP691" s="1171"/>
      <c r="GQ691" s="632"/>
      <c r="GR691" s="6"/>
    </row>
    <row r="692" spans="1:200" ht="8.85" customHeight="1" x14ac:dyDescent="0.25">
      <c r="A692" s="244"/>
      <c r="B692" s="177"/>
      <c r="C692" s="628"/>
      <c r="D692" s="628"/>
      <c r="E692" s="628"/>
      <c r="F692" s="628"/>
      <c r="G692" s="629"/>
      <c r="H692" s="1172"/>
      <c r="I692" s="1169"/>
      <c r="J692" s="1169"/>
      <c r="K692" s="1169"/>
      <c r="L692" s="1169"/>
      <c r="M692" s="1169"/>
      <c r="N692" s="619"/>
      <c r="O692" s="620"/>
      <c r="P692" s="620"/>
      <c r="Q692" s="620"/>
      <c r="R692" s="620"/>
      <c r="S692" s="621"/>
      <c r="T692" s="1172"/>
      <c r="U692" s="1169"/>
      <c r="V692" s="1169"/>
      <c r="W692" s="1169"/>
      <c r="X692" s="1169"/>
      <c r="Y692" s="1169"/>
      <c r="Z692" s="15"/>
      <c r="AA692" s="1173" t="str">
        <f>IF(Portada!$A$1="www.fly-logics.com","TOTAL
ANUAL",0)</f>
        <v>TOTAL
ANUAL</v>
      </c>
      <c r="AB692" s="1173"/>
      <c r="AC692" s="1173"/>
      <c r="AD692" s="1173"/>
      <c r="AE692" s="1173"/>
      <c r="AF692" s="1174" t="str">
        <f t="shared" ref="AF692" si="992">IF(SUM(AF687,AF665)=0," ",SUM(AF687,AF665))</f>
        <v xml:space="preserve"> </v>
      </c>
      <c r="AG692" s="1174"/>
      <c r="AH692" s="1174"/>
      <c r="AI692" s="1175"/>
      <c r="AJ692" s="1174" t="str">
        <f t="shared" ref="AJ692" si="993">IF(SUM(AJ687,AJ665)=0," ",SUM(AJ687,AJ665))</f>
        <v xml:space="preserve"> </v>
      </c>
      <c r="AK692" s="1174"/>
      <c r="AL692" s="1174"/>
      <c r="AM692" s="1174"/>
      <c r="AN692" s="1174" t="str">
        <f t="shared" ref="AN692" si="994">IF(SUM(AN687,AN665)=0," ",SUM(AN687,AN665))</f>
        <v xml:space="preserve"> </v>
      </c>
      <c r="AO692" s="1174"/>
      <c r="AP692" s="1174"/>
      <c r="AQ692" s="1174"/>
      <c r="AR692" s="1176" t="str">
        <f t="shared" ref="AR692" si="995">IF(SUM(AR687,AR665)=0," ",SUM(AR687,AR665))</f>
        <v xml:space="preserve"> </v>
      </c>
      <c r="AS692" s="1176"/>
      <c r="AT692" s="1176"/>
      <c r="AU692" s="1176" t="str">
        <f t="shared" ref="AU692" si="996">IF(SUM(AU687,AU665)=0," ",SUM(AU687,AU665))</f>
        <v xml:space="preserve"> </v>
      </c>
      <c r="AV692" s="1176"/>
      <c r="AW692" s="1176"/>
      <c r="AX692" s="632"/>
      <c r="AY692" s="177"/>
      <c r="AZ692" s="628"/>
      <c r="BA692" s="628"/>
      <c r="BB692" s="628"/>
      <c r="BC692" s="628"/>
      <c r="BD692" s="629"/>
      <c r="BE692" s="1172"/>
      <c r="BF692" s="1169"/>
      <c r="BG692" s="1169"/>
      <c r="BH692" s="1169"/>
      <c r="BI692" s="1169"/>
      <c r="BJ692" s="1169"/>
      <c r="BK692" s="619"/>
      <c r="BL692" s="620"/>
      <c r="BM692" s="620"/>
      <c r="BN692" s="620"/>
      <c r="BO692" s="620"/>
      <c r="BP692" s="621"/>
      <c r="BQ692" s="1172"/>
      <c r="BR692" s="1169"/>
      <c r="BS692" s="1169"/>
      <c r="BT692" s="1169"/>
      <c r="BU692" s="1169"/>
      <c r="BV692" s="1169"/>
      <c r="BW692" s="15"/>
      <c r="BX692" s="1173" t="str">
        <f>IF(Portada!$A$1="www.fly-logics.com","TOTAL
ANUAL",0)</f>
        <v>TOTAL
ANUAL</v>
      </c>
      <c r="BY692" s="1173"/>
      <c r="BZ692" s="1173"/>
      <c r="CA692" s="1173"/>
      <c r="CB692" s="1173"/>
      <c r="CC692" s="1174" t="str">
        <f t="shared" ref="CC692" si="997">IF(SUM(CC687,CC665)=0," ",SUM(CC687,CC665))</f>
        <v xml:space="preserve"> </v>
      </c>
      <c r="CD692" s="1174"/>
      <c r="CE692" s="1174"/>
      <c r="CF692" s="1175"/>
      <c r="CG692" s="1174" t="str">
        <f t="shared" ref="CG692" si="998">IF(SUM(CG687,CG665)=0," ",SUM(CG687,CG665))</f>
        <v xml:space="preserve"> </v>
      </c>
      <c r="CH692" s="1174"/>
      <c r="CI692" s="1174"/>
      <c r="CJ692" s="1174"/>
      <c r="CK692" s="1174" t="str">
        <f t="shared" ref="CK692" si="999">IF(SUM(CK687,CK665)=0," ",SUM(CK687,CK665))</f>
        <v xml:space="preserve"> </v>
      </c>
      <c r="CL692" s="1174"/>
      <c r="CM692" s="1174"/>
      <c r="CN692" s="1174"/>
      <c r="CO692" s="1176" t="str">
        <f t="shared" ref="CO692" si="1000">IF(SUM(CO687,CO665)=0," ",SUM(CO687,CO665))</f>
        <v xml:space="preserve"> </v>
      </c>
      <c r="CP692" s="1176"/>
      <c r="CQ692" s="1176"/>
      <c r="CR692" s="1176" t="str">
        <f t="shared" ref="CR692" si="1001">IF(SUM(CR687,CR665)=0," ",SUM(CR687,CR665))</f>
        <v xml:space="preserve"> </v>
      </c>
      <c r="CS692" s="1176"/>
      <c r="CT692" s="1176"/>
      <c r="CU692" s="632"/>
      <c r="CV692" s="283"/>
      <c r="CW692" s="244"/>
      <c r="CX692" s="177"/>
      <c r="CY692" s="628"/>
      <c r="CZ692" s="628"/>
      <c r="DA692" s="628"/>
      <c r="DB692" s="628"/>
      <c r="DC692" s="629"/>
      <c r="DD692" s="1172"/>
      <c r="DE692" s="1169"/>
      <c r="DF692" s="1169"/>
      <c r="DG692" s="1169"/>
      <c r="DH692" s="1169"/>
      <c r="DI692" s="1169"/>
      <c r="DJ692" s="619"/>
      <c r="DK692" s="620"/>
      <c r="DL692" s="620"/>
      <c r="DM692" s="620"/>
      <c r="DN692" s="620"/>
      <c r="DO692" s="621"/>
      <c r="DP692" s="1172"/>
      <c r="DQ692" s="1169"/>
      <c r="DR692" s="1169"/>
      <c r="DS692" s="1169"/>
      <c r="DT692" s="1169"/>
      <c r="DU692" s="1169"/>
      <c r="DV692" s="15"/>
      <c r="DW692" s="1173" t="str">
        <f>IF(Portada!$A$1="www.fly-logics.com","TOTAL
ANUAL",0)</f>
        <v>TOTAL
ANUAL</v>
      </c>
      <c r="DX692" s="1173"/>
      <c r="DY692" s="1173"/>
      <c r="DZ692" s="1173"/>
      <c r="EA692" s="1173"/>
      <c r="EB692" s="1174" t="str">
        <f t="shared" ref="EB692" si="1002">IF(SUM(EB687,EB665)=0," ",SUM(EB687,EB665))</f>
        <v xml:space="preserve"> </v>
      </c>
      <c r="EC692" s="1174"/>
      <c r="ED692" s="1174"/>
      <c r="EE692" s="1175"/>
      <c r="EF692" s="1174" t="str">
        <f t="shared" ref="EF692" si="1003">IF(SUM(EF687,EF665)=0," ",SUM(EF687,EF665))</f>
        <v xml:space="preserve"> </v>
      </c>
      <c r="EG692" s="1174"/>
      <c r="EH692" s="1174"/>
      <c r="EI692" s="1174"/>
      <c r="EJ692" s="1174" t="str">
        <f t="shared" ref="EJ692" si="1004">IF(SUM(EJ687,EJ665)=0," ",SUM(EJ687,EJ665))</f>
        <v xml:space="preserve"> </v>
      </c>
      <c r="EK692" s="1174"/>
      <c r="EL692" s="1174"/>
      <c r="EM692" s="1174"/>
      <c r="EN692" s="1176" t="str">
        <f t="shared" ref="EN692" si="1005">IF(SUM(EN687,EN665)=0," ",SUM(EN687,EN665))</f>
        <v xml:space="preserve"> </v>
      </c>
      <c r="EO692" s="1176"/>
      <c r="EP692" s="1176"/>
      <c r="EQ692" s="1176" t="str">
        <f t="shared" ref="EQ692" si="1006">IF(SUM(EQ687,EQ665)=0," ",SUM(EQ687,EQ665))</f>
        <v xml:space="preserve"> </v>
      </c>
      <c r="ER692" s="1176"/>
      <c r="ES692" s="1176"/>
      <c r="ET692" s="632"/>
      <c r="EU692" s="177"/>
      <c r="EV692" s="628"/>
      <c r="EW692" s="628"/>
      <c r="EX692" s="628"/>
      <c r="EY692" s="628"/>
      <c r="EZ692" s="629"/>
      <c r="FA692" s="1172"/>
      <c r="FB692" s="1169"/>
      <c r="FC692" s="1169"/>
      <c r="FD692" s="1169"/>
      <c r="FE692" s="1169"/>
      <c r="FF692" s="1169"/>
      <c r="FG692" s="619"/>
      <c r="FH692" s="620"/>
      <c r="FI692" s="620"/>
      <c r="FJ692" s="620"/>
      <c r="FK692" s="620"/>
      <c r="FL692" s="621"/>
      <c r="FM692" s="1172"/>
      <c r="FN692" s="1169"/>
      <c r="FO692" s="1169"/>
      <c r="FP692" s="1169"/>
      <c r="FQ692" s="1169"/>
      <c r="FR692" s="1169"/>
      <c r="FS692" s="15"/>
      <c r="FT692" s="1173" t="str">
        <f>IF(Portada!$A$1="www.fly-logics.com","TOTAL
ANUAL",0)</f>
        <v>TOTAL
ANUAL</v>
      </c>
      <c r="FU692" s="1173"/>
      <c r="FV692" s="1173"/>
      <c r="FW692" s="1173"/>
      <c r="FX692" s="1173"/>
      <c r="FY692" s="1174" t="str">
        <f t="shared" ref="FY692" si="1007">IF(SUM(FY687,FY665)=0," ",SUM(FY687,FY665))</f>
        <v xml:space="preserve"> </v>
      </c>
      <c r="FZ692" s="1174"/>
      <c r="GA692" s="1174"/>
      <c r="GB692" s="1175"/>
      <c r="GC692" s="1174" t="str">
        <f t="shared" ref="GC692" si="1008">IF(SUM(GC687,GC665)=0," ",SUM(GC687,GC665))</f>
        <v xml:space="preserve"> </v>
      </c>
      <c r="GD692" s="1174"/>
      <c r="GE692" s="1174"/>
      <c r="GF692" s="1174"/>
      <c r="GG692" s="1174" t="str">
        <f t="shared" ref="GG692" si="1009">IF(SUM(GG687,GG665)=0," ",SUM(GG687,GG665))</f>
        <v xml:space="preserve"> </v>
      </c>
      <c r="GH692" s="1174"/>
      <c r="GI692" s="1174"/>
      <c r="GJ692" s="1174"/>
      <c r="GK692" s="1176" t="str">
        <f t="shared" ref="GK692" si="1010">IF(SUM(GK687,GK665)=0," ",SUM(GK687,GK665))</f>
        <v xml:space="preserve"> </v>
      </c>
      <c r="GL692" s="1176"/>
      <c r="GM692" s="1176"/>
      <c r="GN692" s="1176" t="str">
        <f t="shared" ref="GN692" si="1011">IF(SUM(GN687,GN665)=0," ",SUM(GN687,GN665))</f>
        <v xml:space="preserve"> </v>
      </c>
      <c r="GO692" s="1176"/>
      <c r="GP692" s="1176"/>
      <c r="GQ692" s="632"/>
      <c r="GR692" s="6"/>
    </row>
    <row r="693" spans="1:200" ht="3" customHeight="1" x14ac:dyDescent="0.25">
      <c r="A693" s="244"/>
      <c r="B693" s="177"/>
      <c r="C693" s="625"/>
      <c r="D693" s="625"/>
      <c r="E693" s="625"/>
      <c r="F693" s="625"/>
      <c r="G693" s="625"/>
      <c r="H693" s="625"/>
      <c r="I693" s="625"/>
      <c r="J693" s="625"/>
      <c r="K693" s="625"/>
      <c r="L693" s="625"/>
      <c r="M693" s="625"/>
      <c r="N693" s="625"/>
      <c r="O693" s="625"/>
      <c r="P693" s="625"/>
      <c r="Q693" s="625"/>
      <c r="R693" s="625"/>
      <c r="S693" s="625"/>
      <c r="T693" s="625"/>
      <c r="U693" s="625"/>
      <c r="V693" s="625"/>
      <c r="W693" s="625"/>
      <c r="X693" s="625"/>
      <c r="Y693" s="625"/>
      <c r="Z693" s="15"/>
      <c r="AA693" s="1173"/>
      <c r="AB693" s="1173"/>
      <c r="AC693" s="1173"/>
      <c r="AD693" s="1173"/>
      <c r="AE693" s="1173"/>
      <c r="AF693" s="1174"/>
      <c r="AG693" s="1174"/>
      <c r="AH693" s="1174"/>
      <c r="AI693" s="1175"/>
      <c r="AJ693" s="1174"/>
      <c r="AK693" s="1174"/>
      <c r="AL693" s="1174"/>
      <c r="AM693" s="1174"/>
      <c r="AN693" s="1174"/>
      <c r="AO693" s="1174"/>
      <c r="AP693" s="1174"/>
      <c r="AQ693" s="1174"/>
      <c r="AR693" s="1176"/>
      <c r="AS693" s="1176"/>
      <c r="AT693" s="1176"/>
      <c r="AU693" s="1176"/>
      <c r="AV693" s="1176"/>
      <c r="AW693" s="1176"/>
      <c r="AX693" s="632"/>
      <c r="AY693" s="177"/>
      <c r="AZ693" s="625"/>
      <c r="BA693" s="625"/>
      <c r="BB693" s="625"/>
      <c r="BC693" s="625"/>
      <c r="BD693" s="625"/>
      <c r="BE693" s="625"/>
      <c r="BF693" s="625"/>
      <c r="BG693" s="625"/>
      <c r="BH693" s="625"/>
      <c r="BI693" s="625"/>
      <c r="BJ693" s="625"/>
      <c r="BK693" s="625"/>
      <c r="BL693" s="625"/>
      <c r="BM693" s="625"/>
      <c r="BN693" s="625"/>
      <c r="BO693" s="625"/>
      <c r="BP693" s="625"/>
      <c r="BQ693" s="625"/>
      <c r="BR693" s="625"/>
      <c r="BS693" s="625"/>
      <c r="BT693" s="625"/>
      <c r="BU693" s="625"/>
      <c r="BV693" s="625"/>
      <c r="BW693" s="15"/>
      <c r="BX693" s="1173"/>
      <c r="BY693" s="1173"/>
      <c r="BZ693" s="1173"/>
      <c r="CA693" s="1173"/>
      <c r="CB693" s="1173"/>
      <c r="CC693" s="1174"/>
      <c r="CD693" s="1174"/>
      <c r="CE693" s="1174"/>
      <c r="CF693" s="1175"/>
      <c r="CG693" s="1174"/>
      <c r="CH693" s="1174"/>
      <c r="CI693" s="1174"/>
      <c r="CJ693" s="1174"/>
      <c r="CK693" s="1174"/>
      <c r="CL693" s="1174"/>
      <c r="CM693" s="1174"/>
      <c r="CN693" s="1174"/>
      <c r="CO693" s="1176"/>
      <c r="CP693" s="1176"/>
      <c r="CQ693" s="1176"/>
      <c r="CR693" s="1176"/>
      <c r="CS693" s="1176"/>
      <c r="CT693" s="1176"/>
      <c r="CU693" s="632"/>
      <c r="CV693" s="283"/>
      <c r="CW693" s="244"/>
      <c r="CX693" s="177"/>
      <c r="CY693" s="625"/>
      <c r="CZ693" s="625"/>
      <c r="DA693" s="625"/>
      <c r="DB693" s="625"/>
      <c r="DC693" s="625"/>
      <c r="DD693" s="625"/>
      <c r="DE693" s="625"/>
      <c r="DF693" s="625"/>
      <c r="DG693" s="625"/>
      <c r="DH693" s="625"/>
      <c r="DI693" s="625"/>
      <c r="DJ693" s="625"/>
      <c r="DK693" s="625"/>
      <c r="DL693" s="625"/>
      <c r="DM693" s="625"/>
      <c r="DN693" s="625"/>
      <c r="DO693" s="625"/>
      <c r="DP693" s="625"/>
      <c r="DQ693" s="625"/>
      <c r="DR693" s="625"/>
      <c r="DS693" s="625"/>
      <c r="DT693" s="625"/>
      <c r="DU693" s="625"/>
      <c r="DV693" s="15"/>
      <c r="DW693" s="1173"/>
      <c r="DX693" s="1173"/>
      <c r="DY693" s="1173"/>
      <c r="DZ693" s="1173"/>
      <c r="EA693" s="1173"/>
      <c r="EB693" s="1174"/>
      <c r="EC693" s="1174"/>
      <c r="ED693" s="1174"/>
      <c r="EE693" s="1175"/>
      <c r="EF693" s="1174"/>
      <c r="EG693" s="1174"/>
      <c r="EH693" s="1174"/>
      <c r="EI693" s="1174"/>
      <c r="EJ693" s="1174"/>
      <c r="EK693" s="1174"/>
      <c r="EL693" s="1174"/>
      <c r="EM693" s="1174"/>
      <c r="EN693" s="1176"/>
      <c r="EO693" s="1176"/>
      <c r="EP693" s="1176"/>
      <c r="EQ693" s="1176"/>
      <c r="ER693" s="1176"/>
      <c r="ES693" s="1176"/>
      <c r="ET693" s="632"/>
      <c r="EU693" s="177"/>
      <c r="EV693" s="625"/>
      <c r="EW693" s="625"/>
      <c r="EX693" s="625"/>
      <c r="EY693" s="625"/>
      <c r="EZ693" s="625"/>
      <c r="FA693" s="625"/>
      <c r="FB693" s="625"/>
      <c r="FC693" s="625"/>
      <c r="FD693" s="625"/>
      <c r="FE693" s="625"/>
      <c r="FF693" s="625"/>
      <c r="FG693" s="625"/>
      <c r="FH693" s="625"/>
      <c r="FI693" s="625"/>
      <c r="FJ693" s="625"/>
      <c r="FK693" s="625"/>
      <c r="FL693" s="625"/>
      <c r="FM693" s="625"/>
      <c r="FN693" s="625"/>
      <c r="FO693" s="625"/>
      <c r="FP693" s="625"/>
      <c r="FQ693" s="625"/>
      <c r="FR693" s="625"/>
      <c r="FS693" s="15"/>
      <c r="FT693" s="1173"/>
      <c r="FU693" s="1173"/>
      <c r="FV693" s="1173"/>
      <c r="FW693" s="1173"/>
      <c r="FX693" s="1173"/>
      <c r="FY693" s="1174"/>
      <c r="FZ693" s="1174"/>
      <c r="GA693" s="1174"/>
      <c r="GB693" s="1175"/>
      <c r="GC693" s="1174"/>
      <c r="GD693" s="1174"/>
      <c r="GE693" s="1174"/>
      <c r="GF693" s="1174"/>
      <c r="GG693" s="1174"/>
      <c r="GH693" s="1174"/>
      <c r="GI693" s="1174"/>
      <c r="GJ693" s="1174"/>
      <c r="GK693" s="1176"/>
      <c r="GL693" s="1176"/>
      <c r="GM693" s="1176"/>
      <c r="GN693" s="1176"/>
      <c r="GO693" s="1176"/>
      <c r="GP693" s="1176"/>
      <c r="GQ693" s="632"/>
      <c r="GR693" s="6"/>
    </row>
    <row r="694" spans="1:200" ht="10.5" customHeight="1" x14ac:dyDescent="0.25">
      <c r="A694" s="244"/>
      <c r="B694" s="177"/>
      <c r="C694" s="620" t="str">
        <f>IF(Portada!$A$1="www.fly-logics.com","IFR",0)</f>
        <v>IFR</v>
      </c>
      <c r="D694" s="620"/>
      <c r="E694" s="620"/>
      <c r="F694" s="620"/>
      <c r="G694" s="621"/>
      <c r="H694" s="1168" t="str">
        <f>IF(SUMIFS(Bitácora!$V$5:$V$1036129,Bitácora!$D$5:$D$1036129,F647,Bitácora!$E$5:$E$1036129,L647,Bitácora!$AN$5:$AN$1036129,V647,Bitácora!$AB$5:$AB$1036129,"&gt;0")=0," ",SUMIFS(Bitácora!$V$5:$V$1036129,Bitácora!$D$5:$D$1036129,F647,Bitácora!$E$5:$E$1036129,L647,Bitácora!$AN$5:$AN$1036129,V647,Bitácora!$AB$5:$AB$1036129,"&gt;0"))</f>
        <v xml:space="preserve"> </v>
      </c>
      <c r="I694" s="1169"/>
      <c r="J694" s="1169"/>
      <c r="K694" s="1169"/>
      <c r="L694" s="1169"/>
      <c r="M694" s="1169"/>
      <c r="N694" s="619"/>
      <c r="O694" s="620" t="str">
        <f>IF(Portada!$A$1="www.fly-logics.com","NOCHE",0)</f>
        <v>NOCHE</v>
      </c>
      <c r="P694" s="620"/>
      <c r="Q694" s="620"/>
      <c r="R694" s="620"/>
      <c r="S694" s="621"/>
      <c r="T694" s="1168" t="str">
        <f>IF(SUMIFS(Bitácora!$U$5:$U$1036129,Bitácora!$D$5:$D$1036129,F647,Bitácora!$E$5:$E$1036129,L647,Bitácora!$AN$5:$AN$1036129,V647,Bitácora!$AB$5:$AB$1036129,"&gt;0")=0," ",SUMIFS(Bitácora!$U$5:$U$1036129,Bitácora!$D$5:$D$1036129,F647,Bitácora!$E$5:$E$1036129,L647,Bitácora!$AN$5:$AN$1036129,V647,Bitácora!$AB$5:$AB$1036129,"&gt;0"))</f>
        <v xml:space="preserve"> </v>
      </c>
      <c r="U694" s="1169"/>
      <c r="V694" s="1169"/>
      <c r="W694" s="1169"/>
      <c r="X694" s="1169"/>
      <c r="Y694" s="1169"/>
      <c r="Z694" s="15"/>
      <c r="AA694" s="1173"/>
      <c r="AB694" s="1173"/>
      <c r="AC694" s="1173"/>
      <c r="AD694" s="1173"/>
      <c r="AE694" s="1173"/>
      <c r="AF694" s="1174"/>
      <c r="AG694" s="1174"/>
      <c r="AH694" s="1174"/>
      <c r="AI694" s="1175"/>
      <c r="AJ694" s="1174"/>
      <c r="AK694" s="1174"/>
      <c r="AL694" s="1174"/>
      <c r="AM694" s="1174"/>
      <c r="AN694" s="1174"/>
      <c r="AO694" s="1174"/>
      <c r="AP694" s="1174"/>
      <c r="AQ694" s="1174"/>
      <c r="AR694" s="1176"/>
      <c r="AS694" s="1176"/>
      <c r="AT694" s="1176"/>
      <c r="AU694" s="1176"/>
      <c r="AV694" s="1176"/>
      <c r="AW694" s="1176"/>
      <c r="AX694" s="632"/>
      <c r="AY694" s="177"/>
      <c r="AZ694" s="620" t="str">
        <f>IF(Portada!$A$1="www.fly-logics.com","IFR",0)</f>
        <v>IFR</v>
      </c>
      <c r="BA694" s="620"/>
      <c r="BB694" s="620"/>
      <c r="BC694" s="620"/>
      <c r="BD694" s="621"/>
      <c r="BE694" s="1168" t="str">
        <f>IF(SUMIFS(Bitácora!$V$5:$V$1036129,Bitácora!$D$5:$D$1036129,BC647,Bitácora!$E$5:$E$1036129,BI647,Bitácora!$AN$5:$AN$1036129,BS647,Bitácora!$AB$5:$AB$1036129,"&gt;0")=0," ",SUMIFS(Bitácora!$V$5:$V$1036129,Bitácora!$D$5:$D$1036129,BC647,Bitácora!$E$5:$E$1036129,BI647,Bitácora!$AN$5:$AN$1036129,BS647,Bitácora!$AB$5:$AB$1036129,"&gt;0"))</f>
        <v xml:space="preserve"> </v>
      </c>
      <c r="BF694" s="1169"/>
      <c r="BG694" s="1169"/>
      <c r="BH694" s="1169"/>
      <c r="BI694" s="1169"/>
      <c r="BJ694" s="1169"/>
      <c r="BK694" s="619"/>
      <c r="BL694" s="620" t="str">
        <f>IF(Portada!$A$1="www.fly-logics.com","NOCHE",0)</f>
        <v>NOCHE</v>
      </c>
      <c r="BM694" s="620"/>
      <c r="BN694" s="620"/>
      <c r="BO694" s="620"/>
      <c r="BP694" s="621"/>
      <c r="BQ694" s="1168" t="str">
        <f>IF(SUMIFS(Bitácora!$U$5:$U$1036129,Bitácora!$D$5:$D$1036129,BC647,Bitácora!$E$5:$E$1036129,BI647,Bitácora!$AN$5:$AN$1036129,BS647,Bitácora!$AB$5:$AB$1036129,"&gt;0")=0," ",SUMIFS(Bitácora!$U$5:$U$1036129,Bitácora!$D$5:$D$1036129,BC647,Bitácora!$E$5:$E$1036129,BI647,Bitácora!$AN$5:$AN$1036129,BS647,Bitácora!$AB$5:$AB$1036129,"&gt;0"))</f>
        <v xml:space="preserve"> </v>
      </c>
      <c r="BR694" s="1169"/>
      <c r="BS694" s="1169"/>
      <c r="BT694" s="1169"/>
      <c r="BU694" s="1169"/>
      <c r="BV694" s="1169"/>
      <c r="BW694" s="15"/>
      <c r="BX694" s="1173"/>
      <c r="BY694" s="1173"/>
      <c r="BZ694" s="1173"/>
      <c r="CA694" s="1173"/>
      <c r="CB694" s="1173"/>
      <c r="CC694" s="1174"/>
      <c r="CD694" s="1174"/>
      <c r="CE694" s="1174"/>
      <c r="CF694" s="1175"/>
      <c r="CG694" s="1174"/>
      <c r="CH694" s="1174"/>
      <c r="CI694" s="1174"/>
      <c r="CJ694" s="1174"/>
      <c r="CK694" s="1174"/>
      <c r="CL694" s="1174"/>
      <c r="CM694" s="1174"/>
      <c r="CN694" s="1174"/>
      <c r="CO694" s="1176"/>
      <c r="CP694" s="1176"/>
      <c r="CQ694" s="1176"/>
      <c r="CR694" s="1176"/>
      <c r="CS694" s="1176"/>
      <c r="CT694" s="1176"/>
      <c r="CU694" s="632"/>
      <c r="CV694" s="283"/>
      <c r="CW694" s="244"/>
      <c r="CX694" s="177"/>
      <c r="CY694" s="620" t="str">
        <f>IF(Portada!$A$1="www.fly-logics.com","IFR",0)</f>
        <v>IFR</v>
      </c>
      <c r="CZ694" s="620"/>
      <c r="DA694" s="620"/>
      <c r="DB694" s="620"/>
      <c r="DC694" s="621"/>
      <c r="DD694" s="1168" t="str">
        <f>IF(SUMIFS(Bitácora!$V$5:$V$1036129,Bitácora!$D$5:$D$1036129,DB647,Bitácora!$E$5:$E$1036129,DH647,Bitácora!$AN$5:$AN$1036129,DR647,Bitácora!$AB$5:$AB$1036129,"&gt;0")=0," ",SUMIFS(Bitácora!$V$5:$V$1036129,Bitácora!$D$5:$D$1036129,DB647,Bitácora!$E$5:$E$1036129,DH647,Bitácora!$AN$5:$AN$1036129,DR647,Bitácora!$AB$5:$AB$1036129,"&gt;0"))</f>
        <v xml:space="preserve"> </v>
      </c>
      <c r="DE694" s="1169"/>
      <c r="DF694" s="1169"/>
      <c r="DG694" s="1169"/>
      <c r="DH694" s="1169"/>
      <c r="DI694" s="1169"/>
      <c r="DJ694" s="619"/>
      <c r="DK694" s="620" t="str">
        <f>IF(Portada!$A$1="www.fly-logics.com","NOCHE",0)</f>
        <v>NOCHE</v>
      </c>
      <c r="DL694" s="620"/>
      <c r="DM694" s="620"/>
      <c r="DN694" s="620"/>
      <c r="DO694" s="621"/>
      <c r="DP694" s="1168" t="str">
        <f>IF(SUMIFS(Bitácora!$U$5:$U$1036129,Bitácora!$D$5:$D$1036129,DB647,Bitácora!$E$5:$E$1036129,DH647,Bitácora!$AN$5:$AN$1036129,DR647,Bitácora!$AB$5:$AB$1036129,"&gt;0")=0," ",SUMIFS(Bitácora!$U$5:$U$1036129,Bitácora!$D$5:$D$1036129,DB647,Bitácora!$E$5:$E$1036129,DH647,Bitácora!$AN$5:$AN$1036129,DR647,Bitácora!$AB$5:$AB$1036129,"&gt;0"))</f>
        <v xml:space="preserve"> </v>
      </c>
      <c r="DQ694" s="1169"/>
      <c r="DR694" s="1169"/>
      <c r="DS694" s="1169"/>
      <c r="DT694" s="1169"/>
      <c r="DU694" s="1169"/>
      <c r="DV694" s="15"/>
      <c r="DW694" s="1173"/>
      <c r="DX694" s="1173"/>
      <c r="DY694" s="1173"/>
      <c r="DZ694" s="1173"/>
      <c r="EA694" s="1173"/>
      <c r="EB694" s="1174"/>
      <c r="EC694" s="1174"/>
      <c r="ED694" s="1174"/>
      <c r="EE694" s="1175"/>
      <c r="EF694" s="1174"/>
      <c r="EG694" s="1174"/>
      <c r="EH694" s="1174"/>
      <c r="EI694" s="1174"/>
      <c r="EJ694" s="1174"/>
      <c r="EK694" s="1174"/>
      <c r="EL694" s="1174"/>
      <c r="EM694" s="1174"/>
      <c r="EN694" s="1176"/>
      <c r="EO694" s="1176"/>
      <c r="EP694" s="1176"/>
      <c r="EQ694" s="1176"/>
      <c r="ER694" s="1176"/>
      <c r="ES694" s="1176"/>
      <c r="ET694" s="632"/>
      <c r="EU694" s="177"/>
      <c r="EV694" s="620" t="str">
        <f>IF(Portada!$A$1="www.fly-logics.com","IFR",0)</f>
        <v>IFR</v>
      </c>
      <c r="EW694" s="620"/>
      <c r="EX694" s="620"/>
      <c r="EY694" s="620"/>
      <c r="EZ694" s="621"/>
      <c r="FA694" s="1168" t="str">
        <f>IF(SUMIFS(Bitácora!$V$5:$V$1036129,Bitácora!$D$5:$D$1036129,EY647,Bitácora!$E$5:$E$1036129,FE647,Bitácora!$AN$5:$AN$1036129,FO647,Bitácora!$AB$5:$AB$1036129,"&gt;0")=0," ",SUMIFS(Bitácora!$V$5:$V$1036129,Bitácora!$D$5:$D$1036129,EY647,Bitácora!$E$5:$E$1036129,FE647,Bitácora!$AN$5:$AN$1036129,FO647,Bitácora!$AB$5:$AB$1036129,"&gt;0"))</f>
        <v xml:space="preserve"> </v>
      </c>
      <c r="FB694" s="1169"/>
      <c r="FC694" s="1169"/>
      <c r="FD694" s="1169"/>
      <c r="FE694" s="1169"/>
      <c r="FF694" s="1169"/>
      <c r="FG694" s="619"/>
      <c r="FH694" s="620" t="str">
        <f>IF(Portada!$A$1="www.fly-logics.com","NOCHE",0)</f>
        <v>NOCHE</v>
      </c>
      <c r="FI694" s="620"/>
      <c r="FJ694" s="620"/>
      <c r="FK694" s="620"/>
      <c r="FL694" s="621"/>
      <c r="FM694" s="1168" t="str">
        <f>IF(SUMIFS(Bitácora!$U$5:$U$1036129,Bitácora!$D$5:$D$1036129,EY647,Bitácora!$E$5:$E$1036129,FE647,Bitácora!$AN$5:$AN$1036129,FO647,Bitácora!$AB$5:$AB$1036129,"&gt;0")=0," ",SUMIFS(Bitácora!$U$5:$U$1036129,Bitácora!$D$5:$D$1036129,EY647,Bitácora!$E$5:$E$1036129,FE647,Bitácora!$AN$5:$AN$1036129,FO647,Bitácora!$AB$5:$AB$1036129,"&gt;0"))</f>
        <v xml:space="preserve"> </v>
      </c>
      <c r="FN694" s="1169"/>
      <c r="FO694" s="1169"/>
      <c r="FP694" s="1169"/>
      <c r="FQ694" s="1169"/>
      <c r="FR694" s="1169"/>
      <c r="FS694" s="15"/>
      <c r="FT694" s="1173"/>
      <c r="FU694" s="1173"/>
      <c r="FV694" s="1173"/>
      <c r="FW694" s="1173"/>
      <c r="FX694" s="1173"/>
      <c r="FY694" s="1174"/>
      <c r="FZ694" s="1174"/>
      <c r="GA694" s="1174"/>
      <c r="GB694" s="1175"/>
      <c r="GC694" s="1174"/>
      <c r="GD694" s="1174"/>
      <c r="GE694" s="1174"/>
      <c r="GF694" s="1174"/>
      <c r="GG694" s="1174"/>
      <c r="GH694" s="1174"/>
      <c r="GI694" s="1174"/>
      <c r="GJ694" s="1174"/>
      <c r="GK694" s="1176"/>
      <c r="GL694" s="1176"/>
      <c r="GM694" s="1176"/>
      <c r="GN694" s="1176"/>
      <c r="GO694" s="1176"/>
      <c r="GP694" s="1176"/>
      <c r="GQ694" s="632"/>
      <c r="GR694" s="6"/>
    </row>
    <row r="695" spans="1:200" ht="4.5" customHeight="1" x14ac:dyDescent="0.25">
      <c r="A695" s="244"/>
      <c r="B695" s="177"/>
      <c r="C695" s="620"/>
      <c r="D695" s="620"/>
      <c r="E695" s="620"/>
      <c r="F695" s="620"/>
      <c r="G695" s="621"/>
      <c r="H695" s="1172"/>
      <c r="I695" s="1169"/>
      <c r="J695" s="1169"/>
      <c r="K695" s="1169"/>
      <c r="L695" s="1169"/>
      <c r="M695" s="1169"/>
      <c r="N695" s="619"/>
      <c r="O695" s="620"/>
      <c r="P695" s="620"/>
      <c r="Q695" s="620"/>
      <c r="R695" s="620"/>
      <c r="S695" s="621"/>
      <c r="T695" s="1172"/>
      <c r="U695" s="1169"/>
      <c r="V695" s="1169"/>
      <c r="W695" s="1169"/>
      <c r="X695" s="1169"/>
      <c r="Y695" s="1169"/>
      <c r="Z695" s="15"/>
      <c r="AA695" s="1173"/>
      <c r="AB695" s="1173"/>
      <c r="AC695" s="1173"/>
      <c r="AD695" s="1173"/>
      <c r="AE695" s="1173"/>
      <c r="AF695" s="1174"/>
      <c r="AG695" s="1174"/>
      <c r="AH695" s="1174"/>
      <c r="AI695" s="1175"/>
      <c r="AJ695" s="1174"/>
      <c r="AK695" s="1174"/>
      <c r="AL695" s="1174"/>
      <c r="AM695" s="1174"/>
      <c r="AN695" s="1174"/>
      <c r="AO695" s="1174"/>
      <c r="AP695" s="1174"/>
      <c r="AQ695" s="1174"/>
      <c r="AR695" s="1176"/>
      <c r="AS695" s="1176"/>
      <c r="AT695" s="1176"/>
      <c r="AU695" s="1176"/>
      <c r="AV695" s="1176"/>
      <c r="AW695" s="1176"/>
      <c r="AX695" s="632"/>
      <c r="AY695" s="177"/>
      <c r="AZ695" s="620"/>
      <c r="BA695" s="620"/>
      <c r="BB695" s="620"/>
      <c r="BC695" s="620"/>
      <c r="BD695" s="621"/>
      <c r="BE695" s="1172"/>
      <c r="BF695" s="1169"/>
      <c r="BG695" s="1169"/>
      <c r="BH695" s="1169"/>
      <c r="BI695" s="1169"/>
      <c r="BJ695" s="1169"/>
      <c r="BK695" s="619"/>
      <c r="BL695" s="620"/>
      <c r="BM695" s="620"/>
      <c r="BN695" s="620"/>
      <c r="BO695" s="620"/>
      <c r="BP695" s="621"/>
      <c r="BQ695" s="1172"/>
      <c r="BR695" s="1169"/>
      <c r="BS695" s="1169"/>
      <c r="BT695" s="1169"/>
      <c r="BU695" s="1169"/>
      <c r="BV695" s="1169"/>
      <c r="BW695" s="15"/>
      <c r="BX695" s="1173"/>
      <c r="BY695" s="1173"/>
      <c r="BZ695" s="1173"/>
      <c r="CA695" s="1173"/>
      <c r="CB695" s="1173"/>
      <c r="CC695" s="1174"/>
      <c r="CD695" s="1174"/>
      <c r="CE695" s="1174"/>
      <c r="CF695" s="1175"/>
      <c r="CG695" s="1174"/>
      <c r="CH695" s="1174"/>
      <c r="CI695" s="1174"/>
      <c r="CJ695" s="1174"/>
      <c r="CK695" s="1174"/>
      <c r="CL695" s="1174"/>
      <c r="CM695" s="1174"/>
      <c r="CN695" s="1174"/>
      <c r="CO695" s="1176"/>
      <c r="CP695" s="1176"/>
      <c r="CQ695" s="1176"/>
      <c r="CR695" s="1176"/>
      <c r="CS695" s="1176"/>
      <c r="CT695" s="1176"/>
      <c r="CU695" s="632"/>
      <c r="CV695" s="283"/>
      <c r="CW695" s="244"/>
      <c r="CX695" s="177"/>
      <c r="CY695" s="620"/>
      <c r="CZ695" s="620"/>
      <c r="DA695" s="620"/>
      <c r="DB695" s="620"/>
      <c r="DC695" s="621"/>
      <c r="DD695" s="1172"/>
      <c r="DE695" s="1169"/>
      <c r="DF695" s="1169"/>
      <c r="DG695" s="1169"/>
      <c r="DH695" s="1169"/>
      <c r="DI695" s="1169"/>
      <c r="DJ695" s="619"/>
      <c r="DK695" s="620"/>
      <c r="DL695" s="620"/>
      <c r="DM695" s="620"/>
      <c r="DN695" s="620"/>
      <c r="DO695" s="621"/>
      <c r="DP695" s="1172"/>
      <c r="DQ695" s="1169"/>
      <c r="DR695" s="1169"/>
      <c r="DS695" s="1169"/>
      <c r="DT695" s="1169"/>
      <c r="DU695" s="1169"/>
      <c r="DV695" s="15"/>
      <c r="DW695" s="1173"/>
      <c r="DX695" s="1173"/>
      <c r="DY695" s="1173"/>
      <c r="DZ695" s="1173"/>
      <c r="EA695" s="1173"/>
      <c r="EB695" s="1174"/>
      <c r="EC695" s="1174"/>
      <c r="ED695" s="1174"/>
      <c r="EE695" s="1175"/>
      <c r="EF695" s="1174"/>
      <c r="EG695" s="1174"/>
      <c r="EH695" s="1174"/>
      <c r="EI695" s="1174"/>
      <c r="EJ695" s="1174"/>
      <c r="EK695" s="1174"/>
      <c r="EL695" s="1174"/>
      <c r="EM695" s="1174"/>
      <c r="EN695" s="1176"/>
      <c r="EO695" s="1176"/>
      <c r="EP695" s="1176"/>
      <c r="EQ695" s="1176"/>
      <c r="ER695" s="1176"/>
      <c r="ES695" s="1176"/>
      <c r="ET695" s="632"/>
      <c r="EU695" s="177"/>
      <c r="EV695" s="620"/>
      <c r="EW695" s="620"/>
      <c r="EX695" s="620"/>
      <c r="EY695" s="620"/>
      <c r="EZ695" s="621"/>
      <c r="FA695" s="1172"/>
      <c r="FB695" s="1169"/>
      <c r="FC695" s="1169"/>
      <c r="FD695" s="1169"/>
      <c r="FE695" s="1169"/>
      <c r="FF695" s="1169"/>
      <c r="FG695" s="619"/>
      <c r="FH695" s="620"/>
      <c r="FI695" s="620"/>
      <c r="FJ695" s="620"/>
      <c r="FK695" s="620"/>
      <c r="FL695" s="621"/>
      <c r="FM695" s="1172"/>
      <c r="FN695" s="1169"/>
      <c r="FO695" s="1169"/>
      <c r="FP695" s="1169"/>
      <c r="FQ695" s="1169"/>
      <c r="FR695" s="1169"/>
      <c r="FS695" s="15"/>
      <c r="FT695" s="1173"/>
      <c r="FU695" s="1173"/>
      <c r="FV695" s="1173"/>
      <c r="FW695" s="1173"/>
      <c r="FX695" s="1173"/>
      <c r="FY695" s="1174"/>
      <c r="FZ695" s="1174"/>
      <c r="GA695" s="1174"/>
      <c r="GB695" s="1175"/>
      <c r="GC695" s="1174"/>
      <c r="GD695" s="1174"/>
      <c r="GE695" s="1174"/>
      <c r="GF695" s="1174"/>
      <c r="GG695" s="1174"/>
      <c r="GH695" s="1174"/>
      <c r="GI695" s="1174"/>
      <c r="GJ695" s="1174"/>
      <c r="GK695" s="1176"/>
      <c r="GL695" s="1176"/>
      <c r="GM695" s="1176"/>
      <c r="GN695" s="1176"/>
      <c r="GO695" s="1176"/>
      <c r="GP695" s="1176"/>
      <c r="GQ695" s="632"/>
      <c r="GR695" s="6"/>
    </row>
    <row r="696" spans="1:200" ht="5.25" customHeight="1" x14ac:dyDescent="0.25">
      <c r="A696" s="246"/>
      <c r="B696" s="623"/>
      <c r="C696" s="624"/>
      <c r="D696" s="624"/>
      <c r="E696" s="624"/>
      <c r="F696" s="624"/>
      <c r="G696" s="624"/>
      <c r="H696" s="624"/>
      <c r="I696" s="624"/>
      <c r="J696" s="624"/>
      <c r="K696" s="624"/>
      <c r="L696" s="624"/>
      <c r="M696" s="624"/>
      <c r="N696" s="624"/>
      <c r="O696" s="624"/>
      <c r="P696" s="624"/>
      <c r="Q696" s="624"/>
      <c r="R696" s="624"/>
      <c r="S696" s="624"/>
      <c r="T696" s="624"/>
      <c r="U696" s="624"/>
      <c r="V696" s="624"/>
      <c r="W696" s="624"/>
      <c r="X696" s="624"/>
      <c r="Y696" s="624"/>
      <c r="Z696" s="624"/>
      <c r="AA696" s="624"/>
      <c r="AB696" s="624"/>
      <c r="AC696" s="624"/>
      <c r="AD696" s="624"/>
      <c r="AE696" s="624"/>
      <c r="AF696" s="624"/>
      <c r="AG696" s="624"/>
      <c r="AH696" s="624"/>
      <c r="AI696" s="624"/>
      <c r="AJ696" s="624"/>
      <c r="AK696" s="624"/>
      <c r="AL696" s="624"/>
      <c r="AM696" s="624"/>
      <c r="AN696" s="624"/>
      <c r="AO696" s="624"/>
      <c r="AP696" s="624"/>
      <c r="AQ696" s="624"/>
      <c r="AR696" s="624"/>
      <c r="AS696" s="624"/>
      <c r="AT696" s="624"/>
      <c r="AU696" s="624"/>
      <c r="AV696" s="624"/>
      <c r="AW696" s="624"/>
      <c r="AX696" s="651"/>
      <c r="AY696" s="623"/>
      <c r="AZ696" s="624"/>
      <c r="BA696" s="624"/>
      <c r="BB696" s="624"/>
      <c r="BC696" s="624"/>
      <c r="BD696" s="624"/>
      <c r="BE696" s="624"/>
      <c r="BF696" s="624"/>
      <c r="BG696" s="624"/>
      <c r="BH696" s="624"/>
      <c r="BI696" s="624"/>
      <c r="BJ696" s="624"/>
      <c r="BK696" s="624"/>
      <c r="BL696" s="624"/>
      <c r="BM696" s="624"/>
      <c r="BN696" s="624"/>
      <c r="BO696" s="624"/>
      <c r="BP696" s="624"/>
      <c r="BQ696" s="624"/>
      <c r="BR696" s="624"/>
      <c r="BS696" s="624"/>
      <c r="BT696" s="624"/>
      <c r="BU696" s="624"/>
      <c r="BV696" s="624"/>
      <c r="BW696" s="624"/>
      <c r="BX696" s="624"/>
      <c r="BY696" s="624"/>
      <c r="BZ696" s="624"/>
      <c r="CA696" s="624"/>
      <c r="CB696" s="624"/>
      <c r="CC696" s="624"/>
      <c r="CD696" s="624"/>
      <c r="CE696" s="624"/>
      <c r="CF696" s="624"/>
      <c r="CG696" s="624"/>
      <c r="CH696" s="624"/>
      <c r="CI696" s="624"/>
      <c r="CJ696" s="624"/>
      <c r="CK696" s="624"/>
      <c r="CL696" s="624"/>
      <c r="CM696" s="624"/>
      <c r="CN696" s="624"/>
      <c r="CO696" s="624"/>
      <c r="CP696" s="624"/>
      <c r="CQ696" s="624"/>
      <c r="CR696" s="624"/>
      <c r="CS696" s="624"/>
      <c r="CT696" s="624"/>
      <c r="CU696" s="651"/>
      <c r="CV696" s="248"/>
      <c r="CW696" s="246"/>
      <c r="CX696" s="623"/>
      <c r="CY696" s="624"/>
      <c r="CZ696" s="624"/>
      <c r="DA696" s="624"/>
      <c r="DB696" s="624"/>
      <c r="DC696" s="624"/>
      <c r="DD696" s="624"/>
      <c r="DE696" s="624"/>
      <c r="DF696" s="624"/>
      <c r="DG696" s="624"/>
      <c r="DH696" s="624"/>
      <c r="DI696" s="624"/>
      <c r="DJ696" s="624"/>
      <c r="DK696" s="624"/>
      <c r="DL696" s="624"/>
      <c r="DM696" s="624"/>
      <c r="DN696" s="624"/>
      <c r="DO696" s="624"/>
      <c r="DP696" s="624"/>
      <c r="DQ696" s="624"/>
      <c r="DR696" s="624"/>
      <c r="DS696" s="624"/>
      <c r="DT696" s="624"/>
      <c r="DU696" s="624"/>
      <c r="DV696" s="624"/>
      <c r="DW696" s="624"/>
      <c r="DX696" s="624"/>
      <c r="DY696" s="624"/>
      <c r="DZ696" s="624"/>
      <c r="EA696" s="624"/>
      <c r="EB696" s="624"/>
      <c r="EC696" s="624"/>
      <c r="ED696" s="624"/>
      <c r="EE696" s="624"/>
      <c r="EF696" s="624"/>
      <c r="EG696" s="624"/>
      <c r="EH696" s="624"/>
      <c r="EI696" s="624"/>
      <c r="EJ696" s="624"/>
      <c r="EK696" s="624"/>
      <c r="EL696" s="624"/>
      <c r="EM696" s="624"/>
      <c r="EN696" s="624"/>
      <c r="EO696" s="624"/>
      <c r="EP696" s="624"/>
      <c r="EQ696" s="624"/>
      <c r="ER696" s="624"/>
      <c r="ES696" s="624"/>
      <c r="ET696" s="651"/>
      <c r="EU696" s="623"/>
      <c r="EV696" s="624"/>
      <c r="EW696" s="624"/>
      <c r="EX696" s="624"/>
      <c r="EY696" s="624"/>
      <c r="EZ696" s="624"/>
      <c r="FA696" s="624"/>
      <c r="FB696" s="624"/>
      <c r="FC696" s="624"/>
      <c r="FD696" s="624"/>
      <c r="FE696" s="624"/>
      <c r="FF696" s="624"/>
      <c r="FG696" s="624"/>
      <c r="FH696" s="624"/>
      <c r="FI696" s="624"/>
      <c r="FJ696" s="624"/>
      <c r="FK696" s="624"/>
      <c r="FL696" s="624"/>
      <c r="FM696" s="624"/>
      <c r="FN696" s="624"/>
      <c r="FO696" s="624"/>
      <c r="FP696" s="624"/>
      <c r="FQ696" s="624"/>
      <c r="FR696" s="624"/>
      <c r="FS696" s="624"/>
      <c r="FT696" s="624"/>
      <c r="FU696" s="624"/>
      <c r="FV696" s="624"/>
      <c r="FW696" s="624"/>
      <c r="FX696" s="624"/>
      <c r="FY696" s="624"/>
      <c r="FZ696" s="624"/>
      <c r="GA696" s="624"/>
      <c r="GB696" s="624"/>
      <c r="GC696" s="624"/>
      <c r="GD696" s="624"/>
      <c r="GE696" s="624"/>
      <c r="GF696" s="624"/>
      <c r="GG696" s="624"/>
      <c r="GH696" s="624"/>
      <c r="GI696" s="624"/>
      <c r="GJ696" s="624"/>
      <c r="GK696" s="624"/>
      <c r="GL696" s="624"/>
      <c r="GM696" s="624"/>
      <c r="GN696" s="624"/>
      <c r="GO696" s="624"/>
      <c r="GP696" s="624"/>
      <c r="GQ696" s="651"/>
      <c r="GR696" s="6"/>
    </row>
    <row r="697" spans="1:200" ht="15" customHeight="1"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247"/>
      <c r="AG697" s="247"/>
      <c r="AH697" s="247"/>
      <c r="AI697" s="247"/>
      <c r="AJ697" s="247"/>
      <c r="AK697" s="247"/>
      <c r="AL697" s="247"/>
      <c r="AM697" s="247"/>
      <c r="AN697" s="247"/>
      <c r="AO697" s="247"/>
      <c r="AP697" s="247"/>
      <c r="AQ697" s="247"/>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247"/>
      <c r="CE697" s="247"/>
      <c r="CF697" s="247"/>
      <c r="CG697" s="247"/>
      <c r="CH697" s="247"/>
      <c r="CI697" s="247"/>
      <c r="CJ697" s="247"/>
      <c r="CK697" s="247"/>
      <c r="CL697" s="247"/>
      <c r="CM697" s="247"/>
      <c r="CN697" s="247"/>
      <c r="CO697" s="247"/>
      <c r="CP697" s="6"/>
      <c r="CQ697" s="6"/>
      <c r="CR697" s="6"/>
      <c r="CS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247"/>
      <c r="EC697" s="247"/>
      <c r="ED697" s="247"/>
      <c r="EE697" s="247"/>
      <c r="EF697" s="247"/>
      <c r="EG697" s="247"/>
      <c r="EH697" s="247"/>
      <c r="EI697" s="247"/>
      <c r="EJ697" s="247"/>
      <c r="EK697" s="247"/>
      <c r="EL697" s="247"/>
      <c r="EM697" s="247"/>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247"/>
      <c r="GA697" s="247"/>
      <c r="GB697" s="247"/>
      <c r="GC697" s="247"/>
      <c r="GD697" s="247"/>
      <c r="GE697" s="247"/>
      <c r="GF697" s="247"/>
      <c r="GG697" s="247"/>
      <c r="GH697" s="247"/>
      <c r="GI697" s="247"/>
      <c r="GJ697" s="247"/>
      <c r="GK697" s="247"/>
      <c r="GL697" s="6"/>
      <c r="GM697" s="6"/>
      <c r="GN697" s="6"/>
      <c r="GO697" s="6"/>
      <c r="GP697" s="6"/>
      <c r="GQ697" s="6"/>
    </row>
    <row r="700" spans="1:200" ht="15" customHeight="1" x14ac:dyDescent="0.2">
      <c r="GR700" s="6"/>
    </row>
    <row r="711" spans="200:200" ht="15" customHeight="1" x14ac:dyDescent="0.2">
      <c r="GR711" s="6"/>
    </row>
    <row r="767" spans="200:200" ht="15" customHeight="1" x14ac:dyDescent="0.2">
      <c r="GR767" s="3">
        <v>26</v>
      </c>
    </row>
  </sheetData>
  <sheetProtection algorithmName="SHA-512" hashValue="otz/oTjXA07CvKmDvN17miibT6ZnMKltPDmscLMftdQVqex5Ogkw3Lyc9jLKj3xzOB/ok+nd7pYFmyTM9u8KLA==" saltValue="RuUyBMdiaMMX19wAOfXT6A==" spinCount="100000" sheet="1" objects="1" scenarios="1" formatCells="0"/>
  <mergeCells count="9312">
    <mergeCell ref="B585:K587"/>
    <mergeCell ref="AY585:BH587"/>
    <mergeCell ref="CX585:DG587"/>
    <mergeCell ref="EU585:FD587"/>
    <mergeCell ref="B643:K645"/>
    <mergeCell ref="AY643:BH645"/>
    <mergeCell ref="CX643:DG645"/>
    <mergeCell ref="EU643:FD645"/>
    <mergeCell ref="EU295:FD297"/>
    <mergeCell ref="B353:K355"/>
    <mergeCell ref="AY353:BH355"/>
    <mergeCell ref="CX353:DG355"/>
    <mergeCell ref="EU353:FD355"/>
    <mergeCell ref="B411:K413"/>
    <mergeCell ref="AY411:BH413"/>
    <mergeCell ref="CX411:DG413"/>
    <mergeCell ref="EU411:FD413"/>
    <mergeCell ref="B469:K471"/>
    <mergeCell ref="AY469:BH471"/>
    <mergeCell ref="CX469:DG471"/>
    <mergeCell ref="EU469:FD471"/>
    <mergeCell ref="B527:K529"/>
    <mergeCell ref="AY527:BH529"/>
    <mergeCell ref="CX527:DG529"/>
    <mergeCell ref="EU527:FD529"/>
    <mergeCell ref="B5:K7"/>
    <mergeCell ref="AY5:BH7"/>
    <mergeCell ref="CX5:DG7"/>
    <mergeCell ref="EU5:FD7"/>
    <mergeCell ref="B63:K65"/>
    <mergeCell ref="AY63:BH65"/>
    <mergeCell ref="CX63:DG65"/>
    <mergeCell ref="EU63:FD65"/>
    <mergeCell ref="B121:K123"/>
    <mergeCell ref="AY121:BH123"/>
    <mergeCell ref="CX121:DG123"/>
    <mergeCell ref="EU121:FD123"/>
    <mergeCell ref="B179:K181"/>
    <mergeCell ref="AY179:BH181"/>
    <mergeCell ref="CX179:DG181"/>
    <mergeCell ref="EU179:FD181"/>
    <mergeCell ref="B237:K239"/>
    <mergeCell ref="AY237:BH239"/>
    <mergeCell ref="CX237:DG239"/>
    <mergeCell ref="EU237:FD239"/>
    <mergeCell ref="AY349:CU351"/>
    <mergeCell ref="EU349:GQ351"/>
    <mergeCell ref="CU353:CU406"/>
    <mergeCell ref="AY407:CU409"/>
    <mergeCell ref="EU407:GQ409"/>
    <mergeCell ref="CU411:CU464"/>
    <mergeCell ref="AY465:CU467"/>
    <mergeCell ref="EU465:GQ467"/>
    <mergeCell ref="CU469:CU522"/>
    <mergeCell ref="AY523:CU525"/>
    <mergeCell ref="EU523:GQ525"/>
    <mergeCell ref="CU527:CU580"/>
    <mergeCell ref="AY581:CU583"/>
    <mergeCell ref="EU581:GQ583"/>
    <mergeCell ref="CU585:CU638"/>
    <mergeCell ref="AY639:CU641"/>
    <mergeCell ref="EU639:GQ641"/>
    <mergeCell ref="EU1:GQ3"/>
    <mergeCell ref="AY1:CU3"/>
    <mergeCell ref="CU5:CU58"/>
    <mergeCell ref="AY59:CU61"/>
    <mergeCell ref="EU59:GQ61"/>
    <mergeCell ref="CU63:CU116"/>
    <mergeCell ref="AY117:CU119"/>
    <mergeCell ref="EU117:GQ119"/>
    <mergeCell ref="CU121:CU174"/>
    <mergeCell ref="AY175:CU177"/>
    <mergeCell ref="EU175:GQ177"/>
    <mergeCell ref="CU179:CU232"/>
    <mergeCell ref="AY233:CU235"/>
    <mergeCell ref="EU233:GQ235"/>
    <mergeCell ref="CU237:CU290"/>
    <mergeCell ref="AY291:CU293"/>
    <mergeCell ref="EU291:GQ293"/>
    <mergeCell ref="B696:AW696"/>
    <mergeCell ref="CX696:ES696"/>
    <mergeCell ref="C693:Y693"/>
    <mergeCell ref="CY693:DU693"/>
    <mergeCell ref="C694:G695"/>
    <mergeCell ref="H694:M695"/>
    <mergeCell ref="N694:N695"/>
    <mergeCell ref="O694:S695"/>
    <mergeCell ref="T694:Y695"/>
    <mergeCell ref="CY694:DC695"/>
    <mergeCell ref="DD694:DI695"/>
    <mergeCell ref="DJ694:DJ695"/>
    <mergeCell ref="DK694:DO695"/>
    <mergeCell ref="DP694:DU695"/>
    <mergeCell ref="AA687:AE691"/>
    <mergeCell ref="AF687:AI691"/>
    <mergeCell ref="AJ687:AM691"/>
    <mergeCell ref="AN687:AQ691"/>
    <mergeCell ref="AR687:AT691"/>
    <mergeCell ref="AU687:AW691"/>
    <mergeCell ref="DW687:EA691"/>
    <mergeCell ref="EB687:EE691"/>
    <mergeCell ref="EF687:EI691"/>
    <mergeCell ref="EJ687:EM691"/>
    <mergeCell ref="EN687:EP691"/>
    <mergeCell ref="EQ687:ES691"/>
    <mergeCell ref="C688:O689"/>
    <mergeCell ref="Q688:U689"/>
    <mergeCell ref="V688:Y689"/>
    <mergeCell ref="CY688:DK689"/>
    <mergeCell ref="DM688:DQ689"/>
    <mergeCell ref="CU643:CU696"/>
    <mergeCell ref="DW685:EA686"/>
    <mergeCell ref="EB685:EE686"/>
    <mergeCell ref="EF685:EI686"/>
    <mergeCell ref="EJ685:EM686"/>
    <mergeCell ref="EN685:EP686"/>
    <mergeCell ref="EQ685:ES686"/>
    <mergeCell ref="C690:Y690"/>
    <mergeCell ref="CY690:DU690"/>
    <mergeCell ref="C691:G692"/>
    <mergeCell ref="H691:M692"/>
    <mergeCell ref="N691:N692"/>
    <mergeCell ref="O691:S692"/>
    <mergeCell ref="T691:Y692"/>
    <mergeCell ref="CY691:DC692"/>
    <mergeCell ref="DD691:DI692"/>
    <mergeCell ref="DJ691:DJ692"/>
    <mergeCell ref="DK691:DO692"/>
    <mergeCell ref="DP691:DU692"/>
    <mergeCell ref="AA692:AE695"/>
    <mergeCell ref="AF692:AI695"/>
    <mergeCell ref="AJ692:AM695"/>
    <mergeCell ref="AN692:AQ695"/>
    <mergeCell ref="AR692:AT695"/>
    <mergeCell ref="AU692:AW695"/>
    <mergeCell ref="CO687:CQ691"/>
    <mergeCell ref="CR687:CT691"/>
    <mergeCell ref="C685:E685"/>
    <mergeCell ref="AU685:AW686"/>
    <mergeCell ref="CY685:DA685"/>
    <mergeCell ref="DB685:DE685"/>
    <mergeCell ref="DG685:DI685"/>
    <mergeCell ref="DJ685:DM685"/>
    <mergeCell ref="O680:S680"/>
    <mergeCell ref="T680:T683"/>
    <mergeCell ref="U680:Y680"/>
    <mergeCell ref="CY680:DC680"/>
    <mergeCell ref="DD680:DD683"/>
    <mergeCell ref="DK680:DO680"/>
    <mergeCell ref="DR685:DU685"/>
    <mergeCell ref="I681:M683"/>
    <mergeCell ref="O681:S683"/>
    <mergeCell ref="U681:Y683"/>
    <mergeCell ref="AA681:AE684"/>
    <mergeCell ref="AF681:AI684"/>
    <mergeCell ref="AJ681:AM684"/>
    <mergeCell ref="AN681:AQ684"/>
    <mergeCell ref="AR681:AT684"/>
    <mergeCell ref="AU681:AW684"/>
    <mergeCell ref="CR681:CT684"/>
    <mergeCell ref="B675:Y675"/>
    <mergeCell ref="AA675:AE677"/>
    <mergeCell ref="AF675:AI677"/>
    <mergeCell ref="AJ675:AM677"/>
    <mergeCell ref="AN675:AQ677"/>
    <mergeCell ref="AR675:AT677"/>
    <mergeCell ref="AU675:AW677"/>
    <mergeCell ref="B680:B686"/>
    <mergeCell ref="AY680:AY686"/>
    <mergeCell ref="DW675:EA677"/>
    <mergeCell ref="CX675:DU675"/>
    <mergeCell ref="CY681:DC683"/>
    <mergeCell ref="DE681:DI683"/>
    <mergeCell ref="DK681:DO683"/>
    <mergeCell ref="DQ681:DU683"/>
    <mergeCell ref="F685:I685"/>
    <mergeCell ref="K685:M685"/>
    <mergeCell ref="N685:Q685"/>
    <mergeCell ref="S685:U685"/>
    <mergeCell ref="V685:Y685"/>
    <mergeCell ref="AA685:AE686"/>
    <mergeCell ref="AF685:AI686"/>
    <mergeCell ref="AJ685:AM686"/>
    <mergeCell ref="AN685:AQ686"/>
    <mergeCell ref="AR685:AT686"/>
    <mergeCell ref="DO685:DQ685"/>
    <mergeCell ref="B679:Y679"/>
    <mergeCell ref="CX679:DU679"/>
    <mergeCell ref="C680:G680"/>
    <mergeCell ref="H680:H683"/>
    <mergeCell ref="I680:M680"/>
    <mergeCell ref="N680:N683"/>
    <mergeCell ref="EB675:EE677"/>
    <mergeCell ref="EF675:EI677"/>
    <mergeCell ref="EJ675:EM677"/>
    <mergeCell ref="EN675:EP677"/>
    <mergeCell ref="EQ675:ES677"/>
    <mergeCell ref="B676:B678"/>
    <mergeCell ref="C676:O678"/>
    <mergeCell ref="P676:T678"/>
    <mergeCell ref="U676:Y678"/>
    <mergeCell ref="CX676:CX678"/>
    <mergeCell ref="CY676:DK678"/>
    <mergeCell ref="DL676:DP678"/>
    <mergeCell ref="DQ676:DU678"/>
    <mergeCell ref="AA678:AE680"/>
    <mergeCell ref="AF678:AI680"/>
    <mergeCell ref="AJ678:AM680"/>
    <mergeCell ref="AN678:AQ680"/>
    <mergeCell ref="AR678:AT680"/>
    <mergeCell ref="AU678:AW680"/>
    <mergeCell ref="DW678:EA680"/>
    <mergeCell ref="EB678:EE680"/>
    <mergeCell ref="EF678:EI680"/>
    <mergeCell ref="EJ678:EM680"/>
    <mergeCell ref="CC678:CF680"/>
    <mergeCell ref="CG678:CJ680"/>
    <mergeCell ref="CK678:CN680"/>
    <mergeCell ref="CO678:CQ680"/>
    <mergeCell ref="CR678:CT680"/>
    <mergeCell ref="DP680:DP683"/>
    <mergeCell ref="DQ680:DU680"/>
    <mergeCell ref="C681:G683"/>
    <mergeCell ref="DW681:EA684"/>
    <mergeCell ref="GK669:GM671"/>
    <mergeCell ref="GN669:GP671"/>
    <mergeCell ref="EV670:FR670"/>
    <mergeCell ref="C670:Y670"/>
    <mergeCell ref="CY670:DU670"/>
    <mergeCell ref="C671:G672"/>
    <mergeCell ref="H671:M672"/>
    <mergeCell ref="N671:N672"/>
    <mergeCell ref="O671:Y674"/>
    <mergeCell ref="CY671:DC672"/>
    <mergeCell ref="DD671:DI672"/>
    <mergeCell ref="DJ671:DJ672"/>
    <mergeCell ref="DK671:DU674"/>
    <mergeCell ref="AA672:AE674"/>
    <mergeCell ref="AF672:AI674"/>
    <mergeCell ref="AJ672:AM674"/>
    <mergeCell ref="AN672:AQ674"/>
    <mergeCell ref="AR672:AT674"/>
    <mergeCell ref="AU672:AW674"/>
    <mergeCell ref="C673:N673"/>
    <mergeCell ref="CY673:DJ673"/>
    <mergeCell ref="AA669:AE671"/>
    <mergeCell ref="AF669:AI671"/>
    <mergeCell ref="AJ669:AM671"/>
    <mergeCell ref="AN669:AQ671"/>
    <mergeCell ref="AR669:AT671"/>
    <mergeCell ref="AU669:AW671"/>
    <mergeCell ref="AZ670:BV670"/>
    <mergeCell ref="AZ671:BD672"/>
    <mergeCell ref="BE671:BJ672"/>
    <mergeCell ref="BK671:BK672"/>
    <mergeCell ref="BL671:BV674"/>
    <mergeCell ref="CO662:CQ664"/>
    <mergeCell ref="CR662:CT664"/>
    <mergeCell ref="AZ664:BV664"/>
    <mergeCell ref="CR665:CT668"/>
    <mergeCell ref="BX665:CB668"/>
    <mergeCell ref="FY662:GB664"/>
    <mergeCell ref="GC662:GF664"/>
    <mergeCell ref="GG662:GJ664"/>
    <mergeCell ref="GK662:GM664"/>
    <mergeCell ref="GN662:GP664"/>
    <mergeCell ref="EJ662:EM664"/>
    <mergeCell ref="EV662:EZ663"/>
    <mergeCell ref="FA662:FF663"/>
    <mergeCell ref="FG662:FG663"/>
    <mergeCell ref="FH662:FR663"/>
    <mergeCell ref="FT662:FX664"/>
    <mergeCell ref="EV664:FR664"/>
    <mergeCell ref="EN662:EP664"/>
    <mergeCell ref="EQ662:ES664"/>
    <mergeCell ref="EV665:EZ666"/>
    <mergeCell ref="FA665:FF666"/>
    <mergeCell ref="FG665:FG666"/>
    <mergeCell ref="FH665:FL666"/>
    <mergeCell ref="FM665:FR666"/>
    <mergeCell ref="FT665:FX668"/>
    <mergeCell ref="EQ665:ES668"/>
    <mergeCell ref="FY665:GB668"/>
    <mergeCell ref="GC665:GF668"/>
    <mergeCell ref="GG665:GJ668"/>
    <mergeCell ref="GK665:GM668"/>
    <mergeCell ref="GN665:GP668"/>
    <mergeCell ref="EN665:EP668"/>
    <mergeCell ref="C665:G666"/>
    <mergeCell ref="H665:M666"/>
    <mergeCell ref="N665:N666"/>
    <mergeCell ref="O665:S666"/>
    <mergeCell ref="T665:Y666"/>
    <mergeCell ref="AA665:AE668"/>
    <mergeCell ref="AF665:AI668"/>
    <mergeCell ref="AJ665:AM668"/>
    <mergeCell ref="AN665:AQ668"/>
    <mergeCell ref="AR665:AT668"/>
    <mergeCell ref="AU665:AW668"/>
    <mergeCell ref="CY665:DC666"/>
    <mergeCell ref="DD665:DI666"/>
    <mergeCell ref="DJ665:DJ666"/>
    <mergeCell ref="DK665:DO666"/>
    <mergeCell ref="DP665:DU666"/>
    <mergeCell ref="C667:Y667"/>
    <mergeCell ref="CY667:DU667"/>
    <mergeCell ref="C668:G669"/>
    <mergeCell ref="H668:M669"/>
    <mergeCell ref="N668:N669"/>
    <mergeCell ref="O668:S669"/>
    <mergeCell ref="T668:Y669"/>
    <mergeCell ref="CY668:DC669"/>
    <mergeCell ref="DD668:DI669"/>
    <mergeCell ref="AZ667:BV667"/>
    <mergeCell ref="C661:Y661"/>
    <mergeCell ref="CY661:DU661"/>
    <mergeCell ref="C662:G663"/>
    <mergeCell ref="H662:M663"/>
    <mergeCell ref="N662:N663"/>
    <mergeCell ref="O662:Y663"/>
    <mergeCell ref="AA662:AE664"/>
    <mergeCell ref="AF662:AI664"/>
    <mergeCell ref="AJ662:AM664"/>
    <mergeCell ref="AN662:AQ664"/>
    <mergeCell ref="AR662:AT664"/>
    <mergeCell ref="AU662:AW664"/>
    <mergeCell ref="CY662:DC663"/>
    <mergeCell ref="DD662:DI663"/>
    <mergeCell ref="DJ662:DJ663"/>
    <mergeCell ref="DK662:DU663"/>
    <mergeCell ref="AF659:AI661"/>
    <mergeCell ref="AJ659:AM661"/>
    <mergeCell ref="AN659:AQ661"/>
    <mergeCell ref="AR659:AT661"/>
    <mergeCell ref="AU659:AW661"/>
    <mergeCell ref="AZ661:BV661"/>
    <mergeCell ref="AZ662:BD663"/>
    <mergeCell ref="BE662:BJ663"/>
    <mergeCell ref="BK662:BK663"/>
    <mergeCell ref="BL662:BV663"/>
    <mergeCell ref="BX662:CB664"/>
    <mergeCell ref="CC662:CF664"/>
    <mergeCell ref="CG662:CJ664"/>
    <mergeCell ref="CK662:CN664"/>
    <mergeCell ref="C664:Y664"/>
    <mergeCell ref="CY664:DU664"/>
    <mergeCell ref="C656:I657"/>
    <mergeCell ref="J656:M657"/>
    <mergeCell ref="O656:S656"/>
    <mergeCell ref="T656:Y656"/>
    <mergeCell ref="AA656:AE658"/>
    <mergeCell ref="AF656:AI658"/>
    <mergeCell ref="AJ656:AM658"/>
    <mergeCell ref="AN656:AQ658"/>
    <mergeCell ref="AR656:AT658"/>
    <mergeCell ref="AU656:AW658"/>
    <mergeCell ref="CY656:DE657"/>
    <mergeCell ref="DF656:DI657"/>
    <mergeCell ref="DK656:DO656"/>
    <mergeCell ref="DP656:DU656"/>
    <mergeCell ref="DW656:EA658"/>
    <mergeCell ref="N657:Y657"/>
    <mergeCell ref="DJ657:DU657"/>
    <mergeCell ref="C658:N658"/>
    <mergeCell ref="O658:S659"/>
    <mergeCell ref="T658:Y659"/>
    <mergeCell ref="CY658:DJ658"/>
    <mergeCell ref="DK658:DO659"/>
    <mergeCell ref="DP658:DU659"/>
    <mergeCell ref="C659:G660"/>
    <mergeCell ref="H659:M660"/>
    <mergeCell ref="N659:N660"/>
    <mergeCell ref="AA659:AE661"/>
    <mergeCell ref="CY659:DC660"/>
    <mergeCell ref="DD659:DI660"/>
    <mergeCell ref="DJ659:DJ660"/>
    <mergeCell ref="T660:Y660"/>
    <mergeCell ref="DP660:DU660"/>
    <mergeCell ref="B650:B673"/>
    <mergeCell ref="C650:Z650"/>
    <mergeCell ref="AA650:AE652"/>
    <mergeCell ref="AF650:AI652"/>
    <mergeCell ref="AJ650:AM652"/>
    <mergeCell ref="AN650:AQ652"/>
    <mergeCell ref="AR650:AT652"/>
    <mergeCell ref="AU650:AW652"/>
    <mergeCell ref="CX650:CX673"/>
    <mergeCell ref="CY650:DV650"/>
    <mergeCell ref="DW650:EA652"/>
    <mergeCell ref="EB650:EE652"/>
    <mergeCell ref="EF650:EI652"/>
    <mergeCell ref="EJ650:EM652"/>
    <mergeCell ref="EN650:EP652"/>
    <mergeCell ref="C651:M652"/>
    <mergeCell ref="N651:N654"/>
    <mergeCell ref="O651:Y652"/>
    <mergeCell ref="CY651:DI652"/>
    <mergeCell ref="DJ651:DJ654"/>
    <mergeCell ref="C653:M654"/>
    <mergeCell ref="O653:Y654"/>
    <mergeCell ref="AA653:AE655"/>
    <mergeCell ref="AF653:AI655"/>
    <mergeCell ref="AJ653:AM655"/>
    <mergeCell ref="AN653:AQ655"/>
    <mergeCell ref="AR653:AT655"/>
    <mergeCell ref="AU653:AW655"/>
    <mergeCell ref="CY653:DI654"/>
    <mergeCell ref="DK653:DU654"/>
    <mergeCell ref="C655:Y655"/>
    <mergeCell ref="CY655:DU655"/>
    <mergeCell ref="AF643:AI646"/>
    <mergeCell ref="AJ643:AM646"/>
    <mergeCell ref="AN643:AQ646"/>
    <mergeCell ref="AR643:AW644"/>
    <mergeCell ref="AX643:AX696"/>
    <mergeCell ref="EB643:EE646"/>
    <mergeCell ref="EF643:EI646"/>
    <mergeCell ref="EJ643:EM646"/>
    <mergeCell ref="EN643:ES644"/>
    <mergeCell ref="ET643:ET696"/>
    <mergeCell ref="L644:AD645"/>
    <mergeCell ref="B646:Z646"/>
    <mergeCell ref="CX646:DV646"/>
    <mergeCell ref="B647:E648"/>
    <mergeCell ref="F647:J648"/>
    <mergeCell ref="K647:K648"/>
    <mergeCell ref="L647:Q648"/>
    <mergeCell ref="R647:U648"/>
    <mergeCell ref="V647:Y648"/>
    <mergeCell ref="AA647:AE649"/>
    <mergeCell ref="AF647:AI649"/>
    <mergeCell ref="AJ647:AM649"/>
    <mergeCell ref="AN647:AQ649"/>
    <mergeCell ref="AR647:AT649"/>
    <mergeCell ref="AU647:AW649"/>
    <mergeCell ref="CX647:DA648"/>
    <mergeCell ref="DB647:DF648"/>
    <mergeCell ref="DG647:DG648"/>
    <mergeCell ref="DW647:EA649"/>
    <mergeCell ref="B649:Z649"/>
    <mergeCell ref="CY630:DK631"/>
    <mergeCell ref="BX629:CB633"/>
    <mergeCell ref="CC629:CF633"/>
    <mergeCell ref="CG629:CJ633"/>
    <mergeCell ref="CK629:CN633"/>
    <mergeCell ref="CO629:CQ633"/>
    <mergeCell ref="CR629:CT633"/>
    <mergeCell ref="CX638:ES638"/>
    <mergeCell ref="A639:AX641"/>
    <mergeCell ref="CW639:ET641"/>
    <mergeCell ref="AN634:AQ637"/>
    <mergeCell ref="AR634:AT637"/>
    <mergeCell ref="AY638:CT638"/>
    <mergeCell ref="CR634:CT637"/>
    <mergeCell ref="C630:O631"/>
    <mergeCell ref="Q630:U631"/>
    <mergeCell ref="V630:Y631"/>
    <mergeCell ref="AN627:AQ628"/>
    <mergeCell ref="AR627:AT628"/>
    <mergeCell ref="AU627:AW628"/>
    <mergeCell ref="AA634:AE637"/>
    <mergeCell ref="AF634:AI637"/>
    <mergeCell ref="AJ634:AM637"/>
    <mergeCell ref="AA629:AE633"/>
    <mergeCell ref="AF629:AI633"/>
    <mergeCell ref="AJ629:AM633"/>
    <mergeCell ref="AN629:AQ633"/>
    <mergeCell ref="AR629:AT633"/>
    <mergeCell ref="AU629:AW633"/>
    <mergeCell ref="DM630:DQ631"/>
    <mergeCell ref="DR630:DU631"/>
    <mergeCell ref="C632:Y632"/>
    <mergeCell ref="CY632:DU632"/>
    <mergeCell ref="C633:G634"/>
    <mergeCell ref="H633:M634"/>
    <mergeCell ref="N633:N634"/>
    <mergeCell ref="O633:S634"/>
    <mergeCell ref="T633:Y634"/>
    <mergeCell ref="CY633:DC634"/>
    <mergeCell ref="DD633:DI634"/>
    <mergeCell ref="DJ633:DJ634"/>
    <mergeCell ref="DK633:DO634"/>
    <mergeCell ref="DP633:DU634"/>
    <mergeCell ref="C636:G637"/>
    <mergeCell ref="H636:M637"/>
    <mergeCell ref="N636:N637"/>
    <mergeCell ref="O636:S637"/>
    <mergeCell ref="T636:Y637"/>
    <mergeCell ref="CY636:DC637"/>
    <mergeCell ref="N622:N625"/>
    <mergeCell ref="O622:S622"/>
    <mergeCell ref="T622:T625"/>
    <mergeCell ref="U622:Y622"/>
    <mergeCell ref="CY627:DA627"/>
    <mergeCell ref="DB627:DE627"/>
    <mergeCell ref="DG627:DI627"/>
    <mergeCell ref="DJ627:DM627"/>
    <mergeCell ref="DO627:DQ627"/>
    <mergeCell ref="C623:G625"/>
    <mergeCell ref="I623:M625"/>
    <mergeCell ref="O623:S625"/>
    <mergeCell ref="U623:Y625"/>
    <mergeCell ref="AA623:AE626"/>
    <mergeCell ref="AR623:AT626"/>
    <mergeCell ref="AU623:AW626"/>
    <mergeCell ref="CY623:DC625"/>
    <mergeCell ref="DE623:DI625"/>
    <mergeCell ref="DK623:DO625"/>
    <mergeCell ref="DQ623:DU625"/>
    <mergeCell ref="AF623:AI626"/>
    <mergeCell ref="AJ623:AM626"/>
    <mergeCell ref="AN623:AQ626"/>
    <mergeCell ref="C627:E627"/>
    <mergeCell ref="F627:I627"/>
    <mergeCell ref="K627:M627"/>
    <mergeCell ref="N627:Q627"/>
    <mergeCell ref="S627:U627"/>
    <mergeCell ref="V627:Y627"/>
    <mergeCell ref="AA627:AE628"/>
    <mergeCell ref="AF627:AI628"/>
    <mergeCell ref="AJ627:AM628"/>
    <mergeCell ref="EB617:EE619"/>
    <mergeCell ref="EF617:EI619"/>
    <mergeCell ref="EJ617:EM619"/>
    <mergeCell ref="EN617:EP619"/>
    <mergeCell ref="EQ617:ES619"/>
    <mergeCell ref="B618:B620"/>
    <mergeCell ref="CY622:DC622"/>
    <mergeCell ref="DD622:DD625"/>
    <mergeCell ref="DE622:DI622"/>
    <mergeCell ref="DJ622:DJ625"/>
    <mergeCell ref="DK622:DO622"/>
    <mergeCell ref="CX618:CX620"/>
    <mergeCell ref="CY618:DK620"/>
    <mergeCell ref="DL618:DP620"/>
    <mergeCell ref="DQ618:DU620"/>
    <mergeCell ref="AA620:AE622"/>
    <mergeCell ref="AF620:AI622"/>
    <mergeCell ref="AJ620:AM622"/>
    <mergeCell ref="AN620:AQ622"/>
    <mergeCell ref="AR620:AT622"/>
    <mergeCell ref="AU620:AW622"/>
    <mergeCell ref="DW620:EA622"/>
    <mergeCell ref="EB620:EE622"/>
    <mergeCell ref="EF620:EI622"/>
    <mergeCell ref="EJ620:EM622"/>
    <mergeCell ref="EN620:EP622"/>
    <mergeCell ref="EQ623:ES626"/>
    <mergeCell ref="B621:Y621"/>
    <mergeCell ref="CX621:DU621"/>
    <mergeCell ref="C622:G622"/>
    <mergeCell ref="H622:H625"/>
    <mergeCell ref="I622:M622"/>
    <mergeCell ref="C618:O620"/>
    <mergeCell ref="P618:T620"/>
    <mergeCell ref="U618:Y620"/>
    <mergeCell ref="O613:Y616"/>
    <mergeCell ref="DK613:DU616"/>
    <mergeCell ref="AA614:AE616"/>
    <mergeCell ref="AF614:AI616"/>
    <mergeCell ref="AJ614:AM616"/>
    <mergeCell ref="AN614:AQ616"/>
    <mergeCell ref="AR614:AT616"/>
    <mergeCell ref="AU614:AW616"/>
    <mergeCell ref="DW614:EA616"/>
    <mergeCell ref="EB614:EE616"/>
    <mergeCell ref="EF614:EI616"/>
    <mergeCell ref="EJ614:EM616"/>
    <mergeCell ref="EN614:EP616"/>
    <mergeCell ref="EQ614:ES616"/>
    <mergeCell ref="AU611:AW613"/>
    <mergeCell ref="EQ620:ES622"/>
    <mergeCell ref="DP622:DP625"/>
    <mergeCell ref="DQ622:DU622"/>
    <mergeCell ref="C615:N615"/>
    <mergeCell ref="CY615:DJ615"/>
    <mergeCell ref="B617:Y617"/>
    <mergeCell ref="AA617:AE619"/>
    <mergeCell ref="AF617:AI619"/>
    <mergeCell ref="AJ617:AM619"/>
    <mergeCell ref="AN617:AQ619"/>
    <mergeCell ref="AR617:AT619"/>
    <mergeCell ref="AU617:AW619"/>
    <mergeCell ref="CX617:DU617"/>
    <mergeCell ref="DW617:EA619"/>
    <mergeCell ref="DW607:EA610"/>
    <mergeCell ref="EB607:EE610"/>
    <mergeCell ref="EF607:EI610"/>
    <mergeCell ref="EJ607:EM610"/>
    <mergeCell ref="EN607:EP610"/>
    <mergeCell ref="EQ607:ES610"/>
    <mergeCell ref="AZ607:BD608"/>
    <mergeCell ref="BE607:BJ608"/>
    <mergeCell ref="BK607:BK608"/>
    <mergeCell ref="DW611:EA613"/>
    <mergeCell ref="EB611:EE613"/>
    <mergeCell ref="EF611:EI613"/>
    <mergeCell ref="EJ611:EM613"/>
    <mergeCell ref="EN611:EP613"/>
    <mergeCell ref="EQ611:ES613"/>
    <mergeCell ref="C609:Y609"/>
    <mergeCell ref="CY609:DU609"/>
    <mergeCell ref="C610:G611"/>
    <mergeCell ref="H610:M611"/>
    <mergeCell ref="N610:N611"/>
    <mergeCell ref="O610:S611"/>
    <mergeCell ref="T610:Y611"/>
    <mergeCell ref="CY610:DC611"/>
    <mergeCell ref="DD610:DI611"/>
    <mergeCell ref="DJ610:DJ611"/>
    <mergeCell ref="BL607:BP608"/>
    <mergeCell ref="BQ607:BV608"/>
    <mergeCell ref="BX607:CB610"/>
    <mergeCell ref="CC607:CF610"/>
    <mergeCell ref="CG607:CJ610"/>
    <mergeCell ref="CK607:CN610"/>
    <mergeCell ref="CO607:CQ610"/>
    <mergeCell ref="C607:G608"/>
    <mergeCell ref="H607:M608"/>
    <mergeCell ref="N607:N608"/>
    <mergeCell ref="O607:S608"/>
    <mergeCell ref="T607:Y608"/>
    <mergeCell ref="AA607:AE610"/>
    <mergeCell ref="AF607:AI610"/>
    <mergeCell ref="AJ607:AM610"/>
    <mergeCell ref="AN607:AQ610"/>
    <mergeCell ref="AR607:AT610"/>
    <mergeCell ref="AU607:AW610"/>
    <mergeCell ref="DK610:DO611"/>
    <mergeCell ref="DP610:DU611"/>
    <mergeCell ref="AA611:AE613"/>
    <mergeCell ref="AF611:AI613"/>
    <mergeCell ref="AJ611:AM613"/>
    <mergeCell ref="AN611:AQ613"/>
    <mergeCell ref="AR611:AT613"/>
    <mergeCell ref="DJ607:DJ608"/>
    <mergeCell ref="DK607:DO608"/>
    <mergeCell ref="DP607:DU608"/>
    <mergeCell ref="CR607:CT610"/>
    <mergeCell ref="C613:G614"/>
    <mergeCell ref="C612:Y612"/>
    <mergeCell ref="H613:M614"/>
    <mergeCell ref="N613:N614"/>
    <mergeCell ref="C604:G605"/>
    <mergeCell ref="H604:M605"/>
    <mergeCell ref="N604:N605"/>
    <mergeCell ref="O604:Y605"/>
    <mergeCell ref="AA604:AE606"/>
    <mergeCell ref="AF604:AI606"/>
    <mergeCell ref="AJ604:AM606"/>
    <mergeCell ref="AN604:AQ606"/>
    <mergeCell ref="AR604:AT606"/>
    <mergeCell ref="AU604:AW606"/>
    <mergeCell ref="CY604:DC605"/>
    <mergeCell ref="DD604:DI605"/>
    <mergeCell ref="DJ604:DJ605"/>
    <mergeCell ref="DK604:DU605"/>
    <mergeCell ref="AF601:AI603"/>
    <mergeCell ref="AJ601:AM603"/>
    <mergeCell ref="AN601:AQ603"/>
    <mergeCell ref="AR601:AT603"/>
    <mergeCell ref="AU601:AW603"/>
    <mergeCell ref="C606:Y606"/>
    <mergeCell ref="CY606:DU606"/>
    <mergeCell ref="CR598:CT600"/>
    <mergeCell ref="DW601:EA603"/>
    <mergeCell ref="EB601:EE603"/>
    <mergeCell ref="EF601:EI603"/>
    <mergeCell ref="EJ601:EM603"/>
    <mergeCell ref="DJ599:DU599"/>
    <mergeCell ref="CY600:DJ600"/>
    <mergeCell ref="DK600:DO601"/>
    <mergeCell ref="DP600:DU601"/>
    <mergeCell ref="H601:M602"/>
    <mergeCell ref="N601:N602"/>
    <mergeCell ref="AA601:AE603"/>
    <mergeCell ref="O602:S602"/>
    <mergeCell ref="T602:Y602"/>
    <mergeCell ref="DK602:DO602"/>
    <mergeCell ref="DP602:DU602"/>
    <mergeCell ref="C603:Y603"/>
    <mergeCell ref="CY603:DU603"/>
    <mergeCell ref="CY601:DC602"/>
    <mergeCell ref="DD601:DI602"/>
    <mergeCell ref="DJ601:DJ602"/>
    <mergeCell ref="BL602:BP602"/>
    <mergeCell ref="BQ602:BV602"/>
    <mergeCell ref="C597:Y597"/>
    <mergeCell ref="CY597:DU597"/>
    <mergeCell ref="CK595:CN597"/>
    <mergeCell ref="CO595:CQ597"/>
    <mergeCell ref="CR595:CT597"/>
    <mergeCell ref="AZ597:BV597"/>
    <mergeCell ref="EN598:EP600"/>
    <mergeCell ref="EQ598:ES600"/>
    <mergeCell ref="C598:I599"/>
    <mergeCell ref="J598:M599"/>
    <mergeCell ref="O598:S598"/>
    <mergeCell ref="T598:Y598"/>
    <mergeCell ref="AA598:AE600"/>
    <mergeCell ref="AF598:AI600"/>
    <mergeCell ref="AJ598:AM600"/>
    <mergeCell ref="AN598:AQ600"/>
    <mergeCell ref="AR598:AT600"/>
    <mergeCell ref="AU598:AW600"/>
    <mergeCell ref="AZ598:BF599"/>
    <mergeCell ref="BG598:BJ599"/>
    <mergeCell ref="BL598:BP598"/>
    <mergeCell ref="BQ598:BV598"/>
    <mergeCell ref="BX598:CB600"/>
    <mergeCell ref="CC598:CF600"/>
    <mergeCell ref="CG598:CJ600"/>
    <mergeCell ref="CK598:CN600"/>
    <mergeCell ref="CO598:CQ600"/>
    <mergeCell ref="N599:Y599"/>
    <mergeCell ref="C600:N600"/>
    <mergeCell ref="O600:S601"/>
    <mergeCell ref="T600:Y601"/>
    <mergeCell ref="C601:G602"/>
    <mergeCell ref="B592:B615"/>
    <mergeCell ref="C592:Z592"/>
    <mergeCell ref="AA592:AE594"/>
    <mergeCell ref="AF592:AI594"/>
    <mergeCell ref="AJ592:AM594"/>
    <mergeCell ref="AN592:AQ594"/>
    <mergeCell ref="AR592:AT594"/>
    <mergeCell ref="AU592:AW594"/>
    <mergeCell ref="CX592:CX615"/>
    <mergeCell ref="CY592:DV592"/>
    <mergeCell ref="DW592:EA594"/>
    <mergeCell ref="EB592:EE594"/>
    <mergeCell ref="EF592:EI594"/>
    <mergeCell ref="EJ592:EM594"/>
    <mergeCell ref="EN592:EP594"/>
    <mergeCell ref="EQ592:ES594"/>
    <mergeCell ref="C593:M594"/>
    <mergeCell ref="N593:N596"/>
    <mergeCell ref="O593:Y594"/>
    <mergeCell ref="CY593:DI594"/>
    <mergeCell ref="DJ593:DJ596"/>
    <mergeCell ref="DK593:DU594"/>
    <mergeCell ref="C595:M596"/>
    <mergeCell ref="O595:Y596"/>
    <mergeCell ref="AA595:AE597"/>
    <mergeCell ref="AF595:AI597"/>
    <mergeCell ref="AJ595:AM597"/>
    <mergeCell ref="AN595:AQ597"/>
    <mergeCell ref="AR595:AT597"/>
    <mergeCell ref="AU595:AW597"/>
    <mergeCell ref="CY595:DI596"/>
    <mergeCell ref="DW595:EA597"/>
    <mergeCell ref="V589:Y590"/>
    <mergeCell ref="AA589:AE591"/>
    <mergeCell ref="AF589:AI591"/>
    <mergeCell ref="AJ589:AM591"/>
    <mergeCell ref="AN589:AQ591"/>
    <mergeCell ref="AR589:AT591"/>
    <mergeCell ref="AU589:AW591"/>
    <mergeCell ref="CX589:DA590"/>
    <mergeCell ref="DB589:DF590"/>
    <mergeCell ref="DG589:DG590"/>
    <mergeCell ref="DH589:DM590"/>
    <mergeCell ref="DN589:DQ590"/>
    <mergeCell ref="DR589:DU590"/>
    <mergeCell ref="DW589:EA591"/>
    <mergeCell ref="CR589:CT591"/>
    <mergeCell ref="B591:Z591"/>
    <mergeCell ref="CX591:DV591"/>
    <mergeCell ref="T578:Y579"/>
    <mergeCell ref="CY578:DC579"/>
    <mergeCell ref="DD578:DI579"/>
    <mergeCell ref="DJ578:DJ579"/>
    <mergeCell ref="DK578:DO579"/>
    <mergeCell ref="DP578:DU579"/>
    <mergeCell ref="AN576:AQ579"/>
    <mergeCell ref="AR576:AT579"/>
    <mergeCell ref="AU576:AW579"/>
    <mergeCell ref="CX580:ES580"/>
    <mergeCell ref="A581:AX583"/>
    <mergeCell ref="CW581:ET583"/>
    <mergeCell ref="AF585:AI588"/>
    <mergeCell ref="AJ585:AM588"/>
    <mergeCell ref="AN585:AQ588"/>
    <mergeCell ref="AR585:AW586"/>
    <mergeCell ref="AX585:AX638"/>
    <mergeCell ref="EB585:EE588"/>
    <mergeCell ref="EF585:EI588"/>
    <mergeCell ref="EJ585:EM588"/>
    <mergeCell ref="EN585:ES586"/>
    <mergeCell ref="ET585:ET638"/>
    <mergeCell ref="L586:AD587"/>
    <mergeCell ref="DH586:DZ587"/>
    <mergeCell ref="B589:E590"/>
    <mergeCell ref="F589:J590"/>
    <mergeCell ref="K589:K590"/>
    <mergeCell ref="L589:Q590"/>
    <mergeCell ref="R589:U590"/>
    <mergeCell ref="EB569:EE570"/>
    <mergeCell ref="EF569:EI570"/>
    <mergeCell ref="EJ569:EM570"/>
    <mergeCell ref="EN569:EP570"/>
    <mergeCell ref="EQ569:ES570"/>
    <mergeCell ref="H575:M576"/>
    <mergeCell ref="N575:N576"/>
    <mergeCell ref="O575:S576"/>
    <mergeCell ref="T575:Y576"/>
    <mergeCell ref="CY575:DC576"/>
    <mergeCell ref="DD575:DI576"/>
    <mergeCell ref="DJ575:DJ576"/>
    <mergeCell ref="DK575:DO576"/>
    <mergeCell ref="AA571:AE575"/>
    <mergeCell ref="AF571:AI575"/>
    <mergeCell ref="AJ571:AM575"/>
    <mergeCell ref="AN571:AQ575"/>
    <mergeCell ref="AR571:AT575"/>
    <mergeCell ref="AU571:AW575"/>
    <mergeCell ref="DW571:EA575"/>
    <mergeCell ref="EB571:EE575"/>
    <mergeCell ref="EF571:EI575"/>
    <mergeCell ref="EJ571:EM575"/>
    <mergeCell ref="EN571:EP575"/>
    <mergeCell ref="EQ571:ES575"/>
    <mergeCell ref="DW576:EA579"/>
    <mergeCell ref="EB576:EE579"/>
    <mergeCell ref="EF576:EI579"/>
    <mergeCell ref="EJ576:EM579"/>
    <mergeCell ref="EN576:EP579"/>
    <mergeCell ref="EQ576:ES579"/>
    <mergeCell ref="C572:O573"/>
    <mergeCell ref="K569:M569"/>
    <mergeCell ref="N569:Q569"/>
    <mergeCell ref="S569:U569"/>
    <mergeCell ref="V569:Y569"/>
    <mergeCell ref="AA569:AE570"/>
    <mergeCell ref="AF569:AI570"/>
    <mergeCell ref="AJ569:AM570"/>
    <mergeCell ref="AN569:AQ570"/>
    <mergeCell ref="CY569:DA569"/>
    <mergeCell ref="DB569:DE569"/>
    <mergeCell ref="DP575:DU576"/>
    <mergeCell ref="AA576:AE579"/>
    <mergeCell ref="AF576:AI579"/>
    <mergeCell ref="AJ576:AM579"/>
    <mergeCell ref="DG569:DI569"/>
    <mergeCell ref="DJ569:DM569"/>
    <mergeCell ref="DO569:DQ569"/>
    <mergeCell ref="DR569:DU569"/>
    <mergeCell ref="Q572:U573"/>
    <mergeCell ref="V572:Y573"/>
    <mergeCell ref="CY572:DK573"/>
    <mergeCell ref="DM572:DQ573"/>
    <mergeCell ref="DR572:DU573"/>
    <mergeCell ref="C574:Y574"/>
    <mergeCell ref="CY574:DU574"/>
    <mergeCell ref="C575:G576"/>
    <mergeCell ref="C577:Y577"/>
    <mergeCell ref="CY577:DU577"/>
    <mergeCell ref="C578:G579"/>
    <mergeCell ref="H578:M579"/>
    <mergeCell ref="N578:N579"/>
    <mergeCell ref="O578:S579"/>
    <mergeCell ref="B563:Y563"/>
    <mergeCell ref="CX563:DU563"/>
    <mergeCell ref="C564:G564"/>
    <mergeCell ref="H564:H567"/>
    <mergeCell ref="I564:M564"/>
    <mergeCell ref="N564:N567"/>
    <mergeCell ref="O564:S564"/>
    <mergeCell ref="T564:T567"/>
    <mergeCell ref="U564:Y564"/>
    <mergeCell ref="CY564:DC564"/>
    <mergeCell ref="DD564:DD567"/>
    <mergeCell ref="DE564:DI564"/>
    <mergeCell ref="DJ564:DJ567"/>
    <mergeCell ref="DK564:DO564"/>
    <mergeCell ref="C565:G567"/>
    <mergeCell ref="I565:M567"/>
    <mergeCell ref="O565:S567"/>
    <mergeCell ref="U565:Y567"/>
    <mergeCell ref="AA565:AE568"/>
    <mergeCell ref="AF565:AI568"/>
    <mergeCell ref="AJ565:AM568"/>
    <mergeCell ref="AN565:AQ568"/>
    <mergeCell ref="AR565:AT568"/>
    <mergeCell ref="AU565:AW568"/>
    <mergeCell ref="CY565:DC567"/>
    <mergeCell ref="DE565:DI567"/>
    <mergeCell ref="DK565:DO567"/>
    <mergeCell ref="DQ565:DU567"/>
    <mergeCell ref="B564:B570"/>
    <mergeCell ref="AY564:AY570"/>
    <mergeCell ref="C569:E569"/>
    <mergeCell ref="F569:I569"/>
    <mergeCell ref="DL560:DP562"/>
    <mergeCell ref="DQ560:DU562"/>
    <mergeCell ref="AA562:AE564"/>
    <mergeCell ref="AF562:AI564"/>
    <mergeCell ref="AJ562:AM564"/>
    <mergeCell ref="AN562:AQ564"/>
    <mergeCell ref="AR562:AT564"/>
    <mergeCell ref="AU562:AW564"/>
    <mergeCell ref="DW562:EA564"/>
    <mergeCell ref="EB562:EE564"/>
    <mergeCell ref="EF562:EI564"/>
    <mergeCell ref="EJ562:EM564"/>
    <mergeCell ref="EN562:EP564"/>
    <mergeCell ref="EQ562:ES564"/>
    <mergeCell ref="DP564:DP567"/>
    <mergeCell ref="DQ564:DU564"/>
    <mergeCell ref="DW565:EA568"/>
    <mergeCell ref="EB565:EE568"/>
    <mergeCell ref="EF565:EI568"/>
    <mergeCell ref="EJ565:EM568"/>
    <mergeCell ref="EN565:EP568"/>
    <mergeCell ref="EQ565:ES568"/>
    <mergeCell ref="BX565:CB568"/>
    <mergeCell ref="CC565:CF568"/>
    <mergeCell ref="CG565:CJ568"/>
    <mergeCell ref="CK565:CN568"/>
    <mergeCell ref="CO565:CQ568"/>
    <mergeCell ref="CR565:CT568"/>
    <mergeCell ref="AR559:AT561"/>
    <mergeCell ref="AU559:AW561"/>
    <mergeCell ref="AY559:BV559"/>
    <mergeCell ref="BX559:CB561"/>
    <mergeCell ref="EQ553:ES555"/>
    <mergeCell ref="EB549:EE552"/>
    <mergeCell ref="EF549:EI552"/>
    <mergeCell ref="EJ549:EM552"/>
    <mergeCell ref="EN549:EP552"/>
    <mergeCell ref="EQ549:ES552"/>
    <mergeCell ref="C554:Y554"/>
    <mergeCell ref="CY554:DU554"/>
    <mergeCell ref="C555:G556"/>
    <mergeCell ref="H555:M556"/>
    <mergeCell ref="N555:N556"/>
    <mergeCell ref="O555:Y558"/>
    <mergeCell ref="CY555:DC556"/>
    <mergeCell ref="DD555:DI556"/>
    <mergeCell ref="DJ555:DJ556"/>
    <mergeCell ref="DK555:DU558"/>
    <mergeCell ref="AA556:AE558"/>
    <mergeCell ref="AF556:AI558"/>
    <mergeCell ref="AJ556:AM558"/>
    <mergeCell ref="AN556:AQ558"/>
    <mergeCell ref="AR556:AT558"/>
    <mergeCell ref="AU556:AW558"/>
    <mergeCell ref="EQ556:ES558"/>
    <mergeCell ref="C557:N557"/>
    <mergeCell ref="CY557:DJ557"/>
    <mergeCell ref="C551:Y551"/>
    <mergeCell ref="CY551:DU551"/>
    <mergeCell ref="C552:G553"/>
    <mergeCell ref="H552:M553"/>
    <mergeCell ref="N552:N553"/>
    <mergeCell ref="O552:S553"/>
    <mergeCell ref="T552:Y553"/>
    <mergeCell ref="CY552:DC553"/>
    <mergeCell ref="DD552:DI553"/>
    <mergeCell ref="AZ549:BD550"/>
    <mergeCell ref="BE549:BJ550"/>
    <mergeCell ref="BK549:BK550"/>
    <mergeCell ref="BL549:BP550"/>
    <mergeCell ref="BQ549:BV550"/>
    <mergeCell ref="BX549:CB552"/>
    <mergeCell ref="DJ552:DJ553"/>
    <mergeCell ref="DK552:DO553"/>
    <mergeCell ref="DP552:DU553"/>
    <mergeCell ref="AA553:AE555"/>
    <mergeCell ref="AF553:AI555"/>
    <mergeCell ref="AJ553:AM555"/>
    <mergeCell ref="AN553:AQ555"/>
    <mergeCell ref="AR553:AT555"/>
    <mergeCell ref="AU553:AW555"/>
    <mergeCell ref="CC549:CF552"/>
    <mergeCell ref="CG549:CJ552"/>
    <mergeCell ref="CK549:CN552"/>
    <mergeCell ref="CO549:CQ552"/>
    <mergeCell ref="CR549:CT552"/>
    <mergeCell ref="C545:Y545"/>
    <mergeCell ref="CY545:DU545"/>
    <mergeCell ref="C546:G547"/>
    <mergeCell ref="H546:M547"/>
    <mergeCell ref="N546:N547"/>
    <mergeCell ref="O546:Y547"/>
    <mergeCell ref="CY546:DC547"/>
    <mergeCell ref="DD546:DI547"/>
    <mergeCell ref="DJ546:DJ547"/>
    <mergeCell ref="DK546:DU547"/>
    <mergeCell ref="DW543:EA545"/>
    <mergeCell ref="EB543:EE545"/>
    <mergeCell ref="EF543:EI545"/>
    <mergeCell ref="C548:Y548"/>
    <mergeCell ref="CY548:DU548"/>
    <mergeCell ref="C549:G550"/>
    <mergeCell ref="H549:M550"/>
    <mergeCell ref="N549:N550"/>
    <mergeCell ref="O549:S550"/>
    <mergeCell ref="T549:Y550"/>
    <mergeCell ref="AA549:AE552"/>
    <mergeCell ref="AF549:AI552"/>
    <mergeCell ref="AJ549:AM552"/>
    <mergeCell ref="AN549:AQ552"/>
    <mergeCell ref="AR549:AT552"/>
    <mergeCell ref="AU549:AW552"/>
    <mergeCell ref="CY549:DC550"/>
    <mergeCell ref="DD549:DI550"/>
    <mergeCell ref="DJ549:DJ550"/>
    <mergeCell ref="DK549:DO550"/>
    <mergeCell ref="DP549:DU550"/>
    <mergeCell ref="DW549:EA552"/>
    <mergeCell ref="CY540:DE541"/>
    <mergeCell ref="DF540:DI541"/>
    <mergeCell ref="DK540:DO540"/>
    <mergeCell ref="DP540:DU540"/>
    <mergeCell ref="N541:Y541"/>
    <mergeCell ref="DJ541:DU541"/>
    <mergeCell ref="C542:N542"/>
    <mergeCell ref="O542:S543"/>
    <mergeCell ref="T542:Y543"/>
    <mergeCell ref="CY542:DJ542"/>
    <mergeCell ref="DK542:DO543"/>
    <mergeCell ref="DP542:DU543"/>
    <mergeCell ref="C543:G544"/>
    <mergeCell ref="H543:M544"/>
    <mergeCell ref="N543:N544"/>
    <mergeCell ref="CY543:DC544"/>
    <mergeCell ref="DD543:DI544"/>
    <mergeCell ref="DJ543:DJ544"/>
    <mergeCell ref="O544:S544"/>
    <mergeCell ref="T544:Y544"/>
    <mergeCell ref="DK544:DO544"/>
    <mergeCell ref="DP544:DU544"/>
    <mergeCell ref="AZ540:BF541"/>
    <mergeCell ref="BG540:BJ541"/>
    <mergeCell ref="BL540:BP540"/>
    <mergeCell ref="BQ540:BV540"/>
    <mergeCell ref="BX540:CB542"/>
    <mergeCell ref="CC540:CF542"/>
    <mergeCell ref="CG540:CJ542"/>
    <mergeCell ref="CK540:CN542"/>
    <mergeCell ref="CO540:CQ542"/>
    <mergeCell ref="AJ540:AM542"/>
    <mergeCell ref="AN531:AQ533"/>
    <mergeCell ref="AR531:AT533"/>
    <mergeCell ref="AU531:AW533"/>
    <mergeCell ref="B533:Z533"/>
    <mergeCell ref="CX533:DV533"/>
    <mergeCell ref="B534:B557"/>
    <mergeCell ref="C534:Z534"/>
    <mergeCell ref="AA534:AE536"/>
    <mergeCell ref="AF534:AI536"/>
    <mergeCell ref="AJ534:AM536"/>
    <mergeCell ref="AN534:AQ536"/>
    <mergeCell ref="AR534:AT536"/>
    <mergeCell ref="AU534:AW536"/>
    <mergeCell ref="CX534:CX557"/>
    <mergeCell ref="CY534:DV534"/>
    <mergeCell ref="DW534:EA536"/>
    <mergeCell ref="C535:M536"/>
    <mergeCell ref="N535:N538"/>
    <mergeCell ref="O535:Y536"/>
    <mergeCell ref="CY535:DI536"/>
    <mergeCell ref="DJ535:DJ538"/>
    <mergeCell ref="DK535:DU536"/>
    <mergeCell ref="C537:M538"/>
    <mergeCell ref="O537:Y538"/>
    <mergeCell ref="CY537:DI538"/>
    <mergeCell ref="DK537:DU538"/>
    <mergeCell ref="C539:Y539"/>
    <mergeCell ref="CY539:DU539"/>
    <mergeCell ref="C540:I541"/>
    <mergeCell ref="J540:M541"/>
    <mergeCell ref="O540:S540"/>
    <mergeCell ref="T540:Y540"/>
    <mergeCell ref="B522:AW522"/>
    <mergeCell ref="CX522:ES522"/>
    <mergeCell ref="A523:AX525"/>
    <mergeCell ref="CW523:ET525"/>
    <mergeCell ref="AF527:AI530"/>
    <mergeCell ref="AJ527:AM530"/>
    <mergeCell ref="AN527:AQ530"/>
    <mergeCell ref="AR527:AW528"/>
    <mergeCell ref="AX527:AX580"/>
    <mergeCell ref="EB527:EE530"/>
    <mergeCell ref="EF527:EI530"/>
    <mergeCell ref="EJ527:EM530"/>
    <mergeCell ref="EN527:ES528"/>
    <mergeCell ref="ET527:ET580"/>
    <mergeCell ref="L528:AD529"/>
    <mergeCell ref="AR529:AT530"/>
    <mergeCell ref="AU529:AW530"/>
    <mergeCell ref="EN529:EP530"/>
    <mergeCell ref="EQ529:ES530"/>
    <mergeCell ref="B530:Z530"/>
    <mergeCell ref="CX530:DV530"/>
    <mergeCell ref="B531:E532"/>
    <mergeCell ref="F531:J532"/>
    <mergeCell ref="K531:K532"/>
    <mergeCell ref="L531:Q532"/>
    <mergeCell ref="R531:U532"/>
    <mergeCell ref="V531:Y532"/>
    <mergeCell ref="AA531:AE533"/>
    <mergeCell ref="AF531:AI533"/>
    <mergeCell ref="AJ531:AM533"/>
    <mergeCell ref="AU518:AW521"/>
    <mergeCell ref="DW518:EA521"/>
    <mergeCell ref="EB518:EE521"/>
    <mergeCell ref="EF518:EI521"/>
    <mergeCell ref="EJ518:EM521"/>
    <mergeCell ref="EN518:EP521"/>
    <mergeCell ref="C514:O515"/>
    <mergeCell ref="Q514:U515"/>
    <mergeCell ref="V514:Y515"/>
    <mergeCell ref="CY514:DK515"/>
    <mergeCell ref="DM514:DQ515"/>
    <mergeCell ref="DR514:DU515"/>
    <mergeCell ref="C516:Y516"/>
    <mergeCell ref="CY516:DU516"/>
    <mergeCell ref="C517:G518"/>
    <mergeCell ref="C519:Y519"/>
    <mergeCell ref="CY519:DU519"/>
    <mergeCell ref="C520:G521"/>
    <mergeCell ref="H520:M521"/>
    <mergeCell ref="N520:N521"/>
    <mergeCell ref="O520:S521"/>
    <mergeCell ref="T520:Y521"/>
    <mergeCell ref="CY520:DC521"/>
    <mergeCell ref="DD520:DI521"/>
    <mergeCell ref="DJ520:DJ521"/>
    <mergeCell ref="DK520:DO521"/>
    <mergeCell ref="DP520:DU521"/>
    <mergeCell ref="AA518:AE521"/>
    <mergeCell ref="AF518:AI521"/>
    <mergeCell ref="AJ518:AM521"/>
    <mergeCell ref="AN518:AQ521"/>
    <mergeCell ref="AR518:AT521"/>
    <mergeCell ref="AA513:AE517"/>
    <mergeCell ref="AF513:AI517"/>
    <mergeCell ref="AJ513:AM517"/>
    <mergeCell ref="AN513:AQ517"/>
    <mergeCell ref="AR513:AT517"/>
    <mergeCell ref="AU513:AW517"/>
    <mergeCell ref="DW513:EA517"/>
    <mergeCell ref="EB513:EE517"/>
    <mergeCell ref="EF513:EI517"/>
    <mergeCell ref="EJ513:EM517"/>
    <mergeCell ref="EN513:EP517"/>
    <mergeCell ref="EQ513:ES517"/>
    <mergeCell ref="CY511:DA511"/>
    <mergeCell ref="H517:M518"/>
    <mergeCell ref="N517:N518"/>
    <mergeCell ref="O517:S518"/>
    <mergeCell ref="T517:Y518"/>
    <mergeCell ref="CY517:DC518"/>
    <mergeCell ref="DD517:DI518"/>
    <mergeCell ref="DJ517:DJ518"/>
    <mergeCell ref="DB511:DE511"/>
    <mergeCell ref="DG511:DI511"/>
    <mergeCell ref="DJ511:DM511"/>
    <mergeCell ref="DO511:DQ511"/>
    <mergeCell ref="DR511:DU511"/>
    <mergeCell ref="DW511:EA512"/>
    <mergeCell ref="EB511:EE512"/>
    <mergeCell ref="EF511:EI512"/>
    <mergeCell ref="EJ511:EM512"/>
    <mergeCell ref="EN511:EP512"/>
    <mergeCell ref="EQ511:ES512"/>
    <mergeCell ref="AZ511:BB511"/>
    <mergeCell ref="C511:E511"/>
    <mergeCell ref="F511:I511"/>
    <mergeCell ref="K511:M511"/>
    <mergeCell ref="N511:Q511"/>
    <mergeCell ref="S511:U511"/>
    <mergeCell ref="V511:Y511"/>
    <mergeCell ref="AA511:AE512"/>
    <mergeCell ref="AF511:AI512"/>
    <mergeCell ref="AJ511:AM512"/>
    <mergeCell ref="AN511:AQ512"/>
    <mergeCell ref="AR511:AT512"/>
    <mergeCell ref="AU511:AW512"/>
    <mergeCell ref="BC511:BF511"/>
    <mergeCell ref="BH511:BJ511"/>
    <mergeCell ref="BK511:BN511"/>
    <mergeCell ref="BP511:BR511"/>
    <mergeCell ref="BS511:BV511"/>
    <mergeCell ref="C506:G506"/>
    <mergeCell ref="H506:H509"/>
    <mergeCell ref="I506:M506"/>
    <mergeCell ref="N506:N509"/>
    <mergeCell ref="O506:S506"/>
    <mergeCell ref="T506:T509"/>
    <mergeCell ref="U506:Y506"/>
    <mergeCell ref="CY506:DC506"/>
    <mergeCell ref="DD506:DD509"/>
    <mergeCell ref="DE506:DI506"/>
    <mergeCell ref="DJ506:DJ509"/>
    <mergeCell ref="DK506:DO506"/>
    <mergeCell ref="DP506:DP509"/>
    <mergeCell ref="DQ506:DU506"/>
    <mergeCell ref="C507:G509"/>
    <mergeCell ref="I507:M509"/>
    <mergeCell ref="O507:S509"/>
    <mergeCell ref="U507:Y509"/>
    <mergeCell ref="AA507:AE510"/>
    <mergeCell ref="AF507:AI510"/>
    <mergeCell ref="AJ507:AM510"/>
    <mergeCell ref="AN507:AQ510"/>
    <mergeCell ref="AR507:AT510"/>
    <mergeCell ref="AU507:AW510"/>
    <mergeCell ref="CY507:DC509"/>
    <mergeCell ref="DE507:DI509"/>
    <mergeCell ref="DK507:DO509"/>
    <mergeCell ref="DQ507:DU509"/>
    <mergeCell ref="AZ506:BD506"/>
    <mergeCell ref="BE506:BE509"/>
    <mergeCell ref="CR507:CT510"/>
    <mergeCell ref="B501:Y501"/>
    <mergeCell ref="AA501:AE503"/>
    <mergeCell ref="AF501:AI503"/>
    <mergeCell ref="AJ501:AM503"/>
    <mergeCell ref="AN501:AQ503"/>
    <mergeCell ref="AR501:AT503"/>
    <mergeCell ref="AU501:AW503"/>
    <mergeCell ref="CX501:DU501"/>
    <mergeCell ref="DW501:EA503"/>
    <mergeCell ref="EB501:EE503"/>
    <mergeCell ref="EF501:EI503"/>
    <mergeCell ref="EJ501:EM503"/>
    <mergeCell ref="EN501:EP503"/>
    <mergeCell ref="EQ501:ES503"/>
    <mergeCell ref="CX502:CX504"/>
    <mergeCell ref="CY502:DK504"/>
    <mergeCell ref="DL502:DP504"/>
    <mergeCell ref="DQ502:DU504"/>
    <mergeCell ref="AA504:AE506"/>
    <mergeCell ref="AF504:AI506"/>
    <mergeCell ref="AJ504:AM506"/>
    <mergeCell ref="AN504:AQ506"/>
    <mergeCell ref="AR504:AT506"/>
    <mergeCell ref="AU504:AW506"/>
    <mergeCell ref="DW504:EA506"/>
    <mergeCell ref="EB504:EE506"/>
    <mergeCell ref="EF504:EI506"/>
    <mergeCell ref="EJ504:EM506"/>
    <mergeCell ref="EN504:EP506"/>
    <mergeCell ref="EQ504:ES506"/>
    <mergeCell ref="B505:Y505"/>
    <mergeCell ref="CX505:DU505"/>
    <mergeCell ref="EN495:EP497"/>
    <mergeCell ref="AZ499:BK499"/>
    <mergeCell ref="DW498:EA500"/>
    <mergeCell ref="EB498:EE500"/>
    <mergeCell ref="EF498:EI500"/>
    <mergeCell ref="C494:G495"/>
    <mergeCell ref="H494:M495"/>
    <mergeCell ref="N494:N495"/>
    <mergeCell ref="O494:S495"/>
    <mergeCell ref="T494:Y495"/>
    <mergeCell ref="CY494:DC495"/>
    <mergeCell ref="DD494:DI495"/>
    <mergeCell ref="DJ494:DJ495"/>
    <mergeCell ref="DK494:DO495"/>
    <mergeCell ref="DP494:DU495"/>
    <mergeCell ref="AA495:AE497"/>
    <mergeCell ref="AF495:AI497"/>
    <mergeCell ref="AJ495:AM497"/>
    <mergeCell ref="AN495:AQ497"/>
    <mergeCell ref="AR495:AT497"/>
    <mergeCell ref="AU495:AW497"/>
    <mergeCell ref="BK494:BK495"/>
    <mergeCell ref="BL494:BP495"/>
    <mergeCell ref="BK497:BK498"/>
    <mergeCell ref="BL497:BV500"/>
    <mergeCell ref="BX498:CB500"/>
    <mergeCell ref="CC498:CF500"/>
    <mergeCell ref="CG498:CJ500"/>
    <mergeCell ref="C496:Y496"/>
    <mergeCell ref="CY496:DU496"/>
    <mergeCell ref="C497:G498"/>
    <mergeCell ref="H497:M498"/>
    <mergeCell ref="N497:N498"/>
    <mergeCell ref="O497:Y500"/>
    <mergeCell ref="CY497:DC498"/>
    <mergeCell ref="DD497:DI498"/>
    <mergeCell ref="DJ497:DJ498"/>
    <mergeCell ref="DK497:DU500"/>
    <mergeCell ref="AA498:AE500"/>
    <mergeCell ref="AF498:AI500"/>
    <mergeCell ref="AJ498:AM500"/>
    <mergeCell ref="AN498:AQ500"/>
    <mergeCell ref="AR498:AT500"/>
    <mergeCell ref="AU498:AW500"/>
    <mergeCell ref="C499:N499"/>
    <mergeCell ref="CY499:DJ499"/>
    <mergeCell ref="C491:G492"/>
    <mergeCell ref="H491:M492"/>
    <mergeCell ref="N491:N492"/>
    <mergeCell ref="O491:S492"/>
    <mergeCell ref="T491:Y492"/>
    <mergeCell ref="AA491:AE494"/>
    <mergeCell ref="AF491:AI494"/>
    <mergeCell ref="AJ491:AM494"/>
    <mergeCell ref="AN491:AQ494"/>
    <mergeCell ref="AR491:AT494"/>
    <mergeCell ref="AU491:AW494"/>
    <mergeCell ref="CY491:DC492"/>
    <mergeCell ref="DD491:DI492"/>
    <mergeCell ref="DJ491:DJ492"/>
    <mergeCell ref="DK491:DO492"/>
    <mergeCell ref="DP491:DU492"/>
    <mergeCell ref="AZ491:BD492"/>
    <mergeCell ref="BE491:BJ492"/>
    <mergeCell ref="BK491:BK492"/>
    <mergeCell ref="BL491:BP492"/>
    <mergeCell ref="BQ491:BV492"/>
    <mergeCell ref="BX491:CB494"/>
    <mergeCell ref="CC491:CF494"/>
    <mergeCell ref="CG491:CJ494"/>
    <mergeCell ref="CK491:CN494"/>
    <mergeCell ref="CO491:CQ494"/>
    <mergeCell ref="CR491:CT494"/>
    <mergeCell ref="AZ493:BV493"/>
    <mergeCell ref="AZ494:BD495"/>
    <mergeCell ref="BE494:BJ495"/>
    <mergeCell ref="C493:Y493"/>
    <mergeCell ref="CY493:DU493"/>
    <mergeCell ref="C488:G489"/>
    <mergeCell ref="H488:M489"/>
    <mergeCell ref="N488:N489"/>
    <mergeCell ref="O488:Y489"/>
    <mergeCell ref="AA488:AE490"/>
    <mergeCell ref="AF488:AI490"/>
    <mergeCell ref="AJ488:AM490"/>
    <mergeCell ref="AN488:AQ490"/>
    <mergeCell ref="AR488:AT490"/>
    <mergeCell ref="AU488:AW490"/>
    <mergeCell ref="CY488:DC489"/>
    <mergeCell ref="DD488:DI489"/>
    <mergeCell ref="DJ488:DJ489"/>
    <mergeCell ref="DK488:DU489"/>
    <mergeCell ref="BE488:BJ489"/>
    <mergeCell ref="BK488:BK489"/>
    <mergeCell ref="DW488:EA490"/>
    <mergeCell ref="EB488:EE490"/>
    <mergeCell ref="EF488:EI490"/>
    <mergeCell ref="C490:Y490"/>
    <mergeCell ref="CY490:DU490"/>
    <mergeCell ref="BL488:BV489"/>
    <mergeCell ref="BX488:CB490"/>
    <mergeCell ref="CC488:CF490"/>
    <mergeCell ref="CG488:CJ490"/>
    <mergeCell ref="CK488:CN490"/>
    <mergeCell ref="CO488:CQ490"/>
    <mergeCell ref="CR488:CT490"/>
    <mergeCell ref="DJ483:DU483"/>
    <mergeCell ref="C484:N484"/>
    <mergeCell ref="O484:S485"/>
    <mergeCell ref="T484:Y485"/>
    <mergeCell ref="CY484:DJ484"/>
    <mergeCell ref="DK484:DO485"/>
    <mergeCell ref="DP484:DU485"/>
    <mergeCell ref="C485:G486"/>
    <mergeCell ref="H485:M486"/>
    <mergeCell ref="N485:N486"/>
    <mergeCell ref="AA485:AE487"/>
    <mergeCell ref="AF485:AI487"/>
    <mergeCell ref="AJ485:AM487"/>
    <mergeCell ref="AN485:AQ487"/>
    <mergeCell ref="AR485:AT487"/>
    <mergeCell ref="AU485:AW487"/>
    <mergeCell ref="CY485:DC486"/>
    <mergeCell ref="DD485:DI486"/>
    <mergeCell ref="DJ485:DJ486"/>
    <mergeCell ref="O486:S486"/>
    <mergeCell ref="T486:Y486"/>
    <mergeCell ref="DK486:DO486"/>
    <mergeCell ref="DP486:DU486"/>
    <mergeCell ref="C487:Y487"/>
    <mergeCell ref="CY487:DU487"/>
    <mergeCell ref="DW476:EA478"/>
    <mergeCell ref="EB476:EE478"/>
    <mergeCell ref="EF476:EI478"/>
    <mergeCell ref="EJ476:EM478"/>
    <mergeCell ref="EN476:EP478"/>
    <mergeCell ref="EQ476:ES478"/>
    <mergeCell ref="C477:M478"/>
    <mergeCell ref="N477:N480"/>
    <mergeCell ref="O477:Y478"/>
    <mergeCell ref="CY477:DI478"/>
    <mergeCell ref="DJ477:DJ480"/>
    <mergeCell ref="DK477:DU478"/>
    <mergeCell ref="C479:M480"/>
    <mergeCell ref="O479:Y480"/>
    <mergeCell ref="AA479:AE481"/>
    <mergeCell ref="AF479:AI481"/>
    <mergeCell ref="AJ479:AM481"/>
    <mergeCell ref="AN479:AQ481"/>
    <mergeCell ref="AR479:AT481"/>
    <mergeCell ref="AU479:AW481"/>
    <mergeCell ref="CY479:DI480"/>
    <mergeCell ref="C481:Y481"/>
    <mergeCell ref="CY481:DU481"/>
    <mergeCell ref="DK479:DU480"/>
    <mergeCell ref="DW479:EA481"/>
    <mergeCell ref="EB479:EE481"/>
    <mergeCell ref="EF479:EI481"/>
    <mergeCell ref="EJ479:EM481"/>
    <mergeCell ref="EN479:EP481"/>
    <mergeCell ref="EQ479:ES481"/>
    <mergeCell ref="AF473:AI475"/>
    <mergeCell ref="AJ473:AM475"/>
    <mergeCell ref="AN473:AQ475"/>
    <mergeCell ref="AR473:AT475"/>
    <mergeCell ref="AU473:AW475"/>
    <mergeCell ref="B475:Z475"/>
    <mergeCell ref="CX475:DV475"/>
    <mergeCell ref="B476:B499"/>
    <mergeCell ref="C476:Z476"/>
    <mergeCell ref="AA476:AE478"/>
    <mergeCell ref="AF476:AI478"/>
    <mergeCell ref="AJ476:AM478"/>
    <mergeCell ref="AN476:AQ478"/>
    <mergeCell ref="AR476:AT478"/>
    <mergeCell ref="AU476:AW478"/>
    <mergeCell ref="CX476:CX499"/>
    <mergeCell ref="CY476:DV476"/>
    <mergeCell ref="C482:I483"/>
    <mergeCell ref="J482:M483"/>
    <mergeCell ref="O482:S482"/>
    <mergeCell ref="T482:Y482"/>
    <mergeCell ref="AA482:AE484"/>
    <mergeCell ref="AF482:AI484"/>
    <mergeCell ref="AJ482:AM484"/>
    <mergeCell ref="AN482:AQ484"/>
    <mergeCell ref="AR482:AT484"/>
    <mergeCell ref="AU482:AW484"/>
    <mergeCell ref="CY482:DE483"/>
    <mergeCell ref="DF482:DI483"/>
    <mergeCell ref="DK482:DO482"/>
    <mergeCell ref="DP482:DU482"/>
    <mergeCell ref="N483:Y483"/>
    <mergeCell ref="B464:AW464"/>
    <mergeCell ref="CX464:ES464"/>
    <mergeCell ref="A465:AX467"/>
    <mergeCell ref="CW465:ET467"/>
    <mergeCell ref="AF469:AI472"/>
    <mergeCell ref="AJ469:AM472"/>
    <mergeCell ref="AN469:AQ472"/>
    <mergeCell ref="AR469:AW470"/>
    <mergeCell ref="AX469:AX522"/>
    <mergeCell ref="EB469:EE472"/>
    <mergeCell ref="EF469:EI472"/>
    <mergeCell ref="EJ469:EM472"/>
    <mergeCell ref="EN469:ES470"/>
    <mergeCell ref="ET469:ET522"/>
    <mergeCell ref="L470:AD471"/>
    <mergeCell ref="DH470:DZ471"/>
    <mergeCell ref="AR471:AT472"/>
    <mergeCell ref="AU471:AW472"/>
    <mergeCell ref="EN471:EP472"/>
    <mergeCell ref="EQ471:ES472"/>
    <mergeCell ref="B472:Z472"/>
    <mergeCell ref="CX472:DV472"/>
    <mergeCell ref="B473:E474"/>
    <mergeCell ref="F473:J474"/>
    <mergeCell ref="K473:K474"/>
    <mergeCell ref="L473:Q474"/>
    <mergeCell ref="R473:U474"/>
    <mergeCell ref="V473:Y474"/>
    <mergeCell ref="AA473:AE475"/>
    <mergeCell ref="C456:O457"/>
    <mergeCell ref="Q456:U457"/>
    <mergeCell ref="V456:Y457"/>
    <mergeCell ref="CY456:DK457"/>
    <mergeCell ref="DM456:DQ457"/>
    <mergeCell ref="DR456:DU457"/>
    <mergeCell ref="C458:Y458"/>
    <mergeCell ref="CY458:DU458"/>
    <mergeCell ref="C459:G460"/>
    <mergeCell ref="H459:M460"/>
    <mergeCell ref="N459:N460"/>
    <mergeCell ref="O459:S460"/>
    <mergeCell ref="C461:Y461"/>
    <mergeCell ref="CY461:DU461"/>
    <mergeCell ref="C462:G463"/>
    <mergeCell ref="H462:M463"/>
    <mergeCell ref="N462:N463"/>
    <mergeCell ref="O462:S463"/>
    <mergeCell ref="T462:Y463"/>
    <mergeCell ref="CY462:DC463"/>
    <mergeCell ref="DD462:DI463"/>
    <mergeCell ref="DJ462:DJ463"/>
    <mergeCell ref="DK462:DO463"/>
    <mergeCell ref="DP462:DU463"/>
    <mergeCell ref="AR460:AT463"/>
    <mergeCell ref="AU460:AW463"/>
    <mergeCell ref="BX455:CB459"/>
    <mergeCell ref="CC455:CF459"/>
    <mergeCell ref="CG455:CJ459"/>
    <mergeCell ref="DJ453:DM453"/>
    <mergeCell ref="DO453:DQ453"/>
    <mergeCell ref="DR453:DU453"/>
    <mergeCell ref="DW453:EA454"/>
    <mergeCell ref="EB453:EE454"/>
    <mergeCell ref="CK455:CN459"/>
    <mergeCell ref="CO455:CQ459"/>
    <mergeCell ref="CR455:CT459"/>
    <mergeCell ref="EF453:EI454"/>
    <mergeCell ref="EJ453:EM454"/>
    <mergeCell ref="EN453:EP454"/>
    <mergeCell ref="EQ453:ES454"/>
    <mergeCell ref="T459:Y460"/>
    <mergeCell ref="CY459:DC460"/>
    <mergeCell ref="DD459:DI460"/>
    <mergeCell ref="DJ459:DJ460"/>
    <mergeCell ref="DK459:DO460"/>
    <mergeCell ref="DP459:DU460"/>
    <mergeCell ref="AA455:AE459"/>
    <mergeCell ref="AF455:AI459"/>
    <mergeCell ref="AJ455:AM459"/>
    <mergeCell ref="AN455:AQ459"/>
    <mergeCell ref="AR455:AT459"/>
    <mergeCell ref="AU455:AW459"/>
    <mergeCell ref="DW455:EA459"/>
    <mergeCell ref="EB455:EE459"/>
    <mergeCell ref="EF455:EI459"/>
    <mergeCell ref="DW460:EA463"/>
    <mergeCell ref="AU449:AW452"/>
    <mergeCell ref="CY449:DC451"/>
    <mergeCell ref="DE449:DI451"/>
    <mergeCell ref="DK449:DO451"/>
    <mergeCell ref="DQ449:DU451"/>
    <mergeCell ref="EF449:EI452"/>
    <mergeCell ref="EJ449:EM452"/>
    <mergeCell ref="EN449:EP452"/>
    <mergeCell ref="EQ449:ES452"/>
    <mergeCell ref="CO449:CQ452"/>
    <mergeCell ref="CR449:CT452"/>
    <mergeCell ref="EV449:EZ451"/>
    <mergeCell ref="FB449:FF451"/>
    <mergeCell ref="FH449:FL451"/>
    <mergeCell ref="FN449:FR451"/>
    <mergeCell ref="C453:E453"/>
    <mergeCell ref="F453:I453"/>
    <mergeCell ref="K453:M453"/>
    <mergeCell ref="N453:Q453"/>
    <mergeCell ref="S453:U453"/>
    <mergeCell ref="V453:Y453"/>
    <mergeCell ref="AA453:AE454"/>
    <mergeCell ref="AF453:AI454"/>
    <mergeCell ref="AJ453:AM454"/>
    <mergeCell ref="AN453:AQ454"/>
    <mergeCell ref="AR453:AT454"/>
    <mergeCell ref="AU453:AW454"/>
    <mergeCell ref="CY453:DA453"/>
    <mergeCell ref="DB453:DE453"/>
    <mergeCell ref="ET411:ET464"/>
    <mergeCell ref="DB415:DF416"/>
    <mergeCell ref="DG415:DG416"/>
    <mergeCell ref="AF446:AI448"/>
    <mergeCell ref="AJ446:AM448"/>
    <mergeCell ref="AN446:AQ448"/>
    <mergeCell ref="AR446:AT448"/>
    <mergeCell ref="AU446:AW448"/>
    <mergeCell ref="DW446:EA448"/>
    <mergeCell ref="EB446:EE448"/>
    <mergeCell ref="EF446:EI448"/>
    <mergeCell ref="EJ446:EM448"/>
    <mergeCell ref="EN446:EP448"/>
    <mergeCell ref="B447:Y447"/>
    <mergeCell ref="CX447:DU447"/>
    <mergeCell ref="C448:G448"/>
    <mergeCell ref="H448:H451"/>
    <mergeCell ref="I448:M448"/>
    <mergeCell ref="N448:N451"/>
    <mergeCell ref="O448:S448"/>
    <mergeCell ref="T448:T451"/>
    <mergeCell ref="U448:Y448"/>
    <mergeCell ref="CY448:DC448"/>
    <mergeCell ref="DD448:DD451"/>
    <mergeCell ref="DE448:DI448"/>
    <mergeCell ref="DJ448:DJ451"/>
    <mergeCell ref="DK448:DO448"/>
    <mergeCell ref="DP448:DP451"/>
    <mergeCell ref="DQ448:DU448"/>
    <mergeCell ref="C449:G451"/>
    <mergeCell ref="I449:M451"/>
    <mergeCell ref="O449:S451"/>
    <mergeCell ref="AJ449:AM452"/>
    <mergeCell ref="AN449:AQ452"/>
    <mergeCell ref="AR449:AT452"/>
    <mergeCell ref="C436:G437"/>
    <mergeCell ref="CY439:DC440"/>
    <mergeCell ref="DD439:DI440"/>
    <mergeCell ref="DJ439:DJ440"/>
    <mergeCell ref="DK439:DU442"/>
    <mergeCell ref="C441:N441"/>
    <mergeCell ref="CY441:DJ441"/>
    <mergeCell ref="DW437:EA439"/>
    <mergeCell ref="EB437:EE439"/>
    <mergeCell ref="EF437:EI439"/>
    <mergeCell ref="EJ437:EM439"/>
    <mergeCell ref="EN437:EP439"/>
    <mergeCell ref="EQ437:ES439"/>
    <mergeCell ref="AY418:AY441"/>
    <mergeCell ref="EF430:EI432"/>
    <mergeCell ref="C432:Y432"/>
    <mergeCell ref="CY432:DU432"/>
    <mergeCell ref="C433:G434"/>
    <mergeCell ref="H433:M434"/>
    <mergeCell ref="N433:N434"/>
    <mergeCell ref="O433:S434"/>
    <mergeCell ref="T433:Y434"/>
    <mergeCell ref="AA433:AE436"/>
    <mergeCell ref="AF433:AI436"/>
    <mergeCell ref="AJ433:AM436"/>
    <mergeCell ref="AN433:AQ436"/>
    <mergeCell ref="AR433:AT436"/>
    <mergeCell ref="AU433:AW436"/>
    <mergeCell ref="C435:Y435"/>
    <mergeCell ref="DK436:DO437"/>
    <mergeCell ref="DP436:DU437"/>
    <mergeCell ref="DP433:DU434"/>
    <mergeCell ref="DW430:EA432"/>
    <mergeCell ref="EB430:EE432"/>
    <mergeCell ref="EB433:EE436"/>
    <mergeCell ref="EF433:EI436"/>
    <mergeCell ref="AU424:AW426"/>
    <mergeCell ref="AR430:AT432"/>
    <mergeCell ref="AU430:AW432"/>
    <mergeCell ref="DJ425:DU425"/>
    <mergeCell ref="DW433:EA436"/>
    <mergeCell ref="CY426:DJ426"/>
    <mergeCell ref="DK426:DO427"/>
    <mergeCell ref="DP426:DU427"/>
    <mergeCell ref="DW424:EA426"/>
    <mergeCell ref="EB424:EE426"/>
    <mergeCell ref="EF424:EI426"/>
    <mergeCell ref="DP424:DU424"/>
    <mergeCell ref="CY430:DC431"/>
    <mergeCell ref="DD430:DI431"/>
    <mergeCell ref="DJ430:DJ431"/>
    <mergeCell ref="AR427:AT429"/>
    <mergeCell ref="AU427:AW429"/>
    <mergeCell ref="CY427:DC428"/>
    <mergeCell ref="DD427:DI428"/>
    <mergeCell ref="DJ427:DJ428"/>
    <mergeCell ref="CY433:DC434"/>
    <mergeCell ref="DD433:DI434"/>
    <mergeCell ref="C421:M422"/>
    <mergeCell ref="O421:Y422"/>
    <mergeCell ref="AA421:AE423"/>
    <mergeCell ref="AF421:AI423"/>
    <mergeCell ref="CY424:DE425"/>
    <mergeCell ref="DF424:DI425"/>
    <mergeCell ref="DK424:DO424"/>
    <mergeCell ref="DK428:DO428"/>
    <mergeCell ref="DP428:DU428"/>
    <mergeCell ref="C429:Y429"/>
    <mergeCell ref="CY429:DU429"/>
    <mergeCell ref="CO424:CQ426"/>
    <mergeCell ref="CR424:CT426"/>
    <mergeCell ref="H436:M437"/>
    <mergeCell ref="N436:N437"/>
    <mergeCell ref="O436:S437"/>
    <mergeCell ref="T436:Y437"/>
    <mergeCell ref="CY436:DC437"/>
    <mergeCell ref="DD436:DI437"/>
    <mergeCell ref="DJ436:DJ437"/>
    <mergeCell ref="N425:Y425"/>
    <mergeCell ref="C426:N426"/>
    <mergeCell ref="O426:S427"/>
    <mergeCell ref="T426:Y427"/>
    <mergeCell ref="AA427:AE429"/>
    <mergeCell ref="O428:S428"/>
    <mergeCell ref="T428:Y428"/>
    <mergeCell ref="AF427:AI429"/>
    <mergeCell ref="AJ427:AM429"/>
    <mergeCell ref="AN427:AQ429"/>
    <mergeCell ref="CY423:DU423"/>
    <mergeCell ref="AZ423:BV423"/>
    <mergeCell ref="C424:I425"/>
    <mergeCell ref="J424:M425"/>
    <mergeCell ref="O424:S424"/>
    <mergeCell ref="T424:Y424"/>
    <mergeCell ref="AA424:AE426"/>
    <mergeCell ref="AF424:AI426"/>
    <mergeCell ref="AJ424:AM426"/>
    <mergeCell ref="AN424:AQ426"/>
    <mergeCell ref="AR424:AT426"/>
    <mergeCell ref="AJ411:AM414"/>
    <mergeCell ref="AN411:AQ414"/>
    <mergeCell ref="AR411:AW412"/>
    <mergeCell ref="AX411:AX464"/>
    <mergeCell ref="AJ421:AM423"/>
    <mergeCell ref="AN421:AQ423"/>
    <mergeCell ref="AR421:AT423"/>
    <mergeCell ref="AU421:AW423"/>
    <mergeCell ref="B414:Z414"/>
    <mergeCell ref="B415:E416"/>
    <mergeCell ref="F415:J416"/>
    <mergeCell ref="K415:K416"/>
    <mergeCell ref="L415:Q416"/>
    <mergeCell ref="R415:U416"/>
    <mergeCell ref="V415:Y416"/>
    <mergeCell ref="B418:B441"/>
    <mergeCell ref="C418:Z418"/>
    <mergeCell ref="C419:M420"/>
    <mergeCell ref="N419:N422"/>
    <mergeCell ref="O419:Y420"/>
    <mergeCell ref="U449:Y451"/>
    <mergeCell ref="AA449:AE452"/>
    <mergeCell ref="AF449:AI452"/>
    <mergeCell ref="A407:AX409"/>
    <mergeCell ref="CW407:ET409"/>
    <mergeCell ref="AF411:AI414"/>
    <mergeCell ref="EB411:EE414"/>
    <mergeCell ref="EF411:EI414"/>
    <mergeCell ref="EJ411:EM414"/>
    <mergeCell ref="EN411:ES412"/>
    <mergeCell ref="EN413:EP414"/>
    <mergeCell ref="EQ413:ES414"/>
    <mergeCell ref="EB402:EE405"/>
    <mergeCell ref="EF402:EI405"/>
    <mergeCell ref="AY406:CT406"/>
    <mergeCell ref="BI412:CA413"/>
    <mergeCell ref="AY414:BW414"/>
    <mergeCell ref="O401:S402"/>
    <mergeCell ref="T401:Y402"/>
    <mergeCell ref="CY401:DC402"/>
    <mergeCell ref="C401:G402"/>
    <mergeCell ref="H401:M402"/>
    <mergeCell ref="N401:N402"/>
    <mergeCell ref="CX414:DV414"/>
    <mergeCell ref="C403:Y403"/>
    <mergeCell ref="CY403:DU403"/>
    <mergeCell ref="C404:G405"/>
    <mergeCell ref="H404:M405"/>
    <mergeCell ref="N404:N405"/>
    <mergeCell ref="O404:S405"/>
    <mergeCell ref="T404:Y405"/>
    <mergeCell ref="CY404:DC405"/>
    <mergeCell ref="DD404:DI405"/>
    <mergeCell ref="DJ404:DJ405"/>
    <mergeCell ref="DK404:DO405"/>
    <mergeCell ref="DP404:DU405"/>
    <mergeCell ref="CX406:ES406"/>
    <mergeCell ref="C400:Y400"/>
    <mergeCell ref="CY400:DU400"/>
    <mergeCell ref="AZ404:BD405"/>
    <mergeCell ref="BE404:BJ405"/>
    <mergeCell ref="BK404:BK405"/>
    <mergeCell ref="BL404:BP405"/>
    <mergeCell ref="BQ404:BV405"/>
    <mergeCell ref="DD401:DI402"/>
    <mergeCell ref="DJ401:DJ402"/>
    <mergeCell ref="DK401:DO402"/>
    <mergeCell ref="DP401:DU402"/>
    <mergeCell ref="AA402:AE405"/>
    <mergeCell ref="AF402:AI405"/>
    <mergeCell ref="AJ402:AM405"/>
    <mergeCell ref="AN402:AQ405"/>
    <mergeCell ref="BX397:CB401"/>
    <mergeCell ref="CC397:CF401"/>
    <mergeCell ref="CG397:CJ401"/>
    <mergeCell ref="CK397:CN401"/>
    <mergeCell ref="DR398:DU399"/>
    <mergeCell ref="CO397:CQ401"/>
    <mergeCell ref="CR397:CT401"/>
    <mergeCell ref="AA397:AE401"/>
    <mergeCell ref="AF397:AI401"/>
    <mergeCell ref="AJ397:AM401"/>
    <mergeCell ref="AN397:AQ401"/>
    <mergeCell ref="AR397:AT401"/>
    <mergeCell ref="AU397:AW401"/>
    <mergeCell ref="AR402:AT405"/>
    <mergeCell ref="AZ398:BL399"/>
    <mergeCell ref="BN398:BR399"/>
    <mergeCell ref="BS398:BV399"/>
    <mergeCell ref="DM398:DQ399"/>
    <mergeCell ref="C398:O399"/>
    <mergeCell ref="Q398:U399"/>
    <mergeCell ref="V398:Y399"/>
    <mergeCell ref="AU402:AW405"/>
    <mergeCell ref="EV391:EZ393"/>
    <mergeCell ref="FB391:FF393"/>
    <mergeCell ref="C395:E395"/>
    <mergeCell ref="F395:I395"/>
    <mergeCell ref="K395:M395"/>
    <mergeCell ref="N395:Q395"/>
    <mergeCell ref="S395:U395"/>
    <mergeCell ref="V395:Y395"/>
    <mergeCell ref="AA395:AE396"/>
    <mergeCell ref="AF395:AI396"/>
    <mergeCell ref="AJ395:AM396"/>
    <mergeCell ref="AN395:AQ396"/>
    <mergeCell ref="AR395:AT396"/>
    <mergeCell ref="AU395:AW396"/>
    <mergeCell ref="CY395:DA395"/>
    <mergeCell ref="DB395:DE395"/>
    <mergeCell ref="DG395:DI395"/>
    <mergeCell ref="DJ395:DM395"/>
    <mergeCell ref="DW395:EA396"/>
    <mergeCell ref="EB395:EE396"/>
    <mergeCell ref="EF395:EI396"/>
    <mergeCell ref="EJ395:EM396"/>
    <mergeCell ref="EN395:EP396"/>
    <mergeCell ref="BF391:BJ393"/>
    <mergeCell ref="BL391:BP393"/>
    <mergeCell ref="BR391:BV393"/>
    <mergeCell ref="EJ385:EM387"/>
    <mergeCell ref="EN385:EP387"/>
    <mergeCell ref="CR391:CT394"/>
    <mergeCell ref="CC391:CF394"/>
    <mergeCell ref="CG391:CJ394"/>
    <mergeCell ref="BX391:CB394"/>
    <mergeCell ref="B389:Y389"/>
    <mergeCell ref="CX389:DU389"/>
    <mergeCell ref="C390:G390"/>
    <mergeCell ref="H390:H393"/>
    <mergeCell ref="I390:M390"/>
    <mergeCell ref="N390:N393"/>
    <mergeCell ref="O390:S390"/>
    <mergeCell ref="T390:T393"/>
    <mergeCell ref="U390:Y390"/>
    <mergeCell ref="CY390:DC390"/>
    <mergeCell ref="DD390:DD393"/>
    <mergeCell ref="DE390:DI390"/>
    <mergeCell ref="DJ390:DJ393"/>
    <mergeCell ref="DK390:DO390"/>
    <mergeCell ref="DP390:DP393"/>
    <mergeCell ref="O391:S393"/>
    <mergeCell ref="U391:Y393"/>
    <mergeCell ref="AA391:AE394"/>
    <mergeCell ref="AF391:AI394"/>
    <mergeCell ref="AJ391:AM394"/>
    <mergeCell ref="AN391:AQ394"/>
    <mergeCell ref="AR391:AT394"/>
    <mergeCell ref="AU391:AW394"/>
    <mergeCell ref="CY391:DC393"/>
    <mergeCell ref="DE391:DI393"/>
    <mergeCell ref="DW388:EA390"/>
    <mergeCell ref="EB388:EE390"/>
    <mergeCell ref="EF388:EI390"/>
    <mergeCell ref="BM386:BQ388"/>
    <mergeCell ref="BR386:BV388"/>
    <mergeCell ref="B390:B396"/>
    <mergeCell ref="AY390:AY396"/>
    <mergeCell ref="CX390:CX396"/>
    <mergeCell ref="DK391:DO393"/>
    <mergeCell ref="DQ391:DU393"/>
    <mergeCell ref="CK391:CN394"/>
    <mergeCell ref="CO391:CQ394"/>
    <mergeCell ref="AZ395:BB395"/>
    <mergeCell ref="BC395:BF395"/>
    <mergeCell ref="BH395:BJ395"/>
    <mergeCell ref="DQ390:DU390"/>
    <mergeCell ref="C391:G393"/>
    <mergeCell ref="I391:M393"/>
    <mergeCell ref="AA385:AE387"/>
    <mergeCell ref="AF385:AI387"/>
    <mergeCell ref="AJ385:AM387"/>
    <mergeCell ref="AN385:AQ387"/>
    <mergeCell ref="AR385:AT387"/>
    <mergeCell ref="AU385:AW387"/>
    <mergeCell ref="CX385:DU385"/>
    <mergeCell ref="DW385:EA387"/>
    <mergeCell ref="EB385:EE387"/>
    <mergeCell ref="EF385:EI387"/>
    <mergeCell ref="B386:B388"/>
    <mergeCell ref="C386:O388"/>
    <mergeCell ref="P386:T388"/>
    <mergeCell ref="U386:Y388"/>
    <mergeCell ref="CX386:CX388"/>
    <mergeCell ref="CY386:DK388"/>
    <mergeCell ref="DL386:DP388"/>
    <mergeCell ref="DQ386:DU388"/>
    <mergeCell ref="AA388:AE390"/>
    <mergeCell ref="AF388:AI390"/>
    <mergeCell ref="AJ388:AM390"/>
    <mergeCell ref="AN388:AQ390"/>
    <mergeCell ref="AR388:AT390"/>
    <mergeCell ref="AU388:AW390"/>
    <mergeCell ref="B385:Y385"/>
    <mergeCell ref="DJ381:DJ382"/>
    <mergeCell ref="DK381:DU384"/>
    <mergeCell ref="AA382:AE384"/>
    <mergeCell ref="AF382:AI384"/>
    <mergeCell ref="AJ382:AM384"/>
    <mergeCell ref="AN382:AQ384"/>
    <mergeCell ref="AR382:AT384"/>
    <mergeCell ref="AU382:AW384"/>
    <mergeCell ref="CK382:CN384"/>
    <mergeCell ref="CO382:CQ384"/>
    <mergeCell ref="CR382:CT384"/>
    <mergeCell ref="C383:N383"/>
    <mergeCell ref="CY383:DJ383"/>
    <mergeCell ref="BX379:CB381"/>
    <mergeCell ref="C380:Y380"/>
    <mergeCell ref="BK378:BK379"/>
    <mergeCell ref="BL378:BP379"/>
    <mergeCell ref="BQ378:BV379"/>
    <mergeCell ref="AZ383:BK383"/>
    <mergeCell ref="AZ381:BD382"/>
    <mergeCell ref="BE381:BJ382"/>
    <mergeCell ref="BK381:BK382"/>
    <mergeCell ref="BL381:BV384"/>
    <mergeCell ref="BX382:CB384"/>
    <mergeCell ref="CC382:CF384"/>
    <mergeCell ref="CG382:CJ384"/>
    <mergeCell ref="AA375:AE378"/>
    <mergeCell ref="AF375:AI378"/>
    <mergeCell ref="AJ375:AM378"/>
    <mergeCell ref="AN375:AQ378"/>
    <mergeCell ref="AR375:AT378"/>
    <mergeCell ref="AZ380:BV380"/>
    <mergeCell ref="AU375:AW378"/>
    <mergeCell ref="GN375:GP378"/>
    <mergeCell ref="CG379:CJ381"/>
    <mergeCell ref="DK378:DO379"/>
    <mergeCell ref="DP378:DU379"/>
    <mergeCell ref="AA379:AE381"/>
    <mergeCell ref="AF379:AI381"/>
    <mergeCell ref="AJ379:AM381"/>
    <mergeCell ref="AN379:AQ381"/>
    <mergeCell ref="AR379:AT381"/>
    <mergeCell ref="AU379:AW381"/>
    <mergeCell ref="DW379:EA381"/>
    <mergeCell ref="EB379:EE381"/>
    <mergeCell ref="EF379:EI381"/>
    <mergeCell ref="EJ379:EM381"/>
    <mergeCell ref="EN379:EP381"/>
    <mergeCell ref="EQ379:ES381"/>
    <mergeCell ref="FT375:FX378"/>
    <mergeCell ref="FY375:GB378"/>
    <mergeCell ref="GC375:GF378"/>
    <mergeCell ref="GG375:GJ378"/>
    <mergeCell ref="GK375:GM378"/>
    <mergeCell ref="FT379:FX381"/>
    <mergeCell ref="FY379:GB381"/>
    <mergeCell ref="GC379:GF381"/>
    <mergeCell ref="GG379:GJ381"/>
    <mergeCell ref="GK379:GM381"/>
    <mergeCell ref="FH378:FL379"/>
    <mergeCell ref="CY381:DC382"/>
    <mergeCell ref="DD381:DI382"/>
    <mergeCell ref="CC379:CF381"/>
    <mergeCell ref="CY375:DC376"/>
    <mergeCell ref="DD375:DI376"/>
    <mergeCell ref="DW382:EA384"/>
    <mergeCell ref="CY380:DU380"/>
    <mergeCell ref="EV378:EZ379"/>
    <mergeCell ref="FA378:FF379"/>
    <mergeCell ref="FM378:FR379"/>
    <mergeCell ref="FT382:FX384"/>
    <mergeCell ref="FY382:GB384"/>
    <mergeCell ref="EB382:EE384"/>
    <mergeCell ref="EF382:EI384"/>
    <mergeCell ref="EJ382:EM384"/>
    <mergeCell ref="EN382:EP384"/>
    <mergeCell ref="EQ382:ES384"/>
    <mergeCell ref="EV383:FG383"/>
    <mergeCell ref="GC382:GF384"/>
    <mergeCell ref="GG382:GJ384"/>
    <mergeCell ref="GK382:GM384"/>
    <mergeCell ref="C381:G382"/>
    <mergeCell ref="H381:M382"/>
    <mergeCell ref="N381:N382"/>
    <mergeCell ref="O381:Y384"/>
    <mergeCell ref="O370:S370"/>
    <mergeCell ref="C377:Y377"/>
    <mergeCell ref="CY377:DU377"/>
    <mergeCell ref="C378:G379"/>
    <mergeCell ref="H378:M379"/>
    <mergeCell ref="N378:N379"/>
    <mergeCell ref="O378:S379"/>
    <mergeCell ref="T378:Y379"/>
    <mergeCell ref="CY378:DC379"/>
    <mergeCell ref="DD378:DI379"/>
    <mergeCell ref="DJ378:DJ379"/>
    <mergeCell ref="EV380:FR380"/>
    <mergeCell ref="EF375:EI378"/>
    <mergeCell ref="EJ375:EM378"/>
    <mergeCell ref="EN375:EP378"/>
    <mergeCell ref="EQ375:ES378"/>
    <mergeCell ref="DW375:EA378"/>
    <mergeCell ref="EB375:EE378"/>
    <mergeCell ref="CK379:CN381"/>
    <mergeCell ref="CO379:CQ381"/>
    <mergeCell ref="CR379:CT381"/>
    <mergeCell ref="FG372:FG373"/>
    <mergeCell ref="H369:M370"/>
    <mergeCell ref="FG378:FG379"/>
    <mergeCell ref="DK375:DO376"/>
    <mergeCell ref="DP375:DU376"/>
    <mergeCell ref="C374:Y374"/>
    <mergeCell ref="AZ372:BD373"/>
    <mergeCell ref="C375:G376"/>
    <mergeCell ref="H375:M376"/>
    <mergeCell ref="N375:N376"/>
    <mergeCell ref="O375:S376"/>
    <mergeCell ref="T375:Y376"/>
    <mergeCell ref="EQ366:ES368"/>
    <mergeCell ref="FC366:FF367"/>
    <mergeCell ref="AA366:AE368"/>
    <mergeCell ref="AF366:AI368"/>
    <mergeCell ref="AJ366:AM368"/>
    <mergeCell ref="AN366:AQ368"/>
    <mergeCell ref="AR366:AT368"/>
    <mergeCell ref="AU366:AW368"/>
    <mergeCell ref="CY366:DE367"/>
    <mergeCell ref="DF366:DI367"/>
    <mergeCell ref="FA369:FF370"/>
    <mergeCell ref="J366:M367"/>
    <mergeCell ref="BK372:BK373"/>
    <mergeCell ref="BL372:BV373"/>
    <mergeCell ref="BE372:BJ373"/>
    <mergeCell ref="CR366:CT368"/>
    <mergeCell ref="GK369:GM371"/>
    <mergeCell ref="GN369:GP371"/>
    <mergeCell ref="FH370:FL370"/>
    <mergeCell ref="FM370:FR370"/>
    <mergeCell ref="EV371:FR371"/>
    <mergeCell ref="EV369:EZ370"/>
    <mergeCell ref="DK370:DO370"/>
    <mergeCell ref="DP370:DU370"/>
    <mergeCell ref="CY371:DU371"/>
    <mergeCell ref="FG369:FG370"/>
    <mergeCell ref="CR369:CT371"/>
    <mergeCell ref="CY363:DI364"/>
    <mergeCell ref="CY365:DU365"/>
    <mergeCell ref="DW366:EA368"/>
    <mergeCell ref="C363:M364"/>
    <mergeCell ref="O363:Y364"/>
    <mergeCell ref="AA363:AE365"/>
    <mergeCell ref="AF363:AI365"/>
    <mergeCell ref="CG363:CJ365"/>
    <mergeCell ref="CK363:CN365"/>
    <mergeCell ref="CO363:CQ365"/>
    <mergeCell ref="CR363:CT365"/>
    <mergeCell ref="BX363:CB365"/>
    <mergeCell ref="O366:S366"/>
    <mergeCell ref="T366:Y366"/>
    <mergeCell ref="FM366:FR366"/>
    <mergeCell ref="FT366:FX368"/>
    <mergeCell ref="FY366:GB368"/>
    <mergeCell ref="GC366:GF368"/>
    <mergeCell ref="AJ363:AM365"/>
    <mergeCell ref="AN363:AQ365"/>
    <mergeCell ref="AR363:AT365"/>
    <mergeCell ref="C369:G370"/>
    <mergeCell ref="AZ369:BD370"/>
    <mergeCell ref="AZ366:BF367"/>
    <mergeCell ref="BG366:BJ367"/>
    <mergeCell ref="BL366:BP366"/>
    <mergeCell ref="BQ366:BV366"/>
    <mergeCell ref="BX366:CB368"/>
    <mergeCell ref="CC366:CF368"/>
    <mergeCell ref="BK367:BV367"/>
    <mergeCell ref="AZ368:BK368"/>
    <mergeCell ref="BL368:BP369"/>
    <mergeCell ref="EV363:FF364"/>
    <mergeCell ref="FH363:FR364"/>
    <mergeCell ref="FT363:FX365"/>
    <mergeCell ref="FY363:GB365"/>
    <mergeCell ref="EV365:FR365"/>
    <mergeCell ref="FT369:FX371"/>
    <mergeCell ref="AU363:AW365"/>
    <mergeCell ref="C365:Y365"/>
    <mergeCell ref="C366:I367"/>
    <mergeCell ref="BQ368:BV369"/>
    <mergeCell ref="CG369:CJ371"/>
    <mergeCell ref="CK369:CN371"/>
    <mergeCell ref="EB366:EE368"/>
    <mergeCell ref="CO369:CQ371"/>
    <mergeCell ref="N369:N370"/>
    <mergeCell ref="AZ363:BJ364"/>
    <mergeCell ref="BL363:BV364"/>
    <mergeCell ref="DK366:DO366"/>
    <mergeCell ref="AY360:AY383"/>
    <mergeCell ref="DJ375:DJ376"/>
    <mergeCell ref="DJ367:DU367"/>
    <mergeCell ref="EQ357:ES359"/>
    <mergeCell ref="B359:Z359"/>
    <mergeCell ref="CX359:DV359"/>
    <mergeCell ref="CR357:CT359"/>
    <mergeCell ref="B360:B383"/>
    <mergeCell ref="C360:Z360"/>
    <mergeCell ref="AA360:AE362"/>
    <mergeCell ref="AF360:AI362"/>
    <mergeCell ref="AJ360:AM362"/>
    <mergeCell ref="AN360:AQ362"/>
    <mergeCell ref="AR360:AT362"/>
    <mergeCell ref="AU360:AW362"/>
    <mergeCell ref="CX360:CX383"/>
    <mergeCell ref="CY360:DV360"/>
    <mergeCell ref="DW360:EA362"/>
    <mergeCell ref="EB360:EE362"/>
    <mergeCell ref="EF360:EI362"/>
    <mergeCell ref="C361:M362"/>
    <mergeCell ref="N361:N364"/>
    <mergeCell ref="O361:Y362"/>
    <mergeCell ref="CY361:DI362"/>
    <mergeCell ref="C372:G373"/>
    <mergeCell ref="H372:M373"/>
    <mergeCell ref="N372:N373"/>
    <mergeCell ref="O372:Y373"/>
    <mergeCell ref="DW357:EA359"/>
    <mergeCell ref="EB357:EE359"/>
    <mergeCell ref="AZ365:BV365"/>
    <mergeCell ref="BL370:BP370"/>
    <mergeCell ref="BQ370:BV370"/>
    <mergeCell ref="AZ371:BV371"/>
    <mergeCell ref="CG366:CJ368"/>
    <mergeCell ref="EB353:EE356"/>
    <mergeCell ref="EF353:EI356"/>
    <mergeCell ref="EJ353:EM356"/>
    <mergeCell ref="EN353:ES354"/>
    <mergeCell ref="ET353:ET406"/>
    <mergeCell ref="L354:AD355"/>
    <mergeCell ref="DH354:DZ355"/>
    <mergeCell ref="AR355:AT356"/>
    <mergeCell ref="AU355:AW356"/>
    <mergeCell ref="B356:Z356"/>
    <mergeCell ref="CX356:DV356"/>
    <mergeCell ref="B357:E358"/>
    <mergeCell ref="F357:J358"/>
    <mergeCell ref="K357:K358"/>
    <mergeCell ref="L357:Q358"/>
    <mergeCell ref="R357:U358"/>
    <mergeCell ref="V357:Y358"/>
    <mergeCell ref="AA357:AE359"/>
    <mergeCell ref="AF357:AI359"/>
    <mergeCell ref="AJ357:AM359"/>
    <mergeCell ref="AN357:AQ359"/>
    <mergeCell ref="AR357:AT359"/>
    <mergeCell ref="AU357:AW359"/>
    <mergeCell ref="CX357:DA358"/>
    <mergeCell ref="DB357:DF358"/>
    <mergeCell ref="DG357:DG358"/>
    <mergeCell ref="DH357:DM358"/>
    <mergeCell ref="DN357:DQ358"/>
    <mergeCell ref="DR357:DU358"/>
    <mergeCell ref="EF357:EI359"/>
    <mergeCell ref="CO344:CQ347"/>
    <mergeCell ref="C345:Y345"/>
    <mergeCell ref="CY345:DU345"/>
    <mergeCell ref="C346:G347"/>
    <mergeCell ref="H346:M347"/>
    <mergeCell ref="N346:N347"/>
    <mergeCell ref="O346:S347"/>
    <mergeCell ref="T346:Y347"/>
    <mergeCell ref="CY346:DC347"/>
    <mergeCell ref="DD346:DI347"/>
    <mergeCell ref="DJ346:DJ347"/>
    <mergeCell ref="DK346:DO347"/>
    <mergeCell ref="DP346:DU347"/>
    <mergeCell ref="AF353:AI356"/>
    <mergeCell ref="AJ353:AM356"/>
    <mergeCell ref="AN353:AQ356"/>
    <mergeCell ref="AR353:AW354"/>
    <mergeCell ref="AX353:AX406"/>
    <mergeCell ref="CK366:CN368"/>
    <mergeCell ref="CO366:CQ368"/>
    <mergeCell ref="CC363:CF365"/>
    <mergeCell ref="T370:Y370"/>
    <mergeCell ref="AU369:AW371"/>
    <mergeCell ref="BE369:BJ370"/>
    <mergeCell ref="BK369:BK370"/>
    <mergeCell ref="BX369:CB371"/>
    <mergeCell ref="CC369:CF371"/>
    <mergeCell ref="T368:Y369"/>
    <mergeCell ref="AJ369:AM371"/>
    <mergeCell ref="AN369:AQ371"/>
    <mergeCell ref="C371:Y371"/>
    <mergeCell ref="C368:N368"/>
    <mergeCell ref="AU339:AW343"/>
    <mergeCell ref="CG339:CJ343"/>
    <mergeCell ref="CK339:CN343"/>
    <mergeCell ref="CO339:CQ343"/>
    <mergeCell ref="CR339:CT343"/>
    <mergeCell ref="AZ345:BV345"/>
    <mergeCell ref="AZ346:BD347"/>
    <mergeCell ref="BE346:BJ347"/>
    <mergeCell ref="BK343:BK344"/>
    <mergeCell ref="BL343:BP344"/>
    <mergeCell ref="BQ343:BV344"/>
    <mergeCell ref="BX339:CB343"/>
    <mergeCell ref="CC339:CF343"/>
    <mergeCell ref="B348:AW348"/>
    <mergeCell ref="CX348:ES348"/>
    <mergeCell ref="A349:AX351"/>
    <mergeCell ref="CW349:ET351"/>
    <mergeCell ref="O343:S344"/>
    <mergeCell ref="T343:Y344"/>
    <mergeCell ref="CY343:DC344"/>
    <mergeCell ref="DD343:DI344"/>
    <mergeCell ref="AA344:AE347"/>
    <mergeCell ref="AF344:AI347"/>
    <mergeCell ref="AJ344:AM347"/>
    <mergeCell ref="AN344:AQ347"/>
    <mergeCell ref="AR344:AT347"/>
    <mergeCell ref="AU344:AW347"/>
    <mergeCell ref="BX344:CB347"/>
    <mergeCell ref="CC344:CF347"/>
    <mergeCell ref="CG344:CJ347"/>
    <mergeCell ref="CK344:CN347"/>
    <mergeCell ref="EB339:EE343"/>
    <mergeCell ref="EF339:EI343"/>
    <mergeCell ref="EJ339:EM343"/>
    <mergeCell ref="AZ340:BL341"/>
    <mergeCell ref="BN340:BR341"/>
    <mergeCell ref="BS340:BV341"/>
    <mergeCell ref="AZ342:BV342"/>
    <mergeCell ref="AZ343:BD344"/>
    <mergeCell ref="BE343:BJ344"/>
    <mergeCell ref="C340:O341"/>
    <mergeCell ref="Q340:U341"/>
    <mergeCell ref="V340:Y341"/>
    <mergeCell ref="CY340:DK341"/>
    <mergeCell ref="DM340:DQ341"/>
    <mergeCell ref="DR340:DU341"/>
    <mergeCell ref="C342:Y342"/>
    <mergeCell ref="CY342:DU342"/>
    <mergeCell ref="C343:G344"/>
    <mergeCell ref="H343:M344"/>
    <mergeCell ref="N343:N344"/>
    <mergeCell ref="DJ343:DJ344"/>
    <mergeCell ref="DK343:DO344"/>
    <mergeCell ref="DP343:DU344"/>
    <mergeCell ref="AA339:AE343"/>
    <mergeCell ref="CR344:CT347"/>
    <mergeCell ref="BK346:BK347"/>
    <mergeCell ref="BL346:BP347"/>
    <mergeCell ref="BQ346:BV347"/>
    <mergeCell ref="AF339:AI343"/>
    <mergeCell ref="AJ339:AM343"/>
    <mergeCell ref="AN339:AQ343"/>
    <mergeCell ref="AR339:AT343"/>
    <mergeCell ref="BP337:BR337"/>
    <mergeCell ref="AZ338:BW338"/>
    <mergeCell ref="B331:Y331"/>
    <mergeCell ref="BX337:CB338"/>
    <mergeCell ref="CC337:CF338"/>
    <mergeCell ref="CG337:CJ338"/>
    <mergeCell ref="CK337:CN338"/>
    <mergeCell ref="CO337:CQ338"/>
    <mergeCell ref="CR337:CT338"/>
    <mergeCell ref="BS337:BV337"/>
    <mergeCell ref="B332:B338"/>
    <mergeCell ref="AY332:AY338"/>
    <mergeCell ref="C336:Z336"/>
    <mergeCell ref="C338:Z338"/>
    <mergeCell ref="AU330:AW332"/>
    <mergeCell ref="BF332:BJ332"/>
    <mergeCell ref="BK332:BK335"/>
    <mergeCell ref="BL332:BP332"/>
    <mergeCell ref="BQ332:BQ335"/>
    <mergeCell ref="BR332:BV332"/>
    <mergeCell ref="BR333:BV335"/>
    <mergeCell ref="BX333:CB336"/>
    <mergeCell ref="CC333:CF336"/>
    <mergeCell ref="CG333:CJ336"/>
    <mergeCell ref="CK333:CN336"/>
    <mergeCell ref="CO333:CQ336"/>
    <mergeCell ref="C337:E337"/>
    <mergeCell ref="F337:I337"/>
    <mergeCell ref="K337:M337"/>
    <mergeCell ref="N337:Q337"/>
    <mergeCell ref="S337:U337"/>
    <mergeCell ref="V337:Y337"/>
    <mergeCell ref="AA337:AE338"/>
    <mergeCell ref="AF337:AI338"/>
    <mergeCell ref="AJ337:AM338"/>
    <mergeCell ref="AN337:AQ338"/>
    <mergeCell ref="AR337:AT338"/>
    <mergeCell ref="AU337:AW338"/>
    <mergeCell ref="AZ337:BB337"/>
    <mergeCell ref="BC337:BF337"/>
    <mergeCell ref="BH337:BJ337"/>
    <mergeCell ref="BK337:BN337"/>
    <mergeCell ref="AA330:AE332"/>
    <mergeCell ref="AF330:AI332"/>
    <mergeCell ref="C332:G332"/>
    <mergeCell ref="H332:H335"/>
    <mergeCell ref="I332:M332"/>
    <mergeCell ref="N332:N335"/>
    <mergeCell ref="O332:S332"/>
    <mergeCell ref="T332:T335"/>
    <mergeCell ref="U332:Y332"/>
    <mergeCell ref="EF327:EI329"/>
    <mergeCell ref="EJ327:EM329"/>
    <mergeCell ref="EN327:EP329"/>
    <mergeCell ref="EQ327:ES329"/>
    <mergeCell ref="B328:B330"/>
    <mergeCell ref="C328:O330"/>
    <mergeCell ref="P328:T330"/>
    <mergeCell ref="U328:Y330"/>
    <mergeCell ref="CX328:CX330"/>
    <mergeCell ref="CY328:DK330"/>
    <mergeCell ref="DL328:DP330"/>
    <mergeCell ref="DQ328:DU330"/>
    <mergeCell ref="CY332:DC332"/>
    <mergeCell ref="DD332:DD335"/>
    <mergeCell ref="DE332:DI332"/>
    <mergeCell ref="DJ332:DJ335"/>
    <mergeCell ref="DK332:DO332"/>
    <mergeCell ref="DP332:DP335"/>
    <mergeCell ref="DQ332:DU332"/>
    <mergeCell ref="C333:G335"/>
    <mergeCell ref="I333:M335"/>
    <mergeCell ref="O333:S335"/>
    <mergeCell ref="U333:Y335"/>
    <mergeCell ref="AA333:AE336"/>
    <mergeCell ref="AF333:AI336"/>
    <mergeCell ref="AJ333:AM336"/>
    <mergeCell ref="AN333:AQ336"/>
    <mergeCell ref="AR333:AT336"/>
    <mergeCell ref="AU333:AW336"/>
    <mergeCell ref="AJ330:AM332"/>
    <mergeCell ref="AN330:AQ332"/>
    <mergeCell ref="AR330:AT332"/>
    <mergeCell ref="B327:Y327"/>
    <mergeCell ref="AA327:AE329"/>
    <mergeCell ref="AF327:AI329"/>
    <mergeCell ref="AJ327:AM329"/>
    <mergeCell ref="AN327:AQ329"/>
    <mergeCell ref="AR327:AT329"/>
    <mergeCell ref="AU327:AW329"/>
    <mergeCell ref="CX327:DU327"/>
    <mergeCell ref="DW327:EA329"/>
    <mergeCell ref="EB327:EE329"/>
    <mergeCell ref="AY327:BV327"/>
    <mergeCell ref="BX327:CB329"/>
    <mergeCell ref="CC327:CF329"/>
    <mergeCell ref="CG327:CJ329"/>
    <mergeCell ref="CK327:CN329"/>
    <mergeCell ref="CO327:CQ329"/>
    <mergeCell ref="CR327:CT329"/>
    <mergeCell ref="AY328:AY330"/>
    <mergeCell ref="CU295:CU348"/>
    <mergeCell ref="B295:K297"/>
    <mergeCell ref="AY295:BH297"/>
    <mergeCell ref="CX295:DG297"/>
    <mergeCell ref="BX305:CB307"/>
    <mergeCell ref="CC305:CF307"/>
    <mergeCell ref="CG305:CJ307"/>
    <mergeCell ref="CK305:CN307"/>
    <mergeCell ref="CO305:CQ307"/>
    <mergeCell ref="CR305:CT307"/>
    <mergeCell ref="AZ307:BV307"/>
    <mergeCell ref="CY322:DU322"/>
    <mergeCell ref="C323:G324"/>
    <mergeCell ref="H323:M324"/>
    <mergeCell ref="N323:N324"/>
    <mergeCell ref="O323:Y326"/>
    <mergeCell ref="CY323:DC324"/>
    <mergeCell ref="DD323:DI324"/>
    <mergeCell ref="DJ323:DJ324"/>
    <mergeCell ref="DK323:DU326"/>
    <mergeCell ref="AA324:AE326"/>
    <mergeCell ref="AF324:AI326"/>
    <mergeCell ref="AJ324:AM326"/>
    <mergeCell ref="AN324:AQ326"/>
    <mergeCell ref="AR324:AT326"/>
    <mergeCell ref="AU324:AW326"/>
    <mergeCell ref="C325:N325"/>
    <mergeCell ref="CY325:DJ325"/>
    <mergeCell ref="AU321:AW323"/>
    <mergeCell ref="CO321:CQ323"/>
    <mergeCell ref="CR321:CT323"/>
    <mergeCell ref="H317:M318"/>
    <mergeCell ref="N317:N318"/>
    <mergeCell ref="O317:S318"/>
    <mergeCell ref="T317:Y318"/>
    <mergeCell ref="AA317:AE320"/>
    <mergeCell ref="AF317:AI320"/>
    <mergeCell ref="AJ317:AM320"/>
    <mergeCell ref="AN317:AQ320"/>
    <mergeCell ref="AR317:AT320"/>
    <mergeCell ref="AU317:AW320"/>
    <mergeCell ref="CY317:DC318"/>
    <mergeCell ref="DD317:DI318"/>
    <mergeCell ref="DJ317:DJ318"/>
    <mergeCell ref="DK317:DO318"/>
    <mergeCell ref="DP317:DU318"/>
    <mergeCell ref="DW317:EA320"/>
    <mergeCell ref="C319:Y319"/>
    <mergeCell ref="CY319:DU319"/>
    <mergeCell ref="C320:G321"/>
    <mergeCell ref="H320:M321"/>
    <mergeCell ref="N320:N321"/>
    <mergeCell ref="O320:S321"/>
    <mergeCell ref="T320:Y321"/>
    <mergeCell ref="CY320:DC321"/>
    <mergeCell ref="DD320:DI321"/>
    <mergeCell ref="DJ320:DJ321"/>
    <mergeCell ref="DK320:DO321"/>
    <mergeCell ref="DP320:DU321"/>
    <mergeCell ref="AA321:AE323"/>
    <mergeCell ref="AF321:AI323"/>
    <mergeCell ref="AJ321:AM323"/>
    <mergeCell ref="C322:Y322"/>
    <mergeCell ref="AZ317:BD318"/>
    <mergeCell ref="BE317:BJ318"/>
    <mergeCell ref="BK317:BK318"/>
    <mergeCell ref="BL317:BP318"/>
    <mergeCell ref="BQ317:BV318"/>
    <mergeCell ref="AF311:AI313"/>
    <mergeCell ref="AJ311:AM313"/>
    <mergeCell ref="AN311:AQ313"/>
    <mergeCell ref="AR311:AT313"/>
    <mergeCell ref="AU311:AW313"/>
    <mergeCell ref="CY311:DC312"/>
    <mergeCell ref="O312:S312"/>
    <mergeCell ref="T312:Y312"/>
    <mergeCell ref="DK312:DO312"/>
    <mergeCell ref="DP312:DU312"/>
    <mergeCell ref="C313:Y313"/>
    <mergeCell ref="CY313:DU313"/>
    <mergeCell ref="C314:G315"/>
    <mergeCell ref="H314:M315"/>
    <mergeCell ref="N314:N315"/>
    <mergeCell ref="O314:Y315"/>
    <mergeCell ref="AA314:AE316"/>
    <mergeCell ref="AF314:AI316"/>
    <mergeCell ref="AJ314:AM316"/>
    <mergeCell ref="AN314:AQ316"/>
    <mergeCell ref="AR314:AT316"/>
    <mergeCell ref="AU314:AW316"/>
    <mergeCell ref="CY314:DC315"/>
    <mergeCell ref="DD314:DI315"/>
    <mergeCell ref="DJ314:DJ315"/>
    <mergeCell ref="DK314:DU315"/>
    <mergeCell ref="C316:Y316"/>
    <mergeCell ref="CY316:DU316"/>
    <mergeCell ref="CO311:CQ313"/>
    <mergeCell ref="CR311:CT313"/>
    <mergeCell ref="AY302:AY325"/>
    <mergeCell ref="C317:G318"/>
    <mergeCell ref="AJ305:AM307"/>
    <mergeCell ref="AN305:AQ307"/>
    <mergeCell ref="AR305:AT307"/>
    <mergeCell ref="AU305:AW307"/>
    <mergeCell ref="C307:Y307"/>
    <mergeCell ref="CY307:DU307"/>
    <mergeCell ref="C308:I309"/>
    <mergeCell ref="J308:M309"/>
    <mergeCell ref="O308:S308"/>
    <mergeCell ref="T308:Y308"/>
    <mergeCell ref="AA308:AE310"/>
    <mergeCell ref="AF308:AI310"/>
    <mergeCell ref="AJ308:AM310"/>
    <mergeCell ref="AN308:AQ310"/>
    <mergeCell ref="AR308:AT310"/>
    <mergeCell ref="AU308:AW310"/>
    <mergeCell ref="CY308:DE309"/>
    <mergeCell ref="DF308:DI309"/>
    <mergeCell ref="DK308:DO308"/>
    <mergeCell ref="DP308:DU308"/>
    <mergeCell ref="N309:Y309"/>
    <mergeCell ref="DJ309:DU309"/>
    <mergeCell ref="C310:N310"/>
    <mergeCell ref="O310:S311"/>
    <mergeCell ref="T310:Y311"/>
    <mergeCell ref="CY310:DJ310"/>
    <mergeCell ref="DK310:DO311"/>
    <mergeCell ref="DP310:DU311"/>
    <mergeCell ref="C311:G312"/>
    <mergeCell ref="H311:M312"/>
    <mergeCell ref="N311:N312"/>
    <mergeCell ref="AA311:AE313"/>
    <mergeCell ref="DN299:DQ300"/>
    <mergeCell ref="DR299:DU300"/>
    <mergeCell ref="DW299:EA301"/>
    <mergeCell ref="EB299:EE301"/>
    <mergeCell ref="EF299:EI301"/>
    <mergeCell ref="EJ299:EM301"/>
    <mergeCell ref="EN299:EP301"/>
    <mergeCell ref="B301:Z301"/>
    <mergeCell ref="CX301:DV301"/>
    <mergeCell ref="B302:B325"/>
    <mergeCell ref="C302:Z302"/>
    <mergeCell ref="AA302:AE304"/>
    <mergeCell ref="AF302:AI304"/>
    <mergeCell ref="AJ302:AM304"/>
    <mergeCell ref="AN302:AQ304"/>
    <mergeCell ref="AR302:AT304"/>
    <mergeCell ref="AU302:AW304"/>
    <mergeCell ref="CX302:CX325"/>
    <mergeCell ref="CY302:DV302"/>
    <mergeCell ref="DW302:EA304"/>
    <mergeCell ref="EB302:EE304"/>
    <mergeCell ref="EF302:EI304"/>
    <mergeCell ref="C303:M304"/>
    <mergeCell ref="N303:N306"/>
    <mergeCell ref="O303:Y304"/>
    <mergeCell ref="CY303:DI304"/>
    <mergeCell ref="DJ303:DJ306"/>
    <mergeCell ref="DK303:DU304"/>
    <mergeCell ref="C305:M306"/>
    <mergeCell ref="O305:Y306"/>
    <mergeCell ref="AA305:AE307"/>
    <mergeCell ref="AF305:AI307"/>
    <mergeCell ref="AF295:AI298"/>
    <mergeCell ref="AJ295:AM298"/>
    <mergeCell ref="AN295:AQ298"/>
    <mergeCell ref="AR295:AW296"/>
    <mergeCell ref="AX295:AX348"/>
    <mergeCell ref="EB295:EE298"/>
    <mergeCell ref="EF295:EI298"/>
    <mergeCell ref="EJ295:EM298"/>
    <mergeCell ref="EN295:ES296"/>
    <mergeCell ref="ET295:ET348"/>
    <mergeCell ref="L296:AD297"/>
    <mergeCell ref="DH296:DZ297"/>
    <mergeCell ref="AR297:AT298"/>
    <mergeCell ref="AU297:AW298"/>
    <mergeCell ref="EN297:EP298"/>
    <mergeCell ref="EQ297:ES298"/>
    <mergeCell ref="B298:Z298"/>
    <mergeCell ref="CX298:DV298"/>
    <mergeCell ref="B299:E300"/>
    <mergeCell ref="F299:J300"/>
    <mergeCell ref="K299:K300"/>
    <mergeCell ref="L299:Q300"/>
    <mergeCell ref="R299:U300"/>
    <mergeCell ref="V299:Y300"/>
    <mergeCell ref="AA299:AE301"/>
    <mergeCell ref="AF299:AI301"/>
    <mergeCell ref="AJ299:AM301"/>
    <mergeCell ref="AN299:AQ301"/>
    <mergeCell ref="AR299:AT301"/>
    <mergeCell ref="AU299:AW301"/>
    <mergeCell ref="C282:O283"/>
    <mergeCell ref="Q282:U283"/>
    <mergeCell ref="V282:Y283"/>
    <mergeCell ref="CY282:DK283"/>
    <mergeCell ref="DM282:DQ283"/>
    <mergeCell ref="DR282:DU283"/>
    <mergeCell ref="C284:Y284"/>
    <mergeCell ref="CY284:DU284"/>
    <mergeCell ref="C285:G286"/>
    <mergeCell ref="H285:M286"/>
    <mergeCell ref="N285:N286"/>
    <mergeCell ref="O285:S286"/>
    <mergeCell ref="T285:Y286"/>
    <mergeCell ref="CY285:DC286"/>
    <mergeCell ref="DD285:DI286"/>
    <mergeCell ref="DJ285:DJ286"/>
    <mergeCell ref="DK285:DO286"/>
    <mergeCell ref="DP285:DU286"/>
    <mergeCell ref="AA286:AE289"/>
    <mergeCell ref="AF286:AI289"/>
    <mergeCell ref="AJ286:AM289"/>
    <mergeCell ref="AN286:AQ289"/>
    <mergeCell ref="AR286:AT289"/>
    <mergeCell ref="AU286:AW289"/>
    <mergeCell ref="C287:Y287"/>
    <mergeCell ref="CY287:DU287"/>
    <mergeCell ref="C288:G289"/>
    <mergeCell ref="H288:M289"/>
    <mergeCell ref="N288:N289"/>
    <mergeCell ref="O288:S289"/>
    <mergeCell ref="T288:Y289"/>
    <mergeCell ref="CY288:DC289"/>
    <mergeCell ref="N279:Q279"/>
    <mergeCell ref="S279:U279"/>
    <mergeCell ref="V279:Y279"/>
    <mergeCell ref="AA279:AE280"/>
    <mergeCell ref="AF279:AI280"/>
    <mergeCell ref="AJ279:AM280"/>
    <mergeCell ref="AN279:AQ280"/>
    <mergeCell ref="AR279:AT280"/>
    <mergeCell ref="AU279:AW280"/>
    <mergeCell ref="CY279:DA279"/>
    <mergeCell ref="DB279:DE279"/>
    <mergeCell ref="DG279:DI279"/>
    <mergeCell ref="DJ279:DM279"/>
    <mergeCell ref="DO279:DQ279"/>
    <mergeCell ref="AZ279:BB279"/>
    <mergeCell ref="BC279:BF279"/>
    <mergeCell ref="BH279:BJ279"/>
    <mergeCell ref="BK279:BN279"/>
    <mergeCell ref="BP279:BR279"/>
    <mergeCell ref="BS279:BV279"/>
    <mergeCell ref="BX279:CB280"/>
    <mergeCell ref="CC279:CF280"/>
    <mergeCell ref="CG279:CJ280"/>
    <mergeCell ref="CK279:CN280"/>
    <mergeCell ref="CO279:CQ280"/>
    <mergeCell ref="CR279:CT280"/>
    <mergeCell ref="N274:N277"/>
    <mergeCell ref="O274:S274"/>
    <mergeCell ref="T274:T277"/>
    <mergeCell ref="U274:Y274"/>
    <mergeCell ref="CY274:DC274"/>
    <mergeCell ref="DD274:DD277"/>
    <mergeCell ref="DE274:DI274"/>
    <mergeCell ref="DJ274:DJ277"/>
    <mergeCell ref="DK274:DO274"/>
    <mergeCell ref="DP274:DP277"/>
    <mergeCell ref="DQ274:DU274"/>
    <mergeCell ref="C275:G277"/>
    <mergeCell ref="I275:M277"/>
    <mergeCell ref="O275:S277"/>
    <mergeCell ref="U275:Y277"/>
    <mergeCell ref="CY275:DC277"/>
    <mergeCell ref="DE275:DI277"/>
    <mergeCell ref="DK275:DO277"/>
    <mergeCell ref="DQ275:DU277"/>
    <mergeCell ref="AN275:AQ278"/>
    <mergeCell ref="AN272:AQ274"/>
    <mergeCell ref="AF275:AI278"/>
    <mergeCell ref="AR272:AT274"/>
    <mergeCell ref="AA272:AE274"/>
    <mergeCell ref="AU275:AW278"/>
    <mergeCell ref="AY274:AY280"/>
    <mergeCell ref="C278:Z278"/>
    <mergeCell ref="C280:Z280"/>
    <mergeCell ref="AZ280:BW280"/>
    <mergeCell ref="C279:E279"/>
    <mergeCell ref="F279:I279"/>
    <mergeCell ref="K279:M279"/>
    <mergeCell ref="B269:Y269"/>
    <mergeCell ref="CX269:DU269"/>
    <mergeCell ref="B270:B272"/>
    <mergeCell ref="C270:O272"/>
    <mergeCell ref="P270:T272"/>
    <mergeCell ref="U270:Y272"/>
    <mergeCell ref="CX270:CX272"/>
    <mergeCell ref="CY270:DK272"/>
    <mergeCell ref="DL270:DP272"/>
    <mergeCell ref="DQ270:DU272"/>
    <mergeCell ref="DW269:EA271"/>
    <mergeCell ref="EB269:EE271"/>
    <mergeCell ref="EF269:EI271"/>
    <mergeCell ref="EJ269:EM271"/>
    <mergeCell ref="EN269:EP271"/>
    <mergeCell ref="AY269:BV269"/>
    <mergeCell ref="BX269:CB271"/>
    <mergeCell ref="CC269:CF271"/>
    <mergeCell ref="AU272:AW274"/>
    <mergeCell ref="CG269:CJ271"/>
    <mergeCell ref="CK269:CN271"/>
    <mergeCell ref="CO269:CQ271"/>
    <mergeCell ref="CR269:CT271"/>
    <mergeCell ref="BK274:BK277"/>
    <mergeCell ref="BL274:BP274"/>
    <mergeCell ref="BQ274:BQ277"/>
    <mergeCell ref="BR274:BV274"/>
    <mergeCell ref="B273:Y273"/>
    <mergeCell ref="CX273:DU273"/>
    <mergeCell ref="C274:G274"/>
    <mergeCell ref="H274:H277"/>
    <mergeCell ref="I274:M274"/>
    <mergeCell ref="C264:Y264"/>
    <mergeCell ref="CY264:DU264"/>
    <mergeCell ref="C265:G266"/>
    <mergeCell ref="H265:M266"/>
    <mergeCell ref="N265:N266"/>
    <mergeCell ref="O265:Y268"/>
    <mergeCell ref="CY265:DC266"/>
    <mergeCell ref="DD265:DI266"/>
    <mergeCell ref="DJ265:DJ266"/>
    <mergeCell ref="DK265:DU268"/>
    <mergeCell ref="C267:N267"/>
    <mergeCell ref="CY267:DJ267"/>
    <mergeCell ref="BK262:BK263"/>
    <mergeCell ref="BL262:BP263"/>
    <mergeCell ref="BQ262:BV263"/>
    <mergeCell ref="BX263:CB265"/>
    <mergeCell ref="CC263:CF265"/>
    <mergeCell ref="AN266:AQ268"/>
    <mergeCell ref="AU266:AW268"/>
    <mergeCell ref="AU263:AW265"/>
    <mergeCell ref="AR263:AT265"/>
    <mergeCell ref="CO263:CQ265"/>
    <mergeCell ref="CR263:CT265"/>
    <mergeCell ref="CG263:CJ265"/>
    <mergeCell ref="CK263:CN265"/>
    <mergeCell ref="C262:G263"/>
    <mergeCell ref="H262:M263"/>
    <mergeCell ref="N262:N263"/>
    <mergeCell ref="O262:S263"/>
    <mergeCell ref="T262:Y263"/>
    <mergeCell ref="CY262:DC263"/>
    <mergeCell ref="DD262:DI263"/>
    <mergeCell ref="O256:Y257"/>
    <mergeCell ref="AA256:AE258"/>
    <mergeCell ref="AF256:AI258"/>
    <mergeCell ref="AJ256:AM258"/>
    <mergeCell ref="AN256:AQ258"/>
    <mergeCell ref="AR256:AT258"/>
    <mergeCell ref="AU256:AW258"/>
    <mergeCell ref="DK256:DU257"/>
    <mergeCell ref="DW256:EA258"/>
    <mergeCell ref="EB256:EE258"/>
    <mergeCell ref="EF256:EI258"/>
    <mergeCell ref="EJ256:EM258"/>
    <mergeCell ref="EN256:EP258"/>
    <mergeCell ref="EQ256:ES258"/>
    <mergeCell ref="O259:S260"/>
    <mergeCell ref="T259:Y260"/>
    <mergeCell ref="AA259:AE262"/>
    <mergeCell ref="AF259:AI262"/>
    <mergeCell ref="AJ259:AM262"/>
    <mergeCell ref="AN259:AQ262"/>
    <mergeCell ref="AR259:AT262"/>
    <mergeCell ref="AU259:AW262"/>
    <mergeCell ref="DK259:DO260"/>
    <mergeCell ref="DP259:DU260"/>
    <mergeCell ref="DW259:EA262"/>
    <mergeCell ref="EB259:EE262"/>
    <mergeCell ref="EF259:EI262"/>
    <mergeCell ref="EJ259:EM262"/>
    <mergeCell ref="EN259:EP262"/>
    <mergeCell ref="EQ259:ES262"/>
    <mergeCell ref="C261:Y261"/>
    <mergeCell ref="N259:N260"/>
    <mergeCell ref="CY249:DU249"/>
    <mergeCell ref="DW250:EA252"/>
    <mergeCell ref="EB250:EE252"/>
    <mergeCell ref="C252:N252"/>
    <mergeCell ref="O252:S253"/>
    <mergeCell ref="T252:Y253"/>
    <mergeCell ref="CY252:DJ252"/>
    <mergeCell ref="DK252:DO253"/>
    <mergeCell ref="DP252:DU253"/>
    <mergeCell ref="AA253:AE255"/>
    <mergeCell ref="AF253:AI255"/>
    <mergeCell ref="AJ253:AM255"/>
    <mergeCell ref="AN253:AQ255"/>
    <mergeCell ref="AR253:AT255"/>
    <mergeCell ref="AU253:AW255"/>
    <mergeCell ref="DW253:EA255"/>
    <mergeCell ref="EB253:EE255"/>
    <mergeCell ref="C253:G254"/>
    <mergeCell ref="O254:S254"/>
    <mergeCell ref="T254:Y254"/>
    <mergeCell ref="DK254:DO254"/>
    <mergeCell ref="DP254:DU254"/>
    <mergeCell ref="AJ250:AM252"/>
    <mergeCell ref="AU250:AW252"/>
    <mergeCell ref="C249:Y249"/>
    <mergeCell ref="AR247:AT249"/>
    <mergeCell ref="AU247:AW249"/>
    <mergeCell ref="C255:Y255"/>
    <mergeCell ref="DB241:DF242"/>
    <mergeCell ref="DG241:DG242"/>
    <mergeCell ref="DH241:DM242"/>
    <mergeCell ref="DN241:DQ242"/>
    <mergeCell ref="DR241:DU242"/>
    <mergeCell ref="B243:Z243"/>
    <mergeCell ref="CX243:DV243"/>
    <mergeCell ref="B244:B267"/>
    <mergeCell ref="C244:Z244"/>
    <mergeCell ref="CX244:CX267"/>
    <mergeCell ref="CY244:DV244"/>
    <mergeCell ref="C245:M246"/>
    <mergeCell ref="N245:N248"/>
    <mergeCell ref="O245:Y246"/>
    <mergeCell ref="CY245:DI246"/>
    <mergeCell ref="DJ245:DJ248"/>
    <mergeCell ref="DK245:DU246"/>
    <mergeCell ref="C247:M248"/>
    <mergeCell ref="O247:Y248"/>
    <mergeCell ref="CY247:DI248"/>
    <mergeCell ref="DK247:DU248"/>
    <mergeCell ref="C250:I251"/>
    <mergeCell ref="J250:M251"/>
    <mergeCell ref="O250:S250"/>
    <mergeCell ref="T250:Y250"/>
    <mergeCell ref="CY250:DE251"/>
    <mergeCell ref="DF250:DI251"/>
    <mergeCell ref="DK250:DO250"/>
    <mergeCell ref="DP250:DU250"/>
    <mergeCell ref="N251:Y251"/>
    <mergeCell ref="DJ251:DU251"/>
    <mergeCell ref="AA247:AE249"/>
    <mergeCell ref="B232:AW232"/>
    <mergeCell ref="CX232:ES232"/>
    <mergeCell ref="A233:AX235"/>
    <mergeCell ref="CW233:ET235"/>
    <mergeCell ref="AF237:AI240"/>
    <mergeCell ref="AJ237:AM240"/>
    <mergeCell ref="AN237:AQ240"/>
    <mergeCell ref="AR237:AW238"/>
    <mergeCell ref="AX237:AX290"/>
    <mergeCell ref="EB237:EE240"/>
    <mergeCell ref="EF237:EI240"/>
    <mergeCell ref="EJ237:EM240"/>
    <mergeCell ref="EN237:ES238"/>
    <mergeCell ref="ET237:ET290"/>
    <mergeCell ref="L238:AD239"/>
    <mergeCell ref="DH238:DZ239"/>
    <mergeCell ref="AR239:AT240"/>
    <mergeCell ref="AU239:AW240"/>
    <mergeCell ref="EN239:EP240"/>
    <mergeCell ref="EQ239:ES240"/>
    <mergeCell ref="B240:Z240"/>
    <mergeCell ref="CX240:DV240"/>
    <mergeCell ref="B241:E242"/>
    <mergeCell ref="F241:J242"/>
    <mergeCell ref="K241:K242"/>
    <mergeCell ref="L241:Q242"/>
    <mergeCell ref="R241:U242"/>
    <mergeCell ref="V241:Y242"/>
    <mergeCell ref="CX241:DA242"/>
    <mergeCell ref="N227:N228"/>
    <mergeCell ref="O227:S228"/>
    <mergeCell ref="T227:Y228"/>
    <mergeCell ref="CY227:DC228"/>
    <mergeCell ref="DD227:DI228"/>
    <mergeCell ref="DJ227:DJ228"/>
    <mergeCell ref="DK227:DO228"/>
    <mergeCell ref="DP227:DU228"/>
    <mergeCell ref="AA223:AE227"/>
    <mergeCell ref="AF223:AI227"/>
    <mergeCell ref="AJ223:AM227"/>
    <mergeCell ref="AN223:AQ227"/>
    <mergeCell ref="AR223:AT227"/>
    <mergeCell ref="AU223:AW227"/>
    <mergeCell ref="BS224:BV225"/>
    <mergeCell ref="AZ226:BV226"/>
    <mergeCell ref="AZ227:BD228"/>
    <mergeCell ref="BE227:BJ228"/>
    <mergeCell ref="BK227:BK228"/>
    <mergeCell ref="AU228:AW231"/>
    <mergeCell ref="DW228:EA231"/>
    <mergeCell ref="EB228:EE231"/>
    <mergeCell ref="EF228:EI231"/>
    <mergeCell ref="AZ224:BL225"/>
    <mergeCell ref="BN224:BR225"/>
    <mergeCell ref="C224:O225"/>
    <mergeCell ref="Q224:U225"/>
    <mergeCell ref="V224:Y225"/>
    <mergeCell ref="CY224:DK225"/>
    <mergeCell ref="DM224:DQ225"/>
    <mergeCell ref="DR224:DU225"/>
    <mergeCell ref="C226:Y226"/>
    <mergeCell ref="CY226:DU226"/>
    <mergeCell ref="C227:G228"/>
    <mergeCell ref="H227:M228"/>
    <mergeCell ref="C229:Y229"/>
    <mergeCell ref="CY229:DU229"/>
    <mergeCell ref="C230:G231"/>
    <mergeCell ref="H230:M231"/>
    <mergeCell ref="N230:N231"/>
    <mergeCell ref="O230:S231"/>
    <mergeCell ref="T230:Y231"/>
    <mergeCell ref="CY230:DC231"/>
    <mergeCell ref="DD230:DI231"/>
    <mergeCell ref="DJ230:DJ231"/>
    <mergeCell ref="DK230:DO231"/>
    <mergeCell ref="DP230:DU231"/>
    <mergeCell ref="AJ228:AM231"/>
    <mergeCell ref="AN228:AQ231"/>
    <mergeCell ref="AR228:AT231"/>
    <mergeCell ref="AA228:AE231"/>
    <mergeCell ref="AF228:AI231"/>
    <mergeCell ref="C221:E221"/>
    <mergeCell ref="F221:I221"/>
    <mergeCell ref="K221:M221"/>
    <mergeCell ref="N221:Q221"/>
    <mergeCell ref="S221:U221"/>
    <mergeCell ref="V221:Y221"/>
    <mergeCell ref="AA221:AE222"/>
    <mergeCell ref="AF221:AI222"/>
    <mergeCell ref="AJ221:AM222"/>
    <mergeCell ref="AN221:AQ222"/>
    <mergeCell ref="AR221:AT222"/>
    <mergeCell ref="AU221:AW222"/>
    <mergeCell ref="CY221:DA221"/>
    <mergeCell ref="DB221:DE221"/>
    <mergeCell ref="DG221:DI221"/>
    <mergeCell ref="DJ221:DM221"/>
    <mergeCell ref="DO221:DQ221"/>
    <mergeCell ref="BC221:BF221"/>
    <mergeCell ref="BH221:BJ221"/>
    <mergeCell ref="BK221:BN221"/>
    <mergeCell ref="BP221:BR221"/>
    <mergeCell ref="BS221:BV221"/>
    <mergeCell ref="BX221:CB222"/>
    <mergeCell ref="CC221:CF222"/>
    <mergeCell ref="CG221:CJ222"/>
    <mergeCell ref="CK221:CN222"/>
    <mergeCell ref="CO221:CQ222"/>
    <mergeCell ref="CR221:CT222"/>
    <mergeCell ref="AZ221:BB221"/>
    <mergeCell ref="C217:G219"/>
    <mergeCell ref="I217:M219"/>
    <mergeCell ref="O217:S219"/>
    <mergeCell ref="U217:Y219"/>
    <mergeCell ref="AA217:AE220"/>
    <mergeCell ref="AF217:AI220"/>
    <mergeCell ref="AJ217:AM220"/>
    <mergeCell ref="AN217:AQ220"/>
    <mergeCell ref="AR217:AT220"/>
    <mergeCell ref="AU217:AW220"/>
    <mergeCell ref="CY217:DC219"/>
    <mergeCell ref="DE217:DI219"/>
    <mergeCell ref="DK217:DO219"/>
    <mergeCell ref="DQ217:DU219"/>
    <mergeCell ref="DW217:EA220"/>
    <mergeCell ref="EB217:EE220"/>
    <mergeCell ref="EF217:EI220"/>
    <mergeCell ref="N216:N219"/>
    <mergeCell ref="O216:S216"/>
    <mergeCell ref="T216:T219"/>
    <mergeCell ref="U216:Y216"/>
    <mergeCell ref="CO214:CQ216"/>
    <mergeCell ref="CR214:CT216"/>
    <mergeCell ref="AY215:BV215"/>
    <mergeCell ref="AZ216:BD216"/>
    <mergeCell ref="BE216:BE219"/>
    <mergeCell ref="BF216:BJ216"/>
    <mergeCell ref="BK216:BK219"/>
    <mergeCell ref="CY216:DC216"/>
    <mergeCell ref="DD216:DD219"/>
    <mergeCell ref="BM212:BQ214"/>
    <mergeCell ref="BR212:BV214"/>
    <mergeCell ref="N204:N205"/>
    <mergeCell ref="O204:S205"/>
    <mergeCell ref="T204:Y205"/>
    <mergeCell ref="AF211:AI213"/>
    <mergeCell ref="AJ211:AM213"/>
    <mergeCell ref="AN211:AQ213"/>
    <mergeCell ref="AR211:AT213"/>
    <mergeCell ref="AU211:AW213"/>
    <mergeCell ref="DW211:EA213"/>
    <mergeCell ref="EB211:EE213"/>
    <mergeCell ref="EF211:EI213"/>
    <mergeCell ref="EJ211:EM213"/>
    <mergeCell ref="EN211:EP213"/>
    <mergeCell ref="EQ211:ES213"/>
    <mergeCell ref="CX211:DU211"/>
    <mergeCell ref="B212:B214"/>
    <mergeCell ref="C212:O214"/>
    <mergeCell ref="P212:T214"/>
    <mergeCell ref="U212:Y214"/>
    <mergeCell ref="CX212:CX214"/>
    <mergeCell ref="CY212:DK214"/>
    <mergeCell ref="DL212:DP214"/>
    <mergeCell ref="DQ212:DU214"/>
    <mergeCell ref="AA214:AE216"/>
    <mergeCell ref="AF214:AI216"/>
    <mergeCell ref="AJ214:AM216"/>
    <mergeCell ref="AN214:AQ216"/>
    <mergeCell ref="AR214:AT216"/>
    <mergeCell ref="AU214:AW216"/>
    <mergeCell ref="B215:Y215"/>
    <mergeCell ref="CX215:DU215"/>
    <mergeCell ref="C216:G216"/>
    <mergeCell ref="EF198:EI200"/>
    <mergeCell ref="EJ198:EM200"/>
    <mergeCell ref="EN198:EP200"/>
    <mergeCell ref="H216:H219"/>
    <mergeCell ref="I216:M216"/>
    <mergeCell ref="GK205:GM207"/>
    <mergeCell ref="GN205:GP207"/>
    <mergeCell ref="C206:Y206"/>
    <mergeCell ref="CY206:DU206"/>
    <mergeCell ref="C207:G208"/>
    <mergeCell ref="H207:M208"/>
    <mergeCell ref="N207:N208"/>
    <mergeCell ref="O207:Y210"/>
    <mergeCell ref="CY207:DC208"/>
    <mergeCell ref="DD207:DI208"/>
    <mergeCell ref="DJ207:DJ208"/>
    <mergeCell ref="DK207:DU210"/>
    <mergeCell ref="AA208:AE210"/>
    <mergeCell ref="AF208:AI210"/>
    <mergeCell ref="AJ208:AM210"/>
    <mergeCell ref="AN208:AQ210"/>
    <mergeCell ref="AR208:AT210"/>
    <mergeCell ref="AU208:AW210"/>
    <mergeCell ref="DW208:EA210"/>
    <mergeCell ref="EB208:EE210"/>
    <mergeCell ref="EF208:EI210"/>
    <mergeCell ref="EJ208:EM210"/>
    <mergeCell ref="EN208:EP210"/>
    <mergeCell ref="EQ208:ES210"/>
    <mergeCell ref="C209:N209"/>
    <mergeCell ref="CY209:DJ209"/>
    <mergeCell ref="H204:M205"/>
    <mergeCell ref="AJ205:AM207"/>
    <mergeCell ref="AN205:AQ207"/>
    <mergeCell ref="AR205:AT207"/>
    <mergeCell ref="AU205:AW207"/>
    <mergeCell ref="DW205:EA207"/>
    <mergeCell ref="EB205:EE207"/>
    <mergeCell ref="FY198:GB200"/>
    <mergeCell ref="GC198:GF200"/>
    <mergeCell ref="CR208:CT210"/>
    <mergeCell ref="FT208:FX210"/>
    <mergeCell ref="FY208:GB210"/>
    <mergeCell ref="DW201:EA204"/>
    <mergeCell ref="EB201:EE204"/>
    <mergeCell ref="EF201:EI204"/>
    <mergeCell ref="EJ201:EM204"/>
    <mergeCell ref="EN201:EP204"/>
    <mergeCell ref="EQ201:ES204"/>
    <mergeCell ref="EV200:FR200"/>
    <mergeCell ref="CR201:CT204"/>
    <mergeCell ref="EV201:EZ202"/>
    <mergeCell ref="FA201:FF202"/>
    <mergeCell ref="FG201:FG202"/>
    <mergeCell ref="FH201:FL202"/>
    <mergeCell ref="FM201:FR202"/>
    <mergeCell ref="FT201:FX204"/>
    <mergeCell ref="AU198:AW200"/>
    <mergeCell ref="CY198:DC199"/>
    <mergeCell ref="DD198:DI199"/>
    <mergeCell ref="DJ198:DJ199"/>
    <mergeCell ref="DK198:DU199"/>
    <mergeCell ref="DW198:EA200"/>
    <mergeCell ref="EB198:EE200"/>
    <mergeCell ref="AZ207:BD208"/>
    <mergeCell ref="BE207:BJ208"/>
    <mergeCell ref="BK207:BK208"/>
    <mergeCell ref="AN201:AQ204"/>
    <mergeCell ref="AR201:AT204"/>
    <mergeCell ref="AU201:AW204"/>
    <mergeCell ref="CY201:DC202"/>
    <mergeCell ref="DD201:DI202"/>
    <mergeCell ref="DJ201:DJ202"/>
    <mergeCell ref="DK201:DO202"/>
    <mergeCell ref="DP201:DU202"/>
    <mergeCell ref="C203:Y203"/>
    <mergeCell ref="CY203:DU203"/>
    <mergeCell ref="C204:G205"/>
    <mergeCell ref="AZ200:BV200"/>
    <mergeCell ref="AZ201:BD202"/>
    <mergeCell ref="BE201:BJ202"/>
    <mergeCell ref="BK201:BK202"/>
    <mergeCell ref="BL201:BP202"/>
    <mergeCell ref="BQ201:BV202"/>
    <mergeCell ref="BX201:CB204"/>
    <mergeCell ref="CC201:CF204"/>
    <mergeCell ref="CG201:CJ204"/>
    <mergeCell ref="CK201:CN204"/>
    <mergeCell ref="CO201:CQ204"/>
    <mergeCell ref="CY204:DC205"/>
    <mergeCell ref="DD204:DI205"/>
    <mergeCell ref="DJ204:DJ205"/>
    <mergeCell ref="DK204:DO205"/>
    <mergeCell ref="DP204:DU205"/>
    <mergeCell ref="AA205:AE207"/>
    <mergeCell ref="AF205:AI207"/>
    <mergeCell ref="FM194:FR195"/>
    <mergeCell ref="AZ195:BD196"/>
    <mergeCell ref="BE195:BJ196"/>
    <mergeCell ref="BK195:BK196"/>
    <mergeCell ref="EQ198:ES200"/>
    <mergeCell ref="CX186:CX209"/>
    <mergeCell ref="CY186:DV186"/>
    <mergeCell ref="DW186:EA188"/>
    <mergeCell ref="EB186:EE188"/>
    <mergeCell ref="EF186:EI188"/>
    <mergeCell ref="EJ186:EM188"/>
    <mergeCell ref="EN186:EP188"/>
    <mergeCell ref="EQ186:ES188"/>
    <mergeCell ref="EF205:EI207"/>
    <mergeCell ref="EJ205:EM207"/>
    <mergeCell ref="EN205:EP207"/>
    <mergeCell ref="EQ205:ES207"/>
    <mergeCell ref="AZ189:BJ190"/>
    <mergeCell ref="BL189:BV190"/>
    <mergeCell ref="BX189:CB191"/>
    <mergeCell ref="CY200:DU200"/>
    <mergeCell ref="EF189:EI191"/>
    <mergeCell ref="EJ189:EM191"/>
    <mergeCell ref="EN189:EP191"/>
    <mergeCell ref="EQ189:ES191"/>
    <mergeCell ref="EN192:EP194"/>
    <mergeCell ref="EQ192:ES194"/>
    <mergeCell ref="BX195:CB197"/>
    <mergeCell ref="CC195:CF197"/>
    <mergeCell ref="CG195:CJ197"/>
    <mergeCell ref="CK195:CN197"/>
    <mergeCell ref="CO195:CQ197"/>
    <mergeCell ref="DW189:EA191"/>
    <mergeCell ref="EB189:EE191"/>
    <mergeCell ref="B183:E184"/>
    <mergeCell ref="F183:J184"/>
    <mergeCell ref="EV187:FF188"/>
    <mergeCell ref="FG187:FG190"/>
    <mergeCell ref="FH187:FR188"/>
    <mergeCell ref="O196:S196"/>
    <mergeCell ref="T196:Y196"/>
    <mergeCell ref="DK196:DO196"/>
    <mergeCell ref="DP196:DU196"/>
    <mergeCell ref="FM196:FR196"/>
    <mergeCell ref="AU192:AW194"/>
    <mergeCell ref="CY192:DE193"/>
    <mergeCell ref="DF192:DI193"/>
    <mergeCell ref="DW192:EA194"/>
    <mergeCell ref="EB192:EE194"/>
    <mergeCell ref="EF192:EI194"/>
    <mergeCell ref="EJ192:EM194"/>
    <mergeCell ref="N193:Y193"/>
    <mergeCell ref="DJ193:DU193"/>
    <mergeCell ref="C194:N194"/>
    <mergeCell ref="O194:S195"/>
    <mergeCell ref="T194:Y195"/>
    <mergeCell ref="CY194:DJ194"/>
    <mergeCell ref="DK194:DO195"/>
    <mergeCell ref="CY191:DU191"/>
    <mergeCell ref="AF192:AI194"/>
    <mergeCell ref="AJ192:AM194"/>
    <mergeCell ref="BQ194:BV195"/>
    <mergeCell ref="EV194:FG194"/>
    <mergeCell ref="FH194:FL195"/>
    <mergeCell ref="C195:G196"/>
    <mergeCell ref="H195:M196"/>
    <mergeCell ref="N195:N196"/>
    <mergeCell ref="AA195:AE197"/>
    <mergeCell ref="AF195:AI197"/>
    <mergeCell ref="AJ195:AM197"/>
    <mergeCell ref="AN195:AQ197"/>
    <mergeCell ref="AR195:AT197"/>
    <mergeCell ref="AU195:AW197"/>
    <mergeCell ref="CY195:DC196"/>
    <mergeCell ref="DD195:DI196"/>
    <mergeCell ref="DJ195:DJ196"/>
    <mergeCell ref="DW195:EA197"/>
    <mergeCell ref="EB195:EE197"/>
    <mergeCell ref="EF195:EI197"/>
    <mergeCell ref="EJ195:EM197"/>
    <mergeCell ref="C197:Y197"/>
    <mergeCell ref="CR195:CT197"/>
    <mergeCell ref="K183:K184"/>
    <mergeCell ref="L183:Q184"/>
    <mergeCell ref="R183:U184"/>
    <mergeCell ref="V183:Y184"/>
    <mergeCell ref="AA183:AE185"/>
    <mergeCell ref="AF183:AI185"/>
    <mergeCell ref="AJ183:AM185"/>
    <mergeCell ref="AN183:AQ185"/>
    <mergeCell ref="AR183:AT185"/>
    <mergeCell ref="AU183:AW185"/>
    <mergeCell ref="CG179:CJ182"/>
    <mergeCell ref="CK179:CN182"/>
    <mergeCell ref="CO179:CT180"/>
    <mergeCell ref="EJ183:EM185"/>
    <mergeCell ref="EN183:EP185"/>
    <mergeCell ref="AF179:AI182"/>
    <mergeCell ref="AJ179:AM182"/>
    <mergeCell ref="AN179:AQ182"/>
    <mergeCell ref="AR179:AW180"/>
    <mergeCell ref="AX179:AX232"/>
    <mergeCell ref="EB179:EE182"/>
    <mergeCell ref="EF179:EI182"/>
    <mergeCell ref="EJ179:EM182"/>
    <mergeCell ref="EN179:ES180"/>
    <mergeCell ref="DR183:DU184"/>
    <mergeCell ref="DW183:EA185"/>
    <mergeCell ref="EB183:EE185"/>
    <mergeCell ref="EF183:EI185"/>
    <mergeCell ref="DH180:DZ181"/>
    <mergeCell ref="EQ183:ES185"/>
    <mergeCell ref="B185:Z185"/>
    <mergeCell ref="AR181:AT182"/>
    <mergeCell ref="AU181:AW182"/>
    <mergeCell ref="EN181:EP182"/>
    <mergeCell ref="EQ181:ES182"/>
    <mergeCell ref="CY187:DI188"/>
    <mergeCell ref="DJ187:DJ190"/>
    <mergeCell ref="DK187:DU188"/>
    <mergeCell ref="AF189:AI191"/>
    <mergeCell ref="AJ189:AM191"/>
    <mergeCell ref="AN189:AQ191"/>
    <mergeCell ref="AR189:AT191"/>
    <mergeCell ref="AU189:AW191"/>
    <mergeCell ref="FY179:GB182"/>
    <mergeCell ref="GC179:GF182"/>
    <mergeCell ref="GG179:GJ182"/>
    <mergeCell ref="L180:AD181"/>
    <mergeCell ref="CC179:CF182"/>
    <mergeCell ref="B182:Z182"/>
    <mergeCell ref="CX182:DV182"/>
    <mergeCell ref="B186:B209"/>
    <mergeCell ref="C186:Z186"/>
    <mergeCell ref="C187:M188"/>
    <mergeCell ref="N187:N190"/>
    <mergeCell ref="O187:Y188"/>
    <mergeCell ref="C189:M190"/>
    <mergeCell ref="O189:Y190"/>
    <mergeCell ref="AA189:AE191"/>
    <mergeCell ref="C191:Y191"/>
    <mergeCell ref="C192:I193"/>
    <mergeCell ref="J192:M193"/>
    <mergeCell ref="AA192:AE194"/>
    <mergeCell ref="C172:G173"/>
    <mergeCell ref="H172:M173"/>
    <mergeCell ref="N172:N173"/>
    <mergeCell ref="O172:S173"/>
    <mergeCell ref="T172:Y173"/>
    <mergeCell ref="CY172:DC173"/>
    <mergeCell ref="DD172:DI173"/>
    <mergeCell ref="DJ172:DJ173"/>
    <mergeCell ref="DK172:DO173"/>
    <mergeCell ref="DP172:DU173"/>
    <mergeCell ref="B174:AW174"/>
    <mergeCell ref="CX174:ES174"/>
    <mergeCell ref="A175:AX177"/>
    <mergeCell ref="CW175:ET177"/>
    <mergeCell ref="AA170:AE173"/>
    <mergeCell ref="AF170:AI173"/>
    <mergeCell ref="C166:O167"/>
    <mergeCell ref="Q166:U167"/>
    <mergeCell ref="V166:Y167"/>
    <mergeCell ref="CY166:DK167"/>
    <mergeCell ref="DM166:DQ167"/>
    <mergeCell ref="DR166:DU167"/>
    <mergeCell ref="C168:Y168"/>
    <mergeCell ref="CY168:DU168"/>
    <mergeCell ref="C169:G170"/>
    <mergeCell ref="H169:M170"/>
    <mergeCell ref="N169:N170"/>
    <mergeCell ref="O169:S170"/>
    <mergeCell ref="T169:Y170"/>
    <mergeCell ref="CY169:DC170"/>
    <mergeCell ref="DD169:DI170"/>
    <mergeCell ref="DJ169:DJ170"/>
    <mergeCell ref="C171:Y171"/>
    <mergeCell ref="CY171:DU171"/>
    <mergeCell ref="AR163:AT164"/>
    <mergeCell ref="AU163:AW164"/>
    <mergeCell ref="CY163:DA163"/>
    <mergeCell ref="DB163:DE163"/>
    <mergeCell ref="DG163:DI163"/>
    <mergeCell ref="DJ163:DM163"/>
    <mergeCell ref="DO163:DQ163"/>
    <mergeCell ref="DW163:EA164"/>
    <mergeCell ref="EJ163:EM164"/>
    <mergeCell ref="EN163:EP164"/>
    <mergeCell ref="EQ163:ES164"/>
    <mergeCell ref="AA165:AE169"/>
    <mergeCell ref="AF165:AI169"/>
    <mergeCell ref="AJ165:AM169"/>
    <mergeCell ref="AN165:AQ169"/>
    <mergeCell ref="AR165:AT169"/>
    <mergeCell ref="AU165:AW169"/>
    <mergeCell ref="DW165:EA169"/>
    <mergeCell ref="EB165:EE169"/>
    <mergeCell ref="EF165:EI169"/>
    <mergeCell ref="EJ165:EM169"/>
    <mergeCell ref="EN165:EP169"/>
    <mergeCell ref="EQ165:ES169"/>
    <mergeCell ref="EB163:EE164"/>
    <mergeCell ref="EF163:EI164"/>
    <mergeCell ref="BN166:BR167"/>
    <mergeCell ref="BS166:BV167"/>
    <mergeCell ref="B157:Y157"/>
    <mergeCell ref="CX157:DU157"/>
    <mergeCell ref="C158:G158"/>
    <mergeCell ref="H158:H161"/>
    <mergeCell ref="I158:M158"/>
    <mergeCell ref="N158:N161"/>
    <mergeCell ref="O158:S158"/>
    <mergeCell ref="T158:T161"/>
    <mergeCell ref="U158:Y158"/>
    <mergeCell ref="DE158:DI158"/>
    <mergeCell ref="DJ158:DJ161"/>
    <mergeCell ref="DK158:DO158"/>
    <mergeCell ref="DP158:DP161"/>
    <mergeCell ref="DQ158:DU158"/>
    <mergeCell ref="CY159:DC161"/>
    <mergeCell ref="DE159:DI161"/>
    <mergeCell ref="DK159:DO161"/>
    <mergeCell ref="DQ159:DU161"/>
    <mergeCell ref="AU159:AW162"/>
    <mergeCell ref="BL158:BP158"/>
    <mergeCell ref="BQ158:BQ161"/>
    <mergeCell ref="BR158:BV158"/>
    <mergeCell ref="AA159:AE162"/>
    <mergeCell ref="AF159:AI162"/>
    <mergeCell ref="C159:G161"/>
    <mergeCell ref="I159:M161"/>
    <mergeCell ref="O159:S161"/>
    <mergeCell ref="U159:Y161"/>
    <mergeCell ref="AJ159:AM162"/>
    <mergeCell ref="AN159:AQ162"/>
    <mergeCell ref="AF150:AI152"/>
    <mergeCell ref="AJ150:AM152"/>
    <mergeCell ref="AN150:AQ152"/>
    <mergeCell ref="AR150:AT152"/>
    <mergeCell ref="AU150:AW152"/>
    <mergeCell ref="BK149:BK150"/>
    <mergeCell ref="C151:N151"/>
    <mergeCell ref="CY151:DJ151"/>
    <mergeCell ref="B153:Y153"/>
    <mergeCell ref="AA153:AE155"/>
    <mergeCell ref="AF153:AI155"/>
    <mergeCell ref="AJ153:AM155"/>
    <mergeCell ref="AN153:AQ155"/>
    <mergeCell ref="AR153:AT155"/>
    <mergeCell ref="AU153:AW155"/>
    <mergeCell ref="CX153:DU153"/>
    <mergeCell ref="AY153:BV153"/>
    <mergeCell ref="BX153:CB155"/>
    <mergeCell ref="CC153:CF155"/>
    <mergeCell ref="CG153:CJ155"/>
    <mergeCell ref="B154:B156"/>
    <mergeCell ref="C154:O156"/>
    <mergeCell ref="P154:T156"/>
    <mergeCell ref="U154:Y156"/>
    <mergeCell ref="CX154:CX156"/>
    <mergeCell ref="CY154:DK156"/>
    <mergeCell ref="AA156:AE158"/>
    <mergeCell ref="AF156:AI158"/>
    <mergeCell ref="AJ156:AM158"/>
    <mergeCell ref="AN156:AQ158"/>
    <mergeCell ref="AR156:AT158"/>
    <mergeCell ref="AU156:AW158"/>
    <mergeCell ref="AU143:AW146"/>
    <mergeCell ref="CY143:DC144"/>
    <mergeCell ref="DD143:DI144"/>
    <mergeCell ref="DJ143:DJ144"/>
    <mergeCell ref="DK143:DO144"/>
    <mergeCell ref="DP143:DU144"/>
    <mergeCell ref="DW143:EA146"/>
    <mergeCell ref="AZ143:BD144"/>
    <mergeCell ref="BE143:BJ144"/>
    <mergeCell ref="CY145:DU145"/>
    <mergeCell ref="N146:N147"/>
    <mergeCell ref="O146:S147"/>
    <mergeCell ref="T146:Y147"/>
    <mergeCell ref="CY146:DC147"/>
    <mergeCell ref="DD146:DI147"/>
    <mergeCell ref="DJ146:DJ147"/>
    <mergeCell ref="DK146:DO147"/>
    <mergeCell ref="DP146:DU147"/>
    <mergeCell ref="AA147:AE149"/>
    <mergeCell ref="AF147:AI149"/>
    <mergeCell ref="AJ147:AM149"/>
    <mergeCell ref="AN147:AQ149"/>
    <mergeCell ref="AR147:AT149"/>
    <mergeCell ref="AU147:AW149"/>
    <mergeCell ref="C148:Y148"/>
    <mergeCell ref="CY148:DU148"/>
    <mergeCell ref="C149:G150"/>
    <mergeCell ref="H149:M150"/>
    <mergeCell ref="N149:N150"/>
    <mergeCell ref="O149:Y152"/>
    <mergeCell ref="CY149:DC150"/>
    <mergeCell ref="AA150:AE152"/>
    <mergeCell ref="DJ140:DJ141"/>
    <mergeCell ref="DK140:DU141"/>
    <mergeCell ref="DW140:EA142"/>
    <mergeCell ref="EB140:EE142"/>
    <mergeCell ref="EF140:EI142"/>
    <mergeCell ref="CX128:CX151"/>
    <mergeCell ref="CC143:CF146"/>
    <mergeCell ref="CG143:CJ146"/>
    <mergeCell ref="CK143:CN146"/>
    <mergeCell ref="CO143:CQ146"/>
    <mergeCell ref="CR143:CT146"/>
    <mergeCell ref="DW150:EA152"/>
    <mergeCell ref="C143:G144"/>
    <mergeCell ref="H143:M144"/>
    <mergeCell ref="N143:N144"/>
    <mergeCell ref="O143:S144"/>
    <mergeCell ref="T143:Y144"/>
    <mergeCell ref="AA143:AE146"/>
    <mergeCell ref="AF143:AI146"/>
    <mergeCell ref="AJ143:AM146"/>
    <mergeCell ref="AN143:AQ146"/>
    <mergeCell ref="AR143:AT146"/>
    <mergeCell ref="C145:Y145"/>
    <mergeCell ref="C146:G147"/>
    <mergeCell ref="H146:M147"/>
    <mergeCell ref="CY142:DU142"/>
    <mergeCell ref="EB143:EE146"/>
    <mergeCell ref="EF143:EI146"/>
    <mergeCell ref="AU134:AW136"/>
    <mergeCell ref="CY134:DE135"/>
    <mergeCell ref="DF134:DI135"/>
    <mergeCell ref="DW128:EA130"/>
    <mergeCell ref="C136:N136"/>
    <mergeCell ref="O136:S137"/>
    <mergeCell ref="T136:Y137"/>
    <mergeCell ref="CY136:DJ136"/>
    <mergeCell ref="DK136:DO137"/>
    <mergeCell ref="DP136:DU137"/>
    <mergeCell ref="C137:G138"/>
    <mergeCell ref="H137:M138"/>
    <mergeCell ref="N137:N138"/>
    <mergeCell ref="AY128:AY151"/>
    <mergeCell ref="AZ128:BW128"/>
    <mergeCell ref="CO131:CQ133"/>
    <mergeCell ref="CR131:CT133"/>
    <mergeCell ref="AR137:AT139"/>
    <mergeCell ref="AU137:AW139"/>
    <mergeCell ref="CY137:DC138"/>
    <mergeCell ref="DD137:DI138"/>
    <mergeCell ref="BL136:BP137"/>
    <mergeCell ref="BQ136:BV137"/>
    <mergeCell ref="DJ137:DJ138"/>
    <mergeCell ref="O138:S138"/>
    <mergeCell ref="T138:Y138"/>
    <mergeCell ref="DK138:DO138"/>
    <mergeCell ref="C139:Y139"/>
    <mergeCell ref="CY139:DU139"/>
    <mergeCell ref="AA137:AE139"/>
    <mergeCell ref="C140:G141"/>
    <mergeCell ref="CY128:DV128"/>
    <mergeCell ref="C134:I135"/>
    <mergeCell ref="J134:M135"/>
    <mergeCell ref="AU140:AW142"/>
    <mergeCell ref="CY140:DC141"/>
    <mergeCell ref="O134:S134"/>
    <mergeCell ref="T134:Y134"/>
    <mergeCell ref="AA134:AE136"/>
    <mergeCell ref="EN128:EP130"/>
    <mergeCell ref="EQ128:ES130"/>
    <mergeCell ref="N129:N132"/>
    <mergeCell ref="DJ129:DJ132"/>
    <mergeCell ref="C131:M132"/>
    <mergeCell ref="O131:Y132"/>
    <mergeCell ref="AA131:AE133"/>
    <mergeCell ref="AF131:AI133"/>
    <mergeCell ref="AJ131:AM133"/>
    <mergeCell ref="AN131:AQ133"/>
    <mergeCell ref="AR131:AT133"/>
    <mergeCell ref="AU131:AW133"/>
    <mergeCell ref="CY131:DI132"/>
    <mergeCell ref="DK131:DU132"/>
    <mergeCell ref="DW131:EA133"/>
    <mergeCell ref="EB131:EE133"/>
    <mergeCell ref="EF131:EI133"/>
    <mergeCell ref="C133:Y133"/>
    <mergeCell ref="CY133:DU133"/>
    <mergeCell ref="AF134:AI136"/>
    <mergeCell ref="AJ134:AM136"/>
    <mergeCell ref="AN134:AQ136"/>
    <mergeCell ref="AN128:AQ130"/>
    <mergeCell ref="AR128:AT130"/>
    <mergeCell ref="AR134:AT136"/>
    <mergeCell ref="DW134:EA136"/>
    <mergeCell ref="EB134:EE136"/>
    <mergeCell ref="EF134:EI136"/>
    <mergeCell ref="N135:Y135"/>
    <mergeCell ref="R125:U126"/>
    <mergeCell ref="V125:Y126"/>
    <mergeCell ref="AA125:AE127"/>
    <mergeCell ref="AF125:AI127"/>
    <mergeCell ref="AY125:BB126"/>
    <mergeCell ref="BC125:BG126"/>
    <mergeCell ref="BH125:BH126"/>
    <mergeCell ref="BI125:BN126"/>
    <mergeCell ref="BO125:BR126"/>
    <mergeCell ref="BS125:BV126"/>
    <mergeCell ref="AY127:BW127"/>
    <mergeCell ref="CX125:DA126"/>
    <mergeCell ref="DB125:DF126"/>
    <mergeCell ref="DG125:DG126"/>
    <mergeCell ref="DH125:DM126"/>
    <mergeCell ref="DN125:DQ126"/>
    <mergeCell ref="DR125:DU126"/>
    <mergeCell ref="BX125:CB127"/>
    <mergeCell ref="CC125:CF127"/>
    <mergeCell ref="CG125:CJ127"/>
    <mergeCell ref="CK125:CN127"/>
    <mergeCell ref="CO125:CQ127"/>
    <mergeCell ref="CR125:CT127"/>
    <mergeCell ref="CX127:DV127"/>
    <mergeCell ref="N114:N115"/>
    <mergeCell ref="O114:S115"/>
    <mergeCell ref="T114:Y115"/>
    <mergeCell ref="B116:AW116"/>
    <mergeCell ref="CX116:ES116"/>
    <mergeCell ref="CY113:DU113"/>
    <mergeCell ref="T111:Y112"/>
    <mergeCell ref="BX107:CB111"/>
    <mergeCell ref="AF121:AI124"/>
    <mergeCell ref="AJ121:AM124"/>
    <mergeCell ref="AN121:AQ124"/>
    <mergeCell ref="AR121:AW122"/>
    <mergeCell ref="AX121:AX174"/>
    <mergeCell ref="EB121:EE124"/>
    <mergeCell ref="EF121:EI124"/>
    <mergeCell ref="EJ121:EM124"/>
    <mergeCell ref="EN121:ES122"/>
    <mergeCell ref="L122:AD123"/>
    <mergeCell ref="DH122:DZ123"/>
    <mergeCell ref="AR123:AT124"/>
    <mergeCell ref="AU123:AW124"/>
    <mergeCell ref="EN123:EP124"/>
    <mergeCell ref="EQ123:ES124"/>
    <mergeCell ref="B124:Z124"/>
    <mergeCell ref="CX124:DV124"/>
    <mergeCell ref="AY124:BW124"/>
    <mergeCell ref="B125:E126"/>
    <mergeCell ref="F125:J126"/>
    <mergeCell ref="K125:K126"/>
    <mergeCell ref="L125:Q126"/>
    <mergeCell ref="CW117:ET119"/>
    <mergeCell ref="AA112:AE115"/>
    <mergeCell ref="AF112:AI115"/>
    <mergeCell ref="AJ112:AM115"/>
    <mergeCell ref="AN112:AQ115"/>
    <mergeCell ref="AR112:AT115"/>
    <mergeCell ref="AU112:AW115"/>
    <mergeCell ref="C100:G100"/>
    <mergeCell ref="AR105:AT106"/>
    <mergeCell ref="C108:O109"/>
    <mergeCell ref="Q108:U109"/>
    <mergeCell ref="V108:Y109"/>
    <mergeCell ref="C113:Y113"/>
    <mergeCell ref="AU105:AW106"/>
    <mergeCell ref="AF98:AI100"/>
    <mergeCell ref="AU101:AW104"/>
    <mergeCell ref="I101:M103"/>
    <mergeCell ref="AA107:AE111"/>
    <mergeCell ref="AF107:AI111"/>
    <mergeCell ref="AJ107:AM111"/>
    <mergeCell ref="AN107:AQ111"/>
    <mergeCell ref="AR107:AT111"/>
    <mergeCell ref="AU107:AW111"/>
    <mergeCell ref="AX63:AX116"/>
    <mergeCell ref="C110:Y110"/>
    <mergeCell ref="C111:G112"/>
    <mergeCell ref="H111:M112"/>
    <mergeCell ref="N111:N112"/>
    <mergeCell ref="O111:S112"/>
    <mergeCell ref="C114:G115"/>
    <mergeCell ref="H114:M115"/>
    <mergeCell ref="AF70:AI72"/>
    <mergeCell ref="AA70:AE72"/>
    <mergeCell ref="AU82:AW84"/>
    <mergeCell ref="C84:Y84"/>
    <mergeCell ref="O85:S86"/>
    <mergeCell ref="AA85:AE88"/>
    <mergeCell ref="AF85:AI88"/>
    <mergeCell ref="AJ85:AM88"/>
    <mergeCell ref="U100:Y100"/>
    <mergeCell ref="P96:T98"/>
    <mergeCell ref="O88:S89"/>
    <mergeCell ref="T88:Y89"/>
    <mergeCell ref="AU89:AW91"/>
    <mergeCell ref="C90:Y90"/>
    <mergeCell ref="AU73:AW75"/>
    <mergeCell ref="C75:Y75"/>
    <mergeCell ref="O76:S76"/>
    <mergeCell ref="T76:Y76"/>
    <mergeCell ref="AU92:AW94"/>
    <mergeCell ref="AA89:AE91"/>
    <mergeCell ref="AR89:AT91"/>
    <mergeCell ref="AU95:AW97"/>
    <mergeCell ref="AR95:AT97"/>
    <mergeCell ref="C96:O98"/>
    <mergeCell ref="AU98:AW100"/>
    <mergeCell ref="AR98:AT100"/>
    <mergeCell ref="AU79:AW81"/>
    <mergeCell ref="C82:G83"/>
    <mergeCell ref="O82:Y83"/>
    <mergeCell ref="AJ82:AM84"/>
    <mergeCell ref="AN82:AQ84"/>
    <mergeCell ref="O73:Y74"/>
    <mergeCell ref="T78:Y79"/>
    <mergeCell ref="C79:G80"/>
    <mergeCell ref="H79:M80"/>
    <mergeCell ref="N79:N80"/>
    <mergeCell ref="AA79:AE81"/>
    <mergeCell ref="O101:S103"/>
    <mergeCell ref="AJ79:AM81"/>
    <mergeCell ref="AN79:AQ81"/>
    <mergeCell ref="AR79:AT81"/>
    <mergeCell ref="O80:S80"/>
    <mergeCell ref="C81:Y81"/>
    <mergeCell ref="C91:G92"/>
    <mergeCell ref="B95:Y95"/>
    <mergeCell ref="B96:B98"/>
    <mergeCell ref="U96:Y98"/>
    <mergeCell ref="H100:H103"/>
    <mergeCell ref="I100:M100"/>
    <mergeCell ref="N100:N103"/>
    <mergeCell ref="C101:G103"/>
    <mergeCell ref="O91:Y94"/>
    <mergeCell ref="AA73:AE75"/>
    <mergeCell ref="AJ73:AM75"/>
    <mergeCell ref="AN73:AQ75"/>
    <mergeCell ref="AR73:AT75"/>
    <mergeCell ref="AN63:AQ66"/>
    <mergeCell ref="AR63:AW64"/>
    <mergeCell ref="C70:Z70"/>
    <mergeCell ref="AJ70:AM72"/>
    <mergeCell ref="AR70:AT72"/>
    <mergeCell ref="AU70:AW72"/>
    <mergeCell ref="C71:M72"/>
    <mergeCell ref="AA101:AE104"/>
    <mergeCell ref="AF101:AI104"/>
    <mergeCell ref="AJ101:AM104"/>
    <mergeCell ref="AN101:AQ104"/>
    <mergeCell ref="AR101:AT104"/>
    <mergeCell ref="U101:Y103"/>
    <mergeCell ref="O100:S100"/>
    <mergeCell ref="C76:I77"/>
    <mergeCell ref="AN76:AQ78"/>
    <mergeCell ref="AN85:AQ88"/>
    <mergeCell ref="C87:Y87"/>
    <mergeCell ref="N88:N89"/>
    <mergeCell ref="C85:G86"/>
    <mergeCell ref="T85:Y86"/>
    <mergeCell ref="AR82:AT84"/>
    <mergeCell ref="AN89:AQ91"/>
    <mergeCell ref="T80:Y80"/>
    <mergeCell ref="AF89:AI91"/>
    <mergeCell ref="AA82:AE84"/>
    <mergeCell ref="H88:M89"/>
    <mergeCell ref="O78:S79"/>
    <mergeCell ref="B58:AW58"/>
    <mergeCell ref="C53:G54"/>
    <mergeCell ref="T53:Y54"/>
    <mergeCell ref="H53:M54"/>
    <mergeCell ref="C52:Y52"/>
    <mergeCell ref="O53:S54"/>
    <mergeCell ref="H56:M57"/>
    <mergeCell ref="B66:Z66"/>
    <mergeCell ref="F67:J68"/>
    <mergeCell ref="L67:Q68"/>
    <mergeCell ref="R67:U68"/>
    <mergeCell ref="V67:Y68"/>
    <mergeCell ref="AA67:AE69"/>
    <mergeCell ref="AN67:AQ69"/>
    <mergeCell ref="AR67:AT69"/>
    <mergeCell ref="AU67:AW69"/>
    <mergeCell ref="B69:Z69"/>
    <mergeCell ref="A59:AX61"/>
    <mergeCell ref="AF63:AI66"/>
    <mergeCell ref="AU12:AW14"/>
    <mergeCell ref="AN21:AQ23"/>
    <mergeCell ref="AR21:AT23"/>
    <mergeCell ref="AU21:AW23"/>
    <mergeCell ref="AA43:AE46"/>
    <mergeCell ref="AF43:AI46"/>
    <mergeCell ref="AJ43:AM46"/>
    <mergeCell ref="AA47:AE48"/>
    <mergeCell ref="AF47:AI48"/>
    <mergeCell ref="AJ47:AM48"/>
    <mergeCell ref="T22:Y22"/>
    <mergeCell ref="H21:M22"/>
    <mergeCell ref="C27:G28"/>
    <mergeCell ref="H27:M28"/>
    <mergeCell ref="O27:S28"/>
    <mergeCell ref="T27:Y28"/>
    <mergeCell ref="AA27:AE30"/>
    <mergeCell ref="AF27:AI30"/>
    <mergeCell ref="AU47:AW48"/>
    <mergeCell ref="H30:M31"/>
    <mergeCell ref="O30:S31"/>
    <mergeCell ref="C17:Y17"/>
    <mergeCell ref="T42:T45"/>
    <mergeCell ref="N42:N45"/>
    <mergeCell ref="H42:H45"/>
    <mergeCell ref="AU40:AW42"/>
    <mergeCell ref="AA40:AE42"/>
    <mergeCell ref="AJ37:AM39"/>
    <mergeCell ref="O43:S45"/>
    <mergeCell ref="C47:E47"/>
    <mergeCell ref="S47:U47"/>
    <mergeCell ref="J18:M19"/>
    <mergeCell ref="AF546:AI548"/>
    <mergeCell ref="AN440:AQ442"/>
    <mergeCell ref="AR440:AT442"/>
    <mergeCell ref="B506:B512"/>
    <mergeCell ref="C510:Z510"/>
    <mergeCell ref="C512:Z512"/>
    <mergeCell ref="AR159:AT162"/>
    <mergeCell ref="C163:E163"/>
    <mergeCell ref="F163:I163"/>
    <mergeCell ref="K163:M163"/>
    <mergeCell ref="N163:Q163"/>
    <mergeCell ref="S163:U163"/>
    <mergeCell ref="AN192:AQ194"/>
    <mergeCell ref="AR192:AT194"/>
    <mergeCell ref="C198:G199"/>
    <mergeCell ref="H198:M199"/>
    <mergeCell ref="N198:N199"/>
    <mergeCell ref="O198:Y199"/>
    <mergeCell ref="AA198:AE200"/>
    <mergeCell ref="AF198:AI200"/>
    <mergeCell ref="AJ198:AM200"/>
    <mergeCell ref="AN198:AQ200"/>
    <mergeCell ref="AR198:AT200"/>
    <mergeCell ref="C200:Y200"/>
    <mergeCell ref="V163:Y163"/>
    <mergeCell ref="AA163:AE164"/>
    <mergeCell ref="AF163:AI164"/>
    <mergeCell ref="AJ163:AM164"/>
    <mergeCell ref="AN163:AQ164"/>
    <mergeCell ref="T201:Y202"/>
    <mergeCell ref="AA201:AE204"/>
    <mergeCell ref="AF201:AI204"/>
    <mergeCell ref="AN540:AQ542"/>
    <mergeCell ref="AR540:AT542"/>
    <mergeCell ref="AU540:AW542"/>
    <mergeCell ref="AA540:AE542"/>
    <mergeCell ref="AA537:AE539"/>
    <mergeCell ref="AF537:AI539"/>
    <mergeCell ref="AJ537:AM539"/>
    <mergeCell ref="AN537:AQ539"/>
    <mergeCell ref="AR537:AT539"/>
    <mergeCell ref="AU537:AW539"/>
    <mergeCell ref="AN437:AQ439"/>
    <mergeCell ref="B406:AW406"/>
    <mergeCell ref="B502:B504"/>
    <mergeCell ref="C502:O504"/>
    <mergeCell ref="P502:T504"/>
    <mergeCell ref="U502:Y504"/>
    <mergeCell ref="L412:AD413"/>
    <mergeCell ref="C430:G431"/>
    <mergeCell ref="H430:M431"/>
    <mergeCell ref="N430:N431"/>
    <mergeCell ref="O430:Y431"/>
    <mergeCell ref="AA430:AE432"/>
    <mergeCell ref="AF430:AI432"/>
    <mergeCell ref="AJ430:AM432"/>
    <mergeCell ref="AN430:AQ432"/>
    <mergeCell ref="C439:G440"/>
    <mergeCell ref="H439:M440"/>
    <mergeCell ref="N439:N440"/>
    <mergeCell ref="O439:Y442"/>
    <mergeCell ref="AA446:AE448"/>
    <mergeCell ref="N427:N428"/>
    <mergeCell ref="DW662:EA664"/>
    <mergeCell ref="EB662:EE664"/>
    <mergeCell ref="EF662:EI664"/>
    <mergeCell ref="A117:AX119"/>
    <mergeCell ref="AJ125:AM127"/>
    <mergeCell ref="AN125:AQ127"/>
    <mergeCell ref="AR125:AT127"/>
    <mergeCell ref="AU125:AW127"/>
    <mergeCell ref="B127:Z127"/>
    <mergeCell ref="B128:B151"/>
    <mergeCell ref="C128:Z128"/>
    <mergeCell ref="AU128:AW130"/>
    <mergeCell ref="H256:M257"/>
    <mergeCell ref="AF266:AI268"/>
    <mergeCell ref="AU241:AW243"/>
    <mergeCell ref="C129:M130"/>
    <mergeCell ref="C423:Y423"/>
    <mergeCell ref="N367:Y367"/>
    <mergeCell ref="AA250:AE252"/>
    <mergeCell ref="AF250:AI252"/>
    <mergeCell ref="N256:N257"/>
    <mergeCell ref="AN250:AQ252"/>
    <mergeCell ref="O192:S192"/>
    <mergeCell ref="C258:Y258"/>
    <mergeCell ref="O368:S369"/>
    <mergeCell ref="C256:G257"/>
    <mergeCell ref="H259:M260"/>
    <mergeCell ref="AN321:AQ323"/>
    <mergeCell ref="AR321:AT323"/>
    <mergeCell ref="C259:G260"/>
    <mergeCell ref="AR372:AT374"/>
    <mergeCell ref="AR369:AT371"/>
    <mergeCell ref="B444:B446"/>
    <mergeCell ref="C444:O446"/>
    <mergeCell ref="P444:T446"/>
    <mergeCell ref="DH644:DZ645"/>
    <mergeCell ref="AR645:AT646"/>
    <mergeCell ref="AU645:AW646"/>
    <mergeCell ref="EN645:EP646"/>
    <mergeCell ref="EQ645:ES646"/>
    <mergeCell ref="CR647:CT649"/>
    <mergeCell ref="AY649:BW649"/>
    <mergeCell ref="AY650:AY673"/>
    <mergeCell ref="AZ650:BW650"/>
    <mergeCell ref="BX650:CB652"/>
    <mergeCell ref="CC650:CF652"/>
    <mergeCell ref="CG650:CJ652"/>
    <mergeCell ref="CK650:CN652"/>
    <mergeCell ref="CO650:CQ652"/>
    <mergeCell ref="CR650:CT652"/>
    <mergeCell ref="AU634:AW637"/>
    <mergeCell ref="B638:AW638"/>
    <mergeCell ref="DH647:DM648"/>
    <mergeCell ref="DN647:DQ648"/>
    <mergeCell ref="DR647:DU648"/>
    <mergeCell ref="C635:Y635"/>
    <mergeCell ref="DK660:DO660"/>
    <mergeCell ref="DW665:EA668"/>
    <mergeCell ref="EB665:EE668"/>
    <mergeCell ref="EF665:EI668"/>
    <mergeCell ref="EJ665:EM668"/>
    <mergeCell ref="CO559:CQ561"/>
    <mergeCell ref="CR559:CT561"/>
    <mergeCell ref="AR569:AT570"/>
    <mergeCell ref="H427:M428"/>
    <mergeCell ref="AF437:AI439"/>
    <mergeCell ref="AA415:AE417"/>
    <mergeCell ref="AF415:AI417"/>
    <mergeCell ref="AJ415:AM417"/>
    <mergeCell ref="B559:Y559"/>
    <mergeCell ref="CX559:DU559"/>
    <mergeCell ref="B560:B562"/>
    <mergeCell ref="C560:O562"/>
    <mergeCell ref="P560:T562"/>
    <mergeCell ref="U560:Y562"/>
    <mergeCell ref="CX560:CX562"/>
    <mergeCell ref="CY560:DK562"/>
    <mergeCell ref="AR413:AT414"/>
    <mergeCell ref="AU413:AW414"/>
    <mergeCell ref="B417:Z417"/>
    <mergeCell ref="C438:Y438"/>
    <mergeCell ref="B443:Y443"/>
    <mergeCell ref="AA443:AE445"/>
    <mergeCell ref="AF443:AI445"/>
    <mergeCell ref="AJ443:AM445"/>
    <mergeCell ref="AN443:AQ445"/>
    <mergeCell ref="C427:G428"/>
    <mergeCell ref="AN415:AQ417"/>
    <mergeCell ref="AR415:AT417"/>
    <mergeCell ref="AU415:AW417"/>
    <mergeCell ref="AA440:AE442"/>
    <mergeCell ref="AF440:AI442"/>
    <mergeCell ref="AJ440:AM442"/>
    <mergeCell ref="AU546:AW548"/>
    <mergeCell ref="AF540:AI542"/>
    <mergeCell ref="CK559:CN561"/>
    <mergeCell ref="AU569:AW570"/>
    <mergeCell ref="AU543:AW545"/>
    <mergeCell ref="AA546:AE548"/>
    <mergeCell ref="AJ546:AM548"/>
    <mergeCell ref="AN546:AQ548"/>
    <mergeCell ref="AR546:AT548"/>
    <mergeCell ref="AA543:AE545"/>
    <mergeCell ref="AJ543:AM545"/>
    <mergeCell ref="AN543:AQ545"/>
    <mergeCell ref="AF272:AI274"/>
    <mergeCell ref="AJ437:AM439"/>
    <mergeCell ref="AA437:AE439"/>
    <mergeCell ref="AR437:AT439"/>
    <mergeCell ref="AU437:AW439"/>
    <mergeCell ref="AA418:AE420"/>
    <mergeCell ref="AF418:AI420"/>
    <mergeCell ref="AJ418:AM420"/>
    <mergeCell ref="AN418:AQ420"/>
    <mergeCell ref="AR418:AT420"/>
    <mergeCell ref="AU418:AW420"/>
    <mergeCell ref="AU440:AW442"/>
    <mergeCell ref="AR443:AT445"/>
    <mergeCell ref="AU443:AW445"/>
    <mergeCell ref="AA281:AE285"/>
    <mergeCell ref="AF281:AI285"/>
    <mergeCell ref="AJ281:AM285"/>
    <mergeCell ref="AN281:AQ285"/>
    <mergeCell ref="AR281:AT285"/>
    <mergeCell ref="AU281:AW285"/>
    <mergeCell ref="B290:AW290"/>
    <mergeCell ref="A291:AX293"/>
    <mergeCell ref="B274:B280"/>
    <mergeCell ref="AF5:AI8"/>
    <mergeCell ref="AJ5:AM8"/>
    <mergeCell ref="AJ186:AM188"/>
    <mergeCell ref="AN186:AQ188"/>
    <mergeCell ref="AR186:AT188"/>
    <mergeCell ref="AU186:AW188"/>
    <mergeCell ref="AA211:AE213"/>
    <mergeCell ref="DK192:DO192"/>
    <mergeCell ref="DP192:DU192"/>
    <mergeCell ref="BE137:BJ138"/>
    <mergeCell ref="BK137:BK138"/>
    <mergeCell ref="BX137:CB139"/>
    <mergeCell ref="CC137:CF139"/>
    <mergeCell ref="CG137:CJ139"/>
    <mergeCell ref="CK137:CN139"/>
    <mergeCell ref="CO137:CQ139"/>
    <mergeCell ref="CR137:CT139"/>
    <mergeCell ref="DP138:DU138"/>
    <mergeCell ref="BK143:BK144"/>
    <mergeCell ref="BL143:BP144"/>
    <mergeCell ref="BQ143:BV144"/>
    <mergeCell ref="BX143:CB146"/>
    <mergeCell ref="AF137:AI139"/>
    <mergeCell ref="AJ137:AM139"/>
    <mergeCell ref="AN137:AQ139"/>
    <mergeCell ref="DR163:DU163"/>
    <mergeCell ref="DK169:DO170"/>
    <mergeCell ref="AJ170:AM173"/>
    <mergeCell ref="AN170:AQ173"/>
    <mergeCell ref="AR170:AT173"/>
    <mergeCell ref="DK134:DO134"/>
    <mergeCell ref="DP134:DU134"/>
    <mergeCell ref="C21:G22"/>
    <mergeCell ref="C24:G25"/>
    <mergeCell ref="AA34:AE36"/>
    <mergeCell ref="AF34:AI36"/>
    <mergeCell ref="AX5:AX58"/>
    <mergeCell ref="AA15:AE17"/>
    <mergeCell ref="C55:Y55"/>
    <mergeCell ref="N56:N57"/>
    <mergeCell ref="AA21:AE23"/>
    <mergeCell ref="AA37:AE39"/>
    <mergeCell ref="AF37:AI39"/>
    <mergeCell ref="AN37:AQ39"/>
    <mergeCell ref="L6:AD7"/>
    <mergeCell ref="B8:Z8"/>
    <mergeCell ref="C30:G31"/>
    <mergeCell ref="H253:M254"/>
    <mergeCell ref="N253:N254"/>
    <mergeCell ref="AN24:AQ26"/>
    <mergeCell ref="H24:M25"/>
    <mergeCell ref="O24:Y25"/>
    <mergeCell ref="AA24:AE26"/>
    <mergeCell ref="H33:M34"/>
    <mergeCell ref="AU170:AW173"/>
    <mergeCell ref="O129:Y130"/>
    <mergeCell ref="T100:T103"/>
    <mergeCell ref="AA98:AE100"/>
    <mergeCell ref="AJ105:AM106"/>
    <mergeCell ref="AN105:AQ106"/>
    <mergeCell ref="AA128:AE130"/>
    <mergeCell ref="AF128:AI130"/>
    <mergeCell ref="AJ128:AM130"/>
    <mergeCell ref="AJ9:AM11"/>
    <mergeCell ref="AF12:AI14"/>
    <mergeCell ref="AJ241:AM243"/>
    <mergeCell ref="AF247:AI249"/>
    <mergeCell ref="AF241:AI243"/>
    <mergeCell ref="AN241:AQ243"/>
    <mergeCell ref="AR241:AT243"/>
    <mergeCell ref="AF269:AI271"/>
    <mergeCell ref="AJ269:AM271"/>
    <mergeCell ref="AA263:AE265"/>
    <mergeCell ref="AJ247:AM249"/>
    <mergeCell ref="AA266:AE268"/>
    <mergeCell ref="AR266:AT268"/>
    <mergeCell ref="AA269:AE271"/>
    <mergeCell ref="AJ266:AM268"/>
    <mergeCell ref="AR269:AT271"/>
    <mergeCell ref="AN269:AQ271"/>
    <mergeCell ref="AR9:AT11"/>
    <mergeCell ref="AN12:AQ14"/>
    <mergeCell ref="AR12:AT14"/>
    <mergeCell ref="AF21:AI23"/>
    <mergeCell ref="AJ21:AM23"/>
    <mergeCell ref="AJ24:AM26"/>
    <mergeCell ref="AA244:AE246"/>
    <mergeCell ref="AF244:AI246"/>
    <mergeCell ref="AN95:AQ97"/>
    <mergeCell ref="AA95:AE97"/>
    <mergeCell ref="AF95:AI97"/>
    <mergeCell ref="AJ95:AM97"/>
    <mergeCell ref="AA241:AE243"/>
    <mergeCell ref="AR244:AT246"/>
    <mergeCell ref="AN247:AQ249"/>
    <mergeCell ref="AA31:AE33"/>
    <mergeCell ref="AN5:AQ8"/>
    <mergeCell ref="AR5:AW6"/>
    <mergeCell ref="AR7:AT8"/>
    <mergeCell ref="AU7:AW8"/>
    <mergeCell ref="AN15:AQ17"/>
    <mergeCell ref="AR37:AT39"/>
    <mergeCell ref="AU37:AW39"/>
    <mergeCell ref="B9:E10"/>
    <mergeCell ref="C12:Z12"/>
    <mergeCell ref="N13:N16"/>
    <mergeCell ref="N19:Y19"/>
    <mergeCell ref="AF18:AI20"/>
    <mergeCell ref="AJ18:AM20"/>
    <mergeCell ref="AN18:AQ20"/>
    <mergeCell ref="AR18:AT20"/>
    <mergeCell ref="AU18:AW20"/>
    <mergeCell ref="AA12:AE14"/>
    <mergeCell ref="AR15:AT17"/>
    <mergeCell ref="AU9:AW11"/>
    <mergeCell ref="AN9:AQ11"/>
    <mergeCell ref="O15:Y16"/>
    <mergeCell ref="O18:S18"/>
    <mergeCell ref="T18:Y18"/>
    <mergeCell ref="O20:S21"/>
    <mergeCell ref="T20:Y21"/>
    <mergeCell ref="C13:M14"/>
    <mergeCell ref="P38:T40"/>
    <mergeCell ref="O13:Y14"/>
    <mergeCell ref="C23:Y23"/>
    <mergeCell ref="AA9:AE11"/>
    <mergeCell ref="F9:J10"/>
    <mergeCell ref="V9:Y10"/>
    <mergeCell ref="R9:U10"/>
    <mergeCell ref="B12:B35"/>
    <mergeCell ref="AR31:AT33"/>
    <mergeCell ref="AU31:AW33"/>
    <mergeCell ref="L9:Q10"/>
    <mergeCell ref="AJ12:AM14"/>
    <mergeCell ref="C18:I19"/>
    <mergeCell ref="AA18:AE20"/>
    <mergeCell ref="C15:M16"/>
    <mergeCell ref="AF15:AI17"/>
    <mergeCell ref="AJ15:AM17"/>
    <mergeCell ref="AU15:AW17"/>
    <mergeCell ref="B11:Z11"/>
    <mergeCell ref="O22:S22"/>
    <mergeCell ref="C20:N20"/>
    <mergeCell ref="N21:N22"/>
    <mergeCell ref="C32:Y32"/>
    <mergeCell ref="O33:Y36"/>
    <mergeCell ref="AN34:AQ36"/>
    <mergeCell ref="AU34:AW36"/>
    <mergeCell ref="AR24:AT26"/>
    <mergeCell ref="C35:N35"/>
    <mergeCell ref="N33:N34"/>
    <mergeCell ref="AF24:AI26"/>
    <mergeCell ref="AU24:AW26"/>
    <mergeCell ref="C33:G34"/>
    <mergeCell ref="AF31:AI33"/>
    <mergeCell ref="K9:K10"/>
    <mergeCell ref="AF9:AI11"/>
    <mergeCell ref="N27:N28"/>
    <mergeCell ref="N24:N25"/>
    <mergeCell ref="N30:N31"/>
    <mergeCell ref="AN31:AQ33"/>
    <mergeCell ref="T30:Y31"/>
    <mergeCell ref="AN27:AQ30"/>
    <mergeCell ref="AJ27:AM30"/>
    <mergeCell ref="C29:Y29"/>
    <mergeCell ref="C26:Y26"/>
    <mergeCell ref="AR34:AT36"/>
    <mergeCell ref="AN43:AQ46"/>
    <mergeCell ref="AR43:AT46"/>
    <mergeCell ref="AR27:AT30"/>
    <mergeCell ref="AU27:AW30"/>
    <mergeCell ref="AJ34:AM36"/>
    <mergeCell ref="AR92:AT94"/>
    <mergeCell ref="C78:N78"/>
    <mergeCell ref="AF40:AI42"/>
    <mergeCell ref="C42:G42"/>
    <mergeCell ref="I42:M42"/>
    <mergeCell ref="O42:S42"/>
    <mergeCell ref="U42:Y42"/>
    <mergeCell ref="U43:Y45"/>
    <mergeCell ref="AF67:AI69"/>
    <mergeCell ref="L64:AD65"/>
    <mergeCell ref="T56:Y57"/>
    <mergeCell ref="AU54:AW57"/>
    <mergeCell ref="AF49:AI53"/>
    <mergeCell ref="AJ49:AM53"/>
    <mergeCell ref="AN49:AQ53"/>
    <mergeCell ref="AR49:AT53"/>
    <mergeCell ref="AU49:AW53"/>
    <mergeCell ref="B37:Y37"/>
    <mergeCell ref="N91:N92"/>
    <mergeCell ref="C38:O40"/>
    <mergeCell ref="AN40:AQ42"/>
    <mergeCell ref="AR40:AT42"/>
    <mergeCell ref="AJ40:AM42"/>
    <mergeCell ref="B41:Y41"/>
    <mergeCell ref="B38:B40"/>
    <mergeCell ref="AU43:AW46"/>
    <mergeCell ref="AN47:AQ48"/>
    <mergeCell ref="AR47:AT48"/>
    <mergeCell ref="B70:B93"/>
    <mergeCell ref="AU76:AW78"/>
    <mergeCell ref="AJ76:AM78"/>
    <mergeCell ref="AF76:AI78"/>
    <mergeCell ref="AA76:AE78"/>
    <mergeCell ref="AU85:AW88"/>
    <mergeCell ref="AR85:AT88"/>
    <mergeCell ref="H91:M92"/>
    <mergeCell ref="C50:O51"/>
    <mergeCell ref="Q50:U51"/>
    <mergeCell ref="V50:Y51"/>
    <mergeCell ref="F47:I47"/>
    <mergeCell ref="K47:M47"/>
    <mergeCell ref="N47:Q47"/>
    <mergeCell ref="C56:G57"/>
    <mergeCell ref="O56:S57"/>
    <mergeCell ref="N77:Y77"/>
    <mergeCell ref="C93:N93"/>
    <mergeCell ref="H85:M86"/>
    <mergeCell ref="C43:G45"/>
    <mergeCell ref="I43:M45"/>
    <mergeCell ref="V47:Y47"/>
    <mergeCell ref="N53:N54"/>
    <mergeCell ref="AJ31:AM33"/>
    <mergeCell ref="AR76:AT78"/>
    <mergeCell ref="AA54:AE57"/>
    <mergeCell ref="AA49:AE53"/>
    <mergeCell ref="AF54:AI57"/>
    <mergeCell ref="AJ54:AM57"/>
    <mergeCell ref="AN54:AQ57"/>
    <mergeCell ref="AR54:AT57"/>
    <mergeCell ref="U444:Y446"/>
    <mergeCell ref="AA460:AE463"/>
    <mergeCell ref="AF460:AI463"/>
    <mergeCell ref="AJ460:AM463"/>
    <mergeCell ref="AN460:AQ463"/>
    <mergeCell ref="AN263:AQ265"/>
    <mergeCell ref="AU372:AW374"/>
    <mergeCell ref="AA369:AE371"/>
    <mergeCell ref="AN372:AQ374"/>
    <mergeCell ref="AA372:AE374"/>
    <mergeCell ref="AF372:AI374"/>
    <mergeCell ref="AJ372:AM374"/>
    <mergeCell ref="AF369:AI371"/>
    <mergeCell ref="AR275:AT278"/>
    <mergeCell ref="AJ272:AM274"/>
    <mergeCell ref="AR250:AT252"/>
    <mergeCell ref="AR140:AT142"/>
    <mergeCell ref="C142:Y142"/>
    <mergeCell ref="C201:G202"/>
    <mergeCell ref="H201:M202"/>
    <mergeCell ref="N201:N202"/>
    <mergeCell ref="O201:S202"/>
    <mergeCell ref="U38:Y40"/>
    <mergeCell ref="AU269:AW271"/>
    <mergeCell ref="AN70:AQ72"/>
    <mergeCell ref="AF79:AI81"/>
    <mergeCell ref="N82:N83"/>
    <mergeCell ref="AJ63:AM66"/>
    <mergeCell ref="C88:G89"/>
    <mergeCell ref="K67:K68"/>
    <mergeCell ref="AJ67:AM69"/>
    <mergeCell ref="B67:E68"/>
    <mergeCell ref="AU65:AW66"/>
    <mergeCell ref="AR65:AT66"/>
    <mergeCell ref="AF82:AI84"/>
    <mergeCell ref="N85:N86"/>
    <mergeCell ref="J76:M77"/>
    <mergeCell ref="AJ244:AM246"/>
    <mergeCell ref="AN244:AQ246"/>
    <mergeCell ref="AU244:AW246"/>
    <mergeCell ref="T192:Y192"/>
    <mergeCell ref="AA186:AE188"/>
    <mergeCell ref="AF186:AI188"/>
    <mergeCell ref="B211:Y211"/>
    <mergeCell ref="C73:M74"/>
    <mergeCell ref="AF73:AI75"/>
    <mergeCell ref="H140:M141"/>
    <mergeCell ref="N140:N141"/>
    <mergeCell ref="O140:Y141"/>
    <mergeCell ref="AA140:AE142"/>
    <mergeCell ref="AF140:AI142"/>
    <mergeCell ref="AJ140:AM142"/>
    <mergeCell ref="AN140:AQ142"/>
    <mergeCell ref="AJ201:AM204"/>
    <mergeCell ref="N71:N74"/>
    <mergeCell ref="O71:Y72"/>
    <mergeCell ref="O660:S660"/>
    <mergeCell ref="H82:M83"/>
    <mergeCell ref="AN98:AQ100"/>
    <mergeCell ref="AJ98:AM100"/>
    <mergeCell ref="AJ89:AM91"/>
    <mergeCell ref="B99:Y99"/>
    <mergeCell ref="AN92:AQ94"/>
    <mergeCell ref="AJ92:AM94"/>
    <mergeCell ref="AF92:AI94"/>
    <mergeCell ref="AA92:AE94"/>
    <mergeCell ref="K105:M105"/>
    <mergeCell ref="N105:Q105"/>
    <mergeCell ref="S105:U105"/>
    <mergeCell ref="V105:Y105"/>
    <mergeCell ref="AA105:AE106"/>
    <mergeCell ref="AF105:AI106"/>
    <mergeCell ref="AA559:AE561"/>
    <mergeCell ref="AF559:AI561"/>
    <mergeCell ref="AJ559:AM561"/>
    <mergeCell ref="AN559:AQ561"/>
    <mergeCell ref="AF543:AI545"/>
    <mergeCell ref="C105:E105"/>
    <mergeCell ref="F105:I105"/>
    <mergeCell ref="AJ275:AM278"/>
    <mergeCell ref="AJ263:AM265"/>
    <mergeCell ref="AF263:AI265"/>
    <mergeCell ref="AA275:AE278"/>
    <mergeCell ref="B580:AW580"/>
    <mergeCell ref="AR587:AT588"/>
    <mergeCell ref="AU587:AW588"/>
    <mergeCell ref="B588:Z588"/>
    <mergeCell ref="AR543:AT545"/>
    <mergeCell ref="CC9:CF11"/>
    <mergeCell ref="CG9:CJ11"/>
    <mergeCell ref="CK9:CN11"/>
    <mergeCell ref="CO9:CQ11"/>
    <mergeCell ref="CR9:CT11"/>
    <mergeCell ref="AY11:BW11"/>
    <mergeCell ref="CY50:DK51"/>
    <mergeCell ref="EF9:EI11"/>
    <mergeCell ref="EJ9:EM11"/>
    <mergeCell ref="EN9:EP11"/>
    <mergeCell ref="EQ9:ES11"/>
    <mergeCell ref="DM50:DQ51"/>
    <mergeCell ref="DR50:DU51"/>
    <mergeCell ref="CY52:DU52"/>
    <mergeCell ref="CY53:DC54"/>
    <mergeCell ref="DD53:DI54"/>
    <mergeCell ref="DJ53:DJ54"/>
    <mergeCell ref="DK53:DO54"/>
    <mergeCell ref="DP53:DU54"/>
    <mergeCell ref="AZ33:BD34"/>
    <mergeCell ref="BE33:BJ34"/>
    <mergeCell ref="BK33:BK34"/>
    <mergeCell ref="BL33:BV36"/>
    <mergeCell ref="BX34:CB36"/>
    <mergeCell ref="CC34:CF36"/>
    <mergeCell ref="BL20:BP21"/>
    <mergeCell ref="BQ20:BV21"/>
    <mergeCell ref="AZ21:BD22"/>
    <mergeCell ref="BE21:BJ22"/>
    <mergeCell ref="BK21:BK22"/>
    <mergeCell ref="BX21:CB23"/>
    <mergeCell ref="CC21:CF23"/>
    <mergeCell ref="CG21:CJ23"/>
    <mergeCell ref="CK21:CN23"/>
    <mergeCell ref="CC5:CF8"/>
    <mergeCell ref="CG5:CJ8"/>
    <mergeCell ref="CK5:CN8"/>
    <mergeCell ref="CO98:CQ100"/>
    <mergeCell ref="CR98:CT100"/>
    <mergeCell ref="AY99:BV99"/>
    <mergeCell ref="BX73:CB75"/>
    <mergeCell ref="CC73:CF75"/>
    <mergeCell ref="CG73:CJ75"/>
    <mergeCell ref="CK73:CN75"/>
    <mergeCell ref="CO73:CQ75"/>
    <mergeCell ref="CR73:CT75"/>
    <mergeCell ref="A1:AX3"/>
    <mergeCell ref="BI6:CA7"/>
    <mergeCell ref="CO7:CQ8"/>
    <mergeCell ref="CR7:CT8"/>
    <mergeCell ref="AY8:BW8"/>
    <mergeCell ref="AY9:BB10"/>
    <mergeCell ref="BC9:BG10"/>
    <mergeCell ref="BH9:BH10"/>
    <mergeCell ref="BI9:BN10"/>
    <mergeCell ref="BO9:BR10"/>
    <mergeCell ref="BS9:BV10"/>
    <mergeCell ref="BX9:CB11"/>
    <mergeCell ref="BQ30:BV31"/>
    <mergeCell ref="BX31:CB33"/>
    <mergeCell ref="CO5:CT6"/>
    <mergeCell ref="CC31:CF33"/>
    <mergeCell ref="CG31:CJ33"/>
    <mergeCell ref="CK31:CN33"/>
    <mergeCell ref="CO31:CQ33"/>
    <mergeCell ref="CR31:CT33"/>
    <mergeCell ref="AZ32:BV32"/>
    <mergeCell ref="BK245:BK248"/>
    <mergeCell ref="BL245:BV246"/>
    <mergeCell ref="AZ247:BJ248"/>
    <mergeCell ref="BL247:BV248"/>
    <mergeCell ref="BX247:CB249"/>
    <mergeCell ref="CC247:CF249"/>
    <mergeCell ref="CG247:CJ249"/>
    <mergeCell ref="CK247:CN249"/>
    <mergeCell ref="CO247:CQ249"/>
    <mergeCell ref="CR247:CT249"/>
    <mergeCell ref="BX128:CB130"/>
    <mergeCell ref="CC128:CF130"/>
    <mergeCell ref="CG128:CJ130"/>
    <mergeCell ref="CK128:CN130"/>
    <mergeCell ref="CO128:CQ130"/>
    <mergeCell ref="CR128:CT130"/>
    <mergeCell ref="AZ129:BJ130"/>
    <mergeCell ref="BK129:BK132"/>
    <mergeCell ref="BL129:BV130"/>
    <mergeCell ref="AZ131:BJ132"/>
    <mergeCell ref="BL131:BV132"/>
    <mergeCell ref="BX131:CB133"/>
    <mergeCell ref="CC131:CF133"/>
    <mergeCell ref="CG131:CJ133"/>
    <mergeCell ref="CK131:CN133"/>
    <mergeCell ref="CG34:CJ36"/>
    <mergeCell ref="AZ302:BW302"/>
    <mergeCell ref="BX302:CB304"/>
    <mergeCell ref="CC302:CF304"/>
    <mergeCell ref="CG302:CJ304"/>
    <mergeCell ref="CK302:CN304"/>
    <mergeCell ref="CO302:CQ304"/>
    <mergeCell ref="CR302:CT304"/>
    <mergeCell ref="BK309:BV309"/>
    <mergeCell ref="AZ314:BD315"/>
    <mergeCell ref="BE314:BJ315"/>
    <mergeCell ref="BK314:BK315"/>
    <mergeCell ref="BL314:BV315"/>
    <mergeCell ref="BX314:CB316"/>
    <mergeCell ref="CC314:CF316"/>
    <mergeCell ref="CG314:CJ316"/>
    <mergeCell ref="CK314:CN316"/>
    <mergeCell ref="CO314:CQ316"/>
    <mergeCell ref="CR314:CT316"/>
    <mergeCell ref="AZ311:BD312"/>
    <mergeCell ref="BE311:BJ312"/>
    <mergeCell ref="BK311:BK312"/>
    <mergeCell ref="CK311:CN313"/>
    <mergeCell ref="BL312:BP312"/>
    <mergeCell ref="BQ312:BV312"/>
    <mergeCell ref="AZ313:BV313"/>
    <mergeCell ref="AZ308:BF309"/>
    <mergeCell ref="BG308:BJ309"/>
    <mergeCell ref="BL308:BP308"/>
    <mergeCell ref="BQ308:BV308"/>
    <mergeCell ref="BX308:CB310"/>
    <mergeCell ref="CC308:CF310"/>
    <mergeCell ref="CG308:CJ310"/>
    <mergeCell ref="BX311:CB313"/>
    <mergeCell ref="CC311:CF313"/>
    <mergeCell ref="CG311:CJ313"/>
    <mergeCell ref="AY560:AY562"/>
    <mergeCell ref="AZ560:BL562"/>
    <mergeCell ref="BM560:BQ562"/>
    <mergeCell ref="BR560:BV562"/>
    <mergeCell ref="AZ565:BD567"/>
    <mergeCell ref="BF565:BJ567"/>
    <mergeCell ref="BL565:BP567"/>
    <mergeCell ref="BR565:BV567"/>
    <mergeCell ref="CR473:CT475"/>
    <mergeCell ref="CO479:CQ481"/>
    <mergeCell ref="CR479:CT481"/>
    <mergeCell ref="BQ494:BV495"/>
    <mergeCell ref="BX495:CB497"/>
    <mergeCell ref="CC495:CF497"/>
    <mergeCell ref="CG495:CJ497"/>
    <mergeCell ref="CK495:CN497"/>
    <mergeCell ref="CO495:CQ497"/>
    <mergeCell ref="CR495:CT497"/>
    <mergeCell ref="AZ496:BV496"/>
    <mergeCell ref="AZ497:BD498"/>
    <mergeCell ref="BE497:BJ498"/>
    <mergeCell ref="AZ484:BK484"/>
    <mergeCell ref="BL484:BP485"/>
    <mergeCell ref="BQ484:BV485"/>
    <mergeCell ref="AZ488:BD489"/>
    <mergeCell ref="BL323:BV326"/>
    <mergeCell ref="BX324:CB326"/>
    <mergeCell ref="CC324:CF326"/>
    <mergeCell ref="CG324:CJ326"/>
    <mergeCell ref="CK498:CN500"/>
    <mergeCell ref="CO498:CQ500"/>
    <mergeCell ref="CG507:CJ510"/>
    <mergeCell ref="CK507:CN510"/>
    <mergeCell ref="CO507:CQ510"/>
    <mergeCell ref="CW1:ET3"/>
    <mergeCell ref="EB5:EE8"/>
    <mergeCell ref="EF5:EI8"/>
    <mergeCell ref="EJ5:EM8"/>
    <mergeCell ref="EN5:ES6"/>
    <mergeCell ref="ET5:ET58"/>
    <mergeCell ref="DH6:DZ7"/>
    <mergeCell ref="EN7:EP8"/>
    <mergeCell ref="EQ7:ES8"/>
    <mergeCell ref="CX8:DV8"/>
    <mergeCell ref="CX9:DA10"/>
    <mergeCell ref="DB9:DF10"/>
    <mergeCell ref="DG9:DG10"/>
    <mergeCell ref="DH9:DM10"/>
    <mergeCell ref="DN9:DQ10"/>
    <mergeCell ref="DR9:DU10"/>
    <mergeCell ref="DW9:EA11"/>
    <mergeCell ref="EB9:EE11"/>
    <mergeCell ref="DK15:DU16"/>
    <mergeCell ref="DW15:EA17"/>
    <mergeCell ref="EB15:EE17"/>
    <mergeCell ref="EF15:EI17"/>
    <mergeCell ref="EJ15:EM17"/>
    <mergeCell ref="EN15:EP17"/>
    <mergeCell ref="EQ15:ES17"/>
    <mergeCell ref="CY17:DU17"/>
    <mergeCell ref="CX11:DV11"/>
    <mergeCell ref="CX12:CX35"/>
    <mergeCell ref="CY12:DV12"/>
    <mergeCell ref="DW12:EA14"/>
    <mergeCell ref="EB12:EE14"/>
    <mergeCell ref="EF12:EI14"/>
    <mergeCell ref="EJ12:EM14"/>
    <mergeCell ref="EN12:EP14"/>
    <mergeCell ref="EQ12:ES14"/>
    <mergeCell ref="CY13:DI14"/>
    <mergeCell ref="DJ13:DJ16"/>
    <mergeCell ref="DK13:DU14"/>
    <mergeCell ref="CY15:DI16"/>
    <mergeCell ref="DJ19:DU19"/>
    <mergeCell ref="CY20:DJ20"/>
    <mergeCell ref="DK20:DO21"/>
    <mergeCell ref="DP20:DU21"/>
    <mergeCell ref="CY21:DC22"/>
    <mergeCell ref="DD21:DI22"/>
    <mergeCell ref="DJ21:DJ22"/>
    <mergeCell ref="DW21:EA23"/>
    <mergeCell ref="EB21:EE23"/>
    <mergeCell ref="EF21:EI23"/>
    <mergeCell ref="EJ21:EM23"/>
    <mergeCell ref="EN21:EP23"/>
    <mergeCell ref="EQ21:ES23"/>
    <mergeCell ref="DK22:DO22"/>
    <mergeCell ref="DP22:DU22"/>
    <mergeCell ref="CY18:DE19"/>
    <mergeCell ref="DF18:DI19"/>
    <mergeCell ref="DK18:DO18"/>
    <mergeCell ref="DP18:DU18"/>
    <mergeCell ref="DW18:EA20"/>
    <mergeCell ref="EB18:EE20"/>
    <mergeCell ref="EF18:EI20"/>
    <mergeCell ref="EJ18:EM20"/>
    <mergeCell ref="EN18:EP20"/>
    <mergeCell ref="EQ18:ES20"/>
    <mergeCell ref="CY26:DU26"/>
    <mergeCell ref="CY27:DC28"/>
    <mergeCell ref="DD27:DI28"/>
    <mergeCell ref="DJ27:DJ28"/>
    <mergeCell ref="DK27:DO28"/>
    <mergeCell ref="DP27:DU28"/>
    <mergeCell ref="DW27:EA30"/>
    <mergeCell ref="EB27:EE30"/>
    <mergeCell ref="EF27:EI30"/>
    <mergeCell ref="EJ27:EM30"/>
    <mergeCell ref="EN27:EP30"/>
    <mergeCell ref="EQ27:ES30"/>
    <mergeCell ref="CY29:DU29"/>
    <mergeCell ref="DK30:DO31"/>
    <mergeCell ref="DP30:DU31"/>
    <mergeCell ref="CY23:DU23"/>
    <mergeCell ref="CY24:DC25"/>
    <mergeCell ref="DD24:DI25"/>
    <mergeCell ref="DJ24:DJ25"/>
    <mergeCell ref="DK24:DU25"/>
    <mergeCell ref="DW24:EA26"/>
    <mergeCell ref="EB24:EE26"/>
    <mergeCell ref="EF24:EI26"/>
    <mergeCell ref="EJ24:EM26"/>
    <mergeCell ref="EN24:EP26"/>
    <mergeCell ref="EQ24:ES26"/>
    <mergeCell ref="CY32:DU32"/>
    <mergeCell ref="CY33:DC34"/>
    <mergeCell ref="DD33:DI34"/>
    <mergeCell ref="DJ33:DJ34"/>
    <mergeCell ref="DK33:DU36"/>
    <mergeCell ref="DW34:EA36"/>
    <mergeCell ref="EB34:EE36"/>
    <mergeCell ref="EF34:EI36"/>
    <mergeCell ref="EJ34:EM36"/>
    <mergeCell ref="EN34:EP36"/>
    <mergeCell ref="EQ34:ES36"/>
    <mergeCell ref="CY35:DJ35"/>
    <mergeCell ref="CY30:DC31"/>
    <mergeCell ref="DD30:DI31"/>
    <mergeCell ref="DJ30:DJ31"/>
    <mergeCell ref="FT27:FX30"/>
    <mergeCell ref="FY27:GB30"/>
    <mergeCell ref="DW31:EA33"/>
    <mergeCell ref="EB31:EE33"/>
    <mergeCell ref="EF31:EI33"/>
    <mergeCell ref="EJ31:EM33"/>
    <mergeCell ref="EN31:EP33"/>
    <mergeCell ref="EQ31:ES33"/>
    <mergeCell ref="EV27:EZ28"/>
    <mergeCell ref="FA27:FF28"/>
    <mergeCell ref="FG27:FG28"/>
    <mergeCell ref="FH27:FL28"/>
    <mergeCell ref="FM27:FR28"/>
    <mergeCell ref="CX37:DU37"/>
    <mergeCell ref="DW37:EA39"/>
    <mergeCell ref="EB37:EE39"/>
    <mergeCell ref="EF37:EI39"/>
    <mergeCell ref="EJ37:EM39"/>
    <mergeCell ref="EN37:EP39"/>
    <mergeCell ref="EQ37:ES39"/>
    <mergeCell ref="CX38:CX40"/>
    <mergeCell ref="CY38:DK40"/>
    <mergeCell ref="DL38:DP40"/>
    <mergeCell ref="DQ38:DU40"/>
    <mergeCell ref="DW40:EA42"/>
    <mergeCell ref="EB40:EE42"/>
    <mergeCell ref="EF40:EI42"/>
    <mergeCell ref="EJ40:EM42"/>
    <mergeCell ref="EN40:EP42"/>
    <mergeCell ref="EQ40:ES42"/>
    <mergeCell ref="GQ63:GQ116"/>
    <mergeCell ref="GC43:GF46"/>
    <mergeCell ref="GG43:GJ46"/>
    <mergeCell ref="GK43:GM46"/>
    <mergeCell ref="GN43:GP46"/>
    <mergeCell ref="EV47:EX47"/>
    <mergeCell ref="EY47:FB47"/>
    <mergeCell ref="FD47:FF47"/>
    <mergeCell ref="CX41:DU41"/>
    <mergeCell ref="CY42:DC42"/>
    <mergeCell ref="DD42:DD45"/>
    <mergeCell ref="DE42:DI42"/>
    <mergeCell ref="DJ42:DJ45"/>
    <mergeCell ref="DK42:DO42"/>
    <mergeCell ref="DP42:DP45"/>
    <mergeCell ref="DQ42:DU42"/>
    <mergeCell ref="CY43:DC45"/>
    <mergeCell ref="DE43:DI45"/>
    <mergeCell ref="DK43:DO45"/>
    <mergeCell ref="DQ43:DU45"/>
    <mergeCell ref="DW43:EA46"/>
    <mergeCell ref="EB43:EE46"/>
    <mergeCell ref="EF43:EI46"/>
    <mergeCell ref="EJ43:EM46"/>
    <mergeCell ref="EN43:EP46"/>
    <mergeCell ref="EQ43:ES46"/>
    <mergeCell ref="FG47:FJ47"/>
    <mergeCell ref="FL47:FN47"/>
    <mergeCell ref="FO47:FR47"/>
    <mergeCell ref="FT47:FX48"/>
    <mergeCell ref="FY47:GB48"/>
    <mergeCell ref="GC47:GF48"/>
    <mergeCell ref="DW49:EA53"/>
    <mergeCell ref="EB49:EE53"/>
    <mergeCell ref="EF49:EI53"/>
    <mergeCell ref="EJ49:EM53"/>
    <mergeCell ref="EN49:EP53"/>
    <mergeCell ref="EQ49:ES53"/>
    <mergeCell ref="CX66:DV66"/>
    <mergeCell ref="FA56:FF57"/>
    <mergeCell ref="FG56:FG57"/>
    <mergeCell ref="FH56:FL57"/>
    <mergeCell ref="FM56:FR57"/>
    <mergeCell ref="GG63:GJ66"/>
    <mergeCell ref="GK63:GP64"/>
    <mergeCell ref="GK65:GM66"/>
    <mergeCell ref="GN65:GP66"/>
    <mergeCell ref="CY47:DA47"/>
    <mergeCell ref="DB47:DE47"/>
    <mergeCell ref="DG47:DI47"/>
    <mergeCell ref="DJ47:DM47"/>
    <mergeCell ref="DO47:DQ47"/>
    <mergeCell ref="DR47:DU47"/>
    <mergeCell ref="DW47:EA48"/>
    <mergeCell ref="EB47:EE48"/>
    <mergeCell ref="EF47:EI48"/>
    <mergeCell ref="EJ47:EM48"/>
    <mergeCell ref="EN47:EP48"/>
    <mergeCell ref="EQ47:ES48"/>
    <mergeCell ref="EU58:GP58"/>
    <mergeCell ref="FY63:GB66"/>
    <mergeCell ref="GC63:GF66"/>
    <mergeCell ref="CY55:DU55"/>
    <mergeCell ref="CY56:DC57"/>
    <mergeCell ref="DD56:DI57"/>
    <mergeCell ref="DJ56:DJ57"/>
    <mergeCell ref="DK56:DO57"/>
    <mergeCell ref="DP56:DU57"/>
    <mergeCell ref="DW67:EA69"/>
    <mergeCell ref="EB67:EE69"/>
    <mergeCell ref="EF67:EI69"/>
    <mergeCell ref="EJ67:EM69"/>
    <mergeCell ref="EN67:EP69"/>
    <mergeCell ref="EQ67:ES69"/>
    <mergeCell ref="DW54:EA57"/>
    <mergeCell ref="EB54:EE57"/>
    <mergeCell ref="EF54:EI57"/>
    <mergeCell ref="EJ54:EM57"/>
    <mergeCell ref="EN54:EP57"/>
    <mergeCell ref="EQ54:ES57"/>
    <mergeCell ref="EJ70:EM72"/>
    <mergeCell ref="EN70:EP72"/>
    <mergeCell ref="EQ70:ES72"/>
    <mergeCell ref="CY71:DI72"/>
    <mergeCell ref="DJ71:DJ74"/>
    <mergeCell ref="DK71:DU72"/>
    <mergeCell ref="CY73:DI74"/>
    <mergeCell ref="DK73:DU74"/>
    <mergeCell ref="DW73:EA75"/>
    <mergeCell ref="EQ73:ES75"/>
    <mergeCell ref="CX58:ES58"/>
    <mergeCell ref="EB63:EE66"/>
    <mergeCell ref="EF63:EI66"/>
    <mergeCell ref="EJ63:EM66"/>
    <mergeCell ref="EN63:ES64"/>
    <mergeCell ref="EN65:EP66"/>
    <mergeCell ref="EQ65:ES66"/>
    <mergeCell ref="CX69:DV69"/>
    <mergeCell ref="DN67:DQ68"/>
    <mergeCell ref="DR67:DU68"/>
    <mergeCell ref="EB73:EE75"/>
    <mergeCell ref="EF73:EI75"/>
    <mergeCell ref="EJ73:EM75"/>
    <mergeCell ref="EN73:EP75"/>
    <mergeCell ref="CW59:ET61"/>
    <mergeCell ref="CX67:DA68"/>
    <mergeCell ref="DB67:DF68"/>
    <mergeCell ref="DG67:DG68"/>
    <mergeCell ref="DH67:DM68"/>
    <mergeCell ref="ET63:ET116"/>
    <mergeCell ref="GG79:GJ81"/>
    <mergeCell ref="EQ85:ES88"/>
    <mergeCell ref="CY87:DU87"/>
    <mergeCell ref="CY88:DC89"/>
    <mergeCell ref="DD88:DI89"/>
    <mergeCell ref="DJ88:DJ89"/>
    <mergeCell ref="DK88:DO89"/>
    <mergeCell ref="DP88:DU89"/>
    <mergeCell ref="DW89:EA91"/>
    <mergeCell ref="EB89:EE91"/>
    <mergeCell ref="EF89:EI91"/>
    <mergeCell ref="EJ89:EM91"/>
    <mergeCell ref="FT101:FX104"/>
    <mergeCell ref="FY101:GB104"/>
    <mergeCell ref="GC101:GF104"/>
    <mergeCell ref="GG101:GJ104"/>
    <mergeCell ref="EF98:EI100"/>
    <mergeCell ref="GK79:GM81"/>
    <mergeCell ref="GN79:GP81"/>
    <mergeCell ref="CY75:DU75"/>
    <mergeCell ref="CY76:DE77"/>
    <mergeCell ref="DF76:DI77"/>
    <mergeCell ref="DK76:DO76"/>
    <mergeCell ref="DP76:DU76"/>
    <mergeCell ref="DW76:EA78"/>
    <mergeCell ref="EB76:EE78"/>
    <mergeCell ref="EF76:EI78"/>
    <mergeCell ref="EJ76:EM78"/>
    <mergeCell ref="EN76:EP78"/>
    <mergeCell ref="EQ76:ES78"/>
    <mergeCell ref="DJ77:DU77"/>
    <mergeCell ref="CY78:DJ78"/>
    <mergeCell ref="DK78:DO79"/>
    <mergeCell ref="DP78:DU79"/>
    <mergeCell ref="GK73:GM75"/>
    <mergeCell ref="GN73:GP75"/>
    <mergeCell ref="FT79:FX81"/>
    <mergeCell ref="FY79:GB81"/>
    <mergeCell ref="GC79:GF81"/>
    <mergeCell ref="CY79:DC80"/>
    <mergeCell ref="DD79:DI80"/>
    <mergeCell ref="DJ79:DJ80"/>
    <mergeCell ref="DW79:EA81"/>
    <mergeCell ref="EB79:EE81"/>
    <mergeCell ref="EF79:EI81"/>
    <mergeCell ref="EJ79:EM81"/>
    <mergeCell ref="EN79:EP81"/>
    <mergeCell ref="EQ79:ES81"/>
    <mergeCell ref="EV73:FF74"/>
    <mergeCell ref="GK98:GM100"/>
    <mergeCell ref="GN98:GP100"/>
    <mergeCell ref="EN89:EP91"/>
    <mergeCell ref="EQ89:ES91"/>
    <mergeCell ref="CY90:DU90"/>
    <mergeCell ref="CY91:DC92"/>
    <mergeCell ref="DD91:DI92"/>
    <mergeCell ref="DJ91:DJ92"/>
    <mergeCell ref="DK91:DU94"/>
    <mergeCell ref="DW92:EA94"/>
    <mergeCell ref="EB92:EE94"/>
    <mergeCell ref="EF92:EI94"/>
    <mergeCell ref="EJ92:EM94"/>
    <mergeCell ref="EN92:EP94"/>
    <mergeCell ref="EQ92:ES94"/>
    <mergeCell ref="GK89:GM91"/>
    <mergeCell ref="GN89:GP91"/>
    <mergeCell ref="CY93:DJ93"/>
    <mergeCell ref="CX95:DU95"/>
    <mergeCell ref="DW95:EA97"/>
    <mergeCell ref="EB95:EE97"/>
    <mergeCell ref="EF95:EI97"/>
    <mergeCell ref="EJ95:EM97"/>
    <mergeCell ref="EN95:EP97"/>
    <mergeCell ref="EQ95:ES97"/>
    <mergeCell ref="FT98:FX100"/>
    <mergeCell ref="FY98:GB100"/>
    <mergeCell ref="GC98:GF100"/>
    <mergeCell ref="GG98:GJ100"/>
    <mergeCell ref="EU99:FR99"/>
    <mergeCell ref="FT92:FX94"/>
    <mergeCell ref="FY92:GB94"/>
    <mergeCell ref="EN98:EP100"/>
    <mergeCell ref="EQ98:ES100"/>
    <mergeCell ref="CX70:CX93"/>
    <mergeCell ref="CY70:DV70"/>
    <mergeCell ref="DW70:EA72"/>
    <mergeCell ref="EB70:EE72"/>
    <mergeCell ref="EF70:EI72"/>
    <mergeCell ref="DW101:EA104"/>
    <mergeCell ref="EB101:EE104"/>
    <mergeCell ref="EF101:EI104"/>
    <mergeCell ref="EJ101:EM104"/>
    <mergeCell ref="EN101:EP104"/>
    <mergeCell ref="EQ101:ES104"/>
    <mergeCell ref="CY85:DC86"/>
    <mergeCell ref="DD85:DI86"/>
    <mergeCell ref="DJ85:DJ86"/>
    <mergeCell ref="DK85:DO86"/>
    <mergeCell ref="DP85:DU86"/>
    <mergeCell ref="DW85:EA88"/>
    <mergeCell ref="EB85:EE88"/>
    <mergeCell ref="EF85:EI88"/>
    <mergeCell ref="EJ85:EM88"/>
    <mergeCell ref="EN85:EP88"/>
    <mergeCell ref="DW82:EA84"/>
    <mergeCell ref="EB82:EE84"/>
    <mergeCell ref="EF82:EI84"/>
    <mergeCell ref="EJ82:EM84"/>
    <mergeCell ref="EN82:EP84"/>
    <mergeCell ref="EQ82:ES84"/>
    <mergeCell ref="CY84:DU84"/>
    <mergeCell ref="FH73:FR74"/>
    <mergeCell ref="FT73:FX75"/>
    <mergeCell ref="FY73:GB75"/>
    <mergeCell ref="GC73:GF75"/>
    <mergeCell ref="GG73:GJ75"/>
    <mergeCell ref="FY76:GB78"/>
    <mergeCell ref="GQ121:GQ174"/>
    <mergeCell ref="EU124:FS124"/>
    <mergeCell ref="EU125:EX126"/>
    <mergeCell ref="EY125:FC126"/>
    <mergeCell ref="FD125:FD126"/>
    <mergeCell ref="FE125:FJ126"/>
    <mergeCell ref="FK125:FN126"/>
    <mergeCell ref="FO125:FR126"/>
    <mergeCell ref="FT125:FX127"/>
    <mergeCell ref="FY125:GB127"/>
    <mergeCell ref="GC125:GF127"/>
    <mergeCell ref="GG125:GJ127"/>
    <mergeCell ref="FT107:FX111"/>
    <mergeCell ref="FY107:GB111"/>
    <mergeCell ref="EV75:FR75"/>
    <mergeCell ref="GK76:GM78"/>
    <mergeCell ref="GN76:GP78"/>
    <mergeCell ref="FT82:FX84"/>
    <mergeCell ref="FY82:GB84"/>
    <mergeCell ref="GC82:GF84"/>
    <mergeCell ref="GN85:GP88"/>
    <mergeCell ref="FT89:FX91"/>
    <mergeCell ref="FY89:GB91"/>
    <mergeCell ref="GC89:GF91"/>
    <mergeCell ref="GG89:GJ91"/>
    <mergeCell ref="GK101:GM104"/>
    <mergeCell ref="CY129:DI130"/>
    <mergeCell ref="DK129:DU130"/>
    <mergeCell ref="GK125:GM127"/>
    <mergeCell ref="GN125:GP127"/>
    <mergeCell ref="EU127:FS127"/>
    <mergeCell ref="EU128:EU151"/>
    <mergeCell ref="EV128:FS128"/>
    <mergeCell ref="FT128:FX130"/>
    <mergeCell ref="FY128:GB130"/>
    <mergeCell ref="GC128:GF130"/>
    <mergeCell ref="GG128:GJ130"/>
    <mergeCell ref="GK128:GM130"/>
    <mergeCell ref="GN128:GP130"/>
    <mergeCell ref="EV129:FF130"/>
    <mergeCell ref="FG129:FG132"/>
    <mergeCell ref="FH129:FR130"/>
    <mergeCell ref="GG131:GJ133"/>
    <mergeCell ref="GK131:GM133"/>
    <mergeCell ref="GN131:GP133"/>
    <mergeCell ref="FY134:GB136"/>
    <mergeCell ref="GC134:GF136"/>
    <mergeCell ref="GG134:GJ136"/>
    <mergeCell ref="GK134:GM136"/>
    <mergeCell ref="GN134:GP136"/>
    <mergeCell ref="EV131:FF132"/>
    <mergeCell ref="FY137:GB139"/>
    <mergeCell ref="GC137:GF139"/>
    <mergeCell ref="FH131:FR132"/>
    <mergeCell ref="FY131:GB133"/>
    <mergeCell ref="GC131:GF133"/>
    <mergeCell ref="DJ135:DU135"/>
    <mergeCell ref="DD140:DI141"/>
    <mergeCell ref="FH247:FR248"/>
    <mergeCell ref="FT247:FX249"/>
    <mergeCell ref="FY247:GB249"/>
    <mergeCell ref="DW241:EA243"/>
    <mergeCell ref="EB241:EE243"/>
    <mergeCell ref="EF241:EI243"/>
    <mergeCell ref="EJ241:EM243"/>
    <mergeCell ref="EN241:EP243"/>
    <mergeCell ref="EQ241:ES243"/>
    <mergeCell ref="FT214:FX216"/>
    <mergeCell ref="FY214:GB216"/>
    <mergeCell ref="GC214:GF216"/>
    <mergeCell ref="GG214:GJ216"/>
    <mergeCell ref="GK214:GM216"/>
    <mergeCell ref="GN214:GP216"/>
    <mergeCell ref="EU215:FR215"/>
    <mergeCell ref="FT217:FX220"/>
    <mergeCell ref="FY217:GB220"/>
    <mergeCell ref="GC217:GF220"/>
    <mergeCell ref="GG217:GJ220"/>
    <mergeCell ref="GK217:GM220"/>
    <mergeCell ref="GN217:GP220"/>
    <mergeCell ref="FT221:FX222"/>
    <mergeCell ref="FY221:GB222"/>
    <mergeCell ref="DW214:EA216"/>
    <mergeCell ref="EB214:EE216"/>
    <mergeCell ref="EF214:EI216"/>
    <mergeCell ref="EJ214:EM216"/>
    <mergeCell ref="EN214:EP216"/>
    <mergeCell ref="EQ214:ES216"/>
    <mergeCell ref="EJ217:EM220"/>
    <mergeCell ref="EN217:EP220"/>
    <mergeCell ref="FT253:FX255"/>
    <mergeCell ref="FY253:GB255"/>
    <mergeCell ref="GC253:GF255"/>
    <mergeCell ref="GG253:GJ255"/>
    <mergeCell ref="FT256:FX258"/>
    <mergeCell ref="FY256:GB258"/>
    <mergeCell ref="EF250:EI252"/>
    <mergeCell ref="EJ250:EM252"/>
    <mergeCell ref="EN250:EP252"/>
    <mergeCell ref="EQ250:ES252"/>
    <mergeCell ref="CY253:DC254"/>
    <mergeCell ref="DD253:DI254"/>
    <mergeCell ref="DJ253:DJ254"/>
    <mergeCell ref="CY255:DU255"/>
    <mergeCell ref="GK253:GM255"/>
    <mergeCell ref="GN253:GP255"/>
    <mergeCell ref="DW244:EA246"/>
    <mergeCell ref="EB244:EE246"/>
    <mergeCell ref="EF244:EI246"/>
    <mergeCell ref="EJ244:EM246"/>
    <mergeCell ref="EN244:EP246"/>
    <mergeCell ref="EQ244:ES246"/>
    <mergeCell ref="DW247:EA249"/>
    <mergeCell ref="EB247:EE249"/>
    <mergeCell ref="EF247:EI249"/>
    <mergeCell ref="EJ247:EM249"/>
    <mergeCell ref="EN247:EP249"/>
    <mergeCell ref="EQ247:ES249"/>
    <mergeCell ref="EV245:FF246"/>
    <mergeCell ref="FG245:FG248"/>
    <mergeCell ref="FH245:FR246"/>
    <mergeCell ref="EV247:FF248"/>
    <mergeCell ref="FG262:FG263"/>
    <mergeCell ref="FH262:FL263"/>
    <mergeCell ref="FM262:FR263"/>
    <mergeCell ref="CY258:DU258"/>
    <mergeCell ref="CY259:DC260"/>
    <mergeCell ref="DD259:DI260"/>
    <mergeCell ref="DJ259:DJ260"/>
    <mergeCell ref="CY256:DC257"/>
    <mergeCell ref="DD256:DI257"/>
    <mergeCell ref="DJ256:DJ257"/>
    <mergeCell ref="FH252:FL253"/>
    <mergeCell ref="FM252:FR253"/>
    <mergeCell ref="EV253:EZ254"/>
    <mergeCell ref="FA253:FF254"/>
    <mergeCell ref="FG253:FG254"/>
    <mergeCell ref="EF253:EI255"/>
    <mergeCell ref="EJ253:EM255"/>
    <mergeCell ref="EN253:EP255"/>
    <mergeCell ref="EQ253:ES255"/>
    <mergeCell ref="EQ263:ES265"/>
    <mergeCell ref="FH254:FL254"/>
    <mergeCell ref="FM254:FR254"/>
    <mergeCell ref="EV255:FR255"/>
    <mergeCell ref="EF263:EI265"/>
    <mergeCell ref="EJ263:EM265"/>
    <mergeCell ref="EN263:EP265"/>
    <mergeCell ref="DJ262:DJ263"/>
    <mergeCell ref="DK262:DO263"/>
    <mergeCell ref="DP262:DU263"/>
    <mergeCell ref="DW263:EA265"/>
    <mergeCell ref="EB263:EE265"/>
    <mergeCell ref="CY261:DU261"/>
    <mergeCell ref="DW266:EA268"/>
    <mergeCell ref="EB266:EE268"/>
    <mergeCell ref="EF266:EI268"/>
    <mergeCell ref="EJ266:EM268"/>
    <mergeCell ref="EN266:EP268"/>
    <mergeCell ref="EQ266:ES268"/>
    <mergeCell ref="EQ269:ES271"/>
    <mergeCell ref="DW279:EA280"/>
    <mergeCell ref="EB279:EE280"/>
    <mergeCell ref="EF279:EI280"/>
    <mergeCell ref="DW275:EA278"/>
    <mergeCell ref="EB275:EE278"/>
    <mergeCell ref="EF275:EI278"/>
    <mergeCell ref="EJ275:EM278"/>
    <mergeCell ref="EN275:EP278"/>
    <mergeCell ref="EQ275:ES278"/>
    <mergeCell ref="EJ279:EM280"/>
    <mergeCell ref="EN279:EP280"/>
    <mergeCell ref="EQ279:ES280"/>
    <mergeCell ref="EJ272:EM274"/>
    <mergeCell ref="EN272:EP274"/>
    <mergeCell ref="EQ272:ES274"/>
    <mergeCell ref="EU273:FR273"/>
    <mergeCell ref="FT275:FX278"/>
    <mergeCell ref="GG305:GJ307"/>
    <mergeCell ref="GK305:GM307"/>
    <mergeCell ref="GN305:GP307"/>
    <mergeCell ref="EV307:FR307"/>
    <mergeCell ref="EN305:EP307"/>
    <mergeCell ref="EQ305:ES307"/>
    <mergeCell ref="EV274:EZ274"/>
    <mergeCell ref="FA274:FA277"/>
    <mergeCell ref="FB274:FF274"/>
    <mergeCell ref="FG274:FG277"/>
    <mergeCell ref="FH274:FL274"/>
    <mergeCell ref="FM274:FM277"/>
    <mergeCell ref="FN274:FR274"/>
    <mergeCell ref="FY279:GB280"/>
    <mergeCell ref="FT305:FX307"/>
    <mergeCell ref="FY305:GB307"/>
    <mergeCell ref="GC305:GF307"/>
    <mergeCell ref="EV279:EX279"/>
    <mergeCell ref="EY279:FB279"/>
    <mergeCell ref="FD279:FF279"/>
    <mergeCell ref="FG279:FJ279"/>
    <mergeCell ref="FL279:FN279"/>
    <mergeCell ref="FT286:FX289"/>
    <mergeCell ref="FY286:GB289"/>
    <mergeCell ref="GC286:GF289"/>
    <mergeCell ref="GG281:GJ285"/>
    <mergeCell ref="GK281:GM285"/>
    <mergeCell ref="GN281:GP285"/>
    <mergeCell ref="GG295:GJ298"/>
    <mergeCell ref="GK295:GP296"/>
    <mergeCell ref="EJ305:EM307"/>
    <mergeCell ref="GG275:GJ278"/>
    <mergeCell ref="GK275:GM278"/>
    <mergeCell ref="GN275:GP278"/>
    <mergeCell ref="FO279:FR279"/>
    <mergeCell ref="FT279:FX280"/>
    <mergeCell ref="EQ299:ES301"/>
    <mergeCell ref="EU299:EX300"/>
    <mergeCell ref="EY299:FC300"/>
    <mergeCell ref="FD299:FD300"/>
    <mergeCell ref="FE299:FJ300"/>
    <mergeCell ref="FK299:FN300"/>
    <mergeCell ref="FO299:FR300"/>
    <mergeCell ref="DW311:EA313"/>
    <mergeCell ref="EB311:EE313"/>
    <mergeCell ref="EF311:EI313"/>
    <mergeCell ref="EJ311:EM313"/>
    <mergeCell ref="EN311:EP313"/>
    <mergeCell ref="FA311:FF312"/>
    <mergeCell ref="FG311:FG312"/>
    <mergeCell ref="EJ302:EM304"/>
    <mergeCell ref="EN302:EP304"/>
    <mergeCell ref="EQ302:ES304"/>
    <mergeCell ref="EV305:FF306"/>
    <mergeCell ref="FH305:FR306"/>
    <mergeCell ref="GC279:GF280"/>
    <mergeCell ref="GG279:GJ280"/>
    <mergeCell ref="GK279:GM280"/>
    <mergeCell ref="GN279:GP280"/>
    <mergeCell ref="FT281:FX285"/>
    <mergeCell ref="FY281:GB285"/>
    <mergeCell ref="GC281:GF285"/>
    <mergeCell ref="FY317:GB320"/>
    <mergeCell ref="GC317:GF320"/>
    <mergeCell ref="EQ311:ES313"/>
    <mergeCell ref="EN355:EP356"/>
    <mergeCell ref="GN311:GP313"/>
    <mergeCell ref="FH312:FL312"/>
    <mergeCell ref="FM312:FR312"/>
    <mergeCell ref="EQ321:ES323"/>
    <mergeCell ref="GG324:GJ326"/>
    <mergeCell ref="GK324:GM326"/>
    <mergeCell ref="EN324:EP326"/>
    <mergeCell ref="EQ324:ES326"/>
    <mergeCell ref="EV323:EZ324"/>
    <mergeCell ref="FA323:FF324"/>
    <mergeCell ref="FG323:FG324"/>
    <mergeCell ref="FT324:FX326"/>
    <mergeCell ref="FY324:GB326"/>
    <mergeCell ref="GC324:GF326"/>
    <mergeCell ref="EV325:FG325"/>
    <mergeCell ref="EU302:EU325"/>
    <mergeCell ref="GN324:GP326"/>
    <mergeCell ref="EQ355:ES356"/>
    <mergeCell ref="GN314:GP316"/>
    <mergeCell ref="GN308:GP310"/>
    <mergeCell ref="EN321:EP323"/>
    <mergeCell ref="GN317:GP320"/>
    <mergeCell ref="GK344:GM347"/>
    <mergeCell ref="GC337:GF338"/>
    <mergeCell ref="EV342:FR342"/>
    <mergeCell ref="GG337:GJ338"/>
    <mergeCell ref="EY357:FC358"/>
    <mergeCell ref="EJ360:EM362"/>
    <mergeCell ref="EN360:EP362"/>
    <mergeCell ref="EJ363:EM365"/>
    <mergeCell ref="EU359:FS359"/>
    <mergeCell ref="FD357:FD358"/>
    <mergeCell ref="GC363:GF365"/>
    <mergeCell ref="GG363:GJ365"/>
    <mergeCell ref="GK363:GM365"/>
    <mergeCell ref="GN363:GP365"/>
    <mergeCell ref="EV366:FB367"/>
    <mergeCell ref="EN333:EP336"/>
    <mergeCell ref="EQ333:ES336"/>
    <mergeCell ref="EN337:EP338"/>
    <mergeCell ref="EQ337:ES338"/>
    <mergeCell ref="FT333:FX336"/>
    <mergeCell ref="FY333:GB336"/>
    <mergeCell ref="GC333:GF336"/>
    <mergeCell ref="GG333:GJ336"/>
    <mergeCell ref="GK333:GM336"/>
    <mergeCell ref="GN333:GP336"/>
    <mergeCell ref="GG366:GJ368"/>
    <mergeCell ref="GK366:GM368"/>
    <mergeCell ref="GN366:GP368"/>
    <mergeCell ref="FG367:FR367"/>
    <mergeCell ref="EV368:FG368"/>
    <mergeCell ref="EJ366:EM368"/>
    <mergeCell ref="EN366:EP368"/>
    <mergeCell ref="FH368:FL369"/>
    <mergeCell ref="FM368:FR369"/>
    <mergeCell ref="EJ357:EM359"/>
    <mergeCell ref="EN357:EP359"/>
    <mergeCell ref="FT397:FX401"/>
    <mergeCell ref="FY397:GB401"/>
    <mergeCell ref="GC397:GF401"/>
    <mergeCell ref="GG397:GJ401"/>
    <mergeCell ref="FT344:FX347"/>
    <mergeCell ref="FY344:GB347"/>
    <mergeCell ref="GC344:GF347"/>
    <mergeCell ref="GG344:GJ347"/>
    <mergeCell ref="EQ363:ES365"/>
    <mergeCell ref="FY369:GB371"/>
    <mergeCell ref="GC369:GF371"/>
    <mergeCell ref="GG369:GJ371"/>
    <mergeCell ref="EV381:EZ382"/>
    <mergeCell ref="FA381:FF382"/>
    <mergeCell ref="FG381:FG382"/>
    <mergeCell ref="FH381:FR384"/>
    <mergeCell ref="EQ385:ES387"/>
    <mergeCell ref="FH366:FL366"/>
    <mergeCell ref="FH361:FR362"/>
    <mergeCell ref="EQ395:ES396"/>
    <mergeCell ref="EQ344:ES347"/>
    <mergeCell ref="FH343:FL344"/>
    <mergeCell ref="FM343:FR344"/>
    <mergeCell ref="FT339:FX343"/>
    <mergeCell ref="EV346:EZ347"/>
    <mergeCell ref="FA346:FF347"/>
    <mergeCell ref="FG346:FG347"/>
    <mergeCell ref="FH346:FL347"/>
    <mergeCell ref="FM346:FR347"/>
    <mergeCell ref="EV343:EZ344"/>
    <mergeCell ref="FA343:FF344"/>
    <mergeCell ref="EU357:EX358"/>
    <mergeCell ref="GQ411:GQ464"/>
    <mergeCell ref="EU414:FS414"/>
    <mergeCell ref="FO415:FR416"/>
    <mergeCell ref="FT415:FX417"/>
    <mergeCell ref="FY415:GB417"/>
    <mergeCell ref="GC415:GF417"/>
    <mergeCell ref="GG415:GJ417"/>
    <mergeCell ref="GK415:GM417"/>
    <mergeCell ref="GN415:GP417"/>
    <mergeCell ref="FY421:GB423"/>
    <mergeCell ref="GC421:GF423"/>
    <mergeCell ref="GG421:GJ423"/>
    <mergeCell ref="GK421:GM423"/>
    <mergeCell ref="GN421:GP423"/>
    <mergeCell ref="DW427:EA429"/>
    <mergeCell ref="EB427:EE429"/>
    <mergeCell ref="EF427:EI429"/>
    <mergeCell ref="EJ427:EM429"/>
    <mergeCell ref="EN427:EP429"/>
    <mergeCell ref="EJ455:EM459"/>
    <mergeCell ref="EN455:EP459"/>
    <mergeCell ref="EQ455:ES459"/>
    <mergeCell ref="EN415:EP417"/>
    <mergeCell ref="EQ415:ES417"/>
    <mergeCell ref="FT418:FX420"/>
    <mergeCell ref="FY418:GB420"/>
    <mergeCell ref="GC418:GF420"/>
    <mergeCell ref="GG418:GJ420"/>
    <mergeCell ref="GK418:GM420"/>
    <mergeCell ref="GN418:GP420"/>
    <mergeCell ref="GC427:GF429"/>
    <mergeCell ref="GG427:GJ429"/>
    <mergeCell ref="FD473:FD474"/>
    <mergeCell ref="FE473:FJ474"/>
    <mergeCell ref="FK473:FN474"/>
    <mergeCell ref="FO473:FR474"/>
    <mergeCell ref="FT473:FX475"/>
    <mergeCell ref="FY473:GB475"/>
    <mergeCell ref="GC473:GF475"/>
    <mergeCell ref="GG473:GJ475"/>
    <mergeCell ref="CX473:DA474"/>
    <mergeCell ref="DB473:DF474"/>
    <mergeCell ref="DG473:DG474"/>
    <mergeCell ref="DH473:DM474"/>
    <mergeCell ref="DN473:DQ474"/>
    <mergeCell ref="DR473:DU474"/>
    <mergeCell ref="DW473:EA475"/>
    <mergeCell ref="EB473:EE475"/>
    <mergeCell ref="EF473:EI475"/>
    <mergeCell ref="EJ473:EM475"/>
    <mergeCell ref="EN473:EP475"/>
    <mergeCell ref="EQ473:ES475"/>
    <mergeCell ref="DN531:DQ532"/>
    <mergeCell ref="DR531:DU532"/>
    <mergeCell ref="DW531:EA533"/>
    <mergeCell ref="EB531:EE533"/>
    <mergeCell ref="EF531:EI533"/>
    <mergeCell ref="EJ531:EM533"/>
    <mergeCell ref="EN531:EP533"/>
    <mergeCell ref="EQ531:ES533"/>
    <mergeCell ref="DK517:DO518"/>
    <mergeCell ref="DP517:DU518"/>
    <mergeCell ref="EQ518:ES521"/>
    <mergeCell ref="DW418:EA420"/>
    <mergeCell ref="EB418:EE420"/>
    <mergeCell ref="EF418:EI420"/>
    <mergeCell ref="EJ418:EM420"/>
    <mergeCell ref="EU473:EX474"/>
    <mergeCell ref="EY473:FC474"/>
    <mergeCell ref="EQ427:ES429"/>
    <mergeCell ref="EJ430:EM432"/>
    <mergeCell ref="EN430:EP432"/>
    <mergeCell ref="EQ430:ES432"/>
    <mergeCell ref="CY438:DU438"/>
    <mergeCell ref="CX443:DU443"/>
    <mergeCell ref="DW443:EA445"/>
    <mergeCell ref="EB443:EE445"/>
    <mergeCell ref="EF443:EI445"/>
    <mergeCell ref="EJ443:EM445"/>
    <mergeCell ref="EN443:EP445"/>
    <mergeCell ref="EQ443:ES445"/>
    <mergeCell ref="CX444:CX446"/>
    <mergeCell ref="CY444:DK446"/>
    <mergeCell ref="DL444:DP446"/>
    <mergeCell ref="FT511:FX512"/>
    <mergeCell ref="FY511:GB512"/>
    <mergeCell ref="GK511:GM512"/>
    <mergeCell ref="GN511:GP512"/>
    <mergeCell ref="EJ498:EM500"/>
    <mergeCell ref="EN498:EP500"/>
    <mergeCell ref="EQ498:ES500"/>
    <mergeCell ref="DW482:EA484"/>
    <mergeCell ref="EB482:EE484"/>
    <mergeCell ref="EF482:EI484"/>
    <mergeCell ref="EJ482:EM484"/>
    <mergeCell ref="EN482:EP484"/>
    <mergeCell ref="EQ482:ES484"/>
    <mergeCell ref="DW491:EA494"/>
    <mergeCell ref="EB491:EE494"/>
    <mergeCell ref="EF491:EI494"/>
    <mergeCell ref="EJ491:EM494"/>
    <mergeCell ref="EN491:EP494"/>
    <mergeCell ref="EQ491:ES494"/>
    <mergeCell ref="FT485:FX487"/>
    <mergeCell ref="FY485:GB487"/>
    <mergeCell ref="GC485:GF487"/>
    <mergeCell ref="GG485:GJ487"/>
    <mergeCell ref="GK485:GM487"/>
    <mergeCell ref="GN485:GP487"/>
    <mergeCell ref="EJ488:EM490"/>
    <mergeCell ref="EN488:EP490"/>
    <mergeCell ref="EQ488:ES490"/>
    <mergeCell ref="GN495:GP497"/>
    <mergeCell ref="EQ495:ES497"/>
    <mergeCell ref="GN498:GP500"/>
    <mergeCell ref="EV499:FG499"/>
    <mergeCell ref="GG546:GJ548"/>
    <mergeCell ref="GK546:GM548"/>
    <mergeCell ref="GN546:GP548"/>
    <mergeCell ref="DW537:EA539"/>
    <mergeCell ref="EB537:EE539"/>
    <mergeCell ref="EF537:EI539"/>
    <mergeCell ref="EJ537:EM539"/>
    <mergeCell ref="EN537:EP539"/>
    <mergeCell ref="EQ537:ES539"/>
    <mergeCell ref="DW540:EA542"/>
    <mergeCell ref="EB540:EE542"/>
    <mergeCell ref="EF540:EI542"/>
    <mergeCell ref="EJ540:EM542"/>
    <mergeCell ref="EN540:EP542"/>
    <mergeCell ref="EQ540:ES542"/>
    <mergeCell ref="GC537:GF539"/>
    <mergeCell ref="GG537:GJ539"/>
    <mergeCell ref="GK537:GM539"/>
    <mergeCell ref="GN537:GP539"/>
    <mergeCell ref="GG540:GJ542"/>
    <mergeCell ref="GK540:GM542"/>
    <mergeCell ref="GN540:GP542"/>
    <mergeCell ref="GG543:GJ545"/>
    <mergeCell ref="GK543:GM545"/>
    <mergeCell ref="GN543:GP545"/>
    <mergeCell ref="FT546:FX548"/>
    <mergeCell ref="FY546:GB548"/>
    <mergeCell ref="GC546:GF548"/>
    <mergeCell ref="GK569:GM570"/>
    <mergeCell ref="GN569:GP570"/>
    <mergeCell ref="EU589:EX590"/>
    <mergeCell ref="EY589:FC590"/>
    <mergeCell ref="FD589:FD590"/>
    <mergeCell ref="FE589:FJ590"/>
    <mergeCell ref="FK589:FN590"/>
    <mergeCell ref="FO589:FR590"/>
    <mergeCell ref="FT589:FX591"/>
    <mergeCell ref="FY589:GB591"/>
    <mergeCell ref="GC589:GF591"/>
    <mergeCell ref="DW556:EA558"/>
    <mergeCell ref="EB556:EE558"/>
    <mergeCell ref="EF556:EI558"/>
    <mergeCell ref="EJ556:EM558"/>
    <mergeCell ref="EN556:EP558"/>
    <mergeCell ref="DW559:EA561"/>
    <mergeCell ref="EB559:EE561"/>
    <mergeCell ref="EF559:EI561"/>
    <mergeCell ref="EJ559:EM561"/>
    <mergeCell ref="EN559:EP561"/>
    <mergeCell ref="EQ559:ES561"/>
    <mergeCell ref="EU559:FR559"/>
    <mergeCell ref="FT559:FX561"/>
    <mergeCell ref="FY559:GB561"/>
    <mergeCell ref="GC559:GF561"/>
    <mergeCell ref="GG559:GJ561"/>
    <mergeCell ref="GK559:GM561"/>
    <mergeCell ref="GN559:GP561"/>
    <mergeCell ref="EU560:EU562"/>
    <mergeCell ref="EV560:FH562"/>
    <mergeCell ref="DW569:EA570"/>
    <mergeCell ref="FT595:FX597"/>
    <mergeCell ref="FY595:GB597"/>
    <mergeCell ref="GC595:GF597"/>
    <mergeCell ref="GG595:GJ597"/>
    <mergeCell ref="GK595:GM597"/>
    <mergeCell ref="GN595:GP597"/>
    <mergeCell ref="EV597:FR597"/>
    <mergeCell ref="EV598:FB599"/>
    <mergeCell ref="FC598:FF599"/>
    <mergeCell ref="EN587:EP588"/>
    <mergeCell ref="EQ587:ES588"/>
    <mergeCell ref="CX588:DV588"/>
    <mergeCell ref="EN589:EP591"/>
    <mergeCell ref="EQ589:ES591"/>
    <mergeCell ref="EB589:EE591"/>
    <mergeCell ref="EF589:EI591"/>
    <mergeCell ref="EJ589:EM591"/>
    <mergeCell ref="EB595:EE597"/>
    <mergeCell ref="EF595:EI597"/>
    <mergeCell ref="EJ595:EM597"/>
    <mergeCell ref="EN595:EP597"/>
    <mergeCell ref="EQ595:ES597"/>
    <mergeCell ref="CY598:DE599"/>
    <mergeCell ref="DF598:DI599"/>
    <mergeCell ref="DK598:DO598"/>
    <mergeCell ref="DP598:DU598"/>
    <mergeCell ref="DW598:EA600"/>
    <mergeCell ref="EB598:EE600"/>
    <mergeCell ref="EF598:EI600"/>
    <mergeCell ref="EJ598:EM600"/>
    <mergeCell ref="GG589:GJ591"/>
    <mergeCell ref="GK589:GM591"/>
    <mergeCell ref="GG647:GJ649"/>
    <mergeCell ref="GK647:GM649"/>
    <mergeCell ref="GN647:GP649"/>
    <mergeCell ref="EU649:FS649"/>
    <mergeCell ref="EU650:EU673"/>
    <mergeCell ref="EV650:FS650"/>
    <mergeCell ref="EB623:EE626"/>
    <mergeCell ref="EF623:EI626"/>
    <mergeCell ref="EJ623:EM626"/>
    <mergeCell ref="DR627:DU627"/>
    <mergeCell ref="DW627:EA628"/>
    <mergeCell ref="EB627:EE628"/>
    <mergeCell ref="EF627:EI628"/>
    <mergeCell ref="EJ627:EM628"/>
    <mergeCell ref="EN627:EP628"/>
    <mergeCell ref="EQ627:ES628"/>
    <mergeCell ref="GK620:GM622"/>
    <mergeCell ref="GN620:GP622"/>
    <mergeCell ref="FT623:FX626"/>
    <mergeCell ref="FY623:GB626"/>
    <mergeCell ref="GC623:GF626"/>
    <mergeCell ref="DW623:EA626"/>
    <mergeCell ref="EN623:EP626"/>
    <mergeCell ref="DW629:EA633"/>
    <mergeCell ref="EB629:EE633"/>
    <mergeCell ref="EF629:EI633"/>
    <mergeCell ref="EJ629:EM633"/>
    <mergeCell ref="EN629:EP633"/>
    <mergeCell ref="EQ629:ES633"/>
    <mergeCell ref="EQ634:ES637"/>
    <mergeCell ref="DW634:EA637"/>
    <mergeCell ref="EB634:EE637"/>
    <mergeCell ref="FK647:FN648"/>
    <mergeCell ref="FO647:FR648"/>
    <mergeCell ref="FT647:FX649"/>
    <mergeCell ref="FY647:GB649"/>
    <mergeCell ref="GC647:GF649"/>
    <mergeCell ref="DK651:DU652"/>
    <mergeCell ref="EJ656:EM658"/>
    <mergeCell ref="EN656:EP658"/>
    <mergeCell ref="EQ656:ES658"/>
    <mergeCell ref="DW659:EA661"/>
    <mergeCell ref="EB659:EE661"/>
    <mergeCell ref="EF659:EI661"/>
    <mergeCell ref="EJ659:EM661"/>
    <mergeCell ref="EN659:EP661"/>
    <mergeCell ref="EQ659:ES661"/>
    <mergeCell ref="FM660:FR660"/>
    <mergeCell ref="FT650:FX652"/>
    <mergeCell ref="FY650:GB652"/>
    <mergeCell ref="GC650:GF652"/>
    <mergeCell ref="EV661:FR661"/>
    <mergeCell ref="EB647:EE649"/>
    <mergeCell ref="EF647:EI649"/>
    <mergeCell ref="EJ647:EM649"/>
    <mergeCell ref="EN647:EP649"/>
    <mergeCell ref="EQ647:ES649"/>
    <mergeCell ref="EQ650:ES652"/>
    <mergeCell ref="DW653:EA655"/>
    <mergeCell ref="EB653:EE655"/>
    <mergeCell ref="EF653:EI655"/>
    <mergeCell ref="EJ653:EM655"/>
    <mergeCell ref="EN653:EP655"/>
    <mergeCell ref="CX649:DV649"/>
    <mergeCell ref="CY114:DC115"/>
    <mergeCell ref="DD114:DI115"/>
    <mergeCell ref="DJ114:DJ115"/>
    <mergeCell ref="DK114:DO115"/>
    <mergeCell ref="DP114:DU115"/>
    <mergeCell ref="DW107:EA111"/>
    <mergeCell ref="EB107:EE111"/>
    <mergeCell ref="CR92:CT94"/>
    <mergeCell ref="EU647:EX648"/>
    <mergeCell ref="EY647:FC648"/>
    <mergeCell ref="FD647:FD648"/>
    <mergeCell ref="DK595:DU596"/>
    <mergeCell ref="CY612:DU612"/>
    <mergeCell ref="CY613:DC614"/>
    <mergeCell ref="DD613:DI614"/>
    <mergeCell ref="DJ613:DJ614"/>
    <mergeCell ref="EV595:FF596"/>
    <mergeCell ref="EN601:EP603"/>
    <mergeCell ref="EQ601:ES603"/>
    <mergeCell ref="DW604:EA606"/>
    <mergeCell ref="DH528:DZ529"/>
    <mergeCell ref="CX531:DA532"/>
    <mergeCell ref="DB531:DF532"/>
    <mergeCell ref="DG531:DG532"/>
    <mergeCell ref="DH531:DM532"/>
    <mergeCell ref="FE647:FJ648"/>
    <mergeCell ref="FH595:FR596"/>
    <mergeCell ref="DW507:EA510"/>
    <mergeCell ref="EB507:EE510"/>
    <mergeCell ref="EF507:EI510"/>
    <mergeCell ref="EJ507:EM510"/>
    <mergeCell ref="CY105:DA105"/>
    <mergeCell ref="DB105:DE105"/>
    <mergeCell ref="DG105:DI105"/>
    <mergeCell ref="DJ105:DM105"/>
    <mergeCell ref="DO105:DQ105"/>
    <mergeCell ref="DR105:DU105"/>
    <mergeCell ref="DW105:EA106"/>
    <mergeCell ref="EB105:EE106"/>
    <mergeCell ref="EF105:EI106"/>
    <mergeCell ref="EJ105:EM106"/>
    <mergeCell ref="DQ101:DU103"/>
    <mergeCell ref="CY110:DU110"/>
    <mergeCell ref="CY111:DC112"/>
    <mergeCell ref="DD111:DI112"/>
    <mergeCell ref="DJ111:DJ112"/>
    <mergeCell ref="DK111:DO112"/>
    <mergeCell ref="DP111:DU112"/>
    <mergeCell ref="CY101:DC103"/>
    <mergeCell ref="DE101:DI103"/>
    <mergeCell ref="DK101:DO103"/>
    <mergeCell ref="EQ107:ES111"/>
    <mergeCell ref="CY108:DK109"/>
    <mergeCell ref="DM108:DQ109"/>
    <mergeCell ref="DR108:DU109"/>
    <mergeCell ref="DW112:EA115"/>
    <mergeCell ref="EB112:EE115"/>
    <mergeCell ref="EF112:EI115"/>
    <mergeCell ref="EJ112:EM115"/>
    <mergeCell ref="EN112:EP115"/>
    <mergeCell ref="EQ112:ES115"/>
    <mergeCell ref="AZ18:BF19"/>
    <mergeCell ref="BG18:BJ19"/>
    <mergeCell ref="BL18:BP18"/>
    <mergeCell ref="BQ18:BV18"/>
    <mergeCell ref="BX18:CB20"/>
    <mergeCell ref="CC18:CF20"/>
    <mergeCell ref="CG18:CJ20"/>
    <mergeCell ref="CK18:CN20"/>
    <mergeCell ref="CO18:CQ20"/>
    <mergeCell ref="CR18:CT20"/>
    <mergeCell ref="BK19:BV19"/>
    <mergeCell ref="AZ20:BK20"/>
    <mergeCell ref="EF107:EI111"/>
    <mergeCell ref="EJ107:EM111"/>
    <mergeCell ref="EN107:EP111"/>
    <mergeCell ref="EN105:EP106"/>
    <mergeCell ref="EQ105:ES106"/>
    <mergeCell ref="CC107:CF111"/>
    <mergeCell ref="CG107:CJ111"/>
    <mergeCell ref="CK107:CN111"/>
    <mergeCell ref="CO107:CQ111"/>
    <mergeCell ref="CR107:CT111"/>
    <mergeCell ref="AZ12:BW12"/>
    <mergeCell ref="BX12:CB14"/>
    <mergeCell ref="CC12:CF14"/>
    <mergeCell ref="CG12:CJ14"/>
    <mergeCell ref="CK12:CN14"/>
    <mergeCell ref="CO12:CQ14"/>
    <mergeCell ref="CR12:CT14"/>
    <mergeCell ref="AZ13:BJ14"/>
    <mergeCell ref="BK13:BK16"/>
    <mergeCell ref="BL13:BV14"/>
    <mergeCell ref="AZ15:BJ16"/>
    <mergeCell ref="BL15:BV16"/>
    <mergeCell ref="BX15:CB17"/>
    <mergeCell ref="CC15:CF17"/>
    <mergeCell ref="CG15:CJ17"/>
    <mergeCell ref="CK15:CN17"/>
    <mergeCell ref="CO15:CQ17"/>
    <mergeCell ref="CR15:CT17"/>
    <mergeCell ref="AZ17:BV17"/>
    <mergeCell ref="CO21:CQ23"/>
    <mergeCell ref="CR21:CT23"/>
    <mergeCell ref="BL22:BP22"/>
    <mergeCell ref="BQ22:BV22"/>
    <mergeCell ref="AZ23:BV23"/>
    <mergeCell ref="AZ24:BD25"/>
    <mergeCell ref="BE24:BJ25"/>
    <mergeCell ref="BK24:BK25"/>
    <mergeCell ref="BL24:BV25"/>
    <mergeCell ref="BX24:CB26"/>
    <mergeCell ref="CC24:CF26"/>
    <mergeCell ref="CG24:CJ26"/>
    <mergeCell ref="CK24:CN26"/>
    <mergeCell ref="CO24:CQ26"/>
    <mergeCell ref="CR24:CT26"/>
    <mergeCell ref="AZ26:BV26"/>
    <mergeCell ref="AZ27:BD28"/>
    <mergeCell ref="BE27:BJ28"/>
    <mergeCell ref="BK27:BK28"/>
    <mergeCell ref="BL27:BP28"/>
    <mergeCell ref="BQ27:BV28"/>
    <mergeCell ref="BX27:CB30"/>
    <mergeCell ref="CC27:CF30"/>
    <mergeCell ref="CG27:CJ30"/>
    <mergeCell ref="CK27:CN30"/>
    <mergeCell ref="CO27:CQ30"/>
    <mergeCell ref="CR27:CT30"/>
    <mergeCell ref="AZ29:BV29"/>
    <mergeCell ref="AZ30:BD31"/>
    <mergeCell ref="BE30:BJ31"/>
    <mergeCell ref="BK30:BK31"/>
    <mergeCell ref="BL30:BP31"/>
    <mergeCell ref="CK34:CN36"/>
    <mergeCell ref="CO34:CQ36"/>
    <mergeCell ref="CR34:CT36"/>
    <mergeCell ref="AZ35:BK35"/>
    <mergeCell ref="AY37:BV37"/>
    <mergeCell ref="BX37:CB39"/>
    <mergeCell ref="CC37:CF39"/>
    <mergeCell ref="CG37:CJ39"/>
    <mergeCell ref="CK37:CN39"/>
    <mergeCell ref="CO37:CQ39"/>
    <mergeCell ref="CR37:CT39"/>
    <mergeCell ref="AY38:AY40"/>
    <mergeCell ref="AZ38:BL40"/>
    <mergeCell ref="BM38:BQ40"/>
    <mergeCell ref="BR38:BV40"/>
    <mergeCell ref="BX40:CB42"/>
    <mergeCell ref="CC40:CF42"/>
    <mergeCell ref="CG40:CJ42"/>
    <mergeCell ref="CK40:CN42"/>
    <mergeCell ref="CO40:CQ42"/>
    <mergeCell ref="CR40:CT42"/>
    <mergeCell ref="AY41:BV41"/>
    <mergeCell ref="AZ42:BD42"/>
    <mergeCell ref="BE42:BE45"/>
    <mergeCell ref="BF42:BJ42"/>
    <mergeCell ref="BK42:BK45"/>
    <mergeCell ref="BL42:BP42"/>
    <mergeCell ref="BQ42:BQ45"/>
    <mergeCell ref="BR42:BV42"/>
    <mergeCell ref="AZ43:BD45"/>
    <mergeCell ref="AY12:AY35"/>
    <mergeCell ref="BF43:BJ45"/>
    <mergeCell ref="BL43:BP45"/>
    <mergeCell ref="BR43:BV45"/>
    <mergeCell ref="BX43:CB46"/>
    <mergeCell ref="CC43:CF46"/>
    <mergeCell ref="CG43:CJ46"/>
    <mergeCell ref="CK43:CN46"/>
    <mergeCell ref="CO43:CQ46"/>
    <mergeCell ref="CR43:CT46"/>
    <mergeCell ref="AZ47:BB47"/>
    <mergeCell ref="BC47:BF47"/>
    <mergeCell ref="BH47:BJ47"/>
    <mergeCell ref="BK47:BN47"/>
    <mergeCell ref="BP47:BR47"/>
    <mergeCell ref="BS47:BV47"/>
    <mergeCell ref="BX47:CB48"/>
    <mergeCell ref="CC47:CF48"/>
    <mergeCell ref="CG47:CJ48"/>
    <mergeCell ref="CK47:CN48"/>
    <mergeCell ref="CO47:CQ48"/>
    <mergeCell ref="CR47:CT48"/>
    <mergeCell ref="CC49:CF53"/>
    <mergeCell ref="CG49:CJ53"/>
    <mergeCell ref="CK49:CN53"/>
    <mergeCell ref="CO49:CQ53"/>
    <mergeCell ref="CR49:CT53"/>
    <mergeCell ref="AZ50:BL51"/>
    <mergeCell ref="BN50:BR51"/>
    <mergeCell ref="BS50:BV51"/>
    <mergeCell ref="AZ52:BV52"/>
    <mergeCell ref="AZ53:BD54"/>
    <mergeCell ref="BE53:BJ54"/>
    <mergeCell ref="BK53:BK54"/>
    <mergeCell ref="BL53:BP54"/>
    <mergeCell ref="BQ53:BV54"/>
    <mergeCell ref="BX54:CB57"/>
    <mergeCell ref="CC54:CF57"/>
    <mergeCell ref="CG54:CJ57"/>
    <mergeCell ref="CK54:CN57"/>
    <mergeCell ref="CO54:CQ57"/>
    <mergeCell ref="CR54:CT57"/>
    <mergeCell ref="AZ55:BV55"/>
    <mergeCell ref="AZ56:BD57"/>
    <mergeCell ref="BE56:BJ57"/>
    <mergeCell ref="BK56:BK57"/>
    <mergeCell ref="BL56:BP57"/>
    <mergeCell ref="BQ56:BV57"/>
    <mergeCell ref="AY58:CT58"/>
    <mergeCell ref="FY5:GB8"/>
    <mergeCell ref="GC5:GF8"/>
    <mergeCell ref="GG5:GJ8"/>
    <mergeCell ref="GK5:GP6"/>
    <mergeCell ref="GQ5:GQ58"/>
    <mergeCell ref="FE6:FW7"/>
    <mergeCell ref="GK7:GM8"/>
    <mergeCell ref="GN7:GP8"/>
    <mergeCell ref="EU8:FS8"/>
    <mergeCell ref="EU9:EX10"/>
    <mergeCell ref="EY9:FC10"/>
    <mergeCell ref="FD9:FD10"/>
    <mergeCell ref="FE9:FJ10"/>
    <mergeCell ref="FK9:FN10"/>
    <mergeCell ref="FO9:FR10"/>
    <mergeCell ref="FT9:FX11"/>
    <mergeCell ref="FY9:GB11"/>
    <mergeCell ref="GC9:GF11"/>
    <mergeCell ref="GG9:GJ11"/>
    <mergeCell ref="GK9:GM11"/>
    <mergeCell ref="GN9:GP11"/>
    <mergeCell ref="EU11:FS11"/>
    <mergeCell ref="EU12:EU35"/>
    <mergeCell ref="EV12:FS12"/>
    <mergeCell ref="FT12:FX14"/>
    <mergeCell ref="FY12:GB14"/>
    <mergeCell ref="GC12:GF14"/>
    <mergeCell ref="GG12:GJ14"/>
    <mergeCell ref="GK12:GM14"/>
    <mergeCell ref="BX49:CB53"/>
    <mergeCell ref="GN12:GP14"/>
    <mergeCell ref="EV13:FF14"/>
    <mergeCell ref="FG13:FG16"/>
    <mergeCell ref="FH13:FR14"/>
    <mergeCell ref="EV15:FF16"/>
    <mergeCell ref="FH15:FR16"/>
    <mergeCell ref="FT15:FX17"/>
    <mergeCell ref="FY15:GB17"/>
    <mergeCell ref="GC15:GF17"/>
    <mergeCell ref="GG15:GJ17"/>
    <mergeCell ref="GK15:GM17"/>
    <mergeCell ref="GN15:GP17"/>
    <mergeCell ref="EV17:FR17"/>
    <mergeCell ref="EV18:FB19"/>
    <mergeCell ref="FC18:FF19"/>
    <mergeCell ref="FH18:FL18"/>
    <mergeCell ref="FM18:FR18"/>
    <mergeCell ref="FT18:FX20"/>
    <mergeCell ref="FY18:GB20"/>
    <mergeCell ref="GC18:GF20"/>
    <mergeCell ref="GG18:GJ20"/>
    <mergeCell ref="GK18:GM20"/>
    <mergeCell ref="GN18:GP20"/>
    <mergeCell ref="FG19:FR19"/>
    <mergeCell ref="EV20:FG20"/>
    <mergeCell ref="FH20:FL21"/>
    <mergeCell ref="FM20:FR21"/>
    <mergeCell ref="EV21:EZ22"/>
    <mergeCell ref="FA21:FF22"/>
    <mergeCell ref="FG21:FG22"/>
    <mergeCell ref="FT21:FX23"/>
    <mergeCell ref="FY21:GB23"/>
    <mergeCell ref="GC21:GF23"/>
    <mergeCell ref="GG21:GJ23"/>
    <mergeCell ref="GK21:GM23"/>
    <mergeCell ref="GN21:GP23"/>
    <mergeCell ref="FH22:FL22"/>
    <mergeCell ref="FM22:FR22"/>
    <mergeCell ref="EV23:FR23"/>
    <mergeCell ref="EV24:EZ25"/>
    <mergeCell ref="FA24:FF25"/>
    <mergeCell ref="FG24:FG25"/>
    <mergeCell ref="FH24:FR25"/>
    <mergeCell ref="FT24:FX26"/>
    <mergeCell ref="FY24:GB26"/>
    <mergeCell ref="GC24:GF26"/>
    <mergeCell ref="GG24:GJ26"/>
    <mergeCell ref="GK24:GM26"/>
    <mergeCell ref="GN24:GP26"/>
    <mergeCell ref="EV26:FR26"/>
    <mergeCell ref="GN27:GP30"/>
    <mergeCell ref="EV29:FR29"/>
    <mergeCell ref="EV30:EZ31"/>
    <mergeCell ref="FA30:FF31"/>
    <mergeCell ref="FG30:FG31"/>
    <mergeCell ref="FH30:FL31"/>
    <mergeCell ref="FM30:FR31"/>
    <mergeCell ref="FT31:FX33"/>
    <mergeCell ref="FY31:GB33"/>
    <mergeCell ref="GC31:GF33"/>
    <mergeCell ref="GG31:GJ33"/>
    <mergeCell ref="GK31:GM33"/>
    <mergeCell ref="GN31:GP33"/>
    <mergeCell ref="EV32:FR32"/>
    <mergeCell ref="EV33:EZ34"/>
    <mergeCell ref="FA33:FF34"/>
    <mergeCell ref="FG33:FG34"/>
    <mergeCell ref="FH33:FR36"/>
    <mergeCell ref="FT34:FX36"/>
    <mergeCell ref="FY34:GB36"/>
    <mergeCell ref="GC34:GF36"/>
    <mergeCell ref="GG34:GJ36"/>
    <mergeCell ref="GK34:GM36"/>
    <mergeCell ref="GN34:GP36"/>
    <mergeCell ref="EV35:FG35"/>
    <mergeCell ref="GC27:GF30"/>
    <mergeCell ref="GG27:GJ30"/>
    <mergeCell ref="GK27:GM30"/>
    <mergeCell ref="EU37:FR37"/>
    <mergeCell ref="FT37:FX39"/>
    <mergeCell ref="FY37:GB39"/>
    <mergeCell ref="GC37:GF39"/>
    <mergeCell ref="GG37:GJ39"/>
    <mergeCell ref="GK37:GM39"/>
    <mergeCell ref="GN37:GP39"/>
    <mergeCell ref="EU38:EU40"/>
    <mergeCell ref="EV38:FH40"/>
    <mergeCell ref="FI38:FM40"/>
    <mergeCell ref="FN38:FR40"/>
    <mergeCell ref="FT40:FX42"/>
    <mergeCell ref="FY40:GB42"/>
    <mergeCell ref="GC40:GF42"/>
    <mergeCell ref="GG40:GJ42"/>
    <mergeCell ref="GK40:GM42"/>
    <mergeCell ref="GN40:GP42"/>
    <mergeCell ref="EU41:FR41"/>
    <mergeCell ref="EV42:EZ42"/>
    <mergeCell ref="FA42:FA45"/>
    <mergeCell ref="FB42:FF42"/>
    <mergeCell ref="FG42:FG45"/>
    <mergeCell ref="FH42:FL42"/>
    <mergeCell ref="FM42:FM45"/>
    <mergeCell ref="FN42:FR42"/>
    <mergeCell ref="EV43:EZ45"/>
    <mergeCell ref="FB43:FF45"/>
    <mergeCell ref="FH43:FL45"/>
    <mergeCell ref="FN43:FR45"/>
    <mergeCell ref="FT43:FX46"/>
    <mergeCell ref="FY43:GB46"/>
    <mergeCell ref="GG47:GJ48"/>
    <mergeCell ref="GK47:GM48"/>
    <mergeCell ref="GN47:GP48"/>
    <mergeCell ref="FT49:FX53"/>
    <mergeCell ref="FY49:GB53"/>
    <mergeCell ref="GC49:GF53"/>
    <mergeCell ref="GG49:GJ53"/>
    <mergeCell ref="GK49:GM53"/>
    <mergeCell ref="GN49:GP53"/>
    <mergeCell ref="EV50:FH51"/>
    <mergeCell ref="FJ50:FN51"/>
    <mergeCell ref="FO50:FR51"/>
    <mergeCell ref="EV52:FR52"/>
    <mergeCell ref="EV53:EZ54"/>
    <mergeCell ref="FA53:FF54"/>
    <mergeCell ref="FG53:FG54"/>
    <mergeCell ref="FH53:FL54"/>
    <mergeCell ref="FM53:FR54"/>
    <mergeCell ref="FT54:FX57"/>
    <mergeCell ref="FY54:GB57"/>
    <mergeCell ref="GC54:GF57"/>
    <mergeCell ref="GG54:GJ57"/>
    <mergeCell ref="GK54:GM57"/>
    <mergeCell ref="GN54:GP57"/>
    <mergeCell ref="EV55:FR55"/>
    <mergeCell ref="EV56:EZ57"/>
    <mergeCell ref="AY66:BW66"/>
    <mergeCell ref="EU66:FS66"/>
    <mergeCell ref="AY67:BB68"/>
    <mergeCell ref="BC67:BG68"/>
    <mergeCell ref="BH67:BH68"/>
    <mergeCell ref="BI67:BN68"/>
    <mergeCell ref="BO67:BR68"/>
    <mergeCell ref="BS67:BV68"/>
    <mergeCell ref="BX67:CB69"/>
    <mergeCell ref="CC67:CF69"/>
    <mergeCell ref="CG67:CJ69"/>
    <mergeCell ref="CK67:CN69"/>
    <mergeCell ref="CO67:CQ69"/>
    <mergeCell ref="CR67:CT69"/>
    <mergeCell ref="EU67:EX68"/>
    <mergeCell ref="EY67:FC68"/>
    <mergeCell ref="FD67:FD68"/>
    <mergeCell ref="FE67:FJ68"/>
    <mergeCell ref="FK67:FN68"/>
    <mergeCell ref="FO67:FR68"/>
    <mergeCell ref="CC63:CF66"/>
    <mergeCell ref="CG63:CJ66"/>
    <mergeCell ref="CK63:CN66"/>
    <mergeCell ref="CO63:CT64"/>
    <mergeCell ref="BI64:CA65"/>
    <mergeCell ref="FE64:FW65"/>
    <mergeCell ref="CO65:CQ66"/>
    <mergeCell ref="CR65:CT66"/>
    <mergeCell ref="FT67:FX69"/>
    <mergeCell ref="DH64:DZ65"/>
    <mergeCell ref="FY67:GB69"/>
    <mergeCell ref="GC67:GF69"/>
    <mergeCell ref="GG67:GJ69"/>
    <mergeCell ref="GK67:GM69"/>
    <mergeCell ref="GN67:GP69"/>
    <mergeCell ref="AY69:BW69"/>
    <mergeCell ref="EU69:FS69"/>
    <mergeCell ref="AY70:AY93"/>
    <mergeCell ref="AZ70:BW70"/>
    <mergeCell ref="BX70:CB72"/>
    <mergeCell ref="CC70:CF72"/>
    <mergeCell ref="CG70:CJ72"/>
    <mergeCell ref="CK70:CN72"/>
    <mergeCell ref="CO70:CQ72"/>
    <mergeCell ref="CR70:CT72"/>
    <mergeCell ref="EU70:EU93"/>
    <mergeCell ref="EV70:FS70"/>
    <mergeCell ref="FT70:FX72"/>
    <mergeCell ref="FY70:GB72"/>
    <mergeCell ref="GC70:GF72"/>
    <mergeCell ref="GG70:GJ72"/>
    <mergeCell ref="GK70:GM72"/>
    <mergeCell ref="GN70:GP72"/>
    <mergeCell ref="AZ71:BJ72"/>
    <mergeCell ref="BK71:BK74"/>
    <mergeCell ref="BL71:BV72"/>
    <mergeCell ref="EV71:FF72"/>
    <mergeCell ref="FG71:FG74"/>
    <mergeCell ref="FH71:FR72"/>
    <mergeCell ref="AZ73:BJ74"/>
    <mergeCell ref="BL73:BV74"/>
    <mergeCell ref="AZ75:BV75"/>
    <mergeCell ref="AZ76:BF77"/>
    <mergeCell ref="BG76:BJ77"/>
    <mergeCell ref="BL76:BP76"/>
    <mergeCell ref="BQ76:BV76"/>
    <mergeCell ref="BX76:CB78"/>
    <mergeCell ref="CC76:CF78"/>
    <mergeCell ref="CG76:CJ78"/>
    <mergeCell ref="CK76:CN78"/>
    <mergeCell ref="CO76:CQ78"/>
    <mergeCell ref="CR76:CT78"/>
    <mergeCell ref="EV76:FB77"/>
    <mergeCell ref="FC76:FF77"/>
    <mergeCell ref="FH76:FL76"/>
    <mergeCell ref="FM76:FR76"/>
    <mergeCell ref="FT76:FX78"/>
    <mergeCell ref="GC76:GF78"/>
    <mergeCell ref="GG76:GJ78"/>
    <mergeCell ref="BK77:BV77"/>
    <mergeCell ref="FG77:FR77"/>
    <mergeCell ref="AZ78:BK78"/>
    <mergeCell ref="BL78:BP79"/>
    <mergeCell ref="BQ78:BV79"/>
    <mergeCell ref="EV78:FG78"/>
    <mergeCell ref="FH78:FL79"/>
    <mergeCell ref="FM78:FR79"/>
    <mergeCell ref="AZ79:BD80"/>
    <mergeCell ref="BE79:BJ80"/>
    <mergeCell ref="BK79:BK80"/>
    <mergeCell ref="BX79:CB81"/>
    <mergeCell ref="CC79:CF81"/>
    <mergeCell ref="CG79:CJ81"/>
    <mergeCell ref="CK79:CN81"/>
    <mergeCell ref="CO79:CQ81"/>
    <mergeCell ref="CR79:CT81"/>
    <mergeCell ref="EV79:EZ80"/>
    <mergeCell ref="FA79:FF80"/>
    <mergeCell ref="FG79:FG80"/>
    <mergeCell ref="BL80:BP80"/>
    <mergeCell ref="BQ80:BV80"/>
    <mergeCell ref="FH80:FL80"/>
    <mergeCell ref="FM80:FR80"/>
    <mergeCell ref="AZ81:BV81"/>
    <mergeCell ref="EV81:FR81"/>
    <mergeCell ref="DK80:DO80"/>
    <mergeCell ref="DP80:DU80"/>
    <mergeCell ref="CY81:DU81"/>
    <mergeCell ref="AZ82:BD83"/>
    <mergeCell ref="BE82:BJ83"/>
    <mergeCell ref="BK82:BK83"/>
    <mergeCell ref="BL82:BV83"/>
    <mergeCell ref="BX82:CB84"/>
    <mergeCell ref="CC82:CF84"/>
    <mergeCell ref="CG82:CJ84"/>
    <mergeCell ref="CK82:CN84"/>
    <mergeCell ref="CO82:CQ84"/>
    <mergeCell ref="CR82:CT84"/>
    <mergeCell ref="EV82:EZ83"/>
    <mergeCell ref="FA82:FF83"/>
    <mergeCell ref="FG82:FG83"/>
    <mergeCell ref="FH82:FR83"/>
    <mergeCell ref="CY82:DC83"/>
    <mergeCell ref="DD82:DI83"/>
    <mergeCell ref="DJ82:DJ83"/>
    <mergeCell ref="DK82:DU83"/>
    <mergeCell ref="GG82:GJ84"/>
    <mergeCell ref="GK82:GM84"/>
    <mergeCell ref="GN82:GP84"/>
    <mergeCell ref="AZ84:BV84"/>
    <mergeCell ref="EV84:FR84"/>
    <mergeCell ref="AZ85:BD86"/>
    <mergeCell ref="BE85:BJ86"/>
    <mergeCell ref="BK85:BK86"/>
    <mergeCell ref="BL85:BP86"/>
    <mergeCell ref="BQ85:BV86"/>
    <mergeCell ref="BX85:CB88"/>
    <mergeCell ref="CC85:CF88"/>
    <mergeCell ref="CG85:CJ88"/>
    <mergeCell ref="CK85:CN88"/>
    <mergeCell ref="CO85:CQ88"/>
    <mergeCell ref="CR85:CT88"/>
    <mergeCell ref="EV85:EZ86"/>
    <mergeCell ref="FA85:FF86"/>
    <mergeCell ref="FG85:FG86"/>
    <mergeCell ref="FH85:FL86"/>
    <mergeCell ref="FM85:FR86"/>
    <mergeCell ref="FT85:FX88"/>
    <mergeCell ref="FY85:GB88"/>
    <mergeCell ref="GC85:GF88"/>
    <mergeCell ref="GG85:GJ88"/>
    <mergeCell ref="GK85:GM88"/>
    <mergeCell ref="AZ87:BV87"/>
    <mergeCell ref="EV87:FR87"/>
    <mergeCell ref="AZ88:BD89"/>
    <mergeCell ref="BE88:BJ89"/>
    <mergeCell ref="BK88:BK89"/>
    <mergeCell ref="BL88:BP89"/>
    <mergeCell ref="BQ88:BV89"/>
    <mergeCell ref="EV88:EZ89"/>
    <mergeCell ref="FA88:FF89"/>
    <mergeCell ref="FG88:FG89"/>
    <mergeCell ref="FH88:FL89"/>
    <mergeCell ref="FM88:FR89"/>
    <mergeCell ref="BX89:CB91"/>
    <mergeCell ref="CC89:CF91"/>
    <mergeCell ref="CG89:CJ91"/>
    <mergeCell ref="CK89:CN91"/>
    <mergeCell ref="CO89:CQ91"/>
    <mergeCell ref="CR89:CT91"/>
    <mergeCell ref="AZ90:BV90"/>
    <mergeCell ref="EV90:FR90"/>
    <mergeCell ref="AZ91:BD92"/>
    <mergeCell ref="BE91:BJ92"/>
    <mergeCell ref="BK91:BK92"/>
    <mergeCell ref="BL91:BV94"/>
    <mergeCell ref="EV91:EZ92"/>
    <mergeCell ref="FA91:FF92"/>
    <mergeCell ref="FG91:FG92"/>
    <mergeCell ref="FH91:FR94"/>
    <mergeCell ref="BX92:CB94"/>
    <mergeCell ref="CC92:CF94"/>
    <mergeCell ref="CG92:CJ94"/>
    <mergeCell ref="CK92:CN94"/>
    <mergeCell ref="CO92:CQ94"/>
    <mergeCell ref="GC92:GF94"/>
    <mergeCell ref="GG92:GJ94"/>
    <mergeCell ref="GK92:GM94"/>
    <mergeCell ref="GN92:GP94"/>
    <mergeCell ref="AZ93:BK93"/>
    <mergeCell ref="EV93:FG93"/>
    <mergeCell ref="AY95:BV95"/>
    <mergeCell ref="BX95:CB97"/>
    <mergeCell ref="CC95:CF97"/>
    <mergeCell ref="CG95:CJ97"/>
    <mergeCell ref="CK95:CN97"/>
    <mergeCell ref="CO95:CQ97"/>
    <mergeCell ref="CR95:CT97"/>
    <mergeCell ref="EU95:FR95"/>
    <mergeCell ref="FT95:FX97"/>
    <mergeCell ref="FY95:GB97"/>
    <mergeCell ref="GC95:GF97"/>
    <mergeCell ref="GG95:GJ97"/>
    <mergeCell ref="GK95:GM97"/>
    <mergeCell ref="GN95:GP97"/>
    <mergeCell ref="AY96:AY98"/>
    <mergeCell ref="AZ96:BL98"/>
    <mergeCell ref="BM96:BQ98"/>
    <mergeCell ref="BR96:BV98"/>
    <mergeCell ref="EU96:EU98"/>
    <mergeCell ref="EV96:FH98"/>
    <mergeCell ref="FI96:FM98"/>
    <mergeCell ref="FN96:FR98"/>
    <mergeCell ref="BX98:CB100"/>
    <mergeCell ref="AZ100:BD100"/>
    <mergeCell ref="BE100:BE103"/>
    <mergeCell ref="BF100:BJ100"/>
    <mergeCell ref="BR101:BV103"/>
    <mergeCell ref="BX101:CB104"/>
    <mergeCell ref="CC101:CF104"/>
    <mergeCell ref="CG101:CJ104"/>
    <mergeCell ref="CK101:CN104"/>
    <mergeCell ref="CO101:CQ104"/>
    <mergeCell ref="CR101:CT104"/>
    <mergeCell ref="EV101:EZ103"/>
    <mergeCell ref="FB101:FF103"/>
    <mergeCell ref="FH101:FL103"/>
    <mergeCell ref="FN101:FR103"/>
    <mergeCell ref="CC98:CF100"/>
    <mergeCell ref="CG98:CJ100"/>
    <mergeCell ref="CK98:CN100"/>
    <mergeCell ref="CX99:DU99"/>
    <mergeCell ref="CY100:DC100"/>
    <mergeCell ref="DD100:DD103"/>
    <mergeCell ref="DE100:DI100"/>
    <mergeCell ref="DJ100:DJ103"/>
    <mergeCell ref="DK100:DO100"/>
    <mergeCell ref="DP100:DP103"/>
    <mergeCell ref="DQ100:DU100"/>
    <mergeCell ref="FH100:FL100"/>
    <mergeCell ref="FM100:FM103"/>
    <mergeCell ref="FN100:FR100"/>
    <mergeCell ref="CX96:CX98"/>
    <mergeCell ref="CY96:DK98"/>
    <mergeCell ref="DL96:DP98"/>
    <mergeCell ref="DQ96:DU98"/>
    <mergeCell ref="DW98:EA100"/>
    <mergeCell ref="EB98:EE100"/>
    <mergeCell ref="EJ98:EM100"/>
    <mergeCell ref="GN101:GP104"/>
    <mergeCell ref="AZ105:BB105"/>
    <mergeCell ref="BC105:BF105"/>
    <mergeCell ref="BH105:BJ105"/>
    <mergeCell ref="BK105:BN105"/>
    <mergeCell ref="BP105:BR105"/>
    <mergeCell ref="BS105:BV105"/>
    <mergeCell ref="BX105:CB106"/>
    <mergeCell ref="CC105:CF106"/>
    <mergeCell ref="CG105:CJ106"/>
    <mergeCell ref="CK105:CN106"/>
    <mergeCell ref="CO105:CQ106"/>
    <mergeCell ref="CR105:CT106"/>
    <mergeCell ref="EV105:EX105"/>
    <mergeCell ref="EY105:FB105"/>
    <mergeCell ref="FD105:FF105"/>
    <mergeCell ref="FG105:FJ105"/>
    <mergeCell ref="FL105:FN105"/>
    <mergeCell ref="FO105:FR105"/>
    <mergeCell ref="FT105:FX106"/>
    <mergeCell ref="FY105:GB106"/>
    <mergeCell ref="GC105:GF106"/>
    <mergeCell ref="GG105:GJ106"/>
    <mergeCell ref="GK105:GM106"/>
    <mergeCell ref="GN105:GP106"/>
    <mergeCell ref="BK100:BK103"/>
    <mergeCell ref="BL100:BP100"/>
    <mergeCell ref="BQ100:BQ103"/>
    <mergeCell ref="BR100:BV100"/>
    <mergeCell ref="EV100:EZ100"/>
    <mergeCell ref="FA100:FA103"/>
    <mergeCell ref="FG100:FG103"/>
    <mergeCell ref="GC107:GF111"/>
    <mergeCell ref="GG107:GJ111"/>
    <mergeCell ref="GK107:GM111"/>
    <mergeCell ref="GN107:GP111"/>
    <mergeCell ref="AZ108:BL109"/>
    <mergeCell ref="BN108:BR109"/>
    <mergeCell ref="BS108:BV109"/>
    <mergeCell ref="EV108:FH109"/>
    <mergeCell ref="FJ108:FN109"/>
    <mergeCell ref="FO108:FR109"/>
    <mergeCell ref="AZ110:BV110"/>
    <mergeCell ref="EV110:FR110"/>
    <mergeCell ref="AZ111:BD112"/>
    <mergeCell ref="BE111:BJ112"/>
    <mergeCell ref="BK111:BK112"/>
    <mergeCell ref="BL111:BP112"/>
    <mergeCell ref="BQ111:BV112"/>
    <mergeCell ref="EV111:EZ112"/>
    <mergeCell ref="FA111:FF112"/>
    <mergeCell ref="FG111:FG112"/>
    <mergeCell ref="FH111:FL112"/>
    <mergeCell ref="FM111:FR112"/>
    <mergeCell ref="BX112:CB115"/>
    <mergeCell ref="CC112:CF115"/>
    <mergeCell ref="CG112:CJ115"/>
    <mergeCell ref="CK112:CN115"/>
    <mergeCell ref="CO112:CQ115"/>
    <mergeCell ref="CR112:CT115"/>
    <mergeCell ref="FT112:FX115"/>
    <mergeCell ref="FY112:GB115"/>
    <mergeCell ref="GC112:GF115"/>
    <mergeCell ref="GG112:GJ115"/>
    <mergeCell ref="GK112:GM115"/>
    <mergeCell ref="GN112:GP115"/>
    <mergeCell ref="AZ113:BV113"/>
    <mergeCell ref="EV113:FR113"/>
    <mergeCell ref="AZ114:BD115"/>
    <mergeCell ref="BE114:BJ115"/>
    <mergeCell ref="BK114:BK115"/>
    <mergeCell ref="BL114:BP115"/>
    <mergeCell ref="BQ114:BV115"/>
    <mergeCell ref="EV114:EZ115"/>
    <mergeCell ref="FA114:FF115"/>
    <mergeCell ref="FG114:FG115"/>
    <mergeCell ref="FH114:FL115"/>
    <mergeCell ref="FM114:FR115"/>
    <mergeCell ref="AY116:CT116"/>
    <mergeCell ref="EU116:GP116"/>
    <mergeCell ref="CC121:CF124"/>
    <mergeCell ref="CG121:CJ124"/>
    <mergeCell ref="CK121:CN124"/>
    <mergeCell ref="CO121:CT122"/>
    <mergeCell ref="FY121:GB124"/>
    <mergeCell ref="GC121:GF124"/>
    <mergeCell ref="GG121:GJ124"/>
    <mergeCell ref="GK121:GP122"/>
    <mergeCell ref="BI122:CA123"/>
    <mergeCell ref="FE122:FW123"/>
    <mergeCell ref="CO123:CQ124"/>
    <mergeCell ref="CR123:CT124"/>
    <mergeCell ref="GK123:GM124"/>
    <mergeCell ref="GN123:GP124"/>
    <mergeCell ref="AZ133:BV133"/>
    <mergeCell ref="EV133:FR133"/>
    <mergeCell ref="AZ134:BF135"/>
    <mergeCell ref="BG134:BJ135"/>
    <mergeCell ref="BL134:BP134"/>
    <mergeCell ref="BQ134:BV134"/>
    <mergeCell ref="BX134:CB136"/>
    <mergeCell ref="CC134:CF136"/>
    <mergeCell ref="CG134:CJ136"/>
    <mergeCell ref="CK134:CN136"/>
    <mergeCell ref="CO134:CQ136"/>
    <mergeCell ref="CR134:CT136"/>
    <mergeCell ref="EV134:FB135"/>
    <mergeCell ref="FC134:FF135"/>
    <mergeCell ref="FH134:FL134"/>
    <mergeCell ref="FM134:FR134"/>
    <mergeCell ref="FT134:FX136"/>
    <mergeCell ref="BK135:BV135"/>
    <mergeCell ref="FG135:FR135"/>
    <mergeCell ref="AZ136:BK136"/>
    <mergeCell ref="EJ134:EM136"/>
    <mergeCell ref="EN134:EP136"/>
    <mergeCell ref="EQ134:ES136"/>
    <mergeCell ref="FM136:FR137"/>
    <mergeCell ref="AZ137:BD138"/>
    <mergeCell ref="EV137:EZ138"/>
    <mergeCell ref="FA137:FF138"/>
    <mergeCell ref="FG137:FG138"/>
    <mergeCell ref="FT137:FX139"/>
    <mergeCell ref="FT131:FX133"/>
    <mergeCell ref="EV136:FG136"/>
    <mergeCell ref="DW137:EA139"/>
    <mergeCell ref="EB137:EE139"/>
    <mergeCell ref="EF137:EI139"/>
    <mergeCell ref="EJ137:EM139"/>
    <mergeCell ref="EN137:EP139"/>
    <mergeCell ref="EQ137:ES139"/>
    <mergeCell ref="EJ131:EM133"/>
    <mergeCell ref="EN131:EP133"/>
    <mergeCell ref="EQ131:ES133"/>
    <mergeCell ref="ET121:ET174"/>
    <mergeCell ref="DW125:EA127"/>
    <mergeCell ref="EB125:EE127"/>
    <mergeCell ref="EF125:EI127"/>
    <mergeCell ref="EJ125:EM127"/>
    <mergeCell ref="EJ140:EM142"/>
    <mergeCell ref="EN140:EP142"/>
    <mergeCell ref="EQ140:ES142"/>
    <mergeCell ref="EJ143:EM146"/>
    <mergeCell ref="EN143:EP146"/>
    <mergeCell ref="EQ143:ES146"/>
    <mergeCell ref="DW153:EA155"/>
    <mergeCell ref="EB150:EE152"/>
    <mergeCell ref="EF150:EI152"/>
    <mergeCell ref="EJ150:EM152"/>
    <mergeCell ref="EN150:EP152"/>
    <mergeCell ref="EN125:EP127"/>
    <mergeCell ref="EQ125:ES127"/>
    <mergeCell ref="EB128:EE130"/>
    <mergeCell ref="EF128:EI130"/>
    <mergeCell ref="EJ128:EM130"/>
    <mergeCell ref="EQ147:ES149"/>
    <mergeCell ref="DW156:EA158"/>
    <mergeCell ref="GG137:GJ139"/>
    <mergeCell ref="GK137:GM139"/>
    <mergeCell ref="GN137:GP139"/>
    <mergeCell ref="BL138:BP138"/>
    <mergeCell ref="BQ138:BV138"/>
    <mergeCell ref="FH138:FL138"/>
    <mergeCell ref="FM138:FR138"/>
    <mergeCell ref="AZ139:BV139"/>
    <mergeCell ref="EV139:FR139"/>
    <mergeCell ref="AZ140:BD141"/>
    <mergeCell ref="BE140:BJ141"/>
    <mergeCell ref="BK140:BK141"/>
    <mergeCell ref="BL140:BV141"/>
    <mergeCell ref="BX140:CB142"/>
    <mergeCell ref="CC140:CF142"/>
    <mergeCell ref="CG140:CJ142"/>
    <mergeCell ref="CK140:CN142"/>
    <mergeCell ref="CO140:CQ142"/>
    <mergeCell ref="CR140:CT142"/>
    <mergeCell ref="EV140:EZ141"/>
    <mergeCell ref="FA140:FF141"/>
    <mergeCell ref="FG140:FG141"/>
    <mergeCell ref="FH140:FR141"/>
    <mergeCell ref="FT140:FX142"/>
    <mergeCell ref="FY140:GB142"/>
    <mergeCell ref="GC140:GF142"/>
    <mergeCell ref="GG140:GJ142"/>
    <mergeCell ref="GK140:GM142"/>
    <mergeCell ref="GN140:GP142"/>
    <mergeCell ref="AZ142:BV142"/>
    <mergeCell ref="EV142:FR142"/>
    <mergeCell ref="FH136:FL137"/>
    <mergeCell ref="EV143:EZ144"/>
    <mergeCell ref="FA143:FF144"/>
    <mergeCell ref="FG143:FG144"/>
    <mergeCell ref="FH143:FL144"/>
    <mergeCell ref="FM143:FR144"/>
    <mergeCell ref="FT143:FX146"/>
    <mergeCell ref="GC143:GF146"/>
    <mergeCell ref="GG143:GJ146"/>
    <mergeCell ref="FY143:GB146"/>
    <mergeCell ref="GK143:GM146"/>
    <mergeCell ref="GN143:GP146"/>
    <mergeCell ref="AZ145:BV145"/>
    <mergeCell ref="EV145:FR145"/>
    <mergeCell ref="AZ146:BD147"/>
    <mergeCell ref="BE146:BJ147"/>
    <mergeCell ref="BK146:BK147"/>
    <mergeCell ref="BL146:BP147"/>
    <mergeCell ref="BQ146:BV147"/>
    <mergeCell ref="EV146:EZ147"/>
    <mergeCell ref="FA146:FF147"/>
    <mergeCell ref="FG146:FG147"/>
    <mergeCell ref="FH146:FL147"/>
    <mergeCell ref="FM146:FR147"/>
    <mergeCell ref="BX147:CB149"/>
    <mergeCell ref="CC147:CF149"/>
    <mergeCell ref="CG147:CJ149"/>
    <mergeCell ref="CK147:CN149"/>
    <mergeCell ref="FT147:FX149"/>
    <mergeCell ref="FY147:GB149"/>
    <mergeCell ref="GC147:GF149"/>
    <mergeCell ref="GG147:GJ149"/>
    <mergeCell ref="GK147:GM149"/>
    <mergeCell ref="GN147:GP149"/>
    <mergeCell ref="AZ148:BV148"/>
    <mergeCell ref="EV148:FR148"/>
    <mergeCell ref="AZ149:BD150"/>
    <mergeCell ref="BE149:BJ150"/>
    <mergeCell ref="EV149:EZ150"/>
    <mergeCell ref="FA149:FF150"/>
    <mergeCell ref="FG149:FG150"/>
    <mergeCell ref="FH149:FR152"/>
    <mergeCell ref="BX150:CB152"/>
    <mergeCell ref="CC150:CF152"/>
    <mergeCell ref="CG150:CJ152"/>
    <mergeCell ref="CK150:CN152"/>
    <mergeCell ref="CO150:CQ152"/>
    <mergeCell ref="CR150:CT152"/>
    <mergeCell ref="FT150:FX152"/>
    <mergeCell ref="FY150:GB152"/>
    <mergeCell ref="GC150:GF152"/>
    <mergeCell ref="GG150:GJ152"/>
    <mergeCell ref="GK150:GM152"/>
    <mergeCell ref="GN150:GP152"/>
    <mergeCell ref="AZ151:BK151"/>
    <mergeCell ref="EV151:FG151"/>
    <mergeCell ref="EQ150:ES152"/>
    <mergeCell ref="DD149:DI150"/>
    <mergeCell ref="DJ149:DJ150"/>
    <mergeCell ref="DK149:DU152"/>
    <mergeCell ref="DW147:EA149"/>
    <mergeCell ref="EB147:EE149"/>
    <mergeCell ref="EF147:EI149"/>
    <mergeCell ref="EJ147:EM149"/>
    <mergeCell ref="EN147:EP149"/>
    <mergeCell ref="BL149:BV152"/>
    <mergeCell ref="CK153:CN155"/>
    <mergeCell ref="CO153:CQ155"/>
    <mergeCell ref="CR153:CT155"/>
    <mergeCell ref="CO147:CQ149"/>
    <mergeCell ref="CR147:CT149"/>
    <mergeCell ref="EQ153:ES155"/>
    <mergeCell ref="EU153:FR153"/>
    <mergeCell ref="FT153:FX155"/>
    <mergeCell ref="FY153:GB155"/>
    <mergeCell ref="GC153:GF155"/>
    <mergeCell ref="GG153:GJ155"/>
    <mergeCell ref="GK153:GM155"/>
    <mergeCell ref="EB153:EE155"/>
    <mergeCell ref="EF153:EI155"/>
    <mergeCell ref="EJ153:EM155"/>
    <mergeCell ref="EN153:EP155"/>
    <mergeCell ref="DL154:DP156"/>
    <mergeCell ref="DQ154:DU156"/>
    <mergeCell ref="GN153:GP155"/>
    <mergeCell ref="AY154:AY156"/>
    <mergeCell ref="AZ154:BL156"/>
    <mergeCell ref="BM154:BQ156"/>
    <mergeCell ref="BR154:BV156"/>
    <mergeCell ref="EU154:EU156"/>
    <mergeCell ref="EV154:FH156"/>
    <mergeCell ref="FI154:FM156"/>
    <mergeCell ref="FN154:FR156"/>
    <mergeCell ref="BX156:CB158"/>
    <mergeCell ref="CC156:CF158"/>
    <mergeCell ref="CG156:CJ158"/>
    <mergeCell ref="CK156:CN158"/>
    <mergeCell ref="CO156:CQ158"/>
    <mergeCell ref="CR156:CT158"/>
    <mergeCell ref="FT156:FX158"/>
    <mergeCell ref="FY156:GB158"/>
    <mergeCell ref="GC156:GF158"/>
    <mergeCell ref="GG156:GJ158"/>
    <mergeCell ref="GK156:GM158"/>
    <mergeCell ref="GN156:GP158"/>
    <mergeCell ref="AY157:BV157"/>
    <mergeCell ref="EU157:FR157"/>
    <mergeCell ref="AZ158:BD158"/>
    <mergeCell ref="BE158:BE161"/>
    <mergeCell ref="EB156:EE158"/>
    <mergeCell ref="EF156:EI158"/>
    <mergeCell ref="EJ156:EM158"/>
    <mergeCell ref="EN156:EP158"/>
    <mergeCell ref="BF158:BJ158"/>
    <mergeCell ref="BK158:BK161"/>
    <mergeCell ref="EV158:EZ158"/>
    <mergeCell ref="FA158:FA161"/>
    <mergeCell ref="FB158:FF158"/>
    <mergeCell ref="FG158:FG161"/>
    <mergeCell ref="FH158:FL158"/>
    <mergeCell ref="FM158:FM161"/>
    <mergeCell ref="FN158:FR158"/>
    <mergeCell ref="AZ159:BD161"/>
    <mergeCell ref="BF159:BJ161"/>
    <mergeCell ref="BL159:BP161"/>
    <mergeCell ref="BR159:BV161"/>
    <mergeCell ref="BX159:CB162"/>
    <mergeCell ref="CC159:CF162"/>
    <mergeCell ref="CG159:CJ162"/>
    <mergeCell ref="CK159:CN162"/>
    <mergeCell ref="CO159:CQ162"/>
    <mergeCell ref="CR159:CT162"/>
    <mergeCell ref="EV159:EZ161"/>
    <mergeCell ref="FB159:FF161"/>
    <mergeCell ref="FH159:FL161"/>
    <mergeCell ref="FN159:FR161"/>
    <mergeCell ref="CY158:DC158"/>
    <mergeCell ref="DD158:DD161"/>
    <mergeCell ref="EN159:EP162"/>
    <mergeCell ref="EQ156:ES158"/>
    <mergeCell ref="DW159:EA162"/>
    <mergeCell ref="EB159:EE162"/>
    <mergeCell ref="EF159:EI162"/>
    <mergeCell ref="EJ159:EM162"/>
    <mergeCell ref="EQ159:ES162"/>
    <mergeCell ref="FT170:FX173"/>
    <mergeCell ref="FY170:GB173"/>
    <mergeCell ref="FT159:FX162"/>
    <mergeCell ref="FY159:GB162"/>
    <mergeCell ref="GC159:GF162"/>
    <mergeCell ref="GG159:GJ162"/>
    <mergeCell ref="GK159:GM162"/>
    <mergeCell ref="GN159:GP162"/>
    <mergeCell ref="AZ163:BB163"/>
    <mergeCell ref="BC163:BF163"/>
    <mergeCell ref="BH163:BJ163"/>
    <mergeCell ref="BK163:BN163"/>
    <mergeCell ref="BP163:BR163"/>
    <mergeCell ref="BS163:BV163"/>
    <mergeCell ref="BX163:CB164"/>
    <mergeCell ref="CC163:CF164"/>
    <mergeCell ref="CG163:CJ164"/>
    <mergeCell ref="CK163:CN164"/>
    <mergeCell ref="CO163:CQ164"/>
    <mergeCell ref="CR163:CT164"/>
    <mergeCell ref="EV163:EX163"/>
    <mergeCell ref="EY163:FB163"/>
    <mergeCell ref="FD163:FF163"/>
    <mergeCell ref="FG163:FJ163"/>
    <mergeCell ref="FL163:FN163"/>
    <mergeCell ref="FO163:FR163"/>
    <mergeCell ref="FT163:FX164"/>
    <mergeCell ref="FY163:GB164"/>
    <mergeCell ref="GC163:GF164"/>
    <mergeCell ref="GG163:GJ164"/>
    <mergeCell ref="GK163:GM164"/>
    <mergeCell ref="GN163:GP164"/>
    <mergeCell ref="EV166:FH167"/>
    <mergeCell ref="FJ166:FN167"/>
    <mergeCell ref="FO166:FR167"/>
    <mergeCell ref="AZ168:BV168"/>
    <mergeCell ref="EV168:FR168"/>
    <mergeCell ref="AZ169:BD170"/>
    <mergeCell ref="BE169:BJ170"/>
    <mergeCell ref="BK169:BK170"/>
    <mergeCell ref="BL169:BP170"/>
    <mergeCell ref="BQ169:BV170"/>
    <mergeCell ref="EV169:EZ170"/>
    <mergeCell ref="FA169:FF170"/>
    <mergeCell ref="FG169:FG170"/>
    <mergeCell ref="FH169:FL170"/>
    <mergeCell ref="FM169:FR170"/>
    <mergeCell ref="BX170:CB173"/>
    <mergeCell ref="CC170:CF173"/>
    <mergeCell ref="CG170:CJ173"/>
    <mergeCell ref="CK170:CN173"/>
    <mergeCell ref="CO170:CQ173"/>
    <mergeCell ref="CR170:CT173"/>
    <mergeCell ref="CK165:CN169"/>
    <mergeCell ref="CO165:CQ169"/>
    <mergeCell ref="CR165:CT169"/>
    <mergeCell ref="BX165:CB169"/>
    <mergeCell ref="CC165:CF169"/>
    <mergeCell ref="CG165:CJ169"/>
    <mergeCell ref="GC170:GF173"/>
    <mergeCell ref="GG170:GJ173"/>
    <mergeCell ref="GK170:GM173"/>
    <mergeCell ref="GN170:GP173"/>
    <mergeCell ref="AZ171:BV171"/>
    <mergeCell ref="EV171:FR171"/>
    <mergeCell ref="AZ172:BD173"/>
    <mergeCell ref="BE172:BJ173"/>
    <mergeCell ref="BK172:BK173"/>
    <mergeCell ref="BL172:BP173"/>
    <mergeCell ref="BQ172:BV173"/>
    <mergeCell ref="EV172:EZ173"/>
    <mergeCell ref="FA172:FF173"/>
    <mergeCell ref="FG172:FG173"/>
    <mergeCell ref="FH172:FL173"/>
    <mergeCell ref="FM172:FR173"/>
    <mergeCell ref="AY174:CT174"/>
    <mergeCell ref="EU174:GP174"/>
    <mergeCell ref="DW170:EA173"/>
    <mergeCell ref="EB170:EE173"/>
    <mergeCell ref="EF170:EI173"/>
    <mergeCell ref="EJ170:EM173"/>
    <mergeCell ref="EN170:EP173"/>
    <mergeCell ref="EQ170:ES173"/>
    <mergeCell ref="DP169:DU170"/>
    <mergeCell ref="FT165:FX169"/>
    <mergeCell ref="FY165:GB169"/>
    <mergeCell ref="GC165:GF169"/>
    <mergeCell ref="GG165:GJ169"/>
    <mergeCell ref="GK165:GM169"/>
    <mergeCell ref="GN165:GP169"/>
    <mergeCell ref="AZ166:BL167"/>
    <mergeCell ref="GK179:GP180"/>
    <mergeCell ref="GQ179:GQ232"/>
    <mergeCell ref="BI180:CA181"/>
    <mergeCell ref="FE180:FW181"/>
    <mergeCell ref="CO181:CQ182"/>
    <mergeCell ref="CR181:CT182"/>
    <mergeCell ref="GK181:GM182"/>
    <mergeCell ref="GN181:GP182"/>
    <mergeCell ref="AY182:BW182"/>
    <mergeCell ref="EU182:FS182"/>
    <mergeCell ref="AY183:BB184"/>
    <mergeCell ref="BC183:BG184"/>
    <mergeCell ref="BH183:BH184"/>
    <mergeCell ref="BI183:BN184"/>
    <mergeCell ref="BO183:BR184"/>
    <mergeCell ref="BS183:BV184"/>
    <mergeCell ref="BX183:CB185"/>
    <mergeCell ref="CC183:CF185"/>
    <mergeCell ref="CG183:CJ185"/>
    <mergeCell ref="CK183:CN185"/>
    <mergeCell ref="CO183:CQ185"/>
    <mergeCell ref="CR183:CT185"/>
    <mergeCell ref="EU183:EX184"/>
    <mergeCell ref="EY183:FC184"/>
    <mergeCell ref="FD183:FD184"/>
    <mergeCell ref="FE183:FJ184"/>
    <mergeCell ref="FK183:FN184"/>
    <mergeCell ref="FO183:FR184"/>
    <mergeCell ref="FT183:FX185"/>
    <mergeCell ref="FY183:GB185"/>
    <mergeCell ref="GC183:GF185"/>
    <mergeCell ref="GG183:GJ185"/>
    <mergeCell ref="GK183:GM185"/>
    <mergeCell ref="GN183:GP185"/>
    <mergeCell ref="AY185:BW185"/>
    <mergeCell ref="EU185:FS185"/>
    <mergeCell ref="AY186:AY209"/>
    <mergeCell ref="AZ186:BW186"/>
    <mergeCell ref="BX186:CB188"/>
    <mergeCell ref="CC186:CF188"/>
    <mergeCell ref="CG186:CJ188"/>
    <mergeCell ref="CK186:CN188"/>
    <mergeCell ref="CO186:CQ188"/>
    <mergeCell ref="CR186:CT188"/>
    <mergeCell ref="EU186:EU209"/>
    <mergeCell ref="EV186:FS186"/>
    <mergeCell ref="FT186:FX188"/>
    <mergeCell ref="FY186:GB188"/>
    <mergeCell ref="GC186:GF188"/>
    <mergeCell ref="GG186:GJ188"/>
    <mergeCell ref="GK186:GM188"/>
    <mergeCell ref="GN186:GP188"/>
    <mergeCell ref="AZ187:BJ188"/>
    <mergeCell ref="BK187:BK190"/>
    <mergeCell ref="BL187:BV188"/>
    <mergeCell ref="CC189:CF191"/>
    <mergeCell ref="CG189:CJ191"/>
    <mergeCell ref="CK189:CN191"/>
    <mergeCell ref="CO189:CQ191"/>
    <mergeCell ref="CR189:CT191"/>
    <mergeCell ref="EV189:FF190"/>
    <mergeCell ref="FH189:FR190"/>
    <mergeCell ref="FT189:FX191"/>
    <mergeCell ref="FY189:GB191"/>
    <mergeCell ref="GC189:GF191"/>
    <mergeCell ref="GG189:GJ191"/>
    <mergeCell ref="GK189:GM191"/>
    <mergeCell ref="GN189:GP191"/>
    <mergeCell ref="AZ191:BV191"/>
    <mergeCell ref="EV191:FR191"/>
    <mergeCell ref="AZ192:BF193"/>
    <mergeCell ref="BG192:BJ193"/>
    <mergeCell ref="BL192:BP192"/>
    <mergeCell ref="BQ192:BV192"/>
    <mergeCell ref="BX192:CB194"/>
    <mergeCell ref="CC192:CF194"/>
    <mergeCell ref="CG192:CJ194"/>
    <mergeCell ref="CK192:CN194"/>
    <mergeCell ref="CO192:CQ194"/>
    <mergeCell ref="CR192:CT194"/>
    <mergeCell ref="EV192:FB193"/>
    <mergeCell ref="FC192:FF193"/>
    <mergeCell ref="FH192:FL192"/>
    <mergeCell ref="FM192:FR192"/>
    <mergeCell ref="FT192:FX194"/>
    <mergeCell ref="FY192:GB194"/>
    <mergeCell ref="GC192:GF194"/>
    <mergeCell ref="GG192:GJ194"/>
    <mergeCell ref="GK192:GM194"/>
    <mergeCell ref="GN192:GP194"/>
    <mergeCell ref="BK193:BV193"/>
    <mergeCell ref="FG193:FR193"/>
    <mergeCell ref="AZ194:BK194"/>
    <mergeCell ref="BL194:BP195"/>
    <mergeCell ref="EV195:EZ196"/>
    <mergeCell ref="FA195:FF196"/>
    <mergeCell ref="FG195:FG196"/>
    <mergeCell ref="FT195:FX197"/>
    <mergeCell ref="FY195:GB197"/>
    <mergeCell ref="GC195:GF197"/>
    <mergeCell ref="GG195:GJ197"/>
    <mergeCell ref="GK195:GM197"/>
    <mergeCell ref="GN195:GP197"/>
    <mergeCell ref="BL196:BP196"/>
    <mergeCell ref="BQ196:BV196"/>
    <mergeCell ref="FH196:FL196"/>
    <mergeCell ref="AZ197:BV197"/>
    <mergeCell ref="EV197:FR197"/>
    <mergeCell ref="AZ198:BD199"/>
    <mergeCell ref="BE198:BJ199"/>
    <mergeCell ref="BK198:BK199"/>
    <mergeCell ref="BL198:BV199"/>
    <mergeCell ref="BX198:CB200"/>
    <mergeCell ref="CC198:CF200"/>
    <mergeCell ref="CG198:CJ200"/>
    <mergeCell ref="CK198:CN200"/>
    <mergeCell ref="CO198:CQ200"/>
    <mergeCell ref="CR198:CT200"/>
    <mergeCell ref="EV198:EZ199"/>
    <mergeCell ref="FA198:FF199"/>
    <mergeCell ref="FG198:FG199"/>
    <mergeCell ref="FH198:FR199"/>
    <mergeCell ref="FT198:FX200"/>
    <mergeCell ref="EN195:EP197"/>
    <mergeCell ref="EQ195:ES197"/>
    <mergeCell ref="CY197:DU197"/>
    <mergeCell ref="GG198:GJ200"/>
    <mergeCell ref="GK198:GM200"/>
    <mergeCell ref="GN198:GP200"/>
    <mergeCell ref="FY201:GB204"/>
    <mergeCell ref="GC201:GF204"/>
    <mergeCell ref="GG201:GJ204"/>
    <mergeCell ref="GK201:GM204"/>
    <mergeCell ref="GN201:GP204"/>
    <mergeCell ref="AZ203:BV203"/>
    <mergeCell ref="EV203:FR203"/>
    <mergeCell ref="AZ204:BD205"/>
    <mergeCell ref="BE204:BJ205"/>
    <mergeCell ref="BK204:BK205"/>
    <mergeCell ref="BL204:BP205"/>
    <mergeCell ref="BQ204:BV205"/>
    <mergeCell ref="EV204:EZ205"/>
    <mergeCell ref="FA204:FF205"/>
    <mergeCell ref="FG204:FG205"/>
    <mergeCell ref="FH204:FL205"/>
    <mergeCell ref="FM204:FR205"/>
    <mergeCell ref="BX205:CB207"/>
    <mergeCell ref="CC205:CF207"/>
    <mergeCell ref="CG205:CJ207"/>
    <mergeCell ref="CK205:CN207"/>
    <mergeCell ref="CO205:CQ207"/>
    <mergeCell ref="CR205:CT207"/>
    <mergeCell ref="FT205:FX207"/>
    <mergeCell ref="FY205:GB207"/>
    <mergeCell ref="GC205:GF207"/>
    <mergeCell ref="GG205:GJ207"/>
    <mergeCell ref="AZ206:BV206"/>
    <mergeCell ref="EV206:FR206"/>
    <mergeCell ref="GC208:GF210"/>
    <mergeCell ref="GG208:GJ210"/>
    <mergeCell ref="GK208:GM210"/>
    <mergeCell ref="GN208:GP210"/>
    <mergeCell ref="AZ209:BK209"/>
    <mergeCell ref="EV209:FG209"/>
    <mergeCell ref="AY211:BV211"/>
    <mergeCell ref="BX211:CB213"/>
    <mergeCell ref="CC211:CF213"/>
    <mergeCell ref="CG211:CJ213"/>
    <mergeCell ref="CK211:CN213"/>
    <mergeCell ref="CO211:CQ213"/>
    <mergeCell ref="CR211:CT213"/>
    <mergeCell ref="EU211:FR211"/>
    <mergeCell ref="FT211:FX213"/>
    <mergeCell ref="FY211:GB213"/>
    <mergeCell ref="GC211:GF213"/>
    <mergeCell ref="GG211:GJ213"/>
    <mergeCell ref="GK211:GM213"/>
    <mergeCell ref="GN211:GP213"/>
    <mergeCell ref="AY212:AY214"/>
    <mergeCell ref="AZ212:BL214"/>
    <mergeCell ref="ET179:ET232"/>
    <mergeCell ref="CX185:DV185"/>
    <mergeCell ref="CX183:DA184"/>
    <mergeCell ref="DB183:DF184"/>
    <mergeCell ref="DG183:DG184"/>
    <mergeCell ref="DH183:DM184"/>
    <mergeCell ref="DN183:DQ184"/>
    <mergeCell ref="DP194:DU195"/>
    <mergeCell ref="CY189:DI190"/>
    <mergeCell ref="DK189:DU190"/>
    <mergeCell ref="BL216:BP216"/>
    <mergeCell ref="BQ216:BQ219"/>
    <mergeCell ref="BR216:BV216"/>
    <mergeCell ref="EV216:EZ216"/>
    <mergeCell ref="FA216:FA219"/>
    <mergeCell ref="FB216:FF216"/>
    <mergeCell ref="FG216:FG219"/>
    <mergeCell ref="FH216:FL216"/>
    <mergeCell ref="FM216:FM219"/>
    <mergeCell ref="FN216:FR216"/>
    <mergeCell ref="DE216:DI216"/>
    <mergeCell ref="DJ216:DJ219"/>
    <mergeCell ref="BL207:BV210"/>
    <mergeCell ref="EV207:EZ208"/>
    <mergeCell ref="FA207:FF208"/>
    <mergeCell ref="FG207:FG208"/>
    <mergeCell ref="FH207:FR210"/>
    <mergeCell ref="BX208:CB210"/>
    <mergeCell ref="CC208:CF210"/>
    <mergeCell ref="CG208:CJ210"/>
    <mergeCell ref="CK208:CN210"/>
    <mergeCell ref="CO208:CQ210"/>
    <mergeCell ref="CO217:CQ220"/>
    <mergeCell ref="CR217:CT220"/>
    <mergeCell ref="EV217:EZ219"/>
    <mergeCell ref="FB217:FF219"/>
    <mergeCell ref="FH217:FL219"/>
    <mergeCell ref="FN217:FR219"/>
    <mergeCell ref="DK216:DO216"/>
    <mergeCell ref="DP216:DP219"/>
    <mergeCell ref="DQ216:DU216"/>
    <mergeCell ref="EQ217:ES220"/>
    <mergeCell ref="EU212:EU214"/>
    <mergeCell ref="EV212:FH214"/>
    <mergeCell ref="FI212:FM214"/>
    <mergeCell ref="FN212:FR214"/>
    <mergeCell ref="BX214:CB216"/>
    <mergeCell ref="CC214:CF216"/>
    <mergeCell ref="CG214:CJ216"/>
    <mergeCell ref="CK214:CN216"/>
    <mergeCell ref="FT228:FX231"/>
    <mergeCell ref="FY228:GB231"/>
    <mergeCell ref="GC228:GF231"/>
    <mergeCell ref="GG228:GJ231"/>
    <mergeCell ref="EV221:EX221"/>
    <mergeCell ref="EY221:FB221"/>
    <mergeCell ref="FD221:FF221"/>
    <mergeCell ref="FG221:FJ221"/>
    <mergeCell ref="FL221:FN221"/>
    <mergeCell ref="FO221:FR221"/>
    <mergeCell ref="GC221:GF222"/>
    <mergeCell ref="GG221:GJ222"/>
    <mergeCell ref="CC217:CF220"/>
    <mergeCell ref="CG217:CJ220"/>
    <mergeCell ref="CK217:CN220"/>
    <mergeCell ref="EB221:EE222"/>
    <mergeCell ref="EF221:EI222"/>
    <mergeCell ref="EJ221:EM222"/>
    <mergeCell ref="EN221:EP222"/>
    <mergeCell ref="EQ221:ES222"/>
    <mergeCell ref="EJ223:EM227"/>
    <mergeCell ref="DW223:EA227"/>
    <mergeCell ref="EB223:EE227"/>
    <mergeCell ref="EF223:EI227"/>
    <mergeCell ref="GK221:GM222"/>
    <mergeCell ref="GN221:GP222"/>
    <mergeCell ref="BX223:CB227"/>
    <mergeCell ref="CC223:CF227"/>
    <mergeCell ref="CG223:CJ227"/>
    <mergeCell ref="CK223:CN227"/>
    <mergeCell ref="CO223:CQ227"/>
    <mergeCell ref="CR223:CT227"/>
    <mergeCell ref="FT223:FX227"/>
    <mergeCell ref="FY223:GB227"/>
    <mergeCell ref="GC223:GF227"/>
    <mergeCell ref="GG223:GJ227"/>
    <mergeCell ref="GK223:GM227"/>
    <mergeCell ref="GN223:GP227"/>
    <mergeCell ref="EV224:FH225"/>
    <mergeCell ref="FJ224:FN225"/>
    <mergeCell ref="FO224:FR225"/>
    <mergeCell ref="EV226:FR226"/>
    <mergeCell ref="DR221:DU221"/>
    <mergeCell ref="DW221:EA222"/>
    <mergeCell ref="GK228:GM231"/>
    <mergeCell ref="GN228:GP231"/>
    <mergeCell ref="AZ229:BV229"/>
    <mergeCell ref="EV229:FR229"/>
    <mergeCell ref="AZ230:BD231"/>
    <mergeCell ref="BE230:BJ231"/>
    <mergeCell ref="BK230:BK231"/>
    <mergeCell ref="BL230:BP231"/>
    <mergeCell ref="BQ230:BV231"/>
    <mergeCell ref="EV230:EZ231"/>
    <mergeCell ref="FA230:FF231"/>
    <mergeCell ref="FG230:FG231"/>
    <mergeCell ref="FH230:FL231"/>
    <mergeCell ref="FM230:FR231"/>
    <mergeCell ref="EN223:EP227"/>
    <mergeCell ref="EQ223:ES227"/>
    <mergeCell ref="EJ228:EM231"/>
    <mergeCell ref="EN228:EP231"/>
    <mergeCell ref="EQ228:ES231"/>
    <mergeCell ref="BL227:BP228"/>
    <mergeCell ref="BQ227:BV228"/>
    <mergeCell ref="EV227:EZ228"/>
    <mergeCell ref="FA227:FF228"/>
    <mergeCell ref="FG227:FG228"/>
    <mergeCell ref="FH227:FL228"/>
    <mergeCell ref="FM227:FR228"/>
    <mergeCell ref="BX228:CB231"/>
    <mergeCell ref="CC228:CF231"/>
    <mergeCell ref="CG228:CJ231"/>
    <mergeCell ref="CK228:CN231"/>
    <mergeCell ref="CO228:CQ231"/>
    <mergeCell ref="CR228:CT231"/>
    <mergeCell ref="AY232:CT232"/>
    <mergeCell ref="EU232:GP232"/>
    <mergeCell ref="CC237:CF240"/>
    <mergeCell ref="CG237:CJ240"/>
    <mergeCell ref="CK237:CN240"/>
    <mergeCell ref="CO237:CT238"/>
    <mergeCell ref="FY237:GB240"/>
    <mergeCell ref="GC237:GF240"/>
    <mergeCell ref="GG237:GJ240"/>
    <mergeCell ref="GK237:GP238"/>
    <mergeCell ref="GQ237:GQ290"/>
    <mergeCell ref="BI238:CA239"/>
    <mergeCell ref="FE238:FW239"/>
    <mergeCell ref="CO239:CQ240"/>
    <mergeCell ref="CR239:CT240"/>
    <mergeCell ref="GK239:GM240"/>
    <mergeCell ref="GN239:GP240"/>
    <mergeCell ref="AY240:BW240"/>
    <mergeCell ref="EU240:FS240"/>
    <mergeCell ref="AY241:BB242"/>
    <mergeCell ref="BC241:BG242"/>
    <mergeCell ref="BH241:BH242"/>
    <mergeCell ref="BI241:BN242"/>
    <mergeCell ref="BO241:BR242"/>
    <mergeCell ref="BS241:BV242"/>
    <mergeCell ref="BX241:CB243"/>
    <mergeCell ref="CC241:CF243"/>
    <mergeCell ref="CG241:CJ243"/>
    <mergeCell ref="CK241:CN243"/>
    <mergeCell ref="CO241:CQ243"/>
    <mergeCell ref="CR241:CT243"/>
    <mergeCell ref="EU241:EX242"/>
    <mergeCell ref="EY241:FC242"/>
    <mergeCell ref="FD241:FD242"/>
    <mergeCell ref="FE241:FJ242"/>
    <mergeCell ref="FK241:FN242"/>
    <mergeCell ref="FO241:FR242"/>
    <mergeCell ref="FT241:FX243"/>
    <mergeCell ref="FY241:GB243"/>
    <mergeCell ref="GC241:GF243"/>
    <mergeCell ref="GG241:GJ243"/>
    <mergeCell ref="GK241:GM243"/>
    <mergeCell ref="GN241:GP243"/>
    <mergeCell ref="AY243:BW243"/>
    <mergeCell ref="EU243:FS243"/>
    <mergeCell ref="AY244:AY267"/>
    <mergeCell ref="AZ244:BW244"/>
    <mergeCell ref="BX244:CB246"/>
    <mergeCell ref="CC244:CF246"/>
    <mergeCell ref="CG244:CJ246"/>
    <mergeCell ref="CK244:CN246"/>
    <mergeCell ref="CO244:CQ246"/>
    <mergeCell ref="CR244:CT246"/>
    <mergeCell ref="EU244:EU267"/>
    <mergeCell ref="EV244:FS244"/>
    <mergeCell ref="FT244:FX246"/>
    <mergeCell ref="FY244:GB246"/>
    <mergeCell ref="GC244:GF246"/>
    <mergeCell ref="GG244:GJ246"/>
    <mergeCell ref="GK244:GM246"/>
    <mergeCell ref="GN244:GP246"/>
    <mergeCell ref="AZ245:BJ246"/>
    <mergeCell ref="GC247:GF249"/>
    <mergeCell ref="GG247:GJ249"/>
    <mergeCell ref="GK247:GM249"/>
    <mergeCell ref="GN247:GP249"/>
    <mergeCell ref="AZ249:BV249"/>
    <mergeCell ref="EV249:FR249"/>
    <mergeCell ref="AZ250:BF251"/>
    <mergeCell ref="BG250:BJ251"/>
    <mergeCell ref="BL250:BP250"/>
    <mergeCell ref="BQ250:BV250"/>
    <mergeCell ref="BX250:CB252"/>
    <mergeCell ref="CC250:CF252"/>
    <mergeCell ref="CG250:CJ252"/>
    <mergeCell ref="CK250:CN252"/>
    <mergeCell ref="CO250:CQ252"/>
    <mergeCell ref="CR250:CT252"/>
    <mergeCell ref="EV250:FB251"/>
    <mergeCell ref="FC250:FF251"/>
    <mergeCell ref="FH250:FL250"/>
    <mergeCell ref="FM250:FR250"/>
    <mergeCell ref="FT250:FX252"/>
    <mergeCell ref="FY250:GB252"/>
    <mergeCell ref="GC250:GF252"/>
    <mergeCell ref="GG250:GJ252"/>
    <mergeCell ref="GK250:GM252"/>
    <mergeCell ref="GN250:GP252"/>
    <mergeCell ref="BK251:BV251"/>
    <mergeCell ref="FG251:FR251"/>
    <mergeCell ref="AZ252:BK252"/>
    <mergeCell ref="BL252:BP253"/>
    <mergeCell ref="BQ252:BV253"/>
    <mergeCell ref="EV252:FG252"/>
    <mergeCell ref="AZ256:BD257"/>
    <mergeCell ref="BE256:BJ257"/>
    <mergeCell ref="BK256:BK257"/>
    <mergeCell ref="BL256:BV257"/>
    <mergeCell ref="BX256:CB258"/>
    <mergeCell ref="CC256:CF258"/>
    <mergeCell ref="CG256:CJ258"/>
    <mergeCell ref="CK256:CN258"/>
    <mergeCell ref="CO256:CQ258"/>
    <mergeCell ref="CR256:CT258"/>
    <mergeCell ref="EV256:EZ257"/>
    <mergeCell ref="FA256:FF257"/>
    <mergeCell ref="FG256:FG257"/>
    <mergeCell ref="FH256:FR257"/>
    <mergeCell ref="AZ253:BD254"/>
    <mergeCell ref="BE253:BJ254"/>
    <mergeCell ref="BK253:BK254"/>
    <mergeCell ref="BX253:CB255"/>
    <mergeCell ref="CC253:CF255"/>
    <mergeCell ref="CG253:CJ255"/>
    <mergeCell ref="CK253:CN255"/>
    <mergeCell ref="CO253:CQ255"/>
    <mergeCell ref="CR253:CT255"/>
    <mergeCell ref="BL254:BP254"/>
    <mergeCell ref="BQ254:BV254"/>
    <mergeCell ref="AZ255:BV255"/>
    <mergeCell ref="GC256:GF258"/>
    <mergeCell ref="GG256:GJ258"/>
    <mergeCell ref="GK256:GM258"/>
    <mergeCell ref="GN256:GP258"/>
    <mergeCell ref="AZ258:BV258"/>
    <mergeCell ref="EV258:FR258"/>
    <mergeCell ref="AZ259:BD260"/>
    <mergeCell ref="BE259:BJ260"/>
    <mergeCell ref="BK259:BK260"/>
    <mergeCell ref="BL259:BP260"/>
    <mergeCell ref="BQ259:BV260"/>
    <mergeCell ref="BX259:CB262"/>
    <mergeCell ref="CC259:CF262"/>
    <mergeCell ref="CG259:CJ262"/>
    <mergeCell ref="CK259:CN262"/>
    <mergeCell ref="CO259:CQ262"/>
    <mergeCell ref="CR259:CT262"/>
    <mergeCell ref="EV259:EZ260"/>
    <mergeCell ref="FA259:FF260"/>
    <mergeCell ref="FG259:FG260"/>
    <mergeCell ref="FH259:FL260"/>
    <mergeCell ref="FM259:FR260"/>
    <mergeCell ref="FT259:FX262"/>
    <mergeCell ref="FY259:GB262"/>
    <mergeCell ref="GC259:GF262"/>
    <mergeCell ref="GG259:GJ262"/>
    <mergeCell ref="GK259:GM262"/>
    <mergeCell ref="GN259:GP262"/>
    <mergeCell ref="AZ261:BV261"/>
    <mergeCell ref="EV261:FR261"/>
    <mergeCell ref="AZ262:BD263"/>
    <mergeCell ref="BE262:BJ263"/>
    <mergeCell ref="FT263:FX265"/>
    <mergeCell ref="FY263:GB265"/>
    <mergeCell ref="GC263:GF265"/>
    <mergeCell ref="GG263:GJ265"/>
    <mergeCell ref="GK263:GM265"/>
    <mergeCell ref="GN263:GP265"/>
    <mergeCell ref="AZ264:BV264"/>
    <mergeCell ref="EV264:FR264"/>
    <mergeCell ref="AZ265:BD266"/>
    <mergeCell ref="BE265:BJ266"/>
    <mergeCell ref="BK265:BK266"/>
    <mergeCell ref="BL265:BV268"/>
    <mergeCell ref="EV265:EZ266"/>
    <mergeCell ref="FA265:FF266"/>
    <mergeCell ref="FG265:FG266"/>
    <mergeCell ref="FH265:FR268"/>
    <mergeCell ref="BX266:CB268"/>
    <mergeCell ref="CC266:CF268"/>
    <mergeCell ref="CG266:CJ268"/>
    <mergeCell ref="CK266:CN268"/>
    <mergeCell ref="CO266:CQ268"/>
    <mergeCell ref="CR266:CT268"/>
    <mergeCell ref="FT266:FX268"/>
    <mergeCell ref="FY266:GB268"/>
    <mergeCell ref="GC266:GF268"/>
    <mergeCell ref="GG266:GJ268"/>
    <mergeCell ref="GK266:GM268"/>
    <mergeCell ref="GN266:GP268"/>
    <mergeCell ref="AZ267:BK267"/>
    <mergeCell ref="EV267:FG267"/>
    <mergeCell ref="EV262:EZ263"/>
    <mergeCell ref="FA262:FF263"/>
    <mergeCell ref="EU269:FR269"/>
    <mergeCell ref="FT269:FX271"/>
    <mergeCell ref="FY269:GB271"/>
    <mergeCell ref="GC269:GF271"/>
    <mergeCell ref="GG269:GJ271"/>
    <mergeCell ref="GK269:GM271"/>
    <mergeCell ref="GN269:GP271"/>
    <mergeCell ref="AY270:AY272"/>
    <mergeCell ref="AZ270:BL272"/>
    <mergeCell ref="BM270:BQ272"/>
    <mergeCell ref="BR270:BV272"/>
    <mergeCell ref="EU270:EU272"/>
    <mergeCell ref="EV270:FH272"/>
    <mergeCell ref="FI270:FM272"/>
    <mergeCell ref="FN270:FR272"/>
    <mergeCell ref="BX272:CB274"/>
    <mergeCell ref="CC272:CF274"/>
    <mergeCell ref="CG272:CJ274"/>
    <mergeCell ref="CK272:CN274"/>
    <mergeCell ref="CO272:CQ274"/>
    <mergeCell ref="CR272:CT274"/>
    <mergeCell ref="FT272:FX274"/>
    <mergeCell ref="FY272:GB274"/>
    <mergeCell ref="GC272:GF274"/>
    <mergeCell ref="GG272:GJ274"/>
    <mergeCell ref="GK272:GM274"/>
    <mergeCell ref="GN272:GP274"/>
    <mergeCell ref="AY273:BV273"/>
    <mergeCell ref="AZ274:BD274"/>
    <mergeCell ref="BE274:BE277"/>
    <mergeCell ref="BF274:BJ274"/>
    <mergeCell ref="FY275:GB278"/>
    <mergeCell ref="AZ275:BD277"/>
    <mergeCell ref="BF275:BJ277"/>
    <mergeCell ref="BL275:BP277"/>
    <mergeCell ref="BR275:BV277"/>
    <mergeCell ref="BX275:CB278"/>
    <mergeCell ref="CC275:CF278"/>
    <mergeCell ref="CG275:CJ278"/>
    <mergeCell ref="CK275:CN278"/>
    <mergeCell ref="CO275:CQ278"/>
    <mergeCell ref="CR275:CT278"/>
    <mergeCell ref="EV275:EZ277"/>
    <mergeCell ref="FB275:FF277"/>
    <mergeCell ref="FH275:FL277"/>
    <mergeCell ref="FN275:FR277"/>
    <mergeCell ref="AZ278:BW278"/>
    <mergeCell ref="DD288:DI289"/>
    <mergeCell ref="DJ288:DJ289"/>
    <mergeCell ref="DR279:DU279"/>
    <mergeCell ref="BX281:CB285"/>
    <mergeCell ref="CC281:CF285"/>
    <mergeCell ref="CG281:CJ285"/>
    <mergeCell ref="CK281:CN285"/>
    <mergeCell ref="CO281:CQ285"/>
    <mergeCell ref="CR281:CT285"/>
    <mergeCell ref="DW281:EA285"/>
    <mergeCell ref="EB281:EE285"/>
    <mergeCell ref="EF281:EI285"/>
    <mergeCell ref="EJ281:EM285"/>
    <mergeCell ref="EN281:EP285"/>
    <mergeCell ref="EQ281:ES285"/>
    <mergeCell ref="CX274:CX280"/>
    <mergeCell ref="EU274:EU280"/>
    <mergeCell ref="CY278:DV278"/>
    <mergeCell ref="EV278:FS278"/>
    <mergeCell ref="CY280:DV280"/>
    <mergeCell ref="EV280:FS280"/>
    <mergeCell ref="GC275:GF278"/>
    <mergeCell ref="DW272:EA274"/>
    <mergeCell ref="EB272:EE274"/>
    <mergeCell ref="EF272:EI274"/>
    <mergeCell ref="CW291:ET293"/>
    <mergeCell ref="EQ286:ES289"/>
    <mergeCell ref="GQ295:GQ348"/>
    <mergeCell ref="AZ282:BL283"/>
    <mergeCell ref="BN282:BR283"/>
    <mergeCell ref="BS282:BV283"/>
    <mergeCell ref="EV282:FH283"/>
    <mergeCell ref="FJ282:FN283"/>
    <mergeCell ref="FO282:FR283"/>
    <mergeCell ref="AZ284:BV284"/>
    <mergeCell ref="EV284:FR284"/>
    <mergeCell ref="AZ285:BD286"/>
    <mergeCell ref="BE285:BJ286"/>
    <mergeCell ref="BK285:BK286"/>
    <mergeCell ref="BL285:BP286"/>
    <mergeCell ref="BQ285:BV286"/>
    <mergeCell ref="EV285:EZ286"/>
    <mergeCell ref="FA285:FF286"/>
    <mergeCell ref="FG285:FG286"/>
    <mergeCell ref="FH285:FL286"/>
    <mergeCell ref="FM285:FR286"/>
    <mergeCell ref="BX286:CB289"/>
    <mergeCell ref="CC286:CF289"/>
    <mergeCell ref="CG286:CJ289"/>
    <mergeCell ref="CK286:CN289"/>
    <mergeCell ref="CO286:CQ289"/>
    <mergeCell ref="CR286:CT289"/>
    <mergeCell ref="DW286:EA289"/>
    <mergeCell ref="EB286:EE289"/>
    <mergeCell ref="EF286:EI289"/>
    <mergeCell ref="EJ286:EM289"/>
    <mergeCell ref="EN286:EP289"/>
    <mergeCell ref="EV302:FS302"/>
    <mergeCell ref="EU301:FS301"/>
    <mergeCell ref="GG286:GJ289"/>
    <mergeCell ref="GK286:GM289"/>
    <mergeCell ref="GN286:GP289"/>
    <mergeCell ref="AZ287:BV287"/>
    <mergeCell ref="EV287:FR287"/>
    <mergeCell ref="AZ288:BD289"/>
    <mergeCell ref="BE288:BJ289"/>
    <mergeCell ref="BK288:BK289"/>
    <mergeCell ref="BL288:BP289"/>
    <mergeCell ref="BQ288:BV289"/>
    <mergeCell ref="EV288:EZ289"/>
    <mergeCell ref="FA288:FF289"/>
    <mergeCell ref="FG288:FG289"/>
    <mergeCell ref="FH288:FL289"/>
    <mergeCell ref="FM288:FR289"/>
    <mergeCell ref="EU290:GP290"/>
    <mergeCell ref="CC295:CF298"/>
    <mergeCell ref="CG295:CJ298"/>
    <mergeCell ref="CK295:CN298"/>
    <mergeCell ref="CO295:CT296"/>
    <mergeCell ref="FY295:GB298"/>
    <mergeCell ref="GC295:GF298"/>
    <mergeCell ref="AY290:CT290"/>
    <mergeCell ref="DK288:DO289"/>
    <mergeCell ref="DP288:DU289"/>
    <mergeCell ref="CX290:ES290"/>
    <mergeCell ref="BI296:CA297"/>
    <mergeCell ref="FE296:FW297"/>
    <mergeCell ref="CO297:CQ298"/>
    <mergeCell ref="CR297:CT298"/>
    <mergeCell ref="GK297:GM298"/>
    <mergeCell ref="GN297:GP298"/>
    <mergeCell ref="AY298:BW298"/>
    <mergeCell ref="EU298:FS298"/>
    <mergeCell ref="AY299:BB300"/>
    <mergeCell ref="BC299:BG300"/>
    <mergeCell ref="BH299:BH300"/>
    <mergeCell ref="BI299:BN300"/>
    <mergeCell ref="BO299:BR300"/>
    <mergeCell ref="BS299:BV300"/>
    <mergeCell ref="BX299:CB301"/>
    <mergeCell ref="CC299:CF301"/>
    <mergeCell ref="CG299:CJ301"/>
    <mergeCell ref="CK299:CN301"/>
    <mergeCell ref="CO299:CQ301"/>
    <mergeCell ref="CR299:CT301"/>
    <mergeCell ref="FT299:FX301"/>
    <mergeCell ref="FY299:GB301"/>
    <mergeCell ref="GC299:GF301"/>
    <mergeCell ref="GG299:GJ301"/>
    <mergeCell ref="GK299:GM301"/>
    <mergeCell ref="CY305:DI306"/>
    <mergeCell ref="DK305:DU306"/>
    <mergeCell ref="DW305:EA307"/>
    <mergeCell ref="EB305:EE307"/>
    <mergeCell ref="EF305:EI307"/>
    <mergeCell ref="DW308:EA310"/>
    <mergeCell ref="EV314:EZ315"/>
    <mergeCell ref="FA314:FF315"/>
    <mergeCell ref="FG314:FG315"/>
    <mergeCell ref="FH314:FR315"/>
    <mergeCell ref="FT314:FX316"/>
    <mergeCell ref="FY314:GB316"/>
    <mergeCell ref="GN299:GP301"/>
    <mergeCell ref="AY301:BW301"/>
    <mergeCell ref="CX299:DA300"/>
    <mergeCell ref="DB299:DF300"/>
    <mergeCell ref="DG299:DG300"/>
    <mergeCell ref="DH299:DM300"/>
    <mergeCell ref="FT302:FX304"/>
    <mergeCell ref="FY302:GB304"/>
    <mergeCell ref="GC302:GF304"/>
    <mergeCell ref="GG302:GJ304"/>
    <mergeCell ref="GK302:GM304"/>
    <mergeCell ref="GN302:GP304"/>
    <mergeCell ref="AZ303:BJ304"/>
    <mergeCell ref="BK303:BK306"/>
    <mergeCell ref="BL303:BV304"/>
    <mergeCell ref="EV303:FF304"/>
    <mergeCell ref="FG303:FG306"/>
    <mergeCell ref="FH303:FR304"/>
    <mergeCell ref="AZ305:BJ306"/>
    <mergeCell ref="BL305:BV306"/>
    <mergeCell ref="AZ316:BV316"/>
    <mergeCell ref="EV316:FR316"/>
    <mergeCell ref="EV311:EZ312"/>
    <mergeCell ref="GC308:GF310"/>
    <mergeCell ref="FG309:FR309"/>
    <mergeCell ref="AZ310:BK310"/>
    <mergeCell ref="BL310:BP311"/>
    <mergeCell ref="BQ310:BV311"/>
    <mergeCell ref="EV310:FG310"/>
    <mergeCell ref="FH310:FL311"/>
    <mergeCell ref="FM310:FR311"/>
    <mergeCell ref="GG311:GJ313"/>
    <mergeCell ref="GK311:GM313"/>
    <mergeCell ref="EV313:FR313"/>
    <mergeCell ref="EB308:EE310"/>
    <mergeCell ref="EF308:EI310"/>
    <mergeCell ref="EJ308:EM310"/>
    <mergeCell ref="EN308:EP310"/>
    <mergeCell ref="EQ308:ES310"/>
    <mergeCell ref="CK308:CN310"/>
    <mergeCell ref="CO308:CQ310"/>
    <mergeCell ref="CR308:CT310"/>
    <mergeCell ref="FY308:GB310"/>
    <mergeCell ref="FM308:FR308"/>
    <mergeCell ref="FT308:FX310"/>
    <mergeCell ref="GG308:GJ310"/>
    <mergeCell ref="GK308:GM310"/>
    <mergeCell ref="EV308:FB309"/>
    <mergeCell ref="FC308:FF309"/>
    <mergeCell ref="FH308:FL308"/>
    <mergeCell ref="FY311:GB313"/>
    <mergeCell ref="GC311:GF313"/>
    <mergeCell ref="CK324:CN326"/>
    <mergeCell ref="CO324:CQ326"/>
    <mergeCell ref="CR324:CT326"/>
    <mergeCell ref="AZ325:BK325"/>
    <mergeCell ref="EB324:EE326"/>
    <mergeCell ref="EF324:EI326"/>
    <mergeCell ref="EJ324:EM326"/>
    <mergeCell ref="FH323:FR326"/>
    <mergeCell ref="FT317:FX320"/>
    <mergeCell ref="GG317:GJ320"/>
    <mergeCell ref="GK317:GM320"/>
    <mergeCell ref="DD311:DI312"/>
    <mergeCell ref="DJ311:DJ312"/>
    <mergeCell ref="DW314:EA316"/>
    <mergeCell ref="EB314:EE316"/>
    <mergeCell ref="EF314:EI316"/>
    <mergeCell ref="EJ314:EM316"/>
    <mergeCell ref="EN314:EP316"/>
    <mergeCell ref="EQ314:ES316"/>
    <mergeCell ref="EB317:EE320"/>
    <mergeCell ref="EF317:EI320"/>
    <mergeCell ref="EJ317:EM320"/>
    <mergeCell ref="EN317:EP320"/>
    <mergeCell ref="EQ317:ES320"/>
    <mergeCell ref="GC314:GF316"/>
    <mergeCell ref="GG314:GJ316"/>
    <mergeCell ref="GK314:GM316"/>
    <mergeCell ref="FT311:FX313"/>
    <mergeCell ref="BK323:BK324"/>
    <mergeCell ref="EB321:EE323"/>
    <mergeCell ref="EF321:EI323"/>
    <mergeCell ref="EJ321:EM323"/>
    <mergeCell ref="BX317:CB320"/>
    <mergeCell ref="CC317:CF320"/>
    <mergeCell ref="CG317:CJ320"/>
    <mergeCell ref="CK317:CN320"/>
    <mergeCell ref="CO317:CQ320"/>
    <mergeCell ref="CR317:CT320"/>
    <mergeCell ref="EV317:EZ318"/>
    <mergeCell ref="FA317:FF318"/>
    <mergeCell ref="FG317:FG318"/>
    <mergeCell ref="FH317:FL318"/>
    <mergeCell ref="FM317:FR318"/>
    <mergeCell ref="DW324:EA326"/>
    <mergeCell ref="DW321:EA323"/>
    <mergeCell ref="AZ332:BD332"/>
    <mergeCell ref="BE332:BE335"/>
    <mergeCell ref="EV332:EZ332"/>
    <mergeCell ref="FA332:FA335"/>
    <mergeCell ref="FB332:FF332"/>
    <mergeCell ref="AZ319:BV319"/>
    <mergeCell ref="EV319:FR319"/>
    <mergeCell ref="AZ320:BD321"/>
    <mergeCell ref="BE320:BJ321"/>
    <mergeCell ref="BK320:BK321"/>
    <mergeCell ref="BL320:BP321"/>
    <mergeCell ref="BQ320:BV321"/>
    <mergeCell ref="EV320:EZ321"/>
    <mergeCell ref="FA320:FF321"/>
    <mergeCell ref="FG320:FG321"/>
    <mergeCell ref="FH320:FL321"/>
    <mergeCell ref="FM320:FR321"/>
    <mergeCell ref="BX321:CB323"/>
    <mergeCell ref="CC321:CF323"/>
    <mergeCell ref="CG321:CJ323"/>
    <mergeCell ref="CK321:CN323"/>
    <mergeCell ref="FT321:FX323"/>
    <mergeCell ref="FY321:GB323"/>
    <mergeCell ref="GC321:GF323"/>
    <mergeCell ref="GG321:GJ323"/>
    <mergeCell ref="GK321:GM323"/>
    <mergeCell ref="GN321:GP323"/>
    <mergeCell ref="AZ322:BV322"/>
    <mergeCell ref="EV322:FR322"/>
    <mergeCell ref="AZ323:BD324"/>
    <mergeCell ref="BE323:BJ324"/>
    <mergeCell ref="CR330:CT332"/>
    <mergeCell ref="AZ336:BW336"/>
    <mergeCell ref="EU327:FR327"/>
    <mergeCell ref="FT327:FX329"/>
    <mergeCell ref="FY327:GB329"/>
    <mergeCell ref="GC327:GF329"/>
    <mergeCell ref="GG327:GJ329"/>
    <mergeCell ref="GK327:GM329"/>
    <mergeCell ref="GN327:GP329"/>
    <mergeCell ref="AZ328:BL330"/>
    <mergeCell ref="BM328:BQ330"/>
    <mergeCell ref="BR328:BV330"/>
    <mergeCell ref="EU328:EU330"/>
    <mergeCell ref="EV328:FH330"/>
    <mergeCell ref="FI328:FM330"/>
    <mergeCell ref="FN328:FR330"/>
    <mergeCell ref="BX330:CB332"/>
    <mergeCell ref="CC330:CF332"/>
    <mergeCell ref="CG330:CJ332"/>
    <mergeCell ref="CK330:CN332"/>
    <mergeCell ref="CO330:CQ332"/>
    <mergeCell ref="FT330:FX332"/>
    <mergeCell ref="FY330:GB332"/>
    <mergeCell ref="GC330:GF332"/>
    <mergeCell ref="GG330:GJ332"/>
    <mergeCell ref="GK330:GM332"/>
    <mergeCell ref="AZ333:BD335"/>
    <mergeCell ref="BF333:BJ335"/>
    <mergeCell ref="BL333:BP335"/>
    <mergeCell ref="GN330:GP332"/>
    <mergeCell ref="AY331:BV331"/>
    <mergeCell ref="EU331:FR331"/>
    <mergeCell ref="CR333:CT336"/>
    <mergeCell ref="EV333:EZ335"/>
    <mergeCell ref="FB333:FF335"/>
    <mergeCell ref="FH333:FL335"/>
    <mergeCell ref="DW333:EA336"/>
    <mergeCell ref="EB333:EE336"/>
    <mergeCell ref="DE333:DI335"/>
    <mergeCell ref="DK333:DO335"/>
    <mergeCell ref="EF333:EI336"/>
    <mergeCell ref="EJ333:EM336"/>
    <mergeCell ref="DQ333:DU335"/>
    <mergeCell ref="FG332:FG335"/>
    <mergeCell ref="FH332:FL332"/>
    <mergeCell ref="FM332:FM335"/>
    <mergeCell ref="FN332:FR332"/>
    <mergeCell ref="GK337:GM338"/>
    <mergeCell ref="GN337:GP338"/>
    <mergeCell ref="CX332:CX338"/>
    <mergeCell ref="EU332:EU338"/>
    <mergeCell ref="CY336:DV336"/>
    <mergeCell ref="EV336:FS336"/>
    <mergeCell ref="CY338:DV338"/>
    <mergeCell ref="EV338:FS338"/>
    <mergeCell ref="FN333:FR335"/>
    <mergeCell ref="DW330:EA332"/>
    <mergeCell ref="EB330:EE332"/>
    <mergeCell ref="EF330:EI332"/>
    <mergeCell ref="EJ330:EM332"/>
    <mergeCell ref="EN330:EP332"/>
    <mergeCell ref="CY337:DA337"/>
    <mergeCell ref="DB337:DE337"/>
    <mergeCell ref="DG337:DI337"/>
    <mergeCell ref="FG337:FJ337"/>
    <mergeCell ref="FL337:FN337"/>
    <mergeCell ref="FO337:FR337"/>
    <mergeCell ref="FT337:FX338"/>
    <mergeCell ref="FY337:GB338"/>
    <mergeCell ref="EB337:EE338"/>
    <mergeCell ref="EF337:EI338"/>
    <mergeCell ref="EJ337:EM338"/>
    <mergeCell ref="EQ330:ES332"/>
    <mergeCell ref="CY333:DC335"/>
    <mergeCell ref="CX331:DU331"/>
    <mergeCell ref="FG343:FG344"/>
    <mergeCell ref="GN344:GP347"/>
    <mergeCell ref="EV345:FR345"/>
    <mergeCell ref="EN344:EP347"/>
    <mergeCell ref="DJ337:DM337"/>
    <mergeCell ref="EN339:EP343"/>
    <mergeCell ref="EQ339:ES343"/>
    <mergeCell ref="EV337:EX337"/>
    <mergeCell ref="EY337:FB337"/>
    <mergeCell ref="FD337:FF337"/>
    <mergeCell ref="DW339:EA343"/>
    <mergeCell ref="DO337:DQ337"/>
    <mergeCell ref="DR337:DU337"/>
    <mergeCell ref="DW337:EA338"/>
    <mergeCell ref="AY348:CT348"/>
    <mergeCell ref="EU348:GP348"/>
    <mergeCell ref="CC353:CF356"/>
    <mergeCell ref="CG353:CJ356"/>
    <mergeCell ref="CK353:CN356"/>
    <mergeCell ref="CO353:CT354"/>
    <mergeCell ref="FY353:GB356"/>
    <mergeCell ref="GC353:GF356"/>
    <mergeCell ref="GG353:GJ356"/>
    <mergeCell ref="GK353:GP354"/>
    <mergeCell ref="DW344:EA347"/>
    <mergeCell ref="EB344:EE347"/>
    <mergeCell ref="EF344:EI347"/>
    <mergeCell ref="EJ344:EM347"/>
    <mergeCell ref="FY339:GB343"/>
    <mergeCell ref="GC339:GF343"/>
    <mergeCell ref="GG339:GJ343"/>
    <mergeCell ref="GK339:GM343"/>
    <mergeCell ref="GN339:GP343"/>
    <mergeCell ref="EV340:FH341"/>
    <mergeCell ref="FJ340:FN341"/>
    <mergeCell ref="FO340:FR341"/>
    <mergeCell ref="GQ353:GQ406"/>
    <mergeCell ref="BI354:CA355"/>
    <mergeCell ref="FE354:FW355"/>
    <mergeCell ref="CO355:CQ356"/>
    <mergeCell ref="CR355:CT356"/>
    <mergeCell ref="GK355:GM356"/>
    <mergeCell ref="GN355:GP356"/>
    <mergeCell ref="AY356:BW356"/>
    <mergeCell ref="EU356:FS356"/>
    <mergeCell ref="AY357:BB358"/>
    <mergeCell ref="BC357:BG358"/>
    <mergeCell ref="BH357:BH358"/>
    <mergeCell ref="BI357:BN358"/>
    <mergeCell ref="BO357:BR358"/>
    <mergeCell ref="BS357:BV358"/>
    <mergeCell ref="BX357:CB359"/>
    <mergeCell ref="CC357:CF359"/>
    <mergeCell ref="CG357:CJ359"/>
    <mergeCell ref="CK357:CN359"/>
    <mergeCell ref="CO357:CQ359"/>
    <mergeCell ref="FE357:FJ358"/>
    <mergeCell ref="FK357:FN358"/>
    <mergeCell ref="FO357:FR358"/>
    <mergeCell ref="FT357:FX359"/>
    <mergeCell ref="FY357:GB359"/>
    <mergeCell ref="GC357:GF359"/>
    <mergeCell ref="GG357:GJ359"/>
    <mergeCell ref="GK357:GM359"/>
    <mergeCell ref="GN357:GP359"/>
    <mergeCell ref="AY359:BW359"/>
    <mergeCell ref="AZ360:BW360"/>
    <mergeCell ref="BX360:CB362"/>
    <mergeCell ref="CC360:CF362"/>
    <mergeCell ref="CG360:CJ362"/>
    <mergeCell ref="CK360:CN362"/>
    <mergeCell ref="CO360:CQ362"/>
    <mergeCell ref="CR360:CT362"/>
    <mergeCell ref="EU360:EU383"/>
    <mergeCell ref="EV360:FS360"/>
    <mergeCell ref="FT360:FX362"/>
    <mergeCell ref="FY360:GB362"/>
    <mergeCell ref="GC360:GF362"/>
    <mergeCell ref="GG360:GJ362"/>
    <mergeCell ref="GK360:GM362"/>
    <mergeCell ref="GN360:GP362"/>
    <mergeCell ref="AZ361:BJ362"/>
    <mergeCell ref="BK361:BK364"/>
    <mergeCell ref="BL361:BV362"/>
    <mergeCell ref="EV361:FF362"/>
    <mergeCell ref="FG361:FG364"/>
    <mergeCell ref="BX372:CB374"/>
    <mergeCell ref="CC372:CF374"/>
    <mergeCell ref="CG372:CJ374"/>
    <mergeCell ref="CK372:CN374"/>
    <mergeCell ref="CO372:CQ374"/>
    <mergeCell ref="CR372:CT374"/>
    <mergeCell ref="EV372:EZ373"/>
    <mergeCell ref="FA372:FF373"/>
    <mergeCell ref="FH372:FR373"/>
    <mergeCell ref="EQ360:ES362"/>
    <mergeCell ref="DW369:EA371"/>
    <mergeCell ref="EB369:EE371"/>
    <mergeCell ref="EF369:EI371"/>
    <mergeCell ref="EJ369:EM371"/>
    <mergeCell ref="EN369:EP371"/>
    <mergeCell ref="EQ369:ES371"/>
    <mergeCell ref="DW372:EA374"/>
    <mergeCell ref="EB372:EE374"/>
    <mergeCell ref="EF372:EI374"/>
    <mergeCell ref="DK368:DO369"/>
    <mergeCell ref="DP368:DU369"/>
    <mergeCell ref="CY374:DU374"/>
    <mergeCell ref="EN363:EP365"/>
    <mergeCell ref="DP366:DU366"/>
    <mergeCell ref="EJ372:EM374"/>
    <mergeCell ref="EN372:EP374"/>
    <mergeCell ref="EQ372:ES374"/>
    <mergeCell ref="DK363:DU364"/>
    <mergeCell ref="DW363:EA365"/>
    <mergeCell ref="EB363:EE365"/>
    <mergeCell ref="EF363:EI365"/>
    <mergeCell ref="DJ361:DJ364"/>
    <mergeCell ref="DK361:DU362"/>
    <mergeCell ref="EF366:EI368"/>
    <mergeCell ref="CY368:DJ368"/>
    <mergeCell ref="CY369:DC370"/>
    <mergeCell ref="DD369:DI370"/>
    <mergeCell ref="DJ369:DJ370"/>
    <mergeCell ref="FT372:FX374"/>
    <mergeCell ref="FY372:GB374"/>
    <mergeCell ref="GC372:GF374"/>
    <mergeCell ref="GG372:GJ374"/>
    <mergeCell ref="CY372:DC373"/>
    <mergeCell ref="DD372:DI373"/>
    <mergeCell ref="DJ372:DJ373"/>
    <mergeCell ref="DK372:DU373"/>
    <mergeCell ref="GK372:GM374"/>
    <mergeCell ref="GN372:GP374"/>
    <mergeCell ref="AZ374:BV374"/>
    <mergeCell ref="EV374:FR374"/>
    <mergeCell ref="AZ375:BD376"/>
    <mergeCell ref="BE375:BJ376"/>
    <mergeCell ref="BK375:BK376"/>
    <mergeCell ref="BL375:BP376"/>
    <mergeCell ref="BQ375:BV376"/>
    <mergeCell ref="BX375:CB378"/>
    <mergeCell ref="CC375:CF378"/>
    <mergeCell ref="CG375:CJ378"/>
    <mergeCell ref="CK375:CN378"/>
    <mergeCell ref="CO375:CQ378"/>
    <mergeCell ref="CR375:CT378"/>
    <mergeCell ref="EV375:EZ376"/>
    <mergeCell ref="FA375:FF376"/>
    <mergeCell ref="FG375:FG376"/>
    <mergeCell ref="FH375:FL376"/>
    <mergeCell ref="FM375:FR376"/>
    <mergeCell ref="AZ377:BV377"/>
    <mergeCell ref="EV377:FR377"/>
    <mergeCell ref="AZ378:BD379"/>
    <mergeCell ref="BE378:BJ379"/>
    <mergeCell ref="GN382:GP384"/>
    <mergeCell ref="GN379:GP381"/>
    <mergeCell ref="AY385:BV385"/>
    <mergeCell ref="BX385:CB387"/>
    <mergeCell ref="CC385:CF387"/>
    <mergeCell ref="CG385:CJ387"/>
    <mergeCell ref="CK385:CN387"/>
    <mergeCell ref="CO385:CQ387"/>
    <mergeCell ref="CR385:CT387"/>
    <mergeCell ref="EU385:FR385"/>
    <mergeCell ref="FT385:FX387"/>
    <mergeCell ref="FY385:GB387"/>
    <mergeCell ref="GC385:GF387"/>
    <mergeCell ref="GG385:GJ387"/>
    <mergeCell ref="GK385:GM387"/>
    <mergeCell ref="GN385:GP387"/>
    <mergeCell ref="AY386:AY388"/>
    <mergeCell ref="AZ386:BL388"/>
    <mergeCell ref="EU386:EU388"/>
    <mergeCell ref="EV386:FH388"/>
    <mergeCell ref="FI386:FM388"/>
    <mergeCell ref="FN386:FR388"/>
    <mergeCell ref="BX388:CB390"/>
    <mergeCell ref="CC388:CF390"/>
    <mergeCell ref="CG388:CJ390"/>
    <mergeCell ref="CK388:CN390"/>
    <mergeCell ref="CO388:CQ390"/>
    <mergeCell ref="FT388:FX390"/>
    <mergeCell ref="FY388:GB390"/>
    <mergeCell ref="GC388:GF390"/>
    <mergeCell ref="GG388:GJ390"/>
    <mergeCell ref="GK388:GM390"/>
    <mergeCell ref="GN388:GP390"/>
    <mergeCell ref="AY389:BV389"/>
    <mergeCell ref="EU389:FR389"/>
    <mergeCell ref="AZ390:BD390"/>
    <mergeCell ref="BE390:BE393"/>
    <mergeCell ref="BF390:BJ390"/>
    <mergeCell ref="BK390:BK393"/>
    <mergeCell ref="BL390:BP390"/>
    <mergeCell ref="BQ390:BQ393"/>
    <mergeCell ref="BR390:BV390"/>
    <mergeCell ref="EV390:EZ390"/>
    <mergeCell ref="FA390:FA393"/>
    <mergeCell ref="FB390:FF390"/>
    <mergeCell ref="FG390:FG393"/>
    <mergeCell ref="FH390:FL390"/>
    <mergeCell ref="FM390:FM393"/>
    <mergeCell ref="FN390:FR390"/>
    <mergeCell ref="CR388:CT390"/>
    <mergeCell ref="GG391:GJ394"/>
    <mergeCell ref="GK391:GM394"/>
    <mergeCell ref="GN391:GP394"/>
    <mergeCell ref="EN388:EP390"/>
    <mergeCell ref="EQ388:ES390"/>
    <mergeCell ref="DW391:EA394"/>
    <mergeCell ref="EB391:EE394"/>
    <mergeCell ref="EF391:EI394"/>
    <mergeCell ref="EJ391:EM394"/>
    <mergeCell ref="EN391:EP394"/>
    <mergeCell ref="EQ391:ES394"/>
    <mergeCell ref="FH391:FL393"/>
    <mergeCell ref="EJ388:EM390"/>
    <mergeCell ref="AZ391:BD393"/>
    <mergeCell ref="BK395:BN395"/>
    <mergeCell ref="BP395:BR395"/>
    <mergeCell ref="BS395:BV395"/>
    <mergeCell ref="BX395:CB396"/>
    <mergeCell ref="CC395:CF396"/>
    <mergeCell ref="CG395:CJ396"/>
    <mergeCell ref="CK395:CN396"/>
    <mergeCell ref="CO395:CQ396"/>
    <mergeCell ref="CR395:CT396"/>
    <mergeCell ref="EV395:EX395"/>
    <mergeCell ref="EY395:FB395"/>
    <mergeCell ref="FD395:FF395"/>
    <mergeCell ref="FG395:FJ395"/>
    <mergeCell ref="FL395:FN395"/>
    <mergeCell ref="FO395:FR395"/>
    <mergeCell ref="FT395:FX396"/>
    <mergeCell ref="FY395:GB396"/>
    <mergeCell ref="EU390:EU396"/>
    <mergeCell ref="GC395:GF396"/>
    <mergeCell ref="GG395:GJ396"/>
    <mergeCell ref="GK395:GM396"/>
    <mergeCell ref="GN395:GP396"/>
    <mergeCell ref="FN391:FR393"/>
    <mergeCell ref="FT391:FX394"/>
    <mergeCell ref="FY391:GB394"/>
    <mergeCell ref="GC391:GF394"/>
    <mergeCell ref="DR395:DU395"/>
    <mergeCell ref="DO395:DQ395"/>
    <mergeCell ref="EV398:FH399"/>
    <mergeCell ref="FJ398:FN399"/>
    <mergeCell ref="FO398:FR399"/>
    <mergeCell ref="AZ400:BV400"/>
    <mergeCell ref="EV400:FR400"/>
    <mergeCell ref="AZ401:BD402"/>
    <mergeCell ref="BE401:BJ402"/>
    <mergeCell ref="BK401:BK402"/>
    <mergeCell ref="BL401:BP402"/>
    <mergeCell ref="BQ401:BV402"/>
    <mergeCell ref="EV401:EZ402"/>
    <mergeCell ref="FA401:FF402"/>
    <mergeCell ref="FG401:FG402"/>
    <mergeCell ref="FH401:FL402"/>
    <mergeCell ref="FM401:FR402"/>
    <mergeCell ref="BX402:CB405"/>
    <mergeCell ref="CC402:CF405"/>
    <mergeCell ref="CG402:CJ405"/>
    <mergeCell ref="CK402:CN405"/>
    <mergeCell ref="CO402:CQ405"/>
    <mergeCell ref="CR402:CT405"/>
    <mergeCell ref="DW402:EA405"/>
    <mergeCell ref="EJ397:EM401"/>
    <mergeCell ref="EN397:EP401"/>
    <mergeCell ref="EQ397:ES401"/>
    <mergeCell ref="CY398:DK399"/>
    <mergeCell ref="AZ403:BV403"/>
    <mergeCell ref="EV403:FR403"/>
    <mergeCell ref="EU406:GP406"/>
    <mergeCell ref="EJ402:EM405"/>
    <mergeCell ref="EN402:EP405"/>
    <mergeCell ref="EQ402:ES405"/>
    <mergeCell ref="AY415:BB416"/>
    <mergeCell ref="BC415:BG416"/>
    <mergeCell ref="BH415:BH416"/>
    <mergeCell ref="BI415:BN416"/>
    <mergeCell ref="BO415:BR416"/>
    <mergeCell ref="BS415:BV416"/>
    <mergeCell ref="BX415:CB417"/>
    <mergeCell ref="CC415:CF417"/>
    <mergeCell ref="CG415:CJ417"/>
    <mergeCell ref="CK415:CN417"/>
    <mergeCell ref="CO415:CQ417"/>
    <mergeCell ref="CR415:CT417"/>
    <mergeCell ref="CX415:DA416"/>
    <mergeCell ref="EU415:EX416"/>
    <mergeCell ref="EY415:FC416"/>
    <mergeCell ref="FD415:FD416"/>
    <mergeCell ref="FE415:FJ416"/>
    <mergeCell ref="FK415:FN416"/>
    <mergeCell ref="AY417:BW417"/>
    <mergeCell ref="EU417:FS417"/>
    <mergeCell ref="DH415:DM416"/>
    <mergeCell ref="DN415:DQ416"/>
    <mergeCell ref="DR415:DU416"/>
    <mergeCell ref="CX417:DV417"/>
    <mergeCell ref="DW415:EA417"/>
    <mergeCell ref="EB415:EE417"/>
    <mergeCell ref="EF415:EI417"/>
    <mergeCell ref="EJ415:EM417"/>
    <mergeCell ref="GN397:GP401"/>
    <mergeCell ref="FT402:FX405"/>
    <mergeCell ref="FY402:GB405"/>
    <mergeCell ref="GC402:GF405"/>
    <mergeCell ref="GG402:GJ405"/>
    <mergeCell ref="GK402:GM405"/>
    <mergeCell ref="CC411:CF414"/>
    <mergeCell ref="CG411:CJ414"/>
    <mergeCell ref="CK411:CN414"/>
    <mergeCell ref="CO411:CT412"/>
    <mergeCell ref="FY411:GB414"/>
    <mergeCell ref="GC411:GF414"/>
    <mergeCell ref="GG411:GJ414"/>
    <mergeCell ref="GK411:GP412"/>
    <mergeCell ref="FE412:FW413"/>
    <mergeCell ref="CO413:CQ414"/>
    <mergeCell ref="CR413:CT414"/>
    <mergeCell ref="GK413:GM414"/>
    <mergeCell ref="GN413:GP414"/>
    <mergeCell ref="DH412:DZ413"/>
    <mergeCell ref="DW397:EA401"/>
    <mergeCell ref="EB397:EE401"/>
    <mergeCell ref="EF397:EI401"/>
    <mergeCell ref="GN402:GP405"/>
    <mergeCell ref="GK397:GM401"/>
    <mergeCell ref="EV404:EZ405"/>
    <mergeCell ref="FA404:FF405"/>
    <mergeCell ref="FG404:FG405"/>
    <mergeCell ref="FH404:FL405"/>
    <mergeCell ref="FM404:FR405"/>
    <mergeCell ref="CR418:CT420"/>
    <mergeCell ref="EU418:EU441"/>
    <mergeCell ref="EV418:FS418"/>
    <mergeCell ref="EV424:FB425"/>
    <mergeCell ref="FC424:FF425"/>
    <mergeCell ref="FH424:FL424"/>
    <mergeCell ref="FM424:FR424"/>
    <mergeCell ref="EQ433:ES436"/>
    <mergeCell ref="CY435:DU435"/>
    <mergeCell ref="FM428:FR428"/>
    <mergeCell ref="AZ429:BV429"/>
    <mergeCell ref="BQ428:BV428"/>
    <mergeCell ref="FH428:FL428"/>
    <mergeCell ref="EV427:EZ428"/>
    <mergeCell ref="FA427:FF428"/>
    <mergeCell ref="FG427:FG428"/>
    <mergeCell ref="EV436:EZ437"/>
    <mergeCell ref="FA436:FF437"/>
    <mergeCell ref="FG436:FG437"/>
    <mergeCell ref="FH436:FL437"/>
    <mergeCell ref="FM436:FR437"/>
    <mergeCell ref="BX437:CB439"/>
    <mergeCell ref="CC437:CF439"/>
    <mergeCell ref="CG437:CJ439"/>
    <mergeCell ref="AZ419:BJ420"/>
    <mergeCell ref="BK419:BK422"/>
    <mergeCell ref="EJ424:EM426"/>
    <mergeCell ref="EN424:EP426"/>
    <mergeCell ref="EQ424:ES426"/>
    <mergeCell ref="EV423:FR423"/>
    <mergeCell ref="AZ424:BF425"/>
    <mergeCell ref="BG424:BJ425"/>
    <mergeCell ref="BL419:BV420"/>
    <mergeCell ref="EV419:FF420"/>
    <mergeCell ref="FG419:FG422"/>
    <mergeCell ref="FH419:FR420"/>
    <mergeCell ref="AZ421:BJ422"/>
    <mergeCell ref="BL421:BV422"/>
    <mergeCell ref="BX421:CB423"/>
    <mergeCell ref="CC421:CF423"/>
    <mergeCell ref="CG421:CJ423"/>
    <mergeCell ref="CK421:CN423"/>
    <mergeCell ref="CO421:CQ423"/>
    <mergeCell ref="CR421:CT423"/>
    <mergeCell ref="EV421:FF422"/>
    <mergeCell ref="FH421:FR422"/>
    <mergeCell ref="BL424:BP424"/>
    <mergeCell ref="BQ424:BV424"/>
    <mergeCell ref="BX424:CB426"/>
    <mergeCell ref="CC424:CF426"/>
    <mergeCell ref="CG424:CJ426"/>
    <mergeCell ref="CK424:CN426"/>
    <mergeCell ref="FT421:FX423"/>
    <mergeCell ref="DK421:DU422"/>
    <mergeCell ref="DW421:EA423"/>
    <mergeCell ref="EB421:EE423"/>
    <mergeCell ref="DJ419:DJ422"/>
    <mergeCell ref="DK419:DU420"/>
    <mergeCell ref="EF421:EI423"/>
    <mergeCell ref="EJ421:EM423"/>
    <mergeCell ref="EN421:EP423"/>
    <mergeCell ref="EQ421:ES423"/>
    <mergeCell ref="EN418:EP420"/>
    <mergeCell ref="EQ418:ES420"/>
    <mergeCell ref="AZ418:BW418"/>
    <mergeCell ref="BX418:CB420"/>
    <mergeCell ref="CC418:CF420"/>
    <mergeCell ref="CG418:CJ420"/>
    <mergeCell ref="CK418:CN420"/>
    <mergeCell ref="CO418:CQ420"/>
    <mergeCell ref="GK427:GM429"/>
    <mergeCell ref="CY421:DI422"/>
    <mergeCell ref="CX418:CX441"/>
    <mergeCell ref="CY418:DV418"/>
    <mergeCell ref="CY419:DI420"/>
    <mergeCell ref="FT430:FX432"/>
    <mergeCell ref="FY430:GB432"/>
    <mergeCell ref="FT424:FX426"/>
    <mergeCell ref="FY424:GB426"/>
    <mergeCell ref="GC424:GF426"/>
    <mergeCell ref="GG424:GJ426"/>
    <mergeCell ref="GK424:GM426"/>
    <mergeCell ref="GN424:GP426"/>
    <mergeCell ref="BK425:BV425"/>
    <mergeCell ref="FG425:FR425"/>
    <mergeCell ref="AZ426:BK426"/>
    <mergeCell ref="BL426:BP427"/>
    <mergeCell ref="BQ426:BV427"/>
    <mergeCell ref="EV426:FG426"/>
    <mergeCell ref="FH426:FL427"/>
    <mergeCell ref="FM426:FR427"/>
    <mergeCell ref="AZ427:BD428"/>
    <mergeCell ref="BE427:BJ428"/>
    <mergeCell ref="BK427:BK428"/>
    <mergeCell ref="BX427:CB429"/>
    <mergeCell ref="CC427:CF429"/>
    <mergeCell ref="CG427:CJ429"/>
    <mergeCell ref="CK427:CN429"/>
    <mergeCell ref="CO427:CQ429"/>
    <mergeCell ref="CR427:CT429"/>
    <mergeCell ref="FT427:FX429"/>
    <mergeCell ref="FY427:GB429"/>
    <mergeCell ref="GN427:GP429"/>
    <mergeCell ref="BL428:BP428"/>
    <mergeCell ref="EV433:EZ434"/>
    <mergeCell ref="FA433:FF434"/>
    <mergeCell ref="FG433:FG434"/>
    <mergeCell ref="FH433:FL434"/>
    <mergeCell ref="EV429:FR429"/>
    <mergeCell ref="AZ430:BD431"/>
    <mergeCell ref="BE430:BJ431"/>
    <mergeCell ref="BK430:BK431"/>
    <mergeCell ref="BL430:BV431"/>
    <mergeCell ref="BX430:CB432"/>
    <mergeCell ref="CC430:CF432"/>
    <mergeCell ref="CG430:CJ432"/>
    <mergeCell ref="CK430:CN432"/>
    <mergeCell ref="CO430:CQ432"/>
    <mergeCell ref="CR430:CT432"/>
    <mergeCell ref="EV430:EZ431"/>
    <mergeCell ref="FA430:FF431"/>
    <mergeCell ref="FG430:FG431"/>
    <mergeCell ref="FH430:FR431"/>
    <mergeCell ref="GK433:GM436"/>
    <mergeCell ref="GN433:GP436"/>
    <mergeCell ref="AZ435:BV435"/>
    <mergeCell ref="EV435:FR435"/>
    <mergeCell ref="AZ436:BD437"/>
    <mergeCell ref="BE436:BJ437"/>
    <mergeCell ref="BK436:BK437"/>
    <mergeCell ref="BL436:BP437"/>
    <mergeCell ref="BQ436:BV437"/>
    <mergeCell ref="GC430:GF432"/>
    <mergeCell ref="GG430:GJ432"/>
    <mergeCell ref="GK430:GM432"/>
    <mergeCell ref="GN430:GP432"/>
    <mergeCell ref="AZ432:BV432"/>
    <mergeCell ref="EV432:FR432"/>
    <mergeCell ref="DK430:DU431"/>
    <mergeCell ref="GC437:GF439"/>
    <mergeCell ref="GG437:GJ439"/>
    <mergeCell ref="GK437:GM439"/>
    <mergeCell ref="GN437:GP439"/>
    <mergeCell ref="AZ438:BV438"/>
    <mergeCell ref="EV438:FR438"/>
    <mergeCell ref="AZ439:BD440"/>
    <mergeCell ref="BE439:BJ440"/>
    <mergeCell ref="BK439:BK440"/>
    <mergeCell ref="BL439:BV442"/>
    <mergeCell ref="AZ433:BD434"/>
    <mergeCell ref="BE433:BJ434"/>
    <mergeCell ref="BK433:BK434"/>
    <mergeCell ref="BL433:BP434"/>
    <mergeCell ref="BQ433:BV434"/>
    <mergeCell ref="GC433:GF436"/>
    <mergeCell ref="GG433:GJ436"/>
    <mergeCell ref="EV439:EZ440"/>
    <mergeCell ref="FA439:FF440"/>
    <mergeCell ref="FG439:FG440"/>
    <mergeCell ref="CK437:CN439"/>
    <mergeCell ref="CO437:CQ439"/>
    <mergeCell ref="CR437:CT439"/>
    <mergeCell ref="FT437:FX439"/>
    <mergeCell ref="FY437:GB439"/>
    <mergeCell ref="FM433:FR434"/>
    <mergeCell ref="FT433:FX436"/>
    <mergeCell ref="DK433:DO434"/>
    <mergeCell ref="EJ433:EM436"/>
    <mergeCell ref="BX433:CB436"/>
    <mergeCell ref="CC433:CF436"/>
    <mergeCell ref="CG433:CJ436"/>
    <mergeCell ref="FY433:GB436"/>
    <mergeCell ref="GK440:GM442"/>
    <mergeCell ref="FT440:FX442"/>
    <mergeCell ref="FY440:GB442"/>
    <mergeCell ref="GC440:GF442"/>
    <mergeCell ref="GG440:GJ442"/>
    <mergeCell ref="DW440:EA442"/>
    <mergeCell ref="EB440:EE442"/>
    <mergeCell ref="EF440:EI442"/>
    <mergeCell ref="EJ440:EM442"/>
    <mergeCell ref="EN440:EP442"/>
    <mergeCell ref="EQ440:ES442"/>
    <mergeCell ref="GN440:GP442"/>
    <mergeCell ref="AZ441:BK441"/>
    <mergeCell ref="EV441:FG441"/>
    <mergeCell ref="AY443:BV443"/>
    <mergeCell ref="BX443:CB445"/>
    <mergeCell ref="CC443:CF445"/>
    <mergeCell ref="CG443:CJ445"/>
    <mergeCell ref="CK443:CN445"/>
    <mergeCell ref="CO443:CQ445"/>
    <mergeCell ref="CR443:CT445"/>
    <mergeCell ref="EU443:FR443"/>
    <mergeCell ref="FT443:FX445"/>
    <mergeCell ref="FY443:GB445"/>
    <mergeCell ref="GC443:GF445"/>
    <mergeCell ref="GG443:GJ445"/>
    <mergeCell ref="GK443:GM445"/>
    <mergeCell ref="GN443:GP445"/>
    <mergeCell ref="AY444:AY446"/>
    <mergeCell ref="AZ444:BL446"/>
    <mergeCell ref="BM444:BQ446"/>
    <mergeCell ref="BR444:BV446"/>
    <mergeCell ref="EU444:EU446"/>
    <mergeCell ref="EV444:FH446"/>
    <mergeCell ref="FI444:FM446"/>
    <mergeCell ref="FN444:FR446"/>
    <mergeCell ref="BX446:CB448"/>
    <mergeCell ref="CC446:CF448"/>
    <mergeCell ref="CG446:CJ448"/>
    <mergeCell ref="CK446:CN448"/>
    <mergeCell ref="CO446:CQ448"/>
    <mergeCell ref="CR446:CT448"/>
    <mergeCell ref="FT446:FX448"/>
    <mergeCell ref="FY446:GB448"/>
    <mergeCell ref="GC446:GF448"/>
    <mergeCell ref="GG446:GJ448"/>
    <mergeCell ref="GK446:GM448"/>
    <mergeCell ref="GN446:GP448"/>
    <mergeCell ref="AY447:BV447"/>
    <mergeCell ref="EU447:FR447"/>
    <mergeCell ref="AZ448:BD448"/>
    <mergeCell ref="BE448:BE451"/>
    <mergeCell ref="BF448:BJ448"/>
    <mergeCell ref="BK448:BK451"/>
    <mergeCell ref="BL448:BP448"/>
    <mergeCell ref="BQ448:BQ451"/>
    <mergeCell ref="BR448:BV448"/>
    <mergeCell ref="EV448:EZ448"/>
    <mergeCell ref="FA448:FA451"/>
    <mergeCell ref="FB448:FF448"/>
    <mergeCell ref="FG448:FG451"/>
    <mergeCell ref="FH448:FL448"/>
    <mergeCell ref="FM448:FM451"/>
    <mergeCell ref="FN448:FR448"/>
    <mergeCell ref="AZ449:BD451"/>
    <mergeCell ref="BF449:BJ451"/>
    <mergeCell ref="BL449:BP451"/>
    <mergeCell ref="BR449:BV451"/>
    <mergeCell ref="BX449:CB452"/>
    <mergeCell ref="CC449:CF452"/>
    <mergeCell ref="CG449:CJ452"/>
    <mergeCell ref="CK449:CN452"/>
    <mergeCell ref="DQ444:DU446"/>
    <mergeCell ref="EQ446:ES448"/>
    <mergeCell ref="FT449:FX452"/>
    <mergeCell ref="FY449:GB452"/>
    <mergeCell ref="GC449:GF452"/>
    <mergeCell ref="GG449:GJ452"/>
    <mergeCell ref="GK449:GM452"/>
    <mergeCell ref="GN449:GP452"/>
    <mergeCell ref="AZ453:BB453"/>
    <mergeCell ref="BC453:BF453"/>
    <mergeCell ref="BH453:BJ453"/>
    <mergeCell ref="BK453:BN453"/>
    <mergeCell ref="BP453:BR453"/>
    <mergeCell ref="BS453:BV453"/>
    <mergeCell ref="BX453:CB454"/>
    <mergeCell ref="CC453:CF454"/>
    <mergeCell ref="CG453:CJ454"/>
    <mergeCell ref="CK453:CN454"/>
    <mergeCell ref="CO453:CQ454"/>
    <mergeCell ref="CR453:CT454"/>
    <mergeCell ref="EV453:EX453"/>
    <mergeCell ref="EY453:FB453"/>
    <mergeCell ref="FD453:FF453"/>
    <mergeCell ref="FG453:FJ453"/>
    <mergeCell ref="FL453:FN453"/>
    <mergeCell ref="FO453:FR453"/>
    <mergeCell ref="FT453:FX454"/>
    <mergeCell ref="FY453:GB454"/>
    <mergeCell ref="GC453:GF454"/>
    <mergeCell ref="GG453:GJ454"/>
    <mergeCell ref="GK453:GM454"/>
    <mergeCell ref="GN453:GP454"/>
    <mergeCell ref="DW449:EA452"/>
    <mergeCell ref="EB449:EE452"/>
    <mergeCell ref="DG453:DI453"/>
    <mergeCell ref="FT455:FX459"/>
    <mergeCell ref="FY455:GB459"/>
    <mergeCell ref="GC455:GF459"/>
    <mergeCell ref="GG455:GJ459"/>
    <mergeCell ref="GK455:GM459"/>
    <mergeCell ref="GN455:GP459"/>
    <mergeCell ref="AZ456:BL457"/>
    <mergeCell ref="BN456:BR457"/>
    <mergeCell ref="BS456:BV457"/>
    <mergeCell ref="EV456:FH457"/>
    <mergeCell ref="FJ456:FN457"/>
    <mergeCell ref="FO456:FR457"/>
    <mergeCell ref="AZ458:BV458"/>
    <mergeCell ref="EV458:FR458"/>
    <mergeCell ref="AZ459:BD460"/>
    <mergeCell ref="BE459:BJ460"/>
    <mergeCell ref="BK459:BK460"/>
    <mergeCell ref="BL459:BP460"/>
    <mergeCell ref="BQ459:BV460"/>
    <mergeCell ref="EV459:EZ460"/>
    <mergeCell ref="FA459:FF460"/>
    <mergeCell ref="FG459:FG460"/>
    <mergeCell ref="FH459:FL460"/>
    <mergeCell ref="FM459:FR460"/>
    <mergeCell ref="BX460:CB463"/>
    <mergeCell ref="CC460:CF463"/>
    <mergeCell ref="CG460:CJ463"/>
    <mergeCell ref="CK460:CN463"/>
    <mergeCell ref="CO460:CQ463"/>
    <mergeCell ref="CR460:CT463"/>
    <mergeCell ref="FT460:FX463"/>
    <mergeCell ref="FY460:GB463"/>
    <mergeCell ref="GC460:GF463"/>
    <mergeCell ref="GG460:GJ463"/>
    <mergeCell ref="GK460:GM463"/>
    <mergeCell ref="GN460:GP463"/>
    <mergeCell ref="AZ461:BV461"/>
    <mergeCell ref="EV461:FR461"/>
    <mergeCell ref="AZ462:BD463"/>
    <mergeCell ref="BE462:BJ463"/>
    <mergeCell ref="BK462:BK463"/>
    <mergeCell ref="BL462:BP463"/>
    <mergeCell ref="BQ462:BV463"/>
    <mergeCell ref="EV462:EZ463"/>
    <mergeCell ref="FA462:FF463"/>
    <mergeCell ref="FG462:FG463"/>
    <mergeCell ref="FH462:FL463"/>
    <mergeCell ref="FM462:FR463"/>
    <mergeCell ref="EN460:EP463"/>
    <mergeCell ref="EQ460:ES463"/>
    <mergeCell ref="EB460:EE463"/>
    <mergeCell ref="EF460:EI463"/>
    <mergeCell ref="EJ460:EM463"/>
    <mergeCell ref="AY464:CT464"/>
    <mergeCell ref="EU464:GP464"/>
    <mergeCell ref="CC469:CF472"/>
    <mergeCell ref="CG469:CJ472"/>
    <mergeCell ref="CK469:CN472"/>
    <mergeCell ref="CO469:CT470"/>
    <mergeCell ref="FY469:GB472"/>
    <mergeCell ref="GC469:GF472"/>
    <mergeCell ref="GG469:GJ472"/>
    <mergeCell ref="GK469:GP470"/>
    <mergeCell ref="GQ469:GQ522"/>
    <mergeCell ref="BI470:CA471"/>
    <mergeCell ref="FE470:FW471"/>
    <mergeCell ref="CO471:CQ472"/>
    <mergeCell ref="CR471:CT472"/>
    <mergeCell ref="GK471:GM472"/>
    <mergeCell ref="GN471:GP472"/>
    <mergeCell ref="AY472:BW472"/>
    <mergeCell ref="EU472:FS472"/>
    <mergeCell ref="AY473:BB474"/>
    <mergeCell ref="BC473:BG474"/>
    <mergeCell ref="BH473:BH474"/>
    <mergeCell ref="BI473:BN474"/>
    <mergeCell ref="BO473:BR474"/>
    <mergeCell ref="BS473:BV474"/>
    <mergeCell ref="BX473:CB475"/>
    <mergeCell ref="CC473:CF475"/>
    <mergeCell ref="CG473:CJ475"/>
    <mergeCell ref="CK473:CN475"/>
    <mergeCell ref="CO473:CQ475"/>
    <mergeCell ref="GK473:GM475"/>
    <mergeCell ref="GN473:GP475"/>
    <mergeCell ref="AY475:BW475"/>
    <mergeCell ref="EU475:FS475"/>
    <mergeCell ref="AY476:AY499"/>
    <mergeCell ref="AZ476:BW476"/>
    <mergeCell ref="BX476:CB478"/>
    <mergeCell ref="CC476:CF478"/>
    <mergeCell ref="CG476:CJ478"/>
    <mergeCell ref="CK476:CN478"/>
    <mergeCell ref="CO476:CQ478"/>
    <mergeCell ref="CR476:CT478"/>
    <mergeCell ref="EU476:EU499"/>
    <mergeCell ref="EV476:FS476"/>
    <mergeCell ref="FT476:FX478"/>
    <mergeCell ref="FY476:GB478"/>
    <mergeCell ref="GC476:GF478"/>
    <mergeCell ref="GG476:GJ478"/>
    <mergeCell ref="GK476:GM478"/>
    <mergeCell ref="GN476:GP478"/>
    <mergeCell ref="AZ477:BJ478"/>
    <mergeCell ref="BK477:BK480"/>
    <mergeCell ref="BL477:BV478"/>
    <mergeCell ref="EV477:FF478"/>
    <mergeCell ref="FG477:FG480"/>
    <mergeCell ref="FH477:FR478"/>
    <mergeCell ref="AZ479:BJ480"/>
    <mergeCell ref="BL479:BV480"/>
    <mergeCell ref="BX479:CB481"/>
    <mergeCell ref="CC479:CF481"/>
    <mergeCell ref="CG479:CJ481"/>
    <mergeCell ref="CK479:CN481"/>
    <mergeCell ref="EV479:FF480"/>
    <mergeCell ref="FH479:FR480"/>
    <mergeCell ref="FT479:FX481"/>
    <mergeCell ref="FY479:GB481"/>
    <mergeCell ref="GC479:GF481"/>
    <mergeCell ref="GG479:GJ481"/>
    <mergeCell ref="GK479:GM481"/>
    <mergeCell ref="GN479:GP481"/>
    <mergeCell ref="AZ481:BV481"/>
    <mergeCell ref="EV481:FR481"/>
    <mergeCell ref="AZ482:BF483"/>
    <mergeCell ref="BG482:BJ483"/>
    <mergeCell ref="BL482:BP482"/>
    <mergeCell ref="BQ482:BV482"/>
    <mergeCell ref="BX482:CB484"/>
    <mergeCell ref="CC482:CF484"/>
    <mergeCell ref="CG482:CJ484"/>
    <mergeCell ref="CK482:CN484"/>
    <mergeCell ref="CO482:CQ484"/>
    <mergeCell ref="CR482:CT484"/>
    <mergeCell ref="EV482:FB483"/>
    <mergeCell ref="FC482:FF483"/>
    <mergeCell ref="FH482:FL482"/>
    <mergeCell ref="FM482:FR482"/>
    <mergeCell ref="FT482:FX484"/>
    <mergeCell ref="FY482:GB484"/>
    <mergeCell ref="GC482:GF484"/>
    <mergeCell ref="GG482:GJ484"/>
    <mergeCell ref="GK482:GM484"/>
    <mergeCell ref="GN482:GP484"/>
    <mergeCell ref="BK483:BV483"/>
    <mergeCell ref="FG483:FR483"/>
    <mergeCell ref="EV484:FG484"/>
    <mergeCell ref="FH484:FL485"/>
    <mergeCell ref="FM484:FR485"/>
    <mergeCell ref="AZ485:BD486"/>
    <mergeCell ref="BE485:BJ486"/>
    <mergeCell ref="BK485:BK486"/>
    <mergeCell ref="BX485:CB487"/>
    <mergeCell ref="CC485:CF487"/>
    <mergeCell ref="CG485:CJ487"/>
    <mergeCell ref="CK485:CN487"/>
    <mergeCell ref="CO485:CQ487"/>
    <mergeCell ref="CR485:CT487"/>
    <mergeCell ref="EV485:EZ486"/>
    <mergeCell ref="FA485:FF486"/>
    <mergeCell ref="FG485:FG486"/>
    <mergeCell ref="BL486:BP486"/>
    <mergeCell ref="BQ486:BV486"/>
    <mergeCell ref="FH486:FL486"/>
    <mergeCell ref="FM486:FR486"/>
    <mergeCell ref="AZ487:BV487"/>
    <mergeCell ref="EV487:FR487"/>
    <mergeCell ref="DW485:EA487"/>
    <mergeCell ref="EB485:EE487"/>
    <mergeCell ref="EF485:EI487"/>
    <mergeCell ref="EJ485:EM487"/>
    <mergeCell ref="EN485:EP487"/>
    <mergeCell ref="EQ485:ES487"/>
    <mergeCell ref="EV488:EZ489"/>
    <mergeCell ref="FA488:FF489"/>
    <mergeCell ref="FG488:FG489"/>
    <mergeCell ref="FH488:FR489"/>
    <mergeCell ref="FT488:FX490"/>
    <mergeCell ref="FY488:GB490"/>
    <mergeCell ref="GC488:GF490"/>
    <mergeCell ref="GK488:GM490"/>
    <mergeCell ref="GN488:GP490"/>
    <mergeCell ref="AZ490:BV490"/>
    <mergeCell ref="EV490:FR490"/>
    <mergeCell ref="GG488:GJ490"/>
    <mergeCell ref="EV491:EZ492"/>
    <mergeCell ref="FA491:FF492"/>
    <mergeCell ref="FG491:FG492"/>
    <mergeCell ref="FH491:FL492"/>
    <mergeCell ref="FM491:FR492"/>
    <mergeCell ref="FT491:FX494"/>
    <mergeCell ref="EV494:EZ495"/>
    <mergeCell ref="FA494:FF495"/>
    <mergeCell ref="FG494:FG495"/>
    <mergeCell ref="FH494:FL495"/>
    <mergeCell ref="FM494:FR495"/>
    <mergeCell ref="FT495:FX497"/>
    <mergeCell ref="FY491:GB494"/>
    <mergeCell ref="GC491:GF494"/>
    <mergeCell ref="GG491:GJ494"/>
    <mergeCell ref="GK491:GM494"/>
    <mergeCell ref="GN491:GP494"/>
    <mergeCell ref="EV493:FR493"/>
    <mergeCell ref="EV497:EZ498"/>
    <mergeCell ref="FA497:FF498"/>
    <mergeCell ref="FT507:FX510"/>
    <mergeCell ref="FY507:GB510"/>
    <mergeCell ref="GC507:GF510"/>
    <mergeCell ref="AZ507:BD509"/>
    <mergeCell ref="BF507:BJ509"/>
    <mergeCell ref="BL507:BP509"/>
    <mergeCell ref="BR507:BV509"/>
    <mergeCell ref="BX507:CB510"/>
    <mergeCell ref="FG497:FG498"/>
    <mergeCell ref="FH497:FR500"/>
    <mergeCell ref="FT498:FX500"/>
    <mergeCell ref="FY498:GB500"/>
    <mergeCell ref="GC498:GF500"/>
    <mergeCell ref="GG498:GJ500"/>
    <mergeCell ref="GK498:GM500"/>
    <mergeCell ref="GC495:GF497"/>
    <mergeCell ref="GG495:GJ497"/>
    <mergeCell ref="GK495:GM497"/>
    <mergeCell ref="EV496:FR496"/>
    <mergeCell ref="FY495:GB497"/>
    <mergeCell ref="FT501:FX503"/>
    <mergeCell ref="FY501:GB503"/>
    <mergeCell ref="GC501:GF503"/>
    <mergeCell ref="GG501:GJ503"/>
    <mergeCell ref="GK501:GM503"/>
    <mergeCell ref="EN507:EP510"/>
    <mergeCell ref="EQ507:ES510"/>
    <mergeCell ref="CR498:CT500"/>
    <mergeCell ref="DW495:EA497"/>
    <mergeCell ref="EB495:EE497"/>
    <mergeCell ref="EF495:EI497"/>
    <mergeCell ref="EJ495:EM497"/>
    <mergeCell ref="GN501:GP503"/>
    <mergeCell ref="AY502:AY504"/>
    <mergeCell ref="AZ502:BL504"/>
    <mergeCell ref="BM502:BQ504"/>
    <mergeCell ref="BR502:BV504"/>
    <mergeCell ref="EU502:EU504"/>
    <mergeCell ref="EV502:FH504"/>
    <mergeCell ref="FI502:FM504"/>
    <mergeCell ref="FN502:FR504"/>
    <mergeCell ref="BX504:CB506"/>
    <mergeCell ref="CC504:CF506"/>
    <mergeCell ref="CG504:CJ506"/>
    <mergeCell ref="CK504:CN506"/>
    <mergeCell ref="CO504:CQ506"/>
    <mergeCell ref="CR504:CT506"/>
    <mergeCell ref="FT504:FX506"/>
    <mergeCell ref="AY505:BV505"/>
    <mergeCell ref="EU505:FR505"/>
    <mergeCell ref="FY504:GB506"/>
    <mergeCell ref="GC504:GF506"/>
    <mergeCell ref="GG504:GJ506"/>
    <mergeCell ref="GK504:GM506"/>
    <mergeCell ref="GN504:GP506"/>
    <mergeCell ref="EV507:EZ509"/>
    <mergeCell ref="FB507:FF509"/>
    <mergeCell ref="FH507:FL509"/>
    <mergeCell ref="FN507:FR509"/>
    <mergeCell ref="AY501:BV501"/>
    <mergeCell ref="BX501:CB503"/>
    <mergeCell ref="CC501:CF503"/>
    <mergeCell ref="CG501:CJ503"/>
    <mergeCell ref="CK501:CN503"/>
    <mergeCell ref="CO501:CQ503"/>
    <mergeCell ref="CR501:CT503"/>
    <mergeCell ref="EU501:FR501"/>
    <mergeCell ref="AY506:AY512"/>
    <mergeCell ref="CX506:CX512"/>
    <mergeCell ref="EU506:EU512"/>
    <mergeCell ref="AZ510:BW510"/>
    <mergeCell ref="CY510:DV510"/>
    <mergeCell ref="EV510:FS510"/>
    <mergeCell ref="AZ512:BW512"/>
    <mergeCell ref="CY512:DV512"/>
    <mergeCell ref="EV512:FS512"/>
    <mergeCell ref="EV511:EX511"/>
    <mergeCell ref="EY511:FB511"/>
    <mergeCell ref="FD511:FF511"/>
    <mergeCell ref="FG511:FJ511"/>
    <mergeCell ref="FT513:FX517"/>
    <mergeCell ref="FY513:GB517"/>
    <mergeCell ref="GC513:GF517"/>
    <mergeCell ref="GG513:GJ517"/>
    <mergeCell ref="GK513:GM517"/>
    <mergeCell ref="GN513:GP517"/>
    <mergeCell ref="BX511:CB512"/>
    <mergeCell ref="CC511:CF512"/>
    <mergeCell ref="CG511:CJ512"/>
    <mergeCell ref="CK511:CN512"/>
    <mergeCell ref="CO511:CQ512"/>
    <mergeCell ref="CR511:CT512"/>
    <mergeCell ref="BF506:BJ506"/>
    <mergeCell ref="BK506:BK509"/>
    <mergeCell ref="BL506:BP506"/>
    <mergeCell ref="BQ506:BQ509"/>
    <mergeCell ref="BR506:BV506"/>
    <mergeCell ref="EV506:EZ506"/>
    <mergeCell ref="FA506:FA509"/>
    <mergeCell ref="FB506:FF506"/>
    <mergeCell ref="FG506:FG509"/>
    <mergeCell ref="FH506:FL506"/>
    <mergeCell ref="FM506:FM509"/>
    <mergeCell ref="FN506:FR506"/>
    <mergeCell ref="GG507:GJ510"/>
    <mergeCell ref="GK507:GM510"/>
    <mergeCell ref="GN507:GP510"/>
    <mergeCell ref="GC511:GF512"/>
    <mergeCell ref="GG511:GJ512"/>
    <mergeCell ref="FL511:FN511"/>
    <mergeCell ref="FO511:FR511"/>
    <mergeCell ref="CC507:CF510"/>
    <mergeCell ref="AZ514:BL515"/>
    <mergeCell ref="BN514:BR515"/>
    <mergeCell ref="BS514:BV515"/>
    <mergeCell ref="EV514:FH515"/>
    <mergeCell ref="FJ514:FN515"/>
    <mergeCell ref="FO514:FR515"/>
    <mergeCell ref="AZ516:BV516"/>
    <mergeCell ref="EV516:FR516"/>
    <mergeCell ref="AZ517:BD518"/>
    <mergeCell ref="BE517:BJ518"/>
    <mergeCell ref="BK517:BK518"/>
    <mergeCell ref="BL517:BP518"/>
    <mergeCell ref="BQ517:BV518"/>
    <mergeCell ref="EV517:EZ518"/>
    <mergeCell ref="FA517:FF518"/>
    <mergeCell ref="FG517:FG518"/>
    <mergeCell ref="FH517:FL518"/>
    <mergeCell ref="FM517:FR518"/>
    <mergeCell ref="BX518:CB521"/>
    <mergeCell ref="CC518:CF521"/>
    <mergeCell ref="CG518:CJ521"/>
    <mergeCell ref="CK518:CN521"/>
    <mergeCell ref="CO518:CQ521"/>
    <mergeCell ref="CR518:CT521"/>
    <mergeCell ref="BX513:CB517"/>
    <mergeCell ref="CC513:CF517"/>
    <mergeCell ref="CG513:CJ517"/>
    <mergeCell ref="CK513:CN517"/>
    <mergeCell ref="CO513:CQ517"/>
    <mergeCell ref="CR513:CT517"/>
    <mergeCell ref="FT518:FX521"/>
    <mergeCell ref="FY518:GB521"/>
    <mergeCell ref="GC518:GF521"/>
    <mergeCell ref="GG518:GJ521"/>
    <mergeCell ref="GK518:GM521"/>
    <mergeCell ref="GN518:GP521"/>
    <mergeCell ref="AZ519:BV519"/>
    <mergeCell ref="EV519:FR519"/>
    <mergeCell ref="AZ520:BD521"/>
    <mergeCell ref="BE520:BJ521"/>
    <mergeCell ref="BK520:BK521"/>
    <mergeCell ref="BL520:BP521"/>
    <mergeCell ref="BQ520:BV521"/>
    <mergeCell ref="EV520:EZ521"/>
    <mergeCell ref="FA520:FF521"/>
    <mergeCell ref="FG520:FG521"/>
    <mergeCell ref="FH520:FL521"/>
    <mergeCell ref="FM520:FR521"/>
    <mergeCell ref="AY522:CT522"/>
    <mergeCell ref="EU522:GP522"/>
    <mergeCell ref="CC527:CF530"/>
    <mergeCell ref="CG527:CJ530"/>
    <mergeCell ref="CK527:CN530"/>
    <mergeCell ref="CO527:CT528"/>
    <mergeCell ref="FY527:GB530"/>
    <mergeCell ref="GC527:GF530"/>
    <mergeCell ref="GG527:GJ530"/>
    <mergeCell ref="GK527:GP528"/>
    <mergeCell ref="GQ527:GQ580"/>
    <mergeCell ref="BI528:CA529"/>
    <mergeCell ref="FE528:FW529"/>
    <mergeCell ref="CO529:CQ530"/>
    <mergeCell ref="CR529:CT530"/>
    <mergeCell ref="GK529:GM530"/>
    <mergeCell ref="GN529:GP530"/>
    <mergeCell ref="AY530:BW530"/>
    <mergeCell ref="EU530:FS530"/>
    <mergeCell ref="AY531:BB532"/>
    <mergeCell ref="BC531:BG532"/>
    <mergeCell ref="BH531:BH532"/>
    <mergeCell ref="BI531:BN532"/>
    <mergeCell ref="BO531:BR532"/>
    <mergeCell ref="BS531:BV532"/>
    <mergeCell ref="BX531:CB533"/>
    <mergeCell ref="CC531:CF533"/>
    <mergeCell ref="CG531:CJ533"/>
    <mergeCell ref="CK531:CN533"/>
    <mergeCell ref="CO531:CQ533"/>
    <mergeCell ref="CR531:CT533"/>
    <mergeCell ref="EU531:EX532"/>
    <mergeCell ref="EY531:FC532"/>
    <mergeCell ref="FD531:FD532"/>
    <mergeCell ref="FE531:FJ532"/>
    <mergeCell ref="FK531:FN532"/>
    <mergeCell ref="FO531:FR532"/>
    <mergeCell ref="FT531:FX533"/>
    <mergeCell ref="FY531:GB533"/>
    <mergeCell ref="GC531:GF533"/>
    <mergeCell ref="GG531:GJ533"/>
    <mergeCell ref="GK531:GM533"/>
    <mergeCell ref="GN531:GP533"/>
    <mergeCell ref="AY533:BW533"/>
    <mergeCell ref="EU533:FS533"/>
    <mergeCell ref="AY534:AY557"/>
    <mergeCell ref="AZ534:BW534"/>
    <mergeCell ref="BX534:CB536"/>
    <mergeCell ref="CC534:CF536"/>
    <mergeCell ref="CG534:CJ536"/>
    <mergeCell ref="CK534:CN536"/>
    <mergeCell ref="CO534:CQ536"/>
    <mergeCell ref="CR534:CT536"/>
    <mergeCell ref="EU534:EU557"/>
    <mergeCell ref="EV534:FS534"/>
    <mergeCell ref="FT534:FX536"/>
    <mergeCell ref="FY534:GB536"/>
    <mergeCell ref="GC534:GF536"/>
    <mergeCell ref="GG534:GJ536"/>
    <mergeCell ref="GK534:GM536"/>
    <mergeCell ref="GN534:GP536"/>
    <mergeCell ref="AZ535:BJ536"/>
    <mergeCell ref="BK535:BK538"/>
    <mergeCell ref="BL535:BV536"/>
    <mergeCell ref="EV535:FF536"/>
    <mergeCell ref="FG535:FG538"/>
    <mergeCell ref="FH535:FR536"/>
    <mergeCell ref="AZ537:BJ538"/>
    <mergeCell ref="BL537:BV538"/>
    <mergeCell ref="BX537:CB539"/>
    <mergeCell ref="CC537:CF539"/>
    <mergeCell ref="CG537:CJ539"/>
    <mergeCell ref="CK537:CN539"/>
    <mergeCell ref="CO537:CQ539"/>
    <mergeCell ref="CR537:CT539"/>
    <mergeCell ref="EV537:FF538"/>
    <mergeCell ref="FH537:FR538"/>
    <mergeCell ref="FT537:FX539"/>
    <mergeCell ref="FY537:GB539"/>
    <mergeCell ref="AZ539:BV539"/>
    <mergeCell ref="EV539:FR539"/>
    <mergeCell ref="EB534:EE536"/>
    <mergeCell ref="EF534:EI536"/>
    <mergeCell ref="EJ534:EM536"/>
    <mergeCell ref="EN534:EP536"/>
    <mergeCell ref="EQ534:ES536"/>
    <mergeCell ref="CR540:CT542"/>
    <mergeCell ref="EV540:FB541"/>
    <mergeCell ref="FC540:FF541"/>
    <mergeCell ref="FH540:FL540"/>
    <mergeCell ref="FM540:FR540"/>
    <mergeCell ref="FT540:FX542"/>
    <mergeCell ref="FY540:GB542"/>
    <mergeCell ref="GC540:GF542"/>
    <mergeCell ref="BK541:BV541"/>
    <mergeCell ref="FG541:FR541"/>
    <mergeCell ref="AZ542:BK542"/>
    <mergeCell ref="BL542:BP543"/>
    <mergeCell ref="BQ542:BV543"/>
    <mergeCell ref="EV542:FG542"/>
    <mergeCell ref="FH542:FL543"/>
    <mergeCell ref="FM542:FR543"/>
    <mergeCell ref="AZ543:BD544"/>
    <mergeCell ref="BE543:BJ544"/>
    <mergeCell ref="BK543:BK544"/>
    <mergeCell ref="BX543:CB545"/>
    <mergeCell ref="CC543:CF545"/>
    <mergeCell ref="CG543:CJ545"/>
    <mergeCell ref="CK543:CN545"/>
    <mergeCell ref="CO543:CQ545"/>
    <mergeCell ref="CR543:CT545"/>
    <mergeCell ref="EV543:EZ544"/>
    <mergeCell ref="FA543:FF544"/>
    <mergeCell ref="FG543:FG544"/>
    <mergeCell ref="FT543:FX545"/>
    <mergeCell ref="FY543:GB545"/>
    <mergeCell ref="GC543:GF545"/>
    <mergeCell ref="BL544:BP544"/>
    <mergeCell ref="BQ544:BV544"/>
    <mergeCell ref="FH544:FL544"/>
    <mergeCell ref="FM544:FR544"/>
    <mergeCell ref="AZ545:BV545"/>
    <mergeCell ref="EV545:FR545"/>
    <mergeCell ref="EJ543:EM545"/>
    <mergeCell ref="EN543:EP545"/>
    <mergeCell ref="EQ543:ES545"/>
    <mergeCell ref="AZ546:BD547"/>
    <mergeCell ref="BE546:BJ547"/>
    <mergeCell ref="BK546:BK547"/>
    <mergeCell ref="BL546:BV547"/>
    <mergeCell ref="BX546:CB548"/>
    <mergeCell ref="CC546:CF548"/>
    <mergeCell ref="CG546:CJ548"/>
    <mergeCell ref="CK546:CN548"/>
    <mergeCell ref="CO546:CQ548"/>
    <mergeCell ref="CR546:CT548"/>
    <mergeCell ref="EV546:EZ547"/>
    <mergeCell ref="FA546:FF547"/>
    <mergeCell ref="FG546:FG547"/>
    <mergeCell ref="FH546:FR547"/>
    <mergeCell ref="AZ548:BV548"/>
    <mergeCell ref="EV548:FR548"/>
    <mergeCell ref="DW546:EA548"/>
    <mergeCell ref="EB546:EE548"/>
    <mergeCell ref="EF546:EI548"/>
    <mergeCell ref="EJ546:EM548"/>
    <mergeCell ref="EN546:EP548"/>
    <mergeCell ref="EQ546:ES548"/>
    <mergeCell ref="EV549:EZ550"/>
    <mergeCell ref="FA549:FF550"/>
    <mergeCell ref="FG549:FG550"/>
    <mergeCell ref="FH549:FL550"/>
    <mergeCell ref="FM549:FR550"/>
    <mergeCell ref="FT549:FX552"/>
    <mergeCell ref="FY549:GB552"/>
    <mergeCell ref="GC549:GF552"/>
    <mergeCell ref="GG549:GJ552"/>
    <mergeCell ref="GK549:GM552"/>
    <mergeCell ref="GN549:GP552"/>
    <mergeCell ref="AZ551:BV551"/>
    <mergeCell ref="EV551:FR551"/>
    <mergeCell ref="AZ552:BD553"/>
    <mergeCell ref="BE552:BJ553"/>
    <mergeCell ref="BK552:BK553"/>
    <mergeCell ref="BL552:BP553"/>
    <mergeCell ref="BQ552:BV553"/>
    <mergeCell ref="EV552:EZ553"/>
    <mergeCell ref="FA552:FF553"/>
    <mergeCell ref="FG552:FG553"/>
    <mergeCell ref="FH552:FL553"/>
    <mergeCell ref="FM552:FR553"/>
    <mergeCell ref="BX553:CB555"/>
    <mergeCell ref="CC553:CF555"/>
    <mergeCell ref="CG553:CJ555"/>
    <mergeCell ref="CK553:CN555"/>
    <mergeCell ref="CO553:CQ555"/>
    <mergeCell ref="CR553:CT555"/>
    <mergeCell ref="FT553:FX555"/>
    <mergeCell ref="FY553:GB555"/>
    <mergeCell ref="GC553:GF555"/>
    <mergeCell ref="GG553:GJ555"/>
    <mergeCell ref="GK553:GM555"/>
    <mergeCell ref="GN553:GP555"/>
    <mergeCell ref="AZ554:BV554"/>
    <mergeCell ref="EV554:FR554"/>
    <mergeCell ref="AZ555:BD556"/>
    <mergeCell ref="BE555:BJ556"/>
    <mergeCell ref="BK555:BK556"/>
    <mergeCell ref="BL555:BV558"/>
    <mergeCell ref="EV555:EZ556"/>
    <mergeCell ref="FA555:FF556"/>
    <mergeCell ref="FG555:FG556"/>
    <mergeCell ref="FH555:FR558"/>
    <mergeCell ref="BX556:CB558"/>
    <mergeCell ref="CC556:CF558"/>
    <mergeCell ref="CG556:CJ558"/>
    <mergeCell ref="CK556:CN558"/>
    <mergeCell ref="CO556:CQ558"/>
    <mergeCell ref="CR556:CT558"/>
    <mergeCell ref="FT556:FX558"/>
    <mergeCell ref="FY556:GB558"/>
    <mergeCell ref="GC556:GF558"/>
    <mergeCell ref="GG556:GJ558"/>
    <mergeCell ref="GK556:GM558"/>
    <mergeCell ref="GN556:GP558"/>
    <mergeCell ref="AZ557:BK557"/>
    <mergeCell ref="EV557:FG557"/>
    <mergeCell ref="DW553:EA555"/>
    <mergeCell ref="EB553:EE555"/>
    <mergeCell ref="EF553:EI555"/>
    <mergeCell ref="EJ553:EM555"/>
    <mergeCell ref="EN553:EP555"/>
    <mergeCell ref="FI560:FM562"/>
    <mergeCell ref="FN560:FR562"/>
    <mergeCell ref="BX562:CB564"/>
    <mergeCell ref="CC562:CF564"/>
    <mergeCell ref="CG562:CJ564"/>
    <mergeCell ref="CK562:CN564"/>
    <mergeCell ref="CO562:CQ564"/>
    <mergeCell ref="CR562:CT564"/>
    <mergeCell ref="FT562:FX564"/>
    <mergeCell ref="FY562:GB564"/>
    <mergeCell ref="GC562:GF564"/>
    <mergeCell ref="GG562:GJ564"/>
    <mergeCell ref="GK562:GM564"/>
    <mergeCell ref="GN562:GP564"/>
    <mergeCell ref="AY563:BV563"/>
    <mergeCell ref="EU563:FR563"/>
    <mergeCell ref="AZ564:BD564"/>
    <mergeCell ref="BE564:BE567"/>
    <mergeCell ref="BF564:BJ564"/>
    <mergeCell ref="BK564:BK567"/>
    <mergeCell ref="BL564:BP564"/>
    <mergeCell ref="BQ564:BQ567"/>
    <mergeCell ref="BR564:BV564"/>
    <mergeCell ref="EV564:EZ564"/>
    <mergeCell ref="FA564:FA567"/>
    <mergeCell ref="FB564:FF564"/>
    <mergeCell ref="FG564:FG567"/>
    <mergeCell ref="FH564:FL564"/>
    <mergeCell ref="FM564:FM567"/>
    <mergeCell ref="FN564:FR564"/>
    <mergeCell ref="CC559:CF561"/>
    <mergeCell ref="CG559:CJ561"/>
    <mergeCell ref="EV565:EZ567"/>
    <mergeCell ref="FB565:FF567"/>
    <mergeCell ref="FH565:FL567"/>
    <mergeCell ref="FN565:FR567"/>
    <mergeCell ref="FT565:FX568"/>
    <mergeCell ref="FY565:GB568"/>
    <mergeCell ref="GC565:GF568"/>
    <mergeCell ref="GG565:GJ568"/>
    <mergeCell ref="GK565:GM568"/>
    <mergeCell ref="GN565:GP568"/>
    <mergeCell ref="AZ569:BB569"/>
    <mergeCell ref="BC569:BF569"/>
    <mergeCell ref="BH569:BJ569"/>
    <mergeCell ref="BK569:BN569"/>
    <mergeCell ref="BP569:BR569"/>
    <mergeCell ref="BS569:BV569"/>
    <mergeCell ref="BX569:CB570"/>
    <mergeCell ref="CC569:CF570"/>
    <mergeCell ref="CG569:CJ570"/>
    <mergeCell ref="CK569:CN570"/>
    <mergeCell ref="CO569:CQ570"/>
    <mergeCell ref="CR569:CT570"/>
    <mergeCell ref="EV569:EX569"/>
    <mergeCell ref="EY569:FB569"/>
    <mergeCell ref="FD569:FF569"/>
    <mergeCell ref="FG569:FJ569"/>
    <mergeCell ref="FL569:FN569"/>
    <mergeCell ref="FO569:FR569"/>
    <mergeCell ref="FT569:FX570"/>
    <mergeCell ref="FY569:GB570"/>
    <mergeCell ref="GC569:GF570"/>
    <mergeCell ref="GG569:GJ570"/>
    <mergeCell ref="BX571:CB575"/>
    <mergeCell ref="CC571:CF575"/>
    <mergeCell ref="CG571:CJ575"/>
    <mergeCell ref="CK571:CN575"/>
    <mergeCell ref="CO571:CQ575"/>
    <mergeCell ref="CR571:CT575"/>
    <mergeCell ref="FT571:FX575"/>
    <mergeCell ref="FY571:GB575"/>
    <mergeCell ref="GC571:GF575"/>
    <mergeCell ref="GG571:GJ575"/>
    <mergeCell ref="GK571:GM575"/>
    <mergeCell ref="GN571:GP575"/>
    <mergeCell ref="AZ572:BL573"/>
    <mergeCell ref="BN572:BR573"/>
    <mergeCell ref="BS572:BV573"/>
    <mergeCell ref="EV572:FH573"/>
    <mergeCell ref="FJ572:FN573"/>
    <mergeCell ref="FO572:FR573"/>
    <mergeCell ref="AZ574:BV574"/>
    <mergeCell ref="EV574:FR574"/>
    <mergeCell ref="AZ575:BD576"/>
    <mergeCell ref="BE575:BJ576"/>
    <mergeCell ref="BK575:BK576"/>
    <mergeCell ref="BL575:BP576"/>
    <mergeCell ref="BQ575:BV576"/>
    <mergeCell ref="EV575:EZ576"/>
    <mergeCell ref="FA575:FF576"/>
    <mergeCell ref="FG575:FG576"/>
    <mergeCell ref="FH575:FL576"/>
    <mergeCell ref="FM575:FR576"/>
    <mergeCell ref="BX576:CB579"/>
    <mergeCell ref="CC576:CF579"/>
    <mergeCell ref="CG576:CJ579"/>
    <mergeCell ref="CK576:CN579"/>
    <mergeCell ref="CO576:CQ579"/>
    <mergeCell ref="CR576:CT579"/>
    <mergeCell ref="FT576:FX579"/>
    <mergeCell ref="FY576:GB579"/>
    <mergeCell ref="GC576:GF579"/>
    <mergeCell ref="GG576:GJ579"/>
    <mergeCell ref="GK576:GM579"/>
    <mergeCell ref="GN576:GP579"/>
    <mergeCell ref="AZ577:BV577"/>
    <mergeCell ref="EV577:FR577"/>
    <mergeCell ref="AZ578:BD579"/>
    <mergeCell ref="BE578:BJ579"/>
    <mergeCell ref="BK578:BK579"/>
    <mergeCell ref="BL578:BP579"/>
    <mergeCell ref="BQ578:BV579"/>
    <mergeCell ref="EV578:EZ579"/>
    <mergeCell ref="FA578:FF579"/>
    <mergeCell ref="FG578:FG579"/>
    <mergeCell ref="FH578:FL579"/>
    <mergeCell ref="FM578:FR579"/>
    <mergeCell ref="AY580:CT580"/>
    <mergeCell ref="EU580:GP580"/>
    <mergeCell ref="CC585:CF588"/>
    <mergeCell ref="CG585:CJ588"/>
    <mergeCell ref="CK585:CN588"/>
    <mergeCell ref="CO585:CT586"/>
    <mergeCell ref="FY585:GB588"/>
    <mergeCell ref="GC585:GF588"/>
    <mergeCell ref="GG585:GJ588"/>
    <mergeCell ref="GK585:GP586"/>
    <mergeCell ref="GQ585:GQ638"/>
    <mergeCell ref="BI586:CA587"/>
    <mergeCell ref="FE586:FW587"/>
    <mergeCell ref="CO587:CQ588"/>
    <mergeCell ref="CR587:CT588"/>
    <mergeCell ref="GK587:GM588"/>
    <mergeCell ref="GN587:GP588"/>
    <mergeCell ref="AY588:BW588"/>
    <mergeCell ref="EU588:FS588"/>
    <mergeCell ref="AY589:BB590"/>
    <mergeCell ref="BC589:BG590"/>
    <mergeCell ref="BH589:BH590"/>
    <mergeCell ref="BI589:BN590"/>
    <mergeCell ref="BO589:BR590"/>
    <mergeCell ref="BS589:BV590"/>
    <mergeCell ref="BX589:CB591"/>
    <mergeCell ref="CC589:CF591"/>
    <mergeCell ref="CG589:CJ591"/>
    <mergeCell ref="CK589:CN591"/>
    <mergeCell ref="CO589:CQ591"/>
    <mergeCell ref="GN589:GP591"/>
    <mergeCell ref="AY591:BW591"/>
    <mergeCell ref="EU591:FS591"/>
    <mergeCell ref="AY592:AY615"/>
    <mergeCell ref="AZ592:BW592"/>
    <mergeCell ref="BX592:CB594"/>
    <mergeCell ref="CC592:CF594"/>
    <mergeCell ref="CG592:CJ594"/>
    <mergeCell ref="CK592:CN594"/>
    <mergeCell ref="CO592:CQ594"/>
    <mergeCell ref="CR592:CT594"/>
    <mergeCell ref="EU592:EU615"/>
    <mergeCell ref="EV592:FS592"/>
    <mergeCell ref="FT592:FX594"/>
    <mergeCell ref="FY592:GB594"/>
    <mergeCell ref="GC592:GF594"/>
    <mergeCell ref="GG592:GJ594"/>
    <mergeCell ref="GK592:GM594"/>
    <mergeCell ref="GN592:GP594"/>
    <mergeCell ref="AZ593:BJ594"/>
    <mergeCell ref="BK593:BK596"/>
    <mergeCell ref="BL593:BV594"/>
    <mergeCell ref="EV593:FF594"/>
    <mergeCell ref="FG593:FG596"/>
    <mergeCell ref="FH593:FR594"/>
    <mergeCell ref="AZ595:BJ596"/>
    <mergeCell ref="BL595:BV596"/>
    <mergeCell ref="BX595:CB597"/>
    <mergeCell ref="CC595:CF597"/>
    <mergeCell ref="CG595:CJ597"/>
    <mergeCell ref="FH598:FL598"/>
    <mergeCell ref="FM598:FR598"/>
    <mergeCell ref="FT598:FX600"/>
    <mergeCell ref="FY598:GB600"/>
    <mergeCell ref="GC598:GF600"/>
    <mergeCell ref="GG598:GJ600"/>
    <mergeCell ref="GK598:GM600"/>
    <mergeCell ref="GN598:GP600"/>
    <mergeCell ref="BK599:BV599"/>
    <mergeCell ref="FG599:FR599"/>
    <mergeCell ref="AZ600:BK600"/>
    <mergeCell ref="BL600:BP601"/>
    <mergeCell ref="BQ600:BV601"/>
    <mergeCell ref="EV600:FG600"/>
    <mergeCell ref="FH600:FL601"/>
    <mergeCell ref="FM600:FR601"/>
    <mergeCell ref="AZ601:BD602"/>
    <mergeCell ref="BE601:BJ602"/>
    <mergeCell ref="BK601:BK602"/>
    <mergeCell ref="BX601:CB603"/>
    <mergeCell ref="CC601:CF603"/>
    <mergeCell ref="CG601:CJ603"/>
    <mergeCell ref="CK601:CN603"/>
    <mergeCell ref="CO601:CQ603"/>
    <mergeCell ref="CR601:CT603"/>
    <mergeCell ref="EV601:EZ602"/>
    <mergeCell ref="FA601:FF602"/>
    <mergeCell ref="FG601:FG602"/>
    <mergeCell ref="FT601:FX603"/>
    <mergeCell ref="FY601:GB603"/>
    <mergeCell ref="GC601:GF603"/>
    <mergeCell ref="GG601:GJ603"/>
    <mergeCell ref="GK601:GM603"/>
    <mergeCell ref="GN601:GP603"/>
    <mergeCell ref="FH602:FL602"/>
    <mergeCell ref="FM602:FR602"/>
    <mergeCell ref="AZ603:BV603"/>
    <mergeCell ref="EV603:FR603"/>
    <mergeCell ref="AZ604:BD605"/>
    <mergeCell ref="BE604:BJ605"/>
    <mergeCell ref="BK604:BK605"/>
    <mergeCell ref="BL604:BV605"/>
    <mergeCell ref="BX604:CB606"/>
    <mergeCell ref="CC604:CF606"/>
    <mergeCell ref="CG604:CJ606"/>
    <mergeCell ref="CK604:CN606"/>
    <mergeCell ref="CO604:CQ606"/>
    <mergeCell ref="CR604:CT606"/>
    <mergeCell ref="EV604:EZ605"/>
    <mergeCell ref="FA604:FF605"/>
    <mergeCell ref="FG604:FG605"/>
    <mergeCell ref="FH604:FR605"/>
    <mergeCell ref="EN604:EP606"/>
    <mergeCell ref="EQ604:ES606"/>
    <mergeCell ref="FT604:FX606"/>
    <mergeCell ref="FY604:GB606"/>
    <mergeCell ref="GC604:GF606"/>
    <mergeCell ref="GG604:GJ606"/>
    <mergeCell ref="GK604:GM606"/>
    <mergeCell ref="GN604:GP606"/>
    <mergeCell ref="AZ606:BV606"/>
    <mergeCell ref="EV606:FR606"/>
    <mergeCell ref="EB604:EE606"/>
    <mergeCell ref="EF604:EI606"/>
    <mergeCell ref="EJ604:EM606"/>
    <mergeCell ref="EV607:EZ608"/>
    <mergeCell ref="FA607:FF608"/>
    <mergeCell ref="FG607:FG608"/>
    <mergeCell ref="FH607:FL608"/>
    <mergeCell ref="FM607:FR608"/>
    <mergeCell ref="FT607:FX610"/>
    <mergeCell ref="FY607:GB610"/>
    <mergeCell ref="GC607:GF610"/>
    <mergeCell ref="GG607:GJ610"/>
    <mergeCell ref="CY607:DC608"/>
    <mergeCell ref="DD607:DI608"/>
    <mergeCell ref="GK607:GM610"/>
    <mergeCell ref="GN607:GP610"/>
    <mergeCell ref="AZ609:BV609"/>
    <mergeCell ref="EV609:FR609"/>
    <mergeCell ref="AZ610:BD611"/>
    <mergeCell ref="BE610:BJ611"/>
    <mergeCell ref="BK610:BK611"/>
    <mergeCell ref="BL610:BP611"/>
    <mergeCell ref="BQ610:BV611"/>
    <mergeCell ref="EV610:EZ611"/>
    <mergeCell ref="FA610:FF611"/>
    <mergeCell ref="FG610:FG611"/>
    <mergeCell ref="FH610:FL611"/>
    <mergeCell ref="FM610:FR611"/>
    <mergeCell ref="BX611:CB613"/>
    <mergeCell ref="CC611:CF613"/>
    <mergeCell ref="CG611:CJ613"/>
    <mergeCell ref="CK611:CN613"/>
    <mergeCell ref="CO611:CQ613"/>
    <mergeCell ref="CR611:CT613"/>
    <mergeCell ref="FT611:FX613"/>
    <mergeCell ref="FY611:GB613"/>
    <mergeCell ref="GC611:GF613"/>
    <mergeCell ref="GG611:GJ613"/>
    <mergeCell ref="GK611:GM613"/>
    <mergeCell ref="GN611:GP613"/>
    <mergeCell ref="AZ612:BV612"/>
    <mergeCell ref="EV612:FR612"/>
    <mergeCell ref="AZ613:BD614"/>
    <mergeCell ref="BE613:BJ614"/>
    <mergeCell ref="BK613:BK614"/>
    <mergeCell ref="BL613:BV616"/>
    <mergeCell ref="EV613:EZ614"/>
    <mergeCell ref="FA613:FF614"/>
    <mergeCell ref="FG613:FG614"/>
    <mergeCell ref="FH613:FR616"/>
    <mergeCell ref="BX614:CB616"/>
    <mergeCell ref="CC614:CF616"/>
    <mergeCell ref="CG614:CJ616"/>
    <mergeCell ref="CK614:CN616"/>
    <mergeCell ref="CO614:CQ616"/>
    <mergeCell ref="CR614:CT616"/>
    <mergeCell ref="FT614:FX616"/>
    <mergeCell ref="FY614:GB616"/>
    <mergeCell ref="GC614:GF616"/>
    <mergeCell ref="GG614:GJ616"/>
    <mergeCell ref="GK614:GM616"/>
    <mergeCell ref="GN614:GP616"/>
    <mergeCell ref="AZ615:BK615"/>
    <mergeCell ref="EV615:FG615"/>
    <mergeCell ref="AY617:BV617"/>
    <mergeCell ref="BX617:CB619"/>
    <mergeCell ref="CC617:CF619"/>
    <mergeCell ref="CG617:CJ619"/>
    <mergeCell ref="CK617:CN619"/>
    <mergeCell ref="CO617:CQ619"/>
    <mergeCell ref="CR617:CT619"/>
    <mergeCell ref="EU617:FR617"/>
    <mergeCell ref="FT617:FX619"/>
    <mergeCell ref="FY617:GB619"/>
    <mergeCell ref="GC617:GF619"/>
    <mergeCell ref="GG617:GJ619"/>
    <mergeCell ref="GK617:GM619"/>
    <mergeCell ref="GN617:GP619"/>
    <mergeCell ref="AY618:AY620"/>
    <mergeCell ref="AZ618:BL620"/>
    <mergeCell ref="BM618:BQ620"/>
    <mergeCell ref="BR618:BV620"/>
    <mergeCell ref="EU618:EU620"/>
    <mergeCell ref="EV618:FH620"/>
    <mergeCell ref="FI618:FM620"/>
    <mergeCell ref="FN618:FR620"/>
    <mergeCell ref="BX620:CB622"/>
    <mergeCell ref="CC620:CF622"/>
    <mergeCell ref="CG620:CJ622"/>
    <mergeCell ref="CK620:CN622"/>
    <mergeCell ref="CO620:CQ622"/>
    <mergeCell ref="CR620:CT622"/>
    <mergeCell ref="FT620:FX622"/>
    <mergeCell ref="FY620:GB622"/>
    <mergeCell ref="GC620:GF622"/>
    <mergeCell ref="GG620:GJ622"/>
    <mergeCell ref="AY621:BV621"/>
    <mergeCell ref="EU621:FR621"/>
    <mergeCell ref="AZ622:BD622"/>
    <mergeCell ref="BE622:BE625"/>
    <mergeCell ref="BF622:BJ622"/>
    <mergeCell ref="BK622:BK625"/>
    <mergeCell ref="BL622:BP622"/>
    <mergeCell ref="BQ622:BQ625"/>
    <mergeCell ref="BR622:BV622"/>
    <mergeCell ref="EV622:EZ622"/>
    <mergeCell ref="FA622:FA625"/>
    <mergeCell ref="FB622:FF622"/>
    <mergeCell ref="FG622:FG625"/>
    <mergeCell ref="FH622:FL622"/>
    <mergeCell ref="FM622:FM625"/>
    <mergeCell ref="FN622:FR622"/>
    <mergeCell ref="AZ623:BD625"/>
    <mergeCell ref="BF623:BJ625"/>
    <mergeCell ref="BL623:BP625"/>
    <mergeCell ref="BR623:BV625"/>
    <mergeCell ref="BX623:CB626"/>
    <mergeCell ref="CC623:CF626"/>
    <mergeCell ref="FB623:FF625"/>
    <mergeCell ref="FH623:FL625"/>
    <mergeCell ref="FN623:FR625"/>
    <mergeCell ref="GG623:GJ626"/>
    <mergeCell ref="GK623:GM626"/>
    <mergeCell ref="GN623:GP626"/>
    <mergeCell ref="AZ627:BB627"/>
    <mergeCell ref="BC627:BF627"/>
    <mergeCell ref="BH627:BJ627"/>
    <mergeCell ref="BK627:BN627"/>
    <mergeCell ref="BP627:BR627"/>
    <mergeCell ref="BS627:BV627"/>
    <mergeCell ref="BX627:CB628"/>
    <mergeCell ref="CC627:CF628"/>
    <mergeCell ref="CG627:CJ628"/>
    <mergeCell ref="CK627:CN628"/>
    <mergeCell ref="CO627:CQ628"/>
    <mergeCell ref="CR627:CT628"/>
    <mergeCell ref="EV627:EX627"/>
    <mergeCell ref="EY627:FB627"/>
    <mergeCell ref="FD627:FF627"/>
    <mergeCell ref="FG627:FJ627"/>
    <mergeCell ref="FL627:FN627"/>
    <mergeCell ref="FO627:FR627"/>
    <mergeCell ref="FT627:FX628"/>
    <mergeCell ref="FY627:GB628"/>
    <mergeCell ref="GC627:GF628"/>
    <mergeCell ref="FT629:FX633"/>
    <mergeCell ref="FY629:GB633"/>
    <mergeCell ref="GC629:GF633"/>
    <mergeCell ref="GG629:GJ633"/>
    <mergeCell ref="GK629:GM633"/>
    <mergeCell ref="GN629:GP633"/>
    <mergeCell ref="AZ630:BL631"/>
    <mergeCell ref="BN630:BR631"/>
    <mergeCell ref="BS630:BV631"/>
    <mergeCell ref="EV630:FH631"/>
    <mergeCell ref="FJ630:FN631"/>
    <mergeCell ref="FO630:FR631"/>
    <mergeCell ref="AZ632:BV632"/>
    <mergeCell ref="EV632:FR632"/>
    <mergeCell ref="AZ633:BD634"/>
    <mergeCell ref="BE633:BJ634"/>
    <mergeCell ref="BK633:BK634"/>
    <mergeCell ref="BL633:BP634"/>
    <mergeCell ref="BQ633:BV634"/>
    <mergeCell ref="EV633:EZ634"/>
    <mergeCell ref="FA633:FF634"/>
    <mergeCell ref="FG633:FG634"/>
    <mergeCell ref="FH633:FL634"/>
    <mergeCell ref="FM633:FR634"/>
    <mergeCell ref="BX634:CB637"/>
    <mergeCell ref="CC634:CF637"/>
    <mergeCell ref="CG634:CJ637"/>
    <mergeCell ref="CK634:CN637"/>
    <mergeCell ref="CO634:CQ637"/>
    <mergeCell ref="DD636:DI637"/>
    <mergeCell ref="DJ636:DJ637"/>
    <mergeCell ref="DK636:DO637"/>
    <mergeCell ref="FT634:FX637"/>
    <mergeCell ref="FY634:GB637"/>
    <mergeCell ref="GC634:GF637"/>
    <mergeCell ref="GG634:GJ637"/>
    <mergeCell ref="GK634:GM637"/>
    <mergeCell ref="GN634:GP637"/>
    <mergeCell ref="AZ635:BV635"/>
    <mergeCell ref="EV635:FR635"/>
    <mergeCell ref="AZ636:BD637"/>
    <mergeCell ref="BE636:BJ637"/>
    <mergeCell ref="BK636:BK637"/>
    <mergeCell ref="BL636:BP637"/>
    <mergeCell ref="BQ636:BV637"/>
    <mergeCell ref="EV636:EZ637"/>
    <mergeCell ref="FA636:FF637"/>
    <mergeCell ref="FG636:FG637"/>
    <mergeCell ref="FH636:FL637"/>
    <mergeCell ref="FM636:FR637"/>
    <mergeCell ref="CY635:DU635"/>
    <mergeCell ref="EF634:EI637"/>
    <mergeCell ref="EJ634:EM637"/>
    <mergeCell ref="EN634:EP637"/>
    <mergeCell ref="DP636:DU637"/>
    <mergeCell ref="EU638:GP638"/>
    <mergeCell ref="CC643:CF646"/>
    <mergeCell ref="CG643:CJ646"/>
    <mergeCell ref="CK643:CN646"/>
    <mergeCell ref="CO643:CT644"/>
    <mergeCell ref="FY643:GB646"/>
    <mergeCell ref="GC643:GF646"/>
    <mergeCell ref="GG643:GJ646"/>
    <mergeCell ref="GK643:GP644"/>
    <mergeCell ref="GQ643:GQ696"/>
    <mergeCell ref="BI644:CA645"/>
    <mergeCell ref="FE644:FW645"/>
    <mergeCell ref="CO645:CQ646"/>
    <mergeCell ref="CR645:CT646"/>
    <mergeCell ref="GK645:GM646"/>
    <mergeCell ref="GN645:GP646"/>
    <mergeCell ref="AY646:BW646"/>
    <mergeCell ref="EU646:FS646"/>
    <mergeCell ref="AY647:BB648"/>
    <mergeCell ref="BC647:BG648"/>
    <mergeCell ref="BH647:BH648"/>
    <mergeCell ref="BI647:BN648"/>
    <mergeCell ref="BO647:BR648"/>
    <mergeCell ref="BS647:BV648"/>
    <mergeCell ref="BX647:CB649"/>
    <mergeCell ref="CC647:CF649"/>
    <mergeCell ref="CG647:CJ649"/>
    <mergeCell ref="CK647:CN649"/>
    <mergeCell ref="CO647:CQ649"/>
    <mergeCell ref="GG650:GJ652"/>
    <mergeCell ref="GK650:GM652"/>
    <mergeCell ref="GN650:GP652"/>
    <mergeCell ref="AZ651:BJ652"/>
    <mergeCell ref="BK651:BK654"/>
    <mergeCell ref="BL651:BV652"/>
    <mergeCell ref="EV651:FF652"/>
    <mergeCell ref="FG651:FG654"/>
    <mergeCell ref="FH651:FR652"/>
    <mergeCell ref="AZ653:BJ654"/>
    <mergeCell ref="BL653:BV654"/>
    <mergeCell ref="BX653:CB655"/>
    <mergeCell ref="CC653:CF655"/>
    <mergeCell ref="CG653:CJ655"/>
    <mergeCell ref="CK653:CN655"/>
    <mergeCell ref="CO653:CQ655"/>
    <mergeCell ref="CR653:CT655"/>
    <mergeCell ref="EV653:FF654"/>
    <mergeCell ref="FH653:FR654"/>
    <mergeCell ref="FT653:FX655"/>
    <mergeCell ref="FY653:GB655"/>
    <mergeCell ref="GC653:GF655"/>
    <mergeCell ref="GG653:GJ655"/>
    <mergeCell ref="GK653:GM655"/>
    <mergeCell ref="GN653:GP655"/>
    <mergeCell ref="AZ655:BV655"/>
    <mergeCell ref="EV655:FR655"/>
    <mergeCell ref="EQ653:ES655"/>
    <mergeCell ref="AZ656:BF657"/>
    <mergeCell ref="BG656:BJ657"/>
    <mergeCell ref="BL656:BP656"/>
    <mergeCell ref="BQ656:BV656"/>
    <mergeCell ref="BX656:CB658"/>
    <mergeCell ref="CC656:CF658"/>
    <mergeCell ref="CG656:CJ658"/>
    <mergeCell ref="CK656:CN658"/>
    <mergeCell ref="CO656:CQ658"/>
    <mergeCell ref="CR656:CT658"/>
    <mergeCell ref="EV656:FB657"/>
    <mergeCell ref="FC656:FF657"/>
    <mergeCell ref="FH656:FL656"/>
    <mergeCell ref="FM656:FR656"/>
    <mergeCell ref="FT656:FX658"/>
    <mergeCell ref="FY656:GB658"/>
    <mergeCell ref="GC656:GF658"/>
    <mergeCell ref="EB656:EE658"/>
    <mergeCell ref="EF656:EI658"/>
    <mergeCell ref="GG656:GJ658"/>
    <mergeCell ref="GK656:GM658"/>
    <mergeCell ref="GN656:GP658"/>
    <mergeCell ref="BK657:BV657"/>
    <mergeCell ref="FG657:FR657"/>
    <mergeCell ref="AZ658:BK658"/>
    <mergeCell ref="BL658:BP659"/>
    <mergeCell ref="BQ658:BV659"/>
    <mergeCell ref="EV658:FG658"/>
    <mergeCell ref="FH658:FL659"/>
    <mergeCell ref="FM658:FR659"/>
    <mergeCell ref="AZ659:BD660"/>
    <mergeCell ref="BE659:BJ660"/>
    <mergeCell ref="BK659:BK660"/>
    <mergeCell ref="BX659:CB661"/>
    <mergeCell ref="CC659:CF661"/>
    <mergeCell ref="CG659:CJ661"/>
    <mergeCell ref="CK659:CN661"/>
    <mergeCell ref="CO659:CQ661"/>
    <mergeCell ref="CR659:CT661"/>
    <mergeCell ref="EV659:EZ660"/>
    <mergeCell ref="FA659:FF660"/>
    <mergeCell ref="FG659:FG660"/>
    <mergeCell ref="FT659:FX661"/>
    <mergeCell ref="FY659:GB661"/>
    <mergeCell ref="GC659:GF661"/>
    <mergeCell ref="GG659:GJ661"/>
    <mergeCell ref="GK659:GM661"/>
    <mergeCell ref="GN659:GP661"/>
    <mergeCell ref="BL660:BP660"/>
    <mergeCell ref="BQ660:BV660"/>
    <mergeCell ref="FH660:FL660"/>
    <mergeCell ref="EV667:FR667"/>
    <mergeCell ref="AZ668:BD669"/>
    <mergeCell ref="BE668:BJ669"/>
    <mergeCell ref="BK668:BK669"/>
    <mergeCell ref="BL668:BP669"/>
    <mergeCell ref="BQ668:BV669"/>
    <mergeCell ref="EV668:EZ669"/>
    <mergeCell ref="FA668:FF669"/>
    <mergeCell ref="FG668:FG669"/>
    <mergeCell ref="FH668:FL669"/>
    <mergeCell ref="FM668:FR669"/>
    <mergeCell ref="BX669:CB671"/>
    <mergeCell ref="CC669:CF671"/>
    <mergeCell ref="CG669:CJ671"/>
    <mergeCell ref="CK669:CN671"/>
    <mergeCell ref="CO669:CQ671"/>
    <mergeCell ref="CR669:CT671"/>
    <mergeCell ref="CC665:CF668"/>
    <mergeCell ref="CG665:CJ668"/>
    <mergeCell ref="CK665:CN668"/>
    <mergeCell ref="CO665:CQ668"/>
    <mergeCell ref="AZ665:BD666"/>
    <mergeCell ref="BE665:BJ666"/>
    <mergeCell ref="BK665:BK666"/>
    <mergeCell ref="BL665:BP666"/>
    <mergeCell ref="BQ665:BV666"/>
    <mergeCell ref="DP668:DU669"/>
    <mergeCell ref="EQ669:ES671"/>
    <mergeCell ref="DW669:EA671"/>
    <mergeCell ref="EB669:EE671"/>
    <mergeCell ref="EF669:EI671"/>
    <mergeCell ref="EV671:EZ672"/>
    <mergeCell ref="FA671:FF672"/>
    <mergeCell ref="FG671:FG672"/>
    <mergeCell ref="FH671:FR674"/>
    <mergeCell ref="BX672:CB674"/>
    <mergeCell ref="CC672:CF674"/>
    <mergeCell ref="CG672:CJ674"/>
    <mergeCell ref="CK672:CN674"/>
    <mergeCell ref="CO672:CQ674"/>
    <mergeCell ref="CR672:CT674"/>
    <mergeCell ref="FT672:FX674"/>
    <mergeCell ref="FY672:GB674"/>
    <mergeCell ref="GC672:GF674"/>
    <mergeCell ref="GG672:GJ674"/>
    <mergeCell ref="EF672:EI674"/>
    <mergeCell ref="EJ672:EM674"/>
    <mergeCell ref="EN672:EP674"/>
    <mergeCell ref="EQ672:ES674"/>
    <mergeCell ref="EJ669:EM671"/>
    <mergeCell ref="EN669:EP671"/>
    <mergeCell ref="GG669:GJ671"/>
    <mergeCell ref="DW672:EA674"/>
    <mergeCell ref="EB672:EE674"/>
    <mergeCell ref="GK672:GM674"/>
    <mergeCell ref="GN672:GP674"/>
    <mergeCell ref="AZ673:BK673"/>
    <mergeCell ref="EV673:FG673"/>
    <mergeCell ref="DJ668:DJ669"/>
    <mergeCell ref="DK668:DO669"/>
    <mergeCell ref="AY675:BV675"/>
    <mergeCell ref="BX675:CB677"/>
    <mergeCell ref="CC675:CF677"/>
    <mergeCell ref="CG675:CJ677"/>
    <mergeCell ref="CK675:CN677"/>
    <mergeCell ref="CO675:CQ677"/>
    <mergeCell ref="CR675:CT677"/>
    <mergeCell ref="EU675:FR675"/>
    <mergeCell ref="FT675:FX677"/>
    <mergeCell ref="FY675:GB677"/>
    <mergeCell ref="GC675:GF677"/>
    <mergeCell ref="FT669:FX671"/>
    <mergeCell ref="FY669:GB671"/>
    <mergeCell ref="GC669:GF671"/>
    <mergeCell ref="GG675:GJ677"/>
    <mergeCell ref="GK675:GM677"/>
    <mergeCell ref="GN675:GP677"/>
    <mergeCell ref="AY676:AY678"/>
    <mergeCell ref="AZ676:BL678"/>
    <mergeCell ref="BM676:BQ678"/>
    <mergeCell ref="BR676:BV678"/>
    <mergeCell ref="EU676:EU678"/>
    <mergeCell ref="EV676:FH678"/>
    <mergeCell ref="FI676:FM678"/>
    <mergeCell ref="FN676:FR678"/>
    <mergeCell ref="BX678:CB680"/>
    <mergeCell ref="FT678:FX680"/>
    <mergeCell ref="GN678:GP680"/>
    <mergeCell ref="AY679:BV679"/>
    <mergeCell ref="EU679:FR679"/>
    <mergeCell ref="AZ680:BD680"/>
    <mergeCell ref="BE680:BE683"/>
    <mergeCell ref="BF680:BJ680"/>
    <mergeCell ref="BK680:BK683"/>
    <mergeCell ref="BL680:BP680"/>
    <mergeCell ref="BQ680:BQ683"/>
    <mergeCell ref="BR680:BV680"/>
    <mergeCell ref="EV680:EZ680"/>
    <mergeCell ref="FA680:FA683"/>
    <mergeCell ref="FB680:FF680"/>
    <mergeCell ref="FG680:FG683"/>
    <mergeCell ref="FH680:FL680"/>
    <mergeCell ref="FM680:FM683"/>
    <mergeCell ref="FN680:FR680"/>
    <mergeCell ref="AZ681:BD683"/>
    <mergeCell ref="BF681:BJ683"/>
    <mergeCell ref="BL681:BP683"/>
    <mergeCell ref="BR681:BV683"/>
    <mergeCell ref="BX681:CB684"/>
    <mergeCell ref="CC681:CF684"/>
    <mergeCell ref="CG681:CJ684"/>
    <mergeCell ref="CK681:CN684"/>
    <mergeCell ref="CO681:CQ684"/>
    <mergeCell ref="EQ681:ES684"/>
    <mergeCell ref="EN678:EP680"/>
    <mergeCell ref="EQ678:ES680"/>
    <mergeCell ref="DE680:DI680"/>
    <mergeCell ref="DJ680:DJ683"/>
    <mergeCell ref="EB681:EE684"/>
    <mergeCell ref="EF681:EI684"/>
    <mergeCell ref="FT681:FX684"/>
    <mergeCell ref="FY681:GB684"/>
    <mergeCell ref="GC681:GF684"/>
    <mergeCell ref="GG681:GJ684"/>
    <mergeCell ref="FY678:GB680"/>
    <mergeCell ref="GC678:GF680"/>
    <mergeCell ref="GG678:GJ680"/>
    <mergeCell ref="GK678:GM680"/>
    <mergeCell ref="GK681:GM684"/>
    <mergeCell ref="GN681:GP684"/>
    <mergeCell ref="AZ685:BB685"/>
    <mergeCell ref="BC685:BF685"/>
    <mergeCell ref="BH685:BJ685"/>
    <mergeCell ref="BK685:BN685"/>
    <mergeCell ref="BP685:BR685"/>
    <mergeCell ref="BS685:BV685"/>
    <mergeCell ref="BX685:CB686"/>
    <mergeCell ref="CC685:CF686"/>
    <mergeCell ref="CG685:CJ686"/>
    <mergeCell ref="CK685:CN686"/>
    <mergeCell ref="CO685:CQ686"/>
    <mergeCell ref="CR685:CT686"/>
    <mergeCell ref="EV685:EX685"/>
    <mergeCell ref="EY685:FB685"/>
    <mergeCell ref="FD685:FF685"/>
    <mergeCell ref="FG685:FJ685"/>
    <mergeCell ref="FL685:FN685"/>
    <mergeCell ref="FO685:FR685"/>
    <mergeCell ref="FT685:FX686"/>
    <mergeCell ref="FY685:GB686"/>
    <mergeCell ref="GC685:GF686"/>
    <mergeCell ref="GG685:GJ686"/>
    <mergeCell ref="GK685:GM686"/>
    <mergeCell ref="GN685:GP686"/>
    <mergeCell ref="EJ681:EM684"/>
    <mergeCell ref="EN681:EP684"/>
    <mergeCell ref="EV681:EZ683"/>
    <mergeCell ref="FB681:FF683"/>
    <mergeCell ref="FH681:FL683"/>
    <mergeCell ref="FN681:FR683"/>
    <mergeCell ref="FT687:FX691"/>
    <mergeCell ref="FY687:GB691"/>
    <mergeCell ref="GC687:GF691"/>
    <mergeCell ref="GG687:GJ691"/>
    <mergeCell ref="GK687:GM691"/>
    <mergeCell ref="GN687:GP691"/>
    <mergeCell ref="AZ688:BL689"/>
    <mergeCell ref="BN688:BR689"/>
    <mergeCell ref="BS688:BV689"/>
    <mergeCell ref="EV688:FH689"/>
    <mergeCell ref="FJ688:FN689"/>
    <mergeCell ref="FO688:FR689"/>
    <mergeCell ref="AZ690:BV690"/>
    <mergeCell ref="EV690:FR690"/>
    <mergeCell ref="AZ691:BD692"/>
    <mergeCell ref="BE691:BJ692"/>
    <mergeCell ref="BK691:BK692"/>
    <mergeCell ref="BL691:BP692"/>
    <mergeCell ref="BQ691:BV692"/>
    <mergeCell ref="EV691:EZ692"/>
    <mergeCell ref="FA691:FF692"/>
    <mergeCell ref="FG691:FG692"/>
    <mergeCell ref="FH691:FL692"/>
    <mergeCell ref="FM691:FR692"/>
    <mergeCell ref="BX692:CB695"/>
    <mergeCell ref="CC692:CF695"/>
    <mergeCell ref="CG692:CJ695"/>
    <mergeCell ref="CK692:CN695"/>
    <mergeCell ref="CO692:CQ695"/>
    <mergeCell ref="CR692:CT695"/>
    <mergeCell ref="EN692:EP695"/>
    <mergeCell ref="EQ692:ES695"/>
    <mergeCell ref="BX687:CB691"/>
    <mergeCell ref="CC687:CF691"/>
    <mergeCell ref="CG687:CJ691"/>
    <mergeCell ref="CK687:CN691"/>
    <mergeCell ref="DR688:DU689"/>
    <mergeCell ref="AY696:CT696"/>
    <mergeCell ref="EU696:GP696"/>
    <mergeCell ref="FT692:FX695"/>
    <mergeCell ref="FY692:GB695"/>
    <mergeCell ref="GC692:GF695"/>
    <mergeCell ref="GG692:GJ695"/>
    <mergeCell ref="GK692:GM695"/>
    <mergeCell ref="GN692:GP695"/>
    <mergeCell ref="AZ693:BV693"/>
    <mergeCell ref="EV693:FR693"/>
    <mergeCell ref="AZ694:BD695"/>
    <mergeCell ref="BE694:BJ695"/>
    <mergeCell ref="BK694:BK695"/>
    <mergeCell ref="BL694:BP695"/>
    <mergeCell ref="BQ694:BV695"/>
    <mergeCell ref="EV694:EZ695"/>
    <mergeCell ref="FA694:FF695"/>
    <mergeCell ref="FG694:FG695"/>
    <mergeCell ref="FH694:FL695"/>
    <mergeCell ref="FM694:FR695"/>
    <mergeCell ref="DW692:EA695"/>
    <mergeCell ref="EB692:EE695"/>
    <mergeCell ref="EF692:EI695"/>
    <mergeCell ref="EJ692:EM695"/>
    <mergeCell ref="B42:B48"/>
    <mergeCell ref="C46:Z46"/>
    <mergeCell ref="C48:Z48"/>
    <mergeCell ref="AY42:AY48"/>
    <mergeCell ref="AZ46:BW46"/>
    <mergeCell ref="AZ48:BW48"/>
    <mergeCell ref="CX42:CX48"/>
    <mergeCell ref="CY46:DV46"/>
    <mergeCell ref="CY48:DV48"/>
    <mergeCell ref="EU42:EU48"/>
    <mergeCell ref="EV46:FS46"/>
    <mergeCell ref="EV48:FS48"/>
    <mergeCell ref="B100:B106"/>
    <mergeCell ref="AY100:AY106"/>
    <mergeCell ref="CX100:CX106"/>
    <mergeCell ref="EU100:EU106"/>
    <mergeCell ref="C104:Z104"/>
    <mergeCell ref="AZ104:BW104"/>
    <mergeCell ref="CY104:DV104"/>
    <mergeCell ref="EV104:FS104"/>
    <mergeCell ref="C106:Z106"/>
    <mergeCell ref="AZ106:BW106"/>
    <mergeCell ref="CY106:DV106"/>
    <mergeCell ref="EV106:FS106"/>
    <mergeCell ref="FB100:FF100"/>
    <mergeCell ref="AZ101:BD103"/>
    <mergeCell ref="BF101:BJ103"/>
    <mergeCell ref="BL101:BP103"/>
    <mergeCell ref="B158:B164"/>
    <mergeCell ref="AY158:AY164"/>
    <mergeCell ref="CX158:CX164"/>
    <mergeCell ref="EU158:EU164"/>
    <mergeCell ref="C162:Z162"/>
    <mergeCell ref="AZ162:BW162"/>
    <mergeCell ref="CY162:DV162"/>
    <mergeCell ref="EV162:FS162"/>
    <mergeCell ref="C164:Z164"/>
    <mergeCell ref="AZ164:BW164"/>
    <mergeCell ref="CY164:DV164"/>
    <mergeCell ref="EV164:FS164"/>
    <mergeCell ref="B216:B222"/>
    <mergeCell ref="AY216:AY222"/>
    <mergeCell ref="CX216:CX222"/>
    <mergeCell ref="EU216:EU222"/>
    <mergeCell ref="C220:Z220"/>
    <mergeCell ref="AZ220:BW220"/>
    <mergeCell ref="CY220:DV220"/>
    <mergeCell ref="EV220:FS220"/>
    <mergeCell ref="C222:Z222"/>
    <mergeCell ref="AZ222:BW222"/>
    <mergeCell ref="CY222:DV222"/>
    <mergeCell ref="EV222:FS222"/>
    <mergeCell ref="AZ217:BD219"/>
    <mergeCell ref="BF217:BJ219"/>
    <mergeCell ref="BL217:BP219"/>
    <mergeCell ref="BR217:BV219"/>
    <mergeCell ref="BX217:CB220"/>
    <mergeCell ref="C394:Z394"/>
    <mergeCell ref="AZ394:BW394"/>
    <mergeCell ref="CY394:DV394"/>
    <mergeCell ref="EV394:FS394"/>
    <mergeCell ref="C396:Z396"/>
    <mergeCell ref="AZ396:BW396"/>
    <mergeCell ref="CY396:DV396"/>
    <mergeCell ref="EV396:FS396"/>
    <mergeCell ref="B448:B454"/>
    <mergeCell ref="AY448:AY454"/>
    <mergeCell ref="CX448:CX454"/>
    <mergeCell ref="EU448:EU454"/>
    <mergeCell ref="C452:Z452"/>
    <mergeCell ref="AZ452:BW452"/>
    <mergeCell ref="CY452:DV452"/>
    <mergeCell ref="EV452:FS452"/>
    <mergeCell ref="C454:Z454"/>
    <mergeCell ref="AZ454:BW454"/>
    <mergeCell ref="CY454:DV454"/>
    <mergeCell ref="EV454:FS454"/>
    <mergeCell ref="FH439:FR442"/>
    <mergeCell ref="BX440:CB442"/>
    <mergeCell ref="CC440:CF442"/>
    <mergeCell ref="CG440:CJ442"/>
    <mergeCell ref="CK440:CN442"/>
    <mergeCell ref="CO440:CQ442"/>
    <mergeCell ref="CR440:CT442"/>
    <mergeCell ref="EN433:EP436"/>
    <mergeCell ref="CK433:CN436"/>
    <mergeCell ref="CO433:CQ436"/>
    <mergeCell ref="CR433:CT436"/>
    <mergeCell ref="DJ433:DJ434"/>
    <mergeCell ref="CX564:CX570"/>
    <mergeCell ref="EU564:EU570"/>
    <mergeCell ref="C568:Z568"/>
    <mergeCell ref="AZ568:BW568"/>
    <mergeCell ref="CY568:DV568"/>
    <mergeCell ref="EV568:FS568"/>
    <mergeCell ref="C570:Z570"/>
    <mergeCell ref="AZ570:BW570"/>
    <mergeCell ref="CY570:DV570"/>
    <mergeCell ref="EV570:FS570"/>
    <mergeCell ref="B622:B628"/>
    <mergeCell ref="AY622:AY628"/>
    <mergeCell ref="CX622:CX628"/>
    <mergeCell ref="EU622:EU628"/>
    <mergeCell ref="C626:Z626"/>
    <mergeCell ref="AZ626:BW626"/>
    <mergeCell ref="CY626:DV626"/>
    <mergeCell ref="EV626:FS626"/>
    <mergeCell ref="C628:Z628"/>
    <mergeCell ref="AZ628:BW628"/>
    <mergeCell ref="CY628:DV628"/>
    <mergeCell ref="EV628:FS628"/>
    <mergeCell ref="GG627:GJ628"/>
    <mergeCell ref="GK627:GM628"/>
    <mergeCell ref="GN627:GP628"/>
    <mergeCell ref="CG623:CJ626"/>
    <mergeCell ref="CK623:CN626"/>
    <mergeCell ref="CO623:CQ626"/>
    <mergeCell ref="CR623:CT626"/>
    <mergeCell ref="EV623:EZ625"/>
    <mergeCell ref="CX680:CX686"/>
    <mergeCell ref="EU680:EU686"/>
    <mergeCell ref="C684:Z684"/>
    <mergeCell ref="AZ684:BW684"/>
    <mergeCell ref="CY684:DV684"/>
    <mergeCell ref="EV684:FS684"/>
    <mergeCell ref="C686:Z686"/>
    <mergeCell ref="AZ686:BW686"/>
    <mergeCell ref="CY686:DV686"/>
    <mergeCell ref="EV686:FS686"/>
  </mergeCells>
  <phoneticPr fontId="11" type="noConversion"/>
  <conditionalFormatting sqref="AF54 AJ54 AN54">
    <cfRule type="cellIs" dxfId="24" priority="25" operator="equal">
      <formula>0</formula>
    </cfRule>
  </conditionalFormatting>
  <conditionalFormatting sqref="CC54 CG54 CK54">
    <cfRule type="cellIs" dxfId="14" priority="15" operator="equal">
      <formula>0</formula>
    </cfRule>
  </conditionalFormatting>
  <conditionalFormatting sqref="EB54 EF54 EJ54">
    <cfRule type="cellIs" dxfId="13" priority="14" operator="equal">
      <formula>0</formula>
    </cfRule>
  </conditionalFormatting>
  <conditionalFormatting sqref="FY54 GC54 GG54">
    <cfRule type="cellIs" dxfId="12" priority="13" operator="equal">
      <formula>0</formula>
    </cfRule>
  </conditionalFormatting>
  <conditionalFormatting sqref="AF112 AF170 AF228 AF286 AF344 AF402 AF460 AF518 AF576 AF634 AF692 AJ112 AJ170 AJ228 AJ286 AJ344 AJ402 AJ460 AJ518 AJ576 AJ634 AJ692 AN112 AN170 AN228 AN286 AN344 AN402 AN460 AN518 AN576 AN634 AN692">
    <cfRule type="cellIs" dxfId="3" priority="4" operator="equal">
      <formula>0</formula>
    </cfRule>
  </conditionalFormatting>
  <conditionalFormatting sqref="CC112 CC170 CC228 CC286 CC344 CC402 CC460 CC518 CC576 CC634 CC692 CG112 CG170 CG228 CG286 CG344 CG402 CG460 CG518 CG576 CG634 CG692 CK112 CK170 CK228 CK286 CK344 CK402 CK460 CK518 CK576 CK634 CK692">
    <cfRule type="cellIs" dxfId="2" priority="3" operator="equal">
      <formula>0</formula>
    </cfRule>
  </conditionalFormatting>
  <conditionalFormatting sqref="EB112 EB170 EB228 EB286 EB344 EB402 EB460 EB518 EB576 EB634 EB692 EF112 EF170 EF228 EF286 EF344 EF402 EF460 EF518 EF576 EF634 EF692 EJ112 EJ170 EJ228 EJ286 EJ344 EJ402 EJ460 EJ518 EJ576 EJ634 EJ692">
    <cfRule type="cellIs" dxfId="1" priority="2" operator="equal">
      <formula>0</formula>
    </cfRule>
  </conditionalFormatting>
  <conditionalFormatting sqref="FY112 FY170 FY228 FY286 FY344 FY402 FY460 FY518 FY576 FY634 FY692 GC112 GC170 GC228 GC286 GC344 GC402 GC460 GC518 GC576 GC634 GC692 GG112 GG170 GG228 GG286 GG344 GG402 GG460 GG518 GG576 GG634 GG692">
    <cfRule type="cellIs" dxfId="0" priority="1" operator="equal">
      <formula>0</formula>
    </cfRule>
  </conditionalFormatting>
  <dataValidations count="3">
    <dataValidation type="custom" allowBlank="1" showInputMessage="1" showErrorMessage="1" sqref="AY1 ET33:FG36 EA4:ES8 DH4:DZ5 DR8:DU8 DR11:DU32 D49:Z58 DH8:DM8 DW58:ES58 K8:K32 C1:K4 AA8:AD8 A33:N36 L11:Q32 F11:J32 R8:U32 A1:A32 AE1:AW8 V8:Y8 V11:Y32 L1:AD5 L8:Q8 B1:B5 AY4:BH4 BX8:CA8 BI11:BN32 AA58:AW58 AX33:BK36 BC11:BG32 AX1:AX32 Z8:Z36 AX37:BW58 BO8:BR32 DG8:DG32 DV8:DV36 ET37:FS58 FT8:FW8 FE11:FJ32 EY11:FC32 FK8:FN32 EY8:FC8 EU8:EX32 FX4:GP8 FO8:FR8 FO11:FR32 FE4:FW5 FE8:FJ8 FT58:GP58 FS8:FS36 A37:A90 B49:B63 B37:B42 C37:C58 D37:Z45 D47:Z47 CW1:ET3 EU1 BH8:BH32 BC8:BG8 F8:J8 CB4:CV8 BS8:BV8 BS11:BV32 CW37:DV58 CW33:DJ36 BI4:CA5 BI8:BN8 BX58:CV58 BW8:BW36 GQ4:GQ58 AY8:BB32 DW8:DZ8 CX5 DH11:DM32 DB11:DF32 DN8:DQ32 DB8:DF8 AY5 CW4:CW32 CX4:DG4 CX8:DA32 ET4:ET32 EU4:FD4 FD8:FD32 EU5 B8:E32 AY59 AY117 AY175 AY233 AY291 AY349 AY407 AY465 AY523 AY581 AY639 ET91:FG94 ET149:FG152 ET207:FG210 ET265:FG268 ET323:FG326 ET381:FG384 ET439:FG442 ET497:FG500 ET555:FG558 ET613:FG616 ET671:FG674 EA62:ES66 EA120:ES124 EA178:ES182 EA236:ES240 EA294:ES298 EA352:ES356 EA410:ES414 EA468:ES472 EA526:ES530 EA584:ES588 EA642:ES646 DH62:DZ63 DH120:DZ121 DH178:DZ179 DH236:DZ237 DH294:DZ295 DH352:DZ353 DH410:DZ411 DH468:DZ469 DH526:DZ527 DH584:DZ585 DH642:DZ643 DR66:DU66 DR124:DU124 DR182:DU182 DR240:DU240 DR298:DU298 DR356:DU356 DR414:DU414 DR472:DU472 DR530:DU530 DR588:DU588 DR646:DU646 DR69:DU90 DR127:DU148 DR185:DU206 DR243:DU264 DR301:DU322 DR359:DU380 DR417:DU438 DR475:DU496 DR533:DU554 DR591:DU612 DR649:DU670 D107:Z116 D165:Z174 D223:Z232 D281:Z290 D339:Z348 D397:Z406 D455:Z464 D513:Z522 D571:Z580 D629:Z638 D687:Z696 DH66:DM66 DH124:DM124 DH182:DM182 DH240:DM240 DH298:DM298 DH356:DM356 DH414:DM414 DH472:DM472 DH530:DM530 DH588:DM588 DH646:DM646 DW116:ES116 DW174:ES174 DW232:ES232 DW290:ES290 DW348:ES348 DW406:ES406 DW464:ES464 DW522:ES522 DW580:ES580 DW638:ES638 DW696:ES696 K66:K90 K124:K148 K182:K206 K240:K264 K298:K322 K356:K380 K414:K438 K472:K496 K530:K554 K588:K612 K646:K670 C59:K62 C117:K120 C175:K178 C233:K236 C291:K294 C349:K352 C407:K410 C465:K468 C523:K526 C581:K584 C639:K642 AA66:AD66 AA124:AD124 AA182:AD182 AA240:AD240 AA298:AD298 AA356:AD356 AA414:AD414 AA472:AD472 AA530:AD530 AA588:AD588 AA646:AD646 A91:N94 A149:N152 A207:N210 A265:N268 A323:N326 A381:N384 A439:N442 A497:N500 A555:N558 A613:N616 A671:N674 L69:Q90 L127:Q148 L185:Q206 L243:Q264 L301:Q322 L359:Q380 L417:Q438 L475:Q496 L533:Q554 L591:Q612 L649:Q670 F69:J90 F127:J148 F185:J206 F243:J264 F301:J322 F359:J380 F417:J438 F475:J496 F533:J554 F591:J612 F649:J670 R66:U90 R124:U148 R182:U206 R240:U264 R298:U322 R356:U380 R414:U438 R472:U496 R530:U554 R588:U612 R646:U670 A95:A148 A153:A206 A211:A264 A269:A322 A327:A380 A385:A438 A443:A496 A501:A554 A559:A612 A617:A670 AE59:AW66 AE117:AW124 AE175:AW182 AE233:AW240 AE291:AW298 AE349:AW356 AE407:AW414 AE465:AW472 AE523:AW530 AE581:AW588 AE639:AW646 V66:Y66 V124:Y124 V182:Y182 V240:Y240 V298:Y298 V356:Y356 V414:Y414 V472:Y472 V530:Y530 V588:Y588 V646:Y646 V69:Y90 V127:Y148 V185:Y206 V243:Y264 V301:Y322 V359:Y380 V417:Y438 V475:Y496 V533:Y554 V591:Y612 V649:Y670 L59:AD63 L117:AD121 L175:AD179 L233:AD237 L291:AD295 L349:AD353 L407:AD411 L465:AD469 L523:AD527 L581:AD585 L639:AD643 L66:Q66 L124:Q124 L182:Q182 L240:Q240 L298:Q298 L356:Q356 L414:Q414 L472:Q472 L530:Q530 L588:Q588 L646:Q646 B107:B121 B165:B179 B223:B237 B281:B295 B339:B353 B397:B411 B455:B469 B513:B527 B571:B585 B629:B643 AY62:BH62 AY120:BH120 AY178:BH178 AY236:BH236 AY294:BH294 AY352:BH352 AY410:BH410 AY468:BH468 AY526:BH526 AY584:BH584 AY642:BH642 BX66:CA66 BX124:CA124 BX182:CA182 BX240:CA240 BX298:CA298 BX356:CA356 BX414:CA414 BX472:CA472 BX530:CA530 BX588:CA588 BX646:CA646 BI69:BN90 BI127:BN148 BI185:BN206 BI243:BN264 BI301:BN322 BI359:BN380 BI417:BN438 BI475:BN496 BI533:BN554 BI591:BN612 BI649:BN670 AA116:AW116 AA174:AW174 AA232:AW232 AA290:AW290 AA348:AW348 AA406:AW406 AA464:AW464 AA522:AW522 AA580:AW580 AA638:AW638 AA696:AW696 AX91:BK94 AX149:BK152 AX207:BK210 AX265:BK268 AX323:BK326 AX381:BK384 AX439:BK442 AX497:BK500 AX555:BK558 AX613:BK616 AX671:BK674 BC69:BG90 BC127:BG148 BC185:BG206 BC243:BG264 BC301:BG322 BC359:BG380 BC417:BG438 BC475:BG496 BC533:BG554 BC591:BG612 BC649:BG670 AX59:AX90 AX117:AX148 AX175:AX206 AX233:AX264 AX291:AX322 AX349:AX380 AX407:AX438 AX465:AX496 AX523:AX554 AX581:AX612 AX639:AX670 Z66:Z94 Z124:Z152 Z182:Z210 Z240:Z268 Z298:Z326 Z356:Z384 Z414:Z442 Z472:Z500 Z530:Z558 Z588:Z616 Z646:Z674 AX95:BW116 AX153:BW174 AX211:BW232 AX269:BW290 AX327:BW348 AX385:BW406 AX443:BW464 AX501:BW522 AX559:BW580 AX617:BW638 AX675:BW696 BO66:BR90 BO124:BR148 BO182:BR206 BO240:BR264 BO298:BR322 BO356:BR380 BO414:BR438 BO472:BR496 BO530:BR554 BO588:BR612 BO646:BR670 DG66:DG90 DG124:DG148 DG182:DG206 DG240:DG264 DG298:DG322 DG356:DG380 DG414:DG438 DG472:DG496 DG530:DG554 DG588:DG612 DG646:DG670 DV66:DV94 DV124:DV152 DV182:DV210 DV240:DV268 DV298:DV326 DV356:DV384 DV414:DV442 DV472:DV500 DV530:DV558 DV588:DV616 DV646:DV674 ET95:FS116 ET153:FS174 ET211:FS232 ET269:FS290 ET327:FS348 ET385:FS406 ET443:FS464 ET501:FS522 ET559:FS580 ET617:FS638 ET675:FS696 FT66:FW66 FT124:FW124 FT182:FW182 FT240:FW240 FT298:FW298 FT356:FW356 FT414:FW414 FT472:FW472 FT530:FW530 FT588:FW588 FT646:FW646 FE69:FJ90 FE127:FJ148 FE185:FJ206 FE243:FJ264 FE301:FJ322 FE359:FJ380 FE417:FJ438 FE475:FJ496 FE533:FJ554 FE591:FJ612 FE649:FJ670 EY69:FC90 EY127:FC148 EY185:FC206 EY243:FC264 EY301:FC322 EY359:FC380 EY417:FC438 EY475:FC496 EY533:FC554 EY591:FC612 EY649:FC670 FK66:FN90 FK124:FN148 FK182:FN206 FK240:FN264 FK298:FN322 FK356:FN380 FK414:FN438 FK472:FN496 FK530:FN554 FK588:FN612 FK646:FN670 EY66:FC66 EY124:FC124 EY182:FC182 EY240:FC240 EY298:FC298 EY356:FC356 EY414:FC414 EY472:FC472 EY530:FC530 EY588:FC588 EY646:FC646 EU66:EX90 EU124:EX148 EU182:EX206 EU240:EX264 EU298:EX322 EU356:EX380 EU414:EX438 EU472:EX496 EU530:EX554 EU588:EX612 EU646:EX670 FX62:GP66 FX120:GP124 FX178:GP182 FX236:GP240 FX294:GP298 FX352:GP356 FX410:GP414 FX468:GP472 FX526:GP530 FX584:GP588 FX642:GP646 FO66:FR66 FO124:FR124 FO182:FR182 FO240:FR240 FO298:FR298 FO356:FR356 FO414:FR414 FO472:FR472 FO530:FR530 FO588:FR588 FO646:FR646 FO69:FR90 FO127:FR148 FO185:FR206 FO243:FR264 FO301:FR322 FO359:FR380 FO417:FR438 FO475:FR496 FO533:FR554 FO591:FR612 FO649:FR670 FE62:FW63 FE120:FW121 FE178:FW179 FE236:FW237 FE294:FW295 FE352:FW353 FE410:FW411 FE468:FW469 FE526:FW527 FE584:FW585 FE642:FW643 FE66:FJ66 FE124:FJ124 FE182:FJ182 FE240:FJ240 FE298:FJ298 FE356:FJ356 FE414:FJ414 FE472:FJ472 FE530:FJ530 FE588:FJ588 FE646:FJ646 FT116:GP116 FT174:GP174 FT232:GP232 FT290:GP290 FT348:GP348 FT406:GP406 FT464:GP464 FT522:GP522 FT580:GP580 FT638:GP638 FT696:GP696 FS66:FS94 FS124:FS152 FS182:FS210 FS240:FS268 FS298:FS326 FS356:FS384 FS414:FS442 FS472:FS500 FS530:FS558 FS588:FS616 FS646:FS674 A675:A696 B687:B696 B95:B100 B153:B158 B211:B216 B269:B274 B327:B332 B385:B390 B443:B448 B501:B506 B559:B564 B617:B622 B675:B680 C95:C116 C153:C174 C211:C232 C269:C290 C327:C348 C385:C406 C443:C464 C501:C522 C559:C580 C617:C638 C675:C696 D95:Z103 D153:Z161 D211:Z219 D269:Z277 D327:Z335 D385:Z393 D443:Z451 D501:Z509 D559:Z567 D617:Z625 D675:Z683 D105:Z105 D163:Z163 D221:Z221 D279:Z279 D337:Z337 D395:Z395 D453:Z453 D511:Z511 D569:Z569 D627:Z627 D685:Z685 CW59:ET61 CW117:ET119 CW175:ET177 CW233:ET235 CW291:ET293 CW349:ET351 CW407:ET409 CW465:ET467 CW523:ET525 CW581:ET583 CW639:ET641 EU59 EU117 EU175 EU233 EU291 EU349 EU407 EU465 EU523 EU581 EU639 BH66:BH90 BH124:BH148 BH182:BH206 BH240:BH264 BH298:BH322 BH356:BH380 BH414:BH438 BH472:BH496 BH530:BH554 BH588:BH612 BH646:BH670 BC66:BG66 BC124:BG124 BC182:BG182 BC240:BG240 BC298:BG298 BC356:BG356 BC414:BG414 BC472:BG472 BC530:BG530 BC588:BG588 BC646:BG646 F66:J66 F124:J124 F182:J182 F240:J240 F298:J298 F356:J356 F414:J414 F472:J472 F530:J530 F588:J588 F646:J646 CB62:CV66 CB120:CV124 CB178:CV182 CB236:CV240 CB294:CV298 CB352:CV356 CB410:CV414 CB468:CV472 CB526:CV530 CB584:CV588 CB642:CV646 BS66:BV66 BS124:BV124 BS182:BV182 BS240:BV240 BS298:BV298 BS356:BV356 BS414:BV414 BS472:BV472 BS530:BV530 BS588:BV588 BS646:BV646 BS69:BV90 BS127:BV148 BS185:BV206 BS243:BV264 BS301:BV322 BS359:BV380 BS417:BV438 BS475:BV496 BS533:BV554 BS591:BV612 BS649:BV670 CW95:DV116 CW153:DV174 CW211:DV232 CW269:DV290 CW327:DV348 CW385:DV406 CW443:DV464 CW501:DV522 CW559:DV580 CW617:DV638 CW675:DV696 CW91:DJ94 CW149:DJ152 CW207:DJ210 CW265:DJ268 CW323:DJ326 CW381:DJ384 CW439:DJ442 CW497:DJ500 CW555:DJ558 CW613:DJ616 CW671:DJ674 BI62:CA63 BI120:CA121 BI178:CA179 BI236:CA237 BI294:CA295 BI352:CA353 BI410:CA411 BI468:CA469 BI526:CA527 BI584:CA585 BI642:CA643 BI66:BN66 BI124:BN124 BI182:BN182 BI240:BN240 BI298:BN298 BI356:BN356 BI414:BN414 BI472:BN472 BI530:BN530 BI588:BN588 BI646:BN646 BX116:CV116 BX174:CV174 BX232:CV232 BX290:CV290 BX348:CV348 BX406:CV406 BX464:CV464 BX522:CV522 BX580:CV580 BX638:CV638 BX696:CV696 BW66:BW94 BW124:BW152 BW182:BW210 BW240:BW268 BW298:BW326 BW356:BW384 BW414:BW442 BW472:BW500 BW530:BW558 BW588:BW616 BW646:BW674 GQ62:GQ116 GQ120:GQ174 GQ178:GQ232 GQ236:GQ290 GQ294:GQ348 GQ352:GQ406 GQ410:GQ464 GQ468:GQ522 GQ526:GQ580 GQ584:GQ638 GQ642:GQ696 AY66:BB90 AY124:BB148 AY182:BB206 AY240:BB264 AY298:BB322 AY356:BB380 AY414:BB438 AY472:BB496 AY530:BB554 AY588:BB612 AY646:BB670 DW66:DZ66 DW124:DZ124 DW182:DZ182 DW240:DZ240 DW298:DZ298 DW356:DZ356 DW414:DZ414 DW472:DZ472 DW530:DZ530 DW588:DZ588 DW646:DZ646 CX63 CX121 CX179 CX237 CX295 CX353 CX411 CX469 CX527 CX585 CX643 DH69:DM90 DH127:DM148 DH185:DM206 DH243:DM264 DH301:DM322 DH359:DM380 DH417:DM438 DH475:DM496 DH533:DM554 DH591:DM612 DH649:DM670 DB69:DF90 DB127:DF148 DB185:DF206 DB243:DF264 DB301:DF322 DB359:DF380 DB417:DF438 DB475:DF496 DB533:DF554 DB591:DF612 DB649:DF670 DN66:DQ90 DN124:DQ148 DN182:DQ206 DN240:DQ264 DN298:DQ322 DN356:DQ380 DN414:DQ438 DN472:DQ496 DN530:DQ554 DN588:DQ612 DN646:DQ670 DB66:DF66 DB124:DF124 DB182:DF182 DB240:DF240 DB298:DF298 DB356:DF356 DB414:DF414 DB472:DF472 DB530:DF530 DB588:DF588 DB646:DF646 AY63 AY121 AY179 AY237 AY295 AY353 AY411 AY469 AY527 AY585 AY643 CW62:CW90 CW120:CW148 CW178:CW206 CW236:CW264 CW294:CW322 CW352:CW380 CW410:CW438 CW468:CW496 CW526:CW554 CW584:CW612 CW642:CW670 CX62:DG62 CX120:DG120 CX178:DG178 CX236:DG236 CX294:DG294 CX352:DG352 CX410:DG410 CX468:DG468 CX526:DG526 CX584:DG584 CX642:DG642 CX66:DA90 CX124:DA148 CX182:DA206 CX240:DA264 CX298:DA322 CX356:DA380 CX414:DA438 CX472:DA496 CX530:DA554 CX588:DA612 CX646:DA670 ET62:ET90 ET120:ET148 ET178:ET206 ET236:ET264 ET294:ET322 ET352:ET380 ET410:ET438 ET468:ET496 ET526:ET554 ET584:ET612 ET642:ET670 EU62:FD62 EU120:FD120 EU178:FD178 EU236:FD236 EU294:FD294 EU352:FD352 EU410:FD410 EU468:FD468 EU526:FD526 EU584:FD584 EU642:FD642 FD66:FD90 FD124:FD148 FD182:FD206 FD240:FD264 FD298:FD322 FD356:FD380 FD414:FD438 FD472:FD496 FD530:FD554 FD588:FD612 FD646:FD670 EU63 EU121 EU179 EU237 EU295 EU353 EU411 EU469 EU527 EU585 EU643 B66:E90 B124:E148 B182:E206 B240:E264 B298:E322 B356:E380 B414:E438 B472:E496 B530:E554 B588:E612 B646:E670" xr:uid="{968BD8BA-0BB9-4CA8-8211-FD0AA24A7E28}">
      <formula1>""""""</formula1>
    </dataValidation>
    <dataValidation allowBlank="1" showInputMessage="1" showErrorMessage="1" sqref="DB9:DF10 AA9:AW57 DH6:DZ7 DR9:DU10 F9:J10 BI9:BN10 BC9:BG10 V9:Y10 BI6:CA7 BS9:BV10 BX9:CV57 DW9:ES57 FE9:FJ10 EY9:FC10 FE6:FW7 FO9:FR10 FT9:GP57 L6:AD7 DH9:DM10 L9:Q10 DB67:DF68 DB125:DF126 DB183:DF184 DB241:DF242 DB299:DF300 DB357:DF358 DB415:DF416 DB473:DF474 DB531:DF532 DB589:DF590 DB647:DF648 AA67:AW115 AA125:AW173 AA183:AW231 AA241:AW289 AA299:AW347 AA357:AW405 AA415:AW463 AA473:AW521 AA531:AW579 AA589:AW637 AA647:AW695 DH64:DZ65 DH122:DZ123 DH180:DZ181 DH238:DZ239 DH296:DZ297 DH354:DZ355 DH412:DZ413 DH470:DZ471 DH528:DZ529 DH586:DZ587 DH644:DZ645 DR67:DU68 DR125:DU126 DR183:DU184 DR241:DU242 DR299:DU300 DR357:DU358 DR415:DU416 DR473:DU474 DR531:DU532 DR589:DU590 DR647:DU648 F67:J68 F125:J126 F183:J184 F241:J242 F299:J300 F357:J358 F415:J416 F473:J474 F531:J532 F589:J590 F647:J648 BI67:BN68 BI125:BN126 BI183:BN184 BI241:BN242 BI299:BN300 BI357:BN358 BI415:BN416 BI473:BN474 BI531:BN532 BI589:BN590 BI647:BN648 BC67:BG68 BC125:BG126 BC183:BG184 BC241:BG242 BC299:BG300 BC357:BG358 BC415:BG416 BC473:BG474 BC531:BG532 BC589:BG590 BC647:BG648 V67:Y68 V125:Y126 V183:Y184 V241:Y242 V299:Y300 V357:Y358 V415:Y416 V473:Y474 V531:Y532 V589:Y590 V647:Y648 BI64:CA65 BI122:CA123 BI180:CA181 BI238:CA239 BI296:CA297 BI354:CA355 BI412:CA413 BI470:CA471 BI528:CA529 BI586:CA587 BI644:CA645 BS67:BV68 BS125:BV126 BS183:BV184 BS241:BV242 BS299:BV300 BS357:BV358 BS415:BV416 BS473:BV474 BS531:BV532 BS589:BV590 BS647:BV648 BX67:CV115 BX125:CV173 BX183:CV231 BX241:CV289 BX299:CV347 BX357:CV405 BX415:CV463 BX473:CV521 BX531:CV579 BX589:CV637 BX647:CV695 DW67:ES115 DW125:ES173 DW183:ES231 DW241:ES289 DW299:ES347 DW357:ES405 DW415:ES463 DW473:ES521 DW531:ES579 DW589:ES637 DW647:ES695 FE67:FJ68 FE125:FJ126 FE183:FJ184 FE241:FJ242 FE299:FJ300 FE357:FJ358 FE415:FJ416 FE473:FJ474 FE531:FJ532 FE589:FJ590 FE647:FJ648 EY67:FC68 EY125:FC126 EY183:FC184 EY241:FC242 EY299:FC300 EY357:FC358 EY415:FC416 EY473:FC474 EY531:FC532 EY589:FC590 EY647:FC648 FE64:FW65 FE122:FW123 FE180:FW181 FE238:FW239 FE296:FW297 FE354:FW355 FE412:FW413 FE470:FW471 FE528:FW529 FE586:FW587 FE644:FW645 FO67:FR68 FO125:FR126 FO183:FR184 FO241:FR242 FO299:FR300 FO357:FR358 FO415:FR416 FO473:FR474 FO531:FR532 FO589:FR590 FO647:FR648 FT67:GP115 FT125:GP173 FT183:GP231 FT241:GP289 FT299:GP347 FT357:GP405 FT415:GP463 FT473:GP521 FT531:GP579 FT589:GP637 FT647:GP695 L64:AD65 L122:AD123 L180:AD181 L238:AD239 L296:AD297 L354:AD355 L412:AD413 L470:AD471 L528:AD529 L586:AD587 L644:AD645 DH67:DM68 DH125:DM126 DH183:DM184 DH241:DM242 DH299:DM300 DH357:DM358 DH415:DM416 DH473:DM474 DH531:DM532 DH589:DM590 DH647:DM648 L67:Q68 L125:Q126 L183:Q184 L241:Q242 L299:Q300 L357:Q358 L415:Q416 L473:Q474 L531:Q532 L589:Q590 L647:Q648" xr:uid="{80F1616B-956C-46C6-8CA5-CFAF0C030800}"/>
    <dataValidation type="list" allowBlank="1" showInputMessage="1" showErrorMessage="1" sqref="O33:Y36 DK33:DU36 FH33:FR36 BL33:BV36 O91:Y94 O149:Y152 O207:Y210 O265:Y268 O323:Y326 O381:Y384 O439:Y442 O497:Y500 O555:Y558 O613:Y616 O671:Y674 DK91:DU94 DK149:DU152 DK207:DU210 DK265:DU268 DK323:DU326 DK381:DU384 DK439:DU442 DK497:DU500 DK555:DU558 DK613:DU616 DK671:DU674 FH91:FR94 FH149:FR152 FH207:FR210 FH265:FR268 FH323:FR326 FH381:FR384 FH439:FR442 FH497:FR500 FH555:FR558 FH613:FR616 FH671:FR674 BL91:BV94 BL149:BV152 BL207:BV210 BL265:BV268 BL323:BV326 BL381:BV384 BL439:BV442 BL497:BV500 BL555:BV558 BL613:BV616 BL671:BV674" xr:uid="{19AAE803-B35E-4FF6-A646-57734C75B1B1}">
      <formula1>$C$36:$J$36</formula1>
    </dataValidation>
  </dataValidations>
  <printOptions horizontalCentered="1" verticalCentered="1"/>
  <pageMargins left="0.43307086614173229" right="0.43307086614173229" top="1.5748031496062993" bottom="1.7519685039370079" header="0" footer="0"/>
  <pageSetup paperSize="9" scale="79" pageOrder="overThenDown" orientation="landscape" r:id="rId1"/>
  <colBreaks count="1" manualBreakCount="1">
    <brk id="50"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rgb="FF006878"/>
  </sheetPr>
  <dimension ref="A1:GO266"/>
  <sheetViews>
    <sheetView showZeros="0" zoomScaleNormal="100" zoomScaleSheetLayoutView="100" workbookViewId="0">
      <selection activeCell="S18" sqref="S18:X18"/>
    </sheetView>
  </sheetViews>
  <sheetFormatPr defaultColWidth="12.625" defaultRowHeight="15" customHeight="1" x14ac:dyDescent="0.2"/>
  <cols>
    <col min="1" max="10" width="1.5" style="3" customWidth="1"/>
    <col min="11" max="11" width="2.25" style="3" customWidth="1"/>
    <col min="12" max="44" width="1.5" style="3" customWidth="1"/>
    <col min="45" max="49" width="1.375" style="3" customWidth="1"/>
    <col min="50" max="59" width="1.5" style="3" customWidth="1"/>
    <col min="60" max="60" width="2.25" style="3" customWidth="1"/>
    <col min="61" max="93" width="1.5" style="3" customWidth="1"/>
    <col min="94" max="98" width="1.375" style="3" customWidth="1"/>
    <col min="99" max="99" width="0.875" style="3" customWidth="1"/>
    <col min="100" max="109" width="1.5" style="3" customWidth="1"/>
    <col min="110" max="110" width="2.25" style="3" customWidth="1"/>
    <col min="111" max="143" width="1.5" style="3" customWidth="1"/>
    <col min="144" max="148" width="1.375" style="3" customWidth="1"/>
    <col min="149" max="158" width="1.5" style="3" customWidth="1"/>
    <col min="159" max="159" width="2.25" style="3" customWidth="1"/>
    <col min="160" max="192" width="1.5" style="3" customWidth="1"/>
    <col min="193" max="197" width="1.375" style="3" customWidth="1"/>
    <col min="198" max="16384" width="12.625" style="3"/>
  </cols>
  <sheetData>
    <row r="1" spans="1:197" ht="6.75" customHeight="1" x14ac:dyDescent="0.2">
      <c r="A1" s="1187" t="str">
        <f>IF(Bitácora!$A$2="  FECHA  ","RESUMEN TOTAL POR AERONAVE",0)</f>
        <v>RESUMEN TOTAL POR AERONAVE</v>
      </c>
      <c r="B1" s="1187"/>
      <c r="C1" s="1187"/>
      <c r="D1" s="1187"/>
      <c r="E1" s="1187"/>
      <c r="F1" s="1187"/>
      <c r="G1" s="1187"/>
      <c r="H1" s="1187"/>
      <c r="I1" s="1187"/>
      <c r="J1" s="1187"/>
      <c r="K1" s="1187"/>
      <c r="L1" s="1187"/>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1187"/>
      <c r="AO1" s="1187"/>
      <c r="AP1" s="1187"/>
      <c r="AQ1" s="1187"/>
      <c r="AR1" s="1187"/>
      <c r="AS1" s="1187"/>
      <c r="AT1" s="1187"/>
      <c r="AU1" s="1187"/>
      <c r="AV1" s="1187"/>
      <c r="AW1" s="1187"/>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9"/>
      <c r="CU1" s="1190"/>
      <c r="CV1" s="1187" t="str">
        <f>IF(Bitácora!$A$2="  FECHA  ","FLY LOGICS",0)</f>
        <v>FLY LOGICS</v>
      </c>
      <c r="CW1" s="1187" t="str">
        <f>IF(Bitácora!A2="  FECHA  ","FLY LOGICS",0)</f>
        <v>FLY LOGICS</v>
      </c>
      <c r="CX1" s="1187"/>
      <c r="CY1" s="1187"/>
      <c r="CZ1" s="1187"/>
      <c r="DA1" s="1187"/>
      <c r="DB1" s="1187"/>
      <c r="DC1" s="1187"/>
      <c r="DD1" s="1187"/>
      <c r="DE1" s="1187"/>
      <c r="DF1" s="1187"/>
      <c r="DG1" s="1187"/>
      <c r="DH1" s="1187"/>
      <c r="DI1" s="1187"/>
      <c r="DJ1" s="1187"/>
      <c r="DK1" s="1187"/>
      <c r="DL1" s="1187"/>
      <c r="DM1" s="1187"/>
      <c r="DN1" s="1187"/>
      <c r="DO1" s="1187"/>
      <c r="DP1" s="1187"/>
      <c r="DQ1" s="1187"/>
      <c r="DR1" s="1187"/>
      <c r="DS1" s="1187"/>
      <c r="DT1" s="1187"/>
      <c r="DU1" s="1187"/>
      <c r="DV1" s="1187"/>
      <c r="DW1" s="1187"/>
      <c r="DX1" s="1187"/>
      <c r="DY1" s="1187"/>
      <c r="DZ1" s="1187"/>
      <c r="EA1" s="1187"/>
      <c r="EB1" s="1187"/>
      <c r="EC1" s="1187"/>
      <c r="ED1" s="1187"/>
      <c r="EE1" s="1187"/>
      <c r="EF1" s="1187"/>
      <c r="EG1" s="1187"/>
      <c r="EH1" s="1187"/>
      <c r="EI1" s="1187"/>
      <c r="EJ1" s="1187"/>
      <c r="EK1" s="1187"/>
      <c r="EL1" s="1187"/>
      <c r="EM1" s="1187"/>
      <c r="EN1" s="1187"/>
      <c r="EO1" s="1187"/>
      <c r="EP1" s="1187"/>
      <c r="EQ1" s="1187"/>
      <c r="ER1" s="1187"/>
      <c r="ES1" s="1188"/>
      <c r="ET1" s="1191" t="str">
        <f>IF(Bitácora!$A$2="  FECHA  ","RESUMEN TOTAL POR AERONAVE",0)</f>
        <v>RESUMEN TOTAL POR AERONAVE</v>
      </c>
      <c r="EU1" s="1191"/>
      <c r="EV1" s="1191"/>
      <c r="EW1" s="1191"/>
      <c r="EX1" s="1191"/>
      <c r="EY1" s="1191"/>
      <c r="EZ1" s="1191"/>
      <c r="FA1" s="1191"/>
      <c r="FB1" s="1191"/>
      <c r="FC1" s="1191"/>
      <c r="FD1" s="1191"/>
      <c r="FE1" s="1191"/>
      <c r="FF1" s="1191"/>
      <c r="FG1" s="1191"/>
      <c r="FH1" s="1191"/>
      <c r="FI1" s="1191"/>
      <c r="FJ1" s="1191"/>
      <c r="FK1" s="1191"/>
      <c r="FL1" s="1191"/>
      <c r="FM1" s="1191"/>
      <c r="FN1" s="1191"/>
      <c r="FO1" s="1191"/>
      <c r="FP1" s="1191"/>
      <c r="FQ1" s="1191"/>
      <c r="FR1" s="1191"/>
      <c r="FS1" s="1191"/>
      <c r="FT1" s="1191"/>
      <c r="FU1" s="1191"/>
      <c r="FV1" s="1191"/>
      <c r="FW1" s="1191"/>
      <c r="FX1" s="1191"/>
      <c r="FY1" s="1191"/>
      <c r="FZ1" s="1191"/>
      <c r="GA1" s="1191"/>
      <c r="GB1" s="1191"/>
      <c r="GC1" s="1191"/>
      <c r="GD1" s="1191"/>
      <c r="GE1" s="1191"/>
      <c r="GF1" s="1191"/>
      <c r="GG1" s="1191"/>
      <c r="GH1" s="1191"/>
      <c r="GI1" s="1191"/>
      <c r="GJ1" s="1191"/>
      <c r="GK1" s="1191"/>
      <c r="GL1" s="1191"/>
      <c r="GM1" s="1191"/>
      <c r="GN1" s="1191"/>
      <c r="GO1" s="1192"/>
    </row>
    <row r="2" spans="1:197" ht="6.75" customHeight="1" x14ac:dyDescent="0.2">
      <c r="A2" s="1187"/>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8"/>
      <c r="AY2" s="1188"/>
      <c r="AZ2" s="1188"/>
      <c r="BA2" s="1188"/>
      <c r="BB2" s="1188"/>
      <c r="BC2" s="1188"/>
      <c r="BD2" s="1188"/>
      <c r="BE2" s="1188"/>
      <c r="BF2" s="1188"/>
      <c r="BG2" s="1188"/>
      <c r="BH2" s="1188"/>
      <c r="BI2" s="1188"/>
      <c r="BJ2" s="1188"/>
      <c r="BK2" s="1188"/>
      <c r="BL2" s="1188"/>
      <c r="BM2" s="1188"/>
      <c r="BN2" s="1188"/>
      <c r="BO2" s="1188"/>
      <c r="BP2" s="1188"/>
      <c r="BQ2" s="1188"/>
      <c r="BR2" s="1188"/>
      <c r="BS2" s="1188"/>
      <c r="BT2" s="1188"/>
      <c r="BU2" s="1188"/>
      <c r="BV2" s="1188"/>
      <c r="BW2" s="1188"/>
      <c r="BX2" s="1188"/>
      <c r="BY2" s="1188"/>
      <c r="BZ2" s="1188"/>
      <c r="CA2" s="1188"/>
      <c r="CB2" s="1188"/>
      <c r="CC2" s="1188"/>
      <c r="CD2" s="1188"/>
      <c r="CE2" s="1188"/>
      <c r="CF2" s="1188"/>
      <c r="CG2" s="1188"/>
      <c r="CH2" s="1188"/>
      <c r="CI2" s="1188"/>
      <c r="CJ2" s="1188"/>
      <c r="CK2" s="1188"/>
      <c r="CL2" s="1188"/>
      <c r="CM2" s="1188"/>
      <c r="CN2" s="1188"/>
      <c r="CO2" s="1188"/>
      <c r="CP2" s="1188"/>
      <c r="CQ2" s="1188"/>
      <c r="CR2" s="1188"/>
      <c r="CS2" s="1188"/>
      <c r="CT2" s="1189"/>
      <c r="CU2" s="1193"/>
      <c r="CV2" s="1187"/>
      <c r="CW2" s="1187"/>
      <c r="CX2" s="1187"/>
      <c r="CY2" s="1187"/>
      <c r="CZ2" s="1187"/>
      <c r="DA2" s="1187"/>
      <c r="DB2" s="1187"/>
      <c r="DC2" s="1187"/>
      <c r="DD2" s="1187"/>
      <c r="DE2" s="1187"/>
      <c r="DF2" s="1187"/>
      <c r="DG2" s="1187"/>
      <c r="DH2" s="1187"/>
      <c r="DI2" s="1187"/>
      <c r="DJ2" s="1187"/>
      <c r="DK2" s="1187"/>
      <c r="DL2" s="1187"/>
      <c r="DM2" s="1187"/>
      <c r="DN2" s="1187"/>
      <c r="DO2" s="1187"/>
      <c r="DP2" s="1187"/>
      <c r="DQ2" s="1187"/>
      <c r="DR2" s="1187"/>
      <c r="DS2" s="1187"/>
      <c r="DT2" s="1187"/>
      <c r="DU2" s="1187"/>
      <c r="DV2" s="1187"/>
      <c r="DW2" s="1187"/>
      <c r="DX2" s="1187"/>
      <c r="DY2" s="1187"/>
      <c r="DZ2" s="1187"/>
      <c r="EA2" s="1187"/>
      <c r="EB2" s="1187"/>
      <c r="EC2" s="1187"/>
      <c r="ED2" s="1187"/>
      <c r="EE2" s="1187"/>
      <c r="EF2" s="1187"/>
      <c r="EG2" s="1187"/>
      <c r="EH2" s="1187"/>
      <c r="EI2" s="1187"/>
      <c r="EJ2" s="1187"/>
      <c r="EK2" s="1187"/>
      <c r="EL2" s="1187"/>
      <c r="EM2" s="1187"/>
      <c r="EN2" s="1187"/>
      <c r="EO2" s="1187"/>
      <c r="EP2" s="1187"/>
      <c r="EQ2" s="1187"/>
      <c r="ER2" s="1187"/>
      <c r="ES2" s="1188"/>
      <c r="ET2" s="1191"/>
      <c r="EU2" s="1191"/>
      <c r="EV2" s="1191"/>
      <c r="EW2" s="1191"/>
      <c r="EX2" s="1191"/>
      <c r="EY2" s="1191"/>
      <c r="EZ2" s="1191"/>
      <c r="FA2" s="1191"/>
      <c r="FB2" s="1191"/>
      <c r="FC2" s="1191"/>
      <c r="FD2" s="1191"/>
      <c r="FE2" s="1191"/>
      <c r="FF2" s="1191"/>
      <c r="FG2" s="1191"/>
      <c r="FH2" s="1191"/>
      <c r="FI2" s="1191"/>
      <c r="FJ2" s="1191"/>
      <c r="FK2" s="1191"/>
      <c r="FL2" s="1191"/>
      <c r="FM2" s="1191"/>
      <c r="FN2" s="1191"/>
      <c r="FO2" s="1191"/>
      <c r="FP2" s="1191"/>
      <c r="FQ2" s="1191"/>
      <c r="FR2" s="1191"/>
      <c r="FS2" s="1191"/>
      <c r="FT2" s="1191"/>
      <c r="FU2" s="1191"/>
      <c r="FV2" s="1191"/>
      <c r="FW2" s="1191"/>
      <c r="FX2" s="1191"/>
      <c r="FY2" s="1191"/>
      <c r="FZ2" s="1191"/>
      <c r="GA2" s="1191"/>
      <c r="GB2" s="1191"/>
      <c r="GC2" s="1191"/>
      <c r="GD2" s="1191"/>
      <c r="GE2" s="1191"/>
      <c r="GF2" s="1191"/>
      <c r="GG2" s="1191"/>
      <c r="GH2" s="1191"/>
      <c r="GI2" s="1191"/>
      <c r="GJ2" s="1191"/>
      <c r="GK2" s="1191"/>
      <c r="GL2" s="1191"/>
      <c r="GM2" s="1191"/>
      <c r="GN2" s="1191"/>
      <c r="GO2" s="1192"/>
    </row>
    <row r="3" spans="1:197" ht="6.75" customHeight="1" x14ac:dyDescent="0.2">
      <c r="A3" s="1194"/>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5"/>
      <c r="AY3" s="1195"/>
      <c r="AZ3" s="1195"/>
      <c r="BA3" s="1195"/>
      <c r="BB3" s="1195"/>
      <c r="BC3" s="1195"/>
      <c r="BD3" s="1195"/>
      <c r="BE3" s="1195"/>
      <c r="BF3" s="1195"/>
      <c r="BG3" s="1195"/>
      <c r="BH3" s="1195"/>
      <c r="BI3" s="1195"/>
      <c r="BJ3" s="1195"/>
      <c r="BK3" s="1195"/>
      <c r="BL3" s="1195"/>
      <c r="BM3" s="1195"/>
      <c r="BN3" s="1195"/>
      <c r="BO3" s="1195"/>
      <c r="BP3" s="1195"/>
      <c r="BQ3" s="1195"/>
      <c r="BR3" s="1195"/>
      <c r="BS3" s="1195"/>
      <c r="BT3" s="1195"/>
      <c r="BU3" s="1195"/>
      <c r="BV3" s="1195"/>
      <c r="BW3" s="1195"/>
      <c r="BX3" s="1195"/>
      <c r="BY3" s="1195"/>
      <c r="BZ3" s="1195"/>
      <c r="CA3" s="1195"/>
      <c r="CB3" s="1195"/>
      <c r="CC3" s="1195"/>
      <c r="CD3" s="1195"/>
      <c r="CE3" s="1195"/>
      <c r="CF3" s="1195"/>
      <c r="CG3" s="1195"/>
      <c r="CH3" s="1195"/>
      <c r="CI3" s="1195"/>
      <c r="CJ3" s="1195"/>
      <c r="CK3" s="1195"/>
      <c r="CL3" s="1195"/>
      <c r="CM3" s="1195"/>
      <c r="CN3" s="1195"/>
      <c r="CO3" s="1195"/>
      <c r="CP3" s="1195"/>
      <c r="CQ3" s="1195"/>
      <c r="CR3" s="1195"/>
      <c r="CS3" s="1195"/>
      <c r="CT3" s="1196"/>
      <c r="CU3" s="1193"/>
      <c r="CV3" s="1194"/>
      <c r="CW3" s="1194"/>
      <c r="CX3" s="1194"/>
      <c r="CY3" s="1194"/>
      <c r="CZ3" s="1194"/>
      <c r="DA3" s="1194"/>
      <c r="DB3" s="1194"/>
      <c r="DC3" s="1194"/>
      <c r="DD3" s="1194"/>
      <c r="DE3" s="1194"/>
      <c r="DF3" s="1194"/>
      <c r="DG3" s="1194"/>
      <c r="DH3" s="1194"/>
      <c r="DI3" s="1194"/>
      <c r="DJ3" s="1194"/>
      <c r="DK3" s="1194"/>
      <c r="DL3" s="1194"/>
      <c r="DM3" s="1194"/>
      <c r="DN3" s="1194"/>
      <c r="DO3" s="1194"/>
      <c r="DP3" s="1194"/>
      <c r="DQ3" s="1194"/>
      <c r="DR3" s="1194"/>
      <c r="DS3" s="1194"/>
      <c r="DT3" s="1194"/>
      <c r="DU3" s="1194"/>
      <c r="DV3" s="1194"/>
      <c r="DW3" s="1194"/>
      <c r="DX3" s="1194"/>
      <c r="DY3" s="1194"/>
      <c r="DZ3" s="1194"/>
      <c r="EA3" s="1194"/>
      <c r="EB3" s="1194"/>
      <c r="EC3" s="1194"/>
      <c r="ED3" s="1194"/>
      <c r="EE3" s="1194"/>
      <c r="EF3" s="1194"/>
      <c r="EG3" s="1194"/>
      <c r="EH3" s="1194"/>
      <c r="EI3" s="1194"/>
      <c r="EJ3" s="1194"/>
      <c r="EK3" s="1194"/>
      <c r="EL3" s="1194"/>
      <c r="EM3" s="1194"/>
      <c r="EN3" s="1194"/>
      <c r="EO3" s="1194"/>
      <c r="EP3" s="1194"/>
      <c r="EQ3" s="1194"/>
      <c r="ER3" s="1194"/>
      <c r="ES3" s="1195"/>
      <c r="ET3" s="1197"/>
      <c r="EU3" s="1197"/>
      <c r="EV3" s="1197"/>
      <c r="EW3" s="1197"/>
      <c r="EX3" s="1197"/>
      <c r="EY3" s="1197"/>
      <c r="EZ3" s="1197"/>
      <c r="FA3" s="1197"/>
      <c r="FB3" s="1197"/>
      <c r="FC3" s="1197"/>
      <c r="FD3" s="1197"/>
      <c r="FE3" s="1197"/>
      <c r="FF3" s="1197"/>
      <c r="FG3" s="1197"/>
      <c r="FH3" s="1197"/>
      <c r="FI3" s="1197"/>
      <c r="FJ3" s="1197"/>
      <c r="FK3" s="1197"/>
      <c r="FL3" s="1197"/>
      <c r="FM3" s="1197"/>
      <c r="FN3" s="1197"/>
      <c r="FO3" s="1197"/>
      <c r="FP3" s="1197"/>
      <c r="FQ3" s="1197"/>
      <c r="FR3" s="1197"/>
      <c r="FS3" s="1197"/>
      <c r="FT3" s="1197"/>
      <c r="FU3" s="1197"/>
      <c r="FV3" s="1197"/>
      <c r="FW3" s="1197"/>
      <c r="FX3" s="1197"/>
      <c r="FY3" s="1197"/>
      <c r="FZ3" s="1197"/>
      <c r="GA3" s="1197"/>
      <c r="GB3" s="1197"/>
      <c r="GC3" s="1197"/>
      <c r="GD3" s="1197"/>
      <c r="GE3" s="1197"/>
      <c r="GF3" s="1197"/>
      <c r="GG3" s="1197"/>
      <c r="GH3" s="1197"/>
      <c r="GI3" s="1197"/>
      <c r="GJ3" s="1197"/>
      <c r="GK3" s="1197"/>
      <c r="GL3" s="1197"/>
      <c r="GM3" s="1197"/>
      <c r="GN3" s="1197"/>
      <c r="GO3" s="1198"/>
    </row>
    <row r="4" spans="1:197" ht="3.75" customHeight="1" x14ac:dyDescent="0.25">
      <c r="A4" s="882"/>
      <c r="B4" s="883"/>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883"/>
      <c r="AE4" s="883"/>
      <c r="AF4" s="883"/>
      <c r="AG4" s="883"/>
      <c r="AH4" s="883"/>
      <c r="AI4" s="883"/>
      <c r="AJ4" s="883"/>
      <c r="AK4" s="883"/>
      <c r="AL4" s="883"/>
      <c r="AM4" s="883"/>
      <c r="AN4" s="883"/>
      <c r="AO4" s="883"/>
      <c r="AP4" s="883"/>
      <c r="AQ4" s="883"/>
      <c r="AR4" s="883"/>
      <c r="AS4" s="883"/>
      <c r="AT4" s="883"/>
      <c r="AU4" s="883"/>
      <c r="AV4" s="883"/>
      <c r="AW4" s="883"/>
      <c r="AX4" s="882"/>
      <c r="AY4" s="883"/>
      <c r="AZ4" s="883"/>
      <c r="BA4" s="883"/>
      <c r="BB4" s="883"/>
      <c r="BC4" s="883"/>
      <c r="BD4" s="883"/>
      <c r="BE4" s="883"/>
      <c r="BF4" s="883"/>
      <c r="BG4" s="883"/>
      <c r="BH4" s="883"/>
      <c r="BI4" s="883"/>
      <c r="BJ4" s="883"/>
      <c r="BK4" s="883"/>
      <c r="BL4" s="883"/>
      <c r="BM4" s="883"/>
      <c r="BN4" s="883"/>
      <c r="BO4" s="883"/>
      <c r="BP4" s="883"/>
      <c r="BQ4" s="883"/>
      <c r="BR4" s="883"/>
      <c r="BS4" s="883"/>
      <c r="BT4" s="883"/>
      <c r="BU4" s="883"/>
      <c r="BV4" s="883"/>
      <c r="BW4" s="883"/>
      <c r="BX4" s="883"/>
      <c r="BY4" s="883"/>
      <c r="BZ4" s="883"/>
      <c r="CA4" s="883"/>
      <c r="CB4" s="883"/>
      <c r="CC4" s="883"/>
      <c r="CD4" s="883"/>
      <c r="CE4" s="883"/>
      <c r="CF4" s="883"/>
      <c r="CG4" s="883"/>
      <c r="CH4" s="883"/>
      <c r="CI4" s="883"/>
      <c r="CJ4" s="883"/>
      <c r="CK4" s="883"/>
      <c r="CL4" s="883"/>
      <c r="CM4" s="883"/>
      <c r="CN4" s="883"/>
      <c r="CO4" s="883"/>
      <c r="CP4" s="883"/>
      <c r="CQ4" s="883"/>
      <c r="CR4" s="883"/>
      <c r="CS4" s="883"/>
      <c r="CT4" s="887"/>
      <c r="CU4" s="1199"/>
      <c r="CV4" s="882"/>
      <c r="CW4" s="883"/>
      <c r="CX4" s="883"/>
      <c r="CY4" s="883"/>
      <c r="CZ4" s="883"/>
      <c r="DA4" s="883"/>
      <c r="DB4" s="883"/>
      <c r="DC4" s="883"/>
      <c r="DD4" s="883"/>
      <c r="DE4" s="883"/>
      <c r="DF4" s="883"/>
      <c r="DG4" s="883"/>
      <c r="DH4" s="883"/>
      <c r="DI4" s="883"/>
      <c r="DJ4" s="883"/>
      <c r="DK4" s="883"/>
      <c r="DL4" s="883"/>
      <c r="DM4" s="883"/>
      <c r="DN4" s="883"/>
      <c r="DO4" s="883"/>
      <c r="DP4" s="883"/>
      <c r="DQ4" s="883"/>
      <c r="DR4" s="883"/>
      <c r="DS4" s="883"/>
      <c r="DT4" s="883"/>
      <c r="DU4" s="883"/>
      <c r="DV4" s="883"/>
      <c r="DW4" s="883"/>
      <c r="DX4" s="883"/>
      <c r="DY4" s="883"/>
      <c r="DZ4" s="883"/>
      <c r="EA4" s="883"/>
      <c r="EB4" s="883"/>
      <c r="EC4" s="883"/>
      <c r="ED4" s="883"/>
      <c r="EE4" s="883"/>
      <c r="EF4" s="883"/>
      <c r="EG4" s="883"/>
      <c r="EH4" s="883"/>
      <c r="EI4" s="883"/>
      <c r="EJ4" s="883"/>
      <c r="EK4" s="883"/>
      <c r="EL4" s="883"/>
      <c r="EM4" s="883"/>
      <c r="EN4" s="883"/>
      <c r="EO4" s="883"/>
      <c r="EP4" s="883"/>
      <c r="EQ4" s="883"/>
      <c r="ER4" s="883"/>
      <c r="ES4" s="882"/>
      <c r="ET4" s="883"/>
      <c r="EU4" s="883"/>
      <c r="EV4" s="883"/>
      <c r="EW4" s="883"/>
      <c r="EX4" s="883"/>
      <c r="EY4" s="883"/>
      <c r="EZ4" s="883"/>
      <c r="FA4" s="883"/>
      <c r="FB4" s="883"/>
      <c r="FC4" s="883"/>
      <c r="FD4" s="883"/>
      <c r="FE4" s="883"/>
      <c r="FF4" s="883"/>
      <c r="FG4" s="883"/>
      <c r="FH4" s="883"/>
      <c r="FI4" s="883"/>
      <c r="FJ4" s="883"/>
      <c r="FK4" s="883"/>
      <c r="FL4" s="883"/>
      <c r="FM4" s="883"/>
      <c r="FN4" s="883"/>
      <c r="FO4" s="883"/>
      <c r="FP4" s="883"/>
      <c r="FQ4" s="883"/>
      <c r="FR4" s="883"/>
      <c r="FS4" s="883"/>
      <c r="FT4" s="883"/>
      <c r="FU4" s="883"/>
      <c r="FV4" s="883"/>
      <c r="FW4" s="883"/>
      <c r="FX4" s="883"/>
      <c r="FY4" s="883"/>
      <c r="FZ4" s="883"/>
      <c r="GA4" s="883"/>
      <c r="GB4" s="883"/>
      <c r="GC4" s="883"/>
      <c r="GD4" s="883"/>
      <c r="GE4" s="883"/>
      <c r="GF4" s="883"/>
      <c r="GG4" s="883"/>
      <c r="GH4" s="883"/>
      <c r="GI4" s="883"/>
      <c r="GJ4" s="883"/>
      <c r="GK4" s="883"/>
      <c r="GL4" s="883"/>
      <c r="GM4" s="883"/>
      <c r="GN4" s="883"/>
      <c r="GO4" s="887"/>
    </row>
    <row r="5" spans="1:197" ht="5.25" customHeight="1" thickBot="1" x14ac:dyDescent="0.3">
      <c r="A5" s="838" t="str">
        <f>'Resumen Anual'!$B$5</f>
        <v>MARCA Y MODELO</v>
      </c>
      <c r="B5" s="839"/>
      <c r="C5" s="839"/>
      <c r="D5" s="839"/>
      <c r="E5" s="839"/>
      <c r="F5" s="839"/>
      <c r="G5" s="839"/>
      <c r="H5" s="839"/>
      <c r="I5" s="839"/>
      <c r="J5" s="839"/>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1200"/>
      <c r="AX5" s="838" t="str">
        <f>'Resumen Anual'!$B$5</f>
        <v>MARCA Y MODELO</v>
      </c>
      <c r="AY5" s="839"/>
      <c r="AZ5" s="839"/>
      <c r="BA5" s="839"/>
      <c r="BB5" s="839"/>
      <c r="BC5" s="839"/>
      <c r="BD5" s="839"/>
      <c r="BE5" s="839"/>
      <c r="BF5" s="839"/>
      <c r="BG5" s="839"/>
      <c r="BH5" s="886"/>
      <c r="BI5" s="886"/>
      <c r="BJ5" s="886"/>
      <c r="BK5" s="886"/>
      <c r="BL5" s="886"/>
      <c r="BM5" s="886"/>
      <c r="BN5" s="886"/>
      <c r="BO5" s="886"/>
      <c r="BP5" s="886"/>
      <c r="BQ5" s="886"/>
      <c r="BR5" s="886"/>
      <c r="BS5" s="886"/>
      <c r="BT5" s="886"/>
      <c r="BU5" s="886"/>
      <c r="BV5" s="886"/>
      <c r="BW5" s="886"/>
      <c r="BX5" s="886"/>
      <c r="BY5" s="886"/>
      <c r="BZ5" s="886"/>
      <c r="CA5" s="886"/>
      <c r="CB5" s="886"/>
      <c r="CC5" s="886"/>
      <c r="CD5" s="886"/>
      <c r="CE5" s="886"/>
      <c r="CF5" s="886"/>
      <c r="CG5" s="886"/>
      <c r="CH5" s="886"/>
      <c r="CI5" s="886"/>
      <c r="CJ5" s="886"/>
      <c r="CK5" s="886"/>
      <c r="CL5" s="886"/>
      <c r="CM5" s="886"/>
      <c r="CN5" s="886"/>
      <c r="CO5" s="886"/>
      <c r="CP5" s="886"/>
      <c r="CQ5" s="886"/>
      <c r="CR5" s="886"/>
      <c r="CS5" s="886"/>
      <c r="CT5" s="1200"/>
      <c r="CU5" s="1199"/>
      <c r="CV5" s="838" t="str">
        <f>'Resumen Anual'!$B$5</f>
        <v>MARCA Y MODELO</v>
      </c>
      <c r="CW5" s="839"/>
      <c r="CX5" s="839"/>
      <c r="CY5" s="839"/>
      <c r="CZ5" s="839"/>
      <c r="DA5" s="839"/>
      <c r="DB5" s="839"/>
      <c r="DC5" s="839"/>
      <c r="DD5" s="839"/>
      <c r="DE5" s="839"/>
      <c r="DF5" s="886"/>
      <c r="DG5" s="886"/>
      <c r="DH5" s="886"/>
      <c r="DI5" s="886"/>
      <c r="DJ5" s="886"/>
      <c r="DK5" s="886"/>
      <c r="DL5" s="886"/>
      <c r="DM5" s="886"/>
      <c r="DN5" s="886"/>
      <c r="DO5" s="886"/>
      <c r="DP5" s="886"/>
      <c r="DQ5" s="886"/>
      <c r="DR5" s="886"/>
      <c r="DS5" s="886"/>
      <c r="DT5" s="886"/>
      <c r="DU5" s="886"/>
      <c r="DV5" s="886"/>
      <c r="DW5" s="886"/>
      <c r="DX5" s="886"/>
      <c r="DY5" s="886"/>
      <c r="DZ5" s="886"/>
      <c r="EA5" s="886"/>
      <c r="EB5" s="886"/>
      <c r="EC5" s="886"/>
      <c r="ED5" s="886"/>
      <c r="EE5" s="886"/>
      <c r="EF5" s="886"/>
      <c r="EG5" s="886"/>
      <c r="EH5" s="886"/>
      <c r="EI5" s="886"/>
      <c r="EJ5" s="886"/>
      <c r="EK5" s="886"/>
      <c r="EL5" s="886"/>
      <c r="EM5" s="886"/>
      <c r="EN5" s="886"/>
      <c r="EO5" s="886"/>
      <c r="EP5" s="886"/>
      <c r="EQ5" s="886"/>
      <c r="ER5" s="1200"/>
      <c r="ES5" s="838" t="str">
        <f>'Resumen Anual'!$B$5</f>
        <v>MARCA Y MODELO</v>
      </c>
      <c r="ET5" s="839"/>
      <c r="EU5" s="839"/>
      <c r="EV5" s="839"/>
      <c r="EW5" s="839"/>
      <c r="EX5" s="839"/>
      <c r="EY5" s="839"/>
      <c r="EZ5" s="839"/>
      <c r="FA5" s="839"/>
      <c r="FB5" s="839"/>
      <c r="FC5" s="886"/>
      <c r="FD5" s="886"/>
      <c r="FE5" s="886"/>
      <c r="FF5" s="886"/>
      <c r="FG5" s="886"/>
      <c r="FH5" s="886"/>
      <c r="FI5" s="886"/>
      <c r="FJ5" s="886"/>
      <c r="FK5" s="886"/>
      <c r="FL5" s="886"/>
      <c r="FM5" s="886"/>
      <c r="FN5" s="886"/>
      <c r="FO5" s="886"/>
      <c r="FP5" s="886"/>
      <c r="FQ5" s="886"/>
      <c r="FR5" s="886"/>
      <c r="FS5" s="886"/>
      <c r="FT5" s="886"/>
      <c r="FU5" s="886"/>
      <c r="FV5" s="886"/>
      <c r="FW5" s="886"/>
      <c r="FX5" s="886"/>
      <c r="FY5" s="886"/>
      <c r="FZ5" s="886"/>
      <c r="GA5" s="886"/>
      <c r="GB5" s="886"/>
      <c r="GC5" s="886"/>
      <c r="GD5" s="886"/>
      <c r="GE5" s="886"/>
      <c r="GF5" s="886"/>
      <c r="GG5" s="886"/>
      <c r="GH5" s="886"/>
      <c r="GI5" s="886"/>
      <c r="GJ5" s="886"/>
      <c r="GK5" s="886"/>
      <c r="GL5" s="886"/>
      <c r="GM5" s="886"/>
      <c r="GN5" s="886"/>
      <c r="GO5" s="1200"/>
    </row>
    <row r="6" spans="1:197" ht="5.25" customHeight="1" thickTop="1" x14ac:dyDescent="0.2">
      <c r="A6" s="884"/>
      <c r="B6" s="885"/>
      <c r="C6" s="885"/>
      <c r="D6" s="885"/>
      <c r="E6" s="885"/>
      <c r="F6" s="885"/>
      <c r="G6" s="885"/>
      <c r="H6" s="885"/>
      <c r="I6" s="885"/>
      <c r="J6" s="885"/>
      <c r="K6" s="1201" t="s">
        <v>84</v>
      </c>
      <c r="L6" s="1202"/>
      <c r="M6" s="1202"/>
      <c r="N6" s="1202"/>
      <c r="O6" s="1202"/>
      <c r="P6" s="1202"/>
      <c r="Q6" s="1202"/>
      <c r="R6" s="1202"/>
      <c r="S6" s="1202"/>
      <c r="T6" s="1202"/>
      <c r="U6" s="1202"/>
      <c r="V6" s="1202"/>
      <c r="W6" s="1202"/>
      <c r="X6" s="1202"/>
      <c r="Y6" s="1202"/>
      <c r="Z6" s="1202"/>
      <c r="AA6" s="1202"/>
      <c r="AB6" s="1202"/>
      <c r="AC6" s="1203"/>
      <c r="AD6" s="1204"/>
      <c r="AE6" s="872" t="str">
        <f>IF(Portada!$A$1="www.fly-logics.com","PIC",0)</f>
        <v>PIC</v>
      </c>
      <c r="AF6" s="864"/>
      <c r="AG6" s="864"/>
      <c r="AH6" s="873"/>
      <c r="AI6" s="863" t="str">
        <f>IF(Portada!$A$1="www.fly-logics.com","SIC",0)</f>
        <v>SIC</v>
      </c>
      <c r="AJ6" s="864"/>
      <c r="AK6" s="864"/>
      <c r="AL6" s="873"/>
      <c r="AM6" s="863" t="str">
        <f>IF(Portada!$A$1="www.fly-logics.com","INSTRU.",0)</f>
        <v>INSTRU.</v>
      </c>
      <c r="AN6" s="864"/>
      <c r="AO6" s="864"/>
      <c r="AP6" s="864"/>
      <c r="AQ6" s="863" t="str">
        <f>'Resumen Anual'!$AR$5</f>
        <v>Aterr.</v>
      </c>
      <c r="AR6" s="864"/>
      <c r="AS6" s="864"/>
      <c r="AT6" s="864"/>
      <c r="AU6" s="864"/>
      <c r="AV6" s="864"/>
      <c r="AW6" s="1200"/>
      <c r="AX6" s="884"/>
      <c r="AY6" s="885"/>
      <c r="AZ6" s="885"/>
      <c r="BA6" s="885"/>
      <c r="BB6" s="885"/>
      <c r="BC6" s="885"/>
      <c r="BD6" s="885"/>
      <c r="BE6" s="885"/>
      <c r="BF6" s="885"/>
      <c r="BG6" s="885"/>
      <c r="BH6" s="1201"/>
      <c r="BI6" s="1202"/>
      <c r="BJ6" s="1202"/>
      <c r="BK6" s="1202"/>
      <c r="BL6" s="1202"/>
      <c r="BM6" s="1202"/>
      <c r="BN6" s="1202"/>
      <c r="BO6" s="1202"/>
      <c r="BP6" s="1202"/>
      <c r="BQ6" s="1202"/>
      <c r="BR6" s="1202"/>
      <c r="BS6" s="1202"/>
      <c r="BT6" s="1202"/>
      <c r="BU6" s="1202"/>
      <c r="BV6" s="1202"/>
      <c r="BW6" s="1202"/>
      <c r="BX6" s="1202"/>
      <c r="BY6" s="1202"/>
      <c r="BZ6" s="1203"/>
      <c r="CA6" s="1204"/>
      <c r="CB6" s="872" t="str">
        <f>IF(Portada!$A$1="www.fly-logics.com","PIC",0)</f>
        <v>PIC</v>
      </c>
      <c r="CC6" s="864"/>
      <c r="CD6" s="864"/>
      <c r="CE6" s="873"/>
      <c r="CF6" s="863" t="str">
        <f>IF(Portada!$A$1="www.fly-logics.com","SIC",0)</f>
        <v>SIC</v>
      </c>
      <c r="CG6" s="864"/>
      <c r="CH6" s="864"/>
      <c r="CI6" s="873"/>
      <c r="CJ6" s="863" t="str">
        <f>IF(Portada!$A$1="www.fly-logics.com","INSTRU.",0)</f>
        <v>INSTRU.</v>
      </c>
      <c r="CK6" s="864"/>
      <c r="CL6" s="864"/>
      <c r="CM6" s="864"/>
      <c r="CN6" s="863" t="str">
        <f>'Resumen Anual'!$AR$5</f>
        <v>Aterr.</v>
      </c>
      <c r="CO6" s="864"/>
      <c r="CP6" s="864"/>
      <c r="CQ6" s="864"/>
      <c r="CR6" s="864"/>
      <c r="CS6" s="867"/>
      <c r="CT6" s="1200"/>
      <c r="CU6" s="1199"/>
      <c r="CV6" s="884"/>
      <c r="CW6" s="885"/>
      <c r="CX6" s="885"/>
      <c r="CY6" s="885"/>
      <c r="CZ6" s="885"/>
      <c r="DA6" s="885"/>
      <c r="DB6" s="885"/>
      <c r="DC6" s="885"/>
      <c r="DD6" s="885"/>
      <c r="DE6" s="885"/>
      <c r="DF6" s="1201"/>
      <c r="DG6" s="1202"/>
      <c r="DH6" s="1202"/>
      <c r="DI6" s="1202"/>
      <c r="DJ6" s="1202"/>
      <c r="DK6" s="1202"/>
      <c r="DL6" s="1202"/>
      <c r="DM6" s="1202"/>
      <c r="DN6" s="1202"/>
      <c r="DO6" s="1202"/>
      <c r="DP6" s="1202"/>
      <c r="DQ6" s="1202"/>
      <c r="DR6" s="1202"/>
      <c r="DS6" s="1202"/>
      <c r="DT6" s="1202"/>
      <c r="DU6" s="1202"/>
      <c r="DV6" s="1202"/>
      <c r="DW6" s="1202"/>
      <c r="DX6" s="1203"/>
      <c r="DY6" s="1204"/>
      <c r="DZ6" s="872" t="str">
        <f>IF(Portada!$A$1="www.fly-logics.com","PIC",0)</f>
        <v>PIC</v>
      </c>
      <c r="EA6" s="864"/>
      <c r="EB6" s="864"/>
      <c r="EC6" s="873"/>
      <c r="ED6" s="863" t="str">
        <f>IF(Portada!$A$1="www.fly-logics.com","SIC",0)</f>
        <v>SIC</v>
      </c>
      <c r="EE6" s="864"/>
      <c r="EF6" s="864"/>
      <c r="EG6" s="873"/>
      <c r="EH6" s="863" t="str">
        <f>IF(Portada!$A$1="www.fly-logics.com","INSTRU.",0)</f>
        <v>INSTRU.</v>
      </c>
      <c r="EI6" s="864"/>
      <c r="EJ6" s="864"/>
      <c r="EK6" s="864"/>
      <c r="EL6" s="863" t="str">
        <f>'Resumen Anual'!$AR$5</f>
        <v>Aterr.</v>
      </c>
      <c r="EM6" s="864"/>
      <c r="EN6" s="864"/>
      <c r="EO6" s="864"/>
      <c r="EP6" s="864"/>
      <c r="EQ6" s="864"/>
      <c r="ER6" s="1200"/>
      <c r="ES6" s="884"/>
      <c r="ET6" s="885"/>
      <c r="EU6" s="885"/>
      <c r="EV6" s="885"/>
      <c r="EW6" s="885"/>
      <c r="EX6" s="885"/>
      <c r="EY6" s="885"/>
      <c r="EZ6" s="885"/>
      <c r="FA6" s="885"/>
      <c r="FB6" s="885"/>
      <c r="FC6" s="1201"/>
      <c r="FD6" s="1202"/>
      <c r="FE6" s="1202"/>
      <c r="FF6" s="1202"/>
      <c r="FG6" s="1202"/>
      <c r="FH6" s="1202"/>
      <c r="FI6" s="1202"/>
      <c r="FJ6" s="1202"/>
      <c r="FK6" s="1202"/>
      <c r="FL6" s="1202"/>
      <c r="FM6" s="1202"/>
      <c r="FN6" s="1202"/>
      <c r="FO6" s="1202"/>
      <c r="FP6" s="1202"/>
      <c r="FQ6" s="1202"/>
      <c r="FR6" s="1202"/>
      <c r="FS6" s="1202"/>
      <c r="FT6" s="1202"/>
      <c r="FU6" s="1203"/>
      <c r="FV6" s="1204"/>
      <c r="FW6" s="872" t="str">
        <f>IF(Portada!$A$1="www.fly-logics.com","PIC",0)</f>
        <v>PIC</v>
      </c>
      <c r="FX6" s="864"/>
      <c r="FY6" s="864"/>
      <c r="FZ6" s="873"/>
      <c r="GA6" s="863" t="str">
        <f>IF(Portada!$A$1="www.fly-logics.com","SIC",0)</f>
        <v>SIC</v>
      </c>
      <c r="GB6" s="864"/>
      <c r="GC6" s="864"/>
      <c r="GD6" s="873"/>
      <c r="GE6" s="863" t="str">
        <f>IF(Portada!$A$1="www.fly-logics.com","INSTRU.",0)</f>
        <v>INSTRU.</v>
      </c>
      <c r="GF6" s="864"/>
      <c r="GG6" s="864"/>
      <c r="GH6" s="864"/>
      <c r="GI6" s="863" t="str">
        <f>'Resumen Anual'!$AR$5</f>
        <v>Aterr.</v>
      </c>
      <c r="GJ6" s="864"/>
      <c r="GK6" s="864"/>
      <c r="GL6" s="864"/>
      <c r="GM6" s="864"/>
      <c r="GN6" s="867"/>
      <c r="GO6" s="1200"/>
    </row>
    <row r="7" spans="1:197" ht="5.25" customHeight="1" thickBot="1" x14ac:dyDescent="0.25">
      <c r="A7" s="884"/>
      <c r="B7" s="885"/>
      <c r="C7" s="885"/>
      <c r="D7" s="885"/>
      <c r="E7" s="885"/>
      <c r="F7" s="885"/>
      <c r="G7" s="885"/>
      <c r="H7" s="885"/>
      <c r="I7" s="885"/>
      <c r="J7" s="885"/>
      <c r="K7" s="1205"/>
      <c r="L7" s="1206"/>
      <c r="M7" s="1206"/>
      <c r="N7" s="1206"/>
      <c r="O7" s="1206"/>
      <c r="P7" s="1206"/>
      <c r="Q7" s="1206"/>
      <c r="R7" s="1206"/>
      <c r="S7" s="1206"/>
      <c r="T7" s="1206"/>
      <c r="U7" s="1206"/>
      <c r="V7" s="1206"/>
      <c r="W7" s="1206"/>
      <c r="X7" s="1206"/>
      <c r="Y7" s="1206"/>
      <c r="Z7" s="1206"/>
      <c r="AA7" s="1206"/>
      <c r="AB7" s="1206"/>
      <c r="AC7" s="1207"/>
      <c r="AD7" s="1204"/>
      <c r="AE7" s="874"/>
      <c r="AF7" s="866"/>
      <c r="AG7" s="866"/>
      <c r="AH7" s="875"/>
      <c r="AI7" s="865"/>
      <c r="AJ7" s="866"/>
      <c r="AK7" s="866"/>
      <c r="AL7" s="875"/>
      <c r="AM7" s="865"/>
      <c r="AN7" s="866"/>
      <c r="AO7" s="866"/>
      <c r="AP7" s="866"/>
      <c r="AQ7" s="1208"/>
      <c r="AR7" s="1209"/>
      <c r="AS7" s="1209"/>
      <c r="AT7" s="1209"/>
      <c r="AU7" s="1209"/>
      <c r="AV7" s="1209"/>
      <c r="AW7" s="1200"/>
      <c r="AX7" s="884"/>
      <c r="AY7" s="885"/>
      <c r="AZ7" s="885"/>
      <c r="BA7" s="885"/>
      <c r="BB7" s="885"/>
      <c r="BC7" s="885"/>
      <c r="BD7" s="885"/>
      <c r="BE7" s="885"/>
      <c r="BF7" s="885"/>
      <c r="BG7" s="885"/>
      <c r="BH7" s="1205"/>
      <c r="BI7" s="1206"/>
      <c r="BJ7" s="1206"/>
      <c r="BK7" s="1206"/>
      <c r="BL7" s="1206"/>
      <c r="BM7" s="1206"/>
      <c r="BN7" s="1206"/>
      <c r="BO7" s="1206"/>
      <c r="BP7" s="1206"/>
      <c r="BQ7" s="1206"/>
      <c r="BR7" s="1206"/>
      <c r="BS7" s="1206"/>
      <c r="BT7" s="1206"/>
      <c r="BU7" s="1206"/>
      <c r="BV7" s="1206"/>
      <c r="BW7" s="1206"/>
      <c r="BX7" s="1206"/>
      <c r="BY7" s="1206"/>
      <c r="BZ7" s="1207"/>
      <c r="CA7" s="1204"/>
      <c r="CB7" s="874"/>
      <c r="CC7" s="866"/>
      <c r="CD7" s="866"/>
      <c r="CE7" s="875"/>
      <c r="CF7" s="865"/>
      <c r="CG7" s="866"/>
      <c r="CH7" s="866"/>
      <c r="CI7" s="875"/>
      <c r="CJ7" s="865"/>
      <c r="CK7" s="866"/>
      <c r="CL7" s="866"/>
      <c r="CM7" s="866"/>
      <c r="CN7" s="868"/>
      <c r="CO7" s="869"/>
      <c r="CP7" s="869"/>
      <c r="CQ7" s="869"/>
      <c r="CR7" s="869"/>
      <c r="CS7" s="870"/>
      <c r="CT7" s="1200"/>
      <c r="CU7" s="1199"/>
      <c r="CV7" s="884"/>
      <c r="CW7" s="885"/>
      <c r="CX7" s="885"/>
      <c r="CY7" s="885"/>
      <c r="CZ7" s="885"/>
      <c r="DA7" s="885"/>
      <c r="DB7" s="885"/>
      <c r="DC7" s="885"/>
      <c r="DD7" s="885"/>
      <c r="DE7" s="885"/>
      <c r="DF7" s="1205"/>
      <c r="DG7" s="1206"/>
      <c r="DH7" s="1206"/>
      <c r="DI7" s="1206"/>
      <c r="DJ7" s="1206"/>
      <c r="DK7" s="1206"/>
      <c r="DL7" s="1206"/>
      <c r="DM7" s="1206"/>
      <c r="DN7" s="1206"/>
      <c r="DO7" s="1206"/>
      <c r="DP7" s="1206"/>
      <c r="DQ7" s="1206"/>
      <c r="DR7" s="1206"/>
      <c r="DS7" s="1206"/>
      <c r="DT7" s="1206"/>
      <c r="DU7" s="1206"/>
      <c r="DV7" s="1206"/>
      <c r="DW7" s="1206"/>
      <c r="DX7" s="1207"/>
      <c r="DY7" s="1204"/>
      <c r="DZ7" s="874"/>
      <c r="EA7" s="866"/>
      <c r="EB7" s="866"/>
      <c r="EC7" s="875"/>
      <c r="ED7" s="865"/>
      <c r="EE7" s="866"/>
      <c r="EF7" s="866"/>
      <c r="EG7" s="875"/>
      <c r="EH7" s="865"/>
      <c r="EI7" s="866"/>
      <c r="EJ7" s="866"/>
      <c r="EK7" s="866"/>
      <c r="EL7" s="1208"/>
      <c r="EM7" s="1209"/>
      <c r="EN7" s="1209"/>
      <c r="EO7" s="1209"/>
      <c r="EP7" s="1209"/>
      <c r="EQ7" s="1209"/>
      <c r="ER7" s="1200"/>
      <c r="ES7" s="884"/>
      <c r="ET7" s="885"/>
      <c r="EU7" s="885"/>
      <c r="EV7" s="885"/>
      <c r="EW7" s="885"/>
      <c r="EX7" s="885"/>
      <c r="EY7" s="885"/>
      <c r="EZ7" s="885"/>
      <c r="FA7" s="885"/>
      <c r="FB7" s="885"/>
      <c r="FC7" s="1205"/>
      <c r="FD7" s="1206"/>
      <c r="FE7" s="1206"/>
      <c r="FF7" s="1206"/>
      <c r="FG7" s="1206"/>
      <c r="FH7" s="1206"/>
      <c r="FI7" s="1206"/>
      <c r="FJ7" s="1206"/>
      <c r="FK7" s="1206"/>
      <c r="FL7" s="1206"/>
      <c r="FM7" s="1206"/>
      <c r="FN7" s="1206"/>
      <c r="FO7" s="1206"/>
      <c r="FP7" s="1206"/>
      <c r="FQ7" s="1206"/>
      <c r="FR7" s="1206"/>
      <c r="FS7" s="1206"/>
      <c r="FT7" s="1206"/>
      <c r="FU7" s="1207"/>
      <c r="FV7" s="1204"/>
      <c r="FW7" s="874"/>
      <c r="FX7" s="866"/>
      <c r="FY7" s="866"/>
      <c r="FZ7" s="875"/>
      <c r="GA7" s="865"/>
      <c r="GB7" s="866"/>
      <c r="GC7" s="866"/>
      <c r="GD7" s="875"/>
      <c r="GE7" s="865"/>
      <c r="GF7" s="866"/>
      <c r="GG7" s="866"/>
      <c r="GH7" s="866"/>
      <c r="GI7" s="868"/>
      <c r="GJ7" s="869"/>
      <c r="GK7" s="869"/>
      <c r="GL7" s="869"/>
      <c r="GM7" s="869"/>
      <c r="GN7" s="870"/>
      <c r="GO7" s="1200"/>
    </row>
    <row r="8" spans="1:197" ht="5.25" customHeight="1" x14ac:dyDescent="0.25">
      <c r="A8" s="841"/>
      <c r="B8" s="842"/>
      <c r="C8" s="842"/>
      <c r="D8" s="842"/>
      <c r="E8" s="842"/>
      <c r="F8" s="842"/>
      <c r="G8" s="842"/>
      <c r="H8" s="842"/>
      <c r="I8" s="842"/>
      <c r="J8" s="842"/>
      <c r="K8" s="876"/>
      <c r="L8" s="876"/>
      <c r="M8" s="876"/>
      <c r="N8" s="876"/>
      <c r="O8" s="876"/>
      <c r="P8" s="876"/>
      <c r="Q8" s="876"/>
      <c r="R8" s="876"/>
      <c r="S8" s="876"/>
      <c r="T8" s="876"/>
      <c r="U8" s="876"/>
      <c r="V8" s="876"/>
      <c r="W8" s="876"/>
      <c r="X8" s="876"/>
      <c r="Y8" s="876"/>
      <c r="Z8" s="876"/>
      <c r="AA8" s="876"/>
      <c r="AB8" s="876"/>
      <c r="AC8" s="876"/>
      <c r="AD8" s="877"/>
      <c r="AE8" s="874"/>
      <c r="AF8" s="866"/>
      <c r="AG8" s="866"/>
      <c r="AH8" s="875"/>
      <c r="AI8" s="865"/>
      <c r="AJ8" s="866"/>
      <c r="AK8" s="866"/>
      <c r="AL8" s="875"/>
      <c r="AM8" s="865"/>
      <c r="AN8" s="866"/>
      <c r="AO8" s="866"/>
      <c r="AP8" s="866"/>
      <c r="AQ8" s="878" t="str">
        <f>'Resumen Anual'!$AR$7</f>
        <v>D</v>
      </c>
      <c r="AR8" s="879"/>
      <c r="AS8" s="879"/>
      <c r="AT8" s="878" t="str">
        <f>'Resumen Anual'!$AU$7</f>
        <v>N</v>
      </c>
      <c r="AU8" s="879"/>
      <c r="AV8" s="879"/>
      <c r="AW8" s="1200"/>
      <c r="AX8" s="841"/>
      <c r="AY8" s="842"/>
      <c r="AZ8" s="842"/>
      <c r="BA8" s="842"/>
      <c r="BB8" s="842"/>
      <c r="BC8" s="842"/>
      <c r="BD8" s="842"/>
      <c r="BE8" s="842"/>
      <c r="BF8" s="842"/>
      <c r="BG8" s="842"/>
      <c r="BH8" s="876"/>
      <c r="BI8" s="876"/>
      <c r="BJ8" s="876"/>
      <c r="BK8" s="876"/>
      <c r="BL8" s="876"/>
      <c r="BM8" s="876"/>
      <c r="BN8" s="876"/>
      <c r="BO8" s="876"/>
      <c r="BP8" s="876"/>
      <c r="BQ8" s="876"/>
      <c r="BR8" s="876"/>
      <c r="BS8" s="876"/>
      <c r="BT8" s="876"/>
      <c r="BU8" s="876"/>
      <c r="BV8" s="876"/>
      <c r="BW8" s="876"/>
      <c r="BX8" s="876"/>
      <c r="BY8" s="876"/>
      <c r="BZ8" s="876"/>
      <c r="CA8" s="877"/>
      <c r="CB8" s="874"/>
      <c r="CC8" s="866"/>
      <c r="CD8" s="866"/>
      <c r="CE8" s="875"/>
      <c r="CF8" s="865"/>
      <c r="CG8" s="866"/>
      <c r="CH8" s="866"/>
      <c r="CI8" s="875"/>
      <c r="CJ8" s="865"/>
      <c r="CK8" s="866"/>
      <c r="CL8" s="866"/>
      <c r="CM8" s="866"/>
      <c r="CN8" s="878" t="str">
        <f>'Resumen Anual'!$AR$7</f>
        <v>D</v>
      </c>
      <c r="CO8" s="879"/>
      <c r="CP8" s="879"/>
      <c r="CQ8" s="878" t="str">
        <f>'Resumen Anual'!$AU$7</f>
        <v>N</v>
      </c>
      <c r="CR8" s="879"/>
      <c r="CS8" s="879"/>
      <c r="CT8" s="1200"/>
      <c r="CU8" s="1199"/>
      <c r="CV8" s="841"/>
      <c r="CW8" s="842"/>
      <c r="CX8" s="842"/>
      <c r="CY8" s="842"/>
      <c r="CZ8" s="842"/>
      <c r="DA8" s="842"/>
      <c r="DB8" s="842"/>
      <c r="DC8" s="842"/>
      <c r="DD8" s="842"/>
      <c r="DE8" s="842"/>
      <c r="DF8" s="876"/>
      <c r="DG8" s="876"/>
      <c r="DH8" s="876"/>
      <c r="DI8" s="876"/>
      <c r="DJ8" s="876"/>
      <c r="DK8" s="876"/>
      <c r="DL8" s="876"/>
      <c r="DM8" s="876"/>
      <c r="DN8" s="876"/>
      <c r="DO8" s="876"/>
      <c r="DP8" s="876"/>
      <c r="DQ8" s="876"/>
      <c r="DR8" s="876"/>
      <c r="DS8" s="876"/>
      <c r="DT8" s="876"/>
      <c r="DU8" s="876"/>
      <c r="DV8" s="876"/>
      <c r="DW8" s="876"/>
      <c r="DX8" s="876"/>
      <c r="DY8" s="877"/>
      <c r="DZ8" s="874"/>
      <c r="EA8" s="866"/>
      <c r="EB8" s="866"/>
      <c r="EC8" s="875"/>
      <c r="ED8" s="865"/>
      <c r="EE8" s="866"/>
      <c r="EF8" s="866"/>
      <c r="EG8" s="875"/>
      <c r="EH8" s="865"/>
      <c r="EI8" s="866"/>
      <c r="EJ8" s="866"/>
      <c r="EK8" s="866"/>
      <c r="EL8" s="878" t="str">
        <f>'Resumen Anual'!$AR$7</f>
        <v>D</v>
      </c>
      <c r="EM8" s="879"/>
      <c r="EN8" s="879"/>
      <c r="EO8" s="878" t="str">
        <f>'Resumen Anual'!$AU$7</f>
        <v>N</v>
      </c>
      <c r="EP8" s="879"/>
      <c r="EQ8" s="879"/>
      <c r="ER8" s="1200"/>
      <c r="ES8" s="841"/>
      <c r="ET8" s="842"/>
      <c r="EU8" s="842"/>
      <c r="EV8" s="842"/>
      <c r="EW8" s="842"/>
      <c r="EX8" s="842"/>
      <c r="EY8" s="842"/>
      <c r="EZ8" s="842"/>
      <c r="FA8" s="842"/>
      <c r="FB8" s="842"/>
      <c r="FC8" s="876"/>
      <c r="FD8" s="876"/>
      <c r="FE8" s="876"/>
      <c r="FF8" s="876"/>
      <c r="FG8" s="876"/>
      <c r="FH8" s="876"/>
      <c r="FI8" s="876"/>
      <c r="FJ8" s="876"/>
      <c r="FK8" s="876"/>
      <c r="FL8" s="876"/>
      <c r="FM8" s="876"/>
      <c r="FN8" s="876"/>
      <c r="FO8" s="876"/>
      <c r="FP8" s="876"/>
      <c r="FQ8" s="876"/>
      <c r="FR8" s="876"/>
      <c r="FS8" s="876"/>
      <c r="FT8" s="876"/>
      <c r="FU8" s="876"/>
      <c r="FV8" s="877"/>
      <c r="FW8" s="874"/>
      <c r="FX8" s="866"/>
      <c r="FY8" s="866"/>
      <c r="FZ8" s="875"/>
      <c r="GA8" s="865"/>
      <c r="GB8" s="866"/>
      <c r="GC8" s="866"/>
      <c r="GD8" s="875"/>
      <c r="GE8" s="865"/>
      <c r="GF8" s="866"/>
      <c r="GG8" s="866"/>
      <c r="GH8" s="866"/>
      <c r="GI8" s="878" t="str">
        <f>'Resumen Anual'!$AR$7</f>
        <v>D</v>
      </c>
      <c r="GJ8" s="879"/>
      <c r="GK8" s="879"/>
      <c r="GL8" s="878" t="str">
        <f>'Resumen Anual'!$AU$7</f>
        <v>N</v>
      </c>
      <c r="GM8" s="879"/>
      <c r="GN8" s="879"/>
      <c r="GO8" s="1200"/>
    </row>
    <row r="9" spans="1:197" ht="5.25" customHeight="1" thickBot="1" x14ac:dyDescent="0.25">
      <c r="A9" s="880"/>
      <c r="B9" s="881"/>
      <c r="C9" s="881"/>
      <c r="D9" s="881"/>
      <c r="E9" s="881"/>
      <c r="F9" s="881"/>
      <c r="G9" s="881"/>
      <c r="H9" s="881"/>
      <c r="I9" s="881"/>
      <c r="J9" s="881"/>
      <c r="K9" s="881"/>
      <c r="L9" s="881"/>
      <c r="M9" s="881"/>
      <c r="N9" s="881"/>
      <c r="O9" s="881"/>
      <c r="P9" s="881"/>
      <c r="Q9" s="881"/>
      <c r="R9" s="881"/>
      <c r="S9" s="881"/>
      <c r="T9" s="881"/>
      <c r="U9" s="881"/>
      <c r="V9" s="881"/>
      <c r="W9" s="881"/>
      <c r="X9" s="881"/>
      <c r="Y9" s="881"/>
      <c r="Z9" s="881"/>
      <c r="AA9" s="881"/>
      <c r="AB9" s="881"/>
      <c r="AC9" s="881"/>
      <c r="AD9" s="881"/>
      <c r="AE9" s="1210"/>
      <c r="AF9" s="1211"/>
      <c r="AG9" s="1211"/>
      <c r="AH9" s="1212"/>
      <c r="AI9" s="1213"/>
      <c r="AJ9" s="1211"/>
      <c r="AK9" s="1211"/>
      <c r="AL9" s="1212"/>
      <c r="AM9" s="1213"/>
      <c r="AN9" s="1211"/>
      <c r="AO9" s="1211"/>
      <c r="AP9" s="1211"/>
      <c r="AQ9" s="1213"/>
      <c r="AR9" s="1211"/>
      <c r="AS9" s="1211"/>
      <c r="AT9" s="1213"/>
      <c r="AU9" s="1211"/>
      <c r="AV9" s="1211"/>
      <c r="AW9" s="1200"/>
      <c r="AX9" s="880"/>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74"/>
      <c r="CC9" s="866"/>
      <c r="CD9" s="866"/>
      <c r="CE9" s="875"/>
      <c r="CF9" s="865"/>
      <c r="CG9" s="866"/>
      <c r="CH9" s="866"/>
      <c r="CI9" s="875"/>
      <c r="CJ9" s="865"/>
      <c r="CK9" s="866"/>
      <c r="CL9" s="866"/>
      <c r="CM9" s="866"/>
      <c r="CN9" s="865"/>
      <c r="CO9" s="866"/>
      <c r="CP9" s="866"/>
      <c r="CQ9" s="865"/>
      <c r="CR9" s="866"/>
      <c r="CS9" s="866"/>
      <c r="CT9" s="1200"/>
      <c r="CU9" s="1199"/>
      <c r="CV9" s="880"/>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1210"/>
      <c r="EA9" s="1211"/>
      <c r="EB9" s="1211"/>
      <c r="EC9" s="1212"/>
      <c r="ED9" s="1213"/>
      <c r="EE9" s="1211"/>
      <c r="EF9" s="1211"/>
      <c r="EG9" s="1212"/>
      <c r="EH9" s="1213"/>
      <c r="EI9" s="1211"/>
      <c r="EJ9" s="1211"/>
      <c r="EK9" s="1211"/>
      <c r="EL9" s="1213"/>
      <c r="EM9" s="1211"/>
      <c r="EN9" s="1211"/>
      <c r="EO9" s="1213"/>
      <c r="EP9" s="1211"/>
      <c r="EQ9" s="1211"/>
      <c r="ER9" s="1200"/>
      <c r="ES9" s="880"/>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74"/>
      <c r="FX9" s="866"/>
      <c r="FY9" s="866"/>
      <c r="FZ9" s="875"/>
      <c r="GA9" s="865"/>
      <c r="GB9" s="866"/>
      <c r="GC9" s="866"/>
      <c r="GD9" s="875"/>
      <c r="GE9" s="865"/>
      <c r="GF9" s="866"/>
      <c r="GG9" s="866"/>
      <c r="GH9" s="866"/>
      <c r="GI9" s="865"/>
      <c r="GJ9" s="866"/>
      <c r="GK9" s="866"/>
      <c r="GL9" s="865"/>
      <c r="GM9" s="866"/>
      <c r="GN9" s="866"/>
      <c r="GO9" s="1200"/>
    </row>
    <row r="10" spans="1:197" ht="8.25" customHeight="1" thickTop="1" x14ac:dyDescent="0.25">
      <c r="A10" s="171"/>
      <c r="B10" s="862" t="str">
        <f>'Resumen Anual'!$C$13</f>
        <v>TIEMPO DE VUELO</v>
      </c>
      <c r="C10" s="839"/>
      <c r="D10" s="839"/>
      <c r="E10" s="839"/>
      <c r="F10" s="839"/>
      <c r="G10" s="839"/>
      <c r="H10" s="839"/>
      <c r="I10" s="839"/>
      <c r="J10" s="839"/>
      <c r="K10" s="839"/>
      <c r="L10" s="840"/>
      <c r="M10" s="6"/>
      <c r="N10" s="838" t="str">
        <f>'Resumen Anual'!$O$13</f>
        <v>TIEMPO MEDIO</v>
      </c>
      <c r="O10" s="839"/>
      <c r="P10" s="839"/>
      <c r="Q10" s="839"/>
      <c r="R10" s="839"/>
      <c r="S10" s="839"/>
      <c r="T10" s="839"/>
      <c r="U10" s="839"/>
      <c r="V10" s="839"/>
      <c r="W10" s="839"/>
      <c r="X10" s="840"/>
      <c r="Y10" s="15"/>
      <c r="Z10" s="844" t="str">
        <f>IF(Portada!$A$1="www.fly-logics.com","B.Anterior",0)</f>
        <v>B.Anterior</v>
      </c>
      <c r="AA10" s="845"/>
      <c r="AB10" s="845"/>
      <c r="AC10" s="845"/>
      <c r="AD10" s="845"/>
      <c r="AE10" s="848">
        <f>SUMIF('Bitácoras Anteriores'!$K$6,K6,'Bitácoras Anteriores'!$AE$50)+SUMIF('Bitácoras Anteriores'!$K$59,$K$6,'Bitácoras Anteriores'!$AE$103)+SUMIF('Bitácoras Anteriores'!$K$112,K6,'Bitácoras Anteriores'!$AE$156)+SUMIF('Bitácoras Anteriores'!$K$165,K6,'Bitácoras Anteriores'!$AE$209)+SUMIF('Bitácoras Anteriores'!$K$218,K6,'Bitácoras Anteriores'!$AE$262)+SUMIF('Bitácoras Anteriores'!$K$271,K6,'Bitácoras Anteriores'!$AE$315)+SUMIF('Bitácoras Anteriores'!$K$324,K6,'Bitácoras Anteriores'!$AE$368)+SUMIF('Bitácoras Anteriores'!$BH$6,K6,'Bitácoras Anteriores'!$CB$50)+SUMIF('Bitácoras Anteriores'!$BH$59,$K$6,'Bitácoras Anteriores'!$CB$103)+SUMIF('Bitácoras Anteriores'!$BH$112,K6,'Bitácoras Anteriores'!$CB$156)+SUMIF('Bitácoras Anteriores'!$BH$165,K6,'Bitácoras Anteriores'!$CB$209)+SUMIF('Bitácoras Anteriores'!$BH$218,K6,'Bitácoras Anteriores'!$CB$262)+SUMIF('Bitácoras Anteriores'!$BH$271,K6,'Bitácoras Anteriores'!$CB$315)+SUMIF('Bitácoras Anteriores'!$BH$324,K6,'Bitácoras Anteriores'!$CB$368)+SUMIF('Bitácoras Anteriores'!$DF$6,K6,'Bitácoras Anteriores'!$DZ$50)+SUMIF('Bitácoras Anteriores'!$DF$59,$K$6,'Bitácoras Anteriores'!$DZ$103)+SUMIF('Bitácoras Anteriores'!$DF$112,K6,'Bitácoras Anteriores'!$DZ$156)+SUMIF('Bitácoras Anteriores'!$DF$165,K6,'Bitácoras Anteriores'!$DZ$209)+SUMIF('Bitácoras Anteriores'!$DF$218,K6,'Bitácoras Anteriores'!$DZ$262)+SUMIF('Bitácoras Anteriores'!$DF$271,K6,'Bitácoras Anteriores'!$DZ$315)+SUMIF('Bitácoras Anteriores'!$DF$324,K6,'Bitácoras Anteriores'!$DZ$368)+SUMIF('Bitácoras Anteriores'!$FC$6,K6,'Bitácoras Anteriores'!$FW$50)+SUMIF('Bitácoras Anteriores'!$FC$59,$K$6,'Bitácoras Anteriores'!$FW$103)+SUMIF('Bitácoras Anteriores'!$FC$112,K6,'Bitácoras Anteriores'!$FW$156)+SUMIF('Bitácoras Anteriores'!$FC$165,K6,'Bitácoras Anteriores'!$FW$209)+SUMIF('Bitácoras Anteriores'!$FC$218,K6,'Bitácoras Anteriores'!$FW$262)+SUMIF('Bitácoras Anteriores'!$FC$271,K6,'Bitácoras Anteriores'!$FW$315)+SUMIF('Bitácoras Anteriores'!$FC$324,K6,'Bitácoras Anteriores'!$FW$368)</f>
        <v>0</v>
      </c>
      <c r="AF10" s="849"/>
      <c r="AG10" s="849"/>
      <c r="AH10" s="850"/>
      <c r="AI10" s="848">
        <f>SUMIF('Bitácoras Anteriores'!$K$6,K6,'Bitácoras Anteriores'!$AI$50)+SUMIF('Bitácoras Anteriores'!$K$59,$K$6,'Bitácoras Anteriores'!$AI$103)+SUMIF('Bitácoras Anteriores'!$K$112,K6,'Bitácoras Anteriores'!$AI$156)+SUMIF('Bitácoras Anteriores'!$K$165,K6,'Bitácoras Anteriores'!$AI$209)+SUMIF('Bitácoras Anteriores'!$K$218,K6,'Bitácoras Anteriores'!$AI$262)+SUMIF('Bitácoras Anteriores'!$K$271,K6,'Bitácoras Anteriores'!$AI$315)+SUMIF('Bitácoras Anteriores'!$K$324,K6,'Bitácoras Anteriores'!$AI$368)+SUMIF('Bitácoras Anteriores'!$BH$6,K6,'Bitácoras Anteriores'!$CF$50)+SUMIF('Bitácoras Anteriores'!$BH$59,$K$6,'Bitácoras Anteriores'!$CF$103)+SUMIF('Bitácoras Anteriores'!$BH$112,K6,'Bitácoras Anteriores'!$CF$156)+SUMIF('Bitácoras Anteriores'!$BH$165,K6,'Bitácoras Anteriores'!$CF$209)+SUMIF('Bitácoras Anteriores'!$BH$218,K6,'Bitácoras Anteriores'!$CF$262)+SUMIF('Bitácoras Anteriores'!$BH$271,K6,'Bitácoras Anteriores'!$CF$315)+SUMIF('Bitácoras Anteriores'!$BH$324,K6,'Bitácoras Anteriores'!$CF$368)+SUMIF('Bitácoras Anteriores'!$DF$6,K6,'Bitácoras Anteriores'!$ED$50)+SUMIF('Bitácoras Anteriores'!$DF$59,$K$6,'Bitácoras Anteriores'!$ED$103)+SUMIF('Bitácoras Anteriores'!$DF$112,K6,'Bitácoras Anteriores'!$ED$156)+SUMIF('Bitácoras Anteriores'!$DF$165,K6,'Bitácoras Anteriores'!$ED$209)+SUMIF('Bitácoras Anteriores'!$DF$218,K6,'Bitácoras Anteriores'!$ED$262)+SUMIF('Bitácoras Anteriores'!$DF$271,K6,'Bitácoras Anteriores'!$ED$315)+SUMIF('Bitácoras Anteriores'!$DF$324,K6,'Bitácoras Anteriores'!$ED$368)+SUMIF('Bitácoras Anteriores'!$FC$6,K6,'Bitácoras Anteriores'!$GA$50)+SUMIF('Bitácoras Anteriores'!$FC$59,$K$6,'Bitácoras Anteriores'!$GA$103)+SUMIF('Bitácoras Anteriores'!$FC$112,K6,'Bitácoras Anteriores'!$GA$156)+SUMIF('Bitácoras Anteriores'!$FC$165,K6,'Bitácoras Anteriores'!$GA$209)+SUMIF('Bitácoras Anteriores'!$FC$218,K6,'Bitácoras Anteriores'!$GA$262)+SUMIF('Bitácoras Anteriores'!$FC$271,K6,'Bitácoras Anteriores'!$GA$315)+SUMIF('Bitácoras Anteriores'!$FC$324,K6,'Bitácoras Anteriores'!$GA$368)</f>
        <v>0</v>
      </c>
      <c r="AJ10" s="849"/>
      <c r="AK10" s="849"/>
      <c r="AL10" s="850"/>
      <c r="AM10" s="848">
        <f>SUMIF('Bitácoras Anteriores'!$K$6,K6,'Bitácoras Anteriores'!$AM$50)+SUMIF('Bitácoras Anteriores'!$K$59,$K$6,'Bitácoras Anteriores'!$AM$103)+SUMIF('Bitácoras Anteriores'!$K$112,K6,'Bitácoras Anteriores'!$AM$156)+SUMIF('Bitácoras Anteriores'!$K$165,K6,'Bitácoras Anteriores'!$AM$209)+SUMIF('Bitácoras Anteriores'!$K$218,K6,'Bitácoras Anteriores'!$AM$262)+SUMIF('Bitácoras Anteriores'!$K$271,K6,'Bitácoras Anteriores'!$AM$315)+SUMIF('Bitácoras Anteriores'!$K$324,K6,'Bitácoras Anteriores'!$AM$368)+SUMIF('Bitácoras Anteriores'!$BH$6,K6,'Bitácoras Anteriores'!$CJ$50)+SUMIF('Bitácoras Anteriores'!$BH$59,$K$6,'Bitácoras Anteriores'!$CJ$103)+SUMIF('Bitácoras Anteriores'!$BH$112,K6,'Bitácoras Anteriores'!$CJ$156)+SUMIF('Bitácoras Anteriores'!$BH$165,K6,'Bitácoras Anteriores'!$CJ$209)+SUMIF('Bitácoras Anteriores'!$BH$218,K6,'Bitácoras Anteriores'!$CJ$262)+SUMIF('Bitácoras Anteriores'!$BH$271,K6,'Bitácoras Anteriores'!$CJ$315)+SUMIF('Bitácoras Anteriores'!$BH$324,K6,'Bitácoras Anteriores'!$CJ$368)+SUMIF('Bitácoras Anteriores'!$DF$6,K6,'Bitácoras Anteriores'!$EH$50)+SUMIF('Bitácoras Anteriores'!$DF$59,$K$6,'Bitácoras Anteriores'!$EH$103)+SUMIF('Bitácoras Anteriores'!$DF$112,K6,'Bitácoras Anteriores'!$EH$156)+SUMIF('Bitácoras Anteriores'!$DF$165,K6,'Bitácoras Anteriores'!$EH$209)+SUMIF('Bitácoras Anteriores'!$DF$218,K6,'Bitácoras Anteriores'!$EH$262)+SUMIF('Bitácoras Anteriores'!$DF$271,K6,'Bitácoras Anteriores'!$EH$315)+SUMIF('Bitácoras Anteriores'!$DF$324,K6,'Bitácoras Anteriores'!$EH$368)+SUMIF('Bitácoras Anteriores'!$FC$6,K6,'Bitácoras Anteriores'!$GE$50)+SUMIF('Bitácoras Anteriores'!$FC$59,$K$6,'Bitácoras Anteriores'!$GE$103)+SUMIF('Bitácoras Anteriores'!$FC$112,K6,'Bitácoras Anteriores'!$GE$156)+SUMIF('Bitácoras Anteriores'!$FC$165,K6,'Bitácoras Anteriores'!$GE$209)+SUMIF('Bitácoras Anteriores'!$FC$218,K6,'Bitácoras Anteriores'!$GE$262)+SUMIF('Bitácoras Anteriores'!$FC$271,K6,'Bitácoras Anteriores'!$GE$315)+SUMIF('Bitácoras Anteriores'!$FC$324,K6,'Bitácoras Anteriores'!$GE$368)</f>
        <v>0</v>
      </c>
      <c r="AN10" s="849"/>
      <c r="AO10" s="849"/>
      <c r="AP10" s="850"/>
      <c r="AQ10" s="854">
        <f>SUMIF('Bitácoras Anteriores'!$K$6,K6,'Bitácoras Anteriores'!$AQ$50)+SUMIF('Bitácoras Anteriores'!$K$59,$K$6,'Bitácoras Anteriores'!$AQ$103)+SUMIF('Bitácoras Anteriores'!$K$112,K6,'Bitácoras Anteriores'!$AQ$156)+SUMIF('Bitácoras Anteriores'!$K$165,K6,'Bitácoras Anteriores'!$AQ$209)+SUMIF('Bitácoras Anteriores'!$K$218,K6,'Bitácoras Anteriores'!$AQ$262)+SUMIF('Bitácoras Anteriores'!$K$271,K6,'Bitácoras Anteriores'!$AQ$315)+SUMIF('Bitácoras Anteriores'!$K$324,K6,'Bitácoras Anteriores'!$AQ$368)+SUMIF('Bitácoras Anteriores'!$BH$6,K6,'Bitácoras Anteriores'!$CN$50)+SUMIF('Bitácoras Anteriores'!$BH$59,$K$6,'Bitácoras Anteriores'!$CN$103)+SUMIF('Bitácoras Anteriores'!$BH$112,K6,'Bitácoras Anteriores'!$CN$156)+SUMIF('Bitácoras Anteriores'!$BH$165,K6,'Bitácoras Anteriores'!$CN$209)+SUMIF('Bitácoras Anteriores'!$BH$218,K6,'Bitácoras Anteriores'!$CN$262)+SUMIF('Bitácoras Anteriores'!$BH$271,K6,'Bitácoras Anteriores'!$CN$315)+SUMIF('Bitácoras Anteriores'!$BH$324,K6,'Bitácoras Anteriores'!$CN$368)+SUMIF('Bitácoras Anteriores'!$DF$6,K6,'Bitácoras Anteriores'!$EL$50)+SUMIF('Bitácoras Anteriores'!$DF$59,$K$6,'Bitácoras Anteriores'!$EL$103)+SUMIF('Bitácoras Anteriores'!$DF$112,K6,'Bitácoras Anteriores'!$EL$156)+SUMIF('Bitácoras Anteriores'!$DF$165,K6,'Bitácoras Anteriores'!$EL$209)+SUMIF('Bitácoras Anteriores'!$DF$218,K6,'Bitácoras Anteriores'!$EL$262)+SUMIF('Bitácoras Anteriores'!$DF$271,K6,'Bitácoras Anteriores'!$EL$315)+SUMIF('Bitácoras Anteriores'!$DF$324,K6,'Bitácoras Anteriores'!$EL$368)+SUMIF('Bitácoras Anteriores'!$FC$6,K6,'Bitácoras Anteriores'!$GI$50)+SUMIF('Bitácoras Anteriores'!$FC$59,$K$6,'Bitácoras Anteriores'!$GI$103)+SUMIF('Bitácoras Anteriores'!$FC$112,K6,'Bitácoras Anteriores'!$GI$156)+SUMIF('Bitácoras Anteriores'!$FC$165,K6,'Bitácoras Anteriores'!$GI$209)+SUMIF('Bitácoras Anteriores'!$FC$218,K6,'Bitácoras Anteriores'!$GI$262)+SUMIF('Bitácoras Anteriores'!$FC$271,K6,'Bitácoras Anteriores'!$GI$315)+SUMIF('Bitácoras Anteriores'!$FC$324,K6,'Bitácoras Anteriores'!$GI$368)</f>
        <v>0</v>
      </c>
      <c r="AR10" s="855"/>
      <c r="AS10" s="856"/>
      <c r="AT10" s="854">
        <f>SUMIF('Bitácoras Anteriores'!$K$6,K6,'Bitácoras Anteriores'!$AT$50)+SUMIF('Bitácoras Anteriores'!$K$59,$K$6,'Bitácoras Anteriores'!$AT$103)+SUMIF('Bitácoras Anteriores'!$K$112,K6,'Bitácoras Anteriores'!$AT$156)+SUMIF('Bitácoras Anteriores'!$K$165,K6,'Bitácoras Anteriores'!$AT$209)+SUMIF('Bitácoras Anteriores'!$K$218,K6,'Bitácoras Anteriores'!$AT$262)+SUMIF('Bitácoras Anteriores'!$K$271,K6,'Bitácoras Anteriores'!$AT$315)+SUMIF('Bitácoras Anteriores'!$K$324,K6,'Bitácoras Anteriores'!$AT$368)+SUMIF('Bitácoras Anteriores'!$BH$6,K6,'Bitácoras Anteriores'!$CQ$50)+SUMIF('Bitácoras Anteriores'!$BH$59,$K$6,'Bitácoras Anteriores'!$CQ$103)+SUMIF('Bitácoras Anteriores'!$BH$112,K6,'Bitácoras Anteriores'!$CQ$156)+SUMIF('Bitácoras Anteriores'!$BH$165,K6,'Bitácoras Anteriores'!$CQ$209)+SUMIF('Bitácoras Anteriores'!$BH$218,K6,'Bitácoras Anteriores'!$CQ$262)+SUMIF('Bitácoras Anteriores'!$BH$271,K6,'Bitácoras Anteriores'!$CQ$315)+SUMIF('Bitácoras Anteriores'!$BH$324,K6,'Bitácoras Anteriores'!$CQ$368)+SUMIF('Bitácoras Anteriores'!$DF$6,K6,'Bitácoras Anteriores'!$EO$50)+SUMIF('Bitácoras Anteriores'!$DF$59,$K$6,'Bitácoras Anteriores'!$EO$103)+SUMIF('Bitácoras Anteriores'!$DF$112,K6,'Bitácoras Anteriores'!$EO$156)+SUMIF('Bitácoras Anteriores'!$DF$165,K6,'Bitácoras Anteriores'!$EO$209)+SUMIF('Bitácoras Anteriores'!$DF$218,K6,'Bitácoras Anteriores'!$EO$262)+SUMIF('Bitácoras Anteriores'!$DF$271,K6,'Bitácoras Anteriores'!$EO$315)+SUMIF('Bitácoras Anteriores'!$DF$324,K6,'Bitácoras Anteriores'!$EO$368)+SUMIF('Bitácoras Anteriores'!$FC$6,K6,'Bitácoras Anteriores'!$GL$50)+SUMIF('Bitácoras Anteriores'!$FC$59,$K$6,'Bitácoras Anteriores'!$GL$103)+SUMIF('Bitácoras Anteriores'!$FC$112,K6,'Bitácoras Anteriores'!$GL$156)+SUMIF('Bitácoras Anteriores'!$FC$165,K6,'Bitácoras Anteriores'!$GL$209)+SUMIF('Bitácoras Anteriores'!$FC$218,K6,'Bitácoras Anteriores'!$GL$262)+SUMIF('Bitácoras Anteriores'!$FC$271,K6,'Bitácoras Anteriores'!$GL$315)+SUMIF('Bitácoras Anteriores'!$FC$324,K6,'Bitácoras Anteriores'!$GL$368)</f>
        <v>0</v>
      </c>
      <c r="AU10" s="855"/>
      <c r="AV10" s="855"/>
      <c r="AW10" s="1200"/>
      <c r="AX10" s="171"/>
      <c r="AY10" s="862" t="str">
        <f>'Resumen Anual'!$C$13</f>
        <v>TIEMPO DE VUELO</v>
      </c>
      <c r="AZ10" s="839"/>
      <c r="BA10" s="839"/>
      <c r="BB10" s="839"/>
      <c r="BC10" s="839"/>
      <c r="BD10" s="839"/>
      <c r="BE10" s="839"/>
      <c r="BF10" s="839"/>
      <c r="BG10" s="839"/>
      <c r="BH10" s="839"/>
      <c r="BI10" s="840"/>
      <c r="BJ10" s="6"/>
      <c r="BK10" s="838" t="str">
        <f>'Resumen Anual'!$O$13</f>
        <v>TIEMPO MEDIO</v>
      </c>
      <c r="BL10" s="839"/>
      <c r="BM10" s="839"/>
      <c r="BN10" s="839"/>
      <c r="BO10" s="839"/>
      <c r="BP10" s="839"/>
      <c r="BQ10" s="839"/>
      <c r="BR10" s="839"/>
      <c r="BS10" s="839"/>
      <c r="BT10" s="839"/>
      <c r="BU10" s="840"/>
      <c r="BV10" s="15"/>
      <c r="BW10" s="844" t="str">
        <f>IF(Portada!$A$1="www.fly-logics.com","B.Anterior",0)</f>
        <v>B.Anterior</v>
      </c>
      <c r="BX10" s="845"/>
      <c r="BY10" s="845"/>
      <c r="BZ10" s="845"/>
      <c r="CA10" s="845"/>
      <c r="CB10" s="848">
        <f>SUMIF('Bitácoras Anteriores'!$K$6,BH6,'Bitácoras Anteriores'!$AE$50)+SUMIF('Bitácoras Anteriores'!$K$59,$K$6,'Bitácoras Anteriores'!$AE$103)+SUMIF('Bitácoras Anteriores'!$K$112,BH6,'Bitácoras Anteriores'!$AE$156)+SUMIF('Bitácoras Anteriores'!$K$165,BH6,'Bitácoras Anteriores'!$AE$209)+SUMIF('Bitácoras Anteriores'!$K$218,BH6,'Bitácoras Anteriores'!$AE$262)+SUMIF('Bitácoras Anteriores'!$K$271,BH6,'Bitácoras Anteriores'!$AE$315)+SUMIF('Bitácoras Anteriores'!$K$324,BH6,'Bitácoras Anteriores'!$AE$368)+SUMIF('Bitácoras Anteriores'!$BH$6,BH6,'Bitácoras Anteriores'!$CB$50)+SUMIF('Bitácoras Anteriores'!$BH$59,$K$6,'Bitácoras Anteriores'!$CB$103)+SUMIF('Bitácoras Anteriores'!$BH$112,BH6,'Bitácoras Anteriores'!$CB$156)+SUMIF('Bitácoras Anteriores'!$BH$165,BH6,'Bitácoras Anteriores'!$CB$209)+SUMIF('Bitácoras Anteriores'!$BH$218,BH6,'Bitácoras Anteriores'!$CB$262)+SUMIF('Bitácoras Anteriores'!$BH$271,BH6,'Bitácoras Anteriores'!$CB$315)+SUMIF('Bitácoras Anteriores'!$BH$324,BH6,'Bitácoras Anteriores'!$CB$368)+SUMIF('Bitácoras Anteriores'!$DF$6,BH6,'Bitácoras Anteriores'!$DZ$50)+SUMIF('Bitácoras Anteriores'!$DF$59,$K$6,'Bitácoras Anteriores'!$DZ$103)+SUMIF('Bitácoras Anteriores'!$DF$112,BH6,'Bitácoras Anteriores'!$DZ$156)+SUMIF('Bitácoras Anteriores'!$DF$165,BH6,'Bitácoras Anteriores'!$DZ$209)+SUMIF('Bitácoras Anteriores'!$DF$218,BH6,'Bitácoras Anteriores'!$DZ$262)+SUMIF('Bitácoras Anteriores'!$DF$271,BH6,'Bitácoras Anteriores'!$DZ$315)+SUMIF('Bitácoras Anteriores'!$DF$324,BH6,'Bitácoras Anteriores'!$DZ$368)+SUMIF('Bitácoras Anteriores'!$FC$6,BH6,'Bitácoras Anteriores'!$FW$50)+SUMIF('Bitácoras Anteriores'!$FC$59,$K$6,'Bitácoras Anteriores'!$FW$103)+SUMIF('Bitácoras Anteriores'!$FC$112,BH6,'Bitácoras Anteriores'!$FW$156)+SUMIF('Bitácoras Anteriores'!$FC$165,BH6,'Bitácoras Anteriores'!$FW$209)+SUMIF('Bitácoras Anteriores'!$FC$218,BH6,'Bitácoras Anteriores'!$FW$262)+SUMIF('Bitácoras Anteriores'!$FC$271,BH6,'Bitácoras Anteriores'!$FW$315)+SUMIF('Bitácoras Anteriores'!$FC$324,BH6,'Bitácoras Anteriores'!$FW$368)</f>
        <v>0</v>
      </c>
      <c r="CC10" s="849"/>
      <c r="CD10" s="849"/>
      <c r="CE10" s="850"/>
      <c r="CF10" s="848">
        <f>SUMIF('Bitácoras Anteriores'!$K$6,BH6,'Bitácoras Anteriores'!$AI$50)+SUMIF('Bitácoras Anteriores'!$K$59,$K$6,'Bitácoras Anteriores'!$AI$103)+SUMIF('Bitácoras Anteriores'!$K$112,BH6,'Bitácoras Anteriores'!$AI$156)+SUMIF('Bitácoras Anteriores'!$K$165,BH6,'Bitácoras Anteriores'!$AI$209)+SUMIF('Bitácoras Anteriores'!$K$218,BH6,'Bitácoras Anteriores'!$AI$262)+SUMIF('Bitácoras Anteriores'!$K$271,BH6,'Bitácoras Anteriores'!$AI$315)+SUMIF('Bitácoras Anteriores'!$K$324,BH6,'Bitácoras Anteriores'!$AI$368)+SUMIF('Bitácoras Anteriores'!$BH$6,BH6,'Bitácoras Anteriores'!$CF$50)+SUMIF('Bitácoras Anteriores'!$BH$59,$K$6,'Bitácoras Anteriores'!$CF$103)+SUMIF('Bitácoras Anteriores'!$BH$112,BH6,'Bitácoras Anteriores'!$CF$156)+SUMIF('Bitácoras Anteriores'!$BH$165,BH6,'Bitácoras Anteriores'!$CF$209)+SUMIF('Bitácoras Anteriores'!$BH$218,BH6,'Bitácoras Anteriores'!$CF$262)+SUMIF('Bitácoras Anteriores'!$BH$271,BH6,'Bitácoras Anteriores'!$CF$315)+SUMIF('Bitácoras Anteriores'!$BH$324,BH6,'Bitácoras Anteriores'!$CF$368)+SUMIF('Bitácoras Anteriores'!$DF$6,BH6,'Bitácoras Anteriores'!$ED$50)+SUMIF('Bitácoras Anteriores'!$DF$59,$K$6,'Bitácoras Anteriores'!$ED$103)+SUMIF('Bitácoras Anteriores'!$DF$112,BH6,'Bitácoras Anteriores'!$ED$156)+SUMIF('Bitácoras Anteriores'!$DF$165,BH6,'Bitácoras Anteriores'!$ED$209)+SUMIF('Bitácoras Anteriores'!$DF$218,BH6,'Bitácoras Anteriores'!$ED$262)+SUMIF('Bitácoras Anteriores'!$DF$271,BH6,'Bitácoras Anteriores'!$ED$315)+SUMIF('Bitácoras Anteriores'!$DF$324,BH6,'Bitácoras Anteriores'!$ED$368)+SUMIF('Bitácoras Anteriores'!$FC$6,BH6,'Bitácoras Anteriores'!$GA$50)+SUMIF('Bitácoras Anteriores'!$FC$59,$K$6,'Bitácoras Anteriores'!$GA$103)+SUMIF('Bitácoras Anteriores'!$FC$112,BH6,'Bitácoras Anteriores'!$GA$156)+SUMIF('Bitácoras Anteriores'!$FC$165,BH6,'Bitácoras Anteriores'!$GA$209)+SUMIF('Bitácoras Anteriores'!$FC$218,BH6,'Bitácoras Anteriores'!$GA$262)+SUMIF('Bitácoras Anteriores'!$FC$271,BH6,'Bitácoras Anteriores'!$GA$315)+SUMIF('Bitácoras Anteriores'!$FC$324,BH6,'Bitácoras Anteriores'!$GA$368)</f>
        <v>0</v>
      </c>
      <c r="CG10" s="849"/>
      <c r="CH10" s="849"/>
      <c r="CI10" s="850"/>
      <c r="CJ10" s="848">
        <f>SUMIF('Bitácoras Anteriores'!$K$6,BH6,'Bitácoras Anteriores'!$AM$50)+SUMIF('Bitácoras Anteriores'!$K$59,$K$6,'Bitácoras Anteriores'!$AM$103)+SUMIF('Bitácoras Anteriores'!$K$112,BH6,'Bitácoras Anteriores'!$AM$156)+SUMIF('Bitácoras Anteriores'!$K$165,BH6,'Bitácoras Anteriores'!$AM$209)+SUMIF('Bitácoras Anteriores'!$K$218,BH6,'Bitácoras Anteriores'!$AM$262)+SUMIF('Bitácoras Anteriores'!$K$271,BH6,'Bitácoras Anteriores'!$AM$315)+SUMIF('Bitácoras Anteriores'!$K$324,BH6,'Bitácoras Anteriores'!$AM$368)+SUMIF('Bitácoras Anteriores'!$BH$6,BH6,'Bitácoras Anteriores'!$CJ$50)+SUMIF('Bitácoras Anteriores'!$BH$59,$K$6,'Bitácoras Anteriores'!$CJ$103)+SUMIF('Bitácoras Anteriores'!$BH$112,BH6,'Bitácoras Anteriores'!$CJ$156)+SUMIF('Bitácoras Anteriores'!$BH$165,BH6,'Bitácoras Anteriores'!$CJ$209)+SUMIF('Bitácoras Anteriores'!$BH$218,BH6,'Bitácoras Anteriores'!$CJ$262)+SUMIF('Bitácoras Anteriores'!$BH$271,BH6,'Bitácoras Anteriores'!$CJ$315)+SUMIF('Bitácoras Anteriores'!$BH$324,BH6,'Bitácoras Anteriores'!$CJ$368)+SUMIF('Bitácoras Anteriores'!$DF$6,BH6,'Bitácoras Anteriores'!$EH$50)+SUMIF('Bitácoras Anteriores'!$DF$59,$K$6,'Bitácoras Anteriores'!$EH$103)+SUMIF('Bitácoras Anteriores'!$DF$112,BH6,'Bitácoras Anteriores'!$EH$156)+SUMIF('Bitácoras Anteriores'!$DF$165,BH6,'Bitácoras Anteriores'!$EH$209)+SUMIF('Bitácoras Anteriores'!$DF$218,BH6,'Bitácoras Anteriores'!$EH$262)+SUMIF('Bitácoras Anteriores'!$DF$271,BH6,'Bitácoras Anteriores'!$EH$315)+SUMIF('Bitácoras Anteriores'!$DF$324,BH6,'Bitácoras Anteriores'!$EH$368)+SUMIF('Bitácoras Anteriores'!$FC$6,BH6,'Bitácoras Anteriores'!$GE$50)+SUMIF('Bitácoras Anteriores'!$FC$59,$K$6,'Bitácoras Anteriores'!$GE$103)+SUMIF('Bitácoras Anteriores'!$FC$112,BH6,'Bitácoras Anteriores'!$GE$156)+SUMIF('Bitácoras Anteriores'!$FC$165,BH6,'Bitácoras Anteriores'!$GE$209)+SUMIF('Bitácoras Anteriores'!$FC$218,BH6,'Bitácoras Anteriores'!$GE$262)+SUMIF('Bitácoras Anteriores'!$FC$271,BH6,'Bitácoras Anteriores'!$GE$315)+SUMIF('Bitácoras Anteriores'!$FC$324,BH6,'Bitácoras Anteriores'!$GE$368)</f>
        <v>0</v>
      </c>
      <c r="CK10" s="849"/>
      <c r="CL10" s="849"/>
      <c r="CM10" s="850"/>
      <c r="CN10" s="854">
        <f>SUMIF('Bitácoras Anteriores'!$K$6,BH6,'Bitácoras Anteriores'!$AQ$50)+SUMIF('Bitácoras Anteriores'!$K$59,$K$6,'Bitácoras Anteriores'!$AQ$103)+SUMIF('Bitácoras Anteriores'!$K$112,BH6,'Bitácoras Anteriores'!$AQ$156)+SUMIF('Bitácoras Anteriores'!$K$165,BH6,'Bitácoras Anteriores'!$AQ$209)+SUMIF('Bitácoras Anteriores'!$K$218,BH6,'Bitácoras Anteriores'!$AQ$262)+SUMIF('Bitácoras Anteriores'!$K$271,BH6,'Bitácoras Anteriores'!$AQ$315)+SUMIF('Bitácoras Anteriores'!$K$324,BH6,'Bitácoras Anteriores'!$AQ$368)+SUMIF('Bitácoras Anteriores'!$BH$6,BH6,'Bitácoras Anteriores'!$CN$50)+SUMIF('Bitácoras Anteriores'!$BH$59,$K$6,'Bitácoras Anteriores'!$CN$103)+SUMIF('Bitácoras Anteriores'!$BH$112,BH6,'Bitácoras Anteriores'!$CN$156)+SUMIF('Bitácoras Anteriores'!$BH$165,BH6,'Bitácoras Anteriores'!$CN$209)+SUMIF('Bitácoras Anteriores'!$BH$218,BH6,'Bitácoras Anteriores'!$CN$262)+SUMIF('Bitácoras Anteriores'!$BH$271,BH6,'Bitácoras Anteriores'!$CN$315)+SUMIF('Bitácoras Anteriores'!$BH$324,BH6,'Bitácoras Anteriores'!$CN$368)+SUMIF('Bitácoras Anteriores'!$DF$6,BH6,'Bitácoras Anteriores'!$EL$50)+SUMIF('Bitácoras Anteriores'!$DF$59,$K$6,'Bitácoras Anteriores'!$EL$103)+SUMIF('Bitácoras Anteriores'!$DF$112,BH6,'Bitácoras Anteriores'!$EL$156)+SUMIF('Bitácoras Anteriores'!$DF$165,BH6,'Bitácoras Anteriores'!$EL$209)+SUMIF('Bitácoras Anteriores'!$DF$218,BH6,'Bitácoras Anteriores'!$EL$262)+SUMIF('Bitácoras Anteriores'!$DF$271,BH6,'Bitácoras Anteriores'!$EL$315)+SUMIF('Bitácoras Anteriores'!$DF$324,BH6,'Bitácoras Anteriores'!$EL$368)+SUMIF('Bitácoras Anteriores'!$FC$6,BH6,'Bitácoras Anteriores'!$GI$50)+SUMIF('Bitácoras Anteriores'!$FC$59,$K$6,'Bitácoras Anteriores'!$GI$103)+SUMIF('Bitácoras Anteriores'!$FC$112,BH6,'Bitácoras Anteriores'!$GI$156)+SUMIF('Bitácoras Anteriores'!$FC$165,BH6,'Bitácoras Anteriores'!$GI$209)+SUMIF('Bitácoras Anteriores'!$FC$218,BH6,'Bitácoras Anteriores'!$GI$262)+SUMIF('Bitácoras Anteriores'!$FC$271,BH6,'Bitácoras Anteriores'!$GI$315)+SUMIF('Bitácoras Anteriores'!$FC$324,BH6,'Bitácoras Anteriores'!$GI$368)</f>
        <v>0</v>
      </c>
      <c r="CO10" s="855"/>
      <c r="CP10" s="856"/>
      <c r="CQ10" s="854">
        <f>SUMIF('Bitácoras Anteriores'!$K$6,BH6,'Bitácoras Anteriores'!$AT$50)+SUMIF('Bitácoras Anteriores'!$K$59,$K$6,'Bitácoras Anteriores'!$AT$103)+SUMIF('Bitácoras Anteriores'!$K$112,BH6,'Bitácoras Anteriores'!$AT$156)+SUMIF('Bitácoras Anteriores'!$K$165,BH6,'Bitácoras Anteriores'!$AT$209)+SUMIF('Bitácoras Anteriores'!$K$218,BH6,'Bitácoras Anteriores'!$AT$262)+SUMIF('Bitácoras Anteriores'!$K$271,BH6,'Bitácoras Anteriores'!$AT$315)+SUMIF('Bitácoras Anteriores'!$K$324,BH6,'Bitácoras Anteriores'!$AT$368)+SUMIF('Bitácoras Anteriores'!$BH$6,BH6,'Bitácoras Anteriores'!$CQ$50)+SUMIF('Bitácoras Anteriores'!$BH$59,$K$6,'Bitácoras Anteriores'!$CQ$103)+SUMIF('Bitácoras Anteriores'!$BH$112,BH6,'Bitácoras Anteriores'!$CQ$156)+SUMIF('Bitácoras Anteriores'!$BH$165,BH6,'Bitácoras Anteriores'!$CQ$209)+SUMIF('Bitácoras Anteriores'!$BH$218,BH6,'Bitácoras Anteriores'!$CQ$262)+SUMIF('Bitácoras Anteriores'!$BH$271,BH6,'Bitácoras Anteriores'!$CQ$315)+SUMIF('Bitácoras Anteriores'!$BH$324,BH6,'Bitácoras Anteriores'!$CQ$368)+SUMIF('Bitácoras Anteriores'!$DF$6,BH6,'Bitácoras Anteriores'!$EO$50)+SUMIF('Bitácoras Anteriores'!$DF$59,$K$6,'Bitácoras Anteriores'!$EO$103)+SUMIF('Bitácoras Anteriores'!$DF$112,BH6,'Bitácoras Anteriores'!$EO$156)+SUMIF('Bitácoras Anteriores'!$DF$165,BH6,'Bitácoras Anteriores'!$EO$209)+SUMIF('Bitácoras Anteriores'!$DF$218,BH6,'Bitácoras Anteriores'!$EO$262)+SUMIF('Bitácoras Anteriores'!$DF$271,BH6,'Bitácoras Anteriores'!$EO$315)+SUMIF('Bitácoras Anteriores'!$DF$324,BH6,'Bitácoras Anteriores'!$EO$368)+SUMIF('Bitácoras Anteriores'!$FC$6,BH6,'Bitácoras Anteriores'!$GL$50)+SUMIF('Bitácoras Anteriores'!$FC$59,$K$6,'Bitácoras Anteriores'!$GL$103)+SUMIF('Bitácoras Anteriores'!$FC$112,BH6,'Bitácoras Anteriores'!$GL$156)+SUMIF('Bitácoras Anteriores'!$FC$165,BH6,'Bitácoras Anteriores'!$GL$209)+SUMIF('Bitácoras Anteriores'!$FC$218,BH6,'Bitácoras Anteriores'!$GL$262)+SUMIF('Bitácoras Anteriores'!$FC$271,BH6,'Bitácoras Anteriores'!$GL$315)+SUMIF('Bitácoras Anteriores'!$FC$324,BH6,'Bitácoras Anteriores'!$GL$368)</f>
        <v>0</v>
      </c>
      <c r="CR10" s="855"/>
      <c r="CS10" s="860"/>
      <c r="CT10" s="1200"/>
      <c r="CU10" s="1199"/>
      <c r="CV10" s="171"/>
      <c r="CW10" s="862" t="str">
        <f>'Resumen Anual'!$C$13</f>
        <v>TIEMPO DE VUELO</v>
      </c>
      <c r="CX10" s="839"/>
      <c r="CY10" s="839"/>
      <c r="CZ10" s="839"/>
      <c r="DA10" s="839"/>
      <c r="DB10" s="839"/>
      <c r="DC10" s="839"/>
      <c r="DD10" s="839"/>
      <c r="DE10" s="839"/>
      <c r="DF10" s="839"/>
      <c r="DG10" s="840"/>
      <c r="DH10" s="6"/>
      <c r="DI10" s="838" t="str">
        <f>'Resumen Anual'!$O$13</f>
        <v>TIEMPO MEDIO</v>
      </c>
      <c r="DJ10" s="839"/>
      <c r="DK10" s="839"/>
      <c r="DL10" s="839"/>
      <c r="DM10" s="839"/>
      <c r="DN10" s="839"/>
      <c r="DO10" s="839"/>
      <c r="DP10" s="839"/>
      <c r="DQ10" s="839"/>
      <c r="DR10" s="839"/>
      <c r="DS10" s="840"/>
      <c r="DT10" s="15"/>
      <c r="DU10" s="844" t="str">
        <f>IF(Portada!$A$1="www.fly-logics.com","B.Anterior",0)</f>
        <v>B.Anterior</v>
      </c>
      <c r="DV10" s="845"/>
      <c r="DW10" s="845"/>
      <c r="DX10" s="845"/>
      <c r="DY10" s="845"/>
      <c r="DZ10" s="848">
        <f>SUMIF('Bitácoras Anteriores'!$K$6,DF6,'Bitácoras Anteriores'!$AE$50)+SUMIF('Bitácoras Anteriores'!$K$59,$K$6,'Bitácoras Anteriores'!$AE$103)+SUMIF('Bitácoras Anteriores'!$K$112,DF6,'Bitácoras Anteriores'!$AE$156)+SUMIF('Bitácoras Anteriores'!$K$165,DF6,'Bitácoras Anteriores'!$AE$209)+SUMIF('Bitácoras Anteriores'!$K$218,DF6,'Bitácoras Anteriores'!$AE$262)+SUMIF('Bitácoras Anteriores'!$K$271,DF6,'Bitácoras Anteriores'!$AE$315)+SUMIF('Bitácoras Anteriores'!$K$324,DF6,'Bitácoras Anteriores'!$AE$368)+SUMIF('Bitácoras Anteriores'!$BH$6,DF6,'Bitácoras Anteriores'!$CB$50)+SUMIF('Bitácoras Anteriores'!$BH$59,$K$6,'Bitácoras Anteriores'!$CB$103)+SUMIF('Bitácoras Anteriores'!$BH$112,DF6,'Bitácoras Anteriores'!$CB$156)+SUMIF('Bitácoras Anteriores'!$BH$165,DF6,'Bitácoras Anteriores'!$CB$209)+SUMIF('Bitácoras Anteriores'!$BH$218,DF6,'Bitácoras Anteriores'!$CB$262)+SUMIF('Bitácoras Anteriores'!$BH$271,DF6,'Bitácoras Anteriores'!$CB$315)+SUMIF('Bitácoras Anteriores'!$BH$324,DF6,'Bitácoras Anteriores'!$CB$368)+SUMIF('Bitácoras Anteriores'!$DF$6,DF6,'Bitácoras Anteriores'!$DZ$50)+SUMIF('Bitácoras Anteriores'!$DF$59,$K$6,'Bitácoras Anteriores'!$DZ$103)+SUMIF('Bitácoras Anteriores'!$DF$112,DF6,'Bitácoras Anteriores'!$DZ$156)+SUMIF('Bitácoras Anteriores'!$DF$165,DF6,'Bitácoras Anteriores'!$DZ$209)+SUMIF('Bitácoras Anteriores'!$DF$218,DF6,'Bitácoras Anteriores'!$DZ$262)+SUMIF('Bitácoras Anteriores'!$DF$271,DF6,'Bitácoras Anteriores'!$DZ$315)+SUMIF('Bitácoras Anteriores'!$DF$324,DF6,'Bitácoras Anteriores'!$DZ$368)+SUMIF('Bitácoras Anteriores'!$FC$6,DF6,'Bitácoras Anteriores'!$FW$50)+SUMIF('Bitácoras Anteriores'!$FC$59,$K$6,'Bitácoras Anteriores'!$FW$103)+SUMIF('Bitácoras Anteriores'!$FC$112,DF6,'Bitácoras Anteriores'!$FW$156)+SUMIF('Bitácoras Anteriores'!$FC$165,DF6,'Bitácoras Anteriores'!$FW$209)+SUMIF('Bitácoras Anteriores'!$FC$218,DF6,'Bitácoras Anteriores'!$FW$262)+SUMIF('Bitácoras Anteriores'!$FC$271,DF6,'Bitácoras Anteriores'!$FW$315)+SUMIF('Bitácoras Anteriores'!$FC$324,DF6,'Bitácoras Anteriores'!$FW$368)</f>
        <v>0</v>
      </c>
      <c r="EA10" s="849"/>
      <c r="EB10" s="849"/>
      <c r="EC10" s="850"/>
      <c r="ED10" s="848">
        <f>SUMIF('Bitácoras Anteriores'!$K$6,DF6,'Bitácoras Anteriores'!$AI$50)+SUMIF('Bitácoras Anteriores'!$K$59,$K$6,'Bitácoras Anteriores'!$AI$103)+SUMIF('Bitácoras Anteriores'!$K$112,DF6,'Bitácoras Anteriores'!$AI$156)+SUMIF('Bitácoras Anteriores'!$K$165,DF6,'Bitácoras Anteriores'!$AI$209)+SUMIF('Bitácoras Anteriores'!$K$218,DF6,'Bitácoras Anteriores'!$AI$262)+SUMIF('Bitácoras Anteriores'!$K$271,DF6,'Bitácoras Anteriores'!$AI$315)+SUMIF('Bitácoras Anteriores'!$K$324,DF6,'Bitácoras Anteriores'!$AI$368)+SUMIF('Bitácoras Anteriores'!$BH$6,DF6,'Bitácoras Anteriores'!$CF$50)+SUMIF('Bitácoras Anteriores'!$BH$59,$K$6,'Bitácoras Anteriores'!$CF$103)+SUMIF('Bitácoras Anteriores'!$BH$112,DF6,'Bitácoras Anteriores'!$CF$156)+SUMIF('Bitácoras Anteriores'!$BH$165,DF6,'Bitácoras Anteriores'!$CF$209)+SUMIF('Bitácoras Anteriores'!$BH$218,DF6,'Bitácoras Anteriores'!$CF$262)+SUMIF('Bitácoras Anteriores'!$BH$271,DF6,'Bitácoras Anteriores'!$CF$315)+SUMIF('Bitácoras Anteriores'!$BH$324,DF6,'Bitácoras Anteriores'!$CF$368)+SUMIF('Bitácoras Anteriores'!$DF$6,DF6,'Bitácoras Anteriores'!$ED$50)+SUMIF('Bitácoras Anteriores'!$DF$59,$K$6,'Bitácoras Anteriores'!$ED$103)+SUMIF('Bitácoras Anteriores'!$DF$112,DF6,'Bitácoras Anteriores'!$ED$156)+SUMIF('Bitácoras Anteriores'!$DF$165,DF6,'Bitácoras Anteriores'!$ED$209)+SUMIF('Bitácoras Anteriores'!$DF$218,DF6,'Bitácoras Anteriores'!$ED$262)+SUMIF('Bitácoras Anteriores'!$DF$271,DF6,'Bitácoras Anteriores'!$ED$315)+SUMIF('Bitácoras Anteriores'!$DF$324,DF6,'Bitácoras Anteriores'!$ED$368)+SUMIF('Bitácoras Anteriores'!$FC$6,DF6,'Bitácoras Anteriores'!$GA$50)+SUMIF('Bitácoras Anteriores'!$FC$59,$K$6,'Bitácoras Anteriores'!$GA$103)+SUMIF('Bitácoras Anteriores'!$FC$112,DF6,'Bitácoras Anteriores'!$GA$156)+SUMIF('Bitácoras Anteriores'!$FC$165,DF6,'Bitácoras Anteriores'!$GA$209)+SUMIF('Bitácoras Anteriores'!$FC$218,DF6,'Bitácoras Anteriores'!$GA$262)+SUMIF('Bitácoras Anteriores'!$FC$271,DF6,'Bitácoras Anteriores'!$GA$315)+SUMIF('Bitácoras Anteriores'!$FC$324,DF6,'Bitácoras Anteriores'!$GA$368)</f>
        <v>0</v>
      </c>
      <c r="EE10" s="849"/>
      <c r="EF10" s="849"/>
      <c r="EG10" s="850"/>
      <c r="EH10" s="848">
        <f>SUMIF('Bitácoras Anteriores'!$K$6,DF6,'Bitácoras Anteriores'!$AM$50)+SUMIF('Bitácoras Anteriores'!$K$59,$K$6,'Bitácoras Anteriores'!$AM$103)+SUMIF('Bitácoras Anteriores'!$K$112,DF6,'Bitácoras Anteriores'!$AM$156)+SUMIF('Bitácoras Anteriores'!$K$165,DF6,'Bitácoras Anteriores'!$AM$209)+SUMIF('Bitácoras Anteriores'!$K$218,DF6,'Bitácoras Anteriores'!$AM$262)+SUMIF('Bitácoras Anteriores'!$K$271,DF6,'Bitácoras Anteriores'!$AM$315)+SUMIF('Bitácoras Anteriores'!$K$324,DF6,'Bitácoras Anteriores'!$AM$368)+SUMIF('Bitácoras Anteriores'!$BH$6,DF6,'Bitácoras Anteriores'!$CJ$50)+SUMIF('Bitácoras Anteriores'!$BH$59,$K$6,'Bitácoras Anteriores'!$CJ$103)+SUMIF('Bitácoras Anteriores'!$BH$112,DF6,'Bitácoras Anteriores'!$CJ$156)+SUMIF('Bitácoras Anteriores'!$BH$165,DF6,'Bitácoras Anteriores'!$CJ$209)+SUMIF('Bitácoras Anteriores'!$BH$218,DF6,'Bitácoras Anteriores'!$CJ$262)+SUMIF('Bitácoras Anteriores'!$BH$271,DF6,'Bitácoras Anteriores'!$CJ$315)+SUMIF('Bitácoras Anteriores'!$BH$324,DF6,'Bitácoras Anteriores'!$CJ$368)+SUMIF('Bitácoras Anteriores'!$DF$6,DF6,'Bitácoras Anteriores'!$EH$50)+SUMIF('Bitácoras Anteriores'!$DF$59,$K$6,'Bitácoras Anteriores'!$EH$103)+SUMIF('Bitácoras Anteriores'!$DF$112,DF6,'Bitácoras Anteriores'!$EH$156)+SUMIF('Bitácoras Anteriores'!$DF$165,DF6,'Bitácoras Anteriores'!$EH$209)+SUMIF('Bitácoras Anteriores'!$DF$218,DF6,'Bitácoras Anteriores'!$EH$262)+SUMIF('Bitácoras Anteriores'!$DF$271,DF6,'Bitácoras Anteriores'!$EH$315)+SUMIF('Bitácoras Anteriores'!$DF$324,DF6,'Bitácoras Anteriores'!$EH$368)+SUMIF('Bitácoras Anteriores'!$FC$6,DF6,'Bitácoras Anteriores'!$GE$50)+SUMIF('Bitácoras Anteriores'!$FC$59,$K$6,'Bitácoras Anteriores'!$GE$103)+SUMIF('Bitácoras Anteriores'!$FC$112,DF6,'Bitácoras Anteriores'!$GE$156)+SUMIF('Bitácoras Anteriores'!$FC$165,DF6,'Bitácoras Anteriores'!$GE$209)+SUMIF('Bitácoras Anteriores'!$FC$218,DF6,'Bitácoras Anteriores'!$GE$262)+SUMIF('Bitácoras Anteriores'!$FC$271,DF6,'Bitácoras Anteriores'!$GE$315)+SUMIF('Bitácoras Anteriores'!$FC$324,DF6,'Bitácoras Anteriores'!$GE$368)</f>
        <v>0</v>
      </c>
      <c r="EI10" s="849"/>
      <c r="EJ10" s="849"/>
      <c r="EK10" s="850"/>
      <c r="EL10" s="854">
        <f>SUMIF('Bitácoras Anteriores'!$K$6,DF6,'Bitácoras Anteriores'!$AQ$50)+SUMIF('Bitácoras Anteriores'!$K$59,$K$6,'Bitácoras Anteriores'!$AQ$103)+SUMIF('Bitácoras Anteriores'!$K$112,DF6,'Bitácoras Anteriores'!$AQ$156)+SUMIF('Bitácoras Anteriores'!$K$165,DF6,'Bitácoras Anteriores'!$AQ$209)+SUMIF('Bitácoras Anteriores'!$K$218,DF6,'Bitácoras Anteriores'!$AQ$262)+SUMIF('Bitácoras Anteriores'!$K$271,DF6,'Bitácoras Anteriores'!$AQ$315)+SUMIF('Bitácoras Anteriores'!$K$324,DF6,'Bitácoras Anteriores'!$AQ$368)+SUMIF('Bitácoras Anteriores'!$BH$6,DF6,'Bitácoras Anteriores'!$CN$50)+SUMIF('Bitácoras Anteriores'!$BH$59,$K$6,'Bitácoras Anteriores'!$CN$103)+SUMIF('Bitácoras Anteriores'!$BH$112,DF6,'Bitácoras Anteriores'!$CN$156)+SUMIF('Bitácoras Anteriores'!$BH$165,DF6,'Bitácoras Anteriores'!$CN$209)+SUMIF('Bitácoras Anteriores'!$BH$218,DF6,'Bitácoras Anteriores'!$CN$262)+SUMIF('Bitácoras Anteriores'!$BH$271,DF6,'Bitácoras Anteriores'!$CN$315)+SUMIF('Bitácoras Anteriores'!$BH$324,DF6,'Bitácoras Anteriores'!$CN$368)+SUMIF('Bitácoras Anteriores'!$DF$6,DF6,'Bitácoras Anteriores'!$EL$50)+SUMIF('Bitácoras Anteriores'!$DF$59,$K$6,'Bitácoras Anteriores'!$EL$103)+SUMIF('Bitácoras Anteriores'!$DF$112,DF6,'Bitácoras Anteriores'!$EL$156)+SUMIF('Bitácoras Anteriores'!$DF$165,DF6,'Bitácoras Anteriores'!$EL$209)+SUMIF('Bitácoras Anteriores'!$DF$218,DF6,'Bitácoras Anteriores'!$EL$262)+SUMIF('Bitácoras Anteriores'!$DF$271,DF6,'Bitácoras Anteriores'!$EL$315)+SUMIF('Bitácoras Anteriores'!$DF$324,DF6,'Bitácoras Anteriores'!$EL$368)+SUMIF('Bitácoras Anteriores'!$FC$6,DF6,'Bitácoras Anteriores'!$GI$50)+SUMIF('Bitácoras Anteriores'!$FC$59,$K$6,'Bitácoras Anteriores'!$GI$103)+SUMIF('Bitácoras Anteriores'!$FC$112,DF6,'Bitácoras Anteriores'!$GI$156)+SUMIF('Bitácoras Anteriores'!$FC$165,DF6,'Bitácoras Anteriores'!$GI$209)+SUMIF('Bitácoras Anteriores'!$FC$218,DF6,'Bitácoras Anteriores'!$GI$262)+SUMIF('Bitácoras Anteriores'!$FC$271,DF6,'Bitácoras Anteriores'!$GI$315)+SUMIF('Bitácoras Anteriores'!$FC$324,DF6,'Bitácoras Anteriores'!$GI$368)</f>
        <v>0</v>
      </c>
      <c r="EM10" s="855"/>
      <c r="EN10" s="856"/>
      <c r="EO10" s="854">
        <f>SUMIF('Bitácoras Anteriores'!$K$6,DF6,'Bitácoras Anteriores'!$AT$50)+SUMIF('Bitácoras Anteriores'!$K$59,$K$6,'Bitácoras Anteriores'!$AT$103)+SUMIF('Bitácoras Anteriores'!$K$112,DF6,'Bitácoras Anteriores'!$AT$156)+SUMIF('Bitácoras Anteriores'!$K$165,DF6,'Bitácoras Anteriores'!$AT$209)+SUMIF('Bitácoras Anteriores'!$K$218,DF6,'Bitácoras Anteriores'!$AT$262)+SUMIF('Bitácoras Anteriores'!$K$271,DF6,'Bitácoras Anteriores'!$AT$315)+SUMIF('Bitácoras Anteriores'!$K$324,DF6,'Bitácoras Anteriores'!$AT$368)+SUMIF('Bitácoras Anteriores'!$BH$6,DF6,'Bitácoras Anteriores'!$CQ$50)+SUMIF('Bitácoras Anteriores'!$BH$59,$K$6,'Bitácoras Anteriores'!$CQ$103)+SUMIF('Bitácoras Anteriores'!$BH$112,DF6,'Bitácoras Anteriores'!$CQ$156)+SUMIF('Bitácoras Anteriores'!$BH$165,DF6,'Bitácoras Anteriores'!$CQ$209)+SUMIF('Bitácoras Anteriores'!$BH$218,DF6,'Bitácoras Anteriores'!$CQ$262)+SUMIF('Bitácoras Anteriores'!$BH$271,DF6,'Bitácoras Anteriores'!$CQ$315)+SUMIF('Bitácoras Anteriores'!$BH$324,DF6,'Bitácoras Anteriores'!$CQ$368)+SUMIF('Bitácoras Anteriores'!$DF$6,DF6,'Bitácoras Anteriores'!$EO$50)+SUMIF('Bitácoras Anteriores'!$DF$59,$K$6,'Bitácoras Anteriores'!$EO$103)+SUMIF('Bitácoras Anteriores'!$DF$112,DF6,'Bitácoras Anteriores'!$EO$156)+SUMIF('Bitácoras Anteriores'!$DF$165,DF6,'Bitácoras Anteriores'!$EO$209)+SUMIF('Bitácoras Anteriores'!$DF$218,DF6,'Bitácoras Anteriores'!$EO$262)+SUMIF('Bitácoras Anteriores'!$DF$271,DF6,'Bitácoras Anteriores'!$EO$315)+SUMIF('Bitácoras Anteriores'!$DF$324,DF6,'Bitácoras Anteriores'!$EO$368)+SUMIF('Bitácoras Anteriores'!$FC$6,DF6,'Bitácoras Anteriores'!$GL$50)+SUMIF('Bitácoras Anteriores'!$FC$59,$K$6,'Bitácoras Anteriores'!$GL$103)+SUMIF('Bitácoras Anteriores'!$FC$112,DF6,'Bitácoras Anteriores'!$GL$156)+SUMIF('Bitácoras Anteriores'!$FC$165,DF6,'Bitácoras Anteriores'!$GL$209)+SUMIF('Bitácoras Anteriores'!$FC$218,DF6,'Bitácoras Anteriores'!$GL$262)+SUMIF('Bitácoras Anteriores'!$FC$271,DF6,'Bitácoras Anteriores'!$GL$315)+SUMIF('Bitácoras Anteriores'!$FC$324,DF6,'Bitácoras Anteriores'!$GL$368)</f>
        <v>0</v>
      </c>
      <c r="EP10" s="855"/>
      <c r="EQ10" s="855"/>
      <c r="ER10" s="1200"/>
      <c r="ES10" s="171"/>
      <c r="ET10" s="862" t="str">
        <f>'Resumen Anual'!$C$13</f>
        <v>TIEMPO DE VUELO</v>
      </c>
      <c r="EU10" s="839"/>
      <c r="EV10" s="839"/>
      <c r="EW10" s="839"/>
      <c r="EX10" s="839"/>
      <c r="EY10" s="839"/>
      <c r="EZ10" s="839"/>
      <c r="FA10" s="839"/>
      <c r="FB10" s="839"/>
      <c r="FC10" s="839"/>
      <c r="FD10" s="840"/>
      <c r="FE10" s="6"/>
      <c r="FF10" s="838" t="str">
        <f>'Resumen Anual'!$O$13</f>
        <v>TIEMPO MEDIO</v>
      </c>
      <c r="FG10" s="839"/>
      <c r="FH10" s="839"/>
      <c r="FI10" s="839"/>
      <c r="FJ10" s="839"/>
      <c r="FK10" s="839"/>
      <c r="FL10" s="839"/>
      <c r="FM10" s="839"/>
      <c r="FN10" s="839"/>
      <c r="FO10" s="839"/>
      <c r="FP10" s="840"/>
      <c r="FQ10" s="15"/>
      <c r="FR10" s="844" t="str">
        <f>IF(Portada!$A$1="www.fly-logics.com","B.Anterior",0)</f>
        <v>B.Anterior</v>
      </c>
      <c r="FS10" s="845"/>
      <c r="FT10" s="845"/>
      <c r="FU10" s="845"/>
      <c r="FV10" s="845"/>
      <c r="FW10" s="848">
        <f>SUMIF('Bitácoras Anteriores'!$K$6,FC6,'Bitácoras Anteriores'!$AE$50)+SUMIF('Bitácoras Anteriores'!$K$59,$K$6,'Bitácoras Anteriores'!$AE$103)+SUMIF('Bitácoras Anteriores'!$K$112,FC6,'Bitácoras Anteriores'!$AE$156)+SUMIF('Bitácoras Anteriores'!$K$165,FC6,'Bitácoras Anteriores'!$AE$209)+SUMIF('Bitácoras Anteriores'!$K$218,FC6,'Bitácoras Anteriores'!$AE$262)+SUMIF('Bitácoras Anteriores'!$K$271,FC6,'Bitácoras Anteriores'!$AE$315)+SUMIF('Bitácoras Anteriores'!$K$324,FC6,'Bitácoras Anteriores'!$AE$368)+SUMIF('Bitácoras Anteriores'!$BH$6,FC6,'Bitácoras Anteriores'!$CB$50)+SUMIF('Bitácoras Anteriores'!$BH$59,$K$6,'Bitácoras Anteriores'!$CB$103)+SUMIF('Bitácoras Anteriores'!$BH$112,FC6,'Bitácoras Anteriores'!$CB$156)+SUMIF('Bitácoras Anteriores'!$BH$165,FC6,'Bitácoras Anteriores'!$CB$209)+SUMIF('Bitácoras Anteriores'!$BH$218,FC6,'Bitácoras Anteriores'!$CB$262)+SUMIF('Bitácoras Anteriores'!$BH$271,FC6,'Bitácoras Anteriores'!$CB$315)+SUMIF('Bitácoras Anteriores'!$BH$324,FC6,'Bitácoras Anteriores'!$CB$368)+SUMIF('Bitácoras Anteriores'!$DF$6,FC6,'Bitácoras Anteriores'!$DZ$50)+SUMIF('Bitácoras Anteriores'!$DF$59,$K$6,'Bitácoras Anteriores'!$DZ$103)+SUMIF('Bitácoras Anteriores'!$DF$112,FC6,'Bitácoras Anteriores'!$DZ$156)+SUMIF('Bitácoras Anteriores'!$DF$165,FC6,'Bitácoras Anteriores'!$DZ$209)+SUMIF('Bitácoras Anteriores'!$DF$218,FC6,'Bitácoras Anteriores'!$DZ$262)+SUMIF('Bitácoras Anteriores'!$DF$271,FC6,'Bitácoras Anteriores'!$DZ$315)+SUMIF('Bitácoras Anteriores'!$DF$324,FC6,'Bitácoras Anteriores'!$DZ$368)+SUMIF('Bitácoras Anteriores'!$FC$6,FC6,'Bitácoras Anteriores'!$FW$50)+SUMIF('Bitácoras Anteriores'!$FC$59,$K$6,'Bitácoras Anteriores'!$FW$103)+SUMIF('Bitácoras Anteriores'!$FC$112,FC6,'Bitácoras Anteriores'!$FW$156)+SUMIF('Bitácoras Anteriores'!$FC$165,FC6,'Bitácoras Anteriores'!$FW$209)+SUMIF('Bitácoras Anteriores'!$FC$218,FC6,'Bitácoras Anteriores'!$FW$262)+SUMIF('Bitácoras Anteriores'!$FC$271,FC6,'Bitácoras Anteriores'!$FW$315)+SUMIF('Bitácoras Anteriores'!$FC$324,FC6,'Bitácoras Anteriores'!$FW$368)</f>
        <v>0</v>
      </c>
      <c r="FX10" s="849"/>
      <c r="FY10" s="849"/>
      <c r="FZ10" s="850"/>
      <c r="GA10" s="848">
        <f>SUMIF('Bitácoras Anteriores'!$K$6,FC6,'Bitácoras Anteriores'!$AI$50)+SUMIF('Bitácoras Anteriores'!$K$59,$K$6,'Bitácoras Anteriores'!$AI$103)+SUMIF('Bitácoras Anteriores'!$K$112,FC6,'Bitácoras Anteriores'!$AI$156)+SUMIF('Bitácoras Anteriores'!$K$165,FC6,'Bitácoras Anteriores'!$AI$209)+SUMIF('Bitácoras Anteriores'!$K$218,FC6,'Bitácoras Anteriores'!$AI$262)+SUMIF('Bitácoras Anteriores'!$K$271,FC6,'Bitácoras Anteriores'!$AI$315)+SUMIF('Bitácoras Anteriores'!$K$324,FC6,'Bitácoras Anteriores'!$AI$368)+SUMIF('Bitácoras Anteriores'!$BH$6,FC6,'Bitácoras Anteriores'!$CF$50)+SUMIF('Bitácoras Anteriores'!$BH$59,$K$6,'Bitácoras Anteriores'!$CF$103)+SUMIF('Bitácoras Anteriores'!$BH$112,FC6,'Bitácoras Anteriores'!$CF$156)+SUMIF('Bitácoras Anteriores'!$BH$165,FC6,'Bitácoras Anteriores'!$CF$209)+SUMIF('Bitácoras Anteriores'!$BH$218,FC6,'Bitácoras Anteriores'!$CF$262)+SUMIF('Bitácoras Anteriores'!$BH$271,FC6,'Bitácoras Anteriores'!$CF$315)+SUMIF('Bitácoras Anteriores'!$BH$324,FC6,'Bitácoras Anteriores'!$CF$368)+SUMIF('Bitácoras Anteriores'!$DF$6,FC6,'Bitácoras Anteriores'!$ED$50)+SUMIF('Bitácoras Anteriores'!$DF$59,$K$6,'Bitácoras Anteriores'!$ED$103)+SUMIF('Bitácoras Anteriores'!$DF$112,FC6,'Bitácoras Anteriores'!$ED$156)+SUMIF('Bitácoras Anteriores'!$DF$165,FC6,'Bitácoras Anteriores'!$ED$209)+SUMIF('Bitácoras Anteriores'!$DF$218,FC6,'Bitácoras Anteriores'!$ED$262)+SUMIF('Bitácoras Anteriores'!$DF$271,FC6,'Bitácoras Anteriores'!$ED$315)+SUMIF('Bitácoras Anteriores'!$DF$324,FC6,'Bitácoras Anteriores'!$ED$368)+SUMIF('Bitácoras Anteriores'!$FC$6,FC6,'Bitácoras Anteriores'!$GA$50)+SUMIF('Bitácoras Anteriores'!$FC$59,$K$6,'Bitácoras Anteriores'!$GA$103)+SUMIF('Bitácoras Anteriores'!$FC$112,FC6,'Bitácoras Anteriores'!$GA$156)+SUMIF('Bitácoras Anteriores'!$FC$165,FC6,'Bitácoras Anteriores'!$GA$209)+SUMIF('Bitácoras Anteriores'!$FC$218,FC6,'Bitácoras Anteriores'!$GA$262)+SUMIF('Bitácoras Anteriores'!$FC$271,FC6,'Bitácoras Anteriores'!$GA$315)+SUMIF('Bitácoras Anteriores'!$FC$324,FC6,'Bitácoras Anteriores'!$GA$368)</f>
        <v>0</v>
      </c>
      <c r="GB10" s="849"/>
      <c r="GC10" s="849"/>
      <c r="GD10" s="850"/>
      <c r="GE10" s="848">
        <f>SUMIF('Bitácoras Anteriores'!$K$6,FC6,'Bitácoras Anteriores'!$AM$50)+SUMIF('Bitácoras Anteriores'!$K$59,$K$6,'Bitácoras Anteriores'!$AM$103)+SUMIF('Bitácoras Anteriores'!$K$112,FC6,'Bitácoras Anteriores'!$AM$156)+SUMIF('Bitácoras Anteriores'!$K$165,FC6,'Bitácoras Anteriores'!$AM$209)+SUMIF('Bitácoras Anteriores'!$K$218,FC6,'Bitácoras Anteriores'!$AM$262)+SUMIF('Bitácoras Anteriores'!$K$271,FC6,'Bitácoras Anteriores'!$AM$315)+SUMIF('Bitácoras Anteriores'!$K$324,FC6,'Bitácoras Anteriores'!$AM$368)+SUMIF('Bitácoras Anteriores'!$BH$6,FC6,'Bitácoras Anteriores'!$CJ$50)+SUMIF('Bitácoras Anteriores'!$BH$59,$K$6,'Bitácoras Anteriores'!$CJ$103)+SUMIF('Bitácoras Anteriores'!$BH$112,FC6,'Bitácoras Anteriores'!$CJ$156)+SUMIF('Bitácoras Anteriores'!$BH$165,FC6,'Bitácoras Anteriores'!$CJ$209)+SUMIF('Bitácoras Anteriores'!$BH$218,FC6,'Bitácoras Anteriores'!$CJ$262)+SUMIF('Bitácoras Anteriores'!$BH$271,FC6,'Bitácoras Anteriores'!$CJ$315)+SUMIF('Bitácoras Anteriores'!$BH$324,FC6,'Bitácoras Anteriores'!$CJ$368)+SUMIF('Bitácoras Anteriores'!$DF$6,FC6,'Bitácoras Anteriores'!$EH$50)+SUMIF('Bitácoras Anteriores'!$DF$59,$K$6,'Bitácoras Anteriores'!$EH$103)+SUMIF('Bitácoras Anteriores'!$DF$112,FC6,'Bitácoras Anteriores'!$EH$156)+SUMIF('Bitácoras Anteriores'!$DF$165,FC6,'Bitácoras Anteriores'!$EH$209)+SUMIF('Bitácoras Anteriores'!$DF$218,FC6,'Bitácoras Anteriores'!$EH$262)+SUMIF('Bitácoras Anteriores'!$DF$271,FC6,'Bitácoras Anteriores'!$EH$315)+SUMIF('Bitácoras Anteriores'!$DF$324,FC6,'Bitácoras Anteriores'!$EH$368)+SUMIF('Bitácoras Anteriores'!$FC$6,FC6,'Bitácoras Anteriores'!$GE$50)+SUMIF('Bitácoras Anteriores'!$FC$59,$K$6,'Bitácoras Anteriores'!$GE$103)+SUMIF('Bitácoras Anteriores'!$FC$112,FC6,'Bitácoras Anteriores'!$GE$156)+SUMIF('Bitácoras Anteriores'!$FC$165,FC6,'Bitácoras Anteriores'!$GE$209)+SUMIF('Bitácoras Anteriores'!$FC$218,FC6,'Bitácoras Anteriores'!$GE$262)+SUMIF('Bitácoras Anteriores'!$FC$271,FC6,'Bitácoras Anteriores'!$GE$315)+SUMIF('Bitácoras Anteriores'!$FC$324,FC6,'Bitácoras Anteriores'!$GE$368)</f>
        <v>0</v>
      </c>
      <c r="GF10" s="849"/>
      <c r="GG10" s="849"/>
      <c r="GH10" s="850"/>
      <c r="GI10" s="854">
        <f>SUMIF('Bitácoras Anteriores'!$K$6,FC6,'Bitácoras Anteriores'!$AQ$50)+SUMIF('Bitácoras Anteriores'!$K$59,$K$6,'Bitácoras Anteriores'!$AQ$103)+SUMIF('Bitácoras Anteriores'!$K$112,FC6,'Bitácoras Anteriores'!$AQ$156)+SUMIF('Bitácoras Anteriores'!$K$165,FC6,'Bitácoras Anteriores'!$AQ$209)+SUMIF('Bitácoras Anteriores'!$K$218,FC6,'Bitácoras Anteriores'!$AQ$262)+SUMIF('Bitácoras Anteriores'!$K$271,FC6,'Bitácoras Anteriores'!$AQ$315)+SUMIF('Bitácoras Anteriores'!$K$324,FC6,'Bitácoras Anteriores'!$AQ$368)+SUMIF('Bitácoras Anteriores'!$BH$6,FC6,'Bitácoras Anteriores'!$CN$50)+SUMIF('Bitácoras Anteriores'!$BH$59,$K$6,'Bitácoras Anteriores'!$CN$103)+SUMIF('Bitácoras Anteriores'!$BH$112,FC6,'Bitácoras Anteriores'!$CN$156)+SUMIF('Bitácoras Anteriores'!$BH$165,FC6,'Bitácoras Anteriores'!$CN$209)+SUMIF('Bitácoras Anteriores'!$BH$218,FC6,'Bitácoras Anteriores'!$CN$262)+SUMIF('Bitácoras Anteriores'!$BH$271,FC6,'Bitácoras Anteriores'!$CN$315)+SUMIF('Bitácoras Anteriores'!$BH$324,FC6,'Bitácoras Anteriores'!$CN$368)+SUMIF('Bitácoras Anteriores'!$DF$6,FC6,'Bitácoras Anteriores'!$EL$50)+SUMIF('Bitácoras Anteriores'!$DF$59,$K$6,'Bitácoras Anteriores'!$EL$103)+SUMIF('Bitácoras Anteriores'!$DF$112,FC6,'Bitácoras Anteriores'!$EL$156)+SUMIF('Bitácoras Anteriores'!$DF$165,FC6,'Bitácoras Anteriores'!$EL$209)+SUMIF('Bitácoras Anteriores'!$DF$218,FC6,'Bitácoras Anteriores'!$EL$262)+SUMIF('Bitácoras Anteriores'!$DF$271,FC6,'Bitácoras Anteriores'!$EL$315)+SUMIF('Bitácoras Anteriores'!$DF$324,FC6,'Bitácoras Anteriores'!$EL$368)+SUMIF('Bitácoras Anteriores'!$FC$6,FC6,'Bitácoras Anteriores'!$GI$50)+SUMIF('Bitácoras Anteriores'!$FC$59,$K$6,'Bitácoras Anteriores'!$GI$103)+SUMIF('Bitácoras Anteriores'!$FC$112,FC6,'Bitácoras Anteriores'!$GI$156)+SUMIF('Bitácoras Anteriores'!$FC$165,FC6,'Bitácoras Anteriores'!$GI$209)+SUMIF('Bitácoras Anteriores'!$FC$218,FC6,'Bitácoras Anteriores'!$GI$262)+SUMIF('Bitácoras Anteriores'!$FC$271,FC6,'Bitácoras Anteriores'!$GI$315)+SUMIF('Bitácoras Anteriores'!$FC$324,FC6,'Bitácoras Anteriores'!$GI$368)</f>
        <v>0</v>
      </c>
      <c r="GJ10" s="855"/>
      <c r="GK10" s="856"/>
      <c r="GL10" s="854">
        <f>SUMIF('Bitácoras Anteriores'!$K$6,FC6,'Bitácoras Anteriores'!$AT$50)+SUMIF('Bitácoras Anteriores'!$K$59,$K$6,'Bitácoras Anteriores'!$AT$103)+SUMIF('Bitácoras Anteriores'!$K$112,FC6,'Bitácoras Anteriores'!$AT$156)+SUMIF('Bitácoras Anteriores'!$K$165,FC6,'Bitácoras Anteriores'!$AT$209)+SUMIF('Bitácoras Anteriores'!$K$218,FC6,'Bitácoras Anteriores'!$AT$262)+SUMIF('Bitácoras Anteriores'!$K$271,FC6,'Bitácoras Anteriores'!$AT$315)+SUMIF('Bitácoras Anteriores'!$K$324,FC6,'Bitácoras Anteriores'!$AT$368)+SUMIF('Bitácoras Anteriores'!$BH$6,FC6,'Bitácoras Anteriores'!$CQ$50)+SUMIF('Bitácoras Anteriores'!$BH$59,$K$6,'Bitácoras Anteriores'!$CQ$103)+SUMIF('Bitácoras Anteriores'!$BH$112,FC6,'Bitácoras Anteriores'!$CQ$156)+SUMIF('Bitácoras Anteriores'!$BH$165,FC6,'Bitácoras Anteriores'!$CQ$209)+SUMIF('Bitácoras Anteriores'!$BH$218,FC6,'Bitácoras Anteriores'!$CQ$262)+SUMIF('Bitácoras Anteriores'!$BH$271,FC6,'Bitácoras Anteriores'!$CQ$315)+SUMIF('Bitácoras Anteriores'!$BH$324,FC6,'Bitácoras Anteriores'!$CQ$368)+SUMIF('Bitácoras Anteriores'!$DF$6,FC6,'Bitácoras Anteriores'!$EO$50)+SUMIF('Bitácoras Anteriores'!$DF$59,$K$6,'Bitácoras Anteriores'!$EO$103)+SUMIF('Bitácoras Anteriores'!$DF$112,FC6,'Bitácoras Anteriores'!$EO$156)+SUMIF('Bitácoras Anteriores'!$DF$165,FC6,'Bitácoras Anteriores'!$EO$209)+SUMIF('Bitácoras Anteriores'!$DF$218,FC6,'Bitácoras Anteriores'!$EO$262)+SUMIF('Bitácoras Anteriores'!$DF$271,FC6,'Bitácoras Anteriores'!$EO$315)+SUMIF('Bitácoras Anteriores'!$DF$324,FC6,'Bitácoras Anteriores'!$EO$368)+SUMIF('Bitácoras Anteriores'!$FC$6,FC6,'Bitácoras Anteriores'!$GL$50)+SUMIF('Bitácoras Anteriores'!$FC$59,$K$6,'Bitácoras Anteriores'!$GL$103)+SUMIF('Bitácoras Anteriores'!$FC$112,FC6,'Bitácoras Anteriores'!$GL$156)+SUMIF('Bitácoras Anteriores'!$FC$165,FC6,'Bitácoras Anteriores'!$GL$209)+SUMIF('Bitácoras Anteriores'!$FC$218,FC6,'Bitácoras Anteriores'!$GL$262)+SUMIF('Bitácoras Anteriores'!$FC$271,FC6,'Bitácoras Anteriores'!$GL$315)+SUMIF('Bitácoras Anteriores'!$FC$324,FC6,'Bitácoras Anteriores'!$GL$368)</f>
        <v>0</v>
      </c>
      <c r="GM10" s="855"/>
      <c r="GN10" s="860"/>
      <c r="GO10" s="1200"/>
    </row>
    <row r="11" spans="1:197" ht="8.25" customHeight="1" thickBot="1" x14ac:dyDescent="0.3">
      <c r="A11" s="171"/>
      <c r="B11" s="841"/>
      <c r="C11" s="842"/>
      <c r="D11" s="842"/>
      <c r="E11" s="842"/>
      <c r="F11" s="842"/>
      <c r="G11" s="842"/>
      <c r="H11" s="842"/>
      <c r="I11" s="842"/>
      <c r="J11" s="842"/>
      <c r="K11" s="842"/>
      <c r="L11" s="843"/>
      <c r="M11" s="14"/>
      <c r="N11" s="841"/>
      <c r="O11" s="842"/>
      <c r="P11" s="842"/>
      <c r="Q11" s="842"/>
      <c r="R11" s="842"/>
      <c r="S11" s="842"/>
      <c r="T11" s="842"/>
      <c r="U11" s="842"/>
      <c r="V11" s="842"/>
      <c r="W11" s="842"/>
      <c r="X11" s="843"/>
      <c r="Y11" s="15"/>
      <c r="Z11" s="846"/>
      <c r="AA11" s="847"/>
      <c r="AB11" s="847"/>
      <c r="AC11" s="847"/>
      <c r="AD11" s="847"/>
      <c r="AE11" s="851"/>
      <c r="AF11" s="852"/>
      <c r="AG11" s="852"/>
      <c r="AH11" s="853"/>
      <c r="AI11" s="851"/>
      <c r="AJ11" s="852"/>
      <c r="AK11" s="852"/>
      <c r="AL11" s="853"/>
      <c r="AM11" s="851"/>
      <c r="AN11" s="852"/>
      <c r="AO11" s="852"/>
      <c r="AP11" s="853"/>
      <c r="AQ11" s="857"/>
      <c r="AR11" s="858"/>
      <c r="AS11" s="859"/>
      <c r="AT11" s="857"/>
      <c r="AU11" s="858"/>
      <c r="AV11" s="858"/>
      <c r="AW11" s="1200"/>
      <c r="AX11" s="171"/>
      <c r="AY11" s="841"/>
      <c r="AZ11" s="842"/>
      <c r="BA11" s="842"/>
      <c r="BB11" s="842"/>
      <c r="BC11" s="842"/>
      <c r="BD11" s="842"/>
      <c r="BE11" s="842"/>
      <c r="BF11" s="842"/>
      <c r="BG11" s="842"/>
      <c r="BH11" s="842"/>
      <c r="BI11" s="843"/>
      <c r="BJ11" s="14"/>
      <c r="BK11" s="841"/>
      <c r="BL11" s="842"/>
      <c r="BM11" s="842"/>
      <c r="BN11" s="842"/>
      <c r="BO11" s="842"/>
      <c r="BP11" s="842"/>
      <c r="BQ11" s="842"/>
      <c r="BR11" s="842"/>
      <c r="BS11" s="842"/>
      <c r="BT11" s="842"/>
      <c r="BU11" s="843"/>
      <c r="BV11" s="15"/>
      <c r="BW11" s="846"/>
      <c r="BX11" s="847"/>
      <c r="BY11" s="847"/>
      <c r="BZ11" s="847"/>
      <c r="CA11" s="847"/>
      <c r="CB11" s="851"/>
      <c r="CC11" s="852"/>
      <c r="CD11" s="852"/>
      <c r="CE11" s="853"/>
      <c r="CF11" s="851"/>
      <c r="CG11" s="852"/>
      <c r="CH11" s="852"/>
      <c r="CI11" s="853"/>
      <c r="CJ11" s="851"/>
      <c r="CK11" s="852"/>
      <c r="CL11" s="852"/>
      <c r="CM11" s="853"/>
      <c r="CN11" s="857"/>
      <c r="CO11" s="858"/>
      <c r="CP11" s="859"/>
      <c r="CQ11" s="857"/>
      <c r="CR11" s="858"/>
      <c r="CS11" s="861"/>
      <c r="CT11" s="1200"/>
      <c r="CU11" s="1199"/>
      <c r="CV11" s="171"/>
      <c r="CW11" s="841"/>
      <c r="CX11" s="842"/>
      <c r="CY11" s="842"/>
      <c r="CZ11" s="842"/>
      <c r="DA11" s="842"/>
      <c r="DB11" s="842"/>
      <c r="DC11" s="842"/>
      <c r="DD11" s="842"/>
      <c r="DE11" s="842"/>
      <c r="DF11" s="842"/>
      <c r="DG11" s="843"/>
      <c r="DH11" s="14"/>
      <c r="DI11" s="841"/>
      <c r="DJ11" s="842"/>
      <c r="DK11" s="842"/>
      <c r="DL11" s="842"/>
      <c r="DM11" s="842"/>
      <c r="DN11" s="842"/>
      <c r="DO11" s="842"/>
      <c r="DP11" s="842"/>
      <c r="DQ11" s="842"/>
      <c r="DR11" s="842"/>
      <c r="DS11" s="843"/>
      <c r="DT11" s="15"/>
      <c r="DU11" s="846"/>
      <c r="DV11" s="847"/>
      <c r="DW11" s="847"/>
      <c r="DX11" s="847"/>
      <c r="DY11" s="847"/>
      <c r="DZ11" s="851"/>
      <c r="EA11" s="852"/>
      <c r="EB11" s="852"/>
      <c r="EC11" s="853"/>
      <c r="ED11" s="851"/>
      <c r="EE11" s="852"/>
      <c r="EF11" s="852"/>
      <c r="EG11" s="853"/>
      <c r="EH11" s="851"/>
      <c r="EI11" s="852"/>
      <c r="EJ11" s="852"/>
      <c r="EK11" s="853"/>
      <c r="EL11" s="857"/>
      <c r="EM11" s="858"/>
      <c r="EN11" s="859"/>
      <c r="EO11" s="857"/>
      <c r="EP11" s="858"/>
      <c r="EQ11" s="858"/>
      <c r="ER11" s="1200"/>
      <c r="ES11" s="171"/>
      <c r="ET11" s="841"/>
      <c r="EU11" s="842"/>
      <c r="EV11" s="842"/>
      <c r="EW11" s="842"/>
      <c r="EX11" s="842"/>
      <c r="EY11" s="842"/>
      <c r="EZ11" s="842"/>
      <c r="FA11" s="842"/>
      <c r="FB11" s="842"/>
      <c r="FC11" s="842"/>
      <c r="FD11" s="843"/>
      <c r="FE11" s="14"/>
      <c r="FF11" s="841"/>
      <c r="FG11" s="842"/>
      <c r="FH11" s="842"/>
      <c r="FI11" s="842"/>
      <c r="FJ11" s="842"/>
      <c r="FK11" s="842"/>
      <c r="FL11" s="842"/>
      <c r="FM11" s="842"/>
      <c r="FN11" s="842"/>
      <c r="FO11" s="842"/>
      <c r="FP11" s="843"/>
      <c r="FQ11" s="15"/>
      <c r="FR11" s="846"/>
      <c r="FS11" s="847"/>
      <c r="FT11" s="847"/>
      <c r="FU11" s="847"/>
      <c r="FV11" s="847"/>
      <c r="FW11" s="851"/>
      <c r="FX11" s="852"/>
      <c r="FY11" s="852"/>
      <c r="FZ11" s="853"/>
      <c r="GA11" s="851"/>
      <c r="GB11" s="852"/>
      <c r="GC11" s="852"/>
      <c r="GD11" s="853"/>
      <c r="GE11" s="851"/>
      <c r="GF11" s="852"/>
      <c r="GG11" s="852"/>
      <c r="GH11" s="853"/>
      <c r="GI11" s="857"/>
      <c r="GJ11" s="858"/>
      <c r="GK11" s="859"/>
      <c r="GL11" s="857"/>
      <c r="GM11" s="858"/>
      <c r="GN11" s="861"/>
      <c r="GO11" s="1200"/>
    </row>
    <row r="12" spans="1:197" ht="8.25" customHeight="1" thickTop="1" x14ac:dyDescent="0.25">
      <c r="A12" s="171"/>
      <c r="B12" s="832">
        <f>SUMIF('Resumen Anual'!$FE$622,K6,'Resumen Anual'!$EV$631)+SUMIF('Resumen Anual'!$DH$622,K6,'Resumen Anual'!$CY$631)+SUMIF('Resumen Anual'!$BI$622,K6,'Resumen Anual'!$AZ$631)+SUMIF('Resumen Anual'!$L$622,K6,'Resumen Anual'!$C$631)+SUMIF('Resumen Anual'!$FE$566,K6,'Resumen Anual'!$EV$575)+SUMIF('Resumen Anual'!$DH$566,K6,'Resumen Anual'!$CY$575)+SUMIF('Resumen Anual'!$BI$566,K6,'Resumen Anual'!$AZ$575)+SUMIF('Resumen Anual'!$L$566,K6,'Resumen Anual'!$C$575)+SUMIF('Resumen Anual'!$FE$510,K6,'Resumen Anual'!$EV$519)+SUMIF('Resumen Anual'!$DH$510,K6,'Resumen Anual'!$CY$519)+SUMIF('Resumen Anual'!$BI$510,K6,'Resumen Anual'!$AZ$519)+SUMIF('Resumen Anual'!$L$510,K6,'Resumen Anual'!$C$519)+SUMIF('Resumen Anual'!$FE$454,K6,'Resumen Anual'!$EV$463)+SUMIF('Resumen Anual'!$DH$454,K6,'Resumen Anual'!$CY$463)+SUMIF('Resumen Anual'!$BI$454,K6,'Resumen Anual'!$AZ$463)+SUMIF('Resumen Anual'!$L$454,K6,'Resumen Anual'!$C$463)+SUMIF('Resumen Anual'!$FE$398,K6,'Resumen Anual'!$EV$407)+SUMIF('Resumen Anual'!$DH$398,K6,'Resumen Anual'!$CY$407)+SUMIF('Resumen Anual'!$BI$398,K6,'Resumen Anual'!$AZ$407)+SUMIF('Resumen Anual'!$L$398,K6,'Resumen Anual'!$C$407)+SUMIF('Resumen Anual'!$FE$342,K6,'Resumen Anual'!$EV$351)+SUMIF('Resumen Anual'!$DH$342,K6,'Resumen Anual'!$CY$351)+SUMIF('Resumen Anual'!$BI$342,K6,'Resumen Anual'!$AZ$351)+SUMIF('Resumen Anual'!$L$342,K6,'Resumen Anual'!$C$351)+SUMIF('Resumen Anual'!$FE$286,K6,'Resumen Anual'!$EV$295)+SUMIF('Resumen Anual'!$DH$286,K6,'Resumen Anual'!$CY$295)+SUMIF('Resumen Anual'!$BI$286,K6,'Resumen Anual'!$AZ$295)+SUMIF('Resumen Anual'!$L$286,K6,'Resumen Anual'!$C$295)+SUMIF('Resumen Anual'!$FE$230,K6,'Resumen Anual'!$EV$239)+SUMIF('Resumen Anual'!$DH$230,K6,'Resumen Anual'!$CY$239)+SUMIF('Resumen Anual'!$BI$230,K6,'Resumen Anual'!$AZ$239)+SUMIF('Resumen Anual'!$L$230,K6,'Resumen Anual'!$C$239)+SUMIF('Resumen Anual'!$FE$174,K6,'Resumen Anual'!$EV$183)+SUMIF('Resumen Anual'!$DH$174,K6,'Resumen Anual'!$CY$183)+SUMIF('Resumen Anual'!$BI$174,K6,'Resumen Anual'!$AZ$183)+SUMIF('Resumen Anual'!$L$174,K6,'Resumen Anual'!$C$183)+SUMIF('Resumen Anual'!$FE$118,K6,'Resumen Anual'!$EV$127)+SUMIF('Resumen Anual'!$DH$118,K6,'Resumen Anual'!$CY$127)+SUMIF('Resumen Anual'!$BI$118,K6,'Resumen Anual'!$AZ$127)+SUMIF('Resumen Anual'!$L$118,K6,'Resumen Anual'!$C$127)+SUMIF('Resumen Anual'!$FE$62,K6,'Resumen Anual'!$EV$71)+SUMIF('Resumen Anual'!$DH$62,K6,'Resumen Anual'!$CY$71)+SUMIF('Resumen Anual'!$BI$62,K6,'Resumen Anual'!$AZ$71)+SUMIF('Resumen Anual'!$L$62,K6,'Resumen Anual'!$C$71)+SUMIF('Resumen Anual'!$FE$6,K6,'Resumen Anual'!$EV$15)+SUMIF('Resumen Anual'!$DH$6,K6,'Resumen Anual'!$CY$15)+SUMIF('Resumen Anual'!$BI$6,K6,'Resumen Anual'!$AZ$15)+SUMIF('Resumen Anual'!$L$6,K6,'Resumen Anual'!$C$15)+SUMIF('Bitácoras Anteriores'!$K$6,K6,'Bitácoras Anteriores'!$B$12)+SUMIF('Bitácoras Anteriores'!$K$59,$K$6,'Bitácoras Anteriores'!$B$65)+SUMIF('Bitácoras Anteriores'!$K$112,K6,'Bitácoras Anteriores'!$B$118)+SUMIF('Bitácoras Anteriores'!$K$165,K6,'Bitácoras Anteriores'!$B$171)+SUMIF('Bitácoras Anteriores'!$K$218,K6,'Bitácoras Anteriores'!$B$224)+SUMIF('Bitácoras Anteriores'!$K$271,K6,'Bitácoras Anteriores'!$B$277)+SUMIF('Bitácoras Anteriores'!$K$324,K6,'Bitácoras Anteriores'!$B$330)+SUMIF('Bitácoras Anteriores'!$BH$6,K6,'Bitácoras Anteriores'!$AY$12)+SUMIF('Bitácoras Anteriores'!$BH$59,$K$6,'Bitácoras Anteriores'!$AY$65)+SUMIF('Bitácoras Anteriores'!$BH$112,K6,'Bitácoras Anteriores'!$AY$118)+SUMIF('Bitácoras Anteriores'!$BH$165,K6,'Bitácoras Anteriores'!$AY$171)+SUMIF('Bitácoras Anteriores'!$BH$218,K6,'Bitácoras Anteriores'!$AY$224)+SUMIF('Bitácoras Anteriores'!$BH$271,K6,'Bitácoras Anteriores'!$AY$277)+SUMIF('Bitácoras Anteriores'!$BH$324,K6,'Bitácoras Anteriores'!$AY$330)+SUMIF('Bitácoras Anteriores'!$DF$6,K6,'Bitácoras Anteriores'!$CW$12)+SUMIF('Bitácoras Anteriores'!$DF$59,$K$6,'Bitácoras Anteriores'!$CW$65)+SUMIF('Bitácoras Anteriores'!$DF$112,K6,'Bitácoras Anteriores'!$CW$118)+SUMIF('Bitácoras Anteriores'!$DF$165,K6,'Bitácoras Anteriores'!$CW$171)+SUMIF('Bitácoras Anteriores'!$DF$218,K6,'Bitácoras Anteriores'!$CW$224)+SUMIF('Bitácoras Anteriores'!$DF$271,K6,'Bitácoras Anteriores'!$CW$277)+SUMIF('Bitácoras Anteriores'!$DF$324,K6,'Bitácoras Anteriores'!$CW$330)+SUMIF('Bitácoras Anteriores'!$FC$6,K6,'Bitácoras Anteriores'!$ET$12)+SUMIF('Bitácoras Anteriores'!$FC$59,$K$6,'Bitácoras Anteriores'!$ET$65)+SUMIF('Bitácoras Anteriores'!$FC$112,K6,'Bitácoras Anteriores'!$ET$118)+SUMIF('Bitácoras Anteriores'!$FC$165,K6,'Bitácoras Anteriores'!$ET$171)+SUMIF('Bitácoras Anteriores'!$FC$218,K6,'Bitácoras Anteriores'!$ET$224)+SUMIF('Bitácoras Anteriores'!$FC$271,K6,'Bitácoras Anteriores'!$ET$277)+SUMIF('Bitácoras Anteriores'!$FC$324,K6,'Bitácoras Anteriores'!$ET$330)</f>
        <v>6.25</v>
      </c>
      <c r="C12" s="833"/>
      <c r="D12" s="833"/>
      <c r="E12" s="833"/>
      <c r="F12" s="833"/>
      <c r="G12" s="833"/>
      <c r="H12" s="833"/>
      <c r="I12" s="833"/>
      <c r="J12" s="833"/>
      <c r="K12" s="833"/>
      <c r="L12" s="834"/>
      <c r="M12" s="14"/>
      <c r="N12" s="821">
        <f>IFERROR(B12/I14,"")</f>
        <v>1.25</v>
      </c>
      <c r="O12" s="822"/>
      <c r="P12" s="822"/>
      <c r="Q12" s="822"/>
      <c r="R12" s="822"/>
      <c r="S12" s="822"/>
      <c r="T12" s="822"/>
      <c r="U12" s="822"/>
      <c r="V12" s="822"/>
      <c r="W12" s="822"/>
      <c r="X12" s="823"/>
      <c r="Y12" s="15"/>
      <c r="Z12" s="828">
        <v>2022</v>
      </c>
      <c r="AA12" s="829"/>
      <c r="AB12" s="829"/>
      <c r="AC12" s="829"/>
      <c r="AD12" s="829"/>
      <c r="AE12" s="1214">
        <f>SUMIFS('Resumen Anual'!$AF$54,Z12,'Resumen Anual'!$V$9,K6,'Resumen Anual'!$L$6)+SUMIFS('Resumen Anual'!$AF$112,Z12,'Resumen Anual'!$V$9,K6,'Resumen Anual'!$L$64)+SUMIFS('Resumen Anual'!$AF$170,Z12,'Resumen Anual'!$V$9,K6,'Resumen Anual'!$L$122)+SUMIFS('Resumen Anual'!$AF$228,Z12,'Resumen Anual'!$V$9,K6,'Resumen Anual'!$L$180)+SUMIFS('Resumen Anual'!$AF$286,Z12,'Resumen Anual'!$V$9,K6,'Resumen Anual'!$L$238)+SUMIFS('Resumen Anual'!$AF$344,Z12,'Resumen Anual'!$V$9,K6,'Resumen Anual'!$L$296)+SUMIFS('Resumen Anual'!$AF$402,Z12,'Resumen Anual'!$V$9,K6,'Resumen Anual'!$L$354)+SUMIFS('Resumen Anual'!$AF$460,Z12,'Resumen Anual'!$V$9,K6,'Resumen Anual'!$L$412)+SUMIFS('Resumen Anual'!$AF$518,Z12,'Resumen Anual'!$V$9,K6,'Resumen Anual'!$L$470)+SUMIFS('Resumen Anual'!$AF$576,Z12,'Resumen Anual'!$V$9,K6,'Resumen Anual'!$L$528)+SUMIFS('Resumen Anual'!$AF$634,Z12,'Resumen Anual'!$V$9,K6,'Resumen Anual'!$L$586)+SUMIFS('Resumen Anual'!$AF$692,Z12,'Resumen Anual'!$V$9,K6,'Resumen Anual'!$L$644)+SUMIFS('Resumen Anual'!$CC$54,Z12,'Resumen Anual'!$V$9,K6,'Resumen Anual'!$BI$6)+SUMIFS('Resumen Anual'!$CC$112,Z12,'Resumen Anual'!$V$9,K6,'Resumen Anual'!$BI$64)+SUMIFS('Resumen Anual'!$CC$170,Z12,'Resumen Anual'!$V$9,K6,'Resumen Anual'!$BI$122)+SUMIFS('Resumen Anual'!$CC$228,Z12,'Resumen Anual'!$V$9,K6,'Resumen Anual'!$BI$180)+SUMIFS('Resumen Anual'!$CC$286,Z12,'Resumen Anual'!$V$9,K6,'Resumen Anual'!$BI$238)+SUMIFS('Resumen Anual'!$CC$344,Z12,'Resumen Anual'!$V$9,K6,'Resumen Anual'!$BI$296)+SUMIFS('Resumen Anual'!$CC$402,Z12,'Resumen Anual'!$V$9,K6,'Resumen Anual'!$BI$354)+SUMIFS('Resumen Anual'!$CC$460,Z12,'Resumen Anual'!$V$9,K6,'Resumen Anual'!$BI$412)+SUMIFS('Resumen Anual'!$CC$518,Z12,'Resumen Anual'!$V$9,K6,'Resumen Anual'!$BI$470)+SUMIFS('Resumen Anual'!$CC$576,Z12,'Resumen Anual'!$V$9,K6,'Resumen Anual'!$BI$528)+SUMIFS('Resumen Anual'!$CC$634,Z12,'Resumen Anual'!$V$9,K6,'Resumen Anual'!$BI$586)+SUMIFS('Resumen Anual'!$CC$692,Z12,'Resumen Anual'!$V$9,K6,'Resumen Anual'!$BI$644)+SUMIFS('Resumen Anual'!$EB$54,Z12,'Resumen Anual'!$V$9,K6,'Resumen Anual'!$DH$6)+SUMIFS('Resumen Anual'!$EB$112,Z12,'Resumen Anual'!$V$9,K6,'Resumen Anual'!$DH$64)+SUMIFS('Resumen Anual'!$EB$170,Z12,'Resumen Anual'!$V$9,K6,'Resumen Anual'!$DH$122)+SUMIFS('Resumen Anual'!$EB$228,Z12,'Resumen Anual'!$V$9,K6,'Resumen Anual'!$DH$180)+SUMIFS('Resumen Anual'!$EB$286,Z12,'Resumen Anual'!$V$9,K6,'Resumen Anual'!$DH$238)+SUMIFS('Resumen Anual'!$EB$344,Z12,'Resumen Anual'!$V$9,K6,'Resumen Anual'!$DH$296)+SUMIFS('Resumen Anual'!$EB$402,Z12,'Resumen Anual'!$V$9,K6,'Resumen Anual'!$DH$354)+SUMIFS('Resumen Anual'!$EB$460,Z12,'Resumen Anual'!$V$9,K6,'Resumen Anual'!$DH$412)+SUMIFS('Resumen Anual'!$EB$518,Z12,'Resumen Anual'!$V$9,K6,'Resumen Anual'!$DH$470)+SUMIFS('Resumen Anual'!$EB$576,Z12,'Resumen Anual'!$V$9,K6,'Resumen Anual'!$DH$528)+SUMIFS('Resumen Anual'!$EB$634,Z12,'Resumen Anual'!$V$9,K6,'Resumen Anual'!$DH$586)+SUMIFS('Resumen Anual'!$EB$692,Z12,'Resumen Anual'!$V$9,K6,'Resumen Anual'!$DH$644)+SUMIFS('Resumen Anual'!$FY$54,Z12,'Resumen Anual'!$V$9,K6,'Resumen Anual'!$FE$6)+SUMIFS('Resumen Anual'!$FY$112,Z12,'Resumen Anual'!$V$9,K6,'Resumen Anual'!$FE$64)+SUMIFS('Resumen Anual'!$FY$170,Z12,'Resumen Anual'!$V$9,K6,'Resumen Anual'!$FE$122)+SUMIFS('Resumen Anual'!$FY$228,Z12,'Resumen Anual'!$V$9,K6,'Resumen Anual'!$FE$180)+SUMIFS('Resumen Anual'!$FY$286,Z12,'Resumen Anual'!$V$9,K6,'Resumen Anual'!$FE$238)+SUMIFS('Resumen Anual'!$FY$344,Z12,'Resumen Anual'!$V$9,K6,'Resumen Anual'!$FE$296)+SUMIFS('Resumen Anual'!$FY$402,Z12,'Resumen Anual'!$V$9,K6,'Resumen Anual'!$FE$354)+SUMIFS('Resumen Anual'!$FY$460,Z12,'Resumen Anual'!$V$9,K6,'Resumen Anual'!$FE$412)+SUMIFS('Resumen Anual'!$FY$518,Z12,'Resumen Anual'!$V$9,K6,'Resumen Anual'!$FE$470)+SUMIFS('Resumen Anual'!$FY$576,Z12,'Resumen Anual'!$V$9,K6,'Resumen Anual'!$FE$528)+SUMIFS('Resumen Anual'!$FY$634,Z12,'Resumen Anual'!$V$9,K6,'Resumen Anual'!$FE$586)+SUMIFS('Resumen Anual'!$FY$692,Z12,'Resumen Anual'!$V$9,K6,'Resumen Anual'!$FE$644)</f>
        <v>2.5</v>
      </c>
      <c r="AF12" s="770"/>
      <c r="AG12" s="770"/>
      <c r="AH12" s="770"/>
      <c r="AI12" s="770">
        <f>SUMIFS('Resumen Anual'!$AJ$54,Z12,'Resumen Anual'!$V$9,K6,'Resumen Anual'!$L$6)+SUMIFS('Resumen Anual'!$AJ$112,Z12,'Resumen Anual'!$V$9,K6,'Resumen Anual'!$L$64)+SUMIFS('Resumen Anual'!$AJ$170,Z12,'Resumen Anual'!$V$9,K6,'Resumen Anual'!$L$122)+SUMIFS('Resumen Anual'!$AJ$228,Z12,'Resumen Anual'!$V$9,K6,'Resumen Anual'!$L$180)+SUMIFS('Resumen Anual'!$AJ$286,Z12,'Resumen Anual'!$V$9,K6,'Resumen Anual'!$L$238)+SUMIFS('Resumen Anual'!$AJ$344,Z12,'Resumen Anual'!$V$9,K6,'Resumen Anual'!$L$296)+SUMIFS('Resumen Anual'!$AJ$402,Z12,'Resumen Anual'!$V$9,K6,'Resumen Anual'!$L$354)+SUMIFS('Resumen Anual'!$AJ$460,Z12,'Resumen Anual'!$V$9,K6,'Resumen Anual'!$L$412)+SUMIFS('Resumen Anual'!$AJ$518,Z12,'Resumen Anual'!$V$9,K6,'Resumen Anual'!$L$470)+SUMIFS('Resumen Anual'!$AJ$576,Z12,'Resumen Anual'!$V$9,K6,'Resumen Anual'!$L$528)+SUMIFS('Resumen Anual'!$AJ$634,Z12,'Resumen Anual'!$V$9,K6,'Resumen Anual'!$L$586)+SUMIFS('Resumen Anual'!$AJ$692,Z12,'Resumen Anual'!$V$9,K6,'Resumen Anual'!$L$644)+SUMIFS('Resumen Anual'!$CG$54,Z12,'Resumen Anual'!$V$9,K6,'Resumen Anual'!$BI$6)+SUMIFS('Resumen Anual'!$CG$112,Z12,'Resumen Anual'!$V$9,K6,'Resumen Anual'!$BI$64)+SUMIFS('Resumen Anual'!$CG$170,Z12,'Resumen Anual'!$V$9,K6,'Resumen Anual'!$BI$122)+SUMIFS('Resumen Anual'!$CG$228,Z12,'Resumen Anual'!$V$9,K6,'Resumen Anual'!$BI$180)+SUMIFS('Resumen Anual'!$CG$286,Z12,'Resumen Anual'!$V$9,K6,'Resumen Anual'!$BI$238)+SUMIFS('Resumen Anual'!$CG$344,Z12,'Resumen Anual'!$V$9,K6,'Resumen Anual'!$BI$296)+SUMIFS('Resumen Anual'!$CG$402,Z12,'Resumen Anual'!$V$9,K6,'Resumen Anual'!$BI$354)+SUMIFS('Resumen Anual'!$CG$460,Z12,'Resumen Anual'!$V$9,K6,'Resumen Anual'!$BI$412)+SUMIFS('Resumen Anual'!$CG$518,Z12,'Resumen Anual'!$V$9,K6,'Resumen Anual'!$BI$470)+SUMIFS('Resumen Anual'!$CG$576,Z12,'Resumen Anual'!$V$9,K6,'Resumen Anual'!$BI$528)+SUMIFS('Resumen Anual'!$CG$634,Z12,'Resumen Anual'!$V$9,K6,'Resumen Anual'!$BI$586)+SUMIFS('Resumen Anual'!$CG$692,Z12,'Resumen Anual'!$V$9,K6,'Resumen Anual'!$BI$644)+SUMIFS('Resumen Anual'!$EF$54,Z12,'Resumen Anual'!$V$9,K6,'Resumen Anual'!$DH$6)+SUMIFS('Resumen Anual'!$EF$112,Z12,'Resumen Anual'!$V$9,K6,'Resumen Anual'!$DH$64)+SUMIFS('Resumen Anual'!$EF$170,Z12,'Resumen Anual'!$V$9,K6,'Resumen Anual'!$DH$122)+SUMIFS('Resumen Anual'!$EF$228,Z12,'Resumen Anual'!$V$9,K6,'Resumen Anual'!$DH$180)+SUMIFS('Resumen Anual'!$EF$286,Z12,'Resumen Anual'!$V$9,K6,'Resumen Anual'!$DH$238)+SUMIFS('Resumen Anual'!$EF$344,Z12,'Resumen Anual'!$V$9,K6,'Resumen Anual'!$DH$296)+SUMIFS('Resumen Anual'!$EF$402,Z12,'Resumen Anual'!$V$9,K6,'Resumen Anual'!$DH$354)+SUMIFS('Resumen Anual'!$EF$460,Z12,'Resumen Anual'!$V$9,K6,'Resumen Anual'!$DH$412)+SUMIFS('Resumen Anual'!$EF$518,Z12,'Resumen Anual'!$V$9,K6,'Resumen Anual'!$DH$470)+SUMIFS('Resumen Anual'!$EF$576,Z12,'Resumen Anual'!$V$9,K6,'Resumen Anual'!$DH$528)+SUMIFS('Resumen Anual'!$EF$634,Z12,'Resumen Anual'!$V$9,K6,'Resumen Anual'!$DH$586)+SUMIFS('Resumen Anual'!$EF$692,Z12,'Resumen Anual'!$V$9,K6,'Resumen Anual'!$DH$644)+SUMIFS('Resumen Anual'!$GC$54,Z12,'Resumen Anual'!$V$9,K6,'Resumen Anual'!$FE$6)+SUMIFS('Resumen Anual'!$GC$112,Z12,'Resumen Anual'!$V$9,K6,'Resumen Anual'!$FE$64)+SUMIFS('Resumen Anual'!$GC$170,Z12,'Resumen Anual'!$V$9,K6,'Resumen Anual'!$FE$122)+SUMIFS('Resumen Anual'!$GC$228,Z12,'Resumen Anual'!$V$9,K6,'Resumen Anual'!$FE$180)+SUMIFS('Resumen Anual'!$GC$286,Z12,'Resumen Anual'!$V$9,K6,'Resumen Anual'!$FE$238)+SUMIFS('Resumen Anual'!$GC$344,Z12,'Resumen Anual'!$V$9,K6,'Resumen Anual'!$FE$296)+SUMIFS('Resumen Anual'!$GC$402,Z12,'Resumen Anual'!$V$9,K6,'Resumen Anual'!$FE$354)+SUMIFS('Resumen Anual'!$GC$460,Z12,'Resumen Anual'!$V$9,K6,'Resumen Anual'!$FE$412)+SUMIFS('Resumen Anual'!$GC$518,Z12,'Resumen Anual'!$V$9,K6,'Resumen Anual'!$FE$470)+SUMIFS('Resumen Anual'!$GC$576,Z12,'Resumen Anual'!$V$9,K6,'Resumen Anual'!$FE$528)+SUMIFS('Resumen Anual'!$GC$634,Z12,'Resumen Anual'!$V$9,K6,'Resumen Anual'!$FE$586)+SUMIFS('Resumen Anual'!$GC$692,Z12,'Resumen Anual'!$V$9,K6,'Resumen Anual'!$FE$644)</f>
        <v>0</v>
      </c>
      <c r="AJ12" s="770"/>
      <c r="AK12" s="770"/>
      <c r="AL12" s="770"/>
      <c r="AM12" s="770">
        <f>SUMIFS('Resumen Anual'!$AN$54,Z12,'Resumen Anual'!$V$9,K6,'Resumen Anual'!$L$6)+SUMIFS('Resumen Anual'!$AN$112,Z12,'Resumen Anual'!$V$9,K6,'Resumen Anual'!$L$64)+SUMIFS('Resumen Anual'!$AN$170,Z12,'Resumen Anual'!$V$9,K6,'Resumen Anual'!$L$122)+SUMIFS('Resumen Anual'!$AN$228,Z12,'Resumen Anual'!$V$9,K6,'Resumen Anual'!$L$180)+SUMIFS('Resumen Anual'!$AN$286,Z12,'Resumen Anual'!$V$9,K6,'Resumen Anual'!$L$238)+SUMIFS('Resumen Anual'!$AN$344,Z12,'Resumen Anual'!$V$9,K6,'Resumen Anual'!$L$296)+SUMIFS('Resumen Anual'!$AN$402,Z12,'Resumen Anual'!$V$9,K6,'Resumen Anual'!$L$354)+SUMIFS('Resumen Anual'!$AN$460,Z12,'Resumen Anual'!$V$9,K6,'Resumen Anual'!$L$412)+SUMIFS('Resumen Anual'!$AN$518,Z12,'Resumen Anual'!$V$9,K6,'Resumen Anual'!$L$470)+SUMIFS('Resumen Anual'!$AN$576,Z12,'Resumen Anual'!$V$9,K6,'Resumen Anual'!$L$528)+SUMIFS('Resumen Anual'!$AN$634,Z12,'Resumen Anual'!$V$9,K6,'Resumen Anual'!$L$586)+SUMIFS('Resumen Anual'!$AN$692,Z12,'Resumen Anual'!$V$9,K6,'Resumen Anual'!$L$644)+SUMIFS('Resumen Anual'!$CK$54,Z12,'Resumen Anual'!$V$9,K6,'Resumen Anual'!$BI$6)+SUMIFS('Resumen Anual'!$CK$112,Z12,'Resumen Anual'!$V$9,K6,'Resumen Anual'!$BI$64)+SUMIFS('Resumen Anual'!$CK$170,Z12,'Resumen Anual'!$V$9,K6,'Resumen Anual'!$BI$122)+SUMIFS('Resumen Anual'!$CK$228,Z12,'Resumen Anual'!$V$9,K6,'Resumen Anual'!$BI$180)+SUMIFS('Resumen Anual'!$CK$286,Z12,'Resumen Anual'!$V$9,K6,'Resumen Anual'!$BI$238)+SUMIFS('Resumen Anual'!$CK$344,Z12,'Resumen Anual'!$V$9,K6,'Resumen Anual'!$BI$296)+SUMIFS('Resumen Anual'!$CK$402,Z12,'Resumen Anual'!$V$9,K6,'Resumen Anual'!$BI$354)+SUMIFS('Resumen Anual'!$CK$460,Z12,'Resumen Anual'!$V$9,K6,'Resumen Anual'!$BI$412)+SUMIFS('Resumen Anual'!$CK$518,Z12,'Resumen Anual'!$V$9,K6,'Resumen Anual'!$BI$470)+SUMIFS('Resumen Anual'!$CK$576,Z12,'Resumen Anual'!$V$9,K6,'Resumen Anual'!$BI$528)+SUMIFS('Resumen Anual'!$CK$634,Z12,'Resumen Anual'!$V$9,K6,'Resumen Anual'!$BI$586)+SUMIFS('Resumen Anual'!$CK$692,Z12,'Resumen Anual'!$V$9,K6,'Resumen Anual'!$BI$644)+SUMIFS('Resumen Anual'!$EJ$54,Z12,'Resumen Anual'!$V$9,K6,'Resumen Anual'!$DH$6)+SUMIFS('Resumen Anual'!$EJ$112,Z12,'Resumen Anual'!$V$9,K6,'Resumen Anual'!$DH$64)+SUMIFS('Resumen Anual'!$EJ$170,Z12,'Resumen Anual'!$V$9,K6,'Resumen Anual'!$DH$122)+SUMIFS('Resumen Anual'!$EJ$228,Z12,'Resumen Anual'!$V$9,K6,'Resumen Anual'!$DH$180)+SUMIFS('Resumen Anual'!$EJ$286,Z12,'Resumen Anual'!$V$9,K6,'Resumen Anual'!$DH$238)+SUMIFS('Resumen Anual'!$EJ$344,Z12,'Resumen Anual'!$V$9,K6,'Resumen Anual'!$DH$296)+SUMIFS('Resumen Anual'!$EJ$402,Z12,'Resumen Anual'!$V$9,K6,'Resumen Anual'!$DH$354)+SUMIFS('Resumen Anual'!$EJ$460,Z12,'Resumen Anual'!$V$9,K6,'Resumen Anual'!$DH$412)+SUMIFS('Resumen Anual'!$EJ$518,Z12,'Resumen Anual'!$V$9,K6,'Resumen Anual'!$DH$470)+SUMIFS('Resumen Anual'!$EJ$576,Z12,'Resumen Anual'!$V$9,K6,'Resumen Anual'!$DH$528)+SUMIFS('Resumen Anual'!$EJ$634,Z12,'Resumen Anual'!$V$9,K6,'Resumen Anual'!$DH$586)+SUMIFS('Resumen Anual'!$EJ$692,Z12,'Resumen Anual'!$V$9,K6,'Resumen Anual'!$DH$644)+SUMIFS('Resumen Anual'!$GG$54,Z12,'Resumen Anual'!$V$9,K6,'Resumen Anual'!$FE$6)+SUMIFS('Resumen Anual'!$GG$112,Z12,'Resumen Anual'!$V$9,K6,'Resumen Anual'!$FE$64)+SUMIFS('Resumen Anual'!$GG$170,Z12,'Resumen Anual'!$V$9,K6,'Resumen Anual'!$FE$122)+SUMIFS('Resumen Anual'!$GG$228,Z12,'Resumen Anual'!$V$9,K6,'Resumen Anual'!$FE$180)+SUMIFS('Resumen Anual'!$GG$286,Z12,'Resumen Anual'!$V$9,K6,'Resumen Anual'!$FE$238)+SUMIFS('Resumen Anual'!$GG$344,Z12,'Resumen Anual'!$V$9,K6,'Resumen Anual'!$FE$296)+SUMIFS('Resumen Anual'!$GG$402,Z12,'Resumen Anual'!$V$9,K6,'Resumen Anual'!$FE$354)+SUMIFS('Resumen Anual'!$GG$460,Z12,'Resumen Anual'!$V$9,K6,'Resumen Anual'!$FE$412)+SUMIFS('Resumen Anual'!$GG$518,Z12,'Resumen Anual'!$V$9,K6,'Resumen Anual'!$FE$470)+SUMIFS('Resumen Anual'!$GG$576,Z12,'Resumen Anual'!$V$9,K6,'Resumen Anual'!$FE$528)+SUMIFS('Resumen Anual'!$GG$634,Z12,'Resumen Anual'!$V$9,K6,'Resumen Anual'!$FE$586)+SUMIFS('Resumen Anual'!$GG$692,Z12,'Resumen Anual'!$V$9,K6,'Resumen Anual'!$FE$644)</f>
        <v>3.75</v>
      </c>
      <c r="AN12" s="770"/>
      <c r="AO12" s="770"/>
      <c r="AP12" s="770"/>
      <c r="AQ12" s="756">
        <f>SUMIFS('Resumen Anual'!$AR$54,Z12,'Resumen Anual'!$V$9,K6,'Resumen Anual'!$L$6)+SUMIFS('Resumen Anual'!$AR$112,Z12,'Resumen Anual'!$V$9,K6,'Resumen Anual'!$L$64)+SUMIFS('Resumen Anual'!$AR$170,Z12,'Resumen Anual'!$V$9,K6,'Resumen Anual'!$L$122)+SUMIFS('Resumen Anual'!$AR$228,Z12,'Resumen Anual'!$V$9,K6,'Resumen Anual'!$L$180)+SUMIFS('Resumen Anual'!$AR$286,Z12,'Resumen Anual'!$V$9,K6,'Resumen Anual'!$L$238)+SUMIFS('Resumen Anual'!$AR$344,Z12,'Resumen Anual'!$V$9,K6,'Resumen Anual'!$L$296)+SUMIFS('Resumen Anual'!$AR$402,Z12,'Resumen Anual'!$V$9,K6,'Resumen Anual'!$L$354)+SUMIFS('Resumen Anual'!$AR$460,Z12,'Resumen Anual'!$V$9,K6,'Resumen Anual'!$L$412)+SUMIFS('Resumen Anual'!$AR$518,Z12,'Resumen Anual'!$V$9,K6,'Resumen Anual'!$L$470)+SUMIFS('Resumen Anual'!$AR$576,Z12,'Resumen Anual'!$V$9,K6,'Resumen Anual'!$L$528)+SUMIFS('Resumen Anual'!$AR$634,Z12,'Resumen Anual'!$V$9,K6,'Resumen Anual'!$L$586)+SUMIFS('Resumen Anual'!$AR$692,Z12,'Resumen Anual'!$V$9,K6,'Resumen Anual'!$L$644)+SUMIFS('Resumen Anual'!$CO$54,Z12,'Resumen Anual'!$V$9,K6,'Resumen Anual'!$BI$6)+SUMIFS('Resumen Anual'!$CO$112,Z12,'Resumen Anual'!$V$9,K6,'Resumen Anual'!$BI$64)+SUMIFS('Resumen Anual'!$CO$170,Z12,'Resumen Anual'!$V$9,K6,'Resumen Anual'!$BI$122)+SUMIFS('Resumen Anual'!$CO$228,Z12,'Resumen Anual'!$V$9,K6,'Resumen Anual'!$BI$180)+SUMIFS('Resumen Anual'!$CO$286,Z12,'Resumen Anual'!$V$9,K6,'Resumen Anual'!$BI$238)+SUMIFS('Resumen Anual'!$CO$344,Z12,'Resumen Anual'!$V$9,K6,'Resumen Anual'!$BI$296)+SUMIFS('Resumen Anual'!$CO$402,Z12,'Resumen Anual'!$V$9,K6,'Resumen Anual'!$BI$354)+SUMIFS('Resumen Anual'!$CO$460,Z12,'Resumen Anual'!$V$9,K6,'Resumen Anual'!$BI$412)+SUMIFS('Resumen Anual'!$CO$518,Z12,'Resumen Anual'!$V$9,K6,'Resumen Anual'!$BI$470)+SUMIFS('Resumen Anual'!$CO$576,Z12,'Resumen Anual'!$V$9,K6,'Resumen Anual'!$BI$528)+SUMIFS('Resumen Anual'!$CO$634,Z12,'Resumen Anual'!$V$9,K6,'Resumen Anual'!$BI$586)+SUMIFS('Resumen Anual'!$CO$692,Z12,'Resumen Anual'!$V$9,K6,'Resumen Anual'!$BI$644)+SUMIFS('Resumen Anual'!$EN$54,Z12,'Resumen Anual'!$V$9,K6,'Resumen Anual'!$DH$6)+SUMIFS('Resumen Anual'!$EN$112,Z12,'Resumen Anual'!$V$9,K6,'Resumen Anual'!$DH$64)+SUMIFS('Resumen Anual'!$EN$170,Z12,'Resumen Anual'!$V$9,K6,'Resumen Anual'!$DH$122)+SUMIFS('Resumen Anual'!$EN$228,Z12,'Resumen Anual'!$V$9,K6,'Resumen Anual'!$DH$180)+SUMIFS('Resumen Anual'!$EN$286,Z12,'Resumen Anual'!$V$9,K6,'Resumen Anual'!$DH$238)+SUMIFS('Resumen Anual'!$EN$344,Z12,'Resumen Anual'!$V$9,K6,'Resumen Anual'!$DH$296)+SUMIFS('Resumen Anual'!$EN$402,Z12,'Resumen Anual'!$V$9,K6,'Resumen Anual'!$DH$354)+SUMIFS('Resumen Anual'!$EN$460,Z12,'Resumen Anual'!$V$9,K6,'Resumen Anual'!$DH$412)+SUMIFS('Resumen Anual'!$EN$518,Z12,'Resumen Anual'!$V$9,K6,'Resumen Anual'!$DH$470)+SUMIFS('Resumen Anual'!$EN$576,Z12,'Resumen Anual'!$V$9,K6,'Resumen Anual'!$DH$528)+SUMIFS('Resumen Anual'!$EN$634,Z12,'Resumen Anual'!$V$9,K6,'Resumen Anual'!$DH$586)+SUMIFS('Resumen Anual'!$EN$692,Z12,'Resumen Anual'!$V$9,K6,'Resumen Anual'!$DH$644)+SUMIFS('Resumen Anual'!$GK$54,Z12,'Resumen Anual'!$V$9,K6,'Resumen Anual'!$FE$6)+SUMIFS('Resumen Anual'!$GK$112,Z12,'Resumen Anual'!$V$9,K6,'Resumen Anual'!$FE$64)+SUMIFS('Resumen Anual'!$GK$170,Z12,'Resumen Anual'!$V$9,K6,'Resumen Anual'!$FE$122)+SUMIFS('Resumen Anual'!$GK$228,Z12,'Resumen Anual'!$V$9,K6,'Resumen Anual'!$FE$180)+SUMIFS('Resumen Anual'!$GK$286,Z12,'Resumen Anual'!$V$9,K6,'Resumen Anual'!$FE$238)+SUMIFS('Resumen Anual'!$GK$344,Z12,'Resumen Anual'!$V$9,K6,'Resumen Anual'!$FE$296)+SUMIFS('Resumen Anual'!$GK$402,Z12,'Resumen Anual'!$V$9,K6,'Resumen Anual'!$FE$354)+SUMIFS('Resumen Anual'!$GK$460,Z12,'Resumen Anual'!$V$9,K6,'Resumen Anual'!$FE$412)+SUMIFS('Resumen Anual'!$GK$518,Z12,'Resumen Anual'!$V$9,K6,'Resumen Anual'!$FE$470)+SUMIFS('Resumen Anual'!$GK$576,Z12,'Resumen Anual'!$V$9,K6,'Resumen Anual'!$FE$528)+SUMIFS('Resumen Anual'!$GK$634,Z12,'Resumen Anual'!$V$9,K6,'Resumen Anual'!$FE$586)+SUMIFS('Resumen Anual'!$GK$692,Z12,'Resumen Anual'!$V$9,K6,'Resumen Anual'!$FE$644)</f>
        <v>9</v>
      </c>
      <c r="AR12" s="756"/>
      <c r="AS12" s="756"/>
      <c r="AT12" s="756">
        <f>SUMIFS('Resumen Anual'!$AU$54,Z12,'Resumen Anual'!$V$9,K6,'Resumen Anual'!$L$6)+SUMIFS('Resumen Anual'!$AU$112,Z12,'Resumen Anual'!$V$9,K6,'Resumen Anual'!$L$64)+SUMIFS('Resumen Anual'!$AU$170,Z12,'Resumen Anual'!$V$9,K6,'Resumen Anual'!$L$122)+SUMIFS('Resumen Anual'!$AU$228,Z12,'Resumen Anual'!$V$9,K6,'Resumen Anual'!$L$180)+SUMIFS('Resumen Anual'!$AU$286,Z12,'Resumen Anual'!$V$9,K6,'Resumen Anual'!$L$238)+SUMIFS('Resumen Anual'!$AU$344,Z12,'Resumen Anual'!$V$9,K6,'Resumen Anual'!$L$296)+SUMIFS('Resumen Anual'!$AU$402,Z12,'Resumen Anual'!$V$9,K6,'Resumen Anual'!$L$354)+SUMIFS('Resumen Anual'!$AU$460,Z12,'Resumen Anual'!$V$9,K6,'Resumen Anual'!$L$412)+SUMIFS('Resumen Anual'!$AU$518,Z12,'Resumen Anual'!$V$9,K6,'Resumen Anual'!$L$470)+SUMIFS('Resumen Anual'!$AU$576,Z12,'Resumen Anual'!$V$9,K6,'Resumen Anual'!$L$528)+SUMIFS('Resumen Anual'!$AU$634,Z12,'Resumen Anual'!$V$9,K6,'Resumen Anual'!$L$586)+SUMIFS('Resumen Anual'!$AU$692,Z12,'Resumen Anual'!$V$9,K6,'Resumen Anual'!$L$644)+SUMIFS('Resumen Anual'!$CR$54,Z12,'Resumen Anual'!$V$9,K6,'Resumen Anual'!$BI$6)+SUMIFS('Resumen Anual'!$CR$112,Z12,'Resumen Anual'!$V$9,K6,'Resumen Anual'!$BI$64)+SUMIFS('Resumen Anual'!$CR$170,Z12,'Resumen Anual'!$V$9,K6,'Resumen Anual'!$BI$122)+SUMIFS('Resumen Anual'!$CR$228,Z12,'Resumen Anual'!$V$9,K6,'Resumen Anual'!$BI$180)+SUMIFS('Resumen Anual'!$CR$286,Z12,'Resumen Anual'!$V$9,K6,'Resumen Anual'!$BI$238)+SUMIFS('Resumen Anual'!$CR$344,Z12,'Resumen Anual'!$V$9,K6,'Resumen Anual'!$BI$296)+SUMIFS('Resumen Anual'!$CR$402,Z12,'Resumen Anual'!$V$9,K6,'Resumen Anual'!$BI$354)+SUMIFS('Resumen Anual'!$CR$460,Z12,'Resumen Anual'!$V$9,K6,'Resumen Anual'!$BI$412)+SUMIFS('Resumen Anual'!$CR$518,Z12,'Resumen Anual'!$V$9,K6,'Resumen Anual'!$BI$470)+SUMIFS('Resumen Anual'!$CR$576,Z12,'Resumen Anual'!$V$9,K6,'Resumen Anual'!$BI$528)+SUMIFS('Resumen Anual'!$CR$634,Z12,'Resumen Anual'!$V$9,K6,'Resumen Anual'!$BI$586)+SUMIFS('Resumen Anual'!$CR$692,Z12,'Resumen Anual'!$V$9,K6,'Resumen Anual'!$BI$644)+SUMIFS('Resumen Anual'!$EQ$54,Z12,'Resumen Anual'!$V$9,K6,'Resumen Anual'!$DH$6)+SUMIFS('Resumen Anual'!$EQ$112,Z12,'Resumen Anual'!$V$9,K6,'Resumen Anual'!$DH$64)+SUMIFS('Resumen Anual'!$EQ$170,Z12,'Resumen Anual'!$V$9,K6,'Resumen Anual'!$DH$122)+SUMIFS('Resumen Anual'!$EQ$228,Z12,'Resumen Anual'!$V$9,K6,'Resumen Anual'!$DH$180)+SUMIFS('Resumen Anual'!$EQ$286,Z12,'Resumen Anual'!$V$9,K6,'Resumen Anual'!$DH$238)+SUMIFS('Resumen Anual'!$EQ$344,Z12,'Resumen Anual'!$V$9,K6,'Resumen Anual'!$DH$296)+SUMIFS('Resumen Anual'!$EQ$402,Z12,'Resumen Anual'!$V$9,K6,'Resumen Anual'!$DH$354)+SUMIFS('Resumen Anual'!$EQ$460,Z12,'Resumen Anual'!$V$9,K6,'Resumen Anual'!$DH$412)+SUMIFS('Resumen Anual'!$EQ$518,Z12,'Resumen Anual'!$V$9,K6,'Resumen Anual'!$DH$470)+SUMIFS('Resumen Anual'!$EQ$576,Z12,'Resumen Anual'!$V$9,K6,'Resumen Anual'!$DH$528)+SUMIFS('Resumen Anual'!$EQ$634,Z12,'Resumen Anual'!$V$9,K6,'Resumen Anual'!$DH$586)+SUMIFS('Resumen Anual'!$EQ$692,Z12,'Resumen Anual'!$V$9,K6,'Resumen Anual'!$DH$644)+SUMIFS('Resumen Anual'!$GN$54,Z12,'Resumen Anual'!$V$9,K6,'Resumen Anual'!$FE$6)+SUMIFS('Resumen Anual'!$GN$112,Z12,'Resumen Anual'!$V$9,K6,'Resumen Anual'!$FE$64)+SUMIFS('Resumen Anual'!$GN$170,Z12,'Resumen Anual'!$V$9,K6,'Resumen Anual'!$FE$122)+SUMIFS('Resumen Anual'!$GN$228,Z12,'Resumen Anual'!$V$9,K6,'Resumen Anual'!$FE$180)+SUMIFS('Resumen Anual'!$GN$286,Z12,'Resumen Anual'!$V$9,K6,'Resumen Anual'!$FE$238)+SUMIFS('Resumen Anual'!$GN$344,Z12,'Resumen Anual'!$V$9,K6,'Resumen Anual'!$FE$296)+SUMIFS('Resumen Anual'!$GN$402,Z12,'Resumen Anual'!$V$9,K6,'Resumen Anual'!$FE$354)+SUMIFS('Resumen Anual'!$GN$460,Z12,'Resumen Anual'!$V$9,K6,'Resumen Anual'!$FE$412)+SUMIFS('Resumen Anual'!$GN$518,Z12,'Resumen Anual'!$V$9,K6,'Resumen Anual'!$FE$470)+SUMIFS('Resumen Anual'!$GN$576,Z12,'Resumen Anual'!$V$9,K6,'Resumen Anual'!$FE$528)+SUMIFS('Resumen Anual'!$GN$634,Z12,'Resumen Anual'!$V$9,K6,'Resumen Anual'!$FE$586)+SUMIFS('Resumen Anual'!$GN$692,Z12,'Resumen Anual'!$V$9,K6,'Resumen Anual'!$FE$644)</f>
        <v>0</v>
      </c>
      <c r="AU12" s="756"/>
      <c r="AV12" s="1215"/>
      <c r="AW12" s="1200"/>
      <c r="AX12" s="171"/>
      <c r="AY12" s="832">
        <f>SUMIF('Resumen Anual'!$FE$622,BH6,'Resumen Anual'!$EV$631)+SUMIF('Resumen Anual'!$DH$622,BH6,'Resumen Anual'!$CY$631)+SUMIF('Resumen Anual'!$BI$622,BH6,'Resumen Anual'!$AZ$631)+SUMIF('Resumen Anual'!$L$622,BH6,'Resumen Anual'!$C$631)+SUMIF('Resumen Anual'!$FE$566,BH6,'Resumen Anual'!$EV$575)+SUMIF('Resumen Anual'!$DH$566,BH6,'Resumen Anual'!$CY$575)+SUMIF('Resumen Anual'!$BI$566,BH6,'Resumen Anual'!$AZ$575)+SUMIF('Resumen Anual'!$L$566,BH6,'Resumen Anual'!$C$575)+SUMIF('Resumen Anual'!$FE$510,BH6,'Resumen Anual'!$EV$519)+SUMIF('Resumen Anual'!$DH$510,BH6,'Resumen Anual'!$CY$519)+SUMIF('Resumen Anual'!$BI$510,BH6,'Resumen Anual'!$AZ$519)+SUMIF('Resumen Anual'!$L$510,BH6,'Resumen Anual'!$C$519)+SUMIF('Resumen Anual'!$FE$454,BH6,'Resumen Anual'!$EV$463)+SUMIF('Resumen Anual'!$DH$454,BH6,'Resumen Anual'!$CY$463)+SUMIF('Resumen Anual'!$BI$454,BH6,'Resumen Anual'!$AZ$463)+SUMIF('Resumen Anual'!$L$454,BH6,'Resumen Anual'!$C$463)+SUMIF('Resumen Anual'!$FE$398,BH6,'Resumen Anual'!$EV$407)+SUMIF('Resumen Anual'!$DH$398,BH6,'Resumen Anual'!$CY$407)+SUMIF('Resumen Anual'!$BI$398,BH6,'Resumen Anual'!$AZ$407)+SUMIF('Resumen Anual'!$L$398,BH6,'Resumen Anual'!$C$407)+SUMIF('Resumen Anual'!$FE$342,BH6,'Resumen Anual'!$EV$351)+SUMIF('Resumen Anual'!$DH$342,BH6,'Resumen Anual'!$CY$351)+SUMIF('Resumen Anual'!$BI$342,BH6,'Resumen Anual'!$AZ$351)+SUMIF('Resumen Anual'!$L$342,BH6,'Resumen Anual'!$C$351)+SUMIF('Resumen Anual'!$FE$286,BH6,'Resumen Anual'!$EV$295)+SUMIF('Resumen Anual'!$DH$286,BH6,'Resumen Anual'!$CY$295)+SUMIF('Resumen Anual'!$BI$286,BH6,'Resumen Anual'!$AZ$295)+SUMIF('Resumen Anual'!$L$286,BH6,'Resumen Anual'!$C$295)+SUMIF('Resumen Anual'!$FE$230,BH6,'Resumen Anual'!$EV$239)+SUMIF('Resumen Anual'!$DH$230,BH6,'Resumen Anual'!$CY$239)+SUMIF('Resumen Anual'!$BI$230,BH6,'Resumen Anual'!$AZ$239)+SUMIF('Resumen Anual'!$L$230,BH6,'Resumen Anual'!$C$239)+SUMIF('Resumen Anual'!$FE$174,BH6,'Resumen Anual'!$EV$183)+SUMIF('Resumen Anual'!$DH$174,BH6,'Resumen Anual'!$CY$183)+SUMIF('Resumen Anual'!$BI$174,BH6,'Resumen Anual'!$AZ$183)+SUMIF('Resumen Anual'!$L$174,BH6,'Resumen Anual'!$C$183)+SUMIF('Resumen Anual'!$FE$118,BH6,'Resumen Anual'!$EV$127)+SUMIF('Resumen Anual'!$DH$118,BH6,'Resumen Anual'!$CY$127)+SUMIF('Resumen Anual'!$BI$118,BH6,'Resumen Anual'!$AZ$127)+SUMIF('Resumen Anual'!$L$118,BH6,'Resumen Anual'!$C$127)+SUMIF('Resumen Anual'!$FE$62,BH6,'Resumen Anual'!$EV$71)+SUMIF('Resumen Anual'!$DH$62,BH6,'Resumen Anual'!$CY$71)+SUMIF('Resumen Anual'!$BI$62,BH6,'Resumen Anual'!$AZ$71)+SUMIF('Resumen Anual'!$L$62,BH6,'Resumen Anual'!$C$71)+SUMIF('Resumen Anual'!$FE$6,BH6,'Resumen Anual'!$EV$15)+SUMIF('Resumen Anual'!$DH$6,BH6,'Resumen Anual'!$CY$15)+SUMIF('Resumen Anual'!$BI$6,BH6,'Resumen Anual'!$AZ$15)+SUMIF('Resumen Anual'!$L$6,BH6,'Resumen Anual'!$C$15)+SUMIF('Bitácoras Anteriores'!$K$6,BH6,'Bitácoras Anteriores'!$B$12)+SUMIF('Bitácoras Anteriores'!$K$59,$K$6,'Bitácoras Anteriores'!$B$65)+SUMIF('Bitácoras Anteriores'!$K$112,BH6,'Bitácoras Anteriores'!$B$118)+SUMIF('Bitácoras Anteriores'!$K$165,BH6,'Bitácoras Anteriores'!$B$171)+SUMIF('Bitácoras Anteriores'!$K$218,BH6,'Bitácoras Anteriores'!$B$224)+SUMIF('Bitácoras Anteriores'!$K$271,BH6,'Bitácoras Anteriores'!$B$277)+SUMIF('Bitácoras Anteriores'!$K$324,BH6,'Bitácoras Anteriores'!$B$330)+SUMIF('Bitácoras Anteriores'!$BH$6,BH6,'Bitácoras Anteriores'!$AY$12)+SUMIF('Bitácoras Anteriores'!$BH$59,$K$6,'Bitácoras Anteriores'!$AY$65)+SUMIF('Bitácoras Anteriores'!$BH$112,BH6,'Bitácoras Anteriores'!$AY$118)+SUMIF('Bitácoras Anteriores'!$BH$165,BH6,'Bitácoras Anteriores'!$AY$171)+SUMIF('Bitácoras Anteriores'!$BH$218,BH6,'Bitácoras Anteriores'!$AY$224)+SUMIF('Bitácoras Anteriores'!$BH$271,BH6,'Bitácoras Anteriores'!$AY$277)+SUMIF('Bitácoras Anteriores'!$BH$324,BH6,'Bitácoras Anteriores'!$AY$330)+SUMIF('Bitácoras Anteriores'!$DF$6,BH6,'Bitácoras Anteriores'!$CW$12)+SUMIF('Bitácoras Anteriores'!$DF$59,$K$6,'Bitácoras Anteriores'!$CW$65)+SUMIF('Bitácoras Anteriores'!$DF$112,BH6,'Bitácoras Anteriores'!$CW$118)+SUMIF('Bitácoras Anteriores'!$DF$165,BH6,'Bitácoras Anteriores'!$CW$171)+SUMIF('Bitácoras Anteriores'!$DF$218,BH6,'Bitácoras Anteriores'!$CW$224)+SUMIF('Bitácoras Anteriores'!$DF$271,BH6,'Bitácoras Anteriores'!$CW$277)+SUMIF('Bitácoras Anteriores'!$DF$324,BH6,'Bitácoras Anteriores'!$CW$330)+SUMIF('Bitácoras Anteriores'!$FC$6,BH6,'Bitácoras Anteriores'!$ET$12)+SUMIF('Bitácoras Anteriores'!$FC$59,$K$6,'Bitácoras Anteriores'!$ET$65)+SUMIF('Bitácoras Anteriores'!$FC$112,BH6,'Bitácoras Anteriores'!$ET$118)+SUMIF('Bitácoras Anteriores'!$FC$165,BH6,'Bitácoras Anteriores'!$ET$171)+SUMIF('Bitácoras Anteriores'!$FC$218,BH6,'Bitácoras Anteriores'!$ET$224)+SUMIF('Bitácoras Anteriores'!$FC$271,BH6,'Bitácoras Anteriores'!$ET$277)+SUMIF('Bitácoras Anteriores'!$FC$324,BH6,'Bitácoras Anteriores'!$ET$330)</f>
        <v>0</v>
      </c>
      <c r="AZ12" s="833"/>
      <c r="BA12" s="833"/>
      <c r="BB12" s="833"/>
      <c r="BC12" s="833"/>
      <c r="BD12" s="833"/>
      <c r="BE12" s="833"/>
      <c r="BF12" s="833"/>
      <c r="BG12" s="833"/>
      <c r="BH12" s="833"/>
      <c r="BI12" s="834"/>
      <c r="BJ12" s="14"/>
      <c r="BK12" s="821" t="str">
        <f>IFERROR(AY12/BF14,"")</f>
        <v/>
      </c>
      <c r="BL12" s="822"/>
      <c r="BM12" s="822"/>
      <c r="BN12" s="822"/>
      <c r="BO12" s="822"/>
      <c r="BP12" s="822"/>
      <c r="BQ12" s="822"/>
      <c r="BR12" s="822"/>
      <c r="BS12" s="822"/>
      <c r="BT12" s="822"/>
      <c r="BU12" s="823"/>
      <c r="BV12" s="15"/>
      <c r="BW12" s="828">
        <v>2022</v>
      </c>
      <c r="BX12" s="829"/>
      <c r="BY12" s="829"/>
      <c r="BZ12" s="829"/>
      <c r="CA12" s="829"/>
      <c r="CB12" s="1214">
        <f>SUMIFS('Resumen Anual'!$AF$54,BW12,'Resumen Anual'!$V$9,BH6,'Resumen Anual'!$L$6)+SUMIFS('Resumen Anual'!$AF$112,BW12,'Resumen Anual'!$V$9,BH6,'Resumen Anual'!$L$64)+SUMIFS('Resumen Anual'!$AF$170,BW12,'Resumen Anual'!$V$9,BH6,'Resumen Anual'!$L$122)+SUMIFS('Resumen Anual'!$AF$228,BW12,'Resumen Anual'!$V$9,BH6,'Resumen Anual'!$L$180)+SUMIFS('Resumen Anual'!$AF$286,BW12,'Resumen Anual'!$V$9,BH6,'Resumen Anual'!$L$238)+SUMIFS('Resumen Anual'!$AF$344,BW12,'Resumen Anual'!$V$9,BH6,'Resumen Anual'!$L$296)+SUMIFS('Resumen Anual'!$AF$402,BW12,'Resumen Anual'!$V$9,BH6,'Resumen Anual'!$L$354)+SUMIFS('Resumen Anual'!$AF$460,BW12,'Resumen Anual'!$V$9,BH6,'Resumen Anual'!$L$412)+SUMIFS('Resumen Anual'!$AF$518,BW12,'Resumen Anual'!$V$9,BH6,'Resumen Anual'!$L$470)+SUMIFS('Resumen Anual'!$AF$576,BW12,'Resumen Anual'!$V$9,BH6,'Resumen Anual'!$L$528)+SUMIFS('Resumen Anual'!$AF$634,BW12,'Resumen Anual'!$V$9,BH6,'Resumen Anual'!$L$586)+SUMIFS('Resumen Anual'!$AF$692,BW12,'Resumen Anual'!$V$9,BH6,'Resumen Anual'!$L$644)+SUMIFS('Resumen Anual'!$CC$54,BW12,'Resumen Anual'!$V$9,BH6,'Resumen Anual'!$BI$6)+SUMIFS('Resumen Anual'!$CC$112,BW12,'Resumen Anual'!$V$9,BH6,'Resumen Anual'!$BI$64)+SUMIFS('Resumen Anual'!$CC$170,BW12,'Resumen Anual'!$V$9,BH6,'Resumen Anual'!$BI$122)+SUMIFS('Resumen Anual'!$CC$228,BW12,'Resumen Anual'!$V$9,BH6,'Resumen Anual'!$BI$180)+SUMIFS('Resumen Anual'!$CC$286,BW12,'Resumen Anual'!$V$9,BH6,'Resumen Anual'!$BI$238)+SUMIFS('Resumen Anual'!$CC$344,BW12,'Resumen Anual'!$V$9,BH6,'Resumen Anual'!$BI$296)+SUMIFS('Resumen Anual'!$CC$402,BW12,'Resumen Anual'!$V$9,BH6,'Resumen Anual'!$BI$354)+SUMIFS('Resumen Anual'!$CC$460,BW12,'Resumen Anual'!$V$9,BH6,'Resumen Anual'!$BI$412)+SUMIFS('Resumen Anual'!$CC$518,BW12,'Resumen Anual'!$V$9,BH6,'Resumen Anual'!$BI$470)+SUMIFS('Resumen Anual'!$CC$576,BW12,'Resumen Anual'!$V$9,BH6,'Resumen Anual'!$BI$528)+SUMIFS('Resumen Anual'!$CC$634,BW12,'Resumen Anual'!$V$9,BH6,'Resumen Anual'!$BI$586)+SUMIFS('Resumen Anual'!$CC$692,BW12,'Resumen Anual'!$V$9,BH6,'Resumen Anual'!$BI$644)+SUMIFS('Resumen Anual'!$EB$54,BW12,'Resumen Anual'!$V$9,BH6,'Resumen Anual'!$DH$6)+SUMIFS('Resumen Anual'!$EB$112,BW12,'Resumen Anual'!$V$9,BH6,'Resumen Anual'!$DH$64)+SUMIFS('Resumen Anual'!$EB$170,BW12,'Resumen Anual'!$V$9,BH6,'Resumen Anual'!$DH$122)+SUMIFS('Resumen Anual'!$EB$228,BW12,'Resumen Anual'!$V$9,BH6,'Resumen Anual'!$DH$180)+SUMIFS('Resumen Anual'!$EB$286,BW12,'Resumen Anual'!$V$9,BH6,'Resumen Anual'!$DH$238)+SUMIFS('Resumen Anual'!$EB$344,BW12,'Resumen Anual'!$V$9,BH6,'Resumen Anual'!$DH$296)+SUMIFS('Resumen Anual'!$EB$402,BW12,'Resumen Anual'!$V$9,BH6,'Resumen Anual'!$DH$354)+SUMIFS('Resumen Anual'!$EB$460,BW12,'Resumen Anual'!$V$9,BH6,'Resumen Anual'!$DH$412)+SUMIFS('Resumen Anual'!$EB$518,BW12,'Resumen Anual'!$V$9,BH6,'Resumen Anual'!$DH$470)+SUMIFS('Resumen Anual'!$EB$576,BW12,'Resumen Anual'!$V$9,BH6,'Resumen Anual'!$DH$528)+SUMIFS('Resumen Anual'!$EB$634,BW12,'Resumen Anual'!$V$9,BH6,'Resumen Anual'!$DH$586)+SUMIFS('Resumen Anual'!$EB$692,BW12,'Resumen Anual'!$V$9,BH6,'Resumen Anual'!$DH$644)+SUMIFS('Resumen Anual'!$FY$54,BW12,'Resumen Anual'!$V$9,BH6,'Resumen Anual'!$FE$6)+SUMIFS('Resumen Anual'!$FY$112,BW12,'Resumen Anual'!$V$9,BH6,'Resumen Anual'!$FE$64)+SUMIFS('Resumen Anual'!$FY$170,BW12,'Resumen Anual'!$V$9,BH6,'Resumen Anual'!$FE$122)+SUMIFS('Resumen Anual'!$FY$228,BW12,'Resumen Anual'!$V$9,BH6,'Resumen Anual'!$FE$180)+SUMIFS('Resumen Anual'!$FY$286,BW12,'Resumen Anual'!$V$9,BH6,'Resumen Anual'!$FE$238)+SUMIFS('Resumen Anual'!$FY$344,BW12,'Resumen Anual'!$V$9,BH6,'Resumen Anual'!$FE$296)+SUMIFS('Resumen Anual'!$FY$402,BW12,'Resumen Anual'!$V$9,BH6,'Resumen Anual'!$FE$354)+SUMIFS('Resumen Anual'!$FY$460,BW12,'Resumen Anual'!$V$9,BH6,'Resumen Anual'!$FE$412)+SUMIFS('Resumen Anual'!$FY$518,BW12,'Resumen Anual'!$V$9,BH6,'Resumen Anual'!$FE$470)+SUMIFS('Resumen Anual'!$FY$576,BW12,'Resumen Anual'!$V$9,BH6,'Resumen Anual'!$FE$528)+SUMIFS('Resumen Anual'!$FY$634,BW12,'Resumen Anual'!$V$9,BH6,'Resumen Anual'!$FE$586)+SUMIFS('Resumen Anual'!$FY$692,BW12,'Resumen Anual'!$V$9,BH6,'Resumen Anual'!$FE$644)</f>
        <v>0</v>
      </c>
      <c r="CC12" s="770"/>
      <c r="CD12" s="770"/>
      <c r="CE12" s="770"/>
      <c r="CF12" s="770">
        <f>SUMIFS('Resumen Anual'!$AJ$54,BW12,'Resumen Anual'!$V$9,BH6,'Resumen Anual'!$L$6)+SUMIFS('Resumen Anual'!$AJ$112,BW12,'Resumen Anual'!$V$9,BH6,'Resumen Anual'!$L$64)+SUMIFS('Resumen Anual'!$AJ$170,BW12,'Resumen Anual'!$V$9,BH6,'Resumen Anual'!$L$122)+SUMIFS('Resumen Anual'!$AJ$228,BW12,'Resumen Anual'!$V$9,BH6,'Resumen Anual'!$L$180)+SUMIFS('Resumen Anual'!$AJ$286,BW12,'Resumen Anual'!$V$9,BH6,'Resumen Anual'!$L$238)+SUMIFS('Resumen Anual'!$AJ$344,BW12,'Resumen Anual'!$V$9,BH6,'Resumen Anual'!$L$296)+SUMIFS('Resumen Anual'!$AJ$402,BW12,'Resumen Anual'!$V$9,BH6,'Resumen Anual'!$L$354)+SUMIFS('Resumen Anual'!$AJ$460,BW12,'Resumen Anual'!$V$9,BH6,'Resumen Anual'!$L$412)+SUMIFS('Resumen Anual'!$AJ$518,BW12,'Resumen Anual'!$V$9,BH6,'Resumen Anual'!$L$470)+SUMIFS('Resumen Anual'!$AJ$576,BW12,'Resumen Anual'!$V$9,BH6,'Resumen Anual'!$L$528)+SUMIFS('Resumen Anual'!$AJ$634,BW12,'Resumen Anual'!$V$9,BH6,'Resumen Anual'!$L$586)+SUMIFS('Resumen Anual'!$AJ$692,BW12,'Resumen Anual'!$V$9,BH6,'Resumen Anual'!$L$644)+SUMIFS('Resumen Anual'!$CG$54,BW12,'Resumen Anual'!$V$9,BH6,'Resumen Anual'!$BI$6)+SUMIFS('Resumen Anual'!$CG$112,BW12,'Resumen Anual'!$V$9,BH6,'Resumen Anual'!$BI$64)+SUMIFS('Resumen Anual'!$CG$170,BW12,'Resumen Anual'!$V$9,BH6,'Resumen Anual'!$BI$122)+SUMIFS('Resumen Anual'!$CG$228,BW12,'Resumen Anual'!$V$9,BH6,'Resumen Anual'!$BI$180)+SUMIFS('Resumen Anual'!$CG$286,BW12,'Resumen Anual'!$V$9,BH6,'Resumen Anual'!$BI$238)+SUMIFS('Resumen Anual'!$CG$344,BW12,'Resumen Anual'!$V$9,BH6,'Resumen Anual'!$BI$296)+SUMIFS('Resumen Anual'!$CG$402,BW12,'Resumen Anual'!$V$9,BH6,'Resumen Anual'!$BI$354)+SUMIFS('Resumen Anual'!$CG$460,BW12,'Resumen Anual'!$V$9,BH6,'Resumen Anual'!$BI$412)+SUMIFS('Resumen Anual'!$CG$518,BW12,'Resumen Anual'!$V$9,BH6,'Resumen Anual'!$BI$470)+SUMIFS('Resumen Anual'!$CG$576,BW12,'Resumen Anual'!$V$9,BH6,'Resumen Anual'!$BI$528)+SUMIFS('Resumen Anual'!$CG$634,BW12,'Resumen Anual'!$V$9,BH6,'Resumen Anual'!$BI$586)+SUMIFS('Resumen Anual'!$CG$692,BW12,'Resumen Anual'!$V$9,BH6,'Resumen Anual'!$BI$644)+SUMIFS('Resumen Anual'!$EF$54,BW12,'Resumen Anual'!$V$9,BH6,'Resumen Anual'!$DH$6)+SUMIFS('Resumen Anual'!$EF$112,BW12,'Resumen Anual'!$V$9,BH6,'Resumen Anual'!$DH$64)+SUMIFS('Resumen Anual'!$EF$170,BW12,'Resumen Anual'!$V$9,BH6,'Resumen Anual'!$DH$122)+SUMIFS('Resumen Anual'!$EF$228,BW12,'Resumen Anual'!$V$9,BH6,'Resumen Anual'!$DH$180)+SUMIFS('Resumen Anual'!$EF$286,BW12,'Resumen Anual'!$V$9,BH6,'Resumen Anual'!$DH$238)+SUMIFS('Resumen Anual'!$EF$344,BW12,'Resumen Anual'!$V$9,BH6,'Resumen Anual'!$DH$296)+SUMIFS('Resumen Anual'!$EF$402,BW12,'Resumen Anual'!$V$9,BH6,'Resumen Anual'!$DH$354)+SUMIFS('Resumen Anual'!$EF$460,BW12,'Resumen Anual'!$V$9,BH6,'Resumen Anual'!$DH$412)+SUMIFS('Resumen Anual'!$EF$518,BW12,'Resumen Anual'!$V$9,BH6,'Resumen Anual'!$DH$470)+SUMIFS('Resumen Anual'!$EF$576,BW12,'Resumen Anual'!$V$9,BH6,'Resumen Anual'!$DH$528)+SUMIFS('Resumen Anual'!$EF$634,BW12,'Resumen Anual'!$V$9,BH6,'Resumen Anual'!$DH$586)+SUMIFS('Resumen Anual'!$EF$692,BW12,'Resumen Anual'!$V$9,BH6,'Resumen Anual'!$DH$644)+SUMIFS('Resumen Anual'!$GC$54,BW12,'Resumen Anual'!$V$9,BH6,'Resumen Anual'!$FE$6)+SUMIFS('Resumen Anual'!$GC$112,BW12,'Resumen Anual'!$V$9,BH6,'Resumen Anual'!$FE$64)+SUMIFS('Resumen Anual'!$GC$170,BW12,'Resumen Anual'!$V$9,BH6,'Resumen Anual'!$FE$122)+SUMIFS('Resumen Anual'!$GC$228,BW12,'Resumen Anual'!$V$9,BH6,'Resumen Anual'!$FE$180)+SUMIFS('Resumen Anual'!$GC$286,BW12,'Resumen Anual'!$V$9,BH6,'Resumen Anual'!$FE$238)+SUMIFS('Resumen Anual'!$GC$344,BW12,'Resumen Anual'!$V$9,BH6,'Resumen Anual'!$FE$296)+SUMIFS('Resumen Anual'!$GC$402,BW12,'Resumen Anual'!$V$9,BH6,'Resumen Anual'!$FE$354)+SUMIFS('Resumen Anual'!$GC$460,BW12,'Resumen Anual'!$V$9,BH6,'Resumen Anual'!$FE$412)+SUMIFS('Resumen Anual'!$GC$518,BW12,'Resumen Anual'!$V$9,BH6,'Resumen Anual'!$FE$470)+SUMIFS('Resumen Anual'!$GC$576,BW12,'Resumen Anual'!$V$9,BH6,'Resumen Anual'!$FE$528)+SUMIFS('Resumen Anual'!$GC$634,BW12,'Resumen Anual'!$V$9,BH6,'Resumen Anual'!$FE$586)+SUMIFS('Resumen Anual'!$GC$692,BW12,'Resumen Anual'!$V$9,BH6,'Resumen Anual'!$FE$644)</f>
        <v>0</v>
      </c>
      <c r="CG12" s="770"/>
      <c r="CH12" s="770"/>
      <c r="CI12" s="770"/>
      <c r="CJ12" s="770">
        <f>SUMIFS('Resumen Anual'!$AN$54,BW12,'Resumen Anual'!$V$9,BH6,'Resumen Anual'!$L$6)+SUMIFS('Resumen Anual'!$AN$112,BW12,'Resumen Anual'!$V$9,BH6,'Resumen Anual'!$L$64)+SUMIFS('Resumen Anual'!$AN$170,BW12,'Resumen Anual'!$V$9,BH6,'Resumen Anual'!$L$122)+SUMIFS('Resumen Anual'!$AN$228,BW12,'Resumen Anual'!$V$9,BH6,'Resumen Anual'!$L$180)+SUMIFS('Resumen Anual'!$AN$286,BW12,'Resumen Anual'!$V$9,BH6,'Resumen Anual'!$L$238)+SUMIFS('Resumen Anual'!$AN$344,BW12,'Resumen Anual'!$V$9,BH6,'Resumen Anual'!$L$296)+SUMIFS('Resumen Anual'!$AN$402,BW12,'Resumen Anual'!$V$9,BH6,'Resumen Anual'!$L$354)+SUMIFS('Resumen Anual'!$AN$460,BW12,'Resumen Anual'!$V$9,BH6,'Resumen Anual'!$L$412)+SUMIFS('Resumen Anual'!$AN$518,BW12,'Resumen Anual'!$V$9,BH6,'Resumen Anual'!$L$470)+SUMIFS('Resumen Anual'!$AN$576,BW12,'Resumen Anual'!$V$9,BH6,'Resumen Anual'!$L$528)+SUMIFS('Resumen Anual'!$AN$634,BW12,'Resumen Anual'!$V$9,BH6,'Resumen Anual'!$L$586)+SUMIFS('Resumen Anual'!$AN$692,BW12,'Resumen Anual'!$V$9,BH6,'Resumen Anual'!$L$644)+SUMIFS('Resumen Anual'!$CK$54,BW12,'Resumen Anual'!$V$9,BH6,'Resumen Anual'!$BI$6)+SUMIFS('Resumen Anual'!$CK$112,BW12,'Resumen Anual'!$V$9,BH6,'Resumen Anual'!$BI$64)+SUMIFS('Resumen Anual'!$CK$170,BW12,'Resumen Anual'!$V$9,BH6,'Resumen Anual'!$BI$122)+SUMIFS('Resumen Anual'!$CK$228,BW12,'Resumen Anual'!$V$9,BH6,'Resumen Anual'!$BI$180)+SUMIFS('Resumen Anual'!$CK$286,BW12,'Resumen Anual'!$V$9,BH6,'Resumen Anual'!$BI$238)+SUMIFS('Resumen Anual'!$CK$344,BW12,'Resumen Anual'!$V$9,BH6,'Resumen Anual'!$BI$296)+SUMIFS('Resumen Anual'!$CK$402,BW12,'Resumen Anual'!$V$9,BH6,'Resumen Anual'!$BI$354)+SUMIFS('Resumen Anual'!$CK$460,BW12,'Resumen Anual'!$V$9,BH6,'Resumen Anual'!$BI$412)+SUMIFS('Resumen Anual'!$CK$518,BW12,'Resumen Anual'!$V$9,BH6,'Resumen Anual'!$BI$470)+SUMIFS('Resumen Anual'!$CK$576,BW12,'Resumen Anual'!$V$9,BH6,'Resumen Anual'!$BI$528)+SUMIFS('Resumen Anual'!$CK$634,BW12,'Resumen Anual'!$V$9,BH6,'Resumen Anual'!$BI$586)+SUMIFS('Resumen Anual'!$CK$692,BW12,'Resumen Anual'!$V$9,BH6,'Resumen Anual'!$BI$644)+SUMIFS('Resumen Anual'!$EJ$54,BW12,'Resumen Anual'!$V$9,BH6,'Resumen Anual'!$DH$6)+SUMIFS('Resumen Anual'!$EJ$112,BW12,'Resumen Anual'!$V$9,BH6,'Resumen Anual'!$DH$64)+SUMIFS('Resumen Anual'!$EJ$170,BW12,'Resumen Anual'!$V$9,BH6,'Resumen Anual'!$DH$122)+SUMIFS('Resumen Anual'!$EJ$228,BW12,'Resumen Anual'!$V$9,BH6,'Resumen Anual'!$DH$180)+SUMIFS('Resumen Anual'!$EJ$286,BW12,'Resumen Anual'!$V$9,BH6,'Resumen Anual'!$DH$238)+SUMIFS('Resumen Anual'!$EJ$344,BW12,'Resumen Anual'!$V$9,BH6,'Resumen Anual'!$DH$296)+SUMIFS('Resumen Anual'!$EJ$402,BW12,'Resumen Anual'!$V$9,BH6,'Resumen Anual'!$DH$354)+SUMIFS('Resumen Anual'!$EJ$460,BW12,'Resumen Anual'!$V$9,BH6,'Resumen Anual'!$DH$412)+SUMIFS('Resumen Anual'!$EJ$518,BW12,'Resumen Anual'!$V$9,BH6,'Resumen Anual'!$DH$470)+SUMIFS('Resumen Anual'!$EJ$576,BW12,'Resumen Anual'!$V$9,BH6,'Resumen Anual'!$DH$528)+SUMIFS('Resumen Anual'!$EJ$634,BW12,'Resumen Anual'!$V$9,BH6,'Resumen Anual'!$DH$586)+SUMIFS('Resumen Anual'!$EJ$692,BW12,'Resumen Anual'!$V$9,BH6,'Resumen Anual'!$DH$644)+SUMIFS('Resumen Anual'!$GG$54,BW12,'Resumen Anual'!$V$9,BH6,'Resumen Anual'!$FE$6)+SUMIFS('Resumen Anual'!$GG$112,BW12,'Resumen Anual'!$V$9,BH6,'Resumen Anual'!$FE$64)+SUMIFS('Resumen Anual'!$GG$170,BW12,'Resumen Anual'!$V$9,BH6,'Resumen Anual'!$FE$122)+SUMIFS('Resumen Anual'!$GG$228,BW12,'Resumen Anual'!$V$9,BH6,'Resumen Anual'!$FE$180)+SUMIFS('Resumen Anual'!$GG$286,BW12,'Resumen Anual'!$V$9,BH6,'Resumen Anual'!$FE$238)+SUMIFS('Resumen Anual'!$GG$344,BW12,'Resumen Anual'!$V$9,BH6,'Resumen Anual'!$FE$296)+SUMIFS('Resumen Anual'!$GG$402,BW12,'Resumen Anual'!$V$9,BH6,'Resumen Anual'!$FE$354)+SUMIFS('Resumen Anual'!$GG$460,BW12,'Resumen Anual'!$V$9,BH6,'Resumen Anual'!$FE$412)+SUMIFS('Resumen Anual'!$GG$518,BW12,'Resumen Anual'!$V$9,BH6,'Resumen Anual'!$FE$470)+SUMIFS('Resumen Anual'!$GG$576,BW12,'Resumen Anual'!$V$9,BH6,'Resumen Anual'!$FE$528)+SUMIFS('Resumen Anual'!$GG$634,BW12,'Resumen Anual'!$V$9,BH6,'Resumen Anual'!$FE$586)+SUMIFS('Resumen Anual'!$GG$692,BW12,'Resumen Anual'!$V$9,BH6,'Resumen Anual'!$FE$644)</f>
        <v>0</v>
      </c>
      <c r="CK12" s="770"/>
      <c r="CL12" s="770"/>
      <c r="CM12" s="770"/>
      <c r="CN12" s="756">
        <f>SUMIFS('Resumen Anual'!$AR$54,BW12,'Resumen Anual'!$V$9,BH6,'Resumen Anual'!$L$6)+SUMIFS('Resumen Anual'!$AR$112,BW12,'Resumen Anual'!$V$9,BH6,'Resumen Anual'!$L$64)+SUMIFS('Resumen Anual'!$AR$170,BW12,'Resumen Anual'!$V$9,BH6,'Resumen Anual'!$L$122)+SUMIFS('Resumen Anual'!$AR$228,BW12,'Resumen Anual'!$V$9,BH6,'Resumen Anual'!$L$180)+SUMIFS('Resumen Anual'!$AR$286,BW12,'Resumen Anual'!$V$9,BH6,'Resumen Anual'!$L$238)+SUMIFS('Resumen Anual'!$AR$344,BW12,'Resumen Anual'!$V$9,BH6,'Resumen Anual'!$L$296)+SUMIFS('Resumen Anual'!$AR$402,BW12,'Resumen Anual'!$V$9,BH6,'Resumen Anual'!$L$354)+SUMIFS('Resumen Anual'!$AR$460,BW12,'Resumen Anual'!$V$9,BH6,'Resumen Anual'!$L$412)+SUMIFS('Resumen Anual'!$AR$518,BW12,'Resumen Anual'!$V$9,BH6,'Resumen Anual'!$L$470)+SUMIFS('Resumen Anual'!$AR$576,BW12,'Resumen Anual'!$V$9,BH6,'Resumen Anual'!$L$528)+SUMIFS('Resumen Anual'!$AR$634,BW12,'Resumen Anual'!$V$9,BH6,'Resumen Anual'!$L$586)+SUMIFS('Resumen Anual'!$AR$692,BW12,'Resumen Anual'!$V$9,BH6,'Resumen Anual'!$L$644)+SUMIFS('Resumen Anual'!$CO$54,BW12,'Resumen Anual'!$V$9,BH6,'Resumen Anual'!$BI$6)+SUMIFS('Resumen Anual'!$CO$112,BW12,'Resumen Anual'!$V$9,BH6,'Resumen Anual'!$BI$64)+SUMIFS('Resumen Anual'!$CO$170,BW12,'Resumen Anual'!$V$9,BH6,'Resumen Anual'!$BI$122)+SUMIFS('Resumen Anual'!$CO$228,BW12,'Resumen Anual'!$V$9,BH6,'Resumen Anual'!$BI$180)+SUMIFS('Resumen Anual'!$CO$286,BW12,'Resumen Anual'!$V$9,BH6,'Resumen Anual'!$BI$238)+SUMIFS('Resumen Anual'!$CO$344,BW12,'Resumen Anual'!$V$9,BH6,'Resumen Anual'!$BI$296)+SUMIFS('Resumen Anual'!$CO$402,BW12,'Resumen Anual'!$V$9,BH6,'Resumen Anual'!$BI$354)+SUMIFS('Resumen Anual'!$CO$460,BW12,'Resumen Anual'!$V$9,BH6,'Resumen Anual'!$BI$412)+SUMIFS('Resumen Anual'!$CO$518,BW12,'Resumen Anual'!$V$9,BH6,'Resumen Anual'!$BI$470)+SUMIFS('Resumen Anual'!$CO$576,BW12,'Resumen Anual'!$V$9,BH6,'Resumen Anual'!$BI$528)+SUMIFS('Resumen Anual'!$CO$634,BW12,'Resumen Anual'!$V$9,BH6,'Resumen Anual'!$BI$586)+SUMIFS('Resumen Anual'!$CO$692,BW12,'Resumen Anual'!$V$9,BH6,'Resumen Anual'!$BI$644)+SUMIFS('Resumen Anual'!$EN$54,BW12,'Resumen Anual'!$V$9,BH6,'Resumen Anual'!$DH$6)+SUMIFS('Resumen Anual'!$EN$112,BW12,'Resumen Anual'!$V$9,BH6,'Resumen Anual'!$DH$64)+SUMIFS('Resumen Anual'!$EN$170,BW12,'Resumen Anual'!$V$9,BH6,'Resumen Anual'!$DH$122)+SUMIFS('Resumen Anual'!$EN$228,BW12,'Resumen Anual'!$V$9,BH6,'Resumen Anual'!$DH$180)+SUMIFS('Resumen Anual'!$EN$286,BW12,'Resumen Anual'!$V$9,BH6,'Resumen Anual'!$DH$238)+SUMIFS('Resumen Anual'!$EN$344,BW12,'Resumen Anual'!$V$9,BH6,'Resumen Anual'!$DH$296)+SUMIFS('Resumen Anual'!$EN$402,BW12,'Resumen Anual'!$V$9,BH6,'Resumen Anual'!$DH$354)+SUMIFS('Resumen Anual'!$EN$460,BW12,'Resumen Anual'!$V$9,BH6,'Resumen Anual'!$DH$412)+SUMIFS('Resumen Anual'!$EN$518,BW12,'Resumen Anual'!$V$9,BH6,'Resumen Anual'!$DH$470)+SUMIFS('Resumen Anual'!$EN$576,BW12,'Resumen Anual'!$V$9,BH6,'Resumen Anual'!$DH$528)+SUMIFS('Resumen Anual'!$EN$634,BW12,'Resumen Anual'!$V$9,BH6,'Resumen Anual'!$DH$586)+SUMIFS('Resumen Anual'!$EN$692,BW12,'Resumen Anual'!$V$9,BH6,'Resumen Anual'!$DH$644)+SUMIFS('Resumen Anual'!$GK$54,BW12,'Resumen Anual'!$V$9,BH6,'Resumen Anual'!$FE$6)+SUMIFS('Resumen Anual'!$GK$112,BW12,'Resumen Anual'!$V$9,BH6,'Resumen Anual'!$FE$64)+SUMIFS('Resumen Anual'!$GK$170,BW12,'Resumen Anual'!$V$9,BH6,'Resumen Anual'!$FE$122)+SUMIFS('Resumen Anual'!$GK$228,BW12,'Resumen Anual'!$V$9,BH6,'Resumen Anual'!$FE$180)+SUMIFS('Resumen Anual'!$GK$286,BW12,'Resumen Anual'!$V$9,BH6,'Resumen Anual'!$FE$238)+SUMIFS('Resumen Anual'!$GK$344,BW12,'Resumen Anual'!$V$9,BH6,'Resumen Anual'!$FE$296)+SUMIFS('Resumen Anual'!$GK$402,BW12,'Resumen Anual'!$V$9,BH6,'Resumen Anual'!$FE$354)+SUMIFS('Resumen Anual'!$GK$460,BW12,'Resumen Anual'!$V$9,BH6,'Resumen Anual'!$FE$412)+SUMIFS('Resumen Anual'!$GK$518,BW12,'Resumen Anual'!$V$9,BH6,'Resumen Anual'!$FE$470)+SUMIFS('Resumen Anual'!$GK$576,BW12,'Resumen Anual'!$V$9,BH6,'Resumen Anual'!$FE$528)+SUMIFS('Resumen Anual'!$GK$634,BW12,'Resumen Anual'!$V$9,BH6,'Resumen Anual'!$FE$586)+SUMIFS('Resumen Anual'!$GK$692,BW12,'Resumen Anual'!$V$9,BH6,'Resumen Anual'!$FE$644)</f>
        <v>0</v>
      </c>
      <c r="CO12" s="756"/>
      <c r="CP12" s="756"/>
      <c r="CQ12" s="756">
        <f>SUMIFS('Resumen Anual'!$AU$54,BW12,'Resumen Anual'!$V$9,BH6,'Resumen Anual'!$L$6)+SUMIFS('Resumen Anual'!$AU$112,BW12,'Resumen Anual'!$V$9,BH6,'Resumen Anual'!$L$64)+SUMIFS('Resumen Anual'!$AU$170,BW12,'Resumen Anual'!$V$9,BH6,'Resumen Anual'!$L$122)+SUMIFS('Resumen Anual'!$AU$228,BW12,'Resumen Anual'!$V$9,BH6,'Resumen Anual'!$L$180)+SUMIFS('Resumen Anual'!$AU$286,BW12,'Resumen Anual'!$V$9,BH6,'Resumen Anual'!$L$238)+SUMIFS('Resumen Anual'!$AU$344,BW12,'Resumen Anual'!$V$9,BH6,'Resumen Anual'!$L$296)+SUMIFS('Resumen Anual'!$AU$402,BW12,'Resumen Anual'!$V$9,BH6,'Resumen Anual'!$L$354)+SUMIFS('Resumen Anual'!$AU$460,BW12,'Resumen Anual'!$V$9,BH6,'Resumen Anual'!$L$412)+SUMIFS('Resumen Anual'!$AU$518,BW12,'Resumen Anual'!$V$9,BH6,'Resumen Anual'!$L$470)+SUMIFS('Resumen Anual'!$AU$576,BW12,'Resumen Anual'!$V$9,BH6,'Resumen Anual'!$L$528)+SUMIFS('Resumen Anual'!$AU$634,BW12,'Resumen Anual'!$V$9,BH6,'Resumen Anual'!$L$586)+SUMIFS('Resumen Anual'!$AU$692,BW12,'Resumen Anual'!$V$9,BH6,'Resumen Anual'!$L$644)+SUMIFS('Resumen Anual'!$CR$54,BW12,'Resumen Anual'!$V$9,BH6,'Resumen Anual'!$BI$6)+SUMIFS('Resumen Anual'!$CR$112,BW12,'Resumen Anual'!$V$9,BH6,'Resumen Anual'!$BI$64)+SUMIFS('Resumen Anual'!$CR$170,BW12,'Resumen Anual'!$V$9,BH6,'Resumen Anual'!$BI$122)+SUMIFS('Resumen Anual'!$CR$228,BW12,'Resumen Anual'!$V$9,BH6,'Resumen Anual'!$BI$180)+SUMIFS('Resumen Anual'!$CR$286,BW12,'Resumen Anual'!$V$9,BH6,'Resumen Anual'!$BI$238)+SUMIFS('Resumen Anual'!$CR$344,BW12,'Resumen Anual'!$V$9,BH6,'Resumen Anual'!$BI$296)+SUMIFS('Resumen Anual'!$CR$402,BW12,'Resumen Anual'!$V$9,BH6,'Resumen Anual'!$BI$354)+SUMIFS('Resumen Anual'!$CR$460,BW12,'Resumen Anual'!$V$9,BH6,'Resumen Anual'!$BI$412)+SUMIFS('Resumen Anual'!$CR$518,BW12,'Resumen Anual'!$V$9,BH6,'Resumen Anual'!$BI$470)+SUMIFS('Resumen Anual'!$CR$576,BW12,'Resumen Anual'!$V$9,BH6,'Resumen Anual'!$BI$528)+SUMIFS('Resumen Anual'!$CR$634,BW12,'Resumen Anual'!$V$9,BH6,'Resumen Anual'!$BI$586)+SUMIFS('Resumen Anual'!$CR$692,BW12,'Resumen Anual'!$V$9,BH6,'Resumen Anual'!$BI$644)+SUMIFS('Resumen Anual'!$EQ$54,BW12,'Resumen Anual'!$V$9,BH6,'Resumen Anual'!$DH$6)+SUMIFS('Resumen Anual'!$EQ$112,BW12,'Resumen Anual'!$V$9,BH6,'Resumen Anual'!$DH$64)+SUMIFS('Resumen Anual'!$EQ$170,BW12,'Resumen Anual'!$V$9,BH6,'Resumen Anual'!$DH$122)+SUMIFS('Resumen Anual'!$EQ$228,BW12,'Resumen Anual'!$V$9,BH6,'Resumen Anual'!$DH$180)+SUMIFS('Resumen Anual'!$EQ$286,BW12,'Resumen Anual'!$V$9,BH6,'Resumen Anual'!$DH$238)+SUMIFS('Resumen Anual'!$EQ$344,BW12,'Resumen Anual'!$V$9,BH6,'Resumen Anual'!$DH$296)+SUMIFS('Resumen Anual'!$EQ$402,BW12,'Resumen Anual'!$V$9,BH6,'Resumen Anual'!$DH$354)+SUMIFS('Resumen Anual'!$EQ$460,BW12,'Resumen Anual'!$V$9,BH6,'Resumen Anual'!$DH$412)+SUMIFS('Resumen Anual'!$EQ$518,BW12,'Resumen Anual'!$V$9,BH6,'Resumen Anual'!$DH$470)+SUMIFS('Resumen Anual'!$EQ$576,BW12,'Resumen Anual'!$V$9,BH6,'Resumen Anual'!$DH$528)+SUMIFS('Resumen Anual'!$EQ$634,BW12,'Resumen Anual'!$V$9,BH6,'Resumen Anual'!$DH$586)+SUMIFS('Resumen Anual'!$EQ$692,BW12,'Resumen Anual'!$V$9,BH6,'Resumen Anual'!$DH$644)+SUMIFS('Resumen Anual'!$GN$54,BW12,'Resumen Anual'!$V$9,BH6,'Resumen Anual'!$FE$6)+SUMIFS('Resumen Anual'!$GN$112,BW12,'Resumen Anual'!$V$9,BH6,'Resumen Anual'!$FE$64)+SUMIFS('Resumen Anual'!$GN$170,BW12,'Resumen Anual'!$V$9,BH6,'Resumen Anual'!$FE$122)+SUMIFS('Resumen Anual'!$GN$228,BW12,'Resumen Anual'!$V$9,BH6,'Resumen Anual'!$FE$180)+SUMIFS('Resumen Anual'!$GN$286,BW12,'Resumen Anual'!$V$9,BH6,'Resumen Anual'!$FE$238)+SUMIFS('Resumen Anual'!$GN$344,BW12,'Resumen Anual'!$V$9,BH6,'Resumen Anual'!$FE$296)+SUMIFS('Resumen Anual'!$GN$402,BW12,'Resumen Anual'!$V$9,BH6,'Resumen Anual'!$FE$354)+SUMIFS('Resumen Anual'!$GN$460,BW12,'Resumen Anual'!$V$9,BH6,'Resumen Anual'!$FE$412)+SUMIFS('Resumen Anual'!$GN$518,BW12,'Resumen Anual'!$V$9,BH6,'Resumen Anual'!$FE$470)+SUMIFS('Resumen Anual'!$GN$576,BW12,'Resumen Anual'!$V$9,BH6,'Resumen Anual'!$FE$528)+SUMIFS('Resumen Anual'!$GN$634,BW12,'Resumen Anual'!$V$9,BH6,'Resumen Anual'!$FE$586)+SUMIFS('Resumen Anual'!$GN$692,BW12,'Resumen Anual'!$V$9,BH6,'Resumen Anual'!$FE$644)</f>
        <v>0</v>
      </c>
      <c r="CR12" s="756"/>
      <c r="CS12" s="756"/>
      <c r="CT12" s="1200"/>
      <c r="CU12" s="1199"/>
      <c r="CV12" s="171"/>
      <c r="CW12" s="832">
        <f>SUMIF('Resumen Anual'!$FE$622,DF6,'Resumen Anual'!$EV$631)+SUMIF('Resumen Anual'!$DH$622,DF6,'Resumen Anual'!$CY$631)+SUMIF('Resumen Anual'!$BI$622,DF6,'Resumen Anual'!$AZ$631)+SUMIF('Resumen Anual'!$L$622,DF6,'Resumen Anual'!$C$631)+SUMIF('Resumen Anual'!$FE$566,DF6,'Resumen Anual'!$EV$575)+SUMIF('Resumen Anual'!$DH$566,DF6,'Resumen Anual'!$CY$575)+SUMIF('Resumen Anual'!$BI$566,DF6,'Resumen Anual'!$AZ$575)+SUMIF('Resumen Anual'!$L$566,DF6,'Resumen Anual'!$C$575)+SUMIF('Resumen Anual'!$FE$510,DF6,'Resumen Anual'!$EV$519)+SUMIF('Resumen Anual'!$DH$510,DF6,'Resumen Anual'!$CY$519)+SUMIF('Resumen Anual'!$BI$510,DF6,'Resumen Anual'!$AZ$519)+SUMIF('Resumen Anual'!$L$510,DF6,'Resumen Anual'!$C$519)+SUMIF('Resumen Anual'!$FE$454,DF6,'Resumen Anual'!$EV$463)+SUMIF('Resumen Anual'!$DH$454,DF6,'Resumen Anual'!$CY$463)+SUMIF('Resumen Anual'!$BI$454,DF6,'Resumen Anual'!$AZ$463)+SUMIF('Resumen Anual'!$L$454,DF6,'Resumen Anual'!$C$463)+SUMIF('Resumen Anual'!$FE$398,DF6,'Resumen Anual'!$EV$407)+SUMIF('Resumen Anual'!$DH$398,DF6,'Resumen Anual'!$CY$407)+SUMIF('Resumen Anual'!$BI$398,DF6,'Resumen Anual'!$AZ$407)+SUMIF('Resumen Anual'!$L$398,DF6,'Resumen Anual'!$C$407)+SUMIF('Resumen Anual'!$FE$342,DF6,'Resumen Anual'!$EV$351)+SUMIF('Resumen Anual'!$DH$342,DF6,'Resumen Anual'!$CY$351)+SUMIF('Resumen Anual'!$BI$342,DF6,'Resumen Anual'!$AZ$351)+SUMIF('Resumen Anual'!$L$342,DF6,'Resumen Anual'!$C$351)+SUMIF('Resumen Anual'!$FE$286,DF6,'Resumen Anual'!$EV$295)+SUMIF('Resumen Anual'!$DH$286,DF6,'Resumen Anual'!$CY$295)+SUMIF('Resumen Anual'!$BI$286,DF6,'Resumen Anual'!$AZ$295)+SUMIF('Resumen Anual'!$L$286,DF6,'Resumen Anual'!$C$295)+SUMIF('Resumen Anual'!$FE$230,DF6,'Resumen Anual'!$EV$239)+SUMIF('Resumen Anual'!$DH$230,DF6,'Resumen Anual'!$CY$239)+SUMIF('Resumen Anual'!$BI$230,DF6,'Resumen Anual'!$AZ$239)+SUMIF('Resumen Anual'!$L$230,DF6,'Resumen Anual'!$C$239)+SUMIF('Resumen Anual'!$FE$174,DF6,'Resumen Anual'!$EV$183)+SUMIF('Resumen Anual'!$DH$174,DF6,'Resumen Anual'!$CY$183)+SUMIF('Resumen Anual'!$BI$174,DF6,'Resumen Anual'!$AZ$183)+SUMIF('Resumen Anual'!$L$174,DF6,'Resumen Anual'!$C$183)+SUMIF('Resumen Anual'!$FE$118,DF6,'Resumen Anual'!$EV$127)+SUMIF('Resumen Anual'!$DH$118,DF6,'Resumen Anual'!$CY$127)+SUMIF('Resumen Anual'!$BI$118,DF6,'Resumen Anual'!$AZ$127)+SUMIF('Resumen Anual'!$L$118,DF6,'Resumen Anual'!$C$127)+SUMIF('Resumen Anual'!$FE$62,DF6,'Resumen Anual'!$EV$71)+SUMIF('Resumen Anual'!$DH$62,DF6,'Resumen Anual'!$CY$71)+SUMIF('Resumen Anual'!$BI$62,DF6,'Resumen Anual'!$AZ$71)+SUMIF('Resumen Anual'!$L$62,DF6,'Resumen Anual'!$C$71)+SUMIF('Resumen Anual'!$FE$6,DF6,'Resumen Anual'!$EV$15)+SUMIF('Resumen Anual'!$DH$6,DF6,'Resumen Anual'!$CY$15)+SUMIF('Resumen Anual'!$BI$6,DF6,'Resumen Anual'!$AZ$15)+SUMIF('Resumen Anual'!$L$6,DF6,'Resumen Anual'!$C$15)+SUMIF('Bitácoras Anteriores'!$K$6,DF6,'Bitácoras Anteriores'!$B$12)+SUMIF('Bitácoras Anteriores'!$K$59,$K$6,'Bitácoras Anteriores'!$B$65)+SUMIF('Bitácoras Anteriores'!$K$112,DF6,'Bitácoras Anteriores'!$B$118)+SUMIF('Bitácoras Anteriores'!$K$165,DF6,'Bitácoras Anteriores'!$B$171)+SUMIF('Bitácoras Anteriores'!$K$218,DF6,'Bitácoras Anteriores'!$B$224)+SUMIF('Bitácoras Anteriores'!$K$271,DF6,'Bitácoras Anteriores'!$B$277)+SUMIF('Bitácoras Anteriores'!$K$324,DF6,'Bitácoras Anteriores'!$B$330)+SUMIF('Bitácoras Anteriores'!$BH$6,DF6,'Bitácoras Anteriores'!$AY$12)+SUMIF('Bitácoras Anteriores'!$BH$59,$K$6,'Bitácoras Anteriores'!$AY$65)+SUMIF('Bitácoras Anteriores'!$BH$112,DF6,'Bitácoras Anteriores'!$AY$118)+SUMIF('Bitácoras Anteriores'!$BH$165,DF6,'Bitácoras Anteriores'!$AY$171)+SUMIF('Bitácoras Anteriores'!$BH$218,DF6,'Bitácoras Anteriores'!$AY$224)+SUMIF('Bitácoras Anteriores'!$BH$271,DF6,'Bitácoras Anteriores'!$AY$277)+SUMIF('Bitácoras Anteriores'!$BH$324,DF6,'Bitácoras Anteriores'!$AY$330)+SUMIF('Bitácoras Anteriores'!$DF$6,DF6,'Bitácoras Anteriores'!$CW$12)+SUMIF('Bitácoras Anteriores'!$DF$59,$K$6,'Bitácoras Anteriores'!$CW$65)+SUMIF('Bitácoras Anteriores'!$DF$112,DF6,'Bitácoras Anteriores'!$CW$118)+SUMIF('Bitácoras Anteriores'!$DF$165,DF6,'Bitácoras Anteriores'!$CW$171)+SUMIF('Bitácoras Anteriores'!$DF$218,DF6,'Bitácoras Anteriores'!$CW$224)+SUMIF('Bitácoras Anteriores'!$DF$271,DF6,'Bitácoras Anteriores'!$CW$277)+SUMIF('Bitácoras Anteriores'!$DF$324,DF6,'Bitácoras Anteriores'!$CW$330)+SUMIF('Bitácoras Anteriores'!$FC$6,DF6,'Bitácoras Anteriores'!$ET$12)+SUMIF('Bitácoras Anteriores'!$FC$59,$K$6,'Bitácoras Anteriores'!$ET$65)+SUMIF('Bitácoras Anteriores'!$FC$112,DF6,'Bitácoras Anteriores'!$ET$118)+SUMIF('Bitácoras Anteriores'!$FC$165,DF6,'Bitácoras Anteriores'!$ET$171)+SUMIF('Bitácoras Anteriores'!$FC$218,DF6,'Bitácoras Anteriores'!$ET$224)+SUMIF('Bitácoras Anteriores'!$FC$271,DF6,'Bitácoras Anteriores'!$ET$277)+SUMIF('Bitácoras Anteriores'!$FC$324,DF6,'Bitácoras Anteriores'!$ET$330)</f>
        <v>0</v>
      </c>
      <c r="CX12" s="833"/>
      <c r="CY12" s="833"/>
      <c r="CZ12" s="833"/>
      <c r="DA12" s="833"/>
      <c r="DB12" s="833"/>
      <c r="DC12" s="833"/>
      <c r="DD12" s="833"/>
      <c r="DE12" s="833"/>
      <c r="DF12" s="833"/>
      <c r="DG12" s="834"/>
      <c r="DH12" s="14"/>
      <c r="DI12" s="821" t="str">
        <f>IFERROR(CW12/DD14,"")</f>
        <v/>
      </c>
      <c r="DJ12" s="822"/>
      <c r="DK12" s="822"/>
      <c r="DL12" s="822"/>
      <c r="DM12" s="822"/>
      <c r="DN12" s="822"/>
      <c r="DO12" s="822"/>
      <c r="DP12" s="822"/>
      <c r="DQ12" s="822"/>
      <c r="DR12" s="822"/>
      <c r="DS12" s="823"/>
      <c r="DT12" s="15"/>
      <c r="DU12" s="828">
        <v>2022</v>
      </c>
      <c r="DV12" s="829"/>
      <c r="DW12" s="829"/>
      <c r="DX12" s="829"/>
      <c r="DY12" s="829"/>
      <c r="DZ12" s="1214">
        <f>SUMIFS('Resumen Anual'!$AF$54,DU12,'Resumen Anual'!$V$9,DF6,'Resumen Anual'!$L$6)+SUMIFS('Resumen Anual'!$AF$112,DU12,'Resumen Anual'!$V$9,DF6,'Resumen Anual'!$L$64)+SUMIFS('Resumen Anual'!$AF$170,DU12,'Resumen Anual'!$V$9,DF6,'Resumen Anual'!$L$122)+SUMIFS('Resumen Anual'!$AF$228,DU12,'Resumen Anual'!$V$9,DF6,'Resumen Anual'!$L$180)+SUMIFS('Resumen Anual'!$AF$286,DU12,'Resumen Anual'!$V$9,DF6,'Resumen Anual'!$L$238)+SUMIFS('Resumen Anual'!$AF$344,DU12,'Resumen Anual'!$V$9,DF6,'Resumen Anual'!$L$296)+SUMIFS('Resumen Anual'!$AF$402,DU12,'Resumen Anual'!$V$9,DF6,'Resumen Anual'!$L$354)+SUMIFS('Resumen Anual'!$AF$460,DU12,'Resumen Anual'!$V$9,DF6,'Resumen Anual'!$L$412)+SUMIFS('Resumen Anual'!$AF$518,DU12,'Resumen Anual'!$V$9,DF6,'Resumen Anual'!$L$470)+SUMIFS('Resumen Anual'!$AF$576,DU12,'Resumen Anual'!$V$9,DF6,'Resumen Anual'!$L$528)+SUMIFS('Resumen Anual'!$AF$634,DU12,'Resumen Anual'!$V$9,DF6,'Resumen Anual'!$L$586)+SUMIFS('Resumen Anual'!$AF$692,DU12,'Resumen Anual'!$V$9,DF6,'Resumen Anual'!$L$644)+SUMIFS('Resumen Anual'!$CC$54,DU12,'Resumen Anual'!$V$9,DF6,'Resumen Anual'!$BI$6)+SUMIFS('Resumen Anual'!$CC$112,DU12,'Resumen Anual'!$V$9,DF6,'Resumen Anual'!$BI$64)+SUMIFS('Resumen Anual'!$CC$170,DU12,'Resumen Anual'!$V$9,DF6,'Resumen Anual'!$BI$122)+SUMIFS('Resumen Anual'!$CC$228,DU12,'Resumen Anual'!$V$9,DF6,'Resumen Anual'!$BI$180)+SUMIFS('Resumen Anual'!$CC$286,DU12,'Resumen Anual'!$V$9,DF6,'Resumen Anual'!$BI$238)+SUMIFS('Resumen Anual'!$CC$344,DU12,'Resumen Anual'!$V$9,DF6,'Resumen Anual'!$BI$296)+SUMIFS('Resumen Anual'!$CC$402,DU12,'Resumen Anual'!$V$9,DF6,'Resumen Anual'!$BI$354)+SUMIFS('Resumen Anual'!$CC$460,DU12,'Resumen Anual'!$V$9,DF6,'Resumen Anual'!$BI$412)+SUMIFS('Resumen Anual'!$CC$518,DU12,'Resumen Anual'!$V$9,DF6,'Resumen Anual'!$BI$470)+SUMIFS('Resumen Anual'!$CC$576,DU12,'Resumen Anual'!$V$9,DF6,'Resumen Anual'!$BI$528)+SUMIFS('Resumen Anual'!$CC$634,DU12,'Resumen Anual'!$V$9,DF6,'Resumen Anual'!$BI$586)+SUMIFS('Resumen Anual'!$CC$692,DU12,'Resumen Anual'!$V$9,DF6,'Resumen Anual'!$BI$644)+SUMIFS('Resumen Anual'!$EB$54,DU12,'Resumen Anual'!$V$9,DF6,'Resumen Anual'!$DH$6)+SUMIFS('Resumen Anual'!$EB$112,DU12,'Resumen Anual'!$V$9,DF6,'Resumen Anual'!$DH$64)+SUMIFS('Resumen Anual'!$EB$170,DU12,'Resumen Anual'!$V$9,DF6,'Resumen Anual'!$DH$122)+SUMIFS('Resumen Anual'!$EB$228,DU12,'Resumen Anual'!$V$9,DF6,'Resumen Anual'!$DH$180)+SUMIFS('Resumen Anual'!$EB$286,DU12,'Resumen Anual'!$V$9,DF6,'Resumen Anual'!$DH$238)+SUMIFS('Resumen Anual'!$EB$344,DU12,'Resumen Anual'!$V$9,DF6,'Resumen Anual'!$DH$296)+SUMIFS('Resumen Anual'!$EB$402,DU12,'Resumen Anual'!$V$9,DF6,'Resumen Anual'!$DH$354)+SUMIFS('Resumen Anual'!$EB$460,DU12,'Resumen Anual'!$V$9,DF6,'Resumen Anual'!$DH$412)+SUMIFS('Resumen Anual'!$EB$518,DU12,'Resumen Anual'!$V$9,DF6,'Resumen Anual'!$DH$470)+SUMIFS('Resumen Anual'!$EB$576,DU12,'Resumen Anual'!$V$9,DF6,'Resumen Anual'!$DH$528)+SUMIFS('Resumen Anual'!$EB$634,DU12,'Resumen Anual'!$V$9,DF6,'Resumen Anual'!$DH$586)+SUMIFS('Resumen Anual'!$EB$692,DU12,'Resumen Anual'!$V$9,DF6,'Resumen Anual'!$DH$644)+SUMIFS('Resumen Anual'!$FY$54,DU12,'Resumen Anual'!$V$9,DF6,'Resumen Anual'!$FE$6)+SUMIFS('Resumen Anual'!$FY$112,DU12,'Resumen Anual'!$V$9,DF6,'Resumen Anual'!$FE$64)+SUMIFS('Resumen Anual'!$FY$170,DU12,'Resumen Anual'!$V$9,DF6,'Resumen Anual'!$FE$122)+SUMIFS('Resumen Anual'!$FY$228,DU12,'Resumen Anual'!$V$9,DF6,'Resumen Anual'!$FE$180)+SUMIFS('Resumen Anual'!$FY$286,DU12,'Resumen Anual'!$V$9,DF6,'Resumen Anual'!$FE$238)+SUMIFS('Resumen Anual'!$FY$344,DU12,'Resumen Anual'!$V$9,DF6,'Resumen Anual'!$FE$296)+SUMIFS('Resumen Anual'!$FY$402,DU12,'Resumen Anual'!$V$9,DF6,'Resumen Anual'!$FE$354)+SUMIFS('Resumen Anual'!$FY$460,DU12,'Resumen Anual'!$V$9,DF6,'Resumen Anual'!$FE$412)+SUMIFS('Resumen Anual'!$FY$518,DU12,'Resumen Anual'!$V$9,DF6,'Resumen Anual'!$FE$470)+SUMIFS('Resumen Anual'!$FY$576,DU12,'Resumen Anual'!$V$9,DF6,'Resumen Anual'!$FE$528)+SUMIFS('Resumen Anual'!$FY$634,DU12,'Resumen Anual'!$V$9,DF6,'Resumen Anual'!$FE$586)+SUMIFS('Resumen Anual'!$FY$692,DU12,'Resumen Anual'!$V$9,DF6,'Resumen Anual'!$FE$644)</f>
        <v>0</v>
      </c>
      <c r="EA12" s="770"/>
      <c r="EB12" s="770"/>
      <c r="EC12" s="770"/>
      <c r="ED12" s="770">
        <f>SUMIFS('Resumen Anual'!$AJ$54,DU12,'Resumen Anual'!$V$9,DF6,'Resumen Anual'!$L$6)+SUMIFS('Resumen Anual'!$AJ$112,DU12,'Resumen Anual'!$V$9,DF6,'Resumen Anual'!$L$64)+SUMIFS('Resumen Anual'!$AJ$170,DU12,'Resumen Anual'!$V$9,DF6,'Resumen Anual'!$L$122)+SUMIFS('Resumen Anual'!$AJ$228,DU12,'Resumen Anual'!$V$9,DF6,'Resumen Anual'!$L$180)+SUMIFS('Resumen Anual'!$AJ$286,DU12,'Resumen Anual'!$V$9,DF6,'Resumen Anual'!$L$238)+SUMIFS('Resumen Anual'!$AJ$344,DU12,'Resumen Anual'!$V$9,DF6,'Resumen Anual'!$L$296)+SUMIFS('Resumen Anual'!$AJ$402,DU12,'Resumen Anual'!$V$9,DF6,'Resumen Anual'!$L$354)+SUMIFS('Resumen Anual'!$AJ$460,DU12,'Resumen Anual'!$V$9,DF6,'Resumen Anual'!$L$412)+SUMIFS('Resumen Anual'!$AJ$518,DU12,'Resumen Anual'!$V$9,DF6,'Resumen Anual'!$L$470)+SUMIFS('Resumen Anual'!$AJ$576,DU12,'Resumen Anual'!$V$9,DF6,'Resumen Anual'!$L$528)+SUMIFS('Resumen Anual'!$AJ$634,DU12,'Resumen Anual'!$V$9,DF6,'Resumen Anual'!$L$586)+SUMIFS('Resumen Anual'!$AJ$692,DU12,'Resumen Anual'!$V$9,DF6,'Resumen Anual'!$L$644)+SUMIFS('Resumen Anual'!$CG$54,DU12,'Resumen Anual'!$V$9,DF6,'Resumen Anual'!$BI$6)+SUMIFS('Resumen Anual'!$CG$112,DU12,'Resumen Anual'!$V$9,DF6,'Resumen Anual'!$BI$64)+SUMIFS('Resumen Anual'!$CG$170,DU12,'Resumen Anual'!$V$9,DF6,'Resumen Anual'!$BI$122)+SUMIFS('Resumen Anual'!$CG$228,DU12,'Resumen Anual'!$V$9,DF6,'Resumen Anual'!$BI$180)+SUMIFS('Resumen Anual'!$CG$286,DU12,'Resumen Anual'!$V$9,DF6,'Resumen Anual'!$BI$238)+SUMIFS('Resumen Anual'!$CG$344,DU12,'Resumen Anual'!$V$9,DF6,'Resumen Anual'!$BI$296)+SUMIFS('Resumen Anual'!$CG$402,DU12,'Resumen Anual'!$V$9,DF6,'Resumen Anual'!$BI$354)+SUMIFS('Resumen Anual'!$CG$460,DU12,'Resumen Anual'!$V$9,DF6,'Resumen Anual'!$BI$412)+SUMIFS('Resumen Anual'!$CG$518,DU12,'Resumen Anual'!$V$9,DF6,'Resumen Anual'!$BI$470)+SUMIFS('Resumen Anual'!$CG$576,DU12,'Resumen Anual'!$V$9,DF6,'Resumen Anual'!$BI$528)+SUMIFS('Resumen Anual'!$CG$634,DU12,'Resumen Anual'!$V$9,DF6,'Resumen Anual'!$BI$586)+SUMIFS('Resumen Anual'!$CG$692,DU12,'Resumen Anual'!$V$9,DF6,'Resumen Anual'!$BI$644)+SUMIFS('Resumen Anual'!$EF$54,DU12,'Resumen Anual'!$V$9,DF6,'Resumen Anual'!$DH$6)+SUMIFS('Resumen Anual'!$EF$112,DU12,'Resumen Anual'!$V$9,DF6,'Resumen Anual'!$DH$64)+SUMIFS('Resumen Anual'!$EF$170,DU12,'Resumen Anual'!$V$9,DF6,'Resumen Anual'!$DH$122)+SUMIFS('Resumen Anual'!$EF$228,DU12,'Resumen Anual'!$V$9,DF6,'Resumen Anual'!$DH$180)+SUMIFS('Resumen Anual'!$EF$286,DU12,'Resumen Anual'!$V$9,DF6,'Resumen Anual'!$DH$238)+SUMIFS('Resumen Anual'!$EF$344,DU12,'Resumen Anual'!$V$9,DF6,'Resumen Anual'!$DH$296)+SUMIFS('Resumen Anual'!$EF$402,DU12,'Resumen Anual'!$V$9,DF6,'Resumen Anual'!$DH$354)+SUMIFS('Resumen Anual'!$EF$460,DU12,'Resumen Anual'!$V$9,DF6,'Resumen Anual'!$DH$412)+SUMIFS('Resumen Anual'!$EF$518,DU12,'Resumen Anual'!$V$9,DF6,'Resumen Anual'!$DH$470)+SUMIFS('Resumen Anual'!$EF$576,DU12,'Resumen Anual'!$V$9,DF6,'Resumen Anual'!$DH$528)+SUMIFS('Resumen Anual'!$EF$634,DU12,'Resumen Anual'!$V$9,DF6,'Resumen Anual'!$DH$586)+SUMIFS('Resumen Anual'!$EF$692,DU12,'Resumen Anual'!$V$9,DF6,'Resumen Anual'!$DH$644)+SUMIFS('Resumen Anual'!$GC$54,DU12,'Resumen Anual'!$V$9,DF6,'Resumen Anual'!$FE$6)+SUMIFS('Resumen Anual'!$GC$112,DU12,'Resumen Anual'!$V$9,DF6,'Resumen Anual'!$FE$64)+SUMIFS('Resumen Anual'!$GC$170,DU12,'Resumen Anual'!$V$9,DF6,'Resumen Anual'!$FE$122)+SUMIFS('Resumen Anual'!$GC$228,DU12,'Resumen Anual'!$V$9,DF6,'Resumen Anual'!$FE$180)+SUMIFS('Resumen Anual'!$GC$286,DU12,'Resumen Anual'!$V$9,DF6,'Resumen Anual'!$FE$238)+SUMIFS('Resumen Anual'!$GC$344,DU12,'Resumen Anual'!$V$9,DF6,'Resumen Anual'!$FE$296)+SUMIFS('Resumen Anual'!$GC$402,DU12,'Resumen Anual'!$V$9,DF6,'Resumen Anual'!$FE$354)+SUMIFS('Resumen Anual'!$GC$460,DU12,'Resumen Anual'!$V$9,DF6,'Resumen Anual'!$FE$412)+SUMIFS('Resumen Anual'!$GC$518,DU12,'Resumen Anual'!$V$9,DF6,'Resumen Anual'!$FE$470)+SUMIFS('Resumen Anual'!$GC$576,DU12,'Resumen Anual'!$V$9,DF6,'Resumen Anual'!$FE$528)+SUMIFS('Resumen Anual'!$GC$634,DU12,'Resumen Anual'!$V$9,DF6,'Resumen Anual'!$FE$586)+SUMIFS('Resumen Anual'!$GC$692,DU12,'Resumen Anual'!$V$9,DF6,'Resumen Anual'!$FE$644)</f>
        <v>0</v>
      </c>
      <c r="EE12" s="770"/>
      <c r="EF12" s="770"/>
      <c r="EG12" s="770"/>
      <c r="EH12" s="770">
        <f>SUMIFS('Resumen Anual'!$AN$54,DU12,'Resumen Anual'!$V$9,DF6,'Resumen Anual'!$L$6)+SUMIFS('Resumen Anual'!$AN$112,DU12,'Resumen Anual'!$V$9,DF6,'Resumen Anual'!$L$64)+SUMIFS('Resumen Anual'!$AN$170,DU12,'Resumen Anual'!$V$9,DF6,'Resumen Anual'!$L$122)+SUMIFS('Resumen Anual'!$AN$228,DU12,'Resumen Anual'!$V$9,DF6,'Resumen Anual'!$L$180)+SUMIFS('Resumen Anual'!$AN$286,DU12,'Resumen Anual'!$V$9,DF6,'Resumen Anual'!$L$238)+SUMIFS('Resumen Anual'!$AN$344,DU12,'Resumen Anual'!$V$9,DF6,'Resumen Anual'!$L$296)+SUMIFS('Resumen Anual'!$AN$402,DU12,'Resumen Anual'!$V$9,DF6,'Resumen Anual'!$L$354)+SUMIFS('Resumen Anual'!$AN$460,DU12,'Resumen Anual'!$V$9,DF6,'Resumen Anual'!$L$412)+SUMIFS('Resumen Anual'!$AN$518,DU12,'Resumen Anual'!$V$9,DF6,'Resumen Anual'!$L$470)+SUMIFS('Resumen Anual'!$AN$576,DU12,'Resumen Anual'!$V$9,DF6,'Resumen Anual'!$L$528)+SUMIFS('Resumen Anual'!$AN$634,DU12,'Resumen Anual'!$V$9,DF6,'Resumen Anual'!$L$586)+SUMIFS('Resumen Anual'!$AN$692,DU12,'Resumen Anual'!$V$9,DF6,'Resumen Anual'!$L$644)+SUMIFS('Resumen Anual'!$CK$54,DU12,'Resumen Anual'!$V$9,DF6,'Resumen Anual'!$BI$6)+SUMIFS('Resumen Anual'!$CK$112,DU12,'Resumen Anual'!$V$9,DF6,'Resumen Anual'!$BI$64)+SUMIFS('Resumen Anual'!$CK$170,DU12,'Resumen Anual'!$V$9,DF6,'Resumen Anual'!$BI$122)+SUMIFS('Resumen Anual'!$CK$228,DU12,'Resumen Anual'!$V$9,DF6,'Resumen Anual'!$BI$180)+SUMIFS('Resumen Anual'!$CK$286,DU12,'Resumen Anual'!$V$9,DF6,'Resumen Anual'!$BI$238)+SUMIFS('Resumen Anual'!$CK$344,DU12,'Resumen Anual'!$V$9,DF6,'Resumen Anual'!$BI$296)+SUMIFS('Resumen Anual'!$CK$402,DU12,'Resumen Anual'!$V$9,DF6,'Resumen Anual'!$BI$354)+SUMIFS('Resumen Anual'!$CK$460,DU12,'Resumen Anual'!$V$9,DF6,'Resumen Anual'!$BI$412)+SUMIFS('Resumen Anual'!$CK$518,DU12,'Resumen Anual'!$V$9,DF6,'Resumen Anual'!$BI$470)+SUMIFS('Resumen Anual'!$CK$576,DU12,'Resumen Anual'!$V$9,DF6,'Resumen Anual'!$BI$528)+SUMIFS('Resumen Anual'!$CK$634,DU12,'Resumen Anual'!$V$9,DF6,'Resumen Anual'!$BI$586)+SUMIFS('Resumen Anual'!$CK$692,DU12,'Resumen Anual'!$V$9,DF6,'Resumen Anual'!$BI$644)+SUMIFS('Resumen Anual'!$EJ$54,DU12,'Resumen Anual'!$V$9,DF6,'Resumen Anual'!$DH$6)+SUMIFS('Resumen Anual'!$EJ$112,DU12,'Resumen Anual'!$V$9,DF6,'Resumen Anual'!$DH$64)+SUMIFS('Resumen Anual'!$EJ$170,DU12,'Resumen Anual'!$V$9,DF6,'Resumen Anual'!$DH$122)+SUMIFS('Resumen Anual'!$EJ$228,DU12,'Resumen Anual'!$V$9,DF6,'Resumen Anual'!$DH$180)+SUMIFS('Resumen Anual'!$EJ$286,DU12,'Resumen Anual'!$V$9,DF6,'Resumen Anual'!$DH$238)+SUMIFS('Resumen Anual'!$EJ$344,DU12,'Resumen Anual'!$V$9,DF6,'Resumen Anual'!$DH$296)+SUMIFS('Resumen Anual'!$EJ$402,DU12,'Resumen Anual'!$V$9,DF6,'Resumen Anual'!$DH$354)+SUMIFS('Resumen Anual'!$EJ$460,DU12,'Resumen Anual'!$V$9,DF6,'Resumen Anual'!$DH$412)+SUMIFS('Resumen Anual'!$EJ$518,DU12,'Resumen Anual'!$V$9,DF6,'Resumen Anual'!$DH$470)+SUMIFS('Resumen Anual'!$EJ$576,DU12,'Resumen Anual'!$V$9,DF6,'Resumen Anual'!$DH$528)+SUMIFS('Resumen Anual'!$EJ$634,DU12,'Resumen Anual'!$V$9,DF6,'Resumen Anual'!$DH$586)+SUMIFS('Resumen Anual'!$EJ$692,DU12,'Resumen Anual'!$V$9,DF6,'Resumen Anual'!$DH$644)+SUMIFS('Resumen Anual'!$GG$54,DU12,'Resumen Anual'!$V$9,DF6,'Resumen Anual'!$FE$6)+SUMIFS('Resumen Anual'!$GG$112,DU12,'Resumen Anual'!$V$9,DF6,'Resumen Anual'!$FE$64)+SUMIFS('Resumen Anual'!$GG$170,DU12,'Resumen Anual'!$V$9,DF6,'Resumen Anual'!$FE$122)+SUMIFS('Resumen Anual'!$GG$228,DU12,'Resumen Anual'!$V$9,DF6,'Resumen Anual'!$FE$180)+SUMIFS('Resumen Anual'!$GG$286,DU12,'Resumen Anual'!$V$9,DF6,'Resumen Anual'!$FE$238)+SUMIFS('Resumen Anual'!$GG$344,DU12,'Resumen Anual'!$V$9,DF6,'Resumen Anual'!$FE$296)+SUMIFS('Resumen Anual'!$GG$402,DU12,'Resumen Anual'!$V$9,DF6,'Resumen Anual'!$FE$354)+SUMIFS('Resumen Anual'!$GG$460,DU12,'Resumen Anual'!$V$9,DF6,'Resumen Anual'!$FE$412)+SUMIFS('Resumen Anual'!$GG$518,DU12,'Resumen Anual'!$V$9,DF6,'Resumen Anual'!$FE$470)+SUMIFS('Resumen Anual'!$GG$576,DU12,'Resumen Anual'!$V$9,DF6,'Resumen Anual'!$FE$528)+SUMIFS('Resumen Anual'!$GG$634,DU12,'Resumen Anual'!$V$9,DF6,'Resumen Anual'!$FE$586)+SUMIFS('Resumen Anual'!$GG$692,DU12,'Resumen Anual'!$V$9,DF6,'Resumen Anual'!$FE$644)</f>
        <v>0</v>
      </c>
      <c r="EI12" s="770"/>
      <c r="EJ12" s="770"/>
      <c r="EK12" s="770"/>
      <c r="EL12" s="756">
        <f>SUMIFS('Resumen Anual'!$AR$54,DU12,'Resumen Anual'!$V$9,DF6,'Resumen Anual'!$L$6)+SUMIFS('Resumen Anual'!$AR$112,DU12,'Resumen Anual'!$V$9,DF6,'Resumen Anual'!$L$64)+SUMIFS('Resumen Anual'!$AR$170,DU12,'Resumen Anual'!$V$9,DF6,'Resumen Anual'!$L$122)+SUMIFS('Resumen Anual'!$AR$228,DU12,'Resumen Anual'!$V$9,DF6,'Resumen Anual'!$L$180)+SUMIFS('Resumen Anual'!$AR$286,DU12,'Resumen Anual'!$V$9,DF6,'Resumen Anual'!$L$238)+SUMIFS('Resumen Anual'!$AR$344,DU12,'Resumen Anual'!$V$9,DF6,'Resumen Anual'!$L$296)+SUMIFS('Resumen Anual'!$AR$402,DU12,'Resumen Anual'!$V$9,DF6,'Resumen Anual'!$L$354)+SUMIFS('Resumen Anual'!$AR$460,DU12,'Resumen Anual'!$V$9,DF6,'Resumen Anual'!$L$412)+SUMIFS('Resumen Anual'!$AR$518,DU12,'Resumen Anual'!$V$9,DF6,'Resumen Anual'!$L$470)+SUMIFS('Resumen Anual'!$AR$576,DU12,'Resumen Anual'!$V$9,DF6,'Resumen Anual'!$L$528)+SUMIFS('Resumen Anual'!$AR$634,DU12,'Resumen Anual'!$V$9,DF6,'Resumen Anual'!$L$586)+SUMIFS('Resumen Anual'!$AR$692,DU12,'Resumen Anual'!$V$9,DF6,'Resumen Anual'!$L$644)+SUMIFS('Resumen Anual'!$CO$54,DU12,'Resumen Anual'!$V$9,DF6,'Resumen Anual'!$BI$6)+SUMIFS('Resumen Anual'!$CO$112,DU12,'Resumen Anual'!$V$9,DF6,'Resumen Anual'!$BI$64)+SUMIFS('Resumen Anual'!$CO$170,DU12,'Resumen Anual'!$V$9,DF6,'Resumen Anual'!$BI$122)+SUMIFS('Resumen Anual'!$CO$228,DU12,'Resumen Anual'!$V$9,DF6,'Resumen Anual'!$BI$180)+SUMIFS('Resumen Anual'!$CO$286,DU12,'Resumen Anual'!$V$9,DF6,'Resumen Anual'!$BI$238)+SUMIFS('Resumen Anual'!$CO$344,DU12,'Resumen Anual'!$V$9,DF6,'Resumen Anual'!$BI$296)+SUMIFS('Resumen Anual'!$CO$402,DU12,'Resumen Anual'!$V$9,DF6,'Resumen Anual'!$BI$354)+SUMIFS('Resumen Anual'!$CO$460,DU12,'Resumen Anual'!$V$9,DF6,'Resumen Anual'!$BI$412)+SUMIFS('Resumen Anual'!$CO$518,DU12,'Resumen Anual'!$V$9,DF6,'Resumen Anual'!$BI$470)+SUMIFS('Resumen Anual'!$CO$576,DU12,'Resumen Anual'!$V$9,DF6,'Resumen Anual'!$BI$528)+SUMIFS('Resumen Anual'!$CO$634,DU12,'Resumen Anual'!$V$9,DF6,'Resumen Anual'!$BI$586)+SUMIFS('Resumen Anual'!$CO$692,DU12,'Resumen Anual'!$V$9,DF6,'Resumen Anual'!$BI$644)+SUMIFS('Resumen Anual'!$EN$54,DU12,'Resumen Anual'!$V$9,DF6,'Resumen Anual'!$DH$6)+SUMIFS('Resumen Anual'!$EN$112,DU12,'Resumen Anual'!$V$9,DF6,'Resumen Anual'!$DH$64)+SUMIFS('Resumen Anual'!$EN$170,DU12,'Resumen Anual'!$V$9,DF6,'Resumen Anual'!$DH$122)+SUMIFS('Resumen Anual'!$EN$228,DU12,'Resumen Anual'!$V$9,DF6,'Resumen Anual'!$DH$180)+SUMIFS('Resumen Anual'!$EN$286,DU12,'Resumen Anual'!$V$9,DF6,'Resumen Anual'!$DH$238)+SUMIFS('Resumen Anual'!$EN$344,DU12,'Resumen Anual'!$V$9,DF6,'Resumen Anual'!$DH$296)+SUMIFS('Resumen Anual'!$EN$402,DU12,'Resumen Anual'!$V$9,DF6,'Resumen Anual'!$DH$354)+SUMIFS('Resumen Anual'!$EN$460,DU12,'Resumen Anual'!$V$9,DF6,'Resumen Anual'!$DH$412)+SUMIFS('Resumen Anual'!$EN$518,DU12,'Resumen Anual'!$V$9,DF6,'Resumen Anual'!$DH$470)+SUMIFS('Resumen Anual'!$EN$576,DU12,'Resumen Anual'!$V$9,DF6,'Resumen Anual'!$DH$528)+SUMIFS('Resumen Anual'!$EN$634,DU12,'Resumen Anual'!$V$9,DF6,'Resumen Anual'!$DH$586)+SUMIFS('Resumen Anual'!$EN$692,DU12,'Resumen Anual'!$V$9,DF6,'Resumen Anual'!$DH$644)+SUMIFS('Resumen Anual'!$GK$54,DU12,'Resumen Anual'!$V$9,DF6,'Resumen Anual'!$FE$6)+SUMIFS('Resumen Anual'!$GK$112,DU12,'Resumen Anual'!$V$9,DF6,'Resumen Anual'!$FE$64)+SUMIFS('Resumen Anual'!$GK$170,DU12,'Resumen Anual'!$V$9,DF6,'Resumen Anual'!$FE$122)+SUMIFS('Resumen Anual'!$GK$228,DU12,'Resumen Anual'!$V$9,DF6,'Resumen Anual'!$FE$180)+SUMIFS('Resumen Anual'!$GK$286,DU12,'Resumen Anual'!$V$9,DF6,'Resumen Anual'!$FE$238)+SUMIFS('Resumen Anual'!$GK$344,DU12,'Resumen Anual'!$V$9,DF6,'Resumen Anual'!$FE$296)+SUMIFS('Resumen Anual'!$GK$402,DU12,'Resumen Anual'!$V$9,DF6,'Resumen Anual'!$FE$354)+SUMIFS('Resumen Anual'!$GK$460,DU12,'Resumen Anual'!$V$9,DF6,'Resumen Anual'!$FE$412)+SUMIFS('Resumen Anual'!$GK$518,DU12,'Resumen Anual'!$V$9,DF6,'Resumen Anual'!$FE$470)+SUMIFS('Resumen Anual'!$GK$576,DU12,'Resumen Anual'!$V$9,DF6,'Resumen Anual'!$FE$528)+SUMIFS('Resumen Anual'!$GK$634,DU12,'Resumen Anual'!$V$9,DF6,'Resumen Anual'!$FE$586)+SUMIFS('Resumen Anual'!$GK$692,DU12,'Resumen Anual'!$V$9,DF6,'Resumen Anual'!$FE$644)</f>
        <v>0</v>
      </c>
      <c r="EM12" s="756"/>
      <c r="EN12" s="756"/>
      <c r="EO12" s="756">
        <f>SUMIFS('Resumen Anual'!$AU$54,DU12,'Resumen Anual'!$V$9,DF6,'Resumen Anual'!$L$6)+SUMIFS('Resumen Anual'!$AU$112,DU12,'Resumen Anual'!$V$9,DF6,'Resumen Anual'!$L$64)+SUMIFS('Resumen Anual'!$AU$170,DU12,'Resumen Anual'!$V$9,DF6,'Resumen Anual'!$L$122)+SUMIFS('Resumen Anual'!$AU$228,DU12,'Resumen Anual'!$V$9,DF6,'Resumen Anual'!$L$180)+SUMIFS('Resumen Anual'!$AU$286,DU12,'Resumen Anual'!$V$9,DF6,'Resumen Anual'!$L$238)+SUMIFS('Resumen Anual'!$AU$344,DU12,'Resumen Anual'!$V$9,DF6,'Resumen Anual'!$L$296)+SUMIFS('Resumen Anual'!$AU$402,DU12,'Resumen Anual'!$V$9,DF6,'Resumen Anual'!$L$354)+SUMIFS('Resumen Anual'!$AU$460,DU12,'Resumen Anual'!$V$9,DF6,'Resumen Anual'!$L$412)+SUMIFS('Resumen Anual'!$AU$518,DU12,'Resumen Anual'!$V$9,DF6,'Resumen Anual'!$L$470)+SUMIFS('Resumen Anual'!$AU$576,DU12,'Resumen Anual'!$V$9,DF6,'Resumen Anual'!$L$528)+SUMIFS('Resumen Anual'!$AU$634,DU12,'Resumen Anual'!$V$9,DF6,'Resumen Anual'!$L$586)+SUMIFS('Resumen Anual'!$AU$692,DU12,'Resumen Anual'!$V$9,DF6,'Resumen Anual'!$L$644)+SUMIFS('Resumen Anual'!$CR$54,DU12,'Resumen Anual'!$V$9,DF6,'Resumen Anual'!$BI$6)+SUMIFS('Resumen Anual'!$CR$112,DU12,'Resumen Anual'!$V$9,DF6,'Resumen Anual'!$BI$64)+SUMIFS('Resumen Anual'!$CR$170,DU12,'Resumen Anual'!$V$9,DF6,'Resumen Anual'!$BI$122)+SUMIFS('Resumen Anual'!$CR$228,DU12,'Resumen Anual'!$V$9,DF6,'Resumen Anual'!$BI$180)+SUMIFS('Resumen Anual'!$CR$286,DU12,'Resumen Anual'!$V$9,DF6,'Resumen Anual'!$BI$238)+SUMIFS('Resumen Anual'!$CR$344,DU12,'Resumen Anual'!$V$9,DF6,'Resumen Anual'!$BI$296)+SUMIFS('Resumen Anual'!$CR$402,DU12,'Resumen Anual'!$V$9,DF6,'Resumen Anual'!$BI$354)+SUMIFS('Resumen Anual'!$CR$460,DU12,'Resumen Anual'!$V$9,DF6,'Resumen Anual'!$BI$412)+SUMIFS('Resumen Anual'!$CR$518,DU12,'Resumen Anual'!$V$9,DF6,'Resumen Anual'!$BI$470)+SUMIFS('Resumen Anual'!$CR$576,DU12,'Resumen Anual'!$V$9,DF6,'Resumen Anual'!$BI$528)+SUMIFS('Resumen Anual'!$CR$634,DU12,'Resumen Anual'!$V$9,DF6,'Resumen Anual'!$BI$586)+SUMIFS('Resumen Anual'!$CR$692,DU12,'Resumen Anual'!$V$9,DF6,'Resumen Anual'!$BI$644)+SUMIFS('Resumen Anual'!$EQ$54,DU12,'Resumen Anual'!$V$9,DF6,'Resumen Anual'!$DH$6)+SUMIFS('Resumen Anual'!$EQ$112,DU12,'Resumen Anual'!$V$9,DF6,'Resumen Anual'!$DH$64)+SUMIFS('Resumen Anual'!$EQ$170,DU12,'Resumen Anual'!$V$9,DF6,'Resumen Anual'!$DH$122)+SUMIFS('Resumen Anual'!$EQ$228,DU12,'Resumen Anual'!$V$9,DF6,'Resumen Anual'!$DH$180)+SUMIFS('Resumen Anual'!$EQ$286,DU12,'Resumen Anual'!$V$9,DF6,'Resumen Anual'!$DH$238)+SUMIFS('Resumen Anual'!$EQ$344,DU12,'Resumen Anual'!$V$9,DF6,'Resumen Anual'!$DH$296)+SUMIFS('Resumen Anual'!$EQ$402,DU12,'Resumen Anual'!$V$9,DF6,'Resumen Anual'!$DH$354)+SUMIFS('Resumen Anual'!$EQ$460,DU12,'Resumen Anual'!$V$9,DF6,'Resumen Anual'!$DH$412)+SUMIFS('Resumen Anual'!$EQ$518,DU12,'Resumen Anual'!$V$9,DF6,'Resumen Anual'!$DH$470)+SUMIFS('Resumen Anual'!$EQ$576,DU12,'Resumen Anual'!$V$9,DF6,'Resumen Anual'!$DH$528)+SUMIFS('Resumen Anual'!$EQ$634,DU12,'Resumen Anual'!$V$9,DF6,'Resumen Anual'!$DH$586)+SUMIFS('Resumen Anual'!$EQ$692,DU12,'Resumen Anual'!$V$9,DF6,'Resumen Anual'!$DH$644)+SUMIFS('Resumen Anual'!$GN$54,DU12,'Resumen Anual'!$V$9,DF6,'Resumen Anual'!$FE$6)+SUMIFS('Resumen Anual'!$GN$112,DU12,'Resumen Anual'!$V$9,DF6,'Resumen Anual'!$FE$64)+SUMIFS('Resumen Anual'!$GN$170,DU12,'Resumen Anual'!$V$9,DF6,'Resumen Anual'!$FE$122)+SUMIFS('Resumen Anual'!$GN$228,DU12,'Resumen Anual'!$V$9,DF6,'Resumen Anual'!$FE$180)+SUMIFS('Resumen Anual'!$GN$286,DU12,'Resumen Anual'!$V$9,DF6,'Resumen Anual'!$FE$238)+SUMIFS('Resumen Anual'!$GN$344,DU12,'Resumen Anual'!$V$9,DF6,'Resumen Anual'!$FE$296)+SUMIFS('Resumen Anual'!$GN$402,DU12,'Resumen Anual'!$V$9,DF6,'Resumen Anual'!$FE$354)+SUMIFS('Resumen Anual'!$GN$460,DU12,'Resumen Anual'!$V$9,DF6,'Resumen Anual'!$FE$412)+SUMIFS('Resumen Anual'!$GN$518,DU12,'Resumen Anual'!$V$9,DF6,'Resumen Anual'!$FE$470)+SUMIFS('Resumen Anual'!$GN$576,DU12,'Resumen Anual'!$V$9,DF6,'Resumen Anual'!$FE$528)+SUMIFS('Resumen Anual'!$GN$634,DU12,'Resumen Anual'!$V$9,DF6,'Resumen Anual'!$FE$586)+SUMIFS('Resumen Anual'!$GN$692,DU12,'Resumen Anual'!$V$9,DF6,'Resumen Anual'!$FE$644)</f>
        <v>0</v>
      </c>
      <c r="EP12" s="756"/>
      <c r="EQ12" s="1215"/>
      <c r="ER12" s="1200"/>
      <c r="ES12" s="171"/>
      <c r="ET12" s="832">
        <f>SUMIF('Resumen Anual'!$FE$622,FC6,'Resumen Anual'!$EV$631)+SUMIF('Resumen Anual'!$DH$622,FC6,'Resumen Anual'!$CY$631)+SUMIF('Resumen Anual'!$BI$622,FC6,'Resumen Anual'!$AZ$631)+SUMIF('Resumen Anual'!$L$622,FC6,'Resumen Anual'!$C$631)+SUMIF('Resumen Anual'!$FE$566,FC6,'Resumen Anual'!$EV$575)+SUMIF('Resumen Anual'!$DH$566,FC6,'Resumen Anual'!$CY$575)+SUMIF('Resumen Anual'!$BI$566,FC6,'Resumen Anual'!$AZ$575)+SUMIF('Resumen Anual'!$L$566,FC6,'Resumen Anual'!$C$575)+SUMIF('Resumen Anual'!$FE$510,FC6,'Resumen Anual'!$EV$519)+SUMIF('Resumen Anual'!$DH$510,FC6,'Resumen Anual'!$CY$519)+SUMIF('Resumen Anual'!$BI$510,FC6,'Resumen Anual'!$AZ$519)+SUMIF('Resumen Anual'!$L$510,FC6,'Resumen Anual'!$C$519)+SUMIF('Resumen Anual'!$FE$454,FC6,'Resumen Anual'!$EV$463)+SUMIF('Resumen Anual'!$DH$454,FC6,'Resumen Anual'!$CY$463)+SUMIF('Resumen Anual'!$BI$454,FC6,'Resumen Anual'!$AZ$463)+SUMIF('Resumen Anual'!$L$454,FC6,'Resumen Anual'!$C$463)+SUMIF('Resumen Anual'!$FE$398,FC6,'Resumen Anual'!$EV$407)+SUMIF('Resumen Anual'!$DH$398,FC6,'Resumen Anual'!$CY$407)+SUMIF('Resumen Anual'!$BI$398,FC6,'Resumen Anual'!$AZ$407)+SUMIF('Resumen Anual'!$L$398,FC6,'Resumen Anual'!$C$407)+SUMIF('Resumen Anual'!$FE$342,FC6,'Resumen Anual'!$EV$351)+SUMIF('Resumen Anual'!$DH$342,FC6,'Resumen Anual'!$CY$351)+SUMIF('Resumen Anual'!$BI$342,FC6,'Resumen Anual'!$AZ$351)+SUMIF('Resumen Anual'!$L$342,FC6,'Resumen Anual'!$C$351)+SUMIF('Resumen Anual'!$FE$286,FC6,'Resumen Anual'!$EV$295)+SUMIF('Resumen Anual'!$DH$286,FC6,'Resumen Anual'!$CY$295)+SUMIF('Resumen Anual'!$BI$286,FC6,'Resumen Anual'!$AZ$295)+SUMIF('Resumen Anual'!$L$286,FC6,'Resumen Anual'!$C$295)+SUMIF('Resumen Anual'!$FE$230,FC6,'Resumen Anual'!$EV$239)+SUMIF('Resumen Anual'!$DH$230,FC6,'Resumen Anual'!$CY$239)+SUMIF('Resumen Anual'!$BI$230,FC6,'Resumen Anual'!$AZ$239)+SUMIF('Resumen Anual'!$L$230,FC6,'Resumen Anual'!$C$239)+SUMIF('Resumen Anual'!$FE$174,FC6,'Resumen Anual'!$EV$183)+SUMIF('Resumen Anual'!$DH$174,FC6,'Resumen Anual'!$CY$183)+SUMIF('Resumen Anual'!$BI$174,FC6,'Resumen Anual'!$AZ$183)+SUMIF('Resumen Anual'!$L$174,FC6,'Resumen Anual'!$C$183)+SUMIF('Resumen Anual'!$FE$118,FC6,'Resumen Anual'!$EV$127)+SUMIF('Resumen Anual'!$DH$118,FC6,'Resumen Anual'!$CY$127)+SUMIF('Resumen Anual'!$BI$118,FC6,'Resumen Anual'!$AZ$127)+SUMIF('Resumen Anual'!$L$118,FC6,'Resumen Anual'!$C$127)+SUMIF('Resumen Anual'!$FE$62,FC6,'Resumen Anual'!$EV$71)+SUMIF('Resumen Anual'!$DH$62,FC6,'Resumen Anual'!$CY$71)+SUMIF('Resumen Anual'!$BI$62,FC6,'Resumen Anual'!$AZ$71)+SUMIF('Resumen Anual'!$L$62,FC6,'Resumen Anual'!$C$71)+SUMIF('Resumen Anual'!$FE$6,FC6,'Resumen Anual'!$EV$15)+SUMIF('Resumen Anual'!$DH$6,FC6,'Resumen Anual'!$CY$15)+SUMIF('Resumen Anual'!$BI$6,FC6,'Resumen Anual'!$AZ$15)+SUMIF('Resumen Anual'!$L$6,FC6,'Resumen Anual'!$C$15)+SUMIF('Bitácoras Anteriores'!$K$6,FC6,'Bitácoras Anteriores'!$B$12)+SUMIF('Bitácoras Anteriores'!$K$59,$K$6,'Bitácoras Anteriores'!$B$65)+SUMIF('Bitácoras Anteriores'!$K$112,FC6,'Bitácoras Anteriores'!$B$118)+SUMIF('Bitácoras Anteriores'!$K$165,FC6,'Bitácoras Anteriores'!$B$171)+SUMIF('Bitácoras Anteriores'!$K$218,FC6,'Bitácoras Anteriores'!$B$224)+SUMIF('Bitácoras Anteriores'!$K$271,FC6,'Bitácoras Anteriores'!$B$277)+SUMIF('Bitácoras Anteriores'!$K$324,FC6,'Bitácoras Anteriores'!$B$330)+SUMIF('Bitácoras Anteriores'!$BH$6,FC6,'Bitácoras Anteriores'!$AY$12)+SUMIF('Bitácoras Anteriores'!$BH$59,$K$6,'Bitácoras Anteriores'!$AY$65)+SUMIF('Bitácoras Anteriores'!$BH$112,FC6,'Bitácoras Anteriores'!$AY$118)+SUMIF('Bitácoras Anteriores'!$BH$165,FC6,'Bitácoras Anteriores'!$AY$171)+SUMIF('Bitácoras Anteriores'!$BH$218,FC6,'Bitácoras Anteriores'!$AY$224)+SUMIF('Bitácoras Anteriores'!$BH$271,FC6,'Bitácoras Anteriores'!$AY$277)+SUMIF('Bitácoras Anteriores'!$BH$324,FC6,'Bitácoras Anteriores'!$AY$330)+SUMIF('Bitácoras Anteriores'!$DF$6,FC6,'Bitácoras Anteriores'!$CW$12)+SUMIF('Bitácoras Anteriores'!$DF$59,$K$6,'Bitácoras Anteriores'!$CW$65)+SUMIF('Bitácoras Anteriores'!$DF$112,FC6,'Bitácoras Anteriores'!$CW$118)+SUMIF('Bitácoras Anteriores'!$DF$165,FC6,'Bitácoras Anteriores'!$CW$171)+SUMIF('Bitácoras Anteriores'!$DF$218,FC6,'Bitácoras Anteriores'!$CW$224)+SUMIF('Bitácoras Anteriores'!$DF$271,FC6,'Bitácoras Anteriores'!$CW$277)+SUMIF('Bitácoras Anteriores'!$DF$324,FC6,'Bitácoras Anteriores'!$CW$330)+SUMIF('Bitácoras Anteriores'!$FC$6,FC6,'Bitácoras Anteriores'!$ET$12)+SUMIF('Bitácoras Anteriores'!$FC$59,$K$6,'Bitácoras Anteriores'!$ET$65)+SUMIF('Bitácoras Anteriores'!$FC$112,FC6,'Bitácoras Anteriores'!$ET$118)+SUMIF('Bitácoras Anteriores'!$FC$165,FC6,'Bitácoras Anteriores'!$ET$171)+SUMIF('Bitácoras Anteriores'!$FC$218,FC6,'Bitácoras Anteriores'!$ET$224)+SUMIF('Bitácoras Anteriores'!$FC$271,FC6,'Bitácoras Anteriores'!$ET$277)+SUMIF('Bitácoras Anteriores'!$FC$324,FC6,'Bitácoras Anteriores'!$ET$330)</f>
        <v>0</v>
      </c>
      <c r="EU12" s="833"/>
      <c r="EV12" s="833"/>
      <c r="EW12" s="833"/>
      <c r="EX12" s="833"/>
      <c r="EY12" s="833"/>
      <c r="EZ12" s="833"/>
      <c r="FA12" s="833"/>
      <c r="FB12" s="833"/>
      <c r="FC12" s="833"/>
      <c r="FD12" s="834"/>
      <c r="FE12" s="14"/>
      <c r="FF12" s="821" t="str">
        <f>IFERROR(ET12/FA14,"")</f>
        <v/>
      </c>
      <c r="FG12" s="822"/>
      <c r="FH12" s="822"/>
      <c r="FI12" s="822"/>
      <c r="FJ12" s="822"/>
      <c r="FK12" s="822"/>
      <c r="FL12" s="822"/>
      <c r="FM12" s="822"/>
      <c r="FN12" s="822"/>
      <c r="FO12" s="822"/>
      <c r="FP12" s="823"/>
      <c r="FQ12" s="15"/>
      <c r="FR12" s="828">
        <v>2022</v>
      </c>
      <c r="FS12" s="829"/>
      <c r="FT12" s="829"/>
      <c r="FU12" s="829"/>
      <c r="FV12" s="829"/>
      <c r="FW12" s="1214">
        <f>SUMIFS('Resumen Anual'!$AF$54,FR12,'Resumen Anual'!$V$9,FC6,'Resumen Anual'!$L$6)+SUMIFS('Resumen Anual'!$AF$112,FR12,'Resumen Anual'!$V$9,FC6,'Resumen Anual'!$L$64)+SUMIFS('Resumen Anual'!$AF$170,FR12,'Resumen Anual'!$V$9,FC6,'Resumen Anual'!$L$122)+SUMIFS('Resumen Anual'!$AF$228,FR12,'Resumen Anual'!$V$9,FC6,'Resumen Anual'!$L$180)+SUMIFS('Resumen Anual'!$AF$286,FR12,'Resumen Anual'!$V$9,FC6,'Resumen Anual'!$L$238)+SUMIFS('Resumen Anual'!$AF$344,FR12,'Resumen Anual'!$V$9,FC6,'Resumen Anual'!$L$296)+SUMIFS('Resumen Anual'!$AF$402,FR12,'Resumen Anual'!$V$9,FC6,'Resumen Anual'!$L$354)+SUMIFS('Resumen Anual'!$AF$460,FR12,'Resumen Anual'!$V$9,FC6,'Resumen Anual'!$L$412)+SUMIFS('Resumen Anual'!$AF$518,FR12,'Resumen Anual'!$V$9,FC6,'Resumen Anual'!$L$470)+SUMIFS('Resumen Anual'!$AF$576,FR12,'Resumen Anual'!$V$9,FC6,'Resumen Anual'!$L$528)+SUMIFS('Resumen Anual'!$AF$634,FR12,'Resumen Anual'!$V$9,FC6,'Resumen Anual'!$L$586)+SUMIFS('Resumen Anual'!$AF$692,FR12,'Resumen Anual'!$V$9,FC6,'Resumen Anual'!$L$644)+SUMIFS('Resumen Anual'!$CC$54,FR12,'Resumen Anual'!$V$9,FC6,'Resumen Anual'!$BI$6)+SUMIFS('Resumen Anual'!$CC$112,FR12,'Resumen Anual'!$V$9,FC6,'Resumen Anual'!$BI$64)+SUMIFS('Resumen Anual'!$CC$170,FR12,'Resumen Anual'!$V$9,FC6,'Resumen Anual'!$BI$122)+SUMIFS('Resumen Anual'!$CC$228,FR12,'Resumen Anual'!$V$9,FC6,'Resumen Anual'!$BI$180)+SUMIFS('Resumen Anual'!$CC$286,FR12,'Resumen Anual'!$V$9,FC6,'Resumen Anual'!$BI$238)+SUMIFS('Resumen Anual'!$CC$344,FR12,'Resumen Anual'!$V$9,FC6,'Resumen Anual'!$BI$296)+SUMIFS('Resumen Anual'!$CC$402,FR12,'Resumen Anual'!$V$9,FC6,'Resumen Anual'!$BI$354)+SUMIFS('Resumen Anual'!$CC$460,FR12,'Resumen Anual'!$V$9,FC6,'Resumen Anual'!$BI$412)+SUMIFS('Resumen Anual'!$CC$518,FR12,'Resumen Anual'!$V$9,FC6,'Resumen Anual'!$BI$470)+SUMIFS('Resumen Anual'!$CC$576,FR12,'Resumen Anual'!$V$9,FC6,'Resumen Anual'!$BI$528)+SUMIFS('Resumen Anual'!$CC$634,FR12,'Resumen Anual'!$V$9,FC6,'Resumen Anual'!$BI$586)+SUMIFS('Resumen Anual'!$CC$692,FR12,'Resumen Anual'!$V$9,FC6,'Resumen Anual'!$BI$644)+SUMIFS('Resumen Anual'!$EB$54,FR12,'Resumen Anual'!$V$9,FC6,'Resumen Anual'!$DH$6)+SUMIFS('Resumen Anual'!$EB$112,FR12,'Resumen Anual'!$V$9,FC6,'Resumen Anual'!$DH$64)+SUMIFS('Resumen Anual'!$EB$170,FR12,'Resumen Anual'!$V$9,FC6,'Resumen Anual'!$DH$122)+SUMIFS('Resumen Anual'!$EB$228,FR12,'Resumen Anual'!$V$9,FC6,'Resumen Anual'!$DH$180)+SUMIFS('Resumen Anual'!$EB$286,FR12,'Resumen Anual'!$V$9,FC6,'Resumen Anual'!$DH$238)+SUMIFS('Resumen Anual'!$EB$344,FR12,'Resumen Anual'!$V$9,FC6,'Resumen Anual'!$DH$296)+SUMIFS('Resumen Anual'!$EB$402,FR12,'Resumen Anual'!$V$9,FC6,'Resumen Anual'!$DH$354)+SUMIFS('Resumen Anual'!$EB$460,FR12,'Resumen Anual'!$V$9,FC6,'Resumen Anual'!$DH$412)+SUMIFS('Resumen Anual'!$EB$518,FR12,'Resumen Anual'!$V$9,FC6,'Resumen Anual'!$DH$470)+SUMIFS('Resumen Anual'!$EB$576,FR12,'Resumen Anual'!$V$9,FC6,'Resumen Anual'!$DH$528)+SUMIFS('Resumen Anual'!$EB$634,FR12,'Resumen Anual'!$V$9,FC6,'Resumen Anual'!$DH$586)+SUMIFS('Resumen Anual'!$EB$692,FR12,'Resumen Anual'!$V$9,FC6,'Resumen Anual'!$DH$644)+SUMIFS('Resumen Anual'!$FY$54,FR12,'Resumen Anual'!$V$9,FC6,'Resumen Anual'!$FE$6)+SUMIFS('Resumen Anual'!$FY$112,FR12,'Resumen Anual'!$V$9,FC6,'Resumen Anual'!$FE$64)+SUMIFS('Resumen Anual'!$FY$170,FR12,'Resumen Anual'!$V$9,FC6,'Resumen Anual'!$FE$122)+SUMIFS('Resumen Anual'!$FY$228,FR12,'Resumen Anual'!$V$9,FC6,'Resumen Anual'!$FE$180)+SUMIFS('Resumen Anual'!$FY$286,FR12,'Resumen Anual'!$V$9,FC6,'Resumen Anual'!$FE$238)+SUMIFS('Resumen Anual'!$FY$344,FR12,'Resumen Anual'!$V$9,FC6,'Resumen Anual'!$FE$296)+SUMIFS('Resumen Anual'!$FY$402,FR12,'Resumen Anual'!$V$9,FC6,'Resumen Anual'!$FE$354)+SUMIFS('Resumen Anual'!$FY$460,FR12,'Resumen Anual'!$V$9,FC6,'Resumen Anual'!$FE$412)+SUMIFS('Resumen Anual'!$FY$518,FR12,'Resumen Anual'!$V$9,FC6,'Resumen Anual'!$FE$470)+SUMIFS('Resumen Anual'!$FY$576,FR12,'Resumen Anual'!$V$9,FC6,'Resumen Anual'!$FE$528)+SUMIFS('Resumen Anual'!$FY$634,FR12,'Resumen Anual'!$V$9,FC6,'Resumen Anual'!$FE$586)+SUMIFS('Resumen Anual'!$FY$692,FR12,'Resumen Anual'!$V$9,FC6,'Resumen Anual'!$FE$644)</f>
        <v>0</v>
      </c>
      <c r="FX12" s="770"/>
      <c r="FY12" s="770"/>
      <c r="FZ12" s="770"/>
      <c r="GA12" s="770">
        <f>SUMIFS('Resumen Anual'!$AJ$54,FR12,'Resumen Anual'!$V$9,FC6,'Resumen Anual'!$L$6)+SUMIFS('Resumen Anual'!$AJ$112,FR12,'Resumen Anual'!$V$9,FC6,'Resumen Anual'!$L$64)+SUMIFS('Resumen Anual'!$AJ$170,FR12,'Resumen Anual'!$V$9,FC6,'Resumen Anual'!$L$122)+SUMIFS('Resumen Anual'!$AJ$228,FR12,'Resumen Anual'!$V$9,FC6,'Resumen Anual'!$L$180)+SUMIFS('Resumen Anual'!$AJ$286,FR12,'Resumen Anual'!$V$9,FC6,'Resumen Anual'!$L$238)+SUMIFS('Resumen Anual'!$AJ$344,FR12,'Resumen Anual'!$V$9,FC6,'Resumen Anual'!$L$296)+SUMIFS('Resumen Anual'!$AJ$402,FR12,'Resumen Anual'!$V$9,FC6,'Resumen Anual'!$L$354)+SUMIFS('Resumen Anual'!$AJ$460,FR12,'Resumen Anual'!$V$9,FC6,'Resumen Anual'!$L$412)+SUMIFS('Resumen Anual'!$AJ$518,FR12,'Resumen Anual'!$V$9,FC6,'Resumen Anual'!$L$470)+SUMIFS('Resumen Anual'!$AJ$576,FR12,'Resumen Anual'!$V$9,FC6,'Resumen Anual'!$L$528)+SUMIFS('Resumen Anual'!$AJ$634,FR12,'Resumen Anual'!$V$9,FC6,'Resumen Anual'!$L$586)+SUMIFS('Resumen Anual'!$AJ$692,FR12,'Resumen Anual'!$V$9,FC6,'Resumen Anual'!$L$644)+SUMIFS('Resumen Anual'!$CG$54,FR12,'Resumen Anual'!$V$9,FC6,'Resumen Anual'!$BI$6)+SUMIFS('Resumen Anual'!$CG$112,FR12,'Resumen Anual'!$V$9,FC6,'Resumen Anual'!$BI$64)+SUMIFS('Resumen Anual'!$CG$170,FR12,'Resumen Anual'!$V$9,FC6,'Resumen Anual'!$BI$122)+SUMIFS('Resumen Anual'!$CG$228,FR12,'Resumen Anual'!$V$9,FC6,'Resumen Anual'!$BI$180)+SUMIFS('Resumen Anual'!$CG$286,FR12,'Resumen Anual'!$V$9,FC6,'Resumen Anual'!$BI$238)+SUMIFS('Resumen Anual'!$CG$344,FR12,'Resumen Anual'!$V$9,FC6,'Resumen Anual'!$BI$296)+SUMIFS('Resumen Anual'!$CG$402,FR12,'Resumen Anual'!$V$9,FC6,'Resumen Anual'!$BI$354)+SUMIFS('Resumen Anual'!$CG$460,FR12,'Resumen Anual'!$V$9,FC6,'Resumen Anual'!$BI$412)+SUMIFS('Resumen Anual'!$CG$518,FR12,'Resumen Anual'!$V$9,FC6,'Resumen Anual'!$BI$470)+SUMIFS('Resumen Anual'!$CG$576,FR12,'Resumen Anual'!$V$9,FC6,'Resumen Anual'!$BI$528)+SUMIFS('Resumen Anual'!$CG$634,FR12,'Resumen Anual'!$V$9,FC6,'Resumen Anual'!$BI$586)+SUMIFS('Resumen Anual'!$CG$692,FR12,'Resumen Anual'!$V$9,FC6,'Resumen Anual'!$BI$644)+SUMIFS('Resumen Anual'!$EF$54,FR12,'Resumen Anual'!$V$9,FC6,'Resumen Anual'!$DH$6)+SUMIFS('Resumen Anual'!$EF$112,FR12,'Resumen Anual'!$V$9,FC6,'Resumen Anual'!$DH$64)+SUMIFS('Resumen Anual'!$EF$170,FR12,'Resumen Anual'!$V$9,FC6,'Resumen Anual'!$DH$122)+SUMIFS('Resumen Anual'!$EF$228,FR12,'Resumen Anual'!$V$9,FC6,'Resumen Anual'!$DH$180)+SUMIFS('Resumen Anual'!$EF$286,FR12,'Resumen Anual'!$V$9,FC6,'Resumen Anual'!$DH$238)+SUMIFS('Resumen Anual'!$EF$344,FR12,'Resumen Anual'!$V$9,FC6,'Resumen Anual'!$DH$296)+SUMIFS('Resumen Anual'!$EF$402,FR12,'Resumen Anual'!$V$9,FC6,'Resumen Anual'!$DH$354)+SUMIFS('Resumen Anual'!$EF$460,FR12,'Resumen Anual'!$V$9,FC6,'Resumen Anual'!$DH$412)+SUMIFS('Resumen Anual'!$EF$518,FR12,'Resumen Anual'!$V$9,FC6,'Resumen Anual'!$DH$470)+SUMIFS('Resumen Anual'!$EF$576,FR12,'Resumen Anual'!$V$9,FC6,'Resumen Anual'!$DH$528)+SUMIFS('Resumen Anual'!$EF$634,FR12,'Resumen Anual'!$V$9,FC6,'Resumen Anual'!$DH$586)+SUMIFS('Resumen Anual'!$EF$692,FR12,'Resumen Anual'!$V$9,FC6,'Resumen Anual'!$DH$644)+SUMIFS('Resumen Anual'!$GC$54,FR12,'Resumen Anual'!$V$9,FC6,'Resumen Anual'!$FE$6)+SUMIFS('Resumen Anual'!$GC$112,FR12,'Resumen Anual'!$V$9,FC6,'Resumen Anual'!$FE$64)+SUMIFS('Resumen Anual'!$GC$170,FR12,'Resumen Anual'!$V$9,FC6,'Resumen Anual'!$FE$122)+SUMIFS('Resumen Anual'!$GC$228,FR12,'Resumen Anual'!$V$9,FC6,'Resumen Anual'!$FE$180)+SUMIFS('Resumen Anual'!$GC$286,FR12,'Resumen Anual'!$V$9,FC6,'Resumen Anual'!$FE$238)+SUMIFS('Resumen Anual'!$GC$344,FR12,'Resumen Anual'!$V$9,FC6,'Resumen Anual'!$FE$296)+SUMIFS('Resumen Anual'!$GC$402,FR12,'Resumen Anual'!$V$9,FC6,'Resumen Anual'!$FE$354)+SUMIFS('Resumen Anual'!$GC$460,FR12,'Resumen Anual'!$V$9,FC6,'Resumen Anual'!$FE$412)+SUMIFS('Resumen Anual'!$GC$518,FR12,'Resumen Anual'!$V$9,FC6,'Resumen Anual'!$FE$470)+SUMIFS('Resumen Anual'!$GC$576,FR12,'Resumen Anual'!$V$9,FC6,'Resumen Anual'!$FE$528)+SUMIFS('Resumen Anual'!$GC$634,FR12,'Resumen Anual'!$V$9,FC6,'Resumen Anual'!$FE$586)+SUMIFS('Resumen Anual'!$GC$692,FR12,'Resumen Anual'!$V$9,FC6,'Resumen Anual'!$FE$644)</f>
        <v>0</v>
      </c>
      <c r="GB12" s="770"/>
      <c r="GC12" s="770"/>
      <c r="GD12" s="770"/>
      <c r="GE12" s="770">
        <f>SUMIFS('Resumen Anual'!$AN$54,FR12,'Resumen Anual'!$V$9,FC6,'Resumen Anual'!$L$6)+SUMIFS('Resumen Anual'!$AN$112,FR12,'Resumen Anual'!$V$9,FC6,'Resumen Anual'!$L$64)+SUMIFS('Resumen Anual'!$AN$170,FR12,'Resumen Anual'!$V$9,FC6,'Resumen Anual'!$L$122)+SUMIFS('Resumen Anual'!$AN$228,FR12,'Resumen Anual'!$V$9,FC6,'Resumen Anual'!$L$180)+SUMIFS('Resumen Anual'!$AN$286,FR12,'Resumen Anual'!$V$9,FC6,'Resumen Anual'!$L$238)+SUMIFS('Resumen Anual'!$AN$344,FR12,'Resumen Anual'!$V$9,FC6,'Resumen Anual'!$L$296)+SUMIFS('Resumen Anual'!$AN$402,FR12,'Resumen Anual'!$V$9,FC6,'Resumen Anual'!$L$354)+SUMIFS('Resumen Anual'!$AN$460,FR12,'Resumen Anual'!$V$9,FC6,'Resumen Anual'!$L$412)+SUMIFS('Resumen Anual'!$AN$518,FR12,'Resumen Anual'!$V$9,FC6,'Resumen Anual'!$L$470)+SUMIFS('Resumen Anual'!$AN$576,FR12,'Resumen Anual'!$V$9,FC6,'Resumen Anual'!$L$528)+SUMIFS('Resumen Anual'!$AN$634,FR12,'Resumen Anual'!$V$9,FC6,'Resumen Anual'!$L$586)+SUMIFS('Resumen Anual'!$AN$692,FR12,'Resumen Anual'!$V$9,FC6,'Resumen Anual'!$L$644)+SUMIFS('Resumen Anual'!$CK$54,FR12,'Resumen Anual'!$V$9,FC6,'Resumen Anual'!$BI$6)+SUMIFS('Resumen Anual'!$CK$112,FR12,'Resumen Anual'!$V$9,FC6,'Resumen Anual'!$BI$64)+SUMIFS('Resumen Anual'!$CK$170,FR12,'Resumen Anual'!$V$9,FC6,'Resumen Anual'!$BI$122)+SUMIFS('Resumen Anual'!$CK$228,FR12,'Resumen Anual'!$V$9,FC6,'Resumen Anual'!$BI$180)+SUMIFS('Resumen Anual'!$CK$286,FR12,'Resumen Anual'!$V$9,FC6,'Resumen Anual'!$BI$238)+SUMIFS('Resumen Anual'!$CK$344,FR12,'Resumen Anual'!$V$9,FC6,'Resumen Anual'!$BI$296)+SUMIFS('Resumen Anual'!$CK$402,FR12,'Resumen Anual'!$V$9,FC6,'Resumen Anual'!$BI$354)+SUMIFS('Resumen Anual'!$CK$460,FR12,'Resumen Anual'!$V$9,FC6,'Resumen Anual'!$BI$412)+SUMIFS('Resumen Anual'!$CK$518,FR12,'Resumen Anual'!$V$9,FC6,'Resumen Anual'!$BI$470)+SUMIFS('Resumen Anual'!$CK$576,FR12,'Resumen Anual'!$V$9,FC6,'Resumen Anual'!$BI$528)+SUMIFS('Resumen Anual'!$CK$634,FR12,'Resumen Anual'!$V$9,FC6,'Resumen Anual'!$BI$586)+SUMIFS('Resumen Anual'!$CK$692,FR12,'Resumen Anual'!$V$9,FC6,'Resumen Anual'!$BI$644)+SUMIFS('Resumen Anual'!$EJ$54,FR12,'Resumen Anual'!$V$9,FC6,'Resumen Anual'!$DH$6)+SUMIFS('Resumen Anual'!$EJ$112,FR12,'Resumen Anual'!$V$9,FC6,'Resumen Anual'!$DH$64)+SUMIFS('Resumen Anual'!$EJ$170,FR12,'Resumen Anual'!$V$9,FC6,'Resumen Anual'!$DH$122)+SUMIFS('Resumen Anual'!$EJ$228,FR12,'Resumen Anual'!$V$9,FC6,'Resumen Anual'!$DH$180)+SUMIFS('Resumen Anual'!$EJ$286,FR12,'Resumen Anual'!$V$9,FC6,'Resumen Anual'!$DH$238)+SUMIFS('Resumen Anual'!$EJ$344,FR12,'Resumen Anual'!$V$9,FC6,'Resumen Anual'!$DH$296)+SUMIFS('Resumen Anual'!$EJ$402,FR12,'Resumen Anual'!$V$9,FC6,'Resumen Anual'!$DH$354)+SUMIFS('Resumen Anual'!$EJ$460,FR12,'Resumen Anual'!$V$9,FC6,'Resumen Anual'!$DH$412)+SUMIFS('Resumen Anual'!$EJ$518,FR12,'Resumen Anual'!$V$9,FC6,'Resumen Anual'!$DH$470)+SUMIFS('Resumen Anual'!$EJ$576,FR12,'Resumen Anual'!$V$9,FC6,'Resumen Anual'!$DH$528)+SUMIFS('Resumen Anual'!$EJ$634,FR12,'Resumen Anual'!$V$9,FC6,'Resumen Anual'!$DH$586)+SUMIFS('Resumen Anual'!$EJ$692,FR12,'Resumen Anual'!$V$9,FC6,'Resumen Anual'!$DH$644)+SUMIFS('Resumen Anual'!$GG$54,FR12,'Resumen Anual'!$V$9,FC6,'Resumen Anual'!$FE$6)+SUMIFS('Resumen Anual'!$GG$112,FR12,'Resumen Anual'!$V$9,FC6,'Resumen Anual'!$FE$64)+SUMIFS('Resumen Anual'!$GG$170,FR12,'Resumen Anual'!$V$9,FC6,'Resumen Anual'!$FE$122)+SUMIFS('Resumen Anual'!$GG$228,FR12,'Resumen Anual'!$V$9,FC6,'Resumen Anual'!$FE$180)+SUMIFS('Resumen Anual'!$GG$286,FR12,'Resumen Anual'!$V$9,FC6,'Resumen Anual'!$FE$238)+SUMIFS('Resumen Anual'!$GG$344,FR12,'Resumen Anual'!$V$9,FC6,'Resumen Anual'!$FE$296)+SUMIFS('Resumen Anual'!$GG$402,FR12,'Resumen Anual'!$V$9,FC6,'Resumen Anual'!$FE$354)+SUMIFS('Resumen Anual'!$GG$460,FR12,'Resumen Anual'!$V$9,FC6,'Resumen Anual'!$FE$412)+SUMIFS('Resumen Anual'!$GG$518,FR12,'Resumen Anual'!$V$9,FC6,'Resumen Anual'!$FE$470)+SUMIFS('Resumen Anual'!$GG$576,FR12,'Resumen Anual'!$V$9,FC6,'Resumen Anual'!$FE$528)+SUMIFS('Resumen Anual'!$GG$634,FR12,'Resumen Anual'!$V$9,FC6,'Resumen Anual'!$FE$586)+SUMIFS('Resumen Anual'!$GG$692,FR12,'Resumen Anual'!$V$9,FC6,'Resumen Anual'!$FE$644)</f>
        <v>0</v>
      </c>
      <c r="GF12" s="770"/>
      <c r="GG12" s="770"/>
      <c r="GH12" s="770"/>
      <c r="GI12" s="756">
        <f>SUMIFS('Resumen Anual'!$AR$54,FR12,'Resumen Anual'!$V$9,FC6,'Resumen Anual'!$L$6)+SUMIFS('Resumen Anual'!$AR$112,FR12,'Resumen Anual'!$V$9,FC6,'Resumen Anual'!$L$64)+SUMIFS('Resumen Anual'!$AR$170,FR12,'Resumen Anual'!$V$9,FC6,'Resumen Anual'!$L$122)+SUMIFS('Resumen Anual'!$AR$228,FR12,'Resumen Anual'!$V$9,FC6,'Resumen Anual'!$L$180)+SUMIFS('Resumen Anual'!$AR$286,FR12,'Resumen Anual'!$V$9,FC6,'Resumen Anual'!$L$238)+SUMIFS('Resumen Anual'!$AR$344,FR12,'Resumen Anual'!$V$9,FC6,'Resumen Anual'!$L$296)+SUMIFS('Resumen Anual'!$AR$402,FR12,'Resumen Anual'!$V$9,FC6,'Resumen Anual'!$L$354)+SUMIFS('Resumen Anual'!$AR$460,FR12,'Resumen Anual'!$V$9,FC6,'Resumen Anual'!$L$412)+SUMIFS('Resumen Anual'!$AR$518,FR12,'Resumen Anual'!$V$9,FC6,'Resumen Anual'!$L$470)+SUMIFS('Resumen Anual'!$AR$576,FR12,'Resumen Anual'!$V$9,FC6,'Resumen Anual'!$L$528)+SUMIFS('Resumen Anual'!$AR$634,FR12,'Resumen Anual'!$V$9,FC6,'Resumen Anual'!$L$586)+SUMIFS('Resumen Anual'!$AR$692,FR12,'Resumen Anual'!$V$9,FC6,'Resumen Anual'!$L$644)+SUMIFS('Resumen Anual'!$CO$54,FR12,'Resumen Anual'!$V$9,FC6,'Resumen Anual'!$BI$6)+SUMIFS('Resumen Anual'!$CO$112,FR12,'Resumen Anual'!$V$9,FC6,'Resumen Anual'!$BI$64)+SUMIFS('Resumen Anual'!$CO$170,FR12,'Resumen Anual'!$V$9,FC6,'Resumen Anual'!$BI$122)+SUMIFS('Resumen Anual'!$CO$228,FR12,'Resumen Anual'!$V$9,FC6,'Resumen Anual'!$BI$180)+SUMIFS('Resumen Anual'!$CO$286,FR12,'Resumen Anual'!$V$9,FC6,'Resumen Anual'!$BI$238)+SUMIFS('Resumen Anual'!$CO$344,FR12,'Resumen Anual'!$V$9,FC6,'Resumen Anual'!$BI$296)+SUMIFS('Resumen Anual'!$CO$402,FR12,'Resumen Anual'!$V$9,FC6,'Resumen Anual'!$BI$354)+SUMIFS('Resumen Anual'!$CO$460,FR12,'Resumen Anual'!$V$9,FC6,'Resumen Anual'!$BI$412)+SUMIFS('Resumen Anual'!$CO$518,FR12,'Resumen Anual'!$V$9,FC6,'Resumen Anual'!$BI$470)+SUMIFS('Resumen Anual'!$CO$576,FR12,'Resumen Anual'!$V$9,FC6,'Resumen Anual'!$BI$528)+SUMIFS('Resumen Anual'!$CO$634,FR12,'Resumen Anual'!$V$9,FC6,'Resumen Anual'!$BI$586)+SUMIFS('Resumen Anual'!$CO$692,FR12,'Resumen Anual'!$V$9,FC6,'Resumen Anual'!$BI$644)+SUMIFS('Resumen Anual'!$EN$54,FR12,'Resumen Anual'!$V$9,FC6,'Resumen Anual'!$DH$6)+SUMIFS('Resumen Anual'!$EN$112,FR12,'Resumen Anual'!$V$9,FC6,'Resumen Anual'!$DH$64)+SUMIFS('Resumen Anual'!$EN$170,FR12,'Resumen Anual'!$V$9,FC6,'Resumen Anual'!$DH$122)+SUMIFS('Resumen Anual'!$EN$228,FR12,'Resumen Anual'!$V$9,FC6,'Resumen Anual'!$DH$180)+SUMIFS('Resumen Anual'!$EN$286,FR12,'Resumen Anual'!$V$9,FC6,'Resumen Anual'!$DH$238)+SUMIFS('Resumen Anual'!$EN$344,FR12,'Resumen Anual'!$V$9,FC6,'Resumen Anual'!$DH$296)+SUMIFS('Resumen Anual'!$EN$402,FR12,'Resumen Anual'!$V$9,FC6,'Resumen Anual'!$DH$354)+SUMIFS('Resumen Anual'!$EN$460,FR12,'Resumen Anual'!$V$9,FC6,'Resumen Anual'!$DH$412)+SUMIFS('Resumen Anual'!$EN$518,FR12,'Resumen Anual'!$V$9,FC6,'Resumen Anual'!$DH$470)+SUMIFS('Resumen Anual'!$EN$576,FR12,'Resumen Anual'!$V$9,FC6,'Resumen Anual'!$DH$528)+SUMIFS('Resumen Anual'!$EN$634,FR12,'Resumen Anual'!$V$9,FC6,'Resumen Anual'!$DH$586)+SUMIFS('Resumen Anual'!$EN$692,FR12,'Resumen Anual'!$V$9,FC6,'Resumen Anual'!$DH$644)+SUMIFS('Resumen Anual'!$GK$54,FR12,'Resumen Anual'!$V$9,FC6,'Resumen Anual'!$FE$6)+SUMIFS('Resumen Anual'!$GK$112,FR12,'Resumen Anual'!$V$9,FC6,'Resumen Anual'!$FE$64)+SUMIFS('Resumen Anual'!$GK$170,FR12,'Resumen Anual'!$V$9,FC6,'Resumen Anual'!$FE$122)+SUMIFS('Resumen Anual'!$GK$228,FR12,'Resumen Anual'!$V$9,FC6,'Resumen Anual'!$FE$180)+SUMIFS('Resumen Anual'!$GK$286,FR12,'Resumen Anual'!$V$9,FC6,'Resumen Anual'!$FE$238)+SUMIFS('Resumen Anual'!$GK$344,FR12,'Resumen Anual'!$V$9,FC6,'Resumen Anual'!$FE$296)+SUMIFS('Resumen Anual'!$GK$402,FR12,'Resumen Anual'!$V$9,FC6,'Resumen Anual'!$FE$354)+SUMIFS('Resumen Anual'!$GK$460,FR12,'Resumen Anual'!$V$9,FC6,'Resumen Anual'!$FE$412)+SUMIFS('Resumen Anual'!$GK$518,FR12,'Resumen Anual'!$V$9,FC6,'Resumen Anual'!$FE$470)+SUMIFS('Resumen Anual'!$GK$576,FR12,'Resumen Anual'!$V$9,FC6,'Resumen Anual'!$FE$528)+SUMIFS('Resumen Anual'!$GK$634,FR12,'Resumen Anual'!$V$9,FC6,'Resumen Anual'!$FE$586)+SUMIFS('Resumen Anual'!$GK$692,FR12,'Resumen Anual'!$V$9,FC6,'Resumen Anual'!$FE$644)</f>
        <v>0</v>
      </c>
      <c r="GJ12" s="756"/>
      <c r="GK12" s="756"/>
      <c r="GL12" s="756">
        <f>SUMIFS('Resumen Anual'!$AU$54,FR12,'Resumen Anual'!$V$9,FC6,'Resumen Anual'!$L$6)+SUMIFS('Resumen Anual'!$AU$112,FR12,'Resumen Anual'!$V$9,FC6,'Resumen Anual'!$L$64)+SUMIFS('Resumen Anual'!$AU$170,FR12,'Resumen Anual'!$V$9,FC6,'Resumen Anual'!$L$122)+SUMIFS('Resumen Anual'!$AU$228,FR12,'Resumen Anual'!$V$9,FC6,'Resumen Anual'!$L$180)+SUMIFS('Resumen Anual'!$AU$286,FR12,'Resumen Anual'!$V$9,FC6,'Resumen Anual'!$L$238)+SUMIFS('Resumen Anual'!$AU$344,FR12,'Resumen Anual'!$V$9,FC6,'Resumen Anual'!$L$296)+SUMIFS('Resumen Anual'!$AU$402,FR12,'Resumen Anual'!$V$9,FC6,'Resumen Anual'!$L$354)+SUMIFS('Resumen Anual'!$AU$460,FR12,'Resumen Anual'!$V$9,FC6,'Resumen Anual'!$L$412)+SUMIFS('Resumen Anual'!$AU$518,FR12,'Resumen Anual'!$V$9,FC6,'Resumen Anual'!$L$470)+SUMIFS('Resumen Anual'!$AU$576,FR12,'Resumen Anual'!$V$9,FC6,'Resumen Anual'!$L$528)+SUMIFS('Resumen Anual'!$AU$634,FR12,'Resumen Anual'!$V$9,FC6,'Resumen Anual'!$L$586)+SUMIFS('Resumen Anual'!$AU$692,FR12,'Resumen Anual'!$V$9,FC6,'Resumen Anual'!$L$644)+SUMIFS('Resumen Anual'!$CR$54,FR12,'Resumen Anual'!$V$9,FC6,'Resumen Anual'!$BI$6)+SUMIFS('Resumen Anual'!$CR$112,FR12,'Resumen Anual'!$V$9,FC6,'Resumen Anual'!$BI$64)+SUMIFS('Resumen Anual'!$CR$170,FR12,'Resumen Anual'!$V$9,FC6,'Resumen Anual'!$BI$122)+SUMIFS('Resumen Anual'!$CR$228,FR12,'Resumen Anual'!$V$9,FC6,'Resumen Anual'!$BI$180)+SUMIFS('Resumen Anual'!$CR$286,FR12,'Resumen Anual'!$V$9,FC6,'Resumen Anual'!$BI$238)+SUMIFS('Resumen Anual'!$CR$344,FR12,'Resumen Anual'!$V$9,FC6,'Resumen Anual'!$BI$296)+SUMIFS('Resumen Anual'!$CR$402,FR12,'Resumen Anual'!$V$9,FC6,'Resumen Anual'!$BI$354)+SUMIFS('Resumen Anual'!$CR$460,FR12,'Resumen Anual'!$V$9,FC6,'Resumen Anual'!$BI$412)+SUMIFS('Resumen Anual'!$CR$518,FR12,'Resumen Anual'!$V$9,FC6,'Resumen Anual'!$BI$470)+SUMIFS('Resumen Anual'!$CR$576,FR12,'Resumen Anual'!$V$9,FC6,'Resumen Anual'!$BI$528)+SUMIFS('Resumen Anual'!$CR$634,FR12,'Resumen Anual'!$V$9,FC6,'Resumen Anual'!$BI$586)+SUMIFS('Resumen Anual'!$CR$692,FR12,'Resumen Anual'!$V$9,FC6,'Resumen Anual'!$BI$644)+SUMIFS('Resumen Anual'!$EQ$54,FR12,'Resumen Anual'!$V$9,FC6,'Resumen Anual'!$DH$6)+SUMIFS('Resumen Anual'!$EQ$112,FR12,'Resumen Anual'!$V$9,FC6,'Resumen Anual'!$DH$64)+SUMIFS('Resumen Anual'!$EQ$170,FR12,'Resumen Anual'!$V$9,FC6,'Resumen Anual'!$DH$122)+SUMIFS('Resumen Anual'!$EQ$228,FR12,'Resumen Anual'!$V$9,FC6,'Resumen Anual'!$DH$180)+SUMIFS('Resumen Anual'!$EQ$286,FR12,'Resumen Anual'!$V$9,FC6,'Resumen Anual'!$DH$238)+SUMIFS('Resumen Anual'!$EQ$344,FR12,'Resumen Anual'!$V$9,FC6,'Resumen Anual'!$DH$296)+SUMIFS('Resumen Anual'!$EQ$402,FR12,'Resumen Anual'!$V$9,FC6,'Resumen Anual'!$DH$354)+SUMIFS('Resumen Anual'!$EQ$460,FR12,'Resumen Anual'!$V$9,FC6,'Resumen Anual'!$DH$412)+SUMIFS('Resumen Anual'!$EQ$518,FR12,'Resumen Anual'!$V$9,FC6,'Resumen Anual'!$DH$470)+SUMIFS('Resumen Anual'!$EQ$576,FR12,'Resumen Anual'!$V$9,FC6,'Resumen Anual'!$DH$528)+SUMIFS('Resumen Anual'!$EQ$634,FR12,'Resumen Anual'!$V$9,FC6,'Resumen Anual'!$DH$586)+SUMIFS('Resumen Anual'!$EQ$692,FR12,'Resumen Anual'!$V$9,FC6,'Resumen Anual'!$DH$644)+SUMIFS('Resumen Anual'!$GN$54,FR12,'Resumen Anual'!$V$9,FC6,'Resumen Anual'!$FE$6)+SUMIFS('Resumen Anual'!$GN$112,FR12,'Resumen Anual'!$V$9,FC6,'Resumen Anual'!$FE$64)+SUMIFS('Resumen Anual'!$GN$170,FR12,'Resumen Anual'!$V$9,FC6,'Resumen Anual'!$FE$122)+SUMIFS('Resumen Anual'!$GN$228,FR12,'Resumen Anual'!$V$9,FC6,'Resumen Anual'!$FE$180)+SUMIFS('Resumen Anual'!$GN$286,FR12,'Resumen Anual'!$V$9,FC6,'Resumen Anual'!$FE$238)+SUMIFS('Resumen Anual'!$GN$344,FR12,'Resumen Anual'!$V$9,FC6,'Resumen Anual'!$FE$296)+SUMIFS('Resumen Anual'!$GN$402,FR12,'Resumen Anual'!$V$9,FC6,'Resumen Anual'!$FE$354)+SUMIFS('Resumen Anual'!$GN$460,FR12,'Resumen Anual'!$V$9,FC6,'Resumen Anual'!$FE$412)+SUMIFS('Resumen Anual'!$GN$518,FR12,'Resumen Anual'!$V$9,FC6,'Resumen Anual'!$FE$470)+SUMIFS('Resumen Anual'!$GN$576,FR12,'Resumen Anual'!$V$9,FC6,'Resumen Anual'!$FE$528)+SUMIFS('Resumen Anual'!$GN$634,FR12,'Resumen Anual'!$V$9,FC6,'Resumen Anual'!$FE$586)+SUMIFS('Resumen Anual'!$GN$692,FR12,'Resumen Anual'!$V$9,FC6,'Resumen Anual'!$FE$644)</f>
        <v>0</v>
      </c>
      <c r="GM12" s="756"/>
      <c r="GN12" s="756"/>
      <c r="GO12" s="1200"/>
    </row>
    <row r="13" spans="1:197" ht="15" customHeight="1" thickBot="1" x14ac:dyDescent="0.3">
      <c r="A13" s="171"/>
      <c r="B13" s="835"/>
      <c r="C13" s="836"/>
      <c r="D13" s="836"/>
      <c r="E13" s="836"/>
      <c r="F13" s="836"/>
      <c r="G13" s="836"/>
      <c r="H13" s="836"/>
      <c r="I13" s="836"/>
      <c r="J13" s="836"/>
      <c r="K13" s="836"/>
      <c r="L13" s="837"/>
      <c r="M13" s="14"/>
      <c r="N13" s="824"/>
      <c r="O13" s="825"/>
      <c r="P13" s="825"/>
      <c r="Q13" s="825"/>
      <c r="R13" s="825"/>
      <c r="S13" s="826"/>
      <c r="T13" s="826"/>
      <c r="U13" s="826"/>
      <c r="V13" s="826"/>
      <c r="W13" s="826"/>
      <c r="X13" s="827"/>
      <c r="Y13" s="15"/>
      <c r="Z13" s="830"/>
      <c r="AA13" s="831"/>
      <c r="AB13" s="831"/>
      <c r="AC13" s="831"/>
      <c r="AD13" s="831"/>
      <c r="AE13" s="770"/>
      <c r="AF13" s="770"/>
      <c r="AG13" s="770"/>
      <c r="AH13" s="770"/>
      <c r="AI13" s="770"/>
      <c r="AJ13" s="770"/>
      <c r="AK13" s="770"/>
      <c r="AL13" s="770"/>
      <c r="AM13" s="770"/>
      <c r="AN13" s="770"/>
      <c r="AO13" s="770"/>
      <c r="AP13" s="770"/>
      <c r="AQ13" s="756"/>
      <c r="AR13" s="756"/>
      <c r="AS13" s="756"/>
      <c r="AT13" s="756"/>
      <c r="AU13" s="756"/>
      <c r="AV13" s="1215"/>
      <c r="AW13" s="1200"/>
      <c r="AX13" s="171"/>
      <c r="AY13" s="835"/>
      <c r="AZ13" s="836"/>
      <c r="BA13" s="836"/>
      <c r="BB13" s="836"/>
      <c r="BC13" s="836"/>
      <c r="BD13" s="836"/>
      <c r="BE13" s="836"/>
      <c r="BF13" s="836"/>
      <c r="BG13" s="836"/>
      <c r="BH13" s="836"/>
      <c r="BI13" s="837"/>
      <c r="BJ13" s="14"/>
      <c r="BK13" s="824"/>
      <c r="BL13" s="825"/>
      <c r="BM13" s="825"/>
      <c r="BN13" s="825"/>
      <c r="BO13" s="825"/>
      <c r="BP13" s="826"/>
      <c r="BQ13" s="826"/>
      <c r="BR13" s="826"/>
      <c r="BS13" s="826"/>
      <c r="BT13" s="826"/>
      <c r="BU13" s="827"/>
      <c r="BV13" s="15"/>
      <c r="BW13" s="830"/>
      <c r="BX13" s="831"/>
      <c r="BY13" s="831"/>
      <c r="BZ13" s="831"/>
      <c r="CA13" s="831"/>
      <c r="CB13" s="770"/>
      <c r="CC13" s="770"/>
      <c r="CD13" s="770"/>
      <c r="CE13" s="770"/>
      <c r="CF13" s="770"/>
      <c r="CG13" s="770"/>
      <c r="CH13" s="770"/>
      <c r="CI13" s="770"/>
      <c r="CJ13" s="770"/>
      <c r="CK13" s="770"/>
      <c r="CL13" s="770"/>
      <c r="CM13" s="770"/>
      <c r="CN13" s="756"/>
      <c r="CO13" s="756"/>
      <c r="CP13" s="756"/>
      <c r="CQ13" s="756"/>
      <c r="CR13" s="756"/>
      <c r="CS13" s="756"/>
      <c r="CT13" s="1200"/>
      <c r="CU13" s="1199"/>
      <c r="CV13" s="171"/>
      <c r="CW13" s="835"/>
      <c r="CX13" s="836"/>
      <c r="CY13" s="836"/>
      <c r="CZ13" s="836"/>
      <c r="DA13" s="836"/>
      <c r="DB13" s="836"/>
      <c r="DC13" s="836"/>
      <c r="DD13" s="836"/>
      <c r="DE13" s="836"/>
      <c r="DF13" s="836"/>
      <c r="DG13" s="837"/>
      <c r="DH13" s="14"/>
      <c r="DI13" s="824"/>
      <c r="DJ13" s="825"/>
      <c r="DK13" s="825"/>
      <c r="DL13" s="825"/>
      <c r="DM13" s="825"/>
      <c r="DN13" s="826"/>
      <c r="DO13" s="826"/>
      <c r="DP13" s="826"/>
      <c r="DQ13" s="826"/>
      <c r="DR13" s="826"/>
      <c r="DS13" s="827"/>
      <c r="DT13" s="15"/>
      <c r="DU13" s="830"/>
      <c r="DV13" s="831"/>
      <c r="DW13" s="831"/>
      <c r="DX13" s="831"/>
      <c r="DY13" s="831"/>
      <c r="DZ13" s="770"/>
      <c r="EA13" s="770"/>
      <c r="EB13" s="770"/>
      <c r="EC13" s="770"/>
      <c r="ED13" s="770"/>
      <c r="EE13" s="770"/>
      <c r="EF13" s="770"/>
      <c r="EG13" s="770"/>
      <c r="EH13" s="770"/>
      <c r="EI13" s="770"/>
      <c r="EJ13" s="770"/>
      <c r="EK13" s="770"/>
      <c r="EL13" s="756"/>
      <c r="EM13" s="756"/>
      <c r="EN13" s="756"/>
      <c r="EO13" s="756"/>
      <c r="EP13" s="756"/>
      <c r="EQ13" s="1215"/>
      <c r="ER13" s="1200"/>
      <c r="ES13" s="171"/>
      <c r="ET13" s="835"/>
      <c r="EU13" s="836"/>
      <c r="EV13" s="836"/>
      <c r="EW13" s="836"/>
      <c r="EX13" s="836"/>
      <c r="EY13" s="836"/>
      <c r="EZ13" s="836"/>
      <c r="FA13" s="836"/>
      <c r="FB13" s="836"/>
      <c r="FC13" s="836"/>
      <c r="FD13" s="837"/>
      <c r="FE13" s="14"/>
      <c r="FF13" s="824"/>
      <c r="FG13" s="825"/>
      <c r="FH13" s="825"/>
      <c r="FI13" s="825"/>
      <c r="FJ13" s="825"/>
      <c r="FK13" s="826"/>
      <c r="FL13" s="826"/>
      <c r="FM13" s="826"/>
      <c r="FN13" s="826"/>
      <c r="FO13" s="826"/>
      <c r="FP13" s="827"/>
      <c r="FQ13" s="15"/>
      <c r="FR13" s="830"/>
      <c r="FS13" s="831"/>
      <c r="FT13" s="831"/>
      <c r="FU13" s="831"/>
      <c r="FV13" s="831"/>
      <c r="FW13" s="770"/>
      <c r="FX13" s="770"/>
      <c r="FY13" s="770"/>
      <c r="FZ13" s="770"/>
      <c r="GA13" s="770"/>
      <c r="GB13" s="770"/>
      <c r="GC13" s="770"/>
      <c r="GD13" s="770"/>
      <c r="GE13" s="770"/>
      <c r="GF13" s="770"/>
      <c r="GG13" s="770"/>
      <c r="GH13" s="770"/>
      <c r="GI13" s="756"/>
      <c r="GJ13" s="756"/>
      <c r="GK13" s="756"/>
      <c r="GL13" s="756"/>
      <c r="GM13" s="756"/>
      <c r="GN13" s="756"/>
      <c r="GO13" s="1200"/>
    </row>
    <row r="14" spans="1:197" ht="15" customHeight="1" thickTop="1" x14ac:dyDescent="0.25">
      <c r="A14" s="171"/>
      <c r="B14" s="818" t="str">
        <f>'Resumen Anual'!$C$18</f>
        <v>N°DE VUELOS</v>
      </c>
      <c r="C14" s="819"/>
      <c r="D14" s="819"/>
      <c r="E14" s="819"/>
      <c r="F14" s="819"/>
      <c r="G14" s="819"/>
      <c r="H14" s="820"/>
      <c r="I14" s="811">
        <f>SUMIF('Resumen Anual'!$FE$622,K6,'Resumen Anual'!$FC$634)+SUMIF('Resumen Anual'!$DH$622,K6,'Resumen Anual'!$DF$634)+SUMIF('Resumen Anual'!$BI$622,K6,'Resumen Anual'!$BG$634)+SUMIF('Resumen Anual'!$L$622,K6,'Resumen Anual'!$J$634)+SUMIF('Resumen Anual'!$FE$566,K6,'Resumen Anual'!$FC$578)+SUMIF('Resumen Anual'!$DH$566,K6,'Resumen Anual'!$DF$578)+SUMIF('Resumen Anual'!$BI$566,K6,'Resumen Anual'!$BG$578)+SUMIF('Resumen Anual'!$L$566,K6,'Resumen Anual'!$J$578)+SUMIF('Resumen Anual'!$FE$510,K6,'Resumen Anual'!$FC$522)+SUMIF('Resumen Anual'!$DH$510,K6,'Resumen Anual'!$DF$522)+SUMIF('Resumen Anual'!$BI$510,K6,'Resumen Anual'!$BG$522)+SUMIF('Resumen Anual'!$L$510,K6,'Resumen Anual'!$J$522)+SUMIF('Resumen Anual'!$FE$454,K6,'Resumen Anual'!$FC$466)+SUMIF('Resumen Anual'!$DH$454,K6,'Resumen Anual'!$DF$466)+SUMIF('Resumen Anual'!$BI$454,K6,'Resumen Anual'!$BG$466)+SUMIF('Resumen Anual'!$L$454,K6,'Resumen Anual'!$J$466)+SUMIF('Resumen Anual'!$FE$398,K6,'Resumen Anual'!$FC$410)+SUMIF('Resumen Anual'!$DH$398,K6,'Resumen Anual'!$DF$410)+SUMIF('Resumen Anual'!$BI$398,K6,'Resumen Anual'!$BG$410)+SUMIF('Resumen Anual'!$L$398,K6,'Resumen Anual'!$J$410)+SUMIF('Resumen Anual'!$FE$342,K6,'Resumen Anual'!$FC$354)+SUMIF('Resumen Anual'!$DH$342,K6,'Resumen Anual'!$DF$354)+SUMIF('Resumen Anual'!$BI$342,K6,'Resumen Anual'!$BG$354)+SUMIF('Resumen Anual'!$L$342,K6,'Resumen Anual'!$J$354)+SUMIF('Resumen Anual'!$FE$286,K6,'Resumen Anual'!$FC$298)+SUMIF('Resumen Anual'!$DH$286,K6,'Resumen Anual'!$DF$298)+SUMIF('Resumen Anual'!$BI$286,K6,'Resumen Anual'!$BG$298)+SUMIF('Resumen Anual'!$L$286,K6,'Resumen Anual'!$J$298)+SUMIF('Resumen Anual'!$FE$230,K6,'Resumen Anual'!$FC$242)+SUMIF('Resumen Anual'!$DH$230,K6,'Resumen Anual'!$DF$242)+SUMIF('Resumen Anual'!$BI$230,K6,'Resumen Anual'!$BG$242)+SUMIF('Resumen Anual'!$L$230,K6,'Resumen Anual'!$J$242)+SUMIF('Resumen Anual'!$FE$174,K6,'Resumen Anual'!$FC$186)+SUMIF('Resumen Anual'!$DH$174,K6,'Resumen Anual'!$DF$186)+SUMIF('Resumen Anual'!$BI$174,K6,'Resumen Anual'!$BG$186)+SUMIF('Resumen Anual'!$L$174,K6,'Resumen Anual'!$J$186)+SUMIF('Resumen Anual'!$FE$118,K6,'Resumen Anual'!$FC$130)+SUMIF('Resumen Anual'!$DH$118,K6,'Resumen Anual'!$DF$130)+SUMIF('Resumen Anual'!$BI$118,K6,'Resumen Anual'!$BG$130)+SUMIF('Resumen Anual'!$L$118,K6,'Resumen Anual'!$J$130)+SUMIF('Resumen Anual'!$FE$62,K6,'Resumen Anual'!$FC$74)+SUMIF('Resumen Anual'!$DH$62,K6,'Resumen Anual'!$DF$74)+SUMIF('Resumen Anual'!$BI$62,K6,'Resumen Anual'!$BG$74)+SUMIF('Resumen Anual'!$L$62,K6,'Resumen Anual'!$J$74)+SUMIF('Resumen Anual'!$FE$6,K6,'Resumen Anual'!$FC$18)+SUMIF('Resumen Anual'!$DH$6,K6,'Resumen Anual'!$DF$18)+SUMIF('Resumen Anual'!$BI$6,K6,'Resumen Anual'!$BG$18)+SUMIF('Resumen Anual'!$L$6,K6,'Resumen Anual'!$J$18)+SUMIF('Bitácoras Anteriores'!$K$6,K6,'Bitácoras Anteriores'!$B$12)+SUMIF('Bitácoras Anteriores'!$K$59,$K$6,'Bitácoras Anteriores'!$B$65)+SUMIF('Bitácoras Anteriores'!$K$112,K6,'Bitácoras Anteriores'!$B$118)+SUMIF('Bitácoras Anteriores'!$K$165,K6,'Bitácoras Anteriores'!$B$171)+SUMIF('Bitácoras Anteriores'!$K$218,K6,'Bitácoras Anteriores'!$B$224)+SUMIF('Bitácoras Anteriores'!$K$271,K6,'Bitácoras Anteriores'!$B$277)+SUMIF('Bitácoras Anteriores'!$K$324,K6,'Bitácoras Anteriores'!$B$330)+SUMIF('Bitácoras Anteriores'!$BH$6,K6,'Bitácoras Anteriores'!$AY$12)+SUMIF('Bitácoras Anteriores'!$BH$59,$K$6,'Bitácoras Anteriores'!$AY$65)+SUMIF('Bitácoras Anteriores'!$BH$112,K6,'Bitácoras Anteriores'!$AY$118)+SUMIF('Bitácoras Anteriores'!$BH$165,K6,'Bitácoras Anteriores'!$AY$171)+SUMIF('Bitácoras Anteriores'!$BH$218,K6,'Bitácoras Anteriores'!$AY$224)+SUMIF('Bitácoras Anteriores'!$BH$271,K6,'Bitácoras Anteriores'!$AY$277)+SUMIF('Bitácoras Anteriores'!$BH$324,K6,'Bitácoras Anteriores'!$AY$330)+SUMIF('Bitácoras Anteriores'!$DF$6,K6,'Bitácoras Anteriores'!$CW$12)+SUMIF('Bitácoras Anteriores'!$DF$59,$K$6,'Bitácoras Anteriores'!$CW$65)+SUMIF('Bitácoras Anteriores'!$DF$112,K6,'Bitácoras Anteriores'!$CW$118)+SUMIF('Bitácoras Anteriores'!$DF$165,K6,'Bitácoras Anteriores'!$CW$171)+SUMIF('Bitácoras Anteriores'!$DF$218,K6,'Bitácoras Anteriores'!$CW$224)+SUMIF('Bitácoras Anteriores'!$DF$271,K6,'Bitácoras Anteriores'!$CW$277)+SUMIF('Bitácoras Anteriores'!$DF$324,K6,'Bitácoras Anteriores'!$CW$330)+SUMIF('Bitácoras Anteriores'!$FC$6,K6,'Bitácoras Anteriores'!$ET$12)+SUMIF('Bitácoras Anteriores'!$FC$59,$K$6,'Bitácoras Anteriores'!$ET$65)+SUMIF('Bitácoras Anteriores'!$FC$112,K6,'Bitácoras Anteriores'!$ET$118)+SUMIF('Bitácoras Anteriores'!$FC$165,K6,'Bitácoras Anteriores'!$ET$171)+SUMIF('Bitácoras Anteriores'!$FC$218,K6,'Bitácoras Anteriores'!$ET$224)+SUMIF('Bitácoras Anteriores'!$FC$271,K6,'Bitácoras Anteriores'!$ET$277)+SUMIF('Bitácoras Anteriores'!$FC$324,K6,'Bitácoras Anteriores'!$ET$330)</f>
        <v>5</v>
      </c>
      <c r="J14" s="719"/>
      <c r="K14" s="719"/>
      <c r="L14" s="812"/>
      <c r="M14" s="630"/>
      <c r="N14" s="799" t="str">
        <f>'Resumen Anual'!$O$18</f>
        <v>DÍA</v>
      </c>
      <c r="O14" s="713"/>
      <c r="P14" s="713"/>
      <c r="Q14" s="713"/>
      <c r="R14" s="713" t="e">
        <f>SUMIF('Resumen Anual'!$L$6,K6,'Resumen Anual'!$T$18)+SUMIF('Resumen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Anual'!#REF!)+SUMIF(#REF!,K6,#REF!)+SUMIF(#REF!,K6,#REF!)+SUMIF(#REF!,K6,#REF!)+SUMIF(#REF!,K6,#REF!)+SUMIF(#REF!,K6,#REF!)+SUMIF(#REF!,K6,#REF!)+SUMIF(#REF!,K6,#REF!)+SUMIF(#REF!,K6,#REF!)</f>
        <v>#REF!</v>
      </c>
      <c r="S14" s="816">
        <f>SUMIF('Resumen Anual'!$FE$622,K6,'Resumen Anual'!$FM$634)+SUMIF('Resumen Anual'!$DH$622,K6,'Resumen Anual'!$DP$634)+SUMIF('Resumen Anual'!$BI$622,K6,'Resumen Anual'!$BQ$634)+SUMIF('Resumen Anual'!$L$622,K6,'Resumen Anual'!$T$634)+SUMIF('Resumen Anual'!$FE$566,K6,'Resumen Anual'!$FM$578)+SUMIF('Resumen Anual'!$DH$566,K6,'Resumen Anual'!$DP$578)+SUMIF('Resumen Anual'!$BI$566,K6,'Resumen Anual'!$BQ$578)+SUMIF('Resumen Anual'!$L$566,K6,'Resumen Anual'!$T$578)+SUMIF('Resumen Anual'!$FE$510,K6,'Resumen Anual'!$FM$522)+SUMIF('Resumen Anual'!$DH$510,K6,'Resumen Anual'!$DP$522)+SUMIF('Resumen Anual'!$BI$510,K6,'Resumen Anual'!$BQ$522)+SUMIF('Resumen Anual'!$L$510,K6,'Resumen Anual'!$T$522)+SUMIF('Resumen Anual'!$FE$454,K6,'Resumen Anual'!$FM$466)+SUMIF('Resumen Anual'!$DH$454,K6,'Resumen Anual'!$DP$466)+SUMIF('Resumen Anual'!$BI$454,K6,'Resumen Anual'!$BQ$466)+SUMIF('Resumen Anual'!$L$454,K6,'Resumen Anual'!$T$466)+SUMIF('Resumen Anual'!$FE$398,K6,'Resumen Anual'!$FM$410)+SUMIF('Resumen Anual'!$DH$398,K6,'Resumen Anual'!$DP$410)+SUMIF('Resumen Anual'!$BI$398,K6,'Resumen Anual'!$BQ$410)+SUMIF('Resumen Anual'!$L$398,K6,'Resumen Anual'!$T$410)+SUMIF('Resumen Anual'!$FE$342,K6,'Resumen Anual'!$FM$354)+SUMIF('Resumen Anual'!$DH$342,K6,'Resumen Anual'!$DP$354)+SUMIF('Resumen Anual'!$BI$342,K6,'Resumen Anual'!$BQ$354)+SUMIF('Resumen Anual'!$L$342,K6,'Resumen Anual'!$T$354)+SUMIF('Resumen Anual'!$FE$286,K6,'Resumen Anual'!$FM$298)+SUMIF('Resumen Anual'!$DH$286,K6,'Resumen Anual'!$DP$298)+SUMIF('Resumen Anual'!$BI$286,K6,'Resumen Anual'!$BQ$298)+SUMIF('Resumen Anual'!$L$286,K6,'Resumen Anual'!$T$298)+SUMIF('Resumen Anual'!$FE$230,K6,'Resumen Anual'!$FM$242)+SUMIF('Resumen Anual'!$DH$230,K6,'Resumen Anual'!$DP$242)+SUMIF('Resumen Anual'!$BI$230,K6,'Resumen Anual'!$BQ$242)+SUMIF('Resumen Anual'!$L$230,K6,'Resumen Anual'!$T$242)+SUMIF('Resumen Anual'!$FE$174,K6,'Resumen Anual'!$FM$186)+SUMIF('Resumen Anual'!$DH$174,K6,'Resumen Anual'!$DP$186)+SUMIF('Resumen Anual'!$BI$174,K6,'Resumen Anual'!$BQ$186)+SUMIF('Resumen Anual'!$L$174,K6,'Resumen Anual'!$T$186)+SUMIF('Resumen Anual'!$FE$118,K6,'Resumen Anual'!$FM$130)+SUMIF('Resumen Anual'!$DH$118,K6,'Resumen Anual'!$DP$130)+SUMIF('Resumen Anual'!$BI$118,K6,'Resumen Anual'!$BQ$130)+SUMIF('Resumen Anual'!$L$118,K6,'Resumen Anual'!$T$130)+SUMIF('Resumen Anual'!$FE$62,K6,'Resumen Anual'!$FM$74)+SUMIF('Resumen Anual'!$DH$62,K6,'Resumen Anual'!$DP$74)+SUMIF('Resumen Anual'!$BI$62,K6,'Resumen Anual'!$BQ$74)+SUMIF('Resumen Anual'!$L$62,K6,'Resumen Anual'!$T$74)+SUMIF('Resumen Anual'!$FE$6,K6,'Resumen Anual'!$FM$18)+SUMIF('Resumen Anual'!$DH$6,K6,'Resumen Anual'!$DP$18)+SUMIF('Resumen Anual'!$BI$6,K6,'Resumen Anual'!$BQ$18)+SUMIF('Resumen Anual'!$L$6,K6,'Resumen Anual'!$T$18)+SUMIF('Bitácoras Anteriores'!$K$6,K6,'Bitácoras Anteriores'!$S$14)+SUMIF('Bitácoras Anteriores'!$K$59,$K$6,'Bitácoras Anteriores'!$S$67)+SUMIF('Bitácoras Anteriores'!$K$112,K6,'Bitácoras Anteriores'!$S$120)+SUMIF('Bitácoras Anteriores'!$K$165,K6,'Bitácoras Anteriores'!$S$173)+SUMIF('Bitácoras Anteriores'!$K$218,K6,'Bitácoras Anteriores'!$S$226)+SUMIF('Bitácoras Anteriores'!$K$271,K6,'Bitácoras Anteriores'!$S$279)+SUMIF('Bitácoras Anteriores'!$K$324,K6,'Bitácoras Anteriores'!$S$332)+SUMIF('Bitácoras Anteriores'!$BH$6,K6,'Bitácoras Anteriores'!$BP$14)+SUMIF('Bitácoras Anteriores'!$BH$59,$K$6,'Bitácoras Anteriores'!$BP$67)+SUMIF('Bitácoras Anteriores'!$BH$112,K6,'Bitácoras Anteriores'!$BP$120)+SUMIF('Bitácoras Anteriores'!$BH$165,K6,'Bitácoras Anteriores'!$BP$173)+SUMIF('Bitácoras Anteriores'!$BH$218,K6,'Bitácoras Anteriores'!$BP$226)+SUMIF('Bitácoras Anteriores'!$BH$271,K6,'Bitácoras Anteriores'!$BP$279)+SUMIF('Bitácoras Anteriores'!$BH$324,K6,'Bitácoras Anteriores'!$BP$332)+SUMIF('Bitácoras Anteriores'!$DF$6,K6,'Bitácoras Anteriores'!$DN$14)+SUMIF('Bitácoras Anteriores'!$DF$59,$K$6,'Bitácoras Anteriores'!$DN$67)+SUMIF('Bitácoras Anteriores'!$DF$112,K6,'Bitácoras Anteriores'!$DN$120)+SUMIF('Bitácoras Anteriores'!$DF$165,K6,'Bitácoras Anteriores'!$DN$173)+SUMIF('Bitácoras Anteriores'!$DF$218,K6,'Bitácoras Anteriores'!$DN$226)+SUMIF('Bitácoras Anteriores'!$DF$271,K6,'Bitácoras Anteriores'!$DN$279)+SUMIF('Bitácoras Anteriores'!$DF$324,K6,'Bitácoras Anteriores'!$DN$332)+SUMIF('Bitácoras Anteriores'!$FC$6,K6,'Bitácoras Anteriores'!$FK$14)+SUMIF('Bitácoras Anteriores'!$FC$59,$K$6,'Bitácoras Anteriores'!$FK$67)+SUMIF('Bitácoras Anteriores'!$FC$112,K6,'Bitácoras Anteriores'!$FK$120)+SUMIF('Bitácoras Anteriores'!$FC$165,K6,'Bitácoras Anteriores'!$FK$173)+SUMIF('Bitácoras Anteriores'!$FC$218,K6,'Bitácoras Anteriores'!$FK$226)+SUMIF('Bitácoras Anteriores'!$FC$271,K6,'Bitácoras Anteriores'!$FK$279)+SUMIF('Bitácoras Anteriores'!$FC$324,K6,'Bitácoras Anteriores'!$FK$332)</f>
        <v>8.75</v>
      </c>
      <c r="T14" s="816"/>
      <c r="U14" s="816"/>
      <c r="V14" s="816"/>
      <c r="W14" s="816"/>
      <c r="X14" s="816"/>
      <c r="Y14" s="15"/>
      <c r="Z14" s="771">
        <f>IF(Z12=0," ",Z12+1)</f>
        <v>2023</v>
      </c>
      <c r="AA14" s="772"/>
      <c r="AB14" s="772"/>
      <c r="AC14" s="772"/>
      <c r="AD14" s="772"/>
      <c r="AE14" s="1214">
        <f>SUMIFS('Resumen Anual'!$AF$54,Z14,'Resumen Anual'!$V$9,K6,'Resumen Anual'!$L$6)+SUMIFS('Resumen Anual'!$AF$112,Z14,'Resumen Anual'!$V$9,K6,'Resumen Anual'!$L$64)+SUMIFS('Resumen Anual'!$AF$170,Z14,'Resumen Anual'!$V$9,K6,'Resumen Anual'!$L$122)+SUMIFS('Resumen Anual'!$AF$228,Z14,'Resumen Anual'!$V$9,K6,'Resumen Anual'!$L$180)+SUMIFS('Resumen Anual'!$AF$286,Z14,'Resumen Anual'!$V$9,K6,'Resumen Anual'!$L$238)+SUMIFS('Resumen Anual'!$AF$344,Z14,'Resumen Anual'!$V$9,K6,'Resumen Anual'!$L$296)+SUMIFS('Resumen Anual'!$AF$402,Z14,'Resumen Anual'!$V$9,K6,'Resumen Anual'!$L$354)+SUMIFS('Resumen Anual'!$AF$460,Z14,'Resumen Anual'!$V$9,K6,'Resumen Anual'!$L$412)+SUMIFS('Resumen Anual'!$AF$518,Z14,'Resumen Anual'!$V$9,K6,'Resumen Anual'!$L$470)+SUMIFS('Resumen Anual'!$AF$576,Z14,'Resumen Anual'!$V$9,K6,'Resumen Anual'!$L$528)+SUMIFS('Resumen Anual'!$AF$634,Z14,'Resumen Anual'!$V$9,K6,'Resumen Anual'!$L$586)+SUMIFS('Resumen Anual'!$AF$692,Z14,'Resumen Anual'!$V$9,K6,'Resumen Anual'!$L$644)+SUMIFS('Resumen Anual'!$CC$54,Z14,'Resumen Anual'!$V$9,K6,'Resumen Anual'!$BI$6)+SUMIFS('Resumen Anual'!$CC$112,Z14,'Resumen Anual'!$V$9,K6,'Resumen Anual'!$BI$64)+SUMIFS('Resumen Anual'!$CC$170,Z14,'Resumen Anual'!$V$9,K6,'Resumen Anual'!$BI$122)+SUMIFS('Resumen Anual'!$CC$228,Z14,'Resumen Anual'!$V$9,K6,'Resumen Anual'!$BI$180)+SUMIFS('Resumen Anual'!$CC$286,Z14,'Resumen Anual'!$V$9,K6,'Resumen Anual'!$BI$238)+SUMIFS('Resumen Anual'!$CC$344,Z14,'Resumen Anual'!$V$9,K6,'Resumen Anual'!$BI$296)+SUMIFS('Resumen Anual'!$CC$402,Z14,'Resumen Anual'!$V$9,K6,'Resumen Anual'!$BI$354)+SUMIFS('Resumen Anual'!$CC$460,Z14,'Resumen Anual'!$V$9,K6,'Resumen Anual'!$BI$412)+SUMIFS('Resumen Anual'!$CC$518,Z14,'Resumen Anual'!$V$9,K6,'Resumen Anual'!$BI$470)+SUMIFS('Resumen Anual'!$CC$576,Z14,'Resumen Anual'!$V$9,K6,'Resumen Anual'!$BI$528)+SUMIFS('Resumen Anual'!$CC$634,Z14,'Resumen Anual'!$V$9,K6,'Resumen Anual'!$BI$586)+SUMIFS('Resumen Anual'!$CC$692,Z14,'Resumen Anual'!$V$9,K6,'Resumen Anual'!$BI$644)+SUMIFS('Resumen Anual'!$EB$54,Z14,'Resumen Anual'!$V$9,K6,'Resumen Anual'!$DH$6)+SUMIFS('Resumen Anual'!$EB$112,Z14,'Resumen Anual'!$V$9,K6,'Resumen Anual'!$DH$64)+SUMIFS('Resumen Anual'!$EB$170,Z14,'Resumen Anual'!$V$9,K6,'Resumen Anual'!$DH$122)+SUMIFS('Resumen Anual'!$EB$228,Z14,'Resumen Anual'!$V$9,K6,'Resumen Anual'!$DH$180)+SUMIFS('Resumen Anual'!$EB$286,Z14,'Resumen Anual'!$V$9,K6,'Resumen Anual'!$DH$238)+SUMIFS('Resumen Anual'!$EB$344,Z14,'Resumen Anual'!$V$9,K6,'Resumen Anual'!$DH$296)+SUMIFS('Resumen Anual'!$EB$402,Z14,'Resumen Anual'!$V$9,K6,'Resumen Anual'!$DH$354)+SUMIFS('Resumen Anual'!$EB$460,Z14,'Resumen Anual'!$V$9,K6,'Resumen Anual'!$DH$412)+SUMIFS('Resumen Anual'!$EB$518,Z14,'Resumen Anual'!$V$9,K6,'Resumen Anual'!$DH$470)+SUMIFS('Resumen Anual'!$EB$576,Z14,'Resumen Anual'!$V$9,K6,'Resumen Anual'!$DH$528)+SUMIFS('Resumen Anual'!$EB$634,Z14,'Resumen Anual'!$V$9,K6,'Resumen Anual'!$DH$586)+SUMIFS('Resumen Anual'!$EB$692,Z14,'Resumen Anual'!$V$9,K6,'Resumen Anual'!$DH$644)+SUMIFS('Resumen Anual'!$FY$54,Z14,'Resumen Anual'!$V$9,K6,'Resumen Anual'!$FE$6)+SUMIFS('Resumen Anual'!$FY$112,Z14,'Resumen Anual'!$V$9,K6,'Resumen Anual'!$FE$64)+SUMIFS('Resumen Anual'!$FY$170,Z14,'Resumen Anual'!$V$9,K6,'Resumen Anual'!$FE$122)+SUMIFS('Resumen Anual'!$FY$228,Z14,'Resumen Anual'!$V$9,K6,'Resumen Anual'!$FE$180)+SUMIFS('Resumen Anual'!$FY$286,Z14,'Resumen Anual'!$V$9,K6,'Resumen Anual'!$FE$238)+SUMIFS('Resumen Anual'!$FY$344,Z14,'Resumen Anual'!$V$9,K6,'Resumen Anual'!$FE$296)+SUMIFS('Resumen Anual'!$FY$402,Z14,'Resumen Anual'!$V$9,K6,'Resumen Anual'!$FE$354)+SUMIFS('Resumen Anual'!$FY$460,Z14,'Resumen Anual'!$V$9,K6,'Resumen Anual'!$FE$412)+SUMIFS('Resumen Anual'!$FY$518,Z14,'Resumen Anual'!$V$9,K6,'Resumen Anual'!$FE$470)+SUMIFS('Resumen Anual'!$FY$576,Z14,'Resumen Anual'!$V$9,K6,'Resumen Anual'!$FE$528)+SUMIFS('Resumen Anual'!$FY$634,Z14,'Resumen Anual'!$V$9,K6,'Resumen Anual'!$FE$586)+SUMIFS('Resumen Anual'!$FY$692,Z14,'Resumen Anual'!$V$9,K6,'Resumen Anual'!$FE$644)</f>
        <v>0</v>
      </c>
      <c r="AF14" s="770"/>
      <c r="AG14" s="770"/>
      <c r="AH14" s="770"/>
      <c r="AI14" s="770">
        <f>SUMIFS('Resumen Anual'!$AJ$54,Z14,'Resumen Anual'!$V$9,K6,'Resumen Anual'!$L$6)+SUMIFS('Resumen Anual'!$AJ$112,Z14,'Resumen Anual'!$V$9,K6,'Resumen Anual'!$L$64)+SUMIFS('Resumen Anual'!$AJ$170,Z14,'Resumen Anual'!$V$9,K6,'Resumen Anual'!$L$122)+SUMIFS('Resumen Anual'!$AJ$228,Z14,'Resumen Anual'!$V$9,K6,'Resumen Anual'!$L$180)+SUMIFS('Resumen Anual'!$AJ$286,Z14,'Resumen Anual'!$V$9,K6,'Resumen Anual'!$L$238)+SUMIFS('Resumen Anual'!$AJ$344,Z14,'Resumen Anual'!$V$9,K6,'Resumen Anual'!$L$296)+SUMIFS('Resumen Anual'!$AJ$402,Z14,'Resumen Anual'!$V$9,K6,'Resumen Anual'!$L$354)+SUMIFS('Resumen Anual'!$AJ$460,Z14,'Resumen Anual'!$V$9,K6,'Resumen Anual'!$L$412)+SUMIFS('Resumen Anual'!$AJ$518,Z14,'Resumen Anual'!$V$9,K6,'Resumen Anual'!$L$470)+SUMIFS('Resumen Anual'!$AJ$576,Z14,'Resumen Anual'!$V$9,K6,'Resumen Anual'!$L$528)+SUMIFS('Resumen Anual'!$AJ$634,Z14,'Resumen Anual'!$V$9,K6,'Resumen Anual'!$L$586)+SUMIFS('Resumen Anual'!$AJ$692,Z14,'Resumen Anual'!$V$9,K6,'Resumen Anual'!$L$644)+SUMIFS('Resumen Anual'!$CG$54,Z14,'Resumen Anual'!$V$9,K6,'Resumen Anual'!$BI$6)+SUMIFS('Resumen Anual'!$CG$112,Z14,'Resumen Anual'!$V$9,K6,'Resumen Anual'!$BI$64)+SUMIFS('Resumen Anual'!$CG$170,Z14,'Resumen Anual'!$V$9,K6,'Resumen Anual'!$BI$122)+SUMIFS('Resumen Anual'!$CG$228,Z14,'Resumen Anual'!$V$9,K6,'Resumen Anual'!$BI$180)+SUMIFS('Resumen Anual'!$CG$286,Z14,'Resumen Anual'!$V$9,K6,'Resumen Anual'!$BI$238)+SUMIFS('Resumen Anual'!$CG$344,Z14,'Resumen Anual'!$V$9,K6,'Resumen Anual'!$BI$296)+SUMIFS('Resumen Anual'!$CG$402,Z14,'Resumen Anual'!$V$9,K6,'Resumen Anual'!$BI$354)+SUMIFS('Resumen Anual'!$CG$460,Z14,'Resumen Anual'!$V$9,K6,'Resumen Anual'!$BI$412)+SUMIFS('Resumen Anual'!$CG$518,Z14,'Resumen Anual'!$V$9,K6,'Resumen Anual'!$BI$470)+SUMIFS('Resumen Anual'!$CG$576,Z14,'Resumen Anual'!$V$9,K6,'Resumen Anual'!$BI$528)+SUMIFS('Resumen Anual'!$CG$634,Z14,'Resumen Anual'!$V$9,K6,'Resumen Anual'!$BI$586)+SUMIFS('Resumen Anual'!$CG$692,Z14,'Resumen Anual'!$V$9,K6,'Resumen Anual'!$BI$644)+SUMIFS('Resumen Anual'!$EF$54,Z14,'Resumen Anual'!$V$9,K6,'Resumen Anual'!$DH$6)+SUMIFS('Resumen Anual'!$EF$112,Z14,'Resumen Anual'!$V$9,K6,'Resumen Anual'!$DH$64)+SUMIFS('Resumen Anual'!$EF$170,Z14,'Resumen Anual'!$V$9,K6,'Resumen Anual'!$DH$122)+SUMIFS('Resumen Anual'!$EF$228,Z14,'Resumen Anual'!$V$9,K6,'Resumen Anual'!$DH$180)+SUMIFS('Resumen Anual'!$EF$286,Z14,'Resumen Anual'!$V$9,K6,'Resumen Anual'!$DH$238)+SUMIFS('Resumen Anual'!$EF$344,Z14,'Resumen Anual'!$V$9,K6,'Resumen Anual'!$DH$296)+SUMIFS('Resumen Anual'!$EF$402,Z14,'Resumen Anual'!$V$9,K6,'Resumen Anual'!$DH$354)+SUMIFS('Resumen Anual'!$EF$460,Z14,'Resumen Anual'!$V$9,K6,'Resumen Anual'!$DH$412)+SUMIFS('Resumen Anual'!$EF$518,Z14,'Resumen Anual'!$V$9,K6,'Resumen Anual'!$DH$470)+SUMIFS('Resumen Anual'!$EF$576,Z14,'Resumen Anual'!$V$9,K6,'Resumen Anual'!$DH$528)+SUMIFS('Resumen Anual'!$EF$634,Z14,'Resumen Anual'!$V$9,K6,'Resumen Anual'!$DH$586)+SUMIFS('Resumen Anual'!$EF$692,Z14,'Resumen Anual'!$V$9,K6,'Resumen Anual'!$DH$644)+SUMIFS('Resumen Anual'!$GC$54,Z14,'Resumen Anual'!$V$9,K6,'Resumen Anual'!$FE$6)+SUMIFS('Resumen Anual'!$GC$112,Z14,'Resumen Anual'!$V$9,K6,'Resumen Anual'!$FE$64)+SUMIFS('Resumen Anual'!$GC$170,Z14,'Resumen Anual'!$V$9,K6,'Resumen Anual'!$FE$122)+SUMIFS('Resumen Anual'!$GC$228,Z14,'Resumen Anual'!$V$9,K6,'Resumen Anual'!$FE$180)+SUMIFS('Resumen Anual'!$GC$286,Z14,'Resumen Anual'!$V$9,K6,'Resumen Anual'!$FE$238)+SUMIFS('Resumen Anual'!$GC$344,Z14,'Resumen Anual'!$V$9,K6,'Resumen Anual'!$FE$296)+SUMIFS('Resumen Anual'!$GC$402,Z14,'Resumen Anual'!$V$9,K6,'Resumen Anual'!$FE$354)+SUMIFS('Resumen Anual'!$GC$460,Z14,'Resumen Anual'!$V$9,K6,'Resumen Anual'!$FE$412)+SUMIFS('Resumen Anual'!$GC$518,Z14,'Resumen Anual'!$V$9,K6,'Resumen Anual'!$FE$470)+SUMIFS('Resumen Anual'!$GC$576,Z14,'Resumen Anual'!$V$9,K6,'Resumen Anual'!$FE$528)+SUMIFS('Resumen Anual'!$GC$634,Z14,'Resumen Anual'!$V$9,K6,'Resumen Anual'!$FE$586)+SUMIFS('Resumen Anual'!$GC$692,Z14,'Resumen Anual'!$V$9,K6,'Resumen Anual'!$FE$644)</f>
        <v>0</v>
      </c>
      <c r="AJ14" s="770"/>
      <c r="AK14" s="770"/>
      <c r="AL14" s="770"/>
      <c r="AM14" s="770">
        <f>SUMIFS('Resumen Anual'!$AN$54,Z14,'Resumen Anual'!$V$9,K6,'Resumen Anual'!$L$6)+SUMIFS('Resumen Anual'!$AN$112,Z14,'Resumen Anual'!$V$9,K6,'Resumen Anual'!$L$64)+SUMIFS('Resumen Anual'!$AN$170,Z14,'Resumen Anual'!$V$9,K6,'Resumen Anual'!$L$122)+SUMIFS('Resumen Anual'!$AN$228,Z14,'Resumen Anual'!$V$9,K6,'Resumen Anual'!$L$180)+SUMIFS('Resumen Anual'!$AN$286,Z14,'Resumen Anual'!$V$9,K6,'Resumen Anual'!$L$238)+SUMIFS('Resumen Anual'!$AN$344,Z14,'Resumen Anual'!$V$9,K6,'Resumen Anual'!$L$296)+SUMIFS('Resumen Anual'!$AN$402,Z14,'Resumen Anual'!$V$9,K6,'Resumen Anual'!$L$354)+SUMIFS('Resumen Anual'!$AN$460,Z14,'Resumen Anual'!$V$9,K6,'Resumen Anual'!$L$412)+SUMIFS('Resumen Anual'!$AN$518,Z14,'Resumen Anual'!$V$9,K6,'Resumen Anual'!$L$470)+SUMIFS('Resumen Anual'!$AN$576,Z14,'Resumen Anual'!$V$9,K6,'Resumen Anual'!$L$528)+SUMIFS('Resumen Anual'!$AN$634,Z14,'Resumen Anual'!$V$9,K6,'Resumen Anual'!$L$586)+SUMIFS('Resumen Anual'!$AN$692,Z14,'Resumen Anual'!$V$9,K6,'Resumen Anual'!$L$644)+SUMIFS('Resumen Anual'!$CK$54,Z14,'Resumen Anual'!$V$9,K6,'Resumen Anual'!$BI$6)+SUMIFS('Resumen Anual'!$CK$112,Z14,'Resumen Anual'!$V$9,K6,'Resumen Anual'!$BI$64)+SUMIFS('Resumen Anual'!$CK$170,Z14,'Resumen Anual'!$V$9,K6,'Resumen Anual'!$BI$122)+SUMIFS('Resumen Anual'!$CK$228,Z14,'Resumen Anual'!$V$9,K6,'Resumen Anual'!$BI$180)+SUMIFS('Resumen Anual'!$CK$286,Z14,'Resumen Anual'!$V$9,K6,'Resumen Anual'!$BI$238)+SUMIFS('Resumen Anual'!$CK$344,Z14,'Resumen Anual'!$V$9,K6,'Resumen Anual'!$BI$296)+SUMIFS('Resumen Anual'!$CK$402,Z14,'Resumen Anual'!$V$9,K6,'Resumen Anual'!$BI$354)+SUMIFS('Resumen Anual'!$CK$460,Z14,'Resumen Anual'!$V$9,K6,'Resumen Anual'!$BI$412)+SUMIFS('Resumen Anual'!$CK$518,Z14,'Resumen Anual'!$V$9,K6,'Resumen Anual'!$BI$470)+SUMIFS('Resumen Anual'!$CK$576,Z14,'Resumen Anual'!$V$9,K6,'Resumen Anual'!$BI$528)+SUMIFS('Resumen Anual'!$CK$634,Z14,'Resumen Anual'!$V$9,K6,'Resumen Anual'!$BI$586)+SUMIFS('Resumen Anual'!$CK$692,Z14,'Resumen Anual'!$V$9,K6,'Resumen Anual'!$BI$644)+SUMIFS('Resumen Anual'!$EJ$54,Z14,'Resumen Anual'!$V$9,K6,'Resumen Anual'!$DH$6)+SUMIFS('Resumen Anual'!$EJ$112,Z14,'Resumen Anual'!$V$9,K6,'Resumen Anual'!$DH$64)+SUMIFS('Resumen Anual'!$EJ$170,Z14,'Resumen Anual'!$V$9,K6,'Resumen Anual'!$DH$122)+SUMIFS('Resumen Anual'!$EJ$228,Z14,'Resumen Anual'!$V$9,K6,'Resumen Anual'!$DH$180)+SUMIFS('Resumen Anual'!$EJ$286,Z14,'Resumen Anual'!$V$9,K6,'Resumen Anual'!$DH$238)+SUMIFS('Resumen Anual'!$EJ$344,Z14,'Resumen Anual'!$V$9,K6,'Resumen Anual'!$DH$296)+SUMIFS('Resumen Anual'!$EJ$402,Z14,'Resumen Anual'!$V$9,K6,'Resumen Anual'!$DH$354)+SUMIFS('Resumen Anual'!$EJ$460,Z14,'Resumen Anual'!$V$9,K6,'Resumen Anual'!$DH$412)+SUMIFS('Resumen Anual'!$EJ$518,Z14,'Resumen Anual'!$V$9,K6,'Resumen Anual'!$DH$470)+SUMIFS('Resumen Anual'!$EJ$576,Z14,'Resumen Anual'!$V$9,K6,'Resumen Anual'!$DH$528)+SUMIFS('Resumen Anual'!$EJ$634,Z14,'Resumen Anual'!$V$9,K6,'Resumen Anual'!$DH$586)+SUMIFS('Resumen Anual'!$EJ$692,Z14,'Resumen Anual'!$V$9,K6,'Resumen Anual'!$DH$644)+SUMIFS('Resumen Anual'!$GG$54,Z14,'Resumen Anual'!$V$9,K6,'Resumen Anual'!$FE$6)+SUMIFS('Resumen Anual'!$GG$112,Z14,'Resumen Anual'!$V$9,K6,'Resumen Anual'!$FE$64)+SUMIFS('Resumen Anual'!$GG$170,Z14,'Resumen Anual'!$V$9,K6,'Resumen Anual'!$FE$122)+SUMIFS('Resumen Anual'!$GG$228,Z14,'Resumen Anual'!$V$9,K6,'Resumen Anual'!$FE$180)+SUMIFS('Resumen Anual'!$GG$286,Z14,'Resumen Anual'!$V$9,K6,'Resumen Anual'!$FE$238)+SUMIFS('Resumen Anual'!$GG$344,Z14,'Resumen Anual'!$V$9,K6,'Resumen Anual'!$FE$296)+SUMIFS('Resumen Anual'!$GG$402,Z14,'Resumen Anual'!$V$9,K6,'Resumen Anual'!$FE$354)+SUMIFS('Resumen Anual'!$GG$460,Z14,'Resumen Anual'!$V$9,K6,'Resumen Anual'!$FE$412)+SUMIFS('Resumen Anual'!$GG$518,Z14,'Resumen Anual'!$V$9,K6,'Resumen Anual'!$FE$470)+SUMIFS('Resumen Anual'!$GG$576,Z14,'Resumen Anual'!$V$9,K6,'Resumen Anual'!$FE$528)+SUMIFS('Resumen Anual'!$GG$634,Z14,'Resumen Anual'!$V$9,K6,'Resumen Anual'!$FE$586)+SUMIFS('Resumen Anual'!$GG$692,Z14,'Resumen Anual'!$V$9,K6,'Resumen Anual'!$FE$644)</f>
        <v>0</v>
      </c>
      <c r="AN14" s="770"/>
      <c r="AO14" s="770"/>
      <c r="AP14" s="770"/>
      <c r="AQ14" s="756">
        <f>SUMIFS('Resumen Anual'!$AR$54,Z14,'Resumen Anual'!$V$9,K6,'Resumen Anual'!$L$6)+SUMIFS('Resumen Anual'!$AR$112,Z14,'Resumen Anual'!$V$9,K6,'Resumen Anual'!$L$64)+SUMIFS('Resumen Anual'!$AR$170,Z14,'Resumen Anual'!$V$9,K6,'Resumen Anual'!$L$122)+SUMIFS('Resumen Anual'!$AR$228,Z14,'Resumen Anual'!$V$9,K6,'Resumen Anual'!$L$180)+SUMIFS('Resumen Anual'!$AR$286,Z14,'Resumen Anual'!$V$9,K6,'Resumen Anual'!$L$238)+SUMIFS('Resumen Anual'!$AR$344,Z14,'Resumen Anual'!$V$9,K6,'Resumen Anual'!$L$296)+SUMIFS('Resumen Anual'!$AR$402,Z14,'Resumen Anual'!$V$9,K6,'Resumen Anual'!$L$354)+SUMIFS('Resumen Anual'!$AR$460,Z14,'Resumen Anual'!$V$9,K6,'Resumen Anual'!$L$412)+SUMIFS('Resumen Anual'!$AR$518,Z14,'Resumen Anual'!$V$9,K6,'Resumen Anual'!$L$470)+SUMIFS('Resumen Anual'!$AR$576,Z14,'Resumen Anual'!$V$9,K6,'Resumen Anual'!$L$528)+SUMIFS('Resumen Anual'!$AR$634,Z14,'Resumen Anual'!$V$9,K6,'Resumen Anual'!$L$586)+SUMIFS('Resumen Anual'!$AR$692,Z14,'Resumen Anual'!$V$9,K6,'Resumen Anual'!$L$644)+SUMIFS('Resumen Anual'!$CO$54,Z14,'Resumen Anual'!$V$9,K6,'Resumen Anual'!$BI$6)+SUMIFS('Resumen Anual'!$CO$112,Z14,'Resumen Anual'!$V$9,K6,'Resumen Anual'!$BI$64)+SUMIFS('Resumen Anual'!$CO$170,Z14,'Resumen Anual'!$V$9,K6,'Resumen Anual'!$BI$122)+SUMIFS('Resumen Anual'!$CO$228,Z14,'Resumen Anual'!$V$9,K6,'Resumen Anual'!$BI$180)+SUMIFS('Resumen Anual'!$CO$286,Z14,'Resumen Anual'!$V$9,K6,'Resumen Anual'!$BI$238)+SUMIFS('Resumen Anual'!$CO$344,Z14,'Resumen Anual'!$V$9,K6,'Resumen Anual'!$BI$296)+SUMIFS('Resumen Anual'!$CO$402,Z14,'Resumen Anual'!$V$9,K6,'Resumen Anual'!$BI$354)+SUMIFS('Resumen Anual'!$CO$460,Z14,'Resumen Anual'!$V$9,K6,'Resumen Anual'!$BI$412)+SUMIFS('Resumen Anual'!$CO$518,Z14,'Resumen Anual'!$V$9,K6,'Resumen Anual'!$BI$470)+SUMIFS('Resumen Anual'!$CO$576,Z14,'Resumen Anual'!$V$9,K6,'Resumen Anual'!$BI$528)+SUMIFS('Resumen Anual'!$CO$634,Z14,'Resumen Anual'!$V$9,K6,'Resumen Anual'!$BI$586)+SUMIFS('Resumen Anual'!$CO$692,Z14,'Resumen Anual'!$V$9,K6,'Resumen Anual'!$BI$644)+SUMIFS('Resumen Anual'!$EN$54,Z14,'Resumen Anual'!$V$9,K6,'Resumen Anual'!$DH$6)+SUMIFS('Resumen Anual'!$EN$112,Z14,'Resumen Anual'!$V$9,K6,'Resumen Anual'!$DH$64)+SUMIFS('Resumen Anual'!$EN$170,Z14,'Resumen Anual'!$V$9,K6,'Resumen Anual'!$DH$122)+SUMIFS('Resumen Anual'!$EN$228,Z14,'Resumen Anual'!$V$9,K6,'Resumen Anual'!$DH$180)+SUMIFS('Resumen Anual'!$EN$286,Z14,'Resumen Anual'!$V$9,K6,'Resumen Anual'!$DH$238)+SUMIFS('Resumen Anual'!$EN$344,Z14,'Resumen Anual'!$V$9,K6,'Resumen Anual'!$DH$296)+SUMIFS('Resumen Anual'!$EN$402,Z14,'Resumen Anual'!$V$9,K6,'Resumen Anual'!$DH$354)+SUMIFS('Resumen Anual'!$EN$460,Z14,'Resumen Anual'!$V$9,K6,'Resumen Anual'!$DH$412)+SUMIFS('Resumen Anual'!$EN$518,Z14,'Resumen Anual'!$V$9,K6,'Resumen Anual'!$DH$470)+SUMIFS('Resumen Anual'!$EN$576,Z14,'Resumen Anual'!$V$9,K6,'Resumen Anual'!$DH$528)+SUMIFS('Resumen Anual'!$EN$634,Z14,'Resumen Anual'!$V$9,K6,'Resumen Anual'!$DH$586)+SUMIFS('Resumen Anual'!$EN$692,Z14,'Resumen Anual'!$V$9,K6,'Resumen Anual'!$DH$644)+SUMIFS('Resumen Anual'!$GK$54,Z14,'Resumen Anual'!$V$9,K6,'Resumen Anual'!$FE$6)+SUMIFS('Resumen Anual'!$GK$112,Z14,'Resumen Anual'!$V$9,K6,'Resumen Anual'!$FE$64)+SUMIFS('Resumen Anual'!$GK$170,Z14,'Resumen Anual'!$V$9,K6,'Resumen Anual'!$FE$122)+SUMIFS('Resumen Anual'!$GK$228,Z14,'Resumen Anual'!$V$9,K6,'Resumen Anual'!$FE$180)+SUMIFS('Resumen Anual'!$GK$286,Z14,'Resumen Anual'!$V$9,K6,'Resumen Anual'!$FE$238)+SUMIFS('Resumen Anual'!$GK$344,Z14,'Resumen Anual'!$V$9,K6,'Resumen Anual'!$FE$296)+SUMIFS('Resumen Anual'!$GK$402,Z14,'Resumen Anual'!$V$9,K6,'Resumen Anual'!$FE$354)+SUMIFS('Resumen Anual'!$GK$460,Z14,'Resumen Anual'!$V$9,K6,'Resumen Anual'!$FE$412)+SUMIFS('Resumen Anual'!$GK$518,Z14,'Resumen Anual'!$V$9,K6,'Resumen Anual'!$FE$470)+SUMIFS('Resumen Anual'!$GK$576,Z14,'Resumen Anual'!$V$9,K6,'Resumen Anual'!$FE$528)+SUMIFS('Resumen Anual'!$GK$634,Z14,'Resumen Anual'!$V$9,K6,'Resumen Anual'!$FE$586)+SUMIFS('Resumen Anual'!$GK$692,Z14,'Resumen Anual'!$V$9,K6,'Resumen Anual'!$FE$644)</f>
        <v>0</v>
      </c>
      <c r="AR14" s="756"/>
      <c r="AS14" s="756"/>
      <c r="AT14" s="756">
        <f>SUMIFS('Resumen Anual'!$AU$54,Z14,'Resumen Anual'!$V$9,K6,'Resumen Anual'!$L$6)+SUMIFS('Resumen Anual'!$AU$112,Z14,'Resumen Anual'!$V$9,K6,'Resumen Anual'!$L$64)+SUMIFS('Resumen Anual'!$AU$170,Z14,'Resumen Anual'!$V$9,K6,'Resumen Anual'!$L$122)+SUMIFS('Resumen Anual'!$AU$228,Z14,'Resumen Anual'!$V$9,K6,'Resumen Anual'!$L$180)+SUMIFS('Resumen Anual'!$AU$286,Z14,'Resumen Anual'!$V$9,K6,'Resumen Anual'!$L$238)+SUMIFS('Resumen Anual'!$AU$344,Z14,'Resumen Anual'!$V$9,K6,'Resumen Anual'!$L$296)+SUMIFS('Resumen Anual'!$AU$402,Z14,'Resumen Anual'!$V$9,K6,'Resumen Anual'!$L$354)+SUMIFS('Resumen Anual'!$AU$460,Z14,'Resumen Anual'!$V$9,K6,'Resumen Anual'!$L$412)+SUMIFS('Resumen Anual'!$AU$518,Z14,'Resumen Anual'!$V$9,K6,'Resumen Anual'!$L$470)+SUMIFS('Resumen Anual'!$AU$576,Z14,'Resumen Anual'!$V$9,K6,'Resumen Anual'!$L$528)+SUMIFS('Resumen Anual'!$AU$634,Z14,'Resumen Anual'!$V$9,K6,'Resumen Anual'!$L$586)+SUMIFS('Resumen Anual'!$AU$692,Z14,'Resumen Anual'!$V$9,K6,'Resumen Anual'!$L$644)+SUMIFS('Resumen Anual'!$CR$54,Z14,'Resumen Anual'!$V$9,K6,'Resumen Anual'!$BI$6)+SUMIFS('Resumen Anual'!$CR$112,Z14,'Resumen Anual'!$V$9,K6,'Resumen Anual'!$BI$64)+SUMIFS('Resumen Anual'!$CR$170,Z14,'Resumen Anual'!$V$9,K6,'Resumen Anual'!$BI$122)+SUMIFS('Resumen Anual'!$CR$228,Z14,'Resumen Anual'!$V$9,K6,'Resumen Anual'!$BI$180)+SUMIFS('Resumen Anual'!$CR$286,Z14,'Resumen Anual'!$V$9,K6,'Resumen Anual'!$BI$238)+SUMIFS('Resumen Anual'!$CR$344,Z14,'Resumen Anual'!$V$9,K6,'Resumen Anual'!$BI$296)+SUMIFS('Resumen Anual'!$CR$402,Z14,'Resumen Anual'!$V$9,K6,'Resumen Anual'!$BI$354)+SUMIFS('Resumen Anual'!$CR$460,Z14,'Resumen Anual'!$V$9,K6,'Resumen Anual'!$BI$412)+SUMIFS('Resumen Anual'!$CR$518,Z14,'Resumen Anual'!$V$9,K6,'Resumen Anual'!$BI$470)+SUMIFS('Resumen Anual'!$CR$576,Z14,'Resumen Anual'!$V$9,K6,'Resumen Anual'!$BI$528)+SUMIFS('Resumen Anual'!$CR$634,Z14,'Resumen Anual'!$V$9,K6,'Resumen Anual'!$BI$586)+SUMIFS('Resumen Anual'!$CR$692,Z14,'Resumen Anual'!$V$9,K6,'Resumen Anual'!$BI$644)+SUMIFS('Resumen Anual'!$EQ$54,Z14,'Resumen Anual'!$V$9,K6,'Resumen Anual'!$DH$6)+SUMIFS('Resumen Anual'!$EQ$112,Z14,'Resumen Anual'!$V$9,K6,'Resumen Anual'!$DH$64)+SUMIFS('Resumen Anual'!$EQ$170,Z14,'Resumen Anual'!$V$9,K6,'Resumen Anual'!$DH$122)+SUMIFS('Resumen Anual'!$EQ$228,Z14,'Resumen Anual'!$V$9,K6,'Resumen Anual'!$DH$180)+SUMIFS('Resumen Anual'!$EQ$286,Z14,'Resumen Anual'!$V$9,K6,'Resumen Anual'!$DH$238)+SUMIFS('Resumen Anual'!$EQ$344,Z14,'Resumen Anual'!$V$9,K6,'Resumen Anual'!$DH$296)+SUMIFS('Resumen Anual'!$EQ$402,Z14,'Resumen Anual'!$V$9,K6,'Resumen Anual'!$DH$354)+SUMIFS('Resumen Anual'!$EQ$460,Z14,'Resumen Anual'!$V$9,K6,'Resumen Anual'!$DH$412)+SUMIFS('Resumen Anual'!$EQ$518,Z14,'Resumen Anual'!$V$9,K6,'Resumen Anual'!$DH$470)+SUMIFS('Resumen Anual'!$EQ$576,Z14,'Resumen Anual'!$V$9,K6,'Resumen Anual'!$DH$528)+SUMIFS('Resumen Anual'!$EQ$634,Z14,'Resumen Anual'!$V$9,K6,'Resumen Anual'!$DH$586)+SUMIFS('Resumen Anual'!$EQ$692,Z14,'Resumen Anual'!$V$9,K6,'Resumen Anual'!$DH$644)+SUMIFS('Resumen Anual'!$GN$54,Z14,'Resumen Anual'!$V$9,K6,'Resumen Anual'!$FE$6)+SUMIFS('Resumen Anual'!$GN$112,Z14,'Resumen Anual'!$V$9,K6,'Resumen Anual'!$FE$64)+SUMIFS('Resumen Anual'!$GN$170,Z14,'Resumen Anual'!$V$9,K6,'Resumen Anual'!$FE$122)+SUMIFS('Resumen Anual'!$GN$228,Z14,'Resumen Anual'!$V$9,K6,'Resumen Anual'!$FE$180)+SUMIFS('Resumen Anual'!$GN$286,Z14,'Resumen Anual'!$V$9,K6,'Resumen Anual'!$FE$238)+SUMIFS('Resumen Anual'!$GN$344,Z14,'Resumen Anual'!$V$9,K6,'Resumen Anual'!$FE$296)+SUMIFS('Resumen Anual'!$GN$402,Z14,'Resumen Anual'!$V$9,K6,'Resumen Anual'!$FE$354)+SUMIFS('Resumen Anual'!$GN$460,Z14,'Resumen Anual'!$V$9,K6,'Resumen Anual'!$FE$412)+SUMIFS('Resumen Anual'!$GN$518,Z14,'Resumen Anual'!$V$9,K6,'Resumen Anual'!$FE$470)+SUMIFS('Resumen Anual'!$GN$576,Z14,'Resumen Anual'!$V$9,K6,'Resumen Anual'!$FE$528)+SUMIFS('Resumen Anual'!$GN$634,Z14,'Resumen Anual'!$V$9,K6,'Resumen Anual'!$FE$586)+SUMIFS('Resumen Anual'!$GN$692,Z14,'Resumen Anual'!$V$9,K6,'Resumen Anual'!$FE$644)</f>
        <v>0</v>
      </c>
      <c r="AU14" s="756"/>
      <c r="AV14" s="1215"/>
      <c r="AW14" s="1200"/>
      <c r="AX14" s="171"/>
      <c r="AY14" s="818" t="str">
        <f>'Resumen Anual'!$C$18</f>
        <v>N°DE VUELOS</v>
      </c>
      <c r="AZ14" s="819"/>
      <c r="BA14" s="819"/>
      <c r="BB14" s="819"/>
      <c r="BC14" s="819"/>
      <c r="BD14" s="819"/>
      <c r="BE14" s="820"/>
      <c r="BF14" s="811">
        <f>SUMIF('Resumen Anual'!$FE$622,BH6,'Resumen Anual'!$FC$634)+SUMIF('Resumen Anual'!$DH$622,BH6,'Resumen Anual'!$DF$634)+SUMIF('Resumen Anual'!$BI$622,BH6,'Resumen Anual'!$BG$634)+SUMIF('Resumen Anual'!$L$622,BH6,'Resumen Anual'!$J$634)+SUMIF('Resumen Anual'!$FE$566,BH6,'Resumen Anual'!$FC$578)+SUMIF('Resumen Anual'!$DH$566,BH6,'Resumen Anual'!$DF$578)+SUMIF('Resumen Anual'!$BI$566,BH6,'Resumen Anual'!$BG$578)+SUMIF('Resumen Anual'!$L$566,BH6,'Resumen Anual'!$J$578)+SUMIF('Resumen Anual'!$FE$510,BH6,'Resumen Anual'!$FC$522)+SUMIF('Resumen Anual'!$DH$510,BH6,'Resumen Anual'!$DF$522)+SUMIF('Resumen Anual'!$BI$510,BH6,'Resumen Anual'!$BG$522)+SUMIF('Resumen Anual'!$L$510,BH6,'Resumen Anual'!$J$522)+SUMIF('Resumen Anual'!$FE$454,BH6,'Resumen Anual'!$FC$466)+SUMIF('Resumen Anual'!$DH$454,BH6,'Resumen Anual'!$DF$466)+SUMIF('Resumen Anual'!$BI$454,BH6,'Resumen Anual'!$BG$466)+SUMIF('Resumen Anual'!$L$454,BH6,'Resumen Anual'!$J$466)+SUMIF('Resumen Anual'!$FE$398,BH6,'Resumen Anual'!$FC$410)+SUMIF('Resumen Anual'!$DH$398,BH6,'Resumen Anual'!$DF$410)+SUMIF('Resumen Anual'!$BI$398,BH6,'Resumen Anual'!$BG$410)+SUMIF('Resumen Anual'!$L$398,BH6,'Resumen Anual'!$J$410)+SUMIF('Resumen Anual'!$FE$342,BH6,'Resumen Anual'!$FC$354)+SUMIF('Resumen Anual'!$DH$342,BH6,'Resumen Anual'!$DF$354)+SUMIF('Resumen Anual'!$BI$342,BH6,'Resumen Anual'!$BG$354)+SUMIF('Resumen Anual'!$L$342,BH6,'Resumen Anual'!$J$354)+SUMIF('Resumen Anual'!$FE$286,BH6,'Resumen Anual'!$FC$298)+SUMIF('Resumen Anual'!$DH$286,BH6,'Resumen Anual'!$DF$298)+SUMIF('Resumen Anual'!$BI$286,BH6,'Resumen Anual'!$BG$298)+SUMIF('Resumen Anual'!$L$286,BH6,'Resumen Anual'!$J$298)+SUMIF('Resumen Anual'!$FE$230,BH6,'Resumen Anual'!$FC$242)+SUMIF('Resumen Anual'!$DH$230,BH6,'Resumen Anual'!$DF$242)+SUMIF('Resumen Anual'!$BI$230,BH6,'Resumen Anual'!$BG$242)+SUMIF('Resumen Anual'!$L$230,BH6,'Resumen Anual'!$J$242)+SUMIF('Resumen Anual'!$FE$174,BH6,'Resumen Anual'!$FC$186)+SUMIF('Resumen Anual'!$DH$174,BH6,'Resumen Anual'!$DF$186)+SUMIF('Resumen Anual'!$BI$174,BH6,'Resumen Anual'!$BG$186)+SUMIF('Resumen Anual'!$L$174,BH6,'Resumen Anual'!$J$186)+SUMIF('Resumen Anual'!$FE$118,BH6,'Resumen Anual'!$FC$130)+SUMIF('Resumen Anual'!$DH$118,BH6,'Resumen Anual'!$DF$130)+SUMIF('Resumen Anual'!$BI$118,BH6,'Resumen Anual'!$BG$130)+SUMIF('Resumen Anual'!$L$118,BH6,'Resumen Anual'!$J$130)+SUMIF('Resumen Anual'!$FE$62,BH6,'Resumen Anual'!$FC$74)+SUMIF('Resumen Anual'!$DH$62,BH6,'Resumen Anual'!$DF$74)+SUMIF('Resumen Anual'!$BI$62,BH6,'Resumen Anual'!$BG$74)+SUMIF('Resumen Anual'!$L$62,BH6,'Resumen Anual'!$J$74)+SUMIF('Resumen Anual'!$FE$6,BH6,'Resumen Anual'!$FC$18)+SUMIF('Resumen Anual'!$DH$6,BH6,'Resumen Anual'!$DF$18)+SUMIF('Resumen Anual'!$BI$6,BH6,'Resumen Anual'!$BG$18)+SUMIF('Resumen Anual'!$L$6,BH6,'Resumen Anual'!$J$18)+SUMIF('Bitácoras Anteriores'!$K$6,BH6,'Bitácoras Anteriores'!$B$12)+SUMIF('Bitácoras Anteriores'!$K$59,$K$6,'Bitácoras Anteriores'!$B$65)+SUMIF('Bitácoras Anteriores'!$K$112,BH6,'Bitácoras Anteriores'!$B$118)+SUMIF('Bitácoras Anteriores'!$K$165,BH6,'Bitácoras Anteriores'!$B$171)+SUMIF('Bitácoras Anteriores'!$K$218,BH6,'Bitácoras Anteriores'!$B$224)+SUMIF('Bitácoras Anteriores'!$K$271,BH6,'Bitácoras Anteriores'!$B$277)+SUMIF('Bitácoras Anteriores'!$K$324,BH6,'Bitácoras Anteriores'!$B$330)+SUMIF('Bitácoras Anteriores'!$BH$6,BH6,'Bitácoras Anteriores'!$AY$12)+SUMIF('Bitácoras Anteriores'!$BH$59,$K$6,'Bitácoras Anteriores'!$AY$65)+SUMIF('Bitácoras Anteriores'!$BH$112,BH6,'Bitácoras Anteriores'!$AY$118)+SUMIF('Bitácoras Anteriores'!$BH$165,BH6,'Bitácoras Anteriores'!$AY$171)+SUMIF('Bitácoras Anteriores'!$BH$218,BH6,'Bitácoras Anteriores'!$AY$224)+SUMIF('Bitácoras Anteriores'!$BH$271,BH6,'Bitácoras Anteriores'!$AY$277)+SUMIF('Bitácoras Anteriores'!$BH$324,BH6,'Bitácoras Anteriores'!$AY$330)+SUMIF('Bitácoras Anteriores'!$DF$6,BH6,'Bitácoras Anteriores'!$CW$12)+SUMIF('Bitácoras Anteriores'!$DF$59,$K$6,'Bitácoras Anteriores'!$CW$65)+SUMIF('Bitácoras Anteriores'!$DF$112,BH6,'Bitácoras Anteriores'!$CW$118)+SUMIF('Bitácoras Anteriores'!$DF$165,BH6,'Bitácoras Anteriores'!$CW$171)+SUMIF('Bitácoras Anteriores'!$DF$218,BH6,'Bitácoras Anteriores'!$CW$224)+SUMIF('Bitácoras Anteriores'!$DF$271,BH6,'Bitácoras Anteriores'!$CW$277)+SUMIF('Bitácoras Anteriores'!$DF$324,BH6,'Bitácoras Anteriores'!$CW$330)+SUMIF('Bitácoras Anteriores'!$FC$6,BH6,'Bitácoras Anteriores'!$ET$12)+SUMIF('Bitácoras Anteriores'!$FC$59,$K$6,'Bitácoras Anteriores'!$ET$65)+SUMIF('Bitácoras Anteriores'!$FC$112,BH6,'Bitácoras Anteriores'!$ET$118)+SUMIF('Bitácoras Anteriores'!$FC$165,BH6,'Bitácoras Anteriores'!$ET$171)+SUMIF('Bitácoras Anteriores'!$FC$218,BH6,'Bitácoras Anteriores'!$ET$224)+SUMIF('Bitácoras Anteriores'!$FC$271,BH6,'Bitácoras Anteriores'!$ET$277)+SUMIF('Bitácoras Anteriores'!$FC$324,BH6,'Bitácoras Anteriores'!$ET$330)</f>
        <v>0</v>
      </c>
      <c r="BG14" s="719"/>
      <c r="BH14" s="719"/>
      <c r="BI14" s="812"/>
      <c r="BJ14" s="630"/>
      <c r="BK14" s="799" t="str">
        <f>'Resumen Anual'!$O$18</f>
        <v>DÍA</v>
      </c>
      <c r="BL14" s="713"/>
      <c r="BM14" s="713"/>
      <c r="BN14" s="713"/>
      <c r="BO14" s="713" t="e">
        <f>SUMIF('Resumen Anual'!$L$6,BH6,'Resumen Anual'!$T$18)+SUMIF('Resumen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Anual'!#REF!)+SUMIF(#REF!,BH6,#REF!)+SUMIF(#REF!,BH6,#REF!)+SUMIF(#REF!,BH6,#REF!)+SUMIF(#REF!,BH6,#REF!)+SUMIF(#REF!,BH6,#REF!)+SUMIF(#REF!,BH6,#REF!)+SUMIF(#REF!,BH6,#REF!)+SUMIF(#REF!,BH6,#REF!)</f>
        <v>#REF!</v>
      </c>
      <c r="BP14" s="816">
        <f>SUMIF('Resumen Anual'!$FE$622,BH6,'Resumen Anual'!$FM$634)+SUMIF('Resumen Anual'!$DH$622,BH6,'Resumen Anual'!$DP$634)+SUMIF('Resumen Anual'!$BI$622,BH6,'Resumen Anual'!$BQ$634)+SUMIF('Resumen Anual'!$L$622,BH6,'Resumen Anual'!$T$634)+SUMIF('Resumen Anual'!$FE$566,BH6,'Resumen Anual'!$FM$578)+SUMIF('Resumen Anual'!$DH$566,BH6,'Resumen Anual'!$DP$578)+SUMIF('Resumen Anual'!$BI$566,BH6,'Resumen Anual'!$BQ$578)+SUMIF('Resumen Anual'!$L$566,BH6,'Resumen Anual'!$T$578)+SUMIF('Resumen Anual'!$FE$510,BH6,'Resumen Anual'!$FM$522)+SUMIF('Resumen Anual'!$DH$510,BH6,'Resumen Anual'!$DP$522)+SUMIF('Resumen Anual'!$BI$510,BH6,'Resumen Anual'!$BQ$522)+SUMIF('Resumen Anual'!$L$510,BH6,'Resumen Anual'!$T$522)+SUMIF('Resumen Anual'!$FE$454,BH6,'Resumen Anual'!$FM$466)+SUMIF('Resumen Anual'!$DH$454,BH6,'Resumen Anual'!$DP$466)+SUMIF('Resumen Anual'!$BI$454,BH6,'Resumen Anual'!$BQ$466)+SUMIF('Resumen Anual'!$L$454,BH6,'Resumen Anual'!$T$466)+SUMIF('Resumen Anual'!$FE$398,BH6,'Resumen Anual'!$FM$410)+SUMIF('Resumen Anual'!$DH$398,BH6,'Resumen Anual'!$DP$410)+SUMIF('Resumen Anual'!$BI$398,BH6,'Resumen Anual'!$BQ$410)+SUMIF('Resumen Anual'!$L$398,BH6,'Resumen Anual'!$T$410)+SUMIF('Resumen Anual'!$FE$342,BH6,'Resumen Anual'!$FM$354)+SUMIF('Resumen Anual'!$DH$342,BH6,'Resumen Anual'!$DP$354)+SUMIF('Resumen Anual'!$BI$342,BH6,'Resumen Anual'!$BQ$354)+SUMIF('Resumen Anual'!$L$342,BH6,'Resumen Anual'!$T$354)+SUMIF('Resumen Anual'!$FE$286,BH6,'Resumen Anual'!$FM$298)+SUMIF('Resumen Anual'!$DH$286,BH6,'Resumen Anual'!$DP$298)+SUMIF('Resumen Anual'!$BI$286,BH6,'Resumen Anual'!$BQ$298)+SUMIF('Resumen Anual'!$L$286,BH6,'Resumen Anual'!$T$298)+SUMIF('Resumen Anual'!$FE$230,BH6,'Resumen Anual'!$FM$242)+SUMIF('Resumen Anual'!$DH$230,BH6,'Resumen Anual'!$DP$242)+SUMIF('Resumen Anual'!$BI$230,BH6,'Resumen Anual'!$BQ$242)+SUMIF('Resumen Anual'!$L$230,BH6,'Resumen Anual'!$T$242)+SUMIF('Resumen Anual'!$FE$174,BH6,'Resumen Anual'!$FM$186)+SUMIF('Resumen Anual'!$DH$174,BH6,'Resumen Anual'!$DP$186)+SUMIF('Resumen Anual'!$BI$174,BH6,'Resumen Anual'!$BQ$186)+SUMIF('Resumen Anual'!$L$174,BH6,'Resumen Anual'!$T$186)+SUMIF('Resumen Anual'!$FE$118,BH6,'Resumen Anual'!$FM$130)+SUMIF('Resumen Anual'!$DH$118,BH6,'Resumen Anual'!$DP$130)+SUMIF('Resumen Anual'!$BI$118,BH6,'Resumen Anual'!$BQ$130)+SUMIF('Resumen Anual'!$L$118,BH6,'Resumen Anual'!$T$130)+SUMIF('Resumen Anual'!$FE$62,BH6,'Resumen Anual'!$FM$74)+SUMIF('Resumen Anual'!$DH$62,BH6,'Resumen Anual'!$DP$74)+SUMIF('Resumen Anual'!$BI$62,BH6,'Resumen Anual'!$BQ$74)+SUMIF('Resumen Anual'!$L$62,BH6,'Resumen Anual'!$T$74)+SUMIF('Resumen Anual'!$FE$6,BH6,'Resumen Anual'!$FM$18)+SUMIF('Resumen Anual'!$DH$6,BH6,'Resumen Anual'!$DP$18)+SUMIF('Resumen Anual'!$BI$6,BH6,'Resumen Anual'!$BQ$18)+SUMIF('Resumen Anual'!$L$6,BH6,'Resumen Anual'!$T$18)+SUMIF('Bitácoras Anteriores'!$K$6,BH6,'Bitácoras Anteriores'!$S$14)+SUMIF('Bitácoras Anteriores'!$K$59,$K$6,'Bitácoras Anteriores'!$S$67)+SUMIF('Bitácoras Anteriores'!$K$112,BH6,'Bitácoras Anteriores'!$S$120)+SUMIF('Bitácoras Anteriores'!$K$165,BH6,'Bitácoras Anteriores'!$S$173)+SUMIF('Bitácoras Anteriores'!$K$218,BH6,'Bitácoras Anteriores'!$S$226)+SUMIF('Bitácoras Anteriores'!$K$271,BH6,'Bitácoras Anteriores'!$S$279)+SUMIF('Bitácoras Anteriores'!$K$324,BH6,'Bitácoras Anteriores'!$S$332)+SUMIF('Bitácoras Anteriores'!$BH$6,BH6,'Bitácoras Anteriores'!$BP$14)+SUMIF('Bitácoras Anteriores'!$BH$59,$K$6,'Bitácoras Anteriores'!$BP$67)+SUMIF('Bitácoras Anteriores'!$BH$112,BH6,'Bitácoras Anteriores'!$BP$120)+SUMIF('Bitácoras Anteriores'!$BH$165,BH6,'Bitácoras Anteriores'!$BP$173)+SUMIF('Bitácoras Anteriores'!$BH$218,BH6,'Bitácoras Anteriores'!$BP$226)+SUMIF('Bitácoras Anteriores'!$BH$271,BH6,'Bitácoras Anteriores'!$BP$279)+SUMIF('Bitácoras Anteriores'!$BH$324,BH6,'Bitácoras Anteriores'!$BP$332)+SUMIF('Bitácoras Anteriores'!$DF$6,BH6,'Bitácoras Anteriores'!$DN$14)+SUMIF('Bitácoras Anteriores'!$DF$59,$K$6,'Bitácoras Anteriores'!$DN$67)+SUMIF('Bitácoras Anteriores'!$DF$112,BH6,'Bitácoras Anteriores'!$DN$120)+SUMIF('Bitácoras Anteriores'!$DF$165,BH6,'Bitácoras Anteriores'!$DN$173)+SUMIF('Bitácoras Anteriores'!$DF$218,BH6,'Bitácoras Anteriores'!$DN$226)+SUMIF('Bitácoras Anteriores'!$DF$271,BH6,'Bitácoras Anteriores'!$DN$279)+SUMIF('Bitácoras Anteriores'!$DF$324,BH6,'Bitácoras Anteriores'!$DN$332)+SUMIF('Bitácoras Anteriores'!$FC$6,BH6,'Bitácoras Anteriores'!$FK$14)+SUMIF('Bitácoras Anteriores'!$FC$59,$K$6,'Bitácoras Anteriores'!$FK$67)+SUMIF('Bitácoras Anteriores'!$FC$112,BH6,'Bitácoras Anteriores'!$FK$120)+SUMIF('Bitácoras Anteriores'!$FC$165,BH6,'Bitácoras Anteriores'!$FK$173)+SUMIF('Bitácoras Anteriores'!$FC$218,BH6,'Bitácoras Anteriores'!$FK$226)+SUMIF('Bitácoras Anteriores'!$FC$271,BH6,'Bitácoras Anteriores'!$FK$279)+SUMIF('Bitácoras Anteriores'!$FC$324,BH6,'Bitácoras Anteriores'!$FK$332)</f>
        <v>0</v>
      </c>
      <c r="BQ14" s="816"/>
      <c r="BR14" s="816"/>
      <c r="BS14" s="816"/>
      <c r="BT14" s="816"/>
      <c r="BU14" s="816"/>
      <c r="BV14" s="15"/>
      <c r="BW14" s="771">
        <f>IF(BW12=0," ",BW12+1)</f>
        <v>2023</v>
      </c>
      <c r="BX14" s="772"/>
      <c r="BY14" s="772"/>
      <c r="BZ14" s="772"/>
      <c r="CA14" s="772"/>
      <c r="CB14" s="1214">
        <f>SUMIFS('Resumen Anual'!$AF$54,BW14,'Resumen Anual'!$V$9,BH6,'Resumen Anual'!$L$6)+SUMIFS('Resumen Anual'!$AF$112,BW14,'Resumen Anual'!$V$9,BH6,'Resumen Anual'!$L$64)+SUMIFS('Resumen Anual'!$AF$170,BW14,'Resumen Anual'!$V$9,BH6,'Resumen Anual'!$L$122)+SUMIFS('Resumen Anual'!$AF$228,BW14,'Resumen Anual'!$V$9,BH6,'Resumen Anual'!$L$180)+SUMIFS('Resumen Anual'!$AF$286,BW14,'Resumen Anual'!$V$9,BH6,'Resumen Anual'!$L$238)+SUMIFS('Resumen Anual'!$AF$344,BW14,'Resumen Anual'!$V$9,BH6,'Resumen Anual'!$L$296)+SUMIFS('Resumen Anual'!$AF$402,BW14,'Resumen Anual'!$V$9,BH6,'Resumen Anual'!$L$354)+SUMIFS('Resumen Anual'!$AF$460,BW14,'Resumen Anual'!$V$9,BH6,'Resumen Anual'!$L$412)+SUMIFS('Resumen Anual'!$AF$518,BW14,'Resumen Anual'!$V$9,BH6,'Resumen Anual'!$L$470)+SUMIFS('Resumen Anual'!$AF$576,BW14,'Resumen Anual'!$V$9,BH6,'Resumen Anual'!$L$528)+SUMIFS('Resumen Anual'!$AF$634,BW14,'Resumen Anual'!$V$9,BH6,'Resumen Anual'!$L$586)+SUMIFS('Resumen Anual'!$AF$692,BW14,'Resumen Anual'!$V$9,BH6,'Resumen Anual'!$L$644)+SUMIFS('Resumen Anual'!$CC$54,BW14,'Resumen Anual'!$V$9,BH6,'Resumen Anual'!$BI$6)+SUMIFS('Resumen Anual'!$CC$112,BW14,'Resumen Anual'!$V$9,BH6,'Resumen Anual'!$BI$64)+SUMIFS('Resumen Anual'!$CC$170,BW14,'Resumen Anual'!$V$9,BH6,'Resumen Anual'!$BI$122)+SUMIFS('Resumen Anual'!$CC$228,BW14,'Resumen Anual'!$V$9,BH6,'Resumen Anual'!$BI$180)+SUMIFS('Resumen Anual'!$CC$286,BW14,'Resumen Anual'!$V$9,BH6,'Resumen Anual'!$BI$238)+SUMIFS('Resumen Anual'!$CC$344,BW14,'Resumen Anual'!$V$9,BH6,'Resumen Anual'!$BI$296)+SUMIFS('Resumen Anual'!$CC$402,BW14,'Resumen Anual'!$V$9,BH6,'Resumen Anual'!$BI$354)+SUMIFS('Resumen Anual'!$CC$460,BW14,'Resumen Anual'!$V$9,BH6,'Resumen Anual'!$BI$412)+SUMIFS('Resumen Anual'!$CC$518,BW14,'Resumen Anual'!$V$9,BH6,'Resumen Anual'!$BI$470)+SUMIFS('Resumen Anual'!$CC$576,BW14,'Resumen Anual'!$V$9,BH6,'Resumen Anual'!$BI$528)+SUMIFS('Resumen Anual'!$CC$634,BW14,'Resumen Anual'!$V$9,BH6,'Resumen Anual'!$BI$586)+SUMIFS('Resumen Anual'!$CC$692,BW14,'Resumen Anual'!$V$9,BH6,'Resumen Anual'!$BI$644)+SUMIFS('Resumen Anual'!$EB$54,BW14,'Resumen Anual'!$V$9,BH6,'Resumen Anual'!$DH$6)+SUMIFS('Resumen Anual'!$EB$112,BW14,'Resumen Anual'!$V$9,BH6,'Resumen Anual'!$DH$64)+SUMIFS('Resumen Anual'!$EB$170,BW14,'Resumen Anual'!$V$9,BH6,'Resumen Anual'!$DH$122)+SUMIFS('Resumen Anual'!$EB$228,BW14,'Resumen Anual'!$V$9,BH6,'Resumen Anual'!$DH$180)+SUMIFS('Resumen Anual'!$EB$286,BW14,'Resumen Anual'!$V$9,BH6,'Resumen Anual'!$DH$238)+SUMIFS('Resumen Anual'!$EB$344,BW14,'Resumen Anual'!$V$9,BH6,'Resumen Anual'!$DH$296)+SUMIFS('Resumen Anual'!$EB$402,BW14,'Resumen Anual'!$V$9,BH6,'Resumen Anual'!$DH$354)+SUMIFS('Resumen Anual'!$EB$460,BW14,'Resumen Anual'!$V$9,BH6,'Resumen Anual'!$DH$412)+SUMIFS('Resumen Anual'!$EB$518,BW14,'Resumen Anual'!$V$9,BH6,'Resumen Anual'!$DH$470)+SUMIFS('Resumen Anual'!$EB$576,BW14,'Resumen Anual'!$V$9,BH6,'Resumen Anual'!$DH$528)+SUMIFS('Resumen Anual'!$EB$634,BW14,'Resumen Anual'!$V$9,BH6,'Resumen Anual'!$DH$586)+SUMIFS('Resumen Anual'!$EB$692,BW14,'Resumen Anual'!$V$9,BH6,'Resumen Anual'!$DH$644)+SUMIFS('Resumen Anual'!$FY$54,BW14,'Resumen Anual'!$V$9,BH6,'Resumen Anual'!$FE$6)+SUMIFS('Resumen Anual'!$FY$112,BW14,'Resumen Anual'!$V$9,BH6,'Resumen Anual'!$FE$64)+SUMIFS('Resumen Anual'!$FY$170,BW14,'Resumen Anual'!$V$9,BH6,'Resumen Anual'!$FE$122)+SUMIFS('Resumen Anual'!$FY$228,BW14,'Resumen Anual'!$V$9,BH6,'Resumen Anual'!$FE$180)+SUMIFS('Resumen Anual'!$FY$286,BW14,'Resumen Anual'!$V$9,BH6,'Resumen Anual'!$FE$238)+SUMIFS('Resumen Anual'!$FY$344,BW14,'Resumen Anual'!$V$9,BH6,'Resumen Anual'!$FE$296)+SUMIFS('Resumen Anual'!$FY$402,BW14,'Resumen Anual'!$V$9,BH6,'Resumen Anual'!$FE$354)+SUMIFS('Resumen Anual'!$FY$460,BW14,'Resumen Anual'!$V$9,BH6,'Resumen Anual'!$FE$412)+SUMIFS('Resumen Anual'!$FY$518,BW14,'Resumen Anual'!$V$9,BH6,'Resumen Anual'!$FE$470)+SUMIFS('Resumen Anual'!$FY$576,BW14,'Resumen Anual'!$V$9,BH6,'Resumen Anual'!$FE$528)+SUMIFS('Resumen Anual'!$FY$634,BW14,'Resumen Anual'!$V$9,BH6,'Resumen Anual'!$FE$586)+SUMIFS('Resumen Anual'!$FY$692,BW14,'Resumen Anual'!$V$9,BH6,'Resumen Anual'!$FE$644)</f>
        <v>0</v>
      </c>
      <c r="CC14" s="770"/>
      <c r="CD14" s="770"/>
      <c r="CE14" s="770"/>
      <c r="CF14" s="770">
        <f>SUMIFS('Resumen Anual'!$AJ$54,BW14,'Resumen Anual'!$V$9,BH6,'Resumen Anual'!$L$6)+SUMIFS('Resumen Anual'!$AJ$112,BW14,'Resumen Anual'!$V$9,BH6,'Resumen Anual'!$L$64)+SUMIFS('Resumen Anual'!$AJ$170,BW14,'Resumen Anual'!$V$9,BH6,'Resumen Anual'!$L$122)+SUMIFS('Resumen Anual'!$AJ$228,BW14,'Resumen Anual'!$V$9,BH6,'Resumen Anual'!$L$180)+SUMIFS('Resumen Anual'!$AJ$286,BW14,'Resumen Anual'!$V$9,BH6,'Resumen Anual'!$L$238)+SUMIFS('Resumen Anual'!$AJ$344,BW14,'Resumen Anual'!$V$9,BH6,'Resumen Anual'!$L$296)+SUMIFS('Resumen Anual'!$AJ$402,BW14,'Resumen Anual'!$V$9,BH6,'Resumen Anual'!$L$354)+SUMIFS('Resumen Anual'!$AJ$460,BW14,'Resumen Anual'!$V$9,BH6,'Resumen Anual'!$L$412)+SUMIFS('Resumen Anual'!$AJ$518,BW14,'Resumen Anual'!$V$9,BH6,'Resumen Anual'!$L$470)+SUMIFS('Resumen Anual'!$AJ$576,BW14,'Resumen Anual'!$V$9,BH6,'Resumen Anual'!$L$528)+SUMIFS('Resumen Anual'!$AJ$634,BW14,'Resumen Anual'!$V$9,BH6,'Resumen Anual'!$L$586)+SUMIFS('Resumen Anual'!$AJ$692,BW14,'Resumen Anual'!$V$9,BH6,'Resumen Anual'!$L$644)+SUMIFS('Resumen Anual'!$CG$54,BW14,'Resumen Anual'!$V$9,BH6,'Resumen Anual'!$BI$6)+SUMIFS('Resumen Anual'!$CG$112,BW14,'Resumen Anual'!$V$9,BH6,'Resumen Anual'!$BI$64)+SUMIFS('Resumen Anual'!$CG$170,BW14,'Resumen Anual'!$V$9,BH6,'Resumen Anual'!$BI$122)+SUMIFS('Resumen Anual'!$CG$228,BW14,'Resumen Anual'!$V$9,BH6,'Resumen Anual'!$BI$180)+SUMIFS('Resumen Anual'!$CG$286,BW14,'Resumen Anual'!$V$9,BH6,'Resumen Anual'!$BI$238)+SUMIFS('Resumen Anual'!$CG$344,BW14,'Resumen Anual'!$V$9,BH6,'Resumen Anual'!$BI$296)+SUMIFS('Resumen Anual'!$CG$402,BW14,'Resumen Anual'!$V$9,BH6,'Resumen Anual'!$BI$354)+SUMIFS('Resumen Anual'!$CG$460,BW14,'Resumen Anual'!$V$9,BH6,'Resumen Anual'!$BI$412)+SUMIFS('Resumen Anual'!$CG$518,BW14,'Resumen Anual'!$V$9,BH6,'Resumen Anual'!$BI$470)+SUMIFS('Resumen Anual'!$CG$576,BW14,'Resumen Anual'!$V$9,BH6,'Resumen Anual'!$BI$528)+SUMIFS('Resumen Anual'!$CG$634,BW14,'Resumen Anual'!$V$9,BH6,'Resumen Anual'!$BI$586)+SUMIFS('Resumen Anual'!$CG$692,BW14,'Resumen Anual'!$V$9,BH6,'Resumen Anual'!$BI$644)+SUMIFS('Resumen Anual'!$EF$54,BW14,'Resumen Anual'!$V$9,BH6,'Resumen Anual'!$DH$6)+SUMIFS('Resumen Anual'!$EF$112,BW14,'Resumen Anual'!$V$9,BH6,'Resumen Anual'!$DH$64)+SUMIFS('Resumen Anual'!$EF$170,BW14,'Resumen Anual'!$V$9,BH6,'Resumen Anual'!$DH$122)+SUMIFS('Resumen Anual'!$EF$228,BW14,'Resumen Anual'!$V$9,BH6,'Resumen Anual'!$DH$180)+SUMIFS('Resumen Anual'!$EF$286,BW14,'Resumen Anual'!$V$9,BH6,'Resumen Anual'!$DH$238)+SUMIFS('Resumen Anual'!$EF$344,BW14,'Resumen Anual'!$V$9,BH6,'Resumen Anual'!$DH$296)+SUMIFS('Resumen Anual'!$EF$402,BW14,'Resumen Anual'!$V$9,BH6,'Resumen Anual'!$DH$354)+SUMIFS('Resumen Anual'!$EF$460,BW14,'Resumen Anual'!$V$9,BH6,'Resumen Anual'!$DH$412)+SUMIFS('Resumen Anual'!$EF$518,BW14,'Resumen Anual'!$V$9,BH6,'Resumen Anual'!$DH$470)+SUMIFS('Resumen Anual'!$EF$576,BW14,'Resumen Anual'!$V$9,BH6,'Resumen Anual'!$DH$528)+SUMIFS('Resumen Anual'!$EF$634,BW14,'Resumen Anual'!$V$9,BH6,'Resumen Anual'!$DH$586)+SUMIFS('Resumen Anual'!$EF$692,BW14,'Resumen Anual'!$V$9,BH6,'Resumen Anual'!$DH$644)+SUMIFS('Resumen Anual'!$GC$54,BW14,'Resumen Anual'!$V$9,BH6,'Resumen Anual'!$FE$6)+SUMIFS('Resumen Anual'!$GC$112,BW14,'Resumen Anual'!$V$9,BH6,'Resumen Anual'!$FE$64)+SUMIFS('Resumen Anual'!$GC$170,BW14,'Resumen Anual'!$V$9,BH6,'Resumen Anual'!$FE$122)+SUMIFS('Resumen Anual'!$GC$228,BW14,'Resumen Anual'!$V$9,BH6,'Resumen Anual'!$FE$180)+SUMIFS('Resumen Anual'!$GC$286,BW14,'Resumen Anual'!$V$9,BH6,'Resumen Anual'!$FE$238)+SUMIFS('Resumen Anual'!$GC$344,BW14,'Resumen Anual'!$V$9,BH6,'Resumen Anual'!$FE$296)+SUMIFS('Resumen Anual'!$GC$402,BW14,'Resumen Anual'!$V$9,BH6,'Resumen Anual'!$FE$354)+SUMIFS('Resumen Anual'!$GC$460,BW14,'Resumen Anual'!$V$9,BH6,'Resumen Anual'!$FE$412)+SUMIFS('Resumen Anual'!$GC$518,BW14,'Resumen Anual'!$V$9,BH6,'Resumen Anual'!$FE$470)+SUMIFS('Resumen Anual'!$GC$576,BW14,'Resumen Anual'!$V$9,BH6,'Resumen Anual'!$FE$528)+SUMIFS('Resumen Anual'!$GC$634,BW14,'Resumen Anual'!$V$9,BH6,'Resumen Anual'!$FE$586)+SUMIFS('Resumen Anual'!$GC$692,BW14,'Resumen Anual'!$V$9,BH6,'Resumen Anual'!$FE$644)</f>
        <v>0</v>
      </c>
      <c r="CG14" s="770"/>
      <c r="CH14" s="770"/>
      <c r="CI14" s="770"/>
      <c r="CJ14" s="770">
        <f>SUMIFS('Resumen Anual'!$AN$54,BW14,'Resumen Anual'!$V$9,BH6,'Resumen Anual'!$L$6)+SUMIFS('Resumen Anual'!$AN$112,BW14,'Resumen Anual'!$V$9,BH6,'Resumen Anual'!$L$64)+SUMIFS('Resumen Anual'!$AN$170,BW14,'Resumen Anual'!$V$9,BH6,'Resumen Anual'!$L$122)+SUMIFS('Resumen Anual'!$AN$228,BW14,'Resumen Anual'!$V$9,BH6,'Resumen Anual'!$L$180)+SUMIFS('Resumen Anual'!$AN$286,BW14,'Resumen Anual'!$V$9,BH6,'Resumen Anual'!$L$238)+SUMIFS('Resumen Anual'!$AN$344,BW14,'Resumen Anual'!$V$9,BH6,'Resumen Anual'!$L$296)+SUMIFS('Resumen Anual'!$AN$402,BW14,'Resumen Anual'!$V$9,BH6,'Resumen Anual'!$L$354)+SUMIFS('Resumen Anual'!$AN$460,BW14,'Resumen Anual'!$V$9,BH6,'Resumen Anual'!$L$412)+SUMIFS('Resumen Anual'!$AN$518,BW14,'Resumen Anual'!$V$9,BH6,'Resumen Anual'!$L$470)+SUMIFS('Resumen Anual'!$AN$576,BW14,'Resumen Anual'!$V$9,BH6,'Resumen Anual'!$L$528)+SUMIFS('Resumen Anual'!$AN$634,BW14,'Resumen Anual'!$V$9,BH6,'Resumen Anual'!$L$586)+SUMIFS('Resumen Anual'!$AN$692,BW14,'Resumen Anual'!$V$9,BH6,'Resumen Anual'!$L$644)+SUMIFS('Resumen Anual'!$CK$54,BW14,'Resumen Anual'!$V$9,BH6,'Resumen Anual'!$BI$6)+SUMIFS('Resumen Anual'!$CK$112,BW14,'Resumen Anual'!$V$9,BH6,'Resumen Anual'!$BI$64)+SUMIFS('Resumen Anual'!$CK$170,BW14,'Resumen Anual'!$V$9,BH6,'Resumen Anual'!$BI$122)+SUMIFS('Resumen Anual'!$CK$228,BW14,'Resumen Anual'!$V$9,BH6,'Resumen Anual'!$BI$180)+SUMIFS('Resumen Anual'!$CK$286,BW14,'Resumen Anual'!$V$9,BH6,'Resumen Anual'!$BI$238)+SUMIFS('Resumen Anual'!$CK$344,BW14,'Resumen Anual'!$V$9,BH6,'Resumen Anual'!$BI$296)+SUMIFS('Resumen Anual'!$CK$402,BW14,'Resumen Anual'!$V$9,BH6,'Resumen Anual'!$BI$354)+SUMIFS('Resumen Anual'!$CK$460,BW14,'Resumen Anual'!$V$9,BH6,'Resumen Anual'!$BI$412)+SUMIFS('Resumen Anual'!$CK$518,BW14,'Resumen Anual'!$V$9,BH6,'Resumen Anual'!$BI$470)+SUMIFS('Resumen Anual'!$CK$576,BW14,'Resumen Anual'!$V$9,BH6,'Resumen Anual'!$BI$528)+SUMIFS('Resumen Anual'!$CK$634,BW14,'Resumen Anual'!$V$9,BH6,'Resumen Anual'!$BI$586)+SUMIFS('Resumen Anual'!$CK$692,BW14,'Resumen Anual'!$V$9,BH6,'Resumen Anual'!$BI$644)+SUMIFS('Resumen Anual'!$EJ$54,BW14,'Resumen Anual'!$V$9,BH6,'Resumen Anual'!$DH$6)+SUMIFS('Resumen Anual'!$EJ$112,BW14,'Resumen Anual'!$V$9,BH6,'Resumen Anual'!$DH$64)+SUMIFS('Resumen Anual'!$EJ$170,BW14,'Resumen Anual'!$V$9,BH6,'Resumen Anual'!$DH$122)+SUMIFS('Resumen Anual'!$EJ$228,BW14,'Resumen Anual'!$V$9,BH6,'Resumen Anual'!$DH$180)+SUMIFS('Resumen Anual'!$EJ$286,BW14,'Resumen Anual'!$V$9,BH6,'Resumen Anual'!$DH$238)+SUMIFS('Resumen Anual'!$EJ$344,BW14,'Resumen Anual'!$V$9,BH6,'Resumen Anual'!$DH$296)+SUMIFS('Resumen Anual'!$EJ$402,BW14,'Resumen Anual'!$V$9,BH6,'Resumen Anual'!$DH$354)+SUMIFS('Resumen Anual'!$EJ$460,BW14,'Resumen Anual'!$V$9,BH6,'Resumen Anual'!$DH$412)+SUMIFS('Resumen Anual'!$EJ$518,BW14,'Resumen Anual'!$V$9,BH6,'Resumen Anual'!$DH$470)+SUMIFS('Resumen Anual'!$EJ$576,BW14,'Resumen Anual'!$V$9,BH6,'Resumen Anual'!$DH$528)+SUMIFS('Resumen Anual'!$EJ$634,BW14,'Resumen Anual'!$V$9,BH6,'Resumen Anual'!$DH$586)+SUMIFS('Resumen Anual'!$EJ$692,BW14,'Resumen Anual'!$V$9,BH6,'Resumen Anual'!$DH$644)+SUMIFS('Resumen Anual'!$GG$54,BW14,'Resumen Anual'!$V$9,BH6,'Resumen Anual'!$FE$6)+SUMIFS('Resumen Anual'!$GG$112,BW14,'Resumen Anual'!$V$9,BH6,'Resumen Anual'!$FE$64)+SUMIFS('Resumen Anual'!$GG$170,BW14,'Resumen Anual'!$V$9,BH6,'Resumen Anual'!$FE$122)+SUMIFS('Resumen Anual'!$GG$228,BW14,'Resumen Anual'!$V$9,BH6,'Resumen Anual'!$FE$180)+SUMIFS('Resumen Anual'!$GG$286,BW14,'Resumen Anual'!$V$9,BH6,'Resumen Anual'!$FE$238)+SUMIFS('Resumen Anual'!$GG$344,BW14,'Resumen Anual'!$V$9,BH6,'Resumen Anual'!$FE$296)+SUMIFS('Resumen Anual'!$GG$402,BW14,'Resumen Anual'!$V$9,BH6,'Resumen Anual'!$FE$354)+SUMIFS('Resumen Anual'!$GG$460,BW14,'Resumen Anual'!$V$9,BH6,'Resumen Anual'!$FE$412)+SUMIFS('Resumen Anual'!$GG$518,BW14,'Resumen Anual'!$V$9,BH6,'Resumen Anual'!$FE$470)+SUMIFS('Resumen Anual'!$GG$576,BW14,'Resumen Anual'!$V$9,BH6,'Resumen Anual'!$FE$528)+SUMIFS('Resumen Anual'!$GG$634,BW14,'Resumen Anual'!$V$9,BH6,'Resumen Anual'!$FE$586)+SUMIFS('Resumen Anual'!$GG$692,BW14,'Resumen Anual'!$V$9,BH6,'Resumen Anual'!$FE$644)</f>
        <v>0</v>
      </c>
      <c r="CK14" s="770"/>
      <c r="CL14" s="770"/>
      <c r="CM14" s="770"/>
      <c r="CN14" s="756">
        <f>SUMIFS('Resumen Anual'!$AR$54,BW14,'Resumen Anual'!$V$9,BH6,'Resumen Anual'!$L$6)+SUMIFS('Resumen Anual'!$AR$112,BW14,'Resumen Anual'!$V$9,BH6,'Resumen Anual'!$L$64)+SUMIFS('Resumen Anual'!$AR$170,BW14,'Resumen Anual'!$V$9,BH6,'Resumen Anual'!$L$122)+SUMIFS('Resumen Anual'!$AR$228,BW14,'Resumen Anual'!$V$9,BH6,'Resumen Anual'!$L$180)+SUMIFS('Resumen Anual'!$AR$286,BW14,'Resumen Anual'!$V$9,BH6,'Resumen Anual'!$L$238)+SUMIFS('Resumen Anual'!$AR$344,BW14,'Resumen Anual'!$V$9,BH6,'Resumen Anual'!$L$296)+SUMIFS('Resumen Anual'!$AR$402,BW14,'Resumen Anual'!$V$9,BH6,'Resumen Anual'!$L$354)+SUMIFS('Resumen Anual'!$AR$460,BW14,'Resumen Anual'!$V$9,BH6,'Resumen Anual'!$L$412)+SUMIFS('Resumen Anual'!$AR$518,BW14,'Resumen Anual'!$V$9,BH6,'Resumen Anual'!$L$470)+SUMIFS('Resumen Anual'!$AR$576,BW14,'Resumen Anual'!$V$9,BH6,'Resumen Anual'!$L$528)+SUMIFS('Resumen Anual'!$AR$634,BW14,'Resumen Anual'!$V$9,BH6,'Resumen Anual'!$L$586)+SUMIFS('Resumen Anual'!$AR$692,BW14,'Resumen Anual'!$V$9,BH6,'Resumen Anual'!$L$644)+SUMIFS('Resumen Anual'!$CO$54,BW14,'Resumen Anual'!$V$9,BH6,'Resumen Anual'!$BI$6)+SUMIFS('Resumen Anual'!$CO$112,BW14,'Resumen Anual'!$V$9,BH6,'Resumen Anual'!$BI$64)+SUMIFS('Resumen Anual'!$CO$170,BW14,'Resumen Anual'!$V$9,BH6,'Resumen Anual'!$BI$122)+SUMIFS('Resumen Anual'!$CO$228,BW14,'Resumen Anual'!$V$9,BH6,'Resumen Anual'!$BI$180)+SUMIFS('Resumen Anual'!$CO$286,BW14,'Resumen Anual'!$V$9,BH6,'Resumen Anual'!$BI$238)+SUMIFS('Resumen Anual'!$CO$344,BW14,'Resumen Anual'!$V$9,BH6,'Resumen Anual'!$BI$296)+SUMIFS('Resumen Anual'!$CO$402,BW14,'Resumen Anual'!$V$9,BH6,'Resumen Anual'!$BI$354)+SUMIFS('Resumen Anual'!$CO$460,BW14,'Resumen Anual'!$V$9,BH6,'Resumen Anual'!$BI$412)+SUMIFS('Resumen Anual'!$CO$518,BW14,'Resumen Anual'!$V$9,BH6,'Resumen Anual'!$BI$470)+SUMIFS('Resumen Anual'!$CO$576,BW14,'Resumen Anual'!$V$9,BH6,'Resumen Anual'!$BI$528)+SUMIFS('Resumen Anual'!$CO$634,BW14,'Resumen Anual'!$V$9,BH6,'Resumen Anual'!$BI$586)+SUMIFS('Resumen Anual'!$CO$692,BW14,'Resumen Anual'!$V$9,BH6,'Resumen Anual'!$BI$644)+SUMIFS('Resumen Anual'!$EN$54,BW14,'Resumen Anual'!$V$9,BH6,'Resumen Anual'!$DH$6)+SUMIFS('Resumen Anual'!$EN$112,BW14,'Resumen Anual'!$V$9,BH6,'Resumen Anual'!$DH$64)+SUMIFS('Resumen Anual'!$EN$170,BW14,'Resumen Anual'!$V$9,BH6,'Resumen Anual'!$DH$122)+SUMIFS('Resumen Anual'!$EN$228,BW14,'Resumen Anual'!$V$9,BH6,'Resumen Anual'!$DH$180)+SUMIFS('Resumen Anual'!$EN$286,BW14,'Resumen Anual'!$V$9,BH6,'Resumen Anual'!$DH$238)+SUMIFS('Resumen Anual'!$EN$344,BW14,'Resumen Anual'!$V$9,BH6,'Resumen Anual'!$DH$296)+SUMIFS('Resumen Anual'!$EN$402,BW14,'Resumen Anual'!$V$9,BH6,'Resumen Anual'!$DH$354)+SUMIFS('Resumen Anual'!$EN$460,BW14,'Resumen Anual'!$V$9,BH6,'Resumen Anual'!$DH$412)+SUMIFS('Resumen Anual'!$EN$518,BW14,'Resumen Anual'!$V$9,BH6,'Resumen Anual'!$DH$470)+SUMIFS('Resumen Anual'!$EN$576,BW14,'Resumen Anual'!$V$9,BH6,'Resumen Anual'!$DH$528)+SUMIFS('Resumen Anual'!$EN$634,BW14,'Resumen Anual'!$V$9,BH6,'Resumen Anual'!$DH$586)+SUMIFS('Resumen Anual'!$EN$692,BW14,'Resumen Anual'!$V$9,BH6,'Resumen Anual'!$DH$644)+SUMIFS('Resumen Anual'!$GK$54,BW14,'Resumen Anual'!$V$9,BH6,'Resumen Anual'!$FE$6)+SUMIFS('Resumen Anual'!$GK$112,BW14,'Resumen Anual'!$V$9,BH6,'Resumen Anual'!$FE$64)+SUMIFS('Resumen Anual'!$GK$170,BW14,'Resumen Anual'!$V$9,BH6,'Resumen Anual'!$FE$122)+SUMIFS('Resumen Anual'!$GK$228,BW14,'Resumen Anual'!$V$9,BH6,'Resumen Anual'!$FE$180)+SUMIFS('Resumen Anual'!$GK$286,BW14,'Resumen Anual'!$V$9,BH6,'Resumen Anual'!$FE$238)+SUMIFS('Resumen Anual'!$GK$344,BW14,'Resumen Anual'!$V$9,BH6,'Resumen Anual'!$FE$296)+SUMIFS('Resumen Anual'!$GK$402,BW14,'Resumen Anual'!$V$9,BH6,'Resumen Anual'!$FE$354)+SUMIFS('Resumen Anual'!$GK$460,BW14,'Resumen Anual'!$V$9,BH6,'Resumen Anual'!$FE$412)+SUMIFS('Resumen Anual'!$GK$518,BW14,'Resumen Anual'!$V$9,BH6,'Resumen Anual'!$FE$470)+SUMIFS('Resumen Anual'!$GK$576,BW14,'Resumen Anual'!$V$9,BH6,'Resumen Anual'!$FE$528)+SUMIFS('Resumen Anual'!$GK$634,BW14,'Resumen Anual'!$V$9,BH6,'Resumen Anual'!$FE$586)+SUMIFS('Resumen Anual'!$GK$692,BW14,'Resumen Anual'!$V$9,BH6,'Resumen Anual'!$FE$644)</f>
        <v>0</v>
      </c>
      <c r="CO14" s="756"/>
      <c r="CP14" s="756"/>
      <c r="CQ14" s="756">
        <f>SUMIFS('Resumen Anual'!$AU$54,BW14,'Resumen Anual'!$V$9,BH6,'Resumen Anual'!$L$6)+SUMIFS('Resumen Anual'!$AU$112,BW14,'Resumen Anual'!$V$9,BH6,'Resumen Anual'!$L$64)+SUMIFS('Resumen Anual'!$AU$170,BW14,'Resumen Anual'!$V$9,BH6,'Resumen Anual'!$L$122)+SUMIFS('Resumen Anual'!$AU$228,BW14,'Resumen Anual'!$V$9,BH6,'Resumen Anual'!$L$180)+SUMIFS('Resumen Anual'!$AU$286,BW14,'Resumen Anual'!$V$9,BH6,'Resumen Anual'!$L$238)+SUMIFS('Resumen Anual'!$AU$344,BW14,'Resumen Anual'!$V$9,BH6,'Resumen Anual'!$L$296)+SUMIFS('Resumen Anual'!$AU$402,BW14,'Resumen Anual'!$V$9,BH6,'Resumen Anual'!$L$354)+SUMIFS('Resumen Anual'!$AU$460,BW14,'Resumen Anual'!$V$9,BH6,'Resumen Anual'!$L$412)+SUMIFS('Resumen Anual'!$AU$518,BW14,'Resumen Anual'!$V$9,BH6,'Resumen Anual'!$L$470)+SUMIFS('Resumen Anual'!$AU$576,BW14,'Resumen Anual'!$V$9,BH6,'Resumen Anual'!$L$528)+SUMIFS('Resumen Anual'!$AU$634,BW14,'Resumen Anual'!$V$9,BH6,'Resumen Anual'!$L$586)+SUMIFS('Resumen Anual'!$AU$692,BW14,'Resumen Anual'!$V$9,BH6,'Resumen Anual'!$L$644)+SUMIFS('Resumen Anual'!$CR$54,BW14,'Resumen Anual'!$V$9,BH6,'Resumen Anual'!$BI$6)+SUMIFS('Resumen Anual'!$CR$112,BW14,'Resumen Anual'!$V$9,BH6,'Resumen Anual'!$BI$64)+SUMIFS('Resumen Anual'!$CR$170,BW14,'Resumen Anual'!$V$9,BH6,'Resumen Anual'!$BI$122)+SUMIFS('Resumen Anual'!$CR$228,BW14,'Resumen Anual'!$V$9,BH6,'Resumen Anual'!$BI$180)+SUMIFS('Resumen Anual'!$CR$286,BW14,'Resumen Anual'!$V$9,BH6,'Resumen Anual'!$BI$238)+SUMIFS('Resumen Anual'!$CR$344,BW14,'Resumen Anual'!$V$9,BH6,'Resumen Anual'!$BI$296)+SUMIFS('Resumen Anual'!$CR$402,BW14,'Resumen Anual'!$V$9,BH6,'Resumen Anual'!$BI$354)+SUMIFS('Resumen Anual'!$CR$460,BW14,'Resumen Anual'!$V$9,BH6,'Resumen Anual'!$BI$412)+SUMIFS('Resumen Anual'!$CR$518,BW14,'Resumen Anual'!$V$9,BH6,'Resumen Anual'!$BI$470)+SUMIFS('Resumen Anual'!$CR$576,BW14,'Resumen Anual'!$V$9,BH6,'Resumen Anual'!$BI$528)+SUMIFS('Resumen Anual'!$CR$634,BW14,'Resumen Anual'!$V$9,BH6,'Resumen Anual'!$BI$586)+SUMIFS('Resumen Anual'!$CR$692,BW14,'Resumen Anual'!$V$9,BH6,'Resumen Anual'!$BI$644)+SUMIFS('Resumen Anual'!$EQ$54,BW14,'Resumen Anual'!$V$9,BH6,'Resumen Anual'!$DH$6)+SUMIFS('Resumen Anual'!$EQ$112,BW14,'Resumen Anual'!$V$9,BH6,'Resumen Anual'!$DH$64)+SUMIFS('Resumen Anual'!$EQ$170,BW14,'Resumen Anual'!$V$9,BH6,'Resumen Anual'!$DH$122)+SUMIFS('Resumen Anual'!$EQ$228,BW14,'Resumen Anual'!$V$9,BH6,'Resumen Anual'!$DH$180)+SUMIFS('Resumen Anual'!$EQ$286,BW14,'Resumen Anual'!$V$9,BH6,'Resumen Anual'!$DH$238)+SUMIFS('Resumen Anual'!$EQ$344,BW14,'Resumen Anual'!$V$9,BH6,'Resumen Anual'!$DH$296)+SUMIFS('Resumen Anual'!$EQ$402,BW14,'Resumen Anual'!$V$9,BH6,'Resumen Anual'!$DH$354)+SUMIFS('Resumen Anual'!$EQ$460,BW14,'Resumen Anual'!$V$9,BH6,'Resumen Anual'!$DH$412)+SUMIFS('Resumen Anual'!$EQ$518,BW14,'Resumen Anual'!$V$9,BH6,'Resumen Anual'!$DH$470)+SUMIFS('Resumen Anual'!$EQ$576,BW14,'Resumen Anual'!$V$9,BH6,'Resumen Anual'!$DH$528)+SUMIFS('Resumen Anual'!$EQ$634,BW14,'Resumen Anual'!$V$9,BH6,'Resumen Anual'!$DH$586)+SUMIFS('Resumen Anual'!$EQ$692,BW14,'Resumen Anual'!$V$9,BH6,'Resumen Anual'!$DH$644)+SUMIFS('Resumen Anual'!$GN$54,BW14,'Resumen Anual'!$V$9,BH6,'Resumen Anual'!$FE$6)+SUMIFS('Resumen Anual'!$GN$112,BW14,'Resumen Anual'!$V$9,BH6,'Resumen Anual'!$FE$64)+SUMIFS('Resumen Anual'!$GN$170,BW14,'Resumen Anual'!$V$9,BH6,'Resumen Anual'!$FE$122)+SUMIFS('Resumen Anual'!$GN$228,BW14,'Resumen Anual'!$V$9,BH6,'Resumen Anual'!$FE$180)+SUMIFS('Resumen Anual'!$GN$286,BW14,'Resumen Anual'!$V$9,BH6,'Resumen Anual'!$FE$238)+SUMIFS('Resumen Anual'!$GN$344,BW14,'Resumen Anual'!$V$9,BH6,'Resumen Anual'!$FE$296)+SUMIFS('Resumen Anual'!$GN$402,BW14,'Resumen Anual'!$V$9,BH6,'Resumen Anual'!$FE$354)+SUMIFS('Resumen Anual'!$GN$460,BW14,'Resumen Anual'!$V$9,BH6,'Resumen Anual'!$FE$412)+SUMIFS('Resumen Anual'!$GN$518,BW14,'Resumen Anual'!$V$9,BH6,'Resumen Anual'!$FE$470)+SUMIFS('Resumen Anual'!$GN$576,BW14,'Resumen Anual'!$V$9,BH6,'Resumen Anual'!$FE$528)+SUMIFS('Resumen Anual'!$GN$634,BW14,'Resumen Anual'!$V$9,BH6,'Resumen Anual'!$FE$586)+SUMIFS('Resumen Anual'!$GN$692,BW14,'Resumen Anual'!$V$9,BH6,'Resumen Anual'!$FE$644)</f>
        <v>0</v>
      </c>
      <c r="CR14" s="756"/>
      <c r="CS14" s="756"/>
      <c r="CT14" s="1200"/>
      <c r="CU14" s="1199"/>
      <c r="CV14" s="171"/>
      <c r="CW14" s="818" t="str">
        <f>'Resumen Anual'!$C$18</f>
        <v>N°DE VUELOS</v>
      </c>
      <c r="CX14" s="819"/>
      <c r="CY14" s="819"/>
      <c r="CZ14" s="819"/>
      <c r="DA14" s="819"/>
      <c r="DB14" s="819"/>
      <c r="DC14" s="820"/>
      <c r="DD14" s="811">
        <f>SUMIF('Resumen Anual'!$FE$622,DF6,'Resumen Anual'!$FC$634)+SUMIF('Resumen Anual'!$DH$622,DF6,'Resumen Anual'!$DF$634)+SUMIF('Resumen Anual'!$BI$622,DF6,'Resumen Anual'!$BG$634)+SUMIF('Resumen Anual'!$L$622,DF6,'Resumen Anual'!$J$634)+SUMIF('Resumen Anual'!$FE$566,DF6,'Resumen Anual'!$FC$578)+SUMIF('Resumen Anual'!$DH$566,DF6,'Resumen Anual'!$DF$578)+SUMIF('Resumen Anual'!$BI$566,DF6,'Resumen Anual'!$BG$578)+SUMIF('Resumen Anual'!$L$566,DF6,'Resumen Anual'!$J$578)+SUMIF('Resumen Anual'!$FE$510,DF6,'Resumen Anual'!$FC$522)+SUMIF('Resumen Anual'!$DH$510,DF6,'Resumen Anual'!$DF$522)+SUMIF('Resumen Anual'!$BI$510,DF6,'Resumen Anual'!$BG$522)+SUMIF('Resumen Anual'!$L$510,DF6,'Resumen Anual'!$J$522)+SUMIF('Resumen Anual'!$FE$454,DF6,'Resumen Anual'!$FC$466)+SUMIF('Resumen Anual'!$DH$454,DF6,'Resumen Anual'!$DF$466)+SUMIF('Resumen Anual'!$BI$454,DF6,'Resumen Anual'!$BG$466)+SUMIF('Resumen Anual'!$L$454,DF6,'Resumen Anual'!$J$466)+SUMIF('Resumen Anual'!$FE$398,DF6,'Resumen Anual'!$FC$410)+SUMIF('Resumen Anual'!$DH$398,DF6,'Resumen Anual'!$DF$410)+SUMIF('Resumen Anual'!$BI$398,DF6,'Resumen Anual'!$BG$410)+SUMIF('Resumen Anual'!$L$398,DF6,'Resumen Anual'!$J$410)+SUMIF('Resumen Anual'!$FE$342,DF6,'Resumen Anual'!$FC$354)+SUMIF('Resumen Anual'!$DH$342,DF6,'Resumen Anual'!$DF$354)+SUMIF('Resumen Anual'!$BI$342,DF6,'Resumen Anual'!$BG$354)+SUMIF('Resumen Anual'!$L$342,DF6,'Resumen Anual'!$J$354)+SUMIF('Resumen Anual'!$FE$286,DF6,'Resumen Anual'!$FC$298)+SUMIF('Resumen Anual'!$DH$286,DF6,'Resumen Anual'!$DF$298)+SUMIF('Resumen Anual'!$BI$286,DF6,'Resumen Anual'!$BG$298)+SUMIF('Resumen Anual'!$L$286,DF6,'Resumen Anual'!$J$298)+SUMIF('Resumen Anual'!$FE$230,DF6,'Resumen Anual'!$FC$242)+SUMIF('Resumen Anual'!$DH$230,DF6,'Resumen Anual'!$DF$242)+SUMIF('Resumen Anual'!$BI$230,DF6,'Resumen Anual'!$BG$242)+SUMIF('Resumen Anual'!$L$230,DF6,'Resumen Anual'!$J$242)+SUMIF('Resumen Anual'!$FE$174,DF6,'Resumen Anual'!$FC$186)+SUMIF('Resumen Anual'!$DH$174,DF6,'Resumen Anual'!$DF$186)+SUMIF('Resumen Anual'!$BI$174,DF6,'Resumen Anual'!$BG$186)+SUMIF('Resumen Anual'!$L$174,DF6,'Resumen Anual'!$J$186)+SUMIF('Resumen Anual'!$FE$118,DF6,'Resumen Anual'!$FC$130)+SUMIF('Resumen Anual'!$DH$118,DF6,'Resumen Anual'!$DF$130)+SUMIF('Resumen Anual'!$BI$118,DF6,'Resumen Anual'!$BG$130)+SUMIF('Resumen Anual'!$L$118,DF6,'Resumen Anual'!$J$130)+SUMIF('Resumen Anual'!$FE$62,DF6,'Resumen Anual'!$FC$74)+SUMIF('Resumen Anual'!$DH$62,DF6,'Resumen Anual'!$DF$74)+SUMIF('Resumen Anual'!$BI$62,DF6,'Resumen Anual'!$BG$74)+SUMIF('Resumen Anual'!$L$62,DF6,'Resumen Anual'!$J$74)+SUMIF('Resumen Anual'!$FE$6,DF6,'Resumen Anual'!$FC$18)+SUMIF('Resumen Anual'!$DH$6,DF6,'Resumen Anual'!$DF$18)+SUMIF('Resumen Anual'!$BI$6,DF6,'Resumen Anual'!$BG$18)+SUMIF('Resumen Anual'!$L$6,DF6,'Resumen Anual'!$J$18)+SUMIF('Bitácoras Anteriores'!$K$6,DF6,'Bitácoras Anteriores'!$B$12)+SUMIF('Bitácoras Anteriores'!$K$59,$K$6,'Bitácoras Anteriores'!$B$65)+SUMIF('Bitácoras Anteriores'!$K$112,DF6,'Bitácoras Anteriores'!$B$118)+SUMIF('Bitácoras Anteriores'!$K$165,DF6,'Bitácoras Anteriores'!$B$171)+SUMIF('Bitácoras Anteriores'!$K$218,DF6,'Bitácoras Anteriores'!$B$224)+SUMIF('Bitácoras Anteriores'!$K$271,DF6,'Bitácoras Anteriores'!$B$277)+SUMIF('Bitácoras Anteriores'!$K$324,DF6,'Bitácoras Anteriores'!$B$330)+SUMIF('Bitácoras Anteriores'!$BH$6,DF6,'Bitácoras Anteriores'!$AY$12)+SUMIF('Bitácoras Anteriores'!$BH$59,$K$6,'Bitácoras Anteriores'!$AY$65)+SUMIF('Bitácoras Anteriores'!$BH$112,DF6,'Bitácoras Anteriores'!$AY$118)+SUMIF('Bitácoras Anteriores'!$BH$165,DF6,'Bitácoras Anteriores'!$AY$171)+SUMIF('Bitácoras Anteriores'!$BH$218,DF6,'Bitácoras Anteriores'!$AY$224)+SUMIF('Bitácoras Anteriores'!$BH$271,DF6,'Bitácoras Anteriores'!$AY$277)+SUMIF('Bitácoras Anteriores'!$BH$324,DF6,'Bitácoras Anteriores'!$AY$330)+SUMIF('Bitácoras Anteriores'!$DF$6,DF6,'Bitácoras Anteriores'!$CW$12)+SUMIF('Bitácoras Anteriores'!$DF$59,$K$6,'Bitácoras Anteriores'!$CW$65)+SUMIF('Bitácoras Anteriores'!$DF$112,DF6,'Bitácoras Anteriores'!$CW$118)+SUMIF('Bitácoras Anteriores'!$DF$165,DF6,'Bitácoras Anteriores'!$CW$171)+SUMIF('Bitácoras Anteriores'!$DF$218,DF6,'Bitácoras Anteriores'!$CW$224)+SUMIF('Bitácoras Anteriores'!$DF$271,DF6,'Bitácoras Anteriores'!$CW$277)+SUMIF('Bitácoras Anteriores'!$DF$324,DF6,'Bitácoras Anteriores'!$CW$330)+SUMIF('Bitácoras Anteriores'!$FC$6,DF6,'Bitácoras Anteriores'!$ET$12)+SUMIF('Bitácoras Anteriores'!$FC$59,$K$6,'Bitácoras Anteriores'!$ET$65)+SUMIF('Bitácoras Anteriores'!$FC$112,DF6,'Bitácoras Anteriores'!$ET$118)+SUMIF('Bitácoras Anteriores'!$FC$165,DF6,'Bitácoras Anteriores'!$ET$171)+SUMIF('Bitácoras Anteriores'!$FC$218,DF6,'Bitácoras Anteriores'!$ET$224)+SUMIF('Bitácoras Anteriores'!$FC$271,DF6,'Bitácoras Anteriores'!$ET$277)+SUMIF('Bitácoras Anteriores'!$FC$324,DF6,'Bitácoras Anteriores'!$ET$330)</f>
        <v>0</v>
      </c>
      <c r="DE14" s="719"/>
      <c r="DF14" s="719"/>
      <c r="DG14" s="812"/>
      <c r="DH14" s="630"/>
      <c r="DI14" s="799" t="str">
        <f>'Resumen Anual'!$O$18</f>
        <v>DÍA</v>
      </c>
      <c r="DJ14" s="713"/>
      <c r="DK14" s="713"/>
      <c r="DL14" s="713"/>
      <c r="DM14" s="713" t="e">
        <f>SUMIF('Resumen Anual'!$L$6,DF6,'Resumen Anual'!$T$18)+SUMIF('Resumen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Anual'!#REF!)+SUMIF(#REF!,DF6,#REF!)+SUMIF(#REF!,DF6,#REF!)+SUMIF(#REF!,DF6,#REF!)+SUMIF(#REF!,DF6,#REF!)+SUMIF(#REF!,DF6,#REF!)+SUMIF(#REF!,DF6,#REF!)+SUMIF(#REF!,DF6,#REF!)+SUMIF(#REF!,DF6,#REF!)</f>
        <v>#REF!</v>
      </c>
      <c r="DN14" s="816">
        <f>SUMIF('Resumen Anual'!$FE$622,DF6,'Resumen Anual'!$FM$634)+SUMIF('Resumen Anual'!$DH$622,DF6,'Resumen Anual'!$DP$634)+SUMIF('Resumen Anual'!$BI$622,DF6,'Resumen Anual'!$BQ$634)+SUMIF('Resumen Anual'!$L$622,DF6,'Resumen Anual'!$T$634)+SUMIF('Resumen Anual'!$FE$566,DF6,'Resumen Anual'!$FM$578)+SUMIF('Resumen Anual'!$DH$566,DF6,'Resumen Anual'!$DP$578)+SUMIF('Resumen Anual'!$BI$566,DF6,'Resumen Anual'!$BQ$578)+SUMIF('Resumen Anual'!$L$566,DF6,'Resumen Anual'!$T$578)+SUMIF('Resumen Anual'!$FE$510,DF6,'Resumen Anual'!$FM$522)+SUMIF('Resumen Anual'!$DH$510,DF6,'Resumen Anual'!$DP$522)+SUMIF('Resumen Anual'!$BI$510,DF6,'Resumen Anual'!$BQ$522)+SUMIF('Resumen Anual'!$L$510,DF6,'Resumen Anual'!$T$522)+SUMIF('Resumen Anual'!$FE$454,DF6,'Resumen Anual'!$FM$466)+SUMIF('Resumen Anual'!$DH$454,DF6,'Resumen Anual'!$DP$466)+SUMIF('Resumen Anual'!$BI$454,DF6,'Resumen Anual'!$BQ$466)+SUMIF('Resumen Anual'!$L$454,DF6,'Resumen Anual'!$T$466)+SUMIF('Resumen Anual'!$FE$398,DF6,'Resumen Anual'!$FM$410)+SUMIF('Resumen Anual'!$DH$398,DF6,'Resumen Anual'!$DP$410)+SUMIF('Resumen Anual'!$BI$398,DF6,'Resumen Anual'!$BQ$410)+SUMIF('Resumen Anual'!$L$398,DF6,'Resumen Anual'!$T$410)+SUMIF('Resumen Anual'!$FE$342,DF6,'Resumen Anual'!$FM$354)+SUMIF('Resumen Anual'!$DH$342,DF6,'Resumen Anual'!$DP$354)+SUMIF('Resumen Anual'!$BI$342,DF6,'Resumen Anual'!$BQ$354)+SUMIF('Resumen Anual'!$L$342,DF6,'Resumen Anual'!$T$354)+SUMIF('Resumen Anual'!$FE$286,DF6,'Resumen Anual'!$FM$298)+SUMIF('Resumen Anual'!$DH$286,DF6,'Resumen Anual'!$DP$298)+SUMIF('Resumen Anual'!$BI$286,DF6,'Resumen Anual'!$BQ$298)+SUMIF('Resumen Anual'!$L$286,DF6,'Resumen Anual'!$T$298)+SUMIF('Resumen Anual'!$FE$230,DF6,'Resumen Anual'!$FM$242)+SUMIF('Resumen Anual'!$DH$230,DF6,'Resumen Anual'!$DP$242)+SUMIF('Resumen Anual'!$BI$230,DF6,'Resumen Anual'!$BQ$242)+SUMIF('Resumen Anual'!$L$230,DF6,'Resumen Anual'!$T$242)+SUMIF('Resumen Anual'!$FE$174,DF6,'Resumen Anual'!$FM$186)+SUMIF('Resumen Anual'!$DH$174,DF6,'Resumen Anual'!$DP$186)+SUMIF('Resumen Anual'!$BI$174,DF6,'Resumen Anual'!$BQ$186)+SUMIF('Resumen Anual'!$L$174,DF6,'Resumen Anual'!$T$186)+SUMIF('Resumen Anual'!$FE$118,DF6,'Resumen Anual'!$FM$130)+SUMIF('Resumen Anual'!$DH$118,DF6,'Resumen Anual'!$DP$130)+SUMIF('Resumen Anual'!$BI$118,DF6,'Resumen Anual'!$BQ$130)+SUMIF('Resumen Anual'!$L$118,DF6,'Resumen Anual'!$T$130)+SUMIF('Resumen Anual'!$FE$62,DF6,'Resumen Anual'!$FM$74)+SUMIF('Resumen Anual'!$DH$62,DF6,'Resumen Anual'!$DP$74)+SUMIF('Resumen Anual'!$BI$62,DF6,'Resumen Anual'!$BQ$74)+SUMIF('Resumen Anual'!$L$62,DF6,'Resumen Anual'!$T$74)+SUMIF('Resumen Anual'!$FE$6,DF6,'Resumen Anual'!$FM$18)+SUMIF('Resumen Anual'!$DH$6,DF6,'Resumen Anual'!$DP$18)+SUMIF('Resumen Anual'!$BI$6,DF6,'Resumen Anual'!$BQ$18)+SUMIF('Resumen Anual'!$L$6,DF6,'Resumen Anual'!$T$18)+SUMIF('Bitácoras Anteriores'!$K$6,DF6,'Bitácoras Anteriores'!$S$14)+SUMIF('Bitácoras Anteriores'!$K$59,$K$6,'Bitácoras Anteriores'!$S$67)+SUMIF('Bitácoras Anteriores'!$K$112,DF6,'Bitácoras Anteriores'!$S$120)+SUMIF('Bitácoras Anteriores'!$K$165,DF6,'Bitácoras Anteriores'!$S$173)+SUMIF('Bitácoras Anteriores'!$K$218,DF6,'Bitácoras Anteriores'!$S$226)+SUMIF('Bitácoras Anteriores'!$K$271,DF6,'Bitácoras Anteriores'!$S$279)+SUMIF('Bitácoras Anteriores'!$K$324,DF6,'Bitácoras Anteriores'!$S$332)+SUMIF('Bitácoras Anteriores'!$BH$6,DF6,'Bitácoras Anteriores'!$BP$14)+SUMIF('Bitácoras Anteriores'!$BH$59,$K$6,'Bitácoras Anteriores'!$BP$67)+SUMIF('Bitácoras Anteriores'!$BH$112,DF6,'Bitácoras Anteriores'!$BP$120)+SUMIF('Bitácoras Anteriores'!$BH$165,DF6,'Bitácoras Anteriores'!$BP$173)+SUMIF('Bitácoras Anteriores'!$BH$218,DF6,'Bitácoras Anteriores'!$BP$226)+SUMIF('Bitácoras Anteriores'!$BH$271,DF6,'Bitácoras Anteriores'!$BP$279)+SUMIF('Bitácoras Anteriores'!$BH$324,DF6,'Bitácoras Anteriores'!$BP$332)+SUMIF('Bitácoras Anteriores'!$DF$6,DF6,'Bitácoras Anteriores'!$DN$14)+SUMIF('Bitácoras Anteriores'!$DF$59,$K$6,'Bitácoras Anteriores'!$DN$67)+SUMIF('Bitácoras Anteriores'!$DF$112,DF6,'Bitácoras Anteriores'!$DN$120)+SUMIF('Bitácoras Anteriores'!$DF$165,DF6,'Bitácoras Anteriores'!$DN$173)+SUMIF('Bitácoras Anteriores'!$DF$218,DF6,'Bitácoras Anteriores'!$DN$226)+SUMIF('Bitácoras Anteriores'!$DF$271,DF6,'Bitácoras Anteriores'!$DN$279)+SUMIF('Bitácoras Anteriores'!$DF$324,DF6,'Bitácoras Anteriores'!$DN$332)+SUMIF('Bitácoras Anteriores'!$FC$6,DF6,'Bitácoras Anteriores'!$FK$14)+SUMIF('Bitácoras Anteriores'!$FC$59,$K$6,'Bitácoras Anteriores'!$FK$67)+SUMIF('Bitácoras Anteriores'!$FC$112,DF6,'Bitácoras Anteriores'!$FK$120)+SUMIF('Bitácoras Anteriores'!$FC$165,DF6,'Bitácoras Anteriores'!$FK$173)+SUMIF('Bitácoras Anteriores'!$FC$218,DF6,'Bitácoras Anteriores'!$FK$226)+SUMIF('Bitácoras Anteriores'!$FC$271,DF6,'Bitácoras Anteriores'!$FK$279)+SUMIF('Bitácoras Anteriores'!$FC$324,DF6,'Bitácoras Anteriores'!$FK$332)</f>
        <v>0</v>
      </c>
      <c r="DO14" s="816"/>
      <c r="DP14" s="816"/>
      <c r="DQ14" s="816"/>
      <c r="DR14" s="816"/>
      <c r="DS14" s="816"/>
      <c r="DT14" s="15"/>
      <c r="DU14" s="771">
        <f>IF(DU12=0," ",DU12+1)</f>
        <v>2023</v>
      </c>
      <c r="DV14" s="772"/>
      <c r="DW14" s="772"/>
      <c r="DX14" s="772"/>
      <c r="DY14" s="772"/>
      <c r="DZ14" s="1214">
        <f>SUMIFS('Resumen Anual'!$AF$54,DU14,'Resumen Anual'!$V$9,DF6,'Resumen Anual'!$L$6)+SUMIFS('Resumen Anual'!$AF$112,DU14,'Resumen Anual'!$V$9,DF6,'Resumen Anual'!$L$64)+SUMIFS('Resumen Anual'!$AF$170,DU14,'Resumen Anual'!$V$9,DF6,'Resumen Anual'!$L$122)+SUMIFS('Resumen Anual'!$AF$228,DU14,'Resumen Anual'!$V$9,DF6,'Resumen Anual'!$L$180)+SUMIFS('Resumen Anual'!$AF$286,DU14,'Resumen Anual'!$V$9,DF6,'Resumen Anual'!$L$238)+SUMIFS('Resumen Anual'!$AF$344,DU14,'Resumen Anual'!$V$9,DF6,'Resumen Anual'!$L$296)+SUMIFS('Resumen Anual'!$AF$402,DU14,'Resumen Anual'!$V$9,DF6,'Resumen Anual'!$L$354)+SUMIFS('Resumen Anual'!$AF$460,DU14,'Resumen Anual'!$V$9,DF6,'Resumen Anual'!$L$412)+SUMIFS('Resumen Anual'!$AF$518,DU14,'Resumen Anual'!$V$9,DF6,'Resumen Anual'!$L$470)+SUMIFS('Resumen Anual'!$AF$576,DU14,'Resumen Anual'!$V$9,DF6,'Resumen Anual'!$L$528)+SUMIFS('Resumen Anual'!$AF$634,DU14,'Resumen Anual'!$V$9,DF6,'Resumen Anual'!$L$586)+SUMIFS('Resumen Anual'!$AF$692,DU14,'Resumen Anual'!$V$9,DF6,'Resumen Anual'!$L$644)+SUMIFS('Resumen Anual'!$CC$54,DU14,'Resumen Anual'!$V$9,DF6,'Resumen Anual'!$BI$6)+SUMIFS('Resumen Anual'!$CC$112,DU14,'Resumen Anual'!$V$9,DF6,'Resumen Anual'!$BI$64)+SUMIFS('Resumen Anual'!$CC$170,DU14,'Resumen Anual'!$V$9,DF6,'Resumen Anual'!$BI$122)+SUMIFS('Resumen Anual'!$CC$228,DU14,'Resumen Anual'!$V$9,DF6,'Resumen Anual'!$BI$180)+SUMIFS('Resumen Anual'!$CC$286,DU14,'Resumen Anual'!$V$9,DF6,'Resumen Anual'!$BI$238)+SUMIFS('Resumen Anual'!$CC$344,DU14,'Resumen Anual'!$V$9,DF6,'Resumen Anual'!$BI$296)+SUMIFS('Resumen Anual'!$CC$402,DU14,'Resumen Anual'!$V$9,DF6,'Resumen Anual'!$BI$354)+SUMIFS('Resumen Anual'!$CC$460,DU14,'Resumen Anual'!$V$9,DF6,'Resumen Anual'!$BI$412)+SUMIFS('Resumen Anual'!$CC$518,DU14,'Resumen Anual'!$V$9,DF6,'Resumen Anual'!$BI$470)+SUMIFS('Resumen Anual'!$CC$576,DU14,'Resumen Anual'!$V$9,DF6,'Resumen Anual'!$BI$528)+SUMIFS('Resumen Anual'!$CC$634,DU14,'Resumen Anual'!$V$9,DF6,'Resumen Anual'!$BI$586)+SUMIFS('Resumen Anual'!$CC$692,DU14,'Resumen Anual'!$V$9,DF6,'Resumen Anual'!$BI$644)+SUMIFS('Resumen Anual'!$EB$54,DU14,'Resumen Anual'!$V$9,DF6,'Resumen Anual'!$DH$6)+SUMIFS('Resumen Anual'!$EB$112,DU14,'Resumen Anual'!$V$9,DF6,'Resumen Anual'!$DH$64)+SUMIFS('Resumen Anual'!$EB$170,DU14,'Resumen Anual'!$V$9,DF6,'Resumen Anual'!$DH$122)+SUMIFS('Resumen Anual'!$EB$228,DU14,'Resumen Anual'!$V$9,DF6,'Resumen Anual'!$DH$180)+SUMIFS('Resumen Anual'!$EB$286,DU14,'Resumen Anual'!$V$9,DF6,'Resumen Anual'!$DH$238)+SUMIFS('Resumen Anual'!$EB$344,DU14,'Resumen Anual'!$V$9,DF6,'Resumen Anual'!$DH$296)+SUMIFS('Resumen Anual'!$EB$402,DU14,'Resumen Anual'!$V$9,DF6,'Resumen Anual'!$DH$354)+SUMIFS('Resumen Anual'!$EB$460,DU14,'Resumen Anual'!$V$9,DF6,'Resumen Anual'!$DH$412)+SUMIFS('Resumen Anual'!$EB$518,DU14,'Resumen Anual'!$V$9,DF6,'Resumen Anual'!$DH$470)+SUMIFS('Resumen Anual'!$EB$576,DU14,'Resumen Anual'!$V$9,DF6,'Resumen Anual'!$DH$528)+SUMIFS('Resumen Anual'!$EB$634,DU14,'Resumen Anual'!$V$9,DF6,'Resumen Anual'!$DH$586)+SUMIFS('Resumen Anual'!$EB$692,DU14,'Resumen Anual'!$V$9,DF6,'Resumen Anual'!$DH$644)+SUMIFS('Resumen Anual'!$FY$54,DU14,'Resumen Anual'!$V$9,DF6,'Resumen Anual'!$FE$6)+SUMIFS('Resumen Anual'!$FY$112,DU14,'Resumen Anual'!$V$9,DF6,'Resumen Anual'!$FE$64)+SUMIFS('Resumen Anual'!$FY$170,DU14,'Resumen Anual'!$V$9,DF6,'Resumen Anual'!$FE$122)+SUMIFS('Resumen Anual'!$FY$228,DU14,'Resumen Anual'!$V$9,DF6,'Resumen Anual'!$FE$180)+SUMIFS('Resumen Anual'!$FY$286,DU14,'Resumen Anual'!$V$9,DF6,'Resumen Anual'!$FE$238)+SUMIFS('Resumen Anual'!$FY$344,DU14,'Resumen Anual'!$V$9,DF6,'Resumen Anual'!$FE$296)+SUMIFS('Resumen Anual'!$FY$402,DU14,'Resumen Anual'!$V$9,DF6,'Resumen Anual'!$FE$354)+SUMIFS('Resumen Anual'!$FY$460,DU14,'Resumen Anual'!$V$9,DF6,'Resumen Anual'!$FE$412)+SUMIFS('Resumen Anual'!$FY$518,DU14,'Resumen Anual'!$V$9,DF6,'Resumen Anual'!$FE$470)+SUMIFS('Resumen Anual'!$FY$576,DU14,'Resumen Anual'!$V$9,DF6,'Resumen Anual'!$FE$528)+SUMIFS('Resumen Anual'!$FY$634,DU14,'Resumen Anual'!$V$9,DF6,'Resumen Anual'!$FE$586)+SUMIFS('Resumen Anual'!$FY$692,DU14,'Resumen Anual'!$V$9,DF6,'Resumen Anual'!$FE$644)</f>
        <v>0</v>
      </c>
      <c r="EA14" s="770"/>
      <c r="EB14" s="770"/>
      <c r="EC14" s="770"/>
      <c r="ED14" s="770">
        <f>SUMIFS('Resumen Anual'!$AJ$54,DU14,'Resumen Anual'!$V$9,DF6,'Resumen Anual'!$L$6)+SUMIFS('Resumen Anual'!$AJ$112,DU14,'Resumen Anual'!$V$9,DF6,'Resumen Anual'!$L$64)+SUMIFS('Resumen Anual'!$AJ$170,DU14,'Resumen Anual'!$V$9,DF6,'Resumen Anual'!$L$122)+SUMIFS('Resumen Anual'!$AJ$228,DU14,'Resumen Anual'!$V$9,DF6,'Resumen Anual'!$L$180)+SUMIFS('Resumen Anual'!$AJ$286,DU14,'Resumen Anual'!$V$9,DF6,'Resumen Anual'!$L$238)+SUMIFS('Resumen Anual'!$AJ$344,DU14,'Resumen Anual'!$V$9,DF6,'Resumen Anual'!$L$296)+SUMIFS('Resumen Anual'!$AJ$402,DU14,'Resumen Anual'!$V$9,DF6,'Resumen Anual'!$L$354)+SUMIFS('Resumen Anual'!$AJ$460,DU14,'Resumen Anual'!$V$9,DF6,'Resumen Anual'!$L$412)+SUMIFS('Resumen Anual'!$AJ$518,DU14,'Resumen Anual'!$V$9,DF6,'Resumen Anual'!$L$470)+SUMIFS('Resumen Anual'!$AJ$576,DU14,'Resumen Anual'!$V$9,DF6,'Resumen Anual'!$L$528)+SUMIFS('Resumen Anual'!$AJ$634,DU14,'Resumen Anual'!$V$9,DF6,'Resumen Anual'!$L$586)+SUMIFS('Resumen Anual'!$AJ$692,DU14,'Resumen Anual'!$V$9,DF6,'Resumen Anual'!$L$644)+SUMIFS('Resumen Anual'!$CG$54,DU14,'Resumen Anual'!$V$9,DF6,'Resumen Anual'!$BI$6)+SUMIFS('Resumen Anual'!$CG$112,DU14,'Resumen Anual'!$V$9,DF6,'Resumen Anual'!$BI$64)+SUMIFS('Resumen Anual'!$CG$170,DU14,'Resumen Anual'!$V$9,DF6,'Resumen Anual'!$BI$122)+SUMIFS('Resumen Anual'!$CG$228,DU14,'Resumen Anual'!$V$9,DF6,'Resumen Anual'!$BI$180)+SUMIFS('Resumen Anual'!$CG$286,DU14,'Resumen Anual'!$V$9,DF6,'Resumen Anual'!$BI$238)+SUMIFS('Resumen Anual'!$CG$344,DU14,'Resumen Anual'!$V$9,DF6,'Resumen Anual'!$BI$296)+SUMIFS('Resumen Anual'!$CG$402,DU14,'Resumen Anual'!$V$9,DF6,'Resumen Anual'!$BI$354)+SUMIFS('Resumen Anual'!$CG$460,DU14,'Resumen Anual'!$V$9,DF6,'Resumen Anual'!$BI$412)+SUMIFS('Resumen Anual'!$CG$518,DU14,'Resumen Anual'!$V$9,DF6,'Resumen Anual'!$BI$470)+SUMIFS('Resumen Anual'!$CG$576,DU14,'Resumen Anual'!$V$9,DF6,'Resumen Anual'!$BI$528)+SUMIFS('Resumen Anual'!$CG$634,DU14,'Resumen Anual'!$V$9,DF6,'Resumen Anual'!$BI$586)+SUMIFS('Resumen Anual'!$CG$692,DU14,'Resumen Anual'!$V$9,DF6,'Resumen Anual'!$BI$644)+SUMIFS('Resumen Anual'!$EF$54,DU14,'Resumen Anual'!$V$9,DF6,'Resumen Anual'!$DH$6)+SUMIFS('Resumen Anual'!$EF$112,DU14,'Resumen Anual'!$V$9,DF6,'Resumen Anual'!$DH$64)+SUMIFS('Resumen Anual'!$EF$170,DU14,'Resumen Anual'!$V$9,DF6,'Resumen Anual'!$DH$122)+SUMIFS('Resumen Anual'!$EF$228,DU14,'Resumen Anual'!$V$9,DF6,'Resumen Anual'!$DH$180)+SUMIFS('Resumen Anual'!$EF$286,DU14,'Resumen Anual'!$V$9,DF6,'Resumen Anual'!$DH$238)+SUMIFS('Resumen Anual'!$EF$344,DU14,'Resumen Anual'!$V$9,DF6,'Resumen Anual'!$DH$296)+SUMIFS('Resumen Anual'!$EF$402,DU14,'Resumen Anual'!$V$9,DF6,'Resumen Anual'!$DH$354)+SUMIFS('Resumen Anual'!$EF$460,DU14,'Resumen Anual'!$V$9,DF6,'Resumen Anual'!$DH$412)+SUMIFS('Resumen Anual'!$EF$518,DU14,'Resumen Anual'!$V$9,DF6,'Resumen Anual'!$DH$470)+SUMIFS('Resumen Anual'!$EF$576,DU14,'Resumen Anual'!$V$9,DF6,'Resumen Anual'!$DH$528)+SUMIFS('Resumen Anual'!$EF$634,DU14,'Resumen Anual'!$V$9,DF6,'Resumen Anual'!$DH$586)+SUMIFS('Resumen Anual'!$EF$692,DU14,'Resumen Anual'!$V$9,DF6,'Resumen Anual'!$DH$644)+SUMIFS('Resumen Anual'!$GC$54,DU14,'Resumen Anual'!$V$9,DF6,'Resumen Anual'!$FE$6)+SUMIFS('Resumen Anual'!$GC$112,DU14,'Resumen Anual'!$V$9,DF6,'Resumen Anual'!$FE$64)+SUMIFS('Resumen Anual'!$GC$170,DU14,'Resumen Anual'!$V$9,DF6,'Resumen Anual'!$FE$122)+SUMIFS('Resumen Anual'!$GC$228,DU14,'Resumen Anual'!$V$9,DF6,'Resumen Anual'!$FE$180)+SUMIFS('Resumen Anual'!$GC$286,DU14,'Resumen Anual'!$V$9,DF6,'Resumen Anual'!$FE$238)+SUMIFS('Resumen Anual'!$GC$344,DU14,'Resumen Anual'!$V$9,DF6,'Resumen Anual'!$FE$296)+SUMIFS('Resumen Anual'!$GC$402,DU14,'Resumen Anual'!$V$9,DF6,'Resumen Anual'!$FE$354)+SUMIFS('Resumen Anual'!$GC$460,DU14,'Resumen Anual'!$V$9,DF6,'Resumen Anual'!$FE$412)+SUMIFS('Resumen Anual'!$GC$518,DU14,'Resumen Anual'!$V$9,DF6,'Resumen Anual'!$FE$470)+SUMIFS('Resumen Anual'!$GC$576,DU14,'Resumen Anual'!$V$9,DF6,'Resumen Anual'!$FE$528)+SUMIFS('Resumen Anual'!$GC$634,DU14,'Resumen Anual'!$V$9,DF6,'Resumen Anual'!$FE$586)+SUMIFS('Resumen Anual'!$GC$692,DU14,'Resumen Anual'!$V$9,DF6,'Resumen Anual'!$FE$644)</f>
        <v>0</v>
      </c>
      <c r="EE14" s="770"/>
      <c r="EF14" s="770"/>
      <c r="EG14" s="770"/>
      <c r="EH14" s="770">
        <f>SUMIFS('Resumen Anual'!$AN$54,DU14,'Resumen Anual'!$V$9,DF6,'Resumen Anual'!$L$6)+SUMIFS('Resumen Anual'!$AN$112,DU14,'Resumen Anual'!$V$9,DF6,'Resumen Anual'!$L$64)+SUMIFS('Resumen Anual'!$AN$170,DU14,'Resumen Anual'!$V$9,DF6,'Resumen Anual'!$L$122)+SUMIFS('Resumen Anual'!$AN$228,DU14,'Resumen Anual'!$V$9,DF6,'Resumen Anual'!$L$180)+SUMIFS('Resumen Anual'!$AN$286,DU14,'Resumen Anual'!$V$9,DF6,'Resumen Anual'!$L$238)+SUMIFS('Resumen Anual'!$AN$344,DU14,'Resumen Anual'!$V$9,DF6,'Resumen Anual'!$L$296)+SUMIFS('Resumen Anual'!$AN$402,DU14,'Resumen Anual'!$V$9,DF6,'Resumen Anual'!$L$354)+SUMIFS('Resumen Anual'!$AN$460,DU14,'Resumen Anual'!$V$9,DF6,'Resumen Anual'!$L$412)+SUMIFS('Resumen Anual'!$AN$518,DU14,'Resumen Anual'!$V$9,DF6,'Resumen Anual'!$L$470)+SUMIFS('Resumen Anual'!$AN$576,DU14,'Resumen Anual'!$V$9,DF6,'Resumen Anual'!$L$528)+SUMIFS('Resumen Anual'!$AN$634,DU14,'Resumen Anual'!$V$9,DF6,'Resumen Anual'!$L$586)+SUMIFS('Resumen Anual'!$AN$692,DU14,'Resumen Anual'!$V$9,DF6,'Resumen Anual'!$L$644)+SUMIFS('Resumen Anual'!$CK$54,DU14,'Resumen Anual'!$V$9,DF6,'Resumen Anual'!$BI$6)+SUMIFS('Resumen Anual'!$CK$112,DU14,'Resumen Anual'!$V$9,DF6,'Resumen Anual'!$BI$64)+SUMIFS('Resumen Anual'!$CK$170,DU14,'Resumen Anual'!$V$9,DF6,'Resumen Anual'!$BI$122)+SUMIFS('Resumen Anual'!$CK$228,DU14,'Resumen Anual'!$V$9,DF6,'Resumen Anual'!$BI$180)+SUMIFS('Resumen Anual'!$CK$286,DU14,'Resumen Anual'!$V$9,DF6,'Resumen Anual'!$BI$238)+SUMIFS('Resumen Anual'!$CK$344,DU14,'Resumen Anual'!$V$9,DF6,'Resumen Anual'!$BI$296)+SUMIFS('Resumen Anual'!$CK$402,DU14,'Resumen Anual'!$V$9,DF6,'Resumen Anual'!$BI$354)+SUMIFS('Resumen Anual'!$CK$460,DU14,'Resumen Anual'!$V$9,DF6,'Resumen Anual'!$BI$412)+SUMIFS('Resumen Anual'!$CK$518,DU14,'Resumen Anual'!$V$9,DF6,'Resumen Anual'!$BI$470)+SUMIFS('Resumen Anual'!$CK$576,DU14,'Resumen Anual'!$V$9,DF6,'Resumen Anual'!$BI$528)+SUMIFS('Resumen Anual'!$CK$634,DU14,'Resumen Anual'!$V$9,DF6,'Resumen Anual'!$BI$586)+SUMIFS('Resumen Anual'!$CK$692,DU14,'Resumen Anual'!$V$9,DF6,'Resumen Anual'!$BI$644)+SUMIFS('Resumen Anual'!$EJ$54,DU14,'Resumen Anual'!$V$9,DF6,'Resumen Anual'!$DH$6)+SUMIFS('Resumen Anual'!$EJ$112,DU14,'Resumen Anual'!$V$9,DF6,'Resumen Anual'!$DH$64)+SUMIFS('Resumen Anual'!$EJ$170,DU14,'Resumen Anual'!$V$9,DF6,'Resumen Anual'!$DH$122)+SUMIFS('Resumen Anual'!$EJ$228,DU14,'Resumen Anual'!$V$9,DF6,'Resumen Anual'!$DH$180)+SUMIFS('Resumen Anual'!$EJ$286,DU14,'Resumen Anual'!$V$9,DF6,'Resumen Anual'!$DH$238)+SUMIFS('Resumen Anual'!$EJ$344,DU14,'Resumen Anual'!$V$9,DF6,'Resumen Anual'!$DH$296)+SUMIFS('Resumen Anual'!$EJ$402,DU14,'Resumen Anual'!$V$9,DF6,'Resumen Anual'!$DH$354)+SUMIFS('Resumen Anual'!$EJ$460,DU14,'Resumen Anual'!$V$9,DF6,'Resumen Anual'!$DH$412)+SUMIFS('Resumen Anual'!$EJ$518,DU14,'Resumen Anual'!$V$9,DF6,'Resumen Anual'!$DH$470)+SUMIFS('Resumen Anual'!$EJ$576,DU14,'Resumen Anual'!$V$9,DF6,'Resumen Anual'!$DH$528)+SUMIFS('Resumen Anual'!$EJ$634,DU14,'Resumen Anual'!$V$9,DF6,'Resumen Anual'!$DH$586)+SUMIFS('Resumen Anual'!$EJ$692,DU14,'Resumen Anual'!$V$9,DF6,'Resumen Anual'!$DH$644)+SUMIFS('Resumen Anual'!$GG$54,DU14,'Resumen Anual'!$V$9,DF6,'Resumen Anual'!$FE$6)+SUMIFS('Resumen Anual'!$GG$112,DU14,'Resumen Anual'!$V$9,DF6,'Resumen Anual'!$FE$64)+SUMIFS('Resumen Anual'!$GG$170,DU14,'Resumen Anual'!$V$9,DF6,'Resumen Anual'!$FE$122)+SUMIFS('Resumen Anual'!$GG$228,DU14,'Resumen Anual'!$V$9,DF6,'Resumen Anual'!$FE$180)+SUMIFS('Resumen Anual'!$GG$286,DU14,'Resumen Anual'!$V$9,DF6,'Resumen Anual'!$FE$238)+SUMIFS('Resumen Anual'!$GG$344,DU14,'Resumen Anual'!$V$9,DF6,'Resumen Anual'!$FE$296)+SUMIFS('Resumen Anual'!$GG$402,DU14,'Resumen Anual'!$V$9,DF6,'Resumen Anual'!$FE$354)+SUMIFS('Resumen Anual'!$GG$460,DU14,'Resumen Anual'!$V$9,DF6,'Resumen Anual'!$FE$412)+SUMIFS('Resumen Anual'!$GG$518,DU14,'Resumen Anual'!$V$9,DF6,'Resumen Anual'!$FE$470)+SUMIFS('Resumen Anual'!$GG$576,DU14,'Resumen Anual'!$V$9,DF6,'Resumen Anual'!$FE$528)+SUMIFS('Resumen Anual'!$GG$634,DU14,'Resumen Anual'!$V$9,DF6,'Resumen Anual'!$FE$586)+SUMIFS('Resumen Anual'!$GG$692,DU14,'Resumen Anual'!$V$9,DF6,'Resumen Anual'!$FE$644)</f>
        <v>0</v>
      </c>
      <c r="EI14" s="770"/>
      <c r="EJ14" s="770"/>
      <c r="EK14" s="770"/>
      <c r="EL14" s="756">
        <f>SUMIFS('Resumen Anual'!$AR$54,DU14,'Resumen Anual'!$V$9,DF6,'Resumen Anual'!$L$6)+SUMIFS('Resumen Anual'!$AR$112,DU14,'Resumen Anual'!$V$9,DF6,'Resumen Anual'!$L$64)+SUMIFS('Resumen Anual'!$AR$170,DU14,'Resumen Anual'!$V$9,DF6,'Resumen Anual'!$L$122)+SUMIFS('Resumen Anual'!$AR$228,DU14,'Resumen Anual'!$V$9,DF6,'Resumen Anual'!$L$180)+SUMIFS('Resumen Anual'!$AR$286,DU14,'Resumen Anual'!$V$9,DF6,'Resumen Anual'!$L$238)+SUMIFS('Resumen Anual'!$AR$344,DU14,'Resumen Anual'!$V$9,DF6,'Resumen Anual'!$L$296)+SUMIFS('Resumen Anual'!$AR$402,DU14,'Resumen Anual'!$V$9,DF6,'Resumen Anual'!$L$354)+SUMIFS('Resumen Anual'!$AR$460,DU14,'Resumen Anual'!$V$9,DF6,'Resumen Anual'!$L$412)+SUMIFS('Resumen Anual'!$AR$518,DU14,'Resumen Anual'!$V$9,DF6,'Resumen Anual'!$L$470)+SUMIFS('Resumen Anual'!$AR$576,DU14,'Resumen Anual'!$V$9,DF6,'Resumen Anual'!$L$528)+SUMIFS('Resumen Anual'!$AR$634,DU14,'Resumen Anual'!$V$9,DF6,'Resumen Anual'!$L$586)+SUMIFS('Resumen Anual'!$AR$692,DU14,'Resumen Anual'!$V$9,DF6,'Resumen Anual'!$L$644)+SUMIFS('Resumen Anual'!$CO$54,DU14,'Resumen Anual'!$V$9,DF6,'Resumen Anual'!$BI$6)+SUMIFS('Resumen Anual'!$CO$112,DU14,'Resumen Anual'!$V$9,DF6,'Resumen Anual'!$BI$64)+SUMIFS('Resumen Anual'!$CO$170,DU14,'Resumen Anual'!$V$9,DF6,'Resumen Anual'!$BI$122)+SUMIFS('Resumen Anual'!$CO$228,DU14,'Resumen Anual'!$V$9,DF6,'Resumen Anual'!$BI$180)+SUMIFS('Resumen Anual'!$CO$286,DU14,'Resumen Anual'!$V$9,DF6,'Resumen Anual'!$BI$238)+SUMIFS('Resumen Anual'!$CO$344,DU14,'Resumen Anual'!$V$9,DF6,'Resumen Anual'!$BI$296)+SUMIFS('Resumen Anual'!$CO$402,DU14,'Resumen Anual'!$V$9,DF6,'Resumen Anual'!$BI$354)+SUMIFS('Resumen Anual'!$CO$460,DU14,'Resumen Anual'!$V$9,DF6,'Resumen Anual'!$BI$412)+SUMIFS('Resumen Anual'!$CO$518,DU14,'Resumen Anual'!$V$9,DF6,'Resumen Anual'!$BI$470)+SUMIFS('Resumen Anual'!$CO$576,DU14,'Resumen Anual'!$V$9,DF6,'Resumen Anual'!$BI$528)+SUMIFS('Resumen Anual'!$CO$634,DU14,'Resumen Anual'!$V$9,DF6,'Resumen Anual'!$BI$586)+SUMIFS('Resumen Anual'!$CO$692,DU14,'Resumen Anual'!$V$9,DF6,'Resumen Anual'!$BI$644)+SUMIFS('Resumen Anual'!$EN$54,DU14,'Resumen Anual'!$V$9,DF6,'Resumen Anual'!$DH$6)+SUMIFS('Resumen Anual'!$EN$112,DU14,'Resumen Anual'!$V$9,DF6,'Resumen Anual'!$DH$64)+SUMIFS('Resumen Anual'!$EN$170,DU14,'Resumen Anual'!$V$9,DF6,'Resumen Anual'!$DH$122)+SUMIFS('Resumen Anual'!$EN$228,DU14,'Resumen Anual'!$V$9,DF6,'Resumen Anual'!$DH$180)+SUMIFS('Resumen Anual'!$EN$286,DU14,'Resumen Anual'!$V$9,DF6,'Resumen Anual'!$DH$238)+SUMIFS('Resumen Anual'!$EN$344,DU14,'Resumen Anual'!$V$9,DF6,'Resumen Anual'!$DH$296)+SUMIFS('Resumen Anual'!$EN$402,DU14,'Resumen Anual'!$V$9,DF6,'Resumen Anual'!$DH$354)+SUMIFS('Resumen Anual'!$EN$460,DU14,'Resumen Anual'!$V$9,DF6,'Resumen Anual'!$DH$412)+SUMIFS('Resumen Anual'!$EN$518,DU14,'Resumen Anual'!$V$9,DF6,'Resumen Anual'!$DH$470)+SUMIFS('Resumen Anual'!$EN$576,DU14,'Resumen Anual'!$V$9,DF6,'Resumen Anual'!$DH$528)+SUMIFS('Resumen Anual'!$EN$634,DU14,'Resumen Anual'!$V$9,DF6,'Resumen Anual'!$DH$586)+SUMIFS('Resumen Anual'!$EN$692,DU14,'Resumen Anual'!$V$9,DF6,'Resumen Anual'!$DH$644)+SUMIFS('Resumen Anual'!$GK$54,DU14,'Resumen Anual'!$V$9,DF6,'Resumen Anual'!$FE$6)+SUMIFS('Resumen Anual'!$GK$112,DU14,'Resumen Anual'!$V$9,DF6,'Resumen Anual'!$FE$64)+SUMIFS('Resumen Anual'!$GK$170,DU14,'Resumen Anual'!$V$9,DF6,'Resumen Anual'!$FE$122)+SUMIFS('Resumen Anual'!$GK$228,DU14,'Resumen Anual'!$V$9,DF6,'Resumen Anual'!$FE$180)+SUMIFS('Resumen Anual'!$GK$286,DU14,'Resumen Anual'!$V$9,DF6,'Resumen Anual'!$FE$238)+SUMIFS('Resumen Anual'!$GK$344,DU14,'Resumen Anual'!$V$9,DF6,'Resumen Anual'!$FE$296)+SUMIFS('Resumen Anual'!$GK$402,DU14,'Resumen Anual'!$V$9,DF6,'Resumen Anual'!$FE$354)+SUMIFS('Resumen Anual'!$GK$460,DU14,'Resumen Anual'!$V$9,DF6,'Resumen Anual'!$FE$412)+SUMIFS('Resumen Anual'!$GK$518,DU14,'Resumen Anual'!$V$9,DF6,'Resumen Anual'!$FE$470)+SUMIFS('Resumen Anual'!$GK$576,DU14,'Resumen Anual'!$V$9,DF6,'Resumen Anual'!$FE$528)+SUMIFS('Resumen Anual'!$GK$634,DU14,'Resumen Anual'!$V$9,DF6,'Resumen Anual'!$FE$586)+SUMIFS('Resumen Anual'!$GK$692,DU14,'Resumen Anual'!$V$9,DF6,'Resumen Anual'!$FE$644)</f>
        <v>0</v>
      </c>
      <c r="EM14" s="756"/>
      <c r="EN14" s="756"/>
      <c r="EO14" s="756">
        <f>SUMIFS('Resumen Anual'!$AU$54,DU14,'Resumen Anual'!$V$9,DF6,'Resumen Anual'!$L$6)+SUMIFS('Resumen Anual'!$AU$112,DU14,'Resumen Anual'!$V$9,DF6,'Resumen Anual'!$L$64)+SUMIFS('Resumen Anual'!$AU$170,DU14,'Resumen Anual'!$V$9,DF6,'Resumen Anual'!$L$122)+SUMIFS('Resumen Anual'!$AU$228,DU14,'Resumen Anual'!$V$9,DF6,'Resumen Anual'!$L$180)+SUMIFS('Resumen Anual'!$AU$286,DU14,'Resumen Anual'!$V$9,DF6,'Resumen Anual'!$L$238)+SUMIFS('Resumen Anual'!$AU$344,DU14,'Resumen Anual'!$V$9,DF6,'Resumen Anual'!$L$296)+SUMIFS('Resumen Anual'!$AU$402,DU14,'Resumen Anual'!$V$9,DF6,'Resumen Anual'!$L$354)+SUMIFS('Resumen Anual'!$AU$460,DU14,'Resumen Anual'!$V$9,DF6,'Resumen Anual'!$L$412)+SUMIFS('Resumen Anual'!$AU$518,DU14,'Resumen Anual'!$V$9,DF6,'Resumen Anual'!$L$470)+SUMIFS('Resumen Anual'!$AU$576,DU14,'Resumen Anual'!$V$9,DF6,'Resumen Anual'!$L$528)+SUMIFS('Resumen Anual'!$AU$634,DU14,'Resumen Anual'!$V$9,DF6,'Resumen Anual'!$L$586)+SUMIFS('Resumen Anual'!$AU$692,DU14,'Resumen Anual'!$V$9,DF6,'Resumen Anual'!$L$644)+SUMIFS('Resumen Anual'!$CR$54,DU14,'Resumen Anual'!$V$9,DF6,'Resumen Anual'!$BI$6)+SUMIFS('Resumen Anual'!$CR$112,DU14,'Resumen Anual'!$V$9,DF6,'Resumen Anual'!$BI$64)+SUMIFS('Resumen Anual'!$CR$170,DU14,'Resumen Anual'!$V$9,DF6,'Resumen Anual'!$BI$122)+SUMIFS('Resumen Anual'!$CR$228,DU14,'Resumen Anual'!$V$9,DF6,'Resumen Anual'!$BI$180)+SUMIFS('Resumen Anual'!$CR$286,DU14,'Resumen Anual'!$V$9,DF6,'Resumen Anual'!$BI$238)+SUMIFS('Resumen Anual'!$CR$344,DU14,'Resumen Anual'!$V$9,DF6,'Resumen Anual'!$BI$296)+SUMIFS('Resumen Anual'!$CR$402,DU14,'Resumen Anual'!$V$9,DF6,'Resumen Anual'!$BI$354)+SUMIFS('Resumen Anual'!$CR$460,DU14,'Resumen Anual'!$V$9,DF6,'Resumen Anual'!$BI$412)+SUMIFS('Resumen Anual'!$CR$518,DU14,'Resumen Anual'!$V$9,DF6,'Resumen Anual'!$BI$470)+SUMIFS('Resumen Anual'!$CR$576,DU14,'Resumen Anual'!$V$9,DF6,'Resumen Anual'!$BI$528)+SUMIFS('Resumen Anual'!$CR$634,DU14,'Resumen Anual'!$V$9,DF6,'Resumen Anual'!$BI$586)+SUMIFS('Resumen Anual'!$CR$692,DU14,'Resumen Anual'!$V$9,DF6,'Resumen Anual'!$BI$644)+SUMIFS('Resumen Anual'!$EQ$54,DU14,'Resumen Anual'!$V$9,DF6,'Resumen Anual'!$DH$6)+SUMIFS('Resumen Anual'!$EQ$112,DU14,'Resumen Anual'!$V$9,DF6,'Resumen Anual'!$DH$64)+SUMIFS('Resumen Anual'!$EQ$170,DU14,'Resumen Anual'!$V$9,DF6,'Resumen Anual'!$DH$122)+SUMIFS('Resumen Anual'!$EQ$228,DU14,'Resumen Anual'!$V$9,DF6,'Resumen Anual'!$DH$180)+SUMIFS('Resumen Anual'!$EQ$286,DU14,'Resumen Anual'!$V$9,DF6,'Resumen Anual'!$DH$238)+SUMIFS('Resumen Anual'!$EQ$344,DU14,'Resumen Anual'!$V$9,DF6,'Resumen Anual'!$DH$296)+SUMIFS('Resumen Anual'!$EQ$402,DU14,'Resumen Anual'!$V$9,DF6,'Resumen Anual'!$DH$354)+SUMIFS('Resumen Anual'!$EQ$460,DU14,'Resumen Anual'!$V$9,DF6,'Resumen Anual'!$DH$412)+SUMIFS('Resumen Anual'!$EQ$518,DU14,'Resumen Anual'!$V$9,DF6,'Resumen Anual'!$DH$470)+SUMIFS('Resumen Anual'!$EQ$576,DU14,'Resumen Anual'!$V$9,DF6,'Resumen Anual'!$DH$528)+SUMIFS('Resumen Anual'!$EQ$634,DU14,'Resumen Anual'!$V$9,DF6,'Resumen Anual'!$DH$586)+SUMIFS('Resumen Anual'!$EQ$692,DU14,'Resumen Anual'!$V$9,DF6,'Resumen Anual'!$DH$644)+SUMIFS('Resumen Anual'!$GN$54,DU14,'Resumen Anual'!$V$9,DF6,'Resumen Anual'!$FE$6)+SUMIFS('Resumen Anual'!$GN$112,DU14,'Resumen Anual'!$V$9,DF6,'Resumen Anual'!$FE$64)+SUMIFS('Resumen Anual'!$GN$170,DU14,'Resumen Anual'!$V$9,DF6,'Resumen Anual'!$FE$122)+SUMIFS('Resumen Anual'!$GN$228,DU14,'Resumen Anual'!$V$9,DF6,'Resumen Anual'!$FE$180)+SUMIFS('Resumen Anual'!$GN$286,DU14,'Resumen Anual'!$V$9,DF6,'Resumen Anual'!$FE$238)+SUMIFS('Resumen Anual'!$GN$344,DU14,'Resumen Anual'!$V$9,DF6,'Resumen Anual'!$FE$296)+SUMIFS('Resumen Anual'!$GN$402,DU14,'Resumen Anual'!$V$9,DF6,'Resumen Anual'!$FE$354)+SUMIFS('Resumen Anual'!$GN$460,DU14,'Resumen Anual'!$V$9,DF6,'Resumen Anual'!$FE$412)+SUMIFS('Resumen Anual'!$GN$518,DU14,'Resumen Anual'!$V$9,DF6,'Resumen Anual'!$FE$470)+SUMIFS('Resumen Anual'!$GN$576,DU14,'Resumen Anual'!$V$9,DF6,'Resumen Anual'!$FE$528)+SUMIFS('Resumen Anual'!$GN$634,DU14,'Resumen Anual'!$V$9,DF6,'Resumen Anual'!$FE$586)+SUMIFS('Resumen Anual'!$GN$692,DU14,'Resumen Anual'!$V$9,DF6,'Resumen Anual'!$FE$644)</f>
        <v>0</v>
      </c>
      <c r="EP14" s="756"/>
      <c r="EQ14" s="1215"/>
      <c r="ER14" s="1200"/>
      <c r="ES14" s="171"/>
      <c r="ET14" s="818" t="str">
        <f>'Resumen Anual'!$C$18</f>
        <v>N°DE VUELOS</v>
      </c>
      <c r="EU14" s="819"/>
      <c r="EV14" s="819"/>
      <c r="EW14" s="819"/>
      <c r="EX14" s="819"/>
      <c r="EY14" s="819"/>
      <c r="EZ14" s="820"/>
      <c r="FA14" s="811">
        <f>SUMIF('Resumen Anual'!$FE$622,FC6,'Resumen Anual'!$FC$634)+SUMIF('Resumen Anual'!$DH$622,FC6,'Resumen Anual'!$DF$634)+SUMIF('Resumen Anual'!$BI$622,FC6,'Resumen Anual'!$BG$634)+SUMIF('Resumen Anual'!$L$622,FC6,'Resumen Anual'!$J$634)+SUMIF('Resumen Anual'!$FE$566,FC6,'Resumen Anual'!$FC$578)+SUMIF('Resumen Anual'!$DH$566,FC6,'Resumen Anual'!$DF$578)+SUMIF('Resumen Anual'!$BI$566,FC6,'Resumen Anual'!$BG$578)+SUMIF('Resumen Anual'!$L$566,FC6,'Resumen Anual'!$J$578)+SUMIF('Resumen Anual'!$FE$510,FC6,'Resumen Anual'!$FC$522)+SUMIF('Resumen Anual'!$DH$510,FC6,'Resumen Anual'!$DF$522)+SUMIF('Resumen Anual'!$BI$510,FC6,'Resumen Anual'!$BG$522)+SUMIF('Resumen Anual'!$L$510,FC6,'Resumen Anual'!$J$522)+SUMIF('Resumen Anual'!$FE$454,FC6,'Resumen Anual'!$FC$466)+SUMIF('Resumen Anual'!$DH$454,FC6,'Resumen Anual'!$DF$466)+SUMIF('Resumen Anual'!$BI$454,FC6,'Resumen Anual'!$BG$466)+SUMIF('Resumen Anual'!$L$454,FC6,'Resumen Anual'!$J$466)+SUMIF('Resumen Anual'!$FE$398,FC6,'Resumen Anual'!$FC$410)+SUMIF('Resumen Anual'!$DH$398,FC6,'Resumen Anual'!$DF$410)+SUMIF('Resumen Anual'!$BI$398,FC6,'Resumen Anual'!$BG$410)+SUMIF('Resumen Anual'!$L$398,FC6,'Resumen Anual'!$J$410)+SUMIF('Resumen Anual'!$FE$342,FC6,'Resumen Anual'!$FC$354)+SUMIF('Resumen Anual'!$DH$342,FC6,'Resumen Anual'!$DF$354)+SUMIF('Resumen Anual'!$BI$342,FC6,'Resumen Anual'!$BG$354)+SUMIF('Resumen Anual'!$L$342,FC6,'Resumen Anual'!$J$354)+SUMIF('Resumen Anual'!$FE$286,FC6,'Resumen Anual'!$FC$298)+SUMIF('Resumen Anual'!$DH$286,FC6,'Resumen Anual'!$DF$298)+SUMIF('Resumen Anual'!$BI$286,FC6,'Resumen Anual'!$BG$298)+SUMIF('Resumen Anual'!$L$286,FC6,'Resumen Anual'!$J$298)+SUMIF('Resumen Anual'!$FE$230,FC6,'Resumen Anual'!$FC$242)+SUMIF('Resumen Anual'!$DH$230,FC6,'Resumen Anual'!$DF$242)+SUMIF('Resumen Anual'!$BI$230,FC6,'Resumen Anual'!$BG$242)+SUMIF('Resumen Anual'!$L$230,FC6,'Resumen Anual'!$J$242)+SUMIF('Resumen Anual'!$FE$174,FC6,'Resumen Anual'!$FC$186)+SUMIF('Resumen Anual'!$DH$174,FC6,'Resumen Anual'!$DF$186)+SUMIF('Resumen Anual'!$BI$174,FC6,'Resumen Anual'!$BG$186)+SUMIF('Resumen Anual'!$L$174,FC6,'Resumen Anual'!$J$186)+SUMIF('Resumen Anual'!$FE$118,FC6,'Resumen Anual'!$FC$130)+SUMIF('Resumen Anual'!$DH$118,FC6,'Resumen Anual'!$DF$130)+SUMIF('Resumen Anual'!$BI$118,FC6,'Resumen Anual'!$BG$130)+SUMIF('Resumen Anual'!$L$118,FC6,'Resumen Anual'!$J$130)+SUMIF('Resumen Anual'!$FE$62,FC6,'Resumen Anual'!$FC$74)+SUMIF('Resumen Anual'!$DH$62,FC6,'Resumen Anual'!$DF$74)+SUMIF('Resumen Anual'!$BI$62,FC6,'Resumen Anual'!$BG$74)+SUMIF('Resumen Anual'!$L$62,FC6,'Resumen Anual'!$J$74)+SUMIF('Resumen Anual'!$FE$6,FC6,'Resumen Anual'!$FC$18)+SUMIF('Resumen Anual'!$DH$6,FC6,'Resumen Anual'!$DF$18)+SUMIF('Resumen Anual'!$BI$6,FC6,'Resumen Anual'!$BG$18)+SUMIF('Resumen Anual'!$L$6,FC6,'Resumen Anual'!$J$18)+SUMIF('Bitácoras Anteriores'!$K$6,FC6,'Bitácoras Anteriores'!$B$12)+SUMIF('Bitácoras Anteriores'!$K$59,$K$6,'Bitácoras Anteriores'!$B$65)+SUMIF('Bitácoras Anteriores'!$K$112,FC6,'Bitácoras Anteriores'!$B$118)+SUMIF('Bitácoras Anteriores'!$K$165,FC6,'Bitácoras Anteriores'!$B$171)+SUMIF('Bitácoras Anteriores'!$K$218,FC6,'Bitácoras Anteriores'!$B$224)+SUMIF('Bitácoras Anteriores'!$K$271,FC6,'Bitácoras Anteriores'!$B$277)+SUMIF('Bitácoras Anteriores'!$K$324,FC6,'Bitácoras Anteriores'!$B$330)+SUMIF('Bitácoras Anteriores'!$BH$6,FC6,'Bitácoras Anteriores'!$AY$12)+SUMIF('Bitácoras Anteriores'!$BH$59,$K$6,'Bitácoras Anteriores'!$AY$65)+SUMIF('Bitácoras Anteriores'!$BH$112,FC6,'Bitácoras Anteriores'!$AY$118)+SUMIF('Bitácoras Anteriores'!$BH$165,FC6,'Bitácoras Anteriores'!$AY$171)+SUMIF('Bitácoras Anteriores'!$BH$218,FC6,'Bitácoras Anteriores'!$AY$224)+SUMIF('Bitácoras Anteriores'!$BH$271,FC6,'Bitácoras Anteriores'!$AY$277)+SUMIF('Bitácoras Anteriores'!$BH$324,FC6,'Bitácoras Anteriores'!$AY$330)+SUMIF('Bitácoras Anteriores'!$DF$6,FC6,'Bitácoras Anteriores'!$CW$12)+SUMIF('Bitácoras Anteriores'!$DF$59,$K$6,'Bitácoras Anteriores'!$CW$65)+SUMIF('Bitácoras Anteriores'!$DF$112,FC6,'Bitácoras Anteriores'!$CW$118)+SUMIF('Bitácoras Anteriores'!$DF$165,FC6,'Bitácoras Anteriores'!$CW$171)+SUMIF('Bitácoras Anteriores'!$DF$218,FC6,'Bitácoras Anteriores'!$CW$224)+SUMIF('Bitácoras Anteriores'!$DF$271,FC6,'Bitácoras Anteriores'!$CW$277)+SUMIF('Bitácoras Anteriores'!$DF$324,FC6,'Bitácoras Anteriores'!$CW$330)+SUMIF('Bitácoras Anteriores'!$FC$6,FC6,'Bitácoras Anteriores'!$ET$12)+SUMIF('Bitácoras Anteriores'!$FC$59,$K$6,'Bitácoras Anteriores'!$ET$65)+SUMIF('Bitácoras Anteriores'!$FC$112,FC6,'Bitácoras Anteriores'!$ET$118)+SUMIF('Bitácoras Anteriores'!$FC$165,FC6,'Bitácoras Anteriores'!$ET$171)+SUMIF('Bitácoras Anteriores'!$FC$218,FC6,'Bitácoras Anteriores'!$ET$224)+SUMIF('Bitácoras Anteriores'!$FC$271,FC6,'Bitácoras Anteriores'!$ET$277)+SUMIF('Bitácoras Anteriores'!$FC$324,FC6,'Bitácoras Anteriores'!$ET$330)</f>
        <v>0</v>
      </c>
      <c r="FB14" s="719"/>
      <c r="FC14" s="719"/>
      <c r="FD14" s="812"/>
      <c r="FE14" s="630"/>
      <c r="FF14" s="799" t="str">
        <f>'Resumen Anual'!$O$18</f>
        <v>DÍA</v>
      </c>
      <c r="FG14" s="713"/>
      <c r="FH14" s="713"/>
      <c r="FI14" s="713"/>
      <c r="FJ14" s="713" t="e">
        <f>SUMIF('Resumen Anual'!$L$6,FC6,'Resumen Anual'!$T$18)+SUMIF('Resumen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Anual'!#REF!)+SUMIF(#REF!,FC6,#REF!)+SUMIF(#REF!,FC6,#REF!)+SUMIF(#REF!,FC6,#REF!)+SUMIF(#REF!,FC6,#REF!)+SUMIF(#REF!,FC6,#REF!)+SUMIF(#REF!,FC6,#REF!)+SUMIF(#REF!,FC6,#REF!)+SUMIF(#REF!,FC6,#REF!)</f>
        <v>#REF!</v>
      </c>
      <c r="FK14" s="816">
        <f>SUMIF('Resumen Anual'!$FE$622,FC6,'Resumen Anual'!$FM$634)+SUMIF('Resumen Anual'!$DH$622,FC6,'Resumen Anual'!$DP$634)+SUMIF('Resumen Anual'!$BI$622,FC6,'Resumen Anual'!$BQ$634)+SUMIF('Resumen Anual'!$L$622,FC6,'Resumen Anual'!$T$634)+SUMIF('Resumen Anual'!$FE$566,FC6,'Resumen Anual'!$FM$578)+SUMIF('Resumen Anual'!$DH$566,FC6,'Resumen Anual'!$DP$578)+SUMIF('Resumen Anual'!$BI$566,FC6,'Resumen Anual'!$BQ$578)+SUMIF('Resumen Anual'!$L$566,FC6,'Resumen Anual'!$T$578)+SUMIF('Resumen Anual'!$FE$510,FC6,'Resumen Anual'!$FM$522)+SUMIF('Resumen Anual'!$DH$510,FC6,'Resumen Anual'!$DP$522)+SUMIF('Resumen Anual'!$BI$510,FC6,'Resumen Anual'!$BQ$522)+SUMIF('Resumen Anual'!$L$510,FC6,'Resumen Anual'!$T$522)+SUMIF('Resumen Anual'!$FE$454,FC6,'Resumen Anual'!$FM$466)+SUMIF('Resumen Anual'!$DH$454,FC6,'Resumen Anual'!$DP$466)+SUMIF('Resumen Anual'!$BI$454,FC6,'Resumen Anual'!$BQ$466)+SUMIF('Resumen Anual'!$L$454,FC6,'Resumen Anual'!$T$466)+SUMIF('Resumen Anual'!$FE$398,FC6,'Resumen Anual'!$FM$410)+SUMIF('Resumen Anual'!$DH$398,FC6,'Resumen Anual'!$DP$410)+SUMIF('Resumen Anual'!$BI$398,FC6,'Resumen Anual'!$BQ$410)+SUMIF('Resumen Anual'!$L$398,FC6,'Resumen Anual'!$T$410)+SUMIF('Resumen Anual'!$FE$342,FC6,'Resumen Anual'!$FM$354)+SUMIF('Resumen Anual'!$DH$342,FC6,'Resumen Anual'!$DP$354)+SUMIF('Resumen Anual'!$BI$342,FC6,'Resumen Anual'!$BQ$354)+SUMIF('Resumen Anual'!$L$342,FC6,'Resumen Anual'!$T$354)+SUMIF('Resumen Anual'!$FE$286,FC6,'Resumen Anual'!$FM$298)+SUMIF('Resumen Anual'!$DH$286,FC6,'Resumen Anual'!$DP$298)+SUMIF('Resumen Anual'!$BI$286,FC6,'Resumen Anual'!$BQ$298)+SUMIF('Resumen Anual'!$L$286,FC6,'Resumen Anual'!$T$298)+SUMIF('Resumen Anual'!$FE$230,FC6,'Resumen Anual'!$FM$242)+SUMIF('Resumen Anual'!$DH$230,FC6,'Resumen Anual'!$DP$242)+SUMIF('Resumen Anual'!$BI$230,FC6,'Resumen Anual'!$BQ$242)+SUMIF('Resumen Anual'!$L$230,FC6,'Resumen Anual'!$T$242)+SUMIF('Resumen Anual'!$FE$174,FC6,'Resumen Anual'!$FM$186)+SUMIF('Resumen Anual'!$DH$174,FC6,'Resumen Anual'!$DP$186)+SUMIF('Resumen Anual'!$BI$174,FC6,'Resumen Anual'!$BQ$186)+SUMIF('Resumen Anual'!$L$174,FC6,'Resumen Anual'!$T$186)+SUMIF('Resumen Anual'!$FE$118,FC6,'Resumen Anual'!$FM$130)+SUMIF('Resumen Anual'!$DH$118,FC6,'Resumen Anual'!$DP$130)+SUMIF('Resumen Anual'!$BI$118,FC6,'Resumen Anual'!$BQ$130)+SUMIF('Resumen Anual'!$L$118,FC6,'Resumen Anual'!$T$130)+SUMIF('Resumen Anual'!$FE$62,FC6,'Resumen Anual'!$FM$74)+SUMIF('Resumen Anual'!$DH$62,FC6,'Resumen Anual'!$DP$74)+SUMIF('Resumen Anual'!$BI$62,FC6,'Resumen Anual'!$BQ$74)+SUMIF('Resumen Anual'!$L$62,FC6,'Resumen Anual'!$T$74)+SUMIF('Resumen Anual'!$FE$6,FC6,'Resumen Anual'!$FM$18)+SUMIF('Resumen Anual'!$DH$6,FC6,'Resumen Anual'!$DP$18)+SUMIF('Resumen Anual'!$BI$6,FC6,'Resumen Anual'!$BQ$18)+SUMIF('Resumen Anual'!$L$6,FC6,'Resumen Anual'!$T$18)+SUMIF('Bitácoras Anteriores'!$K$6,FC6,'Bitácoras Anteriores'!$S$14)+SUMIF('Bitácoras Anteriores'!$K$59,$K$6,'Bitácoras Anteriores'!$S$67)+SUMIF('Bitácoras Anteriores'!$K$112,FC6,'Bitácoras Anteriores'!$S$120)+SUMIF('Bitácoras Anteriores'!$K$165,FC6,'Bitácoras Anteriores'!$S$173)+SUMIF('Bitácoras Anteriores'!$K$218,FC6,'Bitácoras Anteriores'!$S$226)+SUMIF('Bitácoras Anteriores'!$K$271,FC6,'Bitácoras Anteriores'!$S$279)+SUMIF('Bitácoras Anteriores'!$K$324,FC6,'Bitácoras Anteriores'!$S$332)+SUMIF('Bitácoras Anteriores'!$BH$6,FC6,'Bitácoras Anteriores'!$BP$14)+SUMIF('Bitácoras Anteriores'!$BH$59,$K$6,'Bitácoras Anteriores'!$BP$67)+SUMIF('Bitácoras Anteriores'!$BH$112,FC6,'Bitácoras Anteriores'!$BP$120)+SUMIF('Bitácoras Anteriores'!$BH$165,FC6,'Bitácoras Anteriores'!$BP$173)+SUMIF('Bitácoras Anteriores'!$BH$218,FC6,'Bitácoras Anteriores'!$BP$226)+SUMIF('Bitácoras Anteriores'!$BH$271,FC6,'Bitácoras Anteriores'!$BP$279)+SUMIF('Bitácoras Anteriores'!$BH$324,FC6,'Bitácoras Anteriores'!$BP$332)+SUMIF('Bitácoras Anteriores'!$DF$6,FC6,'Bitácoras Anteriores'!$DN$14)+SUMIF('Bitácoras Anteriores'!$DF$59,$K$6,'Bitácoras Anteriores'!$DN$67)+SUMIF('Bitácoras Anteriores'!$DF$112,FC6,'Bitácoras Anteriores'!$DN$120)+SUMIF('Bitácoras Anteriores'!$DF$165,FC6,'Bitácoras Anteriores'!$DN$173)+SUMIF('Bitácoras Anteriores'!$DF$218,FC6,'Bitácoras Anteriores'!$DN$226)+SUMIF('Bitácoras Anteriores'!$DF$271,FC6,'Bitácoras Anteriores'!$DN$279)+SUMIF('Bitácoras Anteriores'!$DF$324,FC6,'Bitácoras Anteriores'!$DN$332)+SUMIF('Bitácoras Anteriores'!$FC$6,FC6,'Bitácoras Anteriores'!$FK$14)+SUMIF('Bitácoras Anteriores'!$FC$59,$K$6,'Bitácoras Anteriores'!$FK$67)+SUMIF('Bitácoras Anteriores'!$FC$112,FC6,'Bitácoras Anteriores'!$FK$120)+SUMIF('Bitácoras Anteriores'!$FC$165,FC6,'Bitácoras Anteriores'!$FK$173)+SUMIF('Bitácoras Anteriores'!$FC$218,FC6,'Bitácoras Anteriores'!$FK$226)+SUMIF('Bitácoras Anteriores'!$FC$271,FC6,'Bitácoras Anteriores'!$FK$279)+SUMIF('Bitácoras Anteriores'!$FC$324,FC6,'Bitácoras Anteriores'!$FK$332)</f>
        <v>0</v>
      </c>
      <c r="FL14" s="816"/>
      <c r="FM14" s="816"/>
      <c r="FN14" s="816"/>
      <c r="FO14" s="816"/>
      <c r="FP14" s="816"/>
      <c r="FQ14" s="15"/>
      <c r="FR14" s="771">
        <f>IF(FR12=0," ",FR12+1)</f>
        <v>2023</v>
      </c>
      <c r="FS14" s="772"/>
      <c r="FT14" s="772"/>
      <c r="FU14" s="772"/>
      <c r="FV14" s="772"/>
      <c r="FW14" s="1214">
        <f>SUMIFS('Resumen Anual'!$AF$54,FR14,'Resumen Anual'!$V$9,FC6,'Resumen Anual'!$L$6)+SUMIFS('Resumen Anual'!$AF$112,FR14,'Resumen Anual'!$V$9,FC6,'Resumen Anual'!$L$64)+SUMIFS('Resumen Anual'!$AF$170,FR14,'Resumen Anual'!$V$9,FC6,'Resumen Anual'!$L$122)+SUMIFS('Resumen Anual'!$AF$228,FR14,'Resumen Anual'!$V$9,FC6,'Resumen Anual'!$L$180)+SUMIFS('Resumen Anual'!$AF$286,FR14,'Resumen Anual'!$V$9,FC6,'Resumen Anual'!$L$238)+SUMIFS('Resumen Anual'!$AF$344,FR14,'Resumen Anual'!$V$9,FC6,'Resumen Anual'!$L$296)+SUMIFS('Resumen Anual'!$AF$402,FR14,'Resumen Anual'!$V$9,FC6,'Resumen Anual'!$L$354)+SUMIFS('Resumen Anual'!$AF$460,FR14,'Resumen Anual'!$V$9,FC6,'Resumen Anual'!$L$412)+SUMIFS('Resumen Anual'!$AF$518,FR14,'Resumen Anual'!$V$9,FC6,'Resumen Anual'!$L$470)+SUMIFS('Resumen Anual'!$AF$576,FR14,'Resumen Anual'!$V$9,FC6,'Resumen Anual'!$L$528)+SUMIFS('Resumen Anual'!$AF$634,FR14,'Resumen Anual'!$V$9,FC6,'Resumen Anual'!$L$586)+SUMIFS('Resumen Anual'!$AF$692,FR14,'Resumen Anual'!$V$9,FC6,'Resumen Anual'!$L$644)+SUMIFS('Resumen Anual'!$CC$54,FR14,'Resumen Anual'!$V$9,FC6,'Resumen Anual'!$BI$6)+SUMIFS('Resumen Anual'!$CC$112,FR14,'Resumen Anual'!$V$9,FC6,'Resumen Anual'!$BI$64)+SUMIFS('Resumen Anual'!$CC$170,FR14,'Resumen Anual'!$V$9,FC6,'Resumen Anual'!$BI$122)+SUMIFS('Resumen Anual'!$CC$228,FR14,'Resumen Anual'!$V$9,FC6,'Resumen Anual'!$BI$180)+SUMIFS('Resumen Anual'!$CC$286,FR14,'Resumen Anual'!$V$9,FC6,'Resumen Anual'!$BI$238)+SUMIFS('Resumen Anual'!$CC$344,FR14,'Resumen Anual'!$V$9,FC6,'Resumen Anual'!$BI$296)+SUMIFS('Resumen Anual'!$CC$402,FR14,'Resumen Anual'!$V$9,FC6,'Resumen Anual'!$BI$354)+SUMIFS('Resumen Anual'!$CC$460,FR14,'Resumen Anual'!$V$9,FC6,'Resumen Anual'!$BI$412)+SUMIFS('Resumen Anual'!$CC$518,FR14,'Resumen Anual'!$V$9,FC6,'Resumen Anual'!$BI$470)+SUMIFS('Resumen Anual'!$CC$576,FR14,'Resumen Anual'!$V$9,FC6,'Resumen Anual'!$BI$528)+SUMIFS('Resumen Anual'!$CC$634,FR14,'Resumen Anual'!$V$9,FC6,'Resumen Anual'!$BI$586)+SUMIFS('Resumen Anual'!$CC$692,FR14,'Resumen Anual'!$V$9,FC6,'Resumen Anual'!$BI$644)+SUMIFS('Resumen Anual'!$EB$54,FR14,'Resumen Anual'!$V$9,FC6,'Resumen Anual'!$DH$6)+SUMIFS('Resumen Anual'!$EB$112,FR14,'Resumen Anual'!$V$9,FC6,'Resumen Anual'!$DH$64)+SUMIFS('Resumen Anual'!$EB$170,FR14,'Resumen Anual'!$V$9,FC6,'Resumen Anual'!$DH$122)+SUMIFS('Resumen Anual'!$EB$228,FR14,'Resumen Anual'!$V$9,FC6,'Resumen Anual'!$DH$180)+SUMIFS('Resumen Anual'!$EB$286,FR14,'Resumen Anual'!$V$9,FC6,'Resumen Anual'!$DH$238)+SUMIFS('Resumen Anual'!$EB$344,FR14,'Resumen Anual'!$V$9,FC6,'Resumen Anual'!$DH$296)+SUMIFS('Resumen Anual'!$EB$402,FR14,'Resumen Anual'!$V$9,FC6,'Resumen Anual'!$DH$354)+SUMIFS('Resumen Anual'!$EB$460,FR14,'Resumen Anual'!$V$9,FC6,'Resumen Anual'!$DH$412)+SUMIFS('Resumen Anual'!$EB$518,FR14,'Resumen Anual'!$V$9,FC6,'Resumen Anual'!$DH$470)+SUMIFS('Resumen Anual'!$EB$576,FR14,'Resumen Anual'!$V$9,FC6,'Resumen Anual'!$DH$528)+SUMIFS('Resumen Anual'!$EB$634,FR14,'Resumen Anual'!$V$9,FC6,'Resumen Anual'!$DH$586)+SUMIFS('Resumen Anual'!$EB$692,FR14,'Resumen Anual'!$V$9,FC6,'Resumen Anual'!$DH$644)+SUMIFS('Resumen Anual'!$FY$54,FR14,'Resumen Anual'!$V$9,FC6,'Resumen Anual'!$FE$6)+SUMIFS('Resumen Anual'!$FY$112,FR14,'Resumen Anual'!$V$9,FC6,'Resumen Anual'!$FE$64)+SUMIFS('Resumen Anual'!$FY$170,FR14,'Resumen Anual'!$V$9,FC6,'Resumen Anual'!$FE$122)+SUMIFS('Resumen Anual'!$FY$228,FR14,'Resumen Anual'!$V$9,FC6,'Resumen Anual'!$FE$180)+SUMIFS('Resumen Anual'!$FY$286,FR14,'Resumen Anual'!$V$9,FC6,'Resumen Anual'!$FE$238)+SUMIFS('Resumen Anual'!$FY$344,FR14,'Resumen Anual'!$V$9,FC6,'Resumen Anual'!$FE$296)+SUMIFS('Resumen Anual'!$FY$402,FR14,'Resumen Anual'!$V$9,FC6,'Resumen Anual'!$FE$354)+SUMIFS('Resumen Anual'!$FY$460,FR14,'Resumen Anual'!$V$9,FC6,'Resumen Anual'!$FE$412)+SUMIFS('Resumen Anual'!$FY$518,FR14,'Resumen Anual'!$V$9,FC6,'Resumen Anual'!$FE$470)+SUMIFS('Resumen Anual'!$FY$576,FR14,'Resumen Anual'!$V$9,FC6,'Resumen Anual'!$FE$528)+SUMIFS('Resumen Anual'!$FY$634,FR14,'Resumen Anual'!$V$9,FC6,'Resumen Anual'!$FE$586)+SUMIFS('Resumen Anual'!$FY$692,FR14,'Resumen Anual'!$V$9,FC6,'Resumen Anual'!$FE$644)</f>
        <v>0</v>
      </c>
      <c r="FX14" s="770"/>
      <c r="FY14" s="770"/>
      <c r="FZ14" s="770"/>
      <c r="GA14" s="770">
        <f>SUMIFS('Resumen Anual'!$AJ$54,FR14,'Resumen Anual'!$V$9,FC6,'Resumen Anual'!$L$6)+SUMIFS('Resumen Anual'!$AJ$112,FR14,'Resumen Anual'!$V$9,FC6,'Resumen Anual'!$L$64)+SUMIFS('Resumen Anual'!$AJ$170,FR14,'Resumen Anual'!$V$9,FC6,'Resumen Anual'!$L$122)+SUMIFS('Resumen Anual'!$AJ$228,FR14,'Resumen Anual'!$V$9,FC6,'Resumen Anual'!$L$180)+SUMIFS('Resumen Anual'!$AJ$286,FR14,'Resumen Anual'!$V$9,FC6,'Resumen Anual'!$L$238)+SUMIFS('Resumen Anual'!$AJ$344,FR14,'Resumen Anual'!$V$9,FC6,'Resumen Anual'!$L$296)+SUMIFS('Resumen Anual'!$AJ$402,FR14,'Resumen Anual'!$V$9,FC6,'Resumen Anual'!$L$354)+SUMIFS('Resumen Anual'!$AJ$460,FR14,'Resumen Anual'!$V$9,FC6,'Resumen Anual'!$L$412)+SUMIFS('Resumen Anual'!$AJ$518,FR14,'Resumen Anual'!$V$9,FC6,'Resumen Anual'!$L$470)+SUMIFS('Resumen Anual'!$AJ$576,FR14,'Resumen Anual'!$V$9,FC6,'Resumen Anual'!$L$528)+SUMIFS('Resumen Anual'!$AJ$634,FR14,'Resumen Anual'!$V$9,FC6,'Resumen Anual'!$L$586)+SUMIFS('Resumen Anual'!$AJ$692,FR14,'Resumen Anual'!$V$9,FC6,'Resumen Anual'!$L$644)+SUMIFS('Resumen Anual'!$CG$54,FR14,'Resumen Anual'!$V$9,FC6,'Resumen Anual'!$BI$6)+SUMIFS('Resumen Anual'!$CG$112,FR14,'Resumen Anual'!$V$9,FC6,'Resumen Anual'!$BI$64)+SUMIFS('Resumen Anual'!$CG$170,FR14,'Resumen Anual'!$V$9,FC6,'Resumen Anual'!$BI$122)+SUMIFS('Resumen Anual'!$CG$228,FR14,'Resumen Anual'!$V$9,FC6,'Resumen Anual'!$BI$180)+SUMIFS('Resumen Anual'!$CG$286,FR14,'Resumen Anual'!$V$9,FC6,'Resumen Anual'!$BI$238)+SUMIFS('Resumen Anual'!$CG$344,FR14,'Resumen Anual'!$V$9,FC6,'Resumen Anual'!$BI$296)+SUMIFS('Resumen Anual'!$CG$402,FR14,'Resumen Anual'!$V$9,FC6,'Resumen Anual'!$BI$354)+SUMIFS('Resumen Anual'!$CG$460,FR14,'Resumen Anual'!$V$9,FC6,'Resumen Anual'!$BI$412)+SUMIFS('Resumen Anual'!$CG$518,FR14,'Resumen Anual'!$V$9,FC6,'Resumen Anual'!$BI$470)+SUMIFS('Resumen Anual'!$CG$576,FR14,'Resumen Anual'!$V$9,FC6,'Resumen Anual'!$BI$528)+SUMIFS('Resumen Anual'!$CG$634,FR14,'Resumen Anual'!$V$9,FC6,'Resumen Anual'!$BI$586)+SUMIFS('Resumen Anual'!$CG$692,FR14,'Resumen Anual'!$V$9,FC6,'Resumen Anual'!$BI$644)+SUMIFS('Resumen Anual'!$EF$54,FR14,'Resumen Anual'!$V$9,FC6,'Resumen Anual'!$DH$6)+SUMIFS('Resumen Anual'!$EF$112,FR14,'Resumen Anual'!$V$9,FC6,'Resumen Anual'!$DH$64)+SUMIFS('Resumen Anual'!$EF$170,FR14,'Resumen Anual'!$V$9,FC6,'Resumen Anual'!$DH$122)+SUMIFS('Resumen Anual'!$EF$228,FR14,'Resumen Anual'!$V$9,FC6,'Resumen Anual'!$DH$180)+SUMIFS('Resumen Anual'!$EF$286,FR14,'Resumen Anual'!$V$9,FC6,'Resumen Anual'!$DH$238)+SUMIFS('Resumen Anual'!$EF$344,FR14,'Resumen Anual'!$V$9,FC6,'Resumen Anual'!$DH$296)+SUMIFS('Resumen Anual'!$EF$402,FR14,'Resumen Anual'!$V$9,FC6,'Resumen Anual'!$DH$354)+SUMIFS('Resumen Anual'!$EF$460,FR14,'Resumen Anual'!$V$9,FC6,'Resumen Anual'!$DH$412)+SUMIFS('Resumen Anual'!$EF$518,FR14,'Resumen Anual'!$V$9,FC6,'Resumen Anual'!$DH$470)+SUMIFS('Resumen Anual'!$EF$576,FR14,'Resumen Anual'!$V$9,FC6,'Resumen Anual'!$DH$528)+SUMIFS('Resumen Anual'!$EF$634,FR14,'Resumen Anual'!$V$9,FC6,'Resumen Anual'!$DH$586)+SUMIFS('Resumen Anual'!$EF$692,FR14,'Resumen Anual'!$V$9,FC6,'Resumen Anual'!$DH$644)+SUMIFS('Resumen Anual'!$GC$54,FR14,'Resumen Anual'!$V$9,FC6,'Resumen Anual'!$FE$6)+SUMIFS('Resumen Anual'!$GC$112,FR14,'Resumen Anual'!$V$9,FC6,'Resumen Anual'!$FE$64)+SUMIFS('Resumen Anual'!$GC$170,FR14,'Resumen Anual'!$V$9,FC6,'Resumen Anual'!$FE$122)+SUMIFS('Resumen Anual'!$GC$228,FR14,'Resumen Anual'!$V$9,FC6,'Resumen Anual'!$FE$180)+SUMIFS('Resumen Anual'!$GC$286,FR14,'Resumen Anual'!$V$9,FC6,'Resumen Anual'!$FE$238)+SUMIFS('Resumen Anual'!$GC$344,FR14,'Resumen Anual'!$V$9,FC6,'Resumen Anual'!$FE$296)+SUMIFS('Resumen Anual'!$GC$402,FR14,'Resumen Anual'!$V$9,FC6,'Resumen Anual'!$FE$354)+SUMIFS('Resumen Anual'!$GC$460,FR14,'Resumen Anual'!$V$9,FC6,'Resumen Anual'!$FE$412)+SUMIFS('Resumen Anual'!$GC$518,FR14,'Resumen Anual'!$V$9,FC6,'Resumen Anual'!$FE$470)+SUMIFS('Resumen Anual'!$GC$576,FR14,'Resumen Anual'!$V$9,FC6,'Resumen Anual'!$FE$528)+SUMIFS('Resumen Anual'!$GC$634,FR14,'Resumen Anual'!$V$9,FC6,'Resumen Anual'!$FE$586)+SUMIFS('Resumen Anual'!$GC$692,FR14,'Resumen Anual'!$V$9,FC6,'Resumen Anual'!$FE$644)</f>
        <v>0</v>
      </c>
      <c r="GB14" s="770"/>
      <c r="GC14" s="770"/>
      <c r="GD14" s="770"/>
      <c r="GE14" s="770">
        <f>SUMIFS('Resumen Anual'!$AN$54,FR14,'Resumen Anual'!$V$9,FC6,'Resumen Anual'!$L$6)+SUMIFS('Resumen Anual'!$AN$112,FR14,'Resumen Anual'!$V$9,FC6,'Resumen Anual'!$L$64)+SUMIFS('Resumen Anual'!$AN$170,FR14,'Resumen Anual'!$V$9,FC6,'Resumen Anual'!$L$122)+SUMIFS('Resumen Anual'!$AN$228,FR14,'Resumen Anual'!$V$9,FC6,'Resumen Anual'!$L$180)+SUMIFS('Resumen Anual'!$AN$286,FR14,'Resumen Anual'!$V$9,FC6,'Resumen Anual'!$L$238)+SUMIFS('Resumen Anual'!$AN$344,FR14,'Resumen Anual'!$V$9,FC6,'Resumen Anual'!$L$296)+SUMIFS('Resumen Anual'!$AN$402,FR14,'Resumen Anual'!$V$9,FC6,'Resumen Anual'!$L$354)+SUMIFS('Resumen Anual'!$AN$460,FR14,'Resumen Anual'!$V$9,FC6,'Resumen Anual'!$L$412)+SUMIFS('Resumen Anual'!$AN$518,FR14,'Resumen Anual'!$V$9,FC6,'Resumen Anual'!$L$470)+SUMIFS('Resumen Anual'!$AN$576,FR14,'Resumen Anual'!$V$9,FC6,'Resumen Anual'!$L$528)+SUMIFS('Resumen Anual'!$AN$634,FR14,'Resumen Anual'!$V$9,FC6,'Resumen Anual'!$L$586)+SUMIFS('Resumen Anual'!$AN$692,FR14,'Resumen Anual'!$V$9,FC6,'Resumen Anual'!$L$644)+SUMIFS('Resumen Anual'!$CK$54,FR14,'Resumen Anual'!$V$9,FC6,'Resumen Anual'!$BI$6)+SUMIFS('Resumen Anual'!$CK$112,FR14,'Resumen Anual'!$V$9,FC6,'Resumen Anual'!$BI$64)+SUMIFS('Resumen Anual'!$CK$170,FR14,'Resumen Anual'!$V$9,FC6,'Resumen Anual'!$BI$122)+SUMIFS('Resumen Anual'!$CK$228,FR14,'Resumen Anual'!$V$9,FC6,'Resumen Anual'!$BI$180)+SUMIFS('Resumen Anual'!$CK$286,FR14,'Resumen Anual'!$V$9,FC6,'Resumen Anual'!$BI$238)+SUMIFS('Resumen Anual'!$CK$344,FR14,'Resumen Anual'!$V$9,FC6,'Resumen Anual'!$BI$296)+SUMIFS('Resumen Anual'!$CK$402,FR14,'Resumen Anual'!$V$9,FC6,'Resumen Anual'!$BI$354)+SUMIFS('Resumen Anual'!$CK$460,FR14,'Resumen Anual'!$V$9,FC6,'Resumen Anual'!$BI$412)+SUMIFS('Resumen Anual'!$CK$518,FR14,'Resumen Anual'!$V$9,FC6,'Resumen Anual'!$BI$470)+SUMIFS('Resumen Anual'!$CK$576,FR14,'Resumen Anual'!$V$9,FC6,'Resumen Anual'!$BI$528)+SUMIFS('Resumen Anual'!$CK$634,FR14,'Resumen Anual'!$V$9,FC6,'Resumen Anual'!$BI$586)+SUMIFS('Resumen Anual'!$CK$692,FR14,'Resumen Anual'!$V$9,FC6,'Resumen Anual'!$BI$644)+SUMIFS('Resumen Anual'!$EJ$54,FR14,'Resumen Anual'!$V$9,FC6,'Resumen Anual'!$DH$6)+SUMIFS('Resumen Anual'!$EJ$112,FR14,'Resumen Anual'!$V$9,FC6,'Resumen Anual'!$DH$64)+SUMIFS('Resumen Anual'!$EJ$170,FR14,'Resumen Anual'!$V$9,FC6,'Resumen Anual'!$DH$122)+SUMIFS('Resumen Anual'!$EJ$228,FR14,'Resumen Anual'!$V$9,FC6,'Resumen Anual'!$DH$180)+SUMIFS('Resumen Anual'!$EJ$286,FR14,'Resumen Anual'!$V$9,FC6,'Resumen Anual'!$DH$238)+SUMIFS('Resumen Anual'!$EJ$344,FR14,'Resumen Anual'!$V$9,FC6,'Resumen Anual'!$DH$296)+SUMIFS('Resumen Anual'!$EJ$402,FR14,'Resumen Anual'!$V$9,FC6,'Resumen Anual'!$DH$354)+SUMIFS('Resumen Anual'!$EJ$460,FR14,'Resumen Anual'!$V$9,FC6,'Resumen Anual'!$DH$412)+SUMIFS('Resumen Anual'!$EJ$518,FR14,'Resumen Anual'!$V$9,FC6,'Resumen Anual'!$DH$470)+SUMIFS('Resumen Anual'!$EJ$576,FR14,'Resumen Anual'!$V$9,FC6,'Resumen Anual'!$DH$528)+SUMIFS('Resumen Anual'!$EJ$634,FR14,'Resumen Anual'!$V$9,FC6,'Resumen Anual'!$DH$586)+SUMIFS('Resumen Anual'!$EJ$692,FR14,'Resumen Anual'!$V$9,FC6,'Resumen Anual'!$DH$644)+SUMIFS('Resumen Anual'!$GG$54,FR14,'Resumen Anual'!$V$9,FC6,'Resumen Anual'!$FE$6)+SUMIFS('Resumen Anual'!$GG$112,FR14,'Resumen Anual'!$V$9,FC6,'Resumen Anual'!$FE$64)+SUMIFS('Resumen Anual'!$GG$170,FR14,'Resumen Anual'!$V$9,FC6,'Resumen Anual'!$FE$122)+SUMIFS('Resumen Anual'!$GG$228,FR14,'Resumen Anual'!$V$9,FC6,'Resumen Anual'!$FE$180)+SUMIFS('Resumen Anual'!$GG$286,FR14,'Resumen Anual'!$V$9,FC6,'Resumen Anual'!$FE$238)+SUMIFS('Resumen Anual'!$GG$344,FR14,'Resumen Anual'!$V$9,FC6,'Resumen Anual'!$FE$296)+SUMIFS('Resumen Anual'!$GG$402,FR14,'Resumen Anual'!$V$9,FC6,'Resumen Anual'!$FE$354)+SUMIFS('Resumen Anual'!$GG$460,FR14,'Resumen Anual'!$V$9,FC6,'Resumen Anual'!$FE$412)+SUMIFS('Resumen Anual'!$GG$518,FR14,'Resumen Anual'!$V$9,FC6,'Resumen Anual'!$FE$470)+SUMIFS('Resumen Anual'!$GG$576,FR14,'Resumen Anual'!$V$9,FC6,'Resumen Anual'!$FE$528)+SUMIFS('Resumen Anual'!$GG$634,FR14,'Resumen Anual'!$V$9,FC6,'Resumen Anual'!$FE$586)+SUMIFS('Resumen Anual'!$GG$692,FR14,'Resumen Anual'!$V$9,FC6,'Resumen Anual'!$FE$644)</f>
        <v>0</v>
      </c>
      <c r="GF14" s="770"/>
      <c r="GG14" s="770"/>
      <c r="GH14" s="770"/>
      <c r="GI14" s="756">
        <f>SUMIFS('Resumen Anual'!$AR$54,FR14,'Resumen Anual'!$V$9,FC6,'Resumen Anual'!$L$6)+SUMIFS('Resumen Anual'!$AR$112,FR14,'Resumen Anual'!$V$9,FC6,'Resumen Anual'!$L$64)+SUMIFS('Resumen Anual'!$AR$170,FR14,'Resumen Anual'!$V$9,FC6,'Resumen Anual'!$L$122)+SUMIFS('Resumen Anual'!$AR$228,FR14,'Resumen Anual'!$V$9,FC6,'Resumen Anual'!$L$180)+SUMIFS('Resumen Anual'!$AR$286,FR14,'Resumen Anual'!$V$9,FC6,'Resumen Anual'!$L$238)+SUMIFS('Resumen Anual'!$AR$344,FR14,'Resumen Anual'!$V$9,FC6,'Resumen Anual'!$L$296)+SUMIFS('Resumen Anual'!$AR$402,FR14,'Resumen Anual'!$V$9,FC6,'Resumen Anual'!$L$354)+SUMIFS('Resumen Anual'!$AR$460,FR14,'Resumen Anual'!$V$9,FC6,'Resumen Anual'!$L$412)+SUMIFS('Resumen Anual'!$AR$518,FR14,'Resumen Anual'!$V$9,FC6,'Resumen Anual'!$L$470)+SUMIFS('Resumen Anual'!$AR$576,FR14,'Resumen Anual'!$V$9,FC6,'Resumen Anual'!$L$528)+SUMIFS('Resumen Anual'!$AR$634,FR14,'Resumen Anual'!$V$9,FC6,'Resumen Anual'!$L$586)+SUMIFS('Resumen Anual'!$AR$692,FR14,'Resumen Anual'!$V$9,FC6,'Resumen Anual'!$L$644)+SUMIFS('Resumen Anual'!$CO$54,FR14,'Resumen Anual'!$V$9,FC6,'Resumen Anual'!$BI$6)+SUMIFS('Resumen Anual'!$CO$112,FR14,'Resumen Anual'!$V$9,FC6,'Resumen Anual'!$BI$64)+SUMIFS('Resumen Anual'!$CO$170,FR14,'Resumen Anual'!$V$9,FC6,'Resumen Anual'!$BI$122)+SUMIFS('Resumen Anual'!$CO$228,FR14,'Resumen Anual'!$V$9,FC6,'Resumen Anual'!$BI$180)+SUMIFS('Resumen Anual'!$CO$286,FR14,'Resumen Anual'!$V$9,FC6,'Resumen Anual'!$BI$238)+SUMIFS('Resumen Anual'!$CO$344,FR14,'Resumen Anual'!$V$9,FC6,'Resumen Anual'!$BI$296)+SUMIFS('Resumen Anual'!$CO$402,FR14,'Resumen Anual'!$V$9,FC6,'Resumen Anual'!$BI$354)+SUMIFS('Resumen Anual'!$CO$460,FR14,'Resumen Anual'!$V$9,FC6,'Resumen Anual'!$BI$412)+SUMIFS('Resumen Anual'!$CO$518,FR14,'Resumen Anual'!$V$9,FC6,'Resumen Anual'!$BI$470)+SUMIFS('Resumen Anual'!$CO$576,FR14,'Resumen Anual'!$V$9,FC6,'Resumen Anual'!$BI$528)+SUMIFS('Resumen Anual'!$CO$634,FR14,'Resumen Anual'!$V$9,FC6,'Resumen Anual'!$BI$586)+SUMIFS('Resumen Anual'!$CO$692,FR14,'Resumen Anual'!$V$9,FC6,'Resumen Anual'!$BI$644)+SUMIFS('Resumen Anual'!$EN$54,FR14,'Resumen Anual'!$V$9,FC6,'Resumen Anual'!$DH$6)+SUMIFS('Resumen Anual'!$EN$112,FR14,'Resumen Anual'!$V$9,FC6,'Resumen Anual'!$DH$64)+SUMIFS('Resumen Anual'!$EN$170,FR14,'Resumen Anual'!$V$9,FC6,'Resumen Anual'!$DH$122)+SUMIFS('Resumen Anual'!$EN$228,FR14,'Resumen Anual'!$V$9,FC6,'Resumen Anual'!$DH$180)+SUMIFS('Resumen Anual'!$EN$286,FR14,'Resumen Anual'!$V$9,FC6,'Resumen Anual'!$DH$238)+SUMIFS('Resumen Anual'!$EN$344,FR14,'Resumen Anual'!$V$9,FC6,'Resumen Anual'!$DH$296)+SUMIFS('Resumen Anual'!$EN$402,FR14,'Resumen Anual'!$V$9,FC6,'Resumen Anual'!$DH$354)+SUMIFS('Resumen Anual'!$EN$460,FR14,'Resumen Anual'!$V$9,FC6,'Resumen Anual'!$DH$412)+SUMIFS('Resumen Anual'!$EN$518,FR14,'Resumen Anual'!$V$9,FC6,'Resumen Anual'!$DH$470)+SUMIFS('Resumen Anual'!$EN$576,FR14,'Resumen Anual'!$V$9,FC6,'Resumen Anual'!$DH$528)+SUMIFS('Resumen Anual'!$EN$634,FR14,'Resumen Anual'!$V$9,FC6,'Resumen Anual'!$DH$586)+SUMIFS('Resumen Anual'!$EN$692,FR14,'Resumen Anual'!$V$9,FC6,'Resumen Anual'!$DH$644)+SUMIFS('Resumen Anual'!$GK$54,FR14,'Resumen Anual'!$V$9,FC6,'Resumen Anual'!$FE$6)+SUMIFS('Resumen Anual'!$GK$112,FR14,'Resumen Anual'!$V$9,FC6,'Resumen Anual'!$FE$64)+SUMIFS('Resumen Anual'!$GK$170,FR14,'Resumen Anual'!$V$9,FC6,'Resumen Anual'!$FE$122)+SUMIFS('Resumen Anual'!$GK$228,FR14,'Resumen Anual'!$V$9,FC6,'Resumen Anual'!$FE$180)+SUMIFS('Resumen Anual'!$GK$286,FR14,'Resumen Anual'!$V$9,FC6,'Resumen Anual'!$FE$238)+SUMIFS('Resumen Anual'!$GK$344,FR14,'Resumen Anual'!$V$9,FC6,'Resumen Anual'!$FE$296)+SUMIFS('Resumen Anual'!$GK$402,FR14,'Resumen Anual'!$V$9,FC6,'Resumen Anual'!$FE$354)+SUMIFS('Resumen Anual'!$GK$460,FR14,'Resumen Anual'!$V$9,FC6,'Resumen Anual'!$FE$412)+SUMIFS('Resumen Anual'!$GK$518,FR14,'Resumen Anual'!$V$9,FC6,'Resumen Anual'!$FE$470)+SUMIFS('Resumen Anual'!$GK$576,FR14,'Resumen Anual'!$V$9,FC6,'Resumen Anual'!$FE$528)+SUMIFS('Resumen Anual'!$GK$634,FR14,'Resumen Anual'!$V$9,FC6,'Resumen Anual'!$FE$586)+SUMIFS('Resumen Anual'!$GK$692,FR14,'Resumen Anual'!$V$9,FC6,'Resumen Anual'!$FE$644)</f>
        <v>0</v>
      </c>
      <c r="GJ14" s="756"/>
      <c r="GK14" s="756"/>
      <c r="GL14" s="756">
        <f>SUMIFS('Resumen Anual'!$AU$54,FR14,'Resumen Anual'!$V$9,FC6,'Resumen Anual'!$L$6)+SUMIFS('Resumen Anual'!$AU$112,FR14,'Resumen Anual'!$V$9,FC6,'Resumen Anual'!$L$64)+SUMIFS('Resumen Anual'!$AU$170,FR14,'Resumen Anual'!$V$9,FC6,'Resumen Anual'!$L$122)+SUMIFS('Resumen Anual'!$AU$228,FR14,'Resumen Anual'!$V$9,FC6,'Resumen Anual'!$L$180)+SUMIFS('Resumen Anual'!$AU$286,FR14,'Resumen Anual'!$V$9,FC6,'Resumen Anual'!$L$238)+SUMIFS('Resumen Anual'!$AU$344,FR14,'Resumen Anual'!$V$9,FC6,'Resumen Anual'!$L$296)+SUMIFS('Resumen Anual'!$AU$402,FR14,'Resumen Anual'!$V$9,FC6,'Resumen Anual'!$L$354)+SUMIFS('Resumen Anual'!$AU$460,FR14,'Resumen Anual'!$V$9,FC6,'Resumen Anual'!$L$412)+SUMIFS('Resumen Anual'!$AU$518,FR14,'Resumen Anual'!$V$9,FC6,'Resumen Anual'!$L$470)+SUMIFS('Resumen Anual'!$AU$576,FR14,'Resumen Anual'!$V$9,FC6,'Resumen Anual'!$L$528)+SUMIFS('Resumen Anual'!$AU$634,FR14,'Resumen Anual'!$V$9,FC6,'Resumen Anual'!$L$586)+SUMIFS('Resumen Anual'!$AU$692,FR14,'Resumen Anual'!$V$9,FC6,'Resumen Anual'!$L$644)+SUMIFS('Resumen Anual'!$CR$54,FR14,'Resumen Anual'!$V$9,FC6,'Resumen Anual'!$BI$6)+SUMIFS('Resumen Anual'!$CR$112,FR14,'Resumen Anual'!$V$9,FC6,'Resumen Anual'!$BI$64)+SUMIFS('Resumen Anual'!$CR$170,FR14,'Resumen Anual'!$V$9,FC6,'Resumen Anual'!$BI$122)+SUMIFS('Resumen Anual'!$CR$228,FR14,'Resumen Anual'!$V$9,FC6,'Resumen Anual'!$BI$180)+SUMIFS('Resumen Anual'!$CR$286,FR14,'Resumen Anual'!$V$9,FC6,'Resumen Anual'!$BI$238)+SUMIFS('Resumen Anual'!$CR$344,FR14,'Resumen Anual'!$V$9,FC6,'Resumen Anual'!$BI$296)+SUMIFS('Resumen Anual'!$CR$402,FR14,'Resumen Anual'!$V$9,FC6,'Resumen Anual'!$BI$354)+SUMIFS('Resumen Anual'!$CR$460,FR14,'Resumen Anual'!$V$9,FC6,'Resumen Anual'!$BI$412)+SUMIFS('Resumen Anual'!$CR$518,FR14,'Resumen Anual'!$V$9,FC6,'Resumen Anual'!$BI$470)+SUMIFS('Resumen Anual'!$CR$576,FR14,'Resumen Anual'!$V$9,FC6,'Resumen Anual'!$BI$528)+SUMIFS('Resumen Anual'!$CR$634,FR14,'Resumen Anual'!$V$9,FC6,'Resumen Anual'!$BI$586)+SUMIFS('Resumen Anual'!$CR$692,FR14,'Resumen Anual'!$V$9,FC6,'Resumen Anual'!$BI$644)+SUMIFS('Resumen Anual'!$EQ$54,FR14,'Resumen Anual'!$V$9,FC6,'Resumen Anual'!$DH$6)+SUMIFS('Resumen Anual'!$EQ$112,FR14,'Resumen Anual'!$V$9,FC6,'Resumen Anual'!$DH$64)+SUMIFS('Resumen Anual'!$EQ$170,FR14,'Resumen Anual'!$V$9,FC6,'Resumen Anual'!$DH$122)+SUMIFS('Resumen Anual'!$EQ$228,FR14,'Resumen Anual'!$V$9,FC6,'Resumen Anual'!$DH$180)+SUMIFS('Resumen Anual'!$EQ$286,FR14,'Resumen Anual'!$V$9,FC6,'Resumen Anual'!$DH$238)+SUMIFS('Resumen Anual'!$EQ$344,FR14,'Resumen Anual'!$V$9,FC6,'Resumen Anual'!$DH$296)+SUMIFS('Resumen Anual'!$EQ$402,FR14,'Resumen Anual'!$V$9,FC6,'Resumen Anual'!$DH$354)+SUMIFS('Resumen Anual'!$EQ$460,FR14,'Resumen Anual'!$V$9,FC6,'Resumen Anual'!$DH$412)+SUMIFS('Resumen Anual'!$EQ$518,FR14,'Resumen Anual'!$V$9,FC6,'Resumen Anual'!$DH$470)+SUMIFS('Resumen Anual'!$EQ$576,FR14,'Resumen Anual'!$V$9,FC6,'Resumen Anual'!$DH$528)+SUMIFS('Resumen Anual'!$EQ$634,FR14,'Resumen Anual'!$V$9,FC6,'Resumen Anual'!$DH$586)+SUMIFS('Resumen Anual'!$EQ$692,FR14,'Resumen Anual'!$V$9,FC6,'Resumen Anual'!$DH$644)+SUMIFS('Resumen Anual'!$GN$54,FR14,'Resumen Anual'!$V$9,FC6,'Resumen Anual'!$FE$6)+SUMIFS('Resumen Anual'!$GN$112,FR14,'Resumen Anual'!$V$9,FC6,'Resumen Anual'!$FE$64)+SUMIFS('Resumen Anual'!$GN$170,FR14,'Resumen Anual'!$V$9,FC6,'Resumen Anual'!$FE$122)+SUMIFS('Resumen Anual'!$GN$228,FR14,'Resumen Anual'!$V$9,FC6,'Resumen Anual'!$FE$180)+SUMIFS('Resumen Anual'!$GN$286,FR14,'Resumen Anual'!$V$9,FC6,'Resumen Anual'!$FE$238)+SUMIFS('Resumen Anual'!$GN$344,FR14,'Resumen Anual'!$V$9,FC6,'Resumen Anual'!$FE$296)+SUMIFS('Resumen Anual'!$GN$402,FR14,'Resumen Anual'!$V$9,FC6,'Resumen Anual'!$FE$354)+SUMIFS('Resumen Anual'!$GN$460,FR14,'Resumen Anual'!$V$9,FC6,'Resumen Anual'!$FE$412)+SUMIFS('Resumen Anual'!$GN$518,FR14,'Resumen Anual'!$V$9,FC6,'Resumen Anual'!$FE$470)+SUMIFS('Resumen Anual'!$GN$576,FR14,'Resumen Anual'!$V$9,FC6,'Resumen Anual'!$FE$528)+SUMIFS('Resumen Anual'!$GN$634,FR14,'Resumen Anual'!$V$9,FC6,'Resumen Anual'!$FE$586)+SUMIFS('Resumen Anual'!$GN$692,FR14,'Resumen Anual'!$V$9,FC6,'Resumen Anual'!$FE$644)</f>
        <v>0</v>
      </c>
      <c r="GM14" s="756"/>
      <c r="GN14" s="756"/>
      <c r="GO14" s="1200"/>
    </row>
    <row r="15" spans="1:197" ht="5.25" customHeight="1" x14ac:dyDescent="0.25">
      <c r="A15" s="171"/>
      <c r="B15" s="777"/>
      <c r="C15" s="778"/>
      <c r="D15" s="778"/>
      <c r="E15" s="778"/>
      <c r="F15" s="778"/>
      <c r="G15" s="778"/>
      <c r="H15" s="781"/>
      <c r="I15" s="813"/>
      <c r="J15" s="722"/>
      <c r="K15" s="722"/>
      <c r="L15" s="814"/>
      <c r="M15" s="815"/>
      <c r="N15" s="817"/>
      <c r="O15" s="817"/>
      <c r="P15" s="817"/>
      <c r="Q15" s="817"/>
      <c r="R15" s="817"/>
      <c r="S15" s="817"/>
      <c r="T15" s="817"/>
      <c r="U15" s="817"/>
      <c r="V15" s="817"/>
      <c r="W15" s="817"/>
      <c r="X15" s="817"/>
      <c r="Y15" s="15"/>
      <c r="Z15" s="773"/>
      <c r="AA15" s="774"/>
      <c r="AB15" s="774"/>
      <c r="AC15" s="774"/>
      <c r="AD15" s="774"/>
      <c r="AE15" s="770"/>
      <c r="AF15" s="770"/>
      <c r="AG15" s="770"/>
      <c r="AH15" s="770"/>
      <c r="AI15" s="770"/>
      <c r="AJ15" s="770"/>
      <c r="AK15" s="770"/>
      <c r="AL15" s="770"/>
      <c r="AM15" s="770"/>
      <c r="AN15" s="770"/>
      <c r="AO15" s="770"/>
      <c r="AP15" s="770"/>
      <c r="AQ15" s="756"/>
      <c r="AR15" s="756"/>
      <c r="AS15" s="756"/>
      <c r="AT15" s="756"/>
      <c r="AU15" s="756"/>
      <c r="AV15" s="1215"/>
      <c r="AW15" s="1200"/>
      <c r="AX15" s="171"/>
      <c r="AY15" s="777"/>
      <c r="AZ15" s="778"/>
      <c r="BA15" s="778"/>
      <c r="BB15" s="778"/>
      <c r="BC15" s="778"/>
      <c r="BD15" s="778"/>
      <c r="BE15" s="781"/>
      <c r="BF15" s="813"/>
      <c r="BG15" s="722"/>
      <c r="BH15" s="722"/>
      <c r="BI15" s="814"/>
      <c r="BJ15" s="815"/>
      <c r="BK15" s="817"/>
      <c r="BL15" s="817"/>
      <c r="BM15" s="817"/>
      <c r="BN15" s="817"/>
      <c r="BO15" s="817"/>
      <c r="BP15" s="817"/>
      <c r="BQ15" s="817"/>
      <c r="BR15" s="817"/>
      <c r="BS15" s="817"/>
      <c r="BT15" s="817"/>
      <c r="BU15" s="817"/>
      <c r="BV15" s="15"/>
      <c r="BW15" s="773"/>
      <c r="BX15" s="774"/>
      <c r="BY15" s="774"/>
      <c r="BZ15" s="774"/>
      <c r="CA15" s="774"/>
      <c r="CB15" s="770"/>
      <c r="CC15" s="770"/>
      <c r="CD15" s="770"/>
      <c r="CE15" s="770"/>
      <c r="CF15" s="770"/>
      <c r="CG15" s="770"/>
      <c r="CH15" s="770"/>
      <c r="CI15" s="770"/>
      <c r="CJ15" s="770"/>
      <c r="CK15" s="770"/>
      <c r="CL15" s="770"/>
      <c r="CM15" s="770"/>
      <c r="CN15" s="756"/>
      <c r="CO15" s="756"/>
      <c r="CP15" s="756"/>
      <c r="CQ15" s="756"/>
      <c r="CR15" s="756"/>
      <c r="CS15" s="756"/>
      <c r="CT15" s="1200"/>
      <c r="CU15" s="1199"/>
      <c r="CV15" s="171"/>
      <c r="CW15" s="777"/>
      <c r="CX15" s="778"/>
      <c r="CY15" s="778"/>
      <c r="CZ15" s="778"/>
      <c r="DA15" s="778"/>
      <c r="DB15" s="778"/>
      <c r="DC15" s="781"/>
      <c r="DD15" s="813"/>
      <c r="DE15" s="722"/>
      <c r="DF15" s="722"/>
      <c r="DG15" s="814"/>
      <c r="DH15" s="815"/>
      <c r="DI15" s="817"/>
      <c r="DJ15" s="817"/>
      <c r="DK15" s="817"/>
      <c r="DL15" s="817"/>
      <c r="DM15" s="817"/>
      <c r="DN15" s="817"/>
      <c r="DO15" s="817"/>
      <c r="DP15" s="817"/>
      <c r="DQ15" s="817"/>
      <c r="DR15" s="817"/>
      <c r="DS15" s="817"/>
      <c r="DT15" s="15"/>
      <c r="DU15" s="773"/>
      <c r="DV15" s="774"/>
      <c r="DW15" s="774"/>
      <c r="DX15" s="774"/>
      <c r="DY15" s="774"/>
      <c r="DZ15" s="770"/>
      <c r="EA15" s="770"/>
      <c r="EB15" s="770"/>
      <c r="EC15" s="770"/>
      <c r="ED15" s="770"/>
      <c r="EE15" s="770"/>
      <c r="EF15" s="770"/>
      <c r="EG15" s="770"/>
      <c r="EH15" s="770"/>
      <c r="EI15" s="770"/>
      <c r="EJ15" s="770"/>
      <c r="EK15" s="770"/>
      <c r="EL15" s="756"/>
      <c r="EM15" s="756"/>
      <c r="EN15" s="756"/>
      <c r="EO15" s="756"/>
      <c r="EP15" s="756"/>
      <c r="EQ15" s="1215"/>
      <c r="ER15" s="1200"/>
      <c r="ES15" s="171"/>
      <c r="ET15" s="777"/>
      <c r="EU15" s="778"/>
      <c r="EV15" s="778"/>
      <c r="EW15" s="778"/>
      <c r="EX15" s="778"/>
      <c r="EY15" s="778"/>
      <c r="EZ15" s="781"/>
      <c r="FA15" s="813"/>
      <c r="FB15" s="722"/>
      <c r="FC15" s="722"/>
      <c r="FD15" s="814"/>
      <c r="FE15" s="815"/>
      <c r="FF15" s="817"/>
      <c r="FG15" s="817"/>
      <c r="FH15" s="817"/>
      <c r="FI15" s="817"/>
      <c r="FJ15" s="817"/>
      <c r="FK15" s="817"/>
      <c r="FL15" s="817"/>
      <c r="FM15" s="817"/>
      <c r="FN15" s="817"/>
      <c r="FO15" s="817"/>
      <c r="FP15" s="817"/>
      <c r="FQ15" s="15"/>
      <c r="FR15" s="773"/>
      <c r="FS15" s="774"/>
      <c r="FT15" s="774"/>
      <c r="FU15" s="774"/>
      <c r="FV15" s="774"/>
      <c r="FW15" s="770"/>
      <c r="FX15" s="770"/>
      <c r="FY15" s="770"/>
      <c r="FZ15" s="770"/>
      <c r="GA15" s="770"/>
      <c r="GB15" s="770"/>
      <c r="GC15" s="770"/>
      <c r="GD15" s="770"/>
      <c r="GE15" s="770"/>
      <c r="GF15" s="770"/>
      <c r="GG15" s="770"/>
      <c r="GH15" s="770"/>
      <c r="GI15" s="756"/>
      <c r="GJ15" s="756"/>
      <c r="GK15" s="756"/>
      <c r="GL15" s="756"/>
      <c r="GM15" s="756"/>
      <c r="GN15" s="756"/>
      <c r="GO15" s="1200"/>
    </row>
    <row r="16" spans="1:197" ht="2.25" customHeight="1" x14ac:dyDescent="0.25">
      <c r="A16" s="171"/>
      <c r="B16" s="12"/>
      <c r="C16" s="12"/>
      <c r="D16" s="12"/>
      <c r="E16" s="12"/>
      <c r="F16" s="12"/>
      <c r="G16" s="12"/>
      <c r="H16" s="12"/>
      <c r="I16" s="12"/>
      <c r="J16" s="12"/>
      <c r="K16" s="12"/>
      <c r="L16" s="12"/>
      <c r="M16" s="15"/>
      <c r="N16" s="779" t="str">
        <f>'Resumen Anual'!$O$20</f>
        <v>NOCHE</v>
      </c>
      <c r="O16" s="776"/>
      <c r="P16" s="776"/>
      <c r="Q16" s="776"/>
      <c r="R16" s="801"/>
      <c r="S16" s="805">
        <f>SUMIF('Resumen Anual'!$FE$622,K6,'Resumen Anual'!$FM$636)+SUMIF('Resumen Anual'!$DH$622,K6,'Resumen Anual'!$DP$636)+SUMIF('Resumen Anual'!$BI$622,K6,'Resumen Anual'!$BQ$636)+SUMIF('Resumen Anual'!$L$622,K6,'Resumen Anual'!$T$636)+SUMIF('Resumen Anual'!$FE$566,K6,'Resumen Anual'!$FM$580)+SUMIF('Resumen Anual'!$DH$566,K6,'Resumen Anual'!$DP$580)+SUMIF('Resumen Anual'!$BI$566,K6,'Resumen Anual'!$BQ$580)+SUMIF('Resumen Anual'!$L$566,K6,'Resumen Anual'!$T$580)+SUMIF('Resumen Anual'!$FE$510,K6,'Resumen Anual'!$FM$524)+SUMIF('Resumen Anual'!$DH$510,K6,'Resumen Anual'!$DP$524)+SUMIF('Resumen Anual'!$BI$510,K6,'Resumen Anual'!$BQ$524)+SUMIF('Resumen Anual'!$L$510,K6,'Resumen Anual'!$T$524)+SUMIF('Resumen Anual'!$FE$454,K6,'Resumen Anual'!$FM$468)+SUMIF('Resumen Anual'!$DH$454,K6,'Resumen Anual'!$DP$468)+SUMIF('Resumen Anual'!$BI$454,K6,'Resumen Anual'!$BQ$468)+SUMIF('Resumen Anual'!$L$454,K6,'Resumen Anual'!$T$468)+SUMIF('Resumen Anual'!$FE$398,K6,'Resumen Anual'!$FM$412)+SUMIF('Resumen Anual'!$DH$398,K6,'Resumen Anual'!$DP$412)+SUMIF('Resumen Anual'!$BI$398,K6,'Resumen Anual'!$BQ$412)+SUMIF('Resumen Anual'!$L$398,K6,'Resumen Anual'!$T$412)+SUMIF('Resumen Anual'!$FE$342,K6,'Resumen Anual'!$FM$356)+SUMIF('Resumen Anual'!$DH$342,K6,'Resumen Anual'!$DP$356)+SUMIF('Resumen Anual'!$BI$342,K6,'Resumen Anual'!$BQ$356)+SUMIF('Resumen Anual'!$L$342,K6,'Resumen Anual'!$T$356)+SUMIF('Resumen Anual'!$FE$286,K6,'Resumen Anual'!$FM$300)+SUMIF('Resumen Anual'!$DH$286,K6,'Resumen Anual'!$DP$300)+SUMIF('Resumen Anual'!$BI$286,K6,'Resumen Anual'!$BQ$300)+SUMIF('Resumen Anual'!$L$286,K6,'Resumen Anual'!$T$300)+SUMIF('Resumen Anual'!$FE$230,K6,'Resumen Anual'!$FM$244)+SUMIF('Resumen Anual'!$DH$230,K6,'Resumen Anual'!$DP$244)+SUMIF('Resumen Anual'!$BI$230,K6,'Resumen Anual'!$BQ$244)+SUMIF('Resumen Anual'!$L$230,K6,'Resumen Anual'!$T$244)+SUMIF('Resumen Anual'!$FE$174,K6,'Resumen Anual'!$FM$188)+SUMIF('Resumen Anual'!$DH$174,K6,'Resumen Anual'!$DP$188)+SUMIF('Resumen Anual'!$BI$174,K6,'Resumen Anual'!$BQ$188)+SUMIF('Resumen Anual'!$L$174,K6,'Resumen Anual'!$T$188)+SUMIF('Resumen Anual'!$FE$118,K6,'Resumen Anual'!$FM$132)+SUMIF('Resumen Anual'!$DH$118,K6,'Resumen Anual'!$DP$132)+SUMIF('Resumen Anual'!$BI$118,K6,'Resumen Anual'!$BQ$132)+SUMIF('Resumen Anual'!$L$118,K6,'Resumen Anual'!$T$132)+SUMIF('Resumen Anual'!$FE$62,K6,'Resumen Anual'!$FM$76)+SUMIF('Resumen Anual'!$DH$62,K6,'Resumen Anual'!$DP$76)+SUMIF('Resumen Anual'!$BI$62,K6,'Resumen Anual'!$BQ$76)+SUMIF('Resumen Anual'!$L$62,K6,'Resumen Anual'!$T$76)+SUMIF('Resumen Anual'!$FE$6,K6,'Resumen Anual'!$FM$20)+SUMIF('Resumen Anual'!$DH$6,K6,'Resumen Anual'!$DP$20)+SUMIF('Resumen Anual'!$BI$6,K6,'Resumen Anual'!$BQ$20)+SUMIF('Resumen Anual'!$L$6,K6,'Resumen Anual'!$T$20)+SUMIF('Bitácoras Anteriores'!$K$6,K6,'Bitácoras Anteriores'!$S$17)+SUMIF('Bitácoras Anteriores'!$K$59,$K$6,'Bitácoras Anteriores'!$S$70)+SUMIF('Bitácoras Anteriores'!$K$112,K6,'Bitácoras Anteriores'!$S$123)+SUMIF('Bitácoras Anteriores'!$K$165,K6,'Bitácoras Anteriores'!$S$176)+SUMIF('Bitácoras Anteriores'!$K$218,K6,'Bitácoras Anteriores'!$S$229)+SUMIF('Bitácoras Anteriores'!$K$271,K6,'Bitácoras Anteriores'!$S$282)+SUMIF('Bitácoras Anteriores'!$K$324,K6,'Bitácoras Anteriores'!$S$335)+SUMIF('Bitácoras Anteriores'!$BH$6,K6,'Bitácoras Anteriores'!$BP$17)+SUMIF('Bitácoras Anteriores'!$BH$59,$K$6,'Bitácoras Anteriores'!$BP$70)+SUMIF('Bitácoras Anteriores'!$BH$112,K6,'Bitácoras Anteriores'!$BP$123)+SUMIF('Bitácoras Anteriores'!$BH$165,K6,'Bitácoras Anteriores'!$BP$176)+SUMIF('Bitácoras Anteriores'!$BH$218,K6,'Bitácoras Anteriores'!$BP$229)+SUMIF('Bitácoras Anteriores'!$BH$271,K6,'Bitácoras Anteriores'!$BP$282)+SUMIF('Bitácoras Anteriores'!$BH$324,K6,'Bitácoras Anteriores'!$BP$335)+SUMIF('Bitácoras Anteriores'!$DF$6,K6,'Bitácoras Anteriores'!$DN$17)+SUMIF('Bitácoras Anteriores'!$DF$59,$K$6,'Bitácoras Anteriores'!$DN$70)+SUMIF('Bitácoras Anteriores'!$DF$112,K6,'Bitácoras Anteriores'!$DN$123)+SUMIF('Bitácoras Anteriores'!$DF$165,K6,'Bitácoras Anteriores'!$DN$176)+SUMIF('Bitácoras Anteriores'!$DF$218,K6,'Bitácoras Anteriores'!$DN$229)+SUMIF('Bitácoras Anteriores'!$DF$271,K6,'Bitácoras Anteriores'!$DN$282)+SUMIF('Bitácoras Anteriores'!$DF$324,K6,'Bitácoras Anteriores'!$DN$335)+SUMIF('Bitácoras Anteriores'!$FC$6,K6,'Bitácoras Anteriores'!$FK$17)+SUMIF('Bitácoras Anteriores'!$FC$59,$K$6,'Bitácoras Anteriores'!$FK$70)+SUMIF('Bitácoras Anteriores'!$FC$112,K6,'Bitácoras Anteriores'!$FK$123)+SUMIF('Bitácoras Anteriores'!$FC$165,K6,'Bitácoras Anteriores'!$FK$176)+SUMIF('Bitácoras Anteriores'!$FC$218,K6,'Bitácoras Anteriores'!$FK$229)+SUMIF('Bitácoras Anteriores'!$FC$271,K6,'Bitácoras Anteriores'!$FK$282)+SUMIF('Bitácoras Anteriores'!$FC$324,K6,'Bitácoras Anteriores'!$FK$335)</f>
        <v>10</v>
      </c>
      <c r="T16" s="806"/>
      <c r="U16" s="806"/>
      <c r="V16" s="806"/>
      <c r="W16" s="806"/>
      <c r="X16" s="807"/>
      <c r="Y16" s="15"/>
      <c r="Z16" s="771">
        <f>IF(Z12=0," ",Z12+2)</f>
        <v>2024</v>
      </c>
      <c r="AA16" s="772"/>
      <c r="AB16" s="772"/>
      <c r="AC16" s="772"/>
      <c r="AD16" s="772"/>
      <c r="AE16" s="1214">
        <f>SUMIFS('Resumen Anual'!$AF$54,Z16,'Resumen Anual'!$V$9,K6,'Resumen Anual'!$L$6)+SUMIFS('Resumen Anual'!$AF$112,Z16,'Resumen Anual'!$V$9,K6,'Resumen Anual'!$L$64)+SUMIFS('Resumen Anual'!$AF$170,Z16,'Resumen Anual'!$V$9,K6,'Resumen Anual'!$L$122)+SUMIFS('Resumen Anual'!$AF$228,Z16,'Resumen Anual'!$V$9,K6,'Resumen Anual'!$L$180)+SUMIFS('Resumen Anual'!$AF$286,Z16,'Resumen Anual'!$V$9,K6,'Resumen Anual'!$L$238)+SUMIFS('Resumen Anual'!$AF$344,Z16,'Resumen Anual'!$V$9,K6,'Resumen Anual'!$L$296)+SUMIFS('Resumen Anual'!$AF$402,Z16,'Resumen Anual'!$V$9,K6,'Resumen Anual'!$L$354)+SUMIFS('Resumen Anual'!$AF$460,Z16,'Resumen Anual'!$V$9,K6,'Resumen Anual'!$L$412)+SUMIFS('Resumen Anual'!$AF$518,Z16,'Resumen Anual'!$V$9,K6,'Resumen Anual'!$L$470)+SUMIFS('Resumen Anual'!$AF$576,Z16,'Resumen Anual'!$V$9,K6,'Resumen Anual'!$L$528)+SUMIFS('Resumen Anual'!$AF$634,Z16,'Resumen Anual'!$V$9,K6,'Resumen Anual'!$L$586)+SUMIFS('Resumen Anual'!$AF$692,Z16,'Resumen Anual'!$V$9,K6,'Resumen Anual'!$L$644)+SUMIFS('Resumen Anual'!$CC$54,Z16,'Resumen Anual'!$V$9,K6,'Resumen Anual'!$BI$6)+SUMIFS('Resumen Anual'!$CC$112,Z16,'Resumen Anual'!$V$9,K6,'Resumen Anual'!$BI$64)+SUMIFS('Resumen Anual'!$CC$170,Z16,'Resumen Anual'!$V$9,K6,'Resumen Anual'!$BI$122)+SUMIFS('Resumen Anual'!$CC$228,Z16,'Resumen Anual'!$V$9,K6,'Resumen Anual'!$BI$180)+SUMIFS('Resumen Anual'!$CC$286,Z16,'Resumen Anual'!$V$9,K6,'Resumen Anual'!$BI$238)+SUMIFS('Resumen Anual'!$CC$344,Z16,'Resumen Anual'!$V$9,K6,'Resumen Anual'!$BI$296)+SUMIFS('Resumen Anual'!$CC$402,Z16,'Resumen Anual'!$V$9,K6,'Resumen Anual'!$BI$354)+SUMIFS('Resumen Anual'!$CC$460,Z16,'Resumen Anual'!$V$9,K6,'Resumen Anual'!$BI$412)+SUMIFS('Resumen Anual'!$CC$518,Z16,'Resumen Anual'!$V$9,K6,'Resumen Anual'!$BI$470)+SUMIFS('Resumen Anual'!$CC$576,Z16,'Resumen Anual'!$V$9,K6,'Resumen Anual'!$BI$528)+SUMIFS('Resumen Anual'!$CC$634,Z16,'Resumen Anual'!$V$9,K6,'Resumen Anual'!$BI$586)+SUMIFS('Resumen Anual'!$CC$692,Z16,'Resumen Anual'!$V$9,K6,'Resumen Anual'!$BI$644)+SUMIFS('Resumen Anual'!$EB$54,Z16,'Resumen Anual'!$V$9,K6,'Resumen Anual'!$DH$6)+SUMIFS('Resumen Anual'!$EB$112,Z16,'Resumen Anual'!$V$9,K6,'Resumen Anual'!$DH$64)+SUMIFS('Resumen Anual'!$EB$170,Z16,'Resumen Anual'!$V$9,K6,'Resumen Anual'!$DH$122)+SUMIFS('Resumen Anual'!$EB$228,Z16,'Resumen Anual'!$V$9,K6,'Resumen Anual'!$DH$180)+SUMIFS('Resumen Anual'!$EB$286,Z16,'Resumen Anual'!$V$9,K6,'Resumen Anual'!$DH$238)+SUMIFS('Resumen Anual'!$EB$344,Z16,'Resumen Anual'!$V$9,K6,'Resumen Anual'!$DH$296)+SUMIFS('Resumen Anual'!$EB$402,Z16,'Resumen Anual'!$V$9,K6,'Resumen Anual'!$DH$354)+SUMIFS('Resumen Anual'!$EB$460,Z16,'Resumen Anual'!$V$9,K6,'Resumen Anual'!$DH$412)+SUMIFS('Resumen Anual'!$EB$518,Z16,'Resumen Anual'!$V$9,K6,'Resumen Anual'!$DH$470)+SUMIFS('Resumen Anual'!$EB$576,Z16,'Resumen Anual'!$V$9,K6,'Resumen Anual'!$DH$528)+SUMIFS('Resumen Anual'!$EB$634,Z16,'Resumen Anual'!$V$9,K6,'Resumen Anual'!$DH$586)+SUMIFS('Resumen Anual'!$EB$692,Z16,'Resumen Anual'!$V$9,K6,'Resumen Anual'!$DH$644)+SUMIFS('Resumen Anual'!$FY$54,Z16,'Resumen Anual'!$V$9,K6,'Resumen Anual'!$FE$6)+SUMIFS('Resumen Anual'!$FY$112,Z16,'Resumen Anual'!$V$9,K6,'Resumen Anual'!$FE$64)+SUMIFS('Resumen Anual'!$FY$170,Z16,'Resumen Anual'!$V$9,K6,'Resumen Anual'!$FE$122)+SUMIFS('Resumen Anual'!$FY$228,Z16,'Resumen Anual'!$V$9,K6,'Resumen Anual'!$FE$180)+SUMIFS('Resumen Anual'!$FY$286,Z16,'Resumen Anual'!$V$9,K6,'Resumen Anual'!$FE$238)+SUMIFS('Resumen Anual'!$FY$344,Z16,'Resumen Anual'!$V$9,K6,'Resumen Anual'!$FE$296)+SUMIFS('Resumen Anual'!$FY$402,Z16,'Resumen Anual'!$V$9,K6,'Resumen Anual'!$FE$354)+SUMIFS('Resumen Anual'!$FY$460,Z16,'Resumen Anual'!$V$9,K6,'Resumen Anual'!$FE$412)+SUMIFS('Resumen Anual'!$FY$518,Z16,'Resumen Anual'!$V$9,K6,'Resumen Anual'!$FE$470)+SUMIFS('Resumen Anual'!$FY$576,Z16,'Resumen Anual'!$V$9,K6,'Resumen Anual'!$FE$528)+SUMIFS('Resumen Anual'!$FY$634,Z16,'Resumen Anual'!$V$9,K6,'Resumen Anual'!$FE$586)+SUMIFS('Resumen Anual'!$FY$692,Z16,'Resumen Anual'!$V$9,K6,'Resumen Anual'!$FE$644)</f>
        <v>0</v>
      </c>
      <c r="AF16" s="770"/>
      <c r="AG16" s="770"/>
      <c r="AH16" s="770"/>
      <c r="AI16" s="770">
        <f>SUMIFS('Resumen Anual'!$AJ$54,Z16,'Resumen Anual'!$V$9,K6,'Resumen Anual'!$L$6)+SUMIFS('Resumen Anual'!$AJ$112,Z16,'Resumen Anual'!$V$9,K6,'Resumen Anual'!$L$64)+SUMIFS('Resumen Anual'!$AJ$170,Z16,'Resumen Anual'!$V$9,K6,'Resumen Anual'!$L$122)+SUMIFS('Resumen Anual'!$AJ$228,Z16,'Resumen Anual'!$V$9,K6,'Resumen Anual'!$L$180)+SUMIFS('Resumen Anual'!$AJ$286,Z16,'Resumen Anual'!$V$9,K6,'Resumen Anual'!$L$238)+SUMIFS('Resumen Anual'!$AJ$344,Z16,'Resumen Anual'!$V$9,K6,'Resumen Anual'!$L$296)+SUMIFS('Resumen Anual'!$AJ$402,Z16,'Resumen Anual'!$V$9,K6,'Resumen Anual'!$L$354)+SUMIFS('Resumen Anual'!$AJ$460,Z16,'Resumen Anual'!$V$9,K6,'Resumen Anual'!$L$412)+SUMIFS('Resumen Anual'!$AJ$518,Z16,'Resumen Anual'!$V$9,K6,'Resumen Anual'!$L$470)+SUMIFS('Resumen Anual'!$AJ$576,Z16,'Resumen Anual'!$V$9,K6,'Resumen Anual'!$L$528)+SUMIFS('Resumen Anual'!$AJ$634,Z16,'Resumen Anual'!$V$9,K6,'Resumen Anual'!$L$586)+SUMIFS('Resumen Anual'!$AJ$692,Z16,'Resumen Anual'!$V$9,K6,'Resumen Anual'!$L$644)+SUMIFS('Resumen Anual'!$CG$54,Z16,'Resumen Anual'!$V$9,K6,'Resumen Anual'!$BI$6)+SUMIFS('Resumen Anual'!$CG$112,Z16,'Resumen Anual'!$V$9,K6,'Resumen Anual'!$BI$64)+SUMIFS('Resumen Anual'!$CG$170,Z16,'Resumen Anual'!$V$9,K6,'Resumen Anual'!$BI$122)+SUMIFS('Resumen Anual'!$CG$228,Z16,'Resumen Anual'!$V$9,K6,'Resumen Anual'!$BI$180)+SUMIFS('Resumen Anual'!$CG$286,Z16,'Resumen Anual'!$V$9,K6,'Resumen Anual'!$BI$238)+SUMIFS('Resumen Anual'!$CG$344,Z16,'Resumen Anual'!$V$9,K6,'Resumen Anual'!$BI$296)+SUMIFS('Resumen Anual'!$CG$402,Z16,'Resumen Anual'!$V$9,K6,'Resumen Anual'!$BI$354)+SUMIFS('Resumen Anual'!$CG$460,Z16,'Resumen Anual'!$V$9,K6,'Resumen Anual'!$BI$412)+SUMIFS('Resumen Anual'!$CG$518,Z16,'Resumen Anual'!$V$9,K6,'Resumen Anual'!$BI$470)+SUMIFS('Resumen Anual'!$CG$576,Z16,'Resumen Anual'!$V$9,K6,'Resumen Anual'!$BI$528)+SUMIFS('Resumen Anual'!$CG$634,Z16,'Resumen Anual'!$V$9,K6,'Resumen Anual'!$BI$586)+SUMIFS('Resumen Anual'!$CG$692,Z16,'Resumen Anual'!$V$9,K6,'Resumen Anual'!$BI$644)+SUMIFS('Resumen Anual'!$EF$54,Z16,'Resumen Anual'!$V$9,K6,'Resumen Anual'!$DH$6)+SUMIFS('Resumen Anual'!$EF$112,Z16,'Resumen Anual'!$V$9,K6,'Resumen Anual'!$DH$64)+SUMIFS('Resumen Anual'!$EF$170,Z16,'Resumen Anual'!$V$9,K6,'Resumen Anual'!$DH$122)+SUMIFS('Resumen Anual'!$EF$228,Z16,'Resumen Anual'!$V$9,K6,'Resumen Anual'!$DH$180)+SUMIFS('Resumen Anual'!$EF$286,Z16,'Resumen Anual'!$V$9,K6,'Resumen Anual'!$DH$238)+SUMIFS('Resumen Anual'!$EF$344,Z16,'Resumen Anual'!$V$9,K6,'Resumen Anual'!$DH$296)+SUMIFS('Resumen Anual'!$EF$402,Z16,'Resumen Anual'!$V$9,K6,'Resumen Anual'!$DH$354)+SUMIFS('Resumen Anual'!$EF$460,Z16,'Resumen Anual'!$V$9,K6,'Resumen Anual'!$DH$412)+SUMIFS('Resumen Anual'!$EF$518,Z16,'Resumen Anual'!$V$9,K6,'Resumen Anual'!$DH$470)+SUMIFS('Resumen Anual'!$EF$576,Z16,'Resumen Anual'!$V$9,K6,'Resumen Anual'!$DH$528)+SUMIFS('Resumen Anual'!$EF$634,Z16,'Resumen Anual'!$V$9,K6,'Resumen Anual'!$DH$586)+SUMIFS('Resumen Anual'!$EF$692,Z16,'Resumen Anual'!$V$9,K6,'Resumen Anual'!$DH$644)+SUMIFS('Resumen Anual'!$GC$54,Z16,'Resumen Anual'!$V$9,K6,'Resumen Anual'!$FE$6)+SUMIFS('Resumen Anual'!$GC$112,Z16,'Resumen Anual'!$V$9,K6,'Resumen Anual'!$FE$64)+SUMIFS('Resumen Anual'!$GC$170,Z16,'Resumen Anual'!$V$9,K6,'Resumen Anual'!$FE$122)+SUMIFS('Resumen Anual'!$GC$228,Z16,'Resumen Anual'!$V$9,K6,'Resumen Anual'!$FE$180)+SUMIFS('Resumen Anual'!$GC$286,Z16,'Resumen Anual'!$V$9,K6,'Resumen Anual'!$FE$238)+SUMIFS('Resumen Anual'!$GC$344,Z16,'Resumen Anual'!$V$9,K6,'Resumen Anual'!$FE$296)+SUMIFS('Resumen Anual'!$GC$402,Z16,'Resumen Anual'!$V$9,K6,'Resumen Anual'!$FE$354)+SUMIFS('Resumen Anual'!$GC$460,Z16,'Resumen Anual'!$V$9,K6,'Resumen Anual'!$FE$412)+SUMIFS('Resumen Anual'!$GC$518,Z16,'Resumen Anual'!$V$9,K6,'Resumen Anual'!$FE$470)+SUMIFS('Resumen Anual'!$GC$576,Z16,'Resumen Anual'!$V$9,K6,'Resumen Anual'!$FE$528)+SUMIFS('Resumen Anual'!$GC$634,Z16,'Resumen Anual'!$V$9,K6,'Resumen Anual'!$FE$586)+SUMIFS('Resumen Anual'!$GC$692,Z16,'Resumen Anual'!$V$9,K6,'Resumen Anual'!$FE$644)</f>
        <v>0</v>
      </c>
      <c r="AJ16" s="770"/>
      <c r="AK16" s="770"/>
      <c r="AL16" s="770"/>
      <c r="AM16" s="770">
        <f>SUMIFS('Resumen Anual'!$AN$54,Z16,'Resumen Anual'!$V$9,K6,'Resumen Anual'!$L$6)+SUMIFS('Resumen Anual'!$AN$112,Z16,'Resumen Anual'!$V$9,K6,'Resumen Anual'!$L$64)+SUMIFS('Resumen Anual'!$AN$170,Z16,'Resumen Anual'!$V$9,K6,'Resumen Anual'!$L$122)+SUMIFS('Resumen Anual'!$AN$228,Z16,'Resumen Anual'!$V$9,K6,'Resumen Anual'!$L$180)+SUMIFS('Resumen Anual'!$AN$286,Z16,'Resumen Anual'!$V$9,K6,'Resumen Anual'!$L$238)+SUMIFS('Resumen Anual'!$AN$344,Z16,'Resumen Anual'!$V$9,K6,'Resumen Anual'!$L$296)+SUMIFS('Resumen Anual'!$AN$402,Z16,'Resumen Anual'!$V$9,K6,'Resumen Anual'!$L$354)+SUMIFS('Resumen Anual'!$AN$460,Z16,'Resumen Anual'!$V$9,K6,'Resumen Anual'!$L$412)+SUMIFS('Resumen Anual'!$AN$518,Z16,'Resumen Anual'!$V$9,K6,'Resumen Anual'!$L$470)+SUMIFS('Resumen Anual'!$AN$576,Z16,'Resumen Anual'!$V$9,K6,'Resumen Anual'!$L$528)+SUMIFS('Resumen Anual'!$AN$634,Z16,'Resumen Anual'!$V$9,K6,'Resumen Anual'!$L$586)+SUMIFS('Resumen Anual'!$AN$692,Z16,'Resumen Anual'!$V$9,K6,'Resumen Anual'!$L$644)+SUMIFS('Resumen Anual'!$CK$54,Z16,'Resumen Anual'!$V$9,K6,'Resumen Anual'!$BI$6)+SUMIFS('Resumen Anual'!$CK$112,Z16,'Resumen Anual'!$V$9,K6,'Resumen Anual'!$BI$64)+SUMIFS('Resumen Anual'!$CK$170,Z16,'Resumen Anual'!$V$9,K6,'Resumen Anual'!$BI$122)+SUMIFS('Resumen Anual'!$CK$228,Z16,'Resumen Anual'!$V$9,K6,'Resumen Anual'!$BI$180)+SUMIFS('Resumen Anual'!$CK$286,Z16,'Resumen Anual'!$V$9,K6,'Resumen Anual'!$BI$238)+SUMIFS('Resumen Anual'!$CK$344,Z16,'Resumen Anual'!$V$9,K6,'Resumen Anual'!$BI$296)+SUMIFS('Resumen Anual'!$CK$402,Z16,'Resumen Anual'!$V$9,K6,'Resumen Anual'!$BI$354)+SUMIFS('Resumen Anual'!$CK$460,Z16,'Resumen Anual'!$V$9,K6,'Resumen Anual'!$BI$412)+SUMIFS('Resumen Anual'!$CK$518,Z16,'Resumen Anual'!$V$9,K6,'Resumen Anual'!$BI$470)+SUMIFS('Resumen Anual'!$CK$576,Z16,'Resumen Anual'!$V$9,K6,'Resumen Anual'!$BI$528)+SUMIFS('Resumen Anual'!$CK$634,Z16,'Resumen Anual'!$V$9,K6,'Resumen Anual'!$BI$586)+SUMIFS('Resumen Anual'!$CK$692,Z16,'Resumen Anual'!$V$9,K6,'Resumen Anual'!$BI$644)+SUMIFS('Resumen Anual'!$EJ$54,Z16,'Resumen Anual'!$V$9,K6,'Resumen Anual'!$DH$6)+SUMIFS('Resumen Anual'!$EJ$112,Z16,'Resumen Anual'!$V$9,K6,'Resumen Anual'!$DH$64)+SUMIFS('Resumen Anual'!$EJ$170,Z16,'Resumen Anual'!$V$9,K6,'Resumen Anual'!$DH$122)+SUMIFS('Resumen Anual'!$EJ$228,Z16,'Resumen Anual'!$V$9,K6,'Resumen Anual'!$DH$180)+SUMIFS('Resumen Anual'!$EJ$286,Z16,'Resumen Anual'!$V$9,K6,'Resumen Anual'!$DH$238)+SUMIFS('Resumen Anual'!$EJ$344,Z16,'Resumen Anual'!$V$9,K6,'Resumen Anual'!$DH$296)+SUMIFS('Resumen Anual'!$EJ$402,Z16,'Resumen Anual'!$V$9,K6,'Resumen Anual'!$DH$354)+SUMIFS('Resumen Anual'!$EJ$460,Z16,'Resumen Anual'!$V$9,K6,'Resumen Anual'!$DH$412)+SUMIFS('Resumen Anual'!$EJ$518,Z16,'Resumen Anual'!$V$9,K6,'Resumen Anual'!$DH$470)+SUMIFS('Resumen Anual'!$EJ$576,Z16,'Resumen Anual'!$V$9,K6,'Resumen Anual'!$DH$528)+SUMIFS('Resumen Anual'!$EJ$634,Z16,'Resumen Anual'!$V$9,K6,'Resumen Anual'!$DH$586)+SUMIFS('Resumen Anual'!$EJ$692,Z16,'Resumen Anual'!$V$9,K6,'Resumen Anual'!$DH$644)+SUMIFS('Resumen Anual'!$GG$54,Z16,'Resumen Anual'!$V$9,K6,'Resumen Anual'!$FE$6)+SUMIFS('Resumen Anual'!$GG$112,Z16,'Resumen Anual'!$V$9,K6,'Resumen Anual'!$FE$64)+SUMIFS('Resumen Anual'!$GG$170,Z16,'Resumen Anual'!$V$9,K6,'Resumen Anual'!$FE$122)+SUMIFS('Resumen Anual'!$GG$228,Z16,'Resumen Anual'!$V$9,K6,'Resumen Anual'!$FE$180)+SUMIFS('Resumen Anual'!$GG$286,Z16,'Resumen Anual'!$V$9,K6,'Resumen Anual'!$FE$238)+SUMIFS('Resumen Anual'!$GG$344,Z16,'Resumen Anual'!$V$9,K6,'Resumen Anual'!$FE$296)+SUMIFS('Resumen Anual'!$GG$402,Z16,'Resumen Anual'!$V$9,K6,'Resumen Anual'!$FE$354)+SUMIFS('Resumen Anual'!$GG$460,Z16,'Resumen Anual'!$V$9,K6,'Resumen Anual'!$FE$412)+SUMIFS('Resumen Anual'!$GG$518,Z16,'Resumen Anual'!$V$9,K6,'Resumen Anual'!$FE$470)+SUMIFS('Resumen Anual'!$GG$576,Z16,'Resumen Anual'!$V$9,K6,'Resumen Anual'!$FE$528)+SUMIFS('Resumen Anual'!$GG$634,Z16,'Resumen Anual'!$V$9,K6,'Resumen Anual'!$FE$586)+SUMIFS('Resumen Anual'!$GG$692,Z16,'Resumen Anual'!$V$9,K6,'Resumen Anual'!$FE$644)</f>
        <v>0</v>
      </c>
      <c r="AN16" s="770"/>
      <c r="AO16" s="770"/>
      <c r="AP16" s="770"/>
      <c r="AQ16" s="756">
        <f>SUMIFS('Resumen Anual'!$AR$54,Z16,'Resumen Anual'!$V$9,K6,'Resumen Anual'!$L$6)+SUMIFS('Resumen Anual'!$AR$112,Z16,'Resumen Anual'!$V$9,K6,'Resumen Anual'!$L$64)+SUMIFS('Resumen Anual'!$AR$170,Z16,'Resumen Anual'!$V$9,K6,'Resumen Anual'!$L$122)+SUMIFS('Resumen Anual'!$AR$228,Z16,'Resumen Anual'!$V$9,K6,'Resumen Anual'!$L$180)+SUMIFS('Resumen Anual'!$AR$286,Z16,'Resumen Anual'!$V$9,K6,'Resumen Anual'!$L$238)+SUMIFS('Resumen Anual'!$AR$344,Z16,'Resumen Anual'!$V$9,K6,'Resumen Anual'!$L$296)+SUMIFS('Resumen Anual'!$AR$402,Z16,'Resumen Anual'!$V$9,K6,'Resumen Anual'!$L$354)+SUMIFS('Resumen Anual'!$AR$460,Z16,'Resumen Anual'!$V$9,K6,'Resumen Anual'!$L$412)+SUMIFS('Resumen Anual'!$AR$518,Z16,'Resumen Anual'!$V$9,K6,'Resumen Anual'!$L$470)+SUMIFS('Resumen Anual'!$AR$576,Z16,'Resumen Anual'!$V$9,K6,'Resumen Anual'!$L$528)+SUMIFS('Resumen Anual'!$AR$634,Z16,'Resumen Anual'!$V$9,K6,'Resumen Anual'!$L$586)+SUMIFS('Resumen Anual'!$AR$692,Z16,'Resumen Anual'!$V$9,K6,'Resumen Anual'!$L$644)+SUMIFS('Resumen Anual'!$CO$54,Z16,'Resumen Anual'!$V$9,K6,'Resumen Anual'!$BI$6)+SUMIFS('Resumen Anual'!$CO$112,Z16,'Resumen Anual'!$V$9,K6,'Resumen Anual'!$BI$64)+SUMIFS('Resumen Anual'!$CO$170,Z16,'Resumen Anual'!$V$9,K6,'Resumen Anual'!$BI$122)+SUMIFS('Resumen Anual'!$CO$228,Z16,'Resumen Anual'!$V$9,K6,'Resumen Anual'!$BI$180)+SUMIFS('Resumen Anual'!$CO$286,Z16,'Resumen Anual'!$V$9,K6,'Resumen Anual'!$BI$238)+SUMIFS('Resumen Anual'!$CO$344,Z16,'Resumen Anual'!$V$9,K6,'Resumen Anual'!$BI$296)+SUMIFS('Resumen Anual'!$CO$402,Z16,'Resumen Anual'!$V$9,K6,'Resumen Anual'!$BI$354)+SUMIFS('Resumen Anual'!$CO$460,Z16,'Resumen Anual'!$V$9,K6,'Resumen Anual'!$BI$412)+SUMIFS('Resumen Anual'!$CO$518,Z16,'Resumen Anual'!$V$9,K6,'Resumen Anual'!$BI$470)+SUMIFS('Resumen Anual'!$CO$576,Z16,'Resumen Anual'!$V$9,K6,'Resumen Anual'!$BI$528)+SUMIFS('Resumen Anual'!$CO$634,Z16,'Resumen Anual'!$V$9,K6,'Resumen Anual'!$BI$586)+SUMIFS('Resumen Anual'!$CO$692,Z16,'Resumen Anual'!$V$9,K6,'Resumen Anual'!$BI$644)+SUMIFS('Resumen Anual'!$EN$54,Z16,'Resumen Anual'!$V$9,K6,'Resumen Anual'!$DH$6)+SUMIFS('Resumen Anual'!$EN$112,Z16,'Resumen Anual'!$V$9,K6,'Resumen Anual'!$DH$64)+SUMIFS('Resumen Anual'!$EN$170,Z16,'Resumen Anual'!$V$9,K6,'Resumen Anual'!$DH$122)+SUMIFS('Resumen Anual'!$EN$228,Z16,'Resumen Anual'!$V$9,K6,'Resumen Anual'!$DH$180)+SUMIFS('Resumen Anual'!$EN$286,Z16,'Resumen Anual'!$V$9,K6,'Resumen Anual'!$DH$238)+SUMIFS('Resumen Anual'!$EN$344,Z16,'Resumen Anual'!$V$9,K6,'Resumen Anual'!$DH$296)+SUMIFS('Resumen Anual'!$EN$402,Z16,'Resumen Anual'!$V$9,K6,'Resumen Anual'!$DH$354)+SUMIFS('Resumen Anual'!$EN$460,Z16,'Resumen Anual'!$V$9,K6,'Resumen Anual'!$DH$412)+SUMIFS('Resumen Anual'!$EN$518,Z16,'Resumen Anual'!$V$9,K6,'Resumen Anual'!$DH$470)+SUMIFS('Resumen Anual'!$EN$576,Z16,'Resumen Anual'!$V$9,K6,'Resumen Anual'!$DH$528)+SUMIFS('Resumen Anual'!$EN$634,Z16,'Resumen Anual'!$V$9,K6,'Resumen Anual'!$DH$586)+SUMIFS('Resumen Anual'!$EN$692,Z16,'Resumen Anual'!$V$9,K6,'Resumen Anual'!$DH$644)+SUMIFS('Resumen Anual'!$GK$54,Z16,'Resumen Anual'!$V$9,K6,'Resumen Anual'!$FE$6)+SUMIFS('Resumen Anual'!$GK$112,Z16,'Resumen Anual'!$V$9,K6,'Resumen Anual'!$FE$64)+SUMIFS('Resumen Anual'!$GK$170,Z16,'Resumen Anual'!$V$9,K6,'Resumen Anual'!$FE$122)+SUMIFS('Resumen Anual'!$GK$228,Z16,'Resumen Anual'!$V$9,K6,'Resumen Anual'!$FE$180)+SUMIFS('Resumen Anual'!$GK$286,Z16,'Resumen Anual'!$V$9,K6,'Resumen Anual'!$FE$238)+SUMIFS('Resumen Anual'!$GK$344,Z16,'Resumen Anual'!$V$9,K6,'Resumen Anual'!$FE$296)+SUMIFS('Resumen Anual'!$GK$402,Z16,'Resumen Anual'!$V$9,K6,'Resumen Anual'!$FE$354)+SUMIFS('Resumen Anual'!$GK$460,Z16,'Resumen Anual'!$V$9,K6,'Resumen Anual'!$FE$412)+SUMIFS('Resumen Anual'!$GK$518,Z16,'Resumen Anual'!$V$9,K6,'Resumen Anual'!$FE$470)+SUMIFS('Resumen Anual'!$GK$576,Z16,'Resumen Anual'!$V$9,K6,'Resumen Anual'!$FE$528)+SUMIFS('Resumen Anual'!$GK$634,Z16,'Resumen Anual'!$V$9,K6,'Resumen Anual'!$FE$586)+SUMIFS('Resumen Anual'!$GK$692,Z16,'Resumen Anual'!$V$9,K6,'Resumen Anual'!$FE$644)</f>
        <v>0</v>
      </c>
      <c r="AR16" s="756"/>
      <c r="AS16" s="756"/>
      <c r="AT16" s="756">
        <f>SUMIFS('Resumen Anual'!$AU$54,Z16,'Resumen Anual'!$V$9,K6,'Resumen Anual'!$L$6)+SUMIFS('Resumen Anual'!$AU$112,Z16,'Resumen Anual'!$V$9,K6,'Resumen Anual'!$L$64)+SUMIFS('Resumen Anual'!$AU$170,Z16,'Resumen Anual'!$V$9,K6,'Resumen Anual'!$L$122)+SUMIFS('Resumen Anual'!$AU$228,Z16,'Resumen Anual'!$V$9,K6,'Resumen Anual'!$L$180)+SUMIFS('Resumen Anual'!$AU$286,Z16,'Resumen Anual'!$V$9,K6,'Resumen Anual'!$L$238)+SUMIFS('Resumen Anual'!$AU$344,Z16,'Resumen Anual'!$V$9,K6,'Resumen Anual'!$L$296)+SUMIFS('Resumen Anual'!$AU$402,Z16,'Resumen Anual'!$V$9,K6,'Resumen Anual'!$L$354)+SUMIFS('Resumen Anual'!$AU$460,Z16,'Resumen Anual'!$V$9,K6,'Resumen Anual'!$L$412)+SUMIFS('Resumen Anual'!$AU$518,Z16,'Resumen Anual'!$V$9,K6,'Resumen Anual'!$L$470)+SUMIFS('Resumen Anual'!$AU$576,Z16,'Resumen Anual'!$V$9,K6,'Resumen Anual'!$L$528)+SUMIFS('Resumen Anual'!$AU$634,Z16,'Resumen Anual'!$V$9,K6,'Resumen Anual'!$L$586)+SUMIFS('Resumen Anual'!$AU$692,Z16,'Resumen Anual'!$V$9,K6,'Resumen Anual'!$L$644)+SUMIFS('Resumen Anual'!$CR$54,Z16,'Resumen Anual'!$V$9,K6,'Resumen Anual'!$BI$6)+SUMIFS('Resumen Anual'!$CR$112,Z16,'Resumen Anual'!$V$9,K6,'Resumen Anual'!$BI$64)+SUMIFS('Resumen Anual'!$CR$170,Z16,'Resumen Anual'!$V$9,K6,'Resumen Anual'!$BI$122)+SUMIFS('Resumen Anual'!$CR$228,Z16,'Resumen Anual'!$V$9,K6,'Resumen Anual'!$BI$180)+SUMIFS('Resumen Anual'!$CR$286,Z16,'Resumen Anual'!$V$9,K6,'Resumen Anual'!$BI$238)+SUMIFS('Resumen Anual'!$CR$344,Z16,'Resumen Anual'!$V$9,K6,'Resumen Anual'!$BI$296)+SUMIFS('Resumen Anual'!$CR$402,Z16,'Resumen Anual'!$V$9,K6,'Resumen Anual'!$BI$354)+SUMIFS('Resumen Anual'!$CR$460,Z16,'Resumen Anual'!$V$9,K6,'Resumen Anual'!$BI$412)+SUMIFS('Resumen Anual'!$CR$518,Z16,'Resumen Anual'!$V$9,K6,'Resumen Anual'!$BI$470)+SUMIFS('Resumen Anual'!$CR$576,Z16,'Resumen Anual'!$V$9,K6,'Resumen Anual'!$BI$528)+SUMIFS('Resumen Anual'!$CR$634,Z16,'Resumen Anual'!$V$9,K6,'Resumen Anual'!$BI$586)+SUMIFS('Resumen Anual'!$CR$692,Z16,'Resumen Anual'!$V$9,K6,'Resumen Anual'!$BI$644)+SUMIFS('Resumen Anual'!$EQ$54,Z16,'Resumen Anual'!$V$9,K6,'Resumen Anual'!$DH$6)+SUMIFS('Resumen Anual'!$EQ$112,Z16,'Resumen Anual'!$V$9,K6,'Resumen Anual'!$DH$64)+SUMIFS('Resumen Anual'!$EQ$170,Z16,'Resumen Anual'!$V$9,K6,'Resumen Anual'!$DH$122)+SUMIFS('Resumen Anual'!$EQ$228,Z16,'Resumen Anual'!$V$9,K6,'Resumen Anual'!$DH$180)+SUMIFS('Resumen Anual'!$EQ$286,Z16,'Resumen Anual'!$V$9,K6,'Resumen Anual'!$DH$238)+SUMIFS('Resumen Anual'!$EQ$344,Z16,'Resumen Anual'!$V$9,K6,'Resumen Anual'!$DH$296)+SUMIFS('Resumen Anual'!$EQ$402,Z16,'Resumen Anual'!$V$9,K6,'Resumen Anual'!$DH$354)+SUMIFS('Resumen Anual'!$EQ$460,Z16,'Resumen Anual'!$V$9,K6,'Resumen Anual'!$DH$412)+SUMIFS('Resumen Anual'!$EQ$518,Z16,'Resumen Anual'!$V$9,K6,'Resumen Anual'!$DH$470)+SUMIFS('Resumen Anual'!$EQ$576,Z16,'Resumen Anual'!$V$9,K6,'Resumen Anual'!$DH$528)+SUMIFS('Resumen Anual'!$EQ$634,Z16,'Resumen Anual'!$V$9,K6,'Resumen Anual'!$DH$586)+SUMIFS('Resumen Anual'!$EQ$692,Z16,'Resumen Anual'!$V$9,K6,'Resumen Anual'!$DH$644)+SUMIFS('Resumen Anual'!$GN$54,Z16,'Resumen Anual'!$V$9,K6,'Resumen Anual'!$FE$6)+SUMIFS('Resumen Anual'!$GN$112,Z16,'Resumen Anual'!$V$9,K6,'Resumen Anual'!$FE$64)+SUMIFS('Resumen Anual'!$GN$170,Z16,'Resumen Anual'!$V$9,K6,'Resumen Anual'!$FE$122)+SUMIFS('Resumen Anual'!$GN$228,Z16,'Resumen Anual'!$V$9,K6,'Resumen Anual'!$FE$180)+SUMIFS('Resumen Anual'!$GN$286,Z16,'Resumen Anual'!$V$9,K6,'Resumen Anual'!$FE$238)+SUMIFS('Resumen Anual'!$GN$344,Z16,'Resumen Anual'!$V$9,K6,'Resumen Anual'!$FE$296)+SUMIFS('Resumen Anual'!$GN$402,Z16,'Resumen Anual'!$V$9,K6,'Resumen Anual'!$FE$354)+SUMIFS('Resumen Anual'!$GN$460,Z16,'Resumen Anual'!$V$9,K6,'Resumen Anual'!$FE$412)+SUMIFS('Resumen Anual'!$GN$518,Z16,'Resumen Anual'!$V$9,K6,'Resumen Anual'!$FE$470)+SUMIFS('Resumen Anual'!$GN$576,Z16,'Resumen Anual'!$V$9,K6,'Resumen Anual'!$FE$528)+SUMIFS('Resumen Anual'!$GN$634,Z16,'Resumen Anual'!$V$9,K6,'Resumen Anual'!$FE$586)+SUMIFS('Resumen Anual'!$GN$692,Z16,'Resumen Anual'!$V$9,K6,'Resumen Anual'!$FE$644)</f>
        <v>0</v>
      </c>
      <c r="AU16" s="756"/>
      <c r="AV16" s="1215"/>
      <c r="AW16" s="1200"/>
      <c r="AX16" s="171"/>
      <c r="AY16" s="12"/>
      <c r="AZ16" s="12"/>
      <c r="BA16" s="12"/>
      <c r="BB16" s="12"/>
      <c r="BC16" s="12"/>
      <c r="BD16" s="12"/>
      <c r="BE16" s="12"/>
      <c r="BF16" s="12"/>
      <c r="BG16" s="12"/>
      <c r="BH16" s="12"/>
      <c r="BI16" s="12"/>
      <c r="BJ16" s="15"/>
      <c r="BK16" s="779" t="str">
        <f>'Resumen Anual'!$O$20</f>
        <v>NOCHE</v>
      </c>
      <c r="BL16" s="776"/>
      <c r="BM16" s="776"/>
      <c r="BN16" s="776"/>
      <c r="BO16" s="801"/>
      <c r="BP16" s="805">
        <f>SUMIF('Resumen Anual'!$FE$622,BH6,'Resumen Anual'!$FM$636)+SUMIF('Resumen Anual'!$DH$622,BH6,'Resumen Anual'!$DP$636)+SUMIF('Resumen Anual'!$BI$622,BH6,'Resumen Anual'!$BQ$636)+SUMIF('Resumen Anual'!$L$622,BH6,'Resumen Anual'!$T$636)+SUMIF('Resumen Anual'!$FE$566,BH6,'Resumen Anual'!$FM$580)+SUMIF('Resumen Anual'!$DH$566,BH6,'Resumen Anual'!$DP$580)+SUMIF('Resumen Anual'!$BI$566,BH6,'Resumen Anual'!$BQ$580)+SUMIF('Resumen Anual'!$L$566,BH6,'Resumen Anual'!$T$580)+SUMIF('Resumen Anual'!$FE$510,BH6,'Resumen Anual'!$FM$524)+SUMIF('Resumen Anual'!$DH$510,BH6,'Resumen Anual'!$DP$524)+SUMIF('Resumen Anual'!$BI$510,BH6,'Resumen Anual'!$BQ$524)+SUMIF('Resumen Anual'!$L$510,BH6,'Resumen Anual'!$T$524)+SUMIF('Resumen Anual'!$FE$454,BH6,'Resumen Anual'!$FM$468)+SUMIF('Resumen Anual'!$DH$454,BH6,'Resumen Anual'!$DP$468)+SUMIF('Resumen Anual'!$BI$454,BH6,'Resumen Anual'!$BQ$468)+SUMIF('Resumen Anual'!$L$454,BH6,'Resumen Anual'!$T$468)+SUMIF('Resumen Anual'!$FE$398,BH6,'Resumen Anual'!$FM$412)+SUMIF('Resumen Anual'!$DH$398,BH6,'Resumen Anual'!$DP$412)+SUMIF('Resumen Anual'!$BI$398,BH6,'Resumen Anual'!$BQ$412)+SUMIF('Resumen Anual'!$L$398,BH6,'Resumen Anual'!$T$412)+SUMIF('Resumen Anual'!$FE$342,BH6,'Resumen Anual'!$FM$356)+SUMIF('Resumen Anual'!$DH$342,BH6,'Resumen Anual'!$DP$356)+SUMIF('Resumen Anual'!$BI$342,BH6,'Resumen Anual'!$BQ$356)+SUMIF('Resumen Anual'!$L$342,BH6,'Resumen Anual'!$T$356)+SUMIF('Resumen Anual'!$FE$286,BH6,'Resumen Anual'!$FM$300)+SUMIF('Resumen Anual'!$DH$286,BH6,'Resumen Anual'!$DP$300)+SUMIF('Resumen Anual'!$BI$286,BH6,'Resumen Anual'!$BQ$300)+SUMIF('Resumen Anual'!$L$286,BH6,'Resumen Anual'!$T$300)+SUMIF('Resumen Anual'!$FE$230,BH6,'Resumen Anual'!$FM$244)+SUMIF('Resumen Anual'!$DH$230,BH6,'Resumen Anual'!$DP$244)+SUMIF('Resumen Anual'!$BI$230,BH6,'Resumen Anual'!$BQ$244)+SUMIF('Resumen Anual'!$L$230,BH6,'Resumen Anual'!$T$244)+SUMIF('Resumen Anual'!$FE$174,BH6,'Resumen Anual'!$FM$188)+SUMIF('Resumen Anual'!$DH$174,BH6,'Resumen Anual'!$DP$188)+SUMIF('Resumen Anual'!$BI$174,BH6,'Resumen Anual'!$BQ$188)+SUMIF('Resumen Anual'!$L$174,BH6,'Resumen Anual'!$T$188)+SUMIF('Resumen Anual'!$FE$118,BH6,'Resumen Anual'!$FM$132)+SUMIF('Resumen Anual'!$DH$118,BH6,'Resumen Anual'!$DP$132)+SUMIF('Resumen Anual'!$BI$118,BH6,'Resumen Anual'!$BQ$132)+SUMIF('Resumen Anual'!$L$118,BH6,'Resumen Anual'!$T$132)+SUMIF('Resumen Anual'!$FE$62,BH6,'Resumen Anual'!$FM$76)+SUMIF('Resumen Anual'!$DH$62,BH6,'Resumen Anual'!$DP$76)+SUMIF('Resumen Anual'!$BI$62,BH6,'Resumen Anual'!$BQ$76)+SUMIF('Resumen Anual'!$L$62,BH6,'Resumen Anual'!$T$76)+SUMIF('Resumen Anual'!$FE$6,BH6,'Resumen Anual'!$FM$20)+SUMIF('Resumen Anual'!$DH$6,BH6,'Resumen Anual'!$DP$20)+SUMIF('Resumen Anual'!$BI$6,BH6,'Resumen Anual'!$BQ$20)+SUMIF('Resumen Anual'!$L$6,BH6,'Resumen Anual'!$T$20)+SUMIF('Bitácoras Anteriores'!$K$6,BH6,'Bitácoras Anteriores'!$S$17)+SUMIF('Bitácoras Anteriores'!$K$59,$K$6,'Bitácoras Anteriores'!$S$70)+SUMIF('Bitácoras Anteriores'!$K$112,BH6,'Bitácoras Anteriores'!$S$123)+SUMIF('Bitácoras Anteriores'!$K$165,BH6,'Bitácoras Anteriores'!$S$176)+SUMIF('Bitácoras Anteriores'!$K$218,BH6,'Bitácoras Anteriores'!$S$229)+SUMIF('Bitácoras Anteriores'!$K$271,BH6,'Bitácoras Anteriores'!$S$282)+SUMIF('Bitácoras Anteriores'!$K$324,BH6,'Bitácoras Anteriores'!$S$335)+SUMIF('Bitácoras Anteriores'!$BH$6,BH6,'Bitácoras Anteriores'!$BP$17)+SUMIF('Bitácoras Anteriores'!$BH$59,$K$6,'Bitácoras Anteriores'!$BP$70)+SUMIF('Bitácoras Anteriores'!$BH$112,BH6,'Bitácoras Anteriores'!$BP$123)+SUMIF('Bitácoras Anteriores'!$BH$165,BH6,'Bitácoras Anteriores'!$BP$176)+SUMIF('Bitácoras Anteriores'!$BH$218,BH6,'Bitácoras Anteriores'!$BP$229)+SUMIF('Bitácoras Anteriores'!$BH$271,BH6,'Bitácoras Anteriores'!$BP$282)+SUMIF('Bitácoras Anteriores'!$BH$324,BH6,'Bitácoras Anteriores'!$BP$335)+SUMIF('Bitácoras Anteriores'!$DF$6,BH6,'Bitácoras Anteriores'!$DN$17)+SUMIF('Bitácoras Anteriores'!$DF$59,$K$6,'Bitácoras Anteriores'!$DN$70)+SUMIF('Bitácoras Anteriores'!$DF$112,BH6,'Bitácoras Anteriores'!$DN$123)+SUMIF('Bitácoras Anteriores'!$DF$165,BH6,'Bitácoras Anteriores'!$DN$176)+SUMIF('Bitácoras Anteriores'!$DF$218,BH6,'Bitácoras Anteriores'!$DN$229)+SUMIF('Bitácoras Anteriores'!$DF$271,BH6,'Bitácoras Anteriores'!$DN$282)+SUMIF('Bitácoras Anteriores'!$DF$324,BH6,'Bitácoras Anteriores'!$DN$335)+SUMIF('Bitácoras Anteriores'!$FC$6,BH6,'Bitácoras Anteriores'!$FK$17)+SUMIF('Bitácoras Anteriores'!$FC$59,$K$6,'Bitácoras Anteriores'!$FK$70)+SUMIF('Bitácoras Anteriores'!$FC$112,BH6,'Bitácoras Anteriores'!$FK$123)+SUMIF('Bitácoras Anteriores'!$FC$165,BH6,'Bitácoras Anteriores'!$FK$176)+SUMIF('Bitácoras Anteriores'!$FC$218,BH6,'Bitácoras Anteriores'!$FK$229)+SUMIF('Bitácoras Anteriores'!$FC$271,BH6,'Bitácoras Anteriores'!$FK$282)+SUMIF('Bitácoras Anteriores'!$FC$324,BH6,'Bitácoras Anteriores'!$FK$335)</f>
        <v>0</v>
      </c>
      <c r="BQ16" s="806"/>
      <c r="BR16" s="806"/>
      <c r="BS16" s="806"/>
      <c r="BT16" s="806"/>
      <c r="BU16" s="807"/>
      <c r="BV16" s="15"/>
      <c r="BW16" s="771">
        <f>IF(BW12=0," ",BW12+2)</f>
        <v>2024</v>
      </c>
      <c r="BX16" s="772"/>
      <c r="BY16" s="772"/>
      <c r="BZ16" s="772"/>
      <c r="CA16" s="772"/>
      <c r="CB16" s="1214">
        <f>SUMIFS('Resumen Anual'!$AF$54,BW16,'Resumen Anual'!$V$9,BH6,'Resumen Anual'!$L$6)+SUMIFS('Resumen Anual'!$AF$112,BW16,'Resumen Anual'!$V$9,BH6,'Resumen Anual'!$L$64)+SUMIFS('Resumen Anual'!$AF$170,BW16,'Resumen Anual'!$V$9,BH6,'Resumen Anual'!$L$122)+SUMIFS('Resumen Anual'!$AF$228,BW16,'Resumen Anual'!$V$9,BH6,'Resumen Anual'!$L$180)+SUMIFS('Resumen Anual'!$AF$286,BW16,'Resumen Anual'!$V$9,BH6,'Resumen Anual'!$L$238)+SUMIFS('Resumen Anual'!$AF$344,BW16,'Resumen Anual'!$V$9,BH6,'Resumen Anual'!$L$296)+SUMIFS('Resumen Anual'!$AF$402,BW16,'Resumen Anual'!$V$9,BH6,'Resumen Anual'!$L$354)+SUMIFS('Resumen Anual'!$AF$460,BW16,'Resumen Anual'!$V$9,BH6,'Resumen Anual'!$L$412)+SUMIFS('Resumen Anual'!$AF$518,BW16,'Resumen Anual'!$V$9,BH6,'Resumen Anual'!$L$470)+SUMIFS('Resumen Anual'!$AF$576,BW16,'Resumen Anual'!$V$9,BH6,'Resumen Anual'!$L$528)+SUMIFS('Resumen Anual'!$AF$634,BW16,'Resumen Anual'!$V$9,BH6,'Resumen Anual'!$L$586)+SUMIFS('Resumen Anual'!$AF$692,BW16,'Resumen Anual'!$V$9,BH6,'Resumen Anual'!$L$644)+SUMIFS('Resumen Anual'!$CC$54,BW16,'Resumen Anual'!$V$9,BH6,'Resumen Anual'!$BI$6)+SUMIFS('Resumen Anual'!$CC$112,BW16,'Resumen Anual'!$V$9,BH6,'Resumen Anual'!$BI$64)+SUMIFS('Resumen Anual'!$CC$170,BW16,'Resumen Anual'!$V$9,BH6,'Resumen Anual'!$BI$122)+SUMIFS('Resumen Anual'!$CC$228,BW16,'Resumen Anual'!$V$9,BH6,'Resumen Anual'!$BI$180)+SUMIFS('Resumen Anual'!$CC$286,BW16,'Resumen Anual'!$V$9,BH6,'Resumen Anual'!$BI$238)+SUMIFS('Resumen Anual'!$CC$344,BW16,'Resumen Anual'!$V$9,BH6,'Resumen Anual'!$BI$296)+SUMIFS('Resumen Anual'!$CC$402,BW16,'Resumen Anual'!$V$9,BH6,'Resumen Anual'!$BI$354)+SUMIFS('Resumen Anual'!$CC$460,BW16,'Resumen Anual'!$V$9,BH6,'Resumen Anual'!$BI$412)+SUMIFS('Resumen Anual'!$CC$518,BW16,'Resumen Anual'!$V$9,BH6,'Resumen Anual'!$BI$470)+SUMIFS('Resumen Anual'!$CC$576,BW16,'Resumen Anual'!$V$9,BH6,'Resumen Anual'!$BI$528)+SUMIFS('Resumen Anual'!$CC$634,BW16,'Resumen Anual'!$V$9,BH6,'Resumen Anual'!$BI$586)+SUMIFS('Resumen Anual'!$CC$692,BW16,'Resumen Anual'!$V$9,BH6,'Resumen Anual'!$BI$644)+SUMIFS('Resumen Anual'!$EB$54,BW16,'Resumen Anual'!$V$9,BH6,'Resumen Anual'!$DH$6)+SUMIFS('Resumen Anual'!$EB$112,BW16,'Resumen Anual'!$V$9,BH6,'Resumen Anual'!$DH$64)+SUMIFS('Resumen Anual'!$EB$170,BW16,'Resumen Anual'!$V$9,BH6,'Resumen Anual'!$DH$122)+SUMIFS('Resumen Anual'!$EB$228,BW16,'Resumen Anual'!$V$9,BH6,'Resumen Anual'!$DH$180)+SUMIFS('Resumen Anual'!$EB$286,BW16,'Resumen Anual'!$V$9,BH6,'Resumen Anual'!$DH$238)+SUMIFS('Resumen Anual'!$EB$344,BW16,'Resumen Anual'!$V$9,BH6,'Resumen Anual'!$DH$296)+SUMIFS('Resumen Anual'!$EB$402,BW16,'Resumen Anual'!$V$9,BH6,'Resumen Anual'!$DH$354)+SUMIFS('Resumen Anual'!$EB$460,BW16,'Resumen Anual'!$V$9,BH6,'Resumen Anual'!$DH$412)+SUMIFS('Resumen Anual'!$EB$518,BW16,'Resumen Anual'!$V$9,BH6,'Resumen Anual'!$DH$470)+SUMIFS('Resumen Anual'!$EB$576,BW16,'Resumen Anual'!$V$9,BH6,'Resumen Anual'!$DH$528)+SUMIFS('Resumen Anual'!$EB$634,BW16,'Resumen Anual'!$V$9,BH6,'Resumen Anual'!$DH$586)+SUMIFS('Resumen Anual'!$EB$692,BW16,'Resumen Anual'!$V$9,BH6,'Resumen Anual'!$DH$644)+SUMIFS('Resumen Anual'!$FY$54,BW16,'Resumen Anual'!$V$9,BH6,'Resumen Anual'!$FE$6)+SUMIFS('Resumen Anual'!$FY$112,BW16,'Resumen Anual'!$V$9,BH6,'Resumen Anual'!$FE$64)+SUMIFS('Resumen Anual'!$FY$170,BW16,'Resumen Anual'!$V$9,BH6,'Resumen Anual'!$FE$122)+SUMIFS('Resumen Anual'!$FY$228,BW16,'Resumen Anual'!$V$9,BH6,'Resumen Anual'!$FE$180)+SUMIFS('Resumen Anual'!$FY$286,BW16,'Resumen Anual'!$V$9,BH6,'Resumen Anual'!$FE$238)+SUMIFS('Resumen Anual'!$FY$344,BW16,'Resumen Anual'!$V$9,BH6,'Resumen Anual'!$FE$296)+SUMIFS('Resumen Anual'!$FY$402,BW16,'Resumen Anual'!$V$9,BH6,'Resumen Anual'!$FE$354)+SUMIFS('Resumen Anual'!$FY$460,BW16,'Resumen Anual'!$V$9,BH6,'Resumen Anual'!$FE$412)+SUMIFS('Resumen Anual'!$FY$518,BW16,'Resumen Anual'!$V$9,BH6,'Resumen Anual'!$FE$470)+SUMIFS('Resumen Anual'!$FY$576,BW16,'Resumen Anual'!$V$9,BH6,'Resumen Anual'!$FE$528)+SUMIFS('Resumen Anual'!$FY$634,BW16,'Resumen Anual'!$V$9,BH6,'Resumen Anual'!$FE$586)+SUMIFS('Resumen Anual'!$FY$692,BW16,'Resumen Anual'!$V$9,BH6,'Resumen Anual'!$FE$644)</f>
        <v>0</v>
      </c>
      <c r="CC16" s="770"/>
      <c r="CD16" s="770"/>
      <c r="CE16" s="770"/>
      <c r="CF16" s="770">
        <f>SUMIFS('Resumen Anual'!$AJ$54,BW16,'Resumen Anual'!$V$9,BH6,'Resumen Anual'!$L$6)+SUMIFS('Resumen Anual'!$AJ$112,BW16,'Resumen Anual'!$V$9,BH6,'Resumen Anual'!$L$64)+SUMIFS('Resumen Anual'!$AJ$170,BW16,'Resumen Anual'!$V$9,BH6,'Resumen Anual'!$L$122)+SUMIFS('Resumen Anual'!$AJ$228,BW16,'Resumen Anual'!$V$9,BH6,'Resumen Anual'!$L$180)+SUMIFS('Resumen Anual'!$AJ$286,BW16,'Resumen Anual'!$V$9,BH6,'Resumen Anual'!$L$238)+SUMIFS('Resumen Anual'!$AJ$344,BW16,'Resumen Anual'!$V$9,BH6,'Resumen Anual'!$L$296)+SUMIFS('Resumen Anual'!$AJ$402,BW16,'Resumen Anual'!$V$9,BH6,'Resumen Anual'!$L$354)+SUMIFS('Resumen Anual'!$AJ$460,BW16,'Resumen Anual'!$V$9,BH6,'Resumen Anual'!$L$412)+SUMIFS('Resumen Anual'!$AJ$518,BW16,'Resumen Anual'!$V$9,BH6,'Resumen Anual'!$L$470)+SUMIFS('Resumen Anual'!$AJ$576,BW16,'Resumen Anual'!$V$9,BH6,'Resumen Anual'!$L$528)+SUMIFS('Resumen Anual'!$AJ$634,BW16,'Resumen Anual'!$V$9,BH6,'Resumen Anual'!$L$586)+SUMIFS('Resumen Anual'!$AJ$692,BW16,'Resumen Anual'!$V$9,BH6,'Resumen Anual'!$L$644)+SUMIFS('Resumen Anual'!$CG$54,BW16,'Resumen Anual'!$V$9,BH6,'Resumen Anual'!$BI$6)+SUMIFS('Resumen Anual'!$CG$112,BW16,'Resumen Anual'!$V$9,BH6,'Resumen Anual'!$BI$64)+SUMIFS('Resumen Anual'!$CG$170,BW16,'Resumen Anual'!$V$9,BH6,'Resumen Anual'!$BI$122)+SUMIFS('Resumen Anual'!$CG$228,BW16,'Resumen Anual'!$V$9,BH6,'Resumen Anual'!$BI$180)+SUMIFS('Resumen Anual'!$CG$286,BW16,'Resumen Anual'!$V$9,BH6,'Resumen Anual'!$BI$238)+SUMIFS('Resumen Anual'!$CG$344,BW16,'Resumen Anual'!$V$9,BH6,'Resumen Anual'!$BI$296)+SUMIFS('Resumen Anual'!$CG$402,BW16,'Resumen Anual'!$V$9,BH6,'Resumen Anual'!$BI$354)+SUMIFS('Resumen Anual'!$CG$460,BW16,'Resumen Anual'!$V$9,BH6,'Resumen Anual'!$BI$412)+SUMIFS('Resumen Anual'!$CG$518,BW16,'Resumen Anual'!$V$9,BH6,'Resumen Anual'!$BI$470)+SUMIFS('Resumen Anual'!$CG$576,BW16,'Resumen Anual'!$V$9,BH6,'Resumen Anual'!$BI$528)+SUMIFS('Resumen Anual'!$CG$634,BW16,'Resumen Anual'!$V$9,BH6,'Resumen Anual'!$BI$586)+SUMIFS('Resumen Anual'!$CG$692,BW16,'Resumen Anual'!$V$9,BH6,'Resumen Anual'!$BI$644)+SUMIFS('Resumen Anual'!$EF$54,BW16,'Resumen Anual'!$V$9,BH6,'Resumen Anual'!$DH$6)+SUMIFS('Resumen Anual'!$EF$112,BW16,'Resumen Anual'!$V$9,BH6,'Resumen Anual'!$DH$64)+SUMIFS('Resumen Anual'!$EF$170,BW16,'Resumen Anual'!$V$9,BH6,'Resumen Anual'!$DH$122)+SUMIFS('Resumen Anual'!$EF$228,BW16,'Resumen Anual'!$V$9,BH6,'Resumen Anual'!$DH$180)+SUMIFS('Resumen Anual'!$EF$286,BW16,'Resumen Anual'!$V$9,BH6,'Resumen Anual'!$DH$238)+SUMIFS('Resumen Anual'!$EF$344,BW16,'Resumen Anual'!$V$9,BH6,'Resumen Anual'!$DH$296)+SUMIFS('Resumen Anual'!$EF$402,BW16,'Resumen Anual'!$V$9,BH6,'Resumen Anual'!$DH$354)+SUMIFS('Resumen Anual'!$EF$460,BW16,'Resumen Anual'!$V$9,BH6,'Resumen Anual'!$DH$412)+SUMIFS('Resumen Anual'!$EF$518,BW16,'Resumen Anual'!$V$9,BH6,'Resumen Anual'!$DH$470)+SUMIFS('Resumen Anual'!$EF$576,BW16,'Resumen Anual'!$V$9,BH6,'Resumen Anual'!$DH$528)+SUMIFS('Resumen Anual'!$EF$634,BW16,'Resumen Anual'!$V$9,BH6,'Resumen Anual'!$DH$586)+SUMIFS('Resumen Anual'!$EF$692,BW16,'Resumen Anual'!$V$9,BH6,'Resumen Anual'!$DH$644)+SUMIFS('Resumen Anual'!$GC$54,BW16,'Resumen Anual'!$V$9,BH6,'Resumen Anual'!$FE$6)+SUMIFS('Resumen Anual'!$GC$112,BW16,'Resumen Anual'!$V$9,BH6,'Resumen Anual'!$FE$64)+SUMIFS('Resumen Anual'!$GC$170,BW16,'Resumen Anual'!$V$9,BH6,'Resumen Anual'!$FE$122)+SUMIFS('Resumen Anual'!$GC$228,BW16,'Resumen Anual'!$V$9,BH6,'Resumen Anual'!$FE$180)+SUMIFS('Resumen Anual'!$GC$286,BW16,'Resumen Anual'!$V$9,BH6,'Resumen Anual'!$FE$238)+SUMIFS('Resumen Anual'!$GC$344,BW16,'Resumen Anual'!$V$9,BH6,'Resumen Anual'!$FE$296)+SUMIFS('Resumen Anual'!$GC$402,BW16,'Resumen Anual'!$V$9,BH6,'Resumen Anual'!$FE$354)+SUMIFS('Resumen Anual'!$GC$460,BW16,'Resumen Anual'!$V$9,BH6,'Resumen Anual'!$FE$412)+SUMIFS('Resumen Anual'!$GC$518,BW16,'Resumen Anual'!$V$9,BH6,'Resumen Anual'!$FE$470)+SUMIFS('Resumen Anual'!$GC$576,BW16,'Resumen Anual'!$V$9,BH6,'Resumen Anual'!$FE$528)+SUMIFS('Resumen Anual'!$GC$634,BW16,'Resumen Anual'!$V$9,BH6,'Resumen Anual'!$FE$586)+SUMIFS('Resumen Anual'!$GC$692,BW16,'Resumen Anual'!$V$9,BH6,'Resumen Anual'!$FE$644)</f>
        <v>0</v>
      </c>
      <c r="CG16" s="770"/>
      <c r="CH16" s="770"/>
      <c r="CI16" s="770"/>
      <c r="CJ16" s="770">
        <f>SUMIFS('Resumen Anual'!$AN$54,BW16,'Resumen Anual'!$V$9,BH6,'Resumen Anual'!$L$6)+SUMIFS('Resumen Anual'!$AN$112,BW16,'Resumen Anual'!$V$9,BH6,'Resumen Anual'!$L$64)+SUMIFS('Resumen Anual'!$AN$170,BW16,'Resumen Anual'!$V$9,BH6,'Resumen Anual'!$L$122)+SUMIFS('Resumen Anual'!$AN$228,BW16,'Resumen Anual'!$V$9,BH6,'Resumen Anual'!$L$180)+SUMIFS('Resumen Anual'!$AN$286,BW16,'Resumen Anual'!$V$9,BH6,'Resumen Anual'!$L$238)+SUMIFS('Resumen Anual'!$AN$344,BW16,'Resumen Anual'!$V$9,BH6,'Resumen Anual'!$L$296)+SUMIFS('Resumen Anual'!$AN$402,BW16,'Resumen Anual'!$V$9,BH6,'Resumen Anual'!$L$354)+SUMIFS('Resumen Anual'!$AN$460,BW16,'Resumen Anual'!$V$9,BH6,'Resumen Anual'!$L$412)+SUMIFS('Resumen Anual'!$AN$518,BW16,'Resumen Anual'!$V$9,BH6,'Resumen Anual'!$L$470)+SUMIFS('Resumen Anual'!$AN$576,BW16,'Resumen Anual'!$V$9,BH6,'Resumen Anual'!$L$528)+SUMIFS('Resumen Anual'!$AN$634,BW16,'Resumen Anual'!$V$9,BH6,'Resumen Anual'!$L$586)+SUMIFS('Resumen Anual'!$AN$692,BW16,'Resumen Anual'!$V$9,BH6,'Resumen Anual'!$L$644)+SUMIFS('Resumen Anual'!$CK$54,BW16,'Resumen Anual'!$V$9,BH6,'Resumen Anual'!$BI$6)+SUMIFS('Resumen Anual'!$CK$112,BW16,'Resumen Anual'!$V$9,BH6,'Resumen Anual'!$BI$64)+SUMIFS('Resumen Anual'!$CK$170,BW16,'Resumen Anual'!$V$9,BH6,'Resumen Anual'!$BI$122)+SUMIFS('Resumen Anual'!$CK$228,BW16,'Resumen Anual'!$V$9,BH6,'Resumen Anual'!$BI$180)+SUMIFS('Resumen Anual'!$CK$286,BW16,'Resumen Anual'!$V$9,BH6,'Resumen Anual'!$BI$238)+SUMIFS('Resumen Anual'!$CK$344,BW16,'Resumen Anual'!$V$9,BH6,'Resumen Anual'!$BI$296)+SUMIFS('Resumen Anual'!$CK$402,BW16,'Resumen Anual'!$V$9,BH6,'Resumen Anual'!$BI$354)+SUMIFS('Resumen Anual'!$CK$460,BW16,'Resumen Anual'!$V$9,BH6,'Resumen Anual'!$BI$412)+SUMIFS('Resumen Anual'!$CK$518,BW16,'Resumen Anual'!$V$9,BH6,'Resumen Anual'!$BI$470)+SUMIFS('Resumen Anual'!$CK$576,BW16,'Resumen Anual'!$V$9,BH6,'Resumen Anual'!$BI$528)+SUMIFS('Resumen Anual'!$CK$634,BW16,'Resumen Anual'!$V$9,BH6,'Resumen Anual'!$BI$586)+SUMIFS('Resumen Anual'!$CK$692,BW16,'Resumen Anual'!$V$9,BH6,'Resumen Anual'!$BI$644)+SUMIFS('Resumen Anual'!$EJ$54,BW16,'Resumen Anual'!$V$9,BH6,'Resumen Anual'!$DH$6)+SUMIFS('Resumen Anual'!$EJ$112,BW16,'Resumen Anual'!$V$9,BH6,'Resumen Anual'!$DH$64)+SUMIFS('Resumen Anual'!$EJ$170,BW16,'Resumen Anual'!$V$9,BH6,'Resumen Anual'!$DH$122)+SUMIFS('Resumen Anual'!$EJ$228,BW16,'Resumen Anual'!$V$9,BH6,'Resumen Anual'!$DH$180)+SUMIFS('Resumen Anual'!$EJ$286,BW16,'Resumen Anual'!$V$9,BH6,'Resumen Anual'!$DH$238)+SUMIFS('Resumen Anual'!$EJ$344,BW16,'Resumen Anual'!$V$9,BH6,'Resumen Anual'!$DH$296)+SUMIFS('Resumen Anual'!$EJ$402,BW16,'Resumen Anual'!$V$9,BH6,'Resumen Anual'!$DH$354)+SUMIFS('Resumen Anual'!$EJ$460,BW16,'Resumen Anual'!$V$9,BH6,'Resumen Anual'!$DH$412)+SUMIFS('Resumen Anual'!$EJ$518,BW16,'Resumen Anual'!$V$9,BH6,'Resumen Anual'!$DH$470)+SUMIFS('Resumen Anual'!$EJ$576,BW16,'Resumen Anual'!$V$9,BH6,'Resumen Anual'!$DH$528)+SUMIFS('Resumen Anual'!$EJ$634,BW16,'Resumen Anual'!$V$9,BH6,'Resumen Anual'!$DH$586)+SUMIFS('Resumen Anual'!$EJ$692,BW16,'Resumen Anual'!$V$9,BH6,'Resumen Anual'!$DH$644)+SUMIFS('Resumen Anual'!$GG$54,BW16,'Resumen Anual'!$V$9,BH6,'Resumen Anual'!$FE$6)+SUMIFS('Resumen Anual'!$GG$112,BW16,'Resumen Anual'!$V$9,BH6,'Resumen Anual'!$FE$64)+SUMIFS('Resumen Anual'!$GG$170,BW16,'Resumen Anual'!$V$9,BH6,'Resumen Anual'!$FE$122)+SUMIFS('Resumen Anual'!$GG$228,BW16,'Resumen Anual'!$V$9,BH6,'Resumen Anual'!$FE$180)+SUMIFS('Resumen Anual'!$GG$286,BW16,'Resumen Anual'!$V$9,BH6,'Resumen Anual'!$FE$238)+SUMIFS('Resumen Anual'!$GG$344,BW16,'Resumen Anual'!$V$9,BH6,'Resumen Anual'!$FE$296)+SUMIFS('Resumen Anual'!$GG$402,BW16,'Resumen Anual'!$V$9,BH6,'Resumen Anual'!$FE$354)+SUMIFS('Resumen Anual'!$GG$460,BW16,'Resumen Anual'!$V$9,BH6,'Resumen Anual'!$FE$412)+SUMIFS('Resumen Anual'!$GG$518,BW16,'Resumen Anual'!$V$9,BH6,'Resumen Anual'!$FE$470)+SUMIFS('Resumen Anual'!$GG$576,BW16,'Resumen Anual'!$V$9,BH6,'Resumen Anual'!$FE$528)+SUMIFS('Resumen Anual'!$GG$634,BW16,'Resumen Anual'!$V$9,BH6,'Resumen Anual'!$FE$586)+SUMIFS('Resumen Anual'!$GG$692,BW16,'Resumen Anual'!$V$9,BH6,'Resumen Anual'!$FE$644)</f>
        <v>0</v>
      </c>
      <c r="CK16" s="770"/>
      <c r="CL16" s="770"/>
      <c r="CM16" s="770"/>
      <c r="CN16" s="756">
        <f>SUMIFS('Resumen Anual'!$AR$54,BW16,'Resumen Anual'!$V$9,BH6,'Resumen Anual'!$L$6)+SUMIFS('Resumen Anual'!$AR$112,BW16,'Resumen Anual'!$V$9,BH6,'Resumen Anual'!$L$64)+SUMIFS('Resumen Anual'!$AR$170,BW16,'Resumen Anual'!$V$9,BH6,'Resumen Anual'!$L$122)+SUMIFS('Resumen Anual'!$AR$228,BW16,'Resumen Anual'!$V$9,BH6,'Resumen Anual'!$L$180)+SUMIFS('Resumen Anual'!$AR$286,BW16,'Resumen Anual'!$V$9,BH6,'Resumen Anual'!$L$238)+SUMIFS('Resumen Anual'!$AR$344,BW16,'Resumen Anual'!$V$9,BH6,'Resumen Anual'!$L$296)+SUMIFS('Resumen Anual'!$AR$402,BW16,'Resumen Anual'!$V$9,BH6,'Resumen Anual'!$L$354)+SUMIFS('Resumen Anual'!$AR$460,BW16,'Resumen Anual'!$V$9,BH6,'Resumen Anual'!$L$412)+SUMIFS('Resumen Anual'!$AR$518,BW16,'Resumen Anual'!$V$9,BH6,'Resumen Anual'!$L$470)+SUMIFS('Resumen Anual'!$AR$576,BW16,'Resumen Anual'!$V$9,BH6,'Resumen Anual'!$L$528)+SUMIFS('Resumen Anual'!$AR$634,BW16,'Resumen Anual'!$V$9,BH6,'Resumen Anual'!$L$586)+SUMIFS('Resumen Anual'!$AR$692,BW16,'Resumen Anual'!$V$9,BH6,'Resumen Anual'!$L$644)+SUMIFS('Resumen Anual'!$CO$54,BW16,'Resumen Anual'!$V$9,BH6,'Resumen Anual'!$BI$6)+SUMIFS('Resumen Anual'!$CO$112,BW16,'Resumen Anual'!$V$9,BH6,'Resumen Anual'!$BI$64)+SUMIFS('Resumen Anual'!$CO$170,BW16,'Resumen Anual'!$V$9,BH6,'Resumen Anual'!$BI$122)+SUMIFS('Resumen Anual'!$CO$228,BW16,'Resumen Anual'!$V$9,BH6,'Resumen Anual'!$BI$180)+SUMIFS('Resumen Anual'!$CO$286,BW16,'Resumen Anual'!$V$9,BH6,'Resumen Anual'!$BI$238)+SUMIFS('Resumen Anual'!$CO$344,BW16,'Resumen Anual'!$V$9,BH6,'Resumen Anual'!$BI$296)+SUMIFS('Resumen Anual'!$CO$402,BW16,'Resumen Anual'!$V$9,BH6,'Resumen Anual'!$BI$354)+SUMIFS('Resumen Anual'!$CO$460,BW16,'Resumen Anual'!$V$9,BH6,'Resumen Anual'!$BI$412)+SUMIFS('Resumen Anual'!$CO$518,BW16,'Resumen Anual'!$V$9,BH6,'Resumen Anual'!$BI$470)+SUMIFS('Resumen Anual'!$CO$576,BW16,'Resumen Anual'!$V$9,BH6,'Resumen Anual'!$BI$528)+SUMIFS('Resumen Anual'!$CO$634,BW16,'Resumen Anual'!$V$9,BH6,'Resumen Anual'!$BI$586)+SUMIFS('Resumen Anual'!$CO$692,BW16,'Resumen Anual'!$V$9,BH6,'Resumen Anual'!$BI$644)+SUMIFS('Resumen Anual'!$EN$54,BW16,'Resumen Anual'!$V$9,BH6,'Resumen Anual'!$DH$6)+SUMIFS('Resumen Anual'!$EN$112,BW16,'Resumen Anual'!$V$9,BH6,'Resumen Anual'!$DH$64)+SUMIFS('Resumen Anual'!$EN$170,BW16,'Resumen Anual'!$V$9,BH6,'Resumen Anual'!$DH$122)+SUMIFS('Resumen Anual'!$EN$228,BW16,'Resumen Anual'!$V$9,BH6,'Resumen Anual'!$DH$180)+SUMIFS('Resumen Anual'!$EN$286,BW16,'Resumen Anual'!$V$9,BH6,'Resumen Anual'!$DH$238)+SUMIFS('Resumen Anual'!$EN$344,BW16,'Resumen Anual'!$V$9,BH6,'Resumen Anual'!$DH$296)+SUMIFS('Resumen Anual'!$EN$402,BW16,'Resumen Anual'!$V$9,BH6,'Resumen Anual'!$DH$354)+SUMIFS('Resumen Anual'!$EN$460,BW16,'Resumen Anual'!$V$9,BH6,'Resumen Anual'!$DH$412)+SUMIFS('Resumen Anual'!$EN$518,BW16,'Resumen Anual'!$V$9,BH6,'Resumen Anual'!$DH$470)+SUMIFS('Resumen Anual'!$EN$576,BW16,'Resumen Anual'!$V$9,BH6,'Resumen Anual'!$DH$528)+SUMIFS('Resumen Anual'!$EN$634,BW16,'Resumen Anual'!$V$9,BH6,'Resumen Anual'!$DH$586)+SUMIFS('Resumen Anual'!$EN$692,BW16,'Resumen Anual'!$V$9,BH6,'Resumen Anual'!$DH$644)+SUMIFS('Resumen Anual'!$GK$54,BW16,'Resumen Anual'!$V$9,BH6,'Resumen Anual'!$FE$6)+SUMIFS('Resumen Anual'!$GK$112,BW16,'Resumen Anual'!$V$9,BH6,'Resumen Anual'!$FE$64)+SUMIFS('Resumen Anual'!$GK$170,BW16,'Resumen Anual'!$V$9,BH6,'Resumen Anual'!$FE$122)+SUMIFS('Resumen Anual'!$GK$228,BW16,'Resumen Anual'!$V$9,BH6,'Resumen Anual'!$FE$180)+SUMIFS('Resumen Anual'!$GK$286,BW16,'Resumen Anual'!$V$9,BH6,'Resumen Anual'!$FE$238)+SUMIFS('Resumen Anual'!$GK$344,BW16,'Resumen Anual'!$V$9,BH6,'Resumen Anual'!$FE$296)+SUMIFS('Resumen Anual'!$GK$402,BW16,'Resumen Anual'!$V$9,BH6,'Resumen Anual'!$FE$354)+SUMIFS('Resumen Anual'!$GK$460,BW16,'Resumen Anual'!$V$9,BH6,'Resumen Anual'!$FE$412)+SUMIFS('Resumen Anual'!$GK$518,BW16,'Resumen Anual'!$V$9,BH6,'Resumen Anual'!$FE$470)+SUMIFS('Resumen Anual'!$GK$576,BW16,'Resumen Anual'!$V$9,BH6,'Resumen Anual'!$FE$528)+SUMIFS('Resumen Anual'!$GK$634,BW16,'Resumen Anual'!$V$9,BH6,'Resumen Anual'!$FE$586)+SUMIFS('Resumen Anual'!$GK$692,BW16,'Resumen Anual'!$V$9,BH6,'Resumen Anual'!$FE$644)</f>
        <v>0</v>
      </c>
      <c r="CO16" s="756"/>
      <c r="CP16" s="756"/>
      <c r="CQ16" s="756">
        <f>SUMIFS('Resumen Anual'!$AU$54,BW16,'Resumen Anual'!$V$9,BH6,'Resumen Anual'!$L$6)+SUMIFS('Resumen Anual'!$AU$112,BW16,'Resumen Anual'!$V$9,BH6,'Resumen Anual'!$L$64)+SUMIFS('Resumen Anual'!$AU$170,BW16,'Resumen Anual'!$V$9,BH6,'Resumen Anual'!$L$122)+SUMIFS('Resumen Anual'!$AU$228,BW16,'Resumen Anual'!$V$9,BH6,'Resumen Anual'!$L$180)+SUMIFS('Resumen Anual'!$AU$286,BW16,'Resumen Anual'!$V$9,BH6,'Resumen Anual'!$L$238)+SUMIFS('Resumen Anual'!$AU$344,BW16,'Resumen Anual'!$V$9,BH6,'Resumen Anual'!$L$296)+SUMIFS('Resumen Anual'!$AU$402,BW16,'Resumen Anual'!$V$9,BH6,'Resumen Anual'!$L$354)+SUMIFS('Resumen Anual'!$AU$460,BW16,'Resumen Anual'!$V$9,BH6,'Resumen Anual'!$L$412)+SUMIFS('Resumen Anual'!$AU$518,BW16,'Resumen Anual'!$V$9,BH6,'Resumen Anual'!$L$470)+SUMIFS('Resumen Anual'!$AU$576,BW16,'Resumen Anual'!$V$9,BH6,'Resumen Anual'!$L$528)+SUMIFS('Resumen Anual'!$AU$634,BW16,'Resumen Anual'!$V$9,BH6,'Resumen Anual'!$L$586)+SUMIFS('Resumen Anual'!$AU$692,BW16,'Resumen Anual'!$V$9,BH6,'Resumen Anual'!$L$644)+SUMIFS('Resumen Anual'!$CR$54,BW16,'Resumen Anual'!$V$9,BH6,'Resumen Anual'!$BI$6)+SUMIFS('Resumen Anual'!$CR$112,BW16,'Resumen Anual'!$V$9,BH6,'Resumen Anual'!$BI$64)+SUMIFS('Resumen Anual'!$CR$170,BW16,'Resumen Anual'!$V$9,BH6,'Resumen Anual'!$BI$122)+SUMIFS('Resumen Anual'!$CR$228,BW16,'Resumen Anual'!$V$9,BH6,'Resumen Anual'!$BI$180)+SUMIFS('Resumen Anual'!$CR$286,BW16,'Resumen Anual'!$V$9,BH6,'Resumen Anual'!$BI$238)+SUMIFS('Resumen Anual'!$CR$344,BW16,'Resumen Anual'!$V$9,BH6,'Resumen Anual'!$BI$296)+SUMIFS('Resumen Anual'!$CR$402,BW16,'Resumen Anual'!$V$9,BH6,'Resumen Anual'!$BI$354)+SUMIFS('Resumen Anual'!$CR$460,BW16,'Resumen Anual'!$V$9,BH6,'Resumen Anual'!$BI$412)+SUMIFS('Resumen Anual'!$CR$518,BW16,'Resumen Anual'!$V$9,BH6,'Resumen Anual'!$BI$470)+SUMIFS('Resumen Anual'!$CR$576,BW16,'Resumen Anual'!$V$9,BH6,'Resumen Anual'!$BI$528)+SUMIFS('Resumen Anual'!$CR$634,BW16,'Resumen Anual'!$V$9,BH6,'Resumen Anual'!$BI$586)+SUMIFS('Resumen Anual'!$CR$692,BW16,'Resumen Anual'!$V$9,BH6,'Resumen Anual'!$BI$644)+SUMIFS('Resumen Anual'!$EQ$54,BW16,'Resumen Anual'!$V$9,BH6,'Resumen Anual'!$DH$6)+SUMIFS('Resumen Anual'!$EQ$112,BW16,'Resumen Anual'!$V$9,BH6,'Resumen Anual'!$DH$64)+SUMIFS('Resumen Anual'!$EQ$170,BW16,'Resumen Anual'!$V$9,BH6,'Resumen Anual'!$DH$122)+SUMIFS('Resumen Anual'!$EQ$228,BW16,'Resumen Anual'!$V$9,BH6,'Resumen Anual'!$DH$180)+SUMIFS('Resumen Anual'!$EQ$286,BW16,'Resumen Anual'!$V$9,BH6,'Resumen Anual'!$DH$238)+SUMIFS('Resumen Anual'!$EQ$344,BW16,'Resumen Anual'!$V$9,BH6,'Resumen Anual'!$DH$296)+SUMIFS('Resumen Anual'!$EQ$402,BW16,'Resumen Anual'!$V$9,BH6,'Resumen Anual'!$DH$354)+SUMIFS('Resumen Anual'!$EQ$460,BW16,'Resumen Anual'!$V$9,BH6,'Resumen Anual'!$DH$412)+SUMIFS('Resumen Anual'!$EQ$518,BW16,'Resumen Anual'!$V$9,BH6,'Resumen Anual'!$DH$470)+SUMIFS('Resumen Anual'!$EQ$576,BW16,'Resumen Anual'!$V$9,BH6,'Resumen Anual'!$DH$528)+SUMIFS('Resumen Anual'!$EQ$634,BW16,'Resumen Anual'!$V$9,BH6,'Resumen Anual'!$DH$586)+SUMIFS('Resumen Anual'!$EQ$692,BW16,'Resumen Anual'!$V$9,BH6,'Resumen Anual'!$DH$644)+SUMIFS('Resumen Anual'!$GN$54,BW16,'Resumen Anual'!$V$9,BH6,'Resumen Anual'!$FE$6)+SUMIFS('Resumen Anual'!$GN$112,BW16,'Resumen Anual'!$V$9,BH6,'Resumen Anual'!$FE$64)+SUMIFS('Resumen Anual'!$GN$170,BW16,'Resumen Anual'!$V$9,BH6,'Resumen Anual'!$FE$122)+SUMIFS('Resumen Anual'!$GN$228,BW16,'Resumen Anual'!$V$9,BH6,'Resumen Anual'!$FE$180)+SUMIFS('Resumen Anual'!$GN$286,BW16,'Resumen Anual'!$V$9,BH6,'Resumen Anual'!$FE$238)+SUMIFS('Resumen Anual'!$GN$344,BW16,'Resumen Anual'!$V$9,BH6,'Resumen Anual'!$FE$296)+SUMIFS('Resumen Anual'!$GN$402,BW16,'Resumen Anual'!$V$9,BH6,'Resumen Anual'!$FE$354)+SUMIFS('Resumen Anual'!$GN$460,BW16,'Resumen Anual'!$V$9,BH6,'Resumen Anual'!$FE$412)+SUMIFS('Resumen Anual'!$GN$518,BW16,'Resumen Anual'!$V$9,BH6,'Resumen Anual'!$FE$470)+SUMIFS('Resumen Anual'!$GN$576,BW16,'Resumen Anual'!$V$9,BH6,'Resumen Anual'!$FE$528)+SUMIFS('Resumen Anual'!$GN$634,BW16,'Resumen Anual'!$V$9,BH6,'Resumen Anual'!$FE$586)+SUMIFS('Resumen Anual'!$GN$692,BW16,'Resumen Anual'!$V$9,BH6,'Resumen Anual'!$FE$644)</f>
        <v>0</v>
      </c>
      <c r="CR16" s="756"/>
      <c r="CS16" s="756"/>
      <c r="CT16" s="1200"/>
      <c r="CU16" s="1199"/>
      <c r="CV16" s="171"/>
      <c r="CW16" s="12"/>
      <c r="CX16" s="12"/>
      <c r="CY16" s="12"/>
      <c r="CZ16" s="12"/>
      <c r="DA16" s="12"/>
      <c r="DB16" s="12"/>
      <c r="DC16" s="12"/>
      <c r="DD16" s="12"/>
      <c r="DE16" s="12"/>
      <c r="DF16" s="12"/>
      <c r="DG16" s="12"/>
      <c r="DH16" s="15"/>
      <c r="DI16" s="779" t="str">
        <f>'Resumen Anual'!$O$20</f>
        <v>NOCHE</v>
      </c>
      <c r="DJ16" s="776"/>
      <c r="DK16" s="776"/>
      <c r="DL16" s="776"/>
      <c r="DM16" s="801"/>
      <c r="DN16" s="805">
        <f>SUMIF('Resumen Anual'!$FE$622,DF6,'Resumen Anual'!$FM$636)+SUMIF('Resumen Anual'!$DH$622,DF6,'Resumen Anual'!$DP$636)+SUMIF('Resumen Anual'!$BI$622,DF6,'Resumen Anual'!$BQ$636)+SUMIF('Resumen Anual'!$L$622,DF6,'Resumen Anual'!$T$636)+SUMIF('Resumen Anual'!$FE$566,DF6,'Resumen Anual'!$FM$580)+SUMIF('Resumen Anual'!$DH$566,DF6,'Resumen Anual'!$DP$580)+SUMIF('Resumen Anual'!$BI$566,DF6,'Resumen Anual'!$BQ$580)+SUMIF('Resumen Anual'!$L$566,DF6,'Resumen Anual'!$T$580)+SUMIF('Resumen Anual'!$FE$510,DF6,'Resumen Anual'!$FM$524)+SUMIF('Resumen Anual'!$DH$510,DF6,'Resumen Anual'!$DP$524)+SUMIF('Resumen Anual'!$BI$510,DF6,'Resumen Anual'!$BQ$524)+SUMIF('Resumen Anual'!$L$510,DF6,'Resumen Anual'!$T$524)+SUMIF('Resumen Anual'!$FE$454,DF6,'Resumen Anual'!$FM$468)+SUMIF('Resumen Anual'!$DH$454,DF6,'Resumen Anual'!$DP$468)+SUMIF('Resumen Anual'!$BI$454,DF6,'Resumen Anual'!$BQ$468)+SUMIF('Resumen Anual'!$L$454,DF6,'Resumen Anual'!$T$468)+SUMIF('Resumen Anual'!$FE$398,DF6,'Resumen Anual'!$FM$412)+SUMIF('Resumen Anual'!$DH$398,DF6,'Resumen Anual'!$DP$412)+SUMIF('Resumen Anual'!$BI$398,DF6,'Resumen Anual'!$BQ$412)+SUMIF('Resumen Anual'!$L$398,DF6,'Resumen Anual'!$T$412)+SUMIF('Resumen Anual'!$FE$342,DF6,'Resumen Anual'!$FM$356)+SUMIF('Resumen Anual'!$DH$342,DF6,'Resumen Anual'!$DP$356)+SUMIF('Resumen Anual'!$BI$342,DF6,'Resumen Anual'!$BQ$356)+SUMIF('Resumen Anual'!$L$342,DF6,'Resumen Anual'!$T$356)+SUMIF('Resumen Anual'!$FE$286,DF6,'Resumen Anual'!$FM$300)+SUMIF('Resumen Anual'!$DH$286,DF6,'Resumen Anual'!$DP$300)+SUMIF('Resumen Anual'!$BI$286,DF6,'Resumen Anual'!$BQ$300)+SUMIF('Resumen Anual'!$L$286,DF6,'Resumen Anual'!$T$300)+SUMIF('Resumen Anual'!$FE$230,DF6,'Resumen Anual'!$FM$244)+SUMIF('Resumen Anual'!$DH$230,DF6,'Resumen Anual'!$DP$244)+SUMIF('Resumen Anual'!$BI$230,DF6,'Resumen Anual'!$BQ$244)+SUMIF('Resumen Anual'!$L$230,DF6,'Resumen Anual'!$T$244)+SUMIF('Resumen Anual'!$FE$174,DF6,'Resumen Anual'!$FM$188)+SUMIF('Resumen Anual'!$DH$174,DF6,'Resumen Anual'!$DP$188)+SUMIF('Resumen Anual'!$BI$174,DF6,'Resumen Anual'!$BQ$188)+SUMIF('Resumen Anual'!$L$174,DF6,'Resumen Anual'!$T$188)+SUMIF('Resumen Anual'!$FE$118,DF6,'Resumen Anual'!$FM$132)+SUMIF('Resumen Anual'!$DH$118,DF6,'Resumen Anual'!$DP$132)+SUMIF('Resumen Anual'!$BI$118,DF6,'Resumen Anual'!$BQ$132)+SUMIF('Resumen Anual'!$L$118,DF6,'Resumen Anual'!$T$132)+SUMIF('Resumen Anual'!$FE$62,DF6,'Resumen Anual'!$FM$76)+SUMIF('Resumen Anual'!$DH$62,DF6,'Resumen Anual'!$DP$76)+SUMIF('Resumen Anual'!$BI$62,DF6,'Resumen Anual'!$BQ$76)+SUMIF('Resumen Anual'!$L$62,DF6,'Resumen Anual'!$T$76)+SUMIF('Resumen Anual'!$FE$6,DF6,'Resumen Anual'!$FM$20)+SUMIF('Resumen Anual'!$DH$6,DF6,'Resumen Anual'!$DP$20)+SUMIF('Resumen Anual'!$BI$6,DF6,'Resumen Anual'!$BQ$20)+SUMIF('Resumen Anual'!$L$6,DF6,'Resumen Anual'!$T$20)+SUMIF('Bitácoras Anteriores'!$K$6,DF6,'Bitácoras Anteriores'!$S$17)+SUMIF('Bitácoras Anteriores'!$K$59,$K$6,'Bitácoras Anteriores'!$S$70)+SUMIF('Bitácoras Anteriores'!$K$112,DF6,'Bitácoras Anteriores'!$S$123)+SUMIF('Bitácoras Anteriores'!$K$165,DF6,'Bitácoras Anteriores'!$S$176)+SUMIF('Bitácoras Anteriores'!$K$218,DF6,'Bitácoras Anteriores'!$S$229)+SUMIF('Bitácoras Anteriores'!$K$271,DF6,'Bitácoras Anteriores'!$S$282)+SUMIF('Bitácoras Anteriores'!$K$324,DF6,'Bitácoras Anteriores'!$S$335)+SUMIF('Bitácoras Anteriores'!$BH$6,DF6,'Bitácoras Anteriores'!$BP$17)+SUMIF('Bitácoras Anteriores'!$BH$59,$K$6,'Bitácoras Anteriores'!$BP$70)+SUMIF('Bitácoras Anteriores'!$BH$112,DF6,'Bitácoras Anteriores'!$BP$123)+SUMIF('Bitácoras Anteriores'!$BH$165,DF6,'Bitácoras Anteriores'!$BP$176)+SUMIF('Bitácoras Anteriores'!$BH$218,DF6,'Bitácoras Anteriores'!$BP$229)+SUMIF('Bitácoras Anteriores'!$BH$271,DF6,'Bitácoras Anteriores'!$BP$282)+SUMIF('Bitácoras Anteriores'!$BH$324,DF6,'Bitácoras Anteriores'!$BP$335)+SUMIF('Bitácoras Anteriores'!$DF$6,DF6,'Bitácoras Anteriores'!$DN$17)+SUMIF('Bitácoras Anteriores'!$DF$59,$K$6,'Bitácoras Anteriores'!$DN$70)+SUMIF('Bitácoras Anteriores'!$DF$112,DF6,'Bitácoras Anteriores'!$DN$123)+SUMIF('Bitácoras Anteriores'!$DF$165,DF6,'Bitácoras Anteriores'!$DN$176)+SUMIF('Bitácoras Anteriores'!$DF$218,DF6,'Bitácoras Anteriores'!$DN$229)+SUMIF('Bitácoras Anteriores'!$DF$271,DF6,'Bitácoras Anteriores'!$DN$282)+SUMIF('Bitácoras Anteriores'!$DF$324,DF6,'Bitácoras Anteriores'!$DN$335)+SUMIF('Bitácoras Anteriores'!$FC$6,DF6,'Bitácoras Anteriores'!$FK$17)+SUMIF('Bitácoras Anteriores'!$FC$59,$K$6,'Bitácoras Anteriores'!$FK$70)+SUMIF('Bitácoras Anteriores'!$FC$112,DF6,'Bitácoras Anteriores'!$FK$123)+SUMIF('Bitácoras Anteriores'!$FC$165,DF6,'Bitácoras Anteriores'!$FK$176)+SUMIF('Bitácoras Anteriores'!$FC$218,DF6,'Bitácoras Anteriores'!$FK$229)+SUMIF('Bitácoras Anteriores'!$FC$271,DF6,'Bitácoras Anteriores'!$FK$282)+SUMIF('Bitácoras Anteriores'!$FC$324,DF6,'Bitácoras Anteriores'!$FK$335)</f>
        <v>0</v>
      </c>
      <c r="DO16" s="806"/>
      <c r="DP16" s="806"/>
      <c r="DQ16" s="806"/>
      <c r="DR16" s="806"/>
      <c r="DS16" s="807"/>
      <c r="DT16" s="15"/>
      <c r="DU16" s="771">
        <f>IF(DU12=0," ",DU12+2)</f>
        <v>2024</v>
      </c>
      <c r="DV16" s="772"/>
      <c r="DW16" s="772"/>
      <c r="DX16" s="772"/>
      <c r="DY16" s="772"/>
      <c r="DZ16" s="1214">
        <f>SUMIFS('Resumen Anual'!$AF$54,DU16,'Resumen Anual'!$V$9,DF6,'Resumen Anual'!$L$6)+SUMIFS('Resumen Anual'!$AF$112,DU16,'Resumen Anual'!$V$9,DF6,'Resumen Anual'!$L$64)+SUMIFS('Resumen Anual'!$AF$170,DU16,'Resumen Anual'!$V$9,DF6,'Resumen Anual'!$L$122)+SUMIFS('Resumen Anual'!$AF$228,DU16,'Resumen Anual'!$V$9,DF6,'Resumen Anual'!$L$180)+SUMIFS('Resumen Anual'!$AF$286,DU16,'Resumen Anual'!$V$9,DF6,'Resumen Anual'!$L$238)+SUMIFS('Resumen Anual'!$AF$344,DU16,'Resumen Anual'!$V$9,DF6,'Resumen Anual'!$L$296)+SUMIFS('Resumen Anual'!$AF$402,DU16,'Resumen Anual'!$V$9,DF6,'Resumen Anual'!$L$354)+SUMIFS('Resumen Anual'!$AF$460,DU16,'Resumen Anual'!$V$9,DF6,'Resumen Anual'!$L$412)+SUMIFS('Resumen Anual'!$AF$518,DU16,'Resumen Anual'!$V$9,DF6,'Resumen Anual'!$L$470)+SUMIFS('Resumen Anual'!$AF$576,DU16,'Resumen Anual'!$V$9,DF6,'Resumen Anual'!$L$528)+SUMIFS('Resumen Anual'!$AF$634,DU16,'Resumen Anual'!$V$9,DF6,'Resumen Anual'!$L$586)+SUMIFS('Resumen Anual'!$AF$692,DU16,'Resumen Anual'!$V$9,DF6,'Resumen Anual'!$L$644)+SUMIFS('Resumen Anual'!$CC$54,DU16,'Resumen Anual'!$V$9,DF6,'Resumen Anual'!$BI$6)+SUMIFS('Resumen Anual'!$CC$112,DU16,'Resumen Anual'!$V$9,DF6,'Resumen Anual'!$BI$64)+SUMIFS('Resumen Anual'!$CC$170,DU16,'Resumen Anual'!$V$9,DF6,'Resumen Anual'!$BI$122)+SUMIFS('Resumen Anual'!$CC$228,DU16,'Resumen Anual'!$V$9,DF6,'Resumen Anual'!$BI$180)+SUMIFS('Resumen Anual'!$CC$286,DU16,'Resumen Anual'!$V$9,DF6,'Resumen Anual'!$BI$238)+SUMIFS('Resumen Anual'!$CC$344,DU16,'Resumen Anual'!$V$9,DF6,'Resumen Anual'!$BI$296)+SUMIFS('Resumen Anual'!$CC$402,DU16,'Resumen Anual'!$V$9,DF6,'Resumen Anual'!$BI$354)+SUMIFS('Resumen Anual'!$CC$460,DU16,'Resumen Anual'!$V$9,DF6,'Resumen Anual'!$BI$412)+SUMIFS('Resumen Anual'!$CC$518,DU16,'Resumen Anual'!$V$9,DF6,'Resumen Anual'!$BI$470)+SUMIFS('Resumen Anual'!$CC$576,DU16,'Resumen Anual'!$V$9,DF6,'Resumen Anual'!$BI$528)+SUMIFS('Resumen Anual'!$CC$634,DU16,'Resumen Anual'!$V$9,DF6,'Resumen Anual'!$BI$586)+SUMIFS('Resumen Anual'!$CC$692,DU16,'Resumen Anual'!$V$9,DF6,'Resumen Anual'!$BI$644)+SUMIFS('Resumen Anual'!$EB$54,DU16,'Resumen Anual'!$V$9,DF6,'Resumen Anual'!$DH$6)+SUMIFS('Resumen Anual'!$EB$112,DU16,'Resumen Anual'!$V$9,DF6,'Resumen Anual'!$DH$64)+SUMIFS('Resumen Anual'!$EB$170,DU16,'Resumen Anual'!$V$9,DF6,'Resumen Anual'!$DH$122)+SUMIFS('Resumen Anual'!$EB$228,DU16,'Resumen Anual'!$V$9,DF6,'Resumen Anual'!$DH$180)+SUMIFS('Resumen Anual'!$EB$286,DU16,'Resumen Anual'!$V$9,DF6,'Resumen Anual'!$DH$238)+SUMIFS('Resumen Anual'!$EB$344,DU16,'Resumen Anual'!$V$9,DF6,'Resumen Anual'!$DH$296)+SUMIFS('Resumen Anual'!$EB$402,DU16,'Resumen Anual'!$V$9,DF6,'Resumen Anual'!$DH$354)+SUMIFS('Resumen Anual'!$EB$460,DU16,'Resumen Anual'!$V$9,DF6,'Resumen Anual'!$DH$412)+SUMIFS('Resumen Anual'!$EB$518,DU16,'Resumen Anual'!$V$9,DF6,'Resumen Anual'!$DH$470)+SUMIFS('Resumen Anual'!$EB$576,DU16,'Resumen Anual'!$V$9,DF6,'Resumen Anual'!$DH$528)+SUMIFS('Resumen Anual'!$EB$634,DU16,'Resumen Anual'!$V$9,DF6,'Resumen Anual'!$DH$586)+SUMIFS('Resumen Anual'!$EB$692,DU16,'Resumen Anual'!$V$9,DF6,'Resumen Anual'!$DH$644)+SUMIFS('Resumen Anual'!$FY$54,DU16,'Resumen Anual'!$V$9,DF6,'Resumen Anual'!$FE$6)+SUMIFS('Resumen Anual'!$FY$112,DU16,'Resumen Anual'!$V$9,DF6,'Resumen Anual'!$FE$64)+SUMIFS('Resumen Anual'!$FY$170,DU16,'Resumen Anual'!$V$9,DF6,'Resumen Anual'!$FE$122)+SUMIFS('Resumen Anual'!$FY$228,DU16,'Resumen Anual'!$V$9,DF6,'Resumen Anual'!$FE$180)+SUMIFS('Resumen Anual'!$FY$286,DU16,'Resumen Anual'!$V$9,DF6,'Resumen Anual'!$FE$238)+SUMIFS('Resumen Anual'!$FY$344,DU16,'Resumen Anual'!$V$9,DF6,'Resumen Anual'!$FE$296)+SUMIFS('Resumen Anual'!$FY$402,DU16,'Resumen Anual'!$V$9,DF6,'Resumen Anual'!$FE$354)+SUMIFS('Resumen Anual'!$FY$460,DU16,'Resumen Anual'!$V$9,DF6,'Resumen Anual'!$FE$412)+SUMIFS('Resumen Anual'!$FY$518,DU16,'Resumen Anual'!$V$9,DF6,'Resumen Anual'!$FE$470)+SUMIFS('Resumen Anual'!$FY$576,DU16,'Resumen Anual'!$V$9,DF6,'Resumen Anual'!$FE$528)+SUMIFS('Resumen Anual'!$FY$634,DU16,'Resumen Anual'!$V$9,DF6,'Resumen Anual'!$FE$586)+SUMIFS('Resumen Anual'!$FY$692,DU16,'Resumen Anual'!$V$9,DF6,'Resumen Anual'!$FE$644)</f>
        <v>0</v>
      </c>
      <c r="EA16" s="770"/>
      <c r="EB16" s="770"/>
      <c r="EC16" s="770"/>
      <c r="ED16" s="770">
        <f>SUMIFS('Resumen Anual'!$AJ$54,DU16,'Resumen Anual'!$V$9,DF6,'Resumen Anual'!$L$6)+SUMIFS('Resumen Anual'!$AJ$112,DU16,'Resumen Anual'!$V$9,DF6,'Resumen Anual'!$L$64)+SUMIFS('Resumen Anual'!$AJ$170,DU16,'Resumen Anual'!$V$9,DF6,'Resumen Anual'!$L$122)+SUMIFS('Resumen Anual'!$AJ$228,DU16,'Resumen Anual'!$V$9,DF6,'Resumen Anual'!$L$180)+SUMIFS('Resumen Anual'!$AJ$286,DU16,'Resumen Anual'!$V$9,DF6,'Resumen Anual'!$L$238)+SUMIFS('Resumen Anual'!$AJ$344,DU16,'Resumen Anual'!$V$9,DF6,'Resumen Anual'!$L$296)+SUMIFS('Resumen Anual'!$AJ$402,DU16,'Resumen Anual'!$V$9,DF6,'Resumen Anual'!$L$354)+SUMIFS('Resumen Anual'!$AJ$460,DU16,'Resumen Anual'!$V$9,DF6,'Resumen Anual'!$L$412)+SUMIFS('Resumen Anual'!$AJ$518,DU16,'Resumen Anual'!$V$9,DF6,'Resumen Anual'!$L$470)+SUMIFS('Resumen Anual'!$AJ$576,DU16,'Resumen Anual'!$V$9,DF6,'Resumen Anual'!$L$528)+SUMIFS('Resumen Anual'!$AJ$634,DU16,'Resumen Anual'!$V$9,DF6,'Resumen Anual'!$L$586)+SUMIFS('Resumen Anual'!$AJ$692,DU16,'Resumen Anual'!$V$9,DF6,'Resumen Anual'!$L$644)+SUMIFS('Resumen Anual'!$CG$54,DU16,'Resumen Anual'!$V$9,DF6,'Resumen Anual'!$BI$6)+SUMIFS('Resumen Anual'!$CG$112,DU16,'Resumen Anual'!$V$9,DF6,'Resumen Anual'!$BI$64)+SUMIFS('Resumen Anual'!$CG$170,DU16,'Resumen Anual'!$V$9,DF6,'Resumen Anual'!$BI$122)+SUMIFS('Resumen Anual'!$CG$228,DU16,'Resumen Anual'!$V$9,DF6,'Resumen Anual'!$BI$180)+SUMIFS('Resumen Anual'!$CG$286,DU16,'Resumen Anual'!$V$9,DF6,'Resumen Anual'!$BI$238)+SUMIFS('Resumen Anual'!$CG$344,DU16,'Resumen Anual'!$V$9,DF6,'Resumen Anual'!$BI$296)+SUMIFS('Resumen Anual'!$CG$402,DU16,'Resumen Anual'!$V$9,DF6,'Resumen Anual'!$BI$354)+SUMIFS('Resumen Anual'!$CG$460,DU16,'Resumen Anual'!$V$9,DF6,'Resumen Anual'!$BI$412)+SUMIFS('Resumen Anual'!$CG$518,DU16,'Resumen Anual'!$V$9,DF6,'Resumen Anual'!$BI$470)+SUMIFS('Resumen Anual'!$CG$576,DU16,'Resumen Anual'!$V$9,DF6,'Resumen Anual'!$BI$528)+SUMIFS('Resumen Anual'!$CG$634,DU16,'Resumen Anual'!$V$9,DF6,'Resumen Anual'!$BI$586)+SUMIFS('Resumen Anual'!$CG$692,DU16,'Resumen Anual'!$V$9,DF6,'Resumen Anual'!$BI$644)+SUMIFS('Resumen Anual'!$EF$54,DU16,'Resumen Anual'!$V$9,DF6,'Resumen Anual'!$DH$6)+SUMIFS('Resumen Anual'!$EF$112,DU16,'Resumen Anual'!$V$9,DF6,'Resumen Anual'!$DH$64)+SUMIFS('Resumen Anual'!$EF$170,DU16,'Resumen Anual'!$V$9,DF6,'Resumen Anual'!$DH$122)+SUMIFS('Resumen Anual'!$EF$228,DU16,'Resumen Anual'!$V$9,DF6,'Resumen Anual'!$DH$180)+SUMIFS('Resumen Anual'!$EF$286,DU16,'Resumen Anual'!$V$9,DF6,'Resumen Anual'!$DH$238)+SUMIFS('Resumen Anual'!$EF$344,DU16,'Resumen Anual'!$V$9,DF6,'Resumen Anual'!$DH$296)+SUMIFS('Resumen Anual'!$EF$402,DU16,'Resumen Anual'!$V$9,DF6,'Resumen Anual'!$DH$354)+SUMIFS('Resumen Anual'!$EF$460,DU16,'Resumen Anual'!$V$9,DF6,'Resumen Anual'!$DH$412)+SUMIFS('Resumen Anual'!$EF$518,DU16,'Resumen Anual'!$V$9,DF6,'Resumen Anual'!$DH$470)+SUMIFS('Resumen Anual'!$EF$576,DU16,'Resumen Anual'!$V$9,DF6,'Resumen Anual'!$DH$528)+SUMIFS('Resumen Anual'!$EF$634,DU16,'Resumen Anual'!$V$9,DF6,'Resumen Anual'!$DH$586)+SUMIFS('Resumen Anual'!$EF$692,DU16,'Resumen Anual'!$V$9,DF6,'Resumen Anual'!$DH$644)+SUMIFS('Resumen Anual'!$GC$54,DU16,'Resumen Anual'!$V$9,DF6,'Resumen Anual'!$FE$6)+SUMIFS('Resumen Anual'!$GC$112,DU16,'Resumen Anual'!$V$9,DF6,'Resumen Anual'!$FE$64)+SUMIFS('Resumen Anual'!$GC$170,DU16,'Resumen Anual'!$V$9,DF6,'Resumen Anual'!$FE$122)+SUMIFS('Resumen Anual'!$GC$228,DU16,'Resumen Anual'!$V$9,DF6,'Resumen Anual'!$FE$180)+SUMIFS('Resumen Anual'!$GC$286,DU16,'Resumen Anual'!$V$9,DF6,'Resumen Anual'!$FE$238)+SUMIFS('Resumen Anual'!$GC$344,DU16,'Resumen Anual'!$V$9,DF6,'Resumen Anual'!$FE$296)+SUMIFS('Resumen Anual'!$GC$402,DU16,'Resumen Anual'!$V$9,DF6,'Resumen Anual'!$FE$354)+SUMIFS('Resumen Anual'!$GC$460,DU16,'Resumen Anual'!$V$9,DF6,'Resumen Anual'!$FE$412)+SUMIFS('Resumen Anual'!$GC$518,DU16,'Resumen Anual'!$V$9,DF6,'Resumen Anual'!$FE$470)+SUMIFS('Resumen Anual'!$GC$576,DU16,'Resumen Anual'!$V$9,DF6,'Resumen Anual'!$FE$528)+SUMIFS('Resumen Anual'!$GC$634,DU16,'Resumen Anual'!$V$9,DF6,'Resumen Anual'!$FE$586)+SUMIFS('Resumen Anual'!$GC$692,DU16,'Resumen Anual'!$V$9,DF6,'Resumen Anual'!$FE$644)</f>
        <v>0</v>
      </c>
      <c r="EE16" s="770"/>
      <c r="EF16" s="770"/>
      <c r="EG16" s="770"/>
      <c r="EH16" s="770">
        <f>SUMIFS('Resumen Anual'!$AN$54,DU16,'Resumen Anual'!$V$9,DF6,'Resumen Anual'!$L$6)+SUMIFS('Resumen Anual'!$AN$112,DU16,'Resumen Anual'!$V$9,DF6,'Resumen Anual'!$L$64)+SUMIFS('Resumen Anual'!$AN$170,DU16,'Resumen Anual'!$V$9,DF6,'Resumen Anual'!$L$122)+SUMIFS('Resumen Anual'!$AN$228,DU16,'Resumen Anual'!$V$9,DF6,'Resumen Anual'!$L$180)+SUMIFS('Resumen Anual'!$AN$286,DU16,'Resumen Anual'!$V$9,DF6,'Resumen Anual'!$L$238)+SUMIFS('Resumen Anual'!$AN$344,DU16,'Resumen Anual'!$V$9,DF6,'Resumen Anual'!$L$296)+SUMIFS('Resumen Anual'!$AN$402,DU16,'Resumen Anual'!$V$9,DF6,'Resumen Anual'!$L$354)+SUMIFS('Resumen Anual'!$AN$460,DU16,'Resumen Anual'!$V$9,DF6,'Resumen Anual'!$L$412)+SUMIFS('Resumen Anual'!$AN$518,DU16,'Resumen Anual'!$V$9,DF6,'Resumen Anual'!$L$470)+SUMIFS('Resumen Anual'!$AN$576,DU16,'Resumen Anual'!$V$9,DF6,'Resumen Anual'!$L$528)+SUMIFS('Resumen Anual'!$AN$634,DU16,'Resumen Anual'!$V$9,DF6,'Resumen Anual'!$L$586)+SUMIFS('Resumen Anual'!$AN$692,DU16,'Resumen Anual'!$V$9,DF6,'Resumen Anual'!$L$644)+SUMIFS('Resumen Anual'!$CK$54,DU16,'Resumen Anual'!$V$9,DF6,'Resumen Anual'!$BI$6)+SUMIFS('Resumen Anual'!$CK$112,DU16,'Resumen Anual'!$V$9,DF6,'Resumen Anual'!$BI$64)+SUMIFS('Resumen Anual'!$CK$170,DU16,'Resumen Anual'!$V$9,DF6,'Resumen Anual'!$BI$122)+SUMIFS('Resumen Anual'!$CK$228,DU16,'Resumen Anual'!$V$9,DF6,'Resumen Anual'!$BI$180)+SUMIFS('Resumen Anual'!$CK$286,DU16,'Resumen Anual'!$V$9,DF6,'Resumen Anual'!$BI$238)+SUMIFS('Resumen Anual'!$CK$344,DU16,'Resumen Anual'!$V$9,DF6,'Resumen Anual'!$BI$296)+SUMIFS('Resumen Anual'!$CK$402,DU16,'Resumen Anual'!$V$9,DF6,'Resumen Anual'!$BI$354)+SUMIFS('Resumen Anual'!$CK$460,DU16,'Resumen Anual'!$V$9,DF6,'Resumen Anual'!$BI$412)+SUMIFS('Resumen Anual'!$CK$518,DU16,'Resumen Anual'!$V$9,DF6,'Resumen Anual'!$BI$470)+SUMIFS('Resumen Anual'!$CK$576,DU16,'Resumen Anual'!$V$9,DF6,'Resumen Anual'!$BI$528)+SUMIFS('Resumen Anual'!$CK$634,DU16,'Resumen Anual'!$V$9,DF6,'Resumen Anual'!$BI$586)+SUMIFS('Resumen Anual'!$CK$692,DU16,'Resumen Anual'!$V$9,DF6,'Resumen Anual'!$BI$644)+SUMIFS('Resumen Anual'!$EJ$54,DU16,'Resumen Anual'!$V$9,DF6,'Resumen Anual'!$DH$6)+SUMIFS('Resumen Anual'!$EJ$112,DU16,'Resumen Anual'!$V$9,DF6,'Resumen Anual'!$DH$64)+SUMIFS('Resumen Anual'!$EJ$170,DU16,'Resumen Anual'!$V$9,DF6,'Resumen Anual'!$DH$122)+SUMIFS('Resumen Anual'!$EJ$228,DU16,'Resumen Anual'!$V$9,DF6,'Resumen Anual'!$DH$180)+SUMIFS('Resumen Anual'!$EJ$286,DU16,'Resumen Anual'!$V$9,DF6,'Resumen Anual'!$DH$238)+SUMIFS('Resumen Anual'!$EJ$344,DU16,'Resumen Anual'!$V$9,DF6,'Resumen Anual'!$DH$296)+SUMIFS('Resumen Anual'!$EJ$402,DU16,'Resumen Anual'!$V$9,DF6,'Resumen Anual'!$DH$354)+SUMIFS('Resumen Anual'!$EJ$460,DU16,'Resumen Anual'!$V$9,DF6,'Resumen Anual'!$DH$412)+SUMIFS('Resumen Anual'!$EJ$518,DU16,'Resumen Anual'!$V$9,DF6,'Resumen Anual'!$DH$470)+SUMIFS('Resumen Anual'!$EJ$576,DU16,'Resumen Anual'!$V$9,DF6,'Resumen Anual'!$DH$528)+SUMIFS('Resumen Anual'!$EJ$634,DU16,'Resumen Anual'!$V$9,DF6,'Resumen Anual'!$DH$586)+SUMIFS('Resumen Anual'!$EJ$692,DU16,'Resumen Anual'!$V$9,DF6,'Resumen Anual'!$DH$644)+SUMIFS('Resumen Anual'!$GG$54,DU16,'Resumen Anual'!$V$9,DF6,'Resumen Anual'!$FE$6)+SUMIFS('Resumen Anual'!$GG$112,DU16,'Resumen Anual'!$V$9,DF6,'Resumen Anual'!$FE$64)+SUMIFS('Resumen Anual'!$GG$170,DU16,'Resumen Anual'!$V$9,DF6,'Resumen Anual'!$FE$122)+SUMIFS('Resumen Anual'!$GG$228,DU16,'Resumen Anual'!$V$9,DF6,'Resumen Anual'!$FE$180)+SUMIFS('Resumen Anual'!$GG$286,DU16,'Resumen Anual'!$V$9,DF6,'Resumen Anual'!$FE$238)+SUMIFS('Resumen Anual'!$GG$344,DU16,'Resumen Anual'!$V$9,DF6,'Resumen Anual'!$FE$296)+SUMIFS('Resumen Anual'!$GG$402,DU16,'Resumen Anual'!$V$9,DF6,'Resumen Anual'!$FE$354)+SUMIFS('Resumen Anual'!$GG$460,DU16,'Resumen Anual'!$V$9,DF6,'Resumen Anual'!$FE$412)+SUMIFS('Resumen Anual'!$GG$518,DU16,'Resumen Anual'!$V$9,DF6,'Resumen Anual'!$FE$470)+SUMIFS('Resumen Anual'!$GG$576,DU16,'Resumen Anual'!$V$9,DF6,'Resumen Anual'!$FE$528)+SUMIFS('Resumen Anual'!$GG$634,DU16,'Resumen Anual'!$V$9,DF6,'Resumen Anual'!$FE$586)+SUMIFS('Resumen Anual'!$GG$692,DU16,'Resumen Anual'!$V$9,DF6,'Resumen Anual'!$FE$644)</f>
        <v>0</v>
      </c>
      <c r="EI16" s="770"/>
      <c r="EJ16" s="770"/>
      <c r="EK16" s="770"/>
      <c r="EL16" s="756">
        <f>SUMIFS('Resumen Anual'!$AR$54,DU16,'Resumen Anual'!$V$9,DF6,'Resumen Anual'!$L$6)+SUMIFS('Resumen Anual'!$AR$112,DU16,'Resumen Anual'!$V$9,DF6,'Resumen Anual'!$L$64)+SUMIFS('Resumen Anual'!$AR$170,DU16,'Resumen Anual'!$V$9,DF6,'Resumen Anual'!$L$122)+SUMIFS('Resumen Anual'!$AR$228,DU16,'Resumen Anual'!$V$9,DF6,'Resumen Anual'!$L$180)+SUMIFS('Resumen Anual'!$AR$286,DU16,'Resumen Anual'!$V$9,DF6,'Resumen Anual'!$L$238)+SUMIFS('Resumen Anual'!$AR$344,DU16,'Resumen Anual'!$V$9,DF6,'Resumen Anual'!$L$296)+SUMIFS('Resumen Anual'!$AR$402,DU16,'Resumen Anual'!$V$9,DF6,'Resumen Anual'!$L$354)+SUMIFS('Resumen Anual'!$AR$460,DU16,'Resumen Anual'!$V$9,DF6,'Resumen Anual'!$L$412)+SUMIFS('Resumen Anual'!$AR$518,DU16,'Resumen Anual'!$V$9,DF6,'Resumen Anual'!$L$470)+SUMIFS('Resumen Anual'!$AR$576,DU16,'Resumen Anual'!$V$9,DF6,'Resumen Anual'!$L$528)+SUMIFS('Resumen Anual'!$AR$634,DU16,'Resumen Anual'!$V$9,DF6,'Resumen Anual'!$L$586)+SUMIFS('Resumen Anual'!$AR$692,DU16,'Resumen Anual'!$V$9,DF6,'Resumen Anual'!$L$644)+SUMIFS('Resumen Anual'!$CO$54,DU16,'Resumen Anual'!$V$9,DF6,'Resumen Anual'!$BI$6)+SUMIFS('Resumen Anual'!$CO$112,DU16,'Resumen Anual'!$V$9,DF6,'Resumen Anual'!$BI$64)+SUMIFS('Resumen Anual'!$CO$170,DU16,'Resumen Anual'!$V$9,DF6,'Resumen Anual'!$BI$122)+SUMIFS('Resumen Anual'!$CO$228,DU16,'Resumen Anual'!$V$9,DF6,'Resumen Anual'!$BI$180)+SUMIFS('Resumen Anual'!$CO$286,DU16,'Resumen Anual'!$V$9,DF6,'Resumen Anual'!$BI$238)+SUMIFS('Resumen Anual'!$CO$344,DU16,'Resumen Anual'!$V$9,DF6,'Resumen Anual'!$BI$296)+SUMIFS('Resumen Anual'!$CO$402,DU16,'Resumen Anual'!$V$9,DF6,'Resumen Anual'!$BI$354)+SUMIFS('Resumen Anual'!$CO$460,DU16,'Resumen Anual'!$V$9,DF6,'Resumen Anual'!$BI$412)+SUMIFS('Resumen Anual'!$CO$518,DU16,'Resumen Anual'!$V$9,DF6,'Resumen Anual'!$BI$470)+SUMIFS('Resumen Anual'!$CO$576,DU16,'Resumen Anual'!$V$9,DF6,'Resumen Anual'!$BI$528)+SUMIFS('Resumen Anual'!$CO$634,DU16,'Resumen Anual'!$V$9,DF6,'Resumen Anual'!$BI$586)+SUMIFS('Resumen Anual'!$CO$692,DU16,'Resumen Anual'!$V$9,DF6,'Resumen Anual'!$BI$644)+SUMIFS('Resumen Anual'!$EN$54,DU16,'Resumen Anual'!$V$9,DF6,'Resumen Anual'!$DH$6)+SUMIFS('Resumen Anual'!$EN$112,DU16,'Resumen Anual'!$V$9,DF6,'Resumen Anual'!$DH$64)+SUMIFS('Resumen Anual'!$EN$170,DU16,'Resumen Anual'!$V$9,DF6,'Resumen Anual'!$DH$122)+SUMIFS('Resumen Anual'!$EN$228,DU16,'Resumen Anual'!$V$9,DF6,'Resumen Anual'!$DH$180)+SUMIFS('Resumen Anual'!$EN$286,DU16,'Resumen Anual'!$V$9,DF6,'Resumen Anual'!$DH$238)+SUMIFS('Resumen Anual'!$EN$344,DU16,'Resumen Anual'!$V$9,DF6,'Resumen Anual'!$DH$296)+SUMIFS('Resumen Anual'!$EN$402,DU16,'Resumen Anual'!$V$9,DF6,'Resumen Anual'!$DH$354)+SUMIFS('Resumen Anual'!$EN$460,DU16,'Resumen Anual'!$V$9,DF6,'Resumen Anual'!$DH$412)+SUMIFS('Resumen Anual'!$EN$518,DU16,'Resumen Anual'!$V$9,DF6,'Resumen Anual'!$DH$470)+SUMIFS('Resumen Anual'!$EN$576,DU16,'Resumen Anual'!$V$9,DF6,'Resumen Anual'!$DH$528)+SUMIFS('Resumen Anual'!$EN$634,DU16,'Resumen Anual'!$V$9,DF6,'Resumen Anual'!$DH$586)+SUMIFS('Resumen Anual'!$EN$692,DU16,'Resumen Anual'!$V$9,DF6,'Resumen Anual'!$DH$644)+SUMIFS('Resumen Anual'!$GK$54,DU16,'Resumen Anual'!$V$9,DF6,'Resumen Anual'!$FE$6)+SUMIFS('Resumen Anual'!$GK$112,DU16,'Resumen Anual'!$V$9,DF6,'Resumen Anual'!$FE$64)+SUMIFS('Resumen Anual'!$GK$170,DU16,'Resumen Anual'!$V$9,DF6,'Resumen Anual'!$FE$122)+SUMIFS('Resumen Anual'!$GK$228,DU16,'Resumen Anual'!$V$9,DF6,'Resumen Anual'!$FE$180)+SUMIFS('Resumen Anual'!$GK$286,DU16,'Resumen Anual'!$V$9,DF6,'Resumen Anual'!$FE$238)+SUMIFS('Resumen Anual'!$GK$344,DU16,'Resumen Anual'!$V$9,DF6,'Resumen Anual'!$FE$296)+SUMIFS('Resumen Anual'!$GK$402,DU16,'Resumen Anual'!$V$9,DF6,'Resumen Anual'!$FE$354)+SUMIFS('Resumen Anual'!$GK$460,DU16,'Resumen Anual'!$V$9,DF6,'Resumen Anual'!$FE$412)+SUMIFS('Resumen Anual'!$GK$518,DU16,'Resumen Anual'!$V$9,DF6,'Resumen Anual'!$FE$470)+SUMIFS('Resumen Anual'!$GK$576,DU16,'Resumen Anual'!$V$9,DF6,'Resumen Anual'!$FE$528)+SUMIFS('Resumen Anual'!$GK$634,DU16,'Resumen Anual'!$V$9,DF6,'Resumen Anual'!$FE$586)+SUMIFS('Resumen Anual'!$GK$692,DU16,'Resumen Anual'!$V$9,DF6,'Resumen Anual'!$FE$644)</f>
        <v>0</v>
      </c>
      <c r="EM16" s="756"/>
      <c r="EN16" s="756"/>
      <c r="EO16" s="756">
        <f>SUMIFS('Resumen Anual'!$AU$54,DU16,'Resumen Anual'!$V$9,DF6,'Resumen Anual'!$L$6)+SUMIFS('Resumen Anual'!$AU$112,DU16,'Resumen Anual'!$V$9,DF6,'Resumen Anual'!$L$64)+SUMIFS('Resumen Anual'!$AU$170,DU16,'Resumen Anual'!$V$9,DF6,'Resumen Anual'!$L$122)+SUMIFS('Resumen Anual'!$AU$228,DU16,'Resumen Anual'!$V$9,DF6,'Resumen Anual'!$L$180)+SUMIFS('Resumen Anual'!$AU$286,DU16,'Resumen Anual'!$V$9,DF6,'Resumen Anual'!$L$238)+SUMIFS('Resumen Anual'!$AU$344,DU16,'Resumen Anual'!$V$9,DF6,'Resumen Anual'!$L$296)+SUMIFS('Resumen Anual'!$AU$402,DU16,'Resumen Anual'!$V$9,DF6,'Resumen Anual'!$L$354)+SUMIFS('Resumen Anual'!$AU$460,DU16,'Resumen Anual'!$V$9,DF6,'Resumen Anual'!$L$412)+SUMIFS('Resumen Anual'!$AU$518,DU16,'Resumen Anual'!$V$9,DF6,'Resumen Anual'!$L$470)+SUMIFS('Resumen Anual'!$AU$576,DU16,'Resumen Anual'!$V$9,DF6,'Resumen Anual'!$L$528)+SUMIFS('Resumen Anual'!$AU$634,DU16,'Resumen Anual'!$V$9,DF6,'Resumen Anual'!$L$586)+SUMIFS('Resumen Anual'!$AU$692,DU16,'Resumen Anual'!$V$9,DF6,'Resumen Anual'!$L$644)+SUMIFS('Resumen Anual'!$CR$54,DU16,'Resumen Anual'!$V$9,DF6,'Resumen Anual'!$BI$6)+SUMIFS('Resumen Anual'!$CR$112,DU16,'Resumen Anual'!$V$9,DF6,'Resumen Anual'!$BI$64)+SUMIFS('Resumen Anual'!$CR$170,DU16,'Resumen Anual'!$V$9,DF6,'Resumen Anual'!$BI$122)+SUMIFS('Resumen Anual'!$CR$228,DU16,'Resumen Anual'!$V$9,DF6,'Resumen Anual'!$BI$180)+SUMIFS('Resumen Anual'!$CR$286,DU16,'Resumen Anual'!$V$9,DF6,'Resumen Anual'!$BI$238)+SUMIFS('Resumen Anual'!$CR$344,DU16,'Resumen Anual'!$V$9,DF6,'Resumen Anual'!$BI$296)+SUMIFS('Resumen Anual'!$CR$402,DU16,'Resumen Anual'!$V$9,DF6,'Resumen Anual'!$BI$354)+SUMIFS('Resumen Anual'!$CR$460,DU16,'Resumen Anual'!$V$9,DF6,'Resumen Anual'!$BI$412)+SUMIFS('Resumen Anual'!$CR$518,DU16,'Resumen Anual'!$V$9,DF6,'Resumen Anual'!$BI$470)+SUMIFS('Resumen Anual'!$CR$576,DU16,'Resumen Anual'!$V$9,DF6,'Resumen Anual'!$BI$528)+SUMIFS('Resumen Anual'!$CR$634,DU16,'Resumen Anual'!$V$9,DF6,'Resumen Anual'!$BI$586)+SUMIFS('Resumen Anual'!$CR$692,DU16,'Resumen Anual'!$V$9,DF6,'Resumen Anual'!$BI$644)+SUMIFS('Resumen Anual'!$EQ$54,DU16,'Resumen Anual'!$V$9,DF6,'Resumen Anual'!$DH$6)+SUMIFS('Resumen Anual'!$EQ$112,DU16,'Resumen Anual'!$V$9,DF6,'Resumen Anual'!$DH$64)+SUMIFS('Resumen Anual'!$EQ$170,DU16,'Resumen Anual'!$V$9,DF6,'Resumen Anual'!$DH$122)+SUMIFS('Resumen Anual'!$EQ$228,DU16,'Resumen Anual'!$V$9,DF6,'Resumen Anual'!$DH$180)+SUMIFS('Resumen Anual'!$EQ$286,DU16,'Resumen Anual'!$V$9,DF6,'Resumen Anual'!$DH$238)+SUMIFS('Resumen Anual'!$EQ$344,DU16,'Resumen Anual'!$V$9,DF6,'Resumen Anual'!$DH$296)+SUMIFS('Resumen Anual'!$EQ$402,DU16,'Resumen Anual'!$V$9,DF6,'Resumen Anual'!$DH$354)+SUMIFS('Resumen Anual'!$EQ$460,DU16,'Resumen Anual'!$V$9,DF6,'Resumen Anual'!$DH$412)+SUMIFS('Resumen Anual'!$EQ$518,DU16,'Resumen Anual'!$V$9,DF6,'Resumen Anual'!$DH$470)+SUMIFS('Resumen Anual'!$EQ$576,DU16,'Resumen Anual'!$V$9,DF6,'Resumen Anual'!$DH$528)+SUMIFS('Resumen Anual'!$EQ$634,DU16,'Resumen Anual'!$V$9,DF6,'Resumen Anual'!$DH$586)+SUMIFS('Resumen Anual'!$EQ$692,DU16,'Resumen Anual'!$V$9,DF6,'Resumen Anual'!$DH$644)+SUMIFS('Resumen Anual'!$GN$54,DU16,'Resumen Anual'!$V$9,DF6,'Resumen Anual'!$FE$6)+SUMIFS('Resumen Anual'!$GN$112,DU16,'Resumen Anual'!$V$9,DF6,'Resumen Anual'!$FE$64)+SUMIFS('Resumen Anual'!$GN$170,DU16,'Resumen Anual'!$V$9,DF6,'Resumen Anual'!$FE$122)+SUMIFS('Resumen Anual'!$GN$228,DU16,'Resumen Anual'!$V$9,DF6,'Resumen Anual'!$FE$180)+SUMIFS('Resumen Anual'!$GN$286,DU16,'Resumen Anual'!$V$9,DF6,'Resumen Anual'!$FE$238)+SUMIFS('Resumen Anual'!$GN$344,DU16,'Resumen Anual'!$V$9,DF6,'Resumen Anual'!$FE$296)+SUMIFS('Resumen Anual'!$GN$402,DU16,'Resumen Anual'!$V$9,DF6,'Resumen Anual'!$FE$354)+SUMIFS('Resumen Anual'!$GN$460,DU16,'Resumen Anual'!$V$9,DF6,'Resumen Anual'!$FE$412)+SUMIFS('Resumen Anual'!$GN$518,DU16,'Resumen Anual'!$V$9,DF6,'Resumen Anual'!$FE$470)+SUMIFS('Resumen Anual'!$GN$576,DU16,'Resumen Anual'!$V$9,DF6,'Resumen Anual'!$FE$528)+SUMIFS('Resumen Anual'!$GN$634,DU16,'Resumen Anual'!$V$9,DF6,'Resumen Anual'!$FE$586)+SUMIFS('Resumen Anual'!$GN$692,DU16,'Resumen Anual'!$V$9,DF6,'Resumen Anual'!$FE$644)</f>
        <v>0</v>
      </c>
      <c r="EP16" s="756"/>
      <c r="EQ16" s="1215"/>
      <c r="ER16" s="1200"/>
      <c r="ES16" s="171"/>
      <c r="ET16" s="12"/>
      <c r="EU16" s="12"/>
      <c r="EV16" s="12"/>
      <c r="EW16" s="12"/>
      <c r="EX16" s="12"/>
      <c r="EY16" s="12"/>
      <c r="EZ16" s="12"/>
      <c r="FA16" s="12"/>
      <c r="FB16" s="12"/>
      <c r="FC16" s="12"/>
      <c r="FD16" s="12"/>
      <c r="FE16" s="15"/>
      <c r="FF16" s="779" t="str">
        <f>'Resumen Anual'!$O$20</f>
        <v>NOCHE</v>
      </c>
      <c r="FG16" s="776"/>
      <c r="FH16" s="776"/>
      <c r="FI16" s="776"/>
      <c r="FJ16" s="801"/>
      <c r="FK16" s="805">
        <f>SUMIF('Resumen Anual'!$FE$622,FC6,'Resumen Anual'!$FM$636)+SUMIF('Resumen Anual'!$DH$622,FC6,'Resumen Anual'!$DP$636)+SUMIF('Resumen Anual'!$BI$622,FC6,'Resumen Anual'!$BQ$636)+SUMIF('Resumen Anual'!$L$622,FC6,'Resumen Anual'!$T$636)+SUMIF('Resumen Anual'!$FE$566,FC6,'Resumen Anual'!$FM$580)+SUMIF('Resumen Anual'!$DH$566,FC6,'Resumen Anual'!$DP$580)+SUMIF('Resumen Anual'!$BI$566,FC6,'Resumen Anual'!$BQ$580)+SUMIF('Resumen Anual'!$L$566,FC6,'Resumen Anual'!$T$580)+SUMIF('Resumen Anual'!$FE$510,FC6,'Resumen Anual'!$FM$524)+SUMIF('Resumen Anual'!$DH$510,FC6,'Resumen Anual'!$DP$524)+SUMIF('Resumen Anual'!$BI$510,FC6,'Resumen Anual'!$BQ$524)+SUMIF('Resumen Anual'!$L$510,FC6,'Resumen Anual'!$T$524)+SUMIF('Resumen Anual'!$FE$454,FC6,'Resumen Anual'!$FM$468)+SUMIF('Resumen Anual'!$DH$454,FC6,'Resumen Anual'!$DP$468)+SUMIF('Resumen Anual'!$BI$454,FC6,'Resumen Anual'!$BQ$468)+SUMIF('Resumen Anual'!$L$454,FC6,'Resumen Anual'!$T$468)+SUMIF('Resumen Anual'!$FE$398,FC6,'Resumen Anual'!$FM$412)+SUMIF('Resumen Anual'!$DH$398,FC6,'Resumen Anual'!$DP$412)+SUMIF('Resumen Anual'!$BI$398,FC6,'Resumen Anual'!$BQ$412)+SUMIF('Resumen Anual'!$L$398,FC6,'Resumen Anual'!$T$412)+SUMIF('Resumen Anual'!$FE$342,FC6,'Resumen Anual'!$FM$356)+SUMIF('Resumen Anual'!$DH$342,FC6,'Resumen Anual'!$DP$356)+SUMIF('Resumen Anual'!$BI$342,FC6,'Resumen Anual'!$BQ$356)+SUMIF('Resumen Anual'!$L$342,FC6,'Resumen Anual'!$T$356)+SUMIF('Resumen Anual'!$FE$286,FC6,'Resumen Anual'!$FM$300)+SUMIF('Resumen Anual'!$DH$286,FC6,'Resumen Anual'!$DP$300)+SUMIF('Resumen Anual'!$BI$286,FC6,'Resumen Anual'!$BQ$300)+SUMIF('Resumen Anual'!$L$286,FC6,'Resumen Anual'!$T$300)+SUMIF('Resumen Anual'!$FE$230,FC6,'Resumen Anual'!$FM$244)+SUMIF('Resumen Anual'!$DH$230,FC6,'Resumen Anual'!$DP$244)+SUMIF('Resumen Anual'!$BI$230,FC6,'Resumen Anual'!$BQ$244)+SUMIF('Resumen Anual'!$L$230,FC6,'Resumen Anual'!$T$244)+SUMIF('Resumen Anual'!$FE$174,FC6,'Resumen Anual'!$FM$188)+SUMIF('Resumen Anual'!$DH$174,FC6,'Resumen Anual'!$DP$188)+SUMIF('Resumen Anual'!$BI$174,FC6,'Resumen Anual'!$BQ$188)+SUMIF('Resumen Anual'!$L$174,FC6,'Resumen Anual'!$T$188)+SUMIF('Resumen Anual'!$FE$118,FC6,'Resumen Anual'!$FM$132)+SUMIF('Resumen Anual'!$DH$118,FC6,'Resumen Anual'!$DP$132)+SUMIF('Resumen Anual'!$BI$118,FC6,'Resumen Anual'!$BQ$132)+SUMIF('Resumen Anual'!$L$118,FC6,'Resumen Anual'!$T$132)+SUMIF('Resumen Anual'!$FE$62,FC6,'Resumen Anual'!$FM$76)+SUMIF('Resumen Anual'!$DH$62,FC6,'Resumen Anual'!$DP$76)+SUMIF('Resumen Anual'!$BI$62,FC6,'Resumen Anual'!$BQ$76)+SUMIF('Resumen Anual'!$L$62,FC6,'Resumen Anual'!$T$76)+SUMIF('Resumen Anual'!$FE$6,FC6,'Resumen Anual'!$FM$20)+SUMIF('Resumen Anual'!$DH$6,FC6,'Resumen Anual'!$DP$20)+SUMIF('Resumen Anual'!$BI$6,FC6,'Resumen Anual'!$BQ$20)+SUMIF('Resumen Anual'!$L$6,FC6,'Resumen Anual'!$T$20)+SUMIF('Bitácoras Anteriores'!$K$6,FC6,'Bitácoras Anteriores'!$S$17)+SUMIF('Bitácoras Anteriores'!$K$59,$K$6,'Bitácoras Anteriores'!$S$70)+SUMIF('Bitácoras Anteriores'!$K$112,FC6,'Bitácoras Anteriores'!$S$123)+SUMIF('Bitácoras Anteriores'!$K$165,FC6,'Bitácoras Anteriores'!$S$176)+SUMIF('Bitácoras Anteriores'!$K$218,FC6,'Bitácoras Anteriores'!$S$229)+SUMIF('Bitácoras Anteriores'!$K$271,FC6,'Bitácoras Anteriores'!$S$282)+SUMIF('Bitácoras Anteriores'!$K$324,FC6,'Bitácoras Anteriores'!$S$335)+SUMIF('Bitácoras Anteriores'!$BH$6,FC6,'Bitácoras Anteriores'!$BP$17)+SUMIF('Bitácoras Anteriores'!$BH$59,$K$6,'Bitácoras Anteriores'!$BP$70)+SUMIF('Bitácoras Anteriores'!$BH$112,FC6,'Bitácoras Anteriores'!$BP$123)+SUMIF('Bitácoras Anteriores'!$BH$165,FC6,'Bitácoras Anteriores'!$BP$176)+SUMIF('Bitácoras Anteriores'!$BH$218,FC6,'Bitácoras Anteriores'!$BP$229)+SUMIF('Bitácoras Anteriores'!$BH$271,FC6,'Bitácoras Anteriores'!$BP$282)+SUMIF('Bitácoras Anteriores'!$BH$324,FC6,'Bitácoras Anteriores'!$BP$335)+SUMIF('Bitácoras Anteriores'!$DF$6,FC6,'Bitácoras Anteriores'!$DN$17)+SUMIF('Bitácoras Anteriores'!$DF$59,$K$6,'Bitácoras Anteriores'!$DN$70)+SUMIF('Bitácoras Anteriores'!$DF$112,FC6,'Bitácoras Anteriores'!$DN$123)+SUMIF('Bitácoras Anteriores'!$DF$165,FC6,'Bitácoras Anteriores'!$DN$176)+SUMIF('Bitácoras Anteriores'!$DF$218,FC6,'Bitácoras Anteriores'!$DN$229)+SUMIF('Bitácoras Anteriores'!$DF$271,FC6,'Bitácoras Anteriores'!$DN$282)+SUMIF('Bitácoras Anteriores'!$DF$324,FC6,'Bitácoras Anteriores'!$DN$335)+SUMIF('Bitácoras Anteriores'!$FC$6,FC6,'Bitácoras Anteriores'!$FK$17)+SUMIF('Bitácoras Anteriores'!$FC$59,$K$6,'Bitácoras Anteriores'!$FK$70)+SUMIF('Bitácoras Anteriores'!$FC$112,FC6,'Bitácoras Anteriores'!$FK$123)+SUMIF('Bitácoras Anteriores'!$FC$165,FC6,'Bitácoras Anteriores'!$FK$176)+SUMIF('Bitácoras Anteriores'!$FC$218,FC6,'Bitácoras Anteriores'!$FK$229)+SUMIF('Bitácoras Anteriores'!$FC$271,FC6,'Bitácoras Anteriores'!$FK$282)+SUMIF('Bitácoras Anteriores'!$FC$324,FC6,'Bitácoras Anteriores'!$FK$335)</f>
        <v>0</v>
      </c>
      <c r="FL16" s="806"/>
      <c r="FM16" s="806"/>
      <c r="FN16" s="806"/>
      <c r="FO16" s="806"/>
      <c r="FP16" s="807"/>
      <c r="FQ16" s="15"/>
      <c r="FR16" s="771">
        <f>IF(FR12=0," ",FR12+2)</f>
        <v>2024</v>
      </c>
      <c r="FS16" s="772"/>
      <c r="FT16" s="772"/>
      <c r="FU16" s="772"/>
      <c r="FV16" s="772"/>
      <c r="FW16" s="1214">
        <f>SUMIFS('Resumen Anual'!$AF$54,FR16,'Resumen Anual'!$V$9,FC6,'Resumen Anual'!$L$6)+SUMIFS('Resumen Anual'!$AF$112,FR16,'Resumen Anual'!$V$9,FC6,'Resumen Anual'!$L$64)+SUMIFS('Resumen Anual'!$AF$170,FR16,'Resumen Anual'!$V$9,FC6,'Resumen Anual'!$L$122)+SUMIFS('Resumen Anual'!$AF$228,FR16,'Resumen Anual'!$V$9,FC6,'Resumen Anual'!$L$180)+SUMIFS('Resumen Anual'!$AF$286,FR16,'Resumen Anual'!$V$9,FC6,'Resumen Anual'!$L$238)+SUMIFS('Resumen Anual'!$AF$344,FR16,'Resumen Anual'!$V$9,FC6,'Resumen Anual'!$L$296)+SUMIFS('Resumen Anual'!$AF$402,FR16,'Resumen Anual'!$V$9,FC6,'Resumen Anual'!$L$354)+SUMIFS('Resumen Anual'!$AF$460,FR16,'Resumen Anual'!$V$9,FC6,'Resumen Anual'!$L$412)+SUMIFS('Resumen Anual'!$AF$518,FR16,'Resumen Anual'!$V$9,FC6,'Resumen Anual'!$L$470)+SUMIFS('Resumen Anual'!$AF$576,FR16,'Resumen Anual'!$V$9,FC6,'Resumen Anual'!$L$528)+SUMIFS('Resumen Anual'!$AF$634,FR16,'Resumen Anual'!$V$9,FC6,'Resumen Anual'!$L$586)+SUMIFS('Resumen Anual'!$AF$692,FR16,'Resumen Anual'!$V$9,FC6,'Resumen Anual'!$L$644)+SUMIFS('Resumen Anual'!$CC$54,FR16,'Resumen Anual'!$V$9,FC6,'Resumen Anual'!$BI$6)+SUMIFS('Resumen Anual'!$CC$112,FR16,'Resumen Anual'!$V$9,FC6,'Resumen Anual'!$BI$64)+SUMIFS('Resumen Anual'!$CC$170,FR16,'Resumen Anual'!$V$9,FC6,'Resumen Anual'!$BI$122)+SUMIFS('Resumen Anual'!$CC$228,FR16,'Resumen Anual'!$V$9,FC6,'Resumen Anual'!$BI$180)+SUMIFS('Resumen Anual'!$CC$286,FR16,'Resumen Anual'!$V$9,FC6,'Resumen Anual'!$BI$238)+SUMIFS('Resumen Anual'!$CC$344,FR16,'Resumen Anual'!$V$9,FC6,'Resumen Anual'!$BI$296)+SUMIFS('Resumen Anual'!$CC$402,FR16,'Resumen Anual'!$V$9,FC6,'Resumen Anual'!$BI$354)+SUMIFS('Resumen Anual'!$CC$460,FR16,'Resumen Anual'!$V$9,FC6,'Resumen Anual'!$BI$412)+SUMIFS('Resumen Anual'!$CC$518,FR16,'Resumen Anual'!$V$9,FC6,'Resumen Anual'!$BI$470)+SUMIFS('Resumen Anual'!$CC$576,FR16,'Resumen Anual'!$V$9,FC6,'Resumen Anual'!$BI$528)+SUMIFS('Resumen Anual'!$CC$634,FR16,'Resumen Anual'!$V$9,FC6,'Resumen Anual'!$BI$586)+SUMIFS('Resumen Anual'!$CC$692,FR16,'Resumen Anual'!$V$9,FC6,'Resumen Anual'!$BI$644)+SUMIFS('Resumen Anual'!$EB$54,FR16,'Resumen Anual'!$V$9,FC6,'Resumen Anual'!$DH$6)+SUMIFS('Resumen Anual'!$EB$112,FR16,'Resumen Anual'!$V$9,FC6,'Resumen Anual'!$DH$64)+SUMIFS('Resumen Anual'!$EB$170,FR16,'Resumen Anual'!$V$9,FC6,'Resumen Anual'!$DH$122)+SUMIFS('Resumen Anual'!$EB$228,FR16,'Resumen Anual'!$V$9,FC6,'Resumen Anual'!$DH$180)+SUMIFS('Resumen Anual'!$EB$286,FR16,'Resumen Anual'!$V$9,FC6,'Resumen Anual'!$DH$238)+SUMIFS('Resumen Anual'!$EB$344,FR16,'Resumen Anual'!$V$9,FC6,'Resumen Anual'!$DH$296)+SUMIFS('Resumen Anual'!$EB$402,FR16,'Resumen Anual'!$V$9,FC6,'Resumen Anual'!$DH$354)+SUMIFS('Resumen Anual'!$EB$460,FR16,'Resumen Anual'!$V$9,FC6,'Resumen Anual'!$DH$412)+SUMIFS('Resumen Anual'!$EB$518,FR16,'Resumen Anual'!$V$9,FC6,'Resumen Anual'!$DH$470)+SUMIFS('Resumen Anual'!$EB$576,FR16,'Resumen Anual'!$V$9,FC6,'Resumen Anual'!$DH$528)+SUMIFS('Resumen Anual'!$EB$634,FR16,'Resumen Anual'!$V$9,FC6,'Resumen Anual'!$DH$586)+SUMIFS('Resumen Anual'!$EB$692,FR16,'Resumen Anual'!$V$9,FC6,'Resumen Anual'!$DH$644)+SUMIFS('Resumen Anual'!$FY$54,FR16,'Resumen Anual'!$V$9,FC6,'Resumen Anual'!$FE$6)+SUMIFS('Resumen Anual'!$FY$112,FR16,'Resumen Anual'!$V$9,FC6,'Resumen Anual'!$FE$64)+SUMIFS('Resumen Anual'!$FY$170,FR16,'Resumen Anual'!$V$9,FC6,'Resumen Anual'!$FE$122)+SUMIFS('Resumen Anual'!$FY$228,FR16,'Resumen Anual'!$V$9,FC6,'Resumen Anual'!$FE$180)+SUMIFS('Resumen Anual'!$FY$286,FR16,'Resumen Anual'!$V$9,FC6,'Resumen Anual'!$FE$238)+SUMIFS('Resumen Anual'!$FY$344,FR16,'Resumen Anual'!$V$9,FC6,'Resumen Anual'!$FE$296)+SUMIFS('Resumen Anual'!$FY$402,FR16,'Resumen Anual'!$V$9,FC6,'Resumen Anual'!$FE$354)+SUMIFS('Resumen Anual'!$FY$460,FR16,'Resumen Anual'!$V$9,FC6,'Resumen Anual'!$FE$412)+SUMIFS('Resumen Anual'!$FY$518,FR16,'Resumen Anual'!$V$9,FC6,'Resumen Anual'!$FE$470)+SUMIFS('Resumen Anual'!$FY$576,FR16,'Resumen Anual'!$V$9,FC6,'Resumen Anual'!$FE$528)+SUMIFS('Resumen Anual'!$FY$634,FR16,'Resumen Anual'!$V$9,FC6,'Resumen Anual'!$FE$586)+SUMIFS('Resumen Anual'!$FY$692,FR16,'Resumen Anual'!$V$9,FC6,'Resumen Anual'!$FE$644)</f>
        <v>0</v>
      </c>
      <c r="FX16" s="770"/>
      <c r="FY16" s="770"/>
      <c r="FZ16" s="770"/>
      <c r="GA16" s="770">
        <f>SUMIFS('Resumen Anual'!$AJ$54,FR16,'Resumen Anual'!$V$9,FC6,'Resumen Anual'!$L$6)+SUMIFS('Resumen Anual'!$AJ$112,FR16,'Resumen Anual'!$V$9,FC6,'Resumen Anual'!$L$64)+SUMIFS('Resumen Anual'!$AJ$170,FR16,'Resumen Anual'!$V$9,FC6,'Resumen Anual'!$L$122)+SUMIFS('Resumen Anual'!$AJ$228,FR16,'Resumen Anual'!$V$9,FC6,'Resumen Anual'!$L$180)+SUMIFS('Resumen Anual'!$AJ$286,FR16,'Resumen Anual'!$V$9,FC6,'Resumen Anual'!$L$238)+SUMIFS('Resumen Anual'!$AJ$344,FR16,'Resumen Anual'!$V$9,FC6,'Resumen Anual'!$L$296)+SUMIFS('Resumen Anual'!$AJ$402,FR16,'Resumen Anual'!$V$9,FC6,'Resumen Anual'!$L$354)+SUMIFS('Resumen Anual'!$AJ$460,FR16,'Resumen Anual'!$V$9,FC6,'Resumen Anual'!$L$412)+SUMIFS('Resumen Anual'!$AJ$518,FR16,'Resumen Anual'!$V$9,FC6,'Resumen Anual'!$L$470)+SUMIFS('Resumen Anual'!$AJ$576,FR16,'Resumen Anual'!$V$9,FC6,'Resumen Anual'!$L$528)+SUMIFS('Resumen Anual'!$AJ$634,FR16,'Resumen Anual'!$V$9,FC6,'Resumen Anual'!$L$586)+SUMIFS('Resumen Anual'!$AJ$692,FR16,'Resumen Anual'!$V$9,FC6,'Resumen Anual'!$L$644)+SUMIFS('Resumen Anual'!$CG$54,FR16,'Resumen Anual'!$V$9,FC6,'Resumen Anual'!$BI$6)+SUMIFS('Resumen Anual'!$CG$112,FR16,'Resumen Anual'!$V$9,FC6,'Resumen Anual'!$BI$64)+SUMIFS('Resumen Anual'!$CG$170,FR16,'Resumen Anual'!$V$9,FC6,'Resumen Anual'!$BI$122)+SUMIFS('Resumen Anual'!$CG$228,FR16,'Resumen Anual'!$V$9,FC6,'Resumen Anual'!$BI$180)+SUMIFS('Resumen Anual'!$CG$286,FR16,'Resumen Anual'!$V$9,FC6,'Resumen Anual'!$BI$238)+SUMIFS('Resumen Anual'!$CG$344,FR16,'Resumen Anual'!$V$9,FC6,'Resumen Anual'!$BI$296)+SUMIFS('Resumen Anual'!$CG$402,FR16,'Resumen Anual'!$V$9,FC6,'Resumen Anual'!$BI$354)+SUMIFS('Resumen Anual'!$CG$460,FR16,'Resumen Anual'!$V$9,FC6,'Resumen Anual'!$BI$412)+SUMIFS('Resumen Anual'!$CG$518,FR16,'Resumen Anual'!$V$9,FC6,'Resumen Anual'!$BI$470)+SUMIFS('Resumen Anual'!$CG$576,FR16,'Resumen Anual'!$V$9,FC6,'Resumen Anual'!$BI$528)+SUMIFS('Resumen Anual'!$CG$634,FR16,'Resumen Anual'!$V$9,FC6,'Resumen Anual'!$BI$586)+SUMIFS('Resumen Anual'!$CG$692,FR16,'Resumen Anual'!$V$9,FC6,'Resumen Anual'!$BI$644)+SUMIFS('Resumen Anual'!$EF$54,FR16,'Resumen Anual'!$V$9,FC6,'Resumen Anual'!$DH$6)+SUMIFS('Resumen Anual'!$EF$112,FR16,'Resumen Anual'!$V$9,FC6,'Resumen Anual'!$DH$64)+SUMIFS('Resumen Anual'!$EF$170,FR16,'Resumen Anual'!$V$9,FC6,'Resumen Anual'!$DH$122)+SUMIFS('Resumen Anual'!$EF$228,FR16,'Resumen Anual'!$V$9,FC6,'Resumen Anual'!$DH$180)+SUMIFS('Resumen Anual'!$EF$286,FR16,'Resumen Anual'!$V$9,FC6,'Resumen Anual'!$DH$238)+SUMIFS('Resumen Anual'!$EF$344,FR16,'Resumen Anual'!$V$9,FC6,'Resumen Anual'!$DH$296)+SUMIFS('Resumen Anual'!$EF$402,FR16,'Resumen Anual'!$V$9,FC6,'Resumen Anual'!$DH$354)+SUMIFS('Resumen Anual'!$EF$460,FR16,'Resumen Anual'!$V$9,FC6,'Resumen Anual'!$DH$412)+SUMIFS('Resumen Anual'!$EF$518,FR16,'Resumen Anual'!$V$9,FC6,'Resumen Anual'!$DH$470)+SUMIFS('Resumen Anual'!$EF$576,FR16,'Resumen Anual'!$V$9,FC6,'Resumen Anual'!$DH$528)+SUMIFS('Resumen Anual'!$EF$634,FR16,'Resumen Anual'!$V$9,FC6,'Resumen Anual'!$DH$586)+SUMIFS('Resumen Anual'!$EF$692,FR16,'Resumen Anual'!$V$9,FC6,'Resumen Anual'!$DH$644)+SUMIFS('Resumen Anual'!$GC$54,FR16,'Resumen Anual'!$V$9,FC6,'Resumen Anual'!$FE$6)+SUMIFS('Resumen Anual'!$GC$112,FR16,'Resumen Anual'!$V$9,FC6,'Resumen Anual'!$FE$64)+SUMIFS('Resumen Anual'!$GC$170,FR16,'Resumen Anual'!$V$9,FC6,'Resumen Anual'!$FE$122)+SUMIFS('Resumen Anual'!$GC$228,FR16,'Resumen Anual'!$V$9,FC6,'Resumen Anual'!$FE$180)+SUMIFS('Resumen Anual'!$GC$286,FR16,'Resumen Anual'!$V$9,FC6,'Resumen Anual'!$FE$238)+SUMIFS('Resumen Anual'!$GC$344,FR16,'Resumen Anual'!$V$9,FC6,'Resumen Anual'!$FE$296)+SUMIFS('Resumen Anual'!$GC$402,FR16,'Resumen Anual'!$V$9,FC6,'Resumen Anual'!$FE$354)+SUMIFS('Resumen Anual'!$GC$460,FR16,'Resumen Anual'!$V$9,FC6,'Resumen Anual'!$FE$412)+SUMIFS('Resumen Anual'!$GC$518,FR16,'Resumen Anual'!$V$9,FC6,'Resumen Anual'!$FE$470)+SUMIFS('Resumen Anual'!$GC$576,FR16,'Resumen Anual'!$V$9,FC6,'Resumen Anual'!$FE$528)+SUMIFS('Resumen Anual'!$GC$634,FR16,'Resumen Anual'!$V$9,FC6,'Resumen Anual'!$FE$586)+SUMIFS('Resumen Anual'!$GC$692,FR16,'Resumen Anual'!$V$9,FC6,'Resumen Anual'!$FE$644)</f>
        <v>0</v>
      </c>
      <c r="GB16" s="770"/>
      <c r="GC16" s="770"/>
      <c r="GD16" s="770"/>
      <c r="GE16" s="770">
        <f>SUMIFS('Resumen Anual'!$AN$54,FR16,'Resumen Anual'!$V$9,FC6,'Resumen Anual'!$L$6)+SUMIFS('Resumen Anual'!$AN$112,FR16,'Resumen Anual'!$V$9,FC6,'Resumen Anual'!$L$64)+SUMIFS('Resumen Anual'!$AN$170,FR16,'Resumen Anual'!$V$9,FC6,'Resumen Anual'!$L$122)+SUMIFS('Resumen Anual'!$AN$228,FR16,'Resumen Anual'!$V$9,FC6,'Resumen Anual'!$L$180)+SUMIFS('Resumen Anual'!$AN$286,FR16,'Resumen Anual'!$V$9,FC6,'Resumen Anual'!$L$238)+SUMIFS('Resumen Anual'!$AN$344,FR16,'Resumen Anual'!$V$9,FC6,'Resumen Anual'!$L$296)+SUMIFS('Resumen Anual'!$AN$402,FR16,'Resumen Anual'!$V$9,FC6,'Resumen Anual'!$L$354)+SUMIFS('Resumen Anual'!$AN$460,FR16,'Resumen Anual'!$V$9,FC6,'Resumen Anual'!$L$412)+SUMIFS('Resumen Anual'!$AN$518,FR16,'Resumen Anual'!$V$9,FC6,'Resumen Anual'!$L$470)+SUMIFS('Resumen Anual'!$AN$576,FR16,'Resumen Anual'!$V$9,FC6,'Resumen Anual'!$L$528)+SUMIFS('Resumen Anual'!$AN$634,FR16,'Resumen Anual'!$V$9,FC6,'Resumen Anual'!$L$586)+SUMIFS('Resumen Anual'!$AN$692,FR16,'Resumen Anual'!$V$9,FC6,'Resumen Anual'!$L$644)+SUMIFS('Resumen Anual'!$CK$54,FR16,'Resumen Anual'!$V$9,FC6,'Resumen Anual'!$BI$6)+SUMIFS('Resumen Anual'!$CK$112,FR16,'Resumen Anual'!$V$9,FC6,'Resumen Anual'!$BI$64)+SUMIFS('Resumen Anual'!$CK$170,FR16,'Resumen Anual'!$V$9,FC6,'Resumen Anual'!$BI$122)+SUMIFS('Resumen Anual'!$CK$228,FR16,'Resumen Anual'!$V$9,FC6,'Resumen Anual'!$BI$180)+SUMIFS('Resumen Anual'!$CK$286,FR16,'Resumen Anual'!$V$9,FC6,'Resumen Anual'!$BI$238)+SUMIFS('Resumen Anual'!$CK$344,FR16,'Resumen Anual'!$V$9,FC6,'Resumen Anual'!$BI$296)+SUMIFS('Resumen Anual'!$CK$402,FR16,'Resumen Anual'!$V$9,FC6,'Resumen Anual'!$BI$354)+SUMIFS('Resumen Anual'!$CK$460,FR16,'Resumen Anual'!$V$9,FC6,'Resumen Anual'!$BI$412)+SUMIFS('Resumen Anual'!$CK$518,FR16,'Resumen Anual'!$V$9,FC6,'Resumen Anual'!$BI$470)+SUMIFS('Resumen Anual'!$CK$576,FR16,'Resumen Anual'!$V$9,FC6,'Resumen Anual'!$BI$528)+SUMIFS('Resumen Anual'!$CK$634,FR16,'Resumen Anual'!$V$9,FC6,'Resumen Anual'!$BI$586)+SUMIFS('Resumen Anual'!$CK$692,FR16,'Resumen Anual'!$V$9,FC6,'Resumen Anual'!$BI$644)+SUMIFS('Resumen Anual'!$EJ$54,FR16,'Resumen Anual'!$V$9,FC6,'Resumen Anual'!$DH$6)+SUMIFS('Resumen Anual'!$EJ$112,FR16,'Resumen Anual'!$V$9,FC6,'Resumen Anual'!$DH$64)+SUMIFS('Resumen Anual'!$EJ$170,FR16,'Resumen Anual'!$V$9,FC6,'Resumen Anual'!$DH$122)+SUMIFS('Resumen Anual'!$EJ$228,FR16,'Resumen Anual'!$V$9,FC6,'Resumen Anual'!$DH$180)+SUMIFS('Resumen Anual'!$EJ$286,FR16,'Resumen Anual'!$V$9,FC6,'Resumen Anual'!$DH$238)+SUMIFS('Resumen Anual'!$EJ$344,FR16,'Resumen Anual'!$V$9,FC6,'Resumen Anual'!$DH$296)+SUMIFS('Resumen Anual'!$EJ$402,FR16,'Resumen Anual'!$V$9,FC6,'Resumen Anual'!$DH$354)+SUMIFS('Resumen Anual'!$EJ$460,FR16,'Resumen Anual'!$V$9,FC6,'Resumen Anual'!$DH$412)+SUMIFS('Resumen Anual'!$EJ$518,FR16,'Resumen Anual'!$V$9,FC6,'Resumen Anual'!$DH$470)+SUMIFS('Resumen Anual'!$EJ$576,FR16,'Resumen Anual'!$V$9,FC6,'Resumen Anual'!$DH$528)+SUMIFS('Resumen Anual'!$EJ$634,FR16,'Resumen Anual'!$V$9,FC6,'Resumen Anual'!$DH$586)+SUMIFS('Resumen Anual'!$EJ$692,FR16,'Resumen Anual'!$V$9,FC6,'Resumen Anual'!$DH$644)+SUMIFS('Resumen Anual'!$GG$54,FR16,'Resumen Anual'!$V$9,FC6,'Resumen Anual'!$FE$6)+SUMIFS('Resumen Anual'!$GG$112,FR16,'Resumen Anual'!$V$9,FC6,'Resumen Anual'!$FE$64)+SUMIFS('Resumen Anual'!$GG$170,FR16,'Resumen Anual'!$V$9,FC6,'Resumen Anual'!$FE$122)+SUMIFS('Resumen Anual'!$GG$228,FR16,'Resumen Anual'!$V$9,FC6,'Resumen Anual'!$FE$180)+SUMIFS('Resumen Anual'!$GG$286,FR16,'Resumen Anual'!$V$9,FC6,'Resumen Anual'!$FE$238)+SUMIFS('Resumen Anual'!$GG$344,FR16,'Resumen Anual'!$V$9,FC6,'Resumen Anual'!$FE$296)+SUMIFS('Resumen Anual'!$GG$402,FR16,'Resumen Anual'!$V$9,FC6,'Resumen Anual'!$FE$354)+SUMIFS('Resumen Anual'!$GG$460,FR16,'Resumen Anual'!$V$9,FC6,'Resumen Anual'!$FE$412)+SUMIFS('Resumen Anual'!$GG$518,FR16,'Resumen Anual'!$V$9,FC6,'Resumen Anual'!$FE$470)+SUMIFS('Resumen Anual'!$GG$576,FR16,'Resumen Anual'!$V$9,FC6,'Resumen Anual'!$FE$528)+SUMIFS('Resumen Anual'!$GG$634,FR16,'Resumen Anual'!$V$9,FC6,'Resumen Anual'!$FE$586)+SUMIFS('Resumen Anual'!$GG$692,FR16,'Resumen Anual'!$V$9,FC6,'Resumen Anual'!$FE$644)</f>
        <v>0</v>
      </c>
      <c r="GF16" s="770"/>
      <c r="GG16" s="770"/>
      <c r="GH16" s="770"/>
      <c r="GI16" s="756">
        <f>SUMIFS('Resumen Anual'!$AR$54,FR16,'Resumen Anual'!$V$9,FC6,'Resumen Anual'!$L$6)+SUMIFS('Resumen Anual'!$AR$112,FR16,'Resumen Anual'!$V$9,FC6,'Resumen Anual'!$L$64)+SUMIFS('Resumen Anual'!$AR$170,FR16,'Resumen Anual'!$V$9,FC6,'Resumen Anual'!$L$122)+SUMIFS('Resumen Anual'!$AR$228,FR16,'Resumen Anual'!$V$9,FC6,'Resumen Anual'!$L$180)+SUMIFS('Resumen Anual'!$AR$286,FR16,'Resumen Anual'!$V$9,FC6,'Resumen Anual'!$L$238)+SUMIFS('Resumen Anual'!$AR$344,FR16,'Resumen Anual'!$V$9,FC6,'Resumen Anual'!$L$296)+SUMIFS('Resumen Anual'!$AR$402,FR16,'Resumen Anual'!$V$9,FC6,'Resumen Anual'!$L$354)+SUMIFS('Resumen Anual'!$AR$460,FR16,'Resumen Anual'!$V$9,FC6,'Resumen Anual'!$L$412)+SUMIFS('Resumen Anual'!$AR$518,FR16,'Resumen Anual'!$V$9,FC6,'Resumen Anual'!$L$470)+SUMIFS('Resumen Anual'!$AR$576,FR16,'Resumen Anual'!$V$9,FC6,'Resumen Anual'!$L$528)+SUMIFS('Resumen Anual'!$AR$634,FR16,'Resumen Anual'!$V$9,FC6,'Resumen Anual'!$L$586)+SUMIFS('Resumen Anual'!$AR$692,FR16,'Resumen Anual'!$V$9,FC6,'Resumen Anual'!$L$644)+SUMIFS('Resumen Anual'!$CO$54,FR16,'Resumen Anual'!$V$9,FC6,'Resumen Anual'!$BI$6)+SUMIFS('Resumen Anual'!$CO$112,FR16,'Resumen Anual'!$V$9,FC6,'Resumen Anual'!$BI$64)+SUMIFS('Resumen Anual'!$CO$170,FR16,'Resumen Anual'!$V$9,FC6,'Resumen Anual'!$BI$122)+SUMIFS('Resumen Anual'!$CO$228,FR16,'Resumen Anual'!$V$9,FC6,'Resumen Anual'!$BI$180)+SUMIFS('Resumen Anual'!$CO$286,FR16,'Resumen Anual'!$V$9,FC6,'Resumen Anual'!$BI$238)+SUMIFS('Resumen Anual'!$CO$344,FR16,'Resumen Anual'!$V$9,FC6,'Resumen Anual'!$BI$296)+SUMIFS('Resumen Anual'!$CO$402,FR16,'Resumen Anual'!$V$9,FC6,'Resumen Anual'!$BI$354)+SUMIFS('Resumen Anual'!$CO$460,FR16,'Resumen Anual'!$V$9,FC6,'Resumen Anual'!$BI$412)+SUMIFS('Resumen Anual'!$CO$518,FR16,'Resumen Anual'!$V$9,FC6,'Resumen Anual'!$BI$470)+SUMIFS('Resumen Anual'!$CO$576,FR16,'Resumen Anual'!$V$9,FC6,'Resumen Anual'!$BI$528)+SUMIFS('Resumen Anual'!$CO$634,FR16,'Resumen Anual'!$V$9,FC6,'Resumen Anual'!$BI$586)+SUMIFS('Resumen Anual'!$CO$692,FR16,'Resumen Anual'!$V$9,FC6,'Resumen Anual'!$BI$644)+SUMIFS('Resumen Anual'!$EN$54,FR16,'Resumen Anual'!$V$9,FC6,'Resumen Anual'!$DH$6)+SUMIFS('Resumen Anual'!$EN$112,FR16,'Resumen Anual'!$V$9,FC6,'Resumen Anual'!$DH$64)+SUMIFS('Resumen Anual'!$EN$170,FR16,'Resumen Anual'!$V$9,FC6,'Resumen Anual'!$DH$122)+SUMIFS('Resumen Anual'!$EN$228,FR16,'Resumen Anual'!$V$9,FC6,'Resumen Anual'!$DH$180)+SUMIFS('Resumen Anual'!$EN$286,FR16,'Resumen Anual'!$V$9,FC6,'Resumen Anual'!$DH$238)+SUMIFS('Resumen Anual'!$EN$344,FR16,'Resumen Anual'!$V$9,FC6,'Resumen Anual'!$DH$296)+SUMIFS('Resumen Anual'!$EN$402,FR16,'Resumen Anual'!$V$9,FC6,'Resumen Anual'!$DH$354)+SUMIFS('Resumen Anual'!$EN$460,FR16,'Resumen Anual'!$V$9,FC6,'Resumen Anual'!$DH$412)+SUMIFS('Resumen Anual'!$EN$518,FR16,'Resumen Anual'!$V$9,FC6,'Resumen Anual'!$DH$470)+SUMIFS('Resumen Anual'!$EN$576,FR16,'Resumen Anual'!$V$9,FC6,'Resumen Anual'!$DH$528)+SUMIFS('Resumen Anual'!$EN$634,FR16,'Resumen Anual'!$V$9,FC6,'Resumen Anual'!$DH$586)+SUMIFS('Resumen Anual'!$EN$692,FR16,'Resumen Anual'!$V$9,FC6,'Resumen Anual'!$DH$644)+SUMIFS('Resumen Anual'!$GK$54,FR16,'Resumen Anual'!$V$9,FC6,'Resumen Anual'!$FE$6)+SUMIFS('Resumen Anual'!$GK$112,FR16,'Resumen Anual'!$V$9,FC6,'Resumen Anual'!$FE$64)+SUMIFS('Resumen Anual'!$GK$170,FR16,'Resumen Anual'!$V$9,FC6,'Resumen Anual'!$FE$122)+SUMIFS('Resumen Anual'!$GK$228,FR16,'Resumen Anual'!$V$9,FC6,'Resumen Anual'!$FE$180)+SUMIFS('Resumen Anual'!$GK$286,FR16,'Resumen Anual'!$V$9,FC6,'Resumen Anual'!$FE$238)+SUMIFS('Resumen Anual'!$GK$344,FR16,'Resumen Anual'!$V$9,FC6,'Resumen Anual'!$FE$296)+SUMIFS('Resumen Anual'!$GK$402,FR16,'Resumen Anual'!$V$9,FC6,'Resumen Anual'!$FE$354)+SUMIFS('Resumen Anual'!$GK$460,FR16,'Resumen Anual'!$V$9,FC6,'Resumen Anual'!$FE$412)+SUMIFS('Resumen Anual'!$GK$518,FR16,'Resumen Anual'!$V$9,FC6,'Resumen Anual'!$FE$470)+SUMIFS('Resumen Anual'!$GK$576,FR16,'Resumen Anual'!$V$9,FC6,'Resumen Anual'!$FE$528)+SUMIFS('Resumen Anual'!$GK$634,FR16,'Resumen Anual'!$V$9,FC6,'Resumen Anual'!$FE$586)+SUMIFS('Resumen Anual'!$GK$692,FR16,'Resumen Anual'!$V$9,FC6,'Resumen Anual'!$FE$644)</f>
        <v>0</v>
      </c>
      <c r="GJ16" s="756"/>
      <c r="GK16" s="756"/>
      <c r="GL16" s="756">
        <f>SUMIFS('Resumen Anual'!$AU$54,FR16,'Resumen Anual'!$V$9,FC6,'Resumen Anual'!$L$6)+SUMIFS('Resumen Anual'!$AU$112,FR16,'Resumen Anual'!$V$9,FC6,'Resumen Anual'!$L$64)+SUMIFS('Resumen Anual'!$AU$170,FR16,'Resumen Anual'!$V$9,FC6,'Resumen Anual'!$L$122)+SUMIFS('Resumen Anual'!$AU$228,FR16,'Resumen Anual'!$V$9,FC6,'Resumen Anual'!$L$180)+SUMIFS('Resumen Anual'!$AU$286,FR16,'Resumen Anual'!$V$9,FC6,'Resumen Anual'!$L$238)+SUMIFS('Resumen Anual'!$AU$344,FR16,'Resumen Anual'!$V$9,FC6,'Resumen Anual'!$L$296)+SUMIFS('Resumen Anual'!$AU$402,FR16,'Resumen Anual'!$V$9,FC6,'Resumen Anual'!$L$354)+SUMIFS('Resumen Anual'!$AU$460,FR16,'Resumen Anual'!$V$9,FC6,'Resumen Anual'!$L$412)+SUMIFS('Resumen Anual'!$AU$518,FR16,'Resumen Anual'!$V$9,FC6,'Resumen Anual'!$L$470)+SUMIFS('Resumen Anual'!$AU$576,FR16,'Resumen Anual'!$V$9,FC6,'Resumen Anual'!$L$528)+SUMIFS('Resumen Anual'!$AU$634,FR16,'Resumen Anual'!$V$9,FC6,'Resumen Anual'!$L$586)+SUMIFS('Resumen Anual'!$AU$692,FR16,'Resumen Anual'!$V$9,FC6,'Resumen Anual'!$L$644)+SUMIFS('Resumen Anual'!$CR$54,FR16,'Resumen Anual'!$V$9,FC6,'Resumen Anual'!$BI$6)+SUMIFS('Resumen Anual'!$CR$112,FR16,'Resumen Anual'!$V$9,FC6,'Resumen Anual'!$BI$64)+SUMIFS('Resumen Anual'!$CR$170,FR16,'Resumen Anual'!$V$9,FC6,'Resumen Anual'!$BI$122)+SUMIFS('Resumen Anual'!$CR$228,FR16,'Resumen Anual'!$V$9,FC6,'Resumen Anual'!$BI$180)+SUMIFS('Resumen Anual'!$CR$286,FR16,'Resumen Anual'!$V$9,FC6,'Resumen Anual'!$BI$238)+SUMIFS('Resumen Anual'!$CR$344,FR16,'Resumen Anual'!$V$9,FC6,'Resumen Anual'!$BI$296)+SUMIFS('Resumen Anual'!$CR$402,FR16,'Resumen Anual'!$V$9,FC6,'Resumen Anual'!$BI$354)+SUMIFS('Resumen Anual'!$CR$460,FR16,'Resumen Anual'!$V$9,FC6,'Resumen Anual'!$BI$412)+SUMIFS('Resumen Anual'!$CR$518,FR16,'Resumen Anual'!$V$9,FC6,'Resumen Anual'!$BI$470)+SUMIFS('Resumen Anual'!$CR$576,FR16,'Resumen Anual'!$V$9,FC6,'Resumen Anual'!$BI$528)+SUMIFS('Resumen Anual'!$CR$634,FR16,'Resumen Anual'!$V$9,FC6,'Resumen Anual'!$BI$586)+SUMIFS('Resumen Anual'!$CR$692,FR16,'Resumen Anual'!$V$9,FC6,'Resumen Anual'!$BI$644)+SUMIFS('Resumen Anual'!$EQ$54,FR16,'Resumen Anual'!$V$9,FC6,'Resumen Anual'!$DH$6)+SUMIFS('Resumen Anual'!$EQ$112,FR16,'Resumen Anual'!$V$9,FC6,'Resumen Anual'!$DH$64)+SUMIFS('Resumen Anual'!$EQ$170,FR16,'Resumen Anual'!$V$9,FC6,'Resumen Anual'!$DH$122)+SUMIFS('Resumen Anual'!$EQ$228,FR16,'Resumen Anual'!$V$9,FC6,'Resumen Anual'!$DH$180)+SUMIFS('Resumen Anual'!$EQ$286,FR16,'Resumen Anual'!$V$9,FC6,'Resumen Anual'!$DH$238)+SUMIFS('Resumen Anual'!$EQ$344,FR16,'Resumen Anual'!$V$9,FC6,'Resumen Anual'!$DH$296)+SUMIFS('Resumen Anual'!$EQ$402,FR16,'Resumen Anual'!$V$9,FC6,'Resumen Anual'!$DH$354)+SUMIFS('Resumen Anual'!$EQ$460,FR16,'Resumen Anual'!$V$9,FC6,'Resumen Anual'!$DH$412)+SUMIFS('Resumen Anual'!$EQ$518,FR16,'Resumen Anual'!$V$9,FC6,'Resumen Anual'!$DH$470)+SUMIFS('Resumen Anual'!$EQ$576,FR16,'Resumen Anual'!$V$9,FC6,'Resumen Anual'!$DH$528)+SUMIFS('Resumen Anual'!$EQ$634,FR16,'Resumen Anual'!$V$9,FC6,'Resumen Anual'!$DH$586)+SUMIFS('Resumen Anual'!$EQ$692,FR16,'Resumen Anual'!$V$9,FC6,'Resumen Anual'!$DH$644)+SUMIFS('Resumen Anual'!$GN$54,FR16,'Resumen Anual'!$V$9,FC6,'Resumen Anual'!$FE$6)+SUMIFS('Resumen Anual'!$GN$112,FR16,'Resumen Anual'!$V$9,FC6,'Resumen Anual'!$FE$64)+SUMIFS('Resumen Anual'!$GN$170,FR16,'Resumen Anual'!$V$9,FC6,'Resumen Anual'!$FE$122)+SUMIFS('Resumen Anual'!$GN$228,FR16,'Resumen Anual'!$V$9,FC6,'Resumen Anual'!$FE$180)+SUMIFS('Resumen Anual'!$GN$286,FR16,'Resumen Anual'!$V$9,FC6,'Resumen Anual'!$FE$238)+SUMIFS('Resumen Anual'!$GN$344,FR16,'Resumen Anual'!$V$9,FC6,'Resumen Anual'!$FE$296)+SUMIFS('Resumen Anual'!$GN$402,FR16,'Resumen Anual'!$V$9,FC6,'Resumen Anual'!$FE$354)+SUMIFS('Resumen Anual'!$GN$460,FR16,'Resumen Anual'!$V$9,FC6,'Resumen Anual'!$FE$412)+SUMIFS('Resumen Anual'!$GN$518,FR16,'Resumen Anual'!$V$9,FC6,'Resumen Anual'!$FE$470)+SUMIFS('Resumen Anual'!$GN$576,FR16,'Resumen Anual'!$V$9,FC6,'Resumen Anual'!$FE$528)+SUMIFS('Resumen Anual'!$GN$634,FR16,'Resumen Anual'!$V$9,FC6,'Resumen Anual'!$FE$586)+SUMIFS('Resumen Anual'!$GN$692,FR16,'Resumen Anual'!$V$9,FC6,'Resumen Anual'!$FE$644)</f>
        <v>0</v>
      </c>
      <c r="GM16" s="756"/>
      <c r="GN16" s="756"/>
      <c r="GO16" s="1200"/>
    </row>
    <row r="17" spans="1:197" ht="11.25" customHeight="1" x14ac:dyDescent="0.25">
      <c r="A17" s="171"/>
      <c r="B17" s="779" t="str">
        <f>'Resumen Anual'!$C$21</f>
        <v>SOLO</v>
      </c>
      <c r="C17" s="776"/>
      <c r="D17" s="776"/>
      <c r="E17" s="776"/>
      <c r="F17" s="761">
        <f>SUMIF('Resumen Anual'!$FE$622,K6,'Resumen Anual'!$FA$637)+SUMIF('Resumen Anual'!$DH$622,K6,'Resumen Anual'!$DD$637)+SUMIF('Resumen Anual'!$BI$622,K6,'Resumen Anual'!$BE$637)+SUMIF('Resumen Anual'!$L$622,K6,'Resumen Anual'!$H$637)+SUMIF('Resumen Anual'!$FE$566,K6,'Resumen Anual'!$FA$581)+SUMIF('Resumen Anual'!$DH$566,K6,'Resumen Anual'!$DD$581)+SUMIF('Resumen Anual'!$BI$566,K6,'Resumen Anual'!$BE$581)+SUMIF('Resumen Anual'!$L$566,K6,'Resumen Anual'!$H$581)+SUMIF('Resumen Anual'!$FE$510,K6,'Resumen Anual'!$FA$525)+SUMIF('Resumen Anual'!$DH$510,K6,'Resumen Anual'!$DD$525)+SUMIF('Resumen Anual'!$BI$510,K6,'Resumen Anual'!$BE$525)+SUMIF('Resumen Anual'!$L$510,K6,'Resumen Anual'!$H$525)+SUMIF('Resumen Anual'!$FE$454,K6,'Resumen Anual'!$FA$469)+SUMIF('Resumen Anual'!$DH$454,K6,'Resumen Anual'!$DD$469)+SUMIF('Resumen Anual'!$BI$454,K6,'Resumen Anual'!$BE$469)+SUMIF('Resumen Anual'!$L$454,K6,'Resumen Anual'!$H$469)+SUMIF('Resumen Anual'!$FE$398,K6,'Resumen Anual'!$FA$413)+SUMIF('Resumen Anual'!$DH$398,K6,'Resumen Anual'!$DD$413)+SUMIF('Resumen Anual'!$BI$398,K6,'Resumen Anual'!$BE$413)+SUMIF('Resumen Anual'!$L$398,K6,'Resumen Anual'!$H$413)+SUMIF('Resumen Anual'!$FE$342,K6,'Resumen Anual'!$FA$357)+SUMIF('Resumen Anual'!$DH$342,K6,'Resumen Anual'!$DD$357)+SUMIF('Resumen Anual'!$BI$342,K6,'Resumen Anual'!$BE$357)+SUMIF('Resumen Anual'!$L$342,K6,'Resumen Anual'!$H$357)+SUMIF('Resumen Anual'!$FE$286,K6,'Resumen Anual'!$FA$301)+SUMIF('Resumen Anual'!$DH$286,K6,'Resumen Anual'!$DD$301)+SUMIF('Resumen Anual'!$BI$286,K6,'Resumen Anual'!$BE$301)+SUMIF('Resumen Anual'!$L$286,K6,'Resumen Anual'!$H$301)+SUMIF('Resumen Anual'!$FE$230,K6,'Resumen Anual'!$FA$245)+SUMIF('Resumen Anual'!$DH$230,K6,'Resumen Anual'!$DD$245)+SUMIF('Resumen Anual'!$BI$230,K6,'Resumen Anual'!$BE$245)+SUMIF('Resumen Anual'!$L$230,K6,'Resumen Anual'!$H$245)+SUMIF('Resumen Anual'!$FE$174,K6,'Resumen Anual'!$FA$189)+SUMIF('Resumen Anual'!$DH$174,K6,'Resumen Anual'!$DD$189)+SUMIF('Resumen Anual'!$BI$174,K6,'Resumen Anual'!$BE$189)+SUMIF('Resumen Anual'!$L$174,K6,'Resumen Anual'!$H$189)+SUMIF('Resumen Anual'!$FE$118,K6,'Resumen Anual'!$FA$133)+SUMIF('Resumen Anual'!$DH$118,K6,'Resumen Anual'!$DD$133)+SUMIF('Resumen Anual'!$BI$118,K6,'Resumen Anual'!$BE$133)+SUMIF('Resumen Anual'!$L$118,K6,'Resumen Anual'!$H$133)+SUMIF('Resumen Anual'!$FE$62,K6,'Resumen Anual'!$FA$77)+SUMIF('Resumen Anual'!$DH$62,K6,'Resumen Anual'!$DD$77)+SUMIF('Resumen Anual'!$BI$62,K6,'Resumen Anual'!$BE$77)+SUMIF('Resumen Anual'!$L$62,K6,'Resumen Anual'!$H$77)+SUMIF('Resumen Anual'!$FE$6,K6,'Resumen Anual'!$FA$21)+SUMIF('Resumen Anual'!$DH$6,K6,'Resumen Anual'!$DD$21)+SUMIF('Resumen Anual'!$BI$6,K6,'Resumen Anual'!$BE$21)+SUMIF('Resumen Anual'!$L$6,K6,'Resumen Anual'!$H$21)+SUMIF('Bitácoras Anteriores'!$K$6,K6,'Bitácoras Anteriores'!$F$17)+SUMIF('Bitácoras Anteriores'!$K$59,$K$6,'Bitácoras Anteriores'!$F$70)+SUMIF('Bitácoras Anteriores'!$K$112,K6,'Bitácoras Anteriores'!$F$123)+SUMIF('Bitácoras Anteriores'!$K$165,K6,'Bitácoras Anteriores'!$F$176)+SUMIF('Bitácoras Anteriores'!$K$218,K6,'Bitácoras Anteriores'!$F$229)+SUMIF('Bitácoras Anteriores'!$K$271,K6,'Bitácoras Anteriores'!$F$282)+SUMIF('Bitácoras Anteriores'!$K$324,K6,'Bitácoras Anteriores'!$F$335)+SUMIF('Bitácoras Anteriores'!$BH$6,K6,'Bitácoras Anteriores'!$BD$17)+SUMIF('Bitácoras Anteriores'!$BH$59,$K$6,'Bitácoras Anteriores'!$BD$70)+SUMIF('Bitácoras Anteriores'!$BH$112,K6,'Bitácoras Anteriores'!$BD$123)+SUMIF('Bitácoras Anteriores'!$BH$165,K6,'Bitácoras Anteriores'!$BD$176)+SUMIF('Bitácoras Anteriores'!$BH$218,K6,'Bitácoras Anteriores'!$BD$229)+SUMIF('Bitácoras Anteriores'!$BH$271,K6,'Bitácoras Anteriores'!$BD$282)+SUMIF('Bitácoras Anteriores'!$BH$324,K6,'Bitácoras Anteriores'!$BD$335)+SUMIF('Bitácoras Anteriores'!$DF$6,K6,'Bitácoras Anteriores'!$DB$17)+SUMIF('Bitácoras Anteriores'!$DF$59,$K$6,'Bitácoras Anteriores'!$DB$70)+SUMIF('Bitácoras Anteriores'!$DF$112,K6,'Bitácoras Anteriores'!$DB$123)+SUMIF('Bitácoras Anteriores'!$DF$165,K6,'Bitácoras Anteriores'!$DB$176)+SUMIF('Bitácoras Anteriores'!$DF$218,K6,'Bitácoras Anteriores'!$DB$229)+SUMIF('Bitácoras Anteriores'!$DF$271,K6,'Bitácoras Anteriores'!$DB$282)+SUMIF('Bitácoras Anteriores'!$DF$324,K6,'Bitácoras Anteriores'!$DB$335)+SUMIF('Bitácoras Anteriores'!$FC$6,K6,'Bitácoras Anteriores'!$EY$17)+SUMIF('Bitácoras Anteriores'!$FC$59,$K$6,'Bitácoras Anteriores'!$EY$70)+SUMIF('Bitácoras Anteriores'!$FC$112,K6,'Bitácoras Anteriores'!$EY$123)+SUMIF('Bitácoras Anteriores'!$FC$165,K6,'Bitácoras Anteriores'!$EY$176)+SUMIF('Bitácoras Anteriores'!$FC$218,K6,'Bitácoras Anteriores'!$EY$229)+SUMIF('Bitácoras Anteriores'!$FC$271,K6,'Bitácoras Anteriores'!$EY$282)+SUMIF('Bitácoras Anteriores'!$FC$324,K6,'Bitácoras Anteriores'!$EY$335)</f>
        <v>0</v>
      </c>
      <c r="G17" s="762"/>
      <c r="H17" s="762"/>
      <c r="I17" s="762"/>
      <c r="J17" s="762"/>
      <c r="K17" s="762"/>
      <c r="L17" s="763"/>
      <c r="M17" s="632"/>
      <c r="N17" s="802"/>
      <c r="O17" s="803"/>
      <c r="P17" s="803"/>
      <c r="Q17" s="803"/>
      <c r="R17" s="804"/>
      <c r="S17" s="808"/>
      <c r="T17" s="809"/>
      <c r="U17" s="809"/>
      <c r="V17" s="809"/>
      <c r="W17" s="809"/>
      <c r="X17" s="810"/>
      <c r="Y17" s="15"/>
      <c r="Z17" s="773"/>
      <c r="AA17" s="774"/>
      <c r="AB17" s="774"/>
      <c r="AC17" s="774"/>
      <c r="AD17" s="774"/>
      <c r="AE17" s="770"/>
      <c r="AF17" s="770"/>
      <c r="AG17" s="770"/>
      <c r="AH17" s="770"/>
      <c r="AI17" s="770"/>
      <c r="AJ17" s="770"/>
      <c r="AK17" s="770"/>
      <c r="AL17" s="770"/>
      <c r="AM17" s="770"/>
      <c r="AN17" s="770"/>
      <c r="AO17" s="770"/>
      <c r="AP17" s="770"/>
      <c r="AQ17" s="756"/>
      <c r="AR17" s="756"/>
      <c r="AS17" s="756"/>
      <c r="AT17" s="1216"/>
      <c r="AU17" s="1216"/>
      <c r="AV17" s="1217"/>
      <c r="AW17" s="1200"/>
      <c r="AX17" s="171"/>
      <c r="AY17" s="779" t="str">
        <f>'Resumen Anual'!$C$21</f>
        <v>SOLO</v>
      </c>
      <c r="AZ17" s="776"/>
      <c r="BA17" s="776"/>
      <c r="BB17" s="776"/>
      <c r="BC17" s="761">
        <f>SUMIF('Resumen Anual'!$FE$622,BH6,'Resumen Anual'!$FA$637)+SUMIF('Resumen Anual'!$DH$622,BH6,'Resumen Anual'!$DD$637)+SUMIF('Resumen Anual'!$BI$622,BH6,'Resumen Anual'!$BE$637)+SUMIF('Resumen Anual'!$L$622,BH6,'Resumen Anual'!$H$637)+SUMIF('Resumen Anual'!$FE$566,BH6,'Resumen Anual'!$FA$581)+SUMIF('Resumen Anual'!$DH$566,BH6,'Resumen Anual'!$DD$581)+SUMIF('Resumen Anual'!$BI$566,BH6,'Resumen Anual'!$BE$581)+SUMIF('Resumen Anual'!$L$566,BH6,'Resumen Anual'!$H$581)+SUMIF('Resumen Anual'!$FE$510,BH6,'Resumen Anual'!$FA$525)+SUMIF('Resumen Anual'!$DH$510,BH6,'Resumen Anual'!$DD$525)+SUMIF('Resumen Anual'!$BI$510,BH6,'Resumen Anual'!$BE$525)+SUMIF('Resumen Anual'!$L$510,BH6,'Resumen Anual'!$H$525)+SUMIF('Resumen Anual'!$FE$454,BH6,'Resumen Anual'!$FA$469)+SUMIF('Resumen Anual'!$DH$454,BH6,'Resumen Anual'!$DD$469)+SUMIF('Resumen Anual'!$BI$454,BH6,'Resumen Anual'!$BE$469)+SUMIF('Resumen Anual'!$L$454,BH6,'Resumen Anual'!$H$469)+SUMIF('Resumen Anual'!$FE$398,BH6,'Resumen Anual'!$FA$413)+SUMIF('Resumen Anual'!$DH$398,BH6,'Resumen Anual'!$DD$413)+SUMIF('Resumen Anual'!$BI$398,BH6,'Resumen Anual'!$BE$413)+SUMIF('Resumen Anual'!$L$398,BH6,'Resumen Anual'!$H$413)+SUMIF('Resumen Anual'!$FE$342,BH6,'Resumen Anual'!$FA$357)+SUMIF('Resumen Anual'!$DH$342,BH6,'Resumen Anual'!$DD$357)+SUMIF('Resumen Anual'!$BI$342,BH6,'Resumen Anual'!$BE$357)+SUMIF('Resumen Anual'!$L$342,BH6,'Resumen Anual'!$H$357)+SUMIF('Resumen Anual'!$FE$286,BH6,'Resumen Anual'!$FA$301)+SUMIF('Resumen Anual'!$DH$286,BH6,'Resumen Anual'!$DD$301)+SUMIF('Resumen Anual'!$BI$286,BH6,'Resumen Anual'!$BE$301)+SUMIF('Resumen Anual'!$L$286,BH6,'Resumen Anual'!$H$301)+SUMIF('Resumen Anual'!$FE$230,BH6,'Resumen Anual'!$FA$245)+SUMIF('Resumen Anual'!$DH$230,BH6,'Resumen Anual'!$DD$245)+SUMIF('Resumen Anual'!$BI$230,BH6,'Resumen Anual'!$BE$245)+SUMIF('Resumen Anual'!$L$230,BH6,'Resumen Anual'!$H$245)+SUMIF('Resumen Anual'!$FE$174,BH6,'Resumen Anual'!$FA$189)+SUMIF('Resumen Anual'!$DH$174,BH6,'Resumen Anual'!$DD$189)+SUMIF('Resumen Anual'!$BI$174,BH6,'Resumen Anual'!$BE$189)+SUMIF('Resumen Anual'!$L$174,BH6,'Resumen Anual'!$H$189)+SUMIF('Resumen Anual'!$FE$118,BH6,'Resumen Anual'!$FA$133)+SUMIF('Resumen Anual'!$DH$118,BH6,'Resumen Anual'!$DD$133)+SUMIF('Resumen Anual'!$BI$118,BH6,'Resumen Anual'!$BE$133)+SUMIF('Resumen Anual'!$L$118,BH6,'Resumen Anual'!$H$133)+SUMIF('Resumen Anual'!$FE$62,BH6,'Resumen Anual'!$FA$77)+SUMIF('Resumen Anual'!$DH$62,BH6,'Resumen Anual'!$DD$77)+SUMIF('Resumen Anual'!$BI$62,BH6,'Resumen Anual'!$BE$77)+SUMIF('Resumen Anual'!$L$62,BH6,'Resumen Anual'!$H$77)+SUMIF('Resumen Anual'!$FE$6,BH6,'Resumen Anual'!$FA$21)+SUMIF('Resumen Anual'!$DH$6,BH6,'Resumen Anual'!$DD$21)+SUMIF('Resumen Anual'!$BI$6,BH6,'Resumen Anual'!$BE$21)+SUMIF('Resumen Anual'!$L$6,BH6,'Resumen Anual'!$H$21)+SUMIF('Bitácoras Anteriores'!$K$6,BH6,'Bitácoras Anteriores'!$F$17)+SUMIF('Bitácoras Anteriores'!$K$59,$K$6,'Bitácoras Anteriores'!$F$70)+SUMIF('Bitácoras Anteriores'!$K$112,BH6,'Bitácoras Anteriores'!$F$123)+SUMIF('Bitácoras Anteriores'!$K$165,BH6,'Bitácoras Anteriores'!$F$176)+SUMIF('Bitácoras Anteriores'!$K$218,BH6,'Bitácoras Anteriores'!$F$229)+SUMIF('Bitácoras Anteriores'!$K$271,BH6,'Bitácoras Anteriores'!$F$282)+SUMIF('Bitácoras Anteriores'!$K$324,BH6,'Bitácoras Anteriores'!$F$335)+SUMIF('Bitácoras Anteriores'!$BH$6,BH6,'Bitácoras Anteriores'!$BD$17)+SUMIF('Bitácoras Anteriores'!$BH$59,$K$6,'Bitácoras Anteriores'!$BD$70)+SUMIF('Bitácoras Anteriores'!$BH$112,BH6,'Bitácoras Anteriores'!$BD$123)+SUMIF('Bitácoras Anteriores'!$BH$165,BH6,'Bitácoras Anteriores'!$BD$176)+SUMIF('Bitácoras Anteriores'!$BH$218,BH6,'Bitácoras Anteriores'!$BD$229)+SUMIF('Bitácoras Anteriores'!$BH$271,BH6,'Bitácoras Anteriores'!$BD$282)+SUMIF('Bitácoras Anteriores'!$BH$324,BH6,'Bitácoras Anteriores'!$BD$335)+SUMIF('Bitácoras Anteriores'!$DF$6,BH6,'Bitácoras Anteriores'!$DB$17)+SUMIF('Bitácoras Anteriores'!$DF$59,$K$6,'Bitácoras Anteriores'!$DB$70)+SUMIF('Bitácoras Anteriores'!$DF$112,BH6,'Bitácoras Anteriores'!$DB$123)+SUMIF('Bitácoras Anteriores'!$DF$165,BH6,'Bitácoras Anteriores'!$DB$176)+SUMIF('Bitácoras Anteriores'!$DF$218,BH6,'Bitácoras Anteriores'!$DB$229)+SUMIF('Bitácoras Anteriores'!$DF$271,BH6,'Bitácoras Anteriores'!$DB$282)+SUMIF('Bitácoras Anteriores'!$DF$324,BH6,'Bitácoras Anteriores'!$DB$335)+SUMIF('Bitácoras Anteriores'!$FC$6,BH6,'Bitácoras Anteriores'!$EY$17)+SUMIF('Bitácoras Anteriores'!$FC$59,$K$6,'Bitácoras Anteriores'!$EY$70)+SUMIF('Bitácoras Anteriores'!$FC$112,BH6,'Bitácoras Anteriores'!$EY$123)+SUMIF('Bitácoras Anteriores'!$FC$165,BH6,'Bitácoras Anteriores'!$EY$176)+SUMIF('Bitácoras Anteriores'!$FC$218,BH6,'Bitácoras Anteriores'!$EY$229)+SUMIF('Bitácoras Anteriores'!$FC$271,BH6,'Bitácoras Anteriores'!$EY$282)+SUMIF('Bitácoras Anteriores'!$FC$324,BH6,'Bitácoras Anteriores'!$EY$335)</f>
        <v>0</v>
      </c>
      <c r="BD17" s="762"/>
      <c r="BE17" s="762"/>
      <c r="BF17" s="762"/>
      <c r="BG17" s="762"/>
      <c r="BH17" s="762"/>
      <c r="BI17" s="763"/>
      <c r="BJ17" s="632"/>
      <c r="BK17" s="802"/>
      <c r="BL17" s="803"/>
      <c r="BM17" s="803"/>
      <c r="BN17" s="803"/>
      <c r="BO17" s="804"/>
      <c r="BP17" s="808"/>
      <c r="BQ17" s="809"/>
      <c r="BR17" s="809"/>
      <c r="BS17" s="809"/>
      <c r="BT17" s="809"/>
      <c r="BU17" s="810"/>
      <c r="BV17" s="15"/>
      <c r="BW17" s="773"/>
      <c r="BX17" s="774"/>
      <c r="BY17" s="774"/>
      <c r="BZ17" s="774"/>
      <c r="CA17" s="774"/>
      <c r="CB17" s="770"/>
      <c r="CC17" s="770"/>
      <c r="CD17" s="770"/>
      <c r="CE17" s="770"/>
      <c r="CF17" s="770"/>
      <c r="CG17" s="770"/>
      <c r="CH17" s="770"/>
      <c r="CI17" s="770"/>
      <c r="CJ17" s="770"/>
      <c r="CK17" s="770"/>
      <c r="CL17" s="770"/>
      <c r="CM17" s="770"/>
      <c r="CN17" s="756"/>
      <c r="CO17" s="756"/>
      <c r="CP17" s="756"/>
      <c r="CQ17" s="756"/>
      <c r="CR17" s="756"/>
      <c r="CS17" s="756"/>
      <c r="CT17" s="1200"/>
      <c r="CU17" s="1199"/>
      <c r="CV17" s="171"/>
      <c r="CW17" s="779" t="str">
        <f>'Resumen Anual'!$C$21</f>
        <v>SOLO</v>
      </c>
      <c r="CX17" s="776"/>
      <c r="CY17" s="776"/>
      <c r="CZ17" s="776"/>
      <c r="DA17" s="761">
        <f>SUMIF('Resumen Anual'!$FE$622,DF6,'Resumen Anual'!$FA$637)+SUMIF('Resumen Anual'!$DH$622,DF6,'Resumen Anual'!$DD$637)+SUMIF('Resumen Anual'!$BI$622,DF6,'Resumen Anual'!$BE$637)+SUMIF('Resumen Anual'!$L$622,DF6,'Resumen Anual'!$H$637)+SUMIF('Resumen Anual'!$FE$566,DF6,'Resumen Anual'!$FA$581)+SUMIF('Resumen Anual'!$DH$566,DF6,'Resumen Anual'!$DD$581)+SUMIF('Resumen Anual'!$BI$566,DF6,'Resumen Anual'!$BE$581)+SUMIF('Resumen Anual'!$L$566,DF6,'Resumen Anual'!$H$581)+SUMIF('Resumen Anual'!$FE$510,DF6,'Resumen Anual'!$FA$525)+SUMIF('Resumen Anual'!$DH$510,DF6,'Resumen Anual'!$DD$525)+SUMIF('Resumen Anual'!$BI$510,DF6,'Resumen Anual'!$BE$525)+SUMIF('Resumen Anual'!$L$510,DF6,'Resumen Anual'!$H$525)+SUMIF('Resumen Anual'!$FE$454,DF6,'Resumen Anual'!$FA$469)+SUMIF('Resumen Anual'!$DH$454,DF6,'Resumen Anual'!$DD$469)+SUMIF('Resumen Anual'!$BI$454,DF6,'Resumen Anual'!$BE$469)+SUMIF('Resumen Anual'!$L$454,DF6,'Resumen Anual'!$H$469)+SUMIF('Resumen Anual'!$FE$398,DF6,'Resumen Anual'!$FA$413)+SUMIF('Resumen Anual'!$DH$398,DF6,'Resumen Anual'!$DD$413)+SUMIF('Resumen Anual'!$BI$398,DF6,'Resumen Anual'!$BE$413)+SUMIF('Resumen Anual'!$L$398,DF6,'Resumen Anual'!$H$413)+SUMIF('Resumen Anual'!$FE$342,DF6,'Resumen Anual'!$FA$357)+SUMIF('Resumen Anual'!$DH$342,DF6,'Resumen Anual'!$DD$357)+SUMIF('Resumen Anual'!$BI$342,DF6,'Resumen Anual'!$BE$357)+SUMIF('Resumen Anual'!$L$342,DF6,'Resumen Anual'!$H$357)+SUMIF('Resumen Anual'!$FE$286,DF6,'Resumen Anual'!$FA$301)+SUMIF('Resumen Anual'!$DH$286,DF6,'Resumen Anual'!$DD$301)+SUMIF('Resumen Anual'!$BI$286,DF6,'Resumen Anual'!$BE$301)+SUMIF('Resumen Anual'!$L$286,DF6,'Resumen Anual'!$H$301)+SUMIF('Resumen Anual'!$FE$230,DF6,'Resumen Anual'!$FA$245)+SUMIF('Resumen Anual'!$DH$230,DF6,'Resumen Anual'!$DD$245)+SUMIF('Resumen Anual'!$BI$230,DF6,'Resumen Anual'!$BE$245)+SUMIF('Resumen Anual'!$L$230,DF6,'Resumen Anual'!$H$245)+SUMIF('Resumen Anual'!$FE$174,DF6,'Resumen Anual'!$FA$189)+SUMIF('Resumen Anual'!$DH$174,DF6,'Resumen Anual'!$DD$189)+SUMIF('Resumen Anual'!$BI$174,DF6,'Resumen Anual'!$BE$189)+SUMIF('Resumen Anual'!$L$174,DF6,'Resumen Anual'!$H$189)+SUMIF('Resumen Anual'!$FE$118,DF6,'Resumen Anual'!$FA$133)+SUMIF('Resumen Anual'!$DH$118,DF6,'Resumen Anual'!$DD$133)+SUMIF('Resumen Anual'!$BI$118,DF6,'Resumen Anual'!$BE$133)+SUMIF('Resumen Anual'!$L$118,DF6,'Resumen Anual'!$H$133)+SUMIF('Resumen Anual'!$FE$62,DF6,'Resumen Anual'!$FA$77)+SUMIF('Resumen Anual'!$DH$62,DF6,'Resumen Anual'!$DD$77)+SUMIF('Resumen Anual'!$BI$62,DF6,'Resumen Anual'!$BE$77)+SUMIF('Resumen Anual'!$L$62,DF6,'Resumen Anual'!$H$77)+SUMIF('Resumen Anual'!$FE$6,DF6,'Resumen Anual'!$FA$21)+SUMIF('Resumen Anual'!$DH$6,DF6,'Resumen Anual'!$DD$21)+SUMIF('Resumen Anual'!$BI$6,DF6,'Resumen Anual'!$BE$21)+SUMIF('Resumen Anual'!$L$6,DF6,'Resumen Anual'!$H$21)+SUMIF('Bitácoras Anteriores'!$K$6,DF6,'Bitácoras Anteriores'!$F$17)+SUMIF('Bitácoras Anteriores'!$K$59,$K$6,'Bitácoras Anteriores'!$F$70)+SUMIF('Bitácoras Anteriores'!$K$112,DF6,'Bitácoras Anteriores'!$F$123)+SUMIF('Bitácoras Anteriores'!$K$165,DF6,'Bitácoras Anteriores'!$F$176)+SUMIF('Bitácoras Anteriores'!$K$218,DF6,'Bitácoras Anteriores'!$F$229)+SUMIF('Bitácoras Anteriores'!$K$271,DF6,'Bitácoras Anteriores'!$F$282)+SUMIF('Bitácoras Anteriores'!$K$324,DF6,'Bitácoras Anteriores'!$F$335)+SUMIF('Bitácoras Anteriores'!$BH$6,DF6,'Bitácoras Anteriores'!$BD$17)+SUMIF('Bitácoras Anteriores'!$BH$59,$K$6,'Bitácoras Anteriores'!$BD$70)+SUMIF('Bitácoras Anteriores'!$BH$112,DF6,'Bitácoras Anteriores'!$BD$123)+SUMIF('Bitácoras Anteriores'!$BH$165,DF6,'Bitácoras Anteriores'!$BD$176)+SUMIF('Bitácoras Anteriores'!$BH$218,DF6,'Bitácoras Anteriores'!$BD$229)+SUMIF('Bitácoras Anteriores'!$BH$271,DF6,'Bitácoras Anteriores'!$BD$282)+SUMIF('Bitácoras Anteriores'!$BH$324,DF6,'Bitácoras Anteriores'!$BD$335)+SUMIF('Bitácoras Anteriores'!$DF$6,DF6,'Bitácoras Anteriores'!$DB$17)+SUMIF('Bitácoras Anteriores'!$DF$59,$K$6,'Bitácoras Anteriores'!$DB$70)+SUMIF('Bitácoras Anteriores'!$DF$112,DF6,'Bitácoras Anteriores'!$DB$123)+SUMIF('Bitácoras Anteriores'!$DF$165,DF6,'Bitácoras Anteriores'!$DB$176)+SUMIF('Bitácoras Anteriores'!$DF$218,DF6,'Bitácoras Anteriores'!$DB$229)+SUMIF('Bitácoras Anteriores'!$DF$271,DF6,'Bitácoras Anteriores'!$DB$282)+SUMIF('Bitácoras Anteriores'!$DF$324,DF6,'Bitácoras Anteriores'!$DB$335)+SUMIF('Bitácoras Anteriores'!$FC$6,DF6,'Bitácoras Anteriores'!$EY$17)+SUMIF('Bitácoras Anteriores'!$FC$59,$K$6,'Bitácoras Anteriores'!$EY$70)+SUMIF('Bitácoras Anteriores'!$FC$112,DF6,'Bitácoras Anteriores'!$EY$123)+SUMIF('Bitácoras Anteriores'!$FC$165,DF6,'Bitácoras Anteriores'!$EY$176)+SUMIF('Bitácoras Anteriores'!$FC$218,DF6,'Bitácoras Anteriores'!$EY$229)+SUMIF('Bitácoras Anteriores'!$FC$271,DF6,'Bitácoras Anteriores'!$EY$282)+SUMIF('Bitácoras Anteriores'!$FC$324,DF6,'Bitácoras Anteriores'!$EY$335)</f>
        <v>0</v>
      </c>
      <c r="DB17" s="762"/>
      <c r="DC17" s="762"/>
      <c r="DD17" s="762"/>
      <c r="DE17" s="762"/>
      <c r="DF17" s="762"/>
      <c r="DG17" s="763"/>
      <c r="DH17" s="632"/>
      <c r="DI17" s="802"/>
      <c r="DJ17" s="803"/>
      <c r="DK17" s="803"/>
      <c r="DL17" s="803"/>
      <c r="DM17" s="804"/>
      <c r="DN17" s="808"/>
      <c r="DO17" s="809"/>
      <c r="DP17" s="809"/>
      <c r="DQ17" s="809"/>
      <c r="DR17" s="809"/>
      <c r="DS17" s="810"/>
      <c r="DT17" s="15"/>
      <c r="DU17" s="773"/>
      <c r="DV17" s="774"/>
      <c r="DW17" s="774"/>
      <c r="DX17" s="774"/>
      <c r="DY17" s="774"/>
      <c r="DZ17" s="770"/>
      <c r="EA17" s="770"/>
      <c r="EB17" s="770"/>
      <c r="EC17" s="770"/>
      <c r="ED17" s="770"/>
      <c r="EE17" s="770"/>
      <c r="EF17" s="770"/>
      <c r="EG17" s="770"/>
      <c r="EH17" s="770"/>
      <c r="EI17" s="770"/>
      <c r="EJ17" s="770"/>
      <c r="EK17" s="770"/>
      <c r="EL17" s="756"/>
      <c r="EM17" s="756"/>
      <c r="EN17" s="756"/>
      <c r="EO17" s="1216"/>
      <c r="EP17" s="1216"/>
      <c r="EQ17" s="1217"/>
      <c r="ER17" s="1200"/>
      <c r="ES17" s="171"/>
      <c r="ET17" s="779" t="str">
        <f>'Resumen Anual'!$C$21</f>
        <v>SOLO</v>
      </c>
      <c r="EU17" s="776"/>
      <c r="EV17" s="776"/>
      <c r="EW17" s="776"/>
      <c r="EX17" s="761">
        <f>SUMIF('Resumen Anual'!$FE$622,FC6,'Resumen Anual'!$FA$637)+SUMIF('Resumen Anual'!$DH$622,FC6,'Resumen Anual'!$DD$637)+SUMIF('Resumen Anual'!$BI$622,FC6,'Resumen Anual'!$BE$637)+SUMIF('Resumen Anual'!$L$622,FC6,'Resumen Anual'!$H$637)+SUMIF('Resumen Anual'!$FE$566,FC6,'Resumen Anual'!$FA$581)+SUMIF('Resumen Anual'!$DH$566,FC6,'Resumen Anual'!$DD$581)+SUMIF('Resumen Anual'!$BI$566,FC6,'Resumen Anual'!$BE$581)+SUMIF('Resumen Anual'!$L$566,FC6,'Resumen Anual'!$H$581)+SUMIF('Resumen Anual'!$FE$510,FC6,'Resumen Anual'!$FA$525)+SUMIF('Resumen Anual'!$DH$510,FC6,'Resumen Anual'!$DD$525)+SUMIF('Resumen Anual'!$BI$510,FC6,'Resumen Anual'!$BE$525)+SUMIF('Resumen Anual'!$L$510,FC6,'Resumen Anual'!$H$525)+SUMIF('Resumen Anual'!$FE$454,FC6,'Resumen Anual'!$FA$469)+SUMIF('Resumen Anual'!$DH$454,FC6,'Resumen Anual'!$DD$469)+SUMIF('Resumen Anual'!$BI$454,FC6,'Resumen Anual'!$BE$469)+SUMIF('Resumen Anual'!$L$454,FC6,'Resumen Anual'!$H$469)+SUMIF('Resumen Anual'!$FE$398,FC6,'Resumen Anual'!$FA$413)+SUMIF('Resumen Anual'!$DH$398,FC6,'Resumen Anual'!$DD$413)+SUMIF('Resumen Anual'!$BI$398,FC6,'Resumen Anual'!$BE$413)+SUMIF('Resumen Anual'!$L$398,FC6,'Resumen Anual'!$H$413)+SUMIF('Resumen Anual'!$FE$342,FC6,'Resumen Anual'!$FA$357)+SUMIF('Resumen Anual'!$DH$342,FC6,'Resumen Anual'!$DD$357)+SUMIF('Resumen Anual'!$BI$342,FC6,'Resumen Anual'!$BE$357)+SUMIF('Resumen Anual'!$L$342,FC6,'Resumen Anual'!$H$357)+SUMIF('Resumen Anual'!$FE$286,FC6,'Resumen Anual'!$FA$301)+SUMIF('Resumen Anual'!$DH$286,FC6,'Resumen Anual'!$DD$301)+SUMIF('Resumen Anual'!$BI$286,FC6,'Resumen Anual'!$BE$301)+SUMIF('Resumen Anual'!$L$286,FC6,'Resumen Anual'!$H$301)+SUMIF('Resumen Anual'!$FE$230,FC6,'Resumen Anual'!$FA$245)+SUMIF('Resumen Anual'!$DH$230,FC6,'Resumen Anual'!$DD$245)+SUMIF('Resumen Anual'!$BI$230,FC6,'Resumen Anual'!$BE$245)+SUMIF('Resumen Anual'!$L$230,FC6,'Resumen Anual'!$H$245)+SUMIF('Resumen Anual'!$FE$174,FC6,'Resumen Anual'!$FA$189)+SUMIF('Resumen Anual'!$DH$174,FC6,'Resumen Anual'!$DD$189)+SUMIF('Resumen Anual'!$BI$174,FC6,'Resumen Anual'!$BE$189)+SUMIF('Resumen Anual'!$L$174,FC6,'Resumen Anual'!$H$189)+SUMIF('Resumen Anual'!$FE$118,FC6,'Resumen Anual'!$FA$133)+SUMIF('Resumen Anual'!$DH$118,FC6,'Resumen Anual'!$DD$133)+SUMIF('Resumen Anual'!$BI$118,FC6,'Resumen Anual'!$BE$133)+SUMIF('Resumen Anual'!$L$118,FC6,'Resumen Anual'!$H$133)+SUMIF('Resumen Anual'!$FE$62,FC6,'Resumen Anual'!$FA$77)+SUMIF('Resumen Anual'!$DH$62,FC6,'Resumen Anual'!$DD$77)+SUMIF('Resumen Anual'!$BI$62,FC6,'Resumen Anual'!$BE$77)+SUMIF('Resumen Anual'!$L$62,FC6,'Resumen Anual'!$H$77)+SUMIF('Resumen Anual'!$FE$6,FC6,'Resumen Anual'!$FA$21)+SUMIF('Resumen Anual'!$DH$6,FC6,'Resumen Anual'!$DD$21)+SUMIF('Resumen Anual'!$BI$6,FC6,'Resumen Anual'!$BE$21)+SUMIF('Resumen Anual'!$L$6,FC6,'Resumen Anual'!$H$21)+SUMIF('Bitácoras Anteriores'!$K$6,FC6,'Bitácoras Anteriores'!$F$17)+SUMIF('Bitácoras Anteriores'!$K$59,$K$6,'Bitácoras Anteriores'!$F$70)+SUMIF('Bitácoras Anteriores'!$K$112,FC6,'Bitácoras Anteriores'!$F$123)+SUMIF('Bitácoras Anteriores'!$K$165,FC6,'Bitácoras Anteriores'!$F$176)+SUMIF('Bitácoras Anteriores'!$K$218,FC6,'Bitácoras Anteriores'!$F$229)+SUMIF('Bitácoras Anteriores'!$K$271,FC6,'Bitácoras Anteriores'!$F$282)+SUMIF('Bitácoras Anteriores'!$K$324,FC6,'Bitácoras Anteriores'!$F$335)+SUMIF('Bitácoras Anteriores'!$BH$6,FC6,'Bitácoras Anteriores'!$BD$17)+SUMIF('Bitácoras Anteriores'!$BH$59,$K$6,'Bitácoras Anteriores'!$BD$70)+SUMIF('Bitácoras Anteriores'!$BH$112,FC6,'Bitácoras Anteriores'!$BD$123)+SUMIF('Bitácoras Anteriores'!$BH$165,FC6,'Bitácoras Anteriores'!$BD$176)+SUMIF('Bitácoras Anteriores'!$BH$218,FC6,'Bitácoras Anteriores'!$BD$229)+SUMIF('Bitácoras Anteriores'!$BH$271,FC6,'Bitácoras Anteriores'!$BD$282)+SUMIF('Bitácoras Anteriores'!$BH$324,FC6,'Bitácoras Anteriores'!$BD$335)+SUMIF('Bitácoras Anteriores'!$DF$6,FC6,'Bitácoras Anteriores'!$DB$17)+SUMIF('Bitácoras Anteriores'!$DF$59,$K$6,'Bitácoras Anteriores'!$DB$70)+SUMIF('Bitácoras Anteriores'!$DF$112,FC6,'Bitácoras Anteriores'!$DB$123)+SUMIF('Bitácoras Anteriores'!$DF$165,FC6,'Bitácoras Anteriores'!$DB$176)+SUMIF('Bitácoras Anteriores'!$DF$218,FC6,'Bitácoras Anteriores'!$DB$229)+SUMIF('Bitácoras Anteriores'!$DF$271,FC6,'Bitácoras Anteriores'!$DB$282)+SUMIF('Bitácoras Anteriores'!$DF$324,FC6,'Bitácoras Anteriores'!$DB$335)+SUMIF('Bitácoras Anteriores'!$FC$6,FC6,'Bitácoras Anteriores'!$EY$17)+SUMIF('Bitácoras Anteriores'!$FC$59,$K$6,'Bitácoras Anteriores'!$EY$70)+SUMIF('Bitácoras Anteriores'!$FC$112,FC6,'Bitácoras Anteriores'!$EY$123)+SUMIF('Bitácoras Anteriores'!$FC$165,FC6,'Bitácoras Anteriores'!$EY$176)+SUMIF('Bitácoras Anteriores'!$FC$218,FC6,'Bitácoras Anteriores'!$EY$229)+SUMIF('Bitácoras Anteriores'!$FC$271,FC6,'Bitácoras Anteriores'!$EY$282)+SUMIF('Bitácoras Anteriores'!$FC$324,FC6,'Bitácoras Anteriores'!$EY$335)</f>
        <v>0</v>
      </c>
      <c r="EY17" s="762"/>
      <c r="EZ17" s="762"/>
      <c r="FA17" s="762"/>
      <c r="FB17" s="762"/>
      <c r="FC17" s="762"/>
      <c r="FD17" s="763"/>
      <c r="FE17" s="632"/>
      <c r="FF17" s="802"/>
      <c r="FG17" s="803"/>
      <c r="FH17" s="803"/>
      <c r="FI17" s="803"/>
      <c r="FJ17" s="804"/>
      <c r="FK17" s="808"/>
      <c r="FL17" s="809"/>
      <c r="FM17" s="809"/>
      <c r="FN17" s="809"/>
      <c r="FO17" s="809"/>
      <c r="FP17" s="810"/>
      <c r="FQ17" s="15"/>
      <c r="FR17" s="773"/>
      <c r="FS17" s="774"/>
      <c r="FT17" s="774"/>
      <c r="FU17" s="774"/>
      <c r="FV17" s="774"/>
      <c r="FW17" s="770"/>
      <c r="FX17" s="770"/>
      <c r="FY17" s="770"/>
      <c r="FZ17" s="770"/>
      <c r="GA17" s="770"/>
      <c r="GB17" s="770"/>
      <c r="GC17" s="770"/>
      <c r="GD17" s="770"/>
      <c r="GE17" s="770"/>
      <c r="GF17" s="770"/>
      <c r="GG17" s="770"/>
      <c r="GH17" s="770"/>
      <c r="GI17" s="756"/>
      <c r="GJ17" s="756"/>
      <c r="GK17" s="756"/>
      <c r="GL17" s="756"/>
      <c r="GM17" s="756"/>
      <c r="GN17" s="756"/>
      <c r="GO17" s="1200"/>
    </row>
    <row r="18" spans="1:197" ht="13.5" customHeight="1" x14ac:dyDescent="0.25">
      <c r="A18" s="171"/>
      <c r="B18" s="777"/>
      <c r="C18" s="778"/>
      <c r="D18" s="778"/>
      <c r="E18" s="778"/>
      <c r="F18" s="764"/>
      <c r="G18" s="765"/>
      <c r="H18" s="765"/>
      <c r="I18" s="765"/>
      <c r="J18" s="765"/>
      <c r="K18" s="765"/>
      <c r="L18" s="766"/>
      <c r="M18" s="625"/>
      <c r="N18" s="799" t="str">
        <f>'Resumen Anual'!$O$22</f>
        <v>IFR</v>
      </c>
      <c r="O18" s="713"/>
      <c r="P18" s="713"/>
      <c r="Q18" s="713"/>
      <c r="R18" s="713"/>
      <c r="S18" s="800">
        <f>SUMIF('Resumen Anual'!$FE$622,K6,'Resumen Anual'!$FM$638)+SUMIF('Resumen Anual'!$DH$622,K6,'Resumen Anual'!$DP$638)+SUMIF('Resumen Anual'!$BI$622,K6,'Resumen Anual'!$BQ$638)+SUMIF('Resumen Anual'!$L$622,K6,'Resumen Anual'!$T$638)+SUMIF('Resumen Anual'!$FE$566,K6,'Resumen Anual'!$FM$582)+SUMIF('Resumen Anual'!$DH$566,K6,'Resumen Anual'!$DP$582)+SUMIF('Resumen Anual'!$BI$566,K6,'Resumen Anual'!$BQ$582)+SUMIF('Resumen Anual'!$L$566,K6,'Resumen Anual'!$T$582)+SUMIF('Resumen Anual'!$FE$510,K6,'Resumen Anual'!$FM$526)+SUMIF('Resumen Anual'!$DH$510,K6,'Resumen Anual'!$DP$526)+SUMIF('Resumen Anual'!$BI$510,K6,'Resumen Anual'!$BQ$526)+SUMIF('Resumen Anual'!$L$510,K6,'Resumen Anual'!$T$526)+SUMIF('Resumen Anual'!$FE$454,K6,'Resumen Anual'!$FM$470)+SUMIF('Resumen Anual'!$DH$454,K6,'Resumen Anual'!$DP$470)+SUMIF('Resumen Anual'!$BI$454,K6,'Resumen Anual'!$BQ$470)+SUMIF('Resumen Anual'!$L$454,K6,'Resumen Anual'!$T$470)+SUMIF('Resumen Anual'!$FE$398,K6,'Resumen Anual'!$FM$414)+SUMIF('Resumen Anual'!$DH$398,K6,'Resumen Anual'!$DP$414)+SUMIF('Resumen Anual'!$BI$398,K6,'Resumen Anual'!$BQ$414)+SUMIF('Resumen Anual'!$L$398,K6,'Resumen Anual'!$T$414)+SUMIF('Resumen Anual'!$FE$342,K6,'Resumen Anual'!$FM$358)+SUMIF('Resumen Anual'!$DH$342,K6,'Resumen Anual'!$DP$358)+SUMIF('Resumen Anual'!$BI$342,K6,'Resumen Anual'!$BQ$358)+SUMIF('Resumen Anual'!$L$342,K6,'Resumen Anual'!$T$358)+SUMIF('Resumen Anual'!$FE$286,K6,'Resumen Anual'!$FM$302)+SUMIF('Resumen Anual'!$DH$286,K6,'Resumen Anual'!$DP$302)+SUMIF('Resumen Anual'!$BI$286,K6,'Resumen Anual'!$BQ$302)+SUMIF('Resumen Anual'!$L$286,K6,'Resumen Anual'!$T$302)+SUMIF('Resumen Anual'!$FE$230,K6,'Resumen Anual'!$FM$246)+SUMIF('Resumen Anual'!$DH$230,K6,'Resumen Anual'!$DP$246)+SUMIF('Resumen Anual'!$BI$230,K6,'Resumen Anual'!$BQ$246)+SUMIF('Resumen Anual'!$L$230,K6,'Resumen Anual'!$T$246)+SUMIF('Resumen Anual'!$FE$174,K6,'Resumen Anual'!$FM$190)+SUMIF('Resumen Anual'!$DH$174,K6,'Resumen Anual'!$DP$190)+SUMIF('Resumen Anual'!$BI$174,K6,'Resumen Anual'!$BQ$190)+SUMIF('Resumen Anual'!$L$174,K6,'Resumen Anual'!$T$190)+SUMIF('Resumen Anual'!$FE$118,K6,'Resumen Anual'!$FM$134)+SUMIF('Resumen Anual'!$DH$118,K6,'Resumen Anual'!$DP$134)+SUMIF('Resumen Anual'!$BI$118,K6,'Resumen Anual'!$BQ$134)+SUMIF('Resumen Anual'!$L$118,K6,'Resumen Anual'!$T$134)+SUMIF('Resumen Anual'!$FE$62,K6,'Resumen Anual'!$FM$78)+SUMIF('Resumen Anual'!$DH$62,K6,'Resumen Anual'!$DP$78)+SUMIF('Resumen Anual'!$BI$62,K6,'Resumen Anual'!$BQ$78)+SUMIF('Resumen Anual'!$L$62,K6,'Resumen Anual'!$T$78)+SUMIF('Resumen Anual'!$FE$6,K6,'Resumen Anual'!$FM$22)+SUMIF('Resumen Anual'!$DH$6,K6,'Resumen Anual'!$DP$22)+SUMIF('Resumen Anual'!$BI$6,K6,'Resumen Anual'!$BQ$22)+SUMIF('Resumen Anual'!$L$6,K6,'Resumen Anual'!$T$22)+SUMIF('Bitácoras Anteriores'!$K$6,K6,'Bitácoras Anteriores'!$S$18)+SUMIF('Bitácoras Anteriores'!$K$59,$K$6,'Bitácoras Anteriores'!$S$71)+SUMIF('Bitácoras Anteriores'!$K$112,K6,'Bitácoras Anteriores'!$S$124)+SUMIF('Bitácoras Anteriores'!$K$165,K6,'Bitácoras Anteriores'!$S$177)+SUMIF('Bitácoras Anteriores'!$K$218,K6,'Bitácoras Anteriores'!$S$230)+SUMIF('Bitácoras Anteriores'!$K$271,K6,'Bitácoras Anteriores'!$S$283)+SUMIF('Bitácoras Anteriores'!$K$324,K6,'Bitácoras Anteriores'!$S$336)+SUMIF('Bitácoras Anteriores'!$BH$6,K6,'Bitácoras Anteriores'!$BP$18)+SUMIF('Bitácoras Anteriores'!$BH$59,$K$6,'Bitácoras Anteriores'!$BP$71)+SUMIF('Bitácoras Anteriores'!$BH$112,K6,'Bitácoras Anteriores'!$BP$124)+SUMIF('Bitácoras Anteriores'!$BH$165,K6,'Bitácoras Anteriores'!$BP$177)+SUMIF('Bitácoras Anteriores'!$BH$218,K6,'Bitácoras Anteriores'!$BP$230)+SUMIF('Bitácoras Anteriores'!$BH$271,K6,'Bitácoras Anteriores'!$BP$283)+SUMIF('Bitácoras Anteriores'!$BH$324,K6,'Bitácoras Anteriores'!$BP$336)+SUMIF('Bitácoras Anteriores'!$DF$6,K6,'Bitácoras Anteriores'!$DN$18)+SUMIF('Bitácoras Anteriores'!$DF$59,$K$6,'Bitácoras Anteriores'!$DN$71)+SUMIF('Bitácoras Anteriores'!$DF$112,K6,'Bitácoras Anteriores'!$DN$124)+SUMIF('Bitácoras Anteriores'!$DF$165,K6,'Bitácoras Anteriores'!$DN$177)+SUMIF('Bitácoras Anteriores'!$DF$218,K6,'Bitácoras Anteriores'!$DN$230)+SUMIF('Bitácoras Anteriores'!$DF$271,K6,'Bitácoras Anteriores'!$DN$283)+SUMIF('Bitácoras Anteriores'!$DF$324,K6,'Bitácoras Anteriores'!$DN$336)+SUMIF('Bitácoras Anteriores'!$FC$6,K6,'Bitácoras Anteriores'!$FK$18)+SUMIF('Bitácoras Anteriores'!$FC$59,$K$6,'Bitácoras Anteriores'!$FK$71)+SUMIF('Bitácoras Anteriores'!$FC$112,K6,'Bitácoras Anteriores'!$FK$124)+SUMIF('Bitácoras Anteriores'!$FC$165,K6,'Bitácoras Anteriores'!$FK$177)+SUMIF('Bitácoras Anteriores'!$FC$218,K6,'Bitácoras Anteriores'!$FK$230)+SUMIF('Bitácoras Anteriores'!$FC$271,K6,'Bitácoras Anteriores'!$FK$283)+SUMIF('Bitácoras Anteriores'!$FC$324,K6,'Bitácoras Anteriores'!$FK$336)</f>
        <v>2.5</v>
      </c>
      <c r="T18" s="800"/>
      <c r="U18" s="800"/>
      <c r="V18" s="800"/>
      <c r="W18" s="800"/>
      <c r="X18" s="800"/>
      <c r="Y18" s="15"/>
      <c r="Z18" s="771">
        <f>IF(Z12=0," ",Z12+3)</f>
        <v>2025</v>
      </c>
      <c r="AA18" s="772"/>
      <c r="AB18" s="772"/>
      <c r="AC18" s="772"/>
      <c r="AD18" s="772"/>
      <c r="AE18" s="1214">
        <f>SUMIFS('Resumen Anual'!$AF$54,Z18,'Resumen Anual'!$V$9,K6,'Resumen Anual'!$L$6)+SUMIFS('Resumen Anual'!$AF$112,Z18,'Resumen Anual'!$V$9,K6,'Resumen Anual'!$L$64)+SUMIFS('Resumen Anual'!$AF$170,Z18,'Resumen Anual'!$V$9,K6,'Resumen Anual'!$L$122)+SUMIFS('Resumen Anual'!$AF$228,Z18,'Resumen Anual'!$V$9,K6,'Resumen Anual'!$L$180)+SUMIFS('Resumen Anual'!$AF$286,Z18,'Resumen Anual'!$V$9,K6,'Resumen Anual'!$L$238)+SUMIFS('Resumen Anual'!$AF$344,Z18,'Resumen Anual'!$V$9,K6,'Resumen Anual'!$L$296)+SUMIFS('Resumen Anual'!$AF$402,Z18,'Resumen Anual'!$V$9,K6,'Resumen Anual'!$L$354)+SUMIFS('Resumen Anual'!$AF$460,Z18,'Resumen Anual'!$V$9,K6,'Resumen Anual'!$L$412)+SUMIFS('Resumen Anual'!$AF$518,Z18,'Resumen Anual'!$V$9,K6,'Resumen Anual'!$L$470)+SUMIFS('Resumen Anual'!$AF$576,Z18,'Resumen Anual'!$V$9,K6,'Resumen Anual'!$L$528)+SUMIFS('Resumen Anual'!$AF$634,Z18,'Resumen Anual'!$V$9,K6,'Resumen Anual'!$L$586)+SUMIFS('Resumen Anual'!$AF$692,Z18,'Resumen Anual'!$V$9,K6,'Resumen Anual'!$L$644)+SUMIFS('Resumen Anual'!$CC$54,Z18,'Resumen Anual'!$V$9,K6,'Resumen Anual'!$BI$6)+SUMIFS('Resumen Anual'!$CC$112,Z18,'Resumen Anual'!$V$9,K6,'Resumen Anual'!$BI$64)+SUMIFS('Resumen Anual'!$CC$170,Z18,'Resumen Anual'!$V$9,K6,'Resumen Anual'!$BI$122)+SUMIFS('Resumen Anual'!$CC$228,Z18,'Resumen Anual'!$V$9,K6,'Resumen Anual'!$BI$180)+SUMIFS('Resumen Anual'!$CC$286,Z18,'Resumen Anual'!$V$9,K6,'Resumen Anual'!$BI$238)+SUMIFS('Resumen Anual'!$CC$344,Z18,'Resumen Anual'!$V$9,K6,'Resumen Anual'!$BI$296)+SUMIFS('Resumen Anual'!$CC$402,Z18,'Resumen Anual'!$V$9,K6,'Resumen Anual'!$BI$354)+SUMIFS('Resumen Anual'!$CC$460,Z18,'Resumen Anual'!$V$9,K6,'Resumen Anual'!$BI$412)+SUMIFS('Resumen Anual'!$CC$518,Z18,'Resumen Anual'!$V$9,K6,'Resumen Anual'!$BI$470)+SUMIFS('Resumen Anual'!$CC$576,Z18,'Resumen Anual'!$V$9,K6,'Resumen Anual'!$BI$528)+SUMIFS('Resumen Anual'!$CC$634,Z18,'Resumen Anual'!$V$9,K6,'Resumen Anual'!$BI$586)+SUMIFS('Resumen Anual'!$CC$692,Z18,'Resumen Anual'!$V$9,K6,'Resumen Anual'!$BI$644)+SUMIFS('Resumen Anual'!$EB$54,Z18,'Resumen Anual'!$V$9,K6,'Resumen Anual'!$DH$6)+SUMIFS('Resumen Anual'!$EB$112,Z18,'Resumen Anual'!$V$9,K6,'Resumen Anual'!$DH$64)+SUMIFS('Resumen Anual'!$EB$170,Z18,'Resumen Anual'!$V$9,K6,'Resumen Anual'!$DH$122)+SUMIFS('Resumen Anual'!$EB$228,Z18,'Resumen Anual'!$V$9,K6,'Resumen Anual'!$DH$180)+SUMIFS('Resumen Anual'!$EB$286,Z18,'Resumen Anual'!$V$9,K6,'Resumen Anual'!$DH$238)+SUMIFS('Resumen Anual'!$EB$344,Z18,'Resumen Anual'!$V$9,K6,'Resumen Anual'!$DH$296)+SUMIFS('Resumen Anual'!$EB$402,Z18,'Resumen Anual'!$V$9,K6,'Resumen Anual'!$DH$354)+SUMIFS('Resumen Anual'!$EB$460,Z18,'Resumen Anual'!$V$9,K6,'Resumen Anual'!$DH$412)+SUMIFS('Resumen Anual'!$EB$518,Z18,'Resumen Anual'!$V$9,K6,'Resumen Anual'!$DH$470)+SUMIFS('Resumen Anual'!$EB$576,Z18,'Resumen Anual'!$V$9,K6,'Resumen Anual'!$DH$528)+SUMIFS('Resumen Anual'!$EB$634,Z18,'Resumen Anual'!$V$9,K6,'Resumen Anual'!$DH$586)+SUMIFS('Resumen Anual'!$EB$692,Z18,'Resumen Anual'!$V$9,K6,'Resumen Anual'!$DH$644)+SUMIFS('Resumen Anual'!$FY$54,Z18,'Resumen Anual'!$V$9,K6,'Resumen Anual'!$FE$6)+SUMIFS('Resumen Anual'!$FY$112,Z18,'Resumen Anual'!$V$9,K6,'Resumen Anual'!$FE$64)+SUMIFS('Resumen Anual'!$FY$170,Z18,'Resumen Anual'!$V$9,K6,'Resumen Anual'!$FE$122)+SUMIFS('Resumen Anual'!$FY$228,Z18,'Resumen Anual'!$V$9,K6,'Resumen Anual'!$FE$180)+SUMIFS('Resumen Anual'!$FY$286,Z18,'Resumen Anual'!$V$9,K6,'Resumen Anual'!$FE$238)+SUMIFS('Resumen Anual'!$FY$344,Z18,'Resumen Anual'!$V$9,K6,'Resumen Anual'!$FE$296)+SUMIFS('Resumen Anual'!$FY$402,Z18,'Resumen Anual'!$V$9,K6,'Resumen Anual'!$FE$354)+SUMIFS('Resumen Anual'!$FY$460,Z18,'Resumen Anual'!$V$9,K6,'Resumen Anual'!$FE$412)+SUMIFS('Resumen Anual'!$FY$518,Z18,'Resumen Anual'!$V$9,K6,'Resumen Anual'!$FE$470)+SUMIFS('Resumen Anual'!$FY$576,Z18,'Resumen Anual'!$V$9,K6,'Resumen Anual'!$FE$528)+SUMIFS('Resumen Anual'!$FY$634,Z18,'Resumen Anual'!$V$9,K6,'Resumen Anual'!$FE$586)+SUMIFS('Resumen Anual'!$FY$692,Z18,'Resumen Anual'!$V$9,K6,'Resumen Anual'!$FE$644)</f>
        <v>0</v>
      </c>
      <c r="AF18" s="770"/>
      <c r="AG18" s="770"/>
      <c r="AH18" s="770"/>
      <c r="AI18" s="770">
        <f>SUMIFS('Resumen Anual'!$AJ$54,Z18,'Resumen Anual'!$V$9,K6,'Resumen Anual'!$L$6)+SUMIFS('Resumen Anual'!$AJ$112,Z18,'Resumen Anual'!$V$9,K6,'Resumen Anual'!$L$64)+SUMIFS('Resumen Anual'!$AJ$170,Z18,'Resumen Anual'!$V$9,K6,'Resumen Anual'!$L$122)+SUMIFS('Resumen Anual'!$AJ$228,Z18,'Resumen Anual'!$V$9,K6,'Resumen Anual'!$L$180)+SUMIFS('Resumen Anual'!$AJ$286,Z18,'Resumen Anual'!$V$9,K6,'Resumen Anual'!$L$238)+SUMIFS('Resumen Anual'!$AJ$344,Z18,'Resumen Anual'!$V$9,K6,'Resumen Anual'!$L$296)+SUMIFS('Resumen Anual'!$AJ$402,Z18,'Resumen Anual'!$V$9,K6,'Resumen Anual'!$L$354)+SUMIFS('Resumen Anual'!$AJ$460,Z18,'Resumen Anual'!$V$9,K6,'Resumen Anual'!$L$412)+SUMIFS('Resumen Anual'!$AJ$518,Z18,'Resumen Anual'!$V$9,K6,'Resumen Anual'!$L$470)+SUMIFS('Resumen Anual'!$AJ$576,Z18,'Resumen Anual'!$V$9,K6,'Resumen Anual'!$L$528)+SUMIFS('Resumen Anual'!$AJ$634,Z18,'Resumen Anual'!$V$9,K6,'Resumen Anual'!$L$586)+SUMIFS('Resumen Anual'!$AJ$692,Z18,'Resumen Anual'!$V$9,K6,'Resumen Anual'!$L$644)+SUMIFS('Resumen Anual'!$CG$54,Z18,'Resumen Anual'!$V$9,K6,'Resumen Anual'!$BI$6)+SUMIFS('Resumen Anual'!$CG$112,Z18,'Resumen Anual'!$V$9,K6,'Resumen Anual'!$BI$64)+SUMIFS('Resumen Anual'!$CG$170,Z18,'Resumen Anual'!$V$9,K6,'Resumen Anual'!$BI$122)+SUMIFS('Resumen Anual'!$CG$228,Z18,'Resumen Anual'!$V$9,K6,'Resumen Anual'!$BI$180)+SUMIFS('Resumen Anual'!$CG$286,Z18,'Resumen Anual'!$V$9,K6,'Resumen Anual'!$BI$238)+SUMIFS('Resumen Anual'!$CG$344,Z18,'Resumen Anual'!$V$9,K6,'Resumen Anual'!$BI$296)+SUMIFS('Resumen Anual'!$CG$402,Z18,'Resumen Anual'!$V$9,K6,'Resumen Anual'!$BI$354)+SUMIFS('Resumen Anual'!$CG$460,Z18,'Resumen Anual'!$V$9,K6,'Resumen Anual'!$BI$412)+SUMIFS('Resumen Anual'!$CG$518,Z18,'Resumen Anual'!$V$9,K6,'Resumen Anual'!$BI$470)+SUMIFS('Resumen Anual'!$CG$576,Z18,'Resumen Anual'!$V$9,K6,'Resumen Anual'!$BI$528)+SUMIFS('Resumen Anual'!$CG$634,Z18,'Resumen Anual'!$V$9,K6,'Resumen Anual'!$BI$586)+SUMIFS('Resumen Anual'!$CG$692,Z18,'Resumen Anual'!$V$9,K6,'Resumen Anual'!$BI$644)+SUMIFS('Resumen Anual'!$EF$54,Z18,'Resumen Anual'!$V$9,K6,'Resumen Anual'!$DH$6)+SUMIFS('Resumen Anual'!$EF$112,Z18,'Resumen Anual'!$V$9,K6,'Resumen Anual'!$DH$64)+SUMIFS('Resumen Anual'!$EF$170,Z18,'Resumen Anual'!$V$9,K6,'Resumen Anual'!$DH$122)+SUMIFS('Resumen Anual'!$EF$228,Z18,'Resumen Anual'!$V$9,K6,'Resumen Anual'!$DH$180)+SUMIFS('Resumen Anual'!$EF$286,Z18,'Resumen Anual'!$V$9,K6,'Resumen Anual'!$DH$238)+SUMIFS('Resumen Anual'!$EF$344,Z18,'Resumen Anual'!$V$9,K6,'Resumen Anual'!$DH$296)+SUMIFS('Resumen Anual'!$EF$402,Z18,'Resumen Anual'!$V$9,K6,'Resumen Anual'!$DH$354)+SUMIFS('Resumen Anual'!$EF$460,Z18,'Resumen Anual'!$V$9,K6,'Resumen Anual'!$DH$412)+SUMIFS('Resumen Anual'!$EF$518,Z18,'Resumen Anual'!$V$9,K6,'Resumen Anual'!$DH$470)+SUMIFS('Resumen Anual'!$EF$576,Z18,'Resumen Anual'!$V$9,K6,'Resumen Anual'!$DH$528)+SUMIFS('Resumen Anual'!$EF$634,Z18,'Resumen Anual'!$V$9,K6,'Resumen Anual'!$DH$586)+SUMIFS('Resumen Anual'!$EF$692,Z18,'Resumen Anual'!$V$9,K6,'Resumen Anual'!$DH$644)+SUMIFS('Resumen Anual'!$GC$54,Z18,'Resumen Anual'!$V$9,K6,'Resumen Anual'!$FE$6)+SUMIFS('Resumen Anual'!$GC$112,Z18,'Resumen Anual'!$V$9,K6,'Resumen Anual'!$FE$64)+SUMIFS('Resumen Anual'!$GC$170,Z18,'Resumen Anual'!$V$9,K6,'Resumen Anual'!$FE$122)+SUMIFS('Resumen Anual'!$GC$228,Z18,'Resumen Anual'!$V$9,K6,'Resumen Anual'!$FE$180)+SUMIFS('Resumen Anual'!$GC$286,Z18,'Resumen Anual'!$V$9,K6,'Resumen Anual'!$FE$238)+SUMIFS('Resumen Anual'!$GC$344,Z18,'Resumen Anual'!$V$9,K6,'Resumen Anual'!$FE$296)+SUMIFS('Resumen Anual'!$GC$402,Z18,'Resumen Anual'!$V$9,K6,'Resumen Anual'!$FE$354)+SUMIFS('Resumen Anual'!$GC$460,Z18,'Resumen Anual'!$V$9,K6,'Resumen Anual'!$FE$412)+SUMIFS('Resumen Anual'!$GC$518,Z18,'Resumen Anual'!$V$9,K6,'Resumen Anual'!$FE$470)+SUMIFS('Resumen Anual'!$GC$576,Z18,'Resumen Anual'!$V$9,K6,'Resumen Anual'!$FE$528)+SUMIFS('Resumen Anual'!$GC$634,Z18,'Resumen Anual'!$V$9,K6,'Resumen Anual'!$FE$586)+SUMIFS('Resumen Anual'!$GC$692,Z18,'Resumen Anual'!$V$9,K6,'Resumen Anual'!$FE$644)</f>
        <v>0</v>
      </c>
      <c r="AJ18" s="770"/>
      <c r="AK18" s="770"/>
      <c r="AL18" s="770"/>
      <c r="AM18" s="770">
        <f>SUMIFS('Resumen Anual'!$AN$54,Z18,'Resumen Anual'!$V$9,K6,'Resumen Anual'!$L$6)+SUMIFS('Resumen Anual'!$AN$112,Z18,'Resumen Anual'!$V$9,K6,'Resumen Anual'!$L$64)+SUMIFS('Resumen Anual'!$AN$170,Z18,'Resumen Anual'!$V$9,K6,'Resumen Anual'!$L$122)+SUMIFS('Resumen Anual'!$AN$228,Z18,'Resumen Anual'!$V$9,K6,'Resumen Anual'!$L$180)+SUMIFS('Resumen Anual'!$AN$286,Z18,'Resumen Anual'!$V$9,K6,'Resumen Anual'!$L$238)+SUMIFS('Resumen Anual'!$AN$344,Z18,'Resumen Anual'!$V$9,K6,'Resumen Anual'!$L$296)+SUMIFS('Resumen Anual'!$AN$402,Z18,'Resumen Anual'!$V$9,K6,'Resumen Anual'!$L$354)+SUMIFS('Resumen Anual'!$AN$460,Z18,'Resumen Anual'!$V$9,K6,'Resumen Anual'!$L$412)+SUMIFS('Resumen Anual'!$AN$518,Z18,'Resumen Anual'!$V$9,K6,'Resumen Anual'!$L$470)+SUMIFS('Resumen Anual'!$AN$576,Z18,'Resumen Anual'!$V$9,K6,'Resumen Anual'!$L$528)+SUMIFS('Resumen Anual'!$AN$634,Z18,'Resumen Anual'!$V$9,K6,'Resumen Anual'!$L$586)+SUMIFS('Resumen Anual'!$AN$692,Z18,'Resumen Anual'!$V$9,K6,'Resumen Anual'!$L$644)+SUMIFS('Resumen Anual'!$CK$54,Z18,'Resumen Anual'!$V$9,K6,'Resumen Anual'!$BI$6)+SUMIFS('Resumen Anual'!$CK$112,Z18,'Resumen Anual'!$V$9,K6,'Resumen Anual'!$BI$64)+SUMIFS('Resumen Anual'!$CK$170,Z18,'Resumen Anual'!$V$9,K6,'Resumen Anual'!$BI$122)+SUMIFS('Resumen Anual'!$CK$228,Z18,'Resumen Anual'!$V$9,K6,'Resumen Anual'!$BI$180)+SUMIFS('Resumen Anual'!$CK$286,Z18,'Resumen Anual'!$V$9,K6,'Resumen Anual'!$BI$238)+SUMIFS('Resumen Anual'!$CK$344,Z18,'Resumen Anual'!$V$9,K6,'Resumen Anual'!$BI$296)+SUMIFS('Resumen Anual'!$CK$402,Z18,'Resumen Anual'!$V$9,K6,'Resumen Anual'!$BI$354)+SUMIFS('Resumen Anual'!$CK$460,Z18,'Resumen Anual'!$V$9,K6,'Resumen Anual'!$BI$412)+SUMIFS('Resumen Anual'!$CK$518,Z18,'Resumen Anual'!$V$9,K6,'Resumen Anual'!$BI$470)+SUMIFS('Resumen Anual'!$CK$576,Z18,'Resumen Anual'!$V$9,K6,'Resumen Anual'!$BI$528)+SUMIFS('Resumen Anual'!$CK$634,Z18,'Resumen Anual'!$V$9,K6,'Resumen Anual'!$BI$586)+SUMIFS('Resumen Anual'!$CK$692,Z18,'Resumen Anual'!$V$9,K6,'Resumen Anual'!$BI$644)+SUMIFS('Resumen Anual'!$EJ$54,Z18,'Resumen Anual'!$V$9,K6,'Resumen Anual'!$DH$6)+SUMIFS('Resumen Anual'!$EJ$112,Z18,'Resumen Anual'!$V$9,K6,'Resumen Anual'!$DH$64)+SUMIFS('Resumen Anual'!$EJ$170,Z18,'Resumen Anual'!$V$9,K6,'Resumen Anual'!$DH$122)+SUMIFS('Resumen Anual'!$EJ$228,Z18,'Resumen Anual'!$V$9,K6,'Resumen Anual'!$DH$180)+SUMIFS('Resumen Anual'!$EJ$286,Z18,'Resumen Anual'!$V$9,K6,'Resumen Anual'!$DH$238)+SUMIFS('Resumen Anual'!$EJ$344,Z18,'Resumen Anual'!$V$9,K6,'Resumen Anual'!$DH$296)+SUMIFS('Resumen Anual'!$EJ$402,Z18,'Resumen Anual'!$V$9,K6,'Resumen Anual'!$DH$354)+SUMIFS('Resumen Anual'!$EJ$460,Z18,'Resumen Anual'!$V$9,K6,'Resumen Anual'!$DH$412)+SUMIFS('Resumen Anual'!$EJ$518,Z18,'Resumen Anual'!$V$9,K6,'Resumen Anual'!$DH$470)+SUMIFS('Resumen Anual'!$EJ$576,Z18,'Resumen Anual'!$V$9,K6,'Resumen Anual'!$DH$528)+SUMIFS('Resumen Anual'!$EJ$634,Z18,'Resumen Anual'!$V$9,K6,'Resumen Anual'!$DH$586)+SUMIFS('Resumen Anual'!$EJ$692,Z18,'Resumen Anual'!$V$9,K6,'Resumen Anual'!$DH$644)+SUMIFS('Resumen Anual'!$GG$54,Z18,'Resumen Anual'!$V$9,K6,'Resumen Anual'!$FE$6)+SUMIFS('Resumen Anual'!$GG$112,Z18,'Resumen Anual'!$V$9,K6,'Resumen Anual'!$FE$64)+SUMIFS('Resumen Anual'!$GG$170,Z18,'Resumen Anual'!$V$9,K6,'Resumen Anual'!$FE$122)+SUMIFS('Resumen Anual'!$GG$228,Z18,'Resumen Anual'!$V$9,K6,'Resumen Anual'!$FE$180)+SUMIFS('Resumen Anual'!$GG$286,Z18,'Resumen Anual'!$V$9,K6,'Resumen Anual'!$FE$238)+SUMIFS('Resumen Anual'!$GG$344,Z18,'Resumen Anual'!$V$9,K6,'Resumen Anual'!$FE$296)+SUMIFS('Resumen Anual'!$GG$402,Z18,'Resumen Anual'!$V$9,K6,'Resumen Anual'!$FE$354)+SUMIFS('Resumen Anual'!$GG$460,Z18,'Resumen Anual'!$V$9,K6,'Resumen Anual'!$FE$412)+SUMIFS('Resumen Anual'!$GG$518,Z18,'Resumen Anual'!$V$9,K6,'Resumen Anual'!$FE$470)+SUMIFS('Resumen Anual'!$GG$576,Z18,'Resumen Anual'!$V$9,K6,'Resumen Anual'!$FE$528)+SUMIFS('Resumen Anual'!$GG$634,Z18,'Resumen Anual'!$V$9,K6,'Resumen Anual'!$FE$586)+SUMIFS('Resumen Anual'!$GG$692,Z18,'Resumen Anual'!$V$9,K6,'Resumen Anual'!$FE$644)</f>
        <v>0</v>
      </c>
      <c r="AN18" s="770"/>
      <c r="AO18" s="770"/>
      <c r="AP18" s="770"/>
      <c r="AQ18" s="756">
        <f>SUMIFS('Resumen Anual'!$AR$54,Z18,'Resumen Anual'!$V$9,K6,'Resumen Anual'!$L$6)+SUMIFS('Resumen Anual'!$AR$112,Z18,'Resumen Anual'!$V$9,K6,'Resumen Anual'!$L$64)+SUMIFS('Resumen Anual'!$AR$170,Z18,'Resumen Anual'!$V$9,K6,'Resumen Anual'!$L$122)+SUMIFS('Resumen Anual'!$AR$228,Z18,'Resumen Anual'!$V$9,K6,'Resumen Anual'!$L$180)+SUMIFS('Resumen Anual'!$AR$286,Z18,'Resumen Anual'!$V$9,K6,'Resumen Anual'!$L$238)+SUMIFS('Resumen Anual'!$AR$344,Z18,'Resumen Anual'!$V$9,K6,'Resumen Anual'!$L$296)+SUMIFS('Resumen Anual'!$AR$402,Z18,'Resumen Anual'!$V$9,K6,'Resumen Anual'!$L$354)+SUMIFS('Resumen Anual'!$AR$460,Z18,'Resumen Anual'!$V$9,K6,'Resumen Anual'!$L$412)+SUMIFS('Resumen Anual'!$AR$518,Z18,'Resumen Anual'!$V$9,K6,'Resumen Anual'!$L$470)+SUMIFS('Resumen Anual'!$AR$576,Z18,'Resumen Anual'!$V$9,K6,'Resumen Anual'!$L$528)+SUMIFS('Resumen Anual'!$AR$634,Z18,'Resumen Anual'!$V$9,K6,'Resumen Anual'!$L$586)+SUMIFS('Resumen Anual'!$AR$692,Z18,'Resumen Anual'!$V$9,K6,'Resumen Anual'!$L$644)+SUMIFS('Resumen Anual'!$CO$54,Z18,'Resumen Anual'!$V$9,K6,'Resumen Anual'!$BI$6)+SUMIFS('Resumen Anual'!$CO$112,Z18,'Resumen Anual'!$V$9,K6,'Resumen Anual'!$BI$64)+SUMIFS('Resumen Anual'!$CO$170,Z18,'Resumen Anual'!$V$9,K6,'Resumen Anual'!$BI$122)+SUMIFS('Resumen Anual'!$CO$228,Z18,'Resumen Anual'!$V$9,K6,'Resumen Anual'!$BI$180)+SUMIFS('Resumen Anual'!$CO$286,Z18,'Resumen Anual'!$V$9,K6,'Resumen Anual'!$BI$238)+SUMIFS('Resumen Anual'!$CO$344,Z18,'Resumen Anual'!$V$9,K6,'Resumen Anual'!$BI$296)+SUMIFS('Resumen Anual'!$CO$402,Z18,'Resumen Anual'!$V$9,K6,'Resumen Anual'!$BI$354)+SUMIFS('Resumen Anual'!$CO$460,Z18,'Resumen Anual'!$V$9,K6,'Resumen Anual'!$BI$412)+SUMIFS('Resumen Anual'!$CO$518,Z18,'Resumen Anual'!$V$9,K6,'Resumen Anual'!$BI$470)+SUMIFS('Resumen Anual'!$CO$576,Z18,'Resumen Anual'!$V$9,K6,'Resumen Anual'!$BI$528)+SUMIFS('Resumen Anual'!$CO$634,Z18,'Resumen Anual'!$V$9,K6,'Resumen Anual'!$BI$586)+SUMIFS('Resumen Anual'!$CO$692,Z18,'Resumen Anual'!$V$9,K6,'Resumen Anual'!$BI$644)+SUMIFS('Resumen Anual'!$EN$54,Z18,'Resumen Anual'!$V$9,K6,'Resumen Anual'!$DH$6)+SUMIFS('Resumen Anual'!$EN$112,Z18,'Resumen Anual'!$V$9,K6,'Resumen Anual'!$DH$64)+SUMIFS('Resumen Anual'!$EN$170,Z18,'Resumen Anual'!$V$9,K6,'Resumen Anual'!$DH$122)+SUMIFS('Resumen Anual'!$EN$228,Z18,'Resumen Anual'!$V$9,K6,'Resumen Anual'!$DH$180)+SUMIFS('Resumen Anual'!$EN$286,Z18,'Resumen Anual'!$V$9,K6,'Resumen Anual'!$DH$238)+SUMIFS('Resumen Anual'!$EN$344,Z18,'Resumen Anual'!$V$9,K6,'Resumen Anual'!$DH$296)+SUMIFS('Resumen Anual'!$EN$402,Z18,'Resumen Anual'!$V$9,K6,'Resumen Anual'!$DH$354)+SUMIFS('Resumen Anual'!$EN$460,Z18,'Resumen Anual'!$V$9,K6,'Resumen Anual'!$DH$412)+SUMIFS('Resumen Anual'!$EN$518,Z18,'Resumen Anual'!$V$9,K6,'Resumen Anual'!$DH$470)+SUMIFS('Resumen Anual'!$EN$576,Z18,'Resumen Anual'!$V$9,K6,'Resumen Anual'!$DH$528)+SUMIFS('Resumen Anual'!$EN$634,Z18,'Resumen Anual'!$V$9,K6,'Resumen Anual'!$DH$586)+SUMIFS('Resumen Anual'!$EN$692,Z18,'Resumen Anual'!$V$9,K6,'Resumen Anual'!$DH$644)+SUMIFS('Resumen Anual'!$GK$54,Z18,'Resumen Anual'!$V$9,K6,'Resumen Anual'!$FE$6)+SUMIFS('Resumen Anual'!$GK$112,Z18,'Resumen Anual'!$V$9,K6,'Resumen Anual'!$FE$64)+SUMIFS('Resumen Anual'!$GK$170,Z18,'Resumen Anual'!$V$9,K6,'Resumen Anual'!$FE$122)+SUMIFS('Resumen Anual'!$GK$228,Z18,'Resumen Anual'!$V$9,K6,'Resumen Anual'!$FE$180)+SUMIFS('Resumen Anual'!$GK$286,Z18,'Resumen Anual'!$V$9,K6,'Resumen Anual'!$FE$238)+SUMIFS('Resumen Anual'!$GK$344,Z18,'Resumen Anual'!$V$9,K6,'Resumen Anual'!$FE$296)+SUMIFS('Resumen Anual'!$GK$402,Z18,'Resumen Anual'!$V$9,K6,'Resumen Anual'!$FE$354)+SUMIFS('Resumen Anual'!$GK$460,Z18,'Resumen Anual'!$V$9,K6,'Resumen Anual'!$FE$412)+SUMIFS('Resumen Anual'!$GK$518,Z18,'Resumen Anual'!$V$9,K6,'Resumen Anual'!$FE$470)+SUMIFS('Resumen Anual'!$GK$576,Z18,'Resumen Anual'!$V$9,K6,'Resumen Anual'!$FE$528)+SUMIFS('Resumen Anual'!$GK$634,Z18,'Resumen Anual'!$V$9,K6,'Resumen Anual'!$FE$586)+SUMIFS('Resumen Anual'!$GK$692,Z18,'Resumen Anual'!$V$9,K6,'Resumen Anual'!$FE$644)</f>
        <v>0</v>
      </c>
      <c r="AR18" s="756"/>
      <c r="AS18" s="756"/>
      <c r="AT18" s="1218">
        <f>SUMIFS('Resumen Anual'!$AU$54,Z18,'Resumen Anual'!$V$9,K6,'Resumen Anual'!$L$6)+SUMIFS('Resumen Anual'!$AU$112,Z18,'Resumen Anual'!$V$9,K6,'Resumen Anual'!$L$64)+SUMIFS('Resumen Anual'!$AU$170,Z18,'Resumen Anual'!$V$9,K6,'Resumen Anual'!$L$122)+SUMIFS('Resumen Anual'!$AU$228,Z18,'Resumen Anual'!$V$9,K6,'Resumen Anual'!$L$180)+SUMIFS('Resumen Anual'!$AU$286,Z18,'Resumen Anual'!$V$9,K6,'Resumen Anual'!$L$238)+SUMIFS('Resumen Anual'!$AU$344,Z18,'Resumen Anual'!$V$9,K6,'Resumen Anual'!$L$296)+SUMIFS('Resumen Anual'!$AU$402,Z18,'Resumen Anual'!$V$9,K6,'Resumen Anual'!$L$354)+SUMIFS('Resumen Anual'!$AU$460,Z18,'Resumen Anual'!$V$9,K6,'Resumen Anual'!$L$412)+SUMIFS('Resumen Anual'!$AU$518,Z18,'Resumen Anual'!$V$9,K6,'Resumen Anual'!$L$470)+SUMIFS('Resumen Anual'!$AU$576,Z18,'Resumen Anual'!$V$9,K6,'Resumen Anual'!$L$528)+SUMIFS('Resumen Anual'!$AU$634,Z18,'Resumen Anual'!$V$9,K6,'Resumen Anual'!$L$586)+SUMIFS('Resumen Anual'!$AU$692,Z18,'Resumen Anual'!$V$9,K6,'Resumen Anual'!$L$644)+SUMIFS('Resumen Anual'!$CR$54,Z18,'Resumen Anual'!$V$9,K6,'Resumen Anual'!$BI$6)+SUMIFS('Resumen Anual'!$CR$112,Z18,'Resumen Anual'!$V$9,K6,'Resumen Anual'!$BI$64)+SUMIFS('Resumen Anual'!$CR$170,Z18,'Resumen Anual'!$V$9,K6,'Resumen Anual'!$BI$122)+SUMIFS('Resumen Anual'!$CR$228,Z18,'Resumen Anual'!$V$9,K6,'Resumen Anual'!$BI$180)+SUMIFS('Resumen Anual'!$CR$286,Z18,'Resumen Anual'!$V$9,K6,'Resumen Anual'!$BI$238)+SUMIFS('Resumen Anual'!$CR$344,Z18,'Resumen Anual'!$V$9,K6,'Resumen Anual'!$BI$296)+SUMIFS('Resumen Anual'!$CR$402,Z18,'Resumen Anual'!$V$9,K6,'Resumen Anual'!$BI$354)+SUMIFS('Resumen Anual'!$CR$460,Z18,'Resumen Anual'!$V$9,K6,'Resumen Anual'!$BI$412)+SUMIFS('Resumen Anual'!$CR$518,Z18,'Resumen Anual'!$V$9,K6,'Resumen Anual'!$BI$470)+SUMIFS('Resumen Anual'!$CR$576,Z18,'Resumen Anual'!$V$9,K6,'Resumen Anual'!$BI$528)+SUMIFS('Resumen Anual'!$CR$634,Z18,'Resumen Anual'!$V$9,K6,'Resumen Anual'!$BI$586)+SUMIFS('Resumen Anual'!$CR$692,Z18,'Resumen Anual'!$V$9,K6,'Resumen Anual'!$BI$644)+SUMIFS('Resumen Anual'!$EQ$54,Z18,'Resumen Anual'!$V$9,K6,'Resumen Anual'!$DH$6)+SUMIFS('Resumen Anual'!$EQ$112,Z18,'Resumen Anual'!$V$9,K6,'Resumen Anual'!$DH$64)+SUMIFS('Resumen Anual'!$EQ$170,Z18,'Resumen Anual'!$V$9,K6,'Resumen Anual'!$DH$122)+SUMIFS('Resumen Anual'!$EQ$228,Z18,'Resumen Anual'!$V$9,K6,'Resumen Anual'!$DH$180)+SUMIFS('Resumen Anual'!$EQ$286,Z18,'Resumen Anual'!$V$9,K6,'Resumen Anual'!$DH$238)+SUMIFS('Resumen Anual'!$EQ$344,Z18,'Resumen Anual'!$V$9,K6,'Resumen Anual'!$DH$296)+SUMIFS('Resumen Anual'!$EQ$402,Z18,'Resumen Anual'!$V$9,K6,'Resumen Anual'!$DH$354)+SUMIFS('Resumen Anual'!$EQ$460,Z18,'Resumen Anual'!$V$9,K6,'Resumen Anual'!$DH$412)+SUMIFS('Resumen Anual'!$EQ$518,Z18,'Resumen Anual'!$V$9,K6,'Resumen Anual'!$DH$470)+SUMIFS('Resumen Anual'!$EQ$576,Z18,'Resumen Anual'!$V$9,K6,'Resumen Anual'!$DH$528)+SUMIFS('Resumen Anual'!$EQ$634,Z18,'Resumen Anual'!$V$9,K6,'Resumen Anual'!$DH$586)+SUMIFS('Resumen Anual'!$EQ$692,Z18,'Resumen Anual'!$V$9,K6,'Resumen Anual'!$DH$644)+SUMIFS('Resumen Anual'!$GN$54,Z18,'Resumen Anual'!$V$9,K6,'Resumen Anual'!$FE$6)+SUMIFS('Resumen Anual'!$GN$112,Z18,'Resumen Anual'!$V$9,K6,'Resumen Anual'!$FE$64)+SUMIFS('Resumen Anual'!$GN$170,Z18,'Resumen Anual'!$V$9,K6,'Resumen Anual'!$FE$122)+SUMIFS('Resumen Anual'!$GN$228,Z18,'Resumen Anual'!$V$9,K6,'Resumen Anual'!$FE$180)+SUMIFS('Resumen Anual'!$GN$286,Z18,'Resumen Anual'!$V$9,K6,'Resumen Anual'!$FE$238)+SUMIFS('Resumen Anual'!$GN$344,Z18,'Resumen Anual'!$V$9,K6,'Resumen Anual'!$FE$296)+SUMIFS('Resumen Anual'!$GN$402,Z18,'Resumen Anual'!$V$9,K6,'Resumen Anual'!$FE$354)+SUMIFS('Resumen Anual'!$GN$460,Z18,'Resumen Anual'!$V$9,K6,'Resumen Anual'!$FE$412)+SUMIFS('Resumen Anual'!$GN$518,Z18,'Resumen Anual'!$V$9,K6,'Resumen Anual'!$FE$470)+SUMIFS('Resumen Anual'!$GN$576,Z18,'Resumen Anual'!$V$9,K6,'Resumen Anual'!$FE$528)+SUMIFS('Resumen Anual'!$GN$634,Z18,'Resumen Anual'!$V$9,K6,'Resumen Anual'!$FE$586)+SUMIFS('Resumen Anual'!$GN$692,Z18,'Resumen Anual'!$V$9,K6,'Resumen Anual'!$FE$644)</f>
        <v>0</v>
      </c>
      <c r="AU18" s="1218"/>
      <c r="AV18" s="1219"/>
      <c r="AW18" s="1200"/>
      <c r="AX18" s="171"/>
      <c r="AY18" s="777"/>
      <c r="AZ18" s="778"/>
      <c r="BA18" s="778"/>
      <c r="BB18" s="778"/>
      <c r="BC18" s="764"/>
      <c r="BD18" s="765"/>
      <c r="BE18" s="765"/>
      <c r="BF18" s="765"/>
      <c r="BG18" s="765"/>
      <c r="BH18" s="765"/>
      <c r="BI18" s="766"/>
      <c r="BJ18" s="625"/>
      <c r="BK18" s="799" t="str">
        <f>'Resumen Anual'!$O$22</f>
        <v>IFR</v>
      </c>
      <c r="BL18" s="713"/>
      <c r="BM18" s="713"/>
      <c r="BN18" s="713"/>
      <c r="BO18" s="713"/>
      <c r="BP18" s="800">
        <f>SUMIF('Resumen Anual'!$FE$622,BH6,'Resumen Anual'!$FM$638)+SUMIF('Resumen Anual'!$DH$622,BH6,'Resumen Anual'!$DP$638)+SUMIF('Resumen Anual'!$BI$622,BH6,'Resumen Anual'!$BQ$638)+SUMIF('Resumen Anual'!$L$622,BH6,'Resumen Anual'!$T$638)+SUMIF('Resumen Anual'!$FE$566,BH6,'Resumen Anual'!$FM$582)+SUMIF('Resumen Anual'!$DH$566,BH6,'Resumen Anual'!$DP$582)+SUMIF('Resumen Anual'!$BI$566,BH6,'Resumen Anual'!$BQ$582)+SUMIF('Resumen Anual'!$L$566,BH6,'Resumen Anual'!$T$582)+SUMIF('Resumen Anual'!$FE$510,BH6,'Resumen Anual'!$FM$526)+SUMIF('Resumen Anual'!$DH$510,BH6,'Resumen Anual'!$DP$526)+SUMIF('Resumen Anual'!$BI$510,BH6,'Resumen Anual'!$BQ$526)+SUMIF('Resumen Anual'!$L$510,BH6,'Resumen Anual'!$T$526)+SUMIF('Resumen Anual'!$FE$454,BH6,'Resumen Anual'!$FM$470)+SUMIF('Resumen Anual'!$DH$454,BH6,'Resumen Anual'!$DP$470)+SUMIF('Resumen Anual'!$BI$454,BH6,'Resumen Anual'!$BQ$470)+SUMIF('Resumen Anual'!$L$454,BH6,'Resumen Anual'!$T$470)+SUMIF('Resumen Anual'!$FE$398,BH6,'Resumen Anual'!$FM$414)+SUMIF('Resumen Anual'!$DH$398,BH6,'Resumen Anual'!$DP$414)+SUMIF('Resumen Anual'!$BI$398,BH6,'Resumen Anual'!$BQ$414)+SUMIF('Resumen Anual'!$L$398,BH6,'Resumen Anual'!$T$414)+SUMIF('Resumen Anual'!$FE$342,BH6,'Resumen Anual'!$FM$358)+SUMIF('Resumen Anual'!$DH$342,BH6,'Resumen Anual'!$DP$358)+SUMIF('Resumen Anual'!$BI$342,BH6,'Resumen Anual'!$BQ$358)+SUMIF('Resumen Anual'!$L$342,BH6,'Resumen Anual'!$T$358)+SUMIF('Resumen Anual'!$FE$286,BH6,'Resumen Anual'!$FM$302)+SUMIF('Resumen Anual'!$DH$286,BH6,'Resumen Anual'!$DP$302)+SUMIF('Resumen Anual'!$BI$286,BH6,'Resumen Anual'!$BQ$302)+SUMIF('Resumen Anual'!$L$286,BH6,'Resumen Anual'!$T$302)+SUMIF('Resumen Anual'!$FE$230,BH6,'Resumen Anual'!$FM$246)+SUMIF('Resumen Anual'!$DH$230,BH6,'Resumen Anual'!$DP$246)+SUMIF('Resumen Anual'!$BI$230,BH6,'Resumen Anual'!$BQ$246)+SUMIF('Resumen Anual'!$L$230,BH6,'Resumen Anual'!$T$246)+SUMIF('Resumen Anual'!$FE$174,BH6,'Resumen Anual'!$FM$190)+SUMIF('Resumen Anual'!$DH$174,BH6,'Resumen Anual'!$DP$190)+SUMIF('Resumen Anual'!$BI$174,BH6,'Resumen Anual'!$BQ$190)+SUMIF('Resumen Anual'!$L$174,BH6,'Resumen Anual'!$T$190)+SUMIF('Resumen Anual'!$FE$118,BH6,'Resumen Anual'!$FM$134)+SUMIF('Resumen Anual'!$DH$118,BH6,'Resumen Anual'!$DP$134)+SUMIF('Resumen Anual'!$BI$118,BH6,'Resumen Anual'!$BQ$134)+SUMIF('Resumen Anual'!$L$118,BH6,'Resumen Anual'!$T$134)+SUMIF('Resumen Anual'!$FE$62,BH6,'Resumen Anual'!$FM$78)+SUMIF('Resumen Anual'!$DH$62,BH6,'Resumen Anual'!$DP$78)+SUMIF('Resumen Anual'!$BI$62,BH6,'Resumen Anual'!$BQ$78)+SUMIF('Resumen Anual'!$L$62,BH6,'Resumen Anual'!$T$78)+SUMIF('Resumen Anual'!$FE$6,BH6,'Resumen Anual'!$FM$22)+SUMIF('Resumen Anual'!$DH$6,BH6,'Resumen Anual'!$DP$22)+SUMIF('Resumen Anual'!$BI$6,BH6,'Resumen Anual'!$BQ$22)+SUMIF('Resumen Anual'!$L$6,BH6,'Resumen Anual'!$T$22)+SUMIF('Bitácoras Anteriores'!$K$6,BH6,'Bitácoras Anteriores'!$S$18)+SUMIF('Bitácoras Anteriores'!$K$59,$K$6,'Bitácoras Anteriores'!$S$71)+SUMIF('Bitácoras Anteriores'!$K$112,BH6,'Bitácoras Anteriores'!$S$124)+SUMIF('Bitácoras Anteriores'!$K$165,BH6,'Bitácoras Anteriores'!$S$177)+SUMIF('Bitácoras Anteriores'!$K$218,BH6,'Bitácoras Anteriores'!$S$230)+SUMIF('Bitácoras Anteriores'!$K$271,BH6,'Bitácoras Anteriores'!$S$283)+SUMIF('Bitácoras Anteriores'!$K$324,BH6,'Bitácoras Anteriores'!$S$336)+SUMIF('Bitácoras Anteriores'!$BH$6,BH6,'Bitácoras Anteriores'!$BP$18)+SUMIF('Bitácoras Anteriores'!$BH$59,$K$6,'Bitácoras Anteriores'!$BP$71)+SUMIF('Bitácoras Anteriores'!$BH$112,BH6,'Bitácoras Anteriores'!$BP$124)+SUMIF('Bitácoras Anteriores'!$BH$165,BH6,'Bitácoras Anteriores'!$BP$177)+SUMIF('Bitácoras Anteriores'!$BH$218,BH6,'Bitácoras Anteriores'!$BP$230)+SUMIF('Bitácoras Anteriores'!$BH$271,BH6,'Bitácoras Anteriores'!$BP$283)+SUMIF('Bitácoras Anteriores'!$BH$324,BH6,'Bitácoras Anteriores'!$BP$336)+SUMIF('Bitácoras Anteriores'!$DF$6,BH6,'Bitácoras Anteriores'!$DN$18)+SUMIF('Bitácoras Anteriores'!$DF$59,$K$6,'Bitácoras Anteriores'!$DN$71)+SUMIF('Bitácoras Anteriores'!$DF$112,BH6,'Bitácoras Anteriores'!$DN$124)+SUMIF('Bitácoras Anteriores'!$DF$165,BH6,'Bitácoras Anteriores'!$DN$177)+SUMIF('Bitácoras Anteriores'!$DF$218,BH6,'Bitácoras Anteriores'!$DN$230)+SUMIF('Bitácoras Anteriores'!$DF$271,BH6,'Bitácoras Anteriores'!$DN$283)+SUMIF('Bitácoras Anteriores'!$DF$324,BH6,'Bitácoras Anteriores'!$DN$336)+SUMIF('Bitácoras Anteriores'!$FC$6,BH6,'Bitácoras Anteriores'!$FK$18)+SUMIF('Bitácoras Anteriores'!$FC$59,$K$6,'Bitácoras Anteriores'!$FK$71)+SUMIF('Bitácoras Anteriores'!$FC$112,BH6,'Bitácoras Anteriores'!$FK$124)+SUMIF('Bitácoras Anteriores'!$FC$165,BH6,'Bitácoras Anteriores'!$FK$177)+SUMIF('Bitácoras Anteriores'!$FC$218,BH6,'Bitácoras Anteriores'!$FK$230)+SUMIF('Bitácoras Anteriores'!$FC$271,BH6,'Bitácoras Anteriores'!$FK$283)+SUMIF('Bitácoras Anteriores'!$FC$324,BH6,'Bitácoras Anteriores'!$FK$336)</f>
        <v>0</v>
      </c>
      <c r="BQ18" s="800"/>
      <c r="BR18" s="800"/>
      <c r="BS18" s="800"/>
      <c r="BT18" s="800"/>
      <c r="BU18" s="800"/>
      <c r="BV18" s="15"/>
      <c r="BW18" s="771">
        <f>IF(BW12=0," ",BW12+3)</f>
        <v>2025</v>
      </c>
      <c r="BX18" s="772"/>
      <c r="BY18" s="772"/>
      <c r="BZ18" s="772"/>
      <c r="CA18" s="772"/>
      <c r="CB18" s="1214">
        <f>SUMIFS('Resumen Anual'!$AF$54,BW18,'Resumen Anual'!$V$9,BH6,'Resumen Anual'!$L$6)+SUMIFS('Resumen Anual'!$AF$112,BW18,'Resumen Anual'!$V$9,BH6,'Resumen Anual'!$L$64)+SUMIFS('Resumen Anual'!$AF$170,BW18,'Resumen Anual'!$V$9,BH6,'Resumen Anual'!$L$122)+SUMIFS('Resumen Anual'!$AF$228,BW18,'Resumen Anual'!$V$9,BH6,'Resumen Anual'!$L$180)+SUMIFS('Resumen Anual'!$AF$286,BW18,'Resumen Anual'!$V$9,BH6,'Resumen Anual'!$L$238)+SUMIFS('Resumen Anual'!$AF$344,BW18,'Resumen Anual'!$V$9,BH6,'Resumen Anual'!$L$296)+SUMIFS('Resumen Anual'!$AF$402,BW18,'Resumen Anual'!$V$9,BH6,'Resumen Anual'!$L$354)+SUMIFS('Resumen Anual'!$AF$460,BW18,'Resumen Anual'!$V$9,BH6,'Resumen Anual'!$L$412)+SUMIFS('Resumen Anual'!$AF$518,BW18,'Resumen Anual'!$V$9,BH6,'Resumen Anual'!$L$470)+SUMIFS('Resumen Anual'!$AF$576,BW18,'Resumen Anual'!$V$9,BH6,'Resumen Anual'!$L$528)+SUMIFS('Resumen Anual'!$AF$634,BW18,'Resumen Anual'!$V$9,BH6,'Resumen Anual'!$L$586)+SUMIFS('Resumen Anual'!$AF$692,BW18,'Resumen Anual'!$V$9,BH6,'Resumen Anual'!$L$644)+SUMIFS('Resumen Anual'!$CC$54,BW18,'Resumen Anual'!$V$9,BH6,'Resumen Anual'!$BI$6)+SUMIFS('Resumen Anual'!$CC$112,BW18,'Resumen Anual'!$V$9,BH6,'Resumen Anual'!$BI$64)+SUMIFS('Resumen Anual'!$CC$170,BW18,'Resumen Anual'!$V$9,BH6,'Resumen Anual'!$BI$122)+SUMIFS('Resumen Anual'!$CC$228,BW18,'Resumen Anual'!$V$9,BH6,'Resumen Anual'!$BI$180)+SUMIFS('Resumen Anual'!$CC$286,BW18,'Resumen Anual'!$V$9,BH6,'Resumen Anual'!$BI$238)+SUMIFS('Resumen Anual'!$CC$344,BW18,'Resumen Anual'!$V$9,BH6,'Resumen Anual'!$BI$296)+SUMIFS('Resumen Anual'!$CC$402,BW18,'Resumen Anual'!$V$9,BH6,'Resumen Anual'!$BI$354)+SUMIFS('Resumen Anual'!$CC$460,BW18,'Resumen Anual'!$V$9,BH6,'Resumen Anual'!$BI$412)+SUMIFS('Resumen Anual'!$CC$518,BW18,'Resumen Anual'!$V$9,BH6,'Resumen Anual'!$BI$470)+SUMIFS('Resumen Anual'!$CC$576,BW18,'Resumen Anual'!$V$9,BH6,'Resumen Anual'!$BI$528)+SUMIFS('Resumen Anual'!$CC$634,BW18,'Resumen Anual'!$V$9,BH6,'Resumen Anual'!$BI$586)+SUMIFS('Resumen Anual'!$CC$692,BW18,'Resumen Anual'!$V$9,BH6,'Resumen Anual'!$BI$644)+SUMIFS('Resumen Anual'!$EB$54,BW18,'Resumen Anual'!$V$9,BH6,'Resumen Anual'!$DH$6)+SUMIFS('Resumen Anual'!$EB$112,BW18,'Resumen Anual'!$V$9,BH6,'Resumen Anual'!$DH$64)+SUMIFS('Resumen Anual'!$EB$170,BW18,'Resumen Anual'!$V$9,BH6,'Resumen Anual'!$DH$122)+SUMIFS('Resumen Anual'!$EB$228,BW18,'Resumen Anual'!$V$9,BH6,'Resumen Anual'!$DH$180)+SUMIFS('Resumen Anual'!$EB$286,BW18,'Resumen Anual'!$V$9,BH6,'Resumen Anual'!$DH$238)+SUMIFS('Resumen Anual'!$EB$344,BW18,'Resumen Anual'!$V$9,BH6,'Resumen Anual'!$DH$296)+SUMIFS('Resumen Anual'!$EB$402,BW18,'Resumen Anual'!$V$9,BH6,'Resumen Anual'!$DH$354)+SUMIFS('Resumen Anual'!$EB$460,BW18,'Resumen Anual'!$V$9,BH6,'Resumen Anual'!$DH$412)+SUMIFS('Resumen Anual'!$EB$518,BW18,'Resumen Anual'!$V$9,BH6,'Resumen Anual'!$DH$470)+SUMIFS('Resumen Anual'!$EB$576,BW18,'Resumen Anual'!$V$9,BH6,'Resumen Anual'!$DH$528)+SUMIFS('Resumen Anual'!$EB$634,BW18,'Resumen Anual'!$V$9,BH6,'Resumen Anual'!$DH$586)+SUMIFS('Resumen Anual'!$EB$692,BW18,'Resumen Anual'!$V$9,BH6,'Resumen Anual'!$DH$644)+SUMIFS('Resumen Anual'!$FY$54,BW18,'Resumen Anual'!$V$9,BH6,'Resumen Anual'!$FE$6)+SUMIFS('Resumen Anual'!$FY$112,BW18,'Resumen Anual'!$V$9,BH6,'Resumen Anual'!$FE$64)+SUMIFS('Resumen Anual'!$FY$170,BW18,'Resumen Anual'!$V$9,BH6,'Resumen Anual'!$FE$122)+SUMIFS('Resumen Anual'!$FY$228,BW18,'Resumen Anual'!$V$9,BH6,'Resumen Anual'!$FE$180)+SUMIFS('Resumen Anual'!$FY$286,BW18,'Resumen Anual'!$V$9,BH6,'Resumen Anual'!$FE$238)+SUMIFS('Resumen Anual'!$FY$344,BW18,'Resumen Anual'!$V$9,BH6,'Resumen Anual'!$FE$296)+SUMIFS('Resumen Anual'!$FY$402,BW18,'Resumen Anual'!$V$9,BH6,'Resumen Anual'!$FE$354)+SUMIFS('Resumen Anual'!$FY$460,BW18,'Resumen Anual'!$V$9,BH6,'Resumen Anual'!$FE$412)+SUMIFS('Resumen Anual'!$FY$518,BW18,'Resumen Anual'!$V$9,BH6,'Resumen Anual'!$FE$470)+SUMIFS('Resumen Anual'!$FY$576,BW18,'Resumen Anual'!$V$9,BH6,'Resumen Anual'!$FE$528)+SUMIFS('Resumen Anual'!$FY$634,BW18,'Resumen Anual'!$V$9,BH6,'Resumen Anual'!$FE$586)+SUMIFS('Resumen Anual'!$FY$692,BW18,'Resumen Anual'!$V$9,BH6,'Resumen Anual'!$FE$644)</f>
        <v>0</v>
      </c>
      <c r="CC18" s="770"/>
      <c r="CD18" s="770"/>
      <c r="CE18" s="770"/>
      <c r="CF18" s="770">
        <f>SUMIFS('Resumen Anual'!$AJ$54,BW18,'Resumen Anual'!$V$9,BH6,'Resumen Anual'!$L$6)+SUMIFS('Resumen Anual'!$AJ$112,BW18,'Resumen Anual'!$V$9,BH6,'Resumen Anual'!$L$64)+SUMIFS('Resumen Anual'!$AJ$170,BW18,'Resumen Anual'!$V$9,BH6,'Resumen Anual'!$L$122)+SUMIFS('Resumen Anual'!$AJ$228,BW18,'Resumen Anual'!$V$9,BH6,'Resumen Anual'!$L$180)+SUMIFS('Resumen Anual'!$AJ$286,BW18,'Resumen Anual'!$V$9,BH6,'Resumen Anual'!$L$238)+SUMIFS('Resumen Anual'!$AJ$344,BW18,'Resumen Anual'!$V$9,BH6,'Resumen Anual'!$L$296)+SUMIFS('Resumen Anual'!$AJ$402,BW18,'Resumen Anual'!$V$9,BH6,'Resumen Anual'!$L$354)+SUMIFS('Resumen Anual'!$AJ$460,BW18,'Resumen Anual'!$V$9,BH6,'Resumen Anual'!$L$412)+SUMIFS('Resumen Anual'!$AJ$518,BW18,'Resumen Anual'!$V$9,BH6,'Resumen Anual'!$L$470)+SUMIFS('Resumen Anual'!$AJ$576,BW18,'Resumen Anual'!$V$9,BH6,'Resumen Anual'!$L$528)+SUMIFS('Resumen Anual'!$AJ$634,BW18,'Resumen Anual'!$V$9,BH6,'Resumen Anual'!$L$586)+SUMIFS('Resumen Anual'!$AJ$692,BW18,'Resumen Anual'!$V$9,BH6,'Resumen Anual'!$L$644)+SUMIFS('Resumen Anual'!$CG$54,BW18,'Resumen Anual'!$V$9,BH6,'Resumen Anual'!$BI$6)+SUMIFS('Resumen Anual'!$CG$112,BW18,'Resumen Anual'!$V$9,BH6,'Resumen Anual'!$BI$64)+SUMIFS('Resumen Anual'!$CG$170,BW18,'Resumen Anual'!$V$9,BH6,'Resumen Anual'!$BI$122)+SUMIFS('Resumen Anual'!$CG$228,BW18,'Resumen Anual'!$V$9,BH6,'Resumen Anual'!$BI$180)+SUMIFS('Resumen Anual'!$CG$286,BW18,'Resumen Anual'!$V$9,BH6,'Resumen Anual'!$BI$238)+SUMIFS('Resumen Anual'!$CG$344,BW18,'Resumen Anual'!$V$9,BH6,'Resumen Anual'!$BI$296)+SUMIFS('Resumen Anual'!$CG$402,BW18,'Resumen Anual'!$V$9,BH6,'Resumen Anual'!$BI$354)+SUMIFS('Resumen Anual'!$CG$460,BW18,'Resumen Anual'!$V$9,BH6,'Resumen Anual'!$BI$412)+SUMIFS('Resumen Anual'!$CG$518,BW18,'Resumen Anual'!$V$9,BH6,'Resumen Anual'!$BI$470)+SUMIFS('Resumen Anual'!$CG$576,BW18,'Resumen Anual'!$V$9,BH6,'Resumen Anual'!$BI$528)+SUMIFS('Resumen Anual'!$CG$634,BW18,'Resumen Anual'!$V$9,BH6,'Resumen Anual'!$BI$586)+SUMIFS('Resumen Anual'!$CG$692,BW18,'Resumen Anual'!$V$9,BH6,'Resumen Anual'!$BI$644)+SUMIFS('Resumen Anual'!$EF$54,BW18,'Resumen Anual'!$V$9,BH6,'Resumen Anual'!$DH$6)+SUMIFS('Resumen Anual'!$EF$112,BW18,'Resumen Anual'!$V$9,BH6,'Resumen Anual'!$DH$64)+SUMIFS('Resumen Anual'!$EF$170,BW18,'Resumen Anual'!$V$9,BH6,'Resumen Anual'!$DH$122)+SUMIFS('Resumen Anual'!$EF$228,BW18,'Resumen Anual'!$V$9,BH6,'Resumen Anual'!$DH$180)+SUMIFS('Resumen Anual'!$EF$286,BW18,'Resumen Anual'!$V$9,BH6,'Resumen Anual'!$DH$238)+SUMIFS('Resumen Anual'!$EF$344,BW18,'Resumen Anual'!$V$9,BH6,'Resumen Anual'!$DH$296)+SUMIFS('Resumen Anual'!$EF$402,BW18,'Resumen Anual'!$V$9,BH6,'Resumen Anual'!$DH$354)+SUMIFS('Resumen Anual'!$EF$460,BW18,'Resumen Anual'!$V$9,BH6,'Resumen Anual'!$DH$412)+SUMIFS('Resumen Anual'!$EF$518,BW18,'Resumen Anual'!$V$9,BH6,'Resumen Anual'!$DH$470)+SUMIFS('Resumen Anual'!$EF$576,BW18,'Resumen Anual'!$V$9,BH6,'Resumen Anual'!$DH$528)+SUMIFS('Resumen Anual'!$EF$634,BW18,'Resumen Anual'!$V$9,BH6,'Resumen Anual'!$DH$586)+SUMIFS('Resumen Anual'!$EF$692,BW18,'Resumen Anual'!$V$9,BH6,'Resumen Anual'!$DH$644)+SUMIFS('Resumen Anual'!$GC$54,BW18,'Resumen Anual'!$V$9,BH6,'Resumen Anual'!$FE$6)+SUMIFS('Resumen Anual'!$GC$112,BW18,'Resumen Anual'!$V$9,BH6,'Resumen Anual'!$FE$64)+SUMIFS('Resumen Anual'!$GC$170,BW18,'Resumen Anual'!$V$9,BH6,'Resumen Anual'!$FE$122)+SUMIFS('Resumen Anual'!$GC$228,BW18,'Resumen Anual'!$V$9,BH6,'Resumen Anual'!$FE$180)+SUMIFS('Resumen Anual'!$GC$286,BW18,'Resumen Anual'!$V$9,BH6,'Resumen Anual'!$FE$238)+SUMIFS('Resumen Anual'!$GC$344,BW18,'Resumen Anual'!$V$9,BH6,'Resumen Anual'!$FE$296)+SUMIFS('Resumen Anual'!$GC$402,BW18,'Resumen Anual'!$V$9,BH6,'Resumen Anual'!$FE$354)+SUMIFS('Resumen Anual'!$GC$460,BW18,'Resumen Anual'!$V$9,BH6,'Resumen Anual'!$FE$412)+SUMIFS('Resumen Anual'!$GC$518,BW18,'Resumen Anual'!$V$9,BH6,'Resumen Anual'!$FE$470)+SUMIFS('Resumen Anual'!$GC$576,BW18,'Resumen Anual'!$V$9,BH6,'Resumen Anual'!$FE$528)+SUMIFS('Resumen Anual'!$GC$634,BW18,'Resumen Anual'!$V$9,BH6,'Resumen Anual'!$FE$586)+SUMIFS('Resumen Anual'!$GC$692,BW18,'Resumen Anual'!$V$9,BH6,'Resumen Anual'!$FE$644)</f>
        <v>0</v>
      </c>
      <c r="CG18" s="770"/>
      <c r="CH18" s="770"/>
      <c r="CI18" s="770"/>
      <c r="CJ18" s="770">
        <f>SUMIFS('Resumen Anual'!$AN$54,BW18,'Resumen Anual'!$V$9,BH6,'Resumen Anual'!$L$6)+SUMIFS('Resumen Anual'!$AN$112,BW18,'Resumen Anual'!$V$9,BH6,'Resumen Anual'!$L$64)+SUMIFS('Resumen Anual'!$AN$170,BW18,'Resumen Anual'!$V$9,BH6,'Resumen Anual'!$L$122)+SUMIFS('Resumen Anual'!$AN$228,BW18,'Resumen Anual'!$V$9,BH6,'Resumen Anual'!$L$180)+SUMIFS('Resumen Anual'!$AN$286,BW18,'Resumen Anual'!$V$9,BH6,'Resumen Anual'!$L$238)+SUMIFS('Resumen Anual'!$AN$344,BW18,'Resumen Anual'!$V$9,BH6,'Resumen Anual'!$L$296)+SUMIFS('Resumen Anual'!$AN$402,BW18,'Resumen Anual'!$V$9,BH6,'Resumen Anual'!$L$354)+SUMIFS('Resumen Anual'!$AN$460,BW18,'Resumen Anual'!$V$9,BH6,'Resumen Anual'!$L$412)+SUMIFS('Resumen Anual'!$AN$518,BW18,'Resumen Anual'!$V$9,BH6,'Resumen Anual'!$L$470)+SUMIFS('Resumen Anual'!$AN$576,BW18,'Resumen Anual'!$V$9,BH6,'Resumen Anual'!$L$528)+SUMIFS('Resumen Anual'!$AN$634,BW18,'Resumen Anual'!$V$9,BH6,'Resumen Anual'!$L$586)+SUMIFS('Resumen Anual'!$AN$692,BW18,'Resumen Anual'!$V$9,BH6,'Resumen Anual'!$L$644)+SUMIFS('Resumen Anual'!$CK$54,BW18,'Resumen Anual'!$V$9,BH6,'Resumen Anual'!$BI$6)+SUMIFS('Resumen Anual'!$CK$112,BW18,'Resumen Anual'!$V$9,BH6,'Resumen Anual'!$BI$64)+SUMIFS('Resumen Anual'!$CK$170,BW18,'Resumen Anual'!$V$9,BH6,'Resumen Anual'!$BI$122)+SUMIFS('Resumen Anual'!$CK$228,BW18,'Resumen Anual'!$V$9,BH6,'Resumen Anual'!$BI$180)+SUMIFS('Resumen Anual'!$CK$286,BW18,'Resumen Anual'!$V$9,BH6,'Resumen Anual'!$BI$238)+SUMIFS('Resumen Anual'!$CK$344,BW18,'Resumen Anual'!$V$9,BH6,'Resumen Anual'!$BI$296)+SUMIFS('Resumen Anual'!$CK$402,BW18,'Resumen Anual'!$V$9,BH6,'Resumen Anual'!$BI$354)+SUMIFS('Resumen Anual'!$CK$460,BW18,'Resumen Anual'!$V$9,BH6,'Resumen Anual'!$BI$412)+SUMIFS('Resumen Anual'!$CK$518,BW18,'Resumen Anual'!$V$9,BH6,'Resumen Anual'!$BI$470)+SUMIFS('Resumen Anual'!$CK$576,BW18,'Resumen Anual'!$V$9,BH6,'Resumen Anual'!$BI$528)+SUMIFS('Resumen Anual'!$CK$634,BW18,'Resumen Anual'!$V$9,BH6,'Resumen Anual'!$BI$586)+SUMIFS('Resumen Anual'!$CK$692,BW18,'Resumen Anual'!$V$9,BH6,'Resumen Anual'!$BI$644)+SUMIFS('Resumen Anual'!$EJ$54,BW18,'Resumen Anual'!$V$9,BH6,'Resumen Anual'!$DH$6)+SUMIFS('Resumen Anual'!$EJ$112,BW18,'Resumen Anual'!$V$9,BH6,'Resumen Anual'!$DH$64)+SUMIFS('Resumen Anual'!$EJ$170,BW18,'Resumen Anual'!$V$9,BH6,'Resumen Anual'!$DH$122)+SUMIFS('Resumen Anual'!$EJ$228,BW18,'Resumen Anual'!$V$9,BH6,'Resumen Anual'!$DH$180)+SUMIFS('Resumen Anual'!$EJ$286,BW18,'Resumen Anual'!$V$9,BH6,'Resumen Anual'!$DH$238)+SUMIFS('Resumen Anual'!$EJ$344,BW18,'Resumen Anual'!$V$9,BH6,'Resumen Anual'!$DH$296)+SUMIFS('Resumen Anual'!$EJ$402,BW18,'Resumen Anual'!$V$9,BH6,'Resumen Anual'!$DH$354)+SUMIFS('Resumen Anual'!$EJ$460,BW18,'Resumen Anual'!$V$9,BH6,'Resumen Anual'!$DH$412)+SUMIFS('Resumen Anual'!$EJ$518,BW18,'Resumen Anual'!$V$9,BH6,'Resumen Anual'!$DH$470)+SUMIFS('Resumen Anual'!$EJ$576,BW18,'Resumen Anual'!$V$9,BH6,'Resumen Anual'!$DH$528)+SUMIFS('Resumen Anual'!$EJ$634,BW18,'Resumen Anual'!$V$9,BH6,'Resumen Anual'!$DH$586)+SUMIFS('Resumen Anual'!$EJ$692,BW18,'Resumen Anual'!$V$9,BH6,'Resumen Anual'!$DH$644)+SUMIFS('Resumen Anual'!$GG$54,BW18,'Resumen Anual'!$V$9,BH6,'Resumen Anual'!$FE$6)+SUMIFS('Resumen Anual'!$GG$112,BW18,'Resumen Anual'!$V$9,BH6,'Resumen Anual'!$FE$64)+SUMIFS('Resumen Anual'!$GG$170,BW18,'Resumen Anual'!$V$9,BH6,'Resumen Anual'!$FE$122)+SUMIFS('Resumen Anual'!$GG$228,BW18,'Resumen Anual'!$V$9,BH6,'Resumen Anual'!$FE$180)+SUMIFS('Resumen Anual'!$GG$286,BW18,'Resumen Anual'!$V$9,BH6,'Resumen Anual'!$FE$238)+SUMIFS('Resumen Anual'!$GG$344,BW18,'Resumen Anual'!$V$9,BH6,'Resumen Anual'!$FE$296)+SUMIFS('Resumen Anual'!$GG$402,BW18,'Resumen Anual'!$V$9,BH6,'Resumen Anual'!$FE$354)+SUMIFS('Resumen Anual'!$GG$460,BW18,'Resumen Anual'!$V$9,BH6,'Resumen Anual'!$FE$412)+SUMIFS('Resumen Anual'!$GG$518,BW18,'Resumen Anual'!$V$9,BH6,'Resumen Anual'!$FE$470)+SUMIFS('Resumen Anual'!$GG$576,BW18,'Resumen Anual'!$V$9,BH6,'Resumen Anual'!$FE$528)+SUMIFS('Resumen Anual'!$GG$634,BW18,'Resumen Anual'!$V$9,BH6,'Resumen Anual'!$FE$586)+SUMIFS('Resumen Anual'!$GG$692,BW18,'Resumen Anual'!$V$9,BH6,'Resumen Anual'!$FE$644)</f>
        <v>0</v>
      </c>
      <c r="CK18" s="770"/>
      <c r="CL18" s="770"/>
      <c r="CM18" s="770"/>
      <c r="CN18" s="756">
        <f>SUMIFS('Resumen Anual'!$AR$54,BW18,'Resumen Anual'!$V$9,BH6,'Resumen Anual'!$L$6)+SUMIFS('Resumen Anual'!$AR$112,BW18,'Resumen Anual'!$V$9,BH6,'Resumen Anual'!$L$64)+SUMIFS('Resumen Anual'!$AR$170,BW18,'Resumen Anual'!$V$9,BH6,'Resumen Anual'!$L$122)+SUMIFS('Resumen Anual'!$AR$228,BW18,'Resumen Anual'!$V$9,BH6,'Resumen Anual'!$L$180)+SUMIFS('Resumen Anual'!$AR$286,BW18,'Resumen Anual'!$V$9,BH6,'Resumen Anual'!$L$238)+SUMIFS('Resumen Anual'!$AR$344,BW18,'Resumen Anual'!$V$9,BH6,'Resumen Anual'!$L$296)+SUMIFS('Resumen Anual'!$AR$402,BW18,'Resumen Anual'!$V$9,BH6,'Resumen Anual'!$L$354)+SUMIFS('Resumen Anual'!$AR$460,BW18,'Resumen Anual'!$V$9,BH6,'Resumen Anual'!$L$412)+SUMIFS('Resumen Anual'!$AR$518,BW18,'Resumen Anual'!$V$9,BH6,'Resumen Anual'!$L$470)+SUMIFS('Resumen Anual'!$AR$576,BW18,'Resumen Anual'!$V$9,BH6,'Resumen Anual'!$L$528)+SUMIFS('Resumen Anual'!$AR$634,BW18,'Resumen Anual'!$V$9,BH6,'Resumen Anual'!$L$586)+SUMIFS('Resumen Anual'!$AR$692,BW18,'Resumen Anual'!$V$9,BH6,'Resumen Anual'!$L$644)+SUMIFS('Resumen Anual'!$CO$54,BW18,'Resumen Anual'!$V$9,BH6,'Resumen Anual'!$BI$6)+SUMIFS('Resumen Anual'!$CO$112,BW18,'Resumen Anual'!$V$9,BH6,'Resumen Anual'!$BI$64)+SUMIFS('Resumen Anual'!$CO$170,BW18,'Resumen Anual'!$V$9,BH6,'Resumen Anual'!$BI$122)+SUMIFS('Resumen Anual'!$CO$228,BW18,'Resumen Anual'!$V$9,BH6,'Resumen Anual'!$BI$180)+SUMIFS('Resumen Anual'!$CO$286,BW18,'Resumen Anual'!$V$9,BH6,'Resumen Anual'!$BI$238)+SUMIFS('Resumen Anual'!$CO$344,BW18,'Resumen Anual'!$V$9,BH6,'Resumen Anual'!$BI$296)+SUMIFS('Resumen Anual'!$CO$402,BW18,'Resumen Anual'!$V$9,BH6,'Resumen Anual'!$BI$354)+SUMIFS('Resumen Anual'!$CO$460,BW18,'Resumen Anual'!$V$9,BH6,'Resumen Anual'!$BI$412)+SUMIFS('Resumen Anual'!$CO$518,BW18,'Resumen Anual'!$V$9,BH6,'Resumen Anual'!$BI$470)+SUMIFS('Resumen Anual'!$CO$576,BW18,'Resumen Anual'!$V$9,BH6,'Resumen Anual'!$BI$528)+SUMIFS('Resumen Anual'!$CO$634,BW18,'Resumen Anual'!$V$9,BH6,'Resumen Anual'!$BI$586)+SUMIFS('Resumen Anual'!$CO$692,BW18,'Resumen Anual'!$V$9,BH6,'Resumen Anual'!$BI$644)+SUMIFS('Resumen Anual'!$EN$54,BW18,'Resumen Anual'!$V$9,BH6,'Resumen Anual'!$DH$6)+SUMIFS('Resumen Anual'!$EN$112,BW18,'Resumen Anual'!$V$9,BH6,'Resumen Anual'!$DH$64)+SUMIFS('Resumen Anual'!$EN$170,BW18,'Resumen Anual'!$V$9,BH6,'Resumen Anual'!$DH$122)+SUMIFS('Resumen Anual'!$EN$228,BW18,'Resumen Anual'!$V$9,BH6,'Resumen Anual'!$DH$180)+SUMIFS('Resumen Anual'!$EN$286,BW18,'Resumen Anual'!$V$9,BH6,'Resumen Anual'!$DH$238)+SUMIFS('Resumen Anual'!$EN$344,BW18,'Resumen Anual'!$V$9,BH6,'Resumen Anual'!$DH$296)+SUMIFS('Resumen Anual'!$EN$402,BW18,'Resumen Anual'!$V$9,BH6,'Resumen Anual'!$DH$354)+SUMIFS('Resumen Anual'!$EN$460,BW18,'Resumen Anual'!$V$9,BH6,'Resumen Anual'!$DH$412)+SUMIFS('Resumen Anual'!$EN$518,BW18,'Resumen Anual'!$V$9,BH6,'Resumen Anual'!$DH$470)+SUMIFS('Resumen Anual'!$EN$576,BW18,'Resumen Anual'!$V$9,BH6,'Resumen Anual'!$DH$528)+SUMIFS('Resumen Anual'!$EN$634,BW18,'Resumen Anual'!$V$9,BH6,'Resumen Anual'!$DH$586)+SUMIFS('Resumen Anual'!$EN$692,BW18,'Resumen Anual'!$V$9,BH6,'Resumen Anual'!$DH$644)+SUMIFS('Resumen Anual'!$GK$54,BW18,'Resumen Anual'!$V$9,BH6,'Resumen Anual'!$FE$6)+SUMIFS('Resumen Anual'!$GK$112,BW18,'Resumen Anual'!$V$9,BH6,'Resumen Anual'!$FE$64)+SUMIFS('Resumen Anual'!$GK$170,BW18,'Resumen Anual'!$V$9,BH6,'Resumen Anual'!$FE$122)+SUMIFS('Resumen Anual'!$GK$228,BW18,'Resumen Anual'!$V$9,BH6,'Resumen Anual'!$FE$180)+SUMIFS('Resumen Anual'!$GK$286,BW18,'Resumen Anual'!$V$9,BH6,'Resumen Anual'!$FE$238)+SUMIFS('Resumen Anual'!$GK$344,BW18,'Resumen Anual'!$V$9,BH6,'Resumen Anual'!$FE$296)+SUMIFS('Resumen Anual'!$GK$402,BW18,'Resumen Anual'!$V$9,BH6,'Resumen Anual'!$FE$354)+SUMIFS('Resumen Anual'!$GK$460,BW18,'Resumen Anual'!$V$9,BH6,'Resumen Anual'!$FE$412)+SUMIFS('Resumen Anual'!$GK$518,BW18,'Resumen Anual'!$V$9,BH6,'Resumen Anual'!$FE$470)+SUMIFS('Resumen Anual'!$GK$576,BW18,'Resumen Anual'!$V$9,BH6,'Resumen Anual'!$FE$528)+SUMIFS('Resumen Anual'!$GK$634,BW18,'Resumen Anual'!$V$9,BH6,'Resumen Anual'!$FE$586)+SUMIFS('Resumen Anual'!$GK$692,BW18,'Resumen Anual'!$V$9,BH6,'Resumen Anual'!$FE$644)</f>
        <v>0</v>
      </c>
      <c r="CO18" s="756"/>
      <c r="CP18" s="756"/>
      <c r="CQ18" s="756">
        <f>SUMIFS('Resumen Anual'!$AU$54,BW18,'Resumen Anual'!$V$9,BH6,'Resumen Anual'!$L$6)+SUMIFS('Resumen Anual'!$AU$112,BW18,'Resumen Anual'!$V$9,BH6,'Resumen Anual'!$L$64)+SUMIFS('Resumen Anual'!$AU$170,BW18,'Resumen Anual'!$V$9,BH6,'Resumen Anual'!$L$122)+SUMIFS('Resumen Anual'!$AU$228,BW18,'Resumen Anual'!$V$9,BH6,'Resumen Anual'!$L$180)+SUMIFS('Resumen Anual'!$AU$286,BW18,'Resumen Anual'!$V$9,BH6,'Resumen Anual'!$L$238)+SUMIFS('Resumen Anual'!$AU$344,BW18,'Resumen Anual'!$V$9,BH6,'Resumen Anual'!$L$296)+SUMIFS('Resumen Anual'!$AU$402,BW18,'Resumen Anual'!$V$9,BH6,'Resumen Anual'!$L$354)+SUMIFS('Resumen Anual'!$AU$460,BW18,'Resumen Anual'!$V$9,BH6,'Resumen Anual'!$L$412)+SUMIFS('Resumen Anual'!$AU$518,BW18,'Resumen Anual'!$V$9,BH6,'Resumen Anual'!$L$470)+SUMIFS('Resumen Anual'!$AU$576,BW18,'Resumen Anual'!$V$9,BH6,'Resumen Anual'!$L$528)+SUMIFS('Resumen Anual'!$AU$634,BW18,'Resumen Anual'!$V$9,BH6,'Resumen Anual'!$L$586)+SUMIFS('Resumen Anual'!$AU$692,BW18,'Resumen Anual'!$V$9,BH6,'Resumen Anual'!$L$644)+SUMIFS('Resumen Anual'!$CR$54,BW18,'Resumen Anual'!$V$9,BH6,'Resumen Anual'!$BI$6)+SUMIFS('Resumen Anual'!$CR$112,BW18,'Resumen Anual'!$V$9,BH6,'Resumen Anual'!$BI$64)+SUMIFS('Resumen Anual'!$CR$170,BW18,'Resumen Anual'!$V$9,BH6,'Resumen Anual'!$BI$122)+SUMIFS('Resumen Anual'!$CR$228,BW18,'Resumen Anual'!$V$9,BH6,'Resumen Anual'!$BI$180)+SUMIFS('Resumen Anual'!$CR$286,BW18,'Resumen Anual'!$V$9,BH6,'Resumen Anual'!$BI$238)+SUMIFS('Resumen Anual'!$CR$344,BW18,'Resumen Anual'!$V$9,BH6,'Resumen Anual'!$BI$296)+SUMIFS('Resumen Anual'!$CR$402,BW18,'Resumen Anual'!$V$9,BH6,'Resumen Anual'!$BI$354)+SUMIFS('Resumen Anual'!$CR$460,BW18,'Resumen Anual'!$V$9,BH6,'Resumen Anual'!$BI$412)+SUMIFS('Resumen Anual'!$CR$518,BW18,'Resumen Anual'!$V$9,BH6,'Resumen Anual'!$BI$470)+SUMIFS('Resumen Anual'!$CR$576,BW18,'Resumen Anual'!$V$9,BH6,'Resumen Anual'!$BI$528)+SUMIFS('Resumen Anual'!$CR$634,BW18,'Resumen Anual'!$V$9,BH6,'Resumen Anual'!$BI$586)+SUMIFS('Resumen Anual'!$CR$692,BW18,'Resumen Anual'!$V$9,BH6,'Resumen Anual'!$BI$644)+SUMIFS('Resumen Anual'!$EQ$54,BW18,'Resumen Anual'!$V$9,BH6,'Resumen Anual'!$DH$6)+SUMIFS('Resumen Anual'!$EQ$112,BW18,'Resumen Anual'!$V$9,BH6,'Resumen Anual'!$DH$64)+SUMIFS('Resumen Anual'!$EQ$170,BW18,'Resumen Anual'!$V$9,BH6,'Resumen Anual'!$DH$122)+SUMIFS('Resumen Anual'!$EQ$228,BW18,'Resumen Anual'!$V$9,BH6,'Resumen Anual'!$DH$180)+SUMIFS('Resumen Anual'!$EQ$286,BW18,'Resumen Anual'!$V$9,BH6,'Resumen Anual'!$DH$238)+SUMIFS('Resumen Anual'!$EQ$344,BW18,'Resumen Anual'!$V$9,BH6,'Resumen Anual'!$DH$296)+SUMIFS('Resumen Anual'!$EQ$402,BW18,'Resumen Anual'!$V$9,BH6,'Resumen Anual'!$DH$354)+SUMIFS('Resumen Anual'!$EQ$460,BW18,'Resumen Anual'!$V$9,BH6,'Resumen Anual'!$DH$412)+SUMIFS('Resumen Anual'!$EQ$518,BW18,'Resumen Anual'!$V$9,BH6,'Resumen Anual'!$DH$470)+SUMIFS('Resumen Anual'!$EQ$576,BW18,'Resumen Anual'!$V$9,BH6,'Resumen Anual'!$DH$528)+SUMIFS('Resumen Anual'!$EQ$634,BW18,'Resumen Anual'!$V$9,BH6,'Resumen Anual'!$DH$586)+SUMIFS('Resumen Anual'!$EQ$692,BW18,'Resumen Anual'!$V$9,BH6,'Resumen Anual'!$DH$644)+SUMIFS('Resumen Anual'!$GN$54,BW18,'Resumen Anual'!$V$9,BH6,'Resumen Anual'!$FE$6)+SUMIFS('Resumen Anual'!$GN$112,BW18,'Resumen Anual'!$V$9,BH6,'Resumen Anual'!$FE$64)+SUMIFS('Resumen Anual'!$GN$170,BW18,'Resumen Anual'!$V$9,BH6,'Resumen Anual'!$FE$122)+SUMIFS('Resumen Anual'!$GN$228,BW18,'Resumen Anual'!$V$9,BH6,'Resumen Anual'!$FE$180)+SUMIFS('Resumen Anual'!$GN$286,BW18,'Resumen Anual'!$V$9,BH6,'Resumen Anual'!$FE$238)+SUMIFS('Resumen Anual'!$GN$344,BW18,'Resumen Anual'!$V$9,BH6,'Resumen Anual'!$FE$296)+SUMIFS('Resumen Anual'!$GN$402,BW18,'Resumen Anual'!$V$9,BH6,'Resumen Anual'!$FE$354)+SUMIFS('Resumen Anual'!$GN$460,BW18,'Resumen Anual'!$V$9,BH6,'Resumen Anual'!$FE$412)+SUMIFS('Resumen Anual'!$GN$518,BW18,'Resumen Anual'!$V$9,BH6,'Resumen Anual'!$FE$470)+SUMIFS('Resumen Anual'!$GN$576,BW18,'Resumen Anual'!$V$9,BH6,'Resumen Anual'!$FE$528)+SUMIFS('Resumen Anual'!$GN$634,BW18,'Resumen Anual'!$V$9,BH6,'Resumen Anual'!$FE$586)+SUMIFS('Resumen Anual'!$GN$692,BW18,'Resumen Anual'!$V$9,BH6,'Resumen Anual'!$FE$644)</f>
        <v>0</v>
      </c>
      <c r="CR18" s="756"/>
      <c r="CS18" s="756"/>
      <c r="CT18" s="1200"/>
      <c r="CU18" s="1199"/>
      <c r="CV18" s="171"/>
      <c r="CW18" s="777"/>
      <c r="CX18" s="778"/>
      <c r="CY18" s="778"/>
      <c r="CZ18" s="778"/>
      <c r="DA18" s="764"/>
      <c r="DB18" s="765"/>
      <c r="DC18" s="765"/>
      <c r="DD18" s="765"/>
      <c r="DE18" s="765"/>
      <c r="DF18" s="765"/>
      <c r="DG18" s="766"/>
      <c r="DH18" s="625"/>
      <c r="DI18" s="799" t="str">
        <f>'Resumen Anual'!$O$22</f>
        <v>IFR</v>
      </c>
      <c r="DJ18" s="713"/>
      <c r="DK18" s="713"/>
      <c r="DL18" s="713"/>
      <c r="DM18" s="713"/>
      <c r="DN18" s="800">
        <f>SUMIF('Resumen Anual'!$FE$622,DF6,'Resumen Anual'!$FM$638)+SUMIF('Resumen Anual'!$DH$622,DF6,'Resumen Anual'!$DP$638)+SUMIF('Resumen Anual'!$BI$622,DF6,'Resumen Anual'!$BQ$638)+SUMIF('Resumen Anual'!$L$622,DF6,'Resumen Anual'!$T$638)+SUMIF('Resumen Anual'!$FE$566,DF6,'Resumen Anual'!$FM$582)+SUMIF('Resumen Anual'!$DH$566,DF6,'Resumen Anual'!$DP$582)+SUMIF('Resumen Anual'!$BI$566,DF6,'Resumen Anual'!$BQ$582)+SUMIF('Resumen Anual'!$L$566,DF6,'Resumen Anual'!$T$582)+SUMIF('Resumen Anual'!$FE$510,DF6,'Resumen Anual'!$FM$526)+SUMIF('Resumen Anual'!$DH$510,DF6,'Resumen Anual'!$DP$526)+SUMIF('Resumen Anual'!$BI$510,DF6,'Resumen Anual'!$BQ$526)+SUMIF('Resumen Anual'!$L$510,DF6,'Resumen Anual'!$T$526)+SUMIF('Resumen Anual'!$FE$454,DF6,'Resumen Anual'!$FM$470)+SUMIF('Resumen Anual'!$DH$454,DF6,'Resumen Anual'!$DP$470)+SUMIF('Resumen Anual'!$BI$454,DF6,'Resumen Anual'!$BQ$470)+SUMIF('Resumen Anual'!$L$454,DF6,'Resumen Anual'!$T$470)+SUMIF('Resumen Anual'!$FE$398,DF6,'Resumen Anual'!$FM$414)+SUMIF('Resumen Anual'!$DH$398,DF6,'Resumen Anual'!$DP$414)+SUMIF('Resumen Anual'!$BI$398,DF6,'Resumen Anual'!$BQ$414)+SUMIF('Resumen Anual'!$L$398,DF6,'Resumen Anual'!$T$414)+SUMIF('Resumen Anual'!$FE$342,DF6,'Resumen Anual'!$FM$358)+SUMIF('Resumen Anual'!$DH$342,DF6,'Resumen Anual'!$DP$358)+SUMIF('Resumen Anual'!$BI$342,DF6,'Resumen Anual'!$BQ$358)+SUMIF('Resumen Anual'!$L$342,DF6,'Resumen Anual'!$T$358)+SUMIF('Resumen Anual'!$FE$286,DF6,'Resumen Anual'!$FM$302)+SUMIF('Resumen Anual'!$DH$286,DF6,'Resumen Anual'!$DP$302)+SUMIF('Resumen Anual'!$BI$286,DF6,'Resumen Anual'!$BQ$302)+SUMIF('Resumen Anual'!$L$286,DF6,'Resumen Anual'!$T$302)+SUMIF('Resumen Anual'!$FE$230,DF6,'Resumen Anual'!$FM$246)+SUMIF('Resumen Anual'!$DH$230,DF6,'Resumen Anual'!$DP$246)+SUMIF('Resumen Anual'!$BI$230,DF6,'Resumen Anual'!$BQ$246)+SUMIF('Resumen Anual'!$L$230,DF6,'Resumen Anual'!$T$246)+SUMIF('Resumen Anual'!$FE$174,DF6,'Resumen Anual'!$FM$190)+SUMIF('Resumen Anual'!$DH$174,DF6,'Resumen Anual'!$DP$190)+SUMIF('Resumen Anual'!$BI$174,DF6,'Resumen Anual'!$BQ$190)+SUMIF('Resumen Anual'!$L$174,DF6,'Resumen Anual'!$T$190)+SUMIF('Resumen Anual'!$FE$118,DF6,'Resumen Anual'!$FM$134)+SUMIF('Resumen Anual'!$DH$118,DF6,'Resumen Anual'!$DP$134)+SUMIF('Resumen Anual'!$BI$118,DF6,'Resumen Anual'!$BQ$134)+SUMIF('Resumen Anual'!$L$118,DF6,'Resumen Anual'!$T$134)+SUMIF('Resumen Anual'!$FE$62,DF6,'Resumen Anual'!$FM$78)+SUMIF('Resumen Anual'!$DH$62,DF6,'Resumen Anual'!$DP$78)+SUMIF('Resumen Anual'!$BI$62,DF6,'Resumen Anual'!$BQ$78)+SUMIF('Resumen Anual'!$L$62,DF6,'Resumen Anual'!$T$78)+SUMIF('Resumen Anual'!$FE$6,DF6,'Resumen Anual'!$FM$22)+SUMIF('Resumen Anual'!$DH$6,DF6,'Resumen Anual'!$DP$22)+SUMIF('Resumen Anual'!$BI$6,DF6,'Resumen Anual'!$BQ$22)+SUMIF('Resumen Anual'!$L$6,DF6,'Resumen Anual'!$T$22)+SUMIF('Bitácoras Anteriores'!$K$6,DF6,'Bitácoras Anteriores'!$S$18)+SUMIF('Bitácoras Anteriores'!$K$59,$K$6,'Bitácoras Anteriores'!$S$71)+SUMIF('Bitácoras Anteriores'!$K$112,DF6,'Bitácoras Anteriores'!$S$124)+SUMIF('Bitácoras Anteriores'!$K$165,DF6,'Bitácoras Anteriores'!$S$177)+SUMIF('Bitácoras Anteriores'!$K$218,DF6,'Bitácoras Anteriores'!$S$230)+SUMIF('Bitácoras Anteriores'!$K$271,DF6,'Bitácoras Anteriores'!$S$283)+SUMIF('Bitácoras Anteriores'!$K$324,DF6,'Bitácoras Anteriores'!$S$336)+SUMIF('Bitácoras Anteriores'!$BH$6,DF6,'Bitácoras Anteriores'!$BP$18)+SUMIF('Bitácoras Anteriores'!$BH$59,$K$6,'Bitácoras Anteriores'!$BP$71)+SUMIF('Bitácoras Anteriores'!$BH$112,DF6,'Bitácoras Anteriores'!$BP$124)+SUMIF('Bitácoras Anteriores'!$BH$165,DF6,'Bitácoras Anteriores'!$BP$177)+SUMIF('Bitácoras Anteriores'!$BH$218,DF6,'Bitácoras Anteriores'!$BP$230)+SUMIF('Bitácoras Anteriores'!$BH$271,DF6,'Bitácoras Anteriores'!$BP$283)+SUMIF('Bitácoras Anteriores'!$BH$324,DF6,'Bitácoras Anteriores'!$BP$336)+SUMIF('Bitácoras Anteriores'!$DF$6,DF6,'Bitácoras Anteriores'!$DN$18)+SUMIF('Bitácoras Anteriores'!$DF$59,$K$6,'Bitácoras Anteriores'!$DN$71)+SUMIF('Bitácoras Anteriores'!$DF$112,DF6,'Bitácoras Anteriores'!$DN$124)+SUMIF('Bitácoras Anteriores'!$DF$165,DF6,'Bitácoras Anteriores'!$DN$177)+SUMIF('Bitácoras Anteriores'!$DF$218,DF6,'Bitácoras Anteriores'!$DN$230)+SUMIF('Bitácoras Anteriores'!$DF$271,DF6,'Bitácoras Anteriores'!$DN$283)+SUMIF('Bitácoras Anteriores'!$DF$324,DF6,'Bitácoras Anteriores'!$DN$336)+SUMIF('Bitácoras Anteriores'!$FC$6,DF6,'Bitácoras Anteriores'!$FK$18)+SUMIF('Bitácoras Anteriores'!$FC$59,$K$6,'Bitácoras Anteriores'!$FK$71)+SUMIF('Bitácoras Anteriores'!$FC$112,DF6,'Bitácoras Anteriores'!$FK$124)+SUMIF('Bitácoras Anteriores'!$FC$165,DF6,'Bitácoras Anteriores'!$FK$177)+SUMIF('Bitácoras Anteriores'!$FC$218,DF6,'Bitácoras Anteriores'!$FK$230)+SUMIF('Bitácoras Anteriores'!$FC$271,DF6,'Bitácoras Anteriores'!$FK$283)+SUMIF('Bitácoras Anteriores'!$FC$324,DF6,'Bitácoras Anteriores'!$FK$336)</f>
        <v>0</v>
      </c>
      <c r="DO18" s="800"/>
      <c r="DP18" s="800"/>
      <c r="DQ18" s="800"/>
      <c r="DR18" s="800"/>
      <c r="DS18" s="800"/>
      <c r="DT18" s="15"/>
      <c r="DU18" s="771">
        <f>IF(DU12=0," ",DU12+3)</f>
        <v>2025</v>
      </c>
      <c r="DV18" s="772"/>
      <c r="DW18" s="772"/>
      <c r="DX18" s="772"/>
      <c r="DY18" s="772"/>
      <c r="DZ18" s="1214">
        <f>SUMIFS('Resumen Anual'!$AF$54,DU18,'Resumen Anual'!$V$9,DF6,'Resumen Anual'!$L$6)+SUMIFS('Resumen Anual'!$AF$112,DU18,'Resumen Anual'!$V$9,DF6,'Resumen Anual'!$L$64)+SUMIFS('Resumen Anual'!$AF$170,DU18,'Resumen Anual'!$V$9,DF6,'Resumen Anual'!$L$122)+SUMIFS('Resumen Anual'!$AF$228,DU18,'Resumen Anual'!$V$9,DF6,'Resumen Anual'!$L$180)+SUMIFS('Resumen Anual'!$AF$286,DU18,'Resumen Anual'!$V$9,DF6,'Resumen Anual'!$L$238)+SUMIFS('Resumen Anual'!$AF$344,DU18,'Resumen Anual'!$V$9,DF6,'Resumen Anual'!$L$296)+SUMIFS('Resumen Anual'!$AF$402,DU18,'Resumen Anual'!$V$9,DF6,'Resumen Anual'!$L$354)+SUMIFS('Resumen Anual'!$AF$460,DU18,'Resumen Anual'!$V$9,DF6,'Resumen Anual'!$L$412)+SUMIFS('Resumen Anual'!$AF$518,DU18,'Resumen Anual'!$V$9,DF6,'Resumen Anual'!$L$470)+SUMIFS('Resumen Anual'!$AF$576,DU18,'Resumen Anual'!$V$9,DF6,'Resumen Anual'!$L$528)+SUMIFS('Resumen Anual'!$AF$634,DU18,'Resumen Anual'!$V$9,DF6,'Resumen Anual'!$L$586)+SUMIFS('Resumen Anual'!$AF$692,DU18,'Resumen Anual'!$V$9,DF6,'Resumen Anual'!$L$644)+SUMIFS('Resumen Anual'!$CC$54,DU18,'Resumen Anual'!$V$9,DF6,'Resumen Anual'!$BI$6)+SUMIFS('Resumen Anual'!$CC$112,DU18,'Resumen Anual'!$V$9,DF6,'Resumen Anual'!$BI$64)+SUMIFS('Resumen Anual'!$CC$170,DU18,'Resumen Anual'!$V$9,DF6,'Resumen Anual'!$BI$122)+SUMIFS('Resumen Anual'!$CC$228,DU18,'Resumen Anual'!$V$9,DF6,'Resumen Anual'!$BI$180)+SUMIFS('Resumen Anual'!$CC$286,DU18,'Resumen Anual'!$V$9,DF6,'Resumen Anual'!$BI$238)+SUMIFS('Resumen Anual'!$CC$344,DU18,'Resumen Anual'!$V$9,DF6,'Resumen Anual'!$BI$296)+SUMIFS('Resumen Anual'!$CC$402,DU18,'Resumen Anual'!$V$9,DF6,'Resumen Anual'!$BI$354)+SUMIFS('Resumen Anual'!$CC$460,DU18,'Resumen Anual'!$V$9,DF6,'Resumen Anual'!$BI$412)+SUMIFS('Resumen Anual'!$CC$518,DU18,'Resumen Anual'!$V$9,DF6,'Resumen Anual'!$BI$470)+SUMIFS('Resumen Anual'!$CC$576,DU18,'Resumen Anual'!$V$9,DF6,'Resumen Anual'!$BI$528)+SUMIFS('Resumen Anual'!$CC$634,DU18,'Resumen Anual'!$V$9,DF6,'Resumen Anual'!$BI$586)+SUMIFS('Resumen Anual'!$CC$692,DU18,'Resumen Anual'!$V$9,DF6,'Resumen Anual'!$BI$644)+SUMIFS('Resumen Anual'!$EB$54,DU18,'Resumen Anual'!$V$9,DF6,'Resumen Anual'!$DH$6)+SUMIFS('Resumen Anual'!$EB$112,DU18,'Resumen Anual'!$V$9,DF6,'Resumen Anual'!$DH$64)+SUMIFS('Resumen Anual'!$EB$170,DU18,'Resumen Anual'!$V$9,DF6,'Resumen Anual'!$DH$122)+SUMIFS('Resumen Anual'!$EB$228,DU18,'Resumen Anual'!$V$9,DF6,'Resumen Anual'!$DH$180)+SUMIFS('Resumen Anual'!$EB$286,DU18,'Resumen Anual'!$V$9,DF6,'Resumen Anual'!$DH$238)+SUMIFS('Resumen Anual'!$EB$344,DU18,'Resumen Anual'!$V$9,DF6,'Resumen Anual'!$DH$296)+SUMIFS('Resumen Anual'!$EB$402,DU18,'Resumen Anual'!$V$9,DF6,'Resumen Anual'!$DH$354)+SUMIFS('Resumen Anual'!$EB$460,DU18,'Resumen Anual'!$V$9,DF6,'Resumen Anual'!$DH$412)+SUMIFS('Resumen Anual'!$EB$518,DU18,'Resumen Anual'!$V$9,DF6,'Resumen Anual'!$DH$470)+SUMIFS('Resumen Anual'!$EB$576,DU18,'Resumen Anual'!$V$9,DF6,'Resumen Anual'!$DH$528)+SUMIFS('Resumen Anual'!$EB$634,DU18,'Resumen Anual'!$V$9,DF6,'Resumen Anual'!$DH$586)+SUMIFS('Resumen Anual'!$EB$692,DU18,'Resumen Anual'!$V$9,DF6,'Resumen Anual'!$DH$644)+SUMIFS('Resumen Anual'!$FY$54,DU18,'Resumen Anual'!$V$9,DF6,'Resumen Anual'!$FE$6)+SUMIFS('Resumen Anual'!$FY$112,DU18,'Resumen Anual'!$V$9,DF6,'Resumen Anual'!$FE$64)+SUMIFS('Resumen Anual'!$FY$170,DU18,'Resumen Anual'!$V$9,DF6,'Resumen Anual'!$FE$122)+SUMIFS('Resumen Anual'!$FY$228,DU18,'Resumen Anual'!$V$9,DF6,'Resumen Anual'!$FE$180)+SUMIFS('Resumen Anual'!$FY$286,DU18,'Resumen Anual'!$V$9,DF6,'Resumen Anual'!$FE$238)+SUMIFS('Resumen Anual'!$FY$344,DU18,'Resumen Anual'!$V$9,DF6,'Resumen Anual'!$FE$296)+SUMIFS('Resumen Anual'!$FY$402,DU18,'Resumen Anual'!$V$9,DF6,'Resumen Anual'!$FE$354)+SUMIFS('Resumen Anual'!$FY$460,DU18,'Resumen Anual'!$V$9,DF6,'Resumen Anual'!$FE$412)+SUMIFS('Resumen Anual'!$FY$518,DU18,'Resumen Anual'!$V$9,DF6,'Resumen Anual'!$FE$470)+SUMIFS('Resumen Anual'!$FY$576,DU18,'Resumen Anual'!$V$9,DF6,'Resumen Anual'!$FE$528)+SUMIFS('Resumen Anual'!$FY$634,DU18,'Resumen Anual'!$V$9,DF6,'Resumen Anual'!$FE$586)+SUMIFS('Resumen Anual'!$FY$692,DU18,'Resumen Anual'!$V$9,DF6,'Resumen Anual'!$FE$644)</f>
        <v>0</v>
      </c>
      <c r="EA18" s="770"/>
      <c r="EB18" s="770"/>
      <c r="EC18" s="770"/>
      <c r="ED18" s="770">
        <f>SUMIFS('Resumen Anual'!$AJ$54,DU18,'Resumen Anual'!$V$9,DF6,'Resumen Anual'!$L$6)+SUMIFS('Resumen Anual'!$AJ$112,DU18,'Resumen Anual'!$V$9,DF6,'Resumen Anual'!$L$64)+SUMIFS('Resumen Anual'!$AJ$170,DU18,'Resumen Anual'!$V$9,DF6,'Resumen Anual'!$L$122)+SUMIFS('Resumen Anual'!$AJ$228,DU18,'Resumen Anual'!$V$9,DF6,'Resumen Anual'!$L$180)+SUMIFS('Resumen Anual'!$AJ$286,DU18,'Resumen Anual'!$V$9,DF6,'Resumen Anual'!$L$238)+SUMIFS('Resumen Anual'!$AJ$344,DU18,'Resumen Anual'!$V$9,DF6,'Resumen Anual'!$L$296)+SUMIFS('Resumen Anual'!$AJ$402,DU18,'Resumen Anual'!$V$9,DF6,'Resumen Anual'!$L$354)+SUMIFS('Resumen Anual'!$AJ$460,DU18,'Resumen Anual'!$V$9,DF6,'Resumen Anual'!$L$412)+SUMIFS('Resumen Anual'!$AJ$518,DU18,'Resumen Anual'!$V$9,DF6,'Resumen Anual'!$L$470)+SUMIFS('Resumen Anual'!$AJ$576,DU18,'Resumen Anual'!$V$9,DF6,'Resumen Anual'!$L$528)+SUMIFS('Resumen Anual'!$AJ$634,DU18,'Resumen Anual'!$V$9,DF6,'Resumen Anual'!$L$586)+SUMIFS('Resumen Anual'!$AJ$692,DU18,'Resumen Anual'!$V$9,DF6,'Resumen Anual'!$L$644)+SUMIFS('Resumen Anual'!$CG$54,DU18,'Resumen Anual'!$V$9,DF6,'Resumen Anual'!$BI$6)+SUMIFS('Resumen Anual'!$CG$112,DU18,'Resumen Anual'!$V$9,DF6,'Resumen Anual'!$BI$64)+SUMIFS('Resumen Anual'!$CG$170,DU18,'Resumen Anual'!$V$9,DF6,'Resumen Anual'!$BI$122)+SUMIFS('Resumen Anual'!$CG$228,DU18,'Resumen Anual'!$V$9,DF6,'Resumen Anual'!$BI$180)+SUMIFS('Resumen Anual'!$CG$286,DU18,'Resumen Anual'!$V$9,DF6,'Resumen Anual'!$BI$238)+SUMIFS('Resumen Anual'!$CG$344,DU18,'Resumen Anual'!$V$9,DF6,'Resumen Anual'!$BI$296)+SUMIFS('Resumen Anual'!$CG$402,DU18,'Resumen Anual'!$V$9,DF6,'Resumen Anual'!$BI$354)+SUMIFS('Resumen Anual'!$CG$460,DU18,'Resumen Anual'!$V$9,DF6,'Resumen Anual'!$BI$412)+SUMIFS('Resumen Anual'!$CG$518,DU18,'Resumen Anual'!$V$9,DF6,'Resumen Anual'!$BI$470)+SUMIFS('Resumen Anual'!$CG$576,DU18,'Resumen Anual'!$V$9,DF6,'Resumen Anual'!$BI$528)+SUMIFS('Resumen Anual'!$CG$634,DU18,'Resumen Anual'!$V$9,DF6,'Resumen Anual'!$BI$586)+SUMIFS('Resumen Anual'!$CG$692,DU18,'Resumen Anual'!$V$9,DF6,'Resumen Anual'!$BI$644)+SUMIFS('Resumen Anual'!$EF$54,DU18,'Resumen Anual'!$V$9,DF6,'Resumen Anual'!$DH$6)+SUMIFS('Resumen Anual'!$EF$112,DU18,'Resumen Anual'!$V$9,DF6,'Resumen Anual'!$DH$64)+SUMIFS('Resumen Anual'!$EF$170,DU18,'Resumen Anual'!$V$9,DF6,'Resumen Anual'!$DH$122)+SUMIFS('Resumen Anual'!$EF$228,DU18,'Resumen Anual'!$V$9,DF6,'Resumen Anual'!$DH$180)+SUMIFS('Resumen Anual'!$EF$286,DU18,'Resumen Anual'!$V$9,DF6,'Resumen Anual'!$DH$238)+SUMIFS('Resumen Anual'!$EF$344,DU18,'Resumen Anual'!$V$9,DF6,'Resumen Anual'!$DH$296)+SUMIFS('Resumen Anual'!$EF$402,DU18,'Resumen Anual'!$V$9,DF6,'Resumen Anual'!$DH$354)+SUMIFS('Resumen Anual'!$EF$460,DU18,'Resumen Anual'!$V$9,DF6,'Resumen Anual'!$DH$412)+SUMIFS('Resumen Anual'!$EF$518,DU18,'Resumen Anual'!$V$9,DF6,'Resumen Anual'!$DH$470)+SUMIFS('Resumen Anual'!$EF$576,DU18,'Resumen Anual'!$V$9,DF6,'Resumen Anual'!$DH$528)+SUMIFS('Resumen Anual'!$EF$634,DU18,'Resumen Anual'!$V$9,DF6,'Resumen Anual'!$DH$586)+SUMIFS('Resumen Anual'!$EF$692,DU18,'Resumen Anual'!$V$9,DF6,'Resumen Anual'!$DH$644)+SUMIFS('Resumen Anual'!$GC$54,DU18,'Resumen Anual'!$V$9,DF6,'Resumen Anual'!$FE$6)+SUMIFS('Resumen Anual'!$GC$112,DU18,'Resumen Anual'!$V$9,DF6,'Resumen Anual'!$FE$64)+SUMIFS('Resumen Anual'!$GC$170,DU18,'Resumen Anual'!$V$9,DF6,'Resumen Anual'!$FE$122)+SUMIFS('Resumen Anual'!$GC$228,DU18,'Resumen Anual'!$V$9,DF6,'Resumen Anual'!$FE$180)+SUMIFS('Resumen Anual'!$GC$286,DU18,'Resumen Anual'!$V$9,DF6,'Resumen Anual'!$FE$238)+SUMIFS('Resumen Anual'!$GC$344,DU18,'Resumen Anual'!$V$9,DF6,'Resumen Anual'!$FE$296)+SUMIFS('Resumen Anual'!$GC$402,DU18,'Resumen Anual'!$V$9,DF6,'Resumen Anual'!$FE$354)+SUMIFS('Resumen Anual'!$GC$460,DU18,'Resumen Anual'!$V$9,DF6,'Resumen Anual'!$FE$412)+SUMIFS('Resumen Anual'!$GC$518,DU18,'Resumen Anual'!$V$9,DF6,'Resumen Anual'!$FE$470)+SUMIFS('Resumen Anual'!$GC$576,DU18,'Resumen Anual'!$V$9,DF6,'Resumen Anual'!$FE$528)+SUMIFS('Resumen Anual'!$GC$634,DU18,'Resumen Anual'!$V$9,DF6,'Resumen Anual'!$FE$586)+SUMIFS('Resumen Anual'!$GC$692,DU18,'Resumen Anual'!$V$9,DF6,'Resumen Anual'!$FE$644)</f>
        <v>0</v>
      </c>
      <c r="EE18" s="770"/>
      <c r="EF18" s="770"/>
      <c r="EG18" s="770"/>
      <c r="EH18" s="770">
        <f>SUMIFS('Resumen Anual'!$AN$54,DU18,'Resumen Anual'!$V$9,DF6,'Resumen Anual'!$L$6)+SUMIFS('Resumen Anual'!$AN$112,DU18,'Resumen Anual'!$V$9,DF6,'Resumen Anual'!$L$64)+SUMIFS('Resumen Anual'!$AN$170,DU18,'Resumen Anual'!$V$9,DF6,'Resumen Anual'!$L$122)+SUMIFS('Resumen Anual'!$AN$228,DU18,'Resumen Anual'!$V$9,DF6,'Resumen Anual'!$L$180)+SUMIFS('Resumen Anual'!$AN$286,DU18,'Resumen Anual'!$V$9,DF6,'Resumen Anual'!$L$238)+SUMIFS('Resumen Anual'!$AN$344,DU18,'Resumen Anual'!$V$9,DF6,'Resumen Anual'!$L$296)+SUMIFS('Resumen Anual'!$AN$402,DU18,'Resumen Anual'!$V$9,DF6,'Resumen Anual'!$L$354)+SUMIFS('Resumen Anual'!$AN$460,DU18,'Resumen Anual'!$V$9,DF6,'Resumen Anual'!$L$412)+SUMIFS('Resumen Anual'!$AN$518,DU18,'Resumen Anual'!$V$9,DF6,'Resumen Anual'!$L$470)+SUMIFS('Resumen Anual'!$AN$576,DU18,'Resumen Anual'!$V$9,DF6,'Resumen Anual'!$L$528)+SUMIFS('Resumen Anual'!$AN$634,DU18,'Resumen Anual'!$V$9,DF6,'Resumen Anual'!$L$586)+SUMIFS('Resumen Anual'!$AN$692,DU18,'Resumen Anual'!$V$9,DF6,'Resumen Anual'!$L$644)+SUMIFS('Resumen Anual'!$CK$54,DU18,'Resumen Anual'!$V$9,DF6,'Resumen Anual'!$BI$6)+SUMIFS('Resumen Anual'!$CK$112,DU18,'Resumen Anual'!$V$9,DF6,'Resumen Anual'!$BI$64)+SUMIFS('Resumen Anual'!$CK$170,DU18,'Resumen Anual'!$V$9,DF6,'Resumen Anual'!$BI$122)+SUMIFS('Resumen Anual'!$CK$228,DU18,'Resumen Anual'!$V$9,DF6,'Resumen Anual'!$BI$180)+SUMIFS('Resumen Anual'!$CK$286,DU18,'Resumen Anual'!$V$9,DF6,'Resumen Anual'!$BI$238)+SUMIFS('Resumen Anual'!$CK$344,DU18,'Resumen Anual'!$V$9,DF6,'Resumen Anual'!$BI$296)+SUMIFS('Resumen Anual'!$CK$402,DU18,'Resumen Anual'!$V$9,DF6,'Resumen Anual'!$BI$354)+SUMIFS('Resumen Anual'!$CK$460,DU18,'Resumen Anual'!$V$9,DF6,'Resumen Anual'!$BI$412)+SUMIFS('Resumen Anual'!$CK$518,DU18,'Resumen Anual'!$V$9,DF6,'Resumen Anual'!$BI$470)+SUMIFS('Resumen Anual'!$CK$576,DU18,'Resumen Anual'!$V$9,DF6,'Resumen Anual'!$BI$528)+SUMIFS('Resumen Anual'!$CK$634,DU18,'Resumen Anual'!$V$9,DF6,'Resumen Anual'!$BI$586)+SUMIFS('Resumen Anual'!$CK$692,DU18,'Resumen Anual'!$V$9,DF6,'Resumen Anual'!$BI$644)+SUMIFS('Resumen Anual'!$EJ$54,DU18,'Resumen Anual'!$V$9,DF6,'Resumen Anual'!$DH$6)+SUMIFS('Resumen Anual'!$EJ$112,DU18,'Resumen Anual'!$V$9,DF6,'Resumen Anual'!$DH$64)+SUMIFS('Resumen Anual'!$EJ$170,DU18,'Resumen Anual'!$V$9,DF6,'Resumen Anual'!$DH$122)+SUMIFS('Resumen Anual'!$EJ$228,DU18,'Resumen Anual'!$V$9,DF6,'Resumen Anual'!$DH$180)+SUMIFS('Resumen Anual'!$EJ$286,DU18,'Resumen Anual'!$V$9,DF6,'Resumen Anual'!$DH$238)+SUMIFS('Resumen Anual'!$EJ$344,DU18,'Resumen Anual'!$V$9,DF6,'Resumen Anual'!$DH$296)+SUMIFS('Resumen Anual'!$EJ$402,DU18,'Resumen Anual'!$V$9,DF6,'Resumen Anual'!$DH$354)+SUMIFS('Resumen Anual'!$EJ$460,DU18,'Resumen Anual'!$V$9,DF6,'Resumen Anual'!$DH$412)+SUMIFS('Resumen Anual'!$EJ$518,DU18,'Resumen Anual'!$V$9,DF6,'Resumen Anual'!$DH$470)+SUMIFS('Resumen Anual'!$EJ$576,DU18,'Resumen Anual'!$V$9,DF6,'Resumen Anual'!$DH$528)+SUMIFS('Resumen Anual'!$EJ$634,DU18,'Resumen Anual'!$V$9,DF6,'Resumen Anual'!$DH$586)+SUMIFS('Resumen Anual'!$EJ$692,DU18,'Resumen Anual'!$V$9,DF6,'Resumen Anual'!$DH$644)+SUMIFS('Resumen Anual'!$GG$54,DU18,'Resumen Anual'!$V$9,DF6,'Resumen Anual'!$FE$6)+SUMIFS('Resumen Anual'!$GG$112,DU18,'Resumen Anual'!$V$9,DF6,'Resumen Anual'!$FE$64)+SUMIFS('Resumen Anual'!$GG$170,DU18,'Resumen Anual'!$V$9,DF6,'Resumen Anual'!$FE$122)+SUMIFS('Resumen Anual'!$GG$228,DU18,'Resumen Anual'!$V$9,DF6,'Resumen Anual'!$FE$180)+SUMIFS('Resumen Anual'!$GG$286,DU18,'Resumen Anual'!$V$9,DF6,'Resumen Anual'!$FE$238)+SUMIFS('Resumen Anual'!$GG$344,DU18,'Resumen Anual'!$V$9,DF6,'Resumen Anual'!$FE$296)+SUMIFS('Resumen Anual'!$GG$402,DU18,'Resumen Anual'!$V$9,DF6,'Resumen Anual'!$FE$354)+SUMIFS('Resumen Anual'!$GG$460,DU18,'Resumen Anual'!$V$9,DF6,'Resumen Anual'!$FE$412)+SUMIFS('Resumen Anual'!$GG$518,DU18,'Resumen Anual'!$V$9,DF6,'Resumen Anual'!$FE$470)+SUMIFS('Resumen Anual'!$GG$576,DU18,'Resumen Anual'!$V$9,DF6,'Resumen Anual'!$FE$528)+SUMIFS('Resumen Anual'!$GG$634,DU18,'Resumen Anual'!$V$9,DF6,'Resumen Anual'!$FE$586)+SUMIFS('Resumen Anual'!$GG$692,DU18,'Resumen Anual'!$V$9,DF6,'Resumen Anual'!$FE$644)</f>
        <v>0</v>
      </c>
      <c r="EI18" s="770"/>
      <c r="EJ18" s="770"/>
      <c r="EK18" s="770"/>
      <c r="EL18" s="756">
        <f>SUMIFS('Resumen Anual'!$AR$54,DU18,'Resumen Anual'!$V$9,DF6,'Resumen Anual'!$L$6)+SUMIFS('Resumen Anual'!$AR$112,DU18,'Resumen Anual'!$V$9,DF6,'Resumen Anual'!$L$64)+SUMIFS('Resumen Anual'!$AR$170,DU18,'Resumen Anual'!$V$9,DF6,'Resumen Anual'!$L$122)+SUMIFS('Resumen Anual'!$AR$228,DU18,'Resumen Anual'!$V$9,DF6,'Resumen Anual'!$L$180)+SUMIFS('Resumen Anual'!$AR$286,DU18,'Resumen Anual'!$V$9,DF6,'Resumen Anual'!$L$238)+SUMIFS('Resumen Anual'!$AR$344,DU18,'Resumen Anual'!$V$9,DF6,'Resumen Anual'!$L$296)+SUMIFS('Resumen Anual'!$AR$402,DU18,'Resumen Anual'!$V$9,DF6,'Resumen Anual'!$L$354)+SUMIFS('Resumen Anual'!$AR$460,DU18,'Resumen Anual'!$V$9,DF6,'Resumen Anual'!$L$412)+SUMIFS('Resumen Anual'!$AR$518,DU18,'Resumen Anual'!$V$9,DF6,'Resumen Anual'!$L$470)+SUMIFS('Resumen Anual'!$AR$576,DU18,'Resumen Anual'!$V$9,DF6,'Resumen Anual'!$L$528)+SUMIFS('Resumen Anual'!$AR$634,DU18,'Resumen Anual'!$V$9,DF6,'Resumen Anual'!$L$586)+SUMIFS('Resumen Anual'!$AR$692,DU18,'Resumen Anual'!$V$9,DF6,'Resumen Anual'!$L$644)+SUMIFS('Resumen Anual'!$CO$54,DU18,'Resumen Anual'!$V$9,DF6,'Resumen Anual'!$BI$6)+SUMIFS('Resumen Anual'!$CO$112,DU18,'Resumen Anual'!$V$9,DF6,'Resumen Anual'!$BI$64)+SUMIFS('Resumen Anual'!$CO$170,DU18,'Resumen Anual'!$V$9,DF6,'Resumen Anual'!$BI$122)+SUMIFS('Resumen Anual'!$CO$228,DU18,'Resumen Anual'!$V$9,DF6,'Resumen Anual'!$BI$180)+SUMIFS('Resumen Anual'!$CO$286,DU18,'Resumen Anual'!$V$9,DF6,'Resumen Anual'!$BI$238)+SUMIFS('Resumen Anual'!$CO$344,DU18,'Resumen Anual'!$V$9,DF6,'Resumen Anual'!$BI$296)+SUMIFS('Resumen Anual'!$CO$402,DU18,'Resumen Anual'!$V$9,DF6,'Resumen Anual'!$BI$354)+SUMIFS('Resumen Anual'!$CO$460,DU18,'Resumen Anual'!$V$9,DF6,'Resumen Anual'!$BI$412)+SUMIFS('Resumen Anual'!$CO$518,DU18,'Resumen Anual'!$V$9,DF6,'Resumen Anual'!$BI$470)+SUMIFS('Resumen Anual'!$CO$576,DU18,'Resumen Anual'!$V$9,DF6,'Resumen Anual'!$BI$528)+SUMIFS('Resumen Anual'!$CO$634,DU18,'Resumen Anual'!$V$9,DF6,'Resumen Anual'!$BI$586)+SUMIFS('Resumen Anual'!$CO$692,DU18,'Resumen Anual'!$V$9,DF6,'Resumen Anual'!$BI$644)+SUMIFS('Resumen Anual'!$EN$54,DU18,'Resumen Anual'!$V$9,DF6,'Resumen Anual'!$DH$6)+SUMIFS('Resumen Anual'!$EN$112,DU18,'Resumen Anual'!$V$9,DF6,'Resumen Anual'!$DH$64)+SUMIFS('Resumen Anual'!$EN$170,DU18,'Resumen Anual'!$V$9,DF6,'Resumen Anual'!$DH$122)+SUMIFS('Resumen Anual'!$EN$228,DU18,'Resumen Anual'!$V$9,DF6,'Resumen Anual'!$DH$180)+SUMIFS('Resumen Anual'!$EN$286,DU18,'Resumen Anual'!$V$9,DF6,'Resumen Anual'!$DH$238)+SUMIFS('Resumen Anual'!$EN$344,DU18,'Resumen Anual'!$V$9,DF6,'Resumen Anual'!$DH$296)+SUMIFS('Resumen Anual'!$EN$402,DU18,'Resumen Anual'!$V$9,DF6,'Resumen Anual'!$DH$354)+SUMIFS('Resumen Anual'!$EN$460,DU18,'Resumen Anual'!$V$9,DF6,'Resumen Anual'!$DH$412)+SUMIFS('Resumen Anual'!$EN$518,DU18,'Resumen Anual'!$V$9,DF6,'Resumen Anual'!$DH$470)+SUMIFS('Resumen Anual'!$EN$576,DU18,'Resumen Anual'!$V$9,DF6,'Resumen Anual'!$DH$528)+SUMIFS('Resumen Anual'!$EN$634,DU18,'Resumen Anual'!$V$9,DF6,'Resumen Anual'!$DH$586)+SUMIFS('Resumen Anual'!$EN$692,DU18,'Resumen Anual'!$V$9,DF6,'Resumen Anual'!$DH$644)+SUMIFS('Resumen Anual'!$GK$54,DU18,'Resumen Anual'!$V$9,DF6,'Resumen Anual'!$FE$6)+SUMIFS('Resumen Anual'!$GK$112,DU18,'Resumen Anual'!$V$9,DF6,'Resumen Anual'!$FE$64)+SUMIFS('Resumen Anual'!$GK$170,DU18,'Resumen Anual'!$V$9,DF6,'Resumen Anual'!$FE$122)+SUMIFS('Resumen Anual'!$GK$228,DU18,'Resumen Anual'!$V$9,DF6,'Resumen Anual'!$FE$180)+SUMIFS('Resumen Anual'!$GK$286,DU18,'Resumen Anual'!$V$9,DF6,'Resumen Anual'!$FE$238)+SUMIFS('Resumen Anual'!$GK$344,DU18,'Resumen Anual'!$V$9,DF6,'Resumen Anual'!$FE$296)+SUMIFS('Resumen Anual'!$GK$402,DU18,'Resumen Anual'!$V$9,DF6,'Resumen Anual'!$FE$354)+SUMIFS('Resumen Anual'!$GK$460,DU18,'Resumen Anual'!$V$9,DF6,'Resumen Anual'!$FE$412)+SUMIFS('Resumen Anual'!$GK$518,DU18,'Resumen Anual'!$V$9,DF6,'Resumen Anual'!$FE$470)+SUMIFS('Resumen Anual'!$GK$576,DU18,'Resumen Anual'!$V$9,DF6,'Resumen Anual'!$FE$528)+SUMIFS('Resumen Anual'!$GK$634,DU18,'Resumen Anual'!$V$9,DF6,'Resumen Anual'!$FE$586)+SUMIFS('Resumen Anual'!$GK$692,DU18,'Resumen Anual'!$V$9,DF6,'Resumen Anual'!$FE$644)</f>
        <v>0</v>
      </c>
      <c r="EM18" s="756"/>
      <c r="EN18" s="756"/>
      <c r="EO18" s="1218">
        <f>SUMIFS('Resumen Anual'!$AU$54,DU18,'Resumen Anual'!$V$9,DF6,'Resumen Anual'!$L$6)+SUMIFS('Resumen Anual'!$AU$112,DU18,'Resumen Anual'!$V$9,DF6,'Resumen Anual'!$L$64)+SUMIFS('Resumen Anual'!$AU$170,DU18,'Resumen Anual'!$V$9,DF6,'Resumen Anual'!$L$122)+SUMIFS('Resumen Anual'!$AU$228,DU18,'Resumen Anual'!$V$9,DF6,'Resumen Anual'!$L$180)+SUMIFS('Resumen Anual'!$AU$286,DU18,'Resumen Anual'!$V$9,DF6,'Resumen Anual'!$L$238)+SUMIFS('Resumen Anual'!$AU$344,DU18,'Resumen Anual'!$V$9,DF6,'Resumen Anual'!$L$296)+SUMIFS('Resumen Anual'!$AU$402,DU18,'Resumen Anual'!$V$9,DF6,'Resumen Anual'!$L$354)+SUMIFS('Resumen Anual'!$AU$460,DU18,'Resumen Anual'!$V$9,DF6,'Resumen Anual'!$L$412)+SUMIFS('Resumen Anual'!$AU$518,DU18,'Resumen Anual'!$V$9,DF6,'Resumen Anual'!$L$470)+SUMIFS('Resumen Anual'!$AU$576,DU18,'Resumen Anual'!$V$9,DF6,'Resumen Anual'!$L$528)+SUMIFS('Resumen Anual'!$AU$634,DU18,'Resumen Anual'!$V$9,DF6,'Resumen Anual'!$L$586)+SUMIFS('Resumen Anual'!$AU$692,DU18,'Resumen Anual'!$V$9,DF6,'Resumen Anual'!$L$644)+SUMIFS('Resumen Anual'!$CR$54,DU18,'Resumen Anual'!$V$9,DF6,'Resumen Anual'!$BI$6)+SUMIFS('Resumen Anual'!$CR$112,DU18,'Resumen Anual'!$V$9,DF6,'Resumen Anual'!$BI$64)+SUMIFS('Resumen Anual'!$CR$170,DU18,'Resumen Anual'!$V$9,DF6,'Resumen Anual'!$BI$122)+SUMIFS('Resumen Anual'!$CR$228,DU18,'Resumen Anual'!$V$9,DF6,'Resumen Anual'!$BI$180)+SUMIFS('Resumen Anual'!$CR$286,DU18,'Resumen Anual'!$V$9,DF6,'Resumen Anual'!$BI$238)+SUMIFS('Resumen Anual'!$CR$344,DU18,'Resumen Anual'!$V$9,DF6,'Resumen Anual'!$BI$296)+SUMIFS('Resumen Anual'!$CR$402,DU18,'Resumen Anual'!$V$9,DF6,'Resumen Anual'!$BI$354)+SUMIFS('Resumen Anual'!$CR$460,DU18,'Resumen Anual'!$V$9,DF6,'Resumen Anual'!$BI$412)+SUMIFS('Resumen Anual'!$CR$518,DU18,'Resumen Anual'!$V$9,DF6,'Resumen Anual'!$BI$470)+SUMIFS('Resumen Anual'!$CR$576,DU18,'Resumen Anual'!$V$9,DF6,'Resumen Anual'!$BI$528)+SUMIFS('Resumen Anual'!$CR$634,DU18,'Resumen Anual'!$V$9,DF6,'Resumen Anual'!$BI$586)+SUMIFS('Resumen Anual'!$CR$692,DU18,'Resumen Anual'!$V$9,DF6,'Resumen Anual'!$BI$644)+SUMIFS('Resumen Anual'!$EQ$54,DU18,'Resumen Anual'!$V$9,DF6,'Resumen Anual'!$DH$6)+SUMIFS('Resumen Anual'!$EQ$112,DU18,'Resumen Anual'!$V$9,DF6,'Resumen Anual'!$DH$64)+SUMIFS('Resumen Anual'!$EQ$170,DU18,'Resumen Anual'!$V$9,DF6,'Resumen Anual'!$DH$122)+SUMIFS('Resumen Anual'!$EQ$228,DU18,'Resumen Anual'!$V$9,DF6,'Resumen Anual'!$DH$180)+SUMIFS('Resumen Anual'!$EQ$286,DU18,'Resumen Anual'!$V$9,DF6,'Resumen Anual'!$DH$238)+SUMIFS('Resumen Anual'!$EQ$344,DU18,'Resumen Anual'!$V$9,DF6,'Resumen Anual'!$DH$296)+SUMIFS('Resumen Anual'!$EQ$402,DU18,'Resumen Anual'!$V$9,DF6,'Resumen Anual'!$DH$354)+SUMIFS('Resumen Anual'!$EQ$460,DU18,'Resumen Anual'!$V$9,DF6,'Resumen Anual'!$DH$412)+SUMIFS('Resumen Anual'!$EQ$518,DU18,'Resumen Anual'!$V$9,DF6,'Resumen Anual'!$DH$470)+SUMIFS('Resumen Anual'!$EQ$576,DU18,'Resumen Anual'!$V$9,DF6,'Resumen Anual'!$DH$528)+SUMIFS('Resumen Anual'!$EQ$634,DU18,'Resumen Anual'!$V$9,DF6,'Resumen Anual'!$DH$586)+SUMIFS('Resumen Anual'!$EQ$692,DU18,'Resumen Anual'!$V$9,DF6,'Resumen Anual'!$DH$644)+SUMIFS('Resumen Anual'!$GN$54,DU18,'Resumen Anual'!$V$9,DF6,'Resumen Anual'!$FE$6)+SUMIFS('Resumen Anual'!$GN$112,DU18,'Resumen Anual'!$V$9,DF6,'Resumen Anual'!$FE$64)+SUMIFS('Resumen Anual'!$GN$170,DU18,'Resumen Anual'!$V$9,DF6,'Resumen Anual'!$FE$122)+SUMIFS('Resumen Anual'!$GN$228,DU18,'Resumen Anual'!$V$9,DF6,'Resumen Anual'!$FE$180)+SUMIFS('Resumen Anual'!$GN$286,DU18,'Resumen Anual'!$V$9,DF6,'Resumen Anual'!$FE$238)+SUMIFS('Resumen Anual'!$GN$344,DU18,'Resumen Anual'!$V$9,DF6,'Resumen Anual'!$FE$296)+SUMIFS('Resumen Anual'!$GN$402,DU18,'Resumen Anual'!$V$9,DF6,'Resumen Anual'!$FE$354)+SUMIFS('Resumen Anual'!$GN$460,DU18,'Resumen Anual'!$V$9,DF6,'Resumen Anual'!$FE$412)+SUMIFS('Resumen Anual'!$GN$518,DU18,'Resumen Anual'!$V$9,DF6,'Resumen Anual'!$FE$470)+SUMIFS('Resumen Anual'!$GN$576,DU18,'Resumen Anual'!$V$9,DF6,'Resumen Anual'!$FE$528)+SUMIFS('Resumen Anual'!$GN$634,DU18,'Resumen Anual'!$V$9,DF6,'Resumen Anual'!$FE$586)+SUMIFS('Resumen Anual'!$GN$692,DU18,'Resumen Anual'!$V$9,DF6,'Resumen Anual'!$FE$644)</f>
        <v>0</v>
      </c>
      <c r="EP18" s="1218"/>
      <c r="EQ18" s="1219"/>
      <c r="ER18" s="1200"/>
      <c r="ES18" s="171"/>
      <c r="ET18" s="777"/>
      <c r="EU18" s="778"/>
      <c r="EV18" s="778"/>
      <c r="EW18" s="778"/>
      <c r="EX18" s="764"/>
      <c r="EY18" s="765"/>
      <c r="EZ18" s="765"/>
      <c r="FA18" s="765"/>
      <c r="FB18" s="765"/>
      <c r="FC18" s="765"/>
      <c r="FD18" s="766"/>
      <c r="FE18" s="625"/>
      <c r="FF18" s="799" t="str">
        <f>'Resumen Anual'!$O$22</f>
        <v>IFR</v>
      </c>
      <c r="FG18" s="713"/>
      <c r="FH18" s="713"/>
      <c r="FI18" s="713"/>
      <c r="FJ18" s="713"/>
      <c r="FK18" s="800">
        <f>SUMIF('Resumen Anual'!$FE$622,FC6,'Resumen Anual'!$FM$638)+SUMIF('Resumen Anual'!$DH$622,FC6,'Resumen Anual'!$DP$638)+SUMIF('Resumen Anual'!$BI$622,FC6,'Resumen Anual'!$BQ$638)+SUMIF('Resumen Anual'!$L$622,FC6,'Resumen Anual'!$T$638)+SUMIF('Resumen Anual'!$FE$566,FC6,'Resumen Anual'!$FM$582)+SUMIF('Resumen Anual'!$DH$566,FC6,'Resumen Anual'!$DP$582)+SUMIF('Resumen Anual'!$BI$566,FC6,'Resumen Anual'!$BQ$582)+SUMIF('Resumen Anual'!$L$566,FC6,'Resumen Anual'!$T$582)+SUMIF('Resumen Anual'!$FE$510,FC6,'Resumen Anual'!$FM$526)+SUMIF('Resumen Anual'!$DH$510,FC6,'Resumen Anual'!$DP$526)+SUMIF('Resumen Anual'!$BI$510,FC6,'Resumen Anual'!$BQ$526)+SUMIF('Resumen Anual'!$L$510,FC6,'Resumen Anual'!$T$526)+SUMIF('Resumen Anual'!$FE$454,FC6,'Resumen Anual'!$FM$470)+SUMIF('Resumen Anual'!$DH$454,FC6,'Resumen Anual'!$DP$470)+SUMIF('Resumen Anual'!$BI$454,FC6,'Resumen Anual'!$BQ$470)+SUMIF('Resumen Anual'!$L$454,FC6,'Resumen Anual'!$T$470)+SUMIF('Resumen Anual'!$FE$398,FC6,'Resumen Anual'!$FM$414)+SUMIF('Resumen Anual'!$DH$398,FC6,'Resumen Anual'!$DP$414)+SUMIF('Resumen Anual'!$BI$398,FC6,'Resumen Anual'!$BQ$414)+SUMIF('Resumen Anual'!$L$398,FC6,'Resumen Anual'!$T$414)+SUMIF('Resumen Anual'!$FE$342,FC6,'Resumen Anual'!$FM$358)+SUMIF('Resumen Anual'!$DH$342,FC6,'Resumen Anual'!$DP$358)+SUMIF('Resumen Anual'!$BI$342,FC6,'Resumen Anual'!$BQ$358)+SUMIF('Resumen Anual'!$L$342,FC6,'Resumen Anual'!$T$358)+SUMIF('Resumen Anual'!$FE$286,FC6,'Resumen Anual'!$FM$302)+SUMIF('Resumen Anual'!$DH$286,FC6,'Resumen Anual'!$DP$302)+SUMIF('Resumen Anual'!$BI$286,FC6,'Resumen Anual'!$BQ$302)+SUMIF('Resumen Anual'!$L$286,FC6,'Resumen Anual'!$T$302)+SUMIF('Resumen Anual'!$FE$230,FC6,'Resumen Anual'!$FM$246)+SUMIF('Resumen Anual'!$DH$230,FC6,'Resumen Anual'!$DP$246)+SUMIF('Resumen Anual'!$BI$230,FC6,'Resumen Anual'!$BQ$246)+SUMIF('Resumen Anual'!$L$230,FC6,'Resumen Anual'!$T$246)+SUMIF('Resumen Anual'!$FE$174,FC6,'Resumen Anual'!$FM$190)+SUMIF('Resumen Anual'!$DH$174,FC6,'Resumen Anual'!$DP$190)+SUMIF('Resumen Anual'!$BI$174,FC6,'Resumen Anual'!$BQ$190)+SUMIF('Resumen Anual'!$L$174,FC6,'Resumen Anual'!$T$190)+SUMIF('Resumen Anual'!$FE$118,FC6,'Resumen Anual'!$FM$134)+SUMIF('Resumen Anual'!$DH$118,FC6,'Resumen Anual'!$DP$134)+SUMIF('Resumen Anual'!$BI$118,FC6,'Resumen Anual'!$BQ$134)+SUMIF('Resumen Anual'!$L$118,FC6,'Resumen Anual'!$T$134)+SUMIF('Resumen Anual'!$FE$62,FC6,'Resumen Anual'!$FM$78)+SUMIF('Resumen Anual'!$DH$62,FC6,'Resumen Anual'!$DP$78)+SUMIF('Resumen Anual'!$BI$62,FC6,'Resumen Anual'!$BQ$78)+SUMIF('Resumen Anual'!$L$62,FC6,'Resumen Anual'!$T$78)+SUMIF('Resumen Anual'!$FE$6,FC6,'Resumen Anual'!$FM$22)+SUMIF('Resumen Anual'!$DH$6,FC6,'Resumen Anual'!$DP$22)+SUMIF('Resumen Anual'!$BI$6,FC6,'Resumen Anual'!$BQ$22)+SUMIF('Resumen Anual'!$L$6,FC6,'Resumen Anual'!$T$22)+SUMIF('Bitácoras Anteriores'!$K$6,FC6,'Bitácoras Anteriores'!$S$18)+SUMIF('Bitácoras Anteriores'!$K$59,$K$6,'Bitácoras Anteriores'!$S$71)+SUMIF('Bitácoras Anteriores'!$K$112,FC6,'Bitácoras Anteriores'!$S$124)+SUMIF('Bitácoras Anteriores'!$K$165,FC6,'Bitácoras Anteriores'!$S$177)+SUMIF('Bitácoras Anteriores'!$K$218,FC6,'Bitácoras Anteriores'!$S$230)+SUMIF('Bitácoras Anteriores'!$K$271,FC6,'Bitácoras Anteriores'!$S$283)+SUMIF('Bitácoras Anteriores'!$K$324,FC6,'Bitácoras Anteriores'!$S$336)+SUMIF('Bitácoras Anteriores'!$BH$6,FC6,'Bitácoras Anteriores'!$BP$18)+SUMIF('Bitácoras Anteriores'!$BH$59,$K$6,'Bitácoras Anteriores'!$BP$71)+SUMIF('Bitácoras Anteriores'!$BH$112,FC6,'Bitácoras Anteriores'!$BP$124)+SUMIF('Bitácoras Anteriores'!$BH$165,FC6,'Bitácoras Anteriores'!$BP$177)+SUMIF('Bitácoras Anteriores'!$BH$218,FC6,'Bitácoras Anteriores'!$BP$230)+SUMIF('Bitácoras Anteriores'!$BH$271,FC6,'Bitácoras Anteriores'!$BP$283)+SUMIF('Bitácoras Anteriores'!$BH$324,FC6,'Bitácoras Anteriores'!$BP$336)+SUMIF('Bitácoras Anteriores'!$DF$6,FC6,'Bitácoras Anteriores'!$DN$18)+SUMIF('Bitácoras Anteriores'!$DF$59,$K$6,'Bitácoras Anteriores'!$DN$71)+SUMIF('Bitácoras Anteriores'!$DF$112,FC6,'Bitácoras Anteriores'!$DN$124)+SUMIF('Bitácoras Anteriores'!$DF$165,FC6,'Bitácoras Anteriores'!$DN$177)+SUMIF('Bitácoras Anteriores'!$DF$218,FC6,'Bitácoras Anteriores'!$DN$230)+SUMIF('Bitácoras Anteriores'!$DF$271,FC6,'Bitácoras Anteriores'!$DN$283)+SUMIF('Bitácoras Anteriores'!$DF$324,FC6,'Bitácoras Anteriores'!$DN$336)+SUMIF('Bitácoras Anteriores'!$FC$6,FC6,'Bitácoras Anteriores'!$FK$18)+SUMIF('Bitácoras Anteriores'!$FC$59,$K$6,'Bitácoras Anteriores'!$FK$71)+SUMIF('Bitácoras Anteriores'!$FC$112,FC6,'Bitácoras Anteriores'!$FK$124)+SUMIF('Bitácoras Anteriores'!$FC$165,FC6,'Bitácoras Anteriores'!$FK$177)+SUMIF('Bitácoras Anteriores'!$FC$218,FC6,'Bitácoras Anteriores'!$FK$230)+SUMIF('Bitácoras Anteriores'!$FC$271,FC6,'Bitácoras Anteriores'!$FK$283)+SUMIF('Bitácoras Anteriores'!$FC$324,FC6,'Bitácoras Anteriores'!$FK$336)</f>
        <v>0</v>
      </c>
      <c r="FL18" s="800"/>
      <c r="FM18" s="800"/>
      <c r="FN18" s="800"/>
      <c r="FO18" s="800"/>
      <c r="FP18" s="800"/>
      <c r="FQ18" s="15"/>
      <c r="FR18" s="771">
        <f>IF(FR12=0," ",FR12+3)</f>
        <v>2025</v>
      </c>
      <c r="FS18" s="772"/>
      <c r="FT18" s="772"/>
      <c r="FU18" s="772"/>
      <c r="FV18" s="772"/>
      <c r="FW18" s="1214">
        <f>SUMIFS('Resumen Anual'!$AF$54,FR18,'Resumen Anual'!$V$9,FC6,'Resumen Anual'!$L$6)+SUMIFS('Resumen Anual'!$AF$112,FR18,'Resumen Anual'!$V$9,FC6,'Resumen Anual'!$L$64)+SUMIFS('Resumen Anual'!$AF$170,FR18,'Resumen Anual'!$V$9,FC6,'Resumen Anual'!$L$122)+SUMIFS('Resumen Anual'!$AF$228,FR18,'Resumen Anual'!$V$9,FC6,'Resumen Anual'!$L$180)+SUMIFS('Resumen Anual'!$AF$286,FR18,'Resumen Anual'!$V$9,FC6,'Resumen Anual'!$L$238)+SUMIFS('Resumen Anual'!$AF$344,FR18,'Resumen Anual'!$V$9,FC6,'Resumen Anual'!$L$296)+SUMIFS('Resumen Anual'!$AF$402,FR18,'Resumen Anual'!$V$9,FC6,'Resumen Anual'!$L$354)+SUMIFS('Resumen Anual'!$AF$460,FR18,'Resumen Anual'!$V$9,FC6,'Resumen Anual'!$L$412)+SUMIFS('Resumen Anual'!$AF$518,FR18,'Resumen Anual'!$V$9,FC6,'Resumen Anual'!$L$470)+SUMIFS('Resumen Anual'!$AF$576,FR18,'Resumen Anual'!$V$9,FC6,'Resumen Anual'!$L$528)+SUMIFS('Resumen Anual'!$AF$634,FR18,'Resumen Anual'!$V$9,FC6,'Resumen Anual'!$L$586)+SUMIFS('Resumen Anual'!$AF$692,FR18,'Resumen Anual'!$V$9,FC6,'Resumen Anual'!$L$644)+SUMIFS('Resumen Anual'!$CC$54,FR18,'Resumen Anual'!$V$9,FC6,'Resumen Anual'!$BI$6)+SUMIFS('Resumen Anual'!$CC$112,FR18,'Resumen Anual'!$V$9,FC6,'Resumen Anual'!$BI$64)+SUMIFS('Resumen Anual'!$CC$170,FR18,'Resumen Anual'!$V$9,FC6,'Resumen Anual'!$BI$122)+SUMIFS('Resumen Anual'!$CC$228,FR18,'Resumen Anual'!$V$9,FC6,'Resumen Anual'!$BI$180)+SUMIFS('Resumen Anual'!$CC$286,FR18,'Resumen Anual'!$V$9,FC6,'Resumen Anual'!$BI$238)+SUMIFS('Resumen Anual'!$CC$344,FR18,'Resumen Anual'!$V$9,FC6,'Resumen Anual'!$BI$296)+SUMIFS('Resumen Anual'!$CC$402,FR18,'Resumen Anual'!$V$9,FC6,'Resumen Anual'!$BI$354)+SUMIFS('Resumen Anual'!$CC$460,FR18,'Resumen Anual'!$V$9,FC6,'Resumen Anual'!$BI$412)+SUMIFS('Resumen Anual'!$CC$518,FR18,'Resumen Anual'!$V$9,FC6,'Resumen Anual'!$BI$470)+SUMIFS('Resumen Anual'!$CC$576,FR18,'Resumen Anual'!$V$9,FC6,'Resumen Anual'!$BI$528)+SUMIFS('Resumen Anual'!$CC$634,FR18,'Resumen Anual'!$V$9,FC6,'Resumen Anual'!$BI$586)+SUMIFS('Resumen Anual'!$CC$692,FR18,'Resumen Anual'!$V$9,FC6,'Resumen Anual'!$BI$644)+SUMIFS('Resumen Anual'!$EB$54,FR18,'Resumen Anual'!$V$9,FC6,'Resumen Anual'!$DH$6)+SUMIFS('Resumen Anual'!$EB$112,FR18,'Resumen Anual'!$V$9,FC6,'Resumen Anual'!$DH$64)+SUMIFS('Resumen Anual'!$EB$170,FR18,'Resumen Anual'!$V$9,FC6,'Resumen Anual'!$DH$122)+SUMIFS('Resumen Anual'!$EB$228,FR18,'Resumen Anual'!$V$9,FC6,'Resumen Anual'!$DH$180)+SUMIFS('Resumen Anual'!$EB$286,FR18,'Resumen Anual'!$V$9,FC6,'Resumen Anual'!$DH$238)+SUMIFS('Resumen Anual'!$EB$344,FR18,'Resumen Anual'!$V$9,FC6,'Resumen Anual'!$DH$296)+SUMIFS('Resumen Anual'!$EB$402,FR18,'Resumen Anual'!$V$9,FC6,'Resumen Anual'!$DH$354)+SUMIFS('Resumen Anual'!$EB$460,FR18,'Resumen Anual'!$V$9,FC6,'Resumen Anual'!$DH$412)+SUMIFS('Resumen Anual'!$EB$518,FR18,'Resumen Anual'!$V$9,FC6,'Resumen Anual'!$DH$470)+SUMIFS('Resumen Anual'!$EB$576,FR18,'Resumen Anual'!$V$9,FC6,'Resumen Anual'!$DH$528)+SUMIFS('Resumen Anual'!$EB$634,FR18,'Resumen Anual'!$V$9,FC6,'Resumen Anual'!$DH$586)+SUMIFS('Resumen Anual'!$EB$692,FR18,'Resumen Anual'!$V$9,FC6,'Resumen Anual'!$DH$644)+SUMIFS('Resumen Anual'!$FY$54,FR18,'Resumen Anual'!$V$9,FC6,'Resumen Anual'!$FE$6)+SUMIFS('Resumen Anual'!$FY$112,FR18,'Resumen Anual'!$V$9,FC6,'Resumen Anual'!$FE$64)+SUMIFS('Resumen Anual'!$FY$170,FR18,'Resumen Anual'!$V$9,FC6,'Resumen Anual'!$FE$122)+SUMIFS('Resumen Anual'!$FY$228,FR18,'Resumen Anual'!$V$9,FC6,'Resumen Anual'!$FE$180)+SUMIFS('Resumen Anual'!$FY$286,FR18,'Resumen Anual'!$V$9,FC6,'Resumen Anual'!$FE$238)+SUMIFS('Resumen Anual'!$FY$344,FR18,'Resumen Anual'!$V$9,FC6,'Resumen Anual'!$FE$296)+SUMIFS('Resumen Anual'!$FY$402,FR18,'Resumen Anual'!$V$9,FC6,'Resumen Anual'!$FE$354)+SUMIFS('Resumen Anual'!$FY$460,FR18,'Resumen Anual'!$V$9,FC6,'Resumen Anual'!$FE$412)+SUMIFS('Resumen Anual'!$FY$518,FR18,'Resumen Anual'!$V$9,FC6,'Resumen Anual'!$FE$470)+SUMIFS('Resumen Anual'!$FY$576,FR18,'Resumen Anual'!$V$9,FC6,'Resumen Anual'!$FE$528)+SUMIFS('Resumen Anual'!$FY$634,FR18,'Resumen Anual'!$V$9,FC6,'Resumen Anual'!$FE$586)+SUMIFS('Resumen Anual'!$FY$692,FR18,'Resumen Anual'!$V$9,FC6,'Resumen Anual'!$FE$644)</f>
        <v>0</v>
      </c>
      <c r="FX18" s="770"/>
      <c r="FY18" s="770"/>
      <c r="FZ18" s="770"/>
      <c r="GA18" s="770">
        <f>SUMIFS('Resumen Anual'!$AJ$54,FR18,'Resumen Anual'!$V$9,FC6,'Resumen Anual'!$L$6)+SUMIFS('Resumen Anual'!$AJ$112,FR18,'Resumen Anual'!$V$9,FC6,'Resumen Anual'!$L$64)+SUMIFS('Resumen Anual'!$AJ$170,FR18,'Resumen Anual'!$V$9,FC6,'Resumen Anual'!$L$122)+SUMIFS('Resumen Anual'!$AJ$228,FR18,'Resumen Anual'!$V$9,FC6,'Resumen Anual'!$L$180)+SUMIFS('Resumen Anual'!$AJ$286,FR18,'Resumen Anual'!$V$9,FC6,'Resumen Anual'!$L$238)+SUMIFS('Resumen Anual'!$AJ$344,FR18,'Resumen Anual'!$V$9,FC6,'Resumen Anual'!$L$296)+SUMIFS('Resumen Anual'!$AJ$402,FR18,'Resumen Anual'!$V$9,FC6,'Resumen Anual'!$L$354)+SUMIFS('Resumen Anual'!$AJ$460,FR18,'Resumen Anual'!$V$9,FC6,'Resumen Anual'!$L$412)+SUMIFS('Resumen Anual'!$AJ$518,FR18,'Resumen Anual'!$V$9,FC6,'Resumen Anual'!$L$470)+SUMIFS('Resumen Anual'!$AJ$576,FR18,'Resumen Anual'!$V$9,FC6,'Resumen Anual'!$L$528)+SUMIFS('Resumen Anual'!$AJ$634,FR18,'Resumen Anual'!$V$9,FC6,'Resumen Anual'!$L$586)+SUMIFS('Resumen Anual'!$AJ$692,FR18,'Resumen Anual'!$V$9,FC6,'Resumen Anual'!$L$644)+SUMIFS('Resumen Anual'!$CG$54,FR18,'Resumen Anual'!$V$9,FC6,'Resumen Anual'!$BI$6)+SUMIFS('Resumen Anual'!$CG$112,FR18,'Resumen Anual'!$V$9,FC6,'Resumen Anual'!$BI$64)+SUMIFS('Resumen Anual'!$CG$170,FR18,'Resumen Anual'!$V$9,FC6,'Resumen Anual'!$BI$122)+SUMIFS('Resumen Anual'!$CG$228,FR18,'Resumen Anual'!$V$9,FC6,'Resumen Anual'!$BI$180)+SUMIFS('Resumen Anual'!$CG$286,FR18,'Resumen Anual'!$V$9,FC6,'Resumen Anual'!$BI$238)+SUMIFS('Resumen Anual'!$CG$344,FR18,'Resumen Anual'!$V$9,FC6,'Resumen Anual'!$BI$296)+SUMIFS('Resumen Anual'!$CG$402,FR18,'Resumen Anual'!$V$9,FC6,'Resumen Anual'!$BI$354)+SUMIFS('Resumen Anual'!$CG$460,FR18,'Resumen Anual'!$V$9,FC6,'Resumen Anual'!$BI$412)+SUMIFS('Resumen Anual'!$CG$518,FR18,'Resumen Anual'!$V$9,FC6,'Resumen Anual'!$BI$470)+SUMIFS('Resumen Anual'!$CG$576,FR18,'Resumen Anual'!$V$9,FC6,'Resumen Anual'!$BI$528)+SUMIFS('Resumen Anual'!$CG$634,FR18,'Resumen Anual'!$V$9,FC6,'Resumen Anual'!$BI$586)+SUMIFS('Resumen Anual'!$CG$692,FR18,'Resumen Anual'!$V$9,FC6,'Resumen Anual'!$BI$644)+SUMIFS('Resumen Anual'!$EF$54,FR18,'Resumen Anual'!$V$9,FC6,'Resumen Anual'!$DH$6)+SUMIFS('Resumen Anual'!$EF$112,FR18,'Resumen Anual'!$V$9,FC6,'Resumen Anual'!$DH$64)+SUMIFS('Resumen Anual'!$EF$170,FR18,'Resumen Anual'!$V$9,FC6,'Resumen Anual'!$DH$122)+SUMIFS('Resumen Anual'!$EF$228,FR18,'Resumen Anual'!$V$9,FC6,'Resumen Anual'!$DH$180)+SUMIFS('Resumen Anual'!$EF$286,FR18,'Resumen Anual'!$V$9,FC6,'Resumen Anual'!$DH$238)+SUMIFS('Resumen Anual'!$EF$344,FR18,'Resumen Anual'!$V$9,FC6,'Resumen Anual'!$DH$296)+SUMIFS('Resumen Anual'!$EF$402,FR18,'Resumen Anual'!$V$9,FC6,'Resumen Anual'!$DH$354)+SUMIFS('Resumen Anual'!$EF$460,FR18,'Resumen Anual'!$V$9,FC6,'Resumen Anual'!$DH$412)+SUMIFS('Resumen Anual'!$EF$518,FR18,'Resumen Anual'!$V$9,FC6,'Resumen Anual'!$DH$470)+SUMIFS('Resumen Anual'!$EF$576,FR18,'Resumen Anual'!$V$9,FC6,'Resumen Anual'!$DH$528)+SUMIFS('Resumen Anual'!$EF$634,FR18,'Resumen Anual'!$V$9,FC6,'Resumen Anual'!$DH$586)+SUMIFS('Resumen Anual'!$EF$692,FR18,'Resumen Anual'!$V$9,FC6,'Resumen Anual'!$DH$644)+SUMIFS('Resumen Anual'!$GC$54,FR18,'Resumen Anual'!$V$9,FC6,'Resumen Anual'!$FE$6)+SUMIFS('Resumen Anual'!$GC$112,FR18,'Resumen Anual'!$V$9,FC6,'Resumen Anual'!$FE$64)+SUMIFS('Resumen Anual'!$GC$170,FR18,'Resumen Anual'!$V$9,FC6,'Resumen Anual'!$FE$122)+SUMIFS('Resumen Anual'!$GC$228,FR18,'Resumen Anual'!$V$9,FC6,'Resumen Anual'!$FE$180)+SUMIFS('Resumen Anual'!$GC$286,FR18,'Resumen Anual'!$V$9,FC6,'Resumen Anual'!$FE$238)+SUMIFS('Resumen Anual'!$GC$344,FR18,'Resumen Anual'!$V$9,FC6,'Resumen Anual'!$FE$296)+SUMIFS('Resumen Anual'!$GC$402,FR18,'Resumen Anual'!$V$9,FC6,'Resumen Anual'!$FE$354)+SUMIFS('Resumen Anual'!$GC$460,FR18,'Resumen Anual'!$V$9,FC6,'Resumen Anual'!$FE$412)+SUMIFS('Resumen Anual'!$GC$518,FR18,'Resumen Anual'!$V$9,FC6,'Resumen Anual'!$FE$470)+SUMIFS('Resumen Anual'!$GC$576,FR18,'Resumen Anual'!$V$9,FC6,'Resumen Anual'!$FE$528)+SUMIFS('Resumen Anual'!$GC$634,FR18,'Resumen Anual'!$V$9,FC6,'Resumen Anual'!$FE$586)+SUMIFS('Resumen Anual'!$GC$692,FR18,'Resumen Anual'!$V$9,FC6,'Resumen Anual'!$FE$644)</f>
        <v>0</v>
      </c>
      <c r="GB18" s="770"/>
      <c r="GC18" s="770"/>
      <c r="GD18" s="770"/>
      <c r="GE18" s="770">
        <f>SUMIFS('Resumen Anual'!$AN$54,FR18,'Resumen Anual'!$V$9,FC6,'Resumen Anual'!$L$6)+SUMIFS('Resumen Anual'!$AN$112,FR18,'Resumen Anual'!$V$9,FC6,'Resumen Anual'!$L$64)+SUMIFS('Resumen Anual'!$AN$170,FR18,'Resumen Anual'!$V$9,FC6,'Resumen Anual'!$L$122)+SUMIFS('Resumen Anual'!$AN$228,FR18,'Resumen Anual'!$V$9,FC6,'Resumen Anual'!$L$180)+SUMIFS('Resumen Anual'!$AN$286,FR18,'Resumen Anual'!$V$9,FC6,'Resumen Anual'!$L$238)+SUMIFS('Resumen Anual'!$AN$344,FR18,'Resumen Anual'!$V$9,FC6,'Resumen Anual'!$L$296)+SUMIFS('Resumen Anual'!$AN$402,FR18,'Resumen Anual'!$V$9,FC6,'Resumen Anual'!$L$354)+SUMIFS('Resumen Anual'!$AN$460,FR18,'Resumen Anual'!$V$9,FC6,'Resumen Anual'!$L$412)+SUMIFS('Resumen Anual'!$AN$518,FR18,'Resumen Anual'!$V$9,FC6,'Resumen Anual'!$L$470)+SUMIFS('Resumen Anual'!$AN$576,FR18,'Resumen Anual'!$V$9,FC6,'Resumen Anual'!$L$528)+SUMIFS('Resumen Anual'!$AN$634,FR18,'Resumen Anual'!$V$9,FC6,'Resumen Anual'!$L$586)+SUMIFS('Resumen Anual'!$AN$692,FR18,'Resumen Anual'!$V$9,FC6,'Resumen Anual'!$L$644)+SUMIFS('Resumen Anual'!$CK$54,FR18,'Resumen Anual'!$V$9,FC6,'Resumen Anual'!$BI$6)+SUMIFS('Resumen Anual'!$CK$112,FR18,'Resumen Anual'!$V$9,FC6,'Resumen Anual'!$BI$64)+SUMIFS('Resumen Anual'!$CK$170,FR18,'Resumen Anual'!$V$9,FC6,'Resumen Anual'!$BI$122)+SUMIFS('Resumen Anual'!$CK$228,FR18,'Resumen Anual'!$V$9,FC6,'Resumen Anual'!$BI$180)+SUMIFS('Resumen Anual'!$CK$286,FR18,'Resumen Anual'!$V$9,FC6,'Resumen Anual'!$BI$238)+SUMIFS('Resumen Anual'!$CK$344,FR18,'Resumen Anual'!$V$9,FC6,'Resumen Anual'!$BI$296)+SUMIFS('Resumen Anual'!$CK$402,FR18,'Resumen Anual'!$V$9,FC6,'Resumen Anual'!$BI$354)+SUMIFS('Resumen Anual'!$CK$460,FR18,'Resumen Anual'!$V$9,FC6,'Resumen Anual'!$BI$412)+SUMIFS('Resumen Anual'!$CK$518,FR18,'Resumen Anual'!$V$9,FC6,'Resumen Anual'!$BI$470)+SUMIFS('Resumen Anual'!$CK$576,FR18,'Resumen Anual'!$V$9,FC6,'Resumen Anual'!$BI$528)+SUMIFS('Resumen Anual'!$CK$634,FR18,'Resumen Anual'!$V$9,FC6,'Resumen Anual'!$BI$586)+SUMIFS('Resumen Anual'!$CK$692,FR18,'Resumen Anual'!$V$9,FC6,'Resumen Anual'!$BI$644)+SUMIFS('Resumen Anual'!$EJ$54,FR18,'Resumen Anual'!$V$9,FC6,'Resumen Anual'!$DH$6)+SUMIFS('Resumen Anual'!$EJ$112,FR18,'Resumen Anual'!$V$9,FC6,'Resumen Anual'!$DH$64)+SUMIFS('Resumen Anual'!$EJ$170,FR18,'Resumen Anual'!$V$9,FC6,'Resumen Anual'!$DH$122)+SUMIFS('Resumen Anual'!$EJ$228,FR18,'Resumen Anual'!$V$9,FC6,'Resumen Anual'!$DH$180)+SUMIFS('Resumen Anual'!$EJ$286,FR18,'Resumen Anual'!$V$9,FC6,'Resumen Anual'!$DH$238)+SUMIFS('Resumen Anual'!$EJ$344,FR18,'Resumen Anual'!$V$9,FC6,'Resumen Anual'!$DH$296)+SUMIFS('Resumen Anual'!$EJ$402,FR18,'Resumen Anual'!$V$9,FC6,'Resumen Anual'!$DH$354)+SUMIFS('Resumen Anual'!$EJ$460,FR18,'Resumen Anual'!$V$9,FC6,'Resumen Anual'!$DH$412)+SUMIFS('Resumen Anual'!$EJ$518,FR18,'Resumen Anual'!$V$9,FC6,'Resumen Anual'!$DH$470)+SUMIFS('Resumen Anual'!$EJ$576,FR18,'Resumen Anual'!$V$9,FC6,'Resumen Anual'!$DH$528)+SUMIFS('Resumen Anual'!$EJ$634,FR18,'Resumen Anual'!$V$9,FC6,'Resumen Anual'!$DH$586)+SUMIFS('Resumen Anual'!$EJ$692,FR18,'Resumen Anual'!$V$9,FC6,'Resumen Anual'!$DH$644)+SUMIFS('Resumen Anual'!$GG$54,FR18,'Resumen Anual'!$V$9,FC6,'Resumen Anual'!$FE$6)+SUMIFS('Resumen Anual'!$GG$112,FR18,'Resumen Anual'!$V$9,FC6,'Resumen Anual'!$FE$64)+SUMIFS('Resumen Anual'!$GG$170,FR18,'Resumen Anual'!$V$9,FC6,'Resumen Anual'!$FE$122)+SUMIFS('Resumen Anual'!$GG$228,FR18,'Resumen Anual'!$V$9,FC6,'Resumen Anual'!$FE$180)+SUMIFS('Resumen Anual'!$GG$286,FR18,'Resumen Anual'!$V$9,FC6,'Resumen Anual'!$FE$238)+SUMIFS('Resumen Anual'!$GG$344,FR18,'Resumen Anual'!$V$9,FC6,'Resumen Anual'!$FE$296)+SUMIFS('Resumen Anual'!$GG$402,FR18,'Resumen Anual'!$V$9,FC6,'Resumen Anual'!$FE$354)+SUMIFS('Resumen Anual'!$GG$460,FR18,'Resumen Anual'!$V$9,FC6,'Resumen Anual'!$FE$412)+SUMIFS('Resumen Anual'!$GG$518,FR18,'Resumen Anual'!$V$9,FC6,'Resumen Anual'!$FE$470)+SUMIFS('Resumen Anual'!$GG$576,FR18,'Resumen Anual'!$V$9,FC6,'Resumen Anual'!$FE$528)+SUMIFS('Resumen Anual'!$GG$634,FR18,'Resumen Anual'!$V$9,FC6,'Resumen Anual'!$FE$586)+SUMIFS('Resumen Anual'!$GG$692,FR18,'Resumen Anual'!$V$9,FC6,'Resumen Anual'!$FE$644)</f>
        <v>0</v>
      </c>
      <c r="GF18" s="770"/>
      <c r="GG18" s="770"/>
      <c r="GH18" s="770"/>
      <c r="GI18" s="756">
        <f>SUMIFS('Resumen Anual'!$AR$54,FR18,'Resumen Anual'!$V$9,FC6,'Resumen Anual'!$L$6)+SUMIFS('Resumen Anual'!$AR$112,FR18,'Resumen Anual'!$V$9,FC6,'Resumen Anual'!$L$64)+SUMIFS('Resumen Anual'!$AR$170,FR18,'Resumen Anual'!$V$9,FC6,'Resumen Anual'!$L$122)+SUMIFS('Resumen Anual'!$AR$228,FR18,'Resumen Anual'!$V$9,FC6,'Resumen Anual'!$L$180)+SUMIFS('Resumen Anual'!$AR$286,FR18,'Resumen Anual'!$V$9,FC6,'Resumen Anual'!$L$238)+SUMIFS('Resumen Anual'!$AR$344,FR18,'Resumen Anual'!$V$9,FC6,'Resumen Anual'!$L$296)+SUMIFS('Resumen Anual'!$AR$402,FR18,'Resumen Anual'!$V$9,FC6,'Resumen Anual'!$L$354)+SUMIFS('Resumen Anual'!$AR$460,FR18,'Resumen Anual'!$V$9,FC6,'Resumen Anual'!$L$412)+SUMIFS('Resumen Anual'!$AR$518,FR18,'Resumen Anual'!$V$9,FC6,'Resumen Anual'!$L$470)+SUMIFS('Resumen Anual'!$AR$576,FR18,'Resumen Anual'!$V$9,FC6,'Resumen Anual'!$L$528)+SUMIFS('Resumen Anual'!$AR$634,FR18,'Resumen Anual'!$V$9,FC6,'Resumen Anual'!$L$586)+SUMIFS('Resumen Anual'!$AR$692,FR18,'Resumen Anual'!$V$9,FC6,'Resumen Anual'!$L$644)+SUMIFS('Resumen Anual'!$CO$54,FR18,'Resumen Anual'!$V$9,FC6,'Resumen Anual'!$BI$6)+SUMIFS('Resumen Anual'!$CO$112,FR18,'Resumen Anual'!$V$9,FC6,'Resumen Anual'!$BI$64)+SUMIFS('Resumen Anual'!$CO$170,FR18,'Resumen Anual'!$V$9,FC6,'Resumen Anual'!$BI$122)+SUMIFS('Resumen Anual'!$CO$228,FR18,'Resumen Anual'!$V$9,FC6,'Resumen Anual'!$BI$180)+SUMIFS('Resumen Anual'!$CO$286,FR18,'Resumen Anual'!$V$9,FC6,'Resumen Anual'!$BI$238)+SUMIFS('Resumen Anual'!$CO$344,FR18,'Resumen Anual'!$V$9,FC6,'Resumen Anual'!$BI$296)+SUMIFS('Resumen Anual'!$CO$402,FR18,'Resumen Anual'!$V$9,FC6,'Resumen Anual'!$BI$354)+SUMIFS('Resumen Anual'!$CO$460,FR18,'Resumen Anual'!$V$9,FC6,'Resumen Anual'!$BI$412)+SUMIFS('Resumen Anual'!$CO$518,FR18,'Resumen Anual'!$V$9,FC6,'Resumen Anual'!$BI$470)+SUMIFS('Resumen Anual'!$CO$576,FR18,'Resumen Anual'!$V$9,FC6,'Resumen Anual'!$BI$528)+SUMIFS('Resumen Anual'!$CO$634,FR18,'Resumen Anual'!$V$9,FC6,'Resumen Anual'!$BI$586)+SUMIFS('Resumen Anual'!$CO$692,FR18,'Resumen Anual'!$V$9,FC6,'Resumen Anual'!$BI$644)+SUMIFS('Resumen Anual'!$EN$54,FR18,'Resumen Anual'!$V$9,FC6,'Resumen Anual'!$DH$6)+SUMIFS('Resumen Anual'!$EN$112,FR18,'Resumen Anual'!$V$9,FC6,'Resumen Anual'!$DH$64)+SUMIFS('Resumen Anual'!$EN$170,FR18,'Resumen Anual'!$V$9,FC6,'Resumen Anual'!$DH$122)+SUMIFS('Resumen Anual'!$EN$228,FR18,'Resumen Anual'!$V$9,FC6,'Resumen Anual'!$DH$180)+SUMIFS('Resumen Anual'!$EN$286,FR18,'Resumen Anual'!$V$9,FC6,'Resumen Anual'!$DH$238)+SUMIFS('Resumen Anual'!$EN$344,FR18,'Resumen Anual'!$V$9,FC6,'Resumen Anual'!$DH$296)+SUMIFS('Resumen Anual'!$EN$402,FR18,'Resumen Anual'!$V$9,FC6,'Resumen Anual'!$DH$354)+SUMIFS('Resumen Anual'!$EN$460,FR18,'Resumen Anual'!$V$9,FC6,'Resumen Anual'!$DH$412)+SUMIFS('Resumen Anual'!$EN$518,FR18,'Resumen Anual'!$V$9,FC6,'Resumen Anual'!$DH$470)+SUMIFS('Resumen Anual'!$EN$576,FR18,'Resumen Anual'!$V$9,FC6,'Resumen Anual'!$DH$528)+SUMIFS('Resumen Anual'!$EN$634,FR18,'Resumen Anual'!$V$9,FC6,'Resumen Anual'!$DH$586)+SUMIFS('Resumen Anual'!$EN$692,FR18,'Resumen Anual'!$V$9,FC6,'Resumen Anual'!$DH$644)+SUMIFS('Resumen Anual'!$GK$54,FR18,'Resumen Anual'!$V$9,FC6,'Resumen Anual'!$FE$6)+SUMIFS('Resumen Anual'!$GK$112,FR18,'Resumen Anual'!$V$9,FC6,'Resumen Anual'!$FE$64)+SUMIFS('Resumen Anual'!$GK$170,FR18,'Resumen Anual'!$V$9,FC6,'Resumen Anual'!$FE$122)+SUMIFS('Resumen Anual'!$GK$228,FR18,'Resumen Anual'!$V$9,FC6,'Resumen Anual'!$FE$180)+SUMIFS('Resumen Anual'!$GK$286,FR18,'Resumen Anual'!$V$9,FC6,'Resumen Anual'!$FE$238)+SUMIFS('Resumen Anual'!$GK$344,FR18,'Resumen Anual'!$V$9,FC6,'Resumen Anual'!$FE$296)+SUMIFS('Resumen Anual'!$GK$402,FR18,'Resumen Anual'!$V$9,FC6,'Resumen Anual'!$FE$354)+SUMIFS('Resumen Anual'!$GK$460,FR18,'Resumen Anual'!$V$9,FC6,'Resumen Anual'!$FE$412)+SUMIFS('Resumen Anual'!$GK$518,FR18,'Resumen Anual'!$V$9,FC6,'Resumen Anual'!$FE$470)+SUMIFS('Resumen Anual'!$GK$576,FR18,'Resumen Anual'!$V$9,FC6,'Resumen Anual'!$FE$528)+SUMIFS('Resumen Anual'!$GK$634,FR18,'Resumen Anual'!$V$9,FC6,'Resumen Anual'!$FE$586)+SUMIFS('Resumen Anual'!$GK$692,FR18,'Resumen Anual'!$V$9,FC6,'Resumen Anual'!$FE$644)</f>
        <v>0</v>
      </c>
      <c r="GJ18" s="756"/>
      <c r="GK18" s="756"/>
      <c r="GL18" s="756">
        <f>SUMIFS('Resumen Anual'!$AU$54,FR18,'Resumen Anual'!$V$9,FC6,'Resumen Anual'!$L$6)+SUMIFS('Resumen Anual'!$AU$112,FR18,'Resumen Anual'!$V$9,FC6,'Resumen Anual'!$L$64)+SUMIFS('Resumen Anual'!$AU$170,FR18,'Resumen Anual'!$V$9,FC6,'Resumen Anual'!$L$122)+SUMIFS('Resumen Anual'!$AU$228,FR18,'Resumen Anual'!$V$9,FC6,'Resumen Anual'!$L$180)+SUMIFS('Resumen Anual'!$AU$286,FR18,'Resumen Anual'!$V$9,FC6,'Resumen Anual'!$L$238)+SUMIFS('Resumen Anual'!$AU$344,FR18,'Resumen Anual'!$V$9,FC6,'Resumen Anual'!$L$296)+SUMIFS('Resumen Anual'!$AU$402,FR18,'Resumen Anual'!$V$9,FC6,'Resumen Anual'!$L$354)+SUMIFS('Resumen Anual'!$AU$460,FR18,'Resumen Anual'!$V$9,FC6,'Resumen Anual'!$L$412)+SUMIFS('Resumen Anual'!$AU$518,FR18,'Resumen Anual'!$V$9,FC6,'Resumen Anual'!$L$470)+SUMIFS('Resumen Anual'!$AU$576,FR18,'Resumen Anual'!$V$9,FC6,'Resumen Anual'!$L$528)+SUMIFS('Resumen Anual'!$AU$634,FR18,'Resumen Anual'!$V$9,FC6,'Resumen Anual'!$L$586)+SUMIFS('Resumen Anual'!$AU$692,FR18,'Resumen Anual'!$V$9,FC6,'Resumen Anual'!$L$644)+SUMIFS('Resumen Anual'!$CR$54,FR18,'Resumen Anual'!$V$9,FC6,'Resumen Anual'!$BI$6)+SUMIFS('Resumen Anual'!$CR$112,FR18,'Resumen Anual'!$V$9,FC6,'Resumen Anual'!$BI$64)+SUMIFS('Resumen Anual'!$CR$170,FR18,'Resumen Anual'!$V$9,FC6,'Resumen Anual'!$BI$122)+SUMIFS('Resumen Anual'!$CR$228,FR18,'Resumen Anual'!$V$9,FC6,'Resumen Anual'!$BI$180)+SUMIFS('Resumen Anual'!$CR$286,FR18,'Resumen Anual'!$V$9,FC6,'Resumen Anual'!$BI$238)+SUMIFS('Resumen Anual'!$CR$344,FR18,'Resumen Anual'!$V$9,FC6,'Resumen Anual'!$BI$296)+SUMIFS('Resumen Anual'!$CR$402,FR18,'Resumen Anual'!$V$9,FC6,'Resumen Anual'!$BI$354)+SUMIFS('Resumen Anual'!$CR$460,FR18,'Resumen Anual'!$V$9,FC6,'Resumen Anual'!$BI$412)+SUMIFS('Resumen Anual'!$CR$518,FR18,'Resumen Anual'!$V$9,FC6,'Resumen Anual'!$BI$470)+SUMIFS('Resumen Anual'!$CR$576,FR18,'Resumen Anual'!$V$9,FC6,'Resumen Anual'!$BI$528)+SUMIFS('Resumen Anual'!$CR$634,FR18,'Resumen Anual'!$V$9,FC6,'Resumen Anual'!$BI$586)+SUMIFS('Resumen Anual'!$CR$692,FR18,'Resumen Anual'!$V$9,FC6,'Resumen Anual'!$BI$644)+SUMIFS('Resumen Anual'!$EQ$54,FR18,'Resumen Anual'!$V$9,FC6,'Resumen Anual'!$DH$6)+SUMIFS('Resumen Anual'!$EQ$112,FR18,'Resumen Anual'!$V$9,FC6,'Resumen Anual'!$DH$64)+SUMIFS('Resumen Anual'!$EQ$170,FR18,'Resumen Anual'!$V$9,FC6,'Resumen Anual'!$DH$122)+SUMIFS('Resumen Anual'!$EQ$228,FR18,'Resumen Anual'!$V$9,FC6,'Resumen Anual'!$DH$180)+SUMIFS('Resumen Anual'!$EQ$286,FR18,'Resumen Anual'!$V$9,FC6,'Resumen Anual'!$DH$238)+SUMIFS('Resumen Anual'!$EQ$344,FR18,'Resumen Anual'!$V$9,FC6,'Resumen Anual'!$DH$296)+SUMIFS('Resumen Anual'!$EQ$402,FR18,'Resumen Anual'!$V$9,FC6,'Resumen Anual'!$DH$354)+SUMIFS('Resumen Anual'!$EQ$460,FR18,'Resumen Anual'!$V$9,FC6,'Resumen Anual'!$DH$412)+SUMIFS('Resumen Anual'!$EQ$518,FR18,'Resumen Anual'!$V$9,FC6,'Resumen Anual'!$DH$470)+SUMIFS('Resumen Anual'!$EQ$576,FR18,'Resumen Anual'!$V$9,FC6,'Resumen Anual'!$DH$528)+SUMIFS('Resumen Anual'!$EQ$634,FR18,'Resumen Anual'!$V$9,FC6,'Resumen Anual'!$DH$586)+SUMIFS('Resumen Anual'!$EQ$692,FR18,'Resumen Anual'!$V$9,FC6,'Resumen Anual'!$DH$644)+SUMIFS('Resumen Anual'!$GN$54,FR18,'Resumen Anual'!$V$9,FC6,'Resumen Anual'!$FE$6)+SUMIFS('Resumen Anual'!$GN$112,FR18,'Resumen Anual'!$V$9,FC6,'Resumen Anual'!$FE$64)+SUMIFS('Resumen Anual'!$GN$170,FR18,'Resumen Anual'!$V$9,FC6,'Resumen Anual'!$FE$122)+SUMIFS('Resumen Anual'!$GN$228,FR18,'Resumen Anual'!$V$9,FC6,'Resumen Anual'!$FE$180)+SUMIFS('Resumen Anual'!$GN$286,FR18,'Resumen Anual'!$V$9,FC6,'Resumen Anual'!$FE$238)+SUMIFS('Resumen Anual'!$GN$344,FR18,'Resumen Anual'!$V$9,FC6,'Resumen Anual'!$FE$296)+SUMIFS('Resumen Anual'!$GN$402,FR18,'Resumen Anual'!$V$9,FC6,'Resumen Anual'!$FE$354)+SUMIFS('Resumen Anual'!$GN$460,FR18,'Resumen Anual'!$V$9,FC6,'Resumen Anual'!$FE$412)+SUMIFS('Resumen Anual'!$GN$518,FR18,'Resumen Anual'!$V$9,FC6,'Resumen Anual'!$FE$470)+SUMIFS('Resumen Anual'!$GN$576,FR18,'Resumen Anual'!$V$9,FC6,'Resumen Anual'!$FE$528)+SUMIFS('Resumen Anual'!$GN$634,FR18,'Resumen Anual'!$V$9,FC6,'Resumen Anual'!$FE$586)+SUMIFS('Resumen Anual'!$GN$692,FR18,'Resumen Anual'!$V$9,FC6,'Resumen Anual'!$FE$644)</f>
        <v>0</v>
      </c>
      <c r="GM18" s="756"/>
      <c r="GN18" s="756"/>
      <c r="GO18" s="1200"/>
    </row>
    <row r="19" spans="1:197" ht="4.5" customHeight="1" x14ac:dyDescent="0.25">
      <c r="A19" s="171"/>
      <c r="B19" s="657"/>
      <c r="C19" s="657"/>
      <c r="D19" s="657"/>
      <c r="E19" s="657"/>
      <c r="F19" s="625"/>
      <c r="G19" s="625"/>
      <c r="H19" s="625"/>
      <c r="I19" s="625"/>
      <c r="J19" s="625"/>
      <c r="K19" s="625"/>
      <c r="L19" s="625"/>
      <c r="M19" s="625"/>
      <c r="N19" s="625"/>
      <c r="O19" s="625"/>
      <c r="P19" s="625"/>
      <c r="Q19" s="625"/>
      <c r="R19" s="625"/>
      <c r="S19" s="625"/>
      <c r="T19" s="625"/>
      <c r="U19" s="625"/>
      <c r="V19" s="625"/>
      <c r="W19" s="625"/>
      <c r="X19" s="625"/>
      <c r="Y19" s="15"/>
      <c r="Z19" s="773"/>
      <c r="AA19" s="774"/>
      <c r="AB19" s="774"/>
      <c r="AC19" s="774"/>
      <c r="AD19" s="774"/>
      <c r="AE19" s="770"/>
      <c r="AF19" s="770"/>
      <c r="AG19" s="770"/>
      <c r="AH19" s="770"/>
      <c r="AI19" s="770"/>
      <c r="AJ19" s="770"/>
      <c r="AK19" s="770"/>
      <c r="AL19" s="770"/>
      <c r="AM19" s="770"/>
      <c r="AN19" s="770"/>
      <c r="AO19" s="770"/>
      <c r="AP19" s="770"/>
      <c r="AQ19" s="756"/>
      <c r="AR19" s="756"/>
      <c r="AS19" s="756"/>
      <c r="AT19" s="756"/>
      <c r="AU19" s="756"/>
      <c r="AV19" s="1215"/>
      <c r="AW19" s="1200"/>
      <c r="AX19" s="171"/>
      <c r="AY19" s="657"/>
      <c r="AZ19" s="657"/>
      <c r="BA19" s="657"/>
      <c r="BB19" s="657"/>
      <c r="BC19" s="625"/>
      <c r="BD19" s="625"/>
      <c r="BE19" s="625"/>
      <c r="BF19" s="625"/>
      <c r="BG19" s="625"/>
      <c r="BH19" s="625"/>
      <c r="BI19" s="625"/>
      <c r="BJ19" s="625"/>
      <c r="BK19" s="625"/>
      <c r="BL19" s="625"/>
      <c r="BM19" s="625"/>
      <c r="BN19" s="625"/>
      <c r="BO19" s="625"/>
      <c r="BP19" s="625"/>
      <c r="BQ19" s="625"/>
      <c r="BR19" s="625"/>
      <c r="BS19" s="625"/>
      <c r="BT19" s="625"/>
      <c r="BU19" s="625"/>
      <c r="BV19" s="15"/>
      <c r="BW19" s="773"/>
      <c r="BX19" s="774"/>
      <c r="BY19" s="774"/>
      <c r="BZ19" s="774"/>
      <c r="CA19" s="774"/>
      <c r="CB19" s="770"/>
      <c r="CC19" s="770"/>
      <c r="CD19" s="770"/>
      <c r="CE19" s="770"/>
      <c r="CF19" s="770"/>
      <c r="CG19" s="770"/>
      <c r="CH19" s="770"/>
      <c r="CI19" s="770"/>
      <c r="CJ19" s="770"/>
      <c r="CK19" s="770"/>
      <c r="CL19" s="770"/>
      <c r="CM19" s="770"/>
      <c r="CN19" s="756"/>
      <c r="CO19" s="756"/>
      <c r="CP19" s="756"/>
      <c r="CQ19" s="756"/>
      <c r="CR19" s="756"/>
      <c r="CS19" s="756"/>
      <c r="CT19" s="1200"/>
      <c r="CU19" s="1199"/>
      <c r="CV19" s="171"/>
      <c r="CW19" s="657"/>
      <c r="CX19" s="657"/>
      <c r="CY19" s="657"/>
      <c r="CZ19" s="657"/>
      <c r="DA19" s="625"/>
      <c r="DB19" s="625"/>
      <c r="DC19" s="625"/>
      <c r="DD19" s="625"/>
      <c r="DE19" s="625"/>
      <c r="DF19" s="625"/>
      <c r="DG19" s="625"/>
      <c r="DH19" s="625"/>
      <c r="DI19" s="625"/>
      <c r="DJ19" s="625"/>
      <c r="DK19" s="625"/>
      <c r="DL19" s="625"/>
      <c r="DM19" s="625"/>
      <c r="DN19" s="625"/>
      <c r="DO19" s="625"/>
      <c r="DP19" s="625"/>
      <c r="DQ19" s="625"/>
      <c r="DR19" s="625"/>
      <c r="DS19" s="625"/>
      <c r="DT19" s="15"/>
      <c r="DU19" s="773"/>
      <c r="DV19" s="774"/>
      <c r="DW19" s="774"/>
      <c r="DX19" s="774"/>
      <c r="DY19" s="774"/>
      <c r="DZ19" s="770"/>
      <c r="EA19" s="770"/>
      <c r="EB19" s="770"/>
      <c r="EC19" s="770"/>
      <c r="ED19" s="770"/>
      <c r="EE19" s="770"/>
      <c r="EF19" s="770"/>
      <c r="EG19" s="770"/>
      <c r="EH19" s="770"/>
      <c r="EI19" s="770"/>
      <c r="EJ19" s="770"/>
      <c r="EK19" s="770"/>
      <c r="EL19" s="756"/>
      <c r="EM19" s="756"/>
      <c r="EN19" s="756"/>
      <c r="EO19" s="756"/>
      <c r="EP19" s="756"/>
      <c r="EQ19" s="1215"/>
      <c r="ER19" s="1200"/>
      <c r="ES19" s="171"/>
      <c r="ET19" s="657"/>
      <c r="EU19" s="657"/>
      <c r="EV19" s="657"/>
      <c r="EW19" s="657"/>
      <c r="EX19" s="625"/>
      <c r="EY19" s="625"/>
      <c r="EZ19" s="625"/>
      <c r="FA19" s="625"/>
      <c r="FB19" s="625"/>
      <c r="FC19" s="625"/>
      <c r="FD19" s="625"/>
      <c r="FE19" s="625"/>
      <c r="FF19" s="625"/>
      <c r="FG19" s="625"/>
      <c r="FH19" s="625"/>
      <c r="FI19" s="625"/>
      <c r="FJ19" s="625"/>
      <c r="FK19" s="625"/>
      <c r="FL19" s="625"/>
      <c r="FM19" s="625"/>
      <c r="FN19" s="625"/>
      <c r="FO19" s="625"/>
      <c r="FP19" s="625"/>
      <c r="FQ19" s="15"/>
      <c r="FR19" s="773"/>
      <c r="FS19" s="774"/>
      <c r="FT19" s="774"/>
      <c r="FU19" s="774"/>
      <c r="FV19" s="774"/>
      <c r="FW19" s="770"/>
      <c r="FX19" s="770"/>
      <c r="FY19" s="770"/>
      <c r="FZ19" s="770"/>
      <c r="GA19" s="770"/>
      <c r="GB19" s="770"/>
      <c r="GC19" s="770"/>
      <c r="GD19" s="770"/>
      <c r="GE19" s="770"/>
      <c r="GF19" s="770"/>
      <c r="GG19" s="770"/>
      <c r="GH19" s="770"/>
      <c r="GI19" s="756"/>
      <c r="GJ19" s="756"/>
      <c r="GK19" s="756"/>
      <c r="GL19" s="756"/>
      <c r="GM19" s="756"/>
      <c r="GN19" s="756"/>
      <c r="GO19" s="1200"/>
    </row>
    <row r="20" spans="1:197" ht="11.25" customHeight="1" x14ac:dyDescent="0.25">
      <c r="A20" s="171"/>
      <c r="B20" s="775" t="str">
        <f>'Resumen Anual'!$C$24</f>
        <v>INSTR.</v>
      </c>
      <c r="C20" s="776"/>
      <c r="D20" s="776"/>
      <c r="E20" s="776"/>
      <c r="F20" s="761">
        <f>SUMIF('Resumen Anual'!$FE$622,K6,'Resumen Anual'!$FA$640)+SUMIF('Resumen Anual'!$DH$622,K6,'Resumen Anual'!$DD$640)+SUMIF('Resumen Anual'!$BI$622,K6,'Resumen Anual'!$BE$640)+SUMIF('Resumen Anual'!$L$622,K6,'Resumen Anual'!$H$640)+SUMIF('Resumen Anual'!$FE$566,K6,'Resumen Anual'!$FA$584)+SUMIF('Resumen Anual'!$DH$566,K6,'Resumen Anual'!$DD$584)+SUMIF('Resumen Anual'!$BI$566,K6,'Resumen Anual'!$BE$584)+SUMIF('Resumen Anual'!$L$566,K6,'Resumen Anual'!$H$584)+SUMIF('Resumen Anual'!$FE$510,K6,'Resumen Anual'!$FA$528)+SUMIF('Resumen Anual'!$DH$510,K6,'Resumen Anual'!$DD$528)+SUMIF('Resumen Anual'!$BI$510,K6,'Resumen Anual'!$BE$528)+SUMIF('Resumen Anual'!$L$510,K6,'Resumen Anual'!$H$528)+SUMIF('Resumen Anual'!$FE$454,K6,'Resumen Anual'!$FA$472)+SUMIF('Resumen Anual'!$DH$454,K6,'Resumen Anual'!$DD$472)+SUMIF('Resumen Anual'!$BI$454,K6,'Resumen Anual'!$BE$472)+SUMIF('Resumen Anual'!$L$454,K6,'Resumen Anual'!$H$472)+SUMIF('Resumen Anual'!$FE$398,K6,'Resumen Anual'!$FA$416)+SUMIF('Resumen Anual'!$DH$398,K6,'Resumen Anual'!$DD$416)+SUMIF('Resumen Anual'!$BI$398,K6,'Resumen Anual'!$BE$416)+SUMIF('Resumen Anual'!$L$398,K6,'Resumen Anual'!$H$416)+SUMIF('Resumen Anual'!$FE$342,K6,'Resumen Anual'!$FA$360)+SUMIF('Resumen Anual'!$DH$342,K6,'Resumen Anual'!$DD$360)+SUMIF('Resumen Anual'!$BI$342,K6,'Resumen Anual'!$BE$360)+SUMIF('Resumen Anual'!$L$342,K6,'Resumen Anual'!$H$360)+SUMIF('Resumen Anual'!$FE$286,K6,'Resumen Anual'!$FA$304)+SUMIF('Resumen Anual'!$DH$286,K6,'Resumen Anual'!$DD$304)+SUMIF('Resumen Anual'!$BI$286,K6,'Resumen Anual'!$BE$304)+SUMIF('Resumen Anual'!$L$286,K6,'Resumen Anual'!$H$304)+SUMIF('Resumen Anual'!$FE$230,K6,'Resumen Anual'!$FA$248)+SUMIF('Resumen Anual'!$DH$230,K6,'Resumen Anual'!$DD$248)+SUMIF('Resumen Anual'!$BI$230,K6,'Resumen Anual'!$BE$248)+SUMIF('Resumen Anual'!$L$230,K6,'Resumen Anual'!$H$248)+SUMIF('Resumen Anual'!$FE$174,K6,'Resumen Anual'!$FA$192)+SUMIF('Resumen Anual'!$DH$174,K6,'Resumen Anual'!$DD$192)+SUMIF('Resumen Anual'!$BI$174,K6,'Resumen Anual'!$BE$192)+SUMIF('Resumen Anual'!$L$174,K6,'Resumen Anual'!$H$192)+SUMIF('Resumen Anual'!$FE$118,K6,'Resumen Anual'!$FA$136)+SUMIF('Resumen Anual'!$DH$118,K6,'Resumen Anual'!$DD$136)+SUMIF('Resumen Anual'!$BI$118,K6,'Resumen Anual'!$BE$136)+SUMIF('Resumen Anual'!$L$118,K6,'Resumen Anual'!$H$136)+SUMIF('Resumen Anual'!$FE$62,K6,'Resumen Anual'!$FA$80)+SUMIF('Resumen Anual'!$DH$62,K6,'Resumen Anual'!$DD$80)+SUMIF('Resumen Anual'!$BI$62,K6,'Resumen Anual'!$BE$80)+SUMIF('Resumen Anual'!$L$62,K6,'Resumen Anual'!$H$80)+SUMIF('Resumen Anual'!$FE$6,K6,'Resumen Anual'!$FA$24)+SUMIF('Resumen Anual'!$DH$6,K6,'Resumen Anual'!$DD$24)+SUMIF('Resumen Anual'!$BI$6,K6,'Resumen Anual'!$BE$24)+SUMIF('Resumen Anual'!$L$6,K6,'Resumen Anual'!$H$24)+SUMIF('Bitácoras Anteriores'!$K$6,K6,'Bitácoras Anteriores'!$F$20)+SUMIF('Bitácoras Anteriores'!$K$59,$K$6,'Bitácoras Anteriores'!$F$73)+SUMIF('Bitácoras Anteriores'!$K$112,K6,'Bitácoras Anteriores'!$F$126)+SUMIF('Bitácoras Anteriores'!$K$165,K6,'Bitácoras Anteriores'!$F$179)+SUMIF('Bitácoras Anteriores'!$K$218,K6,'Bitácoras Anteriores'!$F$232)+SUMIF('Bitácoras Anteriores'!$K$271,K6,'Bitácoras Anteriores'!$F$285)+SUMIF('Bitácoras Anteriores'!$K$324,K6,'Bitácoras Anteriores'!$F$338)+SUMIF('Bitácoras Anteriores'!$BH$6,K6,'Bitácoras Anteriores'!$BD$20)+SUMIF('Bitácoras Anteriores'!$BH$59,$K$6,'Bitácoras Anteriores'!$BD$73)+SUMIF('Bitácoras Anteriores'!$BH$112,K6,'Bitácoras Anteriores'!$BD$126)+SUMIF('Bitácoras Anteriores'!$BH$165,K6,'Bitácoras Anteriores'!$BD$179)+SUMIF('Bitácoras Anteriores'!$BH$218,K6,'Bitácoras Anteriores'!$BD$232)+SUMIF('Bitácoras Anteriores'!$BH$271,K6,'Bitácoras Anteriores'!$BD$285)+SUMIF('Bitácoras Anteriores'!$BH$324,K6,'Bitácoras Anteriores'!$BD$338)+SUMIF('Bitácoras Anteriores'!$DF$6,K6,'Bitácoras Anteriores'!$DB$20)+SUMIF('Bitácoras Anteriores'!$DF$59,$K$6,'Bitácoras Anteriores'!$DB$73)+SUMIF('Bitácoras Anteriores'!$DF$112,K6,'Bitácoras Anteriores'!$DB$126)+SUMIF('Bitácoras Anteriores'!$DF$165,K6,'Bitácoras Anteriores'!$DB$179)+SUMIF('Bitácoras Anteriores'!$DF$218,K6,'Bitácoras Anteriores'!$DB$232)+SUMIF('Bitácoras Anteriores'!$DF$271,K6,'Bitácoras Anteriores'!$DB$285)+SUMIF('Bitácoras Anteriores'!$DF$324,K6,'Bitácoras Anteriores'!$DB$338)+SUMIF('Bitácoras Anteriores'!$FC$6,K6,'Bitácoras Anteriores'!$EY$20)+SUMIF('Bitácoras Anteriores'!$FC$59,$K$6,'Bitácoras Anteriores'!$EY$73)+SUMIF('Bitácoras Anteriores'!$FC$112,K6,'Bitácoras Anteriores'!$EY$126)+SUMIF('Bitácoras Anteriores'!$FC$165,K6,'Bitácoras Anteriores'!$EY$179)+SUMIF('Bitácoras Anteriores'!$FC$218,K6,'Bitácoras Anteriores'!$EY$232)+SUMIF('Bitácoras Anteriores'!$FC$271,K6,'Bitácoras Anteriores'!$EY$285)+SUMIF('Bitácoras Anteriores'!$FC$324,K6,'Bitácoras Anteriores'!$EY$338)</f>
        <v>3.75</v>
      </c>
      <c r="G20" s="762"/>
      <c r="H20" s="762"/>
      <c r="I20" s="762"/>
      <c r="J20" s="762"/>
      <c r="K20" s="762"/>
      <c r="L20" s="763"/>
      <c r="M20" s="632"/>
      <c r="N20" s="793" t="str">
        <f>'Resumen Anual'!$O$24</f>
        <v>ATERRIZAJES</v>
      </c>
      <c r="O20" s="794"/>
      <c r="P20" s="794"/>
      <c r="Q20" s="794"/>
      <c r="R20" s="794"/>
      <c r="S20" s="794"/>
      <c r="T20" s="794"/>
      <c r="U20" s="794"/>
      <c r="V20" s="794"/>
      <c r="W20" s="794"/>
      <c r="X20" s="795"/>
      <c r="Y20" s="15"/>
      <c r="Z20" s="771">
        <f>IF(Z12=0," ",Z12+4)</f>
        <v>2026</v>
      </c>
      <c r="AA20" s="772"/>
      <c r="AB20" s="772"/>
      <c r="AC20" s="772"/>
      <c r="AD20" s="772"/>
      <c r="AE20" s="1214">
        <f>SUMIFS('Resumen Anual'!$AF$54,Z20,'Resumen Anual'!$V$9,K6,'Resumen Anual'!$L$6)+SUMIFS('Resumen Anual'!$AF$112,Z20,'Resumen Anual'!$V$9,K6,'Resumen Anual'!$L$64)+SUMIFS('Resumen Anual'!$AF$170,Z20,'Resumen Anual'!$V$9,K6,'Resumen Anual'!$L$122)+SUMIFS('Resumen Anual'!$AF$228,Z20,'Resumen Anual'!$V$9,K6,'Resumen Anual'!$L$180)+SUMIFS('Resumen Anual'!$AF$286,Z20,'Resumen Anual'!$V$9,K6,'Resumen Anual'!$L$238)+SUMIFS('Resumen Anual'!$AF$344,Z20,'Resumen Anual'!$V$9,K6,'Resumen Anual'!$L$296)+SUMIFS('Resumen Anual'!$AF$402,Z20,'Resumen Anual'!$V$9,K6,'Resumen Anual'!$L$354)+SUMIFS('Resumen Anual'!$AF$460,Z20,'Resumen Anual'!$V$9,K6,'Resumen Anual'!$L$412)+SUMIFS('Resumen Anual'!$AF$518,Z20,'Resumen Anual'!$V$9,K6,'Resumen Anual'!$L$470)+SUMIFS('Resumen Anual'!$AF$576,Z20,'Resumen Anual'!$V$9,K6,'Resumen Anual'!$L$528)+SUMIFS('Resumen Anual'!$AF$634,Z20,'Resumen Anual'!$V$9,K6,'Resumen Anual'!$L$586)+SUMIFS('Resumen Anual'!$AF$692,Z20,'Resumen Anual'!$V$9,K6,'Resumen Anual'!$L$644)+SUMIFS('Resumen Anual'!$CC$54,Z20,'Resumen Anual'!$V$9,K6,'Resumen Anual'!$BI$6)+SUMIFS('Resumen Anual'!$CC$112,Z20,'Resumen Anual'!$V$9,K6,'Resumen Anual'!$BI$64)+SUMIFS('Resumen Anual'!$CC$170,Z20,'Resumen Anual'!$V$9,K6,'Resumen Anual'!$BI$122)+SUMIFS('Resumen Anual'!$CC$228,Z20,'Resumen Anual'!$V$9,K6,'Resumen Anual'!$BI$180)+SUMIFS('Resumen Anual'!$CC$286,Z20,'Resumen Anual'!$V$9,K6,'Resumen Anual'!$BI$238)+SUMIFS('Resumen Anual'!$CC$344,Z20,'Resumen Anual'!$V$9,K6,'Resumen Anual'!$BI$296)+SUMIFS('Resumen Anual'!$CC$402,Z20,'Resumen Anual'!$V$9,K6,'Resumen Anual'!$BI$354)+SUMIFS('Resumen Anual'!$CC$460,Z20,'Resumen Anual'!$V$9,K6,'Resumen Anual'!$BI$412)+SUMIFS('Resumen Anual'!$CC$518,Z20,'Resumen Anual'!$V$9,K6,'Resumen Anual'!$BI$470)+SUMIFS('Resumen Anual'!$CC$576,Z20,'Resumen Anual'!$V$9,K6,'Resumen Anual'!$BI$528)+SUMIFS('Resumen Anual'!$CC$634,Z20,'Resumen Anual'!$V$9,K6,'Resumen Anual'!$BI$586)+SUMIFS('Resumen Anual'!$CC$692,Z20,'Resumen Anual'!$V$9,K6,'Resumen Anual'!$BI$644)+SUMIFS('Resumen Anual'!$EB$54,Z20,'Resumen Anual'!$V$9,K6,'Resumen Anual'!$DH$6)+SUMIFS('Resumen Anual'!$EB$112,Z20,'Resumen Anual'!$V$9,K6,'Resumen Anual'!$DH$64)+SUMIFS('Resumen Anual'!$EB$170,Z20,'Resumen Anual'!$V$9,K6,'Resumen Anual'!$DH$122)+SUMIFS('Resumen Anual'!$EB$228,Z20,'Resumen Anual'!$V$9,K6,'Resumen Anual'!$DH$180)+SUMIFS('Resumen Anual'!$EB$286,Z20,'Resumen Anual'!$V$9,K6,'Resumen Anual'!$DH$238)+SUMIFS('Resumen Anual'!$EB$344,Z20,'Resumen Anual'!$V$9,K6,'Resumen Anual'!$DH$296)+SUMIFS('Resumen Anual'!$EB$402,Z20,'Resumen Anual'!$V$9,K6,'Resumen Anual'!$DH$354)+SUMIFS('Resumen Anual'!$EB$460,Z20,'Resumen Anual'!$V$9,K6,'Resumen Anual'!$DH$412)+SUMIFS('Resumen Anual'!$EB$518,Z20,'Resumen Anual'!$V$9,K6,'Resumen Anual'!$DH$470)+SUMIFS('Resumen Anual'!$EB$576,Z20,'Resumen Anual'!$V$9,K6,'Resumen Anual'!$DH$528)+SUMIFS('Resumen Anual'!$EB$634,Z20,'Resumen Anual'!$V$9,K6,'Resumen Anual'!$DH$586)+SUMIFS('Resumen Anual'!$EB$692,Z20,'Resumen Anual'!$V$9,K6,'Resumen Anual'!$DH$644)+SUMIFS('Resumen Anual'!$FY$54,Z20,'Resumen Anual'!$V$9,K6,'Resumen Anual'!$FE$6)+SUMIFS('Resumen Anual'!$FY$112,Z20,'Resumen Anual'!$V$9,K6,'Resumen Anual'!$FE$64)+SUMIFS('Resumen Anual'!$FY$170,Z20,'Resumen Anual'!$V$9,K6,'Resumen Anual'!$FE$122)+SUMIFS('Resumen Anual'!$FY$228,Z20,'Resumen Anual'!$V$9,K6,'Resumen Anual'!$FE$180)+SUMIFS('Resumen Anual'!$FY$286,Z20,'Resumen Anual'!$V$9,K6,'Resumen Anual'!$FE$238)+SUMIFS('Resumen Anual'!$FY$344,Z20,'Resumen Anual'!$V$9,K6,'Resumen Anual'!$FE$296)+SUMIFS('Resumen Anual'!$FY$402,Z20,'Resumen Anual'!$V$9,K6,'Resumen Anual'!$FE$354)+SUMIFS('Resumen Anual'!$FY$460,Z20,'Resumen Anual'!$V$9,K6,'Resumen Anual'!$FE$412)+SUMIFS('Resumen Anual'!$FY$518,Z20,'Resumen Anual'!$V$9,K6,'Resumen Anual'!$FE$470)+SUMIFS('Resumen Anual'!$FY$576,Z20,'Resumen Anual'!$V$9,K6,'Resumen Anual'!$FE$528)+SUMIFS('Resumen Anual'!$FY$634,Z20,'Resumen Anual'!$V$9,K6,'Resumen Anual'!$FE$586)+SUMIFS('Resumen Anual'!$FY$692,Z20,'Resumen Anual'!$V$9,K6,'Resumen Anual'!$FE$644)</f>
        <v>0</v>
      </c>
      <c r="AF20" s="770"/>
      <c r="AG20" s="770"/>
      <c r="AH20" s="770"/>
      <c r="AI20" s="770">
        <f>SUMIFS('Resumen Anual'!$AJ$54,Z20,'Resumen Anual'!$V$9,K6,'Resumen Anual'!$L$6)+SUMIFS('Resumen Anual'!$AJ$112,Z20,'Resumen Anual'!$V$9,K6,'Resumen Anual'!$L$64)+SUMIFS('Resumen Anual'!$AJ$170,Z20,'Resumen Anual'!$V$9,K6,'Resumen Anual'!$L$122)+SUMIFS('Resumen Anual'!$AJ$228,Z20,'Resumen Anual'!$V$9,K6,'Resumen Anual'!$L$180)+SUMIFS('Resumen Anual'!$AJ$286,Z20,'Resumen Anual'!$V$9,K6,'Resumen Anual'!$L$238)+SUMIFS('Resumen Anual'!$AJ$344,Z20,'Resumen Anual'!$V$9,K6,'Resumen Anual'!$L$296)+SUMIFS('Resumen Anual'!$AJ$402,Z20,'Resumen Anual'!$V$9,K6,'Resumen Anual'!$L$354)+SUMIFS('Resumen Anual'!$AJ$460,Z20,'Resumen Anual'!$V$9,K6,'Resumen Anual'!$L$412)+SUMIFS('Resumen Anual'!$AJ$518,Z20,'Resumen Anual'!$V$9,K6,'Resumen Anual'!$L$470)+SUMIFS('Resumen Anual'!$AJ$576,Z20,'Resumen Anual'!$V$9,K6,'Resumen Anual'!$L$528)+SUMIFS('Resumen Anual'!$AJ$634,Z20,'Resumen Anual'!$V$9,K6,'Resumen Anual'!$L$586)+SUMIFS('Resumen Anual'!$AJ$692,Z20,'Resumen Anual'!$V$9,K6,'Resumen Anual'!$L$644)+SUMIFS('Resumen Anual'!$CG$54,Z20,'Resumen Anual'!$V$9,K6,'Resumen Anual'!$BI$6)+SUMIFS('Resumen Anual'!$CG$112,Z20,'Resumen Anual'!$V$9,K6,'Resumen Anual'!$BI$64)+SUMIFS('Resumen Anual'!$CG$170,Z20,'Resumen Anual'!$V$9,K6,'Resumen Anual'!$BI$122)+SUMIFS('Resumen Anual'!$CG$228,Z20,'Resumen Anual'!$V$9,K6,'Resumen Anual'!$BI$180)+SUMIFS('Resumen Anual'!$CG$286,Z20,'Resumen Anual'!$V$9,K6,'Resumen Anual'!$BI$238)+SUMIFS('Resumen Anual'!$CG$344,Z20,'Resumen Anual'!$V$9,K6,'Resumen Anual'!$BI$296)+SUMIFS('Resumen Anual'!$CG$402,Z20,'Resumen Anual'!$V$9,K6,'Resumen Anual'!$BI$354)+SUMIFS('Resumen Anual'!$CG$460,Z20,'Resumen Anual'!$V$9,K6,'Resumen Anual'!$BI$412)+SUMIFS('Resumen Anual'!$CG$518,Z20,'Resumen Anual'!$V$9,K6,'Resumen Anual'!$BI$470)+SUMIFS('Resumen Anual'!$CG$576,Z20,'Resumen Anual'!$V$9,K6,'Resumen Anual'!$BI$528)+SUMIFS('Resumen Anual'!$CG$634,Z20,'Resumen Anual'!$V$9,K6,'Resumen Anual'!$BI$586)+SUMIFS('Resumen Anual'!$CG$692,Z20,'Resumen Anual'!$V$9,K6,'Resumen Anual'!$BI$644)+SUMIFS('Resumen Anual'!$EF$54,Z20,'Resumen Anual'!$V$9,K6,'Resumen Anual'!$DH$6)+SUMIFS('Resumen Anual'!$EF$112,Z20,'Resumen Anual'!$V$9,K6,'Resumen Anual'!$DH$64)+SUMIFS('Resumen Anual'!$EF$170,Z20,'Resumen Anual'!$V$9,K6,'Resumen Anual'!$DH$122)+SUMIFS('Resumen Anual'!$EF$228,Z20,'Resumen Anual'!$V$9,K6,'Resumen Anual'!$DH$180)+SUMIFS('Resumen Anual'!$EF$286,Z20,'Resumen Anual'!$V$9,K6,'Resumen Anual'!$DH$238)+SUMIFS('Resumen Anual'!$EF$344,Z20,'Resumen Anual'!$V$9,K6,'Resumen Anual'!$DH$296)+SUMIFS('Resumen Anual'!$EF$402,Z20,'Resumen Anual'!$V$9,K6,'Resumen Anual'!$DH$354)+SUMIFS('Resumen Anual'!$EF$460,Z20,'Resumen Anual'!$V$9,K6,'Resumen Anual'!$DH$412)+SUMIFS('Resumen Anual'!$EF$518,Z20,'Resumen Anual'!$V$9,K6,'Resumen Anual'!$DH$470)+SUMIFS('Resumen Anual'!$EF$576,Z20,'Resumen Anual'!$V$9,K6,'Resumen Anual'!$DH$528)+SUMIFS('Resumen Anual'!$EF$634,Z20,'Resumen Anual'!$V$9,K6,'Resumen Anual'!$DH$586)+SUMIFS('Resumen Anual'!$EF$692,Z20,'Resumen Anual'!$V$9,K6,'Resumen Anual'!$DH$644)+SUMIFS('Resumen Anual'!$GC$54,Z20,'Resumen Anual'!$V$9,K6,'Resumen Anual'!$FE$6)+SUMIFS('Resumen Anual'!$GC$112,Z20,'Resumen Anual'!$V$9,K6,'Resumen Anual'!$FE$64)+SUMIFS('Resumen Anual'!$GC$170,Z20,'Resumen Anual'!$V$9,K6,'Resumen Anual'!$FE$122)+SUMIFS('Resumen Anual'!$GC$228,Z20,'Resumen Anual'!$V$9,K6,'Resumen Anual'!$FE$180)+SUMIFS('Resumen Anual'!$GC$286,Z20,'Resumen Anual'!$V$9,K6,'Resumen Anual'!$FE$238)+SUMIFS('Resumen Anual'!$GC$344,Z20,'Resumen Anual'!$V$9,K6,'Resumen Anual'!$FE$296)+SUMIFS('Resumen Anual'!$GC$402,Z20,'Resumen Anual'!$V$9,K6,'Resumen Anual'!$FE$354)+SUMIFS('Resumen Anual'!$GC$460,Z20,'Resumen Anual'!$V$9,K6,'Resumen Anual'!$FE$412)+SUMIFS('Resumen Anual'!$GC$518,Z20,'Resumen Anual'!$V$9,K6,'Resumen Anual'!$FE$470)+SUMIFS('Resumen Anual'!$GC$576,Z20,'Resumen Anual'!$V$9,K6,'Resumen Anual'!$FE$528)+SUMIFS('Resumen Anual'!$GC$634,Z20,'Resumen Anual'!$V$9,K6,'Resumen Anual'!$FE$586)+SUMIFS('Resumen Anual'!$GC$692,Z20,'Resumen Anual'!$V$9,K6,'Resumen Anual'!$FE$644)</f>
        <v>0</v>
      </c>
      <c r="AJ20" s="770"/>
      <c r="AK20" s="770"/>
      <c r="AL20" s="770"/>
      <c r="AM20" s="770">
        <f>SUMIFS('Resumen Anual'!$AN$54,Z20,'Resumen Anual'!$V$9,K6,'Resumen Anual'!$L$6)+SUMIFS('Resumen Anual'!$AN$112,Z20,'Resumen Anual'!$V$9,K6,'Resumen Anual'!$L$64)+SUMIFS('Resumen Anual'!$AN$170,Z20,'Resumen Anual'!$V$9,K6,'Resumen Anual'!$L$122)+SUMIFS('Resumen Anual'!$AN$228,Z20,'Resumen Anual'!$V$9,K6,'Resumen Anual'!$L$180)+SUMIFS('Resumen Anual'!$AN$286,Z20,'Resumen Anual'!$V$9,K6,'Resumen Anual'!$L$238)+SUMIFS('Resumen Anual'!$AN$344,Z20,'Resumen Anual'!$V$9,K6,'Resumen Anual'!$L$296)+SUMIFS('Resumen Anual'!$AN$402,Z20,'Resumen Anual'!$V$9,K6,'Resumen Anual'!$L$354)+SUMIFS('Resumen Anual'!$AN$460,Z20,'Resumen Anual'!$V$9,K6,'Resumen Anual'!$L$412)+SUMIFS('Resumen Anual'!$AN$518,Z20,'Resumen Anual'!$V$9,K6,'Resumen Anual'!$L$470)+SUMIFS('Resumen Anual'!$AN$576,Z20,'Resumen Anual'!$V$9,K6,'Resumen Anual'!$L$528)+SUMIFS('Resumen Anual'!$AN$634,Z20,'Resumen Anual'!$V$9,K6,'Resumen Anual'!$L$586)+SUMIFS('Resumen Anual'!$AN$692,Z20,'Resumen Anual'!$V$9,K6,'Resumen Anual'!$L$644)+SUMIFS('Resumen Anual'!$CK$54,Z20,'Resumen Anual'!$V$9,K6,'Resumen Anual'!$BI$6)+SUMIFS('Resumen Anual'!$CK$112,Z20,'Resumen Anual'!$V$9,K6,'Resumen Anual'!$BI$64)+SUMIFS('Resumen Anual'!$CK$170,Z20,'Resumen Anual'!$V$9,K6,'Resumen Anual'!$BI$122)+SUMIFS('Resumen Anual'!$CK$228,Z20,'Resumen Anual'!$V$9,K6,'Resumen Anual'!$BI$180)+SUMIFS('Resumen Anual'!$CK$286,Z20,'Resumen Anual'!$V$9,K6,'Resumen Anual'!$BI$238)+SUMIFS('Resumen Anual'!$CK$344,Z20,'Resumen Anual'!$V$9,K6,'Resumen Anual'!$BI$296)+SUMIFS('Resumen Anual'!$CK$402,Z20,'Resumen Anual'!$V$9,K6,'Resumen Anual'!$BI$354)+SUMIFS('Resumen Anual'!$CK$460,Z20,'Resumen Anual'!$V$9,K6,'Resumen Anual'!$BI$412)+SUMIFS('Resumen Anual'!$CK$518,Z20,'Resumen Anual'!$V$9,K6,'Resumen Anual'!$BI$470)+SUMIFS('Resumen Anual'!$CK$576,Z20,'Resumen Anual'!$V$9,K6,'Resumen Anual'!$BI$528)+SUMIFS('Resumen Anual'!$CK$634,Z20,'Resumen Anual'!$V$9,K6,'Resumen Anual'!$BI$586)+SUMIFS('Resumen Anual'!$CK$692,Z20,'Resumen Anual'!$V$9,K6,'Resumen Anual'!$BI$644)+SUMIFS('Resumen Anual'!$EJ$54,Z20,'Resumen Anual'!$V$9,K6,'Resumen Anual'!$DH$6)+SUMIFS('Resumen Anual'!$EJ$112,Z20,'Resumen Anual'!$V$9,K6,'Resumen Anual'!$DH$64)+SUMIFS('Resumen Anual'!$EJ$170,Z20,'Resumen Anual'!$V$9,K6,'Resumen Anual'!$DH$122)+SUMIFS('Resumen Anual'!$EJ$228,Z20,'Resumen Anual'!$V$9,K6,'Resumen Anual'!$DH$180)+SUMIFS('Resumen Anual'!$EJ$286,Z20,'Resumen Anual'!$V$9,K6,'Resumen Anual'!$DH$238)+SUMIFS('Resumen Anual'!$EJ$344,Z20,'Resumen Anual'!$V$9,K6,'Resumen Anual'!$DH$296)+SUMIFS('Resumen Anual'!$EJ$402,Z20,'Resumen Anual'!$V$9,K6,'Resumen Anual'!$DH$354)+SUMIFS('Resumen Anual'!$EJ$460,Z20,'Resumen Anual'!$V$9,K6,'Resumen Anual'!$DH$412)+SUMIFS('Resumen Anual'!$EJ$518,Z20,'Resumen Anual'!$V$9,K6,'Resumen Anual'!$DH$470)+SUMIFS('Resumen Anual'!$EJ$576,Z20,'Resumen Anual'!$V$9,K6,'Resumen Anual'!$DH$528)+SUMIFS('Resumen Anual'!$EJ$634,Z20,'Resumen Anual'!$V$9,K6,'Resumen Anual'!$DH$586)+SUMIFS('Resumen Anual'!$EJ$692,Z20,'Resumen Anual'!$V$9,K6,'Resumen Anual'!$DH$644)+SUMIFS('Resumen Anual'!$GG$54,Z20,'Resumen Anual'!$V$9,K6,'Resumen Anual'!$FE$6)+SUMIFS('Resumen Anual'!$GG$112,Z20,'Resumen Anual'!$V$9,K6,'Resumen Anual'!$FE$64)+SUMIFS('Resumen Anual'!$GG$170,Z20,'Resumen Anual'!$V$9,K6,'Resumen Anual'!$FE$122)+SUMIFS('Resumen Anual'!$GG$228,Z20,'Resumen Anual'!$V$9,K6,'Resumen Anual'!$FE$180)+SUMIFS('Resumen Anual'!$GG$286,Z20,'Resumen Anual'!$V$9,K6,'Resumen Anual'!$FE$238)+SUMIFS('Resumen Anual'!$GG$344,Z20,'Resumen Anual'!$V$9,K6,'Resumen Anual'!$FE$296)+SUMIFS('Resumen Anual'!$GG$402,Z20,'Resumen Anual'!$V$9,K6,'Resumen Anual'!$FE$354)+SUMIFS('Resumen Anual'!$GG$460,Z20,'Resumen Anual'!$V$9,K6,'Resumen Anual'!$FE$412)+SUMIFS('Resumen Anual'!$GG$518,Z20,'Resumen Anual'!$V$9,K6,'Resumen Anual'!$FE$470)+SUMIFS('Resumen Anual'!$GG$576,Z20,'Resumen Anual'!$V$9,K6,'Resumen Anual'!$FE$528)+SUMIFS('Resumen Anual'!$GG$634,Z20,'Resumen Anual'!$V$9,K6,'Resumen Anual'!$FE$586)+SUMIFS('Resumen Anual'!$GG$692,Z20,'Resumen Anual'!$V$9,K6,'Resumen Anual'!$FE$644)</f>
        <v>0</v>
      </c>
      <c r="AN20" s="770"/>
      <c r="AO20" s="770"/>
      <c r="AP20" s="770"/>
      <c r="AQ20" s="756">
        <f>SUMIFS('Resumen Anual'!$AR$54,Z20,'Resumen Anual'!$V$9,K6,'Resumen Anual'!$L$6)+SUMIFS('Resumen Anual'!$AR$112,Z20,'Resumen Anual'!$V$9,K6,'Resumen Anual'!$L$64)+SUMIFS('Resumen Anual'!$AR$170,Z20,'Resumen Anual'!$V$9,K6,'Resumen Anual'!$L$122)+SUMIFS('Resumen Anual'!$AR$228,Z20,'Resumen Anual'!$V$9,K6,'Resumen Anual'!$L$180)+SUMIFS('Resumen Anual'!$AR$286,Z20,'Resumen Anual'!$V$9,K6,'Resumen Anual'!$L$238)+SUMIFS('Resumen Anual'!$AR$344,Z20,'Resumen Anual'!$V$9,K6,'Resumen Anual'!$L$296)+SUMIFS('Resumen Anual'!$AR$402,Z20,'Resumen Anual'!$V$9,K6,'Resumen Anual'!$L$354)+SUMIFS('Resumen Anual'!$AR$460,Z20,'Resumen Anual'!$V$9,K6,'Resumen Anual'!$L$412)+SUMIFS('Resumen Anual'!$AR$518,Z20,'Resumen Anual'!$V$9,K6,'Resumen Anual'!$L$470)+SUMIFS('Resumen Anual'!$AR$576,Z20,'Resumen Anual'!$V$9,K6,'Resumen Anual'!$L$528)+SUMIFS('Resumen Anual'!$AR$634,Z20,'Resumen Anual'!$V$9,K6,'Resumen Anual'!$L$586)+SUMIFS('Resumen Anual'!$AR$692,Z20,'Resumen Anual'!$V$9,K6,'Resumen Anual'!$L$644)+SUMIFS('Resumen Anual'!$CO$54,Z20,'Resumen Anual'!$V$9,K6,'Resumen Anual'!$BI$6)+SUMIFS('Resumen Anual'!$CO$112,Z20,'Resumen Anual'!$V$9,K6,'Resumen Anual'!$BI$64)+SUMIFS('Resumen Anual'!$CO$170,Z20,'Resumen Anual'!$V$9,K6,'Resumen Anual'!$BI$122)+SUMIFS('Resumen Anual'!$CO$228,Z20,'Resumen Anual'!$V$9,K6,'Resumen Anual'!$BI$180)+SUMIFS('Resumen Anual'!$CO$286,Z20,'Resumen Anual'!$V$9,K6,'Resumen Anual'!$BI$238)+SUMIFS('Resumen Anual'!$CO$344,Z20,'Resumen Anual'!$V$9,K6,'Resumen Anual'!$BI$296)+SUMIFS('Resumen Anual'!$CO$402,Z20,'Resumen Anual'!$V$9,K6,'Resumen Anual'!$BI$354)+SUMIFS('Resumen Anual'!$CO$460,Z20,'Resumen Anual'!$V$9,K6,'Resumen Anual'!$BI$412)+SUMIFS('Resumen Anual'!$CO$518,Z20,'Resumen Anual'!$V$9,K6,'Resumen Anual'!$BI$470)+SUMIFS('Resumen Anual'!$CO$576,Z20,'Resumen Anual'!$V$9,K6,'Resumen Anual'!$BI$528)+SUMIFS('Resumen Anual'!$CO$634,Z20,'Resumen Anual'!$V$9,K6,'Resumen Anual'!$BI$586)+SUMIFS('Resumen Anual'!$CO$692,Z20,'Resumen Anual'!$V$9,K6,'Resumen Anual'!$BI$644)+SUMIFS('Resumen Anual'!$EN$54,Z20,'Resumen Anual'!$V$9,K6,'Resumen Anual'!$DH$6)+SUMIFS('Resumen Anual'!$EN$112,Z20,'Resumen Anual'!$V$9,K6,'Resumen Anual'!$DH$64)+SUMIFS('Resumen Anual'!$EN$170,Z20,'Resumen Anual'!$V$9,K6,'Resumen Anual'!$DH$122)+SUMIFS('Resumen Anual'!$EN$228,Z20,'Resumen Anual'!$V$9,K6,'Resumen Anual'!$DH$180)+SUMIFS('Resumen Anual'!$EN$286,Z20,'Resumen Anual'!$V$9,K6,'Resumen Anual'!$DH$238)+SUMIFS('Resumen Anual'!$EN$344,Z20,'Resumen Anual'!$V$9,K6,'Resumen Anual'!$DH$296)+SUMIFS('Resumen Anual'!$EN$402,Z20,'Resumen Anual'!$V$9,K6,'Resumen Anual'!$DH$354)+SUMIFS('Resumen Anual'!$EN$460,Z20,'Resumen Anual'!$V$9,K6,'Resumen Anual'!$DH$412)+SUMIFS('Resumen Anual'!$EN$518,Z20,'Resumen Anual'!$V$9,K6,'Resumen Anual'!$DH$470)+SUMIFS('Resumen Anual'!$EN$576,Z20,'Resumen Anual'!$V$9,K6,'Resumen Anual'!$DH$528)+SUMIFS('Resumen Anual'!$EN$634,Z20,'Resumen Anual'!$V$9,K6,'Resumen Anual'!$DH$586)+SUMIFS('Resumen Anual'!$EN$692,Z20,'Resumen Anual'!$V$9,K6,'Resumen Anual'!$DH$644)+SUMIFS('Resumen Anual'!$GK$54,Z20,'Resumen Anual'!$V$9,K6,'Resumen Anual'!$FE$6)+SUMIFS('Resumen Anual'!$GK$112,Z20,'Resumen Anual'!$V$9,K6,'Resumen Anual'!$FE$64)+SUMIFS('Resumen Anual'!$GK$170,Z20,'Resumen Anual'!$V$9,K6,'Resumen Anual'!$FE$122)+SUMIFS('Resumen Anual'!$GK$228,Z20,'Resumen Anual'!$V$9,K6,'Resumen Anual'!$FE$180)+SUMIFS('Resumen Anual'!$GK$286,Z20,'Resumen Anual'!$V$9,K6,'Resumen Anual'!$FE$238)+SUMIFS('Resumen Anual'!$GK$344,Z20,'Resumen Anual'!$V$9,K6,'Resumen Anual'!$FE$296)+SUMIFS('Resumen Anual'!$GK$402,Z20,'Resumen Anual'!$V$9,K6,'Resumen Anual'!$FE$354)+SUMIFS('Resumen Anual'!$GK$460,Z20,'Resumen Anual'!$V$9,K6,'Resumen Anual'!$FE$412)+SUMIFS('Resumen Anual'!$GK$518,Z20,'Resumen Anual'!$V$9,K6,'Resumen Anual'!$FE$470)+SUMIFS('Resumen Anual'!$GK$576,Z20,'Resumen Anual'!$V$9,K6,'Resumen Anual'!$FE$528)+SUMIFS('Resumen Anual'!$GK$634,Z20,'Resumen Anual'!$V$9,K6,'Resumen Anual'!$FE$586)+SUMIFS('Resumen Anual'!$GK$692,Z20,'Resumen Anual'!$V$9,K6,'Resumen Anual'!$FE$644)</f>
        <v>0</v>
      </c>
      <c r="AR20" s="756"/>
      <c r="AS20" s="756"/>
      <c r="AT20" s="756">
        <f>SUMIFS('Resumen Anual'!$AU$54,Z20,'Resumen Anual'!$V$9,K6,'Resumen Anual'!$L$6)+SUMIFS('Resumen Anual'!$AU$112,Z20,'Resumen Anual'!$V$9,K6,'Resumen Anual'!$L$64)+SUMIFS('Resumen Anual'!$AU$170,Z20,'Resumen Anual'!$V$9,K6,'Resumen Anual'!$L$122)+SUMIFS('Resumen Anual'!$AU$228,Z20,'Resumen Anual'!$V$9,K6,'Resumen Anual'!$L$180)+SUMIFS('Resumen Anual'!$AU$286,Z20,'Resumen Anual'!$V$9,K6,'Resumen Anual'!$L$238)+SUMIFS('Resumen Anual'!$AU$344,Z20,'Resumen Anual'!$V$9,K6,'Resumen Anual'!$L$296)+SUMIFS('Resumen Anual'!$AU$402,Z20,'Resumen Anual'!$V$9,K6,'Resumen Anual'!$L$354)+SUMIFS('Resumen Anual'!$AU$460,Z20,'Resumen Anual'!$V$9,K6,'Resumen Anual'!$L$412)+SUMIFS('Resumen Anual'!$AU$518,Z20,'Resumen Anual'!$V$9,K6,'Resumen Anual'!$L$470)+SUMIFS('Resumen Anual'!$AU$576,Z20,'Resumen Anual'!$V$9,K6,'Resumen Anual'!$L$528)+SUMIFS('Resumen Anual'!$AU$634,Z20,'Resumen Anual'!$V$9,K6,'Resumen Anual'!$L$586)+SUMIFS('Resumen Anual'!$AU$692,Z20,'Resumen Anual'!$V$9,K6,'Resumen Anual'!$L$644)+SUMIFS('Resumen Anual'!$CR$54,Z20,'Resumen Anual'!$V$9,K6,'Resumen Anual'!$BI$6)+SUMIFS('Resumen Anual'!$CR$112,Z20,'Resumen Anual'!$V$9,K6,'Resumen Anual'!$BI$64)+SUMIFS('Resumen Anual'!$CR$170,Z20,'Resumen Anual'!$V$9,K6,'Resumen Anual'!$BI$122)+SUMIFS('Resumen Anual'!$CR$228,Z20,'Resumen Anual'!$V$9,K6,'Resumen Anual'!$BI$180)+SUMIFS('Resumen Anual'!$CR$286,Z20,'Resumen Anual'!$V$9,K6,'Resumen Anual'!$BI$238)+SUMIFS('Resumen Anual'!$CR$344,Z20,'Resumen Anual'!$V$9,K6,'Resumen Anual'!$BI$296)+SUMIFS('Resumen Anual'!$CR$402,Z20,'Resumen Anual'!$V$9,K6,'Resumen Anual'!$BI$354)+SUMIFS('Resumen Anual'!$CR$460,Z20,'Resumen Anual'!$V$9,K6,'Resumen Anual'!$BI$412)+SUMIFS('Resumen Anual'!$CR$518,Z20,'Resumen Anual'!$V$9,K6,'Resumen Anual'!$BI$470)+SUMIFS('Resumen Anual'!$CR$576,Z20,'Resumen Anual'!$V$9,K6,'Resumen Anual'!$BI$528)+SUMIFS('Resumen Anual'!$CR$634,Z20,'Resumen Anual'!$V$9,K6,'Resumen Anual'!$BI$586)+SUMIFS('Resumen Anual'!$CR$692,Z20,'Resumen Anual'!$V$9,K6,'Resumen Anual'!$BI$644)+SUMIFS('Resumen Anual'!$EQ$54,Z20,'Resumen Anual'!$V$9,K6,'Resumen Anual'!$DH$6)+SUMIFS('Resumen Anual'!$EQ$112,Z20,'Resumen Anual'!$V$9,K6,'Resumen Anual'!$DH$64)+SUMIFS('Resumen Anual'!$EQ$170,Z20,'Resumen Anual'!$V$9,K6,'Resumen Anual'!$DH$122)+SUMIFS('Resumen Anual'!$EQ$228,Z20,'Resumen Anual'!$V$9,K6,'Resumen Anual'!$DH$180)+SUMIFS('Resumen Anual'!$EQ$286,Z20,'Resumen Anual'!$V$9,K6,'Resumen Anual'!$DH$238)+SUMIFS('Resumen Anual'!$EQ$344,Z20,'Resumen Anual'!$V$9,K6,'Resumen Anual'!$DH$296)+SUMIFS('Resumen Anual'!$EQ$402,Z20,'Resumen Anual'!$V$9,K6,'Resumen Anual'!$DH$354)+SUMIFS('Resumen Anual'!$EQ$460,Z20,'Resumen Anual'!$V$9,K6,'Resumen Anual'!$DH$412)+SUMIFS('Resumen Anual'!$EQ$518,Z20,'Resumen Anual'!$V$9,K6,'Resumen Anual'!$DH$470)+SUMIFS('Resumen Anual'!$EQ$576,Z20,'Resumen Anual'!$V$9,K6,'Resumen Anual'!$DH$528)+SUMIFS('Resumen Anual'!$EQ$634,Z20,'Resumen Anual'!$V$9,K6,'Resumen Anual'!$DH$586)+SUMIFS('Resumen Anual'!$EQ$692,Z20,'Resumen Anual'!$V$9,K6,'Resumen Anual'!$DH$644)+SUMIFS('Resumen Anual'!$GN$54,Z20,'Resumen Anual'!$V$9,K6,'Resumen Anual'!$FE$6)+SUMIFS('Resumen Anual'!$GN$112,Z20,'Resumen Anual'!$V$9,K6,'Resumen Anual'!$FE$64)+SUMIFS('Resumen Anual'!$GN$170,Z20,'Resumen Anual'!$V$9,K6,'Resumen Anual'!$FE$122)+SUMIFS('Resumen Anual'!$GN$228,Z20,'Resumen Anual'!$V$9,K6,'Resumen Anual'!$FE$180)+SUMIFS('Resumen Anual'!$GN$286,Z20,'Resumen Anual'!$V$9,K6,'Resumen Anual'!$FE$238)+SUMIFS('Resumen Anual'!$GN$344,Z20,'Resumen Anual'!$V$9,K6,'Resumen Anual'!$FE$296)+SUMIFS('Resumen Anual'!$GN$402,Z20,'Resumen Anual'!$V$9,K6,'Resumen Anual'!$FE$354)+SUMIFS('Resumen Anual'!$GN$460,Z20,'Resumen Anual'!$V$9,K6,'Resumen Anual'!$FE$412)+SUMIFS('Resumen Anual'!$GN$518,Z20,'Resumen Anual'!$V$9,K6,'Resumen Anual'!$FE$470)+SUMIFS('Resumen Anual'!$GN$576,Z20,'Resumen Anual'!$V$9,K6,'Resumen Anual'!$FE$528)+SUMIFS('Resumen Anual'!$GN$634,Z20,'Resumen Anual'!$V$9,K6,'Resumen Anual'!$FE$586)+SUMIFS('Resumen Anual'!$GN$692,Z20,'Resumen Anual'!$V$9,K6,'Resumen Anual'!$FE$644)</f>
        <v>0</v>
      </c>
      <c r="AU20" s="756"/>
      <c r="AV20" s="1215"/>
      <c r="AW20" s="1200"/>
      <c r="AX20" s="171"/>
      <c r="AY20" s="775" t="str">
        <f>'Resumen Anual'!$C$24</f>
        <v>INSTR.</v>
      </c>
      <c r="AZ20" s="776"/>
      <c r="BA20" s="776"/>
      <c r="BB20" s="776"/>
      <c r="BC20" s="761">
        <f>SUMIF('Resumen Anual'!$FE$622,BH6,'Resumen Anual'!$FA$640)+SUMIF('Resumen Anual'!$DH$622,BH6,'Resumen Anual'!$DD$640)+SUMIF('Resumen Anual'!$BI$622,BH6,'Resumen Anual'!$BE$640)+SUMIF('Resumen Anual'!$L$622,BH6,'Resumen Anual'!$H$640)+SUMIF('Resumen Anual'!$FE$566,BH6,'Resumen Anual'!$FA$584)+SUMIF('Resumen Anual'!$DH$566,BH6,'Resumen Anual'!$DD$584)+SUMIF('Resumen Anual'!$BI$566,BH6,'Resumen Anual'!$BE$584)+SUMIF('Resumen Anual'!$L$566,BH6,'Resumen Anual'!$H$584)+SUMIF('Resumen Anual'!$FE$510,BH6,'Resumen Anual'!$FA$528)+SUMIF('Resumen Anual'!$DH$510,BH6,'Resumen Anual'!$DD$528)+SUMIF('Resumen Anual'!$BI$510,BH6,'Resumen Anual'!$BE$528)+SUMIF('Resumen Anual'!$L$510,BH6,'Resumen Anual'!$H$528)+SUMIF('Resumen Anual'!$FE$454,BH6,'Resumen Anual'!$FA$472)+SUMIF('Resumen Anual'!$DH$454,BH6,'Resumen Anual'!$DD$472)+SUMIF('Resumen Anual'!$BI$454,BH6,'Resumen Anual'!$BE$472)+SUMIF('Resumen Anual'!$L$454,BH6,'Resumen Anual'!$H$472)+SUMIF('Resumen Anual'!$FE$398,BH6,'Resumen Anual'!$FA$416)+SUMIF('Resumen Anual'!$DH$398,BH6,'Resumen Anual'!$DD$416)+SUMIF('Resumen Anual'!$BI$398,BH6,'Resumen Anual'!$BE$416)+SUMIF('Resumen Anual'!$L$398,BH6,'Resumen Anual'!$H$416)+SUMIF('Resumen Anual'!$FE$342,BH6,'Resumen Anual'!$FA$360)+SUMIF('Resumen Anual'!$DH$342,BH6,'Resumen Anual'!$DD$360)+SUMIF('Resumen Anual'!$BI$342,BH6,'Resumen Anual'!$BE$360)+SUMIF('Resumen Anual'!$L$342,BH6,'Resumen Anual'!$H$360)+SUMIF('Resumen Anual'!$FE$286,BH6,'Resumen Anual'!$FA$304)+SUMIF('Resumen Anual'!$DH$286,BH6,'Resumen Anual'!$DD$304)+SUMIF('Resumen Anual'!$BI$286,BH6,'Resumen Anual'!$BE$304)+SUMIF('Resumen Anual'!$L$286,BH6,'Resumen Anual'!$H$304)+SUMIF('Resumen Anual'!$FE$230,BH6,'Resumen Anual'!$FA$248)+SUMIF('Resumen Anual'!$DH$230,BH6,'Resumen Anual'!$DD$248)+SUMIF('Resumen Anual'!$BI$230,BH6,'Resumen Anual'!$BE$248)+SUMIF('Resumen Anual'!$L$230,BH6,'Resumen Anual'!$H$248)+SUMIF('Resumen Anual'!$FE$174,BH6,'Resumen Anual'!$FA$192)+SUMIF('Resumen Anual'!$DH$174,BH6,'Resumen Anual'!$DD$192)+SUMIF('Resumen Anual'!$BI$174,BH6,'Resumen Anual'!$BE$192)+SUMIF('Resumen Anual'!$L$174,BH6,'Resumen Anual'!$H$192)+SUMIF('Resumen Anual'!$FE$118,BH6,'Resumen Anual'!$FA$136)+SUMIF('Resumen Anual'!$DH$118,BH6,'Resumen Anual'!$DD$136)+SUMIF('Resumen Anual'!$BI$118,BH6,'Resumen Anual'!$BE$136)+SUMIF('Resumen Anual'!$L$118,BH6,'Resumen Anual'!$H$136)+SUMIF('Resumen Anual'!$FE$62,BH6,'Resumen Anual'!$FA$80)+SUMIF('Resumen Anual'!$DH$62,BH6,'Resumen Anual'!$DD$80)+SUMIF('Resumen Anual'!$BI$62,BH6,'Resumen Anual'!$BE$80)+SUMIF('Resumen Anual'!$L$62,BH6,'Resumen Anual'!$H$80)+SUMIF('Resumen Anual'!$FE$6,BH6,'Resumen Anual'!$FA$24)+SUMIF('Resumen Anual'!$DH$6,BH6,'Resumen Anual'!$DD$24)+SUMIF('Resumen Anual'!$BI$6,BH6,'Resumen Anual'!$BE$24)+SUMIF('Resumen Anual'!$L$6,BH6,'Resumen Anual'!$H$24)+SUMIF('Bitácoras Anteriores'!$K$6,BH6,'Bitácoras Anteriores'!$F$20)+SUMIF('Bitácoras Anteriores'!$K$59,$K$6,'Bitácoras Anteriores'!$F$73)+SUMIF('Bitácoras Anteriores'!$K$112,BH6,'Bitácoras Anteriores'!$F$126)+SUMIF('Bitácoras Anteriores'!$K$165,BH6,'Bitácoras Anteriores'!$F$179)+SUMIF('Bitácoras Anteriores'!$K$218,BH6,'Bitácoras Anteriores'!$F$232)+SUMIF('Bitácoras Anteriores'!$K$271,BH6,'Bitácoras Anteriores'!$F$285)+SUMIF('Bitácoras Anteriores'!$K$324,BH6,'Bitácoras Anteriores'!$F$338)+SUMIF('Bitácoras Anteriores'!$BH$6,BH6,'Bitácoras Anteriores'!$BD$20)+SUMIF('Bitácoras Anteriores'!$BH$59,$K$6,'Bitácoras Anteriores'!$BD$73)+SUMIF('Bitácoras Anteriores'!$BH$112,BH6,'Bitácoras Anteriores'!$BD$126)+SUMIF('Bitácoras Anteriores'!$BH$165,BH6,'Bitácoras Anteriores'!$BD$179)+SUMIF('Bitácoras Anteriores'!$BH$218,BH6,'Bitácoras Anteriores'!$BD$232)+SUMIF('Bitácoras Anteriores'!$BH$271,BH6,'Bitácoras Anteriores'!$BD$285)+SUMIF('Bitácoras Anteriores'!$BH$324,BH6,'Bitácoras Anteriores'!$BD$338)+SUMIF('Bitácoras Anteriores'!$DF$6,BH6,'Bitácoras Anteriores'!$DB$20)+SUMIF('Bitácoras Anteriores'!$DF$59,$K$6,'Bitácoras Anteriores'!$DB$73)+SUMIF('Bitácoras Anteriores'!$DF$112,BH6,'Bitácoras Anteriores'!$DB$126)+SUMIF('Bitácoras Anteriores'!$DF$165,BH6,'Bitácoras Anteriores'!$DB$179)+SUMIF('Bitácoras Anteriores'!$DF$218,BH6,'Bitácoras Anteriores'!$DB$232)+SUMIF('Bitácoras Anteriores'!$DF$271,BH6,'Bitácoras Anteriores'!$DB$285)+SUMIF('Bitácoras Anteriores'!$DF$324,BH6,'Bitácoras Anteriores'!$DB$338)+SUMIF('Bitácoras Anteriores'!$FC$6,BH6,'Bitácoras Anteriores'!$EY$20)+SUMIF('Bitácoras Anteriores'!$FC$59,$K$6,'Bitácoras Anteriores'!$EY$73)+SUMIF('Bitácoras Anteriores'!$FC$112,BH6,'Bitácoras Anteriores'!$EY$126)+SUMIF('Bitácoras Anteriores'!$FC$165,BH6,'Bitácoras Anteriores'!$EY$179)+SUMIF('Bitácoras Anteriores'!$FC$218,BH6,'Bitácoras Anteriores'!$EY$232)+SUMIF('Bitácoras Anteriores'!$FC$271,BH6,'Bitácoras Anteriores'!$EY$285)+SUMIF('Bitácoras Anteriores'!$FC$324,BH6,'Bitácoras Anteriores'!$EY$338)</f>
        <v>0</v>
      </c>
      <c r="BD20" s="762"/>
      <c r="BE20" s="762"/>
      <c r="BF20" s="762"/>
      <c r="BG20" s="762"/>
      <c r="BH20" s="762"/>
      <c r="BI20" s="763"/>
      <c r="BJ20" s="632"/>
      <c r="BK20" s="793" t="str">
        <f>'Resumen Anual'!$O$24</f>
        <v>ATERRIZAJES</v>
      </c>
      <c r="BL20" s="794"/>
      <c r="BM20" s="794"/>
      <c r="BN20" s="794"/>
      <c r="BO20" s="794"/>
      <c r="BP20" s="794"/>
      <c r="BQ20" s="794"/>
      <c r="BR20" s="794"/>
      <c r="BS20" s="794"/>
      <c r="BT20" s="794"/>
      <c r="BU20" s="795"/>
      <c r="BV20" s="15"/>
      <c r="BW20" s="771">
        <f>IF(BW12=0," ",BW12+4)</f>
        <v>2026</v>
      </c>
      <c r="BX20" s="772"/>
      <c r="BY20" s="772"/>
      <c r="BZ20" s="772"/>
      <c r="CA20" s="772"/>
      <c r="CB20" s="1214">
        <f>SUMIFS('Resumen Anual'!$AF$54,BW20,'Resumen Anual'!$V$9,BH6,'Resumen Anual'!$L$6)+SUMIFS('Resumen Anual'!$AF$112,BW20,'Resumen Anual'!$V$9,BH6,'Resumen Anual'!$L$64)+SUMIFS('Resumen Anual'!$AF$170,BW20,'Resumen Anual'!$V$9,BH6,'Resumen Anual'!$L$122)+SUMIFS('Resumen Anual'!$AF$228,BW20,'Resumen Anual'!$V$9,BH6,'Resumen Anual'!$L$180)+SUMIFS('Resumen Anual'!$AF$286,BW20,'Resumen Anual'!$V$9,BH6,'Resumen Anual'!$L$238)+SUMIFS('Resumen Anual'!$AF$344,BW20,'Resumen Anual'!$V$9,BH6,'Resumen Anual'!$L$296)+SUMIFS('Resumen Anual'!$AF$402,BW20,'Resumen Anual'!$V$9,BH6,'Resumen Anual'!$L$354)+SUMIFS('Resumen Anual'!$AF$460,BW20,'Resumen Anual'!$V$9,BH6,'Resumen Anual'!$L$412)+SUMIFS('Resumen Anual'!$AF$518,BW20,'Resumen Anual'!$V$9,BH6,'Resumen Anual'!$L$470)+SUMIFS('Resumen Anual'!$AF$576,BW20,'Resumen Anual'!$V$9,BH6,'Resumen Anual'!$L$528)+SUMIFS('Resumen Anual'!$AF$634,BW20,'Resumen Anual'!$V$9,BH6,'Resumen Anual'!$L$586)+SUMIFS('Resumen Anual'!$AF$692,BW20,'Resumen Anual'!$V$9,BH6,'Resumen Anual'!$L$644)+SUMIFS('Resumen Anual'!$CC$54,BW20,'Resumen Anual'!$V$9,BH6,'Resumen Anual'!$BI$6)+SUMIFS('Resumen Anual'!$CC$112,BW20,'Resumen Anual'!$V$9,BH6,'Resumen Anual'!$BI$64)+SUMIFS('Resumen Anual'!$CC$170,BW20,'Resumen Anual'!$V$9,BH6,'Resumen Anual'!$BI$122)+SUMIFS('Resumen Anual'!$CC$228,BW20,'Resumen Anual'!$V$9,BH6,'Resumen Anual'!$BI$180)+SUMIFS('Resumen Anual'!$CC$286,BW20,'Resumen Anual'!$V$9,BH6,'Resumen Anual'!$BI$238)+SUMIFS('Resumen Anual'!$CC$344,BW20,'Resumen Anual'!$V$9,BH6,'Resumen Anual'!$BI$296)+SUMIFS('Resumen Anual'!$CC$402,BW20,'Resumen Anual'!$V$9,BH6,'Resumen Anual'!$BI$354)+SUMIFS('Resumen Anual'!$CC$460,BW20,'Resumen Anual'!$V$9,BH6,'Resumen Anual'!$BI$412)+SUMIFS('Resumen Anual'!$CC$518,BW20,'Resumen Anual'!$V$9,BH6,'Resumen Anual'!$BI$470)+SUMIFS('Resumen Anual'!$CC$576,BW20,'Resumen Anual'!$V$9,BH6,'Resumen Anual'!$BI$528)+SUMIFS('Resumen Anual'!$CC$634,BW20,'Resumen Anual'!$V$9,BH6,'Resumen Anual'!$BI$586)+SUMIFS('Resumen Anual'!$CC$692,BW20,'Resumen Anual'!$V$9,BH6,'Resumen Anual'!$BI$644)+SUMIFS('Resumen Anual'!$EB$54,BW20,'Resumen Anual'!$V$9,BH6,'Resumen Anual'!$DH$6)+SUMIFS('Resumen Anual'!$EB$112,BW20,'Resumen Anual'!$V$9,BH6,'Resumen Anual'!$DH$64)+SUMIFS('Resumen Anual'!$EB$170,BW20,'Resumen Anual'!$V$9,BH6,'Resumen Anual'!$DH$122)+SUMIFS('Resumen Anual'!$EB$228,BW20,'Resumen Anual'!$V$9,BH6,'Resumen Anual'!$DH$180)+SUMIFS('Resumen Anual'!$EB$286,BW20,'Resumen Anual'!$V$9,BH6,'Resumen Anual'!$DH$238)+SUMIFS('Resumen Anual'!$EB$344,BW20,'Resumen Anual'!$V$9,BH6,'Resumen Anual'!$DH$296)+SUMIFS('Resumen Anual'!$EB$402,BW20,'Resumen Anual'!$V$9,BH6,'Resumen Anual'!$DH$354)+SUMIFS('Resumen Anual'!$EB$460,BW20,'Resumen Anual'!$V$9,BH6,'Resumen Anual'!$DH$412)+SUMIFS('Resumen Anual'!$EB$518,BW20,'Resumen Anual'!$V$9,BH6,'Resumen Anual'!$DH$470)+SUMIFS('Resumen Anual'!$EB$576,BW20,'Resumen Anual'!$V$9,BH6,'Resumen Anual'!$DH$528)+SUMIFS('Resumen Anual'!$EB$634,BW20,'Resumen Anual'!$V$9,BH6,'Resumen Anual'!$DH$586)+SUMIFS('Resumen Anual'!$EB$692,BW20,'Resumen Anual'!$V$9,BH6,'Resumen Anual'!$DH$644)+SUMIFS('Resumen Anual'!$FY$54,BW20,'Resumen Anual'!$V$9,BH6,'Resumen Anual'!$FE$6)+SUMIFS('Resumen Anual'!$FY$112,BW20,'Resumen Anual'!$V$9,BH6,'Resumen Anual'!$FE$64)+SUMIFS('Resumen Anual'!$FY$170,BW20,'Resumen Anual'!$V$9,BH6,'Resumen Anual'!$FE$122)+SUMIFS('Resumen Anual'!$FY$228,BW20,'Resumen Anual'!$V$9,BH6,'Resumen Anual'!$FE$180)+SUMIFS('Resumen Anual'!$FY$286,BW20,'Resumen Anual'!$V$9,BH6,'Resumen Anual'!$FE$238)+SUMIFS('Resumen Anual'!$FY$344,BW20,'Resumen Anual'!$V$9,BH6,'Resumen Anual'!$FE$296)+SUMIFS('Resumen Anual'!$FY$402,BW20,'Resumen Anual'!$V$9,BH6,'Resumen Anual'!$FE$354)+SUMIFS('Resumen Anual'!$FY$460,BW20,'Resumen Anual'!$V$9,BH6,'Resumen Anual'!$FE$412)+SUMIFS('Resumen Anual'!$FY$518,BW20,'Resumen Anual'!$V$9,BH6,'Resumen Anual'!$FE$470)+SUMIFS('Resumen Anual'!$FY$576,BW20,'Resumen Anual'!$V$9,BH6,'Resumen Anual'!$FE$528)+SUMIFS('Resumen Anual'!$FY$634,BW20,'Resumen Anual'!$V$9,BH6,'Resumen Anual'!$FE$586)+SUMIFS('Resumen Anual'!$FY$692,BW20,'Resumen Anual'!$V$9,BH6,'Resumen Anual'!$FE$644)</f>
        <v>0</v>
      </c>
      <c r="CC20" s="770"/>
      <c r="CD20" s="770"/>
      <c r="CE20" s="770"/>
      <c r="CF20" s="770">
        <f>SUMIFS('Resumen Anual'!$AJ$54,BW20,'Resumen Anual'!$V$9,BH6,'Resumen Anual'!$L$6)+SUMIFS('Resumen Anual'!$AJ$112,BW20,'Resumen Anual'!$V$9,BH6,'Resumen Anual'!$L$64)+SUMIFS('Resumen Anual'!$AJ$170,BW20,'Resumen Anual'!$V$9,BH6,'Resumen Anual'!$L$122)+SUMIFS('Resumen Anual'!$AJ$228,BW20,'Resumen Anual'!$V$9,BH6,'Resumen Anual'!$L$180)+SUMIFS('Resumen Anual'!$AJ$286,BW20,'Resumen Anual'!$V$9,BH6,'Resumen Anual'!$L$238)+SUMIFS('Resumen Anual'!$AJ$344,BW20,'Resumen Anual'!$V$9,BH6,'Resumen Anual'!$L$296)+SUMIFS('Resumen Anual'!$AJ$402,BW20,'Resumen Anual'!$V$9,BH6,'Resumen Anual'!$L$354)+SUMIFS('Resumen Anual'!$AJ$460,BW20,'Resumen Anual'!$V$9,BH6,'Resumen Anual'!$L$412)+SUMIFS('Resumen Anual'!$AJ$518,BW20,'Resumen Anual'!$V$9,BH6,'Resumen Anual'!$L$470)+SUMIFS('Resumen Anual'!$AJ$576,BW20,'Resumen Anual'!$V$9,BH6,'Resumen Anual'!$L$528)+SUMIFS('Resumen Anual'!$AJ$634,BW20,'Resumen Anual'!$V$9,BH6,'Resumen Anual'!$L$586)+SUMIFS('Resumen Anual'!$AJ$692,BW20,'Resumen Anual'!$V$9,BH6,'Resumen Anual'!$L$644)+SUMIFS('Resumen Anual'!$CG$54,BW20,'Resumen Anual'!$V$9,BH6,'Resumen Anual'!$BI$6)+SUMIFS('Resumen Anual'!$CG$112,BW20,'Resumen Anual'!$V$9,BH6,'Resumen Anual'!$BI$64)+SUMIFS('Resumen Anual'!$CG$170,BW20,'Resumen Anual'!$V$9,BH6,'Resumen Anual'!$BI$122)+SUMIFS('Resumen Anual'!$CG$228,BW20,'Resumen Anual'!$V$9,BH6,'Resumen Anual'!$BI$180)+SUMIFS('Resumen Anual'!$CG$286,BW20,'Resumen Anual'!$V$9,BH6,'Resumen Anual'!$BI$238)+SUMIFS('Resumen Anual'!$CG$344,BW20,'Resumen Anual'!$V$9,BH6,'Resumen Anual'!$BI$296)+SUMIFS('Resumen Anual'!$CG$402,BW20,'Resumen Anual'!$V$9,BH6,'Resumen Anual'!$BI$354)+SUMIFS('Resumen Anual'!$CG$460,BW20,'Resumen Anual'!$V$9,BH6,'Resumen Anual'!$BI$412)+SUMIFS('Resumen Anual'!$CG$518,BW20,'Resumen Anual'!$V$9,BH6,'Resumen Anual'!$BI$470)+SUMIFS('Resumen Anual'!$CG$576,BW20,'Resumen Anual'!$V$9,BH6,'Resumen Anual'!$BI$528)+SUMIFS('Resumen Anual'!$CG$634,BW20,'Resumen Anual'!$V$9,BH6,'Resumen Anual'!$BI$586)+SUMIFS('Resumen Anual'!$CG$692,BW20,'Resumen Anual'!$V$9,BH6,'Resumen Anual'!$BI$644)+SUMIFS('Resumen Anual'!$EF$54,BW20,'Resumen Anual'!$V$9,BH6,'Resumen Anual'!$DH$6)+SUMIFS('Resumen Anual'!$EF$112,BW20,'Resumen Anual'!$V$9,BH6,'Resumen Anual'!$DH$64)+SUMIFS('Resumen Anual'!$EF$170,BW20,'Resumen Anual'!$V$9,BH6,'Resumen Anual'!$DH$122)+SUMIFS('Resumen Anual'!$EF$228,BW20,'Resumen Anual'!$V$9,BH6,'Resumen Anual'!$DH$180)+SUMIFS('Resumen Anual'!$EF$286,BW20,'Resumen Anual'!$V$9,BH6,'Resumen Anual'!$DH$238)+SUMIFS('Resumen Anual'!$EF$344,BW20,'Resumen Anual'!$V$9,BH6,'Resumen Anual'!$DH$296)+SUMIFS('Resumen Anual'!$EF$402,BW20,'Resumen Anual'!$V$9,BH6,'Resumen Anual'!$DH$354)+SUMIFS('Resumen Anual'!$EF$460,BW20,'Resumen Anual'!$V$9,BH6,'Resumen Anual'!$DH$412)+SUMIFS('Resumen Anual'!$EF$518,BW20,'Resumen Anual'!$V$9,BH6,'Resumen Anual'!$DH$470)+SUMIFS('Resumen Anual'!$EF$576,BW20,'Resumen Anual'!$V$9,BH6,'Resumen Anual'!$DH$528)+SUMIFS('Resumen Anual'!$EF$634,BW20,'Resumen Anual'!$V$9,BH6,'Resumen Anual'!$DH$586)+SUMIFS('Resumen Anual'!$EF$692,BW20,'Resumen Anual'!$V$9,BH6,'Resumen Anual'!$DH$644)+SUMIFS('Resumen Anual'!$GC$54,BW20,'Resumen Anual'!$V$9,BH6,'Resumen Anual'!$FE$6)+SUMIFS('Resumen Anual'!$GC$112,BW20,'Resumen Anual'!$V$9,BH6,'Resumen Anual'!$FE$64)+SUMIFS('Resumen Anual'!$GC$170,BW20,'Resumen Anual'!$V$9,BH6,'Resumen Anual'!$FE$122)+SUMIFS('Resumen Anual'!$GC$228,BW20,'Resumen Anual'!$V$9,BH6,'Resumen Anual'!$FE$180)+SUMIFS('Resumen Anual'!$GC$286,BW20,'Resumen Anual'!$V$9,BH6,'Resumen Anual'!$FE$238)+SUMIFS('Resumen Anual'!$GC$344,BW20,'Resumen Anual'!$V$9,BH6,'Resumen Anual'!$FE$296)+SUMIFS('Resumen Anual'!$GC$402,BW20,'Resumen Anual'!$V$9,BH6,'Resumen Anual'!$FE$354)+SUMIFS('Resumen Anual'!$GC$460,BW20,'Resumen Anual'!$V$9,BH6,'Resumen Anual'!$FE$412)+SUMIFS('Resumen Anual'!$GC$518,BW20,'Resumen Anual'!$V$9,BH6,'Resumen Anual'!$FE$470)+SUMIFS('Resumen Anual'!$GC$576,BW20,'Resumen Anual'!$V$9,BH6,'Resumen Anual'!$FE$528)+SUMIFS('Resumen Anual'!$GC$634,BW20,'Resumen Anual'!$V$9,BH6,'Resumen Anual'!$FE$586)+SUMIFS('Resumen Anual'!$GC$692,BW20,'Resumen Anual'!$V$9,BH6,'Resumen Anual'!$FE$644)</f>
        <v>0</v>
      </c>
      <c r="CG20" s="770"/>
      <c r="CH20" s="770"/>
      <c r="CI20" s="770"/>
      <c r="CJ20" s="770">
        <f>SUMIFS('Resumen Anual'!$AN$54,BW20,'Resumen Anual'!$V$9,BH6,'Resumen Anual'!$L$6)+SUMIFS('Resumen Anual'!$AN$112,BW20,'Resumen Anual'!$V$9,BH6,'Resumen Anual'!$L$64)+SUMIFS('Resumen Anual'!$AN$170,BW20,'Resumen Anual'!$V$9,BH6,'Resumen Anual'!$L$122)+SUMIFS('Resumen Anual'!$AN$228,BW20,'Resumen Anual'!$V$9,BH6,'Resumen Anual'!$L$180)+SUMIFS('Resumen Anual'!$AN$286,BW20,'Resumen Anual'!$V$9,BH6,'Resumen Anual'!$L$238)+SUMIFS('Resumen Anual'!$AN$344,BW20,'Resumen Anual'!$V$9,BH6,'Resumen Anual'!$L$296)+SUMIFS('Resumen Anual'!$AN$402,BW20,'Resumen Anual'!$V$9,BH6,'Resumen Anual'!$L$354)+SUMIFS('Resumen Anual'!$AN$460,BW20,'Resumen Anual'!$V$9,BH6,'Resumen Anual'!$L$412)+SUMIFS('Resumen Anual'!$AN$518,BW20,'Resumen Anual'!$V$9,BH6,'Resumen Anual'!$L$470)+SUMIFS('Resumen Anual'!$AN$576,BW20,'Resumen Anual'!$V$9,BH6,'Resumen Anual'!$L$528)+SUMIFS('Resumen Anual'!$AN$634,BW20,'Resumen Anual'!$V$9,BH6,'Resumen Anual'!$L$586)+SUMIFS('Resumen Anual'!$AN$692,BW20,'Resumen Anual'!$V$9,BH6,'Resumen Anual'!$L$644)+SUMIFS('Resumen Anual'!$CK$54,BW20,'Resumen Anual'!$V$9,BH6,'Resumen Anual'!$BI$6)+SUMIFS('Resumen Anual'!$CK$112,BW20,'Resumen Anual'!$V$9,BH6,'Resumen Anual'!$BI$64)+SUMIFS('Resumen Anual'!$CK$170,BW20,'Resumen Anual'!$V$9,BH6,'Resumen Anual'!$BI$122)+SUMIFS('Resumen Anual'!$CK$228,BW20,'Resumen Anual'!$V$9,BH6,'Resumen Anual'!$BI$180)+SUMIFS('Resumen Anual'!$CK$286,BW20,'Resumen Anual'!$V$9,BH6,'Resumen Anual'!$BI$238)+SUMIFS('Resumen Anual'!$CK$344,BW20,'Resumen Anual'!$V$9,BH6,'Resumen Anual'!$BI$296)+SUMIFS('Resumen Anual'!$CK$402,BW20,'Resumen Anual'!$V$9,BH6,'Resumen Anual'!$BI$354)+SUMIFS('Resumen Anual'!$CK$460,BW20,'Resumen Anual'!$V$9,BH6,'Resumen Anual'!$BI$412)+SUMIFS('Resumen Anual'!$CK$518,BW20,'Resumen Anual'!$V$9,BH6,'Resumen Anual'!$BI$470)+SUMIFS('Resumen Anual'!$CK$576,BW20,'Resumen Anual'!$V$9,BH6,'Resumen Anual'!$BI$528)+SUMIFS('Resumen Anual'!$CK$634,BW20,'Resumen Anual'!$V$9,BH6,'Resumen Anual'!$BI$586)+SUMIFS('Resumen Anual'!$CK$692,BW20,'Resumen Anual'!$V$9,BH6,'Resumen Anual'!$BI$644)+SUMIFS('Resumen Anual'!$EJ$54,BW20,'Resumen Anual'!$V$9,BH6,'Resumen Anual'!$DH$6)+SUMIFS('Resumen Anual'!$EJ$112,BW20,'Resumen Anual'!$V$9,BH6,'Resumen Anual'!$DH$64)+SUMIFS('Resumen Anual'!$EJ$170,BW20,'Resumen Anual'!$V$9,BH6,'Resumen Anual'!$DH$122)+SUMIFS('Resumen Anual'!$EJ$228,BW20,'Resumen Anual'!$V$9,BH6,'Resumen Anual'!$DH$180)+SUMIFS('Resumen Anual'!$EJ$286,BW20,'Resumen Anual'!$V$9,BH6,'Resumen Anual'!$DH$238)+SUMIFS('Resumen Anual'!$EJ$344,BW20,'Resumen Anual'!$V$9,BH6,'Resumen Anual'!$DH$296)+SUMIFS('Resumen Anual'!$EJ$402,BW20,'Resumen Anual'!$V$9,BH6,'Resumen Anual'!$DH$354)+SUMIFS('Resumen Anual'!$EJ$460,BW20,'Resumen Anual'!$V$9,BH6,'Resumen Anual'!$DH$412)+SUMIFS('Resumen Anual'!$EJ$518,BW20,'Resumen Anual'!$V$9,BH6,'Resumen Anual'!$DH$470)+SUMIFS('Resumen Anual'!$EJ$576,BW20,'Resumen Anual'!$V$9,BH6,'Resumen Anual'!$DH$528)+SUMIFS('Resumen Anual'!$EJ$634,BW20,'Resumen Anual'!$V$9,BH6,'Resumen Anual'!$DH$586)+SUMIFS('Resumen Anual'!$EJ$692,BW20,'Resumen Anual'!$V$9,BH6,'Resumen Anual'!$DH$644)+SUMIFS('Resumen Anual'!$GG$54,BW20,'Resumen Anual'!$V$9,BH6,'Resumen Anual'!$FE$6)+SUMIFS('Resumen Anual'!$GG$112,BW20,'Resumen Anual'!$V$9,BH6,'Resumen Anual'!$FE$64)+SUMIFS('Resumen Anual'!$GG$170,BW20,'Resumen Anual'!$V$9,BH6,'Resumen Anual'!$FE$122)+SUMIFS('Resumen Anual'!$GG$228,BW20,'Resumen Anual'!$V$9,BH6,'Resumen Anual'!$FE$180)+SUMIFS('Resumen Anual'!$GG$286,BW20,'Resumen Anual'!$V$9,BH6,'Resumen Anual'!$FE$238)+SUMIFS('Resumen Anual'!$GG$344,BW20,'Resumen Anual'!$V$9,BH6,'Resumen Anual'!$FE$296)+SUMIFS('Resumen Anual'!$GG$402,BW20,'Resumen Anual'!$V$9,BH6,'Resumen Anual'!$FE$354)+SUMIFS('Resumen Anual'!$GG$460,BW20,'Resumen Anual'!$V$9,BH6,'Resumen Anual'!$FE$412)+SUMIFS('Resumen Anual'!$GG$518,BW20,'Resumen Anual'!$V$9,BH6,'Resumen Anual'!$FE$470)+SUMIFS('Resumen Anual'!$GG$576,BW20,'Resumen Anual'!$V$9,BH6,'Resumen Anual'!$FE$528)+SUMIFS('Resumen Anual'!$GG$634,BW20,'Resumen Anual'!$V$9,BH6,'Resumen Anual'!$FE$586)+SUMIFS('Resumen Anual'!$GG$692,BW20,'Resumen Anual'!$V$9,BH6,'Resumen Anual'!$FE$644)</f>
        <v>0</v>
      </c>
      <c r="CK20" s="770"/>
      <c r="CL20" s="770"/>
      <c r="CM20" s="770"/>
      <c r="CN20" s="756">
        <f>SUMIFS('Resumen Anual'!$AR$54,BW20,'Resumen Anual'!$V$9,BH6,'Resumen Anual'!$L$6)+SUMIFS('Resumen Anual'!$AR$112,BW20,'Resumen Anual'!$V$9,BH6,'Resumen Anual'!$L$64)+SUMIFS('Resumen Anual'!$AR$170,BW20,'Resumen Anual'!$V$9,BH6,'Resumen Anual'!$L$122)+SUMIFS('Resumen Anual'!$AR$228,BW20,'Resumen Anual'!$V$9,BH6,'Resumen Anual'!$L$180)+SUMIFS('Resumen Anual'!$AR$286,BW20,'Resumen Anual'!$V$9,BH6,'Resumen Anual'!$L$238)+SUMIFS('Resumen Anual'!$AR$344,BW20,'Resumen Anual'!$V$9,BH6,'Resumen Anual'!$L$296)+SUMIFS('Resumen Anual'!$AR$402,BW20,'Resumen Anual'!$V$9,BH6,'Resumen Anual'!$L$354)+SUMIFS('Resumen Anual'!$AR$460,BW20,'Resumen Anual'!$V$9,BH6,'Resumen Anual'!$L$412)+SUMIFS('Resumen Anual'!$AR$518,BW20,'Resumen Anual'!$V$9,BH6,'Resumen Anual'!$L$470)+SUMIFS('Resumen Anual'!$AR$576,BW20,'Resumen Anual'!$V$9,BH6,'Resumen Anual'!$L$528)+SUMIFS('Resumen Anual'!$AR$634,BW20,'Resumen Anual'!$V$9,BH6,'Resumen Anual'!$L$586)+SUMIFS('Resumen Anual'!$AR$692,BW20,'Resumen Anual'!$V$9,BH6,'Resumen Anual'!$L$644)+SUMIFS('Resumen Anual'!$CO$54,BW20,'Resumen Anual'!$V$9,BH6,'Resumen Anual'!$BI$6)+SUMIFS('Resumen Anual'!$CO$112,BW20,'Resumen Anual'!$V$9,BH6,'Resumen Anual'!$BI$64)+SUMIFS('Resumen Anual'!$CO$170,BW20,'Resumen Anual'!$V$9,BH6,'Resumen Anual'!$BI$122)+SUMIFS('Resumen Anual'!$CO$228,BW20,'Resumen Anual'!$V$9,BH6,'Resumen Anual'!$BI$180)+SUMIFS('Resumen Anual'!$CO$286,BW20,'Resumen Anual'!$V$9,BH6,'Resumen Anual'!$BI$238)+SUMIFS('Resumen Anual'!$CO$344,BW20,'Resumen Anual'!$V$9,BH6,'Resumen Anual'!$BI$296)+SUMIFS('Resumen Anual'!$CO$402,BW20,'Resumen Anual'!$V$9,BH6,'Resumen Anual'!$BI$354)+SUMIFS('Resumen Anual'!$CO$460,BW20,'Resumen Anual'!$V$9,BH6,'Resumen Anual'!$BI$412)+SUMIFS('Resumen Anual'!$CO$518,BW20,'Resumen Anual'!$V$9,BH6,'Resumen Anual'!$BI$470)+SUMIFS('Resumen Anual'!$CO$576,BW20,'Resumen Anual'!$V$9,BH6,'Resumen Anual'!$BI$528)+SUMIFS('Resumen Anual'!$CO$634,BW20,'Resumen Anual'!$V$9,BH6,'Resumen Anual'!$BI$586)+SUMIFS('Resumen Anual'!$CO$692,BW20,'Resumen Anual'!$V$9,BH6,'Resumen Anual'!$BI$644)+SUMIFS('Resumen Anual'!$EN$54,BW20,'Resumen Anual'!$V$9,BH6,'Resumen Anual'!$DH$6)+SUMIFS('Resumen Anual'!$EN$112,BW20,'Resumen Anual'!$V$9,BH6,'Resumen Anual'!$DH$64)+SUMIFS('Resumen Anual'!$EN$170,BW20,'Resumen Anual'!$V$9,BH6,'Resumen Anual'!$DH$122)+SUMIFS('Resumen Anual'!$EN$228,BW20,'Resumen Anual'!$V$9,BH6,'Resumen Anual'!$DH$180)+SUMIFS('Resumen Anual'!$EN$286,BW20,'Resumen Anual'!$V$9,BH6,'Resumen Anual'!$DH$238)+SUMIFS('Resumen Anual'!$EN$344,BW20,'Resumen Anual'!$V$9,BH6,'Resumen Anual'!$DH$296)+SUMIFS('Resumen Anual'!$EN$402,BW20,'Resumen Anual'!$V$9,BH6,'Resumen Anual'!$DH$354)+SUMIFS('Resumen Anual'!$EN$460,BW20,'Resumen Anual'!$V$9,BH6,'Resumen Anual'!$DH$412)+SUMIFS('Resumen Anual'!$EN$518,BW20,'Resumen Anual'!$V$9,BH6,'Resumen Anual'!$DH$470)+SUMIFS('Resumen Anual'!$EN$576,BW20,'Resumen Anual'!$V$9,BH6,'Resumen Anual'!$DH$528)+SUMIFS('Resumen Anual'!$EN$634,BW20,'Resumen Anual'!$V$9,BH6,'Resumen Anual'!$DH$586)+SUMIFS('Resumen Anual'!$EN$692,BW20,'Resumen Anual'!$V$9,BH6,'Resumen Anual'!$DH$644)+SUMIFS('Resumen Anual'!$GK$54,BW20,'Resumen Anual'!$V$9,BH6,'Resumen Anual'!$FE$6)+SUMIFS('Resumen Anual'!$GK$112,BW20,'Resumen Anual'!$V$9,BH6,'Resumen Anual'!$FE$64)+SUMIFS('Resumen Anual'!$GK$170,BW20,'Resumen Anual'!$V$9,BH6,'Resumen Anual'!$FE$122)+SUMIFS('Resumen Anual'!$GK$228,BW20,'Resumen Anual'!$V$9,BH6,'Resumen Anual'!$FE$180)+SUMIFS('Resumen Anual'!$GK$286,BW20,'Resumen Anual'!$V$9,BH6,'Resumen Anual'!$FE$238)+SUMIFS('Resumen Anual'!$GK$344,BW20,'Resumen Anual'!$V$9,BH6,'Resumen Anual'!$FE$296)+SUMIFS('Resumen Anual'!$GK$402,BW20,'Resumen Anual'!$V$9,BH6,'Resumen Anual'!$FE$354)+SUMIFS('Resumen Anual'!$GK$460,BW20,'Resumen Anual'!$V$9,BH6,'Resumen Anual'!$FE$412)+SUMIFS('Resumen Anual'!$GK$518,BW20,'Resumen Anual'!$V$9,BH6,'Resumen Anual'!$FE$470)+SUMIFS('Resumen Anual'!$GK$576,BW20,'Resumen Anual'!$V$9,BH6,'Resumen Anual'!$FE$528)+SUMIFS('Resumen Anual'!$GK$634,BW20,'Resumen Anual'!$V$9,BH6,'Resumen Anual'!$FE$586)+SUMIFS('Resumen Anual'!$GK$692,BW20,'Resumen Anual'!$V$9,BH6,'Resumen Anual'!$FE$644)</f>
        <v>0</v>
      </c>
      <c r="CO20" s="756"/>
      <c r="CP20" s="756"/>
      <c r="CQ20" s="756">
        <f>SUMIFS('Resumen Anual'!$AU$54,BW20,'Resumen Anual'!$V$9,BH6,'Resumen Anual'!$L$6)+SUMIFS('Resumen Anual'!$AU$112,BW20,'Resumen Anual'!$V$9,BH6,'Resumen Anual'!$L$64)+SUMIFS('Resumen Anual'!$AU$170,BW20,'Resumen Anual'!$V$9,BH6,'Resumen Anual'!$L$122)+SUMIFS('Resumen Anual'!$AU$228,BW20,'Resumen Anual'!$V$9,BH6,'Resumen Anual'!$L$180)+SUMIFS('Resumen Anual'!$AU$286,BW20,'Resumen Anual'!$V$9,BH6,'Resumen Anual'!$L$238)+SUMIFS('Resumen Anual'!$AU$344,BW20,'Resumen Anual'!$V$9,BH6,'Resumen Anual'!$L$296)+SUMIFS('Resumen Anual'!$AU$402,BW20,'Resumen Anual'!$V$9,BH6,'Resumen Anual'!$L$354)+SUMIFS('Resumen Anual'!$AU$460,BW20,'Resumen Anual'!$V$9,BH6,'Resumen Anual'!$L$412)+SUMIFS('Resumen Anual'!$AU$518,BW20,'Resumen Anual'!$V$9,BH6,'Resumen Anual'!$L$470)+SUMIFS('Resumen Anual'!$AU$576,BW20,'Resumen Anual'!$V$9,BH6,'Resumen Anual'!$L$528)+SUMIFS('Resumen Anual'!$AU$634,BW20,'Resumen Anual'!$V$9,BH6,'Resumen Anual'!$L$586)+SUMIFS('Resumen Anual'!$AU$692,BW20,'Resumen Anual'!$V$9,BH6,'Resumen Anual'!$L$644)+SUMIFS('Resumen Anual'!$CR$54,BW20,'Resumen Anual'!$V$9,BH6,'Resumen Anual'!$BI$6)+SUMIFS('Resumen Anual'!$CR$112,BW20,'Resumen Anual'!$V$9,BH6,'Resumen Anual'!$BI$64)+SUMIFS('Resumen Anual'!$CR$170,BW20,'Resumen Anual'!$V$9,BH6,'Resumen Anual'!$BI$122)+SUMIFS('Resumen Anual'!$CR$228,BW20,'Resumen Anual'!$V$9,BH6,'Resumen Anual'!$BI$180)+SUMIFS('Resumen Anual'!$CR$286,BW20,'Resumen Anual'!$V$9,BH6,'Resumen Anual'!$BI$238)+SUMIFS('Resumen Anual'!$CR$344,BW20,'Resumen Anual'!$V$9,BH6,'Resumen Anual'!$BI$296)+SUMIFS('Resumen Anual'!$CR$402,BW20,'Resumen Anual'!$V$9,BH6,'Resumen Anual'!$BI$354)+SUMIFS('Resumen Anual'!$CR$460,BW20,'Resumen Anual'!$V$9,BH6,'Resumen Anual'!$BI$412)+SUMIFS('Resumen Anual'!$CR$518,BW20,'Resumen Anual'!$V$9,BH6,'Resumen Anual'!$BI$470)+SUMIFS('Resumen Anual'!$CR$576,BW20,'Resumen Anual'!$V$9,BH6,'Resumen Anual'!$BI$528)+SUMIFS('Resumen Anual'!$CR$634,BW20,'Resumen Anual'!$V$9,BH6,'Resumen Anual'!$BI$586)+SUMIFS('Resumen Anual'!$CR$692,BW20,'Resumen Anual'!$V$9,BH6,'Resumen Anual'!$BI$644)+SUMIFS('Resumen Anual'!$EQ$54,BW20,'Resumen Anual'!$V$9,BH6,'Resumen Anual'!$DH$6)+SUMIFS('Resumen Anual'!$EQ$112,BW20,'Resumen Anual'!$V$9,BH6,'Resumen Anual'!$DH$64)+SUMIFS('Resumen Anual'!$EQ$170,BW20,'Resumen Anual'!$V$9,BH6,'Resumen Anual'!$DH$122)+SUMIFS('Resumen Anual'!$EQ$228,BW20,'Resumen Anual'!$V$9,BH6,'Resumen Anual'!$DH$180)+SUMIFS('Resumen Anual'!$EQ$286,BW20,'Resumen Anual'!$V$9,BH6,'Resumen Anual'!$DH$238)+SUMIFS('Resumen Anual'!$EQ$344,BW20,'Resumen Anual'!$V$9,BH6,'Resumen Anual'!$DH$296)+SUMIFS('Resumen Anual'!$EQ$402,BW20,'Resumen Anual'!$V$9,BH6,'Resumen Anual'!$DH$354)+SUMIFS('Resumen Anual'!$EQ$460,BW20,'Resumen Anual'!$V$9,BH6,'Resumen Anual'!$DH$412)+SUMIFS('Resumen Anual'!$EQ$518,BW20,'Resumen Anual'!$V$9,BH6,'Resumen Anual'!$DH$470)+SUMIFS('Resumen Anual'!$EQ$576,BW20,'Resumen Anual'!$V$9,BH6,'Resumen Anual'!$DH$528)+SUMIFS('Resumen Anual'!$EQ$634,BW20,'Resumen Anual'!$V$9,BH6,'Resumen Anual'!$DH$586)+SUMIFS('Resumen Anual'!$EQ$692,BW20,'Resumen Anual'!$V$9,BH6,'Resumen Anual'!$DH$644)+SUMIFS('Resumen Anual'!$GN$54,BW20,'Resumen Anual'!$V$9,BH6,'Resumen Anual'!$FE$6)+SUMIFS('Resumen Anual'!$GN$112,BW20,'Resumen Anual'!$V$9,BH6,'Resumen Anual'!$FE$64)+SUMIFS('Resumen Anual'!$GN$170,BW20,'Resumen Anual'!$V$9,BH6,'Resumen Anual'!$FE$122)+SUMIFS('Resumen Anual'!$GN$228,BW20,'Resumen Anual'!$V$9,BH6,'Resumen Anual'!$FE$180)+SUMIFS('Resumen Anual'!$GN$286,BW20,'Resumen Anual'!$V$9,BH6,'Resumen Anual'!$FE$238)+SUMIFS('Resumen Anual'!$GN$344,BW20,'Resumen Anual'!$V$9,BH6,'Resumen Anual'!$FE$296)+SUMIFS('Resumen Anual'!$GN$402,BW20,'Resumen Anual'!$V$9,BH6,'Resumen Anual'!$FE$354)+SUMIFS('Resumen Anual'!$GN$460,BW20,'Resumen Anual'!$V$9,BH6,'Resumen Anual'!$FE$412)+SUMIFS('Resumen Anual'!$GN$518,BW20,'Resumen Anual'!$V$9,BH6,'Resumen Anual'!$FE$470)+SUMIFS('Resumen Anual'!$GN$576,BW20,'Resumen Anual'!$V$9,BH6,'Resumen Anual'!$FE$528)+SUMIFS('Resumen Anual'!$GN$634,BW20,'Resumen Anual'!$V$9,BH6,'Resumen Anual'!$FE$586)+SUMIFS('Resumen Anual'!$GN$692,BW20,'Resumen Anual'!$V$9,BH6,'Resumen Anual'!$FE$644)</f>
        <v>0</v>
      </c>
      <c r="CR20" s="756"/>
      <c r="CS20" s="756"/>
      <c r="CT20" s="1200"/>
      <c r="CU20" s="1199"/>
      <c r="CV20" s="171"/>
      <c r="CW20" s="775" t="str">
        <f>'Resumen Anual'!$C$24</f>
        <v>INSTR.</v>
      </c>
      <c r="CX20" s="776"/>
      <c r="CY20" s="776"/>
      <c r="CZ20" s="776"/>
      <c r="DA20" s="761">
        <f>SUMIF('Resumen Anual'!$FE$622,DF6,'Resumen Anual'!$FA$640)+SUMIF('Resumen Anual'!$DH$622,DF6,'Resumen Anual'!$DD$640)+SUMIF('Resumen Anual'!$BI$622,DF6,'Resumen Anual'!$BE$640)+SUMIF('Resumen Anual'!$L$622,DF6,'Resumen Anual'!$H$640)+SUMIF('Resumen Anual'!$FE$566,DF6,'Resumen Anual'!$FA$584)+SUMIF('Resumen Anual'!$DH$566,DF6,'Resumen Anual'!$DD$584)+SUMIF('Resumen Anual'!$BI$566,DF6,'Resumen Anual'!$BE$584)+SUMIF('Resumen Anual'!$L$566,DF6,'Resumen Anual'!$H$584)+SUMIF('Resumen Anual'!$FE$510,DF6,'Resumen Anual'!$FA$528)+SUMIF('Resumen Anual'!$DH$510,DF6,'Resumen Anual'!$DD$528)+SUMIF('Resumen Anual'!$BI$510,DF6,'Resumen Anual'!$BE$528)+SUMIF('Resumen Anual'!$L$510,DF6,'Resumen Anual'!$H$528)+SUMIF('Resumen Anual'!$FE$454,DF6,'Resumen Anual'!$FA$472)+SUMIF('Resumen Anual'!$DH$454,DF6,'Resumen Anual'!$DD$472)+SUMIF('Resumen Anual'!$BI$454,DF6,'Resumen Anual'!$BE$472)+SUMIF('Resumen Anual'!$L$454,DF6,'Resumen Anual'!$H$472)+SUMIF('Resumen Anual'!$FE$398,DF6,'Resumen Anual'!$FA$416)+SUMIF('Resumen Anual'!$DH$398,DF6,'Resumen Anual'!$DD$416)+SUMIF('Resumen Anual'!$BI$398,DF6,'Resumen Anual'!$BE$416)+SUMIF('Resumen Anual'!$L$398,DF6,'Resumen Anual'!$H$416)+SUMIF('Resumen Anual'!$FE$342,DF6,'Resumen Anual'!$FA$360)+SUMIF('Resumen Anual'!$DH$342,DF6,'Resumen Anual'!$DD$360)+SUMIF('Resumen Anual'!$BI$342,DF6,'Resumen Anual'!$BE$360)+SUMIF('Resumen Anual'!$L$342,DF6,'Resumen Anual'!$H$360)+SUMIF('Resumen Anual'!$FE$286,DF6,'Resumen Anual'!$FA$304)+SUMIF('Resumen Anual'!$DH$286,DF6,'Resumen Anual'!$DD$304)+SUMIF('Resumen Anual'!$BI$286,DF6,'Resumen Anual'!$BE$304)+SUMIF('Resumen Anual'!$L$286,DF6,'Resumen Anual'!$H$304)+SUMIF('Resumen Anual'!$FE$230,DF6,'Resumen Anual'!$FA$248)+SUMIF('Resumen Anual'!$DH$230,DF6,'Resumen Anual'!$DD$248)+SUMIF('Resumen Anual'!$BI$230,DF6,'Resumen Anual'!$BE$248)+SUMIF('Resumen Anual'!$L$230,DF6,'Resumen Anual'!$H$248)+SUMIF('Resumen Anual'!$FE$174,DF6,'Resumen Anual'!$FA$192)+SUMIF('Resumen Anual'!$DH$174,DF6,'Resumen Anual'!$DD$192)+SUMIF('Resumen Anual'!$BI$174,DF6,'Resumen Anual'!$BE$192)+SUMIF('Resumen Anual'!$L$174,DF6,'Resumen Anual'!$H$192)+SUMIF('Resumen Anual'!$FE$118,DF6,'Resumen Anual'!$FA$136)+SUMIF('Resumen Anual'!$DH$118,DF6,'Resumen Anual'!$DD$136)+SUMIF('Resumen Anual'!$BI$118,DF6,'Resumen Anual'!$BE$136)+SUMIF('Resumen Anual'!$L$118,DF6,'Resumen Anual'!$H$136)+SUMIF('Resumen Anual'!$FE$62,DF6,'Resumen Anual'!$FA$80)+SUMIF('Resumen Anual'!$DH$62,DF6,'Resumen Anual'!$DD$80)+SUMIF('Resumen Anual'!$BI$62,DF6,'Resumen Anual'!$BE$80)+SUMIF('Resumen Anual'!$L$62,DF6,'Resumen Anual'!$H$80)+SUMIF('Resumen Anual'!$FE$6,DF6,'Resumen Anual'!$FA$24)+SUMIF('Resumen Anual'!$DH$6,DF6,'Resumen Anual'!$DD$24)+SUMIF('Resumen Anual'!$BI$6,DF6,'Resumen Anual'!$BE$24)+SUMIF('Resumen Anual'!$L$6,DF6,'Resumen Anual'!$H$24)+SUMIF('Bitácoras Anteriores'!$K$6,DF6,'Bitácoras Anteriores'!$F$20)+SUMIF('Bitácoras Anteriores'!$K$59,$K$6,'Bitácoras Anteriores'!$F$73)+SUMIF('Bitácoras Anteriores'!$K$112,DF6,'Bitácoras Anteriores'!$F$126)+SUMIF('Bitácoras Anteriores'!$K$165,DF6,'Bitácoras Anteriores'!$F$179)+SUMIF('Bitácoras Anteriores'!$K$218,DF6,'Bitácoras Anteriores'!$F$232)+SUMIF('Bitácoras Anteriores'!$K$271,DF6,'Bitácoras Anteriores'!$F$285)+SUMIF('Bitácoras Anteriores'!$K$324,DF6,'Bitácoras Anteriores'!$F$338)+SUMIF('Bitácoras Anteriores'!$BH$6,DF6,'Bitácoras Anteriores'!$BD$20)+SUMIF('Bitácoras Anteriores'!$BH$59,$K$6,'Bitácoras Anteriores'!$BD$73)+SUMIF('Bitácoras Anteriores'!$BH$112,DF6,'Bitácoras Anteriores'!$BD$126)+SUMIF('Bitácoras Anteriores'!$BH$165,DF6,'Bitácoras Anteriores'!$BD$179)+SUMIF('Bitácoras Anteriores'!$BH$218,DF6,'Bitácoras Anteriores'!$BD$232)+SUMIF('Bitácoras Anteriores'!$BH$271,DF6,'Bitácoras Anteriores'!$BD$285)+SUMIF('Bitácoras Anteriores'!$BH$324,DF6,'Bitácoras Anteriores'!$BD$338)+SUMIF('Bitácoras Anteriores'!$DF$6,DF6,'Bitácoras Anteriores'!$DB$20)+SUMIF('Bitácoras Anteriores'!$DF$59,$K$6,'Bitácoras Anteriores'!$DB$73)+SUMIF('Bitácoras Anteriores'!$DF$112,DF6,'Bitácoras Anteriores'!$DB$126)+SUMIF('Bitácoras Anteriores'!$DF$165,DF6,'Bitácoras Anteriores'!$DB$179)+SUMIF('Bitácoras Anteriores'!$DF$218,DF6,'Bitácoras Anteriores'!$DB$232)+SUMIF('Bitácoras Anteriores'!$DF$271,DF6,'Bitácoras Anteriores'!$DB$285)+SUMIF('Bitácoras Anteriores'!$DF$324,DF6,'Bitácoras Anteriores'!$DB$338)+SUMIF('Bitácoras Anteriores'!$FC$6,DF6,'Bitácoras Anteriores'!$EY$20)+SUMIF('Bitácoras Anteriores'!$FC$59,$K$6,'Bitácoras Anteriores'!$EY$73)+SUMIF('Bitácoras Anteriores'!$FC$112,DF6,'Bitácoras Anteriores'!$EY$126)+SUMIF('Bitácoras Anteriores'!$FC$165,DF6,'Bitácoras Anteriores'!$EY$179)+SUMIF('Bitácoras Anteriores'!$FC$218,DF6,'Bitácoras Anteriores'!$EY$232)+SUMIF('Bitácoras Anteriores'!$FC$271,DF6,'Bitácoras Anteriores'!$EY$285)+SUMIF('Bitácoras Anteriores'!$FC$324,DF6,'Bitácoras Anteriores'!$EY$338)</f>
        <v>0</v>
      </c>
      <c r="DB20" s="762"/>
      <c r="DC20" s="762"/>
      <c r="DD20" s="762"/>
      <c r="DE20" s="762"/>
      <c r="DF20" s="762"/>
      <c r="DG20" s="763"/>
      <c r="DH20" s="632"/>
      <c r="DI20" s="793" t="str">
        <f>'Resumen Anual'!$O$24</f>
        <v>ATERRIZAJES</v>
      </c>
      <c r="DJ20" s="794"/>
      <c r="DK20" s="794"/>
      <c r="DL20" s="794"/>
      <c r="DM20" s="794"/>
      <c r="DN20" s="794"/>
      <c r="DO20" s="794"/>
      <c r="DP20" s="794"/>
      <c r="DQ20" s="794"/>
      <c r="DR20" s="794"/>
      <c r="DS20" s="795"/>
      <c r="DT20" s="15"/>
      <c r="DU20" s="771">
        <f>IF(DU12=0," ",DU12+4)</f>
        <v>2026</v>
      </c>
      <c r="DV20" s="772"/>
      <c r="DW20" s="772"/>
      <c r="DX20" s="772"/>
      <c r="DY20" s="772"/>
      <c r="DZ20" s="1214">
        <f>SUMIFS('Resumen Anual'!$AF$54,DU20,'Resumen Anual'!$V$9,DF6,'Resumen Anual'!$L$6)+SUMIFS('Resumen Anual'!$AF$112,DU20,'Resumen Anual'!$V$9,DF6,'Resumen Anual'!$L$64)+SUMIFS('Resumen Anual'!$AF$170,DU20,'Resumen Anual'!$V$9,DF6,'Resumen Anual'!$L$122)+SUMIFS('Resumen Anual'!$AF$228,DU20,'Resumen Anual'!$V$9,DF6,'Resumen Anual'!$L$180)+SUMIFS('Resumen Anual'!$AF$286,DU20,'Resumen Anual'!$V$9,DF6,'Resumen Anual'!$L$238)+SUMIFS('Resumen Anual'!$AF$344,DU20,'Resumen Anual'!$V$9,DF6,'Resumen Anual'!$L$296)+SUMIFS('Resumen Anual'!$AF$402,DU20,'Resumen Anual'!$V$9,DF6,'Resumen Anual'!$L$354)+SUMIFS('Resumen Anual'!$AF$460,DU20,'Resumen Anual'!$V$9,DF6,'Resumen Anual'!$L$412)+SUMIFS('Resumen Anual'!$AF$518,DU20,'Resumen Anual'!$V$9,DF6,'Resumen Anual'!$L$470)+SUMIFS('Resumen Anual'!$AF$576,DU20,'Resumen Anual'!$V$9,DF6,'Resumen Anual'!$L$528)+SUMIFS('Resumen Anual'!$AF$634,DU20,'Resumen Anual'!$V$9,DF6,'Resumen Anual'!$L$586)+SUMIFS('Resumen Anual'!$AF$692,DU20,'Resumen Anual'!$V$9,DF6,'Resumen Anual'!$L$644)+SUMIFS('Resumen Anual'!$CC$54,DU20,'Resumen Anual'!$V$9,DF6,'Resumen Anual'!$BI$6)+SUMIFS('Resumen Anual'!$CC$112,DU20,'Resumen Anual'!$V$9,DF6,'Resumen Anual'!$BI$64)+SUMIFS('Resumen Anual'!$CC$170,DU20,'Resumen Anual'!$V$9,DF6,'Resumen Anual'!$BI$122)+SUMIFS('Resumen Anual'!$CC$228,DU20,'Resumen Anual'!$V$9,DF6,'Resumen Anual'!$BI$180)+SUMIFS('Resumen Anual'!$CC$286,DU20,'Resumen Anual'!$V$9,DF6,'Resumen Anual'!$BI$238)+SUMIFS('Resumen Anual'!$CC$344,DU20,'Resumen Anual'!$V$9,DF6,'Resumen Anual'!$BI$296)+SUMIFS('Resumen Anual'!$CC$402,DU20,'Resumen Anual'!$V$9,DF6,'Resumen Anual'!$BI$354)+SUMIFS('Resumen Anual'!$CC$460,DU20,'Resumen Anual'!$V$9,DF6,'Resumen Anual'!$BI$412)+SUMIFS('Resumen Anual'!$CC$518,DU20,'Resumen Anual'!$V$9,DF6,'Resumen Anual'!$BI$470)+SUMIFS('Resumen Anual'!$CC$576,DU20,'Resumen Anual'!$V$9,DF6,'Resumen Anual'!$BI$528)+SUMIFS('Resumen Anual'!$CC$634,DU20,'Resumen Anual'!$V$9,DF6,'Resumen Anual'!$BI$586)+SUMIFS('Resumen Anual'!$CC$692,DU20,'Resumen Anual'!$V$9,DF6,'Resumen Anual'!$BI$644)+SUMIFS('Resumen Anual'!$EB$54,DU20,'Resumen Anual'!$V$9,DF6,'Resumen Anual'!$DH$6)+SUMIFS('Resumen Anual'!$EB$112,DU20,'Resumen Anual'!$V$9,DF6,'Resumen Anual'!$DH$64)+SUMIFS('Resumen Anual'!$EB$170,DU20,'Resumen Anual'!$V$9,DF6,'Resumen Anual'!$DH$122)+SUMIFS('Resumen Anual'!$EB$228,DU20,'Resumen Anual'!$V$9,DF6,'Resumen Anual'!$DH$180)+SUMIFS('Resumen Anual'!$EB$286,DU20,'Resumen Anual'!$V$9,DF6,'Resumen Anual'!$DH$238)+SUMIFS('Resumen Anual'!$EB$344,DU20,'Resumen Anual'!$V$9,DF6,'Resumen Anual'!$DH$296)+SUMIFS('Resumen Anual'!$EB$402,DU20,'Resumen Anual'!$V$9,DF6,'Resumen Anual'!$DH$354)+SUMIFS('Resumen Anual'!$EB$460,DU20,'Resumen Anual'!$V$9,DF6,'Resumen Anual'!$DH$412)+SUMIFS('Resumen Anual'!$EB$518,DU20,'Resumen Anual'!$V$9,DF6,'Resumen Anual'!$DH$470)+SUMIFS('Resumen Anual'!$EB$576,DU20,'Resumen Anual'!$V$9,DF6,'Resumen Anual'!$DH$528)+SUMIFS('Resumen Anual'!$EB$634,DU20,'Resumen Anual'!$V$9,DF6,'Resumen Anual'!$DH$586)+SUMIFS('Resumen Anual'!$EB$692,DU20,'Resumen Anual'!$V$9,DF6,'Resumen Anual'!$DH$644)+SUMIFS('Resumen Anual'!$FY$54,DU20,'Resumen Anual'!$V$9,DF6,'Resumen Anual'!$FE$6)+SUMIFS('Resumen Anual'!$FY$112,DU20,'Resumen Anual'!$V$9,DF6,'Resumen Anual'!$FE$64)+SUMIFS('Resumen Anual'!$FY$170,DU20,'Resumen Anual'!$V$9,DF6,'Resumen Anual'!$FE$122)+SUMIFS('Resumen Anual'!$FY$228,DU20,'Resumen Anual'!$V$9,DF6,'Resumen Anual'!$FE$180)+SUMIFS('Resumen Anual'!$FY$286,DU20,'Resumen Anual'!$V$9,DF6,'Resumen Anual'!$FE$238)+SUMIFS('Resumen Anual'!$FY$344,DU20,'Resumen Anual'!$V$9,DF6,'Resumen Anual'!$FE$296)+SUMIFS('Resumen Anual'!$FY$402,DU20,'Resumen Anual'!$V$9,DF6,'Resumen Anual'!$FE$354)+SUMIFS('Resumen Anual'!$FY$460,DU20,'Resumen Anual'!$V$9,DF6,'Resumen Anual'!$FE$412)+SUMIFS('Resumen Anual'!$FY$518,DU20,'Resumen Anual'!$V$9,DF6,'Resumen Anual'!$FE$470)+SUMIFS('Resumen Anual'!$FY$576,DU20,'Resumen Anual'!$V$9,DF6,'Resumen Anual'!$FE$528)+SUMIFS('Resumen Anual'!$FY$634,DU20,'Resumen Anual'!$V$9,DF6,'Resumen Anual'!$FE$586)+SUMIFS('Resumen Anual'!$FY$692,DU20,'Resumen Anual'!$V$9,DF6,'Resumen Anual'!$FE$644)</f>
        <v>0</v>
      </c>
      <c r="EA20" s="770"/>
      <c r="EB20" s="770"/>
      <c r="EC20" s="770"/>
      <c r="ED20" s="770">
        <f>SUMIFS('Resumen Anual'!$AJ$54,DU20,'Resumen Anual'!$V$9,DF6,'Resumen Anual'!$L$6)+SUMIFS('Resumen Anual'!$AJ$112,DU20,'Resumen Anual'!$V$9,DF6,'Resumen Anual'!$L$64)+SUMIFS('Resumen Anual'!$AJ$170,DU20,'Resumen Anual'!$V$9,DF6,'Resumen Anual'!$L$122)+SUMIFS('Resumen Anual'!$AJ$228,DU20,'Resumen Anual'!$V$9,DF6,'Resumen Anual'!$L$180)+SUMIFS('Resumen Anual'!$AJ$286,DU20,'Resumen Anual'!$V$9,DF6,'Resumen Anual'!$L$238)+SUMIFS('Resumen Anual'!$AJ$344,DU20,'Resumen Anual'!$V$9,DF6,'Resumen Anual'!$L$296)+SUMIFS('Resumen Anual'!$AJ$402,DU20,'Resumen Anual'!$V$9,DF6,'Resumen Anual'!$L$354)+SUMIFS('Resumen Anual'!$AJ$460,DU20,'Resumen Anual'!$V$9,DF6,'Resumen Anual'!$L$412)+SUMIFS('Resumen Anual'!$AJ$518,DU20,'Resumen Anual'!$V$9,DF6,'Resumen Anual'!$L$470)+SUMIFS('Resumen Anual'!$AJ$576,DU20,'Resumen Anual'!$V$9,DF6,'Resumen Anual'!$L$528)+SUMIFS('Resumen Anual'!$AJ$634,DU20,'Resumen Anual'!$V$9,DF6,'Resumen Anual'!$L$586)+SUMIFS('Resumen Anual'!$AJ$692,DU20,'Resumen Anual'!$V$9,DF6,'Resumen Anual'!$L$644)+SUMIFS('Resumen Anual'!$CG$54,DU20,'Resumen Anual'!$V$9,DF6,'Resumen Anual'!$BI$6)+SUMIFS('Resumen Anual'!$CG$112,DU20,'Resumen Anual'!$V$9,DF6,'Resumen Anual'!$BI$64)+SUMIFS('Resumen Anual'!$CG$170,DU20,'Resumen Anual'!$V$9,DF6,'Resumen Anual'!$BI$122)+SUMIFS('Resumen Anual'!$CG$228,DU20,'Resumen Anual'!$V$9,DF6,'Resumen Anual'!$BI$180)+SUMIFS('Resumen Anual'!$CG$286,DU20,'Resumen Anual'!$V$9,DF6,'Resumen Anual'!$BI$238)+SUMIFS('Resumen Anual'!$CG$344,DU20,'Resumen Anual'!$V$9,DF6,'Resumen Anual'!$BI$296)+SUMIFS('Resumen Anual'!$CG$402,DU20,'Resumen Anual'!$V$9,DF6,'Resumen Anual'!$BI$354)+SUMIFS('Resumen Anual'!$CG$460,DU20,'Resumen Anual'!$V$9,DF6,'Resumen Anual'!$BI$412)+SUMIFS('Resumen Anual'!$CG$518,DU20,'Resumen Anual'!$V$9,DF6,'Resumen Anual'!$BI$470)+SUMIFS('Resumen Anual'!$CG$576,DU20,'Resumen Anual'!$V$9,DF6,'Resumen Anual'!$BI$528)+SUMIFS('Resumen Anual'!$CG$634,DU20,'Resumen Anual'!$V$9,DF6,'Resumen Anual'!$BI$586)+SUMIFS('Resumen Anual'!$CG$692,DU20,'Resumen Anual'!$V$9,DF6,'Resumen Anual'!$BI$644)+SUMIFS('Resumen Anual'!$EF$54,DU20,'Resumen Anual'!$V$9,DF6,'Resumen Anual'!$DH$6)+SUMIFS('Resumen Anual'!$EF$112,DU20,'Resumen Anual'!$V$9,DF6,'Resumen Anual'!$DH$64)+SUMIFS('Resumen Anual'!$EF$170,DU20,'Resumen Anual'!$V$9,DF6,'Resumen Anual'!$DH$122)+SUMIFS('Resumen Anual'!$EF$228,DU20,'Resumen Anual'!$V$9,DF6,'Resumen Anual'!$DH$180)+SUMIFS('Resumen Anual'!$EF$286,DU20,'Resumen Anual'!$V$9,DF6,'Resumen Anual'!$DH$238)+SUMIFS('Resumen Anual'!$EF$344,DU20,'Resumen Anual'!$V$9,DF6,'Resumen Anual'!$DH$296)+SUMIFS('Resumen Anual'!$EF$402,DU20,'Resumen Anual'!$V$9,DF6,'Resumen Anual'!$DH$354)+SUMIFS('Resumen Anual'!$EF$460,DU20,'Resumen Anual'!$V$9,DF6,'Resumen Anual'!$DH$412)+SUMIFS('Resumen Anual'!$EF$518,DU20,'Resumen Anual'!$V$9,DF6,'Resumen Anual'!$DH$470)+SUMIFS('Resumen Anual'!$EF$576,DU20,'Resumen Anual'!$V$9,DF6,'Resumen Anual'!$DH$528)+SUMIFS('Resumen Anual'!$EF$634,DU20,'Resumen Anual'!$V$9,DF6,'Resumen Anual'!$DH$586)+SUMIFS('Resumen Anual'!$EF$692,DU20,'Resumen Anual'!$V$9,DF6,'Resumen Anual'!$DH$644)+SUMIFS('Resumen Anual'!$GC$54,DU20,'Resumen Anual'!$V$9,DF6,'Resumen Anual'!$FE$6)+SUMIFS('Resumen Anual'!$GC$112,DU20,'Resumen Anual'!$V$9,DF6,'Resumen Anual'!$FE$64)+SUMIFS('Resumen Anual'!$GC$170,DU20,'Resumen Anual'!$V$9,DF6,'Resumen Anual'!$FE$122)+SUMIFS('Resumen Anual'!$GC$228,DU20,'Resumen Anual'!$V$9,DF6,'Resumen Anual'!$FE$180)+SUMIFS('Resumen Anual'!$GC$286,DU20,'Resumen Anual'!$V$9,DF6,'Resumen Anual'!$FE$238)+SUMIFS('Resumen Anual'!$GC$344,DU20,'Resumen Anual'!$V$9,DF6,'Resumen Anual'!$FE$296)+SUMIFS('Resumen Anual'!$GC$402,DU20,'Resumen Anual'!$V$9,DF6,'Resumen Anual'!$FE$354)+SUMIFS('Resumen Anual'!$GC$460,DU20,'Resumen Anual'!$V$9,DF6,'Resumen Anual'!$FE$412)+SUMIFS('Resumen Anual'!$GC$518,DU20,'Resumen Anual'!$V$9,DF6,'Resumen Anual'!$FE$470)+SUMIFS('Resumen Anual'!$GC$576,DU20,'Resumen Anual'!$V$9,DF6,'Resumen Anual'!$FE$528)+SUMIFS('Resumen Anual'!$GC$634,DU20,'Resumen Anual'!$V$9,DF6,'Resumen Anual'!$FE$586)+SUMIFS('Resumen Anual'!$GC$692,DU20,'Resumen Anual'!$V$9,DF6,'Resumen Anual'!$FE$644)</f>
        <v>0</v>
      </c>
      <c r="EE20" s="770"/>
      <c r="EF20" s="770"/>
      <c r="EG20" s="770"/>
      <c r="EH20" s="770">
        <f>SUMIFS('Resumen Anual'!$AN$54,DU20,'Resumen Anual'!$V$9,DF6,'Resumen Anual'!$L$6)+SUMIFS('Resumen Anual'!$AN$112,DU20,'Resumen Anual'!$V$9,DF6,'Resumen Anual'!$L$64)+SUMIFS('Resumen Anual'!$AN$170,DU20,'Resumen Anual'!$V$9,DF6,'Resumen Anual'!$L$122)+SUMIFS('Resumen Anual'!$AN$228,DU20,'Resumen Anual'!$V$9,DF6,'Resumen Anual'!$L$180)+SUMIFS('Resumen Anual'!$AN$286,DU20,'Resumen Anual'!$V$9,DF6,'Resumen Anual'!$L$238)+SUMIFS('Resumen Anual'!$AN$344,DU20,'Resumen Anual'!$V$9,DF6,'Resumen Anual'!$L$296)+SUMIFS('Resumen Anual'!$AN$402,DU20,'Resumen Anual'!$V$9,DF6,'Resumen Anual'!$L$354)+SUMIFS('Resumen Anual'!$AN$460,DU20,'Resumen Anual'!$V$9,DF6,'Resumen Anual'!$L$412)+SUMIFS('Resumen Anual'!$AN$518,DU20,'Resumen Anual'!$V$9,DF6,'Resumen Anual'!$L$470)+SUMIFS('Resumen Anual'!$AN$576,DU20,'Resumen Anual'!$V$9,DF6,'Resumen Anual'!$L$528)+SUMIFS('Resumen Anual'!$AN$634,DU20,'Resumen Anual'!$V$9,DF6,'Resumen Anual'!$L$586)+SUMIFS('Resumen Anual'!$AN$692,DU20,'Resumen Anual'!$V$9,DF6,'Resumen Anual'!$L$644)+SUMIFS('Resumen Anual'!$CK$54,DU20,'Resumen Anual'!$V$9,DF6,'Resumen Anual'!$BI$6)+SUMIFS('Resumen Anual'!$CK$112,DU20,'Resumen Anual'!$V$9,DF6,'Resumen Anual'!$BI$64)+SUMIFS('Resumen Anual'!$CK$170,DU20,'Resumen Anual'!$V$9,DF6,'Resumen Anual'!$BI$122)+SUMIFS('Resumen Anual'!$CK$228,DU20,'Resumen Anual'!$V$9,DF6,'Resumen Anual'!$BI$180)+SUMIFS('Resumen Anual'!$CK$286,DU20,'Resumen Anual'!$V$9,DF6,'Resumen Anual'!$BI$238)+SUMIFS('Resumen Anual'!$CK$344,DU20,'Resumen Anual'!$V$9,DF6,'Resumen Anual'!$BI$296)+SUMIFS('Resumen Anual'!$CK$402,DU20,'Resumen Anual'!$V$9,DF6,'Resumen Anual'!$BI$354)+SUMIFS('Resumen Anual'!$CK$460,DU20,'Resumen Anual'!$V$9,DF6,'Resumen Anual'!$BI$412)+SUMIFS('Resumen Anual'!$CK$518,DU20,'Resumen Anual'!$V$9,DF6,'Resumen Anual'!$BI$470)+SUMIFS('Resumen Anual'!$CK$576,DU20,'Resumen Anual'!$V$9,DF6,'Resumen Anual'!$BI$528)+SUMIFS('Resumen Anual'!$CK$634,DU20,'Resumen Anual'!$V$9,DF6,'Resumen Anual'!$BI$586)+SUMIFS('Resumen Anual'!$CK$692,DU20,'Resumen Anual'!$V$9,DF6,'Resumen Anual'!$BI$644)+SUMIFS('Resumen Anual'!$EJ$54,DU20,'Resumen Anual'!$V$9,DF6,'Resumen Anual'!$DH$6)+SUMIFS('Resumen Anual'!$EJ$112,DU20,'Resumen Anual'!$V$9,DF6,'Resumen Anual'!$DH$64)+SUMIFS('Resumen Anual'!$EJ$170,DU20,'Resumen Anual'!$V$9,DF6,'Resumen Anual'!$DH$122)+SUMIFS('Resumen Anual'!$EJ$228,DU20,'Resumen Anual'!$V$9,DF6,'Resumen Anual'!$DH$180)+SUMIFS('Resumen Anual'!$EJ$286,DU20,'Resumen Anual'!$V$9,DF6,'Resumen Anual'!$DH$238)+SUMIFS('Resumen Anual'!$EJ$344,DU20,'Resumen Anual'!$V$9,DF6,'Resumen Anual'!$DH$296)+SUMIFS('Resumen Anual'!$EJ$402,DU20,'Resumen Anual'!$V$9,DF6,'Resumen Anual'!$DH$354)+SUMIFS('Resumen Anual'!$EJ$460,DU20,'Resumen Anual'!$V$9,DF6,'Resumen Anual'!$DH$412)+SUMIFS('Resumen Anual'!$EJ$518,DU20,'Resumen Anual'!$V$9,DF6,'Resumen Anual'!$DH$470)+SUMIFS('Resumen Anual'!$EJ$576,DU20,'Resumen Anual'!$V$9,DF6,'Resumen Anual'!$DH$528)+SUMIFS('Resumen Anual'!$EJ$634,DU20,'Resumen Anual'!$V$9,DF6,'Resumen Anual'!$DH$586)+SUMIFS('Resumen Anual'!$EJ$692,DU20,'Resumen Anual'!$V$9,DF6,'Resumen Anual'!$DH$644)+SUMIFS('Resumen Anual'!$GG$54,DU20,'Resumen Anual'!$V$9,DF6,'Resumen Anual'!$FE$6)+SUMIFS('Resumen Anual'!$GG$112,DU20,'Resumen Anual'!$V$9,DF6,'Resumen Anual'!$FE$64)+SUMIFS('Resumen Anual'!$GG$170,DU20,'Resumen Anual'!$V$9,DF6,'Resumen Anual'!$FE$122)+SUMIFS('Resumen Anual'!$GG$228,DU20,'Resumen Anual'!$V$9,DF6,'Resumen Anual'!$FE$180)+SUMIFS('Resumen Anual'!$GG$286,DU20,'Resumen Anual'!$V$9,DF6,'Resumen Anual'!$FE$238)+SUMIFS('Resumen Anual'!$GG$344,DU20,'Resumen Anual'!$V$9,DF6,'Resumen Anual'!$FE$296)+SUMIFS('Resumen Anual'!$GG$402,DU20,'Resumen Anual'!$V$9,DF6,'Resumen Anual'!$FE$354)+SUMIFS('Resumen Anual'!$GG$460,DU20,'Resumen Anual'!$V$9,DF6,'Resumen Anual'!$FE$412)+SUMIFS('Resumen Anual'!$GG$518,DU20,'Resumen Anual'!$V$9,DF6,'Resumen Anual'!$FE$470)+SUMIFS('Resumen Anual'!$GG$576,DU20,'Resumen Anual'!$V$9,DF6,'Resumen Anual'!$FE$528)+SUMIFS('Resumen Anual'!$GG$634,DU20,'Resumen Anual'!$V$9,DF6,'Resumen Anual'!$FE$586)+SUMIFS('Resumen Anual'!$GG$692,DU20,'Resumen Anual'!$V$9,DF6,'Resumen Anual'!$FE$644)</f>
        <v>0</v>
      </c>
      <c r="EI20" s="770"/>
      <c r="EJ20" s="770"/>
      <c r="EK20" s="770"/>
      <c r="EL20" s="756">
        <f>SUMIFS('Resumen Anual'!$AR$54,DU20,'Resumen Anual'!$V$9,DF6,'Resumen Anual'!$L$6)+SUMIFS('Resumen Anual'!$AR$112,DU20,'Resumen Anual'!$V$9,DF6,'Resumen Anual'!$L$64)+SUMIFS('Resumen Anual'!$AR$170,DU20,'Resumen Anual'!$V$9,DF6,'Resumen Anual'!$L$122)+SUMIFS('Resumen Anual'!$AR$228,DU20,'Resumen Anual'!$V$9,DF6,'Resumen Anual'!$L$180)+SUMIFS('Resumen Anual'!$AR$286,DU20,'Resumen Anual'!$V$9,DF6,'Resumen Anual'!$L$238)+SUMIFS('Resumen Anual'!$AR$344,DU20,'Resumen Anual'!$V$9,DF6,'Resumen Anual'!$L$296)+SUMIFS('Resumen Anual'!$AR$402,DU20,'Resumen Anual'!$V$9,DF6,'Resumen Anual'!$L$354)+SUMIFS('Resumen Anual'!$AR$460,DU20,'Resumen Anual'!$V$9,DF6,'Resumen Anual'!$L$412)+SUMIFS('Resumen Anual'!$AR$518,DU20,'Resumen Anual'!$V$9,DF6,'Resumen Anual'!$L$470)+SUMIFS('Resumen Anual'!$AR$576,DU20,'Resumen Anual'!$V$9,DF6,'Resumen Anual'!$L$528)+SUMIFS('Resumen Anual'!$AR$634,DU20,'Resumen Anual'!$V$9,DF6,'Resumen Anual'!$L$586)+SUMIFS('Resumen Anual'!$AR$692,DU20,'Resumen Anual'!$V$9,DF6,'Resumen Anual'!$L$644)+SUMIFS('Resumen Anual'!$CO$54,DU20,'Resumen Anual'!$V$9,DF6,'Resumen Anual'!$BI$6)+SUMIFS('Resumen Anual'!$CO$112,DU20,'Resumen Anual'!$V$9,DF6,'Resumen Anual'!$BI$64)+SUMIFS('Resumen Anual'!$CO$170,DU20,'Resumen Anual'!$V$9,DF6,'Resumen Anual'!$BI$122)+SUMIFS('Resumen Anual'!$CO$228,DU20,'Resumen Anual'!$V$9,DF6,'Resumen Anual'!$BI$180)+SUMIFS('Resumen Anual'!$CO$286,DU20,'Resumen Anual'!$V$9,DF6,'Resumen Anual'!$BI$238)+SUMIFS('Resumen Anual'!$CO$344,DU20,'Resumen Anual'!$V$9,DF6,'Resumen Anual'!$BI$296)+SUMIFS('Resumen Anual'!$CO$402,DU20,'Resumen Anual'!$V$9,DF6,'Resumen Anual'!$BI$354)+SUMIFS('Resumen Anual'!$CO$460,DU20,'Resumen Anual'!$V$9,DF6,'Resumen Anual'!$BI$412)+SUMIFS('Resumen Anual'!$CO$518,DU20,'Resumen Anual'!$V$9,DF6,'Resumen Anual'!$BI$470)+SUMIFS('Resumen Anual'!$CO$576,DU20,'Resumen Anual'!$V$9,DF6,'Resumen Anual'!$BI$528)+SUMIFS('Resumen Anual'!$CO$634,DU20,'Resumen Anual'!$V$9,DF6,'Resumen Anual'!$BI$586)+SUMIFS('Resumen Anual'!$CO$692,DU20,'Resumen Anual'!$V$9,DF6,'Resumen Anual'!$BI$644)+SUMIFS('Resumen Anual'!$EN$54,DU20,'Resumen Anual'!$V$9,DF6,'Resumen Anual'!$DH$6)+SUMIFS('Resumen Anual'!$EN$112,DU20,'Resumen Anual'!$V$9,DF6,'Resumen Anual'!$DH$64)+SUMIFS('Resumen Anual'!$EN$170,DU20,'Resumen Anual'!$V$9,DF6,'Resumen Anual'!$DH$122)+SUMIFS('Resumen Anual'!$EN$228,DU20,'Resumen Anual'!$V$9,DF6,'Resumen Anual'!$DH$180)+SUMIFS('Resumen Anual'!$EN$286,DU20,'Resumen Anual'!$V$9,DF6,'Resumen Anual'!$DH$238)+SUMIFS('Resumen Anual'!$EN$344,DU20,'Resumen Anual'!$V$9,DF6,'Resumen Anual'!$DH$296)+SUMIFS('Resumen Anual'!$EN$402,DU20,'Resumen Anual'!$V$9,DF6,'Resumen Anual'!$DH$354)+SUMIFS('Resumen Anual'!$EN$460,DU20,'Resumen Anual'!$V$9,DF6,'Resumen Anual'!$DH$412)+SUMIFS('Resumen Anual'!$EN$518,DU20,'Resumen Anual'!$V$9,DF6,'Resumen Anual'!$DH$470)+SUMIFS('Resumen Anual'!$EN$576,DU20,'Resumen Anual'!$V$9,DF6,'Resumen Anual'!$DH$528)+SUMIFS('Resumen Anual'!$EN$634,DU20,'Resumen Anual'!$V$9,DF6,'Resumen Anual'!$DH$586)+SUMIFS('Resumen Anual'!$EN$692,DU20,'Resumen Anual'!$V$9,DF6,'Resumen Anual'!$DH$644)+SUMIFS('Resumen Anual'!$GK$54,DU20,'Resumen Anual'!$V$9,DF6,'Resumen Anual'!$FE$6)+SUMIFS('Resumen Anual'!$GK$112,DU20,'Resumen Anual'!$V$9,DF6,'Resumen Anual'!$FE$64)+SUMIFS('Resumen Anual'!$GK$170,DU20,'Resumen Anual'!$V$9,DF6,'Resumen Anual'!$FE$122)+SUMIFS('Resumen Anual'!$GK$228,DU20,'Resumen Anual'!$V$9,DF6,'Resumen Anual'!$FE$180)+SUMIFS('Resumen Anual'!$GK$286,DU20,'Resumen Anual'!$V$9,DF6,'Resumen Anual'!$FE$238)+SUMIFS('Resumen Anual'!$GK$344,DU20,'Resumen Anual'!$V$9,DF6,'Resumen Anual'!$FE$296)+SUMIFS('Resumen Anual'!$GK$402,DU20,'Resumen Anual'!$V$9,DF6,'Resumen Anual'!$FE$354)+SUMIFS('Resumen Anual'!$GK$460,DU20,'Resumen Anual'!$V$9,DF6,'Resumen Anual'!$FE$412)+SUMIFS('Resumen Anual'!$GK$518,DU20,'Resumen Anual'!$V$9,DF6,'Resumen Anual'!$FE$470)+SUMIFS('Resumen Anual'!$GK$576,DU20,'Resumen Anual'!$V$9,DF6,'Resumen Anual'!$FE$528)+SUMIFS('Resumen Anual'!$GK$634,DU20,'Resumen Anual'!$V$9,DF6,'Resumen Anual'!$FE$586)+SUMIFS('Resumen Anual'!$GK$692,DU20,'Resumen Anual'!$V$9,DF6,'Resumen Anual'!$FE$644)</f>
        <v>0</v>
      </c>
      <c r="EM20" s="756"/>
      <c r="EN20" s="756"/>
      <c r="EO20" s="756">
        <f>SUMIFS('Resumen Anual'!$AU$54,DU20,'Resumen Anual'!$V$9,DF6,'Resumen Anual'!$L$6)+SUMIFS('Resumen Anual'!$AU$112,DU20,'Resumen Anual'!$V$9,DF6,'Resumen Anual'!$L$64)+SUMIFS('Resumen Anual'!$AU$170,DU20,'Resumen Anual'!$V$9,DF6,'Resumen Anual'!$L$122)+SUMIFS('Resumen Anual'!$AU$228,DU20,'Resumen Anual'!$V$9,DF6,'Resumen Anual'!$L$180)+SUMIFS('Resumen Anual'!$AU$286,DU20,'Resumen Anual'!$V$9,DF6,'Resumen Anual'!$L$238)+SUMIFS('Resumen Anual'!$AU$344,DU20,'Resumen Anual'!$V$9,DF6,'Resumen Anual'!$L$296)+SUMIFS('Resumen Anual'!$AU$402,DU20,'Resumen Anual'!$V$9,DF6,'Resumen Anual'!$L$354)+SUMIFS('Resumen Anual'!$AU$460,DU20,'Resumen Anual'!$V$9,DF6,'Resumen Anual'!$L$412)+SUMIFS('Resumen Anual'!$AU$518,DU20,'Resumen Anual'!$V$9,DF6,'Resumen Anual'!$L$470)+SUMIFS('Resumen Anual'!$AU$576,DU20,'Resumen Anual'!$V$9,DF6,'Resumen Anual'!$L$528)+SUMIFS('Resumen Anual'!$AU$634,DU20,'Resumen Anual'!$V$9,DF6,'Resumen Anual'!$L$586)+SUMIFS('Resumen Anual'!$AU$692,DU20,'Resumen Anual'!$V$9,DF6,'Resumen Anual'!$L$644)+SUMIFS('Resumen Anual'!$CR$54,DU20,'Resumen Anual'!$V$9,DF6,'Resumen Anual'!$BI$6)+SUMIFS('Resumen Anual'!$CR$112,DU20,'Resumen Anual'!$V$9,DF6,'Resumen Anual'!$BI$64)+SUMIFS('Resumen Anual'!$CR$170,DU20,'Resumen Anual'!$V$9,DF6,'Resumen Anual'!$BI$122)+SUMIFS('Resumen Anual'!$CR$228,DU20,'Resumen Anual'!$V$9,DF6,'Resumen Anual'!$BI$180)+SUMIFS('Resumen Anual'!$CR$286,DU20,'Resumen Anual'!$V$9,DF6,'Resumen Anual'!$BI$238)+SUMIFS('Resumen Anual'!$CR$344,DU20,'Resumen Anual'!$V$9,DF6,'Resumen Anual'!$BI$296)+SUMIFS('Resumen Anual'!$CR$402,DU20,'Resumen Anual'!$V$9,DF6,'Resumen Anual'!$BI$354)+SUMIFS('Resumen Anual'!$CR$460,DU20,'Resumen Anual'!$V$9,DF6,'Resumen Anual'!$BI$412)+SUMIFS('Resumen Anual'!$CR$518,DU20,'Resumen Anual'!$V$9,DF6,'Resumen Anual'!$BI$470)+SUMIFS('Resumen Anual'!$CR$576,DU20,'Resumen Anual'!$V$9,DF6,'Resumen Anual'!$BI$528)+SUMIFS('Resumen Anual'!$CR$634,DU20,'Resumen Anual'!$V$9,DF6,'Resumen Anual'!$BI$586)+SUMIFS('Resumen Anual'!$CR$692,DU20,'Resumen Anual'!$V$9,DF6,'Resumen Anual'!$BI$644)+SUMIFS('Resumen Anual'!$EQ$54,DU20,'Resumen Anual'!$V$9,DF6,'Resumen Anual'!$DH$6)+SUMIFS('Resumen Anual'!$EQ$112,DU20,'Resumen Anual'!$V$9,DF6,'Resumen Anual'!$DH$64)+SUMIFS('Resumen Anual'!$EQ$170,DU20,'Resumen Anual'!$V$9,DF6,'Resumen Anual'!$DH$122)+SUMIFS('Resumen Anual'!$EQ$228,DU20,'Resumen Anual'!$V$9,DF6,'Resumen Anual'!$DH$180)+SUMIFS('Resumen Anual'!$EQ$286,DU20,'Resumen Anual'!$V$9,DF6,'Resumen Anual'!$DH$238)+SUMIFS('Resumen Anual'!$EQ$344,DU20,'Resumen Anual'!$V$9,DF6,'Resumen Anual'!$DH$296)+SUMIFS('Resumen Anual'!$EQ$402,DU20,'Resumen Anual'!$V$9,DF6,'Resumen Anual'!$DH$354)+SUMIFS('Resumen Anual'!$EQ$460,DU20,'Resumen Anual'!$V$9,DF6,'Resumen Anual'!$DH$412)+SUMIFS('Resumen Anual'!$EQ$518,DU20,'Resumen Anual'!$V$9,DF6,'Resumen Anual'!$DH$470)+SUMIFS('Resumen Anual'!$EQ$576,DU20,'Resumen Anual'!$V$9,DF6,'Resumen Anual'!$DH$528)+SUMIFS('Resumen Anual'!$EQ$634,DU20,'Resumen Anual'!$V$9,DF6,'Resumen Anual'!$DH$586)+SUMIFS('Resumen Anual'!$EQ$692,DU20,'Resumen Anual'!$V$9,DF6,'Resumen Anual'!$DH$644)+SUMIFS('Resumen Anual'!$GN$54,DU20,'Resumen Anual'!$V$9,DF6,'Resumen Anual'!$FE$6)+SUMIFS('Resumen Anual'!$GN$112,DU20,'Resumen Anual'!$V$9,DF6,'Resumen Anual'!$FE$64)+SUMIFS('Resumen Anual'!$GN$170,DU20,'Resumen Anual'!$V$9,DF6,'Resumen Anual'!$FE$122)+SUMIFS('Resumen Anual'!$GN$228,DU20,'Resumen Anual'!$V$9,DF6,'Resumen Anual'!$FE$180)+SUMIFS('Resumen Anual'!$GN$286,DU20,'Resumen Anual'!$V$9,DF6,'Resumen Anual'!$FE$238)+SUMIFS('Resumen Anual'!$GN$344,DU20,'Resumen Anual'!$V$9,DF6,'Resumen Anual'!$FE$296)+SUMIFS('Resumen Anual'!$GN$402,DU20,'Resumen Anual'!$V$9,DF6,'Resumen Anual'!$FE$354)+SUMIFS('Resumen Anual'!$GN$460,DU20,'Resumen Anual'!$V$9,DF6,'Resumen Anual'!$FE$412)+SUMIFS('Resumen Anual'!$GN$518,DU20,'Resumen Anual'!$V$9,DF6,'Resumen Anual'!$FE$470)+SUMIFS('Resumen Anual'!$GN$576,DU20,'Resumen Anual'!$V$9,DF6,'Resumen Anual'!$FE$528)+SUMIFS('Resumen Anual'!$GN$634,DU20,'Resumen Anual'!$V$9,DF6,'Resumen Anual'!$FE$586)+SUMIFS('Resumen Anual'!$GN$692,DU20,'Resumen Anual'!$V$9,DF6,'Resumen Anual'!$FE$644)</f>
        <v>0</v>
      </c>
      <c r="EP20" s="756"/>
      <c r="EQ20" s="1215"/>
      <c r="ER20" s="1200"/>
      <c r="ES20" s="171"/>
      <c r="ET20" s="775" t="str">
        <f>'Resumen Anual'!$C$24</f>
        <v>INSTR.</v>
      </c>
      <c r="EU20" s="776"/>
      <c r="EV20" s="776"/>
      <c r="EW20" s="776"/>
      <c r="EX20" s="761">
        <f>SUMIF('Resumen Anual'!$FE$622,FC6,'Resumen Anual'!$FA$640)+SUMIF('Resumen Anual'!$DH$622,FC6,'Resumen Anual'!$DD$640)+SUMIF('Resumen Anual'!$BI$622,FC6,'Resumen Anual'!$BE$640)+SUMIF('Resumen Anual'!$L$622,FC6,'Resumen Anual'!$H$640)+SUMIF('Resumen Anual'!$FE$566,FC6,'Resumen Anual'!$FA$584)+SUMIF('Resumen Anual'!$DH$566,FC6,'Resumen Anual'!$DD$584)+SUMIF('Resumen Anual'!$BI$566,FC6,'Resumen Anual'!$BE$584)+SUMIF('Resumen Anual'!$L$566,FC6,'Resumen Anual'!$H$584)+SUMIF('Resumen Anual'!$FE$510,FC6,'Resumen Anual'!$FA$528)+SUMIF('Resumen Anual'!$DH$510,FC6,'Resumen Anual'!$DD$528)+SUMIF('Resumen Anual'!$BI$510,FC6,'Resumen Anual'!$BE$528)+SUMIF('Resumen Anual'!$L$510,FC6,'Resumen Anual'!$H$528)+SUMIF('Resumen Anual'!$FE$454,FC6,'Resumen Anual'!$FA$472)+SUMIF('Resumen Anual'!$DH$454,FC6,'Resumen Anual'!$DD$472)+SUMIF('Resumen Anual'!$BI$454,FC6,'Resumen Anual'!$BE$472)+SUMIF('Resumen Anual'!$L$454,FC6,'Resumen Anual'!$H$472)+SUMIF('Resumen Anual'!$FE$398,FC6,'Resumen Anual'!$FA$416)+SUMIF('Resumen Anual'!$DH$398,FC6,'Resumen Anual'!$DD$416)+SUMIF('Resumen Anual'!$BI$398,FC6,'Resumen Anual'!$BE$416)+SUMIF('Resumen Anual'!$L$398,FC6,'Resumen Anual'!$H$416)+SUMIF('Resumen Anual'!$FE$342,FC6,'Resumen Anual'!$FA$360)+SUMIF('Resumen Anual'!$DH$342,FC6,'Resumen Anual'!$DD$360)+SUMIF('Resumen Anual'!$BI$342,FC6,'Resumen Anual'!$BE$360)+SUMIF('Resumen Anual'!$L$342,FC6,'Resumen Anual'!$H$360)+SUMIF('Resumen Anual'!$FE$286,FC6,'Resumen Anual'!$FA$304)+SUMIF('Resumen Anual'!$DH$286,FC6,'Resumen Anual'!$DD$304)+SUMIF('Resumen Anual'!$BI$286,FC6,'Resumen Anual'!$BE$304)+SUMIF('Resumen Anual'!$L$286,FC6,'Resumen Anual'!$H$304)+SUMIF('Resumen Anual'!$FE$230,FC6,'Resumen Anual'!$FA$248)+SUMIF('Resumen Anual'!$DH$230,FC6,'Resumen Anual'!$DD$248)+SUMIF('Resumen Anual'!$BI$230,FC6,'Resumen Anual'!$BE$248)+SUMIF('Resumen Anual'!$L$230,FC6,'Resumen Anual'!$H$248)+SUMIF('Resumen Anual'!$FE$174,FC6,'Resumen Anual'!$FA$192)+SUMIF('Resumen Anual'!$DH$174,FC6,'Resumen Anual'!$DD$192)+SUMIF('Resumen Anual'!$BI$174,FC6,'Resumen Anual'!$BE$192)+SUMIF('Resumen Anual'!$L$174,FC6,'Resumen Anual'!$H$192)+SUMIF('Resumen Anual'!$FE$118,FC6,'Resumen Anual'!$FA$136)+SUMIF('Resumen Anual'!$DH$118,FC6,'Resumen Anual'!$DD$136)+SUMIF('Resumen Anual'!$BI$118,FC6,'Resumen Anual'!$BE$136)+SUMIF('Resumen Anual'!$L$118,FC6,'Resumen Anual'!$H$136)+SUMIF('Resumen Anual'!$FE$62,FC6,'Resumen Anual'!$FA$80)+SUMIF('Resumen Anual'!$DH$62,FC6,'Resumen Anual'!$DD$80)+SUMIF('Resumen Anual'!$BI$62,FC6,'Resumen Anual'!$BE$80)+SUMIF('Resumen Anual'!$L$62,FC6,'Resumen Anual'!$H$80)+SUMIF('Resumen Anual'!$FE$6,FC6,'Resumen Anual'!$FA$24)+SUMIF('Resumen Anual'!$DH$6,FC6,'Resumen Anual'!$DD$24)+SUMIF('Resumen Anual'!$BI$6,FC6,'Resumen Anual'!$BE$24)+SUMIF('Resumen Anual'!$L$6,FC6,'Resumen Anual'!$H$24)+SUMIF('Bitácoras Anteriores'!$K$6,FC6,'Bitácoras Anteriores'!$F$20)+SUMIF('Bitácoras Anteriores'!$K$59,$K$6,'Bitácoras Anteriores'!$F$73)+SUMIF('Bitácoras Anteriores'!$K$112,FC6,'Bitácoras Anteriores'!$F$126)+SUMIF('Bitácoras Anteriores'!$K$165,FC6,'Bitácoras Anteriores'!$F$179)+SUMIF('Bitácoras Anteriores'!$K$218,FC6,'Bitácoras Anteriores'!$F$232)+SUMIF('Bitácoras Anteriores'!$K$271,FC6,'Bitácoras Anteriores'!$F$285)+SUMIF('Bitácoras Anteriores'!$K$324,FC6,'Bitácoras Anteriores'!$F$338)+SUMIF('Bitácoras Anteriores'!$BH$6,FC6,'Bitácoras Anteriores'!$BD$20)+SUMIF('Bitácoras Anteriores'!$BH$59,$K$6,'Bitácoras Anteriores'!$BD$73)+SUMIF('Bitácoras Anteriores'!$BH$112,FC6,'Bitácoras Anteriores'!$BD$126)+SUMIF('Bitácoras Anteriores'!$BH$165,FC6,'Bitácoras Anteriores'!$BD$179)+SUMIF('Bitácoras Anteriores'!$BH$218,FC6,'Bitácoras Anteriores'!$BD$232)+SUMIF('Bitácoras Anteriores'!$BH$271,FC6,'Bitácoras Anteriores'!$BD$285)+SUMIF('Bitácoras Anteriores'!$BH$324,FC6,'Bitácoras Anteriores'!$BD$338)+SUMIF('Bitácoras Anteriores'!$DF$6,FC6,'Bitácoras Anteriores'!$DB$20)+SUMIF('Bitácoras Anteriores'!$DF$59,$K$6,'Bitácoras Anteriores'!$DB$73)+SUMIF('Bitácoras Anteriores'!$DF$112,FC6,'Bitácoras Anteriores'!$DB$126)+SUMIF('Bitácoras Anteriores'!$DF$165,FC6,'Bitácoras Anteriores'!$DB$179)+SUMIF('Bitácoras Anteriores'!$DF$218,FC6,'Bitácoras Anteriores'!$DB$232)+SUMIF('Bitácoras Anteriores'!$DF$271,FC6,'Bitácoras Anteriores'!$DB$285)+SUMIF('Bitácoras Anteriores'!$DF$324,FC6,'Bitácoras Anteriores'!$DB$338)+SUMIF('Bitácoras Anteriores'!$FC$6,FC6,'Bitácoras Anteriores'!$EY$20)+SUMIF('Bitácoras Anteriores'!$FC$59,$K$6,'Bitácoras Anteriores'!$EY$73)+SUMIF('Bitácoras Anteriores'!$FC$112,FC6,'Bitácoras Anteriores'!$EY$126)+SUMIF('Bitácoras Anteriores'!$FC$165,FC6,'Bitácoras Anteriores'!$EY$179)+SUMIF('Bitácoras Anteriores'!$FC$218,FC6,'Bitácoras Anteriores'!$EY$232)+SUMIF('Bitácoras Anteriores'!$FC$271,FC6,'Bitácoras Anteriores'!$EY$285)+SUMIF('Bitácoras Anteriores'!$FC$324,FC6,'Bitácoras Anteriores'!$EY$338)</f>
        <v>0</v>
      </c>
      <c r="EY20" s="762"/>
      <c r="EZ20" s="762"/>
      <c r="FA20" s="762"/>
      <c r="FB20" s="762"/>
      <c r="FC20" s="762"/>
      <c r="FD20" s="763"/>
      <c r="FE20" s="632"/>
      <c r="FF20" s="793" t="str">
        <f>'Resumen Anual'!$O$24</f>
        <v>ATERRIZAJES</v>
      </c>
      <c r="FG20" s="794"/>
      <c r="FH20" s="794"/>
      <c r="FI20" s="794"/>
      <c r="FJ20" s="794"/>
      <c r="FK20" s="794"/>
      <c r="FL20" s="794"/>
      <c r="FM20" s="794"/>
      <c r="FN20" s="794"/>
      <c r="FO20" s="794"/>
      <c r="FP20" s="795"/>
      <c r="FQ20" s="15"/>
      <c r="FR20" s="771">
        <f>IF(FR12=0," ",FR12+4)</f>
        <v>2026</v>
      </c>
      <c r="FS20" s="772"/>
      <c r="FT20" s="772"/>
      <c r="FU20" s="772"/>
      <c r="FV20" s="772"/>
      <c r="FW20" s="1214">
        <f>SUMIFS('Resumen Anual'!$AF$54,FR20,'Resumen Anual'!$V$9,FC6,'Resumen Anual'!$L$6)+SUMIFS('Resumen Anual'!$AF$112,FR20,'Resumen Anual'!$V$9,FC6,'Resumen Anual'!$L$64)+SUMIFS('Resumen Anual'!$AF$170,FR20,'Resumen Anual'!$V$9,FC6,'Resumen Anual'!$L$122)+SUMIFS('Resumen Anual'!$AF$228,FR20,'Resumen Anual'!$V$9,FC6,'Resumen Anual'!$L$180)+SUMIFS('Resumen Anual'!$AF$286,FR20,'Resumen Anual'!$V$9,FC6,'Resumen Anual'!$L$238)+SUMIFS('Resumen Anual'!$AF$344,FR20,'Resumen Anual'!$V$9,FC6,'Resumen Anual'!$L$296)+SUMIFS('Resumen Anual'!$AF$402,FR20,'Resumen Anual'!$V$9,FC6,'Resumen Anual'!$L$354)+SUMIFS('Resumen Anual'!$AF$460,FR20,'Resumen Anual'!$V$9,FC6,'Resumen Anual'!$L$412)+SUMIFS('Resumen Anual'!$AF$518,FR20,'Resumen Anual'!$V$9,FC6,'Resumen Anual'!$L$470)+SUMIFS('Resumen Anual'!$AF$576,FR20,'Resumen Anual'!$V$9,FC6,'Resumen Anual'!$L$528)+SUMIFS('Resumen Anual'!$AF$634,FR20,'Resumen Anual'!$V$9,FC6,'Resumen Anual'!$L$586)+SUMIFS('Resumen Anual'!$AF$692,FR20,'Resumen Anual'!$V$9,FC6,'Resumen Anual'!$L$644)+SUMIFS('Resumen Anual'!$CC$54,FR20,'Resumen Anual'!$V$9,FC6,'Resumen Anual'!$BI$6)+SUMIFS('Resumen Anual'!$CC$112,FR20,'Resumen Anual'!$V$9,FC6,'Resumen Anual'!$BI$64)+SUMIFS('Resumen Anual'!$CC$170,FR20,'Resumen Anual'!$V$9,FC6,'Resumen Anual'!$BI$122)+SUMIFS('Resumen Anual'!$CC$228,FR20,'Resumen Anual'!$V$9,FC6,'Resumen Anual'!$BI$180)+SUMIFS('Resumen Anual'!$CC$286,FR20,'Resumen Anual'!$V$9,FC6,'Resumen Anual'!$BI$238)+SUMIFS('Resumen Anual'!$CC$344,FR20,'Resumen Anual'!$V$9,FC6,'Resumen Anual'!$BI$296)+SUMIFS('Resumen Anual'!$CC$402,FR20,'Resumen Anual'!$V$9,FC6,'Resumen Anual'!$BI$354)+SUMIFS('Resumen Anual'!$CC$460,FR20,'Resumen Anual'!$V$9,FC6,'Resumen Anual'!$BI$412)+SUMIFS('Resumen Anual'!$CC$518,FR20,'Resumen Anual'!$V$9,FC6,'Resumen Anual'!$BI$470)+SUMIFS('Resumen Anual'!$CC$576,FR20,'Resumen Anual'!$V$9,FC6,'Resumen Anual'!$BI$528)+SUMIFS('Resumen Anual'!$CC$634,FR20,'Resumen Anual'!$V$9,FC6,'Resumen Anual'!$BI$586)+SUMIFS('Resumen Anual'!$CC$692,FR20,'Resumen Anual'!$V$9,FC6,'Resumen Anual'!$BI$644)+SUMIFS('Resumen Anual'!$EB$54,FR20,'Resumen Anual'!$V$9,FC6,'Resumen Anual'!$DH$6)+SUMIFS('Resumen Anual'!$EB$112,FR20,'Resumen Anual'!$V$9,FC6,'Resumen Anual'!$DH$64)+SUMIFS('Resumen Anual'!$EB$170,FR20,'Resumen Anual'!$V$9,FC6,'Resumen Anual'!$DH$122)+SUMIFS('Resumen Anual'!$EB$228,FR20,'Resumen Anual'!$V$9,FC6,'Resumen Anual'!$DH$180)+SUMIFS('Resumen Anual'!$EB$286,FR20,'Resumen Anual'!$V$9,FC6,'Resumen Anual'!$DH$238)+SUMIFS('Resumen Anual'!$EB$344,FR20,'Resumen Anual'!$V$9,FC6,'Resumen Anual'!$DH$296)+SUMIFS('Resumen Anual'!$EB$402,FR20,'Resumen Anual'!$V$9,FC6,'Resumen Anual'!$DH$354)+SUMIFS('Resumen Anual'!$EB$460,FR20,'Resumen Anual'!$V$9,FC6,'Resumen Anual'!$DH$412)+SUMIFS('Resumen Anual'!$EB$518,FR20,'Resumen Anual'!$V$9,FC6,'Resumen Anual'!$DH$470)+SUMIFS('Resumen Anual'!$EB$576,FR20,'Resumen Anual'!$V$9,FC6,'Resumen Anual'!$DH$528)+SUMIFS('Resumen Anual'!$EB$634,FR20,'Resumen Anual'!$V$9,FC6,'Resumen Anual'!$DH$586)+SUMIFS('Resumen Anual'!$EB$692,FR20,'Resumen Anual'!$V$9,FC6,'Resumen Anual'!$DH$644)+SUMIFS('Resumen Anual'!$FY$54,FR20,'Resumen Anual'!$V$9,FC6,'Resumen Anual'!$FE$6)+SUMIFS('Resumen Anual'!$FY$112,FR20,'Resumen Anual'!$V$9,FC6,'Resumen Anual'!$FE$64)+SUMIFS('Resumen Anual'!$FY$170,FR20,'Resumen Anual'!$V$9,FC6,'Resumen Anual'!$FE$122)+SUMIFS('Resumen Anual'!$FY$228,FR20,'Resumen Anual'!$V$9,FC6,'Resumen Anual'!$FE$180)+SUMIFS('Resumen Anual'!$FY$286,FR20,'Resumen Anual'!$V$9,FC6,'Resumen Anual'!$FE$238)+SUMIFS('Resumen Anual'!$FY$344,FR20,'Resumen Anual'!$V$9,FC6,'Resumen Anual'!$FE$296)+SUMIFS('Resumen Anual'!$FY$402,FR20,'Resumen Anual'!$V$9,FC6,'Resumen Anual'!$FE$354)+SUMIFS('Resumen Anual'!$FY$460,FR20,'Resumen Anual'!$V$9,FC6,'Resumen Anual'!$FE$412)+SUMIFS('Resumen Anual'!$FY$518,FR20,'Resumen Anual'!$V$9,FC6,'Resumen Anual'!$FE$470)+SUMIFS('Resumen Anual'!$FY$576,FR20,'Resumen Anual'!$V$9,FC6,'Resumen Anual'!$FE$528)+SUMIFS('Resumen Anual'!$FY$634,FR20,'Resumen Anual'!$V$9,FC6,'Resumen Anual'!$FE$586)+SUMIFS('Resumen Anual'!$FY$692,FR20,'Resumen Anual'!$V$9,FC6,'Resumen Anual'!$FE$644)</f>
        <v>0</v>
      </c>
      <c r="FX20" s="770"/>
      <c r="FY20" s="770"/>
      <c r="FZ20" s="770"/>
      <c r="GA20" s="770">
        <f>SUMIFS('Resumen Anual'!$AJ$54,FR20,'Resumen Anual'!$V$9,FC6,'Resumen Anual'!$L$6)+SUMIFS('Resumen Anual'!$AJ$112,FR20,'Resumen Anual'!$V$9,FC6,'Resumen Anual'!$L$64)+SUMIFS('Resumen Anual'!$AJ$170,FR20,'Resumen Anual'!$V$9,FC6,'Resumen Anual'!$L$122)+SUMIFS('Resumen Anual'!$AJ$228,FR20,'Resumen Anual'!$V$9,FC6,'Resumen Anual'!$L$180)+SUMIFS('Resumen Anual'!$AJ$286,FR20,'Resumen Anual'!$V$9,FC6,'Resumen Anual'!$L$238)+SUMIFS('Resumen Anual'!$AJ$344,FR20,'Resumen Anual'!$V$9,FC6,'Resumen Anual'!$L$296)+SUMIFS('Resumen Anual'!$AJ$402,FR20,'Resumen Anual'!$V$9,FC6,'Resumen Anual'!$L$354)+SUMIFS('Resumen Anual'!$AJ$460,FR20,'Resumen Anual'!$V$9,FC6,'Resumen Anual'!$L$412)+SUMIFS('Resumen Anual'!$AJ$518,FR20,'Resumen Anual'!$V$9,FC6,'Resumen Anual'!$L$470)+SUMIFS('Resumen Anual'!$AJ$576,FR20,'Resumen Anual'!$V$9,FC6,'Resumen Anual'!$L$528)+SUMIFS('Resumen Anual'!$AJ$634,FR20,'Resumen Anual'!$V$9,FC6,'Resumen Anual'!$L$586)+SUMIFS('Resumen Anual'!$AJ$692,FR20,'Resumen Anual'!$V$9,FC6,'Resumen Anual'!$L$644)+SUMIFS('Resumen Anual'!$CG$54,FR20,'Resumen Anual'!$V$9,FC6,'Resumen Anual'!$BI$6)+SUMIFS('Resumen Anual'!$CG$112,FR20,'Resumen Anual'!$V$9,FC6,'Resumen Anual'!$BI$64)+SUMIFS('Resumen Anual'!$CG$170,FR20,'Resumen Anual'!$V$9,FC6,'Resumen Anual'!$BI$122)+SUMIFS('Resumen Anual'!$CG$228,FR20,'Resumen Anual'!$V$9,FC6,'Resumen Anual'!$BI$180)+SUMIFS('Resumen Anual'!$CG$286,FR20,'Resumen Anual'!$V$9,FC6,'Resumen Anual'!$BI$238)+SUMIFS('Resumen Anual'!$CG$344,FR20,'Resumen Anual'!$V$9,FC6,'Resumen Anual'!$BI$296)+SUMIFS('Resumen Anual'!$CG$402,FR20,'Resumen Anual'!$V$9,FC6,'Resumen Anual'!$BI$354)+SUMIFS('Resumen Anual'!$CG$460,FR20,'Resumen Anual'!$V$9,FC6,'Resumen Anual'!$BI$412)+SUMIFS('Resumen Anual'!$CG$518,FR20,'Resumen Anual'!$V$9,FC6,'Resumen Anual'!$BI$470)+SUMIFS('Resumen Anual'!$CG$576,FR20,'Resumen Anual'!$V$9,FC6,'Resumen Anual'!$BI$528)+SUMIFS('Resumen Anual'!$CG$634,FR20,'Resumen Anual'!$V$9,FC6,'Resumen Anual'!$BI$586)+SUMIFS('Resumen Anual'!$CG$692,FR20,'Resumen Anual'!$V$9,FC6,'Resumen Anual'!$BI$644)+SUMIFS('Resumen Anual'!$EF$54,FR20,'Resumen Anual'!$V$9,FC6,'Resumen Anual'!$DH$6)+SUMIFS('Resumen Anual'!$EF$112,FR20,'Resumen Anual'!$V$9,FC6,'Resumen Anual'!$DH$64)+SUMIFS('Resumen Anual'!$EF$170,FR20,'Resumen Anual'!$V$9,FC6,'Resumen Anual'!$DH$122)+SUMIFS('Resumen Anual'!$EF$228,FR20,'Resumen Anual'!$V$9,FC6,'Resumen Anual'!$DH$180)+SUMIFS('Resumen Anual'!$EF$286,FR20,'Resumen Anual'!$V$9,FC6,'Resumen Anual'!$DH$238)+SUMIFS('Resumen Anual'!$EF$344,FR20,'Resumen Anual'!$V$9,FC6,'Resumen Anual'!$DH$296)+SUMIFS('Resumen Anual'!$EF$402,FR20,'Resumen Anual'!$V$9,FC6,'Resumen Anual'!$DH$354)+SUMIFS('Resumen Anual'!$EF$460,FR20,'Resumen Anual'!$V$9,FC6,'Resumen Anual'!$DH$412)+SUMIFS('Resumen Anual'!$EF$518,FR20,'Resumen Anual'!$V$9,FC6,'Resumen Anual'!$DH$470)+SUMIFS('Resumen Anual'!$EF$576,FR20,'Resumen Anual'!$V$9,FC6,'Resumen Anual'!$DH$528)+SUMIFS('Resumen Anual'!$EF$634,FR20,'Resumen Anual'!$V$9,FC6,'Resumen Anual'!$DH$586)+SUMIFS('Resumen Anual'!$EF$692,FR20,'Resumen Anual'!$V$9,FC6,'Resumen Anual'!$DH$644)+SUMIFS('Resumen Anual'!$GC$54,FR20,'Resumen Anual'!$V$9,FC6,'Resumen Anual'!$FE$6)+SUMIFS('Resumen Anual'!$GC$112,FR20,'Resumen Anual'!$V$9,FC6,'Resumen Anual'!$FE$64)+SUMIFS('Resumen Anual'!$GC$170,FR20,'Resumen Anual'!$V$9,FC6,'Resumen Anual'!$FE$122)+SUMIFS('Resumen Anual'!$GC$228,FR20,'Resumen Anual'!$V$9,FC6,'Resumen Anual'!$FE$180)+SUMIFS('Resumen Anual'!$GC$286,FR20,'Resumen Anual'!$V$9,FC6,'Resumen Anual'!$FE$238)+SUMIFS('Resumen Anual'!$GC$344,FR20,'Resumen Anual'!$V$9,FC6,'Resumen Anual'!$FE$296)+SUMIFS('Resumen Anual'!$GC$402,FR20,'Resumen Anual'!$V$9,FC6,'Resumen Anual'!$FE$354)+SUMIFS('Resumen Anual'!$GC$460,FR20,'Resumen Anual'!$V$9,FC6,'Resumen Anual'!$FE$412)+SUMIFS('Resumen Anual'!$GC$518,FR20,'Resumen Anual'!$V$9,FC6,'Resumen Anual'!$FE$470)+SUMIFS('Resumen Anual'!$GC$576,FR20,'Resumen Anual'!$V$9,FC6,'Resumen Anual'!$FE$528)+SUMIFS('Resumen Anual'!$GC$634,FR20,'Resumen Anual'!$V$9,FC6,'Resumen Anual'!$FE$586)+SUMIFS('Resumen Anual'!$GC$692,FR20,'Resumen Anual'!$V$9,FC6,'Resumen Anual'!$FE$644)</f>
        <v>0</v>
      </c>
      <c r="GB20" s="770"/>
      <c r="GC20" s="770"/>
      <c r="GD20" s="770"/>
      <c r="GE20" s="770">
        <f>SUMIFS('Resumen Anual'!$AN$54,FR20,'Resumen Anual'!$V$9,FC6,'Resumen Anual'!$L$6)+SUMIFS('Resumen Anual'!$AN$112,FR20,'Resumen Anual'!$V$9,FC6,'Resumen Anual'!$L$64)+SUMIFS('Resumen Anual'!$AN$170,FR20,'Resumen Anual'!$V$9,FC6,'Resumen Anual'!$L$122)+SUMIFS('Resumen Anual'!$AN$228,FR20,'Resumen Anual'!$V$9,FC6,'Resumen Anual'!$L$180)+SUMIFS('Resumen Anual'!$AN$286,FR20,'Resumen Anual'!$V$9,FC6,'Resumen Anual'!$L$238)+SUMIFS('Resumen Anual'!$AN$344,FR20,'Resumen Anual'!$V$9,FC6,'Resumen Anual'!$L$296)+SUMIFS('Resumen Anual'!$AN$402,FR20,'Resumen Anual'!$V$9,FC6,'Resumen Anual'!$L$354)+SUMIFS('Resumen Anual'!$AN$460,FR20,'Resumen Anual'!$V$9,FC6,'Resumen Anual'!$L$412)+SUMIFS('Resumen Anual'!$AN$518,FR20,'Resumen Anual'!$V$9,FC6,'Resumen Anual'!$L$470)+SUMIFS('Resumen Anual'!$AN$576,FR20,'Resumen Anual'!$V$9,FC6,'Resumen Anual'!$L$528)+SUMIFS('Resumen Anual'!$AN$634,FR20,'Resumen Anual'!$V$9,FC6,'Resumen Anual'!$L$586)+SUMIFS('Resumen Anual'!$AN$692,FR20,'Resumen Anual'!$V$9,FC6,'Resumen Anual'!$L$644)+SUMIFS('Resumen Anual'!$CK$54,FR20,'Resumen Anual'!$V$9,FC6,'Resumen Anual'!$BI$6)+SUMIFS('Resumen Anual'!$CK$112,FR20,'Resumen Anual'!$V$9,FC6,'Resumen Anual'!$BI$64)+SUMIFS('Resumen Anual'!$CK$170,FR20,'Resumen Anual'!$V$9,FC6,'Resumen Anual'!$BI$122)+SUMIFS('Resumen Anual'!$CK$228,FR20,'Resumen Anual'!$V$9,FC6,'Resumen Anual'!$BI$180)+SUMIFS('Resumen Anual'!$CK$286,FR20,'Resumen Anual'!$V$9,FC6,'Resumen Anual'!$BI$238)+SUMIFS('Resumen Anual'!$CK$344,FR20,'Resumen Anual'!$V$9,FC6,'Resumen Anual'!$BI$296)+SUMIFS('Resumen Anual'!$CK$402,FR20,'Resumen Anual'!$V$9,FC6,'Resumen Anual'!$BI$354)+SUMIFS('Resumen Anual'!$CK$460,FR20,'Resumen Anual'!$V$9,FC6,'Resumen Anual'!$BI$412)+SUMIFS('Resumen Anual'!$CK$518,FR20,'Resumen Anual'!$V$9,FC6,'Resumen Anual'!$BI$470)+SUMIFS('Resumen Anual'!$CK$576,FR20,'Resumen Anual'!$V$9,FC6,'Resumen Anual'!$BI$528)+SUMIFS('Resumen Anual'!$CK$634,FR20,'Resumen Anual'!$V$9,FC6,'Resumen Anual'!$BI$586)+SUMIFS('Resumen Anual'!$CK$692,FR20,'Resumen Anual'!$V$9,FC6,'Resumen Anual'!$BI$644)+SUMIFS('Resumen Anual'!$EJ$54,FR20,'Resumen Anual'!$V$9,FC6,'Resumen Anual'!$DH$6)+SUMIFS('Resumen Anual'!$EJ$112,FR20,'Resumen Anual'!$V$9,FC6,'Resumen Anual'!$DH$64)+SUMIFS('Resumen Anual'!$EJ$170,FR20,'Resumen Anual'!$V$9,FC6,'Resumen Anual'!$DH$122)+SUMIFS('Resumen Anual'!$EJ$228,FR20,'Resumen Anual'!$V$9,FC6,'Resumen Anual'!$DH$180)+SUMIFS('Resumen Anual'!$EJ$286,FR20,'Resumen Anual'!$V$9,FC6,'Resumen Anual'!$DH$238)+SUMIFS('Resumen Anual'!$EJ$344,FR20,'Resumen Anual'!$V$9,FC6,'Resumen Anual'!$DH$296)+SUMIFS('Resumen Anual'!$EJ$402,FR20,'Resumen Anual'!$V$9,FC6,'Resumen Anual'!$DH$354)+SUMIFS('Resumen Anual'!$EJ$460,FR20,'Resumen Anual'!$V$9,FC6,'Resumen Anual'!$DH$412)+SUMIFS('Resumen Anual'!$EJ$518,FR20,'Resumen Anual'!$V$9,FC6,'Resumen Anual'!$DH$470)+SUMIFS('Resumen Anual'!$EJ$576,FR20,'Resumen Anual'!$V$9,FC6,'Resumen Anual'!$DH$528)+SUMIFS('Resumen Anual'!$EJ$634,FR20,'Resumen Anual'!$V$9,FC6,'Resumen Anual'!$DH$586)+SUMIFS('Resumen Anual'!$EJ$692,FR20,'Resumen Anual'!$V$9,FC6,'Resumen Anual'!$DH$644)+SUMIFS('Resumen Anual'!$GG$54,FR20,'Resumen Anual'!$V$9,FC6,'Resumen Anual'!$FE$6)+SUMIFS('Resumen Anual'!$GG$112,FR20,'Resumen Anual'!$V$9,FC6,'Resumen Anual'!$FE$64)+SUMIFS('Resumen Anual'!$GG$170,FR20,'Resumen Anual'!$V$9,FC6,'Resumen Anual'!$FE$122)+SUMIFS('Resumen Anual'!$GG$228,FR20,'Resumen Anual'!$V$9,FC6,'Resumen Anual'!$FE$180)+SUMIFS('Resumen Anual'!$GG$286,FR20,'Resumen Anual'!$V$9,FC6,'Resumen Anual'!$FE$238)+SUMIFS('Resumen Anual'!$GG$344,FR20,'Resumen Anual'!$V$9,FC6,'Resumen Anual'!$FE$296)+SUMIFS('Resumen Anual'!$GG$402,FR20,'Resumen Anual'!$V$9,FC6,'Resumen Anual'!$FE$354)+SUMIFS('Resumen Anual'!$GG$460,FR20,'Resumen Anual'!$V$9,FC6,'Resumen Anual'!$FE$412)+SUMIFS('Resumen Anual'!$GG$518,FR20,'Resumen Anual'!$V$9,FC6,'Resumen Anual'!$FE$470)+SUMIFS('Resumen Anual'!$GG$576,FR20,'Resumen Anual'!$V$9,FC6,'Resumen Anual'!$FE$528)+SUMIFS('Resumen Anual'!$GG$634,FR20,'Resumen Anual'!$V$9,FC6,'Resumen Anual'!$FE$586)+SUMIFS('Resumen Anual'!$GG$692,FR20,'Resumen Anual'!$V$9,FC6,'Resumen Anual'!$FE$644)</f>
        <v>0</v>
      </c>
      <c r="GF20" s="770"/>
      <c r="GG20" s="770"/>
      <c r="GH20" s="770"/>
      <c r="GI20" s="756">
        <f>SUMIFS('Resumen Anual'!$AR$54,FR20,'Resumen Anual'!$V$9,FC6,'Resumen Anual'!$L$6)+SUMIFS('Resumen Anual'!$AR$112,FR20,'Resumen Anual'!$V$9,FC6,'Resumen Anual'!$L$64)+SUMIFS('Resumen Anual'!$AR$170,FR20,'Resumen Anual'!$V$9,FC6,'Resumen Anual'!$L$122)+SUMIFS('Resumen Anual'!$AR$228,FR20,'Resumen Anual'!$V$9,FC6,'Resumen Anual'!$L$180)+SUMIFS('Resumen Anual'!$AR$286,FR20,'Resumen Anual'!$V$9,FC6,'Resumen Anual'!$L$238)+SUMIFS('Resumen Anual'!$AR$344,FR20,'Resumen Anual'!$V$9,FC6,'Resumen Anual'!$L$296)+SUMIFS('Resumen Anual'!$AR$402,FR20,'Resumen Anual'!$V$9,FC6,'Resumen Anual'!$L$354)+SUMIFS('Resumen Anual'!$AR$460,FR20,'Resumen Anual'!$V$9,FC6,'Resumen Anual'!$L$412)+SUMIFS('Resumen Anual'!$AR$518,FR20,'Resumen Anual'!$V$9,FC6,'Resumen Anual'!$L$470)+SUMIFS('Resumen Anual'!$AR$576,FR20,'Resumen Anual'!$V$9,FC6,'Resumen Anual'!$L$528)+SUMIFS('Resumen Anual'!$AR$634,FR20,'Resumen Anual'!$V$9,FC6,'Resumen Anual'!$L$586)+SUMIFS('Resumen Anual'!$AR$692,FR20,'Resumen Anual'!$V$9,FC6,'Resumen Anual'!$L$644)+SUMIFS('Resumen Anual'!$CO$54,FR20,'Resumen Anual'!$V$9,FC6,'Resumen Anual'!$BI$6)+SUMIFS('Resumen Anual'!$CO$112,FR20,'Resumen Anual'!$V$9,FC6,'Resumen Anual'!$BI$64)+SUMIFS('Resumen Anual'!$CO$170,FR20,'Resumen Anual'!$V$9,FC6,'Resumen Anual'!$BI$122)+SUMIFS('Resumen Anual'!$CO$228,FR20,'Resumen Anual'!$V$9,FC6,'Resumen Anual'!$BI$180)+SUMIFS('Resumen Anual'!$CO$286,FR20,'Resumen Anual'!$V$9,FC6,'Resumen Anual'!$BI$238)+SUMIFS('Resumen Anual'!$CO$344,FR20,'Resumen Anual'!$V$9,FC6,'Resumen Anual'!$BI$296)+SUMIFS('Resumen Anual'!$CO$402,FR20,'Resumen Anual'!$V$9,FC6,'Resumen Anual'!$BI$354)+SUMIFS('Resumen Anual'!$CO$460,FR20,'Resumen Anual'!$V$9,FC6,'Resumen Anual'!$BI$412)+SUMIFS('Resumen Anual'!$CO$518,FR20,'Resumen Anual'!$V$9,FC6,'Resumen Anual'!$BI$470)+SUMIFS('Resumen Anual'!$CO$576,FR20,'Resumen Anual'!$V$9,FC6,'Resumen Anual'!$BI$528)+SUMIFS('Resumen Anual'!$CO$634,FR20,'Resumen Anual'!$V$9,FC6,'Resumen Anual'!$BI$586)+SUMIFS('Resumen Anual'!$CO$692,FR20,'Resumen Anual'!$V$9,FC6,'Resumen Anual'!$BI$644)+SUMIFS('Resumen Anual'!$EN$54,FR20,'Resumen Anual'!$V$9,FC6,'Resumen Anual'!$DH$6)+SUMIFS('Resumen Anual'!$EN$112,FR20,'Resumen Anual'!$V$9,FC6,'Resumen Anual'!$DH$64)+SUMIFS('Resumen Anual'!$EN$170,FR20,'Resumen Anual'!$V$9,FC6,'Resumen Anual'!$DH$122)+SUMIFS('Resumen Anual'!$EN$228,FR20,'Resumen Anual'!$V$9,FC6,'Resumen Anual'!$DH$180)+SUMIFS('Resumen Anual'!$EN$286,FR20,'Resumen Anual'!$V$9,FC6,'Resumen Anual'!$DH$238)+SUMIFS('Resumen Anual'!$EN$344,FR20,'Resumen Anual'!$V$9,FC6,'Resumen Anual'!$DH$296)+SUMIFS('Resumen Anual'!$EN$402,FR20,'Resumen Anual'!$V$9,FC6,'Resumen Anual'!$DH$354)+SUMIFS('Resumen Anual'!$EN$460,FR20,'Resumen Anual'!$V$9,FC6,'Resumen Anual'!$DH$412)+SUMIFS('Resumen Anual'!$EN$518,FR20,'Resumen Anual'!$V$9,FC6,'Resumen Anual'!$DH$470)+SUMIFS('Resumen Anual'!$EN$576,FR20,'Resumen Anual'!$V$9,FC6,'Resumen Anual'!$DH$528)+SUMIFS('Resumen Anual'!$EN$634,FR20,'Resumen Anual'!$V$9,FC6,'Resumen Anual'!$DH$586)+SUMIFS('Resumen Anual'!$EN$692,FR20,'Resumen Anual'!$V$9,FC6,'Resumen Anual'!$DH$644)+SUMIFS('Resumen Anual'!$GK$54,FR20,'Resumen Anual'!$V$9,FC6,'Resumen Anual'!$FE$6)+SUMIFS('Resumen Anual'!$GK$112,FR20,'Resumen Anual'!$V$9,FC6,'Resumen Anual'!$FE$64)+SUMIFS('Resumen Anual'!$GK$170,FR20,'Resumen Anual'!$V$9,FC6,'Resumen Anual'!$FE$122)+SUMIFS('Resumen Anual'!$GK$228,FR20,'Resumen Anual'!$V$9,FC6,'Resumen Anual'!$FE$180)+SUMIFS('Resumen Anual'!$GK$286,FR20,'Resumen Anual'!$V$9,FC6,'Resumen Anual'!$FE$238)+SUMIFS('Resumen Anual'!$GK$344,FR20,'Resumen Anual'!$V$9,FC6,'Resumen Anual'!$FE$296)+SUMIFS('Resumen Anual'!$GK$402,FR20,'Resumen Anual'!$V$9,FC6,'Resumen Anual'!$FE$354)+SUMIFS('Resumen Anual'!$GK$460,FR20,'Resumen Anual'!$V$9,FC6,'Resumen Anual'!$FE$412)+SUMIFS('Resumen Anual'!$GK$518,FR20,'Resumen Anual'!$V$9,FC6,'Resumen Anual'!$FE$470)+SUMIFS('Resumen Anual'!$GK$576,FR20,'Resumen Anual'!$V$9,FC6,'Resumen Anual'!$FE$528)+SUMIFS('Resumen Anual'!$GK$634,FR20,'Resumen Anual'!$V$9,FC6,'Resumen Anual'!$FE$586)+SUMIFS('Resumen Anual'!$GK$692,FR20,'Resumen Anual'!$V$9,FC6,'Resumen Anual'!$FE$644)</f>
        <v>0</v>
      </c>
      <c r="GJ20" s="756"/>
      <c r="GK20" s="756"/>
      <c r="GL20" s="756">
        <f>SUMIFS('Resumen Anual'!$AU$54,FR20,'Resumen Anual'!$V$9,FC6,'Resumen Anual'!$L$6)+SUMIFS('Resumen Anual'!$AU$112,FR20,'Resumen Anual'!$V$9,FC6,'Resumen Anual'!$L$64)+SUMIFS('Resumen Anual'!$AU$170,FR20,'Resumen Anual'!$V$9,FC6,'Resumen Anual'!$L$122)+SUMIFS('Resumen Anual'!$AU$228,FR20,'Resumen Anual'!$V$9,FC6,'Resumen Anual'!$L$180)+SUMIFS('Resumen Anual'!$AU$286,FR20,'Resumen Anual'!$V$9,FC6,'Resumen Anual'!$L$238)+SUMIFS('Resumen Anual'!$AU$344,FR20,'Resumen Anual'!$V$9,FC6,'Resumen Anual'!$L$296)+SUMIFS('Resumen Anual'!$AU$402,FR20,'Resumen Anual'!$V$9,FC6,'Resumen Anual'!$L$354)+SUMIFS('Resumen Anual'!$AU$460,FR20,'Resumen Anual'!$V$9,FC6,'Resumen Anual'!$L$412)+SUMIFS('Resumen Anual'!$AU$518,FR20,'Resumen Anual'!$V$9,FC6,'Resumen Anual'!$L$470)+SUMIFS('Resumen Anual'!$AU$576,FR20,'Resumen Anual'!$V$9,FC6,'Resumen Anual'!$L$528)+SUMIFS('Resumen Anual'!$AU$634,FR20,'Resumen Anual'!$V$9,FC6,'Resumen Anual'!$L$586)+SUMIFS('Resumen Anual'!$AU$692,FR20,'Resumen Anual'!$V$9,FC6,'Resumen Anual'!$L$644)+SUMIFS('Resumen Anual'!$CR$54,FR20,'Resumen Anual'!$V$9,FC6,'Resumen Anual'!$BI$6)+SUMIFS('Resumen Anual'!$CR$112,FR20,'Resumen Anual'!$V$9,FC6,'Resumen Anual'!$BI$64)+SUMIFS('Resumen Anual'!$CR$170,FR20,'Resumen Anual'!$V$9,FC6,'Resumen Anual'!$BI$122)+SUMIFS('Resumen Anual'!$CR$228,FR20,'Resumen Anual'!$V$9,FC6,'Resumen Anual'!$BI$180)+SUMIFS('Resumen Anual'!$CR$286,FR20,'Resumen Anual'!$V$9,FC6,'Resumen Anual'!$BI$238)+SUMIFS('Resumen Anual'!$CR$344,FR20,'Resumen Anual'!$V$9,FC6,'Resumen Anual'!$BI$296)+SUMIFS('Resumen Anual'!$CR$402,FR20,'Resumen Anual'!$V$9,FC6,'Resumen Anual'!$BI$354)+SUMIFS('Resumen Anual'!$CR$460,FR20,'Resumen Anual'!$V$9,FC6,'Resumen Anual'!$BI$412)+SUMIFS('Resumen Anual'!$CR$518,FR20,'Resumen Anual'!$V$9,FC6,'Resumen Anual'!$BI$470)+SUMIFS('Resumen Anual'!$CR$576,FR20,'Resumen Anual'!$V$9,FC6,'Resumen Anual'!$BI$528)+SUMIFS('Resumen Anual'!$CR$634,FR20,'Resumen Anual'!$V$9,FC6,'Resumen Anual'!$BI$586)+SUMIFS('Resumen Anual'!$CR$692,FR20,'Resumen Anual'!$V$9,FC6,'Resumen Anual'!$BI$644)+SUMIFS('Resumen Anual'!$EQ$54,FR20,'Resumen Anual'!$V$9,FC6,'Resumen Anual'!$DH$6)+SUMIFS('Resumen Anual'!$EQ$112,FR20,'Resumen Anual'!$V$9,FC6,'Resumen Anual'!$DH$64)+SUMIFS('Resumen Anual'!$EQ$170,FR20,'Resumen Anual'!$V$9,FC6,'Resumen Anual'!$DH$122)+SUMIFS('Resumen Anual'!$EQ$228,FR20,'Resumen Anual'!$V$9,FC6,'Resumen Anual'!$DH$180)+SUMIFS('Resumen Anual'!$EQ$286,FR20,'Resumen Anual'!$V$9,FC6,'Resumen Anual'!$DH$238)+SUMIFS('Resumen Anual'!$EQ$344,FR20,'Resumen Anual'!$V$9,FC6,'Resumen Anual'!$DH$296)+SUMIFS('Resumen Anual'!$EQ$402,FR20,'Resumen Anual'!$V$9,FC6,'Resumen Anual'!$DH$354)+SUMIFS('Resumen Anual'!$EQ$460,FR20,'Resumen Anual'!$V$9,FC6,'Resumen Anual'!$DH$412)+SUMIFS('Resumen Anual'!$EQ$518,FR20,'Resumen Anual'!$V$9,FC6,'Resumen Anual'!$DH$470)+SUMIFS('Resumen Anual'!$EQ$576,FR20,'Resumen Anual'!$V$9,FC6,'Resumen Anual'!$DH$528)+SUMIFS('Resumen Anual'!$EQ$634,FR20,'Resumen Anual'!$V$9,FC6,'Resumen Anual'!$DH$586)+SUMIFS('Resumen Anual'!$EQ$692,FR20,'Resumen Anual'!$V$9,FC6,'Resumen Anual'!$DH$644)+SUMIFS('Resumen Anual'!$GN$54,FR20,'Resumen Anual'!$V$9,FC6,'Resumen Anual'!$FE$6)+SUMIFS('Resumen Anual'!$GN$112,FR20,'Resumen Anual'!$V$9,FC6,'Resumen Anual'!$FE$64)+SUMIFS('Resumen Anual'!$GN$170,FR20,'Resumen Anual'!$V$9,FC6,'Resumen Anual'!$FE$122)+SUMIFS('Resumen Anual'!$GN$228,FR20,'Resumen Anual'!$V$9,FC6,'Resumen Anual'!$FE$180)+SUMIFS('Resumen Anual'!$GN$286,FR20,'Resumen Anual'!$V$9,FC6,'Resumen Anual'!$FE$238)+SUMIFS('Resumen Anual'!$GN$344,FR20,'Resumen Anual'!$V$9,FC6,'Resumen Anual'!$FE$296)+SUMIFS('Resumen Anual'!$GN$402,FR20,'Resumen Anual'!$V$9,FC6,'Resumen Anual'!$FE$354)+SUMIFS('Resumen Anual'!$GN$460,FR20,'Resumen Anual'!$V$9,FC6,'Resumen Anual'!$FE$412)+SUMIFS('Resumen Anual'!$GN$518,FR20,'Resumen Anual'!$V$9,FC6,'Resumen Anual'!$FE$470)+SUMIFS('Resumen Anual'!$GN$576,FR20,'Resumen Anual'!$V$9,FC6,'Resumen Anual'!$FE$528)+SUMIFS('Resumen Anual'!$GN$634,FR20,'Resumen Anual'!$V$9,FC6,'Resumen Anual'!$FE$586)+SUMIFS('Resumen Anual'!$GN$692,FR20,'Resumen Anual'!$V$9,FC6,'Resumen Anual'!$FE$644)</f>
        <v>0</v>
      </c>
      <c r="GM20" s="756"/>
      <c r="GN20" s="756"/>
      <c r="GO20" s="1200"/>
    </row>
    <row r="21" spans="1:197" ht="6" customHeight="1" x14ac:dyDescent="0.25">
      <c r="A21" s="171"/>
      <c r="B21" s="777"/>
      <c r="C21" s="778"/>
      <c r="D21" s="778"/>
      <c r="E21" s="778"/>
      <c r="F21" s="764"/>
      <c r="G21" s="765"/>
      <c r="H21" s="765"/>
      <c r="I21" s="765"/>
      <c r="J21" s="765"/>
      <c r="K21" s="765"/>
      <c r="L21" s="766"/>
      <c r="M21" s="632"/>
      <c r="N21" s="796"/>
      <c r="O21" s="797"/>
      <c r="P21" s="797"/>
      <c r="Q21" s="797"/>
      <c r="R21" s="797"/>
      <c r="S21" s="797"/>
      <c r="T21" s="797"/>
      <c r="U21" s="797"/>
      <c r="V21" s="797"/>
      <c r="W21" s="797"/>
      <c r="X21" s="798"/>
      <c r="Y21" s="15"/>
      <c r="Z21" s="773"/>
      <c r="AA21" s="774"/>
      <c r="AB21" s="774"/>
      <c r="AC21" s="774"/>
      <c r="AD21" s="774"/>
      <c r="AE21" s="770"/>
      <c r="AF21" s="770"/>
      <c r="AG21" s="770"/>
      <c r="AH21" s="770"/>
      <c r="AI21" s="770"/>
      <c r="AJ21" s="770"/>
      <c r="AK21" s="770"/>
      <c r="AL21" s="770"/>
      <c r="AM21" s="770"/>
      <c r="AN21" s="770"/>
      <c r="AO21" s="770"/>
      <c r="AP21" s="770"/>
      <c r="AQ21" s="756"/>
      <c r="AR21" s="756"/>
      <c r="AS21" s="756"/>
      <c r="AT21" s="756"/>
      <c r="AU21" s="756"/>
      <c r="AV21" s="1215"/>
      <c r="AW21" s="1200"/>
      <c r="AX21" s="171"/>
      <c r="AY21" s="777"/>
      <c r="AZ21" s="778"/>
      <c r="BA21" s="778"/>
      <c r="BB21" s="778"/>
      <c r="BC21" s="764"/>
      <c r="BD21" s="765"/>
      <c r="BE21" s="765"/>
      <c r="BF21" s="765"/>
      <c r="BG21" s="765"/>
      <c r="BH21" s="765"/>
      <c r="BI21" s="766"/>
      <c r="BJ21" s="632"/>
      <c r="BK21" s="796"/>
      <c r="BL21" s="797"/>
      <c r="BM21" s="797"/>
      <c r="BN21" s="797"/>
      <c r="BO21" s="797"/>
      <c r="BP21" s="797"/>
      <c r="BQ21" s="797"/>
      <c r="BR21" s="797"/>
      <c r="BS21" s="797"/>
      <c r="BT21" s="797"/>
      <c r="BU21" s="798"/>
      <c r="BV21" s="15"/>
      <c r="BW21" s="773"/>
      <c r="BX21" s="774"/>
      <c r="BY21" s="774"/>
      <c r="BZ21" s="774"/>
      <c r="CA21" s="774"/>
      <c r="CB21" s="770"/>
      <c r="CC21" s="770"/>
      <c r="CD21" s="770"/>
      <c r="CE21" s="770"/>
      <c r="CF21" s="770"/>
      <c r="CG21" s="770"/>
      <c r="CH21" s="770"/>
      <c r="CI21" s="770"/>
      <c r="CJ21" s="770"/>
      <c r="CK21" s="770"/>
      <c r="CL21" s="770"/>
      <c r="CM21" s="770"/>
      <c r="CN21" s="756"/>
      <c r="CO21" s="756"/>
      <c r="CP21" s="756"/>
      <c r="CQ21" s="756"/>
      <c r="CR21" s="756"/>
      <c r="CS21" s="756"/>
      <c r="CT21" s="1200"/>
      <c r="CU21" s="1199"/>
      <c r="CV21" s="171"/>
      <c r="CW21" s="777"/>
      <c r="CX21" s="778"/>
      <c r="CY21" s="778"/>
      <c r="CZ21" s="778"/>
      <c r="DA21" s="764"/>
      <c r="DB21" s="765"/>
      <c r="DC21" s="765"/>
      <c r="DD21" s="765"/>
      <c r="DE21" s="765"/>
      <c r="DF21" s="765"/>
      <c r="DG21" s="766"/>
      <c r="DH21" s="632"/>
      <c r="DI21" s="796"/>
      <c r="DJ21" s="797"/>
      <c r="DK21" s="797"/>
      <c r="DL21" s="797"/>
      <c r="DM21" s="797"/>
      <c r="DN21" s="797"/>
      <c r="DO21" s="797"/>
      <c r="DP21" s="797"/>
      <c r="DQ21" s="797"/>
      <c r="DR21" s="797"/>
      <c r="DS21" s="798"/>
      <c r="DT21" s="15"/>
      <c r="DU21" s="773"/>
      <c r="DV21" s="774"/>
      <c r="DW21" s="774"/>
      <c r="DX21" s="774"/>
      <c r="DY21" s="774"/>
      <c r="DZ21" s="770"/>
      <c r="EA21" s="770"/>
      <c r="EB21" s="770"/>
      <c r="EC21" s="770"/>
      <c r="ED21" s="770"/>
      <c r="EE21" s="770"/>
      <c r="EF21" s="770"/>
      <c r="EG21" s="770"/>
      <c r="EH21" s="770"/>
      <c r="EI21" s="770"/>
      <c r="EJ21" s="770"/>
      <c r="EK21" s="770"/>
      <c r="EL21" s="756"/>
      <c r="EM21" s="756"/>
      <c r="EN21" s="756"/>
      <c r="EO21" s="756"/>
      <c r="EP21" s="756"/>
      <c r="EQ21" s="1215"/>
      <c r="ER21" s="1200"/>
      <c r="ES21" s="171"/>
      <c r="ET21" s="777"/>
      <c r="EU21" s="778"/>
      <c r="EV21" s="778"/>
      <c r="EW21" s="778"/>
      <c r="EX21" s="764"/>
      <c r="EY21" s="765"/>
      <c r="EZ21" s="765"/>
      <c r="FA21" s="765"/>
      <c r="FB21" s="765"/>
      <c r="FC21" s="765"/>
      <c r="FD21" s="766"/>
      <c r="FE21" s="632"/>
      <c r="FF21" s="796"/>
      <c r="FG21" s="797"/>
      <c r="FH21" s="797"/>
      <c r="FI21" s="797"/>
      <c r="FJ21" s="797"/>
      <c r="FK21" s="797"/>
      <c r="FL21" s="797"/>
      <c r="FM21" s="797"/>
      <c r="FN21" s="797"/>
      <c r="FO21" s="797"/>
      <c r="FP21" s="798"/>
      <c r="FQ21" s="15"/>
      <c r="FR21" s="773"/>
      <c r="FS21" s="774"/>
      <c r="FT21" s="774"/>
      <c r="FU21" s="774"/>
      <c r="FV21" s="774"/>
      <c r="FW21" s="770"/>
      <c r="FX21" s="770"/>
      <c r="FY21" s="770"/>
      <c r="FZ21" s="770"/>
      <c r="GA21" s="770"/>
      <c r="GB21" s="770"/>
      <c r="GC21" s="770"/>
      <c r="GD21" s="770"/>
      <c r="GE21" s="770"/>
      <c r="GF21" s="770"/>
      <c r="GG21" s="770"/>
      <c r="GH21" s="770"/>
      <c r="GI21" s="756"/>
      <c r="GJ21" s="756"/>
      <c r="GK21" s="756"/>
      <c r="GL21" s="756"/>
      <c r="GM21" s="756"/>
      <c r="GN21" s="756"/>
      <c r="GO21" s="1200"/>
    </row>
    <row r="22" spans="1:197" ht="5.25" customHeight="1" x14ac:dyDescent="0.25">
      <c r="A22" s="171"/>
      <c r="B22" s="657"/>
      <c r="C22" s="657"/>
      <c r="D22" s="657"/>
      <c r="E22" s="657"/>
      <c r="F22" s="625"/>
      <c r="G22" s="625"/>
      <c r="H22" s="625"/>
      <c r="I22" s="625"/>
      <c r="J22" s="625"/>
      <c r="K22" s="625"/>
      <c r="L22" s="625"/>
      <c r="M22" s="625"/>
      <c r="N22" s="657"/>
      <c r="O22" s="657"/>
      <c r="P22" s="657"/>
      <c r="Q22" s="657"/>
      <c r="R22" s="657"/>
      <c r="S22" s="657"/>
      <c r="T22" s="657"/>
      <c r="U22" s="657"/>
      <c r="V22" s="657"/>
      <c r="W22" s="657"/>
      <c r="X22" s="657"/>
      <c r="Y22" s="15"/>
      <c r="Z22" s="771">
        <f>IF(Z12=0," ",Z12+5)</f>
        <v>2027</v>
      </c>
      <c r="AA22" s="772"/>
      <c r="AB22" s="772"/>
      <c r="AC22" s="772"/>
      <c r="AD22" s="772"/>
      <c r="AE22" s="1214">
        <f>SUMIFS('Resumen Anual'!$AF$54,Z22,'Resumen Anual'!$V$9,K6,'Resumen Anual'!$L$6)+SUMIFS('Resumen Anual'!$AF$112,Z22,'Resumen Anual'!$V$9,K6,'Resumen Anual'!$L$64)+SUMIFS('Resumen Anual'!$AF$170,Z22,'Resumen Anual'!$V$9,K6,'Resumen Anual'!$L$122)+SUMIFS('Resumen Anual'!$AF$228,Z22,'Resumen Anual'!$V$9,K6,'Resumen Anual'!$L$180)+SUMIFS('Resumen Anual'!$AF$286,Z22,'Resumen Anual'!$V$9,K6,'Resumen Anual'!$L$238)+SUMIFS('Resumen Anual'!$AF$344,Z22,'Resumen Anual'!$V$9,K6,'Resumen Anual'!$L$296)+SUMIFS('Resumen Anual'!$AF$402,Z22,'Resumen Anual'!$V$9,K6,'Resumen Anual'!$L$354)+SUMIFS('Resumen Anual'!$AF$460,Z22,'Resumen Anual'!$V$9,K6,'Resumen Anual'!$L$412)+SUMIFS('Resumen Anual'!$AF$518,Z22,'Resumen Anual'!$V$9,K6,'Resumen Anual'!$L$470)+SUMIFS('Resumen Anual'!$AF$576,Z22,'Resumen Anual'!$V$9,K6,'Resumen Anual'!$L$528)+SUMIFS('Resumen Anual'!$AF$634,Z22,'Resumen Anual'!$V$9,K6,'Resumen Anual'!$L$586)+SUMIFS('Resumen Anual'!$AF$692,Z22,'Resumen Anual'!$V$9,K6,'Resumen Anual'!$L$644)+SUMIFS('Resumen Anual'!$CC$54,Z22,'Resumen Anual'!$V$9,K6,'Resumen Anual'!$BI$6)+SUMIFS('Resumen Anual'!$CC$112,Z22,'Resumen Anual'!$V$9,K6,'Resumen Anual'!$BI$64)+SUMIFS('Resumen Anual'!$CC$170,Z22,'Resumen Anual'!$V$9,K6,'Resumen Anual'!$BI$122)+SUMIFS('Resumen Anual'!$CC$228,Z22,'Resumen Anual'!$V$9,K6,'Resumen Anual'!$BI$180)+SUMIFS('Resumen Anual'!$CC$286,Z22,'Resumen Anual'!$V$9,K6,'Resumen Anual'!$BI$238)+SUMIFS('Resumen Anual'!$CC$344,Z22,'Resumen Anual'!$V$9,K6,'Resumen Anual'!$BI$296)+SUMIFS('Resumen Anual'!$CC$402,Z22,'Resumen Anual'!$V$9,K6,'Resumen Anual'!$BI$354)+SUMIFS('Resumen Anual'!$CC$460,Z22,'Resumen Anual'!$V$9,K6,'Resumen Anual'!$BI$412)+SUMIFS('Resumen Anual'!$CC$518,Z22,'Resumen Anual'!$V$9,K6,'Resumen Anual'!$BI$470)+SUMIFS('Resumen Anual'!$CC$576,Z22,'Resumen Anual'!$V$9,K6,'Resumen Anual'!$BI$528)+SUMIFS('Resumen Anual'!$CC$634,Z22,'Resumen Anual'!$V$9,K6,'Resumen Anual'!$BI$586)+SUMIFS('Resumen Anual'!$CC$692,Z22,'Resumen Anual'!$V$9,K6,'Resumen Anual'!$BI$644)+SUMIFS('Resumen Anual'!$EB$54,Z22,'Resumen Anual'!$V$9,K6,'Resumen Anual'!$DH$6)+SUMIFS('Resumen Anual'!$EB$112,Z22,'Resumen Anual'!$V$9,K6,'Resumen Anual'!$DH$64)+SUMIFS('Resumen Anual'!$EB$170,Z22,'Resumen Anual'!$V$9,K6,'Resumen Anual'!$DH$122)+SUMIFS('Resumen Anual'!$EB$228,Z22,'Resumen Anual'!$V$9,K6,'Resumen Anual'!$DH$180)+SUMIFS('Resumen Anual'!$EB$286,Z22,'Resumen Anual'!$V$9,K6,'Resumen Anual'!$DH$238)+SUMIFS('Resumen Anual'!$EB$344,Z22,'Resumen Anual'!$V$9,K6,'Resumen Anual'!$DH$296)+SUMIFS('Resumen Anual'!$EB$402,Z22,'Resumen Anual'!$V$9,K6,'Resumen Anual'!$DH$354)+SUMIFS('Resumen Anual'!$EB$460,Z22,'Resumen Anual'!$V$9,K6,'Resumen Anual'!$DH$412)+SUMIFS('Resumen Anual'!$EB$518,Z22,'Resumen Anual'!$V$9,K6,'Resumen Anual'!$DH$470)+SUMIFS('Resumen Anual'!$EB$576,Z22,'Resumen Anual'!$V$9,K6,'Resumen Anual'!$DH$528)+SUMIFS('Resumen Anual'!$EB$634,Z22,'Resumen Anual'!$V$9,K6,'Resumen Anual'!$DH$586)+SUMIFS('Resumen Anual'!$EB$692,Z22,'Resumen Anual'!$V$9,K6,'Resumen Anual'!$DH$644)+SUMIFS('Resumen Anual'!$FY$54,Z22,'Resumen Anual'!$V$9,K6,'Resumen Anual'!$FE$6)+SUMIFS('Resumen Anual'!$FY$112,Z22,'Resumen Anual'!$V$9,K6,'Resumen Anual'!$FE$64)+SUMIFS('Resumen Anual'!$FY$170,Z22,'Resumen Anual'!$V$9,K6,'Resumen Anual'!$FE$122)+SUMIFS('Resumen Anual'!$FY$228,Z22,'Resumen Anual'!$V$9,K6,'Resumen Anual'!$FE$180)+SUMIFS('Resumen Anual'!$FY$286,Z22,'Resumen Anual'!$V$9,K6,'Resumen Anual'!$FE$238)+SUMIFS('Resumen Anual'!$FY$344,Z22,'Resumen Anual'!$V$9,K6,'Resumen Anual'!$FE$296)+SUMIFS('Resumen Anual'!$FY$402,Z22,'Resumen Anual'!$V$9,K6,'Resumen Anual'!$FE$354)+SUMIFS('Resumen Anual'!$FY$460,Z22,'Resumen Anual'!$V$9,K6,'Resumen Anual'!$FE$412)+SUMIFS('Resumen Anual'!$FY$518,Z22,'Resumen Anual'!$V$9,K6,'Resumen Anual'!$FE$470)+SUMIFS('Resumen Anual'!$FY$576,Z22,'Resumen Anual'!$V$9,K6,'Resumen Anual'!$FE$528)+SUMIFS('Resumen Anual'!$FY$634,Z22,'Resumen Anual'!$V$9,K6,'Resumen Anual'!$FE$586)+SUMIFS('Resumen Anual'!$FY$692,Z22,'Resumen Anual'!$V$9,K6,'Resumen Anual'!$FE$644)</f>
        <v>0</v>
      </c>
      <c r="AF22" s="770"/>
      <c r="AG22" s="770"/>
      <c r="AH22" s="770"/>
      <c r="AI22" s="770">
        <f>SUMIFS('Resumen Anual'!$AJ$54,Z22,'Resumen Anual'!$V$9,K6,'Resumen Anual'!$L$6)+SUMIFS('Resumen Anual'!$AJ$112,Z22,'Resumen Anual'!$V$9,K6,'Resumen Anual'!$L$64)+SUMIFS('Resumen Anual'!$AJ$170,Z22,'Resumen Anual'!$V$9,K6,'Resumen Anual'!$L$122)+SUMIFS('Resumen Anual'!$AJ$228,Z22,'Resumen Anual'!$V$9,K6,'Resumen Anual'!$L$180)+SUMIFS('Resumen Anual'!$AJ$286,Z22,'Resumen Anual'!$V$9,K6,'Resumen Anual'!$L$238)+SUMIFS('Resumen Anual'!$AJ$344,Z22,'Resumen Anual'!$V$9,K6,'Resumen Anual'!$L$296)+SUMIFS('Resumen Anual'!$AJ$402,Z22,'Resumen Anual'!$V$9,K6,'Resumen Anual'!$L$354)+SUMIFS('Resumen Anual'!$AJ$460,Z22,'Resumen Anual'!$V$9,K6,'Resumen Anual'!$L$412)+SUMIFS('Resumen Anual'!$AJ$518,Z22,'Resumen Anual'!$V$9,K6,'Resumen Anual'!$L$470)+SUMIFS('Resumen Anual'!$AJ$576,Z22,'Resumen Anual'!$V$9,K6,'Resumen Anual'!$L$528)+SUMIFS('Resumen Anual'!$AJ$634,Z22,'Resumen Anual'!$V$9,K6,'Resumen Anual'!$L$586)+SUMIFS('Resumen Anual'!$AJ$692,Z22,'Resumen Anual'!$V$9,K6,'Resumen Anual'!$L$644)+SUMIFS('Resumen Anual'!$CG$54,Z22,'Resumen Anual'!$V$9,K6,'Resumen Anual'!$BI$6)+SUMIFS('Resumen Anual'!$CG$112,Z22,'Resumen Anual'!$V$9,K6,'Resumen Anual'!$BI$64)+SUMIFS('Resumen Anual'!$CG$170,Z22,'Resumen Anual'!$V$9,K6,'Resumen Anual'!$BI$122)+SUMIFS('Resumen Anual'!$CG$228,Z22,'Resumen Anual'!$V$9,K6,'Resumen Anual'!$BI$180)+SUMIFS('Resumen Anual'!$CG$286,Z22,'Resumen Anual'!$V$9,K6,'Resumen Anual'!$BI$238)+SUMIFS('Resumen Anual'!$CG$344,Z22,'Resumen Anual'!$V$9,K6,'Resumen Anual'!$BI$296)+SUMIFS('Resumen Anual'!$CG$402,Z22,'Resumen Anual'!$V$9,K6,'Resumen Anual'!$BI$354)+SUMIFS('Resumen Anual'!$CG$460,Z22,'Resumen Anual'!$V$9,K6,'Resumen Anual'!$BI$412)+SUMIFS('Resumen Anual'!$CG$518,Z22,'Resumen Anual'!$V$9,K6,'Resumen Anual'!$BI$470)+SUMIFS('Resumen Anual'!$CG$576,Z22,'Resumen Anual'!$V$9,K6,'Resumen Anual'!$BI$528)+SUMIFS('Resumen Anual'!$CG$634,Z22,'Resumen Anual'!$V$9,K6,'Resumen Anual'!$BI$586)+SUMIFS('Resumen Anual'!$CG$692,Z22,'Resumen Anual'!$V$9,K6,'Resumen Anual'!$BI$644)+SUMIFS('Resumen Anual'!$EF$54,Z22,'Resumen Anual'!$V$9,K6,'Resumen Anual'!$DH$6)+SUMIFS('Resumen Anual'!$EF$112,Z22,'Resumen Anual'!$V$9,K6,'Resumen Anual'!$DH$64)+SUMIFS('Resumen Anual'!$EF$170,Z22,'Resumen Anual'!$V$9,K6,'Resumen Anual'!$DH$122)+SUMIFS('Resumen Anual'!$EF$228,Z22,'Resumen Anual'!$V$9,K6,'Resumen Anual'!$DH$180)+SUMIFS('Resumen Anual'!$EF$286,Z22,'Resumen Anual'!$V$9,K6,'Resumen Anual'!$DH$238)+SUMIFS('Resumen Anual'!$EF$344,Z22,'Resumen Anual'!$V$9,K6,'Resumen Anual'!$DH$296)+SUMIFS('Resumen Anual'!$EF$402,Z22,'Resumen Anual'!$V$9,K6,'Resumen Anual'!$DH$354)+SUMIFS('Resumen Anual'!$EF$460,Z22,'Resumen Anual'!$V$9,K6,'Resumen Anual'!$DH$412)+SUMIFS('Resumen Anual'!$EF$518,Z22,'Resumen Anual'!$V$9,K6,'Resumen Anual'!$DH$470)+SUMIFS('Resumen Anual'!$EF$576,Z22,'Resumen Anual'!$V$9,K6,'Resumen Anual'!$DH$528)+SUMIFS('Resumen Anual'!$EF$634,Z22,'Resumen Anual'!$V$9,K6,'Resumen Anual'!$DH$586)+SUMIFS('Resumen Anual'!$EF$692,Z22,'Resumen Anual'!$V$9,K6,'Resumen Anual'!$DH$644)+SUMIFS('Resumen Anual'!$GC$54,Z22,'Resumen Anual'!$V$9,K6,'Resumen Anual'!$FE$6)+SUMIFS('Resumen Anual'!$GC$112,Z22,'Resumen Anual'!$V$9,K6,'Resumen Anual'!$FE$64)+SUMIFS('Resumen Anual'!$GC$170,Z22,'Resumen Anual'!$V$9,K6,'Resumen Anual'!$FE$122)+SUMIFS('Resumen Anual'!$GC$228,Z22,'Resumen Anual'!$V$9,K6,'Resumen Anual'!$FE$180)+SUMIFS('Resumen Anual'!$GC$286,Z22,'Resumen Anual'!$V$9,K6,'Resumen Anual'!$FE$238)+SUMIFS('Resumen Anual'!$GC$344,Z22,'Resumen Anual'!$V$9,K6,'Resumen Anual'!$FE$296)+SUMIFS('Resumen Anual'!$GC$402,Z22,'Resumen Anual'!$V$9,K6,'Resumen Anual'!$FE$354)+SUMIFS('Resumen Anual'!$GC$460,Z22,'Resumen Anual'!$V$9,K6,'Resumen Anual'!$FE$412)+SUMIFS('Resumen Anual'!$GC$518,Z22,'Resumen Anual'!$V$9,K6,'Resumen Anual'!$FE$470)+SUMIFS('Resumen Anual'!$GC$576,Z22,'Resumen Anual'!$V$9,K6,'Resumen Anual'!$FE$528)+SUMIFS('Resumen Anual'!$GC$634,Z22,'Resumen Anual'!$V$9,K6,'Resumen Anual'!$FE$586)+SUMIFS('Resumen Anual'!$GC$692,Z22,'Resumen Anual'!$V$9,K6,'Resumen Anual'!$FE$644)</f>
        <v>0</v>
      </c>
      <c r="AJ22" s="770"/>
      <c r="AK22" s="770"/>
      <c r="AL22" s="770"/>
      <c r="AM22" s="770">
        <f>SUMIFS('Resumen Anual'!$AN$54,Z22,'Resumen Anual'!$V$9,K6,'Resumen Anual'!$L$6)+SUMIFS('Resumen Anual'!$AN$112,Z22,'Resumen Anual'!$V$9,K6,'Resumen Anual'!$L$64)+SUMIFS('Resumen Anual'!$AN$170,Z22,'Resumen Anual'!$V$9,K6,'Resumen Anual'!$L$122)+SUMIFS('Resumen Anual'!$AN$228,Z22,'Resumen Anual'!$V$9,K6,'Resumen Anual'!$L$180)+SUMIFS('Resumen Anual'!$AN$286,Z22,'Resumen Anual'!$V$9,K6,'Resumen Anual'!$L$238)+SUMIFS('Resumen Anual'!$AN$344,Z22,'Resumen Anual'!$V$9,K6,'Resumen Anual'!$L$296)+SUMIFS('Resumen Anual'!$AN$402,Z22,'Resumen Anual'!$V$9,K6,'Resumen Anual'!$L$354)+SUMIFS('Resumen Anual'!$AN$460,Z22,'Resumen Anual'!$V$9,K6,'Resumen Anual'!$L$412)+SUMIFS('Resumen Anual'!$AN$518,Z22,'Resumen Anual'!$V$9,K6,'Resumen Anual'!$L$470)+SUMIFS('Resumen Anual'!$AN$576,Z22,'Resumen Anual'!$V$9,K6,'Resumen Anual'!$L$528)+SUMIFS('Resumen Anual'!$AN$634,Z22,'Resumen Anual'!$V$9,K6,'Resumen Anual'!$L$586)+SUMIFS('Resumen Anual'!$AN$692,Z22,'Resumen Anual'!$V$9,K6,'Resumen Anual'!$L$644)+SUMIFS('Resumen Anual'!$CK$54,Z22,'Resumen Anual'!$V$9,K6,'Resumen Anual'!$BI$6)+SUMIFS('Resumen Anual'!$CK$112,Z22,'Resumen Anual'!$V$9,K6,'Resumen Anual'!$BI$64)+SUMIFS('Resumen Anual'!$CK$170,Z22,'Resumen Anual'!$V$9,K6,'Resumen Anual'!$BI$122)+SUMIFS('Resumen Anual'!$CK$228,Z22,'Resumen Anual'!$V$9,K6,'Resumen Anual'!$BI$180)+SUMIFS('Resumen Anual'!$CK$286,Z22,'Resumen Anual'!$V$9,K6,'Resumen Anual'!$BI$238)+SUMIFS('Resumen Anual'!$CK$344,Z22,'Resumen Anual'!$V$9,K6,'Resumen Anual'!$BI$296)+SUMIFS('Resumen Anual'!$CK$402,Z22,'Resumen Anual'!$V$9,K6,'Resumen Anual'!$BI$354)+SUMIFS('Resumen Anual'!$CK$460,Z22,'Resumen Anual'!$V$9,K6,'Resumen Anual'!$BI$412)+SUMIFS('Resumen Anual'!$CK$518,Z22,'Resumen Anual'!$V$9,K6,'Resumen Anual'!$BI$470)+SUMIFS('Resumen Anual'!$CK$576,Z22,'Resumen Anual'!$V$9,K6,'Resumen Anual'!$BI$528)+SUMIFS('Resumen Anual'!$CK$634,Z22,'Resumen Anual'!$V$9,K6,'Resumen Anual'!$BI$586)+SUMIFS('Resumen Anual'!$CK$692,Z22,'Resumen Anual'!$V$9,K6,'Resumen Anual'!$BI$644)+SUMIFS('Resumen Anual'!$EJ$54,Z22,'Resumen Anual'!$V$9,K6,'Resumen Anual'!$DH$6)+SUMIFS('Resumen Anual'!$EJ$112,Z22,'Resumen Anual'!$V$9,K6,'Resumen Anual'!$DH$64)+SUMIFS('Resumen Anual'!$EJ$170,Z22,'Resumen Anual'!$V$9,K6,'Resumen Anual'!$DH$122)+SUMIFS('Resumen Anual'!$EJ$228,Z22,'Resumen Anual'!$V$9,K6,'Resumen Anual'!$DH$180)+SUMIFS('Resumen Anual'!$EJ$286,Z22,'Resumen Anual'!$V$9,K6,'Resumen Anual'!$DH$238)+SUMIFS('Resumen Anual'!$EJ$344,Z22,'Resumen Anual'!$V$9,K6,'Resumen Anual'!$DH$296)+SUMIFS('Resumen Anual'!$EJ$402,Z22,'Resumen Anual'!$V$9,K6,'Resumen Anual'!$DH$354)+SUMIFS('Resumen Anual'!$EJ$460,Z22,'Resumen Anual'!$V$9,K6,'Resumen Anual'!$DH$412)+SUMIFS('Resumen Anual'!$EJ$518,Z22,'Resumen Anual'!$V$9,K6,'Resumen Anual'!$DH$470)+SUMIFS('Resumen Anual'!$EJ$576,Z22,'Resumen Anual'!$V$9,K6,'Resumen Anual'!$DH$528)+SUMIFS('Resumen Anual'!$EJ$634,Z22,'Resumen Anual'!$V$9,K6,'Resumen Anual'!$DH$586)+SUMIFS('Resumen Anual'!$EJ$692,Z22,'Resumen Anual'!$V$9,K6,'Resumen Anual'!$DH$644)+SUMIFS('Resumen Anual'!$GG$54,Z22,'Resumen Anual'!$V$9,K6,'Resumen Anual'!$FE$6)+SUMIFS('Resumen Anual'!$GG$112,Z22,'Resumen Anual'!$V$9,K6,'Resumen Anual'!$FE$64)+SUMIFS('Resumen Anual'!$GG$170,Z22,'Resumen Anual'!$V$9,K6,'Resumen Anual'!$FE$122)+SUMIFS('Resumen Anual'!$GG$228,Z22,'Resumen Anual'!$V$9,K6,'Resumen Anual'!$FE$180)+SUMIFS('Resumen Anual'!$GG$286,Z22,'Resumen Anual'!$V$9,K6,'Resumen Anual'!$FE$238)+SUMIFS('Resumen Anual'!$GG$344,Z22,'Resumen Anual'!$V$9,K6,'Resumen Anual'!$FE$296)+SUMIFS('Resumen Anual'!$GG$402,Z22,'Resumen Anual'!$V$9,K6,'Resumen Anual'!$FE$354)+SUMIFS('Resumen Anual'!$GG$460,Z22,'Resumen Anual'!$V$9,K6,'Resumen Anual'!$FE$412)+SUMIFS('Resumen Anual'!$GG$518,Z22,'Resumen Anual'!$V$9,K6,'Resumen Anual'!$FE$470)+SUMIFS('Resumen Anual'!$GG$576,Z22,'Resumen Anual'!$V$9,K6,'Resumen Anual'!$FE$528)+SUMIFS('Resumen Anual'!$GG$634,Z22,'Resumen Anual'!$V$9,K6,'Resumen Anual'!$FE$586)+SUMIFS('Resumen Anual'!$GG$692,Z22,'Resumen Anual'!$V$9,K6,'Resumen Anual'!$FE$644)</f>
        <v>0</v>
      </c>
      <c r="AN22" s="770"/>
      <c r="AO22" s="770"/>
      <c r="AP22" s="770"/>
      <c r="AQ22" s="756">
        <f>SUMIFS('Resumen Anual'!$AR$54,Z22,'Resumen Anual'!$V$9,K6,'Resumen Anual'!$L$6)+SUMIFS('Resumen Anual'!$AR$112,Z22,'Resumen Anual'!$V$9,K6,'Resumen Anual'!$L$64)+SUMIFS('Resumen Anual'!$AR$170,Z22,'Resumen Anual'!$V$9,K6,'Resumen Anual'!$L$122)+SUMIFS('Resumen Anual'!$AR$228,Z22,'Resumen Anual'!$V$9,K6,'Resumen Anual'!$L$180)+SUMIFS('Resumen Anual'!$AR$286,Z22,'Resumen Anual'!$V$9,K6,'Resumen Anual'!$L$238)+SUMIFS('Resumen Anual'!$AR$344,Z22,'Resumen Anual'!$V$9,K6,'Resumen Anual'!$L$296)+SUMIFS('Resumen Anual'!$AR$402,Z22,'Resumen Anual'!$V$9,K6,'Resumen Anual'!$L$354)+SUMIFS('Resumen Anual'!$AR$460,Z22,'Resumen Anual'!$V$9,K6,'Resumen Anual'!$L$412)+SUMIFS('Resumen Anual'!$AR$518,Z22,'Resumen Anual'!$V$9,K6,'Resumen Anual'!$L$470)+SUMIFS('Resumen Anual'!$AR$576,Z22,'Resumen Anual'!$V$9,K6,'Resumen Anual'!$L$528)+SUMIFS('Resumen Anual'!$AR$634,Z22,'Resumen Anual'!$V$9,K6,'Resumen Anual'!$L$586)+SUMIFS('Resumen Anual'!$AR$692,Z22,'Resumen Anual'!$V$9,K6,'Resumen Anual'!$L$644)+SUMIFS('Resumen Anual'!$CO$54,Z22,'Resumen Anual'!$V$9,K6,'Resumen Anual'!$BI$6)+SUMIFS('Resumen Anual'!$CO$112,Z22,'Resumen Anual'!$V$9,K6,'Resumen Anual'!$BI$64)+SUMIFS('Resumen Anual'!$CO$170,Z22,'Resumen Anual'!$V$9,K6,'Resumen Anual'!$BI$122)+SUMIFS('Resumen Anual'!$CO$228,Z22,'Resumen Anual'!$V$9,K6,'Resumen Anual'!$BI$180)+SUMIFS('Resumen Anual'!$CO$286,Z22,'Resumen Anual'!$V$9,K6,'Resumen Anual'!$BI$238)+SUMIFS('Resumen Anual'!$CO$344,Z22,'Resumen Anual'!$V$9,K6,'Resumen Anual'!$BI$296)+SUMIFS('Resumen Anual'!$CO$402,Z22,'Resumen Anual'!$V$9,K6,'Resumen Anual'!$BI$354)+SUMIFS('Resumen Anual'!$CO$460,Z22,'Resumen Anual'!$V$9,K6,'Resumen Anual'!$BI$412)+SUMIFS('Resumen Anual'!$CO$518,Z22,'Resumen Anual'!$V$9,K6,'Resumen Anual'!$BI$470)+SUMIFS('Resumen Anual'!$CO$576,Z22,'Resumen Anual'!$V$9,K6,'Resumen Anual'!$BI$528)+SUMIFS('Resumen Anual'!$CO$634,Z22,'Resumen Anual'!$V$9,K6,'Resumen Anual'!$BI$586)+SUMIFS('Resumen Anual'!$CO$692,Z22,'Resumen Anual'!$V$9,K6,'Resumen Anual'!$BI$644)+SUMIFS('Resumen Anual'!$EN$54,Z22,'Resumen Anual'!$V$9,K6,'Resumen Anual'!$DH$6)+SUMIFS('Resumen Anual'!$EN$112,Z22,'Resumen Anual'!$V$9,K6,'Resumen Anual'!$DH$64)+SUMIFS('Resumen Anual'!$EN$170,Z22,'Resumen Anual'!$V$9,K6,'Resumen Anual'!$DH$122)+SUMIFS('Resumen Anual'!$EN$228,Z22,'Resumen Anual'!$V$9,K6,'Resumen Anual'!$DH$180)+SUMIFS('Resumen Anual'!$EN$286,Z22,'Resumen Anual'!$V$9,K6,'Resumen Anual'!$DH$238)+SUMIFS('Resumen Anual'!$EN$344,Z22,'Resumen Anual'!$V$9,K6,'Resumen Anual'!$DH$296)+SUMIFS('Resumen Anual'!$EN$402,Z22,'Resumen Anual'!$V$9,K6,'Resumen Anual'!$DH$354)+SUMIFS('Resumen Anual'!$EN$460,Z22,'Resumen Anual'!$V$9,K6,'Resumen Anual'!$DH$412)+SUMIFS('Resumen Anual'!$EN$518,Z22,'Resumen Anual'!$V$9,K6,'Resumen Anual'!$DH$470)+SUMIFS('Resumen Anual'!$EN$576,Z22,'Resumen Anual'!$V$9,K6,'Resumen Anual'!$DH$528)+SUMIFS('Resumen Anual'!$EN$634,Z22,'Resumen Anual'!$V$9,K6,'Resumen Anual'!$DH$586)+SUMIFS('Resumen Anual'!$EN$692,Z22,'Resumen Anual'!$V$9,K6,'Resumen Anual'!$DH$644)+SUMIFS('Resumen Anual'!$GK$54,Z22,'Resumen Anual'!$V$9,K6,'Resumen Anual'!$FE$6)+SUMIFS('Resumen Anual'!$GK$112,Z22,'Resumen Anual'!$V$9,K6,'Resumen Anual'!$FE$64)+SUMIFS('Resumen Anual'!$GK$170,Z22,'Resumen Anual'!$V$9,K6,'Resumen Anual'!$FE$122)+SUMIFS('Resumen Anual'!$GK$228,Z22,'Resumen Anual'!$V$9,K6,'Resumen Anual'!$FE$180)+SUMIFS('Resumen Anual'!$GK$286,Z22,'Resumen Anual'!$V$9,K6,'Resumen Anual'!$FE$238)+SUMIFS('Resumen Anual'!$GK$344,Z22,'Resumen Anual'!$V$9,K6,'Resumen Anual'!$FE$296)+SUMIFS('Resumen Anual'!$GK$402,Z22,'Resumen Anual'!$V$9,K6,'Resumen Anual'!$FE$354)+SUMIFS('Resumen Anual'!$GK$460,Z22,'Resumen Anual'!$V$9,K6,'Resumen Anual'!$FE$412)+SUMIFS('Resumen Anual'!$GK$518,Z22,'Resumen Anual'!$V$9,K6,'Resumen Anual'!$FE$470)+SUMIFS('Resumen Anual'!$GK$576,Z22,'Resumen Anual'!$V$9,K6,'Resumen Anual'!$FE$528)+SUMIFS('Resumen Anual'!$GK$634,Z22,'Resumen Anual'!$V$9,K6,'Resumen Anual'!$FE$586)+SUMIFS('Resumen Anual'!$GK$692,Z22,'Resumen Anual'!$V$9,K6,'Resumen Anual'!$FE$644)</f>
        <v>0</v>
      </c>
      <c r="AR22" s="756"/>
      <c r="AS22" s="756"/>
      <c r="AT22" s="756">
        <f>SUMIFS('Resumen Anual'!$AU$54,Z22,'Resumen Anual'!$V$9,K6,'Resumen Anual'!$L$6)+SUMIFS('Resumen Anual'!$AU$112,Z22,'Resumen Anual'!$V$9,K6,'Resumen Anual'!$L$64)+SUMIFS('Resumen Anual'!$AU$170,Z22,'Resumen Anual'!$V$9,K6,'Resumen Anual'!$L$122)+SUMIFS('Resumen Anual'!$AU$228,Z22,'Resumen Anual'!$V$9,K6,'Resumen Anual'!$L$180)+SUMIFS('Resumen Anual'!$AU$286,Z22,'Resumen Anual'!$V$9,K6,'Resumen Anual'!$L$238)+SUMIFS('Resumen Anual'!$AU$344,Z22,'Resumen Anual'!$V$9,K6,'Resumen Anual'!$L$296)+SUMIFS('Resumen Anual'!$AU$402,Z22,'Resumen Anual'!$V$9,K6,'Resumen Anual'!$L$354)+SUMIFS('Resumen Anual'!$AU$460,Z22,'Resumen Anual'!$V$9,K6,'Resumen Anual'!$L$412)+SUMIFS('Resumen Anual'!$AU$518,Z22,'Resumen Anual'!$V$9,K6,'Resumen Anual'!$L$470)+SUMIFS('Resumen Anual'!$AU$576,Z22,'Resumen Anual'!$V$9,K6,'Resumen Anual'!$L$528)+SUMIFS('Resumen Anual'!$AU$634,Z22,'Resumen Anual'!$V$9,K6,'Resumen Anual'!$L$586)+SUMIFS('Resumen Anual'!$AU$692,Z22,'Resumen Anual'!$V$9,K6,'Resumen Anual'!$L$644)+SUMIFS('Resumen Anual'!$CR$54,Z22,'Resumen Anual'!$V$9,K6,'Resumen Anual'!$BI$6)+SUMIFS('Resumen Anual'!$CR$112,Z22,'Resumen Anual'!$V$9,K6,'Resumen Anual'!$BI$64)+SUMIFS('Resumen Anual'!$CR$170,Z22,'Resumen Anual'!$V$9,K6,'Resumen Anual'!$BI$122)+SUMIFS('Resumen Anual'!$CR$228,Z22,'Resumen Anual'!$V$9,K6,'Resumen Anual'!$BI$180)+SUMIFS('Resumen Anual'!$CR$286,Z22,'Resumen Anual'!$V$9,K6,'Resumen Anual'!$BI$238)+SUMIFS('Resumen Anual'!$CR$344,Z22,'Resumen Anual'!$V$9,K6,'Resumen Anual'!$BI$296)+SUMIFS('Resumen Anual'!$CR$402,Z22,'Resumen Anual'!$V$9,K6,'Resumen Anual'!$BI$354)+SUMIFS('Resumen Anual'!$CR$460,Z22,'Resumen Anual'!$V$9,K6,'Resumen Anual'!$BI$412)+SUMIFS('Resumen Anual'!$CR$518,Z22,'Resumen Anual'!$V$9,K6,'Resumen Anual'!$BI$470)+SUMIFS('Resumen Anual'!$CR$576,Z22,'Resumen Anual'!$V$9,K6,'Resumen Anual'!$BI$528)+SUMIFS('Resumen Anual'!$CR$634,Z22,'Resumen Anual'!$V$9,K6,'Resumen Anual'!$BI$586)+SUMIFS('Resumen Anual'!$CR$692,Z22,'Resumen Anual'!$V$9,K6,'Resumen Anual'!$BI$644)+SUMIFS('Resumen Anual'!$EQ$54,Z22,'Resumen Anual'!$V$9,K6,'Resumen Anual'!$DH$6)+SUMIFS('Resumen Anual'!$EQ$112,Z22,'Resumen Anual'!$V$9,K6,'Resumen Anual'!$DH$64)+SUMIFS('Resumen Anual'!$EQ$170,Z22,'Resumen Anual'!$V$9,K6,'Resumen Anual'!$DH$122)+SUMIFS('Resumen Anual'!$EQ$228,Z22,'Resumen Anual'!$V$9,K6,'Resumen Anual'!$DH$180)+SUMIFS('Resumen Anual'!$EQ$286,Z22,'Resumen Anual'!$V$9,K6,'Resumen Anual'!$DH$238)+SUMIFS('Resumen Anual'!$EQ$344,Z22,'Resumen Anual'!$V$9,K6,'Resumen Anual'!$DH$296)+SUMIFS('Resumen Anual'!$EQ$402,Z22,'Resumen Anual'!$V$9,K6,'Resumen Anual'!$DH$354)+SUMIFS('Resumen Anual'!$EQ$460,Z22,'Resumen Anual'!$V$9,K6,'Resumen Anual'!$DH$412)+SUMIFS('Resumen Anual'!$EQ$518,Z22,'Resumen Anual'!$V$9,K6,'Resumen Anual'!$DH$470)+SUMIFS('Resumen Anual'!$EQ$576,Z22,'Resumen Anual'!$V$9,K6,'Resumen Anual'!$DH$528)+SUMIFS('Resumen Anual'!$EQ$634,Z22,'Resumen Anual'!$V$9,K6,'Resumen Anual'!$DH$586)+SUMIFS('Resumen Anual'!$EQ$692,Z22,'Resumen Anual'!$V$9,K6,'Resumen Anual'!$DH$644)+SUMIFS('Resumen Anual'!$GN$54,Z22,'Resumen Anual'!$V$9,K6,'Resumen Anual'!$FE$6)+SUMIFS('Resumen Anual'!$GN$112,Z22,'Resumen Anual'!$V$9,K6,'Resumen Anual'!$FE$64)+SUMIFS('Resumen Anual'!$GN$170,Z22,'Resumen Anual'!$V$9,K6,'Resumen Anual'!$FE$122)+SUMIFS('Resumen Anual'!$GN$228,Z22,'Resumen Anual'!$V$9,K6,'Resumen Anual'!$FE$180)+SUMIFS('Resumen Anual'!$GN$286,Z22,'Resumen Anual'!$V$9,K6,'Resumen Anual'!$FE$238)+SUMIFS('Resumen Anual'!$GN$344,Z22,'Resumen Anual'!$V$9,K6,'Resumen Anual'!$FE$296)+SUMIFS('Resumen Anual'!$GN$402,Z22,'Resumen Anual'!$V$9,K6,'Resumen Anual'!$FE$354)+SUMIFS('Resumen Anual'!$GN$460,Z22,'Resumen Anual'!$V$9,K6,'Resumen Anual'!$FE$412)+SUMIFS('Resumen Anual'!$GN$518,Z22,'Resumen Anual'!$V$9,K6,'Resumen Anual'!$FE$470)+SUMIFS('Resumen Anual'!$GN$576,Z22,'Resumen Anual'!$V$9,K6,'Resumen Anual'!$FE$528)+SUMIFS('Resumen Anual'!$GN$634,Z22,'Resumen Anual'!$V$9,K6,'Resumen Anual'!$FE$586)+SUMIFS('Resumen Anual'!$GN$692,Z22,'Resumen Anual'!$V$9,K6,'Resumen Anual'!$FE$644)</f>
        <v>0</v>
      </c>
      <c r="AU22" s="756"/>
      <c r="AV22" s="1215"/>
      <c r="AW22" s="1200"/>
      <c r="AX22" s="171"/>
      <c r="AY22" s="657"/>
      <c r="AZ22" s="657"/>
      <c r="BA22" s="657"/>
      <c r="BB22" s="657"/>
      <c r="BC22" s="625"/>
      <c r="BD22" s="625"/>
      <c r="BE22" s="625"/>
      <c r="BF22" s="625"/>
      <c r="BG22" s="625"/>
      <c r="BH22" s="625"/>
      <c r="BI22" s="625"/>
      <c r="BJ22" s="625"/>
      <c r="BK22" s="657"/>
      <c r="BL22" s="657"/>
      <c r="BM22" s="657"/>
      <c r="BN22" s="657"/>
      <c r="BO22" s="657"/>
      <c r="BP22" s="657"/>
      <c r="BQ22" s="657"/>
      <c r="BR22" s="657"/>
      <c r="BS22" s="657"/>
      <c r="BT22" s="657"/>
      <c r="BU22" s="657"/>
      <c r="BV22" s="15"/>
      <c r="BW22" s="771">
        <f>IF(BW12=0," ",BW12+5)</f>
        <v>2027</v>
      </c>
      <c r="BX22" s="772"/>
      <c r="BY22" s="772"/>
      <c r="BZ22" s="772"/>
      <c r="CA22" s="772"/>
      <c r="CB22" s="1214">
        <f>SUMIFS('Resumen Anual'!$AF$54,BW22,'Resumen Anual'!$V$9,BH6,'Resumen Anual'!$L$6)+SUMIFS('Resumen Anual'!$AF$112,BW22,'Resumen Anual'!$V$9,BH6,'Resumen Anual'!$L$64)+SUMIFS('Resumen Anual'!$AF$170,BW22,'Resumen Anual'!$V$9,BH6,'Resumen Anual'!$L$122)+SUMIFS('Resumen Anual'!$AF$228,BW22,'Resumen Anual'!$V$9,BH6,'Resumen Anual'!$L$180)+SUMIFS('Resumen Anual'!$AF$286,BW22,'Resumen Anual'!$V$9,BH6,'Resumen Anual'!$L$238)+SUMIFS('Resumen Anual'!$AF$344,BW22,'Resumen Anual'!$V$9,BH6,'Resumen Anual'!$L$296)+SUMIFS('Resumen Anual'!$AF$402,BW22,'Resumen Anual'!$V$9,BH6,'Resumen Anual'!$L$354)+SUMIFS('Resumen Anual'!$AF$460,BW22,'Resumen Anual'!$V$9,BH6,'Resumen Anual'!$L$412)+SUMIFS('Resumen Anual'!$AF$518,BW22,'Resumen Anual'!$V$9,BH6,'Resumen Anual'!$L$470)+SUMIFS('Resumen Anual'!$AF$576,BW22,'Resumen Anual'!$V$9,BH6,'Resumen Anual'!$L$528)+SUMIFS('Resumen Anual'!$AF$634,BW22,'Resumen Anual'!$V$9,BH6,'Resumen Anual'!$L$586)+SUMIFS('Resumen Anual'!$AF$692,BW22,'Resumen Anual'!$V$9,BH6,'Resumen Anual'!$L$644)+SUMIFS('Resumen Anual'!$CC$54,BW22,'Resumen Anual'!$V$9,BH6,'Resumen Anual'!$BI$6)+SUMIFS('Resumen Anual'!$CC$112,BW22,'Resumen Anual'!$V$9,BH6,'Resumen Anual'!$BI$64)+SUMIFS('Resumen Anual'!$CC$170,BW22,'Resumen Anual'!$V$9,BH6,'Resumen Anual'!$BI$122)+SUMIFS('Resumen Anual'!$CC$228,BW22,'Resumen Anual'!$V$9,BH6,'Resumen Anual'!$BI$180)+SUMIFS('Resumen Anual'!$CC$286,BW22,'Resumen Anual'!$V$9,BH6,'Resumen Anual'!$BI$238)+SUMIFS('Resumen Anual'!$CC$344,BW22,'Resumen Anual'!$V$9,BH6,'Resumen Anual'!$BI$296)+SUMIFS('Resumen Anual'!$CC$402,BW22,'Resumen Anual'!$V$9,BH6,'Resumen Anual'!$BI$354)+SUMIFS('Resumen Anual'!$CC$460,BW22,'Resumen Anual'!$V$9,BH6,'Resumen Anual'!$BI$412)+SUMIFS('Resumen Anual'!$CC$518,BW22,'Resumen Anual'!$V$9,BH6,'Resumen Anual'!$BI$470)+SUMIFS('Resumen Anual'!$CC$576,BW22,'Resumen Anual'!$V$9,BH6,'Resumen Anual'!$BI$528)+SUMIFS('Resumen Anual'!$CC$634,BW22,'Resumen Anual'!$V$9,BH6,'Resumen Anual'!$BI$586)+SUMIFS('Resumen Anual'!$CC$692,BW22,'Resumen Anual'!$V$9,BH6,'Resumen Anual'!$BI$644)+SUMIFS('Resumen Anual'!$EB$54,BW22,'Resumen Anual'!$V$9,BH6,'Resumen Anual'!$DH$6)+SUMIFS('Resumen Anual'!$EB$112,BW22,'Resumen Anual'!$V$9,BH6,'Resumen Anual'!$DH$64)+SUMIFS('Resumen Anual'!$EB$170,BW22,'Resumen Anual'!$V$9,BH6,'Resumen Anual'!$DH$122)+SUMIFS('Resumen Anual'!$EB$228,BW22,'Resumen Anual'!$V$9,BH6,'Resumen Anual'!$DH$180)+SUMIFS('Resumen Anual'!$EB$286,BW22,'Resumen Anual'!$V$9,BH6,'Resumen Anual'!$DH$238)+SUMIFS('Resumen Anual'!$EB$344,BW22,'Resumen Anual'!$V$9,BH6,'Resumen Anual'!$DH$296)+SUMIFS('Resumen Anual'!$EB$402,BW22,'Resumen Anual'!$V$9,BH6,'Resumen Anual'!$DH$354)+SUMIFS('Resumen Anual'!$EB$460,BW22,'Resumen Anual'!$V$9,BH6,'Resumen Anual'!$DH$412)+SUMIFS('Resumen Anual'!$EB$518,BW22,'Resumen Anual'!$V$9,BH6,'Resumen Anual'!$DH$470)+SUMIFS('Resumen Anual'!$EB$576,BW22,'Resumen Anual'!$V$9,BH6,'Resumen Anual'!$DH$528)+SUMIFS('Resumen Anual'!$EB$634,BW22,'Resumen Anual'!$V$9,BH6,'Resumen Anual'!$DH$586)+SUMIFS('Resumen Anual'!$EB$692,BW22,'Resumen Anual'!$V$9,BH6,'Resumen Anual'!$DH$644)+SUMIFS('Resumen Anual'!$FY$54,BW22,'Resumen Anual'!$V$9,BH6,'Resumen Anual'!$FE$6)+SUMIFS('Resumen Anual'!$FY$112,BW22,'Resumen Anual'!$V$9,BH6,'Resumen Anual'!$FE$64)+SUMIFS('Resumen Anual'!$FY$170,BW22,'Resumen Anual'!$V$9,BH6,'Resumen Anual'!$FE$122)+SUMIFS('Resumen Anual'!$FY$228,BW22,'Resumen Anual'!$V$9,BH6,'Resumen Anual'!$FE$180)+SUMIFS('Resumen Anual'!$FY$286,BW22,'Resumen Anual'!$V$9,BH6,'Resumen Anual'!$FE$238)+SUMIFS('Resumen Anual'!$FY$344,BW22,'Resumen Anual'!$V$9,BH6,'Resumen Anual'!$FE$296)+SUMIFS('Resumen Anual'!$FY$402,BW22,'Resumen Anual'!$V$9,BH6,'Resumen Anual'!$FE$354)+SUMIFS('Resumen Anual'!$FY$460,BW22,'Resumen Anual'!$V$9,BH6,'Resumen Anual'!$FE$412)+SUMIFS('Resumen Anual'!$FY$518,BW22,'Resumen Anual'!$V$9,BH6,'Resumen Anual'!$FE$470)+SUMIFS('Resumen Anual'!$FY$576,BW22,'Resumen Anual'!$V$9,BH6,'Resumen Anual'!$FE$528)+SUMIFS('Resumen Anual'!$FY$634,BW22,'Resumen Anual'!$V$9,BH6,'Resumen Anual'!$FE$586)+SUMIFS('Resumen Anual'!$FY$692,BW22,'Resumen Anual'!$V$9,BH6,'Resumen Anual'!$FE$644)</f>
        <v>0</v>
      </c>
      <c r="CC22" s="770"/>
      <c r="CD22" s="770"/>
      <c r="CE22" s="770"/>
      <c r="CF22" s="770">
        <f>SUMIFS('Resumen Anual'!$AJ$54,BW22,'Resumen Anual'!$V$9,BH6,'Resumen Anual'!$L$6)+SUMIFS('Resumen Anual'!$AJ$112,BW22,'Resumen Anual'!$V$9,BH6,'Resumen Anual'!$L$64)+SUMIFS('Resumen Anual'!$AJ$170,BW22,'Resumen Anual'!$V$9,BH6,'Resumen Anual'!$L$122)+SUMIFS('Resumen Anual'!$AJ$228,BW22,'Resumen Anual'!$V$9,BH6,'Resumen Anual'!$L$180)+SUMIFS('Resumen Anual'!$AJ$286,BW22,'Resumen Anual'!$V$9,BH6,'Resumen Anual'!$L$238)+SUMIFS('Resumen Anual'!$AJ$344,BW22,'Resumen Anual'!$V$9,BH6,'Resumen Anual'!$L$296)+SUMIFS('Resumen Anual'!$AJ$402,BW22,'Resumen Anual'!$V$9,BH6,'Resumen Anual'!$L$354)+SUMIFS('Resumen Anual'!$AJ$460,BW22,'Resumen Anual'!$V$9,BH6,'Resumen Anual'!$L$412)+SUMIFS('Resumen Anual'!$AJ$518,BW22,'Resumen Anual'!$V$9,BH6,'Resumen Anual'!$L$470)+SUMIFS('Resumen Anual'!$AJ$576,BW22,'Resumen Anual'!$V$9,BH6,'Resumen Anual'!$L$528)+SUMIFS('Resumen Anual'!$AJ$634,BW22,'Resumen Anual'!$V$9,BH6,'Resumen Anual'!$L$586)+SUMIFS('Resumen Anual'!$AJ$692,BW22,'Resumen Anual'!$V$9,BH6,'Resumen Anual'!$L$644)+SUMIFS('Resumen Anual'!$CG$54,BW22,'Resumen Anual'!$V$9,BH6,'Resumen Anual'!$BI$6)+SUMIFS('Resumen Anual'!$CG$112,BW22,'Resumen Anual'!$V$9,BH6,'Resumen Anual'!$BI$64)+SUMIFS('Resumen Anual'!$CG$170,BW22,'Resumen Anual'!$V$9,BH6,'Resumen Anual'!$BI$122)+SUMIFS('Resumen Anual'!$CG$228,BW22,'Resumen Anual'!$V$9,BH6,'Resumen Anual'!$BI$180)+SUMIFS('Resumen Anual'!$CG$286,BW22,'Resumen Anual'!$V$9,BH6,'Resumen Anual'!$BI$238)+SUMIFS('Resumen Anual'!$CG$344,BW22,'Resumen Anual'!$V$9,BH6,'Resumen Anual'!$BI$296)+SUMIFS('Resumen Anual'!$CG$402,BW22,'Resumen Anual'!$V$9,BH6,'Resumen Anual'!$BI$354)+SUMIFS('Resumen Anual'!$CG$460,BW22,'Resumen Anual'!$V$9,BH6,'Resumen Anual'!$BI$412)+SUMIFS('Resumen Anual'!$CG$518,BW22,'Resumen Anual'!$V$9,BH6,'Resumen Anual'!$BI$470)+SUMIFS('Resumen Anual'!$CG$576,BW22,'Resumen Anual'!$V$9,BH6,'Resumen Anual'!$BI$528)+SUMIFS('Resumen Anual'!$CG$634,BW22,'Resumen Anual'!$V$9,BH6,'Resumen Anual'!$BI$586)+SUMIFS('Resumen Anual'!$CG$692,BW22,'Resumen Anual'!$V$9,BH6,'Resumen Anual'!$BI$644)+SUMIFS('Resumen Anual'!$EF$54,BW22,'Resumen Anual'!$V$9,BH6,'Resumen Anual'!$DH$6)+SUMIFS('Resumen Anual'!$EF$112,BW22,'Resumen Anual'!$V$9,BH6,'Resumen Anual'!$DH$64)+SUMIFS('Resumen Anual'!$EF$170,BW22,'Resumen Anual'!$V$9,BH6,'Resumen Anual'!$DH$122)+SUMIFS('Resumen Anual'!$EF$228,BW22,'Resumen Anual'!$V$9,BH6,'Resumen Anual'!$DH$180)+SUMIFS('Resumen Anual'!$EF$286,BW22,'Resumen Anual'!$V$9,BH6,'Resumen Anual'!$DH$238)+SUMIFS('Resumen Anual'!$EF$344,BW22,'Resumen Anual'!$V$9,BH6,'Resumen Anual'!$DH$296)+SUMIFS('Resumen Anual'!$EF$402,BW22,'Resumen Anual'!$V$9,BH6,'Resumen Anual'!$DH$354)+SUMIFS('Resumen Anual'!$EF$460,BW22,'Resumen Anual'!$V$9,BH6,'Resumen Anual'!$DH$412)+SUMIFS('Resumen Anual'!$EF$518,BW22,'Resumen Anual'!$V$9,BH6,'Resumen Anual'!$DH$470)+SUMIFS('Resumen Anual'!$EF$576,BW22,'Resumen Anual'!$V$9,BH6,'Resumen Anual'!$DH$528)+SUMIFS('Resumen Anual'!$EF$634,BW22,'Resumen Anual'!$V$9,BH6,'Resumen Anual'!$DH$586)+SUMIFS('Resumen Anual'!$EF$692,BW22,'Resumen Anual'!$V$9,BH6,'Resumen Anual'!$DH$644)+SUMIFS('Resumen Anual'!$GC$54,BW22,'Resumen Anual'!$V$9,BH6,'Resumen Anual'!$FE$6)+SUMIFS('Resumen Anual'!$GC$112,BW22,'Resumen Anual'!$V$9,BH6,'Resumen Anual'!$FE$64)+SUMIFS('Resumen Anual'!$GC$170,BW22,'Resumen Anual'!$V$9,BH6,'Resumen Anual'!$FE$122)+SUMIFS('Resumen Anual'!$GC$228,BW22,'Resumen Anual'!$V$9,BH6,'Resumen Anual'!$FE$180)+SUMIFS('Resumen Anual'!$GC$286,BW22,'Resumen Anual'!$V$9,BH6,'Resumen Anual'!$FE$238)+SUMIFS('Resumen Anual'!$GC$344,BW22,'Resumen Anual'!$V$9,BH6,'Resumen Anual'!$FE$296)+SUMIFS('Resumen Anual'!$GC$402,BW22,'Resumen Anual'!$V$9,BH6,'Resumen Anual'!$FE$354)+SUMIFS('Resumen Anual'!$GC$460,BW22,'Resumen Anual'!$V$9,BH6,'Resumen Anual'!$FE$412)+SUMIFS('Resumen Anual'!$GC$518,BW22,'Resumen Anual'!$V$9,BH6,'Resumen Anual'!$FE$470)+SUMIFS('Resumen Anual'!$GC$576,BW22,'Resumen Anual'!$V$9,BH6,'Resumen Anual'!$FE$528)+SUMIFS('Resumen Anual'!$GC$634,BW22,'Resumen Anual'!$V$9,BH6,'Resumen Anual'!$FE$586)+SUMIFS('Resumen Anual'!$GC$692,BW22,'Resumen Anual'!$V$9,BH6,'Resumen Anual'!$FE$644)</f>
        <v>0</v>
      </c>
      <c r="CG22" s="770"/>
      <c r="CH22" s="770"/>
      <c r="CI22" s="770"/>
      <c r="CJ22" s="770">
        <f>SUMIFS('Resumen Anual'!$AN$54,BW22,'Resumen Anual'!$V$9,BH6,'Resumen Anual'!$L$6)+SUMIFS('Resumen Anual'!$AN$112,BW22,'Resumen Anual'!$V$9,BH6,'Resumen Anual'!$L$64)+SUMIFS('Resumen Anual'!$AN$170,BW22,'Resumen Anual'!$V$9,BH6,'Resumen Anual'!$L$122)+SUMIFS('Resumen Anual'!$AN$228,BW22,'Resumen Anual'!$V$9,BH6,'Resumen Anual'!$L$180)+SUMIFS('Resumen Anual'!$AN$286,BW22,'Resumen Anual'!$V$9,BH6,'Resumen Anual'!$L$238)+SUMIFS('Resumen Anual'!$AN$344,BW22,'Resumen Anual'!$V$9,BH6,'Resumen Anual'!$L$296)+SUMIFS('Resumen Anual'!$AN$402,BW22,'Resumen Anual'!$V$9,BH6,'Resumen Anual'!$L$354)+SUMIFS('Resumen Anual'!$AN$460,BW22,'Resumen Anual'!$V$9,BH6,'Resumen Anual'!$L$412)+SUMIFS('Resumen Anual'!$AN$518,BW22,'Resumen Anual'!$V$9,BH6,'Resumen Anual'!$L$470)+SUMIFS('Resumen Anual'!$AN$576,BW22,'Resumen Anual'!$V$9,BH6,'Resumen Anual'!$L$528)+SUMIFS('Resumen Anual'!$AN$634,BW22,'Resumen Anual'!$V$9,BH6,'Resumen Anual'!$L$586)+SUMIFS('Resumen Anual'!$AN$692,BW22,'Resumen Anual'!$V$9,BH6,'Resumen Anual'!$L$644)+SUMIFS('Resumen Anual'!$CK$54,BW22,'Resumen Anual'!$V$9,BH6,'Resumen Anual'!$BI$6)+SUMIFS('Resumen Anual'!$CK$112,BW22,'Resumen Anual'!$V$9,BH6,'Resumen Anual'!$BI$64)+SUMIFS('Resumen Anual'!$CK$170,BW22,'Resumen Anual'!$V$9,BH6,'Resumen Anual'!$BI$122)+SUMIFS('Resumen Anual'!$CK$228,BW22,'Resumen Anual'!$V$9,BH6,'Resumen Anual'!$BI$180)+SUMIFS('Resumen Anual'!$CK$286,BW22,'Resumen Anual'!$V$9,BH6,'Resumen Anual'!$BI$238)+SUMIFS('Resumen Anual'!$CK$344,BW22,'Resumen Anual'!$V$9,BH6,'Resumen Anual'!$BI$296)+SUMIFS('Resumen Anual'!$CK$402,BW22,'Resumen Anual'!$V$9,BH6,'Resumen Anual'!$BI$354)+SUMIFS('Resumen Anual'!$CK$460,BW22,'Resumen Anual'!$V$9,BH6,'Resumen Anual'!$BI$412)+SUMIFS('Resumen Anual'!$CK$518,BW22,'Resumen Anual'!$V$9,BH6,'Resumen Anual'!$BI$470)+SUMIFS('Resumen Anual'!$CK$576,BW22,'Resumen Anual'!$V$9,BH6,'Resumen Anual'!$BI$528)+SUMIFS('Resumen Anual'!$CK$634,BW22,'Resumen Anual'!$V$9,BH6,'Resumen Anual'!$BI$586)+SUMIFS('Resumen Anual'!$CK$692,BW22,'Resumen Anual'!$V$9,BH6,'Resumen Anual'!$BI$644)+SUMIFS('Resumen Anual'!$EJ$54,BW22,'Resumen Anual'!$V$9,BH6,'Resumen Anual'!$DH$6)+SUMIFS('Resumen Anual'!$EJ$112,BW22,'Resumen Anual'!$V$9,BH6,'Resumen Anual'!$DH$64)+SUMIFS('Resumen Anual'!$EJ$170,BW22,'Resumen Anual'!$V$9,BH6,'Resumen Anual'!$DH$122)+SUMIFS('Resumen Anual'!$EJ$228,BW22,'Resumen Anual'!$V$9,BH6,'Resumen Anual'!$DH$180)+SUMIFS('Resumen Anual'!$EJ$286,BW22,'Resumen Anual'!$V$9,BH6,'Resumen Anual'!$DH$238)+SUMIFS('Resumen Anual'!$EJ$344,BW22,'Resumen Anual'!$V$9,BH6,'Resumen Anual'!$DH$296)+SUMIFS('Resumen Anual'!$EJ$402,BW22,'Resumen Anual'!$V$9,BH6,'Resumen Anual'!$DH$354)+SUMIFS('Resumen Anual'!$EJ$460,BW22,'Resumen Anual'!$V$9,BH6,'Resumen Anual'!$DH$412)+SUMIFS('Resumen Anual'!$EJ$518,BW22,'Resumen Anual'!$V$9,BH6,'Resumen Anual'!$DH$470)+SUMIFS('Resumen Anual'!$EJ$576,BW22,'Resumen Anual'!$V$9,BH6,'Resumen Anual'!$DH$528)+SUMIFS('Resumen Anual'!$EJ$634,BW22,'Resumen Anual'!$V$9,BH6,'Resumen Anual'!$DH$586)+SUMIFS('Resumen Anual'!$EJ$692,BW22,'Resumen Anual'!$V$9,BH6,'Resumen Anual'!$DH$644)+SUMIFS('Resumen Anual'!$GG$54,BW22,'Resumen Anual'!$V$9,BH6,'Resumen Anual'!$FE$6)+SUMIFS('Resumen Anual'!$GG$112,BW22,'Resumen Anual'!$V$9,BH6,'Resumen Anual'!$FE$64)+SUMIFS('Resumen Anual'!$GG$170,BW22,'Resumen Anual'!$V$9,BH6,'Resumen Anual'!$FE$122)+SUMIFS('Resumen Anual'!$GG$228,BW22,'Resumen Anual'!$V$9,BH6,'Resumen Anual'!$FE$180)+SUMIFS('Resumen Anual'!$GG$286,BW22,'Resumen Anual'!$V$9,BH6,'Resumen Anual'!$FE$238)+SUMIFS('Resumen Anual'!$GG$344,BW22,'Resumen Anual'!$V$9,BH6,'Resumen Anual'!$FE$296)+SUMIFS('Resumen Anual'!$GG$402,BW22,'Resumen Anual'!$V$9,BH6,'Resumen Anual'!$FE$354)+SUMIFS('Resumen Anual'!$GG$460,BW22,'Resumen Anual'!$V$9,BH6,'Resumen Anual'!$FE$412)+SUMIFS('Resumen Anual'!$GG$518,BW22,'Resumen Anual'!$V$9,BH6,'Resumen Anual'!$FE$470)+SUMIFS('Resumen Anual'!$GG$576,BW22,'Resumen Anual'!$V$9,BH6,'Resumen Anual'!$FE$528)+SUMIFS('Resumen Anual'!$GG$634,BW22,'Resumen Anual'!$V$9,BH6,'Resumen Anual'!$FE$586)+SUMIFS('Resumen Anual'!$GG$692,BW22,'Resumen Anual'!$V$9,BH6,'Resumen Anual'!$FE$644)</f>
        <v>0</v>
      </c>
      <c r="CK22" s="770"/>
      <c r="CL22" s="770"/>
      <c r="CM22" s="770"/>
      <c r="CN22" s="756">
        <f>SUMIFS('Resumen Anual'!$AR$54,BW22,'Resumen Anual'!$V$9,BH6,'Resumen Anual'!$L$6)+SUMIFS('Resumen Anual'!$AR$112,BW22,'Resumen Anual'!$V$9,BH6,'Resumen Anual'!$L$64)+SUMIFS('Resumen Anual'!$AR$170,BW22,'Resumen Anual'!$V$9,BH6,'Resumen Anual'!$L$122)+SUMIFS('Resumen Anual'!$AR$228,BW22,'Resumen Anual'!$V$9,BH6,'Resumen Anual'!$L$180)+SUMIFS('Resumen Anual'!$AR$286,BW22,'Resumen Anual'!$V$9,BH6,'Resumen Anual'!$L$238)+SUMIFS('Resumen Anual'!$AR$344,BW22,'Resumen Anual'!$V$9,BH6,'Resumen Anual'!$L$296)+SUMIFS('Resumen Anual'!$AR$402,BW22,'Resumen Anual'!$V$9,BH6,'Resumen Anual'!$L$354)+SUMIFS('Resumen Anual'!$AR$460,BW22,'Resumen Anual'!$V$9,BH6,'Resumen Anual'!$L$412)+SUMIFS('Resumen Anual'!$AR$518,BW22,'Resumen Anual'!$V$9,BH6,'Resumen Anual'!$L$470)+SUMIFS('Resumen Anual'!$AR$576,BW22,'Resumen Anual'!$V$9,BH6,'Resumen Anual'!$L$528)+SUMIFS('Resumen Anual'!$AR$634,BW22,'Resumen Anual'!$V$9,BH6,'Resumen Anual'!$L$586)+SUMIFS('Resumen Anual'!$AR$692,BW22,'Resumen Anual'!$V$9,BH6,'Resumen Anual'!$L$644)+SUMIFS('Resumen Anual'!$CO$54,BW22,'Resumen Anual'!$V$9,BH6,'Resumen Anual'!$BI$6)+SUMIFS('Resumen Anual'!$CO$112,BW22,'Resumen Anual'!$V$9,BH6,'Resumen Anual'!$BI$64)+SUMIFS('Resumen Anual'!$CO$170,BW22,'Resumen Anual'!$V$9,BH6,'Resumen Anual'!$BI$122)+SUMIFS('Resumen Anual'!$CO$228,BW22,'Resumen Anual'!$V$9,BH6,'Resumen Anual'!$BI$180)+SUMIFS('Resumen Anual'!$CO$286,BW22,'Resumen Anual'!$V$9,BH6,'Resumen Anual'!$BI$238)+SUMIFS('Resumen Anual'!$CO$344,BW22,'Resumen Anual'!$V$9,BH6,'Resumen Anual'!$BI$296)+SUMIFS('Resumen Anual'!$CO$402,BW22,'Resumen Anual'!$V$9,BH6,'Resumen Anual'!$BI$354)+SUMIFS('Resumen Anual'!$CO$460,BW22,'Resumen Anual'!$V$9,BH6,'Resumen Anual'!$BI$412)+SUMIFS('Resumen Anual'!$CO$518,BW22,'Resumen Anual'!$V$9,BH6,'Resumen Anual'!$BI$470)+SUMIFS('Resumen Anual'!$CO$576,BW22,'Resumen Anual'!$V$9,BH6,'Resumen Anual'!$BI$528)+SUMIFS('Resumen Anual'!$CO$634,BW22,'Resumen Anual'!$V$9,BH6,'Resumen Anual'!$BI$586)+SUMIFS('Resumen Anual'!$CO$692,BW22,'Resumen Anual'!$V$9,BH6,'Resumen Anual'!$BI$644)+SUMIFS('Resumen Anual'!$EN$54,BW22,'Resumen Anual'!$V$9,BH6,'Resumen Anual'!$DH$6)+SUMIFS('Resumen Anual'!$EN$112,BW22,'Resumen Anual'!$V$9,BH6,'Resumen Anual'!$DH$64)+SUMIFS('Resumen Anual'!$EN$170,BW22,'Resumen Anual'!$V$9,BH6,'Resumen Anual'!$DH$122)+SUMIFS('Resumen Anual'!$EN$228,BW22,'Resumen Anual'!$V$9,BH6,'Resumen Anual'!$DH$180)+SUMIFS('Resumen Anual'!$EN$286,BW22,'Resumen Anual'!$V$9,BH6,'Resumen Anual'!$DH$238)+SUMIFS('Resumen Anual'!$EN$344,BW22,'Resumen Anual'!$V$9,BH6,'Resumen Anual'!$DH$296)+SUMIFS('Resumen Anual'!$EN$402,BW22,'Resumen Anual'!$V$9,BH6,'Resumen Anual'!$DH$354)+SUMIFS('Resumen Anual'!$EN$460,BW22,'Resumen Anual'!$V$9,BH6,'Resumen Anual'!$DH$412)+SUMIFS('Resumen Anual'!$EN$518,BW22,'Resumen Anual'!$V$9,BH6,'Resumen Anual'!$DH$470)+SUMIFS('Resumen Anual'!$EN$576,BW22,'Resumen Anual'!$V$9,BH6,'Resumen Anual'!$DH$528)+SUMIFS('Resumen Anual'!$EN$634,BW22,'Resumen Anual'!$V$9,BH6,'Resumen Anual'!$DH$586)+SUMIFS('Resumen Anual'!$EN$692,BW22,'Resumen Anual'!$V$9,BH6,'Resumen Anual'!$DH$644)+SUMIFS('Resumen Anual'!$GK$54,BW22,'Resumen Anual'!$V$9,BH6,'Resumen Anual'!$FE$6)+SUMIFS('Resumen Anual'!$GK$112,BW22,'Resumen Anual'!$V$9,BH6,'Resumen Anual'!$FE$64)+SUMIFS('Resumen Anual'!$GK$170,BW22,'Resumen Anual'!$V$9,BH6,'Resumen Anual'!$FE$122)+SUMIFS('Resumen Anual'!$GK$228,BW22,'Resumen Anual'!$V$9,BH6,'Resumen Anual'!$FE$180)+SUMIFS('Resumen Anual'!$GK$286,BW22,'Resumen Anual'!$V$9,BH6,'Resumen Anual'!$FE$238)+SUMIFS('Resumen Anual'!$GK$344,BW22,'Resumen Anual'!$V$9,BH6,'Resumen Anual'!$FE$296)+SUMIFS('Resumen Anual'!$GK$402,BW22,'Resumen Anual'!$V$9,BH6,'Resumen Anual'!$FE$354)+SUMIFS('Resumen Anual'!$GK$460,BW22,'Resumen Anual'!$V$9,BH6,'Resumen Anual'!$FE$412)+SUMIFS('Resumen Anual'!$GK$518,BW22,'Resumen Anual'!$V$9,BH6,'Resumen Anual'!$FE$470)+SUMIFS('Resumen Anual'!$GK$576,BW22,'Resumen Anual'!$V$9,BH6,'Resumen Anual'!$FE$528)+SUMIFS('Resumen Anual'!$GK$634,BW22,'Resumen Anual'!$V$9,BH6,'Resumen Anual'!$FE$586)+SUMIFS('Resumen Anual'!$GK$692,BW22,'Resumen Anual'!$V$9,BH6,'Resumen Anual'!$FE$644)</f>
        <v>0</v>
      </c>
      <c r="CO22" s="756"/>
      <c r="CP22" s="756"/>
      <c r="CQ22" s="756">
        <f>SUMIFS('Resumen Anual'!$AU$54,BW22,'Resumen Anual'!$V$9,BH6,'Resumen Anual'!$L$6)+SUMIFS('Resumen Anual'!$AU$112,BW22,'Resumen Anual'!$V$9,BH6,'Resumen Anual'!$L$64)+SUMIFS('Resumen Anual'!$AU$170,BW22,'Resumen Anual'!$V$9,BH6,'Resumen Anual'!$L$122)+SUMIFS('Resumen Anual'!$AU$228,BW22,'Resumen Anual'!$V$9,BH6,'Resumen Anual'!$L$180)+SUMIFS('Resumen Anual'!$AU$286,BW22,'Resumen Anual'!$V$9,BH6,'Resumen Anual'!$L$238)+SUMIFS('Resumen Anual'!$AU$344,BW22,'Resumen Anual'!$V$9,BH6,'Resumen Anual'!$L$296)+SUMIFS('Resumen Anual'!$AU$402,BW22,'Resumen Anual'!$V$9,BH6,'Resumen Anual'!$L$354)+SUMIFS('Resumen Anual'!$AU$460,BW22,'Resumen Anual'!$V$9,BH6,'Resumen Anual'!$L$412)+SUMIFS('Resumen Anual'!$AU$518,BW22,'Resumen Anual'!$V$9,BH6,'Resumen Anual'!$L$470)+SUMIFS('Resumen Anual'!$AU$576,BW22,'Resumen Anual'!$V$9,BH6,'Resumen Anual'!$L$528)+SUMIFS('Resumen Anual'!$AU$634,BW22,'Resumen Anual'!$V$9,BH6,'Resumen Anual'!$L$586)+SUMIFS('Resumen Anual'!$AU$692,BW22,'Resumen Anual'!$V$9,BH6,'Resumen Anual'!$L$644)+SUMIFS('Resumen Anual'!$CR$54,BW22,'Resumen Anual'!$V$9,BH6,'Resumen Anual'!$BI$6)+SUMIFS('Resumen Anual'!$CR$112,BW22,'Resumen Anual'!$V$9,BH6,'Resumen Anual'!$BI$64)+SUMIFS('Resumen Anual'!$CR$170,BW22,'Resumen Anual'!$V$9,BH6,'Resumen Anual'!$BI$122)+SUMIFS('Resumen Anual'!$CR$228,BW22,'Resumen Anual'!$V$9,BH6,'Resumen Anual'!$BI$180)+SUMIFS('Resumen Anual'!$CR$286,BW22,'Resumen Anual'!$V$9,BH6,'Resumen Anual'!$BI$238)+SUMIFS('Resumen Anual'!$CR$344,BW22,'Resumen Anual'!$V$9,BH6,'Resumen Anual'!$BI$296)+SUMIFS('Resumen Anual'!$CR$402,BW22,'Resumen Anual'!$V$9,BH6,'Resumen Anual'!$BI$354)+SUMIFS('Resumen Anual'!$CR$460,BW22,'Resumen Anual'!$V$9,BH6,'Resumen Anual'!$BI$412)+SUMIFS('Resumen Anual'!$CR$518,BW22,'Resumen Anual'!$V$9,BH6,'Resumen Anual'!$BI$470)+SUMIFS('Resumen Anual'!$CR$576,BW22,'Resumen Anual'!$V$9,BH6,'Resumen Anual'!$BI$528)+SUMIFS('Resumen Anual'!$CR$634,BW22,'Resumen Anual'!$V$9,BH6,'Resumen Anual'!$BI$586)+SUMIFS('Resumen Anual'!$CR$692,BW22,'Resumen Anual'!$V$9,BH6,'Resumen Anual'!$BI$644)+SUMIFS('Resumen Anual'!$EQ$54,BW22,'Resumen Anual'!$V$9,BH6,'Resumen Anual'!$DH$6)+SUMIFS('Resumen Anual'!$EQ$112,BW22,'Resumen Anual'!$V$9,BH6,'Resumen Anual'!$DH$64)+SUMIFS('Resumen Anual'!$EQ$170,BW22,'Resumen Anual'!$V$9,BH6,'Resumen Anual'!$DH$122)+SUMIFS('Resumen Anual'!$EQ$228,BW22,'Resumen Anual'!$V$9,BH6,'Resumen Anual'!$DH$180)+SUMIFS('Resumen Anual'!$EQ$286,BW22,'Resumen Anual'!$V$9,BH6,'Resumen Anual'!$DH$238)+SUMIFS('Resumen Anual'!$EQ$344,BW22,'Resumen Anual'!$V$9,BH6,'Resumen Anual'!$DH$296)+SUMIFS('Resumen Anual'!$EQ$402,BW22,'Resumen Anual'!$V$9,BH6,'Resumen Anual'!$DH$354)+SUMIFS('Resumen Anual'!$EQ$460,BW22,'Resumen Anual'!$V$9,BH6,'Resumen Anual'!$DH$412)+SUMIFS('Resumen Anual'!$EQ$518,BW22,'Resumen Anual'!$V$9,BH6,'Resumen Anual'!$DH$470)+SUMIFS('Resumen Anual'!$EQ$576,BW22,'Resumen Anual'!$V$9,BH6,'Resumen Anual'!$DH$528)+SUMIFS('Resumen Anual'!$EQ$634,BW22,'Resumen Anual'!$V$9,BH6,'Resumen Anual'!$DH$586)+SUMIFS('Resumen Anual'!$EQ$692,BW22,'Resumen Anual'!$V$9,BH6,'Resumen Anual'!$DH$644)+SUMIFS('Resumen Anual'!$GN$54,BW22,'Resumen Anual'!$V$9,BH6,'Resumen Anual'!$FE$6)+SUMIFS('Resumen Anual'!$GN$112,BW22,'Resumen Anual'!$V$9,BH6,'Resumen Anual'!$FE$64)+SUMIFS('Resumen Anual'!$GN$170,BW22,'Resumen Anual'!$V$9,BH6,'Resumen Anual'!$FE$122)+SUMIFS('Resumen Anual'!$GN$228,BW22,'Resumen Anual'!$V$9,BH6,'Resumen Anual'!$FE$180)+SUMIFS('Resumen Anual'!$GN$286,BW22,'Resumen Anual'!$V$9,BH6,'Resumen Anual'!$FE$238)+SUMIFS('Resumen Anual'!$GN$344,BW22,'Resumen Anual'!$V$9,BH6,'Resumen Anual'!$FE$296)+SUMIFS('Resumen Anual'!$GN$402,BW22,'Resumen Anual'!$V$9,BH6,'Resumen Anual'!$FE$354)+SUMIFS('Resumen Anual'!$GN$460,BW22,'Resumen Anual'!$V$9,BH6,'Resumen Anual'!$FE$412)+SUMIFS('Resumen Anual'!$GN$518,BW22,'Resumen Anual'!$V$9,BH6,'Resumen Anual'!$FE$470)+SUMIFS('Resumen Anual'!$GN$576,BW22,'Resumen Anual'!$V$9,BH6,'Resumen Anual'!$FE$528)+SUMIFS('Resumen Anual'!$GN$634,BW22,'Resumen Anual'!$V$9,BH6,'Resumen Anual'!$FE$586)+SUMIFS('Resumen Anual'!$GN$692,BW22,'Resumen Anual'!$V$9,BH6,'Resumen Anual'!$FE$644)</f>
        <v>0</v>
      </c>
      <c r="CR22" s="756"/>
      <c r="CS22" s="756"/>
      <c r="CT22" s="1200"/>
      <c r="CU22" s="1199"/>
      <c r="CV22" s="171"/>
      <c r="CW22" s="657"/>
      <c r="CX22" s="657"/>
      <c r="CY22" s="657"/>
      <c r="CZ22" s="657"/>
      <c r="DA22" s="625"/>
      <c r="DB22" s="625"/>
      <c r="DC22" s="625"/>
      <c r="DD22" s="625"/>
      <c r="DE22" s="625"/>
      <c r="DF22" s="625"/>
      <c r="DG22" s="625"/>
      <c r="DH22" s="625"/>
      <c r="DI22" s="657"/>
      <c r="DJ22" s="657"/>
      <c r="DK22" s="657"/>
      <c r="DL22" s="657"/>
      <c r="DM22" s="657"/>
      <c r="DN22" s="657"/>
      <c r="DO22" s="657"/>
      <c r="DP22" s="657"/>
      <c r="DQ22" s="657"/>
      <c r="DR22" s="657"/>
      <c r="DS22" s="657"/>
      <c r="DT22" s="15"/>
      <c r="DU22" s="771">
        <f>IF(DU12=0," ",DU12+5)</f>
        <v>2027</v>
      </c>
      <c r="DV22" s="772"/>
      <c r="DW22" s="772"/>
      <c r="DX22" s="772"/>
      <c r="DY22" s="772"/>
      <c r="DZ22" s="1214">
        <f>SUMIFS('Resumen Anual'!$AF$54,DU22,'Resumen Anual'!$V$9,DF6,'Resumen Anual'!$L$6)+SUMIFS('Resumen Anual'!$AF$112,DU22,'Resumen Anual'!$V$9,DF6,'Resumen Anual'!$L$64)+SUMIFS('Resumen Anual'!$AF$170,DU22,'Resumen Anual'!$V$9,DF6,'Resumen Anual'!$L$122)+SUMIFS('Resumen Anual'!$AF$228,DU22,'Resumen Anual'!$V$9,DF6,'Resumen Anual'!$L$180)+SUMIFS('Resumen Anual'!$AF$286,DU22,'Resumen Anual'!$V$9,DF6,'Resumen Anual'!$L$238)+SUMIFS('Resumen Anual'!$AF$344,DU22,'Resumen Anual'!$V$9,DF6,'Resumen Anual'!$L$296)+SUMIFS('Resumen Anual'!$AF$402,DU22,'Resumen Anual'!$V$9,DF6,'Resumen Anual'!$L$354)+SUMIFS('Resumen Anual'!$AF$460,DU22,'Resumen Anual'!$V$9,DF6,'Resumen Anual'!$L$412)+SUMIFS('Resumen Anual'!$AF$518,DU22,'Resumen Anual'!$V$9,DF6,'Resumen Anual'!$L$470)+SUMIFS('Resumen Anual'!$AF$576,DU22,'Resumen Anual'!$V$9,DF6,'Resumen Anual'!$L$528)+SUMIFS('Resumen Anual'!$AF$634,DU22,'Resumen Anual'!$V$9,DF6,'Resumen Anual'!$L$586)+SUMIFS('Resumen Anual'!$AF$692,DU22,'Resumen Anual'!$V$9,DF6,'Resumen Anual'!$L$644)+SUMIFS('Resumen Anual'!$CC$54,DU22,'Resumen Anual'!$V$9,DF6,'Resumen Anual'!$BI$6)+SUMIFS('Resumen Anual'!$CC$112,DU22,'Resumen Anual'!$V$9,DF6,'Resumen Anual'!$BI$64)+SUMIFS('Resumen Anual'!$CC$170,DU22,'Resumen Anual'!$V$9,DF6,'Resumen Anual'!$BI$122)+SUMIFS('Resumen Anual'!$CC$228,DU22,'Resumen Anual'!$V$9,DF6,'Resumen Anual'!$BI$180)+SUMIFS('Resumen Anual'!$CC$286,DU22,'Resumen Anual'!$V$9,DF6,'Resumen Anual'!$BI$238)+SUMIFS('Resumen Anual'!$CC$344,DU22,'Resumen Anual'!$V$9,DF6,'Resumen Anual'!$BI$296)+SUMIFS('Resumen Anual'!$CC$402,DU22,'Resumen Anual'!$V$9,DF6,'Resumen Anual'!$BI$354)+SUMIFS('Resumen Anual'!$CC$460,DU22,'Resumen Anual'!$V$9,DF6,'Resumen Anual'!$BI$412)+SUMIFS('Resumen Anual'!$CC$518,DU22,'Resumen Anual'!$V$9,DF6,'Resumen Anual'!$BI$470)+SUMIFS('Resumen Anual'!$CC$576,DU22,'Resumen Anual'!$V$9,DF6,'Resumen Anual'!$BI$528)+SUMIFS('Resumen Anual'!$CC$634,DU22,'Resumen Anual'!$V$9,DF6,'Resumen Anual'!$BI$586)+SUMIFS('Resumen Anual'!$CC$692,DU22,'Resumen Anual'!$V$9,DF6,'Resumen Anual'!$BI$644)+SUMIFS('Resumen Anual'!$EB$54,DU22,'Resumen Anual'!$V$9,DF6,'Resumen Anual'!$DH$6)+SUMIFS('Resumen Anual'!$EB$112,DU22,'Resumen Anual'!$V$9,DF6,'Resumen Anual'!$DH$64)+SUMIFS('Resumen Anual'!$EB$170,DU22,'Resumen Anual'!$V$9,DF6,'Resumen Anual'!$DH$122)+SUMIFS('Resumen Anual'!$EB$228,DU22,'Resumen Anual'!$V$9,DF6,'Resumen Anual'!$DH$180)+SUMIFS('Resumen Anual'!$EB$286,DU22,'Resumen Anual'!$V$9,DF6,'Resumen Anual'!$DH$238)+SUMIFS('Resumen Anual'!$EB$344,DU22,'Resumen Anual'!$V$9,DF6,'Resumen Anual'!$DH$296)+SUMIFS('Resumen Anual'!$EB$402,DU22,'Resumen Anual'!$V$9,DF6,'Resumen Anual'!$DH$354)+SUMIFS('Resumen Anual'!$EB$460,DU22,'Resumen Anual'!$V$9,DF6,'Resumen Anual'!$DH$412)+SUMIFS('Resumen Anual'!$EB$518,DU22,'Resumen Anual'!$V$9,DF6,'Resumen Anual'!$DH$470)+SUMIFS('Resumen Anual'!$EB$576,DU22,'Resumen Anual'!$V$9,DF6,'Resumen Anual'!$DH$528)+SUMIFS('Resumen Anual'!$EB$634,DU22,'Resumen Anual'!$V$9,DF6,'Resumen Anual'!$DH$586)+SUMIFS('Resumen Anual'!$EB$692,DU22,'Resumen Anual'!$V$9,DF6,'Resumen Anual'!$DH$644)+SUMIFS('Resumen Anual'!$FY$54,DU22,'Resumen Anual'!$V$9,DF6,'Resumen Anual'!$FE$6)+SUMIFS('Resumen Anual'!$FY$112,DU22,'Resumen Anual'!$V$9,DF6,'Resumen Anual'!$FE$64)+SUMIFS('Resumen Anual'!$FY$170,DU22,'Resumen Anual'!$V$9,DF6,'Resumen Anual'!$FE$122)+SUMIFS('Resumen Anual'!$FY$228,DU22,'Resumen Anual'!$V$9,DF6,'Resumen Anual'!$FE$180)+SUMIFS('Resumen Anual'!$FY$286,DU22,'Resumen Anual'!$V$9,DF6,'Resumen Anual'!$FE$238)+SUMIFS('Resumen Anual'!$FY$344,DU22,'Resumen Anual'!$V$9,DF6,'Resumen Anual'!$FE$296)+SUMIFS('Resumen Anual'!$FY$402,DU22,'Resumen Anual'!$V$9,DF6,'Resumen Anual'!$FE$354)+SUMIFS('Resumen Anual'!$FY$460,DU22,'Resumen Anual'!$V$9,DF6,'Resumen Anual'!$FE$412)+SUMIFS('Resumen Anual'!$FY$518,DU22,'Resumen Anual'!$V$9,DF6,'Resumen Anual'!$FE$470)+SUMIFS('Resumen Anual'!$FY$576,DU22,'Resumen Anual'!$V$9,DF6,'Resumen Anual'!$FE$528)+SUMIFS('Resumen Anual'!$FY$634,DU22,'Resumen Anual'!$V$9,DF6,'Resumen Anual'!$FE$586)+SUMIFS('Resumen Anual'!$FY$692,DU22,'Resumen Anual'!$V$9,DF6,'Resumen Anual'!$FE$644)</f>
        <v>0</v>
      </c>
      <c r="EA22" s="770"/>
      <c r="EB22" s="770"/>
      <c r="EC22" s="770"/>
      <c r="ED22" s="770">
        <f>SUMIFS('Resumen Anual'!$AJ$54,DU22,'Resumen Anual'!$V$9,DF6,'Resumen Anual'!$L$6)+SUMIFS('Resumen Anual'!$AJ$112,DU22,'Resumen Anual'!$V$9,DF6,'Resumen Anual'!$L$64)+SUMIFS('Resumen Anual'!$AJ$170,DU22,'Resumen Anual'!$V$9,DF6,'Resumen Anual'!$L$122)+SUMIFS('Resumen Anual'!$AJ$228,DU22,'Resumen Anual'!$V$9,DF6,'Resumen Anual'!$L$180)+SUMIFS('Resumen Anual'!$AJ$286,DU22,'Resumen Anual'!$V$9,DF6,'Resumen Anual'!$L$238)+SUMIFS('Resumen Anual'!$AJ$344,DU22,'Resumen Anual'!$V$9,DF6,'Resumen Anual'!$L$296)+SUMIFS('Resumen Anual'!$AJ$402,DU22,'Resumen Anual'!$V$9,DF6,'Resumen Anual'!$L$354)+SUMIFS('Resumen Anual'!$AJ$460,DU22,'Resumen Anual'!$V$9,DF6,'Resumen Anual'!$L$412)+SUMIFS('Resumen Anual'!$AJ$518,DU22,'Resumen Anual'!$V$9,DF6,'Resumen Anual'!$L$470)+SUMIFS('Resumen Anual'!$AJ$576,DU22,'Resumen Anual'!$V$9,DF6,'Resumen Anual'!$L$528)+SUMIFS('Resumen Anual'!$AJ$634,DU22,'Resumen Anual'!$V$9,DF6,'Resumen Anual'!$L$586)+SUMIFS('Resumen Anual'!$AJ$692,DU22,'Resumen Anual'!$V$9,DF6,'Resumen Anual'!$L$644)+SUMIFS('Resumen Anual'!$CG$54,DU22,'Resumen Anual'!$V$9,DF6,'Resumen Anual'!$BI$6)+SUMIFS('Resumen Anual'!$CG$112,DU22,'Resumen Anual'!$V$9,DF6,'Resumen Anual'!$BI$64)+SUMIFS('Resumen Anual'!$CG$170,DU22,'Resumen Anual'!$V$9,DF6,'Resumen Anual'!$BI$122)+SUMIFS('Resumen Anual'!$CG$228,DU22,'Resumen Anual'!$V$9,DF6,'Resumen Anual'!$BI$180)+SUMIFS('Resumen Anual'!$CG$286,DU22,'Resumen Anual'!$V$9,DF6,'Resumen Anual'!$BI$238)+SUMIFS('Resumen Anual'!$CG$344,DU22,'Resumen Anual'!$V$9,DF6,'Resumen Anual'!$BI$296)+SUMIFS('Resumen Anual'!$CG$402,DU22,'Resumen Anual'!$V$9,DF6,'Resumen Anual'!$BI$354)+SUMIFS('Resumen Anual'!$CG$460,DU22,'Resumen Anual'!$V$9,DF6,'Resumen Anual'!$BI$412)+SUMIFS('Resumen Anual'!$CG$518,DU22,'Resumen Anual'!$V$9,DF6,'Resumen Anual'!$BI$470)+SUMIFS('Resumen Anual'!$CG$576,DU22,'Resumen Anual'!$V$9,DF6,'Resumen Anual'!$BI$528)+SUMIFS('Resumen Anual'!$CG$634,DU22,'Resumen Anual'!$V$9,DF6,'Resumen Anual'!$BI$586)+SUMIFS('Resumen Anual'!$CG$692,DU22,'Resumen Anual'!$V$9,DF6,'Resumen Anual'!$BI$644)+SUMIFS('Resumen Anual'!$EF$54,DU22,'Resumen Anual'!$V$9,DF6,'Resumen Anual'!$DH$6)+SUMIFS('Resumen Anual'!$EF$112,DU22,'Resumen Anual'!$V$9,DF6,'Resumen Anual'!$DH$64)+SUMIFS('Resumen Anual'!$EF$170,DU22,'Resumen Anual'!$V$9,DF6,'Resumen Anual'!$DH$122)+SUMIFS('Resumen Anual'!$EF$228,DU22,'Resumen Anual'!$V$9,DF6,'Resumen Anual'!$DH$180)+SUMIFS('Resumen Anual'!$EF$286,DU22,'Resumen Anual'!$V$9,DF6,'Resumen Anual'!$DH$238)+SUMIFS('Resumen Anual'!$EF$344,DU22,'Resumen Anual'!$V$9,DF6,'Resumen Anual'!$DH$296)+SUMIFS('Resumen Anual'!$EF$402,DU22,'Resumen Anual'!$V$9,DF6,'Resumen Anual'!$DH$354)+SUMIFS('Resumen Anual'!$EF$460,DU22,'Resumen Anual'!$V$9,DF6,'Resumen Anual'!$DH$412)+SUMIFS('Resumen Anual'!$EF$518,DU22,'Resumen Anual'!$V$9,DF6,'Resumen Anual'!$DH$470)+SUMIFS('Resumen Anual'!$EF$576,DU22,'Resumen Anual'!$V$9,DF6,'Resumen Anual'!$DH$528)+SUMIFS('Resumen Anual'!$EF$634,DU22,'Resumen Anual'!$V$9,DF6,'Resumen Anual'!$DH$586)+SUMIFS('Resumen Anual'!$EF$692,DU22,'Resumen Anual'!$V$9,DF6,'Resumen Anual'!$DH$644)+SUMIFS('Resumen Anual'!$GC$54,DU22,'Resumen Anual'!$V$9,DF6,'Resumen Anual'!$FE$6)+SUMIFS('Resumen Anual'!$GC$112,DU22,'Resumen Anual'!$V$9,DF6,'Resumen Anual'!$FE$64)+SUMIFS('Resumen Anual'!$GC$170,DU22,'Resumen Anual'!$V$9,DF6,'Resumen Anual'!$FE$122)+SUMIFS('Resumen Anual'!$GC$228,DU22,'Resumen Anual'!$V$9,DF6,'Resumen Anual'!$FE$180)+SUMIFS('Resumen Anual'!$GC$286,DU22,'Resumen Anual'!$V$9,DF6,'Resumen Anual'!$FE$238)+SUMIFS('Resumen Anual'!$GC$344,DU22,'Resumen Anual'!$V$9,DF6,'Resumen Anual'!$FE$296)+SUMIFS('Resumen Anual'!$GC$402,DU22,'Resumen Anual'!$V$9,DF6,'Resumen Anual'!$FE$354)+SUMIFS('Resumen Anual'!$GC$460,DU22,'Resumen Anual'!$V$9,DF6,'Resumen Anual'!$FE$412)+SUMIFS('Resumen Anual'!$GC$518,DU22,'Resumen Anual'!$V$9,DF6,'Resumen Anual'!$FE$470)+SUMIFS('Resumen Anual'!$GC$576,DU22,'Resumen Anual'!$V$9,DF6,'Resumen Anual'!$FE$528)+SUMIFS('Resumen Anual'!$GC$634,DU22,'Resumen Anual'!$V$9,DF6,'Resumen Anual'!$FE$586)+SUMIFS('Resumen Anual'!$GC$692,DU22,'Resumen Anual'!$V$9,DF6,'Resumen Anual'!$FE$644)</f>
        <v>0</v>
      </c>
      <c r="EE22" s="770"/>
      <c r="EF22" s="770"/>
      <c r="EG22" s="770"/>
      <c r="EH22" s="770">
        <f>SUMIFS('Resumen Anual'!$AN$54,DU22,'Resumen Anual'!$V$9,DF6,'Resumen Anual'!$L$6)+SUMIFS('Resumen Anual'!$AN$112,DU22,'Resumen Anual'!$V$9,DF6,'Resumen Anual'!$L$64)+SUMIFS('Resumen Anual'!$AN$170,DU22,'Resumen Anual'!$V$9,DF6,'Resumen Anual'!$L$122)+SUMIFS('Resumen Anual'!$AN$228,DU22,'Resumen Anual'!$V$9,DF6,'Resumen Anual'!$L$180)+SUMIFS('Resumen Anual'!$AN$286,DU22,'Resumen Anual'!$V$9,DF6,'Resumen Anual'!$L$238)+SUMIFS('Resumen Anual'!$AN$344,DU22,'Resumen Anual'!$V$9,DF6,'Resumen Anual'!$L$296)+SUMIFS('Resumen Anual'!$AN$402,DU22,'Resumen Anual'!$V$9,DF6,'Resumen Anual'!$L$354)+SUMIFS('Resumen Anual'!$AN$460,DU22,'Resumen Anual'!$V$9,DF6,'Resumen Anual'!$L$412)+SUMIFS('Resumen Anual'!$AN$518,DU22,'Resumen Anual'!$V$9,DF6,'Resumen Anual'!$L$470)+SUMIFS('Resumen Anual'!$AN$576,DU22,'Resumen Anual'!$V$9,DF6,'Resumen Anual'!$L$528)+SUMIFS('Resumen Anual'!$AN$634,DU22,'Resumen Anual'!$V$9,DF6,'Resumen Anual'!$L$586)+SUMIFS('Resumen Anual'!$AN$692,DU22,'Resumen Anual'!$V$9,DF6,'Resumen Anual'!$L$644)+SUMIFS('Resumen Anual'!$CK$54,DU22,'Resumen Anual'!$V$9,DF6,'Resumen Anual'!$BI$6)+SUMIFS('Resumen Anual'!$CK$112,DU22,'Resumen Anual'!$V$9,DF6,'Resumen Anual'!$BI$64)+SUMIFS('Resumen Anual'!$CK$170,DU22,'Resumen Anual'!$V$9,DF6,'Resumen Anual'!$BI$122)+SUMIFS('Resumen Anual'!$CK$228,DU22,'Resumen Anual'!$V$9,DF6,'Resumen Anual'!$BI$180)+SUMIFS('Resumen Anual'!$CK$286,DU22,'Resumen Anual'!$V$9,DF6,'Resumen Anual'!$BI$238)+SUMIFS('Resumen Anual'!$CK$344,DU22,'Resumen Anual'!$V$9,DF6,'Resumen Anual'!$BI$296)+SUMIFS('Resumen Anual'!$CK$402,DU22,'Resumen Anual'!$V$9,DF6,'Resumen Anual'!$BI$354)+SUMIFS('Resumen Anual'!$CK$460,DU22,'Resumen Anual'!$V$9,DF6,'Resumen Anual'!$BI$412)+SUMIFS('Resumen Anual'!$CK$518,DU22,'Resumen Anual'!$V$9,DF6,'Resumen Anual'!$BI$470)+SUMIFS('Resumen Anual'!$CK$576,DU22,'Resumen Anual'!$V$9,DF6,'Resumen Anual'!$BI$528)+SUMIFS('Resumen Anual'!$CK$634,DU22,'Resumen Anual'!$V$9,DF6,'Resumen Anual'!$BI$586)+SUMIFS('Resumen Anual'!$CK$692,DU22,'Resumen Anual'!$V$9,DF6,'Resumen Anual'!$BI$644)+SUMIFS('Resumen Anual'!$EJ$54,DU22,'Resumen Anual'!$V$9,DF6,'Resumen Anual'!$DH$6)+SUMIFS('Resumen Anual'!$EJ$112,DU22,'Resumen Anual'!$V$9,DF6,'Resumen Anual'!$DH$64)+SUMIFS('Resumen Anual'!$EJ$170,DU22,'Resumen Anual'!$V$9,DF6,'Resumen Anual'!$DH$122)+SUMIFS('Resumen Anual'!$EJ$228,DU22,'Resumen Anual'!$V$9,DF6,'Resumen Anual'!$DH$180)+SUMIFS('Resumen Anual'!$EJ$286,DU22,'Resumen Anual'!$V$9,DF6,'Resumen Anual'!$DH$238)+SUMIFS('Resumen Anual'!$EJ$344,DU22,'Resumen Anual'!$V$9,DF6,'Resumen Anual'!$DH$296)+SUMIFS('Resumen Anual'!$EJ$402,DU22,'Resumen Anual'!$V$9,DF6,'Resumen Anual'!$DH$354)+SUMIFS('Resumen Anual'!$EJ$460,DU22,'Resumen Anual'!$V$9,DF6,'Resumen Anual'!$DH$412)+SUMIFS('Resumen Anual'!$EJ$518,DU22,'Resumen Anual'!$V$9,DF6,'Resumen Anual'!$DH$470)+SUMIFS('Resumen Anual'!$EJ$576,DU22,'Resumen Anual'!$V$9,DF6,'Resumen Anual'!$DH$528)+SUMIFS('Resumen Anual'!$EJ$634,DU22,'Resumen Anual'!$V$9,DF6,'Resumen Anual'!$DH$586)+SUMIFS('Resumen Anual'!$EJ$692,DU22,'Resumen Anual'!$V$9,DF6,'Resumen Anual'!$DH$644)+SUMIFS('Resumen Anual'!$GG$54,DU22,'Resumen Anual'!$V$9,DF6,'Resumen Anual'!$FE$6)+SUMIFS('Resumen Anual'!$GG$112,DU22,'Resumen Anual'!$V$9,DF6,'Resumen Anual'!$FE$64)+SUMIFS('Resumen Anual'!$GG$170,DU22,'Resumen Anual'!$V$9,DF6,'Resumen Anual'!$FE$122)+SUMIFS('Resumen Anual'!$GG$228,DU22,'Resumen Anual'!$V$9,DF6,'Resumen Anual'!$FE$180)+SUMIFS('Resumen Anual'!$GG$286,DU22,'Resumen Anual'!$V$9,DF6,'Resumen Anual'!$FE$238)+SUMIFS('Resumen Anual'!$GG$344,DU22,'Resumen Anual'!$V$9,DF6,'Resumen Anual'!$FE$296)+SUMIFS('Resumen Anual'!$GG$402,DU22,'Resumen Anual'!$V$9,DF6,'Resumen Anual'!$FE$354)+SUMIFS('Resumen Anual'!$GG$460,DU22,'Resumen Anual'!$V$9,DF6,'Resumen Anual'!$FE$412)+SUMIFS('Resumen Anual'!$GG$518,DU22,'Resumen Anual'!$V$9,DF6,'Resumen Anual'!$FE$470)+SUMIFS('Resumen Anual'!$GG$576,DU22,'Resumen Anual'!$V$9,DF6,'Resumen Anual'!$FE$528)+SUMIFS('Resumen Anual'!$GG$634,DU22,'Resumen Anual'!$V$9,DF6,'Resumen Anual'!$FE$586)+SUMIFS('Resumen Anual'!$GG$692,DU22,'Resumen Anual'!$V$9,DF6,'Resumen Anual'!$FE$644)</f>
        <v>0</v>
      </c>
      <c r="EI22" s="770"/>
      <c r="EJ22" s="770"/>
      <c r="EK22" s="770"/>
      <c r="EL22" s="756">
        <f>SUMIFS('Resumen Anual'!$AR$54,DU22,'Resumen Anual'!$V$9,DF6,'Resumen Anual'!$L$6)+SUMIFS('Resumen Anual'!$AR$112,DU22,'Resumen Anual'!$V$9,DF6,'Resumen Anual'!$L$64)+SUMIFS('Resumen Anual'!$AR$170,DU22,'Resumen Anual'!$V$9,DF6,'Resumen Anual'!$L$122)+SUMIFS('Resumen Anual'!$AR$228,DU22,'Resumen Anual'!$V$9,DF6,'Resumen Anual'!$L$180)+SUMIFS('Resumen Anual'!$AR$286,DU22,'Resumen Anual'!$V$9,DF6,'Resumen Anual'!$L$238)+SUMIFS('Resumen Anual'!$AR$344,DU22,'Resumen Anual'!$V$9,DF6,'Resumen Anual'!$L$296)+SUMIFS('Resumen Anual'!$AR$402,DU22,'Resumen Anual'!$V$9,DF6,'Resumen Anual'!$L$354)+SUMIFS('Resumen Anual'!$AR$460,DU22,'Resumen Anual'!$V$9,DF6,'Resumen Anual'!$L$412)+SUMIFS('Resumen Anual'!$AR$518,DU22,'Resumen Anual'!$V$9,DF6,'Resumen Anual'!$L$470)+SUMIFS('Resumen Anual'!$AR$576,DU22,'Resumen Anual'!$V$9,DF6,'Resumen Anual'!$L$528)+SUMIFS('Resumen Anual'!$AR$634,DU22,'Resumen Anual'!$V$9,DF6,'Resumen Anual'!$L$586)+SUMIFS('Resumen Anual'!$AR$692,DU22,'Resumen Anual'!$V$9,DF6,'Resumen Anual'!$L$644)+SUMIFS('Resumen Anual'!$CO$54,DU22,'Resumen Anual'!$V$9,DF6,'Resumen Anual'!$BI$6)+SUMIFS('Resumen Anual'!$CO$112,DU22,'Resumen Anual'!$V$9,DF6,'Resumen Anual'!$BI$64)+SUMIFS('Resumen Anual'!$CO$170,DU22,'Resumen Anual'!$V$9,DF6,'Resumen Anual'!$BI$122)+SUMIFS('Resumen Anual'!$CO$228,DU22,'Resumen Anual'!$V$9,DF6,'Resumen Anual'!$BI$180)+SUMIFS('Resumen Anual'!$CO$286,DU22,'Resumen Anual'!$V$9,DF6,'Resumen Anual'!$BI$238)+SUMIFS('Resumen Anual'!$CO$344,DU22,'Resumen Anual'!$V$9,DF6,'Resumen Anual'!$BI$296)+SUMIFS('Resumen Anual'!$CO$402,DU22,'Resumen Anual'!$V$9,DF6,'Resumen Anual'!$BI$354)+SUMIFS('Resumen Anual'!$CO$460,DU22,'Resumen Anual'!$V$9,DF6,'Resumen Anual'!$BI$412)+SUMIFS('Resumen Anual'!$CO$518,DU22,'Resumen Anual'!$V$9,DF6,'Resumen Anual'!$BI$470)+SUMIFS('Resumen Anual'!$CO$576,DU22,'Resumen Anual'!$V$9,DF6,'Resumen Anual'!$BI$528)+SUMIFS('Resumen Anual'!$CO$634,DU22,'Resumen Anual'!$V$9,DF6,'Resumen Anual'!$BI$586)+SUMIFS('Resumen Anual'!$CO$692,DU22,'Resumen Anual'!$V$9,DF6,'Resumen Anual'!$BI$644)+SUMIFS('Resumen Anual'!$EN$54,DU22,'Resumen Anual'!$V$9,DF6,'Resumen Anual'!$DH$6)+SUMIFS('Resumen Anual'!$EN$112,DU22,'Resumen Anual'!$V$9,DF6,'Resumen Anual'!$DH$64)+SUMIFS('Resumen Anual'!$EN$170,DU22,'Resumen Anual'!$V$9,DF6,'Resumen Anual'!$DH$122)+SUMIFS('Resumen Anual'!$EN$228,DU22,'Resumen Anual'!$V$9,DF6,'Resumen Anual'!$DH$180)+SUMIFS('Resumen Anual'!$EN$286,DU22,'Resumen Anual'!$V$9,DF6,'Resumen Anual'!$DH$238)+SUMIFS('Resumen Anual'!$EN$344,DU22,'Resumen Anual'!$V$9,DF6,'Resumen Anual'!$DH$296)+SUMIFS('Resumen Anual'!$EN$402,DU22,'Resumen Anual'!$V$9,DF6,'Resumen Anual'!$DH$354)+SUMIFS('Resumen Anual'!$EN$460,DU22,'Resumen Anual'!$V$9,DF6,'Resumen Anual'!$DH$412)+SUMIFS('Resumen Anual'!$EN$518,DU22,'Resumen Anual'!$V$9,DF6,'Resumen Anual'!$DH$470)+SUMIFS('Resumen Anual'!$EN$576,DU22,'Resumen Anual'!$V$9,DF6,'Resumen Anual'!$DH$528)+SUMIFS('Resumen Anual'!$EN$634,DU22,'Resumen Anual'!$V$9,DF6,'Resumen Anual'!$DH$586)+SUMIFS('Resumen Anual'!$EN$692,DU22,'Resumen Anual'!$V$9,DF6,'Resumen Anual'!$DH$644)+SUMIFS('Resumen Anual'!$GK$54,DU22,'Resumen Anual'!$V$9,DF6,'Resumen Anual'!$FE$6)+SUMIFS('Resumen Anual'!$GK$112,DU22,'Resumen Anual'!$V$9,DF6,'Resumen Anual'!$FE$64)+SUMIFS('Resumen Anual'!$GK$170,DU22,'Resumen Anual'!$V$9,DF6,'Resumen Anual'!$FE$122)+SUMIFS('Resumen Anual'!$GK$228,DU22,'Resumen Anual'!$V$9,DF6,'Resumen Anual'!$FE$180)+SUMIFS('Resumen Anual'!$GK$286,DU22,'Resumen Anual'!$V$9,DF6,'Resumen Anual'!$FE$238)+SUMIFS('Resumen Anual'!$GK$344,DU22,'Resumen Anual'!$V$9,DF6,'Resumen Anual'!$FE$296)+SUMIFS('Resumen Anual'!$GK$402,DU22,'Resumen Anual'!$V$9,DF6,'Resumen Anual'!$FE$354)+SUMIFS('Resumen Anual'!$GK$460,DU22,'Resumen Anual'!$V$9,DF6,'Resumen Anual'!$FE$412)+SUMIFS('Resumen Anual'!$GK$518,DU22,'Resumen Anual'!$V$9,DF6,'Resumen Anual'!$FE$470)+SUMIFS('Resumen Anual'!$GK$576,DU22,'Resumen Anual'!$V$9,DF6,'Resumen Anual'!$FE$528)+SUMIFS('Resumen Anual'!$GK$634,DU22,'Resumen Anual'!$V$9,DF6,'Resumen Anual'!$FE$586)+SUMIFS('Resumen Anual'!$GK$692,DU22,'Resumen Anual'!$V$9,DF6,'Resumen Anual'!$FE$644)</f>
        <v>0</v>
      </c>
      <c r="EM22" s="756"/>
      <c r="EN22" s="756"/>
      <c r="EO22" s="756">
        <f>SUMIFS('Resumen Anual'!$AU$54,DU22,'Resumen Anual'!$V$9,DF6,'Resumen Anual'!$L$6)+SUMIFS('Resumen Anual'!$AU$112,DU22,'Resumen Anual'!$V$9,DF6,'Resumen Anual'!$L$64)+SUMIFS('Resumen Anual'!$AU$170,DU22,'Resumen Anual'!$V$9,DF6,'Resumen Anual'!$L$122)+SUMIFS('Resumen Anual'!$AU$228,DU22,'Resumen Anual'!$V$9,DF6,'Resumen Anual'!$L$180)+SUMIFS('Resumen Anual'!$AU$286,DU22,'Resumen Anual'!$V$9,DF6,'Resumen Anual'!$L$238)+SUMIFS('Resumen Anual'!$AU$344,DU22,'Resumen Anual'!$V$9,DF6,'Resumen Anual'!$L$296)+SUMIFS('Resumen Anual'!$AU$402,DU22,'Resumen Anual'!$V$9,DF6,'Resumen Anual'!$L$354)+SUMIFS('Resumen Anual'!$AU$460,DU22,'Resumen Anual'!$V$9,DF6,'Resumen Anual'!$L$412)+SUMIFS('Resumen Anual'!$AU$518,DU22,'Resumen Anual'!$V$9,DF6,'Resumen Anual'!$L$470)+SUMIFS('Resumen Anual'!$AU$576,DU22,'Resumen Anual'!$V$9,DF6,'Resumen Anual'!$L$528)+SUMIFS('Resumen Anual'!$AU$634,DU22,'Resumen Anual'!$V$9,DF6,'Resumen Anual'!$L$586)+SUMIFS('Resumen Anual'!$AU$692,DU22,'Resumen Anual'!$V$9,DF6,'Resumen Anual'!$L$644)+SUMIFS('Resumen Anual'!$CR$54,DU22,'Resumen Anual'!$V$9,DF6,'Resumen Anual'!$BI$6)+SUMIFS('Resumen Anual'!$CR$112,DU22,'Resumen Anual'!$V$9,DF6,'Resumen Anual'!$BI$64)+SUMIFS('Resumen Anual'!$CR$170,DU22,'Resumen Anual'!$V$9,DF6,'Resumen Anual'!$BI$122)+SUMIFS('Resumen Anual'!$CR$228,DU22,'Resumen Anual'!$V$9,DF6,'Resumen Anual'!$BI$180)+SUMIFS('Resumen Anual'!$CR$286,DU22,'Resumen Anual'!$V$9,DF6,'Resumen Anual'!$BI$238)+SUMIFS('Resumen Anual'!$CR$344,DU22,'Resumen Anual'!$V$9,DF6,'Resumen Anual'!$BI$296)+SUMIFS('Resumen Anual'!$CR$402,DU22,'Resumen Anual'!$V$9,DF6,'Resumen Anual'!$BI$354)+SUMIFS('Resumen Anual'!$CR$460,DU22,'Resumen Anual'!$V$9,DF6,'Resumen Anual'!$BI$412)+SUMIFS('Resumen Anual'!$CR$518,DU22,'Resumen Anual'!$V$9,DF6,'Resumen Anual'!$BI$470)+SUMIFS('Resumen Anual'!$CR$576,DU22,'Resumen Anual'!$V$9,DF6,'Resumen Anual'!$BI$528)+SUMIFS('Resumen Anual'!$CR$634,DU22,'Resumen Anual'!$V$9,DF6,'Resumen Anual'!$BI$586)+SUMIFS('Resumen Anual'!$CR$692,DU22,'Resumen Anual'!$V$9,DF6,'Resumen Anual'!$BI$644)+SUMIFS('Resumen Anual'!$EQ$54,DU22,'Resumen Anual'!$V$9,DF6,'Resumen Anual'!$DH$6)+SUMIFS('Resumen Anual'!$EQ$112,DU22,'Resumen Anual'!$V$9,DF6,'Resumen Anual'!$DH$64)+SUMIFS('Resumen Anual'!$EQ$170,DU22,'Resumen Anual'!$V$9,DF6,'Resumen Anual'!$DH$122)+SUMIFS('Resumen Anual'!$EQ$228,DU22,'Resumen Anual'!$V$9,DF6,'Resumen Anual'!$DH$180)+SUMIFS('Resumen Anual'!$EQ$286,DU22,'Resumen Anual'!$V$9,DF6,'Resumen Anual'!$DH$238)+SUMIFS('Resumen Anual'!$EQ$344,DU22,'Resumen Anual'!$V$9,DF6,'Resumen Anual'!$DH$296)+SUMIFS('Resumen Anual'!$EQ$402,DU22,'Resumen Anual'!$V$9,DF6,'Resumen Anual'!$DH$354)+SUMIFS('Resumen Anual'!$EQ$460,DU22,'Resumen Anual'!$V$9,DF6,'Resumen Anual'!$DH$412)+SUMIFS('Resumen Anual'!$EQ$518,DU22,'Resumen Anual'!$V$9,DF6,'Resumen Anual'!$DH$470)+SUMIFS('Resumen Anual'!$EQ$576,DU22,'Resumen Anual'!$V$9,DF6,'Resumen Anual'!$DH$528)+SUMIFS('Resumen Anual'!$EQ$634,DU22,'Resumen Anual'!$V$9,DF6,'Resumen Anual'!$DH$586)+SUMIFS('Resumen Anual'!$EQ$692,DU22,'Resumen Anual'!$V$9,DF6,'Resumen Anual'!$DH$644)+SUMIFS('Resumen Anual'!$GN$54,DU22,'Resumen Anual'!$V$9,DF6,'Resumen Anual'!$FE$6)+SUMIFS('Resumen Anual'!$GN$112,DU22,'Resumen Anual'!$V$9,DF6,'Resumen Anual'!$FE$64)+SUMIFS('Resumen Anual'!$GN$170,DU22,'Resumen Anual'!$V$9,DF6,'Resumen Anual'!$FE$122)+SUMIFS('Resumen Anual'!$GN$228,DU22,'Resumen Anual'!$V$9,DF6,'Resumen Anual'!$FE$180)+SUMIFS('Resumen Anual'!$GN$286,DU22,'Resumen Anual'!$V$9,DF6,'Resumen Anual'!$FE$238)+SUMIFS('Resumen Anual'!$GN$344,DU22,'Resumen Anual'!$V$9,DF6,'Resumen Anual'!$FE$296)+SUMIFS('Resumen Anual'!$GN$402,DU22,'Resumen Anual'!$V$9,DF6,'Resumen Anual'!$FE$354)+SUMIFS('Resumen Anual'!$GN$460,DU22,'Resumen Anual'!$V$9,DF6,'Resumen Anual'!$FE$412)+SUMIFS('Resumen Anual'!$GN$518,DU22,'Resumen Anual'!$V$9,DF6,'Resumen Anual'!$FE$470)+SUMIFS('Resumen Anual'!$GN$576,DU22,'Resumen Anual'!$V$9,DF6,'Resumen Anual'!$FE$528)+SUMIFS('Resumen Anual'!$GN$634,DU22,'Resumen Anual'!$V$9,DF6,'Resumen Anual'!$FE$586)+SUMIFS('Resumen Anual'!$GN$692,DU22,'Resumen Anual'!$V$9,DF6,'Resumen Anual'!$FE$644)</f>
        <v>0</v>
      </c>
      <c r="EP22" s="756"/>
      <c r="EQ22" s="1215"/>
      <c r="ER22" s="1200"/>
      <c r="ES22" s="171"/>
      <c r="ET22" s="657"/>
      <c r="EU22" s="657"/>
      <c r="EV22" s="657"/>
      <c r="EW22" s="657"/>
      <c r="EX22" s="625"/>
      <c r="EY22" s="625"/>
      <c r="EZ22" s="625"/>
      <c r="FA22" s="625"/>
      <c r="FB22" s="625"/>
      <c r="FC22" s="625"/>
      <c r="FD22" s="625"/>
      <c r="FE22" s="625"/>
      <c r="FF22" s="657"/>
      <c r="FG22" s="657"/>
      <c r="FH22" s="657"/>
      <c r="FI22" s="657"/>
      <c r="FJ22" s="657"/>
      <c r="FK22" s="657"/>
      <c r="FL22" s="657"/>
      <c r="FM22" s="657"/>
      <c r="FN22" s="657"/>
      <c r="FO22" s="657"/>
      <c r="FP22" s="657"/>
      <c r="FQ22" s="15"/>
      <c r="FR22" s="771">
        <f>IF(FR12=0," ",FR12+5)</f>
        <v>2027</v>
      </c>
      <c r="FS22" s="772"/>
      <c r="FT22" s="772"/>
      <c r="FU22" s="772"/>
      <c r="FV22" s="772"/>
      <c r="FW22" s="1214">
        <f>SUMIFS('Resumen Anual'!$AF$54,FR22,'Resumen Anual'!$V$9,FC6,'Resumen Anual'!$L$6)+SUMIFS('Resumen Anual'!$AF$112,FR22,'Resumen Anual'!$V$9,FC6,'Resumen Anual'!$L$64)+SUMIFS('Resumen Anual'!$AF$170,FR22,'Resumen Anual'!$V$9,FC6,'Resumen Anual'!$L$122)+SUMIFS('Resumen Anual'!$AF$228,FR22,'Resumen Anual'!$V$9,FC6,'Resumen Anual'!$L$180)+SUMIFS('Resumen Anual'!$AF$286,FR22,'Resumen Anual'!$V$9,FC6,'Resumen Anual'!$L$238)+SUMIFS('Resumen Anual'!$AF$344,FR22,'Resumen Anual'!$V$9,FC6,'Resumen Anual'!$L$296)+SUMIFS('Resumen Anual'!$AF$402,FR22,'Resumen Anual'!$V$9,FC6,'Resumen Anual'!$L$354)+SUMIFS('Resumen Anual'!$AF$460,FR22,'Resumen Anual'!$V$9,FC6,'Resumen Anual'!$L$412)+SUMIFS('Resumen Anual'!$AF$518,FR22,'Resumen Anual'!$V$9,FC6,'Resumen Anual'!$L$470)+SUMIFS('Resumen Anual'!$AF$576,FR22,'Resumen Anual'!$V$9,FC6,'Resumen Anual'!$L$528)+SUMIFS('Resumen Anual'!$AF$634,FR22,'Resumen Anual'!$V$9,FC6,'Resumen Anual'!$L$586)+SUMIFS('Resumen Anual'!$AF$692,FR22,'Resumen Anual'!$V$9,FC6,'Resumen Anual'!$L$644)+SUMIFS('Resumen Anual'!$CC$54,FR22,'Resumen Anual'!$V$9,FC6,'Resumen Anual'!$BI$6)+SUMIFS('Resumen Anual'!$CC$112,FR22,'Resumen Anual'!$V$9,FC6,'Resumen Anual'!$BI$64)+SUMIFS('Resumen Anual'!$CC$170,FR22,'Resumen Anual'!$V$9,FC6,'Resumen Anual'!$BI$122)+SUMIFS('Resumen Anual'!$CC$228,FR22,'Resumen Anual'!$V$9,FC6,'Resumen Anual'!$BI$180)+SUMIFS('Resumen Anual'!$CC$286,FR22,'Resumen Anual'!$V$9,FC6,'Resumen Anual'!$BI$238)+SUMIFS('Resumen Anual'!$CC$344,FR22,'Resumen Anual'!$V$9,FC6,'Resumen Anual'!$BI$296)+SUMIFS('Resumen Anual'!$CC$402,FR22,'Resumen Anual'!$V$9,FC6,'Resumen Anual'!$BI$354)+SUMIFS('Resumen Anual'!$CC$460,FR22,'Resumen Anual'!$V$9,FC6,'Resumen Anual'!$BI$412)+SUMIFS('Resumen Anual'!$CC$518,FR22,'Resumen Anual'!$V$9,FC6,'Resumen Anual'!$BI$470)+SUMIFS('Resumen Anual'!$CC$576,FR22,'Resumen Anual'!$V$9,FC6,'Resumen Anual'!$BI$528)+SUMIFS('Resumen Anual'!$CC$634,FR22,'Resumen Anual'!$V$9,FC6,'Resumen Anual'!$BI$586)+SUMIFS('Resumen Anual'!$CC$692,FR22,'Resumen Anual'!$V$9,FC6,'Resumen Anual'!$BI$644)+SUMIFS('Resumen Anual'!$EB$54,FR22,'Resumen Anual'!$V$9,FC6,'Resumen Anual'!$DH$6)+SUMIFS('Resumen Anual'!$EB$112,FR22,'Resumen Anual'!$V$9,FC6,'Resumen Anual'!$DH$64)+SUMIFS('Resumen Anual'!$EB$170,FR22,'Resumen Anual'!$V$9,FC6,'Resumen Anual'!$DH$122)+SUMIFS('Resumen Anual'!$EB$228,FR22,'Resumen Anual'!$V$9,FC6,'Resumen Anual'!$DH$180)+SUMIFS('Resumen Anual'!$EB$286,FR22,'Resumen Anual'!$V$9,FC6,'Resumen Anual'!$DH$238)+SUMIFS('Resumen Anual'!$EB$344,FR22,'Resumen Anual'!$V$9,FC6,'Resumen Anual'!$DH$296)+SUMIFS('Resumen Anual'!$EB$402,FR22,'Resumen Anual'!$V$9,FC6,'Resumen Anual'!$DH$354)+SUMIFS('Resumen Anual'!$EB$460,FR22,'Resumen Anual'!$V$9,FC6,'Resumen Anual'!$DH$412)+SUMIFS('Resumen Anual'!$EB$518,FR22,'Resumen Anual'!$V$9,FC6,'Resumen Anual'!$DH$470)+SUMIFS('Resumen Anual'!$EB$576,FR22,'Resumen Anual'!$V$9,FC6,'Resumen Anual'!$DH$528)+SUMIFS('Resumen Anual'!$EB$634,FR22,'Resumen Anual'!$V$9,FC6,'Resumen Anual'!$DH$586)+SUMIFS('Resumen Anual'!$EB$692,FR22,'Resumen Anual'!$V$9,FC6,'Resumen Anual'!$DH$644)+SUMIFS('Resumen Anual'!$FY$54,FR22,'Resumen Anual'!$V$9,FC6,'Resumen Anual'!$FE$6)+SUMIFS('Resumen Anual'!$FY$112,FR22,'Resumen Anual'!$V$9,FC6,'Resumen Anual'!$FE$64)+SUMIFS('Resumen Anual'!$FY$170,FR22,'Resumen Anual'!$V$9,FC6,'Resumen Anual'!$FE$122)+SUMIFS('Resumen Anual'!$FY$228,FR22,'Resumen Anual'!$V$9,FC6,'Resumen Anual'!$FE$180)+SUMIFS('Resumen Anual'!$FY$286,FR22,'Resumen Anual'!$V$9,FC6,'Resumen Anual'!$FE$238)+SUMIFS('Resumen Anual'!$FY$344,FR22,'Resumen Anual'!$V$9,FC6,'Resumen Anual'!$FE$296)+SUMIFS('Resumen Anual'!$FY$402,FR22,'Resumen Anual'!$V$9,FC6,'Resumen Anual'!$FE$354)+SUMIFS('Resumen Anual'!$FY$460,FR22,'Resumen Anual'!$V$9,FC6,'Resumen Anual'!$FE$412)+SUMIFS('Resumen Anual'!$FY$518,FR22,'Resumen Anual'!$V$9,FC6,'Resumen Anual'!$FE$470)+SUMIFS('Resumen Anual'!$FY$576,FR22,'Resumen Anual'!$V$9,FC6,'Resumen Anual'!$FE$528)+SUMIFS('Resumen Anual'!$FY$634,FR22,'Resumen Anual'!$V$9,FC6,'Resumen Anual'!$FE$586)+SUMIFS('Resumen Anual'!$FY$692,FR22,'Resumen Anual'!$V$9,FC6,'Resumen Anual'!$FE$644)</f>
        <v>0</v>
      </c>
      <c r="FX22" s="770"/>
      <c r="FY22" s="770"/>
      <c r="FZ22" s="770"/>
      <c r="GA22" s="770">
        <f>SUMIFS('Resumen Anual'!$AJ$54,FR22,'Resumen Anual'!$V$9,FC6,'Resumen Anual'!$L$6)+SUMIFS('Resumen Anual'!$AJ$112,FR22,'Resumen Anual'!$V$9,FC6,'Resumen Anual'!$L$64)+SUMIFS('Resumen Anual'!$AJ$170,FR22,'Resumen Anual'!$V$9,FC6,'Resumen Anual'!$L$122)+SUMIFS('Resumen Anual'!$AJ$228,FR22,'Resumen Anual'!$V$9,FC6,'Resumen Anual'!$L$180)+SUMIFS('Resumen Anual'!$AJ$286,FR22,'Resumen Anual'!$V$9,FC6,'Resumen Anual'!$L$238)+SUMIFS('Resumen Anual'!$AJ$344,FR22,'Resumen Anual'!$V$9,FC6,'Resumen Anual'!$L$296)+SUMIFS('Resumen Anual'!$AJ$402,FR22,'Resumen Anual'!$V$9,FC6,'Resumen Anual'!$L$354)+SUMIFS('Resumen Anual'!$AJ$460,FR22,'Resumen Anual'!$V$9,FC6,'Resumen Anual'!$L$412)+SUMIFS('Resumen Anual'!$AJ$518,FR22,'Resumen Anual'!$V$9,FC6,'Resumen Anual'!$L$470)+SUMIFS('Resumen Anual'!$AJ$576,FR22,'Resumen Anual'!$V$9,FC6,'Resumen Anual'!$L$528)+SUMIFS('Resumen Anual'!$AJ$634,FR22,'Resumen Anual'!$V$9,FC6,'Resumen Anual'!$L$586)+SUMIFS('Resumen Anual'!$AJ$692,FR22,'Resumen Anual'!$V$9,FC6,'Resumen Anual'!$L$644)+SUMIFS('Resumen Anual'!$CG$54,FR22,'Resumen Anual'!$V$9,FC6,'Resumen Anual'!$BI$6)+SUMIFS('Resumen Anual'!$CG$112,FR22,'Resumen Anual'!$V$9,FC6,'Resumen Anual'!$BI$64)+SUMIFS('Resumen Anual'!$CG$170,FR22,'Resumen Anual'!$V$9,FC6,'Resumen Anual'!$BI$122)+SUMIFS('Resumen Anual'!$CG$228,FR22,'Resumen Anual'!$V$9,FC6,'Resumen Anual'!$BI$180)+SUMIFS('Resumen Anual'!$CG$286,FR22,'Resumen Anual'!$V$9,FC6,'Resumen Anual'!$BI$238)+SUMIFS('Resumen Anual'!$CG$344,FR22,'Resumen Anual'!$V$9,FC6,'Resumen Anual'!$BI$296)+SUMIFS('Resumen Anual'!$CG$402,FR22,'Resumen Anual'!$V$9,FC6,'Resumen Anual'!$BI$354)+SUMIFS('Resumen Anual'!$CG$460,FR22,'Resumen Anual'!$V$9,FC6,'Resumen Anual'!$BI$412)+SUMIFS('Resumen Anual'!$CG$518,FR22,'Resumen Anual'!$V$9,FC6,'Resumen Anual'!$BI$470)+SUMIFS('Resumen Anual'!$CG$576,FR22,'Resumen Anual'!$V$9,FC6,'Resumen Anual'!$BI$528)+SUMIFS('Resumen Anual'!$CG$634,FR22,'Resumen Anual'!$V$9,FC6,'Resumen Anual'!$BI$586)+SUMIFS('Resumen Anual'!$CG$692,FR22,'Resumen Anual'!$V$9,FC6,'Resumen Anual'!$BI$644)+SUMIFS('Resumen Anual'!$EF$54,FR22,'Resumen Anual'!$V$9,FC6,'Resumen Anual'!$DH$6)+SUMIFS('Resumen Anual'!$EF$112,FR22,'Resumen Anual'!$V$9,FC6,'Resumen Anual'!$DH$64)+SUMIFS('Resumen Anual'!$EF$170,FR22,'Resumen Anual'!$V$9,FC6,'Resumen Anual'!$DH$122)+SUMIFS('Resumen Anual'!$EF$228,FR22,'Resumen Anual'!$V$9,FC6,'Resumen Anual'!$DH$180)+SUMIFS('Resumen Anual'!$EF$286,FR22,'Resumen Anual'!$V$9,FC6,'Resumen Anual'!$DH$238)+SUMIFS('Resumen Anual'!$EF$344,FR22,'Resumen Anual'!$V$9,FC6,'Resumen Anual'!$DH$296)+SUMIFS('Resumen Anual'!$EF$402,FR22,'Resumen Anual'!$V$9,FC6,'Resumen Anual'!$DH$354)+SUMIFS('Resumen Anual'!$EF$460,FR22,'Resumen Anual'!$V$9,FC6,'Resumen Anual'!$DH$412)+SUMIFS('Resumen Anual'!$EF$518,FR22,'Resumen Anual'!$V$9,FC6,'Resumen Anual'!$DH$470)+SUMIFS('Resumen Anual'!$EF$576,FR22,'Resumen Anual'!$V$9,FC6,'Resumen Anual'!$DH$528)+SUMIFS('Resumen Anual'!$EF$634,FR22,'Resumen Anual'!$V$9,FC6,'Resumen Anual'!$DH$586)+SUMIFS('Resumen Anual'!$EF$692,FR22,'Resumen Anual'!$V$9,FC6,'Resumen Anual'!$DH$644)+SUMIFS('Resumen Anual'!$GC$54,FR22,'Resumen Anual'!$V$9,FC6,'Resumen Anual'!$FE$6)+SUMIFS('Resumen Anual'!$GC$112,FR22,'Resumen Anual'!$V$9,FC6,'Resumen Anual'!$FE$64)+SUMIFS('Resumen Anual'!$GC$170,FR22,'Resumen Anual'!$V$9,FC6,'Resumen Anual'!$FE$122)+SUMIFS('Resumen Anual'!$GC$228,FR22,'Resumen Anual'!$V$9,FC6,'Resumen Anual'!$FE$180)+SUMIFS('Resumen Anual'!$GC$286,FR22,'Resumen Anual'!$V$9,FC6,'Resumen Anual'!$FE$238)+SUMIFS('Resumen Anual'!$GC$344,FR22,'Resumen Anual'!$V$9,FC6,'Resumen Anual'!$FE$296)+SUMIFS('Resumen Anual'!$GC$402,FR22,'Resumen Anual'!$V$9,FC6,'Resumen Anual'!$FE$354)+SUMIFS('Resumen Anual'!$GC$460,FR22,'Resumen Anual'!$V$9,FC6,'Resumen Anual'!$FE$412)+SUMIFS('Resumen Anual'!$GC$518,FR22,'Resumen Anual'!$V$9,FC6,'Resumen Anual'!$FE$470)+SUMIFS('Resumen Anual'!$GC$576,FR22,'Resumen Anual'!$V$9,FC6,'Resumen Anual'!$FE$528)+SUMIFS('Resumen Anual'!$GC$634,FR22,'Resumen Anual'!$V$9,FC6,'Resumen Anual'!$FE$586)+SUMIFS('Resumen Anual'!$GC$692,FR22,'Resumen Anual'!$V$9,FC6,'Resumen Anual'!$FE$644)</f>
        <v>0</v>
      </c>
      <c r="GB22" s="770"/>
      <c r="GC22" s="770"/>
      <c r="GD22" s="770"/>
      <c r="GE22" s="770">
        <f>SUMIFS('Resumen Anual'!$AN$54,FR22,'Resumen Anual'!$V$9,FC6,'Resumen Anual'!$L$6)+SUMIFS('Resumen Anual'!$AN$112,FR22,'Resumen Anual'!$V$9,FC6,'Resumen Anual'!$L$64)+SUMIFS('Resumen Anual'!$AN$170,FR22,'Resumen Anual'!$V$9,FC6,'Resumen Anual'!$L$122)+SUMIFS('Resumen Anual'!$AN$228,FR22,'Resumen Anual'!$V$9,FC6,'Resumen Anual'!$L$180)+SUMIFS('Resumen Anual'!$AN$286,FR22,'Resumen Anual'!$V$9,FC6,'Resumen Anual'!$L$238)+SUMIFS('Resumen Anual'!$AN$344,FR22,'Resumen Anual'!$V$9,FC6,'Resumen Anual'!$L$296)+SUMIFS('Resumen Anual'!$AN$402,FR22,'Resumen Anual'!$V$9,FC6,'Resumen Anual'!$L$354)+SUMIFS('Resumen Anual'!$AN$460,FR22,'Resumen Anual'!$V$9,FC6,'Resumen Anual'!$L$412)+SUMIFS('Resumen Anual'!$AN$518,FR22,'Resumen Anual'!$V$9,FC6,'Resumen Anual'!$L$470)+SUMIFS('Resumen Anual'!$AN$576,FR22,'Resumen Anual'!$V$9,FC6,'Resumen Anual'!$L$528)+SUMIFS('Resumen Anual'!$AN$634,FR22,'Resumen Anual'!$V$9,FC6,'Resumen Anual'!$L$586)+SUMIFS('Resumen Anual'!$AN$692,FR22,'Resumen Anual'!$V$9,FC6,'Resumen Anual'!$L$644)+SUMIFS('Resumen Anual'!$CK$54,FR22,'Resumen Anual'!$V$9,FC6,'Resumen Anual'!$BI$6)+SUMIFS('Resumen Anual'!$CK$112,FR22,'Resumen Anual'!$V$9,FC6,'Resumen Anual'!$BI$64)+SUMIFS('Resumen Anual'!$CK$170,FR22,'Resumen Anual'!$V$9,FC6,'Resumen Anual'!$BI$122)+SUMIFS('Resumen Anual'!$CK$228,FR22,'Resumen Anual'!$V$9,FC6,'Resumen Anual'!$BI$180)+SUMIFS('Resumen Anual'!$CK$286,FR22,'Resumen Anual'!$V$9,FC6,'Resumen Anual'!$BI$238)+SUMIFS('Resumen Anual'!$CK$344,FR22,'Resumen Anual'!$V$9,FC6,'Resumen Anual'!$BI$296)+SUMIFS('Resumen Anual'!$CK$402,FR22,'Resumen Anual'!$V$9,FC6,'Resumen Anual'!$BI$354)+SUMIFS('Resumen Anual'!$CK$460,FR22,'Resumen Anual'!$V$9,FC6,'Resumen Anual'!$BI$412)+SUMIFS('Resumen Anual'!$CK$518,FR22,'Resumen Anual'!$V$9,FC6,'Resumen Anual'!$BI$470)+SUMIFS('Resumen Anual'!$CK$576,FR22,'Resumen Anual'!$V$9,FC6,'Resumen Anual'!$BI$528)+SUMIFS('Resumen Anual'!$CK$634,FR22,'Resumen Anual'!$V$9,FC6,'Resumen Anual'!$BI$586)+SUMIFS('Resumen Anual'!$CK$692,FR22,'Resumen Anual'!$V$9,FC6,'Resumen Anual'!$BI$644)+SUMIFS('Resumen Anual'!$EJ$54,FR22,'Resumen Anual'!$V$9,FC6,'Resumen Anual'!$DH$6)+SUMIFS('Resumen Anual'!$EJ$112,FR22,'Resumen Anual'!$V$9,FC6,'Resumen Anual'!$DH$64)+SUMIFS('Resumen Anual'!$EJ$170,FR22,'Resumen Anual'!$V$9,FC6,'Resumen Anual'!$DH$122)+SUMIFS('Resumen Anual'!$EJ$228,FR22,'Resumen Anual'!$V$9,FC6,'Resumen Anual'!$DH$180)+SUMIFS('Resumen Anual'!$EJ$286,FR22,'Resumen Anual'!$V$9,FC6,'Resumen Anual'!$DH$238)+SUMIFS('Resumen Anual'!$EJ$344,FR22,'Resumen Anual'!$V$9,FC6,'Resumen Anual'!$DH$296)+SUMIFS('Resumen Anual'!$EJ$402,FR22,'Resumen Anual'!$V$9,FC6,'Resumen Anual'!$DH$354)+SUMIFS('Resumen Anual'!$EJ$460,FR22,'Resumen Anual'!$V$9,FC6,'Resumen Anual'!$DH$412)+SUMIFS('Resumen Anual'!$EJ$518,FR22,'Resumen Anual'!$V$9,FC6,'Resumen Anual'!$DH$470)+SUMIFS('Resumen Anual'!$EJ$576,FR22,'Resumen Anual'!$V$9,FC6,'Resumen Anual'!$DH$528)+SUMIFS('Resumen Anual'!$EJ$634,FR22,'Resumen Anual'!$V$9,FC6,'Resumen Anual'!$DH$586)+SUMIFS('Resumen Anual'!$EJ$692,FR22,'Resumen Anual'!$V$9,FC6,'Resumen Anual'!$DH$644)+SUMIFS('Resumen Anual'!$GG$54,FR22,'Resumen Anual'!$V$9,FC6,'Resumen Anual'!$FE$6)+SUMIFS('Resumen Anual'!$GG$112,FR22,'Resumen Anual'!$V$9,FC6,'Resumen Anual'!$FE$64)+SUMIFS('Resumen Anual'!$GG$170,FR22,'Resumen Anual'!$V$9,FC6,'Resumen Anual'!$FE$122)+SUMIFS('Resumen Anual'!$GG$228,FR22,'Resumen Anual'!$V$9,FC6,'Resumen Anual'!$FE$180)+SUMIFS('Resumen Anual'!$GG$286,FR22,'Resumen Anual'!$V$9,FC6,'Resumen Anual'!$FE$238)+SUMIFS('Resumen Anual'!$GG$344,FR22,'Resumen Anual'!$V$9,FC6,'Resumen Anual'!$FE$296)+SUMIFS('Resumen Anual'!$GG$402,FR22,'Resumen Anual'!$V$9,FC6,'Resumen Anual'!$FE$354)+SUMIFS('Resumen Anual'!$GG$460,FR22,'Resumen Anual'!$V$9,FC6,'Resumen Anual'!$FE$412)+SUMIFS('Resumen Anual'!$GG$518,FR22,'Resumen Anual'!$V$9,FC6,'Resumen Anual'!$FE$470)+SUMIFS('Resumen Anual'!$GG$576,FR22,'Resumen Anual'!$V$9,FC6,'Resumen Anual'!$FE$528)+SUMIFS('Resumen Anual'!$GG$634,FR22,'Resumen Anual'!$V$9,FC6,'Resumen Anual'!$FE$586)+SUMIFS('Resumen Anual'!$GG$692,FR22,'Resumen Anual'!$V$9,FC6,'Resumen Anual'!$FE$644)</f>
        <v>0</v>
      </c>
      <c r="GF22" s="770"/>
      <c r="GG22" s="770"/>
      <c r="GH22" s="770"/>
      <c r="GI22" s="756">
        <f>SUMIFS('Resumen Anual'!$AR$54,FR22,'Resumen Anual'!$V$9,FC6,'Resumen Anual'!$L$6)+SUMIFS('Resumen Anual'!$AR$112,FR22,'Resumen Anual'!$V$9,FC6,'Resumen Anual'!$L$64)+SUMIFS('Resumen Anual'!$AR$170,FR22,'Resumen Anual'!$V$9,FC6,'Resumen Anual'!$L$122)+SUMIFS('Resumen Anual'!$AR$228,FR22,'Resumen Anual'!$V$9,FC6,'Resumen Anual'!$L$180)+SUMIFS('Resumen Anual'!$AR$286,FR22,'Resumen Anual'!$V$9,FC6,'Resumen Anual'!$L$238)+SUMIFS('Resumen Anual'!$AR$344,FR22,'Resumen Anual'!$V$9,FC6,'Resumen Anual'!$L$296)+SUMIFS('Resumen Anual'!$AR$402,FR22,'Resumen Anual'!$V$9,FC6,'Resumen Anual'!$L$354)+SUMIFS('Resumen Anual'!$AR$460,FR22,'Resumen Anual'!$V$9,FC6,'Resumen Anual'!$L$412)+SUMIFS('Resumen Anual'!$AR$518,FR22,'Resumen Anual'!$V$9,FC6,'Resumen Anual'!$L$470)+SUMIFS('Resumen Anual'!$AR$576,FR22,'Resumen Anual'!$V$9,FC6,'Resumen Anual'!$L$528)+SUMIFS('Resumen Anual'!$AR$634,FR22,'Resumen Anual'!$V$9,FC6,'Resumen Anual'!$L$586)+SUMIFS('Resumen Anual'!$AR$692,FR22,'Resumen Anual'!$V$9,FC6,'Resumen Anual'!$L$644)+SUMIFS('Resumen Anual'!$CO$54,FR22,'Resumen Anual'!$V$9,FC6,'Resumen Anual'!$BI$6)+SUMIFS('Resumen Anual'!$CO$112,FR22,'Resumen Anual'!$V$9,FC6,'Resumen Anual'!$BI$64)+SUMIFS('Resumen Anual'!$CO$170,FR22,'Resumen Anual'!$V$9,FC6,'Resumen Anual'!$BI$122)+SUMIFS('Resumen Anual'!$CO$228,FR22,'Resumen Anual'!$V$9,FC6,'Resumen Anual'!$BI$180)+SUMIFS('Resumen Anual'!$CO$286,FR22,'Resumen Anual'!$V$9,FC6,'Resumen Anual'!$BI$238)+SUMIFS('Resumen Anual'!$CO$344,FR22,'Resumen Anual'!$V$9,FC6,'Resumen Anual'!$BI$296)+SUMIFS('Resumen Anual'!$CO$402,FR22,'Resumen Anual'!$V$9,FC6,'Resumen Anual'!$BI$354)+SUMIFS('Resumen Anual'!$CO$460,FR22,'Resumen Anual'!$V$9,FC6,'Resumen Anual'!$BI$412)+SUMIFS('Resumen Anual'!$CO$518,FR22,'Resumen Anual'!$V$9,FC6,'Resumen Anual'!$BI$470)+SUMIFS('Resumen Anual'!$CO$576,FR22,'Resumen Anual'!$V$9,FC6,'Resumen Anual'!$BI$528)+SUMIFS('Resumen Anual'!$CO$634,FR22,'Resumen Anual'!$V$9,FC6,'Resumen Anual'!$BI$586)+SUMIFS('Resumen Anual'!$CO$692,FR22,'Resumen Anual'!$V$9,FC6,'Resumen Anual'!$BI$644)+SUMIFS('Resumen Anual'!$EN$54,FR22,'Resumen Anual'!$V$9,FC6,'Resumen Anual'!$DH$6)+SUMIFS('Resumen Anual'!$EN$112,FR22,'Resumen Anual'!$V$9,FC6,'Resumen Anual'!$DH$64)+SUMIFS('Resumen Anual'!$EN$170,FR22,'Resumen Anual'!$V$9,FC6,'Resumen Anual'!$DH$122)+SUMIFS('Resumen Anual'!$EN$228,FR22,'Resumen Anual'!$V$9,FC6,'Resumen Anual'!$DH$180)+SUMIFS('Resumen Anual'!$EN$286,FR22,'Resumen Anual'!$V$9,FC6,'Resumen Anual'!$DH$238)+SUMIFS('Resumen Anual'!$EN$344,FR22,'Resumen Anual'!$V$9,FC6,'Resumen Anual'!$DH$296)+SUMIFS('Resumen Anual'!$EN$402,FR22,'Resumen Anual'!$V$9,FC6,'Resumen Anual'!$DH$354)+SUMIFS('Resumen Anual'!$EN$460,FR22,'Resumen Anual'!$V$9,FC6,'Resumen Anual'!$DH$412)+SUMIFS('Resumen Anual'!$EN$518,FR22,'Resumen Anual'!$V$9,FC6,'Resumen Anual'!$DH$470)+SUMIFS('Resumen Anual'!$EN$576,FR22,'Resumen Anual'!$V$9,FC6,'Resumen Anual'!$DH$528)+SUMIFS('Resumen Anual'!$EN$634,FR22,'Resumen Anual'!$V$9,FC6,'Resumen Anual'!$DH$586)+SUMIFS('Resumen Anual'!$EN$692,FR22,'Resumen Anual'!$V$9,FC6,'Resumen Anual'!$DH$644)+SUMIFS('Resumen Anual'!$GK$54,FR22,'Resumen Anual'!$V$9,FC6,'Resumen Anual'!$FE$6)+SUMIFS('Resumen Anual'!$GK$112,FR22,'Resumen Anual'!$V$9,FC6,'Resumen Anual'!$FE$64)+SUMIFS('Resumen Anual'!$GK$170,FR22,'Resumen Anual'!$V$9,FC6,'Resumen Anual'!$FE$122)+SUMIFS('Resumen Anual'!$GK$228,FR22,'Resumen Anual'!$V$9,FC6,'Resumen Anual'!$FE$180)+SUMIFS('Resumen Anual'!$GK$286,FR22,'Resumen Anual'!$V$9,FC6,'Resumen Anual'!$FE$238)+SUMIFS('Resumen Anual'!$GK$344,FR22,'Resumen Anual'!$V$9,FC6,'Resumen Anual'!$FE$296)+SUMIFS('Resumen Anual'!$GK$402,FR22,'Resumen Anual'!$V$9,FC6,'Resumen Anual'!$FE$354)+SUMIFS('Resumen Anual'!$GK$460,FR22,'Resumen Anual'!$V$9,FC6,'Resumen Anual'!$FE$412)+SUMIFS('Resumen Anual'!$GK$518,FR22,'Resumen Anual'!$V$9,FC6,'Resumen Anual'!$FE$470)+SUMIFS('Resumen Anual'!$GK$576,FR22,'Resumen Anual'!$V$9,FC6,'Resumen Anual'!$FE$528)+SUMIFS('Resumen Anual'!$GK$634,FR22,'Resumen Anual'!$V$9,FC6,'Resumen Anual'!$FE$586)+SUMIFS('Resumen Anual'!$GK$692,FR22,'Resumen Anual'!$V$9,FC6,'Resumen Anual'!$FE$644)</f>
        <v>0</v>
      </c>
      <c r="GJ22" s="756"/>
      <c r="GK22" s="756"/>
      <c r="GL22" s="756">
        <f>SUMIFS('Resumen Anual'!$AU$54,FR22,'Resumen Anual'!$V$9,FC6,'Resumen Anual'!$L$6)+SUMIFS('Resumen Anual'!$AU$112,FR22,'Resumen Anual'!$V$9,FC6,'Resumen Anual'!$L$64)+SUMIFS('Resumen Anual'!$AU$170,FR22,'Resumen Anual'!$V$9,FC6,'Resumen Anual'!$L$122)+SUMIFS('Resumen Anual'!$AU$228,FR22,'Resumen Anual'!$V$9,FC6,'Resumen Anual'!$L$180)+SUMIFS('Resumen Anual'!$AU$286,FR22,'Resumen Anual'!$V$9,FC6,'Resumen Anual'!$L$238)+SUMIFS('Resumen Anual'!$AU$344,FR22,'Resumen Anual'!$V$9,FC6,'Resumen Anual'!$L$296)+SUMIFS('Resumen Anual'!$AU$402,FR22,'Resumen Anual'!$V$9,FC6,'Resumen Anual'!$L$354)+SUMIFS('Resumen Anual'!$AU$460,FR22,'Resumen Anual'!$V$9,FC6,'Resumen Anual'!$L$412)+SUMIFS('Resumen Anual'!$AU$518,FR22,'Resumen Anual'!$V$9,FC6,'Resumen Anual'!$L$470)+SUMIFS('Resumen Anual'!$AU$576,FR22,'Resumen Anual'!$V$9,FC6,'Resumen Anual'!$L$528)+SUMIFS('Resumen Anual'!$AU$634,FR22,'Resumen Anual'!$V$9,FC6,'Resumen Anual'!$L$586)+SUMIFS('Resumen Anual'!$AU$692,FR22,'Resumen Anual'!$V$9,FC6,'Resumen Anual'!$L$644)+SUMIFS('Resumen Anual'!$CR$54,FR22,'Resumen Anual'!$V$9,FC6,'Resumen Anual'!$BI$6)+SUMIFS('Resumen Anual'!$CR$112,FR22,'Resumen Anual'!$V$9,FC6,'Resumen Anual'!$BI$64)+SUMIFS('Resumen Anual'!$CR$170,FR22,'Resumen Anual'!$V$9,FC6,'Resumen Anual'!$BI$122)+SUMIFS('Resumen Anual'!$CR$228,FR22,'Resumen Anual'!$V$9,FC6,'Resumen Anual'!$BI$180)+SUMIFS('Resumen Anual'!$CR$286,FR22,'Resumen Anual'!$V$9,FC6,'Resumen Anual'!$BI$238)+SUMIFS('Resumen Anual'!$CR$344,FR22,'Resumen Anual'!$V$9,FC6,'Resumen Anual'!$BI$296)+SUMIFS('Resumen Anual'!$CR$402,FR22,'Resumen Anual'!$V$9,FC6,'Resumen Anual'!$BI$354)+SUMIFS('Resumen Anual'!$CR$460,FR22,'Resumen Anual'!$V$9,FC6,'Resumen Anual'!$BI$412)+SUMIFS('Resumen Anual'!$CR$518,FR22,'Resumen Anual'!$V$9,FC6,'Resumen Anual'!$BI$470)+SUMIFS('Resumen Anual'!$CR$576,FR22,'Resumen Anual'!$V$9,FC6,'Resumen Anual'!$BI$528)+SUMIFS('Resumen Anual'!$CR$634,FR22,'Resumen Anual'!$V$9,FC6,'Resumen Anual'!$BI$586)+SUMIFS('Resumen Anual'!$CR$692,FR22,'Resumen Anual'!$V$9,FC6,'Resumen Anual'!$BI$644)+SUMIFS('Resumen Anual'!$EQ$54,FR22,'Resumen Anual'!$V$9,FC6,'Resumen Anual'!$DH$6)+SUMIFS('Resumen Anual'!$EQ$112,FR22,'Resumen Anual'!$V$9,FC6,'Resumen Anual'!$DH$64)+SUMIFS('Resumen Anual'!$EQ$170,FR22,'Resumen Anual'!$V$9,FC6,'Resumen Anual'!$DH$122)+SUMIFS('Resumen Anual'!$EQ$228,FR22,'Resumen Anual'!$V$9,FC6,'Resumen Anual'!$DH$180)+SUMIFS('Resumen Anual'!$EQ$286,FR22,'Resumen Anual'!$V$9,FC6,'Resumen Anual'!$DH$238)+SUMIFS('Resumen Anual'!$EQ$344,FR22,'Resumen Anual'!$V$9,FC6,'Resumen Anual'!$DH$296)+SUMIFS('Resumen Anual'!$EQ$402,FR22,'Resumen Anual'!$V$9,FC6,'Resumen Anual'!$DH$354)+SUMIFS('Resumen Anual'!$EQ$460,FR22,'Resumen Anual'!$V$9,FC6,'Resumen Anual'!$DH$412)+SUMIFS('Resumen Anual'!$EQ$518,FR22,'Resumen Anual'!$V$9,FC6,'Resumen Anual'!$DH$470)+SUMIFS('Resumen Anual'!$EQ$576,FR22,'Resumen Anual'!$V$9,FC6,'Resumen Anual'!$DH$528)+SUMIFS('Resumen Anual'!$EQ$634,FR22,'Resumen Anual'!$V$9,FC6,'Resumen Anual'!$DH$586)+SUMIFS('Resumen Anual'!$EQ$692,FR22,'Resumen Anual'!$V$9,FC6,'Resumen Anual'!$DH$644)+SUMIFS('Resumen Anual'!$GN$54,FR22,'Resumen Anual'!$V$9,FC6,'Resumen Anual'!$FE$6)+SUMIFS('Resumen Anual'!$GN$112,FR22,'Resumen Anual'!$V$9,FC6,'Resumen Anual'!$FE$64)+SUMIFS('Resumen Anual'!$GN$170,FR22,'Resumen Anual'!$V$9,FC6,'Resumen Anual'!$FE$122)+SUMIFS('Resumen Anual'!$GN$228,FR22,'Resumen Anual'!$V$9,FC6,'Resumen Anual'!$FE$180)+SUMIFS('Resumen Anual'!$GN$286,FR22,'Resumen Anual'!$V$9,FC6,'Resumen Anual'!$FE$238)+SUMIFS('Resumen Anual'!$GN$344,FR22,'Resumen Anual'!$V$9,FC6,'Resumen Anual'!$FE$296)+SUMIFS('Resumen Anual'!$GN$402,FR22,'Resumen Anual'!$V$9,FC6,'Resumen Anual'!$FE$354)+SUMIFS('Resumen Anual'!$GN$460,FR22,'Resumen Anual'!$V$9,FC6,'Resumen Anual'!$FE$412)+SUMIFS('Resumen Anual'!$GN$518,FR22,'Resumen Anual'!$V$9,FC6,'Resumen Anual'!$FE$470)+SUMIFS('Resumen Anual'!$GN$576,FR22,'Resumen Anual'!$V$9,FC6,'Resumen Anual'!$FE$528)+SUMIFS('Resumen Anual'!$GN$634,FR22,'Resumen Anual'!$V$9,FC6,'Resumen Anual'!$FE$586)+SUMIFS('Resumen Anual'!$GN$692,FR22,'Resumen Anual'!$V$9,FC6,'Resumen Anual'!$FE$644)</f>
        <v>0</v>
      </c>
      <c r="GM22" s="756"/>
      <c r="GN22" s="756"/>
      <c r="GO22" s="1200"/>
    </row>
    <row r="23" spans="1:197" ht="9.75" customHeight="1" x14ac:dyDescent="0.25">
      <c r="A23" s="171"/>
      <c r="B23" s="775" t="str">
        <f>'Resumen Anual'!$C$27</f>
        <v>PIC</v>
      </c>
      <c r="C23" s="776"/>
      <c r="D23" s="776"/>
      <c r="E23" s="776"/>
      <c r="F23" s="761">
        <f>SUMIF('Resumen Anual'!$FE$622,K6,'Resumen Anual'!$FA$643)+SUMIF('Resumen Anual'!$DH$622,K6,'Resumen Anual'!$DD$643)+SUMIF('Resumen Anual'!$BI$622,K6,'Resumen Anual'!$BE$643)+SUMIF('Resumen Anual'!$L$622,K6,'Resumen Anual'!$H$643)+SUMIF('Resumen Anual'!$FE$566,K6,'Resumen Anual'!$FA$587)+SUMIF('Resumen Anual'!$DH$566,K6,'Resumen Anual'!$DD$587)+SUMIF('Resumen Anual'!$BI$566,K6,'Resumen Anual'!$BE$587)+SUMIF('Resumen Anual'!$L$566,K6,'Resumen Anual'!$H$587)+SUMIF('Resumen Anual'!$FE$510,K6,'Resumen Anual'!$FA$531)+SUMIF('Resumen Anual'!$DH$510,K6,'Resumen Anual'!$DD$531)+SUMIF('Resumen Anual'!$BI$510,K6,'Resumen Anual'!$BE$531)+SUMIF('Resumen Anual'!$L$510,K6,'Resumen Anual'!$H$531)+SUMIF('Resumen Anual'!$FE$454,K6,'Resumen Anual'!$FA$475)+SUMIF('Resumen Anual'!$DH$454,K6,'Resumen Anual'!$DD$475)+SUMIF('Resumen Anual'!$BI$454,K6,'Resumen Anual'!$BE$475)+SUMIF('Resumen Anual'!$L$454,K6,'Resumen Anual'!$H$475)+SUMIF('Resumen Anual'!$FE$398,K6,'Resumen Anual'!$FA$419)+SUMIF('Resumen Anual'!$DH$398,K6,'Resumen Anual'!$DD$419)+SUMIF('Resumen Anual'!$BI$398,K6,'Resumen Anual'!$BE$419)+SUMIF('Resumen Anual'!$L$398,K6,'Resumen Anual'!$H$419)+SUMIF('Resumen Anual'!$FE$342,K6,'Resumen Anual'!$FA$363)+SUMIF('Resumen Anual'!$DH$342,K6,'Resumen Anual'!$DD$363)+SUMIF('Resumen Anual'!$BI$342,K6,'Resumen Anual'!$BE$363)+SUMIF('Resumen Anual'!$L$342,K6,'Resumen Anual'!$H$363)+SUMIF('Resumen Anual'!$FE$286,K6,'Resumen Anual'!$FA$307)+SUMIF('Resumen Anual'!$DH$286,K6,'Resumen Anual'!$DD$307)+SUMIF('Resumen Anual'!$BI$286,K6,'Resumen Anual'!$BE$307)+SUMIF('Resumen Anual'!$L$286,K6,'Resumen Anual'!$H$307)+SUMIF('Resumen Anual'!$FE$230,K6,'Resumen Anual'!$FA$251)+SUMIF('Resumen Anual'!$DH$230,K6,'Resumen Anual'!$DD$251)+SUMIF('Resumen Anual'!$BI$230,K6,'Resumen Anual'!$BE$251)+SUMIF('Resumen Anual'!$L$230,K6,'Resumen Anual'!$H$251)+SUMIF('Resumen Anual'!$FE$174,K6,'Resumen Anual'!$FA$195)+SUMIF('Resumen Anual'!$DH$174,K6,'Resumen Anual'!$DD$195)+SUMIF('Resumen Anual'!$BI$174,K6,'Resumen Anual'!$BE$195)+SUMIF('Resumen Anual'!$L$174,K6,'Resumen Anual'!$H$195)+SUMIF('Resumen Anual'!$FE$118,K6,'Resumen Anual'!$FA$139)+SUMIF('Resumen Anual'!$DH$118,K6,'Resumen Anual'!$DD$139)+SUMIF('Resumen Anual'!$BI$118,K6,'Resumen Anual'!$BE$139)+SUMIF('Resumen Anual'!$L$118,K6,'Resumen Anual'!$H$139)+SUMIF('Resumen Anual'!$FE$62,K6,'Resumen Anual'!$FA$83)+SUMIF('Resumen Anual'!$DH$62,K6,'Resumen Anual'!$DD$83)+SUMIF('Resumen Anual'!$BI$62,K6,'Resumen Anual'!$BE$83)+SUMIF('Resumen Anual'!$L$62,K6,'Resumen Anual'!$H$83)+SUMIF('Resumen Anual'!$FE$6,K6,'Resumen Anual'!$FA$27)+SUMIF('Resumen Anual'!$DH$6,K6,'Resumen Anual'!$DD$27)+SUMIF('Resumen Anual'!$BI$6,K6,'Resumen Anual'!$BE$27)+SUMIF('Resumen Anual'!$L$6,K6,'Resumen Anual'!$H$27)+SUMIF('Bitácoras Anteriores'!$K$6,K6,'Bitácoras Anteriores'!$F$23)+SUMIF('Bitácoras Anteriores'!$K$59,$K$6,'Bitácoras Anteriores'!$F$76)+SUMIF('Bitácoras Anteriores'!$K$112,K6,'Bitácoras Anteriores'!$F$129)+SUMIF('Bitácoras Anteriores'!$K$165,K6,'Bitácoras Anteriores'!$F$182)+SUMIF('Bitácoras Anteriores'!$K$218,K6,'Bitácoras Anteriores'!$F$235)+SUMIF('Bitácoras Anteriores'!$K$271,K6,'Bitácoras Anteriores'!$F$288)+SUMIF('Bitácoras Anteriores'!$K$324,K6,'Bitácoras Anteriores'!$F$341)+SUMIF('Bitácoras Anteriores'!$BH$6,K6,'Bitácoras Anteriores'!$BD$23)+SUMIF('Bitácoras Anteriores'!$BH$59,$K$6,'Bitácoras Anteriores'!$BD$76)+SUMIF('Bitácoras Anteriores'!$BH$112,K6,'Bitácoras Anteriores'!$BD$129)+SUMIF('Bitácoras Anteriores'!$BH$165,K6,'Bitácoras Anteriores'!$BD$182)+SUMIF('Bitácoras Anteriores'!$BH$218,K6,'Bitácoras Anteriores'!$BD$235)+SUMIF('Bitácoras Anteriores'!$BH$271,K6,'Bitácoras Anteriores'!$BD$288)+SUMIF('Bitácoras Anteriores'!$BH$324,K6,'Bitácoras Anteriores'!$BD$341)+SUMIF('Bitácoras Anteriores'!$DF$6,K6,'Bitácoras Anteriores'!$DB$23)+SUMIF('Bitácoras Anteriores'!$DF$59,$K$6,'Bitácoras Anteriores'!$DB$76)+SUMIF('Bitácoras Anteriores'!$DF$112,K6,'Bitácoras Anteriores'!$DB$129)+SUMIF('Bitácoras Anteriores'!$DF$165,K6,'Bitácoras Anteriores'!$DB$182)+SUMIF('Bitácoras Anteriores'!$DF$218,K6,'Bitácoras Anteriores'!$DB$235)+SUMIF('Bitácoras Anteriores'!$DF$271,K6,'Bitácoras Anteriores'!$DB$288)+SUMIF('Bitácoras Anteriores'!$DF$324,K6,'Bitácoras Anteriores'!$DB$341)+SUMIF('Bitácoras Anteriores'!$FC$6,K6,'Bitácoras Anteriores'!$EY$23)+SUMIF('Bitácoras Anteriores'!$FC$59,$K$6,'Bitácoras Anteriores'!$EY$76)+SUMIF('Bitácoras Anteriores'!$FC$112,K6,'Bitácoras Anteriores'!$EY$129)+SUMIF('Bitácoras Anteriores'!$FC$165,K6,'Bitácoras Anteriores'!$EY$182)+SUMIF('Bitácoras Anteriores'!$FC$218,K6,'Bitácoras Anteriores'!$EY$235)+SUMIF('Bitácoras Anteriores'!$FC$271,K6,'Bitácoras Anteriores'!$EY$288)+SUMIF('Bitácoras Anteriores'!$FC$324,K6,'Bitácoras Anteriores'!$EY$341)</f>
        <v>2.5</v>
      </c>
      <c r="G23" s="762"/>
      <c r="H23" s="762"/>
      <c r="I23" s="762"/>
      <c r="J23" s="762"/>
      <c r="K23" s="762"/>
      <c r="L23" s="763"/>
      <c r="M23" s="632"/>
      <c r="N23" s="779" t="str">
        <f>'Resumen Anual'!$O$27</f>
        <v>DÍA</v>
      </c>
      <c r="O23" s="788"/>
      <c r="P23" s="788"/>
      <c r="Q23" s="788"/>
      <c r="R23" s="789"/>
      <c r="S23" s="782">
        <f>SUMIF('Resumen Anual'!$FE$622,K6,'Resumen Anual'!$FM$643)+SUMIF('Resumen Anual'!$DH$622,K6,'Resumen Anual'!$DP$643)+SUMIF('Resumen Anual'!$BI$622,K6,'Resumen Anual'!$BQ$643)+SUMIF('Resumen Anual'!$L$622,K6,'Resumen Anual'!$T$643)+SUMIF('Resumen Anual'!$FE$566,K6,'Resumen Anual'!$FM$587)+SUMIF('Resumen Anual'!$DH$566,K6,'Resumen Anual'!$DP$587)+SUMIF('Resumen Anual'!$BI$566,K6,'Resumen Anual'!$BQ$587)+SUMIF('Resumen Anual'!$L$566,K6,'Resumen Anual'!$T$587)+SUMIF('Resumen Anual'!$FE$510,K6,'Resumen Anual'!$FM$531)+SUMIF('Resumen Anual'!$DH$510,K6,'Resumen Anual'!$DP$531)+SUMIF('Resumen Anual'!$BI$510,K6,'Resumen Anual'!$BQ$531)+SUMIF('Resumen Anual'!$L$510,K6,'Resumen Anual'!$T$531)+SUMIF('Resumen Anual'!$FE$454,K6,'Resumen Anual'!$FM$475)+SUMIF('Resumen Anual'!$DH$454,K6,'Resumen Anual'!$DP$475)+SUMIF('Resumen Anual'!$BI$454,K6,'Resumen Anual'!$BQ$475)+SUMIF('Resumen Anual'!$L$454,K6,'Resumen Anual'!$T$475)+SUMIF('Resumen Anual'!$FE$398,K6,'Resumen Anual'!$FM$419)+SUMIF('Resumen Anual'!$DH$398,K6,'Resumen Anual'!$DP$419)+SUMIF('Resumen Anual'!$BI$398,K6,'Resumen Anual'!$BQ$419)+SUMIF('Resumen Anual'!$L$398,K6,'Resumen Anual'!$T$419)+SUMIF('Resumen Anual'!$FE$342,K6,'Resumen Anual'!$FM$363)+SUMIF('Resumen Anual'!$DH$342,K6,'Resumen Anual'!$DP$363)+SUMIF('Resumen Anual'!$BI$342,K6,'Resumen Anual'!$BQ$363)+SUMIF('Resumen Anual'!$L$342,K6,'Resumen Anual'!$T$363)+SUMIF('Resumen Anual'!$FE$286,K6,'Resumen Anual'!$FM$307)+SUMIF('Resumen Anual'!$DH$286,K6,'Resumen Anual'!$DP$307)+SUMIF('Resumen Anual'!$BI$286,K6,'Resumen Anual'!$BQ$307)+SUMIF('Resumen Anual'!$L$286,K6,'Resumen Anual'!$T$307)+SUMIF('Resumen Anual'!$FE$230,K6,'Resumen Anual'!$FM$251)+SUMIF('Resumen Anual'!$DH$230,K6,'Resumen Anual'!$DP$251)+SUMIF('Resumen Anual'!$BI$230,K6,'Resumen Anual'!$BQ$251)+SUMIF('Resumen Anual'!$L$230,K6,'Resumen Anual'!$T$251)+SUMIF('Resumen Anual'!$FE$174,K6,'Resumen Anual'!$FM$195)+SUMIF('Resumen Anual'!$DH$174,K6,'Resumen Anual'!$DP$195)+SUMIF('Resumen Anual'!$BI$174,K6,'Resumen Anual'!$BQ$195)+SUMIF('Resumen Anual'!$L$174,K6,'Resumen Anual'!$T$195)+SUMIF('Resumen Anual'!$FE$118,K6,'Resumen Anual'!$FM$139)+SUMIF('Resumen Anual'!$DH$118,K6,'Resumen Anual'!$DP$139)+SUMIF('Resumen Anual'!$BI$118,K6,'Resumen Anual'!$BQ$139)+SUMIF('Resumen Anual'!$L$118,K6,'Resumen Anual'!$T$139)+SUMIF('Resumen Anual'!$FE$62,K6,'Resumen Anual'!$FM$83)+SUMIF('Resumen Anual'!$DH$62,K6,'Resumen Anual'!$DP$83)+SUMIF('Resumen Anual'!$BI$62,K6,'Resumen Anual'!$BQ$83)+SUMIF('Resumen Anual'!$L$62,K6,'Resumen Anual'!$T$83)+SUMIF('Resumen Anual'!$FE$6,K6,'Resumen Anual'!$FM$27)+SUMIF('Resumen Anual'!$DH$6,K6,'Resumen Anual'!$DP$27)+SUMIF('Resumen Anual'!$BI$6,K6,'Resumen Anual'!$BQ$27)+SUMIF('Resumen Anual'!$L$6,K6,'Resumen Anual'!$T$27)+SUMIF('Bitácoras Anteriores'!$K$6,K6,'Bitácoras Anteriores'!$S$23)+SUMIF('Bitácoras Anteriores'!$K$59,$K$6,'Bitácoras Anteriores'!$S$76)+SUMIF('Bitácoras Anteriores'!$K$112,K6,'Bitácoras Anteriores'!$S$129)+SUMIF('Bitácoras Anteriores'!$K$165,K6,'Bitácoras Anteriores'!$S$182)+SUMIF('Bitácoras Anteriores'!$K$218,K6,'Bitácoras Anteriores'!$S$235)+SUMIF('Bitácoras Anteriores'!$K$271,K6,'Bitácoras Anteriores'!$S$288)+SUMIF('Bitácoras Anteriores'!$K$324,K6,'Bitácoras Anteriores'!$S$341)+SUMIF('Bitácoras Anteriores'!$BH$6,K6,'Bitácoras Anteriores'!$BP$23)+SUMIF('Bitácoras Anteriores'!$BH$59,$K$6,'Bitácoras Anteriores'!$BP$76)+SUMIF('Bitácoras Anteriores'!$BH$112,K6,'Bitácoras Anteriores'!$BP$129)+SUMIF('Bitácoras Anteriores'!$BH$165,K6,'Bitácoras Anteriores'!$BP$182)+SUMIF('Bitácoras Anteriores'!$BH$218,K6,'Bitácoras Anteriores'!$BP$235)+SUMIF('Bitácoras Anteriores'!$BH$271,K6,'Bitácoras Anteriores'!$BP$288)+SUMIF('Bitácoras Anteriores'!$BH$324,K6,'Bitácoras Anteriores'!$BP$341)+SUMIF('Bitácoras Anteriores'!$DF$6,K6,'Bitácoras Anteriores'!$DN$23)+SUMIF('Bitácoras Anteriores'!$DF$59,$K$6,'Bitácoras Anteriores'!$DN$76)+SUMIF('Bitácoras Anteriores'!$DF$112,K6,'Bitácoras Anteriores'!$DN$129)+SUMIF('Bitácoras Anteriores'!$DF$165,K6,'Bitácoras Anteriores'!$DN$182)+SUMIF('Bitácoras Anteriores'!$DF$218,K6,'Bitácoras Anteriores'!$DN$235)+SUMIF('Bitácoras Anteriores'!$DF$271,K6,'Bitácoras Anteriores'!$DN$288)+SUMIF('Bitácoras Anteriores'!$DF$324,K6,'Bitácoras Anteriores'!$DN$341)+SUMIF('Bitácoras Anteriores'!$FC$6,K6,'Bitácoras Anteriores'!$FK$23)+SUMIF('Bitácoras Anteriores'!$FC$59,$K$6,'Bitácoras Anteriores'!$FK$76)+SUMIF('Bitácoras Anteriores'!$FC$112,K6,'Bitácoras Anteriores'!$FK$129)+SUMIF('Bitácoras Anteriores'!$FC$165,K6,'Bitácoras Anteriores'!$FK$182)+SUMIF('Bitácoras Anteriores'!$FC$218,K6,'Bitácoras Anteriores'!$FK$235)+SUMIF('Bitácoras Anteriores'!$FC$271,K6,'Bitácoras Anteriores'!$FK$288)+SUMIF('Bitácoras Anteriores'!$FC$324,K6,'Bitácoras Anteriores'!$FK$341)</f>
        <v>9</v>
      </c>
      <c r="T23" s="783"/>
      <c r="U23" s="783"/>
      <c r="V23" s="783"/>
      <c r="W23" s="783"/>
      <c r="X23" s="784"/>
      <c r="Y23" s="15"/>
      <c r="Z23" s="773"/>
      <c r="AA23" s="774"/>
      <c r="AB23" s="774"/>
      <c r="AC23" s="774"/>
      <c r="AD23" s="774"/>
      <c r="AE23" s="770"/>
      <c r="AF23" s="770"/>
      <c r="AG23" s="770"/>
      <c r="AH23" s="770"/>
      <c r="AI23" s="770"/>
      <c r="AJ23" s="770"/>
      <c r="AK23" s="770"/>
      <c r="AL23" s="770"/>
      <c r="AM23" s="770"/>
      <c r="AN23" s="770"/>
      <c r="AO23" s="770"/>
      <c r="AP23" s="770"/>
      <c r="AQ23" s="756"/>
      <c r="AR23" s="756"/>
      <c r="AS23" s="756"/>
      <c r="AT23" s="756"/>
      <c r="AU23" s="756"/>
      <c r="AV23" s="1215"/>
      <c r="AW23" s="1200"/>
      <c r="AX23" s="171"/>
      <c r="AY23" s="775" t="str">
        <f>'Resumen Anual'!$C$27</f>
        <v>PIC</v>
      </c>
      <c r="AZ23" s="776"/>
      <c r="BA23" s="776"/>
      <c r="BB23" s="776"/>
      <c r="BC23" s="761">
        <f>SUMIF('Resumen Anual'!$FE$622,BH6,'Resumen Anual'!$FA$643)+SUMIF('Resumen Anual'!$DH$622,BH6,'Resumen Anual'!$DD$643)+SUMIF('Resumen Anual'!$BI$622,BH6,'Resumen Anual'!$BE$643)+SUMIF('Resumen Anual'!$L$622,BH6,'Resumen Anual'!$H$643)+SUMIF('Resumen Anual'!$FE$566,BH6,'Resumen Anual'!$FA$587)+SUMIF('Resumen Anual'!$DH$566,BH6,'Resumen Anual'!$DD$587)+SUMIF('Resumen Anual'!$BI$566,BH6,'Resumen Anual'!$BE$587)+SUMIF('Resumen Anual'!$L$566,BH6,'Resumen Anual'!$H$587)+SUMIF('Resumen Anual'!$FE$510,BH6,'Resumen Anual'!$FA$531)+SUMIF('Resumen Anual'!$DH$510,BH6,'Resumen Anual'!$DD$531)+SUMIF('Resumen Anual'!$BI$510,BH6,'Resumen Anual'!$BE$531)+SUMIF('Resumen Anual'!$L$510,BH6,'Resumen Anual'!$H$531)+SUMIF('Resumen Anual'!$FE$454,BH6,'Resumen Anual'!$FA$475)+SUMIF('Resumen Anual'!$DH$454,BH6,'Resumen Anual'!$DD$475)+SUMIF('Resumen Anual'!$BI$454,BH6,'Resumen Anual'!$BE$475)+SUMIF('Resumen Anual'!$L$454,BH6,'Resumen Anual'!$H$475)+SUMIF('Resumen Anual'!$FE$398,BH6,'Resumen Anual'!$FA$419)+SUMIF('Resumen Anual'!$DH$398,BH6,'Resumen Anual'!$DD$419)+SUMIF('Resumen Anual'!$BI$398,BH6,'Resumen Anual'!$BE$419)+SUMIF('Resumen Anual'!$L$398,BH6,'Resumen Anual'!$H$419)+SUMIF('Resumen Anual'!$FE$342,BH6,'Resumen Anual'!$FA$363)+SUMIF('Resumen Anual'!$DH$342,BH6,'Resumen Anual'!$DD$363)+SUMIF('Resumen Anual'!$BI$342,BH6,'Resumen Anual'!$BE$363)+SUMIF('Resumen Anual'!$L$342,BH6,'Resumen Anual'!$H$363)+SUMIF('Resumen Anual'!$FE$286,BH6,'Resumen Anual'!$FA$307)+SUMIF('Resumen Anual'!$DH$286,BH6,'Resumen Anual'!$DD$307)+SUMIF('Resumen Anual'!$BI$286,BH6,'Resumen Anual'!$BE$307)+SUMIF('Resumen Anual'!$L$286,BH6,'Resumen Anual'!$H$307)+SUMIF('Resumen Anual'!$FE$230,BH6,'Resumen Anual'!$FA$251)+SUMIF('Resumen Anual'!$DH$230,BH6,'Resumen Anual'!$DD$251)+SUMIF('Resumen Anual'!$BI$230,BH6,'Resumen Anual'!$BE$251)+SUMIF('Resumen Anual'!$L$230,BH6,'Resumen Anual'!$H$251)+SUMIF('Resumen Anual'!$FE$174,BH6,'Resumen Anual'!$FA$195)+SUMIF('Resumen Anual'!$DH$174,BH6,'Resumen Anual'!$DD$195)+SUMIF('Resumen Anual'!$BI$174,BH6,'Resumen Anual'!$BE$195)+SUMIF('Resumen Anual'!$L$174,BH6,'Resumen Anual'!$H$195)+SUMIF('Resumen Anual'!$FE$118,BH6,'Resumen Anual'!$FA$139)+SUMIF('Resumen Anual'!$DH$118,BH6,'Resumen Anual'!$DD$139)+SUMIF('Resumen Anual'!$BI$118,BH6,'Resumen Anual'!$BE$139)+SUMIF('Resumen Anual'!$L$118,BH6,'Resumen Anual'!$H$139)+SUMIF('Resumen Anual'!$FE$62,BH6,'Resumen Anual'!$FA$83)+SUMIF('Resumen Anual'!$DH$62,BH6,'Resumen Anual'!$DD$83)+SUMIF('Resumen Anual'!$BI$62,BH6,'Resumen Anual'!$BE$83)+SUMIF('Resumen Anual'!$L$62,BH6,'Resumen Anual'!$H$83)+SUMIF('Resumen Anual'!$FE$6,BH6,'Resumen Anual'!$FA$27)+SUMIF('Resumen Anual'!$DH$6,BH6,'Resumen Anual'!$DD$27)+SUMIF('Resumen Anual'!$BI$6,BH6,'Resumen Anual'!$BE$27)+SUMIF('Resumen Anual'!$L$6,BH6,'Resumen Anual'!$H$27)+SUMIF('Bitácoras Anteriores'!$K$6,BH6,'Bitácoras Anteriores'!$F$23)+SUMIF('Bitácoras Anteriores'!$K$59,$K$6,'Bitácoras Anteriores'!$F$76)+SUMIF('Bitácoras Anteriores'!$K$112,BH6,'Bitácoras Anteriores'!$F$129)+SUMIF('Bitácoras Anteriores'!$K$165,BH6,'Bitácoras Anteriores'!$F$182)+SUMIF('Bitácoras Anteriores'!$K$218,BH6,'Bitácoras Anteriores'!$F$235)+SUMIF('Bitácoras Anteriores'!$K$271,BH6,'Bitácoras Anteriores'!$F$288)+SUMIF('Bitácoras Anteriores'!$K$324,BH6,'Bitácoras Anteriores'!$F$341)+SUMIF('Bitácoras Anteriores'!$BH$6,BH6,'Bitácoras Anteriores'!$BD$23)+SUMIF('Bitácoras Anteriores'!$BH$59,$K$6,'Bitácoras Anteriores'!$BD$76)+SUMIF('Bitácoras Anteriores'!$BH$112,BH6,'Bitácoras Anteriores'!$BD$129)+SUMIF('Bitácoras Anteriores'!$BH$165,BH6,'Bitácoras Anteriores'!$BD$182)+SUMIF('Bitácoras Anteriores'!$BH$218,BH6,'Bitácoras Anteriores'!$BD$235)+SUMIF('Bitácoras Anteriores'!$BH$271,BH6,'Bitácoras Anteriores'!$BD$288)+SUMIF('Bitácoras Anteriores'!$BH$324,BH6,'Bitácoras Anteriores'!$BD$341)+SUMIF('Bitácoras Anteriores'!$DF$6,BH6,'Bitácoras Anteriores'!$DB$23)+SUMIF('Bitácoras Anteriores'!$DF$59,$K$6,'Bitácoras Anteriores'!$DB$76)+SUMIF('Bitácoras Anteriores'!$DF$112,BH6,'Bitácoras Anteriores'!$DB$129)+SUMIF('Bitácoras Anteriores'!$DF$165,BH6,'Bitácoras Anteriores'!$DB$182)+SUMIF('Bitácoras Anteriores'!$DF$218,BH6,'Bitácoras Anteriores'!$DB$235)+SUMIF('Bitácoras Anteriores'!$DF$271,BH6,'Bitácoras Anteriores'!$DB$288)+SUMIF('Bitácoras Anteriores'!$DF$324,BH6,'Bitácoras Anteriores'!$DB$341)+SUMIF('Bitácoras Anteriores'!$FC$6,BH6,'Bitácoras Anteriores'!$EY$23)+SUMIF('Bitácoras Anteriores'!$FC$59,$K$6,'Bitácoras Anteriores'!$EY$76)+SUMIF('Bitácoras Anteriores'!$FC$112,BH6,'Bitácoras Anteriores'!$EY$129)+SUMIF('Bitácoras Anteriores'!$FC$165,BH6,'Bitácoras Anteriores'!$EY$182)+SUMIF('Bitácoras Anteriores'!$FC$218,BH6,'Bitácoras Anteriores'!$EY$235)+SUMIF('Bitácoras Anteriores'!$FC$271,BH6,'Bitácoras Anteriores'!$EY$288)+SUMIF('Bitácoras Anteriores'!$FC$324,BH6,'Bitácoras Anteriores'!$EY$341)</f>
        <v>0</v>
      </c>
      <c r="BD23" s="762"/>
      <c r="BE23" s="762"/>
      <c r="BF23" s="762"/>
      <c r="BG23" s="762"/>
      <c r="BH23" s="762"/>
      <c r="BI23" s="763"/>
      <c r="BJ23" s="632"/>
      <c r="BK23" s="779" t="str">
        <f>'Resumen Anual'!$O$27</f>
        <v>DÍA</v>
      </c>
      <c r="BL23" s="788"/>
      <c r="BM23" s="788"/>
      <c r="BN23" s="788"/>
      <c r="BO23" s="789"/>
      <c r="BP23" s="782">
        <f>SUMIF('Resumen Anual'!$FE$622,BH6,'Resumen Anual'!$FM$643)+SUMIF('Resumen Anual'!$DH$622,BH6,'Resumen Anual'!$DP$643)+SUMIF('Resumen Anual'!$BI$622,BH6,'Resumen Anual'!$BQ$643)+SUMIF('Resumen Anual'!$L$622,BH6,'Resumen Anual'!$T$643)+SUMIF('Resumen Anual'!$FE$566,BH6,'Resumen Anual'!$FM$587)+SUMIF('Resumen Anual'!$DH$566,BH6,'Resumen Anual'!$DP$587)+SUMIF('Resumen Anual'!$BI$566,BH6,'Resumen Anual'!$BQ$587)+SUMIF('Resumen Anual'!$L$566,BH6,'Resumen Anual'!$T$587)+SUMIF('Resumen Anual'!$FE$510,BH6,'Resumen Anual'!$FM$531)+SUMIF('Resumen Anual'!$DH$510,BH6,'Resumen Anual'!$DP$531)+SUMIF('Resumen Anual'!$BI$510,BH6,'Resumen Anual'!$BQ$531)+SUMIF('Resumen Anual'!$L$510,BH6,'Resumen Anual'!$T$531)+SUMIF('Resumen Anual'!$FE$454,BH6,'Resumen Anual'!$FM$475)+SUMIF('Resumen Anual'!$DH$454,BH6,'Resumen Anual'!$DP$475)+SUMIF('Resumen Anual'!$BI$454,BH6,'Resumen Anual'!$BQ$475)+SUMIF('Resumen Anual'!$L$454,BH6,'Resumen Anual'!$T$475)+SUMIF('Resumen Anual'!$FE$398,BH6,'Resumen Anual'!$FM$419)+SUMIF('Resumen Anual'!$DH$398,BH6,'Resumen Anual'!$DP$419)+SUMIF('Resumen Anual'!$BI$398,BH6,'Resumen Anual'!$BQ$419)+SUMIF('Resumen Anual'!$L$398,BH6,'Resumen Anual'!$T$419)+SUMIF('Resumen Anual'!$FE$342,BH6,'Resumen Anual'!$FM$363)+SUMIF('Resumen Anual'!$DH$342,BH6,'Resumen Anual'!$DP$363)+SUMIF('Resumen Anual'!$BI$342,BH6,'Resumen Anual'!$BQ$363)+SUMIF('Resumen Anual'!$L$342,BH6,'Resumen Anual'!$T$363)+SUMIF('Resumen Anual'!$FE$286,BH6,'Resumen Anual'!$FM$307)+SUMIF('Resumen Anual'!$DH$286,BH6,'Resumen Anual'!$DP$307)+SUMIF('Resumen Anual'!$BI$286,BH6,'Resumen Anual'!$BQ$307)+SUMIF('Resumen Anual'!$L$286,BH6,'Resumen Anual'!$T$307)+SUMIF('Resumen Anual'!$FE$230,BH6,'Resumen Anual'!$FM$251)+SUMIF('Resumen Anual'!$DH$230,BH6,'Resumen Anual'!$DP$251)+SUMIF('Resumen Anual'!$BI$230,BH6,'Resumen Anual'!$BQ$251)+SUMIF('Resumen Anual'!$L$230,BH6,'Resumen Anual'!$T$251)+SUMIF('Resumen Anual'!$FE$174,BH6,'Resumen Anual'!$FM$195)+SUMIF('Resumen Anual'!$DH$174,BH6,'Resumen Anual'!$DP$195)+SUMIF('Resumen Anual'!$BI$174,BH6,'Resumen Anual'!$BQ$195)+SUMIF('Resumen Anual'!$L$174,BH6,'Resumen Anual'!$T$195)+SUMIF('Resumen Anual'!$FE$118,BH6,'Resumen Anual'!$FM$139)+SUMIF('Resumen Anual'!$DH$118,BH6,'Resumen Anual'!$DP$139)+SUMIF('Resumen Anual'!$BI$118,BH6,'Resumen Anual'!$BQ$139)+SUMIF('Resumen Anual'!$L$118,BH6,'Resumen Anual'!$T$139)+SUMIF('Resumen Anual'!$FE$62,BH6,'Resumen Anual'!$FM$83)+SUMIF('Resumen Anual'!$DH$62,BH6,'Resumen Anual'!$DP$83)+SUMIF('Resumen Anual'!$BI$62,BH6,'Resumen Anual'!$BQ$83)+SUMIF('Resumen Anual'!$L$62,BH6,'Resumen Anual'!$T$83)+SUMIF('Resumen Anual'!$FE$6,BH6,'Resumen Anual'!$FM$27)+SUMIF('Resumen Anual'!$DH$6,BH6,'Resumen Anual'!$DP$27)+SUMIF('Resumen Anual'!$BI$6,BH6,'Resumen Anual'!$BQ$27)+SUMIF('Resumen Anual'!$L$6,BH6,'Resumen Anual'!$T$27)+SUMIF('Bitácoras Anteriores'!$K$6,BH6,'Bitácoras Anteriores'!$S$23)+SUMIF('Bitácoras Anteriores'!$K$59,$K$6,'Bitácoras Anteriores'!$S$76)+SUMIF('Bitácoras Anteriores'!$K$112,BH6,'Bitácoras Anteriores'!$S$129)+SUMIF('Bitácoras Anteriores'!$K$165,BH6,'Bitácoras Anteriores'!$S$182)+SUMIF('Bitácoras Anteriores'!$K$218,BH6,'Bitácoras Anteriores'!$S$235)+SUMIF('Bitácoras Anteriores'!$K$271,BH6,'Bitácoras Anteriores'!$S$288)+SUMIF('Bitácoras Anteriores'!$K$324,BH6,'Bitácoras Anteriores'!$S$341)+SUMIF('Bitácoras Anteriores'!$BH$6,BH6,'Bitácoras Anteriores'!$BP$23)+SUMIF('Bitácoras Anteriores'!$BH$59,$K$6,'Bitácoras Anteriores'!$BP$76)+SUMIF('Bitácoras Anteriores'!$BH$112,BH6,'Bitácoras Anteriores'!$BP$129)+SUMIF('Bitácoras Anteriores'!$BH$165,BH6,'Bitácoras Anteriores'!$BP$182)+SUMIF('Bitácoras Anteriores'!$BH$218,BH6,'Bitácoras Anteriores'!$BP$235)+SUMIF('Bitácoras Anteriores'!$BH$271,BH6,'Bitácoras Anteriores'!$BP$288)+SUMIF('Bitácoras Anteriores'!$BH$324,BH6,'Bitácoras Anteriores'!$BP$341)+SUMIF('Bitácoras Anteriores'!$DF$6,BH6,'Bitácoras Anteriores'!$DN$23)+SUMIF('Bitácoras Anteriores'!$DF$59,$K$6,'Bitácoras Anteriores'!$DN$76)+SUMIF('Bitácoras Anteriores'!$DF$112,BH6,'Bitácoras Anteriores'!$DN$129)+SUMIF('Bitácoras Anteriores'!$DF$165,BH6,'Bitácoras Anteriores'!$DN$182)+SUMIF('Bitácoras Anteriores'!$DF$218,BH6,'Bitácoras Anteriores'!$DN$235)+SUMIF('Bitácoras Anteriores'!$DF$271,BH6,'Bitácoras Anteriores'!$DN$288)+SUMIF('Bitácoras Anteriores'!$DF$324,BH6,'Bitácoras Anteriores'!$DN$341)+SUMIF('Bitácoras Anteriores'!$FC$6,BH6,'Bitácoras Anteriores'!$FK$23)+SUMIF('Bitácoras Anteriores'!$FC$59,$K$6,'Bitácoras Anteriores'!$FK$76)+SUMIF('Bitácoras Anteriores'!$FC$112,BH6,'Bitácoras Anteriores'!$FK$129)+SUMIF('Bitácoras Anteriores'!$FC$165,BH6,'Bitácoras Anteriores'!$FK$182)+SUMIF('Bitácoras Anteriores'!$FC$218,BH6,'Bitácoras Anteriores'!$FK$235)+SUMIF('Bitácoras Anteriores'!$FC$271,BH6,'Bitácoras Anteriores'!$FK$288)+SUMIF('Bitácoras Anteriores'!$FC$324,BH6,'Bitácoras Anteriores'!$FK$341)</f>
        <v>0</v>
      </c>
      <c r="BQ23" s="783"/>
      <c r="BR23" s="783"/>
      <c r="BS23" s="783"/>
      <c r="BT23" s="783"/>
      <c r="BU23" s="784"/>
      <c r="BV23" s="15"/>
      <c r="BW23" s="773"/>
      <c r="BX23" s="774"/>
      <c r="BY23" s="774"/>
      <c r="BZ23" s="774"/>
      <c r="CA23" s="774"/>
      <c r="CB23" s="770"/>
      <c r="CC23" s="770"/>
      <c r="CD23" s="770"/>
      <c r="CE23" s="770"/>
      <c r="CF23" s="770"/>
      <c r="CG23" s="770"/>
      <c r="CH23" s="770"/>
      <c r="CI23" s="770"/>
      <c r="CJ23" s="770"/>
      <c r="CK23" s="770"/>
      <c r="CL23" s="770"/>
      <c r="CM23" s="770"/>
      <c r="CN23" s="756"/>
      <c r="CO23" s="756"/>
      <c r="CP23" s="756"/>
      <c r="CQ23" s="756"/>
      <c r="CR23" s="756"/>
      <c r="CS23" s="756"/>
      <c r="CT23" s="1200"/>
      <c r="CU23" s="1199"/>
      <c r="CV23" s="171"/>
      <c r="CW23" s="775" t="str">
        <f>'Resumen Anual'!$C$27</f>
        <v>PIC</v>
      </c>
      <c r="CX23" s="776"/>
      <c r="CY23" s="776"/>
      <c r="CZ23" s="776"/>
      <c r="DA23" s="761">
        <f>SUMIF('Resumen Anual'!$FE$622,DF6,'Resumen Anual'!$FA$643)+SUMIF('Resumen Anual'!$DH$622,DF6,'Resumen Anual'!$DD$643)+SUMIF('Resumen Anual'!$BI$622,DF6,'Resumen Anual'!$BE$643)+SUMIF('Resumen Anual'!$L$622,DF6,'Resumen Anual'!$H$643)+SUMIF('Resumen Anual'!$FE$566,DF6,'Resumen Anual'!$FA$587)+SUMIF('Resumen Anual'!$DH$566,DF6,'Resumen Anual'!$DD$587)+SUMIF('Resumen Anual'!$BI$566,DF6,'Resumen Anual'!$BE$587)+SUMIF('Resumen Anual'!$L$566,DF6,'Resumen Anual'!$H$587)+SUMIF('Resumen Anual'!$FE$510,DF6,'Resumen Anual'!$FA$531)+SUMIF('Resumen Anual'!$DH$510,DF6,'Resumen Anual'!$DD$531)+SUMIF('Resumen Anual'!$BI$510,DF6,'Resumen Anual'!$BE$531)+SUMIF('Resumen Anual'!$L$510,DF6,'Resumen Anual'!$H$531)+SUMIF('Resumen Anual'!$FE$454,DF6,'Resumen Anual'!$FA$475)+SUMIF('Resumen Anual'!$DH$454,DF6,'Resumen Anual'!$DD$475)+SUMIF('Resumen Anual'!$BI$454,DF6,'Resumen Anual'!$BE$475)+SUMIF('Resumen Anual'!$L$454,DF6,'Resumen Anual'!$H$475)+SUMIF('Resumen Anual'!$FE$398,DF6,'Resumen Anual'!$FA$419)+SUMIF('Resumen Anual'!$DH$398,DF6,'Resumen Anual'!$DD$419)+SUMIF('Resumen Anual'!$BI$398,DF6,'Resumen Anual'!$BE$419)+SUMIF('Resumen Anual'!$L$398,DF6,'Resumen Anual'!$H$419)+SUMIF('Resumen Anual'!$FE$342,DF6,'Resumen Anual'!$FA$363)+SUMIF('Resumen Anual'!$DH$342,DF6,'Resumen Anual'!$DD$363)+SUMIF('Resumen Anual'!$BI$342,DF6,'Resumen Anual'!$BE$363)+SUMIF('Resumen Anual'!$L$342,DF6,'Resumen Anual'!$H$363)+SUMIF('Resumen Anual'!$FE$286,DF6,'Resumen Anual'!$FA$307)+SUMIF('Resumen Anual'!$DH$286,DF6,'Resumen Anual'!$DD$307)+SUMIF('Resumen Anual'!$BI$286,DF6,'Resumen Anual'!$BE$307)+SUMIF('Resumen Anual'!$L$286,DF6,'Resumen Anual'!$H$307)+SUMIF('Resumen Anual'!$FE$230,DF6,'Resumen Anual'!$FA$251)+SUMIF('Resumen Anual'!$DH$230,DF6,'Resumen Anual'!$DD$251)+SUMIF('Resumen Anual'!$BI$230,DF6,'Resumen Anual'!$BE$251)+SUMIF('Resumen Anual'!$L$230,DF6,'Resumen Anual'!$H$251)+SUMIF('Resumen Anual'!$FE$174,DF6,'Resumen Anual'!$FA$195)+SUMIF('Resumen Anual'!$DH$174,DF6,'Resumen Anual'!$DD$195)+SUMIF('Resumen Anual'!$BI$174,DF6,'Resumen Anual'!$BE$195)+SUMIF('Resumen Anual'!$L$174,DF6,'Resumen Anual'!$H$195)+SUMIF('Resumen Anual'!$FE$118,DF6,'Resumen Anual'!$FA$139)+SUMIF('Resumen Anual'!$DH$118,DF6,'Resumen Anual'!$DD$139)+SUMIF('Resumen Anual'!$BI$118,DF6,'Resumen Anual'!$BE$139)+SUMIF('Resumen Anual'!$L$118,DF6,'Resumen Anual'!$H$139)+SUMIF('Resumen Anual'!$FE$62,DF6,'Resumen Anual'!$FA$83)+SUMIF('Resumen Anual'!$DH$62,DF6,'Resumen Anual'!$DD$83)+SUMIF('Resumen Anual'!$BI$62,DF6,'Resumen Anual'!$BE$83)+SUMIF('Resumen Anual'!$L$62,DF6,'Resumen Anual'!$H$83)+SUMIF('Resumen Anual'!$FE$6,DF6,'Resumen Anual'!$FA$27)+SUMIF('Resumen Anual'!$DH$6,DF6,'Resumen Anual'!$DD$27)+SUMIF('Resumen Anual'!$BI$6,DF6,'Resumen Anual'!$BE$27)+SUMIF('Resumen Anual'!$L$6,DF6,'Resumen Anual'!$H$27)+SUMIF('Bitácoras Anteriores'!$K$6,DF6,'Bitácoras Anteriores'!$F$23)+SUMIF('Bitácoras Anteriores'!$K$59,$K$6,'Bitácoras Anteriores'!$F$76)+SUMIF('Bitácoras Anteriores'!$K$112,DF6,'Bitácoras Anteriores'!$F$129)+SUMIF('Bitácoras Anteriores'!$K$165,DF6,'Bitácoras Anteriores'!$F$182)+SUMIF('Bitácoras Anteriores'!$K$218,DF6,'Bitácoras Anteriores'!$F$235)+SUMIF('Bitácoras Anteriores'!$K$271,DF6,'Bitácoras Anteriores'!$F$288)+SUMIF('Bitácoras Anteriores'!$K$324,DF6,'Bitácoras Anteriores'!$F$341)+SUMIF('Bitácoras Anteriores'!$BH$6,DF6,'Bitácoras Anteriores'!$BD$23)+SUMIF('Bitácoras Anteriores'!$BH$59,$K$6,'Bitácoras Anteriores'!$BD$76)+SUMIF('Bitácoras Anteriores'!$BH$112,DF6,'Bitácoras Anteriores'!$BD$129)+SUMIF('Bitácoras Anteriores'!$BH$165,DF6,'Bitácoras Anteriores'!$BD$182)+SUMIF('Bitácoras Anteriores'!$BH$218,DF6,'Bitácoras Anteriores'!$BD$235)+SUMIF('Bitácoras Anteriores'!$BH$271,DF6,'Bitácoras Anteriores'!$BD$288)+SUMIF('Bitácoras Anteriores'!$BH$324,DF6,'Bitácoras Anteriores'!$BD$341)+SUMIF('Bitácoras Anteriores'!$DF$6,DF6,'Bitácoras Anteriores'!$DB$23)+SUMIF('Bitácoras Anteriores'!$DF$59,$K$6,'Bitácoras Anteriores'!$DB$76)+SUMIF('Bitácoras Anteriores'!$DF$112,DF6,'Bitácoras Anteriores'!$DB$129)+SUMIF('Bitácoras Anteriores'!$DF$165,DF6,'Bitácoras Anteriores'!$DB$182)+SUMIF('Bitácoras Anteriores'!$DF$218,DF6,'Bitácoras Anteriores'!$DB$235)+SUMIF('Bitácoras Anteriores'!$DF$271,DF6,'Bitácoras Anteriores'!$DB$288)+SUMIF('Bitácoras Anteriores'!$DF$324,DF6,'Bitácoras Anteriores'!$DB$341)+SUMIF('Bitácoras Anteriores'!$FC$6,DF6,'Bitácoras Anteriores'!$EY$23)+SUMIF('Bitácoras Anteriores'!$FC$59,$K$6,'Bitácoras Anteriores'!$EY$76)+SUMIF('Bitácoras Anteriores'!$FC$112,DF6,'Bitácoras Anteriores'!$EY$129)+SUMIF('Bitácoras Anteriores'!$FC$165,DF6,'Bitácoras Anteriores'!$EY$182)+SUMIF('Bitácoras Anteriores'!$FC$218,DF6,'Bitácoras Anteriores'!$EY$235)+SUMIF('Bitácoras Anteriores'!$FC$271,DF6,'Bitácoras Anteriores'!$EY$288)+SUMIF('Bitácoras Anteriores'!$FC$324,DF6,'Bitácoras Anteriores'!$EY$341)</f>
        <v>0</v>
      </c>
      <c r="DB23" s="762"/>
      <c r="DC23" s="762"/>
      <c r="DD23" s="762"/>
      <c r="DE23" s="762"/>
      <c r="DF23" s="762"/>
      <c r="DG23" s="763"/>
      <c r="DH23" s="632"/>
      <c r="DI23" s="779" t="str">
        <f>'Resumen Anual'!$O$27</f>
        <v>DÍA</v>
      </c>
      <c r="DJ23" s="788"/>
      <c r="DK23" s="788"/>
      <c r="DL23" s="788"/>
      <c r="DM23" s="789"/>
      <c r="DN23" s="782">
        <f>SUMIF('Resumen Anual'!$FE$622,DF6,'Resumen Anual'!$FM$643)+SUMIF('Resumen Anual'!$DH$622,DF6,'Resumen Anual'!$DP$643)+SUMIF('Resumen Anual'!$BI$622,DF6,'Resumen Anual'!$BQ$643)+SUMIF('Resumen Anual'!$L$622,DF6,'Resumen Anual'!$T$643)+SUMIF('Resumen Anual'!$FE$566,DF6,'Resumen Anual'!$FM$587)+SUMIF('Resumen Anual'!$DH$566,DF6,'Resumen Anual'!$DP$587)+SUMIF('Resumen Anual'!$BI$566,DF6,'Resumen Anual'!$BQ$587)+SUMIF('Resumen Anual'!$L$566,DF6,'Resumen Anual'!$T$587)+SUMIF('Resumen Anual'!$FE$510,DF6,'Resumen Anual'!$FM$531)+SUMIF('Resumen Anual'!$DH$510,DF6,'Resumen Anual'!$DP$531)+SUMIF('Resumen Anual'!$BI$510,DF6,'Resumen Anual'!$BQ$531)+SUMIF('Resumen Anual'!$L$510,DF6,'Resumen Anual'!$T$531)+SUMIF('Resumen Anual'!$FE$454,DF6,'Resumen Anual'!$FM$475)+SUMIF('Resumen Anual'!$DH$454,DF6,'Resumen Anual'!$DP$475)+SUMIF('Resumen Anual'!$BI$454,DF6,'Resumen Anual'!$BQ$475)+SUMIF('Resumen Anual'!$L$454,DF6,'Resumen Anual'!$T$475)+SUMIF('Resumen Anual'!$FE$398,DF6,'Resumen Anual'!$FM$419)+SUMIF('Resumen Anual'!$DH$398,DF6,'Resumen Anual'!$DP$419)+SUMIF('Resumen Anual'!$BI$398,DF6,'Resumen Anual'!$BQ$419)+SUMIF('Resumen Anual'!$L$398,DF6,'Resumen Anual'!$T$419)+SUMIF('Resumen Anual'!$FE$342,DF6,'Resumen Anual'!$FM$363)+SUMIF('Resumen Anual'!$DH$342,DF6,'Resumen Anual'!$DP$363)+SUMIF('Resumen Anual'!$BI$342,DF6,'Resumen Anual'!$BQ$363)+SUMIF('Resumen Anual'!$L$342,DF6,'Resumen Anual'!$T$363)+SUMIF('Resumen Anual'!$FE$286,DF6,'Resumen Anual'!$FM$307)+SUMIF('Resumen Anual'!$DH$286,DF6,'Resumen Anual'!$DP$307)+SUMIF('Resumen Anual'!$BI$286,DF6,'Resumen Anual'!$BQ$307)+SUMIF('Resumen Anual'!$L$286,DF6,'Resumen Anual'!$T$307)+SUMIF('Resumen Anual'!$FE$230,DF6,'Resumen Anual'!$FM$251)+SUMIF('Resumen Anual'!$DH$230,DF6,'Resumen Anual'!$DP$251)+SUMIF('Resumen Anual'!$BI$230,DF6,'Resumen Anual'!$BQ$251)+SUMIF('Resumen Anual'!$L$230,DF6,'Resumen Anual'!$T$251)+SUMIF('Resumen Anual'!$FE$174,DF6,'Resumen Anual'!$FM$195)+SUMIF('Resumen Anual'!$DH$174,DF6,'Resumen Anual'!$DP$195)+SUMIF('Resumen Anual'!$BI$174,DF6,'Resumen Anual'!$BQ$195)+SUMIF('Resumen Anual'!$L$174,DF6,'Resumen Anual'!$T$195)+SUMIF('Resumen Anual'!$FE$118,DF6,'Resumen Anual'!$FM$139)+SUMIF('Resumen Anual'!$DH$118,DF6,'Resumen Anual'!$DP$139)+SUMIF('Resumen Anual'!$BI$118,DF6,'Resumen Anual'!$BQ$139)+SUMIF('Resumen Anual'!$L$118,DF6,'Resumen Anual'!$T$139)+SUMIF('Resumen Anual'!$FE$62,DF6,'Resumen Anual'!$FM$83)+SUMIF('Resumen Anual'!$DH$62,DF6,'Resumen Anual'!$DP$83)+SUMIF('Resumen Anual'!$BI$62,DF6,'Resumen Anual'!$BQ$83)+SUMIF('Resumen Anual'!$L$62,DF6,'Resumen Anual'!$T$83)+SUMIF('Resumen Anual'!$FE$6,DF6,'Resumen Anual'!$FM$27)+SUMIF('Resumen Anual'!$DH$6,DF6,'Resumen Anual'!$DP$27)+SUMIF('Resumen Anual'!$BI$6,DF6,'Resumen Anual'!$BQ$27)+SUMIF('Resumen Anual'!$L$6,DF6,'Resumen Anual'!$T$27)+SUMIF('Bitácoras Anteriores'!$K$6,DF6,'Bitácoras Anteriores'!$S$23)+SUMIF('Bitácoras Anteriores'!$K$59,$K$6,'Bitácoras Anteriores'!$S$76)+SUMIF('Bitácoras Anteriores'!$K$112,DF6,'Bitácoras Anteriores'!$S$129)+SUMIF('Bitácoras Anteriores'!$K$165,DF6,'Bitácoras Anteriores'!$S$182)+SUMIF('Bitácoras Anteriores'!$K$218,DF6,'Bitácoras Anteriores'!$S$235)+SUMIF('Bitácoras Anteriores'!$K$271,DF6,'Bitácoras Anteriores'!$S$288)+SUMIF('Bitácoras Anteriores'!$K$324,DF6,'Bitácoras Anteriores'!$S$341)+SUMIF('Bitácoras Anteriores'!$BH$6,DF6,'Bitácoras Anteriores'!$BP$23)+SUMIF('Bitácoras Anteriores'!$BH$59,$K$6,'Bitácoras Anteriores'!$BP$76)+SUMIF('Bitácoras Anteriores'!$BH$112,DF6,'Bitácoras Anteriores'!$BP$129)+SUMIF('Bitácoras Anteriores'!$BH$165,DF6,'Bitácoras Anteriores'!$BP$182)+SUMIF('Bitácoras Anteriores'!$BH$218,DF6,'Bitácoras Anteriores'!$BP$235)+SUMIF('Bitácoras Anteriores'!$BH$271,DF6,'Bitácoras Anteriores'!$BP$288)+SUMIF('Bitácoras Anteriores'!$BH$324,DF6,'Bitácoras Anteriores'!$BP$341)+SUMIF('Bitácoras Anteriores'!$DF$6,DF6,'Bitácoras Anteriores'!$DN$23)+SUMIF('Bitácoras Anteriores'!$DF$59,$K$6,'Bitácoras Anteriores'!$DN$76)+SUMIF('Bitácoras Anteriores'!$DF$112,DF6,'Bitácoras Anteriores'!$DN$129)+SUMIF('Bitácoras Anteriores'!$DF$165,DF6,'Bitácoras Anteriores'!$DN$182)+SUMIF('Bitácoras Anteriores'!$DF$218,DF6,'Bitácoras Anteriores'!$DN$235)+SUMIF('Bitácoras Anteriores'!$DF$271,DF6,'Bitácoras Anteriores'!$DN$288)+SUMIF('Bitácoras Anteriores'!$DF$324,DF6,'Bitácoras Anteriores'!$DN$341)+SUMIF('Bitácoras Anteriores'!$FC$6,DF6,'Bitácoras Anteriores'!$FK$23)+SUMIF('Bitácoras Anteriores'!$FC$59,$K$6,'Bitácoras Anteriores'!$FK$76)+SUMIF('Bitácoras Anteriores'!$FC$112,DF6,'Bitácoras Anteriores'!$FK$129)+SUMIF('Bitácoras Anteriores'!$FC$165,DF6,'Bitácoras Anteriores'!$FK$182)+SUMIF('Bitácoras Anteriores'!$FC$218,DF6,'Bitácoras Anteriores'!$FK$235)+SUMIF('Bitácoras Anteriores'!$FC$271,DF6,'Bitácoras Anteriores'!$FK$288)+SUMIF('Bitácoras Anteriores'!$FC$324,DF6,'Bitácoras Anteriores'!$FK$341)</f>
        <v>0</v>
      </c>
      <c r="DO23" s="783"/>
      <c r="DP23" s="783"/>
      <c r="DQ23" s="783"/>
      <c r="DR23" s="783"/>
      <c r="DS23" s="784"/>
      <c r="DT23" s="15"/>
      <c r="DU23" s="773"/>
      <c r="DV23" s="774"/>
      <c r="DW23" s="774"/>
      <c r="DX23" s="774"/>
      <c r="DY23" s="774"/>
      <c r="DZ23" s="770"/>
      <c r="EA23" s="770"/>
      <c r="EB23" s="770"/>
      <c r="EC23" s="770"/>
      <c r="ED23" s="770"/>
      <c r="EE23" s="770"/>
      <c r="EF23" s="770"/>
      <c r="EG23" s="770"/>
      <c r="EH23" s="770"/>
      <c r="EI23" s="770"/>
      <c r="EJ23" s="770"/>
      <c r="EK23" s="770"/>
      <c r="EL23" s="756"/>
      <c r="EM23" s="756"/>
      <c r="EN23" s="756"/>
      <c r="EO23" s="756"/>
      <c r="EP23" s="756"/>
      <c r="EQ23" s="1215"/>
      <c r="ER23" s="1200"/>
      <c r="ES23" s="171"/>
      <c r="ET23" s="775" t="str">
        <f>'Resumen Anual'!$C$27</f>
        <v>PIC</v>
      </c>
      <c r="EU23" s="776"/>
      <c r="EV23" s="776"/>
      <c r="EW23" s="776"/>
      <c r="EX23" s="761">
        <f>SUMIF('Resumen Anual'!$FE$622,FC6,'Resumen Anual'!$FA$643)+SUMIF('Resumen Anual'!$DH$622,FC6,'Resumen Anual'!$DD$643)+SUMIF('Resumen Anual'!$BI$622,FC6,'Resumen Anual'!$BE$643)+SUMIF('Resumen Anual'!$L$622,FC6,'Resumen Anual'!$H$643)+SUMIF('Resumen Anual'!$FE$566,FC6,'Resumen Anual'!$FA$587)+SUMIF('Resumen Anual'!$DH$566,FC6,'Resumen Anual'!$DD$587)+SUMIF('Resumen Anual'!$BI$566,FC6,'Resumen Anual'!$BE$587)+SUMIF('Resumen Anual'!$L$566,FC6,'Resumen Anual'!$H$587)+SUMIF('Resumen Anual'!$FE$510,FC6,'Resumen Anual'!$FA$531)+SUMIF('Resumen Anual'!$DH$510,FC6,'Resumen Anual'!$DD$531)+SUMIF('Resumen Anual'!$BI$510,FC6,'Resumen Anual'!$BE$531)+SUMIF('Resumen Anual'!$L$510,FC6,'Resumen Anual'!$H$531)+SUMIF('Resumen Anual'!$FE$454,FC6,'Resumen Anual'!$FA$475)+SUMIF('Resumen Anual'!$DH$454,FC6,'Resumen Anual'!$DD$475)+SUMIF('Resumen Anual'!$BI$454,FC6,'Resumen Anual'!$BE$475)+SUMIF('Resumen Anual'!$L$454,FC6,'Resumen Anual'!$H$475)+SUMIF('Resumen Anual'!$FE$398,FC6,'Resumen Anual'!$FA$419)+SUMIF('Resumen Anual'!$DH$398,FC6,'Resumen Anual'!$DD$419)+SUMIF('Resumen Anual'!$BI$398,FC6,'Resumen Anual'!$BE$419)+SUMIF('Resumen Anual'!$L$398,FC6,'Resumen Anual'!$H$419)+SUMIF('Resumen Anual'!$FE$342,FC6,'Resumen Anual'!$FA$363)+SUMIF('Resumen Anual'!$DH$342,FC6,'Resumen Anual'!$DD$363)+SUMIF('Resumen Anual'!$BI$342,FC6,'Resumen Anual'!$BE$363)+SUMIF('Resumen Anual'!$L$342,FC6,'Resumen Anual'!$H$363)+SUMIF('Resumen Anual'!$FE$286,FC6,'Resumen Anual'!$FA$307)+SUMIF('Resumen Anual'!$DH$286,FC6,'Resumen Anual'!$DD$307)+SUMIF('Resumen Anual'!$BI$286,FC6,'Resumen Anual'!$BE$307)+SUMIF('Resumen Anual'!$L$286,FC6,'Resumen Anual'!$H$307)+SUMIF('Resumen Anual'!$FE$230,FC6,'Resumen Anual'!$FA$251)+SUMIF('Resumen Anual'!$DH$230,FC6,'Resumen Anual'!$DD$251)+SUMIF('Resumen Anual'!$BI$230,FC6,'Resumen Anual'!$BE$251)+SUMIF('Resumen Anual'!$L$230,FC6,'Resumen Anual'!$H$251)+SUMIF('Resumen Anual'!$FE$174,FC6,'Resumen Anual'!$FA$195)+SUMIF('Resumen Anual'!$DH$174,FC6,'Resumen Anual'!$DD$195)+SUMIF('Resumen Anual'!$BI$174,FC6,'Resumen Anual'!$BE$195)+SUMIF('Resumen Anual'!$L$174,FC6,'Resumen Anual'!$H$195)+SUMIF('Resumen Anual'!$FE$118,FC6,'Resumen Anual'!$FA$139)+SUMIF('Resumen Anual'!$DH$118,FC6,'Resumen Anual'!$DD$139)+SUMIF('Resumen Anual'!$BI$118,FC6,'Resumen Anual'!$BE$139)+SUMIF('Resumen Anual'!$L$118,FC6,'Resumen Anual'!$H$139)+SUMIF('Resumen Anual'!$FE$62,FC6,'Resumen Anual'!$FA$83)+SUMIF('Resumen Anual'!$DH$62,FC6,'Resumen Anual'!$DD$83)+SUMIF('Resumen Anual'!$BI$62,FC6,'Resumen Anual'!$BE$83)+SUMIF('Resumen Anual'!$L$62,FC6,'Resumen Anual'!$H$83)+SUMIF('Resumen Anual'!$FE$6,FC6,'Resumen Anual'!$FA$27)+SUMIF('Resumen Anual'!$DH$6,FC6,'Resumen Anual'!$DD$27)+SUMIF('Resumen Anual'!$BI$6,FC6,'Resumen Anual'!$BE$27)+SUMIF('Resumen Anual'!$L$6,FC6,'Resumen Anual'!$H$27)+SUMIF('Bitácoras Anteriores'!$K$6,FC6,'Bitácoras Anteriores'!$F$23)+SUMIF('Bitácoras Anteriores'!$K$59,$K$6,'Bitácoras Anteriores'!$F$76)+SUMIF('Bitácoras Anteriores'!$K$112,FC6,'Bitácoras Anteriores'!$F$129)+SUMIF('Bitácoras Anteriores'!$K$165,FC6,'Bitácoras Anteriores'!$F$182)+SUMIF('Bitácoras Anteriores'!$K$218,FC6,'Bitácoras Anteriores'!$F$235)+SUMIF('Bitácoras Anteriores'!$K$271,FC6,'Bitácoras Anteriores'!$F$288)+SUMIF('Bitácoras Anteriores'!$K$324,FC6,'Bitácoras Anteriores'!$F$341)+SUMIF('Bitácoras Anteriores'!$BH$6,FC6,'Bitácoras Anteriores'!$BD$23)+SUMIF('Bitácoras Anteriores'!$BH$59,$K$6,'Bitácoras Anteriores'!$BD$76)+SUMIF('Bitácoras Anteriores'!$BH$112,FC6,'Bitácoras Anteriores'!$BD$129)+SUMIF('Bitácoras Anteriores'!$BH$165,FC6,'Bitácoras Anteriores'!$BD$182)+SUMIF('Bitácoras Anteriores'!$BH$218,FC6,'Bitácoras Anteriores'!$BD$235)+SUMIF('Bitácoras Anteriores'!$BH$271,FC6,'Bitácoras Anteriores'!$BD$288)+SUMIF('Bitácoras Anteriores'!$BH$324,FC6,'Bitácoras Anteriores'!$BD$341)+SUMIF('Bitácoras Anteriores'!$DF$6,FC6,'Bitácoras Anteriores'!$DB$23)+SUMIF('Bitácoras Anteriores'!$DF$59,$K$6,'Bitácoras Anteriores'!$DB$76)+SUMIF('Bitácoras Anteriores'!$DF$112,FC6,'Bitácoras Anteriores'!$DB$129)+SUMIF('Bitácoras Anteriores'!$DF$165,FC6,'Bitácoras Anteriores'!$DB$182)+SUMIF('Bitácoras Anteriores'!$DF$218,FC6,'Bitácoras Anteriores'!$DB$235)+SUMIF('Bitácoras Anteriores'!$DF$271,FC6,'Bitácoras Anteriores'!$DB$288)+SUMIF('Bitácoras Anteriores'!$DF$324,FC6,'Bitácoras Anteriores'!$DB$341)+SUMIF('Bitácoras Anteriores'!$FC$6,FC6,'Bitácoras Anteriores'!$EY$23)+SUMIF('Bitácoras Anteriores'!$FC$59,$K$6,'Bitácoras Anteriores'!$EY$76)+SUMIF('Bitácoras Anteriores'!$FC$112,FC6,'Bitácoras Anteriores'!$EY$129)+SUMIF('Bitácoras Anteriores'!$FC$165,FC6,'Bitácoras Anteriores'!$EY$182)+SUMIF('Bitácoras Anteriores'!$FC$218,FC6,'Bitácoras Anteriores'!$EY$235)+SUMIF('Bitácoras Anteriores'!$FC$271,FC6,'Bitácoras Anteriores'!$EY$288)+SUMIF('Bitácoras Anteriores'!$FC$324,FC6,'Bitácoras Anteriores'!$EY$341)</f>
        <v>0</v>
      </c>
      <c r="EY23" s="762"/>
      <c r="EZ23" s="762"/>
      <c r="FA23" s="762"/>
      <c r="FB23" s="762"/>
      <c r="FC23" s="762"/>
      <c r="FD23" s="763"/>
      <c r="FE23" s="632"/>
      <c r="FF23" s="779" t="str">
        <f>'Resumen Anual'!$O$27</f>
        <v>DÍA</v>
      </c>
      <c r="FG23" s="788"/>
      <c r="FH23" s="788"/>
      <c r="FI23" s="788"/>
      <c r="FJ23" s="789"/>
      <c r="FK23" s="782">
        <f>SUMIF('Resumen Anual'!$FE$622,FC6,'Resumen Anual'!$FM$643)+SUMIF('Resumen Anual'!$DH$622,FC6,'Resumen Anual'!$DP$643)+SUMIF('Resumen Anual'!$BI$622,FC6,'Resumen Anual'!$BQ$643)+SUMIF('Resumen Anual'!$L$622,FC6,'Resumen Anual'!$T$643)+SUMIF('Resumen Anual'!$FE$566,FC6,'Resumen Anual'!$FM$587)+SUMIF('Resumen Anual'!$DH$566,FC6,'Resumen Anual'!$DP$587)+SUMIF('Resumen Anual'!$BI$566,FC6,'Resumen Anual'!$BQ$587)+SUMIF('Resumen Anual'!$L$566,FC6,'Resumen Anual'!$T$587)+SUMIF('Resumen Anual'!$FE$510,FC6,'Resumen Anual'!$FM$531)+SUMIF('Resumen Anual'!$DH$510,FC6,'Resumen Anual'!$DP$531)+SUMIF('Resumen Anual'!$BI$510,FC6,'Resumen Anual'!$BQ$531)+SUMIF('Resumen Anual'!$L$510,FC6,'Resumen Anual'!$T$531)+SUMIF('Resumen Anual'!$FE$454,FC6,'Resumen Anual'!$FM$475)+SUMIF('Resumen Anual'!$DH$454,FC6,'Resumen Anual'!$DP$475)+SUMIF('Resumen Anual'!$BI$454,FC6,'Resumen Anual'!$BQ$475)+SUMIF('Resumen Anual'!$L$454,FC6,'Resumen Anual'!$T$475)+SUMIF('Resumen Anual'!$FE$398,FC6,'Resumen Anual'!$FM$419)+SUMIF('Resumen Anual'!$DH$398,FC6,'Resumen Anual'!$DP$419)+SUMIF('Resumen Anual'!$BI$398,FC6,'Resumen Anual'!$BQ$419)+SUMIF('Resumen Anual'!$L$398,FC6,'Resumen Anual'!$T$419)+SUMIF('Resumen Anual'!$FE$342,FC6,'Resumen Anual'!$FM$363)+SUMIF('Resumen Anual'!$DH$342,FC6,'Resumen Anual'!$DP$363)+SUMIF('Resumen Anual'!$BI$342,FC6,'Resumen Anual'!$BQ$363)+SUMIF('Resumen Anual'!$L$342,FC6,'Resumen Anual'!$T$363)+SUMIF('Resumen Anual'!$FE$286,FC6,'Resumen Anual'!$FM$307)+SUMIF('Resumen Anual'!$DH$286,FC6,'Resumen Anual'!$DP$307)+SUMIF('Resumen Anual'!$BI$286,FC6,'Resumen Anual'!$BQ$307)+SUMIF('Resumen Anual'!$L$286,FC6,'Resumen Anual'!$T$307)+SUMIF('Resumen Anual'!$FE$230,FC6,'Resumen Anual'!$FM$251)+SUMIF('Resumen Anual'!$DH$230,FC6,'Resumen Anual'!$DP$251)+SUMIF('Resumen Anual'!$BI$230,FC6,'Resumen Anual'!$BQ$251)+SUMIF('Resumen Anual'!$L$230,FC6,'Resumen Anual'!$T$251)+SUMIF('Resumen Anual'!$FE$174,FC6,'Resumen Anual'!$FM$195)+SUMIF('Resumen Anual'!$DH$174,FC6,'Resumen Anual'!$DP$195)+SUMIF('Resumen Anual'!$BI$174,FC6,'Resumen Anual'!$BQ$195)+SUMIF('Resumen Anual'!$L$174,FC6,'Resumen Anual'!$T$195)+SUMIF('Resumen Anual'!$FE$118,FC6,'Resumen Anual'!$FM$139)+SUMIF('Resumen Anual'!$DH$118,FC6,'Resumen Anual'!$DP$139)+SUMIF('Resumen Anual'!$BI$118,FC6,'Resumen Anual'!$BQ$139)+SUMIF('Resumen Anual'!$L$118,FC6,'Resumen Anual'!$T$139)+SUMIF('Resumen Anual'!$FE$62,FC6,'Resumen Anual'!$FM$83)+SUMIF('Resumen Anual'!$DH$62,FC6,'Resumen Anual'!$DP$83)+SUMIF('Resumen Anual'!$BI$62,FC6,'Resumen Anual'!$BQ$83)+SUMIF('Resumen Anual'!$L$62,FC6,'Resumen Anual'!$T$83)+SUMIF('Resumen Anual'!$FE$6,FC6,'Resumen Anual'!$FM$27)+SUMIF('Resumen Anual'!$DH$6,FC6,'Resumen Anual'!$DP$27)+SUMIF('Resumen Anual'!$BI$6,FC6,'Resumen Anual'!$BQ$27)+SUMIF('Resumen Anual'!$L$6,FC6,'Resumen Anual'!$T$27)+SUMIF('Bitácoras Anteriores'!$K$6,FC6,'Bitácoras Anteriores'!$S$23)+SUMIF('Bitácoras Anteriores'!$K$59,$K$6,'Bitácoras Anteriores'!$S$76)+SUMIF('Bitácoras Anteriores'!$K$112,FC6,'Bitácoras Anteriores'!$S$129)+SUMIF('Bitácoras Anteriores'!$K$165,FC6,'Bitácoras Anteriores'!$S$182)+SUMIF('Bitácoras Anteriores'!$K$218,FC6,'Bitácoras Anteriores'!$S$235)+SUMIF('Bitácoras Anteriores'!$K$271,FC6,'Bitácoras Anteriores'!$S$288)+SUMIF('Bitácoras Anteriores'!$K$324,FC6,'Bitácoras Anteriores'!$S$341)+SUMIF('Bitácoras Anteriores'!$BH$6,FC6,'Bitácoras Anteriores'!$BP$23)+SUMIF('Bitácoras Anteriores'!$BH$59,$K$6,'Bitácoras Anteriores'!$BP$76)+SUMIF('Bitácoras Anteriores'!$BH$112,FC6,'Bitácoras Anteriores'!$BP$129)+SUMIF('Bitácoras Anteriores'!$BH$165,FC6,'Bitácoras Anteriores'!$BP$182)+SUMIF('Bitácoras Anteriores'!$BH$218,FC6,'Bitácoras Anteriores'!$BP$235)+SUMIF('Bitácoras Anteriores'!$BH$271,FC6,'Bitácoras Anteriores'!$BP$288)+SUMIF('Bitácoras Anteriores'!$BH$324,FC6,'Bitácoras Anteriores'!$BP$341)+SUMIF('Bitácoras Anteriores'!$DF$6,FC6,'Bitácoras Anteriores'!$DN$23)+SUMIF('Bitácoras Anteriores'!$DF$59,$K$6,'Bitácoras Anteriores'!$DN$76)+SUMIF('Bitácoras Anteriores'!$DF$112,FC6,'Bitácoras Anteriores'!$DN$129)+SUMIF('Bitácoras Anteriores'!$DF$165,FC6,'Bitácoras Anteriores'!$DN$182)+SUMIF('Bitácoras Anteriores'!$DF$218,FC6,'Bitácoras Anteriores'!$DN$235)+SUMIF('Bitácoras Anteriores'!$DF$271,FC6,'Bitácoras Anteriores'!$DN$288)+SUMIF('Bitácoras Anteriores'!$DF$324,FC6,'Bitácoras Anteriores'!$DN$341)+SUMIF('Bitácoras Anteriores'!$FC$6,FC6,'Bitácoras Anteriores'!$FK$23)+SUMIF('Bitácoras Anteriores'!$FC$59,$K$6,'Bitácoras Anteriores'!$FK$76)+SUMIF('Bitácoras Anteriores'!$FC$112,FC6,'Bitácoras Anteriores'!$FK$129)+SUMIF('Bitácoras Anteriores'!$FC$165,FC6,'Bitácoras Anteriores'!$FK$182)+SUMIF('Bitácoras Anteriores'!$FC$218,FC6,'Bitácoras Anteriores'!$FK$235)+SUMIF('Bitácoras Anteriores'!$FC$271,FC6,'Bitácoras Anteriores'!$FK$288)+SUMIF('Bitácoras Anteriores'!$FC$324,FC6,'Bitácoras Anteriores'!$FK$341)</f>
        <v>0</v>
      </c>
      <c r="FL23" s="783"/>
      <c r="FM23" s="783"/>
      <c r="FN23" s="783"/>
      <c r="FO23" s="783"/>
      <c r="FP23" s="784"/>
      <c r="FQ23" s="15"/>
      <c r="FR23" s="773"/>
      <c r="FS23" s="774"/>
      <c r="FT23" s="774"/>
      <c r="FU23" s="774"/>
      <c r="FV23" s="774"/>
      <c r="FW23" s="770"/>
      <c r="FX23" s="770"/>
      <c r="FY23" s="770"/>
      <c r="FZ23" s="770"/>
      <c r="GA23" s="770"/>
      <c r="GB23" s="770"/>
      <c r="GC23" s="770"/>
      <c r="GD23" s="770"/>
      <c r="GE23" s="770"/>
      <c r="GF23" s="770"/>
      <c r="GG23" s="770"/>
      <c r="GH23" s="770"/>
      <c r="GI23" s="756"/>
      <c r="GJ23" s="756"/>
      <c r="GK23" s="756"/>
      <c r="GL23" s="756"/>
      <c r="GM23" s="756"/>
      <c r="GN23" s="756"/>
      <c r="GO23" s="1200"/>
    </row>
    <row r="24" spans="1:197" ht="9.75" customHeight="1" x14ac:dyDescent="0.25">
      <c r="A24" s="171"/>
      <c r="B24" s="777"/>
      <c r="C24" s="778"/>
      <c r="D24" s="778"/>
      <c r="E24" s="778"/>
      <c r="F24" s="764"/>
      <c r="G24" s="765"/>
      <c r="H24" s="765"/>
      <c r="I24" s="765"/>
      <c r="J24" s="765"/>
      <c r="K24" s="765"/>
      <c r="L24" s="766"/>
      <c r="M24" s="632"/>
      <c r="N24" s="790"/>
      <c r="O24" s="791"/>
      <c r="P24" s="791"/>
      <c r="Q24" s="791"/>
      <c r="R24" s="792"/>
      <c r="S24" s="785"/>
      <c r="T24" s="786"/>
      <c r="U24" s="786"/>
      <c r="V24" s="786"/>
      <c r="W24" s="786"/>
      <c r="X24" s="787"/>
      <c r="Y24" s="15"/>
      <c r="Z24" s="771">
        <f>IF(Z12=0," ",Z12+6)</f>
        <v>2028</v>
      </c>
      <c r="AA24" s="772"/>
      <c r="AB24" s="772"/>
      <c r="AC24" s="772"/>
      <c r="AD24" s="772"/>
      <c r="AE24" s="1214">
        <f>SUMIFS('Resumen Anual'!$AF$54,Z24,'Resumen Anual'!$V$9,K6,'Resumen Anual'!$L$6)+SUMIFS('Resumen Anual'!$AF$112,Z24,'Resumen Anual'!$V$9,K6,'Resumen Anual'!$L$64)+SUMIFS('Resumen Anual'!$AF$170,Z24,'Resumen Anual'!$V$9,K6,'Resumen Anual'!$L$122)+SUMIFS('Resumen Anual'!$AF$228,Z24,'Resumen Anual'!$V$9,K6,'Resumen Anual'!$L$180)+SUMIFS('Resumen Anual'!$AF$286,Z24,'Resumen Anual'!$V$9,K6,'Resumen Anual'!$L$238)+SUMIFS('Resumen Anual'!$AF$344,Z24,'Resumen Anual'!$V$9,K6,'Resumen Anual'!$L$296)+SUMIFS('Resumen Anual'!$AF$402,Z24,'Resumen Anual'!$V$9,K6,'Resumen Anual'!$L$354)+SUMIFS('Resumen Anual'!$AF$460,Z24,'Resumen Anual'!$V$9,K6,'Resumen Anual'!$L$412)+SUMIFS('Resumen Anual'!$AF$518,Z24,'Resumen Anual'!$V$9,K6,'Resumen Anual'!$L$470)+SUMIFS('Resumen Anual'!$AF$576,Z24,'Resumen Anual'!$V$9,K6,'Resumen Anual'!$L$528)+SUMIFS('Resumen Anual'!$AF$634,Z24,'Resumen Anual'!$V$9,K6,'Resumen Anual'!$L$586)+SUMIFS('Resumen Anual'!$AF$692,Z24,'Resumen Anual'!$V$9,K6,'Resumen Anual'!$L$644)+SUMIFS('Resumen Anual'!$CC$54,Z24,'Resumen Anual'!$V$9,K6,'Resumen Anual'!$BI$6)+SUMIFS('Resumen Anual'!$CC$112,Z24,'Resumen Anual'!$V$9,K6,'Resumen Anual'!$BI$64)+SUMIFS('Resumen Anual'!$CC$170,Z24,'Resumen Anual'!$V$9,K6,'Resumen Anual'!$BI$122)+SUMIFS('Resumen Anual'!$CC$228,Z24,'Resumen Anual'!$V$9,K6,'Resumen Anual'!$BI$180)+SUMIFS('Resumen Anual'!$CC$286,Z24,'Resumen Anual'!$V$9,K6,'Resumen Anual'!$BI$238)+SUMIFS('Resumen Anual'!$CC$344,Z24,'Resumen Anual'!$V$9,K6,'Resumen Anual'!$BI$296)+SUMIFS('Resumen Anual'!$CC$402,Z24,'Resumen Anual'!$V$9,K6,'Resumen Anual'!$BI$354)+SUMIFS('Resumen Anual'!$CC$460,Z24,'Resumen Anual'!$V$9,K6,'Resumen Anual'!$BI$412)+SUMIFS('Resumen Anual'!$CC$518,Z24,'Resumen Anual'!$V$9,K6,'Resumen Anual'!$BI$470)+SUMIFS('Resumen Anual'!$CC$576,Z24,'Resumen Anual'!$V$9,K6,'Resumen Anual'!$BI$528)+SUMIFS('Resumen Anual'!$CC$634,Z24,'Resumen Anual'!$V$9,K6,'Resumen Anual'!$BI$586)+SUMIFS('Resumen Anual'!$CC$692,Z24,'Resumen Anual'!$V$9,K6,'Resumen Anual'!$BI$644)+SUMIFS('Resumen Anual'!$EB$54,Z24,'Resumen Anual'!$V$9,K6,'Resumen Anual'!$DH$6)+SUMIFS('Resumen Anual'!$EB$112,Z24,'Resumen Anual'!$V$9,K6,'Resumen Anual'!$DH$64)+SUMIFS('Resumen Anual'!$EB$170,Z24,'Resumen Anual'!$V$9,K6,'Resumen Anual'!$DH$122)+SUMIFS('Resumen Anual'!$EB$228,Z24,'Resumen Anual'!$V$9,K6,'Resumen Anual'!$DH$180)+SUMIFS('Resumen Anual'!$EB$286,Z24,'Resumen Anual'!$V$9,K6,'Resumen Anual'!$DH$238)+SUMIFS('Resumen Anual'!$EB$344,Z24,'Resumen Anual'!$V$9,K6,'Resumen Anual'!$DH$296)+SUMIFS('Resumen Anual'!$EB$402,Z24,'Resumen Anual'!$V$9,K6,'Resumen Anual'!$DH$354)+SUMIFS('Resumen Anual'!$EB$460,Z24,'Resumen Anual'!$V$9,K6,'Resumen Anual'!$DH$412)+SUMIFS('Resumen Anual'!$EB$518,Z24,'Resumen Anual'!$V$9,K6,'Resumen Anual'!$DH$470)+SUMIFS('Resumen Anual'!$EB$576,Z24,'Resumen Anual'!$V$9,K6,'Resumen Anual'!$DH$528)+SUMIFS('Resumen Anual'!$EB$634,Z24,'Resumen Anual'!$V$9,K6,'Resumen Anual'!$DH$586)+SUMIFS('Resumen Anual'!$EB$692,Z24,'Resumen Anual'!$V$9,K6,'Resumen Anual'!$DH$644)+SUMIFS('Resumen Anual'!$FY$54,Z24,'Resumen Anual'!$V$9,K6,'Resumen Anual'!$FE$6)+SUMIFS('Resumen Anual'!$FY$112,Z24,'Resumen Anual'!$V$9,K6,'Resumen Anual'!$FE$64)+SUMIFS('Resumen Anual'!$FY$170,Z24,'Resumen Anual'!$V$9,K6,'Resumen Anual'!$FE$122)+SUMIFS('Resumen Anual'!$FY$228,Z24,'Resumen Anual'!$V$9,K6,'Resumen Anual'!$FE$180)+SUMIFS('Resumen Anual'!$FY$286,Z24,'Resumen Anual'!$V$9,K6,'Resumen Anual'!$FE$238)+SUMIFS('Resumen Anual'!$FY$344,Z24,'Resumen Anual'!$V$9,K6,'Resumen Anual'!$FE$296)+SUMIFS('Resumen Anual'!$FY$402,Z24,'Resumen Anual'!$V$9,K6,'Resumen Anual'!$FE$354)+SUMIFS('Resumen Anual'!$FY$460,Z24,'Resumen Anual'!$V$9,K6,'Resumen Anual'!$FE$412)+SUMIFS('Resumen Anual'!$FY$518,Z24,'Resumen Anual'!$V$9,K6,'Resumen Anual'!$FE$470)+SUMIFS('Resumen Anual'!$FY$576,Z24,'Resumen Anual'!$V$9,K6,'Resumen Anual'!$FE$528)+SUMIFS('Resumen Anual'!$FY$634,Z24,'Resumen Anual'!$V$9,K6,'Resumen Anual'!$FE$586)+SUMIFS('Resumen Anual'!$FY$692,Z24,'Resumen Anual'!$V$9,K6,'Resumen Anual'!$FE$644)</f>
        <v>0</v>
      </c>
      <c r="AF24" s="770"/>
      <c r="AG24" s="770"/>
      <c r="AH24" s="770"/>
      <c r="AI24" s="770">
        <f>SUMIFS('Resumen Anual'!$AJ$54,Z24,'Resumen Anual'!$V$9,K6,'Resumen Anual'!$L$6)+SUMIFS('Resumen Anual'!$AJ$112,Z24,'Resumen Anual'!$V$9,K6,'Resumen Anual'!$L$64)+SUMIFS('Resumen Anual'!$AJ$170,Z24,'Resumen Anual'!$V$9,K6,'Resumen Anual'!$L$122)+SUMIFS('Resumen Anual'!$AJ$228,Z24,'Resumen Anual'!$V$9,K6,'Resumen Anual'!$L$180)+SUMIFS('Resumen Anual'!$AJ$286,Z24,'Resumen Anual'!$V$9,K6,'Resumen Anual'!$L$238)+SUMIFS('Resumen Anual'!$AJ$344,Z24,'Resumen Anual'!$V$9,K6,'Resumen Anual'!$L$296)+SUMIFS('Resumen Anual'!$AJ$402,Z24,'Resumen Anual'!$V$9,K6,'Resumen Anual'!$L$354)+SUMIFS('Resumen Anual'!$AJ$460,Z24,'Resumen Anual'!$V$9,K6,'Resumen Anual'!$L$412)+SUMIFS('Resumen Anual'!$AJ$518,Z24,'Resumen Anual'!$V$9,K6,'Resumen Anual'!$L$470)+SUMIFS('Resumen Anual'!$AJ$576,Z24,'Resumen Anual'!$V$9,K6,'Resumen Anual'!$L$528)+SUMIFS('Resumen Anual'!$AJ$634,Z24,'Resumen Anual'!$V$9,K6,'Resumen Anual'!$L$586)+SUMIFS('Resumen Anual'!$AJ$692,Z24,'Resumen Anual'!$V$9,K6,'Resumen Anual'!$L$644)+SUMIFS('Resumen Anual'!$CG$54,Z24,'Resumen Anual'!$V$9,K6,'Resumen Anual'!$BI$6)+SUMIFS('Resumen Anual'!$CG$112,Z24,'Resumen Anual'!$V$9,K6,'Resumen Anual'!$BI$64)+SUMIFS('Resumen Anual'!$CG$170,Z24,'Resumen Anual'!$V$9,K6,'Resumen Anual'!$BI$122)+SUMIFS('Resumen Anual'!$CG$228,Z24,'Resumen Anual'!$V$9,K6,'Resumen Anual'!$BI$180)+SUMIFS('Resumen Anual'!$CG$286,Z24,'Resumen Anual'!$V$9,K6,'Resumen Anual'!$BI$238)+SUMIFS('Resumen Anual'!$CG$344,Z24,'Resumen Anual'!$V$9,K6,'Resumen Anual'!$BI$296)+SUMIFS('Resumen Anual'!$CG$402,Z24,'Resumen Anual'!$V$9,K6,'Resumen Anual'!$BI$354)+SUMIFS('Resumen Anual'!$CG$460,Z24,'Resumen Anual'!$V$9,K6,'Resumen Anual'!$BI$412)+SUMIFS('Resumen Anual'!$CG$518,Z24,'Resumen Anual'!$V$9,K6,'Resumen Anual'!$BI$470)+SUMIFS('Resumen Anual'!$CG$576,Z24,'Resumen Anual'!$V$9,K6,'Resumen Anual'!$BI$528)+SUMIFS('Resumen Anual'!$CG$634,Z24,'Resumen Anual'!$V$9,K6,'Resumen Anual'!$BI$586)+SUMIFS('Resumen Anual'!$CG$692,Z24,'Resumen Anual'!$V$9,K6,'Resumen Anual'!$BI$644)+SUMIFS('Resumen Anual'!$EF$54,Z24,'Resumen Anual'!$V$9,K6,'Resumen Anual'!$DH$6)+SUMIFS('Resumen Anual'!$EF$112,Z24,'Resumen Anual'!$V$9,K6,'Resumen Anual'!$DH$64)+SUMIFS('Resumen Anual'!$EF$170,Z24,'Resumen Anual'!$V$9,K6,'Resumen Anual'!$DH$122)+SUMIFS('Resumen Anual'!$EF$228,Z24,'Resumen Anual'!$V$9,K6,'Resumen Anual'!$DH$180)+SUMIFS('Resumen Anual'!$EF$286,Z24,'Resumen Anual'!$V$9,K6,'Resumen Anual'!$DH$238)+SUMIFS('Resumen Anual'!$EF$344,Z24,'Resumen Anual'!$V$9,K6,'Resumen Anual'!$DH$296)+SUMIFS('Resumen Anual'!$EF$402,Z24,'Resumen Anual'!$V$9,K6,'Resumen Anual'!$DH$354)+SUMIFS('Resumen Anual'!$EF$460,Z24,'Resumen Anual'!$V$9,K6,'Resumen Anual'!$DH$412)+SUMIFS('Resumen Anual'!$EF$518,Z24,'Resumen Anual'!$V$9,K6,'Resumen Anual'!$DH$470)+SUMIFS('Resumen Anual'!$EF$576,Z24,'Resumen Anual'!$V$9,K6,'Resumen Anual'!$DH$528)+SUMIFS('Resumen Anual'!$EF$634,Z24,'Resumen Anual'!$V$9,K6,'Resumen Anual'!$DH$586)+SUMIFS('Resumen Anual'!$EF$692,Z24,'Resumen Anual'!$V$9,K6,'Resumen Anual'!$DH$644)+SUMIFS('Resumen Anual'!$GC$54,Z24,'Resumen Anual'!$V$9,K6,'Resumen Anual'!$FE$6)+SUMIFS('Resumen Anual'!$GC$112,Z24,'Resumen Anual'!$V$9,K6,'Resumen Anual'!$FE$64)+SUMIFS('Resumen Anual'!$GC$170,Z24,'Resumen Anual'!$V$9,K6,'Resumen Anual'!$FE$122)+SUMIFS('Resumen Anual'!$GC$228,Z24,'Resumen Anual'!$V$9,K6,'Resumen Anual'!$FE$180)+SUMIFS('Resumen Anual'!$GC$286,Z24,'Resumen Anual'!$V$9,K6,'Resumen Anual'!$FE$238)+SUMIFS('Resumen Anual'!$GC$344,Z24,'Resumen Anual'!$V$9,K6,'Resumen Anual'!$FE$296)+SUMIFS('Resumen Anual'!$GC$402,Z24,'Resumen Anual'!$V$9,K6,'Resumen Anual'!$FE$354)+SUMIFS('Resumen Anual'!$GC$460,Z24,'Resumen Anual'!$V$9,K6,'Resumen Anual'!$FE$412)+SUMIFS('Resumen Anual'!$GC$518,Z24,'Resumen Anual'!$V$9,K6,'Resumen Anual'!$FE$470)+SUMIFS('Resumen Anual'!$GC$576,Z24,'Resumen Anual'!$V$9,K6,'Resumen Anual'!$FE$528)+SUMIFS('Resumen Anual'!$GC$634,Z24,'Resumen Anual'!$V$9,K6,'Resumen Anual'!$FE$586)+SUMIFS('Resumen Anual'!$GC$692,Z24,'Resumen Anual'!$V$9,K6,'Resumen Anual'!$FE$644)</f>
        <v>0</v>
      </c>
      <c r="AJ24" s="770"/>
      <c r="AK24" s="770"/>
      <c r="AL24" s="770"/>
      <c r="AM24" s="770">
        <f>SUMIFS('Resumen Anual'!$AN$54,Z24,'Resumen Anual'!$V$9,K6,'Resumen Anual'!$L$6)+SUMIFS('Resumen Anual'!$AN$112,Z24,'Resumen Anual'!$V$9,K6,'Resumen Anual'!$L$64)+SUMIFS('Resumen Anual'!$AN$170,Z24,'Resumen Anual'!$V$9,K6,'Resumen Anual'!$L$122)+SUMIFS('Resumen Anual'!$AN$228,Z24,'Resumen Anual'!$V$9,K6,'Resumen Anual'!$L$180)+SUMIFS('Resumen Anual'!$AN$286,Z24,'Resumen Anual'!$V$9,K6,'Resumen Anual'!$L$238)+SUMIFS('Resumen Anual'!$AN$344,Z24,'Resumen Anual'!$V$9,K6,'Resumen Anual'!$L$296)+SUMIFS('Resumen Anual'!$AN$402,Z24,'Resumen Anual'!$V$9,K6,'Resumen Anual'!$L$354)+SUMIFS('Resumen Anual'!$AN$460,Z24,'Resumen Anual'!$V$9,K6,'Resumen Anual'!$L$412)+SUMIFS('Resumen Anual'!$AN$518,Z24,'Resumen Anual'!$V$9,K6,'Resumen Anual'!$L$470)+SUMIFS('Resumen Anual'!$AN$576,Z24,'Resumen Anual'!$V$9,K6,'Resumen Anual'!$L$528)+SUMIFS('Resumen Anual'!$AN$634,Z24,'Resumen Anual'!$V$9,K6,'Resumen Anual'!$L$586)+SUMIFS('Resumen Anual'!$AN$692,Z24,'Resumen Anual'!$V$9,K6,'Resumen Anual'!$L$644)+SUMIFS('Resumen Anual'!$CK$54,Z24,'Resumen Anual'!$V$9,K6,'Resumen Anual'!$BI$6)+SUMIFS('Resumen Anual'!$CK$112,Z24,'Resumen Anual'!$V$9,K6,'Resumen Anual'!$BI$64)+SUMIFS('Resumen Anual'!$CK$170,Z24,'Resumen Anual'!$V$9,K6,'Resumen Anual'!$BI$122)+SUMIFS('Resumen Anual'!$CK$228,Z24,'Resumen Anual'!$V$9,K6,'Resumen Anual'!$BI$180)+SUMIFS('Resumen Anual'!$CK$286,Z24,'Resumen Anual'!$V$9,K6,'Resumen Anual'!$BI$238)+SUMIFS('Resumen Anual'!$CK$344,Z24,'Resumen Anual'!$V$9,K6,'Resumen Anual'!$BI$296)+SUMIFS('Resumen Anual'!$CK$402,Z24,'Resumen Anual'!$V$9,K6,'Resumen Anual'!$BI$354)+SUMIFS('Resumen Anual'!$CK$460,Z24,'Resumen Anual'!$V$9,K6,'Resumen Anual'!$BI$412)+SUMIFS('Resumen Anual'!$CK$518,Z24,'Resumen Anual'!$V$9,K6,'Resumen Anual'!$BI$470)+SUMIFS('Resumen Anual'!$CK$576,Z24,'Resumen Anual'!$V$9,K6,'Resumen Anual'!$BI$528)+SUMIFS('Resumen Anual'!$CK$634,Z24,'Resumen Anual'!$V$9,K6,'Resumen Anual'!$BI$586)+SUMIFS('Resumen Anual'!$CK$692,Z24,'Resumen Anual'!$V$9,K6,'Resumen Anual'!$BI$644)+SUMIFS('Resumen Anual'!$EJ$54,Z24,'Resumen Anual'!$V$9,K6,'Resumen Anual'!$DH$6)+SUMIFS('Resumen Anual'!$EJ$112,Z24,'Resumen Anual'!$V$9,K6,'Resumen Anual'!$DH$64)+SUMIFS('Resumen Anual'!$EJ$170,Z24,'Resumen Anual'!$V$9,K6,'Resumen Anual'!$DH$122)+SUMIFS('Resumen Anual'!$EJ$228,Z24,'Resumen Anual'!$V$9,K6,'Resumen Anual'!$DH$180)+SUMIFS('Resumen Anual'!$EJ$286,Z24,'Resumen Anual'!$V$9,K6,'Resumen Anual'!$DH$238)+SUMIFS('Resumen Anual'!$EJ$344,Z24,'Resumen Anual'!$V$9,K6,'Resumen Anual'!$DH$296)+SUMIFS('Resumen Anual'!$EJ$402,Z24,'Resumen Anual'!$V$9,K6,'Resumen Anual'!$DH$354)+SUMIFS('Resumen Anual'!$EJ$460,Z24,'Resumen Anual'!$V$9,K6,'Resumen Anual'!$DH$412)+SUMIFS('Resumen Anual'!$EJ$518,Z24,'Resumen Anual'!$V$9,K6,'Resumen Anual'!$DH$470)+SUMIFS('Resumen Anual'!$EJ$576,Z24,'Resumen Anual'!$V$9,K6,'Resumen Anual'!$DH$528)+SUMIFS('Resumen Anual'!$EJ$634,Z24,'Resumen Anual'!$V$9,K6,'Resumen Anual'!$DH$586)+SUMIFS('Resumen Anual'!$EJ$692,Z24,'Resumen Anual'!$V$9,K6,'Resumen Anual'!$DH$644)+SUMIFS('Resumen Anual'!$GG$54,Z24,'Resumen Anual'!$V$9,K6,'Resumen Anual'!$FE$6)+SUMIFS('Resumen Anual'!$GG$112,Z24,'Resumen Anual'!$V$9,K6,'Resumen Anual'!$FE$64)+SUMIFS('Resumen Anual'!$GG$170,Z24,'Resumen Anual'!$V$9,K6,'Resumen Anual'!$FE$122)+SUMIFS('Resumen Anual'!$GG$228,Z24,'Resumen Anual'!$V$9,K6,'Resumen Anual'!$FE$180)+SUMIFS('Resumen Anual'!$GG$286,Z24,'Resumen Anual'!$V$9,K6,'Resumen Anual'!$FE$238)+SUMIFS('Resumen Anual'!$GG$344,Z24,'Resumen Anual'!$V$9,K6,'Resumen Anual'!$FE$296)+SUMIFS('Resumen Anual'!$GG$402,Z24,'Resumen Anual'!$V$9,K6,'Resumen Anual'!$FE$354)+SUMIFS('Resumen Anual'!$GG$460,Z24,'Resumen Anual'!$V$9,K6,'Resumen Anual'!$FE$412)+SUMIFS('Resumen Anual'!$GG$518,Z24,'Resumen Anual'!$V$9,K6,'Resumen Anual'!$FE$470)+SUMIFS('Resumen Anual'!$GG$576,Z24,'Resumen Anual'!$V$9,K6,'Resumen Anual'!$FE$528)+SUMIFS('Resumen Anual'!$GG$634,Z24,'Resumen Anual'!$V$9,K6,'Resumen Anual'!$FE$586)+SUMIFS('Resumen Anual'!$GG$692,Z24,'Resumen Anual'!$V$9,K6,'Resumen Anual'!$FE$644)</f>
        <v>0</v>
      </c>
      <c r="AN24" s="770"/>
      <c r="AO24" s="770"/>
      <c r="AP24" s="770"/>
      <c r="AQ24" s="756">
        <f>SUMIFS('Resumen Anual'!$AR$54,Z24,'Resumen Anual'!$V$9,K6,'Resumen Anual'!$L$6)+SUMIFS('Resumen Anual'!$AR$112,Z24,'Resumen Anual'!$V$9,K6,'Resumen Anual'!$L$64)+SUMIFS('Resumen Anual'!$AR$170,Z24,'Resumen Anual'!$V$9,K6,'Resumen Anual'!$L$122)+SUMIFS('Resumen Anual'!$AR$228,Z24,'Resumen Anual'!$V$9,K6,'Resumen Anual'!$L$180)+SUMIFS('Resumen Anual'!$AR$286,Z24,'Resumen Anual'!$V$9,K6,'Resumen Anual'!$L$238)+SUMIFS('Resumen Anual'!$AR$344,Z24,'Resumen Anual'!$V$9,K6,'Resumen Anual'!$L$296)+SUMIFS('Resumen Anual'!$AR$402,Z24,'Resumen Anual'!$V$9,K6,'Resumen Anual'!$L$354)+SUMIFS('Resumen Anual'!$AR$460,Z24,'Resumen Anual'!$V$9,K6,'Resumen Anual'!$L$412)+SUMIFS('Resumen Anual'!$AR$518,Z24,'Resumen Anual'!$V$9,K6,'Resumen Anual'!$L$470)+SUMIFS('Resumen Anual'!$AR$576,Z24,'Resumen Anual'!$V$9,K6,'Resumen Anual'!$L$528)+SUMIFS('Resumen Anual'!$AR$634,Z24,'Resumen Anual'!$V$9,K6,'Resumen Anual'!$L$586)+SUMIFS('Resumen Anual'!$AR$692,Z24,'Resumen Anual'!$V$9,K6,'Resumen Anual'!$L$644)+SUMIFS('Resumen Anual'!$CO$54,Z24,'Resumen Anual'!$V$9,K6,'Resumen Anual'!$BI$6)+SUMIFS('Resumen Anual'!$CO$112,Z24,'Resumen Anual'!$V$9,K6,'Resumen Anual'!$BI$64)+SUMIFS('Resumen Anual'!$CO$170,Z24,'Resumen Anual'!$V$9,K6,'Resumen Anual'!$BI$122)+SUMIFS('Resumen Anual'!$CO$228,Z24,'Resumen Anual'!$V$9,K6,'Resumen Anual'!$BI$180)+SUMIFS('Resumen Anual'!$CO$286,Z24,'Resumen Anual'!$V$9,K6,'Resumen Anual'!$BI$238)+SUMIFS('Resumen Anual'!$CO$344,Z24,'Resumen Anual'!$V$9,K6,'Resumen Anual'!$BI$296)+SUMIFS('Resumen Anual'!$CO$402,Z24,'Resumen Anual'!$V$9,K6,'Resumen Anual'!$BI$354)+SUMIFS('Resumen Anual'!$CO$460,Z24,'Resumen Anual'!$V$9,K6,'Resumen Anual'!$BI$412)+SUMIFS('Resumen Anual'!$CO$518,Z24,'Resumen Anual'!$V$9,K6,'Resumen Anual'!$BI$470)+SUMIFS('Resumen Anual'!$CO$576,Z24,'Resumen Anual'!$V$9,K6,'Resumen Anual'!$BI$528)+SUMIFS('Resumen Anual'!$CO$634,Z24,'Resumen Anual'!$V$9,K6,'Resumen Anual'!$BI$586)+SUMIFS('Resumen Anual'!$CO$692,Z24,'Resumen Anual'!$V$9,K6,'Resumen Anual'!$BI$644)+SUMIFS('Resumen Anual'!$EN$54,Z24,'Resumen Anual'!$V$9,K6,'Resumen Anual'!$DH$6)+SUMIFS('Resumen Anual'!$EN$112,Z24,'Resumen Anual'!$V$9,K6,'Resumen Anual'!$DH$64)+SUMIFS('Resumen Anual'!$EN$170,Z24,'Resumen Anual'!$V$9,K6,'Resumen Anual'!$DH$122)+SUMIFS('Resumen Anual'!$EN$228,Z24,'Resumen Anual'!$V$9,K6,'Resumen Anual'!$DH$180)+SUMIFS('Resumen Anual'!$EN$286,Z24,'Resumen Anual'!$V$9,K6,'Resumen Anual'!$DH$238)+SUMIFS('Resumen Anual'!$EN$344,Z24,'Resumen Anual'!$V$9,K6,'Resumen Anual'!$DH$296)+SUMIFS('Resumen Anual'!$EN$402,Z24,'Resumen Anual'!$V$9,K6,'Resumen Anual'!$DH$354)+SUMIFS('Resumen Anual'!$EN$460,Z24,'Resumen Anual'!$V$9,K6,'Resumen Anual'!$DH$412)+SUMIFS('Resumen Anual'!$EN$518,Z24,'Resumen Anual'!$V$9,K6,'Resumen Anual'!$DH$470)+SUMIFS('Resumen Anual'!$EN$576,Z24,'Resumen Anual'!$V$9,K6,'Resumen Anual'!$DH$528)+SUMIFS('Resumen Anual'!$EN$634,Z24,'Resumen Anual'!$V$9,K6,'Resumen Anual'!$DH$586)+SUMIFS('Resumen Anual'!$EN$692,Z24,'Resumen Anual'!$V$9,K6,'Resumen Anual'!$DH$644)+SUMIFS('Resumen Anual'!$GK$54,Z24,'Resumen Anual'!$V$9,K6,'Resumen Anual'!$FE$6)+SUMIFS('Resumen Anual'!$GK$112,Z24,'Resumen Anual'!$V$9,K6,'Resumen Anual'!$FE$64)+SUMIFS('Resumen Anual'!$GK$170,Z24,'Resumen Anual'!$V$9,K6,'Resumen Anual'!$FE$122)+SUMIFS('Resumen Anual'!$GK$228,Z24,'Resumen Anual'!$V$9,K6,'Resumen Anual'!$FE$180)+SUMIFS('Resumen Anual'!$GK$286,Z24,'Resumen Anual'!$V$9,K6,'Resumen Anual'!$FE$238)+SUMIFS('Resumen Anual'!$GK$344,Z24,'Resumen Anual'!$V$9,K6,'Resumen Anual'!$FE$296)+SUMIFS('Resumen Anual'!$GK$402,Z24,'Resumen Anual'!$V$9,K6,'Resumen Anual'!$FE$354)+SUMIFS('Resumen Anual'!$GK$460,Z24,'Resumen Anual'!$V$9,K6,'Resumen Anual'!$FE$412)+SUMIFS('Resumen Anual'!$GK$518,Z24,'Resumen Anual'!$V$9,K6,'Resumen Anual'!$FE$470)+SUMIFS('Resumen Anual'!$GK$576,Z24,'Resumen Anual'!$V$9,K6,'Resumen Anual'!$FE$528)+SUMIFS('Resumen Anual'!$GK$634,Z24,'Resumen Anual'!$V$9,K6,'Resumen Anual'!$FE$586)+SUMIFS('Resumen Anual'!$GK$692,Z24,'Resumen Anual'!$V$9,K6,'Resumen Anual'!$FE$644)</f>
        <v>0</v>
      </c>
      <c r="AR24" s="756"/>
      <c r="AS24" s="756"/>
      <c r="AT24" s="756">
        <f>SUMIFS('Resumen Anual'!$AU$54,Z24,'Resumen Anual'!$V$9,K6,'Resumen Anual'!$L$6)+SUMIFS('Resumen Anual'!$AU$112,Z24,'Resumen Anual'!$V$9,K6,'Resumen Anual'!$L$64)+SUMIFS('Resumen Anual'!$AU$170,Z24,'Resumen Anual'!$V$9,K6,'Resumen Anual'!$L$122)+SUMIFS('Resumen Anual'!$AU$228,Z24,'Resumen Anual'!$V$9,K6,'Resumen Anual'!$L$180)+SUMIFS('Resumen Anual'!$AU$286,Z24,'Resumen Anual'!$V$9,K6,'Resumen Anual'!$L$238)+SUMIFS('Resumen Anual'!$AU$344,Z24,'Resumen Anual'!$V$9,K6,'Resumen Anual'!$L$296)+SUMIFS('Resumen Anual'!$AU$402,Z24,'Resumen Anual'!$V$9,K6,'Resumen Anual'!$L$354)+SUMIFS('Resumen Anual'!$AU$460,Z24,'Resumen Anual'!$V$9,K6,'Resumen Anual'!$L$412)+SUMIFS('Resumen Anual'!$AU$518,Z24,'Resumen Anual'!$V$9,K6,'Resumen Anual'!$L$470)+SUMIFS('Resumen Anual'!$AU$576,Z24,'Resumen Anual'!$V$9,K6,'Resumen Anual'!$L$528)+SUMIFS('Resumen Anual'!$AU$634,Z24,'Resumen Anual'!$V$9,K6,'Resumen Anual'!$L$586)+SUMIFS('Resumen Anual'!$AU$692,Z24,'Resumen Anual'!$V$9,K6,'Resumen Anual'!$L$644)+SUMIFS('Resumen Anual'!$CR$54,Z24,'Resumen Anual'!$V$9,K6,'Resumen Anual'!$BI$6)+SUMIFS('Resumen Anual'!$CR$112,Z24,'Resumen Anual'!$V$9,K6,'Resumen Anual'!$BI$64)+SUMIFS('Resumen Anual'!$CR$170,Z24,'Resumen Anual'!$V$9,K6,'Resumen Anual'!$BI$122)+SUMIFS('Resumen Anual'!$CR$228,Z24,'Resumen Anual'!$V$9,K6,'Resumen Anual'!$BI$180)+SUMIFS('Resumen Anual'!$CR$286,Z24,'Resumen Anual'!$V$9,K6,'Resumen Anual'!$BI$238)+SUMIFS('Resumen Anual'!$CR$344,Z24,'Resumen Anual'!$V$9,K6,'Resumen Anual'!$BI$296)+SUMIFS('Resumen Anual'!$CR$402,Z24,'Resumen Anual'!$V$9,K6,'Resumen Anual'!$BI$354)+SUMIFS('Resumen Anual'!$CR$460,Z24,'Resumen Anual'!$V$9,K6,'Resumen Anual'!$BI$412)+SUMIFS('Resumen Anual'!$CR$518,Z24,'Resumen Anual'!$V$9,K6,'Resumen Anual'!$BI$470)+SUMIFS('Resumen Anual'!$CR$576,Z24,'Resumen Anual'!$V$9,K6,'Resumen Anual'!$BI$528)+SUMIFS('Resumen Anual'!$CR$634,Z24,'Resumen Anual'!$V$9,K6,'Resumen Anual'!$BI$586)+SUMIFS('Resumen Anual'!$CR$692,Z24,'Resumen Anual'!$V$9,K6,'Resumen Anual'!$BI$644)+SUMIFS('Resumen Anual'!$EQ$54,Z24,'Resumen Anual'!$V$9,K6,'Resumen Anual'!$DH$6)+SUMIFS('Resumen Anual'!$EQ$112,Z24,'Resumen Anual'!$V$9,K6,'Resumen Anual'!$DH$64)+SUMIFS('Resumen Anual'!$EQ$170,Z24,'Resumen Anual'!$V$9,K6,'Resumen Anual'!$DH$122)+SUMIFS('Resumen Anual'!$EQ$228,Z24,'Resumen Anual'!$V$9,K6,'Resumen Anual'!$DH$180)+SUMIFS('Resumen Anual'!$EQ$286,Z24,'Resumen Anual'!$V$9,K6,'Resumen Anual'!$DH$238)+SUMIFS('Resumen Anual'!$EQ$344,Z24,'Resumen Anual'!$V$9,K6,'Resumen Anual'!$DH$296)+SUMIFS('Resumen Anual'!$EQ$402,Z24,'Resumen Anual'!$V$9,K6,'Resumen Anual'!$DH$354)+SUMIFS('Resumen Anual'!$EQ$460,Z24,'Resumen Anual'!$V$9,K6,'Resumen Anual'!$DH$412)+SUMIFS('Resumen Anual'!$EQ$518,Z24,'Resumen Anual'!$V$9,K6,'Resumen Anual'!$DH$470)+SUMIFS('Resumen Anual'!$EQ$576,Z24,'Resumen Anual'!$V$9,K6,'Resumen Anual'!$DH$528)+SUMIFS('Resumen Anual'!$EQ$634,Z24,'Resumen Anual'!$V$9,K6,'Resumen Anual'!$DH$586)+SUMIFS('Resumen Anual'!$EQ$692,Z24,'Resumen Anual'!$V$9,K6,'Resumen Anual'!$DH$644)+SUMIFS('Resumen Anual'!$GN$54,Z24,'Resumen Anual'!$V$9,K6,'Resumen Anual'!$FE$6)+SUMIFS('Resumen Anual'!$GN$112,Z24,'Resumen Anual'!$V$9,K6,'Resumen Anual'!$FE$64)+SUMIFS('Resumen Anual'!$GN$170,Z24,'Resumen Anual'!$V$9,K6,'Resumen Anual'!$FE$122)+SUMIFS('Resumen Anual'!$GN$228,Z24,'Resumen Anual'!$V$9,K6,'Resumen Anual'!$FE$180)+SUMIFS('Resumen Anual'!$GN$286,Z24,'Resumen Anual'!$V$9,K6,'Resumen Anual'!$FE$238)+SUMIFS('Resumen Anual'!$GN$344,Z24,'Resumen Anual'!$V$9,K6,'Resumen Anual'!$FE$296)+SUMIFS('Resumen Anual'!$GN$402,Z24,'Resumen Anual'!$V$9,K6,'Resumen Anual'!$FE$354)+SUMIFS('Resumen Anual'!$GN$460,Z24,'Resumen Anual'!$V$9,K6,'Resumen Anual'!$FE$412)+SUMIFS('Resumen Anual'!$GN$518,Z24,'Resumen Anual'!$V$9,K6,'Resumen Anual'!$FE$470)+SUMIFS('Resumen Anual'!$GN$576,Z24,'Resumen Anual'!$V$9,K6,'Resumen Anual'!$FE$528)+SUMIFS('Resumen Anual'!$GN$634,Z24,'Resumen Anual'!$V$9,K6,'Resumen Anual'!$FE$586)+SUMIFS('Resumen Anual'!$GN$692,Z24,'Resumen Anual'!$V$9,K6,'Resumen Anual'!$FE$644)</f>
        <v>0</v>
      </c>
      <c r="AU24" s="756"/>
      <c r="AV24" s="1215"/>
      <c r="AW24" s="1200"/>
      <c r="AX24" s="171"/>
      <c r="AY24" s="777"/>
      <c r="AZ24" s="778"/>
      <c r="BA24" s="778"/>
      <c r="BB24" s="778"/>
      <c r="BC24" s="764"/>
      <c r="BD24" s="765"/>
      <c r="BE24" s="765"/>
      <c r="BF24" s="765"/>
      <c r="BG24" s="765"/>
      <c r="BH24" s="765"/>
      <c r="BI24" s="766"/>
      <c r="BJ24" s="632"/>
      <c r="BK24" s="790"/>
      <c r="BL24" s="791"/>
      <c r="BM24" s="791"/>
      <c r="BN24" s="791"/>
      <c r="BO24" s="792"/>
      <c r="BP24" s="785"/>
      <c r="BQ24" s="786"/>
      <c r="BR24" s="786"/>
      <c r="BS24" s="786"/>
      <c r="BT24" s="786"/>
      <c r="BU24" s="787"/>
      <c r="BV24" s="15"/>
      <c r="BW24" s="771">
        <f>IF(BW12=0," ",BW12+6)</f>
        <v>2028</v>
      </c>
      <c r="BX24" s="772"/>
      <c r="BY24" s="772"/>
      <c r="BZ24" s="772"/>
      <c r="CA24" s="772"/>
      <c r="CB24" s="1214">
        <f>SUMIFS('Resumen Anual'!$AF$54,BW24,'Resumen Anual'!$V$9,BH6,'Resumen Anual'!$L$6)+SUMIFS('Resumen Anual'!$AF$112,BW24,'Resumen Anual'!$V$9,BH6,'Resumen Anual'!$L$64)+SUMIFS('Resumen Anual'!$AF$170,BW24,'Resumen Anual'!$V$9,BH6,'Resumen Anual'!$L$122)+SUMIFS('Resumen Anual'!$AF$228,BW24,'Resumen Anual'!$V$9,BH6,'Resumen Anual'!$L$180)+SUMIFS('Resumen Anual'!$AF$286,BW24,'Resumen Anual'!$V$9,BH6,'Resumen Anual'!$L$238)+SUMIFS('Resumen Anual'!$AF$344,BW24,'Resumen Anual'!$V$9,BH6,'Resumen Anual'!$L$296)+SUMIFS('Resumen Anual'!$AF$402,BW24,'Resumen Anual'!$V$9,BH6,'Resumen Anual'!$L$354)+SUMIFS('Resumen Anual'!$AF$460,BW24,'Resumen Anual'!$V$9,BH6,'Resumen Anual'!$L$412)+SUMIFS('Resumen Anual'!$AF$518,BW24,'Resumen Anual'!$V$9,BH6,'Resumen Anual'!$L$470)+SUMIFS('Resumen Anual'!$AF$576,BW24,'Resumen Anual'!$V$9,BH6,'Resumen Anual'!$L$528)+SUMIFS('Resumen Anual'!$AF$634,BW24,'Resumen Anual'!$V$9,BH6,'Resumen Anual'!$L$586)+SUMIFS('Resumen Anual'!$AF$692,BW24,'Resumen Anual'!$V$9,BH6,'Resumen Anual'!$L$644)+SUMIFS('Resumen Anual'!$CC$54,BW24,'Resumen Anual'!$V$9,BH6,'Resumen Anual'!$BI$6)+SUMIFS('Resumen Anual'!$CC$112,BW24,'Resumen Anual'!$V$9,BH6,'Resumen Anual'!$BI$64)+SUMIFS('Resumen Anual'!$CC$170,BW24,'Resumen Anual'!$V$9,BH6,'Resumen Anual'!$BI$122)+SUMIFS('Resumen Anual'!$CC$228,BW24,'Resumen Anual'!$V$9,BH6,'Resumen Anual'!$BI$180)+SUMIFS('Resumen Anual'!$CC$286,BW24,'Resumen Anual'!$V$9,BH6,'Resumen Anual'!$BI$238)+SUMIFS('Resumen Anual'!$CC$344,BW24,'Resumen Anual'!$V$9,BH6,'Resumen Anual'!$BI$296)+SUMIFS('Resumen Anual'!$CC$402,BW24,'Resumen Anual'!$V$9,BH6,'Resumen Anual'!$BI$354)+SUMIFS('Resumen Anual'!$CC$460,BW24,'Resumen Anual'!$V$9,BH6,'Resumen Anual'!$BI$412)+SUMIFS('Resumen Anual'!$CC$518,BW24,'Resumen Anual'!$V$9,BH6,'Resumen Anual'!$BI$470)+SUMIFS('Resumen Anual'!$CC$576,BW24,'Resumen Anual'!$V$9,BH6,'Resumen Anual'!$BI$528)+SUMIFS('Resumen Anual'!$CC$634,BW24,'Resumen Anual'!$V$9,BH6,'Resumen Anual'!$BI$586)+SUMIFS('Resumen Anual'!$CC$692,BW24,'Resumen Anual'!$V$9,BH6,'Resumen Anual'!$BI$644)+SUMIFS('Resumen Anual'!$EB$54,BW24,'Resumen Anual'!$V$9,BH6,'Resumen Anual'!$DH$6)+SUMIFS('Resumen Anual'!$EB$112,BW24,'Resumen Anual'!$V$9,BH6,'Resumen Anual'!$DH$64)+SUMIFS('Resumen Anual'!$EB$170,BW24,'Resumen Anual'!$V$9,BH6,'Resumen Anual'!$DH$122)+SUMIFS('Resumen Anual'!$EB$228,BW24,'Resumen Anual'!$V$9,BH6,'Resumen Anual'!$DH$180)+SUMIFS('Resumen Anual'!$EB$286,BW24,'Resumen Anual'!$V$9,BH6,'Resumen Anual'!$DH$238)+SUMIFS('Resumen Anual'!$EB$344,BW24,'Resumen Anual'!$V$9,BH6,'Resumen Anual'!$DH$296)+SUMIFS('Resumen Anual'!$EB$402,BW24,'Resumen Anual'!$V$9,BH6,'Resumen Anual'!$DH$354)+SUMIFS('Resumen Anual'!$EB$460,BW24,'Resumen Anual'!$V$9,BH6,'Resumen Anual'!$DH$412)+SUMIFS('Resumen Anual'!$EB$518,BW24,'Resumen Anual'!$V$9,BH6,'Resumen Anual'!$DH$470)+SUMIFS('Resumen Anual'!$EB$576,BW24,'Resumen Anual'!$V$9,BH6,'Resumen Anual'!$DH$528)+SUMIFS('Resumen Anual'!$EB$634,BW24,'Resumen Anual'!$V$9,BH6,'Resumen Anual'!$DH$586)+SUMIFS('Resumen Anual'!$EB$692,BW24,'Resumen Anual'!$V$9,BH6,'Resumen Anual'!$DH$644)+SUMIFS('Resumen Anual'!$FY$54,BW24,'Resumen Anual'!$V$9,BH6,'Resumen Anual'!$FE$6)+SUMIFS('Resumen Anual'!$FY$112,BW24,'Resumen Anual'!$V$9,BH6,'Resumen Anual'!$FE$64)+SUMIFS('Resumen Anual'!$FY$170,BW24,'Resumen Anual'!$V$9,BH6,'Resumen Anual'!$FE$122)+SUMIFS('Resumen Anual'!$FY$228,BW24,'Resumen Anual'!$V$9,BH6,'Resumen Anual'!$FE$180)+SUMIFS('Resumen Anual'!$FY$286,BW24,'Resumen Anual'!$V$9,BH6,'Resumen Anual'!$FE$238)+SUMIFS('Resumen Anual'!$FY$344,BW24,'Resumen Anual'!$V$9,BH6,'Resumen Anual'!$FE$296)+SUMIFS('Resumen Anual'!$FY$402,BW24,'Resumen Anual'!$V$9,BH6,'Resumen Anual'!$FE$354)+SUMIFS('Resumen Anual'!$FY$460,BW24,'Resumen Anual'!$V$9,BH6,'Resumen Anual'!$FE$412)+SUMIFS('Resumen Anual'!$FY$518,BW24,'Resumen Anual'!$V$9,BH6,'Resumen Anual'!$FE$470)+SUMIFS('Resumen Anual'!$FY$576,BW24,'Resumen Anual'!$V$9,BH6,'Resumen Anual'!$FE$528)+SUMIFS('Resumen Anual'!$FY$634,BW24,'Resumen Anual'!$V$9,BH6,'Resumen Anual'!$FE$586)+SUMIFS('Resumen Anual'!$FY$692,BW24,'Resumen Anual'!$V$9,BH6,'Resumen Anual'!$FE$644)</f>
        <v>0</v>
      </c>
      <c r="CC24" s="770"/>
      <c r="CD24" s="770"/>
      <c r="CE24" s="770"/>
      <c r="CF24" s="770">
        <f>SUMIFS('Resumen Anual'!$AJ$54,BW24,'Resumen Anual'!$V$9,BH6,'Resumen Anual'!$L$6)+SUMIFS('Resumen Anual'!$AJ$112,BW24,'Resumen Anual'!$V$9,BH6,'Resumen Anual'!$L$64)+SUMIFS('Resumen Anual'!$AJ$170,BW24,'Resumen Anual'!$V$9,BH6,'Resumen Anual'!$L$122)+SUMIFS('Resumen Anual'!$AJ$228,BW24,'Resumen Anual'!$V$9,BH6,'Resumen Anual'!$L$180)+SUMIFS('Resumen Anual'!$AJ$286,BW24,'Resumen Anual'!$V$9,BH6,'Resumen Anual'!$L$238)+SUMIFS('Resumen Anual'!$AJ$344,BW24,'Resumen Anual'!$V$9,BH6,'Resumen Anual'!$L$296)+SUMIFS('Resumen Anual'!$AJ$402,BW24,'Resumen Anual'!$V$9,BH6,'Resumen Anual'!$L$354)+SUMIFS('Resumen Anual'!$AJ$460,BW24,'Resumen Anual'!$V$9,BH6,'Resumen Anual'!$L$412)+SUMIFS('Resumen Anual'!$AJ$518,BW24,'Resumen Anual'!$V$9,BH6,'Resumen Anual'!$L$470)+SUMIFS('Resumen Anual'!$AJ$576,BW24,'Resumen Anual'!$V$9,BH6,'Resumen Anual'!$L$528)+SUMIFS('Resumen Anual'!$AJ$634,BW24,'Resumen Anual'!$V$9,BH6,'Resumen Anual'!$L$586)+SUMIFS('Resumen Anual'!$AJ$692,BW24,'Resumen Anual'!$V$9,BH6,'Resumen Anual'!$L$644)+SUMIFS('Resumen Anual'!$CG$54,BW24,'Resumen Anual'!$V$9,BH6,'Resumen Anual'!$BI$6)+SUMIFS('Resumen Anual'!$CG$112,BW24,'Resumen Anual'!$V$9,BH6,'Resumen Anual'!$BI$64)+SUMIFS('Resumen Anual'!$CG$170,BW24,'Resumen Anual'!$V$9,BH6,'Resumen Anual'!$BI$122)+SUMIFS('Resumen Anual'!$CG$228,BW24,'Resumen Anual'!$V$9,BH6,'Resumen Anual'!$BI$180)+SUMIFS('Resumen Anual'!$CG$286,BW24,'Resumen Anual'!$V$9,BH6,'Resumen Anual'!$BI$238)+SUMIFS('Resumen Anual'!$CG$344,BW24,'Resumen Anual'!$V$9,BH6,'Resumen Anual'!$BI$296)+SUMIFS('Resumen Anual'!$CG$402,BW24,'Resumen Anual'!$V$9,BH6,'Resumen Anual'!$BI$354)+SUMIFS('Resumen Anual'!$CG$460,BW24,'Resumen Anual'!$V$9,BH6,'Resumen Anual'!$BI$412)+SUMIFS('Resumen Anual'!$CG$518,BW24,'Resumen Anual'!$V$9,BH6,'Resumen Anual'!$BI$470)+SUMIFS('Resumen Anual'!$CG$576,BW24,'Resumen Anual'!$V$9,BH6,'Resumen Anual'!$BI$528)+SUMIFS('Resumen Anual'!$CG$634,BW24,'Resumen Anual'!$V$9,BH6,'Resumen Anual'!$BI$586)+SUMIFS('Resumen Anual'!$CG$692,BW24,'Resumen Anual'!$V$9,BH6,'Resumen Anual'!$BI$644)+SUMIFS('Resumen Anual'!$EF$54,BW24,'Resumen Anual'!$V$9,BH6,'Resumen Anual'!$DH$6)+SUMIFS('Resumen Anual'!$EF$112,BW24,'Resumen Anual'!$V$9,BH6,'Resumen Anual'!$DH$64)+SUMIFS('Resumen Anual'!$EF$170,BW24,'Resumen Anual'!$V$9,BH6,'Resumen Anual'!$DH$122)+SUMIFS('Resumen Anual'!$EF$228,BW24,'Resumen Anual'!$V$9,BH6,'Resumen Anual'!$DH$180)+SUMIFS('Resumen Anual'!$EF$286,BW24,'Resumen Anual'!$V$9,BH6,'Resumen Anual'!$DH$238)+SUMIFS('Resumen Anual'!$EF$344,BW24,'Resumen Anual'!$V$9,BH6,'Resumen Anual'!$DH$296)+SUMIFS('Resumen Anual'!$EF$402,BW24,'Resumen Anual'!$V$9,BH6,'Resumen Anual'!$DH$354)+SUMIFS('Resumen Anual'!$EF$460,BW24,'Resumen Anual'!$V$9,BH6,'Resumen Anual'!$DH$412)+SUMIFS('Resumen Anual'!$EF$518,BW24,'Resumen Anual'!$V$9,BH6,'Resumen Anual'!$DH$470)+SUMIFS('Resumen Anual'!$EF$576,BW24,'Resumen Anual'!$V$9,BH6,'Resumen Anual'!$DH$528)+SUMIFS('Resumen Anual'!$EF$634,BW24,'Resumen Anual'!$V$9,BH6,'Resumen Anual'!$DH$586)+SUMIFS('Resumen Anual'!$EF$692,BW24,'Resumen Anual'!$V$9,BH6,'Resumen Anual'!$DH$644)+SUMIFS('Resumen Anual'!$GC$54,BW24,'Resumen Anual'!$V$9,BH6,'Resumen Anual'!$FE$6)+SUMIFS('Resumen Anual'!$GC$112,BW24,'Resumen Anual'!$V$9,BH6,'Resumen Anual'!$FE$64)+SUMIFS('Resumen Anual'!$GC$170,BW24,'Resumen Anual'!$V$9,BH6,'Resumen Anual'!$FE$122)+SUMIFS('Resumen Anual'!$GC$228,BW24,'Resumen Anual'!$V$9,BH6,'Resumen Anual'!$FE$180)+SUMIFS('Resumen Anual'!$GC$286,BW24,'Resumen Anual'!$V$9,BH6,'Resumen Anual'!$FE$238)+SUMIFS('Resumen Anual'!$GC$344,BW24,'Resumen Anual'!$V$9,BH6,'Resumen Anual'!$FE$296)+SUMIFS('Resumen Anual'!$GC$402,BW24,'Resumen Anual'!$V$9,BH6,'Resumen Anual'!$FE$354)+SUMIFS('Resumen Anual'!$GC$460,BW24,'Resumen Anual'!$V$9,BH6,'Resumen Anual'!$FE$412)+SUMIFS('Resumen Anual'!$GC$518,BW24,'Resumen Anual'!$V$9,BH6,'Resumen Anual'!$FE$470)+SUMIFS('Resumen Anual'!$GC$576,BW24,'Resumen Anual'!$V$9,BH6,'Resumen Anual'!$FE$528)+SUMIFS('Resumen Anual'!$GC$634,BW24,'Resumen Anual'!$V$9,BH6,'Resumen Anual'!$FE$586)+SUMIFS('Resumen Anual'!$GC$692,BW24,'Resumen Anual'!$V$9,BH6,'Resumen Anual'!$FE$644)</f>
        <v>0</v>
      </c>
      <c r="CG24" s="770"/>
      <c r="CH24" s="770"/>
      <c r="CI24" s="770"/>
      <c r="CJ24" s="770">
        <f>SUMIFS('Resumen Anual'!$AN$54,BW24,'Resumen Anual'!$V$9,BH6,'Resumen Anual'!$L$6)+SUMIFS('Resumen Anual'!$AN$112,BW24,'Resumen Anual'!$V$9,BH6,'Resumen Anual'!$L$64)+SUMIFS('Resumen Anual'!$AN$170,BW24,'Resumen Anual'!$V$9,BH6,'Resumen Anual'!$L$122)+SUMIFS('Resumen Anual'!$AN$228,BW24,'Resumen Anual'!$V$9,BH6,'Resumen Anual'!$L$180)+SUMIFS('Resumen Anual'!$AN$286,BW24,'Resumen Anual'!$V$9,BH6,'Resumen Anual'!$L$238)+SUMIFS('Resumen Anual'!$AN$344,BW24,'Resumen Anual'!$V$9,BH6,'Resumen Anual'!$L$296)+SUMIFS('Resumen Anual'!$AN$402,BW24,'Resumen Anual'!$V$9,BH6,'Resumen Anual'!$L$354)+SUMIFS('Resumen Anual'!$AN$460,BW24,'Resumen Anual'!$V$9,BH6,'Resumen Anual'!$L$412)+SUMIFS('Resumen Anual'!$AN$518,BW24,'Resumen Anual'!$V$9,BH6,'Resumen Anual'!$L$470)+SUMIFS('Resumen Anual'!$AN$576,BW24,'Resumen Anual'!$V$9,BH6,'Resumen Anual'!$L$528)+SUMIFS('Resumen Anual'!$AN$634,BW24,'Resumen Anual'!$V$9,BH6,'Resumen Anual'!$L$586)+SUMIFS('Resumen Anual'!$AN$692,BW24,'Resumen Anual'!$V$9,BH6,'Resumen Anual'!$L$644)+SUMIFS('Resumen Anual'!$CK$54,BW24,'Resumen Anual'!$V$9,BH6,'Resumen Anual'!$BI$6)+SUMIFS('Resumen Anual'!$CK$112,BW24,'Resumen Anual'!$V$9,BH6,'Resumen Anual'!$BI$64)+SUMIFS('Resumen Anual'!$CK$170,BW24,'Resumen Anual'!$V$9,BH6,'Resumen Anual'!$BI$122)+SUMIFS('Resumen Anual'!$CK$228,BW24,'Resumen Anual'!$V$9,BH6,'Resumen Anual'!$BI$180)+SUMIFS('Resumen Anual'!$CK$286,BW24,'Resumen Anual'!$V$9,BH6,'Resumen Anual'!$BI$238)+SUMIFS('Resumen Anual'!$CK$344,BW24,'Resumen Anual'!$V$9,BH6,'Resumen Anual'!$BI$296)+SUMIFS('Resumen Anual'!$CK$402,BW24,'Resumen Anual'!$V$9,BH6,'Resumen Anual'!$BI$354)+SUMIFS('Resumen Anual'!$CK$460,BW24,'Resumen Anual'!$V$9,BH6,'Resumen Anual'!$BI$412)+SUMIFS('Resumen Anual'!$CK$518,BW24,'Resumen Anual'!$V$9,BH6,'Resumen Anual'!$BI$470)+SUMIFS('Resumen Anual'!$CK$576,BW24,'Resumen Anual'!$V$9,BH6,'Resumen Anual'!$BI$528)+SUMIFS('Resumen Anual'!$CK$634,BW24,'Resumen Anual'!$V$9,BH6,'Resumen Anual'!$BI$586)+SUMIFS('Resumen Anual'!$CK$692,BW24,'Resumen Anual'!$V$9,BH6,'Resumen Anual'!$BI$644)+SUMIFS('Resumen Anual'!$EJ$54,BW24,'Resumen Anual'!$V$9,BH6,'Resumen Anual'!$DH$6)+SUMIFS('Resumen Anual'!$EJ$112,BW24,'Resumen Anual'!$V$9,BH6,'Resumen Anual'!$DH$64)+SUMIFS('Resumen Anual'!$EJ$170,BW24,'Resumen Anual'!$V$9,BH6,'Resumen Anual'!$DH$122)+SUMIFS('Resumen Anual'!$EJ$228,BW24,'Resumen Anual'!$V$9,BH6,'Resumen Anual'!$DH$180)+SUMIFS('Resumen Anual'!$EJ$286,BW24,'Resumen Anual'!$V$9,BH6,'Resumen Anual'!$DH$238)+SUMIFS('Resumen Anual'!$EJ$344,BW24,'Resumen Anual'!$V$9,BH6,'Resumen Anual'!$DH$296)+SUMIFS('Resumen Anual'!$EJ$402,BW24,'Resumen Anual'!$V$9,BH6,'Resumen Anual'!$DH$354)+SUMIFS('Resumen Anual'!$EJ$460,BW24,'Resumen Anual'!$V$9,BH6,'Resumen Anual'!$DH$412)+SUMIFS('Resumen Anual'!$EJ$518,BW24,'Resumen Anual'!$V$9,BH6,'Resumen Anual'!$DH$470)+SUMIFS('Resumen Anual'!$EJ$576,BW24,'Resumen Anual'!$V$9,BH6,'Resumen Anual'!$DH$528)+SUMIFS('Resumen Anual'!$EJ$634,BW24,'Resumen Anual'!$V$9,BH6,'Resumen Anual'!$DH$586)+SUMIFS('Resumen Anual'!$EJ$692,BW24,'Resumen Anual'!$V$9,BH6,'Resumen Anual'!$DH$644)+SUMIFS('Resumen Anual'!$GG$54,BW24,'Resumen Anual'!$V$9,BH6,'Resumen Anual'!$FE$6)+SUMIFS('Resumen Anual'!$GG$112,BW24,'Resumen Anual'!$V$9,BH6,'Resumen Anual'!$FE$64)+SUMIFS('Resumen Anual'!$GG$170,BW24,'Resumen Anual'!$V$9,BH6,'Resumen Anual'!$FE$122)+SUMIFS('Resumen Anual'!$GG$228,BW24,'Resumen Anual'!$V$9,BH6,'Resumen Anual'!$FE$180)+SUMIFS('Resumen Anual'!$GG$286,BW24,'Resumen Anual'!$V$9,BH6,'Resumen Anual'!$FE$238)+SUMIFS('Resumen Anual'!$GG$344,BW24,'Resumen Anual'!$V$9,BH6,'Resumen Anual'!$FE$296)+SUMIFS('Resumen Anual'!$GG$402,BW24,'Resumen Anual'!$V$9,BH6,'Resumen Anual'!$FE$354)+SUMIFS('Resumen Anual'!$GG$460,BW24,'Resumen Anual'!$V$9,BH6,'Resumen Anual'!$FE$412)+SUMIFS('Resumen Anual'!$GG$518,BW24,'Resumen Anual'!$V$9,BH6,'Resumen Anual'!$FE$470)+SUMIFS('Resumen Anual'!$GG$576,BW24,'Resumen Anual'!$V$9,BH6,'Resumen Anual'!$FE$528)+SUMIFS('Resumen Anual'!$GG$634,BW24,'Resumen Anual'!$V$9,BH6,'Resumen Anual'!$FE$586)+SUMIFS('Resumen Anual'!$GG$692,BW24,'Resumen Anual'!$V$9,BH6,'Resumen Anual'!$FE$644)</f>
        <v>0</v>
      </c>
      <c r="CK24" s="770"/>
      <c r="CL24" s="770"/>
      <c r="CM24" s="770"/>
      <c r="CN24" s="756">
        <f>SUMIFS('Resumen Anual'!$AR$54,BW24,'Resumen Anual'!$V$9,BH6,'Resumen Anual'!$L$6)+SUMIFS('Resumen Anual'!$AR$112,BW24,'Resumen Anual'!$V$9,BH6,'Resumen Anual'!$L$64)+SUMIFS('Resumen Anual'!$AR$170,BW24,'Resumen Anual'!$V$9,BH6,'Resumen Anual'!$L$122)+SUMIFS('Resumen Anual'!$AR$228,BW24,'Resumen Anual'!$V$9,BH6,'Resumen Anual'!$L$180)+SUMIFS('Resumen Anual'!$AR$286,BW24,'Resumen Anual'!$V$9,BH6,'Resumen Anual'!$L$238)+SUMIFS('Resumen Anual'!$AR$344,BW24,'Resumen Anual'!$V$9,BH6,'Resumen Anual'!$L$296)+SUMIFS('Resumen Anual'!$AR$402,BW24,'Resumen Anual'!$V$9,BH6,'Resumen Anual'!$L$354)+SUMIFS('Resumen Anual'!$AR$460,BW24,'Resumen Anual'!$V$9,BH6,'Resumen Anual'!$L$412)+SUMIFS('Resumen Anual'!$AR$518,BW24,'Resumen Anual'!$V$9,BH6,'Resumen Anual'!$L$470)+SUMIFS('Resumen Anual'!$AR$576,BW24,'Resumen Anual'!$V$9,BH6,'Resumen Anual'!$L$528)+SUMIFS('Resumen Anual'!$AR$634,BW24,'Resumen Anual'!$V$9,BH6,'Resumen Anual'!$L$586)+SUMIFS('Resumen Anual'!$AR$692,BW24,'Resumen Anual'!$V$9,BH6,'Resumen Anual'!$L$644)+SUMIFS('Resumen Anual'!$CO$54,BW24,'Resumen Anual'!$V$9,BH6,'Resumen Anual'!$BI$6)+SUMIFS('Resumen Anual'!$CO$112,BW24,'Resumen Anual'!$V$9,BH6,'Resumen Anual'!$BI$64)+SUMIFS('Resumen Anual'!$CO$170,BW24,'Resumen Anual'!$V$9,BH6,'Resumen Anual'!$BI$122)+SUMIFS('Resumen Anual'!$CO$228,BW24,'Resumen Anual'!$V$9,BH6,'Resumen Anual'!$BI$180)+SUMIFS('Resumen Anual'!$CO$286,BW24,'Resumen Anual'!$V$9,BH6,'Resumen Anual'!$BI$238)+SUMIFS('Resumen Anual'!$CO$344,BW24,'Resumen Anual'!$V$9,BH6,'Resumen Anual'!$BI$296)+SUMIFS('Resumen Anual'!$CO$402,BW24,'Resumen Anual'!$V$9,BH6,'Resumen Anual'!$BI$354)+SUMIFS('Resumen Anual'!$CO$460,BW24,'Resumen Anual'!$V$9,BH6,'Resumen Anual'!$BI$412)+SUMIFS('Resumen Anual'!$CO$518,BW24,'Resumen Anual'!$V$9,BH6,'Resumen Anual'!$BI$470)+SUMIFS('Resumen Anual'!$CO$576,BW24,'Resumen Anual'!$V$9,BH6,'Resumen Anual'!$BI$528)+SUMIFS('Resumen Anual'!$CO$634,BW24,'Resumen Anual'!$V$9,BH6,'Resumen Anual'!$BI$586)+SUMIFS('Resumen Anual'!$CO$692,BW24,'Resumen Anual'!$V$9,BH6,'Resumen Anual'!$BI$644)+SUMIFS('Resumen Anual'!$EN$54,BW24,'Resumen Anual'!$V$9,BH6,'Resumen Anual'!$DH$6)+SUMIFS('Resumen Anual'!$EN$112,BW24,'Resumen Anual'!$V$9,BH6,'Resumen Anual'!$DH$64)+SUMIFS('Resumen Anual'!$EN$170,BW24,'Resumen Anual'!$V$9,BH6,'Resumen Anual'!$DH$122)+SUMIFS('Resumen Anual'!$EN$228,BW24,'Resumen Anual'!$V$9,BH6,'Resumen Anual'!$DH$180)+SUMIFS('Resumen Anual'!$EN$286,BW24,'Resumen Anual'!$V$9,BH6,'Resumen Anual'!$DH$238)+SUMIFS('Resumen Anual'!$EN$344,BW24,'Resumen Anual'!$V$9,BH6,'Resumen Anual'!$DH$296)+SUMIFS('Resumen Anual'!$EN$402,BW24,'Resumen Anual'!$V$9,BH6,'Resumen Anual'!$DH$354)+SUMIFS('Resumen Anual'!$EN$460,BW24,'Resumen Anual'!$V$9,BH6,'Resumen Anual'!$DH$412)+SUMIFS('Resumen Anual'!$EN$518,BW24,'Resumen Anual'!$V$9,BH6,'Resumen Anual'!$DH$470)+SUMIFS('Resumen Anual'!$EN$576,BW24,'Resumen Anual'!$V$9,BH6,'Resumen Anual'!$DH$528)+SUMIFS('Resumen Anual'!$EN$634,BW24,'Resumen Anual'!$V$9,BH6,'Resumen Anual'!$DH$586)+SUMIFS('Resumen Anual'!$EN$692,BW24,'Resumen Anual'!$V$9,BH6,'Resumen Anual'!$DH$644)+SUMIFS('Resumen Anual'!$GK$54,BW24,'Resumen Anual'!$V$9,BH6,'Resumen Anual'!$FE$6)+SUMIFS('Resumen Anual'!$GK$112,BW24,'Resumen Anual'!$V$9,BH6,'Resumen Anual'!$FE$64)+SUMIFS('Resumen Anual'!$GK$170,BW24,'Resumen Anual'!$V$9,BH6,'Resumen Anual'!$FE$122)+SUMIFS('Resumen Anual'!$GK$228,BW24,'Resumen Anual'!$V$9,BH6,'Resumen Anual'!$FE$180)+SUMIFS('Resumen Anual'!$GK$286,BW24,'Resumen Anual'!$V$9,BH6,'Resumen Anual'!$FE$238)+SUMIFS('Resumen Anual'!$GK$344,BW24,'Resumen Anual'!$V$9,BH6,'Resumen Anual'!$FE$296)+SUMIFS('Resumen Anual'!$GK$402,BW24,'Resumen Anual'!$V$9,BH6,'Resumen Anual'!$FE$354)+SUMIFS('Resumen Anual'!$GK$460,BW24,'Resumen Anual'!$V$9,BH6,'Resumen Anual'!$FE$412)+SUMIFS('Resumen Anual'!$GK$518,BW24,'Resumen Anual'!$V$9,BH6,'Resumen Anual'!$FE$470)+SUMIFS('Resumen Anual'!$GK$576,BW24,'Resumen Anual'!$V$9,BH6,'Resumen Anual'!$FE$528)+SUMIFS('Resumen Anual'!$GK$634,BW24,'Resumen Anual'!$V$9,BH6,'Resumen Anual'!$FE$586)+SUMIFS('Resumen Anual'!$GK$692,BW24,'Resumen Anual'!$V$9,BH6,'Resumen Anual'!$FE$644)</f>
        <v>0</v>
      </c>
      <c r="CO24" s="756"/>
      <c r="CP24" s="756"/>
      <c r="CQ24" s="756">
        <f>SUMIFS('Resumen Anual'!$AU$54,BW24,'Resumen Anual'!$V$9,BH6,'Resumen Anual'!$L$6)+SUMIFS('Resumen Anual'!$AU$112,BW24,'Resumen Anual'!$V$9,BH6,'Resumen Anual'!$L$64)+SUMIFS('Resumen Anual'!$AU$170,BW24,'Resumen Anual'!$V$9,BH6,'Resumen Anual'!$L$122)+SUMIFS('Resumen Anual'!$AU$228,BW24,'Resumen Anual'!$V$9,BH6,'Resumen Anual'!$L$180)+SUMIFS('Resumen Anual'!$AU$286,BW24,'Resumen Anual'!$V$9,BH6,'Resumen Anual'!$L$238)+SUMIFS('Resumen Anual'!$AU$344,BW24,'Resumen Anual'!$V$9,BH6,'Resumen Anual'!$L$296)+SUMIFS('Resumen Anual'!$AU$402,BW24,'Resumen Anual'!$V$9,BH6,'Resumen Anual'!$L$354)+SUMIFS('Resumen Anual'!$AU$460,BW24,'Resumen Anual'!$V$9,BH6,'Resumen Anual'!$L$412)+SUMIFS('Resumen Anual'!$AU$518,BW24,'Resumen Anual'!$V$9,BH6,'Resumen Anual'!$L$470)+SUMIFS('Resumen Anual'!$AU$576,BW24,'Resumen Anual'!$V$9,BH6,'Resumen Anual'!$L$528)+SUMIFS('Resumen Anual'!$AU$634,BW24,'Resumen Anual'!$V$9,BH6,'Resumen Anual'!$L$586)+SUMIFS('Resumen Anual'!$AU$692,BW24,'Resumen Anual'!$V$9,BH6,'Resumen Anual'!$L$644)+SUMIFS('Resumen Anual'!$CR$54,BW24,'Resumen Anual'!$V$9,BH6,'Resumen Anual'!$BI$6)+SUMIFS('Resumen Anual'!$CR$112,BW24,'Resumen Anual'!$V$9,BH6,'Resumen Anual'!$BI$64)+SUMIFS('Resumen Anual'!$CR$170,BW24,'Resumen Anual'!$V$9,BH6,'Resumen Anual'!$BI$122)+SUMIFS('Resumen Anual'!$CR$228,BW24,'Resumen Anual'!$V$9,BH6,'Resumen Anual'!$BI$180)+SUMIFS('Resumen Anual'!$CR$286,BW24,'Resumen Anual'!$V$9,BH6,'Resumen Anual'!$BI$238)+SUMIFS('Resumen Anual'!$CR$344,BW24,'Resumen Anual'!$V$9,BH6,'Resumen Anual'!$BI$296)+SUMIFS('Resumen Anual'!$CR$402,BW24,'Resumen Anual'!$V$9,BH6,'Resumen Anual'!$BI$354)+SUMIFS('Resumen Anual'!$CR$460,BW24,'Resumen Anual'!$V$9,BH6,'Resumen Anual'!$BI$412)+SUMIFS('Resumen Anual'!$CR$518,BW24,'Resumen Anual'!$V$9,BH6,'Resumen Anual'!$BI$470)+SUMIFS('Resumen Anual'!$CR$576,BW24,'Resumen Anual'!$V$9,BH6,'Resumen Anual'!$BI$528)+SUMIFS('Resumen Anual'!$CR$634,BW24,'Resumen Anual'!$V$9,BH6,'Resumen Anual'!$BI$586)+SUMIFS('Resumen Anual'!$CR$692,BW24,'Resumen Anual'!$V$9,BH6,'Resumen Anual'!$BI$644)+SUMIFS('Resumen Anual'!$EQ$54,BW24,'Resumen Anual'!$V$9,BH6,'Resumen Anual'!$DH$6)+SUMIFS('Resumen Anual'!$EQ$112,BW24,'Resumen Anual'!$V$9,BH6,'Resumen Anual'!$DH$64)+SUMIFS('Resumen Anual'!$EQ$170,BW24,'Resumen Anual'!$V$9,BH6,'Resumen Anual'!$DH$122)+SUMIFS('Resumen Anual'!$EQ$228,BW24,'Resumen Anual'!$V$9,BH6,'Resumen Anual'!$DH$180)+SUMIFS('Resumen Anual'!$EQ$286,BW24,'Resumen Anual'!$V$9,BH6,'Resumen Anual'!$DH$238)+SUMIFS('Resumen Anual'!$EQ$344,BW24,'Resumen Anual'!$V$9,BH6,'Resumen Anual'!$DH$296)+SUMIFS('Resumen Anual'!$EQ$402,BW24,'Resumen Anual'!$V$9,BH6,'Resumen Anual'!$DH$354)+SUMIFS('Resumen Anual'!$EQ$460,BW24,'Resumen Anual'!$V$9,BH6,'Resumen Anual'!$DH$412)+SUMIFS('Resumen Anual'!$EQ$518,BW24,'Resumen Anual'!$V$9,BH6,'Resumen Anual'!$DH$470)+SUMIFS('Resumen Anual'!$EQ$576,BW24,'Resumen Anual'!$V$9,BH6,'Resumen Anual'!$DH$528)+SUMIFS('Resumen Anual'!$EQ$634,BW24,'Resumen Anual'!$V$9,BH6,'Resumen Anual'!$DH$586)+SUMIFS('Resumen Anual'!$EQ$692,BW24,'Resumen Anual'!$V$9,BH6,'Resumen Anual'!$DH$644)+SUMIFS('Resumen Anual'!$GN$54,BW24,'Resumen Anual'!$V$9,BH6,'Resumen Anual'!$FE$6)+SUMIFS('Resumen Anual'!$GN$112,BW24,'Resumen Anual'!$V$9,BH6,'Resumen Anual'!$FE$64)+SUMIFS('Resumen Anual'!$GN$170,BW24,'Resumen Anual'!$V$9,BH6,'Resumen Anual'!$FE$122)+SUMIFS('Resumen Anual'!$GN$228,BW24,'Resumen Anual'!$V$9,BH6,'Resumen Anual'!$FE$180)+SUMIFS('Resumen Anual'!$GN$286,BW24,'Resumen Anual'!$V$9,BH6,'Resumen Anual'!$FE$238)+SUMIFS('Resumen Anual'!$GN$344,BW24,'Resumen Anual'!$V$9,BH6,'Resumen Anual'!$FE$296)+SUMIFS('Resumen Anual'!$GN$402,BW24,'Resumen Anual'!$V$9,BH6,'Resumen Anual'!$FE$354)+SUMIFS('Resumen Anual'!$GN$460,BW24,'Resumen Anual'!$V$9,BH6,'Resumen Anual'!$FE$412)+SUMIFS('Resumen Anual'!$GN$518,BW24,'Resumen Anual'!$V$9,BH6,'Resumen Anual'!$FE$470)+SUMIFS('Resumen Anual'!$GN$576,BW24,'Resumen Anual'!$V$9,BH6,'Resumen Anual'!$FE$528)+SUMIFS('Resumen Anual'!$GN$634,BW24,'Resumen Anual'!$V$9,BH6,'Resumen Anual'!$FE$586)+SUMIFS('Resumen Anual'!$GN$692,BW24,'Resumen Anual'!$V$9,BH6,'Resumen Anual'!$FE$644)</f>
        <v>0</v>
      </c>
      <c r="CR24" s="756"/>
      <c r="CS24" s="756"/>
      <c r="CT24" s="1200"/>
      <c r="CU24" s="1199"/>
      <c r="CV24" s="171"/>
      <c r="CW24" s="777"/>
      <c r="CX24" s="778"/>
      <c r="CY24" s="778"/>
      <c r="CZ24" s="778"/>
      <c r="DA24" s="764"/>
      <c r="DB24" s="765"/>
      <c r="DC24" s="765"/>
      <c r="DD24" s="765"/>
      <c r="DE24" s="765"/>
      <c r="DF24" s="765"/>
      <c r="DG24" s="766"/>
      <c r="DH24" s="632"/>
      <c r="DI24" s="790"/>
      <c r="DJ24" s="791"/>
      <c r="DK24" s="791"/>
      <c r="DL24" s="791"/>
      <c r="DM24" s="792"/>
      <c r="DN24" s="785"/>
      <c r="DO24" s="786"/>
      <c r="DP24" s="786"/>
      <c r="DQ24" s="786"/>
      <c r="DR24" s="786"/>
      <c r="DS24" s="787"/>
      <c r="DT24" s="15"/>
      <c r="DU24" s="771">
        <f>IF(DU12=0," ",DU12+6)</f>
        <v>2028</v>
      </c>
      <c r="DV24" s="772"/>
      <c r="DW24" s="772"/>
      <c r="DX24" s="772"/>
      <c r="DY24" s="772"/>
      <c r="DZ24" s="1214">
        <f>SUMIFS('Resumen Anual'!$AF$54,DU24,'Resumen Anual'!$V$9,DF6,'Resumen Anual'!$L$6)+SUMIFS('Resumen Anual'!$AF$112,DU24,'Resumen Anual'!$V$9,DF6,'Resumen Anual'!$L$64)+SUMIFS('Resumen Anual'!$AF$170,DU24,'Resumen Anual'!$V$9,DF6,'Resumen Anual'!$L$122)+SUMIFS('Resumen Anual'!$AF$228,DU24,'Resumen Anual'!$V$9,DF6,'Resumen Anual'!$L$180)+SUMIFS('Resumen Anual'!$AF$286,DU24,'Resumen Anual'!$V$9,DF6,'Resumen Anual'!$L$238)+SUMIFS('Resumen Anual'!$AF$344,DU24,'Resumen Anual'!$V$9,DF6,'Resumen Anual'!$L$296)+SUMIFS('Resumen Anual'!$AF$402,DU24,'Resumen Anual'!$V$9,DF6,'Resumen Anual'!$L$354)+SUMIFS('Resumen Anual'!$AF$460,DU24,'Resumen Anual'!$V$9,DF6,'Resumen Anual'!$L$412)+SUMIFS('Resumen Anual'!$AF$518,DU24,'Resumen Anual'!$V$9,DF6,'Resumen Anual'!$L$470)+SUMIFS('Resumen Anual'!$AF$576,DU24,'Resumen Anual'!$V$9,DF6,'Resumen Anual'!$L$528)+SUMIFS('Resumen Anual'!$AF$634,DU24,'Resumen Anual'!$V$9,DF6,'Resumen Anual'!$L$586)+SUMIFS('Resumen Anual'!$AF$692,DU24,'Resumen Anual'!$V$9,DF6,'Resumen Anual'!$L$644)+SUMIFS('Resumen Anual'!$CC$54,DU24,'Resumen Anual'!$V$9,DF6,'Resumen Anual'!$BI$6)+SUMIFS('Resumen Anual'!$CC$112,DU24,'Resumen Anual'!$V$9,DF6,'Resumen Anual'!$BI$64)+SUMIFS('Resumen Anual'!$CC$170,DU24,'Resumen Anual'!$V$9,DF6,'Resumen Anual'!$BI$122)+SUMIFS('Resumen Anual'!$CC$228,DU24,'Resumen Anual'!$V$9,DF6,'Resumen Anual'!$BI$180)+SUMIFS('Resumen Anual'!$CC$286,DU24,'Resumen Anual'!$V$9,DF6,'Resumen Anual'!$BI$238)+SUMIFS('Resumen Anual'!$CC$344,DU24,'Resumen Anual'!$V$9,DF6,'Resumen Anual'!$BI$296)+SUMIFS('Resumen Anual'!$CC$402,DU24,'Resumen Anual'!$V$9,DF6,'Resumen Anual'!$BI$354)+SUMIFS('Resumen Anual'!$CC$460,DU24,'Resumen Anual'!$V$9,DF6,'Resumen Anual'!$BI$412)+SUMIFS('Resumen Anual'!$CC$518,DU24,'Resumen Anual'!$V$9,DF6,'Resumen Anual'!$BI$470)+SUMIFS('Resumen Anual'!$CC$576,DU24,'Resumen Anual'!$V$9,DF6,'Resumen Anual'!$BI$528)+SUMIFS('Resumen Anual'!$CC$634,DU24,'Resumen Anual'!$V$9,DF6,'Resumen Anual'!$BI$586)+SUMIFS('Resumen Anual'!$CC$692,DU24,'Resumen Anual'!$V$9,DF6,'Resumen Anual'!$BI$644)+SUMIFS('Resumen Anual'!$EB$54,DU24,'Resumen Anual'!$V$9,DF6,'Resumen Anual'!$DH$6)+SUMIFS('Resumen Anual'!$EB$112,DU24,'Resumen Anual'!$V$9,DF6,'Resumen Anual'!$DH$64)+SUMIFS('Resumen Anual'!$EB$170,DU24,'Resumen Anual'!$V$9,DF6,'Resumen Anual'!$DH$122)+SUMIFS('Resumen Anual'!$EB$228,DU24,'Resumen Anual'!$V$9,DF6,'Resumen Anual'!$DH$180)+SUMIFS('Resumen Anual'!$EB$286,DU24,'Resumen Anual'!$V$9,DF6,'Resumen Anual'!$DH$238)+SUMIFS('Resumen Anual'!$EB$344,DU24,'Resumen Anual'!$V$9,DF6,'Resumen Anual'!$DH$296)+SUMIFS('Resumen Anual'!$EB$402,DU24,'Resumen Anual'!$V$9,DF6,'Resumen Anual'!$DH$354)+SUMIFS('Resumen Anual'!$EB$460,DU24,'Resumen Anual'!$V$9,DF6,'Resumen Anual'!$DH$412)+SUMIFS('Resumen Anual'!$EB$518,DU24,'Resumen Anual'!$V$9,DF6,'Resumen Anual'!$DH$470)+SUMIFS('Resumen Anual'!$EB$576,DU24,'Resumen Anual'!$V$9,DF6,'Resumen Anual'!$DH$528)+SUMIFS('Resumen Anual'!$EB$634,DU24,'Resumen Anual'!$V$9,DF6,'Resumen Anual'!$DH$586)+SUMIFS('Resumen Anual'!$EB$692,DU24,'Resumen Anual'!$V$9,DF6,'Resumen Anual'!$DH$644)+SUMIFS('Resumen Anual'!$FY$54,DU24,'Resumen Anual'!$V$9,DF6,'Resumen Anual'!$FE$6)+SUMIFS('Resumen Anual'!$FY$112,DU24,'Resumen Anual'!$V$9,DF6,'Resumen Anual'!$FE$64)+SUMIFS('Resumen Anual'!$FY$170,DU24,'Resumen Anual'!$V$9,DF6,'Resumen Anual'!$FE$122)+SUMIFS('Resumen Anual'!$FY$228,DU24,'Resumen Anual'!$V$9,DF6,'Resumen Anual'!$FE$180)+SUMIFS('Resumen Anual'!$FY$286,DU24,'Resumen Anual'!$V$9,DF6,'Resumen Anual'!$FE$238)+SUMIFS('Resumen Anual'!$FY$344,DU24,'Resumen Anual'!$V$9,DF6,'Resumen Anual'!$FE$296)+SUMIFS('Resumen Anual'!$FY$402,DU24,'Resumen Anual'!$V$9,DF6,'Resumen Anual'!$FE$354)+SUMIFS('Resumen Anual'!$FY$460,DU24,'Resumen Anual'!$V$9,DF6,'Resumen Anual'!$FE$412)+SUMIFS('Resumen Anual'!$FY$518,DU24,'Resumen Anual'!$V$9,DF6,'Resumen Anual'!$FE$470)+SUMIFS('Resumen Anual'!$FY$576,DU24,'Resumen Anual'!$V$9,DF6,'Resumen Anual'!$FE$528)+SUMIFS('Resumen Anual'!$FY$634,DU24,'Resumen Anual'!$V$9,DF6,'Resumen Anual'!$FE$586)+SUMIFS('Resumen Anual'!$FY$692,DU24,'Resumen Anual'!$V$9,DF6,'Resumen Anual'!$FE$644)</f>
        <v>0</v>
      </c>
      <c r="EA24" s="770"/>
      <c r="EB24" s="770"/>
      <c r="EC24" s="770"/>
      <c r="ED24" s="770">
        <f>SUMIFS('Resumen Anual'!$AJ$54,DU24,'Resumen Anual'!$V$9,DF6,'Resumen Anual'!$L$6)+SUMIFS('Resumen Anual'!$AJ$112,DU24,'Resumen Anual'!$V$9,DF6,'Resumen Anual'!$L$64)+SUMIFS('Resumen Anual'!$AJ$170,DU24,'Resumen Anual'!$V$9,DF6,'Resumen Anual'!$L$122)+SUMIFS('Resumen Anual'!$AJ$228,DU24,'Resumen Anual'!$V$9,DF6,'Resumen Anual'!$L$180)+SUMIFS('Resumen Anual'!$AJ$286,DU24,'Resumen Anual'!$V$9,DF6,'Resumen Anual'!$L$238)+SUMIFS('Resumen Anual'!$AJ$344,DU24,'Resumen Anual'!$V$9,DF6,'Resumen Anual'!$L$296)+SUMIFS('Resumen Anual'!$AJ$402,DU24,'Resumen Anual'!$V$9,DF6,'Resumen Anual'!$L$354)+SUMIFS('Resumen Anual'!$AJ$460,DU24,'Resumen Anual'!$V$9,DF6,'Resumen Anual'!$L$412)+SUMIFS('Resumen Anual'!$AJ$518,DU24,'Resumen Anual'!$V$9,DF6,'Resumen Anual'!$L$470)+SUMIFS('Resumen Anual'!$AJ$576,DU24,'Resumen Anual'!$V$9,DF6,'Resumen Anual'!$L$528)+SUMIFS('Resumen Anual'!$AJ$634,DU24,'Resumen Anual'!$V$9,DF6,'Resumen Anual'!$L$586)+SUMIFS('Resumen Anual'!$AJ$692,DU24,'Resumen Anual'!$V$9,DF6,'Resumen Anual'!$L$644)+SUMIFS('Resumen Anual'!$CG$54,DU24,'Resumen Anual'!$V$9,DF6,'Resumen Anual'!$BI$6)+SUMIFS('Resumen Anual'!$CG$112,DU24,'Resumen Anual'!$V$9,DF6,'Resumen Anual'!$BI$64)+SUMIFS('Resumen Anual'!$CG$170,DU24,'Resumen Anual'!$V$9,DF6,'Resumen Anual'!$BI$122)+SUMIFS('Resumen Anual'!$CG$228,DU24,'Resumen Anual'!$V$9,DF6,'Resumen Anual'!$BI$180)+SUMIFS('Resumen Anual'!$CG$286,DU24,'Resumen Anual'!$V$9,DF6,'Resumen Anual'!$BI$238)+SUMIFS('Resumen Anual'!$CG$344,DU24,'Resumen Anual'!$V$9,DF6,'Resumen Anual'!$BI$296)+SUMIFS('Resumen Anual'!$CG$402,DU24,'Resumen Anual'!$V$9,DF6,'Resumen Anual'!$BI$354)+SUMIFS('Resumen Anual'!$CG$460,DU24,'Resumen Anual'!$V$9,DF6,'Resumen Anual'!$BI$412)+SUMIFS('Resumen Anual'!$CG$518,DU24,'Resumen Anual'!$V$9,DF6,'Resumen Anual'!$BI$470)+SUMIFS('Resumen Anual'!$CG$576,DU24,'Resumen Anual'!$V$9,DF6,'Resumen Anual'!$BI$528)+SUMIFS('Resumen Anual'!$CG$634,DU24,'Resumen Anual'!$V$9,DF6,'Resumen Anual'!$BI$586)+SUMIFS('Resumen Anual'!$CG$692,DU24,'Resumen Anual'!$V$9,DF6,'Resumen Anual'!$BI$644)+SUMIFS('Resumen Anual'!$EF$54,DU24,'Resumen Anual'!$V$9,DF6,'Resumen Anual'!$DH$6)+SUMIFS('Resumen Anual'!$EF$112,DU24,'Resumen Anual'!$V$9,DF6,'Resumen Anual'!$DH$64)+SUMIFS('Resumen Anual'!$EF$170,DU24,'Resumen Anual'!$V$9,DF6,'Resumen Anual'!$DH$122)+SUMIFS('Resumen Anual'!$EF$228,DU24,'Resumen Anual'!$V$9,DF6,'Resumen Anual'!$DH$180)+SUMIFS('Resumen Anual'!$EF$286,DU24,'Resumen Anual'!$V$9,DF6,'Resumen Anual'!$DH$238)+SUMIFS('Resumen Anual'!$EF$344,DU24,'Resumen Anual'!$V$9,DF6,'Resumen Anual'!$DH$296)+SUMIFS('Resumen Anual'!$EF$402,DU24,'Resumen Anual'!$V$9,DF6,'Resumen Anual'!$DH$354)+SUMIFS('Resumen Anual'!$EF$460,DU24,'Resumen Anual'!$V$9,DF6,'Resumen Anual'!$DH$412)+SUMIFS('Resumen Anual'!$EF$518,DU24,'Resumen Anual'!$V$9,DF6,'Resumen Anual'!$DH$470)+SUMIFS('Resumen Anual'!$EF$576,DU24,'Resumen Anual'!$V$9,DF6,'Resumen Anual'!$DH$528)+SUMIFS('Resumen Anual'!$EF$634,DU24,'Resumen Anual'!$V$9,DF6,'Resumen Anual'!$DH$586)+SUMIFS('Resumen Anual'!$EF$692,DU24,'Resumen Anual'!$V$9,DF6,'Resumen Anual'!$DH$644)+SUMIFS('Resumen Anual'!$GC$54,DU24,'Resumen Anual'!$V$9,DF6,'Resumen Anual'!$FE$6)+SUMIFS('Resumen Anual'!$GC$112,DU24,'Resumen Anual'!$V$9,DF6,'Resumen Anual'!$FE$64)+SUMIFS('Resumen Anual'!$GC$170,DU24,'Resumen Anual'!$V$9,DF6,'Resumen Anual'!$FE$122)+SUMIFS('Resumen Anual'!$GC$228,DU24,'Resumen Anual'!$V$9,DF6,'Resumen Anual'!$FE$180)+SUMIFS('Resumen Anual'!$GC$286,DU24,'Resumen Anual'!$V$9,DF6,'Resumen Anual'!$FE$238)+SUMIFS('Resumen Anual'!$GC$344,DU24,'Resumen Anual'!$V$9,DF6,'Resumen Anual'!$FE$296)+SUMIFS('Resumen Anual'!$GC$402,DU24,'Resumen Anual'!$V$9,DF6,'Resumen Anual'!$FE$354)+SUMIFS('Resumen Anual'!$GC$460,DU24,'Resumen Anual'!$V$9,DF6,'Resumen Anual'!$FE$412)+SUMIFS('Resumen Anual'!$GC$518,DU24,'Resumen Anual'!$V$9,DF6,'Resumen Anual'!$FE$470)+SUMIFS('Resumen Anual'!$GC$576,DU24,'Resumen Anual'!$V$9,DF6,'Resumen Anual'!$FE$528)+SUMIFS('Resumen Anual'!$GC$634,DU24,'Resumen Anual'!$V$9,DF6,'Resumen Anual'!$FE$586)+SUMIFS('Resumen Anual'!$GC$692,DU24,'Resumen Anual'!$V$9,DF6,'Resumen Anual'!$FE$644)</f>
        <v>0</v>
      </c>
      <c r="EE24" s="770"/>
      <c r="EF24" s="770"/>
      <c r="EG24" s="770"/>
      <c r="EH24" s="770">
        <f>SUMIFS('Resumen Anual'!$AN$54,DU24,'Resumen Anual'!$V$9,DF6,'Resumen Anual'!$L$6)+SUMIFS('Resumen Anual'!$AN$112,DU24,'Resumen Anual'!$V$9,DF6,'Resumen Anual'!$L$64)+SUMIFS('Resumen Anual'!$AN$170,DU24,'Resumen Anual'!$V$9,DF6,'Resumen Anual'!$L$122)+SUMIFS('Resumen Anual'!$AN$228,DU24,'Resumen Anual'!$V$9,DF6,'Resumen Anual'!$L$180)+SUMIFS('Resumen Anual'!$AN$286,DU24,'Resumen Anual'!$V$9,DF6,'Resumen Anual'!$L$238)+SUMIFS('Resumen Anual'!$AN$344,DU24,'Resumen Anual'!$V$9,DF6,'Resumen Anual'!$L$296)+SUMIFS('Resumen Anual'!$AN$402,DU24,'Resumen Anual'!$V$9,DF6,'Resumen Anual'!$L$354)+SUMIFS('Resumen Anual'!$AN$460,DU24,'Resumen Anual'!$V$9,DF6,'Resumen Anual'!$L$412)+SUMIFS('Resumen Anual'!$AN$518,DU24,'Resumen Anual'!$V$9,DF6,'Resumen Anual'!$L$470)+SUMIFS('Resumen Anual'!$AN$576,DU24,'Resumen Anual'!$V$9,DF6,'Resumen Anual'!$L$528)+SUMIFS('Resumen Anual'!$AN$634,DU24,'Resumen Anual'!$V$9,DF6,'Resumen Anual'!$L$586)+SUMIFS('Resumen Anual'!$AN$692,DU24,'Resumen Anual'!$V$9,DF6,'Resumen Anual'!$L$644)+SUMIFS('Resumen Anual'!$CK$54,DU24,'Resumen Anual'!$V$9,DF6,'Resumen Anual'!$BI$6)+SUMIFS('Resumen Anual'!$CK$112,DU24,'Resumen Anual'!$V$9,DF6,'Resumen Anual'!$BI$64)+SUMIFS('Resumen Anual'!$CK$170,DU24,'Resumen Anual'!$V$9,DF6,'Resumen Anual'!$BI$122)+SUMIFS('Resumen Anual'!$CK$228,DU24,'Resumen Anual'!$V$9,DF6,'Resumen Anual'!$BI$180)+SUMIFS('Resumen Anual'!$CK$286,DU24,'Resumen Anual'!$V$9,DF6,'Resumen Anual'!$BI$238)+SUMIFS('Resumen Anual'!$CK$344,DU24,'Resumen Anual'!$V$9,DF6,'Resumen Anual'!$BI$296)+SUMIFS('Resumen Anual'!$CK$402,DU24,'Resumen Anual'!$V$9,DF6,'Resumen Anual'!$BI$354)+SUMIFS('Resumen Anual'!$CK$460,DU24,'Resumen Anual'!$V$9,DF6,'Resumen Anual'!$BI$412)+SUMIFS('Resumen Anual'!$CK$518,DU24,'Resumen Anual'!$V$9,DF6,'Resumen Anual'!$BI$470)+SUMIFS('Resumen Anual'!$CK$576,DU24,'Resumen Anual'!$V$9,DF6,'Resumen Anual'!$BI$528)+SUMIFS('Resumen Anual'!$CK$634,DU24,'Resumen Anual'!$V$9,DF6,'Resumen Anual'!$BI$586)+SUMIFS('Resumen Anual'!$CK$692,DU24,'Resumen Anual'!$V$9,DF6,'Resumen Anual'!$BI$644)+SUMIFS('Resumen Anual'!$EJ$54,DU24,'Resumen Anual'!$V$9,DF6,'Resumen Anual'!$DH$6)+SUMIFS('Resumen Anual'!$EJ$112,DU24,'Resumen Anual'!$V$9,DF6,'Resumen Anual'!$DH$64)+SUMIFS('Resumen Anual'!$EJ$170,DU24,'Resumen Anual'!$V$9,DF6,'Resumen Anual'!$DH$122)+SUMIFS('Resumen Anual'!$EJ$228,DU24,'Resumen Anual'!$V$9,DF6,'Resumen Anual'!$DH$180)+SUMIFS('Resumen Anual'!$EJ$286,DU24,'Resumen Anual'!$V$9,DF6,'Resumen Anual'!$DH$238)+SUMIFS('Resumen Anual'!$EJ$344,DU24,'Resumen Anual'!$V$9,DF6,'Resumen Anual'!$DH$296)+SUMIFS('Resumen Anual'!$EJ$402,DU24,'Resumen Anual'!$V$9,DF6,'Resumen Anual'!$DH$354)+SUMIFS('Resumen Anual'!$EJ$460,DU24,'Resumen Anual'!$V$9,DF6,'Resumen Anual'!$DH$412)+SUMIFS('Resumen Anual'!$EJ$518,DU24,'Resumen Anual'!$V$9,DF6,'Resumen Anual'!$DH$470)+SUMIFS('Resumen Anual'!$EJ$576,DU24,'Resumen Anual'!$V$9,DF6,'Resumen Anual'!$DH$528)+SUMIFS('Resumen Anual'!$EJ$634,DU24,'Resumen Anual'!$V$9,DF6,'Resumen Anual'!$DH$586)+SUMIFS('Resumen Anual'!$EJ$692,DU24,'Resumen Anual'!$V$9,DF6,'Resumen Anual'!$DH$644)+SUMIFS('Resumen Anual'!$GG$54,DU24,'Resumen Anual'!$V$9,DF6,'Resumen Anual'!$FE$6)+SUMIFS('Resumen Anual'!$GG$112,DU24,'Resumen Anual'!$V$9,DF6,'Resumen Anual'!$FE$64)+SUMIFS('Resumen Anual'!$GG$170,DU24,'Resumen Anual'!$V$9,DF6,'Resumen Anual'!$FE$122)+SUMIFS('Resumen Anual'!$GG$228,DU24,'Resumen Anual'!$V$9,DF6,'Resumen Anual'!$FE$180)+SUMIFS('Resumen Anual'!$GG$286,DU24,'Resumen Anual'!$V$9,DF6,'Resumen Anual'!$FE$238)+SUMIFS('Resumen Anual'!$GG$344,DU24,'Resumen Anual'!$V$9,DF6,'Resumen Anual'!$FE$296)+SUMIFS('Resumen Anual'!$GG$402,DU24,'Resumen Anual'!$V$9,DF6,'Resumen Anual'!$FE$354)+SUMIFS('Resumen Anual'!$GG$460,DU24,'Resumen Anual'!$V$9,DF6,'Resumen Anual'!$FE$412)+SUMIFS('Resumen Anual'!$GG$518,DU24,'Resumen Anual'!$V$9,DF6,'Resumen Anual'!$FE$470)+SUMIFS('Resumen Anual'!$GG$576,DU24,'Resumen Anual'!$V$9,DF6,'Resumen Anual'!$FE$528)+SUMIFS('Resumen Anual'!$GG$634,DU24,'Resumen Anual'!$V$9,DF6,'Resumen Anual'!$FE$586)+SUMIFS('Resumen Anual'!$GG$692,DU24,'Resumen Anual'!$V$9,DF6,'Resumen Anual'!$FE$644)</f>
        <v>0</v>
      </c>
      <c r="EI24" s="770"/>
      <c r="EJ24" s="770"/>
      <c r="EK24" s="770"/>
      <c r="EL24" s="756">
        <f>SUMIFS('Resumen Anual'!$AR$54,DU24,'Resumen Anual'!$V$9,DF6,'Resumen Anual'!$L$6)+SUMIFS('Resumen Anual'!$AR$112,DU24,'Resumen Anual'!$V$9,DF6,'Resumen Anual'!$L$64)+SUMIFS('Resumen Anual'!$AR$170,DU24,'Resumen Anual'!$V$9,DF6,'Resumen Anual'!$L$122)+SUMIFS('Resumen Anual'!$AR$228,DU24,'Resumen Anual'!$V$9,DF6,'Resumen Anual'!$L$180)+SUMIFS('Resumen Anual'!$AR$286,DU24,'Resumen Anual'!$V$9,DF6,'Resumen Anual'!$L$238)+SUMIFS('Resumen Anual'!$AR$344,DU24,'Resumen Anual'!$V$9,DF6,'Resumen Anual'!$L$296)+SUMIFS('Resumen Anual'!$AR$402,DU24,'Resumen Anual'!$V$9,DF6,'Resumen Anual'!$L$354)+SUMIFS('Resumen Anual'!$AR$460,DU24,'Resumen Anual'!$V$9,DF6,'Resumen Anual'!$L$412)+SUMIFS('Resumen Anual'!$AR$518,DU24,'Resumen Anual'!$V$9,DF6,'Resumen Anual'!$L$470)+SUMIFS('Resumen Anual'!$AR$576,DU24,'Resumen Anual'!$V$9,DF6,'Resumen Anual'!$L$528)+SUMIFS('Resumen Anual'!$AR$634,DU24,'Resumen Anual'!$V$9,DF6,'Resumen Anual'!$L$586)+SUMIFS('Resumen Anual'!$AR$692,DU24,'Resumen Anual'!$V$9,DF6,'Resumen Anual'!$L$644)+SUMIFS('Resumen Anual'!$CO$54,DU24,'Resumen Anual'!$V$9,DF6,'Resumen Anual'!$BI$6)+SUMIFS('Resumen Anual'!$CO$112,DU24,'Resumen Anual'!$V$9,DF6,'Resumen Anual'!$BI$64)+SUMIFS('Resumen Anual'!$CO$170,DU24,'Resumen Anual'!$V$9,DF6,'Resumen Anual'!$BI$122)+SUMIFS('Resumen Anual'!$CO$228,DU24,'Resumen Anual'!$V$9,DF6,'Resumen Anual'!$BI$180)+SUMIFS('Resumen Anual'!$CO$286,DU24,'Resumen Anual'!$V$9,DF6,'Resumen Anual'!$BI$238)+SUMIFS('Resumen Anual'!$CO$344,DU24,'Resumen Anual'!$V$9,DF6,'Resumen Anual'!$BI$296)+SUMIFS('Resumen Anual'!$CO$402,DU24,'Resumen Anual'!$V$9,DF6,'Resumen Anual'!$BI$354)+SUMIFS('Resumen Anual'!$CO$460,DU24,'Resumen Anual'!$V$9,DF6,'Resumen Anual'!$BI$412)+SUMIFS('Resumen Anual'!$CO$518,DU24,'Resumen Anual'!$V$9,DF6,'Resumen Anual'!$BI$470)+SUMIFS('Resumen Anual'!$CO$576,DU24,'Resumen Anual'!$V$9,DF6,'Resumen Anual'!$BI$528)+SUMIFS('Resumen Anual'!$CO$634,DU24,'Resumen Anual'!$V$9,DF6,'Resumen Anual'!$BI$586)+SUMIFS('Resumen Anual'!$CO$692,DU24,'Resumen Anual'!$V$9,DF6,'Resumen Anual'!$BI$644)+SUMIFS('Resumen Anual'!$EN$54,DU24,'Resumen Anual'!$V$9,DF6,'Resumen Anual'!$DH$6)+SUMIFS('Resumen Anual'!$EN$112,DU24,'Resumen Anual'!$V$9,DF6,'Resumen Anual'!$DH$64)+SUMIFS('Resumen Anual'!$EN$170,DU24,'Resumen Anual'!$V$9,DF6,'Resumen Anual'!$DH$122)+SUMIFS('Resumen Anual'!$EN$228,DU24,'Resumen Anual'!$V$9,DF6,'Resumen Anual'!$DH$180)+SUMIFS('Resumen Anual'!$EN$286,DU24,'Resumen Anual'!$V$9,DF6,'Resumen Anual'!$DH$238)+SUMIFS('Resumen Anual'!$EN$344,DU24,'Resumen Anual'!$V$9,DF6,'Resumen Anual'!$DH$296)+SUMIFS('Resumen Anual'!$EN$402,DU24,'Resumen Anual'!$V$9,DF6,'Resumen Anual'!$DH$354)+SUMIFS('Resumen Anual'!$EN$460,DU24,'Resumen Anual'!$V$9,DF6,'Resumen Anual'!$DH$412)+SUMIFS('Resumen Anual'!$EN$518,DU24,'Resumen Anual'!$V$9,DF6,'Resumen Anual'!$DH$470)+SUMIFS('Resumen Anual'!$EN$576,DU24,'Resumen Anual'!$V$9,DF6,'Resumen Anual'!$DH$528)+SUMIFS('Resumen Anual'!$EN$634,DU24,'Resumen Anual'!$V$9,DF6,'Resumen Anual'!$DH$586)+SUMIFS('Resumen Anual'!$EN$692,DU24,'Resumen Anual'!$V$9,DF6,'Resumen Anual'!$DH$644)+SUMIFS('Resumen Anual'!$GK$54,DU24,'Resumen Anual'!$V$9,DF6,'Resumen Anual'!$FE$6)+SUMIFS('Resumen Anual'!$GK$112,DU24,'Resumen Anual'!$V$9,DF6,'Resumen Anual'!$FE$64)+SUMIFS('Resumen Anual'!$GK$170,DU24,'Resumen Anual'!$V$9,DF6,'Resumen Anual'!$FE$122)+SUMIFS('Resumen Anual'!$GK$228,DU24,'Resumen Anual'!$V$9,DF6,'Resumen Anual'!$FE$180)+SUMIFS('Resumen Anual'!$GK$286,DU24,'Resumen Anual'!$V$9,DF6,'Resumen Anual'!$FE$238)+SUMIFS('Resumen Anual'!$GK$344,DU24,'Resumen Anual'!$V$9,DF6,'Resumen Anual'!$FE$296)+SUMIFS('Resumen Anual'!$GK$402,DU24,'Resumen Anual'!$V$9,DF6,'Resumen Anual'!$FE$354)+SUMIFS('Resumen Anual'!$GK$460,DU24,'Resumen Anual'!$V$9,DF6,'Resumen Anual'!$FE$412)+SUMIFS('Resumen Anual'!$GK$518,DU24,'Resumen Anual'!$V$9,DF6,'Resumen Anual'!$FE$470)+SUMIFS('Resumen Anual'!$GK$576,DU24,'Resumen Anual'!$V$9,DF6,'Resumen Anual'!$FE$528)+SUMIFS('Resumen Anual'!$GK$634,DU24,'Resumen Anual'!$V$9,DF6,'Resumen Anual'!$FE$586)+SUMIFS('Resumen Anual'!$GK$692,DU24,'Resumen Anual'!$V$9,DF6,'Resumen Anual'!$FE$644)</f>
        <v>0</v>
      </c>
      <c r="EM24" s="756"/>
      <c r="EN24" s="756"/>
      <c r="EO24" s="756">
        <f>SUMIFS('Resumen Anual'!$AU$54,DU24,'Resumen Anual'!$V$9,DF6,'Resumen Anual'!$L$6)+SUMIFS('Resumen Anual'!$AU$112,DU24,'Resumen Anual'!$V$9,DF6,'Resumen Anual'!$L$64)+SUMIFS('Resumen Anual'!$AU$170,DU24,'Resumen Anual'!$V$9,DF6,'Resumen Anual'!$L$122)+SUMIFS('Resumen Anual'!$AU$228,DU24,'Resumen Anual'!$V$9,DF6,'Resumen Anual'!$L$180)+SUMIFS('Resumen Anual'!$AU$286,DU24,'Resumen Anual'!$V$9,DF6,'Resumen Anual'!$L$238)+SUMIFS('Resumen Anual'!$AU$344,DU24,'Resumen Anual'!$V$9,DF6,'Resumen Anual'!$L$296)+SUMIFS('Resumen Anual'!$AU$402,DU24,'Resumen Anual'!$V$9,DF6,'Resumen Anual'!$L$354)+SUMIFS('Resumen Anual'!$AU$460,DU24,'Resumen Anual'!$V$9,DF6,'Resumen Anual'!$L$412)+SUMIFS('Resumen Anual'!$AU$518,DU24,'Resumen Anual'!$V$9,DF6,'Resumen Anual'!$L$470)+SUMIFS('Resumen Anual'!$AU$576,DU24,'Resumen Anual'!$V$9,DF6,'Resumen Anual'!$L$528)+SUMIFS('Resumen Anual'!$AU$634,DU24,'Resumen Anual'!$V$9,DF6,'Resumen Anual'!$L$586)+SUMIFS('Resumen Anual'!$AU$692,DU24,'Resumen Anual'!$V$9,DF6,'Resumen Anual'!$L$644)+SUMIFS('Resumen Anual'!$CR$54,DU24,'Resumen Anual'!$V$9,DF6,'Resumen Anual'!$BI$6)+SUMIFS('Resumen Anual'!$CR$112,DU24,'Resumen Anual'!$V$9,DF6,'Resumen Anual'!$BI$64)+SUMIFS('Resumen Anual'!$CR$170,DU24,'Resumen Anual'!$V$9,DF6,'Resumen Anual'!$BI$122)+SUMIFS('Resumen Anual'!$CR$228,DU24,'Resumen Anual'!$V$9,DF6,'Resumen Anual'!$BI$180)+SUMIFS('Resumen Anual'!$CR$286,DU24,'Resumen Anual'!$V$9,DF6,'Resumen Anual'!$BI$238)+SUMIFS('Resumen Anual'!$CR$344,DU24,'Resumen Anual'!$V$9,DF6,'Resumen Anual'!$BI$296)+SUMIFS('Resumen Anual'!$CR$402,DU24,'Resumen Anual'!$V$9,DF6,'Resumen Anual'!$BI$354)+SUMIFS('Resumen Anual'!$CR$460,DU24,'Resumen Anual'!$V$9,DF6,'Resumen Anual'!$BI$412)+SUMIFS('Resumen Anual'!$CR$518,DU24,'Resumen Anual'!$V$9,DF6,'Resumen Anual'!$BI$470)+SUMIFS('Resumen Anual'!$CR$576,DU24,'Resumen Anual'!$V$9,DF6,'Resumen Anual'!$BI$528)+SUMIFS('Resumen Anual'!$CR$634,DU24,'Resumen Anual'!$V$9,DF6,'Resumen Anual'!$BI$586)+SUMIFS('Resumen Anual'!$CR$692,DU24,'Resumen Anual'!$V$9,DF6,'Resumen Anual'!$BI$644)+SUMIFS('Resumen Anual'!$EQ$54,DU24,'Resumen Anual'!$V$9,DF6,'Resumen Anual'!$DH$6)+SUMIFS('Resumen Anual'!$EQ$112,DU24,'Resumen Anual'!$V$9,DF6,'Resumen Anual'!$DH$64)+SUMIFS('Resumen Anual'!$EQ$170,DU24,'Resumen Anual'!$V$9,DF6,'Resumen Anual'!$DH$122)+SUMIFS('Resumen Anual'!$EQ$228,DU24,'Resumen Anual'!$V$9,DF6,'Resumen Anual'!$DH$180)+SUMIFS('Resumen Anual'!$EQ$286,DU24,'Resumen Anual'!$V$9,DF6,'Resumen Anual'!$DH$238)+SUMIFS('Resumen Anual'!$EQ$344,DU24,'Resumen Anual'!$V$9,DF6,'Resumen Anual'!$DH$296)+SUMIFS('Resumen Anual'!$EQ$402,DU24,'Resumen Anual'!$V$9,DF6,'Resumen Anual'!$DH$354)+SUMIFS('Resumen Anual'!$EQ$460,DU24,'Resumen Anual'!$V$9,DF6,'Resumen Anual'!$DH$412)+SUMIFS('Resumen Anual'!$EQ$518,DU24,'Resumen Anual'!$V$9,DF6,'Resumen Anual'!$DH$470)+SUMIFS('Resumen Anual'!$EQ$576,DU24,'Resumen Anual'!$V$9,DF6,'Resumen Anual'!$DH$528)+SUMIFS('Resumen Anual'!$EQ$634,DU24,'Resumen Anual'!$V$9,DF6,'Resumen Anual'!$DH$586)+SUMIFS('Resumen Anual'!$EQ$692,DU24,'Resumen Anual'!$V$9,DF6,'Resumen Anual'!$DH$644)+SUMIFS('Resumen Anual'!$GN$54,DU24,'Resumen Anual'!$V$9,DF6,'Resumen Anual'!$FE$6)+SUMIFS('Resumen Anual'!$GN$112,DU24,'Resumen Anual'!$V$9,DF6,'Resumen Anual'!$FE$64)+SUMIFS('Resumen Anual'!$GN$170,DU24,'Resumen Anual'!$V$9,DF6,'Resumen Anual'!$FE$122)+SUMIFS('Resumen Anual'!$GN$228,DU24,'Resumen Anual'!$V$9,DF6,'Resumen Anual'!$FE$180)+SUMIFS('Resumen Anual'!$GN$286,DU24,'Resumen Anual'!$V$9,DF6,'Resumen Anual'!$FE$238)+SUMIFS('Resumen Anual'!$GN$344,DU24,'Resumen Anual'!$V$9,DF6,'Resumen Anual'!$FE$296)+SUMIFS('Resumen Anual'!$GN$402,DU24,'Resumen Anual'!$V$9,DF6,'Resumen Anual'!$FE$354)+SUMIFS('Resumen Anual'!$GN$460,DU24,'Resumen Anual'!$V$9,DF6,'Resumen Anual'!$FE$412)+SUMIFS('Resumen Anual'!$GN$518,DU24,'Resumen Anual'!$V$9,DF6,'Resumen Anual'!$FE$470)+SUMIFS('Resumen Anual'!$GN$576,DU24,'Resumen Anual'!$V$9,DF6,'Resumen Anual'!$FE$528)+SUMIFS('Resumen Anual'!$GN$634,DU24,'Resumen Anual'!$V$9,DF6,'Resumen Anual'!$FE$586)+SUMIFS('Resumen Anual'!$GN$692,DU24,'Resumen Anual'!$V$9,DF6,'Resumen Anual'!$FE$644)</f>
        <v>0</v>
      </c>
      <c r="EP24" s="756"/>
      <c r="EQ24" s="1215"/>
      <c r="ER24" s="1200"/>
      <c r="ES24" s="171"/>
      <c r="ET24" s="777"/>
      <c r="EU24" s="778"/>
      <c r="EV24" s="778"/>
      <c r="EW24" s="778"/>
      <c r="EX24" s="764"/>
      <c r="EY24" s="765"/>
      <c r="EZ24" s="765"/>
      <c r="FA24" s="765"/>
      <c r="FB24" s="765"/>
      <c r="FC24" s="765"/>
      <c r="FD24" s="766"/>
      <c r="FE24" s="632"/>
      <c r="FF24" s="790"/>
      <c r="FG24" s="791"/>
      <c r="FH24" s="791"/>
      <c r="FI24" s="791"/>
      <c r="FJ24" s="792"/>
      <c r="FK24" s="785"/>
      <c r="FL24" s="786"/>
      <c r="FM24" s="786"/>
      <c r="FN24" s="786"/>
      <c r="FO24" s="786"/>
      <c r="FP24" s="787"/>
      <c r="FQ24" s="15"/>
      <c r="FR24" s="771">
        <f>IF(FR12=0," ",FR12+6)</f>
        <v>2028</v>
      </c>
      <c r="FS24" s="772"/>
      <c r="FT24" s="772"/>
      <c r="FU24" s="772"/>
      <c r="FV24" s="772"/>
      <c r="FW24" s="1214">
        <f>SUMIFS('Resumen Anual'!$AF$54,FR24,'Resumen Anual'!$V$9,FC6,'Resumen Anual'!$L$6)+SUMIFS('Resumen Anual'!$AF$112,FR24,'Resumen Anual'!$V$9,FC6,'Resumen Anual'!$L$64)+SUMIFS('Resumen Anual'!$AF$170,FR24,'Resumen Anual'!$V$9,FC6,'Resumen Anual'!$L$122)+SUMIFS('Resumen Anual'!$AF$228,FR24,'Resumen Anual'!$V$9,FC6,'Resumen Anual'!$L$180)+SUMIFS('Resumen Anual'!$AF$286,FR24,'Resumen Anual'!$V$9,FC6,'Resumen Anual'!$L$238)+SUMIFS('Resumen Anual'!$AF$344,FR24,'Resumen Anual'!$V$9,FC6,'Resumen Anual'!$L$296)+SUMIFS('Resumen Anual'!$AF$402,FR24,'Resumen Anual'!$V$9,FC6,'Resumen Anual'!$L$354)+SUMIFS('Resumen Anual'!$AF$460,FR24,'Resumen Anual'!$V$9,FC6,'Resumen Anual'!$L$412)+SUMIFS('Resumen Anual'!$AF$518,FR24,'Resumen Anual'!$V$9,FC6,'Resumen Anual'!$L$470)+SUMIFS('Resumen Anual'!$AF$576,FR24,'Resumen Anual'!$V$9,FC6,'Resumen Anual'!$L$528)+SUMIFS('Resumen Anual'!$AF$634,FR24,'Resumen Anual'!$V$9,FC6,'Resumen Anual'!$L$586)+SUMIFS('Resumen Anual'!$AF$692,FR24,'Resumen Anual'!$V$9,FC6,'Resumen Anual'!$L$644)+SUMIFS('Resumen Anual'!$CC$54,FR24,'Resumen Anual'!$V$9,FC6,'Resumen Anual'!$BI$6)+SUMIFS('Resumen Anual'!$CC$112,FR24,'Resumen Anual'!$V$9,FC6,'Resumen Anual'!$BI$64)+SUMIFS('Resumen Anual'!$CC$170,FR24,'Resumen Anual'!$V$9,FC6,'Resumen Anual'!$BI$122)+SUMIFS('Resumen Anual'!$CC$228,FR24,'Resumen Anual'!$V$9,FC6,'Resumen Anual'!$BI$180)+SUMIFS('Resumen Anual'!$CC$286,FR24,'Resumen Anual'!$V$9,FC6,'Resumen Anual'!$BI$238)+SUMIFS('Resumen Anual'!$CC$344,FR24,'Resumen Anual'!$V$9,FC6,'Resumen Anual'!$BI$296)+SUMIFS('Resumen Anual'!$CC$402,FR24,'Resumen Anual'!$V$9,FC6,'Resumen Anual'!$BI$354)+SUMIFS('Resumen Anual'!$CC$460,FR24,'Resumen Anual'!$V$9,FC6,'Resumen Anual'!$BI$412)+SUMIFS('Resumen Anual'!$CC$518,FR24,'Resumen Anual'!$V$9,FC6,'Resumen Anual'!$BI$470)+SUMIFS('Resumen Anual'!$CC$576,FR24,'Resumen Anual'!$V$9,FC6,'Resumen Anual'!$BI$528)+SUMIFS('Resumen Anual'!$CC$634,FR24,'Resumen Anual'!$V$9,FC6,'Resumen Anual'!$BI$586)+SUMIFS('Resumen Anual'!$CC$692,FR24,'Resumen Anual'!$V$9,FC6,'Resumen Anual'!$BI$644)+SUMIFS('Resumen Anual'!$EB$54,FR24,'Resumen Anual'!$V$9,FC6,'Resumen Anual'!$DH$6)+SUMIFS('Resumen Anual'!$EB$112,FR24,'Resumen Anual'!$V$9,FC6,'Resumen Anual'!$DH$64)+SUMIFS('Resumen Anual'!$EB$170,FR24,'Resumen Anual'!$V$9,FC6,'Resumen Anual'!$DH$122)+SUMIFS('Resumen Anual'!$EB$228,FR24,'Resumen Anual'!$V$9,FC6,'Resumen Anual'!$DH$180)+SUMIFS('Resumen Anual'!$EB$286,FR24,'Resumen Anual'!$V$9,FC6,'Resumen Anual'!$DH$238)+SUMIFS('Resumen Anual'!$EB$344,FR24,'Resumen Anual'!$V$9,FC6,'Resumen Anual'!$DH$296)+SUMIFS('Resumen Anual'!$EB$402,FR24,'Resumen Anual'!$V$9,FC6,'Resumen Anual'!$DH$354)+SUMIFS('Resumen Anual'!$EB$460,FR24,'Resumen Anual'!$V$9,FC6,'Resumen Anual'!$DH$412)+SUMIFS('Resumen Anual'!$EB$518,FR24,'Resumen Anual'!$V$9,FC6,'Resumen Anual'!$DH$470)+SUMIFS('Resumen Anual'!$EB$576,FR24,'Resumen Anual'!$V$9,FC6,'Resumen Anual'!$DH$528)+SUMIFS('Resumen Anual'!$EB$634,FR24,'Resumen Anual'!$V$9,FC6,'Resumen Anual'!$DH$586)+SUMIFS('Resumen Anual'!$EB$692,FR24,'Resumen Anual'!$V$9,FC6,'Resumen Anual'!$DH$644)+SUMIFS('Resumen Anual'!$FY$54,FR24,'Resumen Anual'!$V$9,FC6,'Resumen Anual'!$FE$6)+SUMIFS('Resumen Anual'!$FY$112,FR24,'Resumen Anual'!$V$9,FC6,'Resumen Anual'!$FE$64)+SUMIFS('Resumen Anual'!$FY$170,FR24,'Resumen Anual'!$V$9,FC6,'Resumen Anual'!$FE$122)+SUMIFS('Resumen Anual'!$FY$228,FR24,'Resumen Anual'!$V$9,FC6,'Resumen Anual'!$FE$180)+SUMIFS('Resumen Anual'!$FY$286,FR24,'Resumen Anual'!$V$9,FC6,'Resumen Anual'!$FE$238)+SUMIFS('Resumen Anual'!$FY$344,FR24,'Resumen Anual'!$V$9,FC6,'Resumen Anual'!$FE$296)+SUMIFS('Resumen Anual'!$FY$402,FR24,'Resumen Anual'!$V$9,FC6,'Resumen Anual'!$FE$354)+SUMIFS('Resumen Anual'!$FY$460,FR24,'Resumen Anual'!$V$9,FC6,'Resumen Anual'!$FE$412)+SUMIFS('Resumen Anual'!$FY$518,FR24,'Resumen Anual'!$V$9,FC6,'Resumen Anual'!$FE$470)+SUMIFS('Resumen Anual'!$FY$576,FR24,'Resumen Anual'!$V$9,FC6,'Resumen Anual'!$FE$528)+SUMIFS('Resumen Anual'!$FY$634,FR24,'Resumen Anual'!$V$9,FC6,'Resumen Anual'!$FE$586)+SUMIFS('Resumen Anual'!$FY$692,FR24,'Resumen Anual'!$V$9,FC6,'Resumen Anual'!$FE$644)</f>
        <v>0</v>
      </c>
      <c r="FX24" s="770"/>
      <c r="FY24" s="770"/>
      <c r="FZ24" s="770"/>
      <c r="GA24" s="770">
        <f>SUMIFS('Resumen Anual'!$AJ$54,FR24,'Resumen Anual'!$V$9,FC6,'Resumen Anual'!$L$6)+SUMIFS('Resumen Anual'!$AJ$112,FR24,'Resumen Anual'!$V$9,FC6,'Resumen Anual'!$L$64)+SUMIFS('Resumen Anual'!$AJ$170,FR24,'Resumen Anual'!$V$9,FC6,'Resumen Anual'!$L$122)+SUMIFS('Resumen Anual'!$AJ$228,FR24,'Resumen Anual'!$V$9,FC6,'Resumen Anual'!$L$180)+SUMIFS('Resumen Anual'!$AJ$286,FR24,'Resumen Anual'!$V$9,FC6,'Resumen Anual'!$L$238)+SUMIFS('Resumen Anual'!$AJ$344,FR24,'Resumen Anual'!$V$9,FC6,'Resumen Anual'!$L$296)+SUMIFS('Resumen Anual'!$AJ$402,FR24,'Resumen Anual'!$V$9,FC6,'Resumen Anual'!$L$354)+SUMIFS('Resumen Anual'!$AJ$460,FR24,'Resumen Anual'!$V$9,FC6,'Resumen Anual'!$L$412)+SUMIFS('Resumen Anual'!$AJ$518,FR24,'Resumen Anual'!$V$9,FC6,'Resumen Anual'!$L$470)+SUMIFS('Resumen Anual'!$AJ$576,FR24,'Resumen Anual'!$V$9,FC6,'Resumen Anual'!$L$528)+SUMIFS('Resumen Anual'!$AJ$634,FR24,'Resumen Anual'!$V$9,FC6,'Resumen Anual'!$L$586)+SUMIFS('Resumen Anual'!$AJ$692,FR24,'Resumen Anual'!$V$9,FC6,'Resumen Anual'!$L$644)+SUMIFS('Resumen Anual'!$CG$54,FR24,'Resumen Anual'!$V$9,FC6,'Resumen Anual'!$BI$6)+SUMIFS('Resumen Anual'!$CG$112,FR24,'Resumen Anual'!$V$9,FC6,'Resumen Anual'!$BI$64)+SUMIFS('Resumen Anual'!$CG$170,FR24,'Resumen Anual'!$V$9,FC6,'Resumen Anual'!$BI$122)+SUMIFS('Resumen Anual'!$CG$228,FR24,'Resumen Anual'!$V$9,FC6,'Resumen Anual'!$BI$180)+SUMIFS('Resumen Anual'!$CG$286,FR24,'Resumen Anual'!$V$9,FC6,'Resumen Anual'!$BI$238)+SUMIFS('Resumen Anual'!$CG$344,FR24,'Resumen Anual'!$V$9,FC6,'Resumen Anual'!$BI$296)+SUMIFS('Resumen Anual'!$CG$402,FR24,'Resumen Anual'!$V$9,FC6,'Resumen Anual'!$BI$354)+SUMIFS('Resumen Anual'!$CG$460,FR24,'Resumen Anual'!$V$9,FC6,'Resumen Anual'!$BI$412)+SUMIFS('Resumen Anual'!$CG$518,FR24,'Resumen Anual'!$V$9,FC6,'Resumen Anual'!$BI$470)+SUMIFS('Resumen Anual'!$CG$576,FR24,'Resumen Anual'!$V$9,FC6,'Resumen Anual'!$BI$528)+SUMIFS('Resumen Anual'!$CG$634,FR24,'Resumen Anual'!$V$9,FC6,'Resumen Anual'!$BI$586)+SUMIFS('Resumen Anual'!$CG$692,FR24,'Resumen Anual'!$V$9,FC6,'Resumen Anual'!$BI$644)+SUMIFS('Resumen Anual'!$EF$54,FR24,'Resumen Anual'!$V$9,FC6,'Resumen Anual'!$DH$6)+SUMIFS('Resumen Anual'!$EF$112,FR24,'Resumen Anual'!$V$9,FC6,'Resumen Anual'!$DH$64)+SUMIFS('Resumen Anual'!$EF$170,FR24,'Resumen Anual'!$V$9,FC6,'Resumen Anual'!$DH$122)+SUMIFS('Resumen Anual'!$EF$228,FR24,'Resumen Anual'!$V$9,FC6,'Resumen Anual'!$DH$180)+SUMIFS('Resumen Anual'!$EF$286,FR24,'Resumen Anual'!$V$9,FC6,'Resumen Anual'!$DH$238)+SUMIFS('Resumen Anual'!$EF$344,FR24,'Resumen Anual'!$V$9,FC6,'Resumen Anual'!$DH$296)+SUMIFS('Resumen Anual'!$EF$402,FR24,'Resumen Anual'!$V$9,FC6,'Resumen Anual'!$DH$354)+SUMIFS('Resumen Anual'!$EF$460,FR24,'Resumen Anual'!$V$9,FC6,'Resumen Anual'!$DH$412)+SUMIFS('Resumen Anual'!$EF$518,FR24,'Resumen Anual'!$V$9,FC6,'Resumen Anual'!$DH$470)+SUMIFS('Resumen Anual'!$EF$576,FR24,'Resumen Anual'!$V$9,FC6,'Resumen Anual'!$DH$528)+SUMIFS('Resumen Anual'!$EF$634,FR24,'Resumen Anual'!$V$9,FC6,'Resumen Anual'!$DH$586)+SUMIFS('Resumen Anual'!$EF$692,FR24,'Resumen Anual'!$V$9,FC6,'Resumen Anual'!$DH$644)+SUMIFS('Resumen Anual'!$GC$54,FR24,'Resumen Anual'!$V$9,FC6,'Resumen Anual'!$FE$6)+SUMIFS('Resumen Anual'!$GC$112,FR24,'Resumen Anual'!$V$9,FC6,'Resumen Anual'!$FE$64)+SUMIFS('Resumen Anual'!$GC$170,FR24,'Resumen Anual'!$V$9,FC6,'Resumen Anual'!$FE$122)+SUMIFS('Resumen Anual'!$GC$228,FR24,'Resumen Anual'!$V$9,FC6,'Resumen Anual'!$FE$180)+SUMIFS('Resumen Anual'!$GC$286,FR24,'Resumen Anual'!$V$9,FC6,'Resumen Anual'!$FE$238)+SUMIFS('Resumen Anual'!$GC$344,FR24,'Resumen Anual'!$V$9,FC6,'Resumen Anual'!$FE$296)+SUMIFS('Resumen Anual'!$GC$402,FR24,'Resumen Anual'!$V$9,FC6,'Resumen Anual'!$FE$354)+SUMIFS('Resumen Anual'!$GC$460,FR24,'Resumen Anual'!$V$9,FC6,'Resumen Anual'!$FE$412)+SUMIFS('Resumen Anual'!$GC$518,FR24,'Resumen Anual'!$V$9,FC6,'Resumen Anual'!$FE$470)+SUMIFS('Resumen Anual'!$GC$576,FR24,'Resumen Anual'!$V$9,FC6,'Resumen Anual'!$FE$528)+SUMIFS('Resumen Anual'!$GC$634,FR24,'Resumen Anual'!$V$9,FC6,'Resumen Anual'!$FE$586)+SUMIFS('Resumen Anual'!$GC$692,FR24,'Resumen Anual'!$V$9,FC6,'Resumen Anual'!$FE$644)</f>
        <v>0</v>
      </c>
      <c r="GB24" s="770"/>
      <c r="GC24" s="770"/>
      <c r="GD24" s="770"/>
      <c r="GE24" s="770">
        <f>SUMIFS('Resumen Anual'!$AN$54,FR24,'Resumen Anual'!$V$9,FC6,'Resumen Anual'!$L$6)+SUMIFS('Resumen Anual'!$AN$112,FR24,'Resumen Anual'!$V$9,FC6,'Resumen Anual'!$L$64)+SUMIFS('Resumen Anual'!$AN$170,FR24,'Resumen Anual'!$V$9,FC6,'Resumen Anual'!$L$122)+SUMIFS('Resumen Anual'!$AN$228,FR24,'Resumen Anual'!$V$9,FC6,'Resumen Anual'!$L$180)+SUMIFS('Resumen Anual'!$AN$286,FR24,'Resumen Anual'!$V$9,FC6,'Resumen Anual'!$L$238)+SUMIFS('Resumen Anual'!$AN$344,FR24,'Resumen Anual'!$V$9,FC6,'Resumen Anual'!$L$296)+SUMIFS('Resumen Anual'!$AN$402,FR24,'Resumen Anual'!$V$9,FC6,'Resumen Anual'!$L$354)+SUMIFS('Resumen Anual'!$AN$460,FR24,'Resumen Anual'!$V$9,FC6,'Resumen Anual'!$L$412)+SUMIFS('Resumen Anual'!$AN$518,FR24,'Resumen Anual'!$V$9,FC6,'Resumen Anual'!$L$470)+SUMIFS('Resumen Anual'!$AN$576,FR24,'Resumen Anual'!$V$9,FC6,'Resumen Anual'!$L$528)+SUMIFS('Resumen Anual'!$AN$634,FR24,'Resumen Anual'!$V$9,FC6,'Resumen Anual'!$L$586)+SUMIFS('Resumen Anual'!$AN$692,FR24,'Resumen Anual'!$V$9,FC6,'Resumen Anual'!$L$644)+SUMIFS('Resumen Anual'!$CK$54,FR24,'Resumen Anual'!$V$9,FC6,'Resumen Anual'!$BI$6)+SUMIFS('Resumen Anual'!$CK$112,FR24,'Resumen Anual'!$V$9,FC6,'Resumen Anual'!$BI$64)+SUMIFS('Resumen Anual'!$CK$170,FR24,'Resumen Anual'!$V$9,FC6,'Resumen Anual'!$BI$122)+SUMIFS('Resumen Anual'!$CK$228,FR24,'Resumen Anual'!$V$9,FC6,'Resumen Anual'!$BI$180)+SUMIFS('Resumen Anual'!$CK$286,FR24,'Resumen Anual'!$V$9,FC6,'Resumen Anual'!$BI$238)+SUMIFS('Resumen Anual'!$CK$344,FR24,'Resumen Anual'!$V$9,FC6,'Resumen Anual'!$BI$296)+SUMIFS('Resumen Anual'!$CK$402,FR24,'Resumen Anual'!$V$9,FC6,'Resumen Anual'!$BI$354)+SUMIFS('Resumen Anual'!$CK$460,FR24,'Resumen Anual'!$V$9,FC6,'Resumen Anual'!$BI$412)+SUMIFS('Resumen Anual'!$CK$518,FR24,'Resumen Anual'!$V$9,FC6,'Resumen Anual'!$BI$470)+SUMIFS('Resumen Anual'!$CK$576,FR24,'Resumen Anual'!$V$9,FC6,'Resumen Anual'!$BI$528)+SUMIFS('Resumen Anual'!$CK$634,FR24,'Resumen Anual'!$V$9,FC6,'Resumen Anual'!$BI$586)+SUMIFS('Resumen Anual'!$CK$692,FR24,'Resumen Anual'!$V$9,FC6,'Resumen Anual'!$BI$644)+SUMIFS('Resumen Anual'!$EJ$54,FR24,'Resumen Anual'!$V$9,FC6,'Resumen Anual'!$DH$6)+SUMIFS('Resumen Anual'!$EJ$112,FR24,'Resumen Anual'!$V$9,FC6,'Resumen Anual'!$DH$64)+SUMIFS('Resumen Anual'!$EJ$170,FR24,'Resumen Anual'!$V$9,FC6,'Resumen Anual'!$DH$122)+SUMIFS('Resumen Anual'!$EJ$228,FR24,'Resumen Anual'!$V$9,FC6,'Resumen Anual'!$DH$180)+SUMIFS('Resumen Anual'!$EJ$286,FR24,'Resumen Anual'!$V$9,FC6,'Resumen Anual'!$DH$238)+SUMIFS('Resumen Anual'!$EJ$344,FR24,'Resumen Anual'!$V$9,FC6,'Resumen Anual'!$DH$296)+SUMIFS('Resumen Anual'!$EJ$402,FR24,'Resumen Anual'!$V$9,FC6,'Resumen Anual'!$DH$354)+SUMIFS('Resumen Anual'!$EJ$460,FR24,'Resumen Anual'!$V$9,FC6,'Resumen Anual'!$DH$412)+SUMIFS('Resumen Anual'!$EJ$518,FR24,'Resumen Anual'!$V$9,FC6,'Resumen Anual'!$DH$470)+SUMIFS('Resumen Anual'!$EJ$576,FR24,'Resumen Anual'!$V$9,FC6,'Resumen Anual'!$DH$528)+SUMIFS('Resumen Anual'!$EJ$634,FR24,'Resumen Anual'!$V$9,FC6,'Resumen Anual'!$DH$586)+SUMIFS('Resumen Anual'!$EJ$692,FR24,'Resumen Anual'!$V$9,FC6,'Resumen Anual'!$DH$644)+SUMIFS('Resumen Anual'!$GG$54,FR24,'Resumen Anual'!$V$9,FC6,'Resumen Anual'!$FE$6)+SUMIFS('Resumen Anual'!$GG$112,FR24,'Resumen Anual'!$V$9,FC6,'Resumen Anual'!$FE$64)+SUMIFS('Resumen Anual'!$GG$170,FR24,'Resumen Anual'!$V$9,FC6,'Resumen Anual'!$FE$122)+SUMIFS('Resumen Anual'!$GG$228,FR24,'Resumen Anual'!$V$9,FC6,'Resumen Anual'!$FE$180)+SUMIFS('Resumen Anual'!$GG$286,FR24,'Resumen Anual'!$V$9,FC6,'Resumen Anual'!$FE$238)+SUMIFS('Resumen Anual'!$GG$344,FR24,'Resumen Anual'!$V$9,FC6,'Resumen Anual'!$FE$296)+SUMIFS('Resumen Anual'!$GG$402,FR24,'Resumen Anual'!$V$9,FC6,'Resumen Anual'!$FE$354)+SUMIFS('Resumen Anual'!$GG$460,FR24,'Resumen Anual'!$V$9,FC6,'Resumen Anual'!$FE$412)+SUMIFS('Resumen Anual'!$GG$518,FR24,'Resumen Anual'!$V$9,FC6,'Resumen Anual'!$FE$470)+SUMIFS('Resumen Anual'!$GG$576,FR24,'Resumen Anual'!$V$9,FC6,'Resumen Anual'!$FE$528)+SUMIFS('Resumen Anual'!$GG$634,FR24,'Resumen Anual'!$V$9,FC6,'Resumen Anual'!$FE$586)+SUMIFS('Resumen Anual'!$GG$692,FR24,'Resumen Anual'!$V$9,FC6,'Resumen Anual'!$FE$644)</f>
        <v>0</v>
      </c>
      <c r="GF24" s="770"/>
      <c r="GG24" s="770"/>
      <c r="GH24" s="770"/>
      <c r="GI24" s="756">
        <f>SUMIFS('Resumen Anual'!$AR$54,FR24,'Resumen Anual'!$V$9,FC6,'Resumen Anual'!$L$6)+SUMIFS('Resumen Anual'!$AR$112,FR24,'Resumen Anual'!$V$9,FC6,'Resumen Anual'!$L$64)+SUMIFS('Resumen Anual'!$AR$170,FR24,'Resumen Anual'!$V$9,FC6,'Resumen Anual'!$L$122)+SUMIFS('Resumen Anual'!$AR$228,FR24,'Resumen Anual'!$V$9,FC6,'Resumen Anual'!$L$180)+SUMIFS('Resumen Anual'!$AR$286,FR24,'Resumen Anual'!$V$9,FC6,'Resumen Anual'!$L$238)+SUMIFS('Resumen Anual'!$AR$344,FR24,'Resumen Anual'!$V$9,FC6,'Resumen Anual'!$L$296)+SUMIFS('Resumen Anual'!$AR$402,FR24,'Resumen Anual'!$V$9,FC6,'Resumen Anual'!$L$354)+SUMIFS('Resumen Anual'!$AR$460,FR24,'Resumen Anual'!$V$9,FC6,'Resumen Anual'!$L$412)+SUMIFS('Resumen Anual'!$AR$518,FR24,'Resumen Anual'!$V$9,FC6,'Resumen Anual'!$L$470)+SUMIFS('Resumen Anual'!$AR$576,FR24,'Resumen Anual'!$V$9,FC6,'Resumen Anual'!$L$528)+SUMIFS('Resumen Anual'!$AR$634,FR24,'Resumen Anual'!$V$9,FC6,'Resumen Anual'!$L$586)+SUMIFS('Resumen Anual'!$AR$692,FR24,'Resumen Anual'!$V$9,FC6,'Resumen Anual'!$L$644)+SUMIFS('Resumen Anual'!$CO$54,FR24,'Resumen Anual'!$V$9,FC6,'Resumen Anual'!$BI$6)+SUMIFS('Resumen Anual'!$CO$112,FR24,'Resumen Anual'!$V$9,FC6,'Resumen Anual'!$BI$64)+SUMIFS('Resumen Anual'!$CO$170,FR24,'Resumen Anual'!$V$9,FC6,'Resumen Anual'!$BI$122)+SUMIFS('Resumen Anual'!$CO$228,FR24,'Resumen Anual'!$V$9,FC6,'Resumen Anual'!$BI$180)+SUMIFS('Resumen Anual'!$CO$286,FR24,'Resumen Anual'!$V$9,FC6,'Resumen Anual'!$BI$238)+SUMIFS('Resumen Anual'!$CO$344,FR24,'Resumen Anual'!$V$9,FC6,'Resumen Anual'!$BI$296)+SUMIFS('Resumen Anual'!$CO$402,FR24,'Resumen Anual'!$V$9,FC6,'Resumen Anual'!$BI$354)+SUMIFS('Resumen Anual'!$CO$460,FR24,'Resumen Anual'!$V$9,FC6,'Resumen Anual'!$BI$412)+SUMIFS('Resumen Anual'!$CO$518,FR24,'Resumen Anual'!$V$9,FC6,'Resumen Anual'!$BI$470)+SUMIFS('Resumen Anual'!$CO$576,FR24,'Resumen Anual'!$V$9,FC6,'Resumen Anual'!$BI$528)+SUMIFS('Resumen Anual'!$CO$634,FR24,'Resumen Anual'!$V$9,FC6,'Resumen Anual'!$BI$586)+SUMIFS('Resumen Anual'!$CO$692,FR24,'Resumen Anual'!$V$9,FC6,'Resumen Anual'!$BI$644)+SUMIFS('Resumen Anual'!$EN$54,FR24,'Resumen Anual'!$V$9,FC6,'Resumen Anual'!$DH$6)+SUMIFS('Resumen Anual'!$EN$112,FR24,'Resumen Anual'!$V$9,FC6,'Resumen Anual'!$DH$64)+SUMIFS('Resumen Anual'!$EN$170,FR24,'Resumen Anual'!$V$9,FC6,'Resumen Anual'!$DH$122)+SUMIFS('Resumen Anual'!$EN$228,FR24,'Resumen Anual'!$V$9,FC6,'Resumen Anual'!$DH$180)+SUMIFS('Resumen Anual'!$EN$286,FR24,'Resumen Anual'!$V$9,FC6,'Resumen Anual'!$DH$238)+SUMIFS('Resumen Anual'!$EN$344,FR24,'Resumen Anual'!$V$9,FC6,'Resumen Anual'!$DH$296)+SUMIFS('Resumen Anual'!$EN$402,FR24,'Resumen Anual'!$V$9,FC6,'Resumen Anual'!$DH$354)+SUMIFS('Resumen Anual'!$EN$460,FR24,'Resumen Anual'!$V$9,FC6,'Resumen Anual'!$DH$412)+SUMIFS('Resumen Anual'!$EN$518,FR24,'Resumen Anual'!$V$9,FC6,'Resumen Anual'!$DH$470)+SUMIFS('Resumen Anual'!$EN$576,FR24,'Resumen Anual'!$V$9,FC6,'Resumen Anual'!$DH$528)+SUMIFS('Resumen Anual'!$EN$634,FR24,'Resumen Anual'!$V$9,FC6,'Resumen Anual'!$DH$586)+SUMIFS('Resumen Anual'!$EN$692,FR24,'Resumen Anual'!$V$9,FC6,'Resumen Anual'!$DH$644)+SUMIFS('Resumen Anual'!$GK$54,FR24,'Resumen Anual'!$V$9,FC6,'Resumen Anual'!$FE$6)+SUMIFS('Resumen Anual'!$GK$112,FR24,'Resumen Anual'!$V$9,FC6,'Resumen Anual'!$FE$64)+SUMIFS('Resumen Anual'!$GK$170,FR24,'Resumen Anual'!$V$9,FC6,'Resumen Anual'!$FE$122)+SUMIFS('Resumen Anual'!$GK$228,FR24,'Resumen Anual'!$V$9,FC6,'Resumen Anual'!$FE$180)+SUMIFS('Resumen Anual'!$GK$286,FR24,'Resumen Anual'!$V$9,FC6,'Resumen Anual'!$FE$238)+SUMIFS('Resumen Anual'!$GK$344,FR24,'Resumen Anual'!$V$9,FC6,'Resumen Anual'!$FE$296)+SUMIFS('Resumen Anual'!$GK$402,FR24,'Resumen Anual'!$V$9,FC6,'Resumen Anual'!$FE$354)+SUMIFS('Resumen Anual'!$GK$460,FR24,'Resumen Anual'!$V$9,FC6,'Resumen Anual'!$FE$412)+SUMIFS('Resumen Anual'!$GK$518,FR24,'Resumen Anual'!$V$9,FC6,'Resumen Anual'!$FE$470)+SUMIFS('Resumen Anual'!$GK$576,FR24,'Resumen Anual'!$V$9,FC6,'Resumen Anual'!$FE$528)+SUMIFS('Resumen Anual'!$GK$634,FR24,'Resumen Anual'!$V$9,FC6,'Resumen Anual'!$FE$586)+SUMIFS('Resumen Anual'!$GK$692,FR24,'Resumen Anual'!$V$9,FC6,'Resumen Anual'!$FE$644)</f>
        <v>0</v>
      </c>
      <c r="GJ24" s="756"/>
      <c r="GK24" s="756"/>
      <c r="GL24" s="756">
        <f>SUMIFS('Resumen Anual'!$AU$54,FR24,'Resumen Anual'!$V$9,FC6,'Resumen Anual'!$L$6)+SUMIFS('Resumen Anual'!$AU$112,FR24,'Resumen Anual'!$V$9,FC6,'Resumen Anual'!$L$64)+SUMIFS('Resumen Anual'!$AU$170,FR24,'Resumen Anual'!$V$9,FC6,'Resumen Anual'!$L$122)+SUMIFS('Resumen Anual'!$AU$228,FR24,'Resumen Anual'!$V$9,FC6,'Resumen Anual'!$L$180)+SUMIFS('Resumen Anual'!$AU$286,FR24,'Resumen Anual'!$V$9,FC6,'Resumen Anual'!$L$238)+SUMIFS('Resumen Anual'!$AU$344,FR24,'Resumen Anual'!$V$9,FC6,'Resumen Anual'!$L$296)+SUMIFS('Resumen Anual'!$AU$402,FR24,'Resumen Anual'!$V$9,FC6,'Resumen Anual'!$L$354)+SUMIFS('Resumen Anual'!$AU$460,FR24,'Resumen Anual'!$V$9,FC6,'Resumen Anual'!$L$412)+SUMIFS('Resumen Anual'!$AU$518,FR24,'Resumen Anual'!$V$9,FC6,'Resumen Anual'!$L$470)+SUMIFS('Resumen Anual'!$AU$576,FR24,'Resumen Anual'!$V$9,FC6,'Resumen Anual'!$L$528)+SUMIFS('Resumen Anual'!$AU$634,FR24,'Resumen Anual'!$V$9,FC6,'Resumen Anual'!$L$586)+SUMIFS('Resumen Anual'!$AU$692,FR24,'Resumen Anual'!$V$9,FC6,'Resumen Anual'!$L$644)+SUMIFS('Resumen Anual'!$CR$54,FR24,'Resumen Anual'!$V$9,FC6,'Resumen Anual'!$BI$6)+SUMIFS('Resumen Anual'!$CR$112,FR24,'Resumen Anual'!$V$9,FC6,'Resumen Anual'!$BI$64)+SUMIFS('Resumen Anual'!$CR$170,FR24,'Resumen Anual'!$V$9,FC6,'Resumen Anual'!$BI$122)+SUMIFS('Resumen Anual'!$CR$228,FR24,'Resumen Anual'!$V$9,FC6,'Resumen Anual'!$BI$180)+SUMIFS('Resumen Anual'!$CR$286,FR24,'Resumen Anual'!$V$9,FC6,'Resumen Anual'!$BI$238)+SUMIFS('Resumen Anual'!$CR$344,FR24,'Resumen Anual'!$V$9,FC6,'Resumen Anual'!$BI$296)+SUMIFS('Resumen Anual'!$CR$402,FR24,'Resumen Anual'!$V$9,FC6,'Resumen Anual'!$BI$354)+SUMIFS('Resumen Anual'!$CR$460,FR24,'Resumen Anual'!$V$9,FC6,'Resumen Anual'!$BI$412)+SUMIFS('Resumen Anual'!$CR$518,FR24,'Resumen Anual'!$V$9,FC6,'Resumen Anual'!$BI$470)+SUMIFS('Resumen Anual'!$CR$576,FR24,'Resumen Anual'!$V$9,FC6,'Resumen Anual'!$BI$528)+SUMIFS('Resumen Anual'!$CR$634,FR24,'Resumen Anual'!$V$9,FC6,'Resumen Anual'!$BI$586)+SUMIFS('Resumen Anual'!$CR$692,FR24,'Resumen Anual'!$V$9,FC6,'Resumen Anual'!$BI$644)+SUMIFS('Resumen Anual'!$EQ$54,FR24,'Resumen Anual'!$V$9,FC6,'Resumen Anual'!$DH$6)+SUMIFS('Resumen Anual'!$EQ$112,FR24,'Resumen Anual'!$V$9,FC6,'Resumen Anual'!$DH$64)+SUMIFS('Resumen Anual'!$EQ$170,FR24,'Resumen Anual'!$V$9,FC6,'Resumen Anual'!$DH$122)+SUMIFS('Resumen Anual'!$EQ$228,FR24,'Resumen Anual'!$V$9,FC6,'Resumen Anual'!$DH$180)+SUMIFS('Resumen Anual'!$EQ$286,FR24,'Resumen Anual'!$V$9,FC6,'Resumen Anual'!$DH$238)+SUMIFS('Resumen Anual'!$EQ$344,FR24,'Resumen Anual'!$V$9,FC6,'Resumen Anual'!$DH$296)+SUMIFS('Resumen Anual'!$EQ$402,FR24,'Resumen Anual'!$V$9,FC6,'Resumen Anual'!$DH$354)+SUMIFS('Resumen Anual'!$EQ$460,FR24,'Resumen Anual'!$V$9,FC6,'Resumen Anual'!$DH$412)+SUMIFS('Resumen Anual'!$EQ$518,FR24,'Resumen Anual'!$V$9,FC6,'Resumen Anual'!$DH$470)+SUMIFS('Resumen Anual'!$EQ$576,FR24,'Resumen Anual'!$V$9,FC6,'Resumen Anual'!$DH$528)+SUMIFS('Resumen Anual'!$EQ$634,FR24,'Resumen Anual'!$V$9,FC6,'Resumen Anual'!$DH$586)+SUMIFS('Resumen Anual'!$EQ$692,FR24,'Resumen Anual'!$V$9,FC6,'Resumen Anual'!$DH$644)+SUMIFS('Resumen Anual'!$GN$54,FR24,'Resumen Anual'!$V$9,FC6,'Resumen Anual'!$FE$6)+SUMIFS('Resumen Anual'!$GN$112,FR24,'Resumen Anual'!$V$9,FC6,'Resumen Anual'!$FE$64)+SUMIFS('Resumen Anual'!$GN$170,FR24,'Resumen Anual'!$V$9,FC6,'Resumen Anual'!$FE$122)+SUMIFS('Resumen Anual'!$GN$228,FR24,'Resumen Anual'!$V$9,FC6,'Resumen Anual'!$FE$180)+SUMIFS('Resumen Anual'!$GN$286,FR24,'Resumen Anual'!$V$9,FC6,'Resumen Anual'!$FE$238)+SUMIFS('Resumen Anual'!$GN$344,FR24,'Resumen Anual'!$V$9,FC6,'Resumen Anual'!$FE$296)+SUMIFS('Resumen Anual'!$GN$402,FR24,'Resumen Anual'!$V$9,FC6,'Resumen Anual'!$FE$354)+SUMIFS('Resumen Anual'!$GN$460,FR24,'Resumen Anual'!$V$9,FC6,'Resumen Anual'!$FE$412)+SUMIFS('Resumen Anual'!$GN$518,FR24,'Resumen Anual'!$V$9,FC6,'Resumen Anual'!$FE$470)+SUMIFS('Resumen Anual'!$GN$576,FR24,'Resumen Anual'!$V$9,FC6,'Resumen Anual'!$FE$528)+SUMIFS('Resumen Anual'!$GN$634,FR24,'Resumen Anual'!$V$9,FC6,'Resumen Anual'!$FE$586)+SUMIFS('Resumen Anual'!$GN$692,FR24,'Resumen Anual'!$V$9,FC6,'Resumen Anual'!$FE$644)</f>
        <v>0</v>
      </c>
      <c r="GM24" s="756"/>
      <c r="GN24" s="756"/>
      <c r="GO24" s="1200"/>
    </row>
    <row r="25" spans="1:197" ht="5.25" customHeight="1" x14ac:dyDescent="0.25">
      <c r="A25" s="171"/>
      <c r="B25" s="657"/>
      <c r="C25" s="657"/>
      <c r="D25" s="657"/>
      <c r="E25" s="657"/>
      <c r="F25" s="625"/>
      <c r="G25" s="625"/>
      <c r="H25" s="625"/>
      <c r="I25" s="625"/>
      <c r="J25" s="625"/>
      <c r="K25" s="625"/>
      <c r="L25" s="625"/>
      <c r="M25" s="625"/>
      <c r="N25" s="657"/>
      <c r="O25" s="657"/>
      <c r="P25" s="657"/>
      <c r="Q25" s="657"/>
      <c r="R25" s="657"/>
      <c r="S25" s="657"/>
      <c r="T25" s="657"/>
      <c r="U25" s="657"/>
      <c r="V25" s="657"/>
      <c r="W25" s="657"/>
      <c r="X25" s="657"/>
      <c r="Y25" s="15"/>
      <c r="Z25" s="773"/>
      <c r="AA25" s="774"/>
      <c r="AB25" s="774"/>
      <c r="AC25" s="774"/>
      <c r="AD25" s="774"/>
      <c r="AE25" s="770"/>
      <c r="AF25" s="770"/>
      <c r="AG25" s="770"/>
      <c r="AH25" s="770"/>
      <c r="AI25" s="770"/>
      <c r="AJ25" s="770"/>
      <c r="AK25" s="770"/>
      <c r="AL25" s="770"/>
      <c r="AM25" s="770"/>
      <c r="AN25" s="770"/>
      <c r="AO25" s="770"/>
      <c r="AP25" s="770"/>
      <c r="AQ25" s="756"/>
      <c r="AR25" s="756"/>
      <c r="AS25" s="756"/>
      <c r="AT25" s="756"/>
      <c r="AU25" s="756"/>
      <c r="AV25" s="1215"/>
      <c r="AW25" s="1200"/>
      <c r="AX25" s="171"/>
      <c r="AY25" s="657"/>
      <c r="AZ25" s="657"/>
      <c r="BA25" s="657"/>
      <c r="BB25" s="657"/>
      <c r="BC25" s="625"/>
      <c r="BD25" s="625"/>
      <c r="BE25" s="625"/>
      <c r="BF25" s="625"/>
      <c r="BG25" s="625"/>
      <c r="BH25" s="625"/>
      <c r="BI25" s="625"/>
      <c r="BJ25" s="625"/>
      <c r="BK25" s="657"/>
      <c r="BL25" s="657"/>
      <c r="BM25" s="657"/>
      <c r="BN25" s="657"/>
      <c r="BO25" s="657"/>
      <c r="BP25" s="657"/>
      <c r="BQ25" s="657"/>
      <c r="BR25" s="657"/>
      <c r="BS25" s="657"/>
      <c r="BT25" s="657"/>
      <c r="BU25" s="657"/>
      <c r="BV25" s="15"/>
      <c r="BW25" s="773"/>
      <c r="BX25" s="774"/>
      <c r="BY25" s="774"/>
      <c r="BZ25" s="774"/>
      <c r="CA25" s="774"/>
      <c r="CB25" s="770"/>
      <c r="CC25" s="770"/>
      <c r="CD25" s="770"/>
      <c r="CE25" s="770"/>
      <c r="CF25" s="770"/>
      <c r="CG25" s="770"/>
      <c r="CH25" s="770"/>
      <c r="CI25" s="770"/>
      <c r="CJ25" s="770"/>
      <c r="CK25" s="770"/>
      <c r="CL25" s="770"/>
      <c r="CM25" s="770"/>
      <c r="CN25" s="756"/>
      <c r="CO25" s="756"/>
      <c r="CP25" s="756"/>
      <c r="CQ25" s="756"/>
      <c r="CR25" s="756"/>
      <c r="CS25" s="756"/>
      <c r="CT25" s="1200"/>
      <c r="CU25" s="1199"/>
      <c r="CV25" s="171"/>
      <c r="CW25" s="657"/>
      <c r="CX25" s="657"/>
      <c r="CY25" s="657"/>
      <c r="CZ25" s="657"/>
      <c r="DA25" s="625"/>
      <c r="DB25" s="625"/>
      <c r="DC25" s="625"/>
      <c r="DD25" s="625"/>
      <c r="DE25" s="625"/>
      <c r="DF25" s="625"/>
      <c r="DG25" s="625"/>
      <c r="DH25" s="625"/>
      <c r="DI25" s="657"/>
      <c r="DJ25" s="657"/>
      <c r="DK25" s="657"/>
      <c r="DL25" s="657"/>
      <c r="DM25" s="657"/>
      <c r="DN25" s="657"/>
      <c r="DO25" s="657"/>
      <c r="DP25" s="657"/>
      <c r="DQ25" s="657"/>
      <c r="DR25" s="657"/>
      <c r="DS25" s="657"/>
      <c r="DT25" s="15"/>
      <c r="DU25" s="773"/>
      <c r="DV25" s="774"/>
      <c r="DW25" s="774"/>
      <c r="DX25" s="774"/>
      <c r="DY25" s="774"/>
      <c r="DZ25" s="770"/>
      <c r="EA25" s="770"/>
      <c r="EB25" s="770"/>
      <c r="EC25" s="770"/>
      <c r="ED25" s="770"/>
      <c r="EE25" s="770"/>
      <c r="EF25" s="770"/>
      <c r="EG25" s="770"/>
      <c r="EH25" s="770"/>
      <c r="EI25" s="770"/>
      <c r="EJ25" s="770"/>
      <c r="EK25" s="770"/>
      <c r="EL25" s="756"/>
      <c r="EM25" s="756"/>
      <c r="EN25" s="756"/>
      <c r="EO25" s="756"/>
      <c r="EP25" s="756"/>
      <c r="EQ25" s="1215"/>
      <c r="ER25" s="1200"/>
      <c r="ES25" s="171"/>
      <c r="ET25" s="657"/>
      <c r="EU25" s="657"/>
      <c r="EV25" s="657"/>
      <c r="EW25" s="657"/>
      <c r="EX25" s="625"/>
      <c r="EY25" s="625"/>
      <c r="EZ25" s="625"/>
      <c r="FA25" s="625"/>
      <c r="FB25" s="625"/>
      <c r="FC25" s="625"/>
      <c r="FD25" s="625"/>
      <c r="FE25" s="625"/>
      <c r="FF25" s="657"/>
      <c r="FG25" s="657"/>
      <c r="FH25" s="657"/>
      <c r="FI25" s="657"/>
      <c r="FJ25" s="657"/>
      <c r="FK25" s="657"/>
      <c r="FL25" s="657"/>
      <c r="FM25" s="657"/>
      <c r="FN25" s="657"/>
      <c r="FO25" s="657"/>
      <c r="FP25" s="657"/>
      <c r="FQ25" s="15"/>
      <c r="FR25" s="773"/>
      <c r="FS25" s="774"/>
      <c r="FT25" s="774"/>
      <c r="FU25" s="774"/>
      <c r="FV25" s="774"/>
      <c r="FW25" s="770"/>
      <c r="FX25" s="770"/>
      <c r="FY25" s="770"/>
      <c r="FZ25" s="770"/>
      <c r="GA25" s="770"/>
      <c r="GB25" s="770"/>
      <c r="GC25" s="770"/>
      <c r="GD25" s="770"/>
      <c r="GE25" s="770"/>
      <c r="GF25" s="770"/>
      <c r="GG25" s="770"/>
      <c r="GH25" s="770"/>
      <c r="GI25" s="756"/>
      <c r="GJ25" s="756"/>
      <c r="GK25" s="756"/>
      <c r="GL25" s="756"/>
      <c r="GM25" s="756"/>
      <c r="GN25" s="756"/>
      <c r="GO25" s="1200"/>
    </row>
    <row r="26" spans="1:197" ht="13.5" customHeight="1" x14ac:dyDescent="0.25">
      <c r="A26" s="171"/>
      <c r="B26" s="775" t="str">
        <f>'Resumen Anual'!$C$30</f>
        <v>SIC</v>
      </c>
      <c r="C26" s="776"/>
      <c r="D26" s="776"/>
      <c r="E26" s="776"/>
      <c r="F26" s="761">
        <f>SUMIF('Resumen Anual'!$FE$622,K6,'Resumen Anual'!$FA$646)+SUMIF('Resumen Anual'!$DH$622,K6,'Resumen Anual'!$DD$646)+SUMIF('Resumen Anual'!$BI$622,K6,'Resumen Anual'!$BE$646)+SUMIF('Resumen Anual'!$L$622,K6,'Resumen Anual'!$H$646)+SUMIF('Resumen Anual'!$FE$566,K6,'Resumen Anual'!$FA$590)+SUMIF('Resumen Anual'!$DH$566,K6,'Resumen Anual'!$DD$590)+SUMIF('Resumen Anual'!$BI$566,K6,'Resumen Anual'!$BE$590)+SUMIF('Resumen Anual'!$L$566,K6,'Resumen Anual'!$H$590)+SUMIF('Resumen Anual'!$FE$510,K6,'Resumen Anual'!$FA$534)+SUMIF('Resumen Anual'!$DH$510,K6,'Resumen Anual'!$DD$534)+SUMIF('Resumen Anual'!$BI$510,K6,'Resumen Anual'!$BE$534)+SUMIF('Resumen Anual'!$L$510,K6,'Resumen Anual'!$H$534)+SUMIF('Resumen Anual'!$FE$454,K6,'Resumen Anual'!$FA$478)+SUMIF('Resumen Anual'!$DH$454,K6,'Resumen Anual'!$DD$478)+SUMIF('Resumen Anual'!$BI$454,K6,'Resumen Anual'!$BE$478)+SUMIF('Resumen Anual'!$L$454,K6,'Resumen Anual'!$H$478)+SUMIF('Resumen Anual'!$FE$398,K6,'Resumen Anual'!$FA$422)+SUMIF('Resumen Anual'!$DH$398,K6,'Resumen Anual'!$DD$422)+SUMIF('Resumen Anual'!$BI$398,K6,'Resumen Anual'!$BE$422)+SUMIF('Resumen Anual'!$L$398,K6,'Resumen Anual'!$H$422)+SUMIF('Resumen Anual'!$FE$342,K6,'Resumen Anual'!$FA$366)+SUMIF('Resumen Anual'!$DH$342,K6,'Resumen Anual'!$DD$366)+SUMIF('Resumen Anual'!$BI$342,K6,'Resumen Anual'!$BE$366)+SUMIF('Resumen Anual'!$L$342,K6,'Resumen Anual'!$H$366)+SUMIF('Resumen Anual'!$FE$286,K6,'Resumen Anual'!$FA$310)+SUMIF('Resumen Anual'!$DH$286,K6,'Resumen Anual'!$DD$310)+SUMIF('Resumen Anual'!$BI$286,K6,'Resumen Anual'!$BE$310)+SUMIF('Resumen Anual'!$L$286,K6,'Resumen Anual'!$H$310)+SUMIF('Resumen Anual'!$FE$230,K6,'Resumen Anual'!$FA$254)+SUMIF('Resumen Anual'!$DH$230,K6,'Resumen Anual'!$DD$254)+SUMIF('Resumen Anual'!$BI$230,K6,'Resumen Anual'!$BE$254)+SUMIF('Resumen Anual'!$L$230,K6,'Resumen Anual'!$H$254)+SUMIF('Resumen Anual'!$FE$174,K6,'Resumen Anual'!$FA$198)+SUMIF('Resumen Anual'!$DH$174,K6,'Resumen Anual'!$DD$198)+SUMIF('Resumen Anual'!$BI$174,K6,'Resumen Anual'!$BE$198)+SUMIF('Resumen Anual'!$L$174,K6,'Resumen Anual'!$H$198)+SUMIF('Resumen Anual'!$FE$118,K6,'Resumen Anual'!$FA$142)+SUMIF('Resumen Anual'!$DH$118,K6,'Resumen Anual'!$DD$142)+SUMIF('Resumen Anual'!$BI$118,K6,'Resumen Anual'!$BE$142)+SUMIF('Resumen Anual'!$L$118,K6,'Resumen Anual'!$H$142)+SUMIF('Resumen Anual'!$FE$62,K6,'Resumen Anual'!$FA$86)+SUMIF('Resumen Anual'!$DH$62,K6,'Resumen Anual'!$DD$86)+SUMIF('Resumen Anual'!$BI$62,K6,'Resumen Anual'!$BE$86)+SUMIF('Resumen Anual'!$L$62,K6,'Resumen Anual'!$H$86)+SUMIF('Resumen Anual'!$FE$6,K6,'Resumen Anual'!$FA$30)+SUMIF('Resumen Anual'!$DH$6,K6,'Resumen Anual'!$DD$30)+SUMIF('Resumen Anual'!$BI$6,K6,'Resumen Anual'!$BE$30)+SUMIF('Resumen Anual'!$L$6,K6,'Resumen Anual'!$H$30)+SUMIF('Bitácoras Anteriores'!$K$6,K6,'Bitácoras Anteriores'!$F$26)+SUMIF('Bitácoras Anteriores'!$K$59,$K$6,'Bitácoras Anteriores'!$F$79)+SUMIF('Bitácoras Anteriores'!$K$112,K6,'Bitácoras Anteriores'!$F$132)+SUMIF('Bitácoras Anteriores'!$K$165,K6,'Bitácoras Anteriores'!$F$185)+SUMIF('Bitácoras Anteriores'!$K$218,K6,'Bitácoras Anteriores'!$F$238)+SUMIF('Bitácoras Anteriores'!$K$271,K6,'Bitácoras Anteriores'!$F$291)+SUMIF('Bitácoras Anteriores'!$K$324,K6,'Bitácoras Anteriores'!$F$344)+SUMIF('Bitácoras Anteriores'!$BH$6,K6,'Bitácoras Anteriores'!$BD$26)+SUMIF('Bitácoras Anteriores'!$BH$59,$K$6,'Bitácoras Anteriores'!$BD$79)+SUMIF('Bitácoras Anteriores'!$BH$112,K6,'Bitácoras Anteriores'!$BD$132)+SUMIF('Bitácoras Anteriores'!$BH$165,K6,'Bitácoras Anteriores'!$BD$185)+SUMIF('Bitácoras Anteriores'!$BH$218,K6,'Bitácoras Anteriores'!$BD$238)+SUMIF('Bitácoras Anteriores'!$BH$271,K6,'Bitácoras Anteriores'!$BD$291)+SUMIF('Bitácoras Anteriores'!$BH$324,K6,'Bitácoras Anteriores'!$BD$344)+SUMIF('Bitácoras Anteriores'!$DF$6,K6,'Bitácoras Anteriores'!$DB$26)+SUMIF('Bitácoras Anteriores'!$DF$59,$K$6,'Bitácoras Anteriores'!$DB$79)+SUMIF('Bitácoras Anteriores'!$DF$112,K6,'Bitácoras Anteriores'!$DB$132)+SUMIF('Bitácoras Anteriores'!$DF$165,K6,'Bitácoras Anteriores'!$DB$185)+SUMIF('Bitácoras Anteriores'!$DF$218,K6,'Bitácoras Anteriores'!$DB$238)+SUMIF('Bitácoras Anteriores'!$DF$271,K6,'Bitácoras Anteriores'!$DB$291)+SUMIF('Bitácoras Anteriores'!$DF$324,K6,'Bitácoras Anteriores'!$DB$344)+SUMIF('Bitácoras Anteriores'!$FC$6,K6,'Bitácoras Anteriores'!$EY$26)+SUMIF('Bitácoras Anteriores'!$FC$59,$K$6,'Bitácoras Anteriores'!$EY$79)+SUMIF('Bitácoras Anteriores'!$FC$112,K6,'Bitácoras Anteriores'!$EY$132)+SUMIF('Bitácoras Anteriores'!$FC$165,K6,'Bitácoras Anteriores'!$EY$185)+SUMIF('Bitácoras Anteriores'!$FC$218,K6,'Bitácoras Anteriores'!$EY$238)+SUMIF('Bitácoras Anteriores'!$FC$271,K6,'Bitácoras Anteriores'!$EY$291)+SUMIF('Bitácoras Anteriores'!$FC$324,K6,'Bitácoras Anteriores'!$EY$344)</f>
        <v>0</v>
      </c>
      <c r="G26" s="762"/>
      <c r="H26" s="762"/>
      <c r="I26" s="762"/>
      <c r="J26" s="762"/>
      <c r="K26" s="762"/>
      <c r="L26" s="763"/>
      <c r="M26" s="632"/>
      <c r="N26" s="779" t="str">
        <f>'Resumen Anual'!$O$30</f>
        <v>NOCHE</v>
      </c>
      <c r="O26" s="776"/>
      <c r="P26" s="776"/>
      <c r="Q26" s="776"/>
      <c r="R26" s="780"/>
      <c r="S26" s="782">
        <f>SUMIF('Resumen Anual'!$FE$622,K6,'Resumen Anual'!$FM$646)+SUMIF('Resumen Anual'!$DH$622,K6,'Resumen Anual'!$DP$646)+SUMIF('Resumen Anual'!$BI$622,K6,'Resumen Anual'!$BQ$646)+SUMIF('Resumen Anual'!$L$622,K6,'Resumen Anual'!$T$646)+SUMIF('Resumen Anual'!$FE$566,K6,'Resumen Anual'!$FM$590)+SUMIF('Resumen Anual'!$DH$566,K6,'Resumen Anual'!$DP$590)+SUMIF('Resumen Anual'!$BI$566,K6,'Resumen Anual'!$BQ$590)+SUMIF('Resumen Anual'!$L$566,K6,'Resumen Anual'!$T$590)+SUMIF('Resumen Anual'!$FE$510,K6,'Resumen Anual'!$FM$534)+SUMIF('Resumen Anual'!$DH$510,K6,'Resumen Anual'!$DP$534)+SUMIF('Resumen Anual'!$BI$510,K6,'Resumen Anual'!$BQ$534)+SUMIF('Resumen Anual'!$L$510,K6,'Resumen Anual'!$T$534)+SUMIF('Resumen Anual'!$FE$454,K6,'Resumen Anual'!$FM$478)+SUMIF('Resumen Anual'!$DH$454,K6,'Resumen Anual'!$DP$478)+SUMIF('Resumen Anual'!$BI$454,K6,'Resumen Anual'!$BQ$478)+SUMIF('Resumen Anual'!$L$454,K6,'Resumen Anual'!$T$478)+SUMIF('Resumen Anual'!$FE$398,K6,'Resumen Anual'!$FM$422)+SUMIF('Resumen Anual'!$DH$398,K6,'Resumen Anual'!$DP$422)+SUMIF('Resumen Anual'!$BI$398,K6,'Resumen Anual'!$BQ$422)+SUMIF('Resumen Anual'!$L$398,K6,'Resumen Anual'!$T$422)+SUMIF('Resumen Anual'!$FE$342,K6,'Resumen Anual'!$FM$366)+SUMIF('Resumen Anual'!$DH$342,K6,'Resumen Anual'!$DP$366)+SUMIF('Resumen Anual'!$BI$342,K6,'Resumen Anual'!$BQ$366)+SUMIF('Resumen Anual'!$L$342,K6,'Resumen Anual'!$T$366)+SUMIF('Resumen Anual'!$FE$286,K6,'Resumen Anual'!$FM$310)+SUMIF('Resumen Anual'!$DH$286,K6,'Resumen Anual'!$DP$310)+SUMIF('Resumen Anual'!$BI$286,K6,'Resumen Anual'!$BQ$310)+SUMIF('Resumen Anual'!$L$286,K6,'Resumen Anual'!$T$310)+SUMIF('Resumen Anual'!$FE$230,K6,'Resumen Anual'!$FM$254)+SUMIF('Resumen Anual'!$DH$230,K6,'Resumen Anual'!$DP$254)+SUMIF('Resumen Anual'!$BI$230,K6,'Resumen Anual'!$BQ$254)+SUMIF('Resumen Anual'!$L$230,K6,'Resumen Anual'!$T$254)+SUMIF('Resumen Anual'!$FE$174,K6,'Resumen Anual'!$FM$198)+SUMIF('Resumen Anual'!$DH$174,K6,'Resumen Anual'!$DP$198)+SUMIF('Resumen Anual'!$BI$174,K6,'Resumen Anual'!$BQ$198)+SUMIF('Resumen Anual'!$L$174,K6,'Resumen Anual'!$T$198)+SUMIF('Resumen Anual'!$FE$118,K6,'Resumen Anual'!$FM$142)+SUMIF('Resumen Anual'!$DH$118,K6,'Resumen Anual'!$DP$142)+SUMIF('Resumen Anual'!$BI$118,K6,'Resumen Anual'!$BQ$142)+SUMIF('Resumen Anual'!$L$118,K6,'Resumen Anual'!$T$142)+SUMIF('Resumen Anual'!$FE$62,K6,'Resumen Anual'!$FM$86)+SUMIF('Resumen Anual'!$DH$62,K6,'Resumen Anual'!$DP$86)+SUMIF('Resumen Anual'!$BI$62,K6,'Resumen Anual'!$BQ$86)+SUMIF('Resumen Anual'!$L$62,K6,'Resumen Anual'!$T$86)+SUMIF('Resumen Anual'!$FE$6,K6,'Resumen Anual'!$FM$30)+SUMIF('Resumen Anual'!$DH$6,K6,'Resumen Anual'!$DP$30)+SUMIF('Resumen Anual'!$BI$6,K6,'Resumen Anual'!$BQ$30)+SUMIF('Resumen Anual'!$L$6,K6,'Resumen Anual'!$T$30)+SUMIF('Bitácoras Anteriores'!$K$6,K6,'Bitácoras Anteriores'!$S$26)+SUMIF('Bitácoras Anteriores'!$K$59,$K$6,'Bitácoras Anteriores'!$S$79)+SUMIF('Bitácoras Anteriores'!$K$112,K6,'Bitácoras Anteriores'!$S$132)+SUMIF('Bitácoras Anteriores'!$K$165,K6,'Bitácoras Anteriores'!$S$185)+SUMIF('Bitácoras Anteriores'!$K$218,K6,'Bitácoras Anteriores'!$S$238)+SUMIF('Bitácoras Anteriores'!$K$271,K6,'Bitácoras Anteriores'!$S$291)+SUMIF('Bitácoras Anteriores'!$K$324,K6,'Bitácoras Anteriores'!$S$344)+SUMIF('Bitácoras Anteriores'!$BH$6,K6,'Bitácoras Anteriores'!$BP$26)+SUMIF('Bitácoras Anteriores'!$BH$59,$K$6,'Bitácoras Anteriores'!$BP$79)+SUMIF('Bitácoras Anteriores'!$BH$112,K6,'Bitácoras Anteriores'!$BP$132)+SUMIF('Bitácoras Anteriores'!$BH$165,K6,'Bitácoras Anteriores'!$BP$185)+SUMIF('Bitácoras Anteriores'!$BH$218,K6,'Bitácoras Anteriores'!$BP$238)+SUMIF('Bitácoras Anteriores'!$BH$271,K6,'Bitácoras Anteriores'!$BP$291)+SUMIF('Bitácoras Anteriores'!$BH$324,K6,'Bitácoras Anteriores'!$BP$344)+SUMIF('Bitácoras Anteriores'!$DF$6,K6,'Bitácoras Anteriores'!$DN$26)+SUMIF('Bitácoras Anteriores'!$DF$59,$K$6,'Bitácoras Anteriores'!$DN$79)+SUMIF('Bitácoras Anteriores'!$DF$112,K6,'Bitácoras Anteriores'!$DN$132)+SUMIF('Bitácoras Anteriores'!$DF$165,K6,'Bitácoras Anteriores'!$DN$185)+SUMIF('Bitácoras Anteriores'!$DF$218,K6,'Bitácoras Anteriores'!$DN$238)+SUMIF('Bitácoras Anteriores'!$DF$271,K6,'Bitácoras Anteriores'!$DN$291)+SUMIF('Bitácoras Anteriores'!$DF$324,K6,'Bitácoras Anteriores'!$DN$344)+SUMIF('Bitácoras Anteriores'!$FC$6,K6,'Bitácoras Anteriores'!$FK$26)+SUMIF('Bitácoras Anteriores'!$FC$59,$K$6,'Bitácoras Anteriores'!$FK$79)+SUMIF('Bitácoras Anteriores'!$FC$112,K6,'Bitácoras Anteriores'!$FK$132)+SUMIF('Bitácoras Anteriores'!$FC$165,K6,'Bitácoras Anteriores'!$FK$185)+SUMIF('Bitácoras Anteriores'!$FC$218,K6,'Bitácoras Anteriores'!$FK$238)+SUMIF('Bitácoras Anteriores'!$FC$271,K6,'Bitácoras Anteriores'!$FK$291)+SUMIF('Bitácoras Anteriores'!$FC$324,K6,'Bitácoras Anteriores'!$FK$344)</f>
        <v>0</v>
      </c>
      <c r="T26" s="783"/>
      <c r="U26" s="783"/>
      <c r="V26" s="783"/>
      <c r="W26" s="783"/>
      <c r="X26" s="784"/>
      <c r="Y26" s="15"/>
      <c r="Z26" s="771">
        <f>IF(Z12=0," ",Z12+7)</f>
        <v>2029</v>
      </c>
      <c r="AA26" s="772"/>
      <c r="AB26" s="772"/>
      <c r="AC26" s="772"/>
      <c r="AD26" s="772"/>
      <c r="AE26" s="1214">
        <f>SUMIFS('Resumen Anual'!$AF$54,Z26,'Resumen Anual'!$V$9,K6,'Resumen Anual'!$L$6)+SUMIFS('Resumen Anual'!$AF$112,Z26,'Resumen Anual'!$V$9,K6,'Resumen Anual'!$L$64)+SUMIFS('Resumen Anual'!$AF$170,Z26,'Resumen Anual'!$V$9,K6,'Resumen Anual'!$L$122)+SUMIFS('Resumen Anual'!$AF$228,Z26,'Resumen Anual'!$V$9,K6,'Resumen Anual'!$L$180)+SUMIFS('Resumen Anual'!$AF$286,Z26,'Resumen Anual'!$V$9,K6,'Resumen Anual'!$L$238)+SUMIFS('Resumen Anual'!$AF$344,Z26,'Resumen Anual'!$V$9,K6,'Resumen Anual'!$L$296)+SUMIFS('Resumen Anual'!$AF$402,Z26,'Resumen Anual'!$V$9,K6,'Resumen Anual'!$L$354)+SUMIFS('Resumen Anual'!$AF$460,Z26,'Resumen Anual'!$V$9,K6,'Resumen Anual'!$L$412)+SUMIFS('Resumen Anual'!$AF$518,Z26,'Resumen Anual'!$V$9,K6,'Resumen Anual'!$L$470)+SUMIFS('Resumen Anual'!$AF$576,Z26,'Resumen Anual'!$V$9,K6,'Resumen Anual'!$L$528)+SUMIFS('Resumen Anual'!$AF$634,Z26,'Resumen Anual'!$V$9,K6,'Resumen Anual'!$L$586)+SUMIFS('Resumen Anual'!$AF$692,Z26,'Resumen Anual'!$V$9,K6,'Resumen Anual'!$L$644)+SUMIFS('Resumen Anual'!$CC$54,Z26,'Resumen Anual'!$V$9,K6,'Resumen Anual'!$BI$6)+SUMIFS('Resumen Anual'!$CC$112,Z26,'Resumen Anual'!$V$9,K6,'Resumen Anual'!$BI$64)+SUMIFS('Resumen Anual'!$CC$170,Z26,'Resumen Anual'!$V$9,K6,'Resumen Anual'!$BI$122)+SUMIFS('Resumen Anual'!$CC$228,Z26,'Resumen Anual'!$V$9,K6,'Resumen Anual'!$BI$180)+SUMIFS('Resumen Anual'!$CC$286,Z26,'Resumen Anual'!$V$9,K6,'Resumen Anual'!$BI$238)+SUMIFS('Resumen Anual'!$CC$344,Z26,'Resumen Anual'!$V$9,K6,'Resumen Anual'!$BI$296)+SUMIFS('Resumen Anual'!$CC$402,Z26,'Resumen Anual'!$V$9,K6,'Resumen Anual'!$BI$354)+SUMIFS('Resumen Anual'!$CC$460,Z26,'Resumen Anual'!$V$9,K6,'Resumen Anual'!$BI$412)+SUMIFS('Resumen Anual'!$CC$518,Z26,'Resumen Anual'!$V$9,K6,'Resumen Anual'!$BI$470)+SUMIFS('Resumen Anual'!$CC$576,Z26,'Resumen Anual'!$V$9,K6,'Resumen Anual'!$BI$528)+SUMIFS('Resumen Anual'!$CC$634,Z26,'Resumen Anual'!$V$9,K6,'Resumen Anual'!$BI$586)+SUMIFS('Resumen Anual'!$CC$692,Z26,'Resumen Anual'!$V$9,K6,'Resumen Anual'!$BI$644)+SUMIFS('Resumen Anual'!$EB$54,Z26,'Resumen Anual'!$V$9,K6,'Resumen Anual'!$DH$6)+SUMIFS('Resumen Anual'!$EB$112,Z26,'Resumen Anual'!$V$9,K6,'Resumen Anual'!$DH$64)+SUMIFS('Resumen Anual'!$EB$170,Z26,'Resumen Anual'!$V$9,K6,'Resumen Anual'!$DH$122)+SUMIFS('Resumen Anual'!$EB$228,Z26,'Resumen Anual'!$V$9,K6,'Resumen Anual'!$DH$180)+SUMIFS('Resumen Anual'!$EB$286,Z26,'Resumen Anual'!$V$9,K6,'Resumen Anual'!$DH$238)+SUMIFS('Resumen Anual'!$EB$344,Z26,'Resumen Anual'!$V$9,K6,'Resumen Anual'!$DH$296)+SUMIFS('Resumen Anual'!$EB$402,Z26,'Resumen Anual'!$V$9,K6,'Resumen Anual'!$DH$354)+SUMIFS('Resumen Anual'!$EB$460,Z26,'Resumen Anual'!$V$9,K6,'Resumen Anual'!$DH$412)+SUMIFS('Resumen Anual'!$EB$518,Z26,'Resumen Anual'!$V$9,K6,'Resumen Anual'!$DH$470)+SUMIFS('Resumen Anual'!$EB$576,Z26,'Resumen Anual'!$V$9,K6,'Resumen Anual'!$DH$528)+SUMIFS('Resumen Anual'!$EB$634,Z26,'Resumen Anual'!$V$9,K6,'Resumen Anual'!$DH$586)+SUMIFS('Resumen Anual'!$EB$692,Z26,'Resumen Anual'!$V$9,K6,'Resumen Anual'!$DH$644)+SUMIFS('Resumen Anual'!$FY$54,Z26,'Resumen Anual'!$V$9,K6,'Resumen Anual'!$FE$6)+SUMIFS('Resumen Anual'!$FY$112,Z26,'Resumen Anual'!$V$9,K6,'Resumen Anual'!$FE$64)+SUMIFS('Resumen Anual'!$FY$170,Z26,'Resumen Anual'!$V$9,K6,'Resumen Anual'!$FE$122)+SUMIFS('Resumen Anual'!$FY$228,Z26,'Resumen Anual'!$V$9,K6,'Resumen Anual'!$FE$180)+SUMIFS('Resumen Anual'!$FY$286,Z26,'Resumen Anual'!$V$9,K6,'Resumen Anual'!$FE$238)+SUMIFS('Resumen Anual'!$FY$344,Z26,'Resumen Anual'!$V$9,K6,'Resumen Anual'!$FE$296)+SUMIFS('Resumen Anual'!$FY$402,Z26,'Resumen Anual'!$V$9,K6,'Resumen Anual'!$FE$354)+SUMIFS('Resumen Anual'!$FY$460,Z26,'Resumen Anual'!$V$9,K6,'Resumen Anual'!$FE$412)+SUMIFS('Resumen Anual'!$FY$518,Z26,'Resumen Anual'!$V$9,K6,'Resumen Anual'!$FE$470)+SUMIFS('Resumen Anual'!$FY$576,Z26,'Resumen Anual'!$V$9,K6,'Resumen Anual'!$FE$528)+SUMIFS('Resumen Anual'!$FY$634,Z26,'Resumen Anual'!$V$9,K6,'Resumen Anual'!$FE$586)+SUMIFS('Resumen Anual'!$FY$692,Z26,'Resumen Anual'!$V$9,K6,'Resumen Anual'!$FE$644)</f>
        <v>0</v>
      </c>
      <c r="AF26" s="770"/>
      <c r="AG26" s="770"/>
      <c r="AH26" s="770"/>
      <c r="AI26" s="770">
        <f>SUMIFS('Resumen Anual'!$AJ$54,Z26,'Resumen Anual'!$V$9,K6,'Resumen Anual'!$L$6)+SUMIFS('Resumen Anual'!$AJ$112,Z26,'Resumen Anual'!$V$9,K6,'Resumen Anual'!$L$64)+SUMIFS('Resumen Anual'!$AJ$170,Z26,'Resumen Anual'!$V$9,K6,'Resumen Anual'!$L$122)+SUMIFS('Resumen Anual'!$AJ$228,Z26,'Resumen Anual'!$V$9,K6,'Resumen Anual'!$L$180)+SUMIFS('Resumen Anual'!$AJ$286,Z26,'Resumen Anual'!$V$9,K6,'Resumen Anual'!$L$238)+SUMIFS('Resumen Anual'!$AJ$344,Z26,'Resumen Anual'!$V$9,K6,'Resumen Anual'!$L$296)+SUMIFS('Resumen Anual'!$AJ$402,Z26,'Resumen Anual'!$V$9,K6,'Resumen Anual'!$L$354)+SUMIFS('Resumen Anual'!$AJ$460,Z26,'Resumen Anual'!$V$9,K6,'Resumen Anual'!$L$412)+SUMIFS('Resumen Anual'!$AJ$518,Z26,'Resumen Anual'!$V$9,K6,'Resumen Anual'!$L$470)+SUMIFS('Resumen Anual'!$AJ$576,Z26,'Resumen Anual'!$V$9,K6,'Resumen Anual'!$L$528)+SUMIFS('Resumen Anual'!$AJ$634,Z26,'Resumen Anual'!$V$9,K6,'Resumen Anual'!$L$586)+SUMIFS('Resumen Anual'!$AJ$692,Z26,'Resumen Anual'!$V$9,K6,'Resumen Anual'!$L$644)+SUMIFS('Resumen Anual'!$CG$54,Z26,'Resumen Anual'!$V$9,K6,'Resumen Anual'!$BI$6)+SUMIFS('Resumen Anual'!$CG$112,Z26,'Resumen Anual'!$V$9,K6,'Resumen Anual'!$BI$64)+SUMIFS('Resumen Anual'!$CG$170,Z26,'Resumen Anual'!$V$9,K6,'Resumen Anual'!$BI$122)+SUMIFS('Resumen Anual'!$CG$228,Z26,'Resumen Anual'!$V$9,K6,'Resumen Anual'!$BI$180)+SUMIFS('Resumen Anual'!$CG$286,Z26,'Resumen Anual'!$V$9,K6,'Resumen Anual'!$BI$238)+SUMIFS('Resumen Anual'!$CG$344,Z26,'Resumen Anual'!$V$9,K6,'Resumen Anual'!$BI$296)+SUMIFS('Resumen Anual'!$CG$402,Z26,'Resumen Anual'!$V$9,K6,'Resumen Anual'!$BI$354)+SUMIFS('Resumen Anual'!$CG$460,Z26,'Resumen Anual'!$V$9,K6,'Resumen Anual'!$BI$412)+SUMIFS('Resumen Anual'!$CG$518,Z26,'Resumen Anual'!$V$9,K6,'Resumen Anual'!$BI$470)+SUMIFS('Resumen Anual'!$CG$576,Z26,'Resumen Anual'!$V$9,K6,'Resumen Anual'!$BI$528)+SUMIFS('Resumen Anual'!$CG$634,Z26,'Resumen Anual'!$V$9,K6,'Resumen Anual'!$BI$586)+SUMIFS('Resumen Anual'!$CG$692,Z26,'Resumen Anual'!$V$9,K6,'Resumen Anual'!$BI$644)+SUMIFS('Resumen Anual'!$EF$54,Z26,'Resumen Anual'!$V$9,K6,'Resumen Anual'!$DH$6)+SUMIFS('Resumen Anual'!$EF$112,Z26,'Resumen Anual'!$V$9,K6,'Resumen Anual'!$DH$64)+SUMIFS('Resumen Anual'!$EF$170,Z26,'Resumen Anual'!$V$9,K6,'Resumen Anual'!$DH$122)+SUMIFS('Resumen Anual'!$EF$228,Z26,'Resumen Anual'!$V$9,K6,'Resumen Anual'!$DH$180)+SUMIFS('Resumen Anual'!$EF$286,Z26,'Resumen Anual'!$V$9,K6,'Resumen Anual'!$DH$238)+SUMIFS('Resumen Anual'!$EF$344,Z26,'Resumen Anual'!$V$9,K6,'Resumen Anual'!$DH$296)+SUMIFS('Resumen Anual'!$EF$402,Z26,'Resumen Anual'!$V$9,K6,'Resumen Anual'!$DH$354)+SUMIFS('Resumen Anual'!$EF$460,Z26,'Resumen Anual'!$V$9,K6,'Resumen Anual'!$DH$412)+SUMIFS('Resumen Anual'!$EF$518,Z26,'Resumen Anual'!$V$9,K6,'Resumen Anual'!$DH$470)+SUMIFS('Resumen Anual'!$EF$576,Z26,'Resumen Anual'!$V$9,K6,'Resumen Anual'!$DH$528)+SUMIFS('Resumen Anual'!$EF$634,Z26,'Resumen Anual'!$V$9,K6,'Resumen Anual'!$DH$586)+SUMIFS('Resumen Anual'!$EF$692,Z26,'Resumen Anual'!$V$9,K6,'Resumen Anual'!$DH$644)+SUMIFS('Resumen Anual'!$GC$54,Z26,'Resumen Anual'!$V$9,K6,'Resumen Anual'!$FE$6)+SUMIFS('Resumen Anual'!$GC$112,Z26,'Resumen Anual'!$V$9,K6,'Resumen Anual'!$FE$64)+SUMIFS('Resumen Anual'!$GC$170,Z26,'Resumen Anual'!$V$9,K6,'Resumen Anual'!$FE$122)+SUMIFS('Resumen Anual'!$GC$228,Z26,'Resumen Anual'!$V$9,K6,'Resumen Anual'!$FE$180)+SUMIFS('Resumen Anual'!$GC$286,Z26,'Resumen Anual'!$V$9,K6,'Resumen Anual'!$FE$238)+SUMIFS('Resumen Anual'!$GC$344,Z26,'Resumen Anual'!$V$9,K6,'Resumen Anual'!$FE$296)+SUMIFS('Resumen Anual'!$GC$402,Z26,'Resumen Anual'!$V$9,K6,'Resumen Anual'!$FE$354)+SUMIFS('Resumen Anual'!$GC$460,Z26,'Resumen Anual'!$V$9,K6,'Resumen Anual'!$FE$412)+SUMIFS('Resumen Anual'!$GC$518,Z26,'Resumen Anual'!$V$9,K6,'Resumen Anual'!$FE$470)+SUMIFS('Resumen Anual'!$GC$576,Z26,'Resumen Anual'!$V$9,K6,'Resumen Anual'!$FE$528)+SUMIFS('Resumen Anual'!$GC$634,Z26,'Resumen Anual'!$V$9,K6,'Resumen Anual'!$FE$586)+SUMIFS('Resumen Anual'!$GC$692,Z26,'Resumen Anual'!$V$9,K6,'Resumen Anual'!$FE$644)</f>
        <v>0</v>
      </c>
      <c r="AJ26" s="770"/>
      <c r="AK26" s="770"/>
      <c r="AL26" s="770"/>
      <c r="AM26" s="770">
        <f>SUMIFS('Resumen Anual'!$AN$54,Z26,'Resumen Anual'!$V$9,K6,'Resumen Anual'!$L$6)+SUMIFS('Resumen Anual'!$AN$112,Z26,'Resumen Anual'!$V$9,K6,'Resumen Anual'!$L$64)+SUMIFS('Resumen Anual'!$AN$170,Z26,'Resumen Anual'!$V$9,K6,'Resumen Anual'!$L$122)+SUMIFS('Resumen Anual'!$AN$228,Z26,'Resumen Anual'!$V$9,K6,'Resumen Anual'!$L$180)+SUMIFS('Resumen Anual'!$AN$286,Z26,'Resumen Anual'!$V$9,K6,'Resumen Anual'!$L$238)+SUMIFS('Resumen Anual'!$AN$344,Z26,'Resumen Anual'!$V$9,K6,'Resumen Anual'!$L$296)+SUMIFS('Resumen Anual'!$AN$402,Z26,'Resumen Anual'!$V$9,K6,'Resumen Anual'!$L$354)+SUMIFS('Resumen Anual'!$AN$460,Z26,'Resumen Anual'!$V$9,K6,'Resumen Anual'!$L$412)+SUMIFS('Resumen Anual'!$AN$518,Z26,'Resumen Anual'!$V$9,K6,'Resumen Anual'!$L$470)+SUMIFS('Resumen Anual'!$AN$576,Z26,'Resumen Anual'!$V$9,K6,'Resumen Anual'!$L$528)+SUMIFS('Resumen Anual'!$AN$634,Z26,'Resumen Anual'!$V$9,K6,'Resumen Anual'!$L$586)+SUMIFS('Resumen Anual'!$AN$692,Z26,'Resumen Anual'!$V$9,K6,'Resumen Anual'!$L$644)+SUMIFS('Resumen Anual'!$CK$54,Z26,'Resumen Anual'!$V$9,K6,'Resumen Anual'!$BI$6)+SUMIFS('Resumen Anual'!$CK$112,Z26,'Resumen Anual'!$V$9,K6,'Resumen Anual'!$BI$64)+SUMIFS('Resumen Anual'!$CK$170,Z26,'Resumen Anual'!$V$9,K6,'Resumen Anual'!$BI$122)+SUMIFS('Resumen Anual'!$CK$228,Z26,'Resumen Anual'!$V$9,K6,'Resumen Anual'!$BI$180)+SUMIFS('Resumen Anual'!$CK$286,Z26,'Resumen Anual'!$V$9,K6,'Resumen Anual'!$BI$238)+SUMIFS('Resumen Anual'!$CK$344,Z26,'Resumen Anual'!$V$9,K6,'Resumen Anual'!$BI$296)+SUMIFS('Resumen Anual'!$CK$402,Z26,'Resumen Anual'!$V$9,K6,'Resumen Anual'!$BI$354)+SUMIFS('Resumen Anual'!$CK$460,Z26,'Resumen Anual'!$V$9,K6,'Resumen Anual'!$BI$412)+SUMIFS('Resumen Anual'!$CK$518,Z26,'Resumen Anual'!$V$9,K6,'Resumen Anual'!$BI$470)+SUMIFS('Resumen Anual'!$CK$576,Z26,'Resumen Anual'!$V$9,K6,'Resumen Anual'!$BI$528)+SUMIFS('Resumen Anual'!$CK$634,Z26,'Resumen Anual'!$V$9,K6,'Resumen Anual'!$BI$586)+SUMIFS('Resumen Anual'!$CK$692,Z26,'Resumen Anual'!$V$9,K6,'Resumen Anual'!$BI$644)+SUMIFS('Resumen Anual'!$EJ$54,Z26,'Resumen Anual'!$V$9,K6,'Resumen Anual'!$DH$6)+SUMIFS('Resumen Anual'!$EJ$112,Z26,'Resumen Anual'!$V$9,K6,'Resumen Anual'!$DH$64)+SUMIFS('Resumen Anual'!$EJ$170,Z26,'Resumen Anual'!$V$9,K6,'Resumen Anual'!$DH$122)+SUMIFS('Resumen Anual'!$EJ$228,Z26,'Resumen Anual'!$V$9,K6,'Resumen Anual'!$DH$180)+SUMIFS('Resumen Anual'!$EJ$286,Z26,'Resumen Anual'!$V$9,K6,'Resumen Anual'!$DH$238)+SUMIFS('Resumen Anual'!$EJ$344,Z26,'Resumen Anual'!$V$9,K6,'Resumen Anual'!$DH$296)+SUMIFS('Resumen Anual'!$EJ$402,Z26,'Resumen Anual'!$V$9,K6,'Resumen Anual'!$DH$354)+SUMIFS('Resumen Anual'!$EJ$460,Z26,'Resumen Anual'!$V$9,K6,'Resumen Anual'!$DH$412)+SUMIFS('Resumen Anual'!$EJ$518,Z26,'Resumen Anual'!$V$9,K6,'Resumen Anual'!$DH$470)+SUMIFS('Resumen Anual'!$EJ$576,Z26,'Resumen Anual'!$V$9,K6,'Resumen Anual'!$DH$528)+SUMIFS('Resumen Anual'!$EJ$634,Z26,'Resumen Anual'!$V$9,K6,'Resumen Anual'!$DH$586)+SUMIFS('Resumen Anual'!$EJ$692,Z26,'Resumen Anual'!$V$9,K6,'Resumen Anual'!$DH$644)+SUMIFS('Resumen Anual'!$GG$54,Z26,'Resumen Anual'!$V$9,K6,'Resumen Anual'!$FE$6)+SUMIFS('Resumen Anual'!$GG$112,Z26,'Resumen Anual'!$V$9,K6,'Resumen Anual'!$FE$64)+SUMIFS('Resumen Anual'!$GG$170,Z26,'Resumen Anual'!$V$9,K6,'Resumen Anual'!$FE$122)+SUMIFS('Resumen Anual'!$GG$228,Z26,'Resumen Anual'!$V$9,K6,'Resumen Anual'!$FE$180)+SUMIFS('Resumen Anual'!$GG$286,Z26,'Resumen Anual'!$V$9,K6,'Resumen Anual'!$FE$238)+SUMIFS('Resumen Anual'!$GG$344,Z26,'Resumen Anual'!$V$9,K6,'Resumen Anual'!$FE$296)+SUMIFS('Resumen Anual'!$GG$402,Z26,'Resumen Anual'!$V$9,K6,'Resumen Anual'!$FE$354)+SUMIFS('Resumen Anual'!$GG$460,Z26,'Resumen Anual'!$V$9,K6,'Resumen Anual'!$FE$412)+SUMIFS('Resumen Anual'!$GG$518,Z26,'Resumen Anual'!$V$9,K6,'Resumen Anual'!$FE$470)+SUMIFS('Resumen Anual'!$GG$576,Z26,'Resumen Anual'!$V$9,K6,'Resumen Anual'!$FE$528)+SUMIFS('Resumen Anual'!$GG$634,Z26,'Resumen Anual'!$V$9,K6,'Resumen Anual'!$FE$586)+SUMIFS('Resumen Anual'!$GG$692,Z26,'Resumen Anual'!$V$9,K6,'Resumen Anual'!$FE$644)</f>
        <v>0</v>
      </c>
      <c r="AN26" s="770"/>
      <c r="AO26" s="770"/>
      <c r="AP26" s="770"/>
      <c r="AQ26" s="756">
        <f>SUMIFS('Resumen Anual'!$AR$54,Z26,'Resumen Anual'!$V$9,K6,'Resumen Anual'!$L$6)+SUMIFS('Resumen Anual'!$AR$112,Z26,'Resumen Anual'!$V$9,K6,'Resumen Anual'!$L$64)+SUMIFS('Resumen Anual'!$AR$170,Z26,'Resumen Anual'!$V$9,K6,'Resumen Anual'!$L$122)+SUMIFS('Resumen Anual'!$AR$228,Z26,'Resumen Anual'!$V$9,K6,'Resumen Anual'!$L$180)+SUMIFS('Resumen Anual'!$AR$286,Z26,'Resumen Anual'!$V$9,K6,'Resumen Anual'!$L$238)+SUMIFS('Resumen Anual'!$AR$344,Z26,'Resumen Anual'!$V$9,K6,'Resumen Anual'!$L$296)+SUMIFS('Resumen Anual'!$AR$402,Z26,'Resumen Anual'!$V$9,K6,'Resumen Anual'!$L$354)+SUMIFS('Resumen Anual'!$AR$460,Z26,'Resumen Anual'!$V$9,K6,'Resumen Anual'!$L$412)+SUMIFS('Resumen Anual'!$AR$518,Z26,'Resumen Anual'!$V$9,K6,'Resumen Anual'!$L$470)+SUMIFS('Resumen Anual'!$AR$576,Z26,'Resumen Anual'!$V$9,K6,'Resumen Anual'!$L$528)+SUMIFS('Resumen Anual'!$AR$634,Z26,'Resumen Anual'!$V$9,K6,'Resumen Anual'!$L$586)+SUMIFS('Resumen Anual'!$AR$692,Z26,'Resumen Anual'!$V$9,K6,'Resumen Anual'!$L$644)+SUMIFS('Resumen Anual'!$CO$54,Z26,'Resumen Anual'!$V$9,K6,'Resumen Anual'!$BI$6)+SUMIFS('Resumen Anual'!$CO$112,Z26,'Resumen Anual'!$V$9,K6,'Resumen Anual'!$BI$64)+SUMIFS('Resumen Anual'!$CO$170,Z26,'Resumen Anual'!$V$9,K6,'Resumen Anual'!$BI$122)+SUMIFS('Resumen Anual'!$CO$228,Z26,'Resumen Anual'!$V$9,K6,'Resumen Anual'!$BI$180)+SUMIFS('Resumen Anual'!$CO$286,Z26,'Resumen Anual'!$V$9,K6,'Resumen Anual'!$BI$238)+SUMIFS('Resumen Anual'!$CO$344,Z26,'Resumen Anual'!$V$9,K6,'Resumen Anual'!$BI$296)+SUMIFS('Resumen Anual'!$CO$402,Z26,'Resumen Anual'!$V$9,K6,'Resumen Anual'!$BI$354)+SUMIFS('Resumen Anual'!$CO$460,Z26,'Resumen Anual'!$V$9,K6,'Resumen Anual'!$BI$412)+SUMIFS('Resumen Anual'!$CO$518,Z26,'Resumen Anual'!$V$9,K6,'Resumen Anual'!$BI$470)+SUMIFS('Resumen Anual'!$CO$576,Z26,'Resumen Anual'!$V$9,K6,'Resumen Anual'!$BI$528)+SUMIFS('Resumen Anual'!$CO$634,Z26,'Resumen Anual'!$V$9,K6,'Resumen Anual'!$BI$586)+SUMIFS('Resumen Anual'!$CO$692,Z26,'Resumen Anual'!$V$9,K6,'Resumen Anual'!$BI$644)+SUMIFS('Resumen Anual'!$EN$54,Z26,'Resumen Anual'!$V$9,K6,'Resumen Anual'!$DH$6)+SUMIFS('Resumen Anual'!$EN$112,Z26,'Resumen Anual'!$V$9,K6,'Resumen Anual'!$DH$64)+SUMIFS('Resumen Anual'!$EN$170,Z26,'Resumen Anual'!$V$9,K6,'Resumen Anual'!$DH$122)+SUMIFS('Resumen Anual'!$EN$228,Z26,'Resumen Anual'!$V$9,K6,'Resumen Anual'!$DH$180)+SUMIFS('Resumen Anual'!$EN$286,Z26,'Resumen Anual'!$V$9,K6,'Resumen Anual'!$DH$238)+SUMIFS('Resumen Anual'!$EN$344,Z26,'Resumen Anual'!$V$9,K6,'Resumen Anual'!$DH$296)+SUMIFS('Resumen Anual'!$EN$402,Z26,'Resumen Anual'!$V$9,K6,'Resumen Anual'!$DH$354)+SUMIFS('Resumen Anual'!$EN$460,Z26,'Resumen Anual'!$V$9,K6,'Resumen Anual'!$DH$412)+SUMIFS('Resumen Anual'!$EN$518,Z26,'Resumen Anual'!$V$9,K6,'Resumen Anual'!$DH$470)+SUMIFS('Resumen Anual'!$EN$576,Z26,'Resumen Anual'!$V$9,K6,'Resumen Anual'!$DH$528)+SUMIFS('Resumen Anual'!$EN$634,Z26,'Resumen Anual'!$V$9,K6,'Resumen Anual'!$DH$586)+SUMIFS('Resumen Anual'!$EN$692,Z26,'Resumen Anual'!$V$9,K6,'Resumen Anual'!$DH$644)+SUMIFS('Resumen Anual'!$GK$54,Z26,'Resumen Anual'!$V$9,K6,'Resumen Anual'!$FE$6)+SUMIFS('Resumen Anual'!$GK$112,Z26,'Resumen Anual'!$V$9,K6,'Resumen Anual'!$FE$64)+SUMIFS('Resumen Anual'!$GK$170,Z26,'Resumen Anual'!$V$9,K6,'Resumen Anual'!$FE$122)+SUMIFS('Resumen Anual'!$GK$228,Z26,'Resumen Anual'!$V$9,K6,'Resumen Anual'!$FE$180)+SUMIFS('Resumen Anual'!$GK$286,Z26,'Resumen Anual'!$V$9,K6,'Resumen Anual'!$FE$238)+SUMIFS('Resumen Anual'!$GK$344,Z26,'Resumen Anual'!$V$9,K6,'Resumen Anual'!$FE$296)+SUMIFS('Resumen Anual'!$GK$402,Z26,'Resumen Anual'!$V$9,K6,'Resumen Anual'!$FE$354)+SUMIFS('Resumen Anual'!$GK$460,Z26,'Resumen Anual'!$V$9,K6,'Resumen Anual'!$FE$412)+SUMIFS('Resumen Anual'!$GK$518,Z26,'Resumen Anual'!$V$9,K6,'Resumen Anual'!$FE$470)+SUMIFS('Resumen Anual'!$GK$576,Z26,'Resumen Anual'!$V$9,K6,'Resumen Anual'!$FE$528)+SUMIFS('Resumen Anual'!$GK$634,Z26,'Resumen Anual'!$V$9,K6,'Resumen Anual'!$FE$586)+SUMIFS('Resumen Anual'!$GK$692,Z26,'Resumen Anual'!$V$9,K6,'Resumen Anual'!$FE$644)</f>
        <v>0</v>
      </c>
      <c r="AR26" s="756"/>
      <c r="AS26" s="756"/>
      <c r="AT26" s="756">
        <f>SUMIFS('Resumen Anual'!$AU$54,Z26,'Resumen Anual'!$V$9,K6,'Resumen Anual'!$L$6)+SUMIFS('Resumen Anual'!$AU$112,Z26,'Resumen Anual'!$V$9,K6,'Resumen Anual'!$L$64)+SUMIFS('Resumen Anual'!$AU$170,Z26,'Resumen Anual'!$V$9,K6,'Resumen Anual'!$L$122)+SUMIFS('Resumen Anual'!$AU$228,Z26,'Resumen Anual'!$V$9,K6,'Resumen Anual'!$L$180)+SUMIFS('Resumen Anual'!$AU$286,Z26,'Resumen Anual'!$V$9,K6,'Resumen Anual'!$L$238)+SUMIFS('Resumen Anual'!$AU$344,Z26,'Resumen Anual'!$V$9,K6,'Resumen Anual'!$L$296)+SUMIFS('Resumen Anual'!$AU$402,Z26,'Resumen Anual'!$V$9,K6,'Resumen Anual'!$L$354)+SUMIFS('Resumen Anual'!$AU$460,Z26,'Resumen Anual'!$V$9,K6,'Resumen Anual'!$L$412)+SUMIFS('Resumen Anual'!$AU$518,Z26,'Resumen Anual'!$V$9,K6,'Resumen Anual'!$L$470)+SUMIFS('Resumen Anual'!$AU$576,Z26,'Resumen Anual'!$V$9,K6,'Resumen Anual'!$L$528)+SUMIFS('Resumen Anual'!$AU$634,Z26,'Resumen Anual'!$V$9,K6,'Resumen Anual'!$L$586)+SUMIFS('Resumen Anual'!$AU$692,Z26,'Resumen Anual'!$V$9,K6,'Resumen Anual'!$L$644)+SUMIFS('Resumen Anual'!$CR$54,Z26,'Resumen Anual'!$V$9,K6,'Resumen Anual'!$BI$6)+SUMIFS('Resumen Anual'!$CR$112,Z26,'Resumen Anual'!$V$9,K6,'Resumen Anual'!$BI$64)+SUMIFS('Resumen Anual'!$CR$170,Z26,'Resumen Anual'!$V$9,K6,'Resumen Anual'!$BI$122)+SUMIFS('Resumen Anual'!$CR$228,Z26,'Resumen Anual'!$V$9,K6,'Resumen Anual'!$BI$180)+SUMIFS('Resumen Anual'!$CR$286,Z26,'Resumen Anual'!$V$9,K6,'Resumen Anual'!$BI$238)+SUMIFS('Resumen Anual'!$CR$344,Z26,'Resumen Anual'!$V$9,K6,'Resumen Anual'!$BI$296)+SUMIFS('Resumen Anual'!$CR$402,Z26,'Resumen Anual'!$V$9,K6,'Resumen Anual'!$BI$354)+SUMIFS('Resumen Anual'!$CR$460,Z26,'Resumen Anual'!$V$9,K6,'Resumen Anual'!$BI$412)+SUMIFS('Resumen Anual'!$CR$518,Z26,'Resumen Anual'!$V$9,K6,'Resumen Anual'!$BI$470)+SUMIFS('Resumen Anual'!$CR$576,Z26,'Resumen Anual'!$V$9,K6,'Resumen Anual'!$BI$528)+SUMIFS('Resumen Anual'!$CR$634,Z26,'Resumen Anual'!$V$9,K6,'Resumen Anual'!$BI$586)+SUMIFS('Resumen Anual'!$CR$692,Z26,'Resumen Anual'!$V$9,K6,'Resumen Anual'!$BI$644)+SUMIFS('Resumen Anual'!$EQ$54,Z26,'Resumen Anual'!$V$9,K6,'Resumen Anual'!$DH$6)+SUMIFS('Resumen Anual'!$EQ$112,Z26,'Resumen Anual'!$V$9,K6,'Resumen Anual'!$DH$64)+SUMIFS('Resumen Anual'!$EQ$170,Z26,'Resumen Anual'!$V$9,K6,'Resumen Anual'!$DH$122)+SUMIFS('Resumen Anual'!$EQ$228,Z26,'Resumen Anual'!$V$9,K6,'Resumen Anual'!$DH$180)+SUMIFS('Resumen Anual'!$EQ$286,Z26,'Resumen Anual'!$V$9,K6,'Resumen Anual'!$DH$238)+SUMIFS('Resumen Anual'!$EQ$344,Z26,'Resumen Anual'!$V$9,K6,'Resumen Anual'!$DH$296)+SUMIFS('Resumen Anual'!$EQ$402,Z26,'Resumen Anual'!$V$9,K6,'Resumen Anual'!$DH$354)+SUMIFS('Resumen Anual'!$EQ$460,Z26,'Resumen Anual'!$V$9,K6,'Resumen Anual'!$DH$412)+SUMIFS('Resumen Anual'!$EQ$518,Z26,'Resumen Anual'!$V$9,K6,'Resumen Anual'!$DH$470)+SUMIFS('Resumen Anual'!$EQ$576,Z26,'Resumen Anual'!$V$9,K6,'Resumen Anual'!$DH$528)+SUMIFS('Resumen Anual'!$EQ$634,Z26,'Resumen Anual'!$V$9,K6,'Resumen Anual'!$DH$586)+SUMIFS('Resumen Anual'!$EQ$692,Z26,'Resumen Anual'!$V$9,K6,'Resumen Anual'!$DH$644)+SUMIFS('Resumen Anual'!$GN$54,Z26,'Resumen Anual'!$V$9,K6,'Resumen Anual'!$FE$6)+SUMIFS('Resumen Anual'!$GN$112,Z26,'Resumen Anual'!$V$9,K6,'Resumen Anual'!$FE$64)+SUMIFS('Resumen Anual'!$GN$170,Z26,'Resumen Anual'!$V$9,K6,'Resumen Anual'!$FE$122)+SUMIFS('Resumen Anual'!$GN$228,Z26,'Resumen Anual'!$V$9,K6,'Resumen Anual'!$FE$180)+SUMIFS('Resumen Anual'!$GN$286,Z26,'Resumen Anual'!$V$9,K6,'Resumen Anual'!$FE$238)+SUMIFS('Resumen Anual'!$GN$344,Z26,'Resumen Anual'!$V$9,K6,'Resumen Anual'!$FE$296)+SUMIFS('Resumen Anual'!$GN$402,Z26,'Resumen Anual'!$V$9,K6,'Resumen Anual'!$FE$354)+SUMIFS('Resumen Anual'!$GN$460,Z26,'Resumen Anual'!$V$9,K6,'Resumen Anual'!$FE$412)+SUMIFS('Resumen Anual'!$GN$518,Z26,'Resumen Anual'!$V$9,K6,'Resumen Anual'!$FE$470)+SUMIFS('Resumen Anual'!$GN$576,Z26,'Resumen Anual'!$V$9,K6,'Resumen Anual'!$FE$528)+SUMIFS('Resumen Anual'!$GN$634,Z26,'Resumen Anual'!$V$9,K6,'Resumen Anual'!$FE$586)+SUMIFS('Resumen Anual'!$GN$692,Z26,'Resumen Anual'!$V$9,K6,'Resumen Anual'!$FE$644)</f>
        <v>0</v>
      </c>
      <c r="AU26" s="756"/>
      <c r="AV26" s="1215"/>
      <c r="AW26" s="1200"/>
      <c r="AX26" s="171"/>
      <c r="AY26" s="775" t="str">
        <f>'Resumen Anual'!$C$30</f>
        <v>SIC</v>
      </c>
      <c r="AZ26" s="776"/>
      <c r="BA26" s="776"/>
      <c r="BB26" s="776"/>
      <c r="BC26" s="761">
        <f>SUMIF('Resumen Anual'!$FE$622,BH6,'Resumen Anual'!$FA$646)+SUMIF('Resumen Anual'!$DH$622,BH6,'Resumen Anual'!$DD$646)+SUMIF('Resumen Anual'!$BI$622,BH6,'Resumen Anual'!$BE$646)+SUMIF('Resumen Anual'!$L$622,BH6,'Resumen Anual'!$H$646)+SUMIF('Resumen Anual'!$FE$566,BH6,'Resumen Anual'!$FA$590)+SUMIF('Resumen Anual'!$DH$566,BH6,'Resumen Anual'!$DD$590)+SUMIF('Resumen Anual'!$BI$566,BH6,'Resumen Anual'!$BE$590)+SUMIF('Resumen Anual'!$L$566,BH6,'Resumen Anual'!$H$590)+SUMIF('Resumen Anual'!$FE$510,BH6,'Resumen Anual'!$FA$534)+SUMIF('Resumen Anual'!$DH$510,BH6,'Resumen Anual'!$DD$534)+SUMIF('Resumen Anual'!$BI$510,BH6,'Resumen Anual'!$BE$534)+SUMIF('Resumen Anual'!$L$510,BH6,'Resumen Anual'!$H$534)+SUMIF('Resumen Anual'!$FE$454,BH6,'Resumen Anual'!$FA$478)+SUMIF('Resumen Anual'!$DH$454,BH6,'Resumen Anual'!$DD$478)+SUMIF('Resumen Anual'!$BI$454,BH6,'Resumen Anual'!$BE$478)+SUMIF('Resumen Anual'!$L$454,BH6,'Resumen Anual'!$H$478)+SUMIF('Resumen Anual'!$FE$398,BH6,'Resumen Anual'!$FA$422)+SUMIF('Resumen Anual'!$DH$398,BH6,'Resumen Anual'!$DD$422)+SUMIF('Resumen Anual'!$BI$398,BH6,'Resumen Anual'!$BE$422)+SUMIF('Resumen Anual'!$L$398,BH6,'Resumen Anual'!$H$422)+SUMIF('Resumen Anual'!$FE$342,BH6,'Resumen Anual'!$FA$366)+SUMIF('Resumen Anual'!$DH$342,BH6,'Resumen Anual'!$DD$366)+SUMIF('Resumen Anual'!$BI$342,BH6,'Resumen Anual'!$BE$366)+SUMIF('Resumen Anual'!$L$342,BH6,'Resumen Anual'!$H$366)+SUMIF('Resumen Anual'!$FE$286,BH6,'Resumen Anual'!$FA$310)+SUMIF('Resumen Anual'!$DH$286,BH6,'Resumen Anual'!$DD$310)+SUMIF('Resumen Anual'!$BI$286,BH6,'Resumen Anual'!$BE$310)+SUMIF('Resumen Anual'!$L$286,BH6,'Resumen Anual'!$H$310)+SUMIF('Resumen Anual'!$FE$230,BH6,'Resumen Anual'!$FA$254)+SUMIF('Resumen Anual'!$DH$230,BH6,'Resumen Anual'!$DD$254)+SUMIF('Resumen Anual'!$BI$230,BH6,'Resumen Anual'!$BE$254)+SUMIF('Resumen Anual'!$L$230,BH6,'Resumen Anual'!$H$254)+SUMIF('Resumen Anual'!$FE$174,BH6,'Resumen Anual'!$FA$198)+SUMIF('Resumen Anual'!$DH$174,BH6,'Resumen Anual'!$DD$198)+SUMIF('Resumen Anual'!$BI$174,BH6,'Resumen Anual'!$BE$198)+SUMIF('Resumen Anual'!$L$174,BH6,'Resumen Anual'!$H$198)+SUMIF('Resumen Anual'!$FE$118,BH6,'Resumen Anual'!$FA$142)+SUMIF('Resumen Anual'!$DH$118,BH6,'Resumen Anual'!$DD$142)+SUMIF('Resumen Anual'!$BI$118,BH6,'Resumen Anual'!$BE$142)+SUMIF('Resumen Anual'!$L$118,BH6,'Resumen Anual'!$H$142)+SUMIF('Resumen Anual'!$FE$62,BH6,'Resumen Anual'!$FA$86)+SUMIF('Resumen Anual'!$DH$62,BH6,'Resumen Anual'!$DD$86)+SUMIF('Resumen Anual'!$BI$62,BH6,'Resumen Anual'!$BE$86)+SUMIF('Resumen Anual'!$L$62,BH6,'Resumen Anual'!$H$86)+SUMIF('Resumen Anual'!$FE$6,BH6,'Resumen Anual'!$FA$30)+SUMIF('Resumen Anual'!$DH$6,BH6,'Resumen Anual'!$DD$30)+SUMIF('Resumen Anual'!$BI$6,BH6,'Resumen Anual'!$BE$30)+SUMIF('Resumen Anual'!$L$6,BH6,'Resumen Anual'!$H$30)+SUMIF('Bitácoras Anteriores'!$K$6,BH6,'Bitácoras Anteriores'!$F$26)+SUMIF('Bitácoras Anteriores'!$K$59,$K$6,'Bitácoras Anteriores'!$F$79)+SUMIF('Bitácoras Anteriores'!$K$112,BH6,'Bitácoras Anteriores'!$F$132)+SUMIF('Bitácoras Anteriores'!$K$165,BH6,'Bitácoras Anteriores'!$F$185)+SUMIF('Bitácoras Anteriores'!$K$218,BH6,'Bitácoras Anteriores'!$F$238)+SUMIF('Bitácoras Anteriores'!$K$271,BH6,'Bitácoras Anteriores'!$F$291)+SUMIF('Bitácoras Anteriores'!$K$324,BH6,'Bitácoras Anteriores'!$F$344)+SUMIF('Bitácoras Anteriores'!$BH$6,BH6,'Bitácoras Anteriores'!$BD$26)+SUMIF('Bitácoras Anteriores'!$BH$59,$K$6,'Bitácoras Anteriores'!$BD$79)+SUMIF('Bitácoras Anteriores'!$BH$112,BH6,'Bitácoras Anteriores'!$BD$132)+SUMIF('Bitácoras Anteriores'!$BH$165,BH6,'Bitácoras Anteriores'!$BD$185)+SUMIF('Bitácoras Anteriores'!$BH$218,BH6,'Bitácoras Anteriores'!$BD$238)+SUMIF('Bitácoras Anteriores'!$BH$271,BH6,'Bitácoras Anteriores'!$BD$291)+SUMIF('Bitácoras Anteriores'!$BH$324,BH6,'Bitácoras Anteriores'!$BD$344)+SUMIF('Bitácoras Anteriores'!$DF$6,BH6,'Bitácoras Anteriores'!$DB$26)+SUMIF('Bitácoras Anteriores'!$DF$59,$K$6,'Bitácoras Anteriores'!$DB$79)+SUMIF('Bitácoras Anteriores'!$DF$112,BH6,'Bitácoras Anteriores'!$DB$132)+SUMIF('Bitácoras Anteriores'!$DF$165,BH6,'Bitácoras Anteriores'!$DB$185)+SUMIF('Bitácoras Anteriores'!$DF$218,BH6,'Bitácoras Anteriores'!$DB$238)+SUMIF('Bitácoras Anteriores'!$DF$271,BH6,'Bitácoras Anteriores'!$DB$291)+SUMIF('Bitácoras Anteriores'!$DF$324,BH6,'Bitácoras Anteriores'!$DB$344)+SUMIF('Bitácoras Anteriores'!$FC$6,BH6,'Bitácoras Anteriores'!$EY$26)+SUMIF('Bitácoras Anteriores'!$FC$59,$K$6,'Bitácoras Anteriores'!$EY$79)+SUMIF('Bitácoras Anteriores'!$FC$112,BH6,'Bitácoras Anteriores'!$EY$132)+SUMIF('Bitácoras Anteriores'!$FC$165,BH6,'Bitácoras Anteriores'!$EY$185)+SUMIF('Bitácoras Anteriores'!$FC$218,BH6,'Bitácoras Anteriores'!$EY$238)+SUMIF('Bitácoras Anteriores'!$FC$271,BH6,'Bitácoras Anteriores'!$EY$291)+SUMIF('Bitácoras Anteriores'!$FC$324,BH6,'Bitácoras Anteriores'!$EY$344)</f>
        <v>0</v>
      </c>
      <c r="BD26" s="762"/>
      <c r="BE26" s="762"/>
      <c r="BF26" s="762"/>
      <c r="BG26" s="762"/>
      <c r="BH26" s="762"/>
      <c r="BI26" s="763"/>
      <c r="BJ26" s="632"/>
      <c r="BK26" s="779" t="str">
        <f>'Resumen Anual'!$O$30</f>
        <v>NOCHE</v>
      </c>
      <c r="BL26" s="776"/>
      <c r="BM26" s="776"/>
      <c r="BN26" s="776"/>
      <c r="BO26" s="780"/>
      <c r="BP26" s="782">
        <f>SUMIF('Resumen Anual'!$FE$622,BH6,'Resumen Anual'!$FM$646)+SUMIF('Resumen Anual'!$DH$622,BH6,'Resumen Anual'!$DP$646)+SUMIF('Resumen Anual'!$BI$622,BH6,'Resumen Anual'!$BQ$646)+SUMIF('Resumen Anual'!$L$622,BH6,'Resumen Anual'!$T$646)+SUMIF('Resumen Anual'!$FE$566,BH6,'Resumen Anual'!$FM$590)+SUMIF('Resumen Anual'!$DH$566,BH6,'Resumen Anual'!$DP$590)+SUMIF('Resumen Anual'!$BI$566,BH6,'Resumen Anual'!$BQ$590)+SUMIF('Resumen Anual'!$L$566,BH6,'Resumen Anual'!$T$590)+SUMIF('Resumen Anual'!$FE$510,BH6,'Resumen Anual'!$FM$534)+SUMIF('Resumen Anual'!$DH$510,BH6,'Resumen Anual'!$DP$534)+SUMIF('Resumen Anual'!$BI$510,BH6,'Resumen Anual'!$BQ$534)+SUMIF('Resumen Anual'!$L$510,BH6,'Resumen Anual'!$T$534)+SUMIF('Resumen Anual'!$FE$454,BH6,'Resumen Anual'!$FM$478)+SUMIF('Resumen Anual'!$DH$454,BH6,'Resumen Anual'!$DP$478)+SUMIF('Resumen Anual'!$BI$454,BH6,'Resumen Anual'!$BQ$478)+SUMIF('Resumen Anual'!$L$454,BH6,'Resumen Anual'!$T$478)+SUMIF('Resumen Anual'!$FE$398,BH6,'Resumen Anual'!$FM$422)+SUMIF('Resumen Anual'!$DH$398,BH6,'Resumen Anual'!$DP$422)+SUMIF('Resumen Anual'!$BI$398,BH6,'Resumen Anual'!$BQ$422)+SUMIF('Resumen Anual'!$L$398,BH6,'Resumen Anual'!$T$422)+SUMIF('Resumen Anual'!$FE$342,BH6,'Resumen Anual'!$FM$366)+SUMIF('Resumen Anual'!$DH$342,BH6,'Resumen Anual'!$DP$366)+SUMIF('Resumen Anual'!$BI$342,BH6,'Resumen Anual'!$BQ$366)+SUMIF('Resumen Anual'!$L$342,BH6,'Resumen Anual'!$T$366)+SUMIF('Resumen Anual'!$FE$286,BH6,'Resumen Anual'!$FM$310)+SUMIF('Resumen Anual'!$DH$286,BH6,'Resumen Anual'!$DP$310)+SUMIF('Resumen Anual'!$BI$286,BH6,'Resumen Anual'!$BQ$310)+SUMIF('Resumen Anual'!$L$286,BH6,'Resumen Anual'!$T$310)+SUMIF('Resumen Anual'!$FE$230,BH6,'Resumen Anual'!$FM$254)+SUMIF('Resumen Anual'!$DH$230,BH6,'Resumen Anual'!$DP$254)+SUMIF('Resumen Anual'!$BI$230,BH6,'Resumen Anual'!$BQ$254)+SUMIF('Resumen Anual'!$L$230,BH6,'Resumen Anual'!$T$254)+SUMIF('Resumen Anual'!$FE$174,BH6,'Resumen Anual'!$FM$198)+SUMIF('Resumen Anual'!$DH$174,BH6,'Resumen Anual'!$DP$198)+SUMIF('Resumen Anual'!$BI$174,BH6,'Resumen Anual'!$BQ$198)+SUMIF('Resumen Anual'!$L$174,BH6,'Resumen Anual'!$T$198)+SUMIF('Resumen Anual'!$FE$118,BH6,'Resumen Anual'!$FM$142)+SUMIF('Resumen Anual'!$DH$118,BH6,'Resumen Anual'!$DP$142)+SUMIF('Resumen Anual'!$BI$118,BH6,'Resumen Anual'!$BQ$142)+SUMIF('Resumen Anual'!$L$118,BH6,'Resumen Anual'!$T$142)+SUMIF('Resumen Anual'!$FE$62,BH6,'Resumen Anual'!$FM$86)+SUMIF('Resumen Anual'!$DH$62,BH6,'Resumen Anual'!$DP$86)+SUMIF('Resumen Anual'!$BI$62,BH6,'Resumen Anual'!$BQ$86)+SUMIF('Resumen Anual'!$L$62,BH6,'Resumen Anual'!$T$86)+SUMIF('Resumen Anual'!$FE$6,BH6,'Resumen Anual'!$FM$30)+SUMIF('Resumen Anual'!$DH$6,BH6,'Resumen Anual'!$DP$30)+SUMIF('Resumen Anual'!$BI$6,BH6,'Resumen Anual'!$BQ$30)+SUMIF('Resumen Anual'!$L$6,BH6,'Resumen Anual'!$T$30)+SUMIF('Bitácoras Anteriores'!$K$6,BH6,'Bitácoras Anteriores'!$S$26)+SUMIF('Bitácoras Anteriores'!$K$59,$K$6,'Bitácoras Anteriores'!$S$79)+SUMIF('Bitácoras Anteriores'!$K$112,BH6,'Bitácoras Anteriores'!$S$132)+SUMIF('Bitácoras Anteriores'!$K$165,BH6,'Bitácoras Anteriores'!$S$185)+SUMIF('Bitácoras Anteriores'!$K$218,BH6,'Bitácoras Anteriores'!$S$238)+SUMIF('Bitácoras Anteriores'!$K$271,BH6,'Bitácoras Anteriores'!$S$291)+SUMIF('Bitácoras Anteriores'!$K$324,BH6,'Bitácoras Anteriores'!$S$344)+SUMIF('Bitácoras Anteriores'!$BH$6,BH6,'Bitácoras Anteriores'!$BP$26)+SUMIF('Bitácoras Anteriores'!$BH$59,$K$6,'Bitácoras Anteriores'!$BP$79)+SUMIF('Bitácoras Anteriores'!$BH$112,BH6,'Bitácoras Anteriores'!$BP$132)+SUMIF('Bitácoras Anteriores'!$BH$165,BH6,'Bitácoras Anteriores'!$BP$185)+SUMIF('Bitácoras Anteriores'!$BH$218,BH6,'Bitácoras Anteriores'!$BP$238)+SUMIF('Bitácoras Anteriores'!$BH$271,BH6,'Bitácoras Anteriores'!$BP$291)+SUMIF('Bitácoras Anteriores'!$BH$324,BH6,'Bitácoras Anteriores'!$BP$344)+SUMIF('Bitácoras Anteriores'!$DF$6,BH6,'Bitácoras Anteriores'!$DN$26)+SUMIF('Bitácoras Anteriores'!$DF$59,$K$6,'Bitácoras Anteriores'!$DN$79)+SUMIF('Bitácoras Anteriores'!$DF$112,BH6,'Bitácoras Anteriores'!$DN$132)+SUMIF('Bitácoras Anteriores'!$DF$165,BH6,'Bitácoras Anteriores'!$DN$185)+SUMIF('Bitácoras Anteriores'!$DF$218,BH6,'Bitácoras Anteriores'!$DN$238)+SUMIF('Bitácoras Anteriores'!$DF$271,BH6,'Bitácoras Anteriores'!$DN$291)+SUMIF('Bitácoras Anteriores'!$DF$324,BH6,'Bitácoras Anteriores'!$DN$344)+SUMIF('Bitácoras Anteriores'!$FC$6,BH6,'Bitácoras Anteriores'!$FK$26)+SUMIF('Bitácoras Anteriores'!$FC$59,$K$6,'Bitácoras Anteriores'!$FK$79)+SUMIF('Bitácoras Anteriores'!$FC$112,BH6,'Bitácoras Anteriores'!$FK$132)+SUMIF('Bitácoras Anteriores'!$FC$165,BH6,'Bitácoras Anteriores'!$FK$185)+SUMIF('Bitácoras Anteriores'!$FC$218,BH6,'Bitácoras Anteriores'!$FK$238)+SUMIF('Bitácoras Anteriores'!$FC$271,BH6,'Bitácoras Anteriores'!$FK$291)+SUMIF('Bitácoras Anteriores'!$FC$324,BH6,'Bitácoras Anteriores'!$FK$344)</f>
        <v>0</v>
      </c>
      <c r="BQ26" s="783"/>
      <c r="BR26" s="783"/>
      <c r="BS26" s="783"/>
      <c r="BT26" s="783"/>
      <c r="BU26" s="784"/>
      <c r="BV26" s="15"/>
      <c r="BW26" s="771">
        <f>IF(BW12=0," ",BW12+7)</f>
        <v>2029</v>
      </c>
      <c r="BX26" s="772"/>
      <c r="BY26" s="772"/>
      <c r="BZ26" s="772"/>
      <c r="CA26" s="772"/>
      <c r="CB26" s="1214">
        <f>SUMIFS('Resumen Anual'!$AF$54,BW26,'Resumen Anual'!$V$9,BH6,'Resumen Anual'!$L$6)+SUMIFS('Resumen Anual'!$AF$112,BW26,'Resumen Anual'!$V$9,BH6,'Resumen Anual'!$L$64)+SUMIFS('Resumen Anual'!$AF$170,BW26,'Resumen Anual'!$V$9,BH6,'Resumen Anual'!$L$122)+SUMIFS('Resumen Anual'!$AF$228,BW26,'Resumen Anual'!$V$9,BH6,'Resumen Anual'!$L$180)+SUMIFS('Resumen Anual'!$AF$286,BW26,'Resumen Anual'!$V$9,BH6,'Resumen Anual'!$L$238)+SUMIFS('Resumen Anual'!$AF$344,BW26,'Resumen Anual'!$V$9,BH6,'Resumen Anual'!$L$296)+SUMIFS('Resumen Anual'!$AF$402,BW26,'Resumen Anual'!$V$9,BH6,'Resumen Anual'!$L$354)+SUMIFS('Resumen Anual'!$AF$460,BW26,'Resumen Anual'!$V$9,BH6,'Resumen Anual'!$L$412)+SUMIFS('Resumen Anual'!$AF$518,BW26,'Resumen Anual'!$V$9,BH6,'Resumen Anual'!$L$470)+SUMIFS('Resumen Anual'!$AF$576,BW26,'Resumen Anual'!$V$9,BH6,'Resumen Anual'!$L$528)+SUMIFS('Resumen Anual'!$AF$634,BW26,'Resumen Anual'!$V$9,BH6,'Resumen Anual'!$L$586)+SUMIFS('Resumen Anual'!$AF$692,BW26,'Resumen Anual'!$V$9,BH6,'Resumen Anual'!$L$644)+SUMIFS('Resumen Anual'!$CC$54,BW26,'Resumen Anual'!$V$9,BH6,'Resumen Anual'!$BI$6)+SUMIFS('Resumen Anual'!$CC$112,BW26,'Resumen Anual'!$V$9,BH6,'Resumen Anual'!$BI$64)+SUMIFS('Resumen Anual'!$CC$170,BW26,'Resumen Anual'!$V$9,BH6,'Resumen Anual'!$BI$122)+SUMIFS('Resumen Anual'!$CC$228,BW26,'Resumen Anual'!$V$9,BH6,'Resumen Anual'!$BI$180)+SUMIFS('Resumen Anual'!$CC$286,BW26,'Resumen Anual'!$V$9,BH6,'Resumen Anual'!$BI$238)+SUMIFS('Resumen Anual'!$CC$344,BW26,'Resumen Anual'!$V$9,BH6,'Resumen Anual'!$BI$296)+SUMIFS('Resumen Anual'!$CC$402,BW26,'Resumen Anual'!$V$9,BH6,'Resumen Anual'!$BI$354)+SUMIFS('Resumen Anual'!$CC$460,BW26,'Resumen Anual'!$V$9,BH6,'Resumen Anual'!$BI$412)+SUMIFS('Resumen Anual'!$CC$518,BW26,'Resumen Anual'!$V$9,BH6,'Resumen Anual'!$BI$470)+SUMIFS('Resumen Anual'!$CC$576,BW26,'Resumen Anual'!$V$9,BH6,'Resumen Anual'!$BI$528)+SUMIFS('Resumen Anual'!$CC$634,BW26,'Resumen Anual'!$V$9,BH6,'Resumen Anual'!$BI$586)+SUMIFS('Resumen Anual'!$CC$692,BW26,'Resumen Anual'!$V$9,BH6,'Resumen Anual'!$BI$644)+SUMIFS('Resumen Anual'!$EB$54,BW26,'Resumen Anual'!$V$9,BH6,'Resumen Anual'!$DH$6)+SUMIFS('Resumen Anual'!$EB$112,BW26,'Resumen Anual'!$V$9,BH6,'Resumen Anual'!$DH$64)+SUMIFS('Resumen Anual'!$EB$170,BW26,'Resumen Anual'!$V$9,BH6,'Resumen Anual'!$DH$122)+SUMIFS('Resumen Anual'!$EB$228,BW26,'Resumen Anual'!$V$9,BH6,'Resumen Anual'!$DH$180)+SUMIFS('Resumen Anual'!$EB$286,BW26,'Resumen Anual'!$V$9,BH6,'Resumen Anual'!$DH$238)+SUMIFS('Resumen Anual'!$EB$344,BW26,'Resumen Anual'!$V$9,BH6,'Resumen Anual'!$DH$296)+SUMIFS('Resumen Anual'!$EB$402,BW26,'Resumen Anual'!$V$9,BH6,'Resumen Anual'!$DH$354)+SUMIFS('Resumen Anual'!$EB$460,BW26,'Resumen Anual'!$V$9,BH6,'Resumen Anual'!$DH$412)+SUMIFS('Resumen Anual'!$EB$518,BW26,'Resumen Anual'!$V$9,BH6,'Resumen Anual'!$DH$470)+SUMIFS('Resumen Anual'!$EB$576,BW26,'Resumen Anual'!$V$9,BH6,'Resumen Anual'!$DH$528)+SUMIFS('Resumen Anual'!$EB$634,BW26,'Resumen Anual'!$V$9,BH6,'Resumen Anual'!$DH$586)+SUMIFS('Resumen Anual'!$EB$692,BW26,'Resumen Anual'!$V$9,BH6,'Resumen Anual'!$DH$644)+SUMIFS('Resumen Anual'!$FY$54,BW26,'Resumen Anual'!$V$9,BH6,'Resumen Anual'!$FE$6)+SUMIFS('Resumen Anual'!$FY$112,BW26,'Resumen Anual'!$V$9,BH6,'Resumen Anual'!$FE$64)+SUMIFS('Resumen Anual'!$FY$170,BW26,'Resumen Anual'!$V$9,BH6,'Resumen Anual'!$FE$122)+SUMIFS('Resumen Anual'!$FY$228,BW26,'Resumen Anual'!$V$9,BH6,'Resumen Anual'!$FE$180)+SUMIFS('Resumen Anual'!$FY$286,BW26,'Resumen Anual'!$V$9,BH6,'Resumen Anual'!$FE$238)+SUMIFS('Resumen Anual'!$FY$344,BW26,'Resumen Anual'!$V$9,BH6,'Resumen Anual'!$FE$296)+SUMIFS('Resumen Anual'!$FY$402,BW26,'Resumen Anual'!$V$9,BH6,'Resumen Anual'!$FE$354)+SUMIFS('Resumen Anual'!$FY$460,BW26,'Resumen Anual'!$V$9,BH6,'Resumen Anual'!$FE$412)+SUMIFS('Resumen Anual'!$FY$518,BW26,'Resumen Anual'!$V$9,BH6,'Resumen Anual'!$FE$470)+SUMIFS('Resumen Anual'!$FY$576,BW26,'Resumen Anual'!$V$9,BH6,'Resumen Anual'!$FE$528)+SUMIFS('Resumen Anual'!$FY$634,BW26,'Resumen Anual'!$V$9,BH6,'Resumen Anual'!$FE$586)+SUMIFS('Resumen Anual'!$FY$692,BW26,'Resumen Anual'!$V$9,BH6,'Resumen Anual'!$FE$644)</f>
        <v>0</v>
      </c>
      <c r="CC26" s="770"/>
      <c r="CD26" s="770"/>
      <c r="CE26" s="770"/>
      <c r="CF26" s="770">
        <f>SUMIFS('Resumen Anual'!$AJ$54,BW26,'Resumen Anual'!$V$9,BH6,'Resumen Anual'!$L$6)+SUMIFS('Resumen Anual'!$AJ$112,BW26,'Resumen Anual'!$V$9,BH6,'Resumen Anual'!$L$64)+SUMIFS('Resumen Anual'!$AJ$170,BW26,'Resumen Anual'!$V$9,BH6,'Resumen Anual'!$L$122)+SUMIFS('Resumen Anual'!$AJ$228,BW26,'Resumen Anual'!$V$9,BH6,'Resumen Anual'!$L$180)+SUMIFS('Resumen Anual'!$AJ$286,BW26,'Resumen Anual'!$V$9,BH6,'Resumen Anual'!$L$238)+SUMIFS('Resumen Anual'!$AJ$344,BW26,'Resumen Anual'!$V$9,BH6,'Resumen Anual'!$L$296)+SUMIFS('Resumen Anual'!$AJ$402,BW26,'Resumen Anual'!$V$9,BH6,'Resumen Anual'!$L$354)+SUMIFS('Resumen Anual'!$AJ$460,BW26,'Resumen Anual'!$V$9,BH6,'Resumen Anual'!$L$412)+SUMIFS('Resumen Anual'!$AJ$518,BW26,'Resumen Anual'!$V$9,BH6,'Resumen Anual'!$L$470)+SUMIFS('Resumen Anual'!$AJ$576,BW26,'Resumen Anual'!$V$9,BH6,'Resumen Anual'!$L$528)+SUMIFS('Resumen Anual'!$AJ$634,BW26,'Resumen Anual'!$V$9,BH6,'Resumen Anual'!$L$586)+SUMIFS('Resumen Anual'!$AJ$692,BW26,'Resumen Anual'!$V$9,BH6,'Resumen Anual'!$L$644)+SUMIFS('Resumen Anual'!$CG$54,BW26,'Resumen Anual'!$V$9,BH6,'Resumen Anual'!$BI$6)+SUMIFS('Resumen Anual'!$CG$112,BW26,'Resumen Anual'!$V$9,BH6,'Resumen Anual'!$BI$64)+SUMIFS('Resumen Anual'!$CG$170,BW26,'Resumen Anual'!$V$9,BH6,'Resumen Anual'!$BI$122)+SUMIFS('Resumen Anual'!$CG$228,BW26,'Resumen Anual'!$V$9,BH6,'Resumen Anual'!$BI$180)+SUMIFS('Resumen Anual'!$CG$286,BW26,'Resumen Anual'!$V$9,BH6,'Resumen Anual'!$BI$238)+SUMIFS('Resumen Anual'!$CG$344,BW26,'Resumen Anual'!$V$9,BH6,'Resumen Anual'!$BI$296)+SUMIFS('Resumen Anual'!$CG$402,BW26,'Resumen Anual'!$V$9,BH6,'Resumen Anual'!$BI$354)+SUMIFS('Resumen Anual'!$CG$460,BW26,'Resumen Anual'!$V$9,BH6,'Resumen Anual'!$BI$412)+SUMIFS('Resumen Anual'!$CG$518,BW26,'Resumen Anual'!$V$9,BH6,'Resumen Anual'!$BI$470)+SUMIFS('Resumen Anual'!$CG$576,BW26,'Resumen Anual'!$V$9,BH6,'Resumen Anual'!$BI$528)+SUMIFS('Resumen Anual'!$CG$634,BW26,'Resumen Anual'!$V$9,BH6,'Resumen Anual'!$BI$586)+SUMIFS('Resumen Anual'!$CG$692,BW26,'Resumen Anual'!$V$9,BH6,'Resumen Anual'!$BI$644)+SUMIFS('Resumen Anual'!$EF$54,BW26,'Resumen Anual'!$V$9,BH6,'Resumen Anual'!$DH$6)+SUMIFS('Resumen Anual'!$EF$112,BW26,'Resumen Anual'!$V$9,BH6,'Resumen Anual'!$DH$64)+SUMIFS('Resumen Anual'!$EF$170,BW26,'Resumen Anual'!$V$9,BH6,'Resumen Anual'!$DH$122)+SUMIFS('Resumen Anual'!$EF$228,BW26,'Resumen Anual'!$V$9,BH6,'Resumen Anual'!$DH$180)+SUMIFS('Resumen Anual'!$EF$286,BW26,'Resumen Anual'!$V$9,BH6,'Resumen Anual'!$DH$238)+SUMIFS('Resumen Anual'!$EF$344,BW26,'Resumen Anual'!$V$9,BH6,'Resumen Anual'!$DH$296)+SUMIFS('Resumen Anual'!$EF$402,BW26,'Resumen Anual'!$V$9,BH6,'Resumen Anual'!$DH$354)+SUMIFS('Resumen Anual'!$EF$460,BW26,'Resumen Anual'!$V$9,BH6,'Resumen Anual'!$DH$412)+SUMIFS('Resumen Anual'!$EF$518,BW26,'Resumen Anual'!$V$9,BH6,'Resumen Anual'!$DH$470)+SUMIFS('Resumen Anual'!$EF$576,BW26,'Resumen Anual'!$V$9,BH6,'Resumen Anual'!$DH$528)+SUMIFS('Resumen Anual'!$EF$634,BW26,'Resumen Anual'!$V$9,BH6,'Resumen Anual'!$DH$586)+SUMIFS('Resumen Anual'!$EF$692,BW26,'Resumen Anual'!$V$9,BH6,'Resumen Anual'!$DH$644)+SUMIFS('Resumen Anual'!$GC$54,BW26,'Resumen Anual'!$V$9,BH6,'Resumen Anual'!$FE$6)+SUMIFS('Resumen Anual'!$GC$112,BW26,'Resumen Anual'!$V$9,BH6,'Resumen Anual'!$FE$64)+SUMIFS('Resumen Anual'!$GC$170,BW26,'Resumen Anual'!$V$9,BH6,'Resumen Anual'!$FE$122)+SUMIFS('Resumen Anual'!$GC$228,BW26,'Resumen Anual'!$V$9,BH6,'Resumen Anual'!$FE$180)+SUMIFS('Resumen Anual'!$GC$286,BW26,'Resumen Anual'!$V$9,BH6,'Resumen Anual'!$FE$238)+SUMIFS('Resumen Anual'!$GC$344,BW26,'Resumen Anual'!$V$9,BH6,'Resumen Anual'!$FE$296)+SUMIFS('Resumen Anual'!$GC$402,BW26,'Resumen Anual'!$V$9,BH6,'Resumen Anual'!$FE$354)+SUMIFS('Resumen Anual'!$GC$460,BW26,'Resumen Anual'!$V$9,BH6,'Resumen Anual'!$FE$412)+SUMIFS('Resumen Anual'!$GC$518,BW26,'Resumen Anual'!$V$9,BH6,'Resumen Anual'!$FE$470)+SUMIFS('Resumen Anual'!$GC$576,BW26,'Resumen Anual'!$V$9,BH6,'Resumen Anual'!$FE$528)+SUMIFS('Resumen Anual'!$GC$634,BW26,'Resumen Anual'!$V$9,BH6,'Resumen Anual'!$FE$586)+SUMIFS('Resumen Anual'!$GC$692,BW26,'Resumen Anual'!$V$9,BH6,'Resumen Anual'!$FE$644)</f>
        <v>0</v>
      </c>
      <c r="CG26" s="770"/>
      <c r="CH26" s="770"/>
      <c r="CI26" s="770"/>
      <c r="CJ26" s="770">
        <f>SUMIFS('Resumen Anual'!$AN$54,BW26,'Resumen Anual'!$V$9,BH6,'Resumen Anual'!$L$6)+SUMIFS('Resumen Anual'!$AN$112,BW26,'Resumen Anual'!$V$9,BH6,'Resumen Anual'!$L$64)+SUMIFS('Resumen Anual'!$AN$170,BW26,'Resumen Anual'!$V$9,BH6,'Resumen Anual'!$L$122)+SUMIFS('Resumen Anual'!$AN$228,BW26,'Resumen Anual'!$V$9,BH6,'Resumen Anual'!$L$180)+SUMIFS('Resumen Anual'!$AN$286,BW26,'Resumen Anual'!$V$9,BH6,'Resumen Anual'!$L$238)+SUMIFS('Resumen Anual'!$AN$344,BW26,'Resumen Anual'!$V$9,BH6,'Resumen Anual'!$L$296)+SUMIFS('Resumen Anual'!$AN$402,BW26,'Resumen Anual'!$V$9,BH6,'Resumen Anual'!$L$354)+SUMIFS('Resumen Anual'!$AN$460,BW26,'Resumen Anual'!$V$9,BH6,'Resumen Anual'!$L$412)+SUMIFS('Resumen Anual'!$AN$518,BW26,'Resumen Anual'!$V$9,BH6,'Resumen Anual'!$L$470)+SUMIFS('Resumen Anual'!$AN$576,BW26,'Resumen Anual'!$V$9,BH6,'Resumen Anual'!$L$528)+SUMIFS('Resumen Anual'!$AN$634,BW26,'Resumen Anual'!$V$9,BH6,'Resumen Anual'!$L$586)+SUMIFS('Resumen Anual'!$AN$692,BW26,'Resumen Anual'!$V$9,BH6,'Resumen Anual'!$L$644)+SUMIFS('Resumen Anual'!$CK$54,BW26,'Resumen Anual'!$V$9,BH6,'Resumen Anual'!$BI$6)+SUMIFS('Resumen Anual'!$CK$112,BW26,'Resumen Anual'!$V$9,BH6,'Resumen Anual'!$BI$64)+SUMIFS('Resumen Anual'!$CK$170,BW26,'Resumen Anual'!$V$9,BH6,'Resumen Anual'!$BI$122)+SUMIFS('Resumen Anual'!$CK$228,BW26,'Resumen Anual'!$V$9,BH6,'Resumen Anual'!$BI$180)+SUMIFS('Resumen Anual'!$CK$286,BW26,'Resumen Anual'!$V$9,BH6,'Resumen Anual'!$BI$238)+SUMIFS('Resumen Anual'!$CK$344,BW26,'Resumen Anual'!$V$9,BH6,'Resumen Anual'!$BI$296)+SUMIFS('Resumen Anual'!$CK$402,BW26,'Resumen Anual'!$V$9,BH6,'Resumen Anual'!$BI$354)+SUMIFS('Resumen Anual'!$CK$460,BW26,'Resumen Anual'!$V$9,BH6,'Resumen Anual'!$BI$412)+SUMIFS('Resumen Anual'!$CK$518,BW26,'Resumen Anual'!$V$9,BH6,'Resumen Anual'!$BI$470)+SUMIFS('Resumen Anual'!$CK$576,BW26,'Resumen Anual'!$V$9,BH6,'Resumen Anual'!$BI$528)+SUMIFS('Resumen Anual'!$CK$634,BW26,'Resumen Anual'!$V$9,BH6,'Resumen Anual'!$BI$586)+SUMIFS('Resumen Anual'!$CK$692,BW26,'Resumen Anual'!$V$9,BH6,'Resumen Anual'!$BI$644)+SUMIFS('Resumen Anual'!$EJ$54,BW26,'Resumen Anual'!$V$9,BH6,'Resumen Anual'!$DH$6)+SUMIFS('Resumen Anual'!$EJ$112,BW26,'Resumen Anual'!$V$9,BH6,'Resumen Anual'!$DH$64)+SUMIFS('Resumen Anual'!$EJ$170,BW26,'Resumen Anual'!$V$9,BH6,'Resumen Anual'!$DH$122)+SUMIFS('Resumen Anual'!$EJ$228,BW26,'Resumen Anual'!$V$9,BH6,'Resumen Anual'!$DH$180)+SUMIFS('Resumen Anual'!$EJ$286,BW26,'Resumen Anual'!$V$9,BH6,'Resumen Anual'!$DH$238)+SUMIFS('Resumen Anual'!$EJ$344,BW26,'Resumen Anual'!$V$9,BH6,'Resumen Anual'!$DH$296)+SUMIFS('Resumen Anual'!$EJ$402,BW26,'Resumen Anual'!$V$9,BH6,'Resumen Anual'!$DH$354)+SUMIFS('Resumen Anual'!$EJ$460,BW26,'Resumen Anual'!$V$9,BH6,'Resumen Anual'!$DH$412)+SUMIFS('Resumen Anual'!$EJ$518,BW26,'Resumen Anual'!$V$9,BH6,'Resumen Anual'!$DH$470)+SUMIFS('Resumen Anual'!$EJ$576,BW26,'Resumen Anual'!$V$9,BH6,'Resumen Anual'!$DH$528)+SUMIFS('Resumen Anual'!$EJ$634,BW26,'Resumen Anual'!$V$9,BH6,'Resumen Anual'!$DH$586)+SUMIFS('Resumen Anual'!$EJ$692,BW26,'Resumen Anual'!$V$9,BH6,'Resumen Anual'!$DH$644)+SUMIFS('Resumen Anual'!$GG$54,BW26,'Resumen Anual'!$V$9,BH6,'Resumen Anual'!$FE$6)+SUMIFS('Resumen Anual'!$GG$112,BW26,'Resumen Anual'!$V$9,BH6,'Resumen Anual'!$FE$64)+SUMIFS('Resumen Anual'!$GG$170,BW26,'Resumen Anual'!$V$9,BH6,'Resumen Anual'!$FE$122)+SUMIFS('Resumen Anual'!$GG$228,BW26,'Resumen Anual'!$V$9,BH6,'Resumen Anual'!$FE$180)+SUMIFS('Resumen Anual'!$GG$286,BW26,'Resumen Anual'!$V$9,BH6,'Resumen Anual'!$FE$238)+SUMIFS('Resumen Anual'!$GG$344,BW26,'Resumen Anual'!$V$9,BH6,'Resumen Anual'!$FE$296)+SUMIFS('Resumen Anual'!$GG$402,BW26,'Resumen Anual'!$V$9,BH6,'Resumen Anual'!$FE$354)+SUMIFS('Resumen Anual'!$GG$460,BW26,'Resumen Anual'!$V$9,BH6,'Resumen Anual'!$FE$412)+SUMIFS('Resumen Anual'!$GG$518,BW26,'Resumen Anual'!$V$9,BH6,'Resumen Anual'!$FE$470)+SUMIFS('Resumen Anual'!$GG$576,BW26,'Resumen Anual'!$V$9,BH6,'Resumen Anual'!$FE$528)+SUMIFS('Resumen Anual'!$GG$634,BW26,'Resumen Anual'!$V$9,BH6,'Resumen Anual'!$FE$586)+SUMIFS('Resumen Anual'!$GG$692,BW26,'Resumen Anual'!$V$9,BH6,'Resumen Anual'!$FE$644)</f>
        <v>0</v>
      </c>
      <c r="CK26" s="770"/>
      <c r="CL26" s="770"/>
      <c r="CM26" s="770"/>
      <c r="CN26" s="756">
        <f>SUMIFS('Resumen Anual'!$AR$54,BW26,'Resumen Anual'!$V$9,BH6,'Resumen Anual'!$L$6)+SUMIFS('Resumen Anual'!$AR$112,BW26,'Resumen Anual'!$V$9,BH6,'Resumen Anual'!$L$64)+SUMIFS('Resumen Anual'!$AR$170,BW26,'Resumen Anual'!$V$9,BH6,'Resumen Anual'!$L$122)+SUMIFS('Resumen Anual'!$AR$228,BW26,'Resumen Anual'!$V$9,BH6,'Resumen Anual'!$L$180)+SUMIFS('Resumen Anual'!$AR$286,BW26,'Resumen Anual'!$V$9,BH6,'Resumen Anual'!$L$238)+SUMIFS('Resumen Anual'!$AR$344,BW26,'Resumen Anual'!$V$9,BH6,'Resumen Anual'!$L$296)+SUMIFS('Resumen Anual'!$AR$402,BW26,'Resumen Anual'!$V$9,BH6,'Resumen Anual'!$L$354)+SUMIFS('Resumen Anual'!$AR$460,BW26,'Resumen Anual'!$V$9,BH6,'Resumen Anual'!$L$412)+SUMIFS('Resumen Anual'!$AR$518,BW26,'Resumen Anual'!$V$9,BH6,'Resumen Anual'!$L$470)+SUMIFS('Resumen Anual'!$AR$576,BW26,'Resumen Anual'!$V$9,BH6,'Resumen Anual'!$L$528)+SUMIFS('Resumen Anual'!$AR$634,BW26,'Resumen Anual'!$V$9,BH6,'Resumen Anual'!$L$586)+SUMIFS('Resumen Anual'!$AR$692,BW26,'Resumen Anual'!$V$9,BH6,'Resumen Anual'!$L$644)+SUMIFS('Resumen Anual'!$CO$54,BW26,'Resumen Anual'!$V$9,BH6,'Resumen Anual'!$BI$6)+SUMIFS('Resumen Anual'!$CO$112,BW26,'Resumen Anual'!$V$9,BH6,'Resumen Anual'!$BI$64)+SUMIFS('Resumen Anual'!$CO$170,BW26,'Resumen Anual'!$V$9,BH6,'Resumen Anual'!$BI$122)+SUMIFS('Resumen Anual'!$CO$228,BW26,'Resumen Anual'!$V$9,BH6,'Resumen Anual'!$BI$180)+SUMIFS('Resumen Anual'!$CO$286,BW26,'Resumen Anual'!$V$9,BH6,'Resumen Anual'!$BI$238)+SUMIFS('Resumen Anual'!$CO$344,BW26,'Resumen Anual'!$V$9,BH6,'Resumen Anual'!$BI$296)+SUMIFS('Resumen Anual'!$CO$402,BW26,'Resumen Anual'!$V$9,BH6,'Resumen Anual'!$BI$354)+SUMIFS('Resumen Anual'!$CO$460,BW26,'Resumen Anual'!$V$9,BH6,'Resumen Anual'!$BI$412)+SUMIFS('Resumen Anual'!$CO$518,BW26,'Resumen Anual'!$V$9,BH6,'Resumen Anual'!$BI$470)+SUMIFS('Resumen Anual'!$CO$576,BW26,'Resumen Anual'!$V$9,BH6,'Resumen Anual'!$BI$528)+SUMIFS('Resumen Anual'!$CO$634,BW26,'Resumen Anual'!$V$9,BH6,'Resumen Anual'!$BI$586)+SUMIFS('Resumen Anual'!$CO$692,BW26,'Resumen Anual'!$V$9,BH6,'Resumen Anual'!$BI$644)+SUMIFS('Resumen Anual'!$EN$54,BW26,'Resumen Anual'!$V$9,BH6,'Resumen Anual'!$DH$6)+SUMIFS('Resumen Anual'!$EN$112,BW26,'Resumen Anual'!$V$9,BH6,'Resumen Anual'!$DH$64)+SUMIFS('Resumen Anual'!$EN$170,BW26,'Resumen Anual'!$V$9,BH6,'Resumen Anual'!$DH$122)+SUMIFS('Resumen Anual'!$EN$228,BW26,'Resumen Anual'!$V$9,BH6,'Resumen Anual'!$DH$180)+SUMIFS('Resumen Anual'!$EN$286,BW26,'Resumen Anual'!$V$9,BH6,'Resumen Anual'!$DH$238)+SUMIFS('Resumen Anual'!$EN$344,BW26,'Resumen Anual'!$V$9,BH6,'Resumen Anual'!$DH$296)+SUMIFS('Resumen Anual'!$EN$402,BW26,'Resumen Anual'!$V$9,BH6,'Resumen Anual'!$DH$354)+SUMIFS('Resumen Anual'!$EN$460,BW26,'Resumen Anual'!$V$9,BH6,'Resumen Anual'!$DH$412)+SUMIFS('Resumen Anual'!$EN$518,BW26,'Resumen Anual'!$V$9,BH6,'Resumen Anual'!$DH$470)+SUMIFS('Resumen Anual'!$EN$576,BW26,'Resumen Anual'!$V$9,BH6,'Resumen Anual'!$DH$528)+SUMIFS('Resumen Anual'!$EN$634,BW26,'Resumen Anual'!$V$9,BH6,'Resumen Anual'!$DH$586)+SUMIFS('Resumen Anual'!$EN$692,BW26,'Resumen Anual'!$V$9,BH6,'Resumen Anual'!$DH$644)+SUMIFS('Resumen Anual'!$GK$54,BW26,'Resumen Anual'!$V$9,BH6,'Resumen Anual'!$FE$6)+SUMIFS('Resumen Anual'!$GK$112,BW26,'Resumen Anual'!$V$9,BH6,'Resumen Anual'!$FE$64)+SUMIFS('Resumen Anual'!$GK$170,BW26,'Resumen Anual'!$V$9,BH6,'Resumen Anual'!$FE$122)+SUMIFS('Resumen Anual'!$GK$228,BW26,'Resumen Anual'!$V$9,BH6,'Resumen Anual'!$FE$180)+SUMIFS('Resumen Anual'!$GK$286,BW26,'Resumen Anual'!$V$9,BH6,'Resumen Anual'!$FE$238)+SUMIFS('Resumen Anual'!$GK$344,BW26,'Resumen Anual'!$V$9,BH6,'Resumen Anual'!$FE$296)+SUMIFS('Resumen Anual'!$GK$402,BW26,'Resumen Anual'!$V$9,BH6,'Resumen Anual'!$FE$354)+SUMIFS('Resumen Anual'!$GK$460,BW26,'Resumen Anual'!$V$9,BH6,'Resumen Anual'!$FE$412)+SUMIFS('Resumen Anual'!$GK$518,BW26,'Resumen Anual'!$V$9,BH6,'Resumen Anual'!$FE$470)+SUMIFS('Resumen Anual'!$GK$576,BW26,'Resumen Anual'!$V$9,BH6,'Resumen Anual'!$FE$528)+SUMIFS('Resumen Anual'!$GK$634,BW26,'Resumen Anual'!$V$9,BH6,'Resumen Anual'!$FE$586)+SUMIFS('Resumen Anual'!$GK$692,BW26,'Resumen Anual'!$V$9,BH6,'Resumen Anual'!$FE$644)</f>
        <v>0</v>
      </c>
      <c r="CO26" s="756"/>
      <c r="CP26" s="756"/>
      <c r="CQ26" s="756">
        <f>SUMIFS('Resumen Anual'!$AU$54,BW26,'Resumen Anual'!$V$9,BH6,'Resumen Anual'!$L$6)+SUMIFS('Resumen Anual'!$AU$112,BW26,'Resumen Anual'!$V$9,BH6,'Resumen Anual'!$L$64)+SUMIFS('Resumen Anual'!$AU$170,BW26,'Resumen Anual'!$V$9,BH6,'Resumen Anual'!$L$122)+SUMIFS('Resumen Anual'!$AU$228,BW26,'Resumen Anual'!$V$9,BH6,'Resumen Anual'!$L$180)+SUMIFS('Resumen Anual'!$AU$286,BW26,'Resumen Anual'!$V$9,BH6,'Resumen Anual'!$L$238)+SUMIFS('Resumen Anual'!$AU$344,BW26,'Resumen Anual'!$V$9,BH6,'Resumen Anual'!$L$296)+SUMIFS('Resumen Anual'!$AU$402,BW26,'Resumen Anual'!$V$9,BH6,'Resumen Anual'!$L$354)+SUMIFS('Resumen Anual'!$AU$460,BW26,'Resumen Anual'!$V$9,BH6,'Resumen Anual'!$L$412)+SUMIFS('Resumen Anual'!$AU$518,BW26,'Resumen Anual'!$V$9,BH6,'Resumen Anual'!$L$470)+SUMIFS('Resumen Anual'!$AU$576,BW26,'Resumen Anual'!$V$9,BH6,'Resumen Anual'!$L$528)+SUMIFS('Resumen Anual'!$AU$634,BW26,'Resumen Anual'!$V$9,BH6,'Resumen Anual'!$L$586)+SUMIFS('Resumen Anual'!$AU$692,BW26,'Resumen Anual'!$V$9,BH6,'Resumen Anual'!$L$644)+SUMIFS('Resumen Anual'!$CR$54,BW26,'Resumen Anual'!$V$9,BH6,'Resumen Anual'!$BI$6)+SUMIFS('Resumen Anual'!$CR$112,BW26,'Resumen Anual'!$V$9,BH6,'Resumen Anual'!$BI$64)+SUMIFS('Resumen Anual'!$CR$170,BW26,'Resumen Anual'!$V$9,BH6,'Resumen Anual'!$BI$122)+SUMIFS('Resumen Anual'!$CR$228,BW26,'Resumen Anual'!$V$9,BH6,'Resumen Anual'!$BI$180)+SUMIFS('Resumen Anual'!$CR$286,BW26,'Resumen Anual'!$V$9,BH6,'Resumen Anual'!$BI$238)+SUMIFS('Resumen Anual'!$CR$344,BW26,'Resumen Anual'!$V$9,BH6,'Resumen Anual'!$BI$296)+SUMIFS('Resumen Anual'!$CR$402,BW26,'Resumen Anual'!$V$9,BH6,'Resumen Anual'!$BI$354)+SUMIFS('Resumen Anual'!$CR$460,BW26,'Resumen Anual'!$V$9,BH6,'Resumen Anual'!$BI$412)+SUMIFS('Resumen Anual'!$CR$518,BW26,'Resumen Anual'!$V$9,BH6,'Resumen Anual'!$BI$470)+SUMIFS('Resumen Anual'!$CR$576,BW26,'Resumen Anual'!$V$9,BH6,'Resumen Anual'!$BI$528)+SUMIFS('Resumen Anual'!$CR$634,BW26,'Resumen Anual'!$V$9,BH6,'Resumen Anual'!$BI$586)+SUMIFS('Resumen Anual'!$CR$692,BW26,'Resumen Anual'!$V$9,BH6,'Resumen Anual'!$BI$644)+SUMIFS('Resumen Anual'!$EQ$54,BW26,'Resumen Anual'!$V$9,BH6,'Resumen Anual'!$DH$6)+SUMIFS('Resumen Anual'!$EQ$112,BW26,'Resumen Anual'!$V$9,BH6,'Resumen Anual'!$DH$64)+SUMIFS('Resumen Anual'!$EQ$170,BW26,'Resumen Anual'!$V$9,BH6,'Resumen Anual'!$DH$122)+SUMIFS('Resumen Anual'!$EQ$228,BW26,'Resumen Anual'!$V$9,BH6,'Resumen Anual'!$DH$180)+SUMIFS('Resumen Anual'!$EQ$286,BW26,'Resumen Anual'!$V$9,BH6,'Resumen Anual'!$DH$238)+SUMIFS('Resumen Anual'!$EQ$344,BW26,'Resumen Anual'!$V$9,BH6,'Resumen Anual'!$DH$296)+SUMIFS('Resumen Anual'!$EQ$402,BW26,'Resumen Anual'!$V$9,BH6,'Resumen Anual'!$DH$354)+SUMIFS('Resumen Anual'!$EQ$460,BW26,'Resumen Anual'!$V$9,BH6,'Resumen Anual'!$DH$412)+SUMIFS('Resumen Anual'!$EQ$518,BW26,'Resumen Anual'!$V$9,BH6,'Resumen Anual'!$DH$470)+SUMIFS('Resumen Anual'!$EQ$576,BW26,'Resumen Anual'!$V$9,BH6,'Resumen Anual'!$DH$528)+SUMIFS('Resumen Anual'!$EQ$634,BW26,'Resumen Anual'!$V$9,BH6,'Resumen Anual'!$DH$586)+SUMIFS('Resumen Anual'!$EQ$692,BW26,'Resumen Anual'!$V$9,BH6,'Resumen Anual'!$DH$644)+SUMIFS('Resumen Anual'!$GN$54,BW26,'Resumen Anual'!$V$9,BH6,'Resumen Anual'!$FE$6)+SUMIFS('Resumen Anual'!$GN$112,BW26,'Resumen Anual'!$V$9,BH6,'Resumen Anual'!$FE$64)+SUMIFS('Resumen Anual'!$GN$170,BW26,'Resumen Anual'!$V$9,BH6,'Resumen Anual'!$FE$122)+SUMIFS('Resumen Anual'!$GN$228,BW26,'Resumen Anual'!$V$9,BH6,'Resumen Anual'!$FE$180)+SUMIFS('Resumen Anual'!$GN$286,BW26,'Resumen Anual'!$V$9,BH6,'Resumen Anual'!$FE$238)+SUMIFS('Resumen Anual'!$GN$344,BW26,'Resumen Anual'!$V$9,BH6,'Resumen Anual'!$FE$296)+SUMIFS('Resumen Anual'!$GN$402,BW26,'Resumen Anual'!$V$9,BH6,'Resumen Anual'!$FE$354)+SUMIFS('Resumen Anual'!$GN$460,BW26,'Resumen Anual'!$V$9,BH6,'Resumen Anual'!$FE$412)+SUMIFS('Resumen Anual'!$GN$518,BW26,'Resumen Anual'!$V$9,BH6,'Resumen Anual'!$FE$470)+SUMIFS('Resumen Anual'!$GN$576,BW26,'Resumen Anual'!$V$9,BH6,'Resumen Anual'!$FE$528)+SUMIFS('Resumen Anual'!$GN$634,BW26,'Resumen Anual'!$V$9,BH6,'Resumen Anual'!$FE$586)+SUMIFS('Resumen Anual'!$GN$692,BW26,'Resumen Anual'!$V$9,BH6,'Resumen Anual'!$FE$644)</f>
        <v>0</v>
      </c>
      <c r="CR26" s="756"/>
      <c r="CS26" s="756"/>
      <c r="CT26" s="1200"/>
      <c r="CU26" s="1199"/>
      <c r="CV26" s="171"/>
      <c r="CW26" s="775" t="str">
        <f>'Resumen Anual'!$C$30</f>
        <v>SIC</v>
      </c>
      <c r="CX26" s="776"/>
      <c r="CY26" s="776"/>
      <c r="CZ26" s="776"/>
      <c r="DA26" s="761">
        <f>SUMIF('Resumen Anual'!$FE$622,DF6,'Resumen Anual'!$FA$646)+SUMIF('Resumen Anual'!$DH$622,DF6,'Resumen Anual'!$DD$646)+SUMIF('Resumen Anual'!$BI$622,DF6,'Resumen Anual'!$BE$646)+SUMIF('Resumen Anual'!$L$622,DF6,'Resumen Anual'!$H$646)+SUMIF('Resumen Anual'!$FE$566,DF6,'Resumen Anual'!$FA$590)+SUMIF('Resumen Anual'!$DH$566,DF6,'Resumen Anual'!$DD$590)+SUMIF('Resumen Anual'!$BI$566,DF6,'Resumen Anual'!$BE$590)+SUMIF('Resumen Anual'!$L$566,DF6,'Resumen Anual'!$H$590)+SUMIF('Resumen Anual'!$FE$510,DF6,'Resumen Anual'!$FA$534)+SUMIF('Resumen Anual'!$DH$510,DF6,'Resumen Anual'!$DD$534)+SUMIF('Resumen Anual'!$BI$510,DF6,'Resumen Anual'!$BE$534)+SUMIF('Resumen Anual'!$L$510,DF6,'Resumen Anual'!$H$534)+SUMIF('Resumen Anual'!$FE$454,DF6,'Resumen Anual'!$FA$478)+SUMIF('Resumen Anual'!$DH$454,DF6,'Resumen Anual'!$DD$478)+SUMIF('Resumen Anual'!$BI$454,DF6,'Resumen Anual'!$BE$478)+SUMIF('Resumen Anual'!$L$454,DF6,'Resumen Anual'!$H$478)+SUMIF('Resumen Anual'!$FE$398,DF6,'Resumen Anual'!$FA$422)+SUMIF('Resumen Anual'!$DH$398,DF6,'Resumen Anual'!$DD$422)+SUMIF('Resumen Anual'!$BI$398,DF6,'Resumen Anual'!$BE$422)+SUMIF('Resumen Anual'!$L$398,DF6,'Resumen Anual'!$H$422)+SUMIF('Resumen Anual'!$FE$342,DF6,'Resumen Anual'!$FA$366)+SUMIF('Resumen Anual'!$DH$342,DF6,'Resumen Anual'!$DD$366)+SUMIF('Resumen Anual'!$BI$342,DF6,'Resumen Anual'!$BE$366)+SUMIF('Resumen Anual'!$L$342,DF6,'Resumen Anual'!$H$366)+SUMIF('Resumen Anual'!$FE$286,DF6,'Resumen Anual'!$FA$310)+SUMIF('Resumen Anual'!$DH$286,DF6,'Resumen Anual'!$DD$310)+SUMIF('Resumen Anual'!$BI$286,DF6,'Resumen Anual'!$BE$310)+SUMIF('Resumen Anual'!$L$286,DF6,'Resumen Anual'!$H$310)+SUMIF('Resumen Anual'!$FE$230,DF6,'Resumen Anual'!$FA$254)+SUMIF('Resumen Anual'!$DH$230,DF6,'Resumen Anual'!$DD$254)+SUMIF('Resumen Anual'!$BI$230,DF6,'Resumen Anual'!$BE$254)+SUMIF('Resumen Anual'!$L$230,DF6,'Resumen Anual'!$H$254)+SUMIF('Resumen Anual'!$FE$174,DF6,'Resumen Anual'!$FA$198)+SUMIF('Resumen Anual'!$DH$174,DF6,'Resumen Anual'!$DD$198)+SUMIF('Resumen Anual'!$BI$174,DF6,'Resumen Anual'!$BE$198)+SUMIF('Resumen Anual'!$L$174,DF6,'Resumen Anual'!$H$198)+SUMIF('Resumen Anual'!$FE$118,DF6,'Resumen Anual'!$FA$142)+SUMIF('Resumen Anual'!$DH$118,DF6,'Resumen Anual'!$DD$142)+SUMIF('Resumen Anual'!$BI$118,DF6,'Resumen Anual'!$BE$142)+SUMIF('Resumen Anual'!$L$118,DF6,'Resumen Anual'!$H$142)+SUMIF('Resumen Anual'!$FE$62,DF6,'Resumen Anual'!$FA$86)+SUMIF('Resumen Anual'!$DH$62,DF6,'Resumen Anual'!$DD$86)+SUMIF('Resumen Anual'!$BI$62,DF6,'Resumen Anual'!$BE$86)+SUMIF('Resumen Anual'!$L$62,DF6,'Resumen Anual'!$H$86)+SUMIF('Resumen Anual'!$FE$6,DF6,'Resumen Anual'!$FA$30)+SUMIF('Resumen Anual'!$DH$6,DF6,'Resumen Anual'!$DD$30)+SUMIF('Resumen Anual'!$BI$6,DF6,'Resumen Anual'!$BE$30)+SUMIF('Resumen Anual'!$L$6,DF6,'Resumen Anual'!$H$30)+SUMIF('Bitácoras Anteriores'!$K$6,DF6,'Bitácoras Anteriores'!$F$26)+SUMIF('Bitácoras Anteriores'!$K$59,$K$6,'Bitácoras Anteriores'!$F$79)+SUMIF('Bitácoras Anteriores'!$K$112,DF6,'Bitácoras Anteriores'!$F$132)+SUMIF('Bitácoras Anteriores'!$K$165,DF6,'Bitácoras Anteriores'!$F$185)+SUMIF('Bitácoras Anteriores'!$K$218,DF6,'Bitácoras Anteriores'!$F$238)+SUMIF('Bitácoras Anteriores'!$K$271,DF6,'Bitácoras Anteriores'!$F$291)+SUMIF('Bitácoras Anteriores'!$K$324,DF6,'Bitácoras Anteriores'!$F$344)+SUMIF('Bitácoras Anteriores'!$BH$6,DF6,'Bitácoras Anteriores'!$BD$26)+SUMIF('Bitácoras Anteriores'!$BH$59,$K$6,'Bitácoras Anteriores'!$BD$79)+SUMIF('Bitácoras Anteriores'!$BH$112,DF6,'Bitácoras Anteriores'!$BD$132)+SUMIF('Bitácoras Anteriores'!$BH$165,DF6,'Bitácoras Anteriores'!$BD$185)+SUMIF('Bitácoras Anteriores'!$BH$218,DF6,'Bitácoras Anteriores'!$BD$238)+SUMIF('Bitácoras Anteriores'!$BH$271,DF6,'Bitácoras Anteriores'!$BD$291)+SUMIF('Bitácoras Anteriores'!$BH$324,DF6,'Bitácoras Anteriores'!$BD$344)+SUMIF('Bitácoras Anteriores'!$DF$6,DF6,'Bitácoras Anteriores'!$DB$26)+SUMIF('Bitácoras Anteriores'!$DF$59,$K$6,'Bitácoras Anteriores'!$DB$79)+SUMIF('Bitácoras Anteriores'!$DF$112,DF6,'Bitácoras Anteriores'!$DB$132)+SUMIF('Bitácoras Anteriores'!$DF$165,DF6,'Bitácoras Anteriores'!$DB$185)+SUMIF('Bitácoras Anteriores'!$DF$218,DF6,'Bitácoras Anteriores'!$DB$238)+SUMIF('Bitácoras Anteriores'!$DF$271,DF6,'Bitácoras Anteriores'!$DB$291)+SUMIF('Bitácoras Anteriores'!$DF$324,DF6,'Bitácoras Anteriores'!$DB$344)+SUMIF('Bitácoras Anteriores'!$FC$6,DF6,'Bitácoras Anteriores'!$EY$26)+SUMIF('Bitácoras Anteriores'!$FC$59,$K$6,'Bitácoras Anteriores'!$EY$79)+SUMIF('Bitácoras Anteriores'!$FC$112,DF6,'Bitácoras Anteriores'!$EY$132)+SUMIF('Bitácoras Anteriores'!$FC$165,DF6,'Bitácoras Anteriores'!$EY$185)+SUMIF('Bitácoras Anteriores'!$FC$218,DF6,'Bitácoras Anteriores'!$EY$238)+SUMIF('Bitácoras Anteriores'!$FC$271,DF6,'Bitácoras Anteriores'!$EY$291)+SUMIF('Bitácoras Anteriores'!$FC$324,DF6,'Bitácoras Anteriores'!$EY$344)</f>
        <v>0</v>
      </c>
      <c r="DB26" s="762"/>
      <c r="DC26" s="762"/>
      <c r="DD26" s="762"/>
      <c r="DE26" s="762"/>
      <c r="DF26" s="762"/>
      <c r="DG26" s="763"/>
      <c r="DH26" s="632"/>
      <c r="DI26" s="779" t="str">
        <f>'Resumen Anual'!$O$30</f>
        <v>NOCHE</v>
      </c>
      <c r="DJ26" s="776"/>
      <c r="DK26" s="776"/>
      <c r="DL26" s="776"/>
      <c r="DM26" s="780"/>
      <c r="DN26" s="782">
        <f>SUMIF('Resumen Anual'!$FE$622,DF6,'Resumen Anual'!$FM$646)+SUMIF('Resumen Anual'!$DH$622,DF6,'Resumen Anual'!$DP$646)+SUMIF('Resumen Anual'!$BI$622,DF6,'Resumen Anual'!$BQ$646)+SUMIF('Resumen Anual'!$L$622,DF6,'Resumen Anual'!$T$646)+SUMIF('Resumen Anual'!$FE$566,DF6,'Resumen Anual'!$FM$590)+SUMIF('Resumen Anual'!$DH$566,DF6,'Resumen Anual'!$DP$590)+SUMIF('Resumen Anual'!$BI$566,DF6,'Resumen Anual'!$BQ$590)+SUMIF('Resumen Anual'!$L$566,DF6,'Resumen Anual'!$T$590)+SUMIF('Resumen Anual'!$FE$510,DF6,'Resumen Anual'!$FM$534)+SUMIF('Resumen Anual'!$DH$510,DF6,'Resumen Anual'!$DP$534)+SUMIF('Resumen Anual'!$BI$510,DF6,'Resumen Anual'!$BQ$534)+SUMIF('Resumen Anual'!$L$510,DF6,'Resumen Anual'!$T$534)+SUMIF('Resumen Anual'!$FE$454,DF6,'Resumen Anual'!$FM$478)+SUMIF('Resumen Anual'!$DH$454,DF6,'Resumen Anual'!$DP$478)+SUMIF('Resumen Anual'!$BI$454,DF6,'Resumen Anual'!$BQ$478)+SUMIF('Resumen Anual'!$L$454,DF6,'Resumen Anual'!$T$478)+SUMIF('Resumen Anual'!$FE$398,DF6,'Resumen Anual'!$FM$422)+SUMIF('Resumen Anual'!$DH$398,DF6,'Resumen Anual'!$DP$422)+SUMIF('Resumen Anual'!$BI$398,DF6,'Resumen Anual'!$BQ$422)+SUMIF('Resumen Anual'!$L$398,DF6,'Resumen Anual'!$T$422)+SUMIF('Resumen Anual'!$FE$342,DF6,'Resumen Anual'!$FM$366)+SUMIF('Resumen Anual'!$DH$342,DF6,'Resumen Anual'!$DP$366)+SUMIF('Resumen Anual'!$BI$342,DF6,'Resumen Anual'!$BQ$366)+SUMIF('Resumen Anual'!$L$342,DF6,'Resumen Anual'!$T$366)+SUMIF('Resumen Anual'!$FE$286,DF6,'Resumen Anual'!$FM$310)+SUMIF('Resumen Anual'!$DH$286,DF6,'Resumen Anual'!$DP$310)+SUMIF('Resumen Anual'!$BI$286,DF6,'Resumen Anual'!$BQ$310)+SUMIF('Resumen Anual'!$L$286,DF6,'Resumen Anual'!$T$310)+SUMIF('Resumen Anual'!$FE$230,DF6,'Resumen Anual'!$FM$254)+SUMIF('Resumen Anual'!$DH$230,DF6,'Resumen Anual'!$DP$254)+SUMIF('Resumen Anual'!$BI$230,DF6,'Resumen Anual'!$BQ$254)+SUMIF('Resumen Anual'!$L$230,DF6,'Resumen Anual'!$T$254)+SUMIF('Resumen Anual'!$FE$174,DF6,'Resumen Anual'!$FM$198)+SUMIF('Resumen Anual'!$DH$174,DF6,'Resumen Anual'!$DP$198)+SUMIF('Resumen Anual'!$BI$174,DF6,'Resumen Anual'!$BQ$198)+SUMIF('Resumen Anual'!$L$174,DF6,'Resumen Anual'!$T$198)+SUMIF('Resumen Anual'!$FE$118,DF6,'Resumen Anual'!$FM$142)+SUMIF('Resumen Anual'!$DH$118,DF6,'Resumen Anual'!$DP$142)+SUMIF('Resumen Anual'!$BI$118,DF6,'Resumen Anual'!$BQ$142)+SUMIF('Resumen Anual'!$L$118,DF6,'Resumen Anual'!$T$142)+SUMIF('Resumen Anual'!$FE$62,DF6,'Resumen Anual'!$FM$86)+SUMIF('Resumen Anual'!$DH$62,DF6,'Resumen Anual'!$DP$86)+SUMIF('Resumen Anual'!$BI$62,DF6,'Resumen Anual'!$BQ$86)+SUMIF('Resumen Anual'!$L$62,DF6,'Resumen Anual'!$T$86)+SUMIF('Resumen Anual'!$FE$6,DF6,'Resumen Anual'!$FM$30)+SUMIF('Resumen Anual'!$DH$6,DF6,'Resumen Anual'!$DP$30)+SUMIF('Resumen Anual'!$BI$6,DF6,'Resumen Anual'!$BQ$30)+SUMIF('Resumen Anual'!$L$6,DF6,'Resumen Anual'!$T$30)+SUMIF('Bitácoras Anteriores'!$K$6,DF6,'Bitácoras Anteriores'!$S$26)+SUMIF('Bitácoras Anteriores'!$K$59,$K$6,'Bitácoras Anteriores'!$S$79)+SUMIF('Bitácoras Anteriores'!$K$112,DF6,'Bitácoras Anteriores'!$S$132)+SUMIF('Bitácoras Anteriores'!$K$165,DF6,'Bitácoras Anteriores'!$S$185)+SUMIF('Bitácoras Anteriores'!$K$218,DF6,'Bitácoras Anteriores'!$S$238)+SUMIF('Bitácoras Anteriores'!$K$271,DF6,'Bitácoras Anteriores'!$S$291)+SUMIF('Bitácoras Anteriores'!$K$324,DF6,'Bitácoras Anteriores'!$S$344)+SUMIF('Bitácoras Anteriores'!$BH$6,DF6,'Bitácoras Anteriores'!$BP$26)+SUMIF('Bitácoras Anteriores'!$BH$59,$K$6,'Bitácoras Anteriores'!$BP$79)+SUMIF('Bitácoras Anteriores'!$BH$112,DF6,'Bitácoras Anteriores'!$BP$132)+SUMIF('Bitácoras Anteriores'!$BH$165,DF6,'Bitácoras Anteriores'!$BP$185)+SUMIF('Bitácoras Anteriores'!$BH$218,DF6,'Bitácoras Anteriores'!$BP$238)+SUMIF('Bitácoras Anteriores'!$BH$271,DF6,'Bitácoras Anteriores'!$BP$291)+SUMIF('Bitácoras Anteriores'!$BH$324,DF6,'Bitácoras Anteriores'!$BP$344)+SUMIF('Bitácoras Anteriores'!$DF$6,DF6,'Bitácoras Anteriores'!$DN$26)+SUMIF('Bitácoras Anteriores'!$DF$59,$K$6,'Bitácoras Anteriores'!$DN$79)+SUMIF('Bitácoras Anteriores'!$DF$112,DF6,'Bitácoras Anteriores'!$DN$132)+SUMIF('Bitácoras Anteriores'!$DF$165,DF6,'Bitácoras Anteriores'!$DN$185)+SUMIF('Bitácoras Anteriores'!$DF$218,DF6,'Bitácoras Anteriores'!$DN$238)+SUMIF('Bitácoras Anteriores'!$DF$271,DF6,'Bitácoras Anteriores'!$DN$291)+SUMIF('Bitácoras Anteriores'!$DF$324,DF6,'Bitácoras Anteriores'!$DN$344)+SUMIF('Bitácoras Anteriores'!$FC$6,DF6,'Bitácoras Anteriores'!$FK$26)+SUMIF('Bitácoras Anteriores'!$FC$59,$K$6,'Bitácoras Anteriores'!$FK$79)+SUMIF('Bitácoras Anteriores'!$FC$112,DF6,'Bitácoras Anteriores'!$FK$132)+SUMIF('Bitácoras Anteriores'!$FC$165,DF6,'Bitácoras Anteriores'!$FK$185)+SUMIF('Bitácoras Anteriores'!$FC$218,DF6,'Bitácoras Anteriores'!$FK$238)+SUMIF('Bitácoras Anteriores'!$FC$271,DF6,'Bitácoras Anteriores'!$FK$291)+SUMIF('Bitácoras Anteriores'!$FC$324,DF6,'Bitácoras Anteriores'!$FK$344)</f>
        <v>0</v>
      </c>
      <c r="DO26" s="783"/>
      <c r="DP26" s="783"/>
      <c r="DQ26" s="783"/>
      <c r="DR26" s="783"/>
      <c r="DS26" s="784"/>
      <c r="DT26" s="15"/>
      <c r="DU26" s="771">
        <f>IF(DU12=0," ",DU12+7)</f>
        <v>2029</v>
      </c>
      <c r="DV26" s="772"/>
      <c r="DW26" s="772"/>
      <c r="DX26" s="772"/>
      <c r="DY26" s="772"/>
      <c r="DZ26" s="1214">
        <f>SUMIFS('Resumen Anual'!$AF$54,DU26,'Resumen Anual'!$V$9,DF6,'Resumen Anual'!$L$6)+SUMIFS('Resumen Anual'!$AF$112,DU26,'Resumen Anual'!$V$9,DF6,'Resumen Anual'!$L$64)+SUMIFS('Resumen Anual'!$AF$170,DU26,'Resumen Anual'!$V$9,DF6,'Resumen Anual'!$L$122)+SUMIFS('Resumen Anual'!$AF$228,DU26,'Resumen Anual'!$V$9,DF6,'Resumen Anual'!$L$180)+SUMIFS('Resumen Anual'!$AF$286,DU26,'Resumen Anual'!$V$9,DF6,'Resumen Anual'!$L$238)+SUMIFS('Resumen Anual'!$AF$344,DU26,'Resumen Anual'!$V$9,DF6,'Resumen Anual'!$L$296)+SUMIFS('Resumen Anual'!$AF$402,DU26,'Resumen Anual'!$V$9,DF6,'Resumen Anual'!$L$354)+SUMIFS('Resumen Anual'!$AF$460,DU26,'Resumen Anual'!$V$9,DF6,'Resumen Anual'!$L$412)+SUMIFS('Resumen Anual'!$AF$518,DU26,'Resumen Anual'!$V$9,DF6,'Resumen Anual'!$L$470)+SUMIFS('Resumen Anual'!$AF$576,DU26,'Resumen Anual'!$V$9,DF6,'Resumen Anual'!$L$528)+SUMIFS('Resumen Anual'!$AF$634,DU26,'Resumen Anual'!$V$9,DF6,'Resumen Anual'!$L$586)+SUMIFS('Resumen Anual'!$AF$692,DU26,'Resumen Anual'!$V$9,DF6,'Resumen Anual'!$L$644)+SUMIFS('Resumen Anual'!$CC$54,DU26,'Resumen Anual'!$V$9,DF6,'Resumen Anual'!$BI$6)+SUMIFS('Resumen Anual'!$CC$112,DU26,'Resumen Anual'!$V$9,DF6,'Resumen Anual'!$BI$64)+SUMIFS('Resumen Anual'!$CC$170,DU26,'Resumen Anual'!$V$9,DF6,'Resumen Anual'!$BI$122)+SUMIFS('Resumen Anual'!$CC$228,DU26,'Resumen Anual'!$V$9,DF6,'Resumen Anual'!$BI$180)+SUMIFS('Resumen Anual'!$CC$286,DU26,'Resumen Anual'!$V$9,DF6,'Resumen Anual'!$BI$238)+SUMIFS('Resumen Anual'!$CC$344,DU26,'Resumen Anual'!$V$9,DF6,'Resumen Anual'!$BI$296)+SUMIFS('Resumen Anual'!$CC$402,DU26,'Resumen Anual'!$V$9,DF6,'Resumen Anual'!$BI$354)+SUMIFS('Resumen Anual'!$CC$460,DU26,'Resumen Anual'!$V$9,DF6,'Resumen Anual'!$BI$412)+SUMIFS('Resumen Anual'!$CC$518,DU26,'Resumen Anual'!$V$9,DF6,'Resumen Anual'!$BI$470)+SUMIFS('Resumen Anual'!$CC$576,DU26,'Resumen Anual'!$V$9,DF6,'Resumen Anual'!$BI$528)+SUMIFS('Resumen Anual'!$CC$634,DU26,'Resumen Anual'!$V$9,DF6,'Resumen Anual'!$BI$586)+SUMIFS('Resumen Anual'!$CC$692,DU26,'Resumen Anual'!$V$9,DF6,'Resumen Anual'!$BI$644)+SUMIFS('Resumen Anual'!$EB$54,DU26,'Resumen Anual'!$V$9,DF6,'Resumen Anual'!$DH$6)+SUMIFS('Resumen Anual'!$EB$112,DU26,'Resumen Anual'!$V$9,DF6,'Resumen Anual'!$DH$64)+SUMIFS('Resumen Anual'!$EB$170,DU26,'Resumen Anual'!$V$9,DF6,'Resumen Anual'!$DH$122)+SUMIFS('Resumen Anual'!$EB$228,DU26,'Resumen Anual'!$V$9,DF6,'Resumen Anual'!$DH$180)+SUMIFS('Resumen Anual'!$EB$286,DU26,'Resumen Anual'!$V$9,DF6,'Resumen Anual'!$DH$238)+SUMIFS('Resumen Anual'!$EB$344,DU26,'Resumen Anual'!$V$9,DF6,'Resumen Anual'!$DH$296)+SUMIFS('Resumen Anual'!$EB$402,DU26,'Resumen Anual'!$V$9,DF6,'Resumen Anual'!$DH$354)+SUMIFS('Resumen Anual'!$EB$460,DU26,'Resumen Anual'!$V$9,DF6,'Resumen Anual'!$DH$412)+SUMIFS('Resumen Anual'!$EB$518,DU26,'Resumen Anual'!$V$9,DF6,'Resumen Anual'!$DH$470)+SUMIFS('Resumen Anual'!$EB$576,DU26,'Resumen Anual'!$V$9,DF6,'Resumen Anual'!$DH$528)+SUMIFS('Resumen Anual'!$EB$634,DU26,'Resumen Anual'!$V$9,DF6,'Resumen Anual'!$DH$586)+SUMIFS('Resumen Anual'!$EB$692,DU26,'Resumen Anual'!$V$9,DF6,'Resumen Anual'!$DH$644)+SUMIFS('Resumen Anual'!$FY$54,DU26,'Resumen Anual'!$V$9,DF6,'Resumen Anual'!$FE$6)+SUMIFS('Resumen Anual'!$FY$112,DU26,'Resumen Anual'!$V$9,DF6,'Resumen Anual'!$FE$64)+SUMIFS('Resumen Anual'!$FY$170,DU26,'Resumen Anual'!$V$9,DF6,'Resumen Anual'!$FE$122)+SUMIFS('Resumen Anual'!$FY$228,DU26,'Resumen Anual'!$V$9,DF6,'Resumen Anual'!$FE$180)+SUMIFS('Resumen Anual'!$FY$286,DU26,'Resumen Anual'!$V$9,DF6,'Resumen Anual'!$FE$238)+SUMIFS('Resumen Anual'!$FY$344,DU26,'Resumen Anual'!$V$9,DF6,'Resumen Anual'!$FE$296)+SUMIFS('Resumen Anual'!$FY$402,DU26,'Resumen Anual'!$V$9,DF6,'Resumen Anual'!$FE$354)+SUMIFS('Resumen Anual'!$FY$460,DU26,'Resumen Anual'!$V$9,DF6,'Resumen Anual'!$FE$412)+SUMIFS('Resumen Anual'!$FY$518,DU26,'Resumen Anual'!$V$9,DF6,'Resumen Anual'!$FE$470)+SUMIFS('Resumen Anual'!$FY$576,DU26,'Resumen Anual'!$V$9,DF6,'Resumen Anual'!$FE$528)+SUMIFS('Resumen Anual'!$FY$634,DU26,'Resumen Anual'!$V$9,DF6,'Resumen Anual'!$FE$586)+SUMIFS('Resumen Anual'!$FY$692,DU26,'Resumen Anual'!$V$9,DF6,'Resumen Anual'!$FE$644)</f>
        <v>0</v>
      </c>
      <c r="EA26" s="770"/>
      <c r="EB26" s="770"/>
      <c r="EC26" s="770"/>
      <c r="ED26" s="770">
        <f>SUMIFS('Resumen Anual'!$AJ$54,DU26,'Resumen Anual'!$V$9,DF6,'Resumen Anual'!$L$6)+SUMIFS('Resumen Anual'!$AJ$112,DU26,'Resumen Anual'!$V$9,DF6,'Resumen Anual'!$L$64)+SUMIFS('Resumen Anual'!$AJ$170,DU26,'Resumen Anual'!$V$9,DF6,'Resumen Anual'!$L$122)+SUMIFS('Resumen Anual'!$AJ$228,DU26,'Resumen Anual'!$V$9,DF6,'Resumen Anual'!$L$180)+SUMIFS('Resumen Anual'!$AJ$286,DU26,'Resumen Anual'!$V$9,DF6,'Resumen Anual'!$L$238)+SUMIFS('Resumen Anual'!$AJ$344,DU26,'Resumen Anual'!$V$9,DF6,'Resumen Anual'!$L$296)+SUMIFS('Resumen Anual'!$AJ$402,DU26,'Resumen Anual'!$V$9,DF6,'Resumen Anual'!$L$354)+SUMIFS('Resumen Anual'!$AJ$460,DU26,'Resumen Anual'!$V$9,DF6,'Resumen Anual'!$L$412)+SUMIFS('Resumen Anual'!$AJ$518,DU26,'Resumen Anual'!$V$9,DF6,'Resumen Anual'!$L$470)+SUMIFS('Resumen Anual'!$AJ$576,DU26,'Resumen Anual'!$V$9,DF6,'Resumen Anual'!$L$528)+SUMIFS('Resumen Anual'!$AJ$634,DU26,'Resumen Anual'!$V$9,DF6,'Resumen Anual'!$L$586)+SUMIFS('Resumen Anual'!$AJ$692,DU26,'Resumen Anual'!$V$9,DF6,'Resumen Anual'!$L$644)+SUMIFS('Resumen Anual'!$CG$54,DU26,'Resumen Anual'!$V$9,DF6,'Resumen Anual'!$BI$6)+SUMIFS('Resumen Anual'!$CG$112,DU26,'Resumen Anual'!$V$9,DF6,'Resumen Anual'!$BI$64)+SUMIFS('Resumen Anual'!$CG$170,DU26,'Resumen Anual'!$V$9,DF6,'Resumen Anual'!$BI$122)+SUMIFS('Resumen Anual'!$CG$228,DU26,'Resumen Anual'!$V$9,DF6,'Resumen Anual'!$BI$180)+SUMIFS('Resumen Anual'!$CG$286,DU26,'Resumen Anual'!$V$9,DF6,'Resumen Anual'!$BI$238)+SUMIFS('Resumen Anual'!$CG$344,DU26,'Resumen Anual'!$V$9,DF6,'Resumen Anual'!$BI$296)+SUMIFS('Resumen Anual'!$CG$402,DU26,'Resumen Anual'!$V$9,DF6,'Resumen Anual'!$BI$354)+SUMIFS('Resumen Anual'!$CG$460,DU26,'Resumen Anual'!$V$9,DF6,'Resumen Anual'!$BI$412)+SUMIFS('Resumen Anual'!$CG$518,DU26,'Resumen Anual'!$V$9,DF6,'Resumen Anual'!$BI$470)+SUMIFS('Resumen Anual'!$CG$576,DU26,'Resumen Anual'!$V$9,DF6,'Resumen Anual'!$BI$528)+SUMIFS('Resumen Anual'!$CG$634,DU26,'Resumen Anual'!$V$9,DF6,'Resumen Anual'!$BI$586)+SUMIFS('Resumen Anual'!$CG$692,DU26,'Resumen Anual'!$V$9,DF6,'Resumen Anual'!$BI$644)+SUMIFS('Resumen Anual'!$EF$54,DU26,'Resumen Anual'!$V$9,DF6,'Resumen Anual'!$DH$6)+SUMIFS('Resumen Anual'!$EF$112,DU26,'Resumen Anual'!$V$9,DF6,'Resumen Anual'!$DH$64)+SUMIFS('Resumen Anual'!$EF$170,DU26,'Resumen Anual'!$V$9,DF6,'Resumen Anual'!$DH$122)+SUMIFS('Resumen Anual'!$EF$228,DU26,'Resumen Anual'!$V$9,DF6,'Resumen Anual'!$DH$180)+SUMIFS('Resumen Anual'!$EF$286,DU26,'Resumen Anual'!$V$9,DF6,'Resumen Anual'!$DH$238)+SUMIFS('Resumen Anual'!$EF$344,DU26,'Resumen Anual'!$V$9,DF6,'Resumen Anual'!$DH$296)+SUMIFS('Resumen Anual'!$EF$402,DU26,'Resumen Anual'!$V$9,DF6,'Resumen Anual'!$DH$354)+SUMIFS('Resumen Anual'!$EF$460,DU26,'Resumen Anual'!$V$9,DF6,'Resumen Anual'!$DH$412)+SUMIFS('Resumen Anual'!$EF$518,DU26,'Resumen Anual'!$V$9,DF6,'Resumen Anual'!$DH$470)+SUMIFS('Resumen Anual'!$EF$576,DU26,'Resumen Anual'!$V$9,DF6,'Resumen Anual'!$DH$528)+SUMIFS('Resumen Anual'!$EF$634,DU26,'Resumen Anual'!$V$9,DF6,'Resumen Anual'!$DH$586)+SUMIFS('Resumen Anual'!$EF$692,DU26,'Resumen Anual'!$V$9,DF6,'Resumen Anual'!$DH$644)+SUMIFS('Resumen Anual'!$GC$54,DU26,'Resumen Anual'!$V$9,DF6,'Resumen Anual'!$FE$6)+SUMIFS('Resumen Anual'!$GC$112,DU26,'Resumen Anual'!$V$9,DF6,'Resumen Anual'!$FE$64)+SUMIFS('Resumen Anual'!$GC$170,DU26,'Resumen Anual'!$V$9,DF6,'Resumen Anual'!$FE$122)+SUMIFS('Resumen Anual'!$GC$228,DU26,'Resumen Anual'!$V$9,DF6,'Resumen Anual'!$FE$180)+SUMIFS('Resumen Anual'!$GC$286,DU26,'Resumen Anual'!$V$9,DF6,'Resumen Anual'!$FE$238)+SUMIFS('Resumen Anual'!$GC$344,DU26,'Resumen Anual'!$V$9,DF6,'Resumen Anual'!$FE$296)+SUMIFS('Resumen Anual'!$GC$402,DU26,'Resumen Anual'!$V$9,DF6,'Resumen Anual'!$FE$354)+SUMIFS('Resumen Anual'!$GC$460,DU26,'Resumen Anual'!$V$9,DF6,'Resumen Anual'!$FE$412)+SUMIFS('Resumen Anual'!$GC$518,DU26,'Resumen Anual'!$V$9,DF6,'Resumen Anual'!$FE$470)+SUMIFS('Resumen Anual'!$GC$576,DU26,'Resumen Anual'!$V$9,DF6,'Resumen Anual'!$FE$528)+SUMIFS('Resumen Anual'!$GC$634,DU26,'Resumen Anual'!$V$9,DF6,'Resumen Anual'!$FE$586)+SUMIFS('Resumen Anual'!$GC$692,DU26,'Resumen Anual'!$V$9,DF6,'Resumen Anual'!$FE$644)</f>
        <v>0</v>
      </c>
      <c r="EE26" s="770"/>
      <c r="EF26" s="770"/>
      <c r="EG26" s="770"/>
      <c r="EH26" s="770">
        <f>SUMIFS('Resumen Anual'!$AN$54,DU26,'Resumen Anual'!$V$9,DF6,'Resumen Anual'!$L$6)+SUMIFS('Resumen Anual'!$AN$112,DU26,'Resumen Anual'!$V$9,DF6,'Resumen Anual'!$L$64)+SUMIFS('Resumen Anual'!$AN$170,DU26,'Resumen Anual'!$V$9,DF6,'Resumen Anual'!$L$122)+SUMIFS('Resumen Anual'!$AN$228,DU26,'Resumen Anual'!$V$9,DF6,'Resumen Anual'!$L$180)+SUMIFS('Resumen Anual'!$AN$286,DU26,'Resumen Anual'!$V$9,DF6,'Resumen Anual'!$L$238)+SUMIFS('Resumen Anual'!$AN$344,DU26,'Resumen Anual'!$V$9,DF6,'Resumen Anual'!$L$296)+SUMIFS('Resumen Anual'!$AN$402,DU26,'Resumen Anual'!$V$9,DF6,'Resumen Anual'!$L$354)+SUMIFS('Resumen Anual'!$AN$460,DU26,'Resumen Anual'!$V$9,DF6,'Resumen Anual'!$L$412)+SUMIFS('Resumen Anual'!$AN$518,DU26,'Resumen Anual'!$V$9,DF6,'Resumen Anual'!$L$470)+SUMIFS('Resumen Anual'!$AN$576,DU26,'Resumen Anual'!$V$9,DF6,'Resumen Anual'!$L$528)+SUMIFS('Resumen Anual'!$AN$634,DU26,'Resumen Anual'!$V$9,DF6,'Resumen Anual'!$L$586)+SUMIFS('Resumen Anual'!$AN$692,DU26,'Resumen Anual'!$V$9,DF6,'Resumen Anual'!$L$644)+SUMIFS('Resumen Anual'!$CK$54,DU26,'Resumen Anual'!$V$9,DF6,'Resumen Anual'!$BI$6)+SUMIFS('Resumen Anual'!$CK$112,DU26,'Resumen Anual'!$V$9,DF6,'Resumen Anual'!$BI$64)+SUMIFS('Resumen Anual'!$CK$170,DU26,'Resumen Anual'!$V$9,DF6,'Resumen Anual'!$BI$122)+SUMIFS('Resumen Anual'!$CK$228,DU26,'Resumen Anual'!$V$9,DF6,'Resumen Anual'!$BI$180)+SUMIFS('Resumen Anual'!$CK$286,DU26,'Resumen Anual'!$V$9,DF6,'Resumen Anual'!$BI$238)+SUMIFS('Resumen Anual'!$CK$344,DU26,'Resumen Anual'!$V$9,DF6,'Resumen Anual'!$BI$296)+SUMIFS('Resumen Anual'!$CK$402,DU26,'Resumen Anual'!$V$9,DF6,'Resumen Anual'!$BI$354)+SUMIFS('Resumen Anual'!$CK$460,DU26,'Resumen Anual'!$V$9,DF6,'Resumen Anual'!$BI$412)+SUMIFS('Resumen Anual'!$CK$518,DU26,'Resumen Anual'!$V$9,DF6,'Resumen Anual'!$BI$470)+SUMIFS('Resumen Anual'!$CK$576,DU26,'Resumen Anual'!$V$9,DF6,'Resumen Anual'!$BI$528)+SUMIFS('Resumen Anual'!$CK$634,DU26,'Resumen Anual'!$V$9,DF6,'Resumen Anual'!$BI$586)+SUMIFS('Resumen Anual'!$CK$692,DU26,'Resumen Anual'!$V$9,DF6,'Resumen Anual'!$BI$644)+SUMIFS('Resumen Anual'!$EJ$54,DU26,'Resumen Anual'!$V$9,DF6,'Resumen Anual'!$DH$6)+SUMIFS('Resumen Anual'!$EJ$112,DU26,'Resumen Anual'!$V$9,DF6,'Resumen Anual'!$DH$64)+SUMIFS('Resumen Anual'!$EJ$170,DU26,'Resumen Anual'!$V$9,DF6,'Resumen Anual'!$DH$122)+SUMIFS('Resumen Anual'!$EJ$228,DU26,'Resumen Anual'!$V$9,DF6,'Resumen Anual'!$DH$180)+SUMIFS('Resumen Anual'!$EJ$286,DU26,'Resumen Anual'!$V$9,DF6,'Resumen Anual'!$DH$238)+SUMIFS('Resumen Anual'!$EJ$344,DU26,'Resumen Anual'!$V$9,DF6,'Resumen Anual'!$DH$296)+SUMIFS('Resumen Anual'!$EJ$402,DU26,'Resumen Anual'!$V$9,DF6,'Resumen Anual'!$DH$354)+SUMIFS('Resumen Anual'!$EJ$460,DU26,'Resumen Anual'!$V$9,DF6,'Resumen Anual'!$DH$412)+SUMIFS('Resumen Anual'!$EJ$518,DU26,'Resumen Anual'!$V$9,DF6,'Resumen Anual'!$DH$470)+SUMIFS('Resumen Anual'!$EJ$576,DU26,'Resumen Anual'!$V$9,DF6,'Resumen Anual'!$DH$528)+SUMIFS('Resumen Anual'!$EJ$634,DU26,'Resumen Anual'!$V$9,DF6,'Resumen Anual'!$DH$586)+SUMIFS('Resumen Anual'!$EJ$692,DU26,'Resumen Anual'!$V$9,DF6,'Resumen Anual'!$DH$644)+SUMIFS('Resumen Anual'!$GG$54,DU26,'Resumen Anual'!$V$9,DF6,'Resumen Anual'!$FE$6)+SUMIFS('Resumen Anual'!$GG$112,DU26,'Resumen Anual'!$V$9,DF6,'Resumen Anual'!$FE$64)+SUMIFS('Resumen Anual'!$GG$170,DU26,'Resumen Anual'!$V$9,DF6,'Resumen Anual'!$FE$122)+SUMIFS('Resumen Anual'!$GG$228,DU26,'Resumen Anual'!$V$9,DF6,'Resumen Anual'!$FE$180)+SUMIFS('Resumen Anual'!$GG$286,DU26,'Resumen Anual'!$V$9,DF6,'Resumen Anual'!$FE$238)+SUMIFS('Resumen Anual'!$GG$344,DU26,'Resumen Anual'!$V$9,DF6,'Resumen Anual'!$FE$296)+SUMIFS('Resumen Anual'!$GG$402,DU26,'Resumen Anual'!$V$9,DF6,'Resumen Anual'!$FE$354)+SUMIFS('Resumen Anual'!$GG$460,DU26,'Resumen Anual'!$V$9,DF6,'Resumen Anual'!$FE$412)+SUMIFS('Resumen Anual'!$GG$518,DU26,'Resumen Anual'!$V$9,DF6,'Resumen Anual'!$FE$470)+SUMIFS('Resumen Anual'!$GG$576,DU26,'Resumen Anual'!$V$9,DF6,'Resumen Anual'!$FE$528)+SUMIFS('Resumen Anual'!$GG$634,DU26,'Resumen Anual'!$V$9,DF6,'Resumen Anual'!$FE$586)+SUMIFS('Resumen Anual'!$GG$692,DU26,'Resumen Anual'!$V$9,DF6,'Resumen Anual'!$FE$644)</f>
        <v>0</v>
      </c>
      <c r="EI26" s="770"/>
      <c r="EJ26" s="770"/>
      <c r="EK26" s="770"/>
      <c r="EL26" s="756">
        <f>SUMIFS('Resumen Anual'!$AR$54,DU26,'Resumen Anual'!$V$9,DF6,'Resumen Anual'!$L$6)+SUMIFS('Resumen Anual'!$AR$112,DU26,'Resumen Anual'!$V$9,DF6,'Resumen Anual'!$L$64)+SUMIFS('Resumen Anual'!$AR$170,DU26,'Resumen Anual'!$V$9,DF6,'Resumen Anual'!$L$122)+SUMIFS('Resumen Anual'!$AR$228,DU26,'Resumen Anual'!$V$9,DF6,'Resumen Anual'!$L$180)+SUMIFS('Resumen Anual'!$AR$286,DU26,'Resumen Anual'!$V$9,DF6,'Resumen Anual'!$L$238)+SUMIFS('Resumen Anual'!$AR$344,DU26,'Resumen Anual'!$V$9,DF6,'Resumen Anual'!$L$296)+SUMIFS('Resumen Anual'!$AR$402,DU26,'Resumen Anual'!$V$9,DF6,'Resumen Anual'!$L$354)+SUMIFS('Resumen Anual'!$AR$460,DU26,'Resumen Anual'!$V$9,DF6,'Resumen Anual'!$L$412)+SUMIFS('Resumen Anual'!$AR$518,DU26,'Resumen Anual'!$V$9,DF6,'Resumen Anual'!$L$470)+SUMIFS('Resumen Anual'!$AR$576,DU26,'Resumen Anual'!$V$9,DF6,'Resumen Anual'!$L$528)+SUMIFS('Resumen Anual'!$AR$634,DU26,'Resumen Anual'!$V$9,DF6,'Resumen Anual'!$L$586)+SUMIFS('Resumen Anual'!$AR$692,DU26,'Resumen Anual'!$V$9,DF6,'Resumen Anual'!$L$644)+SUMIFS('Resumen Anual'!$CO$54,DU26,'Resumen Anual'!$V$9,DF6,'Resumen Anual'!$BI$6)+SUMIFS('Resumen Anual'!$CO$112,DU26,'Resumen Anual'!$V$9,DF6,'Resumen Anual'!$BI$64)+SUMIFS('Resumen Anual'!$CO$170,DU26,'Resumen Anual'!$V$9,DF6,'Resumen Anual'!$BI$122)+SUMIFS('Resumen Anual'!$CO$228,DU26,'Resumen Anual'!$V$9,DF6,'Resumen Anual'!$BI$180)+SUMIFS('Resumen Anual'!$CO$286,DU26,'Resumen Anual'!$V$9,DF6,'Resumen Anual'!$BI$238)+SUMIFS('Resumen Anual'!$CO$344,DU26,'Resumen Anual'!$V$9,DF6,'Resumen Anual'!$BI$296)+SUMIFS('Resumen Anual'!$CO$402,DU26,'Resumen Anual'!$V$9,DF6,'Resumen Anual'!$BI$354)+SUMIFS('Resumen Anual'!$CO$460,DU26,'Resumen Anual'!$V$9,DF6,'Resumen Anual'!$BI$412)+SUMIFS('Resumen Anual'!$CO$518,DU26,'Resumen Anual'!$V$9,DF6,'Resumen Anual'!$BI$470)+SUMIFS('Resumen Anual'!$CO$576,DU26,'Resumen Anual'!$V$9,DF6,'Resumen Anual'!$BI$528)+SUMIFS('Resumen Anual'!$CO$634,DU26,'Resumen Anual'!$V$9,DF6,'Resumen Anual'!$BI$586)+SUMIFS('Resumen Anual'!$CO$692,DU26,'Resumen Anual'!$V$9,DF6,'Resumen Anual'!$BI$644)+SUMIFS('Resumen Anual'!$EN$54,DU26,'Resumen Anual'!$V$9,DF6,'Resumen Anual'!$DH$6)+SUMIFS('Resumen Anual'!$EN$112,DU26,'Resumen Anual'!$V$9,DF6,'Resumen Anual'!$DH$64)+SUMIFS('Resumen Anual'!$EN$170,DU26,'Resumen Anual'!$V$9,DF6,'Resumen Anual'!$DH$122)+SUMIFS('Resumen Anual'!$EN$228,DU26,'Resumen Anual'!$V$9,DF6,'Resumen Anual'!$DH$180)+SUMIFS('Resumen Anual'!$EN$286,DU26,'Resumen Anual'!$V$9,DF6,'Resumen Anual'!$DH$238)+SUMIFS('Resumen Anual'!$EN$344,DU26,'Resumen Anual'!$V$9,DF6,'Resumen Anual'!$DH$296)+SUMIFS('Resumen Anual'!$EN$402,DU26,'Resumen Anual'!$V$9,DF6,'Resumen Anual'!$DH$354)+SUMIFS('Resumen Anual'!$EN$460,DU26,'Resumen Anual'!$V$9,DF6,'Resumen Anual'!$DH$412)+SUMIFS('Resumen Anual'!$EN$518,DU26,'Resumen Anual'!$V$9,DF6,'Resumen Anual'!$DH$470)+SUMIFS('Resumen Anual'!$EN$576,DU26,'Resumen Anual'!$V$9,DF6,'Resumen Anual'!$DH$528)+SUMIFS('Resumen Anual'!$EN$634,DU26,'Resumen Anual'!$V$9,DF6,'Resumen Anual'!$DH$586)+SUMIFS('Resumen Anual'!$EN$692,DU26,'Resumen Anual'!$V$9,DF6,'Resumen Anual'!$DH$644)+SUMIFS('Resumen Anual'!$GK$54,DU26,'Resumen Anual'!$V$9,DF6,'Resumen Anual'!$FE$6)+SUMIFS('Resumen Anual'!$GK$112,DU26,'Resumen Anual'!$V$9,DF6,'Resumen Anual'!$FE$64)+SUMIFS('Resumen Anual'!$GK$170,DU26,'Resumen Anual'!$V$9,DF6,'Resumen Anual'!$FE$122)+SUMIFS('Resumen Anual'!$GK$228,DU26,'Resumen Anual'!$V$9,DF6,'Resumen Anual'!$FE$180)+SUMIFS('Resumen Anual'!$GK$286,DU26,'Resumen Anual'!$V$9,DF6,'Resumen Anual'!$FE$238)+SUMIFS('Resumen Anual'!$GK$344,DU26,'Resumen Anual'!$V$9,DF6,'Resumen Anual'!$FE$296)+SUMIFS('Resumen Anual'!$GK$402,DU26,'Resumen Anual'!$V$9,DF6,'Resumen Anual'!$FE$354)+SUMIFS('Resumen Anual'!$GK$460,DU26,'Resumen Anual'!$V$9,DF6,'Resumen Anual'!$FE$412)+SUMIFS('Resumen Anual'!$GK$518,DU26,'Resumen Anual'!$V$9,DF6,'Resumen Anual'!$FE$470)+SUMIFS('Resumen Anual'!$GK$576,DU26,'Resumen Anual'!$V$9,DF6,'Resumen Anual'!$FE$528)+SUMIFS('Resumen Anual'!$GK$634,DU26,'Resumen Anual'!$V$9,DF6,'Resumen Anual'!$FE$586)+SUMIFS('Resumen Anual'!$GK$692,DU26,'Resumen Anual'!$V$9,DF6,'Resumen Anual'!$FE$644)</f>
        <v>0</v>
      </c>
      <c r="EM26" s="756"/>
      <c r="EN26" s="756"/>
      <c r="EO26" s="756">
        <f>SUMIFS('Resumen Anual'!$AU$54,DU26,'Resumen Anual'!$V$9,DF6,'Resumen Anual'!$L$6)+SUMIFS('Resumen Anual'!$AU$112,DU26,'Resumen Anual'!$V$9,DF6,'Resumen Anual'!$L$64)+SUMIFS('Resumen Anual'!$AU$170,DU26,'Resumen Anual'!$V$9,DF6,'Resumen Anual'!$L$122)+SUMIFS('Resumen Anual'!$AU$228,DU26,'Resumen Anual'!$V$9,DF6,'Resumen Anual'!$L$180)+SUMIFS('Resumen Anual'!$AU$286,DU26,'Resumen Anual'!$V$9,DF6,'Resumen Anual'!$L$238)+SUMIFS('Resumen Anual'!$AU$344,DU26,'Resumen Anual'!$V$9,DF6,'Resumen Anual'!$L$296)+SUMIFS('Resumen Anual'!$AU$402,DU26,'Resumen Anual'!$V$9,DF6,'Resumen Anual'!$L$354)+SUMIFS('Resumen Anual'!$AU$460,DU26,'Resumen Anual'!$V$9,DF6,'Resumen Anual'!$L$412)+SUMIFS('Resumen Anual'!$AU$518,DU26,'Resumen Anual'!$V$9,DF6,'Resumen Anual'!$L$470)+SUMIFS('Resumen Anual'!$AU$576,DU26,'Resumen Anual'!$V$9,DF6,'Resumen Anual'!$L$528)+SUMIFS('Resumen Anual'!$AU$634,DU26,'Resumen Anual'!$V$9,DF6,'Resumen Anual'!$L$586)+SUMIFS('Resumen Anual'!$AU$692,DU26,'Resumen Anual'!$V$9,DF6,'Resumen Anual'!$L$644)+SUMIFS('Resumen Anual'!$CR$54,DU26,'Resumen Anual'!$V$9,DF6,'Resumen Anual'!$BI$6)+SUMIFS('Resumen Anual'!$CR$112,DU26,'Resumen Anual'!$V$9,DF6,'Resumen Anual'!$BI$64)+SUMIFS('Resumen Anual'!$CR$170,DU26,'Resumen Anual'!$V$9,DF6,'Resumen Anual'!$BI$122)+SUMIFS('Resumen Anual'!$CR$228,DU26,'Resumen Anual'!$V$9,DF6,'Resumen Anual'!$BI$180)+SUMIFS('Resumen Anual'!$CR$286,DU26,'Resumen Anual'!$V$9,DF6,'Resumen Anual'!$BI$238)+SUMIFS('Resumen Anual'!$CR$344,DU26,'Resumen Anual'!$V$9,DF6,'Resumen Anual'!$BI$296)+SUMIFS('Resumen Anual'!$CR$402,DU26,'Resumen Anual'!$V$9,DF6,'Resumen Anual'!$BI$354)+SUMIFS('Resumen Anual'!$CR$460,DU26,'Resumen Anual'!$V$9,DF6,'Resumen Anual'!$BI$412)+SUMIFS('Resumen Anual'!$CR$518,DU26,'Resumen Anual'!$V$9,DF6,'Resumen Anual'!$BI$470)+SUMIFS('Resumen Anual'!$CR$576,DU26,'Resumen Anual'!$V$9,DF6,'Resumen Anual'!$BI$528)+SUMIFS('Resumen Anual'!$CR$634,DU26,'Resumen Anual'!$V$9,DF6,'Resumen Anual'!$BI$586)+SUMIFS('Resumen Anual'!$CR$692,DU26,'Resumen Anual'!$V$9,DF6,'Resumen Anual'!$BI$644)+SUMIFS('Resumen Anual'!$EQ$54,DU26,'Resumen Anual'!$V$9,DF6,'Resumen Anual'!$DH$6)+SUMIFS('Resumen Anual'!$EQ$112,DU26,'Resumen Anual'!$V$9,DF6,'Resumen Anual'!$DH$64)+SUMIFS('Resumen Anual'!$EQ$170,DU26,'Resumen Anual'!$V$9,DF6,'Resumen Anual'!$DH$122)+SUMIFS('Resumen Anual'!$EQ$228,DU26,'Resumen Anual'!$V$9,DF6,'Resumen Anual'!$DH$180)+SUMIFS('Resumen Anual'!$EQ$286,DU26,'Resumen Anual'!$V$9,DF6,'Resumen Anual'!$DH$238)+SUMIFS('Resumen Anual'!$EQ$344,DU26,'Resumen Anual'!$V$9,DF6,'Resumen Anual'!$DH$296)+SUMIFS('Resumen Anual'!$EQ$402,DU26,'Resumen Anual'!$V$9,DF6,'Resumen Anual'!$DH$354)+SUMIFS('Resumen Anual'!$EQ$460,DU26,'Resumen Anual'!$V$9,DF6,'Resumen Anual'!$DH$412)+SUMIFS('Resumen Anual'!$EQ$518,DU26,'Resumen Anual'!$V$9,DF6,'Resumen Anual'!$DH$470)+SUMIFS('Resumen Anual'!$EQ$576,DU26,'Resumen Anual'!$V$9,DF6,'Resumen Anual'!$DH$528)+SUMIFS('Resumen Anual'!$EQ$634,DU26,'Resumen Anual'!$V$9,DF6,'Resumen Anual'!$DH$586)+SUMIFS('Resumen Anual'!$EQ$692,DU26,'Resumen Anual'!$V$9,DF6,'Resumen Anual'!$DH$644)+SUMIFS('Resumen Anual'!$GN$54,DU26,'Resumen Anual'!$V$9,DF6,'Resumen Anual'!$FE$6)+SUMIFS('Resumen Anual'!$GN$112,DU26,'Resumen Anual'!$V$9,DF6,'Resumen Anual'!$FE$64)+SUMIFS('Resumen Anual'!$GN$170,DU26,'Resumen Anual'!$V$9,DF6,'Resumen Anual'!$FE$122)+SUMIFS('Resumen Anual'!$GN$228,DU26,'Resumen Anual'!$V$9,DF6,'Resumen Anual'!$FE$180)+SUMIFS('Resumen Anual'!$GN$286,DU26,'Resumen Anual'!$V$9,DF6,'Resumen Anual'!$FE$238)+SUMIFS('Resumen Anual'!$GN$344,DU26,'Resumen Anual'!$V$9,DF6,'Resumen Anual'!$FE$296)+SUMIFS('Resumen Anual'!$GN$402,DU26,'Resumen Anual'!$V$9,DF6,'Resumen Anual'!$FE$354)+SUMIFS('Resumen Anual'!$GN$460,DU26,'Resumen Anual'!$V$9,DF6,'Resumen Anual'!$FE$412)+SUMIFS('Resumen Anual'!$GN$518,DU26,'Resumen Anual'!$V$9,DF6,'Resumen Anual'!$FE$470)+SUMIFS('Resumen Anual'!$GN$576,DU26,'Resumen Anual'!$V$9,DF6,'Resumen Anual'!$FE$528)+SUMIFS('Resumen Anual'!$GN$634,DU26,'Resumen Anual'!$V$9,DF6,'Resumen Anual'!$FE$586)+SUMIFS('Resumen Anual'!$GN$692,DU26,'Resumen Anual'!$V$9,DF6,'Resumen Anual'!$FE$644)</f>
        <v>0</v>
      </c>
      <c r="EP26" s="756"/>
      <c r="EQ26" s="1215"/>
      <c r="ER26" s="1200"/>
      <c r="ES26" s="171"/>
      <c r="ET26" s="775" t="str">
        <f>'Resumen Anual'!$C$30</f>
        <v>SIC</v>
      </c>
      <c r="EU26" s="776"/>
      <c r="EV26" s="776"/>
      <c r="EW26" s="776"/>
      <c r="EX26" s="761">
        <f>SUMIF('Resumen Anual'!$FE$622,FC6,'Resumen Anual'!$FA$646)+SUMIF('Resumen Anual'!$DH$622,FC6,'Resumen Anual'!$DD$646)+SUMIF('Resumen Anual'!$BI$622,FC6,'Resumen Anual'!$BE$646)+SUMIF('Resumen Anual'!$L$622,FC6,'Resumen Anual'!$H$646)+SUMIF('Resumen Anual'!$FE$566,FC6,'Resumen Anual'!$FA$590)+SUMIF('Resumen Anual'!$DH$566,FC6,'Resumen Anual'!$DD$590)+SUMIF('Resumen Anual'!$BI$566,FC6,'Resumen Anual'!$BE$590)+SUMIF('Resumen Anual'!$L$566,FC6,'Resumen Anual'!$H$590)+SUMIF('Resumen Anual'!$FE$510,FC6,'Resumen Anual'!$FA$534)+SUMIF('Resumen Anual'!$DH$510,FC6,'Resumen Anual'!$DD$534)+SUMIF('Resumen Anual'!$BI$510,FC6,'Resumen Anual'!$BE$534)+SUMIF('Resumen Anual'!$L$510,FC6,'Resumen Anual'!$H$534)+SUMIF('Resumen Anual'!$FE$454,FC6,'Resumen Anual'!$FA$478)+SUMIF('Resumen Anual'!$DH$454,FC6,'Resumen Anual'!$DD$478)+SUMIF('Resumen Anual'!$BI$454,FC6,'Resumen Anual'!$BE$478)+SUMIF('Resumen Anual'!$L$454,FC6,'Resumen Anual'!$H$478)+SUMIF('Resumen Anual'!$FE$398,FC6,'Resumen Anual'!$FA$422)+SUMIF('Resumen Anual'!$DH$398,FC6,'Resumen Anual'!$DD$422)+SUMIF('Resumen Anual'!$BI$398,FC6,'Resumen Anual'!$BE$422)+SUMIF('Resumen Anual'!$L$398,FC6,'Resumen Anual'!$H$422)+SUMIF('Resumen Anual'!$FE$342,FC6,'Resumen Anual'!$FA$366)+SUMIF('Resumen Anual'!$DH$342,FC6,'Resumen Anual'!$DD$366)+SUMIF('Resumen Anual'!$BI$342,FC6,'Resumen Anual'!$BE$366)+SUMIF('Resumen Anual'!$L$342,FC6,'Resumen Anual'!$H$366)+SUMIF('Resumen Anual'!$FE$286,FC6,'Resumen Anual'!$FA$310)+SUMIF('Resumen Anual'!$DH$286,FC6,'Resumen Anual'!$DD$310)+SUMIF('Resumen Anual'!$BI$286,FC6,'Resumen Anual'!$BE$310)+SUMIF('Resumen Anual'!$L$286,FC6,'Resumen Anual'!$H$310)+SUMIF('Resumen Anual'!$FE$230,FC6,'Resumen Anual'!$FA$254)+SUMIF('Resumen Anual'!$DH$230,FC6,'Resumen Anual'!$DD$254)+SUMIF('Resumen Anual'!$BI$230,FC6,'Resumen Anual'!$BE$254)+SUMIF('Resumen Anual'!$L$230,FC6,'Resumen Anual'!$H$254)+SUMIF('Resumen Anual'!$FE$174,FC6,'Resumen Anual'!$FA$198)+SUMIF('Resumen Anual'!$DH$174,FC6,'Resumen Anual'!$DD$198)+SUMIF('Resumen Anual'!$BI$174,FC6,'Resumen Anual'!$BE$198)+SUMIF('Resumen Anual'!$L$174,FC6,'Resumen Anual'!$H$198)+SUMIF('Resumen Anual'!$FE$118,FC6,'Resumen Anual'!$FA$142)+SUMIF('Resumen Anual'!$DH$118,FC6,'Resumen Anual'!$DD$142)+SUMIF('Resumen Anual'!$BI$118,FC6,'Resumen Anual'!$BE$142)+SUMIF('Resumen Anual'!$L$118,FC6,'Resumen Anual'!$H$142)+SUMIF('Resumen Anual'!$FE$62,FC6,'Resumen Anual'!$FA$86)+SUMIF('Resumen Anual'!$DH$62,FC6,'Resumen Anual'!$DD$86)+SUMIF('Resumen Anual'!$BI$62,FC6,'Resumen Anual'!$BE$86)+SUMIF('Resumen Anual'!$L$62,FC6,'Resumen Anual'!$H$86)+SUMIF('Resumen Anual'!$FE$6,FC6,'Resumen Anual'!$FA$30)+SUMIF('Resumen Anual'!$DH$6,FC6,'Resumen Anual'!$DD$30)+SUMIF('Resumen Anual'!$BI$6,FC6,'Resumen Anual'!$BE$30)+SUMIF('Resumen Anual'!$L$6,FC6,'Resumen Anual'!$H$30)+SUMIF('Bitácoras Anteriores'!$K$6,FC6,'Bitácoras Anteriores'!$F$26)+SUMIF('Bitácoras Anteriores'!$K$59,$K$6,'Bitácoras Anteriores'!$F$79)+SUMIF('Bitácoras Anteriores'!$K$112,FC6,'Bitácoras Anteriores'!$F$132)+SUMIF('Bitácoras Anteriores'!$K$165,FC6,'Bitácoras Anteriores'!$F$185)+SUMIF('Bitácoras Anteriores'!$K$218,FC6,'Bitácoras Anteriores'!$F$238)+SUMIF('Bitácoras Anteriores'!$K$271,FC6,'Bitácoras Anteriores'!$F$291)+SUMIF('Bitácoras Anteriores'!$K$324,FC6,'Bitácoras Anteriores'!$F$344)+SUMIF('Bitácoras Anteriores'!$BH$6,FC6,'Bitácoras Anteriores'!$BD$26)+SUMIF('Bitácoras Anteriores'!$BH$59,$K$6,'Bitácoras Anteriores'!$BD$79)+SUMIF('Bitácoras Anteriores'!$BH$112,FC6,'Bitácoras Anteriores'!$BD$132)+SUMIF('Bitácoras Anteriores'!$BH$165,FC6,'Bitácoras Anteriores'!$BD$185)+SUMIF('Bitácoras Anteriores'!$BH$218,FC6,'Bitácoras Anteriores'!$BD$238)+SUMIF('Bitácoras Anteriores'!$BH$271,FC6,'Bitácoras Anteriores'!$BD$291)+SUMIF('Bitácoras Anteriores'!$BH$324,FC6,'Bitácoras Anteriores'!$BD$344)+SUMIF('Bitácoras Anteriores'!$DF$6,FC6,'Bitácoras Anteriores'!$DB$26)+SUMIF('Bitácoras Anteriores'!$DF$59,$K$6,'Bitácoras Anteriores'!$DB$79)+SUMIF('Bitácoras Anteriores'!$DF$112,FC6,'Bitácoras Anteriores'!$DB$132)+SUMIF('Bitácoras Anteriores'!$DF$165,FC6,'Bitácoras Anteriores'!$DB$185)+SUMIF('Bitácoras Anteriores'!$DF$218,FC6,'Bitácoras Anteriores'!$DB$238)+SUMIF('Bitácoras Anteriores'!$DF$271,FC6,'Bitácoras Anteriores'!$DB$291)+SUMIF('Bitácoras Anteriores'!$DF$324,FC6,'Bitácoras Anteriores'!$DB$344)+SUMIF('Bitácoras Anteriores'!$FC$6,FC6,'Bitácoras Anteriores'!$EY$26)+SUMIF('Bitácoras Anteriores'!$FC$59,$K$6,'Bitácoras Anteriores'!$EY$79)+SUMIF('Bitácoras Anteriores'!$FC$112,FC6,'Bitácoras Anteriores'!$EY$132)+SUMIF('Bitácoras Anteriores'!$FC$165,FC6,'Bitácoras Anteriores'!$EY$185)+SUMIF('Bitácoras Anteriores'!$FC$218,FC6,'Bitácoras Anteriores'!$EY$238)+SUMIF('Bitácoras Anteriores'!$FC$271,FC6,'Bitácoras Anteriores'!$EY$291)+SUMIF('Bitácoras Anteriores'!$FC$324,FC6,'Bitácoras Anteriores'!$EY$344)</f>
        <v>0</v>
      </c>
      <c r="EY26" s="762"/>
      <c r="EZ26" s="762"/>
      <c r="FA26" s="762"/>
      <c r="FB26" s="762"/>
      <c r="FC26" s="762"/>
      <c r="FD26" s="763"/>
      <c r="FE26" s="632"/>
      <c r="FF26" s="779" t="str">
        <f>'Resumen Anual'!$O$30</f>
        <v>NOCHE</v>
      </c>
      <c r="FG26" s="776"/>
      <c r="FH26" s="776"/>
      <c r="FI26" s="776"/>
      <c r="FJ26" s="780"/>
      <c r="FK26" s="782">
        <f>SUMIF('Resumen Anual'!$FE$622,FC6,'Resumen Anual'!$FM$646)+SUMIF('Resumen Anual'!$DH$622,FC6,'Resumen Anual'!$DP$646)+SUMIF('Resumen Anual'!$BI$622,FC6,'Resumen Anual'!$BQ$646)+SUMIF('Resumen Anual'!$L$622,FC6,'Resumen Anual'!$T$646)+SUMIF('Resumen Anual'!$FE$566,FC6,'Resumen Anual'!$FM$590)+SUMIF('Resumen Anual'!$DH$566,FC6,'Resumen Anual'!$DP$590)+SUMIF('Resumen Anual'!$BI$566,FC6,'Resumen Anual'!$BQ$590)+SUMIF('Resumen Anual'!$L$566,FC6,'Resumen Anual'!$T$590)+SUMIF('Resumen Anual'!$FE$510,FC6,'Resumen Anual'!$FM$534)+SUMIF('Resumen Anual'!$DH$510,FC6,'Resumen Anual'!$DP$534)+SUMIF('Resumen Anual'!$BI$510,FC6,'Resumen Anual'!$BQ$534)+SUMIF('Resumen Anual'!$L$510,FC6,'Resumen Anual'!$T$534)+SUMIF('Resumen Anual'!$FE$454,FC6,'Resumen Anual'!$FM$478)+SUMIF('Resumen Anual'!$DH$454,FC6,'Resumen Anual'!$DP$478)+SUMIF('Resumen Anual'!$BI$454,FC6,'Resumen Anual'!$BQ$478)+SUMIF('Resumen Anual'!$L$454,FC6,'Resumen Anual'!$T$478)+SUMIF('Resumen Anual'!$FE$398,FC6,'Resumen Anual'!$FM$422)+SUMIF('Resumen Anual'!$DH$398,FC6,'Resumen Anual'!$DP$422)+SUMIF('Resumen Anual'!$BI$398,FC6,'Resumen Anual'!$BQ$422)+SUMIF('Resumen Anual'!$L$398,FC6,'Resumen Anual'!$T$422)+SUMIF('Resumen Anual'!$FE$342,FC6,'Resumen Anual'!$FM$366)+SUMIF('Resumen Anual'!$DH$342,FC6,'Resumen Anual'!$DP$366)+SUMIF('Resumen Anual'!$BI$342,FC6,'Resumen Anual'!$BQ$366)+SUMIF('Resumen Anual'!$L$342,FC6,'Resumen Anual'!$T$366)+SUMIF('Resumen Anual'!$FE$286,FC6,'Resumen Anual'!$FM$310)+SUMIF('Resumen Anual'!$DH$286,FC6,'Resumen Anual'!$DP$310)+SUMIF('Resumen Anual'!$BI$286,FC6,'Resumen Anual'!$BQ$310)+SUMIF('Resumen Anual'!$L$286,FC6,'Resumen Anual'!$T$310)+SUMIF('Resumen Anual'!$FE$230,FC6,'Resumen Anual'!$FM$254)+SUMIF('Resumen Anual'!$DH$230,FC6,'Resumen Anual'!$DP$254)+SUMIF('Resumen Anual'!$BI$230,FC6,'Resumen Anual'!$BQ$254)+SUMIF('Resumen Anual'!$L$230,FC6,'Resumen Anual'!$T$254)+SUMIF('Resumen Anual'!$FE$174,FC6,'Resumen Anual'!$FM$198)+SUMIF('Resumen Anual'!$DH$174,FC6,'Resumen Anual'!$DP$198)+SUMIF('Resumen Anual'!$BI$174,FC6,'Resumen Anual'!$BQ$198)+SUMIF('Resumen Anual'!$L$174,FC6,'Resumen Anual'!$T$198)+SUMIF('Resumen Anual'!$FE$118,FC6,'Resumen Anual'!$FM$142)+SUMIF('Resumen Anual'!$DH$118,FC6,'Resumen Anual'!$DP$142)+SUMIF('Resumen Anual'!$BI$118,FC6,'Resumen Anual'!$BQ$142)+SUMIF('Resumen Anual'!$L$118,FC6,'Resumen Anual'!$T$142)+SUMIF('Resumen Anual'!$FE$62,FC6,'Resumen Anual'!$FM$86)+SUMIF('Resumen Anual'!$DH$62,FC6,'Resumen Anual'!$DP$86)+SUMIF('Resumen Anual'!$BI$62,FC6,'Resumen Anual'!$BQ$86)+SUMIF('Resumen Anual'!$L$62,FC6,'Resumen Anual'!$T$86)+SUMIF('Resumen Anual'!$FE$6,FC6,'Resumen Anual'!$FM$30)+SUMIF('Resumen Anual'!$DH$6,FC6,'Resumen Anual'!$DP$30)+SUMIF('Resumen Anual'!$BI$6,FC6,'Resumen Anual'!$BQ$30)+SUMIF('Resumen Anual'!$L$6,FC6,'Resumen Anual'!$T$30)+SUMIF('Bitácoras Anteriores'!$K$6,FC6,'Bitácoras Anteriores'!$S$26)+SUMIF('Bitácoras Anteriores'!$K$59,$K$6,'Bitácoras Anteriores'!$S$79)+SUMIF('Bitácoras Anteriores'!$K$112,FC6,'Bitácoras Anteriores'!$S$132)+SUMIF('Bitácoras Anteriores'!$K$165,FC6,'Bitácoras Anteriores'!$S$185)+SUMIF('Bitácoras Anteriores'!$K$218,FC6,'Bitácoras Anteriores'!$S$238)+SUMIF('Bitácoras Anteriores'!$K$271,FC6,'Bitácoras Anteriores'!$S$291)+SUMIF('Bitácoras Anteriores'!$K$324,FC6,'Bitácoras Anteriores'!$S$344)+SUMIF('Bitácoras Anteriores'!$BH$6,FC6,'Bitácoras Anteriores'!$BP$26)+SUMIF('Bitácoras Anteriores'!$BH$59,$K$6,'Bitácoras Anteriores'!$BP$79)+SUMIF('Bitácoras Anteriores'!$BH$112,FC6,'Bitácoras Anteriores'!$BP$132)+SUMIF('Bitácoras Anteriores'!$BH$165,FC6,'Bitácoras Anteriores'!$BP$185)+SUMIF('Bitácoras Anteriores'!$BH$218,FC6,'Bitácoras Anteriores'!$BP$238)+SUMIF('Bitácoras Anteriores'!$BH$271,FC6,'Bitácoras Anteriores'!$BP$291)+SUMIF('Bitácoras Anteriores'!$BH$324,FC6,'Bitácoras Anteriores'!$BP$344)+SUMIF('Bitácoras Anteriores'!$DF$6,FC6,'Bitácoras Anteriores'!$DN$26)+SUMIF('Bitácoras Anteriores'!$DF$59,$K$6,'Bitácoras Anteriores'!$DN$79)+SUMIF('Bitácoras Anteriores'!$DF$112,FC6,'Bitácoras Anteriores'!$DN$132)+SUMIF('Bitácoras Anteriores'!$DF$165,FC6,'Bitácoras Anteriores'!$DN$185)+SUMIF('Bitácoras Anteriores'!$DF$218,FC6,'Bitácoras Anteriores'!$DN$238)+SUMIF('Bitácoras Anteriores'!$DF$271,FC6,'Bitácoras Anteriores'!$DN$291)+SUMIF('Bitácoras Anteriores'!$DF$324,FC6,'Bitácoras Anteriores'!$DN$344)+SUMIF('Bitácoras Anteriores'!$FC$6,FC6,'Bitácoras Anteriores'!$FK$26)+SUMIF('Bitácoras Anteriores'!$FC$59,$K$6,'Bitácoras Anteriores'!$FK$79)+SUMIF('Bitácoras Anteriores'!$FC$112,FC6,'Bitácoras Anteriores'!$FK$132)+SUMIF('Bitácoras Anteriores'!$FC$165,FC6,'Bitácoras Anteriores'!$FK$185)+SUMIF('Bitácoras Anteriores'!$FC$218,FC6,'Bitácoras Anteriores'!$FK$238)+SUMIF('Bitácoras Anteriores'!$FC$271,FC6,'Bitácoras Anteriores'!$FK$291)+SUMIF('Bitácoras Anteriores'!$FC$324,FC6,'Bitácoras Anteriores'!$FK$344)</f>
        <v>0</v>
      </c>
      <c r="FL26" s="783"/>
      <c r="FM26" s="783"/>
      <c r="FN26" s="783"/>
      <c r="FO26" s="783"/>
      <c r="FP26" s="784"/>
      <c r="FQ26" s="15"/>
      <c r="FR26" s="771">
        <f>IF(FR12=0," ",FR12+7)</f>
        <v>2029</v>
      </c>
      <c r="FS26" s="772"/>
      <c r="FT26" s="772"/>
      <c r="FU26" s="772"/>
      <c r="FV26" s="772"/>
      <c r="FW26" s="1214">
        <f>SUMIFS('Resumen Anual'!$AF$54,FR26,'Resumen Anual'!$V$9,FC6,'Resumen Anual'!$L$6)+SUMIFS('Resumen Anual'!$AF$112,FR26,'Resumen Anual'!$V$9,FC6,'Resumen Anual'!$L$64)+SUMIFS('Resumen Anual'!$AF$170,FR26,'Resumen Anual'!$V$9,FC6,'Resumen Anual'!$L$122)+SUMIFS('Resumen Anual'!$AF$228,FR26,'Resumen Anual'!$V$9,FC6,'Resumen Anual'!$L$180)+SUMIFS('Resumen Anual'!$AF$286,FR26,'Resumen Anual'!$V$9,FC6,'Resumen Anual'!$L$238)+SUMIFS('Resumen Anual'!$AF$344,FR26,'Resumen Anual'!$V$9,FC6,'Resumen Anual'!$L$296)+SUMIFS('Resumen Anual'!$AF$402,FR26,'Resumen Anual'!$V$9,FC6,'Resumen Anual'!$L$354)+SUMIFS('Resumen Anual'!$AF$460,FR26,'Resumen Anual'!$V$9,FC6,'Resumen Anual'!$L$412)+SUMIFS('Resumen Anual'!$AF$518,FR26,'Resumen Anual'!$V$9,FC6,'Resumen Anual'!$L$470)+SUMIFS('Resumen Anual'!$AF$576,FR26,'Resumen Anual'!$V$9,FC6,'Resumen Anual'!$L$528)+SUMIFS('Resumen Anual'!$AF$634,FR26,'Resumen Anual'!$V$9,FC6,'Resumen Anual'!$L$586)+SUMIFS('Resumen Anual'!$AF$692,FR26,'Resumen Anual'!$V$9,FC6,'Resumen Anual'!$L$644)+SUMIFS('Resumen Anual'!$CC$54,FR26,'Resumen Anual'!$V$9,FC6,'Resumen Anual'!$BI$6)+SUMIFS('Resumen Anual'!$CC$112,FR26,'Resumen Anual'!$V$9,FC6,'Resumen Anual'!$BI$64)+SUMIFS('Resumen Anual'!$CC$170,FR26,'Resumen Anual'!$V$9,FC6,'Resumen Anual'!$BI$122)+SUMIFS('Resumen Anual'!$CC$228,FR26,'Resumen Anual'!$V$9,FC6,'Resumen Anual'!$BI$180)+SUMIFS('Resumen Anual'!$CC$286,FR26,'Resumen Anual'!$V$9,FC6,'Resumen Anual'!$BI$238)+SUMIFS('Resumen Anual'!$CC$344,FR26,'Resumen Anual'!$V$9,FC6,'Resumen Anual'!$BI$296)+SUMIFS('Resumen Anual'!$CC$402,FR26,'Resumen Anual'!$V$9,FC6,'Resumen Anual'!$BI$354)+SUMIFS('Resumen Anual'!$CC$460,FR26,'Resumen Anual'!$V$9,FC6,'Resumen Anual'!$BI$412)+SUMIFS('Resumen Anual'!$CC$518,FR26,'Resumen Anual'!$V$9,FC6,'Resumen Anual'!$BI$470)+SUMIFS('Resumen Anual'!$CC$576,FR26,'Resumen Anual'!$V$9,FC6,'Resumen Anual'!$BI$528)+SUMIFS('Resumen Anual'!$CC$634,FR26,'Resumen Anual'!$V$9,FC6,'Resumen Anual'!$BI$586)+SUMIFS('Resumen Anual'!$CC$692,FR26,'Resumen Anual'!$V$9,FC6,'Resumen Anual'!$BI$644)+SUMIFS('Resumen Anual'!$EB$54,FR26,'Resumen Anual'!$V$9,FC6,'Resumen Anual'!$DH$6)+SUMIFS('Resumen Anual'!$EB$112,FR26,'Resumen Anual'!$V$9,FC6,'Resumen Anual'!$DH$64)+SUMIFS('Resumen Anual'!$EB$170,FR26,'Resumen Anual'!$V$9,FC6,'Resumen Anual'!$DH$122)+SUMIFS('Resumen Anual'!$EB$228,FR26,'Resumen Anual'!$V$9,FC6,'Resumen Anual'!$DH$180)+SUMIFS('Resumen Anual'!$EB$286,FR26,'Resumen Anual'!$V$9,FC6,'Resumen Anual'!$DH$238)+SUMIFS('Resumen Anual'!$EB$344,FR26,'Resumen Anual'!$V$9,FC6,'Resumen Anual'!$DH$296)+SUMIFS('Resumen Anual'!$EB$402,FR26,'Resumen Anual'!$V$9,FC6,'Resumen Anual'!$DH$354)+SUMIFS('Resumen Anual'!$EB$460,FR26,'Resumen Anual'!$V$9,FC6,'Resumen Anual'!$DH$412)+SUMIFS('Resumen Anual'!$EB$518,FR26,'Resumen Anual'!$V$9,FC6,'Resumen Anual'!$DH$470)+SUMIFS('Resumen Anual'!$EB$576,FR26,'Resumen Anual'!$V$9,FC6,'Resumen Anual'!$DH$528)+SUMIFS('Resumen Anual'!$EB$634,FR26,'Resumen Anual'!$V$9,FC6,'Resumen Anual'!$DH$586)+SUMIFS('Resumen Anual'!$EB$692,FR26,'Resumen Anual'!$V$9,FC6,'Resumen Anual'!$DH$644)+SUMIFS('Resumen Anual'!$FY$54,FR26,'Resumen Anual'!$V$9,FC6,'Resumen Anual'!$FE$6)+SUMIFS('Resumen Anual'!$FY$112,FR26,'Resumen Anual'!$V$9,FC6,'Resumen Anual'!$FE$64)+SUMIFS('Resumen Anual'!$FY$170,FR26,'Resumen Anual'!$V$9,FC6,'Resumen Anual'!$FE$122)+SUMIFS('Resumen Anual'!$FY$228,FR26,'Resumen Anual'!$V$9,FC6,'Resumen Anual'!$FE$180)+SUMIFS('Resumen Anual'!$FY$286,FR26,'Resumen Anual'!$V$9,FC6,'Resumen Anual'!$FE$238)+SUMIFS('Resumen Anual'!$FY$344,FR26,'Resumen Anual'!$V$9,FC6,'Resumen Anual'!$FE$296)+SUMIFS('Resumen Anual'!$FY$402,FR26,'Resumen Anual'!$V$9,FC6,'Resumen Anual'!$FE$354)+SUMIFS('Resumen Anual'!$FY$460,FR26,'Resumen Anual'!$V$9,FC6,'Resumen Anual'!$FE$412)+SUMIFS('Resumen Anual'!$FY$518,FR26,'Resumen Anual'!$V$9,FC6,'Resumen Anual'!$FE$470)+SUMIFS('Resumen Anual'!$FY$576,FR26,'Resumen Anual'!$V$9,FC6,'Resumen Anual'!$FE$528)+SUMIFS('Resumen Anual'!$FY$634,FR26,'Resumen Anual'!$V$9,FC6,'Resumen Anual'!$FE$586)+SUMIFS('Resumen Anual'!$FY$692,FR26,'Resumen Anual'!$V$9,FC6,'Resumen Anual'!$FE$644)</f>
        <v>0</v>
      </c>
      <c r="FX26" s="770"/>
      <c r="FY26" s="770"/>
      <c r="FZ26" s="770"/>
      <c r="GA26" s="770">
        <f>SUMIFS('Resumen Anual'!$AJ$54,FR26,'Resumen Anual'!$V$9,FC6,'Resumen Anual'!$L$6)+SUMIFS('Resumen Anual'!$AJ$112,FR26,'Resumen Anual'!$V$9,FC6,'Resumen Anual'!$L$64)+SUMIFS('Resumen Anual'!$AJ$170,FR26,'Resumen Anual'!$V$9,FC6,'Resumen Anual'!$L$122)+SUMIFS('Resumen Anual'!$AJ$228,FR26,'Resumen Anual'!$V$9,FC6,'Resumen Anual'!$L$180)+SUMIFS('Resumen Anual'!$AJ$286,FR26,'Resumen Anual'!$V$9,FC6,'Resumen Anual'!$L$238)+SUMIFS('Resumen Anual'!$AJ$344,FR26,'Resumen Anual'!$V$9,FC6,'Resumen Anual'!$L$296)+SUMIFS('Resumen Anual'!$AJ$402,FR26,'Resumen Anual'!$V$9,FC6,'Resumen Anual'!$L$354)+SUMIFS('Resumen Anual'!$AJ$460,FR26,'Resumen Anual'!$V$9,FC6,'Resumen Anual'!$L$412)+SUMIFS('Resumen Anual'!$AJ$518,FR26,'Resumen Anual'!$V$9,FC6,'Resumen Anual'!$L$470)+SUMIFS('Resumen Anual'!$AJ$576,FR26,'Resumen Anual'!$V$9,FC6,'Resumen Anual'!$L$528)+SUMIFS('Resumen Anual'!$AJ$634,FR26,'Resumen Anual'!$V$9,FC6,'Resumen Anual'!$L$586)+SUMIFS('Resumen Anual'!$AJ$692,FR26,'Resumen Anual'!$V$9,FC6,'Resumen Anual'!$L$644)+SUMIFS('Resumen Anual'!$CG$54,FR26,'Resumen Anual'!$V$9,FC6,'Resumen Anual'!$BI$6)+SUMIFS('Resumen Anual'!$CG$112,FR26,'Resumen Anual'!$V$9,FC6,'Resumen Anual'!$BI$64)+SUMIFS('Resumen Anual'!$CG$170,FR26,'Resumen Anual'!$V$9,FC6,'Resumen Anual'!$BI$122)+SUMIFS('Resumen Anual'!$CG$228,FR26,'Resumen Anual'!$V$9,FC6,'Resumen Anual'!$BI$180)+SUMIFS('Resumen Anual'!$CG$286,FR26,'Resumen Anual'!$V$9,FC6,'Resumen Anual'!$BI$238)+SUMIFS('Resumen Anual'!$CG$344,FR26,'Resumen Anual'!$V$9,FC6,'Resumen Anual'!$BI$296)+SUMIFS('Resumen Anual'!$CG$402,FR26,'Resumen Anual'!$V$9,FC6,'Resumen Anual'!$BI$354)+SUMIFS('Resumen Anual'!$CG$460,FR26,'Resumen Anual'!$V$9,FC6,'Resumen Anual'!$BI$412)+SUMIFS('Resumen Anual'!$CG$518,FR26,'Resumen Anual'!$V$9,FC6,'Resumen Anual'!$BI$470)+SUMIFS('Resumen Anual'!$CG$576,FR26,'Resumen Anual'!$V$9,FC6,'Resumen Anual'!$BI$528)+SUMIFS('Resumen Anual'!$CG$634,FR26,'Resumen Anual'!$V$9,FC6,'Resumen Anual'!$BI$586)+SUMIFS('Resumen Anual'!$CG$692,FR26,'Resumen Anual'!$V$9,FC6,'Resumen Anual'!$BI$644)+SUMIFS('Resumen Anual'!$EF$54,FR26,'Resumen Anual'!$V$9,FC6,'Resumen Anual'!$DH$6)+SUMIFS('Resumen Anual'!$EF$112,FR26,'Resumen Anual'!$V$9,FC6,'Resumen Anual'!$DH$64)+SUMIFS('Resumen Anual'!$EF$170,FR26,'Resumen Anual'!$V$9,FC6,'Resumen Anual'!$DH$122)+SUMIFS('Resumen Anual'!$EF$228,FR26,'Resumen Anual'!$V$9,FC6,'Resumen Anual'!$DH$180)+SUMIFS('Resumen Anual'!$EF$286,FR26,'Resumen Anual'!$V$9,FC6,'Resumen Anual'!$DH$238)+SUMIFS('Resumen Anual'!$EF$344,FR26,'Resumen Anual'!$V$9,FC6,'Resumen Anual'!$DH$296)+SUMIFS('Resumen Anual'!$EF$402,FR26,'Resumen Anual'!$V$9,FC6,'Resumen Anual'!$DH$354)+SUMIFS('Resumen Anual'!$EF$460,FR26,'Resumen Anual'!$V$9,FC6,'Resumen Anual'!$DH$412)+SUMIFS('Resumen Anual'!$EF$518,FR26,'Resumen Anual'!$V$9,FC6,'Resumen Anual'!$DH$470)+SUMIFS('Resumen Anual'!$EF$576,FR26,'Resumen Anual'!$V$9,FC6,'Resumen Anual'!$DH$528)+SUMIFS('Resumen Anual'!$EF$634,FR26,'Resumen Anual'!$V$9,FC6,'Resumen Anual'!$DH$586)+SUMIFS('Resumen Anual'!$EF$692,FR26,'Resumen Anual'!$V$9,FC6,'Resumen Anual'!$DH$644)+SUMIFS('Resumen Anual'!$GC$54,FR26,'Resumen Anual'!$V$9,FC6,'Resumen Anual'!$FE$6)+SUMIFS('Resumen Anual'!$GC$112,FR26,'Resumen Anual'!$V$9,FC6,'Resumen Anual'!$FE$64)+SUMIFS('Resumen Anual'!$GC$170,FR26,'Resumen Anual'!$V$9,FC6,'Resumen Anual'!$FE$122)+SUMIFS('Resumen Anual'!$GC$228,FR26,'Resumen Anual'!$V$9,FC6,'Resumen Anual'!$FE$180)+SUMIFS('Resumen Anual'!$GC$286,FR26,'Resumen Anual'!$V$9,FC6,'Resumen Anual'!$FE$238)+SUMIFS('Resumen Anual'!$GC$344,FR26,'Resumen Anual'!$V$9,FC6,'Resumen Anual'!$FE$296)+SUMIFS('Resumen Anual'!$GC$402,FR26,'Resumen Anual'!$V$9,FC6,'Resumen Anual'!$FE$354)+SUMIFS('Resumen Anual'!$GC$460,FR26,'Resumen Anual'!$V$9,FC6,'Resumen Anual'!$FE$412)+SUMIFS('Resumen Anual'!$GC$518,FR26,'Resumen Anual'!$V$9,FC6,'Resumen Anual'!$FE$470)+SUMIFS('Resumen Anual'!$GC$576,FR26,'Resumen Anual'!$V$9,FC6,'Resumen Anual'!$FE$528)+SUMIFS('Resumen Anual'!$GC$634,FR26,'Resumen Anual'!$V$9,FC6,'Resumen Anual'!$FE$586)+SUMIFS('Resumen Anual'!$GC$692,FR26,'Resumen Anual'!$V$9,FC6,'Resumen Anual'!$FE$644)</f>
        <v>0</v>
      </c>
      <c r="GB26" s="770"/>
      <c r="GC26" s="770"/>
      <c r="GD26" s="770"/>
      <c r="GE26" s="770">
        <f>SUMIFS('Resumen Anual'!$AN$54,FR26,'Resumen Anual'!$V$9,FC6,'Resumen Anual'!$L$6)+SUMIFS('Resumen Anual'!$AN$112,FR26,'Resumen Anual'!$V$9,FC6,'Resumen Anual'!$L$64)+SUMIFS('Resumen Anual'!$AN$170,FR26,'Resumen Anual'!$V$9,FC6,'Resumen Anual'!$L$122)+SUMIFS('Resumen Anual'!$AN$228,FR26,'Resumen Anual'!$V$9,FC6,'Resumen Anual'!$L$180)+SUMIFS('Resumen Anual'!$AN$286,FR26,'Resumen Anual'!$V$9,FC6,'Resumen Anual'!$L$238)+SUMIFS('Resumen Anual'!$AN$344,FR26,'Resumen Anual'!$V$9,FC6,'Resumen Anual'!$L$296)+SUMIFS('Resumen Anual'!$AN$402,FR26,'Resumen Anual'!$V$9,FC6,'Resumen Anual'!$L$354)+SUMIFS('Resumen Anual'!$AN$460,FR26,'Resumen Anual'!$V$9,FC6,'Resumen Anual'!$L$412)+SUMIFS('Resumen Anual'!$AN$518,FR26,'Resumen Anual'!$V$9,FC6,'Resumen Anual'!$L$470)+SUMIFS('Resumen Anual'!$AN$576,FR26,'Resumen Anual'!$V$9,FC6,'Resumen Anual'!$L$528)+SUMIFS('Resumen Anual'!$AN$634,FR26,'Resumen Anual'!$V$9,FC6,'Resumen Anual'!$L$586)+SUMIFS('Resumen Anual'!$AN$692,FR26,'Resumen Anual'!$V$9,FC6,'Resumen Anual'!$L$644)+SUMIFS('Resumen Anual'!$CK$54,FR26,'Resumen Anual'!$V$9,FC6,'Resumen Anual'!$BI$6)+SUMIFS('Resumen Anual'!$CK$112,FR26,'Resumen Anual'!$V$9,FC6,'Resumen Anual'!$BI$64)+SUMIFS('Resumen Anual'!$CK$170,FR26,'Resumen Anual'!$V$9,FC6,'Resumen Anual'!$BI$122)+SUMIFS('Resumen Anual'!$CK$228,FR26,'Resumen Anual'!$V$9,FC6,'Resumen Anual'!$BI$180)+SUMIFS('Resumen Anual'!$CK$286,FR26,'Resumen Anual'!$V$9,FC6,'Resumen Anual'!$BI$238)+SUMIFS('Resumen Anual'!$CK$344,FR26,'Resumen Anual'!$V$9,FC6,'Resumen Anual'!$BI$296)+SUMIFS('Resumen Anual'!$CK$402,FR26,'Resumen Anual'!$V$9,FC6,'Resumen Anual'!$BI$354)+SUMIFS('Resumen Anual'!$CK$460,FR26,'Resumen Anual'!$V$9,FC6,'Resumen Anual'!$BI$412)+SUMIFS('Resumen Anual'!$CK$518,FR26,'Resumen Anual'!$V$9,FC6,'Resumen Anual'!$BI$470)+SUMIFS('Resumen Anual'!$CK$576,FR26,'Resumen Anual'!$V$9,FC6,'Resumen Anual'!$BI$528)+SUMIFS('Resumen Anual'!$CK$634,FR26,'Resumen Anual'!$V$9,FC6,'Resumen Anual'!$BI$586)+SUMIFS('Resumen Anual'!$CK$692,FR26,'Resumen Anual'!$V$9,FC6,'Resumen Anual'!$BI$644)+SUMIFS('Resumen Anual'!$EJ$54,FR26,'Resumen Anual'!$V$9,FC6,'Resumen Anual'!$DH$6)+SUMIFS('Resumen Anual'!$EJ$112,FR26,'Resumen Anual'!$V$9,FC6,'Resumen Anual'!$DH$64)+SUMIFS('Resumen Anual'!$EJ$170,FR26,'Resumen Anual'!$V$9,FC6,'Resumen Anual'!$DH$122)+SUMIFS('Resumen Anual'!$EJ$228,FR26,'Resumen Anual'!$V$9,FC6,'Resumen Anual'!$DH$180)+SUMIFS('Resumen Anual'!$EJ$286,FR26,'Resumen Anual'!$V$9,FC6,'Resumen Anual'!$DH$238)+SUMIFS('Resumen Anual'!$EJ$344,FR26,'Resumen Anual'!$V$9,FC6,'Resumen Anual'!$DH$296)+SUMIFS('Resumen Anual'!$EJ$402,FR26,'Resumen Anual'!$V$9,FC6,'Resumen Anual'!$DH$354)+SUMIFS('Resumen Anual'!$EJ$460,FR26,'Resumen Anual'!$V$9,FC6,'Resumen Anual'!$DH$412)+SUMIFS('Resumen Anual'!$EJ$518,FR26,'Resumen Anual'!$V$9,FC6,'Resumen Anual'!$DH$470)+SUMIFS('Resumen Anual'!$EJ$576,FR26,'Resumen Anual'!$V$9,FC6,'Resumen Anual'!$DH$528)+SUMIFS('Resumen Anual'!$EJ$634,FR26,'Resumen Anual'!$V$9,FC6,'Resumen Anual'!$DH$586)+SUMIFS('Resumen Anual'!$EJ$692,FR26,'Resumen Anual'!$V$9,FC6,'Resumen Anual'!$DH$644)+SUMIFS('Resumen Anual'!$GG$54,FR26,'Resumen Anual'!$V$9,FC6,'Resumen Anual'!$FE$6)+SUMIFS('Resumen Anual'!$GG$112,FR26,'Resumen Anual'!$V$9,FC6,'Resumen Anual'!$FE$64)+SUMIFS('Resumen Anual'!$GG$170,FR26,'Resumen Anual'!$V$9,FC6,'Resumen Anual'!$FE$122)+SUMIFS('Resumen Anual'!$GG$228,FR26,'Resumen Anual'!$V$9,FC6,'Resumen Anual'!$FE$180)+SUMIFS('Resumen Anual'!$GG$286,FR26,'Resumen Anual'!$V$9,FC6,'Resumen Anual'!$FE$238)+SUMIFS('Resumen Anual'!$GG$344,FR26,'Resumen Anual'!$V$9,FC6,'Resumen Anual'!$FE$296)+SUMIFS('Resumen Anual'!$GG$402,FR26,'Resumen Anual'!$V$9,FC6,'Resumen Anual'!$FE$354)+SUMIFS('Resumen Anual'!$GG$460,FR26,'Resumen Anual'!$V$9,FC6,'Resumen Anual'!$FE$412)+SUMIFS('Resumen Anual'!$GG$518,FR26,'Resumen Anual'!$V$9,FC6,'Resumen Anual'!$FE$470)+SUMIFS('Resumen Anual'!$GG$576,FR26,'Resumen Anual'!$V$9,FC6,'Resumen Anual'!$FE$528)+SUMIFS('Resumen Anual'!$GG$634,FR26,'Resumen Anual'!$V$9,FC6,'Resumen Anual'!$FE$586)+SUMIFS('Resumen Anual'!$GG$692,FR26,'Resumen Anual'!$V$9,FC6,'Resumen Anual'!$FE$644)</f>
        <v>0</v>
      </c>
      <c r="GF26" s="770"/>
      <c r="GG26" s="770"/>
      <c r="GH26" s="770"/>
      <c r="GI26" s="756">
        <f>SUMIFS('Resumen Anual'!$AR$54,FR26,'Resumen Anual'!$V$9,FC6,'Resumen Anual'!$L$6)+SUMIFS('Resumen Anual'!$AR$112,FR26,'Resumen Anual'!$V$9,FC6,'Resumen Anual'!$L$64)+SUMIFS('Resumen Anual'!$AR$170,FR26,'Resumen Anual'!$V$9,FC6,'Resumen Anual'!$L$122)+SUMIFS('Resumen Anual'!$AR$228,FR26,'Resumen Anual'!$V$9,FC6,'Resumen Anual'!$L$180)+SUMIFS('Resumen Anual'!$AR$286,FR26,'Resumen Anual'!$V$9,FC6,'Resumen Anual'!$L$238)+SUMIFS('Resumen Anual'!$AR$344,FR26,'Resumen Anual'!$V$9,FC6,'Resumen Anual'!$L$296)+SUMIFS('Resumen Anual'!$AR$402,FR26,'Resumen Anual'!$V$9,FC6,'Resumen Anual'!$L$354)+SUMIFS('Resumen Anual'!$AR$460,FR26,'Resumen Anual'!$V$9,FC6,'Resumen Anual'!$L$412)+SUMIFS('Resumen Anual'!$AR$518,FR26,'Resumen Anual'!$V$9,FC6,'Resumen Anual'!$L$470)+SUMIFS('Resumen Anual'!$AR$576,FR26,'Resumen Anual'!$V$9,FC6,'Resumen Anual'!$L$528)+SUMIFS('Resumen Anual'!$AR$634,FR26,'Resumen Anual'!$V$9,FC6,'Resumen Anual'!$L$586)+SUMIFS('Resumen Anual'!$AR$692,FR26,'Resumen Anual'!$V$9,FC6,'Resumen Anual'!$L$644)+SUMIFS('Resumen Anual'!$CO$54,FR26,'Resumen Anual'!$V$9,FC6,'Resumen Anual'!$BI$6)+SUMIFS('Resumen Anual'!$CO$112,FR26,'Resumen Anual'!$V$9,FC6,'Resumen Anual'!$BI$64)+SUMIFS('Resumen Anual'!$CO$170,FR26,'Resumen Anual'!$V$9,FC6,'Resumen Anual'!$BI$122)+SUMIFS('Resumen Anual'!$CO$228,FR26,'Resumen Anual'!$V$9,FC6,'Resumen Anual'!$BI$180)+SUMIFS('Resumen Anual'!$CO$286,FR26,'Resumen Anual'!$V$9,FC6,'Resumen Anual'!$BI$238)+SUMIFS('Resumen Anual'!$CO$344,FR26,'Resumen Anual'!$V$9,FC6,'Resumen Anual'!$BI$296)+SUMIFS('Resumen Anual'!$CO$402,FR26,'Resumen Anual'!$V$9,FC6,'Resumen Anual'!$BI$354)+SUMIFS('Resumen Anual'!$CO$460,FR26,'Resumen Anual'!$V$9,FC6,'Resumen Anual'!$BI$412)+SUMIFS('Resumen Anual'!$CO$518,FR26,'Resumen Anual'!$V$9,FC6,'Resumen Anual'!$BI$470)+SUMIFS('Resumen Anual'!$CO$576,FR26,'Resumen Anual'!$V$9,FC6,'Resumen Anual'!$BI$528)+SUMIFS('Resumen Anual'!$CO$634,FR26,'Resumen Anual'!$V$9,FC6,'Resumen Anual'!$BI$586)+SUMIFS('Resumen Anual'!$CO$692,FR26,'Resumen Anual'!$V$9,FC6,'Resumen Anual'!$BI$644)+SUMIFS('Resumen Anual'!$EN$54,FR26,'Resumen Anual'!$V$9,FC6,'Resumen Anual'!$DH$6)+SUMIFS('Resumen Anual'!$EN$112,FR26,'Resumen Anual'!$V$9,FC6,'Resumen Anual'!$DH$64)+SUMIFS('Resumen Anual'!$EN$170,FR26,'Resumen Anual'!$V$9,FC6,'Resumen Anual'!$DH$122)+SUMIFS('Resumen Anual'!$EN$228,FR26,'Resumen Anual'!$V$9,FC6,'Resumen Anual'!$DH$180)+SUMIFS('Resumen Anual'!$EN$286,FR26,'Resumen Anual'!$V$9,FC6,'Resumen Anual'!$DH$238)+SUMIFS('Resumen Anual'!$EN$344,FR26,'Resumen Anual'!$V$9,FC6,'Resumen Anual'!$DH$296)+SUMIFS('Resumen Anual'!$EN$402,FR26,'Resumen Anual'!$V$9,FC6,'Resumen Anual'!$DH$354)+SUMIFS('Resumen Anual'!$EN$460,FR26,'Resumen Anual'!$V$9,FC6,'Resumen Anual'!$DH$412)+SUMIFS('Resumen Anual'!$EN$518,FR26,'Resumen Anual'!$V$9,FC6,'Resumen Anual'!$DH$470)+SUMIFS('Resumen Anual'!$EN$576,FR26,'Resumen Anual'!$V$9,FC6,'Resumen Anual'!$DH$528)+SUMIFS('Resumen Anual'!$EN$634,FR26,'Resumen Anual'!$V$9,FC6,'Resumen Anual'!$DH$586)+SUMIFS('Resumen Anual'!$EN$692,FR26,'Resumen Anual'!$V$9,FC6,'Resumen Anual'!$DH$644)+SUMIFS('Resumen Anual'!$GK$54,FR26,'Resumen Anual'!$V$9,FC6,'Resumen Anual'!$FE$6)+SUMIFS('Resumen Anual'!$GK$112,FR26,'Resumen Anual'!$V$9,FC6,'Resumen Anual'!$FE$64)+SUMIFS('Resumen Anual'!$GK$170,FR26,'Resumen Anual'!$V$9,FC6,'Resumen Anual'!$FE$122)+SUMIFS('Resumen Anual'!$GK$228,FR26,'Resumen Anual'!$V$9,FC6,'Resumen Anual'!$FE$180)+SUMIFS('Resumen Anual'!$GK$286,FR26,'Resumen Anual'!$V$9,FC6,'Resumen Anual'!$FE$238)+SUMIFS('Resumen Anual'!$GK$344,FR26,'Resumen Anual'!$V$9,FC6,'Resumen Anual'!$FE$296)+SUMIFS('Resumen Anual'!$GK$402,FR26,'Resumen Anual'!$V$9,FC6,'Resumen Anual'!$FE$354)+SUMIFS('Resumen Anual'!$GK$460,FR26,'Resumen Anual'!$V$9,FC6,'Resumen Anual'!$FE$412)+SUMIFS('Resumen Anual'!$GK$518,FR26,'Resumen Anual'!$V$9,FC6,'Resumen Anual'!$FE$470)+SUMIFS('Resumen Anual'!$GK$576,FR26,'Resumen Anual'!$V$9,FC6,'Resumen Anual'!$FE$528)+SUMIFS('Resumen Anual'!$GK$634,FR26,'Resumen Anual'!$V$9,FC6,'Resumen Anual'!$FE$586)+SUMIFS('Resumen Anual'!$GK$692,FR26,'Resumen Anual'!$V$9,FC6,'Resumen Anual'!$FE$644)</f>
        <v>0</v>
      </c>
      <c r="GJ26" s="756"/>
      <c r="GK26" s="756"/>
      <c r="GL26" s="756">
        <f>SUMIFS('Resumen Anual'!$AU$54,FR26,'Resumen Anual'!$V$9,FC6,'Resumen Anual'!$L$6)+SUMIFS('Resumen Anual'!$AU$112,FR26,'Resumen Anual'!$V$9,FC6,'Resumen Anual'!$L$64)+SUMIFS('Resumen Anual'!$AU$170,FR26,'Resumen Anual'!$V$9,FC6,'Resumen Anual'!$L$122)+SUMIFS('Resumen Anual'!$AU$228,FR26,'Resumen Anual'!$V$9,FC6,'Resumen Anual'!$L$180)+SUMIFS('Resumen Anual'!$AU$286,FR26,'Resumen Anual'!$V$9,FC6,'Resumen Anual'!$L$238)+SUMIFS('Resumen Anual'!$AU$344,FR26,'Resumen Anual'!$V$9,FC6,'Resumen Anual'!$L$296)+SUMIFS('Resumen Anual'!$AU$402,FR26,'Resumen Anual'!$V$9,FC6,'Resumen Anual'!$L$354)+SUMIFS('Resumen Anual'!$AU$460,FR26,'Resumen Anual'!$V$9,FC6,'Resumen Anual'!$L$412)+SUMIFS('Resumen Anual'!$AU$518,FR26,'Resumen Anual'!$V$9,FC6,'Resumen Anual'!$L$470)+SUMIFS('Resumen Anual'!$AU$576,FR26,'Resumen Anual'!$V$9,FC6,'Resumen Anual'!$L$528)+SUMIFS('Resumen Anual'!$AU$634,FR26,'Resumen Anual'!$V$9,FC6,'Resumen Anual'!$L$586)+SUMIFS('Resumen Anual'!$AU$692,FR26,'Resumen Anual'!$V$9,FC6,'Resumen Anual'!$L$644)+SUMIFS('Resumen Anual'!$CR$54,FR26,'Resumen Anual'!$V$9,FC6,'Resumen Anual'!$BI$6)+SUMIFS('Resumen Anual'!$CR$112,FR26,'Resumen Anual'!$V$9,FC6,'Resumen Anual'!$BI$64)+SUMIFS('Resumen Anual'!$CR$170,FR26,'Resumen Anual'!$V$9,FC6,'Resumen Anual'!$BI$122)+SUMIFS('Resumen Anual'!$CR$228,FR26,'Resumen Anual'!$V$9,FC6,'Resumen Anual'!$BI$180)+SUMIFS('Resumen Anual'!$CR$286,FR26,'Resumen Anual'!$V$9,FC6,'Resumen Anual'!$BI$238)+SUMIFS('Resumen Anual'!$CR$344,FR26,'Resumen Anual'!$V$9,FC6,'Resumen Anual'!$BI$296)+SUMIFS('Resumen Anual'!$CR$402,FR26,'Resumen Anual'!$V$9,FC6,'Resumen Anual'!$BI$354)+SUMIFS('Resumen Anual'!$CR$460,FR26,'Resumen Anual'!$V$9,FC6,'Resumen Anual'!$BI$412)+SUMIFS('Resumen Anual'!$CR$518,FR26,'Resumen Anual'!$V$9,FC6,'Resumen Anual'!$BI$470)+SUMIFS('Resumen Anual'!$CR$576,FR26,'Resumen Anual'!$V$9,FC6,'Resumen Anual'!$BI$528)+SUMIFS('Resumen Anual'!$CR$634,FR26,'Resumen Anual'!$V$9,FC6,'Resumen Anual'!$BI$586)+SUMIFS('Resumen Anual'!$CR$692,FR26,'Resumen Anual'!$V$9,FC6,'Resumen Anual'!$BI$644)+SUMIFS('Resumen Anual'!$EQ$54,FR26,'Resumen Anual'!$V$9,FC6,'Resumen Anual'!$DH$6)+SUMIFS('Resumen Anual'!$EQ$112,FR26,'Resumen Anual'!$V$9,FC6,'Resumen Anual'!$DH$64)+SUMIFS('Resumen Anual'!$EQ$170,FR26,'Resumen Anual'!$V$9,FC6,'Resumen Anual'!$DH$122)+SUMIFS('Resumen Anual'!$EQ$228,FR26,'Resumen Anual'!$V$9,FC6,'Resumen Anual'!$DH$180)+SUMIFS('Resumen Anual'!$EQ$286,FR26,'Resumen Anual'!$V$9,FC6,'Resumen Anual'!$DH$238)+SUMIFS('Resumen Anual'!$EQ$344,FR26,'Resumen Anual'!$V$9,FC6,'Resumen Anual'!$DH$296)+SUMIFS('Resumen Anual'!$EQ$402,FR26,'Resumen Anual'!$V$9,FC6,'Resumen Anual'!$DH$354)+SUMIFS('Resumen Anual'!$EQ$460,FR26,'Resumen Anual'!$V$9,FC6,'Resumen Anual'!$DH$412)+SUMIFS('Resumen Anual'!$EQ$518,FR26,'Resumen Anual'!$V$9,FC6,'Resumen Anual'!$DH$470)+SUMIFS('Resumen Anual'!$EQ$576,FR26,'Resumen Anual'!$V$9,FC6,'Resumen Anual'!$DH$528)+SUMIFS('Resumen Anual'!$EQ$634,FR26,'Resumen Anual'!$V$9,FC6,'Resumen Anual'!$DH$586)+SUMIFS('Resumen Anual'!$EQ$692,FR26,'Resumen Anual'!$V$9,FC6,'Resumen Anual'!$DH$644)+SUMIFS('Resumen Anual'!$GN$54,FR26,'Resumen Anual'!$V$9,FC6,'Resumen Anual'!$FE$6)+SUMIFS('Resumen Anual'!$GN$112,FR26,'Resumen Anual'!$V$9,FC6,'Resumen Anual'!$FE$64)+SUMIFS('Resumen Anual'!$GN$170,FR26,'Resumen Anual'!$V$9,FC6,'Resumen Anual'!$FE$122)+SUMIFS('Resumen Anual'!$GN$228,FR26,'Resumen Anual'!$V$9,FC6,'Resumen Anual'!$FE$180)+SUMIFS('Resumen Anual'!$GN$286,FR26,'Resumen Anual'!$V$9,FC6,'Resumen Anual'!$FE$238)+SUMIFS('Resumen Anual'!$GN$344,FR26,'Resumen Anual'!$V$9,FC6,'Resumen Anual'!$FE$296)+SUMIFS('Resumen Anual'!$GN$402,FR26,'Resumen Anual'!$V$9,FC6,'Resumen Anual'!$FE$354)+SUMIFS('Resumen Anual'!$GN$460,FR26,'Resumen Anual'!$V$9,FC6,'Resumen Anual'!$FE$412)+SUMIFS('Resumen Anual'!$GN$518,FR26,'Resumen Anual'!$V$9,FC6,'Resumen Anual'!$FE$470)+SUMIFS('Resumen Anual'!$GN$576,FR26,'Resumen Anual'!$V$9,FC6,'Resumen Anual'!$FE$528)+SUMIFS('Resumen Anual'!$GN$634,FR26,'Resumen Anual'!$V$9,FC6,'Resumen Anual'!$FE$586)+SUMIFS('Resumen Anual'!$GN$692,FR26,'Resumen Anual'!$V$9,FC6,'Resumen Anual'!$FE$644)</f>
        <v>0</v>
      </c>
      <c r="GM26" s="756"/>
      <c r="GN26" s="756"/>
      <c r="GO26" s="1200"/>
    </row>
    <row r="27" spans="1:197" ht="6" customHeight="1" x14ac:dyDescent="0.25">
      <c r="A27" s="171"/>
      <c r="B27" s="777"/>
      <c r="C27" s="778"/>
      <c r="D27" s="778"/>
      <c r="E27" s="778"/>
      <c r="F27" s="764"/>
      <c r="G27" s="765"/>
      <c r="H27" s="765"/>
      <c r="I27" s="765"/>
      <c r="J27" s="765"/>
      <c r="K27" s="765"/>
      <c r="L27" s="766"/>
      <c r="M27" s="632"/>
      <c r="N27" s="777"/>
      <c r="O27" s="778"/>
      <c r="P27" s="778"/>
      <c r="Q27" s="778"/>
      <c r="R27" s="781"/>
      <c r="S27" s="785"/>
      <c r="T27" s="786"/>
      <c r="U27" s="786"/>
      <c r="V27" s="786"/>
      <c r="W27" s="786"/>
      <c r="X27" s="787"/>
      <c r="Y27" s="15"/>
      <c r="Z27" s="773"/>
      <c r="AA27" s="774"/>
      <c r="AB27" s="774"/>
      <c r="AC27" s="774"/>
      <c r="AD27" s="774"/>
      <c r="AE27" s="770"/>
      <c r="AF27" s="770"/>
      <c r="AG27" s="770"/>
      <c r="AH27" s="770"/>
      <c r="AI27" s="770"/>
      <c r="AJ27" s="770"/>
      <c r="AK27" s="770"/>
      <c r="AL27" s="770"/>
      <c r="AM27" s="770"/>
      <c r="AN27" s="770"/>
      <c r="AO27" s="770"/>
      <c r="AP27" s="770"/>
      <c r="AQ27" s="756"/>
      <c r="AR27" s="756"/>
      <c r="AS27" s="756"/>
      <c r="AT27" s="756"/>
      <c r="AU27" s="756"/>
      <c r="AV27" s="1215"/>
      <c r="AW27" s="1200"/>
      <c r="AX27" s="171"/>
      <c r="AY27" s="777"/>
      <c r="AZ27" s="778"/>
      <c r="BA27" s="778"/>
      <c r="BB27" s="778"/>
      <c r="BC27" s="764"/>
      <c r="BD27" s="765"/>
      <c r="BE27" s="765"/>
      <c r="BF27" s="765"/>
      <c r="BG27" s="765"/>
      <c r="BH27" s="765"/>
      <c r="BI27" s="766"/>
      <c r="BJ27" s="632"/>
      <c r="BK27" s="777"/>
      <c r="BL27" s="778"/>
      <c r="BM27" s="778"/>
      <c r="BN27" s="778"/>
      <c r="BO27" s="781"/>
      <c r="BP27" s="785"/>
      <c r="BQ27" s="786"/>
      <c r="BR27" s="786"/>
      <c r="BS27" s="786"/>
      <c r="BT27" s="786"/>
      <c r="BU27" s="787"/>
      <c r="BV27" s="15"/>
      <c r="BW27" s="773"/>
      <c r="BX27" s="774"/>
      <c r="BY27" s="774"/>
      <c r="BZ27" s="774"/>
      <c r="CA27" s="774"/>
      <c r="CB27" s="770"/>
      <c r="CC27" s="770"/>
      <c r="CD27" s="770"/>
      <c r="CE27" s="770"/>
      <c r="CF27" s="770"/>
      <c r="CG27" s="770"/>
      <c r="CH27" s="770"/>
      <c r="CI27" s="770"/>
      <c r="CJ27" s="770"/>
      <c r="CK27" s="770"/>
      <c r="CL27" s="770"/>
      <c r="CM27" s="770"/>
      <c r="CN27" s="756"/>
      <c r="CO27" s="756"/>
      <c r="CP27" s="756"/>
      <c r="CQ27" s="756"/>
      <c r="CR27" s="756"/>
      <c r="CS27" s="756"/>
      <c r="CT27" s="1200"/>
      <c r="CU27" s="1199"/>
      <c r="CV27" s="171"/>
      <c r="CW27" s="777"/>
      <c r="CX27" s="778"/>
      <c r="CY27" s="778"/>
      <c r="CZ27" s="778"/>
      <c r="DA27" s="764"/>
      <c r="DB27" s="765"/>
      <c r="DC27" s="765"/>
      <c r="DD27" s="765"/>
      <c r="DE27" s="765"/>
      <c r="DF27" s="765"/>
      <c r="DG27" s="766"/>
      <c r="DH27" s="632"/>
      <c r="DI27" s="777"/>
      <c r="DJ27" s="778"/>
      <c r="DK27" s="778"/>
      <c r="DL27" s="778"/>
      <c r="DM27" s="781"/>
      <c r="DN27" s="785"/>
      <c r="DO27" s="786"/>
      <c r="DP27" s="786"/>
      <c r="DQ27" s="786"/>
      <c r="DR27" s="786"/>
      <c r="DS27" s="787"/>
      <c r="DT27" s="15"/>
      <c r="DU27" s="773"/>
      <c r="DV27" s="774"/>
      <c r="DW27" s="774"/>
      <c r="DX27" s="774"/>
      <c r="DY27" s="774"/>
      <c r="DZ27" s="770"/>
      <c r="EA27" s="770"/>
      <c r="EB27" s="770"/>
      <c r="EC27" s="770"/>
      <c r="ED27" s="770"/>
      <c r="EE27" s="770"/>
      <c r="EF27" s="770"/>
      <c r="EG27" s="770"/>
      <c r="EH27" s="770"/>
      <c r="EI27" s="770"/>
      <c r="EJ27" s="770"/>
      <c r="EK27" s="770"/>
      <c r="EL27" s="756"/>
      <c r="EM27" s="756"/>
      <c r="EN27" s="756"/>
      <c r="EO27" s="756"/>
      <c r="EP27" s="756"/>
      <c r="EQ27" s="1215"/>
      <c r="ER27" s="1200"/>
      <c r="ES27" s="171"/>
      <c r="ET27" s="777"/>
      <c r="EU27" s="778"/>
      <c r="EV27" s="778"/>
      <c r="EW27" s="778"/>
      <c r="EX27" s="764"/>
      <c r="EY27" s="765"/>
      <c r="EZ27" s="765"/>
      <c r="FA27" s="765"/>
      <c r="FB27" s="765"/>
      <c r="FC27" s="765"/>
      <c r="FD27" s="766"/>
      <c r="FE27" s="632"/>
      <c r="FF27" s="777"/>
      <c r="FG27" s="778"/>
      <c r="FH27" s="778"/>
      <c r="FI27" s="778"/>
      <c r="FJ27" s="781"/>
      <c r="FK27" s="785"/>
      <c r="FL27" s="786"/>
      <c r="FM27" s="786"/>
      <c r="FN27" s="786"/>
      <c r="FO27" s="786"/>
      <c r="FP27" s="787"/>
      <c r="FQ27" s="15"/>
      <c r="FR27" s="773"/>
      <c r="FS27" s="774"/>
      <c r="FT27" s="774"/>
      <c r="FU27" s="774"/>
      <c r="FV27" s="774"/>
      <c r="FW27" s="770"/>
      <c r="FX27" s="770"/>
      <c r="FY27" s="770"/>
      <c r="FZ27" s="770"/>
      <c r="GA27" s="770"/>
      <c r="GB27" s="770"/>
      <c r="GC27" s="770"/>
      <c r="GD27" s="770"/>
      <c r="GE27" s="770"/>
      <c r="GF27" s="770"/>
      <c r="GG27" s="770"/>
      <c r="GH27" s="770"/>
      <c r="GI27" s="756"/>
      <c r="GJ27" s="756"/>
      <c r="GK27" s="756"/>
      <c r="GL27" s="756"/>
      <c r="GM27" s="756"/>
      <c r="GN27" s="756"/>
      <c r="GO27" s="1200"/>
    </row>
    <row r="28" spans="1:197" ht="5.25" customHeight="1" x14ac:dyDescent="0.25">
      <c r="A28" s="171"/>
      <c r="B28" s="625"/>
      <c r="C28" s="625"/>
      <c r="D28" s="625"/>
      <c r="E28" s="625"/>
      <c r="F28" s="625"/>
      <c r="G28" s="625"/>
      <c r="H28" s="625"/>
      <c r="I28" s="625"/>
      <c r="J28" s="625"/>
      <c r="K28" s="625"/>
      <c r="L28" s="625"/>
      <c r="M28" s="625"/>
      <c r="N28" s="625"/>
      <c r="O28" s="625"/>
      <c r="P28" s="625"/>
      <c r="Q28" s="625"/>
      <c r="R28" s="625"/>
      <c r="S28" s="625"/>
      <c r="T28" s="625"/>
      <c r="U28" s="625"/>
      <c r="V28" s="625"/>
      <c r="W28" s="625"/>
      <c r="X28" s="625"/>
      <c r="Y28" s="15"/>
      <c r="Z28" s="771">
        <f>IF(Z12=0," ",Z12+8)</f>
        <v>2030</v>
      </c>
      <c r="AA28" s="772"/>
      <c r="AB28" s="772"/>
      <c r="AC28" s="772"/>
      <c r="AD28" s="772"/>
      <c r="AE28" s="1214">
        <f>SUMIFS('Resumen Anual'!$AF$54,Z28,'Resumen Anual'!$V$9,K6,'Resumen Anual'!$L$6)+SUMIFS('Resumen Anual'!$AF$112,Z28,'Resumen Anual'!$V$9,K6,'Resumen Anual'!$L$64)+SUMIFS('Resumen Anual'!$AF$170,Z28,'Resumen Anual'!$V$9,K6,'Resumen Anual'!$L$122)+SUMIFS('Resumen Anual'!$AF$228,Z28,'Resumen Anual'!$V$9,K6,'Resumen Anual'!$L$180)+SUMIFS('Resumen Anual'!$AF$286,Z28,'Resumen Anual'!$V$9,K6,'Resumen Anual'!$L$238)+SUMIFS('Resumen Anual'!$AF$344,Z28,'Resumen Anual'!$V$9,K6,'Resumen Anual'!$L$296)+SUMIFS('Resumen Anual'!$AF$402,Z28,'Resumen Anual'!$V$9,K6,'Resumen Anual'!$L$354)+SUMIFS('Resumen Anual'!$AF$460,Z28,'Resumen Anual'!$V$9,K6,'Resumen Anual'!$L$412)+SUMIFS('Resumen Anual'!$AF$518,Z28,'Resumen Anual'!$V$9,K6,'Resumen Anual'!$L$470)+SUMIFS('Resumen Anual'!$AF$576,Z28,'Resumen Anual'!$V$9,K6,'Resumen Anual'!$L$528)+SUMIFS('Resumen Anual'!$AF$634,Z28,'Resumen Anual'!$V$9,K6,'Resumen Anual'!$L$586)+SUMIFS('Resumen Anual'!$AF$692,Z28,'Resumen Anual'!$V$9,K6,'Resumen Anual'!$L$644)+SUMIFS('Resumen Anual'!$CC$54,Z28,'Resumen Anual'!$V$9,K6,'Resumen Anual'!$BI$6)+SUMIFS('Resumen Anual'!$CC$112,Z28,'Resumen Anual'!$V$9,K6,'Resumen Anual'!$BI$64)+SUMIFS('Resumen Anual'!$CC$170,Z28,'Resumen Anual'!$V$9,K6,'Resumen Anual'!$BI$122)+SUMIFS('Resumen Anual'!$CC$228,Z28,'Resumen Anual'!$V$9,K6,'Resumen Anual'!$BI$180)+SUMIFS('Resumen Anual'!$CC$286,Z28,'Resumen Anual'!$V$9,K6,'Resumen Anual'!$BI$238)+SUMIFS('Resumen Anual'!$CC$344,Z28,'Resumen Anual'!$V$9,K6,'Resumen Anual'!$BI$296)+SUMIFS('Resumen Anual'!$CC$402,Z28,'Resumen Anual'!$V$9,K6,'Resumen Anual'!$BI$354)+SUMIFS('Resumen Anual'!$CC$460,Z28,'Resumen Anual'!$V$9,K6,'Resumen Anual'!$BI$412)+SUMIFS('Resumen Anual'!$CC$518,Z28,'Resumen Anual'!$V$9,K6,'Resumen Anual'!$BI$470)+SUMIFS('Resumen Anual'!$CC$576,Z28,'Resumen Anual'!$V$9,K6,'Resumen Anual'!$BI$528)+SUMIFS('Resumen Anual'!$CC$634,Z28,'Resumen Anual'!$V$9,K6,'Resumen Anual'!$BI$586)+SUMIFS('Resumen Anual'!$CC$692,Z28,'Resumen Anual'!$V$9,K6,'Resumen Anual'!$BI$644)+SUMIFS('Resumen Anual'!$EB$54,Z28,'Resumen Anual'!$V$9,K6,'Resumen Anual'!$DH$6)+SUMIFS('Resumen Anual'!$EB$112,Z28,'Resumen Anual'!$V$9,K6,'Resumen Anual'!$DH$64)+SUMIFS('Resumen Anual'!$EB$170,Z28,'Resumen Anual'!$V$9,K6,'Resumen Anual'!$DH$122)+SUMIFS('Resumen Anual'!$EB$228,Z28,'Resumen Anual'!$V$9,K6,'Resumen Anual'!$DH$180)+SUMIFS('Resumen Anual'!$EB$286,Z28,'Resumen Anual'!$V$9,K6,'Resumen Anual'!$DH$238)+SUMIFS('Resumen Anual'!$EB$344,Z28,'Resumen Anual'!$V$9,K6,'Resumen Anual'!$DH$296)+SUMIFS('Resumen Anual'!$EB$402,Z28,'Resumen Anual'!$V$9,K6,'Resumen Anual'!$DH$354)+SUMIFS('Resumen Anual'!$EB$460,Z28,'Resumen Anual'!$V$9,K6,'Resumen Anual'!$DH$412)+SUMIFS('Resumen Anual'!$EB$518,Z28,'Resumen Anual'!$V$9,K6,'Resumen Anual'!$DH$470)+SUMIFS('Resumen Anual'!$EB$576,Z28,'Resumen Anual'!$V$9,K6,'Resumen Anual'!$DH$528)+SUMIFS('Resumen Anual'!$EB$634,Z28,'Resumen Anual'!$V$9,K6,'Resumen Anual'!$DH$586)+SUMIFS('Resumen Anual'!$EB$692,Z28,'Resumen Anual'!$V$9,K6,'Resumen Anual'!$DH$644)+SUMIFS('Resumen Anual'!$FY$54,Z28,'Resumen Anual'!$V$9,K6,'Resumen Anual'!$FE$6)+SUMIFS('Resumen Anual'!$FY$112,Z28,'Resumen Anual'!$V$9,K6,'Resumen Anual'!$FE$64)+SUMIFS('Resumen Anual'!$FY$170,Z28,'Resumen Anual'!$V$9,K6,'Resumen Anual'!$FE$122)+SUMIFS('Resumen Anual'!$FY$228,Z28,'Resumen Anual'!$V$9,K6,'Resumen Anual'!$FE$180)+SUMIFS('Resumen Anual'!$FY$286,Z28,'Resumen Anual'!$V$9,K6,'Resumen Anual'!$FE$238)+SUMIFS('Resumen Anual'!$FY$344,Z28,'Resumen Anual'!$V$9,K6,'Resumen Anual'!$FE$296)+SUMIFS('Resumen Anual'!$FY$402,Z28,'Resumen Anual'!$V$9,K6,'Resumen Anual'!$FE$354)+SUMIFS('Resumen Anual'!$FY$460,Z28,'Resumen Anual'!$V$9,K6,'Resumen Anual'!$FE$412)+SUMIFS('Resumen Anual'!$FY$518,Z28,'Resumen Anual'!$V$9,K6,'Resumen Anual'!$FE$470)+SUMIFS('Resumen Anual'!$FY$576,Z28,'Resumen Anual'!$V$9,K6,'Resumen Anual'!$FE$528)+SUMIFS('Resumen Anual'!$FY$634,Z28,'Resumen Anual'!$V$9,K6,'Resumen Anual'!$FE$586)+SUMIFS('Resumen Anual'!$FY$692,Z28,'Resumen Anual'!$V$9,K6,'Resumen Anual'!$FE$644)</f>
        <v>0</v>
      </c>
      <c r="AF28" s="770"/>
      <c r="AG28" s="770"/>
      <c r="AH28" s="770"/>
      <c r="AI28" s="770">
        <f>SUMIFS('Resumen Anual'!$AJ$54,Z28,'Resumen Anual'!$V$9,K6,'Resumen Anual'!$L$6)+SUMIFS('Resumen Anual'!$AJ$112,Z28,'Resumen Anual'!$V$9,K6,'Resumen Anual'!$L$64)+SUMIFS('Resumen Anual'!$AJ$170,Z28,'Resumen Anual'!$V$9,K6,'Resumen Anual'!$L$122)+SUMIFS('Resumen Anual'!$AJ$228,Z28,'Resumen Anual'!$V$9,K6,'Resumen Anual'!$L$180)+SUMIFS('Resumen Anual'!$AJ$286,Z28,'Resumen Anual'!$V$9,K6,'Resumen Anual'!$L$238)+SUMIFS('Resumen Anual'!$AJ$344,Z28,'Resumen Anual'!$V$9,K6,'Resumen Anual'!$L$296)+SUMIFS('Resumen Anual'!$AJ$402,Z28,'Resumen Anual'!$V$9,K6,'Resumen Anual'!$L$354)+SUMIFS('Resumen Anual'!$AJ$460,Z28,'Resumen Anual'!$V$9,K6,'Resumen Anual'!$L$412)+SUMIFS('Resumen Anual'!$AJ$518,Z28,'Resumen Anual'!$V$9,K6,'Resumen Anual'!$L$470)+SUMIFS('Resumen Anual'!$AJ$576,Z28,'Resumen Anual'!$V$9,K6,'Resumen Anual'!$L$528)+SUMIFS('Resumen Anual'!$AJ$634,Z28,'Resumen Anual'!$V$9,K6,'Resumen Anual'!$L$586)+SUMIFS('Resumen Anual'!$AJ$692,Z28,'Resumen Anual'!$V$9,K6,'Resumen Anual'!$L$644)+SUMIFS('Resumen Anual'!$CG$54,Z28,'Resumen Anual'!$V$9,K6,'Resumen Anual'!$BI$6)+SUMIFS('Resumen Anual'!$CG$112,Z28,'Resumen Anual'!$V$9,K6,'Resumen Anual'!$BI$64)+SUMIFS('Resumen Anual'!$CG$170,Z28,'Resumen Anual'!$V$9,K6,'Resumen Anual'!$BI$122)+SUMIFS('Resumen Anual'!$CG$228,Z28,'Resumen Anual'!$V$9,K6,'Resumen Anual'!$BI$180)+SUMIFS('Resumen Anual'!$CG$286,Z28,'Resumen Anual'!$V$9,K6,'Resumen Anual'!$BI$238)+SUMIFS('Resumen Anual'!$CG$344,Z28,'Resumen Anual'!$V$9,K6,'Resumen Anual'!$BI$296)+SUMIFS('Resumen Anual'!$CG$402,Z28,'Resumen Anual'!$V$9,K6,'Resumen Anual'!$BI$354)+SUMIFS('Resumen Anual'!$CG$460,Z28,'Resumen Anual'!$V$9,K6,'Resumen Anual'!$BI$412)+SUMIFS('Resumen Anual'!$CG$518,Z28,'Resumen Anual'!$V$9,K6,'Resumen Anual'!$BI$470)+SUMIFS('Resumen Anual'!$CG$576,Z28,'Resumen Anual'!$V$9,K6,'Resumen Anual'!$BI$528)+SUMIFS('Resumen Anual'!$CG$634,Z28,'Resumen Anual'!$V$9,K6,'Resumen Anual'!$BI$586)+SUMIFS('Resumen Anual'!$CG$692,Z28,'Resumen Anual'!$V$9,K6,'Resumen Anual'!$BI$644)+SUMIFS('Resumen Anual'!$EF$54,Z28,'Resumen Anual'!$V$9,K6,'Resumen Anual'!$DH$6)+SUMIFS('Resumen Anual'!$EF$112,Z28,'Resumen Anual'!$V$9,K6,'Resumen Anual'!$DH$64)+SUMIFS('Resumen Anual'!$EF$170,Z28,'Resumen Anual'!$V$9,K6,'Resumen Anual'!$DH$122)+SUMIFS('Resumen Anual'!$EF$228,Z28,'Resumen Anual'!$V$9,K6,'Resumen Anual'!$DH$180)+SUMIFS('Resumen Anual'!$EF$286,Z28,'Resumen Anual'!$V$9,K6,'Resumen Anual'!$DH$238)+SUMIFS('Resumen Anual'!$EF$344,Z28,'Resumen Anual'!$V$9,K6,'Resumen Anual'!$DH$296)+SUMIFS('Resumen Anual'!$EF$402,Z28,'Resumen Anual'!$V$9,K6,'Resumen Anual'!$DH$354)+SUMIFS('Resumen Anual'!$EF$460,Z28,'Resumen Anual'!$V$9,K6,'Resumen Anual'!$DH$412)+SUMIFS('Resumen Anual'!$EF$518,Z28,'Resumen Anual'!$V$9,K6,'Resumen Anual'!$DH$470)+SUMIFS('Resumen Anual'!$EF$576,Z28,'Resumen Anual'!$V$9,K6,'Resumen Anual'!$DH$528)+SUMIFS('Resumen Anual'!$EF$634,Z28,'Resumen Anual'!$V$9,K6,'Resumen Anual'!$DH$586)+SUMIFS('Resumen Anual'!$EF$692,Z28,'Resumen Anual'!$V$9,K6,'Resumen Anual'!$DH$644)+SUMIFS('Resumen Anual'!$GC$54,Z28,'Resumen Anual'!$V$9,K6,'Resumen Anual'!$FE$6)+SUMIFS('Resumen Anual'!$GC$112,Z28,'Resumen Anual'!$V$9,K6,'Resumen Anual'!$FE$64)+SUMIFS('Resumen Anual'!$GC$170,Z28,'Resumen Anual'!$V$9,K6,'Resumen Anual'!$FE$122)+SUMIFS('Resumen Anual'!$GC$228,Z28,'Resumen Anual'!$V$9,K6,'Resumen Anual'!$FE$180)+SUMIFS('Resumen Anual'!$GC$286,Z28,'Resumen Anual'!$V$9,K6,'Resumen Anual'!$FE$238)+SUMIFS('Resumen Anual'!$GC$344,Z28,'Resumen Anual'!$V$9,K6,'Resumen Anual'!$FE$296)+SUMIFS('Resumen Anual'!$GC$402,Z28,'Resumen Anual'!$V$9,K6,'Resumen Anual'!$FE$354)+SUMIFS('Resumen Anual'!$GC$460,Z28,'Resumen Anual'!$V$9,K6,'Resumen Anual'!$FE$412)+SUMIFS('Resumen Anual'!$GC$518,Z28,'Resumen Anual'!$V$9,K6,'Resumen Anual'!$FE$470)+SUMIFS('Resumen Anual'!$GC$576,Z28,'Resumen Anual'!$V$9,K6,'Resumen Anual'!$FE$528)+SUMIFS('Resumen Anual'!$GC$634,Z28,'Resumen Anual'!$V$9,K6,'Resumen Anual'!$FE$586)+SUMIFS('Resumen Anual'!$GC$692,Z28,'Resumen Anual'!$V$9,K6,'Resumen Anual'!$FE$644)</f>
        <v>0</v>
      </c>
      <c r="AJ28" s="770"/>
      <c r="AK28" s="770"/>
      <c r="AL28" s="770"/>
      <c r="AM28" s="770">
        <f>SUMIFS('Resumen Anual'!$AN$54,Z28,'Resumen Anual'!$V$9,K6,'Resumen Anual'!$L$6)+SUMIFS('Resumen Anual'!$AN$112,Z28,'Resumen Anual'!$V$9,K6,'Resumen Anual'!$L$64)+SUMIFS('Resumen Anual'!$AN$170,Z28,'Resumen Anual'!$V$9,K6,'Resumen Anual'!$L$122)+SUMIFS('Resumen Anual'!$AN$228,Z28,'Resumen Anual'!$V$9,K6,'Resumen Anual'!$L$180)+SUMIFS('Resumen Anual'!$AN$286,Z28,'Resumen Anual'!$V$9,K6,'Resumen Anual'!$L$238)+SUMIFS('Resumen Anual'!$AN$344,Z28,'Resumen Anual'!$V$9,K6,'Resumen Anual'!$L$296)+SUMIFS('Resumen Anual'!$AN$402,Z28,'Resumen Anual'!$V$9,K6,'Resumen Anual'!$L$354)+SUMIFS('Resumen Anual'!$AN$460,Z28,'Resumen Anual'!$V$9,K6,'Resumen Anual'!$L$412)+SUMIFS('Resumen Anual'!$AN$518,Z28,'Resumen Anual'!$V$9,K6,'Resumen Anual'!$L$470)+SUMIFS('Resumen Anual'!$AN$576,Z28,'Resumen Anual'!$V$9,K6,'Resumen Anual'!$L$528)+SUMIFS('Resumen Anual'!$AN$634,Z28,'Resumen Anual'!$V$9,K6,'Resumen Anual'!$L$586)+SUMIFS('Resumen Anual'!$AN$692,Z28,'Resumen Anual'!$V$9,K6,'Resumen Anual'!$L$644)+SUMIFS('Resumen Anual'!$CK$54,Z28,'Resumen Anual'!$V$9,K6,'Resumen Anual'!$BI$6)+SUMIFS('Resumen Anual'!$CK$112,Z28,'Resumen Anual'!$V$9,K6,'Resumen Anual'!$BI$64)+SUMIFS('Resumen Anual'!$CK$170,Z28,'Resumen Anual'!$V$9,K6,'Resumen Anual'!$BI$122)+SUMIFS('Resumen Anual'!$CK$228,Z28,'Resumen Anual'!$V$9,K6,'Resumen Anual'!$BI$180)+SUMIFS('Resumen Anual'!$CK$286,Z28,'Resumen Anual'!$V$9,K6,'Resumen Anual'!$BI$238)+SUMIFS('Resumen Anual'!$CK$344,Z28,'Resumen Anual'!$V$9,K6,'Resumen Anual'!$BI$296)+SUMIFS('Resumen Anual'!$CK$402,Z28,'Resumen Anual'!$V$9,K6,'Resumen Anual'!$BI$354)+SUMIFS('Resumen Anual'!$CK$460,Z28,'Resumen Anual'!$V$9,K6,'Resumen Anual'!$BI$412)+SUMIFS('Resumen Anual'!$CK$518,Z28,'Resumen Anual'!$V$9,K6,'Resumen Anual'!$BI$470)+SUMIFS('Resumen Anual'!$CK$576,Z28,'Resumen Anual'!$V$9,K6,'Resumen Anual'!$BI$528)+SUMIFS('Resumen Anual'!$CK$634,Z28,'Resumen Anual'!$V$9,K6,'Resumen Anual'!$BI$586)+SUMIFS('Resumen Anual'!$CK$692,Z28,'Resumen Anual'!$V$9,K6,'Resumen Anual'!$BI$644)+SUMIFS('Resumen Anual'!$EJ$54,Z28,'Resumen Anual'!$V$9,K6,'Resumen Anual'!$DH$6)+SUMIFS('Resumen Anual'!$EJ$112,Z28,'Resumen Anual'!$V$9,K6,'Resumen Anual'!$DH$64)+SUMIFS('Resumen Anual'!$EJ$170,Z28,'Resumen Anual'!$V$9,K6,'Resumen Anual'!$DH$122)+SUMIFS('Resumen Anual'!$EJ$228,Z28,'Resumen Anual'!$V$9,K6,'Resumen Anual'!$DH$180)+SUMIFS('Resumen Anual'!$EJ$286,Z28,'Resumen Anual'!$V$9,K6,'Resumen Anual'!$DH$238)+SUMIFS('Resumen Anual'!$EJ$344,Z28,'Resumen Anual'!$V$9,K6,'Resumen Anual'!$DH$296)+SUMIFS('Resumen Anual'!$EJ$402,Z28,'Resumen Anual'!$V$9,K6,'Resumen Anual'!$DH$354)+SUMIFS('Resumen Anual'!$EJ$460,Z28,'Resumen Anual'!$V$9,K6,'Resumen Anual'!$DH$412)+SUMIFS('Resumen Anual'!$EJ$518,Z28,'Resumen Anual'!$V$9,K6,'Resumen Anual'!$DH$470)+SUMIFS('Resumen Anual'!$EJ$576,Z28,'Resumen Anual'!$V$9,K6,'Resumen Anual'!$DH$528)+SUMIFS('Resumen Anual'!$EJ$634,Z28,'Resumen Anual'!$V$9,K6,'Resumen Anual'!$DH$586)+SUMIFS('Resumen Anual'!$EJ$692,Z28,'Resumen Anual'!$V$9,K6,'Resumen Anual'!$DH$644)+SUMIFS('Resumen Anual'!$GG$54,Z28,'Resumen Anual'!$V$9,K6,'Resumen Anual'!$FE$6)+SUMIFS('Resumen Anual'!$GG$112,Z28,'Resumen Anual'!$V$9,K6,'Resumen Anual'!$FE$64)+SUMIFS('Resumen Anual'!$GG$170,Z28,'Resumen Anual'!$V$9,K6,'Resumen Anual'!$FE$122)+SUMIFS('Resumen Anual'!$GG$228,Z28,'Resumen Anual'!$V$9,K6,'Resumen Anual'!$FE$180)+SUMIFS('Resumen Anual'!$GG$286,Z28,'Resumen Anual'!$V$9,K6,'Resumen Anual'!$FE$238)+SUMIFS('Resumen Anual'!$GG$344,Z28,'Resumen Anual'!$V$9,K6,'Resumen Anual'!$FE$296)+SUMIFS('Resumen Anual'!$GG$402,Z28,'Resumen Anual'!$V$9,K6,'Resumen Anual'!$FE$354)+SUMIFS('Resumen Anual'!$GG$460,Z28,'Resumen Anual'!$V$9,K6,'Resumen Anual'!$FE$412)+SUMIFS('Resumen Anual'!$GG$518,Z28,'Resumen Anual'!$V$9,K6,'Resumen Anual'!$FE$470)+SUMIFS('Resumen Anual'!$GG$576,Z28,'Resumen Anual'!$V$9,K6,'Resumen Anual'!$FE$528)+SUMIFS('Resumen Anual'!$GG$634,Z28,'Resumen Anual'!$V$9,K6,'Resumen Anual'!$FE$586)+SUMIFS('Resumen Anual'!$GG$692,Z28,'Resumen Anual'!$V$9,K6,'Resumen Anual'!$FE$644)</f>
        <v>0</v>
      </c>
      <c r="AN28" s="770"/>
      <c r="AO28" s="770"/>
      <c r="AP28" s="770"/>
      <c r="AQ28" s="756">
        <f>SUMIFS('Resumen Anual'!$AR$54,Z28,'Resumen Anual'!$V$9,K6,'Resumen Anual'!$L$6)+SUMIFS('Resumen Anual'!$AR$112,Z28,'Resumen Anual'!$V$9,K6,'Resumen Anual'!$L$64)+SUMIFS('Resumen Anual'!$AR$170,Z28,'Resumen Anual'!$V$9,K6,'Resumen Anual'!$L$122)+SUMIFS('Resumen Anual'!$AR$228,Z28,'Resumen Anual'!$V$9,K6,'Resumen Anual'!$L$180)+SUMIFS('Resumen Anual'!$AR$286,Z28,'Resumen Anual'!$V$9,K6,'Resumen Anual'!$L$238)+SUMIFS('Resumen Anual'!$AR$344,Z28,'Resumen Anual'!$V$9,K6,'Resumen Anual'!$L$296)+SUMIFS('Resumen Anual'!$AR$402,Z28,'Resumen Anual'!$V$9,K6,'Resumen Anual'!$L$354)+SUMIFS('Resumen Anual'!$AR$460,Z28,'Resumen Anual'!$V$9,K6,'Resumen Anual'!$L$412)+SUMIFS('Resumen Anual'!$AR$518,Z28,'Resumen Anual'!$V$9,K6,'Resumen Anual'!$L$470)+SUMIFS('Resumen Anual'!$AR$576,Z28,'Resumen Anual'!$V$9,K6,'Resumen Anual'!$L$528)+SUMIFS('Resumen Anual'!$AR$634,Z28,'Resumen Anual'!$V$9,K6,'Resumen Anual'!$L$586)+SUMIFS('Resumen Anual'!$AR$692,Z28,'Resumen Anual'!$V$9,K6,'Resumen Anual'!$L$644)+SUMIFS('Resumen Anual'!$CO$54,Z28,'Resumen Anual'!$V$9,K6,'Resumen Anual'!$BI$6)+SUMIFS('Resumen Anual'!$CO$112,Z28,'Resumen Anual'!$V$9,K6,'Resumen Anual'!$BI$64)+SUMIFS('Resumen Anual'!$CO$170,Z28,'Resumen Anual'!$V$9,K6,'Resumen Anual'!$BI$122)+SUMIFS('Resumen Anual'!$CO$228,Z28,'Resumen Anual'!$V$9,K6,'Resumen Anual'!$BI$180)+SUMIFS('Resumen Anual'!$CO$286,Z28,'Resumen Anual'!$V$9,K6,'Resumen Anual'!$BI$238)+SUMIFS('Resumen Anual'!$CO$344,Z28,'Resumen Anual'!$V$9,K6,'Resumen Anual'!$BI$296)+SUMIFS('Resumen Anual'!$CO$402,Z28,'Resumen Anual'!$V$9,K6,'Resumen Anual'!$BI$354)+SUMIFS('Resumen Anual'!$CO$460,Z28,'Resumen Anual'!$V$9,K6,'Resumen Anual'!$BI$412)+SUMIFS('Resumen Anual'!$CO$518,Z28,'Resumen Anual'!$V$9,K6,'Resumen Anual'!$BI$470)+SUMIFS('Resumen Anual'!$CO$576,Z28,'Resumen Anual'!$V$9,K6,'Resumen Anual'!$BI$528)+SUMIFS('Resumen Anual'!$CO$634,Z28,'Resumen Anual'!$V$9,K6,'Resumen Anual'!$BI$586)+SUMIFS('Resumen Anual'!$CO$692,Z28,'Resumen Anual'!$V$9,K6,'Resumen Anual'!$BI$644)+SUMIFS('Resumen Anual'!$EN$54,Z28,'Resumen Anual'!$V$9,K6,'Resumen Anual'!$DH$6)+SUMIFS('Resumen Anual'!$EN$112,Z28,'Resumen Anual'!$V$9,K6,'Resumen Anual'!$DH$64)+SUMIFS('Resumen Anual'!$EN$170,Z28,'Resumen Anual'!$V$9,K6,'Resumen Anual'!$DH$122)+SUMIFS('Resumen Anual'!$EN$228,Z28,'Resumen Anual'!$V$9,K6,'Resumen Anual'!$DH$180)+SUMIFS('Resumen Anual'!$EN$286,Z28,'Resumen Anual'!$V$9,K6,'Resumen Anual'!$DH$238)+SUMIFS('Resumen Anual'!$EN$344,Z28,'Resumen Anual'!$V$9,K6,'Resumen Anual'!$DH$296)+SUMIFS('Resumen Anual'!$EN$402,Z28,'Resumen Anual'!$V$9,K6,'Resumen Anual'!$DH$354)+SUMIFS('Resumen Anual'!$EN$460,Z28,'Resumen Anual'!$V$9,K6,'Resumen Anual'!$DH$412)+SUMIFS('Resumen Anual'!$EN$518,Z28,'Resumen Anual'!$V$9,K6,'Resumen Anual'!$DH$470)+SUMIFS('Resumen Anual'!$EN$576,Z28,'Resumen Anual'!$V$9,K6,'Resumen Anual'!$DH$528)+SUMIFS('Resumen Anual'!$EN$634,Z28,'Resumen Anual'!$V$9,K6,'Resumen Anual'!$DH$586)+SUMIFS('Resumen Anual'!$EN$692,Z28,'Resumen Anual'!$V$9,K6,'Resumen Anual'!$DH$644)+SUMIFS('Resumen Anual'!$GK$54,Z28,'Resumen Anual'!$V$9,K6,'Resumen Anual'!$FE$6)+SUMIFS('Resumen Anual'!$GK$112,Z28,'Resumen Anual'!$V$9,K6,'Resumen Anual'!$FE$64)+SUMIFS('Resumen Anual'!$GK$170,Z28,'Resumen Anual'!$V$9,K6,'Resumen Anual'!$FE$122)+SUMIFS('Resumen Anual'!$GK$228,Z28,'Resumen Anual'!$V$9,K6,'Resumen Anual'!$FE$180)+SUMIFS('Resumen Anual'!$GK$286,Z28,'Resumen Anual'!$V$9,K6,'Resumen Anual'!$FE$238)+SUMIFS('Resumen Anual'!$GK$344,Z28,'Resumen Anual'!$V$9,K6,'Resumen Anual'!$FE$296)+SUMIFS('Resumen Anual'!$GK$402,Z28,'Resumen Anual'!$V$9,K6,'Resumen Anual'!$FE$354)+SUMIFS('Resumen Anual'!$GK$460,Z28,'Resumen Anual'!$V$9,K6,'Resumen Anual'!$FE$412)+SUMIFS('Resumen Anual'!$GK$518,Z28,'Resumen Anual'!$V$9,K6,'Resumen Anual'!$FE$470)+SUMIFS('Resumen Anual'!$GK$576,Z28,'Resumen Anual'!$V$9,K6,'Resumen Anual'!$FE$528)+SUMIFS('Resumen Anual'!$GK$634,Z28,'Resumen Anual'!$V$9,K6,'Resumen Anual'!$FE$586)+SUMIFS('Resumen Anual'!$GK$692,Z28,'Resumen Anual'!$V$9,K6,'Resumen Anual'!$FE$644)</f>
        <v>0</v>
      </c>
      <c r="AR28" s="756"/>
      <c r="AS28" s="756"/>
      <c r="AT28" s="756">
        <f>SUMIFS('Resumen Anual'!$AU$54,Z28,'Resumen Anual'!$V$9,K6,'Resumen Anual'!$L$6)+SUMIFS('Resumen Anual'!$AU$112,Z28,'Resumen Anual'!$V$9,K6,'Resumen Anual'!$L$64)+SUMIFS('Resumen Anual'!$AU$170,Z28,'Resumen Anual'!$V$9,K6,'Resumen Anual'!$L$122)+SUMIFS('Resumen Anual'!$AU$228,Z28,'Resumen Anual'!$V$9,K6,'Resumen Anual'!$L$180)+SUMIFS('Resumen Anual'!$AU$286,Z28,'Resumen Anual'!$V$9,K6,'Resumen Anual'!$L$238)+SUMIFS('Resumen Anual'!$AU$344,Z28,'Resumen Anual'!$V$9,K6,'Resumen Anual'!$L$296)+SUMIFS('Resumen Anual'!$AU$402,Z28,'Resumen Anual'!$V$9,K6,'Resumen Anual'!$L$354)+SUMIFS('Resumen Anual'!$AU$460,Z28,'Resumen Anual'!$V$9,K6,'Resumen Anual'!$L$412)+SUMIFS('Resumen Anual'!$AU$518,Z28,'Resumen Anual'!$V$9,K6,'Resumen Anual'!$L$470)+SUMIFS('Resumen Anual'!$AU$576,Z28,'Resumen Anual'!$V$9,K6,'Resumen Anual'!$L$528)+SUMIFS('Resumen Anual'!$AU$634,Z28,'Resumen Anual'!$V$9,K6,'Resumen Anual'!$L$586)+SUMIFS('Resumen Anual'!$AU$692,Z28,'Resumen Anual'!$V$9,K6,'Resumen Anual'!$L$644)+SUMIFS('Resumen Anual'!$CR$54,Z28,'Resumen Anual'!$V$9,K6,'Resumen Anual'!$BI$6)+SUMIFS('Resumen Anual'!$CR$112,Z28,'Resumen Anual'!$V$9,K6,'Resumen Anual'!$BI$64)+SUMIFS('Resumen Anual'!$CR$170,Z28,'Resumen Anual'!$V$9,K6,'Resumen Anual'!$BI$122)+SUMIFS('Resumen Anual'!$CR$228,Z28,'Resumen Anual'!$V$9,K6,'Resumen Anual'!$BI$180)+SUMIFS('Resumen Anual'!$CR$286,Z28,'Resumen Anual'!$V$9,K6,'Resumen Anual'!$BI$238)+SUMIFS('Resumen Anual'!$CR$344,Z28,'Resumen Anual'!$V$9,K6,'Resumen Anual'!$BI$296)+SUMIFS('Resumen Anual'!$CR$402,Z28,'Resumen Anual'!$V$9,K6,'Resumen Anual'!$BI$354)+SUMIFS('Resumen Anual'!$CR$460,Z28,'Resumen Anual'!$V$9,K6,'Resumen Anual'!$BI$412)+SUMIFS('Resumen Anual'!$CR$518,Z28,'Resumen Anual'!$V$9,K6,'Resumen Anual'!$BI$470)+SUMIFS('Resumen Anual'!$CR$576,Z28,'Resumen Anual'!$V$9,K6,'Resumen Anual'!$BI$528)+SUMIFS('Resumen Anual'!$CR$634,Z28,'Resumen Anual'!$V$9,K6,'Resumen Anual'!$BI$586)+SUMIFS('Resumen Anual'!$CR$692,Z28,'Resumen Anual'!$V$9,K6,'Resumen Anual'!$BI$644)+SUMIFS('Resumen Anual'!$EQ$54,Z28,'Resumen Anual'!$V$9,K6,'Resumen Anual'!$DH$6)+SUMIFS('Resumen Anual'!$EQ$112,Z28,'Resumen Anual'!$V$9,K6,'Resumen Anual'!$DH$64)+SUMIFS('Resumen Anual'!$EQ$170,Z28,'Resumen Anual'!$V$9,K6,'Resumen Anual'!$DH$122)+SUMIFS('Resumen Anual'!$EQ$228,Z28,'Resumen Anual'!$V$9,K6,'Resumen Anual'!$DH$180)+SUMIFS('Resumen Anual'!$EQ$286,Z28,'Resumen Anual'!$V$9,K6,'Resumen Anual'!$DH$238)+SUMIFS('Resumen Anual'!$EQ$344,Z28,'Resumen Anual'!$V$9,K6,'Resumen Anual'!$DH$296)+SUMIFS('Resumen Anual'!$EQ$402,Z28,'Resumen Anual'!$V$9,K6,'Resumen Anual'!$DH$354)+SUMIFS('Resumen Anual'!$EQ$460,Z28,'Resumen Anual'!$V$9,K6,'Resumen Anual'!$DH$412)+SUMIFS('Resumen Anual'!$EQ$518,Z28,'Resumen Anual'!$V$9,K6,'Resumen Anual'!$DH$470)+SUMIFS('Resumen Anual'!$EQ$576,Z28,'Resumen Anual'!$V$9,K6,'Resumen Anual'!$DH$528)+SUMIFS('Resumen Anual'!$EQ$634,Z28,'Resumen Anual'!$V$9,K6,'Resumen Anual'!$DH$586)+SUMIFS('Resumen Anual'!$EQ$692,Z28,'Resumen Anual'!$V$9,K6,'Resumen Anual'!$DH$644)+SUMIFS('Resumen Anual'!$GN$54,Z28,'Resumen Anual'!$V$9,K6,'Resumen Anual'!$FE$6)+SUMIFS('Resumen Anual'!$GN$112,Z28,'Resumen Anual'!$V$9,K6,'Resumen Anual'!$FE$64)+SUMIFS('Resumen Anual'!$GN$170,Z28,'Resumen Anual'!$V$9,K6,'Resumen Anual'!$FE$122)+SUMIFS('Resumen Anual'!$GN$228,Z28,'Resumen Anual'!$V$9,K6,'Resumen Anual'!$FE$180)+SUMIFS('Resumen Anual'!$GN$286,Z28,'Resumen Anual'!$V$9,K6,'Resumen Anual'!$FE$238)+SUMIFS('Resumen Anual'!$GN$344,Z28,'Resumen Anual'!$V$9,K6,'Resumen Anual'!$FE$296)+SUMIFS('Resumen Anual'!$GN$402,Z28,'Resumen Anual'!$V$9,K6,'Resumen Anual'!$FE$354)+SUMIFS('Resumen Anual'!$GN$460,Z28,'Resumen Anual'!$V$9,K6,'Resumen Anual'!$FE$412)+SUMIFS('Resumen Anual'!$GN$518,Z28,'Resumen Anual'!$V$9,K6,'Resumen Anual'!$FE$470)+SUMIFS('Resumen Anual'!$GN$576,Z28,'Resumen Anual'!$V$9,K6,'Resumen Anual'!$FE$528)+SUMIFS('Resumen Anual'!$GN$634,Z28,'Resumen Anual'!$V$9,K6,'Resumen Anual'!$FE$586)+SUMIFS('Resumen Anual'!$GN$692,Z28,'Resumen Anual'!$V$9,K6,'Resumen Anual'!$FE$644)</f>
        <v>0</v>
      </c>
      <c r="AU28" s="756"/>
      <c r="AV28" s="1215"/>
      <c r="AW28" s="1200"/>
      <c r="AX28" s="171"/>
      <c r="AY28" s="625"/>
      <c r="AZ28" s="625"/>
      <c r="BA28" s="625"/>
      <c r="BB28" s="625"/>
      <c r="BC28" s="625"/>
      <c r="BD28" s="625"/>
      <c r="BE28" s="625"/>
      <c r="BF28" s="625"/>
      <c r="BG28" s="625"/>
      <c r="BH28" s="625"/>
      <c r="BI28" s="625"/>
      <c r="BJ28" s="625"/>
      <c r="BK28" s="625"/>
      <c r="BL28" s="625"/>
      <c r="BM28" s="625"/>
      <c r="BN28" s="625"/>
      <c r="BO28" s="625"/>
      <c r="BP28" s="625"/>
      <c r="BQ28" s="625"/>
      <c r="BR28" s="625"/>
      <c r="BS28" s="625"/>
      <c r="BT28" s="625"/>
      <c r="BU28" s="625"/>
      <c r="BV28" s="15"/>
      <c r="BW28" s="771">
        <f>IF(BW12=0," ",BW12+8)</f>
        <v>2030</v>
      </c>
      <c r="BX28" s="772"/>
      <c r="BY28" s="772"/>
      <c r="BZ28" s="772"/>
      <c r="CA28" s="772"/>
      <c r="CB28" s="1214">
        <f>SUMIFS('Resumen Anual'!$AF$54,BW28,'Resumen Anual'!$V$9,BH6,'Resumen Anual'!$L$6)+SUMIFS('Resumen Anual'!$AF$112,BW28,'Resumen Anual'!$V$9,BH6,'Resumen Anual'!$L$64)+SUMIFS('Resumen Anual'!$AF$170,BW28,'Resumen Anual'!$V$9,BH6,'Resumen Anual'!$L$122)+SUMIFS('Resumen Anual'!$AF$228,BW28,'Resumen Anual'!$V$9,BH6,'Resumen Anual'!$L$180)+SUMIFS('Resumen Anual'!$AF$286,BW28,'Resumen Anual'!$V$9,BH6,'Resumen Anual'!$L$238)+SUMIFS('Resumen Anual'!$AF$344,BW28,'Resumen Anual'!$V$9,BH6,'Resumen Anual'!$L$296)+SUMIFS('Resumen Anual'!$AF$402,BW28,'Resumen Anual'!$V$9,BH6,'Resumen Anual'!$L$354)+SUMIFS('Resumen Anual'!$AF$460,BW28,'Resumen Anual'!$V$9,BH6,'Resumen Anual'!$L$412)+SUMIFS('Resumen Anual'!$AF$518,BW28,'Resumen Anual'!$V$9,BH6,'Resumen Anual'!$L$470)+SUMIFS('Resumen Anual'!$AF$576,BW28,'Resumen Anual'!$V$9,BH6,'Resumen Anual'!$L$528)+SUMIFS('Resumen Anual'!$AF$634,BW28,'Resumen Anual'!$V$9,BH6,'Resumen Anual'!$L$586)+SUMIFS('Resumen Anual'!$AF$692,BW28,'Resumen Anual'!$V$9,BH6,'Resumen Anual'!$L$644)+SUMIFS('Resumen Anual'!$CC$54,BW28,'Resumen Anual'!$V$9,BH6,'Resumen Anual'!$BI$6)+SUMIFS('Resumen Anual'!$CC$112,BW28,'Resumen Anual'!$V$9,BH6,'Resumen Anual'!$BI$64)+SUMIFS('Resumen Anual'!$CC$170,BW28,'Resumen Anual'!$V$9,BH6,'Resumen Anual'!$BI$122)+SUMIFS('Resumen Anual'!$CC$228,BW28,'Resumen Anual'!$V$9,BH6,'Resumen Anual'!$BI$180)+SUMIFS('Resumen Anual'!$CC$286,BW28,'Resumen Anual'!$V$9,BH6,'Resumen Anual'!$BI$238)+SUMIFS('Resumen Anual'!$CC$344,BW28,'Resumen Anual'!$V$9,BH6,'Resumen Anual'!$BI$296)+SUMIFS('Resumen Anual'!$CC$402,BW28,'Resumen Anual'!$V$9,BH6,'Resumen Anual'!$BI$354)+SUMIFS('Resumen Anual'!$CC$460,BW28,'Resumen Anual'!$V$9,BH6,'Resumen Anual'!$BI$412)+SUMIFS('Resumen Anual'!$CC$518,BW28,'Resumen Anual'!$V$9,BH6,'Resumen Anual'!$BI$470)+SUMIFS('Resumen Anual'!$CC$576,BW28,'Resumen Anual'!$V$9,BH6,'Resumen Anual'!$BI$528)+SUMIFS('Resumen Anual'!$CC$634,BW28,'Resumen Anual'!$V$9,BH6,'Resumen Anual'!$BI$586)+SUMIFS('Resumen Anual'!$CC$692,BW28,'Resumen Anual'!$V$9,BH6,'Resumen Anual'!$BI$644)+SUMIFS('Resumen Anual'!$EB$54,BW28,'Resumen Anual'!$V$9,BH6,'Resumen Anual'!$DH$6)+SUMIFS('Resumen Anual'!$EB$112,BW28,'Resumen Anual'!$V$9,BH6,'Resumen Anual'!$DH$64)+SUMIFS('Resumen Anual'!$EB$170,BW28,'Resumen Anual'!$V$9,BH6,'Resumen Anual'!$DH$122)+SUMIFS('Resumen Anual'!$EB$228,BW28,'Resumen Anual'!$V$9,BH6,'Resumen Anual'!$DH$180)+SUMIFS('Resumen Anual'!$EB$286,BW28,'Resumen Anual'!$V$9,BH6,'Resumen Anual'!$DH$238)+SUMIFS('Resumen Anual'!$EB$344,BW28,'Resumen Anual'!$V$9,BH6,'Resumen Anual'!$DH$296)+SUMIFS('Resumen Anual'!$EB$402,BW28,'Resumen Anual'!$V$9,BH6,'Resumen Anual'!$DH$354)+SUMIFS('Resumen Anual'!$EB$460,BW28,'Resumen Anual'!$V$9,BH6,'Resumen Anual'!$DH$412)+SUMIFS('Resumen Anual'!$EB$518,BW28,'Resumen Anual'!$V$9,BH6,'Resumen Anual'!$DH$470)+SUMIFS('Resumen Anual'!$EB$576,BW28,'Resumen Anual'!$V$9,BH6,'Resumen Anual'!$DH$528)+SUMIFS('Resumen Anual'!$EB$634,BW28,'Resumen Anual'!$V$9,BH6,'Resumen Anual'!$DH$586)+SUMIFS('Resumen Anual'!$EB$692,BW28,'Resumen Anual'!$V$9,BH6,'Resumen Anual'!$DH$644)+SUMIFS('Resumen Anual'!$FY$54,BW28,'Resumen Anual'!$V$9,BH6,'Resumen Anual'!$FE$6)+SUMIFS('Resumen Anual'!$FY$112,BW28,'Resumen Anual'!$V$9,BH6,'Resumen Anual'!$FE$64)+SUMIFS('Resumen Anual'!$FY$170,BW28,'Resumen Anual'!$V$9,BH6,'Resumen Anual'!$FE$122)+SUMIFS('Resumen Anual'!$FY$228,BW28,'Resumen Anual'!$V$9,BH6,'Resumen Anual'!$FE$180)+SUMIFS('Resumen Anual'!$FY$286,BW28,'Resumen Anual'!$V$9,BH6,'Resumen Anual'!$FE$238)+SUMIFS('Resumen Anual'!$FY$344,BW28,'Resumen Anual'!$V$9,BH6,'Resumen Anual'!$FE$296)+SUMIFS('Resumen Anual'!$FY$402,BW28,'Resumen Anual'!$V$9,BH6,'Resumen Anual'!$FE$354)+SUMIFS('Resumen Anual'!$FY$460,BW28,'Resumen Anual'!$V$9,BH6,'Resumen Anual'!$FE$412)+SUMIFS('Resumen Anual'!$FY$518,BW28,'Resumen Anual'!$V$9,BH6,'Resumen Anual'!$FE$470)+SUMIFS('Resumen Anual'!$FY$576,BW28,'Resumen Anual'!$V$9,BH6,'Resumen Anual'!$FE$528)+SUMIFS('Resumen Anual'!$FY$634,BW28,'Resumen Anual'!$V$9,BH6,'Resumen Anual'!$FE$586)+SUMIFS('Resumen Anual'!$FY$692,BW28,'Resumen Anual'!$V$9,BH6,'Resumen Anual'!$FE$644)</f>
        <v>0</v>
      </c>
      <c r="CC28" s="770"/>
      <c r="CD28" s="770"/>
      <c r="CE28" s="770"/>
      <c r="CF28" s="770">
        <f>SUMIFS('Resumen Anual'!$AJ$54,BW28,'Resumen Anual'!$V$9,BH6,'Resumen Anual'!$L$6)+SUMIFS('Resumen Anual'!$AJ$112,BW28,'Resumen Anual'!$V$9,BH6,'Resumen Anual'!$L$64)+SUMIFS('Resumen Anual'!$AJ$170,BW28,'Resumen Anual'!$V$9,BH6,'Resumen Anual'!$L$122)+SUMIFS('Resumen Anual'!$AJ$228,BW28,'Resumen Anual'!$V$9,BH6,'Resumen Anual'!$L$180)+SUMIFS('Resumen Anual'!$AJ$286,BW28,'Resumen Anual'!$V$9,BH6,'Resumen Anual'!$L$238)+SUMIFS('Resumen Anual'!$AJ$344,BW28,'Resumen Anual'!$V$9,BH6,'Resumen Anual'!$L$296)+SUMIFS('Resumen Anual'!$AJ$402,BW28,'Resumen Anual'!$V$9,BH6,'Resumen Anual'!$L$354)+SUMIFS('Resumen Anual'!$AJ$460,BW28,'Resumen Anual'!$V$9,BH6,'Resumen Anual'!$L$412)+SUMIFS('Resumen Anual'!$AJ$518,BW28,'Resumen Anual'!$V$9,BH6,'Resumen Anual'!$L$470)+SUMIFS('Resumen Anual'!$AJ$576,BW28,'Resumen Anual'!$V$9,BH6,'Resumen Anual'!$L$528)+SUMIFS('Resumen Anual'!$AJ$634,BW28,'Resumen Anual'!$V$9,BH6,'Resumen Anual'!$L$586)+SUMIFS('Resumen Anual'!$AJ$692,BW28,'Resumen Anual'!$V$9,BH6,'Resumen Anual'!$L$644)+SUMIFS('Resumen Anual'!$CG$54,BW28,'Resumen Anual'!$V$9,BH6,'Resumen Anual'!$BI$6)+SUMIFS('Resumen Anual'!$CG$112,BW28,'Resumen Anual'!$V$9,BH6,'Resumen Anual'!$BI$64)+SUMIFS('Resumen Anual'!$CG$170,BW28,'Resumen Anual'!$V$9,BH6,'Resumen Anual'!$BI$122)+SUMIFS('Resumen Anual'!$CG$228,BW28,'Resumen Anual'!$V$9,BH6,'Resumen Anual'!$BI$180)+SUMIFS('Resumen Anual'!$CG$286,BW28,'Resumen Anual'!$V$9,BH6,'Resumen Anual'!$BI$238)+SUMIFS('Resumen Anual'!$CG$344,BW28,'Resumen Anual'!$V$9,BH6,'Resumen Anual'!$BI$296)+SUMIFS('Resumen Anual'!$CG$402,BW28,'Resumen Anual'!$V$9,BH6,'Resumen Anual'!$BI$354)+SUMIFS('Resumen Anual'!$CG$460,BW28,'Resumen Anual'!$V$9,BH6,'Resumen Anual'!$BI$412)+SUMIFS('Resumen Anual'!$CG$518,BW28,'Resumen Anual'!$V$9,BH6,'Resumen Anual'!$BI$470)+SUMIFS('Resumen Anual'!$CG$576,BW28,'Resumen Anual'!$V$9,BH6,'Resumen Anual'!$BI$528)+SUMIFS('Resumen Anual'!$CG$634,BW28,'Resumen Anual'!$V$9,BH6,'Resumen Anual'!$BI$586)+SUMIFS('Resumen Anual'!$CG$692,BW28,'Resumen Anual'!$V$9,BH6,'Resumen Anual'!$BI$644)+SUMIFS('Resumen Anual'!$EF$54,BW28,'Resumen Anual'!$V$9,BH6,'Resumen Anual'!$DH$6)+SUMIFS('Resumen Anual'!$EF$112,BW28,'Resumen Anual'!$V$9,BH6,'Resumen Anual'!$DH$64)+SUMIFS('Resumen Anual'!$EF$170,BW28,'Resumen Anual'!$V$9,BH6,'Resumen Anual'!$DH$122)+SUMIFS('Resumen Anual'!$EF$228,BW28,'Resumen Anual'!$V$9,BH6,'Resumen Anual'!$DH$180)+SUMIFS('Resumen Anual'!$EF$286,BW28,'Resumen Anual'!$V$9,BH6,'Resumen Anual'!$DH$238)+SUMIFS('Resumen Anual'!$EF$344,BW28,'Resumen Anual'!$V$9,BH6,'Resumen Anual'!$DH$296)+SUMIFS('Resumen Anual'!$EF$402,BW28,'Resumen Anual'!$V$9,BH6,'Resumen Anual'!$DH$354)+SUMIFS('Resumen Anual'!$EF$460,BW28,'Resumen Anual'!$V$9,BH6,'Resumen Anual'!$DH$412)+SUMIFS('Resumen Anual'!$EF$518,BW28,'Resumen Anual'!$V$9,BH6,'Resumen Anual'!$DH$470)+SUMIFS('Resumen Anual'!$EF$576,BW28,'Resumen Anual'!$V$9,BH6,'Resumen Anual'!$DH$528)+SUMIFS('Resumen Anual'!$EF$634,BW28,'Resumen Anual'!$V$9,BH6,'Resumen Anual'!$DH$586)+SUMIFS('Resumen Anual'!$EF$692,BW28,'Resumen Anual'!$V$9,BH6,'Resumen Anual'!$DH$644)+SUMIFS('Resumen Anual'!$GC$54,BW28,'Resumen Anual'!$V$9,BH6,'Resumen Anual'!$FE$6)+SUMIFS('Resumen Anual'!$GC$112,BW28,'Resumen Anual'!$V$9,BH6,'Resumen Anual'!$FE$64)+SUMIFS('Resumen Anual'!$GC$170,BW28,'Resumen Anual'!$V$9,BH6,'Resumen Anual'!$FE$122)+SUMIFS('Resumen Anual'!$GC$228,BW28,'Resumen Anual'!$V$9,BH6,'Resumen Anual'!$FE$180)+SUMIFS('Resumen Anual'!$GC$286,BW28,'Resumen Anual'!$V$9,BH6,'Resumen Anual'!$FE$238)+SUMIFS('Resumen Anual'!$GC$344,BW28,'Resumen Anual'!$V$9,BH6,'Resumen Anual'!$FE$296)+SUMIFS('Resumen Anual'!$GC$402,BW28,'Resumen Anual'!$V$9,BH6,'Resumen Anual'!$FE$354)+SUMIFS('Resumen Anual'!$GC$460,BW28,'Resumen Anual'!$V$9,BH6,'Resumen Anual'!$FE$412)+SUMIFS('Resumen Anual'!$GC$518,BW28,'Resumen Anual'!$V$9,BH6,'Resumen Anual'!$FE$470)+SUMIFS('Resumen Anual'!$GC$576,BW28,'Resumen Anual'!$V$9,BH6,'Resumen Anual'!$FE$528)+SUMIFS('Resumen Anual'!$GC$634,BW28,'Resumen Anual'!$V$9,BH6,'Resumen Anual'!$FE$586)+SUMIFS('Resumen Anual'!$GC$692,BW28,'Resumen Anual'!$V$9,BH6,'Resumen Anual'!$FE$644)</f>
        <v>0</v>
      </c>
      <c r="CG28" s="770"/>
      <c r="CH28" s="770"/>
      <c r="CI28" s="770"/>
      <c r="CJ28" s="770">
        <f>SUMIFS('Resumen Anual'!$AN$54,BW28,'Resumen Anual'!$V$9,BH6,'Resumen Anual'!$L$6)+SUMIFS('Resumen Anual'!$AN$112,BW28,'Resumen Anual'!$V$9,BH6,'Resumen Anual'!$L$64)+SUMIFS('Resumen Anual'!$AN$170,BW28,'Resumen Anual'!$V$9,BH6,'Resumen Anual'!$L$122)+SUMIFS('Resumen Anual'!$AN$228,BW28,'Resumen Anual'!$V$9,BH6,'Resumen Anual'!$L$180)+SUMIFS('Resumen Anual'!$AN$286,BW28,'Resumen Anual'!$V$9,BH6,'Resumen Anual'!$L$238)+SUMIFS('Resumen Anual'!$AN$344,BW28,'Resumen Anual'!$V$9,BH6,'Resumen Anual'!$L$296)+SUMIFS('Resumen Anual'!$AN$402,BW28,'Resumen Anual'!$V$9,BH6,'Resumen Anual'!$L$354)+SUMIFS('Resumen Anual'!$AN$460,BW28,'Resumen Anual'!$V$9,BH6,'Resumen Anual'!$L$412)+SUMIFS('Resumen Anual'!$AN$518,BW28,'Resumen Anual'!$V$9,BH6,'Resumen Anual'!$L$470)+SUMIFS('Resumen Anual'!$AN$576,BW28,'Resumen Anual'!$V$9,BH6,'Resumen Anual'!$L$528)+SUMIFS('Resumen Anual'!$AN$634,BW28,'Resumen Anual'!$V$9,BH6,'Resumen Anual'!$L$586)+SUMIFS('Resumen Anual'!$AN$692,BW28,'Resumen Anual'!$V$9,BH6,'Resumen Anual'!$L$644)+SUMIFS('Resumen Anual'!$CK$54,BW28,'Resumen Anual'!$V$9,BH6,'Resumen Anual'!$BI$6)+SUMIFS('Resumen Anual'!$CK$112,BW28,'Resumen Anual'!$V$9,BH6,'Resumen Anual'!$BI$64)+SUMIFS('Resumen Anual'!$CK$170,BW28,'Resumen Anual'!$V$9,BH6,'Resumen Anual'!$BI$122)+SUMIFS('Resumen Anual'!$CK$228,BW28,'Resumen Anual'!$V$9,BH6,'Resumen Anual'!$BI$180)+SUMIFS('Resumen Anual'!$CK$286,BW28,'Resumen Anual'!$V$9,BH6,'Resumen Anual'!$BI$238)+SUMIFS('Resumen Anual'!$CK$344,BW28,'Resumen Anual'!$V$9,BH6,'Resumen Anual'!$BI$296)+SUMIFS('Resumen Anual'!$CK$402,BW28,'Resumen Anual'!$V$9,BH6,'Resumen Anual'!$BI$354)+SUMIFS('Resumen Anual'!$CK$460,BW28,'Resumen Anual'!$V$9,BH6,'Resumen Anual'!$BI$412)+SUMIFS('Resumen Anual'!$CK$518,BW28,'Resumen Anual'!$V$9,BH6,'Resumen Anual'!$BI$470)+SUMIFS('Resumen Anual'!$CK$576,BW28,'Resumen Anual'!$V$9,BH6,'Resumen Anual'!$BI$528)+SUMIFS('Resumen Anual'!$CK$634,BW28,'Resumen Anual'!$V$9,BH6,'Resumen Anual'!$BI$586)+SUMIFS('Resumen Anual'!$CK$692,BW28,'Resumen Anual'!$V$9,BH6,'Resumen Anual'!$BI$644)+SUMIFS('Resumen Anual'!$EJ$54,BW28,'Resumen Anual'!$V$9,BH6,'Resumen Anual'!$DH$6)+SUMIFS('Resumen Anual'!$EJ$112,BW28,'Resumen Anual'!$V$9,BH6,'Resumen Anual'!$DH$64)+SUMIFS('Resumen Anual'!$EJ$170,BW28,'Resumen Anual'!$V$9,BH6,'Resumen Anual'!$DH$122)+SUMIFS('Resumen Anual'!$EJ$228,BW28,'Resumen Anual'!$V$9,BH6,'Resumen Anual'!$DH$180)+SUMIFS('Resumen Anual'!$EJ$286,BW28,'Resumen Anual'!$V$9,BH6,'Resumen Anual'!$DH$238)+SUMIFS('Resumen Anual'!$EJ$344,BW28,'Resumen Anual'!$V$9,BH6,'Resumen Anual'!$DH$296)+SUMIFS('Resumen Anual'!$EJ$402,BW28,'Resumen Anual'!$V$9,BH6,'Resumen Anual'!$DH$354)+SUMIFS('Resumen Anual'!$EJ$460,BW28,'Resumen Anual'!$V$9,BH6,'Resumen Anual'!$DH$412)+SUMIFS('Resumen Anual'!$EJ$518,BW28,'Resumen Anual'!$V$9,BH6,'Resumen Anual'!$DH$470)+SUMIFS('Resumen Anual'!$EJ$576,BW28,'Resumen Anual'!$V$9,BH6,'Resumen Anual'!$DH$528)+SUMIFS('Resumen Anual'!$EJ$634,BW28,'Resumen Anual'!$V$9,BH6,'Resumen Anual'!$DH$586)+SUMIFS('Resumen Anual'!$EJ$692,BW28,'Resumen Anual'!$V$9,BH6,'Resumen Anual'!$DH$644)+SUMIFS('Resumen Anual'!$GG$54,BW28,'Resumen Anual'!$V$9,BH6,'Resumen Anual'!$FE$6)+SUMIFS('Resumen Anual'!$GG$112,BW28,'Resumen Anual'!$V$9,BH6,'Resumen Anual'!$FE$64)+SUMIFS('Resumen Anual'!$GG$170,BW28,'Resumen Anual'!$V$9,BH6,'Resumen Anual'!$FE$122)+SUMIFS('Resumen Anual'!$GG$228,BW28,'Resumen Anual'!$V$9,BH6,'Resumen Anual'!$FE$180)+SUMIFS('Resumen Anual'!$GG$286,BW28,'Resumen Anual'!$V$9,BH6,'Resumen Anual'!$FE$238)+SUMIFS('Resumen Anual'!$GG$344,BW28,'Resumen Anual'!$V$9,BH6,'Resumen Anual'!$FE$296)+SUMIFS('Resumen Anual'!$GG$402,BW28,'Resumen Anual'!$V$9,BH6,'Resumen Anual'!$FE$354)+SUMIFS('Resumen Anual'!$GG$460,BW28,'Resumen Anual'!$V$9,BH6,'Resumen Anual'!$FE$412)+SUMIFS('Resumen Anual'!$GG$518,BW28,'Resumen Anual'!$V$9,BH6,'Resumen Anual'!$FE$470)+SUMIFS('Resumen Anual'!$GG$576,BW28,'Resumen Anual'!$V$9,BH6,'Resumen Anual'!$FE$528)+SUMIFS('Resumen Anual'!$GG$634,BW28,'Resumen Anual'!$V$9,BH6,'Resumen Anual'!$FE$586)+SUMIFS('Resumen Anual'!$GG$692,BW28,'Resumen Anual'!$V$9,BH6,'Resumen Anual'!$FE$644)</f>
        <v>0</v>
      </c>
      <c r="CK28" s="770"/>
      <c r="CL28" s="770"/>
      <c r="CM28" s="770"/>
      <c r="CN28" s="756">
        <f>SUMIFS('Resumen Anual'!$AR$54,BW28,'Resumen Anual'!$V$9,BH6,'Resumen Anual'!$L$6)+SUMIFS('Resumen Anual'!$AR$112,BW28,'Resumen Anual'!$V$9,BH6,'Resumen Anual'!$L$64)+SUMIFS('Resumen Anual'!$AR$170,BW28,'Resumen Anual'!$V$9,BH6,'Resumen Anual'!$L$122)+SUMIFS('Resumen Anual'!$AR$228,BW28,'Resumen Anual'!$V$9,BH6,'Resumen Anual'!$L$180)+SUMIFS('Resumen Anual'!$AR$286,BW28,'Resumen Anual'!$V$9,BH6,'Resumen Anual'!$L$238)+SUMIFS('Resumen Anual'!$AR$344,BW28,'Resumen Anual'!$V$9,BH6,'Resumen Anual'!$L$296)+SUMIFS('Resumen Anual'!$AR$402,BW28,'Resumen Anual'!$V$9,BH6,'Resumen Anual'!$L$354)+SUMIFS('Resumen Anual'!$AR$460,BW28,'Resumen Anual'!$V$9,BH6,'Resumen Anual'!$L$412)+SUMIFS('Resumen Anual'!$AR$518,BW28,'Resumen Anual'!$V$9,BH6,'Resumen Anual'!$L$470)+SUMIFS('Resumen Anual'!$AR$576,BW28,'Resumen Anual'!$V$9,BH6,'Resumen Anual'!$L$528)+SUMIFS('Resumen Anual'!$AR$634,BW28,'Resumen Anual'!$V$9,BH6,'Resumen Anual'!$L$586)+SUMIFS('Resumen Anual'!$AR$692,BW28,'Resumen Anual'!$V$9,BH6,'Resumen Anual'!$L$644)+SUMIFS('Resumen Anual'!$CO$54,BW28,'Resumen Anual'!$V$9,BH6,'Resumen Anual'!$BI$6)+SUMIFS('Resumen Anual'!$CO$112,BW28,'Resumen Anual'!$V$9,BH6,'Resumen Anual'!$BI$64)+SUMIFS('Resumen Anual'!$CO$170,BW28,'Resumen Anual'!$V$9,BH6,'Resumen Anual'!$BI$122)+SUMIFS('Resumen Anual'!$CO$228,BW28,'Resumen Anual'!$V$9,BH6,'Resumen Anual'!$BI$180)+SUMIFS('Resumen Anual'!$CO$286,BW28,'Resumen Anual'!$V$9,BH6,'Resumen Anual'!$BI$238)+SUMIFS('Resumen Anual'!$CO$344,BW28,'Resumen Anual'!$V$9,BH6,'Resumen Anual'!$BI$296)+SUMIFS('Resumen Anual'!$CO$402,BW28,'Resumen Anual'!$V$9,BH6,'Resumen Anual'!$BI$354)+SUMIFS('Resumen Anual'!$CO$460,BW28,'Resumen Anual'!$V$9,BH6,'Resumen Anual'!$BI$412)+SUMIFS('Resumen Anual'!$CO$518,BW28,'Resumen Anual'!$V$9,BH6,'Resumen Anual'!$BI$470)+SUMIFS('Resumen Anual'!$CO$576,BW28,'Resumen Anual'!$V$9,BH6,'Resumen Anual'!$BI$528)+SUMIFS('Resumen Anual'!$CO$634,BW28,'Resumen Anual'!$V$9,BH6,'Resumen Anual'!$BI$586)+SUMIFS('Resumen Anual'!$CO$692,BW28,'Resumen Anual'!$V$9,BH6,'Resumen Anual'!$BI$644)+SUMIFS('Resumen Anual'!$EN$54,BW28,'Resumen Anual'!$V$9,BH6,'Resumen Anual'!$DH$6)+SUMIFS('Resumen Anual'!$EN$112,BW28,'Resumen Anual'!$V$9,BH6,'Resumen Anual'!$DH$64)+SUMIFS('Resumen Anual'!$EN$170,BW28,'Resumen Anual'!$V$9,BH6,'Resumen Anual'!$DH$122)+SUMIFS('Resumen Anual'!$EN$228,BW28,'Resumen Anual'!$V$9,BH6,'Resumen Anual'!$DH$180)+SUMIFS('Resumen Anual'!$EN$286,BW28,'Resumen Anual'!$V$9,BH6,'Resumen Anual'!$DH$238)+SUMIFS('Resumen Anual'!$EN$344,BW28,'Resumen Anual'!$V$9,BH6,'Resumen Anual'!$DH$296)+SUMIFS('Resumen Anual'!$EN$402,BW28,'Resumen Anual'!$V$9,BH6,'Resumen Anual'!$DH$354)+SUMIFS('Resumen Anual'!$EN$460,BW28,'Resumen Anual'!$V$9,BH6,'Resumen Anual'!$DH$412)+SUMIFS('Resumen Anual'!$EN$518,BW28,'Resumen Anual'!$V$9,BH6,'Resumen Anual'!$DH$470)+SUMIFS('Resumen Anual'!$EN$576,BW28,'Resumen Anual'!$V$9,BH6,'Resumen Anual'!$DH$528)+SUMIFS('Resumen Anual'!$EN$634,BW28,'Resumen Anual'!$V$9,BH6,'Resumen Anual'!$DH$586)+SUMIFS('Resumen Anual'!$EN$692,BW28,'Resumen Anual'!$V$9,BH6,'Resumen Anual'!$DH$644)+SUMIFS('Resumen Anual'!$GK$54,BW28,'Resumen Anual'!$V$9,BH6,'Resumen Anual'!$FE$6)+SUMIFS('Resumen Anual'!$GK$112,BW28,'Resumen Anual'!$V$9,BH6,'Resumen Anual'!$FE$64)+SUMIFS('Resumen Anual'!$GK$170,BW28,'Resumen Anual'!$V$9,BH6,'Resumen Anual'!$FE$122)+SUMIFS('Resumen Anual'!$GK$228,BW28,'Resumen Anual'!$V$9,BH6,'Resumen Anual'!$FE$180)+SUMIFS('Resumen Anual'!$GK$286,BW28,'Resumen Anual'!$V$9,BH6,'Resumen Anual'!$FE$238)+SUMIFS('Resumen Anual'!$GK$344,BW28,'Resumen Anual'!$V$9,BH6,'Resumen Anual'!$FE$296)+SUMIFS('Resumen Anual'!$GK$402,BW28,'Resumen Anual'!$V$9,BH6,'Resumen Anual'!$FE$354)+SUMIFS('Resumen Anual'!$GK$460,BW28,'Resumen Anual'!$V$9,BH6,'Resumen Anual'!$FE$412)+SUMIFS('Resumen Anual'!$GK$518,BW28,'Resumen Anual'!$V$9,BH6,'Resumen Anual'!$FE$470)+SUMIFS('Resumen Anual'!$GK$576,BW28,'Resumen Anual'!$V$9,BH6,'Resumen Anual'!$FE$528)+SUMIFS('Resumen Anual'!$GK$634,BW28,'Resumen Anual'!$V$9,BH6,'Resumen Anual'!$FE$586)+SUMIFS('Resumen Anual'!$GK$692,BW28,'Resumen Anual'!$V$9,BH6,'Resumen Anual'!$FE$644)</f>
        <v>0</v>
      </c>
      <c r="CO28" s="756"/>
      <c r="CP28" s="756"/>
      <c r="CQ28" s="756">
        <f>SUMIFS('Resumen Anual'!$AU$54,BW28,'Resumen Anual'!$V$9,BH6,'Resumen Anual'!$L$6)+SUMIFS('Resumen Anual'!$AU$112,BW28,'Resumen Anual'!$V$9,BH6,'Resumen Anual'!$L$64)+SUMIFS('Resumen Anual'!$AU$170,BW28,'Resumen Anual'!$V$9,BH6,'Resumen Anual'!$L$122)+SUMIFS('Resumen Anual'!$AU$228,BW28,'Resumen Anual'!$V$9,BH6,'Resumen Anual'!$L$180)+SUMIFS('Resumen Anual'!$AU$286,BW28,'Resumen Anual'!$V$9,BH6,'Resumen Anual'!$L$238)+SUMIFS('Resumen Anual'!$AU$344,BW28,'Resumen Anual'!$V$9,BH6,'Resumen Anual'!$L$296)+SUMIFS('Resumen Anual'!$AU$402,BW28,'Resumen Anual'!$V$9,BH6,'Resumen Anual'!$L$354)+SUMIFS('Resumen Anual'!$AU$460,BW28,'Resumen Anual'!$V$9,BH6,'Resumen Anual'!$L$412)+SUMIFS('Resumen Anual'!$AU$518,BW28,'Resumen Anual'!$V$9,BH6,'Resumen Anual'!$L$470)+SUMIFS('Resumen Anual'!$AU$576,BW28,'Resumen Anual'!$V$9,BH6,'Resumen Anual'!$L$528)+SUMIFS('Resumen Anual'!$AU$634,BW28,'Resumen Anual'!$V$9,BH6,'Resumen Anual'!$L$586)+SUMIFS('Resumen Anual'!$AU$692,BW28,'Resumen Anual'!$V$9,BH6,'Resumen Anual'!$L$644)+SUMIFS('Resumen Anual'!$CR$54,BW28,'Resumen Anual'!$V$9,BH6,'Resumen Anual'!$BI$6)+SUMIFS('Resumen Anual'!$CR$112,BW28,'Resumen Anual'!$V$9,BH6,'Resumen Anual'!$BI$64)+SUMIFS('Resumen Anual'!$CR$170,BW28,'Resumen Anual'!$V$9,BH6,'Resumen Anual'!$BI$122)+SUMIFS('Resumen Anual'!$CR$228,BW28,'Resumen Anual'!$V$9,BH6,'Resumen Anual'!$BI$180)+SUMIFS('Resumen Anual'!$CR$286,BW28,'Resumen Anual'!$V$9,BH6,'Resumen Anual'!$BI$238)+SUMIFS('Resumen Anual'!$CR$344,BW28,'Resumen Anual'!$V$9,BH6,'Resumen Anual'!$BI$296)+SUMIFS('Resumen Anual'!$CR$402,BW28,'Resumen Anual'!$V$9,BH6,'Resumen Anual'!$BI$354)+SUMIFS('Resumen Anual'!$CR$460,BW28,'Resumen Anual'!$V$9,BH6,'Resumen Anual'!$BI$412)+SUMIFS('Resumen Anual'!$CR$518,BW28,'Resumen Anual'!$V$9,BH6,'Resumen Anual'!$BI$470)+SUMIFS('Resumen Anual'!$CR$576,BW28,'Resumen Anual'!$V$9,BH6,'Resumen Anual'!$BI$528)+SUMIFS('Resumen Anual'!$CR$634,BW28,'Resumen Anual'!$V$9,BH6,'Resumen Anual'!$BI$586)+SUMIFS('Resumen Anual'!$CR$692,BW28,'Resumen Anual'!$V$9,BH6,'Resumen Anual'!$BI$644)+SUMIFS('Resumen Anual'!$EQ$54,BW28,'Resumen Anual'!$V$9,BH6,'Resumen Anual'!$DH$6)+SUMIFS('Resumen Anual'!$EQ$112,BW28,'Resumen Anual'!$V$9,BH6,'Resumen Anual'!$DH$64)+SUMIFS('Resumen Anual'!$EQ$170,BW28,'Resumen Anual'!$V$9,BH6,'Resumen Anual'!$DH$122)+SUMIFS('Resumen Anual'!$EQ$228,BW28,'Resumen Anual'!$V$9,BH6,'Resumen Anual'!$DH$180)+SUMIFS('Resumen Anual'!$EQ$286,BW28,'Resumen Anual'!$V$9,BH6,'Resumen Anual'!$DH$238)+SUMIFS('Resumen Anual'!$EQ$344,BW28,'Resumen Anual'!$V$9,BH6,'Resumen Anual'!$DH$296)+SUMIFS('Resumen Anual'!$EQ$402,BW28,'Resumen Anual'!$V$9,BH6,'Resumen Anual'!$DH$354)+SUMIFS('Resumen Anual'!$EQ$460,BW28,'Resumen Anual'!$V$9,BH6,'Resumen Anual'!$DH$412)+SUMIFS('Resumen Anual'!$EQ$518,BW28,'Resumen Anual'!$V$9,BH6,'Resumen Anual'!$DH$470)+SUMIFS('Resumen Anual'!$EQ$576,BW28,'Resumen Anual'!$V$9,BH6,'Resumen Anual'!$DH$528)+SUMIFS('Resumen Anual'!$EQ$634,BW28,'Resumen Anual'!$V$9,BH6,'Resumen Anual'!$DH$586)+SUMIFS('Resumen Anual'!$EQ$692,BW28,'Resumen Anual'!$V$9,BH6,'Resumen Anual'!$DH$644)+SUMIFS('Resumen Anual'!$GN$54,BW28,'Resumen Anual'!$V$9,BH6,'Resumen Anual'!$FE$6)+SUMIFS('Resumen Anual'!$GN$112,BW28,'Resumen Anual'!$V$9,BH6,'Resumen Anual'!$FE$64)+SUMIFS('Resumen Anual'!$GN$170,BW28,'Resumen Anual'!$V$9,BH6,'Resumen Anual'!$FE$122)+SUMIFS('Resumen Anual'!$GN$228,BW28,'Resumen Anual'!$V$9,BH6,'Resumen Anual'!$FE$180)+SUMIFS('Resumen Anual'!$GN$286,BW28,'Resumen Anual'!$V$9,BH6,'Resumen Anual'!$FE$238)+SUMIFS('Resumen Anual'!$GN$344,BW28,'Resumen Anual'!$V$9,BH6,'Resumen Anual'!$FE$296)+SUMIFS('Resumen Anual'!$GN$402,BW28,'Resumen Anual'!$V$9,BH6,'Resumen Anual'!$FE$354)+SUMIFS('Resumen Anual'!$GN$460,BW28,'Resumen Anual'!$V$9,BH6,'Resumen Anual'!$FE$412)+SUMIFS('Resumen Anual'!$GN$518,BW28,'Resumen Anual'!$V$9,BH6,'Resumen Anual'!$FE$470)+SUMIFS('Resumen Anual'!$GN$576,BW28,'Resumen Anual'!$V$9,BH6,'Resumen Anual'!$FE$528)+SUMIFS('Resumen Anual'!$GN$634,BW28,'Resumen Anual'!$V$9,BH6,'Resumen Anual'!$FE$586)+SUMIFS('Resumen Anual'!$GN$692,BW28,'Resumen Anual'!$V$9,BH6,'Resumen Anual'!$FE$644)</f>
        <v>0</v>
      </c>
      <c r="CR28" s="756"/>
      <c r="CS28" s="756"/>
      <c r="CT28" s="1200"/>
      <c r="CU28" s="1199"/>
      <c r="CV28" s="171"/>
      <c r="CW28" s="625"/>
      <c r="CX28" s="625"/>
      <c r="CY28" s="625"/>
      <c r="CZ28" s="625"/>
      <c r="DA28" s="625"/>
      <c r="DB28" s="625"/>
      <c r="DC28" s="625"/>
      <c r="DD28" s="625"/>
      <c r="DE28" s="625"/>
      <c r="DF28" s="625"/>
      <c r="DG28" s="625"/>
      <c r="DH28" s="625"/>
      <c r="DI28" s="625"/>
      <c r="DJ28" s="625"/>
      <c r="DK28" s="625"/>
      <c r="DL28" s="625"/>
      <c r="DM28" s="625"/>
      <c r="DN28" s="625"/>
      <c r="DO28" s="625"/>
      <c r="DP28" s="625"/>
      <c r="DQ28" s="625"/>
      <c r="DR28" s="625"/>
      <c r="DS28" s="625"/>
      <c r="DT28" s="15"/>
      <c r="DU28" s="771">
        <f>IF(DU12=0," ",DU12+8)</f>
        <v>2030</v>
      </c>
      <c r="DV28" s="772"/>
      <c r="DW28" s="772"/>
      <c r="DX28" s="772"/>
      <c r="DY28" s="772"/>
      <c r="DZ28" s="1214">
        <f>SUMIFS('Resumen Anual'!$AF$54,DU28,'Resumen Anual'!$V$9,DF6,'Resumen Anual'!$L$6)+SUMIFS('Resumen Anual'!$AF$112,DU28,'Resumen Anual'!$V$9,DF6,'Resumen Anual'!$L$64)+SUMIFS('Resumen Anual'!$AF$170,DU28,'Resumen Anual'!$V$9,DF6,'Resumen Anual'!$L$122)+SUMIFS('Resumen Anual'!$AF$228,DU28,'Resumen Anual'!$V$9,DF6,'Resumen Anual'!$L$180)+SUMIFS('Resumen Anual'!$AF$286,DU28,'Resumen Anual'!$V$9,DF6,'Resumen Anual'!$L$238)+SUMIFS('Resumen Anual'!$AF$344,DU28,'Resumen Anual'!$V$9,DF6,'Resumen Anual'!$L$296)+SUMIFS('Resumen Anual'!$AF$402,DU28,'Resumen Anual'!$V$9,DF6,'Resumen Anual'!$L$354)+SUMIFS('Resumen Anual'!$AF$460,DU28,'Resumen Anual'!$V$9,DF6,'Resumen Anual'!$L$412)+SUMIFS('Resumen Anual'!$AF$518,DU28,'Resumen Anual'!$V$9,DF6,'Resumen Anual'!$L$470)+SUMIFS('Resumen Anual'!$AF$576,DU28,'Resumen Anual'!$V$9,DF6,'Resumen Anual'!$L$528)+SUMIFS('Resumen Anual'!$AF$634,DU28,'Resumen Anual'!$V$9,DF6,'Resumen Anual'!$L$586)+SUMIFS('Resumen Anual'!$AF$692,DU28,'Resumen Anual'!$V$9,DF6,'Resumen Anual'!$L$644)+SUMIFS('Resumen Anual'!$CC$54,DU28,'Resumen Anual'!$V$9,DF6,'Resumen Anual'!$BI$6)+SUMIFS('Resumen Anual'!$CC$112,DU28,'Resumen Anual'!$V$9,DF6,'Resumen Anual'!$BI$64)+SUMIFS('Resumen Anual'!$CC$170,DU28,'Resumen Anual'!$V$9,DF6,'Resumen Anual'!$BI$122)+SUMIFS('Resumen Anual'!$CC$228,DU28,'Resumen Anual'!$V$9,DF6,'Resumen Anual'!$BI$180)+SUMIFS('Resumen Anual'!$CC$286,DU28,'Resumen Anual'!$V$9,DF6,'Resumen Anual'!$BI$238)+SUMIFS('Resumen Anual'!$CC$344,DU28,'Resumen Anual'!$V$9,DF6,'Resumen Anual'!$BI$296)+SUMIFS('Resumen Anual'!$CC$402,DU28,'Resumen Anual'!$V$9,DF6,'Resumen Anual'!$BI$354)+SUMIFS('Resumen Anual'!$CC$460,DU28,'Resumen Anual'!$V$9,DF6,'Resumen Anual'!$BI$412)+SUMIFS('Resumen Anual'!$CC$518,DU28,'Resumen Anual'!$V$9,DF6,'Resumen Anual'!$BI$470)+SUMIFS('Resumen Anual'!$CC$576,DU28,'Resumen Anual'!$V$9,DF6,'Resumen Anual'!$BI$528)+SUMIFS('Resumen Anual'!$CC$634,DU28,'Resumen Anual'!$V$9,DF6,'Resumen Anual'!$BI$586)+SUMIFS('Resumen Anual'!$CC$692,DU28,'Resumen Anual'!$V$9,DF6,'Resumen Anual'!$BI$644)+SUMIFS('Resumen Anual'!$EB$54,DU28,'Resumen Anual'!$V$9,DF6,'Resumen Anual'!$DH$6)+SUMIFS('Resumen Anual'!$EB$112,DU28,'Resumen Anual'!$V$9,DF6,'Resumen Anual'!$DH$64)+SUMIFS('Resumen Anual'!$EB$170,DU28,'Resumen Anual'!$V$9,DF6,'Resumen Anual'!$DH$122)+SUMIFS('Resumen Anual'!$EB$228,DU28,'Resumen Anual'!$V$9,DF6,'Resumen Anual'!$DH$180)+SUMIFS('Resumen Anual'!$EB$286,DU28,'Resumen Anual'!$V$9,DF6,'Resumen Anual'!$DH$238)+SUMIFS('Resumen Anual'!$EB$344,DU28,'Resumen Anual'!$V$9,DF6,'Resumen Anual'!$DH$296)+SUMIFS('Resumen Anual'!$EB$402,DU28,'Resumen Anual'!$V$9,DF6,'Resumen Anual'!$DH$354)+SUMIFS('Resumen Anual'!$EB$460,DU28,'Resumen Anual'!$V$9,DF6,'Resumen Anual'!$DH$412)+SUMIFS('Resumen Anual'!$EB$518,DU28,'Resumen Anual'!$V$9,DF6,'Resumen Anual'!$DH$470)+SUMIFS('Resumen Anual'!$EB$576,DU28,'Resumen Anual'!$V$9,DF6,'Resumen Anual'!$DH$528)+SUMIFS('Resumen Anual'!$EB$634,DU28,'Resumen Anual'!$V$9,DF6,'Resumen Anual'!$DH$586)+SUMIFS('Resumen Anual'!$EB$692,DU28,'Resumen Anual'!$V$9,DF6,'Resumen Anual'!$DH$644)+SUMIFS('Resumen Anual'!$FY$54,DU28,'Resumen Anual'!$V$9,DF6,'Resumen Anual'!$FE$6)+SUMIFS('Resumen Anual'!$FY$112,DU28,'Resumen Anual'!$V$9,DF6,'Resumen Anual'!$FE$64)+SUMIFS('Resumen Anual'!$FY$170,DU28,'Resumen Anual'!$V$9,DF6,'Resumen Anual'!$FE$122)+SUMIFS('Resumen Anual'!$FY$228,DU28,'Resumen Anual'!$V$9,DF6,'Resumen Anual'!$FE$180)+SUMIFS('Resumen Anual'!$FY$286,DU28,'Resumen Anual'!$V$9,DF6,'Resumen Anual'!$FE$238)+SUMIFS('Resumen Anual'!$FY$344,DU28,'Resumen Anual'!$V$9,DF6,'Resumen Anual'!$FE$296)+SUMIFS('Resumen Anual'!$FY$402,DU28,'Resumen Anual'!$V$9,DF6,'Resumen Anual'!$FE$354)+SUMIFS('Resumen Anual'!$FY$460,DU28,'Resumen Anual'!$V$9,DF6,'Resumen Anual'!$FE$412)+SUMIFS('Resumen Anual'!$FY$518,DU28,'Resumen Anual'!$V$9,DF6,'Resumen Anual'!$FE$470)+SUMIFS('Resumen Anual'!$FY$576,DU28,'Resumen Anual'!$V$9,DF6,'Resumen Anual'!$FE$528)+SUMIFS('Resumen Anual'!$FY$634,DU28,'Resumen Anual'!$V$9,DF6,'Resumen Anual'!$FE$586)+SUMIFS('Resumen Anual'!$FY$692,DU28,'Resumen Anual'!$V$9,DF6,'Resumen Anual'!$FE$644)</f>
        <v>0</v>
      </c>
      <c r="EA28" s="770"/>
      <c r="EB28" s="770"/>
      <c r="EC28" s="770"/>
      <c r="ED28" s="770">
        <f>SUMIFS('Resumen Anual'!$AJ$54,DU28,'Resumen Anual'!$V$9,DF6,'Resumen Anual'!$L$6)+SUMIFS('Resumen Anual'!$AJ$112,DU28,'Resumen Anual'!$V$9,DF6,'Resumen Anual'!$L$64)+SUMIFS('Resumen Anual'!$AJ$170,DU28,'Resumen Anual'!$V$9,DF6,'Resumen Anual'!$L$122)+SUMIFS('Resumen Anual'!$AJ$228,DU28,'Resumen Anual'!$V$9,DF6,'Resumen Anual'!$L$180)+SUMIFS('Resumen Anual'!$AJ$286,DU28,'Resumen Anual'!$V$9,DF6,'Resumen Anual'!$L$238)+SUMIFS('Resumen Anual'!$AJ$344,DU28,'Resumen Anual'!$V$9,DF6,'Resumen Anual'!$L$296)+SUMIFS('Resumen Anual'!$AJ$402,DU28,'Resumen Anual'!$V$9,DF6,'Resumen Anual'!$L$354)+SUMIFS('Resumen Anual'!$AJ$460,DU28,'Resumen Anual'!$V$9,DF6,'Resumen Anual'!$L$412)+SUMIFS('Resumen Anual'!$AJ$518,DU28,'Resumen Anual'!$V$9,DF6,'Resumen Anual'!$L$470)+SUMIFS('Resumen Anual'!$AJ$576,DU28,'Resumen Anual'!$V$9,DF6,'Resumen Anual'!$L$528)+SUMIFS('Resumen Anual'!$AJ$634,DU28,'Resumen Anual'!$V$9,DF6,'Resumen Anual'!$L$586)+SUMIFS('Resumen Anual'!$AJ$692,DU28,'Resumen Anual'!$V$9,DF6,'Resumen Anual'!$L$644)+SUMIFS('Resumen Anual'!$CG$54,DU28,'Resumen Anual'!$V$9,DF6,'Resumen Anual'!$BI$6)+SUMIFS('Resumen Anual'!$CG$112,DU28,'Resumen Anual'!$V$9,DF6,'Resumen Anual'!$BI$64)+SUMIFS('Resumen Anual'!$CG$170,DU28,'Resumen Anual'!$V$9,DF6,'Resumen Anual'!$BI$122)+SUMIFS('Resumen Anual'!$CG$228,DU28,'Resumen Anual'!$V$9,DF6,'Resumen Anual'!$BI$180)+SUMIFS('Resumen Anual'!$CG$286,DU28,'Resumen Anual'!$V$9,DF6,'Resumen Anual'!$BI$238)+SUMIFS('Resumen Anual'!$CG$344,DU28,'Resumen Anual'!$V$9,DF6,'Resumen Anual'!$BI$296)+SUMIFS('Resumen Anual'!$CG$402,DU28,'Resumen Anual'!$V$9,DF6,'Resumen Anual'!$BI$354)+SUMIFS('Resumen Anual'!$CG$460,DU28,'Resumen Anual'!$V$9,DF6,'Resumen Anual'!$BI$412)+SUMIFS('Resumen Anual'!$CG$518,DU28,'Resumen Anual'!$V$9,DF6,'Resumen Anual'!$BI$470)+SUMIFS('Resumen Anual'!$CG$576,DU28,'Resumen Anual'!$V$9,DF6,'Resumen Anual'!$BI$528)+SUMIFS('Resumen Anual'!$CG$634,DU28,'Resumen Anual'!$V$9,DF6,'Resumen Anual'!$BI$586)+SUMIFS('Resumen Anual'!$CG$692,DU28,'Resumen Anual'!$V$9,DF6,'Resumen Anual'!$BI$644)+SUMIFS('Resumen Anual'!$EF$54,DU28,'Resumen Anual'!$V$9,DF6,'Resumen Anual'!$DH$6)+SUMIFS('Resumen Anual'!$EF$112,DU28,'Resumen Anual'!$V$9,DF6,'Resumen Anual'!$DH$64)+SUMIFS('Resumen Anual'!$EF$170,DU28,'Resumen Anual'!$V$9,DF6,'Resumen Anual'!$DH$122)+SUMIFS('Resumen Anual'!$EF$228,DU28,'Resumen Anual'!$V$9,DF6,'Resumen Anual'!$DH$180)+SUMIFS('Resumen Anual'!$EF$286,DU28,'Resumen Anual'!$V$9,DF6,'Resumen Anual'!$DH$238)+SUMIFS('Resumen Anual'!$EF$344,DU28,'Resumen Anual'!$V$9,DF6,'Resumen Anual'!$DH$296)+SUMIFS('Resumen Anual'!$EF$402,DU28,'Resumen Anual'!$V$9,DF6,'Resumen Anual'!$DH$354)+SUMIFS('Resumen Anual'!$EF$460,DU28,'Resumen Anual'!$V$9,DF6,'Resumen Anual'!$DH$412)+SUMIFS('Resumen Anual'!$EF$518,DU28,'Resumen Anual'!$V$9,DF6,'Resumen Anual'!$DH$470)+SUMIFS('Resumen Anual'!$EF$576,DU28,'Resumen Anual'!$V$9,DF6,'Resumen Anual'!$DH$528)+SUMIFS('Resumen Anual'!$EF$634,DU28,'Resumen Anual'!$V$9,DF6,'Resumen Anual'!$DH$586)+SUMIFS('Resumen Anual'!$EF$692,DU28,'Resumen Anual'!$V$9,DF6,'Resumen Anual'!$DH$644)+SUMIFS('Resumen Anual'!$GC$54,DU28,'Resumen Anual'!$V$9,DF6,'Resumen Anual'!$FE$6)+SUMIFS('Resumen Anual'!$GC$112,DU28,'Resumen Anual'!$V$9,DF6,'Resumen Anual'!$FE$64)+SUMIFS('Resumen Anual'!$GC$170,DU28,'Resumen Anual'!$V$9,DF6,'Resumen Anual'!$FE$122)+SUMIFS('Resumen Anual'!$GC$228,DU28,'Resumen Anual'!$V$9,DF6,'Resumen Anual'!$FE$180)+SUMIFS('Resumen Anual'!$GC$286,DU28,'Resumen Anual'!$V$9,DF6,'Resumen Anual'!$FE$238)+SUMIFS('Resumen Anual'!$GC$344,DU28,'Resumen Anual'!$V$9,DF6,'Resumen Anual'!$FE$296)+SUMIFS('Resumen Anual'!$GC$402,DU28,'Resumen Anual'!$V$9,DF6,'Resumen Anual'!$FE$354)+SUMIFS('Resumen Anual'!$GC$460,DU28,'Resumen Anual'!$V$9,DF6,'Resumen Anual'!$FE$412)+SUMIFS('Resumen Anual'!$GC$518,DU28,'Resumen Anual'!$V$9,DF6,'Resumen Anual'!$FE$470)+SUMIFS('Resumen Anual'!$GC$576,DU28,'Resumen Anual'!$V$9,DF6,'Resumen Anual'!$FE$528)+SUMIFS('Resumen Anual'!$GC$634,DU28,'Resumen Anual'!$V$9,DF6,'Resumen Anual'!$FE$586)+SUMIFS('Resumen Anual'!$GC$692,DU28,'Resumen Anual'!$V$9,DF6,'Resumen Anual'!$FE$644)</f>
        <v>0</v>
      </c>
      <c r="EE28" s="770"/>
      <c r="EF28" s="770"/>
      <c r="EG28" s="770"/>
      <c r="EH28" s="770">
        <f>SUMIFS('Resumen Anual'!$AN$54,DU28,'Resumen Anual'!$V$9,DF6,'Resumen Anual'!$L$6)+SUMIFS('Resumen Anual'!$AN$112,DU28,'Resumen Anual'!$V$9,DF6,'Resumen Anual'!$L$64)+SUMIFS('Resumen Anual'!$AN$170,DU28,'Resumen Anual'!$V$9,DF6,'Resumen Anual'!$L$122)+SUMIFS('Resumen Anual'!$AN$228,DU28,'Resumen Anual'!$V$9,DF6,'Resumen Anual'!$L$180)+SUMIFS('Resumen Anual'!$AN$286,DU28,'Resumen Anual'!$V$9,DF6,'Resumen Anual'!$L$238)+SUMIFS('Resumen Anual'!$AN$344,DU28,'Resumen Anual'!$V$9,DF6,'Resumen Anual'!$L$296)+SUMIFS('Resumen Anual'!$AN$402,DU28,'Resumen Anual'!$V$9,DF6,'Resumen Anual'!$L$354)+SUMIFS('Resumen Anual'!$AN$460,DU28,'Resumen Anual'!$V$9,DF6,'Resumen Anual'!$L$412)+SUMIFS('Resumen Anual'!$AN$518,DU28,'Resumen Anual'!$V$9,DF6,'Resumen Anual'!$L$470)+SUMIFS('Resumen Anual'!$AN$576,DU28,'Resumen Anual'!$V$9,DF6,'Resumen Anual'!$L$528)+SUMIFS('Resumen Anual'!$AN$634,DU28,'Resumen Anual'!$V$9,DF6,'Resumen Anual'!$L$586)+SUMIFS('Resumen Anual'!$AN$692,DU28,'Resumen Anual'!$V$9,DF6,'Resumen Anual'!$L$644)+SUMIFS('Resumen Anual'!$CK$54,DU28,'Resumen Anual'!$V$9,DF6,'Resumen Anual'!$BI$6)+SUMIFS('Resumen Anual'!$CK$112,DU28,'Resumen Anual'!$V$9,DF6,'Resumen Anual'!$BI$64)+SUMIFS('Resumen Anual'!$CK$170,DU28,'Resumen Anual'!$V$9,DF6,'Resumen Anual'!$BI$122)+SUMIFS('Resumen Anual'!$CK$228,DU28,'Resumen Anual'!$V$9,DF6,'Resumen Anual'!$BI$180)+SUMIFS('Resumen Anual'!$CK$286,DU28,'Resumen Anual'!$V$9,DF6,'Resumen Anual'!$BI$238)+SUMIFS('Resumen Anual'!$CK$344,DU28,'Resumen Anual'!$V$9,DF6,'Resumen Anual'!$BI$296)+SUMIFS('Resumen Anual'!$CK$402,DU28,'Resumen Anual'!$V$9,DF6,'Resumen Anual'!$BI$354)+SUMIFS('Resumen Anual'!$CK$460,DU28,'Resumen Anual'!$V$9,DF6,'Resumen Anual'!$BI$412)+SUMIFS('Resumen Anual'!$CK$518,DU28,'Resumen Anual'!$V$9,DF6,'Resumen Anual'!$BI$470)+SUMIFS('Resumen Anual'!$CK$576,DU28,'Resumen Anual'!$V$9,DF6,'Resumen Anual'!$BI$528)+SUMIFS('Resumen Anual'!$CK$634,DU28,'Resumen Anual'!$V$9,DF6,'Resumen Anual'!$BI$586)+SUMIFS('Resumen Anual'!$CK$692,DU28,'Resumen Anual'!$V$9,DF6,'Resumen Anual'!$BI$644)+SUMIFS('Resumen Anual'!$EJ$54,DU28,'Resumen Anual'!$V$9,DF6,'Resumen Anual'!$DH$6)+SUMIFS('Resumen Anual'!$EJ$112,DU28,'Resumen Anual'!$V$9,DF6,'Resumen Anual'!$DH$64)+SUMIFS('Resumen Anual'!$EJ$170,DU28,'Resumen Anual'!$V$9,DF6,'Resumen Anual'!$DH$122)+SUMIFS('Resumen Anual'!$EJ$228,DU28,'Resumen Anual'!$V$9,DF6,'Resumen Anual'!$DH$180)+SUMIFS('Resumen Anual'!$EJ$286,DU28,'Resumen Anual'!$V$9,DF6,'Resumen Anual'!$DH$238)+SUMIFS('Resumen Anual'!$EJ$344,DU28,'Resumen Anual'!$V$9,DF6,'Resumen Anual'!$DH$296)+SUMIFS('Resumen Anual'!$EJ$402,DU28,'Resumen Anual'!$V$9,DF6,'Resumen Anual'!$DH$354)+SUMIFS('Resumen Anual'!$EJ$460,DU28,'Resumen Anual'!$V$9,DF6,'Resumen Anual'!$DH$412)+SUMIFS('Resumen Anual'!$EJ$518,DU28,'Resumen Anual'!$V$9,DF6,'Resumen Anual'!$DH$470)+SUMIFS('Resumen Anual'!$EJ$576,DU28,'Resumen Anual'!$V$9,DF6,'Resumen Anual'!$DH$528)+SUMIFS('Resumen Anual'!$EJ$634,DU28,'Resumen Anual'!$V$9,DF6,'Resumen Anual'!$DH$586)+SUMIFS('Resumen Anual'!$EJ$692,DU28,'Resumen Anual'!$V$9,DF6,'Resumen Anual'!$DH$644)+SUMIFS('Resumen Anual'!$GG$54,DU28,'Resumen Anual'!$V$9,DF6,'Resumen Anual'!$FE$6)+SUMIFS('Resumen Anual'!$GG$112,DU28,'Resumen Anual'!$V$9,DF6,'Resumen Anual'!$FE$64)+SUMIFS('Resumen Anual'!$GG$170,DU28,'Resumen Anual'!$V$9,DF6,'Resumen Anual'!$FE$122)+SUMIFS('Resumen Anual'!$GG$228,DU28,'Resumen Anual'!$V$9,DF6,'Resumen Anual'!$FE$180)+SUMIFS('Resumen Anual'!$GG$286,DU28,'Resumen Anual'!$V$9,DF6,'Resumen Anual'!$FE$238)+SUMIFS('Resumen Anual'!$GG$344,DU28,'Resumen Anual'!$V$9,DF6,'Resumen Anual'!$FE$296)+SUMIFS('Resumen Anual'!$GG$402,DU28,'Resumen Anual'!$V$9,DF6,'Resumen Anual'!$FE$354)+SUMIFS('Resumen Anual'!$GG$460,DU28,'Resumen Anual'!$V$9,DF6,'Resumen Anual'!$FE$412)+SUMIFS('Resumen Anual'!$GG$518,DU28,'Resumen Anual'!$V$9,DF6,'Resumen Anual'!$FE$470)+SUMIFS('Resumen Anual'!$GG$576,DU28,'Resumen Anual'!$V$9,DF6,'Resumen Anual'!$FE$528)+SUMIFS('Resumen Anual'!$GG$634,DU28,'Resumen Anual'!$V$9,DF6,'Resumen Anual'!$FE$586)+SUMIFS('Resumen Anual'!$GG$692,DU28,'Resumen Anual'!$V$9,DF6,'Resumen Anual'!$FE$644)</f>
        <v>0</v>
      </c>
      <c r="EI28" s="770"/>
      <c r="EJ28" s="770"/>
      <c r="EK28" s="770"/>
      <c r="EL28" s="756">
        <f>SUMIFS('Resumen Anual'!$AR$54,DU28,'Resumen Anual'!$V$9,DF6,'Resumen Anual'!$L$6)+SUMIFS('Resumen Anual'!$AR$112,DU28,'Resumen Anual'!$V$9,DF6,'Resumen Anual'!$L$64)+SUMIFS('Resumen Anual'!$AR$170,DU28,'Resumen Anual'!$V$9,DF6,'Resumen Anual'!$L$122)+SUMIFS('Resumen Anual'!$AR$228,DU28,'Resumen Anual'!$V$9,DF6,'Resumen Anual'!$L$180)+SUMIFS('Resumen Anual'!$AR$286,DU28,'Resumen Anual'!$V$9,DF6,'Resumen Anual'!$L$238)+SUMIFS('Resumen Anual'!$AR$344,DU28,'Resumen Anual'!$V$9,DF6,'Resumen Anual'!$L$296)+SUMIFS('Resumen Anual'!$AR$402,DU28,'Resumen Anual'!$V$9,DF6,'Resumen Anual'!$L$354)+SUMIFS('Resumen Anual'!$AR$460,DU28,'Resumen Anual'!$V$9,DF6,'Resumen Anual'!$L$412)+SUMIFS('Resumen Anual'!$AR$518,DU28,'Resumen Anual'!$V$9,DF6,'Resumen Anual'!$L$470)+SUMIFS('Resumen Anual'!$AR$576,DU28,'Resumen Anual'!$V$9,DF6,'Resumen Anual'!$L$528)+SUMIFS('Resumen Anual'!$AR$634,DU28,'Resumen Anual'!$V$9,DF6,'Resumen Anual'!$L$586)+SUMIFS('Resumen Anual'!$AR$692,DU28,'Resumen Anual'!$V$9,DF6,'Resumen Anual'!$L$644)+SUMIFS('Resumen Anual'!$CO$54,DU28,'Resumen Anual'!$V$9,DF6,'Resumen Anual'!$BI$6)+SUMIFS('Resumen Anual'!$CO$112,DU28,'Resumen Anual'!$V$9,DF6,'Resumen Anual'!$BI$64)+SUMIFS('Resumen Anual'!$CO$170,DU28,'Resumen Anual'!$V$9,DF6,'Resumen Anual'!$BI$122)+SUMIFS('Resumen Anual'!$CO$228,DU28,'Resumen Anual'!$V$9,DF6,'Resumen Anual'!$BI$180)+SUMIFS('Resumen Anual'!$CO$286,DU28,'Resumen Anual'!$V$9,DF6,'Resumen Anual'!$BI$238)+SUMIFS('Resumen Anual'!$CO$344,DU28,'Resumen Anual'!$V$9,DF6,'Resumen Anual'!$BI$296)+SUMIFS('Resumen Anual'!$CO$402,DU28,'Resumen Anual'!$V$9,DF6,'Resumen Anual'!$BI$354)+SUMIFS('Resumen Anual'!$CO$460,DU28,'Resumen Anual'!$V$9,DF6,'Resumen Anual'!$BI$412)+SUMIFS('Resumen Anual'!$CO$518,DU28,'Resumen Anual'!$V$9,DF6,'Resumen Anual'!$BI$470)+SUMIFS('Resumen Anual'!$CO$576,DU28,'Resumen Anual'!$V$9,DF6,'Resumen Anual'!$BI$528)+SUMIFS('Resumen Anual'!$CO$634,DU28,'Resumen Anual'!$V$9,DF6,'Resumen Anual'!$BI$586)+SUMIFS('Resumen Anual'!$CO$692,DU28,'Resumen Anual'!$V$9,DF6,'Resumen Anual'!$BI$644)+SUMIFS('Resumen Anual'!$EN$54,DU28,'Resumen Anual'!$V$9,DF6,'Resumen Anual'!$DH$6)+SUMIFS('Resumen Anual'!$EN$112,DU28,'Resumen Anual'!$V$9,DF6,'Resumen Anual'!$DH$64)+SUMIFS('Resumen Anual'!$EN$170,DU28,'Resumen Anual'!$V$9,DF6,'Resumen Anual'!$DH$122)+SUMIFS('Resumen Anual'!$EN$228,DU28,'Resumen Anual'!$V$9,DF6,'Resumen Anual'!$DH$180)+SUMIFS('Resumen Anual'!$EN$286,DU28,'Resumen Anual'!$V$9,DF6,'Resumen Anual'!$DH$238)+SUMIFS('Resumen Anual'!$EN$344,DU28,'Resumen Anual'!$V$9,DF6,'Resumen Anual'!$DH$296)+SUMIFS('Resumen Anual'!$EN$402,DU28,'Resumen Anual'!$V$9,DF6,'Resumen Anual'!$DH$354)+SUMIFS('Resumen Anual'!$EN$460,DU28,'Resumen Anual'!$V$9,DF6,'Resumen Anual'!$DH$412)+SUMIFS('Resumen Anual'!$EN$518,DU28,'Resumen Anual'!$V$9,DF6,'Resumen Anual'!$DH$470)+SUMIFS('Resumen Anual'!$EN$576,DU28,'Resumen Anual'!$V$9,DF6,'Resumen Anual'!$DH$528)+SUMIFS('Resumen Anual'!$EN$634,DU28,'Resumen Anual'!$V$9,DF6,'Resumen Anual'!$DH$586)+SUMIFS('Resumen Anual'!$EN$692,DU28,'Resumen Anual'!$V$9,DF6,'Resumen Anual'!$DH$644)+SUMIFS('Resumen Anual'!$GK$54,DU28,'Resumen Anual'!$V$9,DF6,'Resumen Anual'!$FE$6)+SUMIFS('Resumen Anual'!$GK$112,DU28,'Resumen Anual'!$V$9,DF6,'Resumen Anual'!$FE$64)+SUMIFS('Resumen Anual'!$GK$170,DU28,'Resumen Anual'!$V$9,DF6,'Resumen Anual'!$FE$122)+SUMIFS('Resumen Anual'!$GK$228,DU28,'Resumen Anual'!$V$9,DF6,'Resumen Anual'!$FE$180)+SUMIFS('Resumen Anual'!$GK$286,DU28,'Resumen Anual'!$V$9,DF6,'Resumen Anual'!$FE$238)+SUMIFS('Resumen Anual'!$GK$344,DU28,'Resumen Anual'!$V$9,DF6,'Resumen Anual'!$FE$296)+SUMIFS('Resumen Anual'!$GK$402,DU28,'Resumen Anual'!$V$9,DF6,'Resumen Anual'!$FE$354)+SUMIFS('Resumen Anual'!$GK$460,DU28,'Resumen Anual'!$V$9,DF6,'Resumen Anual'!$FE$412)+SUMIFS('Resumen Anual'!$GK$518,DU28,'Resumen Anual'!$V$9,DF6,'Resumen Anual'!$FE$470)+SUMIFS('Resumen Anual'!$GK$576,DU28,'Resumen Anual'!$V$9,DF6,'Resumen Anual'!$FE$528)+SUMIFS('Resumen Anual'!$GK$634,DU28,'Resumen Anual'!$V$9,DF6,'Resumen Anual'!$FE$586)+SUMIFS('Resumen Anual'!$GK$692,DU28,'Resumen Anual'!$V$9,DF6,'Resumen Anual'!$FE$644)</f>
        <v>0</v>
      </c>
      <c r="EM28" s="756"/>
      <c r="EN28" s="756"/>
      <c r="EO28" s="756">
        <f>SUMIFS('Resumen Anual'!$AU$54,DU28,'Resumen Anual'!$V$9,DF6,'Resumen Anual'!$L$6)+SUMIFS('Resumen Anual'!$AU$112,DU28,'Resumen Anual'!$V$9,DF6,'Resumen Anual'!$L$64)+SUMIFS('Resumen Anual'!$AU$170,DU28,'Resumen Anual'!$V$9,DF6,'Resumen Anual'!$L$122)+SUMIFS('Resumen Anual'!$AU$228,DU28,'Resumen Anual'!$V$9,DF6,'Resumen Anual'!$L$180)+SUMIFS('Resumen Anual'!$AU$286,DU28,'Resumen Anual'!$V$9,DF6,'Resumen Anual'!$L$238)+SUMIFS('Resumen Anual'!$AU$344,DU28,'Resumen Anual'!$V$9,DF6,'Resumen Anual'!$L$296)+SUMIFS('Resumen Anual'!$AU$402,DU28,'Resumen Anual'!$V$9,DF6,'Resumen Anual'!$L$354)+SUMIFS('Resumen Anual'!$AU$460,DU28,'Resumen Anual'!$V$9,DF6,'Resumen Anual'!$L$412)+SUMIFS('Resumen Anual'!$AU$518,DU28,'Resumen Anual'!$V$9,DF6,'Resumen Anual'!$L$470)+SUMIFS('Resumen Anual'!$AU$576,DU28,'Resumen Anual'!$V$9,DF6,'Resumen Anual'!$L$528)+SUMIFS('Resumen Anual'!$AU$634,DU28,'Resumen Anual'!$V$9,DF6,'Resumen Anual'!$L$586)+SUMIFS('Resumen Anual'!$AU$692,DU28,'Resumen Anual'!$V$9,DF6,'Resumen Anual'!$L$644)+SUMIFS('Resumen Anual'!$CR$54,DU28,'Resumen Anual'!$V$9,DF6,'Resumen Anual'!$BI$6)+SUMIFS('Resumen Anual'!$CR$112,DU28,'Resumen Anual'!$V$9,DF6,'Resumen Anual'!$BI$64)+SUMIFS('Resumen Anual'!$CR$170,DU28,'Resumen Anual'!$V$9,DF6,'Resumen Anual'!$BI$122)+SUMIFS('Resumen Anual'!$CR$228,DU28,'Resumen Anual'!$V$9,DF6,'Resumen Anual'!$BI$180)+SUMIFS('Resumen Anual'!$CR$286,DU28,'Resumen Anual'!$V$9,DF6,'Resumen Anual'!$BI$238)+SUMIFS('Resumen Anual'!$CR$344,DU28,'Resumen Anual'!$V$9,DF6,'Resumen Anual'!$BI$296)+SUMIFS('Resumen Anual'!$CR$402,DU28,'Resumen Anual'!$V$9,DF6,'Resumen Anual'!$BI$354)+SUMIFS('Resumen Anual'!$CR$460,DU28,'Resumen Anual'!$V$9,DF6,'Resumen Anual'!$BI$412)+SUMIFS('Resumen Anual'!$CR$518,DU28,'Resumen Anual'!$V$9,DF6,'Resumen Anual'!$BI$470)+SUMIFS('Resumen Anual'!$CR$576,DU28,'Resumen Anual'!$V$9,DF6,'Resumen Anual'!$BI$528)+SUMIFS('Resumen Anual'!$CR$634,DU28,'Resumen Anual'!$V$9,DF6,'Resumen Anual'!$BI$586)+SUMIFS('Resumen Anual'!$CR$692,DU28,'Resumen Anual'!$V$9,DF6,'Resumen Anual'!$BI$644)+SUMIFS('Resumen Anual'!$EQ$54,DU28,'Resumen Anual'!$V$9,DF6,'Resumen Anual'!$DH$6)+SUMIFS('Resumen Anual'!$EQ$112,DU28,'Resumen Anual'!$V$9,DF6,'Resumen Anual'!$DH$64)+SUMIFS('Resumen Anual'!$EQ$170,DU28,'Resumen Anual'!$V$9,DF6,'Resumen Anual'!$DH$122)+SUMIFS('Resumen Anual'!$EQ$228,DU28,'Resumen Anual'!$V$9,DF6,'Resumen Anual'!$DH$180)+SUMIFS('Resumen Anual'!$EQ$286,DU28,'Resumen Anual'!$V$9,DF6,'Resumen Anual'!$DH$238)+SUMIFS('Resumen Anual'!$EQ$344,DU28,'Resumen Anual'!$V$9,DF6,'Resumen Anual'!$DH$296)+SUMIFS('Resumen Anual'!$EQ$402,DU28,'Resumen Anual'!$V$9,DF6,'Resumen Anual'!$DH$354)+SUMIFS('Resumen Anual'!$EQ$460,DU28,'Resumen Anual'!$V$9,DF6,'Resumen Anual'!$DH$412)+SUMIFS('Resumen Anual'!$EQ$518,DU28,'Resumen Anual'!$V$9,DF6,'Resumen Anual'!$DH$470)+SUMIFS('Resumen Anual'!$EQ$576,DU28,'Resumen Anual'!$V$9,DF6,'Resumen Anual'!$DH$528)+SUMIFS('Resumen Anual'!$EQ$634,DU28,'Resumen Anual'!$V$9,DF6,'Resumen Anual'!$DH$586)+SUMIFS('Resumen Anual'!$EQ$692,DU28,'Resumen Anual'!$V$9,DF6,'Resumen Anual'!$DH$644)+SUMIFS('Resumen Anual'!$GN$54,DU28,'Resumen Anual'!$V$9,DF6,'Resumen Anual'!$FE$6)+SUMIFS('Resumen Anual'!$GN$112,DU28,'Resumen Anual'!$V$9,DF6,'Resumen Anual'!$FE$64)+SUMIFS('Resumen Anual'!$GN$170,DU28,'Resumen Anual'!$V$9,DF6,'Resumen Anual'!$FE$122)+SUMIFS('Resumen Anual'!$GN$228,DU28,'Resumen Anual'!$V$9,DF6,'Resumen Anual'!$FE$180)+SUMIFS('Resumen Anual'!$GN$286,DU28,'Resumen Anual'!$V$9,DF6,'Resumen Anual'!$FE$238)+SUMIFS('Resumen Anual'!$GN$344,DU28,'Resumen Anual'!$V$9,DF6,'Resumen Anual'!$FE$296)+SUMIFS('Resumen Anual'!$GN$402,DU28,'Resumen Anual'!$V$9,DF6,'Resumen Anual'!$FE$354)+SUMIFS('Resumen Anual'!$GN$460,DU28,'Resumen Anual'!$V$9,DF6,'Resumen Anual'!$FE$412)+SUMIFS('Resumen Anual'!$GN$518,DU28,'Resumen Anual'!$V$9,DF6,'Resumen Anual'!$FE$470)+SUMIFS('Resumen Anual'!$GN$576,DU28,'Resumen Anual'!$V$9,DF6,'Resumen Anual'!$FE$528)+SUMIFS('Resumen Anual'!$GN$634,DU28,'Resumen Anual'!$V$9,DF6,'Resumen Anual'!$FE$586)+SUMIFS('Resumen Anual'!$GN$692,DU28,'Resumen Anual'!$V$9,DF6,'Resumen Anual'!$FE$644)</f>
        <v>0</v>
      </c>
      <c r="EP28" s="756"/>
      <c r="EQ28" s="1215"/>
      <c r="ER28" s="1200"/>
      <c r="ES28" s="171"/>
      <c r="ET28" s="625"/>
      <c r="EU28" s="625"/>
      <c r="EV28" s="625"/>
      <c r="EW28" s="625"/>
      <c r="EX28" s="625"/>
      <c r="EY28" s="625"/>
      <c r="EZ28" s="625"/>
      <c r="FA28" s="625"/>
      <c r="FB28" s="625"/>
      <c r="FC28" s="625"/>
      <c r="FD28" s="625"/>
      <c r="FE28" s="625"/>
      <c r="FF28" s="625"/>
      <c r="FG28" s="625"/>
      <c r="FH28" s="625"/>
      <c r="FI28" s="625"/>
      <c r="FJ28" s="625"/>
      <c r="FK28" s="625"/>
      <c r="FL28" s="625"/>
      <c r="FM28" s="625"/>
      <c r="FN28" s="625"/>
      <c r="FO28" s="625"/>
      <c r="FP28" s="625"/>
      <c r="FQ28" s="15"/>
      <c r="FR28" s="771">
        <f>IF(FR12=0," ",FR12+8)</f>
        <v>2030</v>
      </c>
      <c r="FS28" s="772"/>
      <c r="FT28" s="772"/>
      <c r="FU28" s="772"/>
      <c r="FV28" s="772"/>
      <c r="FW28" s="1214">
        <f>SUMIFS('Resumen Anual'!$AF$54,FR28,'Resumen Anual'!$V$9,FC6,'Resumen Anual'!$L$6)+SUMIFS('Resumen Anual'!$AF$112,FR28,'Resumen Anual'!$V$9,FC6,'Resumen Anual'!$L$64)+SUMIFS('Resumen Anual'!$AF$170,FR28,'Resumen Anual'!$V$9,FC6,'Resumen Anual'!$L$122)+SUMIFS('Resumen Anual'!$AF$228,FR28,'Resumen Anual'!$V$9,FC6,'Resumen Anual'!$L$180)+SUMIFS('Resumen Anual'!$AF$286,FR28,'Resumen Anual'!$V$9,FC6,'Resumen Anual'!$L$238)+SUMIFS('Resumen Anual'!$AF$344,FR28,'Resumen Anual'!$V$9,FC6,'Resumen Anual'!$L$296)+SUMIFS('Resumen Anual'!$AF$402,FR28,'Resumen Anual'!$V$9,FC6,'Resumen Anual'!$L$354)+SUMIFS('Resumen Anual'!$AF$460,FR28,'Resumen Anual'!$V$9,FC6,'Resumen Anual'!$L$412)+SUMIFS('Resumen Anual'!$AF$518,FR28,'Resumen Anual'!$V$9,FC6,'Resumen Anual'!$L$470)+SUMIFS('Resumen Anual'!$AF$576,FR28,'Resumen Anual'!$V$9,FC6,'Resumen Anual'!$L$528)+SUMIFS('Resumen Anual'!$AF$634,FR28,'Resumen Anual'!$V$9,FC6,'Resumen Anual'!$L$586)+SUMIFS('Resumen Anual'!$AF$692,FR28,'Resumen Anual'!$V$9,FC6,'Resumen Anual'!$L$644)+SUMIFS('Resumen Anual'!$CC$54,FR28,'Resumen Anual'!$V$9,FC6,'Resumen Anual'!$BI$6)+SUMIFS('Resumen Anual'!$CC$112,FR28,'Resumen Anual'!$V$9,FC6,'Resumen Anual'!$BI$64)+SUMIFS('Resumen Anual'!$CC$170,FR28,'Resumen Anual'!$V$9,FC6,'Resumen Anual'!$BI$122)+SUMIFS('Resumen Anual'!$CC$228,FR28,'Resumen Anual'!$V$9,FC6,'Resumen Anual'!$BI$180)+SUMIFS('Resumen Anual'!$CC$286,FR28,'Resumen Anual'!$V$9,FC6,'Resumen Anual'!$BI$238)+SUMIFS('Resumen Anual'!$CC$344,FR28,'Resumen Anual'!$V$9,FC6,'Resumen Anual'!$BI$296)+SUMIFS('Resumen Anual'!$CC$402,FR28,'Resumen Anual'!$V$9,FC6,'Resumen Anual'!$BI$354)+SUMIFS('Resumen Anual'!$CC$460,FR28,'Resumen Anual'!$V$9,FC6,'Resumen Anual'!$BI$412)+SUMIFS('Resumen Anual'!$CC$518,FR28,'Resumen Anual'!$V$9,FC6,'Resumen Anual'!$BI$470)+SUMIFS('Resumen Anual'!$CC$576,FR28,'Resumen Anual'!$V$9,FC6,'Resumen Anual'!$BI$528)+SUMIFS('Resumen Anual'!$CC$634,FR28,'Resumen Anual'!$V$9,FC6,'Resumen Anual'!$BI$586)+SUMIFS('Resumen Anual'!$CC$692,FR28,'Resumen Anual'!$V$9,FC6,'Resumen Anual'!$BI$644)+SUMIFS('Resumen Anual'!$EB$54,FR28,'Resumen Anual'!$V$9,FC6,'Resumen Anual'!$DH$6)+SUMIFS('Resumen Anual'!$EB$112,FR28,'Resumen Anual'!$V$9,FC6,'Resumen Anual'!$DH$64)+SUMIFS('Resumen Anual'!$EB$170,FR28,'Resumen Anual'!$V$9,FC6,'Resumen Anual'!$DH$122)+SUMIFS('Resumen Anual'!$EB$228,FR28,'Resumen Anual'!$V$9,FC6,'Resumen Anual'!$DH$180)+SUMIFS('Resumen Anual'!$EB$286,FR28,'Resumen Anual'!$V$9,FC6,'Resumen Anual'!$DH$238)+SUMIFS('Resumen Anual'!$EB$344,FR28,'Resumen Anual'!$V$9,FC6,'Resumen Anual'!$DH$296)+SUMIFS('Resumen Anual'!$EB$402,FR28,'Resumen Anual'!$V$9,FC6,'Resumen Anual'!$DH$354)+SUMIFS('Resumen Anual'!$EB$460,FR28,'Resumen Anual'!$V$9,FC6,'Resumen Anual'!$DH$412)+SUMIFS('Resumen Anual'!$EB$518,FR28,'Resumen Anual'!$V$9,FC6,'Resumen Anual'!$DH$470)+SUMIFS('Resumen Anual'!$EB$576,FR28,'Resumen Anual'!$V$9,FC6,'Resumen Anual'!$DH$528)+SUMIFS('Resumen Anual'!$EB$634,FR28,'Resumen Anual'!$V$9,FC6,'Resumen Anual'!$DH$586)+SUMIFS('Resumen Anual'!$EB$692,FR28,'Resumen Anual'!$V$9,FC6,'Resumen Anual'!$DH$644)+SUMIFS('Resumen Anual'!$FY$54,FR28,'Resumen Anual'!$V$9,FC6,'Resumen Anual'!$FE$6)+SUMIFS('Resumen Anual'!$FY$112,FR28,'Resumen Anual'!$V$9,FC6,'Resumen Anual'!$FE$64)+SUMIFS('Resumen Anual'!$FY$170,FR28,'Resumen Anual'!$V$9,FC6,'Resumen Anual'!$FE$122)+SUMIFS('Resumen Anual'!$FY$228,FR28,'Resumen Anual'!$V$9,FC6,'Resumen Anual'!$FE$180)+SUMIFS('Resumen Anual'!$FY$286,FR28,'Resumen Anual'!$V$9,FC6,'Resumen Anual'!$FE$238)+SUMIFS('Resumen Anual'!$FY$344,FR28,'Resumen Anual'!$V$9,FC6,'Resumen Anual'!$FE$296)+SUMIFS('Resumen Anual'!$FY$402,FR28,'Resumen Anual'!$V$9,FC6,'Resumen Anual'!$FE$354)+SUMIFS('Resumen Anual'!$FY$460,FR28,'Resumen Anual'!$V$9,FC6,'Resumen Anual'!$FE$412)+SUMIFS('Resumen Anual'!$FY$518,FR28,'Resumen Anual'!$V$9,FC6,'Resumen Anual'!$FE$470)+SUMIFS('Resumen Anual'!$FY$576,FR28,'Resumen Anual'!$V$9,FC6,'Resumen Anual'!$FE$528)+SUMIFS('Resumen Anual'!$FY$634,FR28,'Resumen Anual'!$V$9,FC6,'Resumen Anual'!$FE$586)+SUMIFS('Resumen Anual'!$FY$692,FR28,'Resumen Anual'!$V$9,FC6,'Resumen Anual'!$FE$644)</f>
        <v>0</v>
      </c>
      <c r="FX28" s="770"/>
      <c r="FY28" s="770"/>
      <c r="FZ28" s="770"/>
      <c r="GA28" s="770">
        <f>SUMIFS('Resumen Anual'!$AJ$54,FR28,'Resumen Anual'!$V$9,FC6,'Resumen Anual'!$L$6)+SUMIFS('Resumen Anual'!$AJ$112,FR28,'Resumen Anual'!$V$9,FC6,'Resumen Anual'!$L$64)+SUMIFS('Resumen Anual'!$AJ$170,FR28,'Resumen Anual'!$V$9,FC6,'Resumen Anual'!$L$122)+SUMIFS('Resumen Anual'!$AJ$228,FR28,'Resumen Anual'!$V$9,FC6,'Resumen Anual'!$L$180)+SUMIFS('Resumen Anual'!$AJ$286,FR28,'Resumen Anual'!$V$9,FC6,'Resumen Anual'!$L$238)+SUMIFS('Resumen Anual'!$AJ$344,FR28,'Resumen Anual'!$V$9,FC6,'Resumen Anual'!$L$296)+SUMIFS('Resumen Anual'!$AJ$402,FR28,'Resumen Anual'!$V$9,FC6,'Resumen Anual'!$L$354)+SUMIFS('Resumen Anual'!$AJ$460,FR28,'Resumen Anual'!$V$9,FC6,'Resumen Anual'!$L$412)+SUMIFS('Resumen Anual'!$AJ$518,FR28,'Resumen Anual'!$V$9,FC6,'Resumen Anual'!$L$470)+SUMIFS('Resumen Anual'!$AJ$576,FR28,'Resumen Anual'!$V$9,FC6,'Resumen Anual'!$L$528)+SUMIFS('Resumen Anual'!$AJ$634,FR28,'Resumen Anual'!$V$9,FC6,'Resumen Anual'!$L$586)+SUMIFS('Resumen Anual'!$AJ$692,FR28,'Resumen Anual'!$V$9,FC6,'Resumen Anual'!$L$644)+SUMIFS('Resumen Anual'!$CG$54,FR28,'Resumen Anual'!$V$9,FC6,'Resumen Anual'!$BI$6)+SUMIFS('Resumen Anual'!$CG$112,FR28,'Resumen Anual'!$V$9,FC6,'Resumen Anual'!$BI$64)+SUMIFS('Resumen Anual'!$CG$170,FR28,'Resumen Anual'!$V$9,FC6,'Resumen Anual'!$BI$122)+SUMIFS('Resumen Anual'!$CG$228,FR28,'Resumen Anual'!$V$9,FC6,'Resumen Anual'!$BI$180)+SUMIFS('Resumen Anual'!$CG$286,FR28,'Resumen Anual'!$V$9,FC6,'Resumen Anual'!$BI$238)+SUMIFS('Resumen Anual'!$CG$344,FR28,'Resumen Anual'!$V$9,FC6,'Resumen Anual'!$BI$296)+SUMIFS('Resumen Anual'!$CG$402,FR28,'Resumen Anual'!$V$9,FC6,'Resumen Anual'!$BI$354)+SUMIFS('Resumen Anual'!$CG$460,FR28,'Resumen Anual'!$V$9,FC6,'Resumen Anual'!$BI$412)+SUMIFS('Resumen Anual'!$CG$518,FR28,'Resumen Anual'!$V$9,FC6,'Resumen Anual'!$BI$470)+SUMIFS('Resumen Anual'!$CG$576,FR28,'Resumen Anual'!$V$9,FC6,'Resumen Anual'!$BI$528)+SUMIFS('Resumen Anual'!$CG$634,FR28,'Resumen Anual'!$V$9,FC6,'Resumen Anual'!$BI$586)+SUMIFS('Resumen Anual'!$CG$692,FR28,'Resumen Anual'!$V$9,FC6,'Resumen Anual'!$BI$644)+SUMIFS('Resumen Anual'!$EF$54,FR28,'Resumen Anual'!$V$9,FC6,'Resumen Anual'!$DH$6)+SUMIFS('Resumen Anual'!$EF$112,FR28,'Resumen Anual'!$V$9,FC6,'Resumen Anual'!$DH$64)+SUMIFS('Resumen Anual'!$EF$170,FR28,'Resumen Anual'!$V$9,FC6,'Resumen Anual'!$DH$122)+SUMIFS('Resumen Anual'!$EF$228,FR28,'Resumen Anual'!$V$9,FC6,'Resumen Anual'!$DH$180)+SUMIFS('Resumen Anual'!$EF$286,FR28,'Resumen Anual'!$V$9,FC6,'Resumen Anual'!$DH$238)+SUMIFS('Resumen Anual'!$EF$344,FR28,'Resumen Anual'!$V$9,FC6,'Resumen Anual'!$DH$296)+SUMIFS('Resumen Anual'!$EF$402,FR28,'Resumen Anual'!$V$9,FC6,'Resumen Anual'!$DH$354)+SUMIFS('Resumen Anual'!$EF$460,FR28,'Resumen Anual'!$V$9,FC6,'Resumen Anual'!$DH$412)+SUMIFS('Resumen Anual'!$EF$518,FR28,'Resumen Anual'!$V$9,FC6,'Resumen Anual'!$DH$470)+SUMIFS('Resumen Anual'!$EF$576,FR28,'Resumen Anual'!$V$9,FC6,'Resumen Anual'!$DH$528)+SUMIFS('Resumen Anual'!$EF$634,FR28,'Resumen Anual'!$V$9,FC6,'Resumen Anual'!$DH$586)+SUMIFS('Resumen Anual'!$EF$692,FR28,'Resumen Anual'!$V$9,FC6,'Resumen Anual'!$DH$644)+SUMIFS('Resumen Anual'!$GC$54,FR28,'Resumen Anual'!$V$9,FC6,'Resumen Anual'!$FE$6)+SUMIFS('Resumen Anual'!$GC$112,FR28,'Resumen Anual'!$V$9,FC6,'Resumen Anual'!$FE$64)+SUMIFS('Resumen Anual'!$GC$170,FR28,'Resumen Anual'!$V$9,FC6,'Resumen Anual'!$FE$122)+SUMIFS('Resumen Anual'!$GC$228,FR28,'Resumen Anual'!$V$9,FC6,'Resumen Anual'!$FE$180)+SUMIFS('Resumen Anual'!$GC$286,FR28,'Resumen Anual'!$V$9,FC6,'Resumen Anual'!$FE$238)+SUMIFS('Resumen Anual'!$GC$344,FR28,'Resumen Anual'!$V$9,FC6,'Resumen Anual'!$FE$296)+SUMIFS('Resumen Anual'!$GC$402,FR28,'Resumen Anual'!$V$9,FC6,'Resumen Anual'!$FE$354)+SUMIFS('Resumen Anual'!$GC$460,FR28,'Resumen Anual'!$V$9,FC6,'Resumen Anual'!$FE$412)+SUMIFS('Resumen Anual'!$GC$518,FR28,'Resumen Anual'!$V$9,FC6,'Resumen Anual'!$FE$470)+SUMIFS('Resumen Anual'!$GC$576,FR28,'Resumen Anual'!$V$9,FC6,'Resumen Anual'!$FE$528)+SUMIFS('Resumen Anual'!$GC$634,FR28,'Resumen Anual'!$V$9,FC6,'Resumen Anual'!$FE$586)+SUMIFS('Resumen Anual'!$GC$692,FR28,'Resumen Anual'!$V$9,FC6,'Resumen Anual'!$FE$644)</f>
        <v>0</v>
      </c>
      <c r="GB28" s="770"/>
      <c r="GC28" s="770"/>
      <c r="GD28" s="770"/>
      <c r="GE28" s="770">
        <f>SUMIFS('Resumen Anual'!$AN$54,FR28,'Resumen Anual'!$V$9,FC6,'Resumen Anual'!$L$6)+SUMIFS('Resumen Anual'!$AN$112,FR28,'Resumen Anual'!$V$9,FC6,'Resumen Anual'!$L$64)+SUMIFS('Resumen Anual'!$AN$170,FR28,'Resumen Anual'!$V$9,FC6,'Resumen Anual'!$L$122)+SUMIFS('Resumen Anual'!$AN$228,FR28,'Resumen Anual'!$V$9,FC6,'Resumen Anual'!$L$180)+SUMIFS('Resumen Anual'!$AN$286,FR28,'Resumen Anual'!$V$9,FC6,'Resumen Anual'!$L$238)+SUMIFS('Resumen Anual'!$AN$344,FR28,'Resumen Anual'!$V$9,FC6,'Resumen Anual'!$L$296)+SUMIFS('Resumen Anual'!$AN$402,FR28,'Resumen Anual'!$V$9,FC6,'Resumen Anual'!$L$354)+SUMIFS('Resumen Anual'!$AN$460,FR28,'Resumen Anual'!$V$9,FC6,'Resumen Anual'!$L$412)+SUMIFS('Resumen Anual'!$AN$518,FR28,'Resumen Anual'!$V$9,FC6,'Resumen Anual'!$L$470)+SUMIFS('Resumen Anual'!$AN$576,FR28,'Resumen Anual'!$V$9,FC6,'Resumen Anual'!$L$528)+SUMIFS('Resumen Anual'!$AN$634,FR28,'Resumen Anual'!$V$9,FC6,'Resumen Anual'!$L$586)+SUMIFS('Resumen Anual'!$AN$692,FR28,'Resumen Anual'!$V$9,FC6,'Resumen Anual'!$L$644)+SUMIFS('Resumen Anual'!$CK$54,FR28,'Resumen Anual'!$V$9,FC6,'Resumen Anual'!$BI$6)+SUMIFS('Resumen Anual'!$CK$112,FR28,'Resumen Anual'!$V$9,FC6,'Resumen Anual'!$BI$64)+SUMIFS('Resumen Anual'!$CK$170,FR28,'Resumen Anual'!$V$9,FC6,'Resumen Anual'!$BI$122)+SUMIFS('Resumen Anual'!$CK$228,FR28,'Resumen Anual'!$V$9,FC6,'Resumen Anual'!$BI$180)+SUMIFS('Resumen Anual'!$CK$286,FR28,'Resumen Anual'!$V$9,FC6,'Resumen Anual'!$BI$238)+SUMIFS('Resumen Anual'!$CK$344,FR28,'Resumen Anual'!$V$9,FC6,'Resumen Anual'!$BI$296)+SUMIFS('Resumen Anual'!$CK$402,FR28,'Resumen Anual'!$V$9,FC6,'Resumen Anual'!$BI$354)+SUMIFS('Resumen Anual'!$CK$460,FR28,'Resumen Anual'!$V$9,FC6,'Resumen Anual'!$BI$412)+SUMIFS('Resumen Anual'!$CK$518,FR28,'Resumen Anual'!$V$9,FC6,'Resumen Anual'!$BI$470)+SUMIFS('Resumen Anual'!$CK$576,FR28,'Resumen Anual'!$V$9,FC6,'Resumen Anual'!$BI$528)+SUMIFS('Resumen Anual'!$CK$634,FR28,'Resumen Anual'!$V$9,FC6,'Resumen Anual'!$BI$586)+SUMIFS('Resumen Anual'!$CK$692,FR28,'Resumen Anual'!$V$9,FC6,'Resumen Anual'!$BI$644)+SUMIFS('Resumen Anual'!$EJ$54,FR28,'Resumen Anual'!$V$9,FC6,'Resumen Anual'!$DH$6)+SUMIFS('Resumen Anual'!$EJ$112,FR28,'Resumen Anual'!$V$9,FC6,'Resumen Anual'!$DH$64)+SUMIFS('Resumen Anual'!$EJ$170,FR28,'Resumen Anual'!$V$9,FC6,'Resumen Anual'!$DH$122)+SUMIFS('Resumen Anual'!$EJ$228,FR28,'Resumen Anual'!$V$9,FC6,'Resumen Anual'!$DH$180)+SUMIFS('Resumen Anual'!$EJ$286,FR28,'Resumen Anual'!$V$9,FC6,'Resumen Anual'!$DH$238)+SUMIFS('Resumen Anual'!$EJ$344,FR28,'Resumen Anual'!$V$9,FC6,'Resumen Anual'!$DH$296)+SUMIFS('Resumen Anual'!$EJ$402,FR28,'Resumen Anual'!$V$9,FC6,'Resumen Anual'!$DH$354)+SUMIFS('Resumen Anual'!$EJ$460,FR28,'Resumen Anual'!$V$9,FC6,'Resumen Anual'!$DH$412)+SUMIFS('Resumen Anual'!$EJ$518,FR28,'Resumen Anual'!$V$9,FC6,'Resumen Anual'!$DH$470)+SUMIFS('Resumen Anual'!$EJ$576,FR28,'Resumen Anual'!$V$9,FC6,'Resumen Anual'!$DH$528)+SUMIFS('Resumen Anual'!$EJ$634,FR28,'Resumen Anual'!$V$9,FC6,'Resumen Anual'!$DH$586)+SUMIFS('Resumen Anual'!$EJ$692,FR28,'Resumen Anual'!$V$9,FC6,'Resumen Anual'!$DH$644)+SUMIFS('Resumen Anual'!$GG$54,FR28,'Resumen Anual'!$V$9,FC6,'Resumen Anual'!$FE$6)+SUMIFS('Resumen Anual'!$GG$112,FR28,'Resumen Anual'!$V$9,FC6,'Resumen Anual'!$FE$64)+SUMIFS('Resumen Anual'!$GG$170,FR28,'Resumen Anual'!$V$9,FC6,'Resumen Anual'!$FE$122)+SUMIFS('Resumen Anual'!$GG$228,FR28,'Resumen Anual'!$V$9,FC6,'Resumen Anual'!$FE$180)+SUMIFS('Resumen Anual'!$GG$286,FR28,'Resumen Anual'!$V$9,FC6,'Resumen Anual'!$FE$238)+SUMIFS('Resumen Anual'!$GG$344,FR28,'Resumen Anual'!$V$9,FC6,'Resumen Anual'!$FE$296)+SUMIFS('Resumen Anual'!$GG$402,FR28,'Resumen Anual'!$V$9,FC6,'Resumen Anual'!$FE$354)+SUMIFS('Resumen Anual'!$GG$460,FR28,'Resumen Anual'!$V$9,FC6,'Resumen Anual'!$FE$412)+SUMIFS('Resumen Anual'!$GG$518,FR28,'Resumen Anual'!$V$9,FC6,'Resumen Anual'!$FE$470)+SUMIFS('Resumen Anual'!$GG$576,FR28,'Resumen Anual'!$V$9,FC6,'Resumen Anual'!$FE$528)+SUMIFS('Resumen Anual'!$GG$634,FR28,'Resumen Anual'!$V$9,FC6,'Resumen Anual'!$FE$586)+SUMIFS('Resumen Anual'!$GG$692,FR28,'Resumen Anual'!$V$9,FC6,'Resumen Anual'!$FE$644)</f>
        <v>0</v>
      </c>
      <c r="GF28" s="770"/>
      <c r="GG28" s="770"/>
      <c r="GH28" s="770"/>
      <c r="GI28" s="756">
        <f>SUMIFS('Resumen Anual'!$AR$54,FR28,'Resumen Anual'!$V$9,FC6,'Resumen Anual'!$L$6)+SUMIFS('Resumen Anual'!$AR$112,FR28,'Resumen Anual'!$V$9,FC6,'Resumen Anual'!$L$64)+SUMIFS('Resumen Anual'!$AR$170,FR28,'Resumen Anual'!$V$9,FC6,'Resumen Anual'!$L$122)+SUMIFS('Resumen Anual'!$AR$228,FR28,'Resumen Anual'!$V$9,FC6,'Resumen Anual'!$L$180)+SUMIFS('Resumen Anual'!$AR$286,FR28,'Resumen Anual'!$V$9,FC6,'Resumen Anual'!$L$238)+SUMIFS('Resumen Anual'!$AR$344,FR28,'Resumen Anual'!$V$9,FC6,'Resumen Anual'!$L$296)+SUMIFS('Resumen Anual'!$AR$402,FR28,'Resumen Anual'!$V$9,FC6,'Resumen Anual'!$L$354)+SUMIFS('Resumen Anual'!$AR$460,FR28,'Resumen Anual'!$V$9,FC6,'Resumen Anual'!$L$412)+SUMIFS('Resumen Anual'!$AR$518,FR28,'Resumen Anual'!$V$9,FC6,'Resumen Anual'!$L$470)+SUMIFS('Resumen Anual'!$AR$576,FR28,'Resumen Anual'!$V$9,FC6,'Resumen Anual'!$L$528)+SUMIFS('Resumen Anual'!$AR$634,FR28,'Resumen Anual'!$V$9,FC6,'Resumen Anual'!$L$586)+SUMIFS('Resumen Anual'!$AR$692,FR28,'Resumen Anual'!$V$9,FC6,'Resumen Anual'!$L$644)+SUMIFS('Resumen Anual'!$CO$54,FR28,'Resumen Anual'!$V$9,FC6,'Resumen Anual'!$BI$6)+SUMIFS('Resumen Anual'!$CO$112,FR28,'Resumen Anual'!$V$9,FC6,'Resumen Anual'!$BI$64)+SUMIFS('Resumen Anual'!$CO$170,FR28,'Resumen Anual'!$V$9,FC6,'Resumen Anual'!$BI$122)+SUMIFS('Resumen Anual'!$CO$228,FR28,'Resumen Anual'!$V$9,FC6,'Resumen Anual'!$BI$180)+SUMIFS('Resumen Anual'!$CO$286,FR28,'Resumen Anual'!$V$9,FC6,'Resumen Anual'!$BI$238)+SUMIFS('Resumen Anual'!$CO$344,FR28,'Resumen Anual'!$V$9,FC6,'Resumen Anual'!$BI$296)+SUMIFS('Resumen Anual'!$CO$402,FR28,'Resumen Anual'!$V$9,FC6,'Resumen Anual'!$BI$354)+SUMIFS('Resumen Anual'!$CO$460,FR28,'Resumen Anual'!$V$9,FC6,'Resumen Anual'!$BI$412)+SUMIFS('Resumen Anual'!$CO$518,FR28,'Resumen Anual'!$V$9,FC6,'Resumen Anual'!$BI$470)+SUMIFS('Resumen Anual'!$CO$576,FR28,'Resumen Anual'!$V$9,FC6,'Resumen Anual'!$BI$528)+SUMIFS('Resumen Anual'!$CO$634,FR28,'Resumen Anual'!$V$9,FC6,'Resumen Anual'!$BI$586)+SUMIFS('Resumen Anual'!$CO$692,FR28,'Resumen Anual'!$V$9,FC6,'Resumen Anual'!$BI$644)+SUMIFS('Resumen Anual'!$EN$54,FR28,'Resumen Anual'!$V$9,FC6,'Resumen Anual'!$DH$6)+SUMIFS('Resumen Anual'!$EN$112,FR28,'Resumen Anual'!$V$9,FC6,'Resumen Anual'!$DH$64)+SUMIFS('Resumen Anual'!$EN$170,FR28,'Resumen Anual'!$V$9,FC6,'Resumen Anual'!$DH$122)+SUMIFS('Resumen Anual'!$EN$228,FR28,'Resumen Anual'!$V$9,FC6,'Resumen Anual'!$DH$180)+SUMIFS('Resumen Anual'!$EN$286,FR28,'Resumen Anual'!$V$9,FC6,'Resumen Anual'!$DH$238)+SUMIFS('Resumen Anual'!$EN$344,FR28,'Resumen Anual'!$V$9,FC6,'Resumen Anual'!$DH$296)+SUMIFS('Resumen Anual'!$EN$402,FR28,'Resumen Anual'!$V$9,FC6,'Resumen Anual'!$DH$354)+SUMIFS('Resumen Anual'!$EN$460,FR28,'Resumen Anual'!$V$9,FC6,'Resumen Anual'!$DH$412)+SUMIFS('Resumen Anual'!$EN$518,FR28,'Resumen Anual'!$V$9,FC6,'Resumen Anual'!$DH$470)+SUMIFS('Resumen Anual'!$EN$576,FR28,'Resumen Anual'!$V$9,FC6,'Resumen Anual'!$DH$528)+SUMIFS('Resumen Anual'!$EN$634,FR28,'Resumen Anual'!$V$9,FC6,'Resumen Anual'!$DH$586)+SUMIFS('Resumen Anual'!$EN$692,FR28,'Resumen Anual'!$V$9,FC6,'Resumen Anual'!$DH$644)+SUMIFS('Resumen Anual'!$GK$54,FR28,'Resumen Anual'!$V$9,FC6,'Resumen Anual'!$FE$6)+SUMIFS('Resumen Anual'!$GK$112,FR28,'Resumen Anual'!$V$9,FC6,'Resumen Anual'!$FE$64)+SUMIFS('Resumen Anual'!$GK$170,FR28,'Resumen Anual'!$V$9,FC6,'Resumen Anual'!$FE$122)+SUMIFS('Resumen Anual'!$GK$228,FR28,'Resumen Anual'!$V$9,FC6,'Resumen Anual'!$FE$180)+SUMIFS('Resumen Anual'!$GK$286,FR28,'Resumen Anual'!$V$9,FC6,'Resumen Anual'!$FE$238)+SUMIFS('Resumen Anual'!$GK$344,FR28,'Resumen Anual'!$V$9,FC6,'Resumen Anual'!$FE$296)+SUMIFS('Resumen Anual'!$GK$402,FR28,'Resumen Anual'!$V$9,FC6,'Resumen Anual'!$FE$354)+SUMIFS('Resumen Anual'!$GK$460,FR28,'Resumen Anual'!$V$9,FC6,'Resumen Anual'!$FE$412)+SUMIFS('Resumen Anual'!$GK$518,FR28,'Resumen Anual'!$V$9,FC6,'Resumen Anual'!$FE$470)+SUMIFS('Resumen Anual'!$GK$576,FR28,'Resumen Anual'!$V$9,FC6,'Resumen Anual'!$FE$528)+SUMIFS('Resumen Anual'!$GK$634,FR28,'Resumen Anual'!$V$9,FC6,'Resumen Anual'!$FE$586)+SUMIFS('Resumen Anual'!$GK$692,FR28,'Resumen Anual'!$V$9,FC6,'Resumen Anual'!$FE$644)</f>
        <v>0</v>
      </c>
      <c r="GJ28" s="756"/>
      <c r="GK28" s="756"/>
      <c r="GL28" s="756">
        <f>SUMIFS('Resumen Anual'!$AU$54,FR28,'Resumen Anual'!$V$9,FC6,'Resumen Anual'!$L$6)+SUMIFS('Resumen Anual'!$AU$112,FR28,'Resumen Anual'!$V$9,FC6,'Resumen Anual'!$L$64)+SUMIFS('Resumen Anual'!$AU$170,FR28,'Resumen Anual'!$V$9,FC6,'Resumen Anual'!$L$122)+SUMIFS('Resumen Anual'!$AU$228,FR28,'Resumen Anual'!$V$9,FC6,'Resumen Anual'!$L$180)+SUMIFS('Resumen Anual'!$AU$286,FR28,'Resumen Anual'!$V$9,FC6,'Resumen Anual'!$L$238)+SUMIFS('Resumen Anual'!$AU$344,FR28,'Resumen Anual'!$V$9,FC6,'Resumen Anual'!$L$296)+SUMIFS('Resumen Anual'!$AU$402,FR28,'Resumen Anual'!$V$9,FC6,'Resumen Anual'!$L$354)+SUMIFS('Resumen Anual'!$AU$460,FR28,'Resumen Anual'!$V$9,FC6,'Resumen Anual'!$L$412)+SUMIFS('Resumen Anual'!$AU$518,FR28,'Resumen Anual'!$V$9,FC6,'Resumen Anual'!$L$470)+SUMIFS('Resumen Anual'!$AU$576,FR28,'Resumen Anual'!$V$9,FC6,'Resumen Anual'!$L$528)+SUMIFS('Resumen Anual'!$AU$634,FR28,'Resumen Anual'!$V$9,FC6,'Resumen Anual'!$L$586)+SUMIFS('Resumen Anual'!$AU$692,FR28,'Resumen Anual'!$V$9,FC6,'Resumen Anual'!$L$644)+SUMIFS('Resumen Anual'!$CR$54,FR28,'Resumen Anual'!$V$9,FC6,'Resumen Anual'!$BI$6)+SUMIFS('Resumen Anual'!$CR$112,FR28,'Resumen Anual'!$V$9,FC6,'Resumen Anual'!$BI$64)+SUMIFS('Resumen Anual'!$CR$170,FR28,'Resumen Anual'!$V$9,FC6,'Resumen Anual'!$BI$122)+SUMIFS('Resumen Anual'!$CR$228,FR28,'Resumen Anual'!$V$9,FC6,'Resumen Anual'!$BI$180)+SUMIFS('Resumen Anual'!$CR$286,FR28,'Resumen Anual'!$V$9,FC6,'Resumen Anual'!$BI$238)+SUMIFS('Resumen Anual'!$CR$344,FR28,'Resumen Anual'!$V$9,FC6,'Resumen Anual'!$BI$296)+SUMIFS('Resumen Anual'!$CR$402,FR28,'Resumen Anual'!$V$9,FC6,'Resumen Anual'!$BI$354)+SUMIFS('Resumen Anual'!$CR$460,FR28,'Resumen Anual'!$V$9,FC6,'Resumen Anual'!$BI$412)+SUMIFS('Resumen Anual'!$CR$518,FR28,'Resumen Anual'!$V$9,FC6,'Resumen Anual'!$BI$470)+SUMIFS('Resumen Anual'!$CR$576,FR28,'Resumen Anual'!$V$9,FC6,'Resumen Anual'!$BI$528)+SUMIFS('Resumen Anual'!$CR$634,FR28,'Resumen Anual'!$V$9,FC6,'Resumen Anual'!$BI$586)+SUMIFS('Resumen Anual'!$CR$692,FR28,'Resumen Anual'!$V$9,FC6,'Resumen Anual'!$BI$644)+SUMIFS('Resumen Anual'!$EQ$54,FR28,'Resumen Anual'!$V$9,FC6,'Resumen Anual'!$DH$6)+SUMIFS('Resumen Anual'!$EQ$112,FR28,'Resumen Anual'!$V$9,FC6,'Resumen Anual'!$DH$64)+SUMIFS('Resumen Anual'!$EQ$170,FR28,'Resumen Anual'!$V$9,FC6,'Resumen Anual'!$DH$122)+SUMIFS('Resumen Anual'!$EQ$228,FR28,'Resumen Anual'!$V$9,FC6,'Resumen Anual'!$DH$180)+SUMIFS('Resumen Anual'!$EQ$286,FR28,'Resumen Anual'!$V$9,FC6,'Resumen Anual'!$DH$238)+SUMIFS('Resumen Anual'!$EQ$344,FR28,'Resumen Anual'!$V$9,FC6,'Resumen Anual'!$DH$296)+SUMIFS('Resumen Anual'!$EQ$402,FR28,'Resumen Anual'!$V$9,FC6,'Resumen Anual'!$DH$354)+SUMIFS('Resumen Anual'!$EQ$460,FR28,'Resumen Anual'!$V$9,FC6,'Resumen Anual'!$DH$412)+SUMIFS('Resumen Anual'!$EQ$518,FR28,'Resumen Anual'!$V$9,FC6,'Resumen Anual'!$DH$470)+SUMIFS('Resumen Anual'!$EQ$576,FR28,'Resumen Anual'!$V$9,FC6,'Resumen Anual'!$DH$528)+SUMIFS('Resumen Anual'!$EQ$634,FR28,'Resumen Anual'!$V$9,FC6,'Resumen Anual'!$DH$586)+SUMIFS('Resumen Anual'!$EQ$692,FR28,'Resumen Anual'!$V$9,FC6,'Resumen Anual'!$DH$644)+SUMIFS('Resumen Anual'!$GN$54,FR28,'Resumen Anual'!$V$9,FC6,'Resumen Anual'!$FE$6)+SUMIFS('Resumen Anual'!$GN$112,FR28,'Resumen Anual'!$V$9,FC6,'Resumen Anual'!$FE$64)+SUMIFS('Resumen Anual'!$GN$170,FR28,'Resumen Anual'!$V$9,FC6,'Resumen Anual'!$FE$122)+SUMIFS('Resumen Anual'!$GN$228,FR28,'Resumen Anual'!$V$9,FC6,'Resumen Anual'!$FE$180)+SUMIFS('Resumen Anual'!$GN$286,FR28,'Resumen Anual'!$V$9,FC6,'Resumen Anual'!$FE$238)+SUMIFS('Resumen Anual'!$GN$344,FR28,'Resumen Anual'!$V$9,FC6,'Resumen Anual'!$FE$296)+SUMIFS('Resumen Anual'!$GN$402,FR28,'Resumen Anual'!$V$9,FC6,'Resumen Anual'!$FE$354)+SUMIFS('Resumen Anual'!$GN$460,FR28,'Resumen Anual'!$V$9,FC6,'Resumen Anual'!$FE$412)+SUMIFS('Resumen Anual'!$GN$518,FR28,'Resumen Anual'!$V$9,FC6,'Resumen Anual'!$FE$470)+SUMIFS('Resumen Anual'!$GN$576,FR28,'Resumen Anual'!$V$9,FC6,'Resumen Anual'!$FE$528)+SUMIFS('Resumen Anual'!$GN$634,FR28,'Resumen Anual'!$V$9,FC6,'Resumen Anual'!$FE$586)+SUMIFS('Resumen Anual'!$GN$692,FR28,'Resumen Anual'!$V$9,FC6,'Resumen Anual'!$FE$644)</f>
        <v>0</v>
      </c>
      <c r="GM28" s="756"/>
      <c r="GN28" s="756"/>
      <c r="GO28" s="1200"/>
    </row>
    <row r="29" spans="1:197" ht="14.25" customHeight="1" x14ac:dyDescent="0.25">
      <c r="A29" s="171"/>
      <c r="B29" s="757" t="str">
        <f>'Resumen Anual'!$C$33</f>
        <v>Travesía</v>
      </c>
      <c r="C29" s="758"/>
      <c r="D29" s="758"/>
      <c r="E29" s="758"/>
      <c r="F29" s="761">
        <f>SUMIF('Resumen Anual'!$FE$622,K6,'Resumen Anual'!$FA$649)+SUMIF('Resumen Anual'!$DH$622,K6,'Resumen Anual'!$DD$649)+SUMIF('Resumen Anual'!$BI$622,K6,'Resumen Anual'!$BE$649)+SUMIF('Resumen Anual'!$L$622,K6,'Resumen Anual'!$H$649)+SUMIF('Resumen Anual'!$FE$566,K6,'Resumen Anual'!$FA$593)+SUMIF('Resumen Anual'!$DH$566,K6,'Resumen Anual'!$DD$593)+SUMIF('Resumen Anual'!$BI$566,K6,'Resumen Anual'!$BE$593)+SUMIF('Resumen Anual'!$L$566,K6,'Resumen Anual'!$H$593)+SUMIF('Resumen Anual'!$FE$510,K6,'Resumen Anual'!$FA$537)+SUMIF('Resumen Anual'!$DH$510,K6,'Resumen Anual'!$DD$537)+SUMIF('Resumen Anual'!$BI$510,K6,'Resumen Anual'!$BE$537)+SUMIF('Resumen Anual'!$L$510,K6,'Resumen Anual'!$H$537)+SUMIF('Resumen Anual'!$FE$454,K6,'Resumen Anual'!$FA$481)+SUMIF('Resumen Anual'!$DH$454,K6,'Resumen Anual'!$DD$481)+SUMIF('Resumen Anual'!$BI$454,K6,'Resumen Anual'!$BE$481)+SUMIF('Resumen Anual'!$L$454,K6,'Resumen Anual'!$H$481)+SUMIF('Resumen Anual'!$FE$398,K6,'Resumen Anual'!$FA$425)+SUMIF('Resumen Anual'!$DH$398,K6,'Resumen Anual'!$DD$425)+SUMIF('Resumen Anual'!$BI$398,K6,'Resumen Anual'!$BE$425)+SUMIF('Resumen Anual'!$L$398,K6,'Resumen Anual'!$H$425)+SUMIF('Resumen Anual'!$FE$342,K6,'Resumen Anual'!$FA$369)+SUMIF('Resumen Anual'!$DH$342,K6,'Resumen Anual'!$DD$369)+SUMIF('Resumen Anual'!$BI$342,K6,'Resumen Anual'!$BE$369)+SUMIF('Resumen Anual'!$L$342,K6,'Resumen Anual'!$H$369)+SUMIF('Resumen Anual'!$FE$286,K6,'Resumen Anual'!$FA$313)+SUMIF('Resumen Anual'!$DH$286,K6,'Resumen Anual'!$DD$313)+SUMIF('Resumen Anual'!$BI$286,K6,'Resumen Anual'!$BE$313)+SUMIF('Resumen Anual'!$L$286,K6,'Resumen Anual'!$H$313)+SUMIF('Resumen Anual'!$FE$230,K6,'Resumen Anual'!$FA$257)+SUMIF('Resumen Anual'!$DH$230,K6,'Resumen Anual'!$DD$257)+SUMIF('Resumen Anual'!$BI$230,K6,'Resumen Anual'!$BE$257)+SUMIF('Resumen Anual'!$L$230,K6,'Resumen Anual'!$H$257)+SUMIF('Resumen Anual'!$FE$174,K6,'Resumen Anual'!$FA$201)+SUMIF('Resumen Anual'!$DH$174,K6,'Resumen Anual'!$DD$201)+SUMIF('Resumen Anual'!$BI$174,K6,'Resumen Anual'!$BE$201)+SUMIF('Resumen Anual'!$L$174,K6,'Resumen Anual'!$H$201)+SUMIF('Resumen Anual'!$FE$118,K6,'Resumen Anual'!$FA$145)+SUMIF('Resumen Anual'!$DH$118,K6,'Resumen Anual'!$DD$145)+SUMIF('Resumen Anual'!$BI$118,K6,'Resumen Anual'!$BE$145)+SUMIF('Resumen Anual'!$L$118,K6,'Resumen Anual'!$H$145)+SUMIF('Resumen Anual'!$FE$62,K6,'Resumen Anual'!$FA$89)+SUMIF('Resumen Anual'!$DH$62,K6,'Resumen Anual'!$DD$89)+SUMIF('Resumen Anual'!$BI$62,K6,'Resumen Anual'!$BE$89)+SUMIF('Resumen Anual'!$L$62,K6,'Resumen Anual'!$H$89)+SUMIF('Resumen Anual'!$FE$6,K6,'Resumen Anual'!$FA$33)+SUMIF('Resumen Anual'!$DH$6,K6,'Resumen Anual'!$DD$33)+SUMIF('Resumen Anual'!$BI$6,K6,'Resumen Anual'!$BE$33)+SUMIF('Resumen Anual'!$L$6,K6,'Resumen Anual'!$H$33)+SUMIF('Bitácoras Anteriores'!$K$6,K6,'Bitácoras Anteriores'!$F$29)+SUMIF('Bitácoras Anteriores'!$K$59,$K$6,'Bitácoras Anteriores'!$F$82)+SUMIF('Bitácoras Anteriores'!$K$112,K6,'Bitácoras Anteriores'!$F$135)+SUMIF('Bitácoras Anteriores'!$K$165,K6,'Bitácoras Anteriores'!$F$188)+SUMIF('Bitácoras Anteriores'!$K$218,K6,'Bitácoras Anteriores'!$F$241)+SUMIF('Bitácoras Anteriores'!$K$271,K6,'Bitácoras Anteriores'!$F$294)+SUMIF('Bitácoras Anteriores'!$K$324,K6,'Bitácoras Anteriores'!$F$347)+SUMIF('Bitácoras Anteriores'!$BH$6,K6,'Bitácoras Anteriores'!$BD$29)+SUMIF('Bitácoras Anteriores'!$BH$59,$K$6,'Bitácoras Anteriores'!$BD$82)+SUMIF('Bitácoras Anteriores'!$BH$112,K6,'Bitácoras Anteriores'!$BD$135)+SUMIF('Bitácoras Anteriores'!$BH$165,K6,'Bitácoras Anteriores'!$BD$188)+SUMIF('Bitácoras Anteriores'!$BH$218,K6,'Bitácoras Anteriores'!$BD$241)+SUMIF('Bitácoras Anteriores'!$BH$271,K6,'Bitácoras Anteriores'!$BD$294)+SUMIF('Bitácoras Anteriores'!$BH$324,K6,'Bitácoras Anteriores'!$BD$347)+SUMIF('Bitácoras Anteriores'!$DF$6,K6,'Bitácoras Anteriores'!$DB$29)+SUMIF('Bitácoras Anteriores'!$DF$59,$K$6,'Bitácoras Anteriores'!$DB$82)+SUMIF('Bitácoras Anteriores'!$DF$112,K6,'Bitácoras Anteriores'!$DB$135)+SUMIF('Bitácoras Anteriores'!$DF$165,K6,'Bitácoras Anteriores'!$DB$188)+SUMIF('Bitácoras Anteriores'!$DF$218,K6,'Bitácoras Anteriores'!$DB$241)+SUMIF('Bitácoras Anteriores'!$DF$271,K6,'Bitácoras Anteriores'!$DB$294)+SUMIF('Bitácoras Anteriores'!$DF$324,K6,'Bitácoras Anteriores'!$DB$347)+SUMIF('Bitácoras Anteriores'!$FC$6,K6,'Bitácoras Anteriores'!$EY$29)+SUMIF('Bitácoras Anteriores'!$FC$59,$K$6,'Bitácoras Anteriores'!$EY$82)+SUMIF('Bitácoras Anteriores'!$FC$112,K6,'Bitácoras Anteriores'!$EY$135)+SUMIF('Bitácoras Anteriores'!$FC$165,K6,'Bitácoras Anteriores'!$EY$188)+SUMIF('Bitácoras Anteriores'!$FC$218,K6,'Bitácoras Anteriores'!$EY$241)+SUMIF('Bitácoras Anteriores'!$FC$271,K6,'Bitácoras Anteriores'!$EY$294)+SUMIF('Bitácoras Anteriores'!$FC$324,K6,'Bitácoras Anteriores'!$EY$347)</f>
        <v>0</v>
      </c>
      <c r="G29" s="762"/>
      <c r="H29" s="762"/>
      <c r="I29" s="762"/>
      <c r="J29" s="762"/>
      <c r="K29" s="762"/>
      <c r="L29" s="763"/>
      <c r="M29" s="632"/>
      <c r="N29" s="767" t="s">
        <v>85</v>
      </c>
      <c r="O29" s="607"/>
      <c r="P29" s="607"/>
      <c r="Q29" s="607"/>
      <c r="R29" s="607"/>
      <c r="S29" s="607"/>
      <c r="T29" s="607"/>
      <c r="U29" s="607"/>
      <c r="V29" s="607"/>
      <c r="W29" s="607"/>
      <c r="X29" s="608"/>
      <c r="Y29" s="15"/>
      <c r="Z29" s="773"/>
      <c r="AA29" s="774"/>
      <c r="AB29" s="774"/>
      <c r="AC29" s="774"/>
      <c r="AD29" s="774"/>
      <c r="AE29" s="770"/>
      <c r="AF29" s="770"/>
      <c r="AG29" s="770"/>
      <c r="AH29" s="770"/>
      <c r="AI29" s="770"/>
      <c r="AJ29" s="770"/>
      <c r="AK29" s="770"/>
      <c r="AL29" s="770"/>
      <c r="AM29" s="770"/>
      <c r="AN29" s="770"/>
      <c r="AO29" s="770"/>
      <c r="AP29" s="770"/>
      <c r="AQ29" s="756"/>
      <c r="AR29" s="756"/>
      <c r="AS29" s="756"/>
      <c r="AT29" s="756"/>
      <c r="AU29" s="756"/>
      <c r="AV29" s="1215"/>
      <c r="AW29" s="1200"/>
      <c r="AX29" s="171"/>
      <c r="AY29" s="757" t="str">
        <f>'Resumen Anual'!$C$33</f>
        <v>Travesía</v>
      </c>
      <c r="AZ29" s="758"/>
      <c r="BA29" s="758"/>
      <c r="BB29" s="758"/>
      <c r="BC29" s="761">
        <f>SUMIF('Resumen Anual'!$FE$622,BH6,'Resumen Anual'!$FA$649)+SUMIF('Resumen Anual'!$DH$622,BH6,'Resumen Anual'!$DD$649)+SUMIF('Resumen Anual'!$BI$622,BH6,'Resumen Anual'!$BE$649)+SUMIF('Resumen Anual'!$L$622,BH6,'Resumen Anual'!$H$649)+SUMIF('Resumen Anual'!$FE$566,BH6,'Resumen Anual'!$FA$593)+SUMIF('Resumen Anual'!$DH$566,BH6,'Resumen Anual'!$DD$593)+SUMIF('Resumen Anual'!$BI$566,BH6,'Resumen Anual'!$BE$593)+SUMIF('Resumen Anual'!$L$566,BH6,'Resumen Anual'!$H$593)+SUMIF('Resumen Anual'!$FE$510,BH6,'Resumen Anual'!$FA$537)+SUMIF('Resumen Anual'!$DH$510,BH6,'Resumen Anual'!$DD$537)+SUMIF('Resumen Anual'!$BI$510,BH6,'Resumen Anual'!$BE$537)+SUMIF('Resumen Anual'!$L$510,BH6,'Resumen Anual'!$H$537)+SUMIF('Resumen Anual'!$FE$454,BH6,'Resumen Anual'!$FA$481)+SUMIF('Resumen Anual'!$DH$454,BH6,'Resumen Anual'!$DD$481)+SUMIF('Resumen Anual'!$BI$454,BH6,'Resumen Anual'!$BE$481)+SUMIF('Resumen Anual'!$L$454,BH6,'Resumen Anual'!$H$481)+SUMIF('Resumen Anual'!$FE$398,BH6,'Resumen Anual'!$FA$425)+SUMIF('Resumen Anual'!$DH$398,BH6,'Resumen Anual'!$DD$425)+SUMIF('Resumen Anual'!$BI$398,BH6,'Resumen Anual'!$BE$425)+SUMIF('Resumen Anual'!$L$398,BH6,'Resumen Anual'!$H$425)+SUMIF('Resumen Anual'!$FE$342,BH6,'Resumen Anual'!$FA$369)+SUMIF('Resumen Anual'!$DH$342,BH6,'Resumen Anual'!$DD$369)+SUMIF('Resumen Anual'!$BI$342,BH6,'Resumen Anual'!$BE$369)+SUMIF('Resumen Anual'!$L$342,BH6,'Resumen Anual'!$H$369)+SUMIF('Resumen Anual'!$FE$286,BH6,'Resumen Anual'!$FA$313)+SUMIF('Resumen Anual'!$DH$286,BH6,'Resumen Anual'!$DD$313)+SUMIF('Resumen Anual'!$BI$286,BH6,'Resumen Anual'!$BE$313)+SUMIF('Resumen Anual'!$L$286,BH6,'Resumen Anual'!$H$313)+SUMIF('Resumen Anual'!$FE$230,BH6,'Resumen Anual'!$FA$257)+SUMIF('Resumen Anual'!$DH$230,BH6,'Resumen Anual'!$DD$257)+SUMIF('Resumen Anual'!$BI$230,BH6,'Resumen Anual'!$BE$257)+SUMIF('Resumen Anual'!$L$230,BH6,'Resumen Anual'!$H$257)+SUMIF('Resumen Anual'!$FE$174,BH6,'Resumen Anual'!$FA$201)+SUMIF('Resumen Anual'!$DH$174,BH6,'Resumen Anual'!$DD$201)+SUMIF('Resumen Anual'!$BI$174,BH6,'Resumen Anual'!$BE$201)+SUMIF('Resumen Anual'!$L$174,BH6,'Resumen Anual'!$H$201)+SUMIF('Resumen Anual'!$FE$118,BH6,'Resumen Anual'!$FA$145)+SUMIF('Resumen Anual'!$DH$118,BH6,'Resumen Anual'!$DD$145)+SUMIF('Resumen Anual'!$BI$118,BH6,'Resumen Anual'!$BE$145)+SUMIF('Resumen Anual'!$L$118,BH6,'Resumen Anual'!$H$145)+SUMIF('Resumen Anual'!$FE$62,BH6,'Resumen Anual'!$FA$89)+SUMIF('Resumen Anual'!$DH$62,BH6,'Resumen Anual'!$DD$89)+SUMIF('Resumen Anual'!$BI$62,BH6,'Resumen Anual'!$BE$89)+SUMIF('Resumen Anual'!$L$62,BH6,'Resumen Anual'!$H$89)+SUMIF('Resumen Anual'!$FE$6,BH6,'Resumen Anual'!$FA$33)+SUMIF('Resumen Anual'!$DH$6,BH6,'Resumen Anual'!$DD$33)+SUMIF('Resumen Anual'!$BI$6,BH6,'Resumen Anual'!$BE$33)+SUMIF('Resumen Anual'!$L$6,BH6,'Resumen Anual'!$H$33)+SUMIF('Bitácoras Anteriores'!$K$6,BH6,'Bitácoras Anteriores'!$F$29)+SUMIF('Bitácoras Anteriores'!$K$59,$K$6,'Bitácoras Anteriores'!$F$82)+SUMIF('Bitácoras Anteriores'!$K$112,BH6,'Bitácoras Anteriores'!$F$135)+SUMIF('Bitácoras Anteriores'!$K$165,BH6,'Bitácoras Anteriores'!$F$188)+SUMIF('Bitácoras Anteriores'!$K$218,BH6,'Bitácoras Anteriores'!$F$241)+SUMIF('Bitácoras Anteriores'!$K$271,BH6,'Bitácoras Anteriores'!$F$294)+SUMIF('Bitácoras Anteriores'!$K$324,BH6,'Bitácoras Anteriores'!$F$347)+SUMIF('Bitácoras Anteriores'!$BH$6,BH6,'Bitácoras Anteriores'!$BD$29)+SUMIF('Bitácoras Anteriores'!$BH$59,$K$6,'Bitácoras Anteriores'!$BD$82)+SUMIF('Bitácoras Anteriores'!$BH$112,BH6,'Bitácoras Anteriores'!$BD$135)+SUMIF('Bitácoras Anteriores'!$BH$165,BH6,'Bitácoras Anteriores'!$BD$188)+SUMIF('Bitácoras Anteriores'!$BH$218,BH6,'Bitácoras Anteriores'!$BD$241)+SUMIF('Bitácoras Anteriores'!$BH$271,BH6,'Bitácoras Anteriores'!$BD$294)+SUMIF('Bitácoras Anteriores'!$BH$324,BH6,'Bitácoras Anteriores'!$BD$347)+SUMIF('Bitácoras Anteriores'!$DF$6,BH6,'Bitácoras Anteriores'!$DB$29)+SUMIF('Bitácoras Anteriores'!$DF$59,$K$6,'Bitácoras Anteriores'!$DB$82)+SUMIF('Bitácoras Anteriores'!$DF$112,BH6,'Bitácoras Anteriores'!$DB$135)+SUMIF('Bitácoras Anteriores'!$DF$165,BH6,'Bitácoras Anteriores'!$DB$188)+SUMIF('Bitácoras Anteriores'!$DF$218,BH6,'Bitácoras Anteriores'!$DB$241)+SUMIF('Bitácoras Anteriores'!$DF$271,BH6,'Bitácoras Anteriores'!$DB$294)+SUMIF('Bitácoras Anteriores'!$DF$324,BH6,'Bitácoras Anteriores'!$DB$347)+SUMIF('Bitácoras Anteriores'!$FC$6,BH6,'Bitácoras Anteriores'!$EY$29)+SUMIF('Bitácoras Anteriores'!$FC$59,$K$6,'Bitácoras Anteriores'!$EY$82)+SUMIF('Bitácoras Anteriores'!$FC$112,BH6,'Bitácoras Anteriores'!$EY$135)+SUMIF('Bitácoras Anteriores'!$FC$165,BH6,'Bitácoras Anteriores'!$EY$188)+SUMIF('Bitácoras Anteriores'!$FC$218,BH6,'Bitácoras Anteriores'!$EY$241)+SUMIF('Bitácoras Anteriores'!$FC$271,BH6,'Bitácoras Anteriores'!$EY$294)+SUMIF('Bitácoras Anteriores'!$FC$324,BH6,'Bitácoras Anteriores'!$EY$347)</f>
        <v>0</v>
      </c>
      <c r="BD29" s="762"/>
      <c r="BE29" s="762"/>
      <c r="BF29" s="762"/>
      <c r="BG29" s="762"/>
      <c r="BH29" s="762"/>
      <c r="BI29" s="763"/>
      <c r="BJ29" s="632"/>
      <c r="BK29" s="767" t="s">
        <v>85</v>
      </c>
      <c r="BL29" s="607"/>
      <c r="BM29" s="607"/>
      <c r="BN29" s="607"/>
      <c r="BO29" s="607"/>
      <c r="BP29" s="607"/>
      <c r="BQ29" s="607"/>
      <c r="BR29" s="607"/>
      <c r="BS29" s="607"/>
      <c r="BT29" s="607"/>
      <c r="BU29" s="608"/>
      <c r="BV29" s="15"/>
      <c r="BW29" s="773"/>
      <c r="BX29" s="774"/>
      <c r="BY29" s="774"/>
      <c r="BZ29" s="774"/>
      <c r="CA29" s="774"/>
      <c r="CB29" s="770"/>
      <c r="CC29" s="770"/>
      <c r="CD29" s="770"/>
      <c r="CE29" s="770"/>
      <c r="CF29" s="770"/>
      <c r="CG29" s="770"/>
      <c r="CH29" s="770"/>
      <c r="CI29" s="770"/>
      <c r="CJ29" s="770"/>
      <c r="CK29" s="770"/>
      <c r="CL29" s="770"/>
      <c r="CM29" s="770"/>
      <c r="CN29" s="756"/>
      <c r="CO29" s="756"/>
      <c r="CP29" s="756"/>
      <c r="CQ29" s="756"/>
      <c r="CR29" s="756"/>
      <c r="CS29" s="756"/>
      <c r="CT29" s="1200"/>
      <c r="CU29" s="1199"/>
      <c r="CV29" s="171"/>
      <c r="CW29" s="757" t="str">
        <f>'Resumen Anual'!$C$33</f>
        <v>Travesía</v>
      </c>
      <c r="CX29" s="758"/>
      <c r="CY29" s="758"/>
      <c r="CZ29" s="758"/>
      <c r="DA29" s="761">
        <f>SUMIF('Resumen Anual'!$FE$622,DF6,'Resumen Anual'!$FA$649)+SUMIF('Resumen Anual'!$DH$622,DF6,'Resumen Anual'!$DD$649)+SUMIF('Resumen Anual'!$BI$622,DF6,'Resumen Anual'!$BE$649)+SUMIF('Resumen Anual'!$L$622,DF6,'Resumen Anual'!$H$649)+SUMIF('Resumen Anual'!$FE$566,DF6,'Resumen Anual'!$FA$593)+SUMIF('Resumen Anual'!$DH$566,DF6,'Resumen Anual'!$DD$593)+SUMIF('Resumen Anual'!$BI$566,DF6,'Resumen Anual'!$BE$593)+SUMIF('Resumen Anual'!$L$566,DF6,'Resumen Anual'!$H$593)+SUMIF('Resumen Anual'!$FE$510,DF6,'Resumen Anual'!$FA$537)+SUMIF('Resumen Anual'!$DH$510,DF6,'Resumen Anual'!$DD$537)+SUMIF('Resumen Anual'!$BI$510,DF6,'Resumen Anual'!$BE$537)+SUMIF('Resumen Anual'!$L$510,DF6,'Resumen Anual'!$H$537)+SUMIF('Resumen Anual'!$FE$454,DF6,'Resumen Anual'!$FA$481)+SUMIF('Resumen Anual'!$DH$454,DF6,'Resumen Anual'!$DD$481)+SUMIF('Resumen Anual'!$BI$454,DF6,'Resumen Anual'!$BE$481)+SUMIF('Resumen Anual'!$L$454,DF6,'Resumen Anual'!$H$481)+SUMIF('Resumen Anual'!$FE$398,DF6,'Resumen Anual'!$FA$425)+SUMIF('Resumen Anual'!$DH$398,DF6,'Resumen Anual'!$DD$425)+SUMIF('Resumen Anual'!$BI$398,DF6,'Resumen Anual'!$BE$425)+SUMIF('Resumen Anual'!$L$398,DF6,'Resumen Anual'!$H$425)+SUMIF('Resumen Anual'!$FE$342,DF6,'Resumen Anual'!$FA$369)+SUMIF('Resumen Anual'!$DH$342,DF6,'Resumen Anual'!$DD$369)+SUMIF('Resumen Anual'!$BI$342,DF6,'Resumen Anual'!$BE$369)+SUMIF('Resumen Anual'!$L$342,DF6,'Resumen Anual'!$H$369)+SUMIF('Resumen Anual'!$FE$286,DF6,'Resumen Anual'!$FA$313)+SUMIF('Resumen Anual'!$DH$286,DF6,'Resumen Anual'!$DD$313)+SUMIF('Resumen Anual'!$BI$286,DF6,'Resumen Anual'!$BE$313)+SUMIF('Resumen Anual'!$L$286,DF6,'Resumen Anual'!$H$313)+SUMIF('Resumen Anual'!$FE$230,DF6,'Resumen Anual'!$FA$257)+SUMIF('Resumen Anual'!$DH$230,DF6,'Resumen Anual'!$DD$257)+SUMIF('Resumen Anual'!$BI$230,DF6,'Resumen Anual'!$BE$257)+SUMIF('Resumen Anual'!$L$230,DF6,'Resumen Anual'!$H$257)+SUMIF('Resumen Anual'!$FE$174,DF6,'Resumen Anual'!$FA$201)+SUMIF('Resumen Anual'!$DH$174,DF6,'Resumen Anual'!$DD$201)+SUMIF('Resumen Anual'!$BI$174,DF6,'Resumen Anual'!$BE$201)+SUMIF('Resumen Anual'!$L$174,DF6,'Resumen Anual'!$H$201)+SUMIF('Resumen Anual'!$FE$118,DF6,'Resumen Anual'!$FA$145)+SUMIF('Resumen Anual'!$DH$118,DF6,'Resumen Anual'!$DD$145)+SUMIF('Resumen Anual'!$BI$118,DF6,'Resumen Anual'!$BE$145)+SUMIF('Resumen Anual'!$L$118,DF6,'Resumen Anual'!$H$145)+SUMIF('Resumen Anual'!$FE$62,DF6,'Resumen Anual'!$FA$89)+SUMIF('Resumen Anual'!$DH$62,DF6,'Resumen Anual'!$DD$89)+SUMIF('Resumen Anual'!$BI$62,DF6,'Resumen Anual'!$BE$89)+SUMIF('Resumen Anual'!$L$62,DF6,'Resumen Anual'!$H$89)+SUMIF('Resumen Anual'!$FE$6,DF6,'Resumen Anual'!$FA$33)+SUMIF('Resumen Anual'!$DH$6,DF6,'Resumen Anual'!$DD$33)+SUMIF('Resumen Anual'!$BI$6,DF6,'Resumen Anual'!$BE$33)+SUMIF('Resumen Anual'!$L$6,DF6,'Resumen Anual'!$H$33)+SUMIF('Bitácoras Anteriores'!$K$6,DF6,'Bitácoras Anteriores'!$F$29)+SUMIF('Bitácoras Anteriores'!$K$59,$K$6,'Bitácoras Anteriores'!$F$82)+SUMIF('Bitácoras Anteriores'!$K$112,DF6,'Bitácoras Anteriores'!$F$135)+SUMIF('Bitácoras Anteriores'!$K$165,DF6,'Bitácoras Anteriores'!$F$188)+SUMIF('Bitácoras Anteriores'!$K$218,DF6,'Bitácoras Anteriores'!$F$241)+SUMIF('Bitácoras Anteriores'!$K$271,DF6,'Bitácoras Anteriores'!$F$294)+SUMIF('Bitácoras Anteriores'!$K$324,DF6,'Bitácoras Anteriores'!$F$347)+SUMIF('Bitácoras Anteriores'!$BH$6,DF6,'Bitácoras Anteriores'!$BD$29)+SUMIF('Bitácoras Anteriores'!$BH$59,$K$6,'Bitácoras Anteriores'!$BD$82)+SUMIF('Bitácoras Anteriores'!$BH$112,DF6,'Bitácoras Anteriores'!$BD$135)+SUMIF('Bitácoras Anteriores'!$BH$165,DF6,'Bitácoras Anteriores'!$BD$188)+SUMIF('Bitácoras Anteriores'!$BH$218,DF6,'Bitácoras Anteriores'!$BD$241)+SUMIF('Bitácoras Anteriores'!$BH$271,DF6,'Bitácoras Anteriores'!$BD$294)+SUMIF('Bitácoras Anteriores'!$BH$324,DF6,'Bitácoras Anteriores'!$BD$347)+SUMIF('Bitácoras Anteriores'!$DF$6,DF6,'Bitácoras Anteriores'!$DB$29)+SUMIF('Bitácoras Anteriores'!$DF$59,$K$6,'Bitácoras Anteriores'!$DB$82)+SUMIF('Bitácoras Anteriores'!$DF$112,DF6,'Bitácoras Anteriores'!$DB$135)+SUMIF('Bitácoras Anteriores'!$DF$165,DF6,'Bitácoras Anteriores'!$DB$188)+SUMIF('Bitácoras Anteriores'!$DF$218,DF6,'Bitácoras Anteriores'!$DB$241)+SUMIF('Bitácoras Anteriores'!$DF$271,DF6,'Bitácoras Anteriores'!$DB$294)+SUMIF('Bitácoras Anteriores'!$DF$324,DF6,'Bitácoras Anteriores'!$DB$347)+SUMIF('Bitácoras Anteriores'!$FC$6,DF6,'Bitácoras Anteriores'!$EY$29)+SUMIF('Bitácoras Anteriores'!$FC$59,$K$6,'Bitácoras Anteriores'!$EY$82)+SUMIF('Bitácoras Anteriores'!$FC$112,DF6,'Bitácoras Anteriores'!$EY$135)+SUMIF('Bitácoras Anteriores'!$FC$165,DF6,'Bitácoras Anteriores'!$EY$188)+SUMIF('Bitácoras Anteriores'!$FC$218,DF6,'Bitácoras Anteriores'!$EY$241)+SUMIF('Bitácoras Anteriores'!$FC$271,DF6,'Bitácoras Anteriores'!$EY$294)+SUMIF('Bitácoras Anteriores'!$FC$324,DF6,'Bitácoras Anteriores'!$EY$347)</f>
        <v>0</v>
      </c>
      <c r="DB29" s="762"/>
      <c r="DC29" s="762"/>
      <c r="DD29" s="762"/>
      <c r="DE29" s="762"/>
      <c r="DF29" s="762"/>
      <c r="DG29" s="763"/>
      <c r="DH29" s="632"/>
      <c r="DI29" s="767" t="s">
        <v>85</v>
      </c>
      <c r="DJ29" s="607"/>
      <c r="DK29" s="607"/>
      <c r="DL29" s="607"/>
      <c r="DM29" s="607"/>
      <c r="DN29" s="607"/>
      <c r="DO29" s="607"/>
      <c r="DP29" s="607"/>
      <c r="DQ29" s="607"/>
      <c r="DR29" s="607"/>
      <c r="DS29" s="608"/>
      <c r="DT29" s="15"/>
      <c r="DU29" s="773"/>
      <c r="DV29" s="774"/>
      <c r="DW29" s="774"/>
      <c r="DX29" s="774"/>
      <c r="DY29" s="774"/>
      <c r="DZ29" s="770"/>
      <c r="EA29" s="770"/>
      <c r="EB29" s="770"/>
      <c r="EC29" s="770"/>
      <c r="ED29" s="770"/>
      <c r="EE29" s="770"/>
      <c r="EF29" s="770"/>
      <c r="EG29" s="770"/>
      <c r="EH29" s="770"/>
      <c r="EI29" s="770"/>
      <c r="EJ29" s="770"/>
      <c r="EK29" s="770"/>
      <c r="EL29" s="756"/>
      <c r="EM29" s="756"/>
      <c r="EN29" s="756"/>
      <c r="EO29" s="756"/>
      <c r="EP29" s="756"/>
      <c r="EQ29" s="1215"/>
      <c r="ER29" s="1200"/>
      <c r="ES29" s="171"/>
      <c r="ET29" s="757" t="str">
        <f>'Resumen Anual'!$C$33</f>
        <v>Travesía</v>
      </c>
      <c r="EU29" s="758"/>
      <c r="EV29" s="758"/>
      <c r="EW29" s="758"/>
      <c r="EX29" s="761">
        <f>SUMIF('Resumen Anual'!$FE$622,FC6,'Resumen Anual'!$FA$649)+SUMIF('Resumen Anual'!$DH$622,FC6,'Resumen Anual'!$DD$649)+SUMIF('Resumen Anual'!$BI$622,FC6,'Resumen Anual'!$BE$649)+SUMIF('Resumen Anual'!$L$622,FC6,'Resumen Anual'!$H$649)+SUMIF('Resumen Anual'!$FE$566,FC6,'Resumen Anual'!$FA$593)+SUMIF('Resumen Anual'!$DH$566,FC6,'Resumen Anual'!$DD$593)+SUMIF('Resumen Anual'!$BI$566,FC6,'Resumen Anual'!$BE$593)+SUMIF('Resumen Anual'!$L$566,FC6,'Resumen Anual'!$H$593)+SUMIF('Resumen Anual'!$FE$510,FC6,'Resumen Anual'!$FA$537)+SUMIF('Resumen Anual'!$DH$510,FC6,'Resumen Anual'!$DD$537)+SUMIF('Resumen Anual'!$BI$510,FC6,'Resumen Anual'!$BE$537)+SUMIF('Resumen Anual'!$L$510,FC6,'Resumen Anual'!$H$537)+SUMIF('Resumen Anual'!$FE$454,FC6,'Resumen Anual'!$FA$481)+SUMIF('Resumen Anual'!$DH$454,FC6,'Resumen Anual'!$DD$481)+SUMIF('Resumen Anual'!$BI$454,FC6,'Resumen Anual'!$BE$481)+SUMIF('Resumen Anual'!$L$454,FC6,'Resumen Anual'!$H$481)+SUMIF('Resumen Anual'!$FE$398,FC6,'Resumen Anual'!$FA$425)+SUMIF('Resumen Anual'!$DH$398,FC6,'Resumen Anual'!$DD$425)+SUMIF('Resumen Anual'!$BI$398,FC6,'Resumen Anual'!$BE$425)+SUMIF('Resumen Anual'!$L$398,FC6,'Resumen Anual'!$H$425)+SUMIF('Resumen Anual'!$FE$342,FC6,'Resumen Anual'!$FA$369)+SUMIF('Resumen Anual'!$DH$342,FC6,'Resumen Anual'!$DD$369)+SUMIF('Resumen Anual'!$BI$342,FC6,'Resumen Anual'!$BE$369)+SUMIF('Resumen Anual'!$L$342,FC6,'Resumen Anual'!$H$369)+SUMIF('Resumen Anual'!$FE$286,FC6,'Resumen Anual'!$FA$313)+SUMIF('Resumen Anual'!$DH$286,FC6,'Resumen Anual'!$DD$313)+SUMIF('Resumen Anual'!$BI$286,FC6,'Resumen Anual'!$BE$313)+SUMIF('Resumen Anual'!$L$286,FC6,'Resumen Anual'!$H$313)+SUMIF('Resumen Anual'!$FE$230,FC6,'Resumen Anual'!$FA$257)+SUMIF('Resumen Anual'!$DH$230,FC6,'Resumen Anual'!$DD$257)+SUMIF('Resumen Anual'!$BI$230,FC6,'Resumen Anual'!$BE$257)+SUMIF('Resumen Anual'!$L$230,FC6,'Resumen Anual'!$H$257)+SUMIF('Resumen Anual'!$FE$174,FC6,'Resumen Anual'!$FA$201)+SUMIF('Resumen Anual'!$DH$174,FC6,'Resumen Anual'!$DD$201)+SUMIF('Resumen Anual'!$BI$174,FC6,'Resumen Anual'!$BE$201)+SUMIF('Resumen Anual'!$L$174,FC6,'Resumen Anual'!$H$201)+SUMIF('Resumen Anual'!$FE$118,FC6,'Resumen Anual'!$FA$145)+SUMIF('Resumen Anual'!$DH$118,FC6,'Resumen Anual'!$DD$145)+SUMIF('Resumen Anual'!$BI$118,FC6,'Resumen Anual'!$BE$145)+SUMIF('Resumen Anual'!$L$118,FC6,'Resumen Anual'!$H$145)+SUMIF('Resumen Anual'!$FE$62,FC6,'Resumen Anual'!$FA$89)+SUMIF('Resumen Anual'!$DH$62,FC6,'Resumen Anual'!$DD$89)+SUMIF('Resumen Anual'!$BI$62,FC6,'Resumen Anual'!$BE$89)+SUMIF('Resumen Anual'!$L$62,FC6,'Resumen Anual'!$H$89)+SUMIF('Resumen Anual'!$FE$6,FC6,'Resumen Anual'!$FA$33)+SUMIF('Resumen Anual'!$DH$6,FC6,'Resumen Anual'!$DD$33)+SUMIF('Resumen Anual'!$BI$6,FC6,'Resumen Anual'!$BE$33)+SUMIF('Resumen Anual'!$L$6,FC6,'Resumen Anual'!$H$33)+SUMIF('Bitácoras Anteriores'!$K$6,FC6,'Bitácoras Anteriores'!$F$29)+SUMIF('Bitácoras Anteriores'!$K$59,$K$6,'Bitácoras Anteriores'!$F$82)+SUMIF('Bitácoras Anteriores'!$K$112,FC6,'Bitácoras Anteriores'!$F$135)+SUMIF('Bitácoras Anteriores'!$K$165,FC6,'Bitácoras Anteriores'!$F$188)+SUMIF('Bitácoras Anteriores'!$K$218,FC6,'Bitácoras Anteriores'!$F$241)+SUMIF('Bitácoras Anteriores'!$K$271,FC6,'Bitácoras Anteriores'!$F$294)+SUMIF('Bitácoras Anteriores'!$K$324,FC6,'Bitácoras Anteriores'!$F$347)+SUMIF('Bitácoras Anteriores'!$BH$6,FC6,'Bitácoras Anteriores'!$BD$29)+SUMIF('Bitácoras Anteriores'!$BH$59,$K$6,'Bitácoras Anteriores'!$BD$82)+SUMIF('Bitácoras Anteriores'!$BH$112,FC6,'Bitácoras Anteriores'!$BD$135)+SUMIF('Bitácoras Anteriores'!$BH$165,FC6,'Bitácoras Anteriores'!$BD$188)+SUMIF('Bitácoras Anteriores'!$BH$218,FC6,'Bitácoras Anteriores'!$BD$241)+SUMIF('Bitácoras Anteriores'!$BH$271,FC6,'Bitácoras Anteriores'!$BD$294)+SUMIF('Bitácoras Anteriores'!$BH$324,FC6,'Bitácoras Anteriores'!$BD$347)+SUMIF('Bitácoras Anteriores'!$DF$6,FC6,'Bitácoras Anteriores'!$DB$29)+SUMIF('Bitácoras Anteriores'!$DF$59,$K$6,'Bitácoras Anteriores'!$DB$82)+SUMIF('Bitácoras Anteriores'!$DF$112,FC6,'Bitácoras Anteriores'!$DB$135)+SUMIF('Bitácoras Anteriores'!$DF$165,FC6,'Bitácoras Anteriores'!$DB$188)+SUMIF('Bitácoras Anteriores'!$DF$218,FC6,'Bitácoras Anteriores'!$DB$241)+SUMIF('Bitácoras Anteriores'!$DF$271,FC6,'Bitácoras Anteriores'!$DB$294)+SUMIF('Bitácoras Anteriores'!$DF$324,FC6,'Bitácoras Anteriores'!$DB$347)+SUMIF('Bitácoras Anteriores'!$FC$6,FC6,'Bitácoras Anteriores'!$EY$29)+SUMIF('Bitácoras Anteriores'!$FC$59,$K$6,'Bitácoras Anteriores'!$EY$82)+SUMIF('Bitácoras Anteriores'!$FC$112,FC6,'Bitácoras Anteriores'!$EY$135)+SUMIF('Bitácoras Anteriores'!$FC$165,FC6,'Bitácoras Anteriores'!$EY$188)+SUMIF('Bitácoras Anteriores'!$FC$218,FC6,'Bitácoras Anteriores'!$EY$241)+SUMIF('Bitácoras Anteriores'!$FC$271,FC6,'Bitácoras Anteriores'!$EY$294)+SUMIF('Bitácoras Anteriores'!$FC$324,FC6,'Bitácoras Anteriores'!$EY$347)</f>
        <v>0</v>
      </c>
      <c r="EY29" s="762"/>
      <c r="EZ29" s="762"/>
      <c r="FA29" s="762"/>
      <c r="FB29" s="762"/>
      <c r="FC29" s="762"/>
      <c r="FD29" s="763"/>
      <c r="FE29" s="632"/>
      <c r="FF29" s="767" t="s">
        <v>85</v>
      </c>
      <c r="FG29" s="607"/>
      <c r="FH29" s="607"/>
      <c r="FI29" s="607"/>
      <c r="FJ29" s="607"/>
      <c r="FK29" s="607"/>
      <c r="FL29" s="607"/>
      <c r="FM29" s="607"/>
      <c r="FN29" s="607"/>
      <c r="FO29" s="607"/>
      <c r="FP29" s="608"/>
      <c r="FQ29" s="15"/>
      <c r="FR29" s="773"/>
      <c r="FS29" s="774"/>
      <c r="FT29" s="774"/>
      <c r="FU29" s="774"/>
      <c r="FV29" s="774"/>
      <c r="FW29" s="770"/>
      <c r="FX29" s="770"/>
      <c r="FY29" s="770"/>
      <c r="FZ29" s="770"/>
      <c r="GA29" s="770"/>
      <c r="GB29" s="770"/>
      <c r="GC29" s="770"/>
      <c r="GD29" s="770"/>
      <c r="GE29" s="770"/>
      <c r="GF29" s="770"/>
      <c r="GG29" s="770"/>
      <c r="GH29" s="770"/>
      <c r="GI29" s="756"/>
      <c r="GJ29" s="756"/>
      <c r="GK29" s="756"/>
      <c r="GL29" s="756"/>
      <c r="GM29" s="756"/>
      <c r="GN29" s="756"/>
      <c r="GO29" s="1200"/>
    </row>
    <row r="30" spans="1:197" ht="6" customHeight="1" x14ac:dyDescent="0.25">
      <c r="A30" s="171"/>
      <c r="B30" s="759"/>
      <c r="C30" s="760"/>
      <c r="D30" s="760"/>
      <c r="E30" s="760"/>
      <c r="F30" s="764"/>
      <c r="G30" s="765"/>
      <c r="H30" s="765"/>
      <c r="I30" s="765"/>
      <c r="J30" s="765"/>
      <c r="K30" s="765"/>
      <c r="L30" s="766"/>
      <c r="M30" s="632"/>
      <c r="N30" s="768"/>
      <c r="O30" s="609"/>
      <c r="P30" s="609"/>
      <c r="Q30" s="609"/>
      <c r="R30" s="609"/>
      <c r="S30" s="609"/>
      <c r="T30" s="609"/>
      <c r="U30" s="609"/>
      <c r="V30" s="609"/>
      <c r="W30" s="609"/>
      <c r="X30" s="610"/>
      <c r="Y30" s="15"/>
      <c r="Z30" s="752" t="str">
        <f>IF(Portada!$A$1="www.fly-logics.com","Total Años",0)</f>
        <v>Total Años</v>
      </c>
      <c r="AA30" s="753"/>
      <c r="AB30" s="753"/>
      <c r="AC30" s="753"/>
      <c r="AD30" s="753"/>
      <c r="AE30" s="743">
        <f>SUM(AE10:AH29)</f>
        <v>2.5</v>
      </c>
      <c r="AF30" s="744"/>
      <c r="AG30" s="744"/>
      <c r="AH30" s="745"/>
      <c r="AI30" s="743">
        <f>SUM(AI10:AL29)</f>
        <v>0</v>
      </c>
      <c r="AJ30" s="744"/>
      <c r="AK30" s="744"/>
      <c r="AL30" s="745"/>
      <c r="AM30" s="743">
        <f>SUM(AM10:AP29)</f>
        <v>3.75</v>
      </c>
      <c r="AN30" s="744"/>
      <c r="AO30" s="744"/>
      <c r="AP30" s="745"/>
      <c r="AQ30" s="746">
        <f>SUM(AQ10:AS29)</f>
        <v>9</v>
      </c>
      <c r="AR30" s="747"/>
      <c r="AS30" s="747"/>
      <c r="AT30" s="746">
        <f>SUM(AT10:AV29)</f>
        <v>0</v>
      </c>
      <c r="AU30" s="747"/>
      <c r="AV30" s="747"/>
      <c r="AW30" s="1200"/>
      <c r="AX30" s="171"/>
      <c r="AY30" s="759"/>
      <c r="AZ30" s="760"/>
      <c r="BA30" s="760"/>
      <c r="BB30" s="760"/>
      <c r="BC30" s="764"/>
      <c r="BD30" s="765"/>
      <c r="BE30" s="765"/>
      <c r="BF30" s="765"/>
      <c r="BG30" s="765"/>
      <c r="BH30" s="765"/>
      <c r="BI30" s="766"/>
      <c r="BJ30" s="632"/>
      <c r="BK30" s="768"/>
      <c r="BL30" s="609"/>
      <c r="BM30" s="609"/>
      <c r="BN30" s="609"/>
      <c r="BO30" s="609"/>
      <c r="BP30" s="609"/>
      <c r="BQ30" s="609"/>
      <c r="BR30" s="609"/>
      <c r="BS30" s="609"/>
      <c r="BT30" s="609"/>
      <c r="BU30" s="610"/>
      <c r="BV30" s="15"/>
      <c r="BW30" s="752" t="str">
        <f>IF(Portada!$A$1="www.fly-logics.com","Total Años",0)</f>
        <v>Total Años</v>
      </c>
      <c r="BX30" s="753"/>
      <c r="BY30" s="753"/>
      <c r="BZ30" s="753"/>
      <c r="CA30" s="753"/>
      <c r="CB30" s="743">
        <f>SUM(CB10:CE29)</f>
        <v>0</v>
      </c>
      <c r="CC30" s="744"/>
      <c r="CD30" s="744"/>
      <c r="CE30" s="745"/>
      <c r="CF30" s="743">
        <f>SUM(CF10:CI29)</f>
        <v>0</v>
      </c>
      <c r="CG30" s="744"/>
      <c r="CH30" s="744"/>
      <c r="CI30" s="745"/>
      <c r="CJ30" s="743">
        <f>SUM(CJ10:CM29)</f>
        <v>0</v>
      </c>
      <c r="CK30" s="744"/>
      <c r="CL30" s="744"/>
      <c r="CM30" s="745"/>
      <c r="CN30" s="746">
        <f>SUM(CN10:CP29)</f>
        <v>0</v>
      </c>
      <c r="CO30" s="747"/>
      <c r="CP30" s="747"/>
      <c r="CQ30" s="746">
        <f>SUM(CQ10:CS29)</f>
        <v>0</v>
      </c>
      <c r="CR30" s="747"/>
      <c r="CS30" s="748"/>
      <c r="CT30" s="1200"/>
      <c r="CU30" s="1199"/>
      <c r="CV30" s="171"/>
      <c r="CW30" s="759"/>
      <c r="CX30" s="760"/>
      <c r="CY30" s="760"/>
      <c r="CZ30" s="760"/>
      <c r="DA30" s="764"/>
      <c r="DB30" s="765"/>
      <c r="DC30" s="765"/>
      <c r="DD30" s="765"/>
      <c r="DE30" s="765"/>
      <c r="DF30" s="765"/>
      <c r="DG30" s="766"/>
      <c r="DH30" s="632"/>
      <c r="DI30" s="768"/>
      <c r="DJ30" s="609"/>
      <c r="DK30" s="609"/>
      <c r="DL30" s="609"/>
      <c r="DM30" s="609"/>
      <c r="DN30" s="609"/>
      <c r="DO30" s="609"/>
      <c r="DP30" s="609"/>
      <c r="DQ30" s="609"/>
      <c r="DR30" s="609"/>
      <c r="DS30" s="610"/>
      <c r="DT30" s="15"/>
      <c r="DU30" s="752" t="str">
        <f>IF(Portada!$A$1="www.fly-logics.com","Total Años",0)</f>
        <v>Total Años</v>
      </c>
      <c r="DV30" s="753"/>
      <c r="DW30" s="753"/>
      <c r="DX30" s="753"/>
      <c r="DY30" s="753"/>
      <c r="DZ30" s="743">
        <f>SUM(DZ10:EC29)</f>
        <v>0</v>
      </c>
      <c r="EA30" s="744"/>
      <c r="EB30" s="744"/>
      <c r="EC30" s="745"/>
      <c r="ED30" s="743">
        <f>SUM(ED10:EG29)</f>
        <v>0</v>
      </c>
      <c r="EE30" s="744"/>
      <c r="EF30" s="744"/>
      <c r="EG30" s="745"/>
      <c r="EH30" s="743">
        <f>SUM(EH10:EK29)</f>
        <v>0</v>
      </c>
      <c r="EI30" s="744"/>
      <c r="EJ30" s="744"/>
      <c r="EK30" s="745"/>
      <c r="EL30" s="746">
        <f>SUM(EL10:EN29)</f>
        <v>0</v>
      </c>
      <c r="EM30" s="747"/>
      <c r="EN30" s="747"/>
      <c r="EO30" s="746">
        <f>SUM(EO10:EQ29)</f>
        <v>0</v>
      </c>
      <c r="EP30" s="747"/>
      <c r="EQ30" s="747"/>
      <c r="ER30" s="1200"/>
      <c r="ES30" s="171"/>
      <c r="ET30" s="759"/>
      <c r="EU30" s="760"/>
      <c r="EV30" s="760"/>
      <c r="EW30" s="760"/>
      <c r="EX30" s="764"/>
      <c r="EY30" s="765"/>
      <c r="EZ30" s="765"/>
      <c r="FA30" s="765"/>
      <c r="FB30" s="765"/>
      <c r="FC30" s="765"/>
      <c r="FD30" s="766"/>
      <c r="FE30" s="632"/>
      <c r="FF30" s="768"/>
      <c r="FG30" s="609"/>
      <c r="FH30" s="609"/>
      <c r="FI30" s="609"/>
      <c r="FJ30" s="609"/>
      <c r="FK30" s="609"/>
      <c r="FL30" s="609"/>
      <c r="FM30" s="609"/>
      <c r="FN30" s="609"/>
      <c r="FO30" s="609"/>
      <c r="FP30" s="610"/>
      <c r="FQ30" s="15"/>
      <c r="FR30" s="752" t="str">
        <f>IF(Portada!$A$1="www.fly-logics.com","Total Años",0)</f>
        <v>Total Años</v>
      </c>
      <c r="FS30" s="753"/>
      <c r="FT30" s="753"/>
      <c r="FU30" s="753"/>
      <c r="FV30" s="753"/>
      <c r="FW30" s="743">
        <f>SUM(FW10:FZ29)</f>
        <v>0</v>
      </c>
      <c r="FX30" s="744"/>
      <c r="FY30" s="744"/>
      <c r="FZ30" s="745"/>
      <c r="GA30" s="743">
        <f>SUM(GA10:GD29)</f>
        <v>0</v>
      </c>
      <c r="GB30" s="744"/>
      <c r="GC30" s="744"/>
      <c r="GD30" s="745"/>
      <c r="GE30" s="743">
        <f>SUM(GE10:GH29)</f>
        <v>0</v>
      </c>
      <c r="GF30" s="744"/>
      <c r="GG30" s="744"/>
      <c r="GH30" s="745"/>
      <c r="GI30" s="746">
        <f>SUM(GI10:GK29)</f>
        <v>0</v>
      </c>
      <c r="GJ30" s="747"/>
      <c r="GK30" s="747"/>
      <c r="GL30" s="746">
        <f>SUM(GL10:GN29)</f>
        <v>0</v>
      </c>
      <c r="GM30" s="747"/>
      <c r="GN30" s="748"/>
      <c r="GO30" s="1200"/>
    </row>
    <row r="31" spans="1:197" ht="2.25" customHeight="1" x14ac:dyDescent="0.25">
      <c r="A31" s="171"/>
      <c r="B31" s="625"/>
      <c r="C31" s="625"/>
      <c r="D31" s="625"/>
      <c r="E31" s="625"/>
      <c r="F31" s="625"/>
      <c r="G31" s="625"/>
      <c r="H31" s="625"/>
      <c r="I31" s="625"/>
      <c r="J31" s="625"/>
      <c r="K31" s="625"/>
      <c r="L31" s="625"/>
      <c r="M31" s="632"/>
      <c r="N31" s="768"/>
      <c r="O31" s="609"/>
      <c r="P31" s="609"/>
      <c r="Q31" s="609"/>
      <c r="R31" s="609"/>
      <c r="S31" s="609"/>
      <c r="T31" s="609"/>
      <c r="U31" s="609"/>
      <c r="V31" s="609"/>
      <c r="W31" s="609"/>
      <c r="X31" s="610"/>
      <c r="Y31" s="15"/>
      <c r="Z31" s="754"/>
      <c r="AA31" s="755"/>
      <c r="AB31" s="755"/>
      <c r="AC31" s="755"/>
      <c r="AD31" s="755"/>
      <c r="AE31" s="743"/>
      <c r="AF31" s="744"/>
      <c r="AG31" s="744"/>
      <c r="AH31" s="745"/>
      <c r="AI31" s="743"/>
      <c r="AJ31" s="744"/>
      <c r="AK31" s="744"/>
      <c r="AL31" s="745"/>
      <c r="AM31" s="743"/>
      <c r="AN31" s="744"/>
      <c r="AO31" s="744"/>
      <c r="AP31" s="745"/>
      <c r="AQ31" s="746"/>
      <c r="AR31" s="747"/>
      <c r="AS31" s="747"/>
      <c r="AT31" s="746"/>
      <c r="AU31" s="747"/>
      <c r="AV31" s="747"/>
      <c r="AW31" s="1200"/>
      <c r="AX31" s="171"/>
      <c r="AY31" s="625"/>
      <c r="AZ31" s="625"/>
      <c r="BA31" s="625"/>
      <c r="BB31" s="625"/>
      <c r="BC31" s="625"/>
      <c r="BD31" s="625"/>
      <c r="BE31" s="625"/>
      <c r="BF31" s="625"/>
      <c r="BG31" s="625"/>
      <c r="BH31" s="625"/>
      <c r="BI31" s="625"/>
      <c r="BJ31" s="632"/>
      <c r="BK31" s="768"/>
      <c r="BL31" s="609"/>
      <c r="BM31" s="609"/>
      <c r="BN31" s="609"/>
      <c r="BO31" s="609"/>
      <c r="BP31" s="609"/>
      <c r="BQ31" s="609"/>
      <c r="BR31" s="609"/>
      <c r="BS31" s="609"/>
      <c r="BT31" s="609"/>
      <c r="BU31" s="610"/>
      <c r="BV31" s="15"/>
      <c r="BW31" s="754"/>
      <c r="BX31" s="755"/>
      <c r="BY31" s="755"/>
      <c r="BZ31" s="755"/>
      <c r="CA31" s="755"/>
      <c r="CB31" s="743"/>
      <c r="CC31" s="744"/>
      <c r="CD31" s="744"/>
      <c r="CE31" s="745"/>
      <c r="CF31" s="743"/>
      <c r="CG31" s="744"/>
      <c r="CH31" s="744"/>
      <c r="CI31" s="745"/>
      <c r="CJ31" s="743"/>
      <c r="CK31" s="744"/>
      <c r="CL31" s="744"/>
      <c r="CM31" s="745"/>
      <c r="CN31" s="746"/>
      <c r="CO31" s="747"/>
      <c r="CP31" s="747"/>
      <c r="CQ31" s="746"/>
      <c r="CR31" s="747"/>
      <c r="CS31" s="748"/>
      <c r="CT31" s="1200"/>
      <c r="CU31" s="1199"/>
      <c r="CV31" s="171"/>
      <c r="CW31" s="625"/>
      <c r="CX31" s="625"/>
      <c r="CY31" s="625"/>
      <c r="CZ31" s="625"/>
      <c r="DA31" s="625"/>
      <c r="DB31" s="625"/>
      <c r="DC31" s="625"/>
      <c r="DD31" s="625"/>
      <c r="DE31" s="625"/>
      <c r="DF31" s="625"/>
      <c r="DG31" s="625"/>
      <c r="DH31" s="632"/>
      <c r="DI31" s="768"/>
      <c r="DJ31" s="609"/>
      <c r="DK31" s="609"/>
      <c r="DL31" s="609"/>
      <c r="DM31" s="609"/>
      <c r="DN31" s="609"/>
      <c r="DO31" s="609"/>
      <c r="DP31" s="609"/>
      <c r="DQ31" s="609"/>
      <c r="DR31" s="609"/>
      <c r="DS31" s="610"/>
      <c r="DT31" s="15"/>
      <c r="DU31" s="754"/>
      <c r="DV31" s="755"/>
      <c r="DW31" s="755"/>
      <c r="DX31" s="755"/>
      <c r="DY31" s="755"/>
      <c r="DZ31" s="743"/>
      <c r="EA31" s="744"/>
      <c r="EB31" s="744"/>
      <c r="EC31" s="745"/>
      <c r="ED31" s="743"/>
      <c r="EE31" s="744"/>
      <c r="EF31" s="744"/>
      <c r="EG31" s="745"/>
      <c r="EH31" s="743"/>
      <c r="EI31" s="744"/>
      <c r="EJ31" s="744"/>
      <c r="EK31" s="745"/>
      <c r="EL31" s="746"/>
      <c r="EM31" s="747"/>
      <c r="EN31" s="747"/>
      <c r="EO31" s="746"/>
      <c r="EP31" s="747"/>
      <c r="EQ31" s="747"/>
      <c r="ER31" s="1200"/>
      <c r="ES31" s="171"/>
      <c r="ET31" s="625"/>
      <c r="EU31" s="625"/>
      <c r="EV31" s="625"/>
      <c r="EW31" s="625"/>
      <c r="EX31" s="625"/>
      <c r="EY31" s="625"/>
      <c r="EZ31" s="625"/>
      <c r="FA31" s="625"/>
      <c r="FB31" s="625"/>
      <c r="FC31" s="625"/>
      <c r="FD31" s="625"/>
      <c r="FE31" s="632"/>
      <c r="FF31" s="768"/>
      <c r="FG31" s="609"/>
      <c r="FH31" s="609"/>
      <c r="FI31" s="609"/>
      <c r="FJ31" s="609"/>
      <c r="FK31" s="609"/>
      <c r="FL31" s="609"/>
      <c r="FM31" s="609"/>
      <c r="FN31" s="609"/>
      <c r="FO31" s="609"/>
      <c r="FP31" s="610"/>
      <c r="FQ31" s="15"/>
      <c r="FR31" s="754"/>
      <c r="FS31" s="755"/>
      <c r="FT31" s="755"/>
      <c r="FU31" s="755"/>
      <c r="FV31" s="755"/>
      <c r="FW31" s="743"/>
      <c r="FX31" s="744"/>
      <c r="FY31" s="744"/>
      <c r="FZ31" s="745"/>
      <c r="GA31" s="743"/>
      <c r="GB31" s="744"/>
      <c r="GC31" s="744"/>
      <c r="GD31" s="745"/>
      <c r="GE31" s="743"/>
      <c r="GF31" s="744"/>
      <c r="GG31" s="744"/>
      <c r="GH31" s="745"/>
      <c r="GI31" s="746"/>
      <c r="GJ31" s="747"/>
      <c r="GK31" s="747"/>
      <c r="GL31" s="746"/>
      <c r="GM31" s="747"/>
      <c r="GN31" s="748"/>
      <c r="GO31" s="1200"/>
    </row>
    <row r="32" spans="1:197" ht="8.25" customHeight="1" x14ac:dyDescent="0.25">
      <c r="A32" s="171"/>
      <c r="B32" s="183" t="str">
        <f>Bitácora!$J$3</f>
        <v>MONO-MOTOR</v>
      </c>
      <c r="C32" s="184" t="str">
        <f>Bitácora!$K$3</f>
        <v>MULTI-MOTOR</v>
      </c>
      <c r="D32" s="184" t="str">
        <f>Bitácora!$L$3</f>
        <v>TURBO-HÉLICE</v>
      </c>
      <c r="E32" s="184" t="str">
        <f>Bitácora!$M$3</f>
        <v>TURBO-JET</v>
      </c>
      <c r="F32" s="184" t="str">
        <f>Bitácora!$N$3</f>
        <v>LSA</v>
      </c>
      <c r="G32" s="184" t="str">
        <f>Bitácora!$O$2</f>
        <v>HELICÓPTERO</v>
      </c>
      <c r="H32" s="184" t="str">
        <f>Bitácora!$P$2</f>
        <v>PLANEADOR</v>
      </c>
      <c r="I32" s="184" t="str">
        <f>Bitácora!$Q$2</f>
        <v>OTROS</v>
      </c>
      <c r="J32" s="185"/>
      <c r="K32" s="186"/>
      <c r="L32" s="187" t="s">
        <v>86</v>
      </c>
      <c r="M32" s="16"/>
      <c r="N32" s="769"/>
      <c r="O32" s="611"/>
      <c r="P32" s="611"/>
      <c r="Q32" s="611"/>
      <c r="R32" s="611"/>
      <c r="S32" s="611"/>
      <c r="T32" s="611"/>
      <c r="U32" s="611"/>
      <c r="V32" s="611"/>
      <c r="W32" s="611"/>
      <c r="X32" s="612"/>
      <c r="Y32" s="15"/>
      <c r="Z32" s="754"/>
      <c r="AA32" s="755"/>
      <c r="AB32" s="755"/>
      <c r="AC32" s="755"/>
      <c r="AD32" s="755"/>
      <c r="AE32" s="743"/>
      <c r="AF32" s="744"/>
      <c r="AG32" s="744"/>
      <c r="AH32" s="745"/>
      <c r="AI32" s="743"/>
      <c r="AJ32" s="744"/>
      <c r="AK32" s="744"/>
      <c r="AL32" s="745"/>
      <c r="AM32" s="743"/>
      <c r="AN32" s="744"/>
      <c r="AO32" s="744"/>
      <c r="AP32" s="745"/>
      <c r="AQ32" s="746"/>
      <c r="AR32" s="747"/>
      <c r="AS32" s="747"/>
      <c r="AT32" s="749"/>
      <c r="AU32" s="750"/>
      <c r="AV32" s="750"/>
      <c r="AW32" s="1200"/>
      <c r="AX32" s="171"/>
      <c r="AY32" s="183" t="str">
        <f>Bitácora!$J$3</f>
        <v>MONO-MOTOR</v>
      </c>
      <c r="AZ32" s="184" t="str">
        <f>Bitácora!$K$3</f>
        <v>MULTI-MOTOR</v>
      </c>
      <c r="BA32" s="184" t="str">
        <f>Bitácora!$L$3</f>
        <v>TURBO-HÉLICE</v>
      </c>
      <c r="BB32" s="184" t="str">
        <f>Bitácora!$M$3</f>
        <v>TURBO-JET</v>
      </c>
      <c r="BC32" s="184" t="str">
        <f>Bitácora!$N$3</f>
        <v>LSA</v>
      </c>
      <c r="BD32" s="184" t="str">
        <f>Bitácora!$O$2</f>
        <v>HELICÓPTERO</v>
      </c>
      <c r="BE32" s="184" t="str">
        <f>Bitácora!$P$2</f>
        <v>PLANEADOR</v>
      </c>
      <c r="BF32" s="184" t="str">
        <f>Bitácora!$Q$2</f>
        <v>OTROS</v>
      </c>
      <c r="BG32" s="185"/>
      <c r="BH32" s="186"/>
      <c r="BI32" s="187" t="s">
        <v>86</v>
      </c>
      <c r="BJ32" s="16"/>
      <c r="BK32" s="769"/>
      <c r="BL32" s="611"/>
      <c r="BM32" s="611"/>
      <c r="BN32" s="611"/>
      <c r="BO32" s="611"/>
      <c r="BP32" s="611"/>
      <c r="BQ32" s="611"/>
      <c r="BR32" s="611"/>
      <c r="BS32" s="611"/>
      <c r="BT32" s="611"/>
      <c r="BU32" s="612"/>
      <c r="BV32" s="15"/>
      <c r="BW32" s="754"/>
      <c r="BX32" s="755"/>
      <c r="BY32" s="755"/>
      <c r="BZ32" s="755"/>
      <c r="CA32" s="755"/>
      <c r="CB32" s="743"/>
      <c r="CC32" s="744"/>
      <c r="CD32" s="744"/>
      <c r="CE32" s="745"/>
      <c r="CF32" s="743"/>
      <c r="CG32" s="744"/>
      <c r="CH32" s="744"/>
      <c r="CI32" s="745"/>
      <c r="CJ32" s="743"/>
      <c r="CK32" s="744"/>
      <c r="CL32" s="744"/>
      <c r="CM32" s="745"/>
      <c r="CN32" s="746"/>
      <c r="CO32" s="747"/>
      <c r="CP32" s="747"/>
      <c r="CQ32" s="749"/>
      <c r="CR32" s="750"/>
      <c r="CS32" s="751"/>
      <c r="CT32" s="1200"/>
      <c r="CU32" s="1199"/>
      <c r="CV32" s="171"/>
      <c r="CW32" s="183" t="str">
        <f>Bitácora!$J$3</f>
        <v>MONO-MOTOR</v>
      </c>
      <c r="CX32" s="184" t="str">
        <f>Bitácora!$K$3</f>
        <v>MULTI-MOTOR</v>
      </c>
      <c r="CY32" s="184" t="str">
        <f>Bitácora!$L$3</f>
        <v>TURBO-HÉLICE</v>
      </c>
      <c r="CZ32" s="184" t="str">
        <f>Bitácora!$M$3</f>
        <v>TURBO-JET</v>
      </c>
      <c r="DA32" s="184" t="str">
        <f>Bitácora!$N$3</f>
        <v>LSA</v>
      </c>
      <c r="DB32" s="184" t="str">
        <f>Bitácora!$O$2</f>
        <v>HELICÓPTERO</v>
      </c>
      <c r="DC32" s="184" t="str">
        <f>Bitácora!$P$2</f>
        <v>PLANEADOR</v>
      </c>
      <c r="DD32" s="184" t="str">
        <f>Bitácora!$Q$2</f>
        <v>OTROS</v>
      </c>
      <c r="DE32" s="185"/>
      <c r="DF32" s="186"/>
      <c r="DG32" s="187" t="s">
        <v>86</v>
      </c>
      <c r="DH32" s="16"/>
      <c r="DI32" s="769"/>
      <c r="DJ32" s="611"/>
      <c r="DK32" s="611"/>
      <c r="DL32" s="611"/>
      <c r="DM32" s="611"/>
      <c r="DN32" s="611"/>
      <c r="DO32" s="611"/>
      <c r="DP32" s="611"/>
      <c r="DQ32" s="611"/>
      <c r="DR32" s="611"/>
      <c r="DS32" s="612"/>
      <c r="DT32" s="15"/>
      <c r="DU32" s="754"/>
      <c r="DV32" s="755"/>
      <c r="DW32" s="755"/>
      <c r="DX32" s="755"/>
      <c r="DY32" s="755"/>
      <c r="DZ32" s="743"/>
      <c r="EA32" s="744"/>
      <c r="EB32" s="744"/>
      <c r="EC32" s="745"/>
      <c r="ED32" s="743"/>
      <c r="EE32" s="744"/>
      <c r="EF32" s="744"/>
      <c r="EG32" s="745"/>
      <c r="EH32" s="743"/>
      <c r="EI32" s="744"/>
      <c r="EJ32" s="744"/>
      <c r="EK32" s="745"/>
      <c r="EL32" s="746"/>
      <c r="EM32" s="747"/>
      <c r="EN32" s="747"/>
      <c r="EO32" s="749"/>
      <c r="EP32" s="750"/>
      <c r="EQ32" s="750"/>
      <c r="ER32" s="1200"/>
      <c r="ES32" s="171"/>
      <c r="ET32" s="183" t="str">
        <f>Bitácora!$J$3</f>
        <v>MONO-MOTOR</v>
      </c>
      <c r="EU32" s="184" t="str">
        <f>Bitácora!$K$3</f>
        <v>MULTI-MOTOR</v>
      </c>
      <c r="EV32" s="184" t="str">
        <f>Bitácora!$L$3</f>
        <v>TURBO-HÉLICE</v>
      </c>
      <c r="EW32" s="184" t="str">
        <f>Bitácora!$M$3</f>
        <v>TURBO-JET</v>
      </c>
      <c r="EX32" s="184" t="str">
        <f>Bitácora!$N$3</f>
        <v>LSA</v>
      </c>
      <c r="EY32" s="184" t="str">
        <f>Bitácora!$O$2</f>
        <v>HELICÓPTERO</v>
      </c>
      <c r="EZ32" s="184" t="str">
        <f>Bitácora!$P$2</f>
        <v>PLANEADOR</v>
      </c>
      <c r="FA32" s="184" t="str">
        <f>Bitácora!$Q$2</f>
        <v>OTROS</v>
      </c>
      <c r="FB32" s="185"/>
      <c r="FC32" s="186"/>
      <c r="FD32" s="187" t="s">
        <v>86</v>
      </c>
      <c r="FE32" s="16"/>
      <c r="FF32" s="769"/>
      <c r="FG32" s="611"/>
      <c r="FH32" s="611"/>
      <c r="FI32" s="611"/>
      <c r="FJ32" s="611"/>
      <c r="FK32" s="611"/>
      <c r="FL32" s="611"/>
      <c r="FM32" s="611"/>
      <c r="FN32" s="611"/>
      <c r="FO32" s="611"/>
      <c r="FP32" s="612"/>
      <c r="FQ32" s="15"/>
      <c r="FR32" s="754"/>
      <c r="FS32" s="755"/>
      <c r="FT32" s="755"/>
      <c r="FU32" s="755"/>
      <c r="FV32" s="755"/>
      <c r="FW32" s="743"/>
      <c r="FX32" s="744"/>
      <c r="FY32" s="744"/>
      <c r="FZ32" s="745"/>
      <c r="GA32" s="743"/>
      <c r="GB32" s="744"/>
      <c r="GC32" s="744"/>
      <c r="GD32" s="745"/>
      <c r="GE32" s="743"/>
      <c r="GF32" s="744"/>
      <c r="GG32" s="744"/>
      <c r="GH32" s="745"/>
      <c r="GI32" s="746"/>
      <c r="GJ32" s="747"/>
      <c r="GK32" s="747"/>
      <c r="GL32" s="749"/>
      <c r="GM32" s="750"/>
      <c r="GN32" s="751"/>
      <c r="GO32" s="1200"/>
    </row>
    <row r="33" spans="1:197" ht="3" customHeight="1" x14ac:dyDescent="0.25">
      <c r="A33" s="171"/>
      <c r="B33" s="625"/>
      <c r="C33" s="625"/>
      <c r="D33" s="625"/>
      <c r="E33" s="625"/>
      <c r="F33" s="625"/>
      <c r="G33" s="625"/>
      <c r="H33" s="625"/>
      <c r="I33" s="625"/>
      <c r="J33" s="625"/>
      <c r="K33" s="625"/>
      <c r="L33" s="625"/>
      <c r="M33" s="625"/>
      <c r="N33" s="657"/>
      <c r="O33" s="657"/>
      <c r="P33" s="657"/>
      <c r="Q33" s="657"/>
      <c r="R33" s="657"/>
      <c r="S33" s="657"/>
      <c r="T33" s="657"/>
      <c r="U33" s="657"/>
      <c r="V33" s="657"/>
      <c r="W33" s="657"/>
      <c r="X33" s="657"/>
      <c r="Y33" s="15"/>
      <c r="Z33" s="17"/>
      <c r="AA33" s="2" t="str">
        <f>AE6</f>
        <v>PIC</v>
      </c>
      <c r="AB33" s="2" t="str">
        <f>AI6</f>
        <v>SIC</v>
      </c>
      <c r="AC33" s="2" t="str">
        <f>AM6</f>
        <v>INSTRU.</v>
      </c>
      <c r="AD33" s="18"/>
      <c r="AE33" s="18"/>
      <c r="AF33" s="18"/>
      <c r="AG33" s="18"/>
      <c r="AH33" s="18"/>
      <c r="AI33" s="18"/>
      <c r="AJ33" s="18"/>
      <c r="AK33" s="18"/>
      <c r="AL33" s="18"/>
      <c r="AM33" s="18"/>
      <c r="AN33" s="18"/>
      <c r="AO33" s="18"/>
      <c r="AP33" s="18"/>
      <c r="AQ33" s="18"/>
      <c r="AR33" s="18"/>
      <c r="AS33" s="18"/>
      <c r="AT33" s="18"/>
      <c r="AU33" s="18"/>
      <c r="AV33" s="18"/>
      <c r="AW33" s="1200"/>
      <c r="AX33" s="171"/>
      <c r="AY33" s="625"/>
      <c r="AZ33" s="625"/>
      <c r="BA33" s="625"/>
      <c r="BB33" s="625"/>
      <c r="BC33" s="625"/>
      <c r="BD33" s="625"/>
      <c r="BE33" s="625"/>
      <c r="BF33" s="625"/>
      <c r="BG33" s="625"/>
      <c r="BH33" s="625"/>
      <c r="BI33" s="625"/>
      <c r="BJ33" s="625"/>
      <c r="BK33" s="657"/>
      <c r="BL33" s="657"/>
      <c r="BM33" s="657"/>
      <c r="BN33" s="657"/>
      <c r="BO33" s="657"/>
      <c r="BP33" s="657"/>
      <c r="BQ33" s="657"/>
      <c r="BR33" s="657"/>
      <c r="BS33" s="657"/>
      <c r="BT33" s="657"/>
      <c r="BU33" s="657"/>
      <c r="BV33" s="15"/>
      <c r="BW33" s="17"/>
      <c r="BX33" s="2" t="str">
        <f>CB6</f>
        <v>PIC</v>
      </c>
      <c r="BY33" s="2" t="str">
        <f>CF6</f>
        <v>SIC</v>
      </c>
      <c r="BZ33" s="2" t="str">
        <f>CJ6</f>
        <v>INSTRU.</v>
      </c>
      <c r="CA33" s="18"/>
      <c r="CB33" s="18"/>
      <c r="CC33" s="18"/>
      <c r="CD33" s="18"/>
      <c r="CE33" s="18"/>
      <c r="CF33" s="18"/>
      <c r="CG33" s="18"/>
      <c r="CH33" s="18"/>
      <c r="CI33" s="18"/>
      <c r="CJ33" s="18"/>
      <c r="CK33" s="18"/>
      <c r="CL33" s="18"/>
      <c r="CM33" s="18"/>
      <c r="CN33" s="18"/>
      <c r="CO33" s="18"/>
      <c r="CP33" s="18"/>
      <c r="CQ33" s="18"/>
      <c r="CR33" s="18"/>
      <c r="CS33" s="19"/>
      <c r="CT33" s="1200"/>
      <c r="CU33" s="1199"/>
      <c r="CV33" s="171"/>
      <c r="CW33" s="625"/>
      <c r="CX33" s="625"/>
      <c r="CY33" s="625"/>
      <c r="CZ33" s="625"/>
      <c r="DA33" s="625"/>
      <c r="DB33" s="625"/>
      <c r="DC33" s="625"/>
      <c r="DD33" s="625"/>
      <c r="DE33" s="625"/>
      <c r="DF33" s="625"/>
      <c r="DG33" s="625"/>
      <c r="DH33" s="625"/>
      <c r="DI33" s="657"/>
      <c r="DJ33" s="657"/>
      <c r="DK33" s="657"/>
      <c r="DL33" s="657"/>
      <c r="DM33" s="657"/>
      <c r="DN33" s="657"/>
      <c r="DO33" s="657"/>
      <c r="DP33" s="657"/>
      <c r="DQ33" s="657"/>
      <c r="DR33" s="657"/>
      <c r="DS33" s="657"/>
      <c r="DT33" s="15"/>
      <c r="DU33" s="17"/>
      <c r="DV33" s="2" t="str">
        <f>DZ6</f>
        <v>PIC</v>
      </c>
      <c r="DW33" s="2" t="str">
        <f>ED6</f>
        <v>SIC</v>
      </c>
      <c r="DX33" s="2" t="str">
        <f>EH6</f>
        <v>INSTRU.</v>
      </c>
      <c r="DY33" s="18"/>
      <c r="DZ33" s="18"/>
      <c r="EA33" s="18"/>
      <c r="EB33" s="18"/>
      <c r="EC33" s="18"/>
      <c r="ED33" s="18"/>
      <c r="EE33" s="18"/>
      <c r="EF33" s="18"/>
      <c r="EG33" s="18"/>
      <c r="EH33" s="18"/>
      <c r="EI33" s="18"/>
      <c r="EJ33" s="18"/>
      <c r="EK33" s="18"/>
      <c r="EL33" s="18"/>
      <c r="EM33" s="18"/>
      <c r="EN33" s="18"/>
      <c r="EO33" s="18"/>
      <c r="EP33" s="18"/>
      <c r="EQ33" s="18"/>
      <c r="ER33" s="1200"/>
      <c r="ES33" s="171"/>
      <c r="ET33" s="625"/>
      <c r="EU33" s="625"/>
      <c r="EV33" s="625"/>
      <c r="EW33" s="625"/>
      <c r="EX33" s="625"/>
      <c r="EY33" s="625"/>
      <c r="EZ33" s="625"/>
      <c r="FA33" s="625"/>
      <c r="FB33" s="625"/>
      <c r="FC33" s="625"/>
      <c r="FD33" s="625"/>
      <c r="FE33" s="625"/>
      <c r="FF33" s="657"/>
      <c r="FG33" s="657"/>
      <c r="FH33" s="657"/>
      <c r="FI33" s="657"/>
      <c r="FJ33" s="657"/>
      <c r="FK33" s="657"/>
      <c r="FL33" s="657"/>
      <c r="FM33" s="657"/>
      <c r="FN33" s="657"/>
      <c r="FO33" s="657"/>
      <c r="FP33" s="657"/>
      <c r="FQ33" s="15"/>
      <c r="FR33" s="17"/>
      <c r="FS33" s="2" t="str">
        <f>FW6</f>
        <v>PIC</v>
      </c>
      <c r="FT33" s="2" t="str">
        <f>GA6</f>
        <v>SIC</v>
      </c>
      <c r="FU33" s="2" t="str">
        <f>GE6</f>
        <v>INSTRU.</v>
      </c>
      <c r="FV33" s="18"/>
      <c r="FW33" s="18"/>
      <c r="FX33" s="18"/>
      <c r="FY33" s="18"/>
      <c r="FZ33" s="18"/>
      <c r="GA33" s="18"/>
      <c r="GB33" s="18"/>
      <c r="GC33" s="18"/>
      <c r="GD33" s="18"/>
      <c r="GE33" s="18"/>
      <c r="GF33" s="18"/>
      <c r="GG33" s="18"/>
      <c r="GH33" s="18"/>
      <c r="GI33" s="18"/>
      <c r="GJ33" s="18"/>
      <c r="GK33" s="18"/>
      <c r="GL33" s="18"/>
      <c r="GM33" s="18"/>
      <c r="GN33" s="19"/>
      <c r="GO33" s="1200"/>
    </row>
    <row r="34" spans="1:197" ht="8.25" customHeight="1" x14ac:dyDescent="0.25">
      <c r="A34" s="171"/>
      <c r="B34" s="724" t="str">
        <f>'Resumen Anual'!$C$38</f>
        <v>APROXIMACIONES</v>
      </c>
      <c r="C34" s="725"/>
      <c r="D34" s="725"/>
      <c r="E34" s="725"/>
      <c r="F34" s="725"/>
      <c r="G34" s="725"/>
      <c r="H34" s="725"/>
      <c r="I34" s="725"/>
      <c r="J34" s="725"/>
      <c r="K34" s="725"/>
      <c r="L34" s="725"/>
      <c r="M34" s="725"/>
      <c r="N34" s="725"/>
      <c r="O34" s="730" t="str">
        <f>IF(Portada!$A$1="www.fly-logics.com","APP",0)</f>
        <v>APP</v>
      </c>
      <c r="P34" s="731"/>
      <c r="Q34" s="731"/>
      <c r="R34" s="736">
        <f>SUMIF('Resumen Anual'!$FE$622,K6,'Resumen Anual'!$FN$654)+SUMIF('Resumen Anual'!$DH$622,K6,'Resumen Anual'!$DQ$654)+SUMIF('Resumen Anual'!$BI$622,K6,'Resumen Anual'!$BR$654)+SUMIF('Resumen Anual'!$L$622,K6,'Resumen Anual'!$U$654)+SUMIF('Resumen Anual'!$FE$566,K6,'Resumen Anual'!$FN$598)+SUMIF('Resumen Anual'!$DH$566,K6,'Resumen Anual'!$DQ$598)+SUMIF('Resumen Anual'!$BI$566,K6,'Resumen Anual'!$BR$598)+SUMIF('Resumen Anual'!$L$566,K6,'Resumen Anual'!$U$598)+SUMIF('Resumen Anual'!$FE$510,K6,'Resumen Anual'!$FN$542)+SUMIF('Resumen Anual'!$DH$510,K6,'Resumen Anual'!$DQ$542)+SUMIF('Resumen Anual'!$BI$510,K6,'Resumen Anual'!$BR$542)+SUMIF('Resumen Anual'!$L$510,K6,'Resumen Anual'!$U$542)+SUMIF('Resumen Anual'!$FE$454,K6,'Resumen Anual'!$FN$486)+SUMIF('Resumen Anual'!$DH$454,K6,'Resumen Anual'!$DQ$486)+SUMIF('Resumen Anual'!$BI$454,K6,'Resumen Anual'!$BR$486)+SUMIF('Resumen Anual'!$L$454,K6,'Resumen Anual'!$U$486)+SUMIF('Resumen Anual'!$FE$398,K6,'Resumen Anual'!$FN$430)+SUMIF('Resumen Anual'!$DH$398,K6,'Resumen Anual'!$DQ$430)+SUMIF('Resumen Anual'!$BI$398,K6,'Resumen Anual'!$BR$430)+SUMIF('Resumen Anual'!$L$398,K6,'Resumen Anual'!$U$430)+SUMIF('Resumen Anual'!$FE$342,K6,'Resumen Anual'!$FN$374)+SUMIF('Resumen Anual'!$DH$342,K6,'Resumen Anual'!$DQ$374)+SUMIF('Resumen Anual'!$BI$342,K6,'Resumen Anual'!$BR$374)+SUMIF('Resumen Anual'!$L$342,K6,'Resumen Anual'!$U$374)+SUMIF('Resumen Anual'!$FE$286,K6,'Resumen Anual'!$FN$318)+SUMIF('Resumen Anual'!$DH$286,K6,'Resumen Anual'!$DQ$318)+SUMIF('Resumen Anual'!$BI$286,K6,'Resumen Anual'!$BR$318)+SUMIF('Resumen Anual'!$L$286,K6,'Resumen Anual'!$U$318)+SUMIF('Resumen Anual'!$FE$230,K6,'Resumen Anual'!$FN$262)+SUMIF('Resumen Anual'!$DH$230,K6,'Resumen Anual'!$DQ$262)+SUMIF('Resumen Anual'!$BI$230,K6,'Resumen Anual'!$BR$262)+SUMIF('Resumen Anual'!$L$230,K6,'Resumen Anual'!$U$262)+SUMIF('Resumen Anual'!$FE$174,K6,'Resumen Anual'!$FN$206)+SUMIF('Resumen Anual'!$DH$174,K6,'Resumen Anual'!$DQ$206)+SUMIF('Resumen Anual'!$BI$174,K6,'Resumen Anual'!$BR$206)+SUMIF('Resumen Anual'!$L$174,K6,'Resumen Anual'!$U$206)+SUMIF('Resumen Anual'!$FE$118,K6,'Resumen Anual'!$FN$150)+SUMIF('Resumen Anual'!$DH$118,K6,'Resumen Anual'!$DQ$150)+SUMIF('Resumen Anual'!$BI$118,K6,'Resumen Anual'!$BR$150)+SUMIF('Resumen Anual'!$L$118,K6,'Resumen Anual'!$U$150)+SUMIF('Resumen Anual'!$FE$62,K6,'Resumen Anual'!$FN$94)+SUMIF('Resumen Anual'!$DH$62,K6,'Resumen Anual'!$DQ$94)+SUMIF('Resumen Anual'!$BI$62,K6,'Resumen Anual'!$BR$94)+SUMIF('Resumen Anual'!$L$62,K6,'Resumen Anual'!$U$94)+SUMIF('Resumen Anual'!$FE$6,K6,'Resumen Anual'!$FN$38)+SUMIF('Resumen Anual'!$DH$6,K6,'Resumen Anual'!$DQ$38)+SUMIF('Resumen Anual'!$BI$6,K6,'Resumen Anual'!$BR$38)+SUMIF('Resumen Anual'!$L$6,K6,'Resumen Anual'!$U$38)</f>
        <v>8</v>
      </c>
      <c r="S34" s="736"/>
      <c r="T34" s="736"/>
      <c r="U34" s="736"/>
      <c r="V34" s="736"/>
      <c r="W34" s="736"/>
      <c r="X34" s="736"/>
      <c r="Y34" s="15"/>
      <c r="Z34" s="737" t="str">
        <f>IF(Portada!$A$1="www.fly-logics.com","REGISTRO AVIONES MÁS USADOS",0)</f>
        <v>REGISTRO AVIONES MÁS USADOS</v>
      </c>
      <c r="AA34" s="738"/>
      <c r="AB34" s="738"/>
      <c r="AC34" s="738"/>
      <c r="AD34" s="738"/>
      <c r="AE34" s="738"/>
      <c r="AF34" s="738"/>
      <c r="AG34" s="738"/>
      <c r="AH34" s="738"/>
      <c r="AI34" s="738"/>
      <c r="AJ34" s="738"/>
      <c r="AK34" s="738"/>
      <c r="AL34" s="738"/>
      <c r="AM34" s="738"/>
      <c r="AN34" s="738"/>
      <c r="AO34" s="738"/>
      <c r="AP34" s="738"/>
      <c r="AQ34" s="738"/>
      <c r="AR34" s="738"/>
      <c r="AS34" s="738"/>
      <c r="AT34" s="738"/>
      <c r="AU34" s="738"/>
      <c r="AV34" s="738"/>
      <c r="AW34" s="1200"/>
      <c r="AX34" s="171"/>
      <c r="AY34" s="724" t="str">
        <f>'Resumen Anual'!$C$38</f>
        <v>APROXIMACIONES</v>
      </c>
      <c r="AZ34" s="725"/>
      <c r="BA34" s="725"/>
      <c r="BB34" s="725"/>
      <c r="BC34" s="725"/>
      <c r="BD34" s="725"/>
      <c r="BE34" s="725"/>
      <c r="BF34" s="725"/>
      <c r="BG34" s="725"/>
      <c r="BH34" s="725"/>
      <c r="BI34" s="725"/>
      <c r="BJ34" s="725"/>
      <c r="BK34" s="725"/>
      <c r="BL34" s="730" t="str">
        <f>IF(Portada!$A$1="www.fly-logics.com","APP",0)</f>
        <v>APP</v>
      </c>
      <c r="BM34" s="731"/>
      <c r="BN34" s="731"/>
      <c r="BO34" s="736">
        <f>SUMIF('Resumen Anual'!$FE$622,BH6,'Resumen Anual'!$FN$654)+SUMIF('Resumen Anual'!$DH$622,BH6,'Resumen Anual'!$DQ$654)+SUMIF('Resumen Anual'!$BI$622,BH6,'Resumen Anual'!$BR$654)+SUMIF('Resumen Anual'!$L$622,BH6,'Resumen Anual'!$U$654)+SUMIF('Resumen Anual'!$FE$566,BH6,'Resumen Anual'!$FN$598)+SUMIF('Resumen Anual'!$DH$566,BH6,'Resumen Anual'!$DQ$598)+SUMIF('Resumen Anual'!$BI$566,BH6,'Resumen Anual'!$BR$598)+SUMIF('Resumen Anual'!$L$566,BH6,'Resumen Anual'!$U$598)+SUMIF('Resumen Anual'!$FE$510,BH6,'Resumen Anual'!$FN$542)+SUMIF('Resumen Anual'!$DH$510,BH6,'Resumen Anual'!$DQ$542)+SUMIF('Resumen Anual'!$BI$510,BH6,'Resumen Anual'!$BR$542)+SUMIF('Resumen Anual'!$L$510,BH6,'Resumen Anual'!$U$542)+SUMIF('Resumen Anual'!$FE$454,BH6,'Resumen Anual'!$FN$486)+SUMIF('Resumen Anual'!$DH$454,BH6,'Resumen Anual'!$DQ$486)+SUMIF('Resumen Anual'!$BI$454,BH6,'Resumen Anual'!$BR$486)+SUMIF('Resumen Anual'!$L$454,BH6,'Resumen Anual'!$U$486)+SUMIF('Resumen Anual'!$FE$398,BH6,'Resumen Anual'!$FN$430)+SUMIF('Resumen Anual'!$DH$398,BH6,'Resumen Anual'!$DQ$430)+SUMIF('Resumen Anual'!$BI$398,BH6,'Resumen Anual'!$BR$430)+SUMIF('Resumen Anual'!$L$398,BH6,'Resumen Anual'!$U$430)+SUMIF('Resumen Anual'!$FE$342,BH6,'Resumen Anual'!$FN$374)+SUMIF('Resumen Anual'!$DH$342,BH6,'Resumen Anual'!$DQ$374)+SUMIF('Resumen Anual'!$BI$342,BH6,'Resumen Anual'!$BR$374)+SUMIF('Resumen Anual'!$L$342,BH6,'Resumen Anual'!$U$374)+SUMIF('Resumen Anual'!$FE$286,BH6,'Resumen Anual'!$FN$318)+SUMIF('Resumen Anual'!$DH$286,BH6,'Resumen Anual'!$DQ$318)+SUMIF('Resumen Anual'!$BI$286,BH6,'Resumen Anual'!$BR$318)+SUMIF('Resumen Anual'!$L$286,BH6,'Resumen Anual'!$U$318)+SUMIF('Resumen Anual'!$FE$230,BH6,'Resumen Anual'!$FN$262)+SUMIF('Resumen Anual'!$DH$230,BH6,'Resumen Anual'!$DQ$262)+SUMIF('Resumen Anual'!$BI$230,BH6,'Resumen Anual'!$BR$262)+SUMIF('Resumen Anual'!$L$230,BH6,'Resumen Anual'!$U$262)+SUMIF('Resumen Anual'!$FE$174,BH6,'Resumen Anual'!$FN$206)+SUMIF('Resumen Anual'!$DH$174,BH6,'Resumen Anual'!$DQ$206)+SUMIF('Resumen Anual'!$BI$174,BH6,'Resumen Anual'!$BR$206)+SUMIF('Resumen Anual'!$L$174,BH6,'Resumen Anual'!$U$206)+SUMIF('Resumen Anual'!$FE$118,BH6,'Resumen Anual'!$FN$150)+SUMIF('Resumen Anual'!$DH$118,BH6,'Resumen Anual'!$DQ$150)+SUMIF('Resumen Anual'!$BI$118,BH6,'Resumen Anual'!$BR$150)+SUMIF('Resumen Anual'!$L$118,BH6,'Resumen Anual'!$U$150)+SUMIF('Resumen Anual'!$FE$62,BH6,'Resumen Anual'!$FN$94)+SUMIF('Resumen Anual'!$DH$62,BH6,'Resumen Anual'!$DQ$94)+SUMIF('Resumen Anual'!$BI$62,BH6,'Resumen Anual'!$BR$94)+SUMIF('Resumen Anual'!$L$62,BH6,'Resumen Anual'!$U$94)+SUMIF('Resumen Anual'!$FE$6,BH6,'Resumen Anual'!$FN$38)+SUMIF('Resumen Anual'!$DH$6,BH6,'Resumen Anual'!$DQ$38)+SUMIF('Resumen Anual'!$BI$6,BH6,'Resumen Anual'!$BR$38)+SUMIF('Resumen Anual'!$L$6,BH6,'Resumen Anual'!$U$38)</f>
        <v>0</v>
      </c>
      <c r="BP34" s="736"/>
      <c r="BQ34" s="736"/>
      <c r="BR34" s="736"/>
      <c r="BS34" s="736"/>
      <c r="BT34" s="736"/>
      <c r="BU34" s="736"/>
      <c r="BV34" s="15"/>
      <c r="BW34" s="737" t="str">
        <f>IF(Portada!$A$1="www.fly-logics.com","REGISTRO AVIONES MÁS USADOS",0)</f>
        <v>REGISTRO AVIONES MÁS USADOS</v>
      </c>
      <c r="BX34" s="738"/>
      <c r="BY34" s="738"/>
      <c r="BZ34" s="738"/>
      <c r="CA34" s="738"/>
      <c r="CB34" s="738"/>
      <c r="CC34" s="738"/>
      <c r="CD34" s="738"/>
      <c r="CE34" s="738"/>
      <c r="CF34" s="738"/>
      <c r="CG34" s="738"/>
      <c r="CH34" s="738"/>
      <c r="CI34" s="738"/>
      <c r="CJ34" s="738"/>
      <c r="CK34" s="738"/>
      <c r="CL34" s="738"/>
      <c r="CM34" s="738"/>
      <c r="CN34" s="738"/>
      <c r="CO34" s="738"/>
      <c r="CP34" s="738"/>
      <c r="CQ34" s="738"/>
      <c r="CR34" s="738"/>
      <c r="CS34" s="739"/>
      <c r="CT34" s="1200"/>
      <c r="CU34" s="1199"/>
      <c r="CV34" s="171"/>
      <c r="CW34" s="724" t="str">
        <f>'Resumen Anual'!$C$38</f>
        <v>APROXIMACIONES</v>
      </c>
      <c r="CX34" s="725"/>
      <c r="CY34" s="725"/>
      <c r="CZ34" s="725"/>
      <c r="DA34" s="725"/>
      <c r="DB34" s="725"/>
      <c r="DC34" s="725"/>
      <c r="DD34" s="725"/>
      <c r="DE34" s="725"/>
      <c r="DF34" s="725"/>
      <c r="DG34" s="725"/>
      <c r="DH34" s="725"/>
      <c r="DI34" s="725"/>
      <c r="DJ34" s="730" t="str">
        <f>IF(Portada!$A$1="www.fly-logics.com","APP",0)</f>
        <v>APP</v>
      </c>
      <c r="DK34" s="731"/>
      <c r="DL34" s="731"/>
      <c r="DM34" s="736">
        <f>SUMIF('Resumen Anual'!$FE$622,DF6,'Resumen Anual'!$FN$654)+SUMIF('Resumen Anual'!$DH$622,DF6,'Resumen Anual'!$DQ$654)+SUMIF('Resumen Anual'!$BI$622,DF6,'Resumen Anual'!$BR$654)+SUMIF('Resumen Anual'!$L$622,DF6,'Resumen Anual'!$U$654)+SUMIF('Resumen Anual'!$FE$566,DF6,'Resumen Anual'!$FN$598)+SUMIF('Resumen Anual'!$DH$566,DF6,'Resumen Anual'!$DQ$598)+SUMIF('Resumen Anual'!$BI$566,DF6,'Resumen Anual'!$BR$598)+SUMIF('Resumen Anual'!$L$566,DF6,'Resumen Anual'!$U$598)+SUMIF('Resumen Anual'!$FE$510,DF6,'Resumen Anual'!$FN$542)+SUMIF('Resumen Anual'!$DH$510,DF6,'Resumen Anual'!$DQ$542)+SUMIF('Resumen Anual'!$BI$510,DF6,'Resumen Anual'!$BR$542)+SUMIF('Resumen Anual'!$L$510,DF6,'Resumen Anual'!$U$542)+SUMIF('Resumen Anual'!$FE$454,DF6,'Resumen Anual'!$FN$486)+SUMIF('Resumen Anual'!$DH$454,DF6,'Resumen Anual'!$DQ$486)+SUMIF('Resumen Anual'!$BI$454,DF6,'Resumen Anual'!$BR$486)+SUMIF('Resumen Anual'!$L$454,DF6,'Resumen Anual'!$U$486)+SUMIF('Resumen Anual'!$FE$398,DF6,'Resumen Anual'!$FN$430)+SUMIF('Resumen Anual'!$DH$398,DF6,'Resumen Anual'!$DQ$430)+SUMIF('Resumen Anual'!$BI$398,DF6,'Resumen Anual'!$BR$430)+SUMIF('Resumen Anual'!$L$398,DF6,'Resumen Anual'!$U$430)+SUMIF('Resumen Anual'!$FE$342,DF6,'Resumen Anual'!$FN$374)+SUMIF('Resumen Anual'!$DH$342,DF6,'Resumen Anual'!$DQ$374)+SUMIF('Resumen Anual'!$BI$342,DF6,'Resumen Anual'!$BR$374)+SUMIF('Resumen Anual'!$L$342,DF6,'Resumen Anual'!$U$374)+SUMIF('Resumen Anual'!$FE$286,DF6,'Resumen Anual'!$FN$318)+SUMIF('Resumen Anual'!$DH$286,DF6,'Resumen Anual'!$DQ$318)+SUMIF('Resumen Anual'!$BI$286,DF6,'Resumen Anual'!$BR$318)+SUMIF('Resumen Anual'!$L$286,DF6,'Resumen Anual'!$U$318)+SUMIF('Resumen Anual'!$FE$230,DF6,'Resumen Anual'!$FN$262)+SUMIF('Resumen Anual'!$DH$230,DF6,'Resumen Anual'!$DQ$262)+SUMIF('Resumen Anual'!$BI$230,DF6,'Resumen Anual'!$BR$262)+SUMIF('Resumen Anual'!$L$230,DF6,'Resumen Anual'!$U$262)+SUMIF('Resumen Anual'!$FE$174,DF6,'Resumen Anual'!$FN$206)+SUMIF('Resumen Anual'!$DH$174,DF6,'Resumen Anual'!$DQ$206)+SUMIF('Resumen Anual'!$BI$174,DF6,'Resumen Anual'!$BR$206)+SUMIF('Resumen Anual'!$L$174,DF6,'Resumen Anual'!$U$206)+SUMIF('Resumen Anual'!$FE$118,DF6,'Resumen Anual'!$FN$150)+SUMIF('Resumen Anual'!$DH$118,DF6,'Resumen Anual'!$DQ$150)+SUMIF('Resumen Anual'!$BI$118,DF6,'Resumen Anual'!$BR$150)+SUMIF('Resumen Anual'!$L$118,DF6,'Resumen Anual'!$U$150)+SUMIF('Resumen Anual'!$FE$62,DF6,'Resumen Anual'!$FN$94)+SUMIF('Resumen Anual'!$DH$62,DF6,'Resumen Anual'!$DQ$94)+SUMIF('Resumen Anual'!$BI$62,DF6,'Resumen Anual'!$BR$94)+SUMIF('Resumen Anual'!$L$62,DF6,'Resumen Anual'!$U$94)+SUMIF('Resumen Anual'!$FE$6,DF6,'Resumen Anual'!$FN$38)+SUMIF('Resumen Anual'!$DH$6,DF6,'Resumen Anual'!$DQ$38)+SUMIF('Resumen Anual'!$BI$6,DF6,'Resumen Anual'!$BR$38)+SUMIF('Resumen Anual'!$L$6,DF6,'Resumen Anual'!$U$38)</f>
        <v>0</v>
      </c>
      <c r="DN34" s="736"/>
      <c r="DO34" s="736"/>
      <c r="DP34" s="736"/>
      <c r="DQ34" s="736"/>
      <c r="DR34" s="736"/>
      <c r="DS34" s="736"/>
      <c r="DT34" s="15"/>
      <c r="DU34" s="737" t="str">
        <f>IF(Portada!$A$1="www.fly-logics.com","REGISTRO AVIONES MÁS USADOS",0)</f>
        <v>REGISTRO AVIONES MÁS USADOS</v>
      </c>
      <c r="DV34" s="738"/>
      <c r="DW34" s="738"/>
      <c r="DX34" s="738"/>
      <c r="DY34" s="738"/>
      <c r="DZ34" s="738"/>
      <c r="EA34" s="738"/>
      <c r="EB34" s="738"/>
      <c r="EC34" s="738"/>
      <c r="ED34" s="738"/>
      <c r="EE34" s="738"/>
      <c r="EF34" s="738"/>
      <c r="EG34" s="738"/>
      <c r="EH34" s="738"/>
      <c r="EI34" s="738"/>
      <c r="EJ34" s="738"/>
      <c r="EK34" s="738"/>
      <c r="EL34" s="738"/>
      <c r="EM34" s="738"/>
      <c r="EN34" s="738"/>
      <c r="EO34" s="738"/>
      <c r="EP34" s="738"/>
      <c r="EQ34" s="738"/>
      <c r="ER34" s="1200"/>
      <c r="ES34" s="171"/>
      <c r="ET34" s="724" t="str">
        <f>'Resumen Anual'!$C$38</f>
        <v>APROXIMACIONES</v>
      </c>
      <c r="EU34" s="725"/>
      <c r="EV34" s="725"/>
      <c r="EW34" s="725"/>
      <c r="EX34" s="725"/>
      <c r="EY34" s="725"/>
      <c r="EZ34" s="725"/>
      <c r="FA34" s="725"/>
      <c r="FB34" s="725"/>
      <c r="FC34" s="725"/>
      <c r="FD34" s="725"/>
      <c r="FE34" s="725"/>
      <c r="FF34" s="725"/>
      <c r="FG34" s="730" t="str">
        <f>IF(Portada!$A$1="www.fly-logics.com","APP",0)</f>
        <v>APP</v>
      </c>
      <c r="FH34" s="731"/>
      <c r="FI34" s="731"/>
      <c r="FJ34" s="736">
        <f>SUMIF('Resumen Anual'!$FE$622,FC6,'Resumen Anual'!$FN$654)+SUMIF('Resumen Anual'!$DH$622,FC6,'Resumen Anual'!$DQ$654)+SUMIF('Resumen Anual'!$BI$622,FC6,'Resumen Anual'!$BR$654)+SUMIF('Resumen Anual'!$L$622,FC6,'Resumen Anual'!$U$654)+SUMIF('Resumen Anual'!$FE$566,FC6,'Resumen Anual'!$FN$598)+SUMIF('Resumen Anual'!$DH$566,FC6,'Resumen Anual'!$DQ$598)+SUMIF('Resumen Anual'!$BI$566,FC6,'Resumen Anual'!$BR$598)+SUMIF('Resumen Anual'!$L$566,FC6,'Resumen Anual'!$U$598)+SUMIF('Resumen Anual'!$FE$510,FC6,'Resumen Anual'!$FN$542)+SUMIF('Resumen Anual'!$DH$510,FC6,'Resumen Anual'!$DQ$542)+SUMIF('Resumen Anual'!$BI$510,FC6,'Resumen Anual'!$BR$542)+SUMIF('Resumen Anual'!$L$510,FC6,'Resumen Anual'!$U$542)+SUMIF('Resumen Anual'!$FE$454,FC6,'Resumen Anual'!$FN$486)+SUMIF('Resumen Anual'!$DH$454,FC6,'Resumen Anual'!$DQ$486)+SUMIF('Resumen Anual'!$BI$454,FC6,'Resumen Anual'!$BR$486)+SUMIF('Resumen Anual'!$L$454,FC6,'Resumen Anual'!$U$486)+SUMIF('Resumen Anual'!$FE$398,FC6,'Resumen Anual'!$FN$430)+SUMIF('Resumen Anual'!$DH$398,FC6,'Resumen Anual'!$DQ$430)+SUMIF('Resumen Anual'!$BI$398,FC6,'Resumen Anual'!$BR$430)+SUMIF('Resumen Anual'!$L$398,FC6,'Resumen Anual'!$U$430)+SUMIF('Resumen Anual'!$FE$342,FC6,'Resumen Anual'!$FN$374)+SUMIF('Resumen Anual'!$DH$342,FC6,'Resumen Anual'!$DQ$374)+SUMIF('Resumen Anual'!$BI$342,FC6,'Resumen Anual'!$BR$374)+SUMIF('Resumen Anual'!$L$342,FC6,'Resumen Anual'!$U$374)+SUMIF('Resumen Anual'!$FE$286,FC6,'Resumen Anual'!$FN$318)+SUMIF('Resumen Anual'!$DH$286,FC6,'Resumen Anual'!$DQ$318)+SUMIF('Resumen Anual'!$BI$286,FC6,'Resumen Anual'!$BR$318)+SUMIF('Resumen Anual'!$L$286,FC6,'Resumen Anual'!$U$318)+SUMIF('Resumen Anual'!$FE$230,FC6,'Resumen Anual'!$FN$262)+SUMIF('Resumen Anual'!$DH$230,FC6,'Resumen Anual'!$DQ$262)+SUMIF('Resumen Anual'!$BI$230,FC6,'Resumen Anual'!$BR$262)+SUMIF('Resumen Anual'!$L$230,FC6,'Resumen Anual'!$U$262)+SUMIF('Resumen Anual'!$FE$174,FC6,'Resumen Anual'!$FN$206)+SUMIF('Resumen Anual'!$DH$174,FC6,'Resumen Anual'!$DQ$206)+SUMIF('Resumen Anual'!$BI$174,FC6,'Resumen Anual'!$BR$206)+SUMIF('Resumen Anual'!$L$174,FC6,'Resumen Anual'!$U$206)+SUMIF('Resumen Anual'!$FE$118,FC6,'Resumen Anual'!$FN$150)+SUMIF('Resumen Anual'!$DH$118,FC6,'Resumen Anual'!$DQ$150)+SUMIF('Resumen Anual'!$BI$118,FC6,'Resumen Anual'!$BR$150)+SUMIF('Resumen Anual'!$L$118,FC6,'Resumen Anual'!$U$150)+SUMIF('Resumen Anual'!$FE$62,FC6,'Resumen Anual'!$FN$94)+SUMIF('Resumen Anual'!$DH$62,FC6,'Resumen Anual'!$DQ$94)+SUMIF('Resumen Anual'!$BI$62,FC6,'Resumen Anual'!$BR$94)+SUMIF('Resumen Anual'!$L$62,FC6,'Resumen Anual'!$U$94)+SUMIF('Resumen Anual'!$FE$6,FC6,'Resumen Anual'!$FN$38)+SUMIF('Resumen Anual'!$DH$6,FC6,'Resumen Anual'!$DQ$38)+SUMIF('Resumen Anual'!$BI$6,FC6,'Resumen Anual'!$BR$38)+SUMIF('Resumen Anual'!$L$6,FC6,'Resumen Anual'!$U$38)</f>
        <v>0</v>
      </c>
      <c r="FK34" s="736"/>
      <c r="FL34" s="736"/>
      <c r="FM34" s="736"/>
      <c r="FN34" s="736"/>
      <c r="FO34" s="736"/>
      <c r="FP34" s="736"/>
      <c r="FQ34" s="15"/>
      <c r="FR34" s="737" t="str">
        <f>IF(Portada!$A$1="www.fly-logics.com","REGISTRO AVIONES MÁS USADOS",0)</f>
        <v>REGISTRO AVIONES MÁS USADOS</v>
      </c>
      <c r="FS34" s="738"/>
      <c r="FT34" s="738"/>
      <c r="FU34" s="738"/>
      <c r="FV34" s="738"/>
      <c r="FW34" s="738"/>
      <c r="FX34" s="738"/>
      <c r="FY34" s="738"/>
      <c r="FZ34" s="738"/>
      <c r="GA34" s="738"/>
      <c r="GB34" s="738"/>
      <c r="GC34" s="738"/>
      <c r="GD34" s="738"/>
      <c r="GE34" s="738"/>
      <c r="GF34" s="738"/>
      <c r="GG34" s="738"/>
      <c r="GH34" s="738"/>
      <c r="GI34" s="738"/>
      <c r="GJ34" s="738"/>
      <c r="GK34" s="738"/>
      <c r="GL34" s="738"/>
      <c r="GM34" s="738"/>
      <c r="GN34" s="739"/>
      <c r="GO34" s="1200"/>
    </row>
    <row r="35" spans="1:197" ht="11.1" customHeight="1" x14ac:dyDescent="0.25">
      <c r="A35" s="171"/>
      <c r="B35" s="726"/>
      <c r="C35" s="727"/>
      <c r="D35" s="727"/>
      <c r="E35" s="727"/>
      <c r="F35" s="727"/>
      <c r="G35" s="727"/>
      <c r="H35" s="727"/>
      <c r="I35" s="727"/>
      <c r="J35" s="727"/>
      <c r="K35" s="727"/>
      <c r="L35" s="727"/>
      <c r="M35" s="727"/>
      <c r="N35" s="727"/>
      <c r="O35" s="732"/>
      <c r="P35" s="733"/>
      <c r="Q35" s="733"/>
      <c r="R35" s="736"/>
      <c r="S35" s="736"/>
      <c r="T35" s="736"/>
      <c r="U35" s="736"/>
      <c r="V35" s="736"/>
      <c r="W35" s="736"/>
      <c r="X35" s="736"/>
      <c r="Y35" s="15"/>
      <c r="Z35" s="740"/>
      <c r="AA35" s="741"/>
      <c r="AB35" s="741"/>
      <c r="AC35" s="741"/>
      <c r="AD35" s="741"/>
      <c r="AE35" s="741"/>
      <c r="AF35" s="741"/>
      <c r="AG35" s="741"/>
      <c r="AH35" s="741"/>
      <c r="AI35" s="741"/>
      <c r="AJ35" s="741"/>
      <c r="AK35" s="741"/>
      <c r="AL35" s="741"/>
      <c r="AM35" s="741"/>
      <c r="AN35" s="741"/>
      <c r="AO35" s="741"/>
      <c r="AP35" s="741"/>
      <c r="AQ35" s="741"/>
      <c r="AR35" s="741"/>
      <c r="AS35" s="741"/>
      <c r="AT35" s="741"/>
      <c r="AU35" s="741"/>
      <c r="AV35" s="741"/>
      <c r="AW35" s="1200"/>
      <c r="AX35" s="171"/>
      <c r="AY35" s="726"/>
      <c r="AZ35" s="727"/>
      <c r="BA35" s="727"/>
      <c r="BB35" s="727"/>
      <c r="BC35" s="727"/>
      <c r="BD35" s="727"/>
      <c r="BE35" s="727"/>
      <c r="BF35" s="727"/>
      <c r="BG35" s="727"/>
      <c r="BH35" s="727"/>
      <c r="BI35" s="727"/>
      <c r="BJ35" s="727"/>
      <c r="BK35" s="727"/>
      <c r="BL35" s="732"/>
      <c r="BM35" s="733"/>
      <c r="BN35" s="733"/>
      <c r="BO35" s="736"/>
      <c r="BP35" s="736"/>
      <c r="BQ35" s="736"/>
      <c r="BR35" s="736"/>
      <c r="BS35" s="736"/>
      <c r="BT35" s="736"/>
      <c r="BU35" s="736"/>
      <c r="BV35" s="15"/>
      <c r="BW35" s="740"/>
      <c r="BX35" s="741"/>
      <c r="BY35" s="741"/>
      <c r="BZ35" s="741"/>
      <c r="CA35" s="741"/>
      <c r="CB35" s="741"/>
      <c r="CC35" s="741"/>
      <c r="CD35" s="741"/>
      <c r="CE35" s="741"/>
      <c r="CF35" s="741"/>
      <c r="CG35" s="741"/>
      <c r="CH35" s="741"/>
      <c r="CI35" s="741"/>
      <c r="CJ35" s="741"/>
      <c r="CK35" s="741"/>
      <c r="CL35" s="741"/>
      <c r="CM35" s="741"/>
      <c r="CN35" s="741"/>
      <c r="CO35" s="741"/>
      <c r="CP35" s="741"/>
      <c r="CQ35" s="741"/>
      <c r="CR35" s="741"/>
      <c r="CS35" s="742"/>
      <c r="CT35" s="1200"/>
      <c r="CU35" s="1199"/>
      <c r="CV35" s="171"/>
      <c r="CW35" s="726"/>
      <c r="CX35" s="727"/>
      <c r="CY35" s="727"/>
      <c r="CZ35" s="727"/>
      <c r="DA35" s="727"/>
      <c r="DB35" s="727"/>
      <c r="DC35" s="727"/>
      <c r="DD35" s="727"/>
      <c r="DE35" s="727"/>
      <c r="DF35" s="727"/>
      <c r="DG35" s="727"/>
      <c r="DH35" s="727"/>
      <c r="DI35" s="727"/>
      <c r="DJ35" s="732"/>
      <c r="DK35" s="733"/>
      <c r="DL35" s="733"/>
      <c r="DM35" s="736"/>
      <c r="DN35" s="736"/>
      <c r="DO35" s="736"/>
      <c r="DP35" s="736"/>
      <c r="DQ35" s="736"/>
      <c r="DR35" s="736"/>
      <c r="DS35" s="736"/>
      <c r="DT35" s="15"/>
      <c r="DU35" s="740"/>
      <c r="DV35" s="741"/>
      <c r="DW35" s="741"/>
      <c r="DX35" s="741"/>
      <c r="DY35" s="741"/>
      <c r="DZ35" s="741"/>
      <c r="EA35" s="741"/>
      <c r="EB35" s="741"/>
      <c r="EC35" s="741"/>
      <c r="ED35" s="741"/>
      <c r="EE35" s="741"/>
      <c r="EF35" s="741"/>
      <c r="EG35" s="741"/>
      <c r="EH35" s="741"/>
      <c r="EI35" s="741"/>
      <c r="EJ35" s="741"/>
      <c r="EK35" s="741"/>
      <c r="EL35" s="741"/>
      <c r="EM35" s="741"/>
      <c r="EN35" s="741"/>
      <c r="EO35" s="741"/>
      <c r="EP35" s="741"/>
      <c r="EQ35" s="741"/>
      <c r="ER35" s="1200"/>
      <c r="ES35" s="171"/>
      <c r="ET35" s="726"/>
      <c r="EU35" s="727"/>
      <c r="EV35" s="727"/>
      <c r="EW35" s="727"/>
      <c r="EX35" s="727"/>
      <c r="EY35" s="727"/>
      <c r="EZ35" s="727"/>
      <c r="FA35" s="727"/>
      <c r="FB35" s="727"/>
      <c r="FC35" s="727"/>
      <c r="FD35" s="727"/>
      <c r="FE35" s="727"/>
      <c r="FF35" s="727"/>
      <c r="FG35" s="732"/>
      <c r="FH35" s="733"/>
      <c r="FI35" s="733"/>
      <c r="FJ35" s="736"/>
      <c r="FK35" s="736"/>
      <c r="FL35" s="736"/>
      <c r="FM35" s="736"/>
      <c r="FN35" s="736"/>
      <c r="FO35" s="736"/>
      <c r="FP35" s="736"/>
      <c r="FQ35" s="15"/>
      <c r="FR35" s="740"/>
      <c r="FS35" s="741"/>
      <c r="FT35" s="741"/>
      <c r="FU35" s="741"/>
      <c r="FV35" s="741"/>
      <c r="FW35" s="741"/>
      <c r="FX35" s="741"/>
      <c r="FY35" s="741"/>
      <c r="FZ35" s="741"/>
      <c r="GA35" s="741"/>
      <c r="GB35" s="741"/>
      <c r="GC35" s="741"/>
      <c r="GD35" s="741"/>
      <c r="GE35" s="741"/>
      <c r="GF35" s="741"/>
      <c r="GG35" s="741"/>
      <c r="GH35" s="741"/>
      <c r="GI35" s="741"/>
      <c r="GJ35" s="741"/>
      <c r="GK35" s="741"/>
      <c r="GL35" s="741"/>
      <c r="GM35" s="741"/>
      <c r="GN35" s="742"/>
      <c r="GO35" s="1200"/>
    </row>
    <row r="36" spans="1:197" ht="15" customHeight="1" x14ac:dyDescent="0.25">
      <c r="A36" s="171"/>
      <c r="B36" s="728"/>
      <c r="C36" s="729"/>
      <c r="D36" s="729"/>
      <c r="E36" s="729"/>
      <c r="F36" s="729"/>
      <c r="G36" s="729"/>
      <c r="H36" s="729"/>
      <c r="I36" s="729"/>
      <c r="J36" s="729"/>
      <c r="K36" s="729"/>
      <c r="L36" s="729"/>
      <c r="M36" s="729"/>
      <c r="N36" s="729"/>
      <c r="O36" s="734"/>
      <c r="P36" s="735"/>
      <c r="Q36" s="735"/>
      <c r="R36" s="736"/>
      <c r="S36" s="736"/>
      <c r="T36" s="736"/>
      <c r="U36" s="736"/>
      <c r="V36" s="736"/>
      <c r="W36" s="736"/>
      <c r="X36" s="736"/>
      <c r="Y36" s="15"/>
      <c r="Z36" s="1220" t="str">
        <f>IF(Portada!$A$1="www.fly-logics.com","PROPIETARIOS",0)</f>
        <v>PROPIETARIOS</v>
      </c>
      <c r="AA36" s="1221"/>
      <c r="AB36" s="1221"/>
      <c r="AC36" s="1221"/>
      <c r="AD36" s="1221"/>
      <c r="AE36" s="1221"/>
      <c r="AF36" s="694" t="s">
        <v>87</v>
      </c>
      <c r="AG36" s="694"/>
      <c r="AH36" s="694"/>
      <c r="AI36" s="694"/>
      <c r="AJ36" s="694"/>
      <c r="AK36" s="694"/>
      <c r="AL36" s="694"/>
      <c r="AM36" s="694"/>
      <c r="AN36" s="694"/>
      <c r="AO36" s="694"/>
      <c r="AP36" s="694"/>
      <c r="AQ36" s="694"/>
      <c r="AR36" s="694"/>
      <c r="AS36" s="694"/>
      <c r="AT36" s="694"/>
      <c r="AU36" s="694"/>
      <c r="AV36" s="694"/>
      <c r="AW36" s="1200"/>
      <c r="AX36" s="171"/>
      <c r="AY36" s="728"/>
      <c r="AZ36" s="729"/>
      <c r="BA36" s="729"/>
      <c r="BB36" s="729"/>
      <c r="BC36" s="729"/>
      <c r="BD36" s="729"/>
      <c r="BE36" s="729"/>
      <c r="BF36" s="729"/>
      <c r="BG36" s="729"/>
      <c r="BH36" s="729"/>
      <c r="BI36" s="729"/>
      <c r="BJ36" s="729"/>
      <c r="BK36" s="729"/>
      <c r="BL36" s="734"/>
      <c r="BM36" s="735"/>
      <c r="BN36" s="735"/>
      <c r="BO36" s="736"/>
      <c r="BP36" s="736"/>
      <c r="BQ36" s="736"/>
      <c r="BR36" s="736"/>
      <c r="BS36" s="736"/>
      <c r="BT36" s="736"/>
      <c r="BU36" s="736"/>
      <c r="BV36" s="15"/>
      <c r="BW36" s="1220" t="str">
        <f>IF(Portada!$A$1="www.fly-logics.com","PROPIETARIOS",0)</f>
        <v>PROPIETARIOS</v>
      </c>
      <c r="BX36" s="1221"/>
      <c r="BY36" s="1221"/>
      <c r="BZ36" s="1221"/>
      <c r="CA36" s="1221"/>
      <c r="CB36" s="1221"/>
      <c r="CC36" s="694" t="s">
        <v>87</v>
      </c>
      <c r="CD36" s="694"/>
      <c r="CE36" s="694"/>
      <c r="CF36" s="694"/>
      <c r="CG36" s="694"/>
      <c r="CH36" s="694"/>
      <c r="CI36" s="694"/>
      <c r="CJ36" s="694"/>
      <c r="CK36" s="694"/>
      <c r="CL36" s="694"/>
      <c r="CM36" s="694"/>
      <c r="CN36" s="694"/>
      <c r="CO36" s="694"/>
      <c r="CP36" s="694"/>
      <c r="CQ36" s="694"/>
      <c r="CR36" s="694"/>
      <c r="CS36" s="695"/>
      <c r="CT36" s="1200"/>
      <c r="CU36" s="1199"/>
      <c r="CV36" s="171"/>
      <c r="CW36" s="728"/>
      <c r="CX36" s="729"/>
      <c r="CY36" s="729"/>
      <c r="CZ36" s="729"/>
      <c r="DA36" s="729"/>
      <c r="DB36" s="729"/>
      <c r="DC36" s="729"/>
      <c r="DD36" s="729"/>
      <c r="DE36" s="729"/>
      <c r="DF36" s="729"/>
      <c r="DG36" s="729"/>
      <c r="DH36" s="729"/>
      <c r="DI36" s="729"/>
      <c r="DJ36" s="734"/>
      <c r="DK36" s="735"/>
      <c r="DL36" s="735"/>
      <c r="DM36" s="736"/>
      <c r="DN36" s="736"/>
      <c r="DO36" s="736"/>
      <c r="DP36" s="736"/>
      <c r="DQ36" s="736"/>
      <c r="DR36" s="736"/>
      <c r="DS36" s="736"/>
      <c r="DT36" s="15"/>
      <c r="DU36" s="1220" t="str">
        <f>IF(Portada!$A$1="www.fly-logics.com","PROPIETARIOS",0)</f>
        <v>PROPIETARIOS</v>
      </c>
      <c r="DV36" s="1221"/>
      <c r="DW36" s="1221"/>
      <c r="DX36" s="1221"/>
      <c r="DY36" s="1221"/>
      <c r="DZ36" s="1221"/>
      <c r="EA36" s="694" t="s">
        <v>87</v>
      </c>
      <c r="EB36" s="694"/>
      <c r="EC36" s="694"/>
      <c r="ED36" s="694"/>
      <c r="EE36" s="694"/>
      <c r="EF36" s="694"/>
      <c r="EG36" s="694"/>
      <c r="EH36" s="694"/>
      <c r="EI36" s="694"/>
      <c r="EJ36" s="694"/>
      <c r="EK36" s="694"/>
      <c r="EL36" s="694"/>
      <c r="EM36" s="694"/>
      <c r="EN36" s="694"/>
      <c r="EO36" s="694"/>
      <c r="EP36" s="694"/>
      <c r="EQ36" s="694"/>
      <c r="ER36" s="1200"/>
      <c r="ES36" s="171"/>
      <c r="ET36" s="728"/>
      <c r="EU36" s="729"/>
      <c r="EV36" s="729"/>
      <c r="EW36" s="729"/>
      <c r="EX36" s="729"/>
      <c r="EY36" s="729"/>
      <c r="EZ36" s="729"/>
      <c r="FA36" s="729"/>
      <c r="FB36" s="729"/>
      <c r="FC36" s="729"/>
      <c r="FD36" s="729"/>
      <c r="FE36" s="729"/>
      <c r="FF36" s="729"/>
      <c r="FG36" s="734"/>
      <c r="FH36" s="735"/>
      <c r="FI36" s="735"/>
      <c r="FJ36" s="736"/>
      <c r="FK36" s="736"/>
      <c r="FL36" s="736"/>
      <c r="FM36" s="736"/>
      <c r="FN36" s="736"/>
      <c r="FO36" s="736"/>
      <c r="FP36" s="736"/>
      <c r="FQ36" s="15"/>
      <c r="FR36" s="1220" t="str">
        <f>IF(Portada!$A$1="www.fly-logics.com","PROPIETARIOS",0)</f>
        <v>PROPIETARIOS</v>
      </c>
      <c r="FS36" s="1221"/>
      <c r="FT36" s="1221"/>
      <c r="FU36" s="1221"/>
      <c r="FV36" s="1221"/>
      <c r="FW36" s="1221"/>
      <c r="FX36" s="694" t="s">
        <v>87</v>
      </c>
      <c r="FY36" s="694"/>
      <c r="FZ36" s="694"/>
      <c r="GA36" s="694"/>
      <c r="GB36" s="694"/>
      <c r="GC36" s="694"/>
      <c r="GD36" s="694"/>
      <c r="GE36" s="694"/>
      <c r="GF36" s="694"/>
      <c r="GG36" s="694"/>
      <c r="GH36" s="694"/>
      <c r="GI36" s="694"/>
      <c r="GJ36" s="694"/>
      <c r="GK36" s="694"/>
      <c r="GL36" s="694"/>
      <c r="GM36" s="694"/>
      <c r="GN36" s="695"/>
      <c r="GO36" s="1200"/>
    </row>
    <row r="37" spans="1:197" ht="4.5" customHeight="1" x14ac:dyDescent="0.25">
      <c r="A37" s="171"/>
      <c r="B37" s="15"/>
      <c r="C37" s="15"/>
      <c r="D37" s="15"/>
      <c r="E37" s="15"/>
      <c r="F37" s="15"/>
      <c r="G37" s="15"/>
      <c r="H37" s="15"/>
      <c r="I37" s="15"/>
      <c r="J37" s="15"/>
      <c r="K37" s="15"/>
      <c r="L37" s="15"/>
      <c r="M37" s="15"/>
      <c r="N37" s="15"/>
      <c r="O37" s="15"/>
      <c r="P37" s="15"/>
      <c r="Q37" s="15"/>
      <c r="R37" s="15"/>
      <c r="S37" s="15"/>
      <c r="T37" s="15"/>
      <c r="U37" s="15"/>
      <c r="V37" s="15"/>
      <c r="W37" s="15"/>
      <c r="X37" s="15"/>
      <c r="Y37" s="15"/>
      <c r="Z37" s="1222"/>
      <c r="AA37" s="1223"/>
      <c r="AB37" s="1223"/>
      <c r="AC37" s="1223"/>
      <c r="AD37" s="1223"/>
      <c r="AE37" s="1223"/>
      <c r="AF37" s="696"/>
      <c r="AG37" s="696"/>
      <c r="AH37" s="696"/>
      <c r="AI37" s="696"/>
      <c r="AJ37" s="696"/>
      <c r="AK37" s="696"/>
      <c r="AL37" s="696"/>
      <c r="AM37" s="696"/>
      <c r="AN37" s="696"/>
      <c r="AO37" s="696"/>
      <c r="AP37" s="696"/>
      <c r="AQ37" s="696"/>
      <c r="AR37" s="696"/>
      <c r="AS37" s="696"/>
      <c r="AT37" s="696"/>
      <c r="AU37" s="696"/>
      <c r="AV37" s="696"/>
      <c r="AW37" s="1200"/>
      <c r="AX37" s="171"/>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222"/>
      <c r="BX37" s="1223"/>
      <c r="BY37" s="1223"/>
      <c r="BZ37" s="1223"/>
      <c r="CA37" s="1223"/>
      <c r="CB37" s="1223"/>
      <c r="CC37" s="696"/>
      <c r="CD37" s="696"/>
      <c r="CE37" s="696"/>
      <c r="CF37" s="696"/>
      <c r="CG37" s="696"/>
      <c r="CH37" s="696"/>
      <c r="CI37" s="696"/>
      <c r="CJ37" s="696"/>
      <c r="CK37" s="696"/>
      <c r="CL37" s="696"/>
      <c r="CM37" s="696"/>
      <c r="CN37" s="696"/>
      <c r="CO37" s="696"/>
      <c r="CP37" s="696"/>
      <c r="CQ37" s="696"/>
      <c r="CR37" s="696"/>
      <c r="CS37" s="697"/>
      <c r="CT37" s="1200"/>
      <c r="CU37" s="1199"/>
      <c r="CV37" s="171"/>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222"/>
      <c r="DV37" s="1223"/>
      <c r="DW37" s="1223"/>
      <c r="DX37" s="1223"/>
      <c r="DY37" s="1223"/>
      <c r="DZ37" s="1223"/>
      <c r="EA37" s="696"/>
      <c r="EB37" s="696"/>
      <c r="EC37" s="696"/>
      <c r="ED37" s="696"/>
      <c r="EE37" s="696"/>
      <c r="EF37" s="696"/>
      <c r="EG37" s="696"/>
      <c r="EH37" s="696"/>
      <c r="EI37" s="696"/>
      <c r="EJ37" s="696"/>
      <c r="EK37" s="696"/>
      <c r="EL37" s="696"/>
      <c r="EM37" s="696"/>
      <c r="EN37" s="696"/>
      <c r="EO37" s="696"/>
      <c r="EP37" s="696"/>
      <c r="EQ37" s="696"/>
      <c r="ER37" s="1200"/>
      <c r="ES37" s="171"/>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222"/>
      <c r="FS37" s="1223"/>
      <c r="FT37" s="1223"/>
      <c r="FU37" s="1223"/>
      <c r="FV37" s="1223"/>
      <c r="FW37" s="1223"/>
      <c r="FX37" s="696"/>
      <c r="FY37" s="696"/>
      <c r="FZ37" s="696"/>
      <c r="GA37" s="696"/>
      <c r="GB37" s="696"/>
      <c r="GC37" s="696"/>
      <c r="GD37" s="696"/>
      <c r="GE37" s="696"/>
      <c r="GF37" s="696"/>
      <c r="GG37" s="696"/>
      <c r="GH37" s="696"/>
      <c r="GI37" s="696"/>
      <c r="GJ37" s="696"/>
      <c r="GK37" s="696"/>
      <c r="GL37" s="696"/>
      <c r="GM37" s="696"/>
      <c r="GN37" s="697"/>
      <c r="GO37" s="1200"/>
    </row>
    <row r="38" spans="1:197" ht="9.75" customHeight="1" x14ac:dyDescent="0.25">
      <c r="A38" s="171"/>
      <c r="B38" s="714" t="str">
        <f>IF(Portada!$A$1="www.fly-logics.com","ILS",0)</f>
        <v>ILS</v>
      </c>
      <c r="C38" s="714"/>
      <c r="D38" s="714"/>
      <c r="E38" s="714"/>
      <c r="F38" s="714"/>
      <c r="G38" s="714"/>
      <c r="H38" s="710" t="str">
        <f>IF(Portada!$A$1="www.fly-logics.com","VFR",0)</f>
        <v>VFR</v>
      </c>
      <c r="I38" s="711"/>
      <c r="J38" s="711"/>
      <c r="K38" s="711"/>
      <c r="L38" s="712"/>
      <c r="M38" s="710" t="str">
        <f>IF(Portada!$A$1="www.fly-logics.com","ADF",0)</f>
        <v>ADF</v>
      </c>
      <c r="N38" s="711"/>
      <c r="O38" s="711"/>
      <c r="P38" s="711"/>
      <c r="Q38" s="711"/>
      <c r="R38" s="712"/>
      <c r="S38" s="713" t="str">
        <f>IF(Portada!$A$1="www.fly-logics.com","VOR",0)</f>
        <v>VOR</v>
      </c>
      <c r="T38" s="713"/>
      <c r="U38" s="713"/>
      <c r="V38" s="713"/>
      <c r="W38" s="713"/>
      <c r="X38" s="713"/>
      <c r="Y38" s="15"/>
      <c r="Z38" s="1220" t="str">
        <f>IF(Portada!$A$1="www.fly-logics.com","MARCA",0)</f>
        <v>MARCA</v>
      </c>
      <c r="AA38" s="1221"/>
      <c r="AB38" s="1221"/>
      <c r="AC38" s="1221"/>
      <c r="AD38" s="1221"/>
      <c r="AE38" s="1221"/>
      <c r="AF38" s="660" t="s">
        <v>88</v>
      </c>
      <c r="AG38" s="660"/>
      <c r="AH38" s="660"/>
      <c r="AI38" s="660"/>
      <c r="AJ38" s="660"/>
      <c r="AK38" s="661"/>
      <c r="AL38" s="1220" t="str">
        <f>IF(Portada!$A$1="www.fly-logics.com","MODELO",0)</f>
        <v>MODELO</v>
      </c>
      <c r="AM38" s="1221"/>
      <c r="AN38" s="1221"/>
      <c r="AO38" s="1221"/>
      <c r="AP38" s="1221"/>
      <c r="AQ38" s="1221"/>
      <c r="AR38" s="664" t="s">
        <v>89</v>
      </c>
      <c r="AS38" s="660"/>
      <c r="AT38" s="660"/>
      <c r="AU38" s="660"/>
      <c r="AV38" s="660"/>
      <c r="AW38" s="1200"/>
      <c r="AX38" s="171"/>
      <c r="AY38" s="714" t="str">
        <f>IF(Portada!$A$1="www.fly-logics.com","ILS",0)</f>
        <v>ILS</v>
      </c>
      <c r="AZ38" s="714"/>
      <c r="BA38" s="714"/>
      <c r="BB38" s="714"/>
      <c r="BC38" s="714"/>
      <c r="BD38" s="714"/>
      <c r="BE38" s="710" t="str">
        <f>IF(Portada!$A$1="www.fly-logics.com","VFR",0)</f>
        <v>VFR</v>
      </c>
      <c r="BF38" s="711"/>
      <c r="BG38" s="711"/>
      <c r="BH38" s="711"/>
      <c r="BI38" s="712"/>
      <c r="BJ38" s="710" t="str">
        <f>IF(Portada!$A$1="www.fly-logics.com","ADF",0)</f>
        <v>ADF</v>
      </c>
      <c r="BK38" s="711"/>
      <c r="BL38" s="711"/>
      <c r="BM38" s="711"/>
      <c r="BN38" s="711"/>
      <c r="BO38" s="712"/>
      <c r="BP38" s="713" t="str">
        <f>IF(Portada!$A$1="www.fly-logics.com","VOR",0)</f>
        <v>VOR</v>
      </c>
      <c r="BQ38" s="713"/>
      <c r="BR38" s="713"/>
      <c r="BS38" s="713"/>
      <c r="BT38" s="713"/>
      <c r="BU38" s="713"/>
      <c r="BV38" s="15"/>
      <c r="BW38" s="1220" t="str">
        <f>IF(Portada!$A$1="www.fly-logics.com","MARCA",0)</f>
        <v>MARCA</v>
      </c>
      <c r="BX38" s="1221"/>
      <c r="BY38" s="1221"/>
      <c r="BZ38" s="1221"/>
      <c r="CA38" s="1221"/>
      <c r="CB38" s="1221"/>
      <c r="CC38" s="660" t="s">
        <v>88</v>
      </c>
      <c r="CD38" s="660"/>
      <c r="CE38" s="660"/>
      <c r="CF38" s="660"/>
      <c r="CG38" s="660"/>
      <c r="CH38" s="661"/>
      <c r="CI38" s="1220" t="str">
        <f>IF(Portada!$A$1="www.fly-logics.com","MODELO",0)</f>
        <v>MODELO</v>
      </c>
      <c r="CJ38" s="1221"/>
      <c r="CK38" s="1221"/>
      <c r="CL38" s="1221"/>
      <c r="CM38" s="1221"/>
      <c r="CN38" s="1221"/>
      <c r="CO38" s="664" t="s">
        <v>89</v>
      </c>
      <c r="CP38" s="660"/>
      <c r="CQ38" s="660"/>
      <c r="CR38" s="660"/>
      <c r="CS38" s="661"/>
      <c r="CT38" s="1200"/>
      <c r="CU38" s="1199"/>
      <c r="CV38" s="171"/>
      <c r="CW38" s="714" t="str">
        <f>IF(Portada!$A$1="www.fly-logics.com","ILS",0)</f>
        <v>ILS</v>
      </c>
      <c r="CX38" s="714"/>
      <c r="CY38" s="714"/>
      <c r="CZ38" s="714"/>
      <c r="DA38" s="714"/>
      <c r="DB38" s="714"/>
      <c r="DC38" s="710" t="str">
        <f>IF(Portada!$A$1="www.fly-logics.com","VFR",0)</f>
        <v>VFR</v>
      </c>
      <c r="DD38" s="711"/>
      <c r="DE38" s="711"/>
      <c r="DF38" s="711"/>
      <c r="DG38" s="712"/>
      <c r="DH38" s="710" t="str">
        <f>IF(Portada!$A$1="www.fly-logics.com","ADF",0)</f>
        <v>ADF</v>
      </c>
      <c r="DI38" s="711"/>
      <c r="DJ38" s="711"/>
      <c r="DK38" s="711"/>
      <c r="DL38" s="711"/>
      <c r="DM38" s="712"/>
      <c r="DN38" s="713" t="str">
        <f>IF(Portada!$A$1="www.fly-logics.com","VOR",0)</f>
        <v>VOR</v>
      </c>
      <c r="DO38" s="713"/>
      <c r="DP38" s="713"/>
      <c r="DQ38" s="713"/>
      <c r="DR38" s="713"/>
      <c r="DS38" s="713"/>
      <c r="DT38" s="15"/>
      <c r="DU38" s="1220" t="str">
        <f>IF(Portada!$A$1="www.fly-logics.com","MARCA",0)</f>
        <v>MARCA</v>
      </c>
      <c r="DV38" s="1221"/>
      <c r="DW38" s="1221"/>
      <c r="DX38" s="1221"/>
      <c r="DY38" s="1221"/>
      <c r="DZ38" s="1221"/>
      <c r="EA38" s="660" t="s">
        <v>88</v>
      </c>
      <c r="EB38" s="660"/>
      <c r="EC38" s="660"/>
      <c r="ED38" s="660"/>
      <c r="EE38" s="660"/>
      <c r="EF38" s="661"/>
      <c r="EG38" s="1220" t="str">
        <f>IF(Portada!$A$1="www.fly-logics.com","MODELO",0)</f>
        <v>MODELO</v>
      </c>
      <c r="EH38" s="1221"/>
      <c r="EI38" s="1221"/>
      <c r="EJ38" s="1221"/>
      <c r="EK38" s="1221"/>
      <c r="EL38" s="1221"/>
      <c r="EM38" s="664" t="s">
        <v>89</v>
      </c>
      <c r="EN38" s="660"/>
      <c r="EO38" s="660"/>
      <c r="EP38" s="660"/>
      <c r="EQ38" s="660"/>
      <c r="ER38" s="1200"/>
      <c r="ES38" s="171"/>
      <c r="ET38" s="714" t="str">
        <f>IF(Portada!$A$1="www.fly-logics.com","ILS",0)</f>
        <v>ILS</v>
      </c>
      <c r="EU38" s="714"/>
      <c r="EV38" s="714"/>
      <c r="EW38" s="714"/>
      <c r="EX38" s="714"/>
      <c r="EY38" s="714"/>
      <c r="EZ38" s="710" t="str">
        <f>IF(Portada!$A$1="www.fly-logics.com","VFR",0)</f>
        <v>VFR</v>
      </c>
      <c r="FA38" s="711"/>
      <c r="FB38" s="711"/>
      <c r="FC38" s="711"/>
      <c r="FD38" s="712"/>
      <c r="FE38" s="710" t="str">
        <f>IF(Portada!$A$1="www.fly-logics.com","ADF",0)</f>
        <v>ADF</v>
      </c>
      <c r="FF38" s="711"/>
      <c r="FG38" s="711"/>
      <c r="FH38" s="711"/>
      <c r="FI38" s="711"/>
      <c r="FJ38" s="712"/>
      <c r="FK38" s="713" t="str">
        <f>IF(Portada!$A$1="www.fly-logics.com","VOR",0)</f>
        <v>VOR</v>
      </c>
      <c r="FL38" s="713"/>
      <c r="FM38" s="713"/>
      <c r="FN38" s="713"/>
      <c r="FO38" s="713"/>
      <c r="FP38" s="713"/>
      <c r="FQ38" s="15"/>
      <c r="FR38" s="1220" t="str">
        <f>IF(Portada!$A$1="www.fly-logics.com","MARCA",0)</f>
        <v>MARCA</v>
      </c>
      <c r="FS38" s="1221"/>
      <c r="FT38" s="1221"/>
      <c r="FU38" s="1221"/>
      <c r="FV38" s="1221"/>
      <c r="FW38" s="1221"/>
      <c r="FX38" s="660" t="s">
        <v>88</v>
      </c>
      <c r="FY38" s="660"/>
      <c r="FZ38" s="660"/>
      <c r="GA38" s="660"/>
      <c r="GB38" s="660"/>
      <c r="GC38" s="661"/>
      <c r="GD38" s="1220" t="str">
        <f>IF(Portada!$A$1="www.fly-logics.com","MODELO",0)</f>
        <v>MODELO</v>
      </c>
      <c r="GE38" s="1221"/>
      <c r="GF38" s="1221"/>
      <c r="GG38" s="1221"/>
      <c r="GH38" s="1221"/>
      <c r="GI38" s="1221"/>
      <c r="GJ38" s="664" t="s">
        <v>89</v>
      </c>
      <c r="GK38" s="660"/>
      <c r="GL38" s="660"/>
      <c r="GM38" s="660"/>
      <c r="GN38" s="661"/>
      <c r="GO38" s="1200"/>
    </row>
    <row r="39" spans="1:197" ht="9.75" customHeight="1" x14ac:dyDescent="0.25">
      <c r="A39" s="171"/>
      <c r="B39" s="715">
        <f>SUMIF('Resumen Anual'!$FE$622,K6,'Resumen Anual'!$EV$659)+SUMIF('Resumen Anual'!$DH$622,K6,'Resumen Anual'!$CY$659)+SUMIF('Resumen Anual'!$BI$622,K6,'Resumen Anual'!$AZ$659)+SUMIF('Resumen Anual'!$L$622,K6,'Resumen Anual'!$C$659)+SUMIF('Resumen Anual'!$FE$566,K6,'Resumen Anual'!$EV$603)+SUMIF('Resumen Anual'!$DH$566,K6,'Resumen Anual'!$CY$603)+SUMIF('Resumen Anual'!$BI$566,K6,'Resumen Anual'!$AZ$603)+SUMIF('Resumen Anual'!$L$566,K6,'Resumen Anual'!$C$603)+SUMIF('Resumen Anual'!$FE$510,K6,'Resumen Anual'!$EV$547)+SUMIF('Resumen Anual'!$DH$510,K6,'Resumen Anual'!$CY$547)+SUMIF('Resumen Anual'!$BI$510,K6,'Resumen Anual'!$AZ$547)+SUMIF('Resumen Anual'!$L$510,K6,'Resumen Anual'!$C$547)+SUMIF('Resumen Anual'!$FE$454,K6,'Resumen Anual'!$EV$491)+SUMIF('Resumen Anual'!$DH$454,K6,'Resumen Anual'!$CY$491)+SUMIF('Resumen Anual'!$BI$454,K6,'Resumen Anual'!$AZ$491)+SUMIF('Resumen Anual'!$L$454,K6,'Resumen Anual'!$C$491)+SUMIF('Resumen Anual'!$FE$398,K6,'Resumen Anual'!$EV$435)+SUMIF('Resumen Anual'!$DH$398,K6,'Resumen Anual'!$CY$435)+SUMIF('Resumen Anual'!$BI$398,K6,'Resumen Anual'!$AZ$435)+SUMIF('Resumen Anual'!$L$398,K6,'Resumen Anual'!$C$435)+SUMIF('Resumen Anual'!$FE$342,K6,'Resumen Anual'!$EV$379)+SUMIF('Resumen Anual'!$DH$342,K6,'Resumen Anual'!$CY$379)+SUMIF('Resumen Anual'!$BI$342,K6,'Resumen Anual'!$AZ$379)+SUMIF('Resumen Anual'!$L$342,K6,'Resumen Anual'!$C$379)+SUMIF('Resumen Anual'!$FE$286,K6,'Resumen Anual'!$EV$323)+SUMIF('Resumen Anual'!$DH$286,K6,'Resumen Anual'!$CY$323)+SUMIF('Resumen Anual'!$BI$286,K6,'Resumen Anual'!$AZ$323)+SUMIF('Resumen Anual'!$L$286,K6,'Resumen Anual'!$C$323)+SUMIF('Resumen Anual'!$FE$230,K6,'Resumen Anual'!$EV$267)+SUMIF('Resumen Anual'!$DH$230,K6,'Resumen Anual'!$CY$267)+SUMIF('Resumen Anual'!$BI$230,K6,'Resumen Anual'!$AZ$267)+SUMIF('Resumen Anual'!$L$230,K6,'Resumen Anual'!$C$267)+SUMIF('Resumen Anual'!$FE$174,K6,'Resumen Anual'!$EV$211)+SUMIF('Resumen Anual'!$DH$174,K6,'Resumen Anual'!$CY$211)+SUMIF('Resumen Anual'!$BI$174,K6,'Resumen Anual'!$AZ$211)+SUMIF('Resumen Anual'!$L$174,K6,'Resumen Anual'!$C$211)+SUMIF('Resumen Anual'!$FE$118,K6,'Resumen Anual'!$EV$155)+SUMIF('Resumen Anual'!$DH$118,K6,'Resumen Anual'!$CY$155)+SUMIF('Resumen Anual'!$BI$118,K6,'Resumen Anual'!$AZ$155)+SUMIF('Resumen Anual'!$L$118,K6,'Resumen Anual'!$C$155)+SUMIF('Resumen Anual'!$FE$62,K6,'Resumen Anual'!$EV$99)+SUMIF('Resumen Anual'!$DH$62,K6,'Resumen Anual'!$CY$99)+SUMIF('Resumen Anual'!$BI$62,K6,'Resumen Anual'!$AZ$99)+SUMIF('Resumen Anual'!$L$62,K6,'Resumen Anual'!$C$99)+SUMIF('Resumen Anual'!$FE$6,K6,'Resumen Anual'!$EV$43)+SUMIF('Resumen Anual'!$DH$6,K6,'Resumen Anual'!$CY$43)+SUMIF('Resumen Anual'!$BI$6,K6,'Resumen Anual'!$AZ$43)+SUMIF('Resumen Anual'!$L$6,K6,'Resumen Anual'!$C$43)+SUMIF('Bitácoras Anteriores'!$K$6,K6,'Bitácoras Anteriores'!$B$39)+SUMIF('Bitácoras Anteriores'!$K$59,$K$6,'Bitácoras Anteriores'!$B$92)+SUMIF('Bitácoras Anteriores'!$K$112,K6,'Bitácoras Anteriores'!$B$145)+SUMIF('Bitácoras Anteriores'!$K$165,K6,'Bitácoras Anteriores'!$B$198)+SUMIF('Bitácoras Anteriores'!$K$218,K6,'Bitácoras Anteriores'!$B$251)+SUMIF('Bitácoras Anteriores'!$K$271,K6,'Bitácoras Anteriores'!$B$304)+SUMIF('Bitácoras Anteriores'!$K$324,K6,'Bitácoras Anteriores'!$B$357)+SUMIF('Bitácoras Anteriores'!$BH$6,K6,'Bitácoras Anteriores'!$AY$39)+SUMIF('Bitácoras Anteriores'!$BH$59,$K$6,'Bitácoras Anteriores'!$AY$92)+SUMIF('Bitácoras Anteriores'!$BH$112,K6,'Bitácoras Anteriores'!$AY$145)+SUMIF('Bitácoras Anteriores'!$BH$165,K6,'Bitácoras Anteriores'!$AY$198)+SUMIF('Bitácoras Anteriores'!$BH$218,K6,'Bitácoras Anteriores'!$AY$251)+SUMIF('Bitácoras Anteriores'!$BH$271,K6,'Bitácoras Anteriores'!$AY$304)+SUMIF('Bitácoras Anteriores'!$BH$324,K6,'Bitácoras Anteriores'!$AY$357)+SUMIF('Bitácoras Anteriores'!$DF$6,K6,'Bitácoras Anteriores'!$CW$39)+SUMIF('Bitácoras Anteriores'!$DF$59,$K$6,'Bitácoras Anteriores'!$CW$92)+SUMIF('Bitácoras Anteriores'!$DF$112,K6,'Bitácoras Anteriores'!$CW$145)+SUMIF('Bitácoras Anteriores'!$DF$165,K6,'Bitácoras Anteriores'!$CW$198)+SUMIF('Bitácoras Anteriores'!$DF$218,K6,'Bitácoras Anteriores'!$CW$251)+SUMIF('Bitácoras Anteriores'!$DF$271,K6,'Bitácoras Anteriores'!$CW$304)+SUMIF('Bitácoras Anteriores'!$DF$324,K6,'Bitácoras Anteriores'!$CW$357)+SUMIF('Bitácoras Anteriores'!$FC$6,K6,'Bitácoras Anteriores'!$ET$39)+SUMIF('Bitácoras Anteriores'!$FC$59,$K$6,'Bitácoras Anteriores'!$ET$92)+SUMIF('Bitácoras Anteriores'!$FC$112,K6,'Bitácoras Anteriores'!$ET$145)+SUMIF('Bitácoras Anteriores'!$FC$165,K6,'Bitácoras Anteriores'!$ET$198)+SUMIF('Bitácoras Anteriores'!$FC$218,K6,'Bitácoras Anteriores'!$ET$251)+SUMIF('Bitácoras Anteriores'!$FC$271,K6,'Bitácoras Anteriores'!$ET$304)+SUMIF('Bitácoras Anteriores'!$FC$324,K6,'Bitácoras Anteriores'!$ET$357)</f>
        <v>7</v>
      </c>
      <c r="C39" s="716"/>
      <c r="D39" s="716"/>
      <c r="E39" s="716"/>
      <c r="F39" s="716"/>
      <c r="G39" s="717"/>
      <c r="H39" s="715">
        <f>SUMIF('Resumen Anual'!$FE$622,K6,'Resumen Anual'!$FB$659)+SUMIF('Resumen Anual'!$DH$622,K6,'Resumen Anual'!$DE$659)+SUMIF('Resumen Anual'!$BI$622,K6,'Resumen Anual'!$BF$659)+SUMIF('Resumen Anual'!$L$622,K6,'Resumen Anual'!$I$659)+SUMIF('Resumen Anual'!$FE$566,K6,'Resumen Anual'!$FB$603)+SUMIF('Resumen Anual'!$DH$566,K6,'Resumen Anual'!$DE$603)+SUMIF('Resumen Anual'!$BI$566,K6,'Resumen Anual'!$BF$603)+SUMIF('Resumen Anual'!$L$566,K6,'Resumen Anual'!$I$603)+SUMIF('Resumen Anual'!$FE$510,K6,'Resumen Anual'!$FB$547)+SUMIF('Resumen Anual'!$DH$510,K6,'Resumen Anual'!$DE$547)+SUMIF('Resumen Anual'!$BI$510,K6,'Resumen Anual'!$BF$547)+SUMIF('Resumen Anual'!$L$510,K6,'Resumen Anual'!$I$547)+SUMIF('Resumen Anual'!$FE$454,K6,'Resumen Anual'!$FB$491)+SUMIF('Resumen Anual'!$DH$454,K6,'Resumen Anual'!$DE$491)+SUMIF('Resumen Anual'!$BI$454,K6,'Resumen Anual'!$BF$491)+SUMIF('Resumen Anual'!$L$454,K6,'Resumen Anual'!$I$491)+SUMIF('Resumen Anual'!$FE$398,K6,'Resumen Anual'!$FB$435)+SUMIF('Resumen Anual'!$DH$398,K6,'Resumen Anual'!$DE$435)+SUMIF('Resumen Anual'!$BI$398,K6,'Resumen Anual'!$BF$435)+SUMIF('Resumen Anual'!$L$398,K6,'Resumen Anual'!$I$435)+SUMIF('Resumen Anual'!$FE$342,K6,'Resumen Anual'!$FB$379)+SUMIF('Resumen Anual'!$DH$342,K6,'Resumen Anual'!$DE$379)+SUMIF('Resumen Anual'!$BI$342,K6,'Resumen Anual'!$BF$379)+SUMIF('Resumen Anual'!$L$342,K6,'Resumen Anual'!$I$379)+SUMIF('Resumen Anual'!$FE$286,K6,'Resumen Anual'!$FB$323)+SUMIF('Resumen Anual'!$DH$286,K6,'Resumen Anual'!$DE$323)+SUMIF('Resumen Anual'!$BI$286,K6,'Resumen Anual'!$BF$323)+SUMIF('Resumen Anual'!$L$286,K6,'Resumen Anual'!$I$323)+SUMIF('Resumen Anual'!$FE$230,K6,'Resumen Anual'!$FB$267)+SUMIF('Resumen Anual'!$DH$230,K6,'Resumen Anual'!$DE$267)+SUMIF('Resumen Anual'!$BI$230,K6,'Resumen Anual'!$BF$267)+SUMIF('Resumen Anual'!$L$230,K6,'Resumen Anual'!$I$267)+SUMIF('Resumen Anual'!$FE$174,K6,'Resumen Anual'!$FB$211)+SUMIF('Resumen Anual'!$DH$174,K6,'Resumen Anual'!$DE$211)+SUMIF('Resumen Anual'!$BI$174,K6,'Resumen Anual'!$BF$211)+SUMIF('Resumen Anual'!$L$174,K6,'Resumen Anual'!$I$211)+SUMIF('Resumen Anual'!$FE$118,K6,'Resumen Anual'!$FB$155)+SUMIF('Resumen Anual'!$DH$118,K6,'Resumen Anual'!$DE$155)+SUMIF('Resumen Anual'!$BI$118,K6,'Resumen Anual'!$BF$155)+SUMIF('Resumen Anual'!$L$118,K6,'Resumen Anual'!$I$155)+SUMIF('Resumen Anual'!$FE$62,K6,'Resumen Anual'!$FB$99)+SUMIF('Resumen Anual'!$DH$62,K6,'Resumen Anual'!$DE$99)+SUMIF('Resumen Anual'!$BI$62,K6,'Resumen Anual'!$BF$99)+SUMIF('Resumen Anual'!$L$62,K6,'Resumen Anual'!$I$99)+SUMIF('Resumen Anual'!$FE$6,K6,'Resumen Anual'!$FB$43)+SUMIF('Resumen Anual'!$DH$6,K6,'Resumen Anual'!$DE$43)+SUMIF('Resumen Anual'!$BI$6,K6,'Resumen Anual'!$BF$43)+SUMIF('Resumen Anual'!$L$6,K6,'Resumen Anual'!$I$43)+SUMIF('Bitácoras Anteriores'!$K$6,K6,'Bitácoras Anteriores'!$H$39)+SUMIF('Bitácoras Anteriores'!$K$59,$K$6,'Bitácoras Anteriores'!$B$92)+SUMIF('Bitácoras Anteriores'!$K$112,K6,'Bitácoras Anteriores'!$B$145)+SUMIF('Bitácoras Anteriores'!$K$165,K6,'Bitácoras Anteriores'!$B$198)+SUMIF('Bitácoras Anteriores'!$K$218,K6,'Bitácoras Anteriores'!$B$251)+SUMIF('Bitácoras Anteriores'!$K$271,K6,'Bitácoras Anteriores'!$B$304)+SUMIF('Bitácoras Anteriores'!$K$324,K6,'Bitácoras Anteriores'!$B$357)+SUMIF('Bitácoras Anteriores'!$BH$6,K6,'Bitácoras Anteriores'!$BE$39)+SUMIF('Bitácoras Anteriores'!$BH$59,$K$6,'Bitácoras Anteriores'!$AY$92)+SUMIF('Bitácoras Anteriores'!$BH$112,K6,'Bitácoras Anteriores'!$AY$145)+SUMIF('Bitácoras Anteriores'!$BH$165,K6,'Bitácoras Anteriores'!$AY$198)+SUMIF('Bitácoras Anteriores'!$BH$218,K6,'Bitácoras Anteriores'!$AY$251)+SUMIF('Bitácoras Anteriores'!$BH$271,K6,'Bitácoras Anteriores'!$AY$304)+SUMIF('Bitácoras Anteriores'!$BH$324,K6,'Bitácoras Anteriores'!$AY$357)+SUMIF('Bitácoras Anteriores'!$DF$6,K6,'Bitácoras Anteriores'!$DC$39)+SUMIF('Bitácoras Anteriores'!$DF$59,$K$6,'Bitácoras Anteriores'!$CW$92)+SUMIF('Bitácoras Anteriores'!$DF$112,K6,'Bitácoras Anteriores'!$CW$145)+SUMIF('Bitácoras Anteriores'!$DF$165,K6,'Bitácoras Anteriores'!$CW$198)+SUMIF('Bitácoras Anteriores'!$DF$218,K6,'Bitácoras Anteriores'!$CW$251)+SUMIF('Bitácoras Anteriores'!$DF$271,K6,'Bitácoras Anteriores'!$CW$304)+SUMIF('Bitácoras Anteriores'!$DF$324,K6,'Bitácoras Anteriores'!$CW$357)+SUMIF('Bitácoras Anteriores'!$FC$6,K6,'Bitácoras Anteriores'!$EZ$39)+SUMIF('Bitácoras Anteriores'!$FC$59,$K$6,'Bitácoras Anteriores'!$ET$92)+SUMIF('Bitácoras Anteriores'!$FC$112,K6,'Bitácoras Anteriores'!$ET$145)+SUMIF('Bitácoras Anteriores'!$FC$165,K6,'Bitácoras Anteriores'!$ET$198)+SUMIF('Bitácoras Anteriores'!$FC$218,K6,'Bitácoras Anteriores'!$ET$251)+SUMIF('Bitácoras Anteriores'!$FC$271,K6,'Bitácoras Anteriores'!$ET$304)+SUMIF('Bitácoras Anteriores'!$FC$324,K6,'Bitácoras Anteriores'!$ET$357)</f>
        <v>1</v>
      </c>
      <c r="I39" s="716"/>
      <c r="J39" s="716"/>
      <c r="K39" s="716"/>
      <c r="L39" s="717"/>
      <c r="M39" s="715">
        <f>SUMIF('Resumen Anual'!$FE$622,K6,'Resumen Anual'!$FH$659)+SUMIF('Resumen Anual'!$DH$622,K6,'Resumen Anual'!$DK$659)+SUMIF('Resumen Anual'!$BI$622,K6,'Resumen Anual'!$BL$659)+SUMIF('Resumen Anual'!$L$622,K6,'Resumen Anual'!$O$659)+SUMIF('Resumen Anual'!$FE$566,K6,'Resumen Anual'!$FH$603)+SUMIF('Resumen Anual'!$DH$566,K6,'Resumen Anual'!$DK$603)+SUMIF('Resumen Anual'!$BI$566,K6,'Resumen Anual'!$BL$603)+SUMIF('Resumen Anual'!$L$566,K6,'Resumen Anual'!$O$603)+SUMIF('Resumen Anual'!$FE$510,K6,'Resumen Anual'!$FH$547)+SUMIF('Resumen Anual'!$DH$510,K6,'Resumen Anual'!$DK$547)+SUMIF('Resumen Anual'!$BI$510,K6,'Resumen Anual'!$BL$547)+SUMIF('Resumen Anual'!$L$510,K6,'Resumen Anual'!$O$547)+SUMIF('Resumen Anual'!$FE$454,K6,'Resumen Anual'!$FH$491)+SUMIF('Resumen Anual'!$DH$454,K6,'Resumen Anual'!$DK$491)+SUMIF('Resumen Anual'!$BI$454,K6,'Resumen Anual'!$BL$491)+SUMIF('Resumen Anual'!$L$454,K6,'Resumen Anual'!$O$491)+SUMIF('Resumen Anual'!$FE$398,K6,'Resumen Anual'!$FH$435)+SUMIF('Resumen Anual'!$DH$398,K6,'Resumen Anual'!$DK$435)+SUMIF('Resumen Anual'!$BI$398,K6,'Resumen Anual'!$BL$435)+SUMIF('Resumen Anual'!$L$398,K6,'Resumen Anual'!$O$435)+SUMIF('Resumen Anual'!$FE$342,K6,'Resumen Anual'!$FH$379)+SUMIF('Resumen Anual'!$DH$342,K6,'Resumen Anual'!$DK$379)+SUMIF('Resumen Anual'!$BI$342,K6,'Resumen Anual'!$BL$379)+SUMIF('Resumen Anual'!$L$342,K6,'Resumen Anual'!$O$379)+SUMIF('Resumen Anual'!$FE$286,K6,'Resumen Anual'!$FH$323)+SUMIF('Resumen Anual'!$DH$286,K6,'Resumen Anual'!$DK$323)+SUMIF('Resumen Anual'!$BI$286,K6,'Resumen Anual'!$BL$323)+SUMIF('Resumen Anual'!$L$286,K6,'Resumen Anual'!$O$323)+SUMIF('Resumen Anual'!$FE$230,K6,'Resumen Anual'!$FH$267)+SUMIF('Resumen Anual'!$DH$230,K6,'Resumen Anual'!$DK$267)+SUMIF('Resumen Anual'!$BI$230,K6,'Resumen Anual'!$BL$267)+SUMIF('Resumen Anual'!$L$230,K6,'Resumen Anual'!$O$267)+SUMIF('Resumen Anual'!$FE$174,K6,'Resumen Anual'!$FH$211)+SUMIF('Resumen Anual'!$DH$174,K6,'Resumen Anual'!$DK$211)+SUMIF('Resumen Anual'!$BI$174,K6,'Resumen Anual'!$BL$211)+SUMIF('Resumen Anual'!$L$174,K6,'Resumen Anual'!$O$211)+SUMIF('Resumen Anual'!$FE$118,K6,'Resumen Anual'!$FH$155)+SUMIF('Resumen Anual'!$DH$118,K6,'Resumen Anual'!$DK$155)+SUMIF('Resumen Anual'!$BI$118,K6,'Resumen Anual'!$BL$155)+SUMIF('Resumen Anual'!$L$118,K6,'Resumen Anual'!$O$155)+SUMIF('Resumen Anual'!$FE$62,K6,'Resumen Anual'!$FH$99)+SUMIF('Resumen Anual'!$DH$62,K6,'Resumen Anual'!$DK$99)+SUMIF('Resumen Anual'!$BI$62,K6,'Resumen Anual'!$BL$99)+SUMIF('Resumen Anual'!$L$62,K6,'Resumen Anual'!$O$99)+SUMIF('Resumen Anual'!$FE$6,K6,'Resumen Anual'!$FH$43)+SUMIF('Resumen Anual'!$DH$6,K6,'Resumen Anual'!$DK$43)+SUMIF('Resumen Anual'!$BI$6,K6,'Resumen Anual'!$BL$43)+SUMIF('Resumen Anual'!$L$6,K6,'Resumen Anual'!$O$43)+SUMIF('Bitácoras Anteriores'!$K$6,K6,'Bitácoras Anteriores'!$M$39)+SUMIF('Bitácoras Anteriores'!$K$59,$K$6,'Bitácoras Anteriores'!$M$92)+SUMIF('Bitácoras Anteriores'!$K$112,K6,'Bitácoras Anteriores'!$M$145)+SUMIF('Bitácoras Anteriores'!$K$165,K6,'Bitácoras Anteriores'!$M$198)+SUMIF('Bitácoras Anteriores'!$K$218,K6,'Bitácoras Anteriores'!$M$251)+SUMIF('Bitácoras Anteriores'!$K$271,K6,'Bitácoras Anteriores'!$M$304)+SUMIF('Bitácoras Anteriores'!$K$324,K6,'Bitácoras Anteriores'!$M$357)+SUMIF('Bitácoras Anteriores'!$BH$6,K6,'Bitácoras Anteriores'!$BJ$39)+SUMIF('Bitácoras Anteriores'!$BH$59,$K$6,'Bitácoras Anteriores'!$BJ$92)+SUMIF('Bitácoras Anteriores'!$BH$112,K6,'Bitácoras Anteriores'!$BJ$145)+SUMIF('Bitácoras Anteriores'!$BH$165,K6,'Bitácoras Anteriores'!$BJ$198)+SUMIF('Bitácoras Anteriores'!$BH$218,K6,'Bitácoras Anteriores'!$BJ$251)+SUMIF('Bitácoras Anteriores'!$BH$271,K6,'Bitácoras Anteriores'!$BJ$304)+SUMIF('Bitácoras Anteriores'!$BH$324,K6,'Bitácoras Anteriores'!$BJ$357)+SUMIF('Bitácoras Anteriores'!$DF$6,K6,'Bitácoras Anteriores'!$DH$39)+SUMIF('Bitácoras Anteriores'!$DF$59,$K$6,'Bitácoras Anteriores'!$DH$92)+SUMIF('Bitácoras Anteriores'!$DF$112,K6,'Bitácoras Anteriores'!$DH$145)+SUMIF('Bitácoras Anteriores'!$DF$165,K6,'Bitácoras Anteriores'!$DH$198)+SUMIF('Bitácoras Anteriores'!$DF$218,K6,'Bitácoras Anteriores'!$DH$251)+SUMIF('Bitácoras Anteriores'!$DF$271,K6,'Bitácoras Anteriores'!$DH$304)+SUMIF('Bitácoras Anteriores'!$DF$324,K6,'Bitácoras Anteriores'!$DH$357)+SUMIF('Bitácoras Anteriores'!$FC$6,K6,'Bitácoras Anteriores'!$FE$39)+SUMIF('Bitácoras Anteriores'!$FC$59,$K$6,'Bitácoras Anteriores'!$FE$92)+SUMIF('Bitácoras Anteriores'!$FC$112,K6,'Bitácoras Anteriores'!$FE$145)+SUMIF('Bitácoras Anteriores'!$FC$165,K6,'Bitácoras Anteriores'!$FE$198)+SUMIF('Bitácoras Anteriores'!$FC$218,K6,'Bitácoras Anteriores'!$FE$251)+SUMIF('Bitácoras Anteriores'!$FC$271,K6,'Bitácoras Anteriores'!$FE$304)+SUMIF('Bitácoras Anteriores'!$FC$324,K6,'Bitácoras Anteriores'!$FE$357)</f>
        <v>0</v>
      </c>
      <c r="N39" s="716"/>
      <c r="O39" s="716"/>
      <c r="P39" s="716"/>
      <c r="Q39" s="716"/>
      <c r="R39" s="717"/>
      <c r="S39" s="715">
        <f>SUMIF('Resumen Anual'!$FE$622,K6,'Resumen Anual'!$FN$659)+SUMIF('Resumen Anual'!$DH$622,K6,'Resumen Anual'!$DQ$659)+SUMIF('Resumen Anual'!$BI$622,K6,'Resumen Anual'!$BR$659)+SUMIF('Resumen Anual'!$L$622,K6,'Resumen Anual'!$U$659)+SUMIF('Resumen Anual'!$FE$566,K6,'Resumen Anual'!$FN$603)+SUMIF('Resumen Anual'!$DH$566,K6,'Resumen Anual'!$DQ$603)+SUMIF('Resumen Anual'!$BI$566,K6,'Resumen Anual'!$BR$603)+SUMIF('Resumen Anual'!$L$566,K6,'Resumen Anual'!$U$603)+SUMIF('Resumen Anual'!$FE$510,K6,'Resumen Anual'!$FN$547)+SUMIF('Resumen Anual'!$DH$510,K6,'Resumen Anual'!$DQ$547)+SUMIF('Resumen Anual'!$BI$510,K6,'Resumen Anual'!$BR$547)+SUMIF('Resumen Anual'!$L$510,K6,'Resumen Anual'!$U$547)+SUMIF('Resumen Anual'!$FE$454,K6,'Resumen Anual'!$FN$491)+SUMIF('Resumen Anual'!$DH$454,K6,'Resumen Anual'!$DQ$491)+SUMIF('Resumen Anual'!$BI$454,K6,'Resumen Anual'!$BR$491)+SUMIF('Resumen Anual'!$L$454,K6,'Resumen Anual'!$U$491)+SUMIF('Resumen Anual'!$FE$398,K6,'Resumen Anual'!$FN$435)+SUMIF('Resumen Anual'!$DH$398,K6,'Resumen Anual'!$DQ$435)+SUMIF('Resumen Anual'!$BI$398,K6,'Resumen Anual'!$BR$435)+SUMIF('Resumen Anual'!$L$398,K6,'Resumen Anual'!$U$435)+SUMIF('Resumen Anual'!$FE$342,K6,'Resumen Anual'!$FN$379)+SUMIF('Resumen Anual'!$DH$342,K6,'Resumen Anual'!$DQ$379)+SUMIF('Resumen Anual'!$BI$342,K6,'Resumen Anual'!$BR$379)+SUMIF('Resumen Anual'!$L$342,K6,'Resumen Anual'!$U$379)+SUMIF('Resumen Anual'!$FE$286,K6,'Resumen Anual'!$FN$323)+SUMIF('Resumen Anual'!$DH$286,K6,'Resumen Anual'!$DQ$323)+SUMIF('Resumen Anual'!$BI$286,K6,'Resumen Anual'!$BR$323)+SUMIF('Resumen Anual'!$L$286,K6,'Resumen Anual'!$U$323)+SUMIF('Resumen Anual'!$FE$230,K6,'Resumen Anual'!$FN$267)+SUMIF('Resumen Anual'!$DH$230,K6,'Resumen Anual'!$DQ$267)+SUMIF('Resumen Anual'!$BI$230,K6,'Resumen Anual'!$BR$267)+SUMIF('Resumen Anual'!$L$230,K6,'Resumen Anual'!$U$267)+SUMIF('Resumen Anual'!$FE$174,K6,'Resumen Anual'!$FN$211)+SUMIF('Resumen Anual'!$DH$174,K6,'Resumen Anual'!$DQ$211)+SUMIF('Resumen Anual'!$BI$174,K6,'Resumen Anual'!$BR$211)+SUMIF('Resumen Anual'!$L$174,K6,'Resumen Anual'!$U$211)+SUMIF('Resumen Anual'!$FE$118,K6,'Resumen Anual'!$FN$155)+SUMIF('Resumen Anual'!$DH$118,K6,'Resumen Anual'!$DQ$155)+SUMIF('Resumen Anual'!$BI$118,K6,'Resumen Anual'!$BR$155)+SUMIF('Resumen Anual'!$L$118,K6,'Resumen Anual'!$U$155)+SUMIF('Resumen Anual'!$FE$62,K6,'Resumen Anual'!$FN$99)+SUMIF('Resumen Anual'!$DH$62,K6,'Resumen Anual'!$DQ$99)+SUMIF('Resumen Anual'!$BI$62,K6,'Resumen Anual'!$BR$99)+SUMIF('Resumen Anual'!$L$62,K6,'Resumen Anual'!$U$99)+SUMIF('Resumen Anual'!$FE$6,K6,'Resumen Anual'!$FN$43)+SUMIF('Resumen Anual'!$DH$6,K6,'Resumen Anual'!$DQ$43)+SUMIF('Resumen Anual'!$BI$6,K6,'Resumen Anual'!$BR$43)+SUMIF('Resumen Anual'!$L$6,K6,'Resumen Anual'!$U$43)</f>
        <v>0</v>
      </c>
      <c r="T39" s="716"/>
      <c r="U39" s="716"/>
      <c r="V39" s="716"/>
      <c r="W39" s="716"/>
      <c r="X39" s="717"/>
      <c r="Y39" s="15"/>
      <c r="Z39" s="1222"/>
      <c r="AA39" s="1223"/>
      <c r="AB39" s="1223"/>
      <c r="AC39" s="1223"/>
      <c r="AD39" s="1223"/>
      <c r="AE39" s="1223"/>
      <c r="AF39" s="662"/>
      <c r="AG39" s="662"/>
      <c r="AH39" s="662"/>
      <c r="AI39" s="662"/>
      <c r="AJ39" s="662"/>
      <c r="AK39" s="663"/>
      <c r="AL39" s="1222"/>
      <c r="AM39" s="1223"/>
      <c r="AN39" s="1223"/>
      <c r="AO39" s="1223"/>
      <c r="AP39" s="1223"/>
      <c r="AQ39" s="1223"/>
      <c r="AR39" s="665"/>
      <c r="AS39" s="662"/>
      <c r="AT39" s="662"/>
      <c r="AU39" s="662"/>
      <c r="AV39" s="662"/>
      <c r="AW39" s="1200"/>
      <c r="AX39" s="171"/>
      <c r="AY39" s="715">
        <f>SUMIF('Resumen Anual'!$FE$622,BH6,'Resumen Anual'!$EV$659)+SUMIF('Resumen Anual'!$DH$622,BH6,'Resumen Anual'!$CY$659)+SUMIF('Resumen Anual'!$BI$622,BH6,'Resumen Anual'!$AZ$659)+SUMIF('Resumen Anual'!$L$622,BH6,'Resumen Anual'!$C$659)+SUMIF('Resumen Anual'!$FE$566,BH6,'Resumen Anual'!$EV$603)+SUMIF('Resumen Anual'!$DH$566,BH6,'Resumen Anual'!$CY$603)+SUMIF('Resumen Anual'!$BI$566,BH6,'Resumen Anual'!$AZ$603)+SUMIF('Resumen Anual'!$L$566,BH6,'Resumen Anual'!$C$603)+SUMIF('Resumen Anual'!$FE$510,BH6,'Resumen Anual'!$EV$547)+SUMIF('Resumen Anual'!$DH$510,BH6,'Resumen Anual'!$CY$547)+SUMIF('Resumen Anual'!$BI$510,BH6,'Resumen Anual'!$AZ$547)+SUMIF('Resumen Anual'!$L$510,BH6,'Resumen Anual'!$C$547)+SUMIF('Resumen Anual'!$FE$454,BH6,'Resumen Anual'!$EV$491)+SUMIF('Resumen Anual'!$DH$454,BH6,'Resumen Anual'!$CY$491)+SUMIF('Resumen Anual'!$BI$454,BH6,'Resumen Anual'!$AZ$491)+SUMIF('Resumen Anual'!$L$454,BH6,'Resumen Anual'!$C$491)+SUMIF('Resumen Anual'!$FE$398,BH6,'Resumen Anual'!$EV$435)+SUMIF('Resumen Anual'!$DH$398,BH6,'Resumen Anual'!$CY$435)+SUMIF('Resumen Anual'!$BI$398,BH6,'Resumen Anual'!$AZ$435)+SUMIF('Resumen Anual'!$L$398,BH6,'Resumen Anual'!$C$435)+SUMIF('Resumen Anual'!$FE$342,BH6,'Resumen Anual'!$EV$379)+SUMIF('Resumen Anual'!$DH$342,BH6,'Resumen Anual'!$CY$379)+SUMIF('Resumen Anual'!$BI$342,BH6,'Resumen Anual'!$AZ$379)+SUMIF('Resumen Anual'!$L$342,BH6,'Resumen Anual'!$C$379)+SUMIF('Resumen Anual'!$FE$286,BH6,'Resumen Anual'!$EV$323)+SUMIF('Resumen Anual'!$DH$286,BH6,'Resumen Anual'!$CY$323)+SUMIF('Resumen Anual'!$BI$286,BH6,'Resumen Anual'!$AZ$323)+SUMIF('Resumen Anual'!$L$286,BH6,'Resumen Anual'!$C$323)+SUMIF('Resumen Anual'!$FE$230,BH6,'Resumen Anual'!$EV$267)+SUMIF('Resumen Anual'!$DH$230,BH6,'Resumen Anual'!$CY$267)+SUMIF('Resumen Anual'!$BI$230,BH6,'Resumen Anual'!$AZ$267)+SUMIF('Resumen Anual'!$L$230,BH6,'Resumen Anual'!$C$267)+SUMIF('Resumen Anual'!$FE$174,BH6,'Resumen Anual'!$EV$211)+SUMIF('Resumen Anual'!$DH$174,BH6,'Resumen Anual'!$CY$211)+SUMIF('Resumen Anual'!$BI$174,BH6,'Resumen Anual'!$AZ$211)+SUMIF('Resumen Anual'!$L$174,BH6,'Resumen Anual'!$C$211)+SUMIF('Resumen Anual'!$FE$118,BH6,'Resumen Anual'!$EV$155)+SUMIF('Resumen Anual'!$DH$118,BH6,'Resumen Anual'!$CY$155)+SUMIF('Resumen Anual'!$BI$118,BH6,'Resumen Anual'!$AZ$155)+SUMIF('Resumen Anual'!$L$118,BH6,'Resumen Anual'!$C$155)+SUMIF('Resumen Anual'!$FE$62,BH6,'Resumen Anual'!$EV$99)+SUMIF('Resumen Anual'!$DH$62,BH6,'Resumen Anual'!$CY$99)+SUMIF('Resumen Anual'!$BI$62,BH6,'Resumen Anual'!$AZ$99)+SUMIF('Resumen Anual'!$L$62,BH6,'Resumen Anual'!$C$99)+SUMIF('Resumen Anual'!$FE$6,BH6,'Resumen Anual'!$EV$43)+SUMIF('Resumen Anual'!$DH$6,BH6,'Resumen Anual'!$CY$43)+SUMIF('Resumen Anual'!$BI$6,BH6,'Resumen Anual'!$AZ$43)+SUMIF('Resumen Anual'!$L$6,BH6,'Resumen Anual'!$C$43)+SUMIF('Bitácoras Anteriores'!$K$6,BH6,'Bitácoras Anteriores'!$B$39)+SUMIF('Bitácoras Anteriores'!$K$59,$K$6,'Bitácoras Anteriores'!$B$92)+SUMIF('Bitácoras Anteriores'!$K$112,BH6,'Bitácoras Anteriores'!$B$145)+SUMIF('Bitácoras Anteriores'!$K$165,BH6,'Bitácoras Anteriores'!$B$198)+SUMIF('Bitácoras Anteriores'!$K$218,BH6,'Bitácoras Anteriores'!$B$251)+SUMIF('Bitácoras Anteriores'!$K$271,BH6,'Bitácoras Anteriores'!$B$304)+SUMIF('Bitácoras Anteriores'!$K$324,BH6,'Bitácoras Anteriores'!$B$357)+SUMIF('Bitácoras Anteriores'!$BH$6,BH6,'Bitácoras Anteriores'!$AY$39)+SUMIF('Bitácoras Anteriores'!$BH$59,$K$6,'Bitácoras Anteriores'!$AY$92)+SUMIF('Bitácoras Anteriores'!$BH$112,BH6,'Bitácoras Anteriores'!$AY$145)+SUMIF('Bitácoras Anteriores'!$BH$165,BH6,'Bitácoras Anteriores'!$AY$198)+SUMIF('Bitácoras Anteriores'!$BH$218,BH6,'Bitácoras Anteriores'!$AY$251)+SUMIF('Bitácoras Anteriores'!$BH$271,BH6,'Bitácoras Anteriores'!$AY$304)+SUMIF('Bitácoras Anteriores'!$BH$324,BH6,'Bitácoras Anteriores'!$AY$357)+SUMIF('Bitácoras Anteriores'!$DF$6,BH6,'Bitácoras Anteriores'!$CW$39)+SUMIF('Bitácoras Anteriores'!$DF$59,$K$6,'Bitácoras Anteriores'!$CW$92)+SUMIF('Bitácoras Anteriores'!$DF$112,BH6,'Bitácoras Anteriores'!$CW$145)+SUMIF('Bitácoras Anteriores'!$DF$165,BH6,'Bitácoras Anteriores'!$CW$198)+SUMIF('Bitácoras Anteriores'!$DF$218,BH6,'Bitácoras Anteriores'!$CW$251)+SUMIF('Bitácoras Anteriores'!$DF$271,BH6,'Bitácoras Anteriores'!$CW$304)+SUMIF('Bitácoras Anteriores'!$DF$324,BH6,'Bitácoras Anteriores'!$CW$357)+SUMIF('Bitácoras Anteriores'!$FC$6,BH6,'Bitácoras Anteriores'!$ET$39)+SUMIF('Bitácoras Anteriores'!$FC$59,$K$6,'Bitácoras Anteriores'!$ET$92)+SUMIF('Bitácoras Anteriores'!$FC$112,BH6,'Bitácoras Anteriores'!$ET$145)+SUMIF('Bitácoras Anteriores'!$FC$165,BH6,'Bitácoras Anteriores'!$ET$198)+SUMIF('Bitácoras Anteriores'!$FC$218,BH6,'Bitácoras Anteriores'!$ET$251)+SUMIF('Bitácoras Anteriores'!$FC$271,BH6,'Bitácoras Anteriores'!$ET$304)+SUMIF('Bitácoras Anteriores'!$FC$324,BH6,'Bitácoras Anteriores'!$ET$357)</f>
        <v>0</v>
      </c>
      <c r="AZ39" s="716"/>
      <c r="BA39" s="716"/>
      <c r="BB39" s="716"/>
      <c r="BC39" s="716"/>
      <c r="BD39" s="717"/>
      <c r="BE39" s="715">
        <f>SUMIF('Resumen Anual'!$FE$622,BH6,'Resumen Anual'!$FB$659)+SUMIF('Resumen Anual'!$DH$622,BH6,'Resumen Anual'!$DE$659)+SUMIF('Resumen Anual'!$BI$622,BH6,'Resumen Anual'!$BF$659)+SUMIF('Resumen Anual'!$L$622,BH6,'Resumen Anual'!$I$659)+SUMIF('Resumen Anual'!$FE$566,BH6,'Resumen Anual'!$FB$603)+SUMIF('Resumen Anual'!$DH$566,BH6,'Resumen Anual'!$DE$603)+SUMIF('Resumen Anual'!$BI$566,BH6,'Resumen Anual'!$BF$603)+SUMIF('Resumen Anual'!$L$566,BH6,'Resumen Anual'!$I$603)+SUMIF('Resumen Anual'!$FE$510,BH6,'Resumen Anual'!$FB$547)+SUMIF('Resumen Anual'!$DH$510,BH6,'Resumen Anual'!$DE$547)+SUMIF('Resumen Anual'!$BI$510,BH6,'Resumen Anual'!$BF$547)+SUMIF('Resumen Anual'!$L$510,BH6,'Resumen Anual'!$I$547)+SUMIF('Resumen Anual'!$FE$454,BH6,'Resumen Anual'!$FB$491)+SUMIF('Resumen Anual'!$DH$454,BH6,'Resumen Anual'!$DE$491)+SUMIF('Resumen Anual'!$BI$454,BH6,'Resumen Anual'!$BF$491)+SUMIF('Resumen Anual'!$L$454,BH6,'Resumen Anual'!$I$491)+SUMIF('Resumen Anual'!$FE$398,BH6,'Resumen Anual'!$FB$435)+SUMIF('Resumen Anual'!$DH$398,BH6,'Resumen Anual'!$DE$435)+SUMIF('Resumen Anual'!$BI$398,BH6,'Resumen Anual'!$BF$435)+SUMIF('Resumen Anual'!$L$398,BH6,'Resumen Anual'!$I$435)+SUMIF('Resumen Anual'!$FE$342,BH6,'Resumen Anual'!$FB$379)+SUMIF('Resumen Anual'!$DH$342,BH6,'Resumen Anual'!$DE$379)+SUMIF('Resumen Anual'!$BI$342,BH6,'Resumen Anual'!$BF$379)+SUMIF('Resumen Anual'!$L$342,BH6,'Resumen Anual'!$I$379)+SUMIF('Resumen Anual'!$FE$286,BH6,'Resumen Anual'!$FB$323)+SUMIF('Resumen Anual'!$DH$286,BH6,'Resumen Anual'!$DE$323)+SUMIF('Resumen Anual'!$BI$286,BH6,'Resumen Anual'!$BF$323)+SUMIF('Resumen Anual'!$L$286,BH6,'Resumen Anual'!$I$323)+SUMIF('Resumen Anual'!$FE$230,BH6,'Resumen Anual'!$FB$267)+SUMIF('Resumen Anual'!$DH$230,BH6,'Resumen Anual'!$DE$267)+SUMIF('Resumen Anual'!$BI$230,BH6,'Resumen Anual'!$BF$267)+SUMIF('Resumen Anual'!$L$230,BH6,'Resumen Anual'!$I$267)+SUMIF('Resumen Anual'!$FE$174,BH6,'Resumen Anual'!$FB$211)+SUMIF('Resumen Anual'!$DH$174,BH6,'Resumen Anual'!$DE$211)+SUMIF('Resumen Anual'!$BI$174,BH6,'Resumen Anual'!$BF$211)+SUMIF('Resumen Anual'!$L$174,BH6,'Resumen Anual'!$I$211)+SUMIF('Resumen Anual'!$FE$118,BH6,'Resumen Anual'!$FB$155)+SUMIF('Resumen Anual'!$DH$118,BH6,'Resumen Anual'!$DE$155)+SUMIF('Resumen Anual'!$BI$118,BH6,'Resumen Anual'!$BF$155)+SUMIF('Resumen Anual'!$L$118,BH6,'Resumen Anual'!$I$155)+SUMIF('Resumen Anual'!$FE$62,BH6,'Resumen Anual'!$FB$99)+SUMIF('Resumen Anual'!$DH$62,BH6,'Resumen Anual'!$DE$99)+SUMIF('Resumen Anual'!$BI$62,BH6,'Resumen Anual'!$BF$99)+SUMIF('Resumen Anual'!$L$62,BH6,'Resumen Anual'!$I$99)+SUMIF('Resumen Anual'!$FE$6,BH6,'Resumen Anual'!$FB$43)+SUMIF('Resumen Anual'!$DH$6,BH6,'Resumen Anual'!$DE$43)+SUMIF('Resumen Anual'!$BI$6,BH6,'Resumen Anual'!$BF$43)+SUMIF('Resumen Anual'!$L$6,BH6,'Resumen Anual'!$I$43)+SUMIF('Bitácoras Anteriores'!$K$6,BH6,'Bitácoras Anteriores'!$H$39)+SUMIF('Bitácoras Anteriores'!$K$59,$K$6,'Bitácoras Anteriores'!$B$92)+SUMIF('Bitácoras Anteriores'!$K$112,BH6,'Bitácoras Anteriores'!$B$145)+SUMIF('Bitácoras Anteriores'!$K$165,BH6,'Bitácoras Anteriores'!$B$198)+SUMIF('Bitácoras Anteriores'!$K$218,BH6,'Bitácoras Anteriores'!$B$251)+SUMIF('Bitácoras Anteriores'!$K$271,BH6,'Bitácoras Anteriores'!$B$304)+SUMIF('Bitácoras Anteriores'!$K$324,BH6,'Bitácoras Anteriores'!$B$357)+SUMIF('Bitácoras Anteriores'!$BH$6,BH6,'Bitácoras Anteriores'!$BE$39)+SUMIF('Bitácoras Anteriores'!$BH$59,$K$6,'Bitácoras Anteriores'!$AY$92)+SUMIF('Bitácoras Anteriores'!$BH$112,BH6,'Bitácoras Anteriores'!$AY$145)+SUMIF('Bitácoras Anteriores'!$BH$165,BH6,'Bitácoras Anteriores'!$AY$198)+SUMIF('Bitácoras Anteriores'!$BH$218,BH6,'Bitácoras Anteriores'!$AY$251)+SUMIF('Bitácoras Anteriores'!$BH$271,BH6,'Bitácoras Anteriores'!$AY$304)+SUMIF('Bitácoras Anteriores'!$BH$324,BH6,'Bitácoras Anteriores'!$AY$357)+SUMIF('Bitácoras Anteriores'!$DF$6,BH6,'Bitácoras Anteriores'!$DC$39)+SUMIF('Bitácoras Anteriores'!$DF$59,$K$6,'Bitácoras Anteriores'!$CW$92)+SUMIF('Bitácoras Anteriores'!$DF$112,BH6,'Bitácoras Anteriores'!$CW$145)+SUMIF('Bitácoras Anteriores'!$DF$165,BH6,'Bitácoras Anteriores'!$CW$198)+SUMIF('Bitácoras Anteriores'!$DF$218,BH6,'Bitácoras Anteriores'!$CW$251)+SUMIF('Bitácoras Anteriores'!$DF$271,BH6,'Bitácoras Anteriores'!$CW$304)+SUMIF('Bitácoras Anteriores'!$DF$324,BH6,'Bitácoras Anteriores'!$CW$357)+SUMIF('Bitácoras Anteriores'!$FC$6,BH6,'Bitácoras Anteriores'!$EZ$39)+SUMIF('Bitácoras Anteriores'!$FC$59,$K$6,'Bitácoras Anteriores'!$ET$92)+SUMIF('Bitácoras Anteriores'!$FC$112,BH6,'Bitácoras Anteriores'!$ET$145)+SUMIF('Bitácoras Anteriores'!$FC$165,BH6,'Bitácoras Anteriores'!$ET$198)+SUMIF('Bitácoras Anteriores'!$FC$218,BH6,'Bitácoras Anteriores'!$ET$251)+SUMIF('Bitácoras Anteriores'!$FC$271,BH6,'Bitácoras Anteriores'!$ET$304)+SUMIF('Bitácoras Anteriores'!$FC$324,BH6,'Bitácoras Anteriores'!$ET$357)</f>
        <v>0</v>
      </c>
      <c r="BF39" s="716"/>
      <c r="BG39" s="716"/>
      <c r="BH39" s="716"/>
      <c r="BI39" s="717"/>
      <c r="BJ39" s="715">
        <f>SUMIF('Resumen Anual'!$FE$622,BH6,'Resumen Anual'!$FH$659)+SUMIF('Resumen Anual'!$DH$622,BH6,'Resumen Anual'!$DK$659)+SUMIF('Resumen Anual'!$BI$622,BH6,'Resumen Anual'!$BL$659)+SUMIF('Resumen Anual'!$L$622,BH6,'Resumen Anual'!$O$659)+SUMIF('Resumen Anual'!$FE$566,BH6,'Resumen Anual'!$FH$603)+SUMIF('Resumen Anual'!$DH$566,BH6,'Resumen Anual'!$DK$603)+SUMIF('Resumen Anual'!$BI$566,BH6,'Resumen Anual'!$BL$603)+SUMIF('Resumen Anual'!$L$566,BH6,'Resumen Anual'!$O$603)+SUMIF('Resumen Anual'!$FE$510,BH6,'Resumen Anual'!$FH$547)+SUMIF('Resumen Anual'!$DH$510,BH6,'Resumen Anual'!$DK$547)+SUMIF('Resumen Anual'!$BI$510,BH6,'Resumen Anual'!$BL$547)+SUMIF('Resumen Anual'!$L$510,BH6,'Resumen Anual'!$O$547)+SUMIF('Resumen Anual'!$FE$454,BH6,'Resumen Anual'!$FH$491)+SUMIF('Resumen Anual'!$DH$454,BH6,'Resumen Anual'!$DK$491)+SUMIF('Resumen Anual'!$BI$454,BH6,'Resumen Anual'!$BL$491)+SUMIF('Resumen Anual'!$L$454,BH6,'Resumen Anual'!$O$491)+SUMIF('Resumen Anual'!$FE$398,BH6,'Resumen Anual'!$FH$435)+SUMIF('Resumen Anual'!$DH$398,BH6,'Resumen Anual'!$DK$435)+SUMIF('Resumen Anual'!$BI$398,BH6,'Resumen Anual'!$BL$435)+SUMIF('Resumen Anual'!$L$398,BH6,'Resumen Anual'!$O$435)+SUMIF('Resumen Anual'!$FE$342,BH6,'Resumen Anual'!$FH$379)+SUMIF('Resumen Anual'!$DH$342,BH6,'Resumen Anual'!$DK$379)+SUMIF('Resumen Anual'!$BI$342,BH6,'Resumen Anual'!$BL$379)+SUMIF('Resumen Anual'!$L$342,BH6,'Resumen Anual'!$O$379)+SUMIF('Resumen Anual'!$FE$286,BH6,'Resumen Anual'!$FH$323)+SUMIF('Resumen Anual'!$DH$286,BH6,'Resumen Anual'!$DK$323)+SUMIF('Resumen Anual'!$BI$286,BH6,'Resumen Anual'!$BL$323)+SUMIF('Resumen Anual'!$L$286,BH6,'Resumen Anual'!$O$323)+SUMIF('Resumen Anual'!$FE$230,BH6,'Resumen Anual'!$FH$267)+SUMIF('Resumen Anual'!$DH$230,BH6,'Resumen Anual'!$DK$267)+SUMIF('Resumen Anual'!$BI$230,BH6,'Resumen Anual'!$BL$267)+SUMIF('Resumen Anual'!$L$230,BH6,'Resumen Anual'!$O$267)+SUMIF('Resumen Anual'!$FE$174,BH6,'Resumen Anual'!$FH$211)+SUMIF('Resumen Anual'!$DH$174,BH6,'Resumen Anual'!$DK$211)+SUMIF('Resumen Anual'!$BI$174,BH6,'Resumen Anual'!$BL$211)+SUMIF('Resumen Anual'!$L$174,BH6,'Resumen Anual'!$O$211)+SUMIF('Resumen Anual'!$FE$118,BH6,'Resumen Anual'!$FH$155)+SUMIF('Resumen Anual'!$DH$118,BH6,'Resumen Anual'!$DK$155)+SUMIF('Resumen Anual'!$BI$118,BH6,'Resumen Anual'!$BL$155)+SUMIF('Resumen Anual'!$L$118,BH6,'Resumen Anual'!$O$155)+SUMIF('Resumen Anual'!$FE$62,BH6,'Resumen Anual'!$FH$99)+SUMIF('Resumen Anual'!$DH$62,BH6,'Resumen Anual'!$DK$99)+SUMIF('Resumen Anual'!$BI$62,BH6,'Resumen Anual'!$BL$99)+SUMIF('Resumen Anual'!$L$62,BH6,'Resumen Anual'!$O$99)+SUMIF('Resumen Anual'!$FE$6,BH6,'Resumen Anual'!$FH$43)+SUMIF('Resumen Anual'!$DH$6,BH6,'Resumen Anual'!$DK$43)+SUMIF('Resumen Anual'!$BI$6,BH6,'Resumen Anual'!$BL$43)+SUMIF('Resumen Anual'!$L$6,BH6,'Resumen Anual'!$O$43)+SUMIF('Bitácoras Anteriores'!$K$6,BH6,'Bitácoras Anteriores'!$M$39)+SUMIF('Bitácoras Anteriores'!$K$59,$K$6,'Bitácoras Anteriores'!$M$92)+SUMIF('Bitácoras Anteriores'!$K$112,BH6,'Bitácoras Anteriores'!$M$145)+SUMIF('Bitácoras Anteriores'!$K$165,BH6,'Bitácoras Anteriores'!$M$198)+SUMIF('Bitácoras Anteriores'!$K$218,BH6,'Bitácoras Anteriores'!$M$251)+SUMIF('Bitácoras Anteriores'!$K$271,BH6,'Bitácoras Anteriores'!$M$304)+SUMIF('Bitácoras Anteriores'!$K$324,BH6,'Bitácoras Anteriores'!$M$357)+SUMIF('Bitácoras Anteriores'!$BH$6,BH6,'Bitácoras Anteriores'!$BJ$39)+SUMIF('Bitácoras Anteriores'!$BH$59,$K$6,'Bitácoras Anteriores'!$BJ$92)+SUMIF('Bitácoras Anteriores'!$BH$112,BH6,'Bitácoras Anteriores'!$BJ$145)+SUMIF('Bitácoras Anteriores'!$BH$165,BH6,'Bitácoras Anteriores'!$BJ$198)+SUMIF('Bitácoras Anteriores'!$BH$218,BH6,'Bitácoras Anteriores'!$BJ$251)+SUMIF('Bitácoras Anteriores'!$BH$271,BH6,'Bitácoras Anteriores'!$BJ$304)+SUMIF('Bitácoras Anteriores'!$BH$324,BH6,'Bitácoras Anteriores'!$BJ$357)+SUMIF('Bitácoras Anteriores'!$DF$6,BH6,'Bitácoras Anteriores'!$DH$39)+SUMIF('Bitácoras Anteriores'!$DF$59,$K$6,'Bitácoras Anteriores'!$DH$92)+SUMIF('Bitácoras Anteriores'!$DF$112,BH6,'Bitácoras Anteriores'!$DH$145)+SUMIF('Bitácoras Anteriores'!$DF$165,BH6,'Bitácoras Anteriores'!$DH$198)+SUMIF('Bitácoras Anteriores'!$DF$218,BH6,'Bitácoras Anteriores'!$DH$251)+SUMIF('Bitácoras Anteriores'!$DF$271,BH6,'Bitácoras Anteriores'!$DH$304)+SUMIF('Bitácoras Anteriores'!$DF$324,BH6,'Bitácoras Anteriores'!$DH$357)+SUMIF('Bitácoras Anteriores'!$FC$6,BH6,'Bitácoras Anteriores'!$FE$39)+SUMIF('Bitácoras Anteriores'!$FC$59,$K$6,'Bitácoras Anteriores'!$FE$92)+SUMIF('Bitácoras Anteriores'!$FC$112,BH6,'Bitácoras Anteriores'!$FE$145)+SUMIF('Bitácoras Anteriores'!$FC$165,BH6,'Bitácoras Anteriores'!$FE$198)+SUMIF('Bitácoras Anteriores'!$FC$218,BH6,'Bitácoras Anteriores'!$FE$251)+SUMIF('Bitácoras Anteriores'!$FC$271,BH6,'Bitácoras Anteriores'!$FE$304)+SUMIF('Bitácoras Anteriores'!$FC$324,BH6,'Bitácoras Anteriores'!$FE$357)</f>
        <v>0</v>
      </c>
      <c r="BK39" s="716"/>
      <c r="BL39" s="716"/>
      <c r="BM39" s="716"/>
      <c r="BN39" s="716"/>
      <c r="BO39" s="717"/>
      <c r="BP39" s="715">
        <f>SUMIF('Resumen Anual'!$FE$622,BH6,'Resumen Anual'!$FN$659)+SUMIF('Resumen Anual'!$DH$622,BH6,'Resumen Anual'!$DQ$659)+SUMIF('Resumen Anual'!$BI$622,BH6,'Resumen Anual'!$BR$659)+SUMIF('Resumen Anual'!$L$622,BH6,'Resumen Anual'!$U$659)+SUMIF('Resumen Anual'!$FE$566,BH6,'Resumen Anual'!$FN$603)+SUMIF('Resumen Anual'!$DH$566,BH6,'Resumen Anual'!$DQ$603)+SUMIF('Resumen Anual'!$BI$566,BH6,'Resumen Anual'!$BR$603)+SUMIF('Resumen Anual'!$L$566,BH6,'Resumen Anual'!$U$603)+SUMIF('Resumen Anual'!$FE$510,BH6,'Resumen Anual'!$FN$547)+SUMIF('Resumen Anual'!$DH$510,BH6,'Resumen Anual'!$DQ$547)+SUMIF('Resumen Anual'!$BI$510,BH6,'Resumen Anual'!$BR$547)+SUMIF('Resumen Anual'!$L$510,BH6,'Resumen Anual'!$U$547)+SUMIF('Resumen Anual'!$FE$454,BH6,'Resumen Anual'!$FN$491)+SUMIF('Resumen Anual'!$DH$454,BH6,'Resumen Anual'!$DQ$491)+SUMIF('Resumen Anual'!$BI$454,BH6,'Resumen Anual'!$BR$491)+SUMIF('Resumen Anual'!$L$454,BH6,'Resumen Anual'!$U$491)+SUMIF('Resumen Anual'!$FE$398,BH6,'Resumen Anual'!$FN$435)+SUMIF('Resumen Anual'!$DH$398,BH6,'Resumen Anual'!$DQ$435)+SUMIF('Resumen Anual'!$BI$398,BH6,'Resumen Anual'!$BR$435)+SUMIF('Resumen Anual'!$L$398,BH6,'Resumen Anual'!$U$435)+SUMIF('Resumen Anual'!$FE$342,BH6,'Resumen Anual'!$FN$379)+SUMIF('Resumen Anual'!$DH$342,BH6,'Resumen Anual'!$DQ$379)+SUMIF('Resumen Anual'!$BI$342,BH6,'Resumen Anual'!$BR$379)+SUMIF('Resumen Anual'!$L$342,BH6,'Resumen Anual'!$U$379)+SUMIF('Resumen Anual'!$FE$286,BH6,'Resumen Anual'!$FN$323)+SUMIF('Resumen Anual'!$DH$286,BH6,'Resumen Anual'!$DQ$323)+SUMIF('Resumen Anual'!$BI$286,BH6,'Resumen Anual'!$BR$323)+SUMIF('Resumen Anual'!$L$286,BH6,'Resumen Anual'!$U$323)+SUMIF('Resumen Anual'!$FE$230,BH6,'Resumen Anual'!$FN$267)+SUMIF('Resumen Anual'!$DH$230,BH6,'Resumen Anual'!$DQ$267)+SUMIF('Resumen Anual'!$BI$230,BH6,'Resumen Anual'!$BR$267)+SUMIF('Resumen Anual'!$L$230,BH6,'Resumen Anual'!$U$267)+SUMIF('Resumen Anual'!$FE$174,BH6,'Resumen Anual'!$FN$211)+SUMIF('Resumen Anual'!$DH$174,BH6,'Resumen Anual'!$DQ$211)+SUMIF('Resumen Anual'!$BI$174,BH6,'Resumen Anual'!$BR$211)+SUMIF('Resumen Anual'!$L$174,BH6,'Resumen Anual'!$U$211)+SUMIF('Resumen Anual'!$FE$118,BH6,'Resumen Anual'!$FN$155)+SUMIF('Resumen Anual'!$DH$118,BH6,'Resumen Anual'!$DQ$155)+SUMIF('Resumen Anual'!$BI$118,BH6,'Resumen Anual'!$BR$155)+SUMIF('Resumen Anual'!$L$118,BH6,'Resumen Anual'!$U$155)+SUMIF('Resumen Anual'!$FE$62,BH6,'Resumen Anual'!$FN$99)+SUMIF('Resumen Anual'!$DH$62,BH6,'Resumen Anual'!$DQ$99)+SUMIF('Resumen Anual'!$BI$62,BH6,'Resumen Anual'!$BR$99)+SUMIF('Resumen Anual'!$L$62,BH6,'Resumen Anual'!$U$99)+SUMIF('Resumen Anual'!$FE$6,BH6,'Resumen Anual'!$FN$43)+SUMIF('Resumen Anual'!$DH$6,BH6,'Resumen Anual'!$DQ$43)+SUMIF('Resumen Anual'!$BI$6,BH6,'Resumen Anual'!$BR$43)+SUMIF('Resumen Anual'!$L$6,BH6,'Resumen Anual'!$U$43)</f>
        <v>0</v>
      </c>
      <c r="BQ39" s="716"/>
      <c r="BR39" s="716"/>
      <c r="BS39" s="716"/>
      <c r="BT39" s="716"/>
      <c r="BU39" s="717"/>
      <c r="BV39" s="15"/>
      <c r="BW39" s="1222"/>
      <c r="BX39" s="1223"/>
      <c r="BY39" s="1223"/>
      <c r="BZ39" s="1223"/>
      <c r="CA39" s="1223"/>
      <c r="CB39" s="1223"/>
      <c r="CC39" s="662"/>
      <c r="CD39" s="662"/>
      <c r="CE39" s="662"/>
      <c r="CF39" s="662"/>
      <c r="CG39" s="662"/>
      <c r="CH39" s="663"/>
      <c r="CI39" s="1222"/>
      <c r="CJ39" s="1223"/>
      <c r="CK39" s="1223"/>
      <c r="CL39" s="1223"/>
      <c r="CM39" s="1223"/>
      <c r="CN39" s="1223"/>
      <c r="CO39" s="665"/>
      <c r="CP39" s="662"/>
      <c r="CQ39" s="662"/>
      <c r="CR39" s="662"/>
      <c r="CS39" s="663"/>
      <c r="CT39" s="1200"/>
      <c r="CU39" s="1199"/>
      <c r="CV39" s="171"/>
      <c r="CW39" s="715">
        <f>SUMIF('Resumen Anual'!$FE$622,DF6,'Resumen Anual'!$EV$659)+SUMIF('Resumen Anual'!$DH$622,DF6,'Resumen Anual'!$CY$659)+SUMIF('Resumen Anual'!$BI$622,DF6,'Resumen Anual'!$AZ$659)+SUMIF('Resumen Anual'!$L$622,DF6,'Resumen Anual'!$C$659)+SUMIF('Resumen Anual'!$FE$566,DF6,'Resumen Anual'!$EV$603)+SUMIF('Resumen Anual'!$DH$566,DF6,'Resumen Anual'!$CY$603)+SUMIF('Resumen Anual'!$BI$566,DF6,'Resumen Anual'!$AZ$603)+SUMIF('Resumen Anual'!$L$566,DF6,'Resumen Anual'!$C$603)+SUMIF('Resumen Anual'!$FE$510,DF6,'Resumen Anual'!$EV$547)+SUMIF('Resumen Anual'!$DH$510,DF6,'Resumen Anual'!$CY$547)+SUMIF('Resumen Anual'!$BI$510,DF6,'Resumen Anual'!$AZ$547)+SUMIF('Resumen Anual'!$L$510,DF6,'Resumen Anual'!$C$547)+SUMIF('Resumen Anual'!$FE$454,DF6,'Resumen Anual'!$EV$491)+SUMIF('Resumen Anual'!$DH$454,DF6,'Resumen Anual'!$CY$491)+SUMIF('Resumen Anual'!$BI$454,DF6,'Resumen Anual'!$AZ$491)+SUMIF('Resumen Anual'!$L$454,DF6,'Resumen Anual'!$C$491)+SUMIF('Resumen Anual'!$FE$398,DF6,'Resumen Anual'!$EV$435)+SUMIF('Resumen Anual'!$DH$398,DF6,'Resumen Anual'!$CY$435)+SUMIF('Resumen Anual'!$BI$398,DF6,'Resumen Anual'!$AZ$435)+SUMIF('Resumen Anual'!$L$398,DF6,'Resumen Anual'!$C$435)+SUMIF('Resumen Anual'!$FE$342,DF6,'Resumen Anual'!$EV$379)+SUMIF('Resumen Anual'!$DH$342,DF6,'Resumen Anual'!$CY$379)+SUMIF('Resumen Anual'!$BI$342,DF6,'Resumen Anual'!$AZ$379)+SUMIF('Resumen Anual'!$L$342,DF6,'Resumen Anual'!$C$379)+SUMIF('Resumen Anual'!$FE$286,DF6,'Resumen Anual'!$EV$323)+SUMIF('Resumen Anual'!$DH$286,DF6,'Resumen Anual'!$CY$323)+SUMIF('Resumen Anual'!$BI$286,DF6,'Resumen Anual'!$AZ$323)+SUMIF('Resumen Anual'!$L$286,DF6,'Resumen Anual'!$C$323)+SUMIF('Resumen Anual'!$FE$230,DF6,'Resumen Anual'!$EV$267)+SUMIF('Resumen Anual'!$DH$230,DF6,'Resumen Anual'!$CY$267)+SUMIF('Resumen Anual'!$BI$230,DF6,'Resumen Anual'!$AZ$267)+SUMIF('Resumen Anual'!$L$230,DF6,'Resumen Anual'!$C$267)+SUMIF('Resumen Anual'!$FE$174,DF6,'Resumen Anual'!$EV$211)+SUMIF('Resumen Anual'!$DH$174,DF6,'Resumen Anual'!$CY$211)+SUMIF('Resumen Anual'!$BI$174,DF6,'Resumen Anual'!$AZ$211)+SUMIF('Resumen Anual'!$L$174,DF6,'Resumen Anual'!$C$211)+SUMIF('Resumen Anual'!$FE$118,DF6,'Resumen Anual'!$EV$155)+SUMIF('Resumen Anual'!$DH$118,DF6,'Resumen Anual'!$CY$155)+SUMIF('Resumen Anual'!$BI$118,DF6,'Resumen Anual'!$AZ$155)+SUMIF('Resumen Anual'!$L$118,DF6,'Resumen Anual'!$C$155)+SUMIF('Resumen Anual'!$FE$62,DF6,'Resumen Anual'!$EV$99)+SUMIF('Resumen Anual'!$DH$62,DF6,'Resumen Anual'!$CY$99)+SUMIF('Resumen Anual'!$BI$62,DF6,'Resumen Anual'!$AZ$99)+SUMIF('Resumen Anual'!$L$62,DF6,'Resumen Anual'!$C$99)+SUMIF('Resumen Anual'!$FE$6,DF6,'Resumen Anual'!$EV$43)+SUMIF('Resumen Anual'!$DH$6,DF6,'Resumen Anual'!$CY$43)+SUMIF('Resumen Anual'!$BI$6,DF6,'Resumen Anual'!$AZ$43)+SUMIF('Resumen Anual'!$L$6,DF6,'Resumen Anual'!$C$43)+SUMIF('Bitácoras Anteriores'!$K$6,DF6,'Bitácoras Anteriores'!$B$39)+SUMIF('Bitácoras Anteriores'!$K$59,$K$6,'Bitácoras Anteriores'!$B$92)+SUMIF('Bitácoras Anteriores'!$K$112,DF6,'Bitácoras Anteriores'!$B$145)+SUMIF('Bitácoras Anteriores'!$K$165,DF6,'Bitácoras Anteriores'!$B$198)+SUMIF('Bitácoras Anteriores'!$K$218,DF6,'Bitácoras Anteriores'!$B$251)+SUMIF('Bitácoras Anteriores'!$K$271,DF6,'Bitácoras Anteriores'!$B$304)+SUMIF('Bitácoras Anteriores'!$K$324,DF6,'Bitácoras Anteriores'!$B$357)+SUMIF('Bitácoras Anteriores'!$BH$6,DF6,'Bitácoras Anteriores'!$AY$39)+SUMIF('Bitácoras Anteriores'!$BH$59,$K$6,'Bitácoras Anteriores'!$AY$92)+SUMIF('Bitácoras Anteriores'!$BH$112,DF6,'Bitácoras Anteriores'!$AY$145)+SUMIF('Bitácoras Anteriores'!$BH$165,DF6,'Bitácoras Anteriores'!$AY$198)+SUMIF('Bitácoras Anteriores'!$BH$218,DF6,'Bitácoras Anteriores'!$AY$251)+SUMIF('Bitácoras Anteriores'!$BH$271,DF6,'Bitácoras Anteriores'!$AY$304)+SUMIF('Bitácoras Anteriores'!$BH$324,DF6,'Bitácoras Anteriores'!$AY$357)+SUMIF('Bitácoras Anteriores'!$DF$6,DF6,'Bitácoras Anteriores'!$CW$39)+SUMIF('Bitácoras Anteriores'!$DF$59,$K$6,'Bitácoras Anteriores'!$CW$92)+SUMIF('Bitácoras Anteriores'!$DF$112,DF6,'Bitácoras Anteriores'!$CW$145)+SUMIF('Bitácoras Anteriores'!$DF$165,DF6,'Bitácoras Anteriores'!$CW$198)+SUMIF('Bitácoras Anteriores'!$DF$218,DF6,'Bitácoras Anteriores'!$CW$251)+SUMIF('Bitácoras Anteriores'!$DF$271,DF6,'Bitácoras Anteriores'!$CW$304)+SUMIF('Bitácoras Anteriores'!$DF$324,DF6,'Bitácoras Anteriores'!$CW$357)+SUMIF('Bitácoras Anteriores'!$FC$6,DF6,'Bitácoras Anteriores'!$ET$39)+SUMIF('Bitácoras Anteriores'!$FC$59,$K$6,'Bitácoras Anteriores'!$ET$92)+SUMIF('Bitácoras Anteriores'!$FC$112,DF6,'Bitácoras Anteriores'!$ET$145)+SUMIF('Bitácoras Anteriores'!$FC$165,DF6,'Bitácoras Anteriores'!$ET$198)+SUMIF('Bitácoras Anteriores'!$FC$218,DF6,'Bitácoras Anteriores'!$ET$251)+SUMIF('Bitácoras Anteriores'!$FC$271,DF6,'Bitácoras Anteriores'!$ET$304)+SUMIF('Bitácoras Anteriores'!$FC$324,DF6,'Bitácoras Anteriores'!$ET$357)</f>
        <v>0</v>
      </c>
      <c r="CX39" s="716"/>
      <c r="CY39" s="716"/>
      <c r="CZ39" s="716"/>
      <c r="DA39" s="716"/>
      <c r="DB39" s="717"/>
      <c r="DC39" s="715">
        <f>SUMIF('Resumen Anual'!$FE$622,DF6,'Resumen Anual'!$FB$659)+SUMIF('Resumen Anual'!$DH$622,DF6,'Resumen Anual'!$DE$659)+SUMIF('Resumen Anual'!$BI$622,DF6,'Resumen Anual'!$BF$659)+SUMIF('Resumen Anual'!$L$622,DF6,'Resumen Anual'!$I$659)+SUMIF('Resumen Anual'!$FE$566,DF6,'Resumen Anual'!$FB$603)+SUMIF('Resumen Anual'!$DH$566,DF6,'Resumen Anual'!$DE$603)+SUMIF('Resumen Anual'!$BI$566,DF6,'Resumen Anual'!$BF$603)+SUMIF('Resumen Anual'!$L$566,DF6,'Resumen Anual'!$I$603)+SUMIF('Resumen Anual'!$FE$510,DF6,'Resumen Anual'!$FB$547)+SUMIF('Resumen Anual'!$DH$510,DF6,'Resumen Anual'!$DE$547)+SUMIF('Resumen Anual'!$BI$510,DF6,'Resumen Anual'!$BF$547)+SUMIF('Resumen Anual'!$L$510,DF6,'Resumen Anual'!$I$547)+SUMIF('Resumen Anual'!$FE$454,DF6,'Resumen Anual'!$FB$491)+SUMIF('Resumen Anual'!$DH$454,DF6,'Resumen Anual'!$DE$491)+SUMIF('Resumen Anual'!$BI$454,DF6,'Resumen Anual'!$BF$491)+SUMIF('Resumen Anual'!$L$454,DF6,'Resumen Anual'!$I$491)+SUMIF('Resumen Anual'!$FE$398,DF6,'Resumen Anual'!$FB$435)+SUMIF('Resumen Anual'!$DH$398,DF6,'Resumen Anual'!$DE$435)+SUMIF('Resumen Anual'!$BI$398,DF6,'Resumen Anual'!$BF$435)+SUMIF('Resumen Anual'!$L$398,DF6,'Resumen Anual'!$I$435)+SUMIF('Resumen Anual'!$FE$342,DF6,'Resumen Anual'!$FB$379)+SUMIF('Resumen Anual'!$DH$342,DF6,'Resumen Anual'!$DE$379)+SUMIF('Resumen Anual'!$BI$342,DF6,'Resumen Anual'!$BF$379)+SUMIF('Resumen Anual'!$L$342,DF6,'Resumen Anual'!$I$379)+SUMIF('Resumen Anual'!$FE$286,DF6,'Resumen Anual'!$FB$323)+SUMIF('Resumen Anual'!$DH$286,DF6,'Resumen Anual'!$DE$323)+SUMIF('Resumen Anual'!$BI$286,DF6,'Resumen Anual'!$BF$323)+SUMIF('Resumen Anual'!$L$286,DF6,'Resumen Anual'!$I$323)+SUMIF('Resumen Anual'!$FE$230,DF6,'Resumen Anual'!$FB$267)+SUMIF('Resumen Anual'!$DH$230,DF6,'Resumen Anual'!$DE$267)+SUMIF('Resumen Anual'!$BI$230,DF6,'Resumen Anual'!$BF$267)+SUMIF('Resumen Anual'!$L$230,DF6,'Resumen Anual'!$I$267)+SUMIF('Resumen Anual'!$FE$174,DF6,'Resumen Anual'!$FB$211)+SUMIF('Resumen Anual'!$DH$174,DF6,'Resumen Anual'!$DE$211)+SUMIF('Resumen Anual'!$BI$174,DF6,'Resumen Anual'!$BF$211)+SUMIF('Resumen Anual'!$L$174,DF6,'Resumen Anual'!$I$211)+SUMIF('Resumen Anual'!$FE$118,DF6,'Resumen Anual'!$FB$155)+SUMIF('Resumen Anual'!$DH$118,DF6,'Resumen Anual'!$DE$155)+SUMIF('Resumen Anual'!$BI$118,DF6,'Resumen Anual'!$BF$155)+SUMIF('Resumen Anual'!$L$118,DF6,'Resumen Anual'!$I$155)+SUMIF('Resumen Anual'!$FE$62,DF6,'Resumen Anual'!$FB$99)+SUMIF('Resumen Anual'!$DH$62,DF6,'Resumen Anual'!$DE$99)+SUMIF('Resumen Anual'!$BI$62,DF6,'Resumen Anual'!$BF$99)+SUMIF('Resumen Anual'!$L$62,DF6,'Resumen Anual'!$I$99)+SUMIF('Resumen Anual'!$FE$6,DF6,'Resumen Anual'!$FB$43)+SUMIF('Resumen Anual'!$DH$6,DF6,'Resumen Anual'!$DE$43)+SUMIF('Resumen Anual'!$BI$6,DF6,'Resumen Anual'!$BF$43)+SUMIF('Resumen Anual'!$L$6,DF6,'Resumen Anual'!$I$43)+SUMIF('Bitácoras Anteriores'!$K$6,DF6,'Bitácoras Anteriores'!$H$39)+SUMIF('Bitácoras Anteriores'!$K$59,$K$6,'Bitácoras Anteriores'!$B$92)+SUMIF('Bitácoras Anteriores'!$K$112,DF6,'Bitácoras Anteriores'!$B$145)+SUMIF('Bitácoras Anteriores'!$K$165,DF6,'Bitácoras Anteriores'!$B$198)+SUMIF('Bitácoras Anteriores'!$K$218,DF6,'Bitácoras Anteriores'!$B$251)+SUMIF('Bitácoras Anteriores'!$K$271,DF6,'Bitácoras Anteriores'!$B$304)+SUMIF('Bitácoras Anteriores'!$K$324,DF6,'Bitácoras Anteriores'!$B$357)+SUMIF('Bitácoras Anteriores'!$BH$6,DF6,'Bitácoras Anteriores'!$BE$39)+SUMIF('Bitácoras Anteriores'!$BH$59,$K$6,'Bitácoras Anteriores'!$AY$92)+SUMIF('Bitácoras Anteriores'!$BH$112,DF6,'Bitácoras Anteriores'!$AY$145)+SUMIF('Bitácoras Anteriores'!$BH$165,DF6,'Bitácoras Anteriores'!$AY$198)+SUMIF('Bitácoras Anteriores'!$BH$218,DF6,'Bitácoras Anteriores'!$AY$251)+SUMIF('Bitácoras Anteriores'!$BH$271,DF6,'Bitácoras Anteriores'!$AY$304)+SUMIF('Bitácoras Anteriores'!$BH$324,DF6,'Bitácoras Anteriores'!$AY$357)+SUMIF('Bitácoras Anteriores'!$DF$6,DF6,'Bitácoras Anteriores'!$DC$39)+SUMIF('Bitácoras Anteriores'!$DF$59,$K$6,'Bitácoras Anteriores'!$CW$92)+SUMIF('Bitácoras Anteriores'!$DF$112,DF6,'Bitácoras Anteriores'!$CW$145)+SUMIF('Bitácoras Anteriores'!$DF$165,DF6,'Bitácoras Anteriores'!$CW$198)+SUMIF('Bitácoras Anteriores'!$DF$218,DF6,'Bitácoras Anteriores'!$CW$251)+SUMIF('Bitácoras Anteriores'!$DF$271,DF6,'Bitácoras Anteriores'!$CW$304)+SUMIF('Bitácoras Anteriores'!$DF$324,DF6,'Bitácoras Anteriores'!$CW$357)+SUMIF('Bitácoras Anteriores'!$FC$6,DF6,'Bitácoras Anteriores'!$EZ$39)+SUMIF('Bitácoras Anteriores'!$FC$59,$K$6,'Bitácoras Anteriores'!$ET$92)+SUMIF('Bitácoras Anteriores'!$FC$112,DF6,'Bitácoras Anteriores'!$ET$145)+SUMIF('Bitácoras Anteriores'!$FC$165,DF6,'Bitácoras Anteriores'!$ET$198)+SUMIF('Bitácoras Anteriores'!$FC$218,DF6,'Bitácoras Anteriores'!$ET$251)+SUMIF('Bitácoras Anteriores'!$FC$271,DF6,'Bitácoras Anteriores'!$ET$304)+SUMIF('Bitácoras Anteriores'!$FC$324,DF6,'Bitácoras Anteriores'!$ET$357)</f>
        <v>0</v>
      </c>
      <c r="DD39" s="716"/>
      <c r="DE39" s="716"/>
      <c r="DF39" s="716"/>
      <c r="DG39" s="717"/>
      <c r="DH39" s="715">
        <f>SUMIF('Resumen Anual'!$FE$622,DF6,'Resumen Anual'!$FH$659)+SUMIF('Resumen Anual'!$DH$622,DF6,'Resumen Anual'!$DK$659)+SUMIF('Resumen Anual'!$BI$622,DF6,'Resumen Anual'!$BL$659)+SUMIF('Resumen Anual'!$L$622,DF6,'Resumen Anual'!$O$659)+SUMIF('Resumen Anual'!$FE$566,DF6,'Resumen Anual'!$FH$603)+SUMIF('Resumen Anual'!$DH$566,DF6,'Resumen Anual'!$DK$603)+SUMIF('Resumen Anual'!$BI$566,DF6,'Resumen Anual'!$BL$603)+SUMIF('Resumen Anual'!$L$566,DF6,'Resumen Anual'!$O$603)+SUMIF('Resumen Anual'!$FE$510,DF6,'Resumen Anual'!$FH$547)+SUMIF('Resumen Anual'!$DH$510,DF6,'Resumen Anual'!$DK$547)+SUMIF('Resumen Anual'!$BI$510,DF6,'Resumen Anual'!$BL$547)+SUMIF('Resumen Anual'!$L$510,DF6,'Resumen Anual'!$O$547)+SUMIF('Resumen Anual'!$FE$454,DF6,'Resumen Anual'!$FH$491)+SUMIF('Resumen Anual'!$DH$454,DF6,'Resumen Anual'!$DK$491)+SUMIF('Resumen Anual'!$BI$454,DF6,'Resumen Anual'!$BL$491)+SUMIF('Resumen Anual'!$L$454,DF6,'Resumen Anual'!$O$491)+SUMIF('Resumen Anual'!$FE$398,DF6,'Resumen Anual'!$FH$435)+SUMIF('Resumen Anual'!$DH$398,DF6,'Resumen Anual'!$DK$435)+SUMIF('Resumen Anual'!$BI$398,DF6,'Resumen Anual'!$BL$435)+SUMIF('Resumen Anual'!$L$398,DF6,'Resumen Anual'!$O$435)+SUMIF('Resumen Anual'!$FE$342,DF6,'Resumen Anual'!$FH$379)+SUMIF('Resumen Anual'!$DH$342,DF6,'Resumen Anual'!$DK$379)+SUMIF('Resumen Anual'!$BI$342,DF6,'Resumen Anual'!$BL$379)+SUMIF('Resumen Anual'!$L$342,DF6,'Resumen Anual'!$O$379)+SUMIF('Resumen Anual'!$FE$286,DF6,'Resumen Anual'!$FH$323)+SUMIF('Resumen Anual'!$DH$286,DF6,'Resumen Anual'!$DK$323)+SUMIF('Resumen Anual'!$BI$286,DF6,'Resumen Anual'!$BL$323)+SUMIF('Resumen Anual'!$L$286,DF6,'Resumen Anual'!$O$323)+SUMIF('Resumen Anual'!$FE$230,DF6,'Resumen Anual'!$FH$267)+SUMIF('Resumen Anual'!$DH$230,DF6,'Resumen Anual'!$DK$267)+SUMIF('Resumen Anual'!$BI$230,DF6,'Resumen Anual'!$BL$267)+SUMIF('Resumen Anual'!$L$230,DF6,'Resumen Anual'!$O$267)+SUMIF('Resumen Anual'!$FE$174,DF6,'Resumen Anual'!$FH$211)+SUMIF('Resumen Anual'!$DH$174,DF6,'Resumen Anual'!$DK$211)+SUMIF('Resumen Anual'!$BI$174,DF6,'Resumen Anual'!$BL$211)+SUMIF('Resumen Anual'!$L$174,DF6,'Resumen Anual'!$O$211)+SUMIF('Resumen Anual'!$FE$118,DF6,'Resumen Anual'!$FH$155)+SUMIF('Resumen Anual'!$DH$118,DF6,'Resumen Anual'!$DK$155)+SUMIF('Resumen Anual'!$BI$118,DF6,'Resumen Anual'!$BL$155)+SUMIF('Resumen Anual'!$L$118,DF6,'Resumen Anual'!$O$155)+SUMIF('Resumen Anual'!$FE$62,DF6,'Resumen Anual'!$FH$99)+SUMIF('Resumen Anual'!$DH$62,DF6,'Resumen Anual'!$DK$99)+SUMIF('Resumen Anual'!$BI$62,DF6,'Resumen Anual'!$BL$99)+SUMIF('Resumen Anual'!$L$62,DF6,'Resumen Anual'!$O$99)+SUMIF('Resumen Anual'!$FE$6,DF6,'Resumen Anual'!$FH$43)+SUMIF('Resumen Anual'!$DH$6,DF6,'Resumen Anual'!$DK$43)+SUMIF('Resumen Anual'!$BI$6,DF6,'Resumen Anual'!$BL$43)+SUMIF('Resumen Anual'!$L$6,DF6,'Resumen Anual'!$O$43)+SUMIF('Bitácoras Anteriores'!$K$6,DF6,'Bitácoras Anteriores'!$M$39)+SUMIF('Bitácoras Anteriores'!$K$59,$K$6,'Bitácoras Anteriores'!$M$92)+SUMIF('Bitácoras Anteriores'!$K$112,DF6,'Bitácoras Anteriores'!$M$145)+SUMIF('Bitácoras Anteriores'!$K$165,DF6,'Bitácoras Anteriores'!$M$198)+SUMIF('Bitácoras Anteriores'!$K$218,DF6,'Bitácoras Anteriores'!$M$251)+SUMIF('Bitácoras Anteriores'!$K$271,DF6,'Bitácoras Anteriores'!$M$304)+SUMIF('Bitácoras Anteriores'!$K$324,DF6,'Bitácoras Anteriores'!$M$357)+SUMIF('Bitácoras Anteriores'!$BH$6,DF6,'Bitácoras Anteriores'!$BJ$39)+SUMIF('Bitácoras Anteriores'!$BH$59,$K$6,'Bitácoras Anteriores'!$BJ$92)+SUMIF('Bitácoras Anteriores'!$BH$112,DF6,'Bitácoras Anteriores'!$BJ$145)+SUMIF('Bitácoras Anteriores'!$BH$165,DF6,'Bitácoras Anteriores'!$BJ$198)+SUMIF('Bitácoras Anteriores'!$BH$218,DF6,'Bitácoras Anteriores'!$BJ$251)+SUMIF('Bitácoras Anteriores'!$BH$271,DF6,'Bitácoras Anteriores'!$BJ$304)+SUMIF('Bitácoras Anteriores'!$BH$324,DF6,'Bitácoras Anteriores'!$BJ$357)+SUMIF('Bitácoras Anteriores'!$DF$6,DF6,'Bitácoras Anteriores'!$DH$39)+SUMIF('Bitácoras Anteriores'!$DF$59,$K$6,'Bitácoras Anteriores'!$DH$92)+SUMIF('Bitácoras Anteriores'!$DF$112,DF6,'Bitácoras Anteriores'!$DH$145)+SUMIF('Bitácoras Anteriores'!$DF$165,DF6,'Bitácoras Anteriores'!$DH$198)+SUMIF('Bitácoras Anteriores'!$DF$218,DF6,'Bitácoras Anteriores'!$DH$251)+SUMIF('Bitácoras Anteriores'!$DF$271,DF6,'Bitácoras Anteriores'!$DH$304)+SUMIF('Bitácoras Anteriores'!$DF$324,DF6,'Bitácoras Anteriores'!$DH$357)+SUMIF('Bitácoras Anteriores'!$FC$6,DF6,'Bitácoras Anteriores'!$FE$39)+SUMIF('Bitácoras Anteriores'!$FC$59,$K$6,'Bitácoras Anteriores'!$FE$92)+SUMIF('Bitácoras Anteriores'!$FC$112,DF6,'Bitácoras Anteriores'!$FE$145)+SUMIF('Bitácoras Anteriores'!$FC$165,DF6,'Bitácoras Anteriores'!$FE$198)+SUMIF('Bitácoras Anteriores'!$FC$218,DF6,'Bitácoras Anteriores'!$FE$251)+SUMIF('Bitácoras Anteriores'!$FC$271,DF6,'Bitácoras Anteriores'!$FE$304)+SUMIF('Bitácoras Anteriores'!$FC$324,DF6,'Bitácoras Anteriores'!$FE$357)</f>
        <v>0</v>
      </c>
      <c r="DI39" s="716"/>
      <c r="DJ39" s="716"/>
      <c r="DK39" s="716"/>
      <c r="DL39" s="716"/>
      <c r="DM39" s="717"/>
      <c r="DN39" s="715">
        <f>SUMIF('Resumen Anual'!$FE$622,DF6,'Resumen Anual'!$FN$659)+SUMIF('Resumen Anual'!$DH$622,DF6,'Resumen Anual'!$DQ$659)+SUMIF('Resumen Anual'!$BI$622,DF6,'Resumen Anual'!$BR$659)+SUMIF('Resumen Anual'!$L$622,DF6,'Resumen Anual'!$U$659)+SUMIF('Resumen Anual'!$FE$566,DF6,'Resumen Anual'!$FN$603)+SUMIF('Resumen Anual'!$DH$566,DF6,'Resumen Anual'!$DQ$603)+SUMIF('Resumen Anual'!$BI$566,DF6,'Resumen Anual'!$BR$603)+SUMIF('Resumen Anual'!$L$566,DF6,'Resumen Anual'!$U$603)+SUMIF('Resumen Anual'!$FE$510,DF6,'Resumen Anual'!$FN$547)+SUMIF('Resumen Anual'!$DH$510,DF6,'Resumen Anual'!$DQ$547)+SUMIF('Resumen Anual'!$BI$510,DF6,'Resumen Anual'!$BR$547)+SUMIF('Resumen Anual'!$L$510,DF6,'Resumen Anual'!$U$547)+SUMIF('Resumen Anual'!$FE$454,DF6,'Resumen Anual'!$FN$491)+SUMIF('Resumen Anual'!$DH$454,DF6,'Resumen Anual'!$DQ$491)+SUMIF('Resumen Anual'!$BI$454,DF6,'Resumen Anual'!$BR$491)+SUMIF('Resumen Anual'!$L$454,DF6,'Resumen Anual'!$U$491)+SUMIF('Resumen Anual'!$FE$398,DF6,'Resumen Anual'!$FN$435)+SUMIF('Resumen Anual'!$DH$398,DF6,'Resumen Anual'!$DQ$435)+SUMIF('Resumen Anual'!$BI$398,DF6,'Resumen Anual'!$BR$435)+SUMIF('Resumen Anual'!$L$398,DF6,'Resumen Anual'!$U$435)+SUMIF('Resumen Anual'!$FE$342,DF6,'Resumen Anual'!$FN$379)+SUMIF('Resumen Anual'!$DH$342,DF6,'Resumen Anual'!$DQ$379)+SUMIF('Resumen Anual'!$BI$342,DF6,'Resumen Anual'!$BR$379)+SUMIF('Resumen Anual'!$L$342,DF6,'Resumen Anual'!$U$379)+SUMIF('Resumen Anual'!$FE$286,DF6,'Resumen Anual'!$FN$323)+SUMIF('Resumen Anual'!$DH$286,DF6,'Resumen Anual'!$DQ$323)+SUMIF('Resumen Anual'!$BI$286,DF6,'Resumen Anual'!$BR$323)+SUMIF('Resumen Anual'!$L$286,DF6,'Resumen Anual'!$U$323)+SUMIF('Resumen Anual'!$FE$230,DF6,'Resumen Anual'!$FN$267)+SUMIF('Resumen Anual'!$DH$230,DF6,'Resumen Anual'!$DQ$267)+SUMIF('Resumen Anual'!$BI$230,DF6,'Resumen Anual'!$BR$267)+SUMIF('Resumen Anual'!$L$230,DF6,'Resumen Anual'!$U$267)+SUMIF('Resumen Anual'!$FE$174,DF6,'Resumen Anual'!$FN$211)+SUMIF('Resumen Anual'!$DH$174,DF6,'Resumen Anual'!$DQ$211)+SUMIF('Resumen Anual'!$BI$174,DF6,'Resumen Anual'!$BR$211)+SUMIF('Resumen Anual'!$L$174,DF6,'Resumen Anual'!$U$211)+SUMIF('Resumen Anual'!$FE$118,DF6,'Resumen Anual'!$FN$155)+SUMIF('Resumen Anual'!$DH$118,DF6,'Resumen Anual'!$DQ$155)+SUMIF('Resumen Anual'!$BI$118,DF6,'Resumen Anual'!$BR$155)+SUMIF('Resumen Anual'!$L$118,DF6,'Resumen Anual'!$U$155)+SUMIF('Resumen Anual'!$FE$62,DF6,'Resumen Anual'!$FN$99)+SUMIF('Resumen Anual'!$DH$62,DF6,'Resumen Anual'!$DQ$99)+SUMIF('Resumen Anual'!$BI$62,DF6,'Resumen Anual'!$BR$99)+SUMIF('Resumen Anual'!$L$62,DF6,'Resumen Anual'!$U$99)+SUMIF('Resumen Anual'!$FE$6,DF6,'Resumen Anual'!$FN$43)+SUMIF('Resumen Anual'!$DH$6,DF6,'Resumen Anual'!$DQ$43)+SUMIF('Resumen Anual'!$BI$6,DF6,'Resumen Anual'!$BR$43)+SUMIF('Resumen Anual'!$L$6,DF6,'Resumen Anual'!$U$43)</f>
        <v>0</v>
      </c>
      <c r="DO39" s="716"/>
      <c r="DP39" s="716"/>
      <c r="DQ39" s="716"/>
      <c r="DR39" s="716"/>
      <c r="DS39" s="717"/>
      <c r="DT39" s="15"/>
      <c r="DU39" s="1222"/>
      <c r="DV39" s="1223"/>
      <c r="DW39" s="1223"/>
      <c r="DX39" s="1223"/>
      <c r="DY39" s="1223"/>
      <c r="DZ39" s="1223"/>
      <c r="EA39" s="662"/>
      <c r="EB39" s="662"/>
      <c r="EC39" s="662"/>
      <c r="ED39" s="662"/>
      <c r="EE39" s="662"/>
      <c r="EF39" s="663"/>
      <c r="EG39" s="1222"/>
      <c r="EH39" s="1223"/>
      <c r="EI39" s="1223"/>
      <c r="EJ39" s="1223"/>
      <c r="EK39" s="1223"/>
      <c r="EL39" s="1223"/>
      <c r="EM39" s="665"/>
      <c r="EN39" s="662"/>
      <c r="EO39" s="662"/>
      <c r="EP39" s="662"/>
      <c r="EQ39" s="662"/>
      <c r="ER39" s="1200"/>
      <c r="ES39" s="171"/>
      <c r="ET39" s="715">
        <f>SUMIF('Resumen Anual'!$FE$622,FC6,'Resumen Anual'!$EV$659)+SUMIF('Resumen Anual'!$DH$622,FC6,'Resumen Anual'!$CY$659)+SUMIF('Resumen Anual'!$BI$622,FC6,'Resumen Anual'!$AZ$659)+SUMIF('Resumen Anual'!$L$622,FC6,'Resumen Anual'!$C$659)+SUMIF('Resumen Anual'!$FE$566,FC6,'Resumen Anual'!$EV$603)+SUMIF('Resumen Anual'!$DH$566,FC6,'Resumen Anual'!$CY$603)+SUMIF('Resumen Anual'!$BI$566,FC6,'Resumen Anual'!$AZ$603)+SUMIF('Resumen Anual'!$L$566,FC6,'Resumen Anual'!$C$603)+SUMIF('Resumen Anual'!$FE$510,FC6,'Resumen Anual'!$EV$547)+SUMIF('Resumen Anual'!$DH$510,FC6,'Resumen Anual'!$CY$547)+SUMIF('Resumen Anual'!$BI$510,FC6,'Resumen Anual'!$AZ$547)+SUMIF('Resumen Anual'!$L$510,FC6,'Resumen Anual'!$C$547)+SUMIF('Resumen Anual'!$FE$454,FC6,'Resumen Anual'!$EV$491)+SUMIF('Resumen Anual'!$DH$454,FC6,'Resumen Anual'!$CY$491)+SUMIF('Resumen Anual'!$BI$454,FC6,'Resumen Anual'!$AZ$491)+SUMIF('Resumen Anual'!$L$454,FC6,'Resumen Anual'!$C$491)+SUMIF('Resumen Anual'!$FE$398,FC6,'Resumen Anual'!$EV$435)+SUMIF('Resumen Anual'!$DH$398,FC6,'Resumen Anual'!$CY$435)+SUMIF('Resumen Anual'!$BI$398,FC6,'Resumen Anual'!$AZ$435)+SUMIF('Resumen Anual'!$L$398,FC6,'Resumen Anual'!$C$435)+SUMIF('Resumen Anual'!$FE$342,FC6,'Resumen Anual'!$EV$379)+SUMIF('Resumen Anual'!$DH$342,FC6,'Resumen Anual'!$CY$379)+SUMIF('Resumen Anual'!$BI$342,FC6,'Resumen Anual'!$AZ$379)+SUMIF('Resumen Anual'!$L$342,FC6,'Resumen Anual'!$C$379)+SUMIF('Resumen Anual'!$FE$286,FC6,'Resumen Anual'!$EV$323)+SUMIF('Resumen Anual'!$DH$286,FC6,'Resumen Anual'!$CY$323)+SUMIF('Resumen Anual'!$BI$286,FC6,'Resumen Anual'!$AZ$323)+SUMIF('Resumen Anual'!$L$286,FC6,'Resumen Anual'!$C$323)+SUMIF('Resumen Anual'!$FE$230,FC6,'Resumen Anual'!$EV$267)+SUMIF('Resumen Anual'!$DH$230,FC6,'Resumen Anual'!$CY$267)+SUMIF('Resumen Anual'!$BI$230,FC6,'Resumen Anual'!$AZ$267)+SUMIF('Resumen Anual'!$L$230,FC6,'Resumen Anual'!$C$267)+SUMIF('Resumen Anual'!$FE$174,FC6,'Resumen Anual'!$EV$211)+SUMIF('Resumen Anual'!$DH$174,FC6,'Resumen Anual'!$CY$211)+SUMIF('Resumen Anual'!$BI$174,FC6,'Resumen Anual'!$AZ$211)+SUMIF('Resumen Anual'!$L$174,FC6,'Resumen Anual'!$C$211)+SUMIF('Resumen Anual'!$FE$118,FC6,'Resumen Anual'!$EV$155)+SUMIF('Resumen Anual'!$DH$118,FC6,'Resumen Anual'!$CY$155)+SUMIF('Resumen Anual'!$BI$118,FC6,'Resumen Anual'!$AZ$155)+SUMIF('Resumen Anual'!$L$118,FC6,'Resumen Anual'!$C$155)+SUMIF('Resumen Anual'!$FE$62,FC6,'Resumen Anual'!$EV$99)+SUMIF('Resumen Anual'!$DH$62,FC6,'Resumen Anual'!$CY$99)+SUMIF('Resumen Anual'!$BI$62,FC6,'Resumen Anual'!$AZ$99)+SUMIF('Resumen Anual'!$L$62,FC6,'Resumen Anual'!$C$99)+SUMIF('Resumen Anual'!$FE$6,FC6,'Resumen Anual'!$EV$43)+SUMIF('Resumen Anual'!$DH$6,FC6,'Resumen Anual'!$CY$43)+SUMIF('Resumen Anual'!$BI$6,FC6,'Resumen Anual'!$AZ$43)+SUMIF('Resumen Anual'!$L$6,FC6,'Resumen Anual'!$C$43)+SUMIF('Bitácoras Anteriores'!$K$6,FC6,'Bitácoras Anteriores'!$B$39)+SUMIF('Bitácoras Anteriores'!$K$59,$K$6,'Bitácoras Anteriores'!$B$92)+SUMIF('Bitácoras Anteriores'!$K$112,FC6,'Bitácoras Anteriores'!$B$145)+SUMIF('Bitácoras Anteriores'!$K$165,FC6,'Bitácoras Anteriores'!$B$198)+SUMIF('Bitácoras Anteriores'!$K$218,FC6,'Bitácoras Anteriores'!$B$251)+SUMIF('Bitácoras Anteriores'!$K$271,FC6,'Bitácoras Anteriores'!$B$304)+SUMIF('Bitácoras Anteriores'!$K$324,FC6,'Bitácoras Anteriores'!$B$357)+SUMIF('Bitácoras Anteriores'!$BH$6,FC6,'Bitácoras Anteriores'!$AY$39)+SUMIF('Bitácoras Anteriores'!$BH$59,$K$6,'Bitácoras Anteriores'!$AY$92)+SUMIF('Bitácoras Anteriores'!$BH$112,FC6,'Bitácoras Anteriores'!$AY$145)+SUMIF('Bitácoras Anteriores'!$BH$165,FC6,'Bitácoras Anteriores'!$AY$198)+SUMIF('Bitácoras Anteriores'!$BH$218,FC6,'Bitácoras Anteriores'!$AY$251)+SUMIF('Bitácoras Anteriores'!$BH$271,FC6,'Bitácoras Anteriores'!$AY$304)+SUMIF('Bitácoras Anteriores'!$BH$324,FC6,'Bitácoras Anteriores'!$AY$357)+SUMIF('Bitácoras Anteriores'!$DF$6,FC6,'Bitácoras Anteriores'!$CW$39)+SUMIF('Bitácoras Anteriores'!$DF$59,$K$6,'Bitácoras Anteriores'!$CW$92)+SUMIF('Bitácoras Anteriores'!$DF$112,FC6,'Bitácoras Anteriores'!$CW$145)+SUMIF('Bitácoras Anteriores'!$DF$165,FC6,'Bitácoras Anteriores'!$CW$198)+SUMIF('Bitácoras Anteriores'!$DF$218,FC6,'Bitácoras Anteriores'!$CW$251)+SUMIF('Bitácoras Anteriores'!$DF$271,FC6,'Bitácoras Anteriores'!$CW$304)+SUMIF('Bitácoras Anteriores'!$DF$324,FC6,'Bitácoras Anteriores'!$CW$357)+SUMIF('Bitácoras Anteriores'!$FC$6,FC6,'Bitácoras Anteriores'!$ET$39)+SUMIF('Bitácoras Anteriores'!$FC$59,$K$6,'Bitácoras Anteriores'!$ET$92)+SUMIF('Bitácoras Anteriores'!$FC$112,FC6,'Bitácoras Anteriores'!$ET$145)+SUMIF('Bitácoras Anteriores'!$FC$165,FC6,'Bitácoras Anteriores'!$ET$198)+SUMIF('Bitácoras Anteriores'!$FC$218,FC6,'Bitácoras Anteriores'!$ET$251)+SUMIF('Bitácoras Anteriores'!$FC$271,FC6,'Bitácoras Anteriores'!$ET$304)+SUMIF('Bitácoras Anteriores'!$FC$324,FC6,'Bitácoras Anteriores'!$ET$357)</f>
        <v>0</v>
      </c>
      <c r="EU39" s="716"/>
      <c r="EV39" s="716"/>
      <c r="EW39" s="716"/>
      <c r="EX39" s="716"/>
      <c r="EY39" s="717"/>
      <c r="EZ39" s="715">
        <f>SUMIF('Resumen Anual'!$FE$622,FC6,'Resumen Anual'!$FB$659)+SUMIF('Resumen Anual'!$DH$622,FC6,'Resumen Anual'!$DE$659)+SUMIF('Resumen Anual'!$BI$622,FC6,'Resumen Anual'!$BF$659)+SUMIF('Resumen Anual'!$L$622,FC6,'Resumen Anual'!$I$659)+SUMIF('Resumen Anual'!$FE$566,FC6,'Resumen Anual'!$FB$603)+SUMIF('Resumen Anual'!$DH$566,FC6,'Resumen Anual'!$DE$603)+SUMIF('Resumen Anual'!$BI$566,FC6,'Resumen Anual'!$BF$603)+SUMIF('Resumen Anual'!$L$566,FC6,'Resumen Anual'!$I$603)+SUMIF('Resumen Anual'!$FE$510,FC6,'Resumen Anual'!$FB$547)+SUMIF('Resumen Anual'!$DH$510,FC6,'Resumen Anual'!$DE$547)+SUMIF('Resumen Anual'!$BI$510,FC6,'Resumen Anual'!$BF$547)+SUMIF('Resumen Anual'!$L$510,FC6,'Resumen Anual'!$I$547)+SUMIF('Resumen Anual'!$FE$454,FC6,'Resumen Anual'!$FB$491)+SUMIF('Resumen Anual'!$DH$454,FC6,'Resumen Anual'!$DE$491)+SUMIF('Resumen Anual'!$BI$454,FC6,'Resumen Anual'!$BF$491)+SUMIF('Resumen Anual'!$L$454,FC6,'Resumen Anual'!$I$491)+SUMIF('Resumen Anual'!$FE$398,FC6,'Resumen Anual'!$FB$435)+SUMIF('Resumen Anual'!$DH$398,FC6,'Resumen Anual'!$DE$435)+SUMIF('Resumen Anual'!$BI$398,FC6,'Resumen Anual'!$BF$435)+SUMIF('Resumen Anual'!$L$398,FC6,'Resumen Anual'!$I$435)+SUMIF('Resumen Anual'!$FE$342,FC6,'Resumen Anual'!$FB$379)+SUMIF('Resumen Anual'!$DH$342,FC6,'Resumen Anual'!$DE$379)+SUMIF('Resumen Anual'!$BI$342,FC6,'Resumen Anual'!$BF$379)+SUMIF('Resumen Anual'!$L$342,FC6,'Resumen Anual'!$I$379)+SUMIF('Resumen Anual'!$FE$286,FC6,'Resumen Anual'!$FB$323)+SUMIF('Resumen Anual'!$DH$286,FC6,'Resumen Anual'!$DE$323)+SUMIF('Resumen Anual'!$BI$286,FC6,'Resumen Anual'!$BF$323)+SUMIF('Resumen Anual'!$L$286,FC6,'Resumen Anual'!$I$323)+SUMIF('Resumen Anual'!$FE$230,FC6,'Resumen Anual'!$FB$267)+SUMIF('Resumen Anual'!$DH$230,FC6,'Resumen Anual'!$DE$267)+SUMIF('Resumen Anual'!$BI$230,FC6,'Resumen Anual'!$BF$267)+SUMIF('Resumen Anual'!$L$230,FC6,'Resumen Anual'!$I$267)+SUMIF('Resumen Anual'!$FE$174,FC6,'Resumen Anual'!$FB$211)+SUMIF('Resumen Anual'!$DH$174,FC6,'Resumen Anual'!$DE$211)+SUMIF('Resumen Anual'!$BI$174,FC6,'Resumen Anual'!$BF$211)+SUMIF('Resumen Anual'!$L$174,FC6,'Resumen Anual'!$I$211)+SUMIF('Resumen Anual'!$FE$118,FC6,'Resumen Anual'!$FB$155)+SUMIF('Resumen Anual'!$DH$118,FC6,'Resumen Anual'!$DE$155)+SUMIF('Resumen Anual'!$BI$118,FC6,'Resumen Anual'!$BF$155)+SUMIF('Resumen Anual'!$L$118,FC6,'Resumen Anual'!$I$155)+SUMIF('Resumen Anual'!$FE$62,FC6,'Resumen Anual'!$FB$99)+SUMIF('Resumen Anual'!$DH$62,FC6,'Resumen Anual'!$DE$99)+SUMIF('Resumen Anual'!$BI$62,FC6,'Resumen Anual'!$BF$99)+SUMIF('Resumen Anual'!$L$62,FC6,'Resumen Anual'!$I$99)+SUMIF('Resumen Anual'!$FE$6,FC6,'Resumen Anual'!$FB$43)+SUMIF('Resumen Anual'!$DH$6,FC6,'Resumen Anual'!$DE$43)+SUMIF('Resumen Anual'!$BI$6,FC6,'Resumen Anual'!$BF$43)+SUMIF('Resumen Anual'!$L$6,FC6,'Resumen Anual'!$I$43)+SUMIF('Bitácoras Anteriores'!$K$6,FC6,'Bitácoras Anteriores'!$H$39)+SUMIF('Bitácoras Anteriores'!$K$59,$K$6,'Bitácoras Anteriores'!$B$92)+SUMIF('Bitácoras Anteriores'!$K$112,FC6,'Bitácoras Anteriores'!$B$145)+SUMIF('Bitácoras Anteriores'!$K$165,FC6,'Bitácoras Anteriores'!$B$198)+SUMIF('Bitácoras Anteriores'!$K$218,FC6,'Bitácoras Anteriores'!$B$251)+SUMIF('Bitácoras Anteriores'!$K$271,FC6,'Bitácoras Anteriores'!$B$304)+SUMIF('Bitácoras Anteriores'!$K$324,FC6,'Bitácoras Anteriores'!$B$357)+SUMIF('Bitácoras Anteriores'!$BH$6,FC6,'Bitácoras Anteriores'!$BE$39)+SUMIF('Bitácoras Anteriores'!$BH$59,$K$6,'Bitácoras Anteriores'!$AY$92)+SUMIF('Bitácoras Anteriores'!$BH$112,FC6,'Bitácoras Anteriores'!$AY$145)+SUMIF('Bitácoras Anteriores'!$BH$165,FC6,'Bitácoras Anteriores'!$AY$198)+SUMIF('Bitácoras Anteriores'!$BH$218,FC6,'Bitácoras Anteriores'!$AY$251)+SUMIF('Bitácoras Anteriores'!$BH$271,FC6,'Bitácoras Anteriores'!$AY$304)+SUMIF('Bitácoras Anteriores'!$BH$324,FC6,'Bitácoras Anteriores'!$AY$357)+SUMIF('Bitácoras Anteriores'!$DF$6,FC6,'Bitácoras Anteriores'!$DC$39)+SUMIF('Bitácoras Anteriores'!$DF$59,$K$6,'Bitácoras Anteriores'!$CW$92)+SUMIF('Bitácoras Anteriores'!$DF$112,FC6,'Bitácoras Anteriores'!$CW$145)+SUMIF('Bitácoras Anteriores'!$DF$165,FC6,'Bitácoras Anteriores'!$CW$198)+SUMIF('Bitácoras Anteriores'!$DF$218,FC6,'Bitácoras Anteriores'!$CW$251)+SUMIF('Bitácoras Anteriores'!$DF$271,FC6,'Bitácoras Anteriores'!$CW$304)+SUMIF('Bitácoras Anteriores'!$DF$324,FC6,'Bitácoras Anteriores'!$CW$357)+SUMIF('Bitácoras Anteriores'!$FC$6,FC6,'Bitácoras Anteriores'!$EZ$39)+SUMIF('Bitácoras Anteriores'!$FC$59,$K$6,'Bitácoras Anteriores'!$ET$92)+SUMIF('Bitácoras Anteriores'!$FC$112,FC6,'Bitácoras Anteriores'!$ET$145)+SUMIF('Bitácoras Anteriores'!$FC$165,FC6,'Bitácoras Anteriores'!$ET$198)+SUMIF('Bitácoras Anteriores'!$FC$218,FC6,'Bitácoras Anteriores'!$ET$251)+SUMIF('Bitácoras Anteriores'!$FC$271,FC6,'Bitácoras Anteriores'!$ET$304)+SUMIF('Bitácoras Anteriores'!$FC$324,FC6,'Bitácoras Anteriores'!$ET$357)</f>
        <v>0</v>
      </c>
      <c r="FA39" s="716"/>
      <c r="FB39" s="716"/>
      <c r="FC39" s="716"/>
      <c r="FD39" s="717"/>
      <c r="FE39" s="715">
        <f>SUMIF('Resumen Anual'!$FE$622,FC6,'Resumen Anual'!$FH$659)+SUMIF('Resumen Anual'!$DH$622,FC6,'Resumen Anual'!$DK$659)+SUMIF('Resumen Anual'!$BI$622,FC6,'Resumen Anual'!$BL$659)+SUMIF('Resumen Anual'!$L$622,FC6,'Resumen Anual'!$O$659)+SUMIF('Resumen Anual'!$FE$566,FC6,'Resumen Anual'!$FH$603)+SUMIF('Resumen Anual'!$DH$566,FC6,'Resumen Anual'!$DK$603)+SUMIF('Resumen Anual'!$BI$566,FC6,'Resumen Anual'!$BL$603)+SUMIF('Resumen Anual'!$L$566,FC6,'Resumen Anual'!$O$603)+SUMIF('Resumen Anual'!$FE$510,FC6,'Resumen Anual'!$FH$547)+SUMIF('Resumen Anual'!$DH$510,FC6,'Resumen Anual'!$DK$547)+SUMIF('Resumen Anual'!$BI$510,FC6,'Resumen Anual'!$BL$547)+SUMIF('Resumen Anual'!$L$510,FC6,'Resumen Anual'!$O$547)+SUMIF('Resumen Anual'!$FE$454,FC6,'Resumen Anual'!$FH$491)+SUMIF('Resumen Anual'!$DH$454,FC6,'Resumen Anual'!$DK$491)+SUMIF('Resumen Anual'!$BI$454,FC6,'Resumen Anual'!$BL$491)+SUMIF('Resumen Anual'!$L$454,FC6,'Resumen Anual'!$O$491)+SUMIF('Resumen Anual'!$FE$398,FC6,'Resumen Anual'!$FH$435)+SUMIF('Resumen Anual'!$DH$398,FC6,'Resumen Anual'!$DK$435)+SUMIF('Resumen Anual'!$BI$398,FC6,'Resumen Anual'!$BL$435)+SUMIF('Resumen Anual'!$L$398,FC6,'Resumen Anual'!$O$435)+SUMIF('Resumen Anual'!$FE$342,FC6,'Resumen Anual'!$FH$379)+SUMIF('Resumen Anual'!$DH$342,FC6,'Resumen Anual'!$DK$379)+SUMIF('Resumen Anual'!$BI$342,FC6,'Resumen Anual'!$BL$379)+SUMIF('Resumen Anual'!$L$342,FC6,'Resumen Anual'!$O$379)+SUMIF('Resumen Anual'!$FE$286,FC6,'Resumen Anual'!$FH$323)+SUMIF('Resumen Anual'!$DH$286,FC6,'Resumen Anual'!$DK$323)+SUMIF('Resumen Anual'!$BI$286,FC6,'Resumen Anual'!$BL$323)+SUMIF('Resumen Anual'!$L$286,FC6,'Resumen Anual'!$O$323)+SUMIF('Resumen Anual'!$FE$230,FC6,'Resumen Anual'!$FH$267)+SUMIF('Resumen Anual'!$DH$230,FC6,'Resumen Anual'!$DK$267)+SUMIF('Resumen Anual'!$BI$230,FC6,'Resumen Anual'!$BL$267)+SUMIF('Resumen Anual'!$L$230,FC6,'Resumen Anual'!$O$267)+SUMIF('Resumen Anual'!$FE$174,FC6,'Resumen Anual'!$FH$211)+SUMIF('Resumen Anual'!$DH$174,FC6,'Resumen Anual'!$DK$211)+SUMIF('Resumen Anual'!$BI$174,FC6,'Resumen Anual'!$BL$211)+SUMIF('Resumen Anual'!$L$174,FC6,'Resumen Anual'!$O$211)+SUMIF('Resumen Anual'!$FE$118,FC6,'Resumen Anual'!$FH$155)+SUMIF('Resumen Anual'!$DH$118,FC6,'Resumen Anual'!$DK$155)+SUMIF('Resumen Anual'!$BI$118,FC6,'Resumen Anual'!$BL$155)+SUMIF('Resumen Anual'!$L$118,FC6,'Resumen Anual'!$O$155)+SUMIF('Resumen Anual'!$FE$62,FC6,'Resumen Anual'!$FH$99)+SUMIF('Resumen Anual'!$DH$62,FC6,'Resumen Anual'!$DK$99)+SUMIF('Resumen Anual'!$BI$62,FC6,'Resumen Anual'!$BL$99)+SUMIF('Resumen Anual'!$L$62,FC6,'Resumen Anual'!$O$99)+SUMIF('Resumen Anual'!$FE$6,FC6,'Resumen Anual'!$FH$43)+SUMIF('Resumen Anual'!$DH$6,FC6,'Resumen Anual'!$DK$43)+SUMIF('Resumen Anual'!$BI$6,FC6,'Resumen Anual'!$BL$43)+SUMIF('Resumen Anual'!$L$6,FC6,'Resumen Anual'!$O$43)+SUMIF('Bitácoras Anteriores'!$K$6,FC6,'Bitácoras Anteriores'!$M$39)+SUMIF('Bitácoras Anteriores'!$K$59,$K$6,'Bitácoras Anteriores'!$M$92)+SUMIF('Bitácoras Anteriores'!$K$112,FC6,'Bitácoras Anteriores'!$M$145)+SUMIF('Bitácoras Anteriores'!$K$165,FC6,'Bitácoras Anteriores'!$M$198)+SUMIF('Bitácoras Anteriores'!$K$218,FC6,'Bitácoras Anteriores'!$M$251)+SUMIF('Bitácoras Anteriores'!$K$271,FC6,'Bitácoras Anteriores'!$M$304)+SUMIF('Bitácoras Anteriores'!$K$324,FC6,'Bitácoras Anteriores'!$M$357)+SUMIF('Bitácoras Anteriores'!$BH$6,FC6,'Bitácoras Anteriores'!$BJ$39)+SUMIF('Bitácoras Anteriores'!$BH$59,$K$6,'Bitácoras Anteriores'!$BJ$92)+SUMIF('Bitácoras Anteriores'!$BH$112,FC6,'Bitácoras Anteriores'!$BJ$145)+SUMIF('Bitácoras Anteriores'!$BH$165,FC6,'Bitácoras Anteriores'!$BJ$198)+SUMIF('Bitácoras Anteriores'!$BH$218,FC6,'Bitácoras Anteriores'!$BJ$251)+SUMIF('Bitácoras Anteriores'!$BH$271,FC6,'Bitácoras Anteriores'!$BJ$304)+SUMIF('Bitácoras Anteriores'!$BH$324,FC6,'Bitácoras Anteriores'!$BJ$357)+SUMIF('Bitácoras Anteriores'!$DF$6,FC6,'Bitácoras Anteriores'!$DH$39)+SUMIF('Bitácoras Anteriores'!$DF$59,$K$6,'Bitácoras Anteriores'!$DH$92)+SUMIF('Bitácoras Anteriores'!$DF$112,FC6,'Bitácoras Anteriores'!$DH$145)+SUMIF('Bitácoras Anteriores'!$DF$165,FC6,'Bitácoras Anteriores'!$DH$198)+SUMIF('Bitácoras Anteriores'!$DF$218,FC6,'Bitácoras Anteriores'!$DH$251)+SUMIF('Bitácoras Anteriores'!$DF$271,FC6,'Bitácoras Anteriores'!$DH$304)+SUMIF('Bitácoras Anteriores'!$DF$324,FC6,'Bitácoras Anteriores'!$DH$357)+SUMIF('Bitácoras Anteriores'!$FC$6,FC6,'Bitácoras Anteriores'!$FE$39)+SUMIF('Bitácoras Anteriores'!$FC$59,$K$6,'Bitácoras Anteriores'!$FE$92)+SUMIF('Bitácoras Anteriores'!$FC$112,FC6,'Bitácoras Anteriores'!$FE$145)+SUMIF('Bitácoras Anteriores'!$FC$165,FC6,'Bitácoras Anteriores'!$FE$198)+SUMIF('Bitácoras Anteriores'!$FC$218,FC6,'Bitácoras Anteriores'!$FE$251)+SUMIF('Bitácoras Anteriores'!$FC$271,FC6,'Bitácoras Anteriores'!$FE$304)+SUMIF('Bitácoras Anteriores'!$FC$324,FC6,'Bitácoras Anteriores'!$FE$357)</f>
        <v>0</v>
      </c>
      <c r="FF39" s="716"/>
      <c r="FG39" s="716"/>
      <c r="FH39" s="716"/>
      <c r="FI39" s="716"/>
      <c r="FJ39" s="717"/>
      <c r="FK39" s="715">
        <f>SUMIF('Resumen Anual'!$FE$622,FC6,'Resumen Anual'!$FN$659)+SUMIF('Resumen Anual'!$DH$622,FC6,'Resumen Anual'!$DQ$659)+SUMIF('Resumen Anual'!$BI$622,FC6,'Resumen Anual'!$BR$659)+SUMIF('Resumen Anual'!$L$622,FC6,'Resumen Anual'!$U$659)+SUMIF('Resumen Anual'!$FE$566,FC6,'Resumen Anual'!$FN$603)+SUMIF('Resumen Anual'!$DH$566,FC6,'Resumen Anual'!$DQ$603)+SUMIF('Resumen Anual'!$BI$566,FC6,'Resumen Anual'!$BR$603)+SUMIF('Resumen Anual'!$L$566,FC6,'Resumen Anual'!$U$603)+SUMIF('Resumen Anual'!$FE$510,FC6,'Resumen Anual'!$FN$547)+SUMIF('Resumen Anual'!$DH$510,FC6,'Resumen Anual'!$DQ$547)+SUMIF('Resumen Anual'!$BI$510,FC6,'Resumen Anual'!$BR$547)+SUMIF('Resumen Anual'!$L$510,FC6,'Resumen Anual'!$U$547)+SUMIF('Resumen Anual'!$FE$454,FC6,'Resumen Anual'!$FN$491)+SUMIF('Resumen Anual'!$DH$454,FC6,'Resumen Anual'!$DQ$491)+SUMIF('Resumen Anual'!$BI$454,FC6,'Resumen Anual'!$BR$491)+SUMIF('Resumen Anual'!$L$454,FC6,'Resumen Anual'!$U$491)+SUMIF('Resumen Anual'!$FE$398,FC6,'Resumen Anual'!$FN$435)+SUMIF('Resumen Anual'!$DH$398,FC6,'Resumen Anual'!$DQ$435)+SUMIF('Resumen Anual'!$BI$398,FC6,'Resumen Anual'!$BR$435)+SUMIF('Resumen Anual'!$L$398,FC6,'Resumen Anual'!$U$435)+SUMIF('Resumen Anual'!$FE$342,FC6,'Resumen Anual'!$FN$379)+SUMIF('Resumen Anual'!$DH$342,FC6,'Resumen Anual'!$DQ$379)+SUMIF('Resumen Anual'!$BI$342,FC6,'Resumen Anual'!$BR$379)+SUMIF('Resumen Anual'!$L$342,FC6,'Resumen Anual'!$U$379)+SUMIF('Resumen Anual'!$FE$286,FC6,'Resumen Anual'!$FN$323)+SUMIF('Resumen Anual'!$DH$286,FC6,'Resumen Anual'!$DQ$323)+SUMIF('Resumen Anual'!$BI$286,FC6,'Resumen Anual'!$BR$323)+SUMIF('Resumen Anual'!$L$286,FC6,'Resumen Anual'!$U$323)+SUMIF('Resumen Anual'!$FE$230,FC6,'Resumen Anual'!$FN$267)+SUMIF('Resumen Anual'!$DH$230,FC6,'Resumen Anual'!$DQ$267)+SUMIF('Resumen Anual'!$BI$230,FC6,'Resumen Anual'!$BR$267)+SUMIF('Resumen Anual'!$L$230,FC6,'Resumen Anual'!$U$267)+SUMIF('Resumen Anual'!$FE$174,FC6,'Resumen Anual'!$FN$211)+SUMIF('Resumen Anual'!$DH$174,FC6,'Resumen Anual'!$DQ$211)+SUMIF('Resumen Anual'!$BI$174,FC6,'Resumen Anual'!$BR$211)+SUMIF('Resumen Anual'!$L$174,FC6,'Resumen Anual'!$U$211)+SUMIF('Resumen Anual'!$FE$118,FC6,'Resumen Anual'!$FN$155)+SUMIF('Resumen Anual'!$DH$118,FC6,'Resumen Anual'!$DQ$155)+SUMIF('Resumen Anual'!$BI$118,FC6,'Resumen Anual'!$BR$155)+SUMIF('Resumen Anual'!$L$118,FC6,'Resumen Anual'!$U$155)+SUMIF('Resumen Anual'!$FE$62,FC6,'Resumen Anual'!$FN$99)+SUMIF('Resumen Anual'!$DH$62,FC6,'Resumen Anual'!$DQ$99)+SUMIF('Resumen Anual'!$BI$62,FC6,'Resumen Anual'!$BR$99)+SUMIF('Resumen Anual'!$L$62,FC6,'Resumen Anual'!$U$99)+SUMIF('Resumen Anual'!$FE$6,FC6,'Resumen Anual'!$FN$43)+SUMIF('Resumen Anual'!$DH$6,FC6,'Resumen Anual'!$DQ$43)+SUMIF('Resumen Anual'!$BI$6,FC6,'Resumen Anual'!$BR$43)+SUMIF('Resumen Anual'!$L$6,FC6,'Resumen Anual'!$U$43)</f>
        <v>0</v>
      </c>
      <c r="FL39" s="716"/>
      <c r="FM39" s="716"/>
      <c r="FN39" s="716"/>
      <c r="FO39" s="716"/>
      <c r="FP39" s="717"/>
      <c r="FQ39" s="15"/>
      <c r="FR39" s="1222"/>
      <c r="FS39" s="1223"/>
      <c r="FT39" s="1223"/>
      <c r="FU39" s="1223"/>
      <c r="FV39" s="1223"/>
      <c r="FW39" s="1223"/>
      <c r="FX39" s="662"/>
      <c r="FY39" s="662"/>
      <c r="FZ39" s="662"/>
      <c r="GA39" s="662"/>
      <c r="GB39" s="662"/>
      <c r="GC39" s="663"/>
      <c r="GD39" s="1222"/>
      <c r="GE39" s="1223"/>
      <c r="GF39" s="1223"/>
      <c r="GG39" s="1223"/>
      <c r="GH39" s="1223"/>
      <c r="GI39" s="1223"/>
      <c r="GJ39" s="665"/>
      <c r="GK39" s="662"/>
      <c r="GL39" s="662"/>
      <c r="GM39" s="662"/>
      <c r="GN39" s="663"/>
      <c r="GO39" s="1200"/>
    </row>
    <row r="40" spans="1:197" ht="9" customHeight="1" x14ac:dyDescent="0.25">
      <c r="A40" s="171"/>
      <c r="B40" s="718"/>
      <c r="C40" s="719"/>
      <c r="D40" s="719"/>
      <c r="E40" s="719"/>
      <c r="F40" s="719"/>
      <c r="G40" s="720"/>
      <c r="H40" s="721"/>
      <c r="I40" s="722"/>
      <c r="J40" s="722"/>
      <c r="K40" s="722"/>
      <c r="L40" s="723"/>
      <c r="M40" s="721"/>
      <c r="N40" s="722"/>
      <c r="O40" s="722"/>
      <c r="P40" s="722"/>
      <c r="Q40" s="722"/>
      <c r="R40" s="723"/>
      <c r="S40" s="718"/>
      <c r="T40" s="719"/>
      <c r="U40" s="719"/>
      <c r="V40" s="719"/>
      <c r="W40" s="719"/>
      <c r="X40" s="720"/>
      <c r="Y40" s="15"/>
      <c r="Z40" s="1220" t="str">
        <f>IF(Portada!$A$1="www.fly-logics.com","MATRICULA",0)</f>
        <v>MATRICULA</v>
      </c>
      <c r="AA40" s="1221"/>
      <c r="AB40" s="1221"/>
      <c r="AC40" s="1221"/>
      <c r="AD40" s="1221"/>
      <c r="AE40" s="1221"/>
      <c r="AF40" s="660" t="s">
        <v>90</v>
      </c>
      <c r="AG40" s="660"/>
      <c r="AH40" s="660"/>
      <c r="AI40" s="660"/>
      <c r="AJ40" s="660"/>
      <c r="AK40" s="661"/>
      <c r="AL40" s="1220" t="str">
        <f>IF(Portada!$A$1="www.fly-logics.com","FECHA MAT.",0)</f>
        <v>FECHA MAT.</v>
      </c>
      <c r="AM40" s="1221"/>
      <c r="AN40" s="1221"/>
      <c r="AO40" s="1221"/>
      <c r="AP40" s="1221"/>
      <c r="AQ40" s="1221"/>
      <c r="AR40" s="668">
        <v>25917</v>
      </c>
      <c r="AS40" s="669"/>
      <c r="AT40" s="669"/>
      <c r="AU40" s="669"/>
      <c r="AV40" s="669"/>
      <c r="AW40" s="1200"/>
      <c r="AX40" s="171"/>
      <c r="AY40" s="718"/>
      <c r="AZ40" s="719"/>
      <c r="BA40" s="719"/>
      <c r="BB40" s="719"/>
      <c r="BC40" s="719"/>
      <c r="BD40" s="720"/>
      <c r="BE40" s="721"/>
      <c r="BF40" s="722"/>
      <c r="BG40" s="722"/>
      <c r="BH40" s="722"/>
      <c r="BI40" s="723"/>
      <c r="BJ40" s="721"/>
      <c r="BK40" s="722"/>
      <c r="BL40" s="722"/>
      <c r="BM40" s="722"/>
      <c r="BN40" s="722"/>
      <c r="BO40" s="723"/>
      <c r="BP40" s="718"/>
      <c r="BQ40" s="719"/>
      <c r="BR40" s="719"/>
      <c r="BS40" s="719"/>
      <c r="BT40" s="719"/>
      <c r="BU40" s="720"/>
      <c r="BV40" s="15"/>
      <c r="BW40" s="1220" t="str">
        <f>IF(Portada!$A$1="www.fly-logics.com","MATRICULA",0)</f>
        <v>MATRICULA</v>
      </c>
      <c r="BX40" s="1221"/>
      <c r="BY40" s="1221"/>
      <c r="BZ40" s="1221"/>
      <c r="CA40" s="1221"/>
      <c r="CB40" s="1221"/>
      <c r="CC40" s="660" t="s">
        <v>90</v>
      </c>
      <c r="CD40" s="660"/>
      <c r="CE40" s="660"/>
      <c r="CF40" s="660"/>
      <c r="CG40" s="660"/>
      <c r="CH40" s="661"/>
      <c r="CI40" s="1220" t="str">
        <f>IF(Portada!$A$1="www.fly-logics.com","FECHA MAT.",0)</f>
        <v>FECHA MAT.</v>
      </c>
      <c r="CJ40" s="1221"/>
      <c r="CK40" s="1221"/>
      <c r="CL40" s="1221"/>
      <c r="CM40" s="1221"/>
      <c r="CN40" s="1221"/>
      <c r="CO40" s="668">
        <v>25917</v>
      </c>
      <c r="CP40" s="669"/>
      <c r="CQ40" s="669"/>
      <c r="CR40" s="669"/>
      <c r="CS40" s="670"/>
      <c r="CT40" s="1200"/>
      <c r="CU40" s="1199"/>
      <c r="CV40" s="171"/>
      <c r="CW40" s="718"/>
      <c r="CX40" s="719"/>
      <c r="CY40" s="719"/>
      <c r="CZ40" s="719"/>
      <c r="DA40" s="719"/>
      <c r="DB40" s="720"/>
      <c r="DC40" s="721"/>
      <c r="DD40" s="722"/>
      <c r="DE40" s="722"/>
      <c r="DF40" s="722"/>
      <c r="DG40" s="723"/>
      <c r="DH40" s="721"/>
      <c r="DI40" s="722"/>
      <c r="DJ40" s="722"/>
      <c r="DK40" s="722"/>
      <c r="DL40" s="722"/>
      <c r="DM40" s="723"/>
      <c r="DN40" s="718"/>
      <c r="DO40" s="719"/>
      <c r="DP40" s="719"/>
      <c r="DQ40" s="719"/>
      <c r="DR40" s="719"/>
      <c r="DS40" s="720"/>
      <c r="DT40" s="15"/>
      <c r="DU40" s="1220" t="str">
        <f>IF(Portada!$A$1="www.fly-logics.com","MATRICULA",0)</f>
        <v>MATRICULA</v>
      </c>
      <c r="DV40" s="1221"/>
      <c r="DW40" s="1221"/>
      <c r="DX40" s="1221"/>
      <c r="DY40" s="1221"/>
      <c r="DZ40" s="1221"/>
      <c r="EA40" s="660" t="s">
        <v>90</v>
      </c>
      <c r="EB40" s="660"/>
      <c r="EC40" s="660"/>
      <c r="ED40" s="660"/>
      <c r="EE40" s="660"/>
      <c r="EF40" s="661"/>
      <c r="EG40" s="1220" t="str">
        <f>IF(Portada!$A$1="www.fly-logics.com","FECHA MAT.",0)</f>
        <v>FECHA MAT.</v>
      </c>
      <c r="EH40" s="1221"/>
      <c r="EI40" s="1221"/>
      <c r="EJ40" s="1221"/>
      <c r="EK40" s="1221"/>
      <c r="EL40" s="1221"/>
      <c r="EM40" s="668">
        <v>25917</v>
      </c>
      <c r="EN40" s="669"/>
      <c r="EO40" s="669"/>
      <c r="EP40" s="669"/>
      <c r="EQ40" s="669"/>
      <c r="ER40" s="1200"/>
      <c r="ES40" s="171"/>
      <c r="ET40" s="718"/>
      <c r="EU40" s="719"/>
      <c r="EV40" s="719"/>
      <c r="EW40" s="719"/>
      <c r="EX40" s="719"/>
      <c r="EY40" s="720"/>
      <c r="EZ40" s="721"/>
      <c r="FA40" s="722"/>
      <c r="FB40" s="722"/>
      <c r="FC40" s="722"/>
      <c r="FD40" s="723"/>
      <c r="FE40" s="721"/>
      <c r="FF40" s="722"/>
      <c r="FG40" s="722"/>
      <c r="FH40" s="722"/>
      <c r="FI40" s="722"/>
      <c r="FJ40" s="723"/>
      <c r="FK40" s="718"/>
      <c r="FL40" s="719"/>
      <c r="FM40" s="719"/>
      <c r="FN40" s="719"/>
      <c r="FO40" s="719"/>
      <c r="FP40" s="720"/>
      <c r="FQ40" s="15"/>
      <c r="FR40" s="1220" t="str">
        <f>IF(Portada!$A$1="www.fly-logics.com","MATRICULA",0)</f>
        <v>MATRICULA</v>
      </c>
      <c r="FS40" s="1221"/>
      <c r="FT40" s="1221"/>
      <c r="FU40" s="1221"/>
      <c r="FV40" s="1221"/>
      <c r="FW40" s="1221"/>
      <c r="FX40" s="660" t="s">
        <v>90</v>
      </c>
      <c r="FY40" s="660"/>
      <c r="FZ40" s="660"/>
      <c r="GA40" s="660"/>
      <c r="GB40" s="660"/>
      <c r="GC40" s="661"/>
      <c r="GD40" s="1220" t="str">
        <f>IF(Portada!$A$1="www.fly-logics.com","FECHA MAT.",0)</f>
        <v>FECHA MAT.</v>
      </c>
      <c r="GE40" s="1221"/>
      <c r="GF40" s="1221"/>
      <c r="GG40" s="1221"/>
      <c r="GH40" s="1221"/>
      <c r="GI40" s="1221"/>
      <c r="GJ40" s="668">
        <v>25917</v>
      </c>
      <c r="GK40" s="669"/>
      <c r="GL40" s="669"/>
      <c r="GM40" s="669"/>
      <c r="GN40" s="670"/>
      <c r="GO40" s="1200"/>
    </row>
    <row r="41" spans="1:197" ht="6.75" customHeight="1" x14ac:dyDescent="0.25">
      <c r="A41" s="171"/>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15"/>
      <c r="Z41" s="1222"/>
      <c r="AA41" s="1223"/>
      <c r="AB41" s="1223"/>
      <c r="AC41" s="1223"/>
      <c r="AD41" s="1223"/>
      <c r="AE41" s="1223"/>
      <c r="AF41" s="662"/>
      <c r="AG41" s="662"/>
      <c r="AH41" s="662"/>
      <c r="AI41" s="662"/>
      <c r="AJ41" s="662"/>
      <c r="AK41" s="663"/>
      <c r="AL41" s="1222"/>
      <c r="AM41" s="1223"/>
      <c r="AN41" s="1223"/>
      <c r="AO41" s="1223"/>
      <c r="AP41" s="1223"/>
      <c r="AQ41" s="1223"/>
      <c r="AR41" s="671"/>
      <c r="AS41" s="672"/>
      <c r="AT41" s="672"/>
      <c r="AU41" s="672"/>
      <c r="AV41" s="672"/>
      <c r="AW41" s="1200"/>
      <c r="AX41" s="171"/>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15"/>
      <c r="BW41" s="1222"/>
      <c r="BX41" s="1223"/>
      <c r="BY41" s="1223"/>
      <c r="BZ41" s="1223"/>
      <c r="CA41" s="1223"/>
      <c r="CB41" s="1223"/>
      <c r="CC41" s="662"/>
      <c r="CD41" s="662"/>
      <c r="CE41" s="662"/>
      <c r="CF41" s="662"/>
      <c r="CG41" s="662"/>
      <c r="CH41" s="663"/>
      <c r="CI41" s="1222"/>
      <c r="CJ41" s="1223"/>
      <c r="CK41" s="1223"/>
      <c r="CL41" s="1223"/>
      <c r="CM41" s="1223"/>
      <c r="CN41" s="1223"/>
      <c r="CO41" s="671"/>
      <c r="CP41" s="672"/>
      <c r="CQ41" s="672"/>
      <c r="CR41" s="672"/>
      <c r="CS41" s="673"/>
      <c r="CT41" s="1200"/>
      <c r="CU41" s="1199"/>
      <c r="CV41" s="171"/>
      <c r="CW41" s="285"/>
      <c r="CX41" s="285"/>
      <c r="CY41" s="285"/>
      <c r="CZ41" s="285"/>
      <c r="DA41" s="285"/>
      <c r="DB41" s="285"/>
      <c r="DC41" s="285"/>
      <c r="DD41" s="285"/>
      <c r="DE41" s="285"/>
      <c r="DF41" s="285"/>
      <c r="DG41" s="285"/>
      <c r="DH41" s="285"/>
      <c r="DI41" s="285"/>
      <c r="DJ41" s="285"/>
      <c r="DK41" s="285"/>
      <c r="DL41" s="285"/>
      <c r="DM41" s="285"/>
      <c r="DN41" s="285"/>
      <c r="DO41" s="285"/>
      <c r="DP41" s="285"/>
      <c r="DQ41" s="285"/>
      <c r="DR41" s="285"/>
      <c r="DS41" s="285"/>
      <c r="DT41" s="15"/>
      <c r="DU41" s="1222"/>
      <c r="DV41" s="1223"/>
      <c r="DW41" s="1223"/>
      <c r="DX41" s="1223"/>
      <c r="DY41" s="1223"/>
      <c r="DZ41" s="1223"/>
      <c r="EA41" s="662"/>
      <c r="EB41" s="662"/>
      <c r="EC41" s="662"/>
      <c r="ED41" s="662"/>
      <c r="EE41" s="662"/>
      <c r="EF41" s="663"/>
      <c r="EG41" s="1222"/>
      <c r="EH41" s="1223"/>
      <c r="EI41" s="1223"/>
      <c r="EJ41" s="1223"/>
      <c r="EK41" s="1223"/>
      <c r="EL41" s="1223"/>
      <c r="EM41" s="671"/>
      <c r="EN41" s="672"/>
      <c r="EO41" s="672"/>
      <c r="EP41" s="672"/>
      <c r="EQ41" s="672"/>
      <c r="ER41" s="1200"/>
      <c r="ES41" s="171"/>
      <c r="ET41" s="285"/>
      <c r="EU41" s="285"/>
      <c r="EV41" s="285"/>
      <c r="EW41" s="285"/>
      <c r="EX41" s="285"/>
      <c r="EY41" s="285"/>
      <c r="EZ41" s="285"/>
      <c r="FA41" s="285"/>
      <c r="FB41" s="285"/>
      <c r="FC41" s="285"/>
      <c r="FD41" s="285"/>
      <c r="FE41" s="285"/>
      <c r="FF41" s="285"/>
      <c r="FG41" s="285"/>
      <c r="FH41" s="285"/>
      <c r="FI41" s="285"/>
      <c r="FJ41" s="285"/>
      <c r="FK41" s="285"/>
      <c r="FL41" s="285"/>
      <c r="FM41" s="285"/>
      <c r="FN41" s="285"/>
      <c r="FO41" s="285"/>
      <c r="FP41" s="285"/>
      <c r="FQ41" s="15"/>
      <c r="FR41" s="1222"/>
      <c r="FS41" s="1223"/>
      <c r="FT41" s="1223"/>
      <c r="FU41" s="1223"/>
      <c r="FV41" s="1223"/>
      <c r="FW41" s="1223"/>
      <c r="FX41" s="662"/>
      <c r="FY41" s="662"/>
      <c r="FZ41" s="662"/>
      <c r="GA41" s="662"/>
      <c r="GB41" s="662"/>
      <c r="GC41" s="663"/>
      <c r="GD41" s="1222"/>
      <c r="GE41" s="1223"/>
      <c r="GF41" s="1223"/>
      <c r="GG41" s="1223"/>
      <c r="GH41" s="1223"/>
      <c r="GI41" s="1223"/>
      <c r="GJ41" s="671"/>
      <c r="GK41" s="672"/>
      <c r="GL41" s="672"/>
      <c r="GM41" s="672"/>
      <c r="GN41" s="673"/>
      <c r="GO41" s="1200"/>
    </row>
    <row r="42" spans="1:197" ht="5.25" customHeight="1" x14ac:dyDescent="0.25">
      <c r="A42" s="171"/>
      <c r="B42" s="685" t="s">
        <v>59</v>
      </c>
      <c r="C42" s="686"/>
      <c r="D42" s="686"/>
      <c r="E42" s="701">
        <f>SUMIF('Resumen Anual'!$L$6,K6,'Resumen Anual'!$F$47)+SUMIF('Resumen Anual'!$L$64,K6,'Resumen Anual'!$F$105)+SUMIF('Resumen Anual'!$L$122,K6,'Resumen Anual'!$F$163)+SUMIF('Resumen Anual'!$L$180,K6,'Resumen Anual'!$F$221)+SUMIF('Resumen Anual'!$L$238,K6,'Resumen Anual'!$F$279)+SUMIF('Resumen Anual'!$L$296,K6,'Resumen Anual'!$F$337)+SUMIF('Resumen Anual'!$L$354,K6,'Resumen Anual'!$F$395)+SUMIF('Resumen Anual'!$L$412,K6,'Resumen Anual'!$F$453)+SUMIF('Resumen Anual'!$L$470,K6,'Resumen Anual'!$F$511)+SUMIF('Resumen Anual'!$L$528,K6,'Resumen Anual'!$F$569)+SUMIF('Resumen Anual'!$L$586,K6,'Resumen Anual'!$F$627)+SUMIF('Resumen Anual'!$L$644,K6,'Resumen Anual'!$F$685)+SUMIF('Resumen Anual'!$BI$6,K6,'Resumen Anual'!$BC$47)+SUMIF('Resumen Anual'!$BI$64,K6,'Resumen Anual'!$BC$105)+SUMIF('Resumen Anual'!$BI$122,K6,'Resumen Anual'!$BC$163)+SUMIF('Resumen Anual'!$BI$180,K6,'Resumen Anual'!$BC$221)+SUMIF('Resumen Anual'!$BI$238,K6,'Resumen Anual'!$BC$279)+SUMIF('Resumen Anual'!$BI$296,K6,'Resumen Anual'!$BC$337)+SUMIF('Resumen Anual'!$BI$354,K6,'Resumen Anual'!$BC$395)+SUMIF('Resumen Anual'!$BI$412,K6,'Resumen Anual'!$BC$453)+SUMIF('Resumen Anual'!$BI$470,K6,'Resumen Anual'!$BC$511)+SUMIF('Resumen Anual'!$BI$528,K6,'Resumen Anual'!$BC$569)+SUMIF('Resumen Anual'!$BI$586,K6,'Resumen Anual'!$BC$627)+SUMIF('Resumen Anual'!$BI$644,K6,'Resumen Anual'!$BC$685)+SUMIF('Resumen Anual'!$DH$6,K6,'Resumen Anual'!$DB$47)+SUMIF('Resumen Anual'!$DH$64,K6,'Resumen Anual'!$DB$105)+SUMIF('Resumen Anual'!$DH$122,K6,'Resumen Anual'!$DB$163)+SUMIF('Resumen Anual'!$DH$180,K6,'Resumen Anual'!$DB$221)+SUMIF('Resumen Anual'!$DH$238,K6,'Resumen Anual'!$DB$279)+SUMIF('Resumen Anual'!$DH$296,K6,'Resumen Anual'!$DB$337)+SUMIF('Resumen Anual'!$DH$354,K6,'Resumen Anual'!$DB$395)+SUMIF('Resumen Anual'!$DH$412,K6,'Resumen Anual'!$DB$453)+SUMIF('Resumen Anual'!$DH$470,K6,'Resumen Anual'!$DB$511)+SUMIF('Resumen Anual'!$DH$528,K6,'Resumen Anual'!$DB$569)+SUMIF('Resumen Anual'!$DH$586,K6,'Resumen Anual'!$DB$627)+SUMIF('Resumen Anual'!$FE$6,K6,'Resumen Anual'!$EY$47)+SUMIF('Resumen Anual'!$DH$644,K6,'Resumen Anual'!$DB$685)+SUMIF('Resumen Anual'!$FE$64,K6,'Resumen Anual'!$EY$105)+SUMIF('Resumen Anual'!$FE$122,K6,'Resumen Anual'!$EY$163)+SUMIF('Resumen Anual'!$FE$180,K6,'Resumen Anual'!$EY$221)+SUMIF('Resumen Anual'!$FE$238,K6,'Resumen Anual'!$EY$279)+SUMIF('Resumen Anual'!$FE$296,K6,'Resumen Anual'!$EY$337)+SUMIF('Resumen Anual'!$FE$354,K6,'Resumen Anual'!$EY$395)+SUMIF('Resumen Anual'!$FE$412,K6,'Resumen Anual'!$EY$453)+SUMIF('Resumen Anual'!$FE$470,K6,'Resumen Anual'!$EY$511)+SUMIF('Resumen Anual'!$FE$586,K6,'Resumen Anual'!$EY$627)+SUMIF('Resumen Anual'!$FE$528,K6,'Resumen Anual'!$EY$569)+SUMIF('Resumen Anual'!$FE$644,K6,'Resumen Anual'!$EY$685)+SUMIF('Bitácoras Anteriores'!$K$6,K6,'Bitácoras Anteriores'!$E$43)+SUMIF('Bitácoras Anteriores'!$K$59,$K$6,'Bitácoras Anteriores'!$E$96)+SUMIF('Bitácoras Anteriores'!$K$112,K6,'Bitácoras Anteriores'!$E$149)+SUMIF('Bitácoras Anteriores'!$K$165,K6,'Bitácoras Anteriores'!$E$202)+SUMIF('Bitácoras Anteriores'!$K$218,K6,'Bitácoras Anteriores'!$E$255)+SUMIF('Bitácoras Anteriores'!$K$271,K6,'Bitácoras Anteriores'!$E$308)+SUMIF('Bitácoras Anteriores'!$K$324,K6,'Bitácoras Anteriores'!$E$361)+SUMIF('Bitácoras Anteriores'!$BH$6,K6,'Bitácoras Anteriores'!$BB$43)+SUMIF('Bitácoras Anteriores'!$BH$59,$K$6,'Bitácoras Anteriores'!$BB$96)+SUMIF('Bitácoras Anteriores'!$BH$112,K6,'Bitácoras Anteriores'!$BB$149)+SUMIF('Bitácoras Anteriores'!$BH$165,K6,'Bitácoras Anteriores'!$BB$202)+SUMIF('Bitácoras Anteriores'!$BH$218,K6,'Bitácoras Anteriores'!$BB$255)+SUMIF('Bitácoras Anteriores'!$BH$271,K6,'Bitácoras Anteriores'!$BB$308)+SUMIF('Bitácoras Anteriores'!$BH$324,K6,'Bitácoras Anteriores'!$BB$361)+SUMIF('Bitácoras Anteriores'!$DF$6,K6,'Bitácoras Anteriores'!$CZ$43)+SUMIF('Bitácoras Anteriores'!$DF$59,$K$6,'Bitácoras Anteriores'!$CZ$96)+SUMIF('Bitácoras Anteriores'!$DF$112,K6,'Bitácoras Anteriores'!$CZ$149)+SUMIF('Bitácoras Anteriores'!$DF$165,K6,'Bitácoras Anteriores'!$CZ$202)+SUMIF('Bitácoras Anteriores'!$DF$218,K6,'Bitácoras Anteriores'!$CZ$255)+SUMIF('Bitácoras Anteriores'!$DF$271,K6,'Bitácoras Anteriores'!$CZ$308)+SUMIF('Bitácoras Anteriores'!$DF$324,K6,'Bitácoras Anteriores'!$CZ$361)+SUMIF('Bitácoras Anteriores'!$FC$6,K6,'Bitácoras Anteriores'!$EW$43)+SUMIF('Bitácoras Anteriores'!$FC$59,$K$6,'Bitácoras Anteriores'!$EW$96)+SUMIF('Bitácoras Anteriores'!$FC$112,K6,'Bitácoras Anteriores'!$EW$149)+SUMIF('Bitácoras Anteriores'!$FC$165,K6,'Bitácoras Anteriores'!$EW$202)+SUMIF('Bitácoras Anteriores'!$FC$218,K6,'Bitácoras Anteriores'!$EW$255)+SUMIF('Bitácoras Anteriores'!$FC$271,K6,'Bitácoras Anteriores'!$EW$308)+SUMIF('Bitácoras Anteriores'!$FC$324,K6,'Bitácoras Anteriores'!$EW$361)</f>
        <v>6</v>
      </c>
      <c r="F42" s="702"/>
      <c r="G42" s="702"/>
      <c r="H42" s="703"/>
      <c r="I42" s="20"/>
      <c r="J42" s="685" t="s">
        <v>58</v>
      </c>
      <c r="K42" s="686"/>
      <c r="L42" s="686"/>
      <c r="M42" s="1224">
        <f>SUMIF('Bitácoras Anteriores'!$K$6,K6,'Bitácoras Anteriores'!$M$42)+SUMIF('Bitácoras Anteriores'!$K$59,$K$6,'Bitácoras Anteriores'!$M$95)+SUMIF('Bitácoras Anteriores'!$K$112,K6,'Bitácoras Anteriores'!$M$148)+SUMIF('Bitácoras Anteriores'!$K$165,K6,'Bitácoras Anteriores'!$M$201)+SUMIF('Bitácoras Anteriores'!$K$218,K6,'Bitácoras Anteriores'!$M$254)+SUMIF('Bitácoras Anteriores'!$K$271,K6,'Bitácoras Anteriores'!$M$307)+SUMIF('Bitácoras Anteriores'!$K$324,K6,'Bitácoras Anteriores'!$M$360)+SUMIF('Bitácoras Anteriores'!$BH$6,K6,'Bitácoras Anteriores'!$BJ$42)+SUMIF('Bitácoras Anteriores'!$BH$59,$K$6,'Bitácoras Anteriores'!$BJ$95)+SUMIF('Bitácoras Anteriores'!$BH$112,K6,'Bitácoras Anteriores'!$BJ$148)+SUMIF('Bitácoras Anteriores'!$BH$165,K6,'Bitácoras Anteriores'!$BJ$201)+SUMIF('Bitácoras Anteriores'!$BH$218,K6,'Bitácoras Anteriores'!$BJ$254)+SUMIF('Bitácoras Anteriores'!$BH$271,K6,'Bitácoras Anteriores'!$BJ$307)+SUMIF('Bitácoras Anteriores'!$BH$324,K6,'Bitácoras Anteriores'!$BJ$360)+SUMIF('Bitácoras Anteriores'!$DF$6,K6,'Bitácoras Anteriores'!$DH$42)+SUMIF('Bitácoras Anteriores'!$DF$59,$K$6,'Bitácoras Anteriores'!$DH$95)+SUMIF('Bitácoras Anteriores'!$DF$112,K6,'Bitácoras Anteriores'!$DH$148)+SUMIF('Bitácoras Anteriores'!$DF$165,K6,'Bitácoras Anteriores'!$DH$201)+SUMIF('Bitácoras Anteriores'!$DF$218,K6,'Bitácoras Anteriores'!$DH$254)+SUMIF('Bitácoras Anteriores'!$DF$271,K6,'Bitácoras Anteriores'!$DH$307)+SUMIF('Bitácoras Anteriores'!$DF$324,K6,'Bitácoras Anteriores'!$DH$360)+SUMIF('Bitácoras Anteriores'!$FC$6,K6,'Bitácoras Anteriores'!$FE$42)+SUMIF('Bitácoras Anteriores'!$FC$59,$K$6,'Bitácoras Anteriores'!$FE$95)+SUMIF('Bitácoras Anteriores'!$FC$112,K6,'Bitácoras Anteriores'!$FE$148)+SUMIF('Bitácoras Anteriores'!$FC$165,K6,'Bitácoras Anteriores'!$FE$201)+SUMIF('Bitácoras Anteriores'!$FC$218,K6,'Bitácoras Anteriores'!$FE$254)+SUMIF('Bitácoras Anteriores'!$FC$271,K6,'Bitácoras Anteriores'!$FE$307)+SUMIF('Bitácoras Anteriores'!$FC$324,K6,'Bitácoras Anteriores'!$FE$360)+SUMIF('Resumen Anual'!$L$6,K6,'Resumen Anual'!$N$47)+SUMIF('Resumen Anual'!$L$64,K6,'Resumen Anual'!$F$105)+SUMIF('Resumen Anual'!$L$122,K6,'Resumen Anual'!$F$163)+SUMIF('Resumen Anual'!$L$180,K6,'Resumen Anual'!$F$221)+SUMIF('Resumen Anual'!$L$238,K6,'Resumen Anual'!$F$279)+SUMIF('Resumen Anual'!$L$296,K6,'Resumen Anual'!$F$337)+SUMIF('Resumen Anual'!$L$354,K6,'Resumen Anual'!$F$395)+SUMIF('Resumen Anual'!$L$412,K6,'Resumen Anual'!$F$453)+SUMIF('Resumen Anual'!$L$470,K6,'Resumen Anual'!$F$511)+SUMIF('Resumen Anual'!$L$528,K6,'Resumen Anual'!$F$569)+SUMIF('Resumen Anual'!$L$586,K6,'Resumen Anual'!$F$627)+SUMIF('Resumen Anual'!$L$644,K6,'Resumen Anual'!$F$685)+SUMIF('Resumen Anual'!$BI$6,K6,'Resumen Anual'!$BK$47)+SUMIF('Resumen Anual'!$BI$64,K6,'Resumen Anual'!$BC$105)+SUMIF('Resumen Anual'!$BI$122,K6,'Resumen Anual'!$BC$163)+SUMIF('Resumen Anual'!$BI$180,K6,'Resumen Anual'!$BC$221)+SUMIF('Resumen Anual'!$BI$238,K6,'Resumen Anual'!$BC$279)+SUMIF('Resumen Anual'!$BI$296,K6,'Resumen Anual'!$BC$337)+SUMIF('Resumen Anual'!$BI$354,K6,'Resumen Anual'!$BC$395)+SUMIF('Resumen Anual'!$BI$412,K6,'Resumen Anual'!$BC$453)+SUMIF('Resumen Anual'!$BI$470,K6,'Resumen Anual'!$BC$511)+SUMIF('Resumen Anual'!$BI$528,K6,'Resumen Anual'!$BC$569)+SUMIF('Resumen Anual'!$BI$586,K6,'Resumen Anual'!$BC$627)+SUMIF('Resumen Anual'!$BI$644,K6,'Resumen Anual'!$BC$685)+SUMIF('Resumen Anual'!$DH$6,K6,'Resumen Anual'!$DJ$47)+SUMIF('Resumen Anual'!$DH$64,K6,'Resumen Anual'!$DB$105)+SUMIF('Resumen Anual'!$DH$122,K6,'Resumen Anual'!$DB$163)+SUMIF('Resumen Anual'!$DH$180,K6,'Resumen Anual'!$DB$221)+SUMIF('Resumen Anual'!$DH$238,K6,'Resumen Anual'!$DB$279)+SUMIF('Resumen Anual'!$DH$296,K6,'Resumen Anual'!$DB$337)+SUMIF('Resumen Anual'!$DH$354,K6,'Resumen Anual'!$DB$395)+SUMIF('Resumen Anual'!$DH$412,K6,'Resumen Anual'!$DB$453)+SUMIF('Resumen Anual'!$DH$470,K6,'Resumen Anual'!$DB$511)+SUMIF('Resumen Anual'!$DH$528,K6,'Resumen Anual'!$DB$569)+SUMIF('Resumen Anual'!$DH$586,K6,'Resumen Anual'!$DB$627)+SUMIF('Resumen Anual'!$FE$6,K6,'Resumen Anual'!$FG$47)+SUMIF('Resumen Anual'!$DH$644,K6,'Resumen Anual'!$DB$685)+SUMIF('Resumen Anual'!$FE$64,K6,'Resumen Anual'!$EY$105)+SUMIF('Resumen Anual'!$FE$122,K6,'Resumen Anual'!$EY$163)+SUMIF('Resumen Anual'!$FE$180,K6,'Resumen Anual'!$EY$221)+SUMIF('Resumen Anual'!$FE$238,K6,'Resumen Anual'!$EY$279)+SUMIF('Resumen Anual'!$FE$296,K6,'Resumen Anual'!$EY$337)+SUMIF('Resumen Anual'!$FE$354,K6,'Resumen Anual'!$EY$395)+SUMIF('Resumen Anual'!$FE$412,K6,'Resumen Anual'!$EY$453)+SUMIF('Resumen Anual'!$FE$470,K6,'Resumen Anual'!$EY$511)+SUMIF('Resumen Anual'!$FE$586,K6,'Resumen Anual'!$EY$627)+SUMIF('Resumen Anual'!$FE$528,K6,'Resumen Anual'!$EY$569)+SUMIF('Resumen Anual'!$FE$644,K6,'Resumen Anual'!$EY$685)</f>
        <v>0</v>
      </c>
      <c r="N42" s="1225"/>
      <c r="O42" s="1225"/>
      <c r="P42" s="1226"/>
      <c r="Q42" s="20"/>
      <c r="R42" s="685" t="s">
        <v>61</v>
      </c>
      <c r="S42" s="686"/>
      <c r="T42" s="687"/>
      <c r="U42" s="1224">
        <f>SUMIF('Bitácoras Anteriores'!$K$6,K6,'Bitácoras Anteriores'!$U$42)+SUMIF('Bitácoras Anteriores'!$K$59,$K$6,'Bitácoras Anteriores'!$U$95)+SUMIF('Bitácoras Anteriores'!$K$112,K6,'Bitácoras Anteriores'!$U$148)+SUMIF('Bitácoras Anteriores'!$K$165,K6,'Bitácoras Anteriores'!$U$201)+SUMIF('Bitácoras Anteriores'!$K$218,K6,'Bitácoras Anteriores'!$U$254)+SUMIF('Bitácoras Anteriores'!$K$271,K6,'Bitácoras Anteriores'!$U$307)+SUMIF('Bitácoras Anteriores'!$K$324,K6,'Bitácoras Anteriores'!$U$360)+SUMIF('Bitácoras Anteriores'!$BH$6,K6,'Bitácoras Anteriores'!$BR$42)+SUMIF('Bitácoras Anteriores'!$BH$59,$K$6,'Bitácoras Anteriores'!$BR$95)+SUMIF('Bitácoras Anteriores'!$BH$112,K6,'Bitácoras Anteriores'!$BR$148)+SUMIF('Bitácoras Anteriores'!$BH$165,K6,'Bitácoras Anteriores'!$BR$201)+SUMIF('Bitácoras Anteriores'!$BH$218,K6,'Bitácoras Anteriores'!$BR$254)+SUMIF('Bitácoras Anteriores'!$BH$271,K6,'Bitácoras Anteriores'!$BR$307)+SUMIF('Bitácoras Anteriores'!$BH$324,K6,'Bitácoras Anteriores'!$BR$360)+SUMIF('Bitácoras Anteriores'!$DF$6,K6,'Bitácoras Anteriores'!$DP$42)+SUMIF('Bitácoras Anteriores'!$DF$59,$K$6,'Bitácoras Anteriores'!$DP$95)+SUMIF('Bitácoras Anteriores'!$DF$112,K6,'Bitácoras Anteriores'!$DP$148)+SUMIF('Bitácoras Anteriores'!$DF$165,K6,'Bitácoras Anteriores'!$DP$201)+SUMIF('Bitácoras Anteriores'!$DF$218,K6,'Bitácoras Anteriores'!$DP$254)+SUMIF('Bitácoras Anteriores'!$DF$271,K6,'Bitácoras Anteriores'!$DP$307)+SUMIF('Bitácoras Anteriores'!$DF$324,K6,'Bitácoras Anteriores'!$DP$360)+SUMIF('Bitácoras Anteriores'!$FC$6,K6,'Bitácoras Anteriores'!$FM$42)+SUMIF('Bitácoras Anteriores'!$FC$59,$K$6,'Bitácoras Anteriores'!$FM$95)+SUMIF('Bitácoras Anteriores'!$FC$112,K6,'Bitácoras Anteriores'!$FM$148)+SUMIF('Bitácoras Anteriores'!$FC$165,K6,'Bitácoras Anteriores'!$FM$201)+SUMIF('Bitácoras Anteriores'!$FC$218,K6,'Bitácoras Anteriores'!$FM$254)+SUMIF('Bitácoras Anteriores'!$FC$271,K6,'Bitácoras Anteriores'!$FM$307)+SUMIF('Bitácoras Anteriores'!$FC$324,K6,'Bitácoras Anteriores'!$FM$360)+SUMIF('Resumen Anual'!$L$6,K6,'Resumen Anual'!$V$47)+SUMIF('Resumen Anual'!$L$64,K6,'Resumen Anual'!$V$105)+SUMIF('Resumen Anual'!$L$122,K6,'Resumen Anual'!$V$163)+SUMIF('Resumen Anual'!$L$180,K6,'Resumen Anual'!$V$221)+SUMIF('Resumen Anual'!$L$238,K6,'Resumen Anual'!$V$279)+SUMIF('Resumen Anual'!$L$296,K6,'Resumen Anual'!$V$337)+SUMIF('Resumen Anual'!$L$354,K6,'Resumen Anual'!$V$395)+SUMIF('Resumen Anual'!$L$412,K6,'Resumen Anual'!$V$453)+SUMIF('Resumen Anual'!$L$470,K6,'Resumen Anual'!$V$511)+SUMIF('Resumen Anual'!$L$528,K6,'Resumen Anual'!$V$569)+SUMIF('Resumen Anual'!$L$586,K6,'Resumen Anual'!$V$627)+SUMIF('Resumen Anual'!$L$644,K6,'Resumen Anual'!$V$685)+SUMIF('Resumen Anual'!$BI$6,K6,'Resumen Anual'!$BS$47)+SUMIF('Resumen Anual'!$BI$64,K6,'Resumen Anual'!$BS$105)+SUMIF('Resumen Anual'!$BI$122,K6,'Resumen Anual'!$BS$163)+SUMIF('Resumen Anual'!$BI$180,K6,'Resumen Anual'!$BS$221)+SUMIF('Resumen Anual'!$BI$238,K6,'Resumen Anual'!$BS$279)+SUMIF('Resumen Anual'!$BI$296,K6,'Resumen Anual'!$BS$337)+SUMIF('Resumen Anual'!$BI$354,K6,'Resumen Anual'!$BS$395)+SUMIF('Resumen Anual'!$BI$412,K6,'Resumen Anual'!$BS$453)+SUMIF('Resumen Anual'!$BI$470,K6,'Resumen Anual'!$BS$511)+SUMIF('Resumen Anual'!$BI$528,K6,'Resumen Anual'!$BS$569)+SUMIF('Resumen Anual'!$BI$586,K6,'Resumen Anual'!$BS$627)+SUMIF('Resumen Anual'!$BI$644,K6,'Resumen Anual'!$BS$685)+SUMIF('Resumen Anual'!$DH$6,K6,'Resumen Anual'!$DR$47)+SUMIF('Resumen Anual'!$DH$64,K6,'Resumen Anual'!$DR$105)+SUMIF('Resumen Anual'!$DH$122,K6,'Resumen Anual'!$DR$163)+SUMIF('Resumen Anual'!$DH$180,K6,'Resumen Anual'!$DR$221)+SUMIF('Resumen Anual'!$DH$238,K6,'Resumen Anual'!$DR$279)+SUMIF('Resumen Anual'!$DH$296,K6,'Resumen Anual'!$DR$337)+SUMIF('Resumen Anual'!$DH$354,K6,'Resumen Anual'!$DR$395)+SUMIF('Resumen Anual'!$DH$412,K6,'Resumen Anual'!$DR$453)+SUMIF('Resumen Anual'!$DH$470,K6,'Resumen Anual'!$DR$511)+SUMIF('Resumen Anual'!$DH$528,K6,'Resumen Anual'!$DR$569)+SUMIF('Resumen Anual'!$DH$586,K6,'Resumen Anual'!$DR$627)+SUMIF('Resumen Anual'!$FE$6,K6,'Resumen Anual'!$FO$47)+SUMIF('Resumen Anual'!$DH$644,K6,'Resumen Anual'!$DR$685)+SUMIF('Resumen Anual'!$FE$64,K6,'Resumen Anual'!$FO$105)+SUMIF('Resumen Anual'!$FE$122,K6,'Resumen Anual'!$FO$163)+SUMIF('Resumen Anual'!$FE$180,K6,'Resumen Anual'!$FO$221)+SUMIF('Resumen Anual'!$FE$238,K6,'Resumen Anual'!$FO$279)+SUMIF('Resumen Anual'!$FE$296,K6,'Resumen Anual'!$FO$337)+SUMIF('Resumen Anual'!$FE$354,K6,'Resumen Anual'!$FO$395)+SUMIF('Resumen Anual'!$FE$412,K6,'Resumen Anual'!$FO$453)+SUMIF('Resumen Anual'!$FE$470,K6,'Resumen Anual'!$FO$511)+SUMIF('Resumen Anual'!$FE$586,K6,'Resumen Anual'!$FO$627)+SUMIF('Resumen Anual'!$FE$528,K6,'Resumen Anual'!$FO$569)+SUMIF('Resumen Anual'!$FE$644,K6,'Resumen Anual'!$FO$685)</f>
        <v>0</v>
      </c>
      <c r="V42" s="1225"/>
      <c r="W42" s="1225"/>
      <c r="X42" s="1226"/>
      <c r="Y42" s="15"/>
      <c r="Z42" s="1220" t="str">
        <f>IF(Portada!$A$1="www.fly-logics.com","N° SERIE",0)</f>
        <v>N° SERIE</v>
      </c>
      <c r="AA42" s="1221"/>
      <c r="AB42" s="1221"/>
      <c r="AC42" s="1221"/>
      <c r="AD42" s="1221"/>
      <c r="AE42" s="1221"/>
      <c r="AF42" s="660" t="s">
        <v>91</v>
      </c>
      <c r="AG42" s="660"/>
      <c r="AH42" s="660"/>
      <c r="AI42" s="660"/>
      <c r="AJ42" s="660"/>
      <c r="AK42" s="661"/>
      <c r="AL42" s="1220" t="str">
        <f>IF(Portada!$A$1="www.fly-logics.com","AÑO CONST.",0)</f>
        <v>AÑO CONST.</v>
      </c>
      <c r="AM42" s="1221"/>
      <c r="AN42" s="1221"/>
      <c r="AO42" s="1221"/>
      <c r="AP42" s="1221"/>
      <c r="AQ42" s="1221"/>
      <c r="AR42" s="664">
        <v>1923</v>
      </c>
      <c r="AS42" s="660"/>
      <c r="AT42" s="660"/>
      <c r="AU42" s="660"/>
      <c r="AV42" s="660"/>
      <c r="AW42" s="1200"/>
      <c r="AX42" s="171"/>
      <c r="AY42" s="685" t="s">
        <v>59</v>
      </c>
      <c r="AZ42" s="686"/>
      <c r="BA42" s="686"/>
      <c r="BB42" s="701">
        <f>SUMIF('Resumen Anual'!$L$6,BH6,'Resumen Anual'!$F$47)+SUMIF('Resumen Anual'!$L$64,BH6,'Resumen Anual'!$F$105)+SUMIF('Resumen Anual'!$L$122,BH6,'Resumen Anual'!$F$163)+SUMIF('Resumen Anual'!$L$180,BH6,'Resumen Anual'!$F$221)+SUMIF('Resumen Anual'!$L$238,BH6,'Resumen Anual'!$F$279)+SUMIF('Resumen Anual'!$L$296,BH6,'Resumen Anual'!$F$337)+SUMIF('Resumen Anual'!$L$354,BH6,'Resumen Anual'!$F$395)+SUMIF('Resumen Anual'!$L$412,BH6,'Resumen Anual'!$F$453)+SUMIF('Resumen Anual'!$L$470,BH6,'Resumen Anual'!$F$511)+SUMIF('Resumen Anual'!$L$528,BH6,'Resumen Anual'!$F$569)+SUMIF('Resumen Anual'!$L$586,BH6,'Resumen Anual'!$F$627)+SUMIF('Resumen Anual'!$L$644,BH6,'Resumen Anual'!$F$685)+SUMIF('Resumen Anual'!$BI$6,BH6,'Resumen Anual'!$BC$47)+SUMIF('Resumen Anual'!$BI$64,BH6,'Resumen Anual'!$BC$105)+SUMIF('Resumen Anual'!$BI$122,BH6,'Resumen Anual'!$BC$163)+SUMIF('Resumen Anual'!$BI$180,BH6,'Resumen Anual'!$BC$221)+SUMIF('Resumen Anual'!$BI$238,BH6,'Resumen Anual'!$BC$279)+SUMIF('Resumen Anual'!$BI$296,BH6,'Resumen Anual'!$BC$337)+SUMIF('Resumen Anual'!$BI$354,BH6,'Resumen Anual'!$BC$395)+SUMIF('Resumen Anual'!$BI$412,BH6,'Resumen Anual'!$BC$453)+SUMIF('Resumen Anual'!$BI$470,BH6,'Resumen Anual'!$BC$511)+SUMIF('Resumen Anual'!$BI$528,BH6,'Resumen Anual'!$BC$569)+SUMIF('Resumen Anual'!$BI$586,BH6,'Resumen Anual'!$BC$627)+SUMIF('Resumen Anual'!$BI$644,BH6,'Resumen Anual'!$BC$685)+SUMIF('Resumen Anual'!$DH$6,BH6,'Resumen Anual'!$DB$47)+SUMIF('Resumen Anual'!$DH$64,BH6,'Resumen Anual'!$DB$105)+SUMIF('Resumen Anual'!$DH$122,BH6,'Resumen Anual'!$DB$163)+SUMIF('Resumen Anual'!$DH$180,BH6,'Resumen Anual'!$DB$221)+SUMIF('Resumen Anual'!$DH$238,BH6,'Resumen Anual'!$DB$279)+SUMIF('Resumen Anual'!$DH$296,BH6,'Resumen Anual'!$DB$337)+SUMIF('Resumen Anual'!$DH$354,BH6,'Resumen Anual'!$DB$395)+SUMIF('Resumen Anual'!$DH$412,BH6,'Resumen Anual'!$DB$453)+SUMIF('Resumen Anual'!$DH$470,BH6,'Resumen Anual'!$DB$511)+SUMIF('Resumen Anual'!$DH$528,BH6,'Resumen Anual'!$DB$569)+SUMIF('Resumen Anual'!$DH$586,BH6,'Resumen Anual'!$DB$627)+SUMIF('Resumen Anual'!$FE$6,BH6,'Resumen Anual'!$EY$47)+SUMIF('Resumen Anual'!$DH$644,BH6,'Resumen Anual'!$DB$685)+SUMIF('Resumen Anual'!$FE$64,BH6,'Resumen Anual'!$EY$105)+SUMIF('Resumen Anual'!$FE$122,BH6,'Resumen Anual'!$EY$163)+SUMIF('Resumen Anual'!$FE$180,BH6,'Resumen Anual'!$EY$221)+SUMIF('Resumen Anual'!$FE$238,BH6,'Resumen Anual'!$EY$279)+SUMIF('Resumen Anual'!$FE$296,BH6,'Resumen Anual'!$EY$337)+SUMIF('Resumen Anual'!$FE$354,BH6,'Resumen Anual'!$EY$395)+SUMIF('Resumen Anual'!$FE$412,BH6,'Resumen Anual'!$EY$453)+SUMIF('Resumen Anual'!$FE$470,BH6,'Resumen Anual'!$EY$511)+SUMIF('Resumen Anual'!$FE$586,BH6,'Resumen Anual'!$EY$627)+SUMIF('Resumen Anual'!$FE$528,BH6,'Resumen Anual'!$EY$569)+SUMIF('Resumen Anual'!$FE$644,BH6,'Resumen Anual'!$EY$685)+SUMIF('Bitácoras Anteriores'!$K$6,BH6,'Bitácoras Anteriores'!$E$43)+SUMIF('Bitácoras Anteriores'!$K$59,$K$6,'Bitácoras Anteriores'!$E$96)+SUMIF('Bitácoras Anteriores'!$K$112,BH6,'Bitácoras Anteriores'!$E$149)+SUMIF('Bitácoras Anteriores'!$K$165,BH6,'Bitácoras Anteriores'!$E$202)+SUMIF('Bitácoras Anteriores'!$K$218,BH6,'Bitácoras Anteriores'!$E$255)+SUMIF('Bitácoras Anteriores'!$K$271,BH6,'Bitácoras Anteriores'!$E$308)+SUMIF('Bitácoras Anteriores'!$K$324,BH6,'Bitácoras Anteriores'!$E$361)+SUMIF('Bitácoras Anteriores'!$BH$6,BH6,'Bitácoras Anteriores'!$BB$43)+SUMIF('Bitácoras Anteriores'!$BH$59,$K$6,'Bitácoras Anteriores'!$BB$96)+SUMIF('Bitácoras Anteriores'!$BH$112,BH6,'Bitácoras Anteriores'!$BB$149)+SUMIF('Bitácoras Anteriores'!$BH$165,BH6,'Bitácoras Anteriores'!$BB$202)+SUMIF('Bitácoras Anteriores'!$BH$218,BH6,'Bitácoras Anteriores'!$BB$255)+SUMIF('Bitácoras Anteriores'!$BH$271,BH6,'Bitácoras Anteriores'!$BB$308)+SUMIF('Bitácoras Anteriores'!$BH$324,BH6,'Bitácoras Anteriores'!$BB$361)+SUMIF('Bitácoras Anteriores'!$DF$6,BH6,'Bitácoras Anteriores'!$CZ$43)+SUMIF('Bitácoras Anteriores'!$DF$59,$K$6,'Bitácoras Anteriores'!$CZ$96)+SUMIF('Bitácoras Anteriores'!$DF$112,BH6,'Bitácoras Anteriores'!$CZ$149)+SUMIF('Bitácoras Anteriores'!$DF$165,BH6,'Bitácoras Anteriores'!$CZ$202)+SUMIF('Bitácoras Anteriores'!$DF$218,BH6,'Bitácoras Anteriores'!$CZ$255)+SUMIF('Bitácoras Anteriores'!$DF$271,BH6,'Bitácoras Anteriores'!$CZ$308)+SUMIF('Bitácoras Anteriores'!$DF$324,BH6,'Bitácoras Anteriores'!$CZ$361)+SUMIF('Bitácoras Anteriores'!$FC$6,BH6,'Bitácoras Anteriores'!$EW$43)+SUMIF('Bitácoras Anteriores'!$FC$59,$K$6,'Bitácoras Anteriores'!$EW$96)+SUMIF('Bitácoras Anteriores'!$FC$112,BH6,'Bitácoras Anteriores'!$EW$149)+SUMIF('Bitácoras Anteriores'!$FC$165,BH6,'Bitácoras Anteriores'!$EW$202)+SUMIF('Bitácoras Anteriores'!$FC$218,BH6,'Bitácoras Anteriores'!$EW$255)+SUMIF('Bitácoras Anteriores'!$FC$271,BH6,'Bitácoras Anteriores'!$EW$308)+SUMIF('Bitácoras Anteriores'!$FC$324,BH6,'Bitácoras Anteriores'!$EW$361)</f>
        <v>0</v>
      </c>
      <c r="BC42" s="702"/>
      <c r="BD42" s="702"/>
      <c r="BE42" s="703"/>
      <c r="BF42" s="20"/>
      <c r="BG42" s="685" t="s">
        <v>58</v>
      </c>
      <c r="BH42" s="686"/>
      <c r="BI42" s="686"/>
      <c r="BJ42" s="1224">
        <f>SUMIF('Bitácoras Anteriores'!$K$6,BH6,'Bitácoras Anteriores'!$M$42)+SUMIF('Bitácoras Anteriores'!$K$59,$K$6,'Bitácoras Anteriores'!$M$95)+SUMIF('Bitácoras Anteriores'!$K$112,BH6,'Bitácoras Anteriores'!$M$148)+SUMIF('Bitácoras Anteriores'!$K$165,BH6,'Bitácoras Anteriores'!$M$201)+SUMIF('Bitácoras Anteriores'!$K$218,BH6,'Bitácoras Anteriores'!$M$254)+SUMIF('Bitácoras Anteriores'!$K$271,BH6,'Bitácoras Anteriores'!$M$307)+SUMIF('Bitácoras Anteriores'!$K$324,BH6,'Bitácoras Anteriores'!$M$360)+SUMIF('Bitácoras Anteriores'!$BH$6,BH6,'Bitácoras Anteriores'!$BJ$42)+SUMIF('Bitácoras Anteriores'!$BH$59,$K$6,'Bitácoras Anteriores'!$BJ$95)+SUMIF('Bitácoras Anteriores'!$BH$112,BH6,'Bitácoras Anteriores'!$BJ$148)+SUMIF('Bitácoras Anteriores'!$BH$165,BH6,'Bitácoras Anteriores'!$BJ$201)+SUMIF('Bitácoras Anteriores'!$BH$218,BH6,'Bitácoras Anteriores'!$BJ$254)+SUMIF('Bitácoras Anteriores'!$BH$271,BH6,'Bitácoras Anteriores'!$BJ$307)+SUMIF('Bitácoras Anteriores'!$BH$324,BH6,'Bitácoras Anteriores'!$BJ$360)+SUMIF('Bitácoras Anteriores'!$DF$6,BH6,'Bitácoras Anteriores'!$DH$42)+SUMIF('Bitácoras Anteriores'!$DF$59,$K$6,'Bitácoras Anteriores'!$DH$95)+SUMIF('Bitácoras Anteriores'!$DF$112,BH6,'Bitácoras Anteriores'!$DH$148)+SUMIF('Bitácoras Anteriores'!$DF$165,BH6,'Bitácoras Anteriores'!$DH$201)+SUMIF('Bitácoras Anteriores'!$DF$218,BH6,'Bitácoras Anteriores'!$DH$254)+SUMIF('Bitácoras Anteriores'!$DF$271,BH6,'Bitácoras Anteriores'!$DH$307)+SUMIF('Bitácoras Anteriores'!$DF$324,BH6,'Bitácoras Anteriores'!$DH$360)+SUMIF('Bitácoras Anteriores'!$FC$6,BH6,'Bitácoras Anteriores'!$FE$42)+SUMIF('Bitácoras Anteriores'!$FC$59,$K$6,'Bitácoras Anteriores'!$FE$95)+SUMIF('Bitácoras Anteriores'!$FC$112,BH6,'Bitácoras Anteriores'!$FE$148)+SUMIF('Bitácoras Anteriores'!$FC$165,BH6,'Bitácoras Anteriores'!$FE$201)+SUMIF('Bitácoras Anteriores'!$FC$218,BH6,'Bitácoras Anteriores'!$FE$254)+SUMIF('Bitácoras Anteriores'!$FC$271,BH6,'Bitácoras Anteriores'!$FE$307)+SUMIF('Bitácoras Anteriores'!$FC$324,BH6,'Bitácoras Anteriores'!$FE$360)+SUMIF('Resumen Anual'!$L$6,BH6,'Resumen Anual'!$N$47)+SUMIF('Resumen Anual'!$L$64,BH6,'Resumen Anual'!$F$105)+SUMIF('Resumen Anual'!$L$122,BH6,'Resumen Anual'!$F$163)+SUMIF('Resumen Anual'!$L$180,BH6,'Resumen Anual'!$F$221)+SUMIF('Resumen Anual'!$L$238,BH6,'Resumen Anual'!$F$279)+SUMIF('Resumen Anual'!$L$296,BH6,'Resumen Anual'!$F$337)+SUMIF('Resumen Anual'!$L$354,BH6,'Resumen Anual'!$F$395)+SUMIF('Resumen Anual'!$L$412,BH6,'Resumen Anual'!$F$453)+SUMIF('Resumen Anual'!$L$470,BH6,'Resumen Anual'!$F$511)+SUMIF('Resumen Anual'!$L$528,BH6,'Resumen Anual'!$F$569)+SUMIF('Resumen Anual'!$L$586,BH6,'Resumen Anual'!$F$627)+SUMIF('Resumen Anual'!$L$644,BH6,'Resumen Anual'!$F$685)+SUMIF('Resumen Anual'!$BI$6,BH6,'Resumen Anual'!$BK$47)+SUMIF('Resumen Anual'!$BI$64,BH6,'Resumen Anual'!$BC$105)+SUMIF('Resumen Anual'!$BI$122,BH6,'Resumen Anual'!$BC$163)+SUMIF('Resumen Anual'!$BI$180,BH6,'Resumen Anual'!$BC$221)+SUMIF('Resumen Anual'!$BI$238,BH6,'Resumen Anual'!$BC$279)+SUMIF('Resumen Anual'!$BI$296,BH6,'Resumen Anual'!$BC$337)+SUMIF('Resumen Anual'!$BI$354,BH6,'Resumen Anual'!$BC$395)+SUMIF('Resumen Anual'!$BI$412,BH6,'Resumen Anual'!$BC$453)+SUMIF('Resumen Anual'!$BI$470,BH6,'Resumen Anual'!$BC$511)+SUMIF('Resumen Anual'!$BI$528,BH6,'Resumen Anual'!$BC$569)+SUMIF('Resumen Anual'!$BI$586,BH6,'Resumen Anual'!$BC$627)+SUMIF('Resumen Anual'!$BI$644,BH6,'Resumen Anual'!$BC$685)+SUMIF('Resumen Anual'!$DH$6,BH6,'Resumen Anual'!$DJ$47)+SUMIF('Resumen Anual'!$DH$64,BH6,'Resumen Anual'!$DB$105)+SUMIF('Resumen Anual'!$DH$122,BH6,'Resumen Anual'!$DB$163)+SUMIF('Resumen Anual'!$DH$180,BH6,'Resumen Anual'!$DB$221)+SUMIF('Resumen Anual'!$DH$238,BH6,'Resumen Anual'!$DB$279)+SUMIF('Resumen Anual'!$DH$296,BH6,'Resumen Anual'!$DB$337)+SUMIF('Resumen Anual'!$DH$354,BH6,'Resumen Anual'!$DB$395)+SUMIF('Resumen Anual'!$DH$412,BH6,'Resumen Anual'!$DB$453)+SUMIF('Resumen Anual'!$DH$470,BH6,'Resumen Anual'!$DB$511)+SUMIF('Resumen Anual'!$DH$528,BH6,'Resumen Anual'!$DB$569)+SUMIF('Resumen Anual'!$DH$586,BH6,'Resumen Anual'!$DB$627)+SUMIF('Resumen Anual'!$FE$6,BH6,'Resumen Anual'!$FG$47)+SUMIF('Resumen Anual'!$DH$644,BH6,'Resumen Anual'!$DB$685)+SUMIF('Resumen Anual'!$FE$64,BH6,'Resumen Anual'!$EY$105)+SUMIF('Resumen Anual'!$FE$122,BH6,'Resumen Anual'!$EY$163)+SUMIF('Resumen Anual'!$FE$180,BH6,'Resumen Anual'!$EY$221)+SUMIF('Resumen Anual'!$FE$238,BH6,'Resumen Anual'!$EY$279)+SUMIF('Resumen Anual'!$FE$296,BH6,'Resumen Anual'!$EY$337)+SUMIF('Resumen Anual'!$FE$354,BH6,'Resumen Anual'!$EY$395)+SUMIF('Resumen Anual'!$FE$412,BH6,'Resumen Anual'!$EY$453)+SUMIF('Resumen Anual'!$FE$470,BH6,'Resumen Anual'!$EY$511)+SUMIF('Resumen Anual'!$FE$586,BH6,'Resumen Anual'!$EY$627)+SUMIF('Resumen Anual'!$FE$528,BH6,'Resumen Anual'!$EY$569)+SUMIF('Resumen Anual'!$FE$644,BH6,'Resumen Anual'!$EY$685)</f>
        <v>0</v>
      </c>
      <c r="BK42" s="1225"/>
      <c r="BL42" s="1225"/>
      <c r="BM42" s="1226"/>
      <c r="BN42" s="20"/>
      <c r="BO42" s="685" t="s">
        <v>61</v>
      </c>
      <c r="BP42" s="686"/>
      <c r="BQ42" s="687"/>
      <c r="BR42" s="1224">
        <f>SUMIF('Bitácoras Anteriores'!$K$6,BH6,'Bitácoras Anteriores'!$U$42)+SUMIF('Bitácoras Anteriores'!$K$59,$K$6,'Bitácoras Anteriores'!$U$95)+SUMIF('Bitácoras Anteriores'!$K$112,BH6,'Bitácoras Anteriores'!$U$148)+SUMIF('Bitácoras Anteriores'!$K$165,BH6,'Bitácoras Anteriores'!$U$201)+SUMIF('Bitácoras Anteriores'!$K$218,BH6,'Bitácoras Anteriores'!$U$254)+SUMIF('Bitácoras Anteriores'!$K$271,BH6,'Bitácoras Anteriores'!$U$307)+SUMIF('Bitácoras Anteriores'!$K$324,BH6,'Bitácoras Anteriores'!$U$360)+SUMIF('Bitácoras Anteriores'!$BH$6,BH6,'Bitácoras Anteriores'!$BR$42)+SUMIF('Bitácoras Anteriores'!$BH$59,$K$6,'Bitácoras Anteriores'!$BR$95)+SUMIF('Bitácoras Anteriores'!$BH$112,BH6,'Bitácoras Anteriores'!$BR$148)+SUMIF('Bitácoras Anteriores'!$BH$165,BH6,'Bitácoras Anteriores'!$BR$201)+SUMIF('Bitácoras Anteriores'!$BH$218,BH6,'Bitácoras Anteriores'!$BR$254)+SUMIF('Bitácoras Anteriores'!$BH$271,BH6,'Bitácoras Anteriores'!$BR$307)+SUMIF('Bitácoras Anteriores'!$BH$324,BH6,'Bitácoras Anteriores'!$BR$360)+SUMIF('Bitácoras Anteriores'!$DF$6,BH6,'Bitácoras Anteriores'!$DP$42)+SUMIF('Bitácoras Anteriores'!$DF$59,$K$6,'Bitácoras Anteriores'!$DP$95)+SUMIF('Bitácoras Anteriores'!$DF$112,BH6,'Bitácoras Anteriores'!$DP$148)+SUMIF('Bitácoras Anteriores'!$DF$165,BH6,'Bitácoras Anteriores'!$DP$201)+SUMIF('Bitácoras Anteriores'!$DF$218,BH6,'Bitácoras Anteriores'!$DP$254)+SUMIF('Bitácoras Anteriores'!$DF$271,BH6,'Bitácoras Anteriores'!$DP$307)+SUMIF('Bitácoras Anteriores'!$DF$324,BH6,'Bitácoras Anteriores'!$DP$360)+SUMIF('Bitácoras Anteriores'!$FC$6,BH6,'Bitácoras Anteriores'!$FM$42)+SUMIF('Bitácoras Anteriores'!$FC$59,$K$6,'Bitácoras Anteriores'!$FM$95)+SUMIF('Bitácoras Anteriores'!$FC$112,BH6,'Bitácoras Anteriores'!$FM$148)+SUMIF('Bitácoras Anteriores'!$FC$165,BH6,'Bitácoras Anteriores'!$FM$201)+SUMIF('Bitácoras Anteriores'!$FC$218,BH6,'Bitácoras Anteriores'!$FM$254)+SUMIF('Bitácoras Anteriores'!$FC$271,BH6,'Bitácoras Anteriores'!$FM$307)+SUMIF('Bitácoras Anteriores'!$FC$324,BH6,'Bitácoras Anteriores'!$FM$360)+SUMIF('Resumen Anual'!$L$6,BH6,'Resumen Anual'!$V$47)+SUMIF('Resumen Anual'!$L$64,BH6,'Resumen Anual'!$V$105)+SUMIF('Resumen Anual'!$L$122,BH6,'Resumen Anual'!$V$163)+SUMIF('Resumen Anual'!$L$180,BH6,'Resumen Anual'!$V$221)+SUMIF('Resumen Anual'!$L$238,BH6,'Resumen Anual'!$V$279)+SUMIF('Resumen Anual'!$L$296,BH6,'Resumen Anual'!$V$337)+SUMIF('Resumen Anual'!$L$354,BH6,'Resumen Anual'!$V$395)+SUMIF('Resumen Anual'!$L$412,BH6,'Resumen Anual'!$V$453)+SUMIF('Resumen Anual'!$L$470,BH6,'Resumen Anual'!$V$511)+SUMIF('Resumen Anual'!$L$528,BH6,'Resumen Anual'!$V$569)+SUMIF('Resumen Anual'!$L$586,BH6,'Resumen Anual'!$V$627)+SUMIF('Resumen Anual'!$L$644,BH6,'Resumen Anual'!$V$685)+SUMIF('Resumen Anual'!$BI$6,BH6,'Resumen Anual'!$BS$47)+SUMIF('Resumen Anual'!$BI$64,BH6,'Resumen Anual'!$BS$105)+SUMIF('Resumen Anual'!$BI$122,BH6,'Resumen Anual'!$BS$163)+SUMIF('Resumen Anual'!$BI$180,BH6,'Resumen Anual'!$BS$221)+SUMIF('Resumen Anual'!$BI$238,BH6,'Resumen Anual'!$BS$279)+SUMIF('Resumen Anual'!$BI$296,BH6,'Resumen Anual'!$BS$337)+SUMIF('Resumen Anual'!$BI$354,BH6,'Resumen Anual'!$BS$395)+SUMIF('Resumen Anual'!$BI$412,BH6,'Resumen Anual'!$BS$453)+SUMIF('Resumen Anual'!$BI$470,BH6,'Resumen Anual'!$BS$511)+SUMIF('Resumen Anual'!$BI$528,BH6,'Resumen Anual'!$BS$569)+SUMIF('Resumen Anual'!$BI$586,BH6,'Resumen Anual'!$BS$627)+SUMIF('Resumen Anual'!$BI$644,BH6,'Resumen Anual'!$BS$685)+SUMIF('Resumen Anual'!$DH$6,BH6,'Resumen Anual'!$DR$47)+SUMIF('Resumen Anual'!$DH$64,BH6,'Resumen Anual'!$DR$105)+SUMIF('Resumen Anual'!$DH$122,BH6,'Resumen Anual'!$DR$163)+SUMIF('Resumen Anual'!$DH$180,BH6,'Resumen Anual'!$DR$221)+SUMIF('Resumen Anual'!$DH$238,BH6,'Resumen Anual'!$DR$279)+SUMIF('Resumen Anual'!$DH$296,BH6,'Resumen Anual'!$DR$337)+SUMIF('Resumen Anual'!$DH$354,BH6,'Resumen Anual'!$DR$395)+SUMIF('Resumen Anual'!$DH$412,BH6,'Resumen Anual'!$DR$453)+SUMIF('Resumen Anual'!$DH$470,BH6,'Resumen Anual'!$DR$511)+SUMIF('Resumen Anual'!$DH$528,BH6,'Resumen Anual'!$DR$569)+SUMIF('Resumen Anual'!$DH$586,BH6,'Resumen Anual'!$DR$627)+SUMIF('Resumen Anual'!$FE$6,BH6,'Resumen Anual'!$FO$47)+SUMIF('Resumen Anual'!$DH$644,BH6,'Resumen Anual'!$DR$685)+SUMIF('Resumen Anual'!$FE$64,BH6,'Resumen Anual'!$FO$105)+SUMIF('Resumen Anual'!$FE$122,BH6,'Resumen Anual'!$FO$163)+SUMIF('Resumen Anual'!$FE$180,BH6,'Resumen Anual'!$FO$221)+SUMIF('Resumen Anual'!$FE$238,BH6,'Resumen Anual'!$FO$279)+SUMIF('Resumen Anual'!$FE$296,BH6,'Resumen Anual'!$FO$337)+SUMIF('Resumen Anual'!$FE$354,BH6,'Resumen Anual'!$FO$395)+SUMIF('Resumen Anual'!$FE$412,BH6,'Resumen Anual'!$FO$453)+SUMIF('Resumen Anual'!$FE$470,BH6,'Resumen Anual'!$FO$511)+SUMIF('Resumen Anual'!$FE$586,BH6,'Resumen Anual'!$FO$627)+SUMIF('Resumen Anual'!$FE$528,BH6,'Resumen Anual'!$FO$569)+SUMIF('Resumen Anual'!$FE$644,BH6,'Resumen Anual'!$FO$685)</f>
        <v>0</v>
      </c>
      <c r="BS42" s="1225"/>
      <c r="BT42" s="1225"/>
      <c r="BU42" s="1226"/>
      <c r="BV42" s="15"/>
      <c r="BW42" s="1220" t="str">
        <f>IF(Portada!$A$1="www.fly-logics.com","N° SERIE",0)</f>
        <v>N° SERIE</v>
      </c>
      <c r="BX42" s="1221"/>
      <c r="BY42" s="1221"/>
      <c r="BZ42" s="1221"/>
      <c r="CA42" s="1221"/>
      <c r="CB42" s="1221"/>
      <c r="CC42" s="660" t="s">
        <v>91</v>
      </c>
      <c r="CD42" s="660"/>
      <c r="CE42" s="660"/>
      <c r="CF42" s="660"/>
      <c r="CG42" s="660"/>
      <c r="CH42" s="661"/>
      <c r="CI42" s="1220" t="str">
        <f>IF(Portada!$A$1="www.fly-logics.com","AÑO CONST.",0)</f>
        <v>AÑO CONST.</v>
      </c>
      <c r="CJ42" s="1221"/>
      <c r="CK42" s="1221"/>
      <c r="CL42" s="1221"/>
      <c r="CM42" s="1221"/>
      <c r="CN42" s="1221"/>
      <c r="CO42" s="664">
        <v>1923</v>
      </c>
      <c r="CP42" s="660"/>
      <c r="CQ42" s="660"/>
      <c r="CR42" s="660"/>
      <c r="CS42" s="661"/>
      <c r="CT42" s="1200"/>
      <c r="CU42" s="1199"/>
      <c r="CV42" s="171"/>
      <c r="CW42" s="685" t="s">
        <v>59</v>
      </c>
      <c r="CX42" s="686"/>
      <c r="CY42" s="686"/>
      <c r="CZ42" s="701">
        <f>SUMIF('Resumen Anual'!$L$6,DF6,'Resumen Anual'!$F$47)+SUMIF('Resumen Anual'!$L$64,DF6,'Resumen Anual'!$F$105)+SUMIF('Resumen Anual'!$L$122,DF6,'Resumen Anual'!$F$163)+SUMIF('Resumen Anual'!$L$180,DF6,'Resumen Anual'!$F$221)+SUMIF('Resumen Anual'!$L$238,DF6,'Resumen Anual'!$F$279)+SUMIF('Resumen Anual'!$L$296,DF6,'Resumen Anual'!$F$337)+SUMIF('Resumen Anual'!$L$354,DF6,'Resumen Anual'!$F$395)+SUMIF('Resumen Anual'!$L$412,DF6,'Resumen Anual'!$F$453)+SUMIF('Resumen Anual'!$L$470,DF6,'Resumen Anual'!$F$511)+SUMIF('Resumen Anual'!$L$528,DF6,'Resumen Anual'!$F$569)+SUMIF('Resumen Anual'!$L$586,DF6,'Resumen Anual'!$F$627)+SUMIF('Resumen Anual'!$L$644,DF6,'Resumen Anual'!$F$685)+SUMIF('Resumen Anual'!$BI$6,DF6,'Resumen Anual'!$BC$47)+SUMIF('Resumen Anual'!$BI$64,DF6,'Resumen Anual'!$BC$105)+SUMIF('Resumen Anual'!$BI$122,DF6,'Resumen Anual'!$BC$163)+SUMIF('Resumen Anual'!$BI$180,DF6,'Resumen Anual'!$BC$221)+SUMIF('Resumen Anual'!$BI$238,DF6,'Resumen Anual'!$BC$279)+SUMIF('Resumen Anual'!$BI$296,DF6,'Resumen Anual'!$BC$337)+SUMIF('Resumen Anual'!$BI$354,DF6,'Resumen Anual'!$BC$395)+SUMIF('Resumen Anual'!$BI$412,DF6,'Resumen Anual'!$BC$453)+SUMIF('Resumen Anual'!$BI$470,DF6,'Resumen Anual'!$BC$511)+SUMIF('Resumen Anual'!$BI$528,DF6,'Resumen Anual'!$BC$569)+SUMIF('Resumen Anual'!$BI$586,DF6,'Resumen Anual'!$BC$627)+SUMIF('Resumen Anual'!$BI$644,DF6,'Resumen Anual'!$BC$685)+SUMIF('Resumen Anual'!$DH$6,DF6,'Resumen Anual'!$DB$47)+SUMIF('Resumen Anual'!$DH$64,DF6,'Resumen Anual'!$DB$105)+SUMIF('Resumen Anual'!$DH$122,DF6,'Resumen Anual'!$DB$163)+SUMIF('Resumen Anual'!$DH$180,DF6,'Resumen Anual'!$DB$221)+SUMIF('Resumen Anual'!$DH$238,DF6,'Resumen Anual'!$DB$279)+SUMIF('Resumen Anual'!$DH$296,DF6,'Resumen Anual'!$DB$337)+SUMIF('Resumen Anual'!$DH$354,DF6,'Resumen Anual'!$DB$395)+SUMIF('Resumen Anual'!$DH$412,DF6,'Resumen Anual'!$DB$453)+SUMIF('Resumen Anual'!$DH$470,DF6,'Resumen Anual'!$DB$511)+SUMIF('Resumen Anual'!$DH$528,DF6,'Resumen Anual'!$DB$569)+SUMIF('Resumen Anual'!$DH$586,DF6,'Resumen Anual'!$DB$627)+SUMIF('Resumen Anual'!$FE$6,DF6,'Resumen Anual'!$EY$47)+SUMIF('Resumen Anual'!$DH$644,DF6,'Resumen Anual'!$DB$685)+SUMIF('Resumen Anual'!$FE$64,DF6,'Resumen Anual'!$EY$105)+SUMIF('Resumen Anual'!$FE$122,DF6,'Resumen Anual'!$EY$163)+SUMIF('Resumen Anual'!$FE$180,DF6,'Resumen Anual'!$EY$221)+SUMIF('Resumen Anual'!$FE$238,DF6,'Resumen Anual'!$EY$279)+SUMIF('Resumen Anual'!$FE$296,DF6,'Resumen Anual'!$EY$337)+SUMIF('Resumen Anual'!$FE$354,DF6,'Resumen Anual'!$EY$395)+SUMIF('Resumen Anual'!$FE$412,DF6,'Resumen Anual'!$EY$453)+SUMIF('Resumen Anual'!$FE$470,DF6,'Resumen Anual'!$EY$511)+SUMIF('Resumen Anual'!$FE$586,DF6,'Resumen Anual'!$EY$627)+SUMIF('Resumen Anual'!$FE$528,DF6,'Resumen Anual'!$EY$569)+SUMIF('Resumen Anual'!$FE$644,DF6,'Resumen Anual'!$EY$685)+SUMIF('Bitácoras Anteriores'!$K$6,DF6,'Bitácoras Anteriores'!$E$43)+SUMIF('Bitácoras Anteriores'!$K$59,$K$6,'Bitácoras Anteriores'!$E$96)+SUMIF('Bitácoras Anteriores'!$K$112,DF6,'Bitácoras Anteriores'!$E$149)+SUMIF('Bitácoras Anteriores'!$K$165,DF6,'Bitácoras Anteriores'!$E$202)+SUMIF('Bitácoras Anteriores'!$K$218,DF6,'Bitácoras Anteriores'!$E$255)+SUMIF('Bitácoras Anteriores'!$K$271,DF6,'Bitácoras Anteriores'!$E$308)+SUMIF('Bitácoras Anteriores'!$K$324,DF6,'Bitácoras Anteriores'!$E$361)+SUMIF('Bitácoras Anteriores'!$BH$6,DF6,'Bitácoras Anteriores'!$BB$43)+SUMIF('Bitácoras Anteriores'!$BH$59,$K$6,'Bitácoras Anteriores'!$BB$96)+SUMIF('Bitácoras Anteriores'!$BH$112,DF6,'Bitácoras Anteriores'!$BB$149)+SUMIF('Bitácoras Anteriores'!$BH$165,DF6,'Bitácoras Anteriores'!$BB$202)+SUMIF('Bitácoras Anteriores'!$BH$218,DF6,'Bitácoras Anteriores'!$BB$255)+SUMIF('Bitácoras Anteriores'!$BH$271,DF6,'Bitácoras Anteriores'!$BB$308)+SUMIF('Bitácoras Anteriores'!$BH$324,DF6,'Bitácoras Anteriores'!$BB$361)+SUMIF('Bitácoras Anteriores'!$DF$6,DF6,'Bitácoras Anteriores'!$CZ$43)+SUMIF('Bitácoras Anteriores'!$DF$59,$K$6,'Bitácoras Anteriores'!$CZ$96)+SUMIF('Bitácoras Anteriores'!$DF$112,DF6,'Bitácoras Anteriores'!$CZ$149)+SUMIF('Bitácoras Anteriores'!$DF$165,DF6,'Bitácoras Anteriores'!$CZ$202)+SUMIF('Bitácoras Anteriores'!$DF$218,DF6,'Bitácoras Anteriores'!$CZ$255)+SUMIF('Bitácoras Anteriores'!$DF$271,DF6,'Bitácoras Anteriores'!$CZ$308)+SUMIF('Bitácoras Anteriores'!$DF$324,DF6,'Bitácoras Anteriores'!$CZ$361)+SUMIF('Bitácoras Anteriores'!$FC$6,DF6,'Bitácoras Anteriores'!$EW$43)+SUMIF('Bitácoras Anteriores'!$FC$59,$K$6,'Bitácoras Anteriores'!$EW$96)+SUMIF('Bitácoras Anteriores'!$FC$112,DF6,'Bitácoras Anteriores'!$EW$149)+SUMIF('Bitácoras Anteriores'!$FC$165,DF6,'Bitácoras Anteriores'!$EW$202)+SUMIF('Bitácoras Anteriores'!$FC$218,DF6,'Bitácoras Anteriores'!$EW$255)+SUMIF('Bitácoras Anteriores'!$FC$271,DF6,'Bitácoras Anteriores'!$EW$308)+SUMIF('Bitácoras Anteriores'!$FC$324,DF6,'Bitácoras Anteriores'!$EW$361)</f>
        <v>0</v>
      </c>
      <c r="DA42" s="702"/>
      <c r="DB42" s="702"/>
      <c r="DC42" s="703"/>
      <c r="DD42" s="20"/>
      <c r="DE42" s="685" t="s">
        <v>58</v>
      </c>
      <c r="DF42" s="686"/>
      <c r="DG42" s="686"/>
      <c r="DH42" s="1224">
        <f>SUMIF('Bitácoras Anteriores'!$K$6,DF6,'Bitácoras Anteriores'!$M$42)+SUMIF('Bitácoras Anteriores'!$K$59,$K$6,'Bitácoras Anteriores'!$M$95)+SUMIF('Bitácoras Anteriores'!$K$112,DF6,'Bitácoras Anteriores'!$M$148)+SUMIF('Bitácoras Anteriores'!$K$165,DF6,'Bitácoras Anteriores'!$M$201)+SUMIF('Bitácoras Anteriores'!$K$218,DF6,'Bitácoras Anteriores'!$M$254)+SUMIF('Bitácoras Anteriores'!$K$271,DF6,'Bitácoras Anteriores'!$M$307)+SUMIF('Bitácoras Anteriores'!$K$324,DF6,'Bitácoras Anteriores'!$M$360)+SUMIF('Bitácoras Anteriores'!$BH$6,DF6,'Bitácoras Anteriores'!$BJ$42)+SUMIF('Bitácoras Anteriores'!$BH$59,$K$6,'Bitácoras Anteriores'!$BJ$95)+SUMIF('Bitácoras Anteriores'!$BH$112,DF6,'Bitácoras Anteriores'!$BJ$148)+SUMIF('Bitácoras Anteriores'!$BH$165,DF6,'Bitácoras Anteriores'!$BJ$201)+SUMIF('Bitácoras Anteriores'!$BH$218,DF6,'Bitácoras Anteriores'!$BJ$254)+SUMIF('Bitácoras Anteriores'!$BH$271,DF6,'Bitácoras Anteriores'!$BJ$307)+SUMIF('Bitácoras Anteriores'!$BH$324,DF6,'Bitácoras Anteriores'!$BJ$360)+SUMIF('Bitácoras Anteriores'!$DF$6,DF6,'Bitácoras Anteriores'!$DH$42)+SUMIF('Bitácoras Anteriores'!$DF$59,$K$6,'Bitácoras Anteriores'!$DH$95)+SUMIF('Bitácoras Anteriores'!$DF$112,DF6,'Bitácoras Anteriores'!$DH$148)+SUMIF('Bitácoras Anteriores'!$DF$165,DF6,'Bitácoras Anteriores'!$DH$201)+SUMIF('Bitácoras Anteriores'!$DF$218,DF6,'Bitácoras Anteriores'!$DH$254)+SUMIF('Bitácoras Anteriores'!$DF$271,DF6,'Bitácoras Anteriores'!$DH$307)+SUMIF('Bitácoras Anteriores'!$DF$324,DF6,'Bitácoras Anteriores'!$DH$360)+SUMIF('Bitácoras Anteriores'!$FC$6,DF6,'Bitácoras Anteriores'!$FE$42)+SUMIF('Bitácoras Anteriores'!$FC$59,$K$6,'Bitácoras Anteriores'!$FE$95)+SUMIF('Bitácoras Anteriores'!$FC$112,DF6,'Bitácoras Anteriores'!$FE$148)+SUMIF('Bitácoras Anteriores'!$FC$165,DF6,'Bitácoras Anteriores'!$FE$201)+SUMIF('Bitácoras Anteriores'!$FC$218,DF6,'Bitácoras Anteriores'!$FE$254)+SUMIF('Bitácoras Anteriores'!$FC$271,DF6,'Bitácoras Anteriores'!$FE$307)+SUMIF('Bitácoras Anteriores'!$FC$324,DF6,'Bitácoras Anteriores'!$FE$360)+SUMIF('Resumen Anual'!$L$6,DF6,'Resumen Anual'!$N$47)+SUMIF('Resumen Anual'!$L$64,DF6,'Resumen Anual'!$F$105)+SUMIF('Resumen Anual'!$L$122,DF6,'Resumen Anual'!$F$163)+SUMIF('Resumen Anual'!$L$180,DF6,'Resumen Anual'!$F$221)+SUMIF('Resumen Anual'!$L$238,DF6,'Resumen Anual'!$F$279)+SUMIF('Resumen Anual'!$L$296,DF6,'Resumen Anual'!$F$337)+SUMIF('Resumen Anual'!$L$354,DF6,'Resumen Anual'!$F$395)+SUMIF('Resumen Anual'!$L$412,DF6,'Resumen Anual'!$F$453)+SUMIF('Resumen Anual'!$L$470,DF6,'Resumen Anual'!$F$511)+SUMIF('Resumen Anual'!$L$528,DF6,'Resumen Anual'!$F$569)+SUMIF('Resumen Anual'!$L$586,DF6,'Resumen Anual'!$F$627)+SUMIF('Resumen Anual'!$L$644,DF6,'Resumen Anual'!$F$685)+SUMIF('Resumen Anual'!$BI$6,DF6,'Resumen Anual'!$BK$47)+SUMIF('Resumen Anual'!$BI$64,DF6,'Resumen Anual'!$BC$105)+SUMIF('Resumen Anual'!$BI$122,DF6,'Resumen Anual'!$BC$163)+SUMIF('Resumen Anual'!$BI$180,DF6,'Resumen Anual'!$BC$221)+SUMIF('Resumen Anual'!$BI$238,DF6,'Resumen Anual'!$BC$279)+SUMIF('Resumen Anual'!$BI$296,DF6,'Resumen Anual'!$BC$337)+SUMIF('Resumen Anual'!$BI$354,DF6,'Resumen Anual'!$BC$395)+SUMIF('Resumen Anual'!$BI$412,DF6,'Resumen Anual'!$BC$453)+SUMIF('Resumen Anual'!$BI$470,DF6,'Resumen Anual'!$BC$511)+SUMIF('Resumen Anual'!$BI$528,DF6,'Resumen Anual'!$BC$569)+SUMIF('Resumen Anual'!$BI$586,DF6,'Resumen Anual'!$BC$627)+SUMIF('Resumen Anual'!$BI$644,DF6,'Resumen Anual'!$BC$685)+SUMIF('Resumen Anual'!$DH$6,DF6,'Resumen Anual'!$DJ$47)+SUMIF('Resumen Anual'!$DH$64,DF6,'Resumen Anual'!$DB$105)+SUMIF('Resumen Anual'!$DH$122,DF6,'Resumen Anual'!$DB$163)+SUMIF('Resumen Anual'!$DH$180,DF6,'Resumen Anual'!$DB$221)+SUMIF('Resumen Anual'!$DH$238,DF6,'Resumen Anual'!$DB$279)+SUMIF('Resumen Anual'!$DH$296,DF6,'Resumen Anual'!$DB$337)+SUMIF('Resumen Anual'!$DH$354,DF6,'Resumen Anual'!$DB$395)+SUMIF('Resumen Anual'!$DH$412,DF6,'Resumen Anual'!$DB$453)+SUMIF('Resumen Anual'!$DH$470,DF6,'Resumen Anual'!$DB$511)+SUMIF('Resumen Anual'!$DH$528,DF6,'Resumen Anual'!$DB$569)+SUMIF('Resumen Anual'!$DH$586,DF6,'Resumen Anual'!$DB$627)+SUMIF('Resumen Anual'!$FE$6,DF6,'Resumen Anual'!$FG$47)+SUMIF('Resumen Anual'!$DH$644,DF6,'Resumen Anual'!$DB$685)+SUMIF('Resumen Anual'!$FE$64,DF6,'Resumen Anual'!$EY$105)+SUMIF('Resumen Anual'!$FE$122,DF6,'Resumen Anual'!$EY$163)+SUMIF('Resumen Anual'!$FE$180,DF6,'Resumen Anual'!$EY$221)+SUMIF('Resumen Anual'!$FE$238,DF6,'Resumen Anual'!$EY$279)+SUMIF('Resumen Anual'!$FE$296,DF6,'Resumen Anual'!$EY$337)+SUMIF('Resumen Anual'!$FE$354,DF6,'Resumen Anual'!$EY$395)+SUMIF('Resumen Anual'!$FE$412,DF6,'Resumen Anual'!$EY$453)+SUMIF('Resumen Anual'!$FE$470,DF6,'Resumen Anual'!$EY$511)+SUMIF('Resumen Anual'!$FE$586,DF6,'Resumen Anual'!$EY$627)+SUMIF('Resumen Anual'!$FE$528,DF6,'Resumen Anual'!$EY$569)+SUMIF('Resumen Anual'!$FE$644,DF6,'Resumen Anual'!$EY$685)</f>
        <v>0</v>
      </c>
      <c r="DI42" s="1225"/>
      <c r="DJ42" s="1225"/>
      <c r="DK42" s="1226"/>
      <c r="DL42" s="20"/>
      <c r="DM42" s="685" t="s">
        <v>61</v>
      </c>
      <c r="DN42" s="686"/>
      <c r="DO42" s="687"/>
      <c r="DP42" s="1224">
        <f>SUMIF('Bitácoras Anteriores'!$K$6,DF6,'Bitácoras Anteriores'!$U$42)+SUMIF('Bitácoras Anteriores'!$K$59,$K$6,'Bitácoras Anteriores'!$U$95)+SUMIF('Bitácoras Anteriores'!$K$112,DF6,'Bitácoras Anteriores'!$U$148)+SUMIF('Bitácoras Anteriores'!$K$165,DF6,'Bitácoras Anteriores'!$U$201)+SUMIF('Bitácoras Anteriores'!$K$218,DF6,'Bitácoras Anteriores'!$U$254)+SUMIF('Bitácoras Anteriores'!$K$271,DF6,'Bitácoras Anteriores'!$U$307)+SUMIF('Bitácoras Anteriores'!$K$324,DF6,'Bitácoras Anteriores'!$U$360)+SUMIF('Bitácoras Anteriores'!$BH$6,DF6,'Bitácoras Anteriores'!$BR$42)+SUMIF('Bitácoras Anteriores'!$BH$59,$K$6,'Bitácoras Anteriores'!$BR$95)+SUMIF('Bitácoras Anteriores'!$BH$112,DF6,'Bitácoras Anteriores'!$BR$148)+SUMIF('Bitácoras Anteriores'!$BH$165,DF6,'Bitácoras Anteriores'!$BR$201)+SUMIF('Bitácoras Anteriores'!$BH$218,DF6,'Bitácoras Anteriores'!$BR$254)+SUMIF('Bitácoras Anteriores'!$BH$271,DF6,'Bitácoras Anteriores'!$BR$307)+SUMIF('Bitácoras Anteriores'!$BH$324,DF6,'Bitácoras Anteriores'!$BR$360)+SUMIF('Bitácoras Anteriores'!$DF$6,DF6,'Bitácoras Anteriores'!$DP$42)+SUMIF('Bitácoras Anteriores'!$DF$59,$K$6,'Bitácoras Anteriores'!$DP$95)+SUMIF('Bitácoras Anteriores'!$DF$112,DF6,'Bitácoras Anteriores'!$DP$148)+SUMIF('Bitácoras Anteriores'!$DF$165,DF6,'Bitácoras Anteriores'!$DP$201)+SUMIF('Bitácoras Anteriores'!$DF$218,DF6,'Bitácoras Anteriores'!$DP$254)+SUMIF('Bitácoras Anteriores'!$DF$271,DF6,'Bitácoras Anteriores'!$DP$307)+SUMIF('Bitácoras Anteriores'!$DF$324,DF6,'Bitácoras Anteriores'!$DP$360)+SUMIF('Bitácoras Anteriores'!$FC$6,DF6,'Bitácoras Anteriores'!$FM$42)+SUMIF('Bitácoras Anteriores'!$FC$59,$K$6,'Bitácoras Anteriores'!$FM$95)+SUMIF('Bitácoras Anteriores'!$FC$112,DF6,'Bitácoras Anteriores'!$FM$148)+SUMIF('Bitácoras Anteriores'!$FC$165,DF6,'Bitácoras Anteriores'!$FM$201)+SUMIF('Bitácoras Anteriores'!$FC$218,DF6,'Bitácoras Anteriores'!$FM$254)+SUMIF('Bitácoras Anteriores'!$FC$271,DF6,'Bitácoras Anteriores'!$FM$307)+SUMIF('Bitácoras Anteriores'!$FC$324,DF6,'Bitácoras Anteriores'!$FM$360)+SUMIF('Resumen Anual'!$L$6,DF6,'Resumen Anual'!$V$47)+SUMIF('Resumen Anual'!$L$64,DF6,'Resumen Anual'!$V$105)+SUMIF('Resumen Anual'!$L$122,DF6,'Resumen Anual'!$V$163)+SUMIF('Resumen Anual'!$L$180,DF6,'Resumen Anual'!$V$221)+SUMIF('Resumen Anual'!$L$238,DF6,'Resumen Anual'!$V$279)+SUMIF('Resumen Anual'!$L$296,DF6,'Resumen Anual'!$V$337)+SUMIF('Resumen Anual'!$L$354,DF6,'Resumen Anual'!$V$395)+SUMIF('Resumen Anual'!$L$412,DF6,'Resumen Anual'!$V$453)+SUMIF('Resumen Anual'!$L$470,DF6,'Resumen Anual'!$V$511)+SUMIF('Resumen Anual'!$L$528,DF6,'Resumen Anual'!$V$569)+SUMIF('Resumen Anual'!$L$586,DF6,'Resumen Anual'!$V$627)+SUMIF('Resumen Anual'!$L$644,DF6,'Resumen Anual'!$V$685)+SUMIF('Resumen Anual'!$BI$6,DF6,'Resumen Anual'!$BS$47)+SUMIF('Resumen Anual'!$BI$64,DF6,'Resumen Anual'!$BS$105)+SUMIF('Resumen Anual'!$BI$122,DF6,'Resumen Anual'!$BS$163)+SUMIF('Resumen Anual'!$BI$180,DF6,'Resumen Anual'!$BS$221)+SUMIF('Resumen Anual'!$BI$238,DF6,'Resumen Anual'!$BS$279)+SUMIF('Resumen Anual'!$BI$296,DF6,'Resumen Anual'!$BS$337)+SUMIF('Resumen Anual'!$BI$354,DF6,'Resumen Anual'!$BS$395)+SUMIF('Resumen Anual'!$BI$412,DF6,'Resumen Anual'!$BS$453)+SUMIF('Resumen Anual'!$BI$470,DF6,'Resumen Anual'!$BS$511)+SUMIF('Resumen Anual'!$BI$528,DF6,'Resumen Anual'!$BS$569)+SUMIF('Resumen Anual'!$BI$586,DF6,'Resumen Anual'!$BS$627)+SUMIF('Resumen Anual'!$BI$644,DF6,'Resumen Anual'!$BS$685)+SUMIF('Resumen Anual'!$DH$6,DF6,'Resumen Anual'!$DR$47)+SUMIF('Resumen Anual'!$DH$64,DF6,'Resumen Anual'!$DR$105)+SUMIF('Resumen Anual'!$DH$122,DF6,'Resumen Anual'!$DR$163)+SUMIF('Resumen Anual'!$DH$180,DF6,'Resumen Anual'!$DR$221)+SUMIF('Resumen Anual'!$DH$238,DF6,'Resumen Anual'!$DR$279)+SUMIF('Resumen Anual'!$DH$296,DF6,'Resumen Anual'!$DR$337)+SUMIF('Resumen Anual'!$DH$354,DF6,'Resumen Anual'!$DR$395)+SUMIF('Resumen Anual'!$DH$412,DF6,'Resumen Anual'!$DR$453)+SUMIF('Resumen Anual'!$DH$470,DF6,'Resumen Anual'!$DR$511)+SUMIF('Resumen Anual'!$DH$528,DF6,'Resumen Anual'!$DR$569)+SUMIF('Resumen Anual'!$DH$586,DF6,'Resumen Anual'!$DR$627)+SUMIF('Resumen Anual'!$FE$6,DF6,'Resumen Anual'!$FO$47)+SUMIF('Resumen Anual'!$DH$644,DF6,'Resumen Anual'!$DR$685)+SUMIF('Resumen Anual'!$FE$64,DF6,'Resumen Anual'!$FO$105)+SUMIF('Resumen Anual'!$FE$122,DF6,'Resumen Anual'!$FO$163)+SUMIF('Resumen Anual'!$FE$180,DF6,'Resumen Anual'!$FO$221)+SUMIF('Resumen Anual'!$FE$238,DF6,'Resumen Anual'!$FO$279)+SUMIF('Resumen Anual'!$FE$296,DF6,'Resumen Anual'!$FO$337)+SUMIF('Resumen Anual'!$FE$354,DF6,'Resumen Anual'!$FO$395)+SUMIF('Resumen Anual'!$FE$412,DF6,'Resumen Anual'!$FO$453)+SUMIF('Resumen Anual'!$FE$470,DF6,'Resumen Anual'!$FO$511)+SUMIF('Resumen Anual'!$FE$586,DF6,'Resumen Anual'!$FO$627)+SUMIF('Resumen Anual'!$FE$528,DF6,'Resumen Anual'!$FO$569)+SUMIF('Resumen Anual'!$FE$644,DF6,'Resumen Anual'!$FO$685)</f>
        <v>0</v>
      </c>
      <c r="DQ42" s="1225"/>
      <c r="DR42" s="1225"/>
      <c r="DS42" s="1226"/>
      <c r="DT42" s="15"/>
      <c r="DU42" s="1220" t="str">
        <f>IF(Portada!$A$1="www.fly-logics.com","N° SERIE",0)</f>
        <v>N° SERIE</v>
      </c>
      <c r="DV42" s="1221"/>
      <c r="DW42" s="1221"/>
      <c r="DX42" s="1221"/>
      <c r="DY42" s="1221"/>
      <c r="DZ42" s="1221"/>
      <c r="EA42" s="660" t="s">
        <v>91</v>
      </c>
      <c r="EB42" s="660"/>
      <c r="EC42" s="660"/>
      <c r="ED42" s="660"/>
      <c r="EE42" s="660"/>
      <c r="EF42" s="661"/>
      <c r="EG42" s="1220" t="str">
        <f>IF(Portada!$A$1="www.fly-logics.com","AÑO CONST.",0)</f>
        <v>AÑO CONST.</v>
      </c>
      <c r="EH42" s="1221"/>
      <c r="EI42" s="1221"/>
      <c r="EJ42" s="1221"/>
      <c r="EK42" s="1221"/>
      <c r="EL42" s="1221"/>
      <c r="EM42" s="664">
        <v>1923</v>
      </c>
      <c r="EN42" s="660"/>
      <c r="EO42" s="660"/>
      <c r="EP42" s="660"/>
      <c r="EQ42" s="660"/>
      <c r="ER42" s="1200"/>
      <c r="ES42" s="171"/>
      <c r="ET42" s="685" t="s">
        <v>59</v>
      </c>
      <c r="EU42" s="686"/>
      <c r="EV42" s="686"/>
      <c r="EW42" s="701">
        <f>SUMIF('Resumen Anual'!$L$6,FC6,'Resumen Anual'!$F$47)+SUMIF('Resumen Anual'!$L$64,FC6,'Resumen Anual'!$F$105)+SUMIF('Resumen Anual'!$L$122,FC6,'Resumen Anual'!$F$163)+SUMIF('Resumen Anual'!$L$180,FC6,'Resumen Anual'!$F$221)+SUMIF('Resumen Anual'!$L$238,FC6,'Resumen Anual'!$F$279)+SUMIF('Resumen Anual'!$L$296,FC6,'Resumen Anual'!$F$337)+SUMIF('Resumen Anual'!$L$354,FC6,'Resumen Anual'!$F$395)+SUMIF('Resumen Anual'!$L$412,FC6,'Resumen Anual'!$F$453)+SUMIF('Resumen Anual'!$L$470,FC6,'Resumen Anual'!$F$511)+SUMIF('Resumen Anual'!$L$528,FC6,'Resumen Anual'!$F$569)+SUMIF('Resumen Anual'!$L$586,FC6,'Resumen Anual'!$F$627)+SUMIF('Resumen Anual'!$L$644,FC6,'Resumen Anual'!$F$685)+SUMIF('Resumen Anual'!$BI$6,FC6,'Resumen Anual'!$BC$47)+SUMIF('Resumen Anual'!$BI$64,FC6,'Resumen Anual'!$BC$105)+SUMIF('Resumen Anual'!$BI$122,FC6,'Resumen Anual'!$BC$163)+SUMIF('Resumen Anual'!$BI$180,FC6,'Resumen Anual'!$BC$221)+SUMIF('Resumen Anual'!$BI$238,FC6,'Resumen Anual'!$BC$279)+SUMIF('Resumen Anual'!$BI$296,FC6,'Resumen Anual'!$BC$337)+SUMIF('Resumen Anual'!$BI$354,FC6,'Resumen Anual'!$BC$395)+SUMIF('Resumen Anual'!$BI$412,FC6,'Resumen Anual'!$BC$453)+SUMIF('Resumen Anual'!$BI$470,FC6,'Resumen Anual'!$BC$511)+SUMIF('Resumen Anual'!$BI$528,FC6,'Resumen Anual'!$BC$569)+SUMIF('Resumen Anual'!$BI$586,FC6,'Resumen Anual'!$BC$627)+SUMIF('Resumen Anual'!$BI$644,FC6,'Resumen Anual'!$BC$685)+SUMIF('Resumen Anual'!$DH$6,FC6,'Resumen Anual'!$DB$47)+SUMIF('Resumen Anual'!$DH$64,FC6,'Resumen Anual'!$DB$105)+SUMIF('Resumen Anual'!$DH$122,FC6,'Resumen Anual'!$DB$163)+SUMIF('Resumen Anual'!$DH$180,FC6,'Resumen Anual'!$DB$221)+SUMIF('Resumen Anual'!$DH$238,FC6,'Resumen Anual'!$DB$279)+SUMIF('Resumen Anual'!$DH$296,FC6,'Resumen Anual'!$DB$337)+SUMIF('Resumen Anual'!$DH$354,FC6,'Resumen Anual'!$DB$395)+SUMIF('Resumen Anual'!$DH$412,FC6,'Resumen Anual'!$DB$453)+SUMIF('Resumen Anual'!$DH$470,FC6,'Resumen Anual'!$DB$511)+SUMIF('Resumen Anual'!$DH$528,FC6,'Resumen Anual'!$DB$569)+SUMIF('Resumen Anual'!$DH$586,FC6,'Resumen Anual'!$DB$627)+SUMIF('Resumen Anual'!$FE$6,FC6,'Resumen Anual'!$EY$47)+SUMIF('Resumen Anual'!$DH$644,FC6,'Resumen Anual'!$DB$685)+SUMIF('Resumen Anual'!$FE$64,FC6,'Resumen Anual'!$EY$105)+SUMIF('Resumen Anual'!$FE$122,FC6,'Resumen Anual'!$EY$163)+SUMIF('Resumen Anual'!$FE$180,FC6,'Resumen Anual'!$EY$221)+SUMIF('Resumen Anual'!$FE$238,FC6,'Resumen Anual'!$EY$279)+SUMIF('Resumen Anual'!$FE$296,FC6,'Resumen Anual'!$EY$337)+SUMIF('Resumen Anual'!$FE$354,FC6,'Resumen Anual'!$EY$395)+SUMIF('Resumen Anual'!$FE$412,FC6,'Resumen Anual'!$EY$453)+SUMIF('Resumen Anual'!$FE$470,FC6,'Resumen Anual'!$EY$511)+SUMIF('Resumen Anual'!$FE$586,FC6,'Resumen Anual'!$EY$627)+SUMIF('Resumen Anual'!$FE$528,FC6,'Resumen Anual'!$EY$569)+SUMIF('Resumen Anual'!$FE$644,FC6,'Resumen Anual'!$EY$685)+SUMIF('Bitácoras Anteriores'!$K$6,FC6,'Bitácoras Anteriores'!$E$43)+SUMIF('Bitácoras Anteriores'!$K$59,$K$6,'Bitácoras Anteriores'!$E$96)+SUMIF('Bitácoras Anteriores'!$K$112,FC6,'Bitácoras Anteriores'!$E$149)+SUMIF('Bitácoras Anteriores'!$K$165,FC6,'Bitácoras Anteriores'!$E$202)+SUMIF('Bitácoras Anteriores'!$K$218,FC6,'Bitácoras Anteriores'!$E$255)+SUMIF('Bitácoras Anteriores'!$K$271,FC6,'Bitácoras Anteriores'!$E$308)+SUMIF('Bitácoras Anteriores'!$K$324,FC6,'Bitácoras Anteriores'!$E$361)+SUMIF('Bitácoras Anteriores'!$BH$6,FC6,'Bitácoras Anteriores'!$BB$43)+SUMIF('Bitácoras Anteriores'!$BH$59,$K$6,'Bitácoras Anteriores'!$BB$96)+SUMIF('Bitácoras Anteriores'!$BH$112,FC6,'Bitácoras Anteriores'!$BB$149)+SUMIF('Bitácoras Anteriores'!$BH$165,FC6,'Bitácoras Anteriores'!$BB$202)+SUMIF('Bitácoras Anteriores'!$BH$218,FC6,'Bitácoras Anteriores'!$BB$255)+SUMIF('Bitácoras Anteriores'!$BH$271,FC6,'Bitácoras Anteriores'!$BB$308)+SUMIF('Bitácoras Anteriores'!$BH$324,FC6,'Bitácoras Anteriores'!$BB$361)+SUMIF('Bitácoras Anteriores'!$DF$6,FC6,'Bitácoras Anteriores'!$CZ$43)+SUMIF('Bitácoras Anteriores'!$DF$59,$K$6,'Bitácoras Anteriores'!$CZ$96)+SUMIF('Bitácoras Anteriores'!$DF$112,FC6,'Bitácoras Anteriores'!$CZ$149)+SUMIF('Bitácoras Anteriores'!$DF$165,FC6,'Bitácoras Anteriores'!$CZ$202)+SUMIF('Bitácoras Anteriores'!$DF$218,FC6,'Bitácoras Anteriores'!$CZ$255)+SUMIF('Bitácoras Anteriores'!$DF$271,FC6,'Bitácoras Anteriores'!$CZ$308)+SUMIF('Bitácoras Anteriores'!$DF$324,FC6,'Bitácoras Anteriores'!$CZ$361)+SUMIF('Bitácoras Anteriores'!$FC$6,FC6,'Bitácoras Anteriores'!$EW$43)+SUMIF('Bitácoras Anteriores'!$FC$59,$K$6,'Bitácoras Anteriores'!$EW$96)+SUMIF('Bitácoras Anteriores'!$FC$112,FC6,'Bitácoras Anteriores'!$EW$149)+SUMIF('Bitácoras Anteriores'!$FC$165,FC6,'Bitácoras Anteriores'!$EW$202)+SUMIF('Bitácoras Anteriores'!$FC$218,FC6,'Bitácoras Anteriores'!$EW$255)+SUMIF('Bitácoras Anteriores'!$FC$271,FC6,'Bitácoras Anteriores'!$EW$308)+SUMIF('Bitácoras Anteriores'!$FC$324,FC6,'Bitácoras Anteriores'!$EW$361)</f>
        <v>0</v>
      </c>
      <c r="EX42" s="702"/>
      <c r="EY42" s="702"/>
      <c r="EZ42" s="703"/>
      <c r="FA42" s="20"/>
      <c r="FB42" s="685" t="s">
        <v>58</v>
      </c>
      <c r="FC42" s="686"/>
      <c r="FD42" s="686"/>
      <c r="FE42" s="1224">
        <f>SUMIF('Bitácoras Anteriores'!$K$6,FC6,'Bitácoras Anteriores'!$M$42)+SUMIF('Bitácoras Anteriores'!$K$59,$K$6,'Bitácoras Anteriores'!$M$95)+SUMIF('Bitácoras Anteriores'!$K$112,FC6,'Bitácoras Anteriores'!$M$148)+SUMIF('Bitácoras Anteriores'!$K$165,FC6,'Bitácoras Anteriores'!$M$201)+SUMIF('Bitácoras Anteriores'!$K$218,FC6,'Bitácoras Anteriores'!$M$254)+SUMIF('Bitácoras Anteriores'!$K$271,FC6,'Bitácoras Anteriores'!$M$307)+SUMIF('Bitácoras Anteriores'!$K$324,FC6,'Bitácoras Anteriores'!$M$360)+SUMIF('Bitácoras Anteriores'!$BH$6,FC6,'Bitácoras Anteriores'!$BJ$42)+SUMIF('Bitácoras Anteriores'!$BH$59,$K$6,'Bitácoras Anteriores'!$BJ$95)+SUMIF('Bitácoras Anteriores'!$BH$112,FC6,'Bitácoras Anteriores'!$BJ$148)+SUMIF('Bitácoras Anteriores'!$BH$165,FC6,'Bitácoras Anteriores'!$BJ$201)+SUMIF('Bitácoras Anteriores'!$BH$218,FC6,'Bitácoras Anteriores'!$BJ$254)+SUMIF('Bitácoras Anteriores'!$BH$271,FC6,'Bitácoras Anteriores'!$BJ$307)+SUMIF('Bitácoras Anteriores'!$BH$324,FC6,'Bitácoras Anteriores'!$BJ$360)+SUMIF('Bitácoras Anteriores'!$DF$6,FC6,'Bitácoras Anteriores'!$DH$42)+SUMIF('Bitácoras Anteriores'!$DF$59,$K$6,'Bitácoras Anteriores'!$DH$95)+SUMIF('Bitácoras Anteriores'!$DF$112,FC6,'Bitácoras Anteriores'!$DH$148)+SUMIF('Bitácoras Anteriores'!$DF$165,FC6,'Bitácoras Anteriores'!$DH$201)+SUMIF('Bitácoras Anteriores'!$DF$218,FC6,'Bitácoras Anteriores'!$DH$254)+SUMIF('Bitácoras Anteriores'!$DF$271,FC6,'Bitácoras Anteriores'!$DH$307)+SUMIF('Bitácoras Anteriores'!$DF$324,FC6,'Bitácoras Anteriores'!$DH$360)+SUMIF('Bitácoras Anteriores'!$FC$6,FC6,'Bitácoras Anteriores'!$FE$42)+SUMIF('Bitácoras Anteriores'!$FC$59,$K$6,'Bitácoras Anteriores'!$FE$95)+SUMIF('Bitácoras Anteriores'!$FC$112,FC6,'Bitácoras Anteriores'!$FE$148)+SUMIF('Bitácoras Anteriores'!$FC$165,FC6,'Bitácoras Anteriores'!$FE$201)+SUMIF('Bitácoras Anteriores'!$FC$218,FC6,'Bitácoras Anteriores'!$FE$254)+SUMIF('Bitácoras Anteriores'!$FC$271,FC6,'Bitácoras Anteriores'!$FE$307)+SUMIF('Bitácoras Anteriores'!$FC$324,FC6,'Bitácoras Anteriores'!$FE$360)+SUMIF('Resumen Anual'!$L$6,FC6,'Resumen Anual'!$N$47)+SUMIF('Resumen Anual'!$L$64,FC6,'Resumen Anual'!$F$105)+SUMIF('Resumen Anual'!$L$122,FC6,'Resumen Anual'!$F$163)+SUMIF('Resumen Anual'!$L$180,FC6,'Resumen Anual'!$F$221)+SUMIF('Resumen Anual'!$L$238,FC6,'Resumen Anual'!$F$279)+SUMIF('Resumen Anual'!$L$296,FC6,'Resumen Anual'!$F$337)+SUMIF('Resumen Anual'!$L$354,FC6,'Resumen Anual'!$F$395)+SUMIF('Resumen Anual'!$L$412,FC6,'Resumen Anual'!$F$453)+SUMIF('Resumen Anual'!$L$470,FC6,'Resumen Anual'!$F$511)+SUMIF('Resumen Anual'!$L$528,FC6,'Resumen Anual'!$F$569)+SUMIF('Resumen Anual'!$L$586,FC6,'Resumen Anual'!$F$627)+SUMIF('Resumen Anual'!$L$644,FC6,'Resumen Anual'!$F$685)+SUMIF('Resumen Anual'!$BI$6,FC6,'Resumen Anual'!$BK$47)+SUMIF('Resumen Anual'!$BI$64,FC6,'Resumen Anual'!$BC$105)+SUMIF('Resumen Anual'!$BI$122,FC6,'Resumen Anual'!$BC$163)+SUMIF('Resumen Anual'!$BI$180,FC6,'Resumen Anual'!$BC$221)+SUMIF('Resumen Anual'!$BI$238,FC6,'Resumen Anual'!$BC$279)+SUMIF('Resumen Anual'!$BI$296,FC6,'Resumen Anual'!$BC$337)+SUMIF('Resumen Anual'!$BI$354,FC6,'Resumen Anual'!$BC$395)+SUMIF('Resumen Anual'!$BI$412,FC6,'Resumen Anual'!$BC$453)+SUMIF('Resumen Anual'!$BI$470,FC6,'Resumen Anual'!$BC$511)+SUMIF('Resumen Anual'!$BI$528,FC6,'Resumen Anual'!$BC$569)+SUMIF('Resumen Anual'!$BI$586,FC6,'Resumen Anual'!$BC$627)+SUMIF('Resumen Anual'!$BI$644,FC6,'Resumen Anual'!$BC$685)+SUMIF('Resumen Anual'!$DH$6,FC6,'Resumen Anual'!$DJ$47)+SUMIF('Resumen Anual'!$DH$64,FC6,'Resumen Anual'!$DB$105)+SUMIF('Resumen Anual'!$DH$122,FC6,'Resumen Anual'!$DB$163)+SUMIF('Resumen Anual'!$DH$180,FC6,'Resumen Anual'!$DB$221)+SUMIF('Resumen Anual'!$DH$238,FC6,'Resumen Anual'!$DB$279)+SUMIF('Resumen Anual'!$DH$296,FC6,'Resumen Anual'!$DB$337)+SUMIF('Resumen Anual'!$DH$354,FC6,'Resumen Anual'!$DB$395)+SUMIF('Resumen Anual'!$DH$412,FC6,'Resumen Anual'!$DB$453)+SUMIF('Resumen Anual'!$DH$470,FC6,'Resumen Anual'!$DB$511)+SUMIF('Resumen Anual'!$DH$528,FC6,'Resumen Anual'!$DB$569)+SUMIF('Resumen Anual'!$DH$586,FC6,'Resumen Anual'!$DB$627)+SUMIF('Resumen Anual'!$FE$6,FC6,'Resumen Anual'!$FG$47)+SUMIF('Resumen Anual'!$DH$644,FC6,'Resumen Anual'!$DB$685)+SUMIF('Resumen Anual'!$FE$64,FC6,'Resumen Anual'!$EY$105)+SUMIF('Resumen Anual'!$FE$122,FC6,'Resumen Anual'!$EY$163)+SUMIF('Resumen Anual'!$FE$180,FC6,'Resumen Anual'!$EY$221)+SUMIF('Resumen Anual'!$FE$238,FC6,'Resumen Anual'!$EY$279)+SUMIF('Resumen Anual'!$FE$296,FC6,'Resumen Anual'!$EY$337)+SUMIF('Resumen Anual'!$FE$354,FC6,'Resumen Anual'!$EY$395)+SUMIF('Resumen Anual'!$FE$412,FC6,'Resumen Anual'!$EY$453)+SUMIF('Resumen Anual'!$FE$470,FC6,'Resumen Anual'!$EY$511)+SUMIF('Resumen Anual'!$FE$586,FC6,'Resumen Anual'!$EY$627)+SUMIF('Resumen Anual'!$FE$528,FC6,'Resumen Anual'!$EY$569)+SUMIF('Resumen Anual'!$FE$644,FC6,'Resumen Anual'!$EY$685)</f>
        <v>0</v>
      </c>
      <c r="FF42" s="1225"/>
      <c r="FG42" s="1225"/>
      <c r="FH42" s="1226"/>
      <c r="FI42" s="20"/>
      <c r="FJ42" s="685" t="s">
        <v>61</v>
      </c>
      <c r="FK42" s="686"/>
      <c r="FL42" s="687"/>
      <c r="FM42" s="1224">
        <f>SUMIF('Bitácoras Anteriores'!$K$6,FC6,'Bitácoras Anteriores'!$U$42)+SUMIF('Bitácoras Anteriores'!$K$59,$K$6,'Bitácoras Anteriores'!$U$95)+SUMIF('Bitácoras Anteriores'!$K$112,FC6,'Bitácoras Anteriores'!$U$148)+SUMIF('Bitácoras Anteriores'!$K$165,FC6,'Bitácoras Anteriores'!$U$201)+SUMIF('Bitácoras Anteriores'!$K$218,FC6,'Bitácoras Anteriores'!$U$254)+SUMIF('Bitácoras Anteriores'!$K$271,FC6,'Bitácoras Anteriores'!$U$307)+SUMIF('Bitácoras Anteriores'!$K$324,FC6,'Bitácoras Anteriores'!$U$360)+SUMIF('Bitácoras Anteriores'!$BH$6,FC6,'Bitácoras Anteriores'!$BR$42)+SUMIF('Bitácoras Anteriores'!$BH$59,$K$6,'Bitácoras Anteriores'!$BR$95)+SUMIF('Bitácoras Anteriores'!$BH$112,FC6,'Bitácoras Anteriores'!$BR$148)+SUMIF('Bitácoras Anteriores'!$BH$165,FC6,'Bitácoras Anteriores'!$BR$201)+SUMIF('Bitácoras Anteriores'!$BH$218,FC6,'Bitácoras Anteriores'!$BR$254)+SUMIF('Bitácoras Anteriores'!$BH$271,FC6,'Bitácoras Anteriores'!$BR$307)+SUMIF('Bitácoras Anteriores'!$BH$324,FC6,'Bitácoras Anteriores'!$BR$360)+SUMIF('Bitácoras Anteriores'!$DF$6,FC6,'Bitácoras Anteriores'!$DP$42)+SUMIF('Bitácoras Anteriores'!$DF$59,$K$6,'Bitácoras Anteriores'!$DP$95)+SUMIF('Bitácoras Anteriores'!$DF$112,FC6,'Bitácoras Anteriores'!$DP$148)+SUMIF('Bitácoras Anteriores'!$DF$165,FC6,'Bitácoras Anteriores'!$DP$201)+SUMIF('Bitácoras Anteriores'!$DF$218,FC6,'Bitácoras Anteriores'!$DP$254)+SUMIF('Bitácoras Anteriores'!$DF$271,FC6,'Bitácoras Anteriores'!$DP$307)+SUMIF('Bitácoras Anteriores'!$DF$324,FC6,'Bitácoras Anteriores'!$DP$360)+SUMIF('Bitácoras Anteriores'!$FC$6,FC6,'Bitácoras Anteriores'!$FM$42)+SUMIF('Bitácoras Anteriores'!$FC$59,$K$6,'Bitácoras Anteriores'!$FM$95)+SUMIF('Bitácoras Anteriores'!$FC$112,FC6,'Bitácoras Anteriores'!$FM$148)+SUMIF('Bitácoras Anteriores'!$FC$165,FC6,'Bitácoras Anteriores'!$FM$201)+SUMIF('Bitácoras Anteriores'!$FC$218,FC6,'Bitácoras Anteriores'!$FM$254)+SUMIF('Bitácoras Anteriores'!$FC$271,FC6,'Bitácoras Anteriores'!$FM$307)+SUMIF('Bitácoras Anteriores'!$FC$324,FC6,'Bitácoras Anteriores'!$FM$360)+SUMIF('Resumen Anual'!$L$6,FC6,'Resumen Anual'!$V$47)+SUMIF('Resumen Anual'!$L$64,FC6,'Resumen Anual'!$V$105)+SUMIF('Resumen Anual'!$L$122,FC6,'Resumen Anual'!$V$163)+SUMIF('Resumen Anual'!$L$180,FC6,'Resumen Anual'!$V$221)+SUMIF('Resumen Anual'!$L$238,FC6,'Resumen Anual'!$V$279)+SUMIF('Resumen Anual'!$L$296,FC6,'Resumen Anual'!$V$337)+SUMIF('Resumen Anual'!$L$354,FC6,'Resumen Anual'!$V$395)+SUMIF('Resumen Anual'!$L$412,FC6,'Resumen Anual'!$V$453)+SUMIF('Resumen Anual'!$L$470,FC6,'Resumen Anual'!$V$511)+SUMIF('Resumen Anual'!$L$528,FC6,'Resumen Anual'!$V$569)+SUMIF('Resumen Anual'!$L$586,FC6,'Resumen Anual'!$V$627)+SUMIF('Resumen Anual'!$L$644,FC6,'Resumen Anual'!$V$685)+SUMIF('Resumen Anual'!$BI$6,FC6,'Resumen Anual'!$BS$47)+SUMIF('Resumen Anual'!$BI$64,FC6,'Resumen Anual'!$BS$105)+SUMIF('Resumen Anual'!$BI$122,FC6,'Resumen Anual'!$BS$163)+SUMIF('Resumen Anual'!$BI$180,FC6,'Resumen Anual'!$BS$221)+SUMIF('Resumen Anual'!$BI$238,FC6,'Resumen Anual'!$BS$279)+SUMIF('Resumen Anual'!$BI$296,FC6,'Resumen Anual'!$BS$337)+SUMIF('Resumen Anual'!$BI$354,FC6,'Resumen Anual'!$BS$395)+SUMIF('Resumen Anual'!$BI$412,FC6,'Resumen Anual'!$BS$453)+SUMIF('Resumen Anual'!$BI$470,FC6,'Resumen Anual'!$BS$511)+SUMIF('Resumen Anual'!$BI$528,FC6,'Resumen Anual'!$BS$569)+SUMIF('Resumen Anual'!$BI$586,FC6,'Resumen Anual'!$BS$627)+SUMIF('Resumen Anual'!$BI$644,FC6,'Resumen Anual'!$BS$685)+SUMIF('Resumen Anual'!$DH$6,FC6,'Resumen Anual'!$DR$47)+SUMIF('Resumen Anual'!$DH$64,FC6,'Resumen Anual'!$DR$105)+SUMIF('Resumen Anual'!$DH$122,FC6,'Resumen Anual'!$DR$163)+SUMIF('Resumen Anual'!$DH$180,FC6,'Resumen Anual'!$DR$221)+SUMIF('Resumen Anual'!$DH$238,FC6,'Resumen Anual'!$DR$279)+SUMIF('Resumen Anual'!$DH$296,FC6,'Resumen Anual'!$DR$337)+SUMIF('Resumen Anual'!$DH$354,FC6,'Resumen Anual'!$DR$395)+SUMIF('Resumen Anual'!$DH$412,FC6,'Resumen Anual'!$DR$453)+SUMIF('Resumen Anual'!$DH$470,FC6,'Resumen Anual'!$DR$511)+SUMIF('Resumen Anual'!$DH$528,FC6,'Resumen Anual'!$DR$569)+SUMIF('Resumen Anual'!$DH$586,FC6,'Resumen Anual'!$DR$627)+SUMIF('Resumen Anual'!$FE$6,FC6,'Resumen Anual'!$FO$47)+SUMIF('Resumen Anual'!$DH$644,FC6,'Resumen Anual'!$DR$685)+SUMIF('Resumen Anual'!$FE$64,FC6,'Resumen Anual'!$FO$105)+SUMIF('Resumen Anual'!$FE$122,FC6,'Resumen Anual'!$FO$163)+SUMIF('Resumen Anual'!$FE$180,FC6,'Resumen Anual'!$FO$221)+SUMIF('Resumen Anual'!$FE$238,FC6,'Resumen Anual'!$FO$279)+SUMIF('Resumen Anual'!$FE$296,FC6,'Resumen Anual'!$FO$337)+SUMIF('Resumen Anual'!$FE$354,FC6,'Resumen Anual'!$FO$395)+SUMIF('Resumen Anual'!$FE$412,FC6,'Resumen Anual'!$FO$453)+SUMIF('Resumen Anual'!$FE$470,FC6,'Resumen Anual'!$FO$511)+SUMIF('Resumen Anual'!$FE$586,FC6,'Resumen Anual'!$FO$627)+SUMIF('Resumen Anual'!$FE$528,FC6,'Resumen Anual'!$FO$569)+SUMIF('Resumen Anual'!$FE$644,FC6,'Resumen Anual'!$FO$685)</f>
        <v>0</v>
      </c>
      <c r="FN42" s="1225"/>
      <c r="FO42" s="1225"/>
      <c r="FP42" s="1226"/>
      <c r="FQ42" s="15"/>
      <c r="FR42" s="1220" t="str">
        <f>IF(Portada!$A$1="www.fly-logics.com","N° SERIE",0)</f>
        <v>N° SERIE</v>
      </c>
      <c r="FS42" s="1221"/>
      <c r="FT42" s="1221"/>
      <c r="FU42" s="1221"/>
      <c r="FV42" s="1221"/>
      <c r="FW42" s="1221"/>
      <c r="FX42" s="660" t="s">
        <v>91</v>
      </c>
      <c r="FY42" s="660"/>
      <c r="FZ42" s="660"/>
      <c r="GA42" s="660"/>
      <c r="GB42" s="660"/>
      <c r="GC42" s="661"/>
      <c r="GD42" s="1220" t="str">
        <f>IF(Portada!$A$1="www.fly-logics.com","AÑO CONST.",0)</f>
        <v>AÑO CONST.</v>
      </c>
      <c r="GE42" s="1221"/>
      <c r="GF42" s="1221"/>
      <c r="GG42" s="1221"/>
      <c r="GH42" s="1221"/>
      <c r="GI42" s="1221"/>
      <c r="GJ42" s="664">
        <v>1923</v>
      </c>
      <c r="GK42" s="660"/>
      <c r="GL42" s="660"/>
      <c r="GM42" s="660"/>
      <c r="GN42" s="661"/>
      <c r="GO42" s="1200"/>
    </row>
    <row r="43" spans="1:197" ht="9.75" customHeight="1" x14ac:dyDescent="0.25">
      <c r="A43" s="171"/>
      <c r="B43" s="688"/>
      <c r="C43" s="689"/>
      <c r="D43" s="689"/>
      <c r="E43" s="704"/>
      <c r="F43" s="705"/>
      <c r="G43" s="705"/>
      <c r="H43" s="706"/>
      <c r="I43" s="20"/>
      <c r="J43" s="688"/>
      <c r="K43" s="689"/>
      <c r="L43" s="689"/>
      <c r="M43" s="1227"/>
      <c r="N43" s="1228"/>
      <c r="O43" s="1228"/>
      <c r="P43" s="1229"/>
      <c r="Q43" s="20"/>
      <c r="R43" s="688"/>
      <c r="S43" s="689"/>
      <c r="T43" s="690"/>
      <c r="U43" s="1227"/>
      <c r="V43" s="1228"/>
      <c r="W43" s="1228"/>
      <c r="X43" s="1229"/>
      <c r="Y43" s="15"/>
      <c r="Z43" s="1222"/>
      <c r="AA43" s="1223"/>
      <c r="AB43" s="1223"/>
      <c r="AC43" s="1223"/>
      <c r="AD43" s="1223"/>
      <c r="AE43" s="1223"/>
      <c r="AF43" s="662"/>
      <c r="AG43" s="662"/>
      <c r="AH43" s="662"/>
      <c r="AI43" s="662"/>
      <c r="AJ43" s="662"/>
      <c r="AK43" s="663"/>
      <c r="AL43" s="1222"/>
      <c r="AM43" s="1223"/>
      <c r="AN43" s="1223"/>
      <c r="AO43" s="1223"/>
      <c r="AP43" s="1223"/>
      <c r="AQ43" s="1223"/>
      <c r="AR43" s="665"/>
      <c r="AS43" s="662"/>
      <c r="AT43" s="662"/>
      <c r="AU43" s="662"/>
      <c r="AV43" s="662"/>
      <c r="AW43" s="1200"/>
      <c r="AX43" s="171"/>
      <c r="AY43" s="688"/>
      <c r="AZ43" s="689"/>
      <c r="BA43" s="689"/>
      <c r="BB43" s="704"/>
      <c r="BC43" s="705"/>
      <c r="BD43" s="705"/>
      <c r="BE43" s="706"/>
      <c r="BF43" s="20"/>
      <c r="BG43" s="688"/>
      <c r="BH43" s="689"/>
      <c r="BI43" s="689"/>
      <c r="BJ43" s="1227"/>
      <c r="BK43" s="1228"/>
      <c r="BL43" s="1228"/>
      <c r="BM43" s="1229"/>
      <c r="BN43" s="20"/>
      <c r="BO43" s="688"/>
      <c r="BP43" s="689"/>
      <c r="BQ43" s="690"/>
      <c r="BR43" s="1227"/>
      <c r="BS43" s="1228"/>
      <c r="BT43" s="1228"/>
      <c r="BU43" s="1229"/>
      <c r="BV43" s="15"/>
      <c r="BW43" s="1222"/>
      <c r="BX43" s="1223"/>
      <c r="BY43" s="1223"/>
      <c r="BZ43" s="1223"/>
      <c r="CA43" s="1223"/>
      <c r="CB43" s="1223"/>
      <c r="CC43" s="662"/>
      <c r="CD43" s="662"/>
      <c r="CE43" s="662"/>
      <c r="CF43" s="662"/>
      <c r="CG43" s="662"/>
      <c r="CH43" s="663"/>
      <c r="CI43" s="1222"/>
      <c r="CJ43" s="1223"/>
      <c r="CK43" s="1223"/>
      <c r="CL43" s="1223"/>
      <c r="CM43" s="1223"/>
      <c r="CN43" s="1223"/>
      <c r="CO43" s="665"/>
      <c r="CP43" s="662"/>
      <c r="CQ43" s="662"/>
      <c r="CR43" s="662"/>
      <c r="CS43" s="663"/>
      <c r="CT43" s="1200"/>
      <c r="CU43" s="1199"/>
      <c r="CV43" s="171"/>
      <c r="CW43" s="688"/>
      <c r="CX43" s="689"/>
      <c r="CY43" s="689"/>
      <c r="CZ43" s="704"/>
      <c r="DA43" s="705"/>
      <c r="DB43" s="705"/>
      <c r="DC43" s="706"/>
      <c r="DD43" s="20"/>
      <c r="DE43" s="688"/>
      <c r="DF43" s="689"/>
      <c r="DG43" s="689"/>
      <c r="DH43" s="1227"/>
      <c r="DI43" s="1228"/>
      <c r="DJ43" s="1228"/>
      <c r="DK43" s="1229"/>
      <c r="DL43" s="20"/>
      <c r="DM43" s="688"/>
      <c r="DN43" s="689"/>
      <c r="DO43" s="690"/>
      <c r="DP43" s="1227"/>
      <c r="DQ43" s="1228"/>
      <c r="DR43" s="1228"/>
      <c r="DS43" s="1229"/>
      <c r="DT43" s="15"/>
      <c r="DU43" s="1222"/>
      <c r="DV43" s="1223"/>
      <c r="DW43" s="1223"/>
      <c r="DX43" s="1223"/>
      <c r="DY43" s="1223"/>
      <c r="DZ43" s="1223"/>
      <c r="EA43" s="662"/>
      <c r="EB43" s="662"/>
      <c r="EC43" s="662"/>
      <c r="ED43" s="662"/>
      <c r="EE43" s="662"/>
      <c r="EF43" s="663"/>
      <c r="EG43" s="1222"/>
      <c r="EH43" s="1223"/>
      <c r="EI43" s="1223"/>
      <c r="EJ43" s="1223"/>
      <c r="EK43" s="1223"/>
      <c r="EL43" s="1223"/>
      <c r="EM43" s="665"/>
      <c r="EN43" s="662"/>
      <c r="EO43" s="662"/>
      <c r="EP43" s="662"/>
      <c r="EQ43" s="662"/>
      <c r="ER43" s="1200"/>
      <c r="ES43" s="171"/>
      <c r="ET43" s="688"/>
      <c r="EU43" s="689"/>
      <c r="EV43" s="689"/>
      <c r="EW43" s="704"/>
      <c r="EX43" s="705"/>
      <c r="EY43" s="705"/>
      <c r="EZ43" s="706"/>
      <c r="FA43" s="20"/>
      <c r="FB43" s="688"/>
      <c r="FC43" s="689"/>
      <c r="FD43" s="689"/>
      <c r="FE43" s="1227"/>
      <c r="FF43" s="1228"/>
      <c r="FG43" s="1228"/>
      <c r="FH43" s="1229"/>
      <c r="FI43" s="20"/>
      <c r="FJ43" s="688"/>
      <c r="FK43" s="689"/>
      <c r="FL43" s="690"/>
      <c r="FM43" s="1227"/>
      <c r="FN43" s="1228"/>
      <c r="FO43" s="1228"/>
      <c r="FP43" s="1229"/>
      <c r="FQ43" s="15"/>
      <c r="FR43" s="1222"/>
      <c r="FS43" s="1223"/>
      <c r="FT43" s="1223"/>
      <c r="FU43" s="1223"/>
      <c r="FV43" s="1223"/>
      <c r="FW43" s="1223"/>
      <c r="FX43" s="662"/>
      <c r="FY43" s="662"/>
      <c r="FZ43" s="662"/>
      <c r="GA43" s="662"/>
      <c r="GB43" s="662"/>
      <c r="GC43" s="663"/>
      <c r="GD43" s="1222"/>
      <c r="GE43" s="1223"/>
      <c r="GF43" s="1223"/>
      <c r="GG43" s="1223"/>
      <c r="GH43" s="1223"/>
      <c r="GI43" s="1223"/>
      <c r="GJ43" s="665"/>
      <c r="GK43" s="662"/>
      <c r="GL43" s="662"/>
      <c r="GM43" s="662"/>
      <c r="GN43" s="663"/>
      <c r="GO43" s="1200"/>
    </row>
    <row r="44" spans="1:197" ht="3" customHeight="1" x14ac:dyDescent="0.25">
      <c r="A44" s="171"/>
      <c r="B44" s="691"/>
      <c r="C44" s="692"/>
      <c r="D44" s="692"/>
      <c r="E44" s="707"/>
      <c r="F44" s="708"/>
      <c r="G44" s="708"/>
      <c r="H44" s="709"/>
      <c r="I44" s="20"/>
      <c r="J44" s="691"/>
      <c r="K44" s="692"/>
      <c r="L44" s="692"/>
      <c r="M44" s="1230"/>
      <c r="N44" s="1231"/>
      <c r="O44" s="1231"/>
      <c r="P44" s="1232"/>
      <c r="Q44" s="20"/>
      <c r="R44" s="691"/>
      <c r="S44" s="692"/>
      <c r="T44" s="693"/>
      <c r="U44" s="1230"/>
      <c r="V44" s="1231"/>
      <c r="W44" s="1231"/>
      <c r="X44" s="1232"/>
      <c r="Y44" s="15"/>
      <c r="Z44" s="1233"/>
      <c r="AA44" s="1233"/>
      <c r="AB44" s="1233"/>
      <c r="AC44" s="1233"/>
      <c r="AD44" s="1233"/>
      <c r="AE44" s="1233"/>
      <c r="AF44" s="1233"/>
      <c r="AG44" s="1233"/>
      <c r="AH44" s="1233"/>
      <c r="AI44" s="1233"/>
      <c r="AJ44" s="1233"/>
      <c r="AK44" s="1233"/>
      <c r="AL44" s="1233"/>
      <c r="AM44" s="1233"/>
      <c r="AN44" s="1233"/>
      <c r="AO44" s="1233"/>
      <c r="AP44" s="1233"/>
      <c r="AQ44" s="1233"/>
      <c r="AR44" s="1233"/>
      <c r="AS44" s="1233"/>
      <c r="AT44" s="1233"/>
      <c r="AU44" s="1233"/>
      <c r="AV44" s="1233"/>
      <c r="AW44" s="1200"/>
      <c r="AX44" s="171"/>
      <c r="AY44" s="691"/>
      <c r="AZ44" s="692"/>
      <c r="BA44" s="692"/>
      <c r="BB44" s="707"/>
      <c r="BC44" s="708"/>
      <c r="BD44" s="708"/>
      <c r="BE44" s="709"/>
      <c r="BF44" s="20"/>
      <c r="BG44" s="691"/>
      <c r="BH44" s="692"/>
      <c r="BI44" s="692"/>
      <c r="BJ44" s="1230"/>
      <c r="BK44" s="1231"/>
      <c r="BL44" s="1231"/>
      <c r="BM44" s="1232"/>
      <c r="BN44" s="20"/>
      <c r="BO44" s="691"/>
      <c r="BP44" s="692"/>
      <c r="BQ44" s="693"/>
      <c r="BR44" s="1230"/>
      <c r="BS44" s="1231"/>
      <c r="BT44" s="1231"/>
      <c r="BU44" s="1232"/>
      <c r="BV44" s="15"/>
      <c r="BW44" s="1233"/>
      <c r="BX44" s="1233"/>
      <c r="BY44" s="1233"/>
      <c r="BZ44" s="1233"/>
      <c r="CA44" s="1233"/>
      <c r="CB44" s="1233"/>
      <c r="CC44" s="1233"/>
      <c r="CD44" s="1233"/>
      <c r="CE44" s="1233"/>
      <c r="CF44" s="1233"/>
      <c r="CG44" s="1233"/>
      <c r="CH44" s="1233"/>
      <c r="CI44" s="1233"/>
      <c r="CJ44" s="1233"/>
      <c r="CK44" s="1233"/>
      <c r="CL44" s="1233"/>
      <c r="CM44" s="1233"/>
      <c r="CN44" s="1233"/>
      <c r="CO44" s="1233"/>
      <c r="CP44" s="1233"/>
      <c r="CQ44" s="1233"/>
      <c r="CR44" s="1233"/>
      <c r="CS44" s="1233"/>
      <c r="CT44" s="1200"/>
      <c r="CU44" s="1199"/>
      <c r="CV44" s="171"/>
      <c r="CW44" s="691"/>
      <c r="CX44" s="692"/>
      <c r="CY44" s="692"/>
      <c r="CZ44" s="707"/>
      <c r="DA44" s="708"/>
      <c r="DB44" s="708"/>
      <c r="DC44" s="709"/>
      <c r="DD44" s="20"/>
      <c r="DE44" s="691"/>
      <c r="DF44" s="692"/>
      <c r="DG44" s="692"/>
      <c r="DH44" s="1230"/>
      <c r="DI44" s="1231"/>
      <c r="DJ44" s="1231"/>
      <c r="DK44" s="1232"/>
      <c r="DL44" s="20"/>
      <c r="DM44" s="691"/>
      <c r="DN44" s="692"/>
      <c r="DO44" s="693"/>
      <c r="DP44" s="1230"/>
      <c r="DQ44" s="1231"/>
      <c r="DR44" s="1231"/>
      <c r="DS44" s="1232"/>
      <c r="DT44" s="15"/>
      <c r="DU44" s="1233"/>
      <c r="DV44" s="1233"/>
      <c r="DW44" s="1233"/>
      <c r="DX44" s="1233"/>
      <c r="DY44" s="1233"/>
      <c r="DZ44" s="1233"/>
      <c r="EA44" s="1233"/>
      <c r="EB44" s="1233"/>
      <c r="EC44" s="1233"/>
      <c r="ED44" s="1233"/>
      <c r="EE44" s="1233"/>
      <c r="EF44" s="1233"/>
      <c r="EG44" s="1233"/>
      <c r="EH44" s="1233"/>
      <c r="EI44" s="1233"/>
      <c r="EJ44" s="1233"/>
      <c r="EK44" s="1233"/>
      <c r="EL44" s="1233"/>
      <c r="EM44" s="1233"/>
      <c r="EN44" s="1233"/>
      <c r="EO44" s="1233"/>
      <c r="EP44" s="1233"/>
      <c r="EQ44" s="1233"/>
      <c r="ER44" s="1200"/>
      <c r="ES44" s="171"/>
      <c r="ET44" s="691"/>
      <c r="EU44" s="692"/>
      <c r="EV44" s="692"/>
      <c r="EW44" s="707"/>
      <c r="EX44" s="708"/>
      <c r="EY44" s="708"/>
      <c r="EZ44" s="709"/>
      <c r="FA44" s="20"/>
      <c r="FB44" s="691"/>
      <c r="FC44" s="692"/>
      <c r="FD44" s="692"/>
      <c r="FE44" s="1230"/>
      <c r="FF44" s="1231"/>
      <c r="FG44" s="1231"/>
      <c r="FH44" s="1232"/>
      <c r="FI44" s="20"/>
      <c r="FJ44" s="691"/>
      <c r="FK44" s="692"/>
      <c r="FL44" s="693"/>
      <c r="FM44" s="1230"/>
      <c r="FN44" s="1231"/>
      <c r="FO44" s="1231"/>
      <c r="FP44" s="1232"/>
      <c r="FQ44" s="15"/>
      <c r="FR44" s="1233"/>
      <c r="FS44" s="1233"/>
      <c r="FT44" s="1233"/>
      <c r="FU44" s="1233"/>
      <c r="FV44" s="1233"/>
      <c r="FW44" s="1233"/>
      <c r="FX44" s="1233"/>
      <c r="FY44" s="1233"/>
      <c r="FZ44" s="1233"/>
      <c r="GA44" s="1233"/>
      <c r="GB44" s="1233"/>
      <c r="GC44" s="1233"/>
      <c r="GD44" s="1233"/>
      <c r="GE44" s="1233"/>
      <c r="GF44" s="1233"/>
      <c r="GG44" s="1233"/>
      <c r="GH44" s="1233"/>
      <c r="GI44" s="1233"/>
      <c r="GJ44" s="1233"/>
      <c r="GK44" s="1233"/>
      <c r="GL44" s="1233"/>
      <c r="GM44" s="1233"/>
      <c r="GN44" s="1233"/>
      <c r="GO44" s="1200"/>
    </row>
    <row r="45" spans="1:197" ht="8.25" customHeight="1" x14ac:dyDescent="0.25">
      <c r="A45" s="171"/>
      <c r="B45" s="20"/>
      <c r="C45" s="20"/>
      <c r="D45" s="20"/>
      <c r="E45" s="20"/>
      <c r="F45" s="20"/>
      <c r="G45" s="20"/>
      <c r="H45" s="20"/>
      <c r="I45" s="20"/>
      <c r="J45" s="20"/>
      <c r="K45" s="20"/>
      <c r="L45" s="20"/>
      <c r="M45" s="20"/>
      <c r="N45" s="20"/>
      <c r="O45" s="20"/>
      <c r="P45" s="20"/>
      <c r="Q45" s="20"/>
      <c r="R45" s="20"/>
      <c r="S45" s="20"/>
      <c r="T45" s="20"/>
      <c r="U45" s="20"/>
      <c r="V45" s="20"/>
      <c r="W45" s="20"/>
      <c r="X45" s="20"/>
      <c r="Y45" s="15"/>
      <c r="Z45" s="1220" t="str">
        <f>IF(Portada!$A$1="www.fly-logics.com","PROPIETARIOS",0)</f>
        <v>PROPIETARIOS</v>
      </c>
      <c r="AA45" s="1221"/>
      <c r="AB45" s="1221"/>
      <c r="AC45" s="1221"/>
      <c r="AD45" s="1221"/>
      <c r="AE45" s="1221"/>
      <c r="AF45" s="694"/>
      <c r="AG45" s="694"/>
      <c r="AH45" s="694"/>
      <c r="AI45" s="694"/>
      <c r="AJ45" s="694"/>
      <c r="AK45" s="694"/>
      <c r="AL45" s="694"/>
      <c r="AM45" s="694"/>
      <c r="AN45" s="694"/>
      <c r="AO45" s="694"/>
      <c r="AP45" s="694"/>
      <c r="AQ45" s="694"/>
      <c r="AR45" s="694"/>
      <c r="AS45" s="694"/>
      <c r="AT45" s="694"/>
      <c r="AU45" s="694"/>
      <c r="AV45" s="694"/>
      <c r="AW45" s="1200"/>
      <c r="AX45" s="171"/>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15"/>
      <c r="BW45" s="1220" t="str">
        <f>IF(Portada!$A$1="www.fly-logics.com","PROPIETARIOS",0)</f>
        <v>PROPIETARIOS</v>
      </c>
      <c r="BX45" s="1221"/>
      <c r="BY45" s="1221"/>
      <c r="BZ45" s="1221"/>
      <c r="CA45" s="1221"/>
      <c r="CB45" s="1221"/>
      <c r="CC45" s="694"/>
      <c r="CD45" s="694"/>
      <c r="CE45" s="694"/>
      <c r="CF45" s="694"/>
      <c r="CG45" s="694"/>
      <c r="CH45" s="694"/>
      <c r="CI45" s="694"/>
      <c r="CJ45" s="694"/>
      <c r="CK45" s="694"/>
      <c r="CL45" s="694"/>
      <c r="CM45" s="694"/>
      <c r="CN45" s="694"/>
      <c r="CO45" s="694"/>
      <c r="CP45" s="694"/>
      <c r="CQ45" s="694"/>
      <c r="CR45" s="694"/>
      <c r="CS45" s="695"/>
      <c r="CT45" s="1200"/>
      <c r="CU45" s="1199"/>
      <c r="CV45" s="171"/>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15"/>
      <c r="DU45" s="1220" t="str">
        <f>IF(Portada!$A$1="www.fly-logics.com","PROPIETARIOS",0)</f>
        <v>PROPIETARIOS</v>
      </c>
      <c r="DV45" s="1221"/>
      <c r="DW45" s="1221"/>
      <c r="DX45" s="1221"/>
      <c r="DY45" s="1221"/>
      <c r="DZ45" s="1221"/>
      <c r="EA45" s="694"/>
      <c r="EB45" s="694"/>
      <c r="EC45" s="694"/>
      <c r="ED45" s="694"/>
      <c r="EE45" s="694"/>
      <c r="EF45" s="694"/>
      <c r="EG45" s="694"/>
      <c r="EH45" s="694"/>
      <c r="EI45" s="694"/>
      <c r="EJ45" s="694"/>
      <c r="EK45" s="694"/>
      <c r="EL45" s="694"/>
      <c r="EM45" s="694"/>
      <c r="EN45" s="694"/>
      <c r="EO45" s="694"/>
      <c r="EP45" s="694"/>
      <c r="EQ45" s="694"/>
      <c r="ER45" s="1200"/>
      <c r="ES45" s="171"/>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15"/>
      <c r="FR45" s="1220" t="str">
        <f>IF(Portada!$A$1="www.fly-logics.com","PROPIETARIOS",0)</f>
        <v>PROPIETARIOS</v>
      </c>
      <c r="FS45" s="1221"/>
      <c r="FT45" s="1221"/>
      <c r="FU45" s="1221"/>
      <c r="FV45" s="1221"/>
      <c r="FW45" s="1221"/>
      <c r="FX45" s="694"/>
      <c r="FY45" s="694"/>
      <c r="FZ45" s="694"/>
      <c r="GA45" s="694"/>
      <c r="GB45" s="694"/>
      <c r="GC45" s="694"/>
      <c r="GD45" s="694"/>
      <c r="GE45" s="694"/>
      <c r="GF45" s="694"/>
      <c r="GG45" s="694"/>
      <c r="GH45" s="694"/>
      <c r="GI45" s="694"/>
      <c r="GJ45" s="694"/>
      <c r="GK45" s="694"/>
      <c r="GL45" s="694"/>
      <c r="GM45" s="694"/>
      <c r="GN45" s="695"/>
      <c r="GO45" s="1200"/>
    </row>
    <row r="46" spans="1:197" ht="6" customHeight="1" x14ac:dyDescent="0.25">
      <c r="A46" s="698"/>
      <c r="B46" s="657"/>
      <c r="C46" s="657"/>
      <c r="D46" s="657"/>
      <c r="E46" s="657"/>
      <c r="F46" s="657"/>
      <c r="G46" s="657"/>
      <c r="H46" s="657"/>
      <c r="I46" s="657"/>
      <c r="J46" s="657"/>
      <c r="K46" s="657"/>
      <c r="L46" s="657"/>
      <c r="M46" s="657"/>
      <c r="N46" s="657"/>
      <c r="O46" s="657"/>
      <c r="P46" s="657"/>
      <c r="Q46" s="657"/>
      <c r="R46" s="657"/>
      <c r="S46" s="657"/>
      <c r="T46" s="657"/>
      <c r="U46" s="657"/>
      <c r="V46" s="657"/>
      <c r="W46" s="657"/>
      <c r="X46" s="657"/>
      <c r="Y46" s="650"/>
      <c r="Z46" s="1222"/>
      <c r="AA46" s="1223"/>
      <c r="AB46" s="1223"/>
      <c r="AC46" s="1223"/>
      <c r="AD46" s="1223"/>
      <c r="AE46" s="1223"/>
      <c r="AF46" s="696"/>
      <c r="AG46" s="696"/>
      <c r="AH46" s="696"/>
      <c r="AI46" s="696"/>
      <c r="AJ46" s="696"/>
      <c r="AK46" s="696"/>
      <c r="AL46" s="696"/>
      <c r="AM46" s="696"/>
      <c r="AN46" s="696"/>
      <c r="AO46" s="696"/>
      <c r="AP46" s="696"/>
      <c r="AQ46" s="696"/>
      <c r="AR46" s="696"/>
      <c r="AS46" s="696"/>
      <c r="AT46" s="696"/>
      <c r="AU46" s="696"/>
      <c r="AV46" s="696"/>
      <c r="AW46" s="1200"/>
      <c r="AX46" s="698"/>
      <c r="AY46" s="657"/>
      <c r="AZ46" s="657"/>
      <c r="BA46" s="657"/>
      <c r="BB46" s="657"/>
      <c r="BC46" s="657"/>
      <c r="BD46" s="657"/>
      <c r="BE46" s="657"/>
      <c r="BF46" s="657"/>
      <c r="BG46" s="657"/>
      <c r="BH46" s="657"/>
      <c r="BI46" s="657"/>
      <c r="BJ46" s="657"/>
      <c r="BK46" s="657"/>
      <c r="BL46" s="657"/>
      <c r="BM46" s="657"/>
      <c r="BN46" s="657"/>
      <c r="BO46" s="657"/>
      <c r="BP46" s="657"/>
      <c r="BQ46" s="657"/>
      <c r="BR46" s="657"/>
      <c r="BS46" s="657"/>
      <c r="BT46" s="657"/>
      <c r="BU46" s="657"/>
      <c r="BV46" s="650"/>
      <c r="BW46" s="1222"/>
      <c r="BX46" s="1223"/>
      <c r="BY46" s="1223"/>
      <c r="BZ46" s="1223"/>
      <c r="CA46" s="1223"/>
      <c r="CB46" s="1223"/>
      <c r="CC46" s="696"/>
      <c r="CD46" s="696"/>
      <c r="CE46" s="696"/>
      <c r="CF46" s="696"/>
      <c r="CG46" s="696"/>
      <c r="CH46" s="696"/>
      <c r="CI46" s="696"/>
      <c r="CJ46" s="696"/>
      <c r="CK46" s="696"/>
      <c r="CL46" s="696"/>
      <c r="CM46" s="696"/>
      <c r="CN46" s="696"/>
      <c r="CO46" s="696"/>
      <c r="CP46" s="696"/>
      <c r="CQ46" s="696"/>
      <c r="CR46" s="696"/>
      <c r="CS46" s="697"/>
      <c r="CT46" s="1200"/>
      <c r="CU46" s="1199"/>
      <c r="CV46" s="698"/>
      <c r="CW46" s="657"/>
      <c r="CX46" s="657"/>
      <c r="CY46" s="657"/>
      <c r="CZ46" s="657"/>
      <c r="DA46" s="657"/>
      <c r="DB46" s="657"/>
      <c r="DC46" s="657"/>
      <c r="DD46" s="657"/>
      <c r="DE46" s="657"/>
      <c r="DF46" s="657"/>
      <c r="DG46" s="657"/>
      <c r="DH46" s="657"/>
      <c r="DI46" s="657"/>
      <c r="DJ46" s="657"/>
      <c r="DK46" s="657"/>
      <c r="DL46" s="657"/>
      <c r="DM46" s="657"/>
      <c r="DN46" s="657"/>
      <c r="DO46" s="657"/>
      <c r="DP46" s="657"/>
      <c r="DQ46" s="657"/>
      <c r="DR46" s="657"/>
      <c r="DS46" s="657"/>
      <c r="DT46" s="650"/>
      <c r="DU46" s="1222"/>
      <c r="DV46" s="1223"/>
      <c r="DW46" s="1223"/>
      <c r="DX46" s="1223"/>
      <c r="DY46" s="1223"/>
      <c r="DZ46" s="1223"/>
      <c r="EA46" s="696"/>
      <c r="EB46" s="696"/>
      <c r="EC46" s="696"/>
      <c r="ED46" s="696"/>
      <c r="EE46" s="696"/>
      <c r="EF46" s="696"/>
      <c r="EG46" s="696"/>
      <c r="EH46" s="696"/>
      <c r="EI46" s="696"/>
      <c r="EJ46" s="696"/>
      <c r="EK46" s="696"/>
      <c r="EL46" s="696"/>
      <c r="EM46" s="696"/>
      <c r="EN46" s="696"/>
      <c r="EO46" s="696"/>
      <c r="EP46" s="696"/>
      <c r="EQ46" s="696"/>
      <c r="ER46" s="1200"/>
      <c r="ES46" s="698"/>
      <c r="ET46" s="657"/>
      <c r="EU46" s="657"/>
      <c r="EV46" s="657"/>
      <c r="EW46" s="657"/>
      <c r="EX46" s="657"/>
      <c r="EY46" s="657"/>
      <c r="EZ46" s="657"/>
      <c r="FA46" s="657"/>
      <c r="FB46" s="657"/>
      <c r="FC46" s="657"/>
      <c r="FD46" s="657"/>
      <c r="FE46" s="657"/>
      <c r="FF46" s="657"/>
      <c r="FG46" s="657"/>
      <c r="FH46" s="657"/>
      <c r="FI46" s="657"/>
      <c r="FJ46" s="657"/>
      <c r="FK46" s="657"/>
      <c r="FL46" s="657"/>
      <c r="FM46" s="657"/>
      <c r="FN46" s="657"/>
      <c r="FO46" s="657"/>
      <c r="FP46" s="657"/>
      <c r="FQ46" s="650"/>
      <c r="FR46" s="1222"/>
      <c r="FS46" s="1223"/>
      <c r="FT46" s="1223"/>
      <c r="FU46" s="1223"/>
      <c r="FV46" s="1223"/>
      <c r="FW46" s="1223"/>
      <c r="FX46" s="696"/>
      <c r="FY46" s="696"/>
      <c r="FZ46" s="696"/>
      <c r="GA46" s="696"/>
      <c r="GB46" s="696"/>
      <c r="GC46" s="696"/>
      <c r="GD46" s="696"/>
      <c r="GE46" s="696"/>
      <c r="GF46" s="696"/>
      <c r="GG46" s="696"/>
      <c r="GH46" s="696"/>
      <c r="GI46" s="696"/>
      <c r="GJ46" s="696"/>
      <c r="GK46" s="696"/>
      <c r="GL46" s="696"/>
      <c r="GM46" s="696"/>
      <c r="GN46" s="697"/>
      <c r="GO46" s="1200"/>
    </row>
    <row r="47" spans="1:197" ht="12.75" customHeight="1" x14ac:dyDescent="0.2">
      <c r="A47" s="699"/>
      <c r="B47" s="680" t="str">
        <f>'Resumen Anual'!$C$50</f>
        <v>INSTRUCTOR DE VUELO</v>
      </c>
      <c r="C47" s="681"/>
      <c r="D47" s="681"/>
      <c r="E47" s="681"/>
      <c r="F47" s="681"/>
      <c r="G47" s="681"/>
      <c r="H47" s="681"/>
      <c r="I47" s="681"/>
      <c r="J47" s="681"/>
      <c r="K47" s="681"/>
      <c r="L47" s="681"/>
      <c r="M47" s="681"/>
      <c r="N47" s="681"/>
      <c r="O47" s="682" t="str">
        <f>'Resumen Anual'!$Q$50</f>
        <v>Nº VUELOS</v>
      </c>
      <c r="P47" s="683"/>
      <c r="Q47" s="683"/>
      <c r="R47" s="683"/>
      <c r="S47" s="683"/>
      <c r="T47" s="684"/>
      <c r="U47" s="675">
        <f>SUMIF('Bitácoras Anteriores'!$K$6,K6,'Bitácoras Anteriores'!$U$47)+SUMIF('Bitácoras Anteriores'!$K$59,$K$6,'Bitácoras Anteriores'!$U$100)+SUMIF('Bitácoras Anteriores'!$K$112,K6,'Bitácoras Anteriores'!$U$153)+SUMIF('Bitácoras Anteriores'!$K$165,K6,'Bitácoras Anteriores'!$U$206)+SUMIF('Bitácoras Anteriores'!$K$218,K6,'Bitácoras Anteriores'!$U$259)+SUMIF('Bitácoras Anteriores'!$K$271,K6,'Bitácoras Anteriores'!$U$312)+SUMIF('Bitácoras Anteriores'!$K$324,K6,'Bitácoras Anteriores'!$U$365)+SUMIF('Bitácoras Anteriores'!$BH$6,K6,'Bitácoras Anteriores'!$BR$47)+SUMIF('Bitácoras Anteriores'!$BH$59,$K$6,'Bitácoras Anteriores'!$BR$100)+SUMIF('Bitácoras Anteriores'!$BH$112,K6,'Bitácoras Anteriores'!$BR$153)+SUMIF('Bitácoras Anteriores'!$BH$165,K6,'Bitácoras Anteriores'!$BR$206)+SUMIF('Bitácoras Anteriores'!$BH$218,K6,'Bitácoras Anteriores'!$BR$259)+SUMIF('Bitácoras Anteriores'!$BH$271,K6,'Bitácoras Anteriores'!$BR$312)+SUMIF('Bitácoras Anteriores'!$BH$324,K6,'Bitácoras Anteriores'!$BR$365)+SUMIF('Bitácoras Anteriores'!$DF$6,K6,'Bitácoras Anteriores'!$DP$47)+SUMIF('Bitácoras Anteriores'!$DF$59,$K$6,'Bitácoras Anteriores'!$DP$100)+SUMIF('Bitácoras Anteriores'!$DF$112,K6,'Bitácoras Anteriores'!$DP$153)+SUMIF('Bitácoras Anteriores'!$DF$165,K6,'Bitácoras Anteriores'!$DP$206)+SUMIF('Bitácoras Anteriores'!$DF$218,K6,'Bitácoras Anteriores'!$DP$259)+SUMIF('Bitácoras Anteriores'!$DF$271,K6,'Bitácoras Anteriores'!$DP$312)+SUMIF('Bitácoras Anteriores'!$DF$324,K6,'Bitácoras Anteriores'!$DP$365)+SUMIF('Bitácoras Anteriores'!$FC$6,K6,'Bitácoras Anteriores'!$FM$47)+SUMIF('Bitácoras Anteriores'!$FC$59,$K$6,'Bitácoras Anteriores'!$FM$100)+SUMIF('Bitácoras Anteriores'!$FC$112,K6,'Bitácoras Anteriores'!$FM$153)+SUMIF('Bitácoras Anteriores'!$FC$165,K6,'Bitácoras Anteriores'!$FM$206)+SUMIF('Bitácoras Anteriores'!$FC$218,K6,'Bitácoras Anteriores'!$FM$259)+SUMIF('Bitácoras Anteriores'!$FC$271,K6,'Bitácoras Anteriores'!$FM$312)+SUMIF('Bitácoras Anteriores'!$FC$324,K6,'Bitácoras Anteriores'!$FM$365)+SUMIF('Resumen Anual'!$L$6,K6,'Resumen Anual'!$V$50)+SUMIF('Resumen Anual'!$L$64,K6,'Resumen Anual'!$V$108)+SUMIF('Resumen Anual'!$L$122,K6,'Resumen Anual'!$V$166)+SUMIF('Resumen Anual'!$L$180,K6,'Resumen Anual'!$V$224)+SUMIF('Resumen Anual'!$L$238,K6,'Resumen Anual'!$V$282)+SUMIF('Resumen Anual'!$L$296,K6,'Resumen Anual'!$V$340)+SUMIF('Resumen Anual'!$L$354,K6,'Resumen Anual'!$V$398)+SUMIF('Resumen Anual'!$L$412,K6,'Resumen Anual'!$V$456)+SUMIF('Resumen Anual'!$L$470,K6,'Resumen Anual'!$V$514)+SUMIF('Resumen Anual'!$L$528,K6,'Resumen Anual'!$V$572)+SUMIF('Resumen Anual'!$L$586,K6,'Resumen Anual'!$V$630)+SUMIF('Resumen Anual'!$L$644,K6,'Resumen Anual'!$V$688)+SUMIF('Resumen Anual'!$BI$6,K6,'Resumen Anual'!$BS$50)+SUMIF('Resumen Anual'!$BI$64,K6,'Resumen Anual'!$BS$108)+SUMIF('Resumen Anual'!$BI$122,K6,'Resumen Anual'!$BS$166)+SUMIF('Resumen Anual'!$BI$180,K6,'Resumen Anual'!$BS$224)+SUMIF('Resumen Anual'!$BI$238,K6,'Resumen Anual'!$BS$282)+SUMIF('Resumen Anual'!$BI$296,K6,'Resumen Anual'!$BS$340)+SUMIF('Resumen Anual'!$BI$354,K6,'Resumen Anual'!$BS$398)+SUMIF('Resumen Anual'!$BI$412,K6,'Resumen Anual'!$BS$456)+SUMIF('Resumen Anual'!$BI$470,K6,'Resumen Anual'!$BS$514)+SUMIF('Resumen Anual'!$BI$528,K6,'Resumen Anual'!$BS$572)+SUMIF('Resumen Anual'!$BI$586,K6,'Resumen Anual'!$BS$630)+SUMIF('Resumen Anual'!$BI$644,K6,'Resumen Anual'!$BS$688)+SUMIF('Resumen Anual'!$DH$6,K6,'Resumen Anual'!$DR$50)+SUMIF('Resumen Anual'!$DH$64,K6,'Resumen Anual'!$DR$108)+SUMIF('Resumen Anual'!$DH$122,K6,'Resumen Anual'!$DR$166)+SUMIF('Resumen Anual'!$DH$180,K6,'Resumen Anual'!$DR$224)+SUMIF('Resumen Anual'!$DH$238,K6,'Resumen Anual'!$DR$282)+SUMIF('Resumen Anual'!$DH$296,K6,'Resumen Anual'!$DR$340)+SUMIF('Resumen Anual'!$DH$354,K6,'Resumen Anual'!$DR$398)+SUMIF('Resumen Anual'!$DH$412,K6,'Resumen Anual'!$DR$456)+SUMIF('Resumen Anual'!$DH$470,K6,'Resumen Anual'!$DR$514)+SUMIF('Resumen Anual'!$DH$528,K6,'Resumen Anual'!$DR$572)+SUMIF('Resumen Anual'!$DH$586,K6,'Resumen Anual'!$DR$630)+SUMIF('Resumen Anual'!$FE$6,K6,'Resumen Anual'!$FO$50)+SUMIF('Resumen Anual'!$DH$644,K6,'Resumen Anual'!$DR$688)+SUMIF('Resumen Anual'!$FE$64,K6,'Resumen Anual'!$FO$108)+SUMIF('Resumen Anual'!$FE$122,K6,'Resumen Anual'!$FO$166)+SUMIF('Resumen Anual'!$FE$180,K6,'Resumen Anual'!$FO$224)+SUMIF('Resumen Anual'!$FE$238,K6,'Resumen Anual'!$FO$282)+SUMIF('Resumen Anual'!$FE$296,K6,'Resumen Anual'!$FO$340)+SUMIF('Resumen Anual'!$FE$354,K6,'Resumen Anual'!$FO$398)+SUMIF('Resumen Anual'!$FE$412,K6,'Resumen Anual'!$FO$456)+SUMIF('Resumen Anual'!$FE$470,K6,'Resumen Anual'!$FO$514)+SUMIF('Resumen Anual'!$FE$586,K6,'Resumen Anual'!$FO$630)+SUMIF('Resumen Anual'!$FE$528,K6,'Resumen Anual'!$FO$572)+SUMIF('Resumen Anual'!$FE$644,K6,'Resumen Anual'!$FO$688)</f>
        <v>0</v>
      </c>
      <c r="V47" s="676"/>
      <c r="W47" s="676"/>
      <c r="X47" s="677"/>
      <c r="Y47" s="632"/>
      <c r="Z47" s="1220" t="str">
        <f>IF(Portada!$A$1="www.fly-logics.com","MARCA",0)</f>
        <v>MARCA</v>
      </c>
      <c r="AA47" s="1221"/>
      <c r="AB47" s="1221"/>
      <c r="AC47" s="1221"/>
      <c r="AD47" s="1221"/>
      <c r="AE47" s="1221"/>
      <c r="AF47" s="660"/>
      <c r="AG47" s="660"/>
      <c r="AH47" s="660"/>
      <c r="AI47" s="660"/>
      <c r="AJ47" s="660"/>
      <c r="AK47" s="661"/>
      <c r="AL47" s="1220" t="str">
        <f>IF(Portada!$A$1="www.fly-logics.com","MODELO",0)</f>
        <v>MODELO</v>
      </c>
      <c r="AM47" s="1221"/>
      <c r="AN47" s="1221"/>
      <c r="AO47" s="1221"/>
      <c r="AP47" s="1221"/>
      <c r="AQ47" s="1221"/>
      <c r="AR47" s="664"/>
      <c r="AS47" s="660"/>
      <c r="AT47" s="660"/>
      <c r="AU47" s="660"/>
      <c r="AV47" s="660"/>
      <c r="AW47" s="1200"/>
      <c r="AX47" s="699"/>
      <c r="AY47" s="680" t="str">
        <f>'Resumen Anual'!$AZ$50</f>
        <v>INSTRUCTOR DE VUELO</v>
      </c>
      <c r="AZ47" s="681"/>
      <c r="BA47" s="681"/>
      <c r="BB47" s="681"/>
      <c r="BC47" s="681"/>
      <c r="BD47" s="681"/>
      <c r="BE47" s="681"/>
      <c r="BF47" s="681"/>
      <c r="BG47" s="681"/>
      <c r="BH47" s="681"/>
      <c r="BI47" s="681"/>
      <c r="BJ47" s="681"/>
      <c r="BK47" s="681"/>
      <c r="BL47" s="682" t="str">
        <f>'Resumen Anual'!$BN$50</f>
        <v>Nº VUELOS</v>
      </c>
      <c r="BM47" s="683"/>
      <c r="BN47" s="683"/>
      <c r="BO47" s="683"/>
      <c r="BP47" s="683"/>
      <c r="BQ47" s="684"/>
      <c r="BR47" s="675">
        <f>SUMIF('Bitácoras Anteriores'!$K$6,BH6,'Bitácoras Anteriores'!$U$47)+SUMIF('Bitácoras Anteriores'!$K$59,$K$6,'Bitácoras Anteriores'!$U$100)+SUMIF('Bitácoras Anteriores'!$K$112,BH6,'Bitácoras Anteriores'!$U$153)+SUMIF('Bitácoras Anteriores'!$K$165,BH6,'Bitácoras Anteriores'!$U$206)+SUMIF('Bitácoras Anteriores'!$K$218,BH6,'Bitácoras Anteriores'!$U$259)+SUMIF('Bitácoras Anteriores'!$K$271,BH6,'Bitácoras Anteriores'!$U$312)+SUMIF('Bitácoras Anteriores'!$K$324,BH6,'Bitácoras Anteriores'!$U$365)+SUMIF('Bitácoras Anteriores'!$BH$6,BH6,'Bitácoras Anteriores'!$BR$47)+SUMIF('Bitácoras Anteriores'!$BH$59,$K$6,'Bitácoras Anteriores'!$BR$100)+SUMIF('Bitácoras Anteriores'!$BH$112,BH6,'Bitácoras Anteriores'!$BR$153)+SUMIF('Bitácoras Anteriores'!$BH$165,BH6,'Bitácoras Anteriores'!$BR$206)+SUMIF('Bitácoras Anteriores'!$BH$218,BH6,'Bitácoras Anteriores'!$BR$259)+SUMIF('Bitácoras Anteriores'!$BH$271,BH6,'Bitácoras Anteriores'!$BR$312)+SUMIF('Bitácoras Anteriores'!$BH$324,BH6,'Bitácoras Anteriores'!$BR$365)+SUMIF('Bitácoras Anteriores'!$DF$6,BH6,'Bitácoras Anteriores'!$DP$47)+SUMIF('Bitácoras Anteriores'!$DF$59,$K$6,'Bitácoras Anteriores'!$DP$100)+SUMIF('Bitácoras Anteriores'!$DF$112,BH6,'Bitácoras Anteriores'!$DP$153)+SUMIF('Bitácoras Anteriores'!$DF$165,BH6,'Bitácoras Anteriores'!$DP$206)+SUMIF('Bitácoras Anteriores'!$DF$218,BH6,'Bitácoras Anteriores'!$DP$259)+SUMIF('Bitácoras Anteriores'!$DF$271,BH6,'Bitácoras Anteriores'!$DP$312)+SUMIF('Bitácoras Anteriores'!$DF$324,BH6,'Bitácoras Anteriores'!$DP$365)+SUMIF('Bitácoras Anteriores'!$FC$6,BH6,'Bitácoras Anteriores'!$FM$47)+SUMIF('Bitácoras Anteriores'!$FC$59,$K$6,'Bitácoras Anteriores'!$FM$100)+SUMIF('Bitácoras Anteriores'!$FC$112,BH6,'Bitácoras Anteriores'!$FM$153)+SUMIF('Bitácoras Anteriores'!$FC$165,BH6,'Bitácoras Anteriores'!$FM$206)+SUMIF('Bitácoras Anteriores'!$FC$218,BH6,'Bitácoras Anteriores'!$FM$259)+SUMIF('Bitácoras Anteriores'!$FC$271,BH6,'Bitácoras Anteriores'!$FM$312)+SUMIF('Bitácoras Anteriores'!$FC$324,BH6,'Bitácoras Anteriores'!$FM$365)+SUMIF('Resumen Anual'!$L$6,BH6,'Resumen Anual'!$V$50)+SUMIF('Resumen Anual'!$L$64,BH6,'Resumen Anual'!$V$108)+SUMIF('Resumen Anual'!$L$122,BH6,'Resumen Anual'!$V$166)+SUMIF('Resumen Anual'!$L$180,BH6,'Resumen Anual'!$V$224)+SUMIF('Resumen Anual'!$L$238,BH6,'Resumen Anual'!$V$282)+SUMIF('Resumen Anual'!$L$296,BH6,'Resumen Anual'!$V$340)+SUMIF('Resumen Anual'!$L$354,BH6,'Resumen Anual'!$V$398)+SUMIF('Resumen Anual'!$L$412,BH6,'Resumen Anual'!$V$456)+SUMIF('Resumen Anual'!$L$470,BH6,'Resumen Anual'!$V$514)+SUMIF('Resumen Anual'!$L$528,BH6,'Resumen Anual'!$V$572)+SUMIF('Resumen Anual'!$L$586,BH6,'Resumen Anual'!$V$630)+SUMIF('Resumen Anual'!$L$644,BH6,'Resumen Anual'!$V$688)+SUMIF('Resumen Anual'!$BI$6,BH6,'Resumen Anual'!$BS$50)+SUMIF('Resumen Anual'!$BI$64,BH6,'Resumen Anual'!$BS$108)+SUMIF('Resumen Anual'!$BI$122,BH6,'Resumen Anual'!$BS$166)+SUMIF('Resumen Anual'!$BI$180,BH6,'Resumen Anual'!$BS$224)+SUMIF('Resumen Anual'!$BI$238,BH6,'Resumen Anual'!$BS$282)+SUMIF('Resumen Anual'!$BI$296,BH6,'Resumen Anual'!$BS$340)+SUMIF('Resumen Anual'!$BI$354,BH6,'Resumen Anual'!$BS$398)+SUMIF('Resumen Anual'!$BI$412,BH6,'Resumen Anual'!$BS$456)+SUMIF('Resumen Anual'!$BI$470,BH6,'Resumen Anual'!$BS$514)+SUMIF('Resumen Anual'!$BI$528,BH6,'Resumen Anual'!$BS$572)+SUMIF('Resumen Anual'!$BI$586,BH6,'Resumen Anual'!$BS$630)+SUMIF('Resumen Anual'!$BI$644,BH6,'Resumen Anual'!$BS$688)+SUMIF('Resumen Anual'!$DH$6,BH6,'Resumen Anual'!$DR$50)+SUMIF('Resumen Anual'!$DH$64,BH6,'Resumen Anual'!$DR$108)+SUMIF('Resumen Anual'!$DH$122,BH6,'Resumen Anual'!$DR$166)+SUMIF('Resumen Anual'!$DH$180,BH6,'Resumen Anual'!$DR$224)+SUMIF('Resumen Anual'!$DH$238,BH6,'Resumen Anual'!$DR$282)+SUMIF('Resumen Anual'!$DH$296,BH6,'Resumen Anual'!$DR$340)+SUMIF('Resumen Anual'!$DH$354,BH6,'Resumen Anual'!$DR$398)+SUMIF('Resumen Anual'!$DH$412,BH6,'Resumen Anual'!$DR$456)+SUMIF('Resumen Anual'!$DH$470,BH6,'Resumen Anual'!$DR$514)+SUMIF('Resumen Anual'!$DH$528,BH6,'Resumen Anual'!$DR$572)+SUMIF('Resumen Anual'!$DH$586,BH6,'Resumen Anual'!$DR$630)+SUMIF('Resumen Anual'!$FE$6,BH6,'Resumen Anual'!$FO$50)+SUMIF('Resumen Anual'!$DH$644,BH6,'Resumen Anual'!$DR$688)+SUMIF('Resumen Anual'!$FE$64,BH6,'Resumen Anual'!$FO$108)+SUMIF('Resumen Anual'!$FE$122,BH6,'Resumen Anual'!$FO$166)+SUMIF('Resumen Anual'!$FE$180,BH6,'Resumen Anual'!$FO$224)+SUMIF('Resumen Anual'!$FE$238,BH6,'Resumen Anual'!$FO$282)+SUMIF('Resumen Anual'!$FE$296,BH6,'Resumen Anual'!$FO$340)+SUMIF('Resumen Anual'!$FE$354,BH6,'Resumen Anual'!$FO$398)+SUMIF('Resumen Anual'!$FE$412,BH6,'Resumen Anual'!$FO$456)+SUMIF('Resumen Anual'!$FE$470,BH6,'Resumen Anual'!$FO$514)+SUMIF('Resumen Anual'!$FE$586,BH6,'Resumen Anual'!$FO$630)+SUMIF('Resumen Anual'!$FE$528,BH6,'Resumen Anual'!$FO$572)+SUMIF('Resumen Anual'!$FE$644,BH6,'Resumen Anual'!$FO$688)</f>
        <v>0</v>
      </c>
      <c r="BS47" s="676"/>
      <c r="BT47" s="676"/>
      <c r="BU47" s="677"/>
      <c r="BV47" s="632"/>
      <c r="BW47" s="1220" t="str">
        <f>IF(Portada!$A$1="www.fly-logics.com","MARCA",0)</f>
        <v>MARCA</v>
      </c>
      <c r="BX47" s="1221"/>
      <c r="BY47" s="1221"/>
      <c r="BZ47" s="1221"/>
      <c r="CA47" s="1221"/>
      <c r="CB47" s="1221"/>
      <c r="CC47" s="660"/>
      <c r="CD47" s="660"/>
      <c r="CE47" s="660"/>
      <c r="CF47" s="660"/>
      <c r="CG47" s="660"/>
      <c r="CH47" s="661"/>
      <c r="CI47" s="1220" t="str">
        <f>IF(Portada!$A$1="www.fly-logics.com","MODELO",0)</f>
        <v>MODELO</v>
      </c>
      <c r="CJ47" s="1221"/>
      <c r="CK47" s="1221"/>
      <c r="CL47" s="1221"/>
      <c r="CM47" s="1221"/>
      <c r="CN47" s="1221"/>
      <c r="CO47" s="664"/>
      <c r="CP47" s="660"/>
      <c r="CQ47" s="660"/>
      <c r="CR47" s="660"/>
      <c r="CS47" s="661"/>
      <c r="CT47" s="1200"/>
      <c r="CU47" s="1199"/>
      <c r="CV47" s="699"/>
      <c r="CW47" s="680" t="str">
        <f>'Resumen Anual'!$CY$50</f>
        <v>INSTRUCTOR DE VUELO</v>
      </c>
      <c r="CX47" s="681"/>
      <c r="CY47" s="681"/>
      <c r="CZ47" s="681"/>
      <c r="DA47" s="681"/>
      <c r="DB47" s="681"/>
      <c r="DC47" s="681"/>
      <c r="DD47" s="681"/>
      <c r="DE47" s="681"/>
      <c r="DF47" s="681"/>
      <c r="DG47" s="681"/>
      <c r="DH47" s="681"/>
      <c r="DI47" s="681"/>
      <c r="DJ47" s="682" t="str">
        <f>'Resumen Anual'!$DM$50</f>
        <v>Nº VUELOS</v>
      </c>
      <c r="DK47" s="683"/>
      <c r="DL47" s="683"/>
      <c r="DM47" s="683"/>
      <c r="DN47" s="683"/>
      <c r="DO47" s="684"/>
      <c r="DP47" s="675">
        <f>SUMIF('Bitácoras Anteriores'!$K$6,DF6,'Bitácoras Anteriores'!$U$47)+SUMIF('Bitácoras Anteriores'!$K$59,$K$6,'Bitácoras Anteriores'!$U$100)+SUMIF('Bitácoras Anteriores'!$K$112,DF6,'Bitácoras Anteriores'!$U$153)+SUMIF('Bitácoras Anteriores'!$K$165,DF6,'Bitácoras Anteriores'!$U$206)+SUMIF('Bitácoras Anteriores'!$K$218,DF6,'Bitácoras Anteriores'!$U$259)+SUMIF('Bitácoras Anteriores'!$K$271,DF6,'Bitácoras Anteriores'!$U$312)+SUMIF('Bitácoras Anteriores'!$K$324,DF6,'Bitácoras Anteriores'!$U$365)+SUMIF('Bitácoras Anteriores'!$BH$6,DF6,'Bitácoras Anteriores'!$BR$47)+SUMIF('Bitácoras Anteriores'!$BH$59,$K$6,'Bitácoras Anteriores'!$BR$100)+SUMIF('Bitácoras Anteriores'!$BH$112,DF6,'Bitácoras Anteriores'!$BR$153)+SUMIF('Bitácoras Anteriores'!$BH$165,DF6,'Bitácoras Anteriores'!$BR$206)+SUMIF('Bitácoras Anteriores'!$BH$218,DF6,'Bitácoras Anteriores'!$BR$259)+SUMIF('Bitácoras Anteriores'!$BH$271,DF6,'Bitácoras Anteriores'!$BR$312)+SUMIF('Bitácoras Anteriores'!$BH$324,DF6,'Bitácoras Anteriores'!$BR$365)+SUMIF('Bitácoras Anteriores'!$DF$6,DF6,'Bitácoras Anteriores'!$DP$47)+SUMIF('Bitácoras Anteriores'!$DF$59,$K$6,'Bitácoras Anteriores'!$DP$100)+SUMIF('Bitácoras Anteriores'!$DF$112,DF6,'Bitácoras Anteriores'!$DP$153)+SUMIF('Bitácoras Anteriores'!$DF$165,DF6,'Bitácoras Anteriores'!$DP$206)+SUMIF('Bitácoras Anteriores'!$DF$218,DF6,'Bitácoras Anteriores'!$DP$259)+SUMIF('Bitácoras Anteriores'!$DF$271,DF6,'Bitácoras Anteriores'!$DP$312)+SUMIF('Bitácoras Anteriores'!$DF$324,DF6,'Bitácoras Anteriores'!$DP$365)+SUMIF('Bitácoras Anteriores'!$FC$6,DF6,'Bitácoras Anteriores'!$FM$47)+SUMIF('Bitácoras Anteriores'!$FC$59,$K$6,'Bitácoras Anteriores'!$FM$100)+SUMIF('Bitácoras Anteriores'!$FC$112,DF6,'Bitácoras Anteriores'!$FM$153)+SUMIF('Bitácoras Anteriores'!$FC$165,DF6,'Bitácoras Anteriores'!$FM$206)+SUMIF('Bitácoras Anteriores'!$FC$218,DF6,'Bitácoras Anteriores'!$FM$259)+SUMIF('Bitácoras Anteriores'!$FC$271,DF6,'Bitácoras Anteriores'!$FM$312)+SUMIF('Bitácoras Anteriores'!$FC$324,DF6,'Bitácoras Anteriores'!$FM$365)+SUMIF('Resumen Anual'!$L$6,DF6,'Resumen Anual'!$V$50)+SUMIF('Resumen Anual'!$L$64,DF6,'Resumen Anual'!$V$108)+SUMIF('Resumen Anual'!$L$122,DF6,'Resumen Anual'!$V$166)+SUMIF('Resumen Anual'!$L$180,DF6,'Resumen Anual'!$V$224)+SUMIF('Resumen Anual'!$L$238,DF6,'Resumen Anual'!$V$282)+SUMIF('Resumen Anual'!$L$296,DF6,'Resumen Anual'!$V$340)+SUMIF('Resumen Anual'!$L$354,DF6,'Resumen Anual'!$V$398)+SUMIF('Resumen Anual'!$L$412,DF6,'Resumen Anual'!$V$456)+SUMIF('Resumen Anual'!$L$470,DF6,'Resumen Anual'!$V$514)+SUMIF('Resumen Anual'!$L$528,DF6,'Resumen Anual'!$V$572)+SUMIF('Resumen Anual'!$L$586,DF6,'Resumen Anual'!$V$630)+SUMIF('Resumen Anual'!$L$644,DF6,'Resumen Anual'!$V$688)+SUMIF('Resumen Anual'!$BI$6,DF6,'Resumen Anual'!$BS$50)+SUMIF('Resumen Anual'!$BI$64,DF6,'Resumen Anual'!$BS$108)+SUMIF('Resumen Anual'!$BI$122,DF6,'Resumen Anual'!$BS$166)+SUMIF('Resumen Anual'!$BI$180,DF6,'Resumen Anual'!$BS$224)+SUMIF('Resumen Anual'!$BI$238,DF6,'Resumen Anual'!$BS$282)+SUMIF('Resumen Anual'!$BI$296,DF6,'Resumen Anual'!$BS$340)+SUMIF('Resumen Anual'!$BI$354,DF6,'Resumen Anual'!$BS$398)+SUMIF('Resumen Anual'!$BI$412,DF6,'Resumen Anual'!$BS$456)+SUMIF('Resumen Anual'!$BI$470,DF6,'Resumen Anual'!$BS$514)+SUMIF('Resumen Anual'!$BI$528,DF6,'Resumen Anual'!$BS$572)+SUMIF('Resumen Anual'!$BI$586,DF6,'Resumen Anual'!$BS$630)+SUMIF('Resumen Anual'!$BI$644,DF6,'Resumen Anual'!$BS$688)+SUMIF('Resumen Anual'!$DH$6,DF6,'Resumen Anual'!$DR$50)+SUMIF('Resumen Anual'!$DH$64,DF6,'Resumen Anual'!$DR$108)+SUMIF('Resumen Anual'!$DH$122,DF6,'Resumen Anual'!$DR$166)+SUMIF('Resumen Anual'!$DH$180,DF6,'Resumen Anual'!$DR$224)+SUMIF('Resumen Anual'!$DH$238,DF6,'Resumen Anual'!$DR$282)+SUMIF('Resumen Anual'!$DH$296,DF6,'Resumen Anual'!$DR$340)+SUMIF('Resumen Anual'!$DH$354,DF6,'Resumen Anual'!$DR$398)+SUMIF('Resumen Anual'!$DH$412,DF6,'Resumen Anual'!$DR$456)+SUMIF('Resumen Anual'!$DH$470,DF6,'Resumen Anual'!$DR$514)+SUMIF('Resumen Anual'!$DH$528,DF6,'Resumen Anual'!$DR$572)+SUMIF('Resumen Anual'!$DH$586,DF6,'Resumen Anual'!$DR$630)+SUMIF('Resumen Anual'!$FE$6,DF6,'Resumen Anual'!$FO$50)+SUMIF('Resumen Anual'!$DH$644,DF6,'Resumen Anual'!$DR$688)+SUMIF('Resumen Anual'!$FE$64,DF6,'Resumen Anual'!$FO$108)+SUMIF('Resumen Anual'!$FE$122,DF6,'Resumen Anual'!$FO$166)+SUMIF('Resumen Anual'!$FE$180,DF6,'Resumen Anual'!$FO$224)+SUMIF('Resumen Anual'!$FE$238,DF6,'Resumen Anual'!$FO$282)+SUMIF('Resumen Anual'!$FE$296,DF6,'Resumen Anual'!$FO$340)+SUMIF('Resumen Anual'!$FE$354,DF6,'Resumen Anual'!$FO$398)+SUMIF('Resumen Anual'!$FE$412,DF6,'Resumen Anual'!$FO$456)+SUMIF('Resumen Anual'!$FE$470,DF6,'Resumen Anual'!$FO$514)+SUMIF('Resumen Anual'!$FE$586,DF6,'Resumen Anual'!$FO$630)+SUMIF('Resumen Anual'!$FE$528,DF6,'Resumen Anual'!$FO$572)+SUMIF('Resumen Anual'!$FE$644,DF6,'Resumen Anual'!$FO$688)</f>
        <v>0</v>
      </c>
      <c r="DQ47" s="676"/>
      <c r="DR47" s="676"/>
      <c r="DS47" s="677"/>
      <c r="DT47" s="632"/>
      <c r="DU47" s="1220" t="str">
        <f>IF(Portada!$A$1="www.fly-logics.com","MARCA",0)</f>
        <v>MARCA</v>
      </c>
      <c r="DV47" s="1221"/>
      <c r="DW47" s="1221"/>
      <c r="DX47" s="1221"/>
      <c r="DY47" s="1221"/>
      <c r="DZ47" s="1221"/>
      <c r="EA47" s="660"/>
      <c r="EB47" s="660"/>
      <c r="EC47" s="660"/>
      <c r="ED47" s="660"/>
      <c r="EE47" s="660"/>
      <c r="EF47" s="661"/>
      <c r="EG47" s="1220" t="str">
        <f>IF(Portada!$A$1="www.fly-logics.com","MODELO",0)</f>
        <v>MODELO</v>
      </c>
      <c r="EH47" s="1221"/>
      <c r="EI47" s="1221"/>
      <c r="EJ47" s="1221"/>
      <c r="EK47" s="1221"/>
      <c r="EL47" s="1221"/>
      <c r="EM47" s="664"/>
      <c r="EN47" s="660"/>
      <c r="EO47" s="660"/>
      <c r="EP47" s="660"/>
      <c r="EQ47" s="660"/>
      <c r="ER47" s="1200"/>
      <c r="ES47" s="699"/>
      <c r="ET47" s="680" t="str">
        <f>'Resumen Anual'!$EV$50</f>
        <v>INSTRUCTOR DE VUELO</v>
      </c>
      <c r="EU47" s="681"/>
      <c r="EV47" s="681"/>
      <c r="EW47" s="681"/>
      <c r="EX47" s="681"/>
      <c r="EY47" s="681"/>
      <c r="EZ47" s="681"/>
      <c r="FA47" s="681"/>
      <c r="FB47" s="681"/>
      <c r="FC47" s="681"/>
      <c r="FD47" s="681"/>
      <c r="FE47" s="681"/>
      <c r="FF47" s="681"/>
      <c r="FG47" s="682" t="str">
        <f>'Resumen Anual'!$FJ$50</f>
        <v>Nº VUELOS</v>
      </c>
      <c r="FH47" s="683"/>
      <c r="FI47" s="683"/>
      <c r="FJ47" s="683"/>
      <c r="FK47" s="683"/>
      <c r="FL47" s="684"/>
      <c r="FM47" s="675">
        <f>SUMIF('Bitácoras Anteriores'!$K$6,FC6,'Bitácoras Anteriores'!$U$47)+SUMIF('Bitácoras Anteriores'!$K$59,$K$6,'Bitácoras Anteriores'!$U$100)+SUMIF('Bitácoras Anteriores'!$K$112,FC6,'Bitácoras Anteriores'!$U$153)+SUMIF('Bitácoras Anteriores'!$K$165,FC6,'Bitácoras Anteriores'!$U$206)+SUMIF('Bitácoras Anteriores'!$K$218,FC6,'Bitácoras Anteriores'!$U$259)+SUMIF('Bitácoras Anteriores'!$K$271,FC6,'Bitácoras Anteriores'!$U$312)+SUMIF('Bitácoras Anteriores'!$K$324,FC6,'Bitácoras Anteriores'!$U$365)+SUMIF('Bitácoras Anteriores'!$BH$6,FC6,'Bitácoras Anteriores'!$BR$47)+SUMIF('Bitácoras Anteriores'!$BH$59,$K$6,'Bitácoras Anteriores'!$BR$100)+SUMIF('Bitácoras Anteriores'!$BH$112,FC6,'Bitácoras Anteriores'!$BR$153)+SUMIF('Bitácoras Anteriores'!$BH$165,FC6,'Bitácoras Anteriores'!$BR$206)+SUMIF('Bitácoras Anteriores'!$BH$218,FC6,'Bitácoras Anteriores'!$BR$259)+SUMIF('Bitácoras Anteriores'!$BH$271,FC6,'Bitácoras Anteriores'!$BR$312)+SUMIF('Bitácoras Anteriores'!$BH$324,FC6,'Bitácoras Anteriores'!$BR$365)+SUMIF('Bitácoras Anteriores'!$DF$6,FC6,'Bitácoras Anteriores'!$DP$47)+SUMIF('Bitácoras Anteriores'!$DF$59,$K$6,'Bitácoras Anteriores'!$DP$100)+SUMIF('Bitácoras Anteriores'!$DF$112,FC6,'Bitácoras Anteriores'!$DP$153)+SUMIF('Bitácoras Anteriores'!$DF$165,FC6,'Bitácoras Anteriores'!$DP$206)+SUMIF('Bitácoras Anteriores'!$DF$218,FC6,'Bitácoras Anteriores'!$DP$259)+SUMIF('Bitácoras Anteriores'!$DF$271,FC6,'Bitácoras Anteriores'!$DP$312)+SUMIF('Bitácoras Anteriores'!$DF$324,FC6,'Bitácoras Anteriores'!$DP$365)+SUMIF('Bitácoras Anteriores'!$FC$6,FC6,'Bitácoras Anteriores'!$FM$47)+SUMIF('Bitácoras Anteriores'!$FC$59,$K$6,'Bitácoras Anteriores'!$FM$100)+SUMIF('Bitácoras Anteriores'!$FC$112,FC6,'Bitácoras Anteriores'!$FM$153)+SUMIF('Bitácoras Anteriores'!$FC$165,FC6,'Bitácoras Anteriores'!$FM$206)+SUMIF('Bitácoras Anteriores'!$FC$218,FC6,'Bitácoras Anteriores'!$FM$259)+SUMIF('Bitácoras Anteriores'!$FC$271,FC6,'Bitácoras Anteriores'!$FM$312)+SUMIF('Bitácoras Anteriores'!$FC$324,FC6,'Bitácoras Anteriores'!$FM$365)+SUMIF('Resumen Anual'!$L$6,FC6,'Resumen Anual'!$V$50)+SUMIF('Resumen Anual'!$L$64,FC6,'Resumen Anual'!$V$108)+SUMIF('Resumen Anual'!$L$122,FC6,'Resumen Anual'!$V$166)+SUMIF('Resumen Anual'!$L$180,FC6,'Resumen Anual'!$V$224)+SUMIF('Resumen Anual'!$L$238,FC6,'Resumen Anual'!$V$282)+SUMIF('Resumen Anual'!$L$296,FC6,'Resumen Anual'!$V$340)+SUMIF('Resumen Anual'!$L$354,FC6,'Resumen Anual'!$V$398)+SUMIF('Resumen Anual'!$L$412,FC6,'Resumen Anual'!$V$456)+SUMIF('Resumen Anual'!$L$470,FC6,'Resumen Anual'!$V$514)+SUMIF('Resumen Anual'!$L$528,FC6,'Resumen Anual'!$V$572)+SUMIF('Resumen Anual'!$L$586,FC6,'Resumen Anual'!$V$630)+SUMIF('Resumen Anual'!$L$644,FC6,'Resumen Anual'!$V$688)+SUMIF('Resumen Anual'!$BI$6,FC6,'Resumen Anual'!$BS$50)+SUMIF('Resumen Anual'!$BI$64,FC6,'Resumen Anual'!$BS$108)+SUMIF('Resumen Anual'!$BI$122,FC6,'Resumen Anual'!$BS$166)+SUMIF('Resumen Anual'!$BI$180,FC6,'Resumen Anual'!$BS$224)+SUMIF('Resumen Anual'!$BI$238,FC6,'Resumen Anual'!$BS$282)+SUMIF('Resumen Anual'!$BI$296,FC6,'Resumen Anual'!$BS$340)+SUMIF('Resumen Anual'!$BI$354,FC6,'Resumen Anual'!$BS$398)+SUMIF('Resumen Anual'!$BI$412,FC6,'Resumen Anual'!$BS$456)+SUMIF('Resumen Anual'!$BI$470,FC6,'Resumen Anual'!$BS$514)+SUMIF('Resumen Anual'!$BI$528,FC6,'Resumen Anual'!$BS$572)+SUMIF('Resumen Anual'!$BI$586,FC6,'Resumen Anual'!$BS$630)+SUMIF('Resumen Anual'!$BI$644,FC6,'Resumen Anual'!$BS$688)+SUMIF('Resumen Anual'!$DH$6,FC6,'Resumen Anual'!$DR$50)+SUMIF('Resumen Anual'!$DH$64,FC6,'Resumen Anual'!$DR$108)+SUMIF('Resumen Anual'!$DH$122,FC6,'Resumen Anual'!$DR$166)+SUMIF('Resumen Anual'!$DH$180,FC6,'Resumen Anual'!$DR$224)+SUMIF('Resumen Anual'!$DH$238,FC6,'Resumen Anual'!$DR$282)+SUMIF('Resumen Anual'!$DH$296,FC6,'Resumen Anual'!$DR$340)+SUMIF('Resumen Anual'!$DH$354,FC6,'Resumen Anual'!$DR$398)+SUMIF('Resumen Anual'!$DH$412,FC6,'Resumen Anual'!$DR$456)+SUMIF('Resumen Anual'!$DH$470,FC6,'Resumen Anual'!$DR$514)+SUMIF('Resumen Anual'!$DH$528,FC6,'Resumen Anual'!$DR$572)+SUMIF('Resumen Anual'!$DH$586,FC6,'Resumen Anual'!$DR$630)+SUMIF('Resumen Anual'!$FE$6,FC6,'Resumen Anual'!$FO$50)+SUMIF('Resumen Anual'!$DH$644,FC6,'Resumen Anual'!$DR$688)+SUMIF('Resumen Anual'!$FE$64,FC6,'Resumen Anual'!$FO$108)+SUMIF('Resumen Anual'!$FE$122,FC6,'Resumen Anual'!$FO$166)+SUMIF('Resumen Anual'!$FE$180,FC6,'Resumen Anual'!$FO$224)+SUMIF('Resumen Anual'!$FE$238,FC6,'Resumen Anual'!$FO$282)+SUMIF('Resumen Anual'!$FE$296,FC6,'Resumen Anual'!$FO$340)+SUMIF('Resumen Anual'!$FE$354,FC6,'Resumen Anual'!$FO$398)+SUMIF('Resumen Anual'!$FE$412,FC6,'Resumen Anual'!$FO$456)+SUMIF('Resumen Anual'!$FE$470,FC6,'Resumen Anual'!$FO$514)+SUMIF('Resumen Anual'!$FE$586,FC6,'Resumen Anual'!$FO$630)+SUMIF('Resumen Anual'!$FE$528,FC6,'Resumen Anual'!$FO$572)+SUMIF('Resumen Anual'!$FE$644,FC6,'Resumen Anual'!$FO$688)</f>
        <v>0</v>
      </c>
      <c r="FN47" s="676"/>
      <c r="FO47" s="676"/>
      <c r="FP47" s="677"/>
      <c r="FQ47" s="632"/>
      <c r="FR47" s="1220" t="str">
        <f>IF(Portada!$A$1="www.fly-logics.com","MARCA",0)</f>
        <v>MARCA</v>
      </c>
      <c r="FS47" s="1221"/>
      <c r="FT47" s="1221"/>
      <c r="FU47" s="1221"/>
      <c r="FV47" s="1221"/>
      <c r="FW47" s="1221"/>
      <c r="FX47" s="660"/>
      <c r="FY47" s="660"/>
      <c r="FZ47" s="660"/>
      <c r="GA47" s="660"/>
      <c r="GB47" s="660"/>
      <c r="GC47" s="661"/>
      <c r="GD47" s="1220" t="str">
        <f>IF(Portada!$A$1="www.fly-logics.com","MODELO",0)</f>
        <v>MODELO</v>
      </c>
      <c r="GE47" s="1221"/>
      <c r="GF47" s="1221"/>
      <c r="GG47" s="1221"/>
      <c r="GH47" s="1221"/>
      <c r="GI47" s="1221"/>
      <c r="GJ47" s="664"/>
      <c r="GK47" s="660"/>
      <c r="GL47" s="660"/>
      <c r="GM47" s="660"/>
      <c r="GN47" s="661"/>
      <c r="GO47" s="1200"/>
    </row>
    <row r="48" spans="1:197" ht="3.75" customHeight="1" x14ac:dyDescent="0.2">
      <c r="A48" s="699"/>
      <c r="B48" s="6"/>
      <c r="C48" s="6"/>
      <c r="D48" s="6"/>
      <c r="E48" s="6"/>
      <c r="F48" s="6"/>
      <c r="G48" s="6"/>
      <c r="H48" s="6"/>
      <c r="I48" s="6"/>
      <c r="J48" s="6"/>
      <c r="K48" s="6"/>
      <c r="L48" s="6"/>
      <c r="M48" s="6"/>
      <c r="N48" s="6"/>
      <c r="O48" s="6"/>
      <c r="P48" s="6"/>
      <c r="Q48" s="6"/>
      <c r="R48" s="6"/>
      <c r="S48" s="6"/>
      <c r="T48" s="6"/>
      <c r="U48" s="6"/>
      <c r="V48" s="6"/>
      <c r="W48" s="6"/>
      <c r="X48" s="6"/>
      <c r="Y48" s="632"/>
      <c r="Z48" s="1222"/>
      <c r="AA48" s="1223"/>
      <c r="AB48" s="1223"/>
      <c r="AC48" s="1223"/>
      <c r="AD48" s="1223"/>
      <c r="AE48" s="1223"/>
      <c r="AF48" s="662"/>
      <c r="AG48" s="662"/>
      <c r="AH48" s="662"/>
      <c r="AI48" s="662"/>
      <c r="AJ48" s="662"/>
      <c r="AK48" s="663"/>
      <c r="AL48" s="1222"/>
      <c r="AM48" s="1223"/>
      <c r="AN48" s="1223"/>
      <c r="AO48" s="1223"/>
      <c r="AP48" s="1223"/>
      <c r="AQ48" s="1223"/>
      <c r="AR48" s="665"/>
      <c r="AS48" s="662"/>
      <c r="AT48" s="662"/>
      <c r="AU48" s="662"/>
      <c r="AV48" s="662"/>
      <c r="AW48" s="1200"/>
      <c r="AX48" s="699"/>
      <c r="AY48" s="6"/>
      <c r="AZ48" s="6"/>
      <c r="BA48" s="6"/>
      <c r="BB48" s="6"/>
      <c r="BC48" s="6"/>
      <c r="BD48" s="6"/>
      <c r="BE48" s="6"/>
      <c r="BF48" s="6"/>
      <c r="BG48" s="6"/>
      <c r="BH48" s="6"/>
      <c r="BI48" s="6"/>
      <c r="BJ48" s="6"/>
      <c r="BK48" s="6"/>
      <c r="BL48" s="6"/>
      <c r="BM48" s="6"/>
      <c r="BN48" s="6"/>
      <c r="BO48" s="6"/>
      <c r="BP48" s="6"/>
      <c r="BQ48" s="6"/>
      <c r="BR48" s="6"/>
      <c r="BS48" s="6"/>
      <c r="BT48" s="6"/>
      <c r="BU48" s="6"/>
      <c r="BV48" s="632"/>
      <c r="BW48" s="1222"/>
      <c r="BX48" s="1223"/>
      <c r="BY48" s="1223"/>
      <c r="BZ48" s="1223"/>
      <c r="CA48" s="1223"/>
      <c r="CB48" s="1223"/>
      <c r="CC48" s="662"/>
      <c r="CD48" s="662"/>
      <c r="CE48" s="662"/>
      <c r="CF48" s="662"/>
      <c r="CG48" s="662"/>
      <c r="CH48" s="663"/>
      <c r="CI48" s="1222"/>
      <c r="CJ48" s="1223"/>
      <c r="CK48" s="1223"/>
      <c r="CL48" s="1223"/>
      <c r="CM48" s="1223"/>
      <c r="CN48" s="1223"/>
      <c r="CO48" s="665"/>
      <c r="CP48" s="662"/>
      <c r="CQ48" s="662"/>
      <c r="CR48" s="662"/>
      <c r="CS48" s="663"/>
      <c r="CT48" s="1200"/>
      <c r="CU48" s="1199"/>
      <c r="CV48" s="699"/>
      <c r="CW48" s="6"/>
      <c r="CX48" s="6"/>
      <c r="CY48" s="6"/>
      <c r="CZ48" s="6"/>
      <c r="DA48" s="6"/>
      <c r="DB48" s="6"/>
      <c r="DC48" s="6"/>
      <c r="DD48" s="6"/>
      <c r="DE48" s="6"/>
      <c r="DF48" s="6"/>
      <c r="DG48" s="6"/>
      <c r="DH48" s="6"/>
      <c r="DI48" s="6"/>
      <c r="DJ48" s="6"/>
      <c r="DK48" s="6"/>
      <c r="DL48" s="6"/>
      <c r="DM48" s="6"/>
      <c r="DN48" s="6"/>
      <c r="DO48" s="6"/>
      <c r="DP48" s="6"/>
      <c r="DQ48" s="6"/>
      <c r="DR48" s="6"/>
      <c r="DS48" s="6"/>
      <c r="DT48" s="632"/>
      <c r="DU48" s="1222"/>
      <c r="DV48" s="1223"/>
      <c r="DW48" s="1223"/>
      <c r="DX48" s="1223"/>
      <c r="DY48" s="1223"/>
      <c r="DZ48" s="1223"/>
      <c r="EA48" s="662"/>
      <c r="EB48" s="662"/>
      <c r="EC48" s="662"/>
      <c r="ED48" s="662"/>
      <c r="EE48" s="662"/>
      <c r="EF48" s="663"/>
      <c r="EG48" s="1222"/>
      <c r="EH48" s="1223"/>
      <c r="EI48" s="1223"/>
      <c r="EJ48" s="1223"/>
      <c r="EK48" s="1223"/>
      <c r="EL48" s="1223"/>
      <c r="EM48" s="665"/>
      <c r="EN48" s="662"/>
      <c r="EO48" s="662"/>
      <c r="EP48" s="662"/>
      <c r="EQ48" s="662"/>
      <c r="ER48" s="1200"/>
      <c r="ES48" s="699"/>
      <c r="ET48" s="6"/>
      <c r="EU48" s="6"/>
      <c r="EV48" s="6"/>
      <c r="EW48" s="6"/>
      <c r="EX48" s="6"/>
      <c r="EY48" s="6"/>
      <c r="EZ48" s="6"/>
      <c r="FA48" s="6"/>
      <c r="FB48" s="6"/>
      <c r="FC48" s="6"/>
      <c r="FD48" s="6"/>
      <c r="FE48" s="6"/>
      <c r="FF48" s="6"/>
      <c r="FG48" s="6"/>
      <c r="FH48" s="6"/>
      <c r="FI48" s="6"/>
      <c r="FJ48" s="6"/>
      <c r="FK48" s="6"/>
      <c r="FL48" s="6"/>
      <c r="FM48" s="6"/>
      <c r="FN48" s="6"/>
      <c r="FO48" s="6"/>
      <c r="FP48" s="6"/>
      <c r="FQ48" s="632"/>
      <c r="FR48" s="1222"/>
      <c r="FS48" s="1223"/>
      <c r="FT48" s="1223"/>
      <c r="FU48" s="1223"/>
      <c r="FV48" s="1223"/>
      <c r="FW48" s="1223"/>
      <c r="FX48" s="662"/>
      <c r="FY48" s="662"/>
      <c r="FZ48" s="662"/>
      <c r="GA48" s="662"/>
      <c r="GB48" s="662"/>
      <c r="GC48" s="663"/>
      <c r="GD48" s="1222"/>
      <c r="GE48" s="1223"/>
      <c r="GF48" s="1223"/>
      <c r="GG48" s="1223"/>
      <c r="GH48" s="1223"/>
      <c r="GI48" s="1223"/>
      <c r="GJ48" s="665"/>
      <c r="GK48" s="662"/>
      <c r="GL48" s="662"/>
      <c r="GM48" s="662"/>
      <c r="GN48" s="663"/>
      <c r="GO48" s="1200"/>
    </row>
    <row r="49" spans="1:197" ht="15.75" customHeight="1" x14ac:dyDescent="0.25">
      <c r="A49" s="699"/>
      <c r="B49" s="678" t="str">
        <f>'Resumen Anual'!$C$53</f>
        <v>HORAS</v>
      </c>
      <c r="C49" s="678"/>
      <c r="D49" s="678"/>
      <c r="E49" s="678"/>
      <c r="F49" s="659">
        <f>SUMIF('Bitácoras Anteriores'!$K$6,K6,'Bitácoras Anteriores'!$F$49)+SUMIF('Bitácoras Anteriores'!$K$59,$K$6,'Bitácoras Anteriores'!$F$102)+SUMIF('Bitácoras Anteriores'!$K$112,K6,'Bitácoras Anteriores'!$F$155)+SUMIF('Bitácoras Anteriores'!$K$165,K6,'Bitácoras Anteriores'!$F$208)+SUMIF('Bitácoras Anteriores'!$K$218,K6,'Bitácoras Anteriores'!$F$261)+SUMIF('Bitácoras Anteriores'!$K$271,K6,'Bitácoras Anteriores'!$F$314)+SUMIF('Bitácoras Anteriores'!$K$324,K6,'Bitácoras Anteriores'!$F$367)+SUMIF('Bitácoras Anteriores'!$BH$6,K6,'Bitácoras Anteriores'!$BC$49)+SUMIF('Bitácoras Anteriores'!$BH$59,$K$6,'Bitácoras Anteriores'!$BC$102)+SUMIF('Bitácoras Anteriores'!$BH$112,K6,'Bitácoras Anteriores'!$BC$155)+SUMIF('Bitácoras Anteriores'!$BH$165,K6,'Bitácoras Anteriores'!$BC$208)+SUMIF('Bitácoras Anteriores'!$BH$218,K6,'Bitácoras Anteriores'!$BC$261)+SUMIF('Bitácoras Anteriores'!$BH$271,K6,'Bitácoras Anteriores'!$BC$314)+SUMIF('Bitácoras Anteriores'!$BH$324,K6,'Bitácoras Anteriores'!$BC$367)+SUMIF('Bitácoras Anteriores'!$DF$6,K6,'Bitácoras Anteriores'!$DA$49)+SUMIF('Bitácoras Anteriores'!$DF$59,$K$6,'Bitácoras Anteriores'!$DA$102)+SUMIF('Bitácoras Anteriores'!$DF$112,K6,'Bitácoras Anteriores'!$DA$155)+SUMIF('Bitácoras Anteriores'!$DF$165,K6,'Bitácoras Anteriores'!$DA$208)+SUMIF('Bitácoras Anteriores'!$DF$218,K6,'Bitácoras Anteriores'!$DA$261)+SUMIF('Bitácoras Anteriores'!$DF$271,K6,'Bitácoras Anteriores'!$DA$314)+SUMIF('Bitácoras Anteriores'!$DF$324,K6,'Bitácoras Anteriores'!$DA$367)+SUMIF('Bitácoras Anteriores'!$FC$6,K6,'Bitácoras Anteriores'!$EX$49)+SUMIF('Bitácoras Anteriores'!$FC$59,$K$6,'Bitácoras Anteriores'!$EX$102)+SUMIF('Bitácoras Anteriores'!$FC$112,K6,'Bitácoras Anteriores'!$EX$155)+SUMIF('Bitácoras Anteriores'!$FC$165,K6,'Bitácoras Anteriores'!$EX$208)+SUMIF('Bitácoras Anteriores'!$FC$218,K6,'Bitácoras Anteriores'!$EX$261)+SUMIF('Bitácoras Anteriores'!$FC$271,K6,'Bitácoras Anteriores'!$EX$314)+SUMIF('Bitácoras Anteriores'!$FC$324,K6,'Bitácoras Anteriores'!$EX$367)+SUMIF('Resumen Anual'!$L$6,K6,'Resumen Anual'!$H$53)+SUMIF('Resumen Anual'!$L$64,K6,'Resumen Anual'!$H$111)+SUMIF('Resumen Anual'!$L$122,K6,'Resumen Anual'!$H$169)+SUMIF('Resumen Anual'!$L$180,K6,'Resumen Anual'!$H$227)+SUMIF('Resumen Anual'!$L$238,K6,'Resumen Anual'!$H$285)+SUMIF('Resumen Anual'!$L$296,K6,'Resumen Anual'!$H$343)+SUMIF('Resumen Anual'!$L$354,K6,'Resumen Anual'!$H$401)+SUMIF('Resumen Anual'!$L$412,K6,'Resumen Anual'!$H$459)+SUMIF('Resumen Anual'!$L$470,K6,'Resumen Anual'!$H$517)+SUMIF('Resumen Anual'!$L$528,K6,'Resumen Anual'!$H$575)+SUMIF('Resumen Anual'!$L$586,K6,'Resumen Anual'!$H$633)+SUMIF('Resumen Anual'!$L$644,K6,'Resumen Anual'!$H$691)+SUMIF('Resumen Anual'!$BI$6,K6,'Resumen Anual'!$BE$53)+SUMIF('Resumen Anual'!$BI$64,K6,'Resumen Anual'!$BE$111)+SUMIF('Resumen Anual'!$BI$122,K6,'Resumen Anual'!$BE$169)+SUMIF('Resumen Anual'!$BI$180,K6,'Resumen Anual'!$BE$227)+SUMIF('Resumen Anual'!$BI$238,K6,'Resumen Anual'!$BE$285)+SUMIF('Resumen Anual'!$BI$296,K6,'Resumen Anual'!$BE$343)+SUMIF('Resumen Anual'!$BI$354,K6,'Resumen Anual'!$BE$401)+SUMIF('Resumen Anual'!$BI$412,K6,'Resumen Anual'!$BE$459)+SUMIF('Resumen Anual'!$BI$470,K6,'Resumen Anual'!$BE$517)+SUMIF('Resumen Anual'!$BI$528,K6,'Resumen Anual'!$BE$575)+SUMIF('Resumen Anual'!$BI$586,K6,'Resumen Anual'!$BE$633)+SUMIF('Resumen Anual'!$BI$644,K6,'Resumen Anual'!$BE$691)+SUMIF('Resumen Anual'!$DH$6,K6,'Resumen Anual'!$DD$53)+SUMIF('Resumen Anual'!$DH$64,K6,'Resumen Anual'!$DD$111)+SUMIF('Resumen Anual'!$DH$122,K6,'Resumen Anual'!$DD$169)+SUMIF('Resumen Anual'!$DH$180,K6,'Resumen Anual'!$DD$227)+SUMIF('Resumen Anual'!$DH$238,K6,'Resumen Anual'!$DD$285)+SUMIF('Resumen Anual'!$DH$296,K6,'Resumen Anual'!$DD$343)+SUMIF('Resumen Anual'!$DH$354,K6,'Resumen Anual'!$DD$401)+SUMIF('Resumen Anual'!$DH$412,K6,'Resumen Anual'!$DD$459)+SUMIF('Resumen Anual'!$DH$470,K6,'Resumen Anual'!$DD$517)+SUMIF('Resumen Anual'!$DH$528,K6,'Resumen Anual'!$DD$575)+SUMIF('Resumen Anual'!$DH$586,K6,'Resumen Anual'!$DD$633)+SUMIF('Resumen Anual'!$FE$6,K6,'Resumen Anual'!$FA$53)+SUMIF('Resumen Anual'!$DH$644,K6,'Resumen Anual'!$DD$691)+SUMIF('Resumen Anual'!$FE$64,K6,'Resumen Anual'!$FA$111)+SUMIF('Resumen Anual'!$FE$122,K6,'Resumen Anual'!$FA$169)+SUMIF('Resumen Anual'!$FE$180,K6,'Resumen Anual'!$FA$227)+SUMIF('Resumen Anual'!$FE$238,K6,'Resumen Anual'!$FA$285)+SUMIF('Resumen Anual'!$FE$296,K6,'Resumen Anual'!$FA$343)+SUMIF('Resumen Anual'!$FE$354,K6,'Resumen Anual'!$FA$401)+SUMIF('Resumen Anual'!$FE$412,K6,'Resumen Anual'!$FA$459)+SUMIF('Resumen Anual'!$FE$470,K6,'Resumen Anual'!$FA$517)+SUMIF('Resumen Anual'!$FE$586,K6,'Resumen Anual'!$FA$633)+SUMIF('Resumen Anual'!$FE$528,K6,'Resumen Anual'!$FA$575)+SUMIF('Resumen Anual'!$FE$644,K6,'Resumen Anual'!$FA$691)</f>
        <v>0</v>
      </c>
      <c r="G49" s="667"/>
      <c r="H49" s="667"/>
      <c r="I49" s="667"/>
      <c r="J49" s="667"/>
      <c r="K49" s="667"/>
      <c r="L49" s="667"/>
      <c r="M49" s="15"/>
      <c r="N49" s="674" t="str">
        <f>'Resumen Anual'!$O$53</f>
        <v>DÍA</v>
      </c>
      <c r="O49" s="674"/>
      <c r="P49" s="674"/>
      <c r="Q49" s="679"/>
      <c r="R49" s="667">
        <f>SUMIF('Bitácoras Anteriores'!$K$6,K6,'Bitácoras Anteriores'!$R$49)+SUMIF('Bitácoras Anteriores'!$K$59,$K$6,'Bitácoras Anteriores'!$F$102)+SUMIF('Bitácoras Anteriores'!$K$112,K6,'Bitácoras Anteriores'!$F$155)+SUMIF('Bitácoras Anteriores'!$K$165,K6,'Bitácoras Anteriores'!$F$208)+SUMIF('Bitácoras Anteriores'!$K$218,K6,'Bitácoras Anteriores'!$F$261)+SUMIF('Bitácoras Anteriores'!$K$271,K6,'Bitácoras Anteriores'!$F$314)+SUMIF('Bitácoras Anteriores'!$K$324,K6,'Bitácoras Anteriores'!$F$367)+SUMIF('Bitácoras Anteriores'!$BH$6,K6,'Bitácoras Anteriores'!$BO$49)+SUMIF('Bitácoras Anteriores'!$BH$59,$K$6,'Bitácoras Anteriores'!$BC$102)+SUMIF('Bitácoras Anteriores'!$BH$112,K6,'Bitácoras Anteriores'!$BC$155)+SUMIF('Bitácoras Anteriores'!$BH$165,K6,'Bitácoras Anteriores'!$BC$208)+SUMIF('Bitácoras Anteriores'!$BH$218,K6,'Bitácoras Anteriores'!$BC$261)+SUMIF('Bitácoras Anteriores'!$BH$271,K6,'Bitácoras Anteriores'!$BC$314)+SUMIF('Bitácoras Anteriores'!$BH$324,K6,'Bitácoras Anteriores'!$BC$367)+SUMIF('Bitácoras Anteriores'!$DF$6,K6,'Bitácoras Anteriores'!$DM$49)+SUMIF('Bitácoras Anteriores'!$DF$59,$K$6,'Bitácoras Anteriores'!$DA$102)+SUMIF('Bitácoras Anteriores'!$DF$112,K6,'Bitácoras Anteriores'!$DA$155)+SUMIF('Bitácoras Anteriores'!$DF$165,K6,'Bitácoras Anteriores'!$DA$208)+SUMIF('Bitácoras Anteriores'!$DF$218,K6,'Bitácoras Anteriores'!$DA$261)+SUMIF('Bitácoras Anteriores'!$DF$271,K6,'Bitácoras Anteriores'!$DA$314)+SUMIF('Bitácoras Anteriores'!$DF$324,K6,'Bitácoras Anteriores'!$DA$367)+SUMIF('Bitácoras Anteriores'!$FC$6,K6,'Bitácoras Anteriores'!$FJ$49)+SUMIF('Bitácoras Anteriores'!$FC$59,$K$6,'Bitácoras Anteriores'!$EX$102)+SUMIF('Bitácoras Anteriores'!$FC$112,K6,'Bitácoras Anteriores'!$EX$155)+SUMIF('Bitácoras Anteriores'!$FC$165,K6,'Bitácoras Anteriores'!$EX$208)+SUMIF('Bitácoras Anteriores'!$FC$218,K6,'Bitácoras Anteriores'!$EX$261)+SUMIF('Bitácoras Anteriores'!$FC$271,K6,'Bitácoras Anteriores'!$EX$314)+SUMIF('Bitácoras Anteriores'!$FC$324,K6,'Bitácoras Anteriores'!$EX$367)+SUMIF('Resumen Anual'!$L$6,K6,'Resumen Anual'!$T$53)+SUMIF('Resumen Anual'!$L$64,K6,'Resumen Anual'!$H$111)+SUMIF('Resumen Anual'!$L$122,K6,'Resumen Anual'!$H$169)+SUMIF('Resumen Anual'!$L$180,K6,'Resumen Anual'!$H$227)+SUMIF('Resumen Anual'!$L$238,K6,'Resumen Anual'!$H$285)+SUMIF('Resumen Anual'!$L$296,K6,'Resumen Anual'!$H$343)+SUMIF('Resumen Anual'!$L$354,K6,'Resumen Anual'!$H$401)+SUMIF('Resumen Anual'!$L$412,K6,'Resumen Anual'!$H$459)+SUMIF('Resumen Anual'!$L$470,K6,'Resumen Anual'!$H$517)+SUMIF('Resumen Anual'!$L$528,K6,'Resumen Anual'!$H$575)+SUMIF('Resumen Anual'!$L$586,K6,'Resumen Anual'!$H$633)+SUMIF('Resumen Anual'!$L$644,K6,'Resumen Anual'!$H$691)+SUMIF('Resumen Anual'!$BI$6,K6,'Resumen Anual'!$BQ$53)+SUMIF('Resumen Anual'!$BI$64,K6,'Resumen Anual'!$BE$111)+SUMIF('Resumen Anual'!$BI$122,K6,'Resumen Anual'!$BE$169)+SUMIF('Resumen Anual'!$BI$180,K6,'Resumen Anual'!$BE$227)+SUMIF('Resumen Anual'!$BI$238,K6,'Resumen Anual'!$BE$285)+SUMIF('Resumen Anual'!$BI$296,K6,'Resumen Anual'!$BE$343)+SUMIF('Resumen Anual'!$BI$354,K6,'Resumen Anual'!$BE$401)+SUMIF('Resumen Anual'!$BI$412,K6,'Resumen Anual'!$BE$459)+SUMIF('Resumen Anual'!$BI$470,K6,'Resumen Anual'!$BE$517)+SUMIF('Resumen Anual'!$BI$528,K6,'Resumen Anual'!$BE$575)+SUMIF('Resumen Anual'!$BI$586,K6,'Resumen Anual'!$BE$633)+SUMIF('Resumen Anual'!$BI$644,K6,'Resumen Anual'!$BE$691)+SUMIF('Resumen Anual'!$DH$6,K6,'Resumen Anual'!$DP$53)+SUMIF('Resumen Anual'!$DH$64,K6,'Resumen Anual'!$DD$111)+SUMIF('Resumen Anual'!$DH$122,K6,'Resumen Anual'!$DD$169)+SUMIF('Resumen Anual'!$DH$180,K6,'Resumen Anual'!$DD$227)+SUMIF('Resumen Anual'!$DH$238,K6,'Resumen Anual'!$DD$285)+SUMIF('Resumen Anual'!$DH$296,K6,'Resumen Anual'!$DD$343)+SUMIF('Resumen Anual'!$DH$354,K6,'Resumen Anual'!$DD$401)+SUMIF('Resumen Anual'!$DH$412,K6,'Resumen Anual'!$DD$459)+SUMIF('Resumen Anual'!$DH$470,K6,'Resumen Anual'!$DD$517)+SUMIF('Resumen Anual'!$DH$528,K6,'Resumen Anual'!$DD$575)+SUMIF('Resumen Anual'!$DH$586,K6,'Resumen Anual'!$DD$633)+SUMIF('Resumen Anual'!$FE$6,K6,'Resumen Anual'!$FM$53)+SUMIF('Resumen Anual'!$DH$644,K6,'Resumen Anual'!$DD$691)+SUMIF('Resumen Anual'!$FE$64,K6,'Resumen Anual'!$FA$111)+SUMIF('Resumen Anual'!$FE$122,K6,'Resumen Anual'!$FA$169)+SUMIF('Resumen Anual'!$FE$180,K6,'Resumen Anual'!$FA$227)+SUMIF('Resumen Anual'!$FE$238,K6,'Resumen Anual'!$FA$285)+SUMIF('Resumen Anual'!$FE$296,K6,'Resumen Anual'!$FA$343)+SUMIF('Resumen Anual'!$FE$354,K6,'Resumen Anual'!$FA$401)+SUMIF('Resumen Anual'!$FE$412,K6,'Resumen Anual'!$FA$459)+SUMIF('Resumen Anual'!$FE$470,K6,'Resumen Anual'!$FA$517)+SUMIF('Resumen Anual'!$FE$586,K6,'Resumen Anual'!$FA$633)+SUMIF('Resumen Anual'!$FE$528,K6,'Resumen Anual'!$FA$575)+SUMIF('Resumen Anual'!$FE$644,K6,'Resumen Anual'!$FA$691)</f>
        <v>0</v>
      </c>
      <c r="S49" s="667"/>
      <c r="T49" s="667"/>
      <c r="U49" s="667"/>
      <c r="V49" s="667"/>
      <c r="W49" s="667"/>
      <c r="X49" s="667"/>
      <c r="Y49" s="632"/>
      <c r="Z49" s="1220" t="str">
        <f>IF(Portada!$A$1="www.fly-logics.com","MATRICULA",0)</f>
        <v>MATRICULA</v>
      </c>
      <c r="AA49" s="1221"/>
      <c r="AB49" s="1221"/>
      <c r="AC49" s="1221"/>
      <c r="AD49" s="1221"/>
      <c r="AE49" s="1221"/>
      <c r="AF49" s="660"/>
      <c r="AG49" s="660"/>
      <c r="AH49" s="660"/>
      <c r="AI49" s="660"/>
      <c r="AJ49" s="660"/>
      <c r="AK49" s="661"/>
      <c r="AL49" s="1220" t="str">
        <f>IF(Portada!$A$1="www.fly-logics.com","FECHA MAT.",0)</f>
        <v>FECHA MAT.</v>
      </c>
      <c r="AM49" s="1221"/>
      <c r="AN49" s="1221"/>
      <c r="AO49" s="1221"/>
      <c r="AP49" s="1221"/>
      <c r="AQ49" s="1221"/>
      <c r="AR49" s="668"/>
      <c r="AS49" s="669"/>
      <c r="AT49" s="669"/>
      <c r="AU49" s="669"/>
      <c r="AV49" s="669"/>
      <c r="AW49" s="1200"/>
      <c r="AX49" s="699"/>
      <c r="AY49" s="678" t="str">
        <f>'Resumen Anual'!$C$53</f>
        <v>HORAS</v>
      </c>
      <c r="AZ49" s="678"/>
      <c r="BA49" s="678"/>
      <c r="BB49" s="678"/>
      <c r="BC49" s="659">
        <f>SUMIF('Bitácoras Anteriores'!$K$6,BH6,'Bitácoras Anteriores'!$F$49)+SUMIF('Bitácoras Anteriores'!$K$59,$K$6,'Bitácoras Anteriores'!$F$102)+SUMIF('Bitácoras Anteriores'!$K$112,BH6,'Bitácoras Anteriores'!$F$155)+SUMIF('Bitácoras Anteriores'!$K$165,BH6,'Bitácoras Anteriores'!$F$208)+SUMIF('Bitácoras Anteriores'!$K$218,BH6,'Bitácoras Anteriores'!$F$261)+SUMIF('Bitácoras Anteriores'!$K$271,BH6,'Bitácoras Anteriores'!$F$314)+SUMIF('Bitácoras Anteriores'!$K$324,BH6,'Bitácoras Anteriores'!$F$367)+SUMIF('Bitácoras Anteriores'!$BH$6,BH6,'Bitácoras Anteriores'!$BC$49)+SUMIF('Bitácoras Anteriores'!$BH$59,$K$6,'Bitácoras Anteriores'!$BC$102)+SUMIF('Bitácoras Anteriores'!$BH$112,BH6,'Bitácoras Anteriores'!$BC$155)+SUMIF('Bitácoras Anteriores'!$BH$165,BH6,'Bitácoras Anteriores'!$BC$208)+SUMIF('Bitácoras Anteriores'!$BH$218,BH6,'Bitácoras Anteriores'!$BC$261)+SUMIF('Bitácoras Anteriores'!$BH$271,BH6,'Bitácoras Anteriores'!$BC$314)+SUMIF('Bitácoras Anteriores'!$BH$324,BH6,'Bitácoras Anteriores'!$BC$367)+SUMIF('Bitácoras Anteriores'!$DF$6,BH6,'Bitácoras Anteriores'!$DA$49)+SUMIF('Bitácoras Anteriores'!$DF$59,$K$6,'Bitácoras Anteriores'!$DA$102)+SUMIF('Bitácoras Anteriores'!$DF$112,BH6,'Bitácoras Anteriores'!$DA$155)+SUMIF('Bitácoras Anteriores'!$DF$165,BH6,'Bitácoras Anteriores'!$DA$208)+SUMIF('Bitácoras Anteriores'!$DF$218,BH6,'Bitácoras Anteriores'!$DA$261)+SUMIF('Bitácoras Anteriores'!$DF$271,BH6,'Bitácoras Anteriores'!$DA$314)+SUMIF('Bitácoras Anteriores'!$DF$324,BH6,'Bitácoras Anteriores'!$DA$367)+SUMIF('Bitácoras Anteriores'!$FC$6,BH6,'Bitácoras Anteriores'!$EX$49)+SUMIF('Bitácoras Anteriores'!$FC$59,$K$6,'Bitácoras Anteriores'!$EX$102)+SUMIF('Bitácoras Anteriores'!$FC$112,BH6,'Bitácoras Anteriores'!$EX$155)+SUMIF('Bitácoras Anteriores'!$FC$165,BH6,'Bitácoras Anteriores'!$EX$208)+SUMIF('Bitácoras Anteriores'!$FC$218,BH6,'Bitácoras Anteriores'!$EX$261)+SUMIF('Bitácoras Anteriores'!$FC$271,BH6,'Bitácoras Anteriores'!$EX$314)+SUMIF('Bitácoras Anteriores'!$FC$324,BH6,'Bitácoras Anteriores'!$EX$367)+SUMIF('Resumen Anual'!$L$6,BH6,'Resumen Anual'!$H$53)+SUMIF('Resumen Anual'!$L$64,BH6,'Resumen Anual'!$H$111)+SUMIF('Resumen Anual'!$L$122,BH6,'Resumen Anual'!$H$169)+SUMIF('Resumen Anual'!$L$180,BH6,'Resumen Anual'!$H$227)+SUMIF('Resumen Anual'!$L$238,BH6,'Resumen Anual'!$H$285)+SUMIF('Resumen Anual'!$L$296,BH6,'Resumen Anual'!$H$343)+SUMIF('Resumen Anual'!$L$354,BH6,'Resumen Anual'!$H$401)+SUMIF('Resumen Anual'!$L$412,BH6,'Resumen Anual'!$H$459)+SUMIF('Resumen Anual'!$L$470,BH6,'Resumen Anual'!$H$517)+SUMIF('Resumen Anual'!$L$528,BH6,'Resumen Anual'!$H$575)+SUMIF('Resumen Anual'!$L$586,BH6,'Resumen Anual'!$H$633)+SUMIF('Resumen Anual'!$L$644,BH6,'Resumen Anual'!$H$691)+SUMIF('Resumen Anual'!$BI$6,BH6,'Resumen Anual'!$BE$53)+SUMIF('Resumen Anual'!$BI$64,BH6,'Resumen Anual'!$BE$111)+SUMIF('Resumen Anual'!$BI$122,BH6,'Resumen Anual'!$BE$169)+SUMIF('Resumen Anual'!$BI$180,BH6,'Resumen Anual'!$BE$227)+SUMIF('Resumen Anual'!$BI$238,BH6,'Resumen Anual'!$BE$285)+SUMIF('Resumen Anual'!$BI$296,BH6,'Resumen Anual'!$BE$343)+SUMIF('Resumen Anual'!$BI$354,BH6,'Resumen Anual'!$BE$401)+SUMIF('Resumen Anual'!$BI$412,BH6,'Resumen Anual'!$BE$459)+SUMIF('Resumen Anual'!$BI$470,BH6,'Resumen Anual'!$BE$517)+SUMIF('Resumen Anual'!$BI$528,BH6,'Resumen Anual'!$BE$575)+SUMIF('Resumen Anual'!$BI$586,BH6,'Resumen Anual'!$BE$633)+SUMIF('Resumen Anual'!$BI$644,BH6,'Resumen Anual'!$BE$691)+SUMIF('Resumen Anual'!$DH$6,BH6,'Resumen Anual'!$DD$53)+SUMIF('Resumen Anual'!$DH$64,BH6,'Resumen Anual'!$DD$111)+SUMIF('Resumen Anual'!$DH$122,BH6,'Resumen Anual'!$DD$169)+SUMIF('Resumen Anual'!$DH$180,BH6,'Resumen Anual'!$DD$227)+SUMIF('Resumen Anual'!$DH$238,BH6,'Resumen Anual'!$DD$285)+SUMIF('Resumen Anual'!$DH$296,BH6,'Resumen Anual'!$DD$343)+SUMIF('Resumen Anual'!$DH$354,BH6,'Resumen Anual'!$DD$401)+SUMIF('Resumen Anual'!$DH$412,BH6,'Resumen Anual'!$DD$459)+SUMIF('Resumen Anual'!$DH$470,BH6,'Resumen Anual'!$DD$517)+SUMIF('Resumen Anual'!$DH$528,BH6,'Resumen Anual'!$DD$575)+SUMIF('Resumen Anual'!$DH$586,BH6,'Resumen Anual'!$DD$633)+SUMIF('Resumen Anual'!$FE$6,BH6,'Resumen Anual'!$FA$53)+SUMIF('Resumen Anual'!$DH$644,BH6,'Resumen Anual'!$DD$691)+SUMIF('Resumen Anual'!$FE$64,BH6,'Resumen Anual'!$FA$111)+SUMIF('Resumen Anual'!$FE$122,BH6,'Resumen Anual'!$FA$169)+SUMIF('Resumen Anual'!$FE$180,BH6,'Resumen Anual'!$FA$227)+SUMIF('Resumen Anual'!$FE$238,BH6,'Resumen Anual'!$FA$285)+SUMIF('Resumen Anual'!$FE$296,BH6,'Resumen Anual'!$FA$343)+SUMIF('Resumen Anual'!$FE$354,BH6,'Resumen Anual'!$FA$401)+SUMIF('Resumen Anual'!$FE$412,BH6,'Resumen Anual'!$FA$459)+SUMIF('Resumen Anual'!$FE$470,BH6,'Resumen Anual'!$FA$517)+SUMIF('Resumen Anual'!$FE$586,BH6,'Resumen Anual'!$FA$633)+SUMIF('Resumen Anual'!$FE$528,BH6,'Resumen Anual'!$FA$575)+SUMIF('Resumen Anual'!$FE$644,BH6,'Resumen Anual'!$FA$691)</f>
        <v>0</v>
      </c>
      <c r="BD49" s="667"/>
      <c r="BE49" s="667"/>
      <c r="BF49" s="667"/>
      <c r="BG49" s="667"/>
      <c r="BH49" s="667"/>
      <c r="BI49" s="667"/>
      <c r="BJ49" s="15"/>
      <c r="BK49" s="674" t="str">
        <f>'Resumen Anual'!$O$53</f>
        <v>DÍA</v>
      </c>
      <c r="BL49" s="674"/>
      <c r="BM49" s="674"/>
      <c r="BN49" s="679"/>
      <c r="BO49" s="667">
        <f>SUMIF('Bitácoras Anteriores'!$K$6,BH6,'Bitácoras Anteriores'!$R$49)+SUMIF('Bitácoras Anteriores'!$K$59,$K$6,'Bitácoras Anteriores'!$F$102)+SUMIF('Bitácoras Anteriores'!$K$112,BH6,'Bitácoras Anteriores'!$F$155)+SUMIF('Bitácoras Anteriores'!$K$165,BH6,'Bitácoras Anteriores'!$F$208)+SUMIF('Bitácoras Anteriores'!$K$218,BH6,'Bitácoras Anteriores'!$F$261)+SUMIF('Bitácoras Anteriores'!$K$271,BH6,'Bitácoras Anteriores'!$F$314)+SUMIF('Bitácoras Anteriores'!$K$324,BH6,'Bitácoras Anteriores'!$F$367)+SUMIF('Bitácoras Anteriores'!$BH$6,BH6,'Bitácoras Anteriores'!$BO$49)+SUMIF('Bitácoras Anteriores'!$BH$59,$K$6,'Bitácoras Anteriores'!$BC$102)+SUMIF('Bitácoras Anteriores'!$BH$112,BH6,'Bitácoras Anteriores'!$BC$155)+SUMIF('Bitácoras Anteriores'!$BH$165,BH6,'Bitácoras Anteriores'!$BC$208)+SUMIF('Bitácoras Anteriores'!$BH$218,BH6,'Bitácoras Anteriores'!$BC$261)+SUMIF('Bitácoras Anteriores'!$BH$271,BH6,'Bitácoras Anteriores'!$BC$314)+SUMIF('Bitácoras Anteriores'!$BH$324,BH6,'Bitácoras Anteriores'!$BC$367)+SUMIF('Bitácoras Anteriores'!$DF$6,BH6,'Bitácoras Anteriores'!$DM$49)+SUMIF('Bitácoras Anteriores'!$DF$59,$K$6,'Bitácoras Anteriores'!$DA$102)+SUMIF('Bitácoras Anteriores'!$DF$112,BH6,'Bitácoras Anteriores'!$DA$155)+SUMIF('Bitácoras Anteriores'!$DF$165,BH6,'Bitácoras Anteriores'!$DA$208)+SUMIF('Bitácoras Anteriores'!$DF$218,BH6,'Bitácoras Anteriores'!$DA$261)+SUMIF('Bitácoras Anteriores'!$DF$271,BH6,'Bitácoras Anteriores'!$DA$314)+SUMIF('Bitácoras Anteriores'!$DF$324,BH6,'Bitácoras Anteriores'!$DA$367)+SUMIF('Bitácoras Anteriores'!$FC$6,BH6,'Bitácoras Anteriores'!$FJ$49)+SUMIF('Bitácoras Anteriores'!$FC$59,$K$6,'Bitácoras Anteriores'!$EX$102)+SUMIF('Bitácoras Anteriores'!$FC$112,BH6,'Bitácoras Anteriores'!$EX$155)+SUMIF('Bitácoras Anteriores'!$FC$165,BH6,'Bitácoras Anteriores'!$EX$208)+SUMIF('Bitácoras Anteriores'!$FC$218,BH6,'Bitácoras Anteriores'!$EX$261)+SUMIF('Bitácoras Anteriores'!$FC$271,BH6,'Bitácoras Anteriores'!$EX$314)+SUMIF('Bitácoras Anteriores'!$FC$324,BH6,'Bitácoras Anteriores'!$EX$367)+SUMIF('Resumen Anual'!$L$6,BH6,'Resumen Anual'!$T$53)+SUMIF('Resumen Anual'!$L$64,BH6,'Resumen Anual'!$H$111)+SUMIF('Resumen Anual'!$L$122,BH6,'Resumen Anual'!$H$169)+SUMIF('Resumen Anual'!$L$180,BH6,'Resumen Anual'!$H$227)+SUMIF('Resumen Anual'!$L$238,BH6,'Resumen Anual'!$H$285)+SUMIF('Resumen Anual'!$L$296,BH6,'Resumen Anual'!$H$343)+SUMIF('Resumen Anual'!$L$354,BH6,'Resumen Anual'!$H$401)+SUMIF('Resumen Anual'!$L$412,BH6,'Resumen Anual'!$H$459)+SUMIF('Resumen Anual'!$L$470,BH6,'Resumen Anual'!$H$517)+SUMIF('Resumen Anual'!$L$528,BH6,'Resumen Anual'!$H$575)+SUMIF('Resumen Anual'!$L$586,BH6,'Resumen Anual'!$H$633)+SUMIF('Resumen Anual'!$L$644,BH6,'Resumen Anual'!$H$691)+SUMIF('Resumen Anual'!$BI$6,BH6,'Resumen Anual'!$BQ$53)+SUMIF('Resumen Anual'!$BI$64,BH6,'Resumen Anual'!$BE$111)+SUMIF('Resumen Anual'!$BI$122,BH6,'Resumen Anual'!$BE$169)+SUMIF('Resumen Anual'!$BI$180,BH6,'Resumen Anual'!$BE$227)+SUMIF('Resumen Anual'!$BI$238,BH6,'Resumen Anual'!$BE$285)+SUMIF('Resumen Anual'!$BI$296,BH6,'Resumen Anual'!$BE$343)+SUMIF('Resumen Anual'!$BI$354,BH6,'Resumen Anual'!$BE$401)+SUMIF('Resumen Anual'!$BI$412,BH6,'Resumen Anual'!$BE$459)+SUMIF('Resumen Anual'!$BI$470,BH6,'Resumen Anual'!$BE$517)+SUMIF('Resumen Anual'!$BI$528,BH6,'Resumen Anual'!$BE$575)+SUMIF('Resumen Anual'!$BI$586,BH6,'Resumen Anual'!$BE$633)+SUMIF('Resumen Anual'!$BI$644,BH6,'Resumen Anual'!$BE$691)+SUMIF('Resumen Anual'!$DH$6,BH6,'Resumen Anual'!$DP$53)+SUMIF('Resumen Anual'!$DH$64,BH6,'Resumen Anual'!$DD$111)+SUMIF('Resumen Anual'!$DH$122,BH6,'Resumen Anual'!$DD$169)+SUMIF('Resumen Anual'!$DH$180,BH6,'Resumen Anual'!$DD$227)+SUMIF('Resumen Anual'!$DH$238,BH6,'Resumen Anual'!$DD$285)+SUMIF('Resumen Anual'!$DH$296,BH6,'Resumen Anual'!$DD$343)+SUMIF('Resumen Anual'!$DH$354,BH6,'Resumen Anual'!$DD$401)+SUMIF('Resumen Anual'!$DH$412,BH6,'Resumen Anual'!$DD$459)+SUMIF('Resumen Anual'!$DH$470,BH6,'Resumen Anual'!$DD$517)+SUMIF('Resumen Anual'!$DH$528,BH6,'Resumen Anual'!$DD$575)+SUMIF('Resumen Anual'!$DH$586,BH6,'Resumen Anual'!$DD$633)+SUMIF('Resumen Anual'!$FE$6,BH6,'Resumen Anual'!$FM$53)+SUMIF('Resumen Anual'!$DH$644,BH6,'Resumen Anual'!$DD$691)+SUMIF('Resumen Anual'!$FE$64,BH6,'Resumen Anual'!$FA$111)+SUMIF('Resumen Anual'!$FE$122,BH6,'Resumen Anual'!$FA$169)+SUMIF('Resumen Anual'!$FE$180,BH6,'Resumen Anual'!$FA$227)+SUMIF('Resumen Anual'!$FE$238,BH6,'Resumen Anual'!$FA$285)+SUMIF('Resumen Anual'!$FE$296,BH6,'Resumen Anual'!$FA$343)+SUMIF('Resumen Anual'!$FE$354,BH6,'Resumen Anual'!$FA$401)+SUMIF('Resumen Anual'!$FE$412,BH6,'Resumen Anual'!$FA$459)+SUMIF('Resumen Anual'!$FE$470,BH6,'Resumen Anual'!$FA$517)+SUMIF('Resumen Anual'!$FE$586,BH6,'Resumen Anual'!$FA$633)+SUMIF('Resumen Anual'!$FE$528,BH6,'Resumen Anual'!$FA$575)+SUMIF('Resumen Anual'!$FE$644,BH6,'Resumen Anual'!$FA$691)</f>
        <v>0</v>
      </c>
      <c r="BP49" s="667"/>
      <c r="BQ49" s="667"/>
      <c r="BR49" s="667"/>
      <c r="BS49" s="667"/>
      <c r="BT49" s="667"/>
      <c r="BU49" s="667"/>
      <c r="BV49" s="632"/>
      <c r="BW49" s="1220" t="str">
        <f>IF(Portada!$A$1="www.fly-logics.com","MATRICULA",0)</f>
        <v>MATRICULA</v>
      </c>
      <c r="BX49" s="1221"/>
      <c r="BY49" s="1221"/>
      <c r="BZ49" s="1221"/>
      <c r="CA49" s="1221"/>
      <c r="CB49" s="1221"/>
      <c r="CC49" s="660"/>
      <c r="CD49" s="660"/>
      <c r="CE49" s="660"/>
      <c r="CF49" s="660"/>
      <c r="CG49" s="660"/>
      <c r="CH49" s="661"/>
      <c r="CI49" s="1220" t="str">
        <f>IF(Portada!$A$1="www.fly-logics.com","FECHA MAT.",0)</f>
        <v>FECHA MAT.</v>
      </c>
      <c r="CJ49" s="1221"/>
      <c r="CK49" s="1221"/>
      <c r="CL49" s="1221"/>
      <c r="CM49" s="1221"/>
      <c r="CN49" s="1221"/>
      <c r="CO49" s="668"/>
      <c r="CP49" s="669"/>
      <c r="CQ49" s="669"/>
      <c r="CR49" s="669"/>
      <c r="CS49" s="670"/>
      <c r="CT49" s="1200"/>
      <c r="CU49" s="1199"/>
      <c r="CV49" s="699"/>
      <c r="CW49" s="678" t="str">
        <f>'Resumen Anual'!$C$53</f>
        <v>HORAS</v>
      </c>
      <c r="CX49" s="678"/>
      <c r="CY49" s="678"/>
      <c r="CZ49" s="678"/>
      <c r="DA49" s="659">
        <f>SUMIF('Bitácoras Anteriores'!$K$6,DF6,'Bitácoras Anteriores'!$F$49)+SUMIF('Bitácoras Anteriores'!$K$59,$K$6,'Bitácoras Anteriores'!$F$102)+SUMIF('Bitácoras Anteriores'!$K$112,DF6,'Bitácoras Anteriores'!$F$155)+SUMIF('Bitácoras Anteriores'!$K$165,DF6,'Bitácoras Anteriores'!$F$208)+SUMIF('Bitácoras Anteriores'!$K$218,DF6,'Bitácoras Anteriores'!$F$261)+SUMIF('Bitácoras Anteriores'!$K$271,DF6,'Bitácoras Anteriores'!$F$314)+SUMIF('Bitácoras Anteriores'!$K$324,DF6,'Bitácoras Anteriores'!$F$367)+SUMIF('Bitácoras Anteriores'!$BH$6,DF6,'Bitácoras Anteriores'!$BC$49)+SUMIF('Bitácoras Anteriores'!$BH$59,$K$6,'Bitácoras Anteriores'!$BC$102)+SUMIF('Bitácoras Anteriores'!$BH$112,DF6,'Bitácoras Anteriores'!$BC$155)+SUMIF('Bitácoras Anteriores'!$BH$165,DF6,'Bitácoras Anteriores'!$BC$208)+SUMIF('Bitácoras Anteriores'!$BH$218,DF6,'Bitácoras Anteriores'!$BC$261)+SUMIF('Bitácoras Anteriores'!$BH$271,DF6,'Bitácoras Anteriores'!$BC$314)+SUMIF('Bitácoras Anteriores'!$BH$324,DF6,'Bitácoras Anteriores'!$BC$367)+SUMIF('Bitácoras Anteriores'!$DF$6,DF6,'Bitácoras Anteriores'!$DA$49)+SUMIF('Bitácoras Anteriores'!$DF$59,$K$6,'Bitácoras Anteriores'!$DA$102)+SUMIF('Bitácoras Anteriores'!$DF$112,DF6,'Bitácoras Anteriores'!$DA$155)+SUMIF('Bitácoras Anteriores'!$DF$165,DF6,'Bitácoras Anteriores'!$DA$208)+SUMIF('Bitácoras Anteriores'!$DF$218,DF6,'Bitácoras Anteriores'!$DA$261)+SUMIF('Bitácoras Anteriores'!$DF$271,DF6,'Bitácoras Anteriores'!$DA$314)+SUMIF('Bitácoras Anteriores'!$DF$324,DF6,'Bitácoras Anteriores'!$DA$367)+SUMIF('Bitácoras Anteriores'!$FC$6,DF6,'Bitácoras Anteriores'!$EX$49)+SUMIF('Bitácoras Anteriores'!$FC$59,$K$6,'Bitácoras Anteriores'!$EX$102)+SUMIF('Bitácoras Anteriores'!$FC$112,DF6,'Bitácoras Anteriores'!$EX$155)+SUMIF('Bitácoras Anteriores'!$FC$165,DF6,'Bitácoras Anteriores'!$EX$208)+SUMIF('Bitácoras Anteriores'!$FC$218,DF6,'Bitácoras Anteriores'!$EX$261)+SUMIF('Bitácoras Anteriores'!$FC$271,DF6,'Bitácoras Anteriores'!$EX$314)+SUMIF('Bitácoras Anteriores'!$FC$324,DF6,'Bitácoras Anteriores'!$EX$367)+SUMIF('Resumen Anual'!$L$6,DF6,'Resumen Anual'!$H$53)+SUMIF('Resumen Anual'!$L$64,DF6,'Resumen Anual'!$H$111)+SUMIF('Resumen Anual'!$L$122,DF6,'Resumen Anual'!$H$169)+SUMIF('Resumen Anual'!$L$180,DF6,'Resumen Anual'!$H$227)+SUMIF('Resumen Anual'!$L$238,DF6,'Resumen Anual'!$H$285)+SUMIF('Resumen Anual'!$L$296,DF6,'Resumen Anual'!$H$343)+SUMIF('Resumen Anual'!$L$354,DF6,'Resumen Anual'!$H$401)+SUMIF('Resumen Anual'!$L$412,DF6,'Resumen Anual'!$H$459)+SUMIF('Resumen Anual'!$L$470,DF6,'Resumen Anual'!$H$517)+SUMIF('Resumen Anual'!$L$528,DF6,'Resumen Anual'!$H$575)+SUMIF('Resumen Anual'!$L$586,DF6,'Resumen Anual'!$H$633)+SUMIF('Resumen Anual'!$L$644,DF6,'Resumen Anual'!$H$691)+SUMIF('Resumen Anual'!$BI$6,DF6,'Resumen Anual'!$BE$53)+SUMIF('Resumen Anual'!$BI$64,DF6,'Resumen Anual'!$BE$111)+SUMIF('Resumen Anual'!$BI$122,DF6,'Resumen Anual'!$BE$169)+SUMIF('Resumen Anual'!$BI$180,DF6,'Resumen Anual'!$BE$227)+SUMIF('Resumen Anual'!$BI$238,DF6,'Resumen Anual'!$BE$285)+SUMIF('Resumen Anual'!$BI$296,DF6,'Resumen Anual'!$BE$343)+SUMIF('Resumen Anual'!$BI$354,DF6,'Resumen Anual'!$BE$401)+SUMIF('Resumen Anual'!$BI$412,DF6,'Resumen Anual'!$BE$459)+SUMIF('Resumen Anual'!$BI$470,DF6,'Resumen Anual'!$BE$517)+SUMIF('Resumen Anual'!$BI$528,DF6,'Resumen Anual'!$BE$575)+SUMIF('Resumen Anual'!$BI$586,DF6,'Resumen Anual'!$BE$633)+SUMIF('Resumen Anual'!$BI$644,DF6,'Resumen Anual'!$BE$691)+SUMIF('Resumen Anual'!$DH$6,DF6,'Resumen Anual'!$DD$53)+SUMIF('Resumen Anual'!$DH$64,DF6,'Resumen Anual'!$DD$111)+SUMIF('Resumen Anual'!$DH$122,DF6,'Resumen Anual'!$DD$169)+SUMIF('Resumen Anual'!$DH$180,DF6,'Resumen Anual'!$DD$227)+SUMIF('Resumen Anual'!$DH$238,DF6,'Resumen Anual'!$DD$285)+SUMIF('Resumen Anual'!$DH$296,DF6,'Resumen Anual'!$DD$343)+SUMIF('Resumen Anual'!$DH$354,DF6,'Resumen Anual'!$DD$401)+SUMIF('Resumen Anual'!$DH$412,DF6,'Resumen Anual'!$DD$459)+SUMIF('Resumen Anual'!$DH$470,DF6,'Resumen Anual'!$DD$517)+SUMIF('Resumen Anual'!$DH$528,DF6,'Resumen Anual'!$DD$575)+SUMIF('Resumen Anual'!$DH$586,DF6,'Resumen Anual'!$DD$633)+SUMIF('Resumen Anual'!$FE$6,DF6,'Resumen Anual'!$FA$53)+SUMIF('Resumen Anual'!$DH$644,DF6,'Resumen Anual'!$DD$691)+SUMIF('Resumen Anual'!$FE$64,DF6,'Resumen Anual'!$FA$111)+SUMIF('Resumen Anual'!$FE$122,DF6,'Resumen Anual'!$FA$169)+SUMIF('Resumen Anual'!$FE$180,DF6,'Resumen Anual'!$FA$227)+SUMIF('Resumen Anual'!$FE$238,DF6,'Resumen Anual'!$FA$285)+SUMIF('Resumen Anual'!$FE$296,DF6,'Resumen Anual'!$FA$343)+SUMIF('Resumen Anual'!$FE$354,DF6,'Resumen Anual'!$FA$401)+SUMIF('Resumen Anual'!$FE$412,DF6,'Resumen Anual'!$FA$459)+SUMIF('Resumen Anual'!$FE$470,DF6,'Resumen Anual'!$FA$517)+SUMIF('Resumen Anual'!$FE$586,DF6,'Resumen Anual'!$FA$633)+SUMIF('Resumen Anual'!$FE$528,DF6,'Resumen Anual'!$FA$575)+SUMIF('Resumen Anual'!$FE$644,DF6,'Resumen Anual'!$FA$691)</f>
        <v>0</v>
      </c>
      <c r="DB49" s="667"/>
      <c r="DC49" s="667"/>
      <c r="DD49" s="667"/>
      <c r="DE49" s="667"/>
      <c r="DF49" s="667"/>
      <c r="DG49" s="667"/>
      <c r="DH49" s="15"/>
      <c r="DI49" s="674" t="str">
        <f>'Resumen Anual'!$O$53</f>
        <v>DÍA</v>
      </c>
      <c r="DJ49" s="674"/>
      <c r="DK49" s="674"/>
      <c r="DL49" s="679"/>
      <c r="DM49" s="667">
        <f>SUMIF('Bitácoras Anteriores'!$K$6,DF6,'Bitácoras Anteriores'!$R$49)+SUMIF('Bitácoras Anteriores'!$K$59,$K$6,'Bitácoras Anteriores'!$F$102)+SUMIF('Bitácoras Anteriores'!$K$112,DF6,'Bitácoras Anteriores'!$F$155)+SUMIF('Bitácoras Anteriores'!$K$165,DF6,'Bitácoras Anteriores'!$F$208)+SUMIF('Bitácoras Anteriores'!$K$218,DF6,'Bitácoras Anteriores'!$F$261)+SUMIF('Bitácoras Anteriores'!$K$271,DF6,'Bitácoras Anteriores'!$F$314)+SUMIF('Bitácoras Anteriores'!$K$324,DF6,'Bitácoras Anteriores'!$F$367)+SUMIF('Bitácoras Anteriores'!$BH$6,DF6,'Bitácoras Anteriores'!$BO$49)+SUMIF('Bitácoras Anteriores'!$BH$59,$K$6,'Bitácoras Anteriores'!$BC$102)+SUMIF('Bitácoras Anteriores'!$BH$112,DF6,'Bitácoras Anteriores'!$BC$155)+SUMIF('Bitácoras Anteriores'!$BH$165,DF6,'Bitácoras Anteriores'!$BC$208)+SUMIF('Bitácoras Anteriores'!$BH$218,DF6,'Bitácoras Anteriores'!$BC$261)+SUMIF('Bitácoras Anteriores'!$BH$271,DF6,'Bitácoras Anteriores'!$BC$314)+SUMIF('Bitácoras Anteriores'!$BH$324,DF6,'Bitácoras Anteriores'!$BC$367)+SUMIF('Bitácoras Anteriores'!$DF$6,DF6,'Bitácoras Anteriores'!$DM$49)+SUMIF('Bitácoras Anteriores'!$DF$59,$K$6,'Bitácoras Anteriores'!$DA$102)+SUMIF('Bitácoras Anteriores'!$DF$112,DF6,'Bitácoras Anteriores'!$DA$155)+SUMIF('Bitácoras Anteriores'!$DF$165,DF6,'Bitácoras Anteriores'!$DA$208)+SUMIF('Bitácoras Anteriores'!$DF$218,DF6,'Bitácoras Anteriores'!$DA$261)+SUMIF('Bitácoras Anteriores'!$DF$271,DF6,'Bitácoras Anteriores'!$DA$314)+SUMIF('Bitácoras Anteriores'!$DF$324,DF6,'Bitácoras Anteriores'!$DA$367)+SUMIF('Bitácoras Anteriores'!$FC$6,DF6,'Bitácoras Anteriores'!$FJ$49)+SUMIF('Bitácoras Anteriores'!$FC$59,$K$6,'Bitácoras Anteriores'!$EX$102)+SUMIF('Bitácoras Anteriores'!$FC$112,DF6,'Bitácoras Anteriores'!$EX$155)+SUMIF('Bitácoras Anteriores'!$FC$165,DF6,'Bitácoras Anteriores'!$EX$208)+SUMIF('Bitácoras Anteriores'!$FC$218,DF6,'Bitácoras Anteriores'!$EX$261)+SUMIF('Bitácoras Anteriores'!$FC$271,DF6,'Bitácoras Anteriores'!$EX$314)+SUMIF('Bitácoras Anteriores'!$FC$324,DF6,'Bitácoras Anteriores'!$EX$367)+SUMIF('Resumen Anual'!$L$6,DF6,'Resumen Anual'!$T$53)+SUMIF('Resumen Anual'!$L$64,DF6,'Resumen Anual'!$H$111)+SUMIF('Resumen Anual'!$L$122,DF6,'Resumen Anual'!$H$169)+SUMIF('Resumen Anual'!$L$180,DF6,'Resumen Anual'!$H$227)+SUMIF('Resumen Anual'!$L$238,DF6,'Resumen Anual'!$H$285)+SUMIF('Resumen Anual'!$L$296,DF6,'Resumen Anual'!$H$343)+SUMIF('Resumen Anual'!$L$354,DF6,'Resumen Anual'!$H$401)+SUMIF('Resumen Anual'!$L$412,DF6,'Resumen Anual'!$H$459)+SUMIF('Resumen Anual'!$L$470,DF6,'Resumen Anual'!$H$517)+SUMIF('Resumen Anual'!$L$528,DF6,'Resumen Anual'!$H$575)+SUMIF('Resumen Anual'!$L$586,DF6,'Resumen Anual'!$H$633)+SUMIF('Resumen Anual'!$L$644,DF6,'Resumen Anual'!$H$691)+SUMIF('Resumen Anual'!$BI$6,DF6,'Resumen Anual'!$BQ$53)+SUMIF('Resumen Anual'!$BI$64,DF6,'Resumen Anual'!$BE$111)+SUMIF('Resumen Anual'!$BI$122,DF6,'Resumen Anual'!$BE$169)+SUMIF('Resumen Anual'!$BI$180,DF6,'Resumen Anual'!$BE$227)+SUMIF('Resumen Anual'!$BI$238,DF6,'Resumen Anual'!$BE$285)+SUMIF('Resumen Anual'!$BI$296,DF6,'Resumen Anual'!$BE$343)+SUMIF('Resumen Anual'!$BI$354,DF6,'Resumen Anual'!$BE$401)+SUMIF('Resumen Anual'!$BI$412,DF6,'Resumen Anual'!$BE$459)+SUMIF('Resumen Anual'!$BI$470,DF6,'Resumen Anual'!$BE$517)+SUMIF('Resumen Anual'!$BI$528,DF6,'Resumen Anual'!$BE$575)+SUMIF('Resumen Anual'!$BI$586,DF6,'Resumen Anual'!$BE$633)+SUMIF('Resumen Anual'!$BI$644,DF6,'Resumen Anual'!$BE$691)+SUMIF('Resumen Anual'!$DH$6,DF6,'Resumen Anual'!$DP$53)+SUMIF('Resumen Anual'!$DH$64,DF6,'Resumen Anual'!$DD$111)+SUMIF('Resumen Anual'!$DH$122,DF6,'Resumen Anual'!$DD$169)+SUMIF('Resumen Anual'!$DH$180,DF6,'Resumen Anual'!$DD$227)+SUMIF('Resumen Anual'!$DH$238,DF6,'Resumen Anual'!$DD$285)+SUMIF('Resumen Anual'!$DH$296,DF6,'Resumen Anual'!$DD$343)+SUMIF('Resumen Anual'!$DH$354,DF6,'Resumen Anual'!$DD$401)+SUMIF('Resumen Anual'!$DH$412,DF6,'Resumen Anual'!$DD$459)+SUMIF('Resumen Anual'!$DH$470,DF6,'Resumen Anual'!$DD$517)+SUMIF('Resumen Anual'!$DH$528,DF6,'Resumen Anual'!$DD$575)+SUMIF('Resumen Anual'!$DH$586,DF6,'Resumen Anual'!$DD$633)+SUMIF('Resumen Anual'!$FE$6,DF6,'Resumen Anual'!$FM$53)+SUMIF('Resumen Anual'!$DH$644,DF6,'Resumen Anual'!$DD$691)+SUMIF('Resumen Anual'!$FE$64,DF6,'Resumen Anual'!$FA$111)+SUMIF('Resumen Anual'!$FE$122,DF6,'Resumen Anual'!$FA$169)+SUMIF('Resumen Anual'!$FE$180,DF6,'Resumen Anual'!$FA$227)+SUMIF('Resumen Anual'!$FE$238,DF6,'Resumen Anual'!$FA$285)+SUMIF('Resumen Anual'!$FE$296,DF6,'Resumen Anual'!$FA$343)+SUMIF('Resumen Anual'!$FE$354,DF6,'Resumen Anual'!$FA$401)+SUMIF('Resumen Anual'!$FE$412,DF6,'Resumen Anual'!$FA$459)+SUMIF('Resumen Anual'!$FE$470,DF6,'Resumen Anual'!$FA$517)+SUMIF('Resumen Anual'!$FE$586,DF6,'Resumen Anual'!$FA$633)+SUMIF('Resumen Anual'!$FE$528,DF6,'Resumen Anual'!$FA$575)+SUMIF('Resumen Anual'!$FE$644,DF6,'Resumen Anual'!$FA$691)</f>
        <v>0</v>
      </c>
      <c r="DN49" s="667"/>
      <c r="DO49" s="667"/>
      <c r="DP49" s="667"/>
      <c r="DQ49" s="667"/>
      <c r="DR49" s="667"/>
      <c r="DS49" s="667"/>
      <c r="DT49" s="632"/>
      <c r="DU49" s="1220" t="str">
        <f>IF(Portada!$A$1="www.fly-logics.com","MATRICULA",0)</f>
        <v>MATRICULA</v>
      </c>
      <c r="DV49" s="1221"/>
      <c r="DW49" s="1221"/>
      <c r="DX49" s="1221"/>
      <c r="DY49" s="1221"/>
      <c r="DZ49" s="1221"/>
      <c r="EA49" s="660"/>
      <c r="EB49" s="660"/>
      <c r="EC49" s="660"/>
      <c r="ED49" s="660"/>
      <c r="EE49" s="660"/>
      <c r="EF49" s="661"/>
      <c r="EG49" s="1220" t="str">
        <f>IF(Portada!$A$1="www.fly-logics.com","FECHA MAT.",0)</f>
        <v>FECHA MAT.</v>
      </c>
      <c r="EH49" s="1221"/>
      <c r="EI49" s="1221"/>
      <c r="EJ49" s="1221"/>
      <c r="EK49" s="1221"/>
      <c r="EL49" s="1221"/>
      <c r="EM49" s="668"/>
      <c r="EN49" s="669"/>
      <c r="EO49" s="669"/>
      <c r="EP49" s="669"/>
      <c r="EQ49" s="669"/>
      <c r="ER49" s="1200"/>
      <c r="ES49" s="699"/>
      <c r="ET49" s="678" t="str">
        <f>'Resumen Anual'!$C$53</f>
        <v>HORAS</v>
      </c>
      <c r="EU49" s="678"/>
      <c r="EV49" s="678"/>
      <c r="EW49" s="678"/>
      <c r="EX49" s="659">
        <f>SUMIF('Bitácoras Anteriores'!$K$6,FC6,'Bitácoras Anteriores'!$F$49)+SUMIF('Bitácoras Anteriores'!$K$59,$K$6,'Bitácoras Anteriores'!$F$102)+SUMIF('Bitácoras Anteriores'!$K$112,FC6,'Bitácoras Anteriores'!$F$155)+SUMIF('Bitácoras Anteriores'!$K$165,FC6,'Bitácoras Anteriores'!$F$208)+SUMIF('Bitácoras Anteriores'!$K$218,FC6,'Bitácoras Anteriores'!$F$261)+SUMIF('Bitácoras Anteriores'!$K$271,FC6,'Bitácoras Anteriores'!$F$314)+SUMIF('Bitácoras Anteriores'!$K$324,FC6,'Bitácoras Anteriores'!$F$367)+SUMIF('Bitácoras Anteriores'!$BH$6,FC6,'Bitácoras Anteriores'!$BC$49)+SUMIF('Bitácoras Anteriores'!$BH$59,$K$6,'Bitácoras Anteriores'!$BC$102)+SUMIF('Bitácoras Anteriores'!$BH$112,FC6,'Bitácoras Anteriores'!$BC$155)+SUMIF('Bitácoras Anteriores'!$BH$165,FC6,'Bitácoras Anteriores'!$BC$208)+SUMIF('Bitácoras Anteriores'!$BH$218,FC6,'Bitácoras Anteriores'!$BC$261)+SUMIF('Bitácoras Anteriores'!$BH$271,FC6,'Bitácoras Anteriores'!$BC$314)+SUMIF('Bitácoras Anteriores'!$BH$324,FC6,'Bitácoras Anteriores'!$BC$367)+SUMIF('Bitácoras Anteriores'!$DF$6,FC6,'Bitácoras Anteriores'!$DA$49)+SUMIF('Bitácoras Anteriores'!$DF$59,$K$6,'Bitácoras Anteriores'!$DA$102)+SUMIF('Bitácoras Anteriores'!$DF$112,FC6,'Bitácoras Anteriores'!$DA$155)+SUMIF('Bitácoras Anteriores'!$DF$165,FC6,'Bitácoras Anteriores'!$DA$208)+SUMIF('Bitácoras Anteriores'!$DF$218,FC6,'Bitácoras Anteriores'!$DA$261)+SUMIF('Bitácoras Anteriores'!$DF$271,FC6,'Bitácoras Anteriores'!$DA$314)+SUMIF('Bitácoras Anteriores'!$DF$324,FC6,'Bitácoras Anteriores'!$DA$367)+SUMIF('Bitácoras Anteriores'!$FC$6,FC6,'Bitácoras Anteriores'!$EX$49)+SUMIF('Bitácoras Anteriores'!$FC$59,$K$6,'Bitácoras Anteriores'!$EX$102)+SUMIF('Bitácoras Anteriores'!$FC$112,FC6,'Bitácoras Anteriores'!$EX$155)+SUMIF('Bitácoras Anteriores'!$FC$165,FC6,'Bitácoras Anteriores'!$EX$208)+SUMIF('Bitácoras Anteriores'!$FC$218,FC6,'Bitácoras Anteriores'!$EX$261)+SUMIF('Bitácoras Anteriores'!$FC$271,FC6,'Bitácoras Anteriores'!$EX$314)+SUMIF('Bitácoras Anteriores'!$FC$324,FC6,'Bitácoras Anteriores'!$EX$367)+SUMIF('Resumen Anual'!$L$6,FC6,'Resumen Anual'!$H$53)+SUMIF('Resumen Anual'!$L$64,FC6,'Resumen Anual'!$H$111)+SUMIF('Resumen Anual'!$L$122,FC6,'Resumen Anual'!$H$169)+SUMIF('Resumen Anual'!$L$180,FC6,'Resumen Anual'!$H$227)+SUMIF('Resumen Anual'!$L$238,FC6,'Resumen Anual'!$H$285)+SUMIF('Resumen Anual'!$L$296,FC6,'Resumen Anual'!$H$343)+SUMIF('Resumen Anual'!$L$354,FC6,'Resumen Anual'!$H$401)+SUMIF('Resumen Anual'!$L$412,FC6,'Resumen Anual'!$H$459)+SUMIF('Resumen Anual'!$L$470,FC6,'Resumen Anual'!$H$517)+SUMIF('Resumen Anual'!$L$528,FC6,'Resumen Anual'!$H$575)+SUMIF('Resumen Anual'!$L$586,FC6,'Resumen Anual'!$H$633)+SUMIF('Resumen Anual'!$L$644,FC6,'Resumen Anual'!$H$691)+SUMIF('Resumen Anual'!$BI$6,FC6,'Resumen Anual'!$BE$53)+SUMIF('Resumen Anual'!$BI$64,FC6,'Resumen Anual'!$BE$111)+SUMIF('Resumen Anual'!$BI$122,FC6,'Resumen Anual'!$BE$169)+SUMIF('Resumen Anual'!$BI$180,FC6,'Resumen Anual'!$BE$227)+SUMIF('Resumen Anual'!$BI$238,FC6,'Resumen Anual'!$BE$285)+SUMIF('Resumen Anual'!$BI$296,FC6,'Resumen Anual'!$BE$343)+SUMIF('Resumen Anual'!$BI$354,FC6,'Resumen Anual'!$BE$401)+SUMIF('Resumen Anual'!$BI$412,FC6,'Resumen Anual'!$BE$459)+SUMIF('Resumen Anual'!$BI$470,FC6,'Resumen Anual'!$BE$517)+SUMIF('Resumen Anual'!$BI$528,FC6,'Resumen Anual'!$BE$575)+SUMIF('Resumen Anual'!$BI$586,FC6,'Resumen Anual'!$BE$633)+SUMIF('Resumen Anual'!$BI$644,FC6,'Resumen Anual'!$BE$691)+SUMIF('Resumen Anual'!$DH$6,FC6,'Resumen Anual'!$DD$53)+SUMIF('Resumen Anual'!$DH$64,FC6,'Resumen Anual'!$DD$111)+SUMIF('Resumen Anual'!$DH$122,FC6,'Resumen Anual'!$DD$169)+SUMIF('Resumen Anual'!$DH$180,FC6,'Resumen Anual'!$DD$227)+SUMIF('Resumen Anual'!$DH$238,FC6,'Resumen Anual'!$DD$285)+SUMIF('Resumen Anual'!$DH$296,FC6,'Resumen Anual'!$DD$343)+SUMIF('Resumen Anual'!$DH$354,FC6,'Resumen Anual'!$DD$401)+SUMIF('Resumen Anual'!$DH$412,FC6,'Resumen Anual'!$DD$459)+SUMIF('Resumen Anual'!$DH$470,FC6,'Resumen Anual'!$DD$517)+SUMIF('Resumen Anual'!$DH$528,FC6,'Resumen Anual'!$DD$575)+SUMIF('Resumen Anual'!$DH$586,FC6,'Resumen Anual'!$DD$633)+SUMIF('Resumen Anual'!$FE$6,FC6,'Resumen Anual'!$FA$53)+SUMIF('Resumen Anual'!$DH$644,FC6,'Resumen Anual'!$DD$691)+SUMIF('Resumen Anual'!$FE$64,FC6,'Resumen Anual'!$FA$111)+SUMIF('Resumen Anual'!$FE$122,FC6,'Resumen Anual'!$FA$169)+SUMIF('Resumen Anual'!$FE$180,FC6,'Resumen Anual'!$FA$227)+SUMIF('Resumen Anual'!$FE$238,FC6,'Resumen Anual'!$FA$285)+SUMIF('Resumen Anual'!$FE$296,FC6,'Resumen Anual'!$FA$343)+SUMIF('Resumen Anual'!$FE$354,FC6,'Resumen Anual'!$FA$401)+SUMIF('Resumen Anual'!$FE$412,FC6,'Resumen Anual'!$FA$459)+SUMIF('Resumen Anual'!$FE$470,FC6,'Resumen Anual'!$FA$517)+SUMIF('Resumen Anual'!$FE$586,FC6,'Resumen Anual'!$FA$633)+SUMIF('Resumen Anual'!$FE$528,FC6,'Resumen Anual'!$FA$575)+SUMIF('Resumen Anual'!$FE$644,FC6,'Resumen Anual'!$FA$691)</f>
        <v>0</v>
      </c>
      <c r="EY49" s="667"/>
      <c r="EZ49" s="667"/>
      <c r="FA49" s="667"/>
      <c r="FB49" s="667"/>
      <c r="FC49" s="667"/>
      <c r="FD49" s="667"/>
      <c r="FE49" s="15"/>
      <c r="FF49" s="674" t="str">
        <f>'Resumen Anual'!$O$53</f>
        <v>DÍA</v>
      </c>
      <c r="FG49" s="674"/>
      <c r="FH49" s="674"/>
      <c r="FI49" s="679"/>
      <c r="FJ49" s="667">
        <f>SUMIF('Bitácoras Anteriores'!$K$6,FC6,'Bitácoras Anteriores'!$R$49)+SUMIF('Bitácoras Anteriores'!$K$59,$K$6,'Bitácoras Anteriores'!$F$102)+SUMIF('Bitácoras Anteriores'!$K$112,FC6,'Bitácoras Anteriores'!$F$155)+SUMIF('Bitácoras Anteriores'!$K$165,FC6,'Bitácoras Anteriores'!$F$208)+SUMIF('Bitácoras Anteriores'!$K$218,FC6,'Bitácoras Anteriores'!$F$261)+SUMIF('Bitácoras Anteriores'!$K$271,FC6,'Bitácoras Anteriores'!$F$314)+SUMIF('Bitácoras Anteriores'!$K$324,FC6,'Bitácoras Anteriores'!$F$367)+SUMIF('Bitácoras Anteriores'!$BH$6,FC6,'Bitácoras Anteriores'!$BO$49)+SUMIF('Bitácoras Anteriores'!$BH$59,$K$6,'Bitácoras Anteriores'!$BC$102)+SUMIF('Bitácoras Anteriores'!$BH$112,FC6,'Bitácoras Anteriores'!$BC$155)+SUMIF('Bitácoras Anteriores'!$BH$165,FC6,'Bitácoras Anteriores'!$BC$208)+SUMIF('Bitácoras Anteriores'!$BH$218,FC6,'Bitácoras Anteriores'!$BC$261)+SUMIF('Bitácoras Anteriores'!$BH$271,FC6,'Bitácoras Anteriores'!$BC$314)+SUMIF('Bitácoras Anteriores'!$BH$324,FC6,'Bitácoras Anteriores'!$BC$367)+SUMIF('Bitácoras Anteriores'!$DF$6,FC6,'Bitácoras Anteriores'!$DM$49)+SUMIF('Bitácoras Anteriores'!$DF$59,$K$6,'Bitácoras Anteriores'!$DA$102)+SUMIF('Bitácoras Anteriores'!$DF$112,FC6,'Bitácoras Anteriores'!$DA$155)+SUMIF('Bitácoras Anteriores'!$DF$165,FC6,'Bitácoras Anteriores'!$DA$208)+SUMIF('Bitácoras Anteriores'!$DF$218,FC6,'Bitácoras Anteriores'!$DA$261)+SUMIF('Bitácoras Anteriores'!$DF$271,FC6,'Bitácoras Anteriores'!$DA$314)+SUMIF('Bitácoras Anteriores'!$DF$324,FC6,'Bitácoras Anteriores'!$DA$367)+SUMIF('Bitácoras Anteriores'!$FC$6,FC6,'Bitácoras Anteriores'!$FJ$49)+SUMIF('Bitácoras Anteriores'!$FC$59,$K$6,'Bitácoras Anteriores'!$EX$102)+SUMIF('Bitácoras Anteriores'!$FC$112,FC6,'Bitácoras Anteriores'!$EX$155)+SUMIF('Bitácoras Anteriores'!$FC$165,FC6,'Bitácoras Anteriores'!$EX$208)+SUMIF('Bitácoras Anteriores'!$FC$218,FC6,'Bitácoras Anteriores'!$EX$261)+SUMIF('Bitácoras Anteriores'!$FC$271,FC6,'Bitácoras Anteriores'!$EX$314)+SUMIF('Bitácoras Anteriores'!$FC$324,FC6,'Bitácoras Anteriores'!$EX$367)+SUMIF('Resumen Anual'!$L$6,FC6,'Resumen Anual'!$T$53)+SUMIF('Resumen Anual'!$L$64,FC6,'Resumen Anual'!$H$111)+SUMIF('Resumen Anual'!$L$122,FC6,'Resumen Anual'!$H$169)+SUMIF('Resumen Anual'!$L$180,FC6,'Resumen Anual'!$H$227)+SUMIF('Resumen Anual'!$L$238,FC6,'Resumen Anual'!$H$285)+SUMIF('Resumen Anual'!$L$296,FC6,'Resumen Anual'!$H$343)+SUMIF('Resumen Anual'!$L$354,FC6,'Resumen Anual'!$H$401)+SUMIF('Resumen Anual'!$L$412,FC6,'Resumen Anual'!$H$459)+SUMIF('Resumen Anual'!$L$470,FC6,'Resumen Anual'!$H$517)+SUMIF('Resumen Anual'!$L$528,FC6,'Resumen Anual'!$H$575)+SUMIF('Resumen Anual'!$L$586,FC6,'Resumen Anual'!$H$633)+SUMIF('Resumen Anual'!$L$644,FC6,'Resumen Anual'!$H$691)+SUMIF('Resumen Anual'!$BI$6,FC6,'Resumen Anual'!$BQ$53)+SUMIF('Resumen Anual'!$BI$64,FC6,'Resumen Anual'!$BE$111)+SUMIF('Resumen Anual'!$BI$122,FC6,'Resumen Anual'!$BE$169)+SUMIF('Resumen Anual'!$BI$180,FC6,'Resumen Anual'!$BE$227)+SUMIF('Resumen Anual'!$BI$238,FC6,'Resumen Anual'!$BE$285)+SUMIF('Resumen Anual'!$BI$296,FC6,'Resumen Anual'!$BE$343)+SUMIF('Resumen Anual'!$BI$354,FC6,'Resumen Anual'!$BE$401)+SUMIF('Resumen Anual'!$BI$412,FC6,'Resumen Anual'!$BE$459)+SUMIF('Resumen Anual'!$BI$470,FC6,'Resumen Anual'!$BE$517)+SUMIF('Resumen Anual'!$BI$528,FC6,'Resumen Anual'!$BE$575)+SUMIF('Resumen Anual'!$BI$586,FC6,'Resumen Anual'!$BE$633)+SUMIF('Resumen Anual'!$BI$644,FC6,'Resumen Anual'!$BE$691)+SUMIF('Resumen Anual'!$DH$6,FC6,'Resumen Anual'!$DP$53)+SUMIF('Resumen Anual'!$DH$64,FC6,'Resumen Anual'!$DD$111)+SUMIF('Resumen Anual'!$DH$122,FC6,'Resumen Anual'!$DD$169)+SUMIF('Resumen Anual'!$DH$180,FC6,'Resumen Anual'!$DD$227)+SUMIF('Resumen Anual'!$DH$238,FC6,'Resumen Anual'!$DD$285)+SUMIF('Resumen Anual'!$DH$296,FC6,'Resumen Anual'!$DD$343)+SUMIF('Resumen Anual'!$DH$354,FC6,'Resumen Anual'!$DD$401)+SUMIF('Resumen Anual'!$DH$412,FC6,'Resumen Anual'!$DD$459)+SUMIF('Resumen Anual'!$DH$470,FC6,'Resumen Anual'!$DD$517)+SUMIF('Resumen Anual'!$DH$528,FC6,'Resumen Anual'!$DD$575)+SUMIF('Resumen Anual'!$DH$586,FC6,'Resumen Anual'!$DD$633)+SUMIF('Resumen Anual'!$FE$6,FC6,'Resumen Anual'!$FM$53)+SUMIF('Resumen Anual'!$DH$644,FC6,'Resumen Anual'!$DD$691)+SUMIF('Resumen Anual'!$FE$64,FC6,'Resumen Anual'!$FA$111)+SUMIF('Resumen Anual'!$FE$122,FC6,'Resumen Anual'!$FA$169)+SUMIF('Resumen Anual'!$FE$180,FC6,'Resumen Anual'!$FA$227)+SUMIF('Resumen Anual'!$FE$238,FC6,'Resumen Anual'!$FA$285)+SUMIF('Resumen Anual'!$FE$296,FC6,'Resumen Anual'!$FA$343)+SUMIF('Resumen Anual'!$FE$354,FC6,'Resumen Anual'!$FA$401)+SUMIF('Resumen Anual'!$FE$412,FC6,'Resumen Anual'!$FA$459)+SUMIF('Resumen Anual'!$FE$470,FC6,'Resumen Anual'!$FA$517)+SUMIF('Resumen Anual'!$FE$586,FC6,'Resumen Anual'!$FA$633)+SUMIF('Resumen Anual'!$FE$528,FC6,'Resumen Anual'!$FA$575)+SUMIF('Resumen Anual'!$FE$644,FC6,'Resumen Anual'!$FA$691)</f>
        <v>0</v>
      </c>
      <c r="FK49" s="667"/>
      <c r="FL49" s="667"/>
      <c r="FM49" s="667"/>
      <c r="FN49" s="667"/>
      <c r="FO49" s="667"/>
      <c r="FP49" s="667"/>
      <c r="FQ49" s="632"/>
      <c r="FR49" s="1220" t="str">
        <f>IF(Portada!$A$1="www.fly-logics.com","MATRICULA",0)</f>
        <v>MATRICULA</v>
      </c>
      <c r="FS49" s="1221"/>
      <c r="FT49" s="1221"/>
      <c r="FU49" s="1221"/>
      <c r="FV49" s="1221"/>
      <c r="FW49" s="1221"/>
      <c r="FX49" s="660"/>
      <c r="FY49" s="660"/>
      <c r="FZ49" s="660"/>
      <c r="GA49" s="660"/>
      <c r="GB49" s="660"/>
      <c r="GC49" s="661"/>
      <c r="GD49" s="1220" t="str">
        <f>IF(Portada!$A$1="www.fly-logics.com","FECHA MAT.",0)</f>
        <v>FECHA MAT.</v>
      </c>
      <c r="GE49" s="1221"/>
      <c r="GF49" s="1221"/>
      <c r="GG49" s="1221"/>
      <c r="GH49" s="1221"/>
      <c r="GI49" s="1221"/>
      <c r="GJ49" s="668"/>
      <c r="GK49" s="669"/>
      <c r="GL49" s="669"/>
      <c r="GM49" s="669"/>
      <c r="GN49" s="670"/>
      <c r="GO49" s="1200"/>
    </row>
    <row r="50" spans="1:197" ht="3" customHeight="1" x14ac:dyDescent="0.25">
      <c r="A50" s="699"/>
      <c r="B50" s="6"/>
      <c r="C50" s="286"/>
      <c r="D50" s="286"/>
      <c r="E50" s="286"/>
      <c r="F50" s="6"/>
      <c r="G50" s="287"/>
      <c r="H50" s="287"/>
      <c r="I50" s="287"/>
      <c r="J50" s="287"/>
      <c r="K50" s="287"/>
      <c r="L50" s="287"/>
      <c r="M50" s="15"/>
      <c r="N50" s="6"/>
      <c r="O50" s="286"/>
      <c r="P50" s="286"/>
      <c r="Q50" s="286"/>
      <c r="R50" s="6"/>
      <c r="S50" s="287"/>
      <c r="T50" s="287"/>
      <c r="U50" s="287"/>
      <c r="V50" s="287"/>
      <c r="W50" s="287"/>
      <c r="X50" s="287"/>
      <c r="Y50" s="632"/>
      <c r="Z50" s="1222"/>
      <c r="AA50" s="1223"/>
      <c r="AB50" s="1223"/>
      <c r="AC50" s="1223"/>
      <c r="AD50" s="1223"/>
      <c r="AE50" s="1223"/>
      <c r="AF50" s="662"/>
      <c r="AG50" s="662"/>
      <c r="AH50" s="662"/>
      <c r="AI50" s="662"/>
      <c r="AJ50" s="662"/>
      <c r="AK50" s="663"/>
      <c r="AL50" s="1222"/>
      <c r="AM50" s="1223"/>
      <c r="AN50" s="1223"/>
      <c r="AO50" s="1223"/>
      <c r="AP50" s="1223"/>
      <c r="AQ50" s="1223"/>
      <c r="AR50" s="671"/>
      <c r="AS50" s="672"/>
      <c r="AT50" s="672"/>
      <c r="AU50" s="672"/>
      <c r="AV50" s="672"/>
      <c r="AW50" s="1200"/>
      <c r="AX50" s="699"/>
      <c r="AY50" s="6"/>
      <c r="AZ50" s="286"/>
      <c r="BA50" s="286"/>
      <c r="BB50" s="286"/>
      <c r="BC50" s="6"/>
      <c r="BD50" s="287"/>
      <c r="BE50" s="287"/>
      <c r="BF50" s="287"/>
      <c r="BG50" s="287"/>
      <c r="BH50" s="287"/>
      <c r="BI50" s="287"/>
      <c r="BJ50" s="15"/>
      <c r="BK50" s="6"/>
      <c r="BL50" s="286"/>
      <c r="BM50" s="286"/>
      <c r="BN50" s="286"/>
      <c r="BO50" s="6"/>
      <c r="BP50" s="287"/>
      <c r="BQ50" s="287"/>
      <c r="BR50" s="287"/>
      <c r="BS50" s="287"/>
      <c r="BT50" s="287"/>
      <c r="BU50" s="287"/>
      <c r="BV50" s="632"/>
      <c r="BW50" s="1222"/>
      <c r="BX50" s="1223"/>
      <c r="BY50" s="1223"/>
      <c r="BZ50" s="1223"/>
      <c r="CA50" s="1223"/>
      <c r="CB50" s="1223"/>
      <c r="CC50" s="662"/>
      <c r="CD50" s="662"/>
      <c r="CE50" s="662"/>
      <c r="CF50" s="662"/>
      <c r="CG50" s="662"/>
      <c r="CH50" s="663"/>
      <c r="CI50" s="1222"/>
      <c r="CJ50" s="1223"/>
      <c r="CK50" s="1223"/>
      <c r="CL50" s="1223"/>
      <c r="CM50" s="1223"/>
      <c r="CN50" s="1223"/>
      <c r="CO50" s="671"/>
      <c r="CP50" s="672"/>
      <c r="CQ50" s="672"/>
      <c r="CR50" s="672"/>
      <c r="CS50" s="673"/>
      <c r="CT50" s="1200"/>
      <c r="CU50" s="1199"/>
      <c r="CV50" s="699"/>
      <c r="CW50" s="6"/>
      <c r="CX50" s="286"/>
      <c r="CY50" s="286"/>
      <c r="CZ50" s="286"/>
      <c r="DA50" s="6"/>
      <c r="DB50" s="287"/>
      <c r="DC50" s="287"/>
      <c r="DD50" s="287"/>
      <c r="DE50" s="287"/>
      <c r="DF50" s="287"/>
      <c r="DG50" s="287"/>
      <c r="DH50" s="15"/>
      <c r="DI50" s="6"/>
      <c r="DJ50" s="286"/>
      <c r="DK50" s="286"/>
      <c r="DL50" s="286"/>
      <c r="DM50" s="6"/>
      <c r="DN50" s="287"/>
      <c r="DO50" s="287"/>
      <c r="DP50" s="287"/>
      <c r="DQ50" s="287"/>
      <c r="DR50" s="287"/>
      <c r="DS50" s="287"/>
      <c r="DT50" s="632"/>
      <c r="DU50" s="1222"/>
      <c r="DV50" s="1223"/>
      <c r="DW50" s="1223"/>
      <c r="DX50" s="1223"/>
      <c r="DY50" s="1223"/>
      <c r="DZ50" s="1223"/>
      <c r="EA50" s="662"/>
      <c r="EB50" s="662"/>
      <c r="EC50" s="662"/>
      <c r="ED50" s="662"/>
      <c r="EE50" s="662"/>
      <c r="EF50" s="663"/>
      <c r="EG50" s="1222"/>
      <c r="EH50" s="1223"/>
      <c r="EI50" s="1223"/>
      <c r="EJ50" s="1223"/>
      <c r="EK50" s="1223"/>
      <c r="EL50" s="1223"/>
      <c r="EM50" s="671"/>
      <c r="EN50" s="672"/>
      <c r="EO50" s="672"/>
      <c r="EP50" s="672"/>
      <c r="EQ50" s="672"/>
      <c r="ER50" s="1200"/>
      <c r="ES50" s="699"/>
      <c r="ET50" s="6"/>
      <c r="EU50" s="286"/>
      <c r="EV50" s="286"/>
      <c r="EW50" s="286"/>
      <c r="EX50" s="6"/>
      <c r="EY50" s="287"/>
      <c r="EZ50" s="287"/>
      <c r="FA50" s="287"/>
      <c r="FB50" s="287"/>
      <c r="FC50" s="287"/>
      <c r="FD50" s="287"/>
      <c r="FE50" s="15"/>
      <c r="FF50" s="6"/>
      <c r="FG50" s="286"/>
      <c r="FH50" s="286"/>
      <c r="FI50" s="286"/>
      <c r="FJ50" s="6"/>
      <c r="FK50" s="287"/>
      <c r="FL50" s="287"/>
      <c r="FM50" s="287"/>
      <c r="FN50" s="287"/>
      <c r="FO50" s="287"/>
      <c r="FP50" s="287"/>
      <c r="FQ50" s="632"/>
      <c r="FR50" s="1222"/>
      <c r="FS50" s="1223"/>
      <c r="FT50" s="1223"/>
      <c r="FU50" s="1223"/>
      <c r="FV50" s="1223"/>
      <c r="FW50" s="1223"/>
      <c r="FX50" s="662"/>
      <c r="FY50" s="662"/>
      <c r="FZ50" s="662"/>
      <c r="GA50" s="662"/>
      <c r="GB50" s="662"/>
      <c r="GC50" s="663"/>
      <c r="GD50" s="1222"/>
      <c r="GE50" s="1223"/>
      <c r="GF50" s="1223"/>
      <c r="GG50" s="1223"/>
      <c r="GH50" s="1223"/>
      <c r="GI50" s="1223"/>
      <c r="GJ50" s="671"/>
      <c r="GK50" s="672"/>
      <c r="GL50" s="672"/>
      <c r="GM50" s="672"/>
      <c r="GN50" s="673"/>
      <c r="GO50" s="1200"/>
    </row>
    <row r="51" spans="1:197" ht="15.75" customHeight="1" x14ac:dyDescent="0.25">
      <c r="A51" s="699"/>
      <c r="B51" s="674" t="str">
        <f>'Resumen Anual'!$C$56</f>
        <v>IFR</v>
      </c>
      <c r="C51" s="674"/>
      <c r="D51" s="674"/>
      <c r="E51" s="674"/>
      <c r="F51" s="659">
        <f>SUMIF('Bitácoras Anteriores'!$K$6,K6,'Bitácoras Anteriores'!$F$51)+SUMIF('Bitácoras Anteriores'!$K$59,$K$6,'Bitácoras Anteriores'!$F$104)+SUMIF('Bitácoras Anteriores'!$K$112,K6,'Bitácoras Anteriores'!$F$157)+SUMIF('Bitácoras Anteriores'!$K$165,K6,'Bitácoras Anteriores'!$F$210)+SUMIF('Bitácoras Anteriores'!$K$218,K6,'Bitácoras Anteriores'!$F$263)+SUMIF('Bitácoras Anteriores'!$K$271,K6,'Bitácoras Anteriores'!$F$316)+SUMIF('Bitácoras Anteriores'!$K$324,K6,'Bitácoras Anteriores'!$F$369)+SUMIF('Bitácoras Anteriores'!$BH$6,K6,'Bitácoras Anteriores'!$BC$51)+SUMIF('Bitácoras Anteriores'!$BH$59,$K$6,'Bitácoras Anteriores'!$BC$104)+SUMIF('Bitácoras Anteriores'!$BH$112,K6,'Bitácoras Anteriores'!$BC$157)+SUMIF('Bitácoras Anteriores'!$BH$165,K6,'Bitácoras Anteriores'!$BC$210)+SUMIF('Bitácoras Anteriores'!$BH$218,K6,'Bitácoras Anteriores'!$BC$263)+SUMIF('Bitácoras Anteriores'!$BH$271,K6,'Bitácoras Anteriores'!$BC$316)+SUMIF('Bitácoras Anteriores'!$BH$324,K6,'Bitácoras Anteriores'!$BC$369)+SUMIF('Bitácoras Anteriores'!$DF$6,K6,'Bitácoras Anteriores'!$DA$51)+SUMIF('Bitácoras Anteriores'!$DF$59,$K$6,'Bitácoras Anteriores'!$DA$104)+SUMIF('Bitácoras Anteriores'!$DF$112,K6,'Bitácoras Anteriores'!$DA$157)+SUMIF('Bitácoras Anteriores'!$DF$165,K6,'Bitácoras Anteriores'!$DA$210)+SUMIF('Bitácoras Anteriores'!$DF$218,K6,'Bitácoras Anteriores'!$DA$263)+SUMIF('Bitácoras Anteriores'!$DF$271,K6,'Bitácoras Anteriores'!$DA$316)+SUMIF('Bitácoras Anteriores'!$DF$324,K6,'Bitácoras Anteriores'!$DA$369)+SUMIF('Bitácoras Anteriores'!$FC$6,K6,'Bitácoras Anteriores'!$EX$51)+SUMIF('Bitácoras Anteriores'!$FC$59,$K$6,'Bitácoras Anteriores'!$EX$104)+SUMIF('Bitácoras Anteriores'!$FC$112,K6,'Bitácoras Anteriores'!$EX$157)+SUMIF('Bitácoras Anteriores'!$FC$165,K6,'Bitácoras Anteriores'!$EX$210)+SUMIF('Bitácoras Anteriores'!$FC$218,K6,'Bitácoras Anteriores'!$EX$263)+SUMIF('Bitácoras Anteriores'!$FC$271,K6,'Bitácoras Anteriores'!$EX$316)+SUMIF('Bitácoras Anteriores'!$FC$324,K6,'Bitácoras Anteriores'!$EX$369)+SUMIF('Resumen Anual'!$L$6,K6,'Resumen Anual'!$H$56)+SUMIF('Resumen Anual'!$L$64,K6,'Resumen Anual'!$H$114)+SUMIF('Resumen Anual'!$L$122,K6,'Resumen Anual'!$H$172)+SUMIF('Resumen Anual'!$L$180,K6,'Resumen Anual'!$H$230)+SUMIF('Resumen Anual'!$L$238,K6,'Resumen Anual'!$H$288)+SUMIF('Resumen Anual'!$L$296,K6,'Resumen Anual'!$H$346)+SUMIF('Resumen Anual'!$L$354,K6,'Resumen Anual'!$H$404)+SUMIF('Resumen Anual'!$L$412,K6,'Resumen Anual'!$H$462)+SUMIF('Resumen Anual'!$L$470,K6,'Resumen Anual'!$H$520)+SUMIF('Resumen Anual'!$L$528,K6,'Resumen Anual'!$H$578)+SUMIF('Resumen Anual'!$L$586,K6,'Resumen Anual'!$H$636)+SUMIF('Resumen Anual'!$L$644,K6,'Resumen Anual'!$H$694)+SUMIF('Resumen Anual'!$BI$6,K6,'Resumen Anual'!$BE$56)+SUMIF('Resumen Anual'!$BI$64,K6,'Resumen Anual'!$BE$114)+SUMIF('Resumen Anual'!$BI$122,K6,'Resumen Anual'!$BE$172)+SUMIF('Resumen Anual'!$BI$180,K6,'Resumen Anual'!$BE$230)+SUMIF('Resumen Anual'!$BI$238,K6,'Resumen Anual'!$BE$288)+SUMIF('Resumen Anual'!$BI$296,K6,'Resumen Anual'!$BE$346)+SUMIF('Resumen Anual'!$BI$354,K6,'Resumen Anual'!$BE$404)+SUMIF('Resumen Anual'!$BI$412,K6,'Resumen Anual'!$BE$462)+SUMIF('Resumen Anual'!$BI$470,K6,'Resumen Anual'!$BE$520)+SUMIF('Resumen Anual'!$BI$528,K6,'Resumen Anual'!$BE$578)+SUMIF('Resumen Anual'!$BI$586,K6,'Resumen Anual'!$BE$636)+SUMIF('Resumen Anual'!$BI$644,K6,'Resumen Anual'!$BE$694)+SUMIF('Resumen Anual'!$DH$6,K6,'Resumen Anual'!$DD$56)+SUMIF('Resumen Anual'!$DH$64,K6,'Resumen Anual'!$DD$114)+SUMIF('Resumen Anual'!$DH$122,K6,'Resumen Anual'!$DD$172)+SUMIF('Resumen Anual'!$DH$180,K6,'Resumen Anual'!$DD$230)+SUMIF('Resumen Anual'!$DH$238,K6,'Resumen Anual'!$DD$288)+SUMIF('Resumen Anual'!$DH$296,K6,'Resumen Anual'!$DD$346)+SUMIF('Resumen Anual'!$DH$354,K6,'Resumen Anual'!$DD$404)+SUMIF('Resumen Anual'!$DH$412,K6,'Resumen Anual'!$DD$462)+SUMIF('Resumen Anual'!$DH$470,K6,'Resumen Anual'!$DD$520)+SUMIF('Resumen Anual'!$DH$528,K6,'Resumen Anual'!$DD$578)+SUMIF('Resumen Anual'!$DH$586,K6,'Resumen Anual'!$DD$636)+SUMIF('Resumen Anual'!$FE$6,K6,'Resumen Anual'!$FA$56)+SUMIF('Resumen Anual'!$DH$644,K6,'Resumen Anual'!$DD$694)+SUMIF('Resumen Anual'!$FE$64,K6,'Resumen Anual'!$FA$114)+SUMIF('Resumen Anual'!$FE$122,K6,'Resumen Anual'!$FA$172)+SUMIF('Resumen Anual'!$FE$180,K6,'Resumen Anual'!$FA$230)+SUMIF('Resumen Anual'!$FE$238,K6,'Resumen Anual'!$FA$288)+SUMIF('Resumen Anual'!$FE$296,K6,'Resumen Anual'!$FA$346)+SUMIF('Resumen Anual'!$FE$354,K6,'Resumen Anual'!$FA$404)+SUMIF('Resumen Anual'!$FE$412,K6,'Resumen Anual'!$FA$462)+SUMIF('Resumen Anual'!$FE$470,K6,'Resumen Anual'!$FA$520)+SUMIF('Resumen Anual'!$FE$586,K6,'Resumen Anual'!$FA$636)+SUMIF('Resumen Anual'!$FE$528,K6,'Resumen Anual'!$FA$578)+SUMIF('Resumen Anual'!$FE$644,K6,'Resumen Anual'!$FA$694)</f>
        <v>0</v>
      </c>
      <c r="G51" s="667"/>
      <c r="H51" s="667"/>
      <c r="I51" s="667"/>
      <c r="J51" s="667"/>
      <c r="K51" s="667"/>
      <c r="L51" s="667"/>
      <c r="M51" s="15"/>
      <c r="N51" s="674" t="str">
        <f>'Resumen Anual'!$O$56</f>
        <v>NOCHE</v>
      </c>
      <c r="O51" s="674"/>
      <c r="P51" s="674"/>
      <c r="Q51" s="674"/>
      <c r="R51" s="658">
        <f>SUMIF('Bitácoras Anteriores'!$K$6,K6,'Bitácoras Anteriores'!$R$51)+SUMIF('Bitácoras Anteriores'!$K$59,$K$6,'Bitácoras Anteriores'!$R$104)+SUMIF('Bitácoras Anteriores'!$K$112,K6,'Bitácoras Anteriores'!$R$157)+SUMIF('Bitácoras Anteriores'!$K$165,K6,'Bitácoras Anteriores'!$R$210)+SUMIF('Bitácoras Anteriores'!$K$218,K6,'Bitácoras Anteriores'!$R$263)+SUMIF('Bitácoras Anteriores'!$K$271,K6,'Bitácoras Anteriores'!$R$316)+SUMIF('Bitácoras Anteriores'!$K$324,K6,'Bitácoras Anteriores'!$R$369)+SUMIF('Bitácoras Anteriores'!$BH$6,K6,'Bitácoras Anteriores'!$BO$51)+SUMIF('Bitácoras Anteriores'!$BH$59,$K$6,'Bitácoras Anteriores'!$BO$104)+SUMIF('Bitácoras Anteriores'!$BH$112,K6,'Bitácoras Anteriores'!$BO$157)+SUMIF('Bitácoras Anteriores'!$BH$165,K6,'Bitácoras Anteriores'!$BO$210)+SUMIF('Bitácoras Anteriores'!$BH$218,K6,'Bitácoras Anteriores'!$BO$263)+SUMIF('Bitácoras Anteriores'!$BH$271,K6,'Bitácoras Anteriores'!$BO$316)+SUMIF('Bitácoras Anteriores'!$BH$324,K6,'Bitácoras Anteriores'!$BO$369)+SUMIF('Bitácoras Anteriores'!$DF$6,K6,'Bitácoras Anteriores'!$DM$51)+SUMIF('Bitácoras Anteriores'!$DF$59,$K$6,'Bitácoras Anteriores'!$DM$104)+SUMIF('Bitácoras Anteriores'!$DF$112,K6,'Bitácoras Anteriores'!$DM$157)+SUMIF('Bitácoras Anteriores'!$DF$165,K6,'Bitácoras Anteriores'!$DM$210)+SUMIF('Bitácoras Anteriores'!$DF$218,K6,'Bitácoras Anteriores'!$DM$263)+SUMIF('Bitácoras Anteriores'!$DF$271,K6,'Bitácoras Anteriores'!$DM$316)+SUMIF('Bitácoras Anteriores'!$DF$324,K6,'Bitácoras Anteriores'!$DM$369)+SUMIF('Bitácoras Anteriores'!$FC$6,K6,'Bitácoras Anteriores'!$FJ$51)+SUMIF('Bitácoras Anteriores'!$FC$59,$K$6,'Bitácoras Anteriores'!$FJ$104)+SUMIF('Bitácoras Anteriores'!$FC$112,K6,'Bitácoras Anteriores'!$FJ$157)+SUMIF('Bitácoras Anteriores'!$FC$165,K6,'Bitácoras Anteriores'!$FJ$210)+SUMIF('Bitácoras Anteriores'!$FC$218,K6,'Bitácoras Anteriores'!$FJ$263)+SUMIF('Bitácoras Anteriores'!$FC$271,K6,'Bitácoras Anteriores'!$FJ$316)+SUMIF('Bitácoras Anteriores'!$FC$324,K6,'Bitácoras Anteriores'!$FJ$369)+SUMIF('Resumen Anual'!$L$6,K6,'Resumen Anual'!$T$56)+SUMIF('Resumen Anual'!$L$64,K6,'Resumen Anual'!$T$114)+SUMIF('Resumen Anual'!$L$122,K6,'Resumen Anual'!$T$172)+SUMIF('Resumen Anual'!$L$180,K6,'Resumen Anual'!$T$230)+SUMIF('Resumen Anual'!$L$238,K6,'Resumen Anual'!$T$288)+SUMIF('Resumen Anual'!$L$296,K6,'Resumen Anual'!$T$346)+SUMIF('Resumen Anual'!$L$354,K6,'Resumen Anual'!$T$404)+SUMIF('Resumen Anual'!$L$412,K6,'Resumen Anual'!$T$462)+SUMIF('Resumen Anual'!$L$470,K6,'Resumen Anual'!$T$520)+SUMIF('Resumen Anual'!$L$528,K6,'Resumen Anual'!$T$578)+SUMIF('Resumen Anual'!$L$586,K6,'Resumen Anual'!$T$636)+SUMIF('Resumen Anual'!$L$644,K6,'Resumen Anual'!$T$694)+SUMIF('Resumen Anual'!$BI$6,K6,'Resumen Anual'!$BQ$56)+SUMIF('Resumen Anual'!$BI$64,K6,'Resumen Anual'!$BQ$114)+SUMIF('Resumen Anual'!$BI$122,K6,'Resumen Anual'!$BQ$172)+SUMIF('Resumen Anual'!$BI$180,K6,'Resumen Anual'!$BQ$230)+SUMIF('Resumen Anual'!$BI$238,K6,'Resumen Anual'!$BQ$288)+SUMIF('Resumen Anual'!$BI$296,K6,'Resumen Anual'!$BQ$346)+SUMIF('Resumen Anual'!$BI$354,K6,'Resumen Anual'!$BQ$404)+SUMIF('Resumen Anual'!$BI$412,K6,'Resumen Anual'!$BQ$462)+SUMIF('Resumen Anual'!$BI$470,K6,'Resumen Anual'!$BQ$520)+SUMIF('Resumen Anual'!$BI$528,K6,'Resumen Anual'!$BQ$578)+SUMIF('Resumen Anual'!$BI$586,K6,'Resumen Anual'!$BQ$636)+SUMIF('Resumen Anual'!$BI$644,K6,'Resumen Anual'!$BQ$694)+SUMIF('Resumen Anual'!$DH$6,K6,'Resumen Anual'!$DP$56)+SUMIF('Resumen Anual'!$DH$64,K6,'Resumen Anual'!$DP$114)+SUMIF('Resumen Anual'!$DH$122,K6,'Resumen Anual'!$DP$172)+SUMIF('Resumen Anual'!$DH$180,K6,'Resumen Anual'!$DP$230)+SUMIF('Resumen Anual'!$DH$238,K6,'Resumen Anual'!$DP$288)+SUMIF('Resumen Anual'!$DH$296,K6,'Resumen Anual'!$DP$346)+SUMIF('Resumen Anual'!$DH$354,K6,'Resumen Anual'!$DP$404)+SUMIF('Resumen Anual'!$DH$412,K6,'Resumen Anual'!$DP$462)+SUMIF('Resumen Anual'!$DH$470,K6,'Resumen Anual'!$DP$520)+SUMIF('Resumen Anual'!$DH$528,K6,'Resumen Anual'!$DP$578)+SUMIF('Resumen Anual'!$DH$586,K6,'Resumen Anual'!$DP$636)+SUMIF('Resumen Anual'!$FE$6,K6,'Resumen Anual'!$FM$56)+SUMIF('Resumen Anual'!$DH$644,K6,'Resumen Anual'!$DP$694)+SUMIF('Resumen Anual'!$FE$64,K6,'Resumen Anual'!$FM$114)+SUMIF('Resumen Anual'!$FE$122,K6,'Resumen Anual'!$FM$172)+SUMIF('Resumen Anual'!$FE$180,K6,'Resumen Anual'!$FM$230)+SUMIF('Resumen Anual'!$FE$238,K6,'Resumen Anual'!$FM$288)+SUMIF('Resumen Anual'!$FE$296,K6,'Resumen Anual'!$FM$346)+SUMIF('Resumen Anual'!$FE$354,K6,'Resumen Anual'!$FM$404)+SUMIF('Resumen Anual'!$FE$412,K6,'Resumen Anual'!$FM$462)+SUMIF('Resumen Anual'!$FE$470,K6,'Resumen Anual'!$FM$520)+SUMIF('Resumen Anual'!$FE$586,K6,'Resumen Anual'!$FM$636)+SUMIF('Resumen Anual'!$FE$528,K6,'Resumen Anual'!$FM$578)+SUMIF('Resumen Anual'!$FE$644,K6,'Resumen Anual'!$FM$694)</f>
        <v>0</v>
      </c>
      <c r="S51" s="658"/>
      <c r="T51" s="658"/>
      <c r="U51" s="658"/>
      <c r="V51" s="658"/>
      <c r="W51" s="658"/>
      <c r="X51" s="659"/>
      <c r="Y51" s="632"/>
      <c r="Z51" s="1220" t="str">
        <f>IF(Portada!$A$1="www.fly-logics.com","N° SERIE",0)</f>
        <v>N° SERIE</v>
      </c>
      <c r="AA51" s="1221"/>
      <c r="AB51" s="1221"/>
      <c r="AC51" s="1221"/>
      <c r="AD51" s="1221"/>
      <c r="AE51" s="1221"/>
      <c r="AF51" s="660"/>
      <c r="AG51" s="660"/>
      <c r="AH51" s="660"/>
      <c r="AI51" s="660"/>
      <c r="AJ51" s="660"/>
      <c r="AK51" s="661"/>
      <c r="AL51" s="1220" t="str">
        <f>IF(Portada!$A$1="www.fly-logics.com","AÑO CONST.",0)</f>
        <v>AÑO CONST.</v>
      </c>
      <c r="AM51" s="1221"/>
      <c r="AN51" s="1221"/>
      <c r="AO51" s="1221"/>
      <c r="AP51" s="1221"/>
      <c r="AQ51" s="1221"/>
      <c r="AR51" s="664"/>
      <c r="AS51" s="660"/>
      <c r="AT51" s="660"/>
      <c r="AU51" s="660"/>
      <c r="AV51" s="660"/>
      <c r="AW51" s="1200"/>
      <c r="AX51" s="699"/>
      <c r="AY51" s="674" t="str">
        <f>'Resumen Anual'!$C$56</f>
        <v>IFR</v>
      </c>
      <c r="AZ51" s="674"/>
      <c r="BA51" s="674"/>
      <c r="BB51" s="674"/>
      <c r="BC51" s="659">
        <f>SUMIF('Bitácoras Anteriores'!$K$6,BH6,'Bitácoras Anteriores'!$F$51)+SUMIF('Bitácoras Anteriores'!$K$59,$K$6,'Bitácoras Anteriores'!$F$104)+SUMIF('Bitácoras Anteriores'!$K$112,BH6,'Bitácoras Anteriores'!$F$157)+SUMIF('Bitácoras Anteriores'!$K$165,BH6,'Bitácoras Anteriores'!$F$210)+SUMIF('Bitácoras Anteriores'!$K$218,BH6,'Bitácoras Anteriores'!$F$263)+SUMIF('Bitácoras Anteriores'!$K$271,BH6,'Bitácoras Anteriores'!$F$316)+SUMIF('Bitácoras Anteriores'!$K$324,BH6,'Bitácoras Anteriores'!$F$369)+SUMIF('Bitácoras Anteriores'!$BH$6,BH6,'Bitácoras Anteriores'!$BC$51)+SUMIF('Bitácoras Anteriores'!$BH$59,$K$6,'Bitácoras Anteriores'!$BC$104)+SUMIF('Bitácoras Anteriores'!$BH$112,BH6,'Bitácoras Anteriores'!$BC$157)+SUMIF('Bitácoras Anteriores'!$BH$165,BH6,'Bitácoras Anteriores'!$BC$210)+SUMIF('Bitácoras Anteriores'!$BH$218,BH6,'Bitácoras Anteriores'!$BC$263)+SUMIF('Bitácoras Anteriores'!$BH$271,BH6,'Bitácoras Anteriores'!$BC$316)+SUMIF('Bitácoras Anteriores'!$BH$324,BH6,'Bitácoras Anteriores'!$BC$369)+SUMIF('Bitácoras Anteriores'!$DF$6,BH6,'Bitácoras Anteriores'!$DA$51)+SUMIF('Bitácoras Anteriores'!$DF$59,$K$6,'Bitácoras Anteriores'!$DA$104)+SUMIF('Bitácoras Anteriores'!$DF$112,BH6,'Bitácoras Anteriores'!$DA$157)+SUMIF('Bitácoras Anteriores'!$DF$165,BH6,'Bitácoras Anteriores'!$DA$210)+SUMIF('Bitácoras Anteriores'!$DF$218,BH6,'Bitácoras Anteriores'!$DA$263)+SUMIF('Bitácoras Anteriores'!$DF$271,BH6,'Bitácoras Anteriores'!$DA$316)+SUMIF('Bitácoras Anteriores'!$DF$324,BH6,'Bitácoras Anteriores'!$DA$369)+SUMIF('Bitácoras Anteriores'!$FC$6,BH6,'Bitácoras Anteriores'!$EX$51)+SUMIF('Bitácoras Anteriores'!$FC$59,$K$6,'Bitácoras Anteriores'!$EX$104)+SUMIF('Bitácoras Anteriores'!$FC$112,BH6,'Bitácoras Anteriores'!$EX$157)+SUMIF('Bitácoras Anteriores'!$FC$165,BH6,'Bitácoras Anteriores'!$EX$210)+SUMIF('Bitácoras Anteriores'!$FC$218,BH6,'Bitácoras Anteriores'!$EX$263)+SUMIF('Bitácoras Anteriores'!$FC$271,BH6,'Bitácoras Anteriores'!$EX$316)+SUMIF('Bitácoras Anteriores'!$FC$324,BH6,'Bitácoras Anteriores'!$EX$369)+SUMIF('Resumen Anual'!$L$6,BH6,'Resumen Anual'!$H$56)+SUMIF('Resumen Anual'!$L$64,BH6,'Resumen Anual'!$H$114)+SUMIF('Resumen Anual'!$L$122,BH6,'Resumen Anual'!$H$172)+SUMIF('Resumen Anual'!$L$180,BH6,'Resumen Anual'!$H$230)+SUMIF('Resumen Anual'!$L$238,BH6,'Resumen Anual'!$H$288)+SUMIF('Resumen Anual'!$L$296,BH6,'Resumen Anual'!$H$346)+SUMIF('Resumen Anual'!$L$354,BH6,'Resumen Anual'!$H$404)+SUMIF('Resumen Anual'!$L$412,BH6,'Resumen Anual'!$H$462)+SUMIF('Resumen Anual'!$L$470,BH6,'Resumen Anual'!$H$520)+SUMIF('Resumen Anual'!$L$528,BH6,'Resumen Anual'!$H$578)+SUMIF('Resumen Anual'!$L$586,BH6,'Resumen Anual'!$H$636)+SUMIF('Resumen Anual'!$L$644,BH6,'Resumen Anual'!$H$694)+SUMIF('Resumen Anual'!$BI$6,BH6,'Resumen Anual'!$BE$56)+SUMIF('Resumen Anual'!$BI$64,BH6,'Resumen Anual'!$BE$114)+SUMIF('Resumen Anual'!$BI$122,BH6,'Resumen Anual'!$BE$172)+SUMIF('Resumen Anual'!$BI$180,BH6,'Resumen Anual'!$BE$230)+SUMIF('Resumen Anual'!$BI$238,BH6,'Resumen Anual'!$BE$288)+SUMIF('Resumen Anual'!$BI$296,BH6,'Resumen Anual'!$BE$346)+SUMIF('Resumen Anual'!$BI$354,BH6,'Resumen Anual'!$BE$404)+SUMIF('Resumen Anual'!$BI$412,BH6,'Resumen Anual'!$BE$462)+SUMIF('Resumen Anual'!$BI$470,BH6,'Resumen Anual'!$BE$520)+SUMIF('Resumen Anual'!$BI$528,BH6,'Resumen Anual'!$BE$578)+SUMIF('Resumen Anual'!$BI$586,BH6,'Resumen Anual'!$BE$636)+SUMIF('Resumen Anual'!$BI$644,BH6,'Resumen Anual'!$BE$694)+SUMIF('Resumen Anual'!$DH$6,BH6,'Resumen Anual'!$DD$56)+SUMIF('Resumen Anual'!$DH$64,BH6,'Resumen Anual'!$DD$114)+SUMIF('Resumen Anual'!$DH$122,BH6,'Resumen Anual'!$DD$172)+SUMIF('Resumen Anual'!$DH$180,BH6,'Resumen Anual'!$DD$230)+SUMIF('Resumen Anual'!$DH$238,BH6,'Resumen Anual'!$DD$288)+SUMIF('Resumen Anual'!$DH$296,BH6,'Resumen Anual'!$DD$346)+SUMIF('Resumen Anual'!$DH$354,BH6,'Resumen Anual'!$DD$404)+SUMIF('Resumen Anual'!$DH$412,BH6,'Resumen Anual'!$DD$462)+SUMIF('Resumen Anual'!$DH$470,BH6,'Resumen Anual'!$DD$520)+SUMIF('Resumen Anual'!$DH$528,BH6,'Resumen Anual'!$DD$578)+SUMIF('Resumen Anual'!$DH$586,BH6,'Resumen Anual'!$DD$636)+SUMIF('Resumen Anual'!$FE$6,BH6,'Resumen Anual'!$FA$56)+SUMIF('Resumen Anual'!$DH$644,BH6,'Resumen Anual'!$DD$694)+SUMIF('Resumen Anual'!$FE$64,BH6,'Resumen Anual'!$FA$114)+SUMIF('Resumen Anual'!$FE$122,BH6,'Resumen Anual'!$FA$172)+SUMIF('Resumen Anual'!$FE$180,BH6,'Resumen Anual'!$FA$230)+SUMIF('Resumen Anual'!$FE$238,BH6,'Resumen Anual'!$FA$288)+SUMIF('Resumen Anual'!$FE$296,BH6,'Resumen Anual'!$FA$346)+SUMIF('Resumen Anual'!$FE$354,BH6,'Resumen Anual'!$FA$404)+SUMIF('Resumen Anual'!$FE$412,BH6,'Resumen Anual'!$FA$462)+SUMIF('Resumen Anual'!$FE$470,BH6,'Resumen Anual'!$FA$520)+SUMIF('Resumen Anual'!$FE$586,BH6,'Resumen Anual'!$FA$636)+SUMIF('Resumen Anual'!$FE$528,BH6,'Resumen Anual'!$FA$578)+SUMIF('Resumen Anual'!$FE$644,BH6,'Resumen Anual'!$FA$694)</f>
        <v>0</v>
      </c>
      <c r="BD51" s="667"/>
      <c r="BE51" s="667"/>
      <c r="BF51" s="667"/>
      <c r="BG51" s="667"/>
      <c r="BH51" s="667"/>
      <c r="BI51" s="667"/>
      <c r="BJ51" s="15"/>
      <c r="BK51" s="674" t="str">
        <f>'Resumen Anual'!$O$56</f>
        <v>NOCHE</v>
      </c>
      <c r="BL51" s="674"/>
      <c r="BM51" s="674"/>
      <c r="BN51" s="674"/>
      <c r="BO51" s="658">
        <f>SUMIF('Bitácoras Anteriores'!$K$6,BH6,'Bitácoras Anteriores'!$R$51)+SUMIF('Bitácoras Anteriores'!$K$59,$K$6,'Bitácoras Anteriores'!$R$104)+SUMIF('Bitácoras Anteriores'!$K$112,BH6,'Bitácoras Anteriores'!$R$157)+SUMIF('Bitácoras Anteriores'!$K$165,BH6,'Bitácoras Anteriores'!$R$210)+SUMIF('Bitácoras Anteriores'!$K$218,BH6,'Bitácoras Anteriores'!$R$263)+SUMIF('Bitácoras Anteriores'!$K$271,BH6,'Bitácoras Anteriores'!$R$316)+SUMIF('Bitácoras Anteriores'!$K$324,BH6,'Bitácoras Anteriores'!$R$369)+SUMIF('Bitácoras Anteriores'!$BH$6,BH6,'Bitácoras Anteriores'!$BO$51)+SUMIF('Bitácoras Anteriores'!$BH$59,$K$6,'Bitácoras Anteriores'!$BO$104)+SUMIF('Bitácoras Anteriores'!$BH$112,BH6,'Bitácoras Anteriores'!$BO$157)+SUMIF('Bitácoras Anteriores'!$BH$165,BH6,'Bitácoras Anteriores'!$BO$210)+SUMIF('Bitácoras Anteriores'!$BH$218,BH6,'Bitácoras Anteriores'!$BO$263)+SUMIF('Bitácoras Anteriores'!$BH$271,BH6,'Bitácoras Anteriores'!$BO$316)+SUMIF('Bitácoras Anteriores'!$BH$324,BH6,'Bitácoras Anteriores'!$BO$369)+SUMIF('Bitácoras Anteriores'!$DF$6,BH6,'Bitácoras Anteriores'!$DM$51)+SUMIF('Bitácoras Anteriores'!$DF$59,$K$6,'Bitácoras Anteriores'!$DM$104)+SUMIF('Bitácoras Anteriores'!$DF$112,BH6,'Bitácoras Anteriores'!$DM$157)+SUMIF('Bitácoras Anteriores'!$DF$165,BH6,'Bitácoras Anteriores'!$DM$210)+SUMIF('Bitácoras Anteriores'!$DF$218,BH6,'Bitácoras Anteriores'!$DM$263)+SUMIF('Bitácoras Anteriores'!$DF$271,BH6,'Bitácoras Anteriores'!$DM$316)+SUMIF('Bitácoras Anteriores'!$DF$324,BH6,'Bitácoras Anteriores'!$DM$369)+SUMIF('Bitácoras Anteriores'!$FC$6,BH6,'Bitácoras Anteriores'!$FJ$51)+SUMIF('Bitácoras Anteriores'!$FC$59,$K$6,'Bitácoras Anteriores'!$FJ$104)+SUMIF('Bitácoras Anteriores'!$FC$112,BH6,'Bitácoras Anteriores'!$FJ$157)+SUMIF('Bitácoras Anteriores'!$FC$165,BH6,'Bitácoras Anteriores'!$FJ$210)+SUMIF('Bitácoras Anteriores'!$FC$218,BH6,'Bitácoras Anteriores'!$FJ$263)+SUMIF('Bitácoras Anteriores'!$FC$271,BH6,'Bitácoras Anteriores'!$FJ$316)+SUMIF('Bitácoras Anteriores'!$FC$324,BH6,'Bitácoras Anteriores'!$FJ$369)+SUMIF('Resumen Anual'!$L$6,BH6,'Resumen Anual'!$T$56)+SUMIF('Resumen Anual'!$L$64,BH6,'Resumen Anual'!$T$114)+SUMIF('Resumen Anual'!$L$122,BH6,'Resumen Anual'!$T$172)+SUMIF('Resumen Anual'!$L$180,BH6,'Resumen Anual'!$T$230)+SUMIF('Resumen Anual'!$L$238,BH6,'Resumen Anual'!$T$288)+SUMIF('Resumen Anual'!$L$296,BH6,'Resumen Anual'!$T$346)+SUMIF('Resumen Anual'!$L$354,BH6,'Resumen Anual'!$T$404)+SUMIF('Resumen Anual'!$L$412,BH6,'Resumen Anual'!$T$462)+SUMIF('Resumen Anual'!$L$470,BH6,'Resumen Anual'!$T$520)+SUMIF('Resumen Anual'!$L$528,BH6,'Resumen Anual'!$T$578)+SUMIF('Resumen Anual'!$L$586,BH6,'Resumen Anual'!$T$636)+SUMIF('Resumen Anual'!$L$644,BH6,'Resumen Anual'!$T$694)+SUMIF('Resumen Anual'!$BI$6,BH6,'Resumen Anual'!$BQ$56)+SUMIF('Resumen Anual'!$BI$64,BH6,'Resumen Anual'!$BQ$114)+SUMIF('Resumen Anual'!$BI$122,BH6,'Resumen Anual'!$BQ$172)+SUMIF('Resumen Anual'!$BI$180,BH6,'Resumen Anual'!$BQ$230)+SUMIF('Resumen Anual'!$BI$238,BH6,'Resumen Anual'!$BQ$288)+SUMIF('Resumen Anual'!$BI$296,BH6,'Resumen Anual'!$BQ$346)+SUMIF('Resumen Anual'!$BI$354,BH6,'Resumen Anual'!$BQ$404)+SUMIF('Resumen Anual'!$BI$412,BH6,'Resumen Anual'!$BQ$462)+SUMIF('Resumen Anual'!$BI$470,BH6,'Resumen Anual'!$BQ$520)+SUMIF('Resumen Anual'!$BI$528,BH6,'Resumen Anual'!$BQ$578)+SUMIF('Resumen Anual'!$BI$586,BH6,'Resumen Anual'!$BQ$636)+SUMIF('Resumen Anual'!$BI$644,BH6,'Resumen Anual'!$BQ$694)+SUMIF('Resumen Anual'!$DH$6,BH6,'Resumen Anual'!$DP$56)+SUMIF('Resumen Anual'!$DH$64,BH6,'Resumen Anual'!$DP$114)+SUMIF('Resumen Anual'!$DH$122,BH6,'Resumen Anual'!$DP$172)+SUMIF('Resumen Anual'!$DH$180,BH6,'Resumen Anual'!$DP$230)+SUMIF('Resumen Anual'!$DH$238,BH6,'Resumen Anual'!$DP$288)+SUMIF('Resumen Anual'!$DH$296,BH6,'Resumen Anual'!$DP$346)+SUMIF('Resumen Anual'!$DH$354,BH6,'Resumen Anual'!$DP$404)+SUMIF('Resumen Anual'!$DH$412,BH6,'Resumen Anual'!$DP$462)+SUMIF('Resumen Anual'!$DH$470,BH6,'Resumen Anual'!$DP$520)+SUMIF('Resumen Anual'!$DH$528,BH6,'Resumen Anual'!$DP$578)+SUMIF('Resumen Anual'!$DH$586,BH6,'Resumen Anual'!$DP$636)+SUMIF('Resumen Anual'!$FE$6,BH6,'Resumen Anual'!$FM$56)+SUMIF('Resumen Anual'!$DH$644,BH6,'Resumen Anual'!$DP$694)+SUMIF('Resumen Anual'!$FE$64,BH6,'Resumen Anual'!$FM$114)+SUMIF('Resumen Anual'!$FE$122,BH6,'Resumen Anual'!$FM$172)+SUMIF('Resumen Anual'!$FE$180,BH6,'Resumen Anual'!$FM$230)+SUMIF('Resumen Anual'!$FE$238,BH6,'Resumen Anual'!$FM$288)+SUMIF('Resumen Anual'!$FE$296,BH6,'Resumen Anual'!$FM$346)+SUMIF('Resumen Anual'!$FE$354,BH6,'Resumen Anual'!$FM$404)+SUMIF('Resumen Anual'!$FE$412,BH6,'Resumen Anual'!$FM$462)+SUMIF('Resumen Anual'!$FE$470,BH6,'Resumen Anual'!$FM$520)+SUMIF('Resumen Anual'!$FE$586,BH6,'Resumen Anual'!$FM$636)+SUMIF('Resumen Anual'!$FE$528,BH6,'Resumen Anual'!$FM$578)+SUMIF('Resumen Anual'!$FE$644,BH6,'Resumen Anual'!$FM$694)</f>
        <v>0</v>
      </c>
      <c r="BP51" s="658"/>
      <c r="BQ51" s="658"/>
      <c r="BR51" s="658"/>
      <c r="BS51" s="658"/>
      <c r="BT51" s="658"/>
      <c r="BU51" s="659"/>
      <c r="BV51" s="632"/>
      <c r="BW51" s="1220" t="str">
        <f>IF(Portada!$A$1="www.fly-logics.com","N° SERIE",0)</f>
        <v>N° SERIE</v>
      </c>
      <c r="BX51" s="1221"/>
      <c r="BY51" s="1221"/>
      <c r="BZ51" s="1221"/>
      <c r="CA51" s="1221"/>
      <c r="CB51" s="1221"/>
      <c r="CC51" s="660"/>
      <c r="CD51" s="660"/>
      <c r="CE51" s="660"/>
      <c r="CF51" s="660"/>
      <c r="CG51" s="660"/>
      <c r="CH51" s="661"/>
      <c r="CI51" s="1220" t="str">
        <f>IF(Portada!$A$1="www.fly-logics.com","AÑO CONST.",0)</f>
        <v>AÑO CONST.</v>
      </c>
      <c r="CJ51" s="1221"/>
      <c r="CK51" s="1221"/>
      <c r="CL51" s="1221"/>
      <c r="CM51" s="1221"/>
      <c r="CN51" s="1221"/>
      <c r="CO51" s="664"/>
      <c r="CP51" s="660"/>
      <c r="CQ51" s="660"/>
      <c r="CR51" s="660"/>
      <c r="CS51" s="661"/>
      <c r="CT51" s="1200"/>
      <c r="CU51" s="1199"/>
      <c r="CV51" s="699"/>
      <c r="CW51" s="674" t="str">
        <f>'Resumen Anual'!$C$56</f>
        <v>IFR</v>
      </c>
      <c r="CX51" s="674"/>
      <c r="CY51" s="674"/>
      <c r="CZ51" s="674"/>
      <c r="DA51" s="659">
        <f>SUMIF('Bitácoras Anteriores'!$K$6,DF6,'Bitácoras Anteriores'!$F$51)+SUMIF('Bitácoras Anteriores'!$K$59,$K$6,'Bitácoras Anteriores'!$F$104)+SUMIF('Bitácoras Anteriores'!$K$112,DF6,'Bitácoras Anteriores'!$F$157)+SUMIF('Bitácoras Anteriores'!$K$165,DF6,'Bitácoras Anteriores'!$F$210)+SUMIF('Bitácoras Anteriores'!$K$218,DF6,'Bitácoras Anteriores'!$F$263)+SUMIF('Bitácoras Anteriores'!$K$271,DF6,'Bitácoras Anteriores'!$F$316)+SUMIF('Bitácoras Anteriores'!$K$324,DF6,'Bitácoras Anteriores'!$F$369)+SUMIF('Bitácoras Anteriores'!$BH$6,DF6,'Bitácoras Anteriores'!$BC$51)+SUMIF('Bitácoras Anteriores'!$BH$59,$K$6,'Bitácoras Anteriores'!$BC$104)+SUMIF('Bitácoras Anteriores'!$BH$112,DF6,'Bitácoras Anteriores'!$BC$157)+SUMIF('Bitácoras Anteriores'!$BH$165,DF6,'Bitácoras Anteriores'!$BC$210)+SUMIF('Bitácoras Anteriores'!$BH$218,DF6,'Bitácoras Anteriores'!$BC$263)+SUMIF('Bitácoras Anteriores'!$BH$271,DF6,'Bitácoras Anteriores'!$BC$316)+SUMIF('Bitácoras Anteriores'!$BH$324,DF6,'Bitácoras Anteriores'!$BC$369)+SUMIF('Bitácoras Anteriores'!$DF$6,DF6,'Bitácoras Anteriores'!$DA$51)+SUMIF('Bitácoras Anteriores'!$DF$59,$K$6,'Bitácoras Anteriores'!$DA$104)+SUMIF('Bitácoras Anteriores'!$DF$112,DF6,'Bitácoras Anteriores'!$DA$157)+SUMIF('Bitácoras Anteriores'!$DF$165,DF6,'Bitácoras Anteriores'!$DA$210)+SUMIF('Bitácoras Anteriores'!$DF$218,DF6,'Bitácoras Anteriores'!$DA$263)+SUMIF('Bitácoras Anteriores'!$DF$271,DF6,'Bitácoras Anteriores'!$DA$316)+SUMIF('Bitácoras Anteriores'!$DF$324,DF6,'Bitácoras Anteriores'!$DA$369)+SUMIF('Bitácoras Anteriores'!$FC$6,DF6,'Bitácoras Anteriores'!$EX$51)+SUMIF('Bitácoras Anteriores'!$FC$59,$K$6,'Bitácoras Anteriores'!$EX$104)+SUMIF('Bitácoras Anteriores'!$FC$112,DF6,'Bitácoras Anteriores'!$EX$157)+SUMIF('Bitácoras Anteriores'!$FC$165,DF6,'Bitácoras Anteriores'!$EX$210)+SUMIF('Bitácoras Anteriores'!$FC$218,DF6,'Bitácoras Anteriores'!$EX$263)+SUMIF('Bitácoras Anteriores'!$FC$271,DF6,'Bitácoras Anteriores'!$EX$316)+SUMIF('Bitácoras Anteriores'!$FC$324,DF6,'Bitácoras Anteriores'!$EX$369)+SUMIF('Resumen Anual'!$L$6,DF6,'Resumen Anual'!$H$56)+SUMIF('Resumen Anual'!$L$64,DF6,'Resumen Anual'!$H$114)+SUMIF('Resumen Anual'!$L$122,DF6,'Resumen Anual'!$H$172)+SUMIF('Resumen Anual'!$L$180,DF6,'Resumen Anual'!$H$230)+SUMIF('Resumen Anual'!$L$238,DF6,'Resumen Anual'!$H$288)+SUMIF('Resumen Anual'!$L$296,DF6,'Resumen Anual'!$H$346)+SUMIF('Resumen Anual'!$L$354,DF6,'Resumen Anual'!$H$404)+SUMIF('Resumen Anual'!$L$412,DF6,'Resumen Anual'!$H$462)+SUMIF('Resumen Anual'!$L$470,DF6,'Resumen Anual'!$H$520)+SUMIF('Resumen Anual'!$L$528,DF6,'Resumen Anual'!$H$578)+SUMIF('Resumen Anual'!$L$586,DF6,'Resumen Anual'!$H$636)+SUMIF('Resumen Anual'!$L$644,DF6,'Resumen Anual'!$H$694)+SUMIF('Resumen Anual'!$BI$6,DF6,'Resumen Anual'!$BE$56)+SUMIF('Resumen Anual'!$BI$64,DF6,'Resumen Anual'!$BE$114)+SUMIF('Resumen Anual'!$BI$122,DF6,'Resumen Anual'!$BE$172)+SUMIF('Resumen Anual'!$BI$180,DF6,'Resumen Anual'!$BE$230)+SUMIF('Resumen Anual'!$BI$238,DF6,'Resumen Anual'!$BE$288)+SUMIF('Resumen Anual'!$BI$296,DF6,'Resumen Anual'!$BE$346)+SUMIF('Resumen Anual'!$BI$354,DF6,'Resumen Anual'!$BE$404)+SUMIF('Resumen Anual'!$BI$412,DF6,'Resumen Anual'!$BE$462)+SUMIF('Resumen Anual'!$BI$470,DF6,'Resumen Anual'!$BE$520)+SUMIF('Resumen Anual'!$BI$528,DF6,'Resumen Anual'!$BE$578)+SUMIF('Resumen Anual'!$BI$586,DF6,'Resumen Anual'!$BE$636)+SUMIF('Resumen Anual'!$BI$644,DF6,'Resumen Anual'!$BE$694)+SUMIF('Resumen Anual'!$DH$6,DF6,'Resumen Anual'!$DD$56)+SUMIF('Resumen Anual'!$DH$64,DF6,'Resumen Anual'!$DD$114)+SUMIF('Resumen Anual'!$DH$122,DF6,'Resumen Anual'!$DD$172)+SUMIF('Resumen Anual'!$DH$180,DF6,'Resumen Anual'!$DD$230)+SUMIF('Resumen Anual'!$DH$238,DF6,'Resumen Anual'!$DD$288)+SUMIF('Resumen Anual'!$DH$296,DF6,'Resumen Anual'!$DD$346)+SUMIF('Resumen Anual'!$DH$354,DF6,'Resumen Anual'!$DD$404)+SUMIF('Resumen Anual'!$DH$412,DF6,'Resumen Anual'!$DD$462)+SUMIF('Resumen Anual'!$DH$470,DF6,'Resumen Anual'!$DD$520)+SUMIF('Resumen Anual'!$DH$528,DF6,'Resumen Anual'!$DD$578)+SUMIF('Resumen Anual'!$DH$586,DF6,'Resumen Anual'!$DD$636)+SUMIF('Resumen Anual'!$FE$6,DF6,'Resumen Anual'!$FA$56)+SUMIF('Resumen Anual'!$DH$644,DF6,'Resumen Anual'!$DD$694)+SUMIF('Resumen Anual'!$FE$64,DF6,'Resumen Anual'!$FA$114)+SUMIF('Resumen Anual'!$FE$122,DF6,'Resumen Anual'!$FA$172)+SUMIF('Resumen Anual'!$FE$180,DF6,'Resumen Anual'!$FA$230)+SUMIF('Resumen Anual'!$FE$238,DF6,'Resumen Anual'!$FA$288)+SUMIF('Resumen Anual'!$FE$296,DF6,'Resumen Anual'!$FA$346)+SUMIF('Resumen Anual'!$FE$354,DF6,'Resumen Anual'!$FA$404)+SUMIF('Resumen Anual'!$FE$412,DF6,'Resumen Anual'!$FA$462)+SUMIF('Resumen Anual'!$FE$470,DF6,'Resumen Anual'!$FA$520)+SUMIF('Resumen Anual'!$FE$586,DF6,'Resumen Anual'!$FA$636)+SUMIF('Resumen Anual'!$FE$528,DF6,'Resumen Anual'!$FA$578)+SUMIF('Resumen Anual'!$FE$644,DF6,'Resumen Anual'!$FA$694)</f>
        <v>0</v>
      </c>
      <c r="DB51" s="667"/>
      <c r="DC51" s="667"/>
      <c r="DD51" s="667"/>
      <c r="DE51" s="667"/>
      <c r="DF51" s="667"/>
      <c r="DG51" s="667"/>
      <c r="DH51" s="15"/>
      <c r="DI51" s="674" t="str">
        <f>'Resumen Anual'!$O$56</f>
        <v>NOCHE</v>
      </c>
      <c r="DJ51" s="674"/>
      <c r="DK51" s="674"/>
      <c r="DL51" s="674"/>
      <c r="DM51" s="658">
        <f>SUMIF('Bitácoras Anteriores'!$K$6,DF6,'Bitácoras Anteriores'!$R$51)+SUMIF('Bitácoras Anteriores'!$K$59,$K$6,'Bitácoras Anteriores'!$R$104)+SUMIF('Bitácoras Anteriores'!$K$112,DF6,'Bitácoras Anteriores'!$R$157)+SUMIF('Bitácoras Anteriores'!$K$165,DF6,'Bitácoras Anteriores'!$R$210)+SUMIF('Bitácoras Anteriores'!$K$218,DF6,'Bitácoras Anteriores'!$R$263)+SUMIF('Bitácoras Anteriores'!$K$271,DF6,'Bitácoras Anteriores'!$R$316)+SUMIF('Bitácoras Anteriores'!$K$324,DF6,'Bitácoras Anteriores'!$R$369)+SUMIF('Bitácoras Anteriores'!$BH$6,DF6,'Bitácoras Anteriores'!$BO$51)+SUMIF('Bitácoras Anteriores'!$BH$59,$K$6,'Bitácoras Anteriores'!$BO$104)+SUMIF('Bitácoras Anteriores'!$BH$112,DF6,'Bitácoras Anteriores'!$BO$157)+SUMIF('Bitácoras Anteriores'!$BH$165,DF6,'Bitácoras Anteriores'!$BO$210)+SUMIF('Bitácoras Anteriores'!$BH$218,DF6,'Bitácoras Anteriores'!$BO$263)+SUMIF('Bitácoras Anteriores'!$BH$271,DF6,'Bitácoras Anteriores'!$BO$316)+SUMIF('Bitácoras Anteriores'!$BH$324,DF6,'Bitácoras Anteriores'!$BO$369)+SUMIF('Bitácoras Anteriores'!$DF$6,DF6,'Bitácoras Anteriores'!$DM$51)+SUMIF('Bitácoras Anteriores'!$DF$59,$K$6,'Bitácoras Anteriores'!$DM$104)+SUMIF('Bitácoras Anteriores'!$DF$112,DF6,'Bitácoras Anteriores'!$DM$157)+SUMIF('Bitácoras Anteriores'!$DF$165,DF6,'Bitácoras Anteriores'!$DM$210)+SUMIF('Bitácoras Anteriores'!$DF$218,DF6,'Bitácoras Anteriores'!$DM$263)+SUMIF('Bitácoras Anteriores'!$DF$271,DF6,'Bitácoras Anteriores'!$DM$316)+SUMIF('Bitácoras Anteriores'!$DF$324,DF6,'Bitácoras Anteriores'!$DM$369)+SUMIF('Bitácoras Anteriores'!$FC$6,DF6,'Bitácoras Anteriores'!$FJ$51)+SUMIF('Bitácoras Anteriores'!$FC$59,$K$6,'Bitácoras Anteriores'!$FJ$104)+SUMIF('Bitácoras Anteriores'!$FC$112,DF6,'Bitácoras Anteriores'!$FJ$157)+SUMIF('Bitácoras Anteriores'!$FC$165,DF6,'Bitácoras Anteriores'!$FJ$210)+SUMIF('Bitácoras Anteriores'!$FC$218,DF6,'Bitácoras Anteriores'!$FJ$263)+SUMIF('Bitácoras Anteriores'!$FC$271,DF6,'Bitácoras Anteriores'!$FJ$316)+SUMIF('Bitácoras Anteriores'!$FC$324,DF6,'Bitácoras Anteriores'!$FJ$369)+SUMIF('Resumen Anual'!$L$6,DF6,'Resumen Anual'!$T$56)+SUMIF('Resumen Anual'!$L$64,DF6,'Resumen Anual'!$T$114)+SUMIF('Resumen Anual'!$L$122,DF6,'Resumen Anual'!$T$172)+SUMIF('Resumen Anual'!$L$180,DF6,'Resumen Anual'!$T$230)+SUMIF('Resumen Anual'!$L$238,DF6,'Resumen Anual'!$T$288)+SUMIF('Resumen Anual'!$L$296,DF6,'Resumen Anual'!$T$346)+SUMIF('Resumen Anual'!$L$354,DF6,'Resumen Anual'!$T$404)+SUMIF('Resumen Anual'!$L$412,DF6,'Resumen Anual'!$T$462)+SUMIF('Resumen Anual'!$L$470,DF6,'Resumen Anual'!$T$520)+SUMIF('Resumen Anual'!$L$528,DF6,'Resumen Anual'!$T$578)+SUMIF('Resumen Anual'!$L$586,DF6,'Resumen Anual'!$T$636)+SUMIF('Resumen Anual'!$L$644,DF6,'Resumen Anual'!$T$694)+SUMIF('Resumen Anual'!$BI$6,DF6,'Resumen Anual'!$BQ$56)+SUMIF('Resumen Anual'!$BI$64,DF6,'Resumen Anual'!$BQ$114)+SUMIF('Resumen Anual'!$BI$122,DF6,'Resumen Anual'!$BQ$172)+SUMIF('Resumen Anual'!$BI$180,DF6,'Resumen Anual'!$BQ$230)+SUMIF('Resumen Anual'!$BI$238,DF6,'Resumen Anual'!$BQ$288)+SUMIF('Resumen Anual'!$BI$296,DF6,'Resumen Anual'!$BQ$346)+SUMIF('Resumen Anual'!$BI$354,DF6,'Resumen Anual'!$BQ$404)+SUMIF('Resumen Anual'!$BI$412,DF6,'Resumen Anual'!$BQ$462)+SUMIF('Resumen Anual'!$BI$470,DF6,'Resumen Anual'!$BQ$520)+SUMIF('Resumen Anual'!$BI$528,DF6,'Resumen Anual'!$BQ$578)+SUMIF('Resumen Anual'!$BI$586,DF6,'Resumen Anual'!$BQ$636)+SUMIF('Resumen Anual'!$BI$644,DF6,'Resumen Anual'!$BQ$694)+SUMIF('Resumen Anual'!$DH$6,DF6,'Resumen Anual'!$DP$56)+SUMIF('Resumen Anual'!$DH$64,DF6,'Resumen Anual'!$DP$114)+SUMIF('Resumen Anual'!$DH$122,DF6,'Resumen Anual'!$DP$172)+SUMIF('Resumen Anual'!$DH$180,DF6,'Resumen Anual'!$DP$230)+SUMIF('Resumen Anual'!$DH$238,DF6,'Resumen Anual'!$DP$288)+SUMIF('Resumen Anual'!$DH$296,DF6,'Resumen Anual'!$DP$346)+SUMIF('Resumen Anual'!$DH$354,DF6,'Resumen Anual'!$DP$404)+SUMIF('Resumen Anual'!$DH$412,DF6,'Resumen Anual'!$DP$462)+SUMIF('Resumen Anual'!$DH$470,DF6,'Resumen Anual'!$DP$520)+SUMIF('Resumen Anual'!$DH$528,DF6,'Resumen Anual'!$DP$578)+SUMIF('Resumen Anual'!$DH$586,DF6,'Resumen Anual'!$DP$636)+SUMIF('Resumen Anual'!$FE$6,DF6,'Resumen Anual'!$FM$56)+SUMIF('Resumen Anual'!$DH$644,DF6,'Resumen Anual'!$DP$694)+SUMIF('Resumen Anual'!$FE$64,DF6,'Resumen Anual'!$FM$114)+SUMIF('Resumen Anual'!$FE$122,DF6,'Resumen Anual'!$FM$172)+SUMIF('Resumen Anual'!$FE$180,DF6,'Resumen Anual'!$FM$230)+SUMIF('Resumen Anual'!$FE$238,DF6,'Resumen Anual'!$FM$288)+SUMIF('Resumen Anual'!$FE$296,DF6,'Resumen Anual'!$FM$346)+SUMIF('Resumen Anual'!$FE$354,DF6,'Resumen Anual'!$FM$404)+SUMIF('Resumen Anual'!$FE$412,DF6,'Resumen Anual'!$FM$462)+SUMIF('Resumen Anual'!$FE$470,DF6,'Resumen Anual'!$FM$520)+SUMIF('Resumen Anual'!$FE$586,DF6,'Resumen Anual'!$FM$636)+SUMIF('Resumen Anual'!$FE$528,DF6,'Resumen Anual'!$FM$578)+SUMIF('Resumen Anual'!$FE$644,DF6,'Resumen Anual'!$FM$694)</f>
        <v>0</v>
      </c>
      <c r="DN51" s="658"/>
      <c r="DO51" s="658"/>
      <c r="DP51" s="658"/>
      <c r="DQ51" s="658"/>
      <c r="DR51" s="658"/>
      <c r="DS51" s="659"/>
      <c r="DT51" s="632"/>
      <c r="DU51" s="1220" t="str">
        <f>IF(Portada!$A$1="www.fly-logics.com","N° SERIE",0)</f>
        <v>N° SERIE</v>
      </c>
      <c r="DV51" s="1221"/>
      <c r="DW51" s="1221"/>
      <c r="DX51" s="1221"/>
      <c r="DY51" s="1221"/>
      <c r="DZ51" s="1221"/>
      <c r="EA51" s="660"/>
      <c r="EB51" s="660"/>
      <c r="EC51" s="660"/>
      <c r="ED51" s="660"/>
      <c r="EE51" s="660"/>
      <c r="EF51" s="661"/>
      <c r="EG51" s="1220" t="str">
        <f>IF(Portada!$A$1="www.fly-logics.com","AÑO CONST.",0)</f>
        <v>AÑO CONST.</v>
      </c>
      <c r="EH51" s="1221"/>
      <c r="EI51" s="1221"/>
      <c r="EJ51" s="1221"/>
      <c r="EK51" s="1221"/>
      <c r="EL51" s="1221"/>
      <c r="EM51" s="664"/>
      <c r="EN51" s="660"/>
      <c r="EO51" s="660"/>
      <c r="EP51" s="660"/>
      <c r="EQ51" s="660"/>
      <c r="ER51" s="1200"/>
      <c r="ES51" s="699"/>
      <c r="ET51" s="674" t="str">
        <f>'Resumen Anual'!$C$56</f>
        <v>IFR</v>
      </c>
      <c r="EU51" s="674"/>
      <c r="EV51" s="674"/>
      <c r="EW51" s="674"/>
      <c r="EX51" s="659">
        <f>SUMIF('Bitácoras Anteriores'!$K$6,FC6,'Bitácoras Anteriores'!$F$51)+SUMIF('Bitácoras Anteriores'!$K$59,$K$6,'Bitácoras Anteriores'!$F$104)+SUMIF('Bitácoras Anteriores'!$K$112,FC6,'Bitácoras Anteriores'!$F$157)+SUMIF('Bitácoras Anteriores'!$K$165,FC6,'Bitácoras Anteriores'!$F$210)+SUMIF('Bitácoras Anteriores'!$K$218,FC6,'Bitácoras Anteriores'!$F$263)+SUMIF('Bitácoras Anteriores'!$K$271,FC6,'Bitácoras Anteriores'!$F$316)+SUMIF('Bitácoras Anteriores'!$K$324,FC6,'Bitácoras Anteriores'!$F$369)+SUMIF('Bitácoras Anteriores'!$BH$6,FC6,'Bitácoras Anteriores'!$BC$51)+SUMIF('Bitácoras Anteriores'!$BH$59,$K$6,'Bitácoras Anteriores'!$BC$104)+SUMIF('Bitácoras Anteriores'!$BH$112,FC6,'Bitácoras Anteriores'!$BC$157)+SUMIF('Bitácoras Anteriores'!$BH$165,FC6,'Bitácoras Anteriores'!$BC$210)+SUMIF('Bitácoras Anteriores'!$BH$218,FC6,'Bitácoras Anteriores'!$BC$263)+SUMIF('Bitácoras Anteriores'!$BH$271,FC6,'Bitácoras Anteriores'!$BC$316)+SUMIF('Bitácoras Anteriores'!$BH$324,FC6,'Bitácoras Anteriores'!$BC$369)+SUMIF('Bitácoras Anteriores'!$DF$6,FC6,'Bitácoras Anteriores'!$DA$51)+SUMIF('Bitácoras Anteriores'!$DF$59,$K$6,'Bitácoras Anteriores'!$DA$104)+SUMIF('Bitácoras Anteriores'!$DF$112,FC6,'Bitácoras Anteriores'!$DA$157)+SUMIF('Bitácoras Anteriores'!$DF$165,FC6,'Bitácoras Anteriores'!$DA$210)+SUMIF('Bitácoras Anteriores'!$DF$218,FC6,'Bitácoras Anteriores'!$DA$263)+SUMIF('Bitácoras Anteriores'!$DF$271,FC6,'Bitácoras Anteriores'!$DA$316)+SUMIF('Bitácoras Anteriores'!$DF$324,FC6,'Bitácoras Anteriores'!$DA$369)+SUMIF('Bitácoras Anteriores'!$FC$6,FC6,'Bitácoras Anteriores'!$EX$51)+SUMIF('Bitácoras Anteriores'!$FC$59,$K$6,'Bitácoras Anteriores'!$EX$104)+SUMIF('Bitácoras Anteriores'!$FC$112,FC6,'Bitácoras Anteriores'!$EX$157)+SUMIF('Bitácoras Anteriores'!$FC$165,FC6,'Bitácoras Anteriores'!$EX$210)+SUMIF('Bitácoras Anteriores'!$FC$218,FC6,'Bitácoras Anteriores'!$EX$263)+SUMIF('Bitácoras Anteriores'!$FC$271,FC6,'Bitácoras Anteriores'!$EX$316)+SUMIF('Bitácoras Anteriores'!$FC$324,FC6,'Bitácoras Anteriores'!$EX$369)+SUMIF('Resumen Anual'!$L$6,FC6,'Resumen Anual'!$H$56)+SUMIF('Resumen Anual'!$L$64,FC6,'Resumen Anual'!$H$114)+SUMIF('Resumen Anual'!$L$122,FC6,'Resumen Anual'!$H$172)+SUMIF('Resumen Anual'!$L$180,FC6,'Resumen Anual'!$H$230)+SUMIF('Resumen Anual'!$L$238,FC6,'Resumen Anual'!$H$288)+SUMIF('Resumen Anual'!$L$296,FC6,'Resumen Anual'!$H$346)+SUMIF('Resumen Anual'!$L$354,FC6,'Resumen Anual'!$H$404)+SUMIF('Resumen Anual'!$L$412,FC6,'Resumen Anual'!$H$462)+SUMIF('Resumen Anual'!$L$470,FC6,'Resumen Anual'!$H$520)+SUMIF('Resumen Anual'!$L$528,FC6,'Resumen Anual'!$H$578)+SUMIF('Resumen Anual'!$L$586,FC6,'Resumen Anual'!$H$636)+SUMIF('Resumen Anual'!$L$644,FC6,'Resumen Anual'!$H$694)+SUMIF('Resumen Anual'!$BI$6,FC6,'Resumen Anual'!$BE$56)+SUMIF('Resumen Anual'!$BI$64,FC6,'Resumen Anual'!$BE$114)+SUMIF('Resumen Anual'!$BI$122,FC6,'Resumen Anual'!$BE$172)+SUMIF('Resumen Anual'!$BI$180,FC6,'Resumen Anual'!$BE$230)+SUMIF('Resumen Anual'!$BI$238,FC6,'Resumen Anual'!$BE$288)+SUMIF('Resumen Anual'!$BI$296,FC6,'Resumen Anual'!$BE$346)+SUMIF('Resumen Anual'!$BI$354,FC6,'Resumen Anual'!$BE$404)+SUMIF('Resumen Anual'!$BI$412,FC6,'Resumen Anual'!$BE$462)+SUMIF('Resumen Anual'!$BI$470,FC6,'Resumen Anual'!$BE$520)+SUMIF('Resumen Anual'!$BI$528,FC6,'Resumen Anual'!$BE$578)+SUMIF('Resumen Anual'!$BI$586,FC6,'Resumen Anual'!$BE$636)+SUMIF('Resumen Anual'!$BI$644,FC6,'Resumen Anual'!$BE$694)+SUMIF('Resumen Anual'!$DH$6,FC6,'Resumen Anual'!$DD$56)+SUMIF('Resumen Anual'!$DH$64,FC6,'Resumen Anual'!$DD$114)+SUMIF('Resumen Anual'!$DH$122,FC6,'Resumen Anual'!$DD$172)+SUMIF('Resumen Anual'!$DH$180,FC6,'Resumen Anual'!$DD$230)+SUMIF('Resumen Anual'!$DH$238,FC6,'Resumen Anual'!$DD$288)+SUMIF('Resumen Anual'!$DH$296,FC6,'Resumen Anual'!$DD$346)+SUMIF('Resumen Anual'!$DH$354,FC6,'Resumen Anual'!$DD$404)+SUMIF('Resumen Anual'!$DH$412,FC6,'Resumen Anual'!$DD$462)+SUMIF('Resumen Anual'!$DH$470,FC6,'Resumen Anual'!$DD$520)+SUMIF('Resumen Anual'!$DH$528,FC6,'Resumen Anual'!$DD$578)+SUMIF('Resumen Anual'!$DH$586,FC6,'Resumen Anual'!$DD$636)+SUMIF('Resumen Anual'!$FE$6,FC6,'Resumen Anual'!$FA$56)+SUMIF('Resumen Anual'!$DH$644,FC6,'Resumen Anual'!$DD$694)+SUMIF('Resumen Anual'!$FE$64,FC6,'Resumen Anual'!$FA$114)+SUMIF('Resumen Anual'!$FE$122,FC6,'Resumen Anual'!$FA$172)+SUMIF('Resumen Anual'!$FE$180,FC6,'Resumen Anual'!$FA$230)+SUMIF('Resumen Anual'!$FE$238,FC6,'Resumen Anual'!$FA$288)+SUMIF('Resumen Anual'!$FE$296,FC6,'Resumen Anual'!$FA$346)+SUMIF('Resumen Anual'!$FE$354,FC6,'Resumen Anual'!$FA$404)+SUMIF('Resumen Anual'!$FE$412,FC6,'Resumen Anual'!$FA$462)+SUMIF('Resumen Anual'!$FE$470,FC6,'Resumen Anual'!$FA$520)+SUMIF('Resumen Anual'!$FE$586,FC6,'Resumen Anual'!$FA$636)+SUMIF('Resumen Anual'!$FE$528,FC6,'Resumen Anual'!$FA$578)+SUMIF('Resumen Anual'!$FE$644,FC6,'Resumen Anual'!$FA$694)</f>
        <v>0</v>
      </c>
      <c r="EY51" s="667"/>
      <c r="EZ51" s="667"/>
      <c r="FA51" s="667"/>
      <c r="FB51" s="667"/>
      <c r="FC51" s="667"/>
      <c r="FD51" s="667"/>
      <c r="FE51" s="15"/>
      <c r="FF51" s="674" t="str">
        <f>'Resumen Anual'!$O$56</f>
        <v>NOCHE</v>
      </c>
      <c r="FG51" s="674"/>
      <c r="FH51" s="674"/>
      <c r="FI51" s="674"/>
      <c r="FJ51" s="658">
        <f>SUMIF('Bitácoras Anteriores'!$K$6,FC6,'Bitácoras Anteriores'!$R$51)+SUMIF('Bitácoras Anteriores'!$K$59,$K$6,'Bitácoras Anteriores'!$R$104)+SUMIF('Bitácoras Anteriores'!$K$112,FC6,'Bitácoras Anteriores'!$R$157)+SUMIF('Bitácoras Anteriores'!$K$165,FC6,'Bitácoras Anteriores'!$R$210)+SUMIF('Bitácoras Anteriores'!$K$218,FC6,'Bitácoras Anteriores'!$R$263)+SUMIF('Bitácoras Anteriores'!$K$271,FC6,'Bitácoras Anteriores'!$R$316)+SUMIF('Bitácoras Anteriores'!$K$324,FC6,'Bitácoras Anteriores'!$R$369)+SUMIF('Bitácoras Anteriores'!$BH$6,FC6,'Bitácoras Anteriores'!$BO$51)+SUMIF('Bitácoras Anteriores'!$BH$59,$K$6,'Bitácoras Anteriores'!$BO$104)+SUMIF('Bitácoras Anteriores'!$BH$112,FC6,'Bitácoras Anteriores'!$BO$157)+SUMIF('Bitácoras Anteriores'!$BH$165,FC6,'Bitácoras Anteriores'!$BO$210)+SUMIF('Bitácoras Anteriores'!$BH$218,FC6,'Bitácoras Anteriores'!$BO$263)+SUMIF('Bitácoras Anteriores'!$BH$271,FC6,'Bitácoras Anteriores'!$BO$316)+SUMIF('Bitácoras Anteriores'!$BH$324,FC6,'Bitácoras Anteriores'!$BO$369)+SUMIF('Bitácoras Anteriores'!$DF$6,FC6,'Bitácoras Anteriores'!$DM$51)+SUMIF('Bitácoras Anteriores'!$DF$59,$K$6,'Bitácoras Anteriores'!$DM$104)+SUMIF('Bitácoras Anteriores'!$DF$112,FC6,'Bitácoras Anteriores'!$DM$157)+SUMIF('Bitácoras Anteriores'!$DF$165,FC6,'Bitácoras Anteriores'!$DM$210)+SUMIF('Bitácoras Anteriores'!$DF$218,FC6,'Bitácoras Anteriores'!$DM$263)+SUMIF('Bitácoras Anteriores'!$DF$271,FC6,'Bitácoras Anteriores'!$DM$316)+SUMIF('Bitácoras Anteriores'!$DF$324,FC6,'Bitácoras Anteriores'!$DM$369)+SUMIF('Bitácoras Anteriores'!$FC$6,FC6,'Bitácoras Anteriores'!$FJ$51)+SUMIF('Bitácoras Anteriores'!$FC$59,$K$6,'Bitácoras Anteriores'!$FJ$104)+SUMIF('Bitácoras Anteriores'!$FC$112,FC6,'Bitácoras Anteriores'!$FJ$157)+SUMIF('Bitácoras Anteriores'!$FC$165,FC6,'Bitácoras Anteriores'!$FJ$210)+SUMIF('Bitácoras Anteriores'!$FC$218,FC6,'Bitácoras Anteriores'!$FJ$263)+SUMIF('Bitácoras Anteriores'!$FC$271,FC6,'Bitácoras Anteriores'!$FJ$316)+SUMIF('Bitácoras Anteriores'!$FC$324,FC6,'Bitácoras Anteriores'!$FJ$369)+SUMIF('Resumen Anual'!$L$6,FC6,'Resumen Anual'!$T$56)+SUMIF('Resumen Anual'!$L$64,FC6,'Resumen Anual'!$T$114)+SUMIF('Resumen Anual'!$L$122,FC6,'Resumen Anual'!$T$172)+SUMIF('Resumen Anual'!$L$180,FC6,'Resumen Anual'!$T$230)+SUMIF('Resumen Anual'!$L$238,FC6,'Resumen Anual'!$T$288)+SUMIF('Resumen Anual'!$L$296,FC6,'Resumen Anual'!$T$346)+SUMIF('Resumen Anual'!$L$354,FC6,'Resumen Anual'!$T$404)+SUMIF('Resumen Anual'!$L$412,FC6,'Resumen Anual'!$T$462)+SUMIF('Resumen Anual'!$L$470,FC6,'Resumen Anual'!$T$520)+SUMIF('Resumen Anual'!$L$528,FC6,'Resumen Anual'!$T$578)+SUMIF('Resumen Anual'!$L$586,FC6,'Resumen Anual'!$T$636)+SUMIF('Resumen Anual'!$L$644,FC6,'Resumen Anual'!$T$694)+SUMIF('Resumen Anual'!$BI$6,FC6,'Resumen Anual'!$BQ$56)+SUMIF('Resumen Anual'!$BI$64,FC6,'Resumen Anual'!$BQ$114)+SUMIF('Resumen Anual'!$BI$122,FC6,'Resumen Anual'!$BQ$172)+SUMIF('Resumen Anual'!$BI$180,FC6,'Resumen Anual'!$BQ$230)+SUMIF('Resumen Anual'!$BI$238,FC6,'Resumen Anual'!$BQ$288)+SUMIF('Resumen Anual'!$BI$296,FC6,'Resumen Anual'!$BQ$346)+SUMIF('Resumen Anual'!$BI$354,FC6,'Resumen Anual'!$BQ$404)+SUMIF('Resumen Anual'!$BI$412,FC6,'Resumen Anual'!$BQ$462)+SUMIF('Resumen Anual'!$BI$470,FC6,'Resumen Anual'!$BQ$520)+SUMIF('Resumen Anual'!$BI$528,FC6,'Resumen Anual'!$BQ$578)+SUMIF('Resumen Anual'!$BI$586,FC6,'Resumen Anual'!$BQ$636)+SUMIF('Resumen Anual'!$BI$644,FC6,'Resumen Anual'!$BQ$694)+SUMIF('Resumen Anual'!$DH$6,FC6,'Resumen Anual'!$DP$56)+SUMIF('Resumen Anual'!$DH$64,FC6,'Resumen Anual'!$DP$114)+SUMIF('Resumen Anual'!$DH$122,FC6,'Resumen Anual'!$DP$172)+SUMIF('Resumen Anual'!$DH$180,FC6,'Resumen Anual'!$DP$230)+SUMIF('Resumen Anual'!$DH$238,FC6,'Resumen Anual'!$DP$288)+SUMIF('Resumen Anual'!$DH$296,FC6,'Resumen Anual'!$DP$346)+SUMIF('Resumen Anual'!$DH$354,FC6,'Resumen Anual'!$DP$404)+SUMIF('Resumen Anual'!$DH$412,FC6,'Resumen Anual'!$DP$462)+SUMIF('Resumen Anual'!$DH$470,FC6,'Resumen Anual'!$DP$520)+SUMIF('Resumen Anual'!$DH$528,FC6,'Resumen Anual'!$DP$578)+SUMIF('Resumen Anual'!$DH$586,FC6,'Resumen Anual'!$DP$636)+SUMIF('Resumen Anual'!$FE$6,FC6,'Resumen Anual'!$FM$56)+SUMIF('Resumen Anual'!$DH$644,FC6,'Resumen Anual'!$DP$694)+SUMIF('Resumen Anual'!$FE$64,FC6,'Resumen Anual'!$FM$114)+SUMIF('Resumen Anual'!$FE$122,FC6,'Resumen Anual'!$FM$172)+SUMIF('Resumen Anual'!$FE$180,FC6,'Resumen Anual'!$FM$230)+SUMIF('Resumen Anual'!$FE$238,FC6,'Resumen Anual'!$FM$288)+SUMIF('Resumen Anual'!$FE$296,FC6,'Resumen Anual'!$FM$346)+SUMIF('Resumen Anual'!$FE$354,FC6,'Resumen Anual'!$FM$404)+SUMIF('Resumen Anual'!$FE$412,FC6,'Resumen Anual'!$FM$462)+SUMIF('Resumen Anual'!$FE$470,FC6,'Resumen Anual'!$FM$520)+SUMIF('Resumen Anual'!$FE$586,FC6,'Resumen Anual'!$FM$636)+SUMIF('Resumen Anual'!$FE$528,FC6,'Resumen Anual'!$FM$578)+SUMIF('Resumen Anual'!$FE$644,FC6,'Resumen Anual'!$FM$694)</f>
        <v>0</v>
      </c>
      <c r="FK51" s="658"/>
      <c r="FL51" s="658"/>
      <c r="FM51" s="658"/>
      <c r="FN51" s="658"/>
      <c r="FO51" s="658"/>
      <c r="FP51" s="659"/>
      <c r="FQ51" s="632"/>
      <c r="FR51" s="1220" t="str">
        <f>IF(Portada!$A$1="www.fly-logics.com","N° SERIE",0)</f>
        <v>N° SERIE</v>
      </c>
      <c r="FS51" s="1221"/>
      <c r="FT51" s="1221"/>
      <c r="FU51" s="1221"/>
      <c r="FV51" s="1221"/>
      <c r="FW51" s="1221"/>
      <c r="FX51" s="660"/>
      <c r="FY51" s="660"/>
      <c r="FZ51" s="660"/>
      <c r="GA51" s="660"/>
      <c r="GB51" s="660"/>
      <c r="GC51" s="661"/>
      <c r="GD51" s="1220" t="str">
        <f>IF(Portada!$A$1="www.fly-logics.com","AÑO CONST.",0)</f>
        <v>AÑO CONST.</v>
      </c>
      <c r="GE51" s="1221"/>
      <c r="GF51" s="1221"/>
      <c r="GG51" s="1221"/>
      <c r="GH51" s="1221"/>
      <c r="GI51" s="1221"/>
      <c r="GJ51" s="664"/>
      <c r="GK51" s="660"/>
      <c r="GL51" s="660"/>
      <c r="GM51" s="660"/>
      <c r="GN51" s="661"/>
      <c r="GO51" s="1200"/>
    </row>
    <row r="52" spans="1:197" ht="6" customHeight="1" x14ac:dyDescent="0.25">
      <c r="A52" s="700"/>
      <c r="B52" s="666"/>
      <c r="C52" s="666"/>
      <c r="D52" s="666"/>
      <c r="E52" s="666"/>
      <c r="F52" s="666"/>
      <c r="G52" s="666"/>
      <c r="H52" s="666"/>
      <c r="I52" s="666"/>
      <c r="J52" s="666"/>
      <c r="K52" s="666"/>
      <c r="L52" s="666"/>
      <c r="M52" s="666"/>
      <c r="N52" s="666"/>
      <c r="O52" s="666"/>
      <c r="P52" s="666"/>
      <c r="Q52" s="666"/>
      <c r="R52" s="666"/>
      <c r="S52" s="666"/>
      <c r="T52" s="666"/>
      <c r="U52" s="666"/>
      <c r="V52" s="666"/>
      <c r="W52" s="666"/>
      <c r="X52" s="666"/>
      <c r="Y52" s="651"/>
      <c r="Z52" s="1222"/>
      <c r="AA52" s="1223"/>
      <c r="AB52" s="1223"/>
      <c r="AC52" s="1223"/>
      <c r="AD52" s="1223"/>
      <c r="AE52" s="1223"/>
      <c r="AF52" s="662"/>
      <c r="AG52" s="662"/>
      <c r="AH52" s="662"/>
      <c r="AI52" s="662"/>
      <c r="AJ52" s="662"/>
      <c r="AK52" s="663"/>
      <c r="AL52" s="1222"/>
      <c r="AM52" s="1223"/>
      <c r="AN52" s="1223"/>
      <c r="AO52" s="1223"/>
      <c r="AP52" s="1223"/>
      <c r="AQ52" s="1223"/>
      <c r="AR52" s="665"/>
      <c r="AS52" s="662"/>
      <c r="AT52" s="662"/>
      <c r="AU52" s="662"/>
      <c r="AV52" s="662"/>
      <c r="AW52" s="1200"/>
      <c r="AX52" s="700"/>
      <c r="AY52" s="666"/>
      <c r="AZ52" s="666"/>
      <c r="BA52" s="666"/>
      <c r="BB52" s="666"/>
      <c r="BC52" s="666"/>
      <c r="BD52" s="666"/>
      <c r="BE52" s="666"/>
      <c r="BF52" s="666"/>
      <c r="BG52" s="666"/>
      <c r="BH52" s="666"/>
      <c r="BI52" s="666"/>
      <c r="BJ52" s="666"/>
      <c r="BK52" s="666"/>
      <c r="BL52" s="666"/>
      <c r="BM52" s="666"/>
      <c r="BN52" s="666"/>
      <c r="BO52" s="666"/>
      <c r="BP52" s="666"/>
      <c r="BQ52" s="666"/>
      <c r="BR52" s="666"/>
      <c r="BS52" s="666"/>
      <c r="BT52" s="666"/>
      <c r="BU52" s="666"/>
      <c r="BV52" s="651"/>
      <c r="BW52" s="1222"/>
      <c r="BX52" s="1223"/>
      <c r="BY52" s="1223"/>
      <c r="BZ52" s="1223"/>
      <c r="CA52" s="1223"/>
      <c r="CB52" s="1223"/>
      <c r="CC52" s="662"/>
      <c r="CD52" s="662"/>
      <c r="CE52" s="662"/>
      <c r="CF52" s="662"/>
      <c r="CG52" s="662"/>
      <c r="CH52" s="663"/>
      <c r="CI52" s="1222"/>
      <c r="CJ52" s="1223"/>
      <c r="CK52" s="1223"/>
      <c r="CL52" s="1223"/>
      <c r="CM52" s="1223"/>
      <c r="CN52" s="1223"/>
      <c r="CO52" s="665"/>
      <c r="CP52" s="662"/>
      <c r="CQ52" s="662"/>
      <c r="CR52" s="662"/>
      <c r="CS52" s="663"/>
      <c r="CT52" s="1200"/>
      <c r="CU52" s="1199"/>
      <c r="CV52" s="700"/>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651"/>
      <c r="DU52" s="1222"/>
      <c r="DV52" s="1223"/>
      <c r="DW52" s="1223"/>
      <c r="DX52" s="1223"/>
      <c r="DY52" s="1223"/>
      <c r="DZ52" s="1223"/>
      <c r="EA52" s="662"/>
      <c r="EB52" s="662"/>
      <c r="EC52" s="662"/>
      <c r="ED52" s="662"/>
      <c r="EE52" s="662"/>
      <c r="EF52" s="663"/>
      <c r="EG52" s="1222"/>
      <c r="EH52" s="1223"/>
      <c r="EI52" s="1223"/>
      <c r="EJ52" s="1223"/>
      <c r="EK52" s="1223"/>
      <c r="EL52" s="1223"/>
      <c r="EM52" s="665"/>
      <c r="EN52" s="662"/>
      <c r="EO52" s="662"/>
      <c r="EP52" s="662"/>
      <c r="EQ52" s="662"/>
      <c r="ER52" s="1200"/>
      <c r="ES52" s="700"/>
      <c r="ET52" s="666"/>
      <c r="EU52" s="666"/>
      <c r="EV52" s="666"/>
      <c r="EW52" s="666"/>
      <c r="EX52" s="666"/>
      <c r="EY52" s="666"/>
      <c r="EZ52" s="666"/>
      <c r="FA52" s="666"/>
      <c r="FB52" s="666"/>
      <c r="FC52" s="666"/>
      <c r="FD52" s="666"/>
      <c r="FE52" s="666"/>
      <c r="FF52" s="666"/>
      <c r="FG52" s="666"/>
      <c r="FH52" s="666"/>
      <c r="FI52" s="666"/>
      <c r="FJ52" s="666"/>
      <c r="FK52" s="666"/>
      <c r="FL52" s="666"/>
      <c r="FM52" s="666"/>
      <c r="FN52" s="666"/>
      <c r="FO52" s="666"/>
      <c r="FP52" s="666"/>
      <c r="FQ52" s="651"/>
      <c r="FR52" s="1222"/>
      <c r="FS52" s="1223"/>
      <c r="FT52" s="1223"/>
      <c r="FU52" s="1223"/>
      <c r="FV52" s="1223"/>
      <c r="FW52" s="1223"/>
      <c r="FX52" s="662"/>
      <c r="FY52" s="662"/>
      <c r="FZ52" s="662"/>
      <c r="GA52" s="662"/>
      <c r="GB52" s="662"/>
      <c r="GC52" s="663"/>
      <c r="GD52" s="1222"/>
      <c r="GE52" s="1223"/>
      <c r="GF52" s="1223"/>
      <c r="GG52" s="1223"/>
      <c r="GH52" s="1223"/>
      <c r="GI52" s="1223"/>
      <c r="GJ52" s="665"/>
      <c r="GK52" s="662"/>
      <c r="GL52" s="662"/>
      <c r="GM52" s="662"/>
      <c r="GN52" s="663"/>
      <c r="GO52" s="1200"/>
    </row>
    <row r="53" spans="1:197" ht="9" customHeight="1" x14ac:dyDescent="0.2">
      <c r="A53" s="889"/>
      <c r="B53" s="889"/>
      <c r="C53" s="889"/>
      <c r="D53" s="889"/>
      <c r="E53" s="889"/>
      <c r="F53" s="889"/>
      <c r="G53" s="889"/>
      <c r="H53" s="889"/>
      <c r="I53" s="889"/>
      <c r="J53" s="889"/>
      <c r="K53" s="889"/>
      <c r="L53" s="889"/>
      <c r="M53" s="889"/>
      <c r="N53" s="889"/>
      <c r="O53" s="889"/>
      <c r="P53" s="889"/>
      <c r="Q53" s="889"/>
      <c r="R53" s="889"/>
      <c r="S53" s="889"/>
      <c r="T53" s="889"/>
      <c r="U53" s="889"/>
      <c r="V53" s="889"/>
      <c r="W53" s="889"/>
      <c r="X53" s="889"/>
      <c r="Y53" s="889"/>
      <c r="Z53" s="889"/>
      <c r="AA53" s="889"/>
      <c r="AB53" s="889"/>
      <c r="AC53" s="889"/>
      <c r="AD53" s="889"/>
      <c r="AE53" s="889"/>
      <c r="AF53" s="889"/>
      <c r="AG53" s="889"/>
      <c r="AH53" s="889"/>
      <c r="AI53" s="889"/>
      <c r="AJ53" s="889"/>
      <c r="AK53" s="889"/>
      <c r="AL53" s="889"/>
      <c r="AM53" s="889"/>
      <c r="AN53" s="889"/>
      <c r="AO53" s="889"/>
      <c r="AP53" s="889"/>
      <c r="AQ53" s="889"/>
      <c r="AR53" s="889"/>
      <c r="AS53" s="889"/>
      <c r="AT53" s="889"/>
      <c r="AU53" s="889"/>
      <c r="AV53" s="889"/>
      <c r="AW53" s="890"/>
      <c r="AX53" s="889"/>
      <c r="AY53" s="889"/>
      <c r="AZ53" s="889"/>
      <c r="BA53" s="889"/>
      <c r="BB53" s="889"/>
      <c r="BC53" s="889"/>
      <c r="BD53" s="889"/>
      <c r="BE53" s="889"/>
      <c r="BF53" s="889"/>
      <c r="BG53" s="889"/>
      <c r="BH53" s="889"/>
      <c r="BI53" s="889"/>
      <c r="BJ53" s="889"/>
      <c r="BK53" s="889"/>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c r="CT53" s="1234"/>
      <c r="CU53" s="1199"/>
      <c r="CV53" s="889"/>
      <c r="CW53" s="889"/>
      <c r="CX53" s="889"/>
      <c r="CY53" s="889"/>
      <c r="CZ53" s="889"/>
      <c r="DA53" s="889"/>
      <c r="DB53" s="889"/>
      <c r="DC53" s="889"/>
      <c r="DD53" s="889"/>
      <c r="DE53" s="889"/>
      <c r="DF53" s="889"/>
      <c r="DG53" s="889"/>
      <c r="DH53" s="889"/>
      <c r="DI53" s="889"/>
      <c r="DJ53" s="889"/>
      <c r="DK53" s="889"/>
      <c r="DL53" s="889"/>
      <c r="DM53" s="889"/>
      <c r="DN53" s="889"/>
      <c r="DO53" s="889"/>
      <c r="DP53" s="889"/>
      <c r="DQ53" s="889"/>
      <c r="DR53" s="889"/>
      <c r="DS53" s="889"/>
      <c r="DT53" s="889"/>
      <c r="DU53" s="889"/>
      <c r="DV53" s="889"/>
      <c r="DW53" s="889"/>
      <c r="DX53" s="889"/>
      <c r="DY53" s="889"/>
      <c r="DZ53" s="889"/>
      <c r="EA53" s="889"/>
      <c r="EB53" s="889"/>
      <c r="EC53" s="889"/>
      <c r="ED53" s="889"/>
      <c r="EE53" s="889"/>
      <c r="EF53" s="889"/>
      <c r="EG53" s="889"/>
      <c r="EH53" s="889"/>
      <c r="EI53" s="889"/>
      <c r="EJ53" s="889"/>
      <c r="EK53" s="889"/>
      <c r="EL53" s="889"/>
      <c r="EM53" s="889"/>
      <c r="EN53" s="889"/>
      <c r="EO53" s="889"/>
      <c r="EP53" s="889"/>
      <c r="EQ53" s="889"/>
      <c r="ER53" s="890"/>
      <c r="ES53" s="889"/>
      <c r="ET53" s="889"/>
      <c r="EU53" s="889"/>
      <c r="EV53" s="889"/>
      <c r="EW53" s="889"/>
      <c r="EX53" s="889"/>
      <c r="EY53" s="889"/>
      <c r="EZ53" s="889"/>
      <c r="FA53" s="889"/>
      <c r="FB53" s="889"/>
      <c r="FC53" s="889"/>
      <c r="FD53" s="889"/>
      <c r="FE53" s="889"/>
      <c r="FF53" s="889"/>
      <c r="FG53" s="889"/>
      <c r="FH53" s="889"/>
      <c r="FI53" s="889"/>
      <c r="FJ53" s="889"/>
      <c r="FK53" s="889"/>
      <c r="FL53" s="889"/>
      <c r="FM53" s="889"/>
      <c r="FN53" s="889"/>
      <c r="FO53" s="889"/>
      <c r="FP53" s="889"/>
      <c r="FQ53" s="889"/>
      <c r="FR53" s="889"/>
      <c r="FS53" s="889"/>
      <c r="FT53" s="889"/>
      <c r="FU53" s="889"/>
      <c r="FV53" s="889"/>
      <c r="FW53" s="889"/>
      <c r="FX53" s="889"/>
      <c r="FY53" s="889"/>
      <c r="FZ53" s="889"/>
      <c r="GA53" s="889"/>
      <c r="GB53" s="889"/>
      <c r="GC53" s="889"/>
      <c r="GD53" s="889"/>
      <c r="GE53" s="889"/>
      <c r="GF53" s="889"/>
      <c r="GG53" s="889"/>
      <c r="GH53" s="889"/>
      <c r="GI53" s="889"/>
      <c r="GJ53" s="889"/>
      <c r="GK53" s="889"/>
      <c r="GL53" s="889"/>
      <c r="GM53" s="889"/>
      <c r="GN53" s="889"/>
      <c r="GO53" s="1234"/>
    </row>
    <row r="54" spans="1:197" ht="6.75" customHeight="1" x14ac:dyDescent="0.2">
      <c r="A54" s="1187" t="str">
        <f>IF(Bitácora!$A$2="  FECHA  ","RESUMEN TOTAL POR AERONAVE",0)</f>
        <v>RESUMEN TOTAL POR AERONAVE</v>
      </c>
      <c r="B54" s="1187"/>
      <c r="C54" s="1187"/>
      <c r="D54" s="1187"/>
      <c r="E54" s="1187"/>
      <c r="F54" s="1187"/>
      <c r="G54" s="1187"/>
      <c r="H54" s="1187"/>
      <c r="I54" s="1187"/>
      <c r="J54" s="1187"/>
      <c r="K54" s="1187"/>
      <c r="L54" s="1187"/>
      <c r="M54" s="1187"/>
      <c r="N54" s="1187"/>
      <c r="O54" s="1187"/>
      <c r="P54" s="1187"/>
      <c r="Q54" s="1187"/>
      <c r="R54" s="1187"/>
      <c r="S54" s="1187"/>
      <c r="T54" s="1187"/>
      <c r="U54" s="1187"/>
      <c r="V54" s="1187"/>
      <c r="W54" s="1187"/>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187"/>
      <c r="AS54" s="1187"/>
      <c r="AT54" s="1187"/>
      <c r="AU54" s="1187"/>
      <c r="AV54" s="1187"/>
      <c r="AW54" s="1187"/>
      <c r="AX54" s="1188"/>
      <c r="AY54" s="1188"/>
      <c r="AZ54" s="1188"/>
      <c r="BA54" s="1188"/>
      <c r="BB54" s="1188"/>
      <c r="BC54" s="1188"/>
      <c r="BD54" s="1188"/>
      <c r="BE54" s="1188"/>
      <c r="BF54" s="1188"/>
      <c r="BG54" s="1188"/>
      <c r="BH54" s="1188"/>
      <c r="BI54" s="1188"/>
      <c r="BJ54" s="1188"/>
      <c r="BK54" s="1188"/>
      <c r="BL54" s="1188"/>
      <c r="BM54" s="1188"/>
      <c r="BN54" s="1188"/>
      <c r="BO54" s="1188"/>
      <c r="BP54" s="1188"/>
      <c r="BQ54" s="1188"/>
      <c r="BR54" s="1188"/>
      <c r="BS54" s="1188"/>
      <c r="BT54" s="1188"/>
      <c r="BU54" s="1188"/>
      <c r="BV54" s="1188"/>
      <c r="BW54" s="1188"/>
      <c r="BX54" s="1188"/>
      <c r="BY54" s="1188"/>
      <c r="BZ54" s="1188"/>
      <c r="CA54" s="1188"/>
      <c r="CB54" s="1188"/>
      <c r="CC54" s="1188"/>
      <c r="CD54" s="1188"/>
      <c r="CE54" s="1188"/>
      <c r="CF54" s="1188"/>
      <c r="CG54" s="1188"/>
      <c r="CH54" s="1188"/>
      <c r="CI54" s="1188"/>
      <c r="CJ54" s="1188"/>
      <c r="CK54" s="1188"/>
      <c r="CL54" s="1188"/>
      <c r="CM54" s="1188"/>
      <c r="CN54" s="1188"/>
      <c r="CO54" s="1188"/>
      <c r="CP54" s="1188"/>
      <c r="CQ54" s="1188"/>
      <c r="CR54" s="1188"/>
      <c r="CS54" s="1188"/>
      <c r="CT54" s="1189"/>
      <c r="CU54" s="1190"/>
      <c r="CV54" s="1187" t="str">
        <f>IF(Bitácora!$A$2="  FECHA  ","FLY LOGICS",0)</f>
        <v>FLY LOGICS</v>
      </c>
      <c r="CW54" s="1187">
        <f>IF(Bitácora!A55="  FECHA  ","FLY LOGICS",0)</f>
        <v>0</v>
      </c>
      <c r="CX54" s="1187"/>
      <c r="CY54" s="1187"/>
      <c r="CZ54" s="1187"/>
      <c r="DA54" s="1187"/>
      <c r="DB54" s="1187"/>
      <c r="DC54" s="1187"/>
      <c r="DD54" s="1187"/>
      <c r="DE54" s="1187"/>
      <c r="DF54" s="1187"/>
      <c r="DG54" s="1187"/>
      <c r="DH54" s="1187"/>
      <c r="DI54" s="1187"/>
      <c r="DJ54" s="1187"/>
      <c r="DK54" s="1187"/>
      <c r="DL54" s="1187"/>
      <c r="DM54" s="1187"/>
      <c r="DN54" s="1187"/>
      <c r="DO54" s="1187"/>
      <c r="DP54" s="1187"/>
      <c r="DQ54" s="1187"/>
      <c r="DR54" s="1187"/>
      <c r="DS54" s="1187"/>
      <c r="DT54" s="1187"/>
      <c r="DU54" s="1187"/>
      <c r="DV54" s="1187"/>
      <c r="DW54" s="1187"/>
      <c r="DX54" s="1187"/>
      <c r="DY54" s="1187"/>
      <c r="DZ54" s="1187"/>
      <c r="EA54" s="1187"/>
      <c r="EB54" s="1187"/>
      <c r="EC54" s="1187"/>
      <c r="ED54" s="1187"/>
      <c r="EE54" s="1187"/>
      <c r="EF54" s="1187"/>
      <c r="EG54" s="1187"/>
      <c r="EH54" s="1187"/>
      <c r="EI54" s="1187"/>
      <c r="EJ54" s="1187"/>
      <c r="EK54" s="1187"/>
      <c r="EL54" s="1187"/>
      <c r="EM54" s="1187"/>
      <c r="EN54" s="1187"/>
      <c r="EO54" s="1187"/>
      <c r="EP54" s="1187"/>
      <c r="EQ54" s="1187"/>
      <c r="ER54" s="1187"/>
      <c r="ES54" s="1188"/>
      <c r="ET54" s="1191" t="str">
        <f>IF(Bitácora!$A$2="  FECHA  ","RESUMEN TOTAL POR AERONAVE",0)</f>
        <v>RESUMEN TOTAL POR AERONAVE</v>
      </c>
      <c r="EU54" s="1191"/>
      <c r="EV54" s="1191"/>
      <c r="EW54" s="1191"/>
      <c r="EX54" s="1191"/>
      <c r="EY54" s="1191"/>
      <c r="EZ54" s="1191"/>
      <c r="FA54" s="1191"/>
      <c r="FB54" s="1191"/>
      <c r="FC54" s="1191"/>
      <c r="FD54" s="1191"/>
      <c r="FE54" s="1191"/>
      <c r="FF54" s="1191"/>
      <c r="FG54" s="1191"/>
      <c r="FH54" s="1191"/>
      <c r="FI54" s="1191"/>
      <c r="FJ54" s="1191"/>
      <c r="FK54" s="1191"/>
      <c r="FL54" s="1191"/>
      <c r="FM54" s="1191"/>
      <c r="FN54" s="1191"/>
      <c r="FO54" s="1191"/>
      <c r="FP54" s="1191"/>
      <c r="FQ54" s="1191"/>
      <c r="FR54" s="1191"/>
      <c r="FS54" s="1191"/>
      <c r="FT54" s="1191"/>
      <c r="FU54" s="1191"/>
      <c r="FV54" s="1191"/>
      <c r="FW54" s="1191"/>
      <c r="FX54" s="1191"/>
      <c r="FY54" s="1191"/>
      <c r="FZ54" s="1191"/>
      <c r="GA54" s="1191"/>
      <c r="GB54" s="1191"/>
      <c r="GC54" s="1191"/>
      <c r="GD54" s="1191"/>
      <c r="GE54" s="1191"/>
      <c r="GF54" s="1191"/>
      <c r="GG54" s="1191"/>
      <c r="GH54" s="1191"/>
      <c r="GI54" s="1191"/>
      <c r="GJ54" s="1191"/>
      <c r="GK54" s="1191"/>
      <c r="GL54" s="1191"/>
      <c r="GM54" s="1191"/>
      <c r="GN54" s="1191"/>
      <c r="GO54" s="1192"/>
    </row>
    <row r="55" spans="1:197" ht="6.75" customHeight="1" x14ac:dyDescent="0.2">
      <c r="A55" s="1187"/>
      <c r="B55" s="1187"/>
      <c r="C55" s="1187"/>
      <c r="D55" s="1187"/>
      <c r="E55" s="1187"/>
      <c r="F55" s="1187"/>
      <c r="G55" s="1187"/>
      <c r="H55" s="1187"/>
      <c r="I55" s="1187"/>
      <c r="J55" s="1187"/>
      <c r="K55" s="1187"/>
      <c r="L55" s="1187"/>
      <c r="M55" s="1187"/>
      <c r="N55" s="1187"/>
      <c r="O55" s="1187"/>
      <c r="P55" s="1187"/>
      <c r="Q55" s="1187"/>
      <c r="R55" s="1187"/>
      <c r="S55" s="1187"/>
      <c r="T55" s="1187"/>
      <c r="U55" s="1187"/>
      <c r="V55" s="1187"/>
      <c r="W55" s="1187"/>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187"/>
      <c r="AS55" s="1187"/>
      <c r="AT55" s="1187"/>
      <c r="AU55" s="1187"/>
      <c r="AV55" s="1187"/>
      <c r="AW55" s="1187"/>
      <c r="AX55" s="1188"/>
      <c r="AY55" s="1188"/>
      <c r="AZ55" s="1188"/>
      <c r="BA55" s="1188"/>
      <c r="BB55" s="1188"/>
      <c r="BC55" s="1188"/>
      <c r="BD55" s="1188"/>
      <c r="BE55" s="1188"/>
      <c r="BF55" s="1188"/>
      <c r="BG55" s="1188"/>
      <c r="BH55" s="1188"/>
      <c r="BI55" s="1188"/>
      <c r="BJ55" s="1188"/>
      <c r="BK55" s="1188"/>
      <c r="BL55" s="1188"/>
      <c r="BM55" s="1188"/>
      <c r="BN55" s="1188"/>
      <c r="BO55" s="1188"/>
      <c r="BP55" s="1188"/>
      <c r="BQ55" s="1188"/>
      <c r="BR55" s="1188"/>
      <c r="BS55" s="1188"/>
      <c r="BT55" s="1188"/>
      <c r="BU55" s="1188"/>
      <c r="BV55" s="1188"/>
      <c r="BW55" s="1188"/>
      <c r="BX55" s="1188"/>
      <c r="BY55" s="1188"/>
      <c r="BZ55" s="1188"/>
      <c r="CA55" s="1188"/>
      <c r="CB55" s="1188"/>
      <c r="CC55" s="1188"/>
      <c r="CD55" s="1188"/>
      <c r="CE55" s="1188"/>
      <c r="CF55" s="1188"/>
      <c r="CG55" s="1188"/>
      <c r="CH55" s="1188"/>
      <c r="CI55" s="1188"/>
      <c r="CJ55" s="1188"/>
      <c r="CK55" s="1188"/>
      <c r="CL55" s="1188"/>
      <c r="CM55" s="1188"/>
      <c r="CN55" s="1188"/>
      <c r="CO55" s="1188"/>
      <c r="CP55" s="1188"/>
      <c r="CQ55" s="1188"/>
      <c r="CR55" s="1188"/>
      <c r="CS55" s="1188"/>
      <c r="CT55" s="1189"/>
      <c r="CU55" s="1193"/>
      <c r="CV55" s="1187"/>
      <c r="CW55" s="1187"/>
      <c r="CX55" s="1187"/>
      <c r="CY55" s="1187"/>
      <c r="CZ55" s="1187"/>
      <c r="DA55" s="1187"/>
      <c r="DB55" s="1187"/>
      <c r="DC55" s="1187"/>
      <c r="DD55" s="1187"/>
      <c r="DE55" s="1187"/>
      <c r="DF55" s="1187"/>
      <c r="DG55" s="1187"/>
      <c r="DH55" s="1187"/>
      <c r="DI55" s="1187"/>
      <c r="DJ55" s="1187"/>
      <c r="DK55" s="1187"/>
      <c r="DL55" s="1187"/>
      <c r="DM55" s="1187"/>
      <c r="DN55" s="1187"/>
      <c r="DO55" s="1187"/>
      <c r="DP55" s="1187"/>
      <c r="DQ55" s="1187"/>
      <c r="DR55" s="1187"/>
      <c r="DS55" s="1187"/>
      <c r="DT55" s="1187"/>
      <c r="DU55" s="1187"/>
      <c r="DV55" s="1187"/>
      <c r="DW55" s="1187"/>
      <c r="DX55" s="1187"/>
      <c r="DY55" s="1187"/>
      <c r="DZ55" s="1187"/>
      <c r="EA55" s="1187"/>
      <c r="EB55" s="1187"/>
      <c r="EC55" s="1187"/>
      <c r="ED55" s="1187"/>
      <c r="EE55" s="1187"/>
      <c r="EF55" s="1187"/>
      <c r="EG55" s="1187"/>
      <c r="EH55" s="1187"/>
      <c r="EI55" s="1187"/>
      <c r="EJ55" s="1187"/>
      <c r="EK55" s="1187"/>
      <c r="EL55" s="1187"/>
      <c r="EM55" s="1187"/>
      <c r="EN55" s="1187"/>
      <c r="EO55" s="1187"/>
      <c r="EP55" s="1187"/>
      <c r="EQ55" s="1187"/>
      <c r="ER55" s="1187"/>
      <c r="ES55" s="1188"/>
      <c r="ET55" s="1191"/>
      <c r="EU55" s="1191"/>
      <c r="EV55" s="1191"/>
      <c r="EW55" s="1191"/>
      <c r="EX55" s="1191"/>
      <c r="EY55" s="1191"/>
      <c r="EZ55" s="1191"/>
      <c r="FA55" s="1191"/>
      <c r="FB55" s="1191"/>
      <c r="FC55" s="1191"/>
      <c r="FD55" s="1191"/>
      <c r="FE55" s="1191"/>
      <c r="FF55" s="1191"/>
      <c r="FG55" s="1191"/>
      <c r="FH55" s="1191"/>
      <c r="FI55" s="1191"/>
      <c r="FJ55" s="1191"/>
      <c r="FK55" s="1191"/>
      <c r="FL55" s="1191"/>
      <c r="FM55" s="1191"/>
      <c r="FN55" s="1191"/>
      <c r="FO55" s="1191"/>
      <c r="FP55" s="1191"/>
      <c r="FQ55" s="1191"/>
      <c r="FR55" s="1191"/>
      <c r="FS55" s="1191"/>
      <c r="FT55" s="1191"/>
      <c r="FU55" s="1191"/>
      <c r="FV55" s="1191"/>
      <c r="FW55" s="1191"/>
      <c r="FX55" s="1191"/>
      <c r="FY55" s="1191"/>
      <c r="FZ55" s="1191"/>
      <c r="GA55" s="1191"/>
      <c r="GB55" s="1191"/>
      <c r="GC55" s="1191"/>
      <c r="GD55" s="1191"/>
      <c r="GE55" s="1191"/>
      <c r="GF55" s="1191"/>
      <c r="GG55" s="1191"/>
      <c r="GH55" s="1191"/>
      <c r="GI55" s="1191"/>
      <c r="GJ55" s="1191"/>
      <c r="GK55" s="1191"/>
      <c r="GL55" s="1191"/>
      <c r="GM55" s="1191"/>
      <c r="GN55" s="1191"/>
      <c r="GO55" s="1192"/>
    </row>
    <row r="56" spans="1:197" ht="6.75" customHeight="1" x14ac:dyDescent="0.2">
      <c r="A56" s="1194"/>
      <c r="B56" s="1194"/>
      <c r="C56" s="1194"/>
      <c r="D56" s="1194"/>
      <c r="E56" s="1194"/>
      <c r="F56" s="1194"/>
      <c r="G56" s="1194"/>
      <c r="H56" s="1194"/>
      <c r="I56" s="1194"/>
      <c r="J56" s="1194"/>
      <c r="K56" s="1194"/>
      <c r="L56" s="1194"/>
      <c r="M56" s="1194"/>
      <c r="N56" s="1194"/>
      <c r="O56" s="1194"/>
      <c r="P56" s="1194"/>
      <c r="Q56" s="1194"/>
      <c r="R56" s="1194"/>
      <c r="S56" s="1194"/>
      <c r="T56" s="1194"/>
      <c r="U56" s="1194"/>
      <c r="V56" s="1194"/>
      <c r="W56" s="1194"/>
      <c r="X56" s="1194"/>
      <c r="Y56" s="1194"/>
      <c r="Z56" s="1194"/>
      <c r="AA56" s="1194"/>
      <c r="AB56" s="1194"/>
      <c r="AC56" s="1194"/>
      <c r="AD56" s="1194"/>
      <c r="AE56" s="1194"/>
      <c r="AF56" s="1194"/>
      <c r="AG56" s="1194"/>
      <c r="AH56" s="1194"/>
      <c r="AI56" s="1194"/>
      <c r="AJ56" s="1194"/>
      <c r="AK56" s="1194"/>
      <c r="AL56" s="1194"/>
      <c r="AM56" s="1194"/>
      <c r="AN56" s="1194"/>
      <c r="AO56" s="1194"/>
      <c r="AP56" s="1194"/>
      <c r="AQ56" s="1194"/>
      <c r="AR56" s="1194"/>
      <c r="AS56" s="1194"/>
      <c r="AT56" s="1194"/>
      <c r="AU56" s="1194"/>
      <c r="AV56" s="1194"/>
      <c r="AW56" s="1194"/>
      <c r="AX56" s="1195"/>
      <c r="AY56" s="1195"/>
      <c r="AZ56" s="1195"/>
      <c r="BA56" s="1195"/>
      <c r="BB56" s="1195"/>
      <c r="BC56" s="1195"/>
      <c r="BD56" s="1195"/>
      <c r="BE56" s="1195"/>
      <c r="BF56" s="1195"/>
      <c r="BG56" s="1195"/>
      <c r="BH56" s="1195"/>
      <c r="BI56" s="1195"/>
      <c r="BJ56" s="1195"/>
      <c r="BK56" s="1195"/>
      <c r="BL56" s="1195"/>
      <c r="BM56" s="1195"/>
      <c r="BN56" s="1195"/>
      <c r="BO56" s="1195"/>
      <c r="BP56" s="1195"/>
      <c r="BQ56" s="1195"/>
      <c r="BR56" s="1195"/>
      <c r="BS56" s="1195"/>
      <c r="BT56" s="1195"/>
      <c r="BU56" s="1195"/>
      <c r="BV56" s="1195"/>
      <c r="BW56" s="1195"/>
      <c r="BX56" s="1195"/>
      <c r="BY56" s="1195"/>
      <c r="BZ56" s="1195"/>
      <c r="CA56" s="1195"/>
      <c r="CB56" s="1195"/>
      <c r="CC56" s="1195"/>
      <c r="CD56" s="1195"/>
      <c r="CE56" s="1195"/>
      <c r="CF56" s="1195"/>
      <c r="CG56" s="1195"/>
      <c r="CH56" s="1195"/>
      <c r="CI56" s="1195"/>
      <c r="CJ56" s="1195"/>
      <c r="CK56" s="1195"/>
      <c r="CL56" s="1195"/>
      <c r="CM56" s="1195"/>
      <c r="CN56" s="1195"/>
      <c r="CO56" s="1195"/>
      <c r="CP56" s="1195"/>
      <c r="CQ56" s="1195"/>
      <c r="CR56" s="1195"/>
      <c r="CS56" s="1195"/>
      <c r="CT56" s="1196"/>
      <c r="CU56" s="1193"/>
      <c r="CV56" s="1194"/>
      <c r="CW56" s="1194"/>
      <c r="CX56" s="1194"/>
      <c r="CY56" s="1194"/>
      <c r="CZ56" s="1194"/>
      <c r="DA56" s="1194"/>
      <c r="DB56" s="1194"/>
      <c r="DC56" s="1194"/>
      <c r="DD56" s="1194"/>
      <c r="DE56" s="1194"/>
      <c r="DF56" s="1194"/>
      <c r="DG56" s="1194"/>
      <c r="DH56" s="1194"/>
      <c r="DI56" s="1194"/>
      <c r="DJ56" s="1194"/>
      <c r="DK56" s="1194"/>
      <c r="DL56" s="1194"/>
      <c r="DM56" s="1194"/>
      <c r="DN56" s="1194"/>
      <c r="DO56" s="1194"/>
      <c r="DP56" s="1194"/>
      <c r="DQ56" s="1194"/>
      <c r="DR56" s="1194"/>
      <c r="DS56" s="1194"/>
      <c r="DT56" s="1194"/>
      <c r="DU56" s="1194"/>
      <c r="DV56" s="1194"/>
      <c r="DW56" s="1194"/>
      <c r="DX56" s="1194"/>
      <c r="DY56" s="1194"/>
      <c r="DZ56" s="1194"/>
      <c r="EA56" s="1194"/>
      <c r="EB56" s="1194"/>
      <c r="EC56" s="1194"/>
      <c r="ED56" s="1194"/>
      <c r="EE56" s="1194"/>
      <c r="EF56" s="1194"/>
      <c r="EG56" s="1194"/>
      <c r="EH56" s="1194"/>
      <c r="EI56" s="1194"/>
      <c r="EJ56" s="1194"/>
      <c r="EK56" s="1194"/>
      <c r="EL56" s="1194"/>
      <c r="EM56" s="1194"/>
      <c r="EN56" s="1194"/>
      <c r="EO56" s="1194"/>
      <c r="EP56" s="1194"/>
      <c r="EQ56" s="1194"/>
      <c r="ER56" s="1194"/>
      <c r="ES56" s="1195"/>
      <c r="ET56" s="1197"/>
      <c r="EU56" s="1197"/>
      <c r="EV56" s="1197"/>
      <c r="EW56" s="1197"/>
      <c r="EX56" s="1197"/>
      <c r="EY56" s="1197"/>
      <c r="EZ56" s="1197"/>
      <c r="FA56" s="1197"/>
      <c r="FB56" s="1197"/>
      <c r="FC56" s="1197"/>
      <c r="FD56" s="1197"/>
      <c r="FE56" s="1197"/>
      <c r="FF56" s="1197"/>
      <c r="FG56" s="1197"/>
      <c r="FH56" s="1197"/>
      <c r="FI56" s="1197"/>
      <c r="FJ56" s="1197"/>
      <c r="FK56" s="1197"/>
      <c r="FL56" s="1197"/>
      <c r="FM56" s="1197"/>
      <c r="FN56" s="1197"/>
      <c r="FO56" s="1197"/>
      <c r="FP56" s="1197"/>
      <c r="FQ56" s="1197"/>
      <c r="FR56" s="1197"/>
      <c r="FS56" s="1197"/>
      <c r="FT56" s="1197"/>
      <c r="FU56" s="1197"/>
      <c r="FV56" s="1197"/>
      <c r="FW56" s="1197"/>
      <c r="FX56" s="1197"/>
      <c r="FY56" s="1197"/>
      <c r="FZ56" s="1197"/>
      <c r="GA56" s="1197"/>
      <c r="GB56" s="1197"/>
      <c r="GC56" s="1197"/>
      <c r="GD56" s="1197"/>
      <c r="GE56" s="1197"/>
      <c r="GF56" s="1197"/>
      <c r="GG56" s="1197"/>
      <c r="GH56" s="1197"/>
      <c r="GI56" s="1197"/>
      <c r="GJ56" s="1197"/>
      <c r="GK56" s="1197"/>
      <c r="GL56" s="1197"/>
      <c r="GM56" s="1197"/>
      <c r="GN56" s="1197"/>
      <c r="GO56" s="1198"/>
    </row>
    <row r="57" spans="1:197" ht="3.75" customHeight="1" x14ac:dyDescent="0.25">
      <c r="A57" s="882"/>
      <c r="B57" s="883"/>
      <c r="C57" s="883"/>
      <c r="D57" s="883"/>
      <c r="E57" s="883"/>
      <c r="F57" s="883"/>
      <c r="G57" s="883"/>
      <c r="H57" s="883"/>
      <c r="I57" s="883"/>
      <c r="J57" s="883"/>
      <c r="K57" s="883"/>
      <c r="L57" s="883"/>
      <c r="M57" s="883"/>
      <c r="N57" s="883"/>
      <c r="O57" s="883"/>
      <c r="P57" s="883"/>
      <c r="Q57" s="883"/>
      <c r="R57" s="883"/>
      <c r="S57" s="883"/>
      <c r="T57" s="883"/>
      <c r="U57" s="883"/>
      <c r="V57" s="883"/>
      <c r="W57" s="883"/>
      <c r="X57" s="883"/>
      <c r="Y57" s="883"/>
      <c r="Z57" s="883"/>
      <c r="AA57" s="883"/>
      <c r="AB57" s="883"/>
      <c r="AC57" s="883"/>
      <c r="AD57" s="883"/>
      <c r="AE57" s="883"/>
      <c r="AF57" s="883"/>
      <c r="AG57" s="883"/>
      <c r="AH57" s="883"/>
      <c r="AI57" s="883"/>
      <c r="AJ57" s="883"/>
      <c r="AK57" s="883"/>
      <c r="AL57" s="883"/>
      <c r="AM57" s="883"/>
      <c r="AN57" s="883"/>
      <c r="AO57" s="883"/>
      <c r="AP57" s="883"/>
      <c r="AQ57" s="883"/>
      <c r="AR57" s="883"/>
      <c r="AS57" s="883"/>
      <c r="AT57" s="883"/>
      <c r="AU57" s="883"/>
      <c r="AV57" s="883"/>
      <c r="AW57" s="883"/>
      <c r="AX57" s="882"/>
      <c r="AY57" s="883"/>
      <c r="AZ57" s="883"/>
      <c r="BA57" s="883"/>
      <c r="BB57" s="883"/>
      <c r="BC57" s="883"/>
      <c r="BD57" s="883"/>
      <c r="BE57" s="883"/>
      <c r="BF57" s="883"/>
      <c r="BG57" s="883"/>
      <c r="BH57" s="883"/>
      <c r="BI57" s="883"/>
      <c r="BJ57" s="883"/>
      <c r="BK57" s="883"/>
      <c r="BL57" s="883"/>
      <c r="BM57" s="883"/>
      <c r="BN57" s="883"/>
      <c r="BO57" s="883"/>
      <c r="BP57" s="883"/>
      <c r="BQ57" s="883"/>
      <c r="BR57" s="883"/>
      <c r="BS57" s="883"/>
      <c r="BT57" s="883"/>
      <c r="BU57" s="883"/>
      <c r="BV57" s="883"/>
      <c r="BW57" s="883"/>
      <c r="BX57" s="883"/>
      <c r="BY57" s="883"/>
      <c r="BZ57" s="883"/>
      <c r="CA57" s="883"/>
      <c r="CB57" s="883"/>
      <c r="CC57" s="883"/>
      <c r="CD57" s="883"/>
      <c r="CE57" s="883"/>
      <c r="CF57" s="883"/>
      <c r="CG57" s="883"/>
      <c r="CH57" s="883"/>
      <c r="CI57" s="883"/>
      <c r="CJ57" s="883"/>
      <c r="CK57" s="883"/>
      <c r="CL57" s="883"/>
      <c r="CM57" s="883"/>
      <c r="CN57" s="883"/>
      <c r="CO57" s="883"/>
      <c r="CP57" s="883"/>
      <c r="CQ57" s="883"/>
      <c r="CR57" s="883"/>
      <c r="CS57" s="883"/>
      <c r="CT57" s="887"/>
      <c r="CU57" s="1199"/>
      <c r="CV57" s="882"/>
      <c r="CW57" s="883"/>
      <c r="CX57" s="883"/>
      <c r="CY57" s="883"/>
      <c r="CZ57" s="883"/>
      <c r="DA57" s="883"/>
      <c r="DB57" s="883"/>
      <c r="DC57" s="883"/>
      <c r="DD57" s="883"/>
      <c r="DE57" s="883"/>
      <c r="DF57" s="883"/>
      <c r="DG57" s="883"/>
      <c r="DH57" s="883"/>
      <c r="DI57" s="883"/>
      <c r="DJ57" s="883"/>
      <c r="DK57" s="883"/>
      <c r="DL57" s="883"/>
      <c r="DM57" s="883"/>
      <c r="DN57" s="883"/>
      <c r="DO57" s="883"/>
      <c r="DP57" s="883"/>
      <c r="DQ57" s="883"/>
      <c r="DR57" s="883"/>
      <c r="DS57" s="883"/>
      <c r="DT57" s="883"/>
      <c r="DU57" s="883"/>
      <c r="DV57" s="883"/>
      <c r="DW57" s="883"/>
      <c r="DX57" s="883"/>
      <c r="DY57" s="883"/>
      <c r="DZ57" s="883"/>
      <c r="EA57" s="883"/>
      <c r="EB57" s="883"/>
      <c r="EC57" s="883"/>
      <c r="ED57" s="883"/>
      <c r="EE57" s="883"/>
      <c r="EF57" s="883"/>
      <c r="EG57" s="883"/>
      <c r="EH57" s="883"/>
      <c r="EI57" s="883"/>
      <c r="EJ57" s="883"/>
      <c r="EK57" s="883"/>
      <c r="EL57" s="883"/>
      <c r="EM57" s="883"/>
      <c r="EN57" s="883"/>
      <c r="EO57" s="883"/>
      <c r="EP57" s="883"/>
      <c r="EQ57" s="883"/>
      <c r="ER57" s="883"/>
      <c r="ES57" s="882"/>
      <c r="ET57" s="883"/>
      <c r="EU57" s="883"/>
      <c r="EV57" s="883"/>
      <c r="EW57" s="883"/>
      <c r="EX57" s="883"/>
      <c r="EY57" s="883"/>
      <c r="EZ57" s="883"/>
      <c r="FA57" s="883"/>
      <c r="FB57" s="883"/>
      <c r="FC57" s="883"/>
      <c r="FD57" s="883"/>
      <c r="FE57" s="883"/>
      <c r="FF57" s="883"/>
      <c r="FG57" s="883"/>
      <c r="FH57" s="883"/>
      <c r="FI57" s="883"/>
      <c r="FJ57" s="883"/>
      <c r="FK57" s="883"/>
      <c r="FL57" s="883"/>
      <c r="FM57" s="883"/>
      <c r="FN57" s="883"/>
      <c r="FO57" s="883"/>
      <c r="FP57" s="883"/>
      <c r="FQ57" s="883"/>
      <c r="FR57" s="883"/>
      <c r="FS57" s="883"/>
      <c r="FT57" s="883"/>
      <c r="FU57" s="883"/>
      <c r="FV57" s="883"/>
      <c r="FW57" s="883"/>
      <c r="FX57" s="883"/>
      <c r="FY57" s="883"/>
      <c r="FZ57" s="883"/>
      <c r="GA57" s="883"/>
      <c r="GB57" s="883"/>
      <c r="GC57" s="883"/>
      <c r="GD57" s="883"/>
      <c r="GE57" s="883"/>
      <c r="GF57" s="883"/>
      <c r="GG57" s="883"/>
      <c r="GH57" s="883"/>
      <c r="GI57" s="883"/>
      <c r="GJ57" s="883"/>
      <c r="GK57" s="883"/>
      <c r="GL57" s="883"/>
      <c r="GM57" s="883"/>
      <c r="GN57" s="883"/>
      <c r="GO57" s="887"/>
    </row>
    <row r="58" spans="1:197" ht="5.25" customHeight="1" thickBot="1" x14ac:dyDescent="0.3">
      <c r="A58" s="838" t="str">
        <f>'Resumen Anual'!$B$5</f>
        <v>MARCA Y MODELO</v>
      </c>
      <c r="B58" s="839"/>
      <c r="C58" s="839"/>
      <c r="D58" s="839"/>
      <c r="E58" s="839"/>
      <c r="F58" s="839"/>
      <c r="G58" s="839"/>
      <c r="H58" s="839"/>
      <c r="I58" s="839"/>
      <c r="J58" s="839"/>
      <c r="K58" s="886"/>
      <c r="L58" s="886"/>
      <c r="M58" s="886"/>
      <c r="N58" s="886"/>
      <c r="O58" s="886"/>
      <c r="P58" s="886"/>
      <c r="Q58" s="886"/>
      <c r="R58" s="886"/>
      <c r="S58" s="886"/>
      <c r="T58" s="886"/>
      <c r="U58" s="886"/>
      <c r="V58" s="886"/>
      <c r="W58" s="886"/>
      <c r="X58" s="886"/>
      <c r="Y58" s="886"/>
      <c r="Z58" s="886"/>
      <c r="AA58" s="886"/>
      <c r="AB58" s="886"/>
      <c r="AC58" s="886"/>
      <c r="AD58" s="886"/>
      <c r="AE58" s="886"/>
      <c r="AF58" s="886"/>
      <c r="AG58" s="886"/>
      <c r="AH58" s="886"/>
      <c r="AI58" s="886"/>
      <c r="AJ58" s="886"/>
      <c r="AK58" s="886"/>
      <c r="AL58" s="886"/>
      <c r="AM58" s="886"/>
      <c r="AN58" s="886"/>
      <c r="AO58" s="886"/>
      <c r="AP58" s="886"/>
      <c r="AQ58" s="886"/>
      <c r="AR58" s="886"/>
      <c r="AS58" s="886"/>
      <c r="AT58" s="886"/>
      <c r="AU58" s="886"/>
      <c r="AV58" s="886"/>
      <c r="AW58" s="1200"/>
      <c r="AX58" s="838" t="str">
        <f>'Resumen Anual'!$B$5</f>
        <v>MARCA Y MODELO</v>
      </c>
      <c r="AY58" s="839"/>
      <c r="AZ58" s="839"/>
      <c r="BA58" s="839"/>
      <c r="BB58" s="839"/>
      <c r="BC58" s="839"/>
      <c r="BD58" s="839"/>
      <c r="BE58" s="839"/>
      <c r="BF58" s="839"/>
      <c r="BG58" s="839"/>
      <c r="BH58" s="886"/>
      <c r="BI58" s="886"/>
      <c r="BJ58" s="886"/>
      <c r="BK58" s="886"/>
      <c r="BL58" s="886"/>
      <c r="BM58" s="886"/>
      <c r="BN58" s="886"/>
      <c r="BO58" s="886"/>
      <c r="BP58" s="886"/>
      <c r="BQ58" s="886"/>
      <c r="BR58" s="886"/>
      <c r="BS58" s="886"/>
      <c r="BT58" s="886"/>
      <c r="BU58" s="886"/>
      <c r="BV58" s="886"/>
      <c r="BW58" s="886"/>
      <c r="BX58" s="886"/>
      <c r="BY58" s="886"/>
      <c r="BZ58" s="886"/>
      <c r="CA58" s="886"/>
      <c r="CB58" s="886"/>
      <c r="CC58" s="886"/>
      <c r="CD58" s="886"/>
      <c r="CE58" s="886"/>
      <c r="CF58" s="886"/>
      <c r="CG58" s="886"/>
      <c r="CH58" s="886"/>
      <c r="CI58" s="886"/>
      <c r="CJ58" s="886"/>
      <c r="CK58" s="886"/>
      <c r="CL58" s="886"/>
      <c r="CM58" s="886"/>
      <c r="CN58" s="886"/>
      <c r="CO58" s="886"/>
      <c r="CP58" s="886"/>
      <c r="CQ58" s="886"/>
      <c r="CR58" s="886"/>
      <c r="CS58" s="886"/>
      <c r="CT58" s="1200"/>
      <c r="CU58" s="1199"/>
      <c r="CV58" s="838" t="str">
        <f>'Resumen Anual'!$B$5</f>
        <v>MARCA Y MODELO</v>
      </c>
      <c r="CW58" s="839"/>
      <c r="CX58" s="839"/>
      <c r="CY58" s="839"/>
      <c r="CZ58" s="839"/>
      <c r="DA58" s="839"/>
      <c r="DB58" s="839"/>
      <c r="DC58" s="839"/>
      <c r="DD58" s="839"/>
      <c r="DE58" s="839"/>
      <c r="DF58" s="886"/>
      <c r="DG58" s="886"/>
      <c r="DH58" s="886"/>
      <c r="DI58" s="886"/>
      <c r="DJ58" s="886"/>
      <c r="DK58" s="886"/>
      <c r="DL58" s="886"/>
      <c r="DM58" s="886"/>
      <c r="DN58" s="886"/>
      <c r="DO58" s="886"/>
      <c r="DP58" s="886"/>
      <c r="DQ58" s="886"/>
      <c r="DR58" s="886"/>
      <c r="DS58" s="886"/>
      <c r="DT58" s="886"/>
      <c r="DU58" s="886"/>
      <c r="DV58" s="886"/>
      <c r="DW58" s="886"/>
      <c r="DX58" s="886"/>
      <c r="DY58" s="886"/>
      <c r="DZ58" s="886"/>
      <c r="EA58" s="886"/>
      <c r="EB58" s="886"/>
      <c r="EC58" s="886"/>
      <c r="ED58" s="886"/>
      <c r="EE58" s="886"/>
      <c r="EF58" s="886"/>
      <c r="EG58" s="886"/>
      <c r="EH58" s="886"/>
      <c r="EI58" s="886"/>
      <c r="EJ58" s="886"/>
      <c r="EK58" s="886"/>
      <c r="EL58" s="886"/>
      <c r="EM58" s="886"/>
      <c r="EN58" s="886"/>
      <c r="EO58" s="886"/>
      <c r="EP58" s="886"/>
      <c r="EQ58" s="886"/>
      <c r="ER58" s="1200"/>
      <c r="ES58" s="838" t="str">
        <f>'Resumen Anual'!$B$5</f>
        <v>MARCA Y MODELO</v>
      </c>
      <c r="ET58" s="839"/>
      <c r="EU58" s="839"/>
      <c r="EV58" s="839"/>
      <c r="EW58" s="839"/>
      <c r="EX58" s="839"/>
      <c r="EY58" s="839"/>
      <c r="EZ58" s="839"/>
      <c r="FA58" s="839"/>
      <c r="FB58" s="839"/>
      <c r="FC58" s="886"/>
      <c r="FD58" s="886"/>
      <c r="FE58" s="886"/>
      <c r="FF58" s="886"/>
      <c r="FG58" s="886"/>
      <c r="FH58" s="886"/>
      <c r="FI58" s="886"/>
      <c r="FJ58" s="886"/>
      <c r="FK58" s="886"/>
      <c r="FL58" s="886"/>
      <c r="FM58" s="886"/>
      <c r="FN58" s="886"/>
      <c r="FO58" s="886"/>
      <c r="FP58" s="886"/>
      <c r="FQ58" s="886"/>
      <c r="FR58" s="886"/>
      <c r="FS58" s="886"/>
      <c r="FT58" s="886"/>
      <c r="FU58" s="886"/>
      <c r="FV58" s="886"/>
      <c r="FW58" s="886"/>
      <c r="FX58" s="886"/>
      <c r="FY58" s="886"/>
      <c r="FZ58" s="886"/>
      <c r="GA58" s="886"/>
      <c r="GB58" s="886"/>
      <c r="GC58" s="886"/>
      <c r="GD58" s="886"/>
      <c r="GE58" s="886"/>
      <c r="GF58" s="886"/>
      <c r="GG58" s="886"/>
      <c r="GH58" s="886"/>
      <c r="GI58" s="886"/>
      <c r="GJ58" s="886"/>
      <c r="GK58" s="886"/>
      <c r="GL58" s="886"/>
      <c r="GM58" s="886"/>
      <c r="GN58" s="886"/>
      <c r="GO58" s="1200"/>
    </row>
    <row r="59" spans="1:197" ht="5.25" customHeight="1" thickTop="1" x14ac:dyDescent="0.2">
      <c r="A59" s="884"/>
      <c r="B59" s="885"/>
      <c r="C59" s="885"/>
      <c r="D59" s="885"/>
      <c r="E59" s="885"/>
      <c r="F59" s="885"/>
      <c r="G59" s="885"/>
      <c r="H59" s="885"/>
      <c r="I59" s="885"/>
      <c r="J59" s="885"/>
      <c r="K59" s="1201"/>
      <c r="L59" s="1202"/>
      <c r="M59" s="1202"/>
      <c r="N59" s="1202"/>
      <c r="O59" s="1202"/>
      <c r="P59" s="1202"/>
      <c r="Q59" s="1202"/>
      <c r="R59" s="1202"/>
      <c r="S59" s="1202"/>
      <c r="T59" s="1202"/>
      <c r="U59" s="1202"/>
      <c r="V59" s="1202"/>
      <c r="W59" s="1202"/>
      <c r="X59" s="1202"/>
      <c r="Y59" s="1202"/>
      <c r="Z59" s="1202"/>
      <c r="AA59" s="1202"/>
      <c r="AB59" s="1202"/>
      <c r="AC59" s="1203"/>
      <c r="AD59" s="1204"/>
      <c r="AE59" s="872" t="str">
        <f>IF(Portada!$A$1="www.fly-logics.com","PIC",0)</f>
        <v>PIC</v>
      </c>
      <c r="AF59" s="864"/>
      <c r="AG59" s="864"/>
      <c r="AH59" s="873"/>
      <c r="AI59" s="863" t="str">
        <f>IF(Portada!$A$1="www.fly-logics.com","SIC",0)</f>
        <v>SIC</v>
      </c>
      <c r="AJ59" s="864"/>
      <c r="AK59" s="864"/>
      <c r="AL59" s="873"/>
      <c r="AM59" s="863" t="str">
        <f>IF(Portada!$A$1="www.fly-logics.com","INSTRU.",0)</f>
        <v>INSTRU.</v>
      </c>
      <c r="AN59" s="864"/>
      <c r="AO59" s="864"/>
      <c r="AP59" s="864"/>
      <c r="AQ59" s="863" t="str">
        <f>'Resumen Anual'!$AR$5</f>
        <v>Aterr.</v>
      </c>
      <c r="AR59" s="864"/>
      <c r="AS59" s="864"/>
      <c r="AT59" s="864"/>
      <c r="AU59" s="864"/>
      <c r="AV59" s="864"/>
      <c r="AW59" s="1200"/>
      <c r="AX59" s="884"/>
      <c r="AY59" s="885"/>
      <c r="AZ59" s="885"/>
      <c r="BA59" s="885"/>
      <c r="BB59" s="885"/>
      <c r="BC59" s="885"/>
      <c r="BD59" s="885"/>
      <c r="BE59" s="885"/>
      <c r="BF59" s="885"/>
      <c r="BG59" s="885"/>
      <c r="BH59" s="1201"/>
      <c r="BI59" s="1202"/>
      <c r="BJ59" s="1202"/>
      <c r="BK59" s="1202"/>
      <c r="BL59" s="1202"/>
      <c r="BM59" s="1202"/>
      <c r="BN59" s="1202"/>
      <c r="BO59" s="1202"/>
      <c r="BP59" s="1202"/>
      <c r="BQ59" s="1202"/>
      <c r="BR59" s="1202"/>
      <c r="BS59" s="1202"/>
      <c r="BT59" s="1202"/>
      <c r="BU59" s="1202"/>
      <c r="BV59" s="1202"/>
      <c r="BW59" s="1202"/>
      <c r="BX59" s="1202"/>
      <c r="BY59" s="1202"/>
      <c r="BZ59" s="1203"/>
      <c r="CA59" s="1204"/>
      <c r="CB59" s="872" t="str">
        <f>IF(Portada!$A$1="www.fly-logics.com","PIC",0)</f>
        <v>PIC</v>
      </c>
      <c r="CC59" s="864"/>
      <c r="CD59" s="864"/>
      <c r="CE59" s="873"/>
      <c r="CF59" s="863" t="str">
        <f>IF(Portada!$A$1="www.fly-logics.com","SIC",0)</f>
        <v>SIC</v>
      </c>
      <c r="CG59" s="864"/>
      <c r="CH59" s="864"/>
      <c r="CI59" s="873"/>
      <c r="CJ59" s="863" t="str">
        <f>IF(Portada!$A$1="www.fly-logics.com","INSTRU.",0)</f>
        <v>INSTRU.</v>
      </c>
      <c r="CK59" s="864"/>
      <c r="CL59" s="864"/>
      <c r="CM59" s="864"/>
      <c r="CN59" s="863" t="str">
        <f>'Resumen Anual'!$AR$5</f>
        <v>Aterr.</v>
      </c>
      <c r="CO59" s="864"/>
      <c r="CP59" s="864"/>
      <c r="CQ59" s="864"/>
      <c r="CR59" s="864"/>
      <c r="CS59" s="867"/>
      <c r="CT59" s="1200"/>
      <c r="CU59" s="1199"/>
      <c r="CV59" s="884"/>
      <c r="CW59" s="885"/>
      <c r="CX59" s="885"/>
      <c r="CY59" s="885"/>
      <c r="CZ59" s="885"/>
      <c r="DA59" s="885"/>
      <c r="DB59" s="885"/>
      <c r="DC59" s="885"/>
      <c r="DD59" s="885"/>
      <c r="DE59" s="885"/>
      <c r="DF59" s="1201"/>
      <c r="DG59" s="1202"/>
      <c r="DH59" s="1202"/>
      <c r="DI59" s="1202"/>
      <c r="DJ59" s="1202"/>
      <c r="DK59" s="1202"/>
      <c r="DL59" s="1202"/>
      <c r="DM59" s="1202"/>
      <c r="DN59" s="1202"/>
      <c r="DO59" s="1202"/>
      <c r="DP59" s="1202"/>
      <c r="DQ59" s="1202"/>
      <c r="DR59" s="1202"/>
      <c r="DS59" s="1202"/>
      <c r="DT59" s="1202"/>
      <c r="DU59" s="1202"/>
      <c r="DV59" s="1202"/>
      <c r="DW59" s="1202"/>
      <c r="DX59" s="1203"/>
      <c r="DY59" s="1204"/>
      <c r="DZ59" s="872" t="str">
        <f>IF(Portada!$A$1="www.fly-logics.com","PIC",0)</f>
        <v>PIC</v>
      </c>
      <c r="EA59" s="864"/>
      <c r="EB59" s="864"/>
      <c r="EC59" s="873"/>
      <c r="ED59" s="863" t="str">
        <f>IF(Portada!$A$1="www.fly-logics.com","SIC",0)</f>
        <v>SIC</v>
      </c>
      <c r="EE59" s="864"/>
      <c r="EF59" s="864"/>
      <c r="EG59" s="873"/>
      <c r="EH59" s="863" t="str">
        <f>IF(Portada!$A$1="www.fly-logics.com","INSTRU.",0)</f>
        <v>INSTRU.</v>
      </c>
      <c r="EI59" s="864"/>
      <c r="EJ59" s="864"/>
      <c r="EK59" s="864"/>
      <c r="EL59" s="863" t="str">
        <f>'Resumen Anual'!$AR$5</f>
        <v>Aterr.</v>
      </c>
      <c r="EM59" s="864"/>
      <c r="EN59" s="864"/>
      <c r="EO59" s="864"/>
      <c r="EP59" s="864"/>
      <c r="EQ59" s="864"/>
      <c r="ER59" s="1200"/>
      <c r="ES59" s="884"/>
      <c r="ET59" s="885"/>
      <c r="EU59" s="885"/>
      <c r="EV59" s="885"/>
      <c r="EW59" s="885"/>
      <c r="EX59" s="885"/>
      <c r="EY59" s="885"/>
      <c r="EZ59" s="885"/>
      <c r="FA59" s="885"/>
      <c r="FB59" s="885"/>
      <c r="FC59" s="1201"/>
      <c r="FD59" s="1202"/>
      <c r="FE59" s="1202"/>
      <c r="FF59" s="1202"/>
      <c r="FG59" s="1202"/>
      <c r="FH59" s="1202"/>
      <c r="FI59" s="1202"/>
      <c r="FJ59" s="1202"/>
      <c r="FK59" s="1202"/>
      <c r="FL59" s="1202"/>
      <c r="FM59" s="1202"/>
      <c r="FN59" s="1202"/>
      <c r="FO59" s="1202"/>
      <c r="FP59" s="1202"/>
      <c r="FQ59" s="1202"/>
      <c r="FR59" s="1202"/>
      <c r="FS59" s="1202"/>
      <c r="FT59" s="1202"/>
      <c r="FU59" s="1203"/>
      <c r="FV59" s="1204"/>
      <c r="FW59" s="872" t="str">
        <f>IF(Portada!$A$1="www.fly-logics.com","PIC",0)</f>
        <v>PIC</v>
      </c>
      <c r="FX59" s="864"/>
      <c r="FY59" s="864"/>
      <c r="FZ59" s="873"/>
      <c r="GA59" s="863" t="str">
        <f>IF(Portada!$A$1="www.fly-logics.com","SIC",0)</f>
        <v>SIC</v>
      </c>
      <c r="GB59" s="864"/>
      <c r="GC59" s="864"/>
      <c r="GD59" s="873"/>
      <c r="GE59" s="863" t="str">
        <f>IF(Portada!$A$1="www.fly-logics.com","INSTRU.",0)</f>
        <v>INSTRU.</v>
      </c>
      <c r="GF59" s="864"/>
      <c r="GG59" s="864"/>
      <c r="GH59" s="864"/>
      <c r="GI59" s="863" t="str">
        <f>'Resumen Anual'!$AR$5</f>
        <v>Aterr.</v>
      </c>
      <c r="GJ59" s="864"/>
      <c r="GK59" s="864"/>
      <c r="GL59" s="864"/>
      <c r="GM59" s="864"/>
      <c r="GN59" s="867"/>
      <c r="GO59" s="1200"/>
    </row>
    <row r="60" spans="1:197" ht="5.25" customHeight="1" thickBot="1" x14ac:dyDescent="0.25">
      <c r="A60" s="884"/>
      <c r="B60" s="885"/>
      <c r="C60" s="885"/>
      <c r="D60" s="885"/>
      <c r="E60" s="885"/>
      <c r="F60" s="885"/>
      <c r="G60" s="885"/>
      <c r="H60" s="885"/>
      <c r="I60" s="885"/>
      <c r="J60" s="885"/>
      <c r="K60" s="1205"/>
      <c r="L60" s="1206"/>
      <c r="M60" s="1206"/>
      <c r="N60" s="1206"/>
      <c r="O60" s="1206"/>
      <c r="P60" s="1206"/>
      <c r="Q60" s="1206"/>
      <c r="R60" s="1206"/>
      <c r="S60" s="1206"/>
      <c r="T60" s="1206"/>
      <c r="U60" s="1206"/>
      <c r="V60" s="1206"/>
      <c r="W60" s="1206"/>
      <c r="X60" s="1206"/>
      <c r="Y60" s="1206"/>
      <c r="Z60" s="1206"/>
      <c r="AA60" s="1206"/>
      <c r="AB60" s="1206"/>
      <c r="AC60" s="1207"/>
      <c r="AD60" s="1204"/>
      <c r="AE60" s="874"/>
      <c r="AF60" s="866"/>
      <c r="AG60" s="866"/>
      <c r="AH60" s="875"/>
      <c r="AI60" s="865"/>
      <c r="AJ60" s="866"/>
      <c r="AK60" s="866"/>
      <c r="AL60" s="875"/>
      <c r="AM60" s="865"/>
      <c r="AN60" s="866"/>
      <c r="AO60" s="866"/>
      <c r="AP60" s="866"/>
      <c r="AQ60" s="1208"/>
      <c r="AR60" s="1209"/>
      <c r="AS60" s="1209"/>
      <c r="AT60" s="1209"/>
      <c r="AU60" s="1209"/>
      <c r="AV60" s="1209"/>
      <c r="AW60" s="1200"/>
      <c r="AX60" s="884"/>
      <c r="AY60" s="885"/>
      <c r="AZ60" s="885"/>
      <c r="BA60" s="885"/>
      <c r="BB60" s="885"/>
      <c r="BC60" s="885"/>
      <c r="BD60" s="885"/>
      <c r="BE60" s="885"/>
      <c r="BF60" s="885"/>
      <c r="BG60" s="885"/>
      <c r="BH60" s="1205"/>
      <c r="BI60" s="1206"/>
      <c r="BJ60" s="1206"/>
      <c r="BK60" s="1206"/>
      <c r="BL60" s="1206"/>
      <c r="BM60" s="1206"/>
      <c r="BN60" s="1206"/>
      <c r="BO60" s="1206"/>
      <c r="BP60" s="1206"/>
      <c r="BQ60" s="1206"/>
      <c r="BR60" s="1206"/>
      <c r="BS60" s="1206"/>
      <c r="BT60" s="1206"/>
      <c r="BU60" s="1206"/>
      <c r="BV60" s="1206"/>
      <c r="BW60" s="1206"/>
      <c r="BX60" s="1206"/>
      <c r="BY60" s="1206"/>
      <c r="BZ60" s="1207"/>
      <c r="CA60" s="1204"/>
      <c r="CB60" s="874"/>
      <c r="CC60" s="866"/>
      <c r="CD60" s="866"/>
      <c r="CE60" s="875"/>
      <c r="CF60" s="865"/>
      <c r="CG60" s="866"/>
      <c r="CH60" s="866"/>
      <c r="CI60" s="875"/>
      <c r="CJ60" s="865"/>
      <c r="CK60" s="866"/>
      <c r="CL60" s="866"/>
      <c r="CM60" s="866"/>
      <c r="CN60" s="868"/>
      <c r="CO60" s="869"/>
      <c r="CP60" s="869"/>
      <c r="CQ60" s="869"/>
      <c r="CR60" s="869"/>
      <c r="CS60" s="870"/>
      <c r="CT60" s="1200"/>
      <c r="CU60" s="1199"/>
      <c r="CV60" s="884"/>
      <c r="CW60" s="885"/>
      <c r="CX60" s="885"/>
      <c r="CY60" s="885"/>
      <c r="CZ60" s="885"/>
      <c r="DA60" s="885"/>
      <c r="DB60" s="885"/>
      <c r="DC60" s="885"/>
      <c r="DD60" s="885"/>
      <c r="DE60" s="885"/>
      <c r="DF60" s="1205"/>
      <c r="DG60" s="1206"/>
      <c r="DH60" s="1206"/>
      <c r="DI60" s="1206"/>
      <c r="DJ60" s="1206"/>
      <c r="DK60" s="1206"/>
      <c r="DL60" s="1206"/>
      <c r="DM60" s="1206"/>
      <c r="DN60" s="1206"/>
      <c r="DO60" s="1206"/>
      <c r="DP60" s="1206"/>
      <c r="DQ60" s="1206"/>
      <c r="DR60" s="1206"/>
      <c r="DS60" s="1206"/>
      <c r="DT60" s="1206"/>
      <c r="DU60" s="1206"/>
      <c r="DV60" s="1206"/>
      <c r="DW60" s="1206"/>
      <c r="DX60" s="1207"/>
      <c r="DY60" s="1204"/>
      <c r="DZ60" s="874"/>
      <c r="EA60" s="866"/>
      <c r="EB60" s="866"/>
      <c r="EC60" s="875"/>
      <c r="ED60" s="865"/>
      <c r="EE60" s="866"/>
      <c r="EF60" s="866"/>
      <c r="EG60" s="875"/>
      <c r="EH60" s="865"/>
      <c r="EI60" s="866"/>
      <c r="EJ60" s="866"/>
      <c r="EK60" s="866"/>
      <c r="EL60" s="1208"/>
      <c r="EM60" s="1209"/>
      <c r="EN60" s="1209"/>
      <c r="EO60" s="1209"/>
      <c r="EP60" s="1209"/>
      <c r="EQ60" s="1209"/>
      <c r="ER60" s="1200"/>
      <c r="ES60" s="884"/>
      <c r="ET60" s="885"/>
      <c r="EU60" s="885"/>
      <c r="EV60" s="885"/>
      <c r="EW60" s="885"/>
      <c r="EX60" s="885"/>
      <c r="EY60" s="885"/>
      <c r="EZ60" s="885"/>
      <c r="FA60" s="885"/>
      <c r="FB60" s="885"/>
      <c r="FC60" s="1205"/>
      <c r="FD60" s="1206"/>
      <c r="FE60" s="1206"/>
      <c r="FF60" s="1206"/>
      <c r="FG60" s="1206"/>
      <c r="FH60" s="1206"/>
      <c r="FI60" s="1206"/>
      <c r="FJ60" s="1206"/>
      <c r="FK60" s="1206"/>
      <c r="FL60" s="1206"/>
      <c r="FM60" s="1206"/>
      <c r="FN60" s="1206"/>
      <c r="FO60" s="1206"/>
      <c r="FP60" s="1206"/>
      <c r="FQ60" s="1206"/>
      <c r="FR60" s="1206"/>
      <c r="FS60" s="1206"/>
      <c r="FT60" s="1206"/>
      <c r="FU60" s="1207"/>
      <c r="FV60" s="1204"/>
      <c r="FW60" s="874"/>
      <c r="FX60" s="866"/>
      <c r="FY60" s="866"/>
      <c r="FZ60" s="875"/>
      <c r="GA60" s="865"/>
      <c r="GB60" s="866"/>
      <c r="GC60" s="866"/>
      <c r="GD60" s="875"/>
      <c r="GE60" s="865"/>
      <c r="GF60" s="866"/>
      <c r="GG60" s="866"/>
      <c r="GH60" s="866"/>
      <c r="GI60" s="868"/>
      <c r="GJ60" s="869"/>
      <c r="GK60" s="869"/>
      <c r="GL60" s="869"/>
      <c r="GM60" s="869"/>
      <c r="GN60" s="870"/>
      <c r="GO60" s="1200"/>
    </row>
    <row r="61" spans="1:197" ht="5.25" customHeight="1" x14ac:dyDescent="0.25">
      <c r="A61" s="841"/>
      <c r="B61" s="842"/>
      <c r="C61" s="842"/>
      <c r="D61" s="842"/>
      <c r="E61" s="842"/>
      <c r="F61" s="842"/>
      <c r="G61" s="842"/>
      <c r="H61" s="842"/>
      <c r="I61" s="842"/>
      <c r="J61" s="842"/>
      <c r="K61" s="876"/>
      <c r="L61" s="876"/>
      <c r="M61" s="876"/>
      <c r="N61" s="876"/>
      <c r="O61" s="876"/>
      <c r="P61" s="876"/>
      <c r="Q61" s="876"/>
      <c r="R61" s="876"/>
      <c r="S61" s="876"/>
      <c r="T61" s="876"/>
      <c r="U61" s="876"/>
      <c r="V61" s="876"/>
      <c r="W61" s="876"/>
      <c r="X61" s="876"/>
      <c r="Y61" s="876"/>
      <c r="Z61" s="876"/>
      <c r="AA61" s="876"/>
      <c r="AB61" s="876"/>
      <c r="AC61" s="876"/>
      <c r="AD61" s="877"/>
      <c r="AE61" s="874"/>
      <c r="AF61" s="866"/>
      <c r="AG61" s="866"/>
      <c r="AH61" s="875"/>
      <c r="AI61" s="865"/>
      <c r="AJ61" s="866"/>
      <c r="AK61" s="866"/>
      <c r="AL61" s="875"/>
      <c r="AM61" s="865"/>
      <c r="AN61" s="866"/>
      <c r="AO61" s="866"/>
      <c r="AP61" s="866"/>
      <c r="AQ61" s="878" t="str">
        <f>'Resumen Anual'!$AR$7</f>
        <v>D</v>
      </c>
      <c r="AR61" s="879"/>
      <c r="AS61" s="879"/>
      <c r="AT61" s="878" t="str">
        <f>'Resumen Anual'!$AU$7</f>
        <v>N</v>
      </c>
      <c r="AU61" s="879"/>
      <c r="AV61" s="879"/>
      <c r="AW61" s="1200"/>
      <c r="AX61" s="841"/>
      <c r="AY61" s="842"/>
      <c r="AZ61" s="842"/>
      <c r="BA61" s="842"/>
      <c r="BB61" s="842"/>
      <c r="BC61" s="842"/>
      <c r="BD61" s="842"/>
      <c r="BE61" s="842"/>
      <c r="BF61" s="842"/>
      <c r="BG61" s="842"/>
      <c r="BH61" s="876"/>
      <c r="BI61" s="876"/>
      <c r="BJ61" s="876"/>
      <c r="BK61" s="876"/>
      <c r="BL61" s="876"/>
      <c r="BM61" s="876"/>
      <c r="BN61" s="876"/>
      <c r="BO61" s="876"/>
      <c r="BP61" s="876"/>
      <c r="BQ61" s="876"/>
      <c r="BR61" s="876"/>
      <c r="BS61" s="876"/>
      <c r="BT61" s="876"/>
      <c r="BU61" s="876"/>
      <c r="BV61" s="876"/>
      <c r="BW61" s="876"/>
      <c r="BX61" s="876"/>
      <c r="BY61" s="876"/>
      <c r="BZ61" s="876"/>
      <c r="CA61" s="877"/>
      <c r="CB61" s="874"/>
      <c r="CC61" s="866"/>
      <c r="CD61" s="866"/>
      <c r="CE61" s="875"/>
      <c r="CF61" s="865"/>
      <c r="CG61" s="866"/>
      <c r="CH61" s="866"/>
      <c r="CI61" s="875"/>
      <c r="CJ61" s="865"/>
      <c r="CK61" s="866"/>
      <c r="CL61" s="866"/>
      <c r="CM61" s="866"/>
      <c r="CN61" s="878" t="str">
        <f>'Resumen Anual'!$AR$7</f>
        <v>D</v>
      </c>
      <c r="CO61" s="879"/>
      <c r="CP61" s="879"/>
      <c r="CQ61" s="878" t="str">
        <f>'Resumen Anual'!$AU$7</f>
        <v>N</v>
      </c>
      <c r="CR61" s="879"/>
      <c r="CS61" s="879"/>
      <c r="CT61" s="1200"/>
      <c r="CU61" s="1199"/>
      <c r="CV61" s="841"/>
      <c r="CW61" s="842"/>
      <c r="CX61" s="842"/>
      <c r="CY61" s="842"/>
      <c r="CZ61" s="842"/>
      <c r="DA61" s="842"/>
      <c r="DB61" s="842"/>
      <c r="DC61" s="842"/>
      <c r="DD61" s="842"/>
      <c r="DE61" s="842"/>
      <c r="DF61" s="876"/>
      <c r="DG61" s="876"/>
      <c r="DH61" s="876"/>
      <c r="DI61" s="876"/>
      <c r="DJ61" s="876"/>
      <c r="DK61" s="876"/>
      <c r="DL61" s="876"/>
      <c r="DM61" s="876"/>
      <c r="DN61" s="876"/>
      <c r="DO61" s="876"/>
      <c r="DP61" s="876"/>
      <c r="DQ61" s="876"/>
      <c r="DR61" s="876"/>
      <c r="DS61" s="876"/>
      <c r="DT61" s="876"/>
      <c r="DU61" s="876"/>
      <c r="DV61" s="876"/>
      <c r="DW61" s="876"/>
      <c r="DX61" s="876"/>
      <c r="DY61" s="877"/>
      <c r="DZ61" s="874"/>
      <c r="EA61" s="866"/>
      <c r="EB61" s="866"/>
      <c r="EC61" s="875"/>
      <c r="ED61" s="865"/>
      <c r="EE61" s="866"/>
      <c r="EF61" s="866"/>
      <c r="EG61" s="875"/>
      <c r="EH61" s="865"/>
      <c r="EI61" s="866"/>
      <c r="EJ61" s="866"/>
      <c r="EK61" s="866"/>
      <c r="EL61" s="878" t="str">
        <f>'Resumen Anual'!$AR$7</f>
        <v>D</v>
      </c>
      <c r="EM61" s="879"/>
      <c r="EN61" s="879"/>
      <c r="EO61" s="878" t="str">
        <f>'Resumen Anual'!$AU$7</f>
        <v>N</v>
      </c>
      <c r="EP61" s="879"/>
      <c r="EQ61" s="879"/>
      <c r="ER61" s="1200"/>
      <c r="ES61" s="841"/>
      <c r="ET61" s="842"/>
      <c r="EU61" s="842"/>
      <c r="EV61" s="842"/>
      <c r="EW61" s="842"/>
      <c r="EX61" s="842"/>
      <c r="EY61" s="842"/>
      <c r="EZ61" s="842"/>
      <c r="FA61" s="842"/>
      <c r="FB61" s="842"/>
      <c r="FC61" s="876"/>
      <c r="FD61" s="876"/>
      <c r="FE61" s="876"/>
      <c r="FF61" s="876"/>
      <c r="FG61" s="876"/>
      <c r="FH61" s="876"/>
      <c r="FI61" s="876"/>
      <c r="FJ61" s="876"/>
      <c r="FK61" s="876"/>
      <c r="FL61" s="876"/>
      <c r="FM61" s="876"/>
      <c r="FN61" s="876"/>
      <c r="FO61" s="876"/>
      <c r="FP61" s="876"/>
      <c r="FQ61" s="876"/>
      <c r="FR61" s="876"/>
      <c r="FS61" s="876"/>
      <c r="FT61" s="876"/>
      <c r="FU61" s="876"/>
      <c r="FV61" s="877"/>
      <c r="FW61" s="874"/>
      <c r="FX61" s="866"/>
      <c r="FY61" s="866"/>
      <c r="FZ61" s="875"/>
      <c r="GA61" s="865"/>
      <c r="GB61" s="866"/>
      <c r="GC61" s="866"/>
      <c r="GD61" s="875"/>
      <c r="GE61" s="865"/>
      <c r="GF61" s="866"/>
      <c r="GG61" s="866"/>
      <c r="GH61" s="866"/>
      <c r="GI61" s="878" t="str">
        <f>'Resumen Anual'!$AR$7</f>
        <v>D</v>
      </c>
      <c r="GJ61" s="879"/>
      <c r="GK61" s="879"/>
      <c r="GL61" s="878" t="str">
        <f>'Resumen Anual'!$AU$7</f>
        <v>N</v>
      </c>
      <c r="GM61" s="879"/>
      <c r="GN61" s="879"/>
      <c r="GO61" s="1200"/>
    </row>
    <row r="62" spans="1:197" ht="5.25" customHeight="1" thickBot="1" x14ac:dyDescent="0.25">
      <c r="A62" s="880"/>
      <c r="B62" s="881"/>
      <c r="C62" s="881"/>
      <c r="D62" s="881"/>
      <c r="E62" s="881"/>
      <c r="F62" s="881"/>
      <c r="G62" s="881"/>
      <c r="H62" s="881"/>
      <c r="I62" s="881"/>
      <c r="J62" s="881"/>
      <c r="K62" s="881"/>
      <c r="L62" s="881"/>
      <c r="M62" s="881"/>
      <c r="N62" s="881"/>
      <c r="O62" s="881"/>
      <c r="P62" s="881"/>
      <c r="Q62" s="881"/>
      <c r="R62" s="881"/>
      <c r="S62" s="881"/>
      <c r="T62" s="881"/>
      <c r="U62" s="881"/>
      <c r="V62" s="881"/>
      <c r="W62" s="881"/>
      <c r="X62" s="881"/>
      <c r="Y62" s="881"/>
      <c r="Z62" s="881"/>
      <c r="AA62" s="881"/>
      <c r="AB62" s="881"/>
      <c r="AC62" s="881"/>
      <c r="AD62" s="881"/>
      <c r="AE62" s="1210"/>
      <c r="AF62" s="1211"/>
      <c r="AG62" s="1211"/>
      <c r="AH62" s="1212"/>
      <c r="AI62" s="1213"/>
      <c r="AJ62" s="1211"/>
      <c r="AK62" s="1211"/>
      <c r="AL62" s="1212"/>
      <c r="AM62" s="1213"/>
      <c r="AN62" s="1211"/>
      <c r="AO62" s="1211"/>
      <c r="AP62" s="1211"/>
      <c r="AQ62" s="1213"/>
      <c r="AR62" s="1211"/>
      <c r="AS62" s="1211"/>
      <c r="AT62" s="1213"/>
      <c r="AU62" s="1211"/>
      <c r="AV62" s="1211"/>
      <c r="AW62" s="1200"/>
      <c r="AX62" s="880"/>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874"/>
      <c r="CC62" s="866"/>
      <c r="CD62" s="866"/>
      <c r="CE62" s="875"/>
      <c r="CF62" s="865"/>
      <c r="CG62" s="866"/>
      <c r="CH62" s="866"/>
      <c r="CI62" s="875"/>
      <c r="CJ62" s="865"/>
      <c r="CK62" s="866"/>
      <c r="CL62" s="866"/>
      <c r="CM62" s="866"/>
      <c r="CN62" s="865"/>
      <c r="CO62" s="866"/>
      <c r="CP62" s="866"/>
      <c r="CQ62" s="865"/>
      <c r="CR62" s="866"/>
      <c r="CS62" s="866"/>
      <c r="CT62" s="1200"/>
      <c r="CU62" s="1199"/>
      <c r="CV62" s="880"/>
      <c r="CW62" s="881"/>
      <c r="CX62" s="881"/>
      <c r="CY62" s="881"/>
      <c r="CZ62" s="881"/>
      <c r="DA62" s="881"/>
      <c r="DB62" s="881"/>
      <c r="DC62" s="881"/>
      <c r="DD62" s="881"/>
      <c r="DE62" s="881"/>
      <c r="DF62" s="881"/>
      <c r="DG62" s="881"/>
      <c r="DH62" s="881"/>
      <c r="DI62" s="881"/>
      <c r="DJ62" s="881"/>
      <c r="DK62" s="881"/>
      <c r="DL62" s="881"/>
      <c r="DM62" s="881"/>
      <c r="DN62" s="881"/>
      <c r="DO62" s="881"/>
      <c r="DP62" s="881"/>
      <c r="DQ62" s="881"/>
      <c r="DR62" s="881"/>
      <c r="DS62" s="881"/>
      <c r="DT62" s="881"/>
      <c r="DU62" s="881"/>
      <c r="DV62" s="881"/>
      <c r="DW62" s="881"/>
      <c r="DX62" s="881"/>
      <c r="DY62" s="881"/>
      <c r="DZ62" s="1210"/>
      <c r="EA62" s="1211"/>
      <c r="EB62" s="1211"/>
      <c r="EC62" s="1212"/>
      <c r="ED62" s="1213"/>
      <c r="EE62" s="1211"/>
      <c r="EF62" s="1211"/>
      <c r="EG62" s="1212"/>
      <c r="EH62" s="1213"/>
      <c r="EI62" s="1211"/>
      <c r="EJ62" s="1211"/>
      <c r="EK62" s="1211"/>
      <c r="EL62" s="1213"/>
      <c r="EM62" s="1211"/>
      <c r="EN62" s="1211"/>
      <c r="EO62" s="1213"/>
      <c r="EP62" s="1211"/>
      <c r="EQ62" s="1211"/>
      <c r="ER62" s="1200"/>
      <c r="ES62" s="880"/>
      <c r="ET62" s="881"/>
      <c r="EU62" s="881"/>
      <c r="EV62" s="881"/>
      <c r="EW62" s="881"/>
      <c r="EX62" s="881"/>
      <c r="EY62" s="881"/>
      <c r="EZ62" s="881"/>
      <c r="FA62" s="881"/>
      <c r="FB62" s="881"/>
      <c r="FC62" s="881"/>
      <c r="FD62" s="881"/>
      <c r="FE62" s="881"/>
      <c r="FF62" s="881"/>
      <c r="FG62" s="881"/>
      <c r="FH62" s="881"/>
      <c r="FI62" s="881"/>
      <c r="FJ62" s="881"/>
      <c r="FK62" s="881"/>
      <c r="FL62" s="881"/>
      <c r="FM62" s="881"/>
      <c r="FN62" s="881"/>
      <c r="FO62" s="881"/>
      <c r="FP62" s="881"/>
      <c r="FQ62" s="881"/>
      <c r="FR62" s="881"/>
      <c r="FS62" s="881"/>
      <c r="FT62" s="881"/>
      <c r="FU62" s="881"/>
      <c r="FV62" s="881"/>
      <c r="FW62" s="874"/>
      <c r="FX62" s="866"/>
      <c r="FY62" s="866"/>
      <c r="FZ62" s="875"/>
      <c r="GA62" s="865"/>
      <c r="GB62" s="866"/>
      <c r="GC62" s="866"/>
      <c r="GD62" s="875"/>
      <c r="GE62" s="865"/>
      <c r="GF62" s="866"/>
      <c r="GG62" s="866"/>
      <c r="GH62" s="866"/>
      <c r="GI62" s="865"/>
      <c r="GJ62" s="866"/>
      <c r="GK62" s="866"/>
      <c r="GL62" s="865"/>
      <c r="GM62" s="866"/>
      <c r="GN62" s="866"/>
      <c r="GO62" s="1200"/>
    </row>
    <row r="63" spans="1:197" ht="8.25" customHeight="1" thickTop="1" x14ac:dyDescent="0.25">
      <c r="A63" s="171"/>
      <c r="B63" s="862" t="str">
        <f>'Resumen Anual'!$C$13</f>
        <v>TIEMPO DE VUELO</v>
      </c>
      <c r="C63" s="839"/>
      <c r="D63" s="839"/>
      <c r="E63" s="839"/>
      <c r="F63" s="839"/>
      <c r="G63" s="839"/>
      <c r="H63" s="839"/>
      <c r="I63" s="839"/>
      <c r="J63" s="839"/>
      <c r="K63" s="839"/>
      <c r="L63" s="840"/>
      <c r="M63" s="6"/>
      <c r="N63" s="838" t="str">
        <f>'Resumen Anual'!$O$13</f>
        <v>TIEMPO MEDIO</v>
      </c>
      <c r="O63" s="839"/>
      <c r="P63" s="839"/>
      <c r="Q63" s="839"/>
      <c r="R63" s="839"/>
      <c r="S63" s="839"/>
      <c r="T63" s="839"/>
      <c r="U63" s="839"/>
      <c r="V63" s="839"/>
      <c r="W63" s="839"/>
      <c r="X63" s="840"/>
      <c r="Y63" s="15"/>
      <c r="Z63" s="844" t="str">
        <f>IF(Portada!$A$1="www.fly-logics.com","B.Anterior",0)</f>
        <v>B.Anterior</v>
      </c>
      <c r="AA63" s="845"/>
      <c r="AB63" s="845"/>
      <c r="AC63" s="845"/>
      <c r="AD63" s="845"/>
      <c r="AE63" s="848">
        <f>SUMIF('Bitácoras Anteriores'!$K$6,K59,'Bitácoras Anteriores'!$AE$50)+SUMIF('Bitácoras Anteriores'!$K$59,$K$6,'Bitácoras Anteriores'!$AE$103)+SUMIF('Bitácoras Anteriores'!$K$112,K59,'Bitácoras Anteriores'!$AE$156)+SUMIF('Bitácoras Anteriores'!$K$165,K59,'Bitácoras Anteriores'!$AE$209)+SUMIF('Bitácoras Anteriores'!$K$218,K59,'Bitácoras Anteriores'!$AE$262)+SUMIF('Bitácoras Anteriores'!$K$271,K59,'Bitácoras Anteriores'!$AE$315)+SUMIF('Bitácoras Anteriores'!$K$324,K59,'Bitácoras Anteriores'!$AE$368)+SUMIF('Bitácoras Anteriores'!$BH$6,K59,'Bitácoras Anteriores'!$CB$50)+SUMIF('Bitácoras Anteriores'!$BH$59,$K$6,'Bitácoras Anteriores'!$CB$103)+SUMIF('Bitácoras Anteriores'!$BH$112,K59,'Bitácoras Anteriores'!$CB$156)+SUMIF('Bitácoras Anteriores'!$BH$165,K59,'Bitácoras Anteriores'!$CB$209)+SUMIF('Bitácoras Anteriores'!$BH$218,K59,'Bitácoras Anteriores'!$CB$262)+SUMIF('Bitácoras Anteriores'!$BH$271,K59,'Bitácoras Anteriores'!$CB$315)+SUMIF('Bitácoras Anteriores'!$BH$324,K59,'Bitácoras Anteriores'!$CB$368)+SUMIF('Bitácoras Anteriores'!$DF$6,K59,'Bitácoras Anteriores'!$DZ$50)+SUMIF('Bitácoras Anteriores'!$DF$59,$K$6,'Bitácoras Anteriores'!$DZ$103)+SUMIF('Bitácoras Anteriores'!$DF$112,K59,'Bitácoras Anteriores'!$DZ$156)+SUMIF('Bitácoras Anteriores'!$DF$165,K59,'Bitácoras Anteriores'!$DZ$209)+SUMIF('Bitácoras Anteriores'!$DF$218,K59,'Bitácoras Anteriores'!$DZ$262)+SUMIF('Bitácoras Anteriores'!$DF$271,K59,'Bitácoras Anteriores'!$DZ$315)+SUMIF('Bitácoras Anteriores'!$DF$324,K59,'Bitácoras Anteriores'!$DZ$368)+SUMIF('Bitácoras Anteriores'!$FC$6,K59,'Bitácoras Anteriores'!$FW$50)+SUMIF('Bitácoras Anteriores'!$FC$59,$K$6,'Bitácoras Anteriores'!$FW$103)+SUMIF('Bitácoras Anteriores'!$FC$112,K59,'Bitácoras Anteriores'!$FW$156)+SUMIF('Bitácoras Anteriores'!$FC$165,K59,'Bitácoras Anteriores'!$FW$209)+SUMIF('Bitácoras Anteriores'!$FC$218,K59,'Bitácoras Anteriores'!$FW$262)+SUMIF('Bitácoras Anteriores'!$FC$271,K59,'Bitácoras Anteriores'!$FW$315)+SUMIF('Bitácoras Anteriores'!$FC$324,K59,'Bitácoras Anteriores'!$FW$368)</f>
        <v>0</v>
      </c>
      <c r="AF63" s="849"/>
      <c r="AG63" s="849"/>
      <c r="AH63" s="850"/>
      <c r="AI63" s="848">
        <f>SUMIF('Bitácoras Anteriores'!$K$6,K59,'Bitácoras Anteriores'!$AI$50)+SUMIF('Bitácoras Anteriores'!$K$59,$K$6,'Bitácoras Anteriores'!$AI$103)+SUMIF('Bitácoras Anteriores'!$K$112,K59,'Bitácoras Anteriores'!$AI$156)+SUMIF('Bitácoras Anteriores'!$K$165,K59,'Bitácoras Anteriores'!$AI$209)+SUMIF('Bitácoras Anteriores'!$K$218,K59,'Bitácoras Anteriores'!$AI$262)+SUMIF('Bitácoras Anteriores'!$K$271,K59,'Bitácoras Anteriores'!$AI$315)+SUMIF('Bitácoras Anteriores'!$K$324,K59,'Bitácoras Anteriores'!$AI$368)+SUMIF('Bitácoras Anteriores'!$BH$6,K59,'Bitácoras Anteriores'!$CF$50)+SUMIF('Bitácoras Anteriores'!$BH$59,$K$6,'Bitácoras Anteriores'!$CF$103)+SUMIF('Bitácoras Anteriores'!$BH$112,K59,'Bitácoras Anteriores'!$CF$156)+SUMIF('Bitácoras Anteriores'!$BH$165,K59,'Bitácoras Anteriores'!$CF$209)+SUMIF('Bitácoras Anteriores'!$BH$218,K59,'Bitácoras Anteriores'!$CF$262)+SUMIF('Bitácoras Anteriores'!$BH$271,K59,'Bitácoras Anteriores'!$CF$315)+SUMIF('Bitácoras Anteriores'!$BH$324,K59,'Bitácoras Anteriores'!$CF$368)+SUMIF('Bitácoras Anteriores'!$DF$6,K59,'Bitácoras Anteriores'!$ED$50)+SUMIF('Bitácoras Anteriores'!$DF$59,$K$6,'Bitácoras Anteriores'!$ED$103)+SUMIF('Bitácoras Anteriores'!$DF$112,K59,'Bitácoras Anteriores'!$ED$156)+SUMIF('Bitácoras Anteriores'!$DF$165,K59,'Bitácoras Anteriores'!$ED$209)+SUMIF('Bitácoras Anteriores'!$DF$218,K59,'Bitácoras Anteriores'!$ED$262)+SUMIF('Bitácoras Anteriores'!$DF$271,K59,'Bitácoras Anteriores'!$ED$315)+SUMIF('Bitácoras Anteriores'!$DF$324,K59,'Bitácoras Anteriores'!$ED$368)+SUMIF('Bitácoras Anteriores'!$FC$6,K59,'Bitácoras Anteriores'!$GA$50)+SUMIF('Bitácoras Anteriores'!$FC$59,$K$6,'Bitácoras Anteriores'!$GA$103)+SUMIF('Bitácoras Anteriores'!$FC$112,K59,'Bitácoras Anteriores'!$GA$156)+SUMIF('Bitácoras Anteriores'!$FC$165,K59,'Bitácoras Anteriores'!$GA$209)+SUMIF('Bitácoras Anteriores'!$FC$218,K59,'Bitácoras Anteriores'!$GA$262)+SUMIF('Bitácoras Anteriores'!$FC$271,K59,'Bitácoras Anteriores'!$GA$315)+SUMIF('Bitácoras Anteriores'!$FC$324,K59,'Bitácoras Anteriores'!$GA$368)</f>
        <v>0</v>
      </c>
      <c r="AJ63" s="849"/>
      <c r="AK63" s="849"/>
      <c r="AL63" s="850"/>
      <c r="AM63" s="848">
        <f>SUMIF('Bitácoras Anteriores'!$K$6,K59,'Bitácoras Anteriores'!$AM$50)+SUMIF('Bitácoras Anteriores'!$K$59,$K$6,'Bitácoras Anteriores'!$AM$103)+SUMIF('Bitácoras Anteriores'!$K$112,K59,'Bitácoras Anteriores'!$AM$156)+SUMIF('Bitácoras Anteriores'!$K$165,K59,'Bitácoras Anteriores'!$AM$209)+SUMIF('Bitácoras Anteriores'!$K$218,K59,'Bitácoras Anteriores'!$AM$262)+SUMIF('Bitácoras Anteriores'!$K$271,K59,'Bitácoras Anteriores'!$AM$315)+SUMIF('Bitácoras Anteriores'!$K$324,K59,'Bitácoras Anteriores'!$AM$368)+SUMIF('Bitácoras Anteriores'!$BH$6,K59,'Bitácoras Anteriores'!$CJ$50)+SUMIF('Bitácoras Anteriores'!$BH$59,$K$6,'Bitácoras Anteriores'!$CJ$103)+SUMIF('Bitácoras Anteriores'!$BH$112,K59,'Bitácoras Anteriores'!$CJ$156)+SUMIF('Bitácoras Anteriores'!$BH$165,K59,'Bitácoras Anteriores'!$CJ$209)+SUMIF('Bitácoras Anteriores'!$BH$218,K59,'Bitácoras Anteriores'!$CJ$262)+SUMIF('Bitácoras Anteriores'!$BH$271,K59,'Bitácoras Anteriores'!$CJ$315)+SUMIF('Bitácoras Anteriores'!$BH$324,K59,'Bitácoras Anteriores'!$CJ$368)+SUMIF('Bitácoras Anteriores'!$DF$6,K59,'Bitácoras Anteriores'!$EH$50)+SUMIF('Bitácoras Anteriores'!$DF$59,$K$6,'Bitácoras Anteriores'!$EH$103)+SUMIF('Bitácoras Anteriores'!$DF$112,K59,'Bitácoras Anteriores'!$EH$156)+SUMIF('Bitácoras Anteriores'!$DF$165,K59,'Bitácoras Anteriores'!$EH$209)+SUMIF('Bitácoras Anteriores'!$DF$218,K59,'Bitácoras Anteriores'!$EH$262)+SUMIF('Bitácoras Anteriores'!$DF$271,K59,'Bitácoras Anteriores'!$EH$315)+SUMIF('Bitácoras Anteriores'!$DF$324,K59,'Bitácoras Anteriores'!$EH$368)+SUMIF('Bitácoras Anteriores'!$FC$6,K59,'Bitácoras Anteriores'!$GE$50)+SUMIF('Bitácoras Anteriores'!$FC$59,$K$6,'Bitácoras Anteriores'!$GE$103)+SUMIF('Bitácoras Anteriores'!$FC$112,K59,'Bitácoras Anteriores'!$GE$156)+SUMIF('Bitácoras Anteriores'!$FC$165,K59,'Bitácoras Anteriores'!$GE$209)+SUMIF('Bitácoras Anteriores'!$FC$218,K59,'Bitácoras Anteriores'!$GE$262)+SUMIF('Bitácoras Anteriores'!$FC$271,K59,'Bitácoras Anteriores'!$GE$315)+SUMIF('Bitácoras Anteriores'!$FC$324,K59,'Bitácoras Anteriores'!$GE$368)</f>
        <v>0</v>
      </c>
      <c r="AN63" s="849"/>
      <c r="AO63" s="849"/>
      <c r="AP63" s="850"/>
      <c r="AQ63" s="854">
        <f>SUMIF('Bitácoras Anteriores'!$K$6,K59,'Bitácoras Anteriores'!$AQ$50)+SUMIF('Bitácoras Anteriores'!$K$59,$K$6,'Bitácoras Anteriores'!$AQ$103)+SUMIF('Bitácoras Anteriores'!$K$112,K59,'Bitácoras Anteriores'!$AQ$156)+SUMIF('Bitácoras Anteriores'!$K$165,K59,'Bitácoras Anteriores'!$AQ$209)+SUMIF('Bitácoras Anteriores'!$K$218,K59,'Bitácoras Anteriores'!$AQ$262)+SUMIF('Bitácoras Anteriores'!$K$271,K59,'Bitácoras Anteriores'!$AQ$315)+SUMIF('Bitácoras Anteriores'!$K$324,K59,'Bitácoras Anteriores'!$AQ$368)+SUMIF('Bitácoras Anteriores'!$BH$6,K59,'Bitácoras Anteriores'!$CN$50)+SUMIF('Bitácoras Anteriores'!$BH$59,$K$6,'Bitácoras Anteriores'!$CN$103)+SUMIF('Bitácoras Anteriores'!$BH$112,K59,'Bitácoras Anteriores'!$CN$156)+SUMIF('Bitácoras Anteriores'!$BH$165,K59,'Bitácoras Anteriores'!$CN$209)+SUMIF('Bitácoras Anteriores'!$BH$218,K59,'Bitácoras Anteriores'!$CN$262)+SUMIF('Bitácoras Anteriores'!$BH$271,K59,'Bitácoras Anteriores'!$CN$315)+SUMIF('Bitácoras Anteriores'!$BH$324,K59,'Bitácoras Anteriores'!$CN$368)+SUMIF('Bitácoras Anteriores'!$DF$6,K59,'Bitácoras Anteriores'!$EL$50)+SUMIF('Bitácoras Anteriores'!$DF$59,$K$6,'Bitácoras Anteriores'!$EL$103)+SUMIF('Bitácoras Anteriores'!$DF$112,K59,'Bitácoras Anteriores'!$EL$156)+SUMIF('Bitácoras Anteriores'!$DF$165,K59,'Bitácoras Anteriores'!$EL$209)+SUMIF('Bitácoras Anteriores'!$DF$218,K59,'Bitácoras Anteriores'!$EL$262)+SUMIF('Bitácoras Anteriores'!$DF$271,K59,'Bitácoras Anteriores'!$EL$315)+SUMIF('Bitácoras Anteriores'!$DF$324,K59,'Bitácoras Anteriores'!$EL$368)+SUMIF('Bitácoras Anteriores'!$FC$6,K59,'Bitácoras Anteriores'!$GI$50)+SUMIF('Bitácoras Anteriores'!$FC$59,$K$6,'Bitácoras Anteriores'!$GI$103)+SUMIF('Bitácoras Anteriores'!$FC$112,K59,'Bitácoras Anteriores'!$GI$156)+SUMIF('Bitácoras Anteriores'!$FC$165,K59,'Bitácoras Anteriores'!$GI$209)+SUMIF('Bitácoras Anteriores'!$FC$218,K59,'Bitácoras Anteriores'!$GI$262)+SUMIF('Bitácoras Anteriores'!$FC$271,K59,'Bitácoras Anteriores'!$GI$315)+SUMIF('Bitácoras Anteriores'!$FC$324,K59,'Bitácoras Anteriores'!$GI$368)</f>
        <v>0</v>
      </c>
      <c r="AR63" s="855"/>
      <c r="AS63" s="856"/>
      <c r="AT63" s="854">
        <f>SUMIF('Bitácoras Anteriores'!$K$6,K59,'Bitácoras Anteriores'!$AT$50)+SUMIF('Bitácoras Anteriores'!$K$59,$K$6,'Bitácoras Anteriores'!$AT$103)+SUMIF('Bitácoras Anteriores'!$K$112,K59,'Bitácoras Anteriores'!$AT$156)+SUMIF('Bitácoras Anteriores'!$K$165,K59,'Bitácoras Anteriores'!$AT$209)+SUMIF('Bitácoras Anteriores'!$K$218,K59,'Bitácoras Anteriores'!$AT$262)+SUMIF('Bitácoras Anteriores'!$K$271,K59,'Bitácoras Anteriores'!$AT$315)+SUMIF('Bitácoras Anteriores'!$K$324,K59,'Bitácoras Anteriores'!$AT$368)+SUMIF('Bitácoras Anteriores'!$BH$6,K59,'Bitácoras Anteriores'!$CQ$50)+SUMIF('Bitácoras Anteriores'!$BH$59,$K$6,'Bitácoras Anteriores'!$CQ$103)+SUMIF('Bitácoras Anteriores'!$BH$112,K59,'Bitácoras Anteriores'!$CQ$156)+SUMIF('Bitácoras Anteriores'!$BH$165,K59,'Bitácoras Anteriores'!$CQ$209)+SUMIF('Bitácoras Anteriores'!$BH$218,K59,'Bitácoras Anteriores'!$CQ$262)+SUMIF('Bitácoras Anteriores'!$BH$271,K59,'Bitácoras Anteriores'!$CQ$315)+SUMIF('Bitácoras Anteriores'!$BH$324,K59,'Bitácoras Anteriores'!$CQ$368)+SUMIF('Bitácoras Anteriores'!$DF$6,K59,'Bitácoras Anteriores'!$EO$50)+SUMIF('Bitácoras Anteriores'!$DF$59,$K$6,'Bitácoras Anteriores'!$EO$103)+SUMIF('Bitácoras Anteriores'!$DF$112,K59,'Bitácoras Anteriores'!$EO$156)+SUMIF('Bitácoras Anteriores'!$DF$165,K59,'Bitácoras Anteriores'!$EO$209)+SUMIF('Bitácoras Anteriores'!$DF$218,K59,'Bitácoras Anteriores'!$EO$262)+SUMIF('Bitácoras Anteriores'!$DF$271,K59,'Bitácoras Anteriores'!$EO$315)+SUMIF('Bitácoras Anteriores'!$DF$324,K59,'Bitácoras Anteriores'!$EO$368)+SUMIF('Bitácoras Anteriores'!$FC$6,K59,'Bitácoras Anteriores'!$GL$50)+SUMIF('Bitácoras Anteriores'!$FC$59,$K$6,'Bitácoras Anteriores'!$GL$103)+SUMIF('Bitácoras Anteriores'!$FC$112,K59,'Bitácoras Anteriores'!$GL$156)+SUMIF('Bitácoras Anteriores'!$FC$165,K59,'Bitácoras Anteriores'!$GL$209)+SUMIF('Bitácoras Anteriores'!$FC$218,K59,'Bitácoras Anteriores'!$GL$262)+SUMIF('Bitácoras Anteriores'!$FC$271,K59,'Bitácoras Anteriores'!$GL$315)+SUMIF('Bitácoras Anteriores'!$FC$324,K59,'Bitácoras Anteriores'!$GL$368)</f>
        <v>0</v>
      </c>
      <c r="AU63" s="855"/>
      <c r="AV63" s="855"/>
      <c r="AW63" s="1200"/>
      <c r="AX63" s="171"/>
      <c r="AY63" s="862" t="str">
        <f>'Resumen Anual'!$C$13</f>
        <v>TIEMPO DE VUELO</v>
      </c>
      <c r="AZ63" s="839"/>
      <c r="BA63" s="839"/>
      <c r="BB63" s="839"/>
      <c r="BC63" s="839"/>
      <c r="BD63" s="839"/>
      <c r="BE63" s="839"/>
      <c r="BF63" s="839"/>
      <c r="BG63" s="839"/>
      <c r="BH63" s="839"/>
      <c r="BI63" s="840"/>
      <c r="BJ63" s="6"/>
      <c r="BK63" s="838" t="str">
        <f>'Resumen Anual'!$O$13</f>
        <v>TIEMPO MEDIO</v>
      </c>
      <c r="BL63" s="839"/>
      <c r="BM63" s="839"/>
      <c r="BN63" s="839"/>
      <c r="BO63" s="839"/>
      <c r="BP63" s="839"/>
      <c r="BQ63" s="839"/>
      <c r="BR63" s="839"/>
      <c r="BS63" s="839"/>
      <c r="BT63" s="839"/>
      <c r="BU63" s="840"/>
      <c r="BV63" s="15"/>
      <c r="BW63" s="844" t="str">
        <f>IF(Portada!$A$1="www.fly-logics.com","B.Anterior",0)</f>
        <v>B.Anterior</v>
      </c>
      <c r="BX63" s="845"/>
      <c r="BY63" s="845"/>
      <c r="BZ63" s="845"/>
      <c r="CA63" s="845"/>
      <c r="CB63" s="848">
        <f>SUMIF('Bitácoras Anteriores'!$K$6,BH59,'Bitácoras Anteriores'!$AE$50)+SUMIF('Bitácoras Anteriores'!$K$59,$K$6,'Bitácoras Anteriores'!$AE$103)+SUMIF('Bitácoras Anteriores'!$K$112,BH59,'Bitácoras Anteriores'!$AE$156)+SUMIF('Bitácoras Anteriores'!$K$165,BH59,'Bitácoras Anteriores'!$AE$209)+SUMIF('Bitácoras Anteriores'!$K$218,BH59,'Bitácoras Anteriores'!$AE$262)+SUMIF('Bitácoras Anteriores'!$K$271,BH59,'Bitácoras Anteriores'!$AE$315)+SUMIF('Bitácoras Anteriores'!$K$324,BH59,'Bitácoras Anteriores'!$AE$368)+SUMIF('Bitácoras Anteriores'!$BH$6,BH59,'Bitácoras Anteriores'!$CB$50)+SUMIF('Bitácoras Anteriores'!$BH$59,$K$6,'Bitácoras Anteriores'!$CB$103)+SUMIF('Bitácoras Anteriores'!$BH$112,BH59,'Bitácoras Anteriores'!$CB$156)+SUMIF('Bitácoras Anteriores'!$BH$165,BH59,'Bitácoras Anteriores'!$CB$209)+SUMIF('Bitácoras Anteriores'!$BH$218,BH59,'Bitácoras Anteriores'!$CB$262)+SUMIF('Bitácoras Anteriores'!$BH$271,BH59,'Bitácoras Anteriores'!$CB$315)+SUMIF('Bitácoras Anteriores'!$BH$324,BH59,'Bitácoras Anteriores'!$CB$368)+SUMIF('Bitácoras Anteriores'!$DF$6,BH59,'Bitácoras Anteriores'!$DZ$50)+SUMIF('Bitácoras Anteriores'!$DF$59,$K$6,'Bitácoras Anteriores'!$DZ$103)+SUMIF('Bitácoras Anteriores'!$DF$112,BH59,'Bitácoras Anteriores'!$DZ$156)+SUMIF('Bitácoras Anteriores'!$DF$165,BH59,'Bitácoras Anteriores'!$DZ$209)+SUMIF('Bitácoras Anteriores'!$DF$218,BH59,'Bitácoras Anteriores'!$DZ$262)+SUMIF('Bitácoras Anteriores'!$DF$271,BH59,'Bitácoras Anteriores'!$DZ$315)+SUMIF('Bitácoras Anteriores'!$DF$324,BH59,'Bitácoras Anteriores'!$DZ$368)+SUMIF('Bitácoras Anteriores'!$FC$6,BH59,'Bitácoras Anteriores'!$FW$50)+SUMIF('Bitácoras Anteriores'!$FC$59,$K$6,'Bitácoras Anteriores'!$FW$103)+SUMIF('Bitácoras Anteriores'!$FC$112,BH59,'Bitácoras Anteriores'!$FW$156)+SUMIF('Bitácoras Anteriores'!$FC$165,BH59,'Bitácoras Anteriores'!$FW$209)+SUMIF('Bitácoras Anteriores'!$FC$218,BH59,'Bitácoras Anteriores'!$FW$262)+SUMIF('Bitácoras Anteriores'!$FC$271,BH59,'Bitácoras Anteriores'!$FW$315)+SUMIF('Bitácoras Anteriores'!$FC$324,BH59,'Bitácoras Anteriores'!$FW$368)</f>
        <v>0</v>
      </c>
      <c r="CC63" s="849"/>
      <c r="CD63" s="849"/>
      <c r="CE63" s="850"/>
      <c r="CF63" s="848">
        <f>SUMIF('Bitácoras Anteriores'!$K$6,BH59,'Bitácoras Anteriores'!$AI$50)+SUMIF('Bitácoras Anteriores'!$K$59,$K$6,'Bitácoras Anteriores'!$AI$103)+SUMIF('Bitácoras Anteriores'!$K$112,BH59,'Bitácoras Anteriores'!$AI$156)+SUMIF('Bitácoras Anteriores'!$K$165,BH59,'Bitácoras Anteriores'!$AI$209)+SUMIF('Bitácoras Anteriores'!$K$218,BH59,'Bitácoras Anteriores'!$AI$262)+SUMIF('Bitácoras Anteriores'!$K$271,BH59,'Bitácoras Anteriores'!$AI$315)+SUMIF('Bitácoras Anteriores'!$K$324,BH59,'Bitácoras Anteriores'!$AI$368)+SUMIF('Bitácoras Anteriores'!$BH$6,BH59,'Bitácoras Anteriores'!$CF$50)+SUMIF('Bitácoras Anteriores'!$BH$59,$K$6,'Bitácoras Anteriores'!$CF$103)+SUMIF('Bitácoras Anteriores'!$BH$112,BH59,'Bitácoras Anteriores'!$CF$156)+SUMIF('Bitácoras Anteriores'!$BH$165,BH59,'Bitácoras Anteriores'!$CF$209)+SUMIF('Bitácoras Anteriores'!$BH$218,BH59,'Bitácoras Anteriores'!$CF$262)+SUMIF('Bitácoras Anteriores'!$BH$271,BH59,'Bitácoras Anteriores'!$CF$315)+SUMIF('Bitácoras Anteriores'!$BH$324,BH59,'Bitácoras Anteriores'!$CF$368)+SUMIF('Bitácoras Anteriores'!$DF$6,BH59,'Bitácoras Anteriores'!$ED$50)+SUMIF('Bitácoras Anteriores'!$DF$59,$K$6,'Bitácoras Anteriores'!$ED$103)+SUMIF('Bitácoras Anteriores'!$DF$112,BH59,'Bitácoras Anteriores'!$ED$156)+SUMIF('Bitácoras Anteriores'!$DF$165,BH59,'Bitácoras Anteriores'!$ED$209)+SUMIF('Bitácoras Anteriores'!$DF$218,BH59,'Bitácoras Anteriores'!$ED$262)+SUMIF('Bitácoras Anteriores'!$DF$271,BH59,'Bitácoras Anteriores'!$ED$315)+SUMIF('Bitácoras Anteriores'!$DF$324,BH59,'Bitácoras Anteriores'!$ED$368)+SUMIF('Bitácoras Anteriores'!$FC$6,BH59,'Bitácoras Anteriores'!$GA$50)+SUMIF('Bitácoras Anteriores'!$FC$59,$K$6,'Bitácoras Anteriores'!$GA$103)+SUMIF('Bitácoras Anteriores'!$FC$112,BH59,'Bitácoras Anteriores'!$GA$156)+SUMIF('Bitácoras Anteriores'!$FC$165,BH59,'Bitácoras Anteriores'!$GA$209)+SUMIF('Bitácoras Anteriores'!$FC$218,BH59,'Bitácoras Anteriores'!$GA$262)+SUMIF('Bitácoras Anteriores'!$FC$271,BH59,'Bitácoras Anteriores'!$GA$315)+SUMIF('Bitácoras Anteriores'!$FC$324,BH59,'Bitácoras Anteriores'!$GA$368)</f>
        <v>0</v>
      </c>
      <c r="CG63" s="849"/>
      <c r="CH63" s="849"/>
      <c r="CI63" s="850"/>
      <c r="CJ63" s="848">
        <f>SUMIF('Bitácoras Anteriores'!$K$6,BH59,'Bitácoras Anteriores'!$AM$50)+SUMIF('Bitácoras Anteriores'!$K$59,$K$6,'Bitácoras Anteriores'!$AM$103)+SUMIF('Bitácoras Anteriores'!$K$112,BH59,'Bitácoras Anteriores'!$AM$156)+SUMIF('Bitácoras Anteriores'!$K$165,BH59,'Bitácoras Anteriores'!$AM$209)+SUMIF('Bitácoras Anteriores'!$K$218,BH59,'Bitácoras Anteriores'!$AM$262)+SUMIF('Bitácoras Anteriores'!$K$271,BH59,'Bitácoras Anteriores'!$AM$315)+SUMIF('Bitácoras Anteriores'!$K$324,BH59,'Bitácoras Anteriores'!$AM$368)+SUMIF('Bitácoras Anteriores'!$BH$6,BH59,'Bitácoras Anteriores'!$CJ$50)+SUMIF('Bitácoras Anteriores'!$BH$59,$K$6,'Bitácoras Anteriores'!$CJ$103)+SUMIF('Bitácoras Anteriores'!$BH$112,BH59,'Bitácoras Anteriores'!$CJ$156)+SUMIF('Bitácoras Anteriores'!$BH$165,BH59,'Bitácoras Anteriores'!$CJ$209)+SUMIF('Bitácoras Anteriores'!$BH$218,BH59,'Bitácoras Anteriores'!$CJ$262)+SUMIF('Bitácoras Anteriores'!$BH$271,BH59,'Bitácoras Anteriores'!$CJ$315)+SUMIF('Bitácoras Anteriores'!$BH$324,BH59,'Bitácoras Anteriores'!$CJ$368)+SUMIF('Bitácoras Anteriores'!$DF$6,BH59,'Bitácoras Anteriores'!$EH$50)+SUMIF('Bitácoras Anteriores'!$DF$59,$K$6,'Bitácoras Anteriores'!$EH$103)+SUMIF('Bitácoras Anteriores'!$DF$112,BH59,'Bitácoras Anteriores'!$EH$156)+SUMIF('Bitácoras Anteriores'!$DF$165,BH59,'Bitácoras Anteriores'!$EH$209)+SUMIF('Bitácoras Anteriores'!$DF$218,BH59,'Bitácoras Anteriores'!$EH$262)+SUMIF('Bitácoras Anteriores'!$DF$271,BH59,'Bitácoras Anteriores'!$EH$315)+SUMIF('Bitácoras Anteriores'!$DF$324,BH59,'Bitácoras Anteriores'!$EH$368)+SUMIF('Bitácoras Anteriores'!$FC$6,BH59,'Bitácoras Anteriores'!$GE$50)+SUMIF('Bitácoras Anteriores'!$FC$59,$K$6,'Bitácoras Anteriores'!$GE$103)+SUMIF('Bitácoras Anteriores'!$FC$112,BH59,'Bitácoras Anteriores'!$GE$156)+SUMIF('Bitácoras Anteriores'!$FC$165,BH59,'Bitácoras Anteriores'!$GE$209)+SUMIF('Bitácoras Anteriores'!$FC$218,BH59,'Bitácoras Anteriores'!$GE$262)+SUMIF('Bitácoras Anteriores'!$FC$271,BH59,'Bitácoras Anteriores'!$GE$315)+SUMIF('Bitácoras Anteriores'!$FC$324,BH59,'Bitácoras Anteriores'!$GE$368)</f>
        <v>0</v>
      </c>
      <c r="CK63" s="849"/>
      <c r="CL63" s="849"/>
      <c r="CM63" s="850"/>
      <c r="CN63" s="854">
        <f>SUMIF('Bitácoras Anteriores'!$K$6,BH59,'Bitácoras Anteriores'!$AQ$50)+SUMIF('Bitácoras Anteriores'!$K$59,$K$6,'Bitácoras Anteriores'!$AQ$103)+SUMIF('Bitácoras Anteriores'!$K$112,BH59,'Bitácoras Anteriores'!$AQ$156)+SUMIF('Bitácoras Anteriores'!$K$165,BH59,'Bitácoras Anteriores'!$AQ$209)+SUMIF('Bitácoras Anteriores'!$K$218,BH59,'Bitácoras Anteriores'!$AQ$262)+SUMIF('Bitácoras Anteriores'!$K$271,BH59,'Bitácoras Anteriores'!$AQ$315)+SUMIF('Bitácoras Anteriores'!$K$324,BH59,'Bitácoras Anteriores'!$AQ$368)+SUMIF('Bitácoras Anteriores'!$BH$6,BH59,'Bitácoras Anteriores'!$CN$50)+SUMIF('Bitácoras Anteriores'!$BH$59,$K$6,'Bitácoras Anteriores'!$CN$103)+SUMIF('Bitácoras Anteriores'!$BH$112,BH59,'Bitácoras Anteriores'!$CN$156)+SUMIF('Bitácoras Anteriores'!$BH$165,BH59,'Bitácoras Anteriores'!$CN$209)+SUMIF('Bitácoras Anteriores'!$BH$218,BH59,'Bitácoras Anteriores'!$CN$262)+SUMIF('Bitácoras Anteriores'!$BH$271,BH59,'Bitácoras Anteriores'!$CN$315)+SUMIF('Bitácoras Anteriores'!$BH$324,BH59,'Bitácoras Anteriores'!$CN$368)+SUMIF('Bitácoras Anteriores'!$DF$6,BH59,'Bitácoras Anteriores'!$EL$50)+SUMIF('Bitácoras Anteriores'!$DF$59,$K$6,'Bitácoras Anteriores'!$EL$103)+SUMIF('Bitácoras Anteriores'!$DF$112,BH59,'Bitácoras Anteriores'!$EL$156)+SUMIF('Bitácoras Anteriores'!$DF$165,BH59,'Bitácoras Anteriores'!$EL$209)+SUMIF('Bitácoras Anteriores'!$DF$218,BH59,'Bitácoras Anteriores'!$EL$262)+SUMIF('Bitácoras Anteriores'!$DF$271,BH59,'Bitácoras Anteriores'!$EL$315)+SUMIF('Bitácoras Anteriores'!$DF$324,BH59,'Bitácoras Anteriores'!$EL$368)+SUMIF('Bitácoras Anteriores'!$FC$6,BH59,'Bitácoras Anteriores'!$GI$50)+SUMIF('Bitácoras Anteriores'!$FC$59,$K$6,'Bitácoras Anteriores'!$GI$103)+SUMIF('Bitácoras Anteriores'!$FC$112,BH59,'Bitácoras Anteriores'!$GI$156)+SUMIF('Bitácoras Anteriores'!$FC$165,BH59,'Bitácoras Anteriores'!$GI$209)+SUMIF('Bitácoras Anteriores'!$FC$218,BH59,'Bitácoras Anteriores'!$GI$262)+SUMIF('Bitácoras Anteriores'!$FC$271,BH59,'Bitácoras Anteriores'!$GI$315)+SUMIF('Bitácoras Anteriores'!$FC$324,BH59,'Bitácoras Anteriores'!$GI$368)</f>
        <v>0</v>
      </c>
      <c r="CO63" s="855"/>
      <c r="CP63" s="856"/>
      <c r="CQ63" s="854">
        <f>SUMIF('Bitácoras Anteriores'!$K$6,BH59,'Bitácoras Anteriores'!$AT$50)+SUMIF('Bitácoras Anteriores'!$K$59,$K$6,'Bitácoras Anteriores'!$AT$103)+SUMIF('Bitácoras Anteriores'!$K$112,BH59,'Bitácoras Anteriores'!$AT$156)+SUMIF('Bitácoras Anteriores'!$K$165,BH59,'Bitácoras Anteriores'!$AT$209)+SUMIF('Bitácoras Anteriores'!$K$218,BH59,'Bitácoras Anteriores'!$AT$262)+SUMIF('Bitácoras Anteriores'!$K$271,BH59,'Bitácoras Anteriores'!$AT$315)+SUMIF('Bitácoras Anteriores'!$K$324,BH59,'Bitácoras Anteriores'!$AT$368)+SUMIF('Bitácoras Anteriores'!$BH$6,BH59,'Bitácoras Anteriores'!$CQ$50)+SUMIF('Bitácoras Anteriores'!$BH$59,$K$6,'Bitácoras Anteriores'!$CQ$103)+SUMIF('Bitácoras Anteriores'!$BH$112,BH59,'Bitácoras Anteriores'!$CQ$156)+SUMIF('Bitácoras Anteriores'!$BH$165,BH59,'Bitácoras Anteriores'!$CQ$209)+SUMIF('Bitácoras Anteriores'!$BH$218,BH59,'Bitácoras Anteriores'!$CQ$262)+SUMIF('Bitácoras Anteriores'!$BH$271,BH59,'Bitácoras Anteriores'!$CQ$315)+SUMIF('Bitácoras Anteriores'!$BH$324,BH59,'Bitácoras Anteriores'!$CQ$368)+SUMIF('Bitácoras Anteriores'!$DF$6,BH59,'Bitácoras Anteriores'!$EO$50)+SUMIF('Bitácoras Anteriores'!$DF$59,$K$6,'Bitácoras Anteriores'!$EO$103)+SUMIF('Bitácoras Anteriores'!$DF$112,BH59,'Bitácoras Anteriores'!$EO$156)+SUMIF('Bitácoras Anteriores'!$DF$165,BH59,'Bitácoras Anteriores'!$EO$209)+SUMIF('Bitácoras Anteriores'!$DF$218,BH59,'Bitácoras Anteriores'!$EO$262)+SUMIF('Bitácoras Anteriores'!$DF$271,BH59,'Bitácoras Anteriores'!$EO$315)+SUMIF('Bitácoras Anteriores'!$DF$324,BH59,'Bitácoras Anteriores'!$EO$368)+SUMIF('Bitácoras Anteriores'!$FC$6,BH59,'Bitácoras Anteriores'!$GL$50)+SUMIF('Bitácoras Anteriores'!$FC$59,$K$6,'Bitácoras Anteriores'!$GL$103)+SUMIF('Bitácoras Anteriores'!$FC$112,BH59,'Bitácoras Anteriores'!$GL$156)+SUMIF('Bitácoras Anteriores'!$FC$165,BH59,'Bitácoras Anteriores'!$GL$209)+SUMIF('Bitácoras Anteriores'!$FC$218,BH59,'Bitácoras Anteriores'!$GL$262)+SUMIF('Bitácoras Anteriores'!$FC$271,BH59,'Bitácoras Anteriores'!$GL$315)+SUMIF('Bitácoras Anteriores'!$FC$324,BH59,'Bitácoras Anteriores'!$GL$368)</f>
        <v>0</v>
      </c>
      <c r="CR63" s="855"/>
      <c r="CS63" s="860"/>
      <c r="CT63" s="1200"/>
      <c r="CU63" s="1199"/>
      <c r="CV63" s="171"/>
      <c r="CW63" s="862" t="str">
        <f>'Resumen Anual'!$C$13</f>
        <v>TIEMPO DE VUELO</v>
      </c>
      <c r="CX63" s="839"/>
      <c r="CY63" s="839"/>
      <c r="CZ63" s="839"/>
      <c r="DA63" s="839"/>
      <c r="DB63" s="839"/>
      <c r="DC63" s="839"/>
      <c r="DD63" s="839"/>
      <c r="DE63" s="839"/>
      <c r="DF63" s="839"/>
      <c r="DG63" s="840"/>
      <c r="DH63" s="6"/>
      <c r="DI63" s="838" t="str">
        <f>'Resumen Anual'!$O$13</f>
        <v>TIEMPO MEDIO</v>
      </c>
      <c r="DJ63" s="839"/>
      <c r="DK63" s="839"/>
      <c r="DL63" s="839"/>
      <c r="DM63" s="839"/>
      <c r="DN63" s="839"/>
      <c r="DO63" s="839"/>
      <c r="DP63" s="839"/>
      <c r="DQ63" s="839"/>
      <c r="DR63" s="839"/>
      <c r="DS63" s="840"/>
      <c r="DT63" s="15"/>
      <c r="DU63" s="844" t="str">
        <f>IF(Portada!$A$1="www.fly-logics.com","B.Anterior",0)</f>
        <v>B.Anterior</v>
      </c>
      <c r="DV63" s="845"/>
      <c r="DW63" s="845"/>
      <c r="DX63" s="845"/>
      <c r="DY63" s="845"/>
      <c r="DZ63" s="848">
        <f>SUMIF('Bitácoras Anteriores'!$K$6,DF59,'Bitácoras Anteriores'!$AE$50)+SUMIF('Bitácoras Anteriores'!$K$59,$K$6,'Bitácoras Anteriores'!$AE$103)+SUMIF('Bitácoras Anteriores'!$K$112,DF59,'Bitácoras Anteriores'!$AE$156)+SUMIF('Bitácoras Anteriores'!$K$165,DF59,'Bitácoras Anteriores'!$AE$209)+SUMIF('Bitácoras Anteriores'!$K$218,DF59,'Bitácoras Anteriores'!$AE$262)+SUMIF('Bitácoras Anteriores'!$K$271,DF59,'Bitácoras Anteriores'!$AE$315)+SUMIF('Bitácoras Anteriores'!$K$324,DF59,'Bitácoras Anteriores'!$AE$368)+SUMIF('Bitácoras Anteriores'!$BH$6,DF59,'Bitácoras Anteriores'!$CB$50)+SUMIF('Bitácoras Anteriores'!$BH$59,$K$6,'Bitácoras Anteriores'!$CB$103)+SUMIF('Bitácoras Anteriores'!$BH$112,DF59,'Bitácoras Anteriores'!$CB$156)+SUMIF('Bitácoras Anteriores'!$BH$165,DF59,'Bitácoras Anteriores'!$CB$209)+SUMIF('Bitácoras Anteriores'!$BH$218,DF59,'Bitácoras Anteriores'!$CB$262)+SUMIF('Bitácoras Anteriores'!$BH$271,DF59,'Bitácoras Anteriores'!$CB$315)+SUMIF('Bitácoras Anteriores'!$BH$324,DF59,'Bitácoras Anteriores'!$CB$368)+SUMIF('Bitácoras Anteriores'!$DF$6,DF59,'Bitácoras Anteriores'!$DZ$50)+SUMIF('Bitácoras Anteriores'!$DF$59,$K$6,'Bitácoras Anteriores'!$DZ$103)+SUMIF('Bitácoras Anteriores'!$DF$112,DF59,'Bitácoras Anteriores'!$DZ$156)+SUMIF('Bitácoras Anteriores'!$DF$165,DF59,'Bitácoras Anteriores'!$DZ$209)+SUMIF('Bitácoras Anteriores'!$DF$218,DF59,'Bitácoras Anteriores'!$DZ$262)+SUMIF('Bitácoras Anteriores'!$DF$271,DF59,'Bitácoras Anteriores'!$DZ$315)+SUMIF('Bitácoras Anteriores'!$DF$324,DF59,'Bitácoras Anteriores'!$DZ$368)+SUMIF('Bitácoras Anteriores'!$FC$6,DF59,'Bitácoras Anteriores'!$FW$50)+SUMIF('Bitácoras Anteriores'!$FC$59,$K$6,'Bitácoras Anteriores'!$FW$103)+SUMIF('Bitácoras Anteriores'!$FC$112,DF59,'Bitácoras Anteriores'!$FW$156)+SUMIF('Bitácoras Anteriores'!$FC$165,DF59,'Bitácoras Anteriores'!$FW$209)+SUMIF('Bitácoras Anteriores'!$FC$218,DF59,'Bitácoras Anteriores'!$FW$262)+SUMIF('Bitácoras Anteriores'!$FC$271,DF59,'Bitácoras Anteriores'!$FW$315)+SUMIF('Bitácoras Anteriores'!$FC$324,DF59,'Bitácoras Anteriores'!$FW$368)</f>
        <v>0</v>
      </c>
      <c r="EA63" s="849"/>
      <c r="EB63" s="849"/>
      <c r="EC63" s="850"/>
      <c r="ED63" s="848">
        <f>SUMIF('Bitácoras Anteriores'!$K$6,DF59,'Bitácoras Anteriores'!$AI$50)+SUMIF('Bitácoras Anteriores'!$K$59,$K$6,'Bitácoras Anteriores'!$AI$103)+SUMIF('Bitácoras Anteriores'!$K$112,DF59,'Bitácoras Anteriores'!$AI$156)+SUMIF('Bitácoras Anteriores'!$K$165,DF59,'Bitácoras Anteriores'!$AI$209)+SUMIF('Bitácoras Anteriores'!$K$218,DF59,'Bitácoras Anteriores'!$AI$262)+SUMIF('Bitácoras Anteriores'!$K$271,DF59,'Bitácoras Anteriores'!$AI$315)+SUMIF('Bitácoras Anteriores'!$K$324,DF59,'Bitácoras Anteriores'!$AI$368)+SUMIF('Bitácoras Anteriores'!$BH$6,DF59,'Bitácoras Anteriores'!$CF$50)+SUMIF('Bitácoras Anteriores'!$BH$59,$K$6,'Bitácoras Anteriores'!$CF$103)+SUMIF('Bitácoras Anteriores'!$BH$112,DF59,'Bitácoras Anteriores'!$CF$156)+SUMIF('Bitácoras Anteriores'!$BH$165,DF59,'Bitácoras Anteriores'!$CF$209)+SUMIF('Bitácoras Anteriores'!$BH$218,DF59,'Bitácoras Anteriores'!$CF$262)+SUMIF('Bitácoras Anteriores'!$BH$271,DF59,'Bitácoras Anteriores'!$CF$315)+SUMIF('Bitácoras Anteriores'!$BH$324,DF59,'Bitácoras Anteriores'!$CF$368)+SUMIF('Bitácoras Anteriores'!$DF$6,DF59,'Bitácoras Anteriores'!$ED$50)+SUMIF('Bitácoras Anteriores'!$DF$59,$K$6,'Bitácoras Anteriores'!$ED$103)+SUMIF('Bitácoras Anteriores'!$DF$112,DF59,'Bitácoras Anteriores'!$ED$156)+SUMIF('Bitácoras Anteriores'!$DF$165,DF59,'Bitácoras Anteriores'!$ED$209)+SUMIF('Bitácoras Anteriores'!$DF$218,DF59,'Bitácoras Anteriores'!$ED$262)+SUMIF('Bitácoras Anteriores'!$DF$271,DF59,'Bitácoras Anteriores'!$ED$315)+SUMIF('Bitácoras Anteriores'!$DF$324,DF59,'Bitácoras Anteriores'!$ED$368)+SUMIF('Bitácoras Anteriores'!$FC$6,DF59,'Bitácoras Anteriores'!$GA$50)+SUMIF('Bitácoras Anteriores'!$FC$59,$K$6,'Bitácoras Anteriores'!$GA$103)+SUMIF('Bitácoras Anteriores'!$FC$112,DF59,'Bitácoras Anteriores'!$GA$156)+SUMIF('Bitácoras Anteriores'!$FC$165,DF59,'Bitácoras Anteriores'!$GA$209)+SUMIF('Bitácoras Anteriores'!$FC$218,DF59,'Bitácoras Anteriores'!$GA$262)+SUMIF('Bitácoras Anteriores'!$FC$271,DF59,'Bitácoras Anteriores'!$GA$315)+SUMIF('Bitácoras Anteriores'!$FC$324,DF59,'Bitácoras Anteriores'!$GA$368)</f>
        <v>0</v>
      </c>
      <c r="EE63" s="849"/>
      <c r="EF63" s="849"/>
      <c r="EG63" s="850"/>
      <c r="EH63" s="848">
        <f>SUMIF('Bitácoras Anteriores'!$K$6,DF59,'Bitácoras Anteriores'!$AM$50)+SUMIF('Bitácoras Anteriores'!$K$59,$K$6,'Bitácoras Anteriores'!$AM$103)+SUMIF('Bitácoras Anteriores'!$K$112,DF59,'Bitácoras Anteriores'!$AM$156)+SUMIF('Bitácoras Anteriores'!$K$165,DF59,'Bitácoras Anteriores'!$AM$209)+SUMIF('Bitácoras Anteriores'!$K$218,DF59,'Bitácoras Anteriores'!$AM$262)+SUMIF('Bitácoras Anteriores'!$K$271,DF59,'Bitácoras Anteriores'!$AM$315)+SUMIF('Bitácoras Anteriores'!$K$324,DF59,'Bitácoras Anteriores'!$AM$368)+SUMIF('Bitácoras Anteriores'!$BH$6,DF59,'Bitácoras Anteriores'!$CJ$50)+SUMIF('Bitácoras Anteriores'!$BH$59,$K$6,'Bitácoras Anteriores'!$CJ$103)+SUMIF('Bitácoras Anteriores'!$BH$112,DF59,'Bitácoras Anteriores'!$CJ$156)+SUMIF('Bitácoras Anteriores'!$BH$165,DF59,'Bitácoras Anteriores'!$CJ$209)+SUMIF('Bitácoras Anteriores'!$BH$218,DF59,'Bitácoras Anteriores'!$CJ$262)+SUMIF('Bitácoras Anteriores'!$BH$271,DF59,'Bitácoras Anteriores'!$CJ$315)+SUMIF('Bitácoras Anteriores'!$BH$324,DF59,'Bitácoras Anteriores'!$CJ$368)+SUMIF('Bitácoras Anteriores'!$DF$6,DF59,'Bitácoras Anteriores'!$EH$50)+SUMIF('Bitácoras Anteriores'!$DF$59,$K$6,'Bitácoras Anteriores'!$EH$103)+SUMIF('Bitácoras Anteriores'!$DF$112,DF59,'Bitácoras Anteriores'!$EH$156)+SUMIF('Bitácoras Anteriores'!$DF$165,DF59,'Bitácoras Anteriores'!$EH$209)+SUMIF('Bitácoras Anteriores'!$DF$218,DF59,'Bitácoras Anteriores'!$EH$262)+SUMIF('Bitácoras Anteriores'!$DF$271,DF59,'Bitácoras Anteriores'!$EH$315)+SUMIF('Bitácoras Anteriores'!$DF$324,DF59,'Bitácoras Anteriores'!$EH$368)+SUMIF('Bitácoras Anteriores'!$FC$6,DF59,'Bitácoras Anteriores'!$GE$50)+SUMIF('Bitácoras Anteriores'!$FC$59,$K$6,'Bitácoras Anteriores'!$GE$103)+SUMIF('Bitácoras Anteriores'!$FC$112,DF59,'Bitácoras Anteriores'!$GE$156)+SUMIF('Bitácoras Anteriores'!$FC$165,DF59,'Bitácoras Anteriores'!$GE$209)+SUMIF('Bitácoras Anteriores'!$FC$218,DF59,'Bitácoras Anteriores'!$GE$262)+SUMIF('Bitácoras Anteriores'!$FC$271,DF59,'Bitácoras Anteriores'!$GE$315)+SUMIF('Bitácoras Anteriores'!$FC$324,DF59,'Bitácoras Anteriores'!$GE$368)</f>
        <v>0</v>
      </c>
      <c r="EI63" s="849"/>
      <c r="EJ63" s="849"/>
      <c r="EK63" s="850"/>
      <c r="EL63" s="854">
        <f>SUMIF('Bitácoras Anteriores'!$K$6,DF59,'Bitácoras Anteriores'!$AQ$50)+SUMIF('Bitácoras Anteriores'!$K$59,$K$6,'Bitácoras Anteriores'!$AQ$103)+SUMIF('Bitácoras Anteriores'!$K$112,DF59,'Bitácoras Anteriores'!$AQ$156)+SUMIF('Bitácoras Anteriores'!$K$165,DF59,'Bitácoras Anteriores'!$AQ$209)+SUMIF('Bitácoras Anteriores'!$K$218,DF59,'Bitácoras Anteriores'!$AQ$262)+SUMIF('Bitácoras Anteriores'!$K$271,DF59,'Bitácoras Anteriores'!$AQ$315)+SUMIF('Bitácoras Anteriores'!$K$324,DF59,'Bitácoras Anteriores'!$AQ$368)+SUMIF('Bitácoras Anteriores'!$BH$6,DF59,'Bitácoras Anteriores'!$CN$50)+SUMIF('Bitácoras Anteriores'!$BH$59,$K$6,'Bitácoras Anteriores'!$CN$103)+SUMIF('Bitácoras Anteriores'!$BH$112,DF59,'Bitácoras Anteriores'!$CN$156)+SUMIF('Bitácoras Anteriores'!$BH$165,DF59,'Bitácoras Anteriores'!$CN$209)+SUMIF('Bitácoras Anteriores'!$BH$218,DF59,'Bitácoras Anteriores'!$CN$262)+SUMIF('Bitácoras Anteriores'!$BH$271,DF59,'Bitácoras Anteriores'!$CN$315)+SUMIF('Bitácoras Anteriores'!$BH$324,DF59,'Bitácoras Anteriores'!$CN$368)+SUMIF('Bitácoras Anteriores'!$DF$6,DF59,'Bitácoras Anteriores'!$EL$50)+SUMIF('Bitácoras Anteriores'!$DF$59,$K$6,'Bitácoras Anteriores'!$EL$103)+SUMIF('Bitácoras Anteriores'!$DF$112,DF59,'Bitácoras Anteriores'!$EL$156)+SUMIF('Bitácoras Anteriores'!$DF$165,DF59,'Bitácoras Anteriores'!$EL$209)+SUMIF('Bitácoras Anteriores'!$DF$218,DF59,'Bitácoras Anteriores'!$EL$262)+SUMIF('Bitácoras Anteriores'!$DF$271,DF59,'Bitácoras Anteriores'!$EL$315)+SUMIF('Bitácoras Anteriores'!$DF$324,DF59,'Bitácoras Anteriores'!$EL$368)+SUMIF('Bitácoras Anteriores'!$FC$6,DF59,'Bitácoras Anteriores'!$GI$50)+SUMIF('Bitácoras Anteriores'!$FC$59,$K$6,'Bitácoras Anteriores'!$GI$103)+SUMIF('Bitácoras Anteriores'!$FC$112,DF59,'Bitácoras Anteriores'!$GI$156)+SUMIF('Bitácoras Anteriores'!$FC$165,DF59,'Bitácoras Anteriores'!$GI$209)+SUMIF('Bitácoras Anteriores'!$FC$218,DF59,'Bitácoras Anteriores'!$GI$262)+SUMIF('Bitácoras Anteriores'!$FC$271,DF59,'Bitácoras Anteriores'!$GI$315)+SUMIF('Bitácoras Anteriores'!$FC$324,DF59,'Bitácoras Anteriores'!$GI$368)</f>
        <v>0</v>
      </c>
      <c r="EM63" s="855"/>
      <c r="EN63" s="856"/>
      <c r="EO63" s="854">
        <f>SUMIF('Bitácoras Anteriores'!$K$6,DF59,'Bitácoras Anteriores'!$AT$50)+SUMIF('Bitácoras Anteriores'!$K$59,$K$6,'Bitácoras Anteriores'!$AT$103)+SUMIF('Bitácoras Anteriores'!$K$112,DF59,'Bitácoras Anteriores'!$AT$156)+SUMIF('Bitácoras Anteriores'!$K$165,DF59,'Bitácoras Anteriores'!$AT$209)+SUMIF('Bitácoras Anteriores'!$K$218,DF59,'Bitácoras Anteriores'!$AT$262)+SUMIF('Bitácoras Anteriores'!$K$271,DF59,'Bitácoras Anteriores'!$AT$315)+SUMIF('Bitácoras Anteriores'!$K$324,DF59,'Bitácoras Anteriores'!$AT$368)+SUMIF('Bitácoras Anteriores'!$BH$6,DF59,'Bitácoras Anteriores'!$CQ$50)+SUMIF('Bitácoras Anteriores'!$BH$59,$K$6,'Bitácoras Anteriores'!$CQ$103)+SUMIF('Bitácoras Anteriores'!$BH$112,DF59,'Bitácoras Anteriores'!$CQ$156)+SUMIF('Bitácoras Anteriores'!$BH$165,DF59,'Bitácoras Anteriores'!$CQ$209)+SUMIF('Bitácoras Anteriores'!$BH$218,DF59,'Bitácoras Anteriores'!$CQ$262)+SUMIF('Bitácoras Anteriores'!$BH$271,DF59,'Bitácoras Anteriores'!$CQ$315)+SUMIF('Bitácoras Anteriores'!$BH$324,DF59,'Bitácoras Anteriores'!$CQ$368)+SUMIF('Bitácoras Anteriores'!$DF$6,DF59,'Bitácoras Anteriores'!$EO$50)+SUMIF('Bitácoras Anteriores'!$DF$59,$K$6,'Bitácoras Anteriores'!$EO$103)+SUMIF('Bitácoras Anteriores'!$DF$112,DF59,'Bitácoras Anteriores'!$EO$156)+SUMIF('Bitácoras Anteriores'!$DF$165,DF59,'Bitácoras Anteriores'!$EO$209)+SUMIF('Bitácoras Anteriores'!$DF$218,DF59,'Bitácoras Anteriores'!$EO$262)+SUMIF('Bitácoras Anteriores'!$DF$271,DF59,'Bitácoras Anteriores'!$EO$315)+SUMIF('Bitácoras Anteriores'!$DF$324,DF59,'Bitácoras Anteriores'!$EO$368)+SUMIF('Bitácoras Anteriores'!$FC$6,DF59,'Bitácoras Anteriores'!$GL$50)+SUMIF('Bitácoras Anteriores'!$FC$59,$K$6,'Bitácoras Anteriores'!$GL$103)+SUMIF('Bitácoras Anteriores'!$FC$112,DF59,'Bitácoras Anteriores'!$GL$156)+SUMIF('Bitácoras Anteriores'!$FC$165,DF59,'Bitácoras Anteriores'!$GL$209)+SUMIF('Bitácoras Anteriores'!$FC$218,DF59,'Bitácoras Anteriores'!$GL$262)+SUMIF('Bitácoras Anteriores'!$FC$271,DF59,'Bitácoras Anteriores'!$GL$315)+SUMIF('Bitácoras Anteriores'!$FC$324,DF59,'Bitácoras Anteriores'!$GL$368)</f>
        <v>0</v>
      </c>
      <c r="EP63" s="855"/>
      <c r="EQ63" s="855"/>
      <c r="ER63" s="1200"/>
      <c r="ES63" s="171"/>
      <c r="ET63" s="862" t="str">
        <f>'Resumen Anual'!$C$13</f>
        <v>TIEMPO DE VUELO</v>
      </c>
      <c r="EU63" s="839"/>
      <c r="EV63" s="839"/>
      <c r="EW63" s="839"/>
      <c r="EX63" s="839"/>
      <c r="EY63" s="839"/>
      <c r="EZ63" s="839"/>
      <c r="FA63" s="839"/>
      <c r="FB63" s="839"/>
      <c r="FC63" s="839"/>
      <c r="FD63" s="840"/>
      <c r="FE63" s="6"/>
      <c r="FF63" s="838" t="str">
        <f>'Resumen Anual'!$O$13</f>
        <v>TIEMPO MEDIO</v>
      </c>
      <c r="FG63" s="839"/>
      <c r="FH63" s="839"/>
      <c r="FI63" s="839"/>
      <c r="FJ63" s="839"/>
      <c r="FK63" s="839"/>
      <c r="FL63" s="839"/>
      <c r="FM63" s="839"/>
      <c r="FN63" s="839"/>
      <c r="FO63" s="839"/>
      <c r="FP63" s="840"/>
      <c r="FQ63" s="15"/>
      <c r="FR63" s="844" t="str">
        <f>IF(Portada!$A$1="www.fly-logics.com","B.Anterior",0)</f>
        <v>B.Anterior</v>
      </c>
      <c r="FS63" s="845"/>
      <c r="FT63" s="845"/>
      <c r="FU63" s="845"/>
      <c r="FV63" s="845"/>
      <c r="FW63" s="848">
        <f>SUMIF('Bitácoras Anteriores'!$K$6,FC59,'Bitácoras Anteriores'!$AE$50)+SUMIF('Bitácoras Anteriores'!$K$59,$K$6,'Bitácoras Anteriores'!$AE$103)+SUMIF('Bitácoras Anteriores'!$K$112,FC59,'Bitácoras Anteriores'!$AE$156)+SUMIF('Bitácoras Anteriores'!$K$165,FC59,'Bitácoras Anteriores'!$AE$209)+SUMIF('Bitácoras Anteriores'!$K$218,FC59,'Bitácoras Anteriores'!$AE$262)+SUMIF('Bitácoras Anteriores'!$K$271,FC59,'Bitácoras Anteriores'!$AE$315)+SUMIF('Bitácoras Anteriores'!$K$324,FC59,'Bitácoras Anteriores'!$AE$368)+SUMIF('Bitácoras Anteriores'!$BH$6,FC59,'Bitácoras Anteriores'!$CB$50)+SUMIF('Bitácoras Anteriores'!$BH$59,$K$6,'Bitácoras Anteriores'!$CB$103)+SUMIF('Bitácoras Anteriores'!$BH$112,FC59,'Bitácoras Anteriores'!$CB$156)+SUMIF('Bitácoras Anteriores'!$BH$165,FC59,'Bitácoras Anteriores'!$CB$209)+SUMIF('Bitácoras Anteriores'!$BH$218,FC59,'Bitácoras Anteriores'!$CB$262)+SUMIF('Bitácoras Anteriores'!$BH$271,FC59,'Bitácoras Anteriores'!$CB$315)+SUMIF('Bitácoras Anteriores'!$BH$324,FC59,'Bitácoras Anteriores'!$CB$368)+SUMIF('Bitácoras Anteriores'!$DF$6,FC59,'Bitácoras Anteriores'!$DZ$50)+SUMIF('Bitácoras Anteriores'!$DF$59,$K$6,'Bitácoras Anteriores'!$DZ$103)+SUMIF('Bitácoras Anteriores'!$DF$112,FC59,'Bitácoras Anteriores'!$DZ$156)+SUMIF('Bitácoras Anteriores'!$DF$165,FC59,'Bitácoras Anteriores'!$DZ$209)+SUMIF('Bitácoras Anteriores'!$DF$218,FC59,'Bitácoras Anteriores'!$DZ$262)+SUMIF('Bitácoras Anteriores'!$DF$271,FC59,'Bitácoras Anteriores'!$DZ$315)+SUMIF('Bitácoras Anteriores'!$DF$324,FC59,'Bitácoras Anteriores'!$DZ$368)+SUMIF('Bitácoras Anteriores'!$FC$6,FC59,'Bitácoras Anteriores'!$FW$50)+SUMIF('Bitácoras Anteriores'!$FC$59,$K$6,'Bitácoras Anteriores'!$FW$103)+SUMIF('Bitácoras Anteriores'!$FC$112,FC59,'Bitácoras Anteriores'!$FW$156)+SUMIF('Bitácoras Anteriores'!$FC$165,FC59,'Bitácoras Anteriores'!$FW$209)+SUMIF('Bitácoras Anteriores'!$FC$218,FC59,'Bitácoras Anteriores'!$FW$262)+SUMIF('Bitácoras Anteriores'!$FC$271,FC59,'Bitácoras Anteriores'!$FW$315)+SUMIF('Bitácoras Anteriores'!$FC$324,FC59,'Bitácoras Anteriores'!$FW$368)</f>
        <v>0</v>
      </c>
      <c r="FX63" s="849"/>
      <c r="FY63" s="849"/>
      <c r="FZ63" s="850"/>
      <c r="GA63" s="848">
        <f>SUMIF('Bitácoras Anteriores'!$K$6,FC59,'Bitácoras Anteriores'!$AI$50)+SUMIF('Bitácoras Anteriores'!$K$59,$K$6,'Bitácoras Anteriores'!$AI$103)+SUMIF('Bitácoras Anteriores'!$K$112,FC59,'Bitácoras Anteriores'!$AI$156)+SUMIF('Bitácoras Anteriores'!$K$165,FC59,'Bitácoras Anteriores'!$AI$209)+SUMIF('Bitácoras Anteriores'!$K$218,FC59,'Bitácoras Anteriores'!$AI$262)+SUMIF('Bitácoras Anteriores'!$K$271,FC59,'Bitácoras Anteriores'!$AI$315)+SUMIF('Bitácoras Anteriores'!$K$324,FC59,'Bitácoras Anteriores'!$AI$368)+SUMIF('Bitácoras Anteriores'!$BH$6,FC59,'Bitácoras Anteriores'!$CF$50)+SUMIF('Bitácoras Anteriores'!$BH$59,$K$6,'Bitácoras Anteriores'!$CF$103)+SUMIF('Bitácoras Anteriores'!$BH$112,FC59,'Bitácoras Anteriores'!$CF$156)+SUMIF('Bitácoras Anteriores'!$BH$165,FC59,'Bitácoras Anteriores'!$CF$209)+SUMIF('Bitácoras Anteriores'!$BH$218,FC59,'Bitácoras Anteriores'!$CF$262)+SUMIF('Bitácoras Anteriores'!$BH$271,FC59,'Bitácoras Anteriores'!$CF$315)+SUMIF('Bitácoras Anteriores'!$BH$324,FC59,'Bitácoras Anteriores'!$CF$368)+SUMIF('Bitácoras Anteriores'!$DF$6,FC59,'Bitácoras Anteriores'!$ED$50)+SUMIF('Bitácoras Anteriores'!$DF$59,$K$6,'Bitácoras Anteriores'!$ED$103)+SUMIF('Bitácoras Anteriores'!$DF$112,FC59,'Bitácoras Anteriores'!$ED$156)+SUMIF('Bitácoras Anteriores'!$DF$165,FC59,'Bitácoras Anteriores'!$ED$209)+SUMIF('Bitácoras Anteriores'!$DF$218,FC59,'Bitácoras Anteriores'!$ED$262)+SUMIF('Bitácoras Anteriores'!$DF$271,FC59,'Bitácoras Anteriores'!$ED$315)+SUMIF('Bitácoras Anteriores'!$DF$324,FC59,'Bitácoras Anteriores'!$ED$368)+SUMIF('Bitácoras Anteriores'!$FC$6,FC59,'Bitácoras Anteriores'!$GA$50)+SUMIF('Bitácoras Anteriores'!$FC$59,$K$6,'Bitácoras Anteriores'!$GA$103)+SUMIF('Bitácoras Anteriores'!$FC$112,FC59,'Bitácoras Anteriores'!$GA$156)+SUMIF('Bitácoras Anteriores'!$FC$165,FC59,'Bitácoras Anteriores'!$GA$209)+SUMIF('Bitácoras Anteriores'!$FC$218,FC59,'Bitácoras Anteriores'!$GA$262)+SUMIF('Bitácoras Anteriores'!$FC$271,FC59,'Bitácoras Anteriores'!$GA$315)+SUMIF('Bitácoras Anteriores'!$FC$324,FC59,'Bitácoras Anteriores'!$GA$368)</f>
        <v>0</v>
      </c>
      <c r="GB63" s="849"/>
      <c r="GC63" s="849"/>
      <c r="GD63" s="850"/>
      <c r="GE63" s="848">
        <f>SUMIF('Bitácoras Anteriores'!$K$6,FC59,'Bitácoras Anteriores'!$AM$50)+SUMIF('Bitácoras Anteriores'!$K$59,$K$6,'Bitácoras Anteriores'!$AM$103)+SUMIF('Bitácoras Anteriores'!$K$112,FC59,'Bitácoras Anteriores'!$AM$156)+SUMIF('Bitácoras Anteriores'!$K$165,FC59,'Bitácoras Anteriores'!$AM$209)+SUMIF('Bitácoras Anteriores'!$K$218,FC59,'Bitácoras Anteriores'!$AM$262)+SUMIF('Bitácoras Anteriores'!$K$271,FC59,'Bitácoras Anteriores'!$AM$315)+SUMIF('Bitácoras Anteriores'!$K$324,FC59,'Bitácoras Anteriores'!$AM$368)+SUMIF('Bitácoras Anteriores'!$BH$6,FC59,'Bitácoras Anteriores'!$CJ$50)+SUMIF('Bitácoras Anteriores'!$BH$59,$K$6,'Bitácoras Anteriores'!$CJ$103)+SUMIF('Bitácoras Anteriores'!$BH$112,FC59,'Bitácoras Anteriores'!$CJ$156)+SUMIF('Bitácoras Anteriores'!$BH$165,FC59,'Bitácoras Anteriores'!$CJ$209)+SUMIF('Bitácoras Anteriores'!$BH$218,FC59,'Bitácoras Anteriores'!$CJ$262)+SUMIF('Bitácoras Anteriores'!$BH$271,FC59,'Bitácoras Anteriores'!$CJ$315)+SUMIF('Bitácoras Anteriores'!$BH$324,FC59,'Bitácoras Anteriores'!$CJ$368)+SUMIF('Bitácoras Anteriores'!$DF$6,FC59,'Bitácoras Anteriores'!$EH$50)+SUMIF('Bitácoras Anteriores'!$DF$59,$K$6,'Bitácoras Anteriores'!$EH$103)+SUMIF('Bitácoras Anteriores'!$DF$112,FC59,'Bitácoras Anteriores'!$EH$156)+SUMIF('Bitácoras Anteriores'!$DF$165,FC59,'Bitácoras Anteriores'!$EH$209)+SUMIF('Bitácoras Anteriores'!$DF$218,FC59,'Bitácoras Anteriores'!$EH$262)+SUMIF('Bitácoras Anteriores'!$DF$271,FC59,'Bitácoras Anteriores'!$EH$315)+SUMIF('Bitácoras Anteriores'!$DF$324,FC59,'Bitácoras Anteriores'!$EH$368)+SUMIF('Bitácoras Anteriores'!$FC$6,FC59,'Bitácoras Anteriores'!$GE$50)+SUMIF('Bitácoras Anteriores'!$FC$59,$K$6,'Bitácoras Anteriores'!$GE$103)+SUMIF('Bitácoras Anteriores'!$FC$112,FC59,'Bitácoras Anteriores'!$GE$156)+SUMIF('Bitácoras Anteriores'!$FC$165,FC59,'Bitácoras Anteriores'!$GE$209)+SUMIF('Bitácoras Anteriores'!$FC$218,FC59,'Bitácoras Anteriores'!$GE$262)+SUMIF('Bitácoras Anteriores'!$FC$271,FC59,'Bitácoras Anteriores'!$GE$315)+SUMIF('Bitácoras Anteriores'!$FC$324,FC59,'Bitácoras Anteriores'!$GE$368)</f>
        <v>0</v>
      </c>
      <c r="GF63" s="849"/>
      <c r="GG63" s="849"/>
      <c r="GH63" s="850"/>
      <c r="GI63" s="854">
        <f>SUMIF('Bitácoras Anteriores'!$K$6,FC59,'Bitácoras Anteriores'!$AQ$50)+SUMIF('Bitácoras Anteriores'!$K$59,$K$6,'Bitácoras Anteriores'!$AQ$103)+SUMIF('Bitácoras Anteriores'!$K$112,FC59,'Bitácoras Anteriores'!$AQ$156)+SUMIF('Bitácoras Anteriores'!$K$165,FC59,'Bitácoras Anteriores'!$AQ$209)+SUMIF('Bitácoras Anteriores'!$K$218,FC59,'Bitácoras Anteriores'!$AQ$262)+SUMIF('Bitácoras Anteriores'!$K$271,FC59,'Bitácoras Anteriores'!$AQ$315)+SUMIF('Bitácoras Anteriores'!$K$324,FC59,'Bitácoras Anteriores'!$AQ$368)+SUMIF('Bitácoras Anteriores'!$BH$6,FC59,'Bitácoras Anteriores'!$CN$50)+SUMIF('Bitácoras Anteriores'!$BH$59,$K$6,'Bitácoras Anteriores'!$CN$103)+SUMIF('Bitácoras Anteriores'!$BH$112,FC59,'Bitácoras Anteriores'!$CN$156)+SUMIF('Bitácoras Anteriores'!$BH$165,FC59,'Bitácoras Anteriores'!$CN$209)+SUMIF('Bitácoras Anteriores'!$BH$218,FC59,'Bitácoras Anteriores'!$CN$262)+SUMIF('Bitácoras Anteriores'!$BH$271,FC59,'Bitácoras Anteriores'!$CN$315)+SUMIF('Bitácoras Anteriores'!$BH$324,FC59,'Bitácoras Anteriores'!$CN$368)+SUMIF('Bitácoras Anteriores'!$DF$6,FC59,'Bitácoras Anteriores'!$EL$50)+SUMIF('Bitácoras Anteriores'!$DF$59,$K$6,'Bitácoras Anteriores'!$EL$103)+SUMIF('Bitácoras Anteriores'!$DF$112,FC59,'Bitácoras Anteriores'!$EL$156)+SUMIF('Bitácoras Anteriores'!$DF$165,FC59,'Bitácoras Anteriores'!$EL$209)+SUMIF('Bitácoras Anteriores'!$DF$218,FC59,'Bitácoras Anteriores'!$EL$262)+SUMIF('Bitácoras Anteriores'!$DF$271,FC59,'Bitácoras Anteriores'!$EL$315)+SUMIF('Bitácoras Anteriores'!$DF$324,FC59,'Bitácoras Anteriores'!$EL$368)+SUMIF('Bitácoras Anteriores'!$FC$6,FC59,'Bitácoras Anteriores'!$GI$50)+SUMIF('Bitácoras Anteriores'!$FC$59,$K$6,'Bitácoras Anteriores'!$GI$103)+SUMIF('Bitácoras Anteriores'!$FC$112,FC59,'Bitácoras Anteriores'!$GI$156)+SUMIF('Bitácoras Anteriores'!$FC$165,FC59,'Bitácoras Anteriores'!$GI$209)+SUMIF('Bitácoras Anteriores'!$FC$218,FC59,'Bitácoras Anteriores'!$GI$262)+SUMIF('Bitácoras Anteriores'!$FC$271,FC59,'Bitácoras Anteriores'!$GI$315)+SUMIF('Bitácoras Anteriores'!$FC$324,FC59,'Bitácoras Anteriores'!$GI$368)</f>
        <v>0</v>
      </c>
      <c r="GJ63" s="855"/>
      <c r="GK63" s="856"/>
      <c r="GL63" s="854">
        <f>SUMIF('Bitácoras Anteriores'!$K$6,FC59,'Bitácoras Anteriores'!$AT$50)+SUMIF('Bitácoras Anteriores'!$K$59,$K$6,'Bitácoras Anteriores'!$AT$103)+SUMIF('Bitácoras Anteriores'!$K$112,FC59,'Bitácoras Anteriores'!$AT$156)+SUMIF('Bitácoras Anteriores'!$K$165,FC59,'Bitácoras Anteriores'!$AT$209)+SUMIF('Bitácoras Anteriores'!$K$218,FC59,'Bitácoras Anteriores'!$AT$262)+SUMIF('Bitácoras Anteriores'!$K$271,FC59,'Bitácoras Anteriores'!$AT$315)+SUMIF('Bitácoras Anteriores'!$K$324,FC59,'Bitácoras Anteriores'!$AT$368)+SUMIF('Bitácoras Anteriores'!$BH$6,FC59,'Bitácoras Anteriores'!$CQ$50)+SUMIF('Bitácoras Anteriores'!$BH$59,$K$6,'Bitácoras Anteriores'!$CQ$103)+SUMIF('Bitácoras Anteriores'!$BH$112,FC59,'Bitácoras Anteriores'!$CQ$156)+SUMIF('Bitácoras Anteriores'!$BH$165,FC59,'Bitácoras Anteriores'!$CQ$209)+SUMIF('Bitácoras Anteriores'!$BH$218,FC59,'Bitácoras Anteriores'!$CQ$262)+SUMIF('Bitácoras Anteriores'!$BH$271,FC59,'Bitácoras Anteriores'!$CQ$315)+SUMIF('Bitácoras Anteriores'!$BH$324,FC59,'Bitácoras Anteriores'!$CQ$368)+SUMIF('Bitácoras Anteriores'!$DF$6,FC59,'Bitácoras Anteriores'!$EO$50)+SUMIF('Bitácoras Anteriores'!$DF$59,$K$6,'Bitácoras Anteriores'!$EO$103)+SUMIF('Bitácoras Anteriores'!$DF$112,FC59,'Bitácoras Anteriores'!$EO$156)+SUMIF('Bitácoras Anteriores'!$DF$165,FC59,'Bitácoras Anteriores'!$EO$209)+SUMIF('Bitácoras Anteriores'!$DF$218,FC59,'Bitácoras Anteriores'!$EO$262)+SUMIF('Bitácoras Anteriores'!$DF$271,FC59,'Bitácoras Anteriores'!$EO$315)+SUMIF('Bitácoras Anteriores'!$DF$324,FC59,'Bitácoras Anteriores'!$EO$368)+SUMIF('Bitácoras Anteriores'!$FC$6,FC59,'Bitácoras Anteriores'!$GL$50)+SUMIF('Bitácoras Anteriores'!$FC$59,$K$6,'Bitácoras Anteriores'!$GL$103)+SUMIF('Bitácoras Anteriores'!$FC$112,FC59,'Bitácoras Anteriores'!$GL$156)+SUMIF('Bitácoras Anteriores'!$FC$165,FC59,'Bitácoras Anteriores'!$GL$209)+SUMIF('Bitácoras Anteriores'!$FC$218,FC59,'Bitácoras Anteriores'!$GL$262)+SUMIF('Bitácoras Anteriores'!$FC$271,FC59,'Bitácoras Anteriores'!$GL$315)+SUMIF('Bitácoras Anteriores'!$FC$324,FC59,'Bitácoras Anteriores'!$GL$368)</f>
        <v>0</v>
      </c>
      <c r="GM63" s="855"/>
      <c r="GN63" s="860"/>
      <c r="GO63" s="1200"/>
    </row>
    <row r="64" spans="1:197" ht="8.25" customHeight="1" thickBot="1" x14ac:dyDescent="0.3">
      <c r="A64" s="171"/>
      <c r="B64" s="841"/>
      <c r="C64" s="842"/>
      <c r="D64" s="842"/>
      <c r="E64" s="842"/>
      <c r="F64" s="842"/>
      <c r="G64" s="842"/>
      <c r="H64" s="842"/>
      <c r="I64" s="842"/>
      <c r="J64" s="842"/>
      <c r="K64" s="842"/>
      <c r="L64" s="843"/>
      <c r="M64" s="14"/>
      <c r="N64" s="841"/>
      <c r="O64" s="842"/>
      <c r="P64" s="842"/>
      <c r="Q64" s="842"/>
      <c r="R64" s="842"/>
      <c r="S64" s="842"/>
      <c r="T64" s="842"/>
      <c r="U64" s="842"/>
      <c r="V64" s="842"/>
      <c r="W64" s="842"/>
      <c r="X64" s="843"/>
      <c r="Y64" s="15"/>
      <c r="Z64" s="846"/>
      <c r="AA64" s="847"/>
      <c r="AB64" s="847"/>
      <c r="AC64" s="847"/>
      <c r="AD64" s="847"/>
      <c r="AE64" s="851"/>
      <c r="AF64" s="852"/>
      <c r="AG64" s="852"/>
      <c r="AH64" s="853"/>
      <c r="AI64" s="851"/>
      <c r="AJ64" s="852"/>
      <c r="AK64" s="852"/>
      <c r="AL64" s="853"/>
      <c r="AM64" s="851"/>
      <c r="AN64" s="852"/>
      <c r="AO64" s="852"/>
      <c r="AP64" s="853"/>
      <c r="AQ64" s="857"/>
      <c r="AR64" s="858"/>
      <c r="AS64" s="859"/>
      <c r="AT64" s="857"/>
      <c r="AU64" s="858"/>
      <c r="AV64" s="858"/>
      <c r="AW64" s="1200"/>
      <c r="AX64" s="171"/>
      <c r="AY64" s="841"/>
      <c r="AZ64" s="842"/>
      <c r="BA64" s="842"/>
      <c r="BB64" s="842"/>
      <c r="BC64" s="842"/>
      <c r="BD64" s="842"/>
      <c r="BE64" s="842"/>
      <c r="BF64" s="842"/>
      <c r="BG64" s="842"/>
      <c r="BH64" s="842"/>
      <c r="BI64" s="843"/>
      <c r="BJ64" s="14"/>
      <c r="BK64" s="841"/>
      <c r="BL64" s="842"/>
      <c r="BM64" s="842"/>
      <c r="BN64" s="842"/>
      <c r="BO64" s="842"/>
      <c r="BP64" s="842"/>
      <c r="BQ64" s="842"/>
      <c r="BR64" s="842"/>
      <c r="BS64" s="842"/>
      <c r="BT64" s="842"/>
      <c r="BU64" s="843"/>
      <c r="BV64" s="15"/>
      <c r="BW64" s="846"/>
      <c r="BX64" s="847"/>
      <c r="BY64" s="847"/>
      <c r="BZ64" s="847"/>
      <c r="CA64" s="847"/>
      <c r="CB64" s="851"/>
      <c r="CC64" s="852"/>
      <c r="CD64" s="852"/>
      <c r="CE64" s="853"/>
      <c r="CF64" s="851"/>
      <c r="CG64" s="852"/>
      <c r="CH64" s="852"/>
      <c r="CI64" s="853"/>
      <c r="CJ64" s="851"/>
      <c r="CK64" s="852"/>
      <c r="CL64" s="852"/>
      <c r="CM64" s="853"/>
      <c r="CN64" s="857"/>
      <c r="CO64" s="858"/>
      <c r="CP64" s="859"/>
      <c r="CQ64" s="857"/>
      <c r="CR64" s="858"/>
      <c r="CS64" s="861"/>
      <c r="CT64" s="1200"/>
      <c r="CU64" s="1199"/>
      <c r="CV64" s="171"/>
      <c r="CW64" s="841"/>
      <c r="CX64" s="842"/>
      <c r="CY64" s="842"/>
      <c r="CZ64" s="842"/>
      <c r="DA64" s="842"/>
      <c r="DB64" s="842"/>
      <c r="DC64" s="842"/>
      <c r="DD64" s="842"/>
      <c r="DE64" s="842"/>
      <c r="DF64" s="842"/>
      <c r="DG64" s="843"/>
      <c r="DH64" s="14"/>
      <c r="DI64" s="841"/>
      <c r="DJ64" s="842"/>
      <c r="DK64" s="842"/>
      <c r="DL64" s="842"/>
      <c r="DM64" s="842"/>
      <c r="DN64" s="842"/>
      <c r="DO64" s="842"/>
      <c r="DP64" s="842"/>
      <c r="DQ64" s="842"/>
      <c r="DR64" s="842"/>
      <c r="DS64" s="843"/>
      <c r="DT64" s="15"/>
      <c r="DU64" s="846"/>
      <c r="DV64" s="847"/>
      <c r="DW64" s="847"/>
      <c r="DX64" s="847"/>
      <c r="DY64" s="847"/>
      <c r="DZ64" s="851"/>
      <c r="EA64" s="852"/>
      <c r="EB64" s="852"/>
      <c r="EC64" s="853"/>
      <c r="ED64" s="851"/>
      <c r="EE64" s="852"/>
      <c r="EF64" s="852"/>
      <c r="EG64" s="853"/>
      <c r="EH64" s="851"/>
      <c r="EI64" s="852"/>
      <c r="EJ64" s="852"/>
      <c r="EK64" s="853"/>
      <c r="EL64" s="857"/>
      <c r="EM64" s="858"/>
      <c r="EN64" s="859"/>
      <c r="EO64" s="857"/>
      <c r="EP64" s="858"/>
      <c r="EQ64" s="858"/>
      <c r="ER64" s="1200"/>
      <c r="ES64" s="171"/>
      <c r="ET64" s="841"/>
      <c r="EU64" s="842"/>
      <c r="EV64" s="842"/>
      <c r="EW64" s="842"/>
      <c r="EX64" s="842"/>
      <c r="EY64" s="842"/>
      <c r="EZ64" s="842"/>
      <c r="FA64" s="842"/>
      <c r="FB64" s="842"/>
      <c r="FC64" s="842"/>
      <c r="FD64" s="843"/>
      <c r="FE64" s="14"/>
      <c r="FF64" s="841"/>
      <c r="FG64" s="842"/>
      <c r="FH64" s="842"/>
      <c r="FI64" s="842"/>
      <c r="FJ64" s="842"/>
      <c r="FK64" s="842"/>
      <c r="FL64" s="842"/>
      <c r="FM64" s="842"/>
      <c r="FN64" s="842"/>
      <c r="FO64" s="842"/>
      <c r="FP64" s="843"/>
      <c r="FQ64" s="15"/>
      <c r="FR64" s="846"/>
      <c r="FS64" s="847"/>
      <c r="FT64" s="847"/>
      <c r="FU64" s="847"/>
      <c r="FV64" s="847"/>
      <c r="FW64" s="851"/>
      <c r="FX64" s="852"/>
      <c r="FY64" s="852"/>
      <c r="FZ64" s="853"/>
      <c r="GA64" s="851"/>
      <c r="GB64" s="852"/>
      <c r="GC64" s="852"/>
      <c r="GD64" s="853"/>
      <c r="GE64" s="851"/>
      <c r="GF64" s="852"/>
      <c r="GG64" s="852"/>
      <c r="GH64" s="853"/>
      <c r="GI64" s="857"/>
      <c r="GJ64" s="858"/>
      <c r="GK64" s="859"/>
      <c r="GL64" s="857"/>
      <c r="GM64" s="858"/>
      <c r="GN64" s="861"/>
      <c r="GO64" s="1200"/>
    </row>
    <row r="65" spans="1:197" ht="8.25" customHeight="1" thickTop="1" x14ac:dyDescent="0.25">
      <c r="A65" s="171"/>
      <c r="B65" s="832">
        <f>SUMIF('Resumen Anual'!$FE$622,K59,'Resumen Anual'!$EV$631)+SUMIF('Resumen Anual'!$DH$622,K59,'Resumen Anual'!$CY$631)+SUMIF('Resumen Anual'!$BI$622,K59,'Resumen Anual'!$AZ$631)+SUMIF('Resumen Anual'!$L$622,K59,'Resumen Anual'!$C$631)+SUMIF('Resumen Anual'!$FE$566,K59,'Resumen Anual'!$EV$575)+SUMIF('Resumen Anual'!$DH$566,K59,'Resumen Anual'!$CY$575)+SUMIF('Resumen Anual'!$BI$566,K59,'Resumen Anual'!$AZ$575)+SUMIF('Resumen Anual'!$L$566,K59,'Resumen Anual'!$C$575)+SUMIF('Resumen Anual'!$FE$510,K59,'Resumen Anual'!$EV$519)+SUMIF('Resumen Anual'!$DH$510,K59,'Resumen Anual'!$CY$519)+SUMIF('Resumen Anual'!$BI$510,K59,'Resumen Anual'!$AZ$519)+SUMIF('Resumen Anual'!$L$510,K59,'Resumen Anual'!$C$519)+SUMIF('Resumen Anual'!$FE$454,K59,'Resumen Anual'!$EV$463)+SUMIF('Resumen Anual'!$DH$454,K59,'Resumen Anual'!$CY$463)+SUMIF('Resumen Anual'!$BI$454,K59,'Resumen Anual'!$AZ$463)+SUMIF('Resumen Anual'!$L$454,K59,'Resumen Anual'!$C$463)+SUMIF('Resumen Anual'!$FE$398,K59,'Resumen Anual'!$EV$407)+SUMIF('Resumen Anual'!$DH$398,K59,'Resumen Anual'!$CY$407)+SUMIF('Resumen Anual'!$BI$398,K59,'Resumen Anual'!$AZ$407)+SUMIF('Resumen Anual'!$L$398,K59,'Resumen Anual'!$C$407)+SUMIF('Resumen Anual'!$FE$342,K59,'Resumen Anual'!$EV$351)+SUMIF('Resumen Anual'!$DH$342,K59,'Resumen Anual'!$CY$351)+SUMIF('Resumen Anual'!$BI$342,K59,'Resumen Anual'!$AZ$351)+SUMIF('Resumen Anual'!$L$342,K59,'Resumen Anual'!$C$351)+SUMIF('Resumen Anual'!$FE$286,K59,'Resumen Anual'!$EV$295)+SUMIF('Resumen Anual'!$DH$286,K59,'Resumen Anual'!$CY$295)+SUMIF('Resumen Anual'!$BI$286,K59,'Resumen Anual'!$AZ$295)+SUMIF('Resumen Anual'!$L$286,K59,'Resumen Anual'!$C$295)+SUMIF('Resumen Anual'!$FE$230,K59,'Resumen Anual'!$EV$239)+SUMIF('Resumen Anual'!$DH$230,K59,'Resumen Anual'!$CY$239)+SUMIF('Resumen Anual'!$BI$230,K59,'Resumen Anual'!$AZ$239)+SUMIF('Resumen Anual'!$L$230,K59,'Resumen Anual'!$C$239)+SUMIF('Resumen Anual'!$FE$174,K59,'Resumen Anual'!$EV$183)+SUMIF('Resumen Anual'!$DH$174,K59,'Resumen Anual'!$CY$183)+SUMIF('Resumen Anual'!$BI$174,K59,'Resumen Anual'!$AZ$183)+SUMIF('Resumen Anual'!$L$174,K59,'Resumen Anual'!$C$183)+SUMIF('Resumen Anual'!$FE$118,K59,'Resumen Anual'!$EV$127)+SUMIF('Resumen Anual'!$DH$118,K59,'Resumen Anual'!$CY$127)+SUMIF('Resumen Anual'!$BI$118,K59,'Resumen Anual'!$AZ$127)+SUMIF('Resumen Anual'!$L$118,K59,'Resumen Anual'!$C$127)+SUMIF('Resumen Anual'!$FE$62,K59,'Resumen Anual'!$EV$71)+SUMIF('Resumen Anual'!$DH$62,K59,'Resumen Anual'!$CY$71)+SUMIF('Resumen Anual'!$BI$62,K59,'Resumen Anual'!$AZ$71)+SUMIF('Resumen Anual'!$L$62,K59,'Resumen Anual'!$C$71)+SUMIF('Resumen Anual'!$FE$6,K59,'Resumen Anual'!$EV$15)+SUMIF('Resumen Anual'!$DH$6,K59,'Resumen Anual'!$CY$15)+SUMIF('Resumen Anual'!$BI$6,K59,'Resumen Anual'!$AZ$15)+SUMIF('Resumen Anual'!$L$6,K59,'Resumen Anual'!$C$15)+SUMIF('Bitácoras Anteriores'!$K$6,K59,'Bitácoras Anteriores'!$B$12)+SUMIF('Bitácoras Anteriores'!$K$59,$K$6,'Bitácoras Anteriores'!$B$65)+SUMIF('Bitácoras Anteriores'!$K$112,K59,'Bitácoras Anteriores'!$B$118)+SUMIF('Bitácoras Anteriores'!$K$165,K59,'Bitácoras Anteriores'!$B$171)+SUMIF('Bitácoras Anteriores'!$K$218,K59,'Bitácoras Anteriores'!$B$224)+SUMIF('Bitácoras Anteriores'!$K$271,K59,'Bitácoras Anteriores'!$B$277)+SUMIF('Bitácoras Anteriores'!$K$324,K59,'Bitácoras Anteriores'!$B$330)+SUMIF('Bitácoras Anteriores'!$BH$6,K59,'Bitácoras Anteriores'!$AY$12)+SUMIF('Bitácoras Anteriores'!$BH$59,$K$6,'Bitácoras Anteriores'!$AY$65)+SUMIF('Bitácoras Anteriores'!$BH$112,K59,'Bitácoras Anteriores'!$AY$118)+SUMIF('Bitácoras Anteriores'!$BH$165,K59,'Bitácoras Anteriores'!$AY$171)+SUMIF('Bitácoras Anteriores'!$BH$218,K59,'Bitácoras Anteriores'!$AY$224)+SUMIF('Bitácoras Anteriores'!$BH$271,K59,'Bitácoras Anteriores'!$AY$277)+SUMIF('Bitácoras Anteriores'!$BH$324,K59,'Bitácoras Anteriores'!$AY$330)+SUMIF('Bitácoras Anteriores'!$DF$6,K59,'Bitácoras Anteriores'!$CW$12)+SUMIF('Bitácoras Anteriores'!$DF$59,$K$6,'Bitácoras Anteriores'!$CW$65)+SUMIF('Bitácoras Anteriores'!$DF$112,K59,'Bitácoras Anteriores'!$CW$118)+SUMIF('Bitácoras Anteriores'!$DF$165,K59,'Bitácoras Anteriores'!$CW$171)+SUMIF('Bitácoras Anteriores'!$DF$218,K59,'Bitácoras Anteriores'!$CW$224)+SUMIF('Bitácoras Anteriores'!$DF$271,K59,'Bitácoras Anteriores'!$CW$277)+SUMIF('Bitácoras Anteriores'!$DF$324,K59,'Bitácoras Anteriores'!$CW$330)+SUMIF('Bitácoras Anteriores'!$FC$6,K59,'Bitácoras Anteriores'!$ET$12)+SUMIF('Bitácoras Anteriores'!$FC$59,$K$6,'Bitácoras Anteriores'!$ET$65)+SUMIF('Bitácoras Anteriores'!$FC$112,K59,'Bitácoras Anteriores'!$ET$118)+SUMIF('Bitácoras Anteriores'!$FC$165,K59,'Bitácoras Anteriores'!$ET$171)+SUMIF('Bitácoras Anteriores'!$FC$218,K59,'Bitácoras Anteriores'!$ET$224)+SUMIF('Bitácoras Anteriores'!$FC$271,K59,'Bitácoras Anteriores'!$ET$277)+SUMIF('Bitácoras Anteriores'!$FC$324,K59,'Bitácoras Anteriores'!$ET$330)</f>
        <v>0</v>
      </c>
      <c r="C65" s="833"/>
      <c r="D65" s="833"/>
      <c r="E65" s="833"/>
      <c r="F65" s="833"/>
      <c r="G65" s="833"/>
      <c r="H65" s="833"/>
      <c r="I65" s="833"/>
      <c r="J65" s="833"/>
      <c r="K65" s="833"/>
      <c r="L65" s="834"/>
      <c r="M65" s="14"/>
      <c r="N65" s="821" t="str">
        <f>IFERROR(B65/I67,"")</f>
        <v/>
      </c>
      <c r="O65" s="822"/>
      <c r="P65" s="822"/>
      <c r="Q65" s="822"/>
      <c r="R65" s="822"/>
      <c r="S65" s="822"/>
      <c r="T65" s="822"/>
      <c r="U65" s="822"/>
      <c r="V65" s="822"/>
      <c r="W65" s="822"/>
      <c r="X65" s="823"/>
      <c r="Y65" s="15"/>
      <c r="Z65" s="828">
        <v>2022</v>
      </c>
      <c r="AA65" s="829"/>
      <c r="AB65" s="829"/>
      <c r="AC65" s="829"/>
      <c r="AD65" s="829"/>
      <c r="AE65" s="1214">
        <f>SUMIFS('Resumen Anual'!$AF$54,Z65,'Resumen Anual'!$V$9,K59,'Resumen Anual'!$L$6)+SUMIFS('Resumen Anual'!$AF$112,Z65,'Resumen Anual'!$V$9,K59,'Resumen Anual'!$L$64)+SUMIFS('Resumen Anual'!$AF$170,Z65,'Resumen Anual'!$V$9,K59,'Resumen Anual'!$L$122)+SUMIFS('Resumen Anual'!$AF$228,Z65,'Resumen Anual'!$V$9,K59,'Resumen Anual'!$L$180)+SUMIFS('Resumen Anual'!$AF$286,Z65,'Resumen Anual'!$V$9,K59,'Resumen Anual'!$L$238)+SUMIFS('Resumen Anual'!$AF$344,Z65,'Resumen Anual'!$V$9,K59,'Resumen Anual'!$L$296)+SUMIFS('Resumen Anual'!$AF$402,Z65,'Resumen Anual'!$V$9,K59,'Resumen Anual'!$L$354)+SUMIFS('Resumen Anual'!$AF$460,Z65,'Resumen Anual'!$V$9,K59,'Resumen Anual'!$L$412)+SUMIFS('Resumen Anual'!$AF$518,Z65,'Resumen Anual'!$V$9,K59,'Resumen Anual'!$L$470)+SUMIFS('Resumen Anual'!$AF$576,Z65,'Resumen Anual'!$V$9,K59,'Resumen Anual'!$L$528)+SUMIFS('Resumen Anual'!$AF$634,Z65,'Resumen Anual'!$V$9,K59,'Resumen Anual'!$L$586)+SUMIFS('Resumen Anual'!$AF$692,Z65,'Resumen Anual'!$V$9,K59,'Resumen Anual'!$L$644)+SUMIFS('Resumen Anual'!$CC$54,Z65,'Resumen Anual'!$V$9,K59,'Resumen Anual'!$BI$6)+SUMIFS('Resumen Anual'!$CC$112,Z65,'Resumen Anual'!$V$9,K59,'Resumen Anual'!$BI$64)+SUMIFS('Resumen Anual'!$CC$170,Z65,'Resumen Anual'!$V$9,K59,'Resumen Anual'!$BI$122)+SUMIFS('Resumen Anual'!$CC$228,Z65,'Resumen Anual'!$V$9,K59,'Resumen Anual'!$BI$180)+SUMIFS('Resumen Anual'!$CC$286,Z65,'Resumen Anual'!$V$9,K59,'Resumen Anual'!$BI$238)+SUMIFS('Resumen Anual'!$CC$344,Z65,'Resumen Anual'!$V$9,K59,'Resumen Anual'!$BI$296)+SUMIFS('Resumen Anual'!$CC$402,Z65,'Resumen Anual'!$V$9,K59,'Resumen Anual'!$BI$354)+SUMIFS('Resumen Anual'!$CC$460,Z65,'Resumen Anual'!$V$9,K59,'Resumen Anual'!$BI$412)+SUMIFS('Resumen Anual'!$CC$518,Z65,'Resumen Anual'!$V$9,K59,'Resumen Anual'!$BI$470)+SUMIFS('Resumen Anual'!$CC$576,Z65,'Resumen Anual'!$V$9,K59,'Resumen Anual'!$BI$528)+SUMIFS('Resumen Anual'!$CC$634,Z65,'Resumen Anual'!$V$9,K59,'Resumen Anual'!$BI$586)+SUMIFS('Resumen Anual'!$CC$692,Z65,'Resumen Anual'!$V$9,K59,'Resumen Anual'!$BI$644)+SUMIFS('Resumen Anual'!$EB$54,Z65,'Resumen Anual'!$V$9,K59,'Resumen Anual'!$DH$6)+SUMIFS('Resumen Anual'!$EB$112,Z65,'Resumen Anual'!$V$9,K59,'Resumen Anual'!$DH$64)+SUMIFS('Resumen Anual'!$EB$170,Z65,'Resumen Anual'!$V$9,K59,'Resumen Anual'!$DH$122)+SUMIFS('Resumen Anual'!$EB$228,Z65,'Resumen Anual'!$V$9,K59,'Resumen Anual'!$DH$180)+SUMIFS('Resumen Anual'!$EB$286,Z65,'Resumen Anual'!$V$9,K59,'Resumen Anual'!$DH$238)+SUMIFS('Resumen Anual'!$EB$344,Z65,'Resumen Anual'!$V$9,K59,'Resumen Anual'!$DH$296)+SUMIFS('Resumen Anual'!$EB$402,Z65,'Resumen Anual'!$V$9,K59,'Resumen Anual'!$DH$354)+SUMIFS('Resumen Anual'!$EB$460,Z65,'Resumen Anual'!$V$9,K59,'Resumen Anual'!$DH$412)+SUMIFS('Resumen Anual'!$EB$518,Z65,'Resumen Anual'!$V$9,K59,'Resumen Anual'!$DH$470)+SUMIFS('Resumen Anual'!$EB$576,Z65,'Resumen Anual'!$V$9,K59,'Resumen Anual'!$DH$528)+SUMIFS('Resumen Anual'!$EB$634,Z65,'Resumen Anual'!$V$9,K59,'Resumen Anual'!$DH$586)+SUMIFS('Resumen Anual'!$EB$692,Z65,'Resumen Anual'!$V$9,K59,'Resumen Anual'!$DH$644)+SUMIFS('Resumen Anual'!$FY$54,Z65,'Resumen Anual'!$V$9,K59,'Resumen Anual'!$FE$6)+SUMIFS('Resumen Anual'!$FY$112,Z65,'Resumen Anual'!$V$9,K59,'Resumen Anual'!$FE$64)+SUMIFS('Resumen Anual'!$FY$170,Z65,'Resumen Anual'!$V$9,K59,'Resumen Anual'!$FE$122)+SUMIFS('Resumen Anual'!$FY$228,Z65,'Resumen Anual'!$V$9,K59,'Resumen Anual'!$FE$180)+SUMIFS('Resumen Anual'!$FY$286,Z65,'Resumen Anual'!$V$9,K59,'Resumen Anual'!$FE$238)+SUMIFS('Resumen Anual'!$FY$344,Z65,'Resumen Anual'!$V$9,K59,'Resumen Anual'!$FE$296)+SUMIFS('Resumen Anual'!$FY$402,Z65,'Resumen Anual'!$V$9,K59,'Resumen Anual'!$FE$354)+SUMIFS('Resumen Anual'!$FY$460,Z65,'Resumen Anual'!$V$9,K59,'Resumen Anual'!$FE$412)+SUMIFS('Resumen Anual'!$FY$518,Z65,'Resumen Anual'!$V$9,K59,'Resumen Anual'!$FE$470)+SUMIFS('Resumen Anual'!$FY$576,Z65,'Resumen Anual'!$V$9,K59,'Resumen Anual'!$FE$528)+SUMIFS('Resumen Anual'!$FY$634,Z65,'Resumen Anual'!$V$9,K59,'Resumen Anual'!$FE$586)+SUMIFS('Resumen Anual'!$FY$692,Z65,'Resumen Anual'!$V$9,K59,'Resumen Anual'!$FE$644)</f>
        <v>0</v>
      </c>
      <c r="AF65" s="770"/>
      <c r="AG65" s="770"/>
      <c r="AH65" s="770"/>
      <c r="AI65" s="770">
        <f>SUMIFS('Resumen Anual'!$AJ$54,Z65,'Resumen Anual'!$V$9,K59,'Resumen Anual'!$L$6)+SUMIFS('Resumen Anual'!$AJ$112,Z65,'Resumen Anual'!$V$9,K59,'Resumen Anual'!$L$64)+SUMIFS('Resumen Anual'!$AJ$170,Z65,'Resumen Anual'!$V$9,K59,'Resumen Anual'!$L$122)+SUMIFS('Resumen Anual'!$AJ$228,Z65,'Resumen Anual'!$V$9,K59,'Resumen Anual'!$L$180)+SUMIFS('Resumen Anual'!$AJ$286,Z65,'Resumen Anual'!$V$9,K59,'Resumen Anual'!$L$238)+SUMIFS('Resumen Anual'!$AJ$344,Z65,'Resumen Anual'!$V$9,K59,'Resumen Anual'!$L$296)+SUMIFS('Resumen Anual'!$AJ$402,Z65,'Resumen Anual'!$V$9,K59,'Resumen Anual'!$L$354)+SUMIFS('Resumen Anual'!$AJ$460,Z65,'Resumen Anual'!$V$9,K59,'Resumen Anual'!$L$412)+SUMIFS('Resumen Anual'!$AJ$518,Z65,'Resumen Anual'!$V$9,K59,'Resumen Anual'!$L$470)+SUMIFS('Resumen Anual'!$AJ$576,Z65,'Resumen Anual'!$V$9,K59,'Resumen Anual'!$L$528)+SUMIFS('Resumen Anual'!$AJ$634,Z65,'Resumen Anual'!$V$9,K59,'Resumen Anual'!$L$586)+SUMIFS('Resumen Anual'!$AJ$692,Z65,'Resumen Anual'!$V$9,K59,'Resumen Anual'!$L$644)+SUMIFS('Resumen Anual'!$CG$54,Z65,'Resumen Anual'!$V$9,K59,'Resumen Anual'!$BI$6)+SUMIFS('Resumen Anual'!$CG$112,Z65,'Resumen Anual'!$V$9,K59,'Resumen Anual'!$BI$64)+SUMIFS('Resumen Anual'!$CG$170,Z65,'Resumen Anual'!$V$9,K59,'Resumen Anual'!$BI$122)+SUMIFS('Resumen Anual'!$CG$228,Z65,'Resumen Anual'!$V$9,K59,'Resumen Anual'!$BI$180)+SUMIFS('Resumen Anual'!$CG$286,Z65,'Resumen Anual'!$V$9,K59,'Resumen Anual'!$BI$238)+SUMIFS('Resumen Anual'!$CG$344,Z65,'Resumen Anual'!$V$9,K59,'Resumen Anual'!$BI$296)+SUMIFS('Resumen Anual'!$CG$402,Z65,'Resumen Anual'!$V$9,K59,'Resumen Anual'!$BI$354)+SUMIFS('Resumen Anual'!$CG$460,Z65,'Resumen Anual'!$V$9,K59,'Resumen Anual'!$BI$412)+SUMIFS('Resumen Anual'!$CG$518,Z65,'Resumen Anual'!$V$9,K59,'Resumen Anual'!$BI$470)+SUMIFS('Resumen Anual'!$CG$576,Z65,'Resumen Anual'!$V$9,K59,'Resumen Anual'!$BI$528)+SUMIFS('Resumen Anual'!$CG$634,Z65,'Resumen Anual'!$V$9,K59,'Resumen Anual'!$BI$586)+SUMIFS('Resumen Anual'!$CG$692,Z65,'Resumen Anual'!$V$9,K59,'Resumen Anual'!$BI$644)+SUMIFS('Resumen Anual'!$EF$54,Z65,'Resumen Anual'!$V$9,K59,'Resumen Anual'!$DH$6)+SUMIFS('Resumen Anual'!$EF$112,Z65,'Resumen Anual'!$V$9,K59,'Resumen Anual'!$DH$64)+SUMIFS('Resumen Anual'!$EF$170,Z65,'Resumen Anual'!$V$9,K59,'Resumen Anual'!$DH$122)+SUMIFS('Resumen Anual'!$EF$228,Z65,'Resumen Anual'!$V$9,K59,'Resumen Anual'!$DH$180)+SUMIFS('Resumen Anual'!$EF$286,Z65,'Resumen Anual'!$V$9,K59,'Resumen Anual'!$DH$238)+SUMIFS('Resumen Anual'!$EF$344,Z65,'Resumen Anual'!$V$9,K59,'Resumen Anual'!$DH$296)+SUMIFS('Resumen Anual'!$EF$402,Z65,'Resumen Anual'!$V$9,K59,'Resumen Anual'!$DH$354)+SUMIFS('Resumen Anual'!$EF$460,Z65,'Resumen Anual'!$V$9,K59,'Resumen Anual'!$DH$412)+SUMIFS('Resumen Anual'!$EF$518,Z65,'Resumen Anual'!$V$9,K59,'Resumen Anual'!$DH$470)+SUMIFS('Resumen Anual'!$EF$576,Z65,'Resumen Anual'!$V$9,K59,'Resumen Anual'!$DH$528)+SUMIFS('Resumen Anual'!$EF$634,Z65,'Resumen Anual'!$V$9,K59,'Resumen Anual'!$DH$586)+SUMIFS('Resumen Anual'!$EF$692,Z65,'Resumen Anual'!$V$9,K59,'Resumen Anual'!$DH$644)+SUMIFS('Resumen Anual'!$GC$54,Z65,'Resumen Anual'!$V$9,K59,'Resumen Anual'!$FE$6)+SUMIFS('Resumen Anual'!$GC$112,Z65,'Resumen Anual'!$V$9,K59,'Resumen Anual'!$FE$64)+SUMIFS('Resumen Anual'!$GC$170,Z65,'Resumen Anual'!$V$9,K59,'Resumen Anual'!$FE$122)+SUMIFS('Resumen Anual'!$GC$228,Z65,'Resumen Anual'!$V$9,K59,'Resumen Anual'!$FE$180)+SUMIFS('Resumen Anual'!$GC$286,Z65,'Resumen Anual'!$V$9,K59,'Resumen Anual'!$FE$238)+SUMIFS('Resumen Anual'!$GC$344,Z65,'Resumen Anual'!$V$9,K59,'Resumen Anual'!$FE$296)+SUMIFS('Resumen Anual'!$GC$402,Z65,'Resumen Anual'!$V$9,K59,'Resumen Anual'!$FE$354)+SUMIFS('Resumen Anual'!$GC$460,Z65,'Resumen Anual'!$V$9,K59,'Resumen Anual'!$FE$412)+SUMIFS('Resumen Anual'!$GC$518,Z65,'Resumen Anual'!$V$9,K59,'Resumen Anual'!$FE$470)+SUMIFS('Resumen Anual'!$GC$576,Z65,'Resumen Anual'!$V$9,K59,'Resumen Anual'!$FE$528)+SUMIFS('Resumen Anual'!$GC$634,Z65,'Resumen Anual'!$V$9,K59,'Resumen Anual'!$FE$586)+SUMIFS('Resumen Anual'!$GC$692,Z65,'Resumen Anual'!$V$9,K59,'Resumen Anual'!$FE$644)</f>
        <v>0</v>
      </c>
      <c r="AJ65" s="770"/>
      <c r="AK65" s="770"/>
      <c r="AL65" s="770"/>
      <c r="AM65" s="770">
        <f>SUMIFS('Resumen Anual'!$AN$54,Z65,'Resumen Anual'!$V$9,K59,'Resumen Anual'!$L$6)+SUMIFS('Resumen Anual'!$AN$112,Z65,'Resumen Anual'!$V$9,K59,'Resumen Anual'!$L$64)+SUMIFS('Resumen Anual'!$AN$170,Z65,'Resumen Anual'!$V$9,K59,'Resumen Anual'!$L$122)+SUMIFS('Resumen Anual'!$AN$228,Z65,'Resumen Anual'!$V$9,K59,'Resumen Anual'!$L$180)+SUMIFS('Resumen Anual'!$AN$286,Z65,'Resumen Anual'!$V$9,K59,'Resumen Anual'!$L$238)+SUMIFS('Resumen Anual'!$AN$344,Z65,'Resumen Anual'!$V$9,K59,'Resumen Anual'!$L$296)+SUMIFS('Resumen Anual'!$AN$402,Z65,'Resumen Anual'!$V$9,K59,'Resumen Anual'!$L$354)+SUMIFS('Resumen Anual'!$AN$460,Z65,'Resumen Anual'!$V$9,K59,'Resumen Anual'!$L$412)+SUMIFS('Resumen Anual'!$AN$518,Z65,'Resumen Anual'!$V$9,K59,'Resumen Anual'!$L$470)+SUMIFS('Resumen Anual'!$AN$576,Z65,'Resumen Anual'!$V$9,K59,'Resumen Anual'!$L$528)+SUMIFS('Resumen Anual'!$AN$634,Z65,'Resumen Anual'!$V$9,K59,'Resumen Anual'!$L$586)+SUMIFS('Resumen Anual'!$AN$692,Z65,'Resumen Anual'!$V$9,K59,'Resumen Anual'!$L$644)+SUMIFS('Resumen Anual'!$CK$54,Z65,'Resumen Anual'!$V$9,K59,'Resumen Anual'!$BI$6)+SUMIFS('Resumen Anual'!$CK$112,Z65,'Resumen Anual'!$V$9,K59,'Resumen Anual'!$BI$64)+SUMIFS('Resumen Anual'!$CK$170,Z65,'Resumen Anual'!$V$9,K59,'Resumen Anual'!$BI$122)+SUMIFS('Resumen Anual'!$CK$228,Z65,'Resumen Anual'!$V$9,K59,'Resumen Anual'!$BI$180)+SUMIFS('Resumen Anual'!$CK$286,Z65,'Resumen Anual'!$V$9,K59,'Resumen Anual'!$BI$238)+SUMIFS('Resumen Anual'!$CK$344,Z65,'Resumen Anual'!$V$9,K59,'Resumen Anual'!$BI$296)+SUMIFS('Resumen Anual'!$CK$402,Z65,'Resumen Anual'!$V$9,K59,'Resumen Anual'!$BI$354)+SUMIFS('Resumen Anual'!$CK$460,Z65,'Resumen Anual'!$V$9,K59,'Resumen Anual'!$BI$412)+SUMIFS('Resumen Anual'!$CK$518,Z65,'Resumen Anual'!$V$9,K59,'Resumen Anual'!$BI$470)+SUMIFS('Resumen Anual'!$CK$576,Z65,'Resumen Anual'!$V$9,K59,'Resumen Anual'!$BI$528)+SUMIFS('Resumen Anual'!$CK$634,Z65,'Resumen Anual'!$V$9,K59,'Resumen Anual'!$BI$586)+SUMIFS('Resumen Anual'!$CK$692,Z65,'Resumen Anual'!$V$9,K59,'Resumen Anual'!$BI$644)+SUMIFS('Resumen Anual'!$EJ$54,Z65,'Resumen Anual'!$V$9,K59,'Resumen Anual'!$DH$6)+SUMIFS('Resumen Anual'!$EJ$112,Z65,'Resumen Anual'!$V$9,K59,'Resumen Anual'!$DH$64)+SUMIFS('Resumen Anual'!$EJ$170,Z65,'Resumen Anual'!$V$9,K59,'Resumen Anual'!$DH$122)+SUMIFS('Resumen Anual'!$EJ$228,Z65,'Resumen Anual'!$V$9,K59,'Resumen Anual'!$DH$180)+SUMIFS('Resumen Anual'!$EJ$286,Z65,'Resumen Anual'!$V$9,K59,'Resumen Anual'!$DH$238)+SUMIFS('Resumen Anual'!$EJ$344,Z65,'Resumen Anual'!$V$9,K59,'Resumen Anual'!$DH$296)+SUMIFS('Resumen Anual'!$EJ$402,Z65,'Resumen Anual'!$V$9,K59,'Resumen Anual'!$DH$354)+SUMIFS('Resumen Anual'!$EJ$460,Z65,'Resumen Anual'!$V$9,K59,'Resumen Anual'!$DH$412)+SUMIFS('Resumen Anual'!$EJ$518,Z65,'Resumen Anual'!$V$9,K59,'Resumen Anual'!$DH$470)+SUMIFS('Resumen Anual'!$EJ$576,Z65,'Resumen Anual'!$V$9,K59,'Resumen Anual'!$DH$528)+SUMIFS('Resumen Anual'!$EJ$634,Z65,'Resumen Anual'!$V$9,K59,'Resumen Anual'!$DH$586)+SUMIFS('Resumen Anual'!$EJ$692,Z65,'Resumen Anual'!$V$9,K59,'Resumen Anual'!$DH$644)+SUMIFS('Resumen Anual'!$GG$54,Z65,'Resumen Anual'!$V$9,K59,'Resumen Anual'!$FE$6)+SUMIFS('Resumen Anual'!$GG$112,Z65,'Resumen Anual'!$V$9,K59,'Resumen Anual'!$FE$64)+SUMIFS('Resumen Anual'!$GG$170,Z65,'Resumen Anual'!$V$9,K59,'Resumen Anual'!$FE$122)+SUMIFS('Resumen Anual'!$GG$228,Z65,'Resumen Anual'!$V$9,K59,'Resumen Anual'!$FE$180)+SUMIFS('Resumen Anual'!$GG$286,Z65,'Resumen Anual'!$V$9,K59,'Resumen Anual'!$FE$238)+SUMIFS('Resumen Anual'!$GG$344,Z65,'Resumen Anual'!$V$9,K59,'Resumen Anual'!$FE$296)+SUMIFS('Resumen Anual'!$GG$402,Z65,'Resumen Anual'!$V$9,K59,'Resumen Anual'!$FE$354)+SUMIFS('Resumen Anual'!$GG$460,Z65,'Resumen Anual'!$V$9,K59,'Resumen Anual'!$FE$412)+SUMIFS('Resumen Anual'!$GG$518,Z65,'Resumen Anual'!$V$9,K59,'Resumen Anual'!$FE$470)+SUMIFS('Resumen Anual'!$GG$576,Z65,'Resumen Anual'!$V$9,K59,'Resumen Anual'!$FE$528)+SUMIFS('Resumen Anual'!$GG$634,Z65,'Resumen Anual'!$V$9,K59,'Resumen Anual'!$FE$586)+SUMIFS('Resumen Anual'!$GG$692,Z65,'Resumen Anual'!$V$9,K59,'Resumen Anual'!$FE$644)</f>
        <v>0</v>
      </c>
      <c r="AN65" s="770"/>
      <c r="AO65" s="770"/>
      <c r="AP65" s="770"/>
      <c r="AQ65" s="756">
        <f>SUMIFS('Resumen Anual'!$AR$54,Z65,'Resumen Anual'!$V$9,K59,'Resumen Anual'!$L$6)+SUMIFS('Resumen Anual'!$AR$112,Z65,'Resumen Anual'!$V$9,K59,'Resumen Anual'!$L$64)+SUMIFS('Resumen Anual'!$AR$170,Z65,'Resumen Anual'!$V$9,K59,'Resumen Anual'!$L$122)+SUMIFS('Resumen Anual'!$AR$228,Z65,'Resumen Anual'!$V$9,K59,'Resumen Anual'!$L$180)+SUMIFS('Resumen Anual'!$AR$286,Z65,'Resumen Anual'!$V$9,K59,'Resumen Anual'!$L$238)+SUMIFS('Resumen Anual'!$AR$344,Z65,'Resumen Anual'!$V$9,K59,'Resumen Anual'!$L$296)+SUMIFS('Resumen Anual'!$AR$402,Z65,'Resumen Anual'!$V$9,K59,'Resumen Anual'!$L$354)+SUMIFS('Resumen Anual'!$AR$460,Z65,'Resumen Anual'!$V$9,K59,'Resumen Anual'!$L$412)+SUMIFS('Resumen Anual'!$AR$518,Z65,'Resumen Anual'!$V$9,K59,'Resumen Anual'!$L$470)+SUMIFS('Resumen Anual'!$AR$576,Z65,'Resumen Anual'!$V$9,K59,'Resumen Anual'!$L$528)+SUMIFS('Resumen Anual'!$AR$634,Z65,'Resumen Anual'!$V$9,K59,'Resumen Anual'!$L$586)+SUMIFS('Resumen Anual'!$AR$692,Z65,'Resumen Anual'!$V$9,K59,'Resumen Anual'!$L$644)+SUMIFS('Resumen Anual'!$CO$54,Z65,'Resumen Anual'!$V$9,K59,'Resumen Anual'!$BI$6)+SUMIFS('Resumen Anual'!$CO$112,Z65,'Resumen Anual'!$V$9,K59,'Resumen Anual'!$BI$64)+SUMIFS('Resumen Anual'!$CO$170,Z65,'Resumen Anual'!$V$9,K59,'Resumen Anual'!$BI$122)+SUMIFS('Resumen Anual'!$CO$228,Z65,'Resumen Anual'!$V$9,K59,'Resumen Anual'!$BI$180)+SUMIFS('Resumen Anual'!$CO$286,Z65,'Resumen Anual'!$V$9,K59,'Resumen Anual'!$BI$238)+SUMIFS('Resumen Anual'!$CO$344,Z65,'Resumen Anual'!$V$9,K59,'Resumen Anual'!$BI$296)+SUMIFS('Resumen Anual'!$CO$402,Z65,'Resumen Anual'!$V$9,K59,'Resumen Anual'!$BI$354)+SUMIFS('Resumen Anual'!$CO$460,Z65,'Resumen Anual'!$V$9,K59,'Resumen Anual'!$BI$412)+SUMIFS('Resumen Anual'!$CO$518,Z65,'Resumen Anual'!$V$9,K59,'Resumen Anual'!$BI$470)+SUMIFS('Resumen Anual'!$CO$576,Z65,'Resumen Anual'!$V$9,K59,'Resumen Anual'!$BI$528)+SUMIFS('Resumen Anual'!$CO$634,Z65,'Resumen Anual'!$V$9,K59,'Resumen Anual'!$BI$586)+SUMIFS('Resumen Anual'!$CO$692,Z65,'Resumen Anual'!$V$9,K59,'Resumen Anual'!$BI$644)+SUMIFS('Resumen Anual'!$EN$54,Z65,'Resumen Anual'!$V$9,K59,'Resumen Anual'!$DH$6)+SUMIFS('Resumen Anual'!$EN$112,Z65,'Resumen Anual'!$V$9,K59,'Resumen Anual'!$DH$64)+SUMIFS('Resumen Anual'!$EN$170,Z65,'Resumen Anual'!$V$9,K59,'Resumen Anual'!$DH$122)+SUMIFS('Resumen Anual'!$EN$228,Z65,'Resumen Anual'!$V$9,K59,'Resumen Anual'!$DH$180)+SUMIFS('Resumen Anual'!$EN$286,Z65,'Resumen Anual'!$V$9,K59,'Resumen Anual'!$DH$238)+SUMIFS('Resumen Anual'!$EN$344,Z65,'Resumen Anual'!$V$9,K59,'Resumen Anual'!$DH$296)+SUMIFS('Resumen Anual'!$EN$402,Z65,'Resumen Anual'!$V$9,K59,'Resumen Anual'!$DH$354)+SUMIFS('Resumen Anual'!$EN$460,Z65,'Resumen Anual'!$V$9,K59,'Resumen Anual'!$DH$412)+SUMIFS('Resumen Anual'!$EN$518,Z65,'Resumen Anual'!$V$9,K59,'Resumen Anual'!$DH$470)+SUMIFS('Resumen Anual'!$EN$576,Z65,'Resumen Anual'!$V$9,K59,'Resumen Anual'!$DH$528)+SUMIFS('Resumen Anual'!$EN$634,Z65,'Resumen Anual'!$V$9,K59,'Resumen Anual'!$DH$586)+SUMIFS('Resumen Anual'!$EN$692,Z65,'Resumen Anual'!$V$9,K59,'Resumen Anual'!$DH$644)+SUMIFS('Resumen Anual'!$GK$54,Z65,'Resumen Anual'!$V$9,K59,'Resumen Anual'!$FE$6)+SUMIFS('Resumen Anual'!$GK$112,Z65,'Resumen Anual'!$V$9,K59,'Resumen Anual'!$FE$64)+SUMIFS('Resumen Anual'!$GK$170,Z65,'Resumen Anual'!$V$9,K59,'Resumen Anual'!$FE$122)+SUMIFS('Resumen Anual'!$GK$228,Z65,'Resumen Anual'!$V$9,K59,'Resumen Anual'!$FE$180)+SUMIFS('Resumen Anual'!$GK$286,Z65,'Resumen Anual'!$V$9,K59,'Resumen Anual'!$FE$238)+SUMIFS('Resumen Anual'!$GK$344,Z65,'Resumen Anual'!$V$9,K59,'Resumen Anual'!$FE$296)+SUMIFS('Resumen Anual'!$GK$402,Z65,'Resumen Anual'!$V$9,K59,'Resumen Anual'!$FE$354)+SUMIFS('Resumen Anual'!$GK$460,Z65,'Resumen Anual'!$V$9,K59,'Resumen Anual'!$FE$412)+SUMIFS('Resumen Anual'!$GK$518,Z65,'Resumen Anual'!$V$9,K59,'Resumen Anual'!$FE$470)+SUMIFS('Resumen Anual'!$GK$576,Z65,'Resumen Anual'!$V$9,K59,'Resumen Anual'!$FE$528)+SUMIFS('Resumen Anual'!$GK$634,Z65,'Resumen Anual'!$V$9,K59,'Resumen Anual'!$FE$586)+SUMIFS('Resumen Anual'!$GK$692,Z65,'Resumen Anual'!$V$9,K59,'Resumen Anual'!$FE$644)</f>
        <v>0</v>
      </c>
      <c r="AR65" s="756"/>
      <c r="AS65" s="756"/>
      <c r="AT65" s="756">
        <f>SUMIFS('Resumen Anual'!$AU$54,Z65,'Resumen Anual'!$V$9,K59,'Resumen Anual'!$L$6)+SUMIFS('Resumen Anual'!$AU$112,Z65,'Resumen Anual'!$V$9,K59,'Resumen Anual'!$L$64)+SUMIFS('Resumen Anual'!$AU$170,Z65,'Resumen Anual'!$V$9,K59,'Resumen Anual'!$L$122)+SUMIFS('Resumen Anual'!$AU$228,Z65,'Resumen Anual'!$V$9,K59,'Resumen Anual'!$L$180)+SUMIFS('Resumen Anual'!$AU$286,Z65,'Resumen Anual'!$V$9,K59,'Resumen Anual'!$L$238)+SUMIFS('Resumen Anual'!$AU$344,Z65,'Resumen Anual'!$V$9,K59,'Resumen Anual'!$L$296)+SUMIFS('Resumen Anual'!$AU$402,Z65,'Resumen Anual'!$V$9,K59,'Resumen Anual'!$L$354)+SUMIFS('Resumen Anual'!$AU$460,Z65,'Resumen Anual'!$V$9,K59,'Resumen Anual'!$L$412)+SUMIFS('Resumen Anual'!$AU$518,Z65,'Resumen Anual'!$V$9,K59,'Resumen Anual'!$L$470)+SUMIFS('Resumen Anual'!$AU$576,Z65,'Resumen Anual'!$V$9,K59,'Resumen Anual'!$L$528)+SUMIFS('Resumen Anual'!$AU$634,Z65,'Resumen Anual'!$V$9,K59,'Resumen Anual'!$L$586)+SUMIFS('Resumen Anual'!$AU$692,Z65,'Resumen Anual'!$V$9,K59,'Resumen Anual'!$L$644)+SUMIFS('Resumen Anual'!$CR$54,Z65,'Resumen Anual'!$V$9,K59,'Resumen Anual'!$BI$6)+SUMIFS('Resumen Anual'!$CR$112,Z65,'Resumen Anual'!$V$9,K59,'Resumen Anual'!$BI$64)+SUMIFS('Resumen Anual'!$CR$170,Z65,'Resumen Anual'!$V$9,K59,'Resumen Anual'!$BI$122)+SUMIFS('Resumen Anual'!$CR$228,Z65,'Resumen Anual'!$V$9,K59,'Resumen Anual'!$BI$180)+SUMIFS('Resumen Anual'!$CR$286,Z65,'Resumen Anual'!$V$9,K59,'Resumen Anual'!$BI$238)+SUMIFS('Resumen Anual'!$CR$344,Z65,'Resumen Anual'!$V$9,K59,'Resumen Anual'!$BI$296)+SUMIFS('Resumen Anual'!$CR$402,Z65,'Resumen Anual'!$V$9,K59,'Resumen Anual'!$BI$354)+SUMIFS('Resumen Anual'!$CR$460,Z65,'Resumen Anual'!$V$9,K59,'Resumen Anual'!$BI$412)+SUMIFS('Resumen Anual'!$CR$518,Z65,'Resumen Anual'!$V$9,K59,'Resumen Anual'!$BI$470)+SUMIFS('Resumen Anual'!$CR$576,Z65,'Resumen Anual'!$V$9,K59,'Resumen Anual'!$BI$528)+SUMIFS('Resumen Anual'!$CR$634,Z65,'Resumen Anual'!$V$9,K59,'Resumen Anual'!$BI$586)+SUMIFS('Resumen Anual'!$CR$692,Z65,'Resumen Anual'!$V$9,K59,'Resumen Anual'!$BI$644)+SUMIFS('Resumen Anual'!$EQ$54,Z65,'Resumen Anual'!$V$9,K59,'Resumen Anual'!$DH$6)+SUMIFS('Resumen Anual'!$EQ$112,Z65,'Resumen Anual'!$V$9,K59,'Resumen Anual'!$DH$64)+SUMIFS('Resumen Anual'!$EQ$170,Z65,'Resumen Anual'!$V$9,K59,'Resumen Anual'!$DH$122)+SUMIFS('Resumen Anual'!$EQ$228,Z65,'Resumen Anual'!$V$9,K59,'Resumen Anual'!$DH$180)+SUMIFS('Resumen Anual'!$EQ$286,Z65,'Resumen Anual'!$V$9,K59,'Resumen Anual'!$DH$238)+SUMIFS('Resumen Anual'!$EQ$344,Z65,'Resumen Anual'!$V$9,K59,'Resumen Anual'!$DH$296)+SUMIFS('Resumen Anual'!$EQ$402,Z65,'Resumen Anual'!$V$9,K59,'Resumen Anual'!$DH$354)+SUMIFS('Resumen Anual'!$EQ$460,Z65,'Resumen Anual'!$V$9,K59,'Resumen Anual'!$DH$412)+SUMIFS('Resumen Anual'!$EQ$518,Z65,'Resumen Anual'!$V$9,K59,'Resumen Anual'!$DH$470)+SUMIFS('Resumen Anual'!$EQ$576,Z65,'Resumen Anual'!$V$9,K59,'Resumen Anual'!$DH$528)+SUMIFS('Resumen Anual'!$EQ$634,Z65,'Resumen Anual'!$V$9,K59,'Resumen Anual'!$DH$586)+SUMIFS('Resumen Anual'!$EQ$692,Z65,'Resumen Anual'!$V$9,K59,'Resumen Anual'!$DH$644)+SUMIFS('Resumen Anual'!$GN$54,Z65,'Resumen Anual'!$V$9,K59,'Resumen Anual'!$FE$6)+SUMIFS('Resumen Anual'!$GN$112,Z65,'Resumen Anual'!$V$9,K59,'Resumen Anual'!$FE$64)+SUMIFS('Resumen Anual'!$GN$170,Z65,'Resumen Anual'!$V$9,K59,'Resumen Anual'!$FE$122)+SUMIFS('Resumen Anual'!$GN$228,Z65,'Resumen Anual'!$V$9,K59,'Resumen Anual'!$FE$180)+SUMIFS('Resumen Anual'!$GN$286,Z65,'Resumen Anual'!$V$9,K59,'Resumen Anual'!$FE$238)+SUMIFS('Resumen Anual'!$GN$344,Z65,'Resumen Anual'!$V$9,K59,'Resumen Anual'!$FE$296)+SUMIFS('Resumen Anual'!$GN$402,Z65,'Resumen Anual'!$V$9,K59,'Resumen Anual'!$FE$354)+SUMIFS('Resumen Anual'!$GN$460,Z65,'Resumen Anual'!$V$9,K59,'Resumen Anual'!$FE$412)+SUMIFS('Resumen Anual'!$GN$518,Z65,'Resumen Anual'!$V$9,K59,'Resumen Anual'!$FE$470)+SUMIFS('Resumen Anual'!$GN$576,Z65,'Resumen Anual'!$V$9,K59,'Resumen Anual'!$FE$528)+SUMIFS('Resumen Anual'!$GN$634,Z65,'Resumen Anual'!$V$9,K59,'Resumen Anual'!$FE$586)+SUMIFS('Resumen Anual'!$GN$692,Z65,'Resumen Anual'!$V$9,K59,'Resumen Anual'!$FE$644)</f>
        <v>0</v>
      </c>
      <c r="AU65" s="756"/>
      <c r="AV65" s="1215"/>
      <c r="AW65" s="1200"/>
      <c r="AX65" s="171"/>
      <c r="AY65" s="832">
        <f>SUMIF('Resumen Anual'!$FE$622,BH59,'Resumen Anual'!$EV$631)+SUMIF('Resumen Anual'!$DH$622,BH59,'Resumen Anual'!$CY$631)+SUMIF('Resumen Anual'!$BI$622,BH59,'Resumen Anual'!$AZ$631)+SUMIF('Resumen Anual'!$L$622,BH59,'Resumen Anual'!$C$631)+SUMIF('Resumen Anual'!$FE$566,BH59,'Resumen Anual'!$EV$575)+SUMIF('Resumen Anual'!$DH$566,BH59,'Resumen Anual'!$CY$575)+SUMIF('Resumen Anual'!$BI$566,BH59,'Resumen Anual'!$AZ$575)+SUMIF('Resumen Anual'!$L$566,BH59,'Resumen Anual'!$C$575)+SUMIF('Resumen Anual'!$FE$510,BH59,'Resumen Anual'!$EV$519)+SUMIF('Resumen Anual'!$DH$510,BH59,'Resumen Anual'!$CY$519)+SUMIF('Resumen Anual'!$BI$510,BH59,'Resumen Anual'!$AZ$519)+SUMIF('Resumen Anual'!$L$510,BH59,'Resumen Anual'!$C$519)+SUMIF('Resumen Anual'!$FE$454,BH59,'Resumen Anual'!$EV$463)+SUMIF('Resumen Anual'!$DH$454,BH59,'Resumen Anual'!$CY$463)+SUMIF('Resumen Anual'!$BI$454,BH59,'Resumen Anual'!$AZ$463)+SUMIF('Resumen Anual'!$L$454,BH59,'Resumen Anual'!$C$463)+SUMIF('Resumen Anual'!$FE$398,BH59,'Resumen Anual'!$EV$407)+SUMIF('Resumen Anual'!$DH$398,BH59,'Resumen Anual'!$CY$407)+SUMIF('Resumen Anual'!$BI$398,BH59,'Resumen Anual'!$AZ$407)+SUMIF('Resumen Anual'!$L$398,BH59,'Resumen Anual'!$C$407)+SUMIF('Resumen Anual'!$FE$342,BH59,'Resumen Anual'!$EV$351)+SUMIF('Resumen Anual'!$DH$342,BH59,'Resumen Anual'!$CY$351)+SUMIF('Resumen Anual'!$BI$342,BH59,'Resumen Anual'!$AZ$351)+SUMIF('Resumen Anual'!$L$342,BH59,'Resumen Anual'!$C$351)+SUMIF('Resumen Anual'!$FE$286,BH59,'Resumen Anual'!$EV$295)+SUMIF('Resumen Anual'!$DH$286,BH59,'Resumen Anual'!$CY$295)+SUMIF('Resumen Anual'!$BI$286,BH59,'Resumen Anual'!$AZ$295)+SUMIF('Resumen Anual'!$L$286,BH59,'Resumen Anual'!$C$295)+SUMIF('Resumen Anual'!$FE$230,BH59,'Resumen Anual'!$EV$239)+SUMIF('Resumen Anual'!$DH$230,BH59,'Resumen Anual'!$CY$239)+SUMIF('Resumen Anual'!$BI$230,BH59,'Resumen Anual'!$AZ$239)+SUMIF('Resumen Anual'!$L$230,BH59,'Resumen Anual'!$C$239)+SUMIF('Resumen Anual'!$FE$174,BH59,'Resumen Anual'!$EV$183)+SUMIF('Resumen Anual'!$DH$174,BH59,'Resumen Anual'!$CY$183)+SUMIF('Resumen Anual'!$BI$174,BH59,'Resumen Anual'!$AZ$183)+SUMIF('Resumen Anual'!$L$174,BH59,'Resumen Anual'!$C$183)+SUMIF('Resumen Anual'!$FE$118,BH59,'Resumen Anual'!$EV$127)+SUMIF('Resumen Anual'!$DH$118,BH59,'Resumen Anual'!$CY$127)+SUMIF('Resumen Anual'!$BI$118,BH59,'Resumen Anual'!$AZ$127)+SUMIF('Resumen Anual'!$L$118,BH59,'Resumen Anual'!$C$127)+SUMIF('Resumen Anual'!$FE$62,BH59,'Resumen Anual'!$EV$71)+SUMIF('Resumen Anual'!$DH$62,BH59,'Resumen Anual'!$CY$71)+SUMIF('Resumen Anual'!$BI$62,BH59,'Resumen Anual'!$AZ$71)+SUMIF('Resumen Anual'!$L$62,BH59,'Resumen Anual'!$C$71)+SUMIF('Resumen Anual'!$FE$6,BH59,'Resumen Anual'!$EV$15)+SUMIF('Resumen Anual'!$DH$6,BH59,'Resumen Anual'!$CY$15)+SUMIF('Resumen Anual'!$BI$6,BH59,'Resumen Anual'!$AZ$15)+SUMIF('Resumen Anual'!$L$6,BH59,'Resumen Anual'!$C$15)+SUMIF('Bitácoras Anteriores'!$K$6,BH59,'Bitácoras Anteriores'!$B$12)+SUMIF('Bitácoras Anteriores'!$K$59,$K$6,'Bitácoras Anteriores'!$B$65)+SUMIF('Bitácoras Anteriores'!$K$112,BH59,'Bitácoras Anteriores'!$B$118)+SUMIF('Bitácoras Anteriores'!$K$165,BH59,'Bitácoras Anteriores'!$B$171)+SUMIF('Bitácoras Anteriores'!$K$218,BH59,'Bitácoras Anteriores'!$B$224)+SUMIF('Bitácoras Anteriores'!$K$271,BH59,'Bitácoras Anteriores'!$B$277)+SUMIF('Bitácoras Anteriores'!$K$324,BH59,'Bitácoras Anteriores'!$B$330)+SUMIF('Bitácoras Anteriores'!$BH$6,BH59,'Bitácoras Anteriores'!$AY$12)+SUMIF('Bitácoras Anteriores'!$BH$59,$K$6,'Bitácoras Anteriores'!$AY$65)+SUMIF('Bitácoras Anteriores'!$BH$112,BH59,'Bitácoras Anteriores'!$AY$118)+SUMIF('Bitácoras Anteriores'!$BH$165,BH59,'Bitácoras Anteriores'!$AY$171)+SUMIF('Bitácoras Anteriores'!$BH$218,BH59,'Bitácoras Anteriores'!$AY$224)+SUMIF('Bitácoras Anteriores'!$BH$271,BH59,'Bitácoras Anteriores'!$AY$277)+SUMIF('Bitácoras Anteriores'!$BH$324,BH59,'Bitácoras Anteriores'!$AY$330)+SUMIF('Bitácoras Anteriores'!$DF$6,BH59,'Bitácoras Anteriores'!$CW$12)+SUMIF('Bitácoras Anteriores'!$DF$59,$K$6,'Bitácoras Anteriores'!$CW$65)+SUMIF('Bitácoras Anteriores'!$DF$112,BH59,'Bitácoras Anteriores'!$CW$118)+SUMIF('Bitácoras Anteriores'!$DF$165,BH59,'Bitácoras Anteriores'!$CW$171)+SUMIF('Bitácoras Anteriores'!$DF$218,BH59,'Bitácoras Anteriores'!$CW$224)+SUMIF('Bitácoras Anteriores'!$DF$271,BH59,'Bitácoras Anteriores'!$CW$277)+SUMIF('Bitácoras Anteriores'!$DF$324,BH59,'Bitácoras Anteriores'!$CW$330)+SUMIF('Bitácoras Anteriores'!$FC$6,BH59,'Bitácoras Anteriores'!$ET$12)+SUMIF('Bitácoras Anteriores'!$FC$59,$K$6,'Bitácoras Anteriores'!$ET$65)+SUMIF('Bitácoras Anteriores'!$FC$112,BH59,'Bitácoras Anteriores'!$ET$118)+SUMIF('Bitácoras Anteriores'!$FC$165,BH59,'Bitácoras Anteriores'!$ET$171)+SUMIF('Bitácoras Anteriores'!$FC$218,BH59,'Bitácoras Anteriores'!$ET$224)+SUMIF('Bitácoras Anteriores'!$FC$271,BH59,'Bitácoras Anteriores'!$ET$277)+SUMIF('Bitácoras Anteriores'!$FC$324,BH59,'Bitácoras Anteriores'!$ET$330)</f>
        <v>0</v>
      </c>
      <c r="AZ65" s="833"/>
      <c r="BA65" s="833"/>
      <c r="BB65" s="833"/>
      <c r="BC65" s="833"/>
      <c r="BD65" s="833"/>
      <c r="BE65" s="833"/>
      <c r="BF65" s="833"/>
      <c r="BG65" s="833"/>
      <c r="BH65" s="833"/>
      <c r="BI65" s="834"/>
      <c r="BJ65" s="14"/>
      <c r="BK65" s="821" t="str">
        <f>IFERROR(AY65/BF67,"")</f>
        <v/>
      </c>
      <c r="BL65" s="822"/>
      <c r="BM65" s="822"/>
      <c r="BN65" s="822"/>
      <c r="BO65" s="822"/>
      <c r="BP65" s="822"/>
      <c r="BQ65" s="822"/>
      <c r="BR65" s="822"/>
      <c r="BS65" s="822"/>
      <c r="BT65" s="822"/>
      <c r="BU65" s="823"/>
      <c r="BV65" s="15"/>
      <c r="BW65" s="828">
        <v>2022</v>
      </c>
      <c r="BX65" s="829"/>
      <c r="BY65" s="829"/>
      <c r="BZ65" s="829"/>
      <c r="CA65" s="829"/>
      <c r="CB65" s="1214">
        <f>SUMIFS('Resumen Anual'!$AF$54,BW65,'Resumen Anual'!$V$9,BH59,'Resumen Anual'!$L$6)+SUMIFS('Resumen Anual'!$AF$112,BW65,'Resumen Anual'!$V$9,BH59,'Resumen Anual'!$L$64)+SUMIFS('Resumen Anual'!$AF$170,BW65,'Resumen Anual'!$V$9,BH59,'Resumen Anual'!$L$122)+SUMIFS('Resumen Anual'!$AF$228,BW65,'Resumen Anual'!$V$9,BH59,'Resumen Anual'!$L$180)+SUMIFS('Resumen Anual'!$AF$286,BW65,'Resumen Anual'!$V$9,BH59,'Resumen Anual'!$L$238)+SUMIFS('Resumen Anual'!$AF$344,BW65,'Resumen Anual'!$V$9,BH59,'Resumen Anual'!$L$296)+SUMIFS('Resumen Anual'!$AF$402,BW65,'Resumen Anual'!$V$9,BH59,'Resumen Anual'!$L$354)+SUMIFS('Resumen Anual'!$AF$460,BW65,'Resumen Anual'!$V$9,BH59,'Resumen Anual'!$L$412)+SUMIFS('Resumen Anual'!$AF$518,BW65,'Resumen Anual'!$V$9,BH59,'Resumen Anual'!$L$470)+SUMIFS('Resumen Anual'!$AF$576,BW65,'Resumen Anual'!$V$9,BH59,'Resumen Anual'!$L$528)+SUMIFS('Resumen Anual'!$AF$634,BW65,'Resumen Anual'!$V$9,BH59,'Resumen Anual'!$L$586)+SUMIFS('Resumen Anual'!$AF$692,BW65,'Resumen Anual'!$V$9,BH59,'Resumen Anual'!$L$644)+SUMIFS('Resumen Anual'!$CC$54,BW65,'Resumen Anual'!$V$9,BH59,'Resumen Anual'!$BI$6)+SUMIFS('Resumen Anual'!$CC$112,BW65,'Resumen Anual'!$V$9,BH59,'Resumen Anual'!$BI$64)+SUMIFS('Resumen Anual'!$CC$170,BW65,'Resumen Anual'!$V$9,BH59,'Resumen Anual'!$BI$122)+SUMIFS('Resumen Anual'!$CC$228,BW65,'Resumen Anual'!$V$9,BH59,'Resumen Anual'!$BI$180)+SUMIFS('Resumen Anual'!$CC$286,BW65,'Resumen Anual'!$V$9,BH59,'Resumen Anual'!$BI$238)+SUMIFS('Resumen Anual'!$CC$344,BW65,'Resumen Anual'!$V$9,BH59,'Resumen Anual'!$BI$296)+SUMIFS('Resumen Anual'!$CC$402,BW65,'Resumen Anual'!$V$9,BH59,'Resumen Anual'!$BI$354)+SUMIFS('Resumen Anual'!$CC$460,BW65,'Resumen Anual'!$V$9,BH59,'Resumen Anual'!$BI$412)+SUMIFS('Resumen Anual'!$CC$518,BW65,'Resumen Anual'!$V$9,BH59,'Resumen Anual'!$BI$470)+SUMIFS('Resumen Anual'!$CC$576,BW65,'Resumen Anual'!$V$9,BH59,'Resumen Anual'!$BI$528)+SUMIFS('Resumen Anual'!$CC$634,BW65,'Resumen Anual'!$V$9,BH59,'Resumen Anual'!$BI$586)+SUMIFS('Resumen Anual'!$CC$692,BW65,'Resumen Anual'!$V$9,BH59,'Resumen Anual'!$BI$644)+SUMIFS('Resumen Anual'!$EB$54,BW65,'Resumen Anual'!$V$9,BH59,'Resumen Anual'!$DH$6)+SUMIFS('Resumen Anual'!$EB$112,BW65,'Resumen Anual'!$V$9,BH59,'Resumen Anual'!$DH$64)+SUMIFS('Resumen Anual'!$EB$170,BW65,'Resumen Anual'!$V$9,BH59,'Resumen Anual'!$DH$122)+SUMIFS('Resumen Anual'!$EB$228,BW65,'Resumen Anual'!$V$9,BH59,'Resumen Anual'!$DH$180)+SUMIFS('Resumen Anual'!$EB$286,BW65,'Resumen Anual'!$V$9,BH59,'Resumen Anual'!$DH$238)+SUMIFS('Resumen Anual'!$EB$344,BW65,'Resumen Anual'!$V$9,BH59,'Resumen Anual'!$DH$296)+SUMIFS('Resumen Anual'!$EB$402,BW65,'Resumen Anual'!$V$9,BH59,'Resumen Anual'!$DH$354)+SUMIFS('Resumen Anual'!$EB$460,BW65,'Resumen Anual'!$V$9,BH59,'Resumen Anual'!$DH$412)+SUMIFS('Resumen Anual'!$EB$518,BW65,'Resumen Anual'!$V$9,BH59,'Resumen Anual'!$DH$470)+SUMIFS('Resumen Anual'!$EB$576,BW65,'Resumen Anual'!$V$9,BH59,'Resumen Anual'!$DH$528)+SUMIFS('Resumen Anual'!$EB$634,BW65,'Resumen Anual'!$V$9,BH59,'Resumen Anual'!$DH$586)+SUMIFS('Resumen Anual'!$EB$692,BW65,'Resumen Anual'!$V$9,BH59,'Resumen Anual'!$DH$644)+SUMIFS('Resumen Anual'!$FY$54,BW65,'Resumen Anual'!$V$9,BH59,'Resumen Anual'!$FE$6)+SUMIFS('Resumen Anual'!$FY$112,BW65,'Resumen Anual'!$V$9,BH59,'Resumen Anual'!$FE$64)+SUMIFS('Resumen Anual'!$FY$170,BW65,'Resumen Anual'!$V$9,BH59,'Resumen Anual'!$FE$122)+SUMIFS('Resumen Anual'!$FY$228,BW65,'Resumen Anual'!$V$9,BH59,'Resumen Anual'!$FE$180)+SUMIFS('Resumen Anual'!$FY$286,BW65,'Resumen Anual'!$V$9,BH59,'Resumen Anual'!$FE$238)+SUMIFS('Resumen Anual'!$FY$344,BW65,'Resumen Anual'!$V$9,BH59,'Resumen Anual'!$FE$296)+SUMIFS('Resumen Anual'!$FY$402,BW65,'Resumen Anual'!$V$9,BH59,'Resumen Anual'!$FE$354)+SUMIFS('Resumen Anual'!$FY$460,BW65,'Resumen Anual'!$V$9,BH59,'Resumen Anual'!$FE$412)+SUMIFS('Resumen Anual'!$FY$518,BW65,'Resumen Anual'!$V$9,BH59,'Resumen Anual'!$FE$470)+SUMIFS('Resumen Anual'!$FY$576,BW65,'Resumen Anual'!$V$9,BH59,'Resumen Anual'!$FE$528)+SUMIFS('Resumen Anual'!$FY$634,BW65,'Resumen Anual'!$V$9,BH59,'Resumen Anual'!$FE$586)+SUMIFS('Resumen Anual'!$FY$692,BW65,'Resumen Anual'!$V$9,BH59,'Resumen Anual'!$FE$644)</f>
        <v>0</v>
      </c>
      <c r="CC65" s="770"/>
      <c r="CD65" s="770"/>
      <c r="CE65" s="770"/>
      <c r="CF65" s="770">
        <f>SUMIFS('Resumen Anual'!$AJ$54,BW65,'Resumen Anual'!$V$9,BH59,'Resumen Anual'!$L$6)+SUMIFS('Resumen Anual'!$AJ$112,BW65,'Resumen Anual'!$V$9,BH59,'Resumen Anual'!$L$64)+SUMIFS('Resumen Anual'!$AJ$170,BW65,'Resumen Anual'!$V$9,BH59,'Resumen Anual'!$L$122)+SUMIFS('Resumen Anual'!$AJ$228,BW65,'Resumen Anual'!$V$9,BH59,'Resumen Anual'!$L$180)+SUMIFS('Resumen Anual'!$AJ$286,BW65,'Resumen Anual'!$V$9,BH59,'Resumen Anual'!$L$238)+SUMIFS('Resumen Anual'!$AJ$344,BW65,'Resumen Anual'!$V$9,BH59,'Resumen Anual'!$L$296)+SUMIFS('Resumen Anual'!$AJ$402,BW65,'Resumen Anual'!$V$9,BH59,'Resumen Anual'!$L$354)+SUMIFS('Resumen Anual'!$AJ$460,BW65,'Resumen Anual'!$V$9,BH59,'Resumen Anual'!$L$412)+SUMIFS('Resumen Anual'!$AJ$518,BW65,'Resumen Anual'!$V$9,BH59,'Resumen Anual'!$L$470)+SUMIFS('Resumen Anual'!$AJ$576,BW65,'Resumen Anual'!$V$9,BH59,'Resumen Anual'!$L$528)+SUMIFS('Resumen Anual'!$AJ$634,BW65,'Resumen Anual'!$V$9,BH59,'Resumen Anual'!$L$586)+SUMIFS('Resumen Anual'!$AJ$692,BW65,'Resumen Anual'!$V$9,BH59,'Resumen Anual'!$L$644)+SUMIFS('Resumen Anual'!$CG$54,BW65,'Resumen Anual'!$V$9,BH59,'Resumen Anual'!$BI$6)+SUMIFS('Resumen Anual'!$CG$112,BW65,'Resumen Anual'!$V$9,BH59,'Resumen Anual'!$BI$64)+SUMIFS('Resumen Anual'!$CG$170,BW65,'Resumen Anual'!$V$9,BH59,'Resumen Anual'!$BI$122)+SUMIFS('Resumen Anual'!$CG$228,BW65,'Resumen Anual'!$V$9,BH59,'Resumen Anual'!$BI$180)+SUMIFS('Resumen Anual'!$CG$286,BW65,'Resumen Anual'!$V$9,BH59,'Resumen Anual'!$BI$238)+SUMIFS('Resumen Anual'!$CG$344,BW65,'Resumen Anual'!$V$9,BH59,'Resumen Anual'!$BI$296)+SUMIFS('Resumen Anual'!$CG$402,BW65,'Resumen Anual'!$V$9,BH59,'Resumen Anual'!$BI$354)+SUMIFS('Resumen Anual'!$CG$460,BW65,'Resumen Anual'!$V$9,BH59,'Resumen Anual'!$BI$412)+SUMIFS('Resumen Anual'!$CG$518,BW65,'Resumen Anual'!$V$9,BH59,'Resumen Anual'!$BI$470)+SUMIFS('Resumen Anual'!$CG$576,BW65,'Resumen Anual'!$V$9,BH59,'Resumen Anual'!$BI$528)+SUMIFS('Resumen Anual'!$CG$634,BW65,'Resumen Anual'!$V$9,BH59,'Resumen Anual'!$BI$586)+SUMIFS('Resumen Anual'!$CG$692,BW65,'Resumen Anual'!$V$9,BH59,'Resumen Anual'!$BI$644)+SUMIFS('Resumen Anual'!$EF$54,BW65,'Resumen Anual'!$V$9,BH59,'Resumen Anual'!$DH$6)+SUMIFS('Resumen Anual'!$EF$112,BW65,'Resumen Anual'!$V$9,BH59,'Resumen Anual'!$DH$64)+SUMIFS('Resumen Anual'!$EF$170,BW65,'Resumen Anual'!$V$9,BH59,'Resumen Anual'!$DH$122)+SUMIFS('Resumen Anual'!$EF$228,BW65,'Resumen Anual'!$V$9,BH59,'Resumen Anual'!$DH$180)+SUMIFS('Resumen Anual'!$EF$286,BW65,'Resumen Anual'!$V$9,BH59,'Resumen Anual'!$DH$238)+SUMIFS('Resumen Anual'!$EF$344,BW65,'Resumen Anual'!$V$9,BH59,'Resumen Anual'!$DH$296)+SUMIFS('Resumen Anual'!$EF$402,BW65,'Resumen Anual'!$V$9,BH59,'Resumen Anual'!$DH$354)+SUMIFS('Resumen Anual'!$EF$460,BW65,'Resumen Anual'!$V$9,BH59,'Resumen Anual'!$DH$412)+SUMIFS('Resumen Anual'!$EF$518,BW65,'Resumen Anual'!$V$9,BH59,'Resumen Anual'!$DH$470)+SUMIFS('Resumen Anual'!$EF$576,BW65,'Resumen Anual'!$V$9,BH59,'Resumen Anual'!$DH$528)+SUMIFS('Resumen Anual'!$EF$634,BW65,'Resumen Anual'!$V$9,BH59,'Resumen Anual'!$DH$586)+SUMIFS('Resumen Anual'!$EF$692,BW65,'Resumen Anual'!$V$9,BH59,'Resumen Anual'!$DH$644)+SUMIFS('Resumen Anual'!$GC$54,BW65,'Resumen Anual'!$V$9,BH59,'Resumen Anual'!$FE$6)+SUMIFS('Resumen Anual'!$GC$112,BW65,'Resumen Anual'!$V$9,BH59,'Resumen Anual'!$FE$64)+SUMIFS('Resumen Anual'!$GC$170,BW65,'Resumen Anual'!$V$9,BH59,'Resumen Anual'!$FE$122)+SUMIFS('Resumen Anual'!$GC$228,BW65,'Resumen Anual'!$V$9,BH59,'Resumen Anual'!$FE$180)+SUMIFS('Resumen Anual'!$GC$286,BW65,'Resumen Anual'!$V$9,BH59,'Resumen Anual'!$FE$238)+SUMIFS('Resumen Anual'!$GC$344,BW65,'Resumen Anual'!$V$9,BH59,'Resumen Anual'!$FE$296)+SUMIFS('Resumen Anual'!$GC$402,BW65,'Resumen Anual'!$V$9,BH59,'Resumen Anual'!$FE$354)+SUMIFS('Resumen Anual'!$GC$460,BW65,'Resumen Anual'!$V$9,BH59,'Resumen Anual'!$FE$412)+SUMIFS('Resumen Anual'!$GC$518,BW65,'Resumen Anual'!$V$9,BH59,'Resumen Anual'!$FE$470)+SUMIFS('Resumen Anual'!$GC$576,BW65,'Resumen Anual'!$V$9,BH59,'Resumen Anual'!$FE$528)+SUMIFS('Resumen Anual'!$GC$634,BW65,'Resumen Anual'!$V$9,BH59,'Resumen Anual'!$FE$586)+SUMIFS('Resumen Anual'!$GC$692,BW65,'Resumen Anual'!$V$9,BH59,'Resumen Anual'!$FE$644)</f>
        <v>0</v>
      </c>
      <c r="CG65" s="770"/>
      <c r="CH65" s="770"/>
      <c r="CI65" s="770"/>
      <c r="CJ65" s="770">
        <f>SUMIFS('Resumen Anual'!$AN$54,BW65,'Resumen Anual'!$V$9,BH59,'Resumen Anual'!$L$6)+SUMIFS('Resumen Anual'!$AN$112,BW65,'Resumen Anual'!$V$9,BH59,'Resumen Anual'!$L$64)+SUMIFS('Resumen Anual'!$AN$170,BW65,'Resumen Anual'!$V$9,BH59,'Resumen Anual'!$L$122)+SUMIFS('Resumen Anual'!$AN$228,BW65,'Resumen Anual'!$V$9,BH59,'Resumen Anual'!$L$180)+SUMIFS('Resumen Anual'!$AN$286,BW65,'Resumen Anual'!$V$9,BH59,'Resumen Anual'!$L$238)+SUMIFS('Resumen Anual'!$AN$344,BW65,'Resumen Anual'!$V$9,BH59,'Resumen Anual'!$L$296)+SUMIFS('Resumen Anual'!$AN$402,BW65,'Resumen Anual'!$V$9,BH59,'Resumen Anual'!$L$354)+SUMIFS('Resumen Anual'!$AN$460,BW65,'Resumen Anual'!$V$9,BH59,'Resumen Anual'!$L$412)+SUMIFS('Resumen Anual'!$AN$518,BW65,'Resumen Anual'!$V$9,BH59,'Resumen Anual'!$L$470)+SUMIFS('Resumen Anual'!$AN$576,BW65,'Resumen Anual'!$V$9,BH59,'Resumen Anual'!$L$528)+SUMIFS('Resumen Anual'!$AN$634,BW65,'Resumen Anual'!$V$9,BH59,'Resumen Anual'!$L$586)+SUMIFS('Resumen Anual'!$AN$692,BW65,'Resumen Anual'!$V$9,BH59,'Resumen Anual'!$L$644)+SUMIFS('Resumen Anual'!$CK$54,BW65,'Resumen Anual'!$V$9,BH59,'Resumen Anual'!$BI$6)+SUMIFS('Resumen Anual'!$CK$112,BW65,'Resumen Anual'!$V$9,BH59,'Resumen Anual'!$BI$64)+SUMIFS('Resumen Anual'!$CK$170,BW65,'Resumen Anual'!$V$9,BH59,'Resumen Anual'!$BI$122)+SUMIFS('Resumen Anual'!$CK$228,BW65,'Resumen Anual'!$V$9,BH59,'Resumen Anual'!$BI$180)+SUMIFS('Resumen Anual'!$CK$286,BW65,'Resumen Anual'!$V$9,BH59,'Resumen Anual'!$BI$238)+SUMIFS('Resumen Anual'!$CK$344,BW65,'Resumen Anual'!$V$9,BH59,'Resumen Anual'!$BI$296)+SUMIFS('Resumen Anual'!$CK$402,BW65,'Resumen Anual'!$V$9,BH59,'Resumen Anual'!$BI$354)+SUMIFS('Resumen Anual'!$CK$460,BW65,'Resumen Anual'!$V$9,BH59,'Resumen Anual'!$BI$412)+SUMIFS('Resumen Anual'!$CK$518,BW65,'Resumen Anual'!$V$9,BH59,'Resumen Anual'!$BI$470)+SUMIFS('Resumen Anual'!$CK$576,BW65,'Resumen Anual'!$V$9,BH59,'Resumen Anual'!$BI$528)+SUMIFS('Resumen Anual'!$CK$634,BW65,'Resumen Anual'!$V$9,BH59,'Resumen Anual'!$BI$586)+SUMIFS('Resumen Anual'!$CK$692,BW65,'Resumen Anual'!$V$9,BH59,'Resumen Anual'!$BI$644)+SUMIFS('Resumen Anual'!$EJ$54,BW65,'Resumen Anual'!$V$9,BH59,'Resumen Anual'!$DH$6)+SUMIFS('Resumen Anual'!$EJ$112,BW65,'Resumen Anual'!$V$9,BH59,'Resumen Anual'!$DH$64)+SUMIFS('Resumen Anual'!$EJ$170,BW65,'Resumen Anual'!$V$9,BH59,'Resumen Anual'!$DH$122)+SUMIFS('Resumen Anual'!$EJ$228,BW65,'Resumen Anual'!$V$9,BH59,'Resumen Anual'!$DH$180)+SUMIFS('Resumen Anual'!$EJ$286,BW65,'Resumen Anual'!$V$9,BH59,'Resumen Anual'!$DH$238)+SUMIFS('Resumen Anual'!$EJ$344,BW65,'Resumen Anual'!$V$9,BH59,'Resumen Anual'!$DH$296)+SUMIFS('Resumen Anual'!$EJ$402,BW65,'Resumen Anual'!$V$9,BH59,'Resumen Anual'!$DH$354)+SUMIFS('Resumen Anual'!$EJ$460,BW65,'Resumen Anual'!$V$9,BH59,'Resumen Anual'!$DH$412)+SUMIFS('Resumen Anual'!$EJ$518,BW65,'Resumen Anual'!$V$9,BH59,'Resumen Anual'!$DH$470)+SUMIFS('Resumen Anual'!$EJ$576,BW65,'Resumen Anual'!$V$9,BH59,'Resumen Anual'!$DH$528)+SUMIFS('Resumen Anual'!$EJ$634,BW65,'Resumen Anual'!$V$9,BH59,'Resumen Anual'!$DH$586)+SUMIFS('Resumen Anual'!$EJ$692,BW65,'Resumen Anual'!$V$9,BH59,'Resumen Anual'!$DH$644)+SUMIFS('Resumen Anual'!$GG$54,BW65,'Resumen Anual'!$V$9,BH59,'Resumen Anual'!$FE$6)+SUMIFS('Resumen Anual'!$GG$112,BW65,'Resumen Anual'!$V$9,BH59,'Resumen Anual'!$FE$64)+SUMIFS('Resumen Anual'!$GG$170,BW65,'Resumen Anual'!$V$9,BH59,'Resumen Anual'!$FE$122)+SUMIFS('Resumen Anual'!$GG$228,BW65,'Resumen Anual'!$V$9,BH59,'Resumen Anual'!$FE$180)+SUMIFS('Resumen Anual'!$GG$286,BW65,'Resumen Anual'!$V$9,BH59,'Resumen Anual'!$FE$238)+SUMIFS('Resumen Anual'!$GG$344,BW65,'Resumen Anual'!$V$9,BH59,'Resumen Anual'!$FE$296)+SUMIFS('Resumen Anual'!$GG$402,BW65,'Resumen Anual'!$V$9,BH59,'Resumen Anual'!$FE$354)+SUMIFS('Resumen Anual'!$GG$460,BW65,'Resumen Anual'!$V$9,BH59,'Resumen Anual'!$FE$412)+SUMIFS('Resumen Anual'!$GG$518,BW65,'Resumen Anual'!$V$9,BH59,'Resumen Anual'!$FE$470)+SUMIFS('Resumen Anual'!$GG$576,BW65,'Resumen Anual'!$V$9,BH59,'Resumen Anual'!$FE$528)+SUMIFS('Resumen Anual'!$GG$634,BW65,'Resumen Anual'!$V$9,BH59,'Resumen Anual'!$FE$586)+SUMIFS('Resumen Anual'!$GG$692,BW65,'Resumen Anual'!$V$9,BH59,'Resumen Anual'!$FE$644)</f>
        <v>0</v>
      </c>
      <c r="CK65" s="770"/>
      <c r="CL65" s="770"/>
      <c r="CM65" s="770"/>
      <c r="CN65" s="756">
        <f>SUMIFS('Resumen Anual'!$AR$54,BW65,'Resumen Anual'!$V$9,BH59,'Resumen Anual'!$L$6)+SUMIFS('Resumen Anual'!$AR$112,BW65,'Resumen Anual'!$V$9,BH59,'Resumen Anual'!$L$64)+SUMIFS('Resumen Anual'!$AR$170,BW65,'Resumen Anual'!$V$9,BH59,'Resumen Anual'!$L$122)+SUMIFS('Resumen Anual'!$AR$228,BW65,'Resumen Anual'!$V$9,BH59,'Resumen Anual'!$L$180)+SUMIFS('Resumen Anual'!$AR$286,BW65,'Resumen Anual'!$V$9,BH59,'Resumen Anual'!$L$238)+SUMIFS('Resumen Anual'!$AR$344,BW65,'Resumen Anual'!$V$9,BH59,'Resumen Anual'!$L$296)+SUMIFS('Resumen Anual'!$AR$402,BW65,'Resumen Anual'!$V$9,BH59,'Resumen Anual'!$L$354)+SUMIFS('Resumen Anual'!$AR$460,BW65,'Resumen Anual'!$V$9,BH59,'Resumen Anual'!$L$412)+SUMIFS('Resumen Anual'!$AR$518,BW65,'Resumen Anual'!$V$9,BH59,'Resumen Anual'!$L$470)+SUMIFS('Resumen Anual'!$AR$576,BW65,'Resumen Anual'!$V$9,BH59,'Resumen Anual'!$L$528)+SUMIFS('Resumen Anual'!$AR$634,BW65,'Resumen Anual'!$V$9,BH59,'Resumen Anual'!$L$586)+SUMIFS('Resumen Anual'!$AR$692,BW65,'Resumen Anual'!$V$9,BH59,'Resumen Anual'!$L$644)+SUMIFS('Resumen Anual'!$CO$54,BW65,'Resumen Anual'!$V$9,BH59,'Resumen Anual'!$BI$6)+SUMIFS('Resumen Anual'!$CO$112,BW65,'Resumen Anual'!$V$9,BH59,'Resumen Anual'!$BI$64)+SUMIFS('Resumen Anual'!$CO$170,BW65,'Resumen Anual'!$V$9,BH59,'Resumen Anual'!$BI$122)+SUMIFS('Resumen Anual'!$CO$228,BW65,'Resumen Anual'!$V$9,BH59,'Resumen Anual'!$BI$180)+SUMIFS('Resumen Anual'!$CO$286,BW65,'Resumen Anual'!$V$9,BH59,'Resumen Anual'!$BI$238)+SUMIFS('Resumen Anual'!$CO$344,BW65,'Resumen Anual'!$V$9,BH59,'Resumen Anual'!$BI$296)+SUMIFS('Resumen Anual'!$CO$402,BW65,'Resumen Anual'!$V$9,BH59,'Resumen Anual'!$BI$354)+SUMIFS('Resumen Anual'!$CO$460,BW65,'Resumen Anual'!$V$9,BH59,'Resumen Anual'!$BI$412)+SUMIFS('Resumen Anual'!$CO$518,BW65,'Resumen Anual'!$V$9,BH59,'Resumen Anual'!$BI$470)+SUMIFS('Resumen Anual'!$CO$576,BW65,'Resumen Anual'!$V$9,BH59,'Resumen Anual'!$BI$528)+SUMIFS('Resumen Anual'!$CO$634,BW65,'Resumen Anual'!$V$9,BH59,'Resumen Anual'!$BI$586)+SUMIFS('Resumen Anual'!$CO$692,BW65,'Resumen Anual'!$V$9,BH59,'Resumen Anual'!$BI$644)+SUMIFS('Resumen Anual'!$EN$54,BW65,'Resumen Anual'!$V$9,BH59,'Resumen Anual'!$DH$6)+SUMIFS('Resumen Anual'!$EN$112,BW65,'Resumen Anual'!$V$9,BH59,'Resumen Anual'!$DH$64)+SUMIFS('Resumen Anual'!$EN$170,BW65,'Resumen Anual'!$V$9,BH59,'Resumen Anual'!$DH$122)+SUMIFS('Resumen Anual'!$EN$228,BW65,'Resumen Anual'!$V$9,BH59,'Resumen Anual'!$DH$180)+SUMIFS('Resumen Anual'!$EN$286,BW65,'Resumen Anual'!$V$9,BH59,'Resumen Anual'!$DH$238)+SUMIFS('Resumen Anual'!$EN$344,BW65,'Resumen Anual'!$V$9,BH59,'Resumen Anual'!$DH$296)+SUMIFS('Resumen Anual'!$EN$402,BW65,'Resumen Anual'!$V$9,BH59,'Resumen Anual'!$DH$354)+SUMIFS('Resumen Anual'!$EN$460,BW65,'Resumen Anual'!$V$9,BH59,'Resumen Anual'!$DH$412)+SUMIFS('Resumen Anual'!$EN$518,BW65,'Resumen Anual'!$V$9,BH59,'Resumen Anual'!$DH$470)+SUMIFS('Resumen Anual'!$EN$576,BW65,'Resumen Anual'!$V$9,BH59,'Resumen Anual'!$DH$528)+SUMIFS('Resumen Anual'!$EN$634,BW65,'Resumen Anual'!$V$9,BH59,'Resumen Anual'!$DH$586)+SUMIFS('Resumen Anual'!$EN$692,BW65,'Resumen Anual'!$V$9,BH59,'Resumen Anual'!$DH$644)+SUMIFS('Resumen Anual'!$GK$54,BW65,'Resumen Anual'!$V$9,BH59,'Resumen Anual'!$FE$6)+SUMIFS('Resumen Anual'!$GK$112,BW65,'Resumen Anual'!$V$9,BH59,'Resumen Anual'!$FE$64)+SUMIFS('Resumen Anual'!$GK$170,BW65,'Resumen Anual'!$V$9,BH59,'Resumen Anual'!$FE$122)+SUMIFS('Resumen Anual'!$GK$228,BW65,'Resumen Anual'!$V$9,BH59,'Resumen Anual'!$FE$180)+SUMIFS('Resumen Anual'!$GK$286,BW65,'Resumen Anual'!$V$9,BH59,'Resumen Anual'!$FE$238)+SUMIFS('Resumen Anual'!$GK$344,BW65,'Resumen Anual'!$V$9,BH59,'Resumen Anual'!$FE$296)+SUMIFS('Resumen Anual'!$GK$402,BW65,'Resumen Anual'!$V$9,BH59,'Resumen Anual'!$FE$354)+SUMIFS('Resumen Anual'!$GK$460,BW65,'Resumen Anual'!$V$9,BH59,'Resumen Anual'!$FE$412)+SUMIFS('Resumen Anual'!$GK$518,BW65,'Resumen Anual'!$V$9,BH59,'Resumen Anual'!$FE$470)+SUMIFS('Resumen Anual'!$GK$576,BW65,'Resumen Anual'!$V$9,BH59,'Resumen Anual'!$FE$528)+SUMIFS('Resumen Anual'!$GK$634,BW65,'Resumen Anual'!$V$9,BH59,'Resumen Anual'!$FE$586)+SUMIFS('Resumen Anual'!$GK$692,BW65,'Resumen Anual'!$V$9,BH59,'Resumen Anual'!$FE$644)</f>
        <v>0</v>
      </c>
      <c r="CO65" s="756"/>
      <c r="CP65" s="756"/>
      <c r="CQ65" s="756">
        <f>SUMIFS('Resumen Anual'!$AU$54,BW65,'Resumen Anual'!$V$9,BH59,'Resumen Anual'!$L$6)+SUMIFS('Resumen Anual'!$AU$112,BW65,'Resumen Anual'!$V$9,BH59,'Resumen Anual'!$L$64)+SUMIFS('Resumen Anual'!$AU$170,BW65,'Resumen Anual'!$V$9,BH59,'Resumen Anual'!$L$122)+SUMIFS('Resumen Anual'!$AU$228,BW65,'Resumen Anual'!$V$9,BH59,'Resumen Anual'!$L$180)+SUMIFS('Resumen Anual'!$AU$286,BW65,'Resumen Anual'!$V$9,BH59,'Resumen Anual'!$L$238)+SUMIFS('Resumen Anual'!$AU$344,BW65,'Resumen Anual'!$V$9,BH59,'Resumen Anual'!$L$296)+SUMIFS('Resumen Anual'!$AU$402,BW65,'Resumen Anual'!$V$9,BH59,'Resumen Anual'!$L$354)+SUMIFS('Resumen Anual'!$AU$460,BW65,'Resumen Anual'!$V$9,BH59,'Resumen Anual'!$L$412)+SUMIFS('Resumen Anual'!$AU$518,BW65,'Resumen Anual'!$V$9,BH59,'Resumen Anual'!$L$470)+SUMIFS('Resumen Anual'!$AU$576,BW65,'Resumen Anual'!$V$9,BH59,'Resumen Anual'!$L$528)+SUMIFS('Resumen Anual'!$AU$634,BW65,'Resumen Anual'!$V$9,BH59,'Resumen Anual'!$L$586)+SUMIFS('Resumen Anual'!$AU$692,BW65,'Resumen Anual'!$V$9,BH59,'Resumen Anual'!$L$644)+SUMIFS('Resumen Anual'!$CR$54,BW65,'Resumen Anual'!$V$9,BH59,'Resumen Anual'!$BI$6)+SUMIFS('Resumen Anual'!$CR$112,BW65,'Resumen Anual'!$V$9,BH59,'Resumen Anual'!$BI$64)+SUMIFS('Resumen Anual'!$CR$170,BW65,'Resumen Anual'!$V$9,BH59,'Resumen Anual'!$BI$122)+SUMIFS('Resumen Anual'!$CR$228,BW65,'Resumen Anual'!$V$9,BH59,'Resumen Anual'!$BI$180)+SUMIFS('Resumen Anual'!$CR$286,BW65,'Resumen Anual'!$V$9,BH59,'Resumen Anual'!$BI$238)+SUMIFS('Resumen Anual'!$CR$344,BW65,'Resumen Anual'!$V$9,BH59,'Resumen Anual'!$BI$296)+SUMIFS('Resumen Anual'!$CR$402,BW65,'Resumen Anual'!$V$9,BH59,'Resumen Anual'!$BI$354)+SUMIFS('Resumen Anual'!$CR$460,BW65,'Resumen Anual'!$V$9,BH59,'Resumen Anual'!$BI$412)+SUMIFS('Resumen Anual'!$CR$518,BW65,'Resumen Anual'!$V$9,BH59,'Resumen Anual'!$BI$470)+SUMIFS('Resumen Anual'!$CR$576,BW65,'Resumen Anual'!$V$9,BH59,'Resumen Anual'!$BI$528)+SUMIFS('Resumen Anual'!$CR$634,BW65,'Resumen Anual'!$V$9,BH59,'Resumen Anual'!$BI$586)+SUMIFS('Resumen Anual'!$CR$692,BW65,'Resumen Anual'!$V$9,BH59,'Resumen Anual'!$BI$644)+SUMIFS('Resumen Anual'!$EQ$54,BW65,'Resumen Anual'!$V$9,BH59,'Resumen Anual'!$DH$6)+SUMIFS('Resumen Anual'!$EQ$112,BW65,'Resumen Anual'!$V$9,BH59,'Resumen Anual'!$DH$64)+SUMIFS('Resumen Anual'!$EQ$170,BW65,'Resumen Anual'!$V$9,BH59,'Resumen Anual'!$DH$122)+SUMIFS('Resumen Anual'!$EQ$228,BW65,'Resumen Anual'!$V$9,BH59,'Resumen Anual'!$DH$180)+SUMIFS('Resumen Anual'!$EQ$286,BW65,'Resumen Anual'!$V$9,BH59,'Resumen Anual'!$DH$238)+SUMIFS('Resumen Anual'!$EQ$344,BW65,'Resumen Anual'!$V$9,BH59,'Resumen Anual'!$DH$296)+SUMIFS('Resumen Anual'!$EQ$402,BW65,'Resumen Anual'!$V$9,BH59,'Resumen Anual'!$DH$354)+SUMIFS('Resumen Anual'!$EQ$460,BW65,'Resumen Anual'!$V$9,BH59,'Resumen Anual'!$DH$412)+SUMIFS('Resumen Anual'!$EQ$518,BW65,'Resumen Anual'!$V$9,BH59,'Resumen Anual'!$DH$470)+SUMIFS('Resumen Anual'!$EQ$576,BW65,'Resumen Anual'!$V$9,BH59,'Resumen Anual'!$DH$528)+SUMIFS('Resumen Anual'!$EQ$634,BW65,'Resumen Anual'!$V$9,BH59,'Resumen Anual'!$DH$586)+SUMIFS('Resumen Anual'!$EQ$692,BW65,'Resumen Anual'!$V$9,BH59,'Resumen Anual'!$DH$644)+SUMIFS('Resumen Anual'!$GN$54,BW65,'Resumen Anual'!$V$9,BH59,'Resumen Anual'!$FE$6)+SUMIFS('Resumen Anual'!$GN$112,BW65,'Resumen Anual'!$V$9,BH59,'Resumen Anual'!$FE$64)+SUMIFS('Resumen Anual'!$GN$170,BW65,'Resumen Anual'!$V$9,BH59,'Resumen Anual'!$FE$122)+SUMIFS('Resumen Anual'!$GN$228,BW65,'Resumen Anual'!$V$9,BH59,'Resumen Anual'!$FE$180)+SUMIFS('Resumen Anual'!$GN$286,BW65,'Resumen Anual'!$V$9,BH59,'Resumen Anual'!$FE$238)+SUMIFS('Resumen Anual'!$GN$344,BW65,'Resumen Anual'!$V$9,BH59,'Resumen Anual'!$FE$296)+SUMIFS('Resumen Anual'!$GN$402,BW65,'Resumen Anual'!$V$9,BH59,'Resumen Anual'!$FE$354)+SUMIFS('Resumen Anual'!$GN$460,BW65,'Resumen Anual'!$V$9,BH59,'Resumen Anual'!$FE$412)+SUMIFS('Resumen Anual'!$GN$518,BW65,'Resumen Anual'!$V$9,BH59,'Resumen Anual'!$FE$470)+SUMIFS('Resumen Anual'!$GN$576,BW65,'Resumen Anual'!$V$9,BH59,'Resumen Anual'!$FE$528)+SUMIFS('Resumen Anual'!$GN$634,BW65,'Resumen Anual'!$V$9,BH59,'Resumen Anual'!$FE$586)+SUMIFS('Resumen Anual'!$GN$692,BW65,'Resumen Anual'!$V$9,BH59,'Resumen Anual'!$FE$644)</f>
        <v>0</v>
      </c>
      <c r="CR65" s="756"/>
      <c r="CS65" s="756"/>
      <c r="CT65" s="1200"/>
      <c r="CU65" s="1199"/>
      <c r="CV65" s="171"/>
      <c r="CW65" s="832">
        <f>SUMIF('Resumen Anual'!$FE$622,DF59,'Resumen Anual'!$EV$631)+SUMIF('Resumen Anual'!$DH$622,DF59,'Resumen Anual'!$CY$631)+SUMIF('Resumen Anual'!$BI$622,DF59,'Resumen Anual'!$AZ$631)+SUMIF('Resumen Anual'!$L$622,DF59,'Resumen Anual'!$C$631)+SUMIF('Resumen Anual'!$FE$566,DF59,'Resumen Anual'!$EV$575)+SUMIF('Resumen Anual'!$DH$566,DF59,'Resumen Anual'!$CY$575)+SUMIF('Resumen Anual'!$BI$566,DF59,'Resumen Anual'!$AZ$575)+SUMIF('Resumen Anual'!$L$566,DF59,'Resumen Anual'!$C$575)+SUMIF('Resumen Anual'!$FE$510,DF59,'Resumen Anual'!$EV$519)+SUMIF('Resumen Anual'!$DH$510,DF59,'Resumen Anual'!$CY$519)+SUMIF('Resumen Anual'!$BI$510,DF59,'Resumen Anual'!$AZ$519)+SUMIF('Resumen Anual'!$L$510,DF59,'Resumen Anual'!$C$519)+SUMIF('Resumen Anual'!$FE$454,DF59,'Resumen Anual'!$EV$463)+SUMIF('Resumen Anual'!$DH$454,DF59,'Resumen Anual'!$CY$463)+SUMIF('Resumen Anual'!$BI$454,DF59,'Resumen Anual'!$AZ$463)+SUMIF('Resumen Anual'!$L$454,DF59,'Resumen Anual'!$C$463)+SUMIF('Resumen Anual'!$FE$398,DF59,'Resumen Anual'!$EV$407)+SUMIF('Resumen Anual'!$DH$398,DF59,'Resumen Anual'!$CY$407)+SUMIF('Resumen Anual'!$BI$398,DF59,'Resumen Anual'!$AZ$407)+SUMIF('Resumen Anual'!$L$398,DF59,'Resumen Anual'!$C$407)+SUMIF('Resumen Anual'!$FE$342,DF59,'Resumen Anual'!$EV$351)+SUMIF('Resumen Anual'!$DH$342,DF59,'Resumen Anual'!$CY$351)+SUMIF('Resumen Anual'!$BI$342,DF59,'Resumen Anual'!$AZ$351)+SUMIF('Resumen Anual'!$L$342,DF59,'Resumen Anual'!$C$351)+SUMIF('Resumen Anual'!$FE$286,DF59,'Resumen Anual'!$EV$295)+SUMIF('Resumen Anual'!$DH$286,DF59,'Resumen Anual'!$CY$295)+SUMIF('Resumen Anual'!$BI$286,DF59,'Resumen Anual'!$AZ$295)+SUMIF('Resumen Anual'!$L$286,DF59,'Resumen Anual'!$C$295)+SUMIF('Resumen Anual'!$FE$230,DF59,'Resumen Anual'!$EV$239)+SUMIF('Resumen Anual'!$DH$230,DF59,'Resumen Anual'!$CY$239)+SUMIF('Resumen Anual'!$BI$230,DF59,'Resumen Anual'!$AZ$239)+SUMIF('Resumen Anual'!$L$230,DF59,'Resumen Anual'!$C$239)+SUMIF('Resumen Anual'!$FE$174,DF59,'Resumen Anual'!$EV$183)+SUMIF('Resumen Anual'!$DH$174,DF59,'Resumen Anual'!$CY$183)+SUMIF('Resumen Anual'!$BI$174,DF59,'Resumen Anual'!$AZ$183)+SUMIF('Resumen Anual'!$L$174,DF59,'Resumen Anual'!$C$183)+SUMIF('Resumen Anual'!$FE$118,DF59,'Resumen Anual'!$EV$127)+SUMIF('Resumen Anual'!$DH$118,DF59,'Resumen Anual'!$CY$127)+SUMIF('Resumen Anual'!$BI$118,DF59,'Resumen Anual'!$AZ$127)+SUMIF('Resumen Anual'!$L$118,DF59,'Resumen Anual'!$C$127)+SUMIF('Resumen Anual'!$FE$62,DF59,'Resumen Anual'!$EV$71)+SUMIF('Resumen Anual'!$DH$62,DF59,'Resumen Anual'!$CY$71)+SUMIF('Resumen Anual'!$BI$62,DF59,'Resumen Anual'!$AZ$71)+SUMIF('Resumen Anual'!$L$62,DF59,'Resumen Anual'!$C$71)+SUMIF('Resumen Anual'!$FE$6,DF59,'Resumen Anual'!$EV$15)+SUMIF('Resumen Anual'!$DH$6,DF59,'Resumen Anual'!$CY$15)+SUMIF('Resumen Anual'!$BI$6,DF59,'Resumen Anual'!$AZ$15)+SUMIF('Resumen Anual'!$L$6,DF59,'Resumen Anual'!$C$15)+SUMIF('Bitácoras Anteriores'!$K$6,DF59,'Bitácoras Anteriores'!$B$12)+SUMIF('Bitácoras Anteriores'!$K$59,$K$6,'Bitácoras Anteriores'!$B$65)+SUMIF('Bitácoras Anteriores'!$K$112,DF59,'Bitácoras Anteriores'!$B$118)+SUMIF('Bitácoras Anteriores'!$K$165,DF59,'Bitácoras Anteriores'!$B$171)+SUMIF('Bitácoras Anteriores'!$K$218,DF59,'Bitácoras Anteriores'!$B$224)+SUMIF('Bitácoras Anteriores'!$K$271,DF59,'Bitácoras Anteriores'!$B$277)+SUMIF('Bitácoras Anteriores'!$K$324,DF59,'Bitácoras Anteriores'!$B$330)+SUMIF('Bitácoras Anteriores'!$BH$6,DF59,'Bitácoras Anteriores'!$AY$12)+SUMIF('Bitácoras Anteriores'!$BH$59,$K$6,'Bitácoras Anteriores'!$AY$65)+SUMIF('Bitácoras Anteriores'!$BH$112,DF59,'Bitácoras Anteriores'!$AY$118)+SUMIF('Bitácoras Anteriores'!$BH$165,DF59,'Bitácoras Anteriores'!$AY$171)+SUMIF('Bitácoras Anteriores'!$BH$218,DF59,'Bitácoras Anteriores'!$AY$224)+SUMIF('Bitácoras Anteriores'!$BH$271,DF59,'Bitácoras Anteriores'!$AY$277)+SUMIF('Bitácoras Anteriores'!$BH$324,DF59,'Bitácoras Anteriores'!$AY$330)+SUMIF('Bitácoras Anteriores'!$DF$6,DF59,'Bitácoras Anteriores'!$CW$12)+SUMIF('Bitácoras Anteriores'!$DF$59,$K$6,'Bitácoras Anteriores'!$CW$65)+SUMIF('Bitácoras Anteriores'!$DF$112,DF59,'Bitácoras Anteriores'!$CW$118)+SUMIF('Bitácoras Anteriores'!$DF$165,DF59,'Bitácoras Anteriores'!$CW$171)+SUMIF('Bitácoras Anteriores'!$DF$218,DF59,'Bitácoras Anteriores'!$CW$224)+SUMIF('Bitácoras Anteriores'!$DF$271,DF59,'Bitácoras Anteriores'!$CW$277)+SUMIF('Bitácoras Anteriores'!$DF$324,DF59,'Bitácoras Anteriores'!$CW$330)+SUMIF('Bitácoras Anteriores'!$FC$6,DF59,'Bitácoras Anteriores'!$ET$12)+SUMIF('Bitácoras Anteriores'!$FC$59,$K$6,'Bitácoras Anteriores'!$ET$65)+SUMIF('Bitácoras Anteriores'!$FC$112,DF59,'Bitácoras Anteriores'!$ET$118)+SUMIF('Bitácoras Anteriores'!$FC$165,DF59,'Bitácoras Anteriores'!$ET$171)+SUMIF('Bitácoras Anteriores'!$FC$218,DF59,'Bitácoras Anteriores'!$ET$224)+SUMIF('Bitácoras Anteriores'!$FC$271,DF59,'Bitácoras Anteriores'!$ET$277)+SUMIF('Bitácoras Anteriores'!$FC$324,DF59,'Bitácoras Anteriores'!$ET$330)</f>
        <v>0</v>
      </c>
      <c r="CX65" s="833"/>
      <c r="CY65" s="833"/>
      <c r="CZ65" s="833"/>
      <c r="DA65" s="833"/>
      <c r="DB65" s="833"/>
      <c r="DC65" s="833"/>
      <c r="DD65" s="833"/>
      <c r="DE65" s="833"/>
      <c r="DF65" s="833"/>
      <c r="DG65" s="834"/>
      <c r="DH65" s="14"/>
      <c r="DI65" s="821" t="str">
        <f>IFERROR(CW65/DD67,"")</f>
        <v/>
      </c>
      <c r="DJ65" s="822"/>
      <c r="DK65" s="822"/>
      <c r="DL65" s="822"/>
      <c r="DM65" s="822"/>
      <c r="DN65" s="822"/>
      <c r="DO65" s="822"/>
      <c r="DP65" s="822"/>
      <c r="DQ65" s="822"/>
      <c r="DR65" s="822"/>
      <c r="DS65" s="823"/>
      <c r="DT65" s="15"/>
      <c r="DU65" s="828">
        <v>2022</v>
      </c>
      <c r="DV65" s="829"/>
      <c r="DW65" s="829"/>
      <c r="DX65" s="829"/>
      <c r="DY65" s="829"/>
      <c r="DZ65" s="1214">
        <f>SUMIFS('Resumen Anual'!$AF$54,DU65,'Resumen Anual'!$V$9,DF59,'Resumen Anual'!$L$6)+SUMIFS('Resumen Anual'!$AF$112,DU65,'Resumen Anual'!$V$9,DF59,'Resumen Anual'!$L$64)+SUMIFS('Resumen Anual'!$AF$170,DU65,'Resumen Anual'!$V$9,DF59,'Resumen Anual'!$L$122)+SUMIFS('Resumen Anual'!$AF$228,DU65,'Resumen Anual'!$V$9,DF59,'Resumen Anual'!$L$180)+SUMIFS('Resumen Anual'!$AF$286,DU65,'Resumen Anual'!$V$9,DF59,'Resumen Anual'!$L$238)+SUMIFS('Resumen Anual'!$AF$344,DU65,'Resumen Anual'!$V$9,DF59,'Resumen Anual'!$L$296)+SUMIFS('Resumen Anual'!$AF$402,DU65,'Resumen Anual'!$V$9,DF59,'Resumen Anual'!$L$354)+SUMIFS('Resumen Anual'!$AF$460,DU65,'Resumen Anual'!$V$9,DF59,'Resumen Anual'!$L$412)+SUMIFS('Resumen Anual'!$AF$518,DU65,'Resumen Anual'!$V$9,DF59,'Resumen Anual'!$L$470)+SUMIFS('Resumen Anual'!$AF$576,DU65,'Resumen Anual'!$V$9,DF59,'Resumen Anual'!$L$528)+SUMIFS('Resumen Anual'!$AF$634,DU65,'Resumen Anual'!$V$9,DF59,'Resumen Anual'!$L$586)+SUMIFS('Resumen Anual'!$AF$692,DU65,'Resumen Anual'!$V$9,DF59,'Resumen Anual'!$L$644)+SUMIFS('Resumen Anual'!$CC$54,DU65,'Resumen Anual'!$V$9,DF59,'Resumen Anual'!$BI$6)+SUMIFS('Resumen Anual'!$CC$112,DU65,'Resumen Anual'!$V$9,DF59,'Resumen Anual'!$BI$64)+SUMIFS('Resumen Anual'!$CC$170,DU65,'Resumen Anual'!$V$9,DF59,'Resumen Anual'!$BI$122)+SUMIFS('Resumen Anual'!$CC$228,DU65,'Resumen Anual'!$V$9,DF59,'Resumen Anual'!$BI$180)+SUMIFS('Resumen Anual'!$CC$286,DU65,'Resumen Anual'!$V$9,DF59,'Resumen Anual'!$BI$238)+SUMIFS('Resumen Anual'!$CC$344,DU65,'Resumen Anual'!$V$9,DF59,'Resumen Anual'!$BI$296)+SUMIFS('Resumen Anual'!$CC$402,DU65,'Resumen Anual'!$V$9,DF59,'Resumen Anual'!$BI$354)+SUMIFS('Resumen Anual'!$CC$460,DU65,'Resumen Anual'!$V$9,DF59,'Resumen Anual'!$BI$412)+SUMIFS('Resumen Anual'!$CC$518,DU65,'Resumen Anual'!$V$9,DF59,'Resumen Anual'!$BI$470)+SUMIFS('Resumen Anual'!$CC$576,DU65,'Resumen Anual'!$V$9,DF59,'Resumen Anual'!$BI$528)+SUMIFS('Resumen Anual'!$CC$634,DU65,'Resumen Anual'!$V$9,DF59,'Resumen Anual'!$BI$586)+SUMIFS('Resumen Anual'!$CC$692,DU65,'Resumen Anual'!$V$9,DF59,'Resumen Anual'!$BI$644)+SUMIFS('Resumen Anual'!$EB$54,DU65,'Resumen Anual'!$V$9,DF59,'Resumen Anual'!$DH$6)+SUMIFS('Resumen Anual'!$EB$112,DU65,'Resumen Anual'!$V$9,DF59,'Resumen Anual'!$DH$64)+SUMIFS('Resumen Anual'!$EB$170,DU65,'Resumen Anual'!$V$9,DF59,'Resumen Anual'!$DH$122)+SUMIFS('Resumen Anual'!$EB$228,DU65,'Resumen Anual'!$V$9,DF59,'Resumen Anual'!$DH$180)+SUMIFS('Resumen Anual'!$EB$286,DU65,'Resumen Anual'!$V$9,DF59,'Resumen Anual'!$DH$238)+SUMIFS('Resumen Anual'!$EB$344,DU65,'Resumen Anual'!$V$9,DF59,'Resumen Anual'!$DH$296)+SUMIFS('Resumen Anual'!$EB$402,DU65,'Resumen Anual'!$V$9,DF59,'Resumen Anual'!$DH$354)+SUMIFS('Resumen Anual'!$EB$460,DU65,'Resumen Anual'!$V$9,DF59,'Resumen Anual'!$DH$412)+SUMIFS('Resumen Anual'!$EB$518,DU65,'Resumen Anual'!$V$9,DF59,'Resumen Anual'!$DH$470)+SUMIFS('Resumen Anual'!$EB$576,DU65,'Resumen Anual'!$V$9,DF59,'Resumen Anual'!$DH$528)+SUMIFS('Resumen Anual'!$EB$634,DU65,'Resumen Anual'!$V$9,DF59,'Resumen Anual'!$DH$586)+SUMIFS('Resumen Anual'!$EB$692,DU65,'Resumen Anual'!$V$9,DF59,'Resumen Anual'!$DH$644)+SUMIFS('Resumen Anual'!$FY$54,DU65,'Resumen Anual'!$V$9,DF59,'Resumen Anual'!$FE$6)+SUMIFS('Resumen Anual'!$FY$112,DU65,'Resumen Anual'!$V$9,DF59,'Resumen Anual'!$FE$64)+SUMIFS('Resumen Anual'!$FY$170,DU65,'Resumen Anual'!$V$9,DF59,'Resumen Anual'!$FE$122)+SUMIFS('Resumen Anual'!$FY$228,DU65,'Resumen Anual'!$V$9,DF59,'Resumen Anual'!$FE$180)+SUMIFS('Resumen Anual'!$FY$286,DU65,'Resumen Anual'!$V$9,DF59,'Resumen Anual'!$FE$238)+SUMIFS('Resumen Anual'!$FY$344,DU65,'Resumen Anual'!$V$9,DF59,'Resumen Anual'!$FE$296)+SUMIFS('Resumen Anual'!$FY$402,DU65,'Resumen Anual'!$V$9,DF59,'Resumen Anual'!$FE$354)+SUMIFS('Resumen Anual'!$FY$460,DU65,'Resumen Anual'!$V$9,DF59,'Resumen Anual'!$FE$412)+SUMIFS('Resumen Anual'!$FY$518,DU65,'Resumen Anual'!$V$9,DF59,'Resumen Anual'!$FE$470)+SUMIFS('Resumen Anual'!$FY$576,DU65,'Resumen Anual'!$V$9,DF59,'Resumen Anual'!$FE$528)+SUMIFS('Resumen Anual'!$FY$634,DU65,'Resumen Anual'!$V$9,DF59,'Resumen Anual'!$FE$586)+SUMIFS('Resumen Anual'!$FY$692,DU65,'Resumen Anual'!$V$9,DF59,'Resumen Anual'!$FE$644)</f>
        <v>0</v>
      </c>
      <c r="EA65" s="770"/>
      <c r="EB65" s="770"/>
      <c r="EC65" s="770"/>
      <c r="ED65" s="770">
        <f>SUMIFS('Resumen Anual'!$AJ$54,DU65,'Resumen Anual'!$V$9,DF59,'Resumen Anual'!$L$6)+SUMIFS('Resumen Anual'!$AJ$112,DU65,'Resumen Anual'!$V$9,DF59,'Resumen Anual'!$L$64)+SUMIFS('Resumen Anual'!$AJ$170,DU65,'Resumen Anual'!$V$9,DF59,'Resumen Anual'!$L$122)+SUMIFS('Resumen Anual'!$AJ$228,DU65,'Resumen Anual'!$V$9,DF59,'Resumen Anual'!$L$180)+SUMIFS('Resumen Anual'!$AJ$286,DU65,'Resumen Anual'!$V$9,DF59,'Resumen Anual'!$L$238)+SUMIFS('Resumen Anual'!$AJ$344,DU65,'Resumen Anual'!$V$9,DF59,'Resumen Anual'!$L$296)+SUMIFS('Resumen Anual'!$AJ$402,DU65,'Resumen Anual'!$V$9,DF59,'Resumen Anual'!$L$354)+SUMIFS('Resumen Anual'!$AJ$460,DU65,'Resumen Anual'!$V$9,DF59,'Resumen Anual'!$L$412)+SUMIFS('Resumen Anual'!$AJ$518,DU65,'Resumen Anual'!$V$9,DF59,'Resumen Anual'!$L$470)+SUMIFS('Resumen Anual'!$AJ$576,DU65,'Resumen Anual'!$V$9,DF59,'Resumen Anual'!$L$528)+SUMIFS('Resumen Anual'!$AJ$634,DU65,'Resumen Anual'!$V$9,DF59,'Resumen Anual'!$L$586)+SUMIFS('Resumen Anual'!$AJ$692,DU65,'Resumen Anual'!$V$9,DF59,'Resumen Anual'!$L$644)+SUMIFS('Resumen Anual'!$CG$54,DU65,'Resumen Anual'!$V$9,DF59,'Resumen Anual'!$BI$6)+SUMIFS('Resumen Anual'!$CG$112,DU65,'Resumen Anual'!$V$9,DF59,'Resumen Anual'!$BI$64)+SUMIFS('Resumen Anual'!$CG$170,DU65,'Resumen Anual'!$V$9,DF59,'Resumen Anual'!$BI$122)+SUMIFS('Resumen Anual'!$CG$228,DU65,'Resumen Anual'!$V$9,DF59,'Resumen Anual'!$BI$180)+SUMIFS('Resumen Anual'!$CG$286,DU65,'Resumen Anual'!$V$9,DF59,'Resumen Anual'!$BI$238)+SUMIFS('Resumen Anual'!$CG$344,DU65,'Resumen Anual'!$V$9,DF59,'Resumen Anual'!$BI$296)+SUMIFS('Resumen Anual'!$CG$402,DU65,'Resumen Anual'!$V$9,DF59,'Resumen Anual'!$BI$354)+SUMIFS('Resumen Anual'!$CG$460,DU65,'Resumen Anual'!$V$9,DF59,'Resumen Anual'!$BI$412)+SUMIFS('Resumen Anual'!$CG$518,DU65,'Resumen Anual'!$V$9,DF59,'Resumen Anual'!$BI$470)+SUMIFS('Resumen Anual'!$CG$576,DU65,'Resumen Anual'!$V$9,DF59,'Resumen Anual'!$BI$528)+SUMIFS('Resumen Anual'!$CG$634,DU65,'Resumen Anual'!$V$9,DF59,'Resumen Anual'!$BI$586)+SUMIFS('Resumen Anual'!$CG$692,DU65,'Resumen Anual'!$V$9,DF59,'Resumen Anual'!$BI$644)+SUMIFS('Resumen Anual'!$EF$54,DU65,'Resumen Anual'!$V$9,DF59,'Resumen Anual'!$DH$6)+SUMIFS('Resumen Anual'!$EF$112,DU65,'Resumen Anual'!$V$9,DF59,'Resumen Anual'!$DH$64)+SUMIFS('Resumen Anual'!$EF$170,DU65,'Resumen Anual'!$V$9,DF59,'Resumen Anual'!$DH$122)+SUMIFS('Resumen Anual'!$EF$228,DU65,'Resumen Anual'!$V$9,DF59,'Resumen Anual'!$DH$180)+SUMIFS('Resumen Anual'!$EF$286,DU65,'Resumen Anual'!$V$9,DF59,'Resumen Anual'!$DH$238)+SUMIFS('Resumen Anual'!$EF$344,DU65,'Resumen Anual'!$V$9,DF59,'Resumen Anual'!$DH$296)+SUMIFS('Resumen Anual'!$EF$402,DU65,'Resumen Anual'!$V$9,DF59,'Resumen Anual'!$DH$354)+SUMIFS('Resumen Anual'!$EF$460,DU65,'Resumen Anual'!$V$9,DF59,'Resumen Anual'!$DH$412)+SUMIFS('Resumen Anual'!$EF$518,DU65,'Resumen Anual'!$V$9,DF59,'Resumen Anual'!$DH$470)+SUMIFS('Resumen Anual'!$EF$576,DU65,'Resumen Anual'!$V$9,DF59,'Resumen Anual'!$DH$528)+SUMIFS('Resumen Anual'!$EF$634,DU65,'Resumen Anual'!$V$9,DF59,'Resumen Anual'!$DH$586)+SUMIFS('Resumen Anual'!$EF$692,DU65,'Resumen Anual'!$V$9,DF59,'Resumen Anual'!$DH$644)+SUMIFS('Resumen Anual'!$GC$54,DU65,'Resumen Anual'!$V$9,DF59,'Resumen Anual'!$FE$6)+SUMIFS('Resumen Anual'!$GC$112,DU65,'Resumen Anual'!$V$9,DF59,'Resumen Anual'!$FE$64)+SUMIFS('Resumen Anual'!$GC$170,DU65,'Resumen Anual'!$V$9,DF59,'Resumen Anual'!$FE$122)+SUMIFS('Resumen Anual'!$GC$228,DU65,'Resumen Anual'!$V$9,DF59,'Resumen Anual'!$FE$180)+SUMIFS('Resumen Anual'!$GC$286,DU65,'Resumen Anual'!$V$9,DF59,'Resumen Anual'!$FE$238)+SUMIFS('Resumen Anual'!$GC$344,DU65,'Resumen Anual'!$V$9,DF59,'Resumen Anual'!$FE$296)+SUMIFS('Resumen Anual'!$GC$402,DU65,'Resumen Anual'!$V$9,DF59,'Resumen Anual'!$FE$354)+SUMIFS('Resumen Anual'!$GC$460,DU65,'Resumen Anual'!$V$9,DF59,'Resumen Anual'!$FE$412)+SUMIFS('Resumen Anual'!$GC$518,DU65,'Resumen Anual'!$V$9,DF59,'Resumen Anual'!$FE$470)+SUMIFS('Resumen Anual'!$GC$576,DU65,'Resumen Anual'!$V$9,DF59,'Resumen Anual'!$FE$528)+SUMIFS('Resumen Anual'!$GC$634,DU65,'Resumen Anual'!$V$9,DF59,'Resumen Anual'!$FE$586)+SUMIFS('Resumen Anual'!$GC$692,DU65,'Resumen Anual'!$V$9,DF59,'Resumen Anual'!$FE$644)</f>
        <v>0</v>
      </c>
      <c r="EE65" s="770"/>
      <c r="EF65" s="770"/>
      <c r="EG65" s="770"/>
      <c r="EH65" s="770">
        <f>SUMIFS('Resumen Anual'!$AN$54,DU65,'Resumen Anual'!$V$9,DF59,'Resumen Anual'!$L$6)+SUMIFS('Resumen Anual'!$AN$112,DU65,'Resumen Anual'!$V$9,DF59,'Resumen Anual'!$L$64)+SUMIFS('Resumen Anual'!$AN$170,DU65,'Resumen Anual'!$V$9,DF59,'Resumen Anual'!$L$122)+SUMIFS('Resumen Anual'!$AN$228,DU65,'Resumen Anual'!$V$9,DF59,'Resumen Anual'!$L$180)+SUMIFS('Resumen Anual'!$AN$286,DU65,'Resumen Anual'!$V$9,DF59,'Resumen Anual'!$L$238)+SUMIFS('Resumen Anual'!$AN$344,DU65,'Resumen Anual'!$V$9,DF59,'Resumen Anual'!$L$296)+SUMIFS('Resumen Anual'!$AN$402,DU65,'Resumen Anual'!$V$9,DF59,'Resumen Anual'!$L$354)+SUMIFS('Resumen Anual'!$AN$460,DU65,'Resumen Anual'!$V$9,DF59,'Resumen Anual'!$L$412)+SUMIFS('Resumen Anual'!$AN$518,DU65,'Resumen Anual'!$V$9,DF59,'Resumen Anual'!$L$470)+SUMIFS('Resumen Anual'!$AN$576,DU65,'Resumen Anual'!$V$9,DF59,'Resumen Anual'!$L$528)+SUMIFS('Resumen Anual'!$AN$634,DU65,'Resumen Anual'!$V$9,DF59,'Resumen Anual'!$L$586)+SUMIFS('Resumen Anual'!$AN$692,DU65,'Resumen Anual'!$V$9,DF59,'Resumen Anual'!$L$644)+SUMIFS('Resumen Anual'!$CK$54,DU65,'Resumen Anual'!$V$9,DF59,'Resumen Anual'!$BI$6)+SUMIFS('Resumen Anual'!$CK$112,DU65,'Resumen Anual'!$V$9,DF59,'Resumen Anual'!$BI$64)+SUMIFS('Resumen Anual'!$CK$170,DU65,'Resumen Anual'!$V$9,DF59,'Resumen Anual'!$BI$122)+SUMIFS('Resumen Anual'!$CK$228,DU65,'Resumen Anual'!$V$9,DF59,'Resumen Anual'!$BI$180)+SUMIFS('Resumen Anual'!$CK$286,DU65,'Resumen Anual'!$V$9,DF59,'Resumen Anual'!$BI$238)+SUMIFS('Resumen Anual'!$CK$344,DU65,'Resumen Anual'!$V$9,DF59,'Resumen Anual'!$BI$296)+SUMIFS('Resumen Anual'!$CK$402,DU65,'Resumen Anual'!$V$9,DF59,'Resumen Anual'!$BI$354)+SUMIFS('Resumen Anual'!$CK$460,DU65,'Resumen Anual'!$V$9,DF59,'Resumen Anual'!$BI$412)+SUMIFS('Resumen Anual'!$CK$518,DU65,'Resumen Anual'!$V$9,DF59,'Resumen Anual'!$BI$470)+SUMIFS('Resumen Anual'!$CK$576,DU65,'Resumen Anual'!$V$9,DF59,'Resumen Anual'!$BI$528)+SUMIFS('Resumen Anual'!$CK$634,DU65,'Resumen Anual'!$V$9,DF59,'Resumen Anual'!$BI$586)+SUMIFS('Resumen Anual'!$CK$692,DU65,'Resumen Anual'!$V$9,DF59,'Resumen Anual'!$BI$644)+SUMIFS('Resumen Anual'!$EJ$54,DU65,'Resumen Anual'!$V$9,DF59,'Resumen Anual'!$DH$6)+SUMIFS('Resumen Anual'!$EJ$112,DU65,'Resumen Anual'!$V$9,DF59,'Resumen Anual'!$DH$64)+SUMIFS('Resumen Anual'!$EJ$170,DU65,'Resumen Anual'!$V$9,DF59,'Resumen Anual'!$DH$122)+SUMIFS('Resumen Anual'!$EJ$228,DU65,'Resumen Anual'!$V$9,DF59,'Resumen Anual'!$DH$180)+SUMIFS('Resumen Anual'!$EJ$286,DU65,'Resumen Anual'!$V$9,DF59,'Resumen Anual'!$DH$238)+SUMIFS('Resumen Anual'!$EJ$344,DU65,'Resumen Anual'!$V$9,DF59,'Resumen Anual'!$DH$296)+SUMIFS('Resumen Anual'!$EJ$402,DU65,'Resumen Anual'!$V$9,DF59,'Resumen Anual'!$DH$354)+SUMIFS('Resumen Anual'!$EJ$460,DU65,'Resumen Anual'!$V$9,DF59,'Resumen Anual'!$DH$412)+SUMIFS('Resumen Anual'!$EJ$518,DU65,'Resumen Anual'!$V$9,DF59,'Resumen Anual'!$DH$470)+SUMIFS('Resumen Anual'!$EJ$576,DU65,'Resumen Anual'!$V$9,DF59,'Resumen Anual'!$DH$528)+SUMIFS('Resumen Anual'!$EJ$634,DU65,'Resumen Anual'!$V$9,DF59,'Resumen Anual'!$DH$586)+SUMIFS('Resumen Anual'!$EJ$692,DU65,'Resumen Anual'!$V$9,DF59,'Resumen Anual'!$DH$644)+SUMIFS('Resumen Anual'!$GG$54,DU65,'Resumen Anual'!$V$9,DF59,'Resumen Anual'!$FE$6)+SUMIFS('Resumen Anual'!$GG$112,DU65,'Resumen Anual'!$V$9,DF59,'Resumen Anual'!$FE$64)+SUMIFS('Resumen Anual'!$GG$170,DU65,'Resumen Anual'!$V$9,DF59,'Resumen Anual'!$FE$122)+SUMIFS('Resumen Anual'!$GG$228,DU65,'Resumen Anual'!$V$9,DF59,'Resumen Anual'!$FE$180)+SUMIFS('Resumen Anual'!$GG$286,DU65,'Resumen Anual'!$V$9,DF59,'Resumen Anual'!$FE$238)+SUMIFS('Resumen Anual'!$GG$344,DU65,'Resumen Anual'!$V$9,DF59,'Resumen Anual'!$FE$296)+SUMIFS('Resumen Anual'!$GG$402,DU65,'Resumen Anual'!$V$9,DF59,'Resumen Anual'!$FE$354)+SUMIFS('Resumen Anual'!$GG$460,DU65,'Resumen Anual'!$V$9,DF59,'Resumen Anual'!$FE$412)+SUMIFS('Resumen Anual'!$GG$518,DU65,'Resumen Anual'!$V$9,DF59,'Resumen Anual'!$FE$470)+SUMIFS('Resumen Anual'!$GG$576,DU65,'Resumen Anual'!$V$9,DF59,'Resumen Anual'!$FE$528)+SUMIFS('Resumen Anual'!$GG$634,DU65,'Resumen Anual'!$V$9,DF59,'Resumen Anual'!$FE$586)+SUMIFS('Resumen Anual'!$GG$692,DU65,'Resumen Anual'!$V$9,DF59,'Resumen Anual'!$FE$644)</f>
        <v>0</v>
      </c>
      <c r="EI65" s="770"/>
      <c r="EJ65" s="770"/>
      <c r="EK65" s="770"/>
      <c r="EL65" s="756">
        <f>SUMIFS('Resumen Anual'!$AR$54,DU65,'Resumen Anual'!$V$9,DF59,'Resumen Anual'!$L$6)+SUMIFS('Resumen Anual'!$AR$112,DU65,'Resumen Anual'!$V$9,DF59,'Resumen Anual'!$L$64)+SUMIFS('Resumen Anual'!$AR$170,DU65,'Resumen Anual'!$V$9,DF59,'Resumen Anual'!$L$122)+SUMIFS('Resumen Anual'!$AR$228,DU65,'Resumen Anual'!$V$9,DF59,'Resumen Anual'!$L$180)+SUMIFS('Resumen Anual'!$AR$286,DU65,'Resumen Anual'!$V$9,DF59,'Resumen Anual'!$L$238)+SUMIFS('Resumen Anual'!$AR$344,DU65,'Resumen Anual'!$V$9,DF59,'Resumen Anual'!$L$296)+SUMIFS('Resumen Anual'!$AR$402,DU65,'Resumen Anual'!$V$9,DF59,'Resumen Anual'!$L$354)+SUMIFS('Resumen Anual'!$AR$460,DU65,'Resumen Anual'!$V$9,DF59,'Resumen Anual'!$L$412)+SUMIFS('Resumen Anual'!$AR$518,DU65,'Resumen Anual'!$V$9,DF59,'Resumen Anual'!$L$470)+SUMIFS('Resumen Anual'!$AR$576,DU65,'Resumen Anual'!$V$9,DF59,'Resumen Anual'!$L$528)+SUMIFS('Resumen Anual'!$AR$634,DU65,'Resumen Anual'!$V$9,DF59,'Resumen Anual'!$L$586)+SUMIFS('Resumen Anual'!$AR$692,DU65,'Resumen Anual'!$V$9,DF59,'Resumen Anual'!$L$644)+SUMIFS('Resumen Anual'!$CO$54,DU65,'Resumen Anual'!$V$9,DF59,'Resumen Anual'!$BI$6)+SUMIFS('Resumen Anual'!$CO$112,DU65,'Resumen Anual'!$V$9,DF59,'Resumen Anual'!$BI$64)+SUMIFS('Resumen Anual'!$CO$170,DU65,'Resumen Anual'!$V$9,DF59,'Resumen Anual'!$BI$122)+SUMIFS('Resumen Anual'!$CO$228,DU65,'Resumen Anual'!$V$9,DF59,'Resumen Anual'!$BI$180)+SUMIFS('Resumen Anual'!$CO$286,DU65,'Resumen Anual'!$V$9,DF59,'Resumen Anual'!$BI$238)+SUMIFS('Resumen Anual'!$CO$344,DU65,'Resumen Anual'!$V$9,DF59,'Resumen Anual'!$BI$296)+SUMIFS('Resumen Anual'!$CO$402,DU65,'Resumen Anual'!$V$9,DF59,'Resumen Anual'!$BI$354)+SUMIFS('Resumen Anual'!$CO$460,DU65,'Resumen Anual'!$V$9,DF59,'Resumen Anual'!$BI$412)+SUMIFS('Resumen Anual'!$CO$518,DU65,'Resumen Anual'!$V$9,DF59,'Resumen Anual'!$BI$470)+SUMIFS('Resumen Anual'!$CO$576,DU65,'Resumen Anual'!$V$9,DF59,'Resumen Anual'!$BI$528)+SUMIFS('Resumen Anual'!$CO$634,DU65,'Resumen Anual'!$V$9,DF59,'Resumen Anual'!$BI$586)+SUMIFS('Resumen Anual'!$CO$692,DU65,'Resumen Anual'!$V$9,DF59,'Resumen Anual'!$BI$644)+SUMIFS('Resumen Anual'!$EN$54,DU65,'Resumen Anual'!$V$9,DF59,'Resumen Anual'!$DH$6)+SUMIFS('Resumen Anual'!$EN$112,DU65,'Resumen Anual'!$V$9,DF59,'Resumen Anual'!$DH$64)+SUMIFS('Resumen Anual'!$EN$170,DU65,'Resumen Anual'!$V$9,DF59,'Resumen Anual'!$DH$122)+SUMIFS('Resumen Anual'!$EN$228,DU65,'Resumen Anual'!$V$9,DF59,'Resumen Anual'!$DH$180)+SUMIFS('Resumen Anual'!$EN$286,DU65,'Resumen Anual'!$V$9,DF59,'Resumen Anual'!$DH$238)+SUMIFS('Resumen Anual'!$EN$344,DU65,'Resumen Anual'!$V$9,DF59,'Resumen Anual'!$DH$296)+SUMIFS('Resumen Anual'!$EN$402,DU65,'Resumen Anual'!$V$9,DF59,'Resumen Anual'!$DH$354)+SUMIFS('Resumen Anual'!$EN$460,DU65,'Resumen Anual'!$V$9,DF59,'Resumen Anual'!$DH$412)+SUMIFS('Resumen Anual'!$EN$518,DU65,'Resumen Anual'!$V$9,DF59,'Resumen Anual'!$DH$470)+SUMIFS('Resumen Anual'!$EN$576,DU65,'Resumen Anual'!$V$9,DF59,'Resumen Anual'!$DH$528)+SUMIFS('Resumen Anual'!$EN$634,DU65,'Resumen Anual'!$V$9,DF59,'Resumen Anual'!$DH$586)+SUMIFS('Resumen Anual'!$EN$692,DU65,'Resumen Anual'!$V$9,DF59,'Resumen Anual'!$DH$644)+SUMIFS('Resumen Anual'!$GK$54,DU65,'Resumen Anual'!$V$9,DF59,'Resumen Anual'!$FE$6)+SUMIFS('Resumen Anual'!$GK$112,DU65,'Resumen Anual'!$V$9,DF59,'Resumen Anual'!$FE$64)+SUMIFS('Resumen Anual'!$GK$170,DU65,'Resumen Anual'!$V$9,DF59,'Resumen Anual'!$FE$122)+SUMIFS('Resumen Anual'!$GK$228,DU65,'Resumen Anual'!$V$9,DF59,'Resumen Anual'!$FE$180)+SUMIFS('Resumen Anual'!$GK$286,DU65,'Resumen Anual'!$V$9,DF59,'Resumen Anual'!$FE$238)+SUMIFS('Resumen Anual'!$GK$344,DU65,'Resumen Anual'!$V$9,DF59,'Resumen Anual'!$FE$296)+SUMIFS('Resumen Anual'!$GK$402,DU65,'Resumen Anual'!$V$9,DF59,'Resumen Anual'!$FE$354)+SUMIFS('Resumen Anual'!$GK$460,DU65,'Resumen Anual'!$V$9,DF59,'Resumen Anual'!$FE$412)+SUMIFS('Resumen Anual'!$GK$518,DU65,'Resumen Anual'!$V$9,DF59,'Resumen Anual'!$FE$470)+SUMIFS('Resumen Anual'!$GK$576,DU65,'Resumen Anual'!$V$9,DF59,'Resumen Anual'!$FE$528)+SUMIFS('Resumen Anual'!$GK$634,DU65,'Resumen Anual'!$V$9,DF59,'Resumen Anual'!$FE$586)+SUMIFS('Resumen Anual'!$GK$692,DU65,'Resumen Anual'!$V$9,DF59,'Resumen Anual'!$FE$644)</f>
        <v>0</v>
      </c>
      <c r="EM65" s="756"/>
      <c r="EN65" s="756"/>
      <c r="EO65" s="756">
        <f>SUMIFS('Resumen Anual'!$AU$54,DU65,'Resumen Anual'!$V$9,DF59,'Resumen Anual'!$L$6)+SUMIFS('Resumen Anual'!$AU$112,DU65,'Resumen Anual'!$V$9,DF59,'Resumen Anual'!$L$64)+SUMIFS('Resumen Anual'!$AU$170,DU65,'Resumen Anual'!$V$9,DF59,'Resumen Anual'!$L$122)+SUMIFS('Resumen Anual'!$AU$228,DU65,'Resumen Anual'!$V$9,DF59,'Resumen Anual'!$L$180)+SUMIFS('Resumen Anual'!$AU$286,DU65,'Resumen Anual'!$V$9,DF59,'Resumen Anual'!$L$238)+SUMIFS('Resumen Anual'!$AU$344,DU65,'Resumen Anual'!$V$9,DF59,'Resumen Anual'!$L$296)+SUMIFS('Resumen Anual'!$AU$402,DU65,'Resumen Anual'!$V$9,DF59,'Resumen Anual'!$L$354)+SUMIFS('Resumen Anual'!$AU$460,DU65,'Resumen Anual'!$V$9,DF59,'Resumen Anual'!$L$412)+SUMIFS('Resumen Anual'!$AU$518,DU65,'Resumen Anual'!$V$9,DF59,'Resumen Anual'!$L$470)+SUMIFS('Resumen Anual'!$AU$576,DU65,'Resumen Anual'!$V$9,DF59,'Resumen Anual'!$L$528)+SUMIFS('Resumen Anual'!$AU$634,DU65,'Resumen Anual'!$V$9,DF59,'Resumen Anual'!$L$586)+SUMIFS('Resumen Anual'!$AU$692,DU65,'Resumen Anual'!$V$9,DF59,'Resumen Anual'!$L$644)+SUMIFS('Resumen Anual'!$CR$54,DU65,'Resumen Anual'!$V$9,DF59,'Resumen Anual'!$BI$6)+SUMIFS('Resumen Anual'!$CR$112,DU65,'Resumen Anual'!$V$9,DF59,'Resumen Anual'!$BI$64)+SUMIFS('Resumen Anual'!$CR$170,DU65,'Resumen Anual'!$V$9,DF59,'Resumen Anual'!$BI$122)+SUMIFS('Resumen Anual'!$CR$228,DU65,'Resumen Anual'!$V$9,DF59,'Resumen Anual'!$BI$180)+SUMIFS('Resumen Anual'!$CR$286,DU65,'Resumen Anual'!$V$9,DF59,'Resumen Anual'!$BI$238)+SUMIFS('Resumen Anual'!$CR$344,DU65,'Resumen Anual'!$V$9,DF59,'Resumen Anual'!$BI$296)+SUMIFS('Resumen Anual'!$CR$402,DU65,'Resumen Anual'!$V$9,DF59,'Resumen Anual'!$BI$354)+SUMIFS('Resumen Anual'!$CR$460,DU65,'Resumen Anual'!$V$9,DF59,'Resumen Anual'!$BI$412)+SUMIFS('Resumen Anual'!$CR$518,DU65,'Resumen Anual'!$V$9,DF59,'Resumen Anual'!$BI$470)+SUMIFS('Resumen Anual'!$CR$576,DU65,'Resumen Anual'!$V$9,DF59,'Resumen Anual'!$BI$528)+SUMIFS('Resumen Anual'!$CR$634,DU65,'Resumen Anual'!$V$9,DF59,'Resumen Anual'!$BI$586)+SUMIFS('Resumen Anual'!$CR$692,DU65,'Resumen Anual'!$V$9,DF59,'Resumen Anual'!$BI$644)+SUMIFS('Resumen Anual'!$EQ$54,DU65,'Resumen Anual'!$V$9,DF59,'Resumen Anual'!$DH$6)+SUMIFS('Resumen Anual'!$EQ$112,DU65,'Resumen Anual'!$V$9,DF59,'Resumen Anual'!$DH$64)+SUMIFS('Resumen Anual'!$EQ$170,DU65,'Resumen Anual'!$V$9,DF59,'Resumen Anual'!$DH$122)+SUMIFS('Resumen Anual'!$EQ$228,DU65,'Resumen Anual'!$V$9,DF59,'Resumen Anual'!$DH$180)+SUMIFS('Resumen Anual'!$EQ$286,DU65,'Resumen Anual'!$V$9,DF59,'Resumen Anual'!$DH$238)+SUMIFS('Resumen Anual'!$EQ$344,DU65,'Resumen Anual'!$V$9,DF59,'Resumen Anual'!$DH$296)+SUMIFS('Resumen Anual'!$EQ$402,DU65,'Resumen Anual'!$V$9,DF59,'Resumen Anual'!$DH$354)+SUMIFS('Resumen Anual'!$EQ$460,DU65,'Resumen Anual'!$V$9,DF59,'Resumen Anual'!$DH$412)+SUMIFS('Resumen Anual'!$EQ$518,DU65,'Resumen Anual'!$V$9,DF59,'Resumen Anual'!$DH$470)+SUMIFS('Resumen Anual'!$EQ$576,DU65,'Resumen Anual'!$V$9,DF59,'Resumen Anual'!$DH$528)+SUMIFS('Resumen Anual'!$EQ$634,DU65,'Resumen Anual'!$V$9,DF59,'Resumen Anual'!$DH$586)+SUMIFS('Resumen Anual'!$EQ$692,DU65,'Resumen Anual'!$V$9,DF59,'Resumen Anual'!$DH$644)+SUMIFS('Resumen Anual'!$GN$54,DU65,'Resumen Anual'!$V$9,DF59,'Resumen Anual'!$FE$6)+SUMIFS('Resumen Anual'!$GN$112,DU65,'Resumen Anual'!$V$9,DF59,'Resumen Anual'!$FE$64)+SUMIFS('Resumen Anual'!$GN$170,DU65,'Resumen Anual'!$V$9,DF59,'Resumen Anual'!$FE$122)+SUMIFS('Resumen Anual'!$GN$228,DU65,'Resumen Anual'!$V$9,DF59,'Resumen Anual'!$FE$180)+SUMIFS('Resumen Anual'!$GN$286,DU65,'Resumen Anual'!$V$9,DF59,'Resumen Anual'!$FE$238)+SUMIFS('Resumen Anual'!$GN$344,DU65,'Resumen Anual'!$V$9,DF59,'Resumen Anual'!$FE$296)+SUMIFS('Resumen Anual'!$GN$402,DU65,'Resumen Anual'!$V$9,DF59,'Resumen Anual'!$FE$354)+SUMIFS('Resumen Anual'!$GN$460,DU65,'Resumen Anual'!$V$9,DF59,'Resumen Anual'!$FE$412)+SUMIFS('Resumen Anual'!$GN$518,DU65,'Resumen Anual'!$V$9,DF59,'Resumen Anual'!$FE$470)+SUMIFS('Resumen Anual'!$GN$576,DU65,'Resumen Anual'!$V$9,DF59,'Resumen Anual'!$FE$528)+SUMIFS('Resumen Anual'!$GN$634,DU65,'Resumen Anual'!$V$9,DF59,'Resumen Anual'!$FE$586)+SUMIFS('Resumen Anual'!$GN$692,DU65,'Resumen Anual'!$V$9,DF59,'Resumen Anual'!$FE$644)</f>
        <v>0</v>
      </c>
      <c r="EP65" s="756"/>
      <c r="EQ65" s="1215"/>
      <c r="ER65" s="1200"/>
      <c r="ES65" s="171"/>
      <c r="ET65" s="832">
        <f>SUMIF('Resumen Anual'!$FE$622,FC59,'Resumen Anual'!$EV$631)+SUMIF('Resumen Anual'!$DH$622,FC59,'Resumen Anual'!$CY$631)+SUMIF('Resumen Anual'!$BI$622,FC59,'Resumen Anual'!$AZ$631)+SUMIF('Resumen Anual'!$L$622,FC59,'Resumen Anual'!$C$631)+SUMIF('Resumen Anual'!$FE$566,FC59,'Resumen Anual'!$EV$575)+SUMIF('Resumen Anual'!$DH$566,FC59,'Resumen Anual'!$CY$575)+SUMIF('Resumen Anual'!$BI$566,FC59,'Resumen Anual'!$AZ$575)+SUMIF('Resumen Anual'!$L$566,FC59,'Resumen Anual'!$C$575)+SUMIF('Resumen Anual'!$FE$510,FC59,'Resumen Anual'!$EV$519)+SUMIF('Resumen Anual'!$DH$510,FC59,'Resumen Anual'!$CY$519)+SUMIF('Resumen Anual'!$BI$510,FC59,'Resumen Anual'!$AZ$519)+SUMIF('Resumen Anual'!$L$510,FC59,'Resumen Anual'!$C$519)+SUMIF('Resumen Anual'!$FE$454,FC59,'Resumen Anual'!$EV$463)+SUMIF('Resumen Anual'!$DH$454,FC59,'Resumen Anual'!$CY$463)+SUMIF('Resumen Anual'!$BI$454,FC59,'Resumen Anual'!$AZ$463)+SUMIF('Resumen Anual'!$L$454,FC59,'Resumen Anual'!$C$463)+SUMIF('Resumen Anual'!$FE$398,FC59,'Resumen Anual'!$EV$407)+SUMIF('Resumen Anual'!$DH$398,FC59,'Resumen Anual'!$CY$407)+SUMIF('Resumen Anual'!$BI$398,FC59,'Resumen Anual'!$AZ$407)+SUMIF('Resumen Anual'!$L$398,FC59,'Resumen Anual'!$C$407)+SUMIF('Resumen Anual'!$FE$342,FC59,'Resumen Anual'!$EV$351)+SUMIF('Resumen Anual'!$DH$342,FC59,'Resumen Anual'!$CY$351)+SUMIF('Resumen Anual'!$BI$342,FC59,'Resumen Anual'!$AZ$351)+SUMIF('Resumen Anual'!$L$342,FC59,'Resumen Anual'!$C$351)+SUMIF('Resumen Anual'!$FE$286,FC59,'Resumen Anual'!$EV$295)+SUMIF('Resumen Anual'!$DH$286,FC59,'Resumen Anual'!$CY$295)+SUMIF('Resumen Anual'!$BI$286,FC59,'Resumen Anual'!$AZ$295)+SUMIF('Resumen Anual'!$L$286,FC59,'Resumen Anual'!$C$295)+SUMIF('Resumen Anual'!$FE$230,FC59,'Resumen Anual'!$EV$239)+SUMIF('Resumen Anual'!$DH$230,FC59,'Resumen Anual'!$CY$239)+SUMIF('Resumen Anual'!$BI$230,FC59,'Resumen Anual'!$AZ$239)+SUMIF('Resumen Anual'!$L$230,FC59,'Resumen Anual'!$C$239)+SUMIF('Resumen Anual'!$FE$174,FC59,'Resumen Anual'!$EV$183)+SUMIF('Resumen Anual'!$DH$174,FC59,'Resumen Anual'!$CY$183)+SUMIF('Resumen Anual'!$BI$174,FC59,'Resumen Anual'!$AZ$183)+SUMIF('Resumen Anual'!$L$174,FC59,'Resumen Anual'!$C$183)+SUMIF('Resumen Anual'!$FE$118,FC59,'Resumen Anual'!$EV$127)+SUMIF('Resumen Anual'!$DH$118,FC59,'Resumen Anual'!$CY$127)+SUMIF('Resumen Anual'!$BI$118,FC59,'Resumen Anual'!$AZ$127)+SUMIF('Resumen Anual'!$L$118,FC59,'Resumen Anual'!$C$127)+SUMIF('Resumen Anual'!$FE$62,FC59,'Resumen Anual'!$EV$71)+SUMIF('Resumen Anual'!$DH$62,FC59,'Resumen Anual'!$CY$71)+SUMIF('Resumen Anual'!$BI$62,FC59,'Resumen Anual'!$AZ$71)+SUMIF('Resumen Anual'!$L$62,FC59,'Resumen Anual'!$C$71)+SUMIF('Resumen Anual'!$FE$6,FC59,'Resumen Anual'!$EV$15)+SUMIF('Resumen Anual'!$DH$6,FC59,'Resumen Anual'!$CY$15)+SUMIF('Resumen Anual'!$BI$6,FC59,'Resumen Anual'!$AZ$15)+SUMIF('Resumen Anual'!$L$6,FC59,'Resumen Anual'!$C$15)+SUMIF('Bitácoras Anteriores'!$K$6,FC59,'Bitácoras Anteriores'!$B$12)+SUMIF('Bitácoras Anteriores'!$K$59,$K$6,'Bitácoras Anteriores'!$B$65)+SUMIF('Bitácoras Anteriores'!$K$112,FC59,'Bitácoras Anteriores'!$B$118)+SUMIF('Bitácoras Anteriores'!$K$165,FC59,'Bitácoras Anteriores'!$B$171)+SUMIF('Bitácoras Anteriores'!$K$218,FC59,'Bitácoras Anteriores'!$B$224)+SUMIF('Bitácoras Anteriores'!$K$271,FC59,'Bitácoras Anteriores'!$B$277)+SUMIF('Bitácoras Anteriores'!$K$324,FC59,'Bitácoras Anteriores'!$B$330)+SUMIF('Bitácoras Anteriores'!$BH$6,FC59,'Bitácoras Anteriores'!$AY$12)+SUMIF('Bitácoras Anteriores'!$BH$59,$K$6,'Bitácoras Anteriores'!$AY$65)+SUMIF('Bitácoras Anteriores'!$BH$112,FC59,'Bitácoras Anteriores'!$AY$118)+SUMIF('Bitácoras Anteriores'!$BH$165,FC59,'Bitácoras Anteriores'!$AY$171)+SUMIF('Bitácoras Anteriores'!$BH$218,FC59,'Bitácoras Anteriores'!$AY$224)+SUMIF('Bitácoras Anteriores'!$BH$271,FC59,'Bitácoras Anteriores'!$AY$277)+SUMIF('Bitácoras Anteriores'!$BH$324,FC59,'Bitácoras Anteriores'!$AY$330)+SUMIF('Bitácoras Anteriores'!$DF$6,FC59,'Bitácoras Anteriores'!$CW$12)+SUMIF('Bitácoras Anteriores'!$DF$59,$K$6,'Bitácoras Anteriores'!$CW$65)+SUMIF('Bitácoras Anteriores'!$DF$112,FC59,'Bitácoras Anteriores'!$CW$118)+SUMIF('Bitácoras Anteriores'!$DF$165,FC59,'Bitácoras Anteriores'!$CW$171)+SUMIF('Bitácoras Anteriores'!$DF$218,FC59,'Bitácoras Anteriores'!$CW$224)+SUMIF('Bitácoras Anteriores'!$DF$271,FC59,'Bitácoras Anteriores'!$CW$277)+SUMIF('Bitácoras Anteriores'!$DF$324,FC59,'Bitácoras Anteriores'!$CW$330)+SUMIF('Bitácoras Anteriores'!$FC$6,FC59,'Bitácoras Anteriores'!$ET$12)+SUMIF('Bitácoras Anteriores'!$FC$59,$K$6,'Bitácoras Anteriores'!$ET$65)+SUMIF('Bitácoras Anteriores'!$FC$112,FC59,'Bitácoras Anteriores'!$ET$118)+SUMIF('Bitácoras Anteriores'!$FC$165,FC59,'Bitácoras Anteriores'!$ET$171)+SUMIF('Bitácoras Anteriores'!$FC$218,FC59,'Bitácoras Anteriores'!$ET$224)+SUMIF('Bitácoras Anteriores'!$FC$271,FC59,'Bitácoras Anteriores'!$ET$277)+SUMIF('Bitácoras Anteriores'!$FC$324,FC59,'Bitácoras Anteriores'!$ET$330)</f>
        <v>0</v>
      </c>
      <c r="EU65" s="833"/>
      <c r="EV65" s="833"/>
      <c r="EW65" s="833"/>
      <c r="EX65" s="833"/>
      <c r="EY65" s="833"/>
      <c r="EZ65" s="833"/>
      <c r="FA65" s="833"/>
      <c r="FB65" s="833"/>
      <c r="FC65" s="833"/>
      <c r="FD65" s="834"/>
      <c r="FE65" s="14"/>
      <c r="FF65" s="821" t="str">
        <f>IFERROR(ET65/FA67,"")</f>
        <v/>
      </c>
      <c r="FG65" s="822"/>
      <c r="FH65" s="822"/>
      <c r="FI65" s="822"/>
      <c r="FJ65" s="822"/>
      <c r="FK65" s="822"/>
      <c r="FL65" s="822"/>
      <c r="FM65" s="822"/>
      <c r="FN65" s="822"/>
      <c r="FO65" s="822"/>
      <c r="FP65" s="823"/>
      <c r="FQ65" s="15"/>
      <c r="FR65" s="828">
        <v>2022</v>
      </c>
      <c r="FS65" s="829"/>
      <c r="FT65" s="829"/>
      <c r="FU65" s="829"/>
      <c r="FV65" s="829"/>
      <c r="FW65" s="1214">
        <f>SUMIFS('Resumen Anual'!$AF$54,FR65,'Resumen Anual'!$V$9,FC59,'Resumen Anual'!$L$6)+SUMIFS('Resumen Anual'!$AF$112,FR65,'Resumen Anual'!$V$9,FC59,'Resumen Anual'!$L$64)+SUMIFS('Resumen Anual'!$AF$170,FR65,'Resumen Anual'!$V$9,FC59,'Resumen Anual'!$L$122)+SUMIFS('Resumen Anual'!$AF$228,FR65,'Resumen Anual'!$V$9,FC59,'Resumen Anual'!$L$180)+SUMIFS('Resumen Anual'!$AF$286,FR65,'Resumen Anual'!$V$9,FC59,'Resumen Anual'!$L$238)+SUMIFS('Resumen Anual'!$AF$344,FR65,'Resumen Anual'!$V$9,FC59,'Resumen Anual'!$L$296)+SUMIFS('Resumen Anual'!$AF$402,FR65,'Resumen Anual'!$V$9,FC59,'Resumen Anual'!$L$354)+SUMIFS('Resumen Anual'!$AF$460,FR65,'Resumen Anual'!$V$9,FC59,'Resumen Anual'!$L$412)+SUMIFS('Resumen Anual'!$AF$518,FR65,'Resumen Anual'!$V$9,FC59,'Resumen Anual'!$L$470)+SUMIFS('Resumen Anual'!$AF$576,FR65,'Resumen Anual'!$V$9,FC59,'Resumen Anual'!$L$528)+SUMIFS('Resumen Anual'!$AF$634,FR65,'Resumen Anual'!$V$9,FC59,'Resumen Anual'!$L$586)+SUMIFS('Resumen Anual'!$AF$692,FR65,'Resumen Anual'!$V$9,FC59,'Resumen Anual'!$L$644)+SUMIFS('Resumen Anual'!$CC$54,FR65,'Resumen Anual'!$V$9,FC59,'Resumen Anual'!$BI$6)+SUMIFS('Resumen Anual'!$CC$112,FR65,'Resumen Anual'!$V$9,FC59,'Resumen Anual'!$BI$64)+SUMIFS('Resumen Anual'!$CC$170,FR65,'Resumen Anual'!$V$9,FC59,'Resumen Anual'!$BI$122)+SUMIFS('Resumen Anual'!$CC$228,FR65,'Resumen Anual'!$V$9,FC59,'Resumen Anual'!$BI$180)+SUMIFS('Resumen Anual'!$CC$286,FR65,'Resumen Anual'!$V$9,FC59,'Resumen Anual'!$BI$238)+SUMIFS('Resumen Anual'!$CC$344,FR65,'Resumen Anual'!$V$9,FC59,'Resumen Anual'!$BI$296)+SUMIFS('Resumen Anual'!$CC$402,FR65,'Resumen Anual'!$V$9,FC59,'Resumen Anual'!$BI$354)+SUMIFS('Resumen Anual'!$CC$460,FR65,'Resumen Anual'!$V$9,FC59,'Resumen Anual'!$BI$412)+SUMIFS('Resumen Anual'!$CC$518,FR65,'Resumen Anual'!$V$9,FC59,'Resumen Anual'!$BI$470)+SUMIFS('Resumen Anual'!$CC$576,FR65,'Resumen Anual'!$V$9,FC59,'Resumen Anual'!$BI$528)+SUMIFS('Resumen Anual'!$CC$634,FR65,'Resumen Anual'!$V$9,FC59,'Resumen Anual'!$BI$586)+SUMIFS('Resumen Anual'!$CC$692,FR65,'Resumen Anual'!$V$9,FC59,'Resumen Anual'!$BI$644)+SUMIFS('Resumen Anual'!$EB$54,FR65,'Resumen Anual'!$V$9,FC59,'Resumen Anual'!$DH$6)+SUMIFS('Resumen Anual'!$EB$112,FR65,'Resumen Anual'!$V$9,FC59,'Resumen Anual'!$DH$64)+SUMIFS('Resumen Anual'!$EB$170,FR65,'Resumen Anual'!$V$9,FC59,'Resumen Anual'!$DH$122)+SUMIFS('Resumen Anual'!$EB$228,FR65,'Resumen Anual'!$V$9,FC59,'Resumen Anual'!$DH$180)+SUMIFS('Resumen Anual'!$EB$286,FR65,'Resumen Anual'!$V$9,FC59,'Resumen Anual'!$DH$238)+SUMIFS('Resumen Anual'!$EB$344,FR65,'Resumen Anual'!$V$9,FC59,'Resumen Anual'!$DH$296)+SUMIFS('Resumen Anual'!$EB$402,FR65,'Resumen Anual'!$V$9,FC59,'Resumen Anual'!$DH$354)+SUMIFS('Resumen Anual'!$EB$460,FR65,'Resumen Anual'!$V$9,FC59,'Resumen Anual'!$DH$412)+SUMIFS('Resumen Anual'!$EB$518,FR65,'Resumen Anual'!$V$9,FC59,'Resumen Anual'!$DH$470)+SUMIFS('Resumen Anual'!$EB$576,FR65,'Resumen Anual'!$V$9,FC59,'Resumen Anual'!$DH$528)+SUMIFS('Resumen Anual'!$EB$634,FR65,'Resumen Anual'!$V$9,FC59,'Resumen Anual'!$DH$586)+SUMIFS('Resumen Anual'!$EB$692,FR65,'Resumen Anual'!$V$9,FC59,'Resumen Anual'!$DH$644)+SUMIFS('Resumen Anual'!$FY$54,FR65,'Resumen Anual'!$V$9,FC59,'Resumen Anual'!$FE$6)+SUMIFS('Resumen Anual'!$FY$112,FR65,'Resumen Anual'!$V$9,FC59,'Resumen Anual'!$FE$64)+SUMIFS('Resumen Anual'!$FY$170,FR65,'Resumen Anual'!$V$9,FC59,'Resumen Anual'!$FE$122)+SUMIFS('Resumen Anual'!$FY$228,FR65,'Resumen Anual'!$V$9,FC59,'Resumen Anual'!$FE$180)+SUMIFS('Resumen Anual'!$FY$286,FR65,'Resumen Anual'!$V$9,FC59,'Resumen Anual'!$FE$238)+SUMIFS('Resumen Anual'!$FY$344,FR65,'Resumen Anual'!$V$9,FC59,'Resumen Anual'!$FE$296)+SUMIFS('Resumen Anual'!$FY$402,FR65,'Resumen Anual'!$V$9,FC59,'Resumen Anual'!$FE$354)+SUMIFS('Resumen Anual'!$FY$460,FR65,'Resumen Anual'!$V$9,FC59,'Resumen Anual'!$FE$412)+SUMIFS('Resumen Anual'!$FY$518,FR65,'Resumen Anual'!$V$9,FC59,'Resumen Anual'!$FE$470)+SUMIFS('Resumen Anual'!$FY$576,FR65,'Resumen Anual'!$V$9,FC59,'Resumen Anual'!$FE$528)+SUMIFS('Resumen Anual'!$FY$634,FR65,'Resumen Anual'!$V$9,FC59,'Resumen Anual'!$FE$586)+SUMIFS('Resumen Anual'!$FY$692,FR65,'Resumen Anual'!$V$9,FC59,'Resumen Anual'!$FE$644)</f>
        <v>0</v>
      </c>
      <c r="FX65" s="770"/>
      <c r="FY65" s="770"/>
      <c r="FZ65" s="770"/>
      <c r="GA65" s="770">
        <f>SUMIFS('Resumen Anual'!$AJ$54,FR65,'Resumen Anual'!$V$9,FC59,'Resumen Anual'!$L$6)+SUMIFS('Resumen Anual'!$AJ$112,FR65,'Resumen Anual'!$V$9,FC59,'Resumen Anual'!$L$64)+SUMIFS('Resumen Anual'!$AJ$170,FR65,'Resumen Anual'!$V$9,FC59,'Resumen Anual'!$L$122)+SUMIFS('Resumen Anual'!$AJ$228,FR65,'Resumen Anual'!$V$9,FC59,'Resumen Anual'!$L$180)+SUMIFS('Resumen Anual'!$AJ$286,FR65,'Resumen Anual'!$V$9,FC59,'Resumen Anual'!$L$238)+SUMIFS('Resumen Anual'!$AJ$344,FR65,'Resumen Anual'!$V$9,FC59,'Resumen Anual'!$L$296)+SUMIFS('Resumen Anual'!$AJ$402,FR65,'Resumen Anual'!$V$9,FC59,'Resumen Anual'!$L$354)+SUMIFS('Resumen Anual'!$AJ$460,FR65,'Resumen Anual'!$V$9,FC59,'Resumen Anual'!$L$412)+SUMIFS('Resumen Anual'!$AJ$518,FR65,'Resumen Anual'!$V$9,FC59,'Resumen Anual'!$L$470)+SUMIFS('Resumen Anual'!$AJ$576,FR65,'Resumen Anual'!$V$9,FC59,'Resumen Anual'!$L$528)+SUMIFS('Resumen Anual'!$AJ$634,FR65,'Resumen Anual'!$V$9,FC59,'Resumen Anual'!$L$586)+SUMIFS('Resumen Anual'!$AJ$692,FR65,'Resumen Anual'!$V$9,FC59,'Resumen Anual'!$L$644)+SUMIFS('Resumen Anual'!$CG$54,FR65,'Resumen Anual'!$V$9,FC59,'Resumen Anual'!$BI$6)+SUMIFS('Resumen Anual'!$CG$112,FR65,'Resumen Anual'!$V$9,FC59,'Resumen Anual'!$BI$64)+SUMIFS('Resumen Anual'!$CG$170,FR65,'Resumen Anual'!$V$9,FC59,'Resumen Anual'!$BI$122)+SUMIFS('Resumen Anual'!$CG$228,FR65,'Resumen Anual'!$V$9,FC59,'Resumen Anual'!$BI$180)+SUMIFS('Resumen Anual'!$CG$286,FR65,'Resumen Anual'!$V$9,FC59,'Resumen Anual'!$BI$238)+SUMIFS('Resumen Anual'!$CG$344,FR65,'Resumen Anual'!$V$9,FC59,'Resumen Anual'!$BI$296)+SUMIFS('Resumen Anual'!$CG$402,FR65,'Resumen Anual'!$V$9,FC59,'Resumen Anual'!$BI$354)+SUMIFS('Resumen Anual'!$CG$460,FR65,'Resumen Anual'!$V$9,FC59,'Resumen Anual'!$BI$412)+SUMIFS('Resumen Anual'!$CG$518,FR65,'Resumen Anual'!$V$9,FC59,'Resumen Anual'!$BI$470)+SUMIFS('Resumen Anual'!$CG$576,FR65,'Resumen Anual'!$V$9,FC59,'Resumen Anual'!$BI$528)+SUMIFS('Resumen Anual'!$CG$634,FR65,'Resumen Anual'!$V$9,FC59,'Resumen Anual'!$BI$586)+SUMIFS('Resumen Anual'!$CG$692,FR65,'Resumen Anual'!$V$9,FC59,'Resumen Anual'!$BI$644)+SUMIFS('Resumen Anual'!$EF$54,FR65,'Resumen Anual'!$V$9,FC59,'Resumen Anual'!$DH$6)+SUMIFS('Resumen Anual'!$EF$112,FR65,'Resumen Anual'!$V$9,FC59,'Resumen Anual'!$DH$64)+SUMIFS('Resumen Anual'!$EF$170,FR65,'Resumen Anual'!$V$9,FC59,'Resumen Anual'!$DH$122)+SUMIFS('Resumen Anual'!$EF$228,FR65,'Resumen Anual'!$V$9,FC59,'Resumen Anual'!$DH$180)+SUMIFS('Resumen Anual'!$EF$286,FR65,'Resumen Anual'!$V$9,FC59,'Resumen Anual'!$DH$238)+SUMIFS('Resumen Anual'!$EF$344,FR65,'Resumen Anual'!$V$9,FC59,'Resumen Anual'!$DH$296)+SUMIFS('Resumen Anual'!$EF$402,FR65,'Resumen Anual'!$V$9,FC59,'Resumen Anual'!$DH$354)+SUMIFS('Resumen Anual'!$EF$460,FR65,'Resumen Anual'!$V$9,FC59,'Resumen Anual'!$DH$412)+SUMIFS('Resumen Anual'!$EF$518,FR65,'Resumen Anual'!$V$9,FC59,'Resumen Anual'!$DH$470)+SUMIFS('Resumen Anual'!$EF$576,FR65,'Resumen Anual'!$V$9,FC59,'Resumen Anual'!$DH$528)+SUMIFS('Resumen Anual'!$EF$634,FR65,'Resumen Anual'!$V$9,FC59,'Resumen Anual'!$DH$586)+SUMIFS('Resumen Anual'!$EF$692,FR65,'Resumen Anual'!$V$9,FC59,'Resumen Anual'!$DH$644)+SUMIFS('Resumen Anual'!$GC$54,FR65,'Resumen Anual'!$V$9,FC59,'Resumen Anual'!$FE$6)+SUMIFS('Resumen Anual'!$GC$112,FR65,'Resumen Anual'!$V$9,FC59,'Resumen Anual'!$FE$64)+SUMIFS('Resumen Anual'!$GC$170,FR65,'Resumen Anual'!$V$9,FC59,'Resumen Anual'!$FE$122)+SUMIFS('Resumen Anual'!$GC$228,FR65,'Resumen Anual'!$V$9,FC59,'Resumen Anual'!$FE$180)+SUMIFS('Resumen Anual'!$GC$286,FR65,'Resumen Anual'!$V$9,FC59,'Resumen Anual'!$FE$238)+SUMIFS('Resumen Anual'!$GC$344,FR65,'Resumen Anual'!$V$9,FC59,'Resumen Anual'!$FE$296)+SUMIFS('Resumen Anual'!$GC$402,FR65,'Resumen Anual'!$V$9,FC59,'Resumen Anual'!$FE$354)+SUMIFS('Resumen Anual'!$GC$460,FR65,'Resumen Anual'!$V$9,FC59,'Resumen Anual'!$FE$412)+SUMIFS('Resumen Anual'!$GC$518,FR65,'Resumen Anual'!$V$9,FC59,'Resumen Anual'!$FE$470)+SUMIFS('Resumen Anual'!$GC$576,FR65,'Resumen Anual'!$V$9,FC59,'Resumen Anual'!$FE$528)+SUMIFS('Resumen Anual'!$GC$634,FR65,'Resumen Anual'!$V$9,FC59,'Resumen Anual'!$FE$586)+SUMIFS('Resumen Anual'!$GC$692,FR65,'Resumen Anual'!$V$9,FC59,'Resumen Anual'!$FE$644)</f>
        <v>0</v>
      </c>
      <c r="GB65" s="770"/>
      <c r="GC65" s="770"/>
      <c r="GD65" s="770"/>
      <c r="GE65" s="770">
        <f>SUMIFS('Resumen Anual'!$AN$54,FR65,'Resumen Anual'!$V$9,FC59,'Resumen Anual'!$L$6)+SUMIFS('Resumen Anual'!$AN$112,FR65,'Resumen Anual'!$V$9,FC59,'Resumen Anual'!$L$64)+SUMIFS('Resumen Anual'!$AN$170,FR65,'Resumen Anual'!$V$9,FC59,'Resumen Anual'!$L$122)+SUMIFS('Resumen Anual'!$AN$228,FR65,'Resumen Anual'!$V$9,FC59,'Resumen Anual'!$L$180)+SUMIFS('Resumen Anual'!$AN$286,FR65,'Resumen Anual'!$V$9,FC59,'Resumen Anual'!$L$238)+SUMIFS('Resumen Anual'!$AN$344,FR65,'Resumen Anual'!$V$9,FC59,'Resumen Anual'!$L$296)+SUMIFS('Resumen Anual'!$AN$402,FR65,'Resumen Anual'!$V$9,FC59,'Resumen Anual'!$L$354)+SUMIFS('Resumen Anual'!$AN$460,FR65,'Resumen Anual'!$V$9,FC59,'Resumen Anual'!$L$412)+SUMIFS('Resumen Anual'!$AN$518,FR65,'Resumen Anual'!$V$9,FC59,'Resumen Anual'!$L$470)+SUMIFS('Resumen Anual'!$AN$576,FR65,'Resumen Anual'!$V$9,FC59,'Resumen Anual'!$L$528)+SUMIFS('Resumen Anual'!$AN$634,FR65,'Resumen Anual'!$V$9,FC59,'Resumen Anual'!$L$586)+SUMIFS('Resumen Anual'!$AN$692,FR65,'Resumen Anual'!$V$9,FC59,'Resumen Anual'!$L$644)+SUMIFS('Resumen Anual'!$CK$54,FR65,'Resumen Anual'!$V$9,FC59,'Resumen Anual'!$BI$6)+SUMIFS('Resumen Anual'!$CK$112,FR65,'Resumen Anual'!$V$9,FC59,'Resumen Anual'!$BI$64)+SUMIFS('Resumen Anual'!$CK$170,FR65,'Resumen Anual'!$V$9,FC59,'Resumen Anual'!$BI$122)+SUMIFS('Resumen Anual'!$CK$228,FR65,'Resumen Anual'!$V$9,FC59,'Resumen Anual'!$BI$180)+SUMIFS('Resumen Anual'!$CK$286,FR65,'Resumen Anual'!$V$9,FC59,'Resumen Anual'!$BI$238)+SUMIFS('Resumen Anual'!$CK$344,FR65,'Resumen Anual'!$V$9,FC59,'Resumen Anual'!$BI$296)+SUMIFS('Resumen Anual'!$CK$402,FR65,'Resumen Anual'!$V$9,FC59,'Resumen Anual'!$BI$354)+SUMIFS('Resumen Anual'!$CK$460,FR65,'Resumen Anual'!$V$9,FC59,'Resumen Anual'!$BI$412)+SUMIFS('Resumen Anual'!$CK$518,FR65,'Resumen Anual'!$V$9,FC59,'Resumen Anual'!$BI$470)+SUMIFS('Resumen Anual'!$CK$576,FR65,'Resumen Anual'!$V$9,FC59,'Resumen Anual'!$BI$528)+SUMIFS('Resumen Anual'!$CK$634,FR65,'Resumen Anual'!$V$9,FC59,'Resumen Anual'!$BI$586)+SUMIFS('Resumen Anual'!$CK$692,FR65,'Resumen Anual'!$V$9,FC59,'Resumen Anual'!$BI$644)+SUMIFS('Resumen Anual'!$EJ$54,FR65,'Resumen Anual'!$V$9,FC59,'Resumen Anual'!$DH$6)+SUMIFS('Resumen Anual'!$EJ$112,FR65,'Resumen Anual'!$V$9,FC59,'Resumen Anual'!$DH$64)+SUMIFS('Resumen Anual'!$EJ$170,FR65,'Resumen Anual'!$V$9,FC59,'Resumen Anual'!$DH$122)+SUMIFS('Resumen Anual'!$EJ$228,FR65,'Resumen Anual'!$V$9,FC59,'Resumen Anual'!$DH$180)+SUMIFS('Resumen Anual'!$EJ$286,FR65,'Resumen Anual'!$V$9,FC59,'Resumen Anual'!$DH$238)+SUMIFS('Resumen Anual'!$EJ$344,FR65,'Resumen Anual'!$V$9,FC59,'Resumen Anual'!$DH$296)+SUMIFS('Resumen Anual'!$EJ$402,FR65,'Resumen Anual'!$V$9,FC59,'Resumen Anual'!$DH$354)+SUMIFS('Resumen Anual'!$EJ$460,FR65,'Resumen Anual'!$V$9,FC59,'Resumen Anual'!$DH$412)+SUMIFS('Resumen Anual'!$EJ$518,FR65,'Resumen Anual'!$V$9,FC59,'Resumen Anual'!$DH$470)+SUMIFS('Resumen Anual'!$EJ$576,FR65,'Resumen Anual'!$V$9,FC59,'Resumen Anual'!$DH$528)+SUMIFS('Resumen Anual'!$EJ$634,FR65,'Resumen Anual'!$V$9,FC59,'Resumen Anual'!$DH$586)+SUMIFS('Resumen Anual'!$EJ$692,FR65,'Resumen Anual'!$V$9,FC59,'Resumen Anual'!$DH$644)+SUMIFS('Resumen Anual'!$GG$54,FR65,'Resumen Anual'!$V$9,FC59,'Resumen Anual'!$FE$6)+SUMIFS('Resumen Anual'!$GG$112,FR65,'Resumen Anual'!$V$9,FC59,'Resumen Anual'!$FE$64)+SUMIFS('Resumen Anual'!$GG$170,FR65,'Resumen Anual'!$V$9,FC59,'Resumen Anual'!$FE$122)+SUMIFS('Resumen Anual'!$GG$228,FR65,'Resumen Anual'!$V$9,FC59,'Resumen Anual'!$FE$180)+SUMIFS('Resumen Anual'!$GG$286,FR65,'Resumen Anual'!$V$9,FC59,'Resumen Anual'!$FE$238)+SUMIFS('Resumen Anual'!$GG$344,FR65,'Resumen Anual'!$V$9,FC59,'Resumen Anual'!$FE$296)+SUMIFS('Resumen Anual'!$GG$402,FR65,'Resumen Anual'!$V$9,FC59,'Resumen Anual'!$FE$354)+SUMIFS('Resumen Anual'!$GG$460,FR65,'Resumen Anual'!$V$9,FC59,'Resumen Anual'!$FE$412)+SUMIFS('Resumen Anual'!$GG$518,FR65,'Resumen Anual'!$V$9,FC59,'Resumen Anual'!$FE$470)+SUMIFS('Resumen Anual'!$GG$576,FR65,'Resumen Anual'!$V$9,FC59,'Resumen Anual'!$FE$528)+SUMIFS('Resumen Anual'!$GG$634,FR65,'Resumen Anual'!$V$9,FC59,'Resumen Anual'!$FE$586)+SUMIFS('Resumen Anual'!$GG$692,FR65,'Resumen Anual'!$V$9,FC59,'Resumen Anual'!$FE$644)</f>
        <v>0</v>
      </c>
      <c r="GF65" s="770"/>
      <c r="GG65" s="770"/>
      <c r="GH65" s="770"/>
      <c r="GI65" s="756">
        <f>SUMIFS('Resumen Anual'!$AR$54,FR65,'Resumen Anual'!$V$9,FC59,'Resumen Anual'!$L$6)+SUMIFS('Resumen Anual'!$AR$112,FR65,'Resumen Anual'!$V$9,FC59,'Resumen Anual'!$L$64)+SUMIFS('Resumen Anual'!$AR$170,FR65,'Resumen Anual'!$V$9,FC59,'Resumen Anual'!$L$122)+SUMIFS('Resumen Anual'!$AR$228,FR65,'Resumen Anual'!$V$9,FC59,'Resumen Anual'!$L$180)+SUMIFS('Resumen Anual'!$AR$286,FR65,'Resumen Anual'!$V$9,FC59,'Resumen Anual'!$L$238)+SUMIFS('Resumen Anual'!$AR$344,FR65,'Resumen Anual'!$V$9,FC59,'Resumen Anual'!$L$296)+SUMIFS('Resumen Anual'!$AR$402,FR65,'Resumen Anual'!$V$9,FC59,'Resumen Anual'!$L$354)+SUMIFS('Resumen Anual'!$AR$460,FR65,'Resumen Anual'!$V$9,FC59,'Resumen Anual'!$L$412)+SUMIFS('Resumen Anual'!$AR$518,FR65,'Resumen Anual'!$V$9,FC59,'Resumen Anual'!$L$470)+SUMIFS('Resumen Anual'!$AR$576,FR65,'Resumen Anual'!$V$9,FC59,'Resumen Anual'!$L$528)+SUMIFS('Resumen Anual'!$AR$634,FR65,'Resumen Anual'!$V$9,FC59,'Resumen Anual'!$L$586)+SUMIFS('Resumen Anual'!$AR$692,FR65,'Resumen Anual'!$V$9,FC59,'Resumen Anual'!$L$644)+SUMIFS('Resumen Anual'!$CO$54,FR65,'Resumen Anual'!$V$9,FC59,'Resumen Anual'!$BI$6)+SUMIFS('Resumen Anual'!$CO$112,FR65,'Resumen Anual'!$V$9,FC59,'Resumen Anual'!$BI$64)+SUMIFS('Resumen Anual'!$CO$170,FR65,'Resumen Anual'!$V$9,FC59,'Resumen Anual'!$BI$122)+SUMIFS('Resumen Anual'!$CO$228,FR65,'Resumen Anual'!$V$9,FC59,'Resumen Anual'!$BI$180)+SUMIFS('Resumen Anual'!$CO$286,FR65,'Resumen Anual'!$V$9,FC59,'Resumen Anual'!$BI$238)+SUMIFS('Resumen Anual'!$CO$344,FR65,'Resumen Anual'!$V$9,FC59,'Resumen Anual'!$BI$296)+SUMIFS('Resumen Anual'!$CO$402,FR65,'Resumen Anual'!$V$9,FC59,'Resumen Anual'!$BI$354)+SUMIFS('Resumen Anual'!$CO$460,FR65,'Resumen Anual'!$V$9,FC59,'Resumen Anual'!$BI$412)+SUMIFS('Resumen Anual'!$CO$518,FR65,'Resumen Anual'!$V$9,FC59,'Resumen Anual'!$BI$470)+SUMIFS('Resumen Anual'!$CO$576,FR65,'Resumen Anual'!$V$9,FC59,'Resumen Anual'!$BI$528)+SUMIFS('Resumen Anual'!$CO$634,FR65,'Resumen Anual'!$V$9,FC59,'Resumen Anual'!$BI$586)+SUMIFS('Resumen Anual'!$CO$692,FR65,'Resumen Anual'!$V$9,FC59,'Resumen Anual'!$BI$644)+SUMIFS('Resumen Anual'!$EN$54,FR65,'Resumen Anual'!$V$9,FC59,'Resumen Anual'!$DH$6)+SUMIFS('Resumen Anual'!$EN$112,FR65,'Resumen Anual'!$V$9,FC59,'Resumen Anual'!$DH$64)+SUMIFS('Resumen Anual'!$EN$170,FR65,'Resumen Anual'!$V$9,FC59,'Resumen Anual'!$DH$122)+SUMIFS('Resumen Anual'!$EN$228,FR65,'Resumen Anual'!$V$9,FC59,'Resumen Anual'!$DH$180)+SUMIFS('Resumen Anual'!$EN$286,FR65,'Resumen Anual'!$V$9,FC59,'Resumen Anual'!$DH$238)+SUMIFS('Resumen Anual'!$EN$344,FR65,'Resumen Anual'!$V$9,FC59,'Resumen Anual'!$DH$296)+SUMIFS('Resumen Anual'!$EN$402,FR65,'Resumen Anual'!$V$9,FC59,'Resumen Anual'!$DH$354)+SUMIFS('Resumen Anual'!$EN$460,FR65,'Resumen Anual'!$V$9,FC59,'Resumen Anual'!$DH$412)+SUMIFS('Resumen Anual'!$EN$518,FR65,'Resumen Anual'!$V$9,FC59,'Resumen Anual'!$DH$470)+SUMIFS('Resumen Anual'!$EN$576,FR65,'Resumen Anual'!$V$9,FC59,'Resumen Anual'!$DH$528)+SUMIFS('Resumen Anual'!$EN$634,FR65,'Resumen Anual'!$V$9,FC59,'Resumen Anual'!$DH$586)+SUMIFS('Resumen Anual'!$EN$692,FR65,'Resumen Anual'!$V$9,FC59,'Resumen Anual'!$DH$644)+SUMIFS('Resumen Anual'!$GK$54,FR65,'Resumen Anual'!$V$9,FC59,'Resumen Anual'!$FE$6)+SUMIFS('Resumen Anual'!$GK$112,FR65,'Resumen Anual'!$V$9,FC59,'Resumen Anual'!$FE$64)+SUMIFS('Resumen Anual'!$GK$170,FR65,'Resumen Anual'!$V$9,FC59,'Resumen Anual'!$FE$122)+SUMIFS('Resumen Anual'!$GK$228,FR65,'Resumen Anual'!$V$9,FC59,'Resumen Anual'!$FE$180)+SUMIFS('Resumen Anual'!$GK$286,FR65,'Resumen Anual'!$V$9,FC59,'Resumen Anual'!$FE$238)+SUMIFS('Resumen Anual'!$GK$344,FR65,'Resumen Anual'!$V$9,FC59,'Resumen Anual'!$FE$296)+SUMIFS('Resumen Anual'!$GK$402,FR65,'Resumen Anual'!$V$9,FC59,'Resumen Anual'!$FE$354)+SUMIFS('Resumen Anual'!$GK$460,FR65,'Resumen Anual'!$V$9,FC59,'Resumen Anual'!$FE$412)+SUMIFS('Resumen Anual'!$GK$518,FR65,'Resumen Anual'!$V$9,FC59,'Resumen Anual'!$FE$470)+SUMIFS('Resumen Anual'!$GK$576,FR65,'Resumen Anual'!$V$9,FC59,'Resumen Anual'!$FE$528)+SUMIFS('Resumen Anual'!$GK$634,FR65,'Resumen Anual'!$V$9,FC59,'Resumen Anual'!$FE$586)+SUMIFS('Resumen Anual'!$GK$692,FR65,'Resumen Anual'!$V$9,FC59,'Resumen Anual'!$FE$644)</f>
        <v>0</v>
      </c>
      <c r="GJ65" s="756"/>
      <c r="GK65" s="756"/>
      <c r="GL65" s="756">
        <f>SUMIFS('Resumen Anual'!$AU$54,FR65,'Resumen Anual'!$V$9,FC59,'Resumen Anual'!$L$6)+SUMIFS('Resumen Anual'!$AU$112,FR65,'Resumen Anual'!$V$9,FC59,'Resumen Anual'!$L$64)+SUMIFS('Resumen Anual'!$AU$170,FR65,'Resumen Anual'!$V$9,FC59,'Resumen Anual'!$L$122)+SUMIFS('Resumen Anual'!$AU$228,FR65,'Resumen Anual'!$V$9,FC59,'Resumen Anual'!$L$180)+SUMIFS('Resumen Anual'!$AU$286,FR65,'Resumen Anual'!$V$9,FC59,'Resumen Anual'!$L$238)+SUMIFS('Resumen Anual'!$AU$344,FR65,'Resumen Anual'!$V$9,FC59,'Resumen Anual'!$L$296)+SUMIFS('Resumen Anual'!$AU$402,FR65,'Resumen Anual'!$V$9,FC59,'Resumen Anual'!$L$354)+SUMIFS('Resumen Anual'!$AU$460,FR65,'Resumen Anual'!$V$9,FC59,'Resumen Anual'!$L$412)+SUMIFS('Resumen Anual'!$AU$518,FR65,'Resumen Anual'!$V$9,FC59,'Resumen Anual'!$L$470)+SUMIFS('Resumen Anual'!$AU$576,FR65,'Resumen Anual'!$V$9,FC59,'Resumen Anual'!$L$528)+SUMIFS('Resumen Anual'!$AU$634,FR65,'Resumen Anual'!$V$9,FC59,'Resumen Anual'!$L$586)+SUMIFS('Resumen Anual'!$AU$692,FR65,'Resumen Anual'!$V$9,FC59,'Resumen Anual'!$L$644)+SUMIFS('Resumen Anual'!$CR$54,FR65,'Resumen Anual'!$V$9,FC59,'Resumen Anual'!$BI$6)+SUMIFS('Resumen Anual'!$CR$112,FR65,'Resumen Anual'!$V$9,FC59,'Resumen Anual'!$BI$64)+SUMIFS('Resumen Anual'!$CR$170,FR65,'Resumen Anual'!$V$9,FC59,'Resumen Anual'!$BI$122)+SUMIFS('Resumen Anual'!$CR$228,FR65,'Resumen Anual'!$V$9,FC59,'Resumen Anual'!$BI$180)+SUMIFS('Resumen Anual'!$CR$286,FR65,'Resumen Anual'!$V$9,FC59,'Resumen Anual'!$BI$238)+SUMIFS('Resumen Anual'!$CR$344,FR65,'Resumen Anual'!$V$9,FC59,'Resumen Anual'!$BI$296)+SUMIFS('Resumen Anual'!$CR$402,FR65,'Resumen Anual'!$V$9,FC59,'Resumen Anual'!$BI$354)+SUMIFS('Resumen Anual'!$CR$460,FR65,'Resumen Anual'!$V$9,FC59,'Resumen Anual'!$BI$412)+SUMIFS('Resumen Anual'!$CR$518,FR65,'Resumen Anual'!$V$9,FC59,'Resumen Anual'!$BI$470)+SUMIFS('Resumen Anual'!$CR$576,FR65,'Resumen Anual'!$V$9,FC59,'Resumen Anual'!$BI$528)+SUMIFS('Resumen Anual'!$CR$634,FR65,'Resumen Anual'!$V$9,FC59,'Resumen Anual'!$BI$586)+SUMIFS('Resumen Anual'!$CR$692,FR65,'Resumen Anual'!$V$9,FC59,'Resumen Anual'!$BI$644)+SUMIFS('Resumen Anual'!$EQ$54,FR65,'Resumen Anual'!$V$9,FC59,'Resumen Anual'!$DH$6)+SUMIFS('Resumen Anual'!$EQ$112,FR65,'Resumen Anual'!$V$9,FC59,'Resumen Anual'!$DH$64)+SUMIFS('Resumen Anual'!$EQ$170,FR65,'Resumen Anual'!$V$9,FC59,'Resumen Anual'!$DH$122)+SUMIFS('Resumen Anual'!$EQ$228,FR65,'Resumen Anual'!$V$9,FC59,'Resumen Anual'!$DH$180)+SUMIFS('Resumen Anual'!$EQ$286,FR65,'Resumen Anual'!$V$9,FC59,'Resumen Anual'!$DH$238)+SUMIFS('Resumen Anual'!$EQ$344,FR65,'Resumen Anual'!$V$9,FC59,'Resumen Anual'!$DH$296)+SUMIFS('Resumen Anual'!$EQ$402,FR65,'Resumen Anual'!$V$9,FC59,'Resumen Anual'!$DH$354)+SUMIFS('Resumen Anual'!$EQ$460,FR65,'Resumen Anual'!$V$9,FC59,'Resumen Anual'!$DH$412)+SUMIFS('Resumen Anual'!$EQ$518,FR65,'Resumen Anual'!$V$9,FC59,'Resumen Anual'!$DH$470)+SUMIFS('Resumen Anual'!$EQ$576,FR65,'Resumen Anual'!$V$9,FC59,'Resumen Anual'!$DH$528)+SUMIFS('Resumen Anual'!$EQ$634,FR65,'Resumen Anual'!$V$9,FC59,'Resumen Anual'!$DH$586)+SUMIFS('Resumen Anual'!$EQ$692,FR65,'Resumen Anual'!$V$9,FC59,'Resumen Anual'!$DH$644)+SUMIFS('Resumen Anual'!$GN$54,FR65,'Resumen Anual'!$V$9,FC59,'Resumen Anual'!$FE$6)+SUMIFS('Resumen Anual'!$GN$112,FR65,'Resumen Anual'!$V$9,FC59,'Resumen Anual'!$FE$64)+SUMIFS('Resumen Anual'!$GN$170,FR65,'Resumen Anual'!$V$9,FC59,'Resumen Anual'!$FE$122)+SUMIFS('Resumen Anual'!$GN$228,FR65,'Resumen Anual'!$V$9,FC59,'Resumen Anual'!$FE$180)+SUMIFS('Resumen Anual'!$GN$286,FR65,'Resumen Anual'!$V$9,FC59,'Resumen Anual'!$FE$238)+SUMIFS('Resumen Anual'!$GN$344,FR65,'Resumen Anual'!$V$9,FC59,'Resumen Anual'!$FE$296)+SUMIFS('Resumen Anual'!$GN$402,FR65,'Resumen Anual'!$V$9,FC59,'Resumen Anual'!$FE$354)+SUMIFS('Resumen Anual'!$GN$460,FR65,'Resumen Anual'!$V$9,FC59,'Resumen Anual'!$FE$412)+SUMIFS('Resumen Anual'!$GN$518,FR65,'Resumen Anual'!$V$9,FC59,'Resumen Anual'!$FE$470)+SUMIFS('Resumen Anual'!$GN$576,FR65,'Resumen Anual'!$V$9,FC59,'Resumen Anual'!$FE$528)+SUMIFS('Resumen Anual'!$GN$634,FR65,'Resumen Anual'!$V$9,FC59,'Resumen Anual'!$FE$586)+SUMIFS('Resumen Anual'!$GN$692,FR65,'Resumen Anual'!$V$9,FC59,'Resumen Anual'!$FE$644)</f>
        <v>0</v>
      </c>
      <c r="GM65" s="756"/>
      <c r="GN65" s="756"/>
      <c r="GO65" s="1200"/>
    </row>
    <row r="66" spans="1:197" ht="15" customHeight="1" thickBot="1" x14ac:dyDescent="0.3">
      <c r="A66" s="171"/>
      <c r="B66" s="835"/>
      <c r="C66" s="836"/>
      <c r="D66" s="836"/>
      <c r="E66" s="836"/>
      <c r="F66" s="836"/>
      <c r="G66" s="836"/>
      <c r="H66" s="836"/>
      <c r="I66" s="836"/>
      <c r="J66" s="836"/>
      <c r="K66" s="836"/>
      <c r="L66" s="837"/>
      <c r="M66" s="14"/>
      <c r="N66" s="824"/>
      <c r="O66" s="825"/>
      <c r="P66" s="825"/>
      <c r="Q66" s="825"/>
      <c r="R66" s="825"/>
      <c r="S66" s="826"/>
      <c r="T66" s="826"/>
      <c r="U66" s="826"/>
      <c r="V66" s="826"/>
      <c r="W66" s="826"/>
      <c r="X66" s="827"/>
      <c r="Y66" s="15"/>
      <c r="Z66" s="830"/>
      <c r="AA66" s="831"/>
      <c r="AB66" s="831"/>
      <c r="AC66" s="831"/>
      <c r="AD66" s="831"/>
      <c r="AE66" s="770"/>
      <c r="AF66" s="770"/>
      <c r="AG66" s="770"/>
      <c r="AH66" s="770"/>
      <c r="AI66" s="770"/>
      <c r="AJ66" s="770"/>
      <c r="AK66" s="770"/>
      <c r="AL66" s="770"/>
      <c r="AM66" s="770"/>
      <c r="AN66" s="770"/>
      <c r="AO66" s="770"/>
      <c r="AP66" s="770"/>
      <c r="AQ66" s="756"/>
      <c r="AR66" s="756"/>
      <c r="AS66" s="756"/>
      <c r="AT66" s="756"/>
      <c r="AU66" s="756"/>
      <c r="AV66" s="1215"/>
      <c r="AW66" s="1200"/>
      <c r="AX66" s="171"/>
      <c r="AY66" s="835"/>
      <c r="AZ66" s="836"/>
      <c r="BA66" s="836"/>
      <c r="BB66" s="836"/>
      <c r="BC66" s="836"/>
      <c r="BD66" s="836"/>
      <c r="BE66" s="836"/>
      <c r="BF66" s="836"/>
      <c r="BG66" s="836"/>
      <c r="BH66" s="836"/>
      <c r="BI66" s="837"/>
      <c r="BJ66" s="14"/>
      <c r="BK66" s="824"/>
      <c r="BL66" s="825"/>
      <c r="BM66" s="825"/>
      <c r="BN66" s="825"/>
      <c r="BO66" s="825"/>
      <c r="BP66" s="826"/>
      <c r="BQ66" s="826"/>
      <c r="BR66" s="826"/>
      <c r="BS66" s="826"/>
      <c r="BT66" s="826"/>
      <c r="BU66" s="827"/>
      <c r="BV66" s="15"/>
      <c r="BW66" s="830"/>
      <c r="BX66" s="831"/>
      <c r="BY66" s="831"/>
      <c r="BZ66" s="831"/>
      <c r="CA66" s="831"/>
      <c r="CB66" s="770"/>
      <c r="CC66" s="770"/>
      <c r="CD66" s="770"/>
      <c r="CE66" s="770"/>
      <c r="CF66" s="770"/>
      <c r="CG66" s="770"/>
      <c r="CH66" s="770"/>
      <c r="CI66" s="770"/>
      <c r="CJ66" s="770"/>
      <c r="CK66" s="770"/>
      <c r="CL66" s="770"/>
      <c r="CM66" s="770"/>
      <c r="CN66" s="756"/>
      <c r="CO66" s="756"/>
      <c r="CP66" s="756"/>
      <c r="CQ66" s="756"/>
      <c r="CR66" s="756"/>
      <c r="CS66" s="756"/>
      <c r="CT66" s="1200"/>
      <c r="CU66" s="1199"/>
      <c r="CV66" s="171"/>
      <c r="CW66" s="835"/>
      <c r="CX66" s="836"/>
      <c r="CY66" s="836"/>
      <c r="CZ66" s="836"/>
      <c r="DA66" s="836"/>
      <c r="DB66" s="836"/>
      <c r="DC66" s="836"/>
      <c r="DD66" s="836"/>
      <c r="DE66" s="836"/>
      <c r="DF66" s="836"/>
      <c r="DG66" s="837"/>
      <c r="DH66" s="14"/>
      <c r="DI66" s="824"/>
      <c r="DJ66" s="825"/>
      <c r="DK66" s="825"/>
      <c r="DL66" s="825"/>
      <c r="DM66" s="825"/>
      <c r="DN66" s="826"/>
      <c r="DO66" s="826"/>
      <c r="DP66" s="826"/>
      <c r="DQ66" s="826"/>
      <c r="DR66" s="826"/>
      <c r="DS66" s="827"/>
      <c r="DT66" s="15"/>
      <c r="DU66" s="830"/>
      <c r="DV66" s="831"/>
      <c r="DW66" s="831"/>
      <c r="DX66" s="831"/>
      <c r="DY66" s="831"/>
      <c r="DZ66" s="770"/>
      <c r="EA66" s="770"/>
      <c r="EB66" s="770"/>
      <c r="EC66" s="770"/>
      <c r="ED66" s="770"/>
      <c r="EE66" s="770"/>
      <c r="EF66" s="770"/>
      <c r="EG66" s="770"/>
      <c r="EH66" s="770"/>
      <c r="EI66" s="770"/>
      <c r="EJ66" s="770"/>
      <c r="EK66" s="770"/>
      <c r="EL66" s="756"/>
      <c r="EM66" s="756"/>
      <c r="EN66" s="756"/>
      <c r="EO66" s="756"/>
      <c r="EP66" s="756"/>
      <c r="EQ66" s="1215"/>
      <c r="ER66" s="1200"/>
      <c r="ES66" s="171"/>
      <c r="ET66" s="835"/>
      <c r="EU66" s="836"/>
      <c r="EV66" s="836"/>
      <c r="EW66" s="836"/>
      <c r="EX66" s="836"/>
      <c r="EY66" s="836"/>
      <c r="EZ66" s="836"/>
      <c r="FA66" s="836"/>
      <c r="FB66" s="836"/>
      <c r="FC66" s="836"/>
      <c r="FD66" s="837"/>
      <c r="FE66" s="14"/>
      <c r="FF66" s="824"/>
      <c r="FG66" s="825"/>
      <c r="FH66" s="825"/>
      <c r="FI66" s="825"/>
      <c r="FJ66" s="825"/>
      <c r="FK66" s="826"/>
      <c r="FL66" s="826"/>
      <c r="FM66" s="826"/>
      <c r="FN66" s="826"/>
      <c r="FO66" s="826"/>
      <c r="FP66" s="827"/>
      <c r="FQ66" s="15"/>
      <c r="FR66" s="830"/>
      <c r="FS66" s="831"/>
      <c r="FT66" s="831"/>
      <c r="FU66" s="831"/>
      <c r="FV66" s="831"/>
      <c r="FW66" s="770"/>
      <c r="FX66" s="770"/>
      <c r="FY66" s="770"/>
      <c r="FZ66" s="770"/>
      <c r="GA66" s="770"/>
      <c r="GB66" s="770"/>
      <c r="GC66" s="770"/>
      <c r="GD66" s="770"/>
      <c r="GE66" s="770"/>
      <c r="GF66" s="770"/>
      <c r="GG66" s="770"/>
      <c r="GH66" s="770"/>
      <c r="GI66" s="756"/>
      <c r="GJ66" s="756"/>
      <c r="GK66" s="756"/>
      <c r="GL66" s="756"/>
      <c r="GM66" s="756"/>
      <c r="GN66" s="756"/>
      <c r="GO66" s="1200"/>
    </row>
    <row r="67" spans="1:197" ht="15" customHeight="1" thickTop="1" x14ac:dyDescent="0.25">
      <c r="A67" s="171"/>
      <c r="B67" s="818" t="str">
        <f>'Resumen Anual'!$C$18</f>
        <v>N°DE VUELOS</v>
      </c>
      <c r="C67" s="819"/>
      <c r="D67" s="819"/>
      <c r="E67" s="819"/>
      <c r="F67" s="819"/>
      <c r="G67" s="819"/>
      <c r="H67" s="820"/>
      <c r="I67" s="811">
        <f>SUMIF('Resumen Anual'!$FE$622,K59,'Resumen Anual'!$FC$634)+SUMIF('Resumen Anual'!$DH$622,K59,'Resumen Anual'!$DF$634)+SUMIF('Resumen Anual'!$BI$622,K59,'Resumen Anual'!$BG$634)+SUMIF('Resumen Anual'!$L$622,K59,'Resumen Anual'!$J$634)+SUMIF('Resumen Anual'!$FE$566,K59,'Resumen Anual'!$FC$578)+SUMIF('Resumen Anual'!$DH$566,K59,'Resumen Anual'!$DF$578)+SUMIF('Resumen Anual'!$BI$566,K59,'Resumen Anual'!$BG$578)+SUMIF('Resumen Anual'!$L$566,K59,'Resumen Anual'!$J$578)+SUMIF('Resumen Anual'!$FE$510,K59,'Resumen Anual'!$FC$522)+SUMIF('Resumen Anual'!$DH$510,K59,'Resumen Anual'!$DF$522)+SUMIF('Resumen Anual'!$BI$510,K59,'Resumen Anual'!$BG$522)+SUMIF('Resumen Anual'!$L$510,K59,'Resumen Anual'!$J$522)+SUMIF('Resumen Anual'!$FE$454,K59,'Resumen Anual'!$FC$466)+SUMIF('Resumen Anual'!$DH$454,K59,'Resumen Anual'!$DF$466)+SUMIF('Resumen Anual'!$BI$454,K59,'Resumen Anual'!$BG$466)+SUMIF('Resumen Anual'!$L$454,K59,'Resumen Anual'!$J$466)+SUMIF('Resumen Anual'!$FE$398,K59,'Resumen Anual'!$FC$410)+SUMIF('Resumen Anual'!$DH$398,K59,'Resumen Anual'!$DF$410)+SUMIF('Resumen Anual'!$BI$398,K59,'Resumen Anual'!$BG$410)+SUMIF('Resumen Anual'!$L$398,K59,'Resumen Anual'!$J$410)+SUMIF('Resumen Anual'!$FE$342,K59,'Resumen Anual'!$FC$354)+SUMIF('Resumen Anual'!$DH$342,K59,'Resumen Anual'!$DF$354)+SUMIF('Resumen Anual'!$BI$342,K59,'Resumen Anual'!$BG$354)+SUMIF('Resumen Anual'!$L$342,K59,'Resumen Anual'!$J$354)+SUMIF('Resumen Anual'!$FE$286,K59,'Resumen Anual'!$FC$298)+SUMIF('Resumen Anual'!$DH$286,K59,'Resumen Anual'!$DF$298)+SUMIF('Resumen Anual'!$BI$286,K59,'Resumen Anual'!$BG$298)+SUMIF('Resumen Anual'!$L$286,K59,'Resumen Anual'!$J$298)+SUMIF('Resumen Anual'!$FE$230,K59,'Resumen Anual'!$FC$242)+SUMIF('Resumen Anual'!$DH$230,K59,'Resumen Anual'!$DF$242)+SUMIF('Resumen Anual'!$BI$230,K59,'Resumen Anual'!$BG$242)+SUMIF('Resumen Anual'!$L$230,K59,'Resumen Anual'!$J$242)+SUMIF('Resumen Anual'!$FE$174,K59,'Resumen Anual'!$FC$186)+SUMIF('Resumen Anual'!$DH$174,K59,'Resumen Anual'!$DF$186)+SUMIF('Resumen Anual'!$BI$174,K59,'Resumen Anual'!$BG$186)+SUMIF('Resumen Anual'!$L$174,K59,'Resumen Anual'!$J$186)+SUMIF('Resumen Anual'!$FE$118,K59,'Resumen Anual'!$FC$130)+SUMIF('Resumen Anual'!$DH$118,K59,'Resumen Anual'!$DF$130)+SUMIF('Resumen Anual'!$BI$118,K59,'Resumen Anual'!$BG$130)+SUMIF('Resumen Anual'!$L$118,K59,'Resumen Anual'!$J$130)+SUMIF('Resumen Anual'!$FE$62,K59,'Resumen Anual'!$FC$74)+SUMIF('Resumen Anual'!$DH$62,K59,'Resumen Anual'!$DF$74)+SUMIF('Resumen Anual'!$BI$62,K59,'Resumen Anual'!$BG$74)+SUMIF('Resumen Anual'!$L$62,K59,'Resumen Anual'!$J$74)+SUMIF('Resumen Anual'!$FE$6,K59,'Resumen Anual'!$FC$18)+SUMIF('Resumen Anual'!$DH$6,K59,'Resumen Anual'!$DF$18)+SUMIF('Resumen Anual'!$BI$6,K59,'Resumen Anual'!$BG$18)+SUMIF('Resumen Anual'!$L$6,K59,'Resumen Anual'!$J$18)+SUMIF('Bitácoras Anteriores'!$K$6,K59,'Bitácoras Anteriores'!$B$12)+SUMIF('Bitácoras Anteriores'!$K$59,$K$6,'Bitácoras Anteriores'!$B$65)+SUMIF('Bitácoras Anteriores'!$K$112,K59,'Bitácoras Anteriores'!$B$118)+SUMIF('Bitácoras Anteriores'!$K$165,K59,'Bitácoras Anteriores'!$B$171)+SUMIF('Bitácoras Anteriores'!$K$218,K59,'Bitácoras Anteriores'!$B$224)+SUMIF('Bitácoras Anteriores'!$K$271,K59,'Bitácoras Anteriores'!$B$277)+SUMIF('Bitácoras Anteriores'!$K$324,K59,'Bitácoras Anteriores'!$B$330)+SUMIF('Bitácoras Anteriores'!$BH$6,K59,'Bitácoras Anteriores'!$AY$12)+SUMIF('Bitácoras Anteriores'!$BH$59,$K$6,'Bitácoras Anteriores'!$AY$65)+SUMIF('Bitácoras Anteriores'!$BH$112,K59,'Bitácoras Anteriores'!$AY$118)+SUMIF('Bitácoras Anteriores'!$BH$165,K59,'Bitácoras Anteriores'!$AY$171)+SUMIF('Bitácoras Anteriores'!$BH$218,K59,'Bitácoras Anteriores'!$AY$224)+SUMIF('Bitácoras Anteriores'!$BH$271,K59,'Bitácoras Anteriores'!$AY$277)+SUMIF('Bitácoras Anteriores'!$BH$324,K59,'Bitácoras Anteriores'!$AY$330)+SUMIF('Bitácoras Anteriores'!$DF$6,K59,'Bitácoras Anteriores'!$CW$12)+SUMIF('Bitácoras Anteriores'!$DF$59,$K$6,'Bitácoras Anteriores'!$CW$65)+SUMIF('Bitácoras Anteriores'!$DF$112,K59,'Bitácoras Anteriores'!$CW$118)+SUMIF('Bitácoras Anteriores'!$DF$165,K59,'Bitácoras Anteriores'!$CW$171)+SUMIF('Bitácoras Anteriores'!$DF$218,K59,'Bitácoras Anteriores'!$CW$224)+SUMIF('Bitácoras Anteriores'!$DF$271,K59,'Bitácoras Anteriores'!$CW$277)+SUMIF('Bitácoras Anteriores'!$DF$324,K59,'Bitácoras Anteriores'!$CW$330)+SUMIF('Bitácoras Anteriores'!$FC$6,K59,'Bitácoras Anteriores'!$ET$12)+SUMIF('Bitácoras Anteriores'!$FC$59,$K$6,'Bitácoras Anteriores'!$ET$65)+SUMIF('Bitácoras Anteriores'!$FC$112,K59,'Bitácoras Anteriores'!$ET$118)+SUMIF('Bitácoras Anteriores'!$FC$165,K59,'Bitácoras Anteriores'!$ET$171)+SUMIF('Bitácoras Anteriores'!$FC$218,K59,'Bitácoras Anteriores'!$ET$224)+SUMIF('Bitácoras Anteriores'!$FC$271,K59,'Bitácoras Anteriores'!$ET$277)+SUMIF('Bitácoras Anteriores'!$FC$324,K59,'Bitácoras Anteriores'!$ET$330)</f>
        <v>0</v>
      </c>
      <c r="J67" s="719"/>
      <c r="K67" s="719"/>
      <c r="L67" s="812"/>
      <c r="M67" s="630"/>
      <c r="N67" s="799" t="str">
        <f>'Resumen Anual'!$O$18</f>
        <v>DÍA</v>
      </c>
      <c r="O67" s="713"/>
      <c r="P67" s="713"/>
      <c r="Q67" s="713"/>
      <c r="R67" s="713" t="e">
        <f>SUMIF('Resumen Anual'!$L$6,K59,'Resumen Anual'!$T$18)+SUMIF('Resumen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Anual'!#REF!)+SUMIF(#REF!,K59,#REF!)+SUMIF(#REF!,K59,#REF!)+SUMIF(#REF!,K59,#REF!)+SUMIF(#REF!,K59,#REF!)+SUMIF(#REF!,K59,#REF!)+SUMIF(#REF!,K59,#REF!)+SUMIF(#REF!,K59,#REF!)+SUMIF(#REF!,K59,#REF!)</f>
        <v>#REF!</v>
      </c>
      <c r="S67" s="816">
        <f>SUMIF('Resumen Anual'!$FE$622,K59,'Resumen Anual'!$FM$634)+SUMIF('Resumen Anual'!$DH$622,K59,'Resumen Anual'!$DP$634)+SUMIF('Resumen Anual'!$BI$622,K59,'Resumen Anual'!$BQ$634)+SUMIF('Resumen Anual'!$L$622,K59,'Resumen Anual'!$T$634)+SUMIF('Resumen Anual'!$FE$566,K59,'Resumen Anual'!$FM$578)+SUMIF('Resumen Anual'!$DH$566,K59,'Resumen Anual'!$DP$578)+SUMIF('Resumen Anual'!$BI$566,K59,'Resumen Anual'!$BQ$578)+SUMIF('Resumen Anual'!$L$566,K59,'Resumen Anual'!$T$578)+SUMIF('Resumen Anual'!$FE$510,K59,'Resumen Anual'!$FM$522)+SUMIF('Resumen Anual'!$DH$510,K59,'Resumen Anual'!$DP$522)+SUMIF('Resumen Anual'!$BI$510,K59,'Resumen Anual'!$BQ$522)+SUMIF('Resumen Anual'!$L$510,K59,'Resumen Anual'!$T$522)+SUMIF('Resumen Anual'!$FE$454,K59,'Resumen Anual'!$FM$466)+SUMIF('Resumen Anual'!$DH$454,K59,'Resumen Anual'!$DP$466)+SUMIF('Resumen Anual'!$BI$454,K59,'Resumen Anual'!$BQ$466)+SUMIF('Resumen Anual'!$L$454,K59,'Resumen Anual'!$T$466)+SUMIF('Resumen Anual'!$FE$398,K59,'Resumen Anual'!$FM$410)+SUMIF('Resumen Anual'!$DH$398,K59,'Resumen Anual'!$DP$410)+SUMIF('Resumen Anual'!$BI$398,K59,'Resumen Anual'!$BQ$410)+SUMIF('Resumen Anual'!$L$398,K59,'Resumen Anual'!$T$410)+SUMIF('Resumen Anual'!$FE$342,K59,'Resumen Anual'!$FM$354)+SUMIF('Resumen Anual'!$DH$342,K59,'Resumen Anual'!$DP$354)+SUMIF('Resumen Anual'!$BI$342,K59,'Resumen Anual'!$BQ$354)+SUMIF('Resumen Anual'!$L$342,K59,'Resumen Anual'!$T$354)+SUMIF('Resumen Anual'!$FE$286,K59,'Resumen Anual'!$FM$298)+SUMIF('Resumen Anual'!$DH$286,K59,'Resumen Anual'!$DP$298)+SUMIF('Resumen Anual'!$BI$286,K59,'Resumen Anual'!$BQ$298)+SUMIF('Resumen Anual'!$L$286,K59,'Resumen Anual'!$T$298)+SUMIF('Resumen Anual'!$FE$230,K59,'Resumen Anual'!$FM$242)+SUMIF('Resumen Anual'!$DH$230,K59,'Resumen Anual'!$DP$242)+SUMIF('Resumen Anual'!$BI$230,K59,'Resumen Anual'!$BQ$242)+SUMIF('Resumen Anual'!$L$230,K59,'Resumen Anual'!$T$242)+SUMIF('Resumen Anual'!$FE$174,K59,'Resumen Anual'!$FM$186)+SUMIF('Resumen Anual'!$DH$174,K59,'Resumen Anual'!$DP$186)+SUMIF('Resumen Anual'!$BI$174,K59,'Resumen Anual'!$BQ$186)+SUMIF('Resumen Anual'!$L$174,K59,'Resumen Anual'!$T$186)+SUMIF('Resumen Anual'!$FE$118,K59,'Resumen Anual'!$FM$130)+SUMIF('Resumen Anual'!$DH$118,K59,'Resumen Anual'!$DP$130)+SUMIF('Resumen Anual'!$BI$118,K59,'Resumen Anual'!$BQ$130)+SUMIF('Resumen Anual'!$L$118,K59,'Resumen Anual'!$T$130)+SUMIF('Resumen Anual'!$FE$62,K59,'Resumen Anual'!$FM$74)+SUMIF('Resumen Anual'!$DH$62,K59,'Resumen Anual'!$DP$74)+SUMIF('Resumen Anual'!$BI$62,K59,'Resumen Anual'!$BQ$74)+SUMIF('Resumen Anual'!$L$62,K59,'Resumen Anual'!$T$74)+SUMIF('Resumen Anual'!$FE$6,K59,'Resumen Anual'!$FM$18)+SUMIF('Resumen Anual'!$DH$6,K59,'Resumen Anual'!$DP$18)+SUMIF('Resumen Anual'!$BI$6,K59,'Resumen Anual'!$BQ$18)+SUMIF('Resumen Anual'!$L$6,K59,'Resumen Anual'!$T$18)+SUMIF('Bitácoras Anteriores'!$K$6,K59,'Bitácoras Anteriores'!$S$14)+SUMIF('Bitácoras Anteriores'!$K$59,$K$6,'Bitácoras Anteriores'!$S$67)+SUMIF('Bitácoras Anteriores'!$K$112,K59,'Bitácoras Anteriores'!$S$120)+SUMIF('Bitácoras Anteriores'!$K$165,K59,'Bitácoras Anteriores'!$S$173)+SUMIF('Bitácoras Anteriores'!$K$218,K59,'Bitácoras Anteriores'!$S$226)+SUMIF('Bitácoras Anteriores'!$K$271,K59,'Bitácoras Anteriores'!$S$279)+SUMIF('Bitácoras Anteriores'!$K$324,K59,'Bitácoras Anteriores'!$S$332)+SUMIF('Bitácoras Anteriores'!$BH$6,K59,'Bitácoras Anteriores'!$BP$14)+SUMIF('Bitácoras Anteriores'!$BH$59,$K$6,'Bitácoras Anteriores'!$BP$67)+SUMIF('Bitácoras Anteriores'!$BH$112,K59,'Bitácoras Anteriores'!$BP$120)+SUMIF('Bitácoras Anteriores'!$BH$165,K59,'Bitácoras Anteriores'!$BP$173)+SUMIF('Bitácoras Anteriores'!$BH$218,K59,'Bitácoras Anteriores'!$BP$226)+SUMIF('Bitácoras Anteriores'!$BH$271,K59,'Bitácoras Anteriores'!$BP$279)+SUMIF('Bitácoras Anteriores'!$BH$324,K59,'Bitácoras Anteriores'!$BP$332)+SUMIF('Bitácoras Anteriores'!$DF$6,K59,'Bitácoras Anteriores'!$DN$14)+SUMIF('Bitácoras Anteriores'!$DF$59,$K$6,'Bitácoras Anteriores'!$DN$67)+SUMIF('Bitácoras Anteriores'!$DF$112,K59,'Bitácoras Anteriores'!$DN$120)+SUMIF('Bitácoras Anteriores'!$DF$165,K59,'Bitácoras Anteriores'!$DN$173)+SUMIF('Bitácoras Anteriores'!$DF$218,K59,'Bitácoras Anteriores'!$DN$226)+SUMIF('Bitácoras Anteriores'!$DF$271,K59,'Bitácoras Anteriores'!$DN$279)+SUMIF('Bitácoras Anteriores'!$DF$324,K59,'Bitácoras Anteriores'!$DN$332)+SUMIF('Bitácoras Anteriores'!$FC$6,K59,'Bitácoras Anteriores'!$FK$14)+SUMIF('Bitácoras Anteriores'!$FC$59,$K$6,'Bitácoras Anteriores'!$FK$67)+SUMIF('Bitácoras Anteriores'!$FC$112,K59,'Bitácoras Anteriores'!$FK$120)+SUMIF('Bitácoras Anteriores'!$FC$165,K59,'Bitácoras Anteriores'!$FK$173)+SUMIF('Bitácoras Anteriores'!$FC$218,K59,'Bitácoras Anteriores'!$FK$226)+SUMIF('Bitácoras Anteriores'!$FC$271,K59,'Bitácoras Anteriores'!$FK$279)+SUMIF('Bitácoras Anteriores'!$FC$324,K59,'Bitácoras Anteriores'!$FK$332)</f>
        <v>0</v>
      </c>
      <c r="T67" s="816"/>
      <c r="U67" s="816"/>
      <c r="V67" s="816"/>
      <c r="W67" s="816"/>
      <c r="X67" s="816"/>
      <c r="Y67" s="15"/>
      <c r="Z67" s="771">
        <f>IF(Z65=0," ",Z65+1)</f>
        <v>2023</v>
      </c>
      <c r="AA67" s="772"/>
      <c r="AB67" s="772"/>
      <c r="AC67" s="772"/>
      <c r="AD67" s="772"/>
      <c r="AE67" s="1214">
        <f>SUMIFS('Resumen Anual'!$AF$54,Z67,'Resumen Anual'!$V$9,K59,'Resumen Anual'!$L$6)+SUMIFS('Resumen Anual'!$AF$112,Z67,'Resumen Anual'!$V$9,K59,'Resumen Anual'!$L$64)+SUMIFS('Resumen Anual'!$AF$170,Z67,'Resumen Anual'!$V$9,K59,'Resumen Anual'!$L$122)+SUMIFS('Resumen Anual'!$AF$228,Z67,'Resumen Anual'!$V$9,K59,'Resumen Anual'!$L$180)+SUMIFS('Resumen Anual'!$AF$286,Z67,'Resumen Anual'!$V$9,K59,'Resumen Anual'!$L$238)+SUMIFS('Resumen Anual'!$AF$344,Z67,'Resumen Anual'!$V$9,K59,'Resumen Anual'!$L$296)+SUMIFS('Resumen Anual'!$AF$402,Z67,'Resumen Anual'!$V$9,K59,'Resumen Anual'!$L$354)+SUMIFS('Resumen Anual'!$AF$460,Z67,'Resumen Anual'!$V$9,K59,'Resumen Anual'!$L$412)+SUMIFS('Resumen Anual'!$AF$518,Z67,'Resumen Anual'!$V$9,K59,'Resumen Anual'!$L$470)+SUMIFS('Resumen Anual'!$AF$576,Z67,'Resumen Anual'!$V$9,K59,'Resumen Anual'!$L$528)+SUMIFS('Resumen Anual'!$AF$634,Z67,'Resumen Anual'!$V$9,K59,'Resumen Anual'!$L$586)+SUMIFS('Resumen Anual'!$AF$692,Z67,'Resumen Anual'!$V$9,K59,'Resumen Anual'!$L$644)+SUMIFS('Resumen Anual'!$CC$54,Z67,'Resumen Anual'!$V$9,K59,'Resumen Anual'!$BI$6)+SUMIFS('Resumen Anual'!$CC$112,Z67,'Resumen Anual'!$V$9,K59,'Resumen Anual'!$BI$64)+SUMIFS('Resumen Anual'!$CC$170,Z67,'Resumen Anual'!$V$9,K59,'Resumen Anual'!$BI$122)+SUMIFS('Resumen Anual'!$CC$228,Z67,'Resumen Anual'!$V$9,K59,'Resumen Anual'!$BI$180)+SUMIFS('Resumen Anual'!$CC$286,Z67,'Resumen Anual'!$V$9,K59,'Resumen Anual'!$BI$238)+SUMIFS('Resumen Anual'!$CC$344,Z67,'Resumen Anual'!$V$9,K59,'Resumen Anual'!$BI$296)+SUMIFS('Resumen Anual'!$CC$402,Z67,'Resumen Anual'!$V$9,K59,'Resumen Anual'!$BI$354)+SUMIFS('Resumen Anual'!$CC$460,Z67,'Resumen Anual'!$V$9,K59,'Resumen Anual'!$BI$412)+SUMIFS('Resumen Anual'!$CC$518,Z67,'Resumen Anual'!$V$9,K59,'Resumen Anual'!$BI$470)+SUMIFS('Resumen Anual'!$CC$576,Z67,'Resumen Anual'!$V$9,K59,'Resumen Anual'!$BI$528)+SUMIFS('Resumen Anual'!$CC$634,Z67,'Resumen Anual'!$V$9,K59,'Resumen Anual'!$BI$586)+SUMIFS('Resumen Anual'!$CC$692,Z67,'Resumen Anual'!$V$9,K59,'Resumen Anual'!$BI$644)+SUMIFS('Resumen Anual'!$EB$54,Z67,'Resumen Anual'!$V$9,K59,'Resumen Anual'!$DH$6)+SUMIFS('Resumen Anual'!$EB$112,Z67,'Resumen Anual'!$V$9,K59,'Resumen Anual'!$DH$64)+SUMIFS('Resumen Anual'!$EB$170,Z67,'Resumen Anual'!$V$9,K59,'Resumen Anual'!$DH$122)+SUMIFS('Resumen Anual'!$EB$228,Z67,'Resumen Anual'!$V$9,K59,'Resumen Anual'!$DH$180)+SUMIFS('Resumen Anual'!$EB$286,Z67,'Resumen Anual'!$V$9,K59,'Resumen Anual'!$DH$238)+SUMIFS('Resumen Anual'!$EB$344,Z67,'Resumen Anual'!$V$9,K59,'Resumen Anual'!$DH$296)+SUMIFS('Resumen Anual'!$EB$402,Z67,'Resumen Anual'!$V$9,K59,'Resumen Anual'!$DH$354)+SUMIFS('Resumen Anual'!$EB$460,Z67,'Resumen Anual'!$V$9,K59,'Resumen Anual'!$DH$412)+SUMIFS('Resumen Anual'!$EB$518,Z67,'Resumen Anual'!$V$9,K59,'Resumen Anual'!$DH$470)+SUMIFS('Resumen Anual'!$EB$576,Z67,'Resumen Anual'!$V$9,K59,'Resumen Anual'!$DH$528)+SUMIFS('Resumen Anual'!$EB$634,Z67,'Resumen Anual'!$V$9,K59,'Resumen Anual'!$DH$586)+SUMIFS('Resumen Anual'!$EB$692,Z67,'Resumen Anual'!$V$9,K59,'Resumen Anual'!$DH$644)+SUMIFS('Resumen Anual'!$FY$54,Z67,'Resumen Anual'!$V$9,K59,'Resumen Anual'!$FE$6)+SUMIFS('Resumen Anual'!$FY$112,Z67,'Resumen Anual'!$V$9,K59,'Resumen Anual'!$FE$64)+SUMIFS('Resumen Anual'!$FY$170,Z67,'Resumen Anual'!$V$9,K59,'Resumen Anual'!$FE$122)+SUMIFS('Resumen Anual'!$FY$228,Z67,'Resumen Anual'!$V$9,K59,'Resumen Anual'!$FE$180)+SUMIFS('Resumen Anual'!$FY$286,Z67,'Resumen Anual'!$V$9,K59,'Resumen Anual'!$FE$238)+SUMIFS('Resumen Anual'!$FY$344,Z67,'Resumen Anual'!$V$9,K59,'Resumen Anual'!$FE$296)+SUMIFS('Resumen Anual'!$FY$402,Z67,'Resumen Anual'!$V$9,K59,'Resumen Anual'!$FE$354)+SUMIFS('Resumen Anual'!$FY$460,Z67,'Resumen Anual'!$V$9,K59,'Resumen Anual'!$FE$412)+SUMIFS('Resumen Anual'!$FY$518,Z67,'Resumen Anual'!$V$9,K59,'Resumen Anual'!$FE$470)+SUMIFS('Resumen Anual'!$FY$576,Z67,'Resumen Anual'!$V$9,K59,'Resumen Anual'!$FE$528)+SUMIFS('Resumen Anual'!$FY$634,Z67,'Resumen Anual'!$V$9,K59,'Resumen Anual'!$FE$586)+SUMIFS('Resumen Anual'!$FY$692,Z67,'Resumen Anual'!$V$9,K59,'Resumen Anual'!$FE$644)</f>
        <v>0</v>
      </c>
      <c r="AF67" s="770"/>
      <c r="AG67" s="770"/>
      <c r="AH67" s="770"/>
      <c r="AI67" s="770">
        <f>SUMIFS('Resumen Anual'!$AJ$54,Z67,'Resumen Anual'!$V$9,K59,'Resumen Anual'!$L$6)+SUMIFS('Resumen Anual'!$AJ$112,Z67,'Resumen Anual'!$V$9,K59,'Resumen Anual'!$L$64)+SUMIFS('Resumen Anual'!$AJ$170,Z67,'Resumen Anual'!$V$9,K59,'Resumen Anual'!$L$122)+SUMIFS('Resumen Anual'!$AJ$228,Z67,'Resumen Anual'!$V$9,K59,'Resumen Anual'!$L$180)+SUMIFS('Resumen Anual'!$AJ$286,Z67,'Resumen Anual'!$V$9,K59,'Resumen Anual'!$L$238)+SUMIFS('Resumen Anual'!$AJ$344,Z67,'Resumen Anual'!$V$9,K59,'Resumen Anual'!$L$296)+SUMIFS('Resumen Anual'!$AJ$402,Z67,'Resumen Anual'!$V$9,K59,'Resumen Anual'!$L$354)+SUMIFS('Resumen Anual'!$AJ$460,Z67,'Resumen Anual'!$V$9,K59,'Resumen Anual'!$L$412)+SUMIFS('Resumen Anual'!$AJ$518,Z67,'Resumen Anual'!$V$9,K59,'Resumen Anual'!$L$470)+SUMIFS('Resumen Anual'!$AJ$576,Z67,'Resumen Anual'!$V$9,K59,'Resumen Anual'!$L$528)+SUMIFS('Resumen Anual'!$AJ$634,Z67,'Resumen Anual'!$V$9,K59,'Resumen Anual'!$L$586)+SUMIFS('Resumen Anual'!$AJ$692,Z67,'Resumen Anual'!$V$9,K59,'Resumen Anual'!$L$644)+SUMIFS('Resumen Anual'!$CG$54,Z67,'Resumen Anual'!$V$9,K59,'Resumen Anual'!$BI$6)+SUMIFS('Resumen Anual'!$CG$112,Z67,'Resumen Anual'!$V$9,K59,'Resumen Anual'!$BI$64)+SUMIFS('Resumen Anual'!$CG$170,Z67,'Resumen Anual'!$V$9,K59,'Resumen Anual'!$BI$122)+SUMIFS('Resumen Anual'!$CG$228,Z67,'Resumen Anual'!$V$9,K59,'Resumen Anual'!$BI$180)+SUMIFS('Resumen Anual'!$CG$286,Z67,'Resumen Anual'!$V$9,K59,'Resumen Anual'!$BI$238)+SUMIFS('Resumen Anual'!$CG$344,Z67,'Resumen Anual'!$V$9,K59,'Resumen Anual'!$BI$296)+SUMIFS('Resumen Anual'!$CG$402,Z67,'Resumen Anual'!$V$9,K59,'Resumen Anual'!$BI$354)+SUMIFS('Resumen Anual'!$CG$460,Z67,'Resumen Anual'!$V$9,K59,'Resumen Anual'!$BI$412)+SUMIFS('Resumen Anual'!$CG$518,Z67,'Resumen Anual'!$V$9,K59,'Resumen Anual'!$BI$470)+SUMIFS('Resumen Anual'!$CG$576,Z67,'Resumen Anual'!$V$9,K59,'Resumen Anual'!$BI$528)+SUMIFS('Resumen Anual'!$CG$634,Z67,'Resumen Anual'!$V$9,K59,'Resumen Anual'!$BI$586)+SUMIFS('Resumen Anual'!$CG$692,Z67,'Resumen Anual'!$V$9,K59,'Resumen Anual'!$BI$644)+SUMIFS('Resumen Anual'!$EF$54,Z67,'Resumen Anual'!$V$9,K59,'Resumen Anual'!$DH$6)+SUMIFS('Resumen Anual'!$EF$112,Z67,'Resumen Anual'!$V$9,K59,'Resumen Anual'!$DH$64)+SUMIFS('Resumen Anual'!$EF$170,Z67,'Resumen Anual'!$V$9,K59,'Resumen Anual'!$DH$122)+SUMIFS('Resumen Anual'!$EF$228,Z67,'Resumen Anual'!$V$9,K59,'Resumen Anual'!$DH$180)+SUMIFS('Resumen Anual'!$EF$286,Z67,'Resumen Anual'!$V$9,K59,'Resumen Anual'!$DH$238)+SUMIFS('Resumen Anual'!$EF$344,Z67,'Resumen Anual'!$V$9,K59,'Resumen Anual'!$DH$296)+SUMIFS('Resumen Anual'!$EF$402,Z67,'Resumen Anual'!$V$9,K59,'Resumen Anual'!$DH$354)+SUMIFS('Resumen Anual'!$EF$460,Z67,'Resumen Anual'!$V$9,K59,'Resumen Anual'!$DH$412)+SUMIFS('Resumen Anual'!$EF$518,Z67,'Resumen Anual'!$V$9,K59,'Resumen Anual'!$DH$470)+SUMIFS('Resumen Anual'!$EF$576,Z67,'Resumen Anual'!$V$9,K59,'Resumen Anual'!$DH$528)+SUMIFS('Resumen Anual'!$EF$634,Z67,'Resumen Anual'!$V$9,K59,'Resumen Anual'!$DH$586)+SUMIFS('Resumen Anual'!$EF$692,Z67,'Resumen Anual'!$V$9,K59,'Resumen Anual'!$DH$644)+SUMIFS('Resumen Anual'!$GC$54,Z67,'Resumen Anual'!$V$9,K59,'Resumen Anual'!$FE$6)+SUMIFS('Resumen Anual'!$GC$112,Z67,'Resumen Anual'!$V$9,K59,'Resumen Anual'!$FE$64)+SUMIFS('Resumen Anual'!$GC$170,Z67,'Resumen Anual'!$V$9,K59,'Resumen Anual'!$FE$122)+SUMIFS('Resumen Anual'!$GC$228,Z67,'Resumen Anual'!$V$9,K59,'Resumen Anual'!$FE$180)+SUMIFS('Resumen Anual'!$GC$286,Z67,'Resumen Anual'!$V$9,K59,'Resumen Anual'!$FE$238)+SUMIFS('Resumen Anual'!$GC$344,Z67,'Resumen Anual'!$V$9,K59,'Resumen Anual'!$FE$296)+SUMIFS('Resumen Anual'!$GC$402,Z67,'Resumen Anual'!$V$9,K59,'Resumen Anual'!$FE$354)+SUMIFS('Resumen Anual'!$GC$460,Z67,'Resumen Anual'!$V$9,K59,'Resumen Anual'!$FE$412)+SUMIFS('Resumen Anual'!$GC$518,Z67,'Resumen Anual'!$V$9,K59,'Resumen Anual'!$FE$470)+SUMIFS('Resumen Anual'!$GC$576,Z67,'Resumen Anual'!$V$9,K59,'Resumen Anual'!$FE$528)+SUMIFS('Resumen Anual'!$GC$634,Z67,'Resumen Anual'!$V$9,K59,'Resumen Anual'!$FE$586)+SUMIFS('Resumen Anual'!$GC$692,Z67,'Resumen Anual'!$V$9,K59,'Resumen Anual'!$FE$644)</f>
        <v>0</v>
      </c>
      <c r="AJ67" s="770"/>
      <c r="AK67" s="770"/>
      <c r="AL67" s="770"/>
      <c r="AM67" s="770">
        <f>SUMIFS('Resumen Anual'!$AN$54,Z67,'Resumen Anual'!$V$9,K59,'Resumen Anual'!$L$6)+SUMIFS('Resumen Anual'!$AN$112,Z67,'Resumen Anual'!$V$9,K59,'Resumen Anual'!$L$64)+SUMIFS('Resumen Anual'!$AN$170,Z67,'Resumen Anual'!$V$9,K59,'Resumen Anual'!$L$122)+SUMIFS('Resumen Anual'!$AN$228,Z67,'Resumen Anual'!$V$9,K59,'Resumen Anual'!$L$180)+SUMIFS('Resumen Anual'!$AN$286,Z67,'Resumen Anual'!$V$9,K59,'Resumen Anual'!$L$238)+SUMIFS('Resumen Anual'!$AN$344,Z67,'Resumen Anual'!$V$9,K59,'Resumen Anual'!$L$296)+SUMIFS('Resumen Anual'!$AN$402,Z67,'Resumen Anual'!$V$9,K59,'Resumen Anual'!$L$354)+SUMIFS('Resumen Anual'!$AN$460,Z67,'Resumen Anual'!$V$9,K59,'Resumen Anual'!$L$412)+SUMIFS('Resumen Anual'!$AN$518,Z67,'Resumen Anual'!$V$9,K59,'Resumen Anual'!$L$470)+SUMIFS('Resumen Anual'!$AN$576,Z67,'Resumen Anual'!$V$9,K59,'Resumen Anual'!$L$528)+SUMIFS('Resumen Anual'!$AN$634,Z67,'Resumen Anual'!$V$9,K59,'Resumen Anual'!$L$586)+SUMIFS('Resumen Anual'!$AN$692,Z67,'Resumen Anual'!$V$9,K59,'Resumen Anual'!$L$644)+SUMIFS('Resumen Anual'!$CK$54,Z67,'Resumen Anual'!$V$9,K59,'Resumen Anual'!$BI$6)+SUMIFS('Resumen Anual'!$CK$112,Z67,'Resumen Anual'!$V$9,K59,'Resumen Anual'!$BI$64)+SUMIFS('Resumen Anual'!$CK$170,Z67,'Resumen Anual'!$V$9,K59,'Resumen Anual'!$BI$122)+SUMIFS('Resumen Anual'!$CK$228,Z67,'Resumen Anual'!$V$9,K59,'Resumen Anual'!$BI$180)+SUMIFS('Resumen Anual'!$CK$286,Z67,'Resumen Anual'!$V$9,K59,'Resumen Anual'!$BI$238)+SUMIFS('Resumen Anual'!$CK$344,Z67,'Resumen Anual'!$V$9,K59,'Resumen Anual'!$BI$296)+SUMIFS('Resumen Anual'!$CK$402,Z67,'Resumen Anual'!$V$9,K59,'Resumen Anual'!$BI$354)+SUMIFS('Resumen Anual'!$CK$460,Z67,'Resumen Anual'!$V$9,K59,'Resumen Anual'!$BI$412)+SUMIFS('Resumen Anual'!$CK$518,Z67,'Resumen Anual'!$V$9,K59,'Resumen Anual'!$BI$470)+SUMIFS('Resumen Anual'!$CK$576,Z67,'Resumen Anual'!$V$9,K59,'Resumen Anual'!$BI$528)+SUMIFS('Resumen Anual'!$CK$634,Z67,'Resumen Anual'!$V$9,K59,'Resumen Anual'!$BI$586)+SUMIFS('Resumen Anual'!$CK$692,Z67,'Resumen Anual'!$V$9,K59,'Resumen Anual'!$BI$644)+SUMIFS('Resumen Anual'!$EJ$54,Z67,'Resumen Anual'!$V$9,K59,'Resumen Anual'!$DH$6)+SUMIFS('Resumen Anual'!$EJ$112,Z67,'Resumen Anual'!$V$9,K59,'Resumen Anual'!$DH$64)+SUMIFS('Resumen Anual'!$EJ$170,Z67,'Resumen Anual'!$V$9,K59,'Resumen Anual'!$DH$122)+SUMIFS('Resumen Anual'!$EJ$228,Z67,'Resumen Anual'!$V$9,K59,'Resumen Anual'!$DH$180)+SUMIFS('Resumen Anual'!$EJ$286,Z67,'Resumen Anual'!$V$9,K59,'Resumen Anual'!$DH$238)+SUMIFS('Resumen Anual'!$EJ$344,Z67,'Resumen Anual'!$V$9,K59,'Resumen Anual'!$DH$296)+SUMIFS('Resumen Anual'!$EJ$402,Z67,'Resumen Anual'!$V$9,K59,'Resumen Anual'!$DH$354)+SUMIFS('Resumen Anual'!$EJ$460,Z67,'Resumen Anual'!$V$9,K59,'Resumen Anual'!$DH$412)+SUMIFS('Resumen Anual'!$EJ$518,Z67,'Resumen Anual'!$V$9,K59,'Resumen Anual'!$DH$470)+SUMIFS('Resumen Anual'!$EJ$576,Z67,'Resumen Anual'!$V$9,K59,'Resumen Anual'!$DH$528)+SUMIFS('Resumen Anual'!$EJ$634,Z67,'Resumen Anual'!$V$9,K59,'Resumen Anual'!$DH$586)+SUMIFS('Resumen Anual'!$EJ$692,Z67,'Resumen Anual'!$V$9,K59,'Resumen Anual'!$DH$644)+SUMIFS('Resumen Anual'!$GG$54,Z67,'Resumen Anual'!$V$9,K59,'Resumen Anual'!$FE$6)+SUMIFS('Resumen Anual'!$GG$112,Z67,'Resumen Anual'!$V$9,K59,'Resumen Anual'!$FE$64)+SUMIFS('Resumen Anual'!$GG$170,Z67,'Resumen Anual'!$V$9,K59,'Resumen Anual'!$FE$122)+SUMIFS('Resumen Anual'!$GG$228,Z67,'Resumen Anual'!$V$9,K59,'Resumen Anual'!$FE$180)+SUMIFS('Resumen Anual'!$GG$286,Z67,'Resumen Anual'!$V$9,K59,'Resumen Anual'!$FE$238)+SUMIFS('Resumen Anual'!$GG$344,Z67,'Resumen Anual'!$V$9,K59,'Resumen Anual'!$FE$296)+SUMIFS('Resumen Anual'!$GG$402,Z67,'Resumen Anual'!$V$9,K59,'Resumen Anual'!$FE$354)+SUMIFS('Resumen Anual'!$GG$460,Z67,'Resumen Anual'!$V$9,K59,'Resumen Anual'!$FE$412)+SUMIFS('Resumen Anual'!$GG$518,Z67,'Resumen Anual'!$V$9,K59,'Resumen Anual'!$FE$470)+SUMIFS('Resumen Anual'!$GG$576,Z67,'Resumen Anual'!$V$9,K59,'Resumen Anual'!$FE$528)+SUMIFS('Resumen Anual'!$GG$634,Z67,'Resumen Anual'!$V$9,K59,'Resumen Anual'!$FE$586)+SUMIFS('Resumen Anual'!$GG$692,Z67,'Resumen Anual'!$V$9,K59,'Resumen Anual'!$FE$644)</f>
        <v>0</v>
      </c>
      <c r="AN67" s="770"/>
      <c r="AO67" s="770"/>
      <c r="AP67" s="770"/>
      <c r="AQ67" s="756">
        <f>SUMIFS('Resumen Anual'!$AR$54,Z67,'Resumen Anual'!$V$9,K59,'Resumen Anual'!$L$6)+SUMIFS('Resumen Anual'!$AR$112,Z67,'Resumen Anual'!$V$9,K59,'Resumen Anual'!$L$64)+SUMIFS('Resumen Anual'!$AR$170,Z67,'Resumen Anual'!$V$9,K59,'Resumen Anual'!$L$122)+SUMIFS('Resumen Anual'!$AR$228,Z67,'Resumen Anual'!$V$9,K59,'Resumen Anual'!$L$180)+SUMIFS('Resumen Anual'!$AR$286,Z67,'Resumen Anual'!$V$9,K59,'Resumen Anual'!$L$238)+SUMIFS('Resumen Anual'!$AR$344,Z67,'Resumen Anual'!$V$9,K59,'Resumen Anual'!$L$296)+SUMIFS('Resumen Anual'!$AR$402,Z67,'Resumen Anual'!$V$9,K59,'Resumen Anual'!$L$354)+SUMIFS('Resumen Anual'!$AR$460,Z67,'Resumen Anual'!$V$9,K59,'Resumen Anual'!$L$412)+SUMIFS('Resumen Anual'!$AR$518,Z67,'Resumen Anual'!$V$9,K59,'Resumen Anual'!$L$470)+SUMIFS('Resumen Anual'!$AR$576,Z67,'Resumen Anual'!$V$9,K59,'Resumen Anual'!$L$528)+SUMIFS('Resumen Anual'!$AR$634,Z67,'Resumen Anual'!$V$9,K59,'Resumen Anual'!$L$586)+SUMIFS('Resumen Anual'!$AR$692,Z67,'Resumen Anual'!$V$9,K59,'Resumen Anual'!$L$644)+SUMIFS('Resumen Anual'!$CO$54,Z67,'Resumen Anual'!$V$9,K59,'Resumen Anual'!$BI$6)+SUMIFS('Resumen Anual'!$CO$112,Z67,'Resumen Anual'!$V$9,K59,'Resumen Anual'!$BI$64)+SUMIFS('Resumen Anual'!$CO$170,Z67,'Resumen Anual'!$V$9,K59,'Resumen Anual'!$BI$122)+SUMIFS('Resumen Anual'!$CO$228,Z67,'Resumen Anual'!$V$9,K59,'Resumen Anual'!$BI$180)+SUMIFS('Resumen Anual'!$CO$286,Z67,'Resumen Anual'!$V$9,K59,'Resumen Anual'!$BI$238)+SUMIFS('Resumen Anual'!$CO$344,Z67,'Resumen Anual'!$V$9,K59,'Resumen Anual'!$BI$296)+SUMIFS('Resumen Anual'!$CO$402,Z67,'Resumen Anual'!$V$9,K59,'Resumen Anual'!$BI$354)+SUMIFS('Resumen Anual'!$CO$460,Z67,'Resumen Anual'!$V$9,K59,'Resumen Anual'!$BI$412)+SUMIFS('Resumen Anual'!$CO$518,Z67,'Resumen Anual'!$V$9,K59,'Resumen Anual'!$BI$470)+SUMIFS('Resumen Anual'!$CO$576,Z67,'Resumen Anual'!$V$9,K59,'Resumen Anual'!$BI$528)+SUMIFS('Resumen Anual'!$CO$634,Z67,'Resumen Anual'!$V$9,K59,'Resumen Anual'!$BI$586)+SUMIFS('Resumen Anual'!$CO$692,Z67,'Resumen Anual'!$V$9,K59,'Resumen Anual'!$BI$644)+SUMIFS('Resumen Anual'!$EN$54,Z67,'Resumen Anual'!$V$9,K59,'Resumen Anual'!$DH$6)+SUMIFS('Resumen Anual'!$EN$112,Z67,'Resumen Anual'!$V$9,K59,'Resumen Anual'!$DH$64)+SUMIFS('Resumen Anual'!$EN$170,Z67,'Resumen Anual'!$V$9,K59,'Resumen Anual'!$DH$122)+SUMIFS('Resumen Anual'!$EN$228,Z67,'Resumen Anual'!$V$9,K59,'Resumen Anual'!$DH$180)+SUMIFS('Resumen Anual'!$EN$286,Z67,'Resumen Anual'!$V$9,K59,'Resumen Anual'!$DH$238)+SUMIFS('Resumen Anual'!$EN$344,Z67,'Resumen Anual'!$V$9,K59,'Resumen Anual'!$DH$296)+SUMIFS('Resumen Anual'!$EN$402,Z67,'Resumen Anual'!$V$9,K59,'Resumen Anual'!$DH$354)+SUMIFS('Resumen Anual'!$EN$460,Z67,'Resumen Anual'!$V$9,K59,'Resumen Anual'!$DH$412)+SUMIFS('Resumen Anual'!$EN$518,Z67,'Resumen Anual'!$V$9,K59,'Resumen Anual'!$DH$470)+SUMIFS('Resumen Anual'!$EN$576,Z67,'Resumen Anual'!$V$9,K59,'Resumen Anual'!$DH$528)+SUMIFS('Resumen Anual'!$EN$634,Z67,'Resumen Anual'!$V$9,K59,'Resumen Anual'!$DH$586)+SUMIFS('Resumen Anual'!$EN$692,Z67,'Resumen Anual'!$V$9,K59,'Resumen Anual'!$DH$644)+SUMIFS('Resumen Anual'!$GK$54,Z67,'Resumen Anual'!$V$9,K59,'Resumen Anual'!$FE$6)+SUMIFS('Resumen Anual'!$GK$112,Z67,'Resumen Anual'!$V$9,K59,'Resumen Anual'!$FE$64)+SUMIFS('Resumen Anual'!$GK$170,Z67,'Resumen Anual'!$V$9,K59,'Resumen Anual'!$FE$122)+SUMIFS('Resumen Anual'!$GK$228,Z67,'Resumen Anual'!$V$9,K59,'Resumen Anual'!$FE$180)+SUMIFS('Resumen Anual'!$GK$286,Z67,'Resumen Anual'!$V$9,K59,'Resumen Anual'!$FE$238)+SUMIFS('Resumen Anual'!$GK$344,Z67,'Resumen Anual'!$V$9,K59,'Resumen Anual'!$FE$296)+SUMIFS('Resumen Anual'!$GK$402,Z67,'Resumen Anual'!$V$9,K59,'Resumen Anual'!$FE$354)+SUMIFS('Resumen Anual'!$GK$460,Z67,'Resumen Anual'!$V$9,K59,'Resumen Anual'!$FE$412)+SUMIFS('Resumen Anual'!$GK$518,Z67,'Resumen Anual'!$V$9,K59,'Resumen Anual'!$FE$470)+SUMIFS('Resumen Anual'!$GK$576,Z67,'Resumen Anual'!$V$9,K59,'Resumen Anual'!$FE$528)+SUMIFS('Resumen Anual'!$GK$634,Z67,'Resumen Anual'!$V$9,K59,'Resumen Anual'!$FE$586)+SUMIFS('Resumen Anual'!$GK$692,Z67,'Resumen Anual'!$V$9,K59,'Resumen Anual'!$FE$644)</f>
        <v>0</v>
      </c>
      <c r="AR67" s="756"/>
      <c r="AS67" s="756"/>
      <c r="AT67" s="756">
        <f>SUMIFS('Resumen Anual'!$AU$54,Z67,'Resumen Anual'!$V$9,K59,'Resumen Anual'!$L$6)+SUMIFS('Resumen Anual'!$AU$112,Z67,'Resumen Anual'!$V$9,K59,'Resumen Anual'!$L$64)+SUMIFS('Resumen Anual'!$AU$170,Z67,'Resumen Anual'!$V$9,K59,'Resumen Anual'!$L$122)+SUMIFS('Resumen Anual'!$AU$228,Z67,'Resumen Anual'!$V$9,K59,'Resumen Anual'!$L$180)+SUMIFS('Resumen Anual'!$AU$286,Z67,'Resumen Anual'!$V$9,K59,'Resumen Anual'!$L$238)+SUMIFS('Resumen Anual'!$AU$344,Z67,'Resumen Anual'!$V$9,K59,'Resumen Anual'!$L$296)+SUMIFS('Resumen Anual'!$AU$402,Z67,'Resumen Anual'!$V$9,K59,'Resumen Anual'!$L$354)+SUMIFS('Resumen Anual'!$AU$460,Z67,'Resumen Anual'!$V$9,K59,'Resumen Anual'!$L$412)+SUMIFS('Resumen Anual'!$AU$518,Z67,'Resumen Anual'!$V$9,K59,'Resumen Anual'!$L$470)+SUMIFS('Resumen Anual'!$AU$576,Z67,'Resumen Anual'!$V$9,K59,'Resumen Anual'!$L$528)+SUMIFS('Resumen Anual'!$AU$634,Z67,'Resumen Anual'!$V$9,K59,'Resumen Anual'!$L$586)+SUMIFS('Resumen Anual'!$AU$692,Z67,'Resumen Anual'!$V$9,K59,'Resumen Anual'!$L$644)+SUMIFS('Resumen Anual'!$CR$54,Z67,'Resumen Anual'!$V$9,K59,'Resumen Anual'!$BI$6)+SUMIFS('Resumen Anual'!$CR$112,Z67,'Resumen Anual'!$V$9,K59,'Resumen Anual'!$BI$64)+SUMIFS('Resumen Anual'!$CR$170,Z67,'Resumen Anual'!$V$9,K59,'Resumen Anual'!$BI$122)+SUMIFS('Resumen Anual'!$CR$228,Z67,'Resumen Anual'!$V$9,K59,'Resumen Anual'!$BI$180)+SUMIFS('Resumen Anual'!$CR$286,Z67,'Resumen Anual'!$V$9,K59,'Resumen Anual'!$BI$238)+SUMIFS('Resumen Anual'!$CR$344,Z67,'Resumen Anual'!$V$9,K59,'Resumen Anual'!$BI$296)+SUMIFS('Resumen Anual'!$CR$402,Z67,'Resumen Anual'!$V$9,K59,'Resumen Anual'!$BI$354)+SUMIFS('Resumen Anual'!$CR$460,Z67,'Resumen Anual'!$V$9,K59,'Resumen Anual'!$BI$412)+SUMIFS('Resumen Anual'!$CR$518,Z67,'Resumen Anual'!$V$9,K59,'Resumen Anual'!$BI$470)+SUMIFS('Resumen Anual'!$CR$576,Z67,'Resumen Anual'!$V$9,K59,'Resumen Anual'!$BI$528)+SUMIFS('Resumen Anual'!$CR$634,Z67,'Resumen Anual'!$V$9,K59,'Resumen Anual'!$BI$586)+SUMIFS('Resumen Anual'!$CR$692,Z67,'Resumen Anual'!$V$9,K59,'Resumen Anual'!$BI$644)+SUMIFS('Resumen Anual'!$EQ$54,Z67,'Resumen Anual'!$V$9,K59,'Resumen Anual'!$DH$6)+SUMIFS('Resumen Anual'!$EQ$112,Z67,'Resumen Anual'!$V$9,K59,'Resumen Anual'!$DH$64)+SUMIFS('Resumen Anual'!$EQ$170,Z67,'Resumen Anual'!$V$9,K59,'Resumen Anual'!$DH$122)+SUMIFS('Resumen Anual'!$EQ$228,Z67,'Resumen Anual'!$V$9,K59,'Resumen Anual'!$DH$180)+SUMIFS('Resumen Anual'!$EQ$286,Z67,'Resumen Anual'!$V$9,K59,'Resumen Anual'!$DH$238)+SUMIFS('Resumen Anual'!$EQ$344,Z67,'Resumen Anual'!$V$9,K59,'Resumen Anual'!$DH$296)+SUMIFS('Resumen Anual'!$EQ$402,Z67,'Resumen Anual'!$V$9,K59,'Resumen Anual'!$DH$354)+SUMIFS('Resumen Anual'!$EQ$460,Z67,'Resumen Anual'!$V$9,K59,'Resumen Anual'!$DH$412)+SUMIFS('Resumen Anual'!$EQ$518,Z67,'Resumen Anual'!$V$9,K59,'Resumen Anual'!$DH$470)+SUMIFS('Resumen Anual'!$EQ$576,Z67,'Resumen Anual'!$V$9,K59,'Resumen Anual'!$DH$528)+SUMIFS('Resumen Anual'!$EQ$634,Z67,'Resumen Anual'!$V$9,K59,'Resumen Anual'!$DH$586)+SUMIFS('Resumen Anual'!$EQ$692,Z67,'Resumen Anual'!$V$9,K59,'Resumen Anual'!$DH$644)+SUMIFS('Resumen Anual'!$GN$54,Z67,'Resumen Anual'!$V$9,K59,'Resumen Anual'!$FE$6)+SUMIFS('Resumen Anual'!$GN$112,Z67,'Resumen Anual'!$V$9,K59,'Resumen Anual'!$FE$64)+SUMIFS('Resumen Anual'!$GN$170,Z67,'Resumen Anual'!$V$9,K59,'Resumen Anual'!$FE$122)+SUMIFS('Resumen Anual'!$GN$228,Z67,'Resumen Anual'!$V$9,K59,'Resumen Anual'!$FE$180)+SUMIFS('Resumen Anual'!$GN$286,Z67,'Resumen Anual'!$V$9,K59,'Resumen Anual'!$FE$238)+SUMIFS('Resumen Anual'!$GN$344,Z67,'Resumen Anual'!$V$9,K59,'Resumen Anual'!$FE$296)+SUMIFS('Resumen Anual'!$GN$402,Z67,'Resumen Anual'!$V$9,K59,'Resumen Anual'!$FE$354)+SUMIFS('Resumen Anual'!$GN$460,Z67,'Resumen Anual'!$V$9,K59,'Resumen Anual'!$FE$412)+SUMIFS('Resumen Anual'!$GN$518,Z67,'Resumen Anual'!$V$9,K59,'Resumen Anual'!$FE$470)+SUMIFS('Resumen Anual'!$GN$576,Z67,'Resumen Anual'!$V$9,K59,'Resumen Anual'!$FE$528)+SUMIFS('Resumen Anual'!$GN$634,Z67,'Resumen Anual'!$V$9,K59,'Resumen Anual'!$FE$586)+SUMIFS('Resumen Anual'!$GN$692,Z67,'Resumen Anual'!$V$9,K59,'Resumen Anual'!$FE$644)</f>
        <v>0</v>
      </c>
      <c r="AU67" s="756"/>
      <c r="AV67" s="1215"/>
      <c r="AW67" s="1200"/>
      <c r="AX67" s="171"/>
      <c r="AY67" s="818" t="str">
        <f>'Resumen Anual'!$C$18</f>
        <v>N°DE VUELOS</v>
      </c>
      <c r="AZ67" s="819"/>
      <c r="BA67" s="819"/>
      <c r="BB67" s="819"/>
      <c r="BC67" s="819"/>
      <c r="BD67" s="819"/>
      <c r="BE67" s="820"/>
      <c r="BF67" s="811">
        <f>SUMIF('Resumen Anual'!$FE$622,BH59,'Resumen Anual'!$FC$634)+SUMIF('Resumen Anual'!$DH$622,BH59,'Resumen Anual'!$DF$634)+SUMIF('Resumen Anual'!$BI$622,BH59,'Resumen Anual'!$BG$634)+SUMIF('Resumen Anual'!$L$622,BH59,'Resumen Anual'!$J$634)+SUMIF('Resumen Anual'!$FE$566,BH59,'Resumen Anual'!$FC$578)+SUMIF('Resumen Anual'!$DH$566,BH59,'Resumen Anual'!$DF$578)+SUMIF('Resumen Anual'!$BI$566,BH59,'Resumen Anual'!$BG$578)+SUMIF('Resumen Anual'!$L$566,BH59,'Resumen Anual'!$J$578)+SUMIF('Resumen Anual'!$FE$510,BH59,'Resumen Anual'!$FC$522)+SUMIF('Resumen Anual'!$DH$510,BH59,'Resumen Anual'!$DF$522)+SUMIF('Resumen Anual'!$BI$510,BH59,'Resumen Anual'!$BG$522)+SUMIF('Resumen Anual'!$L$510,BH59,'Resumen Anual'!$J$522)+SUMIF('Resumen Anual'!$FE$454,BH59,'Resumen Anual'!$FC$466)+SUMIF('Resumen Anual'!$DH$454,BH59,'Resumen Anual'!$DF$466)+SUMIF('Resumen Anual'!$BI$454,BH59,'Resumen Anual'!$BG$466)+SUMIF('Resumen Anual'!$L$454,BH59,'Resumen Anual'!$J$466)+SUMIF('Resumen Anual'!$FE$398,BH59,'Resumen Anual'!$FC$410)+SUMIF('Resumen Anual'!$DH$398,BH59,'Resumen Anual'!$DF$410)+SUMIF('Resumen Anual'!$BI$398,BH59,'Resumen Anual'!$BG$410)+SUMIF('Resumen Anual'!$L$398,BH59,'Resumen Anual'!$J$410)+SUMIF('Resumen Anual'!$FE$342,BH59,'Resumen Anual'!$FC$354)+SUMIF('Resumen Anual'!$DH$342,BH59,'Resumen Anual'!$DF$354)+SUMIF('Resumen Anual'!$BI$342,BH59,'Resumen Anual'!$BG$354)+SUMIF('Resumen Anual'!$L$342,BH59,'Resumen Anual'!$J$354)+SUMIF('Resumen Anual'!$FE$286,BH59,'Resumen Anual'!$FC$298)+SUMIF('Resumen Anual'!$DH$286,BH59,'Resumen Anual'!$DF$298)+SUMIF('Resumen Anual'!$BI$286,BH59,'Resumen Anual'!$BG$298)+SUMIF('Resumen Anual'!$L$286,BH59,'Resumen Anual'!$J$298)+SUMIF('Resumen Anual'!$FE$230,BH59,'Resumen Anual'!$FC$242)+SUMIF('Resumen Anual'!$DH$230,BH59,'Resumen Anual'!$DF$242)+SUMIF('Resumen Anual'!$BI$230,BH59,'Resumen Anual'!$BG$242)+SUMIF('Resumen Anual'!$L$230,BH59,'Resumen Anual'!$J$242)+SUMIF('Resumen Anual'!$FE$174,BH59,'Resumen Anual'!$FC$186)+SUMIF('Resumen Anual'!$DH$174,BH59,'Resumen Anual'!$DF$186)+SUMIF('Resumen Anual'!$BI$174,BH59,'Resumen Anual'!$BG$186)+SUMIF('Resumen Anual'!$L$174,BH59,'Resumen Anual'!$J$186)+SUMIF('Resumen Anual'!$FE$118,BH59,'Resumen Anual'!$FC$130)+SUMIF('Resumen Anual'!$DH$118,BH59,'Resumen Anual'!$DF$130)+SUMIF('Resumen Anual'!$BI$118,BH59,'Resumen Anual'!$BG$130)+SUMIF('Resumen Anual'!$L$118,BH59,'Resumen Anual'!$J$130)+SUMIF('Resumen Anual'!$FE$62,BH59,'Resumen Anual'!$FC$74)+SUMIF('Resumen Anual'!$DH$62,BH59,'Resumen Anual'!$DF$74)+SUMIF('Resumen Anual'!$BI$62,BH59,'Resumen Anual'!$BG$74)+SUMIF('Resumen Anual'!$L$62,BH59,'Resumen Anual'!$J$74)+SUMIF('Resumen Anual'!$FE$6,BH59,'Resumen Anual'!$FC$18)+SUMIF('Resumen Anual'!$DH$6,BH59,'Resumen Anual'!$DF$18)+SUMIF('Resumen Anual'!$BI$6,BH59,'Resumen Anual'!$BG$18)+SUMIF('Resumen Anual'!$L$6,BH59,'Resumen Anual'!$J$18)+SUMIF('Bitácoras Anteriores'!$K$6,BH59,'Bitácoras Anteriores'!$B$12)+SUMIF('Bitácoras Anteriores'!$K$59,$K$6,'Bitácoras Anteriores'!$B$65)+SUMIF('Bitácoras Anteriores'!$K$112,BH59,'Bitácoras Anteriores'!$B$118)+SUMIF('Bitácoras Anteriores'!$K$165,BH59,'Bitácoras Anteriores'!$B$171)+SUMIF('Bitácoras Anteriores'!$K$218,BH59,'Bitácoras Anteriores'!$B$224)+SUMIF('Bitácoras Anteriores'!$K$271,BH59,'Bitácoras Anteriores'!$B$277)+SUMIF('Bitácoras Anteriores'!$K$324,BH59,'Bitácoras Anteriores'!$B$330)+SUMIF('Bitácoras Anteriores'!$BH$6,BH59,'Bitácoras Anteriores'!$AY$12)+SUMIF('Bitácoras Anteriores'!$BH$59,$K$6,'Bitácoras Anteriores'!$AY$65)+SUMIF('Bitácoras Anteriores'!$BH$112,BH59,'Bitácoras Anteriores'!$AY$118)+SUMIF('Bitácoras Anteriores'!$BH$165,BH59,'Bitácoras Anteriores'!$AY$171)+SUMIF('Bitácoras Anteriores'!$BH$218,BH59,'Bitácoras Anteriores'!$AY$224)+SUMIF('Bitácoras Anteriores'!$BH$271,BH59,'Bitácoras Anteriores'!$AY$277)+SUMIF('Bitácoras Anteriores'!$BH$324,BH59,'Bitácoras Anteriores'!$AY$330)+SUMIF('Bitácoras Anteriores'!$DF$6,BH59,'Bitácoras Anteriores'!$CW$12)+SUMIF('Bitácoras Anteriores'!$DF$59,$K$6,'Bitácoras Anteriores'!$CW$65)+SUMIF('Bitácoras Anteriores'!$DF$112,BH59,'Bitácoras Anteriores'!$CW$118)+SUMIF('Bitácoras Anteriores'!$DF$165,BH59,'Bitácoras Anteriores'!$CW$171)+SUMIF('Bitácoras Anteriores'!$DF$218,BH59,'Bitácoras Anteriores'!$CW$224)+SUMIF('Bitácoras Anteriores'!$DF$271,BH59,'Bitácoras Anteriores'!$CW$277)+SUMIF('Bitácoras Anteriores'!$DF$324,BH59,'Bitácoras Anteriores'!$CW$330)+SUMIF('Bitácoras Anteriores'!$FC$6,BH59,'Bitácoras Anteriores'!$ET$12)+SUMIF('Bitácoras Anteriores'!$FC$59,$K$6,'Bitácoras Anteriores'!$ET$65)+SUMIF('Bitácoras Anteriores'!$FC$112,BH59,'Bitácoras Anteriores'!$ET$118)+SUMIF('Bitácoras Anteriores'!$FC$165,BH59,'Bitácoras Anteriores'!$ET$171)+SUMIF('Bitácoras Anteriores'!$FC$218,BH59,'Bitácoras Anteriores'!$ET$224)+SUMIF('Bitácoras Anteriores'!$FC$271,BH59,'Bitácoras Anteriores'!$ET$277)+SUMIF('Bitácoras Anteriores'!$FC$324,BH59,'Bitácoras Anteriores'!$ET$330)</f>
        <v>0</v>
      </c>
      <c r="BG67" s="719"/>
      <c r="BH67" s="719"/>
      <c r="BI67" s="812"/>
      <c r="BJ67" s="630"/>
      <c r="BK67" s="799" t="str">
        <f>'Resumen Anual'!$O$18</f>
        <v>DÍA</v>
      </c>
      <c r="BL67" s="713"/>
      <c r="BM67" s="713"/>
      <c r="BN67" s="713"/>
      <c r="BO67" s="713" t="e">
        <f>SUMIF('Resumen Anual'!$L$6,BH59,'Resumen Anual'!$T$18)+SUMIF('Resumen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Anual'!#REF!)+SUMIF(#REF!,BH59,#REF!)+SUMIF(#REF!,BH59,#REF!)+SUMIF(#REF!,BH59,#REF!)+SUMIF(#REF!,BH59,#REF!)+SUMIF(#REF!,BH59,#REF!)+SUMIF(#REF!,BH59,#REF!)+SUMIF(#REF!,BH59,#REF!)+SUMIF(#REF!,BH59,#REF!)</f>
        <v>#REF!</v>
      </c>
      <c r="BP67" s="816">
        <f>SUMIF('Resumen Anual'!$FE$622,BH59,'Resumen Anual'!$FM$634)+SUMIF('Resumen Anual'!$DH$622,BH59,'Resumen Anual'!$DP$634)+SUMIF('Resumen Anual'!$BI$622,BH59,'Resumen Anual'!$BQ$634)+SUMIF('Resumen Anual'!$L$622,BH59,'Resumen Anual'!$T$634)+SUMIF('Resumen Anual'!$FE$566,BH59,'Resumen Anual'!$FM$578)+SUMIF('Resumen Anual'!$DH$566,BH59,'Resumen Anual'!$DP$578)+SUMIF('Resumen Anual'!$BI$566,BH59,'Resumen Anual'!$BQ$578)+SUMIF('Resumen Anual'!$L$566,BH59,'Resumen Anual'!$T$578)+SUMIF('Resumen Anual'!$FE$510,BH59,'Resumen Anual'!$FM$522)+SUMIF('Resumen Anual'!$DH$510,BH59,'Resumen Anual'!$DP$522)+SUMIF('Resumen Anual'!$BI$510,BH59,'Resumen Anual'!$BQ$522)+SUMIF('Resumen Anual'!$L$510,BH59,'Resumen Anual'!$T$522)+SUMIF('Resumen Anual'!$FE$454,BH59,'Resumen Anual'!$FM$466)+SUMIF('Resumen Anual'!$DH$454,BH59,'Resumen Anual'!$DP$466)+SUMIF('Resumen Anual'!$BI$454,BH59,'Resumen Anual'!$BQ$466)+SUMIF('Resumen Anual'!$L$454,BH59,'Resumen Anual'!$T$466)+SUMIF('Resumen Anual'!$FE$398,BH59,'Resumen Anual'!$FM$410)+SUMIF('Resumen Anual'!$DH$398,BH59,'Resumen Anual'!$DP$410)+SUMIF('Resumen Anual'!$BI$398,BH59,'Resumen Anual'!$BQ$410)+SUMIF('Resumen Anual'!$L$398,BH59,'Resumen Anual'!$T$410)+SUMIF('Resumen Anual'!$FE$342,BH59,'Resumen Anual'!$FM$354)+SUMIF('Resumen Anual'!$DH$342,BH59,'Resumen Anual'!$DP$354)+SUMIF('Resumen Anual'!$BI$342,BH59,'Resumen Anual'!$BQ$354)+SUMIF('Resumen Anual'!$L$342,BH59,'Resumen Anual'!$T$354)+SUMIF('Resumen Anual'!$FE$286,BH59,'Resumen Anual'!$FM$298)+SUMIF('Resumen Anual'!$DH$286,BH59,'Resumen Anual'!$DP$298)+SUMIF('Resumen Anual'!$BI$286,BH59,'Resumen Anual'!$BQ$298)+SUMIF('Resumen Anual'!$L$286,BH59,'Resumen Anual'!$T$298)+SUMIF('Resumen Anual'!$FE$230,BH59,'Resumen Anual'!$FM$242)+SUMIF('Resumen Anual'!$DH$230,BH59,'Resumen Anual'!$DP$242)+SUMIF('Resumen Anual'!$BI$230,BH59,'Resumen Anual'!$BQ$242)+SUMIF('Resumen Anual'!$L$230,BH59,'Resumen Anual'!$T$242)+SUMIF('Resumen Anual'!$FE$174,BH59,'Resumen Anual'!$FM$186)+SUMIF('Resumen Anual'!$DH$174,BH59,'Resumen Anual'!$DP$186)+SUMIF('Resumen Anual'!$BI$174,BH59,'Resumen Anual'!$BQ$186)+SUMIF('Resumen Anual'!$L$174,BH59,'Resumen Anual'!$T$186)+SUMIF('Resumen Anual'!$FE$118,BH59,'Resumen Anual'!$FM$130)+SUMIF('Resumen Anual'!$DH$118,BH59,'Resumen Anual'!$DP$130)+SUMIF('Resumen Anual'!$BI$118,BH59,'Resumen Anual'!$BQ$130)+SUMIF('Resumen Anual'!$L$118,BH59,'Resumen Anual'!$T$130)+SUMIF('Resumen Anual'!$FE$62,BH59,'Resumen Anual'!$FM$74)+SUMIF('Resumen Anual'!$DH$62,BH59,'Resumen Anual'!$DP$74)+SUMIF('Resumen Anual'!$BI$62,BH59,'Resumen Anual'!$BQ$74)+SUMIF('Resumen Anual'!$L$62,BH59,'Resumen Anual'!$T$74)+SUMIF('Resumen Anual'!$FE$6,BH59,'Resumen Anual'!$FM$18)+SUMIF('Resumen Anual'!$DH$6,BH59,'Resumen Anual'!$DP$18)+SUMIF('Resumen Anual'!$BI$6,BH59,'Resumen Anual'!$BQ$18)+SUMIF('Resumen Anual'!$L$6,BH59,'Resumen Anual'!$T$18)+SUMIF('Bitácoras Anteriores'!$K$6,BH59,'Bitácoras Anteriores'!$S$14)+SUMIF('Bitácoras Anteriores'!$K$59,$K$6,'Bitácoras Anteriores'!$S$67)+SUMIF('Bitácoras Anteriores'!$K$112,BH59,'Bitácoras Anteriores'!$S$120)+SUMIF('Bitácoras Anteriores'!$K$165,BH59,'Bitácoras Anteriores'!$S$173)+SUMIF('Bitácoras Anteriores'!$K$218,BH59,'Bitácoras Anteriores'!$S$226)+SUMIF('Bitácoras Anteriores'!$K$271,BH59,'Bitácoras Anteriores'!$S$279)+SUMIF('Bitácoras Anteriores'!$K$324,BH59,'Bitácoras Anteriores'!$S$332)+SUMIF('Bitácoras Anteriores'!$BH$6,BH59,'Bitácoras Anteriores'!$BP$14)+SUMIF('Bitácoras Anteriores'!$BH$59,$K$6,'Bitácoras Anteriores'!$BP$67)+SUMIF('Bitácoras Anteriores'!$BH$112,BH59,'Bitácoras Anteriores'!$BP$120)+SUMIF('Bitácoras Anteriores'!$BH$165,BH59,'Bitácoras Anteriores'!$BP$173)+SUMIF('Bitácoras Anteriores'!$BH$218,BH59,'Bitácoras Anteriores'!$BP$226)+SUMIF('Bitácoras Anteriores'!$BH$271,BH59,'Bitácoras Anteriores'!$BP$279)+SUMIF('Bitácoras Anteriores'!$BH$324,BH59,'Bitácoras Anteriores'!$BP$332)+SUMIF('Bitácoras Anteriores'!$DF$6,BH59,'Bitácoras Anteriores'!$DN$14)+SUMIF('Bitácoras Anteriores'!$DF$59,$K$6,'Bitácoras Anteriores'!$DN$67)+SUMIF('Bitácoras Anteriores'!$DF$112,BH59,'Bitácoras Anteriores'!$DN$120)+SUMIF('Bitácoras Anteriores'!$DF$165,BH59,'Bitácoras Anteriores'!$DN$173)+SUMIF('Bitácoras Anteriores'!$DF$218,BH59,'Bitácoras Anteriores'!$DN$226)+SUMIF('Bitácoras Anteriores'!$DF$271,BH59,'Bitácoras Anteriores'!$DN$279)+SUMIF('Bitácoras Anteriores'!$DF$324,BH59,'Bitácoras Anteriores'!$DN$332)+SUMIF('Bitácoras Anteriores'!$FC$6,BH59,'Bitácoras Anteriores'!$FK$14)+SUMIF('Bitácoras Anteriores'!$FC$59,$K$6,'Bitácoras Anteriores'!$FK$67)+SUMIF('Bitácoras Anteriores'!$FC$112,BH59,'Bitácoras Anteriores'!$FK$120)+SUMIF('Bitácoras Anteriores'!$FC$165,BH59,'Bitácoras Anteriores'!$FK$173)+SUMIF('Bitácoras Anteriores'!$FC$218,BH59,'Bitácoras Anteriores'!$FK$226)+SUMIF('Bitácoras Anteriores'!$FC$271,BH59,'Bitácoras Anteriores'!$FK$279)+SUMIF('Bitácoras Anteriores'!$FC$324,BH59,'Bitácoras Anteriores'!$FK$332)</f>
        <v>0</v>
      </c>
      <c r="BQ67" s="816"/>
      <c r="BR67" s="816"/>
      <c r="BS67" s="816"/>
      <c r="BT67" s="816"/>
      <c r="BU67" s="816"/>
      <c r="BV67" s="15"/>
      <c r="BW67" s="771">
        <f>IF(BW65=0," ",BW65+1)</f>
        <v>2023</v>
      </c>
      <c r="BX67" s="772"/>
      <c r="BY67" s="772"/>
      <c r="BZ67" s="772"/>
      <c r="CA67" s="772"/>
      <c r="CB67" s="1214">
        <f>SUMIFS('Resumen Anual'!$AF$54,BW67,'Resumen Anual'!$V$9,BH59,'Resumen Anual'!$L$6)+SUMIFS('Resumen Anual'!$AF$112,BW67,'Resumen Anual'!$V$9,BH59,'Resumen Anual'!$L$64)+SUMIFS('Resumen Anual'!$AF$170,BW67,'Resumen Anual'!$V$9,BH59,'Resumen Anual'!$L$122)+SUMIFS('Resumen Anual'!$AF$228,BW67,'Resumen Anual'!$V$9,BH59,'Resumen Anual'!$L$180)+SUMIFS('Resumen Anual'!$AF$286,BW67,'Resumen Anual'!$V$9,BH59,'Resumen Anual'!$L$238)+SUMIFS('Resumen Anual'!$AF$344,BW67,'Resumen Anual'!$V$9,BH59,'Resumen Anual'!$L$296)+SUMIFS('Resumen Anual'!$AF$402,BW67,'Resumen Anual'!$V$9,BH59,'Resumen Anual'!$L$354)+SUMIFS('Resumen Anual'!$AF$460,BW67,'Resumen Anual'!$V$9,BH59,'Resumen Anual'!$L$412)+SUMIFS('Resumen Anual'!$AF$518,BW67,'Resumen Anual'!$V$9,BH59,'Resumen Anual'!$L$470)+SUMIFS('Resumen Anual'!$AF$576,BW67,'Resumen Anual'!$V$9,BH59,'Resumen Anual'!$L$528)+SUMIFS('Resumen Anual'!$AF$634,BW67,'Resumen Anual'!$V$9,BH59,'Resumen Anual'!$L$586)+SUMIFS('Resumen Anual'!$AF$692,BW67,'Resumen Anual'!$V$9,BH59,'Resumen Anual'!$L$644)+SUMIFS('Resumen Anual'!$CC$54,BW67,'Resumen Anual'!$V$9,BH59,'Resumen Anual'!$BI$6)+SUMIFS('Resumen Anual'!$CC$112,BW67,'Resumen Anual'!$V$9,BH59,'Resumen Anual'!$BI$64)+SUMIFS('Resumen Anual'!$CC$170,BW67,'Resumen Anual'!$V$9,BH59,'Resumen Anual'!$BI$122)+SUMIFS('Resumen Anual'!$CC$228,BW67,'Resumen Anual'!$V$9,BH59,'Resumen Anual'!$BI$180)+SUMIFS('Resumen Anual'!$CC$286,BW67,'Resumen Anual'!$V$9,BH59,'Resumen Anual'!$BI$238)+SUMIFS('Resumen Anual'!$CC$344,BW67,'Resumen Anual'!$V$9,BH59,'Resumen Anual'!$BI$296)+SUMIFS('Resumen Anual'!$CC$402,BW67,'Resumen Anual'!$V$9,BH59,'Resumen Anual'!$BI$354)+SUMIFS('Resumen Anual'!$CC$460,BW67,'Resumen Anual'!$V$9,BH59,'Resumen Anual'!$BI$412)+SUMIFS('Resumen Anual'!$CC$518,BW67,'Resumen Anual'!$V$9,BH59,'Resumen Anual'!$BI$470)+SUMIFS('Resumen Anual'!$CC$576,BW67,'Resumen Anual'!$V$9,BH59,'Resumen Anual'!$BI$528)+SUMIFS('Resumen Anual'!$CC$634,BW67,'Resumen Anual'!$V$9,BH59,'Resumen Anual'!$BI$586)+SUMIFS('Resumen Anual'!$CC$692,BW67,'Resumen Anual'!$V$9,BH59,'Resumen Anual'!$BI$644)+SUMIFS('Resumen Anual'!$EB$54,BW67,'Resumen Anual'!$V$9,BH59,'Resumen Anual'!$DH$6)+SUMIFS('Resumen Anual'!$EB$112,BW67,'Resumen Anual'!$V$9,BH59,'Resumen Anual'!$DH$64)+SUMIFS('Resumen Anual'!$EB$170,BW67,'Resumen Anual'!$V$9,BH59,'Resumen Anual'!$DH$122)+SUMIFS('Resumen Anual'!$EB$228,BW67,'Resumen Anual'!$V$9,BH59,'Resumen Anual'!$DH$180)+SUMIFS('Resumen Anual'!$EB$286,BW67,'Resumen Anual'!$V$9,BH59,'Resumen Anual'!$DH$238)+SUMIFS('Resumen Anual'!$EB$344,BW67,'Resumen Anual'!$V$9,BH59,'Resumen Anual'!$DH$296)+SUMIFS('Resumen Anual'!$EB$402,BW67,'Resumen Anual'!$V$9,BH59,'Resumen Anual'!$DH$354)+SUMIFS('Resumen Anual'!$EB$460,BW67,'Resumen Anual'!$V$9,BH59,'Resumen Anual'!$DH$412)+SUMIFS('Resumen Anual'!$EB$518,BW67,'Resumen Anual'!$V$9,BH59,'Resumen Anual'!$DH$470)+SUMIFS('Resumen Anual'!$EB$576,BW67,'Resumen Anual'!$V$9,BH59,'Resumen Anual'!$DH$528)+SUMIFS('Resumen Anual'!$EB$634,BW67,'Resumen Anual'!$V$9,BH59,'Resumen Anual'!$DH$586)+SUMIFS('Resumen Anual'!$EB$692,BW67,'Resumen Anual'!$V$9,BH59,'Resumen Anual'!$DH$644)+SUMIFS('Resumen Anual'!$FY$54,BW67,'Resumen Anual'!$V$9,BH59,'Resumen Anual'!$FE$6)+SUMIFS('Resumen Anual'!$FY$112,BW67,'Resumen Anual'!$V$9,BH59,'Resumen Anual'!$FE$64)+SUMIFS('Resumen Anual'!$FY$170,BW67,'Resumen Anual'!$V$9,BH59,'Resumen Anual'!$FE$122)+SUMIFS('Resumen Anual'!$FY$228,BW67,'Resumen Anual'!$V$9,BH59,'Resumen Anual'!$FE$180)+SUMIFS('Resumen Anual'!$FY$286,BW67,'Resumen Anual'!$V$9,BH59,'Resumen Anual'!$FE$238)+SUMIFS('Resumen Anual'!$FY$344,BW67,'Resumen Anual'!$V$9,BH59,'Resumen Anual'!$FE$296)+SUMIFS('Resumen Anual'!$FY$402,BW67,'Resumen Anual'!$V$9,BH59,'Resumen Anual'!$FE$354)+SUMIFS('Resumen Anual'!$FY$460,BW67,'Resumen Anual'!$V$9,BH59,'Resumen Anual'!$FE$412)+SUMIFS('Resumen Anual'!$FY$518,BW67,'Resumen Anual'!$V$9,BH59,'Resumen Anual'!$FE$470)+SUMIFS('Resumen Anual'!$FY$576,BW67,'Resumen Anual'!$V$9,BH59,'Resumen Anual'!$FE$528)+SUMIFS('Resumen Anual'!$FY$634,BW67,'Resumen Anual'!$V$9,BH59,'Resumen Anual'!$FE$586)+SUMIFS('Resumen Anual'!$FY$692,BW67,'Resumen Anual'!$V$9,BH59,'Resumen Anual'!$FE$644)</f>
        <v>0</v>
      </c>
      <c r="CC67" s="770"/>
      <c r="CD67" s="770"/>
      <c r="CE67" s="770"/>
      <c r="CF67" s="770">
        <f>SUMIFS('Resumen Anual'!$AJ$54,BW67,'Resumen Anual'!$V$9,BH59,'Resumen Anual'!$L$6)+SUMIFS('Resumen Anual'!$AJ$112,BW67,'Resumen Anual'!$V$9,BH59,'Resumen Anual'!$L$64)+SUMIFS('Resumen Anual'!$AJ$170,BW67,'Resumen Anual'!$V$9,BH59,'Resumen Anual'!$L$122)+SUMIFS('Resumen Anual'!$AJ$228,BW67,'Resumen Anual'!$V$9,BH59,'Resumen Anual'!$L$180)+SUMIFS('Resumen Anual'!$AJ$286,BW67,'Resumen Anual'!$V$9,BH59,'Resumen Anual'!$L$238)+SUMIFS('Resumen Anual'!$AJ$344,BW67,'Resumen Anual'!$V$9,BH59,'Resumen Anual'!$L$296)+SUMIFS('Resumen Anual'!$AJ$402,BW67,'Resumen Anual'!$V$9,BH59,'Resumen Anual'!$L$354)+SUMIFS('Resumen Anual'!$AJ$460,BW67,'Resumen Anual'!$V$9,BH59,'Resumen Anual'!$L$412)+SUMIFS('Resumen Anual'!$AJ$518,BW67,'Resumen Anual'!$V$9,BH59,'Resumen Anual'!$L$470)+SUMIFS('Resumen Anual'!$AJ$576,BW67,'Resumen Anual'!$V$9,BH59,'Resumen Anual'!$L$528)+SUMIFS('Resumen Anual'!$AJ$634,BW67,'Resumen Anual'!$V$9,BH59,'Resumen Anual'!$L$586)+SUMIFS('Resumen Anual'!$AJ$692,BW67,'Resumen Anual'!$V$9,BH59,'Resumen Anual'!$L$644)+SUMIFS('Resumen Anual'!$CG$54,BW67,'Resumen Anual'!$V$9,BH59,'Resumen Anual'!$BI$6)+SUMIFS('Resumen Anual'!$CG$112,BW67,'Resumen Anual'!$V$9,BH59,'Resumen Anual'!$BI$64)+SUMIFS('Resumen Anual'!$CG$170,BW67,'Resumen Anual'!$V$9,BH59,'Resumen Anual'!$BI$122)+SUMIFS('Resumen Anual'!$CG$228,BW67,'Resumen Anual'!$V$9,BH59,'Resumen Anual'!$BI$180)+SUMIFS('Resumen Anual'!$CG$286,BW67,'Resumen Anual'!$V$9,BH59,'Resumen Anual'!$BI$238)+SUMIFS('Resumen Anual'!$CG$344,BW67,'Resumen Anual'!$V$9,BH59,'Resumen Anual'!$BI$296)+SUMIFS('Resumen Anual'!$CG$402,BW67,'Resumen Anual'!$V$9,BH59,'Resumen Anual'!$BI$354)+SUMIFS('Resumen Anual'!$CG$460,BW67,'Resumen Anual'!$V$9,BH59,'Resumen Anual'!$BI$412)+SUMIFS('Resumen Anual'!$CG$518,BW67,'Resumen Anual'!$V$9,BH59,'Resumen Anual'!$BI$470)+SUMIFS('Resumen Anual'!$CG$576,BW67,'Resumen Anual'!$V$9,BH59,'Resumen Anual'!$BI$528)+SUMIFS('Resumen Anual'!$CG$634,BW67,'Resumen Anual'!$V$9,BH59,'Resumen Anual'!$BI$586)+SUMIFS('Resumen Anual'!$CG$692,BW67,'Resumen Anual'!$V$9,BH59,'Resumen Anual'!$BI$644)+SUMIFS('Resumen Anual'!$EF$54,BW67,'Resumen Anual'!$V$9,BH59,'Resumen Anual'!$DH$6)+SUMIFS('Resumen Anual'!$EF$112,BW67,'Resumen Anual'!$V$9,BH59,'Resumen Anual'!$DH$64)+SUMIFS('Resumen Anual'!$EF$170,BW67,'Resumen Anual'!$V$9,BH59,'Resumen Anual'!$DH$122)+SUMIFS('Resumen Anual'!$EF$228,BW67,'Resumen Anual'!$V$9,BH59,'Resumen Anual'!$DH$180)+SUMIFS('Resumen Anual'!$EF$286,BW67,'Resumen Anual'!$V$9,BH59,'Resumen Anual'!$DH$238)+SUMIFS('Resumen Anual'!$EF$344,BW67,'Resumen Anual'!$V$9,BH59,'Resumen Anual'!$DH$296)+SUMIFS('Resumen Anual'!$EF$402,BW67,'Resumen Anual'!$V$9,BH59,'Resumen Anual'!$DH$354)+SUMIFS('Resumen Anual'!$EF$460,BW67,'Resumen Anual'!$V$9,BH59,'Resumen Anual'!$DH$412)+SUMIFS('Resumen Anual'!$EF$518,BW67,'Resumen Anual'!$V$9,BH59,'Resumen Anual'!$DH$470)+SUMIFS('Resumen Anual'!$EF$576,BW67,'Resumen Anual'!$V$9,BH59,'Resumen Anual'!$DH$528)+SUMIFS('Resumen Anual'!$EF$634,BW67,'Resumen Anual'!$V$9,BH59,'Resumen Anual'!$DH$586)+SUMIFS('Resumen Anual'!$EF$692,BW67,'Resumen Anual'!$V$9,BH59,'Resumen Anual'!$DH$644)+SUMIFS('Resumen Anual'!$GC$54,BW67,'Resumen Anual'!$V$9,BH59,'Resumen Anual'!$FE$6)+SUMIFS('Resumen Anual'!$GC$112,BW67,'Resumen Anual'!$V$9,BH59,'Resumen Anual'!$FE$64)+SUMIFS('Resumen Anual'!$GC$170,BW67,'Resumen Anual'!$V$9,BH59,'Resumen Anual'!$FE$122)+SUMIFS('Resumen Anual'!$GC$228,BW67,'Resumen Anual'!$V$9,BH59,'Resumen Anual'!$FE$180)+SUMIFS('Resumen Anual'!$GC$286,BW67,'Resumen Anual'!$V$9,BH59,'Resumen Anual'!$FE$238)+SUMIFS('Resumen Anual'!$GC$344,BW67,'Resumen Anual'!$V$9,BH59,'Resumen Anual'!$FE$296)+SUMIFS('Resumen Anual'!$GC$402,BW67,'Resumen Anual'!$V$9,BH59,'Resumen Anual'!$FE$354)+SUMIFS('Resumen Anual'!$GC$460,BW67,'Resumen Anual'!$V$9,BH59,'Resumen Anual'!$FE$412)+SUMIFS('Resumen Anual'!$GC$518,BW67,'Resumen Anual'!$V$9,BH59,'Resumen Anual'!$FE$470)+SUMIFS('Resumen Anual'!$GC$576,BW67,'Resumen Anual'!$V$9,BH59,'Resumen Anual'!$FE$528)+SUMIFS('Resumen Anual'!$GC$634,BW67,'Resumen Anual'!$V$9,BH59,'Resumen Anual'!$FE$586)+SUMIFS('Resumen Anual'!$GC$692,BW67,'Resumen Anual'!$V$9,BH59,'Resumen Anual'!$FE$644)</f>
        <v>0</v>
      </c>
      <c r="CG67" s="770"/>
      <c r="CH67" s="770"/>
      <c r="CI67" s="770"/>
      <c r="CJ67" s="770">
        <f>SUMIFS('Resumen Anual'!$AN$54,BW67,'Resumen Anual'!$V$9,BH59,'Resumen Anual'!$L$6)+SUMIFS('Resumen Anual'!$AN$112,BW67,'Resumen Anual'!$V$9,BH59,'Resumen Anual'!$L$64)+SUMIFS('Resumen Anual'!$AN$170,BW67,'Resumen Anual'!$V$9,BH59,'Resumen Anual'!$L$122)+SUMIFS('Resumen Anual'!$AN$228,BW67,'Resumen Anual'!$V$9,BH59,'Resumen Anual'!$L$180)+SUMIFS('Resumen Anual'!$AN$286,BW67,'Resumen Anual'!$V$9,BH59,'Resumen Anual'!$L$238)+SUMIFS('Resumen Anual'!$AN$344,BW67,'Resumen Anual'!$V$9,BH59,'Resumen Anual'!$L$296)+SUMIFS('Resumen Anual'!$AN$402,BW67,'Resumen Anual'!$V$9,BH59,'Resumen Anual'!$L$354)+SUMIFS('Resumen Anual'!$AN$460,BW67,'Resumen Anual'!$V$9,BH59,'Resumen Anual'!$L$412)+SUMIFS('Resumen Anual'!$AN$518,BW67,'Resumen Anual'!$V$9,BH59,'Resumen Anual'!$L$470)+SUMIFS('Resumen Anual'!$AN$576,BW67,'Resumen Anual'!$V$9,BH59,'Resumen Anual'!$L$528)+SUMIFS('Resumen Anual'!$AN$634,BW67,'Resumen Anual'!$V$9,BH59,'Resumen Anual'!$L$586)+SUMIFS('Resumen Anual'!$AN$692,BW67,'Resumen Anual'!$V$9,BH59,'Resumen Anual'!$L$644)+SUMIFS('Resumen Anual'!$CK$54,BW67,'Resumen Anual'!$V$9,BH59,'Resumen Anual'!$BI$6)+SUMIFS('Resumen Anual'!$CK$112,BW67,'Resumen Anual'!$V$9,BH59,'Resumen Anual'!$BI$64)+SUMIFS('Resumen Anual'!$CK$170,BW67,'Resumen Anual'!$V$9,BH59,'Resumen Anual'!$BI$122)+SUMIFS('Resumen Anual'!$CK$228,BW67,'Resumen Anual'!$V$9,BH59,'Resumen Anual'!$BI$180)+SUMIFS('Resumen Anual'!$CK$286,BW67,'Resumen Anual'!$V$9,BH59,'Resumen Anual'!$BI$238)+SUMIFS('Resumen Anual'!$CK$344,BW67,'Resumen Anual'!$V$9,BH59,'Resumen Anual'!$BI$296)+SUMIFS('Resumen Anual'!$CK$402,BW67,'Resumen Anual'!$V$9,BH59,'Resumen Anual'!$BI$354)+SUMIFS('Resumen Anual'!$CK$460,BW67,'Resumen Anual'!$V$9,BH59,'Resumen Anual'!$BI$412)+SUMIFS('Resumen Anual'!$CK$518,BW67,'Resumen Anual'!$V$9,BH59,'Resumen Anual'!$BI$470)+SUMIFS('Resumen Anual'!$CK$576,BW67,'Resumen Anual'!$V$9,BH59,'Resumen Anual'!$BI$528)+SUMIFS('Resumen Anual'!$CK$634,BW67,'Resumen Anual'!$V$9,BH59,'Resumen Anual'!$BI$586)+SUMIFS('Resumen Anual'!$CK$692,BW67,'Resumen Anual'!$V$9,BH59,'Resumen Anual'!$BI$644)+SUMIFS('Resumen Anual'!$EJ$54,BW67,'Resumen Anual'!$V$9,BH59,'Resumen Anual'!$DH$6)+SUMIFS('Resumen Anual'!$EJ$112,BW67,'Resumen Anual'!$V$9,BH59,'Resumen Anual'!$DH$64)+SUMIFS('Resumen Anual'!$EJ$170,BW67,'Resumen Anual'!$V$9,BH59,'Resumen Anual'!$DH$122)+SUMIFS('Resumen Anual'!$EJ$228,BW67,'Resumen Anual'!$V$9,BH59,'Resumen Anual'!$DH$180)+SUMIFS('Resumen Anual'!$EJ$286,BW67,'Resumen Anual'!$V$9,BH59,'Resumen Anual'!$DH$238)+SUMIFS('Resumen Anual'!$EJ$344,BW67,'Resumen Anual'!$V$9,BH59,'Resumen Anual'!$DH$296)+SUMIFS('Resumen Anual'!$EJ$402,BW67,'Resumen Anual'!$V$9,BH59,'Resumen Anual'!$DH$354)+SUMIFS('Resumen Anual'!$EJ$460,BW67,'Resumen Anual'!$V$9,BH59,'Resumen Anual'!$DH$412)+SUMIFS('Resumen Anual'!$EJ$518,BW67,'Resumen Anual'!$V$9,BH59,'Resumen Anual'!$DH$470)+SUMIFS('Resumen Anual'!$EJ$576,BW67,'Resumen Anual'!$V$9,BH59,'Resumen Anual'!$DH$528)+SUMIFS('Resumen Anual'!$EJ$634,BW67,'Resumen Anual'!$V$9,BH59,'Resumen Anual'!$DH$586)+SUMIFS('Resumen Anual'!$EJ$692,BW67,'Resumen Anual'!$V$9,BH59,'Resumen Anual'!$DH$644)+SUMIFS('Resumen Anual'!$GG$54,BW67,'Resumen Anual'!$V$9,BH59,'Resumen Anual'!$FE$6)+SUMIFS('Resumen Anual'!$GG$112,BW67,'Resumen Anual'!$V$9,BH59,'Resumen Anual'!$FE$64)+SUMIFS('Resumen Anual'!$GG$170,BW67,'Resumen Anual'!$V$9,BH59,'Resumen Anual'!$FE$122)+SUMIFS('Resumen Anual'!$GG$228,BW67,'Resumen Anual'!$V$9,BH59,'Resumen Anual'!$FE$180)+SUMIFS('Resumen Anual'!$GG$286,BW67,'Resumen Anual'!$V$9,BH59,'Resumen Anual'!$FE$238)+SUMIFS('Resumen Anual'!$GG$344,BW67,'Resumen Anual'!$V$9,BH59,'Resumen Anual'!$FE$296)+SUMIFS('Resumen Anual'!$GG$402,BW67,'Resumen Anual'!$V$9,BH59,'Resumen Anual'!$FE$354)+SUMIFS('Resumen Anual'!$GG$460,BW67,'Resumen Anual'!$V$9,BH59,'Resumen Anual'!$FE$412)+SUMIFS('Resumen Anual'!$GG$518,BW67,'Resumen Anual'!$V$9,BH59,'Resumen Anual'!$FE$470)+SUMIFS('Resumen Anual'!$GG$576,BW67,'Resumen Anual'!$V$9,BH59,'Resumen Anual'!$FE$528)+SUMIFS('Resumen Anual'!$GG$634,BW67,'Resumen Anual'!$V$9,BH59,'Resumen Anual'!$FE$586)+SUMIFS('Resumen Anual'!$GG$692,BW67,'Resumen Anual'!$V$9,BH59,'Resumen Anual'!$FE$644)</f>
        <v>0</v>
      </c>
      <c r="CK67" s="770"/>
      <c r="CL67" s="770"/>
      <c r="CM67" s="770"/>
      <c r="CN67" s="756">
        <f>SUMIFS('Resumen Anual'!$AR$54,BW67,'Resumen Anual'!$V$9,BH59,'Resumen Anual'!$L$6)+SUMIFS('Resumen Anual'!$AR$112,BW67,'Resumen Anual'!$V$9,BH59,'Resumen Anual'!$L$64)+SUMIFS('Resumen Anual'!$AR$170,BW67,'Resumen Anual'!$V$9,BH59,'Resumen Anual'!$L$122)+SUMIFS('Resumen Anual'!$AR$228,BW67,'Resumen Anual'!$V$9,BH59,'Resumen Anual'!$L$180)+SUMIFS('Resumen Anual'!$AR$286,BW67,'Resumen Anual'!$V$9,BH59,'Resumen Anual'!$L$238)+SUMIFS('Resumen Anual'!$AR$344,BW67,'Resumen Anual'!$V$9,BH59,'Resumen Anual'!$L$296)+SUMIFS('Resumen Anual'!$AR$402,BW67,'Resumen Anual'!$V$9,BH59,'Resumen Anual'!$L$354)+SUMIFS('Resumen Anual'!$AR$460,BW67,'Resumen Anual'!$V$9,BH59,'Resumen Anual'!$L$412)+SUMIFS('Resumen Anual'!$AR$518,BW67,'Resumen Anual'!$V$9,BH59,'Resumen Anual'!$L$470)+SUMIFS('Resumen Anual'!$AR$576,BW67,'Resumen Anual'!$V$9,BH59,'Resumen Anual'!$L$528)+SUMIFS('Resumen Anual'!$AR$634,BW67,'Resumen Anual'!$V$9,BH59,'Resumen Anual'!$L$586)+SUMIFS('Resumen Anual'!$AR$692,BW67,'Resumen Anual'!$V$9,BH59,'Resumen Anual'!$L$644)+SUMIFS('Resumen Anual'!$CO$54,BW67,'Resumen Anual'!$V$9,BH59,'Resumen Anual'!$BI$6)+SUMIFS('Resumen Anual'!$CO$112,BW67,'Resumen Anual'!$V$9,BH59,'Resumen Anual'!$BI$64)+SUMIFS('Resumen Anual'!$CO$170,BW67,'Resumen Anual'!$V$9,BH59,'Resumen Anual'!$BI$122)+SUMIFS('Resumen Anual'!$CO$228,BW67,'Resumen Anual'!$V$9,BH59,'Resumen Anual'!$BI$180)+SUMIFS('Resumen Anual'!$CO$286,BW67,'Resumen Anual'!$V$9,BH59,'Resumen Anual'!$BI$238)+SUMIFS('Resumen Anual'!$CO$344,BW67,'Resumen Anual'!$V$9,BH59,'Resumen Anual'!$BI$296)+SUMIFS('Resumen Anual'!$CO$402,BW67,'Resumen Anual'!$V$9,BH59,'Resumen Anual'!$BI$354)+SUMIFS('Resumen Anual'!$CO$460,BW67,'Resumen Anual'!$V$9,BH59,'Resumen Anual'!$BI$412)+SUMIFS('Resumen Anual'!$CO$518,BW67,'Resumen Anual'!$V$9,BH59,'Resumen Anual'!$BI$470)+SUMIFS('Resumen Anual'!$CO$576,BW67,'Resumen Anual'!$V$9,BH59,'Resumen Anual'!$BI$528)+SUMIFS('Resumen Anual'!$CO$634,BW67,'Resumen Anual'!$V$9,BH59,'Resumen Anual'!$BI$586)+SUMIFS('Resumen Anual'!$CO$692,BW67,'Resumen Anual'!$V$9,BH59,'Resumen Anual'!$BI$644)+SUMIFS('Resumen Anual'!$EN$54,BW67,'Resumen Anual'!$V$9,BH59,'Resumen Anual'!$DH$6)+SUMIFS('Resumen Anual'!$EN$112,BW67,'Resumen Anual'!$V$9,BH59,'Resumen Anual'!$DH$64)+SUMIFS('Resumen Anual'!$EN$170,BW67,'Resumen Anual'!$V$9,BH59,'Resumen Anual'!$DH$122)+SUMIFS('Resumen Anual'!$EN$228,BW67,'Resumen Anual'!$V$9,BH59,'Resumen Anual'!$DH$180)+SUMIFS('Resumen Anual'!$EN$286,BW67,'Resumen Anual'!$V$9,BH59,'Resumen Anual'!$DH$238)+SUMIFS('Resumen Anual'!$EN$344,BW67,'Resumen Anual'!$V$9,BH59,'Resumen Anual'!$DH$296)+SUMIFS('Resumen Anual'!$EN$402,BW67,'Resumen Anual'!$V$9,BH59,'Resumen Anual'!$DH$354)+SUMIFS('Resumen Anual'!$EN$460,BW67,'Resumen Anual'!$V$9,BH59,'Resumen Anual'!$DH$412)+SUMIFS('Resumen Anual'!$EN$518,BW67,'Resumen Anual'!$V$9,BH59,'Resumen Anual'!$DH$470)+SUMIFS('Resumen Anual'!$EN$576,BW67,'Resumen Anual'!$V$9,BH59,'Resumen Anual'!$DH$528)+SUMIFS('Resumen Anual'!$EN$634,BW67,'Resumen Anual'!$V$9,BH59,'Resumen Anual'!$DH$586)+SUMIFS('Resumen Anual'!$EN$692,BW67,'Resumen Anual'!$V$9,BH59,'Resumen Anual'!$DH$644)+SUMIFS('Resumen Anual'!$GK$54,BW67,'Resumen Anual'!$V$9,BH59,'Resumen Anual'!$FE$6)+SUMIFS('Resumen Anual'!$GK$112,BW67,'Resumen Anual'!$V$9,BH59,'Resumen Anual'!$FE$64)+SUMIFS('Resumen Anual'!$GK$170,BW67,'Resumen Anual'!$V$9,BH59,'Resumen Anual'!$FE$122)+SUMIFS('Resumen Anual'!$GK$228,BW67,'Resumen Anual'!$V$9,BH59,'Resumen Anual'!$FE$180)+SUMIFS('Resumen Anual'!$GK$286,BW67,'Resumen Anual'!$V$9,BH59,'Resumen Anual'!$FE$238)+SUMIFS('Resumen Anual'!$GK$344,BW67,'Resumen Anual'!$V$9,BH59,'Resumen Anual'!$FE$296)+SUMIFS('Resumen Anual'!$GK$402,BW67,'Resumen Anual'!$V$9,BH59,'Resumen Anual'!$FE$354)+SUMIFS('Resumen Anual'!$GK$460,BW67,'Resumen Anual'!$V$9,BH59,'Resumen Anual'!$FE$412)+SUMIFS('Resumen Anual'!$GK$518,BW67,'Resumen Anual'!$V$9,BH59,'Resumen Anual'!$FE$470)+SUMIFS('Resumen Anual'!$GK$576,BW67,'Resumen Anual'!$V$9,BH59,'Resumen Anual'!$FE$528)+SUMIFS('Resumen Anual'!$GK$634,BW67,'Resumen Anual'!$V$9,BH59,'Resumen Anual'!$FE$586)+SUMIFS('Resumen Anual'!$GK$692,BW67,'Resumen Anual'!$V$9,BH59,'Resumen Anual'!$FE$644)</f>
        <v>0</v>
      </c>
      <c r="CO67" s="756"/>
      <c r="CP67" s="756"/>
      <c r="CQ67" s="756">
        <f>SUMIFS('Resumen Anual'!$AU$54,BW67,'Resumen Anual'!$V$9,BH59,'Resumen Anual'!$L$6)+SUMIFS('Resumen Anual'!$AU$112,BW67,'Resumen Anual'!$V$9,BH59,'Resumen Anual'!$L$64)+SUMIFS('Resumen Anual'!$AU$170,BW67,'Resumen Anual'!$V$9,BH59,'Resumen Anual'!$L$122)+SUMIFS('Resumen Anual'!$AU$228,BW67,'Resumen Anual'!$V$9,BH59,'Resumen Anual'!$L$180)+SUMIFS('Resumen Anual'!$AU$286,BW67,'Resumen Anual'!$V$9,BH59,'Resumen Anual'!$L$238)+SUMIFS('Resumen Anual'!$AU$344,BW67,'Resumen Anual'!$V$9,BH59,'Resumen Anual'!$L$296)+SUMIFS('Resumen Anual'!$AU$402,BW67,'Resumen Anual'!$V$9,BH59,'Resumen Anual'!$L$354)+SUMIFS('Resumen Anual'!$AU$460,BW67,'Resumen Anual'!$V$9,BH59,'Resumen Anual'!$L$412)+SUMIFS('Resumen Anual'!$AU$518,BW67,'Resumen Anual'!$V$9,BH59,'Resumen Anual'!$L$470)+SUMIFS('Resumen Anual'!$AU$576,BW67,'Resumen Anual'!$V$9,BH59,'Resumen Anual'!$L$528)+SUMIFS('Resumen Anual'!$AU$634,BW67,'Resumen Anual'!$V$9,BH59,'Resumen Anual'!$L$586)+SUMIFS('Resumen Anual'!$AU$692,BW67,'Resumen Anual'!$V$9,BH59,'Resumen Anual'!$L$644)+SUMIFS('Resumen Anual'!$CR$54,BW67,'Resumen Anual'!$V$9,BH59,'Resumen Anual'!$BI$6)+SUMIFS('Resumen Anual'!$CR$112,BW67,'Resumen Anual'!$V$9,BH59,'Resumen Anual'!$BI$64)+SUMIFS('Resumen Anual'!$CR$170,BW67,'Resumen Anual'!$V$9,BH59,'Resumen Anual'!$BI$122)+SUMIFS('Resumen Anual'!$CR$228,BW67,'Resumen Anual'!$V$9,BH59,'Resumen Anual'!$BI$180)+SUMIFS('Resumen Anual'!$CR$286,BW67,'Resumen Anual'!$V$9,BH59,'Resumen Anual'!$BI$238)+SUMIFS('Resumen Anual'!$CR$344,BW67,'Resumen Anual'!$V$9,BH59,'Resumen Anual'!$BI$296)+SUMIFS('Resumen Anual'!$CR$402,BW67,'Resumen Anual'!$V$9,BH59,'Resumen Anual'!$BI$354)+SUMIFS('Resumen Anual'!$CR$460,BW67,'Resumen Anual'!$V$9,BH59,'Resumen Anual'!$BI$412)+SUMIFS('Resumen Anual'!$CR$518,BW67,'Resumen Anual'!$V$9,BH59,'Resumen Anual'!$BI$470)+SUMIFS('Resumen Anual'!$CR$576,BW67,'Resumen Anual'!$V$9,BH59,'Resumen Anual'!$BI$528)+SUMIFS('Resumen Anual'!$CR$634,BW67,'Resumen Anual'!$V$9,BH59,'Resumen Anual'!$BI$586)+SUMIFS('Resumen Anual'!$CR$692,BW67,'Resumen Anual'!$V$9,BH59,'Resumen Anual'!$BI$644)+SUMIFS('Resumen Anual'!$EQ$54,BW67,'Resumen Anual'!$V$9,BH59,'Resumen Anual'!$DH$6)+SUMIFS('Resumen Anual'!$EQ$112,BW67,'Resumen Anual'!$V$9,BH59,'Resumen Anual'!$DH$64)+SUMIFS('Resumen Anual'!$EQ$170,BW67,'Resumen Anual'!$V$9,BH59,'Resumen Anual'!$DH$122)+SUMIFS('Resumen Anual'!$EQ$228,BW67,'Resumen Anual'!$V$9,BH59,'Resumen Anual'!$DH$180)+SUMIFS('Resumen Anual'!$EQ$286,BW67,'Resumen Anual'!$V$9,BH59,'Resumen Anual'!$DH$238)+SUMIFS('Resumen Anual'!$EQ$344,BW67,'Resumen Anual'!$V$9,BH59,'Resumen Anual'!$DH$296)+SUMIFS('Resumen Anual'!$EQ$402,BW67,'Resumen Anual'!$V$9,BH59,'Resumen Anual'!$DH$354)+SUMIFS('Resumen Anual'!$EQ$460,BW67,'Resumen Anual'!$V$9,BH59,'Resumen Anual'!$DH$412)+SUMIFS('Resumen Anual'!$EQ$518,BW67,'Resumen Anual'!$V$9,BH59,'Resumen Anual'!$DH$470)+SUMIFS('Resumen Anual'!$EQ$576,BW67,'Resumen Anual'!$V$9,BH59,'Resumen Anual'!$DH$528)+SUMIFS('Resumen Anual'!$EQ$634,BW67,'Resumen Anual'!$V$9,BH59,'Resumen Anual'!$DH$586)+SUMIFS('Resumen Anual'!$EQ$692,BW67,'Resumen Anual'!$V$9,BH59,'Resumen Anual'!$DH$644)+SUMIFS('Resumen Anual'!$GN$54,BW67,'Resumen Anual'!$V$9,BH59,'Resumen Anual'!$FE$6)+SUMIFS('Resumen Anual'!$GN$112,BW67,'Resumen Anual'!$V$9,BH59,'Resumen Anual'!$FE$64)+SUMIFS('Resumen Anual'!$GN$170,BW67,'Resumen Anual'!$V$9,BH59,'Resumen Anual'!$FE$122)+SUMIFS('Resumen Anual'!$GN$228,BW67,'Resumen Anual'!$V$9,BH59,'Resumen Anual'!$FE$180)+SUMIFS('Resumen Anual'!$GN$286,BW67,'Resumen Anual'!$V$9,BH59,'Resumen Anual'!$FE$238)+SUMIFS('Resumen Anual'!$GN$344,BW67,'Resumen Anual'!$V$9,BH59,'Resumen Anual'!$FE$296)+SUMIFS('Resumen Anual'!$GN$402,BW67,'Resumen Anual'!$V$9,BH59,'Resumen Anual'!$FE$354)+SUMIFS('Resumen Anual'!$GN$460,BW67,'Resumen Anual'!$V$9,BH59,'Resumen Anual'!$FE$412)+SUMIFS('Resumen Anual'!$GN$518,BW67,'Resumen Anual'!$V$9,BH59,'Resumen Anual'!$FE$470)+SUMIFS('Resumen Anual'!$GN$576,BW67,'Resumen Anual'!$V$9,BH59,'Resumen Anual'!$FE$528)+SUMIFS('Resumen Anual'!$GN$634,BW67,'Resumen Anual'!$V$9,BH59,'Resumen Anual'!$FE$586)+SUMIFS('Resumen Anual'!$GN$692,BW67,'Resumen Anual'!$V$9,BH59,'Resumen Anual'!$FE$644)</f>
        <v>0</v>
      </c>
      <c r="CR67" s="756"/>
      <c r="CS67" s="756"/>
      <c r="CT67" s="1200"/>
      <c r="CU67" s="1199"/>
      <c r="CV67" s="171"/>
      <c r="CW67" s="818" t="str">
        <f>'Resumen Anual'!$C$18</f>
        <v>N°DE VUELOS</v>
      </c>
      <c r="CX67" s="819"/>
      <c r="CY67" s="819"/>
      <c r="CZ67" s="819"/>
      <c r="DA67" s="819"/>
      <c r="DB67" s="819"/>
      <c r="DC67" s="820"/>
      <c r="DD67" s="811">
        <f>SUMIF('Resumen Anual'!$FE$622,DF59,'Resumen Anual'!$FC$634)+SUMIF('Resumen Anual'!$DH$622,DF59,'Resumen Anual'!$DF$634)+SUMIF('Resumen Anual'!$BI$622,DF59,'Resumen Anual'!$BG$634)+SUMIF('Resumen Anual'!$L$622,DF59,'Resumen Anual'!$J$634)+SUMIF('Resumen Anual'!$FE$566,DF59,'Resumen Anual'!$FC$578)+SUMIF('Resumen Anual'!$DH$566,DF59,'Resumen Anual'!$DF$578)+SUMIF('Resumen Anual'!$BI$566,DF59,'Resumen Anual'!$BG$578)+SUMIF('Resumen Anual'!$L$566,DF59,'Resumen Anual'!$J$578)+SUMIF('Resumen Anual'!$FE$510,DF59,'Resumen Anual'!$FC$522)+SUMIF('Resumen Anual'!$DH$510,DF59,'Resumen Anual'!$DF$522)+SUMIF('Resumen Anual'!$BI$510,DF59,'Resumen Anual'!$BG$522)+SUMIF('Resumen Anual'!$L$510,DF59,'Resumen Anual'!$J$522)+SUMIF('Resumen Anual'!$FE$454,DF59,'Resumen Anual'!$FC$466)+SUMIF('Resumen Anual'!$DH$454,DF59,'Resumen Anual'!$DF$466)+SUMIF('Resumen Anual'!$BI$454,DF59,'Resumen Anual'!$BG$466)+SUMIF('Resumen Anual'!$L$454,DF59,'Resumen Anual'!$J$466)+SUMIF('Resumen Anual'!$FE$398,DF59,'Resumen Anual'!$FC$410)+SUMIF('Resumen Anual'!$DH$398,DF59,'Resumen Anual'!$DF$410)+SUMIF('Resumen Anual'!$BI$398,DF59,'Resumen Anual'!$BG$410)+SUMIF('Resumen Anual'!$L$398,DF59,'Resumen Anual'!$J$410)+SUMIF('Resumen Anual'!$FE$342,DF59,'Resumen Anual'!$FC$354)+SUMIF('Resumen Anual'!$DH$342,DF59,'Resumen Anual'!$DF$354)+SUMIF('Resumen Anual'!$BI$342,DF59,'Resumen Anual'!$BG$354)+SUMIF('Resumen Anual'!$L$342,DF59,'Resumen Anual'!$J$354)+SUMIF('Resumen Anual'!$FE$286,DF59,'Resumen Anual'!$FC$298)+SUMIF('Resumen Anual'!$DH$286,DF59,'Resumen Anual'!$DF$298)+SUMIF('Resumen Anual'!$BI$286,DF59,'Resumen Anual'!$BG$298)+SUMIF('Resumen Anual'!$L$286,DF59,'Resumen Anual'!$J$298)+SUMIF('Resumen Anual'!$FE$230,DF59,'Resumen Anual'!$FC$242)+SUMIF('Resumen Anual'!$DH$230,DF59,'Resumen Anual'!$DF$242)+SUMIF('Resumen Anual'!$BI$230,DF59,'Resumen Anual'!$BG$242)+SUMIF('Resumen Anual'!$L$230,DF59,'Resumen Anual'!$J$242)+SUMIF('Resumen Anual'!$FE$174,DF59,'Resumen Anual'!$FC$186)+SUMIF('Resumen Anual'!$DH$174,DF59,'Resumen Anual'!$DF$186)+SUMIF('Resumen Anual'!$BI$174,DF59,'Resumen Anual'!$BG$186)+SUMIF('Resumen Anual'!$L$174,DF59,'Resumen Anual'!$J$186)+SUMIF('Resumen Anual'!$FE$118,DF59,'Resumen Anual'!$FC$130)+SUMIF('Resumen Anual'!$DH$118,DF59,'Resumen Anual'!$DF$130)+SUMIF('Resumen Anual'!$BI$118,DF59,'Resumen Anual'!$BG$130)+SUMIF('Resumen Anual'!$L$118,DF59,'Resumen Anual'!$J$130)+SUMIF('Resumen Anual'!$FE$62,DF59,'Resumen Anual'!$FC$74)+SUMIF('Resumen Anual'!$DH$62,DF59,'Resumen Anual'!$DF$74)+SUMIF('Resumen Anual'!$BI$62,DF59,'Resumen Anual'!$BG$74)+SUMIF('Resumen Anual'!$L$62,DF59,'Resumen Anual'!$J$74)+SUMIF('Resumen Anual'!$FE$6,DF59,'Resumen Anual'!$FC$18)+SUMIF('Resumen Anual'!$DH$6,DF59,'Resumen Anual'!$DF$18)+SUMIF('Resumen Anual'!$BI$6,DF59,'Resumen Anual'!$BG$18)+SUMIF('Resumen Anual'!$L$6,DF59,'Resumen Anual'!$J$18)+SUMIF('Bitácoras Anteriores'!$K$6,DF59,'Bitácoras Anteriores'!$B$12)+SUMIF('Bitácoras Anteriores'!$K$59,$K$6,'Bitácoras Anteriores'!$B$65)+SUMIF('Bitácoras Anteriores'!$K$112,DF59,'Bitácoras Anteriores'!$B$118)+SUMIF('Bitácoras Anteriores'!$K$165,DF59,'Bitácoras Anteriores'!$B$171)+SUMIF('Bitácoras Anteriores'!$K$218,DF59,'Bitácoras Anteriores'!$B$224)+SUMIF('Bitácoras Anteriores'!$K$271,DF59,'Bitácoras Anteriores'!$B$277)+SUMIF('Bitácoras Anteriores'!$K$324,DF59,'Bitácoras Anteriores'!$B$330)+SUMIF('Bitácoras Anteriores'!$BH$6,DF59,'Bitácoras Anteriores'!$AY$12)+SUMIF('Bitácoras Anteriores'!$BH$59,$K$6,'Bitácoras Anteriores'!$AY$65)+SUMIF('Bitácoras Anteriores'!$BH$112,DF59,'Bitácoras Anteriores'!$AY$118)+SUMIF('Bitácoras Anteriores'!$BH$165,DF59,'Bitácoras Anteriores'!$AY$171)+SUMIF('Bitácoras Anteriores'!$BH$218,DF59,'Bitácoras Anteriores'!$AY$224)+SUMIF('Bitácoras Anteriores'!$BH$271,DF59,'Bitácoras Anteriores'!$AY$277)+SUMIF('Bitácoras Anteriores'!$BH$324,DF59,'Bitácoras Anteriores'!$AY$330)+SUMIF('Bitácoras Anteriores'!$DF$6,DF59,'Bitácoras Anteriores'!$CW$12)+SUMIF('Bitácoras Anteriores'!$DF$59,$K$6,'Bitácoras Anteriores'!$CW$65)+SUMIF('Bitácoras Anteriores'!$DF$112,DF59,'Bitácoras Anteriores'!$CW$118)+SUMIF('Bitácoras Anteriores'!$DF$165,DF59,'Bitácoras Anteriores'!$CW$171)+SUMIF('Bitácoras Anteriores'!$DF$218,DF59,'Bitácoras Anteriores'!$CW$224)+SUMIF('Bitácoras Anteriores'!$DF$271,DF59,'Bitácoras Anteriores'!$CW$277)+SUMIF('Bitácoras Anteriores'!$DF$324,DF59,'Bitácoras Anteriores'!$CW$330)+SUMIF('Bitácoras Anteriores'!$FC$6,DF59,'Bitácoras Anteriores'!$ET$12)+SUMIF('Bitácoras Anteriores'!$FC$59,$K$6,'Bitácoras Anteriores'!$ET$65)+SUMIF('Bitácoras Anteriores'!$FC$112,DF59,'Bitácoras Anteriores'!$ET$118)+SUMIF('Bitácoras Anteriores'!$FC$165,DF59,'Bitácoras Anteriores'!$ET$171)+SUMIF('Bitácoras Anteriores'!$FC$218,DF59,'Bitácoras Anteriores'!$ET$224)+SUMIF('Bitácoras Anteriores'!$FC$271,DF59,'Bitácoras Anteriores'!$ET$277)+SUMIF('Bitácoras Anteriores'!$FC$324,DF59,'Bitácoras Anteriores'!$ET$330)</f>
        <v>0</v>
      </c>
      <c r="DE67" s="719"/>
      <c r="DF67" s="719"/>
      <c r="DG67" s="812"/>
      <c r="DH67" s="630"/>
      <c r="DI67" s="799" t="str">
        <f>'Resumen Anual'!$O$18</f>
        <v>DÍA</v>
      </c>
      <c r="DJ67" s="713"/>
      <c r="DK67" s="713"/>
      <c r="DL67" s="713"/>
      <c r="DM67" s="713" t="e">
        <f>SUMIF('Resumen Anual'!$L$6,DF59,'Resumen Anual'!$T$18)+SUMIF('Resumen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Anual'!#REF!)+SUMIF(#REF!,DF59,#REF!)+SUMIF(#REF!,DF59,#REF!)+SUMIF(#REF!,DF59,#REF!)+SUMIF(#REF!,DF59,#REF!)+SUMIF(#REF!,DF59,#REF!)+SUMIF(#REF!,DF59,#REF!)+SUMIF(#REF!,DF59,#REF!)+SUMIF(#REF!,DF59,#REF!)</f>
        <v>#REF!</v>
      </c>
      <c r="DN67" s="816">
        <f>SUMIF('Resumen Anual'!$FE$622,DF59,'Resumen Anual'!$FM$634)+SUMIF('Resumen Anual'!$DH$622,DF59,'Resumen Anual'!$DP$634)+SUMIF('Resumen Anual'!$BI$622,DF59,'Resumen Anual'!$BQ$634)+SUMIF('Resumen Anual'!$L$622,DF59,'Resumen Anual'!$T$634)+SUMIF('Resumen Anual'!$FE$566,DF59,'Resumen Anual'!$FM$578)+SUMIF('Resumen Anual'!$DH$566,DF59,'Resumen Anual'!$DP$578)+SUMIF('Resumen Anual'!$BI$566,DF59,'Resumen Anual'!$BQ$578)+SUMIF('Resumen Anual'!$L$566,DF59,'Resumen Anual'!$T$578)+SUMIF('Resumen Anual'!$FE$510,DF59,'Resumen Anual'!$FM$522)+SUMIF('Resumen Anual'!$DH$510,DF59,'Resumen Anual'!$DP$522)+SUMIF('Resumen Anual'!$BI$510,DF59,'Resumen Anual'!$BQ$522)+SUMIF('Resumen Anual'!$L$510,DF59,'Resumen Anual'!$T$522)+SUMIF('Resumen Anual'!$FE$454,DF59,'Resumen Anual'!$FM$466)+SUMIF('Resumen Anual'!$DH$454,DF59,'Resumen Anual'!$DP$466)+SUMIF('Resumen Anual'!$BI$454,DF59,'Resumen Anual'!$BQ$466)+SUMIF('Resumen Anual'!$L$454,DF59,'Resumen Anual'!$T$466)+SUMIF('Resumen Anual'!$FE$398,DF59,'Resumen Anual'!$FM$410)+SUMIF('Resumen Anual'!$DH$398,DF59,'Resumen Anual'!$DP$410)+SUMIF('Resumen Anual'!$BI$398,DF59,'Resumen Anual'!$BQ$410)+SUMIF('Resumen Anual'!$L$398,DF59,'Resumen Anual'!$T$410)+SUMIF('Resumen Anual'!$FE$342,DF59,'Resumen Anual'!$FM$354)+SUMIF('Resumen Anual'!$DH$342,DF59,'Resumen Anual'!$DP$354)+SUMIF('Resumen Anual'!$BI$342,DF59,'Resumen Anual'!$BQ$354)+SUMIF('Resumen Anual'!$L$342,DF59,'Resumen Anual'!$T$354)+SUMIF('Resumen Anual'!$FE$286,DF59,'Resumen Anual'!$FM$298)+SUMIF('Resumen Anual'!$DH$286,DF59,'Resumen Anual'!$DP$298)+SUMIF('Resumen Anual'!$BI$286,DF59,'Resumen Anual'!$BQ$298)+SUMIF('Resumen Anual'!$L$286,DF59,'Resumen Anual'!$T$298)+SUMIF('Resumen Anual'!$FE$230,DF59,'Resumen Anual'!$FM$242)+SUMIF('Resumen Anual'!$DH$230,DF59,'Resumen Anual'!$DP$242)+SUMIF('Resumen Anual'!$BI$230,DF59,'Resumen Anual'!$BQ$242)+SUMIF('Resumen Anual'!$L$230,DF59,'Resumen Anual'!$T$242)+SUMIF('Resumen Anual'!$FE$174,DF59,'Resumen Anual'!$FM$186)+SUMIF('Resumen Anual'!$DH$174,DF59,'Resumen Anual'!$DP$186)+SUMIF('Resumen Anual'!$BI$174,DF59,'Resumen Anual'!$BQ$186)+SUMIF('Resumen Anual'!$L$174,DF59,'Resumen Anual'!$T$186)+SUMIF('Resumen Anual'!$FE$118,DF59,'Resumen Anual'!$FM$130)+SUMIF('Resumen Anual'!$DH$118,DF59,'Resumen Anual'!$DP$130)+SUMIF('Resumen Anual'!$BI$118,DF59,'Resumen Anual'!$BQ$130)+SUMIF('Resumen Anual'!$L$118,DF59,'Resumen Anual'!$T$130)+SUMIF('Resumen Anual'!$FE$62,DF59,'Resumen Anual'!$FM$74)+SUMIF('Resumen Anual'!$DH$62,DF59,'Resumen Anual'!$DP$74)+SUMIF('Resumen Anual'!$BI$62,DF59,'Resumen Anual'!$BQ$74)+SUMIF('Resumen Anual'!$L$62,DF59,'Resumen Anual'!$T$74)+SUMIF('Resumen Anual'!$FE$6,DF59,'Resumen Anual'!$FM$18)+SUMIF('Resumen Anual'!$DH$6,DF59,'Resumen Anual'!$DP$18)+SUMIF('Resumen Anual'!$BI$6,DF59,'Resumen Anual'!$BQ$18)+SUMIF('Resumen Anual'!$L$6,DF59,'Resumen Anual'!$T$18)+SUMIF('Bitácoras Anteriores'!$K$6,DF59,'Bitácoras Anteriores'!$S$14)+SUMIF('Bitácoras Anteriores'!$K$59,$K$6,'Bitácoras Anteriores'!$S$67)+SUMIF('Bitácoras Anteriores'!$K$112,DF59,'Bitácoras Anteriores'!$S$120)+SUMIF('Bitácoras Anteriores'!$K$165,DF59,'Bitácoras Anteriores'!$S$173)+SUMIF('Bitácoras Anteriores'!$K$218,DF59,'Bitácoras Anteriores'!$S$226)+SUMIF('Bitácoras Anteriores'!$K$271,DF59,'Bitácoras Anteriores'!$S$279)+SUMIF('Bitácoras Anteriores'!$K$324,DF59,'Bitácoras Anteriores'!$S$332)+SUMIF('Bitácoras Anteriores'!$BH$6,DF59,'Bitácoras Anteriores'!$BP$14)+SUMIF('Bitácoras Anteriores'!$BH$59,$K$6,'Bitácoras Anteriores'!$BP$67)+SUMIF('Bitácoras Anteriores'!$BH$112,DF59,'Bitácoras Anteriores'!$BP$120)+SUMIF('Bitácoras Anteriores'!$BH$165,DF59,'Bitácoras Anteriores'!$BP$173)+SUMIF('Bitácoras Anteriores'!$BH$218,DF59,'Bitácoras Anteriores'!$BP$226)+SUMIF('Bitácoras Anteriores'!$BH$271,DF59,'Bitácoras Anteriores'!$BP$279)+SUMIF('Bitácoras Anteriores'!$BH$324,DF59,'Bitácoras Anteriores'!$BP$332)+SUMIF('Bitácoras Anteriores'!$DF$6,DF59,'Bitácoras Anteriores'!$DN$14)+SUMIF('Bitácoras Anteriores'!$DF$59,$K$6,'Bitácoras Anteriores'!$DN$67)+SUMIF('Bitácoras Anteriores'!$DF$112,DF59,'Bitácoras Anteriores'!$DN$120)+SUMIF('Bitácoras Anteriores'!$DF$165,DF59,'Bitácoras Anteriores'!$DN$173)+SUMIF('Bitácoras Anteriores'!$DF$218,DF59,'Bitácoras Anteriores'!$DN$226)+SUMIF('Bitácoras Anteriores'!$DF$271,DF59,'Bitácoras Anteriores'!$DN$279)+SUMIF('Bitácoras Anteriores'!$DF$324,DF59,'Bitácoras Anteriores'!$DN$332)+SUMIF('Bitácoras Anteriores'!$FC$6,DF59,'Bitácoras Anteriores'!$FK$14)+SUMIF('Bitácoras Anteriores'!$FC$59,$K$6,'Bitácoras Anteriores'!$FK$67)+SUMIF('Bitácoras Anteriores'!$FC$112,DF59,'Bitácoras Anteriores'!$FK$120)+SUMIF('Bitácoras Anteriores'!$FC$165,DF59,'Bitácoras Anteriores'!$FK$173)+SUMIF('Bitácoras Anteriores'!$FC$218,DF59,'Bitácoras Anteriores'!$FK$226)+SUMIF('Bitácoras Anteriores'!$FC$271,DF59,'Bitácoras Anteriores'!$FK$279)+SUMIF('Bitácoras Anteriores'!$FC$324,DF59,'Bitácoras Anteriores'!$FK$332)</f>
        <v>0</v>
      </c>
      <c r="DO67" s="816"/>
      <c r="DP67" s="816"/>
      <c r="DQ67" s="816"/>
      <c r="DR67" s="816"/>
      <c r="DS67" s="816"/>
      <c r="DT67" s="15"/>
      <c r="DU67" s="771">
        <f>IF(DU65=0," ",DU65+1)</f>
        <v>2023</v>
      </c>
      <c r="DV67" s="772"/>
      <c r="DW67" s="772"/>
      <c r="DX67" s="772"/>
      <c r="DY67" s="772"/>
      <c r="DZ67" s="1214">
        <f>SUMIFS('Resumen Anual'!$AF$54,DU67,'Resumen Anual'!$V$9,DF59,'Resumen Anual'!$L$6)+SUMIFS('Resumen Anual'!$AF$112,DU67,'Resumen Anual'!$V$9,DF59,'Resumen Anual'!$L$64)+SUMIFS('Resumen Anual'!$AF$170,DU67,'Resumen Anual'!$V$9,DF59,'Resumen Anual'!$L$122)+SUMIFS('Resumen Anual'!$AF$228,DU67,'Resumen Anual'!$V$9,DF59,'Resumen Anual'!$L$180)+SUMIFS('Resumen Anual'!$AF$286,DU67,'Resumen Anual'!$V$9,DF59,'Resumen Anual'!$L$238)+SUMIFS('Resumen Anual'!$AF$344,DU67,'Resumen Anual'!$V$9,DF59,'Resumen Anual'!$L$296)+SUMIFS('Resumen Anual'!$AF$402,DU67,'Resumen Anual'!$V$9,DF59,'Resumen Anual'!$L$354)+SUMIFS('Resumen Anual'!$AF$460,DU67,'Resumen Anual'!$V$9,DF59,'Resumen Anual'!$L$412)+SUMIFS('Resumen Anual'!$AF$518,DU67,'Resumen Anual'!$V$9,DF59,'Resumen Anual'!$L$470)+SUMIFS('Resumen Anual'!$AF$576,DU67,'Resumen Anual'!$V$9,DF59,'Resumen Anual'!$L$528)+SUMIFS('Resumen Anual'!$AF$634,DU67,'Resumen Anual'!$V$9,DF59,'Resumen Anual'!$L$586)+SUMIFS('Resumen Anual'!$AF$692,DU67,'Resumen Anual'!$V$9,DF59,'Resumen Anual'!$L$644)+SUMIFS('Resumen Anual'!$CC$54,DU67,'Resumen Anual'!$V$9,DF59,'Resumen Anual'!$BI$6)+SUMIFS('Resumen Anual'!$CC$112,DU67,'Resumen Anual'!$V$9,DF59,'Resumen Anual'!$BI$64)+SUMIFS('Resumen Anual'!$CC$170,DU67,'Resumen Anual'!$V$9,DF59,'Resumen Anual'!$BI$122)+SUMIFS('Resumen Anual'!$CC$228,DU67,'Resumen Anual'!$V$9,DF59,'Resumen Anual'!$BI$180)+SUMIFS('Resumen Anual'!$CC$286,DU67,'Resumen Anual'!$V$9,DF59,'Resumen Anual'!$BI$238)+SUMIFS('Resumen Anual'!$CC$344,DU67,'Resumen Anual'!$V$9,DF59,'Resumen Anual'!$BI$296)+SUMIFS('Resumen Anual'!$CC$402,DU67,'Resumen Anual'!$V$9,DF59,'Resumen Anual'!$BI$354)+SUMIFS('Resumen Anual'!$CC$460,DU67,'Resumen Anual'!$V$9,DF59,'Resumen Anual'!$BI$412)+SUMIFS('Resumen Anual'!$CC$518,DU67,'Resumen Anual'!$V$9,DF59,'Resumen Anual'!$BI$470)+SUMIFS('Resumen Anual'!$CC$576,DU67,'Resumen Anual'!$V$9,DF59,'Resumen Anual'!$BI$528)+SUMIFS('Resumen Anual'!$CC$634,DU67,'Resumen Anual'!$V$9,DF59,'Resumen Anual'!$BI$586)+SUMIFS('Resumen Anual'!$CC$692,DU67,'Resumen Anual'!$V$9,DF59,'Resumen Anual'!$BI$644)+SUMIFS('Resumen Anual'!$EB$54,DU67,'Resumen Anual'!$V$9,DF59,'Resumen Anual'!$DH$6)+SUMIFS('Resumen Anual'!$EB$112,DU67,'Resumen Anual'!$V$9,DF59,'Resumen Anual'!$DH$64)+SUMIFS('Resumen Anual'!$EB$170,DU67,'Resumen Anual'!$V$9,DF59,'Resumen Anual'!$DH$122)+SUMIFS('Resumen Anual'!$EB$228,DU67,'Resumen Anual'!$V$9,DF59,'Resumen Anual'!$DH$180)+SUMIFS('Resumen Anual'!$EB$286,DU67,'Resumen Anual'!$V$9,DF59,'Resumen Anual'!$DH$238)+SUMIFS('Resumen Anual'!$EB$344,DU67,'Resumen Anual'!$V$9,DF59,'Resumen Anual'!$DH$296)+SUMIFS('Resumen Anual'!$EB$402,DU67,'Resumen Anual'!$V$9,DF59,'Resumen Anual'!$DH$354)+SUMIFS('Resumen Anual'!$EB$460,DU67,'Resumen Anual'!$V$9,DF59,'Resumen Anual'!$DH$412)+SUMIFS('Resumen Anual'!$EB$518,DU67,'Resumen Anual'!$V$9,DF59,'Resumen Anual'!$DH$470)+SUMIFS('Resumen Anual'!$EB$576,DU67,'Resumen Anual'!$V$9,DF59,'Resumen Anual'!$DH$528)+SUMIFS('Resumen Anual'!$EB$634,DU67,'Resumen Anual'!$V$9,DF59,'Resumen Anual'!$DH$586)+SUMIFS('Resumen Anual'!$EB$692,DU67,'Resumen Anual'!$V$9,DF59,'Resumen Anual'!$DH$644)+SUMIFS('Resumen Anual'!$FY$54,DU67,'Resumen Anual'!$V$9,DF59,'Resumen Anual'!$FE$6)+SUMIFS('Resumen Anual'!$FY$112,DU67,'Resumen Anual'!$V$9,DF59,'Resumen Anual'!$FE$64)+SUMIFS('Resumen Anual'!$FY$170,DU67,'Resumen Anual'!$V$9,DF59,'Resumen Anual'!$FE$122)+SUMIFS('Resumen Anual'!$FY$228,DU67,'Resumen Anual'!$V$9,DF59,'Resumen Anual'!$FE$180)+SUMIFS('Resumen Anual'!$FY$286,DU67,'Resumen Anual'!$V$9,DF59,'Resumen Anual'!$FE$238)+SUMIFS('Resumen Anual'!$FY$344,DU67,'Resumen Anual'!$V$9,DF59,'Resumen Anual'!$FE$296)+SUMIFS('Resumen Anual'!$FY$402,DU67,'Resumen Anual'!$V$9,DF59,'Resumen Anual'!$FE$354)+SUMIFS('Resumen Anual'!$FY$460,DU67,'Resumen Anual'!$V$9,DF59,'Resumen Anual'!$FE$412)+SUMIFS('Resumen Anual'!$FY$518,DU67,'Resumen Anual'!$V$9,DF59,'Resumen Anual'!$FE$470)+SUMIFS('Resumen Anual'!$FY$576,DU67,'Resumen Anual'!$V$9,DF59,'Resumen Anual'!$FE$528)+SUMIFS('Resumen Anual'!$FY$634,DU67,'Resumen Anual'!$V$9,DF59,'Resumen Anual'!$FE$586)+SUMIFS('Resumen Anual'!$FY$692,DU67,'Resumen Anual'!$V$9,DF59,'Resumen Anual'!$FE$644)</f>
        <v>0</v>
      </c>
      <c r="EA67" s="770"/>
      <c r="EB67" s="770"/>
      <c r="EC67" s="770"/>
      <c r="ED67" s="770">
        <f>SUMIFS('Resumen Anual'!$AJ$54,DU67,'Resumen Anual'!$V$9,DF59,'Resumen Anual'!$L$6)+SUMIFS('Resumen Anual'!$AJ$112,DU67,'Resumen Anual'!$V$9,DF59,'Resumen Anual'!$L$64)+SUMIFS('Resumen Anual'!$AJ$170,DU67,'Resumen Anual'!$V$9,DF59,'Resumen Anual'!$L$122)+SUMIFS('Resumen Anual'!$AJ$228,DU67,'Resumen Anual'!$V$9,DF59,'Resumen Anual'!$L$180)+SUMIFS('Resumen Anual'!$AJ$286,DU67,'Resumen Anual'!$V$9,DF59,'Resumen Anual'!$L$238)+SUMIFS('Resumen Anual'!$AJ$344,DU67,'Resumen Anual'!$V$9,DF59,'Resumen Anual'!$L$296)+SUMIFS('Resumen Anual'!$AJ$402,DU67,'Resumen Anual'!$V$9,DF59,'Resumen Anual'!$L$354)+SUMIFS('Resumen Anual'!$AJ$460,DU67,'Resumen Anual'!$V$9,DF59,'Resumen Anual'!$L$412)+SUMIFS('Resumen Anual'!$AJ$518,DU67,'Resumen Anual'!$V$9,DF59,'Resumen Anual'!$L$470)+SUMIFS('Resumen Anual'!$AJ$576,DU67,'Resumen Anual'!$V$9,DF59,'Resumen Anual'!$L$528)+SUMIFS('Resumen Anual'!$AJ$634,DU67,'Resumen Anual'!$V$9,DF59,'Resumen Anual'!$L$586)+SUMIFS('Resumen Anual'!$AJ$692,DU67,'Resumen Anual'!$V$9,DF59,'Resumen Anual'!$L$644)+SUMIFS('Resumen Anual'!$CG$54,DU67,'Resumen Anual'!$V$9,DF59,'Resumen Anual'!$BI$6)+SUMIFS('Resumen Anual'!$CG$112,DU67,'Resumen Anual'!$V$9,DF59,'Resumen Anual'!$BI$64)+SUMIFS('Resumen Anual'!$CG$170,DU67,'Resumen Anual'!$V$9,DF59,'Resumen Anual'!$BI$122)+SUMIFS('Resumen Anual'!$CG$228,DU67,'Resumen Anual'!$V$9,DF59,'Resumen Anual'!$BI$180)+SUMIFS('Resumen Anual'!$CG$286,DU67,'Resumen Anual'!$V$9,DF59,'Resumen Anual'!$BI$238)+SUMIFS('Resumen Anual'!$CG$344,DU67,'Resumen Anual'!$V$9,DF59,'Resumen Anual'!$BI$296)+SUMIFS('Resumen Anual'!$CG$402,DU67,'Resumen Anual'!$V$9,DF59,'Resumen Anual'!$BI$354)+SUMIFS('Resumen Anual'!$CG$460,DU67,'Resumen Anual'!$V$9,DF59,'Resumen Anual'!$BI$412)+SUMIFS('Resumen Anual'!$CG$518,DU67,'Resumen Anual'!$V$9,DF59,'Resumen Anual'!$BI$470)+SUMIFS('Resumen Anual'!$CG$576,DU67,'Resumen Anual'!$V$9,DF59,'Resumen Anual'!$BI$528)+SUMIFS('Resumen Anual'!$CG$634,DU67,'Resumen Anual'!$V$9,DF59,'Resumen Anual'!$BI$586)+SUMIFS('Resumen Anual'!$CG$692,DU67,'Resumen Anual'!$V$9,DF59,'Resumen Anual'!$BI$644)+SUMIFS('Resumen Anual'!$EF$54,DU67,'Resumen Anual'!$V$9,DF59,'Resumen Anual'!$DH$6)+SUMIFS('Resumen Anual'!$EF$112,DU67,'Resumen Anual'!$V$9,DF59,'Resumen Anual'!$DH$64)+SUMIFS('Resumen Anual'!$EF$170,DU67,'Resumen Anual'!$V$9,DF59,'Resumen Anual'!$DH$122)+SUMIFS('Resumen Anual'!$EF$228,DU67,'Resumen Anual'!$V$9,DF59,'Resumen Anual'!$DH$180)+SUMIFS('Resumen Anual'!$EF$286,DU67,'Resumen Anual'!$V$9,DF59,'Resumen Anual'!$DH$238)+SUMIFS('Resumen Anual'!$EF$344,DU67,'Resumen Anual'!$V$9,DF59,'Resumen Anual'!$DH$296)+SUMIFS('Resumen Anual'!$EF$402,DU67,'Resumen Anual'!$V$9,DF59,'Resumen Anual'!$DH$354)+SUMIFS('Resumen Anual'!$EF$460,DU67,'Resumen Anual'!$V$9,DF59,'Resumen Anual'!$DH$412)+SUMIFS('Resumen Anual'!$EF$518,DU67,'Resumen Anual'!$V$9,DF59,'Resumen Anual'!$DH$470)+SUMIFS('Resumen Anual'!$EF$576,DU67,'Resumen Anual'!$V$9,DF59,'Resumen Anual'!$DH$528)+SUMIFS('Resumen Anual'!$EF$634,DU67,'Resumen Anual'!$V$9,DF59,'Resumen Anual'!$DH$586)+SUMIFS('Resumen Anual'!$EF$692,DU67,'Resumen Anual'!$V$9,DF59,'Resumen Anual'!$DH$644)+SUMIFS('Resumen Anual'!$GC$54,DU67,'Resumen Anual'!$V$9,DF59,'Resumen Anual'!$FE$6)+SUMIFS('Resumen Anual'!$GC$112,DU67,'Resumen Anual'!$V$9,DF59,'Resumen Anual'!$FE$64)+SUMIFS('Resumen Anual'!$GC$170,DU67,'Resumen Anual'!$V$9,DF59,'Resumen Anual'!$FE$122)+SUMIFS('Resumen Anual'!$GC$228,DU67,'Resumen Anual'!$V$9,DF59,'Resumen Anual'!$FE$180)+SUMIFS('Resumen Anual'!$GC$286,DU67,'Resumen Anual'!$V$9,DF59,'Resumen Anual'!$FE$238)+SUMIFS('Resumen Anual'!$GC$344,DU67,'Resumen Anual'!$V$9,DF59,'Resumen Anual'!$FE$296)+SUMIFS('Resumen Anual'!$GC$402,DU67,'Resumen Anual'!$V$9,DF59,'Resumen Anual'!$FE$354)+SUMIFS('Resumen Anual'!$GC$460,DU67,'Resumen Anual'!$V$9,DF59,'Resumen Anual'!$FE$412)+SUMIFS('Resumen Anual'!$GC$518,DU67,'Resumen Anual'!$V$9,DF59,'Resumen Anual'!$FE$470)+SUMIFS('Resumen Anual'!$GC$576,DU67,'Resumen Anual'!$V$9,DF59,'Resumen Anual'!$FE$528)+SUMIFS('Resumen Anual'!$GC$634,DU67,'Resumen Anual'!$V$9,DF59,'Resumen Anual'!$FE$586)+SUMIFS('Resumen Anual'!$GC$692,DU67,'Resumen Anual'!$V$9,DF59,'Resumen Anual'!$FE$644)</f>
        <v>0</v>
      </c>
      <c r="EE67" s="770"/>
      <c r="EF67" s="770"/>
      <c r="EG67" s="770"/>
      <c r="EH67" s="770">
        <f>SUMIFS('Resumen Anual'!$AN$54,DU67,'Resumen Anual'!$V$9,DF59,'Resumen Anual'!$L$6)+SUMIFS('Resumen Anual'!$AN$112,DU67,'Resumen Anual'!$V$9,DF59,'Resumen Anual'!$L$64)+SUMIFS('Resumen Anual'!$AN$170,DU67,'Resumen Anual'!$V$9,DF59,'Resumen Anual'!$L$122)+SUMIFS('Resumen Anual'!$AN$228,DU67,'Resumen Anual'!$V$9,DF59,'Resumen Anual'!$L$180)+SUMIFS('Resumen Anual'!$AN$286,DU67,'Resumen Anual'!$V$9,DF59,'Resumen Anual'!$L$238)+SUMIFS('Resumen Anual'!$AN$344,DU67,'Resumen Anual'!$V$9,DF59,'Resumen Anual'!$L$296)+SUMIFS('Resumen Anual'!$AN$402,DU67,'Resumen Anual'!$V$9,DF59,'Resumen Anual'!$L$354)+SUMIFS('Resumen Anual'!$AN$460,DU67,'Resumen Anual'!$V$9,DF59,'Resumen Anual'!$L$412)+SUMIFS('Resumen Anual'!$AN$518,DU67,'Resumen Anual'!$V$9,DF59,'Resumen Anual'!$L$470)+SUMIFS('Resumen Anual'!$AN$576,DU67,'Resumen Anual'!$V$9,DF59,'Resumen Anual'!$L$528)+SUMIFS('Resumen Anual'!$AN$634,DU67,'Resumen Anual'!$V$9,DF59,'Resumen Anual'!$L$586)+SUMIFS('Resumen Anual'!$AN$692,DU67,'Resumen Anual'!$V$9,DF59,'Resumen Anual'!$L$644)+SUMIFS('Resumen Anual'!$CK$54,DU67,'Resumen Anual'!$V$9,DF59,'Resumen Anual'!$BI$6)+SUMIFS('Resumen Anual'!$CK$112,DU67,'Resumen Anual'!$V$9,DF59,'Resumen Anual'!$BI$64)+SUMIFS('Resumen Anual'!$CK$170,DU67,'Resumen Anual'!$V$9,DF59,'Resumen Anual'!$BI$122)+SUMIFS('Resumen Anual'!$CK$228,DU67,'Resumen Anual'!$V$9,DF59,'Resumen Anual'!$BI$180)+SUMIFS('Resumen Anual'!$CK$286,DU67,'Resumen Anual'!$V$9,DF59,'Resumen Anual'!$BI$238)+SUMIFS('Resumen Anual'!$CK$344,DU67,'Resumen Anual'!$V$9,DF59,'Resumen Anual'!$BI$296)+SUMIFS('Resumen Anual'!$CK$402,DU67,'Resumen Anual'!$V$9,DF59,'Resumen Anual'!$BI$354)+SUMIFS('Resumen Anual'!$CK$460,DU67,'Resumen Anual'!$V$9,DF59,'Resumen Anual'!$BI$412)+SUMIFS('Resumen Anual'!$CK$518,DU67,'Resumen Anual'!$V$9,DF59,'Resumen Anual'!$BI$470)+SUMIFS('Resumen Anual'!$CK$576,DU67,'Resumen Anual'!$V$9,DF59,'Resumen Anual'!$BI$528)+SUMIFS('Resumen Anual'!$CK$634,DU67,'Resumen Anual'!$V$9,DF59,'Resumen Anual'!$BI$586)+SUMIFS('Resumen Anual'!$CK$692,DU67,'Resumen Anual'!$V$9,DF59,'Resumen Anual'!$BI$644)+SUMIFS('Resumen Anual'!$EJ$54,DU67,'Resumen Anual'!$V$9,DF59,'Resumen Anual'!$DH$6)+SUMIFS('Resumen Anual'!$EJ$112,DU67,'Resumen Anual'!$V$9,DF59,'Resumen Anual'!$DH$64)+SUMIFS('Resumen Anual'!$EJ$170,DU67,'Resumen Anual'!$V$9,DF59,'Resumen Anual'!$DH$122)+SUMIFS('Resumen Anual'!$EJ$228,DU67,'Resumen Anual'!$V$9,DF59,'Resumen Anual'!$DH$180)+SUMIFS('Resumen Anual'!$EJ$286,DU67,'Resumen Anual'!$V$9,DF59,'Resumen Anual'!$DH$238)+SUMIFS('Resumen Anual'!$EJ$344,DU67,'Resumen Anual'!$V$9,DF59,'Resumen Anual'!$DH$296)+SUMIFS('Resumen Anual'!$EJ$402,DU67,'Resumen Anual'!$V$9,DF59,'Resumen Anual'!$DH$354)+SUMIFS('Resumen Anual'!$EJ$460,DU67,'Resumen Anual'!$V$9,DF59,'Resumen Anual'!$DH$412)+SUMIFS('Resumen Anual'!$EJ$518,DU67,'Resumen Anual'!$V$9,DF59,'Resumen Anual'!$DH$470)+SUMIFS('Resumen Anual'!$EJ$576,DU67,'Resumen Anual'!$V$9,DF59,'Resumen Anual'!$DH$528)+SUMIFS('Resumen Anual'!$EJ$634,DU67,'Resumen Anual'!$V$9,DF59,'Resumen Anual'!$DH$586)+SUMIFS('Resumen Anual'!$EJ$692,DU67,'Resumen Anual'!$V$9,DF59,'Resumen Anual'!$DH$644)+SUMIFS('Resumen Anual'!$GG$54,DU67,'Resumen Anual'!$V$9,DF59,'Resumen Anual'!$FE$6)+SUMIFS('Resumen Anual'!$GG$112,DU67,'Resumen Anual'!$V$9,DF59,'Resumen Anual'!$FE$64)+SUMIFS('Resumen Anual'!$GG$170,DU67,'Resumen Anual'!$V$9,DF59,'Resumen Anual'!$FE$122)+SUMIFS('Resumen Anual'!$GG$228,DU67,'Resumen Anual'!$V$9,DF59,'Resumen Anual'!$FE$180)+SUMIFS('Resumen Anual'!$GG$286,DU67,'Resumen Anual'!$V$9,DF59,'Resumen Anual'!$FE$238)+SUMIFS('Resumen Anual'!$GG$344,DU67,'Resumen Anual'!$V$9,DF59,'Resumen Anual'!$FE$296)+SUMIFS('Resumen Anual'!$GG$402,DU67,'Resumen Anual'!$V$9,DF59,'Resumen Anual'!$FE$354)+SUMIFS('Resumen Anual'!$GG$460,DU67,'Resumen Anual'!$V$9,DF59,'Resumen Anual'!$FE$412)+SUMIFS('Resumen Anual'!$GG$518,DU67,'Resumen Anual'!$V$9,DF59,'Resumen Anual'!$FE$470)+SUMIFS('Resumen Anual'!$GG$576,DU67,'Resumen Anual'!$V$9,DF59,'Resumen Anual'!$FE$528)+SUMIFS('Resumen Anual'!$GG$634,DU67,'Resumen Anual'!$V$9,DF59,'Resumen Anual'!$FE$586)+SUMIFS('Resumen Anual'!$GG$692,DU67,'Resumen Anual'!$V$9,DF59,'Resumen Anual'!$FE$644)</f>
        <v>0</v>
      </c>
      <c r="EI67" s="770"/>
      <c r="EJ67" s="770"/>
      <c r="EK67" s="770"/>
      <c r="EL67" s="756">
        <f>SUMIFS('Resumen Anual'!$AR$54,DU67,'Resumen Anual'!$V$9,DF59,'Resumen Anual'!$L$6)+SUMIFS('Resumen Anual'!$AR$112,DU67,'Resumen Anual'!$V$9,DF59,'Resumen Anual'!$L$64)+SUMIFS('Resumen Anual'!$AR$170,DU67,'Resumen Anual'!$V$9,DF59,'Resumen Anual'!$L$122)+SUMIFS('Resumen Anual'!$AR$228,DU67,'Resumen Anual'!$V$9,DF59,'Resumen Anual'!$L$180)+SUMIFS('Resumen Anual'!$AR$286,DU67,'Resumen Anual'!$V$9,DF59,'Resumen Anual'!$L$238)+SUMIFS('Resumen Anual'!$AR$344,DU67,'Resumen Anual'!$V$9,DF59,'Resumen Anual'!$L$296)+SUMIFS('Resumen Anual'!$AR$402,DU67,'Resumen Anual'!$V$9,DF59,'Resumen Anual'!$L$354)+SUMIFS('Resumen Anual'!$AR$460,DU67,'Resumen Anual'!$V$9,DF59,'Resumen Anual'!$L$412)+SUMIFS('Resumen Anual'!$AR$518,DU67,'Resumen Anual'!$V$9,DF59,'Resumen Anual'!$L$470)+SUMIFS('Resumen Anual'!$AR$576,DU67,'Resumen Anual'!$V$9,DF59,'Resumen Anual'!$L$528)+SUMIFS('Resumen Anual'!$AR$634,DU67,'Resumen Anual'!$V$9,DF59,'Resumen Anual'!$L$586)+SUMIFS('Resumen Anual'!$AR$692,DU67,'Resumen Anual'!$V$9,DF59,'Resumen Anual'!$L$644)+SUMIFS('Resumen Anual'!$CO$54,DU67,'Resumen Anual'!$V$9,DF59,'Resumen Anual'!$BI$6)+SUMIFS('Resumen Anual'!$CO$112,DU67,'Resumen Anual'!$V$9,DF59,'Resumen Anual'!$BI$64)+SUMIFS('Resumen Anual'!$CO$170,DU67,'Resumen Anual'!$V$9,DF59,'Resumen Anual'!$BI$122)+SUMIFS('Resumen Anual'!$CO$228,DU67,'Resumen Anual'!$V$9,DF59,'Resumen Anual'!$BI$180)+SUMIFS('Resumen Anual'!$CO$286,DU67,'Resumen Anual'!$V$9,DF59,'Resumen Anual'!$BI$238)+SUMIFS('Resumen Anual'!$CO$344,DU67,'Resumen Anual'!$V$9,DF59,'Resumen Anual'!$BI$296)+SUMIFS('Resumen Anual'!$CO$402,DU67,'Resumen Anual'!$V$9,DF59,'Resumen Anual'!$BI$354)+SUMIFS('Resumen Anual'!$CO$460,DU67,'Resumen Anual'!$V$9,DF59,'Resumen Anual'!$BI$412)+SUMIFS('Resumen Anual'!$CO$518,DU67,'Resumen Anual'!$V$9,DF59,'Resumen Anual'!$BI$470)+SUMIFS('Resumen Anual'!$CO$576,DU67,'Resumen Anual'!$V$9,DF59,'Resumen Anual'!$BI$528)+SUMIFS('Resumen Anual'!$CO$634,DU67,'Resumen Anual'!$V$9,DF59,'Resumen Anual'!$BI$586)+SUMIFS('Resumen Anual'!$CO$692,DU67,'Resumen Anual'!$V$9,DF59,'Resumen Anual'!$BI$644)+SUMIFS('Resumen Anual'!$EN$54,DU67,'Resumen Anual'!$V$9,DF59,'Resumen Anual'!$DH$6)+SUMIFS('Resumen Anual'!$EN$112,DU67,'Resumen Anual'!$V$9,DF59,'Resumen Anual'!$DH$64)+SUMIFS('Resumen Anual'!$EN$170,DU67,'Resumen Anual'!$V$9,DF59,'Resumen Anual'!$DH$122)+SUMIFS('Resumen Anual'!$EN$228,DU67,'Resumen Anual'!$V$9,DF59,'Resumen Anual'!$DH$180)+SUMIFS('Resumen Anual'!$EN$286,DU67,'Resumen Anual'!$V$9,DF59,'Resumen Anual'!$DH$238)+SUMIFS('Resumen Anual'!$EN$344,DU67,'Resumen Anual'!$V$9,DF59,'Resumen Anual'!$DH$296)+SUMIFS('Resumen Anual'!$EN$402,DU67,'Resumen Anual'!$V$9,DF59,'Resumen Anual'!$DH$354)+SUMIFS('Resumen Anual'!$EN$460,DU67,'Resumen Anual'!$V$9,DF59,'Resumen Anual'!$DH$412)+SUMIFS('Resumen Anual'!$EN$518,DU67,'Resumen Anual'!$V$9,DF59,'Resumen Anual'!$DH$470)+SUMIFS('Resumen Anual'!$EN$576,DU67,'Resumen Anual'!$V$9,DF59,'Resumen Anual'!$DH$528)+SUMIFS('Resumen Anual'!$EN$634,DU67,'Resumen Anual'!$V$9,DF59,'Resumen Anual'!$DH$586)+SUMIFS('Resumen Anual'!$EN$692,DU67,'Resumen Anual'!$V$9,DF59,'Resumen Anual'!$DH$644)+SUMIFS('Resumen Anual'!$GK$54,DU67,'Resumen Anual'!$V$9,DF59,'Resumen Anual'!$FE$6)+SUMIFS('Resumen Anual'!$GK$112,DU67,'Resumen Anual'!$V$9,DF59,'Resumen Anual'!$FE$64)+SUMIFS('Resumen Anual'!$GK$170,DU67,'Resumen Anual'!$V$9,DF59,'Resumen Anual'!$FE$122)+SUMIFS('Resumen Anual'!$GK$228,DU67,'Resumen Anual'!$V$9,DF59,'Resumen Anual'!$FE$180)+SUMIFS('Resumen Anual'!$GK$286,DU67,'Resumen Anual'!$V$9,DF59,'Resumen Anual'!$FE$238)+SUMIFS('Resumen Anual'!$GK$344,DU67,'Resumen Anual'!$V$9,DF59,'Resumen Anual'!$FE$296)+SUMIFS('Resumen Anual'!$GK$402,DU67,'Resumen Anual'!$V$9,DF59,'Resumen Anual'!$FE$354)+SUMIFS('Resumen Anual'!$GK$460,DU67,'Resumen Anual'!$V$9,DF59,'Resumen Anual'!$FE$412)+SUMIFS('Resumen Anual'!$GK$518,DU67,'Resumen Anual'!$V$9,DF59,'Resumen Anual'!$FE$470)+SUMIFS('Resumen Anual'!$GK$576,DU67,'Resumen Anual'!$V$9,DF59,'Resumen Anual'!$FE$528)+SUMIFS('Resumen Anual'!$GK$634,DU67,'Resumen Anual'!$V$9,DF59,'Resumen Anual'!$FE$586)+SUMIFS('Resumen Anual'!$GK$692,DU67,'Resumen Anual'!$V$9,DF59,'Resumen Anual'!$FE$644)</f>
        <v>0</v>
      </c>
      <c r="EM67" s="756"/>
      <c r="EN67" s="756"/>
      <c r="EO67" s="756">
        <f>SUMIFS('Resumen Anual'!$AU$54,DU67,'Resumen Anual'!$V$9,DF59,'Resumen Anual'!$L$6)+SUMIFS('Resumen Anual'!$AU$112,DU67,'Resumen Anual'!$V$9,DF59,'Resumen Anual'!$L$64)+SUMIFS('Resumen Anual'!$AU$170,DU67,'Resumen Anual'!$V$9,DF59,'Resumen Anual'!$L$122)+SUMIFS('Resumen Anual'!$AU$228,DU67,'Resumen Anual'!$V$9,DF59,'Resumen Anual'!$L$180)+SUMIFS('Resumen Anual'!$AU$286,DU67,'Resumen Anual'!$V$9,DF59,'Resumen Anual'!$L$238)+SUMIFS('Resumen Anual'!$AU$344,DU67,'Resumen Anual'!$V$9,DF59,'Resumen Anual'!$L$296)+SUMIFS('Resumen Anual'!$AU$402,DU67,'Resumen Anual'!$V$9,DF59,'Resumen Anual'!$L$354)+SUMIFS('Resumen Anual'!$AU$460,DU67,'Resumen Anual'!$V$9,DF59,'Resumen Anual'!$L$412)+SUMIFS('Resumen Anual'!$AU$518,DU67,'Resumen Anual'!$V$9,DF59,'Resumen Anual'!$L$470)+SUMIFS('Resumen Anual'!$AU$576,DU67,'Resumen Anual'!$V$9,DF59,'Resumen Anual'!$L$528)+SUMIFS('Resumen Anual'!$AU$634,DU67,'Resumen Anual'!$V$9,DF59,'Resumen Anual'!$L$586)+SUMIFS('Resumen Anual'!$AU$692,DU67,'Resumen Anual'!$V$9,DF59,'Resumen Anual'!$L$644)+SUMIFS('Resumen Anual'!$CR$54,DU67,'Resumen Anual'!$V$9,DF59,'Resumen Anual'!$BI$6)+SUMIFS('Resumen Anual'!$CR$112,DU67,'Resumen Anual'!$V$9,DF59,'Resumen Anual'!$BI$64)+SUMIFS('Resumen Anual'!$CR$170,DU67,'Resumen Anual'!$V$9,DF59,'Resumen Anual'!$BI$122)+SUMIFS('Resumen Anual'!$CR$228,DU67,'Resumen Anual'!$V$9,DF59,'Resumen Anual'!$BI$180)+SUMIFS('Resumen Anual'!$CR$286,DU67,'Resumen Anual'!$V$9,DF59,'Resumen Anual'!$BI$238)+SUMIFS('Resumen Anual'!$CR$344,DU67,'Resumen Anual'!$V$9,DF59,'Resumen Anual'!$BI$296)+SUMIFS('Resumen Anual'!$CR$402,DU67,'Resumen Anual'!$V$9,DF59,'Resumen Anual'!$BI$354)+SUMIFS('Resumen Anual'!$CR$460,DU67,'Resumen Anual'!$V$9,DF59,'Resumen Anual'!$BI$412)+SUMIFS('Resumen Anual'!$CR$518,DU67,'Resumen Anual'!$V$9,DF59,'Resumen Anual'!$BI$470)+SUMIFS('Resumen Anual'!$CR$576,DU67,'Resumen Anual'!$V$9,DF59,'Resumen Anual'!$BI$528)+SUMIFS('Resumen Anual'!$CR$634,DU67,'Resumen Anual'!$V$9,DF59,'Resumen Anual'!$BI$586)+SUMIFS('Resumen Anual'!$CR$692,DU67,'Resumen Anual'!$V$9,DF59,'Resumen Anual'!$BI$644)+SUMIFS('Resumen Anual'!$EQ$54,DU67,'Resumen Anual'!$V$9,DF59,'Resumen Anual'!$DH$6)+SUMIFS('Resumen Anual'!$EQ$112,DU67,'Resumen Anual'!$V$9,DF59,'Resumen Anual'!$DH$64)+SUMIFS('Resumen Anual'!$EQ$170,DU67,'Resumen Anual'!$V$9,DF59,'Resumen Anual'!$DH$122)+SUMIFS('Resumen Anual'!$EQ$228,DU67,'Resumen Anual'!$V$9,DF59,'Resumen Anual'!$DH$180)+SUMIFS('Resumen Anual'!$EQ$286,DU67,'Resumen Anual'!$V$9,DF59,'Resumen Anual'!$DH$238)+SUMIFS('Resumen Anual'!$EQ$344,DU67,'Resumen Anual'!$V$9,DF59,'Resumen Anual'!$DH$296)+SUMIFS('Resumen Anual'!$EQ$402,DU67,'Resumen Anual'!$V$9,DF59,'Resumen Anual'!$DH$354)+SUMIFS('Resumen Anual'!$EQ$460,DU67,'Resumen Anual'!$V$9,DF59,'Resumen Anual'!$DH$412)+SUMIFS('Resumen Anual'!$EQ$518,DU67,'Resumen Anual'!$V$9,DF59,'Resumen Anual'!$DH$470)+SUMIFS('Resumen Anual'!$EQ$576,DU67,'Resumen Anual'!$V$9,DF59,'Resumen Anual'!$DH$528)+SUMIFS('Resumen Anual'!$EQ$634,DU67,'Resumen Anual'!$V$9,DF59,'Resumen Anual'!$DH$586)+SUMIFS('Resumen Anual'!$EQ$692,DU67,'Resumen Anual'!$V$9,DF59,'Resumen Anual'!$DH$644)+SUMIFS('Resumen Anual'!$GN$54,DU67,'Resumen Anual'!$V$9,DF59,'Resumen Anual'!$FE$6)+SUMIFS('Resumen Anual'!$GN$112,DU67,'Resumen Anual'!$V$9,DF59,'Resumen Anual'!$FE$64)+SUMIFS('Resumen Anual'!$GN$170,DU67,'Resumen Anual'!$V$9,DF59,'Resumen Anual'!$FE$122)+SUMIFS('Resumen Anual'!$GN$228,DU67,'Resumen Anual'!$V$9,DF59,'Resumen Anual'!$FE$180)+SUMIFS('Resumen Anual'!$GN$286,DU67,'Resumen Anual'!$V$9,DF59,'Resumen Anual'!$FE$238)+SUMIFS('Resumen Anual'!$GN$344,DU67,'Resumen Anual'!$V$9,DF59,'Resumen Anual'!$FE$296)+SUMIFS('Resumen Anual'!$GN$402,DU67,'Resumen Anual'!$V$9,DF59,'Resumen Anual'!$FE$354)+SUMIFS('Resumen Anual'!$GN$460,DU67,'Resumen Anual'!$V$9,DF59,'Resumen Anual'!$FE$412)+SUMIFS('Resumen Anual'!$GN$518,DU67,'Resumen Anual'!$V$9,DF59,'Resumen Anual'!$FE$470)+SUMIFS('Resumen Anual'!$GN$576,DU67,'Resumen Anual'!$V$9,DF59,'Resumen Anual'!$FE$528)+SUMIFS('Resumen Anual'!$GN$634,DU67,'Resumen Anual'!$V$9,DF59,'Resumen Anual'!$FE$586)+SUMIFS('Resumen Anual'!$GN$692,DU67,'Resumen Anual'!$V$9,DF59,'Resumen Anual'!$FE$644)</f>
        <v>0</v>
      </c>
      <c r="EP67" s="756"/>
      <c r="EQ67" s="1215"/>
      <c r="ER67" s="1200"/>
      <c r="ES67" s="171"/>
      <c r="ET67" s="818" t="str">
        <f>'Resumen Anual'!$C$18</f>
        <v>N°DE VUELOS</v>
      </c>
      <c r="EU67" s="819"/>
      <c r="EV67" s="819"/>
      <c r="EW67" s="819"/>
      <c r="EX67" s="819"/>
      <c r="EY67" s="819"/>
      <c r="EZ67" s="820"/>
      <c r="FA67" s="811">
        <f>SUMIF('Resumen Anual'!$FE$622,FC59,'Resumen Anual'!$FC$634)+SUMIF('Resumen Anual'!$DH$622,FC59,'Resumen Anual'!$DF$634)+SUMIF('Resumen Anual'!$BI$622,FC59,'Resumen Anual'!$BG$634)+SUMIF('Resumen Anual'!$L$622,FC59,'Resumen Anual'!$J$634)+SUMIF('Resumen Anual'!$FE$566,FC59,'Resumen Anual'!$FC$578)+SUMIF('Resumen Anual'!$DH$566,FC59,'Resumen Anual'!$DF$578)+SUMIF('Resumen Anual'!$BI$566,FC59,'Resumen Anual'!$BG$578)+SUMIF('Resumen Anual'!$L$566,FC59,'Resumen Anual'!$J$578)+SUMIF('Resumen Anual'!$FE$510,FC59,'Resumen Anual'!$FC$522)+SUMIF('Resumen Anual'!$DH$510,FC59,'Resumen Anual'!$DF$522)+SUMIF('Resumen Anual'!$BI$510,FC59,'Resumen Anual'!$BG$522)+SUMIF('Resumen Anual'!$L$510,FC59,'Resumen Anual'!$J$522)+SUMIF('Resumen Anual'!$FE$454,FC59,'Resumen Anual'!$FC$466)+SUMIF('Resumen Anual'!$DH$454,FC59,'Resumen Anual'!$DF$466)+SUMIF('Resumen Anual'!$BI$454,FC59,'Resumen Anual'!$BG$466)+SUMIF('Resumen Anual'!$L$454,FC59,'Resumen Anual'!$J$466)+SUMIF('Resumen Anual'!$FE$398,FC59,'Resumen Anual'!$FC$410)+SUMIF('Resumen Anual'!$DH$398,FC59,'Resumen Anual'!$DF$410)+SUMIF('Resumen Anual'!$BI$398,FC59,'Resumen Anual'!$BG$410)+SUMIF('Resumen Anual'!$L$398,FC59,'Resumen Anual'!$J$410)+SUMIF('Resumen Anual'!$FE$342,FC59,'Resumen Anual'!$FC$354)+SUMIF('Resumen Anual'!$DH$342,FC59,'Resumen Anual'!$DF$354)+SUMIF('Resumen Anual'!$BI$342,FC59,'Resumen Anual'!$BG$354)+SUMIF('Resumen Anual'!$L$342,FC59,'Resumen Anual'!$J$354)+SUMIF('Resumen Anual'!$FE$286,FC59,'Resumen Anual'!$FC$298)+SUMIF('Resumen Anual'!$DH$286,FC59,'Resumen Anual'!$DF$298)+SUMIF('Resumen Anual'!$BI$286,FC59,'Resumen Anual'!$BG$298)+SUMIF('Resumen Anual'!$L$286,FC59,'Resumen Anual'!$J$298)+SUMIF('Resumen Anual'!$FE$230,FC59,'Resumen Anual'!$FC$242)+SUMIF('Resumen Anual'!$DH$230,FC59,'Resumen Anual'!$DF$242)+SUMIF('Resumen Anual'!$BI$230,FC59,'Resumen Anual'!$BG$242)+SUMIF('Resumen Anual'!$L$230,FC59,'Resumen Anual'!$J$242)+SUMIF('Resumen Anual'!$FE$174,FC59,'Resumen Anual'!$FC$186)+SUMIF('Resumen Anual'!$DH$174,FC59,'Resumen Anual'!$DF$186)+SUMIF('Resumen Anual'!$BI$174,FC59,'Resumen Anual'!$BG$186)+SUMIF('Resumen Anual'!$L$174,FC59,'Resumen Anual'!$J$186)+SUMIF('Resumen Anual'!$FE$118,FC59,'Resumen Anual'!$FC$130)+SUMIF('Resumen Anual'!$DH$118,FC59,'Resumen Anual'!$DF$130)+SUMIF('Resumen Anual'!$BI$118,FC59,'Resumen Anual'!$BG$130)+SUMIF('Resumen Anual'!$L$118,FC59,'Resumen Anual'!$J$130)+SUMIF('Resumen Anual'!$FE$62,FC59,'Resumen Anual'!$FC$74)+SUMIF('Resumen Anual'!$DH$62,FC59,'Resumen Anual'!$DF$74)+SUMIF('Resumen Anual'!$BI$62,FC59,'Resumen Anual'!$BG$74)+SUMIF('Resumen Anual'!$L$62,FC59,'Resumen Anual'!$J$74)+SUMIF('Resumen Anual'!$FE$6,FC59,'Resumen Anual'!$FC$18)+SUMIF('Resumen Anual'!$DH$6,FC59,'Resumen Anual'!$DF$18)+SUMIF('Resumen Anual'!$BI$6,FC59,'Resumen Anual'!$BG$18)+SUMIF('Resumen Anual'!$L$6,FC59,'Resumen Anual'!$J$18)+SUMIF('Bitácoras Anteriores'!$K$6,FC59,'Bitácoras Anteriores'!$B$12)+SUMIF('Bitácoras Anteriores'!$K$59,$K$6,'Bitácoras Anteriores'!$B$65)+SUMIF('Bitácoras Anteriores'!$K$112,FC59,'Bitácoras Anteriores'!$B$118)+SUMIF('Bitácoras Anteriores'!$K$165,FC59,'Bitácoras Anteriores'!$B$171)+SUMIF('Bitácoras Anteriores'!$K$218,FC59,'Bitácoras Anteriores'!$B$224)+SUMIF('Bitácoras Anteriores'!$K$271,FC59,'Bitácoras Anteriores'!$B$277)+SUMIF('Bitácoras Anteriores'!$K$324,FC59,'Bitácoras Anteriores'!$B$330)+SUMIF('Bitácoras Anteriores'!$BH$6,FC59,'Bitácoras Anteriores'!$AY$12)+SUMIF('Bitácoras Anteriores'!$BH$59,$K$6,'Bitácoras Anteriores'!$AY$65)+SUMIF('Bitácoras Anteriores'!$BH$112,FC59,'Bitácoras Anteriores'!$AY$118)+SUMIF('Bitácoras Anteriores'!$BH$165,FC59,'Bitácoras Anteriores'!$AY$171)+SUMIF('Bitácoras Anteriores'!$BH$218,FC59,'Bitácoras Anteriores'!$AY$224)+SUMIF('Bitácoras Anteriores'!$BH$271,FC59,'Bitácoras Anteriores'!$AY$277)+SUMIF('Bitácoras Anteriores'!$BH$324,FC59,'Bitácoras Anteriores'!$AY$330)+SUMIF('Bitácoras Anteriores'!$DF$6,FC59,'Bitácoras Anteriores'!$CW$12)+SUMIF('Bitácoras Anteriores'!$DF$59,$K$6,'Bitácoras Anteriores'!$CW$65)+SUMIF('Bitácoras Anteriores'!$DF$112,FC59,'Bitácoras Anteriores'!$CW$118)+SUMIF('Bitácoras Anteriores'!$DF$165,FC59,'Bitácoras Anteriores'!$CW$171)+SUMIF('Bitácoras Anteriores'!$DF$218,FC59,'Bitácoras Anteriores'!$CW$224)+SUMIF('Bitácoras Anteriores'!$DF$271,FC59,'Bitácoras Anteriores'!$CW$277)+SUMIF('Bitácoras Anteriores'!$DF$324,FC59,'Bitácoras Anteriores'!$CW$330)+SUMIF('Bitácoras Anteriores'!$FC$6,FC59,'Bitácoras Anteriores'!$ET$12)+SUMIF('Bitácoras Anteriores'!$FC$59,$K$6,'Bitácoras Anteriores'!$ET$65)+SUMIF('Bitácoras Anteriores'!$FC$112,FC59,'Bitácoras Anteriores'!$ET$118)+SUMIF('Bitácoras Anteriores'!$FC$165,FC59,'Bitácoras Anteriores'!$ET$171)+SUMIF('Bitácoras Anteriores'!$FC$218,FC59,'Bitácoras Anteriores'!$ET$224)+SUMIF('Bitácoras Anteriores'!$FC$271,FC59,'Bitácoras Anteriores'!$ET$277)+SUMIF('Bitácoras Anteriores'!$FC$324,FC59,'Bitácoras Anteriores'!$ET$330)</f>
        <v>0</v>
      </c>
      <c r="FB67" s="719"/>
      <c r="FC67" s="719"/>
      <c r="FD67" s="812"/>
      <c r="FE67" s="630"/>
      <c r="FF67" s="799" t="str">
        <f>'Resumen Anual'!$O$18</f>
        <v>DÍA</v>
      </c>
      <c r="FG67" s="713"/>
      <c r="FH67" s="713"/>
      <c r="FI67" s="713"/>
      <c r="FJ67" s="713" t="e">
        <f>SUMIF('Resumen Anual'!$L$6,FC59,'Resumen Anual'!$T$18)+SUMIF('Resumen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Anual'!#REF!)+SUMIF(#REF!,FC59,#REF!)+SUMIF(#REF!,FC59,#REF!)+SUMIF(#REF!,FC59,#REF!)+SUMIF(#REF!,FC59,#REF!)+SUMIF(#REF!,FC59,#REF!)+SUMIF(#REF!,FC59,#REF!)+SUMIF(#REF!,FC59,#REF!)+SUMIF(#REF!,FC59,#REF!)</f>
        <v>#REF!</v>
      </c>
      <c r="FK67" s="816">
        <f>SUMIF('Resumen Anual'!$FE$622,FC59,'Resumen Anual'!$FM$634)+SUMIF('Resumen Anual'!$DH$622,FC59,'Resumen Anual'!$DP$634)+SUMIF('Resumen Anual'!$BI$622,FC59,'Resumen Anual'!$BQ$634)+SUMIF('Resumen Anual'!$L$622,FC59,'Resumen Anual'!$T$634)+SUMIF('Resumen Anual'!$FE$566,FC59,'Resumen Anual'!$FM$578)+SUMIF('Resumen Anual'!$DH$566,FC59,'Resumen Anual'!$DP$578)+SUMIF('Resumen Anual'!$BI$566,FC59,'Resumen Anual'!$BQ$578)+SUMIF('Resumen Anual'!$L$566,FC59,'Resumen Anual'!$T$578)+SUMIF('Resumen Anual'!$FE$510,FC59,'Resumen Anual'!$FM$522)+SUMIF('Resumen Anual'!$DH$510,FC59,'Resumen Anual'!$DP$522)+SUMIF('Resumen Anual'!$BI$510,FC59,'Resumen Anual'!$BQ$522)+SUMIF('Resumen Anual'!$L$510,FC59,'Resumen Anual'!$T$522)+SUMIF('Resumen Anual'!$FE$454,FC59,'Resumen Anual'!$FM$466)+SUMIF('Resumen Anual'!$DH$454,FC59,'Resumen Anual'!$DP$466)+SUMIF('Resumen Anual'!$BI$454,FC59,'Resumen Anual'!$BQ$466)+SUMIF('Resumen Anual'!$L$454,FC59,'Resumen Anual'!$T$466)+SUMIF('Resumen Anual'!$FE$398,FC59,'Resumen Anual'!$FM$410)+SUMIF('Resumen Anual'!$DH$398,FC59,'Resumen Anual'!$DP$410)+SUMIF('Resumen Anual'!$BI$398,FC59,'Resumen Anual'!$BQ$410)+SUMIF('Resumen Anual'!$L$398,FC59,'Resumen Anual'!$T$410)+SUMIF('Resumen Anual'!$FE$342,FC59,'Resumen Anual'!$FM$354)+SUMIF('Resumen Anual'!$DH$342,FC59,'Resumen Anual'!$DP$354)+SUMIF('Resumen Anual'!$BI$342,FC59,'Resumen Anual'!$BQ$354)+SUMIF('Resumen Anual'!$L$342,FC59,'Resumen Anual'!$T$354)+SUMIF('Resumen Anual'!$FE$286,FC59,'Resumen Anual'!$FM$298)+SUMIF('Resumen Anual'!$DH$286,FC59,'Resumen Anual'!$DP$298)+SUMIF('Resumen Anual'!$BI$286,FC59,'Resumen Anual'!$BQ$298)+SUMIF('Resumen Anual'!$L$286,FC59,'Resumen Anual'!$T$298)+SUMIF('Resumen Anual'!$FE$230,FC59,'Resumen Anual'!$FM$242)+SUMIF('Resumen Anual'!$DH$230,FC59,'Resumen Anual'!$DP$242)+SUMIF('Resumen Anual'!$BI$230,FC59,'Resumen Anual'!$BQ$242)+SUMIF('Resumen Anual'!$L$230,FC59,'Resumen Anual'!$T$242)+SUMIF('Resumen Anual'!$FE$174,FC59,'Resumen Anual'!$FM$186)+SUMIF('Resumen Anual'!$DH$174,FC59,'Resumen Anual'!$DP$186)+SUMIF('Resumen Anual'!$BI$174,FC59,'Resumen Anual'!$BQ$186)+SUMIF('Resumen Anual'!$L$174,FC59,'Resumen Anual'!$T$186)+SUMIF('Resumen Anual'!$FE$118,FC59,'Resumen Anual'!$FM$130)+SUMIF('Resumen Anual'!$DH$118,FC59,'Resumen Anual'!$DP$130)+SUMIF('Resumen Anual'!$BI$118,FC59,'Resumen Anual'!$BQ$130)+SUMIF('Resumen Anual'!$L$118,FC59,'Resumen Anual'!$T$130)+SUMIF('Resumen Anual'!$FE$62,FC59,'Resumen Anual'!$FM$74)+SUMIF('Resumen Anual'!$DH$62,FC59,'Resumen Anual'!$DP$74)+SUMIF('Resumen Anual'!$BI$62,FC59,'Resumen Anual'!$BQ$74)+SUMIF('Resumen Anual'!$L$62,FC59,'Resumen Anual'!$T$74)+SUMIF('Resumen Anual'!$FE$6,FC59,'Resumen Anual'!$FM$18)+SUMIF('Resumen Anual'!$DH$6,FC59,'Resumen Anual'!$DP$18)+SUMIF('Resumen Anual'!$BI$6,FC59,'Resumen Anual'!$BQ$18)+SUMIF('Resumen Anual'!$L$6,FC59,'Resumen Anual'!$T$18)+SUMIF('Bitácoras Anteriores'!$K$6,FC59,'Bitácoras Anteriores'!$S$14)+SUMIF('Bitácoras Anteriores'!$K$59,$K$6,'Bitácoras Anteriores'!$S$67)+SUMIF('Bitácoras Anteriores'!$K$112,FC59,'Bitácoras Anteriores'!$S$120)+SUMIF('Bitácoras Anteriores'!$K$165,FC59,'Bitácoras Anteriores'!$S$173)+SUMIF('Bitácoras Anteriores'!$K$218,FC59,'Bitácoras Anteriores'!$S$226)+SUMIF('Bitácoras Anteriores'!$K$271,FC59,'Bitácoras Anteriores'!$S$279)+SUMIF('Bitácoras Anteriores'!$K$324,FC59,'Bitácoras Anteriores'!$S$332)+SUMIF('Bitácoras Anteriores'!$BH$6,FC59,'Bitácoras Anteriores'!$BP$14)+SUMIF('Bitácoras Anteriores'!$BH$59,$K$6,'Bitácoras Anteriores'!$BP$67)+SUMIF('Bitácoras Anteriores'!$BH$112,FC59,'Bitácoras Anteriores'!$BP$120)+SUMIF('Bitácoras Anteriores'!$BH$165,FC59,'Bitácoras Anteriores'!$BP$173)+SUMIF('Bitácoras Anteriores'!$BH$218,FC59,'Bitácoras Anteriores'!$BP$226)+SUMIF('Bitácoras Anteriores'!$BH$271,FC59,'Bitácoras Anteriores'!$BP$279)+SUMIF('Bitácoras Anteriores'!$BH$324,FC59,'Bitácoras Anteriores'!$BP$332)+SUMIF('Bitácoras Anteriores'!$DF$6,FC59,'Bitácoras Anteriores'!$DN$14)+SUMIF('Bitácoras Anteriores'!$DF$59,$K$6,'Bitácoras Anteriores'!$DN$67)+SUMIF('Bitácoras Anteriores'!$DF$112,FC59,'Bitácoras Anteriores'!$DN$120)+SUMIF('Bitácoras Anteriores'!$DF$165,FC59,'Bitácoras Anteriores'!$DN$173)+SUMIF('Bitácoras Anteriores'!$DF$218,FC59,'Bitácoras Anteriores'!$DN$226)+SUMIF('Bitácoras Anteriores'!$DF$271,FC59,'Bitácoras Anteriores'!$DN$279)+SUMIF('Bitácoras Anteriores'!$DF$324,FC59,'Bitácoras Anteriores'!$DN$332)+SUMIF('Bitácoras Anteriores'!$FC$6,FC59,'Bitácoras Anteriores'!$FK$14)+SUMIF('Bitácoras Anteriores'!$FC$59,$K$6,'Bitácoras Anteriores'!$FK$67)+SUMIF('Bitácoras Anteriores'!$FC$112,FC59,'Bitácoras Anteriores'!$FK$120)+SUMIF('Bitácoras Anteriores'!$FC$165,FC59,'Bitácoras Anteriores'!$FK$173)+SUMIF('Bitácoras Anteriores'!$FC$218,FC59,'Bitácoras Anteriores'!$FK$226)+SUMIF('Bitácoras Anteriores'!$FC$271,FC59,'Bitácoras Anteriores'!$FK$279)+SUMIF('Bitácoras Anteriores'!$FC$324,FC59,'Bitácoras Anteriores'!$FK$332)</f>
        <v>0</v>
      </c>
      <c r="FL67" s="816"/>
      <c r="FM67" s="816"/>
      <c r="FN67" s="816"/>
      <c r="FO67" s="816"/>
      <c r="FP67" s="816"/>
      <c r="FQ67" s="15"/>
      <c r="FR67" s="771">
        <f>IF(FR65=0," ",FR65+1)</f>
        <v>2023</v>
      </c>
      <c r="FS67" s="772"/>
      <c r="FT67" s="772"/>
      <c r="FU67" s="772"/>
      <c r="FV67" s="772"/>
      <c r="FW67" s="1214">
        <f>SUMIFS('Resumen Anual'!$AF$54,FR67,'Resumen Anual'!$V$9,FC59,'Resumen Anual'!$L$6)+SUMIFS('Resumen Anual'!$AF$112,FR67,'Resumen Anual'!$V$9,FC59,'Resumen Anual'!$L$64)+SUMIFS('Resumen Anual'!$AF$170,FR67,'Resumen Anual'!$V$9,FC59,'Resumen Anual'!$L$122)+SUMIFS('Resumen Anual'!$AF$228,FR67,'Resumen Anual'!$V$9,FC59,'Resumen Anual'!$L$180)+SUMIFS('Resumen Anual'!$AF$286,FR67,'Resumen Anual'!$V$9,FC59,'Resumen Anual'!$L$238)+SUMIFS('Resumen Anual'!$AF$344,FR67,'Resumen Anual'!$V$9,FC59,'Resumen Anual'!$L$296)+SUMIFS('Resumen Anual'!$AF$402,FR67,'Resumen Anual'!$V$9,FC59,'Resumen Anual'!$L$354)+SUMIFS('Resumen Anual'!$AF$460,FR67,'Resumen Anual'!$V$9,FC59,'Resumen Anual'!$L$412)+SUMIFS('Resumen Anual'!$AF$518,FR67,'Resumen Anual'!$V$9,FC59,'Resumen Anual'!$L$470)+SUMIFS('Resumen Anual'!$AF$576,FR67,'Resumen Anual'!$V$9,FC59,'Resumen Anual'!$L$528)+SUMIFS('Resumen Anual'!$AF$634,FR67,'Resumen Anual'!$V$9,FC59,'Resumen Anual'!$L$586)+SUMIFS('Resumen Anual'!$AF$692,FR67,'Resumen Anual'!$V$9,FC59,'Resumen Anual'!$L$644)+SUMIFS('Resumen Anual'!$CC$54,FR67,'Resumen Anual'!$V$9,FC59,'Resumen Anual'!$BI$6)+SUMIFS('Resumen Anual'!$CC$112,FR67,'Resumen Anual'!$V$9,FC59,'Resumen Anual'!$BI$64)+SUMIFS('Resumen Anual'!$CC$170,FR67,'Resumen Anual'!$V$9,FC59,'Resumen Anual'!$BI$122)+SUMIFS('Resumen Anual'!$CC$228,FR67,'Resumen Anual'!$V$9,FC59,'Resumen Anual'!$BI$180)+SUMIFS('Resumen Anual'!$CC$286,FR67,'Resumen Anual'!$V$9,FC59,'Resumen Anual'!$BI$238)+SUMIFS('Resumen Anual'!$CC$344,FR67,'Resumen Anual'!$V$9,FC59,'Resumen Anual'!$BI$296)+SUMIFS('Resumen Anual'!$CC$402,FR67,'Resumen Anual'!$V$9,FC59,'Resumen Anual'!$BI$354)+SUMIFS('Resumen Anual'!$CC$460,FR67,'Resumen Anual'!$V$9,FC59,'Resumen Anual'!$BI$412)+SUMIFS('Resumen Anual'!$CC$518,FR67,'Resumen Anual'!$V$9,FC59,'Resumen Anual'!$BI$470)+SUMIFS('Resumen Anual'!$CC$576,FR67,'Resumen Anual'!$V$9,FC59,'Resumen Anual'!$BI$528)+SUMIFS('Resumen Anual'!$CC$634,FR67,'Resumen Anual'!$V$9,FC59,'Resumen Anual'!$BI$586)+SUMIFS('Resumen Anual'!$CC$692,FR67,'Resumen Anual'!$V$9,FC59,'Resumen Anual'!$BI$644)+SUMIFS('Resumen Anual'!$EB$54,FR67,'Resumen Anual'!$V$9,FC59,'Resumen Anual'!$DH$6)+SUMIFS('Resumen Anual'!$EB$112,FR67,'Resumen Anual'!$V$9,FC59,'Resumen Anual'!$DH$64)+SUMIFS('Resumen Anual'!$EB$170,FR67,'Resumen Anual'!$V$9,FC59,'Resumen Anual'!$DH$122)+SUMIFS('Resumen Anual'!$EB$228,FR67,'Resumen Anual'!$V$9,FC59,'Resumen Anual'!$DH$180)+SUMIFS('Resumen Anual'!$EB$286,FR67,'Resumen Anual'!$V$9,FC59,'Resumen Anual'!$DH$238)+SUMIFS('Resumen Anual'!$EB$344,FR67,'Resumen Anual'!$V$9,FC59,'Resumen Anual'!$DH$296)+SUMIFS('Resumen Anual'!$EB$402,FR67,'Resumen Anual'!$V$9,FC59,'Resumen Anual'!$DH$354)+SUMIFS('Resumen Anual'!$EB$460,FR67,'Resumen Anual'!$V$9,FC59,'Resumen Anual'!$DH$412)+SUMIFS('Resumen Anual'!$EB$518,FR67,'Resumen Anual'!$V$9,FC59,'Resumen Anual'!$DH$470)+SUMIFS('Resumen Anual'!$EB$576,FR67,'Resumen Anual'!$V$9,FC59,'Resumen Anual'!$DH$528)+SUMIFS('Resumen Anual'!$EB$634,FR67,'Resumen Anual'!$V$9,FC59,'Resumen Anual'!$DH$586)+SUMIFS('Resumen Anual'!$EB$692,FR67,'Resumen Anual'!$V$9,FC59,'Resumen Anual'!$DH$644)+SUMIFS('Resumen Anual'!$FY$54,FR67,'Resumen Anual'!$V$9,FC59,'Resumen Anual'!$FE$6)+SUMIFS('Resumen Anual'!$FY$112,FR67,'Resumen Anual'!$V$9,FC59,'Resumen Anual'!$FE$64)+SUMIFS('Resumen Anual'!$FY$170,FR67,'Resumen Anual'!$V$9,FC59,'Resumen Anual'!$FE$122)+SUMIFS('Resumen Anual'!$FY$228,FR67,'Resumen Anual'!$V$9,FC59,'Resumen Anual'!$FE$180)+SUMIFS('Resumen Anual'!$FY$286,FR67,'Resumen Anual'!$V$9,FC59,'Resumen Anual'!$FE$238)+SUMIFS('Resumen Anual'!$FY$344,FR67,'Resumen Anual'!$V$9,FC59,'Resumen Anual'!$FE$296)+SUMIFS('Resumen Anual'!$FY$402,FR67,'Resumen Anual'!$V$9,FC59,'Resumen Anual'!$FE$354)+SUMIFS('Resumen Anual'!$FY$460,FR67,'Resumen Anual'!$V$9,FC59,'Resumen Anual'!$FE$412)+SUMIFS('Resumen Anual'!$FY$518,FR67,'Resumen Anual'!$V$9,FC59,'Resumen Anual'!$FE$470)+SUMIFS('Resumen Anual'!$FY$576,FR67,'Resumen Anual'!$V$9,FC59,'Resumen Anual'!$FE$528)+SUMIFS('Resumen Anual'!$FY$634,FR67,'Resumen Anual'!$V$9,FC59,'Resumen Anual'!$FE$586)+SUMIFS('Resumen Anual'!$FY$692,FR67,'Resumen Anual'!$V$9,FC59,'Resumen Anual'!$FE$644)</f>
        <v>0</v>
      </c>
      <c r="FX67" s="770"/>
      <c r="FY67" s="770"/>
      <c r="FZ67" s="770"/>
      <c r="GA67" s="770">
        <f>SUMIFS('Resumen Anual'!$AJ$54,FR67,'Resumen Anual'!$V$9,FC59,'Resumen Anual'!$L$6)+SUMIFS('Resumen Anual'!$AJ$112,FR67,'Resumen Anual'!$V$9,FC59,'Resumen Anual'!$L$64)+SUMIFS('Resumen Anual'!$AJ$170,FR67,'Resumen Anual'!$V$9,FC59,'Resumen Anual'!$L$122)+SUMIFS('Resumen Anual'!$AJ$228,FR67,'Resumen Anual'!$V$9,FC59,'Resumen Anual'!$L$180)+SUMIFS('Resumen Anual'!$AJ$286,FR67,'Resumen Anual'!$V$9,FC59,'Resumen Anual'!$L$238)+SUMIFS('Resumen Anual'!$AJ$344,FR67,'Resumen Anual'!$V$9,FC59,'Resumen Anual'!$L$296)+SUMIFS('Resumen Anual'!$AJ$402,FR67,'Resumen Anual'!$V$9,FC59,'Resumen Anual'!$L$354)+SUMIFS('Resumen Anual'!$AJ$460,FR67,'Resumen Anual'!$V$9,FC59,'Resumen Anual'!$L$412)+SUMIFS('Resumen Anual'!$AJ$518,FR67,'Resumen Anual'!$V$9,FC59,'Resumen Anual'!$L$470)+SUMIFS('Resumen Anual'!$AJ$576,FR67,'Resumen Anual'!$V$9,FC59,'Resumen Anual'!$L$528)+SUMIFS('Resumen Anual'!$AJ$634,FR67,'Resumen Anual'!$V$9,FC59,'Resumen Anual'!$L$586)+SUMIFS('Resumen Anual'!$AJ$692,FR67,'Resumen Anual'!$V$9,FC59,'Resumen Anual'!$L$644)+SUMIFS('Resumen Anual'!$CG$54,FR67,'Resumen Anual'!$V$9,FC59,'Resumen Anual'!$BI$6)+SUMIFS('Resumen Anual'!$CG$112,FR67,'Resumen Anual'!$V$9,FC59,'Resumen Anual'!$BI$64)+SUMIFS('Resumen Anual'!$CG$170,FR67,'Resumen Anual'!$V$9,FC59,'Resumen Anual'!$BI$122)+SUMIFS('Resumen Anual'!$CG$228,FR67,'Resumen Anual'!$V$9,FC59,'Resumen Anual'!$BI$180)+SUMIFS('Resumen Anual'!$CG$286,FR67,'Resumen Anual'!$V$9,FC59,'Resumen Anual'!$BI$238)+SUMIFS('Resumen Anual'!$CG$344,FR67,'Resumen Anual'!$V$9,FC59,'Resumen Anual'!$BI$296)+SUMIFS('Resumen Anual'!$CG$402,FR67,'Resumen Anual'!$V$9,FC59,'Resumen Anual'!$BI$354)+SUMIFS('Resumen Anual'!$CG$460,FR67,'Resumen Anual'!$V$9,FC59,'Resumen Anual'!$BI$412)+SUMIFS('Resumen Anual'!$CG$518,FR67,'Resumen Anual'!$V$9,FC59,'Resumen Anual'!$BI$470)+SUMIFS('Resumen Anual'!$CG$576,FR67,'Resumen Anual'!$V$9,FC59,'Resumen Anual'!$BI$528)+SUMIFS('Resumen Anual'!$CG$634,FR67,'Resumen Anual'!$V$9,FC59,'Resumen Anual'!$BI$586)+SUMIFS('Resumen Anual'!$CG$692,FR67,'Resumen Anual'!$V$9,FC59,'Resumen Anual'!$BI$644)+SUMIFS('Resumen Anual'!$EF$54,FR67,'Resumen Anual'!$V$9,FC59,'Resumen Anual'!$DH$6)+SUMIFS('Resumen Anual'!$EF$112,FR67,'Resumen Anual'!$V$9,FC59,'Resumen Anual'!$DH$64)+SUMIFS('Resumen Anual'!$EF$170,FR67,'Resumen Anual'!$V$9,FC59,'Resumen Anual'!$DH$122)+SUMIFS('Resumen Anual'!$EF$228,FR67,'Resumen Anual'!$V$9,FC59,'Resumen Anual'!$DH$180)+SUMIFS('Resumen Anual'!$EF$286,FR67,'Resumen Anual'!$V$9,FC59,'Resumen Anual'!$DH$238)+SUMIFS('Resumen Anual'!$EF$344,FR67,'Resumen Anual'!$V$9,FC59,'Resumen Anual'!$DH$296)+SUMIFS('Resumen Anual'!$EF$402,FR67,'Resumen Anual'!$V$9,FC59,'Resumen Anual'!$DH$354)+SUMIFS('Resumen Anual'!$EF$460,FR67,'Resumen Anual'!$V$9,FC59,'Resumen Anual'!$DH$412)+SUMIFS('Resumen Anual'!$EF$518,FR67,'Resumen Anual'!$V$9,FC59,'Resumen Anual'!$DH$470)+SUMIFS('Resumen Anual'!$EF$576,FR67,'Resumen Anual'!$V$9,FC59,'Resumen Anual'!$DH$528)+SUMIFS('Resumen Anual'!$EF$634,FR67,'Resumen Anual'!$V$9,FC59,'Resumen Anual'!$DH$586)+SUMIFS('Resumen Anual'!$EF$692,FR67,'Resumen Anual'!$V$9,FC59,'Resumen Anual'!$DH$644)+SUMIFS('Resumen Anual'!$GC$54,FR67,'Resumen Anual'!$V$9,FC59,'Resumen Anual'!$FE$6)+SUMIFS('Resumen Anual'!$GC$112,FR67,'Resumen Anual'!$V$9,FC59,'Resumen Anual'!$FE$64)+SUMIFS('Resumen Anual'!$GC$170,FR67,'Resumen Anual'!$V$9,FC59,'Resumen Anual'!$FE$122)+SUMIFS('Resumen Anual'!$GC$228,FR67,'Resumen Anual'!$V$9,FC59,'Resumen Anual'!$FE$180)+SUMIFS('Resumen Anual'!$GC$286,FR67,'Resumen Anual'!$V$9,FC59,'Resumen Anual'!$FE$238)+SUMIFS('Resumen Anual'!$GC$344,FR67,'Resumen Anual'!$V$9,FC59,'Resumen Anual'!$FE$296)+SUMIFS('Resumen Anual'!$GC$402,FR67,'Resumen Anual'!$V$9,FC59,'Resumen Anual'!$FE$354)+SUMIFS('Resumen Anual'!$GC$460,FR67,'Resumen Anual'!$V$9,FC59,'Resumen Anual'!$FE$412)+SUMIFS('Resumen Anual'!$GC$518,FR67,'Resumen Anual'!$V$9,FC59,'Resumen Anual'!$FE$470)+SUMIFS('Resumen Anual'!$GC$576,FR67,'Resumen Anual'!$V$9,FC59,'Resumen Anual'!$FE$528)+SUMIFS('Resumen Anual'!$GC$634,FR67,'Resumen Anual'!$V$9,FC59,'Resumen Anual'!$FE$586)+SUMIFS('Resumen Anual'!$GC$692,FR67,'Resumen Anual'!$V$9,FC59,'Resumen Anual'!$FE$644)</f>
        <v>0</v>
      </c>
      <c r="GB67" s="770"/>
      <c r="GC67" s="770"/>
      <c r="GD67" s="770"/>
      <c r="GE67" s="770">
        <f>SUMIFS('Resumen Anual'!$AN$54,FR67,'Resumen Anual'!$V$9,FC59,'Resumen Anual'!$L$6)+SUMIFS('Resumen Anual'!$AN$112,FR67,'Resumen Anual'!$V$9,FC59,'Resumen Anual'!$L$64)+SUMIFS('Resumen Anual'!$AN$170,FR67,'Resumen Anual'!$V$9,FC59,'Resumen Anual'!$L$122)+SUMIFS('Resumen Anual'!$AN$228,FR67,'Resumen Anual'!$V$9,FC59,'Resumen Anual'!$L$180)+SUMIFS('Resumen Anual'!$AN$286,FR67,'Resumen Anual'!$V$9,FC59,'Resumen Anual'!$L$238)+SUMIFS('Resumen Anual'!$AN$344,FR67,'Resumen Anual'!$V$9,FC59,'Resumen Anual'!$L$296)+SUMIFS('Resumen Anual'!$AN$402,FR67,'Resumen Anual'!$V$9,FC59,'Resumen Anual'!$L$354)+SUMIFS('Resumen Anual'!$AN$460,FR67,'Resumen Anual'!$V$9,FC59,'Resumen Anual'!$L$412)+SUMIFS('Resumen Anual'!$AN$518,FR67,'Resumen Anual'!$V$9,FC59,'Resumen Anual'!$L$470)+SUMIFS('Resumen Anual'!$AN$576,FR67,'Resumen Anual'!$V$9,FC59,'Resumen Anual'!$L$528)+SUMIFS('Resumen Anual'!$AN$634,FR67,'Resumen Anual'!$V$9,FC59,'Resumen Anual'!$L$586)+SUMIFS('Resumen Anual'!$AN$692,FR67,'Resumen Anual'!$V$9,FC59,'Resumen Anual'!$L$644)+SUMIFS('Resumen Anual'!$CK$54,FR67,'Resumen Anual'!$V$9,FC59,'Resumen Anual'!$BI$6)+SUMIFS('Resumen Anual'!$CK$112,FR67,'Resumen Anual'!$V$9,FC59,'Resumen Anual'!$BI$64)+SUMIFS('Resumen Anual'!$CK$170,FR67,'Resumen Anual'!$V$9,FC59,'Resumen Anual'!$BI$122)+SUMIFS('Resumen Anual'!$CK$228,FR67,'Resumen Anual'!$V$9,FC59,'Resumen Anual'!$BI$180)+SUMIFS('Resumen Anual'!$CK$286,FR67,'Resumen Anual'!$V$9,FC59,'Resumen Anual'!$BI$238)+SUMIFS('Resumen Anual'!$CK$344,FR67,'Resumen Anual'!$V$9,FC59,'Resumen Anual'!$BI$296)+SUMIFS('Resumen Anual'!$CK$402,FR67,'Resumen Anual'!$V$9,FC59,'Resumen Anual'!$BI$354)+SUMIFS('Resumen Anual'!$CK$460,FR67,'Resumen Anual'!$V$9,FC59,'Resumen Anual'!$BI$412)+SUMIFS('Resumen Anual'!$CK$518,FR67,'Resumen Anual'!$V$9,FC59,'Resumen Anual'!$BI$470)+SUMIFS('Resumen Anual'!$CK$576,FR67,'Resumen Anual'!$V$9,FC59,'Resumen Anual'!$BI$528)+SUMIFS('Resumen Anual'!$CK$634,FR67,'Resumen Anual'!$V$9,FC59,'Resumen Anual'!$BI$586)+SUMIFS('Resumen Anual'!$CK$692,FR67,'Resumen Anual'!$V$9,FC59,'Resumen Anual'!$BI$644)+SUMIFS('Resumen Anual'!$EJ$54,FR67,'Resumen Anual'!$V$9,FC59,'Resumen Anual'!$DH$6)+SUMIFS('Resumen Anual'!$EJ$112,FR67,'Resumen Anual'!$V$9,FC59,'Resumen Anual'!$DH$64)+SUMIFS('Resumen Anual'!$EJ$170,FR67,'Resumen Anual'!$V$9,FC59,'Resumen Anual'!$DH$122)+SUMIFS('Resumen Anual'!$EJ$228,FR67,'Resumen Anual'!$V$9,FC59,'Resumen Anual'!$DH$180)+SUMIFS('Resumen Anual'!$EJ$286,FR67,'Resumen Anual'!$V$9,FC59,'Resumen Anual'!$DH$238)+SUMIFS('Resumen Anual'!$EJ$344,FR67,'Resumen Anual'!$V$9,FC59,'Resumen Anual'!$DH$296)+SUMIFS('Resumen Anual'!$EJ$402,FR67,'Resumen Anual'!$V$9,FC59,'Resumen Anual'!$DH$354)+SUMIFS('Resumen Anual'!$EJ$460,FR67,'Resumen Anual'!$V$9,FC59,'Resumen Anual'!$DH$412)+SUMIFS('Resumen Anual'!$EJ$518,FR67,'Resumen Anual'!$V$9,FC59,'Resumen Anual'!$DH$470)+SUMIFS('Resumen Anual'!$EJ$576,FR67,'Resumen Anual'!$V$9,FC59,'Resumen Anual'!$DH$528)+SUMIFS('Resumen Anual'!$EJ$634,FR67,'Resumen Anual'!$V$9,FC59,'Resumen Anual'!$DH$586)+SUMIFS('Resumen Anual'!$EJ$692,FR67,'Resumen Anual'!$V$9,FC59,'Resumen Anual'!$DH$644)+SUMIFS('Resumen Anual'!$GG$54,FR67,'Resumen Anual'!$V$9,FC59,'Resumen Anual'!$FE$6)+SUMIFS('Resumen Anual'!$GG$112,FR67,'Resumen Anual'!$V$9,FC59,'Resumen Anual'!$FE$64)+SUMIFS('Resumen Anual'!$GG$170,FR67,'Resumen Anual'!$V$9,FC59,'Resumen Anual'!$FE$122)+SUMIFS('Resumen Anual'!$GG$228,FR67,'Resumen Anual'!$V$9,FC59,'Resumen Anual'!$FE$180)+SUMIFS('Resumen Anual'!$GG$286,FR67,'Resumen Anual'!$V$9,FC59,'Resumen Anual'!$FE$238)+SUMIFS('Resumen Anual'!$GG$344,FR67,'Resumen Anual'!$V$9,FC59,'Resumen Anual'!$FE$296)+SUMIFS('Resumen Anual'!$GG$402,FR67,'Resumen Anual'!$V$9,FC59,'Resumen Anual'!$FE$354)+SUMIFS('Resumen Anual'!$GG$460,FR67,'Resumen Anual'!$V$9,FC59,'Resumen Anual'!$FE$412)+SUMIFS('Resumen Anual'!$GG$518,FR67,'Resumen Anual'!$V$9,FC59,'Resumen Anual'!$FE$470)+SUMIFS('Resumen Anual'!$GG$576,FR67,'Resumen Anual'!$V$9,FC59,'Resumen Anual'!$FE$528)+SUMIFS('Resumen Anual'!$GG$634,FR67,'Resumen Anual'!$V$9,FC59,'Resumen Anual'!$FE$586)+SUMIFS('Resumen Anual'!$GG$692,FR67,'Resumen Anual'!$V$9,FC59,'Resumen Anual'!$FE$644)</f>
        <v>0</v>
      </c>
      <c r="GF67" s="770"/>
      <c r="GG67" s="770"/>
      <c r="GH67" s="770"/>
      <c r="GI67" s="756">
        <f>SUMIFS('Resumen Anual'!$AR$54,FR67,'Resumen Anual'!$V$9,FC59,'Resumen Anual'!$L$6)+SUMIFS('Resumen Anual'!$AR$112,FR67,'Resumen Anual'!$V$9,FC59,'Resumen Anual'!$L$64)+SUMIFS('Resumen Anual'!$AR$170,FR67,'Resumen Anual'!$V$9,FC59,'Resumen Anual'!$L$122)+SUMIFS('Resumen Anual'!$AR$228,FR67,'Resumen Anual'!$V$9,FC59,'Resumen Anual'!$L$180)+SUMIFS('Resumen Anual'!$AR$286,FR67,'Resumen Anual'!$V$9,FC59,'Resumen Anual'!$L$238)+SUMIFS('Resumen Anual'!$AR$344,FR67,'Resumen Anual'!$V$9,FC59,'Resumen Anual'!$L$296)+SUMIFS('Resumen Anual'!$AR$402,FR67,'Resumen Anual'!$V$9,FC59,'Resumen Anual'!$L$354)+SUMIFS('Resumen Anual'!$AR$460,FR67,'Resumen Anual'!$V$9,FC59,'Resumen Anual'!$L$412)+SUMIFS('Resumen Anual'!$AR$518,FR67,'Resumen Anual'!$V$9,FC59,'Resumen Anual'!$L$470)+SUMIFS('Resumen Anual'!$AR$576,FR67,'Resumen Anual'!$V$9,FC59,'Resumen Anual'!$L$528)+SUMIFS('Resumen Anual'!$AR$634,FR67,'Resumen Anual'!$V$9,FC59,'Resumen Anual'!$L$586)+SUMIFS('Resumen Anual'!$AR$692,FR67,'Resumen Anual'!$V$9,FC59,'Resumen Anual'!$L$644)+SUMIFS('Resumen Anual'!$CO$54,FR67,'Resumen Anual'!$V$9,FC59,'Resumen Anual'!$BI$6)+SUMIFS('Resumen Anual'!$CO$112,FR67,'Resumen Anual'!$V$9,FC59,'Resumen Anual'!$BI$64)+SUMIFS('Resumen Anual'!$CO$170,FR67,'Resumen Anual'!$V$9,FC59,'Resumen Anual'!$BI$122)+SUMIFS('Resumen Anual'!$CO$228,FR67,'Resumen Anual'!$V$9,FC59,'Resumen Anual'!$BI$180)+SUMIFS('Resumen Anual'!$CO$286,FR67,'Resumen Anual'!$V$9,FC59,'Resumen Anual'!$BI$238)+SUMIFS('Resumen Anual'!$CO$344,FR67,'Resumen Anual'!$V$9,FC59,'Resumen Anual'!$BI$296)+SUMIFS('Resumen Anual'!$CO$402,FR67,'Resumen Anual'!$V$9,FC59,'Resumen Anual'!$BI$354)+SUMIFS('Resumen Anual'!$CO$460,FR67,'Resumen Anual'!$V$9,FC59,'Resumen Anual'!$BI$412)+SUMIFS('Resumen Anual'!$CO$518,FR67,'Resumen Anual'!$V$9,FC59,'Resumen Anual'!$BI$470)+SUMIFS('Resumen Anual'!$CO$576,FR67,'Resumen Anual'!$V$9,FC59,'Resumen Anual'!$BI$528)+SUMIFS('Resumen Anual'!$CO$634,FR67,'Resumen Anual'!$V$9,FC59,'Resumen Anual'!$BI$586)+SUMIFS('Resumen Anual'!$CO$692,FR67,'Resumen Anual'!$V$9,FC59,'Resumen Anual'!$BI$644)+SUMIFS('Resumen Anual'!$EN$54,FR67,'Resumen Anual'!$V$9,FC59,'Resumen Anual'!$DH$6)+SUMIFS('Resumen Anual'!$EN$112,FR67,'Resumen Anual'!$V$9,FC59,'Resumen Anual'!$DH$64)+SUMIFS('Resumen Anual'!$EN$170,FR67,'Resumen Anual'!$V$9,FC59,'Resumen Anual'!$DH$122)+SUMIFS('Resumen Anual'!$EN$228,FR67,'Resumen Anual'!$V$9,FC59,'Resumen Anual'!$DH$180)+SUMIFS('Resumen Anual'!$EN$286,FR67,'Resumen Anual'!$V$9,FC59,'Resumen Anual'!$DH$238)+SUMIFS('Resumen Anual'!$EN$344,FR67,'Resumen Anual'!$V$9,FC59,'Resumen Anual'!$DH$296)+SUMIFS('Resumen Anual'!$EN$402,FR67,'Resumen Anual'!$V$9,FC59,'Resumen Anual'!$DH$354)+SUMIFS('Resumen Anual'!$EN$460,FR67,'Resumen Anual'!$V$9,FC59,'Resumen Anual'!$DH$412)+SUMIFS('Resumen Anual'!$EN$518,FR67,'Resumen Anual'!$V$9,FC59,'Resumen Anual'!$DH$470)+SUMIFS('Resumen Anual'!$EN$576,FR67,'Resumen Anual'!$V$9,FC59,'Resumen Anual'!$DH$528)+SUMIFS('Resumen Anual'!$EN$634,FR67,'Resumen Anual'!$V$9,FC59,'Resumen Anual'!$DH$586)+SUMIFS('Resumen Anual'!$EN$692,FR67,'Resumen Anual'!$V$9,FC59,'Resumen Anual'!$DH$644)+SUMIFS('Resumen Anual'!$GK$54,FR67,'Resumen Anual'!$V$9,FC59,'Resumen Anual'!$FE$6)+SUMIFS('Resumen Anual'!$GK$112,FR67,'Resumen Anual'!$V$9,FC59,'Resumen Anual'!$FE$64)+SUMIFS('Resumen Anual'!$GK$170,FR67,'Resumen Anual'!$V$9,FC59,'Resumen Anual'!$FE$122)+SUMIFS('Resumen Anual'!$GK$228,FR67,'Resumen Anual'!$V$9,FC59,'Resumen Anual'!$FE$180)+SUMIFS('Resumen Anual'!$GK$286,FR67,'Resumen Anual'!$V$9,FC59,'Resumen Anual'!$FE$238)+SUMIFS('Resumen Anual'!$GK$344,FR67,'Resumen Anual'!$V$9,FC59,'Resumen Anual'!$FE$296)+SUMIFS('Resumen Anual'!$GK$402,FR67,'Resumen Anual'!$V$9,FC59,'Resumen Anual'!$FE$354)+SUMIFS('Resumen Anual'!$GK$460,FR67,'Resumen Anual'!$V$9,FC59,'Resumen Anual'!$FE$412)+SUMIFS('Resumen Anual'!$GK$518,FR67,'Resumen Anual'!$V$9,FC59,'Resumen Anual'!$FE$470)+SUMIFS('Resumen Anual'!$GK$576,FR67,'Resumen Anual'!$V$9,FC59,'Resumen Anual'!$FE$528)+SUMIFS('Resumen Anual'!$GK$634,FR67,'Resumen Anual'!$V$9,FC59,'Resumen Anual'!$FE$586)+SUMIFS('Resumen Anual'!$GK$692,FR67,'Resumen Anual'!$V$9,FC59,'Resumen Anual'!$FE$644)</f>
        <v>0</v>
      </c>
      <c r="GJ67" s="756"/>
      <c r="GK67" s="756"/>
      <c r="GL67" s="756">
        <f>SUMIFS('Resumen Anual'!$AU$54,FR67,'Resumen Anual'!$V$9,FC59,'Resumen Anual'!$L$6)+SUMIFS('Resumen Anual'!$AU$112,FR67,'Resumen Anual'!$V$9,FC59,'Resumen Anual'!$L$64)+SUMIFS('Resumen Anual'!$AU$170,FR67,'Resumen Anual'!$V$9,FC59,'Resumen Anual'!$L$122)+SUMIFS('Resumen Anual'!$AU$228,FR67,'Resumen Anual'!$V$9,FC59,'Resumen Anual'!$L$180)+SUMIFS('Resumen Anual'!$AU$286,FR67,'Resumen Anual'!$V$9,FC59,'Resumen Anual'!$L$238)+SUMIFS('Resumen Anual'!$AU$344,FR67,'Resumen Anual'!$V$9,FC59,'Resumen Anual'!$L$296)+SUMIFS('Resumen Anual'!$AU$402,FR67,'Resumen Anual'!$V$9,FC59,'Resumen Anual'!$L$354)+SUMIFS('Resumen Anual'!$AU$460,FR67,'Resumen Anual'!$V$9,FC59,'Resumen Anual'!$L$412)+SUMIFS('Resumen Anual'!$AU$518,FR67,'Resumen Anual'!$V$9,FC59,'Resumen Anual'!$L$470)+SUMIFS('Resumen Anual'!$AU$576,FR67,'Resumen Anual'!$V$9,FC59,'Resumen Anual'!$L$528)+SUMIFS('Resumen Anual'!$AU$634,FR67,'Resumen Anual'!$V$9,FC59,'Resumen Anual'!$L$586)+SUMIFS('Resumen Anual'!$AU$692,FR67,'Resumen Anual'!$V$9,FC59,'Resumen Anual'!$L$644)+SUMIFS('Resumen Anual'!$CR$54,FR67,'Resumen Anual'!$V$9,FC59,'Resumen Anual'!$BI$6)+SUMIFS('Resumen Anual'!$CR$112,FR67,'Resumen Anual'!$V$9,FC59,'Resumen Anual'!$BI$64)+SUMIFS('Resumen Anual'!$CR$170,FR67,'Resumen Anual'!$V$9,FC59,'Resumen Anual'!$BI$122)+SUMIFS('Resumen Anual'!$CR$228,FR67,'Resumen Anual'!$V$9,FC59,'Resumen Anual'!$BI$180)+SUMIFS('Resumen Anual'!$CR$286,FR67,'Resumen Anual'!$V$9,FC59,'Resumen Anual'!$BI$238)+SUMIFS('Resumen Anual'!$CR$344,FR67,'Resumen Anual'!$V$9,FC59,'Resumen Anual'!$BI$296)+SUMIFS('Resumen Anual'!$CR$402,FR67,'Resumen Anual'!$V$9,FC59,'Resumen Anual'!$BI$354)+SUMIFS('Resumen Anual'!$CR$460,FR67,'Resumen Anual'!$V$9,FC59,'Resumen Anual'!$BI$412)+SUMIFS('Resumen Anual'!$CR$518,FR67,'Resumen Anual'!$V$9,FC59,'Resumen Anual'!$BI$470)+SUMIFS('Resumen Anual'!$CR$576,FR67,'Resumen Anual'!$V$9,FC59,'Resumen Anual'!$BI$528)+SUMIFS('Resumen Anual'!$CR$634,FR67,'Resumen Anual'!$V$9,FC59,'Resumen Anual'!$BI$586)+SUMIFS('Resumen Anual'!$CR$692,FR67,'Resumen Anual'!$V$9,FC59,'Resumen Anual'!$BI$644)+SUMIFS('Resumen Anual'!$EQ$54,FR67,'Resumen Anual'!$V$9,FC59,'Resumen Anual'!$DH$6)+SUMIFS('Resumen Anual'!$EQ$112,FR67,'Resumen Anual'!$V$9,FC59,'Resumen Anual'!$DH$64)+SUMIFS('Resumen Anual'!$EQ$170,FR67,'Resumen Anual'!$V$9,FC59,'Resumen Anual'!$DH$122)+SUMIFS('Resumen Anual'!$EQ$228,FR67,'Resumen Anual'!$V$9,FC59,'Resumen Anual'!$DH$180)+SUMIFS('Resumen Anual'!$EQ$286,FR67,'Resumen Anual'!$V$9,FC59,'Resumen Anual'!$DH$238)+SUMIFS('Resumen Anual'!$EQ$344,FR67,'Resumen Anual'!$V$9,FC59,'Resumen Anual'!$DH$296)+SUMIFS('Resumen Anual'!$EQ$402,FR67,'Resumen Anual'!$V$9,FC59,'Resumen Anual'!$DH$354)+SUMIFS('Resumen Anual'!$EQ$460,FR67,'Resumen Anual'!$V$9,FC59,'Resumen Anual'!$DH$412)+SUMIFS('Resumen Anual'!$EQ$518,FR67,'Resumen Anual'!$V$9,FC59,'Resumen Anual'!$DH$470)+SUMIFS('Resumen Anual'!$EQ$576,FR67,'Resumen Anual'!$V$9,FC59,'Resumen Anual'!$DH$528)+SUMIFS('Resumen Anual'!$EQ$634,FR67,'Resumen Anual'!$V$9,FC59,'Resumen Anual'!$DH$586)+SUMIFS('Resumen Anual'!$EQ$692,FR67,'Resumen Anual'!$V$9,FC59,'Resumen Anual'!$DH$644)+SUMIFS('Resumen Anual'!$GN$54,FR67,'Resumen Anual'!$V$9,FC59,'Resumen Anual'!$FE$6)+SUMIFS('Resumen Anual'!$GN$112,FR67,'Resumen Anual'!$V$9,FC59,'Resumen Anual'!$FE$64)+SUMIFS('Resumen Anual'!$GN$170,FR67,'Resumen Anual'!$V$9,FC59,'Resumen Anual'!$FE$122)+SUMIFS('Resumen Anual'!$GN$228,FR67,'Resumen Anual'!$V$9,FC59,'Resumen Anual'!$FE$180)+SUMIFS('Resumen Anual'!$GN$286,FR67,'Resumen Anual'!$V$9,FC59,'Resumen Anual'!$FE$238)+SUMIFS('Resumen Anual'!$GN$344,FR67,'Resumen Anual'!$V$9,FC59,'Resumen Anual'!$FE$296)+SUMIFS('Resumen Anual'!$GN$402,FR67,'Resumen Anual'!$V$9,FC59,'Resumen Anual'!$FE$354)+SUMIFS('Resumen Anual'!$GN$460,FR67,'Resumen Anual'!$V$9,FC59,'Resumen Anual'!$FE$412)+SUMIFS('Resumen Anual'!$GN$518,FR67,'Resumen Anual'!$V$9,FC59,'Resumen Anual'!$FE$470)+SUMIFS('Resumen Anual'!$GN$576,FR67,'Resumen Anual'!$V$9,FC59,'Resumen Anual'!$FE$528)+SUMIFS('Resumen Anual'!$GN$634,FR67,'Resumen Anual'!$V$9,FC59,'Resumen Anual'!$FE$586)+SUMIFS('Resumen Anual'!$GN$692,FR67,'Resumen Anual'!$V$9,FC59,'Resumen Anual'!$FE$644)</f>
        <v>0</v>
      </c>
      <c r="GM67" s="756"/>
      <c r="GN67" s="756"/>
      <c r="GO67" s="1200"/>
    </row>
    <row r="68" spans="1:197" ht="5.25" customHeight="1" x14ac:dyDescent="0.25">
      <c r="A68" s="171"/>
      <c r="B68" s="777"/>
      <c r="C68" s="778"/>
      <c r="D68" s="778"/>
      <c r="E68" s="778"/>
      <c r="F68" s="778"/>
      <c r="G68" s="778"/>
      <c r="H68" s="781"/>
      <c r="I68" s="813"/>
      <c r="J68" s="722"/>
      <c r="K68" s="722"/>
      <c r="L68" s="814"/>
      <c r="M68" s="815"/>
      <c r="N68" s="817"/>
      <c r="O68" s="817"/>
      <c r="P68" s="817"/>
      <c r="Q68" s="817"/>
      <c r="R68" s="817"/>
      <c r="S68" s="817"/>
      <c r="T68" s="817"/>
      <c r="U68" s="817"/>
      <c r="V68" s="817"/>
      <c r="W68" s="817"/>
      <c r="X68" s="817"/>
      <c r="Y68" s="15"/>
      <c r="Z68" s="773"/>
      <c r="AA68" s="774"/>
      <c r="AB68" s="774"/>
      <c r="AC68" s="774"/>
      <c r="AD68" s="774"/>
      <c r="AE68" s="770"/>
      <c r="AF68" s="770"/>
      <c r="AG68" s="770"/>
      <c r="AH68" s="770"/>
      <c r="AI68" s="770"/>
      <c r="AJ68" s="770"/>
      <c r="AK68" s="770"/>
      <c r="AL68" s="770"/>
      <c r="AM68" s="770"/>
      <c r="AN68" s="770"/>
      <c r="AO68" s="770"/>
      <c r="AP68" s="770"/>
      <c r="AQ68" s="756"/>
      <c r="AR68" s="756"/>
      <c r="AS68" s="756"/>
      <c r="AT68" s="756"/>
      <c r="AU68" s="756"/>
      <c r="AV68" s="1215"/>
      <c r="AW68" s="1200"/>
      <c r="AX68" s="171"/>
      <c r="AY68" s="777"/>
      <c r="AZ68" s="778"/>
      <c r="BA68" s="778"/>
      <c r="BB68" s="778"/>
      <c r="BC68" s="778"/>
      <c r="BD68" s="778"/>
      <c r="BE68" s="781"/>
      <c r="BF68" s="813"/>
      <c r="BG68" s="722"/>
      <c r="BH68" s="722"/>
      <c r="BI68" s="814"/>
      <c r="BJ68" s="815"/>
      <c r="BK68" s="817"/>
      <c r="BL68" s="817"/>
      <c r="BM68" s="817"/>
      <c r="BN68" s="817"/>
      <c r="BO68" s="817"/>
      <c r="BP68" s="817"/>
      <c r="BQ68" s="817"/>
      <c r="BR68" s="817"/>
      <c r="BS68" s="817"/>
      <c r="BT68" s="817"/>
      <c r="BU68" s="817"/>
      <c r="BV68" s="15"/>
      <c r="BW68" s="773"/>
      <c r="BX68" s="774"/>
      <c r="BY68" s="774"/>
      <c r="BZ68" s="774"/>
      <c r="CA68" s="774"/>
      <c r="CB68" s="770"/>
      <c r="CC68" s="770"/>
      <c r="CD68" s="770"/>
      <c r="CE68" s="770"/>
      <c r="CF68" s="770"/>
      <c r="CG68" s="770"/>
      <c r="CH68" s="770"/>
      <c r="CI68" s="770"/>
      <c r="CJ68" s="770"/>
      <c r="CK68" s="770"/>
      <c r="CL68" s="770"/>
      <c r="CM68" s="770"/>
      <c r="CN68" s="756"/>
      <c r="CO68" s="756"/>
      <c r="CP68" s="756"/>
      <c r="CQ68" s="756"/>
      <c r="CR68" s="756"/>
      <c r="CS68" s="756"/>
      <c r="CT68" s="1200"/>
      <c r="CU68" s="1199"/>
      <c r="CV68" s="171"/>
      <c r="CW68" s="777"/>
      <c r="CX68" s="778"/>
      <c r="CY68" s="778"/>
      <c r="CZ68" s="778"/>
      <c r="DA68" s="778"/>
      <c r="DB68" s="778"/>
      <c r="DC68" s="781"/>
      <c r="DD68" s="813"/>
      <c r="DE68" s="722"/>
      <c r="DF68" s="722"/>
      <c r="DG68" s="814"/>
      <c r="DH68" s="815"/>
      <c r="DI68" s="817"/>
      <c r="DJ68" s="817"/>
      <c r="DK68" s="817"/>
      <c r="DL68" s="817"/>
      <c r="DM68" s="817"/>
      <c r="DN68" s="817"/>
      <c r="DO68" s="817"/>
      <c r="DP68" s="817"/>
      <c r="DQ68" s="817"/>
      <c r="DR68" s="817"/>
      <c r="DS68" s="817"/>
      <c r="DT68" s="15"/>
      <c r="DU68" s="773"/>
      <c r="DV68" s="774"/>
      <c r="DW68" s="774"/>
      <c r="DX68" s="774"/>
      <c r="DY68" s="774"/>
      <c r="DZ68" s="770"/>
      <c r="EA68" s="770"/>
      <c r="EB68" s="770"/>
      <c r="EC68" s="770"/>
      <c r="ED68" s="770"/>
      <c r="EE68" s="770"/>
      <c r="EF68" s="770"/>
      <c r="EG68" s="770"/>
      <c r="EH68" s="770"/>
      <c r="EI68" s="770"/>
      <c r="EJ68" s="770"/>
      <c r="EK68" s="770"/>
      <c r="EL68" s="756"/>
      <c r="EM68" s="756"/>
      <c r="EN68" s="756"/>
      <c r="EO68" s="756"/>
      <c r="EP68" s="756"/>
      <c r="EQ68" s="1215"/>
      <c r="ER68" s="1200"/>
      <c r="ES68" s="171"/>
      <c r="ET68" s="777"/>
      <c r="EU68" s="778"/>
      <c r="EV68" s="778"/>
      <c r="EW68" s="778"/>
      <c r="EX68" s="778"/>
      <c r="EY68" s="778"/>
      <c r="EZ68" s="781"/>
      <c r="FA68" s="813"/>
      <c r="FB68" s="722"/>
      <c r="FC68" s="722"/>
      <c r="FD68" s="814"/>
      <c r="FE68" s="815"/>
      <c r="FF68" s="817"/>
      <c r="FG68" s="817"/>
      <c r="FH68" s="817"/>
      <c r="FI68" s="817"/>
      <c r="FJ68" s="817"/>
      <c r="FK68" s="817"/>
      <c r="FL68" s="817"/>
      <c r="FM68" s="817"/>
      <c r="FN68" s="817"/>
      <c r="FO68" s="817"/>
      <c r="FP68" s="817"/>
      <c r="FQ68" s="15"/>
      <c r="FR68" s="773"/>
      <c r="FS68" s="774"/>
      <c r="FT68" s="774"/>
      <c r="FU68" s="774"/>
      <c r="FV68" s="774"/>
      <c r="FW68" s="770"/>
      <c r="FX68" s="770"/>
      <c r="FY68" s="770"/>
      <c r="FZ68" s="770"/>
      <c r="GA68" s="770"/>
      <c r="GB68" s="770"/>
      <c r="GC68" s="770"/>
      <c r="GD68" s="770"/>
      <c r="GE68" s="770"/>
      <c r="GF68" s="770"/>
      <c r="GG68" s="770"/>
      <c r="GH68" s="770"/>
      <c r="GI68" s="756"/>
      <c r="GJ68" s="756"/>
      <c r="GK68" s="756"/>
      <c r="GL68" s="756"/>
      <c r="GM68" s="756"/>
      <c r="GN68" s="756"/>
      <c r="GO68" s="1200"/>
    </row>
    <row r="69" spans="1:197" ht="2.25" customHeight="1" x14ac:dyDescent="0.25">
      <c r="A69" s="171"/>
      <c r="B69" s="12"/>
      <c r="C69" s="12"/>
      <c r="D69" s="12"/>
      <c r="E69" s="12"/>
      <c r="F69" s="12"/>
      <c r="G69" s="12"/>
      <c r="H69" s="12"/>
      <c r="I69" s="12"/>
      <c r="J69" s="12"/>
      <c r="K69" s="12"/>
      <c r="L69" s="12"/>
      <c r="M69" s="15"/>
      <c r="N69" s="779" t="str">
        <f>'Resumen Anual'!$O$20</f>
        <v>NOCHE</v>
      </c>
      <c r="O69" s="776"/>
      <c r="P69" s="776"/>
      <c r="Q69" s="776"/>
      <c r="R69" s="801"/>
      <c r="S69" s="805">
        <f>SUMIF('Resumen Anual'!$FE$622,K59,'Resumen Anual'!$FM$636)+SUMIF('Resumen Anual'!$DH$622,K59,'Resumen Anual'!$DP$636)+SUMIF('Resumen Anual'!$BI$622,K59,'Resumen Anual'!$BQ$636)+SUMIF('Resumen Anual'!$L$622,K59,'Resumen Anual'!$T$636)+SUMIF('Resumen Anual'!$FE$566,K59,'Resumen Anual'!$FM$580)+SUMIF('Resumen Anual'!$DH$566,K59,'Resumen Anual'!$DP$580)+SUMIF('Resumen Anual'!$BI$566,K59,'Resumen Anual'!$BQ$580)+SUMIF('Resumen Anual'!$L$566,K59,'Resumen Anual'!$T$580)+SUMIF('Resumen Anual'!$FE$510,K59,'Resumen Anual'!$FM$524)+SUMIF('Resumen Anual'!$DH$510,K59,'Resumen Anual'!$DP$524)+SUMIF('Resumen Anual'!$BI$510,K59,'Resumen Anual'!$BQ$524)+SUMIF('Resumen Anual'!$L$510,K59,'Resumen Anual'!$T$524)+SUMIF('Resumen Anual'!$FE$454,K59,'Resumen Anual'!$FM$468)+SUMIF('Resumen Anual'!$DH$454,K59,'Resumen Anual'!$DP$468)+SUMIF('Resumen Anual'!$BI$454,K59,'Resumen Anual'!$BQ$468)+SUMIF('Resumen Anual'!$L$454,K59,'Resumen Anual'!$T$468)+SUMIF('Resumen Anual'!$FE$398,K59,'Resumen Anual'!$FM$412)+SUMIF('Resumen Anual'!$DH$398,K59,'Resumen Anual'!$DP$412)+SUMIF('Resumen Anual'!$BI$398,K59,'Resumen Anual'!$BQ$412)+SUMIF('Resumen Anual'!$L$398,K59,'Resumen Anual'!$T$412)+SUMIF('Resumen Anual'!$FE$342,K59,'Resumen Anual'!$FM$356)+SUMIF('Resumen Anual'!$DH$342,K59,'Resumen Anual'!$DP$356)+SUMIF('Resumen Anual'!$BI$342,K59,'Resumen Anual'!$BQ$356)+SUMIF('Resumen Anual'!$L$342,K59,'Resumen Anual'!$T$356)+SUMIF('Resumen Anual'!$FE$286,K59,'Resumen Anual'!$FM$300)+SUMIF('Resumen Anual'!$DH$286,K59,'Resumen Anual'!$DP$300)+SUMIF('Resumen Anual'!$BI$286,K59,'Resumen Anual'!$BQ$300)+SUMIF('Resumen Anual'!$L$286,K59,'Resumen Anual'!$T$300)+SUMIF('Resumen Anual'!$FE$230,K59,'Resumen Anual'!$FM$244)+SUMIF('Resumen Anual'!$DH$230,K59,'Resumen Anual'!$DP$244)+SUMIF('Resumen Anual'!$BI$230,K59,'Resumen Anual'!$BQ$244)+SUMIF('Resumen Anual'!$L$230,K59,'Resumen Anual'!$T$244)+SUMIF('Resumen Anual'!$FE$174,K59,'Resumen Anual'!$FM$188)+SUMIF('Resumen Anual'!$DH$174,K59,'Resumen Anual'!$DP$188)+SUMIF('Resumen Anual'!$BI$174,K59,'Resumen Anual'!$BQ$188)+SUMIF('Resumen Anual'!$L$174,K59,'Resumen Anual'!$T$188)+SUMIF('Resumen Anual'!$FE$118,K59,'Resumen Anual'!$FM$132)+SUMIF('Resumen Anual'!$DH$118,K59,'Resumen Anual'!$DP$132)+SUMIF('Resumen Anual'!$BI$118,K59,'Resumen Anual'!$BQ$132)+SUMIF('Resumen Anual'!$L$118,K59,'Resumen Anual'!$T$132)+SUMIF('Resumen Anual'!$FE$62,K59,'Resumen Anual'!$FM$76)+SUMIF('Resumen Anual'!$DH$62,K59,'Resumen Anual'!$DP$76)+SUMIF('Resumen Anual'!$BI$62,K59,'Resumen Anual'!$BQ$76)+SUMIF('Resumen Anual'!$L$62,K59,'Resumen Anual'!$T$76)+SUMIF('Resumen Anual'!$FE$6,K59,'Resumen Anual'!$FM$20)+SUMIF('Resumen Anual'!$DH$6,K59,'Resumen Anual'!$DP$20)+SUMIF('Resumen Anual'!$BI$6,K59,'Resumen Anual'!$BQ$20)+SUMIF('Resumen Anual'!$L$6,K59,'Resumen Anual'!$T$20)+SUMIF('Bitácoras Anteriores'!$K$6,K59,'Bitácoras Anteriores'!$S$17)+SUMIF('Bitácoras Anteriores'!$K$59,$K$6,'Bitácoras Anteriores'!$S$70)+SUMIF('Bitácoras Anteriores'!$K$112,K59,'Bitácoras Anteriores'!$S$123)+SUMIF('Bitácoras Anteriores'!$K$165,K59,'Bitácoras Anteriores'!$S$176)+SUMIF('Bitácoras Anteriores'!$K$218,K59,'Bitácoras Anteriores'!$S$229)+SUMIF('Bitácoras Anteriores'!$K$271,K59,'Bitácoras Anteriores'!$S$282)+SUMIF('Bitácoras Anteriores'!$K$324,K59,'Bitácoras Anteriores'!$S$335)+SUMIF('Bitácoras Anteriores'!$BH$6,K59,'Bitácoras Anteriores'!$BP$17)+SUMIF('Bitácoras Anteriores'!$BH$59,$K$6,'Bitácoras Anteriores'!$BP$70)+SUMIF('Bitácoras Anteriores'!$BH$112,K59,'Bitácoras Anteriores'!$BP$123)+SUMIF('Bitácoras Anteriores'!$BH$165,K59,'Bitácoras Anteriores'!$BP$176)+SUMIF('Bitácoras Anteriores'!$BH$218,K59,'Bitácoras Anteriores'!$BP$229)+SUMIF('Bitácoras Anteriores'!$BH$271,K59,'Bitácoras Anteriores'!$BP$282)+SUMIF('Bitácoras Anteriores'!$BH$324,K59,'Bitácoras Anteriores'!$BP$335)+SUMIF('Bitácoras Anteriores'!$DF$6,K59,'Bitácoras Anteriores'!$DN$17)+SUMIF('Bitácoras Anteriores'!$DF$59,$K$6,'Bitácoras Anteriores'!$DN$70)+SUMIF('Bitácoras Anteriores'!$DF$112,K59,'Bitácoras Anteriores'!$DN$123)+SUMIF('Bitácoras Anteriores'!$DF$165,K59,'Bitácoras Anteriores'!$DN$176)+SUMIF('Bitácoras Anteriores'!$DF$218,K59,'Bitácoras Anteriores'!$DN$229)+SUMIF('Bitácoras Anteriores'!$DF$271,K59,'Bitácoras Anteriores'!$DN$282)+SUMIF('Bitácoras Anteriores'!$DF$324,K59,'Bitácoras Anteriores'!$DN$335)+SUMIF('Bitácoras Anteriores'!$FC$6,K59,'Bitácoras Anteriores'!$FK$17)+SUMIF('Bitácoras Anteriores'!$FC$59,$K$6,'Bitácoras Anteriores'!$FK$70)+SUMIF('Bitácoras Anteriores'!$FC$112,K59,'Bitácoras Anteriores'!$FK$123)+SUMIF('Bitácoras Anteriores'!$FC$165,K59,'Bitácoras Anteriores'!$FK$176)+SUMIF('Bitácoras Anteriores'!$FC$218,K59,'Bitácoras Anteriores'!$FK$229)+SUMIF('Bitácoras Anteriores'!$FC$271,K59,'Bitácoras Anteriores'!$FK$282)+SUMIF('Bitácoras Anteriores'!$FC$324,K59,'Bitácoras Anteriores'!$FK$335)</f>
        <v>0</v>
      </c>
      <c r="T69" s="806"/>
      <c r="U69" s="806"/>
      <c r="V69" s="806"/>
      <c r="W69" s="806"/>
      <c r="X69" s="807"/>
      <c r="Y69" s="15"/>
      <c r="Z69" s="771">
        <f>IF(Z65=0," ",Z65+2)</f>
        <v>2024</v>
      </c>
      <c r="AA69" s="772"/>
      <c r="AB69" s="772"/>
      <c r="AC69" s="772"/>
      <c r="AD69" s="772"/>
      <c r="AE69" s="1214">
        <f>SUMIFS('Resumen Anual'!$AF$54,Z69,'Resumen Anual'!$V$9,K59,'Resumen Anual'!$L$6)+SUMIFS('Resumen Anual'!$AF$112,Z69,'Resumen Anual'!$V$9,K59,'Resumen Anual'!$L$64)+SUMIFS('Resumen Anual'!$AF$170,Z69,'Resumen Anual'!$V$9,K59,'Resumen Anual'!$L$122)+SUMIFS('Resumen Anual'!$AF$228,Z69,'Resumen Anual'!$V$9,K59,'Resumen Anual'!$L$180)+SUMIFS('Resumen Anual'!$AF$286,Z69,'Resumen Anual'!$V$9,K59,'Resumen Anual'!$L$238)+SUMIFS('Resumen Anual'!$AF$344,Z69,'Resumen Anual'!$V$9,K59,'Resumen Anual'!$L$296)+SUMIFS('Resumen Anual'!$AF$402,Z69,'Resumen Anual'!$V$9,K59,'Resumen Anual'!$L$354)+SUMIFS('Resumen Anual'!$AF$460,Z69,'Resumen Anual'!$V$9,K59,'Resumen Anual'!$L$412)+SUMIFS('Resumen Anual'!$AF$518,Z69,'Resumen Anual'!$V$9,K59,'Resumen Anual'!$L$470)+SUMIFS('Resumen Anual'!$AF$576,Z69,'Resumen Anual'!$V$9,K59,'Resumen Anual'!$L$528)+SUMIFS('Resumen Anual'!$AF$634,Z69,'Resumen Anual'!$V$9,K59,'Resumen Anual'!$L$586)+SUMIFS('Resumen Anual'!$AF$692,Z69,'Resumen Anual'!$V$9,K59,'Resumen Anual'!$L$644)+SUMIFS('Resumen Anual'!$CC$54,Z69,'Resumen Anual'!$V$9,K59,'Resumen Anual'!$BI$6)+SUMIFS('Resumen Anual'!$CC$112,Z69,'Resumen Anual'!$V$9,K59,'Resumen Anual'!$BI$64)+SUMIFS('Resumen Anual'!$CC$170,Z69,'Resumen Anual'!$V$9,K59,'Resumen Anual'!$BI$122)+SUMIFS('Resumen Anual'!$CC$228,Z69,'Resumen Anual'!$V$9,K59,'Resumen Anual'!$BI$180)+SUMIFS('Resumen Anual'!$CC$286,Z69,'Resumen Anual'!$V$9,K59,'Resumen Anual'!$BI$238)+SUMIFS('Resumen Anual'!$CC$344,Z69,'Resumen Anual'!$V$9,K59,'Resumen Anual'!$BI$296)+SUMIFS('Resumen Anual'!$CC$402,Z69,'Resumen Anual'!$V$9,K59,'Resumen Anual'!$BI$354)+SUMIFS('Resumen Anual'!$CC$460,Z69,'Resumen Anual'!$V$9,K59,'Resumen Anual'!$BI$412)+SUMIFS('Resumen Anual'!$CC$518,Z69,'Resumen Anual'!$V$9,K59,'Resumen Anual'!$BI$470)+SUMIFS('Resumen Anual'!$CC$576,Z69,'Resumen Anual'!$V$9,K59,'Resumen Anual'!$BI$528)+SUMIFS('Resumen Anual'!$CC$634,Z69,'Resumen Anual'!$V$9,K59,'Resumen Anual'!$BI$586)+SUMIFS('Resumen Anual'!$CC$692,Z69,'Resumen Anual'!$V$9,K59,'Resumen Anual'!$BI$644)+SUMIFS('Resumen Anual'!$EB$54,Z69,'Resumen Anual'!$V$9,K59,'Resumen Anual'!$DH$6)+SUMIFS('Resumen Anual'!$EB$112,Z69,'Resumen Anual'!$V$9,K59,'Resumen Anual'!$DH$64)+SUMIFS('Resumen Anual'!$EB$170,Z69,'Resumen Anual'!$V$9,K59,'Resumen Anual'!$DH$122)+SUMIFS('Resumen Anual'!$EB$228,Z69,'Resumen Anual'!$V$9,K59,'Resumen Anual'!$DH$180)+SUMIFS('Resumen Anual'!$EB$286,Z69,'Resumen Anual'!$V$9,K59,'Resumen Anual'!$DH$238)+SUMIFS('Resumen Anual'!$EB$344,Z69,'Resumen Anual'!$V$9,K59,'Resumen Anual'!$DH$296)+SUMIFS('Resumen Anual'!$EB$402,Z69,'Resumen Anual'!$V$9,K59,'Resumen Anual'!$DH$354)+SUMIFS('Resumen Anual'!$EB$460,Z69,'Resumen Anual'!$V$9,K59,'Resumen Anual'!$DH$412)+SUMIFS('Resumen Anual'!$EB$518,Z69,'Resumen Anual'!$V$9,K59,'Resumen Anual'!$DH$470)+SUMIFS('Resumen Anual'!$EB$576,Z69,'Resumen Anual'!$V$9,K59,'Resumen Anual'!$DH$528)+SUMIFS('Resumen Anual'!$EB$634,Z69,'Resumen Anual'!$V$9,K59,'Resumen Anual'!$DH$586)+SUMIFS('Resumen Anual'!$EB$692,Z69,'Resumen Anual'!$V$9,K59,'Resumen Anual'!$DH$644)+SUMIFS('Resumen Anual'!$FY$54,Z69,'Resumen Anual'!$V$9,K59,'Resumen Anual'!$FE$6)+SUMIFS('Resumen Anual'!$FY$112,Z69,'Resumen Anual'!$V$9,K59,'Resumen Anual'!$FE$64)+SUMIFS('Resumen Anual'!$FY$170,Z69,'Resumen Anual'!$V$9,K59,'Resumen Anual'!$FE$122)+SUMIFS('Resumen Anual'!$FY$228,Z69,'Resumen Anual'!$V$9,K59,'Resumen Anual'!$FE$180)+SUMIFS('Resumen Anual'!$FY$286,Z69,'Resumen Anual'!$V$9,K59,'Resumen Anual'!$FE$238)+SUMIFS('Resumen Anual'!$FY$344,Z69,'Resumen Anual'!$V$9,K59,'Resumen Anual'!$FE$296)+SUMIFS('Resumen Anual'!$FY$402,Z69,'Resumen Anual'!$V$9,K59,'Resumen Anual'!$FE$354)+SUMIFS('Resumen Anual'!$FY$460,Z69,'Resumen Anual'!$V$9,K59,'Resumen Anual'!$FE$412)+SUMIFS('Resumen Anual'!$FY$518,Z69,'Resumen Anual'!$V$9,K59,'Resumen Anual'!$FE$470)+SUMIFS('Resumen Anual'!$FY$576,Z69,'Resumen Anual'!$V$9,K59,'Resumen Anual'!$FE$528)+SUMIFS('Resumen Anual'!$FY$634,Z69,'Resumen Anual'!$V$9,K59,'Resumen Anual'!$FE$586)+SUMIFS('Resumen Anual'!$FY$692,Z69,'Resumen Anual'!$V$9,K59,'Resumen Anual'!$FE$644)</f>
        <v>0</v>
      </c>
      <c r="AF69" s="770"/>
      <c r="AG69" s="770"/>
      <c r="AH69" s="770"/>
      <c r="AI69" s="770">
        <f>SUMIFS('Resumen Anual'!$AJ$54,Z69,'Resumen Anual'!$V$9,K59,'Resumen Anual'!$L$6)+SUMIFS('Resumen Anual'!$AJ$112,Z69,'Resumen Anual'!$V$9,K59,'Resumen Anual'!$L$64)+SUMIFS('Resumen Anual'!$AJ$170,Z69,'Resumen Anual'!$V$9,K59,'Resumen Anual'!$L$122)+SUMIFS('Resumen Anual'!$AJ$228,Z69,'Resumen Anual'!$V$9,K59,'Resumen Anual'!$L$180)+SUMIFS('Resumen Anual'!$AJ$286,Z69,'Resumen Anual'!$V$9,K59,'Resumen Anual'!$L$238)+SUMIFS('Resumen Anual'!$AJ$344,Z69,'Resumen Anual'!$V$9,K59,'Resumen Anual'!$L$296)+SUMIFS('Resumen Anual'!$AJ$402,Z69,'Resumen Anual'!$V$9,K59,'Resumen Anual'!$L$354)+SUMIFS('Resumen Anual'!$AJ$460,Z69,'Resumen Anual'!$V$9,K59,'Resumen Anual'!$L$412)+SUMIFS('Resumen Anual'!$AJ$518,Z69,'Resumen Anual'!$V$9,K59,'Resumen Anual'!$L$470)+SUMIFS('Resumen Anual'!$AJ$576,Z69,'Resumen Anual'!$V$9,K59,'Resumen Anual'!$L$528)+SUMIFS('Resumen Anual'!$AJ$634,Z69,'Resumen Anual'!$V$9,K59,'Resumen Anual'!$L$586)+SUMIFS('Resumen Anual'!$AJ$692,Z69,'Resumen Anual'!$V$9,K59,'Resumen Anual'!$L$644)+SUMIFS('Resumen Anual'!$CG$54,Z69,'Resumen Anual'!$V$9,K59,'Resumen Anual'!$BI$6)+SUMIFS('Resumen Anual'!$CG$112,Z69,'Resumen Anual'!$V$9,K59,'Resumen Anual'!$BI$64)+SUMIFS('Resumen Anual'!$CG$170,Z69,'Resumen Anual'!$V$9,K59,'Resumen Anual'!$BI$122)+SUMIFS('Resumen Anual'!$CG$228,Z69,'Resumen Anual'!$V$9,K59,'Resumen Anual'!$BI$180)+SUMIFS('Resumen Anual'!$CG$286,Z69,'Resumen Anual'!$V$9,K59,'Resumen Anual'!$BI$238)+SUMIFS('Resumen Anual'!$CG$344,Z69,'Resumen Anual'!$V$9,K59,'Resumen Anual'!$BI$296)+SUMIFS('Resumen Anual'!$CG$402,Z69,'Resumen Anual'!$V$9,K59,'Resumen Anual'!$BI$354)+SUMIFS('Resumen Anual'!$CG$460,Z69,'Resumen Anual'!$V$9,K59,'Resumen Anual'!$BI$412)+SUMIFS('Resumen Anual'!$CG$518,Z69,'Resumen Anual'!$V$9,K59,'Resumen Anual'!$BI$470)+SUMIFS('Resumen Anual'!$CG$576,Z69,'Resumen Anual'!$V$9,K59,'Resumen Anual'!$BI$528)+SUMIFS('Resumen Anual'!$CG$634,Z69,'Resumen Anual'!$V$9,K59,'Resumen Anual'!$BI$586)+SUMIFS('Resumen Anual'!$CG$692,Z69,'Resumen Anual'!$V$9,K59,'Resumen Anual'!$BI$644)+SUMIFS('Resumen Anual'!$EF$54,Z69,'Resumen Anual'!$V$9,K59,'Resumen Anual'!$DH$6)+SUMIFS('Resumen Anual'!$EF$112,Z69,'Resumen Anual'!$V$9,K59,'Resumen Anual'!$DH$64)+SUMIFS('Resumen Anual'!$EF$170,Z69,'Resumen Anual'!$V$9,K59,'Resumen Anual'!$DH$122)+SUMIFS('Resumen Anual'!$EF$228,Z69,'Resumen Anual'!$V$9,K59,'Resumen Anual'!$DH$180)+SUMIFS('Resumen Anual'!$EF$286,Z69,'Resumen Anual'!$V$9,K59,'Resumen Anual'!$DH$238)+SUMIFS('Resumen Anual'!$EF$344,Z69,'Resumen Anual'!$V$9,K59,'Resumen Anual'!$DH$296)+SUMIFS('Resumen Anual'!$EF$402,Z69,'Resumen Anual'!$V$9,K59,'Resumen Anual'!$DH$354)+SUMIFS('Resumen Anual'!$EF$460,Z69,'Resumen Anual'!$V$9,K59,'Resumen Anual'!$DH$412)+SUMIFS('Resumen Anual'!$EF$518,Z69,'Resumen Anual'!$V$9,K59,'Resumen Anual'!$DH$470)+SUMIFS('Resumen Anual'!$EF$576,Z69,'Resumen Anual'!$V$9,K59,'Resumen Anual'!$DH$528)+SUMIFS('Resumen Anual'!$EF$634,Z69,'Resumen Anual'!$V$9,K59,'Resumen Anual'!$DH$586)+SUMIFS('Resumen Anual'!$EF$692,Z69,'Resumen Anual'!$V$9,K59,'Resumen Anual'!$DH$644)+SUMIFS('Resumen Anual'!$GC$54,Z69,'Resumen Anual'!$V$9,K59,'Resumen Anual'!$FE$6)+SUMIFS('Resumen Anual'!$GC$112,Z69,'Resumen Anual'!$V$9,K59,'Resumen Anual'!$FE$64)+SUMIFS('Resumen Anual'!$GC$170,Z69,'Resumen Anual'!$V$9,K59,'Resumen Anual'!$FE$122)+SUMIFS('Resumen Anual'!$GC$228,Z69,'Resumen Anual'!$V$9,K59,'Resumen Anual'!$FE$180)+SUMIFS('Resumen Anual'!$GC$286,Z69,'Resumen Anual'!$V$9,K59,'Resumen Anual'!$FE$238)+SUMIFS('Resumen Anual'!$GC$344,Z69,'Resumen Anual'!$V$9,K59,'Resumen Anual'!$FE$296)+SUMIFS('Resumen Anual'!$GC$402,Z69,'Resumen Anual'!$V$9,K59,'Resumen Anual'!$FE$354)+SUMIFS('Resumen Anual'!$GC$460,Z69,'Resumen Anual'!$V$9,K59,'Resumen Anual'!$FE$412)+SUMIFS('Resumen Anual'!$GC$518,Z69,'Resumen Anual'!$V$9,K59,'Resumen Anual'!$FE$470)+SUMIFS('Resumen Anual'!$GC$576,Z69,'Resumen Anual'!$V$9,K59,'Resumen Anual'!$FE$528)+SUMIFS('Resumen Anual'!$GC$634,Z69,'Resumen Anual'!$V$9,K59,'Resumen Anual'!$FE$586)+SUMIFS('Resumen Anual'!$GC$692,Z69,'Resumen Anual'!$V$9,K59,'Resumen Anual'!$FE$644)</f>
        <v>0</v>
      </c>
      <c r="AJ69" s="770"/>
      <c r="AK69" s="770"/>
      <c r="AL69" s="770"/>
      <c r="AM69" s="770">
        <f>SUMIFS('Resumen Anual'!$AN$54,Z69,'Resumen Anual'!$V$9,K59,'Resumen Anual'!$L$6)+SUMIFS('Resumen Anual'!$AN$112,Z69,'Resumen Anual'!$V$9,K59,'Resumen Anual'!$L$64)+SUMIFS('Resumen Anual'!$AN$170,Z69,'Resumen Anual'!$V$9,K59,'Resumen Anual'!$L$122)+SUMIFS('Resumen Anual'!$AN$228,Z69,'Resumen Anual'!$V$9,K59,'Resumen Anual'!$L$180)+SUMIFS('Resumen Anual'!$AN$286,Z69,'Resumen Anual'!$V$9,K59,'Resumen Anual'!$L$238)+SUMIFS('Resumen Anual'!$AN$344,Z69,'Resumen Anual'!$V$9,K59,'Resumen Anual'!$L$296)+SUMIFS('Resumen Anual'!$AN$402,Z69,'Resumen Anual'!$V$9,K59,'Resumen Anual'!$L$354)+SUMIFS('Resumen Anual'!$AN$460,Z69,'Resumen Anual'!$V$9,K59,'Resumen Anual'!$L$412)+SUMIFS('Resumen Anual'!$AN$518,Z69,'Resumen Anual'!$V$9,K59,'Resumen Anual'!$L$470)+SUMIFS('Resumen Anual'!$AN$576,Z69,'Resumen Anual'!$V$9,K59,'Resumen Anual'!$L$528)+SUMIFS('Resumen Anual'!$AN$634,Z69,'Resumen Anual'!$V$9,K59,'Resumen Anual'!$L$586)+SUMIFS('Resumen Anual'!$AN$692,Z69,'Resumen Anual'!$V$9,K59,'Resumen Anual'!$L$644)+SUMIFS('Resumen Anual'!$CK$54,Z69,'Resumen Anual'!$V$9,K59,'Resumen Anual'!$BI$6)+SUMIFS('Resumen Anual'!$CK$112,Z69,'Resumen Anual'!$V$9,K59,'Resumen Anual'!$BI$64)+SUMIFS('Resumen Anual'!$CK$170,Z69,'Resumen Anual'!$V$9,K59,'Resumen Anual'!$BI$122)+SUMIFS('Resumen Anual'!$CK$228,Z69,'Resumen Anual'!$V$9,K59,'Resumen Anual'!$BI$180)+SUMIFS('Resumen Anual'!$CK$286,Z69,'Resumen Anual'!$V$9,K59,'Resumen Anual'!$BI$238)+SUMIFS('Resumen Anual'!$CK$344,Z69,'Resumen Anual'!$V$9,K59,'Resumen Anual'!$BI$296)+SUMIFS('Resumen Anual'!$CK$402,Z69,'Resumen Anual'!$V$9,K59,'Resumen Anual'!$BI$354)+SUMIFS('Resumen Anual'!$CK$460,Z69,'Resumen Anual'!$V$9,K59,'Resumen Anual'!$BI$412)+SUMIFS('Resumen Anual'!$CK$518,Z69,'Resumen Anual'!$V$9,K59,'Resumen Anual'!$BI$470)+SUMIFS('Resumen Anual'!$CK$576,Z69,'Resumen Anual'!$V$9,K59,'Resumen Anual'!$BI$528)+SUMIFS('Resumen Anual'!$CK$634,Z69,'Resumen Anual'!$V$9,K59,'Resumen Anual'!$BI$586)+SUMIFS('Resumen Anual'!$CK$692,Z69,'Resumen Anual'!$V$9,K59,'Resumen Anual'!$BI$644)+SUMIFS('Resumen Anual'!$EJ$54,Z69,'Resumen Anual'!$V$9,K59,'Resumen Anual'!$DH$6)+SUMIFS('Resumen Anual'!$EJ$112,Z69,'Resumen Anual'!$V$9,K59,'Resumen Anual'!$DH$64)+SUMIFS('Resumen Anual'!$EJ$170,Z69,'Resumen Anual'!$V$9,K59,'Resumen Anual'!$DH$122)+SUMIFS('Resumen Anual'!$EJ$228,Z69,'Resumen Anual'!$V$9,K59,'Resumen Anual'!$DH$180)+SUMIFS('Resumen Anual'!$EJ$286,Z69,'Resumen Anual'!$V$9,K59,'Resumen Anual'!$DH$238)+SUMIFS('Resumen Anual'!$EJ$344,Z69,'Resumen Anual'!$V$9,K59,'Resumen Anual'!$DH$296)+SUMIFS('Resumen Anual'!$EJ$402,Z69,'Resumen Anual'!$V$9,K59,'Resumen Anual'!$DH$354)+SUMIFS('Resumen Anual'!$EJ$460,Z69,'Resumen Anual'!$V$9,K59,'Resumen Anual'!$DH$412)+SUMIFS('Resumen Anual'!$EJ$518,Z69,'Resumen Anual'!$V$9,K59,'Resumen Anual'!$DH$470)+SUMIFS('Resumen Anual'!$EJ$576,Z69,'Resumen Anual'!$V$9,K59,'Resumen Anual'!$DH$528)+SUMIFS('Resumen Anual'!$EJ$634,Z69,'Resumen Anual'!$V$9,K59,'Resumen Anual'!$DH$586)+SUMIFS('Resumen Anual'!$EJ$692,Z69,'Resumen Anual'!$V$9,K59,'Resumen Anual'!$DH$644)+SUMIFS('Resumen Anual'!$GG$54,Z69,'Resumen Anual'!$V$9,K59,'Resumen Anual'!$FE$6)+SUMIFS('Resumen Anual'!$GG$112,Z69,'Resumen Anual'!$V$9,K59,'Resumen Anual'!$FE$64)+SUMIFS('Resumen Anual'!$GG$170,Z69,'Resumen Anual'!$V$9,K59,'Resumen Anual'!$FE$122)+SUMIFS('Resumen Anual'!$GG$228,Z69,'Resumen Anual'!$V$9,K59,'Resumen Anual'!$FE$180)+SUMIFS('Resumen Anual'!$GG$286,Z69,'Resumen Anual'!$V$9,K59,'Resumen Anual'!$FE$238)+SUMIFS('Resumen Anual'!$GG$344,Z69,'Resumen Anual'!$V$9,K59,'Resumen Anual'!$FE$296)+SUMIFS('Resumen Anual'!$GG$402,Z69,'Resumen Anual'!$V$9,K59,'Resumen Anual'!$FE$354)+SUMIFS('Resumen Anual'!$GG$460,Z69,'Resumen Anual'!$V$9,K59,'Resumen Anual'!$FE$412)+SUMIFS('Resumen Anual'!$GG$518,Z69,'Resumen Anual'!$V$9,K59,'Resumen Anual'!$FE$470)+SUMIFS('Resumen Anual'!$GG$576,Z69,'Resumen Anual'!$V$9,K59,'Resumen Anual'!$FE$528)+SUMIFS('Resumen Anual'!$GG$634,Z69,'Resumen Anual'!$V$9,K59,'Resumen Anual'!$FE$586)+SUMIFS('Resumen Anual'!$GG$692,Z69,'Resumen Anual'!$V$9,K59,'Resumen Anual'!$FE$644)</f>
        <v>0</v>
      </c>
      <c r="AN69" s="770"/>
      <c r="AO69" s="770"/>
      <c r="AP69" s="770"/>
      <c r="AQ69" s="756">
        <f>SUMIFS('Resumen Anual'!$AR$54,Z69,'Resumen Anual'!$V$9,K59,'Resumen Anual'!$L$6)+SUMIFS('Resumen Anual'!$AR$112,Z69,'Resumen Anual'!$V$9,K59,'Resumen Anual'!$L$64)+SUMIFS('Resumen Anual'!$AR$170,Z69,'Resumen Anual'!$V$9,K59,'Resumen Anual'!$L$122)+SUMIFS('Resumen Anual'!$AR$228,Z69,'Resumen Anual'!$V$9,K59,'Resumen Anual'!$L$180)+SUMIFS('Resumen Anual'!$AR$286,Z69,'Resumen Anual'!$V$9,K59,'Resumen Anual'!$L$238)+SUMIFS('Resumen Anual'!$AR$344,Z69,'Resumen Anual'!$V$9,K59,'Resumen Anual'!$L$296)+SUMIFS('Resumen Anual'!$AR$402,Z69,'Resumen Anual'!$V$9,K59,'Resumen Anual'!$L$354)+SUMIFS('Resumen Anual'!$AR$460,Z69,'Resumen Anual'!$V$9,K59,'Resumen Anual'!$L$412)+SUMIFS('Resumen Anual'!$AR$518,Z69,'Resumen Anual'!$V$9,K59,'Resumen Anual'!$L$470)+SUMIFS('Resumen Anual'!$AR$576,Z69,'Resumen Anual'!$V$9,K59,'Resumen Anual'!$L$528)+SUMIFS('Resumen Anual'!$AR$634,Z69,'Resumen Anual'!$V$9,K59,'Resumen Anual'!$L$586)+SUMIFS('Resumen Anual'!$AR$692,Z69,'Resumen Anual'!$V$9,K59,'Resumen Anual'!$L$644)+SUMIFS('Resumen Anual'!$CO$54,Z69,'Resumen Anual'!$V$9,K59,'Resumen Anual'!$BI$6)+SUMIFS('Resumen Anual'!$CO$112,Z69,'Resumen Anual'!$V$9,K59,'Resumen Anual'!$BI$64)+SUMIFS('Resumen Anual'!$CO$170,Z69,'Resumen Anual'!$V$9,K59,'Resumen Anual'!$BI$122)+SUMIFS('Resumen Anual'!$CO$228,Z69,'Resumen Anual'!$V$9,K59,'Resumen Anual'!$BI$180)+SUMIFS('Resumen Anual'!$CO$286,Z69,'Resumen Anual'!$V$9,K59,'Resumen Anual'!$BI$238)+SUMIFS('Resumen Anual'!$CO$344,Z69,'Resumen Anual'!$V$9,K59,'Resumen Anual'!$BI$296)+SUMIFS('Resumen Anual'!$CO$402,Z69,'Resumen Anual'!$V$9,K59,'Resumen Anual'!$BI$354)+SUMIFS('Resumen Anual'!$CO$460,Z69,'Resumen Anual'!$V$9,K59,'Resumen Anual'!$BI$412)+SUMIFS('Resumen Anual'!$CO$518,Z69,'Resumen Anual'!$V$9,K59,'Resumen Anual'!$BI$470)+SUMIFS('Resumen Anual'!$CO$576,Z69,'Resumen Anual'!$V$9,K59,'Resumen Anual'!$BI$528)+SUMIFS('Resumen Anual'!$CO$634,Z69,'Resumen Anual'!$V$9,K59,'Resumen Anual'!$BI$586)+SUMIFS('Resumen Anual'!$CO$692,Z69,'Resumen Anual'!$V$9,K59,'Resumen Anual'!$BI$644)+SUMIFS('Resumen Anual'!$EN$54,Z69,'Resumen Anual'!$V$9,K59,'Resumen Anual'!$DH$6)+SUMIFS('Resumen Anual'!$EN$112,Z69,'Resumen Anual'!$V$9,K59,'Resumen Anual'!$DH$64)+SUMIFS('Resumen Anual'!$EN$170,Z69,'Resumen Anual'!$V$9,K59,'Resumen Anual'!$DH$122)+SUMIFS('Resumen Anual'!$EN$228,Z69,'Resumen Anual'!$V$9,K59,'Resumen Anual'!$DH$180)+SUMIFS('Resumen Anual'!$EN$286,Z69,'Resumen Anual'!$V$9,K59,'Resumen Anual'!$DH$238)+SUMIFS('Resumen Anual'!$EN$344,Z69,'Resumen Anual'!$V$9,K59,'Resumen Anual'!$DH$296)+SUMIFS('Resumen Anual'!$EN$402,Z69,'Resumen Anual'!$V$9,K59,'Resumen Anual'!$DH$354)+SUMIFS('Resumen Anual'!$EN$460,Z69,'Resumen Anual'!$V$9,K59,'Resumen Anual'!$DH$412)+SUMIFS('Resumen Anual'!$EN$518,Z69,'Resumen Anual'!$V$9,K59,'Resumen Anual'!$DH$470)+SUMIFS('Resumen Anual'!$EN$576,Z69,'Resumen Anual'!$V$9,K59,'Resumen Anual'!$DH$528)+SUMIFS('Resumen Anual'!$EN$634,Z69,'Resumen Anual'!$V$9,K59,'Resumen Anual'!$DH$586)+SUMIFS('Resumen Anual'!$EN$692,Z69,'Resumen Anual'!$V$9,K59,'Resumen Anual'!$DH$644)+SUMIFS('Resumen Anual'!$GK$54,Z69,'Resumen Anual'!$V$9,K59,'Resumen Anual'!$FE$6)+SUMIFS('Resumen Anual'!$GK$112,Z69,'Resumen Anual'!$V$9,K59,'Resumen Anual'!$FE$64)+SUMIFS('Resumen Anual'!$GK$170,Z69,'Resumen Anual'!$V$9,K59,'Resumen Anual'!$FE$122)+SUMIFS('Resumen Anual'!$GK$228,Z69,'Resumen Anual'!$V$9,K59,'Resumen Anual'!$FE$180)+SUMIFS('Resumen Anual'!$GK$286,Z69,'Resumen Anual'!$V$9,K59,'Resumen Anual'!$FE$238)+SUMIFS('Resumen Anual'!$GK$344,Z69,'Resumen Anual'!$V$9,K59,'Resumen Anual'!$FE$296)+SUMIFS('Resumen Anual'!$GK$402,Z69,'Resumen Anual'!$V$9,K59,'Resumen Anual'!$FE$354)+SUMIFS('Resumen Anual'!$GK$460,Z69,'Resumen Anual'!$V$9,K59,'Resumen Anual'!$FE$412)+SUMIFS('Resumen Anual'!$GK$518,Z69,'Resumen Anual'!$V$9,K59,'Resumen Anual'!$FE$470)+SUMIFS('Resumen Anual'!$GK$576,Z69,'Resumen Anual'!$V$9,K59,'Resumen Anual'!$FE$528)+SUMIFS('Resumen Anual'!$GK$634,Z69,'Resumen Anual'!$V$9,K59,'Resumen Anual'!$FE$586)+SUMIFS('Resumen Anual'!$GK$692,Z69,'Resumen Anual'!$V$9,K59,'Resumen Anual'!$FE$644)</f>
        <v>0</v>
      </c>
      <c r="AR69" s="756"/>
      <c r="AS69" s="756"/>
      <c r="AT69" s="756">
        <f>SUMIFS('Resumen Anual'!$AU$54,Z69,'Resumen Anual'!$V$9,K59,'Resumen Anual'!$L$6)+SUMIFS('Resumen Anual'!$AU$112,Z69,'Resumen Anual'!$V$9,K59,'Resumen Anual'!$L$64)+SUMIFS('Resumen Anual'!$AU$170,Z69,'Resumen Anual'!$V$9,K59,'Resumen Anual'!$L$122)+SUMIFS('Resumen Anual'!$AU$228,Z69,'Resumen Anual'!$V$9,K59,'Resumen Anual'!$L$180)+SUMIFS('Resumen Anual'!$AU$286,Z69,'Resumen Anual'!$V$9,K59,'Resumen Anual'!$L$238)+SUMIFS('Resumen Anual'!$AU$344,Z69,'Resumen Anual'!$V$9,K59,'Resumen Anual'!$L$296)+SUMIFS('Resumen Anual'!$AU$402,Z69,'Resumen Anual'!$V$9,K59,'Resumen Anual'!$L$354)+SUMIFS('Resumen Anual'!$AU$460,Z69,'Resumen Anual'!$V$9,K59,'Resumen Anual'!$L$412)+SUMIFS('Resumen Anual'!$AU$518,Z69,'Resumen Anual'!$V$9,K59,'Resumen Anual'!$L$470)+SUMIFS('Resumen Anual'!$AU$576,Z69,'Resumen Anual'!$V$9,K59,'Resumen Anual'!$L$528)+SUMIFS('Resumen Anual'!$AU$634,Z69,'Resumen Anual'!$V$9,K59,'Resumen Anual'!$L$586)+SUMIFS('Resumen Anual'!$AU$692,Z69,'Resumen Anual'!$V$9,K59,'Resumen Anual'!$L$644)+SUMIFS('Resumen Anual'!$CR$54,Z69,'Resumen Anual'!$V$9,K59,'Resumen Anual'!$BI$6)+SUMIFS('Resumen Anual'!$CR$112,Z69,'Resumen Anual'!$V$9,K59,'Resumen Anual'!$BI$64)+SUMIFS('Resumen Anual'!$CR$170,Z69,'Resumen Anual'!$V$9,K59,'Resumen Anual'!$BI$122)+SUMIFS('Resumen Anual'!$CR$228,Z69,'Resumen Anual'!$V$9,K59,'Resumen Anual'!$BI$180)+SUMIFS('Resumen Anual'!$CR$286,Z69,'Resumen Anual'!$V$9,K59,'Resumen Anual'!$BI$238)+SUMIFS('Resumen Anual'!$CR$344,Z69,'Resumen Anual'!$V$9,K59,'Resumen Anual'!$BI$296)+SUMIFS('Resumen Anual'!$CR$402,Z69,'Resumen Anual'!$V$9,K59,'Resumen Anual'!$BI$354)+SUMIFS('Resumen Anual'!$CR$460,Z69,'Resumen Anual'!$V$9,K59,'Resumen Anual'!$BI$412)+SUMIFS('Resumen Anual'!$CR$518,Z69,'Resumen Anual'!$V$9,K59,'Resumen Anual'!$BI$470)+SUMIFS('Resumen Anual'!$CR$576,Z69,'Resumen Anual'!$V$9,K59,'Resumen Anual'!$BI$528)+SUMIFS('Resumen Anual'!$CR$634,Z69,'Resumen Anual'!$V$9,K59,'Resumen Anual'!$BI$586)+SUMIFS('Resumen Anual'!$CR$692,Z69,'Resumen Anual'!$V$9,K59,'Resumen Anual'!$BI$644)+SUMIFS('Resumen Anual'!$EQ$54,Z69,'Resumen Anual'!$V$9,K59,'Resumen Anual'!$DH$6)+SUMIFS('Resumen Anual'!$EQ$112,Z69,'Resumen Anual'!$V$9,K59,'Resumen Anual'!$DH$64)+SUMIFS('Resumen Anual'!$EQ$170,Z69,'Resumen Anual'!$V$9,K59,'Resumen Anual'!$DH$122)+SUMIFS('Resumen Anual'!$EQ$228,Z69,'Resumen Anual'!$V$9,K59,'Resumen Anual'!$DH$180)+SUMIFS('Resumen Anual'!$EQ$286,Z69,'Resumen Anual'!$V$9,K59,'Resumen Anual'!$DH$238)+SUMIFS('Resumen Anual'!$EQ$344,Z69,'Resumen Anual'!$V$9,K59,'Resumen Anual'!$DH$296)+SUMIFS('Resumen Anual'!$EQ$402,Z69,'Resumen Anual'!$V$9,K59,'Resumen Anual'!$DH$354)+SUMIFS('Resumen Anual'!$EQ$460,Z69,'Resumen Anual'!$V$9,K59,'Resumen Anual'!$DH$412)+SUMIFS('Resumen Anual'!$EQ$518,Z69,'Resumen Anual'!$V$9,K59,'Resumen Anual'!$DH$470)+SUMIFS('Resumen Anual'!$EQ$576,Z69,'Resumen Anual'!$V$9,K59,'Resumen Anual'!$DH$528)+SUMIFS('Resumen Anual'!$EQ$634,Z69,'Resumen Anual'!$V$9,K59,'Resumen Anual'!$DH$586)+SUMIFS('Resumen Anual'!$EQ$692,Z69,'Resumen Anual'!$V$9,K59,'Resumen Anual'!$DH$644)+SUMIFS('Resumen Anual'!$GN$54,Z69,'Resumen Anual'!$V$9,K59,'Resumen Anual'!$FE$6)+SUMIFS('Resumen Anual'!$GN$112,Z69,'Resumen Anual'!$V$9,K59,'Resumen Anual'!$FE$64)+SUMIFS('Resumen Anual'!$GN$170,Z69,'Resumen Anual'!$V$9,K59,'Resumen Anual'!$FE$122)+SUMIFS('Resumen Anual'!$GN$228,Z69,'Resumen Anual'!$V$9,K59,'Resumen Anual'!$FE$180)+SUMIFS('Resumen Anual'!$GN$286,Z69,'Resumen Anual'!$V$9,K59,'Resumen Anual'!$FE$238)+SUMIFS('Resumen Anual'!$GN$344,Z69,'Resumen Anual'!$V$9,K59,'Resumen Anual'!$FE$296)+SUMIFS('Resumen Anual'!$GN$402,Z69,'Resumen Anual'!$V$9,K59,'Resumen Anual'!$FE$354)+SUMIFS('Resumen Anual'!$GN$460,Z69,'Resumen Anual'!$V$9,K59,'Resumen Anual'!$FE$412)+SUMIFS('Resumen Anual'!$GN$518,Z69,'Resumen Anual'!$V$9,K59,'Resumen Anual'!$FE$470)+SUMIFS('Resumen Anual'!$GN$576,Z69,'Resumen Anual'!$V$9,K59,'Resumen Anual'!$FE$528)+SUMIFS('Resumen Anual'!$GN$634,Z69,'Resumen Anual'!$V$9,K59,'Resumen Anual'!$FE$586)+SUMIFS('Resumen Anual'!$GN$692,Z69,'Resumen Anual'!$V$9,K59,'Resumen Anual'!$FE$644)</f>
        <v>0</v>
      </c>
      <c r="AU69" s="756"/>
      <c r="AV69" s="1215"/>
      <c r="AW69" s="1200"/>
      <c r="AX69" s="171"/>
      <c r="AY69" s="12"/>
      <c r="AZ69" s="12"/>
      <c r="BA69" s="12"/>
      <c r="BB69" s="12"/>
      <c r="BC69" s="12"/>
      <c r="BD69" s="12"/>
      <c r="BE69" s="12"/>
      <c r="BF69" s="12"/>
      <c r="BG69" s="12"/>
      <c r="BH69" s="12"/>
      <c r="BI69" s="12"/>
      <c r="BJ69" s="15"/>
      <c r="BK69" s="779" t="str">
        <f>'Resumen Anual'!$O$20</f>
        <v>NOCHE</v>
      </c>
      <c r="BL69" s="776"/>
      <c r="BM69" s="776"/>
      <c r="BN69" s="776"/>
      <c r="BO69" s="801"/>
      <c r="BP69" s="805">
        <f>SUMIF('Resumen Anual'!$FE$622,BH59,'Resumen Anual'!$FM$636)+SUMIF('Resumen Anual'!$DH$622,BH59,'Resumen Anual'!$DP$636)+SUMIF('Resumen Anual'!$BI$622,BH59,'Resumen Anual'!$BQ$636)+SUMIF('Resumen Anual'!$L$622,BH59,'Resumen Anual'!$T$636)+SUMIF('Resumen Anual'!$FE$566,BH59,'Resumen Anual'!$FM$580)+SUMIF('Resumen Anual'!$DH$566,BH59,'Resumen Anual'!$DP$580)+SUMIF('Resumen Anual'!$BI$566,BH59,'Resumen Anual'!$BQ$580)+SUMIF('Resumen Anual'!$L$566,BH59,'Resumen Anual'!$T$580)+SUMIF('Resumen Anual'!$FE$510,BH59,'Resumen Anual'!$FM$524)+SUMIF('Resumen Anual'!$DH$510,BH59,'Resumen Anual'!$DP$524)+SUMIF('Resumen Anual'!$BI$510,BH59,'Resumen Anual'!$BQ$524)+SUMIF('Resumen Anual'!$L$510,BH59,'Resumen Anual'!$T$524)+SUMIF('Resumen Anual'!$FE$454,BH59,'Resumen Anual'!$FM$468)+SUMIF('Resumen Anual'!$DH$454,BH59,'Resumen Anual'!$DP$468)+SUMIF('Resumen Anual'!$BI$454,BH59,'Resumen Anual'!$BQ$468)+SUMIF('Resumen Anual'!$L$454,BH59,'Resumen Anual'!$T$468)+SUMIF('Resumen Anual'!$FE$398,BH59,'Resumen Anual'!$FM$412)+SUMIF('Resumen Anual'!$DH$398,BH59,'Resumen Anual'!$DP$412)+SUMIF('Resumen Anual'!$BI$398,BH59,'Resumen Anual'!$BQ$412)+SUMIF('Resumen Anual'!$L$398,BH59,'Resumen Anual'!$T$412)+SUMIF('Resumen Anual'!$FE$342,BH59,'Resumen Anual'!$FM$356)+SUMIF('Resumen Anual'!$DH$342,BH59,'Resumen Anual'!$DP$356)+SUMIF('Resumen Anual'!$BI$342,BH59,'Resumen Anual'!$BQ$356)+SUMIF('Resumen Anual'!$L$342,BH59,'Resumen Anual'!$T$356)+SUMIF('Resumen Anual'!$FE$286,BH59,'Resumen Anual'!$FM$300)+SUMIF('Resumen Anual'!$DH$286,BH59,'Resumen Anual'!$DP$300)+SUMIF('Resumen Anual'!$BI$286,BH59,'Resumen Anual'!$BQ$300)+SUMIF('Resumen Anual'!$L$286,BH59,'Resumen Anual'!$T$300)+SUMIF('Resumen Anual'!$FE$230,BH59,'Resumen Anual'!$FM$244)+SUMIF('Resumen Anual'!$DH$230,BH59,'Resumen Anual'!$DP$244)+SUMIF('Resumen Anual'!$BI$230,BH59,'Resumen Anual'!$BQ$244)+SUMIF('Resumen Anual'!$L$230,BH59,'Resumen Anual'!$T$244)+SUMIF('Resumen Anual'!$FE$174,BH59,'Resumen Anual'!$FM$188)+SUMIF('Resumen Anual'!$DH$174,BH59,'Resumen Anual'!$DP$188)+SUMIF('Resumen Anual'!$BI$174,BH59,'Resumen Anual'!$BQ$188)+SUMIF('Resumen Anual'!$L$174,BH59,'Resumen Anual'!$T$188)+SUMIF('Resumen Anual'!$FE$118,BH59,'Resumen Anual'!$FM$132)+SUMIF('Resumen Anual'!$DH$118,BH59,'Resumen Anual'!$DP$132)+SUMIF('Resumen Anual'!$BI$118,BH59,'Resumen Anual'!$BQ$132)+SUMIF('Resumen Anual'!$L$118,BH59,'Resumen Anual'!$T$132)+SUMIF('Resumen Anual'!$FE$62,BH59,'Resumen Anual'!$FM$76)+SUMIF('Resumen Anual'!$DH$62,BH59,'Resumen Anual'!$DP$76)+SUMIF('Resumen Anual'!$BI$62,BH59,'Resumen Anual'!$BQ$76)+SUMIF('Resumen Anual'!$L$62,BH59,'Resumen Anual'!$T$76)+SUMIF('Resumen Anual'!$FE$6,BH59,'Resumen Anual'!$FM$20)+SUMIF('Resumen Anual'!$DH$6,BH59,'Resumen Anual'!$DP$20)+SUMIF('Resumen Anual'!$BI$6,BH59,'Resumen Anual'!$BQ$20)+SUMIF('Resumen Anual'!$L$6,BH59,'Resumen Anual'!$T$20)+SUMIF('Bitácoras Anteriores'!$K$6,BH59,'Bitácoras Anteriores'!$S$17)+SUMIF('Bitácoras Anteriores'!$K$59,$K$6,'Bitácoras Anteriores'!$S$70)+SUMIF('Bitácoras Anteriores'!$K$112,BH59,'Bitácoras Anteriores'!$S$123)+SUMIF('Bitácoras Anteriores'!$K$165,BH59,'Bitácoras Anteriores'!$S$176)+SUMIF('Bitácoras Anteriores'!$K$218,BH59,'Bitácoras Anteriores'!$S$229)+SUMIF('Bitácoras Anteriores'!$K$271,BH59,'Bitácoras Anteriores'!$S$282)+SUMIF('Bitácoras Anteriores'!$K$324,BH59,'Bitácoras Anteriores'!$S$335)+SUMIF('Bitácoras Anteriores'!$BH$6,BH59,'Bitácoras Anteriores'!$BP$17)+SUMIF('Bitácoras Anteriores'!$BH$59,$K$6,'Bitácoras Anteriores'!$BP$70)+SUMIF('Bitácoras Anteriores'!$BH$112,BH59,'Bitácoras Anteriores'!$BP$123)+SUMIF('Bitácoras Anteriores'!$BH$165,BH59,'Bitácoras Anteriores'!$BP$176)+SUMIF('Bitácoras Anteriores'!$BH$218,BH59,'Bitácoras Anteriores'!$BP$229)+SUMIF('Bitácoras Anteriores'!$BH$271,BH59,'Bitácoras Anteriores'!$BP$282)+SUMIF('Bitácoras Anteriores'!$BH$324,BH59,'Bitácoras Anteriores'!$BP$335)+SUMIF('Bitácoras Anteriores'!$DF$6,BH59,'Bitácoras Anteriores'!$DN$17)+SUMIF('Bitácoras Anteriores'!$DF$59,$K$6,'Bitácoras Anteriores'!$DN$70)+SUMIF('Bitácoras Anteriores'!$DF$112,BH59,'Bitácoras Anteriores'!$DN$123)+SUMIF('Bitácoras Anteriores'!$DF$165,BH59,'Bitácoras Anteriores'!$DN$176)+SUMIF('Bitácoras Anteriores'!$DF$218,BH59,'Bitácoras Anteriores'!$DN$229)+SUMIF('Bitácoras Anteriores'!$DF$271,BH59,'Bitácoras Anteriores'!$DN$282)+SUMIF('Bitácoras Anteriores'!$DF$324,BH59,'Bitácoras Anteriores'!$DN$335)+SUMIF('Bitácoras Anteriores'!$FC$6,BH59,'Bitácoras Anteriores'!$FK$17)+SUMIF('Bitácoras Anteriores'!$FC$59,$K$6,'Bitácoras Anteriores'!$FK$70)+SUMIF('Bitácoras Anteriores'!$FC$112,BH59,'Bitácoras Anteriores'!$FK$123)+SUMIF('Bitácoras Anteriores'!$FC$165,BH59,'Bitácoras Anteriores'!$FK$176)+SUMIF('Bitácoras Anteriores'!$FC$218,BH59,'Bitácoras Anteriores'!$FK$229)+SUMIF('Bitácoras Anteriores'!$FC$271,BH59,'Bitácoras Anteriores'!$FK$282)+SUMIF('Bitácoras Anteriores'!$FC$324,BH59,'Bitácoras Anteriores'!$FK$335)</f>
        <v>0</v>
      </c>
      <c r="BQ69" s="806"/>
      <c r="BR69" s="806"/>
      <c r="BS69" s="806"/>
      <c r="BT69" s="806"/>
      <c r="BU69" s="807"/>
      <c r="BV69" s="15"/>
      <c r="BW69" s="771">
        <f>IF(BW65=0," ",BW65+2)</f>
        <v>2024</v>
      </c>
      <c r="BX69" s="772"/>
      <c r="BY69" s="772"/>
      <c r="BZ69" s="772"/>
      <c r="CA69" s="772"/>
      <c r="CB69" s="1214">
        <f>SUMIFS('Resumen Anual'!$AF$54,BW69,'Resumen Anual'!$V$9,BH59,'Resumen Anual'!$L$6)+SUMIFS('Resumen Anual'!$AF$112,BW69,'Resumen Anual'!$V$9,BH59,'Resumen Anual'!$L$64)+SUMIFS('Resumen Anual'!$AF$170,BW69,'Resumen Anual'!$V$9,BH59,'Resumen Anual'!$L$122)+SUMIFS('Resumen Anual'!$AF$228,BW69,'Resumen Anual'!$V$9,BH59,'Resumen Anual'!$L$180)+SUMIFS('Resumen Anual'!$AF$286,BW69,'Resumen Anual'!$V$9,BH59,'Resumen Anual'!$L$238)+SUMIFS('Resumen Anual'!$AF$344,BW69,'Resumen Anual'!$V$9,BH59,'Resumen Anual'!$L$296)+SUMIFS('Resumen Anual'!$AF$402,BW69,'Resumen Anual'!$V$9,BH59,'Resumen Anual'!$L$354)+SUMIFS('Resumen Anual'!$AF$460,BW69,'Resumen Anual'!$V$9,BH59,'Resumen Anual'!$L$412)+SUMIFS('Resumen Anual'!$AF$518,BW69,'Resumen Anual'!$V$9,BH59,'Resumen Anual'!$L$470)+SUMIFS('Resumen Anual'!$AF$576,BW69,'Resumen Anual'!$V$9,BH59,'Resumen Anual'!$L$528)+SUMIFS('Resumen Anual'!$AF$634,BW69,'Resumen Anual'!$V$9,BH59,'Resumen Anual'!$L$586)+SUMIFS('Resumen Anual'!$AF$692,BW69,'Resumen Anual'!$V$9,BH59,'Resumen Anual'!$L$644)+SUMIFS('Resumen Anual'!$CC$54,BW69,'Resumen Anual'!$V$9,BH59,'Resumen Anual'!$BI$6)+SUMIFS('Resumen Anual'!$CC$112,BW69,'Resumen Anual'!$V$9,BH59,'Resumen Anual'!$BI$64)+SUMIFS('Resumen Anual'!$CC$170,BW69,'Resumen Anual'!$V$9,BH59,'Resumen Anual'!$BI$122)+SUMIFS('Resumen Anual'!$CC$228,BW69,'Resumen Anual'!$V$9,BH59,'Resumen Anual'!$BI$180)+SUMIFS('Resumen Anual'!$CC$286,BW69,'Resumen Anual'!$V$9,BH59,'Resumen Anual'!$BI$238)+SUMIFS('Resumen Anual'!$CC$344,BW69,'Resumen Anual'!$V$9,BH59,'Resumen Anual'!$BI$296)+SUMIFS('Resumen Anual'!$CC$402,BW69,'Resumen Anual'!$V$9,BH59,'Resumen Anual'!$BI$354)+SUMIFS('Resumen Anual'!$CC$460,BW69,'Resumen Anual'!$V$9,BH59,'Resumen Anual'!$BI$412)+SUMIFS('Resumen Anual'!$CC$518,BW69,'Resumen Anual'!$V$9,BH59,'Resumen Anual'!$BI$470)+SUMIFS('Resumen Anual'!$CC$576,BW69,'Resumen Anual'!$V$9,BH59,'Resumen Anual'!$BI$528)+SUMIFS('Resumen Anual'!$CC$634,BW69,'Resumen Anual'!$V$9,BH59,'Resumen Anual'!$BI$586)+SUMIFS('Resumen Anual'!$CC$692,BW69,'Resumen Anual'!$V$9,BH59,'Resumen Anual'!$BI$644)+SUMIFS('Resumen Anual'!$EB$54,BW69,'Resumen Anual'!$V$9,BH59,'Resumen Anual'!$DH$6)+SUMIFS('Resumen Anual'!$EB$112,BW69,'Resumen Anual'!$V$9,BH59,'Resumen Anual'!$DH$64)+SUMIFS('Resumen Anual'!$EB$170,BW69,'Resumen Anual'!$V$9,BH59,'Resumen Anual'!$DH$122)+SUMIFS('Resumen Anual'!$EB$228,BW69,'Resumen Anual'!$V$9,BH59,'Resumen Anual'!$DH$180)+SUMIFS('Resumen Anual'!$EB$286,BW69,'Resumen Anual'!$V$9,BH59,'Resumen Anual'!$DH$238)+SUMIFS('Resumen Anual'!$EB$344,BW69,'Resumen Anual'!$V$9,BH59,'Resumen Anual'!$DH$296)+SUMIFS('Resumen Anual'!$EB$402,BW69,'Resumen Anual'!$V$9,BH59,'Resumen Anual'!$DH$354)+SUMIFS('Resumen Anual'!$EB$460,BW69,'Resumen Anual'!$V$9,BH59,'Resumen Anual'!$DH$412)+SUMIFS('Resumen Anual'!$EB$518,BW69,'Resumen Anual'!$V$9,BH59,'Resumen Anual'!$DH$470)+SUMIFS('Resumen Anual'!$EB$576,BW69,'Resumen Anual'!$V$9,BH59,'Resumen Anual'!$DH$528)+SUMIFS('Resumen Anual'!$EB$634,BW69,'Resumen Anual'!$V$9,BH59,'Resumen Anual'!$DH$586)+SUMIFS('Resumen Anual'!$EB$692,BW69,'Resumen Anual'!$V$9,BH59,'Resumen Anual'!$DH$644)+SUMIFS('Resumen Anual'!$FY$54,BW69,'Resumen Anual'!$V$9,BH59,'Resumen Anual'!$FE$6)+SUMIFS('Resumen Anual'!$FY$112,BW69,'Resumen Anual'!$V$9,BH59,'Resumen Anual'!$FE$64)+SUMIFS('Resumen Anual'!$FY$170,BW69,'Resumen Anual'!$V$9,BH59,'Resumen Anual'!$FE$122)+SUMIFS('Resumen Anual'!$FY$228,BW69,'Resumen Anual'!$V$9,BH59,'Resumen Anual'!$FE$180)+SUMIFS('Resumen Anual'!$FY$286,BW69,'Resumen Anual'!$V$9,BH59,'Resumen Anual'!$FE$238)+SUMIFS('Resumen Anual'!$FY$344,BW69,'Resumen Anual'!$V$9,BH59,'Resumen Anual'!$FE$296)+SUMIFS('Resumen Anual'!$FY$402,BW69,'Resumen Anual'!$V$9,BH59,'Resumen Anual'!$FE$354)+SUMIFS('Resumen Anual'!$FY$460,BW69,'Resumen Anual'!$V$9,BH59,'Resumen Anual'!$FE$412)+SUMIFS('Resumen Anual'!$FY$518,BW69,'Resumen Anual'!$V$9,BH59,'Resumen Anual'!$FE$470)+SUMIFS('Resumen Anual'!$FY$576,BW69,'Resumen Anual'!$V$9,BH59,'Resumen Anual'!$FE$528)+SUMIFS('Resumen Anual'!$FY$634,BW69,'Resumen Anual'!$V$9,BH59,'Resumen Anual'!$FE$586)+SUMIFS('Resumen Anual'!$FY$692,BW69,'Resumen Anual'!$V$9,BH59,'Resumen Anual'!$FE$644)</f>
        <v>0</v>
      </c>
      <c r="CC69" s="770"/>
      <c r="CD69" s="770"/>
      <c r="CE69" s="770"/>
      <c r="CF69" s="770">
        <f>SUMIFS('Resumen Anual'!$AJ$54,BW69,'Resumen Anual'!$V$9,BH59,'Resumen Anual'!$L$6)+SUMIFS('Resumen Anual'!$AJ$112,BW69,'Resumen Anual'!$V$9,BH59,'Resumen Anual'!$L$64)+SUMIFS('Resumen Anual'!$AJ$170,BW69,'Resumen Anual'!$V$9,BH59,'Resumen Anual'!$L$122)+SUMIFS('Resumen Anual'!$AJ$228,BW69,'Resumen Anual'!$V$9,BH59,'Resumen Anual'!$L$180)+SUMIFS('Resumen Anual'!$AJ$286,BW69,'Resumen Anual'!$V$9,BH59,'Resumen Anual'!$L$238)+SUMIFS('Resumen Anual'!$AJ$344,BW69,'Resumen Anual'!$V$9,BH59,'Resumen Anual'!$L$296)+SUMIFS('Resumen Anual'!$AJ$402,BW69,'Resumen Anual'!$V$9,BH59,'Resumen Anual'!$L$354)+SUMIFS('Resumen Anual'!$AJ$460,BW69,'Resumen Anual'!$V$9,BH59,'Resumen Anual'!$L$412)+SUMIFS('Resumen Anual'!$AJ$518,BW69,'Resumen Anual'!$V$9,BH59,'Resumen Anual'!$L$470)+SUMIFS('Resumen Anual'!$AJ$576,BW69,'Resumen Anual'!$V$9,BH59,'Resumen Anual'!$L$528)+SUMIFS('Resumen Anual'!$AJ$634,BW69,'Resumen Anual'!$V$9,BH59,'Resumen Anual'!$L$586)+SUMIFS('Resumen Anual'!$AJ$692,BW69,'Resumen Anual'!$V$9,BH59,'Resumen Anual'!$L$644)+SUMIFS('Resumen Anual'!$CG$54,BW69,'Resumen Anual'!$V$9,BH59,'Resumen Anual'!$BI$6)+SUMIFS('Resumen Anual'!$CG$112,BW69,'Resumen Anual'!$V$9,BH59,'Resumen Anual'!$BI$64)+SUMIFS('Resumen Anual'!$CG$170,BW69,'Resumen Anual'!$V$9,BH59,'Resumen Anual'!$BI$122)+SUMIFS('Resumen Anual'!$CG$228,BW69,'Resumen Anual'!$V$9,BH59,'Resumen Anual'!$BI$180)+SUMIFS('Resumen Anual'!$CG$286,BW69,'Resumen Anual'!$V$9,BH59,'Resumen Anual'!$BI$238)+SUMIFS('Resumen Anual'!$CG$344,BW69,'Resumen Anual'!$V$9,BH59,'Resumen Anual'!$BI$296)+SUMIFS('Resumen Anual'!$CG$402,BW69,'Resumen Anual'!$V$9,BH59,'Resumen Anual'!$BI$354)+SUMIFS('Resumen Anual'!$CG$460,BW69,'Resumen Anual'!$V$9,BH59,'Resumen Anual'!$BI$412)+SUMIFS('Resumen Anual'!$CG$518,BW69,'Resumen Anual'!$V$9,BH59,'Resumen Anual'!$BI$470)+SUMIFS('Resumen Anual'!$CG$576,BW69,'Resumen Anual'!$V$9,BH59,'Resumen Anual'!$BI$528)+SUMIFS('Resumen Anual'!$CG$634,BW69,'Resumen Anual'!$V$9,BH59,'Resumen Anual'!$BI$586)+SUMIFS('Resumen Anual'!$CG$692,BW69,'Resumen Anual'!$V$9,BH59,'Resumen Anual'!$BI$644)+SUMIFS('Resumen Anual'!$EF$54,BW69,'Resumen Anual'!$V$9,BH59,'Resumen Anual'!$DH$6)+SUMIFS('Resumen Anual'!$EF$112,BW69,'Resumen Anual'!$V$9,BH59,'Resumen Anual'!$DH$64)+SUMIFS('Resumen Anual'!$EF$170,BW69,'Resumen Anual'!$V$9,BH59,'Resumen Anual'!$DH$122)+SUMIFS('Resumen Anual'!$EF$228,BW69,'Resumen Anual'!$V$9,BH59,'Resumen Anual'!$DH$180)+SUMIFS('Resumen Anual'!$EF$286,BW69,'Resumen Anual'!$V$9,BH59,'Resumen Anual'!$DH$238)+SUMIFS('Resumen Anual'!$EF$344,BW69,'Resumen Anual'!$V$9,BH59,'Resumen Anual'!$DH$296)+SUMIFS('Resumen Anual'!$EF$402,BW69,'Resumen Anual'!$V$9,BH59,'Resumen Anual'!$DH$354)+SUMIFS('Resumen Anual'!$EF$460,BW69,'Resumen Anual'!$V$9,BH59,'Resumen Anual'!$DH$412)+SUMIFS('Resumen Anual'!$EF$518,BW69,'Resumen Anual'!$V$9,BH59,'Resumen Anual'!$DH$470)+SUMIFS('Resumen Anual'!$EF$576,BW69,'Resumen Anual'!$V$9,BH59,'Resumen Anual'!$DH$528)+SUMIFS('Resumen Anual'!$EF$634,BW69,'Resumen Anual'!$V$9,BH59,'Resumen Anual'!$DH$586)+SUMIFS('Resumen Anual'!$EF$692,BW69,'Resumen Anual'!$V$9,BH59,'Resumen Anual'!$DH$644)+SUMIFS('Resumen Anual'!$GC$54,BW69,'Resumen Anual'!$V$9,BH59,'Resumen Anual'!$FE$6)+SUMIFS('Resumen Anual'!$GC$112,BW69,'Resumen Anual'!$V$9,BH59,'Resumen Anual'!$FE$64)+SUMIFS('Resumen Anual'!$GC$170,BW69,'Resumen Anual'!$V$9,BH59,'Resumen Anual'!$FE$122)+SUMIFS('Resumen Anual'!$GC$228,BW69,'Resumen Anual'!$V$9,BH59,'Resumen Anual'!$FE$180)+SUMIFS('Resumen Anual'!$GC$286,BW69,'Resumen Anual'!$V$9,BH59,'Resumen Anual'!$FE$238)+SUMIFS('Resumen Anual'!$GC$344,BW69,'Resumen Anual'!$V$9,BH59,'Resumen Anual'!$FE$296)+SUMIFS('Resumen Anual'!$GC$402,BW69,'Resumen Anual'!$V$9,BH59,'Resumen Anual'!$FE$354)+SUMIFS('Resumen Anual'!$GC$460,BW69,'Resumen Anual'!$V$9,BH59,'Resumen Anual'!$FE$412)+SUMIFS('Resumen Anual'!$GC$518,BW69,'Resumen Anual'!$V$9,BH59,'Resumen Anual'!$FE$470)+SUMIFS('Resumen Anual'!$GC$576,BW69,'Resumen Anual'!$V$9,BH59,'Resumen Anual'!$FE$528)+SUMIFS('Resumen Anual'!$GC$634,BW69,'Resumen Anual'!$V$9,BH59,'Resumen Anual'!$FE$586)+SUMIFS('Resumen Anual'!$GC$692,BW69,'Resumen Anual'!$V$9,BH59,'Resumen Anual'!$FE$644)</f>
        <v>0</v>
      </c>
      <c r="CG69" s="770"/>
      <c r="CH69" s="770"/>
      <c r="CI69" s="770"/>
      <c r="CJ69" s="770">
        <f>SUMIFS('Resumen Anual'!$AN$54,BW69,'Resumen Anual'!$V$9,BH59,'Resumen Anual'!$L$6)+SUMIFS('Resumen Anual'!$AN$112,BW69,'Resumen Anual'!$V$9,BH59,'Resumen Anual'!$L$64)+SUMIFS('Resumen Anual'!$AN$170,BW69,'Resumen Anual'!$V$9,BH59,'Resumen Anual'!$L$122)+SUMIFS('Resumen Anual'!$AN$228,BW69,'Resumen Anual'!$V$9,BH59,'Resumen Anual'!$L$180)+SUMIFS('Resumen Anual'!$AN$286,BW69,'Resumen Anual'!$V$9,BH59,'Resumen Anual'!$L$238)+SUMIFS('Resumen Anual'!$AN$344,BW69,'Resumen Anual'!$V$9,BH59,'Resumen Anual'!$L$296)+SUMIFS('Resumen Anual'!$AN$402,BW69,'Resumen Anual'!$V$9,BH59,'Resumen Anual'!$L$354)+SUMIFS('Resumen Anual'!$AN$460,BW69,'Resumen Anual'!$V$9,BH59,'Resumen Anual'!$L$412)+SUMIFS('Resumen Anual'!$AN$518,BW69,'Resumen Anual'!$V$9,BH59,'Resumen Anual'!$L$470)+SUMIFS('Resumen Anual'!$AN$576,BW69,'Resumen Anual'!$V$9,BH59,'Resumen Anual'!$L$528)+SUMIFS('Resumen Anual'!$AN$634,BW69,'Resumen Anual'!$V$9,BH59,'Resumen Anual'!$L$586)+SUMIFS('Resumen Anual'!$AN$692,BW69,'Resumen Anual'!$V$9,BH59,'Resumen Anual'!$L$644)+SUMIFS('Resumen Anual'!$CK$54,BW69,'Resumen Anual'!$V$9,BH59,'Resumen Anual'!$BI$6)+SUMIFS('Resumen Anual'!$CK$112,BW69,'Resumen Anual'!$V$9,BH59,'Resumen Anual'!$BI$64)+SUMIFS('Resumen Anual'!$CK$170,BW69,'Resumen Anual'!$V$9,BH59,'Resumen Anual'!$BI$122)+SUMIFS('Resumen Anual'!$CK$228,BW69,'Resumen Anual'!$V$9,BH59,'Resumen Anual'!$BI$180)+SUMIFS('Resumen Anual'!$CK$286,BW69,'Resumen Anual'!$V$9,BH59,'Resumen Anual'!$BI$238)+SUMIFS('Resumen Anual'!$CK$344,BW69,'Resumen Anual'!$V$9,BH59,'Resumen Anual'!$BI$296)+SUMIFS('Resumen Anual'!$CK$402,BW69,'Resumen Anual'!$V$9,BH59,'Resumen Anual'!$BI$354)+SUMIFS('Resumen Anual'!$CK$460,BW69,'Resumen Anual'!$V$9,BH59,'Resumen Anual'!$BI$412)+SUMIFS('Resumen Anual'!$CK$518,BW69,'Resumen Anual'!$V$9,BH59,'Resumen Anual'!$BI$470)+SUMIFS('Resumen Anual'!$CK$576,BW69,'Resumen Anual'!$V$9,BH59,'Resumen Anual'!$BI$528)+SUMIFS('Resumen Anual'!$CK$634,BW69,'Resumen Anual'!$V$9,BH59,'Resumen Anual'!$BI$586)+SUMIFS('Resumen Anual'!$CK$692,BW69,'Resumen Anual'!$V$9,BH59,'Resumen Anual'!$BI$644)+SUMIFS('Resumen Anual'!$EJ$54,BW69,'Resumen Anual'!$V$9,BH59,'Resumen Anual'!$DH$6)+SUMIFS('Resumen Anual'!$EJ$112,BW69,'Resumen Anual'!$V$9,BH59,'Resumen Anual'!$DH$64)+SUMIFS('Resumen Anual'!$EJ$170,BW69,'Resumen Anual'!$V$9,BH59,'Resumen Anual'!$DH$122)+SUMIFS('Resumen Anual'!$EJ$228,BW69,'Resumen Anual'!$V$9,BH59,'Resumen Anual'!$DH$180)+SUMIFS('Resumen Anual'!$EJ$286,BW69,'Resumen Anual'!$V$9,BH59,'Resumen Anual'!$DH$238)+SUMIFS('Resumen Anual'!$EJ$344,BW69,'Resumen Anual'!$V$9,BH59,'Resumen Anual'!$DH$296)+SUMIFS('Resumen Anual'!$EJ$402,BW69,'Resumen Anual'!$V$9,BH59,'Resumen Anual'!$DH$354)+SUMIFS('Resumen Anual'!$EJ$460,BW69,'Resumen Anual'!$V$9,BH59,'Resumen Anual'!$DH$412)+SUMIFS('Resumen Anual'!$EJ$518,BW69,'Resumen Anual'!$V$9,BH59,'Resumen Anual'!$DH$470)+SUMIFS('Resumen Anual'!$EJ$576,BW69,'Resumen Anual'!$V$9,BH59,'Resumen Anual'!$DH$528)+SUMIFS('Resumen Anual'!$EJ$634,BW69,'Resumen Anual'!$V$9,BH59,'Resumen Anual'!$DH$586)+SUMIFS('Resumen Anual'!$EJ$692,BW69,'Resumen Anual'!$V$9,BH59,'Resumen Anual'!$DH$644)+SUMIFS('Resumen Anual'!$GG$54,BW69,'Resumen Anual'!$V$9,BH59,'Resumen Anual'!$FE$6)+SUMIFS('Resumen Anual'!$GG$112,BW69,'Resumen Anual'!$V$9,BH59,'Resumen Anual'!$FE$64)+SUMIFS('Resumen Anual'!$GG$170,BW69,'Resumen Anual'!$V$9,BH59,'Resumen Anual'!$FE$122)+SUMIFS('Resumen Anual'!$GG$228,BW69,'Resumen Anual'!$V$9,BH59,'Resumen Anual'!$FE$180)+SUMIFS('Resumen Anual'!$GG$286,BW69,'Resumen Anual'!$V$9,BH59,'Resumen Anual'!$FE$238)+SUMIFS('Resumen Anual'!$GG$344,BW69,'Resumen Anual'!$V$9,BH59,'Resumen Anual'!$FE$296)+SUMIFS('Resumen Anual'!$GG$402,BW69,'Resumen Anual'!$V$9,BH59,'Resumen Anual'!$FE$354)+SUMIFS('Resumen Anual'!$GG$460,BW69,'Resumen Anual'!$V$9,BH59,'Resumen Anual'!$FE$412)+SUMIFS('Resumen Anual'!$GG$518,BW69,'Resumen Anual'!$V$9,BH59,'Resumen Anual'!$FE$470)+SUMIFS('Resumen Anual'!$GG$576,BW69,'Resumen Anual'!$V$9,BH59,'Resumen Anual'!$FE$528)+SUMIFS('Resumen Anual'!$GG$634,BW69,'Resumen Anual'!$V$9,BH59,'Resumen Anual'!$FE$586)+SUMIFS('Resumen Anual'!$GG$692,BW69,'Resumen Anual'!$V$9,BH59,'Resumen Anual'!$FE$644)</f>
        <v>0</v>
      </c>
      <c r="CK69" s="770"/>
      <c r="CL69" s="770"/>
      <c r="CM69" s="770"/>
      <c r="CN69" s="756">
        <f>SUMIFS('Resumen Anual'!$AR$54,BW69,'Resumen Anual'!$V$9,BH59,'Resumen Anual'!$L$6)+SUMIFS('Resumen Anual'!$AR$112,BW69,'Resumen Anual'!$V$9,BH59,'Resumen Anual'!$L$64)+SUMIFS('Resumen Anual'!$AR$170,BW69,'Resumen Anual'!$V$9,BH59,'Resumen Anual'!$L$122)+SUMIFS('Resumen Anual'!$AR$228,BW69,'Resumen Anual'!$V$9,BH59,'Resumen Anual'!$L$180)+SUMIFS('Resumen Anual'!$AR$286,BW69,'Resumen Anual'!$V$9,BH59,'Resumen Anual'!$L$238)+SUMIFS('Resumen Anual'!$AR$344,BW69,'Resumen Anual'!$V$9,BH59,'Resumen Anual'!$L$296)+SUMIFS('Resumen Anual'!$AR$402,BW69,'Resumen Anual'!$V$9,BH59,'Resumen Anual'!$L$354)+SUMIFS('Resumen Anual'!$AR$460,BW69,'Resumen Anual'!$V$9,BH59,'Resumen Anual'!$L$412)+SUMIFS('Resumen Anual'!$AR$518,BW69,'Resumen Anual'!$V$9,BH59,'Resumen Anual'!$L$470)+SUMIFS('Resumen Anual'!$AR$576,BW69,'Resumen Anual'!$V$9,BH59,'Resumen Anual'!$L$528)+SUMIFS('Resumen Anual'!$AR$634,BW69,'Resumen Anual'!$V$9,BH59,'Resumen Anual'!$L$586)+SUMIFS('Resumen Anual'!$AR$692,BW69,'Resumen Anual'!$V$9,BH59,'Resumen Anual'!$L$644)+SUMIFS('Resumen Anual'!$CO$54,BW69,'Resumen Anual'!$V$9,BH59,'Resumen Anual'!$BI$6)+SUMIFS('Resumen Anual'!$CO$112,BW69,'Resumen Anual'!$V$9,BH59,'Resumen Anual'!$BI$64)+SUMIFS('Resumen Anual'!$CO$170,BW69,'Resumen Anual'!$V$9,BH59,'Resumen Anual'!$BI$122)+SUMIFS('Resumen Anual'!$CO$228,BW69,'Resumen Anual'!$V$9,BH59,'Resumen Anual'!$BI$180)+SUMIFS('Resumen Anual'!$CO$286,BW69,'Resumen Anual'!$V$9,BH59,'Resumen Anual'!$BI$238)+SUMIFS('Resumen Anual'!$CO$344,BW69,'Resumen Anual'!$V$9,BH59,'Resumen Anual'!$BI$296)+SUMIFS('Resumen Anual'!$CO$402,BW69,'Resumen Anual'!$V$9,BH59,'Resumen Anual'!$BI$354)+SUMIFS('Resumen Anual'!$CO$460,BW69,'Resumen Anual'!$V$9,BH59,'Resumen Anual'!$BI$412)+SUMIFS('Resumen Anual'!$CO$518,BW69,'Resumen Anual'!$V$9,BH59,'Resumen Anual'!$BI$470)+SUMIFS('Resumen Anual'!$CO$576,BW69,'Resumen Anual'!$V$9,BH59,'Resumen Anual'!$BI$528)+SUMIFS('Resumen Anual'!$CO$634,BW69,'Resumen Anual'!$V$9,BH59,'Resumen Anual'!$BI$586)+SUMIFS('Resumen Anual'!$CO$692,BW69,'Resumen Anual'!$V$9,BH59,'Resumen Anual'!$BI$644)+SUMIFS('Resumen Anual'!$EN$54,BW69,'Resumen Anual'!$V$9,BH59,'Resumen Anual'!$DH$6)+SUMIFS('Resumen Anual'!$EN$112,BW69,'Resumen Anual'!$V$9,BH59,'Resumen Anual'!$DH$64)+SUMIFS('Resumen Anual'!$EN$170,BW69,'Resumen Anual'!$V$9,BH59,'Resumen Anual'!$DH$122)+SUMIFS('Resumen Anual'!$EN$228,BW69,'Resumen Anual'!$V$9,BH59,'Resumen Anual'!$DH$180)+SUMIFS('Resumen Anual'!$EN$286,BW69,'Resumen Anual'!$V$9,BH59,'Resumen Anual'!$DH$238)+SUMIFS('Resumen Anual'!$EN$344,BW69,'Resumen Anual'!$V$9,BH59,'Resumen Anual'!$DH$296)+SUMIFS('Resumen Anual'!$EN$402,BW69,'Resumen Anual'!$V$9,BH59,'Resumen Anual'!$DH$354)+SUMIFS('Resumen Anual'!$EN$460,BW69,'Resumen Anual'!$V$9,BH59,'Resumen Anual'!$DH$412)+SUMIFS('Resumen Anual'!$EN$518,BW69,'Resumen Anual'!$V$9,BH59,'Resumen Anual'!$DH$470)+SUMIFS('Resumen Anual'!$EN$576,BW69,'Resumen Anual'!$V$9,BH59,'Resumen Anual'!$DH$528)+SUMIFS('Resumen Anual'!$EN$634,BW69,'Resumen Anual'!$V$9,BH59,'Resumen Anual'!$DH$586)+SUMIFS('Resumen Anual'!$EN$692,BW69,'Resumen Anual'!$V$9,BH59,'Resumen Anual'!$DH$644)+SUMIFS('Resumen Anual'!$GK$54,BW69,'Resumen Anual'!$V$9,BH59,'Resumen Anual'!$FE$6)+SUMIFS('Resumen Anual'!$GK$112,BW69,'Resumen Anual'!$V$9,BH59,'Resumen Anual'!$FE$64)+SUMIFS('Resumen Anual'!$GK$170,BW69,'Resumen Anual'!$V$9,BH59,'Resumen Anual'!$FE$122)+SUMIFS('Resumen Anual'!$GK$228,BW69,'Resumen Anual'!$V$9,BH59,'Resumen Anual'!$FE$180)+SUMIFS('Resumen Anual'!$GK$286,BW69,'Resumen Anual'!$V$9,BH59,'Resumen Anual'!$FE$238)+SUMIFS('Resumen Anual'!$GK$344,BW69,'Resumen Anual'!$V$9,BH59,'Resumen Anual'!$FE$296)+SUMIFS('Resumen Anual'!$GK$402,BW69,'Resumen Anual'!$V$9,BH59,'Resumen Anual'!$FE$354)+SUMIFS('Resumen Anual'!$GK$460,BW69,'Resumen Anual'!$V$9,BH59,'Resumen Anual'!$FE$412)+SUMIFS('Resumen Anual'!$GK$518,BW69,'Resumen Anual'!$V$9,BH59,'Resumen Anual'!$FE$470)+SUMIFS('Resumen Anual'!$GK$576,BW69,'Resumen Anual'!$V$9,BH59,'Resumen Anual'!$FE$528)+SUMIFS('Resumen Anual'!$GK$634,BW69,'Resumen Anual'!$V$9,BH59,'Resumen Anual'!$FE$586)+SUMIFS('Resumen Anual'!$GK$692,BW69,'Resumen Anual'!$V$9,BH59,'Resumen Anual'!$FE$644)</f>
        <v>0</v>
      </c>
      <c r="CO69" s="756"/>
      <c r="CP69" s="756"/>
      <c r="CQ69" s="756">
        <f>SUMIFS('Resumen Anual'!$AU$54,BW69,'Resumen Anual'!$V$9,BH59,'Resumen Anual'!$L$6)+SUMIFS('Resumen Anual'!$AU$112,BW69,'Resumen Anual'!$V$9,BH59,'Resumen Anual'!$L$64)+SUMIFS('Resumen Anual'!$AU$170,BW69,'Resumen Anual'!$V$9,BH59,'Resumen Anual'!$L$122)+SUMIFS('Resumen Anual'!$AU$228,BW69,'Resumen Anual'!$V$9,BH59,'Resumen Anual'!$L$180)+SUMIFS('Resumen Anual'!$AU$286,BW69,'Resumen Anual'!$V$9,BH59,'Resumen Anual'!$L$238)+SUMIFS('Resumen Anual'!$AU$344,BW69,'Resumen Anual'!$V$9,BH59,'Resumen Anual'!$L$296)+SUMIFS('Resumen Anual'!$AU$402,BW69,'Resumen Anual'!$V$9,BH59,'Resumen Anual'!$L$354)+SUMIFS('Resumen Anual'!$AU$460,BW69,'Resumen Anual'!$V$9,BH59,'Resumen Anual'!$L$412)+SUMIFS('Resumen Anual'!$AU$518,BW69,'Resumen Anual'!$V$9,BH59,'Resumen Anual'!$L$470)+SUMIFS('Resumen Anual'!$AU$576,BW69,'Resumen Anual'!$V$9,BH59,'Resumen Anual'!$L$528)+SUMIFS('Resumen Anual'!$AU$634,BW69,'Resumen Anual'!$V$9,BH59,'Resumen Anual'!$L$586)+SUMIFS('Resumen Anual'!$AU$692,BW69,'Resumen Anual'!$V$9,BH59,'Resumen Anual'!$L$644)+SUMIFS('Resumen Anual'!$CR$54,BW69,'Resumen Anual'!$V$9,BH59,'Resumen Anual'!$BI$6)+SUMIFS('Resumen Anual'!$CR$112,BW69,'Resumen Anual'!$V$9,BH59,'Resumen Anual'!$BI$64)+SUMIFS('Resumen Anual'!$CR$170,BW69,'Resumen Anual'!$V$9,BH59,'Resumen Anual'!$BI$122)+SUMIFS('Resumen Anual'!$CR$228,BW69,'Resumen Anual'!$V$9,BH59,'Resumen Anual'!$BI$180)+SUMIFS('Resumen Anual'!$CR$286,BW69,'Resumen Anual'!$V$9,BH59,'Resumen Anual'!$BI$238)+SUMIFS('Resumen Anual'!$CR$344,BW69,'Resumen Anual'!$V$9,BH59,'Resumen Anual'!$BI$296)+SUMIFS('Resumen Anual'!$CR$402,BW69,'Resumen Anual'!$V$9,BH59,'Resumen Anual'!$BI$354)+SUMIFS('Resumen Anual'!$CR$460,BW69,'Resumen Anual'!$V$9,BH59,'Resumen Anual'!$BI$412)+SUMIFS('Resumen Anual'!$CR$518,BW69,'Resumen Anual'!$V$9,BH59,'Resumen Anual'!$BI$470)+SUMIFS('Resumen Anual'!$CR$576,BW69,'Resumen Anual'!$V$9,BH59,'Resumen Anual'!$BI$528)+SUMIFS('Resumen Anual'!$CR$634,BW69,'Resumen Anual'!$V$9,BH59,'Resumen Anual'!$BI$586)+SUMIFS('Resumen Anual'!$CR$692,BW69,'Resumen Anual'!$V$9,BH59,'Resumen Anual'!$BI$644)+SUMIFS('Resumen Anual'!$EQ$54,BW69,'Resumen Anual'!$V$9,BH59,'Resumen Anual'!$DH$6)+SUMIFS('Resumen Anual'!$EQ$112,BW69,'Resumen Anual'!$V$9,BH59,'Resumen Anual'!$DH$64)+SUMIFS('Resumen Anual'!$EQ$170,BW69,'Resumen Anual'!$V$9,BH59,'Resumen Anual'!$DH$122)+SUMIFS('Resumen Anual'!$EQ$228,BW69,'Resumen Anual'!$V$9,BH59,'Resumen Anual'!$DH$180)+SUMIFS('Resumen Anual'!$EQ$286,BW69,'Resumen Anual'!$V$9,BH59,'Resumen Anual'!$DH$238)+SUMIFS('Resumen Anual'!$EQ$344,BW69,'Resumen Anual'!$V$9,BH59,'Resumen Anual'!$DH$296)+SUMIFS('Resumen Anual'!$EQ$402,BW69,'Resumen Anual'!$V$9,BH59,'Resumen Anual'!$DH$354)+SUMIFS('Resumen Anual'!$EQ$460,BW69,'Resumen Anual'!$V$9,BH59,'Resumen Anual'!$DH$412)+SUMIFS('Resumen Anual'!$EQ$518,BW69,'Resumen Anual'!$V$9,BH59,'Resumen Anual'!$DH$470)+SUMIFS('Resumen Anual'!$EQ$576,BW69,'Resumen Anual'!$V$9,BH59,'Resumen Anual'!$DH$528)+SUMIFS('Resumen Anual'!$EQ$634,BW69,'Resumen Anual'!$V$9,BH59,'Resumen Anual'!$DH$586)+SUMIFS('Resumen Anual'!$EQ$692,BW69,'Resumen Anual'!$V$9,BH59,'Resumen Anual'!$DH$644)+SUMIFS('Resumen Anual'!$GN$54,BW69,'Resumen Anual'!$V$9,BH59,'Resumen Anual'!$FE$6)+SUMIFS('Resumen Anual'!$GN$112,BW69,'Resumen Anual'!$V$9,BH59,'Resumen Anual'!$FE$64)+SUMIFS('Resumen Anual'!$GN$170,BW69,'Resumen Anual'!$V$9,BH59,'Resumen Anual'!$FE$122)+SUMIFS('Resumen Anual'!$GN$228,BW69,'Resumen Anual'!$V$9,BH59,'Resumen Anual'!$FE$180)+SUMIFS('Resumen Anual'!$GN$286,BW69,'Resumen Anual'!$V$9,BH59,'Resumen Anual'!$FE$238)+SUMIFS('Resumen Anual'!$GN$344,BW69,'Resumen Anual'!$V$9,BH59,'Resumen Anual'!$FE$296)+SUMIFS('Resumen Anual'!$GN$402,BW69,'Resumen Anual'!$V$9,BH59,'Resumen Anual'!$FE$354)+SUMIFS('Resumen Anual'!$GN$460,BW69,'Resumen Anual'!$V$9,BH59,'Resumen Anual'!$FE$412)+SUMIFS('Resumen Anual'!$GN$518,BW69,'Resumen Anual'!$V$9,BH59,'Resumen Anual'!$FE$470)+SUMIFS('Resumen Anual'!$GN$576,BW69,'Resumen Anual'!$V$9,BH59,'Resumen Anual'!$FE$528)+SUMIFS('Resumen Anual'!$GN$634,BW69,'Resumen Anual'!$V$9,BH59,'Resumen Anual'!$FE$586)+SUMIFS('Resumen Anual'!$GN$692,BW69,'Resumen Anual'!$V$9,BH59,'Resumen Anual'!$FE$644)</f>
        <v>0</v>
      </c>
      <c r="CR69" s="756"/>
      <c r="CS69" s="756"/>
      <c r="CT69" s="1200"/>
      <c r="CU69" s="1199"/>
      <c r="CV69" s="171"/>
      <c r="CW69" s="12"/>
      <c r="CX69" s="12"/>
      <c r="CY69" s="12"/>
      <c r="CZ69" s="12"/>
      <c r="DA69" s="12"/>
      <c r="DB69" s="12"/>
      <c r="DC69" s="12"/>
      <c r="DD69" s="12"/>
      <c r="DE69" s="12"/>
      <c r="DF69" s="12"/>
      <c r="DG69" s="12"/>
      <c r="DH69" s="15"/>
      <c r="DI69" s="779" t="str">
        <f>'Resumen Anual'!$O$20</f>
        <v>NOCHE</v>
      </c>
      <c r="DJ69" s="776"/>
      <c r="DK69" s="776"/>
      <c r="DL69" s="776"/>
      <c r="DM69" s="801"/>
      <c r="DN69" s="805">
        <f>SUMIF('Resumen Anual'!$FE$622,DF59,'Resumen Anual'!$FM$636)+SUMIF('Resumen Anual'!$DH$622,DF59,'Resumen Anual'!$DP$636)+SUMIF('Resumen Anual'!$BI$622,DF59,'Resumen Anual'!$BQ$636)+SUMIF('Resumen Anual'!$L$622,DF59,'Resumen Anual'!$T$636)+SUMIF('Resumen Anual'!$FE$566,DF59,'Resumen Anual'!$FM$580)+SUMIF('Resumen Anual'!$DH$566,DF59,'Resumen Anual'!$DP$580)+SUMIF('Resumen Anual'!$BI$566,DF59,'Resumen Anual'!$BQ$580)+SUMIF('Resumen Anual'!$L$566,DF59,'Resumen Anual'!$T$580)+SUMIF('Resumen Anual'!$FE$510,DF59,'Resumen Anual'!$FM$524)+SUMIF('Resumen Anual'!$DH$510,DF59,'Resumen Anual'!$DP$524)+SUMIF('Resumen Anual'!$BI$510,DF59,'Resumen Anual'!$BQ$524)+SUMIF('Resumen Anual'!$L$510,DF59,'Resumen Anual'!$T$524)+SUMIF('Resumen Anual'!$FE$454,DF59,'Resumen Anual'!$FM$468)+SUMIF('Resumen Anual'!$DH$454,DF59,'Resumen Anual'!$DP$468)+SUMIF('Resumen Anual'!$BI$454,DF59,'Resumen Anual'!$BQ$468)+SUMIF('Resumen Anual'!$L$454,DF59,'Resumen Anual'!$T$468)+SUMIF('Resumen Anual'!$FE$398,DF59,'Resumen Anual'!$FM$412)+SUMIF('Resumen Anual'!$DH$398,DF59,'Resumen Anual'!$DP$412)+SUMIF('Resumen Anual'!$BI$398,DF59,'Resumen Anual'!$BQ$412)+SUMIF('Resumen Anual'!$L$398,DF59,'Resumen Anual'!$T$412)+SUMIF('Resumen Anual'!$FE$342,DF59,'Resumen Anual'!$FM$356)+SUMIF('Resumen Anual'!$DH$342,DF59,'Resumen Anual'!$DP$356)+SUMIF('Resumen Anual'!$BI$342,DF59,'Resumen Anual'!$BQ$356)+SUMIF('Resumen Anual'!$L$342,DF59,'Resumen Anual'!$T$356)+SUMIF('Resumen Anual'!$FE$286,DF59,'Resumen Anual'!$FM$300)+SUMIF('Resumen Anual'!$DH$286,DF59,'Resumen Anual'!$DP$300)+SUMIF('Resumen Anual'!$BI$286,DF59,'Resumen Anual'!$BQ$300)+SUMIF('Resumen Anual'!$L$286,DF59,'Resumen Anual'!$T$300)+SUMIF('Resumen Anual'!$FE$230,DF59,'Resumen Anual'!$FM$244)+SUMIF('Resumen Anual'!$DH$230,DF59,'Resumen Anual'!$DP$244)+SUMIF('Resumen Anual'!$BI$230,DF59,'Resumen Anual'!$BQ$244)+SUMIF('Resumen Anual'!$L$230,DF59,'Resumen Anual'!$T$244)+SUMIF('Resumen Anual'!$FE$174,DF59,'Resumen Anual'!$FM$188)+SUMIF('Resumen Anual'!$DH$174,DF59,'Resumen Anual'!$DP$188)+SUMIF('Resumen Anual'!$BI$174,DF59,'Resumen Anual'!$BQ$188)+SUMIF('Resumen Anual'!$L$174,DF59,'Resumen Anual'!$T$188)+SUMIF('Resumen Anual'!$FE$118,DF59,'Resumen Anual'!$FM$132)+SUMIF('Resumen Anual'!$DH$118,DF59,'Resumen Anual'!$DP$132)+SUMIF('Resumen Anual'!$BI$118,DF59,'Resumen Anual'!$BQ$132)+SUMIF('Resumen Anual'!$L$118,DF59,'Resumen Anual'!$T$132)+SUMIF('Resumen Anual'!$FE$62,DF59,'Resumen Anual'!$FM$76)+SUMIF('Resumen Anual'!$DH$62,DF59,'Resumen Anual'!$DP$76)+SUMIF('Resumen Anual'!$BI$62,DF59,'Resumen Anual'!$BQ$76)+SUMIF('Resumen Anual'!$L$62,DF59,'Resumen Anual'!$T$76)+SUMIF('Resumen Anual'!$FE$6,DF59,'Resumen Anual'!$FM$20)+SUMIF('Resumen Anual'!$DH$6,DF59,'Resumen Anual'!$DP$20)+SUMIF('Resumen Anual'!$BI$6,DF59,'Resumen Anual'!$BQ$20)+SUMIF('Resumen Anual'!$L$6,DF59,'Resumen Anual'!$T$20)+SUMIF('Bitácoras Anteriores'!$K$6,DF59,'Bitácoras Anteriores'!$S$17)+SUMIF('Bitácoras Anteriores'!$K$59,$K$6,'Bitácoras Anteriores'!$S$70)+SUMIF('Bitácoras Anteriores'!$K$112,DF59,'Bitácoras Anteriores'!$S$123)+SUMIF('Bitácoras Anteriores'!$K$165,DF59,'Bitácoras Anteriores'!$S$176)+SUMIF('Bitácoras Anteriores'!$K$218,DF59,'Bitácoras Anteriores'!$S$229)+SUMIF('Bitácoras Anteriores'!$K$271,DF59,'Bitácoras Anteriores'!$S$282)+SUMIF('Bitácoras Anteriores'!$K$324,DF59,'Bitácoras Anteriores'!$S$335)+SUMIF('Bitácoras Anteriores'!$BH$6,DF59,'Bitácoras Anteriores'!$BP$17)+SUMIF('Bitácoras Anteriores'!$BH$59,$K$6,'Bitácoras Anteriores'!$BP$70)+SUMIF('Bitácoras Anteriores'!$BH$112,DF59,'Bitácoras Anteriores'!$BP$123)+SUMIF('Bitácoras Anteriores'!$BH$165,DF59,'Bitácoras Anteriores'!$BP$176)+SUMIF('Bitácoras Anteriores'!$BH$218,DF59,'Bitácoras Anteriores'!$BP$229)+SUMIF('Bitácoras Anteriores'!$BH$271,DF59,'Bitácoras Anteriores'!$BP$282)+SUMIF('Bitácoras Anteriores'!$BH$324,DF59,'Bitácoras Anteriores'!$BP$335)+SUMIF('Bitácoras Anteriores'!$DF$6,DF59,'Bitácoras Anteriores'!$DN$17)+SUMIF('Bitácoras Anteriores'!$DF$59,$K$6,'Bitácoras Anteriores'!$DN$70)+SUMIF('Bitácoras Anteriores'!$DF$112,DF59,'Bitácoras Anteriores'!$DN$123)+SUMIF('Bitácoras Anteriores'!$DF$165,DF59,'Bitácoras Anteriores'!$DN$176)+SUMIF('Bitácoras Anteriores'!$DF$218,DF59,'Bitácoras Anteriores'!$DN$229)+SUMIF('Bitácoras Anteriores'!$DF$271,DF59,'Bitácoras Anteriores'!$DN$282)+SUMIF('Bitácoras Anteriores'!$DF$324,DF59,'Bitácoras Anteriores'!$DN$335)+SUMIF('Bitácoras Anteriores'!$FC$6,DF59,'Bitácoras Anteriores'!$FK$17)+SUMIF('Bitácoras Anteriores'!$FC$59,$K$6,'Bitácoras Anteriores'!$FK$70)+SUMIF('Bitácoras Anteriores'!$FC$112,DF59,'Bitácoras Anteriores'!$FK$123)+SUMIF('Bitácoras Anteriores'!$FC$165,DF59,'Bitácoras Anteriores'!$FK$176)+SUMIF('Bitácoras Anteriores'!$FC$218,DF59,'Bitácoras Anteriores'!$FK$229)+SUMIF('Bitácoras Anteriores'!$FC$271,DF59,'Bitácoras Anteriores'!$FK$282)+SUMIF('Bitácoras Anteriores'!$FC$324,DF59,'Bitácoras Anteriores'!$FK$335)</f>
        <v>0</v>
      </c>
      <c r="DO69" s="806"/>
      <c r="DP69" s="806"/>
      <c r="DQ69" s="806"/>
      <c r="DR69" s="806"/>
      <c r="DS69" s="807"/>
      <c r="DT69" s="15"/>
      <c r="DU69" s="771">
        <f>IF(DU65=0," ",DU65+2)</f>
        <v>2024</v>
      </c>
      <c r="DV69" s="772"/>
      <c r="DW69" s="772"/>
      <c r="DX69" s="772"/>
      <c r="DY69" s="772"/>
      <c r="DZ69" s="1214">
        <f>SUMIFS('Resumen Anual'!$AF$54,DU69,'Resumen Anual'!$V$9,DF59,'Resumen Anual'!$L$6)+SUMIFS('Resumen Anual'!$AF$112,DU69,'Resumen Anual'!$V$9,DF59,'Resumen Anual'!$L$64)+SUMIFS('Resumen Anual'!$AF$170,DU69,'Resumen Anual'!$V$9,DF59,'Resumen Anual'!$L$122)+SUMIFS('Resumen Anual'!$AF$228,DU69,'Resumen Anual'!$V$9,DF59,'Resumen Anual'!$L$180)+SUMIFS('Resumen Anual'!$AF$286,DU69,'Resumen Anual'!$V$9,DF59,'Resumen Anual'!$L$238)+SUMIFS('Resumen Anual'!$AF$344,DU69,'Resumen Anual'!$V$9,DF59,'Resumen Anual'!$L$296)+SUMIFS('Resumen Anual'!$AF$402,DU69,'Resumen Anual'!$V$9,DF59,'Resumen Anual'!$L$354)+SUMIFS('Resumen Anual'!$AF$460,DU69,'Resumen Anual'!$V$9,DF59,'Resumen Anual'!$L$412)+SUMIFS('Resumen Anual'!$AF$518,DU69,'Resumen Anual'!$V$9,DF59,'Resumen Anual'!$L$470)+SUMIFS('Resumen Anual'!$AF$576,DU69,'Resumen Anual'!$V$9,DF59,'Resumen Anual'!$L$528)+SUMIFS('Resumen Anual'!$AF$634,DU69,'Resumen Anual'!$V$9,DF59,'Resumen Anual'!$L$586)+SUMIFS('Resumen Anual'!$AF$692,DU69,'Resumen Anual'!$V$9,DF59,'Resumen Anual'!$L$644)+SUMIFS('Resumen Anual'!$CC$54,DU69,'Resumen Anual'!$V$9,DF59,'Resumen Anual'!$BI$6)+SUMIFS('Resumen Anual'!$CC$112,DU69,'Resumen Anual'!$V$9,DF59,'Resumen Anual'!$BI$64)+SUMIFS('Resumen Anual'!$CC$170,DU69,'Resumen Anual'!$V$9,DF59,'Resumen Anual'!$BI$122)+SUMIFS('Resumen Anual'!$CC$228,DU69,'Resumen Anual'!$V$9,DF59,'Resumen Anual'!$BI$180)+SUMIFS('Resumen Anual'!$CC$286,DU69,'Resumen Anual'!$V$9,DF59,'Resumen Anual'!$BI$238)+SUMIFS('Resumen Anual'!$CC$344,DU69,'Resumen Anual'!$V$9,DF59,'Resumen Anual'!$BI$296)+SUMIFS('Resumen Anual'!$CC$402,DU69,'Resumen Anual'!$V$9,DF59,'Resumen Anual'!$BI$354)+SUMIFS('Resumen Anual'!$CC$460,DU69,'Resumen Anual'!$V$9,DF59,'Resumen Anual'!$BI$412)+SUMIFS('Resumen Anual'!$CC$518,DU69,'Resumen Anual'!$V$9,DF59,'Resumen Anual'!$BI$470)+SUMIFS('Resumen Anual'!$CC$576,DU69,'Resumen Anual'!$V$9,DF59,'Resumen Anual'!$BI$528)+SUMIFS('Resumen Anual'!$CC$634,DU69,'Resumen Anual'!$V$9,DF59,'Resumen Anual'!$BI$586)+SUMIFS('Resumen Anual'!$CC$692,DU69,'Resumen Anual'!$V$9,DF59,'Resumen Anual'!$BI$644)+SUMIFS('Resumen Anual'!$EB$54,DU69,'Resumen Anual'!$V$9,DF59,'Resumen Anual'!$DH$6)+SUMIFS('Resumen Anual'!$EB$112,DU69,'Resumen Anual'!$V$9,DF59,'Resumen Anual'!$DH$64)+SUMIFS('Resumen Anual'!$EB$170,DU69,'Resumen Anual'!$V$9,DF59,'Resumen Anual'!$DH$122)+SUMIFS('Resumen Anual'!$EB$228,DU69,'Resumen Anual'!$V$9,DF59,'Resumen Anual'!$DH$180)+SUMIFS('Resumen Anual'!$EB$286,DU69,'Resumen Anual'!$V$9,DF59,'Resumen Anual'!$DH$238)+SUMIFS('Resumen Anual'!$EB$344,DU69,'Resumen Anual'!$V$9,DF59,'Resumen Anual'!$DH$296)+SUMIFS('Resumen Anual'!$EB$402,DU69,'Resumen Anual'!$V$9,DF59,'Resumen Anual'!$DH$354)+SUMIFS('Resumen Anual'!$EB$460,DU69,'Resumen Anual'!$V$9,DF59,'Resumen Anual'!$DH$412)+SUMIFS('Resumen Anual'!$EB$518,DU69,'Resumen Anual'!$V$9,DF59,'Resumen Anual'!$DH$470)+SUMIFS('Resumen Anual'!$EB$576,DU69,'Resumen Anual'!$V$9,DF59,'Resumen Anual'!$DH$528)+SUMIFS('Resumen Anual'!$EB$634,DU69,'Resumen Anual'!$V$9,DF59,'Resumen Anual'!$DH$586)+SUMIFS('Resumen Anual'!$EB$692,DU69,'Resumen Anual'!$V$9,DF59,'Resumen Anual'!$DH$644)+SUMIFS('Resumen Anual'!$FY$54,DU69,'Resumen Anual'!$V$9,DF59,'Resumen Anual'!$FE$6)+SUMIFS('Resumen Anual'!$FY$112,DU69,'Resumen Anual'!$V$9,DF59,'Resumen Anual'!$FE$64)+SUMIFS('Resumen Anual'!$FY$170,DU69,'Resumen Anual'!$V$9,DF59,'Resumen Anual'!$FE$122)+SUMIFS('Resumen Anual'!$FY$228,DU69,'Resumen Anual'!$V$9,DF59,'Resumen Anual'!$FE$180)+SUMIFS('Resumen Anual'!$FY$286,DU69,'Resumen Anual'!$V$9,DF59,'Resumen Anual'!$FE$238)+SUMIFS('Resumen Anual'!$FY$344,DU69,'Resumen Anual'!$V$9,DF59,'Resumen Anual'!$FE$296)+SUMIFS('Resumen Anual'!$FY$402,DU69,'Resumen Anual'!$V$9,DF59,'Resumen Anual'!$FE$354)+SUMIFS('Resumen Anual'!$FY$460,DU69,'Resumen Anual'!$V$9,DF59,'Resumen Anual'!$FE$412)+SUMIFS('Resumen Anual'!$FY$518,DU69,'Resumen Anual'!$V$9,DF59,'Resumen Anual'!$FE$470)+SUMIFS('Resumen Anual'!$FY$576,DU69,'Resumen Anual'!$V$9,DF59,'Resumen Anual'!$FE$528)+SUMIFS('Resumen Anual'!$FY$634,DU69,'Resumen Anual'!$V$9,DF59,'Resumen Anual'!$FE$586)+SUMIFS('Resumen Anual'!$FY$692,DU69,'Resumen Anual'!$V$9,DF59,'Resumen Anual'!$FE$644)</f>
        <v>0</v>
      </c>
      <c r="EA69" s="770"/>
      <c r="EB69" s="770"/>
      <c r="EC69" s="770"/>
      <c r="ED69" s="770">
        <f>SUMIFS('Resumen Anual'!$AJ$54,DU69,'Resumen Anual'!$V$9,DF59,'Resumen Anual'!$L$6)+SUMIFS('Resumen Anual'!$AJ$112,DU69,'Resumen Anual'!$V$9,DF59,'Resumen Anual'!$L$64)+SUMIFS('Resumen Anual'!$AJ$170,DU69,'Resumen Anual'!$V$9,DF59,'Resumen Anual'!$L$122)+SUMIFS('Resumen Anual'!$AJ$228,DU69,'Resumen Anual'!$V$9,DF59,'Resumen Anual'!$L$180)+SUMIFS('Resumen Anual'!$AJ$286,DU69,'Resumen Anual'!$V$9,DF59,'Resumen Anual'!$L$238)+SUMIFS('Resumen Anual'!$AJ$344,DU69,'Resumen Anual'!$V$9,DF59,'Resumen Anual'!$L$296)+SUMIFS('Resumen Anual'!$AJ$402,DU69,'Resumen Anual'!$V$9,DF59,'Resumen Anual'!$L$354)+SUMIFS('Resumen Anual'!$AJ$460,DU69,'Resumen Anual'!$V$9,DF59,'Resumen Anual'!$L$412)+SUMIFS('Resumen Anual'!$AJ$518,DU69,'Resumen Anual'!$V$9,DF59,'Resumen Anual'!$L$470)+SUMIFS('Resumen Anual'!$AJ$576,DU69,'Resumen Anual'!$V$9,DF59,'Resumen Anual'!$L$528)+SUMIFS('Resumen Anual'!$AJ$634,DU69,'Resumen Anual'!$V$9,DF59,'Resumen Anual'!$L$586)+SUMIFS('Resumen Anual'!$AJ$692,DU69,'Resumen Anual'!$V$9,DF59,'Resumen Anual'!$L$644)+SUMIFS('Resumen Anual'!$CG$54,DU69,'Resumen Anual'!$V$9,DF59,'Resumen Anual'!$BI$6)+SUMIFS('Resumen Anual'!$CG$112,DU69,'Resumen Anual'!$V$9,DF59,'Resumen Anual'!$BI$64)+SUMIFS('Resumen Anual'!$CG$170,DU69,'Resumen Anual'!$V$9,DF59,'Resumen Anual'!$BI$122)+SUMIFS('Resumen Anual'!$CG$228,DU69,'Resumen Anual'!$V$9,DF59,'Resumen Anual'!$BI$180)+SUMIFS('Resumen Anual'!$CG$286,DU69,'Resumen Anual'!$V$9,DF59,'Resumen Anual'!$BI$238)+SUMIFS('Resumen Anual'!$CG$344,DU69,'Resumen Anual'!$V$9,DF59,'Resumen Anual'!$BI$296)+SUMIFS('Resumen Anual'!$CG$402,DU69,'Resumen Anual'!$V$9,DF59,'Resumen Anual'!$BI$354)+SUMIFS('Resumen Anual'!$CG$460,DU69,'Resumen Anual'!$V$9,DF59,'Resumen Anual'!$BI$412)+SUMIFS('Resumen Anual'!$CG$518,DU69,'Resumen Anual'!$V$9,DF59,'Resumen Anual'!$BI$470)+SUMIFS('Resumen Anual'!$CG$576,DU69,'Resumen Anual'!$V$9,DF59,'Resumen Anual'!$BI$528)+SUMIFS('Resumen Anual'!$CG$634,DU69,'Resumen Anual'!$V$9,DF59,'Resumen Anual'!$BI$586)+SUMIFS('Resumen Anual'!$CG$692,DU69,'Resumen Anual'!$V$9,DF59,'Resumen Anual'!$BI$644)+SUMIFS('Resumen Anual'!$EF$54,DU69,'Resumen Anual'!$V$9,DF59,'Resumen Anual'!$DH$6)+SUMIFS('Resumen Anual'!$EF$112,DU69,'Resumen Anual'!$V$9,DF59,'Resumen Anual'!$DH$64)+SUMIFS('Resumen Anual'!$EF$170,DU69,'Resumen Anual'!$V$9,DF59,'Resumen Anual'!$DH$122)+SUMIFS('Resumen Anual'!$EF$228,DU69,'Resumen Anual'!$V$9,DF59,'Resumen Anual'!$DH$180)+SUMIFS('Resumen Anual'!$EF$286,DU69,'Resumen Anual'!$V$9,DF59,'Resumen Anual'!$DH$238)+SUMIFS('Resumen Anual'!$EF$344,DU69,'Resumen Anual'!$V$9,DF59,'Resumen Anual'!$DH$296)+SUMIFS('Resumen Anual'!$EF$402,DU69,'Resumen Anual'!$V$9,DF59,'Resumen Anual'!$DH$354)+SUMIFS('Resumen Anual'!$EF$460,DU69,'Resumen Anual'!$V$9,DF59,'Resumen Anual'!$DH$412)+SUMIFS('Resumen Anual'!$EF$518,DU69,'Resumen Anual'!$V$9,DF59,'Resumen Anual'!$DH$470)+SUMIFS('Resumen Anual'!$EF$576,DU69,'Resumen Anual'!$V$9,DF59,'Resumen Anual'!$DH$528)+SUMIFS('Resumen Anual'!$EF$634,DU69,'Resumen Anual'!$V$9,DF59,'Resumen Anual'!$DH$586)+SUMIFS('Resumen Anual'!$EF$692,DU69,'Resumen Anual'!$V$9,DF59,'Resumen Anual'!$DH$644)+SUMIFS('Resumen Anual'!$GC$54,DU69,'Resumen Anual'!$V$9,DF59,'Resumen Anual'!$FE$6)+SUMIFS('Resumen Anual'!$GC$112,DU69,'Resumen Anual'!$V$9,DF59,'Resumen Anual'!$FE$64)+SUMIFS('Resumen Anual'!$GC$170,DU69,'Resumen Anual'!$V$9,DF59,'Resumen Anual'!$FE$122)+SUMIFS('Resumen Anual'!$GC$228,DU69,'Resumen Anual'!$V$9,DF59,'Resumen Anual'!$FE$180)+SUMIFS('Resumen Anual'!$GC$286,DU69,'Resumen Anual'!$V$9,DF59,'Resumen Anual'!$FE$238)+SUMIFS('Resumen Anual'!$GC$344,DU69,'Resumen Anual'!$V$9,DF59,'Resumen Anual'!$FE$296)+SUMIFS('Resumen Anual'!$GC$402,DU69,'Resumen Anual'!$V$9,DF59,'Resumen Anual'!$FE$354)+SUMIFS('Resumen Anual'!$GC$460,DU69,'Resumen Anual'!$V$9,DF59,'Resumen Anual'!$FE$412)+SUMIFS('Resumen Anual'!$GC$518,DU69,'Resumen Anual'!$V$9,DF59,'Resumen Anual'!$FE$470)+SUMIFS('Resumen Anual'!$GC$576,DU69,'Resumen Anual'!$V$9,DF59,'Resumen Anual'!$FE$528)+SUMIFS('Resumen Anual'!$GC$634,DU69,'Resumen Anual'!$V$9,DF59,'Resumen Anual'!$FE$586)+SUMIFS('Resumen Anual'!$GC$692,DU69,'Resumen Anual'!$V$9,DF59,'Resumen Anual'!$FE$644)</f>
        <v>0</v>
      </c>
      <c r="EE69" s="770"/>
      <c r="EF69" s="770"/>
      <c r="EG69" s="770"/>
      <c r="EH69" s="770">
        <f>SUMIFS('Resumen Anual'!$AN$54,DU69,'Resumen Anual'!$V$9,DF59,'Resumen Anual'!$L$6)+SUMIFS('Resumen Anual'!$AN$112,DU69,'Resumen Anual'!$V$9,DF59,'Resumen Anual'!$L$64)+SUMIFS('Resumen Anual'!$AN$170,DU69,'Resumen Anual'!$V$9,DF59,'Resumen Anual'!$L$122)+SUMIFS('Resumen Anual'!$AN$228,DU69,'Resumen Anual'!$V$9,DF59,'Resumen Anual'!$L$180)+SUMIFS('Resumen Anual'!$AN$286,DU69,'Resumen Anual'!$V$9,DF59,'Resumen Anual'!$L$238)+SUMIFS('Resumen Anual'!$AN$344,DU69,'Resumen Anual'!$V$9,DF59,'Resumen Anual'!$L$296)+SUMIFS('Resumen Anual'!$AN$402,DU69,'Resumen Anual'!$V$9,DF59,'Resumen Anual'!$L$354)+SUMIFS('Resumen Anual'!$AN$460,DU69,'Resumen Anual'!$V$9,DF59,'Resumen Anual'!$L$412)+SUMIFS('Resumen Anual'!$AN$518,DU69,'Resumen Anual'!$V$9,DF59,'Resumen Anual'!$L$470)+SUMIFS('Resumen Anual'!$AN$576,DU69,'Resumen Anual'!$V$9,DF59,'Resumen Anual'!$L$528)+SUMIFS('Resumen Anual'!$AN$634,DU69,'Resumen Anual'!$V$9,DF59,'Resumen Anual'!$L$586)+SUMIFS('Resumen Anual'!$AN$692,DU69,'Resumen Anual'!$V$9,DF59,'Resumen Anual'!$L$644)+SUMIFS('Resumen Anual'!$CK$54,DU69,'Resumen Anual'!$V$9,DF59,'Resumen Anual'!$BI$6)+SUMIFS('Resumen Anual'!$CK$112,DU69,'Resumen Anual'!$V$9,DF59,'Resumen Anual'!$BI$64)+SUMIFS('Resumen Anual'!$CK$170,DU69,'Resumen Anual'!$V$9,DF59,'Resumen Anual'!$BI$122)+SUMIFS('Resumen Anual'!$CK$228,DU69,'Resumen Anual'!$V$9,DF59,'Resumen Anual'!$BI$180)+SUMIFS('Resumen Anual'!$CK$286,DU69,'Resumen Anual'!$V$9,DF59,'Resumen Anual'!$BI$238)+SUMIFS('Resumen Anual'!$CK$344,DU69,'Resumen Anual'!$V$9,DF59,'Resumen Anual'!$BI$296)+SUMIFS('Resumen Anual'!$CK$402,DU69,'Resumen Anual'!$V$9,DF59,'Resumen Anual'!$BI$354)+SUMIFS('Resumen Anual'!$CK$460,DU69,'Resumen Anual'!$V$9,DF59,'Resumen Anual'!$BI$412)+SUMIFS('Resumen Anual'!$CK$518,DU69,'Resumen Anual'!$V$9,DF59,'Resumen Anual'!$BI$470)+SUMIFS('Resumen Anual'!$CK$576,DU69,'Resumen Anual'!$V$9,DF59,'Resumen Anual'!$BI$528)+SUMIFS('Resumen Anual'!$CK$634,DU69,'Resumen Anual'!$V$9,DF59,'Resumen Anual'!$BI$586)+SUMIFS('Resumen Anual'!$CK$692,DU69,'Resumen Anual'!$V$9,DF59,'Resumen Anual'!$BI$644)+SUMIFS('Resumen Anual'!$EJ$54,DU69,'Resumen Anual'!$V$9,DF59,'Resumen Anual'!$DH$6)+SUMIFS('Resumen Anual'!$EJ$112,DU69,'Resumen Anual'!$V$9,DF59,'Resumen Anual'!$DH$64)+SUMIFS('Resumen Anual'!$EJ$170,DU69,'Resumen Anual'!$V$9,DF59,'Resumen Anual'!$DH$122)+SUMIFS('Resumen Anual'!$EJ$228,DU69,'Resumen Anual'!$V$9,DF59,'Resumen Anual'!$DH$180)+SUMIFS('Resumen Anual'!$EJ$286,DU69,'Resumen Anual'!$V$9,DF59,'Resumen Anual'!$DH$238)+SUMIFS('Resumen Anual'!$EJ$344,DU69,'Resumen Anual'!$V$9,DF59,'Resumen Anual'!$DH$296)+SUMIFS('Resumen Anual'!$EJ$402,DU69,'Resumen Anual'!$V$9,DF59,'Resumen Anual'!$DH$354)+SUMIFS('Resumen Anual'!$EJ$460,DU69,'Resumen Anual'!$V$9,DF59,'Resumen Anual'!$DH$412)+SUMIFS('Resumen Anual'!$EJ$518,DU69,'Resumen Anual'!$V$9,DF59,'Resumen Anual'!$DH$470)+SUMIFS('Resumen Anual'!$EJ$576,DU69,'Resumen Anual'!$V$9,DF59,'Resumen Anual'!$DH$528)+SUMIFS('Resumen Anual'!$EJ$634,DU69,'Resumen Anual'!$V$9,DF59,'Resumen Anual'!$DH$586)+SUMIFS('Resumen Anual'!$EJ$692,DU69,'Resumen Anual'!$V$9,DF59,'Resumen Anual'!$DH$644)+SUMIFS('Resumen Anual'!$GG$54,DU69,'Resumen Anual'!$V$9,DF59,'Resumen Anual'!$FE$6)+SUMIFS('Resumen Anual'!$GG$112,DU69,'Resumen Anual'!$V$9,DF59,'Resumen Anual'!$FE$64)+SUMIFS('Resumen Anual'!$GG$170,DU69,'Resumen Anual'!$V$9,DF59,'Resumen Anual'!$FE$122)+SUMIFS('Resumen Anual'!$GG$228,DU69,'Resumen Anual'!$V$9,DF59,'Resumen Anual'!$FE$180)+SUMIFS('Resumen Anual'!$GG$286,DU69,'Resumen Anual'!$V$9,DF59,'Resumen Anual'!$FE$238)+SUMIFS('Resumen Anual'!$GG$344,DU69,'Resumen Anual'!$V$9,DF59,'Resumen Anual'!$FE$296)+SUMIFS('Resumen Anual'!$GG$402,DU69,'Resumen Anual'!$V$9,DF59,'Resumen Anual'!$FE$354)+SUMIFS('Resumen Anual'!$GG$460,DU69,'Resumen Anual'!$V$9,DF59,'Resumen Anual'!$FE$412)+SUMIFS('Resumen Anual'!$GG$518,DU69,'Resumen Anual'!$V$9,DF59,'Resumen Anual'!$FE$470)+SUMIFS('Resumen Anual'!$GG$576,DU69,'Resumen Anual'!$V$9,DF59,'Resumen Anual'!$FE$528)+SUMIFS('Resumen Anual'!$GG$634,DU69,'Resumen Anual'!$V$9,DF59,'Resumen Anual'!$FE$586)+SUMIFS('Resumen Anual'!$GG$692,DU69,'Resumen Anual'!$V$9,DF59,'Resumen Anual'!$FE$644)</f>
        <v>0</v>
      </c>
      <c r="EI69" s="770"/>
      <c r="EJ69" s="770"/>
      <c r="EK69" s="770"/>
      <c r="EL69" s="756">
        <f>SUMIFS('Resumen Anual'!$AR$54,DU69,'Resumen Anual'!$V$9,DF59,'Resumen Anual'!$L$6)+SUMIFS('Resumen Anual'!$AR$112,DU69,'Resumen Anual'!$V$9,DF59,'Resumen Anual'!$L$64)+SUMIFS('Resumen Anual'!$AR$170,DU69,'Resumen Anual'!$V$9,DF59,'Resumen Anual'!$L$122)+SUMIFS('Resumen Anual'!$AR$228,DU69,'Resumen Anual'!$V$9,DF59,'Resumen Anual'!$L$180)+SUMIFS('Resumen Anual'!$AR$286,DU69,'Resumen Anual'!$V$9,DF59,'Resumen Anual'!$L$238)+SUMIFS('Resumen Anual'!$AR$344,DU69,'Resumen Anual'!$V$9,DF59,'Resumen Anual'!$L$296)+SUMIFS('Resumen Anual'!$AR$402,DU69,'Resumen Anual'!$V$9,DF59,'Resumen Anual'!$L$354)+SUMIFS('Resumen Anual'!$AR$460,DU69,'Resumen Anual'!$V$9,DF59,'Resumen Anual'!$L$412)+SUMIFS('Resumen Anual'!$AR$518,DU69,'Resumen Anual'!$V$9,DF59,'Resumen Anual'!$L$470)+SUMIFS('Resumen Anual'!$AR$576,DU69,'Resumen Anual'!$V$9,DF59,'Resumen Anual'!$L$528)+SUMIFS('Resumen Anual'!$AR$634,DU69,'Resumen Anual'!$V$9,DF59,'Resumen Anual'!$L$586)+SUMIFS('Resumen Anual'!$AR$692,DU69,'Resumen Anual'!$V$9,DF59,'Resumen Anual'!$L$644)+SUMIFS('Resumen Anual'!$CO$54,DU69,'Resumen Anual'!$V$9,DF59,'Resumen Anual'!$BI$6)+SUMIFS('Resumen Anual'!$CO$112,DU69,'Resumen Anual'!$V$9,DF59,'Resumen Anual'!$BI$64)+SUMIFS('Resumen Anual'!$CO$170,DU69,'Resumen Anual'!$V$9,DF59,'Resumen Anual'!$BI$122)+SUMIFS('Resumen Anual'!$CO$228,DU69,'Resumen Anual'!$V$9,DF59,'Resumen Anual'!$BI$180)+SUMIFS('Resumen Anual'!$CO$286,DU69,'Resumen Anual'!$V$9,DF59,'Resumen Anual'!$BI$238)+SUMIFS('Resumen Anual'!$CO$344,DU69,'Resumen Anual'!$V$9,DF59,'Resumen Anual'!$BI$296)+SUMIFS('Resumen Anual'!$CO$402,DU69,'Resumen Anual'!$V$9,DF59,'Resumen Anual'!$BI$354)+SUMIFS('Resumen Anual'!$CO$460,DU69,'Resumen Anual'!$V$9,DF59,'Resumen Anual'!$BI$412)+SUMIFS('Resumen Anual'!$CO$518,DU69,'Resumen Anual'!$V$9,DF59,'Resumen Anual'!$BI$470)+SUMIFS('Resumen Anual'!$CO$576,DU69,'Resumen Anual'!$V$9,DF59,'Resumen Anual'!$BI$528)+SUMIFS('Resumen Anual'!$CO$634,DU69,'Resumen Anual'!$V$9,DF59,'Resumen Anual'!$BI$586)+SUMIFS('Resumen Anual'!$CO$692,DU69,'Resumen Anual'!$V$9,DF59,'Resumen Anual'!$BI$644)+SUMIFS('Resumen Anual'!$EN$54,DU69,'Resumen Anual'!$V$9,DF59,'Resumen Anual'!$DH$6)+SUMIFS('Resumen Anual'!$EN$112,DU69,'Resumen Anual'!$V$9,DF59,'Resumen Anual'!$DH$64)+SUMIFS('Resumen Anual'!$EN$170,DU69,'Resumen Anual'!$V$9,DF59,'Resumen Anual'!$DH$122)+SUMIFS('Resumen Anual'!$EN$228,DU69,'Resumen Anual'!$V$9,DF59,'Resumen Anual'!$DH$180)+SUMIFS('Resumen Anual'!$EN$286,DU69,'Resumen Anual'!$V$9,DF59,'Resumen Anual'!$DH$238)+SUMIFS('Resumen Anual'!$EN$344,DU69,'Resumen Anual'!$V$9,DF59,'Resumen Anual'!$DH$296)+SUMIFS('Resumen Anual'!$EN$402,DU69,'Resumen Anual'!$V$9,DF59,'Resumen Anual'!$DH$354)+SUMIFS('Resumen Anual'!$EN$460,DU69,'Resumen Anual'!$V$9,DF59,'Resumen Anual'!$DH$412)+SUMIFS('Resumen Anual'!$EN$518,DU69,'Resumen Anual'!$V$9,DF59,'Resumen Anual'!$DH$470)+SUMIFS('Resumen Anual'!$EN$576,DU69,'Resumen Anual'!$V$9,DF59,'Resumen Anual'!$DH$528)+SUMIFS('Resumen Anual'!$EN$634,DU69,'Resumen Anual'!$V$9,DF59,'Resumen Anual'!$DH$586)+SUMIFS('Resumen Anual'!$EN$692,DU69,'Resumen Anual'!$V$9,DF59,'Resumen Anual'!$DH$644)+SUMIFS('Resumen Anual'!$GK$54,DU69,'Resumen Anual'!$V$9,DF59,'Resumen Anual'!$FE$6)+SUMIFS('Resumen Anual'!$GK$112,DU69,'Resumen Anual'!$V$9,DF59,'Resumen Anual'!$FE$64)+SUMIFS('Resumen Anual'!$GK$170,DU69,'Resumen Anual'!$V$9,DF59,'Resumen Anual'!$FE$122)+SUMIFS('Resumen Anual'!$GK$228,DU69,'Resumen Anual'!$V$9,DF59,'Resumen Anual'!$FE$180)+SUMIFS('Resumen Anual'!$GK$286,DU69,'Resumen Anual'!$V$9,DF59,'Resumen Anual'!$FE$238)+SUMIFS('Resumen Anual'!$GK$344,DU69,'Resumen Anual'!$V$9,DF59,'Resumen Anual'!$FE$296)+SUMIFS('Resumen Anual'!$GK$402,DU69,'Resumen Anual'!$V$9,DF59,'Resumen Anual'!$FE$354)+SUMIFS('Resumen Anual'!$GK$460,DU69,'Resumen Anual'!$V$9,DF59,'Resumen Anual'!$FE$412)+SUMIFS('Resumen Anual'!$GK$518,DU69,'Resumen Anual'!$V$9,DF59,'Resumen Anual'!$FE$470)+SUMIFS('Resumen Anual'!$GK$576,DU69,'Resumen Anual'!$V$9,DF59,'Resumen Anual'!$FE$528)+SUMIFS('Resumen Anual'!$GK$634,DU69,'Resumen Anual'!$V$9,DF59,'Resumen Anual'!$FE$586)+SUMIFS('Resumen Anual'!$GK$692,DU69,'Resumen Anual'!$V$9,DF59,'Resumen Anual'!$FE$644)</f>
        <v>0</v>
      </c>
      <c r="EM69" s="756"/>
      <c r="EN69" s="756"/>
      <c r="EO69" s="756">
        <f>SUMIFS('Resumen Anual'!$AU$54,DU69,'Resumen Anual'!$V$9,DF59,'Resumen Anual'!$L$6)+SUMIFS('Resumen Anual'!$AU$112,DU69,'Resumen Anual'!$V$9,DF59,'Resumen Anual'!$L$64)+SUMIFS('Resumen Anual'!$AU$170,DU69,'Resumen Anual'!$V$9,DF59,'Resumen Anual'!$L$122)+SUMIFS('Resumen Anual'!$AU$228,DU69,'Resumen Anual'!$V$9,DF59,'Resumen Anual'!$L$180)+SUMIFS('Resumen Anual'!$AU$286,DU69,'Resumen Anual'!$V$9,DF59,'Resumen Anual'!$L$238)+SUMIFS('Resumen Anual'!$AU$344,DU69,'Resumen Anual'!$V$9,DF59,'Resumen Anual'!$L$296)+SUMIFS('Resumen Anual'!$AU$402,DU69,'Resumen Anual'!$V$9,DF59,'Resumen Anual'!$L$354)+SUMIFS('Resumen Anual'!$AU$460,DU69,'Resumen Anual'!$V$9,DF59,'Resumen Anual'!$L$412)+SUMIFS('Resumen Anual'!$AU$518,DU69,'Resumen Anual'!$V$9,DF59,'Resumen Anual'!$L$470)+SUMIFS('Resumen Anual'!$AU$576,DU69,'Resumen Anual'!$V$9,DF59,'Resumen Anual'!$L$528)+SUMIFS('Resumen Anual'!$AU$634,DU69,'Resumen Anual'!$V$9,DF59,'Resumen Anual'!$L$586)+SUMIFS('Resumen Anual'!$AU$692,DU69,'Resumen Anual'!$V$9,DF59,'Resumen Anual'!$L$644)+SUMIFS('Resumen Anual'!$CR$54,DU69,'Resumen Anual'!$V$9,DF59,'Resumen Anual'!$BI$6)+SUMIFS('Resumen Anual'!$CR$112,DU69,'Resumen Anual'!$V$9,DF59,'Resumen Anual'!$BI$64)+SUMIFS('Resumen Anual'!$CR$170,DU69,'Resumen Anual'!$V$9,DF59,'Resumen Anual'!$BI$122)+SUMIFS('Resumen Anual'!$CR$228,DU69,'Resumen Anual'!$V$9,DF59,'Resumen Anual'!$BI$180)+SUMIFS('Resumen Anual'!$CR$286,DU69,'Resumen Anual'!$V$9,DF59,'Resumen Anual'!$BI$238)+SUMIFS('Resumen Anual'!$CR$344,DU69,'Resumen Anual'!$V$9,DF59,'Resumen Anual'!$BI$296)+SUMIFS('Resumen Anual'!$CR$402,DU69,'Resumen Anual'!$V$9,DF59,'Resumen Anual'!$BI$354)+SUMIFS('Resumen Anual'!$CR$460,DU69,'Resumen Anual'!$V$9,DF59,'Resumen Anual'!$BI$412)+SUMIFS('Resumen Anual'!$CR$518,DU69,'Resumen Anual'!$V$9,DF59,'Resumen Anual'!$BI$470)+SUMIFS('Resumen Anual'!$CR$576,DU69,'Resumen Anual'!$V$9,DF59,'Resumen Anual'!$BI$528)+SUMIFS('Resumen Anual'!$CR$634,DU69,'Resumen Anual'!$V$9,DF59,'Resumen Anual'!$BI$586)+SUMIFS('Resumen Anual'!$CR$692,DU69,'Resumen Anual'!$V$9,DF59,'Resumen Anual'!$BI$644)+SUMIFS('Resumen Anual'!$EQ$54,DU69,'Resumen Anual'!$V$9,DF59,'Resumen Anual'!$DH$6)+SUMIFS('Resumen Anual'!$EQ$112,DU69,'Resumen Anual'!$V$9,DF59,'Resumen Anual'!$DH$64)+SUMIFS('Resumen Anual'!$EQ$170,DU69,'Resumen Anual'!$V$9,DF59,'Resumen Anual'!$DH$122)+SUMIFS('Resumen Anual'!$EQ$228,DU69,'Resumen Anual'!$V$9,DF59,'Resumen Anual'!$DH$180)+SUMIFS('Resumen Anual'!$EQ$286,DU69,'Resumen Anual'!$V$9,DF59,'Resumen Anual'!$DH$238)+SUMIFS('Resumen Anual'!$EQ$344,DU69,'Resumen Anual'!$V$9,DF59,'Resumen Anual'!$DH$296)+SUMIFS('Resumen Anual'!$EQ$402,DU69,'Resumen Anual'!$V$9,DF59,'Resumen Anual'!$DH$354)+SUMIFS('Resumen Anual'!$EQ$460,DU69,'Resumen Anual'!$V$9,DF59,'Resumen Anual'!$DH$412)+SUMIFS('Resumen Anual'!$EQ$518,DU69,'Resumen Anual'!$V$9,DF59,'Resumen Anual'!$DH$470)+SUMIFS('Resumen Anual'!$EQ$576,DU69,'Resumen Anual'!$V$9,DF59,'Resumen Anual'!$DH$528)+SUMIFS('Resumen Anual'!$EQ$634,DU69,'Resumen Anual'!$V$9,DF59,'Resumen Anual'!$DH$586)+SUMIFS('Resumen Anual'!$EQ$692,DU69,'Resumen Anual'!$V$9,DF59,'Resumen Anual'!$DH$644)+SUMIFS('Resumen Anual'!$GN$54,DU69,'Resumen Anual'!$V$9,DF59,'Resumen Anual'!$FE$6)+SUMIFS('Resumen Anual'!$GN$112,DU69,'Resumen Anual'!$V$9,DF59,'Resumen Anual'!$FE$64)+SUMIFS('Resumen Anual'!$GN$170,DU69,'Resumen Anual'!$V$9,DF59,'Resumen Anual'!$FE$122)+SUMIFS('Resumen Anual'!$GN$228,DU69,'Resumen Anual'!$V$9,DF59,'Resumen Anual'!$FE$180)+SUMIFS('Resumen Anual'!$GN$286,DU69,'Resumen Anual'!$V$9,DF59,'Resumen Anual'!$FE$238)+SUMIFS('Resumen Anual'!$GN$344,DU69,'Resumen Anual'!$V$9,DF59,'Resumen Anual'!$FE$296)+SUMIFS('Resumen Anual'!$GN$402,DU69,'Resumen Anual'!$V$9,DF59,'Resumen Anual'!$FE$354)+SUMIFS('Resumen Anual'!$GN$460,DU69,'Resumen Anual'!$V$9,DF59,'Resumen Anual'!$FE$412)+SUMIFS('Resumen Anual'!$GN$518,DU69,'Resumen Anual'!$V$9,DF59,'Resumen Anual'!$FE$470)+SUMIFS('Resumen Anual'!$GN$576,DU69,'Resumen Anual'!$V$9,DF59,'Resumen Anual'!$FE$528)+SUMIFS('Resumen Anual'!$GN$634,DU69,'Resumen Anual'!$V$9,DF59,'Resumen Anual'!$FE$586)+SUMIFS('Resumen Anual'!$GN$692,DU69,'Resumen Anual'!$V$9,DF59,'Resumen Anual'!$FE$644)</f>
        <v>0</v>
      </c>
      <c r="EP69" s="756"/>
      <c r="EQ69" s="1215"/>
      <c r="ER69" s="1200"/>
      <c r="ES69" s="171"/>
      <c r="ET69" s="12"/>
      <c r="EU69" s="12"/>
      <c r="EV69" s="12"/>
      <c r="EW69" s="12"/>
      <c r="EX69" s="12"/>
      <c r="EY69" s="12"/>
      <c r="EZ69" s="12"/>
      <c r="FA69" s="12"/>
      <c r="FB69" s="12"/>
      <c r="FC69" s="12"/>
      <c r="FD69" s="12"/>
      <c r="FE69" s="15"/>
      <c r="FF69" s="779" t="str">
        <f>'Resumen Anual'!$O$20</f>
        <v>NOCHE</v>
      </c>
      <c r="FG69" s="776"/>
      <c r="FH69" s="776"/>
      <c r="FI69" s="776"/>
      <c r="FJ69" s="801"/>
      <c r="FK69" s="805">
        <f>SUMIF('Resumen Anual'!$FE$622,FC59,'Resumen Anual'!$FM$636)+SUMIF('Resumen Anual'!$DH$622,FC59,'Resumen Anual'!$DP$636)+SUMIF('Resumen Anual'!$BI$622,FC59,'Resumen Anual'!$BQ$636)+SUMIF('Resumen Anual'!$L$622,FC59,'Resumen Anual'!$T$636)+SUMIF('Resumen Anual'!$FE$566,FC59,'Resumen Anual'!$FM$580)+SUMIF('Resumen Anual'!$DH$566,FC59,'Resumen Anual'!$DP$580)+SUMIF('Resumen Anual'!$BI$566,FC59,'Resumen Anual'!$BQ$580)+SUMIF('Resumen Anual'!$L$566,FC59,'Resumen Anual'!$T$580)+SUMIF('Resumen Anual'!$FE$510,FC59,'Resumen Anual'!$FM$524)+SUMIF('Resumen Anual'!$DH$510,FC59,'Resumen Anual'!$DP$524)+SUMIF('Resumen Anual'!$BI$510,FC59,'Resumen Anual'!$BQ$524)+SUMIF('Resumen Anual'!$L$510,FC59,'Resumen Anual'!$T$524)+SUMIF('Resumen Anual'!$FE$454,FC59,'Resumen Anual'!$FM$468)+SUMIF('Resumen Anual'!$DH$454,FC59,'Resumen Anual'!$DP$468)+SUMIF('Resumen Anual'!$BI$454,FC59,'Resumen Anual'!$BQ$468)+SUMIF('Resumen Anual'!$L$454,FC59,'Resumen Anual'!$T$468)+SUMIF('Resumen Anual'!$FE$398,FC59,'Resumen Anual'!$FM$412)+SUMIF('Resumen Anual'!$DH$398,FC59,'Resumen Anual'!$DP$412)+SUMIF('Resumen Anual'!$BI$398,FC59,'Resumen Anual'!$BQ$412)+SUMIF('Resumen Anual'!$L$398,FC59,'Resumen Anual'!$T$412)+SUMIF('Resumen Anual'!$FE$342,FC59,'Resumen Anual'!$FM$356)+SUMIF('Resumen Anual'!$DH$342,FC59,'Resumen Anual'!$DP$356)+SUMIF('Resumen Anual'!$BI$342,FC59,'Resumen Anual'!$BQ$356)+SUMIF('Resumen Anual'!$L$342,FC59,'Resumen Anual'!$T$356)+SUMIF('Resumen Anual'!$FE$286,FC59,'Resumen Anual'!$FM$300)+SUMIF('Resumen Anual'!$DH$286,FC59,'Resumen Anual'!$DP$300)+SUMIF('Resumen Anual'!$BI$286,FC59,'Resumen Anual'!$BQ$300)+SUMIF('Resumen Anual'!$L$286,FC59,'Resumen Anual'!$T$300)+SUMIF('Resumen Anual'!$FE$230,FC59,'Resumen Anual'!$FM$244)+SUMIF('Resumen Anual'!$DH$230,FC59,'Resumen Anual'!$DP$244)+SUMIF('Resumen Anual'!$BI$230,FC59,'Resumen Anual'!$BQ$244)+SUMIF('Resumen Anual'!$L$230,FC59,'Resumen Anual'!$T$244)+SUMIF('Resumen Anual'!$FE$174,FC59,'Resumen Anual'!$FM$188)+SUMIF('Resumen Anual'!$DH$174,FC59,'Resumen Anual'!$DP$188)+SUMIF('Resumen Anual'!$BI$174,FC59,'Resumen Anual'!$BQ$188)+SUMIF('Resumen Anual'!$L$174,FC59,'Resumen Anual'!$T$188)+SUMIF('Resumen Anual'!$FE$118,FC59,'Resumen Anual'!$FM$132)+SUMIF('Resumen Anual'!$DH$118,FC59,'Resumen Anual'!$DP$132)+SUMIF('Resumen Anual'!$BI$118,FC59,'Resumen Anual'!$BQ$132)+SUMIF('Resumen Anual'!$L$118,FC59,'Resumen Anual'!$T$132)+SUMIF('Resumen Anual'!$FE$62,FC59,'Resumen Anual'!$FM$76)+SUMIF('Resumen Anual'!$DH$62,FC59,'Resumen Anual'!$DP$76)+SUMIF('Resumen Anual'!$BI$62,FC59,'Resumen Anual'!$BQ$76)+SUMIF('Resumen Anual'!$L$62,FC59,'Resumen Anual'!$T$76)+SUMIF('Resumen Anual'!$FE$6,FC59,'Resumen Anual'!$FM$20)+SUMIF('Resumen Anual'!$DH$6,FC59,'Resumen Anual'!$DP$20)+SUMIF('Resumen Anual'!$BI$6,FC59,'Resumen Anual'!$BQ$20)+SUMIF('Resumen Anual'!$L$6,FC59,'Resumen Anual'!$T$20)+SUMIF('Bitácoras Anteriores'!$K$6,FC59,'Bitácoras Anteriores'!$S$17)+SUMIF('Bitácoras Anteriores'!$K$59,$K$6,'Bitácoras Anteriores'!$S$70)+SUMIF('Bitácoras Anteriores'!$K$112,FC59,'Bitácoras Anteriores'!$S$123)+SUMIF('Bitácoras Anteriores'!$K$165,FC59,'Bitácoras Anteriores'!$S$176)+SUMIF('Bitácoras Anteriores'!$K$218,FC59,'Bitácoras Anteriores'!$S$229)+SUMIF('Bitácoras Anteriores'!$K$271,FC59,'Bitácoras Anteriores'!$S$282)+SUMIF('Bitácoras Anteriores'!$K$324,FC59,'Bitácoras Anteriores'!$S$335)+SUMIF('Bitácoras Anteriores'!$BH$6,FC59,'Bitácoras Anteriores'!$BP$17)+SUMIF('Bitácoras Anteriores'!$BH$59,$K$6,'Bitácoras Anteriores'!$BP$70)+SUMIF('Bitácoras Anteriores'!$BH$112,FC59,'Bitácoras Anteriores'!$BP$123)+SUMIF('Bitácoras Anteriores'!$BH$165,FC59,'Bitácoras Anteriores'!$BP$176)+SUMIF('Bitácoras Anteriores'!$BH$218,FC59,'Bitácoras Anteriores'!$BP$229)+SUMIF('Bitácoras Anteriores'!$BH$271,FC59,'Bitácoras Anteriores'!$BP$282)+SUMIF('Bitácoras Anteriores'!$BH$324,FC59,'Bitácoras Anteriores'!$BP$335)+SUMIF('Bitácoras Anteriores'!$DF$6,FC59,'Bitácoras Anteriores'!$DN$17)+SUMIF('Bitácoras Anteriores'!$DF$59,$K$6,'Bitácoras Anteriores'!$DN$70)+SUMIF('Bitácoras Anteriores'!$DF$112,FC59,'Bitácoras Anteriores'!$DN$123)+SUMIF('Bitácoras Anteriores'!$DF$165,FC59,'Bitácoras Anteriores'!$DN$176)+SUMIF('Bitácoras Anteriores'!$DF$218,FC59,'Bitácoras Anteriores'!$DN$229)+SUMIF('Bitácoras Anteriores'!$DF$271,FC59,'Bitácoras Anteriores'!$DN$282)+SUMIF('Bitácoras Anteriores'!$DF$324,FC59,'Bitácoras Anteriores'!$DN$335)+SUMIF('Bitácoras Anteriores'!$FC$6,FC59,'Bitácoras Anteriores'!$FK$17)+SUMIF('Bitácoras Anteriores'!$FC$59,$K$6,'Bitácoras Anteriores'!$FK$70)+SUMIF('Bitácoras Anteriores'!$FC$112,FC59,'Bitácoras Anteriores'!$FK$123)+SUMIF('Bitácoras Anteriores'!$FC$165,FC59,'Bitácoras Anteriores'!$FK$176)+SUMIF('Bitácoras Anteriores'!$FC$218,FC59,'Bitácoras Anteriores'!$FK$229)+SUMIF('Bitácoras Anteriores'!$FC$271,FC59,'Bitácoras Anteriores'!$FK$282)+SUMIF('Bitácoras Anteriores'!$FC$324,FC59,'Bitácoras Anteriores'!$FK$335)</f>
        <v>0</v>
      </c>
      <c r="FL69" s="806"/>
      <c r="FM69" s="806"/>
      <c r="FN69" s="806"/>
      <c r="FO69" s="806"/>
      <c r="FP69" s="807"/>
      <c r="FQ69" s="15"/>
      <c r="FR69" s="771">
        <f>IF(FR65=0," ",FR65+2)</f>
        <v>2024</v>
      </c>
      <c r="FS69" s="772"/>
      <c r="FT69" s="772"/>
      <c r="FU69" s="772"/>
      <c r="FV69" s="772"/>
      <c r="FW69" s="1214">
        <f>SUMIFS('Resumen Anual'!$AF$54,FR69,'Resumen Anual'!$V$9,FC59,'Resumen Anual'!$L$6)+SUMIFS('Resumen Anual'!$AF$112,FR69,'Resumen Anual'!$V$9,FC59,'Resumen Anual'!$L$64)+SUMIFS('Resumen Anual'!$AF$170,FR69,'Resumen Anual'!$V$9,FC59,'Resumen Anual'!$L$122)+SUMIFS('Resumen Anual'!$AF$228,FR69,'Resumen Anual'!$V$9,FC59,'Resumen Anual'!$L$180)+SUMIFS('Resumen Anual'!$AF$286,FR69,'Resumen Anual'!$V$9,FC59,'Resumen Anual'!$L$238)+SUMIFS('Resumen Anual'!$AF$344,FR69,'Resumen Anual'!$V$9,FC59,'Resumen Anual'!$L$296)+SUMIFS('Resumen Anual'!$AF$402,FR69,'Resumen Anual'!$V$9,FC59,'Resumen Anual'!$L$354)+SUMIFS('Resumen Anual'!$AF$460,FR69,'Resumen Anual'!$V$9,FC59,'Resumen Anual'!$L$412)+SUMIFS('Resumen Anual'!$AF$518,FR69,'Resumen Anual'!$V$9,FC59,'Resumen Anual'!$L$470)+SUMIFS('Resumen Anual'!$AF$576,FR69,'Resumen Anual'!$V$9,FC59,'Resumen Anual'!$L$528)+SUMIFS('Resumen Anual'!$AF$634,FR69,'Resumen Anual'!$V$9,FC59,'Resumen Anual'!$L$586)+SUMIFS('Resumen Anual'!$AF$692,FR69,'Resumen Anual'!$V$9,FC59,'Resumen Anual'!$L$644)+SUMIFS('Resumen Anual'!$CC$54,FR69,'Resumen Anual'!$V$9,FC59,'Resumen Anual'!$BI$6)+SUMIFS('Resumen Anual'!$CC$112,FR69,'Resumen Anual'!$V$9,FC59,'Resumen Anual'!$BI$64)+SUMIFS('Resumen Anual'!$CC$170,FR69,'Resumen Anual'!$V$9,FC59,'Resumen Anual'!$BI$122)+SUMIFS('Resumen Anual'!$CC$228,FR69,'Resumen Anual'!$V$9,FC59,'Resumen Anual'!$BI$180)+SUMIFS('Resumen Anual'!$CC$286,FR69,'Resumen Anual'!$V$9,FC59,'Resumen Anual'!$BI$238)+SUMIFS('Resumen Anual'!$CC$344,FR69,'Resumen Anual'!$V$9,FC59,'Resumen Anual'!$BI$296)+SUMIFS('Resumen Anual'!$CC$402,FR69,'Resumen Anual'!$V$9,FC59,'Resumen Anual'!$BI$354)+SUMIFS('Resumen Anual'!$CC$460,FR69,'Resumen Anual'!$V$9,FC59,'Resumen Anual'!$BI$412)+SUMIFS('Resumen Anual'!$CC$518,FR69,'Resumen Anual'!$V$9,FC59,'Resumen Anual'!$BI$470)+SUMIFS('Resumen Anual'!$CC$576,FR69,'Resumen Anual'!$V$9,FC59,'Resumen Anual'!$BI$528)+SUMIFS('Resumen Anual'!$CC$634,FR69,'Resumen Anual'!$V$9,FC59,'Resumen Anual'!$BI$586)+SUMIFS('Resumen Anual'!$CC$692,FR69,'Resumen Anual'!$V$9,FC59,'Resumen Anual'!$BI$644)+SUMIFS('Resumen Anual'!$EB$54,FR69,'Resumen Anual'!$V$9,FC59,'Resumen Anual'!$DH$6)+SUMIFS('Resumen Anual'!$EB$112,FR69,'Resumen Anual'!$V$9,FC59,'Resumen Anual'!$DH$64)+SUMIFS('Resumen Anual'!$EB$170,FR69,'Resumen Anual'!$V$9,FC59,'Resumen Anual'!$DH$122)+SUMIFS('Resumen Anual'!$EB$228,FR69,'Resumen Anual'!$V$9,FC59,'Resumen Anual'!$DH$180)+SUMIFS('Resumen Anual'!$EB$286,FR69,'Resumen Anual'!$V$9,FC59,'Resumen Anual'!$DH$238)+SUMIFS('Resumen Anual'!$EB$344,FR69,'Resumen Anual'!$V$9,FC59,'Resumen Anual'!$DH$296)+SUMIFS('Resumen Anual'!$EB$402,FR69,'Resumen Anual'!$V$9,FC59,'Resumen Anual'!$DH$354)+SUMIFS('Resumen Anual'!$EB$460,FR69,'Resumen Anual'!$V$9,FC59,'Resumen Anual'!$DH$412)+SUMIFS('Resumen Anual'!$EB$518,FR69,'Resumen Anual'!$V$9,FC59,'Resumen Anual'!$DH$470)+SUMIFS('Resumen Anual'!$EB$576,FR69,'Resumen Anual'!$V$9,FC59,'Resumen Anual'!$DH$528)+SUMIFS('Resumen Anual'!$EB$634,FR69,'Resumen Anual'!$V$9,FC59,'Resumen Anual'!$DH$586)+SUMIFS('Resumen Anual'!$EB$692,FR69,'Resumen Anual'!$V$9,FC59,'Resumen Anual'!$DH$644)+SUMIFS('Resumen Anual'!$FY$54,FR69,'Resumen Anual'!$V$9,FC59,'Resumen Anual'!$FE$6)+SUMIFS('Resumen Anual'!$FY$112,FR69,'Resumen Anual'!$V$9,FC59,'Resumen Anual'!$FE$64)+SUMIFS('Resumen Anual'!$FY$170,FR69,'Resumen Anual'!$V$9,FC59,'Resumen Anual'!$FE$122)+SUMIFS('Resumen Anual'!$FY$228,FR69,'Resumen Anual'!$V$9,FC59,'Resumen Anual'!$FE$180)+SUMIFS('Resumen Anual'!$FY$286,FR69,'Resumen Anual'!$V$9,FC59,'Resumen Anual'!$FE$238)+SUMIFS('Resumen Anual'!$FY$344,FR69,'Resumen Anual'!$V$9,FC59,'Resumen Anual'!$FE$296)+SUMIFS('Resumen Anual'!$FY$402,FR69,'Resumen Anual'!$V$9,FC59,'Resumen Anual'!$FE$354)+SUMIFS('Resumen Anual'!$FY$460,FR69,'Resumen Anual'!$V$9,FC59,'Resumen Anual'!$FE$412)+SUMIFS('Resumen Anual'!$FY$518,FR69,'Resumen Anual'!$V$9,FC59,'Resumen Anual'!$FE$470)+SUMIFS('Resumen Anual'!$FY$576,FR69,'Resumen Anual'!$V$9,FC59,'Resumen Anual'!$FE$528)+SUMIFS('Resumen Anual'!$FY$634,FR69,'Resumen Anual'!$V$9,FC59,'Resumen Anual'!$FE$586)+SUMIFS('Resumen Anual'!$FY$692,FR69,'Resumen Anual'!$V$9,FC59,'Resumen Anual'!$FE$644)</f>
        <v>0</v>
      </c>
      <c r="FX69" s="770"/>
      <c r="FY69" s="770"/>
      <c r="FZ69" s="770"/>
      <c r="GA69" s="770">
        <f>SUMIFS('Resumen Anual'!$AJ$54,FR69,'Resumen Anual'!$V$9,FC59,'Resumen Anual'!$L$6)+SUMIFS('Resumen Anual'!$AJ$112,FR69,'Resumen Anual'!$V$9,FC59,'Resumen Anual'!$L$64)+SUMIFS('Resumen Anual'!$AJ$170,FR69,'Resumen Anual'!$V$9,FC59,'Resumen Anual'!$L$122)+SUMIFS('Resumen Anual'!$AJ$228,FR69,'Resumen Anual'!$V$9,FC59,'Resumen Anual'!$L$180)+SUMIFS('Resumen Anual'!$AJ$286,FR69,'Resumen Anual'!$V$9,FC59,'Resumen Anual'!$L$238)+SUMIFS('Resumen Anual'!$AJ$344,FR69,'Resumen Anual'!$V$9,FC59,'Resumen Anual'!$L$296)+SUMIFS('Resumen Anual'!$AJ$402,FR69,'Resumen Anual'!$V$9,FC59,'Resumen Anual'!$L$354)+SUMIFS('Resumen Anual'!$AJ$460,FR69,'Resumen Anual'!$V$9,FC59,'Resumen Anual'!$L$412)+SUMIFS('Resumen Anual'!$AJ$518,FR69,'Resumen Anual'!$V$9,FC59,'Resumen Anual'!$L$470)+SUMIFS('Resumen Anual'!$AJ$576,FR69,'Resumen Anual'!$V$9,FC59,'Resumen Anual'!$L$528)+SUMIFS('Resumen Anual'!$AJ$634,FR69,'Resumen Anual'!$V$9,FC59,'Resumen Anual'!$L$586)+SUMIFS('Resumen Anual'!$AJ$692,FR69,'Resumen Anual'!$V$9,FC59,'Resumen Anual'!$L$644)+SUMIFS('Resumen Anual'!$CG$54,FR69,'Resumen Anual'!$V$9,FC59,'Resumen Anual'!$BI$6)+SUMIFS('Resumen Anual'!$CG$112,FR69,'Resumen Anual'!$V$9,FC59,'Resumen Anual'!$BI$64)+SUMIFS('Resumen Anual'!$CG$170,FR69,'Resumen Anual'!$V$9,FC59,'Resumen Anual'!$BI$122)+SUMIFS('Resumen Anual'!$CG$228,FR69,'Resumen Anual'!$V$9,FC59,'Resumen Anual'!$BI$180)+SUMIFS('Resumen Anual'!$CG$286,FR69,'Resumen Anual'!$V$9,FC59,'Resumen Anual'!$BI$238)+SUMIFS('Resumen Anual'!$CG$344,FR69,'Resumen Anual'!$V$9,FC59,'Resumen Anual'!$BI$296)+SUMIFS('Resumen Anual'!$CG$402,FR69,'Resumen Anual'!$V$9,FC59,'Resumen Anual'!$BI$354)+SUMIFS('Resumen Anual'!$CG$460,FR69,'Resumen Anual'!$V$9,FC59,'Resumen Anual'!$BI$412)+SUMIFS('Resumen Anual'!$CG$518,FR69,'Resumen Anual'!$V$9,FC59,'Resumen Anual'!$BI$470)+SUMIFS('Resumen Anual'!$CG$576,FR69,'Resumen Anual'!$V$9,FC59,'Resumen Anual'!$BI$528)+SUMIFS('Resumen Anual'!$CG$634,FR69,'Resumen Anual'!$V$9,FC59,'Resumen Anual'!$BI$586)+SUMIFS('Resumen Anual'!$CG$692,FR69,'Resumen Anual'!$V$9,FC59,'Resumen Anual'!$BI$644)+SUMIFS('Resumen Anual'!$EF$54,FR69,'Resumen Anual'!$V$9,FC59,'Resumen Anual'!$DH$6)+SUMIFS('Resumen Anual'!$EF$112,FR69,'Resumen Anual'!$V$9,FC59,'Resumen Anual'!$DH$64)+SUMIFS('Resumen Anual'!$EF$170,FR69,'Resumen Anual'!$V$9,FC59,'Resumen Anual'!$DH$122)+SUMIFS('Resumen Anual'!$EF$228,FR69,'Resumen Anual'!$V$9,FC59,'Resumen Anual'!$DH$180)+SUMIFS('Resumen Anual'!$EF$286,FR69,'Resumen Anual'!$V$9,FC59,'Resumen Anual'!$DH$238)+SUMIFS('Resumen Anual'!$EF$344,FR69,'Resumen Anual'!$V$9,FC59,'Resumen Anual'!$DH$296)+SUMIFS('Resumen Anual'!$EF$402,FR69,'Resumen Anual'!$V$9,FC59,'Resumen Anual'!$DH$354)+SUMIFS('Resumen Anual'!$EF$460,FR69,'Resumen Anual'!$V$9,FC59,'Resumen Anual'!$DH$412)+SUMIFS('Resumen Anual'!$EF$518,FR69,'Resumen Anual'!$V$9,FC59,'Resumen Anual'!$DH$470)+SUMIFS('Resumen Anual'!$EF$576,FR69,'Resumen Anual'!$V$9,FC59,'Resumen Anual'!$DH$528)+SUMIFS('Resumen Anual'!$EF$634,FR69,'Resumen Anual'!$V$9,FC59,'Resumen Anual'!$DH$586)+SUMIFS('Resumen Anual'!$EF$692,FR69,'Resumen Anual'!$V$9,FC59,'Resumen Anual'!$DH$644)+SUMIFS('Resumen Anual'!$GC$54,FR69,'Resumen Anual'!$V$9,FC59,'Resumen Anual'!$FE$6)+SUMIFS('Resumen Anual'!$GC$112,FR69,'Resumen Anual'!$V$9,FC59,'Resumen Anual'!$FE$64)+SUMIFS('Resumen Anual'!$GC$170,FR69,'Resumen Anual'!$V$9,FC59,'Resumen Anual'!$FE$122)+SUMIFS('Resumen Anual'!$GC$228,FR69,'Resumen Anual'!$V$9,FC59,'Resumen Anual'!$FE$180)+SUMIFS('Resumen Anual'!$GC$286,FR69,'Resumen Anual'!$V$9,FC59,'Resumen Anual'!$FE$238)+SUMIFS('Resumen Anual'!$GC$344,FR69,'Resumen Anual'!$V$9,FC59,'Resumen Anual'!$FE$296)+SUMIFS('Resumen Anual'!$GC$402,FR69,'Resumen Anual'!$V$9,FC59,'Resumen Anual'!$FE$354)+SUMIFS('Resumen Anual'!$GC$460,FR69,'Resumen Anual'!$V$9,FC59,'Resumen Anual'!$FE$412)+SUMIFS('Resumen Anual'!$GC$518,FR69,'Resumen Anual'!$V$9,FC59,'Resumen Anual'!$FE$470)+SUMIFS('Resumen Anual'!$GC$576,FR69,'Resumen Anual'!$V$9,FC59,'Resumen Anual'!$FE$528)+SUMIFS('Resumen Anual'!$GC$634,FR69,'Resumen Anual'!$V$9,FC59,'Resumen Anual'!$FE$586)+SUMIFS('Resumen Anual'!$GC$692,FR69,'Resumen Anual'!$V$9,FC59,'Resumen Anual'!$FE$644)</f>
        <v>0</v>
      </c>
      <c r="GB69" s="770"/>
      <c r="GC69" s="770"/>
      <c r="GD69" s="770"/>
      <c r="GE69" s="770">
        <f>SUMIFS('Resumen Anual'!$AN$54,FR69,'Resumen Anual'!$V$9,FC59,'Resumen Anual'!$L$6)+SUMIFS('Resumen Anual'!$AN$112,FR69,'Resumen Anual'!$V$9,FC59,'Resumen Anual'!$L$64)+SUMIFS('Resumen Anual'!$AN$170,FR69,'Resumen Anual'!$V$9,FC59,'Resumen Anual'!$L$122)+SUMIFS('Resumen Anual'!$AN$228,FR69,'Resumen Anual'!$V$9,FC59,'Resumen Anual'!$L$180)+SUMIFS('Resumen Anual'!$AN$286,FR69,'Resumen Anual'!$V$9,FC59,'Resumen Anual'!$L$238)+SUMIFS('Resumen Anual'!$AN$344,FR69,'Resumen Anual'!$V$9,FC59,'Resumen Anual'!$L$296)+SUMIFS('Resumen Anual'!$AN$402,FR69,'Resumen Anual'!$V$9,FC59,'Resumen Anual'!$L$354)+SUMIFS('Resumen Anual'!$AN$460,FR69,'Resumen Anual'!$V$9,FC59,'Resumen Anual'!$L$412)+SUMIFS('Resumen Anual'!$AN$518,FR69,'Resumen Anual'!$V$9,FC59,'Resumen Anual'!$L$470)+SUMIFS('Resumen Anual'!$AN$576,FR69,'Resumen Anual'!$V$9,FC59,'Resumen Anual'!$L$528)+SUMIFS('Resumen Anual'!$AN$634,FR69,'Resumen Anual'!$V$9,FC59,'Resumen Anual'!$L$586)+SUMIFS('Resumen Anual'!$AN$692,FR69,'Resumen Anual'!$V$9,FC59,'Resumen Anual'!$L$644)+SUMIFS('Resumen Anual'!$CK$54,FR69,'Resumen Anual'!$V$9,FC59,'Resumen Anual'!$BI$6)+SUMIFS('Resumen Anual'!$CK$112,FR69,'Resumen Anual'!$V$9,FC59,'Resumen Anual'!$BI$64)+SUMIFS('Resumen Anual'!$CK$170,FR69,'Resumen Anual'!$V$9,FC59,'Resumen Anual'!$BI$122)+SUMIFS('Resumen Anual'!$CK$228,FR69,'Resumen Anual'!$V$9,FC59,'Resumen Anual'!$BI$180)+SUMIFS('Resumen Anual'!$CK$286,FR69,'Resumen Anual'!$V$9,FC59,'Resumen Anual'!$BI$238)+SUMIFS('Resumen Anual'!$CK$344,FR69,'Resumen Anual'!$V$9,FC59,'Resumen Anual'!$BI$296)+SUMIFS('Resumen Anual'!$CK$402,FR69,'Resumen Anual'!$V$9,FC59,'Resumen Anual'!$BI$354)+SUMIFS('Resumen Anual'!$CK$460,FR69,'Resumen Anual'!$V$9,FC59,'Resumen Anual'!$BI$412)+SUMIFS('Resumen Anual'!$CK$518,FR69,'Resumen Anual'!$V$9,FC59,'Resumen Anual'!$BI$470)+SUMIFS('Resumen Anual'!$CK$576,FR69,'Resumen Anual'!$V$9,FC59,'Resumen Anual'!$BI$528)+SUMIFS('Resumen Anual'!$CK$634,FR69,'Resumen Anual'!$V$9,FC59,'Resumen Anual'!$BI$586)+SUMIFS('Resumen Anual'!$CK$692,FR69,'Resumen Anual'!$V$9,FC59,'Resumen Anual'!$BI$644)+SUMIFS('Resumen Anual'!$EJ$54,FR69,'Resumen Anual'!$V$9,FC59,'Resumen Anual'!$DH$6)+SUMIFS('Resumen Anual'!$EJ$112,FR69,'Resumen Anual'!$V$9,FC59,'Resumen Anual'!$DH$64)+SUMIFS('Resumen Anual'!$EJ$170,FR69,'Resumen Anual'!$V$9,FC59,'Resumen Anual'!$DH$122)+SUMIFS('Resumen Anual'!$EJ$228,FR69,'Resumen Anual'!$V$9,FC59,'Resumen Anual'!$DH$180)+SUMIFS('Resumen Anual'!$EJ$286,FR69,'Resumen Anual'!$V$9,FC59,'Resumen Anual'!$DH$238)+SUMIFS('Resumen Anual'!$EJ$344,FR69,'Resumen Anual'!$V$9,FC59,'Resumen Anual'!$DH$296)+SUMIFS('Resumen Anual'!$EJ$402,FR69,'Resumen Anual'!$V$9,FC59,'Resumen Anual'!$DH$354)+SUMIFS('Resumen Anual'!$EJ$460,FR69,'Resumen Anual'!$V$9,FC59,'Resumen Anual'!$DH$412)+SUMIFS('Resumen Anual'!$EJ$518,FR69,'Resumen Anual'!$V$9,FC59,'Resumen Anual'!$DH$470)+SUMIFS('Resumen Anual'!$EJ$576,FR69,'Resumen Anual'!$V$9,FC59,'Resumen Anual'!$DH$528)+SUMIFS('Resumen Anual'!$EJ$634,FR69,'Resumen Anual'!$V$9,FC59,'Resumen Anual'!$DH$586)+SUMIFS('Resumen Anual'!$EJ$692,FR69,'Resumen Anual'!$V$9,FC59,'Resumen Anual'!$DH$644)+SUMIFS('Resumen Anual'!$GG$54,FR69,'Resumen Anual'!$V$9,FC59,'Resumen Anual'!$FE$6)+SUMIFS('Resumen Anual'!$GG$112,FR69,'Resumen Anual'!$V$9,FC59,'Resumen Anual'!$FE$64)+SUMIFS('Resumen Anual'!$GG$170,FR69,'Resumen Anual'!$V$9,FC59,'Resumen Anual'!$FE$122)+SUMIFS('Resumen Anual'!$GG$228,FR69,'Resumen Anual'!$V$9,FC59,'Resumen Anual'!$FE$180)+SUMIFS('Resumen Anual'!$GG$286,FR69,'Resumen Anual'!$V$9,FC59,'Resumen Anual'!$FE$238)+SUMIFS('Resumen Anual'!$GG$344,FR69,'Resumen Anual'!$V$9,FC59,'Resumen Anual'!$FE$296)+SUMIFS('Resumen Anual'!$GG$402,FR69,'Resumen Anual'!$V$9,FC59,'Resumen Anual'!$FE$354)+SUMIFS('Resumen Anual'!$GG$460,FR69,'Resumen Anual'!$V$9,FC59,'Resumen Anual'!$FE$412)+SUMIFS('Resumen Anual'!$GG$518,FR69,'Resumen Anual'!$V$9,FC59,'Resumen Anual'!$FE$470)+SUMIFS('Resumen Anual'!$GG$576,FR69,'Resumen Anual'!$V$9,FC59,'Resumen Anual'!$FE$528)+SUMIFS('Resumen Anual'!$GG$634,FR69,'Resumen Anual'!$V$9,FC59,'Resumen Anual'!$FE$586)+SUMIFS('Resumen Anual'!$GG$692,FR69,'Resumen Anual'!$V$9,FC59,'Resumen Anual'!$FE$644)</f>
        <v>0</v>
      </c>
      <c r="GF69" s="770"/>
      <c r="GG69" s="770"/>
      <c r="GH69" s="770"/>
      <c r="GI69" s="756">
        <f>SUMIFS('Resumen Anual'!$AR$54,FR69,'Resumen Anual'!$V$9,FC59,'Resumen Anual'!$L$6)+SUMIFS('Resumen Anual'!$AR$112,FR69,'Resumen Anual'!$V$9,FC59,'Resumen Anual'!$L$64)+SUMIFS('Resumen Anual'!$AR$170,FR69,'Resumen Anual'!$V$9,FC59,'Resumen Anual'!$L$122)+SUMIFS('Resumen Anual'!$AR$228,FR69,'Resumen Anual'!$V$9,FC59,'Resumen Anual'!$L$180)+SUMIFS('Resumen Anual'!$AR$286,FR69,'Resumen Anual'!$V$9,FC59,'Resumen Anual'!$L$238)+SUMIFS('Resumen Anual'!$AR$344,FR69,'Resumen Anual'!$V$9,FC59,'Resumen Anual'!$L$296)+SUMIFS('Resumen Anual'!$AR$402,FR69,'Resumen Anual'!$V$9,FC59,'Resumen Anual'!$L$354)+SUMIFS('Resumen Anual'!$AR$460,FR69,'Resumen Anual'!$V$9,FC59,'Resumen Anual'!$L$412)+SUMIFS('Resumen Anual'!$AR$518,FR69,'Resumen Anual'!$V$9,FC59,'Resumen Anual'!$L$470)+SUMIFS('Resumen Anual'!$AR$576,FR69,'Resumen Anual'!$V$9,FC59,'Resumen Anual'!$L$528)+SUMIFS('Resumen Anual'!$AR$634,FR69,'Resumen Anual'!$V$9,FC59,'Resumen Anual'!$L$586)+SUMIFS('Resumen Anual'!$AR$692,FR69,'Resumen Anual'!$V$9,FC59,'Resumen Anual'!$L$644)+SUMIFS('Resumen Anual'!$CO$54,FR69,'Resumen Anual'!$V$9,FC59,'Resumen Anual'!$BI$6)+SUMIFS('Resumen Anual'!$CO$112,FR69,'Resumen Anual'!$V$9,FC59,'Resumen Anual'!$BI$64)+SUMIFS('Resumen Anual'!$CO$170,FR69,'Resumen Anual'!$V$9,FC59,'Resumen Anual'!$BI$122)+SUMIFS('Resumen Anual'!$CO$228,FR69,'Resumen Anual'!$V$9,FC59,'Resumen Anual'!$BI$180)+SUMIFS('Resumen Anual'!$CO$286,FR69,'Resumen Anual'!$V$9,FC59,'Resumen Anual'!$BI$238)+SUMIFS('Resumen Anual'!$CO$344,FR69,'Resumen Anual'!$V$9,FC59,'Resumen Anual'!$BI$296)+SUMIFS('Resumen Anual'!$CO$402,FR69,'Resumen Anual'!$V$9,FC59,'Resumen Anual'!$BI$354)+SUMIFS('Resumen Anual'!$CO$460,FR69,'Resumen Anual'!$V$9,FC59,'Resumen Anual'!$BI$412)+SUMIFS('Resumen Anual'!$CO$518,FR69,'Resumen Anual'!$V$9,FC59,'Resumen Anual'!$BI$470)+SUMIFS('Resumen Anual'!$CO$576,FR69,'Resumen Anual'!$V$9,FC59,'Resumen Anual'!$BI$528)+SUMIFS('Resumen Anual'!$CO$634,FR69,'Resumen Anual'!$V$9,FC59,'Resumen Anual'!$BI$586)+SUMIFS('Resumen Anual'!$CO$692,FR69,'Resumen Anual'!$V$9,FC59,'Resumen Anual'!$BI$644)+SUMIFS('Resumen Anual'!$EN$54,FR69,'Resumen Anual'!$V$9,FC59,'Resumen Anual'!$DH$6)+SUMIFS('Resumen Anual'!$EN$112,FR69,'Resumen Anual'!$V$9,FC59,'Resumen Anual'!$DH$64)+SUMIFS('Resumen Anual'!$EN$170,FR69,'Resumen Anual'!$V$9,FC59,'Resumen Anual'!$DH$122)+SUMIFS('Resumen Anual'!$EN$228,FR69,'Resumen Anual'!$V$9,FC59,'Resumen Anual'!$DH$180)+SUMIFS('Resumen Anual'!$EN$286,FR69,'Resumen Anual'!$V$9,FC59,'Resumen Anual'!$DH$238)+SUMIFS('Resumen Anual'!$EN$344,FR69,'Resumen Anual'!$V$9,FC59,'Resumen Anual'!$DH$296)+SUMIFS('Resumen Anual'!$EN$402,FR69,'Resumen Anual'!$V$9,FC59,'Resumen Anual'!$DH$354)+SUMIFS('Resumen Anual'!$EN$460,FR69,'Resumen Anual'!$V$9,FC59,'Resumen Anual'!$DH$412)+SUMIFS('Resumen Anual'!$EN$518,FR69,'Resumen Anual'!$V$9,FC59,'Resumen Anual'!$DH$470)+SUMIFS('Resumen Anual'!$EN$576,FR69,'Resumen Anual'!$V$9,FC59,'Resumen Anual'!$DH$528)+SUMIFS('Resumen Anual'!$EN$634,FR69,'Resumen Anual'!$V$9,FC59,'Resumen Anual'!$DH$586)+SUMIFS('Resumen Anual'!$EN$692,FR69,'Resumen Anual'!$V$9,FC59,'Resumen Anual'!$DH$644)+SUMIFS('Resumen Anual'!$GK$54,FR69,'Resumen Anual'!$V$9,FC59,'Resumen Anual'!$FE$6)+SUMIFS('Resumen Anual'!$GK$112,FR69,'Resumen Anual'!$V$9,FC59,'Resumen Anual'!$FE$64)+SUMIFS('Resumen Anual'!$GK$170,FR69,'Resumen Anual'!$V$9,FC59,'Resumen Anual'!$FE$122)+SUMIFS('Resumen Anual'!$GK$228,FR69,'Resumen Anual'!$V$9,FC59,'Resumen Anual'!$FE$180)+SUMIFS('Resumen Anual'!$GK$286,FR69,'Resumen Anual'!$V$9,FC59,'Resumen Anual'!$FE$238)+SUMIFS('Resumen Anual'!$GK$344,FR69,'Resumen Anual'!$V$9,FC59,'Resumen Anual'!$FE$296)+SUMIFS('Resumen Anual'!$GK$402,FR69,'Resumen Anual'!$V$9,FC59,'Resumen Anual'!$FE$354)+SUMIFS('Resumen Anual'!$GK$460,FR69,'Resumen Anual'!$V$9,FC59,'Resumen Anual'!$FE$412)+SUMIFS('Resumen Anual'!$GK$518,FR69,'Resumen Anual'!$V$9,FC59,'Resumen Anual'!$FE$470)+SUMIFS('Resumen Anual'!$GK$576,FR69,'Resumen Anual'!$V$9,FC59,'Resumen Anual'!$FE$528)+SUMIFS('Resumen Anual'!$GK$634,FR69,'Resumen Anual'!$V$9,FC59,'Resumen Anual'!$FE$586)+SUMIFS('Resumen Anual'!$GK$692,FR69,'Resumen Anual'!$V$9,FC59,'Resumen Anual'!$FE$644)</f>
        <v>0</v>
      </c>
      <c r="GJ69" s="756"/>
      <c r="GK69" s="756"/>
      <c r="GL69" s="756">
        <f>SUMIFS('Resumen Anual'!$AU$54,FR69,'Resumen Anual'!$V$9,FC59,'Resumen Anual'!$L$6)+SUMIFS('Resumen Anual'!$AU$112,FR69,'Resumen Anual'!$V$9,FC59,'Resumen Anual'!$L$64)+SUMIFS('Resumen Anual'!$AU$170,FR69,'Resumen Anual'!$V$9,FC59,'Resumen Anual'!$L$122)+SUMIFS('Resumen Anual'!$AU$228,FR69,'Resumen Anual'!$V$9,FC59,'Resumen Anual'!$L$180)+SUMIFS('Resumen Anual'!$AU$286,FR69,'Resumen Anual'!$V$9,FC59,'Resumen Anual'!$L$238)+SUMIFS('Resumen Anual'!$AU$344,FR69,'Resumen Anual'!$V$9,FC59,'Resumen Anual'!$L$296)+SUMIFS('Resumen Anual'!$AU$402,FR69,'Resumen Anual'!$V$9,FC59,'Resumen Anual'!$L$354)+SUMIFS('Resumen Anual'!$AU$460,FR69,'Resumen Anual'!$V$9,FC59,'Resumen Anual'!$L$412)+SUMIFS('Resumen Anual'!$AU$518,FR69,'Resumen Anual'!$V$9,FC59,'Resumen Anual'!$L$470)+SUMIFS('Resumen Anual'!$AU$576,FR69,'Resumen Anual'!$V$9,FC59,'Resumen Anual'!$L$528)+SUMIFS('Resumen Anual'!$AU$634,FR69,'Resumen Anual'!$V$9,FC59,'Resumen Anual'!$L$586)+SUMIFS('Resumen Anual'!$AU$692,FR69,'Resumen Anual'!$V$9,FC59,'Resumen Anual'!$L$644)+SUMIFS('Resumen Anual'!$CR$54,FR69,'Resumen Anual'!$V$9,FC59,'Resumen Anual'!$BI$6)+SUMIFS('Resumen Anual'!$CR$112,FR69,'Resumen Anual'!$V$9,FC59,'Resumen Anual'!$BI$64)+SUMIFS('Resumen Anual'!$CR$170,FR69,'Resumen Anual'!$V$9,FC59,'Resumen Anual'!$BI$122)+SUMIFS('Resumen Anual'!$CR$228,FR69,'Resumen Anual'!$V$9,FC59,'Resumen Anual'!$BI$180)+SUMIFS('Resumen Anual'!$CR$286,FR69,'Resumen Anual'!$V$9,FC59,'Resumen Anual'!$BI$238)+SUMIFS('Resumen Anual'!$CR$344,FR69,'Resumen Anual'!$V$9,FC59,'Resumen Anual'!$BI$296)+SUMIFS('Resumen Anual'!$CR$402,FR69,'Resumen Anual'!$V$9,FC59,'Resumen Anual'!$BI$354)+SUMIFS('Resumen Anual'!$CR$460,FR69,'Resumen Anual'!$V$9,FC59,'Resumen Anual'!$BI$412)+SUMIFS('Resumen Anual'!$CR$518,FR69,'Resumen Anual'!$V$9,FC59,'Resumen Anual'!$BI$470)+SUMIFS('Resumen Anual'!$CR$576,FR69,'Resumen Anual'!$V$9,FC59,'Resumen Anual'!$BI$528)+SUMIFS('Resumen Anual'!$CR$634,FR69,'Resumen Anual'!$V$9,FC59,'Resumen Anual'!$BI$586)+SUMIFS('Resumen Anual'!$CR$692,FR69,'Resumen Anual'!$V$9,FC59,'Resumen Anual'!$BI$644)+SUMIFS('Resumen Anual'!$EQ$54,FR69,'Resumen Anual'!$V$9,FC59,'Resumen Anual'!$DH$6)+SUMIFS('Resumen Anual'!$EQ$112,FR69,'Resumen Anual'!$V$9,FC59,'Resumen Anual'!$DH$64)+SUMIFS('Resumen Anual'!$EQ$170,FR69,'Resumen Anual'!$V$9,FC59,'Resumen Anual'!$DH$122)+SUMIFS('Resumen Anual'!$EQ$228,FR69,'Resumen Anual'!$V$9,FC59,'Resumen Anual'!$DH$180)+SUMIFS('Resumen Anual'!$EQ$286,FR69,'Resumen Anual'!$V$9,FC59,'Resumen Anual'!$DH$238)+SUMIFS('Resumen Anual'!$EQ$344,FR69,'Resumen Anual'!$V$9,FC59,'Resumen Anual'!$DH$296)+SUMIFS('Resumen Anual'!$EQ$402,FR69,'Resumen Anual'!$V$9,FC59,'Resumen Anual'!$DH$354)+SUMIFS('Resumen Anual'!$EQ$460,FR69,'Resumen Anual'!$V$9,FC59,'Resumen Anual'!$DH$412)+SUMIFS('Resumen Anual'!$EQ$518,FR69,'Resumen Anual'!$V$9,FC59,'Resumen Anual'!$DH$470)+SUMIFS('Resumen Anual'!$EQ$576,FR69,'Resumen Anual'!$V$9,FC59,'Resumen Anual'!$DH$528)+SUMIFS('Resumen Anual'!$EQ$634,FR69,'Resumen Anual'!$V$9,FC59,'Resumen Anual'!$DH$586)+SUMIFS('Resumen Anual'!$EQ$692,FR69,'Resumen Anual'!$V$9,FC59,'Resumen Anual'!$DH$644)+SUMIFS('Resumen Anual'!$GN$54,FR69,'Resumen Anual'!$V$9,FC59,'Resumen Anual'!$FE$6)+SUMIFS('Resumen Anual'!$GN$112,FR69,'Resumen Anual'!$V$9,FC59,'Resumen Anual'!$FE$64)+SUMIFS('Resumen Anual'!$GN$170,FR69,'Resumen Anual'!$V$9,FC59,'Resumen Anual'!$FE$122)+SUMIFS('Resumen Anual'!$GN$228,FR69,'Resumen Anual'!$V$9,FC59,'Resumen Anual'!$FE$180)+SUMIFS('Resumen Anual'!$GN$286,FR69,'Resumen Anual'!$V$9,FC59,'Resumen Anual'!$FE$238)+SUMIFS('Resumen Anual'!$GN$344,FR69,'Resumen Anual'!$V$9,FC59,'Resumen Anual'!$FE$296)+SUMIFS('Resumen Anual'!$GN$402,FR69,'Resumen Anual'!$V$9,FC59,'Resumen Anual'!$FE$354)+SUMIFS('Resumen Anual'!$GN$460,FR69,'Resumen Anual'!$V$9,FC59,'Resumen Anual'!$FE$412)+SUMIFS('Resumen Anual'!$GN$518,FR69,'Resumen Anual'!$V$9,FC59,'Resumen Anual'!$FE$470)+SUMIFS('Resumen Anual'!$GN$576,FR69,'Resumen Anual'!$V$9,FC59,'Resumen Anual'!$FE$528)+SUMIFS('Resumen Anual'!$GN$634,FR69,'Resumen Anual'!$V$9,FC59,'Resumen Anual'!$FE$586)+SUMIFS('Resumen Anual'!$GN$692,FR69,'Resumen Anual'!$V$9,FC59,'Resumen Anual'!$FE$644)</f>
        <v>0</v>
      </c>
      <c r="GM69" s="756"/>
      <c r="GN69" s="756"/>
      <c r="GO69" s="1200"/>
    </row>
    <row r="70" spans="1:197" ht="11.25" customHeight="1" x14ac:dyDescent="0.25">
      <c r="A70" s="171"/>
      <c r="B70" s="779" t="str">
        <f>'Resumen Anual'!$C$21</f>
        <v>SOLO</v>
      </c>
      <c r="C70" s="776"/>
      <c r="D70" s="776"/>
      <c r="E70" s="776"/>
      <c r="F70" s="761">
        <f>SUMIF('Resumen Anual'!$FE$622,K59,'Resumen Anual'!$FA$637)+SUMIF('Resumen Anual'!$DH$622,K59,'Resumen Anual'!$DD$637)+SUMIF('Resumen Anual'!$BI$622,K59,'Resumen Anual'!$BE$637)+SUMIF('Resumen Anual'!$L$622,K59,'Resumen Anual'!$H$637)+SUMIF('Resumen Anual'!$FE$566,K59,'Resumen Anual'!$FA$581)+SUMIF('Resumen Anual'!$DH$566,K59,'Resumen Anual'!$DD$581)+SUMIF('Resumen Anual'!$BI$566,K59,'Resumen Anual'!$BE$581)+SUMIF('Resumen Anual'!$L$566,K59,'Resumen Anual'!$H$581)+SUMIF('Resumen Anual'!$FE$510,K59,'Resumen Anual'!$FA$525)+SUMIF('Resumen Anual'!$DH$510,K59,'Resumen Anual'!$DD$525)+SUMIF('Resumen Anual'!$BI$510,K59,'Resumen Anual'!$BE$525)+SUMIF('Resumen Anual'!$L$510,K59,'Resumen Anual'!$H$525)+SUMIF('Resumen Anual'!$FE$454,K59,'Resumen Anual'!$FA$469)+SUMIF('Resumen Anual'!$DH$454,K59,'Resumen Anual'!$DD$469)+SUMIF('Resumen Anual'!$BI$454,K59,'Resumen Anual'!$BE$469)+SUMIF('Resumen Anual'!$L$454,K59,'Resumen Anual'!$H$469)+SUMIF('Resumen Anual'!$FE$398,K59,'Resumen Anual'!$FA$413)+SUMIF('Resumen Anual'!$DH$398,K59,'Resumen Anual'!$DD$413)+SUMIF('Resumen Anual'!$BI$398,K59,'Resumen Anual'!$BE$413)+SUMIF('Resumen Anual'!$L$398,K59,'Resumen Anual'!$H$413)+SUMIF('Resumen Anual'!$FE$342,K59,'Resumen Anual'!$FA$357)+SUMIF('Resumen Anual'!$DH$342,K59,'Resumen Anual'!$DD$357)+SUMIF('Resumen Anual'!$BI$342,K59,'Resumen Anual'!$BE$357)+SUMIF('Resumen Anual'!$L$342,K59,'Resumen Anual'!$H$357)+SUMIF('Resumen Anual'!$FE$286,K59,'Resumen Anual'!$FA$301)+SUMIF('Resumen Anual'!$DH$286,K59,'Resumen Anual'!$DD$301)+SUMIF('Resumen Anual'!$BI$286,K59,'Resumen Anual'!$BE$301)+SUMIF('Resumen Anual'!$L$286,K59,'Resumen Anual'!$H$301)+SUMIF('Resumen Anual'!$FE$230,K59,'Resumen Anual'!$FA$245)+SUMIF('Resumen Anual'!$DH$230,K59,'Resumen Anual'!$DD$245)+SUMIF('Resumen Anual'!$BI$230,K59,'Resumen Anual'!$BE$245)+SUMIF('Resumen Anual'!$L$230,K59,'Resumen Anual'!$H$245)+SUMIF('Resumen Anual'!$FE$174,K59,'Resumen Anual'!$FA$189)+SUMIF('Resumen Anual'!$DH$174,K59,'Resumen Anual'!$DD$189)+SUMIF('Resumen Anual'!$BI$174,K59,'Resumen Anual'!$BE$189)+SUMIF('Resumen Anual'!$L$174,K59,'Resumen Anual'!$H$189)+SUMIF('Resumen Anual'!$FE$118,K59,'Resumen Anual'!$FA$133)+SUMIF('Resumen Anual'!$DH$118,K59,'Resumen Anual'!$DD$133)+SUMIF('Resumen Anual'!$BI$118,K59,'Resumen Anual'!$BE$133)+SUMIF('Resumen Anual'!$L$118,K59,'Resumen Anual'!$H$133)+SUMIF('Resumen Anual'!$FE$62,K59,'Resumen Anual'!$FA$77)+SUMIF('Resumen Anual'!$DH$62,K59,'Resumen Anual'!$DD$77)+SUMIF('Resumen Anual'!$BI$62,K59,'Resumen Anual'!$BE$77)+SUMIF('Resumen Anual'!$L$62,K59,'Resumen Anual'!$H$77)+SUMIF('Resumen Anual'!$FE$6,K59,'Resumen Anual'!$FA$21)+SUMIF('Resumen Anual'!$DH$6,K59,'Resumen Anual'!$DD$21)+SUMIF('Resumen Anual'!$BI$6,K59,'Resumen Anual'!$BE$21)+SUMIF('Resumen Anual'!$L$6,K59,'Resumen Anual'!$H$21)+SUMIF('Bitácoras Anteriores'!$K$6,K59,'Bitácoras Anteriores'!$F$17)+SUMIF('Bitácoras Anteriores'!$K$59,$K$6,'Bitácoras Anteriores'!$F$70)+SUMIF('Bitácoras Anteriores'!$K$112,K59,'Bitácoras Anteriores'!$F$123)+SUMIF('Bitácoras Anteriores'!$K$165,K59,'Bitácoras Anteriores'!$F$176)+SUMIF('Bitácoras Anteriores'!$K$218,K59,'Bitácoras Anteriores'!$F$229)+SUMIF('Bitácoras Anteriores'!$K$271,K59,'Bitácoras Anteriores'!$F$282)+SUMIF('Bitácoras Anteriores'!$K$324,K59,'Bitácoras Anteriores'!$F$335)+SUMIF('Bitácoras Anteriores'!$BH$6,K59,'Bitácoras Anteriores'!$BD$17)+SUMIF('Bitácoras Anteriores'!$BH$59,$K$6,'Bitácoras Anteriores'!$BD$70)+SUMIF('Bitácoras Anteriores'!$BH$112,K59,'Bitácoras Anteriores'!$BD$123)+SUMIF('Bitácoras Anteriores'!$BH$165,K59,'Bitácoras Anteriores'!$BD$176)+SUMIF('Bitácoras Anteriores'!$BH$218,K59,'Bitácoras Anteriores'!$BD$229)+SUMIF('Bitácoras Anteriores'!$BH$271,K59,'Bitácoras Anteriores'!$BD$282)+SUMIF('Bitácoras Anteriores'!$BH$324,K59,'Bitácoras Anteriores'!$BD$335)+SUMIF('Bitácoras Anteriores'!$DF$6,K59,'Bitácoras Anteriores'!$DB$17)+SUMIF('Bitácoras Anteriores'!$DF$59,$K$6,'Bitácoras Anteriores'!$DB$70)+SUMIF('Bitácoras Anteriores'!$DF$112,K59,'Bitácoras Anteriores'!$DB$123)+SUMIF('Bitácoras Anteriores'!$DF$165,K59,'Bitácoras Anteriores'!$DB$176)+SUMIF('Bitácoras Anteriores'!$DF$218,K59,'Bitácoras Anteriores'!$DB$229)+SUMIF('Bitácoras Anteriores'!$DF$271,K59,'Bitácoras Anteriores'!$DB$282)+SUMIF('Bitácoras Anteriores'!$DF$324,K59,'Bitácoras Anteriores'!$DB$335)+SUMIF('Bitácoras Anteriores'!$FC$6,K59,'Bitácoras Anteriores'!$EY$17)+SUMIF('Bitácoras Anteriores'!$FC$59,$K$6,'Bitácoras Anteriores'!$EY$70)+SUMIF('Bitácoras Anteriores'!$FC$112,K59,'Bitácoras Anteriores'!$EY$123)+SUMIF('Bitácoras Anteriores'!$FC$165,K59,'Bitácoras Anteriores'!$EY$176)+SUMIF('Bitácoras Anteriores'!$FC$218,K59,'Bitácoras Anteriores'!$EY$229)+SUMIF('Bitácoras Anteriores'!$FC$271,K59,'Bitácoras Anteriores'!$EY$282)+SUMIF('Bitácoras Anteriores'!$FC$324,K59,'Bitácoras Anteriores'!$EY$335)</f>
        <v>0</v>
      </c>
      <c r="G70" s="762"/>
      <c r="H70" s="762"/>
      <c r="I70" s="762"/>
      <c r="J70" s="762"/>
      <c r="K70" s="762"/>
      <c r="L70" s="763"/>
      <c r="M70" s="632"/>
      <c r="N70" s="802"/>
      <c r="O70" s="803"/>
      <c r="P70" s="803"/>
      <c r="Q70" s="803"/>
      <c r="R70" s="804"/>
      <c r="S70" s="808"/>
      <c r="T70" s="809"/>
      <c r="U70" s="809"/>
      <c r="V70" s="809"/>
      <c r="W70" s="809"/>
      <c r="X70" s="810"/>
      <c r="Y70" s="15"/>
      <c r="Z70" s="773"/>
      <c r="AA70" s="774"/>
      <c r="AB70" s="774"/>
      <c r="AC70" s="774"/>
      <c r="AD70" s="774"/>
      <c r="AE70" s="770"/>
      <c r="AF70" s="770"/>
      <c r="AG70" s="770"/>
      <c r="AH70" s="770"/>
      <c r="AI70" s="770"/>
      <c r="AJ70" s="770"/>
      <c r="AK70" s="770"/>
      <c r="AL70" s="770"/>
      <c r="AM70" s="770"/>
      <c r="AN70" s="770"/>
      <c r="AO70" s="770"/>
      <c r="AP70" s="770"/>
      <c r="AQ70" s="756"/>
      <c r="AR70" s="756"/>
      <c r="AS70" s="756"/>
      <c r="AT70" s="1216"/>
      <c r="AU70" s="1216"/>
      <c r="AV70" s="1217"/>
      <c r="AW70" s="1200"/>
      <c r="AX70" s="171"/>
      <c r="AY70" s="779" t="str">
        <f>'Resumen Anual'!$C$21</f>
        <v>SOLO</v>
      </c>
      <c r="AZ70" s="776"/>
      <c r="BA70" s="776"/>
      <c r="BB70" s="776"/>
      <c r="BC70" s="761">
        <f>SUMIF('Resumen Anual'!$FE$622,BH59,'Resumen Anual'!$FA$637)+SUMIF('Resumen Anual'!$DH$622,BH59,'Resumen Anual'!$DD$637)+SUMIF('Resumen Anual'!$BI$622,BH59,'Resumen Anual'!$BE$637)+SUMIF('Resumen Anual'!$L$622,BH59,'Resumen Anual'!$H$637)+SUMIF('Resumen Anual'!$FE$566,BH59,'Resumen Anual'!$FA$581)+SUMIF('Resumen Anual'!$DH$566,BH59,'Resumen Anual'!$DD$581)+SUMIF('Resumen Anual'!$BI$566,BH59,'Resumen Anual'!$BE$581)+SUMIF('Resumen Anual'!$L$566,BH59,'Resumen Anual'!$H$581)+SUMIF('Resumen Anual'!$FE$510,BH59,'Resumen Anual'!$FA$525)+SUMIF('Resumen Anual'!$DH$510,BH59,'Resumen Anual'!$DD$525)+SUMIF('Resumen Anual'!$BI$510,BH59,'Resumen Anual'!$BE$525)+SUMIF('Resumen Anual'!$L$510,BH59,'Resumen Anual'!$H$525)+SUMIF('Resumen Anual'!$FE$454,BH59,'Resumen Anual'!$FA$469)+SUMIF('Resumen Anual'!$DH$454,BH59,'Resumen Anual'!$DD$469)+SUMIF('Resumen Anual'!$BI$454,BH59,'Resumen Anual'!$BE$469)+SUMIF('Resumen Anual'!$L$454,BH59,'Resumen Anual'!$H$469)+SUMIF('Resumen Anual'!$FE$398,BH59,'Resumen Anual'!$FA$413)+SUMIF('Resumen Anual'!$DH$398,BH59,'Resumen Anual'!$DD$413)+SUMIF('Resumen Anual'!$BI$398,BH59,'Resumen Anual'!$BE$413)+SUMIF('Resumen Anual'!$L$398,BH59,'Resumen Anual'!$H$413)+SUMIF('Resumen Anual'!$FE$342,BH59,'Resumen Anual'!$FA$357)+SUMIF('Resumen Anual'!$DH$342,BH59,'Resumen Anual'!$DD$357)+SUMIF('Resumen Anual'!$BI$342,BH59,'Resumen Anual'!$BE$357)+SUMIF('Resumen Anual'!$L$342,BH59,'Resumen Anual'!$H$357)+SUMIF('Resumen Anual'!$FE$286,BH59,'Resumen Anual'!$FA$301)+SUMIF('Resumen Anual'!$DH$286,BH59,'Resumen Anual'!$DD$301)+SUMIF('Resumen Anual'!$BI$286,BH59,'Resumen Anual'!$BE$301)+SUMIF('Resumen Anual'!$L$286,BH59,'Resumen Anual'!$H$301)+SUMIF('Resumen Anual'!$FE$230,BH59,'Resumen Anual'!$FA$245)+SUMIF('Resumen Anual'!$DH$230,BH59,'Resumen Anual'!$DD$245)+SUMIF('Resumen Anual'!$BI$230,BH59,'Resumen Anual'!$BE$245)+SUMIF('Resumen Anual'!$L$230,BH59,'Resumen Anual'!$H$245)+SUMIF('Resumen Anual'!$FE$174,BH59,'Resumen Anual'!$FA$189)+SUMIF('Resumen Anual'!$DH$174,BH59,'Resumen Anual'!$DD$189)+SUMIF('Resumen Anual'!$BI$174,BH59,'Resumen Anual'!$BE$189)+SUMIF('Resumen Anual'!$L$174,BH59,'Resumen Anual'!$H$189)+SUMIF('Resumen Anual'!$FE$118,BH59,'Resumen Anual'!$FA$133)+SUMIF('Resumen Anual'!$DH$118,BH59,'Resumen Anual'!$DD$133)+SUMIF('Resumen Anual'!$BI$118,BH59,'Resumen Anual'!$BE$133)+SUMIF('Resumen Anual'!$L$118,BH59,'Resumen Anual'!$H$133)+SUMIF('Resumen Anual'!$FE$62,BH59,'Resumen Anual'!$FA$77)+SUMIF('Resumen Anual'!$DH$62,BH59,'Resumen Anual'!$DD$77)+SUMIF('Resumen Anual'!$BI$62,BH59,'Resumen Anual'!$BE$77)+SUMIF('Resumen Anual'!$L$62,BH59,'Resumen Anual'!$H$77)+SUMIF('Resumen Anual'!$FE$6,BH59,'Resumen Anual'!$FA$21)+SUMIF('Resumen Anual'!$DH$6,BH59,'Resumen Anual'!$DD$21)+SUMIF('Resumen Anual'!$BI$6,BH59,'Resumen Anual'!$BE$21)+SUMIF('Resumen Anual'!$L$6,BH59,'Resumen Anual'!$H$21)+SUMIF('Bitácoras Anteriores'!$K$6,BH59,'Bitácoras Anteriores'!$F$17)+SUMIF('Bitácoras Anteriores'!$K$59,$K$6,'Bitácoras Anteriores'!$F$70)+SUMIF('Bitácoras Anteriores'!$K$112,BH59,'Bitácoras Anteriores'!$F$123)+SUMIF('Bitácoras Anteriores'!$K$165,BH59,'Bitácoras Anteriores'!$F$176)+SUMIF('Bitácoras Anteriores'!$K$218,BH59,'Bitácoras Anteriores'!$F$229)+SUMIF('Bitácoras Anteriores'!$K$271,BH59,'Bitácoras Anteriores'!$F$282)+SUMIF('Bitácoras Anteriores'!$K$324,BH59,'Bitácoras Anteriores'!$F$335)+SUMIF('Bitácoras Anteriores'!$BH$6,BH59,'Bitácoras Anteriores'!$BD$17)+SUMIF('Bitácoras Anteriores'!$BH$59,$K$6,'Bitácoras Anteriores'!$BD$70)+SUMIF('Bitácoras Anteriores'!$BH$112,BH59,'Bitácoras Anteriores'!$BD$123)+SUMIF('Bitácoras Anteriores'!$BH$165,BH59,'Bitácoras Anteriores'!$BD$176)+SUMIF('Bitácoras Anteriores'!$BH$218,BH59,'Bitácoras Anteriores'!$BD$229)+SUMIF('Bitácoras Anteriores'!$BH$271,BH59,'Bitácoras Anteriores'!$BD$282)+SUMIF('Bitácoras Anteriores'!$BH$324,BH59,'Bitácoras Anteriores'!$BD$335)+SUMIF('Bitácoras Anteriores'!$DF$6,BH59,'Bitácoras Anteriores'!$DB$17)+SUMIF('Bitácoras Anteriores'!$DF$59,$K$6,'Bitácoras Anteriores'!$DB$70)+SUMIF('Bitácoras Anteriores'!$DF$112,BH59,'Bitácoras Anteriores'!$DB$123)+SUMIF('Bitácoras Anteriores'!$DF$165,BH59,'Bitácoras Anteriores'!$DB$176)+SUMIF('Bitácoras Anteriores'!$DF$218,BH59,'Bitácoras Anteriores'!$DB$229)+SUMIF('Bitácoras Anteriores'!$DF$271,BH59,'Bitácoras Anteriores'!$DB$282)+SUMIF('Bitácoras Anteriores'!$DF$324,BH59,'Bitácoras Anteriores'!$DB$335)+SUMIF('Bitácoras Anteriores'!$FC$6,BH59,'Bitácoras Anteriores'!$EY$17)+SUMIF('Bitácoras Anteriores'!$FC$59,$K$6,'Bitácoras Anteriores'!$EY$70)+SUMIF('Bitácoras Anteriores'!$FC$112,BH59,'Bitácoras Anteriores'!$EY$123)+SUMIF('Bitácoras Anteriores'!$FC$165,BH59,'Bitácoras Anteriores'!$EY$176)+SUMIF('Bitácoras Anteriores'!$FC$218,BH59,'Bitácoras Anteriores'!$EY$229)+SUMIF('Bitácoras Anteriores'!$FC$271,BH59,'Bitácoras Anteriores'!$EY$282)+SUMIF('Bitácoras Anteriores'!$FC$324,BH59,'Bitácoras Anteriores'!$EY$335)</f>
        <v>0</v>
      </c>
      <c r="BD70" s="762"/>
      <c r="BE70" s="762"/>
      <c r="BF70" s="762"/>
      <c r="BG70" s="762"/>
      <c r="BH70" s="762"/>
      <c r="BI70" s="763"/>
      <c r="BJ70" s="632"/>
      <c r="BK70" s="802"/>
      <c r="BL70" s="803"/>
      <c r="BM70" s="803"/>
      <c r="BN70" s="803"/>
      <c r="BO70" s="804"/>
      <c r="BP70" s="808"/>
      <c r="BQ70" s="809"/>
      <c r="BR70" s="809"/>
      <c r="BS70" s="809"/>
      <c r="BT70" s="809"/>
      <c r="BU70" s="810"/>
      <c r="BV70" s="15"/>
      <c r="BW70" s="773"/>
      <c r="BX70" s="774"/>
      <c r="BY70" s="774"/>
      <c r="BZ70" s="774"/>
      <c r="CA70" s="774"/>
      <c r="CB70" s="770"/>
      <c r="CC70" s="770"/>
      <c r="CD70" s="770"/>
      <c r="CE70" s="770"/>
      <c r="CF70" s="770"/>
      <c r="CG70" s="770"/>
      <c r="CH70" s="770"/>
      <c r="CI70" s="770"/>
      <c r="CJ70" s="770"/>
      <c r="CK70" s="770"/>
      <c r="CL70" s="770"/>
      <c r="CM70" s="770"/>
      <c r="CN70" s="756"/>
      <c r="CO70" s="756"/>
      <c r="CP70" s="756"/>
      <c r="CQ70" s="756"/>
      <c r="CR70" s="756"/>
      <c r="CS70" s="756"/>
      <c r="CT70" s="1200"/>
      <c r="CU70" s="1199"/>
      <c r="CV70" s="171"/>
      <c r="CW70" s="779" t="str">
        <f>'Resumen Anual'!$C$21</f>
        <v>SOLO</v>
      </c>
      <c r="CX70" s="776"/>
      <c r="CY70" s="776"/>
      <c r="CZ70" s="776"/>
      <c r="DA70" s="761">
        <f>SUMIF('Resumen Anual'!$FE$622,DF59,'Resumen Anual'!$FA$637)+SUMIF('Resumen Anual'!$DH$622,DF59,'Resumen Anual'!$DD$637)+SUMIF('Resumen Anual'!$BI$622,DF59,'Resumen Anual'!$BE$637)+SUMIF('Resumen Anual'!$L$622,DF59,'Resumen Anual'!$H$637)+SUMIF('Resumen Anual'!$FE$566,DF59,'Resumen Anual'!$FA$581)+SUMIF('Resumen Anual'!$DH$566,DF59,'Resumen Anual'!$DD$581)+SUMIF('Resumen Anual'!$BI$566,DF59,'Resumen Anual'!$BE$581)+SUMIF('Resumen Anual'!$L$566,DF59,'Resumen Anual'!$H$581)+SUMIF('Resumen Anual'!$FE$510,DF59,'Resumen Anual'!$FA$525)+SUMIF('Resumen Anual'!$DH$510,DF59,'Resumen Anual'!$DD$525)+SUMIF('Resumen Anual'!$BI$510,DF59,'Resumen Anual'!$BE$525)+SUMIF('Resumen Anual'!$L$510,DF59,'Resumen Anual'!$H$525)+SUMIF('Resumen Anual'!$FE$454,DF59,'Resumen Anual'!$FA$469)+SUMIF('Resumen Anual'!$DH$454,DF59,'Resumen Anual'!$DD$469)+SUMIF('Resumen Anual'!$BI$454,DF59,'Resumen Anual'!$BE$469)+SUMIF('Resumen Anual'!$L$454,DF59,'Resumen Anual'!$H$469)+SUMIF('Resumen Anual'!$FE$398,DF59,'Resumen Anual'!$FA$413)+SUMIF('Resumen Anual'!$DH$398,DF59,'Resumen Anual'!$DD$413)+SUMIF('Resumen Anual'!$BI$398,DF59,'Resumen Anual'!$BE$413)+SUMIF('Resumen Anual'!$L$398,DF59,'Resumen Anual'!$H$413)+SUMIF('Resumen Anual'!$FE$342,DF59,'Resumen Anual'!$FA$357)+SUMIF('Resumen Anual'!$DH$342,DF59,'Resumen Anual'!$DD$357)+SUMIF('Resumen Anual'!$BI$342,DF59,'Resumen Anual'!$BE$357)+SUMIF('Resumen Anual'!$L$342,DF59,'Resumen Anual'!$H$357)+SUMIF('Resumen Anual'!$FE$286,DF59,'Resumen Anual'!$FA$301)+SUMIF('Resumen Anual'!$DH$286,DF59,'Resumen Anual'!$DD$301)+SUMIF('Resumen Anual'!$BI$286,DF59,'Resumen Anual'!$BE$301)+SUMIF('Resumen Anual'!$L$286,DF59,'Resumen Anual'!$H$301)+SUMIF('Resumen Anual'!$FE$230,DF59,'Resumen Anual'!$FA$245)+SUMIF('Resumen Anual'!$DH$230,DF59,'Resumen Anual'!$DD$245)+SUMIF('Resumen Anual'!$BI$230,DF59,'Resumen Anual'!$BE$245)+SUMIF('Resumen Anual'!$L$230,DF59,'Resumen Anual'!$H$245)+SUMIF('Resumen Anual'!$FE$174,DF59,'Resumen Anual'!$FA$189)+SUMIF('Resumen Anual'!$DH$174,DF59,'Resumen Anual'!$DD$189)+SUMIF('Resumen Anual'!$BI$174,DF59,'Resumen Anual'!$BE$189)+SUMIF('Resumen Anual'!$L$174,DF59,'Resumen Anual'!$H$189)+SUMIF('Resumen Anual'!$FE$118,DF59,'Resumen Anual'!$FA$133)+SUMIF('Resumen Anual'!$DH$118,DF59,'Resumen Anual'!$DD$133)+SUMIF('Resumen Anual'!$BI$118,DF59,'Resumen Anual'!$BE$133)+SUMIF('Resumen Anual'!$L$118,DF59,'Resumen Anual'!$H$133)+SUMIF('Resumen Anual'!$FE$62,DF59,'Resumen Anual'!$FA$77)+SUMIF('Resumen Anual'!$DH$62,DF59,'Resumen Anual'!$DD$77)+SUMIF('Resumen Anual'!$BI$62,DF59,'Resumen Anual'!$BE$77)+SUMIF('Resumen Anual'!$L$62,DF59,'Resumen Anual'!$H$77)+SUMIF('Resumen Anual'!$FE$6,DF59,'Resumen Anual'!$FA$21)+SUMIF('Resumen Anual'!$DH$6,DF59,'Resumen Anual'!$DD$21)+SUMIF('Resumen Anual'!$BI$6,DF59,'Resumen Anual'!$BE$21)+SUMIF('Resumen Anual'!$L$6,DF59,'Resumen Anual'!$H$21)+SUMIF('Bitácoras Anteriores'!$K$6,DF59,'Bitácoras Anteriores'!$F$17)+SUMIF('Bitácoras Anteriores'!$K$59,$K$6,'Bitácoras Anteriores'!$F$70)+SUMIF('Bitácoras Anteriores'!$K$112,DF59,'Bitácoras Anteriores'!$F$123)+SUMIF('Bitácoras Anteriores'!$K$165,DF59,'Bitácoras Anteriores'!$F$176)+SUMIF('Bitácoras Anteriores'!$K$218,DF59,'Bitácoras Anteriores'!$F$229)+SUMIF('Bitácoras Anteriores'!$K$271,DF59,'Bitácoras Anteriores'!$F$282)+SUMIF('Bitácoras Anteriores'!$K$324,DF59,'Bitácoras Anteriores'!$F$335)+SUMIF('Bitácoras Anteriores'!$BH$6,DF59,'Bitácoras Anteriores'!$BD$17)+SUMIF('Bitácoras Anteriores'!$BH$59,$K$6,'Bitácoras Anteriores'!$BD$70)+SUMIF('Bitácoras Anteriores'!$BH$112,DF59,'Bitácoras Anteriores'!$BD$123)+SUMIF('Bitácoras Anteriores'!$BH$165,DF59,'Bitácoras Anteriores'!$BD$176)+SUMIF('Bitácoras Anteriores'!$BH$218,DF59,'Bitácoras Anteriores'!$BD$229)+SUMIF('Bitácoras Anteriores'!$BH$271,DF59,'Bitácoras Anteriores'!$BD$282)+SUMIF('Bitácoras Anteriores'!$BH$324,DF59,'Bitácoras Anteriores'!$BD$335)+SUMIF('Bitácoras Anteriores'!$DF$6,DF59,'Bitácoras Anteriores'!$DB$17)+SUMIF('Bitácoras Anteriores'!$DF$59,$K$6,'Bitácoras Anteriores'!$DB$70)+SUMIF('Bitácoras Anteriores'!$DF$112,DF59,'Bitácoras Anteriores'!$DB$123)+SUMIF('Bitácoras Anteriores'!$DF$165,DF59,'Bitácoras Anteriores'!$DB$176)+SUMIF('Bitácoras Anteriores'!$DF$218,DF59,'Bitácoras Anteriores'!$DB$229)+SUMIF('Bitácoras Anteriores'!$DF$271,DF59,'Bitácoras Anteriores'!$DB$282)+SUMIF('Bitácoras Anteriores'!$DF$324,DF59,'Bitácoras Anteriores'!$DB$335)+SUMIF('Bitácoras Anteriores'!$FC$6,DF59,'Bitácoras Anteriores'!$EY$17)+SUMIF('Bitácoras Anteriores'!$FC$59,$K$6,'Bitácoras Anteriores'!$EY$70)+SUMIF('Bitácoras Anteriores'!$FC$112,DF59,'Bitácoras Anteriores'!$EY$123)+SUMIF('Bitácoras Anteriores'!$FC$165,DF59,'Bitácoras Anteriores'!$EY$176)+SUMIF('Bitácoras Anteriores'!$FC$218,DF59,'Bitácoras Anteriores'!$EY$229)+SUMIF('Bitácoras Anteriores'!$FC$271,DF59,'Bitácoras Anteriores'!$EY$282)+SUMIF('Bitácoras Anteriores'!$FC$324,DF59,'Bitácoras Anteriores'!$EY$335)</f>
        <v>0</v>
      </c>
      <c r="DB70" s="762"/>
      <c r="DC70" s="762"/>
      <c r="DD70" s="762"/>
      <c r="DE70" s="762"/>
      <c r="DF70" s="762"/>
      <c r="DG70" s="763"/>
      <c r="DH70" s="632"/>
      <c r="DI70" s="802"/>
      <c r="DJ70" s="803"/>
      <c r="DK70" s="803"/>
      <c r="DL70" s="803"/>
      <c r="DM70" s="804"/>
      <c r="DN70" s="808"/>
      <c r="DO70" s="809"/>
      <c r="DP70" s="809"/>
      <c r="DQ70" s="809"/>
      <c r="DR70" s="809"/>
      <c r="DS70" s="810"/>
      <c r="DT70" s="15"/>
      <c r="DU70" s="773"/>
      <c r="DV70" s="774"/>
      <c r="DW70" s="774"/>
      <c r="DX70" s="774"/>
      <c r="DY70" s="774"/>
      <c r="DZ70" s="770"/>
      <c r="EA70" s="770"/>
      <c r="EB70" s="770"/>
      <c r="EC70" s="770"/>
      <c r="ED70" s="770"/>
      <c r="EE70" s="770"/>
      <c r="EF70" s="770"/>
      <c r="EG70" s="770"/>
      <c r="EH70" s="770"/>
      <c r="EI70" s="770"/>
      <c r="EJ70" s="770"/>
      <c r="EK70" s="770"/>
      <c r="EL70" s="756"/>
      <c r="EM70" s="756"/>
      <c r="EN70" s="756"/>
      <c r="EO70" s="1216"/>
      <c r="EP70" s="1216"/>
      <c r="EQ70" s="1217"/>
      <c r="ER70" s="1200"/>
      <c r="ES70" s="171"/>
      <c r="ET70" s="779" t="str">
        <f>'Resumen Anual'!$C$21</f>
        <v>SOLO</v>
      </c>
      <c r="EU70" s="776"/>
      <c r="EV70" s="776"/>
      <c r="EW70" s="776"/>
      <c r="EX70" s="761">
        <f>SUMIF('Resumen Anual'!$FE$622,FC59,'Resumen Anual'!$FA$637)+SUMIF('Resumen Anual'!$DH$622,FC59,'Resumen Anual'!$DD$637)+SUMIF('Resumen Anual'!$BI$622,FC59,'Resumen Anual'!$BE$637)+SUMIF('Resumen Anual'!$L$622,FC59,'Resumen Anual'!$H$637)+SUMIF('Resumen Anual'!$FE$566,FC59,'Resumen Anual'!$FA$581)+SUMIF('Resumen Anual'!$DH$566,FC59,'Resumen Anual'!$DD$581)+SUMIF('Resumen Anual'!$BI$566,FC59,'Resumen Anual'!$BE$581)+SUMIF('Resumen Anual'!$L$566,FC59,'Resumen Anual'!$H$581)+SUMIF('Resumen Anual'!$FE$510,FC59,'Resumen Anual'!$FA$525)+SUMIF('Resumen Anual'!$DH$510,FC59,'Resumen Anual'!$DD$525)+SUMIF('Resumen Anual'!$BI$510,FC59,'Resumen Anual'!$BE$525)+SUMIF('Resumen Anual'!$L$510,FC59,'Resumen Anual'!$H$525)+SUMIF('Resumen Anual'!$FE$454,FC59,'Resumen Anual'!$FA$469)+SUMIF('Resumen Anual'!$DH$454,FC59,'Resumen Anual'!$DD$469)+SUMIF('Resumen Anual'!$BI$454,FC59,'Resumen Anual'!$BE$469)+SUMIF('Resumen Anual'!$L$454,FC59,'Resumen Anual'!$H$469)+SUMIF('Resumen Anual'!$FE$398,FC59,'Resumen Anual'!$FA$413)+SUMIF('Resumen Anual'!$DH$398,FC59,'Resumen Anual'!$DD$413)+SUMIF('Resumen Anual'!$BI$398,FC59,'Resumen Anual'!$BE$413)+SUMIF('Resumen Anual'!$L$398,FC59,'Resumen Anual'!$H$413)+SUMIF('Resumen Anual'!$FE$342,FC59,'Resumen Anual'!$FA$357)+SUMIF('Resumen Anual'!$DH$342,FC59,'Resumen Anual'!$DD$357)+SUMIF('Resumen Anual'!$BI$342,FC59,'Resumen Anual'!$BE$357)+SUMIF('Resumen Anual'!$L$342,FC59,'Resumen Anual'!$H$357)+SUMIF('Resumen Anual'!$FE$286,FC59,'Resumen Anual'!$FA$301)+SUMIF('Resumen Anual'!$DH$286,FC59,'Resumen Anual'!$DD$301)+SUMIF('Resumen Anual'!$BI$286,FC59,'Resumen Anual'!$BE$301)+SUMIF('Resumen Anual'!$L$286,FC59,'Resumen Anual'!$H$301)+SUMIF('Resumen Anual'!$FE$230,FC59,'Resumen Anual'!$FA$245)+SUMIF('Resumen Anual'!$DH$230,FC59,'Resumen Anual'!$DD$245)+SUMIF('Resumen Anual'!$BI$230,FC59,'Resumen Anual'!$BE$245)+SUMIF('Resumen Anual'!$L$230,FC59,'Resumen Anual'!$H$245)+SUMIF('Resumen Anual'!$FE$174,FC59,'Resumen Anual'!$FA$189)+SUMIF('Resumen Anual'!$DH$174,FC59,'Resumen Anual'!$DD$189)+SUMIF('Resumen Anual'!$BI$174,FC59,'Resumen Anual'!$BE$189)+SUMIF('Resumen Anual'!$L$174,FC59,'Resumen Anual'!$H$189)+SUMIF('Resumen Anual'!$FE$118,FC59,'Resumen Anual'!$FA$133)+SUMIF('Resumen Anual'!$DH$118,FC59,'Resumen Anual'!$DD$133)+SUMIF('Resumen Anual'!$BI$118,FC59,'Resumen Anual'!$BE$133)+SUMIF('Resumen Anual'!$L$118,FC59,'Resumen Anual'!$H$133)+SUMIF('Resumen Anual'!$FE$62,FC59,'Resumen Anual'!$FA$77)+SUMIF('Resumen Anual'!$DH$62,FC59,'Resumen Anual'!$DD$77)+SUMIF('Resumen Anual'!$BI$62,FC59,'Resumen Anual'!$BE$77)+SUMIF('Resumen Anual'!$L$62,FC59,'Resumen Anual'!$H$77)+SUMIF('Resumen Anual'!$FE$6,FC59,'Resumen Anual'!$FA$21)+SUMIF('Resumen Anual'!$DH$6,FC59,'Resumen Anual'!$DD$21)+SUMIF('Resumen Anual'!$BI$6,FC59,'Resumen Anual'!$BE$21)+SUMIF('Resumen Anual'!$L$6,FC59,'Resumen Anual'!$H$21)+SUMIF('Bitácoras Anteriores'!$K$6,FC59,'Bitácoras Anteriores'!$F$17)+SUMIF('Bitácoras Anteriores'!$K$59,$K$6,'Bitácoras Anteriores'!$F$70)+SUMIF('Bitácoras Anteriores'!$K$112,FC59,'Bitácoras Anteriores'!$F$123)+SUMIF('Bitácoras Anteriores'!$K$165,FC59,'Bitácoras Anteriores'!$F$176)+SUMIF('Bitácoras Anteriores'!$K$218,FC59,'Bitácoras Anteriores'!$F$229)+SUMIF('Bitácoras Anteriores'!$K$271,FC59,'Bitácoras Anteriores'!$F$282)+SUMIF('Bitácoras Anteriores'!$K$324,FC59,'Bitácoras Anteriores'!$F$335)+SUMIF('Bitácoras Anteriores'!$BH$6,FC59,'Bitácoras Anteriores'!$BD$17)+SUMIF('Bitácoras Anteriores'!$BH$59,$K$6,'Bitácoras Anteriores'!$BD$70)+SUMIF('Bitácoras Anteriores'!$BH$112,FC59,'Bitácoras Anteriores'!$BD$123)+SUMIF('Bitácoras Anteriores'!$BH$165,FC59,'Bitácoras Anteriores'!$BD$176)+SUMIF('Bitácoras Anteriores'!$BH$218,FC59,'Bitácoras Anteriores'!$BD$229)+SUMIF('Bitácoras Anteriores'!$BH$271,FC59,'Bitácoras Anteriores'!$BD$282)+SUMIF('Bitácoras Anteriores'!$BH$324,FC59,'Bitácoras Anteriores'!$BD$335)+SUMIF('Bitácoras Anteriores'!$DF$6,FC59,'Bitácoras Anteriores'!$DB$17)+SUMIF('Bitácoras Anteriores'!$DF$59,$K$6,'Bitácoras Anteriores'!$DB$70)+SUMIF('Bitácoras Anteriores'!$DF$112,FC59,'Bitácoras Anteriores'!$DB$123)+SUMIF('Bitácoras Anteriores'!$DF$165,FC59,'Bitácoras Anteriores'!$DB$176)+SUMIF('Bitácoras Anteriores'!$DF$218,FC59,'Bitácoras Anteriores'!$DB$229)+SUMIF('Bitácoras Anteriores'!$DF$271,FC59,'Bitácoras Anteriores'!$DB$282)+SUMIF('Bitácoras Anteriores'!$DF$324,FC59,'Bitácoras Anteriores'!$DB$335)+SUMIF('Bitácoras Anteriores'!$FC$6,FC59,'Bitácoras Anteriores'!$EY$17)+SUMIF('Bitácoras Anteriores'!$FC$59,$K$6,'Bitácoras Anteriores'!$EY$70)+SUMIF('Bitácoras Anteriores'!$FC$112,FC59,'Bitácoras Anteriores'!$EY$123)+SUMIF('Bitácoras Anteriores'!$FC$165,FC59,'Bitácoras Anteriores'!$EY$176)+SUMIF('Bitácoras Anteriores'!$FC$218,FC59,'Bitácoras Anteriores'!$EY$229)+SUMIF('Bitácoras Anteriores'!$FC$271,FC59,'Bitácoras Anteriores'!$EY$282)+SUMIF('Bitácoras Anteriores'!$FC$324,FC59,'Bitácoras Anteriores'!$EY$335)</f>
        <v>0</v>
      </c>
      <c r="EY70" s="762"/>
      <c r="EZ70" s="762"/>
      <c r="FA70" s="762"/>
      <c r="FB70" s="762"/>
      <c r="FC70" s="762"/>
      <c r="FD70" s="763"/>
      <c r="FE70" s="632"/>
      <c r="FF70" s="802"/>
      <c r="FG70" s="803"/>
      <c r="FH70" s="803"/>
      <c r="FI70" s="803"/>
      <c r="FJ70" s="804"/>
      <c r="FK70" s="808"/>
      <c r="FL70" s="809"/>
      <c r="FM70" s="809"/>
      <c r="FN70" s="809"/>
      <c r="FO70" s="809"/>
      <c r="FP70" s="810"/>
      <c r="FQ70" s="15"/>
      <c r="FR70" s="773"/>
      <c r="FS70" s="774"/>
      <c r="FT70" s="774"/>
      <c r="FU70" s="774"/>
      <c r="FV70" s="774"/>
      <c r="FW70" s="770"/>
      <c r="FX70" s="770"/>
      <c r="FY70" s="770"/>
      <c r="FZ70" s="770"/>
      <c r="GA70" s="770"/>
      <c r="GB70" s="770"/>
      <c r="GC70" s="770"/>
      <c r="GD70" s="770"/>
      <c r="GE70" s="770"/>
      <c r="GF70" s="770"/>
      <c r="GG70" s="770"/>
      <c r="GH70" s="770"/>
      <c r="GI70" s="756"/>
      <c r="GJ70" s="756"/>
      <c r="GK70" s="756"/>
      <c r="GL70" s="756"/>
      <c r="GM70" s="756"/>
      <c r="GN70" s="756"/>
      <c r="GO70" s="1200"/>
    </row>
    <row r="71" spans="1:197" ht="13.5" customHeight="1" x14ac:dyDescent="0.25">
      <c r="A71" s="171"/>
      <c r="B71" s="777"/>
      <c r="C71" s="778"/>
      <c r="D71" s="778"/>
      <c r="E71" s="778"/>
      <c r="F71" s="764"/>
      <c r="G71" s="765"/>
      <c r="H71" s="765"/>
      <c r="I71" s="765"/>
      <c r="J71" s="765"/>
      <c r="K71" s="765"/>
      <c r="L71" s="766"/>
      <c r="M71" s="625"/>
      <c r="N71" s="799" t="str">
        <f>'Resumen Anual'!$O$22</f>
        <v>IFR</v>
      </c>
      <c r="O71" s="713"/>
      <c r="P71" s="713"/>
      <c r="Q71" s="713"/>
      <c r="R71" s="713"/>
      <c r="S71" s="800">
        <f>SUMIF('Resumen Anual'!$FE$622,K59,'Resumen Anual'!$FM$638)+SUMIF('Resumen Anual'!$DH$622,K59,'Resumen Anual'!$DP$638)+SUMIF('Resumen Anual'!$BI$622,K59,'Resumen Anual'!$BQ$638)+SUMIF('Resumen Anual'!$L$622,K59,'Resumen Anual'!$T$638)+SUMIF('Resumen Anual'!$FE$566,K59,'Resumen Anual'!$FM$582)+SUMIF('Resumen Anual'!$DH$566,K59,'Resumen Anual'!$DP$582)+SUMIF('Resumen Anual'!$BI$566,K59,'Resumen Anual'!$BQ$582)+SUMIF('Resumen Anual'!$L$566,K59,'Resumen Anual'!$T$582)+SUMIF('Resumen Anual'!$FE$510,K59,'Resumen Anual'!$FM$526)+SUMIF('Resumen Anual'!$DH$510,K59,'Resumen Anual'!$DP$526)+SUMIF('Resumen Anual'!$BI$510,K59,'Resumen Anual'!$BQ$526)+SUMIF('Resumen Anual'!$L$510,K59,'Resumen Anual'!$T$526)+SUMIF('Resumen Anual'!$FE$454,K59,'Resumen Anual'!$FM$470)+SUMIF('Resumen Anual'!$DH$454,K59,'Resumen Anual'!$DP$470)+SUMIF('Resumen Anual'!$BI$454,K59,'Resumen Anual'!$BQ$470)+SUMIF('Resumen Anual'!$L$454,K59,'Resumen Anual'!$T$470)+SUMIF('Resumen Anual'!$FE$398,K59,'Resumen Anual'!$FM$414)+SUMIF('Resumen Anual'!$DH$398,K59,'Resumen Anual'!$DP$414)+SUMIF('Resumen Anual'!$BI$398,K59,'Resumen Anual'!$BQ$414)+SUMIF('Resumen Anual'!$L$398,K59,'Resumen Anual'!$T$414)+SUMIF('Resumen Anual'!$FE$342,K59,'Resumen Anual'!$FM$358)+SUMIF('Resumen Anual'!$DH$342,K59,'Resumen Anual'!$DP$358)+SUMIF('Resumen Anual'!$BI$342,K59,'Resumen Anual'!$BQ$358)+SUMIF('Resumen Anual'!$L$342,K59,'Resumen Anual'!$T$358)+SUMIF('Resumen Anual'!$FE$286,K59,'Resumen Anual'!$FM$302)+SUMIF('Resumen Anual'!$DH$286,K59,'Resumen Anual'!$DP$302)+SUMIF('Resumen Anual'!$BI$286,K59,'Resumen Anual'!$BQ$302)+SUMIF('Resumen Anual'!$L$286,K59,'Resumen Anual'!$T$302)+SUMIF('Resumen Anual'!$FE$230,K59,'Resumen Anual'!$FM$246)+SUMIF('Resumen Anual'!$DH$230,K59,'Resumen Anual'!$DP$246)+SUMIF('Resumen Anual'!$BI$230,K59,'Resumen Anual'!$BQ$246)+SUMIF('Resumen Anual'!$L$230,K59,'Resumen Anual'!$T$246)+SUMIF('Resumen Anual'!$FE$174,K59,'Resumen Anual'!$FM$190)+SUMIF('Resumen Anual'!$DH$174,K59,'Resumen Anual'!$DP$190)+SUMIF('Resumen Anual'!$BI$174,K59,'Resumen Anual'!$BQ$190)+SUMIF('Resumen Anual'!$L$174,K59,'Resumen Anual'!$T$190)+SUMIF('Resumen Anual'!$FE$118,K59,'Resumen Anual'!$FM$134)+SUMIF('Resumen Anual'!$DH$118,K59,'Resumen Anual'!$DP$134)+SUMIF('Resumen Anual'!$BI$118,K59,'Resumen Anual'!$BQ$134)+SUMIF('Resumen Anual'!$L$118,K59,'Resumen Anual'!$T$134)+SUMIF('Resumen Anual'!$FE$62,K59,'Resumen Anual'!$FM$78)+SUMIF('Resumen Anual'!$DH$62,K59,'Resumen Anual'!$DP$78)+SUMIF('Resumen Anual'!$BI$62,K59,'Resumen Anual'!$BQ$78)+SUMIF('Resumen Anual'!$L$62,K59,'Resumen Anual'!$T$78)+SUMIF('Resumen Anual'!$FE$6,K59,'Resumen Anual'!$FM$22)+SUMIF('Resumen Anual'!$DH$6,K59,'Resumen Anual'!$DP$22)+SUMIF('Resumen Anual'!$BI$6,K59,'Resumen Anual'!$BQ$22)+SUMIF('Resumen Anual'!$L$6,K59,'Resumen Anual'!$T$22)+SUMIF('Bitácoras Anteriores'!$K$6,K59,'Bitácoras Anteriores'!$S$18)+SUMIF('Bitácoras Anteriores'!$K$59,$K$6,'Bitácoras Anteriores'!$S$71)+SUMIF('Bitácoras Anteriores'!$K$112,K59,'Bitácoras Anteriores'!$S$124)+SUMIF('Bitácoras Anteriores'!$K$165,K59,'Bitácoras Anteriores'!$S$177)+SUMIF('Bitácoras Anteriores'!$K$218,K59,'Bitácoras Anteriores'!$S$230)+SUMIF('Bitácoras Anteriores'!$K$271,K59,'Bitácoras Anteriores'!$S$283)+SUMIF('Bitácoras Anteriores'!$K$324,K59,'Bitácoras Anteriores'!$S$336)+SUMIF('Bitácoras Anteriores'!$BH$6,K59,'Bitácoras Anteriores'!$BP$18)+SUMIF('Bitácoras Anteriores'!$BH$59,$K$6,'Bitácoras Anteriores'!$BP$71)+SUMIF('Bitácoras Anteriores'!$BH$112,K59,'Bitácoras Anteriores'!$BP$124)+SUMIF('Bitácoras Anteriores'!$BH$165,K59,'Bitácoras Anteriores'!$BP$177)+SUMIF('Bitácoras Anteriores'!$BH$218,K59,'Bitácoras Anteriores'!$BP$230)+SUMIF('Bitácoras Anteriores'!$BH$271,K59,'Bitácoras Anteriores'!$BP$283)+SUMIF('Bitácoras Anteriores'!$BH$324,K59,'Bitácoras Anteriores'!$BP$336)+SUMIF('Bitácoras Anteriores'!$DF$6,K59,'Bitácoras Anteriores'!$DN$18)+SUMIF('Bitácoras Anteriores'!$DF$59,$K$6,'Bitácoras Anteriores'!$DN$71)+SUMIF('Bitácoras Anteriores'!$DF$112,K59,'Bitácoras Anteriores'!$DN$124)+SUMIF('Bitácoras Anteriores'!$DF$165,K59,'Bitácoras Anteriores'!$DN$177)+SUMIF('Bitácoras Anteriores'!$DF$218,K59,'Bitácoras Anteriores'!$DN$230)+SUMIF('Bitácoras Anteriores'!$DF$271,K59,'Bitácoras Anteriores'!$DN$283)+SUMIF('Bitácoras Anteriores'!$DF$324,K59,'Bitácoras Anteriores'!$DN$336)+SUMIF('Bitácoras Anteriores'!$FC$6,K59,'Bitácoras Anteriores'!$FK$18)+SUMIF('Bitácoras Anteriores'!$FC$59,$K$6,'Bitácoras Anteriores'!$FK$71)+SUMIF('Bitácoras Anteriores'!$FC$112,K59,'Bitácoras Anteriores'!$FK$124)+SUMIF('Bitácoras Anteriores'!$FC$165,K59,'Bitácoras Anteriores'!$FK$177)+SUMIF('Bitácoras Anteriores'!$FC$218,K59,'Bitácoras Anteriores'!$FK$230)+SUMIF('Bitácoras Anteriores'!$FC$271,K59,'Bitácoras Anteriores'!$FK$283)+SUMIF('Bitácoras Anteriores'!$FC$324,K59,'Bitácoras Anteriores'!$FK$336)</f>
        <v>0</v>
      </c>
      <c r="T71" s="800"/>
      <c r="U71" s="800"/>
      <c r="V71" s="800"/>
      <c r="W71" s="800"/>
      <c r="X71" s="800"/>
      <c r="Y71" s="15"/>
      <c r="Z71" s="771">
        <f>IF(Z65=0," ",Z65+3)</f>
        <v>2025</v>
      </c>
      <c r="AA71" s="772"/>
      <c r="AB71" s="772"/>
      <c r="AC71" s="772"/>
      <c r="AD71" s="772"/>
      <c r="AE71" s="1214">
        <f>SUMIFS('Resumen Anual'!$AF$54,Z71,'Resumen Anual'!$V$9,K59,'Resumen Anual'!$L$6)+SUMIFS('Resumen Anual'!$AF$112,Z71,'Resumen Anual'!$V$9,K59,'Resumen Anual'!$L$64)+SUMIFS('Resumen Anual'!$AF$170,Z71,'Resumen Anual'!$V$9,K59,'Resumen Anual'!$L$122)+SUMIFS('Resumen Anual'!$AF$228,Z71,'Resumen Anual'!$V$9,K59,'Resumen Anual'!$L$180)+SUMIFS('Resumen Anual'!$AF$286,Z71,'Resumen Anual'!$V$9,K59,'Resumen Anual'!$L$238)+SUMIFS('Resumen Anual'!$AF$344,Z71,'Resumen Anual'!$V$9,K59,'Resumen Anual'!$L$296)+SUMIFS('Resumen Anual'!$AF$402,Z71,'Resumen Anual'!$V$9,K59,'Resumen Anual'!$L$354)+SUMIFS('Resumen Anual'!$AF$460,Z71,'Resumen Anual'!$V$9,K59,'Resumen Anual'!$L$412)+SUMIFS('Resumen Anual'!$AF$518,Z71,'Resumen Anual'!$V$9,K59,'Resumen Anual'!$L$470)+SUMIFS('Resumen Anual'!$AF$576,Z71,'Resumen Anual'!$V$9,K59,'Resumen Anual'!$L$528)+SUMIFS('Resumen Anual'!$AF$634,Z71,'Resumen Anual'!$V$9,K59,'Resumen Anual'!$L$586)+SUMIFS('Resumen Anual'!$AF$692,Z71,'Resumen Anual'!$V$9,K59,'Resumen Anual'!$L$644)+SUMIFS('Resumen Anual'!$CC$54,Z71,'Resumen Anual'!$V$9,K59,'Resumen Anual'!$BI$6)+SUMIFS('Resumen Anual'!$CC$112,Z71,'Resumen Anual'!$V$9,K59,'Resumen Anual'!$BI$64)+SUMIFS('Resumen Anual'!$CC$170,Z71,'Resumen Anual'!$V$9,K59,'Resumen Anual'!$BI$122)+SUMIFS('Resumen Anual'!$CC$228,Z71,'Resumen Anual'!$V$9,K59,'Resumen Anual'!$BI$180)+SUMIFS('Resumen Anual'!$CC$286,Z71,'Resumen Anual'!$V$9,K59,'Resumen Anual'!$BI$238)+SUMIFS('Resumen Anual'!$CC$344,Z71,'Resumen Anual'!$V$9,K59,'Resumen Anual'!$BI$296)+SUMIFS('Resumen Anual'!$CC$402,Z71,'Resumen Anual'!$V$9,K59,'Resumen Anual'!$BI$354)+SUMIFS('Resumen Anual'!$CC$460,Z71,'Resumen Anual'!$V$9,K59,'Resumen Anual'!$BI$412)+SUMIFS('Resumen Anual'!$CC$518,Z71,'Resumen Anual'!$V$9,K59,'Resumen Anual'!$BI$470)+SUMIFS('Resumen Anual'!$CC$576,Z71,'Resumen Anual'!$V$9,K59,'Resumen Anual'!$BI$528)+SUMIFS('Resumen Anual'!$CC$634,Z71,'Resumen Anual'!$V$9,K59,'Resumen Anual'!$BI$586)+SUMIFS('Resumen Anual'!$CC$692,Z71,'Resumen Anual'!$V$9,K59,'Resumen Anual'!$BI$644)+SUMIFS('Resumen Anual'!$EB$54,Z71,'Resumen Anual'!$V$9,K59,'Resumen Anual'!$DH$6)+SUMIFS('Resumen Anual'!$EB$112,Z71,'Resumen Anual'!$V$9,K59,'Resumen Anual'!$DH$64)+SUMIFS('Resumen Anual'!$EB$170,Z71,'Resumen Anual'!$V$9,K59,'Resumen Anual'!$DH$122)+SUMIFS('Resumen Anual'!$EB$228,Z71,'Resumen Anual'!$V$9,K59,'Resumen Anual'!$DH$180)+SUMIFS('Resumen Anual'!$EB$286,Z71,'Resumen Anual'!$V$9,K59,'Resumen Anual'!$DH$238)+SUMIFS('Resumen Anual'!$EB$344,Z71,'Resumen Anual'!$V$9,K59,'Resumen Anual'!$DH$296)+SUMIFS('Resumen Anual'!$EB$402,Z71,'Resumen Anual'!$V$9,K59,'Resumen Anual'!$DH$354)+SUMIFS('Resumen Anual'!$EB$460,Z71,'Resumen Anual'!$V$9,K59,'Resumen Anual'!$DH$412)+SUMIFS('Resumen Anual'!$EB$518,Z71,'Resumen Anual'!$V$9,K59,'Resumen Anual'!$DH$470)+SUMIFS('Resumen Anual'!$EB$576,Z71,'Resumen Anual'!$V$9,K59,'Resumen Anual'!$DH$528)+SUMIFS('Resumen Anual'!$EB$634,Z71,'Resumen Anual'!$V$9,K59,'Resumen Anual'!$DH$586)+SUMIFS('Resumen Anual'!$EB$692,Z71,'Resumen Anual'!$V$9,K59,'Resumen Anual'!$DH$644)+SUMIFS('Resumen Anual'!$FY$54,Z71,'Resumen Anual'!$V$9,K59,'Resumen Anual'!$FE$6)+SUMIFS('Resumen Anual'!$FY$112,Z71,'Resumen Anual'!$V$9,K59,'Resumen Anual'!$FE$64)+SUMIFS('Resumen Anual'!$FY$170,Z71,'Resumen Anual'!$V$9,K59,'Resumen Anual'!$FE$122)+SUMIFS('Resumen Anual'!$FY$228,Z71,'Resumen Anual'!$V$9,K59,'Resumen Anual'!$FE$180)+SUMIFS('Resumen Anual'!$FY$286,Z71,'Resumen Anual'!$V$9,K59,'Resumen Anual'!$FE$238)+SUMIFS('Resumen Anual'!$FY$344,Z71,'Resumen Anual'!$V$9,K59,'Resumen Anual'!$FE$296)+SUMIFS('Resumen Anual'!$FY$402,Z71,'Resumen Anual'!$V$9,K59,'Resumen Anual'!$FE$354)+SUMIFS('Resumen Anual'!$FY$460,Z71,'Resumen Anual'!$V$9,K59,'Resumen Anual'!$FE$412)+SUMIFS('Resumen Anual'!$FY$518,Z71,'Resumen Anual'!$V$9,K59,'Resumen Anual'!$FE$470)+SUMIFS('Resumen Anual'!$FY$576,Z71,'Resumen Anual'!$V$9,K59,'Resumen Anual'!$FE$528)+SUMIFS('Resumen Anual'!$FY$634,Z71,'Resumen Anual'!$V$9,K59,'Resumen Anual'!$FE$586)+SUMIFS('Resumen Anual'!$FY$692,Z71,'Resumen Anual'!$V$9,K59,'Resumen Anual'!$FE$644)</f>
        <v>0</v>
      </c>
      <c r="AF71" s="770"/>
      <c r="AG71" s="770"/>
      <c r="AH71" s="770"/>
      <c r="AI71" s="770">
        <f>SUMIFS('Resumen Anual'!$AJ$54,Z71,'Resumen Anual'!$V$9,K59,'Resumen Anual'!$L$6)+SUMIFS('Resumen Anual'!$AJ$112,Z71,'Resumen Anual'!$V$9,K59,'Resumen Anual'!$L$64)+SUMIFS('Resumen Anual'!$AJ$170,Z71,'Resumen Anual'!$V$9,K59,'Resumen Anual'!$L$122)+SUMIFS('Resumen Anual'!$AJ$228,Z71,'Resumen Anual'!$V$9,K59,'Resumen Anual'!$L$180)+SUMIFS('Resumen Anual'!$AJ$286,Z71,'Resumen Anual'!$V$9,K59,'Resumen Anual'!$L$238)+SUMIFS('Resumen Anual'!$AJ$344,Z71,'Resumen Anual'!$V$9,K59,'Resumen Anual'!$L$296)+SUMIFS('Resumen Anual'!$AJ$402,Z71,'Resumen Anual'!$V$9,K59,'Resumen Anual'!$L$354)+SUMIFS('Resumen Anual'!$AJ$460,Z71,'Resumen Anual'!$V$9,K59,'Resumen Anual'!$L$412)+SUMIFS('Resumen Anual'!$AJ$518,Z71,'Resumen Anual'!$V$9,K59,'Resumen Anual'!$L$470)+SUMIFS('Resumen Anual'!$AJ$576,Z71,'Resumen Anual'!$V$9,K59,'Resumen Anual'!$L$528)+SUMIFS('Resumen Anual'!$AJ$634,Z71,'Resumen Anual'!$V$9,K59,'Resumen Anual'!$L$586)+SUMIFS('Resumen Anual'!$AJ$692,Z71,'Resumen Anual'!$V$9,K59,'Resumen Anual'!$L$644)+SUMIFS('Resumen Anual'!$CG$54,Z71,'Resumen Anual'!$V$9,K59,'Resumen Anual'!$BI$6)+SUMIFS('Resumen Anual'!$CG$112,Z71,'Resumen Anual'!$V$9,K59,'Resumen Anual'!$BI$64)+SUMIFS('Resumen Anual'!$CG$170,Z71,'Resumen Anual'!$V$9,K59,'Resumen Anual'!$BI$122)+SUMIFS('Resumen Anual'!$CG$228,Z71,'Resumen Anual'!$V$9,K59,'Resumen Anual'!$BI$180)+SUMIFS('Resumen Anual'!$CG$286,Z71,'Resumen Anual'!$V$9,K59,'Resumen Anual'!$BI$238)+SUMIFS('Resumen Anual'!$CG$344,Z71,'Resumen Anual'!$V$9,K59,'Resumen Anual'!$BI$296)+SUMIFS('Resumen Anual'!$CG$402,Z71,'Resumen Anual'!$V$9,K59,'Resumen Anual'!$BI$354)+SUMIFS('Resumen Anual'!$CG$460,Z71,'Resumen Anual'!$V$9,K59,'Resumen Anual'!$BI$412)+SUMIFS('Resumen Anual'!$CG$518,Z71,'Resumen Anual'!$V$9,K59,'Resumen Anual'!$BI$470)+SUMIFS('Resumen Anual'!$CG$576,Z71,'Resumen Anual'!$V$9,K59,'Resumen Anual'!$BI$528)+SUMIFS('Resumen Anual'!$CG$634,Z71,'Resumen Anual'!$V$9,K59,'Resumen Anual'!$BI$586)+SUMIFS('Resumen Anual'!$CG$692,Z71,'Resumen Anual'!$V$9,K59,'Resumen Anual'!$BI$644)+SUMIFS('Resumen Anual'!$EF$54,Z71,'Resumen Anual'!$V$9,K59,'Resumen Anual'!$DH$6)+SUMIFS('Resumen Anual'!$EF$112,Z71,'Resumen Anual'!$V$9,K59,'Resumen Anual'!$DH$64)+SUMIFS('Resumen Anual'!$EF$170,Z71,'Resumen Anual'!$V$9,K59,'Resumen Anual'!$DH$122)+SUMIFS('Resumen Anual'!$EF$228,Z71,'Resumen Anual'!$V$9,K59,'Resumen Anual'!$DH$180)+SUMIFS('Resumen Anual'!$EF$286,Z71,'Resumen Anual'!$V$9,K59,'Resumen Anual'!$DH$238)+SUMIFS('Resumen Anual'!$EF$344,Z71,'Resumen Anual'!$V$9,K59,'Resumen Anual'!$DH$296)+SUMIFS('Resumen Anual'!$EF$402,Z71,'Resumen Anual'!$V$9,K59,'Resumen Anual'!$DH$354)+SUMIFS('Resumen Anual'!$EF$460,Z71,'Resumen Anual'!$V$9,K59,'Resumen Anual'!$DH$412)+SUMIFS('Resumen Anual'!$EF$518,Z71,'Resumen Anual'!$V$9,K59,'Resumen Anual'!$DH$470)+SUMIFS('Resumen Anual'!$EF$576,Z71,'Resumen Anual'!$V$9,K59,'Resumen Anual'!$DH$528)+SUMIFS('Resumen Anual'!$EF$634,Z71,'Resumen Anual'!$V$9,K59,'Resumen Anual'!$DH$586)+SUMIFS('Resumen Anual'!$EF$692,Z71,'Resumen Anual'!$V$9,K59,'Resumen Anual'!$DH$644)+SUMIFS('Resumen Anual'!$GC$54,Z71,'Resumen Anual'!$V$9,K59,'Resumen Anual'!$FE$6)+SUMIFS('Resumen Anual'!$GC$112,Z71,'Resumen Anual'!$V$9,K59,'Resumen Anual'!$FE$64)+SUMIFS('Resumen Anual'!$GC$170,Z71,'Resumen Anual'!$V$9,K59,'Resumen Anual'!$FE$122)+SUMIFS('Resumen Anual'!$GC$228,Z71,'Resumen Anual'!$V$9,K59,'Resumen Anual'!$FE$180)+SUMIFS('Resumen Anual'!$GC$286,Z71,'Resumen Anual'!$V$9,K59,'Resumen Anual'!$FE$238)+SUMIFS('Resumen Anual'!$GC$344,Z71,'Resumen Anual'!$V$9,K59,'Resumen Anual'!$FE$296)+SUMIFS('Resumen Anual'!$GC$402,Z71,'Resumen Anual'!$V$9,K59,'Resumen Anual'!$FE$354)+SUMIFS('Resumen Anual'!$GC$460,Z71,'Resumen Anual'!$V$9,K59,'Resumen Anual'!$FE$412)+SUMIFS('Resumen Anual'!$GC$518,Z71,'Resumen Anual'!$V$9,K59,'Resumen Anual'!$FE$470)+SUMIFS('Resumen Anual'!$GC$576,Z71,'Resumen Anual'!$V$9,K59,'Resumen Anual'!$FE$528)+SUMIFS('Resumen Anual'!$GC$634,Z71,'Resumen Anual'!$V$9,K59,'Resumen Anual'!$FE$586)+SUMIFS('Resumen Anual'!$GC$692,Z71,'Resumen Anual'!$V$9,K59,'Resumen Anual'!$FE$644)</f>
        <v>0</v>
      </c>
      <c r="AJ71" s="770"/>
      <c r="AK71" s="770"/>
      <c r="AL71" s="770"/>
      <c r="AM71" s="770">
        <f>SUMIFS('Resumen Anual'!$AN$54,Z71,'Resumen Anual'!$V$9,K59,'Resumen Anual'!$L$6)+SUMIFS('Resumen Anual'!$AN$112,Z71,'Resumen Anual'!$V$9,K59,'Resumen Anual'!$L$64)+SUMIFS('Resumen Anual'!$AN$170,Z71,'Resumen Anual'!$V$9,K59,'Resumen Anual'!$L$122)+SUMIFS('Resumen Anual'!$AN$228,Z71,'Resumen Anual'!$V$9,K59,'Resumen Anual'!$L$180)+SUMIFS('Resumen Anual'!$AN$286,Z71,'Resumen Anual'!$V$9,K59,'Resumen Anual'!$L$238)+SUMIFS('Resumen Anual'!$AN$344,Z71,'Resumen Anual'!$V$9,K59,'Resumen Anual'!$L$296)+SUMIFS('Resumen Anual'!$AN$402,Z71,'Resumen Anual'!$V$9,K59,'Resumen Anual'!$L$354)+SUMIFS('Resumen Anual'!$AN$460,Z71,'Resumen Anual'!$V$9,K59,'Resumen Anual'!$L$412)+SUMIFS('Resumen Anual'!$AN$518,Z71,'Resumen Anual'!$V$9,K59,'Resumen Anual'!$L$470)+SUMIFS('Resumen Anual'!$AN$576,Z71,'Resumen Anual'!$V$9,K59,'Resumen Anual'!$L$528)+SUMIFS('Resumen Anual'!$AN$634,Z71,'Resumen Anual'!$V$9,K59,'Resumen Anual'!$L$586)+SUMIFS('Resumen Anual'!$AN$692,Z71,'Resumen Anual'!$V$9,K59,'Resumen Anual'!$L$644)+SUMIFS('Resumen Anual'!$CK$54,Z71,'Resumen Anual'!$V$9,K59,'Resumen Anual'!$BI$6)+SUMIFS('Resumen Anual'!$CK$112,Z71,'Resumen Anual'!$V$9,K59,'Resumen Anual'!$BI$64)+SUMIFS('Resumen Anual'!$CK$170,Z71,'Resumen Anual'!$V$9,K59,'Resumen Anual'!$BI$122)+SUMIFS('Resumen Anual'!$CK$228,Z71,'Resumen Anual'!$V$9,K59,'Resumen Anual'!$BI$180)+SUMIFS('Resumen Anual'!$CK$286,Z71,'Resumen Anual'!$V$9,K59,'Resumen Anual'!$BI$238)+SUMIFS('Resumen Anual'!$CK$344,Z71,'Resumen Anual'!$V$9,K59,'Resumen Anual'!$BI$296)+SUMIFS('Resumen Anual'!$CK$402,Z71,'Resumen Anual'!$V$9,K59,'Resumen Anual'!$BI$354)+SUMIFS('Resumen Anual'!$CK$460,Z71,'Resumen Anual'!$V$9,K59,'Resumen Anual'!$BI$412)+SUMIFS('Resumen Anual'!$CK$518,Z71,'Resumen Anual'!$V$9,K59,'Resumen Anual'!$BI$470)+SUMIFS('Resumen Anual'!$CK$576,Z71,'Resumen Anual'!$V$9,K59,'Resumen Anual'!$BI$528)+SUMIFS('Resumen Anual'!$CK$634,Z71,'Resumen Anual'!$V$9,K59,'Resumen Anual'!$BI$586)+SUMIFS('Resumen Anual'!$CK$692,Z71,'Resumen Anual'!$V$9,K59,'Resumen Anual'!$BI$644)+SUMIFS('Resumen Anual'!$EJ$54,Z71,'Resumen Anual'!$V$9,K59,'Resumen Anual'!$DH$6)+SUMIFS('Resumen Anual'!$EJ$112,Z71,'Resumen Anual'!$V$9,K59,'Resumen Anual'!$DH$64)+SUMIFS('Resumen Anual'!$EJ$170,Z71,'Resumen Anual'!$V$9,K59,'Resumen Anual'!$DH$122)+SUMIFS('Resumen Anual'!$EJ$228,Z71,'Resumen Anual'!$V$9,K59,'Resumen Anual'!$DH$180)+SUMIFS('Resumen Anual'!$EJ$286,Z71,'Resumen Anual'!$V$9,K59,'Resumen Anual'!$DH$238)+SUMIFS('Resumen Anual'!$EJ$344,Z71,'Resumen Anual'!$V$9,K59,'Resumen Anual'!$DH$296)+SUMIFS('Resumen Anual'!$EJ$402,Z71,'Resumen Anual'!$V$9,K59,'Resumen Anual'!$DH$354)+SUMIFS('Resumen Anual'!$EJ$460,Z71,'Resumen Anual'!$V$9,K59,'Resumen Anual'!$DH$412)+SUMIFS('Resumen Anual'!$EJ$518,Z71,'Resumen Anual'!$V$9,K59,'Resumen Anual'!$DH$470)+SUMIFS('Resumen Anual'!$EJ$576,Z71,'Resumen Anual'!$V$9,K59,'Resumen Anual'!$DH$528)+SUMIFS('Resumen Anual'!$EJ$634,Z71,'Resumen Anual'!$V$9,K59,'Resumen Anual'!$DH$586)+SUMIFS('Resumen Anual'!$EJ$692,Z71,'Resumen Anual'!$V$9,K59,'Resumen Anual'!$DH$644)+SUMIFS('Resumen Anual'!$GG$54,Z71,'Resumen Anual'!$V$9,K59,'Resumen Anual'!$FE$6)+SUMIFS('Resumen Anual'!$GG$112,Z71,'Resumen Anual'!$V$9,K59,'Resumen Anual'!$FE$64)+SUMIFS('Resumen Anual'!$GG$170,Z71,'Resumen Anual'!$V$9,K59,'Resumen Anual'!$FE$122)+SUMIFS('Resumen Anual'!$GG$228,Z71,'Resumen Anual'!$V$9,K59,'Resumen Anual'!$FE$180)+SUMIFS('Resumen Anual'!$GG$286,Z71,'Resumen Anual'!$V$9,K59,'Resumen Anual'!$FE$238)+SUMIFS('Resumen Anual'!$GG$344,Z71,'Resumen Anual'!$V$9,K59,'Resumen Anual'!$FE$296)+SUMIFS('Resumen Anual'!$GG$402,Z71,'Resumen Anual'!$V$9,K59,'Resumen Anual'!$FE$354)+SUMIFS('Resumen Anual'!$GG$460,Z71,'Resumen Anual'!$V$9,K59,'Resumen Anual'!$FE$412)+SUMIFS('Resumen Anual'!$GG$518,Z71,'Resumen Anual'!$V$9,K59,'Resumen Anual'!$FE$470)+SUMIFS('Resumen Anual'!$GG$576,Z71,'Resumen Anual'!$V$9,K59,'Resumen Anual'!$FE$528)+SUMIFS('Resumen Anual'!$GG$634,Z71,'Resumen Anual'!$V$9,K59,'Resumen Anual'!$FE$586)+SUMIFS('Resumen Anual'!$GG$692,Z71,'Resumen Anual'!$V$9,K59,'Resumen Anual'!$FE$644)</f>
        <v>0</v>
      </c>
      <c r="AN71" s="770"/>
      <c r="AO71" s="770"/>
      <c r="AP71" s="770"/>
      <c r="AQ71" s="756">
        <f>SUMIFS('Resumen Anual'!$AR$54,Z71,'Resumen Anual'!$V$9,K59,'Resumen Anual'!$L$6)+SUMIFS('Resumen Anual'!$AR$112,Z71,'Resumen Anual'!$V$9,K59,'Resumen Anual'!$L$64)+SUMIFS('Resumen Anual'!$AR$170,Z71,'Resumen Anual'!$V$9,K59,'Resumen Anual'!$L$122)+SUMIFS('Resumen Anual'!$AR$228,Z71,'Resumen Anual'!$V$9,K59,'Resumen Anual'!$L$180)+SUMIFS('Resumen Anual'!$AR$286,Z71,'Resumen Anual'!$V$9,K59,'Resumen Anual'!$L$238)+SUMIFS('Resumen Anual'!$AR$344,Z71,'Resumen Anual'!$V$9,K59,'Resumen Anual'!$L$296)+SUMIFS('Resumen Anual'!$AR$402,Z71,'Resumen Anual'!$V$9,K59,'Resumen Anual'!$L$354)+SUMIFS('Resumen Anual'!$AR$460,Z71,'Resumen Anual'!$V$9,K59,'Resumen Anual'!$L$412)+SUMIFS('Resumen Anual'!$AR$518,Z71,'Resumen Anual'!$V$9,K59,'Resumen Anual'!$L$470)+SUMIFS('Resumen Anual'!$AR$576,Z71,'Resumen Anual'!$V$9,K59,'Resumen Anual'!$L$528)+SUMIFS('Resumen Anual'!$AR$634,Z71,'Resumen Anual'!$V$9,K59,'Resumen Anual'!$L$586)+SUMIFS('Resumen Anual'!$AR$692,Z71,'Resumen Anual'!$V$9,K59,'Resumen Anual'!$L$644)+SUMIFS('Resumen Anual'!$CO$54,Z71,'Resumen Anual'!$V$9,K59,'Resumen Anual'!$BI$6)+SUMIFS('Resumen Anual'!$CO$112,Z71,'Resumen Anual'!$V$9,K59,'Resumen Anual'!$BI$64)+SUMIFS('Resumen Anual'!$CO$170,Z71,'Resumen Anual'!$V$9,K59,'Resumen Anual'!$BI$122)+SUMIFS('Resumen Anual'!$CO$228,Z71,'Resumen Anual'!$V$9,K59,'Resumen Anual'!$BI$180)+SUMIFS('Resumen Anual'!$CO$286,Z71,'Resumen Anual'!$V$9,K59,'Resumen Anual'!$BI$238)+SUMIFS('Resumen Anual'!$CO$344,Z71,'Resumen Anual'!$V$9,K59,'Resumen Anual'!$BI$296)+SUMIFS('Resumen Anual'!$CO$402,Z71,'Resumen Anual'!$V$9,K59,'Resumen Anual'!$BI$354)+SUMIFS('Resumen Anual'!$CO$460,Z71,'Resumen Anual'!$V$9,K59,'Resumen Anual'!$BI$412)+SUMIFS('Resumen Anual'!$CO$518,Z71,'Resumen Anual'!$V$9,K59,'Resumen Anual'!$BI$470)+SUMIFS('Resumen Anual'!$CO$576,Z71,'Resumen Anual'!$V$9,K59,'Resumen Anual'!$BI$528)+SUMIFS('Resumen Anual'!$CO$634,Z71,'Resumen Anual'!$V$9,K59,'Resumen Anual'!$BI$586)+SUMIFS('Resumen Anual'!$CO$692,Z71,'Resumen Anual'!$V$9,K59,'Resumen Anual'!$BI$644)+SUMIFS('Resumen Anual'!$EN$54,Z71,'Resumen Anual'!$V$9,K59,'Resumen Anual'!$DH$6)+SUMIFS('Resumen Anual'!$EN$112,Z71,'Resumen Anual'!$V$9,K59,'Resumen Anual'!$DH$64)+SUMIFS('Resumen Anual'!$EN$170,Z71,'Resumen Anual'!$V$9,K59,'Resumen Anual'!$DH$122)+SUMIFS('Resumen Anual'!$EN$228,Z71,'Resumen Anual'!$V$9,K59,'Resumen Anual'!$DH$180)+SUMIFS('Resumen Anual'!$EN$286,Z71,'Resumen Anual'!$V$9,K59,'Resumen Anual'!$DH$238)+SUMIFS('Resumen Anual'!$EN$344,Z71,'Resumen Anual'!$V$9,K59,'Resumen Anual'!$DH$296)+SUMIFS('Resumen Anual'!$EN$402,Z71,'Resumen Anual'!$V$9,K59,'Resumen Anual'!$DH$354)+SUMIFS('Resumen Anual'!$EN$460,Z71,'Resumen Anual'!$V$9,K59,'Resumen Anual'!$DH$412)+SUMIFS('Resumen Anual'!$EN$518,Z71,'Resumen Anual'!$V$9,K59,'Resumen Anual'!$DH$470)+SUMIFS('Resumen Anual'!$EN$576,Z71,'Resumen Anual'!$V$9,K59,'Resumen Anual'!$DH$528)+SUMIFS('Resumen Anual'!$EN$634,Z71,'Resumen Anual'!$V$9,K59,'Resumen Anual'!$DH$586)+SUMIFS('Resumen Anual'!$EN$692,Z71,'Resumen Anual'!$V$9,K59,'Resumen Anual'!$DH$644)+SUMIFS('Resumen Anual'!$GK$54,Z71,'Resumen Anual'!$V$9,K59,'Resumen Anual'!$FE$6)+SUMIFS('Resumen Anual'!$GK$112,Z71,'Resumen Anual'!$V$9,K59,'Resumen Anual'!$FE$64)+SUMIFS('Resumen Anual'!$GK$170,Z71,'Resumen Anual'!$V$9,K59,'Resumen Anual'!$FE$122)+SUMIFS('Resumen Anual'!$GK$228,Z71,'Resumen Anual'!$V$9,K59,'Resumen Anual'!$FE$180)+SUMIFS('Resumen Anual'!$GK$286,Z71,'Resumen Anual'!$V$9,K59,'Resumen Anual'!$FE$238)+SUMIFS('Resumen Anual'!$GK$344,Z71,'Resumen Anual'!$V$9,K59,'Resumen Anual'!$FE$296)+SUMIFS('Resumen Anual'!$GK$402,Z71,'Resumen Anual'!$V$9,K59,'Resumen Anual'!$FE$354)+SUMIFS('Resumen Anual'!$GK$460,Z71,'Resumen Anual'!$V$9,K59,'Resumen Anual'!$FE$412)+SUMIFS('Resumen Anual'!$GK$518,Z71,'Resumen Anual'!$V$9,K59,'Resumen Anual'!$FE$470)+SUMIFS('Resumen Anual'!$GK$576,Z71,'Resumen Anual'!$V$9,K59,'Resumen Anual'!$FE$528)+SUMIFS('Resumen Anual'!$GK$634,Z71,'Resumen Anual'!$V$9,K59,'Resumen Anual'!$FE$586)+SUMIFS('Resumen Anual'!$GK$692,Z71,'Resumen Anual'!$V$9,K59,'Resumen Anual'!$FE$644)</f>
        <v>0</v>
      </c>
      <c r="AR71" s="756"/>
      <c r="AS71" s="756"/>
      <c r="AT71" s="1218">
        <f>SUMIFS('Resumen Anual'!$AU$54,Z71,'Resumen Anual'!$V$9,K59,'Resumen Anual'!$L$6)+SUMIFS('Resumen Anual'!$AU$112,Z71,'Resumen Anual'!$V$9,K59,'Resumen Anual'!$L$64)+SUMIFS('Resumen Anual'!$AU$170,Z71,'Resumen Anual'!$V$9,K59,'Resumen Anual'!$L$122)+SUMIFS('Resumen Anual'!$AU$228,Z71,'Resumen Anual'!$V$9,K59,'Resumen Anual'!$L$180)+SUMIFS('Resumen Anual'!$AU$286,Z71,'Resumen Anual'!$V$9,K59,'Resumen Anual'!$L$238)+SUMIFS('Resumen Anual'!$AU$344,Z71,'Resumen Anual'!$V$9,K59,'Resumen Anual'!$L$296)+SUMIFS('Resumen Anual'!$AU$402,Z71,'Resumen Anual'!$V$9,K59,'Resumen Anual'!$L$354)+SUMIFS('Resumen Anual'!$AU$460,Z71,'Resumen Anual'!$V$9,K59,'Resumen Anual'!$L$412)+SUMIFS('Resumen Anual'!$AU$518,Z71,'Resumen Anual'!$V$9,K59,'Resumen Anual'!$L$470)+SUMIFS('Resumen Anual'!$AU$576,Z71,'Resumen Anual'!$V$9,K59,'Resumen Anual'!$L$528)+SUMIFS('Resumen Anual'!$AU$634,Z71,'Resumen Anual'!$V$9,K59,'Resumen Anual'!$L$586)+SUMIFS('Resumen Anual'!$AU$692,Z71,'Resumen Anual'!$V$9,K59,'Resumen Anual'!$L$644)+SUMIFS('Resumen Anual'!$CR$54,Z71,'Resumen Anual'!$V$9,K59,'Resumen Anual'!$BI$6)+SUMIFS('Resumen Anual'!$CR$112,Z71,'Resumen Anual'!$V$9,K59,'Resumen Anual'!$BI$64)+SUMIFS('Resumen Anual'!$CR$170,Z71,'Resumen Anual'!$V$9,K59,'Resumen Anual'!$BI$122)+SUMIFS('Resumen Anual'!$CR$228,Z71,'Resumen Anual'!$V$9,K59,'Resumen Anual'!$BI$180)+SUMIFS('Resumen Anual'!$CR$286,Z71,'Resumen Anual'!$V$9,K59,'Resumen Anual'!$BI$238)+SUMIFS('Resumen Anual'!$CR$344,Z71,'Resumen Anual'!$V$9,K59,'Resumen Anual'!$BI$296)+SUMIFS('Resumen Anual'!$CR$402,Z71,'Resumen Anual'!$V$9,K59,'Resumen Anual'!$BI$354)+SUMIFS('Resumen Anual'!$CR$460,Z71,'Resumen Anual'!$V$9,K59,'Resumen Anual'!$BI$412)+SUMIFS('Resumen Anual'!$CR$518,Z71,'Resumen Anual'!$V$9,K59,'Resumen Anual'!$BI$470)+SUMIFS('Resumen Anual'!$CR$576,Z71,'Resumen Anual'!$V$9,K59,'Resumen Anual'!$BI$528)+SUMIFS('Resumen Anual'!$CR$634,Z71,'Resumen Anual'!$V$9,K59,'Resumen Anual'!$BI$586)+SUMIFS('Resumen Anual'!$CR$692,Z71,'Resumen Anual'!$V$9,K59,'Resumen Anual'!$BI$644)+SUMIFS('Resumen Anual'!$EQ$54,Z71,'Resumen Anual'!$V$9,K59,'Resumen Anual'!$DH$6)+SUMIFS('Resumen Anual'!$EQ$112,Z71,'Resumen Anual'!$V$9,K59,'Resumen Anual'!$DH$64)+SUMIFS('Resumen Anual'!$EQ$170,Z71,'Resumen Anual'!$V$9,K59,'Resumen Anual'!$DH$122)+SUMIFS('Resumen Anual'!$EQ$228,Z71,'Resumen Anual'!$V$9,K59,'Resumen Anual'!$DH$180)+SUMIFS('Resumen Anual'!$EQ$286,Z71,'Resumen Anual'!$V$9,K59,'Resumen Anual'!$DH$238)+SUMIFS('Resumen Anual'!$EQ$344,Z71,'Resumen Anual'!$V$9,K59,'Resumen Anual'!$DH$296)+SUMIFS('Resumen Anual'!$EQ$402,Z71,'Resumen Anual'!$V$9,K59,'Resumen Anual'!$DH$354)+SUMIFS('Resumen Anual'!$EQ$460,Z71,'Resumen Anual'!$V$9,K59,'Resumen Anual'!$DH$412)+SUMIFS('Resumen Anual'!$EQ$518,Z71,'Resumen Anual'!$V$9,K59,'Resumen Anual'!$DH$470)+SUMIFS('Resumen Anual'!$EQ$576,Z71,'Resumen Anual'!$V$9,K59,'Resumen Anual'!$DH$528)+SUMIFS('Resumen Anual'!$EQ$634,Z71,'Resumen Anual'!$V$9,K59,'Resumen Anual'!$DH$586)+SUMIFS('Resumen Anual'!$EQ$692,Z71,'Resumen Anual'!$V$9,K59,'Resumen Anual'!$DH$644)+SUMIFS('Resumen Anual'!$GN$54,Z71,'Resumen Anual'!$V$9,K59,'Resumen Anual'!$FE$6)+SUMIFS('Resumen Anual'!$GN$112,Z71,'Resumen Anual'!$V$9,K59,'Resumen Anual'!$FE$64)+SUMIFS('Resumen Anual'!$GN$170,Z71,'Resumen Anual'!$V$9,K59,'Resumen Anual'!$FE$122)+SUMIFS('Resumen Anual'!$GN$228,Z71,'Resumen Anual'!$V$9,K59,'Resumen Anual'!$FE$180)+SUMIFS('Resumen Anual'!$GN$286,Z71,'Resumen Anual'!$V$9,K59,'Resumen Anual'!$FE$238)+SUMIFS('Resumen Anual'!$GN$344,Z71,'Resumen Anual'!$V$9,K59,'Resumen Anual'!$FE$296)+SUMIFS('Resumen Anual'!$GN$402,Z71,'Resumen Anual'!$V$9,K59,'Resumen Anual'!$FE$354)+SUMIFS('Resumen Anual'!$GN$460,Z71,'Resumen Anual'!$V$9,K59,'Resumen Anual'!$FE$412)+SUMIFS('Resumen Anual'!$GN$518,Z71,'Resumen Anual'!$V$9,K59,'Resumen Anual'!$FE$470)+SUMIFS('Resumen Anual'!$GN$576,Z71,'Resumen Anual'!$V$9,K59,'Resumen Anual'!$FE$528)+SUMIFS('Resumen Anual'!$GN$634,Z71,'Resumen Anual'!$V$9,K59,'Resumen Anual'!$FE$586)+SUMIFS('Resumen Anual'!$GN$692,Z71,'Resumen Anual'!$V$9,K59,'Resumen Anual'!$FE$644)</f>
        <v>0</v>
      </c>
      <c r="AU71" s="1218"/>
      <c r="AV71" s="1219"/>
      <c r="AW71" s="1200"/>
      <c r="AX71" s="171"/>
      <c r="AY71" s="777"/>
      <c r="AZ71" s="778"/>
      <c r="BA71" s="778"/>
      <c r="BB71" s="778"/>
      <c r="BC71" s="764"/>
      <c r="BD71" s="765"/>
      <c r="BE71" s="765"/>
      <c r="BF71" s="765"/>
      <c r="BG71" s="765"/>
      <c r="BH71" s="765"/>
      <c r="BI71" s="766"/>
      <c r="BJ71" s="625"/>
      <c r="BK71" s="799" t="str">
        <f>'Resumen Anual'!$O$22</f>
        <v>IFR</v>
      </c>
      <c r="BL71" s="713"/>
      <c r="BM71" s="713"/>
      <c r="BN71" s="713"/>
      <c r="BO71" s="713"/>
      <c r="BP71" s="800">
        <f>SUMIF('Resumen Anual'!$FE$622,BH59,'Resumen Anual'!$FM$638)+SUMIF('Resumen Anual'!$DH$622,BH59,'Resumen Anual'!$DP$638)+SUMIF('Resumen Anual'!$BI$622,BH59,'Resumen Anual'!$BQ$638)+SUMIF('Resumen Anual'!$L$622,BH59,'Resumen Anual'!$T$638)+SUMIF('Resumen Anual'!$FE$566,BH59,'Resumen Anual'!$FM$582)+SUMIF('Resumen Anual'!$DH$566,BH59,'Resumen Anual'!$DP$582)+SUMIF('Resumen Anual'!$BI$566,BH59,'Resumen Anual'!$BQ$582)+SUMIF('Resumen Anual'!$L$566,BH59,'Resumen Anual'!$T$582)+SUMIF('Resumen Anual'!$FE$510,BH59,'Resumen Anual'!$FM$526)+SUMIF('Resumen Anual'!$DH$510,BH59,'Resumen Anual'!$DP$526)+SUMIF('Resumen Anual'!$BI$510,BH59,'Resumen Anual'!$BQ$526)+SUMIF('Resumen Anual'!$L$510,BH59,'Resumen Anual'!$T$526)+SUMIF('Resumen Anual'!$FE$454,BH59,'Resumen Anual'!$FM$470)+SUMIF('Resumen Anual'!$DH$454,BH59,'Resumen Anual'!$DP$470)+SUMIF('Resumen Anual'!$BI$454,BH59,'Resumen Anual'!$BQ$470)+SUMIF('Resumen Anual'!$L$454,BH59,'Resumen Anual'!$T$470)+SUMIF('Resumen Anual'!$FE$398,BH59,'Resumen Anual'!$FM$414)+SUMIF('Resumen Anual'!$DH$398,BH59,'Resumen Anual'!$DP$414)+SUMIF('Resumen Anual'!$BI$398,BH59,'Resumen Anual'!$BQ$414)+SUMIF('Resumen Anual'!$L$398,BH59,'Resumen Anual'!$T$414)+SUMIF('Resumen Anual'!$FE$342,BH59,'Resumen Anual'!$FM$358)+SUMIF('Resumen Anual'!$DH$342,BH59,'Resumen Anual'!$DP$358)+SUMIF('Resumen Anual'!$BI$342,BH59,'Resumen Anual'!$BQ$358)+SUMIF('Resumen Anual'!$L$342,BH59,'Resumen Anual'!$T$358)+SUMIF('Resumen Anual'!$FE$286,BH59,'Resumen Anual'!$FM$302)+SUMIF('Resumen Anual'!$DH$286,BH59,'Resumen Anual'!$DP$302)+SUMIF('Resumen Anual'!$BI$286,BH59,'Resumen Anual'!$BQ$302)+SUMIF('Resumen Anual'!$L$286,BH59,'Resumen Anual'!$T$302)+SUMIF('Resumen Anual'!$FE$230,BH59,'Resumen Anual'!$FM$246)+SUMIF('Resumen Anual'!$DH$230,BH59,'Resumen Anual'!$DP$246)+SUMIF('Resumen Anual'!$BI$230,BH59,'Resumen Anual'!$BQ$246)+SUMIF('Resumen Anual'!$L$230,BH59,'Resumen Anual'!$T$246)+SUMIF('Resumen Anual'!$FE$174,BH59,'Resumen Anual'!$FM$190)+SUMIF('Resumen Anual'!$DH$174,BH59,'Resumen Anual'!$DP$190)+SUMIF('Resumen Anual'!$BI$174,BH59,'Resumen Anual'!$BQ$190)+SUMIF('Resumen Anual'!$L$174,BH59,'Resumen Anual'!$T$190)+SUMIF('Resumen Anual'!$FE$118,BH59,'Resumen Anual'!$FM$134)+SUMIF('Resumen Anual'!$DH$118,BH59,'Resumen Anual'!$DP$134)+SUMIF('Resumen Anual'!$BI$118,BH59,'Resumen Anual'!$BQ$134)+SUMIF('Resumen Anual'!$L$118,BH59,'Resumen Anual'!$T$134)+SUMIF('Resumen Anual'!$FE$62,BH59,'Resumen Anual'!$FM$78)+SUMIF('Resumen Anual'!$DH$62,BH59,'Resumen Anual'!$DP$78)+SUMIF('Resumen Anual'!$BI$62,BH59,'Resumen Anual'!$BQ$78)+SUMIF('Resumen Anual'!$L$62,BH59,'Resumen Anual'!$T$78)+SUMIF('Resumen Anual'!$FE$6,BH59,'Resumen Anual'!$FM$22)+SUMIF('Resumen Anual'!$DH$6,BH59,'Resumen Anual'!$DP$22)+SUMIF('Resumen Anual'!$BI$6,BH59,'Resumen Anual'!$BQ$22)+SUMIF('Resumen Anual'!$L$6,BH59,'Resumen Anual'!$T$22)+SUMIF('Bitácoras Anteriores'!$K$6,BH59,'Bitácoras Anteriores'!$S$18)+SUMIF('Bitácoras Anteriores'!$K$59,$K$6,'Bitácoras Anteriores'!$S$71)+SUMIF('Bitácoras Anteriores'!$K$112,BH59,'Bitácoras Anteriores'!$S$124)+SUMIF('Bitácoras Anteriores'!$K$165,BH59,'Bitácoras Anteriores'!$S$177)+SUMIF('Bitácoras Anteriores'!$K$218,BH59,'Bitácoras Anteriores'!$S$230)+SUMIF('Bitácoras Anteriores'!$K$271,BH59,'Bitácoras Anteriores'!$S$283)+SUMIF('Bitácoras Anteriores'!$K$324,BH59,'Bitácoras Anteriores'!$S$336)+SUMIF('Bitácoras Anteriores'!$BH$6,BH59,'Bitácoras Anteriores'!$BP$18)+SUMIF('Bitácoras Anteriores'!$BH$59,$K$6,'Bitácoras Anteriores'!$BP$71)+SUMIF('Bitácoras Anteriores'!$BH$112,BH59,'Bitácoras Anteriores'!$BP$124)+SUMIF('Bitácoras Anteriores'!$BH$165,BH59,'Bitácoras Anteriores'!$BP$177)+SUMIF('Bitácoras Anteriores'!$BH$218,BH59,'Bitácoras Anteriores'!$BP$230)+SUMIF('Bitácoras Anteriores'!$BH$271,BH59,'Bitácoras Anteriores'!$BP$283)+SUMIF('Bitácoras Anteriores'!$BH$324,BH59,'Bitácoras Anteriores'!$BP$336)+SUMIF('Bitácoras Anteriores'!$DF$6,BH59,'Bitácoras Anteriores'!$DN$18)+SUMIF('Bitácoras Anteriores'!$DF$59,$K$6,'Bitácoras Anteriores'!$DN$71)+SUMIF('Bitácoras Anteriores'!$DF$112,BH59,'Bitácoras Anteriores'!$DN$124)+SUMIF('Bitácoras Anteriores'!$DF$165,BH59,'Bitácoras Anteriores'!$DN$177)+SUMIF('Bitácoras Anteriores'!$DF$218,BH59,'Bitácoras Anteriores'!$DN$230)+SUMIF('Bitácoras Anteriores'!$DF$271,BH59,'Bitácoras Anteriores'!$DN$283)+SUMIF('Bitácoras Anteriores'!$DF$324,BH59,'Bitácoras Anteriores'!$DN$336)+SUMIF('Bitácoras Anteriores'!$FC$6,BH59,'Bitácoras Anteriores'!$FK$18)+SUMIF('Bitácoras Anteriores'!$FC$59,$K$6,'Bitácoras Anteriores'!$FK$71)+SUMIF('Bitácoras Anteriores'!$FC$112,BH59,'Bitácoras Anteriores'!$FK$124)+SUMIF('Bitácoras Anteriores'!$FC$165,BH59,'Bitácoras Anteriores'!$FK$177)+SUMIF('Bitácoras Anteriores'!$FC$218,BH59,'Bitácoras Anteriores'!$FK$230)+SUMIF('Bitácoras Anteriores'!$FC$271,BH59,'Bitácoras Anteriores'!$FK$283)+SUMIF('Bitácoras Anteriores'!$FC$324,BH59,'Bitácoras Anteriores'!$FK$336)</f>
        <v>0</v>
      </c>
      <c r="BQ71" s="800"/>
      <c r="BR71" s="800"/>
      <c r="BS71" s="800"/>
      <c r="BT71" s="800"/>
      <c r="BU71" s="800"/>
      <c r="BV71" s="15"/>
      <c r="BW71" s="771">
        <f>IF(BW65=0," ",BW65+3)</f>
        <v>2025</v>
      </c>
      <c r="BX71" s="772"/>
      <c r="BY71" s="772"/>
      <c r="BZ71" s="772"/>
      <c r="CA71" s="772"/>
      <c r="CB71" s="1214">
        <f>SUMIFS('Resumen Anual'!$AF$54,BW71,'Resumen Anual'!$V$9,BH59,'Resumen Anual'!$L$6)+SUMIFS('Resumen Anual'!$AF$112,BW71,'Resumen Anual'!$V$9,BH59,'Resumen Anual'!$L$64)+SUMIFS('Resumen Anual'!$AF$170,BW71,'Resumen Anual'!$V$9,BH59,'Resumen Anual'!$L$122)+SUMIFS('Resumen Anual'!$AF$228,BW71,'Resumen Anual'!$V$9,BH59,'Resumen Anual'!$L$180)+SUMIFS('Resumen Anual'!$AF$286,BW71,'Resumen Anual'!$V$9,BH59,'Resumen Anual'!$L$238)+SUMIFS('Resumen Anual'!$AF$344,BW71,'Resumen Anual'!$V$9,BH59,'Resumen Anual'!$L$296)+SUMIFS('Resumen Anual'!$AF$402,BW71,'Resumen Anual'!$V$9,BH59,'Resumen Anual'!$L$354)+SUMIFS('Resumen Anual'!$AF$460,BW71,'Resumen Anual'!$V$9,BH59,'Resumen Anual'!$L$412)+SUMIFS('Resumen Anual'!$AF$518,BW71,'Resumen Anual'!$V$9,BH59,'Resumen Anual'!$L$470)+SUMIFS('Resumen Anual'!$AF$576,BW71,'Resumen Anual'!$V$9,BH59,'Resumen Anual'!$L$528)+SUMIFS('Resumen Anual'!$AF$634,BW71,'Resumen Anual'!$V$9,BH59,'Resumen Anual'!$L$586)+SUMIFS('Resumen Anual'!$AF$692,BW71,'Resumen Anual'!$V$9,BH59,'Resumen Anual'!$L$644)+SUMIFS('Resumen Anual'!$CC$54,BW71,'Resumen Anual'!$V$9,BH59,'Resumen Anual'!$BI$6)+SUMIFS('Resumen Anual'!$CC$112,BW71,'Resumen Anual'!$V$9,BH59,'Resumen Anual'!$BI$64)+SUMIFS('Resumen Anual'!$CC$170,BW71,'Resumen Anual'!$V$9,BH59,'Resumen Anual'!$BI$122)+SUMIFS('Resumen Anual'!$CC$228,BW71,'Resumen Anual'!$V$9,BH59,'Resumen Anual'!$BI$180)+SUMIFS('Resumen Anual'!$CC$286,BW71,'Resumen Anual'!$V$9,BH59,'Resumen Anual'!$BI$238)+SUMIFS('Resumen Anual'!$CC$344,BW71,'Resumen Anual'!$V$9,BH59,'Resumen Anual'!$BI$296)+SUMIFS('Resumen Anual'!$CC$402,BW71,'Resumen Anual'!$V$9,BH59,'Resumen Anual'!$BI$354)+SUMIFS('Resumen Anual'!$CC$460,BW71,'Resumen Anual'!$V$9,BH59,'Resumen Anual'!$BI$412)+SUMIFS('Resumen Anual'!$CC$518,BW71,'Resumen Anual'!$V$9,BH59,'Resumen Anual'!$BI$470)+SUMIFS('Resumen Anual'!$CC$576,BW71,'Resumen Anual'!$V$9,BH59,'Resumen Anual'!$BI$528)+SUMIFS('Resumen Anual'!$CC$634,BW71,'Resumen Anual'!$V$9,BH59,'Resumen Anual'!$BI$586)+SUMIFS('Resumen Anual'!$CC$692,BW71,'Resumen Anual'!$V$9,BH59,'Resumen Anual'!$BI$644)+SUMIFS('Resumen Anual'!$EB$54,BW71,'Resumen Anual'!$V$9,BH59,'Resumen Anual'!$DH$6)+SUMIFS('Resumen Anual'!$EB$112,BW71,'Resumen Anual'!$V$9,BH59,'Resumen Anual'!$DH$64)+SUMIFS('Resumen Anual'!$EB$170,BW71,'Resumen Anual'!$V$9,BH59,'Resumen Anual'!$DH$122)+SUMIFS('Resumen Anual'!$EB$228,BW71,'Resumen Anual'!$V$9,BH59,'Resumen Anual'!$DH$180)+SUMIFS('Resumen Anual'!$EB$286,BW71,'Resumen Anual'!$V$9,BH59,'Resumen Anual'!$DH$238)+SUMIFS('Resumen Anual'!$EB$344,BW71,'Resumen Anual'!$V$9,BH59,'Resumen Anual'!$DH$296)+SUMIFS('Resumen Anual'!$EB$402,BW71,'Resumen Anual'!$V$9,BH59,'Resumen Anual'!$DH$354)+SUMIFS('Resumen Anual'!$EB$460,BW71,'Resumen Anual'!$V$9,BH59,'Resumen Anual'!$DH$412)+SUMIFS('Resumen Anual'!$EB$518,BW71,'Resumen Anual'!$V$9,BH59,'Resumen Anual'!$DH$470)+SUMIFS('Resumen Anual'!$EB$576,BW71,'Resumen Anual'!$V$9,BH59,'Resumen Anual'!$DH$528)+SUMIFS('Resumen Anual'!$EB$634,BW71,'Resumen Anual'!$V$9,BH59,'Resumen Anual'!$DH$586)+SUMIFS('Resumen Anual'!$EB$692,BW71,'Resumen Anual'!$V$9,BH59,'Resumen Anual'!$DH$644)+SUMIFS('Resumen Anual'!$FY$54,BW71,'Resumen Anual'!$V$9,BH59,'Resumen Anual'!$FE$6)+SUMIFS('Resumen Anual'!$FY$112,BW71,'Resumen Anual'!$V$9,BH59,'Resumen Anual'!$FE$64)+SUMIFS('Resumen Anual'!$FY$170,BW71,'Resumen Anual'!$V$9,BH59,'Resumen Anual'!$FE$122)+SUMIFS('Resumen Anual'!$FY$228,BW71,'Resumen Anual'!$V$9,BH59,'Resumen Anual'!$FE$180)+SUMIFS('Resumen Anual'!$FY$286,BW71,'Resumen Anual'!$V$9,BH59,'Resumen Anual'!$FE$238)+SUMIFS('Resumen Anual'!$FY$344,BW71,'Resumen Anual'!$V$9,BH59,'Resumen Anual'!$FE$296)+SUMIFS('Resumen Anual'!$FY$402,BW71,'Resumen Anual'!$V$9,BH59,'Resumen Anual'!$FE$354)+SUMIFS('Resumen Anual'!$FY$460,BW71,'Resumen Anual'!$V$9,BH59,'Resumen Anual'!$FE$412)+SUMIFS('Resumen Anual'!$FY$518,BW71,'Resumen Anual'!$V$9,BH59,'Resumen Anual'!$FE$470)+SUMIFS('Resumen Anual'!$FY$576,BW71,'Resumen Anual'!$V$9,BH59,'Resumen Anual'!$FE$528)+SUMIFS('Resumen Anual'!$FY$634,BW71,'Resumen Anual'!$V$9,BH59,'Resumen Anual'!$FE$586)+SUMIFS('Resumen Anual'!$FY$692,BW71,'Resumen Anual'!$V$9,BH59,'Resumen Anual'!$FE$644)</f>
        <v>0</v>
      </c>
      <c r="CC71" s="770"/>
      <c r="CD71" s="770"/>
      <c r="CE71" s="770"/>
      <c r="CF71" s="770">
        <f>SUMIFS('Resumen Anual'!$AJ$54,BW71,'Resumen Anual'!$V$9,BH59,'Resumen Anual'!$L$6)+SUMIFS('Resumen Anual'!$AJ$112,BW71,'Resumen Anual'!$V$9,BH59,'Resumen Anual'!$L$64)+SUMIFS('Resumen Anual'!$AJ$170,BW71,'Resumen Anual'!$V$9,BH59,'Resumen Anual'!$L$122)+SUMIFS('Resumen Anual'!$AJ$228,BW71,'Resumen Anual'!$V$9,BH59,'Resumen Anual'!$L$180)+SUMIFS('Resumen Anual'!$AJ$286,BW71,'Resumen Anual'!$V$9,BH59,'Resumen Anual'!$L$238)+SUMIFS('Resumen Anual'!$AJ$344,BW71,'Resumen Anual'!$V$9,BH59,'Resumen Anual'!$L$296)+SUMIFS('Resumen Anual'!$AJ$402,BW71,'Resumen Anual'!$V$9,BH59,'Resumen Anual'!$L$354)+SUMIFS('Resumen Anual'!$AJ$460,BW71,'Resumen Anual'!$V$9,BH59,'Resumen Anual'!$L$412)+SUMIFS('Resumen Anual'!$AJ$518,BW71,'Resumen Anual'!$V$9,BH59,'Resumen Anual'!$L$470)+SUMIFS('Resumen Anual'!$AJ$576,BW71,'Resumen Anual'!$V$9,BH59,'Resumen Anual'!$L$528)+SUMIFS('Resumen Anual'!$AJ$634,BW71,'Resumen Anual'!$V$9,BH59,'Resumen Anual'!$L$586)+SUMIFS('Resumen Anual'!$AJ$692,BW71,'Resumen Anual'!$V$9,BH59,'Resumen Anual'!$L$644)+SUMIFS('Resumen Anual'!$CG$54,BW71,'Resumen Anual'!$V$9,BH59,'Resumen Anual'!$BI$6)+SUMIFS('Resumen Anual'!$CG$112,BW71,'Resumen Anual'!$V$9,BH59,'Resumen Anual'!$BI$64)+SUMIFS('Resumen Anual'!$CG$170,BW71,'Resumen Anual'!$V$9,BH59,'Resumen Anual'!$BI$122)+SUMIFS('Resumen Anual'!$CG$228,BW71,'Resumen Anual'!$V$9,BH59,'Resumen Anual'!$BI$180)+SUMIFS('Resumen Anual'!$CG$286,BW71,'Resumen Anual'!$V$9,BH59,'Resumen Anual'!$BI$238)+SUMIFS('Resumen Anual'!$CG$344,BW71,'Resumen Anual'!$V$9,BH59,'Resumen Anual'!$BI$296)+SUMIFS('Resumen Anual'!$CG$402,BW71,'Resumen Anual'!$V$9,BH59,'Resumen Anual'!$BI$354)+SUMIFS('Resumen Anual'!$CG$460,BW71,'Resumen Anual'!$V$9,BH59,'Resumen Anual'!$BI$412)+SUMIFS('Resumen Anual'!$CG$518,BW71,'Resumen Anual'!$V$9,BH59,'Resumen Anual'!$BI$470)+SUMIFS('Resumen Anual'!$CG$576,BW71,'Resumen Anual'!$V$9,BH59,'Resumen Anual'!$BI$528)+SUMIFS('Resumen Anual'!$CG$634,BW71,'Resumen Anual'!$V$9,BH59,'Resumen Anual'!$BI$586)+SUMIFS('Resumen Anual'!$CG$692,BW71,'Resumen Anual'!$V$9,BH59,'Resumen Anual'!$BI$644)+SUMIFS('Resumen Anual'!$EF$54,BW71,'Resumen Anual'!$V$9,BH59,'Resumen Anual'!$DH$6)+SUMIFS('Resumen Anual'!$EF$112,BW71,'Resumen Anual'!$V$9,BH59,'Resumen Anual'!$DH$64)+SUMIFS('Resumen Anual'!$EF$170,BW71,'Resumen Anual'!$V$9,BH59,'Resumen Anual'!$DH$122)+SUMIFS('Resumen Anual'!$EF$228,BW71,'Resumen Anual'!$V$9,BH59,'Resumen Anual'!$DH$180)+SUMIFS('Resumen Anual'!$EF$286,BW71,'Resumen Anual'!$V$9,BH59,'Resumen Anual'!$DH$238)+SUMIFS('Resumen Anual'!$EF$344,BW71,'Resumen Anual'!$V$9,BH59,'Resumen Anual'!$DH$296)+SUMIFS('Resumen Anual'!$EF$402,BW71,'Resumen Anual'!$V$9,BH59,'Resumen Anual'!$DH$354)+SUMIFS('Resumen Anual'!$EF$460,BW71,'Resumen Anual'!$V$9,BH59,'Resumen Anual'!$DH$412)+SUMIFS('Resumen Anual'!$EF$518,BW71,'Resumen Anual'!$V$9,BH59,'Resumen Anual'!$DH$470)+SUMIFS('Resumen Anual'!$EF$576,BW71,'Resumen Anual'!$V$9,BH59,'Resumen Anual'!$DH$528)+SUMIFS('Resumen Anual'!$EF$634,BW71,'Resumen Anual'!$V$9,BH59,'Resumen Anual'!$DH$586)+SUMIFS('Resumen Anual'!$EF$692,BW71,'Resumen Anual'!$V$9,BH59,'Resumen Anual'!$DH$644)+SUMIFS('Resumen Anual'!$GC$54,BW71,'Resumen Anual'!$V$9,BH59,'Resumen Anual'!$FE$6)+SUMIFS('Resumen Anual'!$GC$112,BW71,'Resumen Anual'!$V$9,BH59,'Resumen Anual'!$FE$64)+SUMIFS('Resumen Anual'!$GC$170,BW71,'Resumen Anual'!$V$9,BH59,'Resumen Anual'!$FE$122)+SUMIFS('Resumen Anual'!$GC$228,BW71,'Resumen Anual'!$V$9,BH59,'Resumen Anual'!$FE$180)+SUMIFS('Resumen Anual'!$GC$286,BW71,'Resumen Anual'!$V$9,BH59,'Resumen Anual'!$FE$238)+SUMIFS('Resumen Anual'!$GC$344,BW71,'Resumen Anual'!$V$9,BH59,'Resumen Anual'!$FE$296)+SUMIFS('Resumen Anual'!$GC$402,BW71,'Resumen Anual'!$V$9,BH59,'Resumen Anual'!$FE$354)+SUMIFS('Resumen Anual'!$GC$460,BW71,'Resumen Anual'!$V$9,BH59,'Resumen Anual'!$FE$412)+SUMIFS('Resumen Anual'!$GC$518,BW71,'Resumen Anual'!$V$9,BH59,'Resumen Anual'!$FE$470)+SUMIFS('Resumen Anual'!$GC$576,BW71,'Resumen Anual'!$V$9,BH59,'Resumen Anual'!$FE$528)+SUMIFS('Resumen Anual'!$GC$634,BW71,'Resumen Anual'!$V$9,BH59,'Resumen Anual'!$FE$586)+SUMIFS('Resumen Anual'!$GC$692,BW71,'Resumen Anual'!$V$9,BH59,'Resumen Anual'!$FE$644)</f>
        <v>0</v>
      </c>
      <c r="CG71" s="770"/>
      <c r="CH71" s="770"/>
      <c r="CI71" s="770"/>
      <c r="CJ71" s="770">
        <f>SUMIFS('Resumen Anual'!$AN$54,BW71,'Resumen Anual'!$V$9,BH59,'Resumen Anual'!$L$6)+SUMIFS('Resumen Anual'!$AN$112,BW71,'Resumen Anual'!$V$9,BH59,'Resumen Anual'!$L$64)+SUMIFS('Resumen Anual'!$AN$170,BW71,'Resumen Anual'!$V$9,BH59,'Resumen Anual'!$L$122)+SUMIFS('Resumen Anual'!$AN$228,BW71,'Resumen Anual'!$V$9,BH59,'Resumen Anual'!$L$180)+SUMIFS('Resumen Anual'!$AN$286,BW71,'Resumen Anual'!$V$9,BH59,'Resumen Anual'!$L$238)+SUMIFS('Resumen Anual'!$AN$344,BW71,'Resumen Anual'!$V$9,BH59,'Resumen Anual'!$L$296)+SUMIFS('Resumen Anual'!$AN$402,BW71,'Resumen Anual'!$V$9,BH59,'Resumen Anual'!$L$354)+SUMIFS('Resumen Anual'!$AN$460,BW71,'Resumen Anual'!$V$9,BH59,'Resumen Anual'!$L$412)+SUMIFS('Resumen Anual'!$AN$518,BW71,'Resumen Anual'!$V$9,BH59,'Resumen Anual'!$L$470)+SUMIFS('Resumen Anual'!$AN$576,BW71,'Resumen Anual'!$V$9,BH59,'Resumen Anual'!$L$528)+SUMIFS('Resumen Anual'!$AN$634,BW71,'Resumen Anual'!$V$9,BH59,'Resumen Anual'!$L$586)+SUMIFS('Resumen Anual'!$AN$692,BW71,'Resumen Anual'!$V$9,BH59,'Resumen Anual'!$L$644)+SUMIFS('Resumen Anual'!$CK$54,BW71,'Resumen Anual'!$V$9,BH59,'Resumen Anual'!$BI$6)+SUMIFS('Resumen Anual'!$CK$112,BW71,'Resumen Anual'!$V$9,BH59,'Resumen Anual'!$BI$64)+SUMIFS('Resumen Anual'!$CK$170,BW71,'Resumen Anual'!$V$9,BH59,'Resumen Anual'!$BI$122)+SUMIFS('Resumen Anual'!$CK$228,BW71,'Resumen Anual'!$V$9,BH59,'Resumen Anual'!$BI$180)+SUMIFS('Resumen Anual'!$CK$286,BW71,'Resumen Anual'!$V$9,BH59,'Resumen Anual'!$BI$238)+SUMIFS('Resumen Anual'!$CK$344,BW71,'Resumen Anual'!$V$9,BH59,'Resumen Anual'!$BI$296)+SUMIFS('Resumen Anual'!$CK$402,BW71,'Resumen Anual'!$V$9,BH59,'Resumen Anual'!$BI$354)+SUMIFS('Resumen Anual'!$CK$460,BW71,'Resumen Anual'!$V$9,BH59,'Resumen Anual'!$BI$412)+SUMIFS('Resumen Anual'!$CK$518,BW71,'Resumen Anual'!$V$9,BH59,'Resumen Anual'!$BI$470)+SUMIFS('Resumen Anual'!$CK$576,BW71,'Resumen Anual'!$V$9,BH59,'Resumen Anual'!$BI$528)+SUMIFS('Resumen Anual'!$CK$634,BW71,'Resumen Anual'!$V$9,BH59,'Resumen Anual'!$BI$586)+SUMIFS('Resumen Anual'!$CK$692,BW71,'Resumen Anual'!$V$9,BH59,'Resumen Anual'!$BI$644)+SUMIFS('Resumen Anual'!$EJ$54,BW71,'Resumen Anual'!$V$9,BH59,'Resumen Anual'!$DH$6)+SUMIFS('Resumen Anual'!$EJ$112,BW71,'Resumen Anual'!$V$9,BH59,'Resumen Anual'!$DH$64)+SUMIFS('Resumen Anual'!$EJ$170,BW71,'Resumen Anual'!$V$9,BH59,'Resumen Anual'!$DH$122)+SUMIFS('Resumen Anual'!$EJ$228,BW71,'Resumen Anual'!$V$9,BH59,'Resumen Anual'!$DH$180)+SUMIFS('Resumen Anual'!$EJ$286,BW71,'Resumen Anual'!$V$9,BH59,'Resumen Anual'!$DH$238)+SUMIFS('Resumen Anual'!$EJ$344,BW71,'Resumen Anual'!$V$9,BH59,'Resumen Anual'!$DH$296)+SUMIFS('Resumen Anual'!$EJ$402,BW71,'Resumen Anual'!$V$9,BH59,'Resumen Anual'!$DH$354)+SUMIFS('Resumen Anual'!$EJ$460,BW71,'Resumen Anual'!$V$9,BH59,'Resumen Anual'!$DH$412)+SUMIFS('Resumen Anual'!$EJ$518,BW71,'Resumen Anual'!$V$9,BH59,'Resumen Anual'!$DH$470)+SUMIFS('Resumen Anual'!$EJ$576,BW71,'Resumen Anual'!$V$9,BH59,'Resumen Anual'!$DH$528)+SUMIFS('Resumen Anual'!$EJ$634,BW71,'Resumen Anual'!$V$9,BH59,'Resumen Anual'!$DH$586)+SUMIFS('Resumen Anual'!$EJ$692,BW71,'Resumen Anual'!$V$9,BH59,'Resumen Anual'!$DH$644)+SUMIFS('Resumen Anual'!$GG$54,BW71,'Resumen Anual'!$V$9,BH59,'Resumen Anual'!$FE$6)+SUMIFS('Resumen Anual'!$GG$112,BW71,'Resumen Anual'!$V$9,BH59,'Resumen Anual'!$FE$64)+SUMIFS('Resumen Anual'!$GG$170,BW71,'Resumen Anual'!$V$9,BH59,'Resumen Anual'!$FE$122)+SUMIFS('Resumen Anual'!$GG$228,BW71,'Resumen Anual'!$V$9,BH59,'Resumen Anual'!$FE$180)+SUMIFS('Resumen Anual'!$GG$286,BW71,'Resumen Anual'!$V$9,BH59,'Resumen Anual'!$FE$238)+SUMIFS('Resumen Anual'!$GG$344,BW71,'Resumen Anual'!$V$9,BH59,'Resumen Anual'!$FE$296)+SUMIFS('Resumen Anual'!$GG$402,BW71,'Resumen Anual'!$V$9,BH59,'Resumen Anual'!$FE$354)+SUMIFS('Resumen Anual'!$GG$460,BW71,'Resumen Anual'!$V$9,BH59,'Resumen Anual'!$FE$412)+SUMIFS('Resumen Anual'!$GG$518,BW71,'Resumen Anual'!$V$9,BH59,'Resumen Anual'!$FE$470)+SUMIFS('Resumen Anual'!$GG$576,BW71,'Resumen Anual'!$V$9,BH59,'Resumen Anual'!$FE$528)+SUMIFS('Resumen Anual'!$GG$634,BW71,'Resumen Anual'!$V$9,BH59,'Resumen Anual'!$FE$586)+SUMIFS('Resumen Anual'!$GG$692,BW71,'Resumen Anual'!$V$9,BH59,'Resumen Anual'!$FE$644)</f>
        <v>0</v>
      </c>
      <c r="CK71" s="770"/>
      <c r="CL71" s="770"/>
      <c r="CM71" s="770"/>
      <c r="CN71" s="756">
        <f>SUMIFS('Resumen Anual'!$AR$54,BW71,'Resumen Anual'!$V$9,BH59,'Resumen Anual'!$L$6)+SUMIFS('Resumen Anual'!$AR$112,BW71,'Resumen Anual'!$V$9,BH59,'Resumen Anual'!$L$64)+SUMIFS('Resumen Anual'!$AR$170,BW71,'Resumen Anual'!$V$9,BH59,'Resumen Anual'!$L$122)+SUMIFS('Resumen Anual'!$AR$228,BW71,'Resumen Anual'!$V$9,BH59,'Resumen Anual'!$L$180)+SUMIFS('Resumen Anual'!$AR$286,BW71,'Resumen Anual'!$V$9,BH59,'Resumen Anual'!$L$238)+SUMIFS('Resumen Anual'!$AR$344,BW71,'Resumen Anual'!$V$9,BH59,'Resumen Anual'!$L$296)+SUMIFS('Resumen Anual'!$AR$402,BW71,'Resumen Anual'!$V$9,BH59,'Resumen Anual'!$L$354)+SUMIFS('Resumen Anual'!$AR$460,BW71,'Resumen Anual'!$V$9,BH59,'Resumen Anual'!$L$412)+SUMIFS('Resumen Anual'!$AR$518,BW71,'Resumen Anual'!$V$9,BH59,'Resumen Anual'!$L$470)+SUMIFS('Resumen Anual'!$AR$576,BW71,'Resumen Anual'!$V$9,BH59,'Resumen Anual'!$L$528)+SUMIFS('Resumen Anual'!$AR$634,BW71,'Resumen Anual'!$V$9,BH59,'Resumen Anual'!$L$586)+SUMIFS('Resumen Anual'!$AR$692,BW71,'Resumen Anual'!$V$9,BH59,'Resumen Anual'!$L$644)+SUMIFS('Resumen Anual'!$CO$54,BW71,'Resumen Anual'!$V$9,BH59,'Resumen Anual'!$BI$6)+SUMIFS('Resumen Anual'!$CO$112,BW71,'Resumen Anual'!$V$9,BH59,'Resumen Anual'!$BI$64)+SUMIFS('Resumen Anual'!$CO$170,BW71,'Resumen Anual'!$V$9,BH59,'Resumen Anual'!$BI$122)+SUMIFS('Resumen Anual'!$CO$228,BW71,'Resumen Anual'!$V$9,BH59,'Resumen Anual'!$BI$180)+SUMIFS('Resumen Anual'!$CO$286,BW71,'Resumen Anual'!$V$9,BH59,'Resumen Anual'!$BI$238)+SUMIFS('Resumen Anual'!$CO$344,BW71,'Resumen Anual'!$V$9,BH59,'Resumen Anual'!$BI$296)+SUMIFS('Resumen Anual'!$CO$402,BW71,'Resumen Anual'!$V$9,BH59,'Resumen Anual'!$BI$354)+SUMIFS('Resumen Anual'!$CO$460,BW71,'Resumen Anual'!$V$9,BH59,'Resumen Anual'!$BI$412)+SUMIFS('Resumen Anual'!$CO$518,BW71,'Resumen Anual'!$V$9,BH59,'Resumen Anual'!$BI$470)+SUMIFS('Resumen Anual'!$CO$576,BW71,'Resumen Anual'!$V$9,BH59,'Resumen Anual'!$BI$528)+SUMIFS('Resumen Anual'!$CO$634,BW71,'Resumen Anual'!$V$9,BH59,'Resumen Anual'!$BI$586)+SUMIFS('Resumen Anual'!$CO$692,BW71,'Resumen Anual'!$V$9,BH59,'Resumen Anual'!$BI$644)+SUMIFS('Resumen Anual'!$EN$54,BW71,'Resumen Anual'!$V$9,BH59,'Resumen Anual'!$DH$6)+SUMIFS('Resumen Anual'!$EN$112,BW71,'Resumen Anual'!$V$9,BH59,'Resumen Anual'!$DH$64)+SUMIFS('Resumen Anual'!$EN$170,BW71,'Resumen Anual'!$V$9,BH59,'Resumen Anual'!$DH$122)+SUMIFS('Resumen Anual'!$EN$228,BW71,'Resumen Anual'!$V$9,BH59,'Resumen Anual'!$DH$180)+SUMIFS('Resumen Anual'!$EN$286,BW71,'Resumen Anual'!$V$9,BH59,'Resumen Anual'!$DH$238)+SUMIFS('Resumen Anual'!$EN$344,BW71,'Resumen Anual'!$V$9,BH59,'Resumen Anual'!$DH$296)+SUMIFS('Resumen Anual'!$EN$402,BW71,'Resumen Anual'!$V$9,BH59,'Resumen Anual'!$DH$354)+SUMIFS('Resumen Anual'!$EN$460,BW71,'Resumen Anual'!$V$9,BH59,'Resumen Anual'!$DH$412)+SUMIFS('Resumen Anual'!$EN$518,BW71,'Resumen Anual'!$V$9,BH59,'Resumen Anual'!$DH$470)+SUMIFS('Resumen Anual'!$EN$576,BW71,'Resumen Anual'!$V$9,BH59,'Resumen Anual'!$DH$528)+SUMIFS('Resumen Anual'!$EN$634,BW71,'Resumen Anual'!$V$9,BH59,'Resumen Anual'!$DH$586)+SUMIFS('Resumen Anual'!$EN$692,BW71,'Resumen Anual'!$V$9,BH59,'Resumen Anual'!$DH$644)+SUMIFS('Resumen Anual'!$GK$54,BW71,'Resumen Anual'!$V$9,BH59,'Resumen Anual'!$FE$6)+SUMIFS('Resumen Anual'!$GK$112,BW71,'Resumen Anual'!$V$9,BH59,'Resumen Anual'!$FE$64)+SUMIFS('Resumen Anual'!$GK$170,BW71,'Resumen Anual'!$V$9,BH59,'Resumen Anual'!$FE$122)+SUMIFS('Resumen Anual'!$GK$228,BW71,'Resumen Anual'!$V$9,BH59,'Resumen Anual'!$FE$180)+SUMIFS('Resumen Anual'!$GK$286,BW71,'Resumen Anual'!$V$9,BH59,'Resumen Anual'!$FE$238)+SUMIFS('Resumen Anual'!$GK$344,BW71,'Resumen Anual'!$V$9,BH59,'Resumen Anual'!$FE$296)+SUMIFS('Resumen Anual'!$GK$402,BW71,'Resumen Anual'!$V$9,BH59,'Resumen Anual'!$FE$354)+SUMIFS('Resumen Anual'!$GK$460,BW71,'Resumen Anual'!$V$9,BH59,'Resumen Anual'!$FE$412)+SUMIFS('Resumen Anual'!$GK$518,BW71,'Resumen Anual'!$V$9,BH59,'Resumen Anual'!$FE$470)+SUMIFS('Resumen Anual'!$GK$576,BW71,'Resumen Anual'!$V$9,BH59,'Resumen Anual'!$FE$528)+SUMIFS('Resumen Anual'!$GK$634,BW71,'Resumen Anual'!$V$9,BH59,'Resumen Anual'!$FE$586)+SUMIFS('Resumen Anual'!$GK$692,BW71,'Resumen Anual'!$V$9,BH59,'Resumen Anual'!$FE$644)</f>
        <v>0</v>
      </c>
      <c r="CO71" s="756"/>
      <c r="CP71" s="756"/>
      <c r="CQ71" s="756">
        <f>SUMIFS('Resumen Anual'!$AU$54,BW71,'Resumen Anual'!$V$9,BH59,'Resumen Anual'!$L$6)+SUMIFS('Resumen Anual'!$AU$112,BW71,'Resumen Anual'!$V$9,BH59,'Resumen Anual'!$L$64)+SUMIFS('Resumen Anual'!$AU$170,BW71,'Resumen Anual'!$V$9,BH59,'Resumen Anual'!$L$122)+SUMIFS('Resumen Anual'!$AU$228,BW71,'Resumen Anual'!$V$9,BH59,'Resumen Anual'!$L$180)+SUMIFS('Resumen Anual'!$AU$286,BW71,'Resumen Anual'!$V$9,BH59,'Resumen Anual'!$L$238)+SUMIFS('Resumen Anual'!$AU$344,BW71,'Resumen Anual'!$V$9,BH59,'Resumen Anual'!$L$296)+SUMIFS('Resumen Anual'!$AU$402,BW71,'Resumen Anual'!$V$9,BH59,'Resumen Anual'!$L$354)+SUMIFS('Resumen Anual'!$AU$460,BW71,'Resumen Anual'!$V$9,BH59,'Resumen Anual'!$L$412)+SUMIFS('Resumen Anual'!$AU$518,BW71,'Resumen Anual'!$V$9,BH59,'Resumen Anual'!$L$470)+SUMIFS('Resumen Anual'!$AU$576,BW71,'Resumen Anual'!$V$9,BH59,'Resumen Anual'!$L$528)+SUMIFS('Resumen Anual'!$AU$634,BW71,'Resumen Anual'!$V$9,BH59,'Resumen Anual'!$L$586)+SUMIFS('Resumen Anual'!$AU$692,BW71,'Resumen Anual'!$V$9,BH59,'Resumen Anual'!$L$644)+SUMIFS('Resumen Anual'!$CR$54,BW71,'Resumen Anual'!$V$9,BH59,'Resumen Anual'!$BI$6)+SUMIFS('Resumen Anual'!$CR$112,BW71,'Resumen Anual'!$V$9,BH59,'Resumen Anual'!$BI$64)+SUMIFS('Resumen Anual'!$CR$170,BW71,'Resumen Anual'!$V$9,BH59,'Resumen Anual'!$BI$122)+SUMIFS('Resumen Anual'!$CR$228,BW71,'Resumen Anual'!$V$9,BH59,'Resumen Anual'!$BI$180)+SUMIFS('Resumen Anual'!$CR$286,BW71,'Resumen Anual'!$V$9,BH59,'Resumen Anual'!$BI$238)+SUMIFS('Resumen Anual'!$CR$344,BW71,'Resumen Anual'!$V$9,BH59,'Resumen Anual'!$BI$296)+SUMIFS('Resumen Anual'!$CR$402,BW71,'Resumen Anual'!$V$9,BH59,'Resumen Anual'!$BI$354)+SUMIFS('Resumen Anual'!$CR$460,BW71,'Resumen Anual'!$V$9,BH59,'Resumen Anual'!$BI$412)+SUMIFS('Resumen Anual'!$CR$518,BW71,'Resumen Anual'!$V$9,BH59,'Resumen Anual'!$BI$470)+SUMIFS('Resumen Anual'!$CR$576,BW71,'Resumen Anual'!$V$9,BH59,'Resumen Anual'!$BI$528)+SUMIFS('Resumen Anual'!$CR$634,BW71,'Resumen Anual'!$V$9,BH59,'Resumen Anual'!$BI$586)+SUMIFS('Resumen Anual'!$CR$692,BW71,'Resumen Anual'!$V$9,BH59,'Resumen Anual'!$BI$644)+SUMIFS('Resumen Anual'!$EQ$54,BW71,'Resumen Anual'!$V$9,BH59,'Resumen Anual'!$DH$6)+SUMIFS('Resumen Anual'!$EQ$112,BW71,'Resumen Anual'!$V$9,BH59,'Resumen Anual'!$DH$64)+SUMIFS('Resumen Anual'!$EQ$170,BW71,'Resumen Anual'!$V$9,BH59,'Resumen Anual'!$DH$122)+SUMIFS('Resumen Anual'!$EQ$228,BW71,'Resumen Anual'!$V$9,BH59,'Resumen Anual'!$DH$180)+SUMIFS('Resumen Anual'!$EQ$286,BW71,'Resumen Anual'!$V$9,BH59,'Resumen Anual'!$DH$238)+SUMIFS('Resumen Anual'!$EQ$344,BW71,'Resumen Anual'!$V$9,BH59,'Resumen Anual'!$DH$296)+SUMIFS('Resumen Anual'!$EQ$402,BW71,'Resumen Anual'!$V$9,BH59,'Resumen Anual'!$DH$354)+SUMIFS('Resumen Anual'!$EQ$460,BW71,'Resumen Anual'!$V$9,BH59,'Resumen Anual'!$DH$412)+SUMIFS('Resumen Anual'!$EQ$518,BW71,'Resumen Anual'!$V$9,BH59,'Resumen Anual'!$DH$470)+SUMIFS('Resumen Anual'!$EQ$576,BW71,'Resumen Anual'!$V$9,BH59,'Resumen Anual'!$DH$528)+SUMIFS('Resumen Anual'!$EQ$634,BW71,'Resumen Anual'!$V$9,BH59,'Resumen Anual'!$DH$586)+SUMIFS('Resumen Anual'!$EQ$692,BW71,'Resumen Anual'!$V$9,BH59,'Resumen Anual'!$DH$644)+SUMIFS('Resumen Anual'!$GN$54,BW71,'Resumen Anual'!$V$9,BH59,'Resumen Anual'!$FE$6)+SUMIFS('Resumen Anual'!$GN$112,BW71,'Resumen Anual'!$V$9,BH59,'Resumen Anual'!$FE$64)+SUMIFS('Resumen Anual'!$GN$170,BW71,'Resumen Anual'!$V$9,BH59,'Resumen Anual'!$FE$122)+SUMIFS('Resumen Anual'!$GN$228,BW71,'Resumen Anual'!$V$9,BH59,'Resumen Anual'!$FE$180)+SUMIFS('Resumen Anual'!$GN$286,BW71,'Resumen Anual'!$V$9,BH59,'Resumen Anual'!$FE$238)+SUMIFS('Resumen Anual'!$GN$344,BW71,'Resumen Anual'!$V$9,BH59,'Resumen Anual'!$FE$296)+SUMIFS('Resumen Anual'!$GN$402,BW71,'Resumen Anual'!$V$9,BH59,'Resumen Anual'!$FE$354)+SUMIFS('Resumen Anual'!$GN$460,BW71,'Resumen Anual'!$V$9,BH59,'Resumen Anual'!$FE$412)+SUMIFS('Resumen Anual'!$GN$518,BW71,'Resumen Anual'!$V$9,BH59,'Resumen Anual'!$FE$470)+SUMIFS('Resumen Anual'!$GN$576,BW71,'Resumen Anual'!$V$9,BH59,'Resumen Anual'!$FE$528)+SUMIFS('Resumen Anual'!$GN$634,BW71,'Resumen Anual'!$V$9,BH59,'Resumen Anual'!$FE$586)+SUMIFS('Resumen Anual'!$GN$692,BW71,'Resumen Anual'!$V$9,BH59,'Resumen Anual'!$FE$644)</f>
        <v>0</v>
      </c>
      <c r="CR71" s="756"/>
      <c r="CS71" s="756"/>
      <c r="CT71" s="1200"/>
      <c r="CU71" s="1199"/>
      <c r="CV71" s="171"/>
      <c r="CW71" s="777"/>
      <c r="CX71" s="778"/>
      <c r="CY71" s="778"/>
      <c r="CZ71" s="778"/>
      <c r="DA71" s="764"/>
      <c r="DB71" s="765"/>
      <c r="DC71" s="765"/>
      <c r="DD71" s="765"/>
      <c r="DE71" s="765"/>
      <c r="DF71" s="765"/>
      <c r="DG71" s="766"/>
      <c r="DH71" s="625"/>
      <c r="DI71" s="799" t="str">
        <f>'Resumen Anual'!$O$22</f>
        <v>IFR</v>
      </c>
      <c r="DJ71" s="713"/>
      <c r="DK71" s="713"/>
      <c r="DL71" s="713"/>
      <c r="DM71" s="713"/>
      <c r="DN71" s="800">
        <f>SUMIF('Resumen Anual'!$FE$622,DF59,'Resumen Anual'!$FM$638)+SUMIF('Resumen Anual'!$DH$622,DF59,'Resumen Anual'!$DP$638)+SUMIF('Resumen Anual'!$BI$622,DF59,'Resumen Anual'!$BQ$638)+SUMIF('Resumen Anual'!$L$622,DF59,'Resumen Anual'!$T$638)+SUMIF('Resumen Anual'!$FE$566,DF59,'Resumen Anual'!$FM$582)+SUMIF('Resumen Anual'!$DH$566,DF59,'Resumen Anual'!$DP$582)+SUMIF('Resumen Anual'!$BI$566,DF59,'Resumen Anual'!$BQ$582)+SUMIF('Resumen Anual'!$L$566,DF59,'Resumen Anual'!$T$582)+SUMIF('Resumen Anual'!$FE$510,DF59,'Resumen Anual'!$FM$526)+SUMIF('Resumen Anual'!$DH$510,DF59,'Resumen Anual'!$DP$526)+SUMIF('Resumen Anual'!$BI$510,DF59,'Resumen Anual'!$BQ$526)+SUMIF('Resumen Anual'!$L$510,DF59,'Resumen Anual'!$T$526)+SUMIF('Resumen Anual'!$FE$454,DF59,'Resumen Anual'!$FM$470)+SUMIF('Resumen Anual'!$DH$454,DF59,'Resumen Anual'!$DP$470)+SUMIF('Resumen Anual'!$BI$454,DF59,'Resumen Anual'!$BQ$470)+SUMIF('Resumen Anual'!$L$454,DF59,'Resumen Anual'!$T$470)+SUMIF('Resumen Anual'!$FE$398,DF59,'Resumen Anual'!$FM$414)+SUMIF('Resumen Anual'!$DH$398,DF59,'Resumen Anual'!$DP$414)+SUMIF('Resumen Anual'!$BI$398,DF59,'Resumen Anual'!$BQ$414)+SUMIF('Resumen Anual'!$L$398,DF59,'Resumen Anual'!$T$414)+SUMIF('Resumen Anual'!$FE$342,DF59,'Resumen Anual'!$FM$358)+SUMIF('Resumen Anual'!$DH$342,DF59,'Resumen Anual'!$DP$358)+SUMIF('Resumen Anual'!$BI$342,DF59,'Resumen Anual'!$BQ$358)+SUMIF('Resumen Anual'!$L$342,DF59,'Resumen Anual'!$T$358)+SUMIF('Resumen Anual'!$FE$286,DF59,'Resumen Anual'!$FM$302)+SUMIF('Resumen Anual'!$DH$286,DF59,'Resumen Anual'!$DP$302)+SUMIF('Resumen Anual'!$BI$286,DF59,'Resumen Anual'!$BQ$302)+SUMIF('Resumen Anual'!$L$286,DF59,'Resumen Anual'!$T$302)+SUMIF('Resumen Anual'!$FE$230,DF59,'Resumen Anual'!$FM$246)+SUMIF('Resumen Anual'!$DH$230,DF59,'Resumen Anual'!$DP$246)+SUMIF('Resumen Anual'!$BI$230,DF59,'Resumen Anual'!$BQ$246)+SUMIF('Resumen Anual'!$L$230,DF59,'Resumen Anual'!$T$246)+SUMIF('Resumen Anual'!$FE$174,DF59,'Resumen Anual'!$FM$190)+SUMIF('Resumen Anual'!$DH$174,DF59,'Resumen Anual'!$DP$190)+SUMIF('Resumen Anual'!$BI$174,DF59,'Resumen Anual'!$BQ$190)+SUMIF('Resumen Anual'!$L$174,DF59,'Resumen Anual'!$T$190)+SUMIF('Resumen Anual'!$FE$118,DF59,'Resumen Anual'!$FM$134)+SUMIF('Resumen Anual'!$DH$118,DF59,'Resumen Anual'!$DP$134)+SUMIF('Resumen Anual'!$BI$118,DF59,'Resumen Anual'!$BQ$134)+SUMIF('Resumen Anual'!$L$118,DF59,'Resumen Anual'!$T$134)+SUMIF('Resumen Anual'!$FE$62,DF59,'Resumen Anual'!$FM$78)+SUMIF('Resumen Anual'!$DH$62,DF59,'Resumen Anual'!$DP$78)+SUMIF('Resumen Anual'!$BI$62,DF59,'Resumen Anual'!$BQ$78)+SUMIF('Resumen Anual'!$L$62,DF59,'Resumen Anual'!$T$78)+SUMIF('Resumen Anual'!$FE$6,DF59,'Resumen Anual'!$FM$22)+SUMIF('Resumen Anual'!$DH$6,DF59,'Resumen Anual'!$DP$22)+SUMIF('Resumen Anual'!$BI$6,DF59,'Resumen Anual'!$BQ$22)+SUMIF('Resumen Anual'!$L$6,DF59,'Resumen Anual'!$T$22)+SUMIF('Bitácoras Anteriores'!$K$6,DF59,'Bitácoras Anteriores'!$S$18)+SUMIF('Bitácoras Anteriores'!$K$59,$K$6,'Bitácoras Anteriores'!$S$71)+SUMIF('Bitácoras Anteriores'!$K$112,DF59,'Bitácoras Anteriores'!$S$124)+SUMIF('Bitácoras Anteriores'!$K$165,DF59,'Bitácoras Anteriores'!$S$177)+SUMIF('Bitácoras Anteriores'!$K$218,DF59,'Bitácoras Anteriores'!$S$230)+SUMIF('Bitácoras Anteriores'!$K$271,DF59,'Bitácoras Anteriores'!$S$283)+SUMIF('Bitácoras Anteriores'!$K$324,DF59,'Bitácoras Anteriores'!$S$336)+SUMIF('Bitácoras Anteriores'!$BH$6,DF59,'Bitácoras Anteriores'!$BP$18)+SUMIF('Bitácoras Anteriores'!$BH$59,$K$6,'Bitácoras Anteriores'!$BP$71)+SUMIF('Bitácoras Anteriores'!$BH$112,DF59,'Bitácoras Anteriores'!$BP$124)+SUMIF('Bitácoras Anteriores'!$BH$165,DF59,'Bitácoras Anteriores'!$BP$177)+SUMIF('Bitácoras Anteriores'!$BH$218,DF59,'Bitácoras Anteriores'!$BP$230)+SUMIF('Bitácoras Anteriores'!$BH$271,DF59,'Bitácoras Anteriores'!$BP$283)+SUMIF('Bitácoras Anteriores'!$BH$324,DF59,'Bitácoras Anteriores'!$BP$336)+SUMIF('Bitácoras Anteriores'!$DF$6,DF59,'Bitácoras Anteriores'!$DN$18)+SUMIF('Bitácoras Anteriores'!$DF$59,$K$6,'Bitácoras Anteriores'!$DN$71)+SUMIF('Bitácoras Anteriores'!$DF$112,DF59,'Bitácoras Anteriores'!$DN$124)+SUMIF('Bitácoras Anteriores'!$DF$165,DF59,'Bitácoras Anteriores'!$DN$177)+SUMIF('Bitácoras Anteriores'!$DF$218,DF59,'Bitácoras Anteriores'!$DN$230)+SUMIF('Bitácoras Anteriores'!$DF$271,DF59,'Bitácoras Anteriores'!$DN$283)+SUMIF('Bitácoras Anteriores'!$DF$324,DF59,'Bitácoras Anteriores'!$DN$336)+SUMIF('Bitácoras Anteriores'!$FC$6,DF59,'Bitácoras Anteriores'!$FK$18)+SUMIF('Bitácoras Anteriores'!$FC$59,$K$6,'Bitácoras Anteriores'!$FK$71)+SUMIF('Bitácoras Anteriores'!$FC$112,DF59,'Bitácoras Anteriores'!$FK$124)+SUMIF('Bitácoras Anteriores'!$FC$165,DF59,'Bitácoras Anteriores'!$FK$177)+SUMIF('Bitácoras Anteriores'!$FC$218,DF59,'Bitácoras Anteriores'!$FK$230)+SUMIF('Bitácoras Anteriores'!$FC$271,DF59,'Bitácoras Anteriores'!$FK$283)+SUMIF('Bitácoras Anteriores'!$FC$324,DF59,'Bitácoras Anteriores'!$FK$336)</f>
        <v>0</v>
      </c>
      <c r="DO71" s="800"/>
      <c r="DP71" s="800"/>
      <c r="DQ71" s="800"/>
      <c r="DR71" s="800"/>
      <c r="DS71" s="800"/>
      <c r="DT71" s="15"/>
      <c r="DU71" s="771">
        <f>IF(DU65=0," ",DU65+3)</f>
        <v>2025</v>
      </c>
      <c r="DV71" s="772"/>
      <c r="DW71" s="772"/>
      <c r="DX71" s="772"/>
      <c r="DY71" s="772"/>
      <c r="DZ71" s="1214">
        <f>SUMIFS('Resumen Anual'!$AF$54,DU71,'Resumen Anual'!$V$9,DF59,'Resumen Anual'!$L$6)+SUMIFS('Resumen Anual'!$AF$112,DU71,'Resumen Anual'!$V$9,DF59,'Resumen Anual'!$L$64)+SUMIFS('Resumen Anual'!$AF$170,DU71,'Resumen Anual'!$V$9,DF59,'Resumen Anual'!$L$122)+SUMIFS('Resumen Anual'!$AF$228,DU71,'Resumen Anual'!$V$9,DF59,'Resumen Anual'!$L$180)+SUMIFS('Resumen Anual'!$AF$286,DU71,'Resumen Anual'!$V$9,DF59,'Resumen Anual'!$L$238)+SUMIFS('Resumen Anual'!$AF$344,DU71,'Resumen Anual'!$V$9,DF59,'Resumen Anual'!$L$296)+SUMIFS('Resumen Anual'!$AF$402,DU71,'Resumen Anual'!$V$9,DF59,'Resumen Anual'!$L$354)+SUMIFS('Resumen Anual'!$AF$460,DU71,'Resumen Anual'!$V$9,DF59,'Resumen Anual'!$L$412)+SUMIFS('Resumen Anual'!$AF$518,DU71,'Resumen Anual'!$V$9,DF59,'Resumen Anual'!$L$470)+SUMIFS('Resumen Anual'!$AF$576,DU71,'Resumen Anual'!$V$9,DF59,'Resumen Anual'!$L$528)+SUMIFS('Resumen Anual'!$AF$634,DU71,'Resumen Anual'!$V$9,DF59,'Resumen Anual'!$L$586)+SUMIFS('Resumen Anual'!$AF$692,DU71,'Resumen Anual'!$V$9,DF59,'Resumen Anual'!$L$644)+SUMIFS('Resumen Anual'!$CC$54,DU71,'Resumen Anual'!$V$9,DF59,'Resumen Anual'!$BI$6)+SUMIFS('Resumen Anual'!$CC$112,DU71,'Resumen Anual'!$V$9,DF59,'Resumen Anual'!$BI$64)+SUMIFS('Resumen Anual'!$CC$170,DU71,'Resumen Anual'!$V$9,DF59,'Resumen Anual'!$BI$122)+SUMIFS('Resumen Anual'!$CC$228,DU71,'Resumen Anual'!$V$9,DF59,'Resumen Anual'!$BI$180)+SUMIFS('Resumen Anual'!$CC$286,DU71,'Resumen Anual'!$V$9,DF59,'Resumen Anual'!$BI$238)+SUMIFS('Resumen Anual'!$CC$344,DU71,'Resumen Anual'!$V$9,DF59,'Resumen Anual'!$BI$296)+SUMIFS('Resumen Anual'!$CC$402,DU71,'Resumen Anual'!$V$9,DF59,'Resumen Anual'!$BI$354)+SUMIFS('Resumen Anual'!$CC$460,DU71,'Resumen Anual'!$V$9,DF59,'Resumen Anual'!$BI$412)+SUMIFS('Resumen Anual'!$CC$518,DU71,'Resumen Anual'!$V$9,DF59,'Resumen Anual'!$BI$470)+SUMIFS('Resumen Anual'!$CC$576,DU71,'Resumen Anual'!$V$9,DF59,'Resumen Anual'!$BI$528)+SUMIFS('Resumen Anual'!$CC$634,DU71,'Resumen Anual'!$V$9,DF59,'Resumen Anual'!$BI$586)+SUMIFS('Resumen Anual'!$CC$692,DU71,'Resumen Anual'!$V$9,DF59,'Resumen Anual'!$BI$644)+SUMIFS('Resumen Anual'!$EB$54,DU71,'Resumen Anual'!$V$9,DF59,'Resumen Anual'!$DH$6)+SUMIFS('Resumen Anual'!$EB$112,DU71,'Resumen Anual'!$V$9,DF59,'Resumen Anual'!$DH$64)+SUMIFS('Resumen Anual'!$EB$170,DU71,'Resumen Anual'!$V$9,DF59,'Resumen Anual'!$DH$122)+SUMIFS('Resumen Anual'!$EB$228,DU71,'Resumen Anual'!$V$9,DF59,'Resumen Anual'!$DH$180)+SUMIFS('Resumen Anual'!$EB$286,DU71,'Resumen Anual'!$V$9,DF59,'Resumen Anual'!$DH$238)+SUMIFS('Resumen Anual'!$EB$344,DU71,'Resumen Anual'!$V$9,DF59,'Resumen Anual'!$DH$296)+SUMIFS('Resumen Anual'!$EB$402,DU71,'Resumen Anual'!$V$9,DF59,'Resumen Anual'!$DH$354)+SUMIFS('Resumen Anual'!$EB$460,DU71,'Resumen Anual'!$V$9,DF59,'Resumen Anual'!$DH$412)+SUMIFS('Resumen Anual'!$EB$518,DU71,'Resumen Anual'!$V$9,DF59,'Resumen Anual'!$DH$470)+SUMIFS('Resumen Anual'!$EB$576,DU71,'Resumen Anual'!$V$9,DF59,'Resumen Anual'!$DH$528)+SUMIFS('Resumen Anual'!$EB$634,DU71,'Resumen Anual'!$V$9,DF59,'Resumen Anual'!$DH$586)+SUMIFS('Resumen Anual'!$EB$692,DU71,'Resumen Anual'!$V$9,DF59,'Resumen Anual'!$DH$644)+SUMIFS('Resumen Anual'!$FY$54,DU71,'Resumen Anual'!$V$9,DF59,'Resumen Anual'!$FE$6)+SUMIFS('Resumen Anual'!$FY$112,DU71,'Resumen Anual'!$V$9,DF59,'Resumen Anual'!$FE$64)+SUMIFS('Resumen Anual'!$FY$170,DU71,'Resumen Anual'!$V$9,DF59,'Resumen Anual'!$FE$122)+SUMIFS('Resumen Anual'!$FY$228,DU71,'Resumen Anual'!$V$9,DF59,'Resumen Anual'!$FE$180)+SUMIFS('Resumen Anual'!$FY$286,DU71,'Resumen Anual'!$V$9,DF59,'Resumen Anual'!$FE$238)+SUMIFS('Resumen Anual'!$FY$344,DU71,'Resumen Anual'!$V$9,DF59,'Resumen Anual'!$FE$296)+SUMIFS('Resumen Anual'!$FY$402,DU71,'Resumen Anual'!$V$9,DF59,'Resumen Anual'!$FE$354)+SUMIFS('Resumen Anual'!$FY$460,DU71,'Resumen Anual'!$V$9,DF59,'Resumen Anual'!$FE$412)+SUMIFS('Resumen Anual'!$FY$518,DU71,'Resumen Anual'!$V$9,DF59,'Resumen Anual'!$FE$470)+SUMIFS('Resumen Anual'!$FY$576,DU71,'Resumen Anual'!$V$9,DF59,'Resumen Anual'!$FE$528)+SUMIFS('Resumen Anual'!$FY$634,DU71,'Resumen Anual'!$V$9,DF59,'Resumen Anual'!$FE$586)+SUMIFS('Resumen Anual'!$FY$692,DU71,'Resumen Anual'!$V$9,DF59,'Resumen Anual'!$FE$644)</f>
        <v>0</v>
      </c>
      <c r="EA71" s="770"/>
      <c r="EB71" s="770"/>
      <c r="EC71" s="770"/>
      <c r="ED71" s="770">
        <f>SUMIFS('Resumen Anual'!$AJ$54,DU71,'Resumen Anual'!$V$9,DF59,'Resumen Anual'!$L$6)+SUMIFS('Resumen Anual'!$AJ$112,DU71,'Resumen Anual'!$V$9,DF59,'Resumen Anual'!$L$64)+SUMIFS('Resumen Anual'!$AJ$170,DU71,'Resumen Anual'!$V$9,DF59,'Resumen Anual'!$L$122)+SUMIFS('Resumen Anual'!$AJ$228,DU71,'Resumen Anual'!$V$9,DF59,'Resumen Anual'!$L$180)+SUMIFS('Resumen Anual'!$AJ$286,DU71,'Resumen Anual'!$V$9,DF59,'Resumen Anual'!$L$238)+SUMIFS('Resumen Anual'!$AJ$344,DU71,'Resumen Anual'!$V$9,DF59,'Resumen Anual'!$L$296)+SUMIFS('Resumen Anual'!$AJ$402,DU71,'Resumen Anual'!$V$9,DF59,'Resumen Anual'!$L$354)+SUMIFS('Resumen Anual'!$AJ$460,DU71,'Resumen Anual'!$V$9,DF59,'Resumen Anual'!$L$412)+SUMIFS('Resumen Anual'!$AJ$518,DU71,'Resumen Anual'!$V$9,DF59,'Resumen Anual'!$L$470)+SUMIFS('Resumen Anual'!$AJ$576,DU71,'Resumen Anual'!$V$9,DF59,'Resumen Anual'!$L$528)+SUMIFS('Resumen Anual'!$AJ$634,DU71,'Resumen Anual'!$V$9,DF59,'Resumen Anual'!$L$586)+SUMIFS('Resumen Anual'!$AJ$692,DU71,'Resumen Anual'!$V$9,DF59,'Resumen Anual'!$L$644)+SUMIFS('Resumen Anual'!$CG$54,DU71,'Resumen Anual'!$V$9,DF59,'Resumen Anual'!$BI$6)+SUMIFS('Resumen Anual'!$CG$112,DU71,'Resumen Anual'!$V$9,DF59,'Resumen Anual'!$BI$64)+SUMIFS('Resumen Anual'!$CG$170,DU71,'Resumen Anual'!$V$9,DF59,'Resumen Anual'!$BI$122)+SUMIFS('Resumen Anual'!$CG$228,DU71,'Resumen Anual'!$V$9,DF59,'Resumen Anual'!$BI$180)+SUMIFS('Resumen Anual'!$CG$286,DU71,'Resumen Anual'!$V$9,DF59,'Resumen Anual'!$BI$238)+SUMIFS('Resumen Anual'!$CG$344,DU71,'Resumen Anual'!$V$9,DF59,'Resumen Anual'!$BI$296)+SUMIFS('Resumen Anual'!$CG$402,DU71,'Resumen Anual'!$V$9,DF59,'Resumen Anual'!$BI$354)+SUMIFS('Resumen Anual'!$CG$460,DU71,'Resumen Anual'!$V$9,DF59,'Resumen Anual'!$BI$412)+SUMIFS('Resumen Anual'!$CG$518,DU71,'Resumen Anual'!$V$9,DF59,'Resumen Anual'!$BI$470)+SUMIFS('Resumen Anual'!$CG$576,DU71,'Resumen Anual'!$V$9,DF59,'Resumen Anual'!$BI$528)+SUMIFS('Resumen Anual'!$CG$634,DU71,'Resumen Anual'!$V$9,DF59,'Resumen Anual'!$BI$586)+SUMIFS('Resumen Anual'!$CG$692,DU71,'Resumen Anual'!$V$9,DF59,'Resumen Anual'!$BI$644)+SUMIFS('Resumen Anual'!$EF$54,DU71,'Resumen Anual'!$V$9,DF59,'Resumen Anual'!$DH$6)+SUMIFS('Resumen Anual'!$EF$112,DU71,'Resumen Anual'!$V$9,DF59,'Resumen Anual'!$DH$64)+SUMIFS('Resumen Anual'!$EF$170,DU71,'Resumen Anual'!$V$9,DF59,'Resumen Anual'!$DH$122)+SUMIFS('Resumen Anual'!$EF$228,DU71,'Resumen Anual'!$V$9,DF59,'Resumen Anual'!$DH$180)+SUMIFS('Resumen Anual'!$EF$286,DU71,'Resumen Anual'!$V$9,DF59,'Resumen Anual'!$DH$238)+SUMIFS('Resumen Anual'!$EF$344,DU71,'Resumen Anual'!$V$9,DF59,'Resumen Anual'!$DH$296)+SUMIFS('Resumen Anual'!$EF$402,DU71,'Resumen Anual'!$V$9,DF59,'Resumen Anual'!$DH$354)+SUMIFS('Resumen Anual'!$EF$460,DU71,'Resumen Anual'!$V$9,DF59,'Resumen Anual'!$DH$412)+SUMIFS('Resumen Anual'!$EF$518,DU71,'Resumen Anual'!$V$9,DF59,'Resumen Anual'!$DH$470)+SUMIFS('Resumen Anual'!$EF$576,DU71,'Resumen Anual'!$V$9,DF59,'Resumen Anual'!$DH$528)+SUMIFS('Resumen Anual'!$EF$634,DU71,'Resumen Anual'!$V$9,DF59,'Resumen Anual'!$DH$586)+SUMIFS('Resumen Anual'!$EF$692,DU71,'Resumen Anual'!$V$9,DF59,'Resumen Anual'!$DH$644)+SUMIFS('Resumen Anual'!$GC$54,DU71,'Resumen Anual'!$V$9,DF59,'Resumen Anual'!$FE$6)+SUMIFS('Resumen Anual'!$GC$112,DU71,'Resumen Anual'!$V$9,DF59,'Resumen Anual'!$FE$64)+SUMIFS('Resumen Anual'!$GC$170,DU71,'Resumen Anual'!$V$9,DF59,'Resumen Anual'!$FE$122)+SUMIFS('Resumen Anual'!$GC$228,DU71,'Resumen Anual'!$V$9,DF59,'Resumen Anual'!$FE$180)+SUMIFS('Resumen Anual'!$GC$286,DU71,'Resumen Anual'!$V$9,DF59,'Resumen Anual'!$FE$238)+SUMIFS('Resumen Anual'!$GC$344,DU71,'Resumen Anual'!$V$9,DF59,'Resumen Anual'!$FE$296)+SUMIFS('Resumen Anual'!$GC$402,DU71,'Resumen Anual'!$V$9,DF59,'Resumen Anual'!$FE$354)+SUMIFS('Resumen Anual'!$GC$460,DU71,'Resumen Anual'!$V$9,DF59,'Resumen Anual'!$FE$412)+SUMIFS('Resumen Anual'!$GC$518,DU71,'Resumen Anual'!$V$9,DF59,'Resumen Anual'!$FE$470)+SUMIFS('Resumen Anual'!$GC$576,DU71,'Resumen Anual'!$V$9,DF59,'Resumen Anual'!$FE$528)+SUMIFS('Resumen Anual'!$GC$634,DU71,'Resumen Anual'!$V$9,DF59,'Resumen Anual'!$FE$586)+SUMIFS('Resumen Anual'!$GC$692,DU71,'Resumen Anual'!$V$9,DF59,'Resumen Anual'!$FE$644)</f>
        <v>0</v>
      </c>
      <c r="EE71" s="770"/>
      <c r="EF71" s="770"/>
      <c r="EG71" s="770"/>
      <c r="EH71" s="770">
        <f>SUMIFS('Resumen Anual'!$AN$54,DU71,'Resumen Anual'!$V$9,DF59,'Resumen Anual'!$L$6)+SUMIFS('Resumen Anual'!$AN$112,DU71,'Resumen Anual'!$V$9,DF59,'Resumen Anual'!$L$64)+SUMIFS('Resumen Anual'!$AN$170,DU71,'Resumen Anual'!$V$9,DF59,'Resumen Anual'!$L$122)+SUMIFS('Resumen Anual'!$AN$228,DU71,'Resumen Anual'!$V$9,DF59,'Resumen Anual'!$L$180)+SUMIFS('Resumen Anual'!$AN$286,DU71,'Resumen Anual'!$V$9,DF59,'Resumen Anual'!$L$238)+SUMIFS('Resumen Anual'!$AN$344,DU71,'Resumen Anual'!$V$9,DF59,'Resumen Anual'!$L$296)+SUMIFS('Resumen Anual'!$AN$402,DU71,'Resumen Anual'!$V$9,DF59,'Resumen Anual'!$L$354)+SUMIFS('Resumen Anual'!$AN$460,DU71,'Resumen Anual'!$V$9,DF59,'Resumen Anual'!$L$412)+SUMIFS('Resumen Anual'!$AN$518,DU71,'Resumen Anual'!$V$9,DF59,'Resumen Anual'!$L$470)+SUMIFS('Resumen Anual'!$AN$576,DU71,'Resumen Anual'!$V$9,DF59,'Resumen Anual'!$L$528)+SUMIFS('Resumen Anual'!$AN$634,DU71,'Resumen Anual'!$V$9,DF59,'Resumen Anual'!$L$586)+SUMIFS('Resumen Anual'!$AN$692,DU71,'Resumen Anual'!$V$9,DF59,'Resumen Anual'!$L$644)+SUMIFS('Resumen Anual'!$CK$54,DU71,'Resumen Anual'!$V$9,DF59,'Resumen Anual'!$BI$6)+SUMIFS('Resumen Anual'!$CK$112,DU71,'Resumen Anual'!$V$9,DF59,'Resumen Anual'!$BI$64)+SUMIFS('Resumen Anual'!$CK$170,DU71,'Resumen Anual'!$V$9,DF59,'Resumen Anual'!$BI$122)+SUMIFS('Resumen Anual'!$CK$228,DU71,'Resumen Anual'!$V$9,DF59,'Resumen Anual'!$BI$180)+SUMIFS('Resumen Anual'!$CK$286,DU71,'Resumen Anual'!$V$9,DF59,'Resumen Anual'!$BI$238)+SUMIFS('Resumen Anual'!$CK$344,DU71,'Resumen Anual'!$V$9,DF59,'Resumen Anual'!$BI$296)+SUMIFS('Resumen Anual'!$CK$402,DU71,'Resumen Anual'!$V$9,DF59,'Resumen Anual'!$BI$354)+SUMIFS('Resumen Anual'!$CK$460,DU71,'Resumen Anual'!$V$9,DF59,'Resumen Anual'!$BI$412)+SUMIFS('Resumen Anual'!$CK$518,DU71,'Resumen Anual'!$V$9,DF59,'Resumen Anual'!$BI$470)+SUMIFS('Resumen Anual'!$CK$576,DU71,'Resumen Anual'!$V$9,DF59,'Resumen Anual'!$BI$528)+SUMIFS('Resumen Anual'!$CK$634,DU71,'Resumen Anual'!$V$9,DF59,'Resumen Anual'!$BI$586)+SUMIFS('Resumen Anual'!$CK$692,DU71,'Resumen Anual'!$V$9,DF59,'Resumen Anual'!$BI$644)+SUMIFS('Resumen Anual'!$EJ$54,DU71,'Resumen Anual'!$V$9,DF59,'Resumen Anual'!$DH$6)+SUMIFS('Resumen Anual'!$EJ$112,DU71,'Resumen Anual'!$V$9,DF59,'Resumen Anual'!$DH$64)+SUMIFS('Resumen Anual'!$EJ$170,DU71,'Resumen Anual'!$V$9,DF59,'Resumen Anual'!$DH$122)+SUMIFS('Resumen Anual'!$EJ$228,DU71,'Resumen Anual'!$V$9,DF59,'Resumen Anual'!$DH$180)+SUMIFS('Resumen Anual'!$EJ$286,DU71,'Resumen Anual'!$V$9,DF59,'Resumen Anual'!$DH$238)+SUMIFS('Resumen Anual'!$EJ$344,DU71,'Resumen Anual'!$V$9,DF59,'Resumen Anual'!$DH$296)+SUMIFS('Resumen Anual'!$EJ$402,DU71,'Resumen Anual'!$V$9,DF59,'Resumen Anual'!$DH$354)+SUMIFS('Resumen Anual'!$EJ$460,DU71,'Resumen Anual'!$V$9,DF59,'Resumen Anual'!$DH$412)+SUMIFS('Resumen Anual'!$EJ$518,DU71,'Resumen Anual'!$V$9,DF59,'Resumen Anual'!$DH$470)+SUMIFS('Resumen Anual'!$EJ$576,DU71,'Resumen Anual'!$V$9,DF59,'Resumen Anual'!$DH$528)+SUMIFS('Resumen Anual'!$EJ$634,DU71,'Resumen Anual'!$V$9,DF59,'Resumen Anual'!$DH$586)+SUMIFS('Resumen Anual'!$EJ$692,DU71,'Resumen Anual'!$V$9,DF59,'Resumen Anual'!$DH$644)+SUMIFS('Resumen Anual'!$GG$54,DU71,'Resumen Anual'!$V$9,DF59,'Resumen Anual'!$FE$6)+SUMIFS('Resumen Anual'!$GG$112,DU71,'Resumen Anual'!$V$9,DF59,'Resumen Anual'!$FE$64)+SUMIFS('Resumen Anual'!$GG$170,DU71,'Resumen Anual'!$V$9,DF59,'Resumen Anual'!$FE$122)+SUMIFS('Resumen Anual'!$GG$228,DU71,'Resumen Anual'!$V$9,DF59,'Resumen Anual'!$FE$180)+SUMIFS('Resumen Anual'!$GG$286,DU71,'Resumen Anual'!$V$9,DF59,'Resumen Anual'!$FE$238)+SUMIFS('Resumen Anual'!$GG$344,DU71,'Resumen Anual'!$V$9,DF59,'Resumen Anual'!$FE$296)+SUMIFS('Resumen Anual'!$GG$402,DU71,'Resumen Anual'!$V$9,DF59,'Resumen Anual'!$FE$354)+SUMIFS('Resumen Anual'!$GG$460,DU71,'Resumen Anual'!$V$9,DF59,'Resumen Anual'!$FE$412)+SUMIFS('Resumen Anual'!$GG$518,DU71,'Resumen Anual'!$V$9,DF59,'Resumen Anual'!$FE$470)+SUMIFS('Resumen Anual'!$GG$576,DU71,'Resumen Anual'!$V$9,DF59,'Resumen Anual'!$FE$528)+SUMIFS('Resumen Anual'!$GG$634,DU71,'Resumen Anual'!$V$9,DF59,'Resumen Anual'!$FE$586)+SUMIFS('Resumen Anual'!$GG$692,DU71,'Resumen Anual'!$V$9,DF59,'Resumen Anual'!$FE$644)</f>
        <v>0</v>
      </c>
      <c r="EI71" s="770"/>
      <c r="EJ71" s="770"/>
      <c r="EK71" s="770"/>
      <c r="EL71" s="756">
        <f>SUMIFS('Resumen Anual'!$AR$54,DU71,'Resumen Anual'!$V$9,DF59,'Resumen Anual'!$L$6)+SUMIFS('Resumen Anual'!$AR$112,DU71,'Resumen Anual'!$V$9,DF59,'Resumen Anual'!$L$64)+SUMIFS('Resumen Anual'!$AR$170,DU71,'Resumen Anual'!$V$9,DF59,'Resumen Anual'!$L$122)+SUMIFS('Resumen Anual'!$AR$228,DU71,'Resumen Anual'!$V$9,DF59,'Resumen Anual'!$L$180)+SUMIFS('Resumen Anual'!$AR$286,DU71,'Resumen Anual'!$V$9,DF59,'Resumen Anual'!$L$238)+SUMIFS('Resumen Anual'!$AR$344,DU71,'Resumen Anual'!$V$9,DF59,'Resumen Anual'!$L$296)+SUMIFS('Resumen Anual'!$AR$402,DU71,'Resumen Anual'!$V$9,DF59,'Resumen Anual'!$L$354)+SUMIFS('Resumen Anual'!$AR$460,DU71,'Resumen Anual'!$V$9,DF59,'Resumen Anual'!$L$412)+SUMIFS('Resumen Anual'!$AR$518,DU71,'Resumen Anual'!$V$9,DF59,'Resumen Anual'!$L$470)+SUMIFS('Resumen Anual'!$AR$576,DU71,'Resumen Anual'!$V$9,DF59,'Resumen Anual'!$L$528)+SUMIFS('Resumen Anual'!$AR$634,DU71,'Resumen Anual'!$V$9,DF59,'Resumen Anual'!$L$586)+SUMIFS('Resumen Anual'!$AR$692,DU71,'Resumen Anual'!$V$9,DF59,'Resumen Anual'!$L$644)+SUMIFS('Resumen Anual'!$CO$54,DU71,'Resumen Anual'!$V$9,DF59,'Resumen Anual'!$BI$6)+SUMIFS('Resumen Anual'!$CO$112,DU71,'Resumen Anual'!$V$9,DF59,'Resumen Anual'!$BI$64)+SUMIFS('Resumen Anual'!$CO$170,DU71,'Resumen Anual'!$V$9,DF59,'Resumen Anual'!$BI$122)+SUMIFS('Resumen Anual'!$CO$228,DU71,'Resumen Anual'!$V$9,DF59,'Resumen Anual'!$BI$180)+SUMIFS('Resumen Anual'!$CO$286,DU71,'Resumen Anual'!$V$9,DF59,'Resumen Anual'!$BI$238)+SUMIFS('Resumen Anual'!$CO$344,DU71,'Resumen Anual'!$V$9,DF59,'Resumen Anual'!$BI$296)+SUMIFS('Resumen Anual'!$CO$402,DU71,'Resumen Anual'!$V$9,DF59,'Resumen Anual'!$BI$354)+SUMIFS('Resumen Anual'!$CO$460,DU71,'Resumen Anual'!$V$9,DF59,'Resumen Anual'!$BI$412)+SUMIFS('Resumen Anual'!$CO$518,DU71,'Resumen Anual'!$V$9,DF59,'Resumen Anual'!$BI$470)+SUMIFS('Resumen Anual'!$CO$576,DU71,'Resumen Anual'!$V$9,DF59,'Resumen Anual'!$BI$528)+SUMIFS('Resumen Anual'!$CO$634,DU71,'Resumen Anual'!$V$9,DF59,'Resumen Anual'!$BI$586)+SUMIFS('Resumen Anual'!$CO$692,DU71,'Resumen Anual'!$V$9,DF59,'Resumen Anual'!$BI$644)+SUMIFS('Resumen Anual'!$EN$54,DU71,'Resumen Anual'!$V$9,DF59,'Resumen Anual'!$DH$6)+SUMIFS('Resumen Anual'!$EN$112,DU71,'Resumen Anual'!$V$9,DF59,'Resumen Anual'!$DH$64)+SUMIFS('Resumen Anual'!$EN$170,DU71,'Resumen Anual'!$V$9,DF59,'Resumen Anual'!$DH$122)+SUMIFS('Resumen Anual'!$EN$228,DU71,'Resumen Anual'!$V$9,DF59,'Resumen Anual'!$DH$180)+SUMIFS('Resumen Anual'!$EN$286,DU71,'Resumen Anual'!$V$9,DF59,'Resumen Anual'!$DH$238)+SUMIFS('Resumen Anual'!$EN$344,DU71,'Resumen Anual'!$V$9,DF59,'Resumen Anual'!$DH$296)+SUMIFS('Resumen Anual'!$EN$402,DU71,'Resumen Anual'!$V$9,DF59,'Resumen Anual'!$DH$354)+SUMIFS('Resumen Anual'!$EN$460,DU71,'Resumen Anual'!$V$9,DF59,'Resumen Anual'!$DH$412)+SUMIFS('Resumen Anual'!$EN$518,DU71,'Resumen Anual'!$V$9,DF59,'Resumen Anual'!$DH$470)+SUMIFS('Resumen Anual'!$EN$576,DU71,'Resumen Anual'!$V$9,DF59,'Resumen Anual'!$DH$528)+SUMIFS('Resumen Anual'!$EN$634,DU71,'Resumen Anual'!$V$9,DF59,'Resumen Anual'!$DH$586)+SUMIFS('Resumen Anual'!$EN$692,DU71,'Resumen Anual'!$V$9,DF59,'Resumen Anual'!$DH$644)+SUMIFS('Resumen Anual'!$GK$54,DU71,'Resumen Anual'!$V$9,DF59,'Resumen Anual'!$FE$6)+SUMIFS('Resumen Anual'!$GK$112,DU71,'Resumen Anual'!$V$9,DF59,'Resumen Anual'!$FE$64)+SUMIFS('Resumen Anual'!$GK$170,DU71,'Resumen Anual'!$V$9,DF59,'Resumen Anual'!$FE$122)+SUMIFS('Resumen Anual'!$GK$228,DU71,'Resumen Anual'!$V$9,DF59,'Resumen Anual'!$FE$180)+SUMIFS('Resumen Anual'!$GK$286,DU71,'Resumen Anual'!$V$9,DF59,'Resumen Anual'!$FE$238)+SUMIFS('Resumen Anual'!$GK$344,DU71,'Resumen Anual'!$V$9,DF59,'Resumen Anual'!$FE$296)+SUMIFS('Resumen Anual'!$GK$402,DU71,'Resumen Anual'!$V$9,DF59,'Resumen Anual'!$FE$354)+SUMIFS('Resumen Anual'!$GK$460,DU71,'Resumen Anual'!$V$9,DF59,'Resumen Anual'!$FE$412)+SUMIFS('Resumen Anual'!$GK$518,DU71,'Resumen Anual'!$V$9,DF59,'Resumen Anual'!$FE$470)+SUMIFS('Resumen Anual'!$GK$576,DU71,'Resumen Anual'!$V$9,DF59,'Resumen Anual'!$FE$528)+SUMIFS('Resumen Anual'!$GK$634,DU71,'Resumen Anual'!$V$9,DF59,'Resumen Anual'!$FE$586)+SUMIFS('Resumen Anual'!$GK$692,DU71,'Resumen Anual'!$V$9,DF59,'Resumen Anual'!$FE$644)</f>
        <v>0</v>
      </c>
      <c r="EM71" s="756"/>
      <c r="EN71" s="756"/>
      <c r="EO71" s="1218">
        <f>SUMIFS('Resumen Anual'!$AU$54,DU71,'Resumen Anual'!$V$9,DF59,'Resumen Anual'!$L$6)+SUMIFS('Resumen Anual'!$AU$112,DU71,'Resumen Anual'!$V$9,DF59,'Resumen Anual'!$L$64)+SUMIFS('Resumen Anual'!$AU$170,DU71,'Resumen Anual'!$V$9,DF59,'Resumen Anual'!$L$122)+SUMIFS('Resumen Anual'!$AU$228,DU71,'Resumen Anual'!$V$9,DF59,'Resumen Anual'!$L$180)+SUMIFS('Resumen Anual'!$AU$286,DU71,'Resumen Anual'!$V$9,DF59,'Resumen Anual'!$L$238)+SUMIFS('Resumen Anual'!$AU$344,DU71,'Resumen Anual'!$V$9,DF59,'Resumen Anual'!$L$296)+SUMIFS('Resumen Anual'!$AU$402,DU71,'Resumen Anual'!$V$9,DF59,'Resumen Anual'!$L$354)+SUMIFS('Resumen Anual'!$AU$460,DU71,'Resumen Anual'!$V$9,DF59,'Resumen Anual'!$L$412)+SUMIFS('Resumen Anual'!$AU$518,DU71,'Resumen Anual'!$V$9,DF59,'Resumen Anual'!$L$470)+SUMIFS('Resumen Anual'!$AU$576,DU71,'Resumen Anual'!$V$9,DF59,'Resumen Anual'!$L$528)+SUMIFS('Resumen Anual'!$AU$634,DU71,'Resumen Anual'!$V$9,DF59,'Resumen Anual'!$L$586)+SUMIFS('Resumen Anual'!$AU$692,DU71,'Resumen Anual'!$V$9,DF59,'Resumen Anual'!$L$644)+SUMIFS('Resumen Anual'!$CR$54,DU71,'Resumen Anual'!$V$9,DF59,'Resumen Anual'!$BI$6)+SUMIFS('Resumen Anual'!$CR$112,DU71,'Resumen Anual'!$V$9,DF59,'Resumen Anual'!$BI$64)+SUMIFS('Resumen Anual'!$CR$170,DU71,'Resumen Anual'!$V$9,DF59,'Resumen Anual'!$BI$122)+SUMIFS('Resumen Anual'!$CR$228,DU71,'Resumen Anual'!$V$9,DF59,'Resumen Anual'!$BI$180)+SUMIFS('Resumen Anual'!$CR$286,DU71,'Resumen Anual'!$V$9,DF59,'Resumen Anual'!$BI$238)+SUMIFS('Resumen Anual'!$CR$344,DU71,'Resumen Anual'!$V$9,DF59,'Resumen Anual'!$BI$296)+SUMIFS('Resumen Anual'!$CR$402,DU71,'Resumen Anual'!$V$9,DF59,'Resumen Anual'!$BI$354)+SUMIFS('Resumen Anual'!$CR$460,DU71,'Resumen Anual'!$V$9,DF59,'Resumen Anual'!$BI$412)+SUMIFS('Resumen Anual'!$CR$518,DU71,'Resumen Anual'!$V$9,DF59,'Resumen Anual'!$BI$470)+SUMIFS('Resumen Anual'!$CR$576,DU71,'Resumen Anual'!$V$9,DF59,'Resumen Anual'!$BI$528)+SUMIFS('Resumen Anual'!$CR$634,DU71,'Resumen Anual'!$V$9,DF59,'Resumen Anual'!$BI$586)+SUMIFS('Resumen Anual'!$CR$692,DU71,'Resumen Anual'!$V$9,DF59,'Resumen Anual'!$BI$644)+SUMIFS('Resumen Anual'!$EQ$54,DU71,'Resumen Anual'!$V$9,DF59,'Resumen Anual'!$DH$6)+SUMIFS('Resumen Anual'!$EQ$112,DU71,'Resumen Anual'!$V$9,DF59,'Resumen Anual'!$DH$64)+SUMIFS('Resumen Anual'!$EQ$170,DU71,'Resumen Anual'!$V$9,DF59,'Resumen Anual'!$DH$122)+SUMIFS('Resumen Anual'!$EQ$228,DU71,'Resumen Anual'!$V$9,DF59,'Resumen Anual'!$DH$180)+SUMIFS('Resumen Anual'!$EQ$286,DU71,'Resumen Anual'!$V$9,DF59,'Resumen Anual'!$DH$238)+SUMIFS('Resumen Anual'!$EQ$344,DU71,'Resumen Anual'!$V$9,DF59,'Resumen Anual'!$DH$296)+SUMIFS('Resumen Anual'!$EQ$402,DU71,'Resumen Anual'!$V$9,DF59,'Resumen Anual'!$DH$354)+SUMIFS('Resumen Anual'!$EQ$460,DU71,'Resumen Anual'!$V$9,DF59,'Resumen Anual'!$DH$412)+SUMIFS('Resumen Anual'!$EQ$518,DU71,'Resumen Anual'!$V$9,DF59,'Resumen Anual'!$DH$470)+SUMIFS('Resumen Anual'!$EQ$576,DU71,'Resumen Anual'!$V$9,DF59,'Resumen Anual'!$DH$528)+SUMIFS('Resumen Anual'!$EQ$634,DU71,'Resumen Anual'!$V$9,DF59,'Resumen Anual'!$DH$586)+SUMIFS('Resumen Anual'!$EQ$692,DU71,'Resumen Anual'!$V$9,DF59,'Resumen Anual'!$DH$644)+SUMIFS('Resumen Anual'!$GN$54,DU71,'Resumen Anual'!$V$9,DF59,'Resumen Anual'!$FE$6)+SUMIFS('Resumen Anual'!$GN$112,DU71,'Resumen Anual'!$V$9,DF59,'Resumen Anual'!$FE$64)+SUMIFS('Resumen Anual'!$GN$170,DU71,'Resumen Anual'!$V$9,DF59,'Resumen Anual'!$FE$122)+SUMIFS('Resumen Anual'!$GN$228,DU71,'Resumen Anual'!$V$9,DF59,'Resumen Anual'!$FE$180)+SUMIFS('Resumen Anual'!$GN$286,DU71,'Resumen Anual'!$V$9,DF59,'Resumen Anual'!$FE$238)+SUMIFS('Resumen Anual'!$GN$344,DU71,'Resumen Anual'!$V$9,DF59,'Resumen Anual'!$FE$296)+SUMIFS('Resumen Anual'!$GN$402,DU71,'Resumen Anual'!$V$9,DF59,'Resumen Anual'!$FE$354)+SUMIFS('Resumen Anual'!$GN$460,DU71,'Resumen Anual'!$V$9,DF59,'Resumen Anual'!$FE$412)+SUMIFS('Resumen Anual'!$GN$518,DU71,'Resumen Anual'!$V$9,DF59,'Resumen Anual'!$FE$470)+SUMIFS('Resumen Anual'!$GN$576,DU71,'Resumen Anual'!$V$9,DF59,'Resumen Anual'!$FE$528)+SUMIFS('Resumen Anual'!$GN$634,DU71,'Resumen Anual'!$V$9,DF59,'Resumen Anual'!$FE$586)+SUMIFS('Resumen Anual'!$GN$692,DU71,'Resumen Anual'!$V$9,DF59,'Resumen Anual'!$FE$644)</f>
        <v>0</v>
      </c>
      <c r="EP71" s="1218"/>
      <c r="EQ71" s="1219"/>
      <c r="ER71" s="1200"/>
      <c r="ES71" s="171"/>
      <c r="ET71" s="777"/>
      <c r="EU71" s="778"/>
      <c r="EV71" s="778"/>
      <c r="EW71" s="778"/>
      <c r="EX71" s="764"/>
      <c r="EY71" s="765"/>
      <c r="EZ71" s="765"/>
      <c r="FA71" s="765"/>
      <c r="FB71" s="765"/>
      <c r="FC71" s="765"/>
      <c r="FD71" s="766"/>
      <c r="FE71" s="625"/>
      <c r="FF71" s="799" t="str">
        <f>'Resumen Anual'!$O$22</f>
        <v>IFR</v>
      </c>
      <c r="FG71" s="713"/>
      <c r="FH71" s="713"/>
      <c r="FI71" s="713"/>
      <c r="FJ71" s="713"/>
      <c r="FK71" s="800">
        <f>SUMIF('Resumen Anual'!$FE$622,FC59,'Resumen Anual'!$FM$638)+SUMIF('Resumen Anual'!$DH$622,FC59,'Resumen Anual'!$DP$638)+SUMIF('Resumen Anual'!$BI$622,FC59,'Resumen Anual'!$BQ$638)+SUMIF('Resumen Anual'!$L$622,FC59,'Resumen Anual'!$T$638)+SUMIF('Resumen Anual'!$FE$566,FC59,'Resumen Anual'!$FM$582)+SUMIF('Resumen Anual'!$DH$566,FC59,'Resumen Anual'!$DP$582)+SUMIF('Resumen Anual'!$BI$566,FC59,'Resumen Anual'!$BQ$582)+SUMIF('Resumen Anual'!$L$566,FC59,'Resumen Anual'!$T$582)+SUMIF('Resumen Anual'!$FE$510,FC59,'Resumen Anual'!$FM$526)+SUMIF('Resumen Anual'!$DH$510,FC59,'Resumen Anual'!$DP$526)+SUMIF('Resumen Anual'!$BI$510,FC59,'Resumen Anual'!$BQ$526)+SUMIF('Resumen Anual'!$L$510,FC59,'Resumen Anual'!$T$526)+SUMIF('Resumen Anual'!$FE$454,FC59,'Resumen Anual'!$FM$470)+SUMIF('Resumen Anual'!$DH$454,FC59,'Resumen Anual'!$DP$470)+SUMIF('Resumen Anual'!$BI$454,FC59,'Resumen Anual'!$BQ$470)+SUMIF('Resumen Anual'!$L$454,FC59,'Resumen Anual'!$T$470)+SUMIF('Resumen Anual'!$FE$398,FC59,'Resumen Anual'!$FM$414)+SUMIF('Resumen Anual'!$DH$398,FC59,'Resumen Anual'!$DP$414)+SUMIF('Resumen Anual'!$BI$398,FC59,'Resumen Anual'!$BQ$414)+SUMIF('Resumen Anual'!$L$398,FC59,'Resumen Anual'!$T$414)+SUMIF('Resumen Anual'!$FE$342,FC59,'Resumen Anual'!$FM$358)+SUMIF('Resumen Anual'!$DH$342,FC59,'Resumen Anual'!$DP$358)+SUMIF('Resumen Anual'!$BI$342,FC59,'Resumen Anual'!$BQ$358)+SUMIF('Resumen Anual'!$L$342,FC59,'Resumen Anual'!$T$358)+SUMIF('Resumen Anual'!$FE$286,FC59,'Resumen Anual'!$FM$302)+SUMIF('Resumen Anual'!$DH$286,FC59,'Resumen Anual'!$DP$302)+SUMIF('Resumen Anual'!$BI$286,FC59,'Resumen Anual'!$BQ$302)+SUMIF('Resumen Anual'!$L$286,FC59,'Resumen Anual'!$T$302)+SUMIF('Resumen Anual'!$FE$230,FC59,'Resumen Anual'!$FM$246)+SUMIF('Resumen Anual'!$DH$230,FC59,'Resumen Anual'!$DP$246)+SUMIF('Resumen Anual'!$BI$230,FC59,'Resumen Anual'!$BQ$246)+SUMIF('Resumen Anual'!$L$230,FC59,'Resumen Anual'!$T$246)+SUMIF('Resumen Anual'!$FE$174,FC59,'Resumen Anual'!$FM$190)+SUMIF('Resumen Anual'!$DH$174,FC59,'Resumen Anual'!$DP$190)+SUMIF('Resumen Anual'!$BI$174,FC59,'Resumen Anual'!$BQ$190)+SUMIF('Resumen Anual'!$L$174,FC59,'Resumen Anual'!$T$190)+SUMIF('Resumen Anual'!$FE$118,FC59,'Resumen Anual'!$FM$134)+SUMIF('Resumen Anual'!$DH$118,FC59,'Resumen Anual'!$DP$134)+SUMIF('Resumen Anual'!$BI$118,FC59,'Resumen Anual'!$BQ$134)+SUMIF('Resumen Anual'!$L$118,FC59,'Resumen Anual'!$T$134)+SUMIF('Resumen Anual'!$FE$62,FC59,'Resumen Anual'!$FM$78)+SUMIF('Resumen Anual'!$DH$62,FC59,'Resumen Anual'!$DP$78)+SUMIF('Resumen Anual'!$BI$62,FC59,'Resumen Anual'!$BQ$78)+SUMIF('Resumen Anual'!$L$62,FC59,'Resumen Anual'!$T$78)+SUMIF('Resumen Anual'!$FE$6,FC59,'Resumen Anual'!$FM$22)+SUMIF('Resumen Anual'!$DH$6,FC59,'Resumen Anual'!$DP$22)+SUMIF('Resumen Anual'!$BI$6,FC59,'Resumen Anual'!$BQ$22)+SUMIF('Resumen Anual'!$L$6,FC59,'Resumen Anual'!$T$22)+SUMIF('Bitácoras Anteriores'!$K$6,FC59,'Bitácoras Anteriores'!$S$18)+SUMIF('Bitácoras Anteriores'!$K$59,$K$6,'Bitácoras Anteriores'!$S$71)+SUMIF('Bitácoras Anteriores'!$K$112,FC59,'Bitácoras Anteriores'!$S$124)+SUMIF('Bitácoras Anteriores'!$K$165,FC59,'Bitácoras Anteriores'!$S$177)+SUMIF('Bitácoras Anteriores'!$K$218,FC59,'Bitácoras Anteriores'!$S$230)+SUMIF('Bitácoras Anteriores'!$K$271,FC59,'Bitácoras Anteriores'!$S$283)+SUMIF('Bitácoras Anteriores'!$K$324,FC59,'Bitácoras Anteriores'!$S$336)+SUMIF('Bitácoras Anteriores'!$BH$6,FC59,'Bitácoras Anteriores'!$BP$18)+SUMIF('Bitácoras Anteriores'!$BH$59,$K$6,'Bitácoras Anteriores'!$BP$71)+SUMIF('Bitácoras Anteriores'!$BH$112,FC59,'Bitácoras Anteriores'!$BP$124)+SUMIF('Bitácoras Anteriores'!$BH$165,FC59,'Bitácoras Anteriores'!$BP$177)+SUMIF('Bitácoras Anteriores'!$BH$218,FC59,'Bitácoras Anteriores'!$BP$230)+SUMIF('Bitácoras Anteriores'!$BH$271,FC59,'Bitácoras Anteriores'!$BP$283)+SUMIF('Bitácoras Anteriores'!$BH$324,FC59,'Bitácoras Anteriores'!$BP$336)+SUMIF('Bitácoras Anteriores'!$DF$6,FC59,'Bitácoras Anteriores'!$DN$18)+SUMIF('Bitácoras Anteriores'!$DF$59,$K$6,'Bitácoras Anteriores'!$DN$71)+SUMIF('Bitácoras Anteriores'!$DF$112,FC59,'Bitácoras Anteriores'!$DN$124)+SUMIF('Bitácoras Anteriores'!$DF$165,FC59,'Bitácoras Anteriores'!$DN$177)+SUMIF('Bitácoras Anteriores'!$DF$218,FC59,'Bitácoras Anteriores'!$DN$230)+SUMIF('Bitácoras Anteriores'!$DF$271,FC59,'Bitácoras Anteriores'!$DN$283)+SUMIF('Bitácoras Anteriores'!$DF$324,FC59,'Bitácoras Anteriores'!$DN$336)+SUMIF('Bitácoras Anteriores'!$FC$6,FC59,'Bitácoras Anteriores'!$FK$18)+SUMIF('Bitácoras Anteriores'!$FC$59,$K$6,'Bitácoras Anteriores'!$FK$71)+SUMIF('Bitácoras Anteriores'!$FC$112,FC59,'Bitácoras Anteriores'!$FK$124)+SUMIF('Bitácoras Anteriores'!$FC$165,FC59,'Bitácoras Anteriores'!$FK$177)+SUMIF('Bitácoras Anteriores'!$FC$218,FC59,'Bitácoras Anteriores'!$FK$230)+SUMIF('Bitácoras Anteriores'!$FC$271,FC59,'Bitácoras Anteriores'!$FK$283)+SUMIF('Bitácoras Anteriores'!$FC$324,FC59,'Bitácoras Anteriores'!$FK$336)</f>
        <v>0</v>
      </c>
      <c r="FL71" s="800"/>
      <c r="FM71" s="800"/>
      <c r="FN71" s="800"/>
      <c r="FO71" s="800"/>
      <c r="FP71" s="800"/>
      <c r="FQ71" s="15"/>
      <c r="FR71" s="771">
        <f>IF(FR65=0," ",FR65+3)</f>
        <v>2025</v>
      </c>
      <c r="FS71" s="772"/>
      <c r="FT71" s="772"/>
      <c r="FU71" s="772"/>
      <c r="FV71" s="772"/>
      <c r="FW71" s="1214">
        <f>SUMIFS('Resumen Anual'!$AF$54,FR71,'Resumen Anual'!$V$9,FC59,'Resumen Anual'!$L$6)+SUMIFS('Resumen Anual'!$AF$112,FR71,'Resumen Anual'!$V$9,FC59,'Resumen Anual'!$L$64)+SUMIFS('Resumen Anual'!$AF$170,FR71,'Resumen Anual'!$V$9,FC59,'Resumen Anual'!$L$122)+SUMIFS('Resumen Anual'!$AF$228,FR71,'Resumen Anual'!$V$9,FC59,'Resumen Anual'!$L$180)+SUMIFS('Resumen Anual'!$AF$286,FR71,'Resumen Anual'!$V$9,FC59,'Resumen Anual'!$L$238)+SUMIFS('Resumen Anual'!$AF$344,FR71,'Resumen Anual'!$V$9,FC59,'Resumen Anual'!$L$296)+SUMIFS('Resumen Anual'!$AF$402,FR71,'Resumen Anual'!$V$9,FC59,'Resumen Anual'!$L$354)+SUMIFS('Resumen Anual'!$AF$460,FR71,'Resumen Anual'!$V$9,FC59,'Resumen Anual'!$L$412)+SUMIFS('Resumen Anual'!$AF$518,FR71,'Resumen Anual'!$V$9,FC59,'Resumen Anual'!$L$470)+SUMIFS('Resumen Anual'!$AF$576,FR71,'Resumen Anual'!$V$9,FC59,'Resumen Anual'!$L$528)+SUMIFS('Resumen Anual'!$AF$634,FR71,'Resumen Anual'!$V$9,FC59,'Resumen Anual'!$L$586)+SUMIFS('Resumen Anual'!$AF$692,FR71,'Resumen Anual'!$V$9,FC59,'Resumen Anual'!$L$644)+SUMIFS('Resumen Anual'!$CC$54,FR71,'Resumen Anual'!$V$9,FC59,'Resumen Anual'!$BI$6)+SUMIFS('Resumen Anual'!$CC$112,FR71,'Resumen Anual'!$V$9,FC59,'Resumen Anual'!$BI$64)+SUMIFS('Resumen Anual'!$CC$170,FR71,'Resumen Anual'!$V$9,FC59,'Resumen Anual'!$BI$122)+SUMIFS('Resumen Anual'!$CC$228,FR71,'Resumen Anual'!$V$9,FC59,'Resumen Anual'!$BI$180)+SUMIFS('Resumen Anual'!$CC$286,FR71,'Resumen Anual'!$V$9,FC59,'Resumen Anual'!$BI$238)+SUMIFS('Resumen Anual'!$CC$344,FR71,'Resumen Anual'!$V$9,FC59,'Resumen Anual'!$BI$296)+SUMIFS('Resumen Anual'!$CC$402,FR71,'Resumen Anual'!$V$9,FC59,'Resumen Anual'!$BI$354)+SUMIFS('Resumen Anual'!$CC$460,FR71,'Resumen Anual'!$V$9,FC59,'Resumen Anual'!$BI$412)+SUMIFS('Resumen Anual'!$CC$518,FR71,'Resumen Anual'!$V$9,FC59,'Resumen Anual'!$BI$470)+SUMIFS('Resumen Anual'!$CC$576,FR71,'Resumen Anual'!$V$9,FC59,'Resumen Anual'!$BI$528)+SUMIFS('Resumen Anual'!$CC$634,FR71,'Resumen Anual'!$V$9,FC59,'Resumen Anual'!$BI$586)+SUMIFS('Resumen Anual'!$CC$692,FR71,'Resumen Anual'!$V$9,FC59,'Resumen Anual'!$BI$644)+SUMIFS('Resumen Anual'!$EB$54,FR71,'Resumen Anual'!$V$9,FC59,'Resumen Anual'!$DH$6)+SUMIFS('Resumen Anual'!$EB$112,FR71,'Resumen Anual'!$V$9,FC59,'Resumen Anual'!$DH$64)+SUMIFS('Resumen Anual'!$EB$170,FR71,'Resumen Anual'!$V$9,FC59,'Resumen Anual'!$DH$122)+SUMIFS('Resumen Anual'!$EB$228,FR71,'Resumen Anual'!$V$9,FC59,'Resumen Anual'!$DH$180)+SUMIFS('Resumen Anual'!$EB$286,FR71,'Resumen Anual'!$V$9,FC59,'Resumen Anual'!$DH$238)+SUMIFS('Resumen Anual'!$EB$344,FR71,'Resumen Anual'!$V$9,FC59,'Resumen Anual'!$DH$296)+SUMIFS('Resumen Anual'!$EB$402,FR71,'Resumen Anual'!$V$9,FC59,'Resumen Anual'!$DH$354)+SUMIFS('Resumen Anual'!$EB$460,FR71,'Resumen Anual'!$V$9,FC59,'Resumen Anual'!$DH$412)+SUMIFS('Resumen Anual'!$EB$518,FR71,'Resumen Anual'!$V$9,FC59,'Resumen Anual'!$DH$470)+SUMIFS('Resumen Anual'!$EB$576,FR71,'Resumen Anual'!$V$9,FC59,'Resumen Anual'!$DH$528)+SUMIFS('Resumen Anual'!$EB$634,FR71,'Resumen Anual'!$V$9,FC59,'Resumen Anual'!$DH$586)+SUMIFS('Resumen Anual'!$EB$692,FR71,'Resumen Anual'!$V$9,FC59,'Resumen Anual'!$DH$644)+SUMIFS('Resumen Anual'!$FY$54,FR71,'Resumen Anual'!$V$9,FC59,'Resumen Anual'!$FE$6)+SUMIFS('Resumen Anual'!$FY$112,FR71,'Resumen Anual'!$V$9,FC59,'Resumen Anual'!$FE$64)+SUMIFS('Resumen Anual'!$FY$170,FR71,'Resumen Anual'!$V$9,FC59,'Resumen Anual'!$FE$122)+SUMIFS('Resumen Anual'!$FY$228,FR71,'Resumen Anual'!$V$9,FC59,'Resumen Anual'!$FE$180)+SUMIFS('Resumen Anual'!$FY$286,FR71,'Resumen Anual'!$V$9,FC59,'Resumen Anual'!$FE$238)+SUMIFS('Resumen Anual'!$FY$344,FR71,'Resumen Anual'!$V$9,FC59,'Resumen Anual'!$FE$296)+SUMIFS('Resumen Anual'!$FY$402,FR71,'Resumen Anual'!$V$9,FC59,'Resumen Anual'!$FE$354)+SUMIFS('Resumen Anual'!$FY$460,FR71,'Resumen Anual'!$V$9,FC59,'Resumen Anual'!$FE$412)+SUMIFS('Resumen Anual'!$FY$518,FR71,'Resumen Anual'!$V$9,FC59,'Resumen Anual'!$FE$470)+SUMIFS('Resumen Anual'!$FY$576,FR71,'Resumen Anual'!$V$9,FC59,'Resumen Anual'!$FE$528)+SUMIFS('Resumen Anual'!$FY$634,FR71,'Resumen Anual'!$V$9,FC59,'Resumen Anual'!$FE$586)+SUMIFS('Resumen Anual'!$FY$692,FR71,'Resumen Anual'!$V$9,FC59,'Resumen Anual'!$FE$644)</f>
        <v>0</v>
      </c>
      <c r="FX71" s="770"/>
      <c r="FY71" s="770"/>
      <c r="FZ71" s="770"/>
      <c r="GA71" s="770">
        <f>SUMIFS('Resumen Anual'!$AJ$54,FR71,'Resumen Anual'!$V$9,FC59,'Resumen Anual'!$L$6)+SUMIFS('Resumen Anual'!$AJ$112,FR71,'Resumen Anual'!$V$9,FC59,'Resumen Anual'!$L$64)+SUMIFS('Resumen Anual'!$AJ$170,FR71,'Resumen Anual'!$V$9,FC59,'Resumen Anual'!$L$122)+SUMIFS('Resumen Anual'!$AJ$228,FR71,'Resumen Anual'!$V$9,FC59,'Resumen Anual'!$L$180)+SUMIFS('Resumen Anual'!$AJ$286,FR71,'Resumen Anual'!$V$9,FC59,'Resumen Anual'!$L$238)+SUMIFS('Resumen Anual'!$AJ$344,FR71,'Resumen Anual'!$V$9,FC59,'Resumen Anual'!$L$296)+SUMIFS('Resumen Anual'!$AJ$402,FR71,'Resumen Anual'!$V$9,FC59,'Resumen Anual'!$L$354)+SUMIFS('Resumen Anual'!$AJ$460,FR71,'Resumen Anual'!$V$9,FC59,'Resumen Anual'!$L$412)+SUMIFS('Resumen Anual'!$AJ$518,FR71,'Resumen Anual'!$V$9,FC59,'Resumen Anual'!$L$470)+SUMIFS('Resumen Anual'!$AJ$576,FR71,'Resumen Anual'!$V$9,FC59,'Resumen Anual'!$L$528)+SUMIFS('Resumen Anual'!$AJ$634,FR71,'Resumen Anual'!$V$9,FC59,'Resumen Anual'!$L$586)+SUMIFS('Resumen Anual'!$AJ$692,FR71,'Resumen Anual'!$V$9,FC59,'Resumen Anual'!$L$644)+SUMIFS('Resumen Anual'!$CG$54,FR71,'Resumen Anual'!$V$9,FC59,'Resumen Anual'!$BI$6)+SUMIFS('Resumen Anual'!$CG$112,FR71,'Resumen Anual'!$V$9,FC59,'Resumen Anual'!$BI$64)+SUMIFS('Resumen Anual'!$CG$170,FR71,'Resumen Anual'!$V$9,FC59,'Resumen Anual'!$BI$122)+SUMIFS('Resumen Anual'!$CG$228,FR71,'Resumen Anual'!$V$9,FC59,'Resumen Anual'!$BI$180)+SUMIFS('Resumen Anual'!$CG$286,FR71,'Resumen Anual'!$V$9,FC59,'Resumen Anual'!$BI$238)+SUMIFS('Resumen Anual'!$CG$344,FR71,'Resumen Anual'!$V$9,FC59,'Resumen Anual'!$BI$296)+SUMIFS('Resumen Anual'!$CG$402,FR71,'Resumen Anual'!$V$9,FC59,'Resumen Anual'!$BI$354)+SUMIFS('Resumen Anual'!$CG$460,FR71,'Resumen Anual'!$V$9,FC59,'Resumen Anual'!$BI$412)+SUMIFS('Resumen Anual'!$CG$518,FR71,'Resumen Anual'!$V$9,FC59,'Resumen Anual'!$BI$470)+SUMIFS('Resumen Anual'!$CG$576,FR71,'Resumen Anual'!$V$9,FC59,'Resumen Anual'!$BI$528)+SUMIFS('Resumen Anual'!$CG$634,FR71,'Resumen Anual'!$V$9,FC59,'Resumen Anual'!$BI$586)+SUMIFS('Resumen Anual'!$CG$692,FR71,'Resumen Anual'!$V$9,FC59,'Resumen Anual'!$BI$644)+SUMIFS('Resumen Anual'!$EF$54,FR71,'Resumen Anual'!$V$9,FC59,'Resumen Anual'!$DH$6)+SUMIFS('Resumen Anual'!$EF$112,FR71,'Resumen Anual'!$V$9,FC59,'Resumen Anual'!$DH$64)+SUMIFS('Resumen Anual'!$EF$170,FR71,'Resumen Anual'!$V$9,FC59,'Resumen Anual'!$DH$122)+SUMIFS('Resumen Anual'!$EF$228,FR71,'Resumen Anual'!$V$9,FC59,'Resumen Anual'!$DH$180)+SUMIFS('Resumen Anual'!$EF$286,FR71,'Resumen Anual'!$V$9,FC59,'Resumen Anual'!$DH$238)+SUMIFS('Resumen Anual'!$EF$344,FR71,'Resumen Anual'!$V$9,FC59,'Resumen Anual'!$DH$296)+SUMIFS('Resumen Anual'!$EF$402,FR71,'Resumen Anual'!$V$9,FC59,'Resumen Anual'!$DH$354)+SUMIFS('Resumen Anual'!$EF$460,FR71,'Resumen Anual'!$V$9,FC59,'Resumen Anual'!$DH$412)+SUMIFS('Resumen Anual'!$EF$518,FR71,'Resumen Anual'!$V$9,FC59,'Resumen Anual'!$DH$470)+SUMIFS('Resumen Anual'!$EF$576,FR71,'Resumen Anual'!$V$9,FC59,'Resumen Anual'!$DH$528)+SUMIFS('Resumen Anual'!$EF$634,FR71,'Resumen Anual'!$V$9,FC59,'Resumen Anual'!$DH$586)+SUMIFS('Resumen Anual'!$EF$692,FR71,'Resumen Anual'!$V$9,FC59,'Resumen Anual'!$DH$644)+SUMIFS('Resumen Anual'!$GC$54,FR71,'Resumen Anual'!$V$9,FC59,'Resumen Anual'!$FE$6)+SUMIFS('Resumen Anual'!$GC$112,FR71,'Resumen Anual'!$V$9,FC59,'Resumen Anual'!$FE$64)+SUMIFS('Resumen Anual'!$GC$170,FR71,'Resumen Anual'!$V$9,FC59,'Resumen Anual'!$FE$122)+SUMIFS('Resumen Anual'!$GC$228,FR71,'Resumen Anual'!$V$9,FC59,'Resumen Anual'!$FE$180)+SUMIFS('Resumen Anual'!$GC$286,FR71,'Resumen Anual'!$V$9,FC59,'Resumen Anual'!$FE$238)+SUMIFS('Resumen Anual'!$GC$344,FR71,'Resumen Anual'!$V$9,FC59,'Resumen Anual'!$FE$296)+SUMIFS('Resumen Anual'!$GC$402,FR71,'Resumen Anual'!$V$9,FC59,'Resumen Anual'!$FE$354)+SUMIFS('Resumen Anual'!$GC$460,FR71,'Resumen Anual'!$V$9,FC59,'Resumen Anual'!$FE$412)+SUMIFS('Resumen Anual'!$GC$518,FR71,'Resumen Anual'!$V$9,FC59,'Resumen Anual'!$FE$470)+SUMIFS('Resumen Anual'!$GC$576,FR71,'Resumen Anual'!$V$9,FC59,'Resumen Anual'!$FE$528)+SUMIFS('Resumen Anual'!$GC$634,FR71,'Resumen Anual'!$V$9,FC59,'Resumen Anual'!$FE$586)+SUMIFS('Resumen Anual'!$GC$692,FR71,'Resumen Anual'!$V$9,FC59,'Resumen Anual'!$FE$644)</f>
        <v>0</v>
      </c>
      <c r="GB71" s="770"/>
      <c r="GC71" s="770"/>
      <c r="GD71" s="770"/>
      <c r="GE71" s="770">
        <f>SUMIFS('Resumen Anual'!$AN$54,FR71,'Resumen Anual'!$V$9,FC59,'Resumen Anual'!$L$6)+SUMIFS('Resumen Anual'!$AN$112,FR71,'Resumen Anual'!$V$9,FC59,'Resumen Anual'!$L$64)+SUMIFS('Resumen Anual'!$AN$170,FR71,'Resumen Anual'!$V$9,FC59,'Resumen Anual'!$L$122)+SUMIFS('Resumen Anual'!$AN$228,FR71,'Resumen Anual'!$V$9,FC59,'Resumen Anual'!$L$180)+SUMIFS('Resumen Anual'!$AN$286,FR71,'Resumen Anual'!$V$9,FC59,'Resumen Anual'!$L$238)+SUMIFS('Resumen Anual'!$AN$344,FR71,'Resumen Anual'!$V$9,FC59,'Resumen Anual'!$L$296)+SUMIFS('Resumen Anual'!$AN$402,FR71,'Resumen Anual'!$V$9,FC59,'Resumen Anual'!$L$354)+SUMIFS('Resumen Anual'!$AN$460,FR71,'Resumen Anual'!$V$9,FC59,'Resumen Anual'!$L$412)+SUMIFS('Resumen Anual'!$AN$518,FR71,'Resumen Anual'!$V$9,FC59,'Resumen Anual'!$L$470)+SUMIFS('Resumen Anual'!$AN$576,FR71,'Resumen Anual'!$V$9,FC59,'Resumen Anual'!$L$528)+SUMIFS('Resumen Anual'!$AN$634,FR71,'Resumen Anual'!$V$9,FC59,'Resumen Anual'!$L$586)+SUMIFS('Resumen Anual'!$AN$692,FR71,'Resumen Anual'!$V$9,FC59,'Resumen Anual'!$L$644)+SUMIFS('Resumen Anual'!$CK$54,FR71,'Resumen Anual'!$V$9,FC59,'Resumen Anual'!$BI$6)+SUMIFS('Resumen Anual'!$CK$112,FR71,'Resumen Anual'!$V$9,FC59,'Resumen Anual'!$BI$64)+SUMIFS('Resumen Anual'!$CK$170,FR71,'Resumen Anual'!$V$9,FC59,'Resumen Anual'!$BI$122)+SUMIFS('Resumen Anual'!$CK$228,FR71,'Resumen Anual'!$V$9,FC59,'Resumen Anual'!$BI$180)+SUMIFS('Resumen Anual'!$CK$286,FR71,'Resumen Anual'!$V$9,FC59,'Resumen Anual'!$BI$238)+SUMIFS('Resumen Anual'!$CK$344,FR71,'Resumen Anual'!$V$9,FC59,'Resumen Anual'!$BI$296)+SUMIFS('Resumen Anual'!$CK$402,FR71,'Resumen Anual'!$V$9,FC59,'Resumen Anual'!$BI$354)+SUMIFS('Resumen Anual'!$CK$460,FR71,'Resumen Anual'!$V$9,FC59,'Resumen Anual'!$BI$412)+SUMIFS('Resumen Anual'!$CK$518,FR71,'Resumen Anual'!$V$9,FC59,'Resumen Anual'!$BI$470)+SUMIFS('Resumen Anual'!$CK$576,FR71,'Resumen Anual'!$V$9,FC59,'Resumen Anual'!$BI$528)+SUMIFS('Resumen Anual'!$CK$634,FR71,'Resumen Anual'!$V$9,FC59,'Resumen Anual'!$BI$586)+SUMIFS('Resumen Anual'!$CK$692,FR71,'Resumen Anual'!$V$9,FC59,'Resumen Anual'!$BI$644)+SUMIFS('Resumen Anual'!$EJ$54,FR71,'Resumen Anual'!$V$9,FC59,'Resumen Anual'!$DH$6)+SUMIFS('Resumen Anual'!$EJ$112,FR71,'Resumen Anual'!$V$9,FC59,'Resumen Anual'!$DH$64)+SUMIFS('Resumen Anual'!$EJ$170,FR71,'Resumen Anual'!$V$9,FC59,'Resumen Anual'!$DH$122)+SUMIFS('Resumen Anual'!$EJ$228,FR71,'Resumen Anual'!$V$9,FC59,'Resumen Anual'!$DH$180)+SUMIFS('Resumen Anual'!$EJ$286,FR71,'Resumen Anual'!$V$9,FC59,'Resumen Anual'!$DH$238)+SUMIFS('Resumen Anual'!$EJ$344,FR71,'Resumen Anual'!$V$9,FC59,'Resumen Anual'!$DH$296)+SUMIFS('Resumen Anual'!$EJ$402,FR71,'Resumen Anual'!$V$9,FC59,'Resumen Anual'!$DH$354)+SUMIFS('Resumen Anual'!$EJ$460,FR71,'Resumen Anual'!$V$9,FC59,'Resumen Anual'!$DH$412)+SUMIFS('Resumen Anual'!$EJ$518,FR71,'Resumen Anual'!$V$9,FC59,'Resumen Anual'!$DH$470)+SUMIFS('Resumen Anual'!$EJ$576,FR71,'Resumen Anual'!$V$9,FC59,'Resumen Anual'!$DH$528)+SUMIFS('Resumen Anual'!$EJ$634,FR71,'Resumen Anual'!$V$9,FC59,'Resumen Anual'!$DH$586)+SUMIFS('Resumen Anual'!$EJ$692,FR71,'Resumen Anual'!$V$9,FC59,'Resumen Anual'!$DH$644)+SUMIFS('Resumen Anual'!$GG$54,FR71,'Resumen Anual'!$V$9,FC59,'Resumen Anual'!$FE$6)+SUMIFS('Resumen Anual'!$GG$112,FR71,'Resumen Anual'!$V$9,FC59,'Resumen Anual'!$FE$64)+SUMIFS('Resumen Anual'!$GG$170,FR71,'Resumen Anual'!$V$9,FC59,'Resumen Anual'!$FE$122)+SUMIFS('Resumen Anual'!$GG$228,FR71,'Resumen Anual'!$V$9,FC59,'Resumen Anual'!$FE$180)+SUMIFS('Resumen Anual'!$GG$286,FR71,'Resumen Anual'!$V$9,FC59,'Resumen Anual'!$FE$238)+SUMIFS('Resumen Anual'!$GG$344,FR71,'Resumen Anual'!$V$9,FC59,'Resumen Anual'!$FE$296)+SUMIFS('Resumen Anual'!$GG$402,FR71,'Resumen Anual'!$V$9,FC59,'Resumen Anual'!$FE$354)+SUMIFS('Resumen Anual'!$GG$460,FR71,'Resumen Anual'!$V$9,FC59,'Resumen Anual'!$FE$412)+SUMIFS('Resumen Anual'!$GG$518,FR71,'Resumen Anual'!$V$9,FC59,'Resumen Anual'!$FE$470)+SUMIFS('Resumen Anual'!$GG$576,FR71,'Resumen Anual'!$V$9,FC59,'Resumen Anual'!$FE$528)+SUMIFS('Resumen Anual'!$GG$634,FR71,'Resumen Anual'!$V$9,FC59,'Resumen Anual'!$FE$586)+SUMIFS('Resumen Anual'!$GG$692,FR71,'Resumen Anual'!$V$9,FC59,'Resumen Anual'!$FE$644)</f>
        <v>0</v>
      </c>
      <c r="GF71" s="770"/>
      <c r="GG71" s="770"/>
      <c r="GH71" s="770"/>
      <c r="GI71" s="756">
        <f>SUMIFS('Resumen Anual'!$AR$54,FR71,'Resumen Anual'!$V$9,FC59,'Resumen Anual'!$L$6)+SUMIFS('Resumen Anual'!$AR$112,FR71,'Resumen Anual'!$V$9,FC59,'Resumen Anual'!$L$64)+SUMIFS('Resumen Anual'!$AR$170,FR71,'Resumen Anual'!$V$9,FC59,'Resumen Anual'!$L$122)+SUMIFS('Resumen Anual'!$AR$228,FR71,'Resumen Anual'!$V$9,FC59,'Resumen Anual'!$L$180)+SUMIFS('Resumen Anual'!$AR$286,FR71,'Resumen Anual'!$V$9,FC59,'Resumen Anual'!$L$238)+SUMIFS('Resumen Anual'!$AR$344,FR71,'Resumen Anual'!$V$9,FC59,'Resumen Anual'!$L$296)+SUMIFS('Resumen Anual'!$AR$402,FR71,'Resumen Anual'!$V$9,FC59,'Resumen Anual'!$L$354)+SUMIFS('Resumen Anual'!$AR$460,FR71,'Resumen Anual'!$V$9,FC59,'Resumen Anual'!$L$412)+SUMIFS('Resumen Anual'!$AR$518,FR71,'Resumen Anual'!$V$9,FC59,'Resumen Anual'!$L$470)+SUMIFS('Resumen Anual'!$AR$576,FR71,'Resumen Anual'!$V$9,FC59,'Resumen Anual'!$L$528)+SUMIFS('Resumen Anual'!$AR$634,FR71,'Resumen Anual'!$V$9,FC59,'Resumen Anual'!$L$586)+SUMIFS('Resumen Anual'!$AR$692,FR71,'Resumen Anual'!$V$9,FC59,'Resumen Anual'!$L$644)+SUMIFS('Resumen Anual'!$CO$54,FR71,'Resumen Anual'!$V$9,FC59,'Resumen Anual'!$BI$6)+SUMIFS('Resumen Anual'!$CO$112,FR71,'Resumen Anual'!$V$9,FC59,'Resumen Anual'!$BI$64)+SUMIFS('Resumen Anual'!$CO$170,FR71,'Resumen Anual'!$V$9,FC59,'Resumen Anual'!$BI$122)+SUMIFS('Resumen Anual'!$CO$228,FR71,'Resumen Anual'!$V$9,FC59,'Resumen Anual'!$BI$180)+SUMIFS('Resumen Anual'!$CO$286,FR71,'Resumen Anual'!$V$9,FC59,'Resumen Anual'!$BI$238)+SUMIFS('Resumen Anual'!$CO$344,FR71,'Resumen Anual'!$V$9,FC59,'Resumen Anual'!$BI$296)+SUMIFS('Resumen Anual'!$CO$402,FR71,'Resumen Anual'!$V$9,FC59,'Resumen Anual'!$BI$354)+SUMIFS('Resumen Anual'!$CO$460,FR71,'Resumen Anual'!$V$9,FC59,'Resumen Anual'!$BI$412)+SUMIFS('Resumen Anual'!$CO$518,FR71,'Resumen Anual'!$V$9,FC59,'Resumen Anual'!$BI$470)+SUMIFS('Resumen Anual'!$CO$576,FR71,'Resumen Anual'!$V$9,FC59,'Resumen Anual'!$BI$528)+SUMIFS('Resumen Anual'!$CO$634,FR71,'Resumen Anual'!$V$9,FC59,'Resumen Anual'!$BI$586)+SUMIFS('Resumen Anual'!$CO$692,FR71,'Resumen Anual'!$V$9,FC59,'Resumen Anual'!$BI$644)+SUMIFS('Resumen Anual'!$EN$54,FR71,'Resumen Anual'!$V$9,FC59,'Resumen Anual'!$DH$6)+SUMIFS('Resumen Anual'!$EN$112,FR71,'Resumen Anual'!$V$9,FC59,'Resumen Anual'!$DH$64)+SUMIFS('Resumen Anual'!$EN$170,FR71,'Resumen Anual'!$V$9,FC59,'Resumen Anual'!$DH$122)+SUMIFS('Resumen Anual'!$EN$228,FR71,'Resumen Anual'!$V$9,FC59,'Resumen Anual'!$DH$180)+SUMIFS('Resumen Anual'!$EN$286,FR71,'Resumen Anual'!$V$9,FC59,'Resumen Anual'!$DH$238)+SUMIFS('Resumen Anual'!$EN$344,FR71,'Resumen Anual'!$V$9,FC59,'Resumen Anual'!$DH$296)+SUMIFS('Resumen Anual'!$EN$402,FR71,'Resumen Anual'!$V$9,FC59,'Resumen Anual'!$DH$354)+SUMIFS('Resumen Anual'!$EN$460,FR71,'Resumen Anual'!$V$9,FC59,'Resumen Anual'!$DH$412)+SUMIFS('Resumen Anual'!$EN$518,FR71,'Resumen Anual'!$V$9,FC59,'Resumen Anual'!$DH$470)+SUMIFS('Resumen Anual'!$EN$576,FR71,'Resumen Anual'!$V$9,FC59,'Resumen Anual'!$DH$528)+SUMIFS('Resumen Anual'!$EN$634,FR71,'Resumen Anual'!$V$9,FC59,'Resumen Anual'!$DH$586)+SUMIFS('Resumen Anual'!$EN$692,FR71,'Resumen Anual'!$V$9,FC59,'Resumen Anual'!$DH$644)+SUMIFS('Resumen Anual'!$GK$54,FR71,'Resumen Anual'!$V$9,FC59,'Resumen Anual'!$FE$6)+SUMIFS('Resumen Anual'!$GK$112,FR71,'Resumen Anual'!$V$9,FC59,'Resumen Anual'!$FE$64)+SUMIFS('Resumen Anual'!$GK$170,FR71,'Resumen Anual'!$V$9,FC59,'Resumen Anual'!$FE$122)+SUMIFS('Resumen Anual'!$GK$228,FR71,'Resumen Anual'!$V$9,FC59,'Resumen Anual'!$FE$180)+SUMIFS('Resumen Anual'!$GK$286,FR71,'Resumen Anual'!$V$9,FC59,'Resumen Anual'!$FE$238)+SUMIFS('Resumen Anual'!$GK$344,FR71,'Resumen Anual'!$V$9,FC59,'Resumen Anual'!$FE$296)+SUMIFS('Resumen Anual'!$GK$402,FR71,'Resumen Anual'!$V$9,FC59,'Resumen Anual'!$FE$354)+SUMIFS('Resumen Anual'!$GK$460,FR71,'Resumen Anual'!$V$9,FC59,'Resumen Anual'!$FE$412)+SUMIFS('Resumen Anual'!$GK$518,FR71,'Resumen Anual'!$V$9,FC59,'Resumen Anual'!$FE$470)+SUMIFS('Resumen Anual'!$GK$576,FR71,'Resumen Anual'!$V$9,FC59,'Resumen Anual'!$FE$528)+SUMIFS('Resumen Anual'!$GK$634,FR71,'Resumen Anual'!$V$9,FC59,'Resumen Anual'!$FE$586)+SUMIFS('Resumen Anual'!$GK$692,FR71,'Resumen Anual'!$V$9,FC59,'Resumen Anual'!$FE$644)</f>
        <v>0</v>
      </c>
      <c r="GJ71" s="756"/>
      <c r="GK71" s="756"/>
      <c r="GL71" s="756">
        <f>SUMIFS('Resumen Anual'!$AU$54,FR71,'Resumen Anual'!$V$9,FC59,'Resumen Anual'!$L$6)+SUMIFS('Resumen Anual'!$AU$112,FR71,'Resumen Anual'!$V$9,FC59,'Resumen Anual'!$L$64)+SUMIFS('Resumen Anual'!$AU$170,FR71,'Resumen Anual'!$V$9,FC59,'Resumen Anual'!$L$122)+SUMIFS('Resumen Anual'!$AU$228,FR71,'Resumen Anual'!$V$9,FC59,'Resumen Anual'!$L$180)+SUMIFS('Resumen Anual'!$AU$286,FR71,'Resumen Anual'!$V$9,FC59,'Resumen Anual'!$L$238)+SUMIFS('Resumen Anual'!$AU$344,FR71,'Resumen Anual'!$V$9,FC59,'Resumen Anual'!$L$296)+SUMIFS('Resumen Anual'!$AU$402,FR71,'Resumen Anual'!$V$9,FC59,'Resumen Anual'!$L$354)+SUMIFS('Resumen Anual'!$AU$460,FR71,'Resumen Anual'!$V$9,FC59,'Resumen Anual'!$L$412)+SUMIFS('Resumen Anual'!$AU$518,FR71,'Resumen Anual'!$V$9,FC59,'Resumen Anual'!$L$470)+SUMIFS('Resumen Anual'!$AU$576,FR71,'Resumen Anual'!$V$9,FC59,'Resumen Anual'!$L$528)+SUMIFS('Resumen Anual'!$AU$634,FR71,'Resumen Anual'!$V$9,FC59,'Resumen Anual'!$L$586)+SUMIFS('Resumen Anual'!$AU$692,FR71,'Resumen Anual'!$V$9,FC59,'Resumen Anual'!$L$644)+SUMIFS('Resumen Anual'!$CR$54,FR71,'Resumen Anual'!$V$9,FC59,'Resumen Anual'!$BI$6)+SUMIFS('Resumen Anual'!$CR$112,FR71,'Resumen Anual'!$V$9,FC59,'Resumen Anual'!$BI$64)+SUMIFS('Resumen Anual'!$CR$170,FR71,'Resumen Anual'!$V$9,FC59,'Resumen Anual'!$BI$122)+SUMIFS('Resumen Anual'!$CR$228,FR71,'Resumen Anual'!$V$9,FC59,'Resumen Anual'!$BI$180)+SUMIFS('Resumen Anual'!$CR$286,FR71,'Resumen Anual'!$V$9,FC59,'Resumen Anual'!$BI$238)+SUMIFS('Resumen Anual'!$CR$344,FR71,'Resumen Anual'!$V$9,FC59,'Resumen Anual'!$BI$296)+SUMIFS('Resumen Anual'!$CR$402,FR71,'Resumen Anual'!$V$9,FC59,'Resumen Anual'!$BI$354)+SUMIFS('Resumen Anual'!$CR$460,FR71,'Resumen Anual'!$V$9,FC59,'Resumen Anual'!$BI$412)+SUMIFS('Resumen Anual'!$CR$518,FR71,'Resumen Anual'!$V$9,FC59,'Resumen Anual'!$BI$470)+SUMIFS('Resumen Anual'!$CR$576,FR71,'Resumen Anual'!$V$9,FC59,'Resumen Anual'!$BI$528)+SUMIFS('Resumen Anual'!$CR$634,FR71,'Resumen Anual'!$V$9,FC59,'Resumen Anual'!$BI$586)+SUMIFS('Resumen Anual'!$CR$692,FR71,'Resumen Anual'!$V$9,FC59,'Resumen Anual'!$BI$644)+SUMIFS('Resumen Anual'!$EQ$54,FR71,'Resumen Anual'!$V$9,FC59,'Resumen Anual'!$DH$6)+SUMIFS('Resumen Anual'!$EQ$112,FR71,'Resumen Anual'!$V$9,FC59,'Resumen Anual'!$DH$64)+SUMIFS('Resumen Anual'!$EQ$170,FR71,'Resumen Anual'!$V$9,FC59,'Resumen Anual'!$DH$122)+SUMIFS('Resumen Anual'!$EQ$228,FR71,'Resumen Anual'!$V$9,FC59,'Resumen Anual'!$DH$180)+SUMIFS('Resumen Anual'!$EQ$286,FR71,'Resumen Anual'!$V$9,FC59,'Resumen Anual'!$DH$238)+SUMIFS('Resumen Anual'!$EQ$344,FR71,'Resumen Anual'!$V$9,FC59,'Resumen Anual'!$DH$296)+SUMIFS('Resumen Anual'!$EQ$402,FR71,'Resumen Anual'!$V$9,FC59,'Resumen Anual'!$DH$354)+SUMIFS('Resumen Anual'!$EQ$460,FR71,'Resumen Anual'!$V$9,FC59,'Resumen Anual'!$DH$412)+SUMIFS('Resumen Anual'!$EQ$518,FR71,'Resumen Anual'!$V$9,FC59,'Resumen Anual'!$DH$470)+SUMIFS('Resumen Anual'!$EQ$576,FR71,'Resumen Anual'!$V$9,FC59,'Resumen Anual'!$DH$528)+SUMIFS('Resumen Anual'!$EQ$634,FR71,'Resumen Anual'!$V$9,FC59,'Resumen Anual'!$DH$586)+SUMIFS('Resumen Anual'!$EQ$692,FR71,'Resumen Anual'!$V$9,FC59,'Resumen Anual'!$DH$644)+SUMIFS('Resumen Anual'!$GN$54,FR71,'Resumen Anual'!$V$9,FC59,'Resumen Anual'!$FE$6)+SUMIFS('Resumen Anual'!$GN$112,FR71,'Resumen Anual'!$V$9,FC59,'Resumen Anual'!$FE$64)+SUMIFS('Resumen Anual'!$GN$170,FR71,'Resumen Anual'!$V$9,FC59,'Resumen Anual'!$FE$122)+SUMIFS('Resumen Anual'!$GN$228,FR71,'Resumen Anual'!$V$9,FC59,'Resumen Anual'!$FE$180)+SUMIFS('Resumen Anual'!$GN$286,FR71,'Resumen Anual'!$V$9,FC59,'Resumen Anual'!$FE$238)+SUMIFS('Resumen Anual'!$GN$344,FR71,'Resumen Anual'!$V$9,FC59,'Resumen Anual'!$FE$296)+SUMIFS('Resumen Anual'!$GN$402,FR71,'Resumen Anual'!$V$9,FC59,'Resumen Anual'!$FE$354)+SUMIFS('Resumen Anual'!$GN$460,FR71,'Resumen Anual'!$V$9,FC59,'Resumen Anual'!$FE$412)+SUMIFS('Resumen Anual'!$GN$518,FR71,'Resumen Anual'!$V$9,FC59,'Resumen Anual'!$FE$470)+SUMIFS('Resumen Anual'!$GN$576,FR71,'Resumen Anual'!$V$9,FC59,'Resumen Anual'!$FE$528)+SUMIFS('Resumen Anual'!$GN$634,FR71,'Resumen Anual'!$V$9,FC59,'Resumen Anual'!$FE$586)+SUMIFS('Resumen Anual'!$GN$692,FR71,'Resumen Anual'!$V$9,FC59,'Resumen Anual'!$FE$644)</f>
        <v>0</v>
      </c>
      <c r="GM71" s="756"/>
      <c r="GN71" s="756"/>
      <c r="GO71" s="1200"/>
    </row>
    <row r="72" spans="1:197" ht="4.5" customHeight="1" x14ac:dyDescent="0.25">
      <c r="A72" s="171"/>
      <c r="B72" s="657"/>
      <c r="C72" s="657"/>
      <c r="D72" s="657"/>
      <c r="E72" s="657"/>
      <c r="F72" s="625"/>
      <c r="G72" s="625"/>
      <c r="H72" s="625"/>
      <c r="I72" s="625"/>
      <c r="J72" s="625"/>
      <c r="K72" s="625"/>
      <c r="L72" s="625"/>
      <c r="M72" s="625"/>
      <c r="N72" s="625"/>
      <c r="O72" s="625"/>
      <c r="P72" s="625"/>
      <c r="Q72" s="625"/>
      <c r="R72" s="625"/>
      <c r="S72" s="625"/>
      <c r="T72" s="625"/>
      <c r="U72" s="625"/>
      <c r="V72" s="625"/>
      <c r="W72" s="625"/>
      <c r="X72" s="625"/>
      <c r="Y72" s="15"/>
      <c r="Z72" s="773"/>
      <c r="AA72" s="774"/>
      <c r="AB72" s="774"/>
      <c r="AC72" s="774"/>
      <c r="AD72" s="774"/>
      <c r="AE72" s="770"/>
      <c r="AF72" s="770"/>
      <c r="AG72" s="770"/>
      <c r="AH72" s="770"/>
      <c r="AI72" s="770"/>
      <c r="AJ72" s="770"/>
      <c r="AK72" s="770"/>
      <c r="AL72" s="770"/>
      <c r="AM72" s="770"/>
      <c r="AN72" s="770"/>
      <c r="AO72" s="770"/>
      <c r="AP72" s="770"/>
      <c r="AQ72" s="756"/>
      <c r="AR72" s="756"/>
      <c r="AS72" s="756"/>
      <c r="AT72" s="756"/>
      <c r="AU72" s="756"/>
      <c r="AV72" s="1215"/>
      <c r="AW72" s="1200"/>
      <c r="AX72" s="171"/>
      <c r="AY72" s="657"/>
      <c r="AZ72" s="657"/>
      <c r="BA72" s="657"/>
      <c r="BB72" s="657"/>
      <c r="BC72" s="625"/>
      <c r="BD72" s="625"/>
      <c r="BE72" s="625"/>
      <c r="BF72" s="625"/>
      <c r="BG72" s="625"/>
      <c r="BH72" s="625"/>
      <c r="BI72" s="625"/>
      <c r="BJ72" s="625"/>
      <c r="BK72" s="625"/>
      <c r="BL72" s="625"/>
      <c r="BM72" s="625"/>
      <c r="BN72" s="625"/>
      <c r="BO72" s="625"/>
      <c r="BP72" s="625"/>
      <c r="BQ72" s="625"/>
      <c r="BR72" s="625"/>
      <c r="BS72" s="625"/>
      <c r="BT72" s="625"/>
      <c r="BU72" s="625"/>
      <c r="BV72" s="15"/>
      <c r="BW72" s="773"/>
      <c r="BX72" s="774"/>
      <c r="BY72" s="774"/>
      <c r="BZ72" s="774"/>
      <c r="CA72" s="774"/>
      <c r="CB72" s="770"/>
      <c r="CC72" s="770"/>
      <c r="CD72" s="770"/>
      <c r="CE72" s="770"/>
      <c r="CF72" s="770"/>
      <c r="CG72" s="770"/>
      <c r="CH72" s="770"/>
      <c r="CI72" s="770"/>
      <c r="CJ72" s="770"/>
      <c r="CK72" s="770"/>
      <c r="CL72" s="770"/>
      <c r="CM72" s="770"/>
      <c r="CN72" s="756"/>
      <c r="CO72" s="756"/>
      <c r="CP72" s="756"/>
      <c r="CQ72" s="756"/>
      <c r="CR72" s="756"/>
      <c r="CS72" s="756"/>
      <c r="CT72" s="1200"/>
      <c r="CU72" s="1199"/>
      <c r="CV72" s="171"/>
      <c r="CW72" s="657"/>
      <c r="CX72" s="657"/>
      <c r="CY72" s="657"/>
      <c r="CZ72" s="657"/>
      <c r="DA72" s="625"/>
      <c r="DB72" s="625"/>
      <c r="DC72" s="625"/>
      <c r="DD72" s="625"/>
      <c r="DE72" s="625"/>
      <c r="DF72" s="625"/>
      <c r="DG72" s="625"/>
      <c r="DH72" s="625"/>
      <c r="DI72" s="625"/>
      <c r="DJ72" s="625"/>
      <c r="DK72" s="625"/>
      <c r="DL72" s="625"/>
      <c r="DM72" s="625"/>
      <c r="DN72" s="625"/>
      <c r="DO72" s="625"/>
      <c r="DP72" s="625"/>
      <c r="DQ72" s="625"/>
      <c r="DR72" s="625"/>
      <c r="DS72" s="625"/>
      <c r="DT72" s="15"/>
      <c r="DU72" s="773"/>
      <c r="DV72" s="774"/>
      <c r="DW72" s="774"/>
      <c r="DX72" s="774"/>
      <c r="DY72" s="774"/>
      <c r="DZ72" s="770"/>
      <c r="EA72" s="770"/>
      <c r="EB72" s="770"/>
      <c r="EC72" s="770"/>
      <c r="ED72" s="770"/>
      <c r="EE72" s="770"/>
      <c r="EF72" s="770"/>
      <c r="EG72" s="770"/>
      <c r="EH72" s="770"/>
      <c r="EI72" s="770"/>
      <c r="EJ72" s="770"/>
      <c r="EK72" s="770"/>
      <c r="EL72" s="756"/>
      <c r="EM72" s="756"/>
      <c r="EN72" s="756"/>
      <c r="EO72" s="756"/>
      <c r="EP72" s="756"/>
      <c r="EQ72" s="1215"/>
      <c r="ER72" s="1200"/>
      <c r="ES72" s="171"/>
      <c r="ET72" s="657"/>
      <c r="EU72" s="657"/>
      <c r="EV72" s="657"/>
      <c r="EW72" s="657"/>
      <c r="EX72" s="625"/>
      <c r="EY72" s="625"/>
      <c r="EZ72" s="625"/>
      <c r="FA72" s="625"/>
      <c r="FB72" s="625"/>
      <c r="FC72" s="625"/>
      <c r="FD72" s="625"/>
      <c r="FE72" s="625"/>
      <c r="FF72" s="625"/>
      <c r="FG72" s="625"/>
      <c r="FH72" s="625"/>
      <c r="FI72" s="625"/>
      <c r="FJ72" s="625"/>
      <c r="FK72" s="625"/>
      <c r="FL72" s="625"/>
      <c r="FM72" s="625"/>
      <c r="FN72" s="625"/>
      <c r="FO72" s="625"/>
      <c r="FP72" s="625"/>
      <c r="FQ72" s="15"/>
      <c r="FR72" s="773"/>
      <c r="FS72" s="774"/>
      <c r="FT72" s="774"/>
      <c r="FU72" s="774"/>
      <c r="FV72" s="774"/>
      <c r="FW72" s="770"/>
      <c r="FX72" s="770"/>
      <c r="FY72" s="770"/>
      <c r="FZ72" s="770"/>
      <c r="GA72" s="770"/>
      <c r="GB72" s="770"/>
      <c r="GC72" s="770"/>
      <c r="GD72" s="770"/>
      <c r="GE72" s="770"/>
      <c r="GF72" s="770"/>
      <c r="GG72" s="770"/>
      <c r="GH72" s="770"/>
      <c r="GI72" s="756"/>
      <c r="GJ72" s="756"/>
      <c r="GK72" s="756"/>
      <c r="GL72" s="756"/>
      <c r="GM72" s="756"/>
      <c r="GN72" s="756"/>
      <c r="GO72" s="1200"/>
    </row>
    <row r="73" spans="1:197" ht="11.25" customHeight="1" x14ac:dyDescent="0.25">
      <c r="A73" s="171"/>
      <c r="B73" s="775" t="str">
        <f>'Resumen Anual'!$C$24</f>
        <v>INSTR.</v>
      </c>
      <c r="C73" s="776"/>
      <c r="D73" s="776"/>
      <c r="E73" s="776"/>
      <c r="F73" s="761">
        <f>SUMIF('Resumen Anual'!$FE$622,K59,'Resumen Anual'!$FA$640)+SUMIF('Resumen Anual'!$DH$622,K59,'Resumen Anual'!$DD$640)+SUMIF('Resumen Anual'!$BI$622,K59,'Resumen Anual'!$BE$640)+SUMIF('Resumen Anual'!$L$622,K59,'Resumen Anual'!$H$640)+SUMIF('Resumen Anual'!$FE$566,K59,'Resumen Anual'!$FA$584)+SUMIF('Resumen Anual'!$DH$566,K59,'Resumen Anual'!$DD$584)+SUMIF('Resumen Anual'!$BI$566,K59,'Resumen Anual'!$BE$584)+SUMIF('Resumen Anual'!$L$566,K59,'Resumen Anual'!$H$584)+SUMIF('Resumen Anual'!$FE$510,K59,'Resumen Anual'!$FA$528)+SUMIF('Resumen Anual'!$DH$510,K59,'Resumen Anual'!$DD$528)+SUMIF('Resumen Anual'!$BI$510,K59,'Resumen Anual'!$BE$528)+SUMIF('Resumen Anual'!$L$510,K59,'Resumen Anual'!$H$528)+SUMIF('Resumen Anual'!$FE$454,K59,'Resumen Anual'!$FA$472)+SUMIF('Resumen Anual'!$DH$454,K59,'Resumen Anual'!$DD$472)+SUMIF('Resumen Anual'!$BI$454,K59,'Resumen Anual'!$BE$472)+SUMIF('Resumen Anual'!$L$454,K59,'Resumen Anual'!$H$472)+SUMIF('Resumen Anual'!$FE$398,K59,'Resumen Anual'!$FA$416)+SUMIF('Resumen Anual'!$DH$398,K59,'Resumen Anual'!$DD$416)+SUMIF('Resumen Anual'!$BI$398,K59,'Resumen Anual'!$BE$416)+SUMIF('Resumen Anual'!$L$398,K59,'Resumen Anual'!$H$416)+SUMIF('Resumen Anual'!$FE$342,K59,'Resumen Anual'!$FA$360)+SUMIF('Resumen Anual'!$DH$342,K59,'Resumen Anual'!$DD$360)+SUMIF('Resumen Anual'!$BI$342,K59,'Resumen Anual'!$BE$360)+SUMIF('Resumen Anual'!$L$342,K59,'Resumen Anual'!$H$360)+SUMIF('Resumen Anual'!$FE$286,K59,'Resumen Anual'!$FA$304)+SUMIF('Resumen Anual'!$DH$286,K59,'Resumen Anual'!$DD$304)+SUMIF('Resumen Anual'!$BI$286,K59,'Resumen Anual'!$BE$304)+SUMIF('Resumen Anual'!$L$286,K59,'Resumen Anual'!$H$304)+SUMIF('Resumen Anual'!$FE$230,K59,'Resumen Anual'!$FA$248)+SUMIF('Resumen Anual'!$DH$230,K59,'Resumen Anual'!$DD$248)+SUMIF('Resumen Anual'!$BI$230,K59,'Resumen Anual'!$BE$248)+SUMIF('Resumen Anual'!$L$230,K59,'Resumen Anual'!$H$248)+SUMIF('Resumen Anual'!$FE$174,K59,'Resumen Anual'!$FA$192)+SUMIF('Resumen Anual'!$DH$174,K59,'Resumen Anual'!$DD$192)+SUMIF('Resumen Anual'!$BI$174,K59,'Resumen Anual'!$BE$192)+SUMIF('Resumen Anual'!$L$174,K59,'Resumen Anual'!$H$192)+SUMIF('Resumen Anual'!$FE$118,K59,'Resumen Anual'!$FA$136)+SUMIF('Resumen Anual'!$DH$118,K59,'Resumen Anual'!$DD$136)+SUMIF('Resumen Anual'!$BI$118,K59,'Resumen Anual'!$BE$136)+SUMIF('Resumen Anual'!$L$118,K59,'Resumen Anual'!$H$136)+SUMIF('Resumen Anual'!$FE$62,K59,'Resumen Anual'!$FA$80)+SUMIF('Resumen Anual'!$DH$62,K59,'Resumen Anual'!$DD$80)+SUMIF('Resumen Anual'!$BI$62,K59,'Resumen Anual'!$BE$80)+SUMIF('Resumen Anual'!$L$62,K59,'Resumen Anual'!$H$80)+SUMIF('Resumen Anual'!$FE$6,K59,'Resumen Anual'!$FA$24)+SUMIF('Resumen Anual'!$DH$6,K59,'Resumen Anual'!$DD$24)+SUMIF('Resumen Anual'!$BI$6,K59,'Resumen Anual'!$BE$24)+SUMIF('Resumen Anual'!$L$6,K59,'Resumen Anual'!$H$24)+SUMIF('Bitácoras Anteriores'!$K$6,K59,'Bitácoras Anteriores'!$F$20)+SUMIF('Bitácoras Anteriores'!$K$59,$K$6,'Bitácoras Anteriores'!$F$73)+SUMIF('Bitácoras Anteriores'!$K$112,K59,'Bitácoras Anteriores'!$F$126)+SUMIF('Bitácoras Anteriores'!$K$165,K59,'Bitácoras Anteriores'!$F$179)+SUMIF('Bitácoras Anteriores'!$K$218,K59,'Bitácoras Anteriores'!$F$232)+SUMIF('Bitácoras Anteriores'!$K$271,K59,'Bitácoras Anteriores'!$F$285)+SUMIF('Bitácoras Anteriores'!$K$324,K59,'Bitácoras Anteriores'!$F$338)+SUMIF('Bitácoras Anteriores'!$BH$6,K59,'Bitácoras Anteriores'!$BD$20)+SUMIF('Bitácoras Anteriores'!$BH$59,$K$6,'Bitácoras Anteriores'!$BD$73)+SUMIF('Bitácoras Anteriores'!$BH$112,K59,'Bitácoras Anteriores'!$BD$126)+SUMIF('Bitácoras Anteriores'!$BH$165,K59,'Bitácoras Anteriores'!$BD$179)+SUMIF('Bitácoras Anteriores'!$BH$218,K59,'Bitácoras Anteriores'!$BD$232)+SUMIF('Bitácoras Anteriores'!$BH$271,K59,'Bitácoras Anteriores'!$BD$285)+SUMIF('Bitácoras Anteriores'!$BH$324,K59,'Bitácoras Anteriores'!$BD$338)+SUMIF('Bitácoras Anteriores'!$DF$6,K59,'Bitácoras Anteriores'!$DB$20)+SUMIF('Bitácoras Anteriores'!$DF$59,$K$6,'Bitácoras Anteriores'!$DB$73)+SUMIF('Bitácoras Anteriores'!$DF$112,K59,'Bitácoras Anteriores'!$DB$126)+SUMIF('Bitácoras Anteriores'!$DF$165,K59,'Bitácoras Anteriores'!$DB$179)+SUMIF('Bitácoras Anteriores'!$DF$218,K59,'Bitácoras Anteriores'!$DB$232)+SUMIF('Bitácoras Anteriores'!$DF$271,K59,'Bitácoras Anteriores'!$DB$285)+SUMIF('Bitácoras Anteriores'!$DF$324,K59,'Bitácoras Anteriores'!$DB$338)+SUMIF('Bitácoras Anteriores'!$FC$6,K59,'Bitácoras Anteriores'!$EY$20)+SUMIF('Bitácoras Anteriores'!$FC$59,$K$6,'Bitácoras Anteriores'!$EY$73)+SUMIF('Bitácoras Anteriores'!$FC$112,K59,'Bitácoras Anteriores'!$EY$126)+SUMIF('Bitácoras Anteriores'!$FC$165,K59,'Bitácoras Anteriores'!$EY$179)+SUMIF('Bitácoras Anteriores'!$FC$218,K59,'Bitácoras Anteriores'!$EY$232)+SUMIF('Bitácoras Anteriores'!$FC$271,K59,'Bitácoras Anteriores'!$EY$285)+SUMIF('Bitácoras Anteriores'!$FC$324,K59,'Bitácoras Anteriores'!$EY$338)</f>
        <v>0</v>
      </c>
      <c r="G73" s="762"/>
      <c r="H73" s="762"/>
      <c r="I73" s="762"/>
      <c r="J73" s="762"/>
      <c r="K73" s="762"/>
      <c r="L73" s="763"/>
      <c r="M73" s="632"/>
      <c r="N73" s="793" t="str">
        <f>'Resumen Anual'!$O$24</f>
        <v>ATERRIZAJES</v>
      </c>
      <c r="O73" s="794"/>
      <c r="P73" s="794"/>
      <c r="Q73" s="794"/>
      <c r="R73" s="794"/>
      <c r="S73" s="794"/>
      <c r="T73" s="794"/>
      <c r="U73" s="794"/>
      <c r="V73" s="794"/>
      <c r="W73" s="794"/>
      <c r="X73" s="795"/>
      <c r="Y73" s="15"/>
      <c r="Z73" s="771">
        <f>IF(Z65=0," ",Z65+4)</f>
        <v>2026</v>
      </c>
      <c r="AA73" s="772"/>
      <c r="AB73" s="772"/>
      <c r="AC73" s="772"/>
      <c r="AD73" s="772"/>
      <c r="AE73" s="1214">
        <f>SUMIFS('Resumen Anual'!$AF$54,Z73,'Resumen Anual'!$V$9,K59,'Resumen Anual'!$L$6)+SUMIFS('Resumen Anual'!$AF$112,Z73,'Resumen Anual'!$V$9,K59,'Resumen Anual'!$L$64)+SUMIFS('Resumen Anual'!$AF$170,Z73,'Resumen Anual'!$V$9,K59,'Resumen Anual'!$L$122)+SUMIFS('Resumen Anual'!$AF$228,Z73,'Resumen Anual'!$V$9,K59,'Resumen Anual'!$L$180)+SUMIFS('Resumen Anual'!$AF$286,Z73,'Resumen Anual'!$V$9,K59,'Resumen Anual'!$L$238)+SUMIFS('Resumen Anual'!$AF$344,Z73,'Resumen Anual'!$V$9,K59,'Resumen Anual'!$L$296)+SUMIFS('Resumen Anual'!$AF$402,Z73,'Resumen Anual'!$V$9,K59,'Resumen Anual'!$L$354)+SUMIFS('Resumen Anual'!$AF$460,Z73,'Resumen Anual'!$V$9,K59,'Resumen Anual'!$L$412)+SUMIFS('Resumen Anual'!$AF$518,Z73,'Resumen Anual'!$V$9,K59,'Resumen Anual'!$L$470)+SUMIFS('Resumen Anual'!$AF$576,Z73,'Resumen Anual'!$V$9,K59,'Resumen Anual'!$L$528)+SUMIFS('Resumen Anual'!$AF$634,Z73,'Resumen Anual'!$V$9,K59,'Resumen Anual'!$L$586)+SUMIFS('Resumen Anual'!$AF$692,Z73,'Resumen Anual'!$V$9,K59,'Resumen Anual'!$L$644)+SUMIFS('Resumen Anual'!$CC$54,Z73,'Resumen Anual'!$V$9,K59,'Resumen Anual'!$BI$6)+SUMIFS('Resumen Anual'!$CC$112,Z73,'Resumen Anual'!$V$9,K59,'Resumen Anual'!$BI$64)+SUMIFS('Resumen Anual'!$CC$170,Z73,'Resumen Anual'!$V$9,K59,'Resumen Anual'!$BI$122)+SUMIFS('Resumen Anual'!$CC$228,Z73,'Resumen Anual'!$V$9,K59,'Resumen Anual'!$BI$180)+SUMIFS('Resumen Anual'!$CC$286,Z73,'Resumen Anual'!$V$9,K59,'Resumen Anual'!$BI$238)+SUMIFS('Resumen Anual'!$CC$344,Z73,'Resumen Anual'!$V$9,K59,'Resumen Anual'!$BI$296)+SUMIFS('Resumen Anual'!$CC$402,Z73,'Resumen Anual'!$V$9,K59,'Resumen Anual'!$BI$354)+SUMIFS('Resumen Anual'!$CC$460,Z73,'Resumen Anual'!$V$9,K59,'Resumen Anual'!$BI$412)+SUMIFS('Resumen Anual'!$CC$518,Z73,'Resumen Anual'!$V$9,K59,'Resumen Anual'!$BI$470)+SUMIFS('Resumen Anual'!$CC$576,Z73,'Resumen Anual'!$V$9,K59,'Resumen Anual'!$BI$528)+SUMIFS('Resumen Anual'!$CC$634,Z73,'Resumen Anual'!$V$9,K59,'Resumen Anual'!$BI$586)+SUMIFS('Resumen Anual'!$CC$692,Z73,'Resumen Anual'!$V$9,K59,'Resumen Anual'!$BI$644)+SUMIFS('Resumen Anual'!$EB$54,Z73,'Resumen Anual'!$V$9,K59,'Resumen Anual'!$DH$6)+SUMIFS('Resumen Anual'!$EB$112,Z73,'Resumen Anual'!$V$9,K59,'Resumen Anual'!$DH$64)+SUMIFS('Resumen Anual'!$EB$170,Z73,'Resumen Anual'!$V$9,K59,'Resumen Anual'!$DH$122)+SUMIFS('Resumen Anual'!$EB$228,Z73,'Resumen Anual'!$V$9,K59,'Resumen Anual'!$DH$180)+SUMIFS('Resumen Anual'!$EB$286,Z73,'Resumen Anual'!$V$9,K59,'Resumen Anual'!$DH$238)+SUMIFS('Resumen Anual'!$EB$344,Z73,'Resumen Anual'!$V$9,K59,'Resumen Anual'!$DH$296)+SUMIFS('Resumen Anual'!$EB$402,Z73,'Resumen Anual'!$V$9,K59,'Resumen Anual'!$DH$354)+SUMIFS('Resumen Anual'!$EB$460,Z73,'Resumen Anual'!$V$9,K59,'Resumen Anual'!$DH$412)+SUMIFS('Resumen Anual'!$EB$518,Z73,'Resumen Anual'!$V$9,K59,'Resumen Anual'!$DH$470)+SUMIFS('Resumen Anual'!$EB$576,Z73,'Resumen Anual'!$V$9,K59,'Resumen Anual'!$DH$528)+SUMIFS('Resumen Anual'!$EB$634,Z73,'Resumen Anual'!$V$9,K59,'Resumen Anual'!$DH$586)+SUMIFS('Resumen Anual'!$EB$692,Z73,'Resumen Anual'!$V$9,K59,'Resumen Anual'!$DH$644)+SUMIFS('Resumen Anual'!$FY$54,Z73,'Resumen Anual'!$V$9,K59,'Resumen Anual'!$FE$6)+SUMIFS('Resumen Anual'!$FY$112,Z73,'Resumen Anual'!$V$9,K59,'Resumen Anual'!$FE$64)+SUMIFS('Resumen Anual'!$FY$170,Z73,'Resumen Anual'!$V$9,K59,'Resumen Anual'!$FE$122)+SUMIFS('Resumen Anual'!$FY$228,Z73,'Resumen Anual'!$V$9,K59,'Resumen Anual'!$FE$180)+SUMIFS('Resumen Anual'!$FY$286,Z73,'Resumen Anual'!$V$9,K59,'Resumen Anual'!$FE$238)+SUMIFS('Resumen Anual'!$FY$344,Z73,'Resumen Anual'!$V$9,K59,'Resumen Anual'!$FE$296)+SUMIFS('Resumen Anual'!$FY$402,Z73,'Resumen Anual'!$V$9,K59,'Resumen Anual'!$FE$354)+SUMIFS('Resumen Anual'!$FY$460,Z73,'Resumen Anual'!$V$9,K59,'Resumen Anual'!$FE$412)+SUMIFS('Resumen Anual'!$FY$518,Z73,'Resumen Anual'!$V$9,K59,'Resumen Anual'!$FE$470)+SUMIFS('Resumen Anual'!$FY$576,Z73,'Resumen Anual'!$V$9,K59,'Resumen Anual'!$FE$528)+SUMIFS('Resumen Anual'!$FY$634,Z73,'Resumen Anual'!$V$9,K59,'Resumen Anual'!$FE$586)+SUMIFS('Resumen Anual'!$FY$692,Z73,'Resumen Anual'!$V$9,K59,'Resumen Anual'!$FE$644)</f>
        <v>0</v>
      </c>
      <c r="AF73" s="770"/>
      <c r="AG73" s="770"/>
      <c r="AH73" s="770"/>
      <c r="AI73" s="770">
        <f>SUMIFS('Resumen Anual'!$AJ$54,Z73,'Resumen Anual'!$V$9,K59,'Resumen Anual'!$L$6)+SUMIFS('Resumen Anual'!$AJ$112,Z73,'Resumen Anual'!$V$9,K59,'Resumen Anual'!$L$64)+SUMIFS('Resumen Anual'!$AJ$170,Z73,'Resumen Anual'!$V$9,K59,'Resumen Anual'!$L$122)+SUMIFS('Resumen Anual'!$AJ$228,Z73,'Resumen Anual'!$V$9,K59,'Resumen Anual'!$L$180)+SUMIFS('Resumen Anual'!$AJ$286,Z73,'Resumen Anual'!$V$9,K59,'Resumen Anual'!$L$238)+SUMIFS('Resumen Anual'!$AJ$344,Z73,'Resumen Anual'!$V$9,K59,'Resumen Anual'!$L$296)+SUMIFS('Resumen Anual'!$AJ$402,Z73,'Resumen Anual'!$V$9,K59,'Resumen Anual'!$L$354)+SUMIFS('Resumen Anual'!$AJ$460,Z73,'Resumen Anual'!$V$9,K59,'Resumen Anual'!$L$412)+SUMIFS('Resumen Anual'!$AJ$518,Z73,'Resumen Anual'!$V$9,K59,'Resumen Anual'!$L$470)+SUMIFS('Resumen Anual'!$AJ$576,Z73,'Resumen Anual'!$V$9,K59,'Resumen Anual'!$L$528)+SUMIFS('Resumen Anual'!$AJ$634,Z73,'Resumen Anual'!$V$9,K59,'Resumen Anual'!$L$586)+SUMIFS('Resumen Anual'!$AJ$692,Z73,'Resumen Anual'!$V$9,K59,'Resumen Anual'!$L$644)+SUMIFS('Resumen Anual'!$CG$54,Z73,'Resumen Anual'!$V$9,K59,'Resumen Anual'!$BI$6)+SUMIFS('Resumen Anual'!$CG$112,Z73,'Resumen Anual'!$V$9,K59,'Resumen Anual'!$BI$64)+SUMIFS('Resumen Anual'!$CG$170,Z73,'Resumen Anual'!$V$9,K59,'Resumen Anual'!$BI$122)+SUMIFS('Resumen Anual'!$CG$228,Z73,'Resumen Anual'!$V$9,K59,'Resumen Anual'!$BI$180)+SUMIFS('Resumen Anual'!$CG$286,Z73,'Resumen Anual'!$V$9,K59,'Resumen Anual'!$BI$238)+SUMIFS('Resumen Anual'!$CG$344,Z73,'Resumen Anual'!$V$9,K59,'Resumen Anual'!$BI$296)+SUMIFS('Resumen Anual'!$CG$402,Z73,'Resumen Anual'!$V$9,K59,'Resumen Anual'!$BI$354)+SUMIFS('Resumen Anual'!$CG$460,Z73,'Resumen Anual'!$V$9,K59,'Resumen Anual'!$BI$412)+SUMIFS('Resumen Anual'!$CG$518,Z73,'Resumen Anual'!$V$9,K59,'Resumen Anual'!$BI$470)+SUMIFS('Resumen Anual'!$CG$576,Z73,'Resumen Anual'!$V$9,K59,'Resumen Anual'!$BI$528)+SUMIFS('Resumen Anual'!$CG$634,Z73,'Resumen Anual'!$V$9,K59,'Resumen Anual'!$BI$586)+SUMIFS('Resumen Anual'!$CG$692,Z73,'Resumen Anual'!$V$9,K59,'Resumen Anual'!$BI$644)+SUMIFS('Resumen Anual'!$EF$54,Z73,'Resumen Anual'!$V$9,K59,'Resumen Anual'!$DH$6)+SUMIFS('Resumen Anual'!$EF$112,Z73,'Resumen Anual'!$V$9,K59,'Resumen Anual'!$DH$64)+SUMIFS('Resumen Anual'!$EF$170,Z73,'Resumen Anual'!$V$9,K59,'Resumen Anual'!$DH$122)+SUMIFS('Resumen Anual'!$EF$228,Z73,'Resumen Anual'!$V$9,K59,'Resumen Anual'!$DH$180)+SUMIFS('Resumen Anual'!$EF$286,Z73,'Resumen Anual'!$V$9,K59,'Resumen Anual'!$DH$238)+SUMIFS('Resumen Anual'!$EF$344,Z73,'Resumen Anual'!$V$9,K59,'Resumen Anual'!$DH$296)+SUMIFS('Resumen Anual'!$EF$402,Z73,'Resumen Anual'!$V$9,K59,'Resumen Anual'!$DH$354)+SUMIFS('Resumen Anual'!$EF$460,Z73,'Resumen Anual'!$V$9,K59,'Resumen Anual'!$DH$412)+SUMIFS('Resumen Anual'!$EF$518,Z73,'Resumen Anual'!$V$9,K59,'Resumen Anual'!$DH$470)+SUMIFS('Resumen Anual'!$EF$576,Z73,'Resumen Anual'!$V$9,K59,'Resumen Anual'!$DH$528)+SUMIFS('Resumen Anual'!$EF$634,Z73,'Resumen Anual'!$V$9,K59,'Resumen Anual'!$DH$586)+SUMIFS('Resumen Anual'!$EF$692,Z73,'Resumen Anual'!$V$9,K59,'Resumen Anual'!$DH$644)+SUMIFS('Resumen Anual'!$GC$54,Z73,'Resumen Anual'!$V$9,K59,'Resumen Anual'!$FE$6)+SUMIFS('Resumen Anual'!$GC$112,Z73,'Resumen Anual'!$V$9,K59,'Resumen Anual'!$FE$64)+SUMIFS('Resumen Anual'!$GC$170,Z73,'Resumen Anual'!$V$9,K59,'Resumen Anual'!$FE$122)+SUMIFS('Resumen Anual'!$GC$228,Z73,'Resumen Anual'!$V$9,K59,'Resumen Anual'!$FE$180)+SUMIFS('Resumen Anual'!$GC$286,Z73,'Resumen Anual'!$V$9,K59,'Resumen Anual'!$FE$238)+SUMIFS('Resumen Anual'!$GC$344,Z73,'Resumen Anual'!$V$9,K59,'Resumen Anual'!$FE$296)+SUMIFS('Resumen Anual'!$GC$402,Z73,'Resumen Anual'!$V$9,K59,'Resumen Anual'!$FE$354)+SUMIFS('Resumen Anual'!$GC$460,Z73,'Resumen Anual'!$V$9,K59,'Resumen Anual'!$FE$412)+SUMIFS('Resumen Anual'!$GC$518,Z73,'Resumen Anual'!$V$9,K59,'Resumen Anual'!$FE$470)+SUMIFS('Resumen Anual'!$GC$576,Z73,'Resumen Anual'!$V$9,K59,'Resumen Anual'!$FE$528)+SUMIFS('Resumen Anual'!$GC$634,Z73,'Resumen Anual'!$V$9,K59,'Resumen Anual'!$FE$586)+SUMIFS('Resumen Anual'!$GC$692,Z73,'Resumen Anual'!$V$9,K59,'Resumen Anual'!$FE$644)</f>
        <v>0</v>
      </c>
      <c r="AJ73" s="770"/>
      <c r="AK73" s="770"/>
      <c r="AL73" s="770"/>
      <c r="AM73" s="770">
        <f>SUMIFS('Resumen Anual'!$AN$54,Z73,'Resumen Anual'!$V$9,K59,'Resumen Anual'!$L$6)+SUMIFS('Resumen Anual'!$AN$112,Z73,'Resumen Anual'!$V$9,K59,'Resumen Anual'!$L$64)+SUMIFS('Resumen Anual'!$AN$170,Z73,'Resumen Anual'!$V$9,K59,'Resumen Anual'!$L$122)+SUMIFS('Resumen Anual'!$AN$228,Z73,'Resumen Anual'!$V$9,K59,'Resumen Anual'!$L$180)+SUMIFS('Resumen Anual'!$AN$286,Z73,'Resumen Anual'!$V$9,K59,'Resumen Anual'!$L$238)+SUMIFS('Resumen Anual'!$AN$344,Z73,'Resumen Anual'!$V$9,K59,'Resumen Anual'!$L$296)+SUMIFS('Resumen Anual'!$AN$402,Z73,'Resumen Anual'!$V$9,K59,'Resumen Anual'!$L$354)+SUMIFS('Resumen Anual'!$AN$460,Z73,'Resumen Anual'!$V$9,K59,'Resumen Anual'!$L$412)+SUMIFS('Resumen Anual'!$AN$518,Z73,'Resumen Anual'!$V$9,K59,'Resumen Anual'!$L$470)+SUMIFS('Resumen Anual'!$AN$576,Z73,'Resumen Anual'!$V$9,K59,'Resumen Anual'!$L$528)+SUMIFS('Resumen Anual'!$AN$634,Z73,'Resumen Anual'!$V$9,K59,'Resumen Anual'!$L$586)+SUMIFS('Resumen Anual'!$AN$692,Z73,'Resumen Anual'!$V$9,K59,'Resumen Anual'!$L$644)+SUMIFS('Resumen Anual'!$CK$54,Z73,'Resumen Anual'!$V$9,K59,'Resumen Anual'!$BI$6)+SUMIFS('Resumen Anual'!$CK$112,Z73,'Resumen Anual'!$V$9,K59,'Resumen Anual'!$BI$64)+SUMIFS('Resumen Anual'!$CK$170,Z73,'Resumen Anual'!$V$9,K59,'Resumen Anual'!$BI$122)+SUMIFS('Resumen Anual'!$CK$228,Z73,'Resumen Anual'!$V$9,K59,'Resumen Anual'!$BI$180)+SUMIFS('Resumen Anual'!$CK$286,Z73,'Resumen Anual'!$V$9,K59,'Resumen Anual'!$BI$238)+SUMIFS('Resumen Anual'!$CK$344,Z73,'Resumen Anual'!$V$9,K59,'Resumen Anual'!$BI$296)+SUMIFS('Resumen Anual'!$CK$402,Z73,'Resumen Anual'!$V$9,K59,'Resumen Anual'!$BI$354)+SUMIFS('Resumen Anual'!$CK$460,Z73,'Resumen Anual'!$V$9,K59,'Resumen Anual'!$BI$412)+SUMIFS('Resumen Anual'!$CK$518,Z73,'Resumen Anual'!$V$9,K59,'Resumen Anual'!$BI$470)+SUMIFS('Resumen Anual'!$CK$576,Z73,'Resumen Anual'!$V$9,K59,'Resumen Anual'!$BI$528)+SUMIFS('Resumen Anual'!$CK$634,Z73,'Resumen Anual'!$V$9,K59,'Resumen Anual'!$BI$586)+SUMIFS('Resumen Anual'!$CK$692,Z73,'Resumen Anual'!$V$9,K59,'Resumen Anual'!$BI$644)+SUMIFS('Resumen Anual'!$EJ$54,Z73,'Resumen Anual'!$V$9,K59,'Resumen Anual'!$DH$6)+SUMIFS('Resumen Anual'!$EJ$112,Z73,'Resumen Anual'!$V$9,K59,'Resumen Anual'!$DH$64)+SUMIFS('Resumen Anual'!$EJ$170,Z73,'Resumen Anual'!$V$9,K59,'Resumen Anual'!$DH$122)+SUMIFS('Resumen Anual'!$EJ$228,Z73,'Resumen Anual'!$V$9,K59,'Resumen Anual'!$DH$180)+SUMIFS('Resumen Anual'!$EJ$286,Z73,'Resumen Anual'!$V$9,K59,'Resumen Anual'!$DH$238)+SUMIFS('Resumen Anual'!$EJ$344,Z73,'Resumen Anual'!$V$9,K59,'Resumen Anual'!$DH$296)+SUMIFS('Resumen Anual'!$EJ$402,Z73,'Resumen Anual'!$V$9,K59,'Resumen Anual'!$DH$354)+SUMIFS('Resumen Anual'!$EJ$460,Z73,'Resumen Anual'!$V$9,K59,'Resumen Anual'!$DH$412)+SUMIFS('Resumen Anual'!$EJ$518,Z73,'Resumen Anual'!$V$9,K59,'Resumen Anual'!$DH$470)+SUMIFS('Resumen Anual'!$EJ$576,Z73,'Resumen Anual'!$V$9,K59,'Resumen Anual'!$DH$528)+SUMIFS('Resumen Anual'!$EJ$634,Z73,'Resumen Anual'!$V$9,K59,'Resumen Anual'!$DH$586)+SUMIFS('Resumen Anual'!$EJ$692,Z73,'Resumen Anual'!$V$9,K59,'Resumen Anual'!$DH$644)+SUMIFS('Resumen Anual'!$GG$54,Z73,'Resumen Anual'!$V$9,K59,'Resumen Anual'!$FE$6)+SUMIFS('Resumen Anual'!$GG$112,Z73,'Resumen Anual'!$V$9,K59,'Resumen Anual'!$FE$64)+SUMIFS('Resumen Anual'!$GG$170,Z73,'Resumen Anual'!$V$9,K59,'Resumen Anual'!$FE$122)+SUMIFS('Resumen Anual'!$GG$228,Z73,'Resumen Anual'!$V$9,K59,'Resumen Anual'!$FE$180)+SUMIFS('Resumen Anual'!$GG$286,Z73,'Resumen Anual'!$V$9,K59,'Resumen Anual'!$FE$238)+SUMIFS('Resumen Anual'!$GG$344,Z73,'Resumen Anual'!$V$9,K59,'Resumen Anual'!$FE$296)+SUMIFS('Resumen Anual'!$GG$402,Z73,'Resumen Anual'!$V$9,K59,'Resumen Anual'!$FE$354)+SUMIFS('Resumen Anual'!$GG$460,Z73,'Resumen Anual'!$V$9,K59,'Resumen Anual'!$FE$412)+SUMIFS('Resumen Anual'!$GG$518,Z73,'Resumen Anual'!$V$9,K59,'Resumen Anual'!$FE$470)+SUMIFS('Resumen Anual'!$GG$576,Z73,'Resumen Anual'!$V$9,K59,'Resumen Anual'!$FE$528)+SUMIFS('Resumen Anual'!$GG$634,Z73,'Resumen Anual'!$V$9,K59,'Resumen Anual'!$FE$586)+SUMIFS('Resumen Anual'!$GG$692,Z73,'Resumen Anual'!$V$9,K59,'Resumen Anual'!$FE$644)</f>
        <v>0</v>
      </c>
      <c r="AN73" s="770"/>
      <c r="AO73" s="770"/>
      <c r="AP73" s="770"/>
      <c r="AQ73" s="756">
        <f>SUMIFS('Resumen Anual'!$AR$54,Z73,'Resumen Anual'!$V$9,K59,'Resumen Anual'!$L$6)+SUMIFS('Resumen Anual'!$AR$112,Z73,'Resumen Anual'!$V$9,K59,'Resumen Anual'!$L$64)+SUMIFS('Resumen Anual'!$AR$170,Z73,'Resumen Anual'!$V$9,K59,'Resumen Anual'!$L$122)+SUMIFS('Resumen Anual'!$AR$228,Z73,'Resumen Anual'!$V$9,K59,'Resumen Anual'!$L$180)+SUMIFS('Resumen Anual'!$AR$286,Z73,'Resumen Anual'!$V$9,K59,'Resumen Anual'!$L$238)+SUMIFS('Resumen Anual'!$AR$344,Z73,'Resumen Anual'!$V$9,K59,'Resumen Anual'!$L$296)+SUMIFS('Resumen Anual'!$AR$402,Z73,'Resumen Anual'!$V$9,K59,'Resumen Anual'!$L$354)+SUMIFS('Resumen Anual'!$AR$460,Z73,'Resumen Anual'!$V$9,K59,'Resumen Anual'!$L$412)+SUMIFS('Resumen Anual'!$AR$518,Z73,'Resumen Anual'!$V$9,K59,'Resumen Anual'!$L$470)+SUMIFS('Resumen Anual'!$AR$576,Z73,'Resumen Anual'!$V$9,K59,'Resumen Anual'!$L$528)+SUMIFS('Resumen Anual'!$AR$634,Z73,'Resumen Anual'!$V$9,K59,'Resumen Anual'!$L$586)+SUMIFS('Resumen Anual'!$AR$692,Z73,'Resumen Anual'!$V$9,K59,'Resumen Anual'!$L$644)+SUMIFS('Resumen Anual'!$CO$54,Z73,'Resumen Anual'!$V$9,K59,'Resumen Anual'!$BI$6)+SUMIFS('Resumen Anual'!$CO$112,Z73,'Resumen Anual'!$V$9,K59,'Resumen Anual'!$BI$64)+SUMIFS('Resumen Anual'!$CO$170,Z73,'Resumen Anual'!$V$9,K59,'Resumen Anual'!$BI$122)+SUMIFS('Resumen Anual'!$CO$228,Z73,'Resumen Anual'!$V$9,K59,'Resumen Anual'!$BI$180)+SUMIFS('Resumen Anual'!$CO$286,Z73,'Resumen Anual'!$V$9,K59,'Resumen Anual'!$BI$238)+SUMIFS('Resumen Anual'!$CO$344,Z73,'Resumen Anual'!$V$9,K59,'Resumen Anual'!$BI$296)+SUMIFS('Resumen Anual'!$CO$402,Z73,'Resumen Anual'!$V$9,K59,'Resumen Anual'!$BI$354)+SUMIFS('Resumen Anual'!$CO$460,Z73,'Resumen Anual'!$V$9,K59,'Resumen Anual'!$BI$412)+SUMIFS('Resumen Anual'!$CO$518,Z73,'Resumen Anual'!$V$9,K59,'Resumen Anual'!$BI$470)+SUMIFS('Resumen Anual'!$CO$576,Z73,'Resumen Anual'!$V$9,K59,'Resumen Anual'!$BI$528)+SUMIFS('Resumen Anual'!$CO$634,Z73,'Resumen Anual'!$V$9,K59,'Resumen Anual'!$BI$586)+SUMIFS('Resumen Anual'!$CO$692,Z73,'Resumen Anual'!$V$9,K59,'Resumen Anual'!$BI$644)+SUMIFS('Resumen Anual'!$EN$54,Z73,'Resumen Anual'!$V$9,K59,'Resumen Anual'!$DH$6)+SUMIFS('Resumen Anual'!$EN$112,Z73,'Resumen Anual'!$V$9,K59,'Resumen Anual'!$DH$64)+SUMIFS('Resumen Anual'!$EN$170,Z73,'Resumen Anual'!$V$9,K59,'Resumen Anual'!$DH$122)+SUMIFS('Resumen Anual'!$EN$228,Z73,'Resumen Anual'!$V$9,K59,'Resumen Anual'!$DH$180)+SUMIFS('Resumen Anual'!$EN$286,Z73,'Resumen Anual'!$V$9,K59,'Resumen Anual'!$DH$238)+SUMIFS('Resumen Anual'!$EN$344,Z73,'Resumen Anual'!$V$9,K59,'Resumen Anual'!$DH$296)+SUMIFS('Resumen Anual'!$EN$402,Z73,'Resumen Anual'!$V$9,K59,'Resumen Anual'!$DH$354)+SUMIFS('Resumen Anual'!$EN$460,Z73,'Resumen Anual'!$V$9,K59,'Resumen Anual'!$DH$412)+SUMIFS('Resumen Anual'!$EN$518,Z73,'Resumen Anual'!$V$9,K59,'Resumen Anual'!$DH$470)+SUMIFS('Resumen Anual'!$EN$576,Z73,'Resumen Anual'!$V$9,K59,'Resumen Anual'!$DH$528)+SUMIFS('Resumen Anual'!$EN$634,Z73,'Resumen Anual'!$V$9,K59,'Resumen Anual'!$DH$586)+SUMIFS('Resumen Anual'!$EN$692,Z73,'Resumen Anual'!$V$9,K59,'Resumen Anual'!$DH$644)+SUMIFS('Resumen Anual'!$GK$54,Z73,'Resumen Anual'!$V$9,K59,'Resumen Anual'!$FE$6)+SUMIFS('Resumen Anual'!$GK$112,Z73,'Resumen Anual'!$V$9,K59,'Resumen Anual'!$FE$64)+SUMIFS('Resumen Anual'!$GK$170,Z73,'Resumen Anual'!$V$9,K59,'Resumen Anual'!$FE$122)+SUMIFS('Resumen Anual'!$GK$228,Z73,'Resumen Anual'!$V$9,K59,'Resumen Anual'!$FE$180)+SUMIFS('Resumen Anual'!$GK$286,Z73,'Resumen Anual'!$V$9,K59,'Resumen Anual'!$FE$238)+SUMIFS('Resumen Anual'!$GK$344,Z73,'Resumen Anual'!$V$9,K59,'Resumen Anual'!$FE$296)+SUMIFS('Resumen Anual'!$GK$402,Z73,'Resumen Anual'!$V$9,K59,'Resumen Anual'!$FE$354)+SUMIFS('Resumen Anual'!$GK$460,Z73,'Resumen Anual'!$V$9,K59,'Resumen Anual'!$FE$412)+SUMIFS('Resumen Anual'!$GK$518,Z73,'Resumen Anual'!$V$9,K59,'Resumen Anual'!$FE$470)+SUMIFS('Resumen Anual'!$GK$576,Z73,'Resumen Anual'!$V$9,K59,'Resumen Anual'!$FE$528)+SUMIFS('Resumen Anual'!$GK$634,Z73,'Resumen Anual'!$V$9,K59,'Resumen Anual'!$FE$586)+SUMIFS('Resumen Anual'!$GK$692,Z73,'Resumen Anual'!$V$9,K59,'Resumen Anual'!$FE$644)</f>
        <v>0</v>
      </c>
      <c r="AR73" s="756"/>
      <c r="AS73" s="756"/>
      <c r="AT73" s="756">
        <f>SUMIFS('Resumen Anual'!$AU$54,Z73,'Resumen Anual'!$V$9,K59,'Resumen Anual'!$L$6)+SUMIFS('Resumen Anual'!$AU$112,Z73,'Resumen Anual'!$V$9,K59,'Resumen Anual'!$L$64)+SUMIFS('Resumen Anual'!$AU$170,Z73,'Resumen Anual'!$V$9,K59,'Resumen Anual'!$L$122)+SUMIFS('Resumen Anual'!$AU$228,Z73,'Resumen Anual'!$V$9,K59,'Resumen Anual'!$L$180)+SUMIFS('Resumen Anual'!$AU$286,Z73,'Resumen Anual'!$V$9,K59,'Resumen Anual'!$L$238)+SUMIFS('Resumen Anual'!$AU$344,Z73,'Resumen Anual'!$V$9,K59,'Resumen Anual'!$L$296)+SUMIFS('Resumen Anual'!$AU$402,Z73,'Resumen Anual'!$V$9,K59,'Resumen Anual'!$L$354)+SUMIFS('Resumen Anual'!$AU$460,Z73,'Resumen Anual'!$V$9,K59,'Resumen Anual'!$L$412)+SUMIFS('Resumen Anual'!$AU$518,Z73,'Resumen Anual'!$V$9,K59,'Resumen Anual'!$L$470)+SUMIFS('Resumen Anual'!$AU$576,Z73,'Resumen Anual'!$V$9,K59,'Resumen Anual'!$L$528)+SUMIFS('Resumen Anual'!$AU$634,Z73,'Resumen Anual'!$V$9,K59,'Resumen Anual'!$L$586)+SUMIFS('Resumen Anual'!$AU$692,Z73,'Resumen Anual'!$V$9,K59,'Resumen Anual'!$L$644)+SUMIFS('Resumen Anual'!$CR$54,Z73,'Resumen Anual'!$V$9,K59,'Resumen Anual'!$BI$6)+SUMIFS('Resumen Anual'!$CR$112,Z73,'Resumen Anual'!$V$9,K59,'Resumen Anual'!$BI$64)+SUMIFS('Resumen Anual'!$CR$170,Z73,'Resumen Anual'!$V$9,K59,'Resumen Anual'!$BI$122)+SUMIFS('Resumen Anual'!$CR$228,Z73,'Resumen Anual'!$V$9,K59,'Resumen Anual'!$BI$180)+SUMIFS('Resumen Anual'!$CR$286,Z73,'Resumen Anual'!$V$9,K59,'Resumen Anual'!$BI$238)+SUMIFS('Resumen Anual'!$CR$344,Z73,'Resumen Anual'!$V$9,K59,'Resumen Anual'!$BI$296)+SUMIFS('Resumen Anual'!$CR$402,Z73,'Resumen Anual'!$V$9,K59,'Resumen Anual'!$BI$354)+SUMIFS('Resumen Anual'!$CR$460,Z73,'Resumen Anual'!$V$9,K59,'Resumen Anual'!$BI$412)+SUMIFS('Resumen Anual'!$CR$518,Z73,'Resumen Anual'!$V$9,K59,'Resumen Anual'!$BI$470)+SUMIFS('Resumen Anual'!$CR$576,Z73,'Resumen Anual'!$V$9,K59,'Resumen Anual'!$BI$528)+SUMIFS('Resumen Anual'!$CR$634,Z73,'Resumen Anual'!$V$9,K59,'Resumen Anual'!$BI$586)+SUMIFS('Resumen Anual'!$CR$692,Z73,'Resumen Anual'!$V$9,K59,'Resumen Anual'!$BI$644)+SUMIFS('Resumen Anual'!$EQ$54,Z73,'Resumen Anual'!$V$9,K59,'Resumen Anual'!$DH$6)+SUMIFS('Resumen Anual'!$EQ$112,Z73,'Resumen Anual'!$V$9,K59,'Resumen Anual'!$DH$64)+SUMIFS('Resumen Anual'!$EQ$170,Z73,'Resumen Anual'!$V$9,K59,'Resumen Anual'!$DH$122)+SUMIFS('Resumen Anual'!$EQ$228,Z73,'Resumen Anual'!$V$9,K59,'Resumen Anual'!$DH$180)+SUMIFS('Resumen Anual'!$EQ$286,Z73,'Resumen Anual'!$V$9,K59,'Resumen Anual'!$DH$238)+SUMIFS('Resumen Anual'!$EQ$344,Z73,'Resumen Anual'!$V$9,K59,'Resumen Anual'!$DH$296)+SUMIFS('Resumen Anual'!$EQ$402,Z73,'Resumen Anual'!$V$9,K59,'Resumen Anual'!$DH$354)+SUMIFS('Resumen Anual'!$EQ$460,Z73,'Resumen Anual'!$V$9,K59,'Resumen Anual'!$DH$412)+SUMIFS('Resumen Anual'!$EQ$518,Z73,'Resumen Anual'!$V$9,K59,'Resumen Anual'!$DH$470)+SUMIFS('Resumen Anual'!$EQ$576,Z73,'Resumen Anual'!$V$9,K59,'Resumen Anual'!$DH$528)+SUMIFS('Resumen Anual'!$EQ$634,Z73,'Resumen Anual'!$V$9,K59,'Resumen Anual'!$DH$586)+SUMIFS('Resumen Anual'!$EQ$692,Z73,'Resumen Anual'!$V$9,K59,'Resumen Anual'!$DH$644)+SUMIFS('Resumen Anual'!$GN$54,Z73,'Resumen Anual'!$V$9,K59,'Resumen Anual'!$FE$6)+SUMIFS('Resumen Anual'!$GN$112,Z73,'Resumen Anual'!$V$9,K59,'Resumen Anual'!$FE$64)+SUMIFS('Resumen Anual'!$GN$170,Z73,'Resumen Anual'!$V$9,K59,'Resumen Anual'!$FE$122)+SUMIFS('Resumen Anual'!$GN$228,Z73,'Resumen Anual'!$V$9,K59,'Resumen Anual'!$FE$180)+SUMIFS('Resumen Anual'!$GN$286,Z73,'Resumen Anual'!$V$9,K59,'Resumen Anual'!$FE$238)+SUMIFS('Resumen Anual'!$GN$344,Z73,'Resumen Anual'!$V$9,K59,'Resumen Anual'!$FE$296)+SUMIFS('Resumen Anual'!$GN$402,Z73,'Resumen Anual'!$V$9,K59,'Resumen Anual'!$FE$354)+SUMIFS('Resumen Anual'!$GN$460,Z73,'Resumen Anual'!$V$9,K59,'Resumen Anual'!$FE$412)+SUMIFS('Resumen Anual'!$GN$518,Z73,'Resumen Anual'!$V$9,K59,'Resumen Anual'!$FE$470)+SUMIFS('Resumen Anual'!$GN$576,Z73,'Resumen Anual'!$V$9,K59,'Resumen Anual'!$FE$528)+SUMIFS('Resumen Anual'!$GN$634,Z73,'Resumen Anual'!$V$9,K59,'Resumen Anual'!$FE$586)+SUMIFS('Resumen Anual'!$GN$692,Z73,'Resumen Anual'!$V$9,K59,'Resumen Anual'!$FE$644)</f>
        <v>0</v>
      </c>
      <c r="AU73" s="756"/>
      <c r="AV73" s="1215"/>
      <c r="AW73" s="1200"/>
      <c r="AX73" s="171"/>
      <c r="AY73" s="775" t="str">
        <f>'Resumen Anual'!$C$24</f>
        <v>INSTR.</v>
      </c>
      <c r="AZ73" s="776"/>
      <c r="BA73" s="776"/>
      <c r="BB73" s="776"/>
      <c r="BC73" s="761">
        <f>SUMIF('Resumen Anual'!$FE$622,BH59,'Resumen Anual'!$FA$640)+SUMIF('Resumen Anual'!$DH$622,BH59,'Resumen Anual'!$DD$640)+SUMIF('Resumen Anual'!$BI$622,BH59,'Resumen Anual'!$BE$640)+SUMIF('Resumen Anual'!$L$622,BH59,'Resumen Anual'!$H$640)+SUMIF('Resumen Anual'!$FE$566,BH59,'Resumen Anual'!$FA$584)+SUMIF('Resumen Anual'!$DH$566,BH59,'Resumen Anual'!$DD$584)+SUMIF('Resumen Anual'!$BI$566,BH59,'Resumen Anual'!$BE$584)+SUMIF('Resumen Anual'!$L$566,BH59,'Resumen Anual'!$H$584)+SUMIF('Resumen Anual'!$FE$510,BH59,'Resumen Anual'!$FA$528)+SUMIF('Resumen Anual'!$DH$510,BH59,'Resumen Anual'!$DD$528)+SUMIF('Resumen Anual'!$BI$510,BH59,'Resumen Anual'!$BE$528)+SUMIF('Resumen Anual'!$L$510,BH59,'Resumen Anual'!$H$528)+SUMIF('Resumen Anual'!$FE$454,BH59,'Resumen Anual'!$FA$472)+SUMIF('Resumen Anual'!$DH$454,BH59,'Resumen Anual'!$DD$472)+SUMIF('Resumen Anual'!$BI$454,BH59,'Resumen Anual'!$BE$472)+SUMIF('Resumen Anual'!$L$454,BH59,'Resumen Anual'!$H$472)+SUMIF('Resumen Anual'!$FE$398,BH59,'Resumen Anual'!$FA$416)+SUMIF('Resumen Anual'!$DH$398,BH59,'Resumen Anual'!$DD$416)+SUMIF('Resumen Anual'!$BI$398,BH59,'Resumen Anual'!$BE$416)+SUMIF('Resumen Anual'!$L$398,BH59,'Resumen Anual'!$H$416)+SUMIF('Resumen Anual'!$FE$342,BH59,'Resumen Anual'!$FA$360)+SUMIF('Resumen Anual'!$DH$342,BH59,'Resumen Anual'!$DD$360)+SUMIF('Resumen Anual'!$BI$342,BH59,'Resumen Anual'!$BE$360)+SUMIF('Resumen Anual'!$L$342,BH59,'Resumen Anual'!$H$360)+SUMIF('Resumen Anual'!$FE$286,BH59,'Resumen Anual'!$FA$304)+SUMIF('Resumen Anual'!$DH$286,BH59,'Resumen Anual'!$DD$304)+SUMIF('Resumen Anual'!$BI$286,BH59,'Resumen Anual'!$BE$304)+SUMIF('Resumen Anual'!$L$286,BH59,'Resumen Anual'!$H$304)+SUMIF('Resumen Anual'!$FE$230,BH59,'Resumen Anual'!$FA$248)+SUMIF('Resumen Anual'!$DH$230,BH59,'Resumen Anual'!$DD$248)+SUMIF('Resumen Anual'!$BI$230,BH59,'Resumen Anual'!$BE$248)+SUMIF('Resumen Anual'!$L$230,BH59,'Resumen Anual'!$H$248)+SUMIF('Resumen Anual'!$FE$174,BH59,'Resumen Anual'!$FA$192)+SUMIF('Resumen Anual'!$DH$174,BH59,'Resumen Anual'!$DD$192)+SUMIF('Resumen Anual'!$BI$174,BH59,'Resumen Anual'!$BE$192)+SUMIF('Resumen Anual'!$L$174,BH59,'Resumen Anual'!$H$192)+SUMIF('Resumen Anual'!$FE$118,BH59,'Resumen Anual'!$FA$136)+SUMIF('Resumen Anual'!$DH$118,BH59,'Resumen Anual'!$DD$136)+SUMIF('Resumen Anual'!$BI$118,BH59,'Resumen Anual'!$BE$136)+SUMIF('Resumen Anual'!$L$118,BH59,'Resumen Anual'!$H$136)+SUMIF('Resumen Anual'!$FE$62,BH59,'Resumen Anual'!$FA$80)+SUMIF('Resumen Anual'!$DH$62,BH59,'Resumen Anual'!$DD$80)+SUMIF('Resumen Anual'!$BI$62,BH59,'Resumen Anual'!$BE$80)+SUMIF('Resumen Anual'!$L$62,BH59,'Resumen Anual'!$H$80)+SUMIF('Resumen Anual'!$FE$6,BH59,'Resumen Anual'!$FA$24)+SUMIF('Resumen Anual'!$DH$6,BH59,'Resumen Anual'!$DD$24)+SUMIF('Resumen Anual'!$BI$6,BH59,'Resumen Anual'!$BE$24)+SUMIF('Resumen Anual'!$L$6,BH59,'Resumen Anual'!$H$24)+SUMIF('Bitácoras Anteriores'!$K$6,BH59,'Bitácoras Anteriores'!$F$20)+SUMIF('Bitácoras Anteriores'!$K$59,$K$6,'Bitácoras Anteriores'!$F$73)+SUMIF('Bitácoras Anteriores'!$K$112,BH59,'Bitácoras Anteriores'!$F$126)+SUMIF('Bitácoras Anteriores'!$K$165,BH59,'Bitácoras Anteriores'!$F$179)+SUMIF('Bitácoras Anteriores'!$K$218,BH59,'Bitácoras Anteriores'!$F$232)+SUMIF('Bitácoras Anteriores'!$K$271,BH59,'Bitácoras Anteriores'!$F$285)+SUMIF('Bitácoras Anteriores'!$K$324,BH59,'Bitácoras Anteriores'!$F$338)+SUMIF('Bitácoras Anteriores'!$BH$6,BH59,'Bitácoras Anteriores'!$BD$20)+SUMIF('Bitácoras Anteriores'!$BH$59,$K$6,'Bitácoras Anteriores'!$BD$73)+SUMIF('Bitácoras Anteriores'!$BH$112,BH59,'Bitácoras Anteriores'!$BD$126)+SUMIF('Bitácoras Anteriores'!$BH$165,BH59,'Bitácoras Anteriores'!$BD$179)+SUMIF('Bitácoras Anteriores'!$BH$218,BH59,'Bitácoras Anteriores'!$BD$232)+SUMIF('Bitácoras Anteriores'!$BH$271,BH59,'Bitácoras Anteriores'!$BD$285)+SUMIF('Bitácoras Anteriores'!$BH$324,BH59,'Bitácoras Anteriores'!$BD$338)+SUMIF('Bitácoras Anteriores'!$DF$6,BH59,'Bitácoras Anteriores'!$DB$20)+SUMIF('Bitácoras Anteriores'!$DF$59,$K$6,'Bitácoras Anteriores'!$DB$73)+SUMIF('Bitácoras Anteriores'!$DF$112,BH59,'Bitácoras Anteriores'!$DB$126)+SUMIF('Bitácoras Anteriores'!$DF$165,BH59,'Bitácoras Anteriores'!$DB$179)+SUMIF('Bitácoras Anteriores'!$DF$218,BH59,'Bitácoras Anteriores'!$DB$232)+SUMIF('Bitácoras Anteriores'!$DF$271,BH59,'Bitácoras Anteriores'!$DB$285)+SUMIF('Bitácoras Anteriores'!$DF$324,BH59,'Bitácoras Anteriores'!$DB$338)+SUMIF('Bitácoras Anteriores'!$FC$6,BH59,'Bitácoras Anteriores'!$EY$20)+SUMIF('Bitácoras Anteriores'!$FC$59,$K$6,'Bitácoras Anteriores'!$EY$73)+SUMIF('Bitácoras Anteriores'!$FC$112,BH59,'Bitácoras Anteriores'!$EY$126)+SUMIF('Bitácoras Anteriores'!$FC$165,BH59,'Bitácoras Anteriores'!$EY$179)+SUMIF('Bitácoras Anteriores'!$FC$218,BH59,'Bitácoras Anteriores'!$EY$232)+SUMIF('Bitácoras Anteriores'!$FC$271,BH59,'Bitácoras Anteriores'!$EY$285)+SUMIF('Bitácoras Anteriores'!$FC$324,BH59,'Bitácoras Anteriores'!$EY$338)</f>
        <v>0</v>
      </c>
      <c r="BD73" s="762"/>
      <c r="BE73" s="762"/>
      <c r="BF73" s="762"/>
      <c r="BG73" s="762"/>
      <c r="BH73" s="762"/>
      <c r="BI73" s="763"/>
      <c r="BJ73" s="632"/>
      <c r="BK73" s="793" t="str">
        <f>'Resumen Anual'!$O$24</f>
        <v>ATERRIZAJES</v>
      </c>
      <c r="BL73" s="794"/>
      <c r="BM73" s="794"/>
      <c r="BN73" s="794"/>
      <c r="BO73" s="794"/>
      <c r="BP73" s="794"/>
      <c r="BQ73" s="794"/>
      <c r="BR73" s="794"/>
      <c r="BS73" s="794"/>
      <c r="BT73" s="794"/>
      <c r="BU73" s="795"/>
      <c r="BV73" s="15"/>
      <c r="BW73" s="771">
        <f>IF(BW65=0," ",BW65+4)</f>
        <v>2026</v>
      </c>
      <c r="BX73" s="772"/>
      <c r="BY73" s="772"/>
      <c r="BZ73" s="772"/>
      <c r="CA73" s="772"/>
      <c r="CB73" s="1214">
        <f>SUMIFS('Resumen Anual'!$AF$54,BW73,'Resumen Anual'!$V$9,BH59,'Resumen Anual'!$L$6)+SUMIFS('Resumen Anual'!$AF$112,BW73,'Resumen Anual'!$V$9,BH59,'Resumen Anual'!$L$64)+SUMIFS('Resumen Anual'!$AF$170,BW73,'Resumen Anual'!$V$9,BH59,'Resumen Anual'!$L$122)+SUMIFS('Resumen Anual'!$AF$228,BW73,'Resumen Anual'!$V$9,BH59,'Resumen Anual'!$L$180)+SUMIFS('Resumen Anual'!$AF$286,BW73,'Resumen Anual'!$V$9,BH59,'Resumen Anual'!$L$238)+SUMIFS('Resumen Anual'!$AF$344,BW73,'Resumen Anual'!$V$9,BH59,'Resumen Anual'!$L$296)+SUMIFS('Resumen Anual'!$AF$402,BW73,'Resumen Anual'!$V$9,BH59,'Resumen Anual'!$L$354)+SUMIFS('Resumen Anual'!$AF$460,BW73,'Resumen Anual'!$V$9,BH59,'Resumen Anual'!$L$412)+SUMIFS('Resumen Anual'!$AF$518,BW73,'Resumen Anual'!$V$9,BH59,'Resumen Anual'!$L$470)+SUMIFS('Resumen Anual'!$AF$576,BW73,'Resumen Anual'!$V$9,BH59,'Resumen Anual'!$L$528)+SUMIFS('Resumen Anual'!$AF$634,BW73,'Resumen Anual'!$V$9,BH59,'Resumen Anual'!$L$586)+SUMIFS('Resumen Anual'!$AF$692,BW73,'Resumen Anual'!$V$9,BH59,'Resumen Anual'!$L$644)+SUMIFS('Resumen Anual'!$CC$54,BW73,'Resumen Anual'!$V$9,BH59,'Resumen Anual'!$BI$6)+SUMIFS('Resumen Anual'!$CC$112,BW73,'Resumen Anual'!$V$9,BH59,'Resumen Anual'!$BI$64)+SUMIFS('Resumen Anual'!$CC$170,BW73,'Resumen Anual'!$V$9,BH59,'Resumen Anual'!$BI$122)+SUMIFS('Resumen Anual'!$CC$228,BW73,'Resumen Anual'!$V$9,BH59,'Resumen Anual'!$BI$180)+SUMIFS('Resumen Anual'!$CC$286,BW73,'Resumen Anual'!$V$9,BH59,'Resumen Anual'!$BI$238)+SUMIFS('Resumen Anual'!$CC$344,BW73,'Resumen Anual'!$V$9,BH59,'Resumen Anual'!$BI$296)+SUMIFS('Resumen Anual'!$CC$402,BW73,'Resumen Anual'!$V$9,BH59,'Resumen Anual'!$BI$354)+SUMIFS('Resumen Anual'!$CC$460,BW73,'Resumen Anual'!$V$9,BH59,'Resumen Anual'!$BI$412)+SUMIFS('Resumen Anual'!$CC$518,BW73,'Resumen Anual'!$V$9,BH59,'Resumen Anual'!$BI$470)+SUMIFS('Resumen Anual'!$CC$576,BW73,'Resumen Anual'!$V$9,BH59,'Resumen Anual'!$BI$528)+SUMIFS('Resumen Anual'!$CC$634,BW73,'Resumen Anual'!$V$9,BH59,'Resumen Anual'!$BI$586)+SUMIFS('Resumen Anual'!$CC$692,BW73,'Resumen Anual'!$V$9,BH59,'Resumen Anual'!$BI$644)+SUMIFS('Resumen Anual'!$EB$54,BW73,'Resumen Anual'!$V$9,BH59,'Resumen Anual'!$DH$6)+SUMIFS('Resumen Anual'!$EB$112,BW73,'Resumen Anual'!$V$9,BH59,'Resumen Anual'!$DH$64)+SUMIFS('Resumen Anual'!$EB$170,BW73,'Resumen Anual'!$V$9,BH59,'Resumen Anual'!$DH$122)+SUMIFS('Resumen Anual'!$EB$228,BW73,'Resumen Anual'!$V$9,BH59,'Resumen Anual'!$DH$180)+SUMIFS('Resumen Anual'!$EB$286,BW73,'Resumen Anual'!$V$9,BH59,'Resumen Anual'!$DH$238)+SUMIFS('Resumen Anual'!$EB$344,BW73,'Resumen Anual'!$V$9,BH59,'Resumen Anual'!$DH$296)+SUMIFS('Resumen Anual'!$EB$402,BW73,'Resumen Anual'!$V$9,BH59,'Resumen Anual'!$DH$354)+SUMIFS('Resumen Anual'!$EB$460,BW73,'Resumen Anual'!$V$9,BH59,'Resumen Anual'!$DH$412)+SUMIFS('Resumen Anual'!$EB$518,BW73,'Resumen Anual'!$V$9,BH59,'Resumen Anual'!$DH$470)+SUMIFS('Resumen Anual'!$EB$576,BW73,'Resumen Anual'!$V$9,BH59,'Resumen Anual'!$DH$528)+SUMIFS('Resumen Anual'!$EB$634,BW73,'Resumen Anual'!$V$9,BH59,'Resumen Anual'!$DH$586)+SUMIFS('Resumen Anual'!$EB$692,BW73,'Resumen Anual'!$V$9,BH59,'Resumen Anual'!$DH$644)+SUMIFS('Resumen Anual'!$FY$54,BW73,'Resumen Anual'!$V$9,BH59,'Resumen Anual'!$FE$6)+SUMIFS('Resumen Anual'!$FY$112,BW73,'Resumen Anual'!$V$9,BH59,'Resumen Anual'!$FE$64)+SUMIFS('Resumen Anual'!$FY$170,BW73,'Resumen Anual'!$V$9,BH59,'Resumen Anual'!$FE$122)+SUMIFS('Resumen Anual'!$FY$228,BW73,'Resumen Anual'!$V$9,BH59,'Resumen Anual'!$FE$180)+SUMIFS('Resumen Anual'!$FY$286,BW73,'Resumen Anual'!$V$9,BH59,'Resumen Anual'!$FE$238)+SUMIFS('Resumen Anual'!$FY$344,BW73,'Resumen Anual'!$V$9,BH59,'Resumen Anual'!$FE$296)+SUMIFS('Resumen Anual'!$FY$402,BW73,'Resumen Anual'!$V$9,BH59,'Resumen Anual'!$FE$354)+SUMIFS('Resumen Anual'!$FY$460,BW73,'Resumen Anual'!$V$9,BH59,'Resumen Anual'!$FE$412)+SUMIFS('Resumen Anual'!$FY$518,BW73,'Resumen Anual'!$V$9,BH59,'Resumen Anual'!$FE$470)+SUMIFS('Resumen Anual'!$FY$576,BW73,'Resumen Anual'!$V$9,BH59,'Resumen Anual'!$FE$528)+SUMIFS('Resumen Anual'!$FY$634,BW73,'Resumen Anual'!$V$9,BH59,'Resumen Anual'!$FE$586)+SUMIFS('Resumen Anual'!$FY$692,BW73,'Resumen Anual'!$V$9,BH59,'Resumen Anual'!$FE$644)</f>
        <v>0</v>
      </c>
      <c r="CC73" s="770"/>
      <c r="CD73" s="770"/>
      <c r="CE73" s="770"/>
      <c r="CF73" s="770">
        <f>SUMIFS('Resumen Anual'!$AJ$54,BW73,'Resumen Anual'!$V$9,BH59,'Resumen Anual'!$L$6)+SUMIFS('Resumen Anual'!$AJ$112,BW73,'Resumen Anual'!$V$9,BH59,'Resumen Anual'!$L$64)+SUMIFS('Resumen Anual'!$AJ$170,BW73,'Resumen Anual'!$V$9,BH59,'Resumen Anual'!$L$122)+SUMIFS('Resumen Anual'!$AJ$228,BW73,'Resumen Anual'!$V$9,BH59,'Resumen Anual'!$L$180)+SUMIFS('Resumen Anual'!$AJ$286,BW73,'Resumen Anual'!$V$9,BH59,'Resumen Anual'!$L$238)+SUMIFS('Resumen Anual'!$AJ$344,BW73,'Resumen Anual'!$V$9,BH59,'Resumen Anual'!$L$296)+SUMIFS('Resumen Anual'!$AJ$402,BW73,'Resumen Anual'!$V$9,BH59,'Resumen Anual'!$L$354)+SUMIFS('Resumen Anual'!$AJ$460,BW73,'Resumen Anual'!$V$9,BH59,'Resumen Anual'!$L$412)+SUMIFS('Resumen Anual'!$AJ$518,BW73,'Resumen Anual'!$V$9,BH59,'Resumen Anual'!$L$470)+SUMIFS('Resumen Anual'!$AJ$576,BW73,'Resumen Anual'!$V$9,BH59,'Resumen Anual'!$L$528)+SUMIFS('Resumen Anual'!$AJ$634,BW73,'Resumen Anual'!$V$9,BH59,'Resumen Anual'!$L$586)+SUMIFS('Resumen Anual'!$AJ$692,BW73,'Resumen Anual'!$V$9,BH59,'Resumen Anual'!$L$644)+SUMIFS('Resumen Anual'!$CG$54,BW73,'Resumen Anual'!$V$9,BH59,'Resumen Anual'!$BI$6)+SUMIFS('Resumen Anual'!$CG$112,BW73,'Resumen Anual'!$V$9,BH59,'Resumen Anual'!$BI$64)+SUMIFS('Resumen Anual'!$CG$170,BW73,'Resumen Anual'!$V$9,BH59,'Resumen Anual'!$BI$122)+SUMIFS('Resumen Anual'!$CG$228,BW73,'Resumen Anual'!$V$9,BH59,'Resumen Anual'!$BI$180)+SUMIFS('Resumen Anual'!$CG$286,BW73,'Resumen Anual'!$V$9,BH59,'Resumen Anual'!$BI$238)+SUMIFS('Resumen Anual'!$CG$344,BW73,'Resumen Anual'!$V$9,BH59,'Resumen Anual'!$BI$296)+SUMIFS('Resumen Anual'!$CG$402,BW73,'Resumen Anual'!$V$9,BH59,'Resumen Anual'!$BI$354)+SUMIFS('Resumen Anual'!$CG$460,BW73,'Resumen Anual'!$V$9,BH59,'Resumen Anual'!$BI$412)+SUMIFS('Resumen Anual'!$CG$518,BW73,'Resumen Anual'!$V$9,BH59,'Resumen Anual'!$BI$470)+SUMIFS('Resumen Anual'!$CG$576,BW73,'Resumen Anual'!$V$9,BH59,'Resumen Anual'!$BI$528)+SUMIFS('Resumen Anual'!$CG$634,BW73,'Resumen Anual'!$V$9,BH59,'Resumen Anual'!$BI$586)+SUMIFS('Resumen Anual'!$CG$692,BW73,'Resumen Anual'!$V$9,BH59,'Resumen Anual'!$BI$644)+SUMIFS('Resumen Anual'!$EF$54,BW73,'Resumen Anual'!$V$9,BH59,'Resumen Anual'!$DH$6)+SUMIFS('Resumen Anual'!$EF$112,BW73,'Resumen Anual'!$V$9,BH59,'Resumen Anual'!$DH$64)+SUMIFS('Resumen Anual'!$EF$170,BW73,'Resumen Anual'!$V$9,BH59,'Resumen Anual'!$DH$122)+SUMIFS('Resumen Anual'!$EF$228,BW73,'Resumen Anual'!$V$9,BH59,'Resumen Anual'!$DH$180)+SUMIFS('Resumen Anual'!$EF$286,BW73,'Resumen Anual'!$V$9,BH59,'Resumen Anual'!$DH$238)+SUMIFS('Resumen Anual'!$EF$344,BW73,'Resumen Anual'!$V$9,BH59,'Resumen Anual'!$DH$296)+SUMIFS('Resumen Anual'!$EF$402,BW73,'Resumen Anual'!$V$9,BH59,'Resumen Anual'!$DH$354)+SUMIFS('Resumen Anual'!$EF$460,BW73,'Resumen Anual'!$V$9,BH59,'Resumen Anual'!$DH$412)+SUMIFS('Resumen Anual'!$EF$518,BW73,'Resumen Anual'!$V$9,BH59,'Resumen Anual'!$DH$470)+SUMIFS('Resumen Anual'!$EF$576,BW73,'Resumen Anual'!$V$9,BH59,'Resumen Anual'!$DH$528)+SUMIFS('Resumen Anual'!$EF$634,BW73,'Resumen Anual'!$V$9,BH59,'Resumen Anual'!$DH$586)+SUMIFS('Resumen Anual'!$EF$692,BW73,'Resumen Anual'!$V$9,BH59,'Resumen Anual'!$DH$644)+SUMIFS('Resumen Anual'!$GC$54,BW73,'Resumen Anual'!$V$9,BH59,'Resumen Anual'!$FE$6)+SUMIFS('Resumen Anual'!$GC$112,BW73,'Resumen Anual'!$V$9,BH59,'Resumen Anual'!$FE$64)+SUMIFS('Resumen Anual'!$GC$170,BW73,'Resumen Anual'!$V$9,BH59,'Resumen Anual'!$FE$122)+SUMIFS('Resumen Anual'!$GC$228,BW73,'Resumen Anual'!$V$9,BH59,'Resumen Anual'!$FE$180)+SUMIFS('Resumen Anual'!$GC$286,BW73,'Resumen Anual'!$V$9,BH59,'Resumen Anual'!$FE$238)+SUMIFS('Resumen Anual'!$GC$344,BW73,'Resumen Anual'!$V$9,BH59,'Resumen Anual'!$FE$296)+SUMIFS('Resumen Anual'!$GC$402,BW73,'Resumen Anual'!$V$9,BH59,'Resumen Anual'!$FE$354)+SUMIFS('Resumen Anual'!$GC$460,BW73,'Resumen Anual'!$V$9,BH59,'Resumen Anual'!$FE$412)+SUMIFS('Resumen Anual'!$GC$518,BW73,'Resumen Anual'!$V$9,BH59,'Resumen Anual'!$FE$470)+SUMIFS('Resumen Anual'!$GC$576,BW73,'Resumen Anual'!$V$9,BH59,'Resumen Anual'!$FE$528)+SUMIFS('Resumen Anual'!$GC$634,BW73,'Resumen Anual'!$V$9,BH59,'Resumen Anual'!$FE$586)+SUMIFS('Resumen Anual'!$GC$692,BW73,'Resumen Anual'!$V$9,BH59,'Resumen Anual'!$FE$644)</f>
        <v>0</v>
      </c>
      <c r="CG73" s="770"/>
      <c r="CH73" s="770"/>
      <c r="CI73" s="770"/>
      <c r="CJ73" s="770">
        <f>SUMIFS('Resumen Anual'!$AN$54,BW73,'Resumen Anual'!$V$9,BH59,'Resumen Anual'!$L$6)+SUMIFS('Resumen Anual'!$AN$112,BW73,'Resumen Anual'!$V$9,BH59,'Resumen Anual'!$L$64)+SUMIFS('Resumen Anual'!$AN$170,BW73,'Resumen Anual'!$V$9,BH59,'Resumen Anual'!$L$122)+SUMIFS('Resumen Anual'!$AN$228,BW73,'Resumen Anual'!$V$9,BH59,'Resumen Anual'!$L$180)+SUMIFS('Resumen Anual'!$AN$286,BW73,'Resumen Anual'!$V$9,BH59,'Resumen Anual'!$L$238)+SUMIFS('Resumen Anual'!$AN$344,BW73,'Resumen Anual'!$V$9,BH59,'Resumen Anual'!$L$296)+SUMIFS('Resumen Anual'!$AN$402,BW73,'Resumen Anual'!$V$9,BH59,'Resumen Anual'!$L$354)+SUMIFS('Resumen Anual'!$AN$460,BW73,'Resumen Anual'!$V$9,BH59,'Resumen Anual'!$L$412)+SUMIFS('Resumen Anual'!$AN$518,BW73,'Resumen Anual'!$V$9,BH59,'Resumen Anual'!$L$470)+SUMIFS('Resumen Anual'!$AN$576,BW73,'Resumen Anual'!$V$9,BH59,'Resumen Anual'!$L$528)+SUMIFS('Resumen Anual'!$AN$634,BW73,'Resumen Anual'!$V$9,BH59,'Resumen Anual'!$L$586)+SUMIFS('Resumen Anual'!$AN$692,BW73,'Resumen Anual'!$V$9,BH59,'Resumen Anual'!$L$644)+SUMIFS('Resumen Anual'!$CK$54,BW73,'Resumen Anual'!$V$9,BH59,'Resumen Anual'!$BI$6)+SUMIFS('Resumen Anual'!$CK$112,BW73,'Resumen Anual'!$V$9,BH59,'Resumen Anual'!$BI$64)+SUMIFS('Resumen Anual'!$CK$170,BW73,'Resumen Anual'!$V$9,BH59,'Resumen Anual'!$BI$122)+SUMIFS('Resumen Anual'!$CK$228,BW73,'Resumen Anual'!$V$9,BH59,'Resumen Anual'!$BI$180)+SUMIFS('Resumen Anual'!$CK$286,BW73,'Resumen Anual'!$V$9,BH59,'Resumen Anual'!$BI$238)+SUMIFS('Resumen Anual'!$CK$344,BW73,'Resumen Anual'!$V$9,BH59,'Resumen Anual'!$BI$296)+SUMIFS('Resumen Anual'!$CK$402,BW73,'Resumen Anual'!$V$9,BH59,'Resumen Anual'!$BI$354)+SUMIFS('Resumen Anual'!$CK$460,BW73,'Resumen Anual'!$V$9,BH59,'Resumen Anual'!$BI$412)+SUMIFS('Resumen Anual'!$CK$518,BW73,'Resumen Anual'!$V$9,BH59,'Resumen Anual'!$BI$470)+SUMIFS('Resumen Anual'!$CK$576,BW73,'Resumen Anual'!$V$9,BH59,'Resumen Anual'!$BI$528)+SUMIFS('Resumen Anual'!$CK$634,BW73,'Resumen Anual'!$V$9,BH59,'Resumen Anual'!$BI$586)+SUMIFS('Resumen Anual'!$CK$692,BW73,'Resumen Anual'!$V$9,BH59,'Resumen Anual'!$BI$644)+SUMIFS('Resumen Anual'!$EJ$54,BW73,'Resumen Anual'!$V$9,BH59,'Resumen Anual'!$DH$6)+SUMIFS('Resumen Anual'!$EJ$112,BW73,'Resumen Anual'!$V$9,BH59,'Resumen Anual'!$DH$64)+SUMIFS('Resumen Anual'!$EJ$170,BW73,'Resumen Anual'!$V$9,BH59,'Resumen Anual'!$DH$122)+SUMIFS('Resumen Anual'!$EJ$228,BW73,'Resumen Anual'!$V$9,BH59,'Resumen Anual'!$DH$180)+SUMIFS('Resumen Anual'!$EJ$286,BW73,'Resumen Anual'!$V$9,BH59,'Resumen Anual'!$DH$238)+SUMIFS('Resumen Anual'!$EJ$344,BW73,'Resumen Anual'!$V$9,BH59,'Resumen Anual'!$DH$296)+SUMIFS('Resumen Anual'!$EJ$402,BW73,'Resumen Anual'!$V$9,BH59,'Resumen Anual'!$DH$354)+SUMIFS('Resumen Anual'!$EJ$460,BW73,'Resumen Anual'!$V$9,BH59,'Resumen Anual'!$DH$412)+SUMIFS('Resumen Anual'!$EJ$518,BW73,'Resumen Anual'!$V$9,BH59,'Resumen Anual'!$DH$470)+SUMIFS('Resumen Anual'!$EJ$576,BW73,'Resumen Anual'!$V$9,BH59,'Resumen Anual'!$DH$528)+SUMIFS('Resumen Anual'!$EJ$634,BW73,'Resumen Anual'!$V$9,BH59,'Resumen Anual'!$DH$586)+SUMIFS('Resumen Anual'!$EJ$692,BW73,'Resumen Anual'!$V$9,BH59,'Resumen Anual'!$DH$644)+SUMIFS('Resumen Anual'!$GG$54,BW73,'Resumen Anual'!$V$9,BH59,'Resumen Anual'!$FE$6)+SUMIFS('Resumen Anual'!$GG$112,BW73,'Resumen Anual'!$V$9,BH59,'Resumen Anual'!$FE$64)+SUMIFS('Resumen Anual'!$GG$170,BW73,'Resumen Anual'!$V$9,BH59,'Resumen Anual'!$FE$122)+SUMIFS('Resumen Anual'!$GG$228,BW73,'Resumen Anual'!$V$9,BH59,'Resumen Anual'!$FE$180)+SUMIFS('Resumen Anual'!$GG$286,BW73,'Resumen Anual'!$V$9,BH59,'Resumen Anual'!$FE$238)+SUMIFS('Resumen Anual'!$GG$344,BW73,'Resumen Anual'!$V$9,BH59,'Resumen Anual'!$FE$296)+SUMIFS('Resumen Anual'!$GG$402,BW73,'Resumen Anual'!$V$9,BH59,'Resumen Anual'!$FE$354)+SUMIFS('Resumen Anual'!$GG$460,BW73,'Resumen Anual'!$V$9,BH59,'Resumen Anual'!$FE$412)+SUMIFS('Resumen Anual'!$GG$518,BW73,'Resumen Anual'!$V$9,BH59,'Resumen Anual'!$FE$470)+SUMIFS('Resumen Anual'!$GG$576,BW73,'Resumen Anual'!$V$9,BH59,'Resumen Anual'!$FE$528)+SUMIFS('Resumen Anual'!$GG$634,BW73,'Resumen Anual'!$V$9,BH59,'Resumen Anual'!$FE$586)+SUMIFS('Resumen Anual'!$GG$692,BW73,'Resumen Anual'!$V$9,BH59,'Resumen Anual'!$FE$644)</f>
        <v>0</v>
      </c>
      <c r="CK73" s="770"/>
      <c r="CL73" s="770"/>
      <c r="CM73" s="770"/>
      <c r="CN73" s="756">
        <f>SUMIFS('Resumen Anual'!$AR$54,BW73,'Resumen Anual'!$V$9,BH59,'Resumen Anual'!$L$6)+SUMIFS('Resumen Anual'!$AR$112,BW73,'Resumen Anual'!$V$9,BH59,'Resumen Anual'!$L$64)+SUMIFS('Resumen Anual'!$AR$170,BW73,'Resumen Anual'!$V$9,BH59,'Resumen Anual'!$L$122)+SUMIFS('Resumen Anual'!$AR$228,BW73,'Resumen Anual'!$V$9,BH59,'Resumen Anual'!$L$180)+SUMIFS('Resumen Anual'!$AR$286,BW73,'Resumen Anual'!$V$9,BH59,'Resumen Anual'!$L$238)+SUMIFS('Resumen Anual'!$AR$344,BW73,'Resumen Anual'!$V$9,BH59,'Resumen Anual'!$L$296)+SUMIFS('Resumen Anual'!$AR$402,BW73,'Resumen Anual'!$V$9,BH59,'Resumen Anual'!$L$354)+SUMIFS('Resumen Anual'!$AR$460,BW73,'Resumen Anual'!$V$9,BH59,'Resumen Anual'!$L$412)+SUMIFS('Resumen Anual'!$AR$518,BW73,'Resumen Anual'!$V$9,BH59,'Resumen Anual'!$L$470)+SUMIFS('Resumen Anual'!$AR$576,BW73,'Resumen Anual'!$V$9,BH59,'Resumen Anual'!$L$528)+SUMIFS('Resumen Anual'!$AR$634,BW73,'Resumen Anual'!$V$9,BH59,'Resumen Anual'!$L$586)+SUMIFS('Resumen Anual'!$AR$692,BW73,'Resumen Anual'!$V$9,BH59,'Resumen Anual'!$L$644)+SUMIFS('Resumen Anual'!$CO$54,BW73,'Resumen Anual'!$V$9,BH59,'Resumen Anual'!$BI$6)+SUMIFS('Resumen Anual'!$CO$112,BW73,'Resumen Anual'!$V$9,BH59,'Resumen Anual'!$BI$64)+SUMIFS('Resumen Anual'!$CO$170,BW73,'Resumen Anual'!$V$9,BH59,'Resumen Anual'!$BI$122)+SUMIFS('Resumen Anual'!$CO$228,BW73,'Resumen Anual'!$V$9,BH59,'Resumen Anual'!$BI$180)+SUMIFS('Resumen Anual'!$CO$286,BW73,'Resumen Anual'!$V$9,BH59,'Resumen Anual'!$BI$238)+SUMIFS('Resumen Anual'!$CO$344,BW73,'Resumen Anual'!$V$9,BH59,'Resumen Anual'!$BI$296)+SUMIFS('Resumen Anual'!$CO$402,BW73,'Resumen Anual'!$V$9,BH59,'Resumen Anual'!$BI$354)+SUMIFS('Resumen Anual'!$CO$460,BW73,'Resumen Anual'!$V$9,BH59,'Resumen Anual'!$BI$412)+SUMIFS('Resumen Anual'!$CO$518,BW73,'Resumen Anual'!$V$9,BH59,'Resumen Anual'!$BI$470)+SUMIFS('Resumen Anual'!$CO$576,BW73,'Resumen Anual'!$V$9,BH59,'Resumen Anual'!$BI$528)+SUMIFS('Resumen Anual'!$CO$634,BW73,'Resumen Anual'!$V$9,BH59,'Resumen Anual'!$BI$586)+SUMIFS('Resumen Anual'!$CO$692,BW73,'Resumen Anual'!$V$9,BH59,'Resumen Anual'!$BI$644)+SUMIFS('Resumen Anual'!$EN$54,BW73,'Resumen Anual'!$V$9,BH59,'Resumen Anual'!$DH$6)+SUMIFS('Resumen Anual'!$EN$112,BW73,'Resumen Anual'!$V$9,BH59,'Resumen Anual'!$DH$64)+SUMIFS('Resumen Anual'!$EN$170,BW73,'Resumen Anual'!$V$9,BH59,'Resumen Anual'!$DH$122)+SUMIFS('Resumen Anual'!$EN$228,BW73,'Resumen Anual'!$V$9,BH59,'Resumen Anual'!$DH$180)+SUMIFS('Resumen Anual'!$EN$286,BW73,'Resumen Anual'!$V$9,BH59,'Resumen Anual'!$DH$238)+SUMIFS('Resumen Anual'!$EN$344,BW73,'Resumen Anual'!$V$9,BH59,'Resumen Anual'!$DH$296)+SUMIFS('Resumen Anual'!$EN$402,BW73,'Resumen Anual'!$V$9,BH59,'Resumen Anual'!$DH$354)+SUMIFS('Resumen Anual'!$EN$460,BW73,'Resumen Anual'!$V$9,BH59,'Resumen Anual'!$DH$412)+SUMIFS('Resumen Anual'!$EN$518,BW73,'Resumen Anual'!$V$9,BH59,'Resumen Anual'!$DH$470)+SUMIFS('Resumen Anual'!$EN$576,BW73,'Resumen Anual'!$V$9,BH59,'Resumen Anual'!$DH$528)+SUMIFS('Resumen Anual'!$EN$634,BW73,'Resumen Anual'!$V$9,BH59,'Resumen Anual'!$DH$586)+SUMIFS('Resumen Anual'!$EN$692,BW73,'Resumen Anual'!$V$9,BH59,'Resumen Anual'!$DH$644)+SUMIFS('Resumen Anual'!$GK$54,BW73,'Resumen Anual'!$V$9,BH59,'Resumen Anual'!$FE$6)+SUMIFS('Resumen Anual'!$GK$112,BW73,'Resumen Anual'!$V$9,BH59,'Resumen Anual'!$FE$64)+SUMIFS('Resumen Anual'!$GK$170,BW73,'Resumen Anual'!$V$9,BH59,'Resumen Anual'!$FE$122)+SUMIFS('Resumen Anual'!$GK$228,BW73,'Resumen Anual'!$V$9,BH59,'Resumen Anual'!$FE$180)+SUMIFS('Resumen Anual'!$GK$286,BW73,'Resumen Anual'!$V$9,BH59,'Resumen Anual'!$FE$238)+SUMIFS('Resumen Anual'!$GK$344,BW73,'Resumen Anual'!$V$9,BH59,'Resumen Anual'!$FE$296)+SUMIFS('Resumen Anual'!$GK$402,BW73,'Resumen Anual'!$V$9,BH59,'Resumen Anual'!$FE$354)+SUMIFS('Resumen Anual'!$GK$460,BW73,'Resumen Anual'!$V$9,BH59,'Resumen Anual'!$FE$412)+SUMIFS('Resumen Anual'!$GK$518,BW73,'Resumen Anual'!$V$9,BH59,'Resumen Anual'!$FE$470)+SUMIFS('Resumen Anual'!$GK$576,BW73,'Resumen Anual'!$V$9,BH59,'Resumen Anual'!$FE$528)+SUMIFS('Resumen Anual'!$GK$634,BW73,'Resumen Anual'!$V$9,BH59,'Resumen Anual'!$FE$586)+SUMIFS('Resumen Anual'!$GK$692,BW73,'Resumen Anual'!$V$9,BH59,'Resumen Anual'!$FE$644)</f>
        <v>0</v>
      </c>
      <c r="CO73" s="756"/>
      <c r="CP73" s="756"/>
      <c r="CQ73" s="756">
        <f>SUMIFS('Resumen Anual'!$AU$54,BW73,'Resumen Anual'!$V$9,BH59,'Resumen Anual'!$L$6)+SUMIFS('Resumen Anual'!$AU$112,BW73,'Resumen Anual'!$V$9,BH59,'Resumen Anual'!$L$64)+SUMIFS('Resumen Anual'!$AU$170,BW73,'Resumen Anual'!$V$9,BH59,'Resumen Anual'!$L$122)+SUMIFS('Resumen Anual'!$AU$228,BW73,'Resumen Anual'!$V$9,BH59,'Resumen Anual'!$L$180)+SUMIFS('Resumen Anual'!$AU$286,BW73,'Resumen Anual'!$V$9,BH59,'Resumen Anual'!$L$238)+SUMIFS('Resumen Anual'!$AU$344,BW73,'Resumen Anual'!$V$9,BH59,'Resumen Anual'!$L$296)+SUMIFS('Resumen Anual'!$AU$402,BW73,'Resumen Anual'!$V$9,BH59,'Resumen Anual'!$L$354)+SUMIFS('Resumen Anual'!$AU$460,BW73,'Resumen Anual'!$V$9,BH59,'Resumen Anual'!$L$412)+SUMIFS('Resumen Anual'!$AU$518,BW73,'Resumen Anual'!$V$9,BH59,'Resumen Anual'!$L$470)+SUMIFS('Resumen Anual'!$AU$576,BW73,'Resumen Anual'!$V$9,BH59,'Resumen Anual'!$L$528)+SUMIFS('Resumen Anual'!$AU$634,BW73,'Resumen Anual'!$V$9,BH59,'Resumen Anual'!$L$586)+SUMIFS('Resumen Anual'!$AU$692,BW73,'Resumen Anual'!$V$9,BH59,'Resumen Anual'!$L$644)+SUMIFS('Resumen Anual'!$CR$54,BW73,'Resumen Anual'!$V$9,BH59,'Resumen Anual'!$BI$6)+SUMIFS('Resumen Anual'!$CR$112,BW73,'Resumen Anual'!$V$9,BH59,'Resumen Anual'!$BI$64)+SUMIFS('Resumen Anual'!$CR$170,BW73,'Resumen Anual'!$V$9,BH59,'Resumen Anual'!$BI$122)+SUMIFS('Resumen Anual'!$CR$228,BW73,'Resumen Anual'!$V$9,BH59,'Resumen Anual'!$BI$180)+SUMIFS('Resumen Anual'!$CR$286,BW73,'Resumen Anual'!$V$9,BH59,'Resumen Anual'!$BI$238)+SUMIFS('Resumen Anual'!$CR$344,BW73,'Resumen Anual'!$V$9,BH59,'Resumen Anual'!$BI$296)+SUMIFS('Resumen Anual'!$CR$402,BW73,'Resumen Anual'!$V$9,BH59,'Resumen Anual'!$BI$354)+SUMIFS('Resumen Anual'!$CR$460,BW73,'Resumen Anual'!$V$9,BH59,'Resumen Anual'!$BI$412)+SUMIFS('Resumen Anual'!$CR$518,BW73,'Resumen Anual'!$V$9,BH59,'Resumen Anual'!$BI$470)+SUMIFS('Resumen Anual'!$CR$576,BW73,'Resumen Anual'!$V$9,BH59,'Resumen Anual'!$BI$528)+SUMIFS('Resumen Anual'!$CR$634,BW73,'Resumen Anual'!$V$9,BH59,'Resumen Anual'!$BI$586)+SUMIFS('Resumen Anual'!$CR$692,BW73,'Resumen Anual'!$V$9,BH59,'Resumen Anual'!$BI$644)+SUMIFS('Resumen Anual'!$EQ$54,BW73,'Resumen Anual'!$V$9,BH59,'Resumen Anual'!$DH$6)+SUMIFS('Resumen Anual'!$EQ$112,BW73,'Resumen Anual'!$V$9,BH59,'Resumen Anual'!$DH$64)+SUMIFS('Resumen Anual'!$EQ$170,BW73,'Resumen Anual'!$V$9,BH59,'Resumen Anual'!$DH$122)+SUMIFS('Resumen Anual'!$EQ$228,BW73,'Resumen Anual'!$V$9,BH59,'Resumen Anual'!$DH$180)+SUMIFS('Resumen Anual'!$EQ$286,BW73,'Resumen Anual'!$V$9,BH59,'Resumen Anual'!$DH$238)+SUMIFS('Resumen Anual'!$EQ$344,BW73,'Resumen Anual'!$V$9,BH59,'Resumen Anual'!$DH$296)+SUMIFS('Resumen Anual'!$EQ$402,BW73,'Resumen Anual'!$V$9,BH59,'Resumen Anual'!$DH$354)+SUMIFS('Resumen Anual'!$EQ$460,BW73,'Resumen Anual'!$V$9,BH59,'Resumen Anual'!$DH$412)+SUMIFS('Resumen Anual'!$EQ$518,BW73,'Resumen Anual'!$V$9,BH59,'Resumen Anual'!$DH$470)+SUMIFS('Resumen Anual'!$EQ$576,BW73,'Resumen Anual'!$V$9,BH59,'Resumen Anual'!$DH$528)+SUMIFS('Resumen Anual'!$EQ$634,BW73,'Resumen Anual'!$V$9,BH59,'Resumen Anual'!$DH$586)+SUMIFS('Resumen Anual'!$EQ$692,BW73,'Resumen Anual'!$V$9,BH59,'Resumen Anual'!$DH$644)+SUMIFS('Resumen Anual'!$GN$54,BW73,'Resumen Anual'!$V$9,BH59,'Resumen Anual'!$FE$6)+SUMIFS('Resumen Anual'!$GN$112,BW73,'Resumen Anual'!$V$9,BH59,'Resumen Anual'!$FE$64)+SUMIFS('Resumen Anual'!$GN$170,BW73,'Resumen Anual'!$V$9,BH59,'Resumen Anual'!$FE$122)+SUMIFS('Resumen Anual'!$GN$228,BW73,'Resumen Anual'!$V$9,BH59,'Resumen Anual'!$FE$180)+SUMIFS('Resumen Anual'!$GN$286,BW73,'Resumen Anual'!$V$9,BH59,'Resumen Anual'!$FE$238)+SUMIFS('Resumen Anual'!$GN$344,BW73,'Resumen Anual'!$V$9,BH59,'Resumen Anual'!$FE$296)+SUMIFS('Resumen Anual'!$GN$402,BW73,'Resumen Anual'!$V$9,BH59,'Resumen Anual'!$FE$354)+SUMIFS('Resumen Anual'!$GN$460,BW73,'Resumen Anual'!$V$9,BH59,'Resumen Anual'!$FE$412)+SUMIFS('Resumen Anual'!$GN$518,BW73,'Resumen Anual'!$V$9,BH59,'Resumen Anual'!$FE$470)+SUMIFS('Resumen Anual'!$GN$576,BW73,'Resumen Anual'!$V$9,BH59,'Resumen Anual'!$FE$528)+SUMIFS('Resumen Anual'!$GN$634,BW73,'Resumen Anual'!$V$9,BH59,'Resumen Anual'!$FE$586)+SUMIFS('Resumen Anual'!$GN$692,BW73,'Resumen Anual'!$V$9,BH59,'Resumen Anual'!$FE$644)</f>
        <v>0</v>
      </c>
      <c r="CR73" s="756"/>
      <c r="CS73" s="756"/>
      <c r="CT73" s="1200"/>
      <c r="CU73" s="1199"/>
      <c r="CV73" s="171"/>
      <c r="CW73" s="775" t="str">
        <f>'Resumen Anual'!$C$24</f>
        <v>INSTR.</v>
      </c>
      <c r="CX73" s="776"/>
      <c r="CY73" s="776"/>
      <c r="CZ73" s="776"/>
      <c r="DA73" s="761">
        <f>SUMIF('Resumen Anual'!$FE$622,DF59,'Resumen Anual'!$FA$640)+SUMIF('Resumen Anual'!$DH$622,DF59,'Resumen Anual'!$DD$640)+SUMIF('Resumen Anual'!$BI$622,DF59,'Resumen Anual'!$BE$640)+SUMIF('Resumen Anual'!$L$622,DF59,'Resumen Anual'!$H$640)+SUMIF('Resumen Anual'!$FE$566,DF59,'Resumen Anual'!$FA$584)+SUMIF('Resumen Anual'!$DH$566,DF59,'Resumen Anual'!$DD$584)+SUMIF('Resumen Anual'!$BI$566,DF59,'Resumen Anual'!$BE$584)+SUMIF('Resumen Anual'!$L$566,DF59,'Resumen Anual'!$H$584)+SUMIF('Resumen Anual'!$FE$510,DF59,'Resumen Anual'!$FA$528)+SUMIF('Resumen Anual'!$DH$510,DF59,'Resumen Anual'!$DD$528)+SUMIF('Resumen Anual'!$BI$510,DF59,'Resumen Anual'!$BE$528)+SUMIF('Resumen Anual'!$L$510,DF59,'Resumen Anual'!$H$528)+SUMIF('Resumen Anual'!$FE$454,DF59,'Resumen Anual'!$FA$472)+SUMIF('Resumen Anual'!$DH$454,DF59,'Resumen Anual'!$DD$472)+SUMIF('Resumen Anual'!$BI$454,DF59,'Resumen Anual'!$BE$472)+SUMIF('Resumen Anual'!$L$454,DF59,'Resumen Anual'!$H$472)+SUMIF('Resumen Anual'!$FE$398,DF59,'Resumen Anual'!$FA$416)+SUMIF('Resumen Anual'!$DH$398,DF59,'Resumen Anual'!$DD$416)+SUMIF('Resumen Anual'!$BI$398,DF59,'Resumen Anual'!$BE$416)+SUMIF('Resumen Anual'!$L$398,DF59,'Resumen Anual'!$H$416)+SUMIF('Resumen Anual'!$FE$342,DF59,'Resumen Anual'!$FA$360)+SUMIF('Resumen Anual'!$DH$342,DF59,'Resumen Anual'!$DD$360)+SUMIF('Resumen Anual'!$BI$342,DF59,'Resumen Anual'!$BE$360)+SUMIF('Resumen Anual'!$L$342,DF59,'Resumen Anual'!$H$360)+SUMIF('Resumen Anual'!$FE$286,DF59,'Resumen Anual'!$FA$304)+SUMIF('Resumen Anual'!$DH$286,DF59,'Resumen Anual'!$DD$304)+SUMIF('Resumen Anual'!$BI$286,DF59,'Resumen Anual'!$BE$304)+SUMIF('Resumen Anual'!$L$286,DF59,'Resumen Anual'!$H$304)+SUMIF('Resumen Anual'!$FE$230,DF59,'Resumen Anual'!$FA$248)+SUMIF('Resumen Anual'!$DH$230,DF59,'Resumen Anual'!$DD$248)+SUMIF('Resumen Anual'!$BI$230,DF59,'Resumen Anual'!$BE$248)+SUMIF('Resumen Anual'!$L$230,DF59,'Resumen Anual'!$H$248)+SUMIF('Resumen Anual'!$FE$174,DF59,'Resumen Anual'!$FA$192)+SUMIF('Resumen Anual'!$DH$174,DF59,'Resumen Anual'!$DD$192)+SUMIF('Resumen Anual'!$BI$174,DF59,'Resumen Anual'!$BE$192)+SUMIF('Resumen Anual'!$L$174,DF59,'Resumen Anual'!$H$192)+SUMIF('Resumen Anual'!$FE$118,DF59,'Resumen Anual'!$FA$136)+SUMIF('Resumen Anual'!$DH$118,DF59,'Resumen Anual'!$DD$136)+SUMIF('Resumen Anual'!$BI$118,DF59,'Resumen Anual'!$BE$136)+SUMIF('Resumen Anual'!$L$118,DF59,'Resumen Anual'!$H$136)+SUMIF('Resumen Anual'!$FE$62,DF59,'Resumen Anual'!$FA$80)+SUMIF('Resumen Anual'!$DH$62,DF59,'Resumen Anual'!$DD$80)+SUMIF('Resumen Anual'!$BI$62,DF59,'Resumen Anual'!$BE$80)+SUMIF('Resumen Anual'!$L$62,DF59,'Resumen Anual'!$H$80)+SUMIF('Resumen Anual'!$FE$6,DF59,'Resumen Anual'!$FA$24)+SUMIF('Resumen Anual'!$DH$6,DF59,'Resumen Anual'!$DD$24)+SUMIF('Resumen Anual'!$BI$6,DF59,'Resumen Anual'!$BE$24)+SUMIF('Resumen Anual'!$L$6,DF59,'Resumen Anual'!$H$24)+SUMIF('Bitácoras Anteriores'!$K$6,DF59,'Bitácoras Anteriores'!$F$20)+SUMIF('Bitácoras Anteriores'!$K$59,$K$6,'Bitácoras Anteriores'!$F$73)+SUMIF('Bitácoras Anteriores'!$K$112,DF59,'Bitácoras Anteriores'!$F$126)+SUMIF('Bitácoras Anteriores'!$K$165,DF59,'Bitácoras Anteriores'!$F$179)+SUMIF('Bitácoras Anteriores'!$K$218,DF59,'Bitácoras Anteriores'!$F$232)+SUMIF('Bitácoras Anteriores'!$K$271,DF59,'Bitácoras Anteriores'!$F$285)+SUMIF('Bitácoras Anteriores'!$K$324,DF59,'Bitácoras Anteriores'!$F$338)+SUMIF('Bitácoras Anteriores'!$BH$6,DF59,'Bitácoras Anteriores'!$BD$20)+SUMIF('Bitácoras Anteriores'!$BH$59,$K$6,'Bitácoras Anteriores'!$BD$73)+SUMIF('Bitácoras Anteriores'!$BH$112,DF59,'Bitácoras Anteriores'!$BD$126)+SUMIF('Bitácoras Anteriores'!$BH$165,DF59,'Bitácoras Anteriores'!$BD$179)+SUMIF('Bitácoras Anteriores'!$BH$218,DF59,'Bitácoras Anteriores'!$BD$232)+SUMIF('Bitácoras Anteriores'!$BH$271,DF59,'Bitácoras Anteriores'!$BD$285)+SUMIF('Bitácoras Anteriores'!$BH$324,DF59,'Bitácoras Anteriores'!$BD$338)+SUMIF('Bitácoras Anteriores'!$DF$6,DF59,'Bitácoras Anteriores'!$DB$20)+SUMIF('Bitácoras Anteriores'!$DF$59,$K$6,'Bitácoras Anteriores'!$DB$73)+SUMIF('Bitácoras Anteriores'!$DF$112,DF59,'Bitácoras Anteriores'!$DB$126)+SUMIF('Bitácoras Anteriores'!$DF$165,DF59,'Bitácoras Anteriores'!$DB$179)+SUMIF('Bitácoras Anteriores'!$DF$218,DF59,'Bitácoras Anteriores'!$DB$232)+SUMIF('Bitácoras Anteriores'!$DF$271,DF59,'Bitácoras Anteriores'!$DB$285)+SUMIF('Bitácoras Anteriores'!$DF$324,DF59,'Bitácoras Anteriores'!$DB$338)+SUMIF('Bitácoras Anteriores'!$FC$6,DF59,'Bitácoras Anteriores'!$EY$20)+SUMIF('Bitácoras Anteriores'!$FC$59,$K$6,'Bitácoras Anteriores'!$EY$73)+SUMIF('Bitácoras Anteriores'!$FC$112,DF59,'Bitácoras Anteriores'!$EY$126)+SUMIF('Bitácoras Anteriores'!$FC$165,DF59,'Bitácoras Anteriores'!$EY$179)+SUMIF('Bitácoras Anteriores'!$FC$218,DF59,'Bitácoras Anteriores'!$EY$232)+SUMIF('Bitácoras Anteriores'!$FC$271,DF59,'Bitácoras Anteriores'!$EY$285)+SUMIF('Bitácoras Anteriores'!$FC$324,DF59,'Bitácoras Anteriores'!$EY$338)</f>
        <v>0</v>
      </c>
      <c r="DB73" s="762"/>
      <c r="DC73" s="762"/>
      <c r="DD73" s="762"/>
      <c r="DE73" s="762"/>
      <c r="DF73" s="762"/>
      <c r="DG73" s="763"/>
      <c r="DH73" s="632"/>
      <c r="DI73" s="793" t="str">
        <f>'Resumen Anual'!$O$24</f>
        <v>ATERRIZAJES</v>
      </c>
      <c r="DJ73" s="794"/>
      <c r="DK73" s="794"/>
      <c r="DL73" s="794"/>
      <c r="DM73" s="794"/>
      <c r="DN73" s="794"/>
      <c r="DO73" s="794"/>
      <c r="DP73" s="794"/>
      <c r="DQ73" s="794"/>
      <c r="DR73" s="794"/>
      <c r="DS73" s="795"/>
      <c r="DT73" s="15"/>
      <c r="DU73" s="771">
        <f>IF(DU65=0," ",DU65+4)</f>
        <v>2026</v>
      </c>
      <c r="DV73" s="772"/>
      <c r="DW73" s="772"/>
      <c r="DX73" s="772"/>
      <c r="DY73" s="772"/>
      <c r="DZ73" s="1214">
        <f>SUMIFS('Resumen Anual'!$AF$54,DU73,'Resumen Anual'!$V$9,DF59,'Resumen Anual'!$L$6)+SUMIFS('Resumen Anual'!$AF$112,DU73,'Resumen Anual'!$V$9,DF59,'Resumen Anual'!$L$64)+SUMIFS('Resumen Anual'!$AF$170,DU73,'Resumen Anual'!$V$9,DF59,'Resumen Anual'!$L$122)+SUMIFS('Resumen Anual'!$AF$228,DU73,'Resumen Anual'!$V$9,DF59,'Resumen Anual'!$L$180)+SUMIFS('Resumen Anual'!$AF$286,DU73,'Resumen Anual'!$V$9,DF59,'Resumen Anual'!$L$238)+SUMIFS('Resumen Anual'!$AF$344,DU73,'Resumen Anual'!$V$9,DF59,'Resumen Anual'!$L$296)+SUMIFS('Resumen Anual'!$AF$402,DU73,'Resumen Anual'!$V$9,DF59,'Resumen Anual'!$L$354)+SUMIFS('Resumen Anual'!$AF$460,DU73,'Resumen Anual'!$V$9,DF59,'Resumen Anual'!$L$412)+SUMIFS('Resumen Anual'!$AF$518,DU73,'Resumen Anual'!$V$9,DF59,'Resumen Anual'!$L$470)+SUMIFS('Resumen Anual'!$AF$576,DU73,'Resumen Anual'!$V$9,DF59,'Resumen Anual'!$L$528)+SUMIFS('Resumen Anual'!$AF$634,DU73,'Resumen Anual'!$V$9,DF59,'Resumen Anual'!$L$586)+SUMIFS('Resumen Anual'!$AF$692,DU73,'Resumen Anual'!$V$9,DF59,'Resumen Anual'!$L$644)+SUMIFS('Resumen Anual'!$CC$54,DU73,'Resumen Anual'!$V$9,DF59,'Resumen Anual'!$BI$6)+SUMIFS('Resumen Anual'!$CC$112,DU73,'Resumen Anual'!$V$9,DF59,'Resumen Anual'!$BI$64)+SUMIFS('Resumen Anual'!$CC$170,DU73,'Resumen Anual'!$V$9,DF59,'Resumen Anual'!$BI$122)+SUMIFS('Resumen Anual'!$CC$228,DU73,'Resumen Anual'!$V$9,DF59,'Resumen Anual'!$BI$180)+SUMIFS('Resumen Anual'!$CC$286,DU73,'Resumen Anual'!$V$9,DF59,'Resumen Anual'!$BI$238)+SUMIFS('Resumen Anual'!$CC$344,DU73,'Resumen Anual'!$V$9,DF59,'Resumen Anual'!$BI$296)+SUMIFS('Resumen Anual'!$CC$402,DU73,'Resumen Anual'!$V$9,DF59,'Resumen Anual'!$BI$354)+SUMIFS('Resumen Anual'!$CC$460,DU73,'Resumen Anual'!$V$9,DF59,'Resumen Anual'!$BI$412)+SUMIFS('Resumen Anual'!$CC$518,DU73,'Resumen Anual'!$V$9,DF59,'Resumen Anual'!$BI$470)+SUMIFS('Resumen Anual'!$CC$576,DU73,'Resumen Anual'!$V$9,DF59,'Resumen Anual'!$BI$528)+SUMIFS('Resumen Anual'!$CC$634,DU73,'Resumen Anual'!$V$9,DF59,'Resumen Anual'!$BI$586)+SUMIFS('Resumen Anual'!$CC$692,DU73,'Resumen Anual'!$V$9,DF59,'Resumen Anual'!$BI$644)+SUMIFS('Resumen Anual'!$EB$54,DU73,'Resumen Anual'!$V$9,DF59,'Resumen Anual'!$DH$6)+SUMIFS('Resumen Anual'!$EB$112,DU73,'Resumen Anual'!$V$9,DF59,'Resumen Anual'!$DH$64)+SUMIFS('Resumen Anual'!$EB$170,DU73,'Resumen Anual'!$V$9,DF59,'Resumen Anual'!$DH$122)+SUMIFS('Resumen Anual'!$EB$228,DU73,'Resumen Anual'!$V$9,DF59,'Resumen Anual'!$DH$180)+SUMIFS('Resumen Anual'!$EB$286,DU73,'Resumen Anual'!$V$9,DF59,'Resumen Anual'!$DH$238)+SUMIFS('Resumen Anual'!$EB$344,DU73,'Resumen Anual'!$V$9,DF59,'Resumen Anual'!$DH$296)+SUMIFS('Resumen Anual'!$EB$402,DU73,'Resumen Anual'!$V$9,DF59,'Resumen Anual'!$DH$354)+SUMIFS('Resumen Anual'!$EB$460,DU73,'Resumen Anual'!$V$9,DF59,'Resumen Anual'!$DH$412)+SUMIFS('Resumen Anual'!$EB$518,DU73,'Resumen Anual'!$V$9,DF59,'Resumen Anual'!$DH$470)+SUMIFS('Resumen Anual'!$EB$576,DU73,'Resumen Anual'!$V$9,DF59,'Resumen Anual'!$DH$528)+SUMIFS('Resumen Anual'!$EB$634,DU73,'Resumen Anual'!$V$9,DF59,'Resumen Anual'!$DH$586)+SUMIFS('Resumen Anual'!$EB$692,DU73,'Resumen Anual'!$V$9,DF59,'Resumen Anual'!$DH$644)+SUMIFS('Resumen Anual'!$FY$54,DU73,'Resumen Anual'!$V$9,DF59,'Resumen Anual'!$FE$6)+SUMIFS('Resumen Anual'!$FY$112,DU73,'Resumen Anual'!$V$9,DF59,'Resumen Anual'!$FE$64)+SUMIFS('Resumen Anual'!$FY$170,DU73,'Resumen Anual'!$V$9,DF59,'Resumen Anual'!$FE$122)+SUMIFS('Resumen Anual'!$FY$228,DU73,'Resumen Anual'!$V$9,DF59,'Resumen Anual'!$FE$180)+SUMIFS('Resumen Anual'!$FY$286,DU73,'Resumen Anual'!$V$9,DF59,'Resumen Anual'!$FE$238)+SUMIFS('Resumen Anual'!$FY$344,DU73,'Resumen Anual'!$V$9,DF59,'Resumen Anual'!$FE$296)+SUMIFS('Resumen Anual'!$FY$402,DU73,'Resumen Anual'!$V$9,DF59,'Resumen Anual'!$FE$354)+SUMIFS('Resumen Anual'!$FY$460,DU73,'Resumen Anual'!$V$9,DF59,'Resumen Anual'!$FE$412)+SUMIFS('Resumen Anual'!$FY$518,DU73,'Resumen Anual'!$V$9,DF59,'Resumen Anual'!$FE$470)+SUMIFS('Resumen Anual'!$FY$576,DU73,'Resumen Anual'!$V$9,DF59,'Resumen Anual'!$FE$528)+SUMIFS('Resumen Anual'!$FY$634,DU73,'Resumen Anual'!$V$9,DF59,'Resumen Anual'!$FE$586)+SUMIFS('Resumen Anual'!$FY$692,DU73,'Resumen Anual'!$V$9,DF59,'Resumen Anual'!$FE$644)</f>
        <v>0</v>
      </c>
      <c r="EA73" s="770"/>
      <c r="EB73" s="770"/>
      <c r="EC73" s="770"/>
      <c r="ED73" s="770">
        <f>SUMIFS('Resumen Anual'!$AJ$54,DU73,'Resumen Anual'!$V$9,DF59,'Resumen Anual'!$L$6)+SUMIFS('Resumen Anual'!$AJ$112,DU73,'Resumen Anual'!$V$9,DF59,'Resumen Anual'!$L$64)+SUMIFS('Resumen Anual'!$AJ$170,DU73,'Resumen Anual'!$V$9,DF59,'Resumen Anual'!$L$122)+SUMIFS('Resumen Anual'!$AJ$228,DU73,'Resumen Anual'!$V$9,DF59,'Resumen Anual'!$L$180)+SUMIFS('Resumen Anual'!$AJ$286,DU73,'Resumen Anual'!$V$9,DF59,'Resumen Anual'!$L$238)+SUMIFS('Resumen Anual'!$AJ$344,DU73,'Resumen Anual'!$V$9,DF59,'Resumen Anual'!$L$296)+SUMIFS('Resumen Anual'!$AJ$402,DU73,'Resumen Anual'!$V$9,DF59,'Resumen Anual'!$L$354)+SUMIFS('Resumen Anual'!$AJ$460,DU73,'Resumen Anual'!$V$9,DF59,'Resumen Anual'!$L$412)+SUMIFS('Resumen Anual'!$AJ$518,DU73,'Resumen Anual'!$V$9,DF59,'Resumen Anual'!$L$470)+SUMIFS('Resumen Anual'!$AJ$576,DU73,'Resumen Anual'!$V$9,DF59,'Resumen Anual'!$L$528)+SUMIFS('Resumen Anual'!$AJ$634,DU73,'Resumen Anual'!$V$9,DF59,'Resumen Anual'!$L$586)+SUMIFS('Resumen Anual'!$AJ$692,DU73,'Resumen Anual'!$V$9,DF59,'Resumen Anual'!$L$644)+SUMIFS('Resumen Anual'!$CG$54,DU73,'Resumen Anual'!$V$9,DF59,'Resumen Anual'!$BI$6)+SUMIFS('Resumen Anual'!$CG$112,DU73,'Resumen Anual'!$V$9,DF59,'Resumen Anual'!$BI$64)+SUMIFS('Resumen Anual'!$CG$170,DU73,'Resumen Anual'!$V$9,DF59,'Resumen Anual'!$BI$122)+SUMIFS('Resumen Anual'!$CG$228,DU73,'Resumen Anual'!$V$9,DF59,'Resumen Anual'!$BI$180)+SUMIFS('Resumen Anual'!$CG$286,DU73,'Resumen Anual'!$V$9,DF59,'Resumen Anual'!$BI$238)+SUMIFS('Resumen Anual'!$CG$344,DU73,'Resumen Anual'!$V$9,DF59,'Resumen Anual'!$BI$296)+SUMIFS('Resumen Anual'!$CG$402,DU73,'Resumen Anual'!$V$9,DF59,'Resumen Anual'!$BI$354)+SUMIFS('Resumen Anual'!$CG$460,DU73,'Resumen Anual'!$V$9,DF59,'Resumen Anual'!$BI$412)+SUMIFS('Resumen Anual'!$CG$518,DU73,'Resumen Anual'!$V$9,DF59,'Resumen Anual'!$BI$470)+SUMIFS('Resumen Anual'!$CG$576,DU73,'Resumen Anual'!$V$9,DF59,'Resumen Anual'!$BI$528)+SUMIFS('Resumen Anual'!$CG$634,DU73,'Resumen Anual'!$V$9,DF59,'Resumen Anual'!$BI$586)+SUMIFS('Resumen Anual'!$CG$692,DU73,'Resumen Anual'!$V$9,DF59,'Resumen Anual'!$BI$644)+SUMIFS('Resumen Anual'!$EF$54,DU73,'Resumen Anual'!$V$9,DF59,'Resumen Anual'!$DH$6)+SUMIFS('Resumen Anual'!$EF$112,DU73,'Resumen Anual'!$V$9,DF59,'Resumen Anual'!$DH$64)+SUMIFS('Resumen Anual'!$EF$170,DU73,'Resumen Anual'!$V$9,DF59,'Resumen Anual'!$DH$122)+SUMIFS('Resumen Anual'!$EF$228,DU73,'Resumen Anual'!$V$9,DF59,'Resumen Anual'!$DH$180)+SUMIFS('Resumen Anual'!$EF$286,DU73,'Resumen Anual'!$V$9,DF59,'Resumen Anual'!$DH$238)+SUMIFS('Resumen Anual'!$EF$344,DU73,'Resumen Anual'!$V$9,DF59,'Resumen Anual'!$DH$296)+SUMIFS('Resumen Anual'!$EF$402,DU73,'Resumen Anual'!$V$9,DF59,'Resumen Anual'!$DH$354)+SUMIFS('Resumen Anual'!$EF$460,DU73,'Resumen Anual'!$V$9,DF59,'Resumen Anual'!$DH$412)+SUMIFS('Resumen Anual'!$EF$518,DU73,'Resumen Anual'!$V$9,DF59,'Resumen Anual'!$DH$470)+SUMIFS('Resumen Anual'!$EF$576,DU73,'Resumen Anual'!$V$9,DF59,'Resumen Anual'!$DH$528)+SUMIFS('Resumen Anual'!$EF$634,DU73,'Resumen Anual'!$V$9,DF59,'Resumen Anual'!$DH$586)+SUMIFS('Resumen Anual'!$EF$692,DU73,'Resumen Anual'!$V$9,DF59,'Resumen Anual'!$DH$644)+SUMIFS('Resumen Anual'!$GC$54,DU73,'Resumen Anual'!$V$9,DF59,'Resumen Anual'!$FE$6)+SUMIFS('Resumen Anual'!$GC$112,DU73,'Resumen Anual'!$V$9,DF59,'Resumen Anual'!$FE$64)+SUMIFS('Resumen Anual'!$GC$170,DU73,'Resumen Anual'!$V$9,DF59,'Resumen Anual'!$FE$122)+SUMIFS('Resumen Anual'!$GC$228,DU73,'Resumen Anual'!$V$9,DF59,'Resumen Anual'!$FE$180)+SUMIFS('Resumen Anual'!$GC$286,DU73,'Resumen Anual'!$V$9,DF59,'Resumen Anual'!$FE$238)+SUMIFS('Resumen Anual'!$GC$344,DU73,'Resumen Anual'!$V$9,DF59,'Resumen Anual'!$FE$296)+SUMIFS('Resumen Anual'!$GC$402,DU73,'Resumen Anual'!$V$9,DF59,'Resumen Anual'!$FE$354)+SUMIFS('Resumen Anual'!$GC$460,DU73,'Resumen Anual'!$V$9,DF59,'Resumen Anual'!$FE$412)+SUMIFS('Resumen Anual'!$GC$518,DU73,'Resumen Anual'!$V$9,DF59,'Resumen Anual'!$FE$470)+SUMIFS('Resumen Anual'!$GC$576,DU73,'Resumen Anual'!$V$9,DF59,'Resumen Anual'!$FE$528)+SUMIFS('Resumen Anual'!$GC$634,DU73,'Resumen Anual'!$V$9,DF59,'Resumen Anual'!$FE$586)+SUMIFS('Resumen Anual'!$GC$692,DU73,'Resumen Anual'!$V$9,DF59,'Resumen Anual'!$FE$644)</f>
        <v>0</v>
      </c>
      <c r="EE73" s="770"/>
      <c r="EF73" s="770"/>
      <c r="EG73" s="770"/>
      <c r="EH73" s="770">
        <f>SUMIFS('Resumen Anual'!$AN$54,DU73,'Resumen Anual'!$V$9,DF59,'Resumen Anual'!$L$6)+SUMIFS('Resumen Anual'!$AN$112,DU73,'Resumen Anual'!$V$9,DF59,'Resumen Anual'!$L$64)+SUMIFS('Resumen Anual'!$AN$170,DU73,'Resumen Anual'!$V$9,DF59,'Resumen Anual'!$L$122)+SUMIFS('Resumen Anual'!$AN$228,DU73,'Resumen Anual'!$V$9,DF59,'Resumen Anual'!$L$180)+SUMIFS('Resumen Anual'!$AN$286,DU73,'Resumen Anual'!$V$9,DF59,'Resumen Anual'!$L$238)+SUMIFS('Resumen Anual'!$AN$344,DU73,'Resumen Anual'!$V$9,DF59,'Resumen Anual'!$L$296)+SUMIFS('Resumen Anual'!$AN$402,DU73,'Resumen Anual'!$V$9,DF59,'Resumen Anual'!$L$354)+SUMIFS('Resumen Anual'!$AN$460,DU73,'Resumen Anual'!$V$9,DF59,'Resumen Anual'!$L$412)+SUMIFS('Resumen Anual'!$AN$518,DU73,'Resumen Anual'!$V$9,DF59,'Resumen Anual'!$L$470)+SUMIFS('Resumen Anual'!$AN$576,DU73,'Resumen Anual'!$V$9,DF59,'Resumen Anual'!$L$528)+SUMIFS('Resumen Anual'!$AN$634,DU73,'Resumen Anual'!$V$9,DF59,'Resumen Anual'!$L$586)+SUMIFS('Resumen Anual'!$AN$692,DU73,'Resumen Anual'!$V$9,DF59,'Resumen Anual'!$L$644)+SUMIFS('Resumen Anual'!$CK$54,DU73,'Resumen Anual'!$V$9,DF59,'Resumen Anual'!$BI$6)+SUMIFS('Resumen Anual'!$CK$112,DU73,'Resumen Anual'!$V$9,DF59,'Resumen Anual'!$BI$64)+SUMIFS('Resumen Anual'!$CK$170,DU73,'Resumen Anual'!$V$9,DF59,'Resumen Anual'!$BI$122)+SUMIFS('Resumen Anual'!$CK$228,DU73,'Resumen Anual'!$V$9,DF59,'Resumen Anual'!$BI$180)+SUMIFS('Resumen Anual'!$CK$286,DU73,'Resumen Anual'!$V$9,DF59,'Resumen Anual'!$BI$238)+SUMIFS('Resumen Anual'!$CK$344,DU73,'Resumen Anual'!$V$9,DF59,'Resumen Anual'!$BI$296)+SUMIFS('Resumen Anual'!$CK$402,DU73,'Resumen Anual'!$V$9,DF59,'Resumen Anual'!$BI$354)+SUMIFS('Resumen Anual'!$CK$460,DU73,'Resumen Anual'!$V$9,DF59,'Resumen Anual'!$BI$412)+SUMIFS('Resumen Anual'!$CK$518,DU73,'Resumen Anual'!$V$9,DF59,'Resumen Anual'!$BI$470)+SUMIFS('Resumen Anual'!$CK$576,DU73,'Resumen Anual'!$V$9,DF59,'Resumen Anual'!$BI$528)+SUMIFS('Resumen Anual'!$CK$634,DU73,'Resumen Anual'!$V$9,DF59,'Resumen Anual'!$BI$586)+SUMIFS('Resumen Anual'!$CK$692,DU73,'Resumen Anual'!$V$9,DF59,'Resumen Anual'!$BI$644)+SUMIFS('Resumen Anual'!$EJ$54,DU73,'Resumen Anual'!$V$9,DF59,'Resumen Anual'!$DH$6)+SUMIFS('Resumen Anual'!$EJ$112,DU73,'Resumen Anual'!$V$9,DF59,'Resumen Anual'!$DH$64)+SUMIFS('Resumen Anual'!$EJ$170,DU73,'Resumen Anual'!$V$9,DF59,'Resumen Anual'!$DH$122)+SUMIFS('Resumen Anual'!$EJ$228,DU73,'Resumen Anual'!$V$9,DF59,'Resumen Anual'!$DH$180)+SUMIFS('Resumen Anual'!$EJ$286,DU73,'Resumen Anual'!$V$9,DF59,'Resumen Anual'!$DH$238)+SUMIFS('Resumen Anual'!$EJ$344,DU73,'Resumen Anual'!$V$9,DF59,'Resumen Anual'!$DH$296)+SUMIFS('Resumen Anual'!$EJ$402,DU73,'Resumen Anual'!$V$9,DF59,'Resumen Anual'!$DH$354)+SUMIFS('Resumen Anual'!$EJ$460,DU73,'Resumen Anual'!$V$9,DF59,'Resumen Anual'!$DH$412)+SUMIFS('Resumen Anual'!$EJ$518,DU73,'Resumen Anual'!$V$9,DF59,'Resumen Anual'!$DH$470)+SUMIFS('Resumen Anual'!$EJ$576,DU73,'Resumen Anual'!$V$9,DF59,'Resumen Anual'!$DH$528)+SUMIFS('Resumen Anual'!$EJ$634,DU73,'Resumen Anual'!$V$9,DF59,'Resumen Anual'!$DH$586)+SUMIFS('Resumen Anual'!$EJ$692,DU73,'Resumen Anual'!$V$9,DF59,'Resumen Anual'!$DH$644)+SUMIFS('Resumen Anual'!$GG$54,DU73,'Resumen Anual'!$V$9,DF59,'Resumen Anual'!$FE$6)+SUMIFS('Resumen Anual'!$GG$112,DU73,'Resumen Anual'!$V$9,DF59,'Resumen Anual'!$FE$64)+SUMIFS('Resumen Anual'!$GG$170,DU73,'Resumen Anual'!$V$9,DF59,'Resumen Anual'!$FE$122)+SUMIFS('Resumen Anual'!$GG$228,DU73,'Resumen Anual'!$V$9,DF59,'Resumen Anual'!$FE$180)+SUMIFS('Resumen Anual'!$GG$286,DU73,'Resumen Anual'!$V$9,DF59,'Resumen Anual'!$FE$238)+SUMIFS('Resumen Anual'!$GG$344,DU73,'Resumen Anual'!$V$9,DF59,'Resumen Anual'!$FE$296)+SUMIFS('Resumen Anual'!$GG$402,DU73,'Resumen Anual'!$V$9,DF59,'Resumen Anual'!$FE$354)+SUMIFS('Resumen Anual'!$GG$460,DU73,'Resumen Anual'!$V$9,DF59,'Resumen Anual'!$FE$412)+SUMIFS('Resumen Anual'!$GG$518,DU73,'Resumen Anual'!$V$9,DF59,'Resumen Anual'!$FE$470)+SUMIFS('Resumen Anual'!$GG$576,DU73,'Resumen Anual'!$V$9,DF59,'Resumen Anual'!$FE$528)+SUMIFS('Resumen Anual'!$GG$634,DU73,'Resumen Anual'!$V$9,DF59,'Resumen Anual'!$FE$586)+SUMIFS('Resumen Anual'!$GG$692,DU73,'Resumen Anual'!$V$9,DF59,'Resumen Anual'!$FE$644)</f>
        <v>0</v>
      </c>
      <c r="EI73" s="770"/>
      <c r="EJ73" s="770"/>
      <c r="EK73" s="770"/>
      <c r="EL73" s="756">
        <f>SUMIFS('Resumen Anual'!$AR$54,DU73,'Resumen Anual'!$V$9,DF59,'Resumen Anual'!$L$6)+SUMIFS('Resumen Anual'!$AR$112,DU73,'Resumen Anual'!$V$9,DF59,'Resumen Anual'!$L$64)+SUMIFS('Resumen Anual'!$AR$170,DU73,'Resumen Anual'!$V$9,DF59,'Resumen Anual'!$L$122)+SUMIFS('Resumen Anual'!$AR$228,DU73,'Resumen Anual'!$V$9,DF59,'Resumen Anual'!$L$180)+SUMIFS('Resumen Anual'!$AR$286,DU73,'Resumen Anual'!$V$9,DF59,'Resumen Anual'!$L$238)+SUMIFS('Resumen Anual'!$AR$344,DU73,'Resumen Anual'!$V$9,DF59,'Resumen Anual'!$L$296)+SUMIFS('Resumen Anual'!$AR$402,DU73,'Resumen Anual'!$V$9,DF59,'Resumen Anual'!$L$354)+SUMIFS('Resumen Anual'!$AR$460,DU73,'Resumen Anual'!$V$9,DF59,'Resumen Anual'!$L$412)+SUMIFS('Resumen Anual'!$AR$518,DU73,'Resumen Anual'!$V$9,DF59,'Resumen Anual'!$L$470)+SUMIFS('Resumen Anual'!$AR$576,DU73,'Resumen Anual'!$V$9,DF59,'Resumen Anual'!$L$528)+SUMIFS('Resumen Anual'!$AR$634,DU73,'Resumen Anual'!$V$9,DF59,'Resumen Anual'!$L$586)+SUMIFS('Resumen Anual'!$AR$692,DU73,'Resumen Anual'!$V$9,DF59,'Resumen Anual'!$L$644)+SUMIFS('Resumen Anual'!$CO$54,DU73,'Resumen Anual'!$V$9,DF59,'Resumen Anual'!$BI$6)+SUMIFS('Resumen Anual'!$CO$112,DU73,'Resumen Anual'!$V$9,DF59,'Resumen Anual'!$BI$64)+SUMIFS('Resumen Anual'!$CO$170,DU73,'Resumen Anual'!$V$9,DF59,'Resumen Anual'!$BI$122)+SUMIFS('Resumen Anual'!$CO$228,DU73,'Resumen Anual'!$V$9,DF59,'Resumen Anual'!$BI$180)+SUMIFS('Resumen Anual'!$CO$286,DU73,'Resumen Anual'!$V$9,DF59,'Resumen Anual'!$BI$238)+SUMIFS('Resumen Anual'!$CO$344,DU73,'Resumen Anual'!$V$9,DF59,'Resumen Anual'!$BI$296)+SUMIFS('Resumen Anual'!$CO$402,DU73,'Resumen Anual'!$V$9,DF59,'Resumen Anual'!$BI$354)+SUMIFS('Resumen Anual'!$CO$460,DU73,'Resumen Anual'!$V$9,DF59,'Resumen Anual'!$BI$412)+SUMIFS('Resumen Anual'!$CO$518,DU73,'Resumen Anual'!$V$9,DF59,'Resumen Anual'!$BI$470)+SUMIFS('Resumen Anual'!$CO$576,DU73,'Resumen Anual'!$V$9,DF59,'Resumen Anual'!$BI$528)+SUMIFS('Resumen Anual'!$CO$634,DU73,'Resumen Anual'!$V$9,DF59,'Resumen Anual'!$BI$586)+SUMIFS('Resumen Anual'!$CO$692,DU73,'Resumen Anual'!$V$9,DF59,'Resumen Anual'!$BI$644)+SUMIFS('Resumen Anual'!$EN$54,DU73,'Resumen Anual'!$V$9,DF59,'Resumen Anual'!$DH$6)+SUMIFS('Resumen Anual'!$EN$112,DU73,'Resumen Anual'!$V$9,DF59,'Resumen Anual'!$DH$64)+SUMIFS('Resumen Anual'!$EN$170,DU73,'Resumen Anual'!$V$9,DF59,'Resumen Anual'!$DH$122)+SUMIFS('Resumen Anual'!$EN$228,DU73,'Resumen Anual'!$V$9,DF59,'Resumen Anual'!$DH$180)+SUMIFS('Resumen Anual'!$EN$286,DU73,'Resumen Anual'!$V$9,DF59,'Resumen Anual'!$DH$238)+SUMIFS('Resumen Anual'!$EN$344,DU73,'Resumen Anual'!$V$9,DF59,'Resumen Anual'!$DH$296)+SUMIFS('Resumen Anual'!$EN$402,DU73,'Resumen Anual'!$V$9,DF59,'Resumen Anual'!$DH$354)+SUMIFS('Resumen Anual'!$EN$460,DU73,'Resumen Anual'!$V$9,DF59,'Resumen Anual'!$DH$412)+SUMIFS('Resumen Anual'!$EN$518,DU73,'Resumen Anual'!$V$9,DF59,'Resumen Anual'!$DH$470)+SUMIFS('Resumen Anual'!$EN$576,DU73,'Resumen Anual'!$V$9,DF59,'Resumen Anual'!$DH$528)+SUMIFS('Resumen Anual'!$EN$634,DU73,'Resumen Anual'!$V$9,DF59,'Resumen Anual'!$DH$586)+SUMIFS('Resumen Anual'!$EN$692,DU73,'Resumen Anual'!$V$9,DF59,'Resumen Anual'!$DH$644)+SUMIFS('Resumen Anual'!$GK$54,DU73,'Resumen Anual'!$V$9,DF59,'Resumen Anual'!$FE$6)+SUMIFS('Resumen Anual'!$GK$112,DU73,'Resumen Anual'!$V$9,DF59,'Resumen Anual'!$FE$64)+SUMIFS('Resumen Anual'!$GK$170,DU73,'Resumen Anual'!$V$9,DF59,'Resumen Anual'!$FE$122)+SUMIFS('Resumen Anual'!$GK$228,DU73,'Resumen Anual'!$V$9,DF59,'Resumen Anual'!$FE$180)+SUMIFS('Resumen Anual'!$GK$286,DU73,'Resumen Anual'!$V$9,DF59,'Resumen Anual'!$FE$238)+SUMIFS('Resumen Anual'!$GK$344,DU73,'Resumen Anual'!$V$9,DF59,'Resumen Anual'!$FE$296)+SUMIFS('Resumen Anual'!$GK$402,DU73,'Resumen Anual'!$V$9,DF59,'Resumen Anual'!$FE$354)+SUMIFS('Resumen Anual'!$GK$460,DU73,'Resumen Anual'!$V$9,DF59,'Resumen Anual'!$FE$412)+SUMIFS('Resumen Anual'!$GK$518,DU73,'Resumen Anual'!$V$9,DF59,'Resumen Anual'!$FE$470)+SUMIFS('Resumen Anual'!$GK$576,DU73,'Resumen Anual'!$V$9,DF59,'Resumen Anual'!$FE$528)+SUMIFS('Resumen Anual'!$GK$634,DU73,'Resumen Anual'!$V$9,DF59,'Resumen Anual'!$FE$586)+SUMIFS('Resumen Anual'!$GK$692,DU73,'Resumen Anual'!$V$9,DF59,'Resumen Anual'!$FE$644)</f>
        <v>0</v>
      </c>
      <c r="EM73" s="756"/>
      <c r="EN73" s="756"/>
      <c r="EO73" s="756">
        <f>SUMIFS('Resumen Anual'!$AU$54,DU73,'Resumen Anual'!$V$9,DF59,'Resumen Anual'!$L$6)+SUMIFS('Resumen Anual'!$AU$112,DU73,'Resumen Anual'!$V$9,DF59,'Resumen Anual'!$L$64)+SUMIFS('Resumen Anual'!$AU$170,DU73,'Resumen Anual'!$V$9,DF59,'Resumen Anual'!$L$122)+SUMIFS('Resumen Anual'!$AU$228,DU73,'Resumen Anual'!$V$9,DF59,'Resumen Anual'!$L$180)+SUMIFS('Resumen Anual'!$AU$286,DU73,'Resumen Anual'!$V$9,DF59,'Resumen Anual'!$L$238)+SUMIFS('Resumen Anual'!$AU$344,DU73,'Resumen Anual'!$V$9,DF59,'Resumen Anual'!$L$296)+SUMIFS('Resumen Anual'!$AU$402,DU73,'Resumen Anual'!$V$9,DF59,'Resumen Anual'!$L$354)+SUMIFS('Resumen Anual'!$AU$460,DU73,'Resumen Anual'!$V$9,DF59,'Resumen Anual'!$L$412)+SUMIFS('Resumen Anual'!$AU$518,DU73,'Resumen Anual'!$V$9,DF59,'Resumen Anual'!$L$470)+SUMIFS('Resumen Anual'!$AU$576,DU73,'Resumen Anual'!$V$9,DF59,'Resumen Anual'!$L$528)+SUMIFS('Resumen Anual'!$AU$634,DU73,'Resumen Anual'!$V$9,DF59,'Resumen Anual'!$L$586)+SUMIFS('Resumen Anual'!$AU$692,DU73,'Resumen Anual'!$V$9,DF59,'Resumen Anual'!$L$644)+SUMIFS('Resumen Anual'!$CR$54,DU73,'Resumen Anual'!$V$9,DF59,'Resumen Anual'!$BI$6)+SUMIFS('Resumen Anual'!$CR$112,DU73,'Resumen Anual'!$V$9,DF59,'Resumen Anual'!$BI$64)+SUMIFS('Resumen Anual'!$CR$170,DU73,'Resumen Anual'!$V$9,DF59,'Resumen Anual'!$BI$122)+SUMIFS('Resumen Anual'!$CR$228,DU73,'Resumen Anual'!$V$9,DF59,'Resumen Anual'!$BI$180)+SUMIFS('Resumen Anual'!$CR$286,DU73,'Resumen Anual'!$V$9,DF59,'Resumen Anual'!$BI$238)+SUMIFS('Resumen Anual'!$CR$344,DU73,'Resumen Anual'!$V$9,DF59,'Resumen Anual'!$BI$296)+SUMIFS('Resumen Anual'!$CR$402,DU73,'Resumen Anual'!$V$9,DF59,'Resumen Anual'!$BI$354)+SUMIFS('Resumen Anual'!$CR$460,DU73,'Resumen Anual'!$V$9,DF59,'Resumen Anual'!$BI$412)+SUMIFS('Resumen Anual'!$CR$518,DU73,'Resumen Anual'!$V$9,DF59,'Resumen Anual'!$BI$470)+SUMIFS('Resumen Anual'!$CR$576,DU73,'Resumen Anual'!$V$9,DF59,'Resumen Anual'!$BI$528)+SUMIFS('Resumen Anual'!$CR$634,DU73,'Resumen Anual'!$V$9,DF59,'Resumen Anual'!$BI$586)+SUMIFS('Resumen Anual'!$CR$692,DU73,'Resumen Anual'!$V$9,DF59,'Resumen Anual'!$BI$644)+SUMIFS('Resumen Anual'!$EQ$54,DU73,'Resumen Anual'!$V$9,DF59,'Resumen Anual'!$DH$6)+SUMIFS('Resumen Anual'!$EQ$112,DU73,'Resumen Anual'!$V$9,DF59,'Resumen Anual'!$DH$64)+SUMIFS('Resumen Anual'!$EQ$170,DU73,'Resumen Anual'!$V$9,DF59,'Resumen Anual'!$DH$122)+SUMIFS('Resumen Anual'!$EQ$228,DU73,'Resumen Anual'!$V$9,DF59,'Resumen Anual'!$DH$180)+SUMIFS('Resumen Anual'!$EQ$286,DU73,'Resumen Anual'!$V$9,DF59,'Resumen Anual'!$DH$238)+SUMIFS('Resumen Anual'!$EQ$344,DU73,'Resumen Anual'!$V$9,DF59,'Resumen Anual'!$DH$296)+SUMIFS('Resumen Anual'!$EQ$402,DU73,'Resumen Anual'!$V$9,DF59,'Resumen Anual'!$DH$354)+SUMIFS('Resumen Anual'!$EQ$460,DU73,'Resumen Anual'!$V$9,DF59,'Resumen Anual'!$DH$412)+SUMIFS('Resumen Anual'!$EQ$518,DU73,'Resumen Anual'!$V$9,DF59,'Resumen Anual'!$DH$470)+SUMIFS('Resumen Anual'!$EQ$576,DU73,'Resumen Anual'!$V$9,DF59,'Resumen Anual'!$DH$528)+SUMIFS('Resumen Anual'!$EQ$634,DU73,'Resumen Anual'!$V$9,DF59,'Resumen Anual'!$DH$586)+SUMIFS('Resumen Anual'!$EQ$692,DU73,'Resumen Anual'!$V$9,DF59,'Resumen Anual'!$DH$644)+SUMIFS('Resumen Anual'!$GN$54,DU73,'Resumen Anual'!$V$9,DF59,'Resumen Anual'!$FE$6)+SUMIFS('Resumen Anual'!$GN$112,DU73,'Resumen Anual'!$V$9,DF59,'Resumen Anual'!$FE$64)+SUMIFS('Resumen Anual'!$GN$170,DU73,'Resumen Anual'!$V$9,DF59,'Resumen Anual'!$FE$122)+SUMIFS('Resumen Anual'!$GN$228,DU73,'Resumen Anual'!$V$9,DF59,'Resumen Anual'!$FE$180)+SUMIFS('Resumen Anual'!$GN$286,DU73,'Resumen Anual'!$V$9,DF59,'Resumen Anual'!$FE$238)+SUMIFS('Resumen Anual'!$GN$344,DU73,'Resumen Anual'!$V$9,DF59,'Resumen Anual'!$FE$296)+SUMIFS('Resumen Anual'!$GN$402,DU73,'Resumen Anual'!$V$9,DF59,'Resumen Anual'!$FE$354)+SUMIFS('Resumen Anual'!$GN$460,DU73,'Resumen Anual'!$V$9,DF59,'Resumen Anual'!$FE$412)+SUMIFS('Resumen Anual'!$GN$518,DU73,'Resumen Anual'!$V$9,DF59,'Resumen Anual'!$FE$470)+SUMIFS('Resumen Anual'!$GN$576,DU73,'Resumen Anual'!$V$9,DF59,'Resumen Anual'!$FE$528)+SUMIFS('Resumen Anual'!$GN$634,DU73,'Resumen Anual'!$V$9,DF59,'Resumen Anual'!$FE$586)+SUMIFS('Resumen Anual'!$GN$692,DU73,'Resumen Anual'!$V$9,DF59,'Resumen Anual'!$FE$644)</f>
        <v>0</v>
      </c>
      <c r="EP73" s="756"/>
      <c r="EQ73" s="1215"/>
      <c r="ER73" s="1200"/>
      <c r="ES73" s="171"/>
      <c r="ET73" s="775" t="str">
        <f>'Resumen Anual'!$C$24</f>
        <v>INSTR.</v>
      </c>
      <c r="EU73" s="776"/>
      <c r="EV73" s="776"/>
      <c r="EW73" s="776"/>
      <c r="EX73" s="761">
        <f>SUMIF('Resumen Anual'!$FE$622,FC59,'Resumen Anual'!$FA$640)+SUMIF('Resumen Anual'!$DH$622,FC59,'Resumen Anual'!$DD$640)+SUMIF('Resumen Anual'!$BI$622,FC59,'Resumen Anual'!$BE$640)+SUMIF('Resumen Anual'!$L$622,FC59,'Resumen Anual'!$H$640)+SUMIF('Resumen Anual'!$FE$566,FC59,'Resumen Anual'!$FA$584)+SUMIF('Resumen Anual'!$DH$566,FC59,'Resumen Anual'!$DD$584)+SUMIF('Resumen Anual'!$BI$566,FC59,'Resumen Anual'!$BE$584)+SUMIF('Resumen Anual'!$L$566,FC59,'Resumen Anual'!$H$584)+SUMIF('Resumen Anual'!$FE$510,FC59,'Resumen Anual'!$FA$528)+SUMIF('Resumen Anual'!$DH$510,FC59,'Resumen Anual'!$DD$528)+SUMIF('Resumen Anual'!$BI$510,FC59,'Resumen Anual'!$BE$528)+SUMIF('Resumen Anual'!$L$510,FC59,'Resumen Anual'!$H$528)+SUMIF('Resumen Anual'!$FE$454,FC59,'Resumen Anual'!$FA$472)+SUMIF('Resumen Anual'!$DH$454,FC59,'Resumen Anual'!$DD$472)+SUMIF('Resumen Anual'!$BI$454,FC59,'Resumen Anual'!$BE$472)+SUMIF('Resumen Anual'!$L$454,FC59,'Resumen Anual'!$H$472)+SUMIF('Resumen Anual'!$FE$398,FC59,'Resumen Anual'!$FA$416)+SUMIF('Resumen Anual'!$DH$398,FC59,'Resumen Anual'!$DD$416)+SUMIF('Resumen Anual'!$BI$398,FC59,'Resumen Anual'!$BE$416)+SUMIF('Resumen Anual'!$L$398,FC59,'Resumen Anual'!$H$416)+SUMIF('Resumen Anual'!$FE$342,FC59,'Resumen Anual'!$FA$360)+SUMIF('Resumen Anual'!$DH$342,FC59,'Resumen Anual'!$DD$360)+SUMIF('Resumen Anual'!$BI$342,FC59,'Resumen Anual'!$BE$360)+SUMIF('Resumen Anual'!$L$342,FC59,'Resumen Anual'!$H$360)+SUMIF('Resumen Anual'!$FE$286,FC59,'Resumen Anual'!$FA$304)+SUMIF('Resumen Anual'!$DH$286,FC59,'Resumen Anual'!$DD$304)+SUMIF('Resumen Anual'!$BI$286,FC59,'Resumen Anual'!$BE$304)+SUMIF('Resumen Anual'!$L$286,FC59,'Resumen Anual'!$H$304)+SUMIF('Resumen Anual'!$FE$230,FC59,'Resumen Anual'!$FA$248)+SUMIF('Resumen Anual'!$DH$230,FC59,'Resumen Anual'!$DD$248)+SUMIF('Resumen Anual'!$BI$230,FC59,'Resumen Anual'!$BE$248)+SUMIF('Resumen Anual'!$L$230,FC59,'Resumen Anual'!$H$248)+SUMIF('Resumen Anual'!$FE$174,FC59,'Resumen Anual'!$FA$192)+SUMIF('Resumen Anual'!$DH$174,FC59,'Resumen Anual'!$DD$192)+SUMIF('Resumen Anual'!$BI$174,FC59,'Resumen Anual'!$BE$192)+SUMIF('Resumen Anual'!$L$174,FC59,'Resumen Anual'!$H$192)+SUMIF('Resumen Anual'!$FE$118,FC59,'Resumen Anual'!$FA$136)+SUMIF('Resumen Anual'!$DH$118,FC59,'Resumen Anual'!$DD$136)+SUMIF('Resumen Anual'!$BI$118,FC59,'Resumen Anual'!$BE$136)+SUMIF('Resumen Anual'!$L$118,FC59,'Resumen Anual'!$H$136)+SUMIF('Resumen Anual'!$FE$62,FC59,'Resumen Anual'!$FA$80)+SUMIF('Resumen Anual'!$DH$62,FC59,'Resumen Anual'!$DD$80)+SUMIF('Resumen Anual'!$BI$62,FC59,'Resumen Anual'!$BE$80)+SUMIF('Resumen Anual'!$L$62,FC59,'Resumen Anual'!$H$80)+SUMIF('Resumen Anual'!$FE$6,FC59,'Resumen Anual'!$FA$24)+SUMIF('Resumen Anual'!$DH$6,FC59,'Resumen Anual'!$DD$24)+SUMIF('Resumen Anual'!$BI$6,FC59,'Resumen Anual'!$BE$24)+SUMIF('Resumen Anual'!$L$6,FC59,'Resumen Anual'!$H$24)+SUMIF('Bitácoras Anteriores'!$K$6,FC59,'Bitácoras Anteriores'!$F$20)+SUMIF('Bitácoras Anteriores'!$K$59,$K$6,'Bitácoras Anteriores'!$F$73)+SUMIF('Bitácoras Anteriores'!$K$112,FC59,'Bitácoras Anteriores'!$F$126)+SUMIF('Bitácoras Anteriores'!$K$165,FC59,'Bitácoras Anteriores'!$F$179)+SUMIF('Bitácoras Anteriores'!$K$218,FC59,'Bitácoras Anteriores'!$F$232)+SUMIF('Bitácoras Anteriores'!$K$271,FC59,'Bitácoras Anteriores'!$F$285)+SUMIF('Bitácoras Anteriores'!$K$324,FC59,'Bitácoras Anteriores'!$F$338)+SUMIF('Bitácoras Anteriores'!$BH$6,FC59,'Bitácoras Anteriores'!$BD$20)+SUMIF('Bitácoras Anteriores'!$BH$59,$K$6,'Bitácoras Anteriores'!$BD$73)+SUMIF('Bitácoras Anteriores'!$BH$112,FC59,'Bitácoras Anteriores'!$BD$126)+SUMIF('Bitácoras Anteriores'!$BH$165,FC59,'Bitácoras Anteriores'!$BD$179)+SUMIF('Bitácoras Anteriores'!$BH$218,FC59,'Bitácoras Anteriores'!$BD$232)+SUMIF('Bitácoras Anteriores'!$BH$271,FC59,'Bitácoras Anteriores'!$BD$285)+SUMIF('Bitácoras Anteriores'!$BH$324,FC59,'Bitácoras Anteriores'!$BD$338)+SUMIF('Bitácoras Anteriores'!$DF$6,FC59,'Bitácoras Anteriores'!$DB$20)+SUMIF('Bitácoras Anteriores'!$DF$59,$K$6,'Bitácoras Anteriores'!$DB$73)+SUMIF('Bitácoras Anteriores'!$DF$112,FC59,'Bitácoras Anteriores'!$DB$126)+SUMIF('Bitácoras Anteriores'!$DF$165,FC59,'Bitácoras Anteriores'!$DB$179)+SUMIF('Bitácoras Anteriores'!$DF$218,FC59,'Bitácoras Anteriores'!$DB$232)+SUMIF('Bitácoras Anteriores'!$DF$271,FC59,'Bitácoras Anteriores'!$DB$285)+SUMIF('Bitácoras Anteriores'!$DF$324,FC59,'Bitácoras Anteriores'!$DB$338)+SUMIF('Bitácoras Anteriores'!$FC$6,FC59,'Bitácoras Anteriores'!$EY$20)+SUMIF('Bitácoras Anteriores'!$FC$59,$K$6,'Bitácoras Anteriores'!$EY$73)+SUMIF('Bitácoras Anteriores'!$FC$112,FC59,'Bitácoras Anteriores'!$EY$126)+SUMIF('Bitácoras Anteriores'!$FC$165,FC59,'Bitácoras Anteriores'!$EY$179)+SUMIF('Bitácoras Anteriores'!$FC$218,FC59,'Bitácoras Anteriores'!$EY$232)+SUMIF('Bitácoras Anteriores'!$FC$271,FC59,'Bitácoras Anteriores'!$EY$285)+SUMIF('Bitácoras Anteriores'!$FC$324,FC59,'Bitácoras Anteriores'!$EY$338)</f>
        <v>0</v>
      </c>
      <c r="EY73" s="762"/>
      <c r="EZ73" s="762"/>
      <c r="FA73" s="762"/>
      <c r="FB73" s="762"/>
      <c r="FC73" s="762"/>
      <c r="FD73" s="763"/>
      <c r="FE73" s="632"/>
      <c r="FF73" s="793" t="str">
        <f>'Resumen Anual'!$O$24</f>
        <v>ATERRIZAJES</v>
      </c>
      <c r="FG73" s="794"/>
      <c r="FH73" s="794"/>
      <c r="FI73" s="794"/>
      <c r="FJ73" s="794"/>
      <c r="FK73" s="794"/>
      <c r="FL73" s="794"/>
      <c r="FM73" s="794"/>
      <c r="FN73" s="794"/>
      <c r="FO73" s="794"/>
      <c r="FP73" s="795"/>
      <c r="FQ73" s="15"/>
      <c r="FR73" s="771">
        <f>IF(FR65=0," ",FR65+4)</f>
        <v>2026</v>
      </c>
      <c r="FS73" s="772"/>
      <c r="FT73" s="772"/>
      <c r="FU73" s="772"/>
      <c r="FV73" s="772"/>
      <c r="FW73" s="1214">
        <f>SUMIFS('Resumen Anual'!$AF$54,FR73,'Resumen Anual'!$V$9,FC59,'Resumen Anual'!$L$6)+SUMIFS('Resumen Anual'!$AF$112,FR73,'Resumen Anual'!$V$9,FC59,'Resumen Anual'!$L$64)+SUMIFS('Resumen Anual'!$AF$170,FR73,'Resumen Anual'!$V$9,FC59,'Resumen Anual'!$L$122)+SUMIFS('Resumen Anual'!$AF$228,FR73,'Resumen Anual'!$V$9,FC59,'Resumen Anual'!$L$180)+SUMIFS('Resumen Anual'!$AF$286,FR73,'Resumen Anual'!$V$9,FC59,'Resumen Anual'!$L$238)+SUMIFS('Resumen Anual'!$AF$344,FR73,'Resumen Anual'!$V$9,FC59,'Resumen Anual'!$L$296)+SUMIFS('Resumen Anual'!$AF$402,FR73,'Resumen Anual'!$V$9,FC59,'Resumen Anual'!$L$354)+SUMIFS('Resumen Anual'!$AF$460,FR73,'Resumen Anual'!$V$9,FC59,'Resumen Anual'!$L$412)+SUMIFS('Resumen Anual'!$AF$518,FR73,'Resumen Anual'!$V$9,FC59,'Resumen Anual'!$L$470)+SUMIFS('Resumen Anual'!$AF$576,FR73,'Resumen Anual'!$V$9,FC59,'Resumen Anual'!$L$528)+SUMIFS('Resumen Anual'!$AF$634,FR73,'Resumen Anual'!$V$9,FC59,'Resumen Anual'!$L$586)+SUMIFS('Resumen Anual'!$AF$692,FR73,'Resumen Anual'!$V$9,FC59,'Resumen Anual'!$L$644)+SUMIFS('Resumen Anual'!$CC$54,FR73,'Resumen Anual'!$V$9,FC59,'Resumen Anual'!$BI$6)+SUMIFS('Resumen Anual'!$CC$112,FR73,'Resumen Anual'!$V$9,FC59,'Resumen Anual'!$BI$64)+SUMIFS('Resumen Anual'!$CC$170,FR73,'Resumen Anual'!$V$9,FC59,'Resumen Anual'!$BI$122)+SUMIFS('Resumen Anual'!$CC$228,FR73,'Resumen Anual'!$V$9,FC59,'Resumen Anual'!$BI$180)+SUMIFS('Resumen Anual'!$CC$286,FR73,'Resumen Anual'!$V$9,FC59,'Resumen Anual'!$BI$238)+SUMIFS('Resumen Anual'!$CC$344,FR73,'Resumen Anual'!$V$9,FC59,'Resumen Anual'!$BI$296)+SUMIFS('Resumen Anual'!$CC$402,FR73,'Resumen Anual'!$V$9,FC59,'Resumen Anual'!$BI$354)+SUMIFS('Resumen Anual'!$CC$460,FR73,'Resumen Anual'!$V$9,FC59,'Resumen Anual'!$BI$412)+SUMIFS('Resumen Anual'!$CC$518,FR73,'Resumen Anual'!$V$9,FC59,'Resumen Anual'!$BI$470)+SUMIFS('Resumen Anual'!$CC$576,FR73,'Resumen Anual'!$V$9,FC59,'Resumen Anual'!$BI$528)+SUMIFS('Resumen Anual'!$CC$634,FR73,'Resumen Anual'!$V$9,FC59,'Resumen Anual'!$BI$586)+SUMIFS('Resumen Anual'!$CC$692,FR73,'Resumen Anual'!$V$9,FC59,'Resumen Anual'!$BI$644)+SUMIFS('Resumen Anual'!$EB$54,FR73,'Resumen Anual'!$V$9,FC59,'Resumen Anual'!$DH$6)+SUMIFS('Resumen Anual'!$EB$112,FR73,'Resumen Anual'!$V$9,FC59,'Resumen Anual'!$DH$64)+SUMIFS('Resumen Anual'!$EB$170,FR73,'Resumen Anual'!$V$9,FC59,'Resumen Anual'!$DH$122)+SUMIFS('Resumen Anual'!$EB$228,FR73,'Resumen Anual'!$V$9,FC59,'Resumen Anual'!$DH$180)+SUMIFS('Resumen Anual'!$EB$286,FR73,'Resumen Anual'!$V$9,FC59,'Resumen Anual'!$DH$238)+SUMIFS('Resumen Anual'!$EB$344,FR73,'Resumen Anual'!$V$9,FC59,'Resumen Anual'!$DH$296)+SUMIFS('Resumen Anual'!$EB$402,FR73,'Resumen Anual'!$V$9,FC59,'Resumen Anual'!$DH$354)+SUMIFS('Resumen Anual'!$EB$460,FR73,'Resumen Anual'!$V$9,FC59,'Resumen Anual'!$DH$412)+SUMIFS('Resumen Anual'!$EB$518,FR73,'Resumen Anual'!$V$9,FC59,'Resumen Anual'!$DH$470)+SUMIFS('Resumen Anual'!$EB$576,FR73,'Resumen Anual'!$V$9,FC59,'Resumen Anual'!$DH$528)+SUMIFS('Resumen Anual'!$EB$634,FR73,'Resumen Anual'!$V$9,FC59,'Resumen Anual'!$DH$586)+SUMIFS('Resumen Anual'!$EB$692,FR73,'Resumen Anual'!$V$9,FC59,'Resumen Anual'!$DH$644)+SUMIFS('Resumen Anual'!$FY$54,FR73,'Resumen Anual'!$V$9,FC59,'Resumen Anual'!$FE$6)+SUMIFS('Resumen Anual'!$FY$112,FR73,'Resumen Anual'!$V$9,FC59,'Resumen Anual'!$FE$64)+SUMIFS('Resumen Anual'!$FY$170,FR73,'Resumen Anual'!$V$9,FC59,'Resumen Anual'!$FE$122)+SUMIFS('Resumen Anual'!$FY$228,FR73,'Resumen Anual'!$V$9,FC59,'Resumen Anual'!$FE$180)+SUMIFS('Resumen Anual'!$FY$286,FR73,'Resumen Anual'!$V$9,FC59,'Resumen Anual'!$FE$238)+SUMIFS('Resumen Anual'!$FY$344,FR73,'Resumen Anual'!$V$9,FC59,'Resumen Anual'!$FE$296)+SUMIFS('Resumen Anual'!$FY$402,FR73,'Resumen Anual'!$V$9,FC59,'Resumen Anual'!$FE$354)+SUMIFS('Resumen Anual'!$FY$460,FR73,'Resumen Anual'!$V$9,FC59,'Resumen Anual'!$FE$412)+SUMIFS('Resumen Anual'!$FY$518,FR73,'Resumen Anual'!$V$9,FC59,'Resumen Anual'!$FE$470)+SUMIFS('Resumen Anual'!$FY$576,FR73,'Resumen Anual'!$V$9,FC59,'Resumen Anual'!$FE$528)+SUMIFS('Resumen Anual'!$FY$634,FR73,'Resumen Anual'!$V$9,FC59,'Resumen Anual'!$FE$586)+SUMIFS('Resumen Anual'!$FY$692,FR73,'Resumen Anual'!$V$9,FC59,'Resumen Anual'!$FE$644)</f>
        <v>0</v>
      </c>
      <c r="FX73" s="770"/>
      <c r="FY73" s="770"/>
      <c r="FZ73" s="770"/>
      <c r="GA73" s="770">
        <f>SUMIFS('Resumen Anual'!$AJ$54,FR73,'Resumen Anual'!$V$9,FC59,'Resumen Anual'!$L$6)+SUMIFS('Resumen Anual'!$AJ$112,FR73,'Resumen Anual'!$V$9,FC59,'Resumen Anual'!$L$64)+SUMIFS('Resumen Anual'!$AJ$170,FR73,'Resumen Anual'!$V$9,FC59,'Resumen Anual'!$L$122)+SUMIFS('Resumen Anual'!$AJ$228,FR73,'Resumen Anual'!$V$9,FC59,'Resumen Anual'!$L$180)+SUMIFS('Resumen Anual'!$AJ$286,FR73,'Resumen Anual'!$V$9,FC59,'Resumen Anual'!$L$238)+SUMIFS('Resumen Anual'!$AJ$344,FR73,'Resumen Anual'!$V$9,FC59,'Resumen Anual'!$L$296)+SUMIFS('Resumen Anual'!$AJ$402,FR73,'Resumen Anual'!$V$9,FC59,'Resumen Anual'!$L$354)+SUMIFS('Resumen Anual'!$AJ$460,FR73,'Resumen Anual'!$V$9,FC59,'Resumen Anual'!$L$412)+SUMIFS('Resumen Anual'!$AJ$518,FR73,'Resumen Anual'!$V$9,FC59,'Resumen Anual'!$L$470)+SUMIFS('Resumen Anual'!$AJ$576,FR73,'Resumen Anual'!$V$9,FC59,'Resumen Anual'!$L$528)+SUMIFS('Resumen Anual'!$AJ$634,FR73,'Resumen Anual'!$V$9,FC59,'Resumen Anual'!$L$586)+SUMIFS('Resumen Anual'!$AJ$692,FR73,'Resumen Anual'!$V$9,FC59,'Resumen Anual'!$L$644)+SUMIFS('Resumen Anual'!$CG$54,FR73,'Resumen Anual'!$V$9,FC59,'Resumen Anual'!$BI$6)+SUMIFS('Resumen Anual'!$CG$112,FR73,'Resumen Anual'!$V$9,FC59,'Resumen Anual'!$BI$64)+SUMIFS('Resumen Anual'!$CG$170,FR73,'Resumen Anual'!$V$9,FC59,'Resumen Anual'!$BI$122)+SUMIFS('Resumen Anual'!$CG$228,FR73,'Resumen Anual'!$V$9,FC59,'Resumen Anual'!$BI$180)+SUMIFS('Resumen Anual'!$CG$286,FR73,'Resumen Anual'!$V$9,FC59,'Resumen Anual'!$BI$238)+SUMIFS('Resumen Anual'!$CG$344,FR73,'Resumen Anual'!$V$9,FC59,'Resumen Anual'!$BI$296)+SUMIFS('Resumen Anual'!$CG$402,FR73,'Resumen Anual'!$V$9,FC59,'Resumen Anual'!$BI$354)+SUMIFS('Resumen Anual'!$CG$460,FR73,'Resumen Anual'!$V$9,FC59,'Resumen Anual'!$BI$412)+SUMIFS('Resumen Anual'!$CG$518,FR73,'Resumen Anual'!$V$9,FC59,'Resumen Anual'!$BI$470)+SUMIFS('Resumen Anual'!$CG$576,FR73,'Resumen Anual'!$V$9,FC59,'Resumen Anual'!$BI$528)+SUMIFS('Resumen Anual'!$CG$634,FR73,'Resumen Anual'!$V$9,FC59,'Resumen Anual'!$BI$586)+SUMIFS('Resumen Anual'!$CG$692,FR73,'Resumen Anual'!$V$9,FC59,'Resumen Anual'!$BI$644)+SUMIFS('Resumen Anual'!$EF$54,FR73,'Resumen Anual'!$V$9,FC59,'Resumen Anual'!$DH$6)+SUMIFS('Resumen Anual'!$EF$112,FR73,'Resumen Anual'!$V$9,FC59,'Resumen Anual'!$DH$64)+SUMIFS('Resumen Anual'!$EF$170,FR73,'Resumen Anual'!$V$9,FC59,'Resumen Anual'!$DH$122)+SUMIFS('Resumen Anual'!$EF$228,FR73,'Resumen Anual'!$V$9,FC59,'Resumen Anual'!$DH$180)+SUMIFS('Resumen Anual'!$EF$286,FR73,'Resumen Anual'!$V$9,FC59,'Resumen Anual'!$DH$238)+SUMIFS('Resumen Anual'!$EF$344,FR73,'Resumen Anual'!$V$9,FC59,'Resumen Anual'!$DH$296)+SUMIFS('Resumen Anual'!$EF$402,FR73,'Resumen Anual'!$V$9,FC59,'Resumen Anual'!$DH$354)+SUMIFS('Resumen Anual'!$EF$460,FR73,'Resumen Anual'!$V$9,FC59,'Resumen Anual'!$DH$412)+SUMIFS('Resumen Anual'!$EF$518,FR73,'Resumen Anual'!$V$9,FC59,'Resumen Anual'!$DH$470)+SUMIFS('Resumen Anual'!$EF$576,FR73,'Resumen Anual'!$V$9,FC59,'Resumen Anual'!$DH$528)+SUMIFS('Resumen Anual'!$EF$634,FR73,'Resumen Anual'!$V$9,FC59,'Resumen Anual'!$DH$586)+SUMIFS('Resumen Anual'!$EF$692,FR73,'Resumen Anual'!$V$9,FC59,'Resumen Anual'!$DH$644)+SUMIFS('Resumen Anual'!$GC$54,FR73,'Resumen Anual'!$V$9,FC59,'Resumen Anual'!$FE$6)+SUMIFS('Resumen Anual'!$GC$112,FR73,'Resumen Anual'!$V$9,FC59,'Resumen Anual'!$FE$64)+SUMIFS('Resumen Anual'!$GC$170,FR73,'Resumen Anual'!$V$9,FC59,'Resumen Anual'!$FE$122)+SUMIFS('Resumen Anual'!$GC$228,FR73,'Resumen Anual'!$V$9,FC59,'Resumen Anual'!$FE$180)+SUMIFS('Resumen Anual'!$GC$286,FR73,'Resumen Anual'!$V$9,FC59,'Resumen Anual'!$FE$238)+SUMIFS('Resumen Anual'!$GC$344,FR73,'Resumen Anual'!$V$9,FC59,'Resumen Anual'!$FE$296)+SUMIFS('Resumen Anual'!$GC$402,FR73,'Resumen Anual'!$V$9,FC59,'Resumen Anual'!$FE$354)+SUMIFS('Resumen Anual'!$GC$460,FR73,'Resumen Anual'!$V$9,FC59,'Resumen Anual'!$FE$412)+SUMIFS('Resumen Anual'!$GC$518,FR73,'Resumen Anual'!$V$9,FC59,'Resumen Anual'!$FE$470)+SUMIFS('Resumen Anual'!$GC$576,FR73,'Resumen Anual'!$V$9,FC59,'Resumen Anual'!$FE$528)+SUMIFS('Resumen Anual'!$GC$634,FR73,'Resumen Anual'!$V$9,FC59,'Resumen Anual'!$FE$586)+SUMIFS('Resumen Anual'!$GC$692,FR73,'Resumen Anual'!$V$9,FC59,'Resumen Anual'!$FE$644)</f>
        <v>0</v>
      </c>
      <c r="GB73" s="770"/>
      <c r="GC73" s="770"/>
      <c r="GD73" s="770"/>
      <c r="GE73" s="770">
        <f>SUMIFS('Resumen Anual'!$AN$54,FR73,'Resumen Anual'!$V$9,FC59,'Resumen Anual'!$L$6)+SUMIFS('Resumen Anual'!$AN$112,FR73,'Resumen Anual'!$V$9,FC59,'Resumen Anual'!$L$64)+SUMIFS('Resumen Anual'!$AN$170,FR73,'Resumen Anual'!$V$9,FC59,'Resumen Anual'!$L$122)+SUMIFS('Resumen Anual'!$AN$228,FR73,'Resumen Anual'!$V$9,FC59,'Resumen Anual'!$L$180)+SUMIFS('Resumen Anual'!$AN$286,FR73,'Resumen Anual'!$V$9,FC59,'Resumen Anual'!$L$238)+SUMIFS('Resumen Anual'!$AN$344,FR73,'Resumen Anual'!$V$9,FC59,'Resumen Anual'!$L$296)+SUMIFS('Resumen Anual'!$AN$402,FR73,'Resumen Anual'!$V$9,FC59,'Resumen Anual'!$L$354)+SUMIFS('Resumen Anual'!$AN$460,FR73,'Resumen Anual'!$V$9,FC59,'Resumen Anual'!$L$412)+SUMIFS('Resumen Anual'!$AN$518,FR73,'Resumen Anual'!$V$9,FC59,'Resumen Anual'!$L$470)+SUMIFS('Resumen Anual'!$AN$576,FR73,'Resumen Anual'!$V$9,FC59,'Resumen Anual'!$L$528)+SUMIFS('Resumen Anual'!$AN$634,FR73,'Resumen Anual'!$V$9,FC59,'Resumen Anual'!$L$586)+SUMIFS('Resumen Anual'!$AN$692,FR73,'Resumen Anual'!$V$9,FC59,'Resumen Anual'!$L$644)+SUMIFS('Resumen Anual'!$CK$54,FR73,'Resumen Anual'!$V$9,FC59,'Resumen Anual'!$BI$6)+SUMIFS('Resumen Anual'!$CK$112,FR73,'Resumen Anual'!$V$9,FC59,'Resumen Anual'!$BI$64)+SUMIFS('Resumen Anual'!$CK$170,FR73,'Resumen Anual'!$V$9,FC59,'Resumen Anual'!$BI$122)+SUMIFS('Resumen Anual'!$CK$228,FR73,'Resumen Anual'!$V$9,FC59,'Resumen Anual'!$BI$180)+SUMIFS('Resumen Anual'!$CK$286,FR73,'Resumen Anual'!$V$9,FC59,'Resumen Anual'!$BI$238)+SUMIFS('Resumen Anual'!$CK$344,FR73,'Resumen Anual'!$V$9,FC59,'Resumen Anual'!$BI$296)+SUMIFS('Resumen Anual'!$CK$402,FR73,'Resumen Anual'!$V$9,FC59,'Resumen Anual'!$BI$354)+SUMIFS('Resumen Anual'!$CK$460,FR73,'Resumen Anual'!$V$9,FC59,'Resumen Anual'!$BI$412)+SUMIFS('Resumen Anual'!$CK$518,FR73,'Resumen Anual'!$V$9,FC59,'Resumen Anual'!$BI$470)+SUMIFS('Resumen Anual'!$CK$576,FR73,'Resumen Anual'!$V$9,FC59,'Resumen Anual'!$BI$528)+SUMIFS('Resumen Anual'!$CK$634,FR73,'Resumen Anual'!$V$9,FC59,'Resumen Anual'!$BI$586)+SUMIFS('Resumen Anual'!$CK$692,FR73,'Resumen Anual'!$V$9,FC59,'Resumen Anual'!$BI$644)+SUMIFS('Resumen Anual'!$EJ$54,FR73,'Resumen Anual'!$V$9,FC59,'Resumen Anual'!$DH$6)+SUMIFS('Resumen Anual'!$EJ$112,FR73,'Resumen Anual'!$V$9,FC59,'Resumen Anual'!$DH$64)+SUMIFS('Resumen Anual'!$EJ$170,FR73,'Resumen Anual'!$V$9,FC59,'Resumen Anual'!$DH$122)+SUMIFS('Resumen Anual'!$EJ$228,FR73,'Resumen Anual'!$V$9,FC59,'Resumen Anual'!$DH$180)+SUMIFS('Resumen Anual'!$EJ$286,FR73,'Resumen Anual'!$V$9,FC59,'Resumen Anual'!$DH$238)+SUMIFS('Resumen Anual'!$EJ$344,FR73,'Resumen Anual'!$V$9,FC59,'Resumen Anual'!$DH$296)+SUMIFS('Resumen Anual'!$EJ$402,FR73,'Resumen Anual'!$V$9,FC59,'Resumen Anual'!$DH$354)+SUMIFS('Resumen Anual'!$EJ$460,FR73,'Resumen Anual'!$V$9,FC59,'Resumen Anual'!$DH$412)+SUMIFS('Resumen Anual'!$EJ$518,FR73,'Resumen Anual'!$V$9,FC59,'Resumen Anual'!$DH$470)+SUMIFS('Resumen Anual'!$EJ$576,FR73,'Resumen Anual'!$V$9,FC59,'Resumen Anual'!$DH$528)+SUMIFS('Resumen Anual'!$EJ$634,FR73,'Resumen Anual'!$V$9,FC59,'Resumen Anual'!$DH$586)+SUMIFS('Resumen Anual'!$EJ$692,FR73,'Resumen Anual'!$V$9,FC59,'Resumen Anual'!$DH$644)+SUMIFS('Resumen Anual'!$GG$54,FR73,'Resumen Anual'!$V$9,FC59,'Resumen Anual'!$FE$6)+SUMIFS('Resumen Anual'!$GG$112,FR73,'Resumen Anual'!$V$9,FC59,'Resumen Anual'!$FE$64)+SUMIFS('Resumen Anual'!$GG$170,FR73,'Resumen Anual'!$V$9,FC59,'Resumen Anual'!$FE$122)+SUMIFS('Resumen Anual'!$GG$228,FR73,'Resumen Anual'!$V$9,FC59,'Resumen Anual'!$FE$180)+SUMIFS('Resumen Anual'!$GG$286,FR73,'Resumen Anual'!$V$9,FC59,'Resumen Anual'!$FE$238)+SUMIFS('Resumen Anual'!$GG$344,FR73,'Resumen Anual'!$V$9,FC59,'Resumen Anual'!$FE$296)+SUMIFS('Resumen Anual'!$GG$402,FR73,'Resumen Anual'!$V$9,FC59,'Resumen Anual'!$FE$354)+SUMIFS('Resumen Anual'!$GG$460,FR73,'Resumen Anual'!$V$9,FC59,'Resumen Anual'!$FE$412)+SUMIFS('Resumen Anual'!$GG$518,FR73,'Resumen Anual'!$V$9,FC59,'Resumen Anual'!$FE$470)+SUMIFS('Resumen Anual'!$GG$576,FR73,'Resumen Anual'!$V$9,FC59,'Resumen Anual'!$FE$528)+SUMIFS('Resumen Anual'!$GG$634,FR73,'Resumen Anual'!$V$9,FC59,'Resumen Anual'!$FE$586)+SUMIFS('Resumen Anual'!$GG$692,FR73,'Resumen Anual'!$V$9,FC59,'Resumen Anual'!$FE$644)</f>
        <v>0</v>
      </c>
      <c r="GF73" s="770"/>
      <c r="GG73" s="770"/>
      <c r="GH73" s="770"/>
      <c r="GI73" s="756">
        <f>SUMIFS('Resumen Anual'!$AR$54,FR73,'Resumen Anual'!$V$9,FC59,'Resumen Anual'!$L$6)+SUMIFS('Resumen Anual'!$AR$112,FR73,'Resumen Anual'!$V$9,FC59,'Resumen Anual'!$L$64)+SUMIFS('Resumen Anual'!$AR$170,FR73,'Resumen Anual'!$V$9,FC59,'Resumen Anual'!$L$122)+SUMIFS('Resumen Anual'!$AR$228,FR73,'Resumen Anual'!$V$9,FC59,'Resumen Anual'!$L$180)+SUMIFS('Resumen Anual'!$AR$286,FR73,'Resumen Anual'!$V$9,FC59,'Resumen Anual'!$L$238)+SUMIFS('Resumen Anual'!$AR$344,FR73,'Resumen Anual'!$V$9,FC59,'Resumen Anual'!$L$296)+SUMIFS('Resumen Anual'!$AR$402,FR73,'Resumen Anual'!$V$9,FC59,'Resumen Anual'!$L$354)+SUMIFS('Resumen Anual'!$AR$460,FR73,'Resumen Anual'!$V$9,FC59,'Resumen Anual'!$L$412)+SUMIFS('Resumen Anual'!$AR$518,FR73,'Resumen Anual'!$V$9,FC59,'Resumen Anual'!$L$470)+SUMIFS('Resumen Anual'!$AR$576,FR73,'Resumen Anual'!$V$9,FC59,'Resumen Anual'!$L$528)+SUMIFS('Resumen Anual'!$AR$634,FR73,'Resumen Anual'!$V$9,FC59,'Resumen Anual'!$L$586)+SUMIFS('Resumen Anual'!$AR$692,FR73,'Resumen Anual'!$V$9,FC59,'Resumen Anual'!$L$644)+SUMIFS('Resumen Anual'!$CO$54,FR73,'Resumen Anual'!$V$9,FC59,'Resumen Anual'!$BI$6)+SUMIFS('Resumen Anual'!$CO$112,FR73,'Resumen Anual'!$V$9,FC59,'Resumen Anual'!$BI$64)+SUMIFS('Resumen Anual'!$CO$170,FR73,'Resumen Anual'!$V$9,FC59,'Resumen Anual'!$BI$122)+SUMIFS('Resumen Anual'!$CO$228,FR73,'Resumen Anual'!$V$9,FC59,'Resumen Anual'!$BI$180)+SUMIFS('Resumen Anual'!$CO$286,FR73,'Resumen Anual'!$V$9,FC59,'Resumen Anual'!$BI$238)+SUMIFS('Resumen Anual'!$CO$344,FR73,'Resumen Anual'!$V$9,FC59,'Resumen Anual'!$BI$296)+SUMIFS('Resumen Anual'!$CO$402,FR73,'Resumen Anual'!$V$9,FC59,'Resumen Anual'!$BI$354)+SUMIFS('Resumen Anual'!$CO$460,FR73,'Resumen Anual'!$V$9,FC59,'Resumen Anual'!$BI$412)+SUMIFS('Resumen Anual'!$CO$518,FR73,'Resumen Anual'!$V$9,FC59,'Resumen Anual'!$BI$470)+SUMIFS('Resumen Anual'!$CO$576,FR73,'Resumen Anual'!$V$9,FC59,'Resumen Anual'!$BI$528)+SUMIFS('Resumen Anual'!$CO$634,FR73,'Resumen Anual'!$V$9,FC59,'Resumen Anual'!$BI$586)+SUMIFS('Resumen Anual'!$CO$692,FR73,'Resumen Anual'!$V$9,FC59,'Resumen Anual'!$BI$644)+SUMIFS('Resumen Anual'!$EN$54,FR73,'Resumen Anual'!$V$9,FC59,'Resumen Anual'!$DH$6)+SUMIFS('Resumen Anual'!$EN$112,FR73,'Resumen Anual'!$V$9,FC59,'Resumen Anual'!$DH$64)+SUMIFS('Resumen Anual'!$EN$170,FR73,'Resumen Anual'!$V$9,FC59,'Resumen Anual'!$DH$122)+SUMIFS('Resumen Anual'!$EN$228,FR73,'Resumen Anual'!$V$9,FC59,'Resumen Anual'!$DH$180)+SUMIFS('Resumen Anual'!$EN$286,FR73,'Resumen Anual'!$V$9,FC59,'Resumen Anual'!$DH$238)+SUMIFS('Resumen Anual'!$EN$344,FR73,'Resumen Anual'!$V$9,FC59,'Resumen Anual'!$DH$296)+SUMIFS('Resumen Anual'!$EN$402,FR73,'Resumen Anual'!$V$9,FC59,'Resumen Anual'!$DH$354)+SUMIFS('Resumen Anual'!$EN$460,FR73,'Resumen Anual'!$V$9,FC59,'Resumen Anual'!$DH$412)+SUMIFS('Resumen Anual'!$EN$518,FR73,'Resumen Anual'!$V$9,FC59,'Resumen Anual'!$DH$470)+SUMIFS('Resumen Anual'!$EN$576,FR73,'Resumen Anual'!$V$9,FC59,'Resumen Anual'!$DH$528)+SUMIFS('Resumen Anual'!$EN$634,FR73,'Resumen Anual'!$V$9,FC59,'Resumen Anual'!$DH$586)+SUMIFS('Resumen Anual'!$EN$692,FR73,'Resumen Anual'!$V$9,FC59,'Resumen Anual'!$DH$644)+SUMIFS('Resumen Anual'!$GK$54,FR73,'Resumen Anual'!$V$9,FC59,'Resumen Anual'!$FE$6)+SUMIFS('Resumen Anual'!$GK$112,FR73,'Resumen Anual'!$V$9,FC59,'Resumen Anual'!$FE$64)+SUMIFS('Resumen Anual'!$GK$170,FR73,'Resumen Anual'!$V$9,FC59,'Resumen Anual'!$FE$122)+SUMIFS('Resumen Anual'!$GK$228,FR73,'Resumen Anual'!$V$9,FC59,'Resumen Anual'!$FE$180)+SUMIFS('Resumen Anual'!$GK$286,FR73,'Resumen Anual'!$V$9,FC59,'Resumen Anual'!$FE$238)+SUMIFS('Resumen Anual'!$GK$344,FR73,'Resumen Anual'!$V$9,FC59,'Resumen Anual'!$FE$296)+SUMIFS('Resumen Anual'!$GK$402,FR73,'Resumen Anual'!$V$9,FC59,'Resumen Anual'!$FE$354)+SUMIFS('Resumen Anual'!$GK$460,FR73,'Resumen Anual'!$V$9,FC59,'Resumen Anual'!$FE$412)+SUMIFS('Resumen Anual'!$GK$518,FR73,'Resumen Anual'!$V$9,FC59,'Resumen Anual'!$FE$470)+SUMIFS('Resumen Anual'!$GK$576,FR73,'Resumen Anual'!$V$9,FC59,'Resumen Anual'!$FE$528)+SUMIFS('Resumen Anual'!$GK$634,FR73,'Resumen Anual'!$V$9,FC59,'Resumen Anual'!$FE$586)+SUMIFS('Resumen Anual'!$GK$692,FR73,'Resumen Anual'!$V$9,FC59,'Resumen Anual'!$FE$644)</f>
        <v>0</v>
      </c>
      <c r="GJ73" s="756"/>
      <c r="GK73" s="756"/>
      <c r="GL73" s="756">
        <f>SUMIFS('Resumen Anual'!$AU$54,FR73,'Resumen Anual'!$V$9,FC59,'Resumen Anual'!$L$6)+SUMIFS('Resumen Anual'!$AU$112,FR73,'Resumen Anual'!$V$9,FC59,'Resumen Anual'!$L$64)+SUMIFS('Resumen Anual'!$AU$170,FR73,'Resumen Anual'!$V$9,FC59,'Resumen Anual'!$L$122)+SUMIFS('Resumen Anual'!$AU$228,FR73,'Resumen Anual'!$V$9,FC59,'Resumen Anual'!$L$180)+SUMIFS('Resumen Anual'!$AU$286,FR73,'Resumen Anual'!$V$9,FC59,'Resumen Anual'!$L$238)+SUMIFS('Resumen Anual'!$AU$344,FR73,'Resumen Anual'!$V$9,FC59,'Resumen Anual'!$L$296)+SUMIFS('Resumen Anual'!$AU$402,FR73,'Resumen Anual'!$V$9,FC59,'Resumen Anual'!$L$354)+SUMIFS('Resumen Anual'!$AU$460,FR73,'Resumen Anual'!$V$9,FC59,'Resumen Anual'!$L$412)+SUMIFS('Resumen Anual'!$AU$518,FR73,'Resumen Anual'!$V$9,FC59,'Resumen Anual'!$L$470)+SUMIFS('Resumen Anual'!$AU$576,FR73,'Resumen Anual'!$V$9,FC59,'Resumen Anual'!$L$528)+SUMIFS('Resumen Anual'!$AU$634,FR73,'Resumen Anual'!$V$9,FC59,'Resumen Anual'!$L$586)+SUMIFS('Resumen Anual'!$AU$692,FR73,'Resumen Anual'!$V$9,FC59,'Resumen Anual'!$L$644)+SUMIFS('Resumen Anual'!$CR$54,FR73,'Resumen Anual'!$V$9,FC59,'Resumen Anual'!$BI$6)+SUMIFS('Resumen Anual'!$CR$112,FR73,'Resumen Anual'!$V$9,FC59,'Resumen Anual'!$BI$64)+SUMIFS('Resumen Anual'!$CR$170,FR73,'Resumen Anual'!$V$9,FC59,'Resumen Anual'!$BI$122)+SUMIFS('Resumen Anual'!$CR$228,FR73,'Resumen Anual'!$V$9,FC59,'Resumen Anual'!$BI$180)+SUMIFS('Resumen Anual'!$CR$286,FR73,'Resumen Anual'!$V$9,FC59,'Resumen Anual'!$BI$238)+SUMIFS('Resumen Anual'!$CR$344,FR73,'Resumen Anual'!$V$9,FC59,'Resumen Anual'!$BI$296)+SUMIFS('Resumen Anual'!$CR$402,FR73,'Resumen Anual'!$V$9,FC59,'Resumen Anual'!$BI$354)+SUMIFS('Resumen Anual'!$CR$460,FR73,'Resumen Anual'!$V$9,FC59,'Resumen Anual'!$BI$412)+SUMIFS('Resumen Anual'!$CR$518,FR73,'Resumen Anual'!$V$9,FC59,'Resumen Anual'!$BI$470)+SUMIFS('Resumen Anual'!$CR$576,FR73,'Resumen Anual'!$V$9,FC59,'Resumen Anual'!$BI$528)+SUMIFS('Resumen Anual'!$CR$634,FR73,'Resumen Anual'!$V$9,FC59,'Resumen Anual'!$BI$586)+SUMIFS('Resumen Anual'!$CR$692,FR73,'Resumen Anual'!$V$9,FC59,'Resumen Anual'!$BI$644)+SUMIFS('Resumen Anual'!$EQ$54,FR73,'Resumen Anual'!$V$9,FC59,'Resumen Anual'!$DH$6)+SUMIFS('Resumen Anual'!$EQ$112,FR73,'Resumen Anual'!$V$9,FC59,'Resumen Anual'!$DH$64)+SUMIFS('Resumen Anual'!$EQ$170,FR73,'Resumen Anual'!$V$9,FC59,'Resumen Anual'!$DH$122)+SUMIFS('Resumen Anual'!$EQ$228,FR73,'Resumen Anual'!$V$9,FC59,'Resumen Anual'!$DH$180)+SUMIFS('Resumen Anual'!$EQ$286,FR73,'Resumen Anual'!$V$9,FC59,'Resumen Anual'!$DH$238)+SUMIFS('Resumen Anual'!$EQ$344,FR73,'Resumen Anual'!$V$9,FC59,'Resumen Anual'!$DH$296)+SUMIFS('Resumen Anual'!$EQ$402,FR73,'Resumen Anual'!$V$9,FC59,'Resumen Anual'!$DH$354)+SUMIFS('Resumen Anual'!$EQ$460,FR73,'Resumen Anual'!$V$9,FC59,'Resumen Anual'!$DH$412)+SUMIFS('Resumen Anual'!$EQ$518,FR73,'Resumen Anual'!$V$9,FC59,'Resumen Anual'!$DH$470)+SUMIFS('Resumen Anual'!$EQ$576,FR73,'Resumen Anual'!$V$9,FC59,'Resumen Anual'!$DH$528)+SUMIFS('Resumen Anual'!$EQ$634,FR73,'Resumen Anual'!$V$9,FC59,'Resumen Anual'!$DH$586)+SUMIFS('Resumen Anual'!$EQ$692,FR73,'Resumen Anual'!$V$9,FC59,'Resumen Anual'!$DH$644)+SUMIFS('Resumen Anual'!$GN$54,FR73,'Resumen Anual'!$V$9,FC59,'Resumen Anual'!$FE$6)+SUMIFS('Resumen Anual'!$GN$112,FR73,'Resumen Anual'!$V$9,FC59,'Resumen Anual'!$FE$64)+SUMIFS('Resumen Anual'!$GN$170,FR73,'Resumen Anual'!$V$9,FC59,'Resumen Anual'!$FE$122)+SUMIFS('Resumen Anual'!$GN$228,FR73,'Resumen Anual'!$V$9,FC59,'Resumen Anual'!$FE$180)+SUMIFS('Resumen Anual'!$GN$286,FR73,'Resumen Anual'!$V$9,FC59,'Resumen Anual'!$FE$238)+SUMIFS('Resumen Anual'!$GN$344,FR73,'Resumen Anual'!$V$9,FC59,'Resumen Anual'!$FE$296)+SUMIFS('Resumen Anual'!$GN$402,FR73,'Resumen Anual'!$V$9,FC59,'Resumen Anual'!$FE$354)+SUMIFS('Resumen Anual'!$GN$460,FR73,'Resumen Anual'!$V$9,FC59,'Resumen Anual'!$FE$412)+SUMIFS('Resumen Anual'!$GN$518,FR73,'Resumen Anual'!$V$9,FC59,'Resumen Anual'!$FE$470)+SUMIFS('Resumen Anual'!$GN$576,FR73,'Resumen Anual'!$V$9,FC59,'Resumen Anual'!$FE$528)+SUMIFS('Resumen Anual'!$GN$634,FR73,'Resumen Anual'!$V$9,FC59,'Resumen Anual'!$FE$586)+SUMIFS('Resumen Anual'!$GN$692,FR73,'Resumen Anual'!$V$9,FC59,'Resumen Anual'!$FE$644)</f>
        <v>0</v>
      </c>
      <c r="GM73" s="756"/>
      <c r="GN73" s="756"/>
      <c r="GO73" s="1200"/>
    </row>
    <row r="74" spans="1:197" ht="6" customHeight="1" x14ac:dyDescent="0.25">
      <c r="A74" s="171"/>
      <c r="B74" s="777"/>
      <c r="C74" s="778"/>
      <c r="D74" s="778"/>
      <c r="E74" s="778"/>
      <c r="F74" s="764"/>
      <c r="G74" s="765"/>
      <c r="H74" s="765"/>
      <c r="I74" s="765"/>
      <c r="J74" s="765"/>
      <c r="K74" s="765"/>
      <c r="L74" s="766"/>
      <c r="M74" s="632"/>
      <c r="N74" s="796"/>
      <c r="O74" s="797"/>
      <c r="P74" s="797"/>
      <c r="Q74" s="797"/>
      <c r="R74" s="797"/>
      <c r="S74" s="797"/>
      <c r="T74" s="797"/>
      <c r="U74" s="797"/>
      <c r="V74" s="797"/>
      <c r="W74" s="797"/>
      <c r="X74" s="798"/>
      <c r="Y74" s="15"/>
      <c r="Z74" s="773"/>
      <c r="AA74" s="774"/>
      <c r="AB74" s="774"/>
      <c r="AC74" s="774"/>
      <c r="AD74" s="774"/>
      <c r="AE74" s="770"/>
      <c r="AF74" s="770"/>
      <c r="AG74" s="770"/>
      <c r="AH74" s="770"/>
      <c r="AI74" s="770"/>
      <c r="AJ74" s="770"/>
      <c r="AK74" s="770"/>
      <c r="AL74" s="770"/>
      <c r="AM74" s="770"/>
      <c r="AN74" s="770"/>
      <c r="AO74" s="770"/>
      <c r="AP74" s="770"/>
      <c r="AQ74" s="756"/>
      <c r="AR74" s="756"/>
      <c r="AS74" s="756"/>
      <c r="AT74" s="756"/>
      <c r="AU74" s="756"/>
      <c r="AV74" s="1215"/>
      <c r="AW74" s="1200"/>
      <c r="AX74" s="171"/>
      <c r="AY74" s="777"/>
      <c r="AZ74" s="778"/>
      <c r="BA74" s="778"/>
      <c r="BB74" s="778"/>
      <c r="BC74" s="764"/>
      <c r="BD74" s="765"/>
      <c r="BE74" s="765"/>
      <c r="BF74" s="765"/>
      <c r="BG74" s="765"/>
      <c r="BH74" s="765"/>
      <c r="BI74" s="766"/>
      <c r="BJ74" s="632"/>
      <c r="BK74" s="796"/>
      <c r="BL74" s="797"/>
      <c r="BM74" s="797"/>
      <c r="BN74" s="797"/>
      <c r="BO74" s="797"/>
      <c r="BP74" s="797"/>
      <c r="BQ74" s="797"/>
      <c r="BR74" s="797"/>
      <c r="BS74" s="797"/>
      <c r="BT74" s="797"/>
      <c r="BU74" s="798"/>
      <c r="BV74" s="15"/>
      <c r="BW74" s="773"/>
      <c r="BX74" s="774"/>
      <c r="BY74" s="774"/>
      <c r="BZ74" s="774"/>
      <c r="CA74" s="774"/>
      <c r="CB74" s="770"/>
      <c r="CC74" s="770"/>
      <c r="CD74" s="770"/>
      <c r="CE74" s="770"/>
      <c r="CF74" s="770"/>
      <c r="CG74" s="770"/>
      <c r="CH74" s="770"/>
      <c r="CI74" s="770"/>
      <c r="CJ74" s="770"/>
      <c r="CK74" s="770"/>
      <c r="CL74" s="770"/>
      <c r="CM74" s="770"/>
      <c r="CN74" s="756"/>
      <c r="CO74" s="756"/>
      <c r="CP74" s="756"/>
      <c r="CQ74" s="756"/>
      <c r="CR74" s="756"/>
      <c r="CS74" s="756"/>
      <c r="CT74" s="1200"/>
      <c r="CU74" s="1199"/>
      <c r="CV74" s="171"/>
      <c r="CW74" s="777"/>
      <c r="CX74" s="778"/>
      <c r="CY74" s="778"/>
      <c r="CZ74" s="778"/>
      <c r="DA74" s="764"/>
      <c r="DB74" s="765"/>
      <c r="DC74" s="765"/>
      <c r="DD74" s="765"/>
      <c r="DE74" s="765"/>
      <c r="DF74" s="765"/>
      <c r="DG74" s="766"/>
      <c r="DH74" s="632"/>
      <c r="DI74" s="796"/>
      <c r="DJ74" s="797"/>
      <c r="DK74" s="797"/>
      <c r="DL74" s="797"/>
      <c r="DM74" s="797"/>
      <c r="DN74" s="797"/>
      <c r="DO74" s="797"/>
      <c r="DP74" s="797"/>
      <c r="DQ74" s="797"/>
      <c r="DR74" s="797"/>
      <c r="DS74" s="798"/>
      <c r="DT74" s="15"/>
      <c r="DU74" s="773"/>
      <c r="DV74" s="774"/>
      <c r="DW74" s="774"/>
      <c r="DX74" s="774"/>
      <c r="DY74" s="774"/>
      <c r="DZ74" s="770"/>
      <c r="EA74" s="770"/>
      <c r="EB74" s="770"/>
      <c r="EC74" s="770"/>
      <c r="ED74" s="770"/>
      <c r="EE74" s="770"/>
      <c r="EF74" s="770"/>
      <c r="EG74" s="770"/>
      <c r="EH74" s="770"/>
      <c r="EI74" s="770"/>
      <c r="EJ74" s="770"/>
      <c r="EK74" s="770"/>
      <c r="EL74" s="756"/>
      <c r="EM74" s="756"/>
      <c r="EN74" s="756"/>
      <c r="EO74" s="756"/>
      <c r="EP74" s="756"/>
      <c r="EQ74" s="1215"/>
      <c r="ER74" s="1200"/>
      <c r="ES74" s="171"/>
      <c r="ET74" s="777"/>
      <c r="EU74" s="778"/>
      <c r="EV74" s="778"/>
      <c r="EW74" s="778"/>
      <c r="EX74" s="764"/>
      <c r="EY74" s="765"/>
      <c r="EZ74" s="765"/>
      <c r="FA74" s="765"/>
      <c r="FB74" s="765"/>
      <c r="FC74" s="765"/>
      <c r="FD74" s="766"/>
      <c r="FE74" s="632"/>
      <c r="FF74" s="796"/>
      <c r="FG74" s="797"/>
      <c r="FH74" s="797"/>
      <c r="FI74" s="797"/>
      <c r="FJ74" s="797"/>
      <c r="FK74" s="797"/>
      <c r="FL74" s="797"/>
      <c r="FM74" s="797"/>
      <c r="FN74" s="797"/>
      <c r="FO74" s="797"/>
      <c r="FP74" s="798"/>
      <c r="FQ74" s="15"/>
      <c r="FR74" s="773"/>
      <c r="FS74" s="774"/>
      <c r="FT74" s="774"/>
      <c r="FU74" s="774"/>
      <c r="FV74" s="774"/>
      <c r="FW74" s="770"/>
      <c r="FX74" s="770"/>
      <c r="FY74" s="770"/>
      <c r="FZ74" s="770"/>
      <c r="GA74" s="770"/>
      <c r="GB74" s="770"/>
      <c r="GC74" s="770"/>
      <c r="GD74" s="770"/>
      <c r="GE74" s="770"/>
      <c r="GF74" s="770"/>
      <c r="GG74" s="770"/>
      <c r="GH74" s="770"/>
      <c r="GI74" s="756"/>
      <c r="GJ74" s="756"/>
      <c r="GK74" s="756"/>
      <c r="GL74" s="756"/>
      <c r="GM74" s="756"/>
      <c r="GN74" s="756"/>
      <c r="GO74" s="1200"/>
    </row>
    <row r="75" spans="1:197" ht="5.25" customHeight="1" x14ac:dyDescent="0.25">
      <c r="A75" s="171"/>
      <c r="B75" s="657"/>
      <c r="C75" s="657"/>
      <c r="D75" s="657"/>
      <c r="E75" s="657"/>
      <c r="F75" s="625"/>
      <c r="G75" s="625"/>
      <c r="H75" s="625"/>
      <c r="I75" s="625"/>
      <c r="J75" s="625"/>
      <c r="K75" s="625"/>
      <c r="L75" s="625"/>
      <c r="M75" s="625"/>
      <c r="N75" s="657"/>
      <c r="O75" s="657"/>
      <c r="P75" s="657"/>
      <c r="Q75" s="657"/>
      <c r="R75" s="657"/>
      <c r="S75" s="657"/>
      <c r="T75" s="657"/>
      <c r="U75" s="657"/>
      <c r="V75" s="657"/>
      <c r="W75" s="657"/>
      <c r="X75" s="657"/>
      <c r="Y75" s="15"/>
      <c r="Z75" s="771">
        <f>IF(Z65=0," ",Z65+5)</f>
        <v>2027</v>
      </c>
      <c r="AA75" s="772"/>
      <c r="AB75" s="772"/>
      <c r="AC75" s="772"/>
      <c r="AD75" s="772"/>
      <c r="AE75" s="1214">
        <f>SUMIFS('Resumen Anual'!$AF$54,Z75,'Resumen Anual'!$V$9,K59,'Resumen Anual'!$L$6)+SUMIFS('Resumen Anual'!$AF$112,Z75,'Resumen Anual'!$V$9,K59,'Resumen Anual'!$L$64)+SUMIFS('Resumen Anual'!$AF$170,Z75,'Resumen Anual'!$V$9,K59,'Resumen Anual'!$L$122)+SUMIFS('Resumen Anual'!$AF$228,Z75,'Resumen Anual'!$V$9,K59,'Resumen Anual'!$L$180)+SUMIFS('Resumen Anual'!$AF$286,Z75,'Resumen Anual'!$V$9,K59,'Resumen Anual'!$L$238)+SUMIFS('Resumen Anual'!$AF$344,Z75,'Resumen Anual'!$V$9,K59,'Resumen Anual'!$L$296)+SUMIFS('Resumen Anual'!$AF$402,Z75,'Resumen Anual'!$V$9,K59,'Resumen Anual'!$L$354)+SUMIFS('Resumen Anual'!$AF$460,Z75,'Resumen Anual'!$V$9,K59,'Resumen Anual'!$L$412)+SUMIFS('Resumen Anual'!$AF$518,Z75,'Resumen Anual'!$V$9,K59,'Resumen Anual'!$L$470)+SUMIFS('Resumen Anual'!$AF$576,Z75,'Resumen Anual'!$V$9,K59,'Resumen Anual'!$L$528)+SUMIFS('Resumen Anual'!$AF$634,Z75,'Resumen Anual'!$V$9,K59,'Resumen Anual'!$L$586)+SUMIFS('Resumen Anual'!$AF$692,Z75,'Resumen Anual'!$V$9,K59,'Resumen Anual'!$L$644)+SUMIFS('Resumen Anual'!$CC$54,Z75,'Resumen Anual'!$V$9,K59,'Resumen Anual'!$BI$6)+SUMIFS('Resumen Anual'!$CC$112,Z75,'Resumen Anual'!$V$9,K59,'Resumen Anual'!$BI$64)+SUMIFS('Resumen Anual'!$CC$170,Z75,'Resumen Anual'!$V$9,K59,'Resumen Anual'!$BI$122)+SUMIFS('Resumen Anual'!$CC$228,Z75,'Resumen Anual'!$V$9,K59,'Resumen Anual'!$BI$180)+SUMIFS('Resumen Anual'!$CC$286,Z75,'Resumen Anual'!$V$9,K59,'Resumen Anual'!$BI$238)+SUMIFS('Resumen Anual'!$CC$344,Z75,'Resumen Anual'!$V$9,K59,'Resumen Anual'!$BI$296)+SUMIFS('Resumen Anual'!$CC$402,Z75,'Resumen Anual'!$V$9,K59,'Resumen Anual'!$BI$354)+SUMIFS('Resumen Anual'!$CC$460,Z75,'Resumen Anual'!$V$9,K59,'Resumen Anual'!$BI$412)+SUMIFS('Resumen Anual'!$CC$518,Z75,'Resumen Anual'!$V$9,K59,'Resumen Anual'!$BI$470)+SUMIFS('Resumen Anual'!$CC$576,Z75,'Resumen Anual'!$V$9,K59,'Resumen Anual'!$BI$528)+SUMIFS('Resumen Anual'!$CC$634,Z75,'Resumen Anual'!$V$9,K59,'Resumen Anual'!$BI$586)+SUMIFS('Resumen Anual'!$CC$692,Z75,'Resumen Anual'!$V$9,K59,'Resumen Anual'!$BI$644)+SUMIFS('Resumen Anual'!$EB$54,Z75,'Resumen Anual'!$V$9,K59,'Resumen Anual'!$DH$6)+SUMIFS('Resumen Anual'!$EB$112,Z75,'Resumen Anual'!$V$9,K59,'Resumen Anual'!$DH$64)+SUMIFS('Resumen Anual'!$EB$170,Z75,'Resumen Anual'!$V$9,K59,'Resumen Anual'!$DH$122)+SUMIFS('Resumen Anual'!$EB$228,Z75,'Resumen Anual'!$V$9,K59,'Resumen Anual'!$DH$180)+SUMIFS('Resumen Anual'!$EB$286,Z75,'Resumen Anual'!$V$9,K59,'Resumen Anual'!$DH$238)+SUMIFS('Resumen Anual'!$EB$344,Z75,'Resumen Anual'!$V$9,K59,'Resumen Anual'!$DH$296)+SUMIFS('Resumen Anual'!$EB$402,Z75,'Resumen Anual'!$V$9,K59,'Resumen Anual'!$DH$354)+SUMIFS('Resumen Anual'!$EB$460,Z75,'Resumen Anual'!$V$9,K59,'Resumen Anual'!$DH$412)+SUMIFS('Resumen Anual'!$EB$518,Z75,'Resumen Anual'!$V$9,K59,'Resumen Anual'!$DH$470)+SUMIFS('Resumen Anual'!$EB$576,Z75,'Resumen Anual'!$V$9,K59,'Resumen Anual'!$DH$528)+SUMIFS('Resumen Anual'!$EB$634,Z75,'Resumen Anual'!$V$9,K59,'Resumen Anual'!$DH$586)+SUMIFS('Resumen Anual'!$EB$692,Z75,'Resumen Anual'!$V$9,K59,'Resumen Anual'!$DH$644)+SUMIFS('Resumen Anual'!$FY$54,Z75,'Resumen Anual'!$V$9,K59,'Resumen Anual'!$FE$6)+SUMIFS('Resumen Anual'!$FY$112,Z75,'Resumen Anual'!$V$9,K59,'Resumen Anual'!$FE$64)+SUMIFS('Resumen Anual'!$FY$170,Z75,'Resumen Anual'!$V$9,K59,'Resumen Anual'!$FE$122)+SUMIFS('Resumen Anual'!$FY$228,Z75,'Resumen Anual'!$V$9,K59,'Resumen Anual'!$FE$180)+SUMIFS('Resumen Anual'!$FY$286,Z75,'Resumen Anual'!$V$9,K59,'Resumen Anual'!$FE$238)+SUMIFS('Resumen Anual'!$FY$344,Z75,'Resumen Anual'!$V$9,K59,'Resumen Anual'!$FE$296)+SUMIFS('Resumen Anual'!$FY$402,Z75,'Resumen Anual'!$V$9,K59,'Resumen Anual'!$FE$354)+SUMIFS('Resumen Anual'!$FY$460,Z75,'Resumen Anual'!$V$9,K59,'Resumen Anual'!$FE$412)+SUMIFS('Resumen Anual'!$FY$518,Z75,'Resumen Anual'!$V$9,K59,'Resumen Anual'!$FE$470)+SUMIFS('Resumen Anual'!$FY$576,Z75,'Resumen Anual'!$V$9,K59,'Resumen Anual'!$FE$528)+SUMIFS('Resumen Anual'!$FY$634,Z75,'Resumen Anual'!$V$9,K59,'Resumen Anual'!$FE$586)+SUMIFS('Resumen Anual'!$FY$692,Z75,'Resumen Anual'!$V$9,K59,'Resumen Anual'!$FE$644)</f>
        <v>0</v>
      </c>
      <c r="AF75" s="770"/>
      <c r="AG75" s="770"/>
      <c r="AH75" s="770"/>
      <c r="AI75" s="770">
        <f>SUMIFS('Resumen Anual'!$AJ$54,Z75,'Resumen Anual'!$V$9,K59,'Resumen Anual'!$L$6)+SUMIFS('Resumen Anual'!$AJ$112,Z75,'Resumen Anual'!$V$9,K59,'Resumen Anual'!$L$64)+SUMIFS('Resumen Anual'!$AJ$170,Z75,'Resumen Anual'!$V$9,K59,'Resumen Anual'!$L$122)+SUMIFS('Resumen Anual'!$AJ$228,Z75,'Resumen Anual'!$V$9,K59,'Resumen Anual'!$L$180)+SUMIFS('Resumen Anual'!$AJ$286,Z75,'Resumen Anual'!$V$9,K59,'Resumen Anual'!$L$238)+SUMIFS('Resumen Anual'!$AJ$344,Z75,'Resumen Anual'!$V$9,K59,'Resumen Anual'!$L$296)+SUMIFS('Resumen Anual'!$AJ$402,Z75,'Resumen Anual'!$V$9,K59,'Resumen Anual'!$L$354)+SUMIFS('Resumen Anual'!$AJ$460,Z75,'Resumen Anual'!$V$9,K59,'Resumen Anual'!$L$412)+SUMIFS('Resumen Anual'!$AJ$518,Z75,'Resumen Anual'!$V$9,K59,'Resumen Anual'!$L$470)+SUMIFS('Resumen Anual'!$AJ$576,Z75,'Resumen Anual'!$V$9,K59,'Resumen Anual'!$L$528)+SUMIFS('Resumen Anual'!$AJ$634,Z75,'Resumen Anual'!$V$9,K59,'Resumen Anual'!$L$586)+SUMIFS('Resumen Anual'!$AJ$692,Z75,'Resumen Anual'!$V$9,K59,'Resumen Anual'!$L$644)+SUMIFS('Resumen Anual'!$CG$54,Z75,'Resumen Anual'!$V$9,K59,'Resumen Anual'!$BI$6)+SUMIFS('Resumen Anual'!$CG$112,Z75,'Resumen Anual'!$V$9,K59,'Resumen Anual'!$BI$64)+SUMIFS('Resumen Anual'!$CG$170,Z75,'Resumen Anual'!$V$9,K59,'Resumen Anual'!$BI$122)+SUMIFS('Resumen Anual'!$CG$228,Z75,'Resumen Anual'!$V$9,K59,'Resumen Anual'!$BI$180)+SUMIFS('Resumen Anual'!$CG$286,Z75,'Resumen Anual'!$V$9,K59,'Resumen Anual'!$BI$238)+SUMIFS('Resumen Anual'!$CG$344,Z75,'Resumen Anual'!$V$9,K59,'Resumen Anual'!$BI$296)+SUMIFS('Resumen Anual'!$CG$402,Z75,'Resumen Anual'!$V$9,K59,'Resumen Anual'!$BI$354)+SUMIFS('Resumen Anual'!$CG$460,Z75,'Resumen Anual'!$V$9,K59,'Resumen Anual'!$BI$412)+SUMIFS('Resumen Anual'!$CG$518,Z75,'Resumen Anual'!$V$9,K59,'Resumen Anual'!$BI$470)+SUMIFS('Resumen Anual'!$CG$576,Z75,'Resumen Anual'!$V$9,K59,'Resumen Anual'!$BI$528)+SUMIFS('Resumen Anual'!$CG$634,Z75,'Resumen Anual'!$V$9,K59,'Resumen Anual'!$BI$586)+SUMIFS('Resumen Anual'!$CG$692,Z75,'Resumen Anual'!$V$9,K59,'Resumen Anual'!$BI$644)+SUMIFS('Resumen Anual'!$EF$54,Z75,'Resumen Anual'!$V$9,K59,'Resumen Anual'!$DH$6)+SUMIFS('Resumen Anual'!$EF$112,Z75,'Resumen Anual'!$V$9,K59,'Resumen Anual'!$DH$64)+SUMIFS('Resumen Anual'!$EF$170,Z75,'Resumen Anual'!$V$9,K59,'Resumen Anual'!$DH$122)+SUMIFS('Resumen Anual'!$EF$228,Z75,'Resumen Anual'!$V$9,K59,'Resumen Anual'!$DH$180)+SUMIFS('Resumen Anual'!$EF$286,Z75,'Resumen Anual'!$V$9,K59,'Resumen Anual'!$DH$238)+SUMIFS('Resumen Anual'!$EF$344,Z75,'Resumen Anual'!$V$9,K59,'Resumen Anual'!$DH$296)+SUMIFS('Resumen Anual'!$EF$402,Z75,'Resumen Anual'!$V$9,K59,'Resumen Anual'!$DH$354)+SUMIFS('Resumen Anual'!$EF$460,Z75,'Resumen Anual'!$V$9,K59,'Resumen Anual'!$DH$412)+SUMIFS('Resumen Anual'!$EF$518,Z75,'Resumen Anual'!$V$9,K59,'Resumen Anual'!$DH$470)+SUMIFS('Resumen Anual'!$EF$576,Z75,'Resumen Anual'!$V$9,K59,'Resumen Anual'!$DH$528)+SUMIFS('Resumen Anual'!$EF$634,Z75,'Resumen Anual'!$V$9,K59,'Resumen Anual'!$DH$586)+SUMIFS('Resumen Anual'!$EF$692,Z75,'Resumen Anual'!$V$9,K59,'Resumen Anual'!$DH$644)+SUMIFS('Resumen Anual'!$GC$54,Z75,'Resumen Anual'!$V$9,K59,'Resumen Anual'!$FE$6)+SUMIFS('Resumen Anual'!$GC$112,Z75,'Resumen Anual'!$V$9,K59,'Resumen Anual'!$FE$64)+SUMIFS('Resumen Anual'!$GC$170,Z75,'Resumen Anual'!$V$9,K59,'Resumen Anual'!$FE$122)+SUMIFS('Resumen Anual'!$GC$228,Z75,'Resumen Anual'!$V$9,K59,'Resumen Anual'!$FE$180)+SUMIFS('Resumen Anual'!$GC$286,Z75,'Resumen Anual'!$V$9,K59,'Resumen Anual'!$FE$238)+SUMIFS('Resumen Anual'!$GC$344,Z75,'Resumen Anual'!$V$9,K59,'Resumen Anual'!$FE$296)+SUMIFS('Resumen Anual'!$GC$402,Z75,'Resumen Anual'!$V$9,K59,'Resumen Anual'!$FE$354)+SUMIFS('Resumen Anual'!$GC$460,Z75,'Resumen Anual'!$V$9,K59,'Resumen Anual'!$FE$412)+SUMIFS('Resumen Anual'!$GC$518,Z75,'Resumen Anual'!$V$9,K59,'Resumen Anual'!$FE$470)+SUMIFS('Resumen Anual'!$GC$576,Z75,'Resumen Anual'!$V$9,K59,'Resumen Anual'!$FE$528)+SUMIFS('Resumen Anual'!$GC$634,Z75,'Resumen Anual'!$V$9,K59,'Resumen Anual'!$FE$586)+SUMIFS('Resumen Anual'!$GC$692,Z75,'Resumen Anual'!$V$9,K59,'Resumen Anual'!$FE$644)</f>
        <v>0</v>
      </c>
      <c r="AJ75" s="770"/>
      <c r="AK75" s="770"/>
      <c r="AL75" s="770"/>
      <c r="AM75" s="770">
        <f>SUMIFS('Resumen Anual'!$AN$54,Z75,'Resumen Anual'!$V$9,K59,'Resumen Anual'!$L$6)+SUMIFS('Resumen Anual'!$AN$112,Z75,'Resumen Anual'!$V$9,K59,'Resumen Anual'!$L$64)+SUMIFS('Resumen Anual'!$AN$170,Z75,'Resumen Anual'!$V$9,K59,'Resumen Anual'!$L$122)+SUMIFS('Resumen Anual'!$AN$228,Z75,'Resumen Anual'!$V$9,K59,'Resumen Anual'!$L$180)+SUMIFS('Resumen Anual'!$AN$286,Z75,'Resumen Anual'!$V$9,K59,'Resumen Anual'!$L$238)+SUMIFS('Resumen Anual'!$AN$344,Z75,'Resumen Anual'!$V$9,K59,'Resumen Anual'!$L$296)+SUMIFS('Resumen Anual'!$AN$402,Z75,'Resumen Anual'!$V$9,K59,'Resumen Anual'!$L$354)+SUMIFS('Resumen Anual'!$AN$460,Z75,'Resumen Anual'!$V$9,K59,'Resumen Anual'!$L$412)+SUMIFS('Resumen Anual'!$AN$518,Z75,'Resumen Anual'!$V$9,K59,'Resumen Anual'!$L$470)+SUMIFS('Resumen Anual'!$AN$576,Z75,'Resumen Anual'!$V$9,K59,'Resumen Anual'!$L$528)+SUMIFS('Resumen Anual'!$AN$634,Z75,'Resumen Anual'!$V$9,K59,'Resumen Anual'!$L$586)+SUMIFS('Resumen Anual'!$AN$692,Z75,'Resumen Anual'!$V$9,K59,'Resumen Anual'!$L$644)+SUMIFS('Resumen Anual'!$CK$54,Z75,'Resumen Anual'!$V$9,K59,'Resumen Anual'!$BI$6)+SUMIFS('Resumen Anual'!$CK$112,Z75,'Resumen Anual'!$V$9,K59,'Resumen Anual'!$BI$64)+SUMIFS('Resumen Anual'!$CK$170,Z75,'Resumen Anual'!$V$9,K59,'Resumen Anual'!$BI$122)+SUMIFS('Resumen Anual'!$CK$228,Z75,'Resumen Anual'!$V$9,K59,'Resumen Anual'!$BI$180)+SUMIFS('Resumen Anual'!$CK$286,Z75,'Resumen Anual'!$V$9,K59,'Resumen Anual'!$BI$238)+SUMIFS('Resumen Anual'!$CK$344,Z75,'Resumen Anual'!$V$9,K59,'Resumen Anual'!$BI$296)+SUMIFS('Resumen Anual'!$CK$402,Z75,'Resumen Anual'!$V$9,K59,'Resumen Anual'!$BI$354)+SUMIFS('Resumen Anual'!$CK$460,Z75,'Resumen Anual'!$V$9,K59,'Resumen Anual'!$BI$412)+SUMIFS('Resumen Anual'!$CK$518,Z75,'Resumen Anual'!$V$9,K59,'Resumen Anual'!$BI$470)+SUMIFS('Resumen Anual'!$CK$576,Z75,'Resumen Anual'!$V$9,K59,'Resumen Anual'!$BI$528)+SUMIFS('Resumen Anual'!$CK$634,Z75,'Resumen Anual'!$V$9,K59,'Resumen Anual'!$BI$586)+SUMIFS('Resumen Anual'!$CK$692,Z75,'Resumen Anual'!$V$9,K59,'Resumen Anual'!$BI$644)+SUMIFS('Resumen Anual'!$EJ$54,Z75,'Resumen Anual'!$V$9,K59,'Resumen Anual'!$DH$6)+SUMIFS('Resumen Anual'!$EJ$112,Z75,'Resumen Anual'!$V$9,K59,'Resumen Anual'!$DH$64)+SUMIFS('Resumen Anual'!$EJ$170,Z75,'Resumen Anual'!$V$9,K59,'Resumen Anual'!$DH$122)+SUMIFS('Resumen Anual'!$EJ$228,Z75,'Resumen Anual'!$V$9,K59,'Resumen Anual'!$DH$180)+SUMIFS('Resumen Anual'!$EJ$286,Z75,'Resumen Anual'!$V$9,K59,'Resumen Anual'!$DH$238)+SUMIFS('Resumen Anual'!$EJ$344,Z75,'Resumen Anual'!$V$9,K59,'Resumen Anual'!$DH$296)+SUMIFS('Resumen Anual'!$EJ$402,Z75,'Resumen Anual'!$V$9,K59,'Resumen Anual'!$DH$354)+SUMIFS('Resumen Anual'!$EJ$460,Z75,'Resumen Anual'!$V$9,K59,'Resumen Anual'!$DH$412)+SUMIFS('Resumen Anual'!$EJ$518,Z75,'Resumen Anual'!$V$9,K59,'Resumen Anual'!$DH$470)+SUMIFS('Resumen Anual'!$EJ$576,Z75,'Resumen Anual'!$V$9,K59,'Resumen Anual'!$DH$528)+SUMIFS('Resumen Anual'!$EJ$634,Z75,'Resumen Anual'!$V$9,K59,'Resumen Anual'!$DH$586)+SUMIFS('Resumen Anual'!$EJ$692,Z75,'Resumen Anual'!$V$9,K59,'Resumen Anual'!$DH$644)+SUMIFS('Resumen Anual'!$GG$54,Z75,'Resumen Anual'!$V$9,K59,'Resumen Anual'!$FE$6)+SUMIFS('Resumen Anual'!$GG$112,Z75,'Resumen Anual'!$V$9,K59,'Resumen Anual'!$FE$64)+SUMIFS('Resumen Anual'!$GG$170,Z75,'Resumen Anual'!$V$9,K59,'Resumen Anual'!$FE$122)+SUMIFS('Resumen Anual'!$GG$228,Z75,'Resumen Anual'!$V$9,K59,'Resumen Anual'!$FE$180)+SUMIFS('Resumen Anual'!$GG$286,Z75,'Resumen Anual'!$V$9,K59,'Resumen Anual'!$FE$238)+SUMIFS('Resumen Anual'!$GG$344,Z75,'Resumen Anual'!$V$9,K59,'Resumen Anual'!$FE$296)+SUMIFS('Resumen Anual'!$GG$402,Z75,'Resumen Anual'!$V$9,K59,'Resumen Anual'!$FE$354)+SUMIFS('Resumen Anual'!$GG$460,Z75,'Resumen Anual'!$V$9,K59,'Resumen Anual'!$FE$412)+SUMIFS('Resumen Anual'!$GG$518,Z75,'Resumen Anual'!$V$9,K59,'Resumen Anual'!$FE$470)+SUMIFS('Resumen Anual'!$GG$576,Z75,'Resumen Anual'!$V$9,K59,'Resumen Anual'!$FE$528)+SUMIFS('Resumen Anual'!$GG$634,Z75,'Resumen Anual'!$V$9,K59,'Resumen Anual'!$FE$586)+SUMIFS('Resumen Anual'!$GG$692,Z75,'Resumen Anual'!$V$9,K59,'Resumen Anual'!$FE$644)</f>
        <v>0</v>
      </c>
      <c r="AN75" s="770"/>
      <c r="AO75" s="770"/>
      <c r="AP75" s="770"/>
      <c r="AQ75" s="756">
        <f>SUMIFS('Resumen Anual'!$AR$54,Z75,'Resumen Anual'!$V$9,K59,'Resumen Anual'!$L$6)+SUMIFS('Resumen Anual'!$AR$112,Z75,'Resumen Anual'!$V$9,K59,'Resumen Anual'!$L$64)+SUMIFS('Resumen Anual'!$AR$170,Z75,'Resumen Anual'!$V$9,K59,'Resumen Anual'!$L$122)+SUMIFS('Resumen Anual'!$AR$228,Z75,'Resumen Anual'!$V$9,K59,'Resumen Anual'!$L$180)+SUMIFS('Resumen Anual'!$AR$286,Z75,'Resumen Anual'!$V$9,K59,'Resumen Anual'!$L$238)+SUMIFS('Resumen Anual'!$AR$344,Z75,'Resumen Anual'!$V$9,K59,'Resumen Anual'!$L$296)+SUMIFS('Resumen Anual'!$AR$402,Z75,'Resumen Anual'!$V$9,K59,'Resumen Anual'!$L$354)+SUMIFS('Resumen Anual'!$AR$460,Z75,'Resumen Anual'!$V$9,K59,'Resumen Anual'!$L$412)+SUMIFS('Resumen Anual'!$AR$518,Z75,'Resumen Anual'!$V$9,K59,'Resumen Anual'!$L$470)+SUMIFS('Resumen Anual'!$AR$576,Z75,'Resumen Anual'!$V$9,K59,'Resumen Anual'!$L$528)+SUMIFS('Resumen Anual'!$AR$634,Z75,'Resumen Anual'!$V$9,K59,'Resumen Anual'!$L$586)+SUMIFS('Resumen Anual'!$AR$692,Z75,'Resumen Anual'!$V$9,K59,'Resumen Anual'!$L$644)+SUMIFS('Resumen Anual'!$CO$54,Z75,'Resumen Anual'!$V$9,K59,'Resumen Anual'!$BI$6)+SUMIFS('Resumen Anual'!$CO$112,Z75,'Resumen Anual'!$V$9,K59,'Resumen Anual'!$BI$64)+SUMIFS('Resumen Anual'!$CO$170,Z75,'Resumen Anual'!$V$9,K59,'Resumen Anual'!$BI$122)+SUMIFS('Resumen Anual'!$CO$228,Z75,'Resumen Anual'!$V$9,K59,'Resumen Anual'!$BI$180)+SUMIFS('Resumen Anual'!$CO$286,Z75,'Resumen Anual'!$V$9,K59,'Resumen Anual'!$BI$238)+SUMIFS('Resumen Anual'!$CO$344,Z75,'Resumen Anual'!$V$9,K59,'Resumen Anual'!$BI$296)+SUMIFS('Resumen Anual'!$CO$402,Z75,'Resumen Anual'!$V$9,K59,'Resumen Anual'!$BI$354)+SUMIFS('Resumen Anual'!$CO$460,Z75,'Resumen Anual'!$V$9,K59,'Resumen Anual'!$BI$412)+SUMIFS('Resumen Anual'!$CO$518,Z75,'Resumen Anual'!$V$9,K59,'Resumen Anual'!$BI$470)+SUMIFS('Resumen Anual'!$CO$576,Z75,'Resumen Anual'!$V$9,K59,'Resumen Anual'!$BI$528)+SUMIFS('Resumen Anual'!$CO$634,Z75,'Resumen Anual'!$V$9,K59,'Resumen Anual'!$BI$586)+SUMIFS('Resumen Anual'!$CO$692,Z75,'Resumen Anual'!$V$9,K59,'Resumen Anual'!$BI$644)+SUMIFS('Resumen Anual'!$EN$54,Z75,'Resumen Anual'!$V$9,K59,'Resumen Anual'!$DH$6)+SUMIFS('Resumen Anual'!$EN$112,Z75,'Resumen Anual'!$V$9,K59,'Resumen Anual'!$DH$64)+SUMIFS('Resumen Anual'!$EN$170,Z75,'Resumen Anual'!$V$9,K59,'Resumen Anual'!$DH$122)+SUMIFS('Resumen Anual'!$EN$228,Z75,'Resumen Anual'!$V$9,K59,'Resumen Anual'!$DH$180)+SUMIFS('Resumen Anual'!$EN$286,Z75,'Resumen Anual'!$V$9,K59,'Resumen Anual'!$DH$238)+SUMIFS('Resumen Anual'!$EN$344,Z75,'Resumen Anual'!$V$9,K59,'Resumen Anual'!$DH$296)+SUMIFS('Resumen Anual'!$EN$402,Z75,'Resumen Anual'!$V$9,K59,'Resumen Anual'!$DH$354)+SUMIFS('Resumen Anual'!$EN$460,Z75,'Resumen Anual'!$V$9,K59,'Resumen Anual'!$DH$412)+SUMIFS('Resumen Anual'!$EN$518,Z75,'Resumen Anual'!$V$9,K59,'Resumen Anual'!$DH$470)+SUMIFS('Resumen Anual'!$EN$576,Z75,'Resumen Anual'!$V$9,K59,'Resumen Anual'!$DH$528)+SUMIFS('Resumen Anual'!$EN$634,Z75,'Resumen Anual'!$V$9,K59,'Resumen Anual'!$DH$586)+SUMIFS('Resumen Anual'!$EN$692,Z75,'Resumen Anual'!$V$9,K59,'Resumen Anual'!$DH$644)+SUMIFS('Resumen Anual'!$GK$54,Z75,'Resumen Anual'!$V$9,K59,'Resumen Anual'!$FE$6)+SUMIFS('Resumen Anual'!$GK$112,Z75,'Resumen Anual'!$V$9,K59,'Resumen Anual'!$FE$64)+SUMIFS('Resumen Anual'!$GK$170,Z75,'Resumen Anual'!$V$9,K59,'Resumen Anual'!$FE$122)+SUMIFS('Resumen Anual'!$GK$228,Z75,'Resumen Anual'!$V$9,K59,'Resumen Anual'!$FE$180)+SUMIFS('Resumen Anual'!$GK$286,Z75,'Resumen Anual'!$V$9,K59,'Resumen Anual'!$FE$238)+SUMIFS('Resumen Anual'!$GK$344,Z75,'Resumen Anual'!$V$9,K59,'Resumen Anual'!$FE$296)+SUMIFS('Resumen Anual'!$GK$402,Z75,'Resumen Anual'!$V$9,K59,'Resumen Anual'!$FE$354)+SUMIFS('Resumen Anual'!$GK$460,Z75,'Resumen Anual'!$V$9,K59,'Resumen Anual'!$FE$412)+SUMIFS('Resumen Anual'!$GK$518,Z75,'Resumen Anual'!$V$9,K59,'Resumen Anual'!$FE$470)+SUMIFS('Resumen Anual'!$GK$576,Z75,'Resumen Anual'!$V$9,K59,'Resumen Anual'!$FE$528)+SUMIFS('Resumen Anual'!$GK$634,Z75,'Resumen Anual'!$V$9,K59,'Resumen Anual'!$FE$586)+SUMIFS('Resumen Anual'!$GK$692,Z75,'Resumen Anual'!$V$9,K59,'Resumen Anual'!$FE$644)</f>
        <v>0</v>
      </c>
      <c r="AR75" s="756"/>
      <c r="AS75" s="756"/>
      <c r="AT75" s="756">
        <f>SUMIFS('Resumen Anual'!$AU$54,Z75,'Resumen Anual'!$V$9,K59,'Resumen Anual'!$L$6)+SUMIFS('Resumen Anual'!$AU$112,Z75,'Resumen Anual'!$V$9,K59,'Resumen Anual'!$L$64)+SUMIFS('Resumen Anual'!$AU$170,Z75,'Resumen Anual'!$V$9,K59,'Resumen Anual'!$L$122)+SUMIFS('Resumen Anual'!$AU$228,Z75,'Resumen Anual'!$V$9,K59,'Resumen Anual'!$L$180)+SUMIFS('Resumen Anual'!$AU$286,Z75,'Resumen Anual'!$V$9,K59,'Resumen Anual'!$L$238)+SUMIFS('Resumen Anual'!$AU$344,Z75,'Resumen Anual'!$V$9,K59,'Resumen Anual'!$L$296)+SUMIFS('Resumen Anual'!$AU$402,Z75,'Resumen Anual'!$V$9,K59,'Resumen Anual'!$L$354)+SUMIFS('Resumen Anual'!$AU$460,Z75,'Resumen Anual'!$V$9,K59,'Resumen Anual'!$L$412)+SUMIFS('Resumen Anual'!$AU$518,Z75,'Resumen Anual'!$V$9,K59,'Resumen Anual'!$L$470)+SUMIFS('Resumen Anual'!$AU$576,Z75,'Resumen Anual'!$V$9,K59,'Resumen Anual'!$L$528)+SUMIFS('Resumen Anual'!$AU$634,Z75,'Resumen Anual'!$V$9,K59,'Resumen Anual'!$L$586)+SUMIFS('Resumen Anual'!$AU$692,Z75,'Resumen Anual'!$V$9,K59,'Resumen Anual'!$L$644)+SUMIFS('Resumen Anual'!$CR$54,Z75,'Resumen Anual'!$V$9,K59,'Resumen Anual'!$BI$6)+SUMIFS('Resumen Anual'!$CR$112,Z75,'Resumen Anual'!$V$9,K59,'Resumen Anual'!$BI$64)+SUMIFS('Resumen Anual'!$CR$170,Z75,'Resumen Anual'!$V$9,K59,'Resumen Anual'!$BI$122)+SUMIFS('Resumen Anual'!$CR$228,Z75,'Resumen Anual'!$V$9,K59,'Resumen Anual'!$BI$180)+SUMIFS('Resumen Anual'!$CR$286,Z75,'Resumen Anual'!$V$9,K59,'Resumen Anual'!$BI$238)+SUMIFS('Resumen Anual'!$CR$344,Z75,'Resumen Anual'!$V$9,K59,'Resumen Anual'!$BI$296)+SUMIFS('Resumen Anual'!$CR$402,Z75,'Resumen Anual'!$V$9,K59,'Resumen Anual'!$BI$354)+SUMIFS('Resumen Anual'!$CR$460,Z75,'Resumen Anual'!$V$9,K59,'Resumen Anual'!$BI$412)+SUMIFS('Resumen Anual'!$CR$518,Z75,'Resumen Anual'!$V$9,K59,'Resumen Anual'!$BI$470)+SUMIFS('Resumen Anual'!$CR$576,Z75,'Resumen Anual'!$V$9,K59,'Resumen Anual'!$BI$528)+SUMIFS('Resumen Anual'!$CR$634,Z75,'Resumen Anual'!$V$9,K59,'Resumen Anual'!$BI$586)+SUMIFS('Resumen Anual'!$CR$692,Z75,'Resumen Anual'!$V$9,K59,'Resumen Anual'!$BI$644)+SUMIFS('Resumen Anual'!$EQ$54,Z75,'Resumen Anual'!$V$9,K59,'Resumen Anual'!$DH$6)+SUMIFS('Resumen Anual'!$EQ$112,Z75,'Resumen Anual'!$V$9,K59,'Resumen Anual'!$DH$64)+SUMIFS('Resumen Anual'!$EQ$170,Z75,'Resumen Anual'!$V$9,K59,'Resumen Anual'!$DH$122)+SUMIFS('Resumen Anual'!$EQ$228,Z75,'Resumen Anual'!$V$9,K59,'Resumen Anual'!$DH$180)+SUMIFS('Resumen Anual'!$EQ$286,Z75,'Resumen Anual'!$V$9,K59,'Resumen Anual'!$DH$238)+SUMIFS('Resumen Anual'!$EQ$344,Z75,'Resumen Anual'!$V$9,K59,'Resumen Anual'!$DH$296)+SUMIFS('Resumen Anual'!$EQ$402,Z75,'Resumen Anual'!$V$9,K59,'Resumen Anual'!$DH$354)+SUMIFS('Resumen Anual'!$EQ$460,Z75,'Resumen Anual'!$V$9,K59,'Resumen Anual'!$DH$412)+SUMIFS('Resumen Anual'!$EQ$518,Z75,'Resumen Anual'!$V$9,K59,'Resumen Anual'!$DH$470)+SUMIFS('Resumen Anual'!$EQ$576,Z75,'Resumen Anual'!$V$9,K59,'Resumen Anual'!$DH$528)+SUMIFS('Resumen Anual'!$EQ$634,Z75,'Resumen Anual'!$V$9,K59,'Resumen Anual'!$DH$586)+SUMIFS('Resumen Anual'!$EQ$692,Z75,'Resumen Anual'!$V$9,K59,'Resumen Anual'!$DH$644)+SUMIFS('Resumen Anual'!$GN$54,Z75,'Resumen Anual'!$V$9,K59,'Resumen Anual'!$FE$6)+SUMIFS('Resumen Anual'!$GN$112,Z75,'Resumen Anual'!$V$9,K59,'Resumen Anual'!$FE$64)+SUMIFS('Resumen Anual'!$GN$170,Z75,'Resumen Anual'!$V$9,K59,'Resumen Anual'!$FE$122)+SUMIFS('Resumen Anual'!$GN$228,Z75,'Resumen Anual'!$V$9,K59,'Resumen Anual'!$FE$180)+SUMIFS('Resumen Anual'!$GN$286,Z75,'Resumen Anual'!$V$9,K59,'Resumen Anual'!$FE$238)+SUMIFS('Resumen Anual'!$GN$344,Z75,'Resumen Anual'!$V$9,K59,'Resumen Anual'!$FE$296)+SUMIFS('Resumen Anual'!$GN$402,Z75,'Resumen Anual'!$V$9,K59,'Resumen Anual'!$FE$354)+SUMIFS('Resumen Anual'!$GN$460,Z75,'Resumen Anual'!$V$9,K59,'Resumen Anual'!$FE$412)+SUMIFS('Resumen Anual'!$GN$518,Z75,'Resumen Anual'!$V$9,K59,'Resumen Anual'!$FE$470)+SUMIFS('Resumen Anual'!$GN$576,Z75,'Resumen Anual'!$V$9,K59,'Resumen Anual'!$FE$528)+SUMIFS('Resumen Anual'!$GN$634,Z75,'Resumen Anual'!$V$9,K59,'Resumen Anual'!$FE$586)+SUMIFS('Resumen Anual'!$GN$692,Z75,'Resumen Anual'!$V$9,K59,'Resumen Anual'!$FE$644)</f>
        <v>0</v>
      </c>
      <c r="AU75" s="756"/>
      <c r="AV75" s="1215"/>
      <c r="AW75" s="1200"/>
      <c r="AX75" s="171"/>
      <c r="AY75" s="657"/>
      <c r="AZ75" s="657"/>
      <c r="BA75" s="657"/>
      <c r="BB75" s="657"/>
      <c r="BC75" s="625"/>
      <c r="BD75" s="625"/>
      <c r="BE75" s="625"/>
      <c r="BF75" s="625"/>
      <c r="BG75" s="625"/>
      <c r="BH75" s="625"/>
      <c r="BI75" s="625"/>
      <c r="BJ75" s="625"/>
      <c r="BK75" s="657"/>
      <c r="BL75" s="657"/>
      <c r="BM75" s="657"/>
      <c r="BN75" s="657"/>
      <c r="BO75" s="657"/>
      <c r="BP75" s="657"/>
      <c r="BQ75" s="657"/>
      <c r="BR75" s="657"/>
      <c r="BS75" s="657"/>
      <c r="BT75" s="657"/>
      <c r="BU75" s="657"/>
      <c r="BV75" s="15"/>
      <c r="BW75" s="771">
        <f>IF(BW65=0," ",BW65+5)</f>
        <v>2027</v>
      </c>
      <c r="BX75" s="772"/>
      <c r="BY75" s="772"/>
      <c r="BZ75" s="772"/>
      <c r="CA75" s="772"/>
      <c r="CB75" s="1214">
        <f>SUMIFS('Resumen Anual'!$AF$54,BW75,'Resumen Anual'!$V$9,BH59,'Resumen Anual'!$L$6)+SUMIFS('Resumen Anual'!$AF$112,BW75,'Resumen Anual'!$V$9,BH59,'Resumen Anual'!$L$64)+SUMIFS('Resumen Anual'!$AF$170,BW75,'Resumen Anual'!$V$9,BH59,'Resumen Anual'!$L$122)+SUMIFS('Resumen Anual'!$AF$228,BW75,'Resumen Anual'!$V$9,BH59,'Resumen Anual'!$L$180)+SUMIFS('Resumen Anual'!$AF$286,BW75,'Resumen Anual'!$V$9,BH59,'Resumen Anual'!$L$238)+SUMIFS('Resumen Anual'!$AF$344,BW75,'Resumen Anual'!$V$9,BH59,'Resumen Anual'!$L$296)+SUMIFS('Resumen Anual'!$AF$402,BW75,'Resumen Anual'!$V$9,BH59,'Resumen Anual'!$L$354)+SUMIFS('Resumen Anual'!$AF$460,BW75,'Resumen Anual'!$V$9,BH59,'Resumen Anual'!$L$412)+SUMIFS('Resumen Anual'!$AF$518,BW75,'Resumen Anual'!$V$9,BH59,'Resumen Anual'!$L$470)+SUMIFS('Resumen Anual'!$AF$576,BW75,'Resumen Anual'!$V$9,BH59,'Resumen Anual'!$L$528)+SUMIFS('Resumen Anual'!$AF$634,BW75,'Resumen Anual'!$V$9,BH59,'Resumen Anual'!$L$586)+SUMIFS('Resumen Anual'!$AF$692,BW75,'Resumen Anual'!$V$9,BH59,'Resumen Anual'!$L$644)+SUMIFS('Resumen Anual'!$CC$54,BW75,'Resumen Anual'!$V$9,BH59,'Resumen Anual'!$BI$6)+SUMIFS('Resumen Anual'!$CC$112,BW75,'Resumen Anual'!$V$9,BH59,'Resumen Anual'!$BI$64)+SUMIFS('Resumen Anual'!$CC$170,BW75,'Resumen Anual'!$V$9,BH59,'Resumen Anual'!$BI$122)+SUMIFS('Resumen Anual'!$CC$228,BW75,'Resumen Anual'!$V$9,BH59,'Resumen Anual'!$BI$180)+SUMIFS('Resumen Anual'!$CC$286,BW75,'Resumen Anual'!$V$9,BH59,'Resumen Anual'!$BI$238)+SUMIFS('Resumen Anual'!$CC$344,BW75,'Resumen Anual'!$V$9,BH59,'Resumen Anual'!$BI$296)+SUMIFS('Resumen Anual'!$CC$402,BW75,'Resumen Anual'!$V$9,BH59,'Resumen Anual'!$BI$354)+SUMIFS('Resumen Anual'!$CC$460,BW75,'Resumen Anual'!$V$9,BH59,'Resumen Anual'!$BI$412)+SUMIFS('Resumen Anual'!$CC$518,BW75,'Resumen Anual'!$V$9,BH59,'Resumen Anual'!$BI$470)+SUMIFS('Resumen Anual'!$CC$576,BW75,'Resumen Anual'!$V$9,BH59,'Resumen Anual'!$BI$528)+SUMIFS('Resumen Anual'!$CC$634,BW75,'Resumen Anual'!$V$9,BH59,'Resumen Anual'!$BI$586)+SUMIFS('Resumen Anual'!$CC$692,BW75,'Resumen Anual'!$V$9,BH59,'Resumen Anual'!$BI$644)+SUMIFS('Resumen Anual'!$EB$54,BW75,'Resumen Anual'!$V$9,BH59,'Resumen Anual'!$DH$6)+SUMIFS('Resumen Anual'!$EB$112,BW75,'Resumen Anual'!$V$9,BH59,'Resumen Anual'!$DH$64)+SUMIFS('Resumen Anual'!$EB$170,BW75,'Resumen Anual'!$V$9,BH59,'Resumen Anual'!$DH$122)+SUMIFS('Resumen Anual'!$EB$228,BW75,'Resumen Anual'!$V$9,BH59,'Resumen Anual'!$DH$180)+SUMIFS('Resumen Anual'!$EB$286,BW75,'Resumen Anual'!$V$9,BH59,'Resumen Anual'!$DH$238)+SUMIFS('Resumen Anual'!$EB$344,BW75,'Resumen Anual'!$V$9,BH59,'Resumen Anual'!$DH$296)+SUMIFS('Resumen Anual'!$EB$402,BW75,'Resumen Anual'!$V$9,BH59,'Resumen Anual'!$DH$354)+SUMIFS('Resumen Anual'!$EB$460,BW75,'Resumen Anual'!$V$9,BH59,'Resumen Anual'!$DH$412)+SUMIFS('Resumen Anual'!$EB$518,BW75,'Resumen Anual'!$V$9,BH59,'Resumen Anual'!$DH$470)+SUMIFS('Resumen Anual'!$EB$576,BW75,'Resumen Anual'!$V$9,BH59,'Resumen Anual'!$DH$528)+SUMIFS('Resumen Anual'!$EB$634,BW75,'Resumen Anual'!$V$9,BH59,'Resumen Anual'!$DH$586)+SUMIFS('Resumen Anual'!$EB$692,BW75,'Resumen Anual'!$V$9,BH59,'Resumen Anual'!$DH$644)+SUMIFS('Resumen Anual'!$FY$54,BW75,'Resumen Anual'!$V$9,BH59,'Resumen Anual'!$FE$6)+SUMIFS('Resumen Anual'!$FY$112,BW75,'Resumen Anual'!$V$9,BH59,'Resumen Anual'!$FE$64)+SUMIFS('Resumen Anual'!$FY$170,BW75,'Resumen Anual'!$V$9,BH59,'Resumen Anual'!$FE$122)+SUMIFS('Resumen Anual'!$FY$228,BW75,'Resumen Anual'!$V$9,BH59,'Resumen Anual'!$FE$180)+SUMIFS('Resumen Anual'!$FY$286,BW75,'Resumen Anual'!$V$9,BH59,'Resumen Anual'!$FE$238)+SUMIFS('Resumen Anual'!$FY$344,BW75,'Resumen Anual'!$V$9,BH59,'Resumen Anual'!$FE$296)+SUMIFS('Resumen Anual'!$FY$402,BW75,'Resumen Anual'!$V$9,BH59,'Resumen Anual'!$FE$354)+SUMIFS('Resumen Anual'!$FY$460,BW75,'Resumen Anual'!$V$9,BH59,'Resumen Anual'!$FE$412)+SUMIFS('Resumen Anual'!$FY$518,BW75,'Resumen Anual'!$V$9,BH59,'Resumen Anual'!$FE$470)+SUMIFS('Resumen Anual'!$FY$576,BW75,'Resumen Anual'!$V$9,BH59,'Resumen Anual'!$FE$528)+SUMIFS('Resumen Anual'!$FY$634,BW75,'Resumen Anual'!$V$9,BH59,'Resumen Anual'!$FE$586)+SUMIFS('Resumen Anual'!$FY$692,BW75,'Resumen Anual'!$V$9,BH59,'Resumen Anual'!$FE$644)</f>
        <v>0</v>
      </c>
      <c r="CC75" s="770"/>
      <c r="CD75" s="770"/>
      <c r="CE75" s="770"/>
      <c r="CF75" s="770">
        <f>SUMIFS('Resumen Anual'!$AJ$54,BW75,'Resumen Anual'!$V$9,BH59,'Resumen Anual'!$L$6)+SUMIFS('Resumen Anual'!$AJ$112,BW75,'Resumen Anual'!$V$9,BH59,'Resumen Anual'!$L$64)+SUMIFS('Resumen Anual'!$AJ$170,BW75,'Resumen Anual'!$V$9,BH59,'Resumen Anual'!$L$122)+SUMIFS('Resumen Anual'!$AJ$228,BW75,'Resumen Anual'!$V$9,BH59,'Resumen Anual'!$L$180)+SUMIFS('Resumen Anual'!$AJ$286,BW75,'Resumen Anual'!$V$9,BH59,'Resumen Anual'!$L$238)+SUMIFS('Resumen Anual'!$AJ$344,BW75,'Resumen Anual'!$V$9,BH59,'Resumen Anual'!$L$296)+SUMIFS('Resumen Anual'!$AJ$402,BW75,'Resumen Anual'!$V$9,BH59,'Resumen Anual'!$L$354)+SUMIFS('Resumen Anual'!$AJ$460,BW75,'Resumen Anual'!$V$9,BH59,'Resumen Anual'!$L$412)+SUMIFS('Resumen Anual'!$AJ$518,BW75,'Resumen Anual'!$V$9,BH59,'Resumen Anual'!$L$470)+SUMIFS('Resumen Anual'!$AJ$576,BW75,'Resumen Anual'!$V$9,BH59,'Resumen Anual'!$L$528)+SUMIFS('Resumen Anual'!$AJ$634,BW75,'Resumen Anual'!$V$9,BH59,'Resumen Anual'!$L$586)+SUMIFS('Resumen Anual'!$AJ$692,BW75,'Resumen Anual'!$V$9,BH59,'Resumen Anual'!$L$644)+SUMIFS('Resumen Anual'!$CG$54,BW75,'Resumen Anual'!$V$9,BH59,'Resumen Anual'!$BI$6)+SUMIFS('Resumen Anual'!$CG$112,BW75,'Resumen Anual'!$V$9,BH59,'Resumen Anual'!$BI$64)+SUMIFS('Resumen Anual'!$CG$170,BW75,'Resumen Anual'!$V$9,BH59,'Resumen Anual'!$BI$122)+SUMIFS('Resumen Anual'!$CG$228,BW75,'Resumen Anual'!$V$9,BH59,'Resumen Anual'!$BI$180)+SUMIFS('Resumen Anual'!$CG$286,BW75,'Resumen Anual'!$V$9,BH59,'Resumen Anual'!$BI$238)+SUMIFS('Resumen Anual'!$CG$344,BW75,'Resumen Anual'!$V$9,BH59,'Resumen Anual'!$BI$296)+SUMIFS('Resumen Anual'!$CG$402,BW75,'Resumen Anual'!$V$9,BH59,'Resumen Anual'!$BI$354)+SUMIFS('Resumen Anual'!$CG$460,BW75,'Resumen Anual'!$V$9,BH59,'Resumen Anual'!$BI$412)+SUMIFS('Resumen Anual'!$CG$518,BW75,'Resumen Anual'!$V$9,BH59,'Resumen Anual'!$BI$470)+SUMIFS('Resumen Anual'!$CG$576,BW75,'Resumen Anual'!$V$9,BH59,'Resumen Anual'!$BI$528)+SUMIFS('Resumen Anual'!$CG$634,BW75,'Resumen Anual'!$V$9,BH59,'Resumen Anual'!$BI$586)+SUMIFS('Resumen Anual'!$CG$692,BW75,'Resumen Anual'!$V$9,BH59,'Resumen Anual'!$BI$644)+SUMIFS('Resumen Anual'!$EF$54,BW75,'Resumen Anual'!$V$9,BH59,'Resumen Anual'!$DH$6)+SUMIFS('Resumen Anual'!$EF$112,BW75,'Resumen Anual'!$V$9,BH59,'Resumen Anual'!$DH$64)+SUMIFS('Resumen Anual'!$EF$170,BW75,'Resumen Anual'!$V$9,BH59,'Resumen Anual'!$DH$122)+SUMIFS('Resumen Anual'!$EF$228,BW75,'Resumen Anual'!$V$9,BH59,'Resumen Anual'!$DH$180)+SUMIFS('Resumen Anual'!$EF$286,BW75,'Resumen Anual'!$V$9,BH59,'Resumen Anual'!$DH$238)+SUMIFS('Resumen Anual'!$EF$344,BW75,'Resumen Anual'!$V$9,BH59,'Resumen Anual'!$DH$296)+SUMIFS('Resumen Anual'!$EF$402,BW75,'Resumen Anual'!$V$9,BH59,'Resumen Anual'!$DH$354)+SUMIFS('Resumen Anual'!$EF$460,BW75,'Resumen Anual'!$V$9,BH59,'Resumen Anual'!$DH$412)+SUMIFS('Resumen Anual'!$EF$518,BW75,'Resumen Anual'!$V$9,BH59,'Resumen Anual'!$DH$470)+SUMIFS('Resumen Anual'!$EF$576,BW75,'Resumen Anual'!$V$9,BH59,'Resumen Anual'!$DH$528)+SUMIFS('Resumen Anual'!$EF$634,BW75,'Resumen Anual'!$V$9,BH59,'Resumen Anual'!$DH$586)+SUMIFS('Resumen Anual'!$EF$692,BW75,'Resumen Anual'!$V$9,BH59,'Resumen Anual'!$DH$644)+SUMIFS('Resumen Anual'!$GC$54,BW75,'Resumen Anual'!$V$9,BH59,'Resumen Anual'!$FE$6)+SUMIFS('Resumen Anual'!$GC$112,BW75,'Resumen Anual'!$V$9,BH59,'Resumen Anual'!$FE$64)+SUMIFS('Resumen Anual'!$GC$170,BW75,'Resumen Anual'!$V$9,BH59,'Resumen Anual'!$FE$122)+SUMIFS('Resumen Anual'!$GC$228,BW75,'Resumen Anual'!$V$9,BH59,'Resumen Anual'!$FE$180)+SUMIFS('Resumen Anual'!$GC$286,BW75,'Resumen Anual'!$V$9,BH59,'Resumen Anual'!$FE$238)+SUMIFS('Resumen Anual'!$GC$344,BW75,'Resumen Anual'!$V$9,BH59,'Resumen Anual'!$FE$296)+SUMIFS('Resumen Anual'!$GC$402,BW75,'Resumen Anual'!$V$9,BH59,'Resumen Anual'!$FE$354)+SUMIFS('Resumen Anual'!$GC$460,BW75,'Resumen Anual'!$V$9,BH59,'Resumen Anual'!$FE$412)+SUMIFS('Resumen Anual'!$GC$518,BW75,'Resumen Anual'!$V$9,BH59,'Resumen Anual'!$FE$470)+SUMIFS('Resumen Anual'!$GC$576,BW75,'Resumen Anual'!$V$9,BH59,'Resumen Anual'!$FE$528)+SUMIFS('Resumen Anual'!$GC$634,BW75,'Resumen Anual'!$V$9,BH59,'Resumen Anual'!$FE$586)+SUMIFS('Resumen Anual'!$GC$692,BW75,'Resumen Anual'!$V$9,BH59,'Resumen Anual'!$FE$644)</f>
        <v>0</v>
      </c>
      <c r="CG75" s="770"/>
      <c r="CH75" s="770"/>
      <c r="CI75" s="770"/>
      <c r="CJ75" s="770">
        <f>SUMIFS('Resumen Anual'!$AN$54,BW75,'Resumen Anual'!$V$9,BH59,'Resumen Anual'!$L$6)+SUMIFS('Resumen Anual'!$AN$112,BW75,'Resumen Anual'!$V$9,BH59,'Resumen Anual'!$L$64)+SUMIFS('Resumen Anual'!$AN$170,BW75,'Resumen Anual'!$V$9,BH59,'Resumen Anual'!$L$122)+SUMIFS('Resumen Anual'!$AN$228,BW75,'Resumen Anual'!$V$9,BH59,'Resumen Anual'!$L$180)+SUMIFS('Resumen Anual'!$AN$286,BW75,'Resumen Anual'!$V$9,BH59,'Resumen Anual'!$L$238)+SUMIFS('Resumen Anual'!$AN$344,BW75,'Resumen Anual'!$V$9,BH59,'Resumen Anual'!$L$296)+SUMIFS('Resumen Anual'!$AN$402,BW75,'Resumen Anual'!$V$9,BH59,'Resumen Anual'!$L$354)+SUMIFS('Resumen Anual'!$AN$460,BW75,'Resumen Anual'!$V$9,BH59,'Resumen Anual'!$L$412)+SUMIFS('Resumen Anual'!$AN$518,BW75,'Resumen Anual'!$V$9,BH59,'Resumen Anual'!$L$470)+SUMIFS('Resumen Anual'!$AN$576,BW75,'Resumen Anual'!$V$9,BH59,'Resumen Anual'!$L$528)+SUMIFS('Resumen Anual'!$AN$634,BW75,'Resumen Anual'!$V$9,BH59,'Resumen Anual'!$L$586)+SUMIFS('Resumen Anual'!$AN$692,BW75,'Resumen Anual'!$V$9,BH59,'Resumen Anual'!$L$644)+SUMIFS('Resumen Anual'!$CK$54,BW75,'Resumen Anual'!$V$9,BH59,'Resumen Anual'!$BI$6)+SUMIFS('Resumen Anual'!$CK$112,BW75,'Resumen Anual'!$V$9,BH59,'Resumen Anual'!$BI$64)+SUMIFS('Resumen Anual'!$CK$170,BW75,'Resumen Anual'!$V$9,BH59,'Resumen Anual'!$BI$122)+SUMIFS('Resumen Anual'!$CK$228,BW75,'Resumen Anual'!$V$9,BH59,'Resumen Anual'!$BI$180)+SUMIFS('Resumen Anual'!$CK$286,BW75,'Resumen Anual'!$V$9,BH59,'Resumen Anual'!$BI$238)+SUMIFS('Resumen Anual'!$CK$344,BW75,'Resumen Anual'!$V$9,BH59,'Resumen Anual'!$BI$296)+SUMIFS('Resumen Anual'!$CK$402,BW75,'Resumen Anual'!$V$9,BH59,'Resumen Anual'!$BI$354)+SUMIFS('Resumen Anual'!$CK$460,BW75,'Resumen Anual'!$V$9,BH59,'Resumen Anual'!$BI$412)+SUMIFS('Resumen Anual'!$CK$518,BW75,'Resumen Anual'!$V$9,BH59,'Resumen Anual'!$BI$470)+SUMIFS('Resumen Anual'!$CK$576,BW75,'Resumen Anual'!$V$9,BH59,'Resumen Anual'!$BI$528)+SUMIFS('Resumen Anual'!$CK$634,BW75,'Resumen Anual'!$V$9,BH59,'Resumen Anual'!$BI$586)+SUMIFS('Resumen Anual'!$CK$692,BW75,'Resumen Anual'!$V$9,BH59,'Resumen Anual'!$BI$644)+SUMIFS('Resumen Anual'!$EJ$54,BW75,'Resumen Anual'!$V$9,BH59,'Resumen Anual'!$DH$6)+SUMIFS('Resumen Anual'!$EJ$112,BW75,'Resumen Anual'!$V$9,BH59,'Resumen Anual'!$DH$64)+SUMIFS('Resumen Anual'!$EJ$170,BW75,'Resumen Anual'!$V$9,BH59,'Resumen Anual'!$DH$122)+SUMIFS('Resumen Anual'!$EJ$228,BW75,'Resumen Anual'!$V$9,BH59,'Resumen Anual'!$DH$180)+SUMIFS('Resumen Anual'!$EJ$286,BW75,'Resumen Anual'!$V$9,BH59,'Resumen Anual'!$DH$238)+SUMIFS('Resumen Anual'!$EJ$344,BW75,'Resumen Anual'!$V$9,BH59,'Resumen Anual'!$DH$296)+SUMIFS('Resumen Anual'!$EJ$402,BW75,'Resumen Anual'!$V$9,BH59,'Resumen Anual'!$DH$354)+SUMIFS('Resumen Anual'!$EJ$460,BW75,'Resumen Anual'!$V$9,BH59,'Resumen Anual'!$DH$412)+SUMIFS('Resumen Anual'!$EJ$518,BW75,'Resumen Anual'!$V$9,BH59,'Resumen Anual'!$DH$470)+SUMIFS('Resumen Anual'!$EJ$576,BW75,'Resumen Anual'!$V$9,BH59,'Resumen Anual'!$DH$528)+SUMIFS('Resumen Anual'!$EJ$634,BW75,'Resumen Anual'!$V$9,BH59,'Resumen Anual'!$DH$586)+SUMIFS('Resumen Anual'!$EJ$692,BW75,'Resumen Anual'!$V$9,BH59,'Resumen Anual'!$DH$644)+SUMIFS('Resumen Anual'!$GG$54,BW75,'Resumen Anual'!$V$9,BH59,'Resumen Anual'!$FE$6)+SUMIFS('Resumen Anual'!$GG$112,BW75,'Resumen Anual'!$V$9,BH59,'Resumen Anual'!$FE$64)+SUMIFS('Resumen Anual'!$GG$170,BW75,'Resumen Anual'!$V$9,BH59,'Resumen Anual'!$FE$122)+SUMIFS('Resumen Anual'!$GG$228,BW75,'Resumen Anual'!$V$9,BH59,'Resumen Anual'!$FE$180)+SUMIFS('Resumen Anual'!$GG$286,BW75,'Resumen Anual'!$V$9,BH59,'Resumen Anual'!$FE$238)+SUMIFS('Resumen Anual'!$GG$344,BW75,'Resumen Anual'!$V$9,BH59,'Resumen Anual'!$FE$296)+SUMIFS('Resumen Anual'!$GG$402,BW75,'Resumen Anual'!$V$9,BH59,'Resumen Anual'!$FE$354)+SUMIFS('Resumen Anual'!$GG$460,BW75,'Resumen Anual'!$V$9,BH59,'Resumen Anual'!$FE$412)+SUMIFS('Resumen Anual'!$GG$518,BW75,'Resumen Anual'!$V$9,BH59,'Resumen Anual'!$FE$470)+SUMIFS('Resumen Anual'!$GG$576,BW75,'Resumen Anual'!$V$9,BH59,'Resumen Anual'!$FE$528)+SUMIFS('Resumen Anual'!$GG$634,BW75,'Resumen Anual'!$V$9,BH59,'Resumen Anual'!$FE$586)+SUMIFS('Resumen Anual'!$GG$692,BW75,'Resumen Anual'!$V$9,BH59,'Resumen Anual'!$FE$644)</f>
        <v>0</v>
      </c>
      <c r="CK75" s="770"/>
      <c r="CL75" s="770"/>
      <c r="CM75" s="770"/>
      <c r="CN75" s="756">
        <f>SUMIFS('Resumen Anual'!$AR$54,BW75,'Resumen Anual'!$V$9,BH59,'Resumen Anual'!$L$6)+SUMIFS('Resumen Anual'!$AR$112,BW75,'Resumen Anual'!$V$9,BH59,'Resumen Anual'!$L$64)+SUMIFS('Resumen Anual'!$AR$170,BW75,'Resumen Anual'!$V$9,BH59,'Resumen Anual'!$L$122)+SUMIFS('Resumen Anual'!$AR$228,BW75,'Resumen Anual'!$V$9,BH59,'Resumen Anual'!$L$180)+SUMIFS('Resumen Anual'!$AR$286,BW75,'Resumen Anual'!$V$9,BH59,'Resumen Anual'!$L$238)+SUMIFS('Resumen Anual'!$AR$344,BW75,'Resumen Anual'!$V$9,BH59,'Resumen Anual'!$L$296)+SUMIFS('Resumen Anual'!$AR$402,BW75,'Resumen Anual'!$V$9,BH59,'Resumen Anual'!$L$354)+SUMIFS('Resumen Anual'!$AR$460,BW75,'Resumen Anual'!$V$9,BH59,'Resumen Anual'!$L$412)+SUMIFS('Resumen Anual'!$AR$518,BW75,'Resumen Anual'!$V$9,BH59,'Resumen Anual'!$L$470)+SUMIFS('Resumen Anual'!$AR$576,BW75,'Resumen Anual'!$V$9,BH59,'Resumen Anual'!$L$528)+SUMIFS('Resumen Anual'!$AR$634,BW75,'Resumen Anual'!$V$9,BH59,'Resumen Anual'!$L$586)+SUMIFS('Resumen Anual'!$AR$692,BW75,'Resumen Anual'!$V$9,BH59,'Resumen Anual'!$L$644)+SUMIFS('Resumen Anual'!$CO$54,BW75,'Resumen Anual'!$V$9,BH59,'Resumen Anual'!$BI$6)+SUMIFS('Resumen Anual'!$CO$112,BW75,'Resumen Anual'!$V$9,BH59,'Resumen Anual'!$BI$64)+SUMIFS('Resumen Anual'!$CO$170,BW75,'Resumen Anual'!$V$9,BH59,'Resumen Anual'!$BI$122)+SUMIFS('Resumen Anual'!$CO$228,BW75,'Resumen Anual'!$V$9,BH59,'Resumen Anual'!$BI$180)+SUMIFS('Resumen Anual'!$CO$286,BW75,'Resumen Anual'!$V$9,BH59,'Resumen Anual'!$BI$238)+SUMIFS('Resumen Anual'!$CO$344,BW75,'Resumen Anual'!$V$9,BH59,'Resumen Anual'!$BI$296)+SUMIFS('Resumen Anual'!$CO$402,BW75,'Resumen Anual'!$V$9,BH59,'Resumen Anual'!$BI$354)+SUMIFS('Resumen Anual'!$CO$460,BW75,'Resumen Anual'!$V$9,BH59,'Resumen Anual'!$BI$412)+SUMIFS('Resumen Anual'!$CO$518,BW75,'Resumen Anual'!$V$9,BH59,'Resumen Anual'!$BI$470)+SUMIFS('Resumen Anual'!$CO$576,BW75,'Resumen Anual'!$V$9,BH59,'Resumen Anual'!$BI$528)+SUMIFS('Resumen Anual'!$CO$634,BW75,'Resumen Anual'!$V$9,BH59,'Resumen Anual'!$BI$586)+SUMIFS('Resumen Anual'!$CO$692,BW75,'Resumen Anual'!$V$9,BH59,'Resumen Anual'!$BI$644)+SUMIFS('Resumen Anual'!$EN$54,BW75,'Resumen Anual'!$V$9,BH59,'Resumen Anual'!$DH$6)+SUMIFS('Resumen Anual'!$EN$112,BW75,'Resumen Anual'!$V$9,BH59,'Resumen Anual'!$DH$64)+SUMIFS('Resumen Anual'!$EN$170,BW75,'Resumen Anual'!$V$9,BH59,'Resumen Anual'!$DH$122)+SUMIFS('Resumen Anual'!$EN$228,BW75,'Resumen Anual'!$V$9,BH59,'Resumen Anual'!$DH$180)+SUMIFS('Resumen Anual'!$EN$286,BW75,'Resumen Anual'!$V$9,BH59,'Resumen Anual'!$DH$238)+SUMIFS('Resumen Anual'!$EN$344,BW75,'Resumen Anual'!$V$9,BH59,'Resumen Anual'!$DH$296)+SUMIFS('Resumen Anual'!$EN$402,BW75,'Resumen Anual'!$V$9,BH59,'Resumen Anual'!$DH$354)+SUMIFS('Resumen Anual'!$EN$460,BW75,'Resumen Anual'!$V$9,BH59,'Resumen Anual'!$DH$412)+SUMIFS('Resumen Anual'!$EN$518,BW75,'Resumen Anual'!$V$9,BH59,'Resumen Anual'!$DH$470)+SUMIFS('Resumen Anual'!$EN$576,BW75,'Resumen Anual'!$V$9,BH59,'Resumen Anual'!$DH$528)+SUMIFS('Resumen Anual'!$EN$634,BW75,'Resumen Anual'!$V$9,BH59,'Resumen Anual'!$DH$586)+SUMIFS('Resumen Anual'!$EN$692,BW75,'Resumen Anual'!$V$9,BH59,'Resumen Anual'!$DH$644)+SUMIFS('Resumen Anual'!$GK$54,BW75,'Resumen Anual'!$V$9,BH59,'Resumen Anual'!$FE$6)+SUMIFS('Resumen Anual'!$GK$112,BW75,'Resumen Anual'!$V$9,BH59,'Resumen Anual'!$FE$64)+SUMIFS('Resumen Anual'!$GK$170,BW75,'Resumen Anual'!$V$9,BH59,'Resumen Anual'!$FE$122)+SUMIFS('Resumen Anual'!$GK$228,BW75,'Resumen Anual'!$V$9,BH59,'Resumen Anual'!$FE$180)+SUMIFS('Resumen Anual'!$GK$286,BW75,'Resumen Anual'!$V$9,BH59,'Resumen Anual'!$FE$238)+SUMIFS('Resumen Anual'!$GK$344,BW75,'Resumen Anual'!$V$9,BH59,'Resumen Anual'!$FE$296)+SUMIFS('Resumen Anual'!$GK$402,BW75,'Resumen Anual'!$V$9,BH59,'Resumen Anual'!$FE$354)+SUMIFS('Resumen Anual'!$GK$460,BW75,'Resumen Anual'!$V$9,BH59,'Resumen Anual'!$FE$412)+SUMIFS('Resumen Anual'!$GK$518,BW75,'Resumen Anual'!$V$9,BH59,'Resumen Anual'!$FE$470)+SUMIFS('Resumen Anual'!$GK$576,BW75,'Resumen Anual'!$V$9,BH59,'Resumen Anual'!$FE$528)+SUMIFS('Resumen Anual'!$GK$634,BW75,'Resumen Anual'!$V$9,BH59,'Resumen Anual'!$FE$586)+SUMIFS('Resumen Anual'!$GK$692,BW75,'Resumen Anual'!$V$9,BH59,'Resumen Anual'!$FE$644)</f>
        <v>0</v>
      </c>
      <c r="CO75" s="756"/>
      <c r="CP75" s="756"/>
      <c r="CQ75" s="756">
        <f>SUMIFS('Resumen Anual'!$AU$54,BW75,'Resumen Anual'!$V$9,BH59,'Resumen Anual'!$L$6)+SUMIFS('Resumen Anual'!$AU$112,BW75,'Resumen Anual'!$V$9,BH59,'Resumen Anual'!$L$64)+SUMIFS('Resumen Anual'!$AU$170,BW75,'Resumen Anual'!$V$9,BH59,'Resumen Anual'!$L$122)+SUMIFS('Resumen Anual'!$AU$228,BW75,'Resumen Anual'!$V$9,BH59,'Resumen Anual'!$L$180)+SUMIFS('Resumen Anual'!$AU$286,BW75,'Resumen Anual'!$V$9,BH59,'Resumen Anual'!$L$238)+SUMIFS('Resumen Anual'!$AU$344,BW75,'Resumen Anual'!$V$9,BH59,'Resumen Anual'!$L$296)+SUMIFS('Resumen Anual'!$AU$402,BW75,'Resumen Anual'!$V$9,BH59,'Resumen Anual'!$L$354)+SUMIFS('Resumen Anual'!$AU$460,BW75,'Resumen Anual'!$V$9,BH59,'Resumen Anual'!$L$412)+SUMIFS('Resumen Anual'!$AU$518,BW75,'Resumen Anual'!$V$9,BH59,'Resumen Anual'!$L$470)+SUMIFS('Resumen Anual'!$AU$576,BW75,'Resumen Anual'!$V$9,BH59,'Resumen Anual'!$L$528)+SUMIFS('Resumen Anual'!$AU$634,BW75,'Resumen Anual'!$V$9,BH59,'Resumen Anual'!$L$586)+SUMIFS('Resumen Anual'!$AU$692,BW75,'Resumen Anual'!$V$9,BH59,'Resumen Anual'!$L$644)+SUMIFS('Resumen Anual'!$CR$54,BW75,'Resumen Anual'!$V$9,BH59,'Resumen Anual'!$BI$6)+SUMIFS('Resumen Anual'!$CR$112,BW75,'Resumen Anual'!$V$9,BH59,'Resumen Anual'!$BI$64)+SUMIFS('Resumen Anual'!$CR$170,BW75,'Resumen Anual'!$V$9,BH59,'Resumen Anual'!$BI$122)+SUMIFS('Resumen Anual'!$CR$228,BW75,'Resumen Anual'!$V$9,BH59,'Resumen Anual'!$BI$180)+SUMIFS('Resumen Anual'!$CR$286,BW75,'Resumen Anual'!$V$9,BH59,'Resumen Anual'!$BI$238)+SUMIFS('Resumen Anual'!$CR$344,BW75,'Resumen Anual'!$V$9,BH59,'Resumen Anual'!$BI$296)+SUMIFS('Resumen Anual'!$CR$402,BW75,'Resumen Anual'!$V$9,BH59,'Resumen Anual'!$BI$354)+SUMIFS('Resumen Anual'!$CR$460,BW75,'Resumen Anual'!$V$9,BH59,'Resumen Anual'!$BI$412)+SUMIFS('Resumen Anual'!$CR$518,BW75,'Resumen Anual'!$V$9,BH59,'Resumen Anual'!$BI$470)+SUMIFS('Resumen Anual'!$CR$576,BW75,'Resumen Anual'!$V$9,BH59,'Resumen Anual'!$BI$528)+SUMIFS('Resumen Anual'!$CR$634,BW75,'Resumen Anual'!$V$9,BH59,'Resumen Anual'!$BI$586)+SUMIFS('Resumen Anual'!$CR$692,BW75,'Resumen Anual'!$V$9,BH59,'Resumen Anual'!$BI$644)+SUMIFS('Resumen Anual'!$EQ$54,BW75,'Resumen Anual'!$V$9,BH59,'Resumen Anual'!$DH$6)+SUMIFS('Resumen Anual'!$EQ$112,BW75,'Resumen Anual'!$V$9,BH59,'Resumen Anual'!$DH$64)+SUMIFS('Resumen Anual'!$EQ$170,BW75,'Resumen Anual'!$V$9,BH59,'Resumen Anual'!$DH$122)+SUMIFS('Resumen Anual'!$EQ$228,BW75,'Resumen Anual'!$V$9,BH59,'Resumen Anual'!$DH$180)+SUMIFS('Resumen Anual'!$EQ$286,BW75,'Resumen Anual'!$V$9,BH59,'Resumen Anual'!$DH$238)+SUMIFS('Resumen Anual'!$EQ$344,BW75,'Resumen Anual'!$V$9,BH59,'Resumen Anual'!$DH$296)+SUMIFS('Resumen Anual'!$EQ$402,BW75,'Resumen Anual'!$V$9,BH59,'Resumen Anual'!$DH$354)+SUMIFS('Resumen Anual'!$EQ$460,BW75,'Resumen Anual'!$V$9,BH59,'Resumen Anual'!$DH$412)+SUMIFS('Resumen Anual'!$EQ$518,BW75,'Resumen Anual'!$V$9,BH59,'Resumen Anual'!$DH$470)+SUMIFS('Resumen Anual'!$EQ$576,BW75,'Resumen Anual'!$V$9,BH59,'Resumen Anual'!$DH$528)+SUMIFS('Resumen Anual'!$EQ$634,BW75,'Resumen Anual'!$V$9,BH59,'Resumen Anual'!$DH$586)+SUMIFS('Resumen Anual'!$EQ$692,BW75,'Resumen Anual'!$V$9,BH59,'Resumen Anual'!$DH$644)+SUMIFS('Resumen Anual'!$GN$54,BW75,'Resumen Anual'!$V$9,BH59,'Resumen Anual'!$FE$6)+SUMIFS('Resumen Anual'!$GN$112,BW75,'Resumen Anual'!$V$9,BH59,'Resumen Anual'!$FE$64)+SUMIFS('Resumen Anual'!$GN$170,BW75,'Resumen Anual'!$V$9,BH59,'Resumen Anual'!$FE$122)+SUMIFS('Resumen Anual'!$GN$228,BW75,'Resumen Anual'!$V$9,BH59,'Resumen Anual'!$FE$180)+SUMIFS('Resumen Anual'!$GN$286,BW75,'Resumen Anual'!$V$9,BH59,'Resumen Anual'!$FE$238)+SUMIFS('Resumen Anual'!$GN$344,BW75,'Resumen Anual'!$V$9,BH59,'Resumen Anual'!$FE$296)+SUMIFS('Resumen Anual'!$GN$402,BW75,'Resumen Anual'!$V$9,BH59,'Resumen Anual'!$FE$354)+SUMIFS('Resumen Anual'!$GN$460,BW75,'Resumen Anual'!$V$9,BH59,'Resumen Anual'!$FE$412)+SUMIFS('Resumen Anual'!$GN$518,BW75,'Resumen Anual'!$V$9,BH59,'Resumen Anual'!$FE$470)+SUMIFS('Resumen Anual'!$GN$576,BW75,'Resumen Anual'!$V$9,BH59,'Resumen Anual'!$FE$528)+SUMIFS('Resumen Anual'!$GN$634,BW75,'Resumen Anual'!$V$9,BH59,'Resumen Anual'!$FE$586)+SUMIFS('Resumen Anual'!$GN$692,BW75,'Resumen Anual'!$V$9,BH59,'Resumen Anual'!$FE$644)</f>
        <v>0</v>
      </c>
      <c r="CR75" s="756"/>
      <c r="CS75" s="756"/>
      <c r="CT75" s="1200"/>
      <c r="CU75" s="1199"/>
      <c r="CV75" s="171"/>
      <c r="CW75" s="657"/>
      <c r="CX75" s="657"/>
      <c r="CY75" s="657"/>
      <c r="CZ75" s="657"/>
      <c r="DA75" s="625"/>
      <c r="DB75" s="625"/>
      <c r="DC75" s="625"/>
      <c r="DD75" s="625"/>
      <c r="DE75" s="625"/>
      <c r="DF75" s="625"/>
      <c r="DG75" s="625"/>
      <c r="DH75" s="625"/>
      <c r="DI75" s="657"/>
      <c r="DJ75" s="657"/>
      <c r="DK75" s="657"/>
      <c r="DL75" s="657"/>
      <c r="DM75" s="657"/>
      <c r="DN75" s="657"/>
      <c r="DO75" s="657"/>
      <c r="DP75" s="657"/>
      <c r="DQ75" s="657"/>
      <c r="DR75" s="657"/>
      <c r="DS75" s="657"/>
      <c r="DT75" s="15"/>
      <c r="DU75" s="771">
        <f>IF(DU65=0," ",DU65+5)</f>
        <v>2027</v>
      </c>
      <c r="DV75" s="772"/>
      <c r="DW75" s="772"/>
      <c r="DX75" s="772"/>
      <c r="DY75" s="772"/>
      <c r="DZ75" s="1214">
        <f>SUMIFS('Resumen Anual'!$AF$54,DU75,'Resumen Anual'!$V$9,DF59,'Resumen Anual'!$L$6)+SUMIFS('Resumen Anual'!$AF$112,DU75,'Resumen Anual'!$V$9,DF59,'Resumen Anual'!$L$64)+SUMIFS('Resumen Anual'!$AF$170,DU75,'Resumen Anual'!$V$9,DF59,'Resumen Anual'!$L$122)+SUMIFS('Resumen Anual'!$AF$228,DU75,'Resumen Anual'!$V$9,DF59,'Resumen Anual'!$L$180)+SUMIFS('Resumen Anual'!$AF$286,DU75,'Resumen Anual'!$V$9,DF59,'Resumen Anual'!$L$238)+SUMIFS('Resumen Anual'!$AF$344,DU75,'Resumen Anual'!$V$9,DF59,'Resumen Anual'!$L$296)+SUMIFS('Resumen Anual'!$AF$402,DU75,'Resumen Anual'!$V$9,DF59,'Resumen Anual'!$L$354)+SUMIFS('Resumen Anual'!$AF$460,DU75,'Resumen Anual'!$V$9,DF59,'Resumen Anual'!$L$412)+SUMIFS('Resumen Anual'!$AF$518,DU75,'Resumen Anual'!$V$9,DF59,'Resumen Anual'!$L$470)+SUMIFS('Resumen Anual'!$AF$576,DU75,'Resumen Anual'!$V$9,DF59,'Resumen Anual'!$L$528)+SUMIFS('Resumen Anual'!$AF$634,DU75,'Resumen Anual'!$V$9,DF59,'Resumen Anual'!$L$586)+SUMIFS('Resumen Anual'!$AF$692,DU75,'Resumen Anual'!$V$9,DF59,'Resumen Anual'!$L$644)+SUMIFS('Resumen Anual'!$CC$54,DU75,'Resumen Anual'!$V$9,DF59,'Resumen Anual'!$BI$6)+SUMIFS('Resumen Anual'!$CC$112,DU75,'Resumen Anual'!$V$9,DF59,'Resumen Anual'!$BI$64)+SUMIFS('Resumen Anual'!$CC$170,DU75,'Resumen Anual'!$V$9,DF59,'Resumen Anual'!$BI$122)+SUMIFS('Resumen Anual'!$CC$228,DU75,'Resumen Anual'!$V$9,DF59,'Resumen Anual'!$BI$180)+SUMIFS('Resumen Anual'!$CC$286,DU75,'Resumen Anual'!$V$9,DF59,'Resumen Anual'!$BI$238)+SUMIFS('Resumen Anual'!$CC$344,DU75,'Resumen Anual'!$V$9,DF59,'Resumen Anual'!$BI$296)+SUMIFS('Resumen Anual'!$CC$402,DU75,'Resumen Anual'!$V$9,DF59,'Resumen Anual'!$BI$354)+SUMIFS('Resumen Anual'!$CC$460,DU75,'Resumen Anual'!$V$9,DF59,'Resumen Anual'!$BI$412)+SUMIFS('Resumen Anual'!$CC$518,DU75,'Resumen Anual'!$V$9,DF59,'Resumen Anual'!$BI$470)+SUMIFS('Resumen Anual'!$CC$576,DU75,'Resumen Anual'!$V$9,DF59,'Resumen Anual'!$BI$528)+SUMIFS('Resumen Anual'!$CC$634,DU75,'Resumen Anual'!$V$9,DF59,'Resumen Anual'!$BI$586)+SUMIFS('Resumen Anual'!$CC$692,DU75,'Resumen Anual'!$V$9,DF59,'Resumen Anual'!$BI$644)+SUMIFS('Resumen Anual'!$EB$54,DU75,'Resumen Anual'!$V$9,DF59,'Resumen Anual'!$DH$6)+SUMIFS('Resumen Anual'!$EB$112,DU75,'Resumen Anual'!$V$9,DF59,'Resumen Anual'!$DH$64)+SUMIFS('Resumen Anual'!$EB$170,DU75,'Resumen Anual'!$V$9,DF59,'Resumen Anual'!$DH$122)+SUMIFS('Resumen Anual'!$EB$228,DU75,'Resumen Anual'!$V$9,DF59,'Resumen Anual'!$DH$180)+SUMIFS('Resumen Anual'!$EB$286,DU75,'Resumen Anual'!$V$9,DF59,'Resumen Anual'!$DH$238)+SUMIFS('Resumen Anual'!$EB$344,DU75,'Resumen Anual'!$V$9,DF59,'Resumen Anual'!$DH$296)+SUMIFS('Resumen Anual'!$EB$402,DU75,'Resumen Anual'!$V$9,DF59,'Resumen Anual'!$DH$354)+SUMIFS('Resumen Anual'!$EB$460,DU75,'Resumen Anual'!$V$9,DF59,'Resumen Anual'!$DH$412)+SUMIFS('Resumen Anual'!$EB$518,DU75,'Resumen Anual'!$V$9,DF59,'Resumen Anual'!$DH$470)+SUMIFS('Resumen Anual'!$EB$576,DU75,'Resumen Anual'!$V$9,DF59,'Resumen Anual'!$DH$528)+SUMIFS('Resumen Anual'!$EB$634,DU75,'Resumen Anual'!$V$9,DF59,'Resumen Anual'!$DH$586)+SUMIFS('Resumen Anual'!$EB$692,DU75,'Resumen Anual'!$V$9,DF59,'Resumen Anual'!$DH$644)+SUMIFS('Resumen Anual'!$FY$54,DU75,'Resumen Anual'!$V$9,DF59,'Resumen Anual'!$FE$6)+SUMIFS('Resumen Anual'!$FY$112,DU75,'Resumen Anual'!$V$9,DF59,'Resumen Anual'!$FE$64)+SUMIFS('Resumen Anual'!$FY$170,DU75,'Resumen Anual'!$V$9,DF59,'Resumen Anual'!$FE$122)+SUMIFS('Resumen Anual'!$FY$228,DU75,'Resumen Anual'!$V$9,DF59,'Resumen Anual'!$FE$180)+SUMIFS('Resumen Anual'!$FY$286,DU75,'Resumen Anual'!$V$9,DF59,'Resumen Anual'!$FE$238)+SUMIFS('Resumen Anual'!$FY$344,DU75,'Resumen Anual'!$V$9,DF59,'Resumen Anual'!$FE$296)+SUMIFS('Resumen Anual'!$FY$402,DU75,'Resumen Anual'!$V$9,DF59,'Resumen Anual'!$FE$354)+SUMIFS('Resumen Anual'!$FY$460,DU75,'Resumen Anual'!$V$9,DF59,'Resumen Anual'!$FE$412)+SUMIFS('Resumen Anual'!$FY$518,DU75,'Resumen Anual'!$V$9,DF59,'Resumen Anual'!$FE$470)+SUMIFS('Resumen Anual'!$FY$576,DU75,'Resumen Anual'!$V$9,DF59,'Resumen Anual'!$FE$528)+SUMIFS('Resumen Anual'!$FY$634,DU75,'Resumen Anual'!$V$9,DF59,'Resumen Anual'!$FE$586)+SUMIFS('Resumen Anual'!$FY$692,DU75,'Resumen Anual'!$V$9,DF59,'Resumen Anual'!$FE$644)</f>
        <v>0</v>
      </c>
      <c r="EA75" s="770"/>
      <c r="EB75" s="770"/>
      <c r="EC75" s="770"/>
      <c r="ED75" s="770">
        <f>SUMIFS('Resumen Anual'!$AJ$54,DU75,'Resumen Anual'!$V$9,DF59,'Resumen Anual'!$L$6)+SUMIFS('Resumen Anual'!$AJ$112,DU75,'Resumen Anual'!$V$9,DF59,'Resumen Anual'!$L$64)+SUMIFS('Resumen Anual'!$AJ$170,DU75,'Resumen Anual'!$V$9,DF59,'Resumen Anual'!$L$122)+SUMIFS('Resumen Anual'!$AJ$228,DU75,'Resumen Anual'!$V$9,DF59,'Resumen Anual'!$L$180)+SUMIFS('Resumen Anual'!$AJ$286,DU75,'Resumen Anual'!$V$9,DF59,'Resumen Anual'!$L$238)+SUMIFS('Resumen Anual'!$AJ$344,DU75,'Resumen Anual'!$V$9,DF59,'Resumen Anual'!$L$296)+SUMIFS('Resumen Anual'!$AJ$402,DU75,'Resumen Anual'!$V$9,DF59,'Resumen Anual'!$L$354)+SUMIFS('Resumen Anual'!$AJ$460,DU75,'Resumen Anual'!$V$9,DF59,'Resumen Anual'!$L$412)+SUMIFS('Resumen Anual'!$AJ$518,DU75,'Resumen Anual'!$V$9,DF59,'Resumen Anual'!$L$470)+SUMIFS('Resumen Anual'!$AJ$576,DU75,'Resumen Anual'!$V$9,DF59,'Resumen Anual'!$L$528)+SUMIFS('Resumen Anual'!$AJ$634,DU75,'Resumen Anual'!$V$9,DF59,'Resumen Anual'!$L$586)+SUMIFS('Resumen Anual'!$AJ$692,DU75,'Resumen Anual'!$V$9,DF59,'Resumen Anual'!$L$644)+SUMIFS('Resumen Anual'!$CG$54,DU75,'Resumen Anual'!$V$9,DF59,'Resumen Anual'!$BI$6)+SUMIFS('Resumen Anual'!$CG$112,DU75,'Resumen Anual'!$V$9,DF59,'Resumen Anual'!$BI$64)+SUMIFS('Resumen Anual'!$CG$170,DU75,'Resumen Anual'!$V$9,DF59,'Resumen Anual'!$BI$122)+SUMIFS('Resumen Anual'!$CG$228,DU75,'Resumen Anual'!$V$9,DF59,'Resumen Anual'!$BI$180)+SUMIFS('Resumen Anual'!$CG$286,DU75,'Resumen Anual'!$V$9,DF59,'Resumen Anual'!$BI$238)+SUMIFS('Resumen Anual'!$CG$344,DU75,'Resumen Anual'!$V$9,DF59,'Resumen Anual'!$BI$296)+SUMIFS('Resumen Anual'!$CG$402,DU75,'Resumen Anual'!$V$9,DF59,'Resumen Anual'!$BI$354)+SUMIFS('Resumen Anual'!$CG$460,DU75,'Resumen Anual'!$V$9,DF59,'Resumen Anual'!$BI$412)+SUMIFS('Resumen Anual'!$CG$518,DU75,'Resumen Anual'!$V$9,DF59,'Resumen Anual'!$BI$470)+SUMIFS('Resumen Anual'!$CG$576,DU75,'Resumen Anual'!$V$9,DF59,'Resumen Anual'!$BI$528)+SUMIFS('Resumen Anual'!$CG$634,DU75,'Resumen Anual'!$V$9,DF59,'Resumen Anual'!$BI$586)+SUMIFS('Resumen Anual'!$CG$692,DU75,'Resumen Anual'!$V$9,DF59,'Resumen Anual'!$BI$644)+SUMIFS('Resumen Anual'!$EF$54,DU75,'Resumen Anual'!$V$9,DF59,'Resumen Anual'!$DH$6)+SUMIFS('Resumen Anual'!$EF$112,DU75,'Resumen Anual'!$V$9,DF59,'Resumen Anual'!$DH$64)+SUMIFS('Resumen Anual'!$EF$170,DU75,'Resumen Anual'!$V$9,DF59,'Resumen Anual'!$DH$122)+SUMIFS('Resumen Anual'!$EF$228,DU75,'Resumen Anual'!$V$9,DF59,'Resumen Anual'!$DH$180)+SUMIFS('Resumen Anual'!$EF$286,DU75,'Resumen Anual'!$V$9,DF59,'Resumen Anual'!$DH$238)+SUMIFS('Resumen Anual'!$EF$344,DU75,'Resumen Anual'!$V$9,DF59,'Resumen Anual'!$DH$296)+SUMIFS('Resumen Anual'!$EF$402,DU75,'Resumen Anual'!$V$9,DF59,'Resumen Anual'!$DH$354)+SUMIFS('Resumen Anual'!$EF$460,DU75,'Resumen Anual'!$V$9,DF59,'Resumen Anual'!$DH$412)+SUMIFS('Resumen Anual'!$EF$518,DU75,'Resumen Anual'!$V$9,DF59,'Resumen Anual'!$DH$470)+SUMIFS('Resumen Anual'!$EF$576,DU75,'Resumen Anual'!$V$9,DF59,'Resumen Anual'!$DH$528)+SUMIFS('Resumen Anual'!$EF$634,DU75,'Resumen Anual'!$V$9,DF59,'Resumen Anual'!$DH$586)+SUMIFS('Resumen Anual'!$EF$692,DU75,'Resumen Anual'!$V$9,DF59,'Resumen Anual'!$DH$644)+SUMIFS('Resumen Anual'!$GC$54,DU75,'Resumen Anual'!$V$9,DF59,'Resumen Anual'!$FE$6)+SUMIFS('Resumen Anual'!$GC$112,DU75,'Resumen Anual'!$V$9,DF59,'Resumen Anual'!$FE$64)+SUMIFS('Resumen Anual'!$GC$170,DU75,'Resumen Anual'!$V$9,DF59,'Resumen Anual'!$FE$122)+SUMIFS('Resumen Anual'!$GC$228,DU75,'Resumen Anual'!$V$9,DF59,'Resumen Anual'!$FE$180)+SUMIFS('Resumen Anual'!$GC$286,DU75,'Resumen Anual'!$V$9,DF59,'Resumen Anual'!$FE$238)+SUMIFS('Resumen Anual'!$GC$344,DU75,'Resumen Anual'!$V$9,DF59,'Resumen Anual'!$FE$296)+SUMIFS('Resumen Anual'!$GC$402,DU75,'Resumen Anual'!$V$9,DF59,'Resumen Anual'!$FE$354)+SUMIFS('Resumen Anual'!$GC$460,DU75,'Resumen Anual'!$V$9,DF59,'Resumen Anual'!$FE$412)+SUMIFS('Resumen Anual'!$GC$518,DU75,'Resumen Anual'!$V$9,DF59,'Resumen Anual'!$FE$470)+SUMIFS('Resumen Anual'!$GC$576,DU75,'Resumen Anual'!$V$9,DF59,'Resumen Anual'!$FE$528)+SUMIFS('Resumen Anual'!$GC$634,DU75,'Resumen Anual'!$V$9,DF59,'Resumen Anual'!$FE$586)+SUMIFS('Resumen Anual'!$GC$692,DU75,'Resumen Anual'!$V$9,DF59,'Resumen Anual'!$FE$644)</f>
        <v>0</v>
      </c>
      <c r="EE75" s="770"/>
      <c r="EF75" s="770"/>
      <c r="EG75" s="770"/>
      <c r="EH75" s="770">
        <f>SUMIFS('Resumen Anual'!$AN$54,DU75,'Resumen Anual'!$V$9,DF59,'Resumen Anual'!$L$6)+SUMIFS('Resumen Anual'!$AN$112,DU75,'Resumen Anual'!$V$9,DF59,'Resumen Anual'!$L$64)+SUMIFS('Resumen Anual'!$AN$170,DU75,'Resumen Anual'!$V$9,DF59,'Resumen Anual'!$L$122)+SUMIFS('Resumen Anual'!$AN$228,DU75,'Resumen Anual'!$V$9,DF59,'Resumen Anual'!$L$180)+SUMIFS('Resumen Anual'!$AN$286,DU75,'Resumen Anual'!$V$9,DF59,'Resumen Anual'!$L$238)+SUMIFS('Resumen Anual'!$AN$344,DU75,'Resumen Anual'!$V$9,DF59,'Resumen Anual'!$L$296)+SUMIFS('Resumen Anual'!$AN$402,DU75,'Resumen Anual'!$V$9,DF59,'Resumen Anual'!$L$354)+SUMIFS('Resumen Anual'!$AN$460,DU75,'Resumen Anual'!$V$9,DF59,'Resumen Anual'!$L$412)+SUMIFS('Resumen Anual'!$AN$518,DU75,'Resumen Anual'!$V$9,DF59,'Resumen Anual'!$L$470)+SUMIFS('Resumen Anual'!$AN$576,DU75,'Resumen Anual'!$V$9,DF59,'Resumen Anual'!$L$528)+SUMIFS('Resumen Anual'!$AN$634,DU75,'Resumen Anual'!$V$9,DF59,'Resumen Anual'!$L$586)+SUMIFS('Resumen Anual'!$AN$692,DU75,'Resumen Anual'!$V$9,DF59,'Resumen Anual'!$L$644)+SUMIFS('Resumen Anual'!$CK$54,DU75,'Resumen Anual'!$V$9,DF59,'Resumen Anual'!$BI$6)+SUMIFS('Resumen Anual'!$CK$112,DU75,'Resumen Anual'!$V$9,DF59,'Resumen Anual'!$BI$64)+SUMIFS('Resumen Anual'!$CK$170,DU75,'Resumen Anual'!$V$9,DF59,'Resumen Anual'!$BI$122)+SUMIFS('Resumen Anual'!$CK$228,DU75,'Resumen Anual'!$V$9,DF59,'Resumen Anual'!$BI$180)+SUMIFS('Resumen Anual'!$CK$286,DU75,'Resumen Anual'!$V$9,DF59,'Resumen Anual'!$BI$238)+SUMIFS('Resumen Anual'!$CK$344,DU75,'Resumen Anual'!$V$9,DF59,'Resumen Anual'!$BI$296)+SUMIFS('Resumen Anual'!$CK$402,DU75,'Resumen Anual'!$V$9,DF59,'Resumen Anual'!$BI$354)+SUMIFS('Resumen Anual'!$CK$460,DU75,'Resumen Anual'!$V$9,DF59,'Resumen Anual'!$BI$412)+SUMIFS('Resumen Anual'!$CK$518,DU75,'Resumen Anual'!$V$9,DF59,'Resumen Anual'!$BI$470)+SUMIFS('Resumen Anual'!$CK$576,DU75,'Resumen Anual'!$V$9,DF59,'Resumen Anual'!$BI$528)+SUMIFS('Resumen Anual'!$CK$634,DU75,'Resumen Anual'!$V$9,DF59,'Resumen Anual'!$BI$586)+SUMIFS('Resumen Anual'!$CK$692,DU75,'Resumen Anual'!$V$9,DF59,'Resumen Anual'!$BI$644)+SUMIFS('Resumen Anual'!$EJ$54,DU75,'Resumen Anual'!$V$9,DF59,'Resumen Anual'!$DH$6)+SUMIFS('Resumen Anual'!$EJ$112,DU75,'Resumen Anual'!$V$9,DF59,'Resumen Anual'!$DH$64)+SUMIFS('Resumen Anual'!$EJ$170,DU75,'Resumen Anual'!$V$9,DF59,'Resumen Anual'!$DH$122)+SUMIFS('Resumen Anual'!$EJ$228,DU75,'Resumen Anual'!$V$9,DF59,'Resumen Anual'!$DH$180)+SUMIFS('Resumen Anual'!$EJ$286,DU75,'Resumen Anual'!$V$9,DF59,'Resumen Anual'!$DH$238)+SUMIFS('Resumen Anual'!$EJ$344,DU75,'Resumen Anual'!$V$9,DF59,'Resumen Anual'!$DH$296)+SUMIFS('Resumen Anual'!$EJ$402,DU75,'Resumen Anual'!$V$9,DF59,'Resumen Anual'!$DH$354)+SUMIFS('Resumen Anual'!$EJ$460,DU75,'Resumen Anual'!$V$9,DF59,'Resumen Anual'!$DH$412)+SUMIFS('Resumen Anual'!$EJ$518,DU75,'Resumen Anual'!$V$9,DF59,'Resumen Anual'!$DH$470)+SUMIFS('Resumen Anual'!$EJ$576,DU75,'Resumen Anual'!$V$9,DF59,'Resumen Anual'!$DH$528)+SUMIFS('Resumen Anual'!$EJ$634,DU75,'Resumen Anual'!$V$9,DF59,'Resumen Anual'!$DH$586)+SUMIFS('Resumen Anual'!$EJ$692,DU75,'Resumen Anual'!$V$9,DF59,'Resumen Anual'!$DH$644)+SUMIFS('Resumen Anual'!$GG$54,DU75,'Resumen Anual'!$V$9,DF59,'Resumen Anual'!$FE$6)+SUMIFS('Resumen Anual'!$GG$112,DU75,'Resumen Anual'!$V$9,DF59,'Resumen Anual'!$FE$64)+SUMIFS('Resumen Anual'!$GG$170,DU75,'Resumen Anual'!$V$9,DF59,'Resumen Anual'!$FE$122)+SUMIFS('Resumen Anual'!$GG$228,DU75,'Resumen Anual'!$V$9,DF59,'Resumen Anual'!$FE$180)+SUMIFS('Resumen Anual'!$GG$286,DU75,'Resumen Anual'!$V$9,DF59,'Resumen Anual'!$FE$238)+SUMIFS('Resumen Anual'!$GG$344,DU75,'Resumen Anual'!$V$9,DF59,'Resumen Anual'!$FE$296)+SUMIFS('Resumen Anual'!$GG$402,DU75,'Resumen Anual'!$V$9,DF59,'Resumen Anual'!$FE$354)+SUMIFS('Resumen Anual'!$GG$460,DU75,'Resumen Anual'!$V$9,DF59,'Resumen Anual'!$FE$412)+SUMIFS('Resumen Anual'!$GG$518,DU75,'Resumen Anual'!$V$9,DF59,'Resumen Anual'!$FE$470)+SUMIFS('Resumen Anual'!$GG$576,DU75,'Resumen Anual'!$V$9,DF59,'Resumen Anual'!$FE$528)+SUMIFS('Resumen Anual'!$GG$634,DU75,'Resumen Anual'!$V$9,DF59,'Resumen Anual'!$FE$586)+SUMIFS('Resumen Anual'!$GG$692,DU75,'Resumen Anual'!$V$9,DF59,'Resumen Anual'!$FE$644)</f>
        <v>0</v>
      </c>
      <c r="EI75" s="770"/>
      <c r="EJ75" s="770"/>
      <c r="EK75" s="770"/>
      <c r="EL75" s="756">
        <f>SUMIFS('Resumen Anual'!$AR$54,DU75,'Resumen Anual'!$V$9,DF59,'Resumen Anual'!$L$6)+SUMIFS('Resumen Anual'!$AR$112,DU75,'Resumen Anual'!$V$9,DF59,'Resumen Anual'!$L$64)+SUMIFS('Resumen Anual'!$AR$170,DU75,'Resumen Anual'!$V$9,DF59,'Resumen Anual'!$L$122)+SUMIFS('Resumen Anual'!$AR$228,DU75,'Resumen Anual'!$V$9,DF59,'Resumen Anual'!$L$180)+SUMIFS('Resumen Anual'!$AR$286,DU75,'Resumen Anual'!$V$9,DF59,'Resumen Anual'!$L$238)+SUMIFS('Resumen Anual'!$AR$344,DU75,'Resumen Anual'!$V$9,DF59,'Resumen Anual'!$L$296)+SUMIFS('Resumen Anual'!$AR$402,DU75,'Resumen Anual'!$V$9,DF59,'Resumen Anual'!$L$354)+SUMIFS('Resumen Anual'!$AR$460,DU75,'Resumen Anual'!$V$9,DF59,'Resumen Anual'!$L$412)+SUMIFS('Resumen Anual'!$AR$518,DU75,'Resumen Anual'!$V$9,DF59,'Resumen Anual'!$L$470)+SUMIFS('Resumen Anual'!$AR$576,DU75,'Resumen Anual'!$V$9,DF59,'Resumen Anual'!$L$528)+SUMIFS('Resumen Anual'!$AR$634,DU75,'Resumen Anual'!$V$9,DF59,'Resumen Anual'!$L$586)+SUMIFS('Resumen Anual'!$AR$692,DU75,'Resumen Anual'!$V$9,DF59,'Resumen Anual'!$L$644)+SUMIFS('Resumen Anual'!$CO$54,DU75,'Resumen Anual'!$V$9,DF59,'Resumen Anual'!$BI$6)+SUMIFS('Resumen Anual'!$CO$112,DU75,'Resumen Anual'!$V$9,DF59,'Resumen Anual'!$BI$64)+SUMIFS('Resumen Anual'!$CO$170,DU75,'Resumen Anual'!$V$9,DF59,'Resumen Anual'!$BI$122)+SUMIFS('Resumen Anual'!$CO$228,DU75,'Resumen Anual'!$V$9,DF59,'Resumen Anual'!$BI$180)+SUMIFS('Resumen Anual'!$CO$286,DU75,'Resumen Anual'!$V$9,DF59,'Resumen Anual'!$BI$238)+SUMIFS('Resumen Anual'!$CO$344,DU75,'Resumen Anual'!$V$9,DF59,'Resumen Anual'!$BI$296)+SUMIFS('Resumen Anual'!$CO$402,DU75,'Resumen Anual'!$V$9,DF59,'Resumen Anual'!$BI$354)+SUMIFS('Resumen Anual'!$CO$460,DU75,'Resumen Anual'!$V$9,DF59,'Resumen Anual'!$BI$412)+SUMIFS('Resumen Anual'!$CO$518,DU75,'Resumen Anual'!$V$9,DF59,'Resumen Anual'!$BI$470)+SUMIFS('Resumen Anual'!$CO$576,DU75,'Resumen Anual'!$V$9,DF59,'Resumen Anual'!$BI$528)+SUMIFS('Resumen Anual'!$CO$634,DU75,'Resumen Anual'!$V$9,DF59,'Resumen Anual'!$BI$586)+SUMIFS('Resumen Anual'!$CO$692,DU75,'Resumen Anual'!$V$9,DF59,'Resumen Anual'!$BI$644)+SUMIFS('Resumen Anual'!$EN$54,DU75,'Resumen Anual'!$V$9,DF59,'Resumen Anual'!$DH$6)+SUMIFS('Resumen Anual'!$EN$112,DU75,'Resumen Anual'!$V$9,DF59,'Resumen Anual'!$DH$64)+SUMIFS('Resumen Anual'!$EN$170,DU75,'Resumen Anual'!$V$9,DF59,'Resumen Anual'!$DH$122)+SUMIFS('Resumen Anual'!$EN$228,DU75,'Resumen Anual'!$V$9,DF59,'Resumen Anual'!$DH$180)+SUMIFS('Resumen Anual'!$EN$286,DU75,'Resumen Anual'!$V$9,DF59,'Resumen Anual'!$DH$238)+SUMIFS('Resumen Anual'!$EN$344,DU75,'Resumen Anual'!$V$9,DF59,'Resumen Anual'!$DH$296)+SUMIFS('Resumen Anual'!$EN$402,DU75,'Resumen Anual'!$V$9,DF59,'Resumen Anual'!$DH$354)+SUMIFS('Resumen Anual'!$EN$460,DU75,'Resumen Anual'!$V$9,DF59,'Resumen Anual'!$DH$412)+SUMIFS('Resumen Anual'!$EN$518,DU75,'Resumen Anual'!$V$9,DF59,'Resumen Anual'!$DH$470)+SUMIFS('Resumen Anual'!$EN$576,DU75,'Resumen Anual'!$V$9,DF59,'Resumen Anual'!$DH$528)+SUMIFS('Resumen Anual'!$EN$634,DU75,'Resumen Anual'!$V$9,DF59,'Resumen Anual'!$DH$586)+SUMIFS('Resumen Anual'!$EN$692,DU75,'Resumen Anual'!$V$9,DF59,'Resumen Anual'!$DH$644)+SUMIFS('Resumen Anual'!$GK$54,DU75,'Resumen Anual'!$V$9,DF59,'Resumen Anual'!$FE$6)+SUMIFS('Resumen Anual'!$GK$112,DU75,'Resumen Anual'!$V$9,DF59,'Resumen Anual'!$FE$64)+SUMIFS('Resumen Anual'!$GK$170,DU75,'Resumen Anual'!$V$9,DF59,'Resumen Anual'!$FE$122)+SUMIFS('Resumen Anual'!$GK$228,DU75,'Resumen Anual'!$V$9,DF59,'Resumen Anual'!$FE$180)+SUMIFS('Resumen Anual'!$GK$286,DU75,'Resumen Anual'!$V$9,DF59,'Resumen Anual'!$FE$238)+SUMIFS('Resumen Anual'!$GK$344,DU75,'Resumen Anual'!$V$9,DF59,'Resumen Anual'!$FE$296)+SUMIFS('Resumen Anual'!$GK$402,DU75,'Resumen Anual'!$V$9,DF59,'Resumen Anual'!$FE$354)+SUMIFS('Resumen Anual'!$GK$460,DU75,'Resumen Anual'!$V$9,DF59,'Resumen Anual'!$FE$412)+SUMIFS('Resumen Anual'!$GK$518,DU75,'Resumen Anual'!$V$9,DF59,'Resumen Anual'!$FE$470)+SUMIFS('Resumen Anual'!$GK$576,DU75,'Resumen Anual'!$V$9,DF59,'Resumen Anual'!$FE$528)+SUMIFS('Resumen Anual'!$GK$634,DU75,'Resumen Anual'!$V$9,DF59,'Resumen Anual'!$FE$586)+SUMIFS('Resumen Anual'!$GK$692,DU75,'Resumen Anual'!$V$9,DF59,'Resumen Anual'!$FE$644)</f>
        <v>0</v>
      </c>
      <c r="EM75" s="756"/>
      <c r="EN75" s="756"/>
      <c r="EO75" s="756">
        <f>SUMIFS('Resumen Anual'!$AU$54,DU75,'Resumen Anual'!$V$9,DF59,'Resumen Anual'!$L$6)+SUMIFS('Resumen Anual'!$AU$112,DU75,'Resumen Anual'!$V$9,DF59,'Resumen Anual'!$L$64)+SUMIFS('Resumen Anual'!$AU$170,DU75,'Resumen Anual'!$V$9,DF59,'Resumen Anual'!$L$122)+SUMIFS('Resumen Anual'!$AU$228,DU75,'Resumen Anual'!$V$9,DF59,'Resumen Anual'!$L$180)+SUMIFS('Resumen Anual'!$AU$286,DU75,'Resumen Anual'!$V$9,DF59,'Resumen Anual'!$L$238)+SUMIFS('Resumen Anual'!$AU$344,DU75,'Resumen Anual'!$V$9,DF59,'Resumen Anual'!$L$296)+SUMIFS('Resumen Anual'!$AU$402,DU75,'Resumen Anual'!$V$9,DF59,'Resumen Anual'!$L$354)+SUMIFS('Resumen Anual'!$AU$460,DU75,'Resumen Anual'!$V$9,DF59,'Resumen Anual'!$L$412)+SUMIFS('Resumen Anual'!$AU$518,DU75,'Resumen Anual'!$V$9,DF59,'Resumen Anual'!$L$470)+SUMIFS('Resumen Anual'!$AU$576,DU75,'Resumen Anual'!$V$9,DF59,'Resumen Anual'!$L$528)+SUMIFS('Resumen Anual'!$AU$634,DU75,'Resumen Anual'!$V$9,DF59,'Resumen Anual'!$L$586)+SUMIFS('Resumen Anual'!$AU$692,DU75,'Resumen Anual'!$V$9,DF59,'Resumen Anual'!$L$644)+SUMIFS('Resumen Anual'!$CR$54,DU75,'Resumen Anual'!$V$9,DF59,'Resumen Anual'!$BI$6)+SUMIFS('Resumen Anual'!$CR$112,DU75,'Resumen Anual'!$V$9,DF59,'Resumen Anual'!$BI$64)+SUMIFS('Resumen Anual'!$CR$170,DU75,'Resumen Anual'!$V$9,DF59,'Resumen Anual'!$BI$122)+SUMIFS('Resumen Anual'!$CR$228,DU75,'Resumen Anual'!$V$9,DF59,'Resumen Anual'!$BI$180)+SUMIFS('Resumen Anual'!$CR$286,DU75,'Resumen Anual'!$V$9,DF59,'Resumen Anual'!$BI$238)+SUMIFS('Resumen Anual'!$CR$344,DU75,'Resumen Anual'!$V$9,DF59,'Resumen Anual'!$BI$296)+SUMIFS('Resumen Anual'!$CR$402,DU75,'Resumen Anual'!$V$9,DF59,'Resumen Anual'!$BI$354)+SUMIFS('Resumen Anual'!$CR$460,DU75,'Resumen Anual'!$V$9,DF59,'Resumen Anual'!$BI$412)+SUMIFS('Resumen Anual'!$CR$518,DU75,'Resumen Anual'!$V$9,DF59,'Resumen Anual'!$BI$470)+SUMIFS('Resumen Anual'!$CR$576,DU75,'Resumen Anual'!$V$9,DF59,'Resumen Anual'!$BI$528)+SUMIFS('Resumen Anual'!$CR$634,DU75,'Resumen Anual'!$V$9,DF59,'Resumen Anual'!$BI$586)+SUMIFS('Resumen Anual'!$CR$692,DU75,'Resumen Anual'!$V$9,DF59,'Resumen Anual'!$BI$644)+SUMIFS('Resumen Anual'!$EQ$54,DU75,'Resumen Anual'!$V$9,DF59,'Resumen Anual'!$DH$6)+SUMIFS('Resumen Anual'!$EQ$112,DU75,'Resumen Anual'!$V$9,DF59,'Resumen Anual'!$DH$64)+SUMIFS('Resumen Anual'!$EQ$170,DU75,'Resumen Anual'!$V$9,DF59,'Resumen Anual'!$DH$122)+SUMIFS('Resumen Anual'!$EQ$228,DU75,'Resumen Anual'!$V$9,DF59,'Resumen Anual'!$DH$180)+SUMIFS('Resumen Anual'!$EQ$286,DU75,'Resumen Anual'!$V$9,DF59,'Resumen Anual'!$DH$238)+SUMIFS('Resumen Anual'!$EQ$344,DU75,'Resumen Anual'!$V$9,DF59,'Resumen Anual'!$DH$296)+SUMIFS('Resumen Anual'!$EQ$402,DU75,'Resumen Anual'!$V$9,DF59,'Resumen Anual'!$DH$354)+SUMIFS('Resumen Anual'!$EQ$460,DU75,'Resumen Anual'!$V$9,DF59,'Resumen Anual'!$DH$412)+SUMIFS('Resumen Anual'!$EQ$518,DU75,'Resumen Anual'!$V$9,DF59,'Resumen Anual'!$DH$470)+SUMIFS('Resumen Anual'!$EQ$576,DU75,'Resumen Anual'!$V$9,DF59,'Resumen Anual'!$DH$528)+SUMIFS('Resumen Anual'!$EQ$634,DU75,'Resumen Anual'!$V$9,DF59,'Resumen Anual'!$DH$586)+SUMIFS('Resumen Anual'!$EQ$692,DU75,'Resumen Anual'!$V$9,DF59,'Resumen Anual'!$DH$644)+SUMIFS('Resumen Anual'!$GN$54,DU75,'Resumen Anual'!$V$9,DF59,'Resumen Anual'!$FE$6)+SUMIFS('Resumen Anual'!$GN$112,DU75,'Resumen Anual'!$V$9,DF59,'Resumen Anual'!$FE$64)+SUMIFS('Resumen Anual'!$GN$170,DU75,'Resumen Anual'!$V$9,DF59,'Resumen Anual'!$FE$122)+SUMIFS('Resumen Anual'!$GN$228,DU75,'Resumen Anual'!$V$9,DF59,'Resumen Anual'!$FE$180)+SUMIFS('Resumen Anual'!$GN$286,DU75,'Resumen Anual'!$V$9,DF59,'Resumen Anual'!$FE$238)+SUMIFS('Resumen Anual'!$GN$344,DU75,'Resumen Anual'!$V$9,DF59,'Resumen Anual'!$FE$296)+SUMIFS('Resumen Anual'!$GN$402,DU75,'Resumen Anual'!$V$9,DF59,'Resumen Anual'!$FE$354)+SUMIFS('Resumen Anual'!$GN$460,DU75,'Resumen Anual'!$V$9,DF59,'Resumen Anual'!$FE$412)+SUMIFS('Resumen Anual'!$GN$518,DU75,'Resumen Anual'!$V$9,DF59,'Resumen Anual'!$FE$470)+SUMIFS('Resumen Anual'!$GN$576,DU75,'Resumen Anual'!$V$9,DF59,'Resumen Anual'!$FE$528)+SUMIFS('Resumen Anual'!$GN$634,DU75,'Resumen Anual'!$V$9,DF59,'Resumen Anual'!$FE$586)+SUMIFS('Resumen Anual'!$GN$692,DU75,'Resumen Anual'!$V$9,DF59,'Resumen Anual'!$FE$644)</f>
        <v>0</v>
      </c>
      <c r="EP75" s="756"/>
      <c r="EQ75" s="1215"/>
      <c r="ER75" s="1200"/>
      <c r="ES75" s="171"/>
      <c r="ET75" s="657"/>
      <c r="EU75" s="657"/>
      <c r="EV75" s="657"/>
      <c r="EW75" s="657"/>
      <c r="EX75" s="625"/>
      <c r="EY75" s="625"/>
      <c r="EZ75" s="625"/>
      <c r="FA75" s="625"/>
      <c r="FB75" s="625"/>
      <c r="FC75" s="625"/>
      <c r="FD75" s="625"/>
      <c r="FE75" s="625"/>
      <c r="FF75" s="657"/>
      <c r="FG75" s="657"/>
      <c r="FH75" s="657"/>
      <c r="FI75" s="657"/>
      <c r="FJ75" s="657"/>
      <c r="FK75" s="657"/>
      <c r="FL75" s="657"/>
      <c r="FM75" s="657"/>
      <c r="FN75" s="657"/>
      <c r="FO75" s="657"/>
      <c r="FP75" s="657"/>
      <c r="FQ75" s="15"/>
      <c r="FR75" s="771">
        <f>IF(FR65=0," ",FR65+5)</f>
        <v>2027</v>
      </c>
      <c r="FS75" s="772"/>
      <c r="FT75" s="772"/>
      <c r="FU75" s="772"/>
      <c r="FV75" s="772"/>
      <c r="FW75" s="1214">
        <f>SUMIFS('Resumen Anual'!$AF$54,FR75,'Resumen Anual'!$V$9,FC59,'Resumen Anual'!$L$6)+SUMIFS('Resumen Anual'!$AF$112,FR75,'Resumen Anual'!$V$9,FC59,'Resumen Anual'!$L$64)+SUMIFS('Resumen Anual'!$AF$170,FR75,'Resumen Anual'!$V$9,FC59,'Resumen Anual'!$L$122)+SUMIFS('Resumen Anual'!$AF$228,FR75,'Resumen Anual'!$V$9,FC59,'Resumen Anual'!$L$180)+SUMIFS('Resumen Anual'!$AF$286,FR75,'Resumen Anual'!$V$9,FC59,'Resumen Anual'!$L$238)+SUMIFS('Resumen Anual'!$AF$344,FR75,'Resumen Anual'!$V$9,FC59,'Resumen Anual'!$L$296)+SUMIFS('Resumen Anual'!$AF$402,FR75,'Resumen Anual'!$V$9,FC59,'Resumen Anual'!$L$354)+SUMIFS('Resumen Anual'!$AF$460,FR75,'Resumen Anual'!$V$9,FC59,'Resumen Anual'!$L$412)+SUMIFS('Resumen Anual'!$AF$518,FR75,'Resumen Anual'!$V$9,FC59,'Resumen Anual'!$L$470)+SUMIFS('Resumen Anual'!$AF$576,FR75,'Resumen Anual'!$V$9,FC59,'Resumen Anual'!$L$528)+SUMIFS('Resumen Anual'!$AF$634,FR75,'Resumen Anual'!$V$9,FC59,'Resumen Anual'!$L$586)+SUMIFS('Resumen Anual'!$AF$692,FR75,'Resumen Anual'!$V$9,FC59,'Resumen Anual'!$L$644)+SUMIFS('Resumen Anual'!$CC$54,FR75,'Resumen Anual'!$V$9,FC59,'Resumen Anual'!$BI$6)+SUMIFS('Resumen Anual'!$CC$112,FR75,'Resumen Anual'!$V$9,FC59,'Resumen Anual'!$BI$64)+SUMIFS('Resumen Anual'!$CC$170,FR75,'Resumen Anual'!$V$9,FC59,'Resumen Anual'!$BI$122)+SUMIFS('Resumen Anual'!$CC$228,FR75,'Resumen Anual'!$V$9,FC59,'Resumen Anual'!$BI$180)+SUMIFS('Resumen Anual'!$CC$286,FR75,'Resumen Anual'!$V$9,FC59,'Resumen Anual'!$BI$238)+SUMIFS('Resumen Anual'!$CC$344,FR75,'Resumen Anual'!$V$9,FC59,'Resumen Anual'!$BI$296)+SUMIFS('Resumen Anual'!$CC$402,FR75,'Resumen Anual'!$V$9,FC59,'Resumen Anual'!$BI$354)+SUMIFS('Resumen Anual'!$CC$460,FR75,'Resumen Anual'!$V$9,FC59,'Resumen Anual'!$BI$412)+SUMIFS('Resumen Anual'!$CC$518,FR75,'Resumen Anual'!$V$9,FC59,'Resumen Anual'!$BI$470)+SUMIFS('Resumen Anual'!$CC$576,FR75,'Resumen Anual'!$V$9,FC59,'Resumen Anual'!$BI$528)+SUMIFS('Resumen Anual'!$CC$634,FR75,'Resumen Anual'!$V$9,FC59,'Resumen Anual'!$BI$586)+SUMIFS('Resumen Anual'!$CC$692,FR75,'Resumen Anual'!$V$9,FC59,'Resumen Anual'!$BI$644)+SUMIFS('Resumen Anual'!$EB$54,FR75,'Resumen Anual'!$V$9,FC59,'Resumen Anual'!$DH$6)+SUMIFS('Resumen Anual'!$EB$112,FR75,'Resumen Anual'!$V$9,FC59,'Resumen Anual'!$DH$64)+SUMIFS('Resumen Anual'!$EB$170,FR75,'Resumen Anual'!$V$9,FC59,'Resumen Anual'!$DH$122)+SUMIFS('Resumen Anual'!$EB$228,FR75,'Resumen Anual'!$V$9,FC59,'Resumen Anual'!$DH$180)+SUMIFS('Resumen Anual'!$EB$286,FR75,'Resumen Anual'!$V$9,FC59,'Resumen Anual'!$DH$238)+SUMIFS('Resumen Anual'!$EB$344,FR75,'Resumen Anual'!$V$9,FC59,'Resumen Anual'!$DH$296)+SUMIFS('Resumen Anual'!$EB$402,FR75,'Resumen Anual'!$V$9,FC59,'Resumen Anual'!$DH$354)+SUMIFS('Resumen Anual'!$EB$460,FR75,'Resumen Anual'!$V$9,FC59,'Resumen Anual'!$DH$412)+SUMIFS('Resumen Anual'!$EB$518,FR75,'Resumen Anual'!$V$9,FC59,'Resumen Anual'!$DH$470)+SUMIFS('Resumen Anual'!$EB$576,FR75,'Resumen Anual'!$V$9,FC59,'Resumen Anual'!$DH$528)+SUMIFS('Resumen Anual'!$EB$634,FR75,'Resumen Anual'!$V$9,FC59,'Resumen Anual'!$DH$586)+SUMIFS('Resumen Anual'!$EB$692,FR75,'Resumen Anual'!$V$9,FC59,'Resumen Anual'!$DH$644)+SUMIFS('Resumen Anual'!$FY$54,FR75,'Resumen Anual'!$V$9,FC59,'Resumen Anual'!$FE$6)+SUMIFS('Resumen Anual'!$FY$112,FR75,'Resumen Anual'!$V$9,FC59,'Resumen Anual'!$FE$64)+SUMIFS('Resumen Anual'!$FY$170,FR75,'Resumen Anual'!$V$9,FC59,'Resumen Anual'!$FE$122)+SUMIFS('Resumen Anual'!$FY$228,FR75,'Resumen Anual'!$V$9,FC59,'Resumen Anual'!$FE$180)+SUMIFS('Resumen Anual'!$FY$286,FR75,'Resumen Anual'!$V$9,FC59,'Resumen Anual'!$FE$238)+SUMIFS('Resumen Anual'!$FY$344,FR75,'Resumen Anual'!$V$9,FC59,'Resumen Anual'!$FE$296)+SUMIFS('Resumen Anual'!$FY$402,FR75,'Resumen Anual'!$V$9,FC59,'Resumen Anual'!$FE$354)+SUMIFS('Resumen Anual'!$FY$460,FR75,'Resumen Anual'!$V$9,FC59,'Resumen Anual'!$FE$412)+SUMIFS('Resumen Anual'!$FY$518,FR75,'Resumen Anual'!$V$9,FC59,'Resumen Anual'!$FE$470)+SUMIFS('Resumen Anual'!$FY$576,FR75,'Resumen Anual'!$V$9,FC59,'Resumen Anual'!$FE$528)+SUMIFS('Resumen Anual'!$FY$634,FR75,'Resumen Anual'!$V$9,FC59,'Resumen Anual'!$FE$586)+SUMIFS('Resumen Anual'!$FY$692,FR75,'Resumen Anual'!$V$9,FC59,'Resumen Anual'!$FE$644)</f>
        <v>0</v>
      </c>
      <c r="FX75" s="770"/>
      <c r="FY75" s="770"/>
      <c r="FZ75" s="770"/>
      <c r="GA75" s="770">
        <f>SUMIFS('Resumen Anual'!$AJ$54,FR75,'Resumen Anual'!$V$9,FC59,'Resumen Anual'!$L$6)+SUMIFS('Resumen Anual'!$AJ$112,FR75,'Resumen Anual'!$V$9,FC59,'Resumen Anual'!$L$64)+SUMIFS('Resumen Anual'!$AJ$170,FR75,'Resumen Anual'!$V$9,FC59,'Resumen Anual'!$L$122)+SUMIFS('Resumen Anual'!$AJ$228,FR75,'Resumen Anual'!$V$9,FC59,'Resumen Anual'!$L$180)+SUMIFS('Resumen Anual'!$AJ$286,FR75,'Resumen Anual'!$V$9,FC59,'Resumen Anual'!$L$238)+SUMIFS('Resumen Anual'!$AJ$344,FR75,'Resumen Anual'!$V$9,FC59,'Resumen Anual'!$L$296)+SUMIFS('Resumen Anual'!$AJ$402,FR75,'Resumen Anual'!$V$9,FC59,'Resumen Anual'!$L$354)+SUMIFS('Resumen Anual'!$AJ$460,FR75,'Resumen Anual'!$V$9,FC59,'Resumen Anual'!$L$412)+SUMIFS('Resumen Anual'!$AJ$518,FR75,'Resumen Anual'!$V$9,FC59,'Resumen Anual'!$L$470)+SUMIFS('Resumen Anual'!$AJ$576,FR75,'Resumen Anual'!$V$9,FC59,'Resumen Anual'!$L$528)+SUMIFS('Resumen Anual'!$AJ$634,FR75,'Resumen Anual'!$V$9,FC59,'Resumen Anual'!$L$586)+SUMIFS('Resumen Anual'!$AJ$692,FR75,'Resumen Anual'!$V$9,FC59,'Resumen Anual'!$L$644)+SUMIFS('Resumen Anual'!$CG$54,FR75,'Resumen Anual'!$V$9,FC59,'Resumen Anual'!$BI$6)+SUMIFS('Resumen Anual'!$CG$112,FR75,'Resumen Anual'!$V$9,FC59,'Resumen Anual'!$BI$64)+SUMIFS('Resumen Anual'!$CG$170,FR75,'Resumen Anual'!$V$9,FC59,'Resumen Anual'!$BI$122)+SUMIFS('Resumen Anual'!$CG$228,FR75,'Resumen Anual'!$V$9,FC59,'Resumen Anual'!$BI$180)+SUMIFS('Resumen Anual'!$CG$286,FR75,'Resumen Anual'!$V$9,FC59,'Resumen Anual'!$BI$238)+SUMIFS('Resumen Anual'!$CG$344,FR75,'Resumen Anual'!$V$9,FC59,'Resumen Anual'!$BI$296)+SUMIFS('Resumen Anual'!$CG$402,FR75,'Resumen Anual'!$V$9,FC59,'Resumen Anual'!$BI$354)+SUMIFS('Resumen Anual'!$CG$460,FR75,'Resumen Anual'!$V$9,FC59,'Resumen Anual'!$BI$412)+SUMIFS('Resumen Anual'!$CG$518,FR75,'Resumen Anual'!$V$9,FC59,'Resumen Anual'!$BI$470)+SUMIFS('Resumen Anual'!$CG$576,FR75,'Resumen Anual'!$V$9,FC59,'Resumen Anual'!$BI$528)+SUMIFS('Resumen Anual'!$CG$634,FR75,'Resumen Anual'!$V$9,FC59,'Resumen Anual'!$BI$586)+SUMIFS('Resumen Anual'!$CG$692,FR75,'Resumen Anual'!$V$9,FC59,'Resumen Anual'!$BI$644)+SUMIFS('Resumen Anual'!$EF$54,FR75,'Resumen Anual'!$V$9,FC59,'Resumen Anual'!$DH$6)+SUMIFS('Resumen Anual'!$EF$112,FR75,'Resumen Anual'!$V$9,FC59,'Resumen Anual'!$DH$64)+SUMIFS('Resumen Anual'!$EF$170,FR75,'Resumen Anual'!$V$9,FC59,'Resumen Anual'!$DH$122)+SUMIFS('Resumen Anual'!$EF$228,FR75,'Resumen Anual'!$V$9,FC59,'Resumen Anual'!$DH$180)+SUMIFS('Resumen Anual'!$EF$286,FR75,'Resumen Anual'!$V$9,FC59,'Resumen Anual'!$DH$238)+SUMIFS('Resumen Anual'!$EF$344,FR75,'Resumen Anual'!$V$9,FC59,'Resumen Anual'!$DH$296)+SUMIFS('Resumen Anual'!$EF$402,FR75,'Resumen Anual'!$V$9,FC59,'Resumen Anual'!$DH$354)+SUMIFS('Resumen Anual'!$EF$460,FR75,'Resumen Anual'!$V$9,FC59,'Resumen Anual'!$DH$412)+SUMIFS('Resumen Anual'!$EF$518,FR75,'Resumen Anual'!$V$9,FC59,'Resumen Anual'!$DH$470)+SUMIFS('Resumen Anual'!$EF$576,FR75,'Resumen Anual'!$V$9,FC59,'Resumen Anual'!$DH$528)+SUMIFS('Resumen Anual'!$EF$634,FR75,'Resumen Anual'!$V$9,FC59,'Resumen Anual'!$DH$586)+SUMIFS('Resumen Anual'!$EF$692,FR75,'Resumen Anual'!$V$9,FC59,'Resumen Anual'!$DH$644)+SUMIFS('Resumen Anual'!$GC$54,FR75,'Resumen Anual'!$V$9,FC59,'Resumen Anual'!$FE$6)+SUMIFS('Resumen Anual'!$GC$112,FR75,'Resumen Anual'!$V$9,FC59,'Resumen Anual'!$FE$64)+SUMIFS('Resumen Anual'!$GC$170,FR75,'Resumen Anual'!$V$9,FC59,'Resumen Anual'!$FE$122)+SUMIFS('Resumen Anual'!$GC$228,FR75,'Resumen Anual'!$V$9,FC59,'Resumen Anual'!$FE$180)+SUMIFS('Resumen Anual'!$GC$286,FR75,'Resumen Anual'!$V$9,FC59,'Resumen Anual'!$FE$238)+SUMIFS('Resumen Anual'!$GC$344,FR75,'Resumen Anual'!$V$9,FC59,'Resumen Anual'!$FE$296)+SUMIFS('Resumen Anual'!$GC$402,FR75,'Resumen Anual'!$V$9,FC59,'Resumen Anual'!$FE$354)+SUMIFS('Resumen Anual'!$GC$460,FR75,'Resumen Anual'!$V$9,FC59,'Resumen Anual'!$FE$412)+SUMIFS('Resumen Anual'!$GC$518,FR75,'Resumen Anual'!$V$9,FC59,'Resumen Anual'!$FE$470)+SUMIFS('Resumen Anual'!$GC$576,FR75,'Resumen Anual'!$V$9,FC59,'Resumen Anual'!$FE$528)+SUMIFS('Resumen Anual'!$GC$634,FR75,'Resumen Anual'!$V$9,FC59,'Resumen Anual'!$FE$586)+SUMIFS('Resumen Anual'!$GC$692,FR75,'Resumen Anual'!$V$9,FC59,'Resumen Anual'!$FE$644)</f>
        <v>0</v>
      </c>
      <c r="GB75" s="770"/>
      <c r="GC75" s="770"/>
      <c r="GD75" s="770"/>
      <c r="GE75" s="770">
        <f>SUMIFS('Resumen Anual'!$AN$54,FR75,'Resumen Anual'!$V$9,FC59,'Resumen Anual'!$L$6)+SUMIFS('Resumen Anual'!$AN$112,FR75,'Resumen Anual'!$V$9,FC59,'Resumen Anual'!$L$64)+SUMIFS('Resumen Anual'!$AN$170,FR75,'Resumen Anual'!$V$9,FC59,'Resumen Anual'!$L$122)+SUMIFS('Resumen Anual'!$AN$228,FR75,'Resumen Anual'!$V$9,FC59,'Resumen Anual'!$L$180)+SUMIFS('Resumen Anual'!$AN$286,FR75,'Resumen Anual'!$V$9,FC59,'Resumen Anual'!$L$238)+SUMIFS('Resumen Anual'!$AN$344,FR75,'Resumen Anual'!$V$9,FC59,'Resumen Anual'!$L$296)+SUMIFS('Resumen Anual'!$AN$402,FR75,'Resumen Anual'!$V$9,FC59,'Resumen Anual'!$L$354)+SUMIFS('Resumen Anual'!$AN$460,FR75,'Resumen Anual'!$V$9,FC59,'Resumen Anual'!$L$412)+SUMIFS('Resumen Anual'!$AN$518,FR75,'Resumen Anual'!$V$9,FC59,'Resumen Anual'!$L$470)+SUMIFS('Resumen Anual'!$AN$576,FR75,'Resumen Anual'!$V$9,FC59,'Resumen Anual'!$L$528)+SUMIFS('Resumen Anual'!$AN$634,FR75,'Resumen Anual'!$V$9,FC59,'Resumen Anual'!$L$586)+SUMIFS('Resumen Anual'!$AN$692,FR75,'Resumen Anual'!$V$9,FC59,'Resumen Anual'!$L$644)+SUMIFS('Resumen Anual'!$CK$54,FR75,'Resumen Anual'!$V$9,FC59,'Resumen Anual'!$BI$6)+SUMIFS('Resumen Anual'!$CK$112,FR75,'Resumen Anual'!$V$9,FC59,'Resumen Anual'!$BI$64)+SUMIFS('Resumen Anual'!$CK$170,FR75,'Resumen Anual'!$V$9,FC59,'Resumen Anual'!$BI$122)+SUMIFS('Resumen Anual'!$CK$228,FR75,'Resumen Anual'!$V$9,FC59,'Resumen Anual'!$BI$180)+SUMIFS('Resumen Anual'!$CK$286,FR75,'Resumen Anual'!$V$9,FC59,'Resumen Anual'!$BI$238)+SUMIFS('Resumen Anual'!$CK$344,FR75,'Resumen Anual'!$V$9,FC59,'Resumen Anual'!$BI$296)+SUMIFS('Resumen Anual'!$CK$402,FR75,'Resumen Anual'!$V$9,FC59,'Resumen Anual'!$BI$354)+SUMIFS('Resumen Anual'!$CK$460,FR75,'Resumen Anual'!$V$9,FC59,'Resumen Anual'!$BI$412)+SUMIFS('Resumen Anual'!$CK$518,FR75,'Resumen Anual'!$V$9,FC59,'Resumen Anual'!$BI$470)+SUMIFS('Resumen Anual'!$CK$576,FR75,'Resumen Anual'!$V$9,FC59,'Resumen Anual'!$BI$528)+SUMIFS('Resumen Anual'!$CK$634,FR75,'Resumen Anual'!$V$9,FC59,'Resumen Anual'!$BI$586)+SUMIFS('Resumen Anual'!$CK$692,FR75,'Resumen Anual'!$V$9,FC59,'Resumen Anual'!$BI$644)+SUMIFS('Resumen Anual'!$EJ$54,FR75,'Resumen Anual'!$V$9,FC59,'Resumen Anual'!$DH$6)+SUMIFS('Resumen Anual'!$EJ$112,FR75,'Resumen Anual'!$V$9,FC59,'Resumen Anual'!$DH$64)+SUMIFS('Resumen Anual'!$EJ$170,FR75,'Resumen Anual'!$V$9,FC59,'Resumen Anual'!$DH$122)+SUMIFS('Resumen Anual'!$EJ$228,FR75,'Resumen Anual'!$V$9,FC59,'Resumen Anual'!$DH$180)+SUMIFS('Resumen Anual'!$EJ$286,FR75,'Resumen Anual'!$V$9,FC59,'Resumen Anual'!$DH$238)+SUMIFS('Resumen Anual'!$EJ$344,FR75,'Resumen Anual'!$V$9,FC59,'Resumen Anual'!$DH$296)+SUMIFS('Resumen Anual'!$EJ$402,FR75,'Resumen Anual'!$V$9,FC59,'Resumen Anual'!$DH$354)+SUMIFS('Resumen Anual'!$EJ$460,FR75,'Resumen Anual'!$V$9,FC59,'Resumen Anual'!$DH$412)+SUMIFS('Resumen Anual'!$EJ$518,FR75,'Resumen Anual'!$V$9,FC59,'Resumen Anual'!$DH$470)+SUMIFS('Resumen Anual'!$EJ$576,FR75,'Resumen Anual'!$V$9,FC59,'Resumen Anual'!$DH$528)+SUMIFS('Resumen Anual'!$EJ$634,FR75,'Resumen Anual'!$V$9,FC59,'Resumen Anual'!$DH$586)+SUMIFS('Resumen Anual'!$EJ$692,FR75,'Resumen Anual'!$V$9,FC59,'Resumen Anual'!$DH$644)+SUMIFS('Resumen Anual'!$GG$54,FR75,'Resumen Anual'!$V$9,FC59,'Resumen Anual'!$FE$6)+SUMIFS('Resumen Anual'!$GG$112,FR75,'Resumen Anual'!$V$9,FC59,'Resumen Anual'!$FE$64)+SUMIFS('Resumen Anual'!$GG$170,FR75,'Resumen Anual'!$V$9,FC59,'Resumen Anual'!$FE$122)+SUMIFS('Resumen Anual'!$GG$228,FR75,'Resumen Anual'!$V$9,FC59,'Resumen Anual'!$FE$180)+SUMIFS('Resumen Anual'!$GG$286,FR75,'Resumen Anual'!$V$9,FC59,'Resumen Anual'!$FE$238)+SUMIFS('Resumen Anual'!$GG$344,FR75,'Resumen Anual'!$V$9,FC59,'Resumen Anual'!$FE$296)+SUMIFS('Resumen Anual'!$GG$402,FR75,'Resumen Anual'!$V$9,FC59,'Resumen Anual'!$FE$354)+SUMIFS('Resumen Anual'!$GG$460,FR75,'Resumen Anual'!$V$9,FC59,'Resumen Anual'!$FE$412)+SUMIFS('Resumen Anual'!$GG$518,FR75,'Resumen Anual'!$V$9,FC59,'Resumen Anual'!$FE$470)+SUMIFS('Resumen Anual'!$GG$576,FR75,'Resumen Anual'!$V$9,FC59,'Resumen Anual'!$FE$528)+SUMIFS('Resumen Anual'!$GG$634,FR75,'Resumen Anual'!$V$9,FC59,'Resumen Anual'!$FE$586)+SUMIFS('Resumen Anual'!$GG$692,FR75,'Resumen Anual'!$V$9,FC59,'Resumen Anual'!$FE$644)</f>
        <v>0</v>
      </c>
      <c r="GF75" s="770"/>
      <c r="GG75" s="770"/>
      <c r="GH75" s="770"/>
      <c r="GI75" s="756">
        <f>SUMIFS('Resumen Anual'!$AR$54,FR75,'Resumen Anual'!$V$9,FC59,'Resumen Anual'!$L$6)+SUMIFS('Resumen Anual'!$AR$112,FR75,'Resumen Anual'!$V$9,FC59,'Resumen Anual'!$L$64)+SUMIFS('Resumen Anual'!$AR$170,FR75,'Resumen Anual'!$V$9,FC59,'Resumen Anual'!$L$122)+SUMIFS('Resumen Anual'!$AR$228,FR75,'Resumen Anual'!$V$9,FC59,'Resumen Anual'!$L$180)+SUMIFS('Resumen Anual'!$AR$286,FR75,'Resumen Anual'!$V$9,FC59,'Resumen Anual'!$L$238)+SUMIFS('Resumen Anual'!$AR$344,FR75,'Resumen Anual'!$V$9,FC59,'Resumen Anual'!$L$296)+SUMIFS('Resumen Anual'!$AR$402,FR75,'Resumen Anual'!$V$9,FC59,'Resumen Anual'!$L$354)+SUMIFS('Resumen Anual'!$AR$460,FR75,'Resumen Anual'!$V$9,FC59,'Resumen Anual'!$L$412)+SUMIFS('Resumen Anual'!$AR$518,FR75,'Resumen Anual'!$V$9,FC59,'Resumen Anual'!$L$470)+SUMIFS('Resumen Anual'!$AR$576,FR75,'Resumen Anual'!$V$9,FC59,'Resumen Anual'!$L$528)+SUMIFS('Resumen Anual'!$AR$634,FR75,'Resumen Anual'!$V$9,FC59,'Resumen Anual'!$L$586)+SUMIFS('Resumen Anual'!$AR$692,FR75,'Resumen Anual'!$V$9,FC59,'Resumen Anual'!$L$644)+SUMIFS('Resumen Anual'!$CO$54,FR75,'Resumen Anual'!$V$9,FC59,'Resumen Anual'!$BI$6)+SUMIFS('Resumen Anual'!$CO$112,FR75,'Resumen Anual'!$V$9,FC59,'Resumen Anual'!$BI$64)+SUMIFS('Resumen Anual'!$CO$170,FR75,'Resumen Anual'!$V$9,FC59,'Resumen Anual'!$BI$122)+SUMIFS('Resumen Anual'!$CO$228,FR75,'Resumen Anual'!$V$9,FC59,'Resumen Anual'!$BI$180)+SUMIFS('Resumen Anual'!$CO$286,FR75,'Resumen Anual'!$V$9,FC59,'Resumen Anual'!$BI$238)+SUMIFS('Resumen Anual'!$CO$344,FR75,'Resumen Anual'!$V$9,FC59,'Resumen Anual'!$BI$296)+SUMIFS('Resumen Anual'!$CO$402,FR75,'Resumen Anual'!$V$9,FC59,'Resumen Anual'!$BI$354)+SUMIFS('Resumen Anual'!$CO$460,FR75,'Resumen Anual'!$V$9,FC59,'Resumen Anual'!$BI$412)+SUMIFS('Resumen Anual'!$CO$518,FR75,'Resumen Anual'!$V$9,FC59,'Resumen Anual'!$BI$470)+SUMIFS('Resumen Anual'!$CO$576,FR75,'Resumen Anual'!$V$9,FC59,'Resumen Anual'!$BI$528)+SUMIFS('Resumen Anual'!$CO$634,FR75,'Resumen Anual'!$V$9,FC59,'Resumen Anual'!$BI$586)+SUMIFS('Resumen Anual'!$CO$692,FR75,'Resumen Anual'!$V$9,FC59,'Resumen Anual'!$BI$644)+SUMIFS('Resumen Anual'!$EN$54,FR75,'Resumen Anual'!$V$9,FC59,'Resumen Anual'!$DH$6)+SUMIFS('Resumen Anual'!$EN$112,FR75,'Resumen Anual'!$V$9,FC59,'Resumen Anual'!$DH$64)+SUMIFS('Resumen Anual'!$EN$170,FR75,'Resumen Anual'!$V$9,FC59,'Resumen Anual'!$DH$122)+SUMIFS('Resumen Anual'!$EN$228,FR75,'Resumen Anual'!$V$9,FC59,'Resumen Anual'!$DH$180)+SUMIFS('Resumen Anual'!$EN$286,FR75,'Resumen Anual'!$V$9,FC59,'Resumen Anual'!$DH$238)+SUMIFS('Resumen Anual'!$EN$344,FR75,'Resumen Anual'!$V$9,FC59,'Resumen Anual'!$DH$296)+SUMIFS('Resumen Anual'!$EN$402,FR75,'Resumen Anual'!$V$9,FC59,'Resumen Anual'!$DH$354)+SUMIFS('Resumen Anual'!$EN$460,FR75,'Resumen Anual'!$V$9,FC59,'Resumen Anual'!$DH$412)+SUMIFS('Resumen Anual'!$EN$518,FR75,'Resumen Anual'!$V$9,FC59,'Resumen Anual'!$DH$470)+SUMIFS('Resumen Anual'!$EN$576,FR75,'Resumen Anual'!$V$9,FC59,'Resumen Anual'!$DH$528)+SUMIFS('Resumen Anual'!$EN$634,FR75,'Resumen Anual'!$V$9,FC59,'Resumen Anual'!$DH$586)+SUMIFS('Resumen Anual'!$EN$692,FR75,'Resumen Anual'!$V$9,FC59,'Resumen Anual'!$DH$644)+SUMIFS('Resumen Anual'!$GK$54,FR75,'Resumen Anual'!$V$9,FC59,'Resumen Anual'!$FE$6)+SUMIFS('Resumen Anual'!$GK$112,FR75,'Resumen Anual'!$V$9,FC59,'Resumen Anual'!$FE$64)+SUMIFS('Resumen Anual'!$GK$170,FR75,'Resumen Anual'!$V$9,FC59,'Resumen Anual'!$FE$122)+SUMIFS('Resumen Anual'!$GK$228,FR75,'Resumen Anual'!$V$9,FC59,'Resumen Anual'!$FE$180)+SUMIFS('Resumen Anual'!$GK$286,FR75,'Resumen Anual'!$V$9,FC59,'Resumen Anual'!$FE$238)+SUMIFS('Resumen Anual'!$GK$344,FR75,'Resumen Anual'!$V$9,FC59,'Resumen Anual'!$FE$296)+SUMIFS('Resumen Anual'!$GK$402,FR75,'Resumen Anual'!$V$9,FC59,'Resumen Anual'!$FE$354)+SUMIFS('Resumen Anual'!$GK$460,FR75,'Resumen Anual'!$V$9,FC59,'Resumen Anual'!$FE$412)+SUMIFS('Resumen Anual'!$GK$518,FR75,'Resumen Anual'!$V$9,FC59,'Resumen Anual'!$FE$470)+SUMIFS('Resumen Anual'!$GK$576,FR75,'Resumen Anual'!$V$9,FC59,'Resumen Anual'!$FE$528)+SUMIFS('Resumen Anual'!$GK$634,FR75,'Resumen Anual'!$V$9,FC59,'Resumen Anual'!$FE$586)+SUMIFS('Resumen Anual'!$GK$692,FR75,'Resumen Anual'!$V$9,FC59,'Resumen Anual'!$FE$644)</f>
        <v>0</v>
      </c>
      <c r="GJ75" s="756"/>
      <c r="GK75" s="756"/>
      <c r="GL75" s="756">
        <f>SUMIFS('Resumen Anual'!$AU$54,FR75,'Resumen Anual'!$V$9,FC59,'Resumen Anual'!$L$6)+SUMIFS('Resumen Anual'!$AU$112,FR75,'Resumen Anual'!$V$9,FC59,'Resumen Anual'!$L$64)+SUMIFS('Resumen Anual'!$AU$170,FR75,'Resumen Anual'!$V$9,FC59,'Resumen Anual'!$L$122)+SUMIFS('Resumen Anual'!$AU$228,FR75,'Resumen Anual'!$V$9,FC59,'Resumen Anual'!$L$180)+SUMIFS('Resumen Anual'!$AU$286,FR75,'Resumen Anual'!$V$9,FC59,'Resumen Anual'!$L$238)+SUMIFS('Resumen Anual'!$AU$344,FR75,'Resumen Anual'!$V$9,FC59,'Resumen Anual'!$L$296)+SUMIFS('Resumen Anual'!$AU$402,FR75,'Resumen Anual'!$V$9,FC59,'Resumen Anual'!$L$354)+SUMIFS('Resumen Anual'!$AU$460,FR75,'Resumen Anual'!$V$9,FC59,'Resumen Anual'!$L$412)+SUMIFS('Resumen Anual'!$AU$518,FR75,'Resumen Anual'!$V$9,FC59,'Resumen Anual'!$L$470)+SUMIFS('Resumen Anual'!$AU$576,FR75,'Resumen Anual'!$V$9,FC59,'Resumen Anual'!$L$528)+SUMIFS('Resumen Anual'!$AU$634,FR75,'Resumen Anual'!$V$9,FC59,'Resumen Anual'!$L$586)+SUMIFS('Resumen Anual'!$AU$692,FR75,'Resumen Anual'!$V$9,FC59,'Resumen Anual'!$L$644)+SUMIFS('Resumen Anual'!$CR$54,FR75,'Resumen Anual'!$V$9,FC59,'Resumen Anual'!$BI$6)+SUMIFS('Resumen Anual'!$CR$112,FR75,'Resumen Anual'!$V$9,FC59,'Resumen Anual'!$BI$64)+SUMIFS('Resumen Anual'!$CR$170,FR75,'Resumen Anual'!$V$9,FC59,'Resumen Anual'!$BI$122)+SUMIFS('Resumen Anual'!$CR$228,FR75,'Resumen Anual'!$V$9,FC59,'Resumen Anual'!$BI$180)+SUMIFS('Resumen Anual'!$CR$286,FR75,'Resumen Anual'!$V$9,FC59,'Resumen Anual'!$BI$238)+SUMIFS('Resumen Anual'!$CR$344,FR75,'Resumen Anual'!$V$9,FC59,'Resumen Anual'!$BI$296)+SUMIFS('Resumen Anual'!$CR$402,FR75,'Resumen Anual'!$V$9,FC59,'Resumen Anual'!$BI$354)+SUMIFS('Resumen Anual'!$CR$460,FR75,'Resumen Anual'!$V$9,FC59,'Resumen Anual'!$BI$412)+SUMIFS('Resumen Anual'!$CR$518,FR75,'Resumen Anual'!$V$9,FC59,'Resumen Anual'!$BI$470)+SUMIFS('Resumen Anual'!$CR$576,FR75,'Resumen Anual'!$V$9,FC59,'Resumen Anual'!$BI$528)+SUMIFS('Resumen Anual'!$CR$634,FR75,'Resumen Anual'!$V$9,FC59,'Resumen Anual'!$BI$586)+SUMIFS('Resumen Anual'!$CR$692,FR75,'Resumen Anual'!$V$9,FC59,'Resumen Anual'!$BI$644)+SUMIFS('Resumen Anual'!$EQ$54,FR75,'Resumen Anual'!$V$9,FC59,'Resumen Anual'!$DH$6)+SUMIFS('Resumen Anual'!$EQ$112,FR75,'Resumen Anual'!$V$9,FC59,'Resumen Anual'!$DH$64)+SUMIFS('Resumen Anual'!$EQ$170,FR75,'Resumen Anual'!$V$9,FC59,'Resumen Anual'!$DH$122)+SUMIFS('Resumen Anual'!$EQ$228,FR75,'Resumen Anual'!$V$9,FC59,'Resumen Anual'!$DH$180)+SUMIFS('Resumen Anual'!$EQ$286,FR75,'Resumen Anual'!$V$9,FC59,'Resumen Anual'!$DH$238)+SUMIFS('Resumen Anual'!$EQ$344,FR75,'Resumen Anual'!$V$9,FC59,'Resumen Anual'!$DH$296)+SUMIFS('Resumen Anual'!$EQ$402,FR75,'Resumen Anual'!$V$9,FC59,'Resumen Anual'!$DH$354)+SUMIFS('Resumen Anual'!$EQ$460,FR75,'Resumen Anual'!$V$9,FC59,'Resumen Anual'!$DH$412)+SUMIFS('Resumen Anual'!$EQ$518,FR75,'Resumen Anual'!$V$9,FC59,'Resumen Anual'!$DH$470)+SUMIFS('Resumen Anual'!$EQ$576,FR75,'Resumen Anual'!$V$9,FC59,'Resumen Anual'!$DH$528)+SUMIFS('Resumen Anual'!$EQ$634,FR75,'Resumen Anual'!$V$9,FC59,'Resumen Anual'!$DH$586)+SUMIFS('Resumen Anual'!$EQ$692,FR75,'Resumen Anual'!$V$9,FC59,'Resumen Anual'!$DH$644)+SUMIFS('Resumen Anual'!$GN$54,FR75,'Resumen Anual'!$V$9,FC59,'Resumen Anual'!$FE$6)+SUMIFS('Resumen Anual'!$GN$112,FR75,'Resumen Anual'!$V$9,FC59,'Resumen Anual'!$FE$64)+SUMIFS('Resumen Anual'!$GN$170,FR75,'Resumen Anual'!$V$9,FC59,'Resumen Anual'!$FE$122)+SUMIFS('Resumen Anual'!$GN$228,FR75,'Resumen Anual'!$V$9,FC59,'Resumen Anual'!$FE$180)+SUMIFS('Resumen Anual'!$GN$286,FR75,'Resumen Anual'!$V$9,FC59,'Resumen Anual'!$FE$238)+SUMIFS('Resumen Anual'!$GN$344,FR75,'Resumen Anual'!$V$9,FC59,'Resumen Anual'!$FE$296)+SUMIFS('Resumen Anual'!$GN$402,FR75,'Resumen Anual'!$V$9,FC59,'Resumen Anual'!$FE$354)+SUMIFS('Resumen Anual'!$GN$460,FR75,'Resumen Anual'!$V$9,FC59,'Resumen Anual'!$FE$412)+SUMIFS('Resumen Anual'!$GN$518,FR75,'Resumen Anual'!$V$9,FC59,'Resumen Anual'!$FE$470)+SUMIFS('Resumen Anual'!$GN$576,FR75,'Resumen Anual'!$V$9,FC59,'Resumen Anual'!$FE$528)+SUMIFS('Resumen Anual'!$GN$634,FR75,'Resumen Anual'!$V$9,FC59,'Resumen Anual'!$FE$586)+SUMIFS('Resumen Anual'!$GN$692,FR75,'Resumen Anual'!$V$9,FC59,'Resumen Anual'!$FE$644)</f>
        <v>0</v>
      </c>
      <c r="GM75" s="756"/>
      <c r="GN75" s="756"/>
      <c r="GO75" s="1200"/>
    </row>
    <row r="76" spans="1:197" ht="9.75" customHeight="1" x14ac:dyDescent="0.25">
      <c r="A76" s="171"/>
      <c r="B76" s="775" t="str">
        <f>'Resumen Anual'!$C$27</f>
        <v>PIC</v>
      </c>
      <c r="C76" s="776"/>
      <c r="D76" s="776"/>
      <c r="E76" s="776"/>
      <c r="F76" s="761">
        <f>SUMIF('Resumen Anual'!$FE$622,K59,'Resumen Anual'!$FA$643)+SUMIF('Resumen Anual'!$DH$622,K59,'Resumen Anual'!$DD$643)+SUMIF('Resumen Anual'!$BI$622,K59,'Resumen Anual'!$BE$643)+SUMIF('Resumen Anual'!$L$622,K59,'Resumen Anual'!$H$643)+SUMIF('Resumen Anual'!$FE$566,K59,'Resumen Anual'!$FA$587)+SUMIF('Resumen Anual'!$DH$566,K59,'Resumen Anual'!$DD$587)+SUMIF('Resumen Anual'!$BI$566,K59,'Resumen Anual'!$BE$587)+SUMIF('Resumen Anual'!$L$566,K59,'Resumen Anual'!$H$587)+SUMIF('Resumen Anual'!$FE$510,K59,'Resumen Anual'!$FA$531)+SUMIF('Resumen Anual'!$DH$510,K59,'Resumen Anual'!$DD$531)+SUMIF('Resumen Anual'!$BI$510,K59,'Resumen Anual'!$BE$531)+SUMIF('Resumen Anual'!$L$510,K59,'Resumen Anual'!$H$531)+SUMIF('Resumen Anual'!$FE$454,K59,'Resumen Anual'!$FA$475)+SUMIF('Resumen Anual'!$DH$454,K59,'Resumen Anual'!$DD$475)+SUMIF('Resumen Anual'!$BI$454,K59,'Resumen Anual'!$BE$475)+SUMIF('Resumen Anual'!$L$454,K59,'Resumen Anual'!$H$475)+SUMIF('Resumen Anual'!$FE$398,K59,'Resumen Anual'!$FA$419)+SUMIF('Resumen Anual'!$DH$398,K59,'Resumen Anual'!$DD$419)+SUMIF('Resumen Anual'!$BI$398,K59,'Resumen Anual'!$BE$419)+SUMIF('Resumen Anual'!$L$398,K59,'Resumen Anual'!$H$419)+SUMIF('Resumen Anual'!$FE$342,K59,'Resumen Anual'!$FA$363)+SUMIF('Resumen Anual'!$DH$342,K59,'Resumen Anual'!$DD$363)+SUMIF('Resumen Anual'!$BI$342,K59,'Resumen Anual'!$BE$363)+SUMIF('Resumen Anual'!$L$342,K59,'Resumen Anual'!$H$363)+SUMIF('Resumen Anual'!$FE$286,K59,'Resumen Anual'!$FA$307)+SUMIF('Resumen Anual'!$DH$286,K59,'Resumen Anual'!$DD$307)+SUMIF('Resumen Anual'!$BI$286,K59,'Resumen Anual'!$BE$307)+SUMIF('Resumen Anual'!$L$286,K59,'Resumen Anual'!$H$307)+SUMIF('Resumen Anual'!$FE$230,K59,'Resumen Anual'!$FA$251)+SUMIF('Resumen Anual'!$DH$230,K59,'Resumen Anual'!$DD$251)+SUMIF('Resumen Anual'!$BI$230,K59,'Resumen Anual'!$BE$251)+SUMIF('Resumen Anual'!$L$230,K59,'Resumen Anual'!$H$251)+SUMIF('Resumen Anual'!$FE$174,K59,'Resumen Anual'!$FA$195)+SUMIF('Resumen Anual'!$DH$174,K59,'Resumen Anual'!$DD$195)+SUMIF('Resumen Anual'!$BI$174,K59,'Resumen Anual'!$BE$195)+SUMIF('Resumen Anual'!$L$174,K59,'Resumen Anual'!$H$195)+SUMIF('Resumen Anual'!$FE$118,K59,'Resumen Anual'!$FA$139)+SUMIF('Resumen Anual'!$DH$118,K59,'Resumen Anual'!$DD$139)+SUMIF('Resumen Anual'!$BI$118,K59,'Resumen Anual'!$BE$139)+SUMIF('Resumen Anual'!$L$118,K59,'Resumen Anual'!$H$139)+SUMIF('Resumen Anual'!$FE$62,K59,'Resumen Anual'!$FA$83)+SUMIF('Resumen Anual'!$DH$62,K59,'Resumen Anual'!$DD$83)+SUMIF('Resumen Anual'!$BI$62,K59,'Resumen Anual'!$BE$83)+SUMIF('Resumen Anual'!$L$62,K59,'Resumen Anual'!$H$83)+SUMIF('Resumen Anual'!$FE$6,K59,'Resumen Anual'!$FA$27)+SUMIF('Resumen Anual'!$DH$6,K59,'Resumen Anual'!$DD$27)+SUMIF('Resumen Anual'!$BI$6,K59,'Resumen Anual'!$BE$27)+SUMIF('Resumen Anual'!$L$6,K59,'Resumen Anual'!$H$27)+SUMIF('Bitácoras Anteriores'!$K$6,K59,'Bitácoras Anteriores'!$F$23)+SUMIF('Bitácoras Anteriores'!$K$59,$K$6,'Bitácoras Anteriores'!$F$76)+SUMIF('Bitácoras Anteriores'!$K$112,K59,'Bitácoras Anteriores'!$F$129)+SUMIF('Bitácoras Anteriores'!$K$165,K59,'Bitácoras Anteriores'!$F$182)+SUMIF('Bitácoras Anteriores'!$K$218,K59,'Bitácoras Anteriores'!$F$235)+SUMIF('Bitácoras Anteriores'!$K$271,K59,'Bitácoras Anteriores'!$F$288)+SUMIF('Bitácoras Anteriores'!$K$324,K59,'Bitácoras Anteriores'!$F$341)+SUMIF('Bitácoras Anteriores'!$BH$6,K59,'Bitácoras Anteriores'!$BD$23)+SUMIF('Bitácoras Anteriores'!$BH$59,$K$6,'Bitácoras Anteriores'!$BD$76)+SUMIF('Bitácoras Anteriores'!$BH$112,K59,'Bitácoras Anteriores'!$BD$129)+SUMIF('Bitácoras Anteriores'!$BH$165,K59,'Bitácoras Anteriores'!$BD$182)+SUMIF('Bitácoras Anteriores'!$BH$218,K59,'Bitácoras Anteriores'!$BD$235)+SUMIF('Bitácoras Anteriores'!$BH$271,K59,'Bitácoras Anteriores'!$BD$288)+SUMIF('Bitácoras Anteriores'!$BH$324,K59,'Bitácoras Anteriores'!$BD$341)+SUMIF('Bitácoras Anteriores'!$DF$6,K59,'Bitácoras Anteriores'!$DB$23)+SUMIF('Bitácoras Anteriores'!$DF$59,$K$6,'Bitácoras Anteriores'!$DB$76)+SUMIF('Bitácoras Anteriores'!$DF$112,K59,'Bitácoras Anteriores'!$DB$129)+SUMIF('Bitácoras Anteriores'!$DF$165,K59,'Bitácoras Anteriores'!$DB$182)+SUMIF('Bitácoras Anteriores'!$DF$218,K59,'Bitácoras Anteriores'!$DB$235)+SUMIF('Bitácoras Anteriores'!$DF$271,K59,'Bitácoras Anteriores'!$DB$288)+SUMIF('Bitácoras Anteriores'!$DF$324,K59,'Bitácoras Anteriores'!$DB$341)+SUMIF('Bitácoras Anteriores'!$FC$6,K59,'Bitácoras Anteriores'!$EY$23)+SUMIF('Bitácoras Anteriores'!$FC$59,$K$6,'Bitácoras Anteriores'!$EY$76)+SUMIF('Bitácoras Anteriores'!$FC$112,K59,'Bitácoras Anteriores'!$EY$129)+SUMIF('Bitácoras Anteriores'!$FC$165,K59,'Bitácoras Anteriores'!$EY$182)+SUMIF('Bitácoras Anteriores'!$FC$218,K59,'Bitácoras Anteriores'!$EY$235)+SUMIF('Bitácoras Anteriores'!$FC$271,K59,'Bitácoras Anteriores'!$EY$288)+SUMIF('Bitácoras Anteriores'!$FC$324,K59,'Bitácoras Anteriores'!$EY$341)</f>
        <v>0</v>
      </c>
      <c r="G76" s="762"/>
      <c r="H76" s="762"/>
      <c r="I76" s="762"/>
      <c r="J76" s="762"/>
      <c r="K76" s="762"/>
      <c r="L76" s="763"/>
      <c r="M76" s="632"/>
      <c r="N76" s="779" t="str">
        <f>'Resumen Anual'!$O$27</f>
        <v>DÍA</v>
      </c>
      <c r="O76" s="788"/>
      <c r="P76" s="788"/>
      <c r="Q76" s="788"/>
      <c r="R76" s="789"/>
      <c r="S76" s="782">
        <f>SUMIF('Resumen Anual'!$FE$622,K59,'Resumen Anual'!$FM$643)+SUMIF('Resumen Anual'!$DH$622,K59,'Resumen Anual'!$DP$643)+SUMIF('Resumen Anual'!$BI$622,K59,'Resumen Anual'!$BQ$643)+SUMIF('Resumen Anual'!$L$622,K59,'Resumen Anual'!$T$643)+SUMIF('Resumen Anual'!$FE$566,K59,'Resumen Anual'!$FM$587)+SUMIF('Resumen Anual'!$DH$566,K59,'Resumen Anual'!$DP$587)+SUMIF('Resumen Anual'!$BI$566,K59,'Resumen Anual'!$BQ$587)+SUMIF('Resumen Anual'!$L$566,K59,'Resumen Anual'!$T$587)+SUMIF('Resumen Anual'!$FE$510,K59,'Resumen Anual'!$FM$531)+SUMIF('Resumen Anual'!$DH$510,K59,'Resumen Anual'!$DP$531)+SUMIF('Resumen Anual'!$BI$510,K59,'Resumen Anual'!$BQ$531)+SUMIF('Resumen Anual'!$L$510,K59,'Resumen Anual'!$T$531)+SUMIF('Resumen Anual'!$FE$454,K59,'Resumen Anual'!$FM$475)+SUMIF('Resumen Anual'!$DH$454,K59,'Resumen Anual'!$DP$475)+SUMIF('Resumen Anual'!$BI$454,K59,'Resumen Anual'!$BQ$475)+SUMIF('Resumen Anual'!$L$454,K59,'Resumen Anual'!$T$475)+SUMIF('Resumen Anual'!$FE$398,K59,'Resumen Anual'!$FM$419)+SUMIF('Resumen Anual'!$DH$398,K59,'Resumen Anual'!$DP$419)+SUMIF('Resumen Anual'!$BI$398,K59,'Resumen Anual'!$BQ$419)+SUMIF('Resumen Anual'!$L$398,K59,'Resumen Anual'!$T$419)+SUMIF('Resumen Anual'!$FE$342,K59,'Resumen Anual'!$FM$363)+SUMIF('Resumen Anual'!$DH$342,K59,'Resumen Anual'!$DP$363)+SUMIF('Resumen Anual'!$BI$342,K59,'Resumen Anual'!$BQ$363)+SUMIF('Resumen Anual'!$L$342,K59,'Resumen Anual'!$T$363)+SUMIF('Resumen Anual'!$FE$286,K59,'Resumen Anual'!$FM$307)+SUMIF('Resumen Anual'!$DH$286,K59,'Resumen Anual'!$DP$307)+SUMIF('Resumen Anual'!$BI$286,K59,'Resumen Anual'!$BQ$307)+SUMIF('Resumen Anual'!$L$286,K59,'Resumen Anual'!$T$307)+SUMIF('Resumen Anual'!$FE$230,K59,'Resumen Anual'!$FM$251)+SUMIF('Resumen Anual'!$DH$230,K59,'Resumen Anual'!$DP$251)+SUMIF('Resumen Anual'!$BI$230,K59,'Resumen Anual'!$BQ$251)+SUMIF('Resumen Anual'!$L$230,K59,'Resumen Anual'!$T$251)+SUMIF('Resumen Anual'!$FE$174,K59,'Resumen Anual'!$FM$195)+SUMIF('Resumen Anual'!$DH$174,K59,'Resumen Anual'!$DP$195)+SUMIF('Resumen Anual'!$BI$174,K59,'Resumen Anual'!$BQ$195)+SUMIF('Resumen Anual'!$L$174,K59,'Resumen Anual'!$T$195)+SUMIF('Resumen Anual'!$FE$118,K59,'Resumen Anual'!$FM$139)+SUMIF('Resumen Anual'!$DH$118,K59,'Resumen Anual'!$DP$139)+SUMIF('Resumen Anual'!$BI$118,K59,'Resumen Anual'!$BQ$139)+SUMIF('Resumen Anual'!$L$118,K59,'Resumen Anual'!$T$139)+SUMIF('Resumen Anual'!$FE$62,K59,'Resumen Anual'!$FM$83)+SUMIF('Resumen Anual'!$DH$62,K59,'Resumen Anual'!$DP$83)+SUMIF('Resumen Anual'!$BI$62,K59,'Resumen Anual'!$BQ$83)+SUMIF('Resumen Anual'!$L$62,K59,'Resumen Anual'!$T$83)+SUMIF('Resumen Anual'!$FE$6,K59,'Resumen Anual'!$FM$27)+SUMIF('Resumen Anual'!$DH$6,K59,'Resumen Anual'!$DP$27)+SUMIF('Resumen Anual'!$BI$6,K59,'Resumen Anual'!$BQ$27)+SUMIF('Resumen Anual'!$L$6,K59,'Resumen Anual'!$T$27)+SUMIF('Bitácoras Anteriores'!$K$6,K59,'Bitácoras Anteriores'!$S$23)+SUMIF('Bitácoras Anteriores'!$K$59,$K$6,'Bitácoras Anteriores'!$S$76)+SUMIF('Bitácoras Anteriores'!$K$112,K59,'Bitácoras Anteriores'!$S$129)+SUMIF('Bitácoras Anteriores'!$K$165,K59,'Bitácoras Anteriores'!$S$182)+SUMIF('Bitácoras Anteriores'!$K$218,K59,'Bitácoras Anteriores'!$S$235)+SUMIF('Bitácoras Anteriores'!$K$271,K59,'Bitácoras Anteriores'!$S$288)+SUMIF('Bitácoras Anteriores'!$K$324,K59,'Bitácoras Anteriores'!$S$341)+SUMIF('Bitácoras Anteriores'!$BH$6,K59,'Bitácoras Anteriores'!$BP$23)+SUMIF('Bitácoras Anteriores'!$BH$59,$K$6,'Bitácoras Anteriores'!$BP$76)+SUMIF('Bitácoras Anteriores'!$BH$112,K59,'Bitácoras Anteriores'!$BP$129)+SUMIF('Bitácoras Anteriores'!$BH$165,K59,'Bitácoras Anteriores'!$BP$182)+SUMIF('Bitácoras Anteriores'!$BH$218,K59,'Bitácoras Anteriores'!$BP$235)+SUMIF('Bitácoras Anteriores'!$BH$271,K59,'Bitácoras Anteriores'!$BP$288)+SUMIF('Bitácoras Anteriores'!$BH$324,K59,'Bitácoras Anteriores'!$BP$341)+SUMIF('Bitácoras Anteriores'!$DF$6,K59,'Bitácoras Anteriores'!$DN$23)+SUMIF('Bitácoras Anteriores'!$DF$59,$K$6,'Bitácoras Anteriores'!$DN$76)+SUMIF('Bitácoras Anteriores'!$DF$112,K59,'Bitácoras Anteriores'!$DN$129)+SUMIF('Bitácoras Anteriores'!$DF$165,K59,'Bitácoras Anteriores'!$DN$182)+SUMIF('Bitácoras Anteriores'!$DF$218,K59,'Bitácoras Anteriores'!$DN$235)+SUMIF('Bitácoras Anteriores'!$DF$271,K59,'Bitácoras Anteriores'!$DN$288)+SUMIF('Bitácoras Anteriores'!$DF$324,K59,'Bitácoras Anteriores'!$DN$341)+SUMIF('Bitácoras Anteriores'!$FC$6,K59,'Bitácoras Anteriores'!$FK$23)+SUMIF('Bitácoras Anteriores'!$FC$59,$K$6,'Bitácoras Anteriores'!$FK$76)+SUMIF('Bitácoras Anteriores'!$FC$112,K59,'Bitácoras Anteriores'!$FK$129)+SUMIF('Bitácoras Anteriores'!$FC$165,K59,'Bitácoras Anteriores'!$FK$182)+SUMIF('Bitácoras Anteriores'!$FC$218,K59,'Bitácoras Anteriores'!$FK$235)+SUMIF('Bitácoras Anteriores'!$FC$271,K59,'Bitácoras Anteriores'!$FK$288)+SUMIF('Bitácoras Anteriores'!$FC$324,K59,'Bitácoras Anteriores'!$FK$341)</f>
        <v>0</v>
      </c>
      <c r="T76" s="783"/>
      <c r="U76" s="783"/>
      <c r="V76" s="783"/>
      <c r="W76" s="783"/>
      <c r="X76" s="784"/>
      <c r="Y76" s="15"/>
      <c r="Z76" s="773"/>
      <c r="AA76" s="774"/>
      <c r="AB76" s="774"/>
      <c r="AC76" s="774"/>
      <c r="AD76" s="774"/>
      <c r="AE76" s="770"/>
      <c r="AF76" s="770"/>
      <c r="AG76" s="770"/>
      <c r="AH76" s="770"/>
      <c r="AI76" s="770"/>
      <c r="AJ76" s="770"/>
      <c r="AK76" s="770"/>
      <c r="AL76" s="770"/>
      <c r="AM76" s="770"/>
      <c r="AN76" s="770"/>
      <c r="AO76" s="770"/>
      <c r="AP76" s="770"/>
      <c r="AQ76" s="756"/>
      <c r="AR76" s="756"/>
      <c r="AS76" s="756"/>
      <c r="AT76" s="756"/>
      <c r="AU76" s="756"/>
      <c r="AV76" s="1215"/>
      <c r="AW76" s="1200"/>
      <c r="AX76" s="171"/>
      <c r="AY76" s="775" t="str">
        <f>'Resumen Anual'!$C$27</f>
        <v>PIC</v>
      </c>
      <c r="AZ76" s="776"/>
      <c r="BA76" s="776"/>
      <c r="BB76" s="776"/>
      <c r="BC76" s="761">
        <f>SUMIF('Resumen Anual'!$FE$622,BH59,'Resumen Anual'!$FA$643)+SUMIF('Resumen Anual'!$DH$622,BH59,'Resumen Anual'!$DD$643)+SUMIF('Resumen Anual'!$BI$622,BH59,'Resumen Anual'!$BE$643)+SUMIF('Resumen Anual'!$L$622,BH59,'Resumen Anual'!$H$643)+SUMIF('Resumen Anual'!$FE$566,BH59,'Resumen Anual'!$FA$587)+SUMIF('Resumen Anual'!$DH$566,BH59,'Resumen Anual'!$DD$587)+SUMIF('Resumen Anual'!$BI$566,BH59,'Resumen Anual'!$BE$587)+SUMIF('Resumen Anual'!$L$566,BH59,'Resumen Anual'!$H$587)+SUMIF('Resumen Anual'!$FE$510,BH59,'Resumen Anual'!$FA$531)+SUMIF('Resumen Anual'!$DH$510,BH59,'Resumen Anual'!$DD$531)+SUMIF('Resumen Anual'!$BI$510,BH59,'Resumen Anual'!$BE$531)+SUMIF('Resumen Anual'!$L$510,BH59,'Resumen Anual'!$H$531)+SUMIF('Resumen Anual'!$FE$454,BH59,'Resumen Anual'!$FA$475)+SUMIF('Resumen Anual'!$DH$454,BH59,'Resumen Anual'!$DD$475)+SUMIF('Resumen Anual'!$BI$454,BH59,'Resumen Anual'!$BE$475)+SUMIF('Resumen Anual'!$L$454,BH59,'Resumen Anual'!$H$475)+SUMIF('Resumen Anual'!$FE$398,BH59,'Resumen Anual'!$FA$419)+SUMIF('Resumen Anual'!$DH$398,BH59,'Resumen Anual'!$DD$419)+SUMIF('Resumen Anual'!$BI$398,BH59,'Resumen Anual'!$BE$419)+SUMIF('Resumen Anual'!$L$398,BH59,'Resumen Anual'!$H$419)+SUMIF('Resumen Anual'!$FE$342,BH59,'Resumen Anual'!$FA$363)+SUMIF('Resumen Anual'!$DH$342,BH59,'Resumen Anual'!$DD$363)+SUMIF('Resumen Anual'!$BI$342,BH59,'Resumen Anual'!$BE$363)+SUMIF('Resumen Anual'!$L$342,BH59,'Resumen Anual'!$H$363)+SUMIF('Resumen Anual'!$FE$286,BH59,'Resumen Anual'!$FA$307)+SUMIF('Resumen Anual'!$DH$286,BH59,'Resumen Anual'!$DD$307)+SUMIF('Resumen Anual'!$BI$286,BH59,'Resumen Anual'!$BE$307)+SUMIF('Resumen Anual'!$L$286,BH59,'Resumen Anual'!$H$307)+SUMIF('Resumen Anual'!$FE$230,BH59,'Resumen Anual'!$FA$251)+SUMIF('Resumen Anual'!$DH$230,BH59,'Resumen Anual'!$DD$251)+SUMIF('Resumen Anual'!$BI$230,BH59,'Resumen Anual'!$BE$251)+SUMIF('Resumen Anual'!$L$230,BH59,'Resumen Anual'!$H$251)+SUMIF('Resumen Anual'!$FE$174,BH59,'Resumen Anual'!$FA$195)+SUMIF('Resumen Anual'!$DH$174,BH59,'Resumen Anual'!$DD$195)+SUMIF('Resumen Anual'!$BI$174,BH59,'Resumen Anual'!$BE$195)+SUMIF('Resumen Anual'!$L$174,BH59,'Resumen Anual'!$H$195)+SUMIF('Resumen Anual'!$FE$118,BH59,'Resumen Anual'!$FA$139)+SUMIF('Resumen Anual'!$DH$118,BH59,'Resumen Anual'!$DD$139)+SUMIF('Resumen Anual'!$BI$118,BH59,'Resumen Anual'!$BE$139)+SUMIF('Resumen Anual'!$L$118,BH59,'Resumen Anual'!$H$139)+SUMIF('Resumen Anual'!$FE$62,BH59,'Resumen Anual'!$FA$83)+SUMIF('Resumen Anual'!$DH$62,BH59,'Resumen Anual'!$DD$83)+SUMIF('Resumen Anual'!$BI$62,BH59,'Resumen Anual'!$BE$83)+SUMIF('Resumen Anual'!$L$62,BH59,'Resumen Anual'!$H$83)+SUMIF('Resumen Anual'!$FE$6,BH59,'Resumen Anual'!$FA$27)+SUMIF('Resumen Anual'!$DH$6,BH59,'Resumen Anual'!$DD$27)+SUMIF('Resumen Anual'!$BI$6,BH59,'Resumen Anual'!$BE$27)+SUMIF('Resumen Anual'!$L$6,BH59,'Resumen Anual'!$H$27)+SUMIF('Bitácoras Anteriores'!$K$6,BH59,'Bitácoras Anteriores'!$F$23)+SUMIF('Bitácoras Anteriores'!$K$59,$K$6,'Bitácoras Anteriores'!$F$76)+SUMIF('Bitácoras Anteriores'!$K$112,BH59,'Bitácoras Anteriores'!$F$129)+SUMIF('Bitácoras Anteriores'!$K$165,BH59,'Bitácoras Anteriores'!$F$182)+SUMIF('Bitácoras Anteriores'!$K$218,BH59,'Bitácoras Anteriores'!$F$235)+SUMIF('Bitácoras Anteriores'!$K$271,BH59,'Bitácoras Anteriores'!$F$288)+SUMIF('Bitácoras Anteriores'!$K$324,BH59,'Bitácoras Anteriores'!$F$341)+SUMIF('Bitácoras Anteriores'!$BH$6,BH59,'Bitácoras Anteriores'!$BD$23)+SUMIF('Bitácoras Anteriores'!$BH$59,$K$6,'Bitácoras Anteriores'!$BD$76)+SUMIF('Bitácoras Anteriores'!$BH$112,BH59,'Bitácoras Anteriores'!$BD$129)+SUMIF('Bitácoras Anteriores'!$BH$165,BH59,'Bitácoras Anteriores'!$BD$182)+SUMIF('Bitácoras Anteriores'!$BH$218,BH59,'Bitácoras Anteriores'!$BD$235)+SUMIF('Bitácoras Anteriores'!$BH$271,BH59,'Bitácoras Anteriores'!$BD$288)+SUMIF('Bitácoras Anteriores'!$BH$324,BH59,'Bitácoras Anteriores'!$BD$341)+SUMIF('Bitácoras Anteriores'!$DF$6,BH59,'Bitácoras Anteriores'!$DB$23)+SUMIF('Bitácoras Anteriores'!$DF$59,$K$6,'Bitácoras Anteriores'!$DB$76)+SUMIF('Bitácoras Anteriores'!$DF$112,BH59,'Bitácoras Anteriores'!$DB$129)+SUMIF('Bitácoras Anteriores'!$DF$165,BH59,'Bitácoras Anteriores'!$DB$182)+SUMIF('Bitácoras Anteriores'!$DF$218,BH59,'Bitácoras Anteriores'!$DB$235)+SUMIF('Bitácoras Anteriores'!$DF$271,BH59,'Bitácoras Anteriores'!$DB$288)+SUMIF('Bitácoras Anteriores'!$DF$324,BH59,'Bitácoras Anteriores'!$DB$341)+SUMIF('Bitácoras Anteriores'!$FC$6,BH59,'Bitácoras Anteriores'!$EY$23)+SUMIF('Bitácoras Anteriores'!$FC$59,$K$6,'Bitácoras Anteriores'!$EY$76)+SUMIF('Bitácoras Anteriores'!$FC$112,BH59,'Bitácoras Anteriores'!$EY$129)+SUMIF('Bitácoras Anteriores'!$FC$165,BH59,'Bitácoras Anteriores'!$EY$182)+SUMIF('Bitácoras Anteriores'!$FC$218,BH59,'Bitácoras Anteriores'!$EY$235)+SUMIF('Bitácoras Anteriores'!$FC$271,BH59,'Bitácoras Anteriores'!$EY$288)+SUMIF('Bitácoras Anteriores'!$FC$324,BH59,'Bitácoras Anteriores'!$EY$341)</f>
        <v>0</v>
      </c>
      <c r="BD76" s="762"/>
      <c r="BE76" s="762"/>
      <c r="BF76" s="762"/>
      <c r="BG76" s="762"/>
      <c r="BH76" s="762"/>
      <c r="BI76" s="763"/>
      <c r="BJ76" s="632"/>
      <c r="BK76" s="779" t="str">
        <f>'Resumen Anual'!$O$27</f>
        <v>DÍA</v>
      </c>
      <c r="BL76" s="788"/>
      <c r="BM76" s="788"/>
      <c r="BN76" s="788"/>
      <c r="BO76" s="789"/>
      <c r="BP76" s="782">
        <f>SUMIF('Resumen Anual'!$FE$622,BH59,'Resumen Anual'!$FM$643)+SUMIF('Resumen Anual'!$DH$622,BH59,'Resumen Anual'!$DP$643)+SUMIF('Resumen Anual'!$BI$622,BH59,'Resumen Anual'!$BQ$643)+SUMIF('Resumen Anual'!$L$622,BH59,'Resumen Anual'!$T$643)+SUMIF('Resumen Anual'!$FE$566,BH59,'Resumen Anual'!$FM$587)+SUMIF('Resumen Anual'!$DH$566,BH59,'Resumen Anual'!$DP$587)+SUMIF('Resumen Anual'!$BI$566,BH59,'Resumen Anual'!$BQ$587)+SUMIF('Resumen Anual'!$L$566,BH59,'Resumen Anual'!$T$587)+SUMIF('Resumen Anual'!$FE$510,BH59,'Resumen Anual'!$FM$531)+SUMIF('Resumen Anual'!$DH$510,BH59,'Resumen Anual'!$DP$531)+SUMIF('Resumen Anual'!$BI$510,BH59,'Resumen Anual'!$BQ$531)+SUMIF('Resumen Anual'!$L$510,BH59,'Resumen Anual'!$T$531)+SUMIF('Resumen Anual'!$FE$454,BH59,'Resumen Anual'!$FM$475)+SUMIF('Resumen Anual'!$DH$454,BH59,'Resumen Anual'!$DP$475)+SUMIF('Resumen Anual'!$BI$454,BH59,'Resumen Anual'!$BQ$475)+SUMIF('Resumen Anual'!$L$454,BH59,'Resumen Anual'!$T$475)+SUMIF('Resumen Anual'!$FE$398,BH59,'Resumen Anual'!$FM$419)+SUMIF('Resumen Anual'!$DH$398,BH59,'Resumen Anual'!$DP$419)+SUMIF('Resumen Anual'!$BI$398,BH59,'Resumen Anual'!$BQ$419)+SUMIF('Resumen Anual'!$L$398,BH59,'Resumen Anual'!$T$419)+SUMIF('Resumen Anual'!$FE$342,BH59,'Resumen Anual'!$FM$363)+SUMIF('Resumen Anual'!$DH$342,BH59,'Resumen Anual'!$DP$363)+SUMIF('Resumen Anual'!$BI$342,BH59,'Resumen Anual'!$BQ$363)+SUMIF('Resumen Anual'!$L$342,BH59,'Resumen Anual'!$T$363)+SUMIF('Resumen Anual'!$FE$286,BH59,'Resumen Anual'!$FM$307)+SUMIF('Resumen Anual'!$DH$286,BH59,'Resumen Anual'!$DP$307)+SUMIF('Resumen Anual'!$BI$286,BH59,'Resumen Anual'!$BQ$307)+SUMIF('Resumen Anual'!$L$286,BH59,'Resumen Anual'!$T$307)+SUMIF('Resumen Anual'!$FE$230,BH59,'Resumen Anual'!$FM$251)+SUMIF('Resumen Anual'!$DH$230,BH59,'Resumen Anual'!$DP$251)+SUMIF('Resumen Anual'!$BI$230,BH59,'Resumen Anual'!$BQ$251)+SUMIF('Resumen Anual'!$L$230,BH59,'Resumen Anual'!$T$251)+SUMIF('Resumen Anual'!$FE$174,BH59,'Resumen Anual'!$FM$195)+SUMIF('Resumen Anual'!$DH$174,BH59,'Resumen Anual'!$DP$195)+SUMIF('Resumen Anual'!$BI$174,BH59,'Resumen Anual'!$BQ$195)+SUMIF('Resumen Anual'!$L$174,BH59,'Resumen Anual'!$T$195)+SUMIF('Resumen Anual'!$FE$118,BH59,'Resumen Anual'!$FM$139)+SUMIF('Resumen Anual'!$DH$118,BH59,'Resumen Anual'!$DP$139)+SUMIF('Resumen Anual'!$BI$118,BH59,'Resumen Anual'!$BQ$139)+SUMIF('Resumen Anual'!$L$118,BH59,'Resumen Anual'!$T$139)+SUMIF('Resumen Anual'!$FE$62,BH59,'Resumen Anual'!$FM$83)+SUMIF('Resumen Anual'!$DH$62,BH59,'Resumen Anual'!$DP$83)+SUMIF('Resumen Anual'!$BI$62,BH59,'Resumen Anual'!$BQ$83)+SUMIF('Resumen Anual'!$L$62,BH59,'Resumen Anual'!$T$83)+SUMIF('Resumen Anual'!$FE$6,BH59,'Resumen Anual'!$FM$27)+SUMIF('Resumen Anual'!$DH$6,BH59,'Resumen Anual'!$DP$27)+SUMIF('Resumen Anual'!$BI$6,BH59,'Resumen Anual'!$BQ$27)+SUMIF('Resumen Anual'!$L$6,BH59,'Resumen Anual'!$T$27)+SUMIF('Bitácoras Anteriores'!$K$6,BH59,'Bitácoras Anteriores'!$S$23)+SUMIF('Bitácoras Anteriores'!$K$59,$K$6,'Bitácoras Anteriores'!$S$76)+SUMIF('Bitácoras Anteriores'!$K$112,BH59,'Bitácoras Anteriores'!$S$129)+SUMIF('Bitácoras Anteriores'!$K$165,BH59,'Bitácoras Anteriores'!$S$182)+SUMIF('Bitácoras Anteriores'!$K$218,BH59,'Bitácoras Anteriores'!$S$235)+SUMIF('Bitácoras Anteriores'!$K$271,BH59,'Bitácoras Anteriores'!$S$288)+SUMIF('Bitácoras Anteriores'!$K$324,BH59,'Bitácoras Anteriores'!$S$341)+SUMIF('Bitácoras Anteriores'!$BH$6,BH59,'Bitácoras Anteriores'!$BP$23)+SUMIF('Bitácoras Anteriores'!$BH$59,$K$6,'Bitácoras Anteriores'!$BP$76)+SUMIF('Bitácoras Anteriores'!$BH$112,BH59,'Bitácoras Anteriores'!$BP$129)+SUMIF('Bitácoras Anteriores'!$BH$165,BH59,'Bitácoras Anteriores'!$BP$182)+SUMIF('Bitácoras Anteriores'!$BH$218,BH59,'Bitácoras Anteriores'!$BP$235)+SUMIF('Bitácoras Anteriores'!$BH$271,BH59,'Bitácoras Anteriores'!$BP$288)+SUMIF('Bitácoras Anteriores'!$BH$324,BH59,'Bitácoras Anteriores'!$BP$341)+SUMIF('Bitácoras Anteriores'!$DF$6,BH59,'Bitácoras Anteriores'!$DN$23)+SUMIF('Bitácoras Anteriores'!$DF$59,$K$6,'Bitácoras Anteriores'!$DN$76)+SUMIF('Bitácoras Anteriores'!$DF$112,BH59,'Bitácoras Anteriores'!$DN$129)+SUMIF('Bitácoras Anteriores'!$DF$165,BH59,'Bitácoras Anteriores'!$DN$182)+SUMIF('Bitácoras Anteriores'!$DF$218,BH59,'Bitácoras Anteriores'!$DN$235)+SUMIF('Bitácoras Anteriores'!$DF$271,BH59,'Bitácoras Anteriores'!$DN$288)+SUMIF('Bitácoras Anteriores'!$DF$324,BH59,'Bitácoras Anteriores'!$DN$341)+SUMIF('Bitácoras Anteriores'!$FC$6,BH59,'Bitácoras Anteriores'!$FK$23)+SUMIF('Bitácoras Anteriores'!$FC$59,$K$6,'Bitácoras Anteriores'!$FK$76)+SUMIF('Bitácoras Anteriores'!$FC$112,BH59,'Bitácoras Anteriores'!$FK$129)+SUMIF('Bitácoras Anteriores'!$FC$165,BH59,'Bitácoras Anteriores'!$FK$182)+SUMIF('Bitácoras Anteriores'!$FC$218,BH59,'Bitácoras Anteriores'!$FK$235)+SUMIF('Bitácoras Anteriores'!$FC$271,BH59,'Bitácoras Anteriores'!$FK$288)+SUMIF('Bitácoras Anteriores'!$FC$324,BH59,'Bitácoras Anteriores'!$FK$341)</f>
        <v>0</v>
      </c>
      <c r="BQ76" s="783"/>
      <c r="BR76" s="783"/>
      <c r="BS76" s="783"/>
      <c r="BT76" s="783"/>
      <c r="BU76" s="784"/>
      <c r="BV76" s="15"/>
      <c r="BW76" s="773"/>
      <c r="BX76" s="774"/>
      <c r="BY76" s="774"/>
      <c r="BZ76" s="774"/>
      <c r="CA76" s="774"/>
      <c r="CB76" s="770"/>
      <c r="CC76" s="770"/>
      <c r="CD76" s="770"/>
      <c r="CE76" s="770"/>
      <c r="CF76" s="770"/>
      <c r="CG76" s="770"/>
      <c r="CH76" s="770"/>
      <c r="CI76" s="770"/>
      <c r="CJ76" s="770"/>
      <c r="CK76" s="770"/>
      <c r="CL76" s="770"/>
      <c r="CM76" s="770"/>
      <c r="CN76" s="756"/>
      <c r="CO76" s="756"/>
      <c r="CP76" s="756"/>
      <c r="CQ76" s="756"/>
      <c r="CR76" s="756"/>
      <c r="CS76" s="756"/>
      <c r="CT76" s="1200"/>
      <c r="CU76" s="1199"/>
      <c r="CV76" s="171"/>
      <c r="CW76" s="775" t="str">
        <f>'Resumen Anual'!$C$27</f>
        <v>PIC</v>
      </c>
      <c r="CX76" s="776"/>
      <c r="CY76" s="776"/>
      <c r="CZ76" s="776"/>
      <c r="DA76" s="761">
        <f>SUMIF('Resumen Anual'!$FE$622,DF59,'Resumen Anual'!$FA$643)+SUMIF('Resumen Anual'!$DH$622,DF59,'Resumen Anual'!$DD$643)+SUMIF('Resumen Anual'!$BI$622,DF59,'Resumen Anual'!$BE$643)+SUMIF('Resumen Anual'!$L$622,DF59,'Resumen Anual'!$H$643)+SUMIF('Resumen Anual'!$FE$566,DF59,'Resumen Anual'!$FA$587)+SUMIF('Resumen Anual'!$DH$566,DF59,'Resumen Anual'!$DD$587)+SUMIF('Resumen Anual'!$BI$566,DF59,'Resumen Anual'!$BE$587)+SUMIF('Resumen Anual'!$L$566,DF59,'Resumen Anual'!$H$587)+SUMIF('Resumen Anual'!$FE$510,DF59,'Resumen Anual'!$FA$531)+SUMIF('Resumen Anual'!$DH$510,DF59,'Resumen Anual'!$DD$531)+SUMIF('Resumen Anual'!$BI$510,DF59,'Resumen Anual'!$BE$531)+SUMIF('Resumen Anual'!$L$510,DF59,'Resumen Anual'!$H$531)+SUMIF('Resumen Anual'!$FE$454,DF59,'Resumen Anual'!$FA$475)+SUMIF('Resumen Anual'!$DH$454,DF59,'Resumen Anual'!$DD$475)+SUMIF('Resumen Anual'!$BI$454,DF59,'Resumen Anual'!$BE$475)+SUMIF('Resumen Anual'!$L$454,DF59,'Resumen Anual'!$H$475)+SUMIF('Resumen Anual'!$FE$398,DF59,'Resumen Anual'!$FA$419)+SUMIF('Resumen Anual'!$DH$398,DF59,'Resumen Anual'!$DD$419)+SUMIF('Resumen Anual'!$BI$398,DF59,'Resumen Anual'!$BE$419)+SUMIF('Resumen Anual'!$L$398,DF59,'Resumen Anual'!$H$419)+SUMIF('Resumen Anual'!$FE$342,DF59,'Resumen Anual'!$FA$363)+SUMIF('Resumen Anual'!$DH$342,DF59,'Resumen Anual'!$DD$363)+SUMIF('Resumen Anual'!$BI$342,DF59,'Resumen Anual'!$BE$363)+SUMIF('Resumen Anual'!$L$342,DF59,'Resumen Anual'!$H$363)+SUMIF('Resumen Anual'!$FE$286,DF59,'Resumen Anual'!$FA$307)+SUMIF('Resumen Anual'!$DH$286,DF59,'Resumen Anual'!$DD$307)+SUMIF('Resumen Anual'!$BI$286,DF59,'Resumen Anual'!$BE$307)+SUMIF('Resumen Anual'!$L$286,DF59,'Resumen Anual'!$H$307)+SUMIF('Resumen Anual'!$FE$230,DF59,'Resumen Anual'!$FA$251)+SUMIF('Resumen Anual'!$DH$230,DF59,'Resumen Anual'!$DD$251)+SUMIF('Resumen Anual'!$BI$230,DF59,'Resumen Anual'!$BE$251)+SUMIF('Resumen Anual'!$L$230,DF59,'Resumen Anual'!$H$251)+SUMIF('Resumen Anual'!$FE$174,DF59,'Resumen Anual'!$FA$195)+SUMIF('Resumen Anual'!$DH$174,DF59,'Resumen Anual'!$DD$195)+SUMIF('Resumen Anual'!$BI$174,DF59,'Resumen Anual'!$BE$195)+SUMIF('Resumen Anual'!$L$174,DF59,'Resumen Anual'!$H$195)+SUMIF('Resumen Anual'!$FE$118,DF59,'Resumen Anual'!$FA$139)+SUMIF('Resumen Anual'!$DH$118,DF59,'Resumen Anual'!$DD$139)+SUMIF('Resumen Anual'!$BI$118,DF59,'Resumen Anual'!$BE$139)+SUMIF('Resumen Anual'!$L$118,DF59,'Resumen Anual'!$H$139)+SUMIF('Resumen Anual'!$FE$62,DF59,'Resumen Anual'!$FA$83)+SUMIF('Resumen Anual'!$DH$62,DF59,'Resumen Anual'!$DD$83)+SUMIF('Resumen Anual'!$BI$62,DF59,'Resumen Anual'!$BE$83)+SUMIF('Resumen Anual'!$L$62,DF59,'Resumen Anual'!$H$83)+SUMIF('Resumen Anual'!$FE$6,DF59,'Resumen Anual'!$FA$27)+SUMIF('Resumen Anual'!$DH$6,DF59,'Resumen Anual'!$DD$27)+SUMIF('Resumen Anual'!$BI$6,DF59,'Resumen Anual'!$BE$27)+SUMIF('Resumen Anual'!$L$6,DF59,'Resumen Anual'!$H$27)+SUMIF('Bitácoras Anteriores'!$K$6,DF59,'Bitácoras Anteriores'!$F$23)+SUMIF('Bitácoras Anteriores'!$K$59,$K$6,'Bitácoras Anteriores'!$F$76)+SUMIF('Bitácoras Anteriores'!$K$112,DF59,'Bitácoras Anteriores'!$F$129)+SUMIF('Bitácoras Anteriores'!$K$165,DF59,'Bitácoras Anteriores'!$F$182)+SUMIF('Bitácoras Anteriores'!$K$218,DF59,'Bitácoras Anteriores'!$F$235)+SUMIF('Bitácoras Anteriores'!$K$271,DF59,'Bitácoras Anteriores'!$F$288)+SUMIF('Bitácoras Anteriores'!$K$324,DF59,'Bitácoras Anteriores'!$F$341)+SUMIF('Bitácoras Anteriores'!$BH$6,DF59,'Bitácoras Anteriores'!$BD$23)+SUMIF('Bitácoras Anteriores'!$BH$59,$K$6,'Bitácoras Anteriores'!$BD$76)+SUMIF('Bitácoras Anteriores'!$BH$112,DF59,'Bitácoras Anteriores'!$BD$129)+SUMIF('Bitácoras Anteriores'!$BH$165,DF59,'Bitácoras Anteriores'!$BD$182)+SUMIF('Bitácoras Anteriores'!$BH$218,DF59,'Bitácoras Anteriores'!$BD$235)+SUMIF('Bitácoras Anteriores'!$BH$271,DF59,'Bitácoras Anteriores'!$BD$288)+SUMIF('Bitácoras Anteriores'!$BH$324,DF59,'Bitácoras Anteriores'!$BD$341)+SUMIF('Bitácoras Anteriores'!$DF$6,DF59,'Bitácoras Anteriores'!$DB$23)+SUMIF('Bitácoras Anteriores'!$DF$59,$K$6,'Bitácoras Anteriores'!$DB$76)+SUMIF('Bitácoras Anteriores'!$DF$112,DF59,'Bitácoras Anteriores'!$DB$129)+SUMIF('Bitácoras Anteriores'!$DF$165,DF59,'Bitácoras Anteriores'!$DB$182)+SUMIF('Bitácoras Anteriores'!$DF$218,DF59,'Bitácoras Anteriores'!$DB$235)+SUMIF('Bitácoras Anteriores'!$DF$271,DF59,'Bitácoras Anteriores'!$DB$288)+SUMIF('Bitácoras Anteriores'!$DF$324,DF59,'Bitácoras Anteriores'!$DB$341)+SUMIF('Bitácoras Anteriores'!$FC$6,DF59,'Bitácoras Anteriores'!$EY$23)+SUMIF('Bitácoras Anteriores'!$FC$59,$K$6,'Bitácoras Anteriores'!$EY$76)+SUMIF('Bitácoras Anteriores'!$FC$112,DF59,'Bitácoras Anteriores'!$EY$129)+SUMIF('Bitácoras Anteriores'!$FC$165,DF59,'Bitácoras Anteriores'!$EY$182)+SUMIF('Bitácoras Anteriores'!$FC$218,DF59,'Bitácoras Anteriores'!$EY$235)+SUMIF('Bitácoras Anteriores'!$FC$271,DF59,'Bitácoras Anteriores'!$EY$288)+SUMIF('Bitácoras Anteriores'!$FC$324,DF59,'Bitácoras Anteriores'!$EY$341)</f>
        <v>0</v>
      </c>
      <c r="DB76" s="762"/>
      <c r="DC76" s="762"/>
      <c r="DD76" s="762"/>
      <c r="DE76" s="762"/>
      <c r="DF76" s="762"/>
      <c r="DG76" s="763"/>
      <c r="DH76" s="632"/>
      <c r="DI76" s="779" t="str">
        <f>'Resumen Anual'!$O$27</f>
        <v>DÍA</v>
      </c>
      <c r="DJ76" s="788"/>
      <c r="DK76" s="788"/>
      <c r="DL76" s="788"/>
      <c r="DM76" s="789"/>
      <c r="DN76" s="782">
        <f>SUMIF('Resumen Anual'!$FE$622,DF59,'Resumen Anual'!$FM$643)+SUMIF('Resumen Anual'!$DH$622,DF59,'Resumen Anual'!$DP$643)+SUMIF('Resumen Anual'!$BI$622,DF59,'Resumen Anual'!$BQ$643)+SUMIF('Resumen Anual'!$L$622,DF59,'Resumen Anual'!$T$643)+SUMIF('Resumen Anual'!$FE$566,DF59,'Resumen Anual'!$FM$587)+SUMIF('Resumen Anual'!$DH$566,DF59,'Resumen Anual'!$DP$587)+SUMIF('Resumen Anual'!$BI$566,DF59,'Resumen Anual'!$BQ$587)+SUMIF('Resumen Anual'!$L$566,DF59,'Resumen Anual'!$T$587)+SUMIF('Resumen Anual'!$FE$510,DF59,'Resumen Anual'!$FM$531)+SUMIF('Resumen Anual'!$DH$510,DF59,'Resumen Anual'!$DP$531)+SUMIF('Resumen Anual'!$BI$510,DF59,'Resumen Anual'!$BQ$531)+SUMIF('Resumen Anual'!$L$510,DF59,'Resumen Anual'!$T$531)+SUMIF('Resumen Anual'!$FE$454,DF59,'Resumen Anual'!$FM$475)+SUMIF('Resumen Anual'!$DH$454,DF59,'Resumen Anual'!$DP$475)+SUMIF('Resumen Anual'!$BI$454,DF59,'Resumen Anual'!$BQ$475)+SUMIF('Resumen Anual'!$L$454,DF59,'Resumen Anual'!$T$475)+SUMIF('Resumen Anual'!$FE$398,DF59,'Resumen Anual'!$FM$419)+SUMIF('Resumen Anual'!$DH$398,DF59,'Resumen Anual'!$DP$419)+SUMIF('Resumen Anual'!$BI$398,DF59,'Resumen Anual'!$BQ$419)+SUMIF('Resumen Anual'!$L$398,DF59,'Resumen Anual'!$T$419)+SUMIF('Resumen Anual'!$FE$342,DF59,'Resumen Anual'!$FM$363)+SUMIF('Resumen Anual'!$DH$342,DF59,'Resumen Anual'!$DP$363)+SUMIF('Resumen Anual'!$BI$342,DF59,'Resumen Anual'!$BQ$363)+SUMIF('Resumen Anual'!$L$342,DF59,'Resumen Anual'!$T$363)+SUMIF('Resumen Anual'!$FE$286,DF59,'Resumen Anual'!$FM$307)+SUMIF('Resumen Anual'!$DH$286,DF59,'Resumen Anual'!$DP$307)+SUMIF('Resumen Anual'!$BI$286,DF59,'Resumen Anual'!$BQ$307)+SUMIF('Resumen Anual'!$L$286,DF59,'Resumen Anual'!$T$307)+SUMIF('Resumen Anual'!$FE$230,DF59,'Resumen Anual'!$FM$251)+SUMIF('Resumen Anual'!$DH$230,DF59,'Resumen Anual'!$DP$251)+SUMIF('Resumen Anual'!$BI$230,DF59,'Resumen Anual'!$BQ$251)+SUMIF('Resumen Anual'!$L$230,DF59,'Resumen Anual'!$T$251)+SUMIF('Resumen Anual'!$FE$174,DF59,'Resumen Anual'!$FM$195)+SUMIF('Resumen Anual'!$DH$174,DF59,'Resumen Anual'!$DP$195)+SUMIF('Resumen Anual'!$BI$174,DF59,'Resumen Anual'!$BQ$195)+SUMIF('Resumen Anual'!$L$174,DF59,'Resumen Anual'!$T$195)+SUMIF('Resumen Anual'!$FE$118,DF59,'Resumen Anual'!$FM$139)+SUMIF('Resumen Anual'!$DH$118,DF59,'Resumen Anual'!$DP$139)+SUMIF('Resumen Anual'!$BI$118,DF59,'Resumen Anual'!$BQ$139)+SUMIF('Resumen Anual'!$L$118,DF59,'Resumen Anual'!$T$139)+SUMIF('Resumen Anual'!$FE$62,DF59,'Resumen Anual'!$FM$83)+SUMIF('Resumen Anual'!$DH$62,DF59,'Resumen Anual'!$DP$83)+SUMIF('Resumen Anual'!$BI$62,DF59,'Resumen Anual'!$BQ$83)+SUMIF('Resumen Anual'!$L$62,DF59,'Resumen Anual'!$T$83)+SUMIF('Resumen Anual'!$FE$6,DF59,'Resumen Anual'!$FM$27)+SUMIF('Resumen Anual'!$DH$6,DF59,'Resumen Anual'!$DP$27)+SUMIF('Resumen Anual'!$BI$6,DF59,'Resumen Anual'!$BQ$27)+SUMIF('Resumen Anual'!$L$6,DF59,'Resumen Anual'!$T$27)+SUMIF('Bitácoras Anteriores'!$K$6,DF59,'Bitácoras Anteriores'!$S$23)+SUMIF('Bitácoras Anteriores'!$K$59,$K$6,'Bitácoras Anteriores'!$S$76)+SUMIF('Bitácoras Anteriores'!$K$112,DF59,'Bitácoras Anteriores'!$S$129)+SUMIF('Bitácoras Anteriores'!$K$165,DF59,'Bitácoras Anteriores'!$S$182)+SUMIF('Bitácoras Anteriores'!$K$218,DF59,'Bitácoras Anteriores'!$S$235)+SUMIF('Bitácoras Anteriores'!$K$271,DF59,'Bitácoras Anteriores'!$S$288)+SUMIF('Bitácoras Anteriores'!$K$324,DF59,'Bitácoras Anteriores'!$S$341)+SUMIF('Bitácoras Anteriores'!$BH$6,DF59,'Bitácoras Anteriores'!$BP$23)+SUMIF('Bitácoras Anteriores'!$BH$59,$K$6,'Bitácoras Anteriores'!$BP$76)+SUMIF('Bitácoras Anteriores'!$BH$112,DF59,'Bitácoras Anteriores'!$BP$129)+SUMIF('Bitácoras Anteriores'!$BH$165,DF59,'Bitácoras Anteriores'!$BP$182)+SUMIF('Bitácoras Anteriores'!$BH$218,DF59,'Bitácoras Anteriores'!$BP$235)+SUMIF('Bitácoras Anteriores'!$BH$271,DF59,'Bitácoras Anteriores'!$BP$288)+SUMIF('Bitácoras Anteriores'!$BH$324,DF59,'Bitácoras Anteriores'!$BP$341)+SUMIF('Bitácoras Anteriores'!$DF$6,DF59,'Bitácoras Anteriores'!$DN$23)+SUMIF('Bitácoras Anteriores'!$DF$59,$K$6,'Bitácoras Anteriores'!$DN$76)+SUMIF('Bitácoras Anteriores'!$DF$112,DF59,'Bitácoras Anteriores'!$DN$129)+SUMIF('Bitácoras Anteriores'!$DF$165,DF59,'Bitácoras Anteriores'!$DN$182)+SUMIF('Bitácoras Anteriores'!$DF$218,DF59,'Bitácoras Anteriores'!$DN$235)+SUMIF('Bitácoras Anteriores'!$DF$271,DF59,'Bitácoras Anteriores'!$DN$288)+SUMIF('Bitácoras Anteriores'!$DF$324,DF59,'Bitácoras Anteriores'!$DN$341)+SUMIF('Bitácoras Anteriores'!$FC$6,DF59,'Bitácoras Anteriores'!$FK$23)+SUMIF('Bitácoras Anteriores'!$FC$59,$K$6,'Bitácoras Anteriores'!$FK$76)+SUMIF('Bitácoras Anteriores'!$FC$112,DF59,'Bitácoras Anteriores'!$FK$129)+SUMIF('Bitácoras Anteriores'!$FC$165,DF59,'Bitácoras Anteriores'!$FK$182)+SUMIF('Bitácoras Anteriores'!$FC$218,DF59,'Bitácoras Anteriores'!$FK$235)+SUMIF('Bitácoras Anteriores'!$FC$271,DF59,'Bitácoras Anteriores'!$FK$288)+SUMIF('Bitácoras Anteriores'!$FC$324,DF59,'Bitácoras Anteriores'!$FK$341)</f>
        <v>0</v>
      </c>
      <c r="DO76" s="783"/>
      <c r="DP76" s="783"/>
      <c r="DQ76" s="783"/>
      <c r="DR76" s="783"/>
      <c r="DS76" s="784"/>
      <c r="DT76" s="15"/>
      <c r="DU76" s="773"/>
      <c r="DV76" s="774"/>
      <c r="DW76" s="774"/>
      <c r="DX76" s="774"/>
      <c r="DY76" s="774"/>
      <c r="DZ76" s="770"/>
      <c r="EA76" s="770"/>
      <c r="EB76" s="770"/>
      <c r="EC76" s="770"/>
      <c r="ED76" s="770"/>
      <c r="EE76" s="770"/>
      <c r="EF76" s="770"/>
      <c r="EG76" s="770"/>
      <c r="EH76" s="770"/>
      <c r="EI76" s="770"/>
      <c r="EJ76" s="770"/>
      <c r="EK76" s="770"/>
      <c r="EL76" s="756"/>
      <c r="EM76" s="756"/>
      <c r="EN76" s="756"/>
      <c r="EO76" s="756"/>
      <c r="EP76" s="756"/>
      <c r="EQ76" s="1215"/>
      <c r="ER76" s="1200"/>
      <c r="ES76" s="171"/>
      <c r="ET76" s="775" t="str">
        <f>'Resumen Anual'!$C$27</f>
        <v>PIC</v>
      </c>
      <c r="EU76" s="776"/>
      <c r="EV76" s="776"/>
      <c r="EW76" s="776"/>
      <c r="EX76" s="761">
        <f>SUMIF('Resumen Anual'!$FE$622,FC59,'Resumen Anual'!$FA$643)+SUMIF('Resumen Anual'!$DH$622,FC59,'Resumen Anual'!$DD$643)+SUMIF('Resumen Anual'!$BI$622,FC59,'Resumen Anual'!$BE$643)+SUMIF('Resumen Anual'!$L$622,FC59,'Resumen Anual'!$H$643)+SUMIF('Resumen Anual'!$FE$566,FC59,'Resumen Anual'!$FA$587)+SUMIF('Resumen Anual'!$DH$566,FC59,'Resumen Anual'!$DD$587)+SUMIF('Resumen Anual'!$BI$566,FC59,'Resumen Anual'!$BE$587)+SUMIF('Resumen Anual'!$L$566,FC59,'Resumen Anual'!$H$587)+SUMIF('Resumen Anual'!$FE$510,FC59,'Resumen Anual'!$FA$531)+SUMIF('Resumen Anual'!$DH$510,FC59,'Resumen Anual'!$DD$531)+SUMIF('Resumen Anual'!$BI$510,FC59,'Resumen Anual'!$BE$531)+SUMIF('Resumen Anual'!$L$510,FC59,'Resumen Anual'!$H$531)+SUMIF('Resumen Anual'!$FE$454,FC59,'Resumen Anual'!$FA$475)+SUMIF('Resumen Anual'!$DH$454,FC59,'Resumen Anual'!$DD$475)+SUMIF('Resumen Anual'!$BI$454,FC59,'Resumen Anual'!$BE$475)+SUMIF('Resumen Anual'!$L$454,FC59,'Resumen Anual'!$H$475)+SUMIF('Resumen Anual'!$FE$398,FC59,'Resumen Anual'!$FA$419)+SUMIF('Resumen Anual'!$DH$398,FC59,'Resumen Anual'!$DD$419)+SUMIF('Resumen Anual'!$BI$398,FC59,'Resumen Anual'!$BE$419)+SUMIF('Resumen Anual'!$L$398,FC59,'Resumen Anual'!$H$419)+SUMIF('Resumen Anual'!$FE$342,FC59,'Resumen Anual'!$FA$363)+SUMIF('Resumen Anual'!$DH$342,FC59,'Resumen Anual'!$DD$363)+SUMIF('Resumen Anual'!$BI$342,FC59,'Resumen Anual'!$BE$363)+SUMIF('Resumen Anual'!$L$342,FC59,'Resumen Anual'!$H$363)+SUMIF('Resumen Anual'!$FE$286,FC59,'Resumen Anual'!$FA$307)+SUMIF('Resumen Anual'!$DH$286,FC59,'Resumen Anual'!$DD$307)+SUMIF('Resumen Anual'!$BI$286,FC59,'Resumen Anual'!$BE$307)+SUMIF('Resumen Anual'!$L$286,FC59,'Resumen Anual'!$H$307)+SUMIF('Resumen Anual'!$FE$230,FC59,'Resumen Anual'!$FA$251)+SUMIF('Resumen Anual'!$DH$230,FC59,'Resumen Anual'!$DD$251)+SUMIF('Resumen Anual'!$BI$230,FC59,'Resumen Anual'!$BE$251)+SUMIF('Resumen Anual'!$L$230,FC59,'Resumen Anual'!$H$251)+SUMIF('Resumen Anual'!$FE$174,FC59,'Resumen Anual'!$FA$195)+SUMIF('Resumen Anual'!$DH$174,FC59,'Resumen Anual'!$DD$195)+SUMIF('Resumen Anual'!$BI$174,FC59,'Resumen Anual'!$BE$195)+SUMIF('Resumen Anual'!$L$174,FC59,'Resumen Anual'!$H$195)+SUMIF('Resumen Anual'!$FE$118,FC59,'Resumen Anual'!$FA$139)+SUMIF('Resumen Anual'!$DH$118,FC59,'Resumen Anual'!$DD$139)+SUMIF('Resumen Anual'!$BI$118,FC59,'Resumen Anual'!$BE$139)+SUMIF('Resumen Anual'!$L$118,FC59,'Resumen Anual'!$H$139)+SUMIF('Resumen Anual'!$FE$62,FC59,'Resumen Anual'!$FA$83)+SUMIF('Resumen Anual'!$DH$62,FC59,'Resumen Anual'!$DD$83)+SUMIF('Resumen Anual'!$BI$62,FC59,'Resumen Anual'!$BE$83)+SUMIF('Resumen Anual'!$L$62,FC59,'Resumen Anual'!$H$83)+SUMIF('Resumen Anual'!$FE$6,FC59,'Resumen Anual'!$FA$27)+SUMIF('Resumen Anual'!$DH$6,FC59,'Resumen Anual'!$DD$27)+SUMIF('Resumen Anual'!$BI$6,FC59,'Resumen Anual'!$BE$27)+SUMIF('Resumen Anual'!$L$6,FC59,'Resumen Anual'!$H$27)+SUMIF('Bitácoras Anteriores'!$K$6,FC59,'Bitácoras Anteriores'!$F$23)+SUMIF('Bitácoras Anteriores'!$K$59,$K$6,'Bitácoras Anteriores'!$F$76)+SUMIF('Bitácoras Anteriores'!$K$112,FC59,'Bitácoras Anteriores'!$F$129)+SUMIF('Bitácoras Anteriores'!$K$165,FC59,'Bitácoras Anteriores'!$F$182)+SUMIF('Bitácoras Anteriores'!$K$218,FC59,'Bitácoras Anteriores'!$F$235)+SUMIF('Bitácoras Anteriores'!$K$271,FC59,'Bitácoras Anteriores'!$F$288)+SUMIF('Bitácoras Anteriores'!$K$324,FC59,'Bitácoras Anteriores'!$F$341)+SUMIF('Bitácoras Anteriores'!$BH$6,FC59,'Bitácoras Anteriores'!$BD$23)+SUMIF('Bitácoras Anteriores'!$BH$59,$K$6,'Bitácoras Anteriores'!$BD$76)+SUMIF('Bitácoras Anteriores'!$BH$112,FC59,'Bitácoras Anteriores'!$BD$129)+SUMIF('Bitácoras Anteriores'!$BH$165,FC59,'Bitácoras Anteriores'!$BD$182)+SUMIF('Bitácoras Anteriores'!$BH$218,FC59,'Bitácoras Anteriores'!$BD$235)+SUMIF('Bitácoras Anteriores'!$BH$271,FC59,'Bitácoras Anteriores'!$BD$288)+SUMIF('Bitácoras Anteriores'!$BH$324,FC59,'Bitácoras Anteriores'!$BD$341)+SUMIF('Bitácoras Anteriores'!$DF$6,FC59,'Bitácoras Anteriores'!$DB$23)+SUMIF('Bitácoras Anteriores'!$DF$59,$K$6,'Bitácoras Anteriores'!$DB$76)+SUMIF('Bitácoras Anteriores'!$DF$112,FC59,'Bitácoras Anteriores'!$DB$129)+SUMIF('Bitácoras Anteriores'!$DF$165,FC59,'Bitácoras Anteriores'!$DB$182)+SUMIF('Bitácoras Anteriores'!$DF$218,FC59,'Bitácoras Anteriores'!$DB$235)+SUMIF('Bitácoras Anteriores'!$DF$271,FC59,'Bitácoras Anteriores'!$DB$288)+SUMIF('Bitácoras Anteriores'!$DF$324,FC59,'Bitácoras Anteriores'!$DB$341)+SUMIF('Bitácoras Anteriores'!$FC$6,FC59,'Bitácoras Anteriores'!$EY$23)+SUMIF('Bitácoras Anteriores'!$FC$59,$K$6,'Bitácoras Anteriores'!$EY$76)+SUMIF('Bitácoras Anteriores'!$FC$112,FC59,'Bitácoras Anteriores'!$EY$129)+SUMIF('Bitácoras Anteriores'!$FC$165,FC59,'Bitácoras Anteriores'!$EY$182)+SUMIF('Bitácoras Anteriores'!$FC$218,FC59,'Bitácoras Anteriores'!$EY$235)+SUMIF('Bitácoras Anteriores'!$FC$271,FC59,'Bitácoras Anteriores'!$EY$288)+SUMIF('Bitácoras Anteriores'!$FC$324,FC59,'Bitácoras Anteriores'!$EY$341)</f>
        <v>0</v>
      </c>
      <c r="EY76" s="762"/>
      <c r="EZ76" s="762"/>
      <c r="FA76" s="762"/>
      <c r="FB76" s="762"/>
      <c r="FC76" s="762"/>
      <c r="FD76" s="763"/>
      <c r="FE76" s="632"/>
      <c r="FF76" s="779" t="str">
        <f>'Resumen Anual'!$O$27</f>
        <v>DÍA</v>
      </c>
      <c r="FG76" s="788"/>
      <c r="FH76" s="788"/>
      <c r="FI76" s="788"/>
      <c r="FJ76" s="789"/>
      <c r="FK76" s="782">
        <f>SUMIF('Resumen Anual'!$FE$622,FC59,'Resumen Anual'!$FM$643)+SUMIF('Resumen Anual'!$DH$622,FC59,'Resumen Anual'!$DP$643)+SUMIF('Resumen Anual'!$BI$622,FC59,'Resumen Anual'!$BQ$643)+SUMIF('Resumen Anual'!$L$622,FC59,'Resumen Anual'!$T$643)+SUMIF('Resumen Anual'!$FE$566,FC59,'Resumen Anual'!$FM$587)+SUMIF('Resumen Anual'!$DH$566,FC59,'Resumen Anual'!$DP$587)+SUMIF('Resumen Anual'!$BI$566,FC59,'Resumen Anual'!$BQ$587)+SUMIF('Resumen Anual'!$L$566,FC59,'Resumen Anual'!$T$587)+SUMIF('Resumen Anual'!$FE$510,FC59,'Resumen Anual'!$FM$531)+SUMIF('Resumen Anual'!$DH$510,FC59,'Resumen Anual'!$DP$531)+SUMIF('Resumen Anual'!$BI$510,FC59,'Resumen Anual'!$BQ$531)+SUMIF('Resumen Anual'!$L$510,FC59,'Resumen Anual'!$T$531)+SUMIF('Resumen Anual'!$FE$454,FC59,'Resumen Anual'!$FM$475)+SUMIF('Resumen Anual'!$DH$454,FC59,'Resumen Anual'!$DP$475)+SUMIF('Resumen Anual'!$BI$454,FC59,'Resumen Anual'!$BQ$475)+SUMIF('Resumen Anual'!$L$454,FC59,'Resumen Anual'!$T$475)+SUMIF('Resumen Anual'!$FE$398,FC59,'Resumen Anual'!$FM$419)+SUMIF('Resumen Anual'!$DH$398,FC59,'Resumen Anual'!$DP$419)+SUMIF('Resumen Anual'!$BI$398,FC59,'Resumen Anual'!$BQ$419)+SUMIF('Resumen Anual'!$L$398,FC59,'Resumen Anual'!$T$419)+SUMIF('Resumen Anual'!$FE$342,FC59,'Resumen Anual'!$FM$363)+SUMIF('Resumen Anual'!$DH$342,FC59,'Resumen Anual'!$DP$363)+SUMIF('Resumen Anual'!$BI$342,FC59,'Resumen Anual'!$BQ$363)+SUMIF('Resumen Anual'!$L$342,FC59,'Resumen Anual'!$T$363)+SUMIF('Resumen Anual'!$FE$286,FC59,'Resumen Anual'!$FM$307)+SUMIF('Resumen Anual'!$DH$286,FC59,'Resumen Anual'!$DP$307)+SUMIF('Resumen Anual'!$BI$286,FC59,'Resumen Anual'!$BQ$307)+SUMIF('Resumen Anual'!$L$286,FC59,'Resumen Anual'!$T$307)+SUMIF('Resumen Anual'!$FE$230,FC59,'Resumen Anual'!$FM$251)+SUMIF('Resumen Anual'!$DH$230,FC59,'Resumen Anual'!$DP$251)+SUMIF('Resumen Anual'!$BI$230,FC59,'Resumen Anual'!$BQ$251)+SUMIF('Resumen Anual'!$L$230,FC59,'Resumen Anual'!$T$251)+SUMIF('Resumen Anual'!$FE$174,FC59,'Resumen Anual'!$FM$195)+SUMIF('Resumen Anual'!$DH$174,FC59,'Resumen Anual'!$DP$195)+SUMIF('Resumen Anual'!$BI$174,FC59,'Resumen Anual'!$BQ$195)+SUMIF('Resumen Anual'!$L$174,FC59,'Resumen Anual'!$T$195)+SUMIF('Resumen Anual'!$FE$118,FC59,'Resumen Anual'!$FM$139)+SUMIF('Resumen Anual'!$DH$118,FC59,'Resumen Anual'!$DP$139)+SUMIF('Resumen Anual'!$BI$118,FC59,'Resumen Anual'!$BQ$139)+SUMIF('Resumen Anual'!$L$118,FC59,'Resumen Anual'!$T$139)+SUMIF('Resumen Anual'!$FE$62,FC59,'Resumen Anual'!$FM$83)+SUMIF('Resumen Anual'!$DH$62,FC59,'Resumen Anual'!$DP$83)+SUMIF('Resumen Anual'!$BI$62,FC59,'Resumen Anual'!$BQ$83)+SUMIF('Resumen Anual'!$L$62,FC59,'Resumen Anual'!$T$83)+SUMIF('Resumen Anual'!$FE$6,FC59,'Resumen Anual'!$FM$27)+SUMIF('Resumen Anual'!$DH$6,FC59,'Resumen Anual'!$DP$27)+SUMIF('Resumen Anual'!$BI$6,FC59,'Resumen Anual'!$BQ$27)+SUMIF('Resumen Anual'!$L$6,FC59,'Resumen Anual'!$T$27)+SUMIF('Bitácoras Anteriores'!$K$6,FC59,'Bitácoras Anteriores'!$S$23)+SUMIF('Bitácoras Anteriores'!$K$59,$K$6,'Bitácoras Anteriores'!$S$76)+SUMIF('Bitácoras Anteriores'!$K$112,FC59,'Bitácoras Anteriores'!$S$129)+SUMIF('Bitácoras Anteriores'!$K$165,FC59,'Bitácoras Anteriores'!$S$182)+SUMIF('Bitácoras Anteriores'!$K$218,FC59,'Bitácoras Anteriores'!$S$235)+SUMIF('Bitácoras Anteriores'!$K$271,FC59,'Bitácoras Anteriores'!$S$288)+SUMIF('Bitácoras Anteriores'!$K$324,FC59,'Bitácoras Anteriores'!$S$341)+SUMIF('Bitácoras Anteriores'!$BH$6,FC59,'Bitácoras Anteriores'!$BP$23)+SUMIF('Bitácoras Anteriores'!$BH$59,$K$6,'Bitácoras Anteriores'!$BP$76)+SUMIF('Bitácoras Anteriores'!$BH$112,FC59,'Bitácoras Anteriores'!$BP$129)+SUMIF('Bitácoras Anteriores'!$BH$165,FC59,'Bitácoras Anteriores'!$BP$182)+SUMIF('Bitácoras Anteriores'!$BH$218,FC59,'Bitácoras Anteriores'!$BP$235)+SUMIF('Bitácoras Anteriores'!$BH$271,FC59,'Bitácoras Anteriores'!$BP$288)+SUMIF('Bitácoras Anteriores'!$BH$324,FC59,'Bitácoras Anteriores'!$BP$341)+SUMIF('Bitácoras Anteriores'!$DF$6,FC59,'Bitácoras Anteriores'!$DN$23)+SUMIF('Bitácoras Anteriores'!$DF$59,$K$6,'Bitácoras Anteriores'!$DN$76)+SUMIF('Bitácoras Anteriores'!$DF$112,FC59,'Bitácoras Anteriores'!$DN$129)+SUMIF('Bitácoras Anteriores'!$DF$165,FC59,'Bitácoras Anteriores'!$DN$182)+SUMIF('Bitácoras Anteriores'!$DF$218,FC59,'Bitácoras Anteriores'!$DN$235)+SUMIF('Bitácoras Anteriores'!$DF$271,FC59,'Bitácoras Anteriores'!$DN$288)+SUMIF('Bitácoras Anteriores'!$DF$324,FC59,'Bitácoras Anteriores'!$DN$341)+SUMIF('Bitácoras Anteriores'!$FC$6,FC59,'Bitácoras Anteriores'!$FK$23)+SUMIF('Bitácoras Anteriores'!$FC$59,$K$6,'Bitácoras Anteriores'!$FK$76)+SUMIF('Bitácoras Anteriores'!$FC$112,FC59,'Bitácoras Anteriores'!$FK$129)+SUMIF('Bitácoras Anteriores'!$FC$165,FC59,'Bitácoras Anteriores'!$FK$182)+SUMIF('Bitácoras Anteriores'!$FC$218,FC59,'Bitácoras Anteriores'!$FK$235)+SUMIF('Bitácoras Anteriores'!$FC$271,FC59,'Bitácoras Anteriores'!$FK$288)+SUMIF('Bitácoras Anteriores'!$FC$324,FC59,'Bitácoras Anteriores'!$FK$341)</f>
        <v>0</v>
      </c>
      <c r="FL76" s="783"/>
      <c r="FM76" s="783"/>
      <c r="FN76" s="783"/>
      <c r="FO76" s="783"/>
      <c r="FP76" s="784"/>
      <c r="FQ76" s="15"/>
      <c r="FR76" s="773"/>
      <c r="FS76" s="774"/>
      <c r="FT76" s="774"/>
      <c r="FU76" s="774"/>
      <c r="FV76" s="774"/>
      <c r="FW76" s="770"/>
      <c r="FX76" s="770"/>
      <c r="FY76" s="770"/>
      <c r="FZ76" s="770"/>
      <c r="GA76" s="770"/>
      <c r="GB76" s="770"/>
      <c r="GC76" s="770"/>
      <c r="GD76" s="770"/>
      <c r="GE76" s="770"/>
      <c r="GF76" s="770"/>
      <c r="GG76" s="770"/>
      <c r="GH76" s="770"/>
      <c r="GI76" s="756"/>
      <c r="GJ76" s="756"/>
      <c r="GK76" s="756"/>
      <c r="GL76" s="756"/>
      <c r="GM76" s="756"/>
      <c r="GN76" s="756"/>
      <c r="GO76" s="1200"/>
    </row>
    <row r="77" spans="1:197" ht="9.75" customHeight="1" x14ac:dyDescent="0.25">
      <c r="A77" s="171"/>
      <c r="B77" s="777"/>
      <c r="C77" s="778"/>
      <c r="D77" s="778"/>
      <c r="E77" s="778"/>
      <c r="F77" s="764"/>
      <c r="G77" s="765"/>
      <c r="H77" s="765"/>
      <c r="I77" s="765"/>
      <c r="J77" s="765"/>
      <c r="K77" s="765"/>
      <c r="L77" s="766"/>
      <c r="M77" s="632"/>
      <c r="N77" s="790"/>
      <c r="O77" s="791"/>
      <c r="P77" s="791"/>
      <c r="Q77" s="791"/>
      <c r="R77" s="792"/>
      <c r="S77" s="785"/>
      <c r="T77" s="786"/>
      <c r="U77" s="786"/>
      <c r="V77" s="786"/>
      <c r="W77" s="786"/>
      <c r="X77" s="787"/>
      <c r="Y77" s="15"/>
      <c r="Z77" s="771">
        <f>IF(Z65=0," ",Z65+6)</f>
        <v>2028</v>
      </c>
      <c r="AA77" s="772"/>
      <c r="AB77" s="772"/>
      <c r="AC77" s="772"/>
      <c r="AD77" s="772"/>
      <c r="AE77" s="1214">
        <f>SUMIFS('Resumen Anual'!$AF$54,Z77,'Resumen Anual'!$V$9,K59,'Resumen Anual'!$L$6)+SUMIFS('Resumen Anual'!$AF$112,Z77,'Resumen Anual'!$V$9,K59,'Resumen Anual'!$L$64)+SUMIFS('Resumen Anual'!$AF$170,Z77,'Resumen Anual'!$V$9,K59,'Resumen Anual'!$L$122)+SUMIFS('Resumen Anual'!$AF$228,Z77,'Resumen Anual'!$V$9,K59,'Resumen Anual'!$L$180)+SUMIFS('Resumen Anual'!$AF$286,Z77,'Resumen Anual'!$V$9,K59,'Resumen Anual'!$L$238)+SUMIFS('Resumen Anual'!$AF$344,Z77,'Resumen Anual'!$V$9,K59,'Resumen Anual'!$L$296)+SUMIFS('Resumen Anual'!$AF$402,Z77,'Resumen Anual'!$V$9,K59,'Resumen Anual'!$L$354)+SUMIFS('Resumen Anual'!$AF$460,Z77,'Resumen Anual'!$V$9,K59,'Resumen Anual'!$L$412)+SUMIFS('Resumen Anual'!$AF$518,Z77,'Resumen Anual'!$V$9,K59,'Resumen Anual'!$L$470)+SUMIFS('Resumen Anual'!$AF$576,Z77,'Resumen Anual'!$V$9,K59,'Resumen Anual'!$L$528)+SUMIFS('Resumen Anual'!$AF$634,Z77,'Resumen Anual'!$V$9,K59,'Resumen Anual'!$L$586)+SUMIFS('Resumen Anual'!$AF$692,Z77,'Resumen Anual'!$V$9,K59,'Resumen Anual'!$L$644)+SUMIFS('Resumen Anual'!$CC$54,Z77,'Resumen Anual'!$V$9,K59,'Resumen Anual'!$BI$6)+SUMIFS('Resumen Anual'!$CC$112,Z77,'Resumen Anual'!$V$9,K59,'Resumen Anual'!$BI$64)+SUMIFS('Resumen Anual'!$CC$170,Z77,'Resumen Anual'!$V$9,K59,'Resumen Anual'!$BI$122)+SUMIFS('Resumen Anual'!$CC$228,Z77,'Resumen Anual'!$V$9,K59,'Resumen Anual'!$BI$180)+SUMIFS('Resumen Anual'!$CC$286,Z77,'Resumen Anual'!$V$9,K59,'Resumen Anual'!$BI$238)+SUMIFS('Resumen Anual'!$CC$344,Z77,'Resumen Anual'!$V$9,K59,'Resumen Anual'!$BI$296)+SUMIFS('Resumen Anual'!$CC$402,Z77,'Resumen Anual'!$V$9,K59,'Resumen Anual'!$BI$354)+SUMIFS('Resumen Anual'!$CC$460,Z77,'Resumen Anual'!$V$9,K59,'Resumen Anual'!$BI$412)+SUMIFS('Resumen Anual'!$CC$518,Z77,'Resumen Anual'!$V$9,K59,'Resumen Anual'!$BI$470)+SUMIFS('Resumen Anual'!$CC$576,Z77,'Resumen Anual'!$V$9,K59,'Resumen Anual'!$BI$528)+SUMIFS('Resumen Anual'!$CC$634,Z77,'Resumen Anual'!$V$9,K59,'Resumen Anual'!$BI$586)+SUMIFS('Resumen Anual'!$CC$692,Z77,'Resumen Anual'!$V$9,K59,'Resumen Anual'!$BI$644)+SUMIFS('Resumen Anual'!$EB$54,Z77,'Resumen Anual'!$V$9,K59,'Resumen Anual'!$DH$6)+SUMIFS('Resumen Anual'!$EB$112,Z77,'Resumen Anual'!$V$9,K59,'Resumen Anual'!$DH$64)+SUMIFS('Resumen Anual'!$EB$170,Z77,'Resumen Anual'!$V$9,K59,'Resumen Anual'!$DH$122)+SUMIFS('Resumen Anual'!$EB$228,Z77,'Resumen Anual'!$V$9,K59,'Resumen Anual'!$DH$180)+SUMIFS('Resumen Anual'!$EB$286,Z77,'Resumen Anual'!$V$9,K59,'Resumen Anual'!$DH$238)+SUMIFS('Resumen Anual'!$EB$344,Z77,'Resumen Anual'!$V$9,K59,'Resumen Anual'!$DH$296)+SUMIFS('Resumen Anual'!$EB$402,Z77,'Resumen Anual'!$V$9,K59,'Resumen Anual'!$DH$354)+SUMIFS('Resumen Anual'!$EB$460,Z77,'Resumen Anual'!$V$9,K59,'Resumen Anual'!$DH$412)+SUMIFS('Resumen Anual'!$EB$518,Z77,'Resumen Anual'!$V$9,K59,'Resumen Anual'!$DH$470)+SUMIFS('Resumen Anual'!$EB$576,Z77,'Resumen Anual'!$V$9,K59,'Resumen Anual'!$DH$528)+SUMIFS('Resumen Anual'!$EB$634,Z77,'Resumen Anual'!$V$9,K59,'Resumen Anual'!$DH$586)+SUMIFS('Resumen Anual'!$EB$692,Z77,'Resumen Anual'!$V$9,K59,'Resumen Anual'!$DH$644)+SUMIFS('Resumen Anual'!$FY$54,Z77,'Resumen Anual'!$V$9,K59,'Resumen Anual'!$FE$6)+SUMIFS('Resumen Anual'!$FY$112,Z77,'Resumen Anual'!$V$9,K59,'Resumen Anual'!$FE$64)+SUMIFS('Resumen Anual'!$FY$170,Z77,'Resumen Anual'!$V$9,K59,'Resumen Anual'!$FE$122)+SUMIFS('Resumen Anual'!$FY$228,Z77,'Resumen Anual'!$V$9,K59,'Resumen Anual'!$FE$180)+SUMIFS('Resumen Anual'!$FY$286,Z77,'Resumen Anual'!$V$9,K59,'Resumen Anual'!$FE$238)+SUMIFS('Resumen Anual'!$FY$344,Z77,'Resumen Anual'!$V$9,K59,'Resumen Anual'!$FE$296)+SUMIFS('Resumen Anual'!$FY$402,Z77,'Resumen Anual'!$V$9,K59,'Resumen Anual'!$FE$354)+SUMIFS('Resumen Anual'!$FY$460,Z77,'Resumen Anual'!$V$9,K59,'Resumen Anual'!$FE$412)+SUMIFS('Resumen Anual'!$FY$518,Z77,'Resumen Anual'!$V$9,K59,'Resumen Anual'!$FE$470)+SUMIFS('Resumen Anual'!$FY$576,Z77,'Resumen Anual'!$V$9,K59,'Resumen Anual'!$FE$528)+SUMIFS('Resumen Anual'!$FY$634,Z77,'Resumen Anual'!$V$9,K59,'Resumen Anual'!$FE$586)+SUMIFS('Resumen Anual'!$FY$692,Z77,'Resumen Anual'!$V$9,K59,'Resumen Anual'!$FE$644)</f>
        <v>0</v>
      </c>
      <c r="AF77" s="770"/>
      <c r="AG77" s="770"/>
      <c r="AH77" s="770"/>
      <c r="AI77" s="770">
        <f>SUMIFS('Resumen Anual'!$AJ$54,Z77,'Resumen Anual'!$V$9,K59,'Resumen Anual'!$L$6)+SUMIFS('Resumen Anual'!$AJ$112,Z77,'Resumen Anual'!$V$9,K59,'Resumen Anual'!$L$64)+SUMIFS('Resumen Anual'!$AJ$170,Z77,'Resumen Anual'!$V$9,K59,'Resumen Anual'!$L$122)+SUMIFS('Resumen Anual'!$AJ$228,Z77,'Resumen Anual'!$V$9,K59,'Resumen Anual'!$L$180)+SUMIFS('Resumen Anual'!$AJ$286,Z77,'Resumen Anual'!$V$9,K59,'Resumen Anual'!$L$238)+SUMIFS('Resumen Anual'!$AJ$344,Z77,'Resumen Anual'!$V$9,K59,'Resumen Anual'!$L$296)+SUMIFS('Resumen Anual'!$AJ$402,Z77,'Resumen Anual'!$V$9,K59,'Resumen Anual'!$L$354)+SUMIFS('Resumen Anual'!$AJ$460,Z77,'Resumen Anual'!$V$9,K59,'Resumen Anual'!$L$412)+SUMIFS('Resumen Anual'!$AJ$518,Z77,'Resumen Anual'!$V$9,K59,'Resumen Anual'!$L$470)+SUMIFS('Resumen Anual'!$AJ$576,Z77,'Resumen Anual'!$V$9,K59,'Resumen Anual'!$L$528)+SUMIFS('Resumen Anual'!$AJ$634,Z77,'Resumen Anual'!$V$9,K59,'Resumen Anual'!$L$586)+SUMIFS('Resumen Anual'!$AJ$692,Z77,'Resumen Anual'!$V$9,K59,'Resumen Anual'!$L$644)+SUMIFS('Resumen Anual'!$CG$54,Z77,'Resumen Anual'!$V$9,K59,'Resumen Anual'!$BI$6)+SUMIFS('Resumen Anual'!$CG$112,Z77,'Resumen Anual'!$V$9,K59,'Resumen Anual'!$BI$64)+SUMIFS('Resumen Anual'!$CG$170,Z77,'Resumen Anual'!$V$9,K59,'Resumen Anual'!$BI$122)+SUMIFS('Resumen Anual'!$CG$228,Z77,'Resumen Anual'!$V$9,K59,'Resumen Anual'!$BI$180)+SUMIFS('Resumen Anual'!$CG$286,Z77,'Resumen Anual'!$V$9,K59,'Resumen Anual'!$BI$238)+SUMIFS('Resumen Anual'!$CG$344,Z77,'Resumen Anual'!$V$9,K59,'Resumen Anual'!$BI$296)+SUMIFS('Resumen Anual'!$CG$402,Z77,'Resumen Anual'!$V$9,K59,'Resumen Anual'!$BI$354)+SUMIFS('Resumen Anual'!$CG$460,Z77,'Resumen Anual'!$V$9,K59,'Resumen Anual'!$BI$412)+SUMIFS('Resumen Anual'!$CG$518,Z77,'Resumen Anual'!$V$9,K59,'Resumen Anual'!$BI$470)+SUMIFS('Resumen Anual'!$CG$576,Z77,'Resumen Anual'!$V$9,K59,'Resumen Anual'!$BI$528)+SUMIFS('Resumen Anual'!$CG$634,Z77,'Resumen Anual'!$V$9,K59,'Resumen Anual'!$BI$586)+SUMIFS('Resumen Anual'!$CG$692,Z77,'Resumen Anual'!$V$9,K59,'Resumen Anual'!$BI$644)+SUMIFS('Resumen Anual'!$EF$54,Z77,'Resumen Anual'!$V$9,K59,'Resumen Anual'!$DH$6)+SUMIFS('Resumen Anual'!$EF$112,Z77,'Resumen Anual'!$V$9,K59,'Resumen Anual'!$DH$64)+SUMIFS('Resumen Anual'!$EF$170,Z77,'Resumen Anual'!$V$9,K59,'Resumen Anual'!$DH$122)+SUMIFS('Resumen Anual'!$EF$228,Z77,'Resumen Anual'!$V$9,K59,'Resumen Anual'!$DH$180)+SUMIFS('Resumen Anual'!$EF$286,Z77,'Resumen Anual'!$V$9,K59,'Resumen Anual'!$DH$238)+SUMIFS('Resumen Anual'!$EF$344,Z77,'Resumen Anual'!$V$9,K59,'Resumen Anual'!$DH$296)+SUMIFS('Resumen Anual'!$EF$402,Z77,'Resumen Anual'!$V$9,K59,'Resumen Anual'!$DH$354)+SUMIFS('Resumen Anual'!$EF$460,Z77,'Resumen Anual'!$V$9,K59,'Resumen Anual'!$DH$412)+SUMIFS('Resumen Anual'!$EF$518,Z77,'Resumen Anual'!$V$9,K59,'Resumen Anual'!$DH$470)+SUMIFS('Resumen Anual'!$EF$576,Z77,'Resumen Anual'!$V$9,K59,'Resumen Anual'!$DH$528)+SUMIFS('Resumen Anual'!$EF$634,Z77,'Resumen Anual'!$V$9,K59,'Resumen Anual'!$DH$586)+SUMIFS('Resumen Anual'!$EF$692,Z77,'Resumen Anual'!$V$9,K59,'Resumen Anual'!$DH$644)+SUMIFS('Resumen Anual'!$GC$54,Z77,'Resumen Anual'!$V$9,K59,'Resumen Anual'!$FE$6)+SUMIFS('Resumen Anual'!$GC$112,Z77,'Resumen Anual'!$V$9,K59,'Resumen Anual'!$FE$64)+SUMIFS('Resumen Anual'!$GC$170,Z77,'Resumen Anual'!$V$9,K59,'Resumen Anual'!$FE$122)+SUMIFS('Resumen Anual'!$GC$228,Z77,'Resumen Anual'!$V$9,K59,'Resumen Anual'!$FE$180)+SUMIFS('Resumen Anual'!$GC$286,Z77,'Resumen Anual'!$V$9,K59,'Resumen Anual'!$FE$238)+SUMIFS('Resumen Anual'!$GC$344,Z77,'Resumen Anual'!$V$9,K59,'Resumen Anual'!$FE$296)+SUMIFS('Resumen Anual'!$GC$402,Z77,'Resumen Anual'!$V$9,K59,'Resumen Anual'!$FE$354)+SUMIFS('Resumen Anual'!$GC$460,Z77,'Resumen Anual'!$V$9,K59,'Resumen Anual'!$FE$412)+SUMIFS('Resumen Anual'!$GC$518,Z77,'Resumen Anual'!$V$9,K59,'Resumen Anual'!$FE$470)+SUMIFS('Resumen Anual'!$GC$576,Z77,'Resumen Anual'!$V$9,K59,'Resumen Anual'!$FE$528)+SUMIFS('Resumen Anual'!$GC$634,Z77,'Resumen Anual'!$V$9,K59,'Resumen Anual'!$FE$586)+SUMIFS('Resumen Anual'!$GC$692,Z77,'Resumen Anual'!$V$9,K59,'Resumen Anual'!$FE$644)</f>
        <v>0</v>
      </c>
      <c r="AJ77" s="770"/>
      <c r="AK77" s="770"/>
      <c r="AL77" s="770"/>
      <c r="AM77" s="770">
        <f>SUMIFS('Resumen Anual'!$AN$54,Z77,'Resumen Anual'!$V$9,K59,'Resumen Anual'!$L$6)+SUMIFS('Resumen Anual'!$AN$112,Z77,'Resumen Anual'!$V$9,K59,'Resumen Anual'!$L$64)+SUMIFS('Resumen Anual'!$AN$170,Z77,'Resumen Anual'!$V$9,K59,'Resumen Anual'!$L$122)+SUMIFS('Resumen Anual'!$AN$228,Z77,'Resumen Anual'!$V$9,K59,'Resumen Anual'!$L$180)+SUMIFS('Resumen Anual'!$AN$286,Z77,'Resumen Anual'!$V$9,K59,'Resumen Anual'!$L$238)+SUMIFS('Resumen Anual'!$AN$344,Z77,'Resumen Anual'!$V$9,K59,'Resumen Anual'!$L$296)+SUMIFS('Resumen Anual'!$AN$402,Z77,'Resumen Anual'!$V$9,K59,'Resumen Anual'!$L$354)+SUMIFS('Resumen Anual'!$AN$460,Z77,'Resumen Anual'!$V$9,K59,'Resumen Anual'!$L$412)+SUMIFS('Resumen Anual'!$AN$518,Z77,'Resumen Anual'!$V$9,K59,'Resumen Anual'!$L$470)+SUMIFS('Resumen Anual'!$AN$576,Z77,'Resumen Anual'!$V$9,K59,'Resumen Anual'!$L$528)+SUMIFS('Resumen Anual'!$AN$634,Z77,'Resumen Anual'!$V$9,K59,'Resumen Anual'!$L$586)+SUMIFS('Resumen Anual'!$AN$692,Z77,'Resumen Anual'!$V$9,K59,'Resumen Anual'!$L$644)+SUMIFS('Resumen Anual'!$CK$54,Z77,'Resumen Anual'!$V$9,K59,'Resumen Anual'!$BI$6)+SUMIFS('Resumen Anual'!$CK$112,Z77,'Resumen Anual'!$V$9,K59,'Resumen Anual'!$BI$64)+SUMIFS('Resumen Anual'!$CK$170,Z77,'Resumen Anual'!$V$9,K59,'Resumen Anual'!$BI$122)+SUMIFS('Resumen Anual'!$CK$228,Z77,'Resumen Anual'!$V$9,K59,'Resumen Anual'!$BI$180)+SUMIFS('Resumen Anual'!$CK$286,Z77,'Resumen Anual'!$V$9,K59,'Resumen Anual'!$BI$238)+SUMIFS('Resumen Anual'!$CK$344,Z77,'Resumen Anual'!$V$9,K59,'Resumen Anual'!$BI$296)+SUMIFS('Resumen Anual'!$CK$402,Z77,'Resumen Anual'!$V$9,K59,'Resumen Anual'!$BI$354)+SUMIFS('Resumen Anual'!$CK$460,Z77,'Resumen Anual'!$V$9,K59,'Resumen Anual'!$BI$412)+SUMIFS('Resumen Anual'!$CK$518,Z77,'Resumen Anual'!$V$9,K59,'Resumen Anual'!$BI$470)+SUMIFS('Resumen Anual'!$CK$576,Z77,'Resumen Anual'!$V$9,K59,'Resumen Anual'!$BI$528)+SUMIFS('Resumen Anual'!$CK$634,Z77,'Resumen Anual'!$V$9,K59,'Resumen Anual'!$BI$586)+SUMIFS('Resumen Anual'!$CK$692,Z77,'Resumen Anual'!$V$9,K59,'Resumen Anual'!$BI$644)+SUMIFS('Resumen Anual'!$EJ$54,Z77,'Resumen Anual'!$V$9,K59,'Resumen Anual'!$DH$6)+SUMIFS('Resumen Anual'!$EJ$112,Z77,'Resumen Anual'!$V$9,K59,'Resumen Anual'!$DH$64)+SUMIFS('Resumen Anual'!$EJ$170,Z77,'Resumen Anual'!$V$9,K59,'Resumen Anual'!$DH$122)+SUMIFS('Resumen Anual'!$EJ$228,Z77,'Resumen Anual'!$V$9,K59,'Resumen Anual'!$DH$180)+SUMIFS('Resumen Anual'!$EJ$286,Z77,'Resumen Anual'!$V$9,K59,'Resumen Anual'!$DH$238)+SUMIFS('Resumen Anual'!$EJ$344,Z77,'Resumen Anual'!$V$9,K59,'Resumen Anual'!$DH$296)+SUMIFS('Resumen Anual'!$EJ$402,Z77,'Resumen Anual'!$V$9,K59,'Resumen Anual'!$DH$354)+SUMIFS('Resumen Anual'!$EJ$460,Z77,'Resumen Anual'!$V$9,K59,'Resumen Anual'!$DH$412)+SUMIFS('Resumen Anual'!$EJ$518,Z77,'Resumen Anual'!$V$9,K59,'Resumen Anual'!$DH$470)+SUMIFS('Resumen Anual'!$EJ$576,Z77,'Resumen Anual'!$V$9,K59,'Resumen Anual'!$DH$528)+SUMIFS('Resumen Anual'!$EJ$634,Z77,'Resumen Anual'!$V$9,K59,'Resumen Anual'!$DH$586)+SUMIFS('Resumen Anual'!$EJ$692,Z77,'Resumen Anual'!$V$9,K59,'Resumen Anual'!$DH$644)+SUMIFS('Resumen Anual'!$GG$54,Z77,'Resumen Anual'!$V$9,K59,'Resumen Anual'!$FE$6)+SUMIFS('Resumen Anual'!$GG$112,Z77,'Resumen Anual'!$V$9,K59,'Resumen Anual'!$FE$64)+SUMIFS('Resumen Anual'!$GG$170,Z77,'Resumen Anual'!$V$9,K59,'Resumen Anual'!$FE$122)+SUMIFS('Resumen Anual'!$GG$228,Z77,'Resumen Anual'!$V$9,K59,'Resumen Anual'!$FE$180)+SUMIFS('Resumen Anual'!$GG$286,Z77,'Resumen Anual'!$V$9,K59,'Resumen Anual'!$FE$238)+SUMIFS('Resumen Anual'!$GG$344,Z77,'Resumen Anual'!$V$9,K59,'Resumen Anual'!$FE$296)+SUMIFS('Resumen Anual'!$GG$402,Z77,'Resumen Anual'!$V$9,K59,'Resumen Anual'!$FE$354)+SUMIFS('Resumen Anual'!$GG$460,Z77,'Resumen Anual'!$V$9,K59,'Resumen Anual'!$FE$412)+SUMIFS('Resumen Anual'!$GG$518,Z77,'Resumen Anual'!$V$9,K59,'Resumen Anual'!$FE$470)+SUMIFS('Resumen Anual'!$GG$576,Z77,'Resumen Anual'!$V$9,K59,'Resumen Anual'!$FE$528)+SUMIFS('Resumen Anual'!$GG$634,Z77,'Resumen Anual'!$V$9,K59,'Resumen Anual'!$FE$586)+SUMIFS('Resumen Anual'!$GG$692,Z77,'Resumen Anual'!$V$9,K59,'Resumen Anual'!$FE$644)</f>
        <v>0</v>
      </c>
      <c r="AN77" s="770"/>
      <c r="AO77" s="770"/>
      <c r="AP77" s="770"/>
      <c r="AQ77" s="756">
        <f>SUMIFS('Resumen Anual'!$AR$54,Z77,'Resumen Anual'!$V$9,K59,'Resumen Anual'!$L$6)+SUMIFS('Resumen Anual'!$AR$112,Z77,'Resumen Anual'!$V$9,K59,'Resumen Anual'!$L$64)+SUMIFS('Resumen Anual'!$AR$170,Z77,'Resumen Anual'!$V$9,K59,'Resumen Anual'!$L$122)+SUMIFS('Resumen Anual'!$AR$228,Z77,'Resumen Anual'!$V$9,K59,'Resumen Anual'!$L$180)+SUMIFS('Resumen Anual'!$AR$286,Z77,'Resumen Anual'!$V$9,K59,'Resumen Anual'!$L$238)+SUMIFS('Resumen Anual'!$AR$344,Z77,'Resumen Anual'!$V$9,K59,'Resumen Anual'!$L$296)+SUMIFS('Resumen Anual'!$AR$402,Z77,'Resumen Anual'!$V$9,K59,'Resumen Anual'!$L$354)+SUMIFS('Resumen Anual'!$AR$460,Z77,'Resumen Anual'!$V$9,K59,'Resumen Anual'!$L$412)+SUMIFS('Resumen Anual'!$AR$518,Z77,'Resumen Anual'!$V$9,K59,'Resumen Anual'!$L$470)+SUMIFS('Resumen Anual'!$AR$576,Z77,'Resumen Anual'!$V$9,K59,'Resumen Anual'!$L$528)+SUMIFS('Resumen Anual'!$AR$634,Z77,'Resumen Anual'!$V$9,K59,'Resumen Anual'!$L$586)+SUMIFS('Resumen Anual'!$AR$692,Z77,'Resumen Anual'!$V$9,K59,'Resumen Anual'!$L$644)+SUMIFS('Resumen Anual'!$CO$54,Z77,'Resumen Anual'!$V$9,K59,'Resumen Anual'!$BI$6)+SUMIFS('Resumen Anual'!$CO$112,Z77,'Resumen Anual'!$V$9,K59,'Resumen Anual'!$BI$64)+SUMIFS('Resumen Anual'!$CO$170,Z77,'Resumen Anual'!$V$9,K59,'Resumen Anual'!$BI$122)+SUMIFS('Resumen Anual'!$CO$228,Z77,'Resumen Anual'!$V$9,K59,'Resumen Anual'!$BI$180)+SUMIFS('Resumen Anual'!$CO$286,Z77,'Resumen Anual'!$V$9,K59,'Resumen Anual'!$BI$238)+SUMIFS('Resumen Anual'!$CO$344,Z77,'Resumen Anual'!$V$9,K59,'Resumen Anual'!$BI$296)+SUMIFS('Resumen Anual'!$CO$402,Z77,'Resumen Anual'!$V$9,K59,'Resumen Anual'!$BI$354)+SUMIFS('Resumen Anual'!$CO$460,Z77,'Resumen Anual'!$V$9,K59,'Resumen Anual'!$BI$412)+SUMIFS('Resumen Anual'!$CO$518,Z77,'Resumen Anual'!$V$9,K59,'Resumen Anual'!$BI$470)+SUMIFS('Resumen Anual'!$CO$576,Z77,'Resumen Anual'!$V$9,K59,'Resumen Anual'!$BI$528)+SUMIFS('Resumen Anual'!$CO$634,Z77,'Resumen Anual'!$V$9,K59,'Resumen Anual'!$BI$586)+SUMIFS('Resumen Anual'!$CO$692,Z77,'Resumen Anual'!$V$9,K59,'Resumen Anual'!$BI$644)+SUMIFS('Resumen Anual'!$EN$54,Z77,'Resumen Anual'!$V$9,K59,'Resumen Anual'!$DH$6)+SUMIFS('Resumen Anual'!$EN$112,Z77,'Resumen Anual'!$V$9,K59,'Resumen Anual'!$DH$64)+SUMIFS('Resumen Anual'!$EN$170,Z77,'Resumen Anual'!$V$9,K59,'Resumen Anual'!$DH$122)+SUMIFS('Resumen Anual'!$EN$228,Z77,'Resumen Anual'!$V$9,K59,'Resumen Anual'!$DH$180)+SUMIFS('Resumen Anual'!$EN$286,Z77,'Resumen Anual'!$V$9,K59,'Resumen Anual'!$DH$238)+SUMIFS('Resumen Anual'!$EN$344,Z77,'Resumen Anual'!$V$9,K59,'Resumen Anual'!$DH$296)+SUMIFS('Resumen Anual'!$EN$402,Z77,'Resumen Anual'!$V$9,K59,'Resumen Anual'!$DH$354)+SUMIFS('Resumen Anual'!$EN$460,Z77,'Resumen Anual'!$V$9,K59,'Resumen Anual'!$DH$412)+SUMIFS('Resumen Anual'!$EN$518,Z77,'Resumen Anual'!$V$9,K59,'Resumen Anual'!$DH$470)+SUMIFS('Resumen Anual'!$EN$576,Z77,'Resumen Anual'!$V$9,K59,'Resumen Anual'!$DH$528)+SUMIFS('Resumen Anual'!$EN$634,Z77,'Resumen Anual'!$V$9,K59,'Resumen Anual'!$DH$586)+SUMIFS('Resumen Anual'!$EN$692,Z77,'Resumen Anual'!$V$9,K59,'Resumen Anual'!$DH$644)+SUMIFS('Resumen Anual'!$GK$54,Z77,'Resumen Anual'!$V$9,K59,'Resumen Anual'!$FE$6)+SUMIFS('Resumen Anual'!$GK$112,Z77,'Resumen Anual'!$V$9,K59,'Resumen Anual'!$FE$64)+SUMIFS('Resumen Anual'!$GK$170,Z77,'Resumen Anual'!$V$9,K59,'Resumen Anual'!$FE$122)+SUMIFS('Resumen Anual'!$GK$228,Z77,'Resumen Anual'!$V$9,K59,'Resumen Anual'!$FE$180)+SUMIFS('Resumen Anual'!$GK$286,Z77,'Resumen Anual'!$V$9,K59,'Resumen Anual'!$FE$238)+SUMIFS('Resumen Anual'!$GK$344,Z77,'Resumen Anual'!$V$9,K59,'Resumen Anual'!$FE$296)+SUMIFS('Resumen Anual'!$GK$402,Z77,'Resumen Anual'!$V$9,K59,'Resumen Anual'!$FE$354)+SUMIFS('Resumen Anual'!$GK$460,Z77,'Resumen Anual'!$V$9,K59,'Resumen Anual'!$FE$412)+SUMIFS('Resumen Anual'!$GK$518,Z77,'Resumen Anual'!$V$9,K59,'Resumen Anual'!$FE$470)+SUMIFS('Resumen Anual'!$GK$576,Z77,'Resumen Anual'!$V$9,K59,'Resumen Anual'!$FE$528)+SUMIFS('Resumen Anual'!$GK$634,Z77,'Resumen Anual'!$V$9,K59,'Resumen Anual'!$FE$586)+SUMIFS('Resumen Anual'!$GK$692,Z77,'Resumen Anual'!$V$9,K59,'Resumen Anual'!$FE$644)</f>
        <v>0</v>
      </c>
      <c r="AR77" s="756"/>
      <c r="AS77" s="756"/>
      <c r="AT77" s="756">
        <f>SUMIFS('Resumen Anual'!$AU$54,Z77,'Resumen Anual'!$V$9,K59,'Resumen Anual'!$L$6)+SUMIFS('Resumen Anual'!$AU$112,Z77,'Resumen Anual'!$V$9,K59,'Resumen Anual'!$L$64)+SUMIFS('Resumen Anual'!$AU$170,Z77,'Resumen Anual'!$V$9,K59,'Resumen Anual'!$L$122)+SUMIFS('Resumen Anual'!$AU$228,Z77,'Resumen Anual'!$V$9,K59,'Resumen Anual'!$L$180)+SUMIFS('Resumen Anual'!$AU$286,Z77,'Resumen Anual'!$V$9,K59,'Resumen Anual'!$L$238)+SUMIFS('Resumen Anual'!$AU$344,Z77,'Resumen Anual'!$V$9,K59,'Resumen Anual'!$L$296)+SUMIFS('Resumen Anual'!$AU$402,Z77,'Resumen Anual'!$V$9,K59,'Resumen Anual'!$L$354)+SUMIFS('Resumen Anual'!$AU$460,Z77,'Resumen Anual'!$V$9,K59,'Resumen Anual'!$L$412)+SUMIFS('Resumen Anual'!$AU$518,Z77,'Resumen Anual'!$V$9,K59,'Resumen Anual'!$L$470)+SUMIFS('Resumen Anual'!$AU$576,Z77,'Resumen Anual'!$V$9,K59,'Resumen Anual'!$L$528)+SUMIFS('Resumen Anual'!$AU$634,Z77,'Resumen Anual'!$V$9,K59,'Resumen Anual'!$L$586)+SUMIFS('Resumen Anual'!$AU$692,Z77,'Resumen Anual'!$V$9,K59,'Resumen Anual'!$L$644)+SUMIFS('Resumen Anual'!$CR$54,Z77,'Resumen Anual'!$V$9,K59,'Resumen Anual'!$BI$6)+SUMIFS('Resumen Anual'!$CR$112,Z77,'Resumen Anual'!$V$9,K59,'Resumen Anual'!$BI$64)+SUMIFS('Resumen Anual'!$CR$170,Z77,'Resumen Anual'!$V$9,K59,'Resumen Anual'!$BI$122)+SUMIFS('Resumen Anual'!$CR$228,Z77,'Resumen Anual'!$V$9,K59,'Resumen Anual'!$BI$180)+SUMIFS('Resumen Anual'!$CR$286,Z77,'Resumen Anual'!$V$9,K59,'Resumen Anual'!$BI$238)+SUMIFS('Resumen Anual'!$CR$344,Z77,'Resumen Anual'!$V$9,K59,'Resumen Anual'!$BI$296)+SUMIFS('Resumen Anual'!$CR$402,Z77,'Resumen Anual'!$V$9,K59,'Resumen Anual'!$BI$354)+SUMIFS('Resumen Anual'!$CR$460,Z77,'Resumen Anual'!$V$9,K59,'Resumen Anual'!$BI$412)+SUMIFS('Resumen Anual'!$CR$518,Z77,'Resumen Anual'!$V$9,K59,'Resumen Anual'!$BI$470)+SUMIFS('Resumen Anual'!$CR$576,Z77,'Resumen Anual'!$V$9,K59,'Resumen Anual'!$BI$528)+SUMIFS('Resumen Anual'!$CR$634,Z77,'Resumen Anual'!$V$9,K59,'Resumen Anual'!$BI$586)+SUMIFS('Resumen Anual'!$CR$692,Z77,'Resumen Anual'!$V$9,K59,'Resumen Anual'!$BI$644)+SUMIFS('Resumen Anual'!$EQ$54,Z77,'Resumen Anual'!$V$9,K59,'Resumen Anual'!$DH$6)+SUMIFS('Resumen Anual'!$EQ$112,Z77,'Resumen Anual'!$V$9,K59,'Resumen Anual'!$DH$64)+SUMIFS('Resumen Anual'!$EQ$170,Z77,'Resumen Anual'!$V$9,K59,'Resumen Anual'!$DH$122)+SUMIFS('Resumen Anual'!$EQ$228,Z77,'Resumen Anual'!$V$9,K59,'Resumen Anual'!$DH$180)+SUMIFS('Resumen Anual'!$EQ$286,Z77,'Resumen Anual'!$V$9,K59,'Resumen Anual'!$DH$238)+SUMIFS('Resumen Anual'!$EQ$344,Z77,'Resumen Anual'!$V$9,K59,'Resumen Anual'!$DH$296)+SUMIFS('Resumen Anual'!$EQ$402,Z77,'Resumen Anual'!$V$9,K59,'Resumen Anual'!$DH$354)+SUMIFS('Resumen Anual'!$EQ$460,Z77,'Resumen Anual'!$V$9,K59,'Resumen Anual'!$DH$412)+SUMIFS('Resumen Anual'!$EQ$518,Z77,'Resumen Anual'!$V$9,K59,'Resumen Anual'!$DH$470)+SUMIFS('Resumen Anual'!$EQ$576,Z77,'Resumen Anual'!$V$9,K59,'Resumen Anual'!$DH$528)+SUMIFS('Resumen Anual'!$EQ$634,Z77,'Resumen Anual'!$V$9,K59,'Resumen Anual'!$DH$586)+SUMIFS('Resumen Anual'!$EQ$692,Z77,'Resumen Anual'!$V$9,K59,'Resumen Anual'!$DH$644)+SUMIFS('Resumen Anual'!$GN$54,Z77,'Resumen Anual'!$V$9,K59,'Resumen Anual'!$FE$6)+SUMIFS('Resumen Anual'!$GN$112,Z77,'Resumen Anual'!$V$9,K59,'Resumen Anual'!$FE$64)+SUMIFS('Resumen Anual'!$GN$170,Z77,'Resumen Anual'!$V$9,K59,'Resumen Anual'!$FE$122)+SUMIFS('Resumen Anual'!$GN$228,Z77,'Resumen Anual'!$V$9,K59,'Resumen Anual'!$FE$180)+SUMIFS('Resumen Anual'!$GN$286,Z77,'Resumen Anual'!$V$9,K59,'Resumen Anual'!$FE$238)+SUMIFS('Resumen Anual'!$GN$344,Z77,'Resumen Anual'!$V$9,K59,'Resumen Anual'!$FE$296)+SUMIFS('Resumen Anual'!$GN$402,Z77,'Resumen Anual'!$V$9,K59,'Resumen Anual'!$FE$354)+SUMIFS('Resumen Anual'!$GN$460,Z77,'Resumen Anual'!$V$9,K59,'Resumen Anual'!$FE$412)+SUMIFS('Resumen Anual'!$GN$518,Z77,'Resumen Anual'!$V$9,K59,'Resumen Anual'!$FE$470)+SUMIFS('Resumen Anual'!$GN$576,Z77,'Resumen Anual'!$V$9,K59,'Resumen Anual'!$FE$528)+SUMIFS('Resumen Anual'!$GN$634,Z77,'Resumen Anual'!$V$9,K59,'Resumen Anual'!$FE$586)+SUMIFS('Resumen Anual'!$GN$692,Z77,'Resumen Anual'!$V$9,K59,'Resumen Anual'!$FE$644)</f>
        <v>0</v>
      </c>
      <c r="AU77" s="756"/>
      <c r="AV77" s="1215"/>
      <c r="AW77" s="1200"/>
      <c r="AX77" s="171"/>
      <c r="AY77" s="777"/>
      <c r="AZ77" s="778"/>
      <c r="BA77" s="778"/>
      <c r="BB77" s="778"/>
      <c r="BC77" s="764"/>
      <c r="BD77" s="765"/>
      <c r="BE77" s="765"/>
      <c r="BF77" s="765"/>
      <c r="BG77" s="765"/>
      <c r="BH77" s="765"/>
      <c r="BI77" s="766"/>
      <c r="BJ77" s="632"/>
      <c r="BK77" s="790"/>
      <c r="BL77" s="791"/>
      <c r="BM77" s="791"/>
      <c r="BN77" s="791"/>
      <c r="BO77" s="792"/>
      <c r="BP77" s="785"/>
      <c r="BQ77" s="786"/>
      <c r="BR77" s="786"/>
      <c r="BS77" s="786"/>
      <c r="BT77" s="786"/>
      <c r="BU77" s="787"/>
      <c r="BV77" s="15"/>
      <c r="BW77" s="771">
        <f>IF(BW65=0," ",BW65+6)</f>
        <v>2028</v>
      </c>
      <c r="BX77" s="772"/>
      <c r="BY77" s="772"/>
      <c r="BZ77" s="772"/>
      <c r="CA77" s="772"/>
      <c r="CB77" s="1214">
        <f>SUMIFS('Resumen Anual'!$AF$54,BW77,'Resumen Anual'!$V$9,BH59,'Resumen Anual'!$L$6)+SUMIFS('Resumen Anual'!$AF$112,BW77,'Resumen Anual'!$V$9,BH59,'Resumen Anual'!$L$64)+SUMIFS('Resumen Anual'!$AF$170,BW77,'Resumen Anual'!$V$9,BH59,'Resumen Anual'!$L$122)+SUMIFS('Resumen Anual'!$AF$228,BW77,'Resumen Anual'!$V$9,BH59,'Resumen Anual'!$L$180)+SUMIFS('Resumen Anual'!$AF$286,BW77,'Resumen Anual'!$V$9,BH59,'Resumen Anual'!$L$238)+SUMIFS('Resumen Anual'!$AF$344,BW77,'Resumen Anual'!$V$9,BH59,'Resumen Anual'!$L$296)+SUMIFS('Resumen Anual'!$AF$402,BW77,'Resumen Anual'!$V$9,BH59,'Resumen Anual'!$L$354)+SUMIFS('Resumen Anual'!$AF$460,BW77,'Resumen Anual'!$V$9,BH59,'Resumen Anual'!$L$412)+SUMIFS('Resumen Anual'!$AF$518,BW77,'Resumen Anual'!$V$9,BH59,'Resumen Anual'!$L$470)+SUMIFS('Resumen Anual'!$AF$576,BW77,'Resumen Anual'!$V$9,BH59,'Resumen Anual'!$L$528)+SUMIFS('Resumen Anual'!$AF$634,BW77,'Resumen Anual'!$V$9,BH59,'Resumen Anual'!$L$586)+SUMIFS('Resumen Anual'!$AF$692,BW77,'Resumen Anual'!$V$9,BH59,'Resumen Anual'!$L$644)+SUMIFS('Resumen Anual'!$CC$54,BW77,'Resumen Anual'!$V$9,BH59,'Resumen Anual'!$BI$6)+SUMIFS('Resumen Anual'!$CC$112,BW77,'Resumen Anual'!$V$9,BH59,'Resumen Anual'!$BI$64)+SUMIFS('Resumen Anual'!$CC$170,BW77,'Resumen Anual'!$V$9,BH59,'Resumen Anual'!$BI$122)+SUMIFS('Resumen Anual'!$CC$228,BW77,'Resumen Anual'!$V$9,BH59,'Resumen Anual'!$BI$180)+SUMIFS('Resumen Anual'!$CC$286,BW77,'Resumen Anual'!$V$9,BH59,'Resumen Anual'!$BI$238)+SUMIFS('Resumen Anual'!$CC$344,BW77,'Resumen Anual'!$V$9,BH59,'Resumen Anual'!$BI$296)+SUMIFS('Resumen Anual'!$CC$402,BW77,'Resumen Anual'!$V$9,BH59,'Resumen Anual'!$BI$354)+SUMIFS('Resumen Anual'!$CC$460,BW77,'Resumen Anual'!$V$9,BH59,'Resumen Anual'!$BI$412)+SUMIFS('Resumen Anual'!$CC$518,BW77,'Resumen Anual'!$V$9,BH59,'Resumen Anual'!$BI$470)+SUMIFS('Resumen Anual'!$CC$576,BW77,'Resumen Anual'!$V$9,BH59,'Resumen Anual'!$BI$528)+SUMIFS('Resumen Anual'!$CC$634,BW77,'Resumen Anual'!$V$9,BH59,'Resumen Anual'!$BI$586)+SUMIFS('Resumen Anual'!$CC$692,BW77,'Resumen Anual'!$V$9,BH59,'Resumen Anual'!$BI$644)+SUMIFS('Resumen Anual'!$EB$54,BW77,'Resumen Anual'!$V$9,BH59,'Resumen Anual'!$DH$6)+SUMIFS('Resumen Anual'!$EB$112,BW77,'Resumen Anual'!$V$9,BH59,'Resumen Anual'!$DH$64)+SUMIFS('Resumen Anual'!$EB$170,BW77,'Resumen Anual'!$V$9,BH59,'Resumen Anual'!$DH$122)+SUMIFS('Resumen Anual'!$EB$228,BW77,'Resumen Anual'!$V$9,BH59,'Resumen Anual'!$DH$180)+SUMIFS('Resumen Anual'!$EB$286,BW77,'Resumen Anual'!$V$9,BH59,'Resumen Anual'!$DH$238)+SUMIFS('Resumen Anual'!$EB$344,BW77,'Resumen Anual'!$V$9,BH59,'Resumen Anual'!$DH$296)+SUMIFS('Resumen Anual'!$EB$402,BW77,'Resumen Anual'!$V$9,BH59,'Resumen Anual'!$DH$354)+SUMIFS('Resumen Anual'!$EB$460,BW77,'Resumen Anual'!$V$9,BH59,'Resumen Anual'!$DH$412)+SUMIFS('Resumen Anual'!$EB$518,BW77,'Resumen Anual'!$V$9,BH59,'Resumen Anual'!$DH$470)+SUMIFS('Resumen Anual'!$EB$576,BW77,'Resumen Anual'!$V$9,BH59,'Resumen Anual'!$DH$528)+SUMIFS('Resumen Anual'!$EB$634,BW77,'Resumen Anual'!$V$9,BH59,'Resumen Anual'!$DH$586)+SUMIFS('Resumen Anual'!$EB$692,BW77,'Resumen Anual'!$V$9,BH59,'Resumen Anual'!$DH$644)+SUMIFS('Resumen Anual'!$FY$54,BW77,'Resumen Anual'!$V$9,BH59,'Resumen Anual'!$FE$6)+SUMIFS('Resumen Anual'!$FY$112,BW77,'Resumen Anual'!$V$9,BH59,'Resumen Anual'!$FE$64)+SUMIFS('Resumen Anual'!$FY$170,BW77,'Resumen Anual'!$V$9,BH59,'Resumen Anual'!$FE$122)+SUMIFS('Resumen Anual'!$FY$228,BW77,'Resumen Anual'!$V$9,BH59,'Resumen Anual'!$FE$180)+SUMIFS('Resumen Anual'!$FY$286,BW77,'Resumen Anual'!$V$9,BH59,'Resumen Anual'!$FE$238)+SUMIFS('Resumen Anual'!$FY$344,BW77,'Resumen Anual'!$V$9,BH59,'Resumen Anual'!$FE$296)+SUMIFS('Resumen Anual'!$FY$402,BW77,'Resumen Anual'!$V$9,BH59,'Resumen Anual'!$FE$354)+SUMIFS('Resumen Anual'!$FY$460,BW77,'Resumen Anual'!$V$9,BH59,'Resumen Anual'!$FE$412)+SUMIFS('Resumen Anual'!$FY$518,BW77,'Resumen Anual'!$V$9,BH59,'Resumen Anual'!$FE$470)+SUMIFS('Resumen Anual'!$FY$576,BW77,'Resumen Anual'!$V$9,BH59,'Resumen Anual'!$FE$528)+SUMIFS('Resumen Anual'!$FY$634,BW77,'Resumen Anual'!$V$9,BH59,'Resumen Anual'!$FE$586)+SUMIFS('Resumen Anual'!$FY$692,BW77,'Resumen Anual'!$V$9,BH59,'Resumen Anual'!$FE$644)</f>
        <v>0</v>
      </c>
      <c r="CC77" s="770"/>
      <c r="CD77" s="770"/>
      <c r="CE77" s="770"/>
      <c r="CF77" s="770">
        <f>SUMIFS('Resumen Anual'!$AJ$54,BW77,'Resumen Anual'!$V$9,BH59,'Resumen Anual'!$L$6)+SUMIFS('Resumen Anual'!$AJ$112,BW77,'Resumen Anual'!$V$9,BH59,'Resumen Anual'!$L$64)+SUMIFS('Resumen Anual'!$AJ$170,BW77,'Resumen Anual'!$V$9,BH59,'Resumen Anual'!$L$122)+SUMIFS('Resumen Anual'!$AJ$228,BW77,'Resumen Anual'!$V$9,BH59,'Resumen Anual'!$L$180)+SUMIFS('Resumen Anual'!$AJ$286,BW77,'Resumen Anual'!$V$9,BH59,'Resumen Anual'!$L$238)+SUMIFS('Resumen Anual'!$AJ$344,BW77,'Resumen Anual'!$V$9,BH59,'Resumen Anual'!$L$296)+SUMIFS('Resumen Anual'!$AJ$402,BW77,'Resumen Anual'!$V$9,BH59,'Resumen Anual'!$L$354)+SUMIFS('Resumen Anual'!$AJ$460,BW77,'Resumen Anual'!$V$9,BH59,'Resumen Anual'!$L$412)+SUMIFS('Resumen Anual'!$AJ$518,BW77,'Resumen Anual'!$V$9,BH59,'Resumen Anual'!$L$470)+SUMIFS('Resumen Anual'!$AJ$576,BW77,'Resumen Anual'!$V$9,BH59,'Resumen Anual'!$L$528)+SUMIFS('Resumen Anual'!$AJ$634,BW77,'Resumen Anual'!$V$9,BH59,'Resumen Anual'!$L$586)+SUMIFS('Resumen Anual'!$AJ$692,BW77,'Resumen Anual'!$V$9,BH59,'Resumen Anual'!$L$644)+SUMIFS('Resumen Anual'!$CG$54,BW77,'Resumen Anual'!$V$9,BH59,'Resumen Anual'!$BI$6)+SUMIFS('Resumen Anual'!$CG$112,BW77,'Resumen Anual'!$V$9,BH59,'Resumen Anual'!$BI$64)+SUMIFS('Resumen Anual'!$CG$170,BW77,'Resumen Anual'!$V$9,BH59,'Resumen Anual'!$BI$122)+SUMIFS('Resumen Anual'!$CG$228,BW77,'Resumen Anual'!$V$9,BH59,'Resumen Anual'!$BI$180)+SUMIFS('Resumen Anual'!$CG$286,BW77,'Resumen Anual'!$V$9,BH59,'Resumen Anual'!$BI$238)+SUMIFS('Resumen Anual'!$CG$344,BW77,'Resumen Anual'!$V$9,BH59,'Resumen Anual'!$BI$296)+SUMIFS('Resumen Anual'!$CG$402,BW77,'Resumen Anual'!$V$9,BH59,'Resumen Anual'!$BI$354)+SUMIFS('Resumen Anual'!$CG$460,BW77,'Resumen Anual'!$V$9,BH59,'Resumen Anual'!$BI$412)+SUMIFS('Resumen Anual'!$CG$518,BW77,'Resumen Anual'!$V$9,BH59,'Resumen Anual'!$BI$470)+SUMIFS('Resumen Anual'!$CG$576,BW77,'Resumen Anual'!$V$9,BH59,'Resumen Anual'!$BI$528)+SUMIFS('Resumen Anual'!$CG$634,BW77,'Resumen Anual'!$V$9,BH59,'Resumen Anual'!$BI$586)+SUMIFS('Resumen Anual'!$CG$692,BW77,'Resumen Anual'!$V$9,BH59,'Resumen Anual'!$BI$644)+SUMIFS('Resumen Anual'!$EF$54,BW77,'Resumen Anual'!$V$9,BH59,'Resumen Anual'!$DH$6)+SUMIFS('Resumen Anual'!$EF$112,BW77,'Resumen Anual'!$V$9,BH59,'Resumen Anual'!$DH$64)+SUMIFS('Resumen Anual'!$EF$170,BW77,'Resumen Anual'!$V$9,BH59,'Resumen Anual'!$DH$122)+SUMIFS('Resumen Anual'!$EF$228,BW77,'Resumen Anual'!$V$9,BH59,'Resumen Anual'!$DH$180)+SUMIFS('Resumen Anual'!$EF$286,BW77,'Resumen Anual'!$V$9,BH59,'Resumen Anual'!$DH$238)+SUMIFS('Resumen Anual'!$EF$344,BW77,'Resumen Anual'!$V$9,BH59,'Resumen Anual'!$DH$296)+SUMIFS('Resumen Anual'!$EF$402,BW77,'Resumen Anual'!$V$9,BH59,'Resumen Anual'!$DH$354)+SUMIFS('Resumen Anual'!$EF$460,BW77,'Resumen Anual'!$V$9,BH59,'Resumen Anual'!$DH$412)+SUMIFS('Resumen Anual'!$EF$518,BW77,'Resumen Anual'!$V$9,BH59,'Resumen Anual'!$DH$470)+SUMIFS('Resumen Anual'!$EF$576,BW77,'Resumen Anual'!$V$9,BH59,'Resumen Anual'!$DH$528)+SUMIFS('Resumen Anual'!$EF$634,BW77,'Resumen Anual'!$V$9,BH59,'Resumen Anual'!$DH$586)+SUMIFS('Resumen Anual'!$EF$692,BW77,'Resumen Anual'!$V$9,BH59,'Resumen Anual'!$DH$644)+SUMIFS('Resumen Anual'!$GC$54,BW77,'Resumen Anual'!$V$9,BH59,'Resumen Anual'!$FE$6)+SUMIFS('Resumen Anual'!$GC$112,BW77,'Resumen Anual'!$V$9,BH59,'Resumen Anual'!$FE$64)+SUMIFS('Resumen Anual'!$GC$170,BW77,'Resumen Anual'!$V$9,BH59,'Resumen Anual'!$FE$122)+SUMIFS('Resumen Anual'!$GC$228,BW77,'Resumen Anual'!$V$9,BH59,'Resumen Anual'!$FE$180)+SUMIFS('Resumen Anual'!$GC$286,BW77,'Resumen Anual'!$V$9,BH59,'Resumen Anual'!$FE$238)+SUMIFS('Resumen Anual'!$GC$344,BW77,'Resumen Anual'!$V$9,BH59,'Resumen Anual'!$FE$296)+SUMIFS('Resumen Anual'!$GC$402,BW77,'Resumen Anual'!$V$9,BH59,'Resumen Anual'!$FE$354)+SUMIFS('Resumen Anual'!$GC$460,BW77,'Resumen Anual'!$V$9,BH59,'Resumen Anual'!$FE$412)+SUMIFS('Resumen Anual'!$GC$518,BW77,'Resumen Anual'!$V$9,BH59,'Resumen Anual'!$FE$470)+SUMIFS('Resumen Anual'!$GC$576,BW77,'Resumen Anual'!$V$9,BH59,'Resumen Anual'!$FE$528)+SUMIFS('Resumen Anual'!$GC$634,BW77,'Resumen Anual'!$V$9,BH59,'Resumen Anual'!$FE$586)+SUMIFS('Resumen Anual'!$GC$692,BW77,'Resumen Anual'!$V$9,BH59,'Resumen Anual'!$FE$644)</f>
        <v>0</v>
      </c>
      <c r="CG77" s="770"/>
      <c r="CH77" s="770"/>
      <c r="CI77" s="770"/>
      <c r="CJ77" s="770">
        <f>SUMIFS('Resumen Anual'!$AN$54,BW77,'Resumen Anual'!$V$9,BH59,'Resumen Anual'!$L$6)+SUMIFS('Resumen Anual'!$AN$112,BW77,'Resumen Anual'!$V$9,BH59,'Resumen Anual'!$L$64)+SUMIFS('Resumen Anual'!$AN$170,BW77,'Resumen Anual'!$V$9,BH59,'Resumen Anual'!$L$122)+SUMIFS('Resumen Anual'!$AN$228,BW77,'Resumen Anual'!$V$9,BH59,'Resumen Anual'!$L$180)+SUMIFS('Resumen Anual'!$AN$286,BW77,'Resumen Anual'!$V$9,BH59,'Resumen Anual'!$L$238)+SUMIFS('Resumen Anual'!$AN$344,BW77,'Resumen Anual'!$V$9,BH59,'Resumen Anual'!$L$296)+SUMIFS('Resumen Anual'!$AN$402,BW77,'Resumen Anual'!$V$9,BH59,'Resumen Anual'!$L$354)+SUMIFS('Resumen Anual'!$AN$460,BW77,'Resumen Anual'!$V$9,BH59,'Resumen Anual'!$L$412)+SUMIFS('Resumen Anual'!$AN$518,BW77,'Resumen Anual'!$V$9,BH59,'Resumen Anual'!$L$470)+SUMIFS('Resumen Anual'!$AN$576,BW77,'Resumen Anual'!$V$9,BH59,'Resumen Anual'!$L$528)+SUMIFS('Resumen Anual'!$AN$634,BW77,'Resumen Anual'!$V$9,BH59,'Resumen Anual'!$L$586)+SUMIFS('Resumen Anual'!$AN$692,BW77,'Resumen Anual'!$V$9,BH59,'Resumen Anual'!$L$644)+SUMIFS('Resumen Anual'!$CK$54,BW77,'Resumen Anual'!$V$9,BH59,'Resumen Anual'!$BI$6)+SUMIFS('Resumen Anual'!$CK$112,BW77,'Resumen Anual'!$V$9,BH59,'Resumen Anual'!$BI$64)+SUMIFS('Resumen Anual'!$CK$170,BW77,'Resumen Anual'!$V$9,BH59,'Resumen Anual'!$BI$122)+SUMIFS('Resumen Anual'!$CK$228,BW77,'Resumen Anual'!$V$9,BH59,'Resumen Anual'!$BI$180)+SUMIFS('Resumen Anual'!$CK$286,BW77,'Resumen Anual'!$V$9,BH59,'Resumen Anual'!$BI$238)+SUMIFS('Resumen Anual'!$CK$344,BW77,'Resumen Anual'!$V$9,BH59,'Resumen Anual'!$BI$296)+SUMIFS('Resumen Anual'!$CK$402,BW77,'Resumen Anual'!$V$9,BH59,'Resumen Anual'!$BI$354)+SUMIFS('Resumen Anual'!$CK$460,BW77,'Resumen Anual'!$V$9,BH59,'Resumen Anual'!$BI$412)+SUMIFS('Resumen Anual'!$CK$518,BW77,'Resumen Anual'!$V$9,BH59,'Resumen Anual'!$BI$470)+SUMIFS('Resumen Anual'!$CK$576,BW77,'Resumen Anual'!$V$9,BH59,'Resumen Anual'!$BI$528)+SUMIFS('Resumen Anual'!$CK$634,BW77,'Resumen Anual'!$V$9,BH59,'Resumen Anual'!$BI$586)+SUMIFS('Resumen Anual'!$CK$692,BW77,'Resumen Anual'!$V$9,BH59,'Resumen Anual'!$BI$644)+SUMIFS('Resumen Anual'!$EJ$54,BW77,'Resumen Anual'!$V$9,BH59,'Resumen Anual'!$DH$6)+SUMIFS('Resumen Anual'!$EJ$112,BW77,'Resumen Anual'!$V$9,BH59,'Resumen Anual'!$DH$64)+SUMIFS('Resumen Anual'!$EJ$170,BW77,'Resumen Anual'!$V$9,BH59,'Resumen Anual'!$DH$122)+SUMIFS('Resumen Anual'!$EJ$228,BW77,'Resumen Anual'!$V$9,BH59,'Resumen Anual'!$DH$180)+SUMIFS('Resumen Anual'!$EJ$286,BW77,'Resumen Anual'!$V$9,BH59,'Resumen Anual'!$DH$238)+SUMIFS('Resumen Anual'!$EJ$344,BW77,'Resumen Anual'!$V$9,BH59,'Resumen Anual'!$DH$296)+SUMIFS('Resumen Anual'!$EJ$402,BW77,'Resumen Anual'!$V$9,BH59,'Resumen Anual'!$DH$354)+SUMIFS('Resumen Anual'!$EJ$460,BW77,'Resumen Anual'!$V$9,BH59,'Resumen Anual'!$DH$412)+SUMIFS('Resumen Anual'!$EJ$518,BW77,'Resumen Anual'!$V$9,BH59,'Resumen Anual'!$DH$470)+SUMIFS('Resumen Anual'!$EJ$576,BW77,'Resumen Anual'!$V$9,BH59,'Resumen Anual'!$DH$528)+SUMIFS('Resumen Anual'!$EJ$634,BW77,'Resumen Anual'!$V$9,BH59,'Resumen Anual'!$DH$586)+SUMIFS('Resumen Anual'!$EJ$692,BW77,'Resumen Anual'!$V$9,BH59,'Resumen Anual'!$DH$644)+SUMIFS('Resumen Anual'!$GG$54,BW77,'Resumen Anual'!$V$9,BH59,'Resumen Anual'!$FE$6)+SUMIFS('Resumen Anual'!$GG$112,BW77,'Resumen Anual'!$V$9,BH59,'Resumen Anual'!$FE$64)+SUMIFS('Resumen Anual'!$GG$170,BW77,'Resumen Anual'!$V$9,BH59,'Resumen Anual'!$FE$122)+SUMIFS('Resumen Anual'!$GG$228,BW77,'Resumen Anual'!$V$9,BH59,'Resumen Anual'!$FE$180)+SUMIFS('Resumen Anual'!$GG$286,BW77,'Resumen Anual'!$V$9,BH59,'Resumen Anual'!$FE$238)+SUMIFS('Resumen Anual'!$GG$344,BW77,'Resumen Anual'!$V$9,BH59,'Resumen Anual'!$FE$296)+SUMIFS('Resumen Anual'!$GG$402,BW77,'Resumen Anual'!$V$9,BH59,'Resumen Anual'!$FE$354)+SUMIFS('Resumen Anual'!$GG$460,BW77,'Resumen Anual'!$V$9,BH59,'Resumen Anual'!$FE$412)+SUMIFS('Resumen Anual'!$GG$518,BW77,'Resumen Anual'!$V$9,BH59,'Resumen Anual'!$FE$470)+SUMIFS('Resumen Anual'!$GG$576,BW77,'Resumen Anual'!$V$9,BH59,'Resumen Anual'!$FE$528)+SUMIFS('Resumen Anual'!$GG$634,BW77,'Resumen Anual'!$V$9,BH59,'Resumen Anual'!$FE$586)+SUMIFS('Resumen Anual'!$GG$692,BW77,'Resumen Anual'!$V$9,BH59,'Resumen Anual'!$FE$644)</f>
        <v>0</v>
      </c>
      <c r="CK77" s="770"/>
      <c r="CL77" s="770"/>
      <c r="CM77" s="770"/>
      <c r="CN77" s="756">
        <f>SUMIFS('Resumen Anual'!$AR$54,BW77,'Resumen Anual'!$V$9,BH59,'Resumen Anual'!$L$6)+SUMIFS('Resumen Anual'!$AR$112,BW77,'Resumen Anual'!$V$9,BH59,'Resumen Anual'!$L$64)+SUMIFS('Resumen Anual'!$AR$170,BW77,'Resumen Anual'!$V$9,BH59,'Resumen Anual'!$L$122)+SUMIFS('Resumen Anual'!$AR$228,BW77,'Resumen Anual'!$V$9,BH59,'Resumen Anual'!$L$180)+SUMIFS('Resumen Anual'!$AR$286,BW77,'Resumen Anual'!$V$9,BH59,'Resumen Anual'!$L$238)+SUMIFS('Resumen Anual'!$AR$344,BW77,'Resumen Anual'!$V$9,BH59,'Resumen Anual'!$L$296)+SUMIFS('Resumen Anual'!$AR$402,BW77,'Resumen Anual'!$V$9,BH59,'Resumen Anual'!$L$354)+SUMIFS('Resumen Anual'!$AR$460,BW77,'Resumen Anual'!$V$9,BH59,'Resumen Anual'!$L$412)+SUMIFS('Resumen Anual'!$AR$518,BW77,'Resumen Anual'!$V$9,BH59,'Resumen Anual'!$L$470)+SUMIFS('Resumen Anual'!$AR$576,BW77,'Resumen Anual'!$V$9,BH59,'Resumen Anual'!$L$528)+SUMIFS('Resumen Anual'!$AR$634,BW77,'Resumen Anual'!$V$9,BH59,'Resumen Anual'!$L$586)+SUMIFS('Resumen Anual'!$AR$692,BW77,'Resumen Anual'!$V$9,BH59,'Resumen Anual'!$L$644)+SUMIFS('Resumen Anual'!$CO$54,BW77,'Resumen Anual'!$V$9,BH59,'Resumen Anual'!$BI$6)+SUMIFS('Resumen Anual'!$CO$112,BW77,'Resumen Anual'!$V$9,BH59,'Resumen Anual'!$BI$64)+SUMIFS('Resumen Anual'!$CO$170,BW77,'Resumen Anual'!$V$9,BH59,'Resumen Anual'!$BI$122)+SUMIFS('Resumen Anual'!$CO$228,BW77,'Resumen Anual'!$V$9,BH59,'Resumen Anual'!$BI$180)+SUMIFS('Resumen Anual'!$CO$286,BW77,'Resumen Anual'!$V$9,BH59,'Resumen Anual'!$BI$238)+SUMIFS('Resumen Anual'!$CO$344,BW77,'Resumen Anual'!$V$9,BH59,'Resumen Anual'!$BI$296)+SUMIFS('Resumen Anual'!$CO$402,BW77,'Resumen Anual'!$V$9,BH59,'Resumen Anual'!$BI$354)+SUMIFS('Resumen Anual'!$CO$460,BW77,'Resumen Anual'!$V$9,BH59,'Resumen Anual'!$BI$412)+SUMIFS('Resumen Anual'!$CO$518,BW77,'Resumen Anual'!$V$9,BH59,'Resumen Anual'!$BI$470)+SUMIFS('Resumen Anual'!$CO$576,BW77,'Resumen Anual'!$V$9,BH59,'Resumen Anual'!$BI$528)+SUMIFS('Resumen Anual'!$CO$634,BW77,'Resumen Anual'!$V$9,BH59,'Resumen Anual'!$BI$586)+SUMIFS('Resumen Anual'!$CO$692,BW77,'Resumen Anual'!$V$9,BH59,'Resumen Anual'!$BI$644)+SUMIFS('Resumen Anual'!$EN$54,BW77,'Resumen Anual'!$V$9,BH59,'Resumen Anual'!$DH$6)+SUMIFS('Resumen Anual'!$EN$112,BW77,'Resumen Anual'!$V$9,BH59,'Resumen Anual'!$DH$64)+SUMIFS('Resumen Anual'!$EN$170,BW77,'Resumen Anual'!$V$9,BH59,'Resumen Anual'!$DH$122)+SUMIFS('Resumen Anual'!$EN$228,BW77,'Resumen Anual'!$V$9,BH59,'Resumen Anual'!$DH$180)+SUMIFS('Resumen Anual'!$EN$286,BW77,'Resumen Anual'!$V$9,BH59,'Resumen Anual'!$DH$238)+SUMIFS('Resumen Anual'!$EN$344,BW77,'Resumen Anual'!$V$9,BH59,'Resumen Anual'!$DH$296)+SUMIFS('Resumen Anual'!$EN$402,BW77,'Resumen Anual'!$V$9,BH59,'Resumen Anual'!$DH$354)+SUMIFS('Resumen Anual'!$EN$460,BW77,'Resumen Anual'!$V$9,BH59,'Resumen Anual'!$DH$412)+SUMIFS('Resumen Anual'!$EN$518,BW77,'Resumen Anual'!$V$9,BH59,'Resumen Anual'!$DH$470)+SUMIFS('Resumen Anual'!$EN$576,BW77,'Resumen Anual'!$V$9,BH59,'Resumen Anual'!$DH$528)+SUMIFS('Resumen Anual'!$EN$634,BW77,'Resumen Anual'!$V$9,BH59,'Resumen Anual'!$DH$586)+SUMIFS('Resumen Anual'!$EN$692,BW77,'Resumen Anual'!$V$9,BH59,'Resumen Anual'!$DH$644)+SUMIFS('Resumen Anual'!$GK$54,BW77,'Resumen Anual'!$V$9,BH59,'Resumen Anual'!$FE$6)+SUMIFS('Resumen Anual'!$GK$112,BW77,'Resumen Anual'!$V$9,BH59,'Resumen Anual'!$FE$64)+SUMIFS('Resumen Anual'!$GK$170,BW77,'Resumen Anual'!$V$9,BH59,'Resumen Anual'!$FE$122)+SUMIFS('Resumen Anual'!$GK$228,BW77,'Resumen Anual'!$V$9,BH59,'Resumen Anual'!$FE$180)+SUMIFS('Resumen Anual'!$GK$286,BW77,'Resumen Anual'!$V$9,BH59,'Resumen Anual'!$FE$238)+SUMIFS('Resumen Anual'!$GK$344,BW77,'Resumen Anual'!$V$9,BH59,'Resumen Anual'!$FE$296)+SUMIFS('Resumen Anual'!$GK$402,BW77,'Resumen Anual'!$V$9,BH59,'Resumen Anual'!$FE$354)+SUMIFS('Resumen Anual'!$GK$460,BW77,'Resumen Anual'!$V$9,BH59,'Resumen Anual'!$FE$412)+SUMIFS('Resumen Anual'!$GK$518,BW77,'Resumen Anual'!$V$9,BH59,'Resumen Anual'!$FE$470)+SUMIFS('Resumen Anual'!$GK$576,BW77,'Resumen Anual'!$V$9,BH59,'Resumen Anual'!$FE$528)+SUMIFS('Resumen Anual'!$GK$634,BW77,'Resumen Anual'!$V$9,BH59,'Resumen Anual'!$FE$586)+SUMIFS('Resumen Anual'!$GK$692,BW77,'Resumen Anual'!$V$9,BH59,'Resumen Anual'!$FE$644)</f>
        <v>0</v>
      </c>
      <c r="CO77" s="756"/>
      <c r="CP77" s="756"/>
      <c r="CQ77" s="756">
        <f>SUMIFS('Resumen Anual'!$AU$54,BW77,'Resumen Anual'!$V$9,BH59,'Resumen Anual'!$L$6)+SUMIFS('Resumen Anual'!$AU$112,BW77,'Resumen Anual'!$V$9,BH59,'Resumen Anual'!$L$64)+SUMIFS('Resumen Anual'!$AU$170,BW77,'Resumen Anual'!$V$9,BH59,'Resumen Anual'!$L$122)+SUMIFS('Resumen Anual'!$AU$228,BW77,'Resumen Anual'!$V$9,BH59,'Resumen Anual'!$L$180)+SUMIFS('Resumen Anual'!$AU$286,BW77,'Resumen Anual'!$V$9,BH59,'Resumen Anual'!$L$238)+SUMIFS('Resumen Anual'!$AU$344,BW77,'Resumen Anual'!$V$9,BH59,'Resumen Anual'!$L$296)+SUMIFS('Resumen Anual'!$AU$402,BW77,'Resumen Anual'!$V$9,BH59,'Resumen Anual'!$L$354)+SUMIFS('Resumen Anual'!$AU$460,BW77,'Resumen Anual'!$V$9,BH59,'Resumen Anual'!$L$412)+SUMIFS('Resumen Anual'!$AU$518,BW77,'Resumen Anual'!$V$9,BH59,'Resumen Anual'!$L$470)+SUMIFS('Resumen Anual'!$AU$576,BW77,'Resumen Anual'!$V$9,BH59,'Resumen Anual'!$L$528)+SUMIFS('Resumen Anual'!$AU$634,BW77,'Resumen Anual'!$V$9,BH59,'Resumen Anual'!$L$586)+SUMIFS('Resumen Anual'!$AU$692,BW77,'Resumen Anual'!$V$9,BH59,'Resumen Anual'!$L$644)+SUMIFS('Resumen Anual'!$CR$54,BW77,'Resumen Anual'!$V$9,BH59,'Resumen Anual'!$BI$6)+SUMIFS('Resumen Anual'!$CR$112,BW77,'Resumen Anual'!$V$9,BH59,'Resumen Anual'!$BI$64)+SUMIFS('Resumen Anual'!$CR$170,BW77,'Resumen Anual'!$V$9,BH59,'Resumen Anual'!$BI$122)+SUMIFS('Resumen Anual'!$CR$228,BW77,'Resumen Anual'!$V$9,BH59,'Resumen Anual'!$BI$180)+SUMIFS('Resumen Anual'!$CR$286,BW77,'Resumen Anual'!$V$9,BH59,'Resumen Anual'!$BI$238)+SUMIFS('Resumen Anual'!$CR$344,BW77,'Resumen Anual'!$V$9,BH59,'Resumen Anual'!$BI$296)+SUMIFS('Resumen Anual'!$CR$402,BW77,'Resumen Anual'!$V$9,BH59,'Resumen Anual'!$BI$354)+SUMIFS('Resumen Anual'!$CR$460,BW77,'Resumen Anual'!$V$9,BH59,'Resumen Anual'!$BI$412)+SUMIFS('Resumen Anual'!$CR$518,BW77,'Resumen Anual'!$V$9,BH59,'Resumen Anual'!$BI$470)+SUMIFS('Resumen Anual'!$CR$576,BW77,'Resumen Anual'!$V$9,BH59,'Resumen Anual'!$BI$528)+SUMIFS('Resumen Anual'!$CR$634,BW77,'Resumen Anual'!$V$9,BH59,'Resumen Anual'!$BI$586)+SUMIFS('Resumen Anual'!$CR$692,BW77,'Resumen Anual'!$V$9,BH59,'Resumen Anual'!$BI$644)+SUMIFS('Resumen Anual'!$EQ$54,BW77,'Resumen Anual'!$V$9,BH59,'Resumen Anual'!$DH$6)+SUMIFS('Resumen Anual'!$EQ$112,BW77,'Resumen Anual'!$V$9,BH59,'Resumen Anual'!$DH$64)+SUMIFS('Resumen Anual'!$EQ$170,BW77,'Resumen Anual'!$V$9,BH59,'Resumen Anual'!$DH$122)+SUMIFS('Resumen Anual'!$EQ$228,BW77,'Resumen Anual'!$V$9,BH59,'Resumen Anual'!$DH$180)+SUMIFS('Resumen Anual'!$EQ$286,BW77,'Resumen Anual'!$V$9,BH59,'Resumen Anual'!$DH$238)+SUMIFS('Resumen Anual'!$EQ$344,BW77,'Resumen Anual'!$V$9,BH59,'Resumen Anual'!$DH$296)+SUMIFS('Resumen Anual'!$EQ$402,BW77,'Resumen Anual'!$V$9,BH59,'Resumen Anual'!$DH$354)+SUMIFS('Resumen Anual'!$EQ$460,BW77,'Resumen Anual'!$V$9,BH59,'Resumen Anual'!$DH$412)+SUMIFS('Resumen Anual'!$EQ$518,BW77,'Resumen Anual'!$V$9,BH59,'Resumen Anual'!$DH$470)+SUMIFS('Resumen Anual'!$EQ$576,BW77,'Resumen Anual'!$V$9,BH59,'Resumen Anual'!$DH$528)+SUMIFS('Resumen Anual'!$EQ$634,BW77,'Resumen Anual'!$V$9,BH59,'Resumen Anual'!$DH$586)+SUMIFS('Resumen Anual'!$EQ$692,BW77,'Resumen Anual'!$V$9,BH59,'Resumen Anual'!$DH$644)+SUMIFS('Resumen Anual'!$GN$54,BW77,'Resumen Anual'!$V$9,BH59,'Resumen Anual'!$FE$6)+SUMIFS('Resumen Anual'!$GN$112,BW77,'Resumen Anual'!$V$9,BH59,'Resumen Anual'!$FE$64)+SUMIFS('Resumen Anual'!$GN$170,BW77,'Resumen Anual'!$V$9,BH59,'Resumen Anual'!$FE$122)+SUMIFS('Resumen Anual'!$GN$228,BW77,'Resumen Anual'!$V$9,BH59,'Resumen Anual'!$FE$180)+SUMIFS('Resumen Anual'!$GN$286,BW77,'Resumen Anual'!$V$9,BH59,'Resumen Anual'!$FE$238)+SUMIFS('Resumen Anual'!$GN$344,BW77,'Resumen Anual'!$V$9,BH59,'Resumen Anual'!$FE$296)+SUMIFS('Resumen Anual'!$GN$402,BW77,'Resumen Anual'!$V$9,BH59,'Resumen Anual'!$FE$354)+SUMIFS('Resumen Anual'!$GN$460,BW77,'Resumen Anual'!$V$9,BH59,'Resumen Anual'!$FE$412)+SUMIFS('Resumen Anual'!$GN$518,BW77,'Resumen Anual'!$V$9,BH59,'Resumen Anual'!$FE$470)+SUMIFS('Resumen Anual'!$GN$576,BW77,'Resumen Anual'!$V$9,BH59,'Resumen Anual'!$FE$528)+SUMIFS('Resumen Anual'!$GN$634,BW77,'Resumen Anual'!$V$9,BH59,'Resumen Anual'!$FE$586)+SUMIFS('Resumen Anual'!$GN$692,BW77,'Resumen Anual'!$V$9,BH59,'Resumen Anual'!$FE$644)</f>
        <v>0</v>
      </c>
      <c r="CR77" s="756"/>
      <c r="CS77" s="756"/>
      <c r="CT77" s="1200"/>
      <c r="CU77" s="1199"/>
      <c r="CV77" s="171"/>
      <c r="CW77" s="777"/>
      <c r="CX77" s="778"/>
      <c r="CY77" s="778"/>
      <c r="CZ77" s="778"/>
      <c r="DA77" s="764"/>
      <c r="DB77" s="765"/>
      <c r="DC77" s="765"/>
      <c r="DD77" s="765"/>
      <c r="DE77" s="765"/>
      <c r="DF77" s="765"/>
      <c r="DG77" s="766"/>
      <c r="DH77" s="632"/>
      <c r="DI77" s="790"/>
      <c r="DJ77" s="791"/>
      <c r="DK77" s="791"/>
      <c r="DL77" s="791"/>
      <c r="DM77" s="792"/>
      <c r="DN77" s="785"/>
      <c r="DO77" s="786"/>
      <c r="DP77" s="786"/>
      <c r="DQ77" s="786"/>
      <c r="DR77" s="786"/>
      <c r="DS77" s="787"/>
      <c r="DT77" s="15"/>
      <c r="DU77" s="771">
        <f>IF(DU65=0," ",DU65+6)</f>
        <v>2028</v>
      </c>
      <c r="DV77" s="772"/>
      <c r="DW77" s="772"/>
      <c r="DX77" s="772"/>
      <c r="DY77" s="772"/>
      <c r="DZ77" s="1214">
        <f>SUMIFS('Resumen Anual'!$AF$54,DU77,'Resumen Anual'!$V$9,DF59,'Resumen Anual'!$L$6)+SUMIFS('Resumen Anual'!$AF$112,DU77,'Resumen Anual'!$V$9,DF59,'Resumen Anual'!$L$64)+SUMIFS('Resumen Anual'!$AF$170,DU77,'Resumen Anual'!$V$9,DF59,'Resumen Anual'!$L$122)+SUMIFS('Resumen Anual'!$AF$228,DU77,'Resumen Anual'!$V$9,DF59,'Resumen Anual'!$L$180)+SUMIFS('Resumen Anual'!$AF$286,DU77,'Resumen Anual'!$V$9,DF59,'Resumen Anual'!$L$238)+SUMIFS('Resumen Anual'!$AF$344,DU77,'Resumen Anual'!$V$9,DF59,'Resumen Anual'!$L$296)+SUMIFS('Resumen Anual'!$AF$402,DU77,'Resumen Anual'!$V$9,DF59,'Resumen Anual'!$L$354)+SUMIFS('Resumen Anual'!$AF$460,DU77,'Resumen Anual'!$V$9,DF59,'Resumen Anual'!$L$412)+SUMIFS('Resumen Anual'!$AF$518,DU77,'Resumen Anual'!$V$9,DF59,'Resumen Anual'!$L$470)+SUMIFS('Resumen Anual'!$AF$576,DU77,'Resumen Anual'!$V$9,DF59,'Resumen Anual'!$L$528)+SUMIFS('Resumen Anual'!$AF$634,DU77,'Resumen Anual'!$V$9,DF59,'Resumen Anual'!$L$586)+SUMIFS('Resumen Anual'!$AF$692,DU77,'Resumen Anual'!$V$9,DF59,'Resumen Anual'!$L$644)+SUMIFS('Resumen Anual'!$CC$54,DU77,'Resumen Anual'!$V$9,DF59,'Resumen Anual'!$BI$6)+SUMIFS('Resumen Anual'!$CC$112,DU77,'Resumen Anual'!$V$9,DF59,'Resumen Anual'!$BI$64)+SUMIFS('Resumen Anual'!$CC$170,DU77,'Resumen Anual'!$V$9,DF59,'Resumen Anual'!$BI$122)+SUMIFS('Resumen Anual'!$CC$228,DU77,'Resumen Anual'!$V$9,DF59,'Resumen Anual'!$BI$180)+SUMIFS('Resumen Anual'!$CC$286,DU77,'Resumen Anual'!$V$9,DF59,'Resumen Anual'!$BI$238)+SUMIFS('Resumen Anual'!$CC$344,DU77,'Resumen Anual'!$V$9,DF59,'Resumen Anual'!$BI$296)+SUMIFS('Resumen Anual'!$CC$402,DU77,'Resumen Anual'!$V$9,DF59,'Resumen Anual'!$BI$354)+SUMIFS('Resumen Anual'!$CC$460,DU77,'Resumen Anual'!$V$9,DF59,'Resumen Anual'!$BI$412)+SUMIFS('Resumen Anual'!$CC$518,DU77,'Resumen Anual'!$V$9,DF59,'Resumen Anual'!$BI$470)+SUMIFS('Resumen Anual'!$CC$576,DU77,'Resumen Anual'!$V$9,DF59,'Resumen Anual'!$BI$528)+SUMIFS('Resumen Anual'!$CC$634,DU77,'Resumen Anual'!$V$9,DF59,'Resumen Anual'!$BI$586)+SUMIFS('Resumen Anual'!$CC$692,DU77,'Resumen Anual'!$V$9,DF59,'Resumen Anual'!$BI$644)+SUMIFS('Resumen Anual'!$EB$54,DU77,'Resumen Anual'!$V$9,DF59,'Resumen Anual'!$DH$6)+SUMIFS('Resumen Anual'!$EB$112,DU77,'Resumen Anual'!$V$9,DF59,'Resumen Anual'!$DH$64)+SUMIFS('Resumen Anual'!$EB$170,DU77,'Resumen Anual'!$V$9,DF59,'Resumen Anual'!$DH$122)+SUMIFS('Resumen Anual'!$EB$228,DU77,'Resumen Anual'!$V$9,DF59,'Resumen Anual'!$DH$180)+SUMIFS('Resumen Anual'!$EB$286,DU77,'Resumen Anual'!$V$9,DF59,'Resumen Anual'!$DH$238)+SUMIFS('Resumen Anual'!$EB$344,DU77,'Resumen Anual'!$V$9,DF59,'Resumen Anual'!$DH$296)+SUMIFS('Resumen Anual'!$EB$402,DU77,'Resumen Anual'!$V$9,DF59,'Resumen Anual'!$DH$354)+SUMIFS('Resumen Anual'!$EB$460,DU77,'Resumen Anual'!$V$9,DF59,'Resumen Anual'!$DH$412)+SUMIFS('Resumen Anual'!$EB$518,DU77,'Resumen Anual'!$V$9,DF59,'Resumen Anual'!$DH$470)+SUMIFS('Resumen Anual'!$EB$576,DU77,'Resumen Anual'!$V$9,DF59,'Resumen Anual'!$DH$528)+SUMIFS('Resumen Anual'!$EB$634,DU77,'Resumen Anual'!$V$9,DF59,'Resumen Anual'!$DH$586)+SUMIFS('Resumen Anual'!$EB$692,DU77,'Resumen Anual'!$V$9,DF59,'Resumen Anual'!$DH$644)+SUMIFS('Resumen Anual'!$FY$54,DU77,'Resumen Anual'!$V$9,DF59,'Resumen Anual'!$FE$6)+SUMIFS('Resumen Anual'!$FY$112,DU77,'Resumen Anual'!$V$9,DF59,'Resumen Anual'!$FE$64)+SUMIFS('Resumen Anual'!$FY$170,DU77,'Resumen Anual'!$V$9,DF59,'Resumen Anual'!$FE$122)+SUMIFS('Resumen Anual'!$FY$228,DU77,'Resumen Anual'!$V$9,DF59,'Resumen Anual'!$FE$180)+SUMIFS('Resumen Anual'!$FY$286,DU77,'Resumen Anual'!$V$9,DF59,'Resumen Anual'!$FE$238)+SUMIFS('Resumen Anual'!$FY$344,DU77,'Resumen Anual'!$V$9,DF59,'Resumen Anual'!$FE$296)+SUMIFS('Resumen Anual'!$FY$402,DU77,'Resumen Anual'!$V$9,DF59,'Resumen Anual'!$FE$354)+SUMIFS('Resumen Anual'!$FY$460,DU77,'Resumen Anual'!$V$9,DF59,'Resumen Anual'!$FE$412)+SUMIFS('Resumen Anual'!$FY$518,DU77,'Resumen Anual'!$V$9,DF59,'Resumen Anual'!$FE$470)+SUMIFS('Resumen Anual'!$FY$576,DU77,'Resumen Anual'!$V$9,DF59,'Resumen Anual'!$FE$528)+SUMIFS('Resumen Anual'!$FY$634,DU77,'Resumen Anual'!$V$9,DF59,'Resumen Anual'!$FE$586)+SUMIFS('Resumen Anual'!$FY$692,DU77,'Resumen Anual'!$V$9,DF59,'Resumen Anual'!$FE$644)</f>
        <v>0</v>
      </c>
      <c r="EA77" s="770"/>
      <c r="EB77" s="770"/>
      <c r="EC77" s="770"/>
      <c r="ED77" s="770">
        <f>SUMIFS('Resumen Anual'!$AJ$54,DU77,'Resumen Anual'!$V$9,DF59,'Resumen Anual'!$L$6)+SUMIFS('Resumen Anual'!$AJ$112,DU77,'Resumen Anual'!$V$9,DF59,'Resumen Anual'!$L$64)+SUMIFS('Resumen Anual'!$AJ$170,DU77,'Resumen Anual'!$V$9,DF59,'Resumen Anual'!$L$122)+SUMIFS('Resumen Anual'!$AJ$228,DU77,'Resumen Anual'!$V$9,DF59,'Resumen Anual'!$L$180)+SUMIFS('Resumen Anual'!$AJ$286,DU77,'Resumen Anual'!$V$9,DF59,'Resumen Anual'!$L$238)+SUMIFS('Resumen Anual'!$AJ$344,DU77,'Resumen Anual'!$V$9,DF59,'Resumen Anual'!$L$296)+SUMIFS('Resumen Anual'!$AJ$402,DU77,'Resumen Anual'!$V$9,DF59,'Resumen Anual'!$L$354)+SUMIFS('Resumen Anual'!$AJ$460,DU77,'Resumen Anual'!$V$9,DF59,'Resumen Anual'!$L$412)+SUMIFS('Resumen Anual'!$AJ$518,DU77,'Resumen Anual'!$V$9,DF59,'Resumen Anual'!$L$470)+SUMIFS('Resumen Anual'!$AJ$576,DU77,'Resumen Anual'!$V$9,DF59,'Resumen Anual'!$L$528)+SUMIFS('Resumen Anual'!$AJ$634,DU77,'Resumen Anual'!$V$9,DF59,'Resumen Anual'!$L$586)+SUMIFS('Resumen Anual'!$AJ$692,DU77,'Resumen Anual'!$V$9,DF59,'Resumen Anual'!$L$644)+SUMIFS('Resumen Anual'!$CG$54,DU77,'Resumen Anual'!$V$9,DF59,'Resumen Anual'!$BI$6)+SUMIFS('Resumen Anual'!$CG$112,DU77,'Resumen Anual'!$V$9,DF59,'Resumen Anual'!$BI$64)+SUMIFS('Resumen Anual'!$CG$170,DU77,'Resumen Anual'!$V$9,DF59,'Resumen Anual'!$BI$122)+SUMIFS('Resumen Anual'!$CG$228,DU77,'Resumen Anual'!$V$9,DF59,'Resumen Anual'!$BI$180)+SUMIFS('Resumen Anual'!$CG$286,DU77,'Resumen Anual'!$V$9,DF59,'Resumen Anual'!$BI$238)+SUMIFS('Resumen Anual'!$CG$344,DU77,'Resumen Anual'!$V$9,DF59,'Resumen Anual'!$BI$296)+SUMIFS('Resumen Anual'!$CG$402,DU77,'Resumen Anual'!$V$9,DF59,'Resumen Anual'!$BI$354)+SUMIFS('Resumen Anual'!$CG$460,DU77,'Resumen Anual'!$V$9,DF59,'Resumen Anual'!$BI$412)+SUMIFS('Resumen Anual'!$CG$518,DU77,'Resumen Anual'!$V$9,DF59,'Resumen Anual'!$BI$470)+SUMIFS('Resumen Anual'!$CG$576,DU77,'Resumen Anual'!$V$9,DF59,'Resumen Anual'!$BI$528)+SUMIFS('Resumen Anual'!$CG$634,DU77,'Resumen Anual'!$V$9,DF59,'Resumen Anual'!$BI$586)+SUMIFS('Resumen Anual'!$CG$692,DU77,'Resumen Anual'!$V$9,DF59,'Resumen Anual'!$BI$644)+SUMIFS('Resumen Anual'!$EF$54,DU77,'Resumen Anual'!$V$9,DF59,'Resumen Anual'!$DH$6)+SUMIFS('Resumen Anual'!$EF$112,DU77,'Resumen Anual'!$V$9,DF59,'Resumen Anual'!$DH$64)+SUMIFS('Resumen Anual'!$EF$170,DU77,'Resumen Anual'!$V$9,DF59,'Resumen Anual'!$DH$122)+SUMIFS('Resumen Anual'!$EF$228,DU77,'Resumen Anual'!$V$9,DF59,'Resumen Anual'!$DH$180)+SUMIFS('Resumen Anual'!$EF$286,DU77,'Resumen Anual'!$V$9,DF59,'Resumen Anual'!$DH$238)+SUMIFS('Resumen Anual'!$EF$344,DU77,'Resumen Anual'!$V$9,DF59,'Resumen Anual'!$DH$296)+SUMIFS('Resumen Anual'!$EF$402,DU77,'Resumen Anual'!$V$9,DF59,'Resumen Anual'!$DH$354)+SUMIFS('Resumen Anual'!$EF$460,DU77,'Resumen Anual'!$V$9,DF59,'Resumen Anual'!$DH$412)+SUMIFS('Resumen Anual'!$EF$518,DU77,'Resumen Anual'!$V$9,DF59,'Resumen Anual'!$DH$470)+SUMIFS('Resumen Anual'!$EF$576,DU77,'Resumen Anual'!$V$9,DF59,'Resumen Anual'!$DH$528)+SUMIFS('Resumen Anual'!$EF$634,DU77,'Resumen Anual'!$V$9,DF59,'Resumen Anual'!$DH$586)+SUMIFS('Resumen Anual'!$EF$692,DU77,'Resumen Anual'!$V$9,DF59,'Resumen Anual'!$DH$644)+SUMIFS('Resumen Anual'!$GC$54,DU77,'Resumen Anual'!$V$9,DF59,'Resumen Anual'!$FE$6)+SUMIFS('Resumen Anual'!$GC$112,DU77,'Resumen Anual'!$V$9,DF59,'Resumen Anual'!$FE$64)+SUMIFS('Resumen Anual'!$GC$170,DU77,'Resumen Anual'!$V$9,DF59,'Resumen Anual'!$FE$122)+SUMIFS('Resumen Anual'!$GC$228,DU77,'Resumen Anual'!$V$9,DF59,'Resumen Anual'!$FE$180)+SUMIFS('Resumen Anual'!$GC$286,DU77,'Resumen Anual'!$V$9,DF59,'Resumen Anual'!$FE$238)+SUMIFS('Resumen Anual'!$GC$344,DU77,'Resumen Anual'!$V$9,DF59,'Resumen Anual'!$FE$296)+SUMIFS('Resumen Anual'!$GC$402,DU77,'Resumen Anual'!$V$9,DF59,'Resumen Anual'!$FE$354)+SUMIFS('Resumen Anual'!$GC$460,DU77,'Resumen Anual'!$V$9,DF59,'Resumen Anual'!$FE$412)+SUMIFS('Resumen Anual'!$GC$518,DU77,'Resumen Anual'!$V$9,DF59,'Resumen Anual'!$FE$470)+SUMIFS('Resumen Anual'!$GC$576,DU77,'Resumen Anual'!$V$9,DF59,'Resumen Anual'!$FE$528)+SUMIFS('Resumen Anual'!$GC$634,DU77,'Resumen Anual'!$V$9,DF59,'Resumen Anual'!$FE$586)+SUMIFS('Resumen Anual'!$GC$692,DU77,'Resumen Anual'!$V$9,DF59,'Resumen Anual'!$FE$644)</f>
        <v>0</v>
      </c>
      <c r="EE77" s="770"/>
      <c r="EF77" s="770"/>
      <c r="EG77" s="770"/>
      <c r="EH77" s="770">
        <f>SUMIFS('Resumen Anual'!$AN$54,DU77,'Resumen Anual'!$V$9,DF59,'Resumen Anual'!$L$6)+SUMIFS('Resumen Anual'!$AN$112,DU77,'Resumen Anual'!$V$9,DF59,'Resumen Anual'!$L$64)+SUMIFS('Resumen Anual'!$AN$170,DU77,'Resumen Anual'!$V$9,DF59,'Resumen Anual'!$L$122)+SUMIFS('Resumen Anual'!$AN$228,DU77,'Resumen Anual'!$V$9,DF59,'Resumen Anual'!$L$180)+SUMIFS('Resumen Anual'!$AN$286,DU77,'Resumen Anual'!$V$9,DF59,'Resumen Anual'!$L$238)+SUMIFS('Resumen Anual'!$AN$344,DU77,'Resumen Anual'!$V$9,DF59,'Resumen Anual'!$L$296)+SUMIFS('Resumen Anual'!$AN$402,DU77,'Resumen Anual'!$V$9,DF59,'Resumen Anual'!$L$354)+SUMIFS('Resumen Anual'!$AN$460,DU77,'Resumen Anual'!$V$9,DF59,'Resumen Anual'!$L$412)+SUMIFS('Resumen Anual'!$AN$518,DU77,'Resumen Anual'!$V$9,DF59,'Resumen Anual'!$L$470)+SUMIFS('Resumen Anual'!$AN$576,DU77,'Resumen Anual'!$V$9,DF59,'Resumen Anual'!$L$528)+SUMIFS('Resumen Anual'!$AN$634,DU77,'Resumen Anual'!$V$9,DF59,'Resumen Anual'!$L$586)+SUMIFS('Resumen Anual'!$AN$692,DU77,'Resumen Anual'!$V$9,DF59,'Resumen Anual'!$L$644)+SUMIFS('Resumen Anual'!$CK$54,DU77,'Resumen Anual'!$V$9,DF59,'Resumen Anual'!$BI$6)+SUMIFS('Resumen Anual'!$CK$112,DU77,'Resumen Anual'!$V$9,DF59,'Resumen Anual'!$BI$64)+SUMIFS('Resumen Anual'!$CK$170,DU77,'Resumen Anual'!$V$9,DF59,'Resumen Anual'!$BI$122)+SUMIFS('Resumen Anual'!$CK$228,DU77,'Resumen Anual'!$V$9,DF59,'Resumen Anual'!$BI$180)+SUMIFS('Resumen Anual'!$CK$286,DU77,'Resumen Anual'!$V$9,DF59,'Resumen Anual'!$BI$238)+SUMIFS('Resumen Anual'!$CK$344,DU77,'Resumen Anual'!$V$9,DF59,'Resumen Anual'!$BI$296)+SUMIFS('Resumen Anual'!$CK$402,DU77,'Resumen Anual'!$V$9,DF59,'Resumen Anual'!$BI$354)+SUMIFS('Resumen Anual'!$CK$460,DU77,'Resumen Anual'!$V$9,DF59,'Resumen Anual'!$BI$412)+SUMIFS('Resumen Anual'!$CK$518,DU77,'Resumen Anual'!$V$9,DF59,'Resumen Anual'!$BI$470)+SUMIFS('Resumen Anual'!$CK$576,DU77,'Resumen Anual'!$V$9,DF59,'Resumen Anual'!$BI$528)+SUMIFS('Resumen Anual'!$CK$634,DU77,'Resumen Anual'!$V$9,DF59,'Resumen Anual'!$BI$586)+SUMIFS('Resumen Anual'!$CK$692,DU77,'Resumen Anual'!$V$9,DF59,'Resumen Anual'!$BI$644)+SUMIFS('Resumen Anual'!$EJ$54,DU77,'Resumen Anual'!$V$9,DF59,'Resumen Anual'!$DH$6)+SUMIFS('Resumen Anual'!$EJ$112,DU77,'Resumen Anual'!$V$9,DF59,'Resumen Anual'!$DH$64)+SUMIFS('Resumen Anual'!$EJ$170,DU77,'Resumen Anual'!$V$9,DF59,'Resumen Anual'!$DH$122)+SUMIFS('Resumen Anual'!$EJ$228,DU77,'Resumen Anual'!$V$9,DF59,'Resumen Anual'!$DH$180)+SUMIFS('Resumen Anual'!$EJ$286,DU77,'Resumen Anual'!$V$9,DF59,'Resumen Anual'!$DH$238)+SUMIFS('Resumen Anual'!$EJ$344,DU77,'Resumen Anual'!$V$9,DF59,'Resumen Anual'!$DH$296)+SUMIFS('Resumen Anual'!$EJ$402,DU77,'Resumen Anual'!$V$9,DF59,'Resumen Anual'!$DH$354)+SUMIFS('Resumen Anual'!$EJ$460,DU77,'Resumen Anual'!$V$9,DF59,'Resumen Anual'!$DH$412)+SUMIFS('Resumen Anual'!$EJ$518,DU77,'Resumen Anual'!$V$9,DF59,'Resumen Anual'!$DH$470)+SUMIFS('Resumen Anual'!$EJ$576,DU77,'Resumen Anual'!$V$9,DF59,'Resumen Anual'!$DH$528)+SUMIFS('Resumen Anual'!$EJ$634,DU77,'Resumen Anual'!$V$9,DF59,'Resumen Anual'!$DH$586)+SUMIFS('Resumen Anual'!$EJ$692,DU77,'Resumen Anual'!$V$9,DF59,'Resumen Anual'!$DH$644)+SUMIFS('Resumen Anual'!$GG$54,DU77,'Resumen Anual'!$V$9,DF59,'Resumen Anual'!$FE$6)+SUMIFS('Resumen Anual'!$GG$112,DU77,'Resumen Anual'!$V$9,DF59,'Resumen Anual'!$FE$64)+SUMIFS('Resumen Anual'!$GG$170,DU77,'Resumen Anual'!$V$9,DF59,'Resumen Anual'!$FE$122)+SUMIFS('Resumen Anual'!$GG$228,DU77,'Resumen Anual'!$V$9,DF59,'Resumen Anual'!$FE$180)+SUMIFS('Resumen Anual'!$GG$286,DU77,'Resumen Anual'!$V$9,DF59,'Resumen Anual'!$FE$238)+SUMIFS('Resumen Anual'!$GG$344,DU77,'Resumen Anual'!$V$9,DF59,'Resumen Anual'!$FE$296)+SUMIFS('Resumen Anual'!$GG$402,DU77,'Resumen Anual'!$V$9,DF59,'Resumen Anual'!$FE$354)+SUMIFS('Resumen Anual'!$GG$460,DU77,'Resumen Anual'!$V$9,DF59,'Resumen Anual'!$FE$412)+SUMIFS('Resumen Anual'!$GG$518,DU77,'Resumen Anual'!$V$9,DF59,'Resumen Anual'!$FE$470)+SUMIFS('Resumen Anual'!$GG$576,DU77,'Resumen Anual'!$V$9,DF59,'Resumen Anual'!$FE$528)+SUMIFS('Resumen Anual'!$GG$634,DU77,'Resumen Anual'!$V$9,DF59,'Resumen Anual'!$FE$586)+SUMIFS('Resumen Anual'!$GG$692,DU77,'Resumen Anual'!$V$9,DF59,'Resumen Anual'!$FE$644)</f>
        <v>0</v>
      </c>
      <c r="EI77" s="770"/>
      <c r="EJ77" s="770"/>
      <c r="EK77" s="770"/>
      <c r="EL77" s="756">
        <f>SUMIFS('Resumen Anual'!$AR$54,DU77,'Resumen Anual'!$V$9,DF59,'Resumen Anual'!$L$6)+SUMIFS('Resumen Anual'!$AR$112,DU77,'Resumen Anual'!$V$9,DF59,'Resumen Anual'!$L$64)+SUMIFS('Resumen Anual'!$AR$170,DU77,'Resumen Anual'!$V$9,DF59,'Resumen Anual'!$L$122)+SUMIFS('Resumen Anual'!$AR$228,DU77,'Resumen Anual'!$V$9,DF59,'Resumen Anual'!$L$180)+SUMIFS('Resumen Anual'!$AR$286,DU77,'Resumen Anual'!$V$9,DF59,'Resumen Anual'!$L$238)+SUMIFS('Resumen Anual'!$AR$344,DU77,'Resumen Anual'!$V$9,DF59,'Resumen Anual'!$L$296)+SUMIFS('Resumen Anual'!$AR$402,DU77,'Resumen Anual'!$V$9,DF59,'Resumen Anual'!$L$354)+SUMIFS('Resumen Anual'!$AR$460,DU77,'Resumen Anual'!$V$9,DF59,'Resumen Anual'!$L$412)+SUMIFS('Resumen Anual'!$AR$518,DU77,'Resumen Anual'!$V$9,DF59,'Resumen Anual'!$L$470)+SUMIFS('Resumen Anual'!$AR$576,DU77,'Resumen Anual'!$V$9,DF59,'Resumen Anual'!$L$528)+SUMIFS('Resumen Anual'!$AR$634,DU77,'Resumen Anual'!$V$9,DF59,'Resumen Anual'!$L$586)+SUMIFS('Resumen Anual'!$AR$692,DU77,'Resumen Anual'!$V$9,DF59,'Resumen Anual'!$L$644)+SUMIFS('Resumen Anual'!$CO$54,DU77,'Resumen Anual'!$V$9,DF59,'Resumen Anual'!$BI$6)+SUMIFS('Resumen Anual'!$CO$112,DU77,'Resumen Anual'!$V$9,DF59,'Resumen Anual'!$BI$64)+SUMIFS('Resumen Anual'!$CO$170,DU77,'Resumen Anual'!$V$9,DF59,'Resumen Anual'!$BI$122)+SUMIFS('Resumen Anual'!$CO$228,DU77,'Resumen Anual'!$V$9,DF59,'Resumen Anual'!$BI$180)+SUMIFS('Resumen Anual'!$CO$286,DU77,'Resumen Anual'!$V$9,DF59,'Resumen Anual'!$BI$238)+SUMIFS('Resumen Anual'!$CO$344,DU77,'Resumen Anual'!$V$9,DF59,'Resumen Anual'!$BI$296)+SUMIFS('Resumen Anual'!$CO$402,DU77,'Resumen Anual'!$V$9,DF59,'Resumen Anual'!$BI$354)+SUMIFS('Resumen Anual'!$CO$460,DU77,'Resumen Anual'!$V$9,DF59,'Resumen Anual'!$BI$412)+SUMIFS('Resumen Anual'!$CO$518,DU77,'Resumen Anual'!$V$9,DF59,'Resumen Anual'!$BI$470)+SUMIFS('Resumen Anual'!$CO$576,DU77,'Resumen Anual'!$V$9,DF59,'Resumen Anual'!$BI$528)+SUMIFS('Resumen Anual'!$CO$634,DU77,'Resumen Anual'!$V$9,DF59,'Resumen Anual'!$BI$586)+SUMIFS('Resumen Anual'!$CO$692,DU77,'Resumen Anual'!$V$9,DF59,'Resumen Anual'!$BI$644)+SUMIFS('Resumen Anual'!$EN$54,DU77,'Resumen Anual'!$V$9,DF59,'Resumen Anual'!$DH$6)+SUMIFS('Resumen Anual'!$EN$112,DU77,'Resumen Anual'!$V$9,DF59,'Resumen Anual'!$DH$64)+SUMIFS('Resumen Anual'!$EN$170,DU77,'Resumen Anual'!$V$9,DF59,'Resumen Anual'!$DH$122)+SUMIFS('Resumen Anual'!$EN$228,DU77,'Resumen Anual'!$V$9,DF59,'Resumen Anual'!$DH$180)+SUMIFS('Resumen Anual'!$EN$286,DU77,'Resumen Anual'!$V$9,DF59,'Resumen Anual'!$DH$238)+SUMIFS('Resumen Anual'!$EN$344,DU77,'Resumen Anual'!$V$9,DF59,'Resumen Anual'!$DH$296)+SUMIFS('Resumen Anual'!$EN$402,DU77,'Resumen Anual'!$V$9,DF59,'Resumen Anual'!$DH$354)+SUMIFS('Resumen Anual'!$EN$460,DU77,'Resumen Anual'!$V$9,DF59,'Resumen Anual'!$DH$412)+SUMIFS('Resumen Anual'!$EN$518,DU77,'Resumen Anual'!$V$9,DF59,'Resumen Anual'!$DH$470)+SUMIFS('Resumen Anual'!$EN$576,DU77,'Resumen Anual'!$V$9,DF59,'Resumen Anual'!$DH$528)+SUMIFS('Resumen Anual'!$EN$634,DU77,'Resumen Anual'!$V$9,DF59,'Resumen Anual'!$DH$586)+SUMIFS('Resumen Anual'!$EN$692,DU77,'Resumen Anual'!$V$9,DF59,'Resumen Anual'!$DH$644)+SUMIFS('Resumen Anual'!$GK$54,DU77,'Resumen Anual'!$V$9,DF59,'Resumen Anual'!$FE$6)+SUMIFS('Resumen Anual'!$GK$112,DU77,'Resumen Anual'!$V$9,DF59,'Resumen Anual'!$FE$64)+SUMIFS('Resumen Anual'!$GK$170,DU77,'Resumen Anual'!$V$9,DF59,'Resumen Anual'!$FE$122)+SUMIFS('Resumen Anual'!$GK$228,DU77,'Resumen Anual'!$V$9,DF59,'Resumen Anual'!$FE$180)+SUMIFS('Resumen Anual'!$GK$286,DU77,'Resumen Anual'!$V$9,DF59,'Resumen Anual'!$FE$238)+SUMIFS('Resumen Anual'!$GK$344,DU77,'Resumen Anual'!$V$9,DF59,'Resumen Anual'!$FE$296)+SUMIFS('Resumen Anual'!$GK$402,DU77,'Resumen Anual'!$V$9,DF59,'Resumen Anual'!$FE$354)+SUMIFS('Resumen Anual'!$GK$460,DU77,'Resumen Anual'!$V$9,DF59,'Resumen Anual'!$FE$412)+SUMIFS('Resumen Anual'!$GK$518,DU77,'Resumen Anual'!$V$9,DF59,'Resumen Anual'!$FE$470)+SUMIFS('Resumen Anual'!$GK$576,DU77,'Resumen Anual'!$V$9,DF59,'Resumen Anual'!$FE$528)+SUMIFS('Resumen Anual'!$GK$634,DU77,'Resumen Anual'!$V$9,DF59,'Resumen Anual'!$FE$586)+SUMIFS('Resumen Anual'!$GK$692,DU77,'Resumen Anual'!$V$9,DF59,'Resumen Anual'!$FE$644)</f>
        <v>0</v>
      </c>
      <c r="EM77" s="756"/>
      <c r="EN77" s="756"/>
      <c r="EO77" s="756">
        <f>SUMIFS('Resumen Anual'!$AU$54,DU77,'Resumen Anual'!$V$9,DF59,'Resumen Anual'!$L$6)+SUMIFS('Resumen Anual'!$AU$112,DU77,'Resumen Anual'!$V$9,DF59,'Resumen Anual'!$L$64)+SUMIFS('Resumen Anual'!$AU$170,DU77,'Resumen Anual'!$V$9,DF59,'Resumen Anual'!$L$122)+SUMIFS('Resumen Anual'!$AU$228,DU77,'Resumen Anual'!$V$9,DF59,'Resumen Anual'!$L$180)+SUMIFS('Resumen Anual'!$AU$286,DU77,'Resumen Anual'!$V$9,DF59,'Resumen Anual'!$L$238)+SUMIFS('Resumen Anual'!$AU$344,DU77,'Resumen Anual'!$V$9,DF59,'Resumen Anual'!$L$296)+SUMIFS('Resumen Anual'!$AU$402,DU77,'Resumen Anual'!$V$9,DF59,'Resumen Anual'!$L$354)+SUMIFS('Resumen Anual'!$AU$460,DU77,'Resumen Anual'!$V$9,DF59,'Resumen Anual'!$L$412)+SUMIFS('Resumen Anual'!$AU$518,DU77,'Resumen Anual'!$V$9,DF59,'Resumen Anual'!$L$470)+SUMIFS('Resumen Anual'!$AU$576,DU77,'Resumen Anual'!$V$9,DF59,'Resumen Anual'!$L$528)+SUMIFS('Resumen Anual'!$AU$634,DU77,'Resumen Anual'!$V$9,DF59,'Resumen Anual'!$L$586)+SUMIFS('Resumen Anual'!$AU$692,DU77,'Resumen Anual'!$V$9,DF59,'Resumen Anual'!$L$644)+SUMIFS('Resumen Anual'!$CR$54,DU77,'Resumen Anual'!$V$9,DF59,'Resumen Anual'!$BI$6)+SUMIFS('Resumen Anual'!$CR$112,DU77,'Resumen Anual'!$V$9,DF59,'Resumen Anual'!$BI$64)+SUMIFS('Resumen Anual'!$CR$170,DU77,'Resumen Anual'!$V$9,DF59,'Resumen Anual'!$BI$122)+SUMIFS('Resumen Anual'!$CR$228,DU77,'Resumen Anual'!$V$9,DF59,'Resumen Anual'!$BI$180)+SUMIFS('Resumen Anual'!$CR$286,DU77,'Resumen Anual'!$V$9,DF59,'Resumen Anual'!$BI$238)+SUMIFS('Resumen Anual'!$CR$344,DU77,'Resumen Anual'!$V$9,DF59,'Resumen Anual'!$BI$296)+SUMIFS('Resumen Anual'!$CR$402,DU77,'Resumen Anual'!$V$9,DF59,'Resumen Anual'!$BI$354)+SUMIFS('Resumen Anual'!$CR$460,DU77,'Resumen Anual'!$V$9,DF59,'Resumen Anual'!$BI$412)+SUMIFS('Resumen Anual'!$CR$518,DU77,'Resumen Anual'!$V$9,DF59,'Resumen Anual'!$BI$470)+SUMIFS('Resumen Anual'!$CR$576,DU77,'Resumen Anual'!$V$9,DF59,'Resumen Anual'!$BI$528)+SUMIFS('Resumen Anual'!$CR$634,DU77,'Resumen Anual'!$V$9,DF59,'Resumen Anual'!$BI$586)+SUMIFS('Resumen Anual'!$CR$692,DU77,'Resumen Anual'!$V$9,DF59,'Resumen Anual'!$BI$644)+SUMIFS('Resumen Anual'!$EQ$54,DU77,'Resumen Anual'!$V$9,DF59,'Resumen Anual'!$DH$6)+SUMIFS('Resumen Anual'!$EQ$112,DU77,'Resumen Anual'!$V$9,DF59,'Resumen Anual'!$DH$64)+SUMIFS('Resumen Anual'!$EQ$170,DU77,'Resumen Anual'!$V$9,DF59,'Resumen Anual'!$DH$122)+SUMIFS('Resumen Anual'!$EQ$228,DU77,'Resumen Anual'!$V$9,DF59,'Resumen Anual'!$DH$180)+SUMIFS('Resumen Anual'!$EQ$286,DU77,'Resumen Anual'!$V$9,DF59,'Resumen Anual'!$DH$238)+SUMIFS('Resumen Anual'!$EQ$344,DU77,'Resumen Anual'!$V$9,DF59,'Resumen Anual'!$DH$296)+SUMIFS('Resumen Anual'!$EQ$402,DU77,'Resumen Anual'!$V$9,DF59,'Resumen Anual'!$DH$354)+SUMIFS('Resumen Anual'!$EQ$460,DU77,'Resumen Anual'!$V$9,DF59,'Resumen Anual'!$DH$412)+SUMIFS('Resumen Anual'!$EQ$518,DU77,'Resumen Anual'!$V$9,DF59,'Resumen Anual'!$DH$470)+SUMIFS('Resumen Anual'!$EQ$576,DU77,'Resumen Anual'!$V$9,DF59,'Resumen Anual'!$DH$528)+SUMIFS('Resumen Anual'!$EQ$634,DU77,'Resumen Anual'!$V$9,DF59,'Resumen Anual'!$DH$586)+SUMIFS('Resumen Anual'!$EQ$692,DU77,'Resumen Anual'!$V$9,DF59,'Resumen Anual'!$DH$644)+SUMIFS('Resumen Anual'!$GN$54,DU77,'Resumen Anual'!$V$9,DF59,'Resumen Anual'!$FE$6)+SUMIFS('Resumen Anual'!$GN$112,DU77,'Resumen Anual'!$V$9,DF59,'Resumen Anual'!$FE$64)+SUMIFS('Resumen Anual'!$GN$170,DU77,'Resumen Anual'!$V$9,DF59,'Resumen Anual'!$FE$122)+SUMIFS('Resumen Anual'!$GN$228,DU77,'Resumen Anual'!$V$9,DF59,'Resumen Anual'!$FE$180)+SUMIFS('Resumen Anual'!$GN$286,DU77,'Resumen Anual'!$V$9,DF59,'Resumen Anual'!$FE$238)+SUMIFS('Resumen Anual'!$GN$344,DU77,'Resumen Anual'!$V$9,DF59,'Resumen Anual'!$FE$296)+SUMIFS('Resumen Anual'!$GN$402,DU77,'Resumen Anual'!$V$9,DF59,'Resumen Anual'!$FE$354)+SUMIFS('Resumen Anual'!$GN$460,DU77,'Resumen Anual'!$V$9,DF59,'Resumen Anual'!$FE$412)+SUMIFS('Resumen Anual'!$GN$518,DU77,'Resumen Anual'!$V$9,DF59,'Resumen Anual'!$FE$470)+SUMIFS('Resumen Anual'!$GN$576,DU77,'Resumen Anual'!$V$9,DF59,'Resumen Anual'!$FE$528)+SUMIFS('Resumen Anual'!$GN$634,DU77,'Resumen Anual'!$V$9,DF59,'Resumen Anual'!$FE$586)+SUMIFS('Resumen Anual'!$GN$692,DU77,'Resumen Anual'!$V$9,DF59,'Resumen Anual'!$FE$644)</f>
        <v>0</v>
      </c>
      <c r="EP77" s="756"/>
      <c r="EQ77" s="1215"/>
      <c r="ER77" s="1200"/>
      <c r="ES77" s="171"/>
      <c r="ET77" s="777"/>
      <c r="EU77" s="778"/>
      <c r="EV77" s="778"/>
      <c r="EW77" s="778"/>
      <c r="EX77" s="764"/>
      <c r="EY77" s="765"/>
      <c r="EZ77" s="765"/>
      <c r="FA77" s="765"/>
      <c r="FB77" s="765"/>
      <c r="FC77" s="765"/>
      <c r="FD77" s="766"/>
      <c r="FE77" s="632"/>
      <c r="FF77" s="790"/>
      <c r="FG77" s="791"/>
      <c r="FH77" s="791"/>
      <c r="FI77" s="791"/>
      <c r="FJ77" s="792"/>
      <c r="FK77" s="785"/>
      <c r="FL77" s="786"/>
      <c r="FM77" s="786"/>
      <c r="FN77" s="786"/>
      <c r="FO77" s="786"/>
      <c r="FP77" s="787"/>
      <c r="FQ77" s="15"/>
      <c r="FR77" s="771">
        <f>IF(FR65=0," ",FR65+6)</f>
        <v>2028</v>
      </c>
      <c r="FS77" s="772"/>
      <c r="FT77" s="772"/>
      <c r="FU77" s="772"/>
      <c r="FV77" s="772"/>
      <c r="FW77" s="1214">
        <f>SUMIFS('Resumen Anual'!$AF$54,FR77,'Resumen Anual'!$V$9,FC59,'Resumen Anual'!$L$6)+SUMIFS('Resumen Anual'!$AF$112,FR77,'Resumen Anual'!$V$9,FC59,'Resumen Anual'!$L$64)+SUMIFS('Resumen Anual'!$AF$170,FR77,'Resumen Anual'!$V$9,FC59,'Resumen Anual'!$L$122)+SUMIFS('Resumen Anual'!$AF$228,FR77,'Resumen Anual'!$V$9,FC59,'Resumen Anual'!$L$180)+SUMIFS('Resumen Anual'!$AF$286,FR77,'Resumen Anual'!$V$9,FC59,'Resumen Anual'!$L$238)+SUMIFS('Resumen Anual'!$AF$344,FR77,'Resumen Anual'!$V$9,FC59,'Resumen Anual'!$L$296)+SUMIFS('Resumen Anual'!$AF$402,FR77,'Resumen Anual'!$V$9,FC59,'Resumen Anual'!$L$354)+SUMIFS('Resumen Anual'!$AF$460,FR77,'Resumen Anual'!$V$9,FC59,'Resumen Anual'!$L$412)+SUMIFS('Resumen Anual'!$AF$518,FR77,'Resumen Anual'!$V$9,FC59,'Resumen Anual'!$L$470)+SUMIFS('Resumen Anual'!$AF$576,FR77,'Resumen Anual'!$V$9,FC59,'Resumen Anual'!$L$528)+SUMIFS('Resumen Anual'!$AF$634,FR77,'Resumen Anual'!$V$9,FC59,'Resumen Anual'!$L$586)+SUMIFS('Resumen Anual'!$AF$692,FR77,'Resumen Anual'!$V$9,FC59,'Resumen Anual'!$L$644)+SUMIFS('Resumen Anual'!$CC$54,FR77,'Resumen Anual'!$V$9,FC59,'Resumen Anual'!$BI$6)+SUMIFS('Resumen Anual'!$CC$112,FR77,'Resumen Anual'!$V$9,FC59,'Resumen Anual'!$BI$64)+SUMIFS('Resumen Anual'!$CC$170,FR77,'Resumen Anual'!$V$9,FC59,'Resumen Anual'!$BI$122)+SUMIFS('Resumen Anual'!$CC$228,FR77,'Resumen Anual'!$V$9,FC59,'Resumen Anual'!$BI$180)+SUMIFS('Resumen Anual'!$CC$286,FR77,'Resumen Anual'!$V$9,FC59,'Resumen Anual'!$BI$238)+SUMIFS('Resumen Anual'!$CC$344,FR77,'Resumen Anual'!$V$9,FC59,'Resumen Anual'!$BI$296)+SUMIFS('Resumen Anual'!$CC$402,FR77,'Resumen Anual'!$V$9,FC59,'Resumen Anual'!$BI$354)+SUMIFS('Resumen Anual'!$CC$460,FR77,'Resumen Anual'!$V$9,FC59,'Resumen Anual'!$BI$412)+SUMIFS('Resumen Anual'!$CC$518,FR77,'Resumen Anual'!$V$9,FC59,'Resumen Anual'!$BI$470)+SUMIFS('Resumen Anual'!$CC$576,FR77,'Resumen Anual'!$V$9,FC59,'Resumen Anual'!$BI$528)+SUMIFS('Resumen Anual'!$CC$634,FR77,'Resumen Anual'!$V$9,FC59,'Resumen Anual'!$BI$586)+SUMIFS('Resumen Anual'!$CC$692,FR77,'Resumen Anual'!$V$9,FC59,'Resumen Anual'!$BI$644)+SUMIFS('Resumen Anual'!$EB$54,FR77,'Resumen Anual'!$V$9,FC59,'Resumen Anual'!$DH$6)+SUMIFS('Resumen Anual'!$EB$112,FR77,'Resumen Anual'!$V$9,FC59,'Resumen Anual'!$DH$64)+SUMIFS('Resumen Anual'!$EB$170,FR77,'Resumen Anual'!$V$9,FC59,'Resumen Anual'!$DH$122)+SUMIFS('Resumen Anual'!$EB$228,FR77,'Resumen Anual'!$V$9,FC59,'Resumen Anual'!$DH$180)+SUMIFS('Resumen Anual'!$EB$286,FR77,'Resumen Anual'!$V$9,FC59,'Resumen Anual'!$DH$238)+SUMIFS('Resumen Anual'!$EB$344,FR77,'Resumen Anual'!$V$9,FC59,'Resumen Anual'!$DH$296)+SUMIFS('Resumen Anual'!$EB$402,FR77,'Resumen Anual'!$V$9,FC59,'Resumen Anual'!$DH$354)+SUMIFS('Resumen Anual'!$EB$460,FR77,'Resumen Anual'!$V$9,FC59,'Resumen Anual'!$DH$412)+SUMIFS('Resumen Anual'!$EB$518,FR77,'Resumen Anual'!$V$9,FC59,'Resumen Anual'!$DH$470)+SUMIFS('Resumen Anual'!$EB$576,FR77,'Resumen Anual'!$V$9,FC59,'Resumen Anual'!$DH$528)+SUMIFS('Resumen Anual'!$EB$634,FR77,'Resumen Anual'!$V$9,FC59,'Resumen Anual'!$DH$586)+SUMIFS('Resumen Anual'!$EB$692,FR77,'Resumen Anual'!$V$9,FC59,'Resumen Anual'!$DH$644)+SUMIFS('Resumen Anual'!$FY$54,FR77,'Resumen Anual'!$V$9,FC59,'Resumen Anual'!$FE$6)+SUMIFS('Resumen Anual'!$FY$112,FR77,'Resumen Anual'!$V$9,FC59,'Resumen Anual'!$FE$64)+SUMIFS('Resumen Anual'!$FY$170,FR77,'Resumen Anual'!$V$9,FC59,'Resumen Anual'!$FE$122)+SUMIFS('Resumen Anual'!$FY$228,FR77,'Resumen Anual'!$V$9,FC59,'Resumen Anual'!$FE$180)+SUMIFS('Resumen Anual'!$FY$286,FR77,'Resumen Anual'!$V$9,FC59,'Resumen Anual'!$FE$238)+SUMIFS('Resumen Anual'!$FY$344,FR77,'Resumen Anual'!$V$9,FC59,'Resumen Anual'!$FE$296)+SUMIFS('Resumen Anual'!$FY$402,FR77,'Resumen Anual'!$V$9,FC59,'Resumen Anual'!$FE$354)+SUMIFS('Resumen Anual'!$FY$460,FR77,'Resumen Anual'!$V$9,FC59,'Resumen Anual'!$FE$412)+SUMIFS('Resumen Anual'!$FY$518,FR77,'Resumen Anual'!$V$9,FC59,'Resumen Anual'!$FE$470)+SUMIFS('Resumen Anual'!$FY$576,FR77,'Resumen Anual'!$V$9,FC59,'Resumen Anual'!$FE$528)+SUMIFS('Resumen Anual'!$FY$634,FR77,'Resumen Anual'!$V$9,FC59,'Resumen Anual'!$FE$586)+SUMIFS('Resumen Anual'!$FY$692,FR77,'Resumen Anual'!$V$9,FC59,'Resumen Anual'!$FE$644)</f>
        <v>0</v>
      </c>
      <c r="FX77" s="770"/>
      <c r="FY77" s="770"/>
      <c r="FZ77" s="770"/>
      <c r="GA77" s="770">
        <f>SUMIFS('Resumen Anual'!$AJ$54,FR77,'Resumen Anual'!$V$9,FC59,'Resumen Anual'!$L$6)+SUMIFS('Resumen Anual'!$AJ$112,FR77,'Resumen Anual'!$V$9,FC59,'Resumen Anual'!$L$64)+SUMIFS('Resumen Anual'!$AJ$170,FR77,'Resumen Anual'!$V$9,FC59,'Resumen Anual'!$L$122)+SUMIFS('Resumen Anual'!$AJ$228,FR77,'Resumen Anual'!$V$9,FC59,'Resumen Anual'!$L$180)+SUMIFS('Resumen Anual'!$AJ$286,FR77,'Resumen Anual'!$V$9,FC59,'Resumen Anual'!$L$238)+SUMIFS('Resumen Anual'!$AJ$344,FR77,'Resumen Anual'!$V$9,FC59,'Resumen Anual'!$L$296)+SUMIFS('Resumen Anual'!$AJ$402,FR77,'Resumen Anual'!$V$9,FC59,'Resumen Anual'!$L$354)+SUMIFS('Resumen Anual'!$AJ$460,FR77,'Resumen Anual'!$V$9,FC59,'Resumen Anual'!$L$412)+SUMIFS('Resumen Anual'!$AJ$518,FR77,'Resumen Anual'!$V$9,FC59,'Resumen Anual'!$L$470)+SUMIFS('Resumen Anual'!$AJ$576,FR77,'Resumen Anual'!$V$9,FC59,'Resumen Anual'!$L$528)+SUMIFS('Resumen Anual'!$AJ$634,FR77,'Resumen Anual'!$V$9,FC59,'Resumen Anual'!$L$586)+SUMIFS('Resumen Anual'!$AJ$692,FR77,'Resumen Anual'!$V$9,FC59,'Resumen Anual'!$L$644)+SUMIFS('Resumen Anual'!$CG$54,FR77,'Resumen Anual'!$V$9,FC59,'Resumen Anual'!$BI$6)+SUMIFS('Resumen Anual'!$CG$112,FR77,'Resumen Anual'!$V$9,FC59,'Resumen Anual'!$BI$64)+SUMIFS('Resumen Anual'!$CG$170,FR77,'Resumen Anual'!$V$9,FC59,'Resumen Anual'!$BI$122)+SUMIFS('Resumen Anual'!$CG$228,FR77,'Resumen Anual'!$V$9,FC59,'Resumen Anual'!$BI$180)+SUMIFS('Resumen Anual'!$CG$286,FR77,'Resumen Anual'!$V$9,FC59,'Resumen Anual'!$BI$238)+SUMIFS('Resumen Anual'!$CG$344,FR77,'Resumen Anual'!$V$9,FC59,'Resumen Anual'!$BI$296)+SUMIFS('Resumen Anual'!$CG$402,FR77,'Resumen Anual'!$V$9,FC59,'Resumen Anual'!$BI$354)+SUMIFS('Resumen Anual'!$CG$460,FR77,'Resumen Anual'!$V$9,FC59,'Resumen Anual'!$BI$412)+SUMIFS('Resumen Anual'!$CG$518,FR77,'Resumen Anual'!$V$9,FC59,'Resumen Anual'!$BI$470)+SUMIFS('Resumen Anual'!$CG$576,FR77,'Resumen Anual'!$V$9,FC59,'Resumen Anual'!$BI$528)+SUMIFS('Resumen Anual'!$CG$634,FR77,'Resumen Anual'!$V$9,FC59,'Resumen Anual'!$BI$586)+SUMIFS('Resumen Anual'!$CG$692,FR77,'Resumen Anual'!$V$9,FC59,'Resumen Anual'!$BI$644)+SUMIFS('Resumen Anual'!$EF$54,FR77,'Resumen Anual'!$V$9,FC59,'Resumen Anual'!$DH$6)+SUMIFS('Resumen Anual'!$EF$112,FR77,'Resumen Anual'!$V$9,FC59,'Resumen Anual'!$DH$64)+SUMIFS('Resumen Anual'!$EF$170,FR77,'Resumen Anual'!$V$9,FC59,'Resumen Anual'!$DH$122)+SUMIFS('Resumen Anual'!$EF$228,FR77,'Resumen Anual'!$V$9,FC59,'Resumen Anual'!$DH$180)+SUMIFS('Resumen Anual'!$EF$286,FR77,'Resumen Anual'!$V$9,FC59,'Resumen Anual'!$DH$238)+SUMIFS('Resumen Anual'!$EF$344,FR77,'Resumen Anual'!$V$9,FC59,'Resumen Anual'!$DH$296)+SUMIFS('Resumen Anual'!$EF$402,FR77,'Resumen Anual'!$V$9,FC59,'Resumen Anual'!$DH$354)+SUMIFS('Resumen Anual'!$EF$460,FR77,'Resumen Anual'!$V$9,FC59,'Resumen Anual'!$DH$412)+SUMIFS('Resumen Anual'!$EF$518,FR77,'Resumen Anual'!$V$9,FC59,'Resumen Anual'!$DH$470)+SUMIFS('Resumen Anual'!$EF$576,FR77,'Resumen Anual'!$V$9,FC59,'Resumen Anual'!$DH$528)+SUMIFS('Resumen Anual'!$EF$634,FR77,'Resumen Anual'!$V$9,FC59,'Resumen Anual'!$DH$586)+SUMIFS('Resumen Anual'!$EF$692,FR77,'Resumen Anual'!$V$9,FC59,'Resumen Anual'!$DH$644)+SUMIFS('Resumen Anual'!$GC$54,FR77,'Resumen Anual'!$V$9,FC59,'Resumen Anual'!$FE$6)+SUMIFS('Resumen Anual'!$GC$112,FR77,'Resumen Anual'!$V$9,FC59,'Resumen Anual'!$FE$64)+SUMIFS('Resumen Anual'!$GC$170,FR77,'Resumen Anual'!$V$9,FC59,'Resumen Anual'!$FE$122)+SUMIFS('Resumen Anual'!$GC$228,FR77,'Resumen Anual'!$V$9,FC59,'Resumen Anual'!$FE$180)+SUMIFS('Resumen Anual'!$GC$286,FR77,'Resumen Anual'!$V$9,FC59,'Resumen Anual'!$FE$238)+SUMIFS('Resumen Anual'!$GC$344,FR77,'Resumen Anual'!$V$9,FC59,'Resumen Anual'!$FE$296)+SUMIFS('Resumen Anual'!$GC$402,FR77,'Resumen Anual'!$V$9,FC59,'Resumen Anual'!$FE$354)+SUMIFS('Resumen Anual'!$GC$460,FR77,'Resumen Anual'!$V$9,FC59,'Resumen Anual'!$FE$412)+SUMIFS('Resumen Anual'!$GC$518,FR77,'Resumen Anual'!$V$9,FC59,'Resumen Anual'!$FE$470)+SUMIFS('Resumen Anual'!$GC$576,FR77,'Resumen Anual'!$V$9,FC59,'Resumen Anual'!$FE$528)+SUMIFS('Resumen Anual'!$GC$634,FR77,'Resumen Anual'!$V$9,FC59,'Resumen Anual'!$FE$586)+SUMIFS('Resumen Anual'!$GC$692,FR77,'Resumen Anual'!$V$9,FC59,'Resumen Anual'!$FE$644)</f>
        <v>0</v>
      </c>
      <c r="GB77" s="770"/>
      <c r="GC77" s="770"/>
      <c r="GD77" s="770"/>
      <c r="GE77" s="770">
        <f>SUMIFS('Resumen Anual'!$AN$54,FR77,'Resumen Anual'!$V$9,FC59,'Resumen Anual'!$L$6)+SUMIFS('Resumen Anual'!$AN$112,FR77,'Resumen Anual'!$V$9,FC59,'Resumen Anual'!$L$64)+SUMIFS('Resumen Anual'!$AN$170,FR77,'Resumen Anual'!$V$9,FC59,'Resumen Anual'!$L$122)+SUMIFS('Resumen Anual'!$AN$228,FR77,'Resumen Anual'!$V$9,FC59,'Resumen Anual'!$L$180)+SUMIFS('Resumen Anual'!$AN$286,FR77,'Resumen Anual'!$V$9,FC59,'Resumen Anual'!$L$238)+SUMIFS('Resumen Anual'!$AN$344,FR77,'Resumen Anual'!$V$9,FC59,'Resumen Anual'!$L$296)+SUMIFS('Resumen Anual'!$AN$402,FR77,'Resumen Anual'!$V$9,FC59,'Resumen Anual'!$L$354)+SUMIFS('Resumen Anual'!$AN$460,FR77,'Resumen Anual'!$V$9,FC59,'Resumen Anual'!$L$412)+SUMIFS('Resumen Anual'!$AN$518,FR77,'Resumen Anual'!$V$9,FC59,'Resumen Anual'!$L$470)+SUMIFS('Resumen Anual'!$AN$576,FR77,'Resumen Anual'!$V$9,FC59,'Resumen Anual'!$L$528)+SUMIFS('Resumen Anual'!$AN$634,FR77,'Resumen Anual'!$V$9,FC59,'Resumen Anual'!$L$586)+SUMIFS('Resumen Anual'!$AN$692,FR77,'Resumen Anual'!$V$9,FC59,'Resumen Anual'!$L$644)+SUMIFS('Resumen Anual'!$CK$54,FR77,'Resumen Anual'!$V$9,FC59,'Resumen Anual'!$BI$6)+SUMIFS('Resumen Anual'!$CK$112,FR77,'Resumen Anual'!$V$9,FC59,'Resumen Anual'!$BI$64)+SUMIFS('Resumen Anual'!$CK$170,FR77,'Resumen Anual'!$V$9,FC59,'Resumen Anual'!$BI$122)+SUMIFS('Resumen Anual'!$CK$228,FR77,'Resumen Anual'!$V$9,FC59,'Resumen Anual'!$BI$180)+SUMIFS('Resumen Anual'!$CK$286,FR77,'Resumen Anual'!$V$9,FC59,'Resumen Anual'!$BI$238)+SUMIFS('Resumen Anual'!$CK$344,FR77,'Resumen Anual'!$V$9,FC59,'Resumen Anual'!$BI$296)+SUMIFS('Resumen Anual'!$CK$402,FR77,'Resumen Anual'!$V$9,FC59,'Resumen Anual'!$BI$354)+SUMIFS('Resumen Anual'!$CK$460,FR77,'Resumen Anual'!$V$9,FC59,'Resumen Anual'!$BI$412)+SUMIFS('Resumen Anual'!$CK$518,FR77,'Resumen Anual'!$V$9,FC59,'Resumen Anual'!$BI$470)+SUMIFS('Resumen Anual'!$CK$576,FR77,'Resumen Anual'!$V$9,FC59,'Resumen Anual'!$BI$528)+SUMIFS('Resumen Anual'!$CK$634,FR77,'Resumen Anual'!$V$9,FC59,'Resumen Anual'!$BI$586)+SUMIFS('Resumen Anual'!$CK$692,FR77,'Resumen Anual'!$V$9,FC59,'Resumen Anual'!$BI$644)+SUMIFS('Resumen Anual'!$EJ$54,FR77,'Resumen Anual'!$V$9,FC59,'Resumen Anual'!$DH$6)+SUMIFS('Resumen Anual'!$EJ$112,FR77,'Resumen Anual'!$V$9,FC59,'Resumen Anual'!$DH$64)+SUMIFS('Resumen Anual'!$EJ$170,FR77,'Resumen Anual'!$V$9,FC59,'Resumen Anual'!$DH$122)+SUMIFS('Resumen Anual'!$EJ$228,FR77,'Resumen Anual'!$V$9,FC59,'Resumen Anual'!$DH$180)+SUMIFS('Resumen Anual'!$EJ$286,FR77,'Resumen Anual'!$V$9,FC59,'Resumen Anual'!$DH$238)+SUMIFS('Resumen Anual'!$EJ$344,FR77,'Resumen Anual'!$V$9,FC59,'Resumen Anual'!$DH$296)+SUMIFS('Resumen Anual'!$EJ$402,FR77,'Resumen Anual'!$V$9,FC59,'Resumen Anual'!$DH$354)+SUMIFS('Resumen Anual'!$EJ$460,FR77,'Resumen Anual'!$V$9,FC59,'Resumen Anual'!$DH$412)+SUMIFS('Resumen Anual'!$EJ$518,FR77,'Resumen Anual'!$V$9,FC59,'Resumen Anual'!$DH$470)+SUMIFS('Resumen Anual'!$EJ$576,FR77,'Resumen Anual'!$V$9,FC59,'Resumen Anual'!$DH$528)+SUMIFS('Resumen Anual'!$EJ$634,FR77,'Resumen Anual'!$V$9,FC59,'Resumen Anual'!$DH$586)+SUMIFS('Resumen Anual'!$EJ$692,FR77,'Resumen Anual'!$V$9,FC59,'Resumen Anual'!$DH$644)+SUMIFS('Resumen Anual'!$GG$54,FR77,'Resumen Anual'!$V$9,FC59,'Resumen Anual'!$FE$6)+SUMIFS('Resumen Anual'!$GG$112,FR77,'Resumen Anual'!$V$9,FC59,'Resumen Anual'!$FE$64)+SUMIFS('Resumen Anual'!$GG$170,FR77,'Resumen Anual'!$V$9,FC59,'Resumen Anual'!$FE$122)+SUMIFS('Resumen Anual'!$GG$228,FR77,'Resumen Anual'!$V$9,FC59,'Resumen Anual'!$FE$180)+SUMIFS('Resumen Anual'!$GG$286,FR77,'Resumen Anual'!$V$9,FC59,'Resumen Anual'!$FE$238)+SUMIFS('Resumen Anual'!$GG$344,FR77,'Resumen Anual'!$V$9,FC59,'Resumen Anual'!$FE$296)+SUMIFS('Resumen Anual'!$GG$402,FR77,'Resumen Anual'!$V$9,FC59,'Resumen Anual'!$FE$354)+SUMIFS('Resumen Anual'!$GG$460,FR77,'Resumen Anual'!$V$9,FC59,'Resumen Anual'!$FE$412)+SUMIFS('Resumen Anual'!$GG$518,FR77,'Resumen Anual'!$V$9,FC59,'Resumen Anual'!$FE$470)+SUMIFS('Resumen Anual'!$GG$576,FR77,'Resumen Anual'!$V$9,FC59,'Resumen Anual'!$FE$528)+SUMIFS('Resumen Anual'!$GG$634,FR77,'Resumen Anual'!$V$9,FC59,'Resumen Anual'!$FE$586)+SUMIFS('Resumen Anual'!$GG$692,FR77,'Resumen Anual'!$V$9,FC59,'Resumen Anual'!$FE$644)</f>
        <v>0</v>
      </c>
      <c r="GF77" s="770"/>
      <c r="GG77" s="770"/>
      <c r="GH77" s="770"/>
      <c r="GI77" s="756">
        <f>SUMIFS('Resumen Anual'!$AR$54,FR77,'Resumen Anual'!$V$9,FC59,'Resumen Anual'!$L$6)+SUMIFS('Resumen Anual'!$AR$112,FR77,'Resumen Anual'!$V$9,FC59,'Resumen Anual'!$L$64)+SUMIFS('Resumen Anual'!$AR$170,FR77,'Resumen Anual'!$V$9,FC59,'Resumen Anual'!$L$122)+SUMIFS('Resumen Anual'!$AR$228,FR77,'Resumen Anual'!$V$9,FC59,'Resumen Anual'!$L$180)+SUMIFS('Resumen Anual'!$AR$286,FR77,'Resumen Anual'!$V$9,FC59,'Resumen Anual'!$L$238)+SUMIFS('Resumen Anual'!$AR$344,FR77,'Resumen Anual'!$V$9,FC59,'Resumen Anual'!$L$296)+SUMIFS('Resumen Anual'!$AR$402,FR77,'Resumen Anual'!$V$9,FC59,'Resumen Anual'!$L$354)+SUMIFS('Resumen Anual'!$AR$460,FR77,'Resumen Anual'!$V$9,FC59,'Resumen Anual'!$L$412)+SUMIFS('Resumen Anual'!$AR$518,FR77,'Resumen Anual'!$V$9,FC59,'Resumen Anual'!$L$470)+SUMIFS('Resumen Anual'!$AR$576,FR77,'Resumen Anual'!$V$9,FC59,'Resumen Anual'!$L$528)+SUMIFS('Resumen Anual'!$AR$634,FR77,'Resumen Anual'!$V$9,FC59,'Resumen Anual'!$L$586)+SUMIFS('Resumen Anual'!$AR$692,FR77,'Resumen Anual'!$V$9,FC59,'Resumen Anual'!$L$644)+SUMIFS('Resumen Anual'!$CO$54,FR77,'Resumen Anual'!$V$9,FC59,'Resumen Anual'!$BI$6)+SUMIFS('Resumen Anual'!$CO$112,FR77,'Resumen Anual'!$V$9,FC59,'Resumen Anual'!$BI$64)+SUMIFS('Resumen Anual'!$CO$170,FR77,'Resumen Anual'!$V$9,FC59,'Resumen Anual'!$BI$122)+SUMIFS('Resumen Anual'!$CO$228,FR77,'Resumen Anual'!$V$9,FC59,'Resumen Anual'!$BI$180)+SUMIFS('Resumen Anual'!$CO$286,FR77,'Resumen Anual'!$V$9,FC59,'Resumen Anual'!$BI$238)+SUMIFS('Resumen Anual'!$CO$344,FR77,'Resumen Anual'!$V$9,FC59,'Resumen Anual'!$BI$296)+SUMIFS('Resumen Anual'!$CO$402,FR77,'Resumen Anual'!$V$9,FC59,'Resumen Anual'!$BI$354)+SUMIFS('Resumen Anual'!$CO$460,FR77,'Resumen Anual'!$V$9,FC59,'Resumen Anual'!$BI$412)+SUMIFS('Resumen Anual'!$CO$518,FR77,'Resumen Anual'!$V$9,FC59,'Resumen Anual'!$BI$470)+SUMIFS('Resumen Anual'!$CO$576,FR77,'Resumen Anual'!$V$9,FC59,'Resumen Anual'!$BI$528)+SUMIFS('Resumen Anual'!$CO$634,FR77,'Resumen Anual'!$V$9,FC59,'Resumen Anual'!$BI$586)+SUMIFS('Resumen Anual'!$CO$692,FR77,'Resumen Anual'!$V$9,FC59,'Resumen Anual'!$BI$644)+SUMIFS('Resumen Anual'!$EN$54,FR77,'Resumen Anual'!$V$9,FC59,'Resumen Anual'!$DH$6)+SUMIFS('Resumen Anual'!$EN$112,FR77,'Resumen Anual'!$V$9,FC59,'Resumen Anual'!$DH$64)+SUMIFS('Resumen Anual'!$EN$170,FR77,'Resumen Anual'!$V$9,FC59,'Resumen Anual'!$DH$122)+SUMIFS('Resumen Anual'!$EN$228,FR77,'Resumen Anual'!$V$9,FC59,'Resumen Anual'!$DH$180)+SUMIFS('Resumen Anual'!$EN$286,FR77,'Resumen Anual'!$V$9,FC59,'Resumen Anual'!$DH$238)+SUMIFS('Resumen Anual'!$EN$344,FR77,'Resumen Anual'!$V$9,FC59,'Resumen Anual'!$DH$296)+SUMIFS('Resumen Anual'!$EN$402,FR77,'Resumen Anual'!$V$9,FC59,'Resumen Anual'!$DH$354)+SUMIFS('Resumen Anual'!$EN$460,FR77,'Resumen Anual'!$V$9,FC59,'Resumen Anual'!$DH$412)+SUMIFS('Resumen Anual'!$EN$518,FR77,'Resumen Anual'!$V$9,FC59,'Resumen Anual'!$DH$470)+SUMIFS('Resumen Anual'!$EN$576,FR77,'Resumen Anual'!$V$9,FC59,'Resumen Anual'!$DH$528)+SUMIFS('Resumen Anual'!$EN$634,FR77,'Resumen Anual'!$V$9,FC59,'Resumen Anual'!$DH$586)+SUMIFS('Resumen Anual'!$EN$692,FR77,'Resumen Anual'!$V$9,FC59,'Resumen Anual'!$DH$644)+SUMIFS('Resumen Anual'!$GK$54,FR77,'Resumen Anual'!$V$9,FC59,'Resumen Anual'!$FE$6)+SUMIFS('Resumen Anual'!$GK$112,FR77,'Resumen Anual'!$V$9,FC59,'Resumen Anual'!$FE$64)+SUMIFS('Resumen Anual'!$GK$170,FR77,'Resumen Anual'!$V$9,FC59,'Resumen Anual'!$FE$122)+SUMIFS('Resumen Anual'!$GK$228,FR77,'Resumen Anual'!$V$9,FC59,'Resumen Anual'!$FE$180)+SUMIFS('Resumen Anual'!$GK$286,FR77,'Resumen Anual'!$V$9,FC59,'Resumen Anual'!$FE$238)+SUMIFS('Resumen Anual'!$GK$344,FR77,'Resumen Anual'!$V$9,FC59,'Resumen Anual'!$FE$296)+SUMIFS('Resumen Anual'!$GK$402,FR77,'Resumen Anual'!$V$9,FC59,'Resumen Anual'!$FE$354)+SUMIFS('Resumen Anual'!$GK$460,FR77,'Resumen Anual'!$V$9,FC59,'Resumen Anual'!$FE$412)+SUMIFS('Resumen Anual'!$GK$518,FR77,'Resumen Anual'!$V$9,FC59,'Resumen Anual'!$FE$470)+SUMIFS('Resumen Anual'!$GK$576,FR77,'Resumen Anual'!$V$9,FC59,'Resumen Anual'!$FE$528)+SUMIFS('Resumen Anual'!$GK$634,FR77,'Resumen Anual'!$V$9,FC59,'Resumen Anual'!$FE$586)+SUMIFS('Resumen Anual'!$GK$692,FR77,'Resumen Anual'!$V$9,FC59,'Resumen Anual'!$FE$644)</f>
        <v>0</v>
      </c>
      <c r="GJ77" s="756"/>
      <c r="GK77" s="756"/>
      <c r="GL77" s="756">
        <f>SUMIFS('Resumen Anual'!$AU$54,FR77,'Resumen Anual'!$V$9,FC59,'Resumen Anual'!$L$6)+SUMIFS('Resumen Anual'!$AU$112,FR77,'Resumen Anual'!$V$9,FC59,'Resumen Anual'!$L$64)+SUMIFS('Resumen Anual'!$AU$170,FR77,'Resumen Anual'!$V$9,FC59,'Resumen Anual'!$L$122)+SUMIFS('Resumen Anual'!$AU$228,FR77,'Resumen Anual'!$V$9,FC59,'Resumen Anual'!$L$180)+SUMIFS('Resumen Anual'!$AU$286,FR77,'Resumen Anual'!$V$9,FC59,'Resumen Anual'!$L$238)+SUMIFS('Resumen Anual'!$AU$344,FR77,'Resumen Anual'!$V$9,FC59,'Resumen Anual'!$L$296)+SUMIFS('Resumen Anual'!$AU$402,FR77,'Resumen Anual'!$V$9,FC59,'Resumen Anual'!$L$354)+SUMIFS('Resumen Anual'!$AU$460,FR77,'Resumen Anual'!$V$9,FC59,'Resumen Anual'!$L$412)+SUMIFS('Resumen Anual'!$AU$518,FR77,'Resumen Anual'!$V$9,FC59,'Resumen Anual'!$L$470)+SUMIFS('Resumen Anual'!$AU$576,FR77,'Resumen Anual'!$V$9,FC59,'Resumen Anual'!$L$528)+SUMIFS('Resumen Anual'!$AU$634,FR77,'Resumen Anual'!$V$9,FC59,'Resumen Anual'!$L$586)+SUMIFS('Resumen Anual'!$AU$692,FR77,'Resumen Anual'!$V$9,FC59,'Resumen Anual'!$L$644)+SUMIFS('Resumen Anual'!$CR$54,FR77,'Resumen Anual'!$V$9,FC59,'Resumen Anual'!$BI$6)+SUMIFS('Resumen Anual'!$CR$112,FR77,'Resumen Anual'!$V$9,FC59,'Resumen Anual'!$BI$64)+SUMIFS('Resumen Anual'!$CR$170,FR77,'Resumen Anual'!$V$9,FC59,'Resumen Anual'!$BI$122)+SUMIFS('Resumen Anual'!$CR$228,FR77,'Resumen Anual'!$V$9,FC59,'Resumen Anual'!$BI$180)+SUMIFS('Resumen Anual'!$CR$286,FR77,'Resumen Anual'!$V$9,FC59,'Resumen Anual'!$BI$238)+SUMIFS('Resumen Anual'!$CR$344,FR77,'Resumen Anual'!$V$9,FC59,'Resumen Anual'!$BI$296)+SUMIFS('Resumen Anual'!$CR$402,FR77,'Resumen Anual'!$V$9,FC59,'Resumen Anual'!$BI$354)+SUMIFS('Resumen Anual'!$CR$460,FR77,'Resumen Anual'!$V$9,FC59,'Resumen Anual'!$BI$412)+SUMIFS('Resumen Anual'!$CR$518,FR77,'Resumen Anual'!$V$9,FC59,'Resumen Anual'!$BI$470)+SUMIFS('Resumen Anual'!$CR$576,FR77,'Resumen Anual'!$V$9,FC59,'Resumen Anual'!$BI$528)+SUMIFS('Resumen Anual'!$CR$634,FR77,'Resumen Anual'!$V$9,FC59,'Resumen Anual'!$BI$586)+SUMIFS('Resumen Anual'!$CR$692,FR77,'Resumen Anual'!$V$9,FC59,'Resumen Anual'!$BI$644)+SUMIFS('Resumen Anual'!$EQ$54,FR77,'Resumen Anual'!$V$9,FC59,'Resumen Anual'!$DH$6)+SUMIFS('Resumen Anual'!$EQ$112,FR77,'Resumen Anual'!$V$9,FC59,'Resumen Anual'!$DH$64)+SUMIFS('Resumen Anual'!$EQ$170,FR77,'Resumen Anual'!$V$9,FC59,'Resumen Anual'!$DH$122)+SUMIFS('Resumen Anual'!$EQ$228,FR77,'Resumen Anual'!$V$9,FC59,'Resumen Anual'!$DH$180)+SUMIFS('Resumen Anual'!$EQ$286,FR77,'Resumen Anual'!$V$9,FC59,'Resumen Anual'!$DH$238)+SUMIFS('Resumen Anual'!$EQ$344,FR77,'Resumen Anual'!$V$9,FC59,'Resumen Anual'!$DH$296)+SUMIFS('Resumen Anual'!$EQ$402,FR77,'Resumen Anual'!$V$9,FC59,'Resumen Anual'!$DH$354)+SUMIFS('Resumen Anual'!$EQ$460,FR77,'Resumen Anual'!$V$9,FC59,'Resumen Anual'!$DH$412)+SUMIFS('Resumen Anual'!$EQ$518,FR77,'Resumen Anual'!$V$9,FC59,'Resumen Anual'!$DH$470)+SUMIFS('Resumen Anual'!$EQ$576,FR77,'Resumen Anual'!$V$9,FC59,'Resumen Anual'!$DH$528)+SUMIFS('Resumen Anual'!$EQ$634,FR77,'Resumen Anual'!$V$9,FC59,'Resumen Anual'!$DH$586)+SUMIFS('Resumen Anual'!$EQ$692,FR77,'Resumen Anual'!$V$9,FC59,'Resumen Anual'!$DH$644)+SUMIFS('Resumen Anual'!$GN$54,FR77,'Resumen Anual'!$V$9,FC59,'Resumen Anual'!$FE$6)+SUMIFS('Resumen Anual'!$GN$112,FR77,'Resumen Anual'!$V$9,FC59,'Resumen Anual'!$FE$64)+SUMIFS('Resumen Anual'!$GN$170,FR77,'Resumen Anual'!$V$9,FC59,'Resumen Anual'!$FE$122)+SUMIFS('Resumen Anual'!$GN$228,FR77,'Resumen Anual'!$V$9,FC59,'Resumen Anual'!$FE$180)+SUMIFS('Resumen Anual'!$GN$286,FR77,'Resumen Anual'!$V$9,FC59,'Resumen Anual'!$FE$238)+SUMIFS('Resumen Anual'!$GN$344,FR77,'Resumen Anual'!$V$9,FC59,'Resumen Anual'!$FE$296)+SUMIFS('Resumen Anual'!$GN$402,FR77,'Resumen Anual'!$V$9,FC59,'Resumen Anual'!$FE$354)+SUMIFS('Resumen Anual'!$GN$460,FR77,'Resumen Anual'!$V$9,FC59,'Resumen Anual'!$FE$412)+SUMIFS('Resumen Anual'!$GN$518,FR77,'Resumen Anual'!$V$9,FC59,'Resumen Anual'!$FE$470)+SUMIFS('Resumen Anual'!$GN$576,FR77,'Resumen Anual'!$V$9,FC59,'Resumen Anual'!$FE$528)+SUMIFS('Resumen Anual'!$GN$634,FR77,'Resumen Anual'!$V$9,FC59,'Resumen Anual'!$FE$586)+SUMIFS('Resumen Anual'!$GN$692,FR77,'Resumen Anual'!$V$9,FC59,'Resumen Anual'!$FE$644)</f>
        <v>0</v>
      </c>
      <c r="GM77" s="756"/>
      <c r="GN77" s="756"/>
      <c r="GO77" s="1200"/>
    </row>
    <row r="78" spans="1:197" ht="5.25" customHeight="1" x14ac:dyDescent="0.25">
      <c r="A78" s="171"/>
      <c r="B78" s="657"/>
      <c r="C78" s="657"/>
      <c r="D78" s="657"/>
      <c r="E78" s="657"/>
      <c r="F78" s="625"/>
      <c r="G78" s="625"/>
      <c r="H78" s="625"/>
      <c r="I78" s="625"/>
      <c r="J78" s="625"/>
      <c r="K78" s="625"/>
      <c r="L78" s="625"/>
      <c r="M78" s="625"/>
      <c r="N78" s="657"/>
      <c r="O78" s="657"/>
      <c r="P78" s="657"/>
      <c r="Q78" s="657"/>
      <c r="R78" s="657"/>
      <c r="S78" s="657"/>
      <c r="T78" s="657"/>
      <c r="U78" s="657"/>
      <c r="V78" s="657"/>
      <c r="W78" s="657"/>
      <c r="X78" s="657"/>
      <c r="Y78" s="15"/>
      <c r="Z78" s="773"/>
      <c r="AA78" s="774"/>
      <c r="AB78" s="774"/>
      <c r="AC78" s="774"/>
      <c r="AD78" s="774"/>
      <c r="AE78" s="770"/>
      <c r="AF78" s="770"/>
      <c r="AG78" s="770"/>
      <c r="AH78" s="770"/>
      <c r="AI78" s="770"/>
      <c r="AJ78" s="770"/>
      <c r="AK78" s="770"/>
      <c r="AL78" s="770"/>
      <c r="AM78" s="770"/>
      <c r="AN78" s="770"/>
      <c r="AO78" s="770"/>
      <c r="AP78" s="770"/>
      <c r="AQ78" s="756"/>
      <c r="AR78" s="756"/>
      <c r="AS78" s="756"/>
      <c r="AT78" s="756"/>
      <c r="AU78" s="756"/>
      <c r="AV78" s="1215"/>
      <c r="AW78" s="1200"/>
      <c r="AX78" s="171"/>
      <c r="AY78" s="657"/>
      <c r="AZ78" s="657"/>
      <c r="BA78" s="657"/>
      <c r="BB78" s="657"/>
      <c r="BC78" s="625"/>
      <c r="BD78" s="625"/>
      <c r="BE78" s="625"/>
      <c r="BF78" s="625"/>
      <c r="BG78" s="625"/>
      <c r="BH78" s="625"/>
      <c r="BI78" s="625"/>
      <c r="BJ78" s="625"/>
      <c r="BK78" s="657"/>
      <c r="BL78" s="657"/>
      <c r="BM78" s="657"/>
      <c r="BN78" s="657"/>
      <c r="BO78" s="657"/>
      <c r="BP78" s="657"/>
      <c r="BQ78" s="657"/>
      <c r="BR78" s="657"/>
      <c r="BS78" s="657"/>
      <c r="BT78" s="657"/>
      <c r="BU78" s="657"/>
      <c r="BV78" s="15"/>
      <c r="BW78" s="773"/>
      <c r="BX78" s="774"/>
      <c r="BY78" s="774"/>
      <c r="BZ78" s="774"/>
      <c r="CA78" s="774"/>
      <c r="CB78" s="770"/>
      <c r="CC78" s="770"/>
      <c r="CD78" s="770"/>
      <c r="CE78" s="770"/>
      <c r="CF78" s="770"/>
      <c r="CG78" s="770"/>
      <c r="CH78" s="770"/>
      <c r="CI78" s="770"/>
      <c r="CJ78" s="770"/>
      <c r="CK78" s="770"/>
      <c r="CL78" s="770"/>
      <c r="CM78" s="770"/>
      <c r="CN78" s="756"/>
      <c r="CO78" s="756"/>
      <c r="CP78" s="756"/>
      <c r="CQ78" s="756"/>
      <c r="CR78" s="756"/>
      <c r="CS78" s="756"/>
      <c r="CT78" s="1200"/>
      <c r="CU78" s="1199"/>
      <c r="CV78" s="171"/>
      <c r="CW78" s="657"/>
      <c r="CX78" s="657"/>
      <c r="CY78" s="657"/>
      <c r="CZ78" s="657"/>
      <c r="DA78" s="625"/>
      <c r="DB78" s="625"/>
      <c r="DC78" s="625"/>
      <c r="DD78" s="625"/>
      <c r="DE78" s="625"/>
      <c r="DF78" s="625"/>
      <c r="DG78" s="625"/>
      <c r="DH78" s="625"/>
      <c r="DI78" s="657"/>
      <c r="DJ78" s="657"/>
      <c r="DK78" s="657"/>
      <c r="DL78" s="657"/>
      <c r="DM78" s="657"/>
      <c r="DN78" s="657"/>
      <c r="DO78" s="657"/>
      <c r="DP78" s="657"/>
      <c r="DQ78" s="657"/>
      <c r="DR78" s="657"/>
      <c r="DS78" s="657"/>
      <c r="DT78" s="15"/>
      <c r="DU78" s="773"/>
      <c r="DV78" s="774"/>
      <c r="DW78" s="774"/>
      <c r="DX78" s="774"/>
      <c r="DY78" s="774"/>
      <c r="DZ78" s="770"/>
      <c r="EA78" s="770"/>
      <c r="EB78" s="770"/>
      <c r="EC78" s="770"/>
      <c r="ED78" s="770"/>
      <c r="EE78" s="770"/>
      <c r="EF78" s="770"/>
      <c r="EG78" s="770"/>
      <c r="EH78" s="770"/>
      <c r="EI78" s="770"/>
      <c r="EJ78" s="770"/>
      <c r="EK78" s="770"/>
      <c r="EL78" s="756"/>
      <c r="EM78" s="756"/>
      <c r="EN78" s="756"/>
      <c r="EO78" s="756"/>
      <c r="EP78" s="756"/>
      <c r="EQ78" s="1215"/>
      <c r="ER78" s="1200"/>
      <c r="ES78" s="171"/>
      <c r="ET78" s="657"/>
      <c r="EU78" s="657"/>
      <c r="EV78" s="657"/>
      <c r="EW78" s="657"/>
      <c r="EX78" s="625"/>
      <c r="EY78" s="625"/>
      <c r="EZ78" s="625"/>
      <c r="FA78" s="625"/>
      <c r="FB78" s="625"/>
      <c r="FC78" s="625"/>
      <c r="FD78" s="625"/>
      <c r="FE78" s="625"/>
      <c r="FF78" s="657"/>
      <c r="FG78" s="657"/>
      <c r="FH78" s="657"/>
      <c r="FI78" s="657"/>
      <c r="FJ78" s="657"/>
      <c r="FK78" s="657"/>
      <c r="FL78" s="657"/>
      <c r="FM78" s="657"/>
      <c r="FN78" s="657"/>
      <c r="FO78" s="657"/>
      <c r="FP78" s="657"/>
      <c r="FQ78" s="15"/>
      <c r="FR78" s="773"/>
      <c r="FS78" s="774"/>
      <c r="FT78" s="774"/>
      <c r="FU78" s="774"/>
      <c r="FV78" s="774"/>
      <c r="FW78" s="770"/>
      <c r="FX78" s="770"/>
      <c r="FY78" s="770"/>
      <c r="FZ78" s="770"/>
      <c r="GA78" s="770"/>
      <c r="GB78" s="770"/>
      <c r="GC78" s="770"/>
      <c r="GD78" s="770"/>
      <c r="GE78" s="770"/>
      <c r="GF78" s="770"/>
      <c r="GG78" s="770"/>
      <c r="GH78" s="770"/>
      <c r="GI78" s="756"/>
      <c r="GJ78" s="756"/>
      <c r="GK78" s="756"/>
      <c r="GL78" s="756"/>
      <c r="GM78" s="756"/>
      <c r="GN78" s="756"/>
      <c r="GO78" s="1200"/>
    </row>
    <row r="79" spans="1:197" ht="13.5" customHeight="1" x14ac:dyDescent="0.25">
      <c r="A79" s="171"/>
      <c r="B79" s="775" t="str">
        <f>'Resumen Anual'!$C$30</f>
        <v>SIC</v>
      </c>
      <c r="C79" s="776"/>
      <c r="D79" s="776"/>
      <c r="E79" s="776"/>
      <c r="F79" s="761">
        <f>SUMIF('Resumen Anual'!$FE$622,K59,'Resumen Anual'!$FA$646)+SUMIF('Resumen Anual'!$DH$622,K59,'Resumen Anual'!$DD$646)+SUMIF('Resumen Anual'!$BI$622,K59,'Resumen Anual'!$BE$646)+SUMIF('Resumen Anual'!$L$622,K59,'Resumen Anual'!$H$646)+SUMIF('Resumen Anual'!$FE$566,K59,'Resumen Anual'!$FA$590)+SUMIF('Resumen Anual'!$DH$566,K59,'Resumen Anual'!$DD$590)+SUMIF('Resumen Anual'!$BI$566,K59,'Resumen Anual'!$BE$590)+SUMIF('Resumen Anual'!$L$566,K59,'Resumen Anual'!$H$590)+SUMIF('Resumen Anual'!$FE$510,K59,'Resumen Anual'!$FA$534)+SUMIF('Resumen Anual'!$DH$510,K59,'Resumen Anual'!$DD$534)+SUMIF('Resumen Anual'!$BI$510,K59,'Resumen Anual'!$BE$534)+SUMIF('Resumen Anual'!$L$510,K59,'Resumen Anual'!$H$534)+SUMIF('Resumen Anual'!$FE$454,K59,'Resumen Anual'!$FA$478)+SUMIF('Resumen Anual'!$DH$454,K59,'Resumen Anual'!$DD$478)+SUMIF('Resumen Anual'!$BI$454,K59,'Resumen Anual'!$BE$478)+SUMIF('Resumen Anual'!$L$454,K59,'Resumen Anual'!$H$478)+SUMIF('Resumen Anual'!$FE$398,K59,'Resumen Anual'!$FA$422)+SUMIF('Resumen Anual'!$DH$398,K59,'Resumen Anual'!$DD$422)+SUMIF('Resumen Anual'!$BI$398,K59,'Resumen Anual'!$BE$422)+SUMIF('Resumen Anual'!$L$398,K59,'Resumen Anual'!$H$422)+SUMIF('Resumen Anual'!$FE$342,K59,'Resumen Anual'!$FA$366)+SUMIF('Resumen Anual'!$DH$342,K59,'Resumen Anual'!$DD$366)+SUMIF('Resumen Anual'!$BI$342,K59,'Resumen Anual'!$BE$366)+SUMIF('Resumen Anual'!$L$342,K59,'Resumen Anual'!$H$366)+SUMIF('Resumen Anual'!$FE$286,K59,'Resumen Anual'!$FA$310)+SUMIF('Resumen Anual'!$DH$286,K59,'Resumen Anual'!$DD$310)+SUMIF('Resumen Anual'!$BI$286,K59,'Resumen Anual'!$BE$310)+SUMIF('Resumen Anual'!$L$286,K59,'Resumen Anual'!$H$310)+SUMIF('Resumen Anual'!$FE$230,K59,'Resumen Anual'!$FA$254)+SUMIF('Resumen Anual'!$DH$230,K59,'Resumen Anual'!$DD$254)+SUMIF('Resumen Anual'!$BI$230,K59,'Resumen Anual'!$BE$254)+SUMIF('Resumen Anual'!$L$230,K59,'Resumen Anual'!$H$254)+SUMIF('Resumen Anual'!$FE$174,K59,'Resumen Anual'!$FA$198)+SUMIF('Resumen Anual'!$DH$174,K59,'Resumen Anual'!$DD$198)+SUMIF('Resumen Anual'!$BI$174,K59,'Resumen Anual'!$BE$198)+SUMIF('Resumen Anual'!$L$174,K59,'Resumen Anual'!$H$198)+SUMIF('Resumen Anual'!$FE$118,K59,'Resumen Anual'!$FA$142)+SUMIF('Resumen Anual'!$DH$118,K59,'Resumen Anual'!$DD$142)+SUMIF('Resumen Anual'!$BI$118,K59,'Resumen Anual'!$BE$142)+SUMIF('Resumen Anual'!$L$118,K59,'Resumen Anual'!$H$142)+SUMIF('Resumen Anual'!$FE$62,K59,'Resumen Anual'!$FA$86)+SUMIF('Resumen Anual'!$DH$62,K59,'Resumen Anual'!$DD$86)+SUMIF('Resumen Anual'!$BI$62,K59,'Resumen Anual'!$BE$86)+SUMIF('Resumen Anual'!$L$62,K59,'Resumen Anual'!$H$86)+SUMIF('Resumen Anual'!$FE$6,K59,'Resumen Anual'!$FA$30)+SUMIF('Resumen Anual'!$DH$6,K59,'Resumen Anual'!$DD$30)+SUMIF('Resumen Anual'!$BI$6,K59,'Resumen Anual'!$BE$30)+SUMIF('Resumen Anual'!$L$6,K59,'Resumen Anual'!$H$30)+SUMIF('Bitácoras Anteriores'!$K$6,K59,'Bitácoras Anteriores'!$F$26)+SUMIF('Bitácoras Anteriores'!$K$59,$K$6,'Bitácoras Anteriores'!$F$79)+SUMIF('Bitácoras Anteriores'!$K$112,K59,'Bitácoras Anteriores'!$F$132)+SUMIF('Bitácoras Anteriores'!$K$165,K59,'Bitácoras Anteriores'!$F$185)+SUMIF('Bitácoras Anteriores'!$K$218,K59,'Bitácoras Anteriores'!$F$238)+SUMIF('Bitácoras Anteriores'!$K$271,K59,'Bitácoras Anteriores'!$F$291)+SUMIF('Bitácoras Anteriores'!$K$324,K59,'Bitácoras Anteriores'!$F$344)+SUMIF('Bitácoras Anteriores'!$BH$6,K59,'Bitácoras Anteriores'!$BD$26)+SUMIF('Bitácoras Anteriores'!$BH$59,$K$6,'Bitácoras Anteriores'!$BD$79)+SUMIF('Bitácoras Anteriores'!$BH$112,K59,'Bitácoras Anteriores'!$BD$132)+SUMIF('Bitácoras Anteriores'!$BH$165,K59,'Bitácoras Anteriores'!$BD$185)+SUMIF('Bitácoras Anteriores'!$BH$218,K59,'Bitácoras Anteriores'!$BD$238)+SUMIF('Bitácoras Anteriores'!$BH$271,K59,'Bitácoras Anteriores'!$BD$291)+SUMIF('Bitácoras Anteriores'!$BH$324,K59,'Bitácoras Anteriores'!$BD$344)+SUMIF('Bitácoras Anteriores'!$DF$6,K59,'Bitácoras Anteriores'!$DB$26)+SUMIF('Bitácoras Anteriores'!$DF$59,$K$6,'Bitácoras Anteriores'!$DB$79)+SUMIF('Bitácoras Anteriores'!$DF$112,K59,'Bitácoras Anteriores'!$DB$132)+SUMIF('Bitácoras Anteriores'!$DF$165,K59,'Bitácoras Anteriores'!$DB$185)+SUMIF('Bitácoras Anteriores'!$DF$218,K59,'Bitácoras Anteriores'!$DB$238)+SUMIF('Bitácoras Anteriores'!$DF$271,K59,'Bitácoras Anteriores'!$DB$291)+SUMIF('Bitácoras Anteriores'!$DF$324,K59,'Bitácoras Anteriores'!$DB$344)+SUMIF('Bitácoras Anteriores'!$FC$6,K59,'Bitácoras Anteriores'!$EY$26)+SUMIF('Bitácoras Anteriores'!$FC$59,$K$6,'Bitácoras Anteriores'!$EY$79)+SUMIF('Bitácoras Anteriores'!$FC$112,K59,'Bitácoras Anteriores'!$EY$132)+SUMIF('Bitácoras Anteriores'!$FC$165,K59,'Bitácoras Anteriores'!$EY$185)+SUMIF('Bitácoras Anteriores'!$FC$218,K59,'Bitácoras Anteriores'!$EY$238)+SUMIF('Bitácoras Anteriores'!$FC$271,K59,'Bitácoras Anteriores'!$EY$291)+SUMIF('Bitácoras Anteriores'!$FC$324,K59,'Bitácoras Anteriores'!$EY$344)</f>
        <v>0</v>
      </c>
      <c r="G79" s="762"/>
      <c r="H79" s="762"/>
      <c r="I79" s="762"/>
      <c r="J79" s="762"/>
      <c r="K79" s="762"/>
      <c r="L79" s="763"/>
      <c r="M79" s="632"/>
      <c r="N79" s="779" t="str">
        <f>'Resumen Anual'!$O$30</f>
        <v>NOCHE</v>
      </c>
      <c r="O79" s="776"/>
      <c r="P79" s="776"/>
      <c r="Q79" s="776"/>
      <c r="R79" s="780"/>
      <c r="S79" s="782">
        <f>SUMIF('Resumen Anual'!$FE$622,K59,'Resumen Anual'!$FM$646)+SUMIF('Resumen Anual'!$DH$622,K59,'Resumen Anual'!$DP$646)+SUMIF('Resumen Anual'!$BI$622,K59,'Resumen Anual'!$BQ$646)+SUMIF('Resumen Anual'!$L$622,K59,'Resumen Anual'!$T$646)+SUMIF('Resumen Anual'!$FE$566,K59,'Resumen Anual'!$FM$590)+SUMIF('Resumen Anual'!$DH$566,K59,'Resumen Anual'!$DP$590)+SUMIF('Resumen Anual'!$BI$566,K59,'Resumen Anual'!$BQ$590)+SUMIF('Resumen Anual'!$L$566,K59,'Resumen Anual'!$T$590)+SUMIF('Resumen Anual'!$FE$510,K59,'Resumen Anual'!$FM$534)+SUMIF('Resumen Anual'!$DH$510,K59,'Resumen Anual'!$DP$534)+SUMIF('Resumen Anual'!$BI$510,K59,'Resumen Anual'!$BQ$534)+SUMIF('Resumen Anual'!$L$510,K59,'Resumen Anual'!$T$534)+SUMIF('Resumen Anual'!$FE$454,K59,'Resumen Anual'!$FM$478)+SUMIF('Resumen Anual'!$DH$454,K59,'Resumen Anual'!$DP$478)+SUMIF('Resumen Anual'!$BI$454,K59,'Resumen Anual'!$BQ$478)+SUMIF('Resumen Anual'!$L$454,K59,'Resumen Anual'!$T$478)+SUMIF('Resumen Anual'!$FE$398,K59,'Resumen Anual'!$FM$422)+SUMIF('Resumen Anual'!$DH$398,K59,'Resumen Anual'!$DP$422)+SUMIF('Resumen Anual'!$BI$398,K59,'Resumen Anual'!$BQ$422)+SUMIF('Resumen Anual'!$L$398,K59,'Resumen Anual'!$T$422)+SUMIF('Resumen Anual'!$FE$342,K59,'Resumen Anual'!$FM$366)+SUMIF('Resumen Anual'!$DH$342,K59,'Resumen Anual'!$DP$366)+SUMIF('Resumen Anual'!$BI$342,K59,'Resumen Anual'!$BQ$366)+SUMIF('Resumen Anual'!$L$342,K59,'Resumen Anual'!$T$366)+SUMIF('Resumen Anual'!$FE$286,K59,'Resumen Anual'!$FM$310)+SUMIF('Resumen Anual'!$DH$286,K59,'Resumen Anual'!$DP$310)+SUMIF('Resumen Anual'!$BI$286,K59,'Resumen Anual'!$BQ$310)+SUMIF('Resumen Anual'!$L$286,K59,'Resumen Anual'!$T$310)+SUMIF('Resumen Anual'!$FE$230,K59,'Resumen Anual'!$FM$254)+SUMIF('Resumen Anual'!$DH$230,K59,'Resumen Anual'!$DP$254)+SUMIF('Resumen Anual'!$BI$230,K59,'Resumen Anual'!$BQ$254)+SUMIF('Resumen Anual'!$L$230,K59,'Resumen Anual'!$T$254)+SUMIF('Resumen Anual'!$FE$174,K59,'Resumen Anual'!$FM$198)+SUMIF('Resumen Anual'!$DH$174,K59,'Resumen Anual'!$DP$198)+SUMIF('Resumen Anual'!$BI$174,K59,'Resumen Anual'!$BQ$198)+SUMIF('Resumen Anual'!$L$174,K59,'Resumen Anual'!$T$198)+SUMIF('Resumen Anual'!$FE$118,K59,'Resumen Anual'!$FM$142)+SUMIF('Resumen Anual'!$DH$118,K59,'Resumen Anual'!$DP$142)+SUMIF('Resumen Anual'!$BI$118,K59,'Resumen Anual'!$BQ$142)+SUMIF('Resumen Anual'!$L$118,K59,'Resumen Anual'!$T$142)+SUMIF('Resumen Anual'!$FE$62,K59,'Resumen Anual'!$FM$86)+SUMIF('Resumen Anual'!$DH$62,K59,'Resumen Anual'!$DP$86)+SUMIF('Resumen Anual'!$BI$62,K59,'Resumen Anual'!$BQ$86)+SUMIF('Resumen Anual'!$L$62,K59,'Resumen Anual'!$T$86)+SUMIF('Resumen Anual'!$FE$6,K59,'Resumen Anual'!$FM$30)+SUMIF('Resumen Anual'!$DH$6,K59,'Resumen Anual'!$DP$30)+SUMIF('Resumen Anual'!$BI$6,K59,'Resumen Anual'!$BQ$30)+SUMIF('Resumen Anual'!$L$6,K59,'Resumen Anual'!$T$30)+SUMIF('Bitácoras Anteriores'!$K$6,K59,'Bitácoras Anteriores'!$S$26)+SUMIF('Bitácoras Anteriores'!$K$59,$K$6,'Bitácoras Anteriores'!$S$79)+SUMIF('Bitácoras Anteriores'!$K$112,K59,'Bitácoras Anteriores'!$S$132)+SUMIF('Bitácoras Anteriores'!$K$165,K59,'Bitácoras Anteriores'!$S$185)+SUMIF('Bitácoras Anteriores'!$K$218,K59,'Bitácoras Anteriores'!$S$238)+SUMIF('Bitácoras Anteriores'!$K$271,K59,'Bitácoras Anteriores'!$S$291)+SUMIF('Bitácoras Anteriores'!$K$324,K59,'Bitácoras Anteriores'!$S$344)+SUMIF('Bitácoras Anteriores'!$BH$6,K59,'Bitácoras Anteriores'!$BP$26)+SUMIF('Bitácoras Anteriores'!$BH$59,$K$6,'Bitácoras Anteriores'!$BP$79)+SUMIF('Bitácoras Anteriores'!$BH$112,K59,'Bitácoras Anteriores'!$BP$132)+SUMIF('Bitácoras Anteriores'!$BH$165,K59,'Bitácoras Anteriores'!$BP$185)+SUMIF('Bitácoras Anteriores'!$BH$218,K59,'Bitácoras Anteriores'!$BP$238)+SUMIF('Bitácoras Anteriores'!$BH$271,K59,'Bitácoras Anteriores'!$BP$291)+SUMIF('Bitácoras Anteriores'!$BH$324,K59,'Bitácoras Anteriores'!$BP$344)+SUMIF('Bitácoras Anteriores'!$DF$6,K59,'Bitácoras Anteriores'!$DN$26)+SUMIF('Bitácoras Anteriores'!$DF$59,$K$6,'Bitácoras Anteriores'!$DN$79)+SUMIF('Bitácoras Anteriores'!$DF$112,K59,'Bitácoras Anteriores'!$DN$132)+SUMIF('Bitácoras Anteriores'!$DF$165,K59,'Bitácoras Anteriores'!$DN$185)+SUMIF('Bitácoras Anteriores'!$DF$218,K59,'Bitácoras Anteriores'!$DN$238)+SUMIF('Bitácoras Anteriores'!$DF$271,K59,'Bitácoras Anteriores'!$DN$291)+SUMIF('Bitácoras Anteriores'!$DF$324,K59,'Bitácoras Anteriores'!$DN$344)+SUMIF('Bitácoras Anteriores'!$FC$6,K59,'Bitácoras Anteriores'!$FK$26)+SUMIF('Bitácoras Anteriores'!$FC$59,$K$6,'Bitácoras Anteriores'!$FK$79)+SUMIF('Bitácoras Anteriores'!$FC$112,K59,'Bitácoras Anteriores'!$FK$132)+SUMIF('Bitácoras Anteriores'!$FC$165,K59,'Bitácoras Anteriores'!$FK$185)+SUMIF('Bitácoras Anteriores'!$FC$218,K59,'Bitácoras Anteriores'!$FK$238)+SUMIF('Bitácoras Anteriores'!$FC$271,K59,'Bitácoras Anteriores'!$FK$291)+SUMIF('Bitácoras Anteriores'!$FC$324,K59,'Bitácoras Anteriores'!$FK$344)</f>
        <v>0</v>
      </c>
      <c r="T79" s="783"/>
      <c r="U79" s="783"/>
      <c r="V79" s="783"/>
      <c r="W79" s="783"/>
      <c r="X79" s="784"/>
      <c r="Y79" s="15"/>
      <c r="Z79" s="771">
        <f>IF(Z65=0," ",Z65+7)</f>
        <v>2029</v>
      </c>
      <c r="AA79" s="772"/>
      <c r="AB79" s="772"/>
      <c r="AC79" s="772"/>
      <c r="AD79" s="772"/>
      <c r="AE79" s="1214">
        <f>SUMIFS('Resumen Anual'!$AF$54,Z79,'Resumen Anual'!$V$9,K59,'Resumen Anual'!$L$6)+SUMIFS('Resumen Anual'!$AF$112,Z79,'Resumen Anual'!$V$9,K59,'Resumen Anual'!$L$64)+SUMIFS('Resumen Anual'!$AF$170,Z79,'Resumen Anual'!$V$9,K59,'Resumen Anual'!$L$122)+SUMIFS('Resumen Anual'!$AF$228,Z79,'Resumen Anual'!$V$9,K59,'Resumen Anual'!$L$180)+SUMIFS('Resumen Anual'!$AF$286,Z79,'Resumen Anual'!$V$9,K59,'Resumen Anual'!$L$238)+SUMIFS('Resumen Anual'!$AF$344,Z79,'Resumen Anual'!$V$9,K59,'Resumen Anual'!$L$296)+SUMIFS('Resumen Anual'!$AF$402,Z79,'Resumen Anual'!$V$9,K59,'Resumen Anual'!$L$354)+SUMIFS('Resumen Anual'!$AF$460,Z79,'Resumen Anual'!$V$9,K59,'Resumen Anual'!$L$412)+SUMIFS('Resumen Anual'!$AF$518,Z79,'Resumen Anual'!$V$9,K59,'Resumen Anual'!$L$470)+SUMIFS('Resumen Anual'!$AF$576,Z79,'Resumen Anual'!$V$9,K59,'Resumen Anual'!$L$528)+SUMIFS('Resumen Anual'!$AF$634,Z79,'Resumen Anual'!$V$9,K59,'Resumen Anual'!$L$586)+SUMIFS('Resumen Anual'!$AF$692,Z79,'Resumen Anual'!$V$9,K59,'Resumen Anual'!$L$644)+SUMIFS('Resumen Anual'!$CC$54,Z79,'Resumen Anual'!$V$9,K59,'Resumen Anual'!$BI$6)+SUMIFS('Resumen Anual'!$CC$112,Z79,'Resumen Anual'!$V$9,K59,'Resumen Anual'!$BI$64)+SUMIFS('Resumen Anual'!$CC$170,Z79,'Resumen Anual'!$V$9,K59,'Resumen Anual'!$BI$122)+SUMIFS('Resumen Anual'!$CC$228,Z79,'Resumen Anual'!$V$9,K59,'Resumen Anual'!$BI$180)+SUMIFS('Resumen Anual'!$CC$286,Z79,'Resumen Anual'!$V$9,K59,'Resumen Anual'!$BI$238)+SUMIFS('Resumen Anual'!$CC$344,Z79,'Resumen Anual'!$V$9,K59,'Resumen Anual'!$BI$296)+SUMIFS('Resumen Anual'!$CC$402,Z79,'Resumen Anual'!$V$9,K59,'Resumen Anual'!$BI$354)+SUMIFS('Resumen Anual'!$CC$460,Z79,'Resumen Anual'!$V$9,K59,'Resumen Anual'!$BI$412)+SUMIFS('Resumen Anual'!$CC$518,Z79,'Resumen Anual'!$V$9,K59,'Resumen Anual'!$BI$470)+SUMIFS('Resumen Anual'!$CC$576,Z79,'Resumen Anual'!$V$9,K59,'Resumen Anual'!$BI$528)+SUMIFS('Resumen Anual'!$CC$634,Z79,'Resumen Anual'!$V$9,K59,'Resumen Anual'!$BI$586)+SUMIFS('Resumen Anual'!$CC$692,Z79,'Resumen Anual'!$V$9,K59,'Resumen Anual'!$BI$644)+SUMIFS('Resumen Anual'!$EB$54,Z79,'Resumen Anual'!$V$9,K59,'Resumen Anual'!$DH$6)+SUMIFS('Resumen Anual'!$EB$112,Z79,'Resumen Anual'!$V$9,K59,'Resumen Anual'!$DH$64)+SUMIFS('Resumen Anual'!$EB$170,Z79,'Resumen Anual'!$V$9,K59,'Resumen Anual'!$DH$122)+SUMIFS('Resumen Anual'!$EB$228,Z79,'Resumen Anual'!$V$9,K59,'Resumen Anual'!$DH$180)+SUMIFS('Resumen Anual'!$EB$286,Z79,'Resumen Anual'!$V$9,K59,'Resumen Anual'!$DH$238)+SUMIFS('Resumen Anual'!$EB$344,Z79,'Resumen Anual'!$V$9,K59,'Resumen Anual'!$DH$296)+SUMIFS('Resumen Anual'!$EB$402,Z79,'Resumen Anual'!$V$9,K59,'Resumen Anual'!$DH$354)+SUMIFS('Resumen Anual'!$EB$460,Z79,'Resumen Anual'!$V$9,K59,'Resumen Anual'!$DH$412)+SUMIFS('Resumen Anual'!$EB$518,Z79,'Resumen Anual'!$V$9,K59,'Resumen Anual'!$DH$470)+SUMIFS('Resumen Anual'!$EB$576,Z79,'Resumen Anual'!$V$9,K59,'Resumen Anual'!$DH$528)+SUMIFS('Resumen Anual'!$EB$634,Z79,'Resumen Anual'!$V$9,K59,'Resumen Anual'!$DH$586)+SUMIFS('Resumen Anual'!$EB$692,Z79,'Resumen Anual'!$V$9,K59,'Resumen Anual'!$DH$644)+SUMIFS('Resumen Anual'!$FY$54,Z79,'Resumen Anual'!$V$9,K59,'Resumen Anual'!$FE$6)+SUMIFS('Resumen Anual'!$FY$112,Z79,'Resumen Anual'!$V$9,K59,'Resumen Anual'!$FE$64)+SUMIFS('Resumen Anual'!$FY$170,Z79,'Resumen Anual'!$V$9,K59,'Resumen Anual'!$FE$122)+SUMIFS('Resumen Anual'!$FY$228,Z79,'Resumen Anual'!$V$9,K59,'Resumen Anual'!$FE$180)+SUMIFS('Resumen Anual'!$FY$286,Z79,'Resumen Anual'!$V$9,K59,'Resumen Anual'!$FE$238)+SUMIFS('Resumen Anual'!$FY$344,Z79,'Resumen Anual'!$V$9,K59,'Resumen Anual'!$FE$296)+SUMIFS('Resumen Anual'!$FY$402,Z79,'Resumen Anual'!$V$9,K59,'Resumen Anual'!$FE$354)+SUMIFS('Resumen Anual'!$FY$460,Z79,'Resumen Anual'!$V$9,K59,'Resumen Anual'!$FE$412)+SUMIFS('Resumen Anual'!$FY$518,Z79,'Resumen Anual'!$V$9,K59,'Resumen Anual'!$FE$470)+SUMIFS('Resumen Anual'!$FY$576,Z79,'Resumen Anual'!$V$9,K59,'Resumen Anual'!$FE$528)+SUMIFS('Resumen Anual'!$FY$634,Z79,'Resumen Anual'!$V$9,K59,'Resumen Anual'!$FE$586)+SUMIFS('Resumen Anual'!$FY$692,Z79,'Resumen Anual'!$V$9,K59,'Resumen Anual'!$FE$644)</f>
        <v>0</v>
      </c>
      <c r="AF79" s="770"/>
      <c r="AG79" s="770"/>
      <c r="AH79" s="770"/>
      <c r="AI79" s="770">
        <f>SUMIFS('Resumen Anual'!$AJ$54,Z79,'Resumen Anual'!$V$9,K59,'Resumen Anual'!$L$6)+SUMIFS('Resumen Anual'!$AJ$112,Z79,'Resumen Anual'!$V$9,K59,'Resumen Anual'!$L$64)+SUMIFS('Resumen Anual'!$AJ$170,Z79,'Resumen Anual'!$V$9,K59,'Resumen Anual'!$L$122)+SUMIFS('Resumen Anual'!$AJ$228,Z79,'Resumen Anual'!$V$9,K59,'Resumen Anual'!$L$180)+SUMIFS('Resumen Anual'!$AJ$286,Z79,'Resumen Anual'!$V$9,K59,'Resumen Anual'!$L$238)+SUMIFS('Resumen Anual'!$AJ$344,Z79,'Resumen Anual'!$V$9,K59,'Resumen Anual'!$L$296)+SUMIFS('Resumen Anual'!$AJ$402,Z79,'Resumen Anual'!$V$9,K59,'Resumen Anual'!$L$354)+SUMIFS('Resumen Anual'!$AJ$460,Z79,'Resumen Anual'!$V$9,K59,'Resumen Anual'!$L$412)+SUMIFS('Resumen Anual'!$AJ$518,Z79,'Resumen Anual'!$V$9,K59,'Resumen Anual'!$L$470)+SUMIFS('Resumen Anual'!$AJ$576,Z79,'Resumen Anual'!$V$9,K59,'Resumen Anual'!$L$528)+SUMIFS('Resumen Anual'!$AJ$634,Z79,'Resumen Anual'!$V$9,K59,'Resumen Anual'!$L$586)+SUMIFS('Resumen Anual'!$AJ$692,Z79,'Resumen Anual'!$V$9,K59,'Resumen Anual'!$L$644)+SUMIFS('Resumen Anual'!$CG$54,Z79,'Resumen Anual'!$V$9,K59,'Resumen Anual'!$BI$6)+SUMIFS('Resumen Anual'!$CG$112,Z79,'Resumen Anual'!$V$9,K59,'Resumen Anual'!$BI$64)+SUMIFS('Resumen Anual'!$CG$170,Z79,'Resumen Anual'!$V$9,K59,'Resumen Anual'!$BI$122)+SUMIFS('Resumen Anual'!$CG$228,Z79,'Resumen Anual'!$V$9,K59,'Resumen Anual'!$BI$180)+SUMIFS('Resumen Anual'!$CG$286,Z79,'Resumen Anual'!$V$9,K59,'Resumen Anual'!$BI$238)+SUMIFS('Resumen Anual'!$CG$344,Z79,'Resumen Anual'!$V$9,K59,'Resumen Anual'!$BI$296)+SUMIFS('Resumen Anual'!$CG$402,Z79,'Resumen Anual'!$V$9,K59,'Resumen Anual'!$BI$354)+SUMIFS('Resumen Anual'!$CG$460,Z79,'Resumen Anual'!$V$9,K59,'Resumen Anual'!$BI$412)+SUMIFS('Resumen Anual'!$CG$518,Z79,'Resumen Anual'!$V$9,K59,'Resumen Anual'!$BI$470)+SUMIFS('Resumen Anual'!$CG$576,Z79,'Resumen Anual'!$V$9,K59,'Resumen Anual'!$BI$528)+SUMIFS('Resumen Anual'!$CG$634,Z79,'Resumen Anual'!$V$9,K59,'Resumen Anual'!$BI$586)+SUMIFS('Resumen Anual'!$CG$692,Z79,'Resumen Anual'!$V$9,K59,'Resumen Anual'!$BI$644)+SUMIFS('Resumen Anual'!$EF$54,Z79,'Resumen Anual'!$V$9,K59,'Resumen Anual'!$DH$6)+SUMIFS('Resumen Anual'!$EF$112,Z79,'Resumen Anual'!$V$9,K59,'Resumen Anual'!$DH$64)+SUMIFS('Resumen Anual'!$EF$170,Z79,'Resumen Anual'!$V$9,K59,'Resumen Anual'!$DH$122)+SUMIFS('Resumen Anual'!$EF$228,Z79,'Resumen Anual'!$V$9,K59,'Resumen Anual'!$DH$180)+SUMIFS('Resumen Anual'!$EF$286,Z79,'Resumen Anual'!$V$9,K59,'Resumen Anual'!$DH$238)+SUMIFS('Resumen Anual'!$EF$344,Z79,'Resumen Anual'!$V$9,K59,'Resumen Anual'!$DH$296)+SUMIFS('Resumen Anual'!$EF$402,Z79,'Resumen Anual'!$V$9,K59,'Resumen Anual'!$DH$354)+SUMIFS('Resumen Anual'!$EF$460,Z79,'Resumen Anual'!$V$9,K59,'Resumen Anual'!$DH$412)+SUMIFS('Resumen Anual'!$EF$518,Z79,'Resumen Anual'!$V$9,K59,'Resumen Anual'!$DH$470)+SUMIFS('Resumen Anual'!$EF$576,Z79,'Resumen Anual'!$V$9,K59,'Resumen Anual'!$DH$528)+SUMIFS('Resumen Anual'!$EF$634,Z79,'Resumen Anual'!$V$9,K59,'Resumen Anual'!$DH$586)+SUMIFS('Resumen Anual'!$EF$692,Z79,'Resumen Anual'!$V$9,K59,'Resumen Anual'!$DH$644)+SUMIFS('Resumen Anual'!$GC$54,Z79,'Resumen Anual'!$V$9,K59,'Resumen Anual'!$FE$6)+SUMIFS('Resumen Anual'!$GC$112,Z79,'Resumen Anual'!$V$9,K59,'Resumen Anual'!$FE$64)+SUMIFS('Resumen Anual'!$GC$170,Z79,'Resumen Anual'!$V$9,K59,'Resumen Anual'!$FE$122)+SUMIFS('Resumen Anual'!$GC$228,Z79,'Resumen Anual'!$V$9,K59,'Resumen Anual'!$FE$180)+SUMIFS('Resumen Anual'!$GC$286,Z79,'Resumen Anual'!$V$9,K59,'Resumen Anual'!$FE$238)+SUMIFS('Resumen Anual'!$GC$344,Z79,'Resumen Anual'!$V$9,K59,'Resumen Anual'!$FE$296)+SUMIFS('Resumen Anual'!$GC$402,Z79,'Resumen Anual'!$V$9,K59,'Resumen Anual'!$FE$354)+SUMIFS('Resumen Anual'!$GC$460,Z79,'Resumen Anual'!$V$9,K59,'Resumen Anual'!$FE$412)+SUMIFS('Resumen Anual'!$GC$518,Z79,'Resumen Anual'!$V$9,K59,'Resumen Anual'!$FE$470)+SUMIFS('Resumen Anual'!$GC$576,Z79,'Resumen Anual'!$V$9,K59,'Resumen Anual'!$FE$528)+SUMIFS('Resumen Anual'!$GC$634,Z79,'Resumen Anual'!$V$9,K59,'Resumen Anual'!$FE$586)+SUMIFS('Resumen Anual'!$GC$692,Z79,'Resumen Anual'!$V$9,K59,'Resumen Anual'!$FE$644)</f>
        <v>0</v>
      </c>
      <c r="AJ79" s="770"/>
      <c r="AK79" s="770"/>
      <c r="AL79" s="770"/>
      <c r="AM79" s="770">
        <f>SUMIFS('Resumen Anual'!$AN$54,Z79,'Resumen Anual'!$V$9,K59,'Resumen Anual'!$L$6)+SUMIFS('Resumen Anual'!$AN$112,Z79,'Resumen Anual'!$V$9,K59,'Resumen Anual'!$L$64)+SUMIFS('Resumen Anual'!$AN$170,Z79,'Resumen Anual'!$V$9,K59,'Resumen Anual'!$L$122)+SUMIFS('Resumen Anual'!$AN$228,Z79,'Resumen Anual'!$V$9,K59,'Resumen Anual'!$L$180)+SUMIFS('Resumen Anual'!$AN$286,Z79,'Resumen Anual'!$V$9,K59,'Resumen Anual'!$L$238)+SUMIFS('Resumen Anual'!$AN$344,Z79,'Resumen Anual'!$V$9,K59,'Resumen Anual'!$L$296)+SUMIFS('Resumen Anual'!$AN$402,Z79,'Resumen Anual'!$V$9,K59,'Resumen Anual'!$L$354)+SUMIFS('Resumen Anual'!$AN$460,Z79,'Resumen Anual'!$V$9,K59,'Resumen Anual'!$L$412)+SUMIFS('Resumen Anual'!$AN$518,Z79,'Resumen Anual'!$V$9,K59,'Resumen Anual'!$L$470)+SUMIFS('Resumen Anual'!$AN$576,Z79,'Resumen Anual'!$V$9,K59,'Resumen Anual'!$L$528)+SUMIFS('Resumen Anual'!$AN$634,Z79,'Resumen Anual'!$V$9,K59,'Resumen Anual'!$L$586)+SUMIFS('Resumen Anual'!$AN$692,Z79,'Resumen Anual'!$V$9,K59,'Resumen Anual'!$L$644)+SUMIFS('Resumen Anual'!$CK$54,Z79,'Resumen Anual'!$V$9,K59,'Resumen Anual'!$BI$6)+SUMIFS('Resumen Anual'!$CK$112,Z79,'Resumen Anual'!$V$9,K59,'Resumen Anual'!$BI$64)+SUMIFS('Resumen Anual'!$CK$170,Z79,'Resumen Anual'!$V$9,K59,'Resumen Anual'!$BI$122)+SUMIFS('Resumen Anual'!$CK$228,Z79,'Resumen Anual'!$V$9,K59,'Resumen Anual'!$BI$180)+SUMIFS('Resumen Anual'!$CK$286,Z79,'Resumen Anual'!$V$9,K59,'Resumen Anual'!$BI$238)+SUMIFS('Resumen Anual'!$CK$344,Z79,'Resumen Anual'!$V$9,K59,'Resumen Anual'!$BI$296)+SUMIFS('Resumen Anual'!$CK$402,Z79,'Resumen Anual'!$V$9,K59,'Resumen Anual'!$BI$354)+SUMIFS('Resumen Anual'!$CK$460,Z79,'Resumen Anual'!$V$9,K59,'Resumen Anual'!$BI$412)+SUMIFS('Resumen Anual'!$CK$518,Z79,'Resumen Anual'!$V$9,K59,'Resumen Anual'!$BI$470)+SUMIFS('Resumen Anual'!$CK$576,Z79,'Resumen Anual'!$V$9,K59,'Resumen Anual'!$BI$528)+SUMIFS('Resumen Anual'!$CK$634,Z79,'Resumen Anual'!$V$9,K59,'Resumen Anual'!$BI$586)+SUMIFS('Resumen Anual'!$CK$692,Z79,'Resumen Anual'!$V$9,K59,'Resumen Anual'!$BI$644)+SUMIFS('Resumen Anual'!$EJ$54,Z79,'Resumen Anual'!$V$9,K59,'Resumen Anual'!$DH$6)+SUMIFS('Resumen Anual'!$EJ$112,Z79,'Resumen Anual'!$V$9,K59,'Resumen Anual'!$DH$64)+SUMIFS('Resumen Anual'!$EJ$170,Z79,'Resumen Anual'!$V$9,K59,'Resumen Anual'!$DH$122)+SUMIFS('Resumen Anual'!$EJ$228,Z79,'Resumen Anual'!$V$9,K59,'Resumen Anual'!$DH$180)+SUMIFS('Resumen Anual'!$EJ$286,Z79,'Resumen Anual'!$V$9,K59,'Resumen Anual'!$DH$238)+SUMIFS('Resumen Anual'!$EJ$344,Z79,'Resumen Anual'!$V$9,K59,'Resumen Anual'!$DH$296)+SUMIFS('Resumen Anual'!$EJ$402,Z79,'Resumen Anual'!$V$9,K59,'Resumen Anual'!$DH$354)+SUMIFS('Resumen Anual'!$EJ$460,Z79,'Resumen Anual'!$V$9,K59,'Resumen Anual'!$DH$412)+SUMIFS('Resumen Anual'!$EJ$518,Z79,'Resumen Anual'!$V$9,K59,'Resumen Anual'!$DH$470)+SUMIFS('Resumen Anual'!$EJ$576,Z79,'Resumen Anual'!$V$9,K59,'Resumen Anual'!$DH$528)+SUMIFS('Resumen Anual'!$EJ$634,Z79,'Resumen Anual'!$V$9,K59,'Resumen Anual'!$DH$586)+SUMIFS('Resumen Anual'!$EJ$692,Z79,'Resumen Anual'!$V$9,K59,'Resumen Anual'!$DH$644)+SUMIFS('Resumen Anual'!$GG$54,Z79,'Resumen Anual'!$V$9,K59,'Resumen Anual'!$FE$6)+SUMIFS('Resumen Anual'!$GG$112,Z79,'Resumen Anual'!$V$9,K59,'Resumen Anual'!$FE$64)+SUMIFS('Resumen Anual'!$GG$170,Z79,'Resumen Anual'!$V$9,K59,'Resumen Anual'!$FE$122)+SUMIFS('Resumen Anual'!$GG$228,Z79,'Resumen Anual'!$V$9,K59,'Resumen Anual'!$FE$180)+SUMIFS('Resumen Anual'!$GG$286,Z79,'Resumen Anual'!$V$9,K59,'Resumen Anual'!$FE$238)+SUMIFS('Resumen Anual'!$GG$344,Z79,'Resumen Anual'!$V$9,K59,'Resumen Anual'!$FE$296)+SUMIFS('Resumen Anual'!$GG$402,Z79,'Resumen Anual'!$V$9,K59,'Resumen Anual'!$FE$354)+SUMIFS('Resumen Anual'!$GG$460,Z79,'Resumen Anual'!$V$9,K59,'Resumen Anual'!$FE$412)+SUMIFS('Resumen Anual'!$GG$518,Z79,'Resumen Anual'!$V$9,K59,'Resumen Anual'!$FE$470)+SUMIFS('Resumen Anual'!$GG$576,Z79,'Resumen Anual'!$V$9,K59,'Resumen Anual'!$FE$528)+SUMIFS('Resumen Anual'!$GG$634,Z79,'Resumen Anual'!$V$9,K59,'Resumen Anual'!$FE$586)+SUMIFS('Resumen Anual'!$GG$692,Z79,'Resumen Anual'!$V$9,K59,'Resumen Anual'!$FE$644)</f>
        <v>0</v>
      </c>
      <c r="AN79" s="770"/>
      <c r="AO79" s="770"/>
      <c r="AP79" s="770"/>
      <c r="AQ79" s="756">
        <f>SUMIFS('Resumen Anual'!$AR$54,Z79,'Resumen Anual'!$V$9,K59,'Resumen Anual'!$L$6)+SUMIFS('Resumen Anual'!$AR$112,Z79,'Resumen Anual'!$V$9,K59,'Resumen Anual'!$L$64)+SUMIFS('Resumen Anual'!$AR$170,Z79,'Resumen Anual'!$V$9,K59,'Resumen Anual'!$L$122)+SUMIFS('Resumen Anual'!$AR$228,Z79,'Resumen Anual'!$V$9,K59,'Resumen Anual'!$L$180)+SUMIFS('Resumen Anual'!$AR$286,Z79,'Resumen Anual'!$V$9,K59,'Resumen Anual'!$L$238)+SUMIFS('Resumen Anual'!$AR$344,Z79,'Resumen Anual'!$V$9,K59,'Resumen Anual'!$L$296)+SUMIFS('Resumen Anual'!$AR$402,Z79,'Resumen Anual'!$V$9,K59,'Resumen Anual'!$L$354)+SUMIFS('Resumen Anual'!$AR$460,Z79,'Resumen Anual'!$V$9,K59,'Resumen Anual'!$L$412)+SUMIFS('Resumen Anual'!$AR$518,Z79,'Resumen Anual'!$V$9,K59,'Resumen Anual'!$L$470)+SUMIFS('Resumen Anual'!$AR$576,Z79,'Resumen Anual'!$V$9,K59,'Resumen Anual'!$L$528)+SUMIFS('Resumen Anual'!$AR$634,Z79,'Resumen Anual'!$V$9,K59,'Resumen Anual'!$L$586)+SUMIFS('Resumen Anual'!$AR$692,Z79,'Resumen Anual'!$V$9,K59,'Resumen Anual'!$L$644)+SUMIFS('Resumen Anual'!$CO$54,Z79,'Resumen Anual'!$V$9,K59,'Resumen Anual'!$BI$6)+SUMIFS('Resumen Anual'!$CO$112,Z79,'Resumen Anual'!$V$9,K59,'Resumen Anual'!$BI$64)+SUMIFS('Resumen Anual'!$CO$170,Z79,'Resumen Anual'!$V$9,K59,'Resumen Anual'!$BI$122)+SUMIFS('Resumen Anual'!$CO$228,Z79,'Resumen Anual'!$V$9,K59,'Resumen Anual'!$BI$180)+SUMIFS('Resumen Anual'!$CO$286,Z79,'Resumen Anual'!$V$9,K59,'Resumen Anual'!$BI$238)+SUMIFS('Resumen Anual'!$CO$344,Z79,'Resumen Anual'!$V$9,K59,'Resumen Anual'!$BI$296)+SUMIFS('Resumen Anual'!$CO$402,Z79,'Resumen Anual'!$V$9,K59,'Resumen Anual'!$BI$354)+SUMIFS('Resumen Anual'!$CO$460,Z79,'Resumen Anual'!$V$9,K59,'Resumen Anual'!$BI$412)+SUMIFS('Resumen Anual'!$CO$518,Z79,'Resumen Anual'!$V$9,K59,'Resumen Anual'!$BI$470)+SUMIFS('Resumen Anual'!$CO$576,Z79,'Resumen Anual'!$V$9,K59,'Resumen Anual'!$BI$528)+SUMIFS('Resumen Anual'!$CO$634,Z79,'Resumen Anual'!$V$9,K59,'Resumen Anual'!$BI$586)+SUMIFS('Resumen Anual'!$CO$692,Z79,'Resumen Anual'!$V$9,K59,'Resumen Anual'!$BI$644)+SUMIFS('Resumen Anual'!$EN$54,Z79,'Resumen Anual'!$V$9,K59,'Resumen Anual'!$DH$6)+SUMIFS('Resumen Anual'!$EN$112,Z79,'Resumen Anual'!$V$9,K59,'Resumen Anual'!$DH$64)+SUMIFS('Resumen Anual'!$EN$170,Z79,'Resumen Anual'!$V$9,K59,'Resumen Anual'!$DH$122)+SUMIFS('Resumen Anual'!$EN$228,Z79,'Resumen Anual'!$V$9,K59,'Resumen Anual'!$DH$180)+SUMIFS('Resumen Anual'!$EN$286,Z79,'Resumen Anual'!$V$9,K59,'Resumen Anual'!$DH$238)+SUMIFS('Resumen Anual'!$EN$344,Z79,'Resumen Anual'!$V$9,K59,'Resumen Anual'!$DH$296)+SUMIFS('Resumen Anual'!$EN$402,Z79,'Resumen Anual'!$V$9,K59,'Resumen Anual'!$DH$354)+SUMIFS('Resumen Anual'!$EN$460,Z79,'Resumen Anual'!$V$9,K59,'Resumen Anual'!$DH$412)+SUMIFS('Resumen Anual'!$EN$518,Z79,'Resumen Anual'!$V$9,K59,'Resumen Anual'!$DH$470)+SUMIFS('Resumen Anual'!$EN$576,Z79,'Resumen Anual'!$V$9,K59,'Resumen Anual'!$DH$528)+SUMIFS('Resumen Anual'!$EN$634,Z79,'Resumen Anual'!$V$9,K59,'Resumen Anual'!$DH$586)+SUMIFS('Resumen Anual'!$EN$692,Z79,'Resumen Anual'!$V$9,K59,'Resumen Anual'!$DH$644)+SUMIFS('Resumen Anual'!$GK$54,Z79,'Resumen Anual'!$V$9,K59,'Resumen Anual'!$FE$6)+SUMIFS('Resumen Anual'!$GK$112,Z79,'Resumen Anual'!$V$9,K59,'Resumen Anual'!$FE$64)+SUMIFS('Resumen Anual'!$GK$170,Z79,'Resumen Anual'!$V$9,K59,'Resumen Anual'!$FE$122)+SUMIFS('Resumen Anual'!$GK$228,Z79,'Resumen Anual'!$V$9,K59,'Resumen Anual'!$FE$180)+SUMIFS('Resumen Anual'!$GK$286,Z79,'Resumen Anual'!$V$9,K59,'Resumen Anual'!$FE$238)+SUMIFS('Resumen Anual'!$GK$344,Z79,'Resumen Anual'!$V$9,K59,'Resumen Anual'!$FE$296)+SUMIFS('Resumen Anual'!$GK$402,Z79,'Resumen Anual'!$V$9,K59,'Resumen Anual'!$FE$354)+SUMIFS('Resumen Anual'!$GK$460,Z79,'Resumen Anual'!$V$9,K59,'Resumen Anual'!$FE$412)+SUMIFS('Resumen Anual'!$GK$518,Z79,'Resumen Anual'!$V$9,K59,'Resumen Anual'!$FE$470)+SUMIFS('Resumen Anual'!$GK$576,Z79,'Resumen Anual'!$V$9,K59,'Resumen Anual'!$FE$528)+SUMIFS('Resumen Anual'!$GK$634,Z79,'Resumen Anual'!$V$9,K59,'Resumen Anual'!$FE$586)+SUMIFS('Resumen Anual'!$GK$692,Z79,'Resumen Anual'!$V$9,K59,'Resumen Anual'!$FE$644)</f>
        <v>0</v>
      </c>
      <c r="AR79" s="756"/>
      <c r="AS79" s="756"/>
      <c r="AT79" s="756">
        <f>SUMIFS('Resumen Anual'!$AU$54,Z79,'Resumen Anual'!$V$9,K59,'Resumen Anual'!$L$6)+SUMIFS('Resumen Anual'!$AU$112,Z79,'Resumen Anual'!$V$9,K59,'Resumen Anual'!$L$64)+SUMIFS('Resumen Anual'!$AU$170,Z79,'Resumen Anual'!$V$9,K59,'Resumen Anual'!$L$122)+SUMIFS('Resumen Anual'!$AU$228,Z79,'Resumen Anual'!$V$9,K59,'Resumen Anual'!$L$180)+SUMIFS('Resumen Anual'!$AU$286,Z79,'Resumen Anual'!$V$9,K59,'Resumen Anual'!$L$238)+SUMIFS('Resumen Anual'!$AU$344,Z79,'Resumen Anual'!$V$9,K59,'Resumen Anual'!$L$296)+SUMIFS('Resumen Anual'!$AU$402,Z79,'Resumen Anual'!$V$9,K59,'Resumen Anual'!$L$354)+SUMIFS('Resumen Anual'!$AU$460,Z79,'Resumen Anual'!$V$9,K59,'Resumen Anual'!$L$412)+SUMIFS('Resumen Anual'!$AU$518,Z79,'Resumen Anual'!$V$9,K59,'Resumen Anual'!$L$470)+SUMIFS('Resumen Anual'!$AU$576,Z79,'Resumen Anual'!$V$9,K59,'Resumen Anual'!$L$528)+SUMIFS('Resumen Anual'!$AU$634,Z79,'Resumen Anual'!$V$9,K59,'Resumen Anual'!$L$586)+SUMIFS('Resumen Anual'!$AU$692,Z79,'Resumen Anual'!$V$9,K59,'Resumen Anual'!$L$644)+SUMIFS('Resumen Anual'!$CR$54,Z79,'Resumen Anual'!$V$9,K59,'Resumen Anual'!$BI$6)+SUMIFS('Resumen Anual'!$CR$112,Z79,'Resumen Anual'!$V$9,K59,'Resumen Anual'!$BI$64)+SUMIFS('Resumen Anual'!$CR$170,Z79,'Resumen Anual'!$V$9,K59,'Resumen Anual'!$BI$122)+SUMIFS('Resumen Anual'!$CR$228,Z79,'Resumen Anual'!$V$9,K59,'Resumen Anual'!$BI$180)+SUMIFS('Resumen Anual'!$CR$286,Z79,'Resumen Anual'!$V$9,K59,'Resumen Anual'!$BI$238)+SUMIFS('Resumen Anual'!$CR$344,Z79,'Resumen Anual'!$V$9,K59,'Resumen Anual'!$BI$296)+SUMIFS('Resumen Anual'!$CR$402,Z79,'Resumen Anual'!$V$9,K59,'Resumen Anual'!$BI$354)+SUMIFS('Resumen Anual'!$CR$460,Z79,'Resumen Anual'!$V$9,K59,'Resumen Anual'!$BI$412)+SUMIFS('Resumen Anual'!$CR$518,Z79,'Resumen Anual'!$V$9,K59,'Resumen Anual'!$BI$470)+SUMIFS('Resumen Anual'!$CR$576,Z79,'Resumen Anual'!$V$9,K59,'Resumen Anual'!$BI$528)+SUMIFS('Resumen Anual'!$CR$634,Z79,'Resumen Anual'!$V$9,K59,'Resumen Anual'!$BI$586)+SUMIFS('Resumen Anual'!$CR$692,Z79,'Resumen Anual'!$V$9,K59,'Resumen Anual'!$BI$644)+SUMIFS('Resumen Anual'!$EQ$54,Z79,'Resumen Anual'!$V$9,K59,'Resumen Anual'!$DH$6)+SUMIFS('Resumen Anual'!$EQ$112,Z79,'Resumen Anual'!$V$9,K59,'Resumen Anual'!$DH$64)+SUMIFS('Resumen Anual'!$EQ$170,Z79,'Resumen Anual'!$V$9,K59,'Resumen Anual'!$DH$122)+SUMIFS('Resumen Anual'!$EQ$228,Z79,'Resumen Anual'!$V$9,K59,'Resumen Anual'!$DH$180)+SUMIFS('Resumen Anual'!$EQ$286,Z79,'Resumen Anual'!$V$9,K59,'Resumen Anual'!$DH$238)+SUMIFS('Resumen Anual'!$EQ$344,Z79,'Resumen Anual'!$V$9,K59,'Resumen Anual'!$DH$296)+SUMIFS('Resumen Anual'!$EQ$402,Z79,'Resumen Anual'!$V$9,K59,'Resumen Anual'!$DH$354)+SUMIFS('Resumen Anual'!$EQ$460,Z79,'Resumen Anual'!$V$9,K59,'Resumen Anual'!$DH$412)+SUMIFS('Resumen Anual'!$EQ$518,Z79,'Resumen Anual'!$V$9,K59,'Resumen Anual'!$DH$470)+SUMIFS('Resumen Anual'!$EQ$576,Z79,'Resumen Anual'!$V$9,K59,'Resumen Anual'!$DH$528)+SUMIFS('Resumen Anual'!$EQ$634,Z79,'Resumen Anual'!$V$9,K59,'Resumen Anual'!$DH$586)+SUMIFS('Resumen Anual'!$EQ$692,Z79,'Resumen Anual'!$V$9,K59,'Resumen Anual'!$DH$644)+SUMIFS('Resumen Anual'!$GN$54,Z79,'Resumen Anual'!$V$9,K59,'Resumen Anual'!$FE$6)+SUMIFS('Resumen Anual'!$GN$112,Z79,'Resumen Anual'!$V$9,K59,'Resumen Anual'!$FE$64)+SUMIFS('Resumen Anual'!$GN$170,Z79,'Resumen Anual'!$V$9,K59,'Resumen Anual'!$FE$122)+SUMIFS('Resumen Anual'!$GN$228,Z79,'Resumen Anual'!$V$9,K59,'Resumen Anual'!$FE$180)+SUMIFS('Resumen Anual'!$GN$286,Z79,'Resumen Anual'!$V$9,K59,'Resumen Anual'!$FE$238)+SUMIFS('Resumen Anual'!$GN$344,Z79,'Resumen Anual'!$V$9,K59,'Resumen Anual'!$FE$296)+SUMIFS('Resumen Anual'!$GN$402,Z79,'Resumen Anual'!$V$9,K59,'Resumen Anual'!$FE$354)+SUMIFS('Resumen Anual'!$GN$460,Z79,'Resumen Anual'!$V$9,K59,'Resumen Anual'!$FE$412)+SUMIFS('Resumen Anual'!$GN$518,Z79,'Resumen Anual'!$V$9,K59,'Resumen Anual'!$FE$470)+SUMIFS('Resumen Anual'!$GN$576,Z79,'Resumen Anual'!$V$9,K59,'Resumen Anual'!$FE$528)+SUMIFS('Resumen Anual'!$GN$634,Z79,'Resumen Anual'!$V$9,K59,'Resumen Anual'!$FE$586)+SUMIFS('Resumen Anual'!$GN$692,Z79,'Resumen Anual'!$V$9,K59,'Resumen Anual'!$FE$644)</f>
        <v>0</v>
      </c>
      <c r="AU79" s="756"/>
      <c r="AV79" s="1215"/>
      <c r="AW79" s="1200"/>
      <c r="AX79" s="171"/>
      <c r="AY79" s="775" t="str">
        <f>'Resumen Anual'!$C$30</f>
        <v>SIC</v>
      </c>
      <c r="AZ79" s="776"/>
      <c r="BA79" s="776"/>
      <c r="BB79" s="776"/>
      <c r="BC79" s="761">
        <f>SUMIF('Resumen Anual'!$FE$622,BH59,'Resumen Anual'!$FA$646)+SUMIF('Resumen Anual'!$DH$622,BH59,'Resumen Anual'!$DD$646)+SUMIF('Resumen Anual'!$BI$622,BH59,'Resumen Anual'!$BE$646)+SUMIF('Resumen Anual'!$L$622,BH59,'Resumen Anual'!$H$646)+SUMIF('Resumen Anual'!$FE$566,BH59,'Resumen Anual'!$FA$590)+SUMIF('Resumen Anual'!$DH$566,BH59,'Resumen Anual'!$DD$590)+SUMIF('Resumen Anual'!$BI$566,BH59,'Resumen Anual'!$BE$590)+SUMIF('Resumen Anual'!$L$566,BH59,'Resumen Anual'!$H$590)+SUMIF('Resumen Anual'!$FE$510,BH59,'Resumen Anual'!$FA$534)+SUMIF('Resumen Anual'!$DH$510,BH59,'Resumen Anual'!$DD$534)+SUMIF('Resumen Anual'!$BI$510,BH59,'Resumen Anual'!$BE$534)+SUMIF('Resumen Anual'!$L$510,BH59,'Resumen Anual'!$H$534)+SUMIF('Resumen Anual'!$FE$454,BH59,'Resumen Anual'!$FA$478)+SUMIF('Resumen Anual'!$DH$454,BH59,'Resumen Anual'!$DD$478)+SUMIF('Resumen Anual'!$BI$454,BH59,'Resumen Anual'!$BE$478)+SUMIF('Resumen Anual'!$L$454,BH59,'Resumen Anual'!$H$478)+SUMIF('Resumen Anual'!$FE$398,BH59,'Resumen Anual'!$FA$422)+SUMIF('Resumen Anual'!$DH$398,BH59,'Resumen Anual'!$DD$422)+SUMIF('Resumen Anual'!$BI$398,BH59,'Resumen Anual'!$BE$422)+SUMIF('Resumen Anual'!$L$398,BH59,'Resumen Anual'!$H$422)+SUMIF('Resumen Anual'!$FE$342,BH59,'Resumen Anual'!$FA$366)+SUMIF('Resumen Anual'!$DH$342,BH59,'Resumen Anual'!$DD$366)+SUMIF('Resumen Anual'!$BI$342,BH59,'Resumen Anual'!$BE$366)+SUMIF('Resumen Anual'!$L$342,BH59,'Resumen Anual'!$H$366)+SUMIF('Resumen Anual'!$FE$286,BH59,'Resumen Anual'!$FA$310)+SUMIF('Resumen Anual'!$DH$286,BH59,'Resumen Anual'!$DD$310)+SUMIF('Resumen Anual'!$BI$286,BH59,'Resumen Anual'!$BE$310)+SUMIF('Resumen Anual'!$L$286,BH59,'Resumen Anual'!$H$310)+SUMIF('Resumen Anual'!$FE$230,BH59,'Resumen Anual'!$FA$254)+SUMIF('Resumen Anual'!$DH$230,BH59,'Resumen Anual'!$DD$254)+SUMIF('Resumen Anual'!$BI$230,BH59,'Resumen Anual'!$BE$254)+SUMIF('Resumen Anual'!$L$230,BH59,'Resumen Anual'!$H$254)+SUMIF('Resumen Anual'!$FE$174,BH59,'Resumen Anual'!$FA$198)+SUMIF('Resumen Anual'!$DH$174,BH59,'Resumen Anual'!$DD$198)+SUMIF('Resumen Anual'!$BI$174,BH59,'Resumen Anual'!$BE$198)+SUMIF('Resumen Anual'!$L$174,BH59,'Resumen Anual'!$H$198)+SUMIF('Resumen Anual'!$FE$118,BH59,'Resumen Anual'!$FA$142)+SUMIF('Resumen Anual'!$DH$118,BH59,'Resumen Anual'!$DD$142)+SUMIF('Resumen Anual'!$BI$118,BH59,'Resumen Anual'!$BE$142)+SUMIF('Resumen Anual'!$L$118,BH59,'Resumen Anual'!$H$142)+SUMIF('Resumen Anual'!$FE$62,BH59,'Resumen Anual'!$FA$86)+SUMIF('Resumen Anual'!$DH$62,BH59,'Resumen Anual'!$DD$86)+SUMIF('Resumen Anual'!$BI$62,BH59,'Resumen Anual'!$BE$86)+SUMIF('Resumen Anual'!$L$62,BH59,'Resumen Anual'!$H$86)+SUMIF('Resumen Anual'!$FE$6,BH59,'Resumen Anual'!$FA$30)+SUMIF('Resumen Anual'!$DH$6,BH59,'Resumen Anual'!$DD$30)+SUMIF('Resumen Anual'!$BI$6,BH59,'Resumen Anual'!$BE$30)+SUMIF('Resumen Anual'!$L$6,BH59,'Resumen Anual'!$H$30)+SUMIF('Bitácoras Anteriores'!$K$6,BH59,'Bitácoras Anteriores'!$F$26)+SUMIF('Bitácoras Anteriores'!$K$59,$K$6,'Bitácoras Anteriores'!$F$79)+SUMIF('Bitácoras Anteriores'!$K$112,BH59,'Bitácoras Anteriores'!$F$132)+SUMIF('Bitácoras Anteriores'!$K$165,BH59,'Bitácoras Anteriores'!$F$185)+SUMIF('Bitácoras Anteriores'!$K$218,BH59,'Bitácoras Anteriores'!$F$238)+SUMIF('Bitácoras Anteriores'!$K$271,BH59,'Bitácoras Anteriores'!$F$291)+SUMIF('Bitácoras Anteriores'!$K$324,BH59,'Bitácoras Anteriores'!$F$344)+SUMIF('Bitácoras Anteriores'!$BH$6,BH59,'Bitácoras Anteriores'!$BD$26)+SUMIF('Bitácoras Anteriores'!$BH$59,$K$6,'Bitácoras Anteriores'!$BD$79)+SUMIF('Bitácoras Anteriores'!$BH$112,BH59,'Bitácoras Anteriores'!$BD$132)+SUMIF('Bitácoras Anteriores'!$BH$165,BH59,'Bitácoras Anteriores'!$BD$185)+SUMIF('Bitácoras Anteriores'!$BH$218,BH59,'Bitácoras Anteriores'!$BD$238)+SUMIF('Bitácoras Anteriores'!$BH$271,BH59,'Bitácoras Anteriores'!$BD$291)+SUMIF('Bitácoras Anteriores'!$BH$324,BH59,'Bitácoras Anteriores'!$BD$344)+SUMIF('Bitácoras Anteriores'!$DF$6,BH59,'Bitácoras Anteriores'!$DB$26)+SUMIF('Bitácoras Anteriores'!$DF$59,$K$6,'Bitácoras Anteriores'!$DB$79)+SUMIF('Bitácoras Anteriores'!$DF$112,BH59,'Bitácoras Anteriores'!$DB$132)+SUMIF('Bitácoras Anteriores'!$DF$165,BH59,'Bitácoras Anteriores'!$DB$185)+SUMIF('Bitácoras Anteriores'!$DF$218,BH59,'Bitácoras Anteriores'!$DB$238)+SUMIF('Bitácoras Anteriores'!$DF$271,BH59,'Bitácoras Anteriores'!$DB$291)+SUMIF('Bitácoras Anteriores'!$DF$324,BH59,'Bitácoras Anteriores'!$DB$344)+SUMIF('Bitácoras Anteriores'!$FC$6,BH59,'Bitácoras Anteriores'!$EY$26)+SUMIF('Bitácoras Anteriores'!$FC$59,$K$6,'Bitácoras Anteriores'!$EY$79)+SUMIF('Bitácoras Anteriores'!$FC$112,BH59,'Bitácoras Anteriores'!$EY$132)+SUMIF('Bitácoras Anteriores'!$FC$165,BH59,'Bitácoras Anteriores'!$EY$185)+SUMIF('Bitácoras Anteriores'!$FC$218,BH59,'Bitácoras Anteriores'!$EY$238)+SUMIF('Bitácoras Anteriores'!$FC$271,BH59,'Bitácoras Anteriores'!$EY$291)+SUMIF('Bitácoras Anteriores'!$FC$324,BH59,'Bitácoras Anteriores'!$EY$344)</f>
        <v>0</v>
      </c>
      <c r="BD79" s="762"/>
      <c r="BE79" s="762"/>
      <c r="BF79" s="762"/>
      <c r="BG79" s="762"/>
      <c r="BH79" s="762"/>
      <c r="BI79" s="763"/>
      <c r="BJ79" s="632"/>
      <c r="BK79" s="779" t="str">
        <f>'Resumen Anual'!$O$30</f>
        <v>NOCHE</v>
      </c>
      <c r="BL79" s="776"/>
      <c r="BM79" s="776"/>
      <c r="BN79" s="776"/>
      <c r="BO79" s="780"/>
      <c r="BP79" s="782">
        <f>SUMIF('Resumen Anual'!$FE$622,BH59,'Resumen Anual'!$FM$646)+SUMIF('Resumen Anual'!$DH$622,BH59,'Resumen Anual'!$DP$646)+SUMIF('Resumen Anual'!$BI$622,BH59,'Resumen Anual'!$BQ$646)+SUMIF('Resumen Anual'!$L$622,BH59,'Resumen Anual'!$T$646)+SUMIF('Resumen Anual'!$FE$566,BH59,'Resumen Anual'!$FM$590)+SUMIF('Resumen Anual'!$DH$566,BH59,'Resumen Anual'!$DP$590)+SUMIF('Resumen Anual'!$BI$566,BH59,'Resumen Anual'!$BQ$590)+SUMIF('Resumen Anual'!$L$566,BH59,'Resumen Anual'!$T$590)+SUMIF('Resumen Anual'!$FE$510,BH59,'Resumen Anual'!$FM$534)+SUMIF('Resumen Anual'!$DH$510,BH59,'Resumen Anual'!$DP$534)+SUMIF('Resumen Anual'!$BI$510,BH59,'Resumen Anual'!$BQ$534)+SUMIF('Resumen Anual'!$L$510,BH59,'Resumen Anual'!$T$534)+SUMIF('Resumen Anual'!$FE$454,BH59,'Resumen Anual'!$FM$478)+SUMIF('Resumen Anual'!$DH$454,BH59,'Resumen Anual'!$DP$478)+SUMIF('Resumen Anual'!$BI$454,BH59,'Resumen Anual'!$BQ$478)+SUMIF('Resumen Anual'!$L$454,BH59,'Resumen Anual'!$T$478)+SUMIF('Resumen Anual'!$FE$398,BH59,'Resumen Anual'!$FM$422)+SUMIF('Resumen Anual'!$DH$398,BH59,'Resumen Anual'!$DP$422)+SUMIF('Resumen Anual'!$BI$398,BH59,'Resumen Anual'!$BQ$422)+SUMIF('Resumen Anual'!$L$398,BH59,'Resumen Anual'!$T$422)+SUMIF('Resumen Anual'!$FE$342,BH59,'Resumen Anual'!$FM$366)+SUMIF('Resumen Anual'!$DH$342,BH59,'Resumen Anual'!$DP$366)+SUMIF('Resumen Anual'!$BI$342,BH59,'Resumen Anual'!$BQ$366)+SUMIF('Resumen Anual'!$L$342,BH59,'Resumen Anual'!$T$366)+SUMIF('Resumen Anual'!$FE$286,BH59,'Resumen Anual'!$FM$310)+SUMIF('Resumen Anual'!$DH$286,BH59,'Resumen Anual'!$DP$310)+SUMIF('Resumen Anual'!$BI$286,BH59,'Resumen Anual'!$BQ$310)+SUMIF('Resumen Anual'!$L$286,BH59,'Resumen Anual'!$T$310)+SUMIF('Resumen Anual'!$FE$230,BH59,'Resumen Anual'!$FM$254)+SUMIF('Resumen Anual'!$DH$230,BH59,'Resumen Anual'!$DP$254)+SUMIF('Resumen Anual'!$BI$230,BH59,'Resumen Anual'!$BQ$254)+SUMIF('Resumen Anual'!$L$230,BH59,'Resumen Anual'!$T$254)+SUMIF('Resumen Anual'!$FE$174,BH59,'Resumen Anual'!$FM$198)+SUMIF('Resumen Anual'!$DH$174,BH59,'Resumen Anual'!$DP$198)+SUMIF('Resumen Anual'!$BI$174,BH59,'Resumen Anual'!$BQ$198)+SUMIF('Resumen Anual'!$L$174,BH59,'Resumen Anual'!$T$198)+SUMIF('Resumen Anual'!$FE$118,BH59,'Resumen Anual'!$FM$142)+SUMIF('Resumen Anual'!$DH$118,BH59,'Resumen Anual'!$DP$142)+SUMIF('Resumen Anual'!$BI$118,BH59,'Resumen Anual'!$BQ$142)+SUMIF('Resumen Anual'!$L$118,BH59,'Resumen Anual'!$T$142)+SUMIF('Resumen Anual'!$FE$62,BH59,'Resumen Anual'!$FM$86)+SUMIF('Resumen Anual'!$DH$62,BH59,'Resumen Anual'!$DP$86)+SUMIF('Resumen Anual'!$BI$62,BH59,'Resumen Anual'!$BQ$86)+SUMIF('Resumen Anual'!$L$62,BH59,'Resumen Anual'!$T$86)+SUMIF('Resumen Anual'!$FE$6,BH59,'Resumen Anual'!$FM$30)+SUMIF('Resumen Anual'!$DH$6,BH59,'Resumen Anual'!$DP$30)+SUMIF('Resumen Anual'!$BI$6,BH59,'Resumen Anual'!$BQ$30)+SUMIF('Resumen Anual'!$L$6,BH59,'Resumen Anual'!$T$30)+SUMIF('Bitácoras Anteriores'!$K$6,BH59,'Bitácoras Anteriores'!$S$26)+SUMIF('Bitácoras Anteriores'!$K$59,$K$6,'Bitácoras Anteriores'!$S$79)+SUMIF('Bitácoras Anteriores'!$K$112,BH59,'Bitácoras Anteriores'!$S$132)+SUMIF('Bitácoras Anteriores'!$K$165,BH59,'Bitácoras Anteriores'!$S$185)+SUMIF('Bitácoras Anteriores'!$K$218,BH59,'Bitácoras Anteriores'!$S$238)+SUMIF('Bitácoras Anteriores'!$K$271,BH59,'Bitácoras Anteriores'!$S$291)+SUMIF('Bitácoras Anteriores'!$K$324,BH59,'Bitácoras Anteriores'!$S$344)+SUMIF('Bitácoras Anteriores'!$BH$6,BH59,'Bitácoras Anteriores'!$BP$26)+SUMIF('Bitácoras Anteriores'!$BH$59,$K$6,'Bitácoras Anteriores'!$BP$79)+SUMIF('Bitácoras Anteriores'!$BH$112,BH59,'Bitácoras Anteriores'!$BP$132)+SUMIF('Bitácoras Anteriores'!$BH$165,BH59,'Bitácoras Anteriores'!$BP$185)+SUMIF('Bitácoras Anteriores'!$BH$218,BH59,'Bitácoras Anteriores'!$BP$238)+SUMIF('Bitácoras Anteriores'!$BH$271,BH59,'Bitácoras Anteriores'!$BP$291)+SUMIF('Bitácoras Anteriores'!$BH$324,BH59,'Bitácoras Anteriores'!$BP$344)+SUMIF('Bitácoras Anteriores'!$DF$6,BH59,'Bitácoras Anteriores'!$DN$26)+SUMIF('Bitácoras Anteriores'!$DF$59,$K$6,'Bitácoras Anteriores'!$DN$79)+SUMIF('Bitácoras Anteriores'!$DF$112,BH59,'Bitácoras Anteriores'!$DN$132)+SUMIF('Bitácoras Anteriores'!$DF$165,BH59,'Bitácoras Anteriores'!$DN$185)+SUMIF('Bitácoras Anteriores'!$DF$218,BH59,'Bitácoras Anteriores'!$DN$238)+SUMIF('Bitácoras Anteriores'!$DF$271,BH59,'Bitácoras Anteriores'!$DN$291)+SUMIF('Bitácoras Anteriores'!$DF$324,BH59,'Bitácoras Anteriores'!$DN$344)+SUMIF('Bitácoras Anteriores'!$FC$6,BH59,'Bitácoras Anteriores'!$FK$26)+SUMIF('Bitácoras Anteriores'!$FC$59,$K$6,'Bitácoras Anteriores'!$FK$79)+SUMIF('Bitácoras Anteriores'!$FC$112,BH59,'Bitácoras Anteriores'!$FK$132)+SUMIF('Bitácoras Anteriores'!$FC$165,BH59,'Bitácoras Anteriores'!$FK$185)+SUMIF('Bitácoras Anteriores'!$FC$218,BH59,'Bitácoras Anteriores'!$FK$238)+SUMIF('Bitácoras Anteriores'!$FC$271,BH59,'Bitácoras Anteriores'!$FK$291)+SUMIF('Bitácoras Anteriores'!$FC$324,BH59,'Bitácoras Anteriores'!$FK$344)</f>
        <v>0</v>
      </c>
      <c r="BQ79" s="783"/>
      <c r="BR79" s="783"/>
      <c r="BS79" s="783"/>
      <c r="BT79" s="783"/>
      <c r="BU79" s="784"/>
      <c r="BV79" s="15"/>
      <c r="BW79" s="771">
        <f>IF(BW65=0," ",BW65+7)</f>
        <v>2029</v>
      </c>
      <c r="BX79" s="772"/>
      <c r="BY79" s="772"/>
      <c r="BZ79" s="772"/>
      <c r="CA79" s="772"/>
      <c r="CB79" s="1214">
        <f>SUMIFS('Resumen Anual'!$AF$54,BW79,'Resumen Anual'!$V$9,BH59,'Resumen Anual'!$L$6)+SUMIFS('Resumen Anual'!$AF$112,BW79,'Resumen Anual'!$V$9,BH59,'Resumen Anual'!$L$64)+SUMIFS('Resumen Anual'!$AF$170,BW79,'Resumen Anual'!$V$9,BH59,'Resumen Anual'!$L$122)+SUMIFS('Resumen Anual'!$AF$228,BW79,'Resumen Anual'!$V$9,BH59,'Resumen Anual'!$L$180)+SUMIFS('Resumen Anual'!$AF$286,BW79,'Resumen Anual'!$V$9,BH59,'Resumen Anual'!$L$238)+SUMIFS('Resumen Anual'!$AF$344,BW79,'Resumen Anual'!$V$9,BH59,'Resumen Anual'!$L$296)+SUMIFS('Resumen Anual'!$AF$402,BW79,'Resumen Anual'!$V$9,BH59,'Resumen Anual'!$L$354)+SUMIFS('Resumen Anual'!$AF$460,BW79,'Resumen Anual'!$V$9,BH59,'Resumen Anual'!$L$412)+SUMIFS('Resumen Anual'!$AF$518,BW79,'Resumen Anual'!$V$9,BH59,'Resumen Anual'!$L$470)+SUMIFS('Resumen Anual'!$AF$576,BW79,'Resumen Anual'!$V$9,BH59,'Resumen Anual'!$L$528)+SUMIFS('Resumen Anual'!$AF$634,BW79,'Resumen Anual'!$V$9,BH59,'Resumen Anual'!$L$586)+SUMIFS('Resumen Anual'!$AF$692,BW79,'Resumen Anual'!$V$9,BH59,'Resumen Anual'!$L$644)+SUMIFS('Resumen Anual'!$CC$54,BW79,'Resumen Anual'!$V$9,BH59,'Resumen Anual'!$BI$6)+SUMIFS('Resumen Anual'!$CC$112,BW79,'Resumen Anual'!$V$9,BH59,'Resumen Anual'!$BI$64)+SUMIFS('Resumen Anual'!$CC$170,BW79,'Resumen Anual'!$V$9,BH59,'Resumen Anual'!$BI$122)+SUMIFS('Resumen Anual'!$CC$228,BW79,'Resumen Anual'!$V$9,BH59,'Resumen Anual'!$BI$180)+SUMIFS('Resumen Anual'!$CC$286,BW79,'Resumen Anual'!$V$9,BH59,'Resumen Anual'!$BI$238)+SUMIFS('Resumen Anual'!$CC$344,BW79,'Resumen Anual'!$V$9,BH59,'Resumen Anual'!$BI$296)+SUMIFS('Resumen Anual'!$CC$402,BW79,'Resumen Anual'!$V$9,BH59,'Resumen Anual'!$BI$354)+SUMIFS('Resumen Anual'!$CC$460,BW79,'Resumen Anual'!$V$9,BH59,'Resumen Anual'!$BI$412)+SUMIFS('Resumen Anual'!$CC$518,BW79,'Resumen Anual'!$V$9,BH59,'Resumen Anual'!$BI$470)+SUMIFS('Resumen Anual'!$CC$576,BW79,'Resumen Anual'!$V$9,BH59,'Resumen Anual'!$BI$528)+SUMIFS('Resumen Anual'!$CC$634,BW79,'Resumen Anual'!$V$9,BH59,'Resumen Anual'!$BI$586)+SUMIFS('Resumen Anual'!$CC$692,BW79,'Resumen Anual'!$V$9,BH59,'Resumen Anual'!$BI$644)+SUMIFS('Resumen Anual'!$EB$54,BW79,'Resumen Anual'!$V$9,BH59,'Resumen Anual'!$DH$6)+SUMIFS('Resumen Anual'!$EB$112,BW79,'Resumen Anual'!$V$9,BH59,'Resumen Anual'!$DH$64)+SUMIFS('Resumen Anual'!$EB$170,BW79,'Resumen Anual'!$V$9,BH59,'Resumen Anual'!$DH$122)+SUMIFS('Resumen Anual'!$EB$228,BW79,'Resumen Anual'!$V$9,BH59,'Resumen Anual'!$DH$180)+SUMIFS('Resumen Anual'!$EB$286,BW79,'Resumen Anual'!$V$9,BH59,'Resumen Anual'!$DH$238)+SUMIFS('Resumen Anual'!$EB$344,BW79,'Resumen Anual'!$V$9,BH59,'Resumen Anual'!$DH$296)+SUMIFS('Resumen Anual'!$EB$402,BW79,'Resumen Anual'!$V$9,BH59,'Resumen Anual'!$DH$354)+SUMIFS('Resumen Anual'!$EB$460,BW79,'Resumen Anual'!$V$9,BH59,'Resumen Anual'!$DH$412)+SUMIFS('Resumen Anual'!$EB$518,BW79,'Resumen Anual'!$V$9,BH59,'Resumen Anual'!$DH$470)+SUMIFS('Resumen Anual'!$EB$576,BW79,'Resumen Anual'!$V$9,BH59,'Resumen Anual'!$DH$528)+SUMIFS('Resumen Anual'!$EB$634,BW79,'Resumen Anual'!$V$9,BH59,'Resumen Anual'!$DH$586)+SUMIFS('Resumen Anual'!$EB$692,BW79,'Resumen Anual'!$V$9,BH59,'Resumen Anual'!$DH$644)+SUMIFS('Resumen Anual'!$FY$54,BW79,'Resumen Anual'!$V$9,BH59,'Resumen Anual'!$FE$6)+SUMIFS('Resumen Anual'!$FY$112,BW79,'Resumen Anual'!$V$9,BH59,'Resumen Anual'!$FE$64)+SUMIFS('Resumen Anual'!$FY$170,BW79,'Resumen Anual'!$V$9,BH59,'Resumen Anual'!$FE$122)+SUMIFS('Resumen Anual'!$FY$228,BW79,'Resumen Anual'!$V$9,BH59,'Resumen Anual'!$FE$180)+SUMIFS('Resumen Anual'!$FY$286,BW79,'Resumen Anual'!$V$9,BH59,'Resumen Anual'!$FE$238)+SUMIFS('Resumen Anual'!$FY$344,BW79,'Resumen Anual'!$V$9,BH59,'Resumen Anual'!$FE$296)+SUMIFS('Resumen Anual'!$FY$402,BW79,'Resumen Anual'!$V$9,BH59,'Resumen Anual'!$FE$354)+SUMIFS('Resumen Anual'!$FY$460,BW79,'Resumen Anual'!$V$9,BH59,'Resumen Anual'!$FE$412)+SUMIFS('Resumen Anual'!$FY$518,BW79,'Resumen Anual'!$V$9,BH59,'Resumen Anual'!$FE$470)+SUMIFS('Resumen Anual'!$FY$576,BW79,'Resumen Anual'!$V$9,BH59,'Resumen Anual'!$FE$528)+SUMIFS('Resumen Anual'!$FY$634,BW79,'Resumen Anual'!$V$9,BH59,'Resumen Anual'!$FE$586)+SUMIFS('Resumen Anual'!$FY$692,BW79,'Resumen Anual'!$V$9,BH59,'Resumen Anual'!$FE$644)</f>
        <v>0</v>
      </c>
      <c r="CC79" s="770"/>
      <c r="CD79" s="770"/>
      <c r="CE79" s="770"/>
      <c r="CF79" s="770">
        <f>SUMIFS('Resumen Anual'!$AJ$54,BW79,'Resumen Anual'!$V$9,BH59,'Resumen Anual'!$L$6)+SUMIFS('Resumen Anual'!$AJ$112,BW79,'Resumen Anual'!$V$9,BH59,'Resumen Anual'!$L$64)+SUMIFS('Resumen Anual'!$AJ$170,BW79,'Resumen Anual'!$V$9,BH59,'Resumen Anual'!$L$122)+SUMIFS('Resumen Anual'!$AJ$228,BW79,'Resumen Anual'!$V$9,BH59,'Resumen Anual'!$L$180)+SUMIFS('Resumen Anual'!$AJ$286,BW79,'Resumen Anual'!$V$9,BH59,'Resumen Anual'!$L$238)+SUMIFS('Resumen Anual'!$AJ$344,BW79,'Resumen Anual'!$V$9,BH59,'Resumen Anual'!$L$296)+SUMIFS('Resumen Anual'!$AJ$402,BW79,'Resumen Anual'!$V$9,BH59,'Resumen Anual'!$L$354)+SUMIFS('Resumen Anual'!$AJ$460,BW79,'Resumen Anual'!$V$9,BH59,'Resumen Anual'!$L$412)+SUMIFS('Resumen Anual'!$AJ$518,BW79,'Resumen Anual'!$V$9,BH59,'Resumen Anual'!$L$470)+SUMIFS('Resumen Anual'!$AJ$576,BW79,'Resumen Anual'!$V$9,BH59,'Resumen Anual'!$L$528)+SUMIFS('Resumen Anual'!$AJ$634,BW79,'Resumen Anual'!$V$9,BH59,'Resumen Anual'!$L$586)+SUMIFS('Resumen Anual'!$AJ$692,BW79,'Resumen Anual'!$V$9,BH59,'Resumen Anual'!$L$644)+SUMIFS('Resumen Anual'!$CG$54,BW79,'Resumen Anual'!$V$9,BH59,'Resumen Anual'!$BI$6)+SUMIFS('Resumen Anual'!$CG$112,BW79,'Resumen Anual'!$V$9,BH59,'Resumen Anual'!$BI$64)+SUMIFS('Resumen Anual'!$CG$170,BW79,'Resumen Anual'!$V$9,BH59,'Resumen Anual'!$BI$122)+SUMIFS('Resumen Anual'!$CG$228,BW79,'Resumen Anual'!$V$9,BH59,'Resumen Anual'!$BI$180)+SUMIFS('Resumen Anual'!$CG$286,BW79,'Resumen Anual'!$V$9,BH59,'Resumen Anual'!$BI$238)+SUMIFS('Resumen Anual'!$CG$344,BW79,'Resumen Anual'!$V$9,BH59,'Resumen Anual'!$BI$296)+SUMIFS('Resumen Anual'!$CG$402,BW79,'Resumen Anual'!$V$9,BH59,'Resumen Anual'!$BI$354)+SUMIFS('Resumen Anual'!$CG$460,BW79,'Resumen Anual'!$V$9,BH59,'Resumen Anual'!$BI$412)+SUMIFS('Resumen Anual'!$CG$518,BW79,'Resumen Anual'!$V$9,BH59,'Resumen Anual'!$BI$470)+SUMIFS('Resumen Anual'!$CG$576,BW79,'Resumen Anual'!$V$9,BH59,'Resumen Anual'!$BI$528)+SUMIFS('Resumen Anual'!$CG$634,BW79,'Resumen Anual'!$V$9,BH59,'Resumen Anual'!$BI$586)+SUMIFS('Resumen Anual'!$CG$692,BW79,'Resumen Anual'!$V$9,BH59,'Resumen Anual'!$BI$644)+SUMIFS('Resumen Anual'!$EF$54,BW79,'Resumen Anual'!$V$9,BH59,'Resumen Anual'!$DH$6)+SUMIFS('Resumen Anual'!$EF$112,BW79,'Resumen Anual'!$V$9,BH59,'Resumen Anual'!$DH$64)+SUMIFS('Resumen Anual'!$EF$170,BW79,'Resumen Anual'!$V$9,BH59,'Resumen Anual'!$DH$122)+SUMIFS('Resumen Anual'!$EF$228,BW79,'Resumen Anual'!$V$9,BH59,'Resumen Anual'!$DH$180)+SUMIFS('Resumen Anual'!$EF$286,BW79,'Resumen Anual'!$V$9,BH59,'Resumen Anual'!$DH$238)+SUMIFS('Resumen Anual'!$EF$344,BW79,'Resumen Anual'!$V$9,BH59,'Resumen Anual'!$DH$296)+SUMIFS('Resumen Anual'!$EF$402,BW79,'Resumen Anual'!$V$9,BH59,'Resumen Anual'!$DH$354)+SUMIFS('Resumen Anual'!$EF$460,BW79,'Resumen Anual'!$V$9,BH59,'Resumen Anual'!$DH$412)+SUMIFS('Resumen Anual'!$EF$518,BW79,'Resumen Anual'!$V$9,BH59,'Resumen Anual'!$DH$470)+SUMIFS('Resumen Anual'!$EF$576,BW79,'Resumen Anual'!$V$9,BH59,'Resumen Anual'!$DH$528)+SUMIFS('Resumen Anual'!$EF$634,BW79,'Resumen Anual'!$V$9,BH59,'Resumen Anual'!$DH$586)+SUMIFS('Resumen Anual'!$EF$692,BW79,'Resumen Anual'!$V$9,BH59,'Resumen Anual'!$DH$644)+SUMIFS('Resumen Anual'!$GC$54,BW79,'Resumen Anual'!$V$9,BH59,'Resumen Anual'!$FE$6)+SUMIFS('Resumen Anual'!$GC$112,BW79,'Resumen Anual'!$V$9,BH59,'Resumen Anual'!$FE$64)+SUMIFS('Resumen Anual'!$GC$170,BW79,'Resumen Anual'!$V$9,BH59,'Resumen Anual'!$FE$122)+SUMIFS('Resumen Anual'!$GC$228,BW79,'Resumen Anual'!$V$9,BH59,'Resumen Anual'!$FE$180)+SUMIFS('Resumen Anual'!$GC$286,BW79,'Resumen Anual'!$V$9,BH59,'Resumen Anual'!$FE$238)+SUMIFS('Resumen Anual'!$GC$344,BW79,'Resumen Anual'!$V$9,BH59,'Resumen Anual'!$FE$296)+SUMIFS('Resumen Anual'!$GC$402,BW79,'Resumen Anual'!$V$9,BH59,'Resumen Anual'!$FE$354)+SUMIFS('Resumen Anual'!$GC$460,BW79,'Resumen Anual'!$V$9,BH59,'Resumen Anual'!$FE$412)+SUMIFS('Resumen Anual'!$GC$518,BW79,'Resumen Anual'!$V$9,BH59,'Resumen Anual'!$FE$470)+SUMIFS('Resumen Anual'!$GC$576,BW79,'Resumen Anual'!$V$9,BH59,'Resumen Anual'!$FE$528)+SUMIFS('Resumen Anual'!$GC$634,BW79,'Resumen Anual'!$V$9,BH59,'Resumen Anual'!$FE$586)+SUMIFS('Resumen Anual'!$GC$692,BW79,'Resumen Anual'!$V$9,BH59,'Resumen Anual'!$FE$644)</f>
        <v>0</v>
      </c>
      <c r="CG79" s="770"/>
      <c r="CH79" s="770"/>
      <c r="CI79" s="770"/>
      <c r="CJ79" s="770">
        <f>SUMIFS('Resumen Anual'!$AN$54,BW79,'Resumen Anual'!$V$9,BH59,'Resumen Anual'!$L$6)+SUMIFS('Resumen Anual'!$AN$112,BW79,'Resumen Anual'!$V$9,BH59,'Resumen Anual'!$L$64)+SUMIFS('Resumen Anual'!$AN$170,BW79,'Resumen Anual'!$V$9,BH59,'Resumen Anual'!$L$122)+SUMIFS('Resumen Anual'!$AN$228,BW79,'Resumen Anual'!$V$9,BH59,'Resumen Anual'!$L$180)+SUMIFS('Resumen Anual'!$AN$286,BW79,'Resumen Anual'!$V$9,BH59,'Resumen Anual'!$L$238)+SUMIFS('Resumen Anual'!$AN$344,BW79,'Resumen Anual'!$V$9,BH59,'Resumen Anual'!$L$296)+SUMIFS('Resumen Anual'!$AN$402,BW79,'Resumen Anual'!$V$9,BH59,'Resumen Anual'!$L$354)+SUMIFS('Resumen Anual'!$AN$460,BW79,'Resumen Anual'!$V$9,BH59,'Resumen Anual'!$L$412)+SUMIFS('Resumen Anual'!$AN$518,BW79,'Resumen Anual'!$V$9,BH59,'Resumen Anual'!$L$470)+SUMIFS('Resumen Anual'!$AN$576,BW79,'Resumen Anual'!$V$9,BH59,'Resumen Anual'!$L$528)+SUMIFS('Resumen Anual'!$AN$634,BW79,'Resumen Anual'!$V$9,BH59,'Resumen Anual'!$L$586)+SUMIFS('Resumen Anual'!$AN$692,BW79,'Resumen Anual'!$V$9,BH59,'Resumen Anual'!$L$644)+SUMIFS('Resumen Anual'!$CK$54,BW79,'Resumen Anual'!$V$9,BH59,'Resumen Anual'!$BI$6)+SUMIFS('Resumen Anual'!$CK$112,BW79,'Resumen Anual'!$V$9,BH59,'Resumen Anual'!$BI$64)+SUMIFS('Resumen Anual'!$CK$170,BW79,'Resumen Anual'!$V$9,BH59,'Resumen Anual'!$BI$122)+SUMIFS('Resumen Anual'!$CK$228,BW79,'Resumen Anual'!$V$9,BH59,'Resumen Anual'!$BI$180)+SUMIFS('Resumen Anual'!$CK$286,BW79,'Resumen Anual'!$V$9,BH59,'Resumen Anual'!$BI$238)+SUMIFS('Resumen Anual'!$CK$344,BW79,'Resumen Anual'!$V$9,BH59,'Resumen Anual'!$BI$296)+SUMIFS('Resumen Anual'!$CK$402,BW79,'Resumen Anual'!$V$9,BH59,'Resumen Anual'!$BI$354)+SUMIFS('Resumen Anual'!$CK$460,BW79,'Resumen Anual'!$V$9,BH59,'Resumen Anual'!$BI$412)+SUMIFS('Resumen Anual'!$CK$518,BW79,'Resumen Anual'!$V$9,BH59,'Resumen Anual'!$BI$470)+SUMIFS('Resumen Anual'!$CK$576,BW79,'Resumen Anual'!$V$9,BH59,'Resumen Anual'!$BI$528)+SUMIFS('Resumen Anual'!$CK$634,BW79,'Resumen Anual'!$V$9,BH59,'Resumen Anual'!$BI$586)+SUMIFS('Resumen Anual'!$CK$692,BW79,'Resumen Anual'!$V$9,BH59,'Resumen Anual'!$BI$644)+SUMIFS('Resumen Anual'!$EJ$54,BW79,'Resumen Anual'!$V$9,BH59,'Resumen Anual'!$DH$6)+SUMIFS('Resumen Anual'!$EJ$112,BW79,'Resumen Anual'!$V$9,BH59,'Resumen Anual'!$DH$64)+SUMIFS('Resumen Anual'!$EJ$170,BW79,'Resumen Anual'!$V$9,BH59,'Resumen Anual'!$DH$122)+SUMIFS('Resumen Anual'!$EJ$228,BW79,'Resumen Anual'!$V$9,BH59,'Resumen Anual'!$DH$180)+SUMIFS('Resumen Anual'!$EJ$286,BW79,'Resumen Anual'!$V$9,BH59,'Resumen Anual'!$DH$238)+SUMIFS('Resumen Anual'!$EJ$344,BW79,'Resumen Anual'!$V$9,BH59,'Resumen Anual'!$DH$296)+SUMIFS('Resumen Anual'!$EJ$402,BW79,'Resumen Anual'!$V$9,BH59,'Resumen Anual'!$DH$354)+SUMIFS('Resumen Anual'!$EJ$460,BW79,'Resumen Anual'!$V$9,BH59,'Resumen Anual'!$DH$412)+SUMIFS('Resumen Anual'!$EJ$518,BW79,'Resumen Anual'!$V$9,BH59,'Resumen Anual'!$DH$470)+SUMIFS('Resumen Anual'!$EJ$576,BW79,'Resumen Anual'!$V$9,BH59,'Resumen Anual'!$DH$528)+SUMIFS('Resumen Anual'!$EJ$634,BW79,'Resumen Anual'!$V$9,BH59,'Resumen Anual'!$DH$586)+SUMIFS('Resumen Anual'!$EJ$692,BW79,'Resumen Anual'!$V$9,BH59,'Resumen Anual'!$DH$644)+SUMIFS('Resumen Anual'!$GG$54,BW79,'Resumen Anual'!$V$9,BH59,'Resumen Anual'!$FE$6)+SUMIFS('Resumen Anual'!$GG$112,BW79,'Resumen Anual'!$V$9,BH59,'Resumen Anual'!$FE$64)+SUMIFS('Resumen Anual'!$GG$170,BW79,'Resumen Anual'!$V$9,BH59,'Resumen Anual'!$FE$122)+SUMIFS('Resumen Anual'!$GG$228,BW79,'Resumen Anual'!$V$9,BH59,'Resumen Anual'!$FE$180)+SUMIFS('Resumen Anual'!$GG$286,BW79,'Resumen Anual'!$V$9,BH59,'Resumen Anual'!$FE$238)+SUMIFS('Resumen Anual'!$GG$344,BW79,'Resumen Anual'!$V$9,BH59,'Resumen Anual'!$FE$296)+SUMIFS('Resumen Anual'!$GG$402,BW79,'Resumen Anual'!$V$9,BH59,'Resumen Anual'!$FE$354)+SUMIFS('Resumen Anual'!$GG$460,BW79,'Resumen Anual'!$V$9,BH59,'Resumen Anual'!$FE$412)+SUMIFS('Resumen Anual'!$GG$518,BW79,'Resumen Anual'!$V$9,BH59,'Resumen Anual'!$FE$470)+SUMIFS('Resumen Anual'!$GG$576,BW79,'Resumen Anual'!$V$9,BH59,'Resumen Anual'!$FE$528)+SUMIFS('Resumen Anual'!$GG$634,BW79,'Resumen Anual'!$V$9,BH59,'Resumen Anual'!$FE$586)+SUMIFS('Resumen Anual'!$GG$692,BW79,'Resumen Anual'!$V$9,BH59,'Resumen Anual'!$FE$644)</f>
        <v>0</v>
      </c>
      <c r="CK79" s="770"/>
      <c r="CL79" s="770"/>
      <c r="CM79" s="770"/>
      <c r="CN79" s="756">
        <f>SUMIFS('Resumen Anual'!$AR$54,BW79,'Resumen Anual'!$V$9,BH59,'Resumen Anual'!$L$6)+SUMIFS('Resumen Anual'!$AR$112,BW79,'Resumen Anual'!$V$9,BH59,'Resumen Anual'!$L$64)+SUMIFS('Resumen Anual'!$AR$170,BW79,'Resumen Anual'!$V$9,BH59,'Resumen Anual'!$L$122)+SUMIFS('Resumen Anual'!$AR$228,BW79,'Resumen Anual'!$V$9,BH59,'Resumen Anual'!$L$180)+SUMIFS('Resumen Anual'!$AR$286,BW79,'Resumen Anual'!$V$9,BH59,'Resumen Anual'!$L$238)+SUMIFS('Resumen Anual'!$AR$344,BW79,'Resumen Anual'!$V$9,BH59,'Resumen Anual'!$L$296)+SUMIFS('Resumen Anual'!$AR$402,BW79,'Resumen Anual'!$V$9,BH59,'Resumen Anual'!$L$354)+SUMIFS('Resumen Anual'!$AR$460,BW79,'Resumen Anual'!$V$9,BH59,'Resumen Anual'!$L$412)+SUMIFS('Resumen Anual'!$AR$518,BW79,'Resumen Anual'!$V$9,BH59,'Resumen Anual'!$L$470)+SUMIFS('Resumen Anual'!$AR$576,BW79,'Resumen Anual'!$V$9,BH59,'Resumen Anual'!$L$528)+SUMIFS('Resumen Anual'!$AR$634,BW79,'Resumen Anual'!$V$9,BH59,'Resumen Anual'!$L$586)+SUMIFS('Resumen Anual'!$AR$692,BW79,'Resumen Anual'!$V$9,BH59,'Resumen Anual'!$L$644)+SUMIFS('Resumen Anual'!$CO$54,BW79,'Resumen Anual'!$V$9,BH59,'Resumen Anual'!$BI$6)+SUMIFS('Resumen Anual'!$CO$112,BW79,'Resumen Anual'!$V$9,BH59,'Resumen Anual'!$BI$64)+SUMIFS('Resumen Anual'!$CO$170,BW79,'Resumen Anual'!$V$9,BH59,'Resumen Anual'!$BI$122)+SUMIFS('Resumen Anual'!$CO$228,BW79,'Resumen Anual'!$V$9,BH59,'Resumen Anual'!$BI$180)+SUMIFS('Resumen Anual'!$CO$286,BW79,'Resumen Anual'!$V$9,BH59,'Resumen Anual'!$BI$238)+SUMIFS('Resumen Anual'!$CO$344,BW79,'Resumen Anual'!$V$9,BH59,'Resumen Anual'!$BI$296)+SUMIFS('Resumen Anual'!$CO$402,BW79,'Resumen Anual'!$V$9,BH59,'Resumen Anual'!$BI$354)+SUMIFS('Resumen Anual'!$CO$460,BW79,'Resumen Anual'!$V$9,BH59,'Resumen Anual'!$BI$412)+SUMIFS('Resumen Anual'!$CO$518,BW79,'Resumen Anual'!$V$9,BH59,'Resumen Anual'!$BI$470)+SUMIFS('Resumen Anual'!$CO$576,BW79,'Resumen Anual'!$V$9,BH59,'Resumen Anual'!$BI$528)+SUMIFS('Resumen Anual'!$CO$634,BW79,'Resumen Anual'!$V$9,BH59,'Resumen Anual'!$BI$586)+SUMIFS('Resumen Anual'!$CO$692,BW79,'Resumen Anual'!$V$9,BH59,'Resumen Anual'!$BI$644)+SUMIFS('Resumen Anual'!$EN$54,BW79,'Resumen Anual'!$V$9,BH59,'Resumen Anual'!$DH$6)+SUMIFS('Resumen Anual'!$EN$112,BW79,'Resumen Anual'!$V$9,BH59,'Resumen Anual'!$DH$64)+SUMIFS('Resumen Anual'!$EN$170,BW79,'Resumen Anual'!$V$9,BH59,'Resumen Anual'!$DH$122)+SUMIFS('Resumen Anual'!$EN$228,BW79,'Resumen Anual'!$V$9,BH59,'Resumen Anual'!$DH$180)+SUMIFS('Resumen Anual'!$EN$286,BW79,'Resumen Anual'!$V$9,BH59,'Resumen Anual'!$DH$238)+SUMIFS('Resumen Anual'!$EN$344,BW79,'Resumen Anual'!$V$9,BH59,'Resumen Anual'!$DH$296)+SUMIFS('Resumen Anual'!$EN$402,BW79,'Resumen Anual'!$V$9,BH59,'Resumen Anual'!$DH$354)+SUMIFS('Resumen Anual'!$EN$460,BW79,'Resumen Anual'!$V$9,BH59,'Resumen Anual'!$DH$412)+SUMIFS('Resumen Anual'!$EN$518,BW79,'Resumen Anual'!$V$9,BH59,'Resumen Anual'!$DH$470)+SUMIFS('Resumen Anual'!$EN$576,BW79,'Resumen Anual'!$V$9,BH59,'Resumen Anual'!$DH$528)+SUMIFS('Resumen Anual'!$EN$634,BW79,'Resumen Anual'!$V$9,BH59,'Resumen Anual'!$DH$586)+SUMIFS('Resumen Anual'!$EN$692,BW79,'Resumen Anual'!$V$9,BH59,'Resumen Anual'!$DH$644)+SUMIFS('Resumen Anual'!$GK$54,BW79,'Resumen Anual'!$V$9,BH59,'Resumen Anual'!$FE$6)+SUMIFS('Resumen Anual'!$GK$112,BW79,'Resumen Anual'!$V$9,BH59,'Resumen Anual'!$FE$64)+SUMIFS('Resumen Anual'!$GK$170,BW79,'Resumen Anual'!$V$9,BH59,'Resumen Anual'!$FE$122)+SUMIFS('Resumen Anual'!$GK$228,BW79,'Resumen Anual'!$V$9,BH59,'Resumen Anual'!$FE$180)+SUMIFS('Resumen Anual'!$GK$286,BW79,'Resumen Anual'!$V$9,BH59,'Resumen Anual'!$FE$238)+SUMIFS('Resumen Anual'!$GK$344,BW79,'Resumen Anual'!$V$9,BH59,'Resumen Anual'!$FE$296)+SUMIFS('Resumen Anual'!$GK$402,BW79,'Resumen Anual'!$V$9,BH59,'Resumen Anual'!$FE$354)+SUMIFS('Resumen Anual'!$GK$460,BW79,'Resumen Anual'!$V$9,BH59,'Resumen Anual'!$FE$412)+SUMIFS('Resumen Anual'!$GK$518,BW79,'Resumen Anual'!$V$9,BH59,'Resumen Anual'!$FE$470)+SUMIFS('Resumen Anual'!$GK$576,BW79,'Resumen Anual'!$V$9,BH59,'Resumen Anual'!$FE$528)+SUMIFS('Resumen Anual'!$GK$634,BW79,'Resumen Anual'!$V$9,BH59,'Resumen Anual'!$FE$586)+SUMIFS('Resumen Anual'!$GK$692,BW79,'Resumen Anual'!$V$9,BH59,'Resumen Anual'!$FE$644)</f>
        <v>0</v>
      </c>
      <c r="CO79" s="756"/>
      <c r="CP79" s="756"/>
      <c r="CQ79" s="756">
        <f>SUMIFS('Resumen Anual'!$AU$54,BW79,'Resumen Anual'!$V$9,BH59,'Resumen Anual'!$L$6)+SUMIFS('Resumen Anual'!$AU$112,BW79,'Resumen Anual'!$V$9,BH59,'Resumen Anual'!$L$64)+SUMIFS('Resumen Anual'!$AU$170,BW79,'Resumen Anual'!$V$9,BH59,'Resumen Anual'!$L$122)+SUMIFS('Resumen Anual'!$AU$228,BW79,'Resumen Anual'!$V$9,BH59,'Resumen Anual'!$L$180)+SUMIFS('Resumen Anual'!$AU$286,BW79,'Resumen Anual'!$V$9,BH59,'Resumen Anual'!$L$238)+SUMIFS('Resumen Anual'!$AU$344,BW79,'Resumen Anual'!$V$9,BH59,'Resumen Anual'!$L$296)+SUMIFS('Resumen Anual'!$AU$402,BW79,'Resumen Anual'!$V$9,BH59,'Resumen Anual'!$L$354)+SUMIFS('Resumen Anual'!$AU$460,BW79,'Resumen Anual'!$V$9,BH59,'Resumen Anual'!$L$412)+SUMIFS('Resumen Anual'!$AU$518,BW79,'Resumen Anual'!$V$9,BH59,'Resumen Anual'!$L$470)+SUMIFS('Resumen Anual'!$AU$576,BW79,'Resumen Anual'!$V$9,BH59,'Resumen Anual'!$L$528)+SUMIFS('Resumen Anual'!$AU$634,BW79,'Resumen Anual'!$V$9,BH59,'Resumen Anual'!$L$586)+SUMIFS('Resumen Anual'!$AU$692,BW79,'Resumen Anual'!$V$9,BH59,'Resumen Anual'!$L$644)+SUMIFS('Resumen Anual'!$CR$54,BW79,'Resumen Anual'!$V$9,BH59,'Resumen Anual'!$BI$6)+SUMIFS('Resumen Anual'!$CR$112,BW79,'Resumen Anual'!$V$9,BH59,'Resumen Anual'!$BI$64)+SUMIFS('Resumen Anual'!$CR$170,BW79,'Resumen Anual'!$V$9,BH59,'Resumen Anual'!$BI$122)+SUMIFS('Resumen Anual'!$CR$228,BW79,'Resumen Anual'!$V$9,BH59,'Resumen Anual'!$BI$180)+SUMIFS('Resumen Anual'!$CR$286,BW79,'Resumen Anual'!$V$9,BH59,'Resumen Anual'!$BI$238)+SUMIFS('Resumen Anual'!$CR$344,BW79,'Resumen Anual'!$V$9,BH59,'Resumen Anual'!$BI$296)+SUMIFS('Resumen Anual'!$CR$402,BW79,'Resumen Anual'!$V$9,BH59,'Resumen Anual'!$BI$354)+SUMIFS('Resumen Anual'!$CR$460,BW79,'Resumen Anual'!$V$9,BH59,'Resumen Anual'!$BI$412)+SUMIFS('Resumen Anual'!$CR$518,BW79,'Resumen Anual'!$V$9,BH59,'Resumen Anual'!$BI$470)+SUMIFS('Resumen Anual'!$CR$576,BW79,'Resumen Anual'!$V$9,BH59,'Resumen Anual'!$BI$528)+SUMIFS('Resumen Anual'!$CR$634,BW79,'Resumen Anual'!$V$9,BH59,'Resumen Anual'!$BI$586)+SUMIFS('Resumen Anual'!$CR$692,BW79,'Resumen Anual'!$V$9,BH59,'Resumen Anual'!$BI$644)+SUMIFS('Resumen Anual'!$EQ$54,BW79,'Resumen Anual'!$V$9,BH59,'Resumen Anual'!$DH$6)+SUMIFS('Resumen Anual'!$EQ$112,BW79,'Resumen Anual'!$V$9,BH59,'Resumen Anual'!$DH$64)+SUMIFS('Resumen Anual'!$EQ$170,BW79,'Resumen Anual'!$V$9,BH59,'Resumen Anual'!$DH$122)+SUMIFS('Resumen Anual'!$EQ$228,BW79,'Resumen Anual'!$V$9,BH59,'Resumen Anual'!$DH$180)+SUMIFS('Resumen Anual'!$EQ$286,BW79,'Resumen Anual'!$V$9,BH59,'Resumen Anual'!$DH$238)+SUMIFS('Resumen Anual'!$EQ$344,BW79,'Resumen Anual'!$V$9,BH59,'Resumen Anual'!$DH$296)+SUMIFS('Resumen Anual'!$EQ$402,BW79,'Resumen Anual'!$V$9,BH59,'Resumen Anual'!$DH$354)+SUMIFS('Resumen Anual'!$EQ$460,BW79,'Resumen Anual'!$V$9,BH59,'Resumen Anual'!$DH$412)+SUMIFS('Resumen Anual'!$EQ$518,BW79,'Resumen Anual'!$V$9,BH59,'Resumen Anual'!$DH$470)+SUMIFS('Resumen Anual'!$EQ$576,BW79,'Resumen Anual'!$V$9,BH59,'Resumen Anual'!$DH$528)+SUMIFS('Resumen Anual'!$EQ$634,BW79,'Resumen Anual'!$V$9,BH59,'Resumen Anual'!$DH$586)+SUMIFS('Resumen Anual'!$EQ$692,BW79,'Resumen Anual'!$V$9,BH59,'Resumen Anual'!$DH$644)+SUMIFS('Resumen Anual'!$GN$54,BW79,'Resumen Anual'!$V$9,BH59,'Resumen Anual'!$FE$6)+SUMIFS('Resumen Anual'!$GN$112,BW79,'Resumen Anual'!$V$9,BH59,'Resumen Anual'!$FE$64)+SUMIFS('Resumen Anual'!$GN$170,BW79,'Resumen Anual'!$V$9,BH59,'Resumen Anual'!$FE$122)+SUMIFS('Resumen Anual'!$GN$228,BW79,'Resumen Anual'!$V$9,BH59,'Resumen Anual'!$FE$180)+SUMIFS('Resumen Anual'!$GN$286,BW79,'Resumen Anual'!$V$9,BH59,'Resumen Anual'!$FE$238)+SUMIFS('Resumen Anual'!$GN$344,BW79,'Resumen Anual'!$V$9,BH59,'Resumen Anual'!$FE$296)+SUMIFS('Resumen Anual'!$GN$402,BW79,'Resumen Anual'!$V$9,BH59,'Resumen Anual'!$FE$354)+SUMIFS('Resumen Anual'!$GN$460,BW79,'Resumen Anual'!$V$9,BH59,'Resumen Anual'!$FE$412)+SUMIFS('Resumen Anual'!$GN$518,BW79,'Resumen Anual'!$V$9,BH59,'Resumen Anual'!$FE$470)+SUMIFS('Resumen Anual'!$GN$576,BW79,'Resumen Anual'!$V$9,BH59,'Resumen Anual'!$FE$528)+SUMIFS('Resumen Anual'!$GN$634,BW79,'Resumen Anual'!$V$9,BH59,'Resumen Anual'!$FE$586)+SUMIFS('Resumen Anual'!$GN$692,BW79,'Resumen Anual'!$V$9,BH59,'Resumen Anual'!$FE$644)</f>
        <v>0</v>
      </c>
      <c r="CR79" s="756"/>
      <c r="CS79" s="756"/>
      <c r="CT79" s="1200"/>
      <c r="CU79" s="1199"/>
      <c r="CV79" s="171"/>
      <c r="CW79" s="775" t="str">
        <f>'Resumen Anual'!$C$30</f>
        <v>SIC</v>
      </c>
      <c r="CX79" s="776"/>
      <c r="CY79" s="776"/>
      <c r="CZ79" s="776"/>
      <c r="DA79" s="761">
        <f>SUMIF('Resumen Anual'!$FE$622,DF59,'Resumen Anual'!$FA$646)+SUMIF('Resumen Anual'!$DH$622,DF59,'Resumen Anual'!$DD$646)+SUMIF('Resumen Anual'!$BI$622,DF59,'Resumen Anual'!$BE$646)+SUMIF('Resumen Anual'!$L$622,DF59,'Resumen Anual'!$H$646)+SUMIF('Resumen Anual'!$FE$566,DF59,'Resumen Anual'!$FA$590)+SUMIF('Resumen Anual'!$DH$566,DF59,'Resumen Anual'!$DD$590)+SUMIF('Resumen Anual'!$BI$566,DF59,'Resumen Anual'!$BE$590)+SUMIF('Resumen Anual'!$L$566,DF59,'Resumen Anual'!$H$590)+SUMIF('Resumen Anual'!$FE$510,DF59,'Resumen Anual'!$FA$534)+SUMIF('Resumen Anual'!$DH$510,DF59,'Resumen Anual'!$DD$534)+SUMIF('Resumen Anual'!$BI$510,DF59,'Resumen Anual'!$BE$534)+SUMIF('Resumen Anual'!$L$510,DF59,'Resumen Anual'!$H$534)+SUMIF('Resumen Anual'!$FE$454,DF59,'Resumen Anual'!$FA$478)+SUMIF('Resumen Anual'!$DH$454,DF59,'Resumen Anual'!$DD$478)+SUMIF('Resumen Anual'!$BI$454,DF59,'Resumen Anual'!$BE$478)+SUMIF('Resumen Anual'!$L$454,DF59,'Resumen Anual'!$H$478)+SUMIF('Resumen Anual'!$FE$398,DF59,'Resumen Anual'!$FA$422)+SUMIF('Resumen Anual'!$DH$398,DF59,'Resumen Anual'!$DD$422)+SUMIF('Resumen Anual'!$BI$398,DF59,'Resumen Anual'!$BE$422)+SUMIF('Resumen Anual'!$L$398,DF59,'Resumen Anual'!$H$422)+SUMIF('Resumen Anual'!$FE$342,DF59,'Resumen Anual'!$FA$366)+SUMIF('Resumen Anual'!$DH$342,DF59,'Resumen Anual'!$DD$366)+SUMIF('Resumen Anual'!$BI$342,DF59,'Resumen Anual'!$BE$366)+SUMIF('Resumen Anual'!$L$342,DF59,'Resumen Anual'!$H$366)+SUMIF('Resumen Anual'!$FE$286,DF59,'Resumen Anual'!$FA$310)+SUMIF('Resumen Anual'!$DH$286,DF59,'Resumen Anual'!$DD$310)+SUMIF('Resumen Anual'!$BI$286,DF59,'Resumen Anual'!$BE$310)+SUMIF('Resumen Anual'!$L$286,DF59,'Resumen Anual'!$H$310)+SUMIF('Resumen Anual'!$FE$230,DF59,'Resumen Anual'!$FA$254)+SUMIF('Resumen Anual'!$DH$230,DF59,'Resumen Anual'!$DD$254)+SUMIF('Resumen Anual'!$BI$230,DF59,'Resumen Anual'!$BE$254)+SUMIF('Resumen Anual'!$L$230,DF59,'Resumen Anual'!$H$254)+SUMIF('Resumen Anual'!$FE$174,DF59,'Resumen Anual'!$FA$198)+SUMIF('Resumen Anual'!$DH$174,DF59,'Resumen Anual'!$DD$198)+SUMIF('Resumen Anual'!$BI$174,DF59,'Resumen Anual'!$BE$198)+SUMIF('Resumen Anual'!$L$174,DF59,'Resumen Anual'!$H$198)+SUMIF('Resumen Anual'!$FE$118,DF59,'Resumen Anual'!$FA$142)+SUMIF('Resumen Anual'!$DH$118,DF59,'Resumen Anual'!$DD$142)+SUMIF('Resumen Anual'!$BI$118,DF59,'Resumen Anual'!$BE$142)+SUMIF('Resumen Anual'!$L$118,DF59,'Resumen Anual'!$H$142)+SUMIF('Resumen Anual'!$FE$62,DF59,'Resumen Anual'!$FA$86)+SUMIF('Resumen Anual'!$DH$62,DF59,'Resumen Anual'!$DD$86)+SUMIF('Resumen Anual'!$BI$62,DF59,'Resumen Anual'!$BE$86)+SUMIF('Resumen Anual'!$L$62,DF59,'Resumen Anual'!$H$86)+SUMIF('Resumen Anual'!$FE$6,DF59,'Resumen Anual'!$FA$30)+SUMIF('Resumen Anual'!$DH$6,DF59,'Resumen Anual'!$DD$30)+SUMIF('Resumen Anual'!$BI$6,DF59,'Resumen Anual'!$BE$30)+SUMIF('Resumen Anual'!$L$6,DF59,'Resumen Anual'!$H$30)+SUMIF('Bitácoras Anteriores'!$K$6,DF59,'Bitácoras Anteriores'!$F$26)+SUMIF('Bitácoras Anteriores'!$K$59,$K$6,'Bitácoras Anteriores'!$F$79)+SUMIF('Bitácoras Anteriores'!$K$112,DF59,'Bitácoras Anteriores'!$F$132)+SUMIF('Bitácoras Anteriores'!$K$165,DF59,'Bitácoras Anteriores'!$F$185)+SUMIF('Bitácoras Anteriores'!$K$218,DF59,'Bitácoras Anteriores'!$F$238)+SUMIF('Bitácoras Anteriores'!$K$271,DF59,'Bitácoras Anteriores'!$F$291)+SUMIF('Bitácoras Anteriores'!$K$324,DF59,'Bitácoras Anteriores'!$F$344)+SUMIF('Bitácoras Anteriores'!$BH$6,DF59,'Bitácoras Anteriores'!$BD$26)+SUMIF('Bitácoras Anteriores'!$BH$59,$K$6,'Bitácoras Anteriores'!$BD$79)+SUMIF('Bitácoras Anteriores'!$BH$112,DF59,'Bitácoras Anteriores'!$BD$132)+SUMIF('Bitácoras Anteriores'!$BH$165,DF59,'Bitácoras Anteriores'!$BD$185)+SUMIF('Bitácoras Anteriores'!$BH$218,DF59,'Bitácoras Anteriores'!$BD$238)+SUMIF('Bitácoras Anteriores'!$BH$271,DF59,'Bitácoras Anteriores'!$BD$291)+SUMIF('Bitácoras Anteriores'!$BH$324,DF59,'Bitácoras Anteriores'!$BD$344)+SUMIF('Bitácoras Anteriores'!$DF$6,DF59,'Bitácoras Anteriores'!$DB$26)+SUMIF('Bitácoras Anteriores'!$DF$59,$K$6,'Bitácoras Anteriores'!$DB$79)+SUMIF('Bitácoras Anteriores'!$DF$112,DF59,'Bitácoras Anteriores'!$DB$132)+SUMIF('Bitácoras Anteriores'!$DF$165,DF59,'Bitácoras Anteriores'!$DB$185)+SUMIF('Bitácoras Anteriores'!$DF$218,DF59,'Bitácoras Anteriores'!$DB$238)+SUMIF('Bitácoras Anteriores'!$DF$271,DF59,'Bitácoras Anteriores'!$DB$291)+SUMIF('Bitácoras Anteriores'!$DF$324,DF59,'Bitácoras Anteriores'!$DB$344)+SUMIF('Bitácoras Anteriores'!$FC$6,DF59,'Bitácoras Anteriores'!$EY$26)+SUMIF('Bitácoras Anteriores'!$FC$59,$K$6,'Bitácoras Anteriores'!$EY$79)+SUMIF('Bitácoras Anteriores'!$FC$112,DF59,'Bitácoras Anteriores'!$EY$132)+SUMIF('Bitácoras Anteriores'!$FC$165,DF59,'Bitácoras Anteriores'!$EY$185)+SUMIF('Bitácoras Anteriores'!$FC$218,DF59,'Bitácoras Anteriores'!$EY$238)+SUMIF('Bitácoras Anteriores'!$FC$271,DF59,'Bitácoras Anteriores'!$EY$291)+SUMIF('Bitácoras Anteriores'!$FC$324,DF59,'Bitácoras Anteriores'!$EY$344)</f>
        <v>0</v>
      </c>
      <c r="DB79" s="762"/>
      <c r="DC79" s="762"/>
      <c r="DD79" s="762"/>
      <c r="DE79" s="762"/>
      <c r="DF79" s="762"/>
      <c r="DG79" s="763"/>
      <c r="DH79" s="632"/>
      <c r="DI79" s="779" t="str">
        <f>'Resumen Anual'!$O$30</f>
        <v>NOCHE</v>
      </c>
      <c r="DJ79" s="776"/>
      <c r="DK79" s="776"/>
      <c r="DL79" s="776"/>
      <c r="DM79" s="780"/>
      <c r="DN79" s="782">
        <f>SUMIF('Resumen Anual'!$FE$622,DF59,'Resumen Anual'!$FM$646)+SUMIF('Resumen Anual'!$DH$622,DF59,'Resumen Anual'!$DP$646)+SUMIF('Resumen Anual'!$BI$622,DF59,'Resumen Anual'!$BQ$646)+SUMIF('Resumen Anual'!$L$622,DF59,'Resumen Anual'!$T$646)+SUMIF('Resumen Anual'!$FE$566,DF59,'Resumen Anual'!$FM$590)+SUMIF('Resumen Anual'!$DH$566,DF59,'Resumen Anual'!$DP$590)+SUMIF('Resumen Anual'!$BI$566,DF59,'Resumen Anual'!$BQ$590)+SUMIF('Resumen Anual'!$L$566,DF59,'Resumen Anual'!$T$590)+SUMIF('Resumen Anual'!$FE$510,DF59,'Resumen Anual'!$FM$534)+SUMIF('Resumen Anual'!$DH$510,DF59,'Resumen Anual'!$DP$534)+SUMIF('Resumen Anual'!$BI$510,DF59,'Resumen Anual'!$BQ$534)+SUMIF('Resumen Anual'!$L$510,DF59,'Resumen Anual'!$T$534)+SUMIF('Resumen Anual'!$FE$454,DF59,'Resumen Anual'!$FM$478)+SUMIF('Resumen Anual'!$DH$454,DF59,'Resumen Anual'!$DP$478)+SUMIF('Resumen Anual'!$BI$454,DF59,'Resumen Anual'!$BQ$478)+SUMIF('Resumen Anual'!$L$454,DF59,'Resumen Anual'!$T$478)+SUMIF('Resumen Anual'!$FE$398,DF59,'Resumen Anual'!$FM$422)+SUMIF('Resumen Anual'!$DH$398,DF59,'Resumen Anual'!$DP$422)+SUMIF('Resumen Anual'!$BI$398,DF59,'Resumen Anual'!$BQ$422)+SUMIF('Resumen Anual'!$L$398,DF59,'Resumen Anual'!$T$422)+SUMIF('Resumen Anual'!$FE$342,DF59,'Resumen Anual'!$FM$366)+SUMIF('Resumen Anual'!$DH$342,DF59,'Resumen Anual'!$DP$366)+SUMIF('Resumen Anual'!$BI$342,DF59,'Resumen Anual'!$BQ$366)+SUMIF('Resumen Anual'!$L$342,DF59,'Resumen Anual'!$T$366)+SUMIF('Resumen Anual'!$FE$286,DF59,'Resumen Anual'!$FM$310)+SUMIF('Resumen Anual'!$DH$286,DF59,'Resumen Anual'!$DP$310)+SUMIF('Resumen Anual'!$BI$286,DF59,'Resumen Anual'!$BQ$310)+SUMIF('Resumen Anual'!$L$286,DF59,'Resumen Anual'!$T$310)+SUMIF('Resumen Anual'!$FE$230,DF59,'Resumen Anual'!$FM$254)+SUMIF('Resumen Anual'!$DH$230,DF59,'Resumen Anual'!$DP$254)+SUMIF('Resumen Anual'!$BI$230,DF59,'Resumen Anual'!$BQ$254)+SUMIF('Resumen Anual'!$L$230,DF59,'Resumen Anual'!$T$254)+SUMIF('Resumen Anual'!$FE$174,DF59,'Resumen Anual'!$FM$198)+SUMIF('Resumen Anual'!$DH$174,DF59,'Resumen Anual'!$DP$198)+SUMIF('Resumen Anual'!$BI$174,DF59,'Resumen Anual'!$BQ$198)+SUMIF('Resumen Anual'!$L$174,DF59,'Resumen Anual'!$T$198)+SUMIF('Resumen Anual'!$FE$118,DF59,'Resumen Anual'!$FM$142)+SUMIF('Resumen Anual'!$DH$118,DF59,'Resumen Anual'!$DP$142)+SUMIF('Resumen Anual'!$BI$118,DF59,'Resumen Anual'!$BQ$142)+SUMIF('Resumen Anual'!$L$118,DF59,'Resumen Anual'!$T$142)+SUMIF('Resumen Anual'!$FE$62,DF59,'Resumen Anual'!$FM$86)+SUMIF('Resumen Anual'!$DH$62,DF59,'Resumen Anual'!$DP$86)+SUMIF('Resumen Anual'!$BI$62,DF59,'Resumen Anual'!$BQ$86)+SUMIF('Resumen Anual'!$L$62,DF59,'Resumen Anual'!$T$86)+SUMIF('Resumen Anual'!$FE$6,DF59,'Resumen Anual'!$FM$30)+SUMIF('Resumen Anual'!$DH$6,DF59,'Resumen Anual'!$DP$30)+SUMIF('Resumen Anual'!$BI$6,DF59,'Resumen Anual'!$BQ$30)+SUMIF('Resumen Anual'!$L$6,DF59,'Resumen Anual'!$T$30)+SUMIF('Bitácoras Anteriores'!$K$6,DF59,'Bitácoras Anteriores'!$S$26)+SUMIF('Bitácoras Anteriores'!$K$59,$K$6,'Bitácoras Anteriores'!$S$79)+SUMIF('Bitácoras Anteriores'!$K$112,DF59,'Bitácoras Anteriores'!$S$132)+SUMIF('Bitácoras Anteriores'!$K$165,DF59,'Bitácoras Anteriores'!$S$185)+SUMIF('Bitácoras Anteriores'!$K$218,DF59,'Bitácoras Anteriores'!$S$238)+SUMIF('Bitácoras Anteriores'!$K$271,DF59,'Bitácoras Anteriores'!$S$291)+SUMIF('Bitácoras Anteriores'!$K$324,DF59,'Bitácoras Anteriores'!$S$344)+SUMIF('Bitácoras Anteriores'!$BH$6,DF59,'Bitácoras Anteriores'!$BP$26)+SUMIF('Bitácoras Anteriores'!$BH$59,$K$6,'Bitácoras Anteriores'!$BP$79)+SUMIF('Bitácoras Anteriores'!$BH$112,DF59,'Bitácoras Anteriores'!$BP$132)+SUMIF('Bitácoras Anteriores'!$BH$165,DF59,'Bitácoras Anteriores'!$BP$185)+SUMIF('Bitácoras Anteriores'!$BH$218,DF59,'Bitácoras Anteriores'!$BP$238)+SUMIF('Bitácoras Anteriores'!$BH$271,DF59,'Bitácoras Anteriores'!$BP$291)+SUMIF('Bitácoras Anteriores'!$BH$324,DF59,'Bitácoras Anteriores'!$BP$344)+SUMIF('Bitácoras Anteriores'!$DF$6,DF59,'Bitácoras Anteriores'!$DN$26)+SUMIF('Bitácoras Anteriores'!$DF$59,$K$6,'Bitácoras Anteriores'!$DN$79)+SUMIF('Bitácoras Anteriores'!$DF$112,DF59,'Bitácoras Anteriores'!$DN$132)+SUMIF('Bitácoras Anteriores'!$DF$165,DF59,'Bitácoras Anteriores'!$DN$185)+SUMIF('Bitácoras Anteriores'!$DF$218,DF59,'Bitácoras Anteriores'!$DN$238)+SUMIF('Bitácoras Anteriores'!$DF$271,DF59,'Bitácoras Anteriores'!$DN$291)+SUMIF('Bitácoras Anteriores'!$DF$324,DF59,'Bitácoras Anteriores'!$DN$344)+SUMIF('Bitácoras Anteriores'!$FC$6,DF59,'Bitácoras Anteriores'!$FK$26)+SUMIF('Bitácoras Anteriores'!$FC$59,$K$6,'Bitácoras Anteriores'!$FK$79)+SUMIF('Bitácoras Anteriores'!$FC$112,DF59,'Bitácoras Anteriores'!$FK$132)+SUMIF('Bitácoras Anteriores'!$FC$165,DF59,'Bitácoras Anteriores'!$FK$185)+SUMIF('Bitácoras Anteriores'!$FC$218,DF59,'Bitácoras Anteriores'!$FK$238)+SUMIF('Bitácoras Anteriores'!$FC$271,DF59,'Bitácoras Anteriores'!$FK$291)+SUMIF('Bitácoras Anteriores'!$FC$324,DF59,'Bitácoras Anteriores'!$FK$344)</f>
        <v>0</v>
      </c>
      <c r="DO79" s="783"/>
      <c r="DP79" s="783"/>
      <c r="DQ79" s="783"/>
      <c r="DR79" s="783"/>
      <c r="DS79" s="784"/>
      <c r="DT79" s="15"/>
      <c r="DU79" s="771">
        <f>IF(DU65=0," ",DU65+7)</f>
        <v>2029</v>
      </c>
      <c r="DV79" s="772"/>
      <c r="DW79" s="772"/>
      <c r="DX79" s="772"/>
      <c r="DY79" s="772"/>
      <c r="DZ79" s="1214">
        <f>SUMIFS('Resumen Anual'!$AF$54,DU79,'Resumen Anual'!$V$9,DF59,'Resumen Anual'!$L$6)+SUMIFS('Resumen Anual'!$AF$112,DU79,'Resumen Anual'!$V$9,DF59,'Resumen Anual'!$L$64)+SUMIFS('Resumen Anual'!$AF$170,DU79,'Resumen Anual'!$V$9,DF59,'Resumen Anual'!$L$122)+SUMIFS('Resumen Anual'!$AF$228,DU79,'Resumen Anual'!$V$9,DF59,'Resumen Anual'!$L$180)+SUMIFS('Resumen Anual'!$AF$286,DU79,'Resumen Anual'!$V$9,DF59,'Resumen Anual'!$L$238)+SUMIFS('Resumen Anual'!$AF$344,DU79,'Resumen Anual'!$V$9,DF59,'Resumen Anual'!$L$296)+SUMIFS('Resumen Anual'!$AF$402,DU79,'Resumen Anual'!$V$9,DF59,'Resumen Anual'!$L$354)+SUMIFS('Resumen Anual'!$AF$460,DU79,'Resumen Anual'!$V$9,DF59,'Resumen Anual'!$L$412)+SUMIFS('Resumen Anual'!$AF$518,DU79,'Resumen Anual'!$V$9,DF59,'Resumen Anual'!$L$470)+SUMIFS('Resumen Anual'!$AF$576,DU79,'Resumen Anual'!$V$9,DF59,'Resumen Anual'!$L$528)+SUMIFS('Resumen Anual'!$AF$634,DU79,'Resumen Anual'!$V$9,DF59,'Resumen Anual'!$L$586)+SUMIFS('Resumen Anual'!$AF$692,DU79,'Resumen Anual'!$V$9,DF59,'Resumen Anual'!$L$644)+SUMIFS('Resumen Anual'!$CC$54,DU79,'Resumen Anual'!$V$9,DF59,'Resumen Anual'!$BI$6)+SUMIFS('Resumen Anual'!$CC$112,DU79,'Resumen Anual'!$V$9,DF59,'Resumen Anual'!$BI$64)+SUMIFS('Resumen Anual'!$CC$170,DU79,'Resumen Anual'!$V$9,DF59,'Resumen Anual'!$BI$122)+SUMIFS('Resumen Anual'!$CC$228,DU79,'Resumen Anual'!$V$9,DF59,'Resumen Anual'!$BI$180)+SUMIFS('Resumen Anual'!$CC$286,DU79,'Resumen Anual'!$V$9,DF59,'Resumen Anual'!$BI$238)+SUMIFS('Resumen Anual'!$CC$344,DU79,'Resumen Anual'!$V$9,DF59,'Resumen Anual'!$BI$296)+SUMIFS('Resumen Anual'!$CC$402,DU79,'Resumen Anual'!$V$9,DF59,'Resumen Anual'!$BI$354)+SUMIFS('Resumen Anual'!$CC$460,DU79,'Resumen Anual'!$V$9,DF59,'Resumen Anual'!$BI$412)+SUMIFS('Resumen Anual'!$CC$518,DU79,'Resumen Anual'!$V$9,DF59,'Resumen Anual'!$BI$470)+SUMIFS('Resumen Anual'!$CC$576,DU79,'Resumen Anual'!$V$9,DF59,'Resumen Anual'!$BI$528)+SUMIFS('Resumen Anual'!$CC$634,DU79,'Resumen Anual'!$V$9,DF59,'Resumen Anual'!$BI$586)+SUMIFS('Resumen Anual'!$CC$692,DU79,'Resumen Anual'!$V$9,DF59,'Resumen Anual'!$BI$644)+SUMIFS('Resumen Anual'!$EB$54,DU79,'Resumen Anual'!$V$9,DF59,'Resumen Anual'!$DH$6)+SUMIFS('Resumen Anual'!$EB$112,DU79,'Resumen Anual'!$V$9,DF59,'Resumen Anual'!$DH$64)+SUMIFS('Resumen Anual'!$EB$170,DU79,'Resumen Anual'!$V$9,DF59,'Resumen Anual'!$DH$122)+SUMIFS('Resumen Anual'!$EB$228,DU79,'Resumen Anual'!$V$9,DF59,'Resumen Anual'!$DH$180)+SUMIFS('Resumen Anual'!$EB$286,DU79,'Resumen Anual'!$V$9,DF59,'Resumen Anual'!$DH$238)+SUMIFS('Resumen Anual'!$EB$344,DU79,'Resumen Anual'!$V$9,DF59,'Resumen Anual'!$DH$296)+SUMIFS('Resumen Anual'!$EB$402,DU79,'Resumen Anual'!$V$9,DF59,'Resumen Anual'!$DH$354)+SUMIFS('Resumen Anual'!$EB$460,DU79,'Resumen Anual'!$V$9,DF59,'Resumen Anual'!$DH$412)+SUMIFS('Resumen Anual'!$EB$518,DU79,'Resumen Anual'!$V$9,DF59,'Resumen Anual'!$DH$470)+SUMIFS('Resumen Anual'!$EB$576,DU79,'Resumen Anual'!$V$9,DF59,'Resumen Anual'!$DH$528)+SUMIFS('Resumen Anual'!$EB$634,DU79,'Resumen Anual'!$V$9,DF59,'Resumen Anual'!$DH$586)+SUMIFS('Resumen Anual'!$EB$692,DU79,'Resumen Anual'!$V$9,DF59,'Resumen Anual'!$DH$644)+SUMIFS('Resumen Anual'!$FY$54,DU79,'Resumen Anual'!$V$9,DF59,'Resumen Anual'!$FE$6)+SUMIFS('Resumen Anual'!$FY$112,DU79,'Resumen Anual'!$V$9,DF59,'Resumen Anual'!$FE$64)+SUMIFS('Resumen Anual'!$FY$170,DU79,'Resumen Anual'!$V$9,DF59,'Resumen Anual'!$FE$122)+SUMIFS('Resumen Anual'!$FY$228,DU79,'Resumen Anual'!$V$9,DF59,'Resumen Anual'!$FE$180)+SUMIFS('Resumen Anual'!$FY$286,DU79,'Resumen Anual'!$V$9,DF59,'Resumen Anual'!$FE$238)+SUMIFS('Resumen Anual'!$FY$344,DU79,'Resumen Anual'!$V$9,DF59,'Resumen Anual'!$FE$296)+SUMIFS('Resumen Anual'!$FY$402,DU79,'Resumen Anual'!$V$9,DF59,'Resumen Anual'!$FE$354)+SUMIFS('Resumen Anual'!$FY$460,DU79,'Resumen Anual'!$V$9,DF59,'Resumen Anual'!$FE$412)+SUMIFS('Resumen Anual'!$FY$518,DU79,'Resumen Anual'!$V$9,DF59,'Resumen Anual'!$FE$470)+SUMIFS('Resumen Anual'!$FY$576,DU79,'Resumen Anual'!$V$9,DF59,'Resumen Anual'!$FE$528)+SUMIFS('Resumen Anual'!$FY$634,DU79,'Resumen Anual'!$V$9,DF59,'Resumen Anual'!$FE$586)+SUMIFS('Resumen Anual'!$FY$692,DU79,'Resumen Anual'!$V$9,DF59,'Resumen Anual'!$FE$644)</f>
        <v>0</v>
      </c>
      <c r="EA79" s="770"/>
      <c r="EB79" s="770"/>
      <c r="EC79" s="770"/>
      <c r="ED79" s="770">
        <f>SUMIFS('Resumen Anual'!$AJ$54,DU79,'Resumen Anual'!$V$9,DF59,'Resumen Anual'!$L$6)+SUMIFS('Resumen Anual'!$AJ$112,DU79,'Resumen Anual'!$V$9,DF59,'Resumen Anual'!$L$64)+SUMIFS('Resumen Anual'!$AJ$170,DU79,'Resumen Anual'!$V$9,DF59,'Resumen Anual'!$L$122)+SUMIFS('Resumen Anual'!$AJ$228,DU79,'Resumen Anual'!$V$9,DF59,'Resumen Anual'!$L$180)+SUMIFS('Resumen Anual'!$AJ$286,DU79,'Resumen Anual'!$V$9,DF59,'Resumen Anual'!$L$238)+SUMIFS('Resumen Anual'!$AJ$344,DU79,'Resumen Anual'!$V$9,DF59,'Resumen Anual'!$L$296)+SUMIFS('Resumen Anual'!$AJ$402,DU79,'Resumen Anual'!$V$9,DF59,'Resumen Anual'!$L$354)+SUMIFS('Resumen Anual'!$AJ$460,DU79,'Resumen Anual'!$V$9,DF59,'Resumen Anual'!$L$412)+SUMIFS('Resumen Anual'!$AJ$518,DU79,'Resumen Anual'!$V$9,DF59,'Resumen Anual'!$L$470)+SUMIFS('Resumen Anual'!$AJ$576,DU79,'Resumen Anual'!$V$9,DF59,'Resumen Anual'!$L$528)+SUMIFS('Resumen Anual'!$AJ$634,DU79,'Resumen Anual'!$V$9,DF59,'Resumen Anual'!$L$586)+SUMIFS('Resumen Anual'!$AJ$692,DU79,'Resumen Anual'!$V$9,DF59,'Resumen Anual'!$L$644)+SUMIFS('Resumen Anual'!$CG$54,DU79,'Resumen Anual'!$V$9,DF59,'Resumen Anual'!$BI$6)+SUMIFS('Resumen Anual'!$CG$112,DU79,'Resumen Anual'!$V$9,DF59,'Resumen Anual'!$BI$64)+SUMIFS('Resumen Anual'!$CG$170,DU79,'Resumen Anual'!$V$9,DF59,'Resumen Anual'!$BI$122)+SUMIFS('Resumen Anual'!$CG$228,DU79,'Resumen Anual'!$V$9,DF59,'Resumen Anual'!$BI$180)+SUMIFS('Resumen Anual'!$CG$286,DU79,'Resumen Anual'!$V$9,DF59,'Resumen Anual'!$BI$238)+SUMIFS('Resumen Anual'!$CG$344,DU79,'Resumen Anual'!$V$9,DF59,'Resumen Anual'!$BI$296)+SUMIFS('Resumen Anual'!$CG$402,DU79,'Resumen Anual'!$V$9,DF59,'Resumen Anual'!$BI$354)+SUMIFS('Resumen Anual'!$CG$460,DU79,'Resumen Anual'!$V$9,DF59,'Resumen Anual'!$BI$412)+SUMIFS('Resumen Anual'!$CG$518,DU79,'Resumen Anual'!$V$9,DF59,'Resumen Anual'!$BI$470)+SUMIFS('Resumen Anual'!$CG$576,DU79,'Resumen Anual'!$V$9,DF59,'Resumen Anual'!$BI$528)+SUMIFS('Resumen Anual'!$CG$634,DU79,'Resumen Anual'!$V$9,DF59,'Resumen Anual'!$BI$586)+SUMIFS('Resumen Anual'!$CG$692,DU79,'Resumen Anual'!$V$9,DF59,'Resumen Anual'!$BI$644)+SUMIFS('Resumen Anual'!$EF$54,DU79,'Resumen Anual'!$V$9,DF59,'Resumen Anual'!$DH$6)+SUMIFS('Resumen Anual'!$EF$112,DU79,'Resumen Anual'!$V$9,DF59,'Resumen Anual'!$DH$64)+SUMIFS('Resumen Anual'!$EF$170,DU79,'Resumen Anual'!$V$9,DF59,'Resumen Anual'!$DH$122)+SUMIFS('Resumen Anual'!$EF$228,DU79,'Resumen Anual'!$V$9,DF59,'Resumen Anual'!$DH$180)+SUMIFS('Resumen Anual'!$EF$286,DU79,'Resumen Anual'!$V$9,DF59,'Resumen Anual'!$DH$238)+SUMIFS('Resumen Anual'!$EF$344,DU79,'Resumen Anual'!$V$9,DF59,'Resumen Anual'!$DH$296)+SUMIFS('Resumen Anual'!$EF$402,DU79,'Resumen Anual'!$V$9,DF59,'Resumen Anual'!$DH$354)+SUMIFS('Resumen Anual'!$EF$460,DU79,'Resumen Anual'!$V$9,DF59,'Resumen Anual'!$DH$412)+SUMIFS('Resumen Anual'!$EF$518,DU79,'Resumen Anual'!$V$9,DF59,'Resumen Anual'!$DH$470)+SUMIFS('Resumen Anual'!$EF$576,DU79,'Resumen Anual'!$V$9,DF59,'Resumen Anual'!$DH$528)+SUMIFS('Resumen Anual'!$EF$634,DU79,'Resumen Anual'!$V$9,DF59,'Resumen Anual'!$DH$586)+SUMIFS('Resumen Anual'!$EF$692,DU79,'Resumen Anual'!$V$9,DF59,'Resumen Anual'!$DH$644)+SUMIFS('Resumen Anual'!$GC$54,DU79,'Resumen Anual'!$V$9,DF59,'Resumen Anual'!$FE$6)+SUMIFS('Resumen Anual'!$GC$112,DU79,'Resumen Anual'!$V$9,DF59,'Resumen Anual'!$FE$64)+SUMIFS('Resumen Anual'!$GC$170,DU79,'Resumen Anual'!$V$9,DF59,'Resumen Anual'!$FE$122)+SUMIFS('Resumen Anual'!$GC$228,DU79,'Resumen Anual'!$V$9,DF59,'Resumen Anual'!$FE$180)+SUMIFS('Resumen Anual'!$GC$286,DU79,'Resumen Anual'!$V$9,DF59,'Resumen Anual'!$FE$238)+SUMIFS('Resumen Anual'!$GC$344,DU79,'Resumen Anual'!$V$9,DF59,'Resumen Anual'!$FE$296)+SUMIFS('Resumen Anual'!$GC$402,DU79,'Resumen Anual'!$V$9,DF59,'Resumen Anual'!$FE$354)+SUMIFS('Resumen Anual'!$GC$460,DU79,'Resumen Anual'!$V$9,DF59,'Resumen Anual'!$FE$412)+SUMIFS('Resumen Anual'!$GC$518,DU79,'Resumen Anual'!$V$9,DF59,'Resumen Anual'!$FE$470)+SUMIFS('Resumen Anual'!$GC$576,DU79,'Resumen Anual'!$V$9,DF59,'Resumen Anual'!$FE$528)+SUMIFS('Resumen Anual'!$GC$634,DU79,'Resumen Anual'!$V$9,DF59,'Resumen Anual'!$FE$586)+SUMIFS('Resumen Anual'!$GC$692,DU79,'Resumen Anual'!$V$9,DF59,'Resumen Anual'!$FE$644)</f>
        <v>0</v>
      </c>
      <c r="EE79" s="770"/>
      <c r="EF79" s="770"/>
      <c r="EG79" s="770"/>
      <c r="EH79" s="770">
        <f>SUMIFS('Resumen Anual'!$AN$54,DU79,'Resumen Anual'!$V$9,DF59,'Resumen Anual'!$L$6)+SUMIFS('Resumen Anual'!$AN$112,DU79,'Resumen Anual'!$V$9,DF59,'Resumen Anual'!$L$64)+SUMIFS('Resumen Anual'!$AN$170,DU79,'Resumen Anual'!$V$9,DF59,'Resumen Anual'!$L$122)+SUMIFS('Resumen Anual'!$AN$228,DU79,'Resumen Anual'!$V$9,DF59,'Resumen Anual'!$L$180)+SUMIFS('Resumen Anual'!$AN$286,DU79,'Resumen Anual'!$V$9,DF59,'Resumen Anual'!$L$238)+SUMIFS('Resumen Anual'!$AN$344,DU79,'Resumen Anual'!$V$9,DF59,'Resumen Anual'!$L$296)+SUMIFS('Resumen Anual'!$AN$402,DU79,'Resumen Anual'!$V$9,DF59,'Resumen Anual'!$L$354)+SUMIFS('Resumen Anual'!$AN$460,DU79,'Resumen Anual'!$V$9,DF59,'Resumen Anual'!$L$412)+SUMIFS('Resumen Anual'!$AN$518,DU79,'Resumen Anual'!$V$9,DF59,'Resumen Anual'!$L$470)+SUMIFS('Resumen Anual'!$AN$576,DU79,'Resumen Anual'!$V$9,DF59,'Resumen Anual'!$L$528)+SUMIFS('Resumen Anual'!$AN$634,DU79,'Resumen Anual'!$V$9,DF59,'Resumen Anual'!$L$586)+SUMIFS('Resumen Anual'!$AN$692,DU79,'Resumen Anual'!$V$9,DF59,'Resumen Anual'!$L$644)+SUMIFS('Resumen Anual'!$CK$54,DU79,'Resumen Anual'!$V$9,DF59,'Resumen Anual'!$BI$6)+SUMIFS('Resumen Anual'!$CK$112,DU79,'Resumen Anual'!$V$9,DF59,'Resumen Anual'!$BI$64)+SUMIFS('Resumen Anual'!$CK$170,DU79,'Resumen Anual'!$V$9,DF59,'Resumen Anual'!$BI$122)+SUMIFS('Resumen Anual'!$CK$228,DU79,'Resumen Anual'!$V$9,DF59,'Resumen Anual'!$BI$180)+SUMIFS('Resumen Anual'!$CK$286,DU79,'Resumen Anual'!$V$9,DF59,'Resumen Anual'!$BI$238)+SUMIFS('Resumen Anual'!$CK$344,DU79,'Resumen Anual'!$V$9,DF59,'Resumen Anual'!$BI$296)+SUMIFS('Resumen Anual'!$CK$402,DU79,'Resumen Anual'!$V$9,DF59,'Resumen Anual'!$BI$354)+SUMIFS('Resumen Anual'!$CK$460,DU79,'Resumen Anual'!$V$9,DF59,'Resumen Anual'!$BI$412)+SUMIFS('Resumen Anual'!$CK$518,DU79,'Resumen Anual'!$V$9,DF59,'Resumen Anual'!$BI$470)+SUMIFS('Resumen Anual'!$CK$576,DU79,'Resumen Anual'!$V$9,DF59,'Resumen Anual'!$BI$528)+SUMIFS('Resumen Anual'!$CK$634,DU79,'Resumen Anual'!$V$9,DF59,'Resumen Anual'!$BI$586)+SUMIFS('Resumen Anual'!$CK$692,DU79,'Resumen Anual'!$V$9,DF59,'Resumen Anual'!$BI$644)+SUMIFS('Resumen Anual'!$EJ$54,DU79,'Resumen Anual'!$V$9,DF59,'Resumen Anual'!$DH$6)+SUMIFS('Resumen Anual'!$EJ$112,DU79,'Resumen Anual'!$V$9,DF59,'Resumen Anual'!$DH$64)+SUMIFS('Resumen Anual'!$EJ$170,DU79,'Resumen Anual'!$V$9,DF59,'Resumen Anual'!$DH$122)+SUMIFS('Resumen Anual'!$EJ$228,DU79,'Resumen Anual'!$V$9,DF59,'Resumen Anual'!$DH$180)+SUMIFS('Resumen Anual'!$EJ$286,DU79,'Resumen Anual'!$V$9,DF59,'Resumen Anual'!$DH$238)+SUMIFS('Resumen Anual'!$EJ$344,DU79,'Resumen Anual'!$V$9,DF59,'Resumen Anual'!$DH$296)+SUMIFS('Resumen Anual'!$EJ$402,DU79,'Resumen Anual'!$V$9,DF59,'Resumen Anual'!$DH$354)+SUMIFS('Resumen Anual'!$EJ$460,DU79,'Resumen Anual'!$V$9,DF59,'Resumen Anual'!$DH$412)+SUMIFS('Resumen Anual'!$EJ$518,DU79,'Resumen Anual'!$V$9,DF59,'Resumen Anual'!$DH$470)+SUMIFS('Resumen Anual'!$EJ$576,DU79,'Resumen Anual'!$V$9,DF59,'Resumen Anual'!$DH$528)+SUMIFS('Resumen Anual'!$EJ$634,DU79,'Resumen Anual'!$V$9,DF59,'Resumen Anual'!$DH$586)+SUMIFS('Resumen Anual'!$EJ$692,DU79,'Resumen Anual'!$V$9,DF59,'Resumen Anual'!$DH$644)+SUMIFS('Resumen Anual'!$GG$54,DU79,'Resumen Anual'!$V$9,DF59,'Resumen Anual'!$FE$6)+SUMIFS('Resumen Anual'!$GG$112,DU79,'Resumen Anual'!$V$9,DF59,'Resumen Anual'!$FE$64)+SUMIFS('Resumen Anual'!$GG$170,DU79,'Resumen Anual'!$V$9,DF59,'Resumen Anual'!$FE$122)+SUMIFS('Resumen Anual'!$GG$228,DU79,'Resumen Anual'!$V$9,DF59,'Resumen Anual'!$FE$180)+SUMIFS('Resumen Anual'!$GG$286,DU79,'Resumen Anual'!$V$9,DF59,'Resumen Anual'!$FE$238)+SUMIFS('Resumen Anual'!$GG$344,DU79,'Resumen Anual'!$V$9,DF59,'Resumen Anual'!$FE$296)+SUMIFS('Resumen Anual'!$GG$402,DU79,'Resumen Anual'!$V$9,DF59,'Resumen Anual'!$FE$354)+SUMIFS('Resumen Anual'!$GG$460,DU79,'Resumen Anual'!$V$9,DF59,'Resumen Anual'!$FE$412)+SUMIFS('Resumen Anual'!$GG$518,DU79,'Resumen Anual'!$V$9,DF59,'Resumen Anual'!$FE$470)+SUMIFS('Resumen Anual'!$GG$576,DU79,'Resumen Anual'!$V$9,DF59,'Resumen Anual'!$FE$528)+SUMIFS('Resumen Anual'!$GG$634,DU79,'Resumen Anual'!$V$9,DF59,'Resumen Anual'!$FE$586)+SUMIFS('Resumen Anual'!$GG$692,DU79,'Resumen Anual'!$V$9,DF59,'Resumen Anual'!$FE$644)</f>
        <v>0</v>
      </c>
      <c r="EI79" s="770"/>
      <c r="EJ79" s="770"/>
      <c r="EK79" s="770"/>
      <c r="EL79" s="756">
        <f>SUMIFS('Resumen Anual'!$AR$54,DU79,'Resumen Anual'!$V$9,DF59,'Resumen Anual'!$L$6)+SUMIFS('Resumen Anual'!$AR$112,DU79,'Resumen Anual'!$V$9,DF59,'Resumen Anual'!$L$64)+SUMIFS('Resumen Anual'!$AR$170,DU79,'Resumen Anual'!$V$9,DF59,'Resumen Anual'!$L$122)+SUMIFS('Resumen Anual'!$AR$228,DU79,'Resumen Anual'!$V$9,DF59,'Resumen Anual'!$L$180)+SUMIFS('Resumen Anual'!$AR$286,DU79,'Resumen Anual'!$V$9,DF59,'Resumen Anual'!$L$238)+SUMIFS('Resumen Anual'!$AR$344,DU79,'Resumen Anual'!$V$9,DF59,'Resumen Anual'!$L$296)+SUMIFS('Resumen Anual'!$AR$402,DU79,'Resumen Anual'!$V$9,DF59,'Resumen Anual'!$L$354)+SUMIFS('Resumen Anual'!$AR$460,DU79,'Resumen Anual'!$V$9,DF59,'Resumen Anual'!$L$412)+SUMIFS('Resumen Anual'!$AR$518,DU79,'Resumen Anual'!$V$9,DF59,'Resumen Anual'!$L$470)+SUMIFS('Resumen Anual'!$AR$576,DU79,'Resumen Anual'!$V$9,DF59,'Resumen Anual'!$L$528)+SUMIFS('Resumen Anual'!$AR$634,DU79,'Resumen Anual'!$V$9,DF59,'Resumen Anual'!$L$586)+SUMIFS('Resumen Anual'!$AR$692,DU79,'Resumen Anual'!$V$9,DF59,'Resumen Anual'!$L$644)+SUMIFS('Resumen Anual'!$CO$54,DU79,'Resumen Anual'!$V$9,DF59,'Resumen Anual'!$BI$6)+SUMIFS('Resumen Anual'!$CO$112,DU79,'Resumen Anual'!$V$9,DF59,'Resumen Anual'!$BI$64)+SUMIFS('Resumen Anual'!$CO$170,DU79,'Resumen Anual'!$V$9,DF59,'Resumen Anual'!$BI$122)+SUMIFS('Resumen Anual'!$CO$228,DU79,'Resumen Anual'!$V$9,DF59,'Resumen Anual'!$BI$180)+SUMIFS('Resumen Anual'!$CO$286,DU79,'Resumen Anual'!$V$9,DF59,'Resumen Anual'!$BI$238)+SUMIFS('Resumen Anual'!$CO$344,DU79,'Resumen Anual'!$V$9,DF59,'Resumen Anual'!$BI$296)+SUMIFS('Resumen Anual'!$CO$402,DU79,'Resumen Anual'!$V$9,DF59,'Resumen Anual'!$BI$354)+SUMIFS('Resumen Anual'!$CO$460,DU79,'Resumen Anual'!$V$9,DF59,'Resumen Anual'!$BI$412)+SUMIFS('Resumen Anual'!$CO$518,DU79,'Resumen Anual'!$V$9,DF59,'Resumen Anual'!$BI$470)+SUMIFS('Resumen Anual'!$CO$576,DU79,'Resumen Anual'!$V$9,DF59,'Resumen Anual'!$BI$528)+SUMIFS('Resumen Anual'!$CO$634,DU79,'Resumen Anual'!$V$9,DF59,'Resumen Anual'!$BI$586)+SUMIFS('Resumen Anual'!$CO$692,DU79,'Resumen Anual'!$V$9,DF59,'Resumen Anual'!$BI$644)+SUMIFS('Resumen Anual'!$EN$54,DU79,'Resumen Anual'!$V$9,DF59,'Resumen Anual'!$DH$6)+SUMIFS('Resumen Anual'!$EN$112,DU79,'Resumen Anual'!$V$9,DF59,'Resumen Anual'!$DH$64)+SUMIFS('Resumen Anual'!$EN$170,DU79,'Resumen Anual'!$V$9,DF59,'Resumen Anual'!$DH$122)+SUMIFS('Resumen Anual'!$EN$228,DU79,'Resumen Anual'!$V$9,DF59,'Resumen Anual'!$DH$180)+SUMIFS('Resumen Anual'!$EN$286,DU79,'Resumen Anual'!$V$9,DF59,'Resumen Anual'!$DH$238)+SUMIFS('Resumen Anual'!$EN$344,DU79,'Resumen Anual'!$V$9,DF59,'Resumen Anual'!$DH$296)+SUMIFS('Resumen Anual'!$EN$402,DU79,'Resumen Anual'!$V$9,DF59,'Resumen Anual'!$DH$354)+SUMIFS('Resumen Anual'!$EN$460,DU79,'Resumen Anual'!$V$9,DF59,'Resumen Anual'!$DH$412)+SUMIFS('Resumen Anual'!$EN$518,DU79,'Resumen Anual'!$V$9,DF59,'Resumen Anual'!$DH$470)+SUMIFS('Resumen Anual'!$EN$576,DU79,'Resumen Anual'!$V$9,DF59,'Resumen Anual'!$DH$528)+SUMIFS('Resumen Anual'!$EN$634,DU79,'Resumen Anual'!$V$9,DF59,'Resumen Anual'!$DH$586)+SUMIFS('Resumen Anual'!$EN$692,DU79,'Resumen Anual'!$V$9,DF59,'Resumen Anual'!$DH$644)+SUMIFS('Resumen Anual'!$GK$54,DU79,'Resumen Anual'!$V$9,DF59,'Resumen Anual'!$FE$6)+SUMIFS('Resumen Anual'!$GK$112,DU79,'Resumen Anual'!$V$9,DF59,'Resumen Anual'!$FE$64)+SUMIFS('Resumen Anual'!$GK$170,DU79,'Resumen Anual'!$V$9,DF59,'Resumen Anual'!$FE$122)+SUMIFS('Resumen Anual'!$GK$228,DU79,'Resumen Anual'!$V$9,DF59,'Resumen Anual'!$FE$180)+SUMIFS('Resumen Anual'!$GK$286,DU79,'Resumen Anual'!$V$9,DF59,'Resumen Anual'!$FE$238)+SUMIFS('Resumen Anual'!$GK$344,DU79,'Resumen Anual'!$V$9,DF59,'Resumen Anual'!$FE$296)+SUMIFS('Resumen Anual'!$GK$402,DU79,'Resumen Anual'!$V$9,DF59,'Resumen Anual'!$FE$354)+SUMIFS('Resumen Anual'!$GK$460,DU79,'Resumen Anual'!$V$9,DF59,'Resumen Anual'!$FE$412)+SUMIFS('Resumen Anual'!$GK$518,DU79,'Resumen Anual'!$V$9,DF59,'Resumen Anual'!$FE$470)+SUMIFS('Resumen Anual'!$GK$576,DU79,'Resumen Anual'!$V$9,DF59,'Resumen Anual'!$FE$528)+SUMIFS('Resumen Anual'!$GK$634,DU79,'Resumen Anual'!$V$9,DF59,'Resumen Anual'!$FE$586)+SUMIFS('Resumen Anual'!$GK$692,DU79,'Resumen Anual'!$V$9,DF59,'Resumen Anual'!$FE$644)</f>
        <v>0</v>
      </c>
      <c r="EM79" s="756"/>
      <c r="EN79" s="756"/>
      <c r="EO79" s="756">
        <f>SUMIFS('Resumen Anual'!$AU$54,DU79,'Resumen Anual'!$V$9,DF59,'Resumen Anual'!$L$6)+SUMIFS('Resumen Anual'!$AU$112,DU79,'Resumen Anual'!$V$9,DF59,'Resumen Anual'!$L$64)+SUMIFS('Resumen Anual'!$AU$170,DU79,'Resumen Anual'!$V$9,DF59,'Resumen Anual'!$L$122)+SUMIFS('Resumen Anual'!$AU$228,DU79,'Resumen Anual'!$V$9,DF59,'Resumen Anual'!$L$180)+SUMIFS('Resumen Anual'!$AU$286,DU79,'Resumen Anual'!$V$9,DF59,'Resumen Anual'!$L$238)+SUMIFS('Resumen Anual'!$AU$344,DU79,'Resumen Anual'!$V$9,DF59,'Resumen Anual'!$L$296)+SUMIFS('Resumen Anual'!$AU$402,DU79,'Resumen Anual'!$V$9,DF59,'Resumen Anual'!$L$354)+SUMIFS('Resumen Anual'!$AU$460,DU79,'Resumen Anual'!$V$9,DF59,'Resumen Anual'!$L$412)+SUMIFS('Resumen Anual'!$AU$518,DU79,'Resumen Anual'!$V$9,DF59,'Resumen Anual'!$L$470)+SUMIFS('Resumen Anual'!$AU$576,DU79,'Resumen Anual'!$V$9,DF59,'Resumen Anual'!$L$528)+SUMIFS('Resumen Anual'!$AU$634,DU79,'Resumen Anual'!$V$9,DF59,'Resumen Anual'!$L$586)+SUMIFS('Resumen Anual'!$AU$692,DU79,'Resumen Anual'!$V$9,DF59,'Resumen Anual'!$L$644)+SUMIFS('Resumen Anual'!$CR$54,DU79,'Resumen Anual'!$V$9,DF59,'Resumen Anual'!$BI$6)+SUMIFS('Resumen Anual'!$CR$112,DU79,'Resumen Anual'!$V$9,DF59,'Resumen Anual'!$BI$64)+SUMIFS('Resumen Anual'!$CR$170,DU79,'Resumen Anual'!$V$9,DF59,'Resumen Anual'!$BI$122)+SUMIFS('Resumen Anual'!$CR$228,DU79,'Resumen Anual'!$V$9,DF59,'Resumen Anual'!$BI$180)+SUMIFS('Resumen Anual'!$CR$286,DU79,'Resumen Anual'!$V$9,DF59,'Resumen Anual'!$BI$238)+SUMIFS('Resumen Anual'!$CR$344,DU79,'Resumen Anual'!$V$9,DF59,'Resumen Anual'!$BI$296)+SUMIFS('Resumen Anual'!$CR$402,DU79,'Resumen Anual'!$V$9,DF59,'Resumen Anual'!$BI$354)+SUMIFS('Resumen Anual'!$CR$460,DU79,'Resumen Anual'!$V$9,DF59,'Resumen Anual'!$BI$412)+SUMIFS('Resumen Anual'!$CR$518,DU79,'Resumen Anual'!$V$9,DF59,'Resumen Anual'!$BI$470)+SUMIFS('Resumen Anual'!$CR$576,DU79,'Resumen Anual'!$V$9,DF59,'Resumen Anual'!$BI$528)+SUMIFS('Resumen Anual'!$CR$634,DU79,'Resumen Anual'!$V$9,DF59,'Resumen Anual'!$BI$586)+SUMIFS('Resumen Anual'!$CR$692,DU79,'Resumen Anual'!$V$9,DF59,'Resumen Anual'!$BI$644)+SUMIFS('Resumen Anual'!$EQ$54,DU79,'Resumen Anual'!$V$9,DF59,'Resumen Anual'!$DH$6)+SUMIFS('Resumen Anual'!$EQ$112,DU79,'Resumen Anual'!$V$9,DF59,'Resumen Anual'!$DH$64)+SUMIFS('Resumen Anual'!$EQ$170,DU79,'Resumen Anual'!$V$9,DF59,'Resumen Anual'!$DH$122)+SUMIFS('Resumen Anual'!$EQ$228,DU79,'Resumen Anual'!$V$9,DF59,'Resumen Anual'!$DH$180)+SUMIFS('Resumen Anual'!$EQ$286,DU79,'Resumen Anual'!$V$9,DF59,'Resumen Anual'!$DH$238)+SUMIFS('Resumen Anual'!$EQ$344,DU79,'Resumen Anual'!$V$9,DF59,'Resumen Anual'!$DH$296)+SUMIFS('Resumen Anual'!$EQ$402,DU79,'Resumen Anual'!$V$9,DF59,'Resumen Anual'!$DH$354)+SUMIFS('Resumen Anual'!$EQ$460,DU79,'Resumen Anual'!$V$9,DF59,'Resumen Anual'!$DH$412)+SUMIFS('Resumen Anual'!$EQ$518,DU79,'Resumen Anual'!$V$9,DF59,'Resumen Anual'!$DH$470)+SUMIFS('Resumen Anual'!$EQ$576,DU79,'Resumen Anual'!$V$9,DF59,'Resumen Anual'!$DH$528)+SUMIFS('Resumen Anual'!$EQ$634,DU79,'Resumen Anual'!$V$9,DF59,'Resumen Anual'!$DH$586)+SUMIFS('Resumen Anual'!$EQ$692,DU79,'Resumen Anual'!$V$9,DF59,'Resumen Anual'!$DH$644)+SUMIFS('Resumen Anual'!$GN$54,DU79,'Resumen Anual'!$V$9,DF59,'Resumen Anual'!$FE$6)+SUMIFS('Resumen Anual'!$GN$112,DU79,'Resumen Anual'!$V$9,DF59,'Resumen Anual'!$FE$64)+SUMIFS('Resumen Anual'!$GN$170,DU79,'Resumen Anual'!$V$9,DF59,'Resumen Anual'!$FE$122)+SUMIFS('Resumen Anual'!$GN$228,DU79,'Resumen Anual'!$V$9,DF59,'Resumen Anual'!$FE$180)+SUMIFS('Resumen Anual'!$GN$286,DU79,'Resumen Anual'!$V$9,DF59,'Resumen Anual'!$FE$238)+SUMIFS('Resumen Anual'!$GN$344,DU79,'Resumen Anual'!$V$9,DF59,'Resumen Anual'!$FE$296)+SUMIFS('Resumen Anual'!$GN$402,DU79,'Resumen Anual'!$V$9,DF59,'Resumen Anual'!$FE$354)+SUMIFS('Resumen Anual'!$GN$460,DU79,'Resumen Anual'!$V$9,DF59,'Resumen Anual'!$FE$412)+SUMIFS('Resumen Anual'!$GN$518,DU79,'Resumen Anual'!$V$9,DF59,'Resumen Anual'!$FE$470)+SUMIFS('Resumen Anual'!$GN$576,DU79,'Resumen Anual'!$V$9,DF59,'Resumen Anual'!$FE$528)+SUMIFS('Resumen Anual'!$GN$634,DU79,'Resumen Anual'!$V$9,DF59,'Resumen Anual'!$FE$586)+SUMIFS('Resumen Anual'!$GN$692,DU79,'Resumen Anual'!$V$9,DF59,'Resumen Anual'!$FE$644)</f>
        <v>0</v>
      </c>
      <c r="EP79" s="756"/>
      <c r="EQ79" s="1215"/>
      <c r="ER79" s="1200"/>
      <c r="ES79" s="171"/>
      <c r="ET79" s="775" t="str">
        <f>'Resumen Anual'!$C$30</f>
        <v>SIC</v>
      </c>
      <c r="EU79" s="776"/>
      <c r="EV79" s="776"/>
      <c r="EW79" s="776"/>
      <c r="EX79" s="761">
        <f>SUMIF('Resumen Anual'!$FE$622,FC59,'Resumen Anual'!$FA$646)+SUMIF('Resumen Anual'!$DH$622,FC59,'Resumen Anual'!$DD$646)+SUMIF('Resumen Anual'!$BI$622,FC59,'Resumen Anual'!$BE$646)+SUMIF('Resumen Anual'!$L$622,FC59,'Resumen Anual'!$H$646)+SUMIF('Resumen Anual'!$FE$566,FC59,'Resumen Anual'!$FA$590)+SUMIF('Resumen Anual'!$DH$566,FC59,'Resumen Anual'!$DD$590)+SUMIF('Resumen Anual'!$BI$566,FC59,'Resumen Anual'!$BE$590)+SUMIF('Resumen Anual'!$L$566,FC59,'Resumen Anual'!$H$590)+SUMIF('Resumen Anual'!$FE$510,FC59,'Resumen Anual'!$FA$534)+SUMIF('Resumen Anual'!$DH$510,FC59,'Resumen Anual'!$DD$534)+SUMIF('Resumen Anual'!$BI$510,FC59,'Resumen Anual'!$BE$534)+SUMIF('Resumen Anual'!$L$510,FC59,'Resumen Anual'!$H$534)+SUMIF('Resumen Anual'!$FE$454,FC59,'Resumen Anual'!$FA$478)+SUMIF('Resumen Anual'!$DH$454,FC59,'Resumen Anual'!$DD$478)+SUMIF('Resumen Anual'!$BI$454,FC59,'Resumen Anual'!$BE$478)+SUMIF('Resumen Anual'!$L$454,FC59,'Resumen Anual'!$H$478)+SUMIF('Resumen Anual'!$FE$398,FC59,'Resumen Anual'!$FA$422)+SUMIF('Resumen Anual'!$DH$398,FC59,'Resumen Anual'!$DD$422)+SUMIF('Resumen Anual'!$BI$398,FC59,'Resumen Anual'!$BE$422)+SUMIF('Resumen Anual'!$L$398,FC59,'Resumen Anual'!$H$422)+SUMIF('Resumen Anual'!$FE$342,FC59,'Resumen Anual'!$FA$366)+SUMIF('Resumen Anual'!$DH$342,FC59,'Resumen Anual'!$DD$366)+SUMIF('Resumen Anual'!$BI$342,FC59,'Resumen Anual'!$BE$366)+SUMIF('Resumen Anual'!$L$342,FC59,'Resumen Anual'!$H$366)+SUMIF('Resumen Anual'!$FE$286,FC59,'Resumen Anual'!$FA$310)+SUMIF('Resumen Anual'!$DH$286,FC59,'Resumen Anual'!$DD$310)+SUMIF('Resumen Anual'!$BI$286,FC59,'Resumen Anual'!$BE$310)+SUMIF('Resumen Anual'!$L$286,FC59,'Resumen Anual'!$H$310)+SUMIF('Resumen Anual'!$FE$230,FC59,'Resumen Anual'!$FA$254)+SUMIF('Resumen Anual'!$DH$230,FC59,'Resumen Anual'!$DD$254)+SUMIF('Resumen Anual'!$BI$230,FC59,'Resumen Anual'!$BE$254)+SUMIF('Resumen Anual'!$L$230,FC59,'Resumen Anual'!$H$254)+SUMIF('Resumen Anual'!$FE$174,FC59,'Resumen Anual'!$FA$198)+SUMIF('Resumen Anual'!$DH$174,FC59,'Resumen Anual'!$DD$198)+SUMIF('Resumen Anual'!$BI$174,FC59,'Resumen Anual'!$BE$198)+SUMIF('Resumen Anual'!$L$174,FC59,'Resumen Anual'!$H$198)+SUMIF('Resumen Anual'!$FE$118,FC59,'Resumen Anual'!$FA$142)+SUMIF('Resumen Anual'!$DH$118,FC59,'Resumen Anual'!$DD$142)+SUMIF('Resumen Anual'!$BI$118,FC59,'Resumen Anual'!$BE$142)+SUMIF('Resumen Anual'!$L$118,FC59,'Resumen Anual'!$H$142)+SUMIF('Resumen Anual'!$FE$62,FC59,'Resumen Anual'!$FA$86)+SUMIF('Resumen Anual'!$DH$62,FC59,'Resumen Anual'!$DD$86)+SUMIF('Resumen Anual'!$BI$62,FC59,'Resumen Anual'!$BE$86)+SUMIF('Resumen Anual'!$L$62,FC59,'Resumen Anual'!$H$86)+SUMIF('Resumen Anual'!$FE$6,FC59,'Resumen Anual'!$FA$30)+SUMIF('Resumen Anual'!$DH$6,FC59,'Resumen Anual'!$DD$30)+SUMIF('Resumen Anual'!$BI$6,FC59,'Resumen Anual'!$BE$30)+SUMIF('Resumen Anual'!$L$6,FC59,'Resumen Anual'!$H$30)+SUMIF('Bitácoras Anteriores'!$K$6,FC59,'Bitácoras Anteriores'!$F$26)+SUMIF('Bitácoras Anteriores'!$K$59,$K$6,'Bitácoras Anteriores'!$F$79)+SUMIF('Bitácoras Anteriores'!$K$112,FC59,'Bitácoras Anteriores'!$F$132)+SUMIF('Bitácoras Anteriores'!$K$165,FC59,'Bitácoras Anteriores'!$F$185)+SUMIF('Bitácoras Anteriores'!$K$218,FC59,'Bitácoras Anteriores'!$F$238)+SUMIF('Bitácoras Anteriores'!$K$271,FC59,'Bitácoras Anteriores'!$F$291)+SUMIF('Bitácoras Anteriores'!$K$324,FC59,'Bitácoras Anteriores'!$F$344)+SUMIF('Bitácoras Anteriores'!$BH$6,FC59,'Bitácoras Anteriores'!$BD$26)+SUMIF('Bitácoras Anteriores'!$BH$59,$K$6,'Bitácoras Anteriores'!$BD$79)+SUMIF('Bitácoras Anteriores'!$BH$112,FC59,'Bitácoras Anteriores'!$BD$132)+SUMIF('Bitácoras Anteriores'!$BH$165,FC59,'Bitácoras Anteriores'!$BD$185)+SUMIF('Bitácoras Anteriores'!$BH$218,FC59,'Bitácoras Anteriores'!$BD$238)+SUMIF('Bitácoras Anteriores'!$BH$271,FC59,'Bitácoras Anteriores'!$BD$291)+SUMIF('Bitácoras Anteriores'!$BH$324,FC59,'Bitácoras Anteriores'!$BD$344)+SUMIF('Bitácoras Anteriores'!$DF$6,FC59,'Bitácoras Anteriores'!$DB$26)+SUMIF('Bitácoras Anteriores'!$DF$59,$K$6,'Bitácoras Anteriores'!$DB$79)+SUMIF('Bitácoras Anteriores'!$DF$112,FC59,'Bitácoras Anteriores'!$DB$132)+SUMIF('Bitácoras Anteriores'!$DF$165,FC59,'Bitácoras Anteriores'!$DB$185)+SUMIF('Bitácoras Anteriores'!$DF$218,FC59,'Bitácoras Anteriores'!$DB$238)+SUMIF('Bitácoras Anteriores'!$DF$271,FC59,'Bitácoras Anteriores'!$DB$291)+SUMIF('Bitácoras Anteriores'!$DF$324,FC59,'Bitácoras Anteriores'!$DB$344)+SUMIF('Bitácoras Anteriores'!$FC$6,FC59,'Bitácoras Anteriores'!$EY$26)+SUMIF('Bitácoras Anteriores'!$FC$59,$K$6,'Bitácoras Anteriores'!$EY$79)+SUMIF('Bitácoras Anteriores'!$FC$112,FC59,'Bitácoras Anteriores'!$EY$132)+SUMIF('Bitácoras Anteriores'!$FC$165,FC59,'Bitácoras Anteriores'!$EY$185)+SUMIF('Bitácoras Anteriores'!$FC$218,FC59,'Bitácoras Anteriores'!$EY$238)+SUMIF('Bitácoras Anteriores'!$FC$271,FC59,'Bitácoras Anteriores'!$EY$291)+SUMIF('Bitácoras Anteriores'!$FC$324,FC59,'Bitácoras Anteriores'!$EY$344)</f>
        <v>0</v>
      </c>
      <c r="EY79" s="762"/>
      <c r="EZ79" s="762"/>
      <c r="FA79" s="762"/>
      <c r="FB79" s="762"/>
      <c r="FC79" s="762"/>
      <c r="FD79" s="763"/>
      <c r="FE79" s="632"/>
      <c r="FF79" s="779" t="str">
        <f>'Resumen Anual'!$O$30</f>
        <v>NOCHE</v>
      </c>
      <c r="FG79" s="776"/>
      <c r="FH79" s="776"/>
      <c r="FI79" s="776"/>
      <c r="FJ79" s="780"/>
      <c r="FK79" s="782">
        <f>SUMIF('Resumen Anual'!$FE$622,FC59,'Resumen Anual'!$FM$646)+SUMIF('Resumen Anual'!$DH$622,FC59,'Resumen Anual'!$DP$646)+SUMIF('Resumen Anual'!$BI$622,FC59,'Resumen Anual'!$BQ$646)+SUMIF('Resumen Anual'!$L$622,FC59,'Resumen Anual'!$T$646)+SUMIF('Resumen Anual'!$FE$566,FC59,'Resumen Anual'!$FM$590)+SUMIF('Resumen Anual'!$DH$566,FC59,'Resumen Anual'!$DP$590)+SUMIF('Resumen Anual'!$BI$566,FC59,'Resumen Anual'!$BQ$590)+SUMIF('Resumen Anual'!$L$566,FC59,'Resumen Anual'!$T$590)+SUMIF('Resumen Anual'!$FE$510,FC59,'Resumen Anual'!$FM$534)+SUMIF('Resumen Anual'!$DH$510,FC59,'Resumen Anual'!$DP$534)+SUMIF('Resumen Anual'!$BI$510,FC59,'Resumen Anual'!$BQ$534)+SUMIF('Resumen Anual'!$L$510,FC59,'Resumen Anual'!$T$534)+SUMIF('Resumen Anual'!$FE$454,FC59,'Resumen Anual'!$FM$478)+SUMIF('Resumen Anual'!$DH$454,FC59,'Resumen Anual'!$DP$478)+SUMIF('Resumen Anual'!$BI$454,FC59,'Resumen Anual'!$BQ$478)+SUMIF('Resumen Anual'!$L$454,FC59,'Resumen Anual'!$T$478)+SUMIF('Resumen Anual'!$FE$398,FC59,'Resumen Anual'!$FM$422)+SUMIF('Resumen Anual'!$DH$398,FC59,'Resumen Anual'!$DP$422)+SUMIF('Resumen Anual'!$BI$398,FC59,'Resumen Anual'!$BQ$422)+SUMIF('Resumen Anual'!$L$398,FC59,'Resumen Anual'!$T$422)+SUMIF('Resumen Anual'!$FE$342,FC59,'Resumen Anual'!$FM$366)+SUMIF('Resumen Anual'!$DH$342,FC59,'Resumen Anual'!$DP$366)+SUMIF('Resumen Anual'!$BI$342,FC59,'Resumen Anual'!$BQ$366)+SUMIF('Resumen Anual'!$L$342,FC59,'Resumen Anual'!$T$366)+SUMIF('Resumen Anual'!$FE$286,FC59,'Resumen Anual'!$FM$310)+SUMIF('Resumen Anual'!$DH$286,FC59,'Resumen Anual'!$DP$310)+SUMIF('Resumen Anual'!$BI$286,FC59,'Resumen Anual'!$BQ$310)+SUMIF('Resumen Anual'!$L$286,FC59,'Resumen Anual'!$T$310)+SUMIF('Resumen Anual'!$FE$230,FC59,'Resumen Anual'!$FM$254)+SUMIF('Resumen Anual'!$DH$230,FC59,'Resumen Anual'!$DP$254)+SUMIF('Resumen Anual'!$BI$230,FC59,'Resumen Anual'!$BQ$254)+SUMIF('Resumen Anual'!$L$230,FC59,'Resumen Anual'!$T$254)+SUMIF('Resumen Anual'!$FE$174,FC59,'Resumen Anual'!$FM$198)+SUMIF('Resumen Anual'!$DH$174,FC59,'Resumen Anual'!$DP$198)+SUMIF('Resumen Anual'!$BI$174,FC59,'Resumen Anual'!$BQ$198)+SUMIF('Resumen Anual'!$L$174,FC59,'Resumen Anual'!$T$198)+SUMIF('Resumen Anual'!$FE$118,FC59,'Resumen Anual'!$FM$142)+SUMIF('Resumen Anual'!$DH$118,FC59,'Resumen Anual'!$DP$142)+SUMIF('Resumen Anual'!$BI$118,FC59,'Resumen Anual'!$BQ$142)+SUMIF('Resumen Anual'!$L$118,FC59,'Resumen Anual'!$T$142)+SUMIF('Resumen Anual'!$FE$62,FC59,'Resumen Anual'!$FM$86)+SUMIF('Resumen Anual'!$DH$62,FC59,'Resumen Anual'!$DP$86)+SUMIF('Resumen Anual'!$BI$62,FC59,'Resumen Anual'!$BQ$86)+SUMIF('Resumen Anual'!$L$62,FC59,'Resumen Anual'!$T$86)+SUMIF('Resumen Anual'!$FE$6,FC59,'Resumen Anual'!$FM$30)+SUMIF('Resumen Anual'!$DH$6,FC59,'Resumen Anual'!$DP$30)+SUMIF('Resumen Anual'!$BI$6,FC59,'Resumen Anual'!$BQ$30)+SUMIF('Resumen Anual'!$L$6,FC59,'Resumen Anual'!$T$30)+SUMIF('Bitácoras Anteriores'!$K$6,FC59,'Bitácoras Anteriores'!$S$26)+SUMIF('Bitácoras Anteriores'!$K$59,$K$6,'Bitácoras Anteriores'!$S$79)+SUMIF('Bitácoras Anteriores'!$K$112,FC59,'Bitácoras Anteriores'!$S$132)+SUMIF('Bitácoras Anteriores'!$K$165,FC59,'Bitácoras Anteriores'!$S$185)+SUMIF('Bitácoras Anteriores'!$K$218,FC59,'Bitácoras Anteriores'!$S$238)+SUMIF('Bitácoras Anteriores'!$K$271,FC59,'Bitácoras Anteriores'!$S$291)+SUMIF('Bitácoras Anteriores'!$K$324,FC59,'Bitácoras Anteriores'!$S$344)+SUMIF('Bitácoras Anteriores'!$BH$6,FC59,'Bitácoras Anteriores'!$BP$26)+SUMIF('Bitácoras Anteriores'!$BH$59,$K$6,'Bitácoras Anteriores'!$BP$79)+SUMIF('Bitácoras Anteriores'!$BH$112,FC59,'Bitácoras Anteriores'!$BP$132)+SUMIF('Bitácoras Anteriores'!$BH$165,FC59,'Bitácoras Anteriores'!$BP$185)+SUMIF('Bitácoras Anteriores'!$BH$218,FC59,'Bitácoras Anteriores'!$BP$238)+SUMIF('Bitácoras Anteriores'!$BH$271,FC59,'Bitácoras Anteriores'!$BP$291)+SUMIF('Bitácoras Anteriores'!$BH$324,FC59,'Bitácoras Anteriores'!$BP$344)+SUMIF('Bitácoras Anteriores'!$DF$6,FC59,'Bitácoras Anteriores'!$DN$26)+SUMIF('Bitácoras Anteriores'!$DF$59,$K$6,'Bitácoras Anteriores'!$DN$79)+SUMIF('Bitácoras Anteriores'!$DF$112,FC59,'Bitácoras Anteriores'!$DN$132)+SUMIF('Bitácoras Anteriores'!$DF$165,FC59,'Bitácoras Anteriores'!$DN$185)+SUMIF('Bitácoras Anteriores'!$DF$218,FC59,'Bitácoras Anteriores'!$DN$238)+SUMIF('Bitácoras Anteriores'!$DF$271,FC59,'Bitácoras Anteriores'!$DN$291)+SUMIF('Bitácoras Anteriores'!$DF$324,FC59,'Bitácoras Anteriores'!$DN$344)+SUMIF('Bitácoras Anteriores'!$FC$6,FC59,'Bitácoras Anteriores'!$FK$26)+SUMIF('Bitácoras Anteriores'!$FC$59,$K$6,'Bitácoras Anteriores'!$FK$79)+SUMIF('Bitácoras Anteriores'!$FC$112,FC59,'Bitácoras Anteriores'!$FK$132)+SUMIF('Bitácoras Anteriores'!$FC$165,FC59,'Bitácoras Anteriores'!$FK$185)+SUMIF('Bitácoras Anteriores'!$FC$218,FC59,'Bitácoras Anteriores'!$FK$238)+SUMIF('Bitácoras Anteriores'!$FC$271,FC59,'Bitácoras Anteriores'!$FK$291)+SUMIF('Bitácoras Anteriores'!$FC$324,FC59,'Bitácoras Anteriores'!$FK$344)</f>
        <v>0</v>
      </c>
      <c r="FL79" s="783"/>
      <c r="FM79" s="783"/>
      <c r="FN79" s="783"/>
      <c r="FO79" s="783"/>
      <c r="FP79" s="784"/>
      <c r="FQ79" s="15"/>
      <c r="FR79" s="771">
        <f>IF(FR65=0," ",FR65+7)</f>
        <v>2029</v>
      </c>
      <c r="FS79" s="772"/>
      <c r="FT79" s="772"/>
      <c r="FU79" s="772"/>
      <c r="FV79" s="772"/>
      <c r="FW79" s="1214">
        <f>SUMIFS('Resumen Anual'!$AF$54,FR79,'Resumen Anual'!$V$9,FC59,'Resumen Anual'!$L$6)+SUMIFS('Resumen Anual'!$AF$112,FR79,'Resumen Anual'!$V$9,FC59,'Resumen Anual'!$L$64)+SUMIFS('Resumen Anual'!$AF$170,FR79,'Resumen Anual'!$V$9,FC59,'Resumen Anual'!$L$122)+SUMIFS('Resumen Anual'!$AF$228,FR79,'Resumen Anual'!$V$9,FC59,'Resumen Anual'!$L$180)+SUMIFS('Resumen Anual'!$AF$286,FR79,'Resumen Anual'!$V$9,FC59,'Resumen Anual'!$L$238)+SUMIFS('Resumen Anual'!$AF$344,FR79,'Resumen Anual'!$V$9,FC59,'Resumen Anual'!$L$296)+SUMIFS('Resumen Anual'!$AF$402,FR79,'Resumen Anual'!$V$9,FC59,'Resumen Anual'!$L$354)+SUMIFS('Resumen Anual'!$AF$460,FR79,'Resumen Anual'!$V$9,FC59,'Resumen Anual'!$L$412)+SUMIFS('Resumen Anual'!$AF$518,FR79,'Resumen Anual'!$V$9,FC59,'Resumen Anual'!$L$470)+SUMIFS('Resumen Anual'!$AF$576,FR79,'Resumen Anual'!$V$9,FC59,'Resumen Anual'!$L$528)+SUMIFS('Resumen Anual'!$AF$634,FR79,'Resumen Anual'!$V$9,FC59,'Resumen Anual'!$L$586)+SUMIFS('Resumen Anual'!$AF$692,FR79,'Resumen Anual'!$V$9,FC59,'Resumen Anual'!$L$644)+SUMIFS('Resumen Anual'!$CC$54,FR79,'Resumen Anual'!$V$9,FC59,'Resumen Anual'!$BI$6)+SUMIFS('Resumen Anual'!$CC$112,FR79,'Resumen Anual'!$V$9,FC59,'Resumen Anual'!$BI$64)+SUMIFS('Resumen Anual'!$CC$170,FR79,'Resumen Anual'!$V$9,FC59,'Resumen Anual'!$BI$122)+SUMIFS('Resumen Anual'!$CC$228,FR79,'Resumen Anual'!$V$9,FC59,'Resumen Anual'!$BI$180)+SUMIFS('Resumen Anual'!$CC$286,FR79,'Resumen Anual'!$V$9,FC59,'Resumen Anual'!$BI$238)+SUMIFS('Resumen Anual'!$CC$344,FR79,'Resumen Anual'!$V$9,FC59,'Resumen Anual'!$BI$296)+SUMIFS('Resumen Anual'!$CC$402,FR79,'Resumen Anual'!$V$9,FC59,'Resumen Anual'!$BI$354)+SUMIFS('Resumen Anual'!$CC$460,FR79,'Resumen Anual'!$V$9,FC59,'Resumen Anual'!$BI$412)+SUMIFS('Resumen Anual'!$CC$518,FR79,'Resumen Anual'!$V$9,FC59,'Resumen Anual'!$BI$470)+SUMIFS('Resumen Anual'!$CC$576,FR79,'Resumen Anual'!$V$9,FC59,'Resumen Anual'!$BI$528)+SUMIFS('Resumen Anual'!$CC$634,FR79,'Resumen Anual'!$V$9,FC59,'Resumen Anual'!$BI$586)+SUMIFS('Resumen Anual'!$CC$692,FR79,'Resumen Anual'!$V$9,FC59,'Resumen Anual'!$BI$644)+SUMIFS('Resumen Anual'!$EB$54,FR79,'Resumen Anual'!$V$9,FC59,'Resumen Anual'!$DH$6)+SUMIFS('Resumen Anual'!$EB$112,FR79,'Resumen Anual'!$V$9,FC59,'Resumen Anual'!$DH$64)+SUMIFS('Resumen Anual'!$EB$170,FR79,'Resumen Anual'!$V$9,FC59,'Resumen Anual'!$DH$122)+SUMIFS('Resumen Anual'!$EB$228,FR79,'Resumen Anual'!$V$9,FC59,'Resumen Anual'!$DH$180)+SUMIFS('Resumen Anual'!$EB$286,FR79,'Resumen Anual'!$V$9,FC59,'Resumen Anual'!$DH$238)+SUMIFS('Resumen Anual'!$EB$344,FR79,'Resumen Anual'!$V$9,FC59,'Resumen Anual'!$DH$296)+SUMIFS('Resumen Anual'!$EB$402,FR79,'Resumen Anual'!$V$9,FC59,'Resumen Anual'!$DH$354)+SUMIFS('Resumen Anual'!$EB$460,FR79,'Resumen Anual'!$V$9,FC59,'Resumen Anual'!$DH$412)+SUMIFS('Resumen Anual'!$EB$518,FR79,'Resumen Anual'!$V$9,FC59,'Resumen Anual'!$DH$470)+SUMIFS('Resumen Anual'!$EB$576,FR79,'Resumen Anual'!$V$9,FC59,'Resumen Anual'!$DH$528)+SUMIFS('Resumen Anual'!$EB$634,FR79,'Resumen Anual'!$V$9,FC59,'Resumen Anual'!$DH$586)+SUMIFS('Resumen Anual'!$EB$692,FR79,'Resumen Anual'!$V$9,FC59,'Resumen Anual'!$DH$644)+SUMIFS('Resumen Anual'!$FY$54,FR79,'Resumen Anual'!$V$9,FC59,'Resumen Anual'!$FE$6)+SUMIFS('Resumen Anual'!$FY$112,FR79,'Resumen Anual'!$V$9,FC59,'Resumen Anual'!$FE$64)+SUMIFS('Resumen Anual'!$FY$170,FR79,'Resumen Anual'!$V$9,FC59,'Resumen Anual'!$FE$122)+SUMIFS('Resumen Anual'!$FY$228,FR79,'Resumen Anual'!$V$9,FC59,'Resumen Anual'!$FE$180)+SUMIFS('Resumen Anual'!$FY$286,FR79,'Resumen Anual'!$V$9,FC59,'Resumen Anual'!$FE$238)+SUMIFS('Resumen Anual'!$FY$344,FR79,'Resumen Anual'!$V$9,FC59,'Resumen Anual'!$FE$296)+SUMIFS('Resumen Anual'!$FY$402,FR79,'Resumen Anual'!$V$9,FC59,'Resumen Anual'!$FE$354)+SUMIFS('Resumen Anual'!$FY$460,FR79,'Resumen Anual'!$V$9,FC59,'Resumen Anual'!$FE$412)+SUMIFS('Resumen Anual'!$FY$518,FR79,'Resumen Anual'!$V$9,FC59,'Resumen Anual'!$FE$470)+SUMIFS('Resumen Anual'!$FY$576,FR79,'Resumen Anual'!$V$9,FC59,'Resumen Anual'!$FE$528)+SUMIFS('Resumen Anual'!$FY$634,FR79,'Resumen Anual'!$V$9,FC59,'Resumen Anual'!$FE$586)+SUMIFS('Resumen Anual'!$FY$692,FR79,'Resumen Anual'!$V$9,FC59,'Resumen Anual'!$FE$644)</f>
        <v>0</v>
      </c>
      <c r="FX79" s="770"/>
      <c r="FY79" s="770"/>
      <c r="FZ79" s="770"/>
      <c r="GA79" s="770">
        <f>SUMIFS('Resumen Anual'!$AJ$54,FR79,'Resumen Anual'!$V$9,FC59,'Resumen Anual'!$L$6)+SUMIFS('Resumen Anual'!$AJ$112,FR79,'Resumen Anual'!$V$9,FC59,'Resumen Anual'!$L$64)+SUMIFS('Resumen Anual'!$AJ$170,FR79,'Resumen Anual'!$V$9,FC59,'Resumen Anual'!$L$122)+SUMIFS('Resumen Anual'!$AJ$228,FR79,'Resumen Anual'!$V$9,FC59,'Resumen Anual'!$L$180)+SUMIFS('Resumen Anual'!$AJ$286,FR79,'Resumen Anual'!$V$9,FC59,'Resumen Anual'!$L$238)+SUMIFS('Resumen Anual'!$AJ$344,FR79,'Resumen Anual'!$V$9,FC59,'Resumen Anual'!$L$296)+SUMIFS('Resumen Anual'!$AJ$402,FR79,'Resumen Anual'!$V$9,FC59,'Resumen Anual'!$L$354)+SUMIFS('Resumen Anual'!$AJ$460,FR79,'Resumen Anual'!$V$9,FC59,'Resumen Anual'!$L$412)+SUMIFS('Resumen Anual'!$AJ$518,FR79,'Resumen Anual'!$V$9,FC59,'Resumen Anual'!$L$470)+SUMIFS('Resumen Anual'!$AJ$576,FR79,'Resumen Anual'!$V$9,FC59,'Resumen Anual'!$L$528)+SUMIFS('Resumen Anual'!$AJ$634,FR79,'Resumen Anual'!$V$9,FC59,'Resumen Anual'!$L$586)+SUMIFS('Resumen Anual'!$AJ$692,FR79,'Resumen Anual'!$V$9,FC59,'Resumen Anual'!$L$644)+SUMIFS('Resumen Anual'!$CG$54,FR79,'Resumen Anual'!$V$9,FC59,'Resumen Anual'!$BI$6)+SUMIFS('Resumen Anual'!$CG$112,FR79,'Resumen Anual'!$V$9,FC59,'Resumen Anual'!$BI$64)+SUMIFS('Resumen Anual'!$CG$170,FR79,'Resumen Anual'!$V$9,FC59,'Resumen Anual'!$BI$122)+SUMIFS('Resumen Anual'!$CG$228,FR79,'Resumen Anual'!$V$9,FC59,'Resumen Anual'!$BI$180)+SUMIFS('Resumen Anual'!$CG$286,FR79,'Resumen Anual'!$V$9,FC59,'Resumen Anual'!$BI$238)+SUMIFS('Resumen Anual'!$CG$344,FR79,'Resumen Anual'!$V$9,FC59,'Resumen Anual'!$BI$296)+SUMIFS('Resumen Anual'!$CG$402,FR79,'Resumen Anual'!$V$9,FC59,'Resumen Anual'!$BI$354)+SUMIFS('Resumen Anual'!$CG$460,FR79,'Resumen Anual'!$V$9,FC59,'Resumen Anual'!$BI$412)+SUMIFS('Resumen Anual'!$CG$518,FR79,'Resumen Anual'!$V$9,FC59,'Resumen Anual'!$BI$470)+SUMIFS('Resumen Anual'!$CG$576,FR79,'Resumen Anual'!$V$9,FC59,'Resumen Anual'!$BI$528)+SUMIFS('Resumen Anual'!$CG$634,FR79,'Resumen Anual'!$V$9,FC59,'Resumen Anual'!$BI$586)+SUMIFS('Resumen Anual'!$CG$692,FR79,'Resumen Anual'!$V$9,FC59,'Resumen Anual'!$BI$644)+SUMIFS('Resumen Anual'!$EF$54,FR79,'Resumen Anual'!$V$9,FC59,'Resumen Anual'!$DH$6)+SUMIFS('Resumen Anual'!$EF$112,FR79,'Resumen Anual'!$V$9,FC59,'Resumen Anual'!$DH$64)+SUMIFS('Resumen Anual'!$EF$170,FR79,'Resumen Anual'!$V$9,FC59,'Resumen Anual'!$DH$122)+SUMIFS('Resumen Anual'!$EF$228,FR79,'Resumen Anual'!$V$9,FC59,'Resumen Anual'!$DH$180)+SUMIFS('Resumen Anual'!$EF$286,FR79,'Resumen Anual'!$V$9,FC59,'Resumen Anual'!$DH$238)+SUMIFS('Resumen Anual'!$EF$344,FR79,'Resumen Anual'!$V$9,FC59,'Resumen Anual'!$DH$296)+SUMIFS('Resumen Anual'!$EF$402,FR79,'Resumen Anual'!$V$9,FC59,'Resumen Anual'!$DH$354)+SUMIFS('Resumen Anual'!$EF$460,FR79,'Resumen Anual'!$V$9,FC59,'Resumen Anual'!$DH$412)+SUMIFS('Resumen Anual'!$EF$518,FR79,'Resumen Anual'!$V$9,FC59,'Resumen Anual'!$DH$470)+SUMIFS('Resumen Anual'!$EF$576,FR79,'Resumen Anual'!$V$9,FC59,'Resumen Anual'!$DH$528)+SUMIFS('Resumen Anual'!$EF$634,FR79,'Resumen Anual'!$V$9,FC59,'Resumen Anual'!$DH$586)+SUMIFS('Resumen Anual'!$EF$692,FR79,'Resumen Anual'!$V$9,FC59,'Resumen Anual'!$DH$644)+SUMIFS('Resumen Anual'!$GC$54,FR79,'Resumen Anual'!$V$9,FC59,'Resumen Anual'!$FE$6)+SUMIFS('Resumen Anual'!$GC$112,FR79,'Resumen Anual'!$V$9,FC59,'Resumen Anual'!$FE$64)+SUMIFS('Resumen Anual'!$GC$170,FR79,'Resumen Anual'!$V$9,FC59,'Resumen Anual'!$FE$122)+SUMIFS('Resumen Anual'!$GC$228,FR79,'Resumen Anual'!$V$9,FC59,'Resumen Anual'!$FE$180)+SUMIFS('Resumen Anual'!$GC$286,FR79,'Resumen Anual'!$V$9,FC59,'Resumen Anual'!$FE$238)+SUMIFS('Resumen Anual'!$GC$344,FR79,'Resumen Anual'!$V$9,FC59,'Resumen Anual'!$FE$296)+SUMIFS('Resumen Anual'!$GC$402,FR79,'Resumen Anual'!$V$9,FC59,'Resumen Anual'!$FE$354)+SUMIFS('Resumen Anual'!$GC$460,FR79,'Resumen Anual'!$V$9,FC59,'Resumen Anual'!$FE$412)+SUMIFS('Resumen Anual'!$GC$518,FR79,'Resumen Anual'!$V$9,FC59,'Resumen Anual'!$FE$470)+SUMIFS('Resumen Anual'!$GC$576,FR79,'Resumen Anual'!$V$9,FC59,'Resumen Anual'!$FE$528)+SUMIFS('Resumen Anual'!$GC$634,FR79,'Resumen Anual'!$V$9,FC59,'Resumen Anual'!$FE$586)+SUMIFS('Resumen Anual'!$GC$692,FR79,'Resumen Anual'!$V$9,FC59,'Resumen Anual'!$FE$644)</f>
        <v>0</v>
      </c>
      <c r="GB79" s="770"/>
      <c r="GC79" s="770"/>
      <c r="GD79" s="770"/>
      <c r="GE79" s="770">
        <f>SUMIFS('Resumen Anual'!$AN$54,FR79,'Resumen Anual'!$V$9,FC59,'Resumen Anual'!$L$6)+SUMIFS('Resumen Anual'!$AN$112,FR79,'Resumen Anual'!$V$9,FC59,'Resumen Anual'!$L$64)+SUMIFS('Resumen Anual'!$AN$170,FR79,'Resumen Anual'!$V$9,FC59,'Resumen Anual'!$L$122)+SUMIFS('Resumen Anual'!$AN$228,FR79,'Resumen Anual'!$V$9,FC59,'Resumen Anual'!$L$180)+SUMIFS('Resumen Anual'!$AN$286,FR79,'Resumen Anual'!$V$9,FC59,'Resumen Anual'!$L$238)+SUMIFS('Resumen Anual'!$AN$344,FR79,'Resumen Anual'!$V$9,FC59,'Resumen Anual'!$L$296)+SUMIFS('Resumen Anual'!$AN$402,FR79,'Resumen Anual'!$V$9,FC59,'Resumen Anual'!$L$354)+SUMIFS('Resumen Anual'!$AN$460,FR79,'Resumen Anual'!$V$9,FC59,'Resumen Anual'!$L$412)+SUMIFS('Resumen Anual'!$AN$518,FR79,'Resumen Anual'!$V$9,FC59,'Resumen Anual'!$L$470)+SUMIFS('Resumen Anual'!$AN$576,FR79,'Resumen Anual'!$V$9,FC59,'Resumen Anual'!$L$528)+SUMIFS('Resumen Anual'!$AN$634,FR79,'Resumen Anual'!$V$9,FC59,'Resumen Anual'!$L$586)+SUMIFS('Resumen Anual'!$AN$692,FR79,'Resumen Anual'!$V$9,FC59,'Resumen Anual'!$L$644)+SUMIFS('Resumen Anual'!$CK$54,FR79,'Resumen Anual'!$V$9,FC59,'Resumen Anual'!$BI$6)+SUMIFS('Resumen Anual'!$CK$112,FR79,'Resumen Anual'!$V$9,FC59,'Resumen Anual'!$BI$64)+SUMIFS('Resumen Anual'!$CK$170,FR79,'Resumen Anual'!$V$9,FC59,'Resumen Anual'!$BI$122)+SUMIFS('Resumen Anual'!$CK$228,FR79,'Resumen Anual'!$V$9,FC59,'Resumen Anual'!$BI$180)+SUMIFS('Resumen Anual'!$CK$286,FR79,'Resumen Anual'!$V$9,FC59,'Resumen Anual'!$BI$238)+SUMIFS('Resumen Anual'!$CK$344,FR79,'Resumen Anual'!$V$9,FC59,'Resumen Anual'!$BI$296)+SUMIFS('Resumen Anual'!$CK$402,FR79,'Resumen Anual'!$V$9,FC59,'Resumen Anual'!$BI$354)+SUMIFS('Resumen Anual'!$CK$460,FR79,'Resumen Anual'!$V$9,FC59,'Resumen Anual'!$BI$412)+SUMIFS('Resumen Anual'!$CK$518,FR79,'Resumen Anual'!$V$9,FC59,'Resumen Anual'!$BI$470)+SUMIFS('Resumen Anual'!$CK$576,FR79,'Resumen Anual'!$V$9,FC59,'Resumen Anual'!$BI$528)+SUMIFS('Resumen Anual'!$CK$634,FR79,'Resumen Anual'!$V$9,FC59,'Resumen Anual'!$BI$586)+SUMIFS('Resumen Anual'!$CK$692,FR79,'Resumen Anual'!$V$9,FC59,'Resumen Anual'!$BI$644)+SUMIFS('Resumen Anual'!$EJ$54,FR79,'Resumen Anual'!$V$9,FC59,'Resumen Anual'!$DH$6)+SUMIFS('Resumen Anual'!$EJ$112,FR79,'Resumen Anual'!$V$9,FC59,'Resumen Anual'!$DH$64)+SUMIFS('Resumen Anual'!$EJ$170,FR79,'Resumen Anual'!$V$9,FC59,'Resumen Anual'!$DH$122)+SUMIFS('Resumen Anual'!$EJ$228,FR79,'Resumen Anual'!$V$9,FC59,'Resumen Anual'!$DH$180)+SUMIFS('Resumen Anual'!$EJ$286,FR79,'Resumen Anual'!$V$9,FC59,'Resumen Anual'!$DH$238)+SUMIFS('Resumen Anual'!$EJ$344,FR79,'Resumen Anual'!$V$9,FC59,'Resumen Anual'!$DH$296)+SUMIFS('Resumen Anual'!$EJ$402,FR79,'Resumen Anual'!$V$9,FC59,'Resumen Anual'!$DH$354)+SUMIFS('Resumen Anual'!$EJ$460,FR79,'Resumen Anual'!$V$9,FC59,'Resumen Anual'!$DH$412)+SUMIFS('Resumen Anual'!$EJ$518,FR79,'Resumen Anual'!$V$9,FC59,'Resumen Anual'!$DH$470)+SUMIFS('Resumen Anual'!$EJ$576,FR79,'Resumen Anual'!$V$9,FC59,'Resumen Anual'!$DH$528)+SUMIFS('Resumen Anual'!$EJ$634,FR79,'Resumen Anual'!$V$9,FC59,'Resumen Anual'!$DH$586)+SUMIFS('Resumen Anual'!$EJ$692,FR79,'Resumen Anual'!$V$9,FC59,'Resumen Anual'!$DH$644)+SUMIFS('Resumen Anual'!$GG$54,FR79,'Resumen Anual'!$V$9,FC59,'Resumen Anual'!$FE$6)+SUMIFS('Resumen Anual'!$GG$112,FR79,'Resumen Anual'!$V$9,FC59,'Resumen Anual'!$FE$64)+SUMIFS('Resumen Anual'!$GG$170,FR79,'Resumen Anual'!$V$9,FC59,'Resumen Anual'!$FE$122)+SUMIFS('Resumen Anual'!$GG$228,FR79,'Resumen Anual'!$V$9,FC59,'Resumen Anual'!$FE$180)+SUMIFS('Resumen Anual'!$GG$286,FR79,'Resumen Anual'!$V$9,FC59,'Resumen Anual'!$FE$238)+SUMIFS('Resumen Anual'!$GG$344,FR79,'Resumen Anual'!$V$9,FC59,'Resumen Anual'!$FE$296)+SUMIFS('Resumen Anual'!$GG$402,FR79,'Resumen Anual'!$V$9,FC59,'Resumen Anual'!$FE$354)+SUMIFS('Resumen Anual'!$GG$460,FR79,'Resumen Anual'!$V$9,FC59,'Resumen Anual'!$FE$412)+SUMIFS('Resumen Anual'!$GG$518,FR79,'Resumen Anual'!$V$9,FC59,'Resumen Anual'!$FE$470)+SUMIFS('Resumen Anual'!$GG$576,FR79,'Resumen Anual'!$V$9,FC59,'Resumen Anual'!$FE$528)+SUMIFS('Resumen Anual'!$GG$634,FR79,'Resumen Anual'!$V$9,FC59,'Resumen Anual'!$FE$586)+SUMIFS('Resumen Anual'!$GG$692,FR79,'Resumen Anual'!$V$9,FC59,'Resumen Anual'!$FE$644)</f>
        <v>0</v>
      </c>
      <c r="GF79" s="770"/>
      <c r="GG79" s="770"/>
      <c r="GH79" s="770"/>
      <c r="GI79" s="756">
        <f>SUMIFS('Resumen Anual'!$AR$54,FR79,'Resumen Anual'!$V$9,FC59,'Resumen Anual'!$L$6)+SUMIFS('Resumen Anual'!$AR$112,FR79,'Resumen Anual'!$V$9,FC59,'Resumen Anual'!$L$64)+SUMIFS('Resumen Anual'!$AR$170,FR79,'Resumen Anual'!$V$9,FC59,'Resumen Anual'!$L$122)+SUMIFS('Resumen Anual'!$AR$228,FR79,'Resumen Anual'!$V$9,FC59,'Resumen Anual'!$L$180)+SUMIFS('Resumen Anual'!$AR$286,FR79,'Resumen Anual'!$V$9,FC59,'Resumen Anual'!$L$238)+SUMIFS('Resumen Anual'!$AR$344,FR79,'Resumen Anual'!$V$9,FC59,'Resumen Anual'!$L$296)+SUMIFS('Resumen Anual'!$AR$402,FR79,'Resumen Anual'!$V$9,FC59,'Resumen Anual'!$L$354)+SUMIFS('Resumen Anual'!$AR$460,FR79,'Resumen Anual'!$V$9,FC59,'Resumen Anual'!$L$412)+SUMIFS('Resumen Anual'!$AR$518,FR79,'Resumen Anual'!$V$9,FC59,'Resumen Anual'!$L$470)+SUMIFS('Resumen Anual'!$AR$576,FR79,'Resumen Anual'!$V$9,FC59,'Resumen Anual'!$L$528)+SUMIFS('Resumen Anual'!$AR$634,FR79,'Resumen Anual'!$V$9,FC59,'Resumen Anual'!$L$586)+SUMIFS('Resumen Anual'!$AR$692,FR79,'Resumen Anual'!$V$9,FC59,'Resumen Anual'!$L$644)+SUMIFS('Resumen Anual'!$CO$54,FR79,'Resumen Anual'!$V$9,FC59,'Resumen Anual'!$BI$6)+SUMIFS('Resumen Anual'!$CO$112,FR79,'Resumen Anual'!$V$9,FC59,'Resumen Anual'!$BI$64)+SUMIFS('Resumen Anual'!$CO$170,FR79,'Resumen Anual'!$V$9,FC59,'Resumen Anual'!$BI$122)+SUMIFS('Resumen Anual'!$CO$228,FR79,'Resumen Anual'!$V$9,FC59,'Resumen Anual'!$BI$180)+SUMIFS('Resumen Anual'!$CO$286,FR79,'Resumen Anual'!$V$9,FC59,'Resumen Anual'!$BI$238)+SUMIFS('Resumen Anual'!$CO$344,FR79,'Resumen Anual'!$V$9,FC59,'Resumen Anual'!$BI$296)+SUMIFS('Resumen Anual'!$CO$402,FR79,'Resumen Anual'!$V$9,FC59,'Resumen Anual'!$BI$354)+SUMIFS('Resumen Anual'!$CO$460,FR79,'Resumen Anual'!$V$9,FC59,'Resumen Anual'!$BI$412)+SUMIFS('Resumen Anual'!$CO$518,FR79,'Resumen Anual'!$V$9,FC59,'Resumen Anual'!$BI$470)+SUMIFS('Resumen Anual'!$CO$576,FR79,'Resumen Anual'!$V$9,FC59,'Resumen Anual'!$BI$528)+SUMIFS('Resumen Anual'!$CO$634,FR79,'Resumen Anual'!$V$9,FC59,'Resumen Anual'!$BI$586)+SUMIFS('Resumen Anual'!$CO$692,FR79,'Resumen Anual'!$V$9,FC59,'Resumen Anual'!$BI$644)+SUMIFS('Resumen Anual'!$EN$54,FR79,'Resumen Anual'!$V$9,FC59,'Resumen Anual'!$DH$6)+SUMIFS('Resumen Anual'!$EN$112,FR79,'Resumen Anual'!$V$9,FC59,'Resumen Anual'!$DH$64)+SUMIFS('Resumen Anual'!$EN$170,FR79,'Resumen Anual'!$V$9,FC59,'Resumen Anual'!$DH$122)+SUMIFS('Resumen Anual'!$EN$228,FR79,'Resumen Anual'!$V$9,FC59,'Resumen Anual'!$DH$180)+SUMIFS('Resumen Anual'!$EN$286,FR79,'Resumen Anual'!$V$9,FC59,'Resumen Anual'!$DH$238)+SUMIFS('Resumen Anual'!$EN$344,FR79,'Resumen Anual'!$V$9,FC59,'Resumen Anual'!$DH$296)+SUMIFS('Resumen Anual'!$EN$402,FR79,'Resumen Anual'!$V$9,FC59,'Resumen Anual'!$DH$354)+SUMIFS('Resumen Anual'!$EN$460,FR79,'Resumen Anual'!$V$9,FC59,'Resumen Anual'!$DH$412)+SUMIFS('Resumen Anual'!$EN$518,FR79,'Resumen Anual'!$V$9,FC59,'Resumen Anual'!$DH$470)+SUMIFS('Resumen Anual'!$EN$576,FR79,'Resumen Anual'!$V$9,FC59,'Resumen Anual'!$DH$528)+SUMIFS('Resumen Anual'!$EN$634,FR79,'Resumen Anual'!$V$9,FC59,'Resumen Anual'!$DH$586)+SUMIFS('Resumen Anual'!$EN$692,FR79,'Resumen Anual'!$V$9,FC59,'Resumen Anual'!$DH$644)+SUMIFS('Resumen Anual'!$GK$54,FR79,'Resumen Anual'!$V$9,FC59,'Resumen Anual'!$FE$6)+SUMIFS('Resumen Anual'!$GK$112,FR79,'Resumen Anual'!$V$9,FC59,'Resumen Anual'!$FE$64)+SUMIFS('Resumen Anual'!$GK$170,FR79,'Resumen Anual'!$V$9,FC59,'Resumen Anual'!$FE$122)+SUMIFS('Resumen Anual'!$GK$228,FR79,'Resumen Anual'!$V$9,FC59,'Resumen Anual'!$FE$180)+SUMIFS('Resumen Anual'!$GK$286,FR79,'Resumen Anual'!$V$9,FC59,'Resumen Anual'!$FE$238)+SUMIFS('Resumen Anual'!$GK$344,FR79,'Resumen Anual'!$V$9,FC59,'Resumen Anual'!$FE$296)+SUMIFS('Resumen Anual'!$GK$402,FR79,'Resumen Anual'!$V$9,FC59,'Resumen Anual'!$FE$354)+SUMIFS('Resumen Anual'!$GK$460,FR79,'Resumen Anual'!$V$9,FC59,'Resumen Anual'!$FE$412)+SUMIFS('Resumen Anual'!$GK$518,FR79,'Resumen Anual'!$V$9,FC59,'Resumen Anual'!$FE$470)+SUMIFS('Resumen Anual'!$GK$576,FR79,'Resumen Anual'!$V$9,FC59,'Resumen Anual'!$FE$528)+SUMIFS('Resumen Anual'!$GK$634,FR79,'Resumen Anual'!$V$9,FC59,'Resumen Anual'!$FE$586)+SUMIFS('Resumen Anual'!$GK$692,FR79,'Resumen Anual'!$V$9,FC59,'Resumen Anual'!$FE$644)</f>
        <v>0</v>
      </c>
      <c r="GJ79" s="756"/>
      <c r="GK79" s="756"/>
      <c r="GL79" s="756">
        <f>SUMIFS('Resumen Anual'!$AU$54,FR79,'Resumen Anual'!$V$9,FC59,'Resumen Anual'!$L$6)+SUMIFS('Resumen Anual'!$AU$112,FR79,'Resumen Anual'!$V$9,FC59,'Resumen Anual'!$L$64)+SUMIFS('Resumen Anual'!$AU$170,FR79,'Resumen Anual'!$V$9,FC59,'Resumen Anual'!$L$122)+SUMIFS('Resumen Anual'!$AU$228,FR79,'Resumen Anual'!$V$9,FC59,'Resumen Anual'!$L$180)+SUMIFS('Resumen Anual'!$AU$286,FR79,'Resumen Anual'!$V$9,FC59,'Resumen Anual'!$L$238)+SUMIFS('Resumen Anual'!$AU$344,FR79,'Resumen Anual'!$V$9,FC59,'Resumen Anual'!$L$296)+SUMIFS('Resumen Anual'!$AU$402,FR79,'Resumen Anual'!$V$9,FC59,'Resumen Anual'!$L$354)+SUMIFS('Resumen Anual'!$AU$460,FR79,'Resumen Anual'!$V$9,FC59,'Resumen Anual'!$L$412)+SUMIFS('Resumen Anual'!$AU$518,FR79,'Resumen Anual'!$V$9,FC59,'Resumen Anual'!$L$470)+SUMIFS('Resumen Anual'!$AU$576,FR79,'Resumen Anual'!$V$9,FC59,'Resumen Anual'!$L$528)+SUMIFS('Resumen Anual'!$AU$634,FR79,'Resumen Anual'!$V$9,FC59,'Resumen Anual'!$L$586)+SUMIFS('Resumen Anual'!$AU$692,FR79,'Resumen Anual'!$V$9,FC59,'Resumen Anual'!$L$644)+SUMIFS('Resumen Anual'!$CR$54,FR79,'Resumen Anual'!$V$9,FC59,'Resumen Anual'!$BI$6)+SUMIFS('Resumen Anual'!$CR$112,FR79,'Resumen Anual'!$V$9,FC59,'Resumen Anual'!$BI$64)+SUMIFS('Resumen Anual'!$CR$170,FR79,'Resumen Anual'!$V$9,FC59,'Resumen Anual'!$BI$122)+SUMIFS('Resumen Anual'!$CR$228,FR79,'Resumen Anual'!$V$9,FC59,'Resumen Anual'!$BI$180)+SUMIFS('Resumen Anual'!$CR$286,FR79,'Resumen Anual'!$V$9,FC59,'Resumen Anual'!$BI$238)+SUMIFS('Resumen Anual'!$CR$344,FR79,'Resumen Anual'!$V$9,FC59,'Resumen Anual'!$BI$296)+SUMIFS('Resumen Anual'!$CR$402,FR79,'Resumen Anual'!$V$9,FC59,'Resumen Anual'!$BI$354)+SUMIFS('Resumen Anual'!$CR$460,FR79,'Resumen Anual'!$V$9,FC59,'Resumen Anual'!$BI$412)+SUMIFS('Resumen Anual'!$CR$518,FR79,'Resumen Anual'!$V$9,FC59,'Resumen Anual'!$BI$470)+SUMIFS('Resumen Anual'!$CR$576,FR79,'Resumen Anual'!$V$9,FC59,'Resumen Anual'!$BI$528)+SUMIFS('Resumen Anual'!$CR$634,FR79,'Resumen Anual'!$V$9,FC59,'Resumen Anual'!$BI$586)+SUMIFS('Resumen Anual'!$CR$692,FR79,'Resumen Anual'!$V$9,FC59,'Resumen Anual'!$BI$644)+SUMIFS('Resumen Anual'!$EQ$54,FR79,'Resumen Anual'!$V$9,FC59,'Resumen Anual'!$DH$6)+SUMIFS('Resumen Anual'!$EQ$112,FR79,'Resumen Anual'!$V$9,FC59,'Resumen Anual'!$DH$64)+SUMIFS('Resumen Anual'!$EQ$170,FR79,'Resumen Anual'!$V$9,FC59,'Resumen Anual'!$DH$122)+SUMIFS('Resumen Anual'!$EQ$228,FR79,'Resumen Anual'!$V$9,FC59,'Resumen Anual'!$DH$180)+SUMIFS('Resumen Anual'!$EQ$286,FR79,'Resumen Anual'!$V$9,FC59,'Resumen Anual'!$DH$238)+SUMIFS('Resumen Anual'!$EQ$344,FR79,'Resumen Anual'!$V$9,FC59,'Resumen Anual'!$DH$296)+SUMIFS('Resumen Anual'!$EQ$402,FR79,'Resumen Anual'!$V$9,FC59,'Resumen Anual'!$DH$354)+SUMIFS('Resumen Anual'!$EQ$460,FR79,'Resumen Anual'!$V$9,FC59,'Resumen Anual'!$DH$412)+SUMIFS('Resumen Anual'!$EQ$518,FR79,'Resumen Anual'!$V$9,FC59,'Resumen Anual'!$DH$470)+SUMIFS('Resumen Anual'!$EQ$576,FR79,'Resumen Anual'!$V$9,FC59,'Resumen Anual'!$DH$528)+SUMIFS('Resumen Anual'!$EQ$634,FR79,'Resumen Anual'!$V$9,FC59,'Resumen Anual'!$DH$586)+SUMIFS('Resumen Anual'!$EQ$692,FR79,'Resumen Anual'!$V$9,FC59,'Resumen Anual'!$DH$644)+SUMIFS('Resumen Anual'!$GN$54,FR79,'Resumen Anual'!$V$9,FC59,'Resumen Anual'!$FE$6)+SUMIFS('Resumen Anual'!$GN$112,FR79,'Resumen Anual'!$V$9,FC59,'Resumen Anual'!$FE$64)+SUMIFS('Resumen Anual'!$GN$170,FR79,'Resumen Anual'!$V$9,FC59,'Resumen Anual'!$FE$122)+SUMIFS('Resumen Anual'!$GN$228,FR79,'Resumen Anual'!$V$9,FC59,'Resumen Anual'!$FE$180)+SUMIFS('Resumen Anual'!$GN$286,FR79,'Resumen Anual'!$V$9,FC59,'Resumen Anual'!$FE$238)+SUMIFS('Resumen Anual'!$GN$344,FR79,'Resumen Anual'!$V$9,FC59,'Resumen Anual'!$FE$296)+SUMIFS('Resumen Anual'!$GN$402,FR79,'Resumen Anual'!$V$9,FC59,'Resumen Anual'!$FE$354)+SUMIFS('Resumen Anual'!$GN$460,FR79,'Resumen Anual'!$V$9,FC59,'Resumen Anual'!$FE$412)+SUMIFS('Resumen Anual'!$GN$518,FR79,'Resumen Anual'!$V$9,FC59,'Resumen Anual'!$FE$470)+SUMIFS('Resumen Anual'!$GN$576,FR79,'Resumen Anual'!$V$9,FC59,'Resumen Anual'!$FE$528)+SUMIFS('Resumen Anual'!$GN$634,FR79,'Resumen Anual'!$V$9,FC59,'Resumen Anual'!$FE$586)+SUMIFS('Resumen Anual'!$GN$692,FR79,'Resumen Anual'!$V$9,FC59,'Resumen Anual'!$FE$644)</f>
        <v>0</v>
      </c>
      <c r="GM79" s="756"/>
      <c r="GN79" s="756"/>
      <c r="GO79" s="1200"/>
    </row>
    <row r="80" spans="1:197" ht="6" customHeight="1" x14ac:dyDescent="0.25">
      <c r="A80" s="171"/>
      <c r="B80" s="777"/>
      <c r="C80" s="778"/>
      <c r="D80" s="778"/>
      <c r="E80" s="778"/>
      <c r="F80" s="764"/>
      <c r="G80" s="765"/>
      <c r="H80" s="765"/>
      <c r="I80" s="765"/>
      <c r="J80" s="765"/>
      <c r="K80" s="765"/>
      <c r="L80" s="766"/>
      <c r="M80" s="632"/>
      <c r="N80" s="777"/>
      <c r="O80" s="778"/>
      <c r="P80" s="778"/>
      <c r="Q80" s="778"/>
      <c r="R80" s="781"/>
      <c r="S80" s="785"/>
      <c r="T80" s="786"/>
      <c r="U80" s="786"/>
      <c r="V80" s="786"/>
      <c r="W80" s="786"/>
      <c r="X80" s="787"/>
      <c r="Y80" s="15"/>
      <c r="Z80" s="773"/>
      <c r="AA80" s="774"/>
      <c r="AB80" s="774"/>
      <c r="AC80" s="774"/>
      <c r="AD80" s="774"/>
      <c r="AE80" s="770"/>
      <c r="AF80" s="770"/>
      <c r="AG80" s="770"/>
      <c r="AH80" s="770"/>
      <c r="AI80" s="770"/>
      <c r="AJ80" s="770"/>
      <c r="AK80" s="770"/>
      <c r="AL80" s="770"/>
      <c r="AM80" s="770"/>
      <c r="AN80" s="770"/>
      <c r="AO80" s="770"/>
      <c r="AP80" s="770"/>
      <c r="AQ80" s="756"/>
      <c r="AR80" s="756"/>
      <c r="AS80" s="756"/>
      <c r="AT80" s="756"/>
      <c r="AU80" s="756"/>
      <c r="AV80" s="1215"/>
      <c r="AW80" s="1200"/>
      <c r="AX80" s="171"/>
      <c r="AY80" s="777"/>
      <c r="AZ80" s="778"/>
      <c r="BA80" s="778"/>
      <c r="BB80" s="778"/>
      <c r="BC80" s="764"/>
      <c r="BD80" s="765"/>
      <c r="BE80" s="765"/>
      <c r="BF80" s="765"/>
      <c r="BG80" s="765"/>
      <c r="BH80" s="765"/>
      <c r="BI80" s="766"/>
      <c r="BJ80" s="632"/>
      <c r="BK80" s="777"/>
      <c r="BL80" s="778"/>
      <c r="BM80" s="778"/>
      <c r="BN80" s="778"/>
      <c r="BO80" s="781"/>
      <c r="BP80" s="785"/>
      <c r="BQ80" s="786"/>
      <c r="BR80" s="786"/>
      <c r="BS80" s="786"/>
      <c r="BT80" s="786"/>
      <c r="BU80" s="787"/>
      <c r="BV80" s="15"/>
      <c r="BW80" s="773"/>
      <c r="BX80" s="774"/>
      <c r="BY80" s="774"/>
      <c r="BZ80" s="774"/>
      <c r="CA80" s="774"/>
      <c r="CB80" s="770"/>
      <c r="CC80" s="770"/>
      <c r="CD80" s="770"/>
      <c r="CE80" s="770"/>
      <c r="CF80" s="770"/>
      <c r="CG80" s="770"/>
      <c r="CH80" s="770"/>
      <c r="CI80" s="770"/>
      <c r="CJ80" s="770"/>
      <c r="CK80" s="770"/>
      <c r="CL80" s="770"/>
      <c r="CM80" s="770"/>
      <c r="CN80" s="756"/>
      <c r="CO80" s="756"/>
      <c r="CP80" s="756"/>
      <c r="CQ80" s="756"/>
      <c r="CR80" s="756"/>
      <c r="CS80" s="756"/>
      <c r="CT80" s="1200"/>
      <c r="CU80" s="1199"/>
      <c r="CV80" s="171"/>
      <c r="CW80" s="777"/>
      <c r="CX80" s="778"/>
      <c r="CY80" s="778"/>
      <c r="CZ80" s="778"/>
      <c r="DA80" s="764"/>
      <c r="DB80" s="765"/>
      <c r="DC80" s="765"/>
      <c r="DD80" s="765"/>
      <c r="DE80" s="765"/>
      <c r="DF80" s="765"/>
      <c r="DG80" s="766"/>
      <c r="DH80" s="632"/>
      <c r="DI80" s="777"/>
      <c r="DJ80" s="778"/>
      <c r="DK80" s="778"/>
      <c r="DL80" s="778"/>
      <c r="DM80" s="781"/>
      <c r="DN80" s="785"/>
      <c r="DO80" s="786"/>
      <c r="DP80" s="786"/>
      <c r="DQ80" s="786"/>
      <c r="DR80" s="786"/>
      <c r="DS80" s="787"/>
      <c r="DT80" s="15"/>
      <c r="DU80" s="773"/>
      <c r="DV80" s="774"/>
      <c r="DW80" s="774"/>
      <c r="DX80" s="774"/>
      <c r="DY80" s="774"/>
      <c r="DZ80" s="770"/>
      <c r="EA80" s="770"/>
      <c r="EB80" s="770"/>
      <c r="EC80" s="770"/>
      <c r="ED80" s="770"/>
      <c r="EE80" s="770"/>
      <c r="EF80" s="770"/>
      <c r="EG80" s="770"/>
      <c r="EH80" s="770"/>
      <c r="EI80" s="770"/>
      <c r="EJ80" s="770"/>
      <c r="EK80" s="770"/>
      <c r="EL80" s="756"/>
      <c r="EM80" s="756"/>
      <c r="EN80" s="756"/>
      <c r="EO80" s="756"/>
      <c r="EP80" s="756"/>
      <c r="EQ80" s="1215"/>
      <c r="ER80" s="1200"/>
      <c r="ES80" s="171"/>
      <c r="ET80" s="777"/>
      <c r="EU80" s="778"/>
      <c r="EV80" s="778"/>
      <c r="EW80" s="778"/>
      <c r="EX80" s="764"/>
      <c r="EY80" s="765"/>
      <c r="EZ80" s="765"/>
      <c r="FA80" s="765"/>
      <c r="FB80" s="765"/>
      <c r="FC80" s="765"/>
      <c r="FD80" s="766"/>
      <c r="FE80" s="632"/>
      <c r="FF80" s="777"/>
      <c r="FG80" s="778"/>
      <c r="FH80" s="778"/>
      <c r="FI80" s="778"/>
      <c r="FJ80" s="781"/>
      <c r="FK80" s="785"/>
      <c r="FL80" s="786"/>
      <c r="FM80" s="786"/>
      <c r="FN80" s="786"/>
      <c r="FO80" s="786"/>
      <c r="FP80" s="787"/>
      <c r="FQ80" s="15"/>
      <c r="FR80" s="773"/>
      <c r="FS80" s="774"/>
      <c r="FT80" s="774"/>
      <c r="FU80" s="774"/>
      <c r="FV80" s="774"/>
      <c r="FW80" s="770"/>
      <c r="FX80" s="770"/>
      <c r="FY80" s="770"/>
      <c r="FZ80" s="770"/>
      <c r="GA80" s="770"/>
      <c r="GB80" s="770"/>
      <c r="GC80" s="770"/>
      <c r="GD80" s="770"/>
      <c r="GE80" s="770"/>
      <c r="GF80" s="770"/>
      <c r="GG80" s="770"/>
      <c r="GH80" s="770"/>
      <c r="GI80" s="756"/>
      <c r="GJ80" s="756"/>
      <c r="GK80" s="756"/>
      <c r="GL80" s="756"/>
      <c r="GM80" s="756"/>
      <c r="GN80" s="756"/>
      <c r="GO80" s="1200"/>
    </row>
    <row r="81" spans="1:197" ht="5.25" customHeight="1" x14ac:dyDescent="0.25">
      <c r="A81" s="171"/>
      <c r="B81" s="625"/>
      <c r="C81" s="625"/>
      <c r="D81" s="625"/>
      <c r="E81" s="625"/>
      <c r="F81" s="625"/>
      <c r="G81" s="625"/>
      <c r="H81" s="625"/>
      <c r="I81" s="625"/>
      <c r="J81" s="625"/>
      <c r="K81" s="625"/>
      <c r="L81" s="625"/>
      <c r="M81" s="625"/>
      <c r="N81" s="625"/>
      <c r="O81" s="625"/>
      <c r="P81" s="625"/>
      <c r="Q81" s="625"/>
      <c r="R81" s="625"/>
      <c r="S81" s="625"/>
      <c r="T81" s="625"/>
      <c r="U81" s="625"/>
      <c r="V81" s="625"/>
      <c r="W81" s="625"/>
      <c r="X81" s="625"/>
      <c r="Y81" s="15"/>
      <c r="Z81" s="771">
        <f>IF(Z65=0," ",Z65+8)</f>
        <v>2030</v>
      </c>
      <c r="AA81" s="772"/>
      <c r="AB81" s="772"/>
      <c r="AC81" s="772"/>
      <c r="AD81" s="772"/>
      <c r="AE81" s="1214">
        <f>SUMIFS('Resumen Anual'!$AF$54,Z81,'Resumen Anual'!$V$9,K59,'Resumen Anual'!$L$6)+SUMIFS('Resumen Anual'!$AF$112,Z81,'Resumen Anual'!$V$9,K59,'Resumen Anual'!$L$64)+SUMIFS('Resumen Anual'!$AF$170,Z81,'Resumen Anual'!$V$9,K59,'Resumen Anual'!$L$122)+SUMIFS('Resumen Anual'!$AF$228,Z81,'Resumen Anual'!$V$9,K59,'Resumen Anual'!$L$180)+SUMIFS('Resumen Anual'!$AF$286,Z81,'Resumen Anual'!$V$9,K59,'Resumen Anual'!$L$238)+SUMIFS('Resumen Anual'!$AF$344,Z81,'Resumen Anual'!$V$9,K59,'Resumen Anual'!$L$296)+SUMIFS('Resumen Anual'!$AF$402,Z81,'Resumen Anual'!$V$9,K59,'Resumen Anual'!$L$354)+SUMIFS('Resumen Anual'!$AF$460,Z81,'Resumen Anual'!$V$9,K59,'Resumen Anual'!$L$412)+SUMIFS('Resumen Anual'!$AF$518,Z81,'Resumen Anual'!$V$9,K59,'Resumen Anual'!$L$470)+SUMIFS('Resumen Anual'!$AF$576,Z81,'Resumen Anual'!$V$9,K59,'Resumen Anual'!$L$528)+SUMIFS('Resumen Anual'!$AF$634,Z81,'Resumen Anual'!$V$9,K59,'Resumen Anual'!$L$586)+SUMIFS('Resumen Anual'!$AF$692,Z81,'Resumen Anual'!$V$9,K59,'Resumen Anual'!$L$644)+SUMIFS('Resumen Anual'!$CC$54,Z81,'Resumen Anual'!$V$9,K59,'Resumen Anual'!$BI$6)+SUMIFS('Resumen Anual'!$CC$112,Z81,'Resumen Anual'!$V$9,K59,'Resumen Anual'!$BI$64)+SUMIFS('Resumen Anual'!$CC$170,Z81,'Resumen Anual'!$V$9,K59,'Resumen Anual'!$BI$122)+SUMIFS('Resumen Anual'!$CC$228,Z81,'Resumen Anual'!$V$9,K59,'Resumen Anual'!$BI$180)+SUMIFS('Resumen Anual'!$CC$286,Z81,'Resumen Anual'!$V$9,K59,'Resumen Anual'!$BI$238)+SUMIFS('Resumen Anual'!$CC$344,Z81,'Resumen Anual'!$V$9,K59,'Resumen Anual'!$BI$296)+SUMIFS('Resumen Anual'!$CC$402,Z81,'Resumen Anual'!$V$9,K59,'Resumen Anual'!$BI$354)+SUMIFS('Resumen Anual'!$CC$460,Z81,'Resumen Anual'!$V$9,K59,'Resumen Anual'!$BI$412)+SUMIFS('Resumen Anual'!$CC$518,Z81,'Resumen Anual'!$V$9,K59,'Resumen Anual'!$BI$470)+SUMIFS('Resumen Anual'!$CC$576,Z81,'Resumen Anual'!$V$9,K59,'Resumen Anual'!$BI$528)+SUMIFS('Resumen Anual'!$CC$634,Z81,'Resumen Anual'!$V$9,K59,'Resumen Anual'!$BI$586)+SUMIFS('Resumen Anual'!$CC$692,Z81,'Resumen Anual'!$V$9,K59,'Resumen Anual'!$BI$644)+SUMIFS('Resumen Anual'!$EB$54,Z81,'Resumen Anual'!$V$9,K59,'Resumen Anual'!$DH$6)+SUMIFS('Resumen Anual'!$EB$112,Z81,'Resumen Anual'!$V$9,K59,'Resumen Anual'!$DH$64)+SUMIFS('Resumen Anual'!$EB$170,Z81,'Resumen Anual'!$V$9,K59,'Resumen Anual'!$DH$122)+SUMIFS('Resumen Anual'!$EB$228,Z81,'Resumen Anual'!$V$9,K59,'Resumen Anual'!$DH$180)+SUMIFS('Resumen Anual'!$EB$286,Z81,'Resumen Anual'!$V$9,K59,'Resumen Anual'!$DH$238)+SUMIFS('Resumen Anual'!$EB$344,Z81,'Resumen Anual'!$V$9,K59,'Resumen Anual'!$DH$296)+SUMIFS('Resumen Anual'!$EB$402,Z81,'Resumen Anual'!$V$9,K59,'Resumen Anual'!$DH$354)+SUMIFS('Resumen Anual'!$EB$460,Z81,'Resumen Anual'!$V$9,K59,'Resumen Anual'!$DH$412)+SUMIFS('Resumen Anual'!$EB$518,Z81,'Resumen Anual'!$V$9,K59,'Resumen Anual'!$DH$470)+SUMIFS('Resumen Anual'!$EB$576,Z81,'Resumen Anual'!$V$9,K59,'Resumen Anual'!$DH$528)+SUMIFS('Resumen Anual'!$EB$634,Z81,'Resumen Anual'!$V$9,K59,'Resumen Anual'!$DH$586)+SUMIFS('Resumen Anual'!$EB$692,Z81,'Resumen Anual'!$V$9,K59,'Resumen Anual'!$DH$644)+SUMIFS('Resumen Anual'!$FY$54,Z81,'Resumen Anual'!$V$9,K59,'Resumen Anual'!$FE$6)+SUMIFS('Resumen Anual'!$FY$112,Z81,'Resumen Anual'!$V$9,K59,'Resumen Anual'!$FE$64)+SUMIFS('Resumen Anual'!$FY$170,Z81,'Resumen Anual'!$V$9,K59,'Resumen Anual'!$FE$122)+SUMIFS('Resumen Anual'!$FY$228,Z81,'Resumen Anual'!$V$9,K59,'Resumen Anual'!$FE$180)+SUMIFS('Resumen Anual'!$FY$286,Z81,'Resumen Anual'!$V$9,K59,'Resumen Anual'!$FE$238)+SUMIFS('Resumen Anual'!$FY$344,Z81,'Resumen Anual'!$V$9,K59,'Resumen Anual'!$FE$296)+SUMIFS('Resumen Anual'!$FY$402,Z81,'Resumen Anual'!$V$9,K59,'Resumen Anual'!$FE$354)+SUMIFS('Resumen Anual'!$FY$460,Z81,'Resumen Anual'!$V$9,K59,'Resumen Anual'!$FE$412)+SUMIFS('Resumen Anual'!$FY$518,Z81,'Resumen Anual'!$V$9,K59,'Resumen Anual'!$FE$470)+SUMIFS('Resumen Anual'!$FY$576,Z81,'Resumen Anual'!$V$9,K59,'Resumen Anual'!$FE$528)+SUMIFS('Resumen Anual'!$FY$634,Z81,'Resumen Anual'!$V$9,K59,'Resumen Anual'!$FE$586)+SUMIFS('Resumen Anual'!$FY$692,Z81,'Resumen Anual'!$V$9,K59,'Resumen Anual'!$FE$644)</f>
        <v>0</v>
      </c>
      <c r="AF81" s="770"/>
      <c r="AG81" s="770"/>
      <c r="AH81" s="770"/>
      <c r="AI81" s="770">
        <f>SUMIFS('Resumen Anual'!$AJ$54,Z81,'Resumen Anual'!$V$9,K59,'Resumen Anual'!$L$6)+SUMIFS('Resumen Anual'!$AJ$112,Z81,'Resumen Anual'!$V$9,K59,'Resumen Anual'!$L$64)+SUMIFS('Resumen Anual'!$AJ$170,Z81,'Resumen Anual'!$V$9,K59,'Resumen Anual'!$L$122)+SUMIFS('Resumen Anual'!$AJ$228,Z81,'Resumen Anual'!$V$9,K59,'Resumen Anual'!$L$180)+SUMIFS('Resumen Anual'!$AJ$286,Z81,'Resumen Anual'!$V$9,K59,'Resumen Anual'!$L$238)+SUMIFS('Resumen Anual'!$AJ$344,Z81,'Resumen Anual'!$V$9,K59,'Resumen Anual'!$L$296)+SUMIFS('Resumen Anual'!$AJ$402,Z81,'Resumen Anual'!$V$9,K59,'Resumen Anual'!$L$354)+SUMIFS('Resumen Anual'!$AJ$460,Z81,'Resumen Anual'!$V$9,K59,'Resumen Anual'!$L$412)+SUMIFS('Resumen Anual'!$AJ$518,Z81,'Resumen Anual'!$V$9,K59,'Resumen Anual'!$L$470)+SUMIFS('Resumen Anual'!$AJ$576,Z81,'Resumen Anual'!$V$9,K59,'Resumen Anual'!$L$528)+SUMIFS('Resumen Anual'!$AJ$634,Z81,'Resumen Anual'!$V$9,K59,'Resumen Anual'!$L$586)+SUMIFS('Resumen Anual'!$AJ$692,Z81,'Resumen Anual'!$V$9,K59,'Resumen Anual'!$L$644)+SUMIFS('Resumen Anual'!$CG$54,Z81,'Resumen Anual'!$V$9,K59,'Resumen Anual'!$BI$6)+SUMIFS('Resumen Anual'!$CG$112,Z81,'Resumen Anual'!$V$9,K59,'Resumen Anual'!$BI$64)+SUMIFS('Resumen Anual'!$CG$170,Z81,'Resumen Anual'!$V$9,K59,'Resumen Anual'!$BI$122)+SUMIFS('Resumen Anual'!$CG$228,Z81,'Resumen Anual'!$V$9,K59,'Resumen Anual'!$BI$180)+SUMIFS('Resumen Anual'!$CG$286,Z81,'Resumen Anual'!$V$9,K59,'Resumen Anual'!$BI$238)+SUMIFS('Resumen Anual'!$CG$344,Z81,'Resumen Anual'!$V$9,K59,'Resumen Anual'!$BI$296)+SUMIFS('Resumen Anual'!$CG$402,Z81,'Resumen Anual'!$V$9,K59,'Resumen Anual'!$BI$354)+SUMIFS('Resumen Anual'!$CG$460,Z81,'Resumen Anual'!$V$9,K59,'Resumen Anual'!$BI$412)+SUMIFS('Resumen Anual'!$CG$518,Z81,'Resumen Anual'!$V$9,K59,'Resumen Anual'!$BI$470)+SUMIFS('Resumen Anual'!$CG$576,Z81,'Resumen Anual'!$V$9,K59,'Resumen Anual'!$BI$528)+SUMIFS('Resumen Anual'!$CG$634,Z81,'Resumen Anual'!$V$9,K59,'Resumen Anual'!$BI$586)+SUMIFS('Resumen Anual'!$CG$692,Z81,'Resumen Anual'!$V$9,K59,'Resumen Anual'!$BI$644)+SUMIFS('Resumen Anual'!$EF$54,Z81,'Resumen Anual'!$V$9,K59,'Resumen Anual'!$DH$6)+SUMIFS('Resumen Anual'!$EF$112,Z81,'Resumen Anual'!$V$9,K59,'Resumen Anual'!$DH$64)+SUMIFS('Resumen Anual'!$EF$170,Z81,'Resumen Anual'!$V$9,K59,'Resumen Anual'!$DH$122)+SUMIFS('Resumen Anual'!$EF$228,Z81,'Resumen Anual'!$V$9,K59,'Resumen Anual'!$DH$180)+SUMIFS('Resumen Anual'!$EF$286,Z81,'Resumen Anual'!$V$9,K59,'Resumen Anual'!$DH$238)+SUMIFS('Resumen Anual'!$EF$344,Z81,'Resumen Anual'!$V$9,K59,'Resumen Anual'!$DH$296)+SUMIFS('Resumen Anual'!$EF$402,Z81,'Resumen Anual'!$V$9,K59,'Resumen Anual'!$DH$354)+SUMIFS('Resumen Anual'!$EF$460,Z81,'Resumen Anual'!$V$9,K59,'Resumen Anual'!$DH$412)+SUMIFS('Resumen Anual'!$EF$518,Z81,'Resumen Anual'!$V$9,K59,'Resumen Anual'!$DH$470)+SUMIFS('Resumen Anual'!$EF$576,Z81,'Resumen Anual'!$V$9,K59,'Resumen Anual'!$DH$528)+SUMIFS('Resumen Anual'!$EF$634,Z81,'Resumen Anual'!$V$9,K59,'Resumen Anual'!$DH$586)+SUMIFS('Resumen Anual'!$EF$692,Z81,'Resumen Anual'!$V$9,K59,'Resumen Anual'!$DH$644)+SUMIFS('Resumen Anual'!$GC$54,Z81,'Resumen Anual'!$V$9,K59,'Resumen Anual'!$FE$6)+SUMIFS('Resumen Anual'!$GC$112,Z81,'Resumen Anual'!$V$9,K59,'Resumen Anual'!$FE$64)+SUMIFS('Resumen Anual'!$GC$170,Z81,'Resumen Anual'!$V$9,K59,'Resumen Anual'!$FE$122)+SUMIFS('Resumen Anual'!$GC$228,Z81,'Resumen Anual'!$V$9,K59,'Resumen Anual'!$FE$180)+SUMIFS('Resumen Anual'!$GC$286,Z81,'Resumen Anual'!$V$9,K59,'Resumen Anual'!$FE$238)+SUMIFS('Resumen Anual'!$GC$344,Z81,'Resumen Anual'!$V$9,K59,'Resumen Anual'!$FE$296)+SUMIFS('Resumen Anual'!$GC$402,Z81,'Resumen Anual'!$V$9,K59,'Resumen Anual'!$FE$354)+SUMIFS('Resumen Anual'!$GC$460,Z81,'Resumen Anual'!$V$9,K59,'Resumen Anual'!$FE$412)+SUMIFS('Resumen Anual'!$GC$518,Z81,'Resumen Anual'!$V$9,K59,'Resumen Anual'!$FE$470)+SUMIFS('Resumen Anual'!$GC$576,Z81,'Resumen Anual'!$V$9,K59,'Resumen Anual'!$FE$528)+SUMIFS('Resumen Anual'!$GC$634,Z81,'Resumen Anual'!$V$9,K59,'Resumen Anual'!$FE$586)+SUMIFS('Resumen Anual'!$GC$692,Z81,'Resumen Anual'!$V$9,K59,'Resumen Anual'!$FE$644)</f>
        <v>0</v>
      </c>
      <c r="AJ81" s="770"/>
      <c r="AK81" s="770"/>
      <c r="AL81" s="770"/>
      <c r="AM81" s="770">
        <f>SUMIFS('Resumen Anual'!$AN$54,Z81,'Resumen Anual'!$V$9,K59,'Resumen Anual'!$L$6)+SUMIFS('Resumen Anual'!$AN$112,Z81,'Resumen Anual'!$V$9,K59,'Resumen Anual'!$L$64)+SUMIFS('Resumen Anual'!$AN$170,Z81,'Resumen Anual'!$V$9,K59,'Resumen Anual'!$L$122)+SUMIFS('Resumen Anual'!$AN$228,Z81,'Resumen Anual'!$V$9,K59,'Resumen Anual'!$L$180)+SUMIFS('Resumen Anual'!$AN$286,Z81,'Resumen Anual'!$V$9,K59,'Resumen Anual'!$L$238)+SUMIFS('Resumen Anual'!$AN$344,Z81,'Resumen Anual'!$V$9,K59,'Resumen Anual'!$L$296)+SUMIFS('Resumen Anual'!$AN$402,Z81,'Resumen Anual'!$V$9,K59,'Resumen Anual'!$L$354)+SUMIFS('Resumen Anual'!$AN$460,Z81,'Resumen Anual'!$V$9,K59,'Resumen Anual'!$L$412)+SUMIFS('Resumen Anual'!$AN$518,Z81,'Resumen Anual'!$V$9,K59,'Resumen Anual'!$L$470)+SUMIFS('Resumen Anual'!$AN$576,Z81,'Resumen Anual'!$V$9,K59,'Resumen Anual'!$L$528)+SUMIFS('Resumen Anual'!$AN$634,Z81,'Resumen Anual'!$V$9,K59,'Resumen Anual'!$L$586)+SUMIFS('Resumen Anual'!$AN$692,Z81,'Resumen Anual'!$V$9,K59,'Resumen Anual'!$L$644)+SUMIFS('Resumen Anual'!$CK$54,Z81,'Resumen Anual'!$V$9,K59,'Resumen Anual'!$BI$6)+SUMIFS('Resumen Anual'!$CK$112,Z81,'Resumen Anual'!$V$9,K59,'Resumen Anual'!$BI$64)+SUMIFS('Resumen Anual'!$CK$170,Z81,'Resumen Anual'!$V$9,K59,'Resumen Anual'!$BI$122)+SUMIFS('Resumen Anual'!$CK$228,Z81,'Resumen Anual'!$V$9,K59,'Resumen Anual'!$BI$180)+SUMIFS('Resumen Anual'!$CK$286,Z81,'Resumen Anual'!$V$9,K59,'Resumen Anual'!$BI$238)+SUMIFS('Resumen Anual'!$CK$344,Z81,'Resumen Anual'!$V$9,K59,'Resumen Anual'!$BI$296)+SUMIFS('Resumen Anual'!$CK$402,Z81,'Resumen Anual'!$V$9,K59,'Resumen Anual'!$BI$354)+SUMIFS('Resumen Anual'!$CK$460,Z81,'Resumen Anual'!$V$9,K59,'Resumen Anual'!$BI$412)+SUMIFS('Resumen Anual'!$CK$518,Z81,'Resumen Anual'!$V$9,K59,'Resumen Anual'!$BI$470)+SUMIFS('Resumen Anual'!$CK$576,Z81,'Resumen Anual'!$V$9,K59,'Resumen Anual'!$BI$528)+SUMIFS('Resumen Anual'!$CK$634,Z81,'Resumen Anual'!$V$9,K59,'Resumen Anual'!$BI$586)+SUMIFS('Resumen Anual'!$CK$692,Z81,'Resumen Anual'!$V$9,K59,'Resumen Anual'!$BI$644)+SUMIFS('Resumen Anual'!$EJ$54,Z81,'Resumen Anual'!$V$9,K59,'Resumen Anual'!$DH$6)+SUMIFS('Resumen Anual'!$EJ$112,Z81,'Resumen Anual'!$V$9,K59,'Resumen Anual'!$DH$64)+SUMIFS('Resumen Anual'!$EJ$170,Z81,'Resumen Anual'!$V$9,K59,'Resumen Anual'!$DH$122)+SUMIFS('Resumen Anual'!$EJ$228,Z81,'Resumen Anual'!$V$9,K59,'Resumen Anual'!$DH$180)+SUMIFS('Resumen Anual'!$EJ$286,Z81,'Resumen Anual'!$V$9,K59,'Resumen Anual'!$DH$238)+SUMIFS('Resumen Anual'!$EJ$344,Z81,'Resumen Anual'!$V$9,K59,'Resumen Anual'!$DH$296)+SUMIFS('Resumen Anual'!$EJ$402,Z81,'Resumen Anual'!$V$9,K59,'Resumen Anual'!$DH$354)+SUMIFS('Resumen Anual'!$EJ$460,Z81,'Resumen Anual'!$V$9,K59,'Resumen Anual'!$DH$412)+SUMIFS('Resumen Anual'!$EJ$518,Z81,'Resumen Anual'!$V$9,K59,'Resumen Anual'!$DH$470)+SUMIFS('Resumen Anual'!$EJ$576,Z81,'Resumen Anual'!$V$9,K59,'Resumen Anual'!$DH$528)+SUMIFS('Resumen Anual'!$EJ$634,Z81,'Resumen Anual'!$V$9,K59,'Resumen Anual'!$DH$586)+SUMIFS('Resumen Anual'!$EJ$692,Z81,'Resumen Anual'!$V$9,K59,'Resumen Anual'!$DH$644)+SUMIFS('Resumen Anual'!$GG$54,Z81,'Resumen Anual'!$V$9,K59,'Resumen Anual'!$FE$6)+SUMIFS('Resumen Anual'!$GG$112,Z81,'Resumen Anual'!$V$9,K59,'Resumen Anual'!$FE$64)+SUMIFS('Resumen Anual'!$GG$170,Z81,'Resumen Anual'!$V$9,K59,'Resumen Anual'!$FE$122)+SUMIFS('Resumen Anual'!$GG$228,Z81,'Resumen Anual'!$V$9,K59,'Resumen Anual'!$FE$180)+SUMIFS('Resumen Anual'!$GG$286,Z81,'Resumen Anual'!$V$9,K59,'Resumen Anual'!$FE$238)+SUMIFS('Resumen Anual'!$GG$344,Z81,'Resumen Anual'!$V$9,K59,'Resumen Anual'!$FE$296)+SUMIFS('Resumen Anual'!$GG$402,Z81,'Resumen Anual'!$V$9,K59,'Resumen Anual'!$FE$354)+SUMIFS('Resumen Anual'!$GG$460,Z81,'Resumen Anual'!$V$9,K59,'Resumen Anual'!$FE$412)+SUMIFS('Resumen Anual'!$GG$518,Z81,'Resumen Anual'!$V$9,K59,'Resumen Anual'!$FE$470)+SUMIFS('Resumen Anual'!$GG$576,Z81,'Resumen Anual'!$V$9,K59,'Resumen Anual'!$FE$528)+SUMIFS('Resumen Anual'!$GG$634,Z81,'Resumen Anual'!$V$9,K59,'Resumen Anual'!$FE$586)+SUMIFS('Resumen Anual'!$GG$692,Z81,'Resumen Anual'!$V$9,K59,'Resumen Anual'!$FE$644)</f>
        <v>0</v>
      </c>
      <c r="AN81" s="770"/>
      <c r="AO81" s="770"/>
      <c r="AP81" s="770"/>
      <c r="AQ81" s="756">
        <f>SUMIFS('Resumen Anual'!$AR$54,Z81,'Resumen Anual'!$V$9,K59,'Resumen Anual'!$L$6)+SUMIFS('Resumen Anual'!$AR$112,Z81,'Resumen Anual'!$V$9,K59,'Resumen Anual'!$L$64)+SUMIFS('Resumen Anual'!$AR$170,Z81,'Resumen Anual'!$V$9,K59,'Resumen Anual'!$L$122)+SUMIFS('Resumen Anual'!$AR$228,Z81,'Resumen Anual'!$V$9,K59,'Resumen Anual'!$L$180)+SUMIFS('Resumen Anual'!$AR$286,Z81,'Resumen Anual'!$V$9,K59,'Resumen Anual'!$L$238)+SUMIFS('Resumen Anual'!$AR$344,Z81,'Resumen Anual'!$V$9,K59,'Resumen Anual'!$L$296)+SUMIFS('Resumen Anual'!$AR$402,Z81,'Resumen Anual'!$V$9,K59,'Resumen Anual'!$L$354)+SUMIFS('Resumen Anual'!$AR$460,Z81,'Resumen Anual'!$V$9,K59,'Resumen Anual'!$L$412)+SUMIFS('Resumen Anual'!$AR$518,Z81,'Resumen Anual'!$V$9,K59,'Resumen Anual'!$L$470)+SUMIFS('Resumen Anual'!$AR$576,Z81,'Resumen Anual'!$V$9,K59,'Resumen Anual'!$L$528)+SUMIFS('Resumen Anual'!$AR$634,Z81,'Resumen Anual'!$V$9,K59,'Resumen Anual'!$L$586)+SUMIFS('Resumen Anual'!$AR$692,Z81,'Resumen Anual'!$V$9,K59,'Resumen Anual'!$L$644)+SUMIFS('Resumen Anual'!$CO$54,Z81,'Resumen Anual'!$V$9,K59,'Resumen Anual'!$BI$6)+SUMIFS('Resumen Anual'!$CO$112,Z81,'Resumen Anual'!$V$9,K59,'Resumen Anual'!$BI$64)+SUMIFS('Resumen Anual'!$CO$170,Z81,'Resumen Anual'!$V$9,K59,'Resumen Anual'!$BI$122)+SUMIFS('Resumen Anual'!$CO$228,Z81,'Resumen Anual'!$V$9,K59,'Resumen Anual'!$BI$180)+SUMIFS('Resumen Anual'!$CO$286,Z81,'Resumen Anual'!$V$9,K59,'Resumen Anual'!$BI$238)+SUMIFS('Resumen Anual'!$CO$344,Z81,'Resumen Anual'!$V$9,K59,'Resumen Anual'!$BI$296)+SUMIFS('Resumen Anual'!$CO$402,Z81,'Resumen Anual'!$V$9,K59,'Resumen Anual'!$BI$354)+SUMIFS('Resumen Anual'!$CO$460,Z81,'Resumen Anual'!$V$9,K59,'Resumen Anual'!$BI$412)+SUMIFS('Resumen Anual'!$CO$518,Z81,'Resumen Anual'!$V$9,K59,'Resumen Anual'!$BI$470)+SUMIFS('Resumen Anual'!$CO$576,Z81,'Resumen Anual'!$V$9,K59,'Resumen Anual'!$BI$528)+SUMIFS('Resumen Anual'!$CO$634,Z81,'Resumen Anual'!$V$9,K59,'Resumen Anual'!$BI$586)+SUMIFS('Resumen Anual'!$CO$692,Z81,'Resumen Anual'!$V$9,K59,'Resumen Anual'!$BI$644)+SUMIFS('Resumen Anual'!$EN$54,Z81,'Resumen Anual'!$V$9,K59,'Resumen Anual'!$DH$6)+SUMIFS('Resumen Anual'!$EN$112,Z81,'Resumen Anual'!$V$9,K59,'Resumen Anual'!$DH$64)+SUMIFS('Resumen Anual'!$EN$170,Z81,'Resumen Anual'!$V$9,K59,'Resumen Anual'!$DH$122)+SUMIFS('Resumen Anual'!$EN$228,Z81,'Resumen Anual'!$V$9,K59,'Resumen Anual'!$DH$180)+SUMIFS('Resumen Anual'!$EN$286,Z81,'Resumen Anual'!$V$9,K59,'Resumen Anual'!$DH$238)+SUMIFS('Resumen Anual'!$EN$344,Z81,'Resumen Anual'!$V$9,K59,'Resumen Anual'!$DH$296)+SUMIFS('Resumen Anual'!$EN$402,Z81,'Resumen Anual'!$V$9,K59,'Resumen Anual'!$DH$354)+SUMIFS('Resumen Anual'!$EN$460,Z81,'Resumen Anual'!$V$9,K59,'Resumen Anual'!$DH$412)+SUMIFS('Resumen Anual'!$EN$518,Z81,'Resumen Anual'!$V$9,K59,'Resumen Anual'!$DH$470)+SUMIFS('Resumen Anual'!$EN$576,Z81,'Resumen Anual'!$V$9,K59,'Resumen Anual'!$DH$528)+SUMIFS('Resumen Anual'!$EN$634,Z81,'Resumen Anual'!$V$9,K59,'Resumen Anual'!$DH$586)+SUMIFS('Resumen Anual'!$EN$692,Z81,'Resumen Anual'!$V$9,K59,'Resumen Anual'!$DH$644)+SUMIFS('Resumen Anual'!$GK$54,Z81,'Resumen Anual'!$V$9,K59,'Resumen Anual'!$FE$6)+SUMIFS('Resumen Anual'!$GK$112,Z81,'Resumen Anual'!$V$9,K59,'Resumen Anual'!$FE$64)+SUMIFS('Resumen Anual'!$GK$170,Z81,'Resumen Anual'!$V$9,K59,'Resumen Anual'!$FE$122)+SUMIFS('Resumen Anual'!$GK$228,Z81,'Resumen Anual'!$V$9,K59,'Resumen Anual'!$FE$180)+SUMIFS('Resumen Anual'!$GK$286,Z81,'Resumen Anual'!$V$9,K59,'Resumen Anual'!$FE$238)+SUMIFS('Resumen Anual'!$GK$344,Z81,'Resumen Anual'!$V$9,K59,'Resumen Anual'!$FE$296)+SUMIFS('Resumen Anual'!$GK$402,Z81,'Resumen Anual'!$V$9,K59,'Resumen Anual'!$FE$354)+SUMIFS('Resumen Anual'!$GK$460,Z81,'Resumen Anual'!$V$9,K59,'Resumen Anual'!$FE$412)+SUMIFS('Resumen Anual'!$GK$518,Z81,'Resumen Anual'!$V$9,K59,'Resumen Anual'!$FE$470)+SUMIFS('Resumen Anual'!$GK$576,Z81,'Resumen Anual'!$V$9,K59,'Resumen Anual'!$FE$528)+SUMIFS('Resumen Anual'!$GK$634,Z81,'Resumen Anual'!$V$9,K59,'Resumen Anual'!$FE$586)+SUMIFS('Resumen Anual'!$GK$692,Z81,'Resumen Anual'!$V$9,K59,'Resumen Anual'!$FE$644)</f>
        <v>0</v>
      </c>
      <c r="AR81" s="756"/>
      <c r="AS81" s="756"/>
      <c r="AT81" s="756">
        <f>SUMIFS('Resumen Anual'!$AU$54,Z81,'Resumen Anual'!$V$9,K59,'Resumen Anual'!$L$6)+SUMIFS('Resumen Anual'!$AU$112,Z81,'Resumen Anual'!$V$9,K59,'Resumen Anual'!$L$64)+SUMIFS('Resumen Anual'!$AU$170,Z81,'Resumen Anual'!$V$9,K59,'Resumen Anual'!$L$122)+SUMIFS('Resumen Anual'!$AU$228,Z81,'Resumen Anual'!$V$9,K59,'Resumen Anual'!$L$180)+SUMIFS('Resumen Anual'!$AU$286,Z81,'Resumen Anual'!$V$9,K59,'Resumen Anual'!$L$238)+SUMIFS('Resumen Anual'!$AU$344,Z81,'Resumen Anual'!$V$9,K59,'Resumen Anual'!$L$296)+SUMIFS('Resumen Anual'!$AU$402,Z81,'Resumen Anual'!$V$9,K59,'Resumen Anual'!$L$354)+SUMIFS('Resumen Anual'!$AU$460,Z81,'Resumen Anual'!$V$9,K59,'Resumen Anual'!$L$412)+SUMIFS('Resumen Anual'!$AU$518,Z81,'Resumen Anual'!$V$9,K59,'Resumen Anual'!$L$470)+SUMIFS('Resumen Anual'!$AU$576,Z81,'Resumen Anual'!$V$9,K59,'Resumen Anual'!$L$528)+SUMIFS('Resumen Anual'!$AU$634,Z81,'Resumen Anual'!$V$9,K59,'Resumen Anual'!$L$586)+SUMIFS('Resumen Anual'!$AU$692,Z81,'Resumen Anual'!$V$9,K59,'Resumen Anual'!$L$644)+SUMIFS('Resumen Anual'!$CR$54,Z81,'Resumen Anual'!$V$9,K59,'Resumen Anual'!$BI$6)+SUMIFS('Resumen Anual'!$CR$112,Z81,'Resumen Anual'!$V$9,K59,'Resumen Anual'!$BI$64)+SUMIFS('Resumen Anual'!$CR$170,Z81,'Resumen Anual'!$V$9,K59,'Resumen Anual'!$BI$122)+SUMIFS('Resumen Anual'!$CR$228,Z81,'Resumen Anual'!$V$9,K59,'Resumen Anual'!$BI$180)+SUMIFS('Resumen Anual'!$CR$286,Z81,'Resumen Anual'!$V$9,K59,'Resumen Anual'!$BI$238)+SUMIFS('Resumen Anual'!$CR$344,Z81,'Resumen Anual'!$V$9,K59,'Resumen Anual'!$BI$296)+SUMIFS('Resumen Anual'!$CR$402,Z81,'Resumen Anual'!$V$9,K59,'Resumen Anual'!$BI$354)+SUMIFS('Resumen Anual'!$CR$460,Z81,'Resumen Anual'!$V$9,K59,'Resumen Anual'!$BI$412)+SUMIFS('Resumen Anual'!$CR$518,Z81,'Resumen Anual'!$V$9,K59,'Resumen Anual'!$BI$470)+SUMIFS('Resumen Anual'!$CR$576,Z81,'Resumen Anual'!$V$9,K59,'Resumen Anual'!$BI$528)+SUMIFS('Resumen Anual'!$CR$634,Z81,'Resumen Anual'!$V$9,K59,'Resumen Anual'!$BI$586)+SUMIFS('Resumen Anual'!$CR$692,Z81,'Resumen Anual'!$V$9,K59,'Resumen Anual'!$BI$644)+SUMIFS('Resumen Anual'!$EQ$54,Z81,'Resumen Anual'!$V$9,K59,'Resumen Anual'!$DH$6)+SUMIFS('Resumen Anual'!$EQ$112,Z81,'Resumen Anual'!$V$9,K59,'Resumen Anual'!$DH$64)+SUMIFS('Resumen Anual'!$EQ$170,Z81,'Resumen Anual'!$V$9,K59,'Resumen Anual'!$DH$122)+SUMIFS('Resumen Anual'!$EQ$228,Z81,'Resumen Anual'!$V$9,K59,'Resumen Anual'!$DH$180)+SUMIFS('Resumen Anual'!$EQ$286,Z81,'Resumen Anual'!$V$9,K59,'Resumen Anual'!$DH$238)+SUMIFS('Resumen Anual'!$EQ$344,Z81,'Resumen Anual'!$V$9,K59,'Resumen Anual'!$DH$296)+SUMIFS('Resumen Anual'!$EQ$402,Z81,'Resumen Anual'!$V$9,K59,'Resumen Anual'!$DH$354)+SUMIFS('Resumen Anual'!$EQ$460,Z81,'Resumen Anual'!$V$9,K59,'Resumen Anual'!$DH$412)+SUMIFS('Resumen Anual'!$EQ$518,Z81,'Resumen Anual'!$V$9,K59,'Resumen Anual'!$DH$470)+SUMIFS('Resumen Anual'!$EQ$576,Z81,'Resumen Anual'!$V$9,K59,'Resumen Anual'!$DH$528)+SUMIFS('Resumen Anual'!$EQ$634,Z81,'Resumen Anual'!$V$9,K59,'Resumen Anual'!$DH$586)+SUMIFS('Resumen Anual'!$EQ$692,Z81,'Resumen Anual'!$V$9,K59,'Resumen Anual'!$DH$644)+SUMIFS('Resumen Anual'!$GN$54,Z81,'Resumen Anual'!$V$9,K59,'Resumen Anual'!$FE$6)+SUMIFS('Resumen Anual'!$GN$112,Z81,'Resumen Anual'!$V$9,K59,'Resumen Anual'!$FE$64)+SUMIFS('Resumen Anual'!$GN$170,Z81,'Resumen Anual'!$V$9,K59,'Resumen Anual'!$FE$122)+SUMIFS('Resumen Anual'!$GN$228,Z81,'Resumen Anual'!$V$9,K59,'Resumen Anual'!$FE$180)+SUMIFS('Resumen Anual'!$GN$286,Z81,'Resumen Anual'!$V$9,K59,'Resumen Anual'!$FE$238)+SUMIFS('Resumen Anual'!$GN$344,Z81,'Resumen Anual'!$V$9,K59,'Resumen Anual'!$FE$296)+SUMIFS('Resumen Anual'!$GN$402,Z81,'Resumen Anual'!$V$9,K59,'Resumen Anual'!$FE$354)+SUMIFS('Resumen Anual'!$GN$460,Z81,'Resumen Anual'!$V$9,K59,'Resumen Anual'!$FE$412)+SUMIFS('Resumen Anual'!$GN$518,Z81,'Resumen Anual'!$V$9,K59,'Resumen Anual'!$FE$470)+SUMIFS('Resumen Anual'!$GN$576,Z81,'Resumen Anual'!$V$9,K59,'Resumen Anual'!$FE$528)+SUMIFS('Resumen Anual'!$GN$634,Z81,'Resumen Anual'!$V$9,K59,'Resumen Anual'!$FE$586)+SUMIFS('Resumen Anual'!$GN$692,Z81,'Resumen Anual'!$V$9,K59,'Resumen Anual'!$FE$644)</f>
        <v>0</v>
      </c>
      <c r="AU81" s="756"/>
      <c r="AV81" s="1215"/>
      <c r="AW81" s="1200"/>
      <c r="AX81" s="171"/>
      <c r="AY81" s="625"/>
      <c r="AZ81" s="625"/>
      <c r="BA81" s="625"/>
      <c r="BB81" s="625"/>
      <c r="BC81" s="625"/>
      <c r="BD81" s="625"/>
      <c r="BE81" s="625"/>
      <c r="BF81" s="625"/>
      <c r="BG81" s="625"/>
      <c r="BH81" s="625"/>
      <c r="BI81" s="625"/>
      <c r="BJ81" s="625"/>
      <c r="BK81" s="625"/>
      <c r="BL81" s="625"/>
      <c r="BM81" s="625"/>
      <c r="BN81" s="625"/>
      <c r="BO81" s="625"/>
      <c r="BP81" s="625"/>
      <c r="BQ81" s="625"/>
      <c r="BR81" s="625"/>
      <c r="BS81" s="625"/>
      <c r="BT81" s="625"/>
      <c r="BU81" s="625"/>
      <c r="BV81" s="15"/>
      <c r="BW81" s="771">
        <f>IF(BW65=0," ",BW65+8)</f>
        <v>2030</v>
      </c>
      <c r="BX81" s="772"/>
      <c r="BY81" s="772"/>
      <c r="BZ81" s="772"/>
      <c r="CA81" s="772"/>
      <c r="CB81" s="1214">
        <f>SUMIFS('Resumen Anual'!$AF$54,BW81,'Resumen Anual'!$V$9,BH59,'Resumen Anual'!$L$6)+SUMIFS('Resumen Anual'!$AF$112,BW81,'Resumen Anual'!$V$9,BH59,'Resumen Anual'!$L$64)+SUMIFS('Resumen Anual'!$AF$170,BW81,'Resumen Anual'!$V$9,BH59,'Resumen Anual'!$L$122)+SUMIFS('Resumen Anual'!$AF$228,BW81,'Resumen Anual'!$V$9,BH59,'Resumen Anual'!$L$180)+SUMIFS('Resumen Anual'!$AF$286,BW81,'Resumen Anual'!$V$9,BH59,'Resumen Anual'!$L$238)+SUMIFS('Resumen Anual'!$AF$344,BW81,'Resumen Anual'!$V$9,BH59,'Resumen Anual'!$L$296)+SUMIFS('Resumen Anual'!$AF$402,BW81,'Resumen Anual'!$V$9,BH59,'Resumen Anual'!$L$354)+SUMIFS('Resumen Anual'!$AF$460,BW81,'Resumen Anual'!$V$9,BH59,'Resumen Anual'!$L$412)+SUMIFS('Resumen Anual'!$AF$518,BW81,'Resumen Anual'!$V$9,BH59,'Resumen Anual'!$L$470)+SUMIFS('Resumen Anual'!$AF$576,BW81,'Resumen Anual'!$V$9,BH59,'Resumen Anual'!$L$528)+SUMIFS('Resumen Anual'!$AF$634,BW81,'Resumen Anual'!$V$9,BH59,'Resumen Anual'!$L$586)+SUMIFS('Resumen Anual'!$AF$692,BW81,'Resumen Anual'!$V$9,BH59,'Resumen Anual'!$L$644)+SUMIFS('Resumen Anual'!$CC$54,BW81,'Resumen Anual'!$V$9,BH59,'Resumen Anual'!$BI$6)+SUMIFS('Resumen Anual'!$CC$112,BW81,'Resumen Anual'!$V$9,BH59,'Resumen Anual'!$BI$64)+SUMIFS('Resumen Anual'!$CC$170,BW81,'Resumen Anual'!$V$9,BH59,'Resumen Anual'!$BI$122)+SUMIFS('Resumen Anual'!$CC$228,BW81,'Resumen Anual'!$V$9,BH59,'Resumen Anual'!$BI$180)+SUMIFS('Resumen Anual'!$CC$286,BW81,'Resumen Anual'!$V$9,BH59,'Resumen Anual'!$BI$238)+SUMIFS('Resumen Anual'!$CC$344,BW81,'Resumen Anual'!$V$9,BH59,'Resumen Anual'!$BI$296)+SUMIFS('Resumen Anual'!$CC$402,BW81,'Resumen Anual'!$V$9,BH59,'Resumen Anual'!$BI$354)+SUMIFS('Resumen Anual'!$CC$460,BW81,'Resumen Anual'!$V$9,BH59,'Resumen Anual'!$BI$412)+SUMIFS('Resumen Anual'!$CC$518,BW81,'Resumen Anual'!$V$9,BH59,'Resumen Anual'!$BI$470)+SUMIFS('Resumen Anual'!$CC$576,BW81,'Resumen Anual'!$V$9,BH59,'Resumen Anual'!$BI$528)+SUMIFS('Resumen Anual'!$CC$634,BW81,'Resumen Anual'!$V$9,BH59,'Resumen Anual'!$BI$586)+SUMIFS('Resumen Anual'!$CC$692,BW81,'Resumen Anual'!$V$9,BH59,'Resumen Anual'!$BI$644)+SUMIFS('Resumen Anual'!$EB$54,BW81,'Resumen Anual'!$V$9,BH59,'Resumen Anual'!$DH$6)+SUMIFS('Resumen Anual'!$EB$112,BW81,'Resumen Anual'!$V$9,BH59,'Resumen Anual'!$DH$64)+SUMIFS('Resumen Anual'!$EB$170,BW81,'Resumen Anual'!$V$9,BH59,'Resumen Anual'!$DH$122)+SUMIFS('Resumen Anual'!$EB$228,BW81,'Resumen Anual'!$V$9,BH59,'Resumen Anual'!$DH$180)+SUMIFS('Resumen Anual'!$EB$286,BW81,'Resumen Anual'!$V$9,BH59,'Resumen Anual'!$DH$238)+SUMIFS('Resumen Anual'!$EB$344,BW81,'Resumen Anual'!$V$9,BH59,'Resumen Anual'!$DH$296)+SUMIFS('Resumen Anual'!$EB$402,BW81,'Resumen Anual'!$V$9,BH59,'Resumen Anual'!$DH$354)+SUMIFS('Resumen Anual'!$EB$460,BW81,'Resumen Anual'!$V$9,BH59,'Resumen Anual'!$DH$412)+SUMIFS('Resumen Anual'!$EB$518,BW81,'Resumen Anual'!$V$9,BH59,'Resumen Anual'!$DH$470)+SUMIFS('Resumen Anual'!$EB$576,BW81,'Resumen Anual'!$V$9,BH59,'Resumen Anual'!$DH$528)+SUMIFS('Resumen Anual'!$EB$634,BW81,'Resumen Anual'!$V$9,BH59,'Resumen Anual'!$DH$586)+SUMIFS('Resumen Anual'!$EB$692,BW81,'Resumen Anual'!$V$9,BH59,'Resumen Anual'!$DH$644)+SUMIFS('Resumen Anual'!$FY$54,BW81,'Resumen Anual'!$V$9,BH59,'Resumen Anual'!$FE$6)+SUMIFS('Resumen Anual'!$FY$112,BW81,'Resumen Anual'!$V$9,BH59,'Resumen Anual'!$FE$64)+SUMIFS('Resumen Anual'!$FY$170,BW81,'Resumen Anual'!$V$9,BH59,'Resumen Anual'!$FE$122)+SUMIFS('Resumen Anual'!$FY$228,BW81,'Resumen Anual'!$V$9,BH59,'Resumen Anual'!$FE$180)+SUMIFS('Resumen Anual'!$FY$286,BW81,'Resumen Anual'!$V$9,BH59,'Resumen Anual'!$FE$238)+SUMIFS('Resumen Anual'!$FY$344,BW81,'Resumen Anual'!$V$9,BH59,'Resumen Anual'!$FE$296)+SUMIFS('Resumen Anual'!$FY$402,BW81,'Resumen Anual'!$V$9,BH59,'Resumen Anual'!$FE$354)+SUMIFS('Resumen Anual'!$FY$460,BW81,'Resumen Anual'!$V$9,BH59,'Resumen Anual'!$FE$412)+SUMIFS('Resumen Anual'!$FY$518,BW81,'Resumen Anual'!$V$9,BH59,'Resumen Anual'!$FE$470)+SUMIFS('Resumen Anual'!$FY$576,BW81,'Resumen Anual'!$V$9,BH59,'Resumen Anual'!$FE$528)+SUMIFS('Resumen Anual'!$FY$634,BW81,'Resumen Anual'!$V$9,BH59,'Resumen Anual'!$FE$586)+SUMIFS('Resumen Anual'!$FY$692,BW81,'Resumen Anual'!$V$9,BH59,'Resumen Anual'!$FE$644)</f>
        <v>0</v>
      </c>
      <c r="CC81" s="770"/>
      <c r="CD81" s="770"/>
      <c r="CE81" s="770"/>
      <c r="CF81" s="770">
        <f>SUMIFS('Resumen Anual'!$AJ$54,BW81,'Resumen Anual'!$V$9,BH59,'Resumen Anual'!$L$6)+SUMIFS('Resumen Anual'!$AJ$112,BW81,'Resumen Anual'!$V$9,BH59,'Resumen Anual'!$L$64)+SUMIFS('Resumen Anual'!$AJ$170,BW81,'Resumen Anual'!$V$9,BH59,'Resumen Anual'!$L$122)+SUMIFS('Resumen Anual'!$AJ$228,BW81,'Resumen Anual'!$V$9,BH59,'Resumen Anual'!$L$180)+SUMIFS('Resumen Anual'!$AJ$286,BW81,'Resumen Anual'!$V$9,BH59,'Resumen Anual'!$L$238)+SUMIFS('Resumen Anual'!$AJ$344,BW81,'Resumen Anual'!$V$9,BH59,'Resumen Anual'!$L$296)+SUMIFS('Resumen Anual'!$AJ$402,BW81,'Resumen Anual'!$V$9,BH59,'Resumen Anual'!$L$354)+SUMIFS('Resumen Anual'!$AJ$460,BW81,'Resumen Anual'!$V$9,BH59,'Resumen Anual'!$L$412)+SUMIFS('Resumen Anual'!$AJ$518,BW81,'Resumen Anual'!$V$9,BH59,'Resumen Anual'!$L$470)+SUMIFS('Resumen Anual'!$AJ$576,BW81,'Resumen Anual'!$V$9,BH59,'Resumen Anual'!$L$528)+SUMIFS('Resumen Anual'!$AJ$634,BW81,'Resumen Anual'!$V$9,BH59,'Resumen Anual'!$L$586)+SUMIFS('Resumen Anual'!$AJ$692,BW81,'Resumen Anual'!$V$9,BH59,'Resumen Anual'!$L$644)+SUMIFS('Resumen Anual'!$CG$54,BW81,'Resumen Anual'!$V$9,BH59,'Resumen Anual'!$BI$6)+SUMIFS('Resumen Anual'!$CG$112,BW81,'Resumen Anual'!$V$9,BH59,'Resumen Anual'!$BI$64)+SUMIFS('Resumen Anual'!$CG$170,BW81,'Resumen Anual'!$V$9,BH59,'Resumen Anual'!$BI$122)+SUMIFS('Resumen Anual'!$CG$228,BW81,'Resumen Anual'!$V$9,BH59,'Resumen Anual'!$BI$180)+SUMIFS('Resumen Anual'!$CG$286,BW81,'Resumen Anual'!$V$9,BH59,'Resumen Anual'!$BI$238)+SUMIFS('Resumen Anual'!$CG$344,BW81,'Resumen Anual'!$V$9,BH59,'Resumen Anual'!$BI$296)+SUMIFS('Resumen Anual'!$CG$402,BW81,'Resumen Anual'!$V$9,BH59,'Resumen Anual'!$BI$354)+SUMIFS('Resumen Anual'!$CG$460,BW81,'Resumen Anual'!$V$9,BH59,'Resumen Anual'!$BI$412)+SUMIFS('Resumen Anual'!$CG$518,BW81,'Resumen Anual'!$V$9,BH59,'Resumen Anual'!$BI$470)+SUMIFS('Resumen Anual'!$CG$576,BW81,'Resumen Anual'!$V$9,BH59,'Resumen Anual'!$BI$528)+SUMIFS('Resumen Anual'!$CG$634,BW81,'Resumen Anual'!$V$9,BH59,'Resumen Anual'!$BI$586)+SUMIFS('Resumen Anual'!$CG$692,BW81,'Resumen Anual'!$V$9,BH59,'Resumen Anual'!$BI$644)+SUMIFS('Resumen Anual'!$EF$54,BW81,'Resumen Anual'!$V$9,BH59,'Resumen Anual'!$DH$6)+SUMIFS('Resumen Anual'!$EF$112,BW81,'Resumen Anual'!$V$9,BH59,'Resumen Anual'!$DH$64)+SUMIFS('Resumen Anual'!$EF$170,BW81,'Resumen Anual'!$V$9,BH59,'Resumen Anual'!$DH$122)+SUMIFS('Resumen Anual'!$EF$228,BW81,'Resumen Anual'!$V$9,BH59,'Resumen Anual'!$DH$180)+SUMIFS('Resumen Anual'!$EF$286,BW81,'Resumen Anual'!$V$9,BH59,'Resumen Anual'!$DH$238)+SUMIFS('Resumen Anual'!$EF$344,BW81,'Resumen Anual'!$V$9,BH59,'Resumen Anual'!$DH$296)+SUMIFS('Resumen Anual'!$EF$402,BW81,'Resumen Anual'!$V$9,BH59,'Resumen Anual'!$DH$354)+SUMIFS('Resumen Anual'!$EF$460,BW81,'Resumen Anual'!$V$9,BH59,'Resumen Anual'!$DH$412)+SUMIFS('Resumen Anual'!$EF$518,BW81,'Resumen Anual'!$V$9,BH59,'Resumen Anual'!$DH$470)+SUMIFS('Resumen Anual'!$EF$576,BW81,'Resumen Anual'!$V$9,BH59,'Resumen Anual'!$DH$528)+SUMIFS('Resumen Anual'!$EF$634,BW81,'Resumen Anual'!$V$9,BH59,'Resumen Anual'!$DH$586)+SUMIFS('Resumen Anual'!$EF$692,BW81,'Resumen Anual'!$V$9,BH59,'Resumen Anual'!$DH$644)+SUMIFS('Resumen Anual'!$GC$54,BW81,'Resumen Anual'!$V$9,BH59,'Resumen Anual'!$FE$6)+SUMIFS('Resumen Anual'!$GC$112,BW81,'Resumen Anual'!$V$9,BH59,'Resumen Anual'!$FE$64)+SUMIFS('Resumen Anual'!$GC$170,BW81,'Resumen Anual'!$V$9,BH59,'Resumen Anual'!$FE$122)+SUMIFS('Resumen Anual'!$GC$228,BW81,'Resumen Anual'!$V$9,BH59,'Resumen Anual'!$FE$180)+SUMIFS('Resumen Anual'!$GC$286,BW81,'Resumen Anual'!$V$9,BH59,'Resumen Anual'!$FE$238)+SUMIFS('Resumen Anual'!$GC$344,BW81,'Resumen Anual'!$V$9,BH59,'Resumen Anual'!$FE$296)+SUMIFS('Resumen Anual'!$GC$402,BW81,'Resumen Anual'!$V$9,BH59,'Resumen Anual'!$FE$354)+SUMIFS('Resumen Anual'!$GC$460,BW81,'Resumen Anual'!$V$9,BH59,'Resumen Anual'!$FE$412)+SUMIFS('Resumen Anual'!$GC$518,BW81,'Resumen Anual'!$V$9,BH59,'Resumen Anual'!$FE$470)+SUMIFS('Resumen Anual'!$GC$576,BW81,'Resumen Anual'!$V$9,BH59,'Resumen Anual'!$FE$528)+SUMIFS('Resumen Anual'!$GC$634,BW81,'Resumen Anual'!$V$9,BH59,'Resumen Anual'!$FE$586)+SUMIFS('Resumen Anual'!$GC$692,BW81,'Resumen Anual'!$V$9,BH59,'Resumen Anual'!$FE$644)</f>
        <v>0</v>
      </c>
      <c r="CG81" s="770"/>
      <c r="CH81" s="770"/>
      <c r="CI81" s="770"/>
      <c r="CJ81" s="770">
        <f>SUMIFS('Resumen Anual'!$AN$54,BW81,'Resumen Anual'!$V$9,BH59,'Resumen Anual'!$L$6)+SUMIFS('Resumen Anual'!$AN$112,BW81,'Resumen Anual'!$V$9,BH59,'Resumen Anual'!$L$64)+SUMIFS('Resumen Anual'!$AN$170,BW81,'Resumen Anual'!$V$9,BH59,'Resumen Anual'!$L$122)+SUMIFS('Resumen Anual'!$AN$228,BW81,'Resumen Anual'!$V$9,BH59,'Resumen Anual'!$L$180)+SUMIFS('Resumen Anual'!$AN$286,BW81,'Resumen Anual'!$V$9,BH59,'Resumen Anual'!$L$238)+SUMIFS('Resumen Anual'!$AN$344,BW81,'Resumen Anual'!$V$9,BH59,'Resumen Anual'!$L$296)+SUMIFS('Resumen Anual'!$AN$402,BW81,'Resumen Anual'!$V$9,BH59,'Resumen Anual'!$L$354)+SUMIFS('Resumen Anual'!$AN$460,BW81,'Resumen Anual'!$V$9,BH59,'Resumen Anual'!$L$412)+SUMIFS('Resumen Anual'!$AN$518,BW81,'Resumen Anual'!$V$9,BH59,'Resumen Anual'!$L$470)+SUMIFS('Resumen Anual'!$AN$576,BW81,'Resumen Anual'!$V$9,BH59,'Resumen Anual'!$L$528)+SUMIFS('Resumen Anual'!$AN$634,BW81,'Resumen Anual'!$V$9,BH59,'Resumen Anual'!$L$586)+SUMIFS('Resumen Anual'!$AN$692,BW81,'Resumen Anual'!$V$9,BH59,'Resumen Anual'!$L$644)+SUMIFS('Resumen Anual'!$CK$54,BW81,'Resumen Anual'!$V$9,BH59,'Resumen Anual'!$BI$6)+SUMIFS('Resumen Anual'!$CK$112,BW81,'Resumen Anual'!$V$9,BH59,'Resumen Anual'!$BI$64)+SUMIFS('Resumen Anual'!$CK$170,BW81,'Resumen Anual'!$V$9,BH59,'Resumen Anual'!$BI$122)+SUMIFS('Resumen Anual'!$CK$228,BW81,'Resumen Anual'!$V$9,BH59,'Resumen Anual'!$BI$180)+SUMIFS('Resumen Anual'!$CK$286,BW81,'Resumen Anual'!$V$9,BH59,'Resumen Anual'!$BI$238)+SUMIFS('Resumen Anual'!$CK$344,BW81,'Resumen Anual'!$V$9,BH59,'Resumen Anual'!$BI$296)+SUMIFS('Resumen Anual'!$CK$402,BW81,'Resumen Anual'!$V$9,BH59,'Resumen Anual'!$BI$354)+SUMIFS('Resumen Anual'!$CK$460,BW81,'Resumen Anual'!$V$9,BH59,'Resumen Anual'!$BI$412)+SUMIFS('Resumen Anual'!$CK$518,BW81,'Resumen Anual'!$V$9,BH59,'Resumen Anual'!$BI$470)+SUMIFS('Resumen Anual'!$CK$576,BW81,'Resumen Anual'!$V$9,BH59,'Resumen Anual'!$BI$528)+SUMIFS('Resumen Anual'!$CK$634,BW81,'Resumen Anual'!$V$9,BH59,'Resumen Anual'!$BI$586)+SUMIFS('Resumen Anual'!$CK$692,BW81,'Resumen Anual'!$V$9,BH59,'Resumen Anual'!$BI$644)+SUMIFS('Resumen Anual'!$EJ$54,BW81,'Resumen Anual'!$V$9,BH59,'Resumen Anual'!$DH$6)+SUMIFS('Resumen Anual'!$EJ$112,BW81,'Resumen Anual'!$V$9,BH59,'Resumen Anual'!$DH$64)+SUMIFS('Resumen Anual'!$EJ$170,BW81,'Resumen Anual'!$V$9,BH59,'Resumen Anual'!$DH$122)+SUMIFS('Resumen Anual'!$EJ$228,BW81,'Resumen Anual'!$V$9,BH59,'Resumen Anual'!$DH$180)+SUMIFS('Resumen Anual'!$EJ$286,BW81,'Resumen Anual'!$V$9,BH59,'Resumen Anual'!$DH$238)+SUMIFS('Resumen Anual'!$EJ$344,BW81,'Resumen Anual'!$V$9,BH59,'Resumen Anual'!$DH$296)+SUMIFS('Resumen Anual'!$EJ$402,BW81,'Resumen Anual'!$V$9,BH59,'Resumen Anual'!$DH$354)+SUMIFS('Resumen Anual'!$EJ$460,BW81,'Resumen Anual'!$V$9,BH59,'Resumen Anual'!$DH$412)+SUMIFS('Resumen Anual'!$EJ$518,BW81,'Resumen Anual'!$V$9,BH59,'Resumen Anual'!$DH$470)+SUMIFS('Resumen Anual'!$EJ$576,BW81,'Resumen Anual'!$V$9,BH59,'Resumen Anual'!$DH$528)+SUMIFS('Resumen Anual'!$EJ$634,BW81,'Resumen Anual'!$V$9,BH59,'Resumen Anual'!$DH$586)+SUMIFS('Resumen Anual'!$EJ$692,BW81,'Resumen Anual'!$V$9,BH59,'Resumen Anual'!$DH$644)+SUMIFS('Resumen Anual'!$GG$54,BW81,'Resumen Anual'!$V$9,BH59,'Resumen Anual'!$FE$6)+SUMIFS('Resumen Anual'!$GG$112,BW81,'Resumen Anual'!$V$9,BH59,'Resumen Anual'!$FE$64)+SUMIFS('Resumen Anual'!$GG$170,BW81,'Resumen Anual'!$V$9,BH59,'Resumen Anual'!$FE$122)+SUMIFS('Resumen Anual'!$GG$228,BW81,'Resumen Anual'!$V$9,BH59,'Resumen Anual'!$FE$180)+SUMIFS('Resumen Anual'!$GG$286,BW81,'Resumen Anual'!$V$9,BH59,'Resumen Anual'!$FE$238)+SUMIFS('Resumen Anual'!$GG$344,BW81,'Resumen Anual'!$V$9,BH59,'Resumen Anual'!$FE$296)+SUMIFS('Resumen Anual'!$GG$402,BW81,'Resumen Anual'!$V$9,BH59,'Resumen Anual'!$FE$354)+SUMIFS('Resumen Anual'!$GG$460,BW81,'Resumen Anual'!$V$9,BH59,'Resumen Anual'!$FE$412)+SUMIFS('Resumen Anual'!$GG$518,BW81,'Resumen Anual'!$V$9,BH59,'Resumen Anual'!$FE$470)+SUMIFS('Resumen Anual'!$GG$576,BW81,'Resumen Anual'!$V$9,BH59,'Resumen Anual'!$FE$528)+SUMIFS('Resumen Anual'!$GG$634,BW81,'Resumen Anual'!$V$9,BH59,'Resumen Anual'!$FE$586)+SUMIFS('Resumen Anual'!$GG$692,BW81,'Resumen Anual'!$V$9,BH59,'Resumen Anual'!$FE$644)</f>
        <v>0</v>
      </c>
      <c r="CK81" s="770"/>
      <c r="CL81" s="770"/>
      <c r="CM81" s="770"/>
      <c r="CN81" s="756">
        <f>SUMIFS('Resumen Anual'!$AR$54,BW81,'Resumen Anual'!$V$9,BH59,'Resumen Anual'!$L$6)+SUMIFS('Resumen Anual'!$AR$112,BW81,'Resumen Anual'!$V$9,BH59,'Resumen Anual'!$L$64)+SUMIFS('Resumen Anual'!$AR$170,BW81,'Resumen Anual'!$V$9,BH59,'Resumen Anual'!$L$122)+SUMIFS('Resumen Anual'!$AR$228,BW81,'Resumen Anual'!$V$9,BH59,'Resumen Anual'!$L$180)+SUMIFS('Resumen Anual'!$AR$286,BW81,'Resumen Anual'!$V$9,BH59,'Resumen Anual'!$L$238)+SUMIFS('Resumen Anual'!$AR$344,BW81,'Resumen Anual'!$V$9,BH59,'Resumen Anual'!$L$296)+SUMIFS('Resumen Anual'!$AR$402,BW81,'Resumen Anual'!$V$9,BH59,'Resumen Anual'!$L$354)+SUMIFS('Resumen Anual'!$AR$460,BW81,'Resumen Anual'!$V$9,BH59,'Resumen Anual'!$L$412)+SUMIFS('Resumen Anual'!$AR$518,BW81,'Resumen Anual'!$V$9,BH59,'Resumen Anual'!$L$470)+SUMIFS('Resumen Anual'!$AR$576,BW81,'Resumen Anual'!$V$9,BH59,'Resumen Anual'!$L$528)+SUMIFS('Resumen Anual'!$AR$634,BW81,'Resumen Anual'!$V$9,BH59,'Resumen Anual'!$L$586)+SUMIFS('Resumen Anual'!$AR$692,BW81,'Resumen Anual'!$V$9,BH59,'Resumen Anual'!$L$644)+SUMIFS('Resumen Anual'!$CO$54,BW81,'Resumen Anual'!$V$9,BH59,'Resumen Anual'!$BI$6)+SUMIFS('Resumen Anual'!$CO$112,BW81,'Resumen Anual'!$V$9,BH59,'Resumen Anual'!$BI$64)+SUMIFS('Resumen Anual'!$CO$170,BW81,'Resumen Anual'!$V$9,BH59,'Resumen Anual'!$BI$122)+SUMIFS('Resumen Anual'!$CO$228,BW81,'Resumen Anual'!$V$9,BH59,'Resumen Anual'!$BI$180)+SUMIFS('Resumen Anual'!$CO$286,BW81,'Resumen Anual'!$V$9,BH59,'Resumen Anual'!$BI$238)+SUMIFS('Resumen Anual'!$CO$344,BW81,'Resumen Anual'!$V$9,BH59,'Resumen Anual'!$BI$296)+SUMIFS('Resumen Anual'!$CO$402,BW81,'Resumen Anual'!$V$9,BH59,'Resumen Anual'!$BI$354)+SUMIFS('Resumen Anual'!$CO$460,BW81,'Resumen Anual'!$V$9,BH59,'Resumen Anual'!$BI$412)+SUMIFS('Resumen Anual'!$CO$518,BW81,'Resumen Anual'!$V$9,BH59,'Resumen Anual'!$BI$470)+SUMIFS('Resumen Anual'!$CO$576,BW81,'Resumen Anual'!$V$9,BH59,'Resumen Anual'!$BI$528)+SUMIFS('Resumen Anual'!$CO$634,BW81,'Resumen Anual'!$V$9,BH59,'Resumen Anual'!$BI$586)+SUMIFS('Resumen Anual'!$CO$692,BW81,'Resumen Anual'!$V$9,BH59,'Resumen Anual'!$BI$644)+SUMIFS('Resumen Anual'!$EN$54,BW81,'Resumen Anual'!$V$9,BH59,'Resumen Anual'!$DH$6)+SUMIFS('Resumen Anual'!$EN$112,BW81,'Resumen Anual'!$V$9,BH59,'Resumen Anual'!$DH$64)+SUMIFS('Resumen Anual'!$EN$170,BW81,'Resumen Anual'!$V$9,BH59,'Resumen Anual'!$DH$122)+SUMIFS('Resumen Anual'!$EN$228,BW81,'Resumen Anual'!$V$9,BH59,'Resumen Anual'!$DH$180)+SUMIFS('Resumen Anual'!$EN$286,BW81,'Resumen Anual'!$V$9,BH59,'Resumen Anual'!$DH$238)+SUMIFS('Resumen Anual'!$EN$344,BW81,'Resumen Anual'!$V$9,BH59,'Resumen Anual'!$DH$296)+SUMIFS('Resumen Anual'!$EN$402,BW81,'Resumen Anual'!$V$9,BH59,'Resumen Anual'!$DH$354)+SUMIFS('Resumen Anual'!$EN$460,BW81,'Resumen Anual'!$V$9,BH59,'Resumen Anual'!$DH$412)+SUMIFS('Resumen Anual'!$EN$518,BW81,'Resumen Anual'!$V$9,BH59,'Resumen Anual'!$DH$470)+SUMIFS('Resumen Anual'!$EN$576,BW81,'Resumen Anual'!$V$9,BH59,'Resumen Anual'!$DH$528)+SUMIFS('Resumen Anual'!$EN$634,BW81,'Resumen Anual'!$V$9,BH59,'Resumen Anual'!$DH$586)+SUMIFS('Resumen Anual'!$EN$692,BW81,'Resumen Anual'!$V$9,BH59,'Resumen Anual'!$DH$644)+SUMIFS('Resumen Anual'!$GK$54,BW81,'Resumen Anual'!$V$9,BH59,'Resumen Anual'!$FE$6)+SUMIFS('Resumen Anual'!$GK$112,BW81,'Resumen Anual'!$V$9,BH59,'Resumen Anual'!$FE$64)+SUMIFS('Resumen Anual'!$GK$170,BW81,'Resumen Anual'!$V$9,BH59,'Resumen Anual'!$FE$122)+SUMIFS('Resumen Anual'!$GK$228,BW81,'Resumen Anual'!$V$9,BH59,'Resumen Anual'!$FE$180)+SUMIFS('Resumen Anual'!$GK$286,BW81,'Resumen Anual'!$V$9,BH59,'Resumen Anual'!$FE$238)+SUMIFS('Resumen Anual'!$GK$344,BW81,'Resumen Anual'!$V$9,BH59,'Resumen Anual'!$FE$296)+SUMIFS('Resumen Anual'!$GK$402,BW81,'Resumen Anual'!$V$9,BH59,'Resumen Anual'!$FE$354)+SUMIFS('Resumen Anual'!$GK$460,BW81,'Resumen Anual'!$V$9,BH59,'Resumen Anual'!$FE$412)+SUMIFS('Resumen Anual'!$GK$518,BW81,'Resumen Anual'!$V$9,BH59,'Resumen Anual'!$FE$470)+SUMIFS('Resumen Anual'!$GK$576,BW81,'Resumen Anual'!$V$9,BH59,'Resumen Anual'!$FE$528)+SUMIFS('Resumen Anual'!$GK$634,BW81,'Resumen Anual'!$V$9,BH59,'Resumen Anual'!$FE$586)+SUMIFS('Resumen Anual'!$GK$692,BW81,'Resumen Anual'!$V$9,BH59,'Resumen Anual'!$FE$644)</f>
        <v>0</v>
      </c>
      <c r="CO81" s="756"/>
      <c r="CP81" s="756"/>
      <c r="CQ81" s="756">
        <f>SUMIFS('Resumen Anual'!$AU$54,BW81,'Resumen Anual'!$V$9,BH59,'Resumen Anual'!$L$6)+SUMIFS('Resumen Anual'!$AU$112,BW81,'Resumen Anual'!$V$9,BH59,'Resumen Anual'!$L$64)+SUMIFS('Resumen Anual'!$AU$170,BW81,'Resumen Anual'!$V$9,BH59,'Resumen Anual'!$L$122)+SUMIFS('Resumen Anual'!$AU$228,BW81,'Resumen Anual'!$V$9,BH59,'Resumen Anual'!$L$180)+SUMIFS('Resumen Anual'!$AU$286,BW81,'Resumen Anual'!$V$9,BH59,'Resumen Anual'!$L$238)+SUMIFS('Resumen Anual'!$AU$344,BW81,'Resumen Anual'!$V$9,BH59,'Resumen Anual'!$L$296)+SUMIFS('Resumen Anual'!$AU$402,BW81,'Resumen Anual'!$V$9,BH59,'Resumen Anual'!$L$354)+SUMIFS('Resumen Anual'!$AU$460,BW81,'Resumen Anual'!$V$9,BH59,'Resumen Anual'!$L$412)+SUMIFS('Resumen Anual'!$AU$518,BW81,'Resumen Anual'!$V$9,BH59,'Resumen Anual'!$L$470)+SUMIFS('Resumen Anual'!$AU$576,BW81,'Resumen Anual'!$V$9,BH59,'Resumen Anual'!$L$528)+SUMIFS('Resumen Anual'!$AU$634,BW81,'Resumen Anual'!$V$9,BH59,'Resumen Anual'!$L$586)+SUMIFS('Resumen Anual'!$AU$692,BW81,'Resumen Anual'!$V$9,BH59,'Resumen Anual'!$L$644)+SUMIFS('Resumen Anual'!$CR$54,BW81,'Resumen Anual'!$V$9,BH59,'Resumen Anual'!$BI$6)+SUMIFS('Resumen Anual'!$CR$112,BW81,'Resumen Anual'!$V$9,BH59,'Resumen Anual'!$BI$64)+SUMIFS('Resumen Anual'!$CR$170,BW81,'Resumen Anual'!$V$9,BH59,'Resumen Anual'!$BI$122)+SUMIFS('Resumen Anual'!$CR$228,BW81,'Resumen Anual'!$V$9,BH59,'Resumen Anual'!$BI$180)+SUMIFS('Resumen Anual'!$CR$286,BW81,'Resumen Anual'!$V$9,BH59,'Resumen Anual'!$BI$238)+SUMIFS('Resumen Anual'!$CR$344,BW81,'Resumen Anual'!$V$9,BH59,'Resumen Anual'!$BI$296)+SUMIFS('Resumen Anual'!$CR$402,BW81,'Resumen Anual'!$V$9,BH59,'Resumen Anual'!$BI$354)+SUMIFS('Resumen Anual'!$CR$460,BW81,'Resumen Anual'!$V$9,BH59,'Resumen Anual'!$BI$412)+SUMIFS('Resumen Anual'!$CR$518,BW81,'Resumen Anual'!$V$9,BH59,'Resumen Anual'!$BI$470)+SUMIFS('Resumen Anual'!$CR$576,BW81,'Resumen Anual'!$V$9,BH59,'Resumen Anual'!$BI$528)+SUMIFS('Resumen Anual'!$CR$634,BW81,'Resumen Anual'!$V$9,BH59,'Resumen Anual'!$BI$586)+SUMIFS('Resumen Anual'!$CR$692,BW81,'Resumen Anual'!$V$9,BH59,'Resumen Anual'!$BI$644)+SUMIFS('Resumen Anual'!$EQ$54,BW81,'Resumen Anual'!$V$9,BH59,'Resumen Anual'!$DH$6)+SUMIFS('Resumen Anual'!$EQ$112,BW81,'Resumen Anual'!$V$9,BH59,'Resumen Anual'!$DH$64)+SUMIFS('Resumen Anual'!$EQ$170,BW81,'Resumen Anual'!$V$9,BH59,'Resumen Anual'!$DH$122)+SUMIFS('Resumen Anual'!$EQ$228,BW81,'Resumen Anual'!$V$9,BH59,'Resumen Anual'!$DH$180)+SUMIFS('Resumen Anual'!$EQ$286,BW81,'Resumen Anual'!$V$9,BH59,'Resumen Anual'!$DH$238)+SUMIFS('Resumen Anual'!$EQ$344,BW81,'Resumen Anual'!$V$9,BH59,'Resumen Anual'!$DH$296)+SUMIFS('Resumen Anual'!$EQ$402,BW81,'Resumen Anual'!$V$9,BH59,'Resumen Anual'!$DH$354)+SUMIFS('Resumen Anual'!$EQ$460,BW81,'Resumen Anual'!$V$9,BH59,'Resumen Anual'!$DH$412)+SUMIFS('Resumen Anual'!$EQ$518,BW81,'Resumen Anual'!$V$9,BH59,'Resumen Anual'!$DH$470)+SUMIFS('Resumen Anual'!$EQ$576,BW81,'Resumen Anual'!$V$9,BH59,'Resumen Anual'!$DH$528)+SUMIFS('Resumen Anual'!$EQ$634,BW81,'Resumen Anual'!$V$9,BH59,'Resumen Anual'!$DH$586)+SUMIFS('Resumen Anual'!$EQ$692,BW81,'Resumen Anual'!$V$9,BH59,'Resumen Anual'!$DH$644)+SUMIFS('Resumen Anual'!$GN$54,BW81,'Resumen Anual'!$V$9,BH59,'Resumen Anual'!$FE$6)+SUMIFS('Resumen Anual'!$GN$112,BW81,'Resumen Anual'!$V$9,BH59,'Resumen Anual'!$FE$64)+SUMIFS('Resumen Anual'!$GN$170,BW81,'Resumen Anual'!$V$9,BH59,'Resumen Anual'!$FE$122)+SUMIFS('Resumen Anual'!$GN$228,BW81,'Resumen Anual'!$V$9,BH59,'Resumen Anual'!$FE$180)+SUMIFS('Resumen Anual'!$GN$286,BW81,'Resumen Anual'!$V$9,BH59,'Resumen Anual'!$FE$238)+SUMIFS('Resumen Anual'!$GN$344,BW81,'Resumen Anual'!$V$9,BH59,'Resumen Anual'!$FE$296)+SUMIFS('Resumen Anual'!$GN$402,BW81,'Resumen Anual'!$V$9,BH59,'Resumen Anual'!$FE$354)+SUMIFS('Resumen Anual'!$GN$460,BW81,'Resumen Anual'!$V$9,BH59,'Resumen Anual'!$FE$412)+SUMIFS('Resumen Anual'!$GN$518,BW81,'Resumen Anual'!$V$9,BH59,'Resumen Anual'!$FE$470)+SUMIFS('Resumen Anual'!$GN$576,BW81,'Resumen Anual'!$V$9,BH59,'Resumen Anual'!$FE$528)+SUMIFS('Resumen Anual'!$GN$634,BW81,'Resumen Anual'!$V$9,BH59,'Resumen Anual'!$FE$586)+SUMIFS('Resumen Anual'!$GN$692,BW81,'Resumen Anual'!$V$9,BH59,'Resumen Anual'!$FE$644)</f>
        <v>0</v>
      </c>
      <c r="CR81" s="756"/>
      <c r="CS81" s="756"/>
      <c r="CT81" s="1200"/>
      <c r="CU81" s="1199"/>
      <c r="CV81" s="171"/>
      <c r="CW81" s="625"/>
      <c r="CX81" s="625"/>
      <c r="CY81" s="625"/>
      <c r="CZ81" s="625"/>
      <c r="DA81" s="625"/>
      <c r="DB81" s="625"/>
      <c r="DC81" s="625"/>
      <c r="DD81" s="625"/>
      <c r="DE81" s="625"/>
      <c r="DF81" s="625"/>
      <c r="DG81" s="625"/>
      <c r="DH81" s="625"/>
      <c r="DI81" s="625"/>
      <c r="DJ81" s="625"/>
      <c r="DK81" s="625"/>
      <c r="DL81" s="625"/>
      <c r="DM81" s="625"/>
      <c r="DN81" s="625"/>
      <c r="DO81" s="625"/>
      <c r="DP81" s="625"/>
      <c r="DQ81" s="625"/>
      <c r="DR81" s="625"/>
      <c r="DS81" s="625"/>
      <c r="DT81" s="15"/>
      <c r="DU81" s="771">
        <f>IF(DU65=0," ",DU65+8)</f>
        <v>2030</v>
      </c>
      <c r="DV81" s="772"/>
      <c r="DW81" s="772"/>
      <c r="DX81" s="772"/>
      <c r="DY81" s="772"/>
      <c r="DZ81" s="1214">
        <f>SUMIFS('Resumen Anual'!$AF$54,DU81,'Resumen Anual'!$V$9,DF59,'Resumen Anual'!$L$6)+SUMIFS('Resumen Anual'!$AF$112,DU81,'Resumen Anual'!$V$9,DF59,'Resumen Anual'!$L$64)+SUMIFS('Resumen Anual'!$AF$170,DU81,'Resumen Anual'!$V$9,DF59,'Resumen Anual'!$L$122)+SUMIFS('Resumen Anual'!$AF$228,DU81,'Resumen Anual'!$V$9,DF59,'Resumen Anual'!$L$180)+SUMIFS('Resumen Anual'!$AF$286,DU81,'Resumen Anual'!$V$9,DF59,'Resumen Anual'!$L$238)+SUMIFS('Resumen Anual'!$AF$344,DU81,'Resumen Anual'!$V$9,DF59,'Resumen Anual'!$L$296)+SUMIFS('Resumen Anual'!$AF$402,DU81,'Resumen Anual'!$V$9,DF59,'Resumen Anual'!$L$354)+SUMIFS('Resumen Anual'!$AF$460,DU81,'Resumen Anual'!$V$9,DF59,'Resumen Anual'!$L$412)+SUMIFS('Resumen Anual'!$AF$518,DU81,'Resumen Anual'!$V$9,DF59,'Resumen Anual'!$L$470)+SUMIFS('Resumen Anual'!$AF$576,DU81,'Resumen Anual'!$V$9,DF59,'Resumen Anual'!$L$528)+SUMIFS('Resumen Anual'!$AF$634,DU81,'Resumen Anual'!$V$9,DF59,'Resumen Anual'!$L$586)+SUMIFS('Resumen Anual'!$AF$692,DU81,'Resumen Anual'!$V$9,DF59,'Resumen Anual'!$L$644)+SUMIFS('Resumen Anual'!$CC$54,DU81,'Resumen Anual'!$V$9,DF59,'Resumen Anual'!$BI$6)+SUMIFS('Resumen Anual'!$CC$112,DU81,'Resumen Anual'!$V$9,DF59,'Resumen Anual'!$BI$64)+SUMIFS('Resumen Anual'!$CC$170,DU81,'Resumen Anual'!$V$9,DF59,'Resumen Anual'!$BI$122)+SUMIFS('Resumen Anual'!$CC$228,DU81,'Resumen Anual'!$V$9,DF59,'Resumen Anual'!$BI$180)+SUMIFS('Resumen Anual'!$CC$286,DU81,'Resumen Anual'!$V$9,DF59,'Resumen Anual'!$BI$238)+SUMIFS('Resumen Anual'!$CC$344,DU81,'Resumen Anual'!$V$9,DF59,'Resumen Anual'!$BI$296)+SUMIFS('Resumen Anual'!$CC$402,DU81,'Resumen Anual'!$V$9,DF59,'Resumen Anual'!$BI$354)+SUMIFS('Resumen Anual'!$CC$460,DU81,'Resumen Anual'!$V$9,DF59,'Resumen Anual'!$BI$412)+SUMIFS('Resumen Anual'!$CC$518,DU81,'Resumen Anual'!$V$9,DF59,'Resumen Anual'!$BI$470)+SUMIFS('Resumen Anual'!$CC$576,DU81,'Resumen Anual'!$V$9,DF59,'Resumen Anual'!$BI$528)+SUMIFS('Resumen Anual'!$CC$634,DU81,'Resumen Anual'!$V$9,DF59,'Resumen Anual'!$BI$586)+SUMIFS('Resumen Anual'!$CC$692,DU81,'Resumen Anual'!$V$9,DF59,'Resumen Anual'!$BI$644)+SUMIFS('Resumen Anual'!$EB$54,DU81,'Resumen Anual'!$V$9,DF59,'Resumen Anual'!$DH$6)+SUMIFS('Resumen Anual'!$EB$112,DU81,'Resumen Anual'!$V$9,DF59,'Resumen Anual'!$DH$64)+SUMIFS('Resumen Anual'!$EB$170,DU81,'Resumen Anual'!$V$9,DF59,'Resumen Anual'!$DH$122)+SUMIFS('Resumen Anual'!$EB$228,DU81,'Resumen Anual'!$V$9,DF59,'Resumen Anual'!$DH$180)+SUMIFS('Resumen Anual'!$EB$286,DU81,'Resumen Anual'!$V$9,DF59,'Resumen Anual'!$DH$238)+SUMIFS('Resumen Anual'!$EB$344,DU81,'Resumen Anual'!$V$9,DF59,'Resumen Anual'!$DH$296)+SUMIFS('Resumen Anual'!$EB$402,DU81,'Resumen Anual'!$V$9,DF59,'Resumen Anual'!$DH$354)+SUMIFS('Resumen Anual'!$EB$460,DU81,'Resumen Anual'!$V$9,DF59,'Resumen Anual'!$DH$412)+SUMIFS('Resumen Anual'!$EB$518,DU81,'Resumen Anual'!$V$9,DF59,'Resumen Anual'!$DH$470)+SUMIFS('Resumen Anual'!$EB$576,DU81,'Resumen Anual'!$V$9,DF59,'Resumen Anual'!$DH$528)+SUMIFS('Resumen Anual'!$EB$634,DU81,'Resumen Anual'!$V$9,DF59,'Resumen Anual'!$DH$586)+SUMIFS('Resumen Anual'!$EB$692,DU81,'Resumen Anual'!$V$9,DF59,'Resumen Anual'!$DH$644)+SUMIFS('Resumen Anual'!$FY$54,DU81,'Resumen Anual'!$V$9,DF59,'Resumen Anual'!$FE$6)+SUMIFS('Resumen Anual'!$FY$112,DU81,'Resumen Anual'!$V$9,DF59,'Resumen Anual'!$FE$64)+SUMIFS('Resumen Anual'!$FY$170,DU81,'Resumen Anual'!$V$9,DF59,'Resumen Anual'!$FE$122)+SUMIFS('Resumen Anual'!$FY$228,DU81,'Resumen Anual'!$V$9,DF59,'Resumen Anual'!$FE$180)+SUMIFS('Resumen Anual'!$FY$286,DU81,'Resumen Anual'!$V$9,DF59,'Resumen Anual'!$FE$238)+SUMIFS('Resumen Anual'!$FY$344,DU81,'Resumen Anual'!$V$9,DF59,'Resumen Anual'!$FE$296)+SUMIFS('Resumen Anual'!$FY$402,DU81,'Resumen Anual'!$V$9,DF59,'Resumen Anual'!$FE$354)+SUMIFS('Resumen Anual'!$FY$460,DU81,'Resumen Anual'!$V$9,DF59,'Resumen Anual'!$FE$412)+SUMIFS('Resumen Anual'!$FY$518,DU81,'Resumen Anual'!$V$9,DF59,'Resumen Anual'!$FE$470)+SUMIFS('Resumen Anual'!$FY$576,DU81,'Resumen Anual'!$V$9,DF59,'Resumen Anual'!$FE$528)+SUMIFS('Resumen Anual'!$FY$634,DU81,'Resumen Anual'!$V$9,DF59,'Resumen Anual'!$FE$586)+SUMIFS('Resumen Anual'!$FY$692,DU81,'Resumen Anual'!$V$9,DF59,'Resumen Anual'!$FE$644)</f>
        <v>0</v>
      </c>
      <c r="EA81" s="770"/>
      <c r="EB81" s="770"/>
      <c r="EC81" s="770"/>
      <c r="ED81" s="770">
        <f>SUMIFS('Resumen Anual'!$AJ$54,DU81,'Resumen Anual'!$V$9,DF59,'Resumen Anual'!$L$6)+SUMIFS('Resumen Anual'!$AJ$112,DU81,'Resumen Anual'!$V$9,DF59,'Resumen Anual'!$L$64)+SUMIFS('Resumen Anual'!$AJ$170,DU81,'Resumen Anual'!$V$9,DF59,'Resumen Anual'!$L$122)+SUMIFS('Resumen Anual'!$AJ$228,DU81,'Resumen Anual'!$V$9,DF59,'Resumen Anual'!$L$180)+SUMIFS('Resumen Anual'!$AJ$286,DU81,'Resumen Anual'!$V$9,DF59,'Resumen Anual'!$L$238)+SUMIFS('Resumen Anual'!$AJ$344,DU81,'Resumen Anual'!$V$9,DF59,'Resumen Anual'!$L$296)+SUMIFS('Resumen Anual'!$AJ$402,DU81,'Resumen Anual'!$V$9,DF59,'Resumen Anual'!$L$354)+SUMIFS('Resumen Anual'!$AJ$460,DU81,'Resumen Anual'!$V$9,DF59,'Resumen Anual'!$L$412)+SUMIFS('Resumen Anual'!$AJ$518,DU81,'Resumen Anual'!$V$9,DF59,'Resumen Anual'!$L$470)+SUMIFS('Resumen Anual'!$AJ$576,DU81,'Resumen Anual'!$V$9,DF59,'Resumen Anual'!$L$528)+SUMIFS('Resumen Anual'!$AJ$634,DU81,'Resumen Anual'!$V$9,DF59,'Resumen Anual'!$L$586)+SUMIFS('Resumen Anual'!$AJ$692,DU81,'Resumen Anual'!$V$9,DF59,'Resumen Anual'!$L$644)+SUMIFS('Resumen Anual'!$CG$54,DU81,'Resumen Anual'!$V$9,DF59,'Resumen Anual'!$BI$6)+SUMIFS('Resumen Anual'!$CG$112,DU81,'Resumen Anual'!$V$9,DF59,'Resumen Anual'!$BI$64)+SUMIFS('Resumen Anual'!$CG$170,DU81,'Resumen Anual'!$V$9,DF59,'Resumen Anual'!$BI$122)+SUMIFS('Resumen Anual'!$CG$228,DU81,'Resumen Anual'!$V$9,DF59,'Resumen Anual'!$BI$180)+SUMIFS('Resumen Anual'!$CG$286,DU81,'Resumen Anual'!$V$9,DF59,'Resumen Anual'!$BI$238)+SUMIFS('Resumen Anual'!$CG$344,DU81,'Resumen Anual'!$V$9,DF59,'Resumen Anual'!$BI$296)+SUMIFS('Resumen Anual'!$CG$402,DU81,'Resumen Anual'!$V$9,DF59,'Resumen Anual'!$BI$354)+SUMIFS('Resumen Anual'!$CG$460,DU81,'Resumen Anual'!$V$9,DF59,'Resumen Anual'!$BI$412)+SUMIFS('Resumen Anual'!$CG$518,DU81,'Resumen Anual'!$V$9,DF59,'Resumen Anual'!$BI$470)+SUMIFS('Resumen Anual'!$CG$576,DU81,'Resumen Anual'!$V$9,DF59,'Resumen Anual'!$BI$528)+SUMIFS('Resumen Anual'!$CG$634,DU81,'Resumen Anual'!$V$9,DF59,'Resumen Anual'!$BI$586)+SUMIFS('Resumen Anual'!$CG$692,DU81,'Resumen Anual'!$V$9,DF59,'Resumen Anual'!$BI$644)+SUMIFS('Resumen Anual'!$EF$54,DU81,'Resumen Anual'!$V$9,DF59,'Resumen Anual'!$DH$6)+SUMIFS('Resumen Anual'!$EF$112,DU81,'Resumen Anual'!$V$9,DF59,'Resumen Anual'!$DH$64)+SUMIFS('Resumen Anual'!$EF$170,DU81,'Resumen Anual'!$V$9,DF59,'Resumen Anual'!$DH$122)+SUMIFS('Resumen Anual'!$EF$228,DU81,'Resumen Anual'!$V$9,DF59,'Resumen Anual'!$DH$180)+SUMIFS('Resumen Anual'!$EF$286,DU81,'Resumen Anual'!$V$9,DF59,'Resumen Anual'!$DH$238)+SUMIFS('Resumen Anual'!$EF$344,DU81,'Resumen Anual'!$V$9,DF59,'Resumen Anual'!$DH$296)+SUMIFS('Resumen Anual'!$EF$402,DU81,'Resumen Anual'!$V$9,DF59,'Resumen Anual'!$DH$354)+SUMIFS('Resumen Anual'!$EF$460,DU81,'Resumen Anual'!$V$9,DF59,'Resumen Anual'!$DH$412)+SUMIFS('Resumen Anual'!$EF$518,DU81,'Resumen Anual'!$V$9,DF59,'Resumen Anual'!$DH$470)+SUMIFS('Resumen Anual'!$EF$576,DU81,'Resumen Anual'!$V$9,DF59,'Resumen Anual'!$DH$528)+SUMIFS('Resumen Anual'!$EF$634,DU81,'Resumen Anual'!$V$9,DF59,'Resumen Anual'!$DH$586)+SUMIFS('Resumen Anual'!$EF$692,DU81,'Resumen Anual'!$V$9,DF59,'Resumen Anual'!$DH$644)+SUMIFS('Resumen Anual'!$GC$54,DU81,'Resumen Anual'!$V$9,DF59,'Resumen Anual'!$FE$6)+SUMIFS('Resumen Anual'!$GC$112,DU81,'Resumen Anual'!$V$9,DF59,'Resumen Anual'!$FE$64)+SUMIFS('Resumen Anual'!$GC$170,DU81,'Resumen Anual'!$V$9,DF59,'Resumen Anual'!$FE$122)+SUMIFS('Resumen Anual'!$GC$228,DU81,'Resumen Anual'!$V$9,DF59,'Resumen Anual'!$FE$180)+SUMIFS('Resumen Anual'!$GC$286,DU81,'Resumen Anual'!$V$9,DF59,'Resumen Anual'!$FE$238)+SUMIFS('Resumen Anual'!$GC$344,DU81,'Resumen Anual'!$V$9,DF59,'Resumen Anual'!$FE$296)+SUMIFS('Resumen Anual'!$GC$402,DU81,'Resumen Anual'!$V$9,DF59,'Resumen Anual'!$FE$354)+SUMIFS('Resumen Anual'!$GC$460,DU81,'Resumen Anual'!$V$9,DF59,'Resumen Anual'!$FE$412)+SUMIFS('Resumen Anual'!$GC$518,DU81,'Resumen Anual'!$V$9,DF59,'Resumen Anual'!$FE$470)+SUMIFS('Resumen Anual'!$GC$576,DU81,'Resumen Anual'!$V$9,DF59,'Resumen Anual'!$FE$528)+SUMIFS('Resumen Anual'!$GC$634,DU81,'Resumen Anual'!$V$9,DF59,'Resumen Anual'!$FE$586)+SUMIFS('Resumen Anual'!$GC$692,DU81,'Resumen Anual'!$V$9,DF59,'Resumen Anual'!$FE$644)</f>
        <v>0</v>
      </c>
      <c r="EE81" s="770"/>
      <c r="EF81" s="770"/>
      <c r="EG81" s="770"/>
      <c r="EH81" s="770">
        <f>SUMIFS('Resumen Anual'!$AN$54,DU81,'Resumen Anual'!$V$9,DF59,'Resumen Anual'!$L$6)+SUMIFS('Resumen Anual'!$AN$112,DU81,'Resumen Anual'!$V$9,DF59,'Resumen Anual'!$L$64)+SUMIFS('Resumen Anual'!$AN$170,DU81,'Resumen Anual'!$V$9,DF59,'Resumen Anual'!$L$122)+SUMIFS('Resumen Anual'!$AN$228,DU81,'Resumen Anual'!$V$9,DF59,'Resumen Anual'!$L$180)+SUMIFS('Resumen Anual'!$AN$286,DU81,'Resumen Anual'!$V$9,DF59,'Resumen Anual'!$L$238)+SUMIFS('Resumen Anual'!$AN$344,DU81,'Resumen Anual'!$V$9,DF59,'Resumen Anual'!$L$296)+SUMIFS('Resumen Anual'!$AN$402,DU81,'Resumen Anual'!$V$9,DF59,'Resumen Anual'!$L$354)+SUMIFS('Resumen Anual'!$AN$460,DU81,'Resumen Anual'!$V$9,DF59,'Resumen Anual'!$L$412)+SUMIFS('Resumen Anual'!$AN$518,DU81,'Resumen Anual'!$V$9,DF59,'Resumen Anual'!$L$470)+SUMIFS('Resumen Anual'!$AN$576,DU81,'Resumen Anual'!$V$9,DF59,'Resumen Anual'!$L$528)+SUMIFS('Resumen Anual'!$AN$634,DU81,'Resumen Anual'!$V$9,DF59,'Resumen Anual'!$L$586)+SUMIFS('Resumen Anual'!$AN$692,DU81,'Resumen Anual'!$V$9,DF59,'Resumen Anual'!$L$644)+SUMIFS('Resumen Anual'!$CK$54,DU81,'Resumen Anual'!$V$9,DF59,'Resumen Anual'!$BI$6)+SUMIFS('Resumen Anual'!$CK$112,DU81,'Resumen Anual'!$V$9,DF59,'Resumen Anual'!$BI$64)+SUMIFS('Resumen Anual'!$CK$170,DU81,'Resumen Anual'!$V$9,DF59,'Resumen Anual'!$BI$122)+SUMIFS('Resumen Anual'!$CK$228,DU81,'Resumen Anual'!$V$9,DF59,'Resumen Anual'!$BI$180)+SUMIFS('Resumen Anual'!$CK$286,DU81,'Resumen Anual'!$V$9,DF59,'Resumen Anual'!$BI$238)+SUMIFS('Resumen Anual'!$CK$344,DU81,'Resumen Anual'!$V$9,DF59,'Resumen Anual'!$BI$296)+SUMIFS('Resumen Anual'!$CK$402,DU81,'Resumen Anual'!$V$9,DF59,'Resumen Anual'!$BI$354)+SUMIFS('Resumen Anual'!$CK$460,DU81,'Resumen Anual'!$V$9,DF59,'Resumen Anual'!$BI$412)+SUMIFS('Resumen Anual'!$CK$518,DU81,'Resumen Anual'!$V$9,DF59,'Resumen Anual'!$BI$470)+SUMIFS('Resumen Anual'!$CK$576,DU81,'Resumen Anual'!$V$9,DF59,'Resumen Anual'!$BI$528)+SUMIFS('Resumen Anual'!$CK$634,DU81,'Resumen Anual'!$V$9,DF59,'Resumen Anual'!$BI$586)+SUMIFS('Resumen Anual'!$CK$692,DU81,'Resumen Anual'!$V$9,DF59,'Resumen Anual'!$BI$644)+SUMIFS('Resumen Anual'!$EJ$54,DU81,'Resumen Anual'!$V$9,DF59,'Resumen Anual'!$DH$6)+SUMIFS('Resumen Anual'!$EJ$112,DU81,'Resumen Anual'!$V$9,DF59,'Resumen Anual'!$DH$64)+SUMIFS('Resumen Anual'!$EJ$170,DU81,'Resumen Anual'!$V$9,DF59,'Resumen Anual'!$DH$122)+SUMIFS('Resumen Anual'!$EJ$228,DU81,'Resumen Anual'!$V$9,DF59,'Resumen Anual'!$DH$180)+SUMIFS('Resumen Anual'!$EJ$286,DU81,'Resumen Anual'!$V$9,DF59,'Resumen Anual'!$DH$238)+SUMIFS('Resumen Anual'!$EJ$344,DU81,'Resumen Anual'!$V$9,DF59,'Resumen Anual'!$DH$296)+SUMIFS('Resumen Anual'!$EJ$402,DU81,'Resumen Anual'!$V$9,DF59,'Resumen Anual'!$DH$354)+SUMIFS('Resumen Anual'!$EJ$460,DU81,'Resumen Anual'!$V$9,DF59,'Resumen Anual'!$DH$412)+SUMIFS('Resumen Anual'!$EJ$518,DU81,'Resumen Anual'!$V$9,DF59,'Resumen Anual'!$DH$470)+SUMIFS('Resumen Anual'!$EJ$576,DU81,'Resumen Anual'!$V$9,DF59,'Resumen Anual'!$DH$528)+SUMIFS('Resumen Anual'!$EJ$634,DU81,'Resumen Anual'!$V$9,DF59,'Resumen Anual'!$DH$586)+SUMIFS('Resumen Anual'!$EJ$692,DU81,'Resumen Anual'!$V$9,DF59,'Resumen Anual'!$DH$644)+SUMIFS('Resumen Anual'!$GG$54,DU81,'Resumen Anual'!$V$9,DF59,'Resumen Anual'!$FE$6)+SUMIFS('Resumen Anual'!$GG$112,DU81,'Resumen Anual'!$V$9,DF59,'Resumen Anual'!$FE$64)+SUMIFS('Resumen Anual'!$GG$170,DU81,'Resumen Anual'!$V$9,DF59,'Resumen Anual'!$FE$122)+SUMIFS('Resumen Anual'!$GG$228,DU81,'Resumen Anual'!$V$9,DF59,'Resumen Anual'!$FE$180)+SUMIFS('Resumen Anual'!$GG$286,DU81,'Resumen Anual'!$V$9,DF59,'Resumen Anual'!$FE$238)+SUMIFS('Resumen Anual'!$GG$344,DU81,'Resumen Anual'!$V$9,DF59,'Resumen Anual'!$FE$296)+SUMIFS('Resumen Anual'!$GG$402,DU81,'Resumen Anual'!$V$9,DF59,'Resumen Anual'!$FE$354)+SUMIFS('Resumen Anual'!$GG$460,DU81,'Resumen Anual'!$V$9,DF59,'Resumen Anual'!$FE$412)+SUMIFS('Resumen Anual'!$GG$518,DU81,'Resumen Anual'!$V$9,DF59,'Resumen Anual'!$FE$470)+SUMIFS('Resumen Anual'!$GG$576,DU81,'Resumen Anual'!$V$9,DF59,'Resumen Anual'!$FE$528)+SUMIFS('Resumen Anual'!$GG$634,DU81,'Resumen Anual'!$V$9,DF59,'Resumen Anual'!$FE$586)+SUMIFS('Resumen Anual'!$GG$692,DU81,'Resumen Anual'!$V$9,DF59,'Resumen Anual'!$FE$644)</f>
        <v>0</v>
      </c>
      <c r="EI81" s="770"/>
      <c r="EJ81" s="770"/>
      <c r="EK81" s="770"/>
      <c r="EL81" s="756">
        <f>SUMIFS('Resumen Anual'!$AR$54,DU81,'Resumen Anual'!$V$9,DF59,'Resumen Anual'!$L$6)+SUMIFS('Resumen Anual'!$AR$112,DU81,'Resumen Anual'!$V$9,DF59,'Resumen Anual'!$L$64)+SUMIFS('Resumen Anual'!$AR$170,DU81,'Resumen Anual'!$V$9,DF59,'Resumen Anual'!$L$122)+SUMIFS('Resumen Anual'!$AR$228,DU81,'Resumen Anual'!$V$9,DF59,'Resumen Anual'!$L$180)+SUMIFS('Resumen Anual'!$AR$286,DU81,'Resumen Anual'!$V$9,DF59,'Resumen Anual'!$L$238)+SUMIFS('Resumen Anual'!$AR$344,DU81,'Resumen Anual'!$V$9,DF59,'Resumen Anual'!$L$296)+SUMIFS('Resumen Anual'!$AR$402,DU81,'Resumen Anual'!$V$9,DF59,'Resumen Anual'!$L$354)+SUMIFS('Resumen Anual'!$AR$460,DU81,'Resumen Anual'!$V$9,DF59,'Resumen Anual'!$L$412)+SUMIFS('Resumen Anual'!$AR$518,DU81,'Resumen Anual'!$V$9,DF59,'Resumen Anual'!$L$470)+SUMIFS('Resumen Anual'!$AR$576,DU81,'Resumen Anual'!$V$9,DF59,'Resumen Anual'!$L$528)+SUMIFS('Resumen Anual'!$AR$634,DU81,'Resumen Anual'!$V$9,DF59,'Resumen Anual'!$L$586)+SUMIFS('Resumen Anual'!$AR$692,DU81,'Resumen Anual'!$V$9,DF59,'Resumen Anual'!$L$644)+SUMIFS('Resumen Anual'!$CO$54,DU81,'Resumen Anual'!$V$9,DF59,'Resumen Anual'!$BI$6)+SUMIFS('Resumen Anual'!$CO$112,DU81,'Resumen Anual'!$V$9,DF59,'Resumen Anual'!$BI$64)+SUMIFS('Resumen Anual'!$CO$170,DU81,'Resumen Anual'!$V$9,DF59,'Resumen Anual'!$BI$122)+SUMIFS('Resumen Anual'!$CO$228,DU81,'Resumen Anual'!$V$9,DF59,'Resumen Anual'!$BI$180)+SUMIFS('Resumen Anual'!$CO$286,DU81,'Resumen Anual'!$V$9,DF59,'Resumen Anual'!$BI$238)+SUMIFS('Resumen Anual'!$CO$344,DU81,'Resumen Anual'!$V$9,DF59,'Resumen Anual'!$BI$296)+SUMIFS('Resumen Anual'!$CO$402,DU81,'Resumen Anual'!$V$9,DF59,'Resumen Anual'!$BI$354)+SUMIFS('Resumen Anual'!$CO$460,DU81,'Resumen Anual'!$V$9,DF59,'Resumen Anual'!$BI$412)+SUMIFS('Resumen Anual'!$CO$518,DU81,'Resumen Anual'!$V$9,DF59,'Resumen Anual'!$BI$470)+SUMIFS('Resumen Anual'!$CO$576,DU81,'Resumen Anual'!$V$9,DF59,'Resumen Anual'!$BI$528)+SUMIFS('Resumen Anual'!$CO$634,DU81,'Resumen Anual'!$V$9,DF59,'Resumen Anual'!$BI$586)+SUMIFS('Resumen Anual'!$CO$692,DU81,'Resumen Anual'!$V$9,DF59,'Resumen Anual'!$BI$644)+SUMIFS('Resumen Anual'!$EN$54,DU81,'Resumen Anual'!$V$9,DF59,'Resumen Anual'!$DH$6)+SUMIFS('Resumen Anual'!$EN$112,DU81,'Resumen Anual'!$V$9,DF59,'Resumen Anual'!$DH$64)+SUMIFS('Resumen Anual'!$EN$170,DU81,'Resumen Anual'!$V$9,DF59,'Resumen Anual'!$DH$122)+SUMIFS('Resumen Anual'!$EN$228,DU81,'Resumen Anual'!$V$9,DF59,'Resumen Anual'!$DH$180)+SUMIFS('Resumen Anual'!$EN$286,DU81,'Resumen Anual'!$V$9,DF59,'Resumen Anual'!$DH$238)+SUMIFS('Resumen Anual'!$EN$344,DU81,'Resumen Anual'!$V$9,DF59,'Resumen Anual'!$DH$296)+SUMIFS('Resumen Anual'!$EN$402,DU81,'Resumen Anual'!$V$9,DF59,'Resumen Anual'!$DH$354)+SUMIFS('Resumen Anual'!$EN$460,DU81,'Resumen Anual'!$V$9,DF59,'Resumen Anual'!$DH$412)+SUMIFS('Resumen Anual'!$EN$518,DU81,'Resumen Anual'!$V$9,DF59,'Resumen Anual'!$DH$470)+SUMIFS('Resumen Anual'!$EN$576,DU81,'Resumen Anual'!$V$9,DF59,'Resumen Anual'!$DH$528)+SUMIFS('Resumen Anual'!$EN$634,DU81,'Resumen Anual'!$V$9,DF59,'Resumen Anual'!$DH$586)+SUMIFS('Resumen Anual'!$EN$692,DU81,'Resumen Anual'!$V$9,DF59,'Resumen Anual'!$DH$644)+SUMIFS('Resumen Anual'!$GK$54,DU81,'Resumen Anual'!$V$9,DF59,'Resumen Anual'!$FE$6)+SUMIFS('Resumen Anual'!$GK$112,DU81,'Resumen Anual'!$V$9,DF59,'Resumen Anual'!$FE$64)+SUMIFS('Resumen Anual'!$GK$170,DU81,'Resumen Anual'!$V$9,DF59,'Resumen Anual'!$FE$122)+SUMIFS('Resumen Anual'!$GK$228,DU81,'Resumen Anual'!$V$9,DF59,'Resumen Anual'!$FE$180)+SUMIFS('Resumen Anual'!$GK$286,DU81,'Resumen Anual'!$V$9,DF59,'Resumen Anual'!$FE$238)+SUMIFS('Resumen Anual'!$GK$344,DU81,'Resumen Anual'!$V$9,DF59,'Resumen Anual'!$FE$296)+SUMIFS('Resumen Anual'!$GK$402,DU81,'Resumen Anual'!$V$9,DF59,'Resumen Anual'!$FE$354)+SUMIFS('Resumen Anual'!$GK$460,DU81,'Resumen Anual'!$V$9,DF59,'Resumen Anual'!$FE$412)+SUMIFS('Resumen Anual'!$GK$518,DU81,'Resumen Anual'!$V$9,DF59,'Resumen Anual'!$FE$470)+SUMIFS('Resumen Anual'!$GK$576,DU81,'Resumen Anual'!$V$9,DF59,'Resumen Anual'!$FE$528)+SUMIFS('Resumen Anual'!$GK$634,DU81,'Resumen Anual'!$V$9,DF59,'Resumen Anual'!$FE$586)+SUMIFS('Resumen Anual'!$GK$692,DU81,'Resumen Anual'!$V$9,DF59,'Resumen Anual'!$FE$644)</f>
        <v>0</v>
      </c>
      <c r="EM81" s="756"/>
      <c r="EN81" s="756"/>
      <c r="EO81" s="756">
        <f>SUMIFS('Resumen Anual'!$AU$54,DU81,'Resumen Anual'!$V$9,DF59,'Resumen Anual'!$L$6)+SUMIFS('Resumen Anual'!$AU$112,DU81,'Resumen Anual'!$V$9,DF59,'Resumen Anual'!$L$64)+SUMIFS('Resumen Anual'!$AU$170,DU81,'Resumen Anual'!$V$9,DF59,'Resumen Anual'!$L$122)+SUMIFS('Resumen Anual'!$AU$228,DU81,'Resumen Anual'!$V$9,DF59,'Resumen Anual'!$L$180)+SUMIFS('Resumen Anual'!$AU$286,DU81,'Resumen Anual'!$V$9,DF59,'Resumen Anual'!$L$238)+SUMIFS('Resumen Anual'!$AU$344,DU81,'Resumen Anual'!$V$9,DF59,'Resumen Anual'!$L$296)+SUMIFS('Resumen Anual'!$AU$402,DU81,'Resumen Anual'!$V$9,DF59,'Resumen Anual'!$L$354)+SUMIFS('Resumen Anual'!$AU$460,DU81,'Resumen Anual'!$V$9,DF59,'Resumen Anual'!$L$412)+SUMIFS('Resumen Anual'!$AU$518,DU81,'Resumen Anual'!$V$9,DF59,'Resumen Anual'!$L$470)+SUMIFS('Resumen Anual'!$AU$576,DU81,'Resumen Anual'!$V$9,DF59,'Resumen Anual'!$L$528)+SUMIFS('Resumen Anual'!$AU$634,DU81,'Resumen Anual'!$V$9,DF59,'Resumen Anual'!$L$586)+SUMIFS('Resumen Anual'!$AU$692,DU81,'Resumen Anual'!$V$9,DF59,'Resumen Anual'!$L$644)+SUMIFS('Resumen Anual'!$CR$54,DU81,'Resumen Anual'!$V$9,DF59,'Resumen Anual'!$BI$6)+SUMIFS('Resumen Anual'!$CR$112,DU81,'Resumen Anual'!$V$9,DF59,'Resumen Anual'!$BI$64)+SUMIFS('Resumen Anual'!$CR$170,DU81,'Resumen Anual'!$V$9,DF59,'Resumen Anual'!$BI$122)+SUMIFS('Resumen Anual'!$CR$228,DU81,'Resumen Anual'!$V$9,DF59,'Resumen Anual'!$BI$180)+SUMIFS('Resumen Anual'!$CR$286,DU81,'Resumen Anual'!$V$9,DF59,'Resumen Anual'!$BI$238)+SUMIFS('Resumen Anual'!$CR$344,DU81,'Resumen Anual'!$V$9,DF59,'Resumen Anual'!$BI$296)+SUMIFS('Resumen Anual'!$CR$402,DU81,'Resumen Anual'!$V$9,DF59,'Resumen Anual'!$BI$354)+SUMIFS('Resumen Anual'!$CR$460,DU81,'Resumen Anual'!$V$9,DF59,'Resumen Anual'!$BI$412)+SUMIFS('Resumen Anual'!$CR$518,DU81,'Resumen Anual'!$V$9,DF59,'Resumen Anual'!$BI$470)+SUMIFS('Resumen Anual'!$CR$576,DU81,'Resumen Anual'!$V$9,DF59,'Resumen Anual'!$BI$528)+SUMIFS('Resumen Anual'!$CR$634,DU81,'Resumen Anual'!$V$9,DF59,'Resumen Anual'!$BI$586)+SUMIFS('Resumen Anual'!$CR$692,DU81,'Resumen Anual'!$V$9,DF59,'Resumen Anual'!$BI$644)+SUMIFS('Resumen Anual'!$EQ$54,DU81,'Resumen Anual'!$V$9,DF59,'Resumen Anual'!$DH$6)+SUMIFS('Resumen Anual'!$EQ$112,DU81,'Resumen Anual'!$V$9,DF59,'Resumen Anual'!$DH$64)+SUMIFS('Resumen Anual'!$EQ$170,DU81,'Resumen Anual'!$V$9,DF59,'Resumen Anual'!$DH$122)+SUMIFS('Resumen Anual'!$EQ$228,DU81,'Resumen Anual'!$V$9,DF59,'Resumen Anual'!$DH$180)+SUMIFS('Resumen Anual'!$EQ$286,DU81,'Resumen Anual'!$V$9,DF59,'Resumen Anual'!$DH$238)+SUMIFS('Resumen Anual'!$EQ$344,DU81,'Resumen Anual'!$V$9,DF59,'Resumen Anual'!$DH$296)+SUMIFS('Resumen Anual'!$EQ$402,DU81,'Resumen Anual'!$V$9,DF59,'Resumen Anual'!$DH$354)+SUMIFS('Resumen Anual'!$EQ$460,DU81,'Resumen Anual'!$V$9,DF59,'Resumen Anual'!$DH$412)+SUMIFS('Resumen Anual'!$EQ$518,DU81,'Resumen Anual'!$V$9,DF59,'Resumen Anual'!$DH$470)+SUMIFS('Resumen Anual'!$EQ$576,DU81,'Resumen Anual'!$V$9,DF59,'Resumen Anual'!$DH$528)+SUMIFS('Resumen Anual'!$EQ$634,DU81,'Resumen Anual'!$V$9,DF59,'Resumen Anual'!$DH$586)+SUMIFS('Resumen Anual'!$EQ$692,DU81,'Resumen Anual'!$V$9,DF59,'Resumen Anual'!$DH$644)+SUMIFS('Resumen Anual'!$GN$54,DU81,'Resumen Anual'!$V$9,DF59,'Resumen Anual'!$FE$6)+SUMIFS('Resumen Anual'!$GN$112,DU81,'Resumen Anual'!$V$9,DF59,'Resumen Anual'!$FE$64)+SUMIFS('Resumen Anual'!$GN$170,DU81,'Resumen Anual'!$V$9,DF59,'Resumen Anual'!$FE$122)+SUMIFS('Resumen Anual'!$GN$228,DU81,'Resumen Anual'!$V$9,DF59,'Resumen Anual'!$FE$180)+SUMIFS('Resumen Anual'!$GN$286,DU81,'Resumen Anual'!$V$9,DF59,'Resumen Anual'!$FE$238)+SUMIFS('Resumen Anual'!$GN$344,DU81,'Resumen Anual'!$V$9,DF59,'Resumen Anual'!$FE$296)+SUMIFS('Resumen Anual'!$GN$402,DU81,'Resumen Anual'!$V$9,DF59,'Resumen Anual'!$FE$354)+SUMIFS('Resumen Anual'!$GN$460,DU81,'Resumen Anual'!$V$9,DF59,'Resumen Anual'!$FE$412)+SUMIFS('Resumen Anual'!$GN$518,DU81,'Resumen Anual'!$V$9,DF59,'Resumen Anual'!$FE$470)+SUMIFS('Resumen Anual'!$GN$576,DU81,'Resumen Anual'!$V$9,DF59,'Resumen Anual'!$FE$528)+SUMIFS('Resumen Anual'!$GN$634,DU81,'Resumen Anual'!$V$9,DF59,'Resumen Anual'!$FE$586)+SUMIFS('Resumen Anual'!$GN$692,DU81,'Resumen Anual'!$V$9,DF59,'Resumen Anual'!$FE$644)</f>
        <v>0</v>
      </c>
      <c r="EP81" s="756"/>
      <c r="EQ81" s="1215"/>
      <c r="ER81" s="1200"/>
      <c r="ES81" s="171"/>
      <c r="ET81" s="625"/>
      <c r="EU81" s="625"/>
      <c r="EV81" s="625"/>
      <c r="EW81" s="625"/>
      <c r="EX81" s="625"/>
      <c r="EY81" s="625"/>
      <c r="EZ81" s="625"/>
      <c r="FA81" s="625"/>
      <c r="FB81" s="625"/>
      <c r="FC81" s="625"/>
      <c r="FD81" s="625"/>
      <c r="FE81" s="625"/>
      <c r="FF81" s="625"/>
      <c r="FG81" s="625"/>
      <c r="FH81" s="625"/>
      <c r="FI81" s="625"/>
      <c r="FJ81" s="625"/>
      <c r="FK81" s="625"/>
      <c r="FL81" s="625"/>
      <c r="FM81" s="625"/>
      <c r="FN81" s="625"/>
      <c r="FO81" s="625"/>
      <c r="FP81" s="625"/>
      <c r="FQ81" s="15"/>
      <c r="FR81" s="771">
        <f>IF(FR65=0," ",FR65+8)</f>
        <v>2030</v>
      </c>
      <c r="FS81" s="772"/>
      <c r="FT81" s="772"/>
      <c r="FU81" s="772"/>
      <c r="FV81" s="772"/>
      <c r="FW81" s="1214">
        <f>SUMIFS('Resumen Anual'!$AF$54,FR81,'Resumen Anual'!$V$9,FC59,'Resumen Anual'!$L$6)+SUMIFS('Resumen Anual'!$AF$112,FR81,'Resumen Anual'!$V$9,FC59,'Resumen Anual'!$L$64)+SUMIFS('Resumen Anual'!$AF$170,FR81,'Resumen Anual'!$V$9,FC59,'Resumen Anual'!$L$122)+SUMIFS('Resumen Anual'!$AF$228,FR81,'Resumen Anual'!$V$9,FC59,'Resumen Anual'!$L$180)+SUMIFS('Resumen Anual'!$AF$286,FR81,'Resumen Anual'!$V$9,FC59,'Resumen Anual'!$L$238)+SUMIFS('Resumen Anual'!$AF$344,FR81,'Resumen Anual'!$V$9,FC59,'Resumen Anual'!$L$296)+SUMIFS('Resumen Anual'!$AF$402,FR81,'Resumen Anual'!$V$9,FC59,'Resumen Anual'!$L$354)+SUMIFS('Resumen Anual'!$AF$460,FR81,'Resumen Anual'!$V$9,FC59,'Resumen Anual'!$L$412)+SUMIFS('Resumen Anual'!$AF$518,FR81,'Resumen Anual'!$V$9,FC59,'Resumen Anual'!$L$470)+SUMIFS('Resumen Anual'!$AF$576,FR81,'Resumen Anual'!$V$9,FC59,'Resumen Anual'!$L$528)+SUMIFS('Resumen Anual'!$AF$634,FR81,'Resumen Anual'!$V$9,FC59,'Resumen Anual'!$L$586)+SUMIFS('Resumen Anual'!$AF$692,FR81,'Resumen Anual'!$V$9,FC59,'Resumen Anual'!$L$644)+SUMIFS('Resumen Anual'!$CC$54,FR81,'Resumen Anual'!$V$9,FC59,'Resumen Anual'!$BI$6)+SUMIFS('Resumen Anual'!$CC$112,FR81,'Resumen Anual'!$V$9,FC59,'Resumen Anual'!$BI$64)+SUMIFS('Resumen Anual'!$CC$170,FR81,'Resumen Anual'!$V$9,FC59,'Resumen Anual'!$BI$122)+SUMIFS('Resumen Anual'!$CC$228,FR81,'Resumen Anual'!$V$9,FC59,'Resumen Anual'!$BI$180)+SUMIFS('Resumen Anual'!$CC$286,FR81,'Resumen Anual'!$V$9,FC59,'Resumen Anual'!$BI$238)+SUMIFS('Resumen Anual'!$CC$344,FR81,'Resumen Anual'!$V$9,FC59,'Resumen Anual'!$BI$296)+SUMIFS('Resumen Anual'!$CC$402,FR81,'Resumen Anual'!$V$9,FC59,'Resumen Anual'!$BI$354)+SUMIFS('Resumen Anual'!$CC$460,FR81,'Resumen Anual'!$V$9,FC59,'Resumen Anual'!$BI$412)+SUMIFS('Resumen Anual'!$CC$518,FR81,'Resumen Anual'!$V$9,FC59,'Resumen Anual'!$BI$470)+SUMIFS('Resumen Anual'!$CC$576,FR81,'Resumen Anual'!$V$9,FC59,'Resumen Anual'!$BI$528)+SUMIFS('Resumen Anual'!$CC$634,FR81,'Resumen Anual'!$V$9,FC59,'Resumen Anual'!$BI$586)+SUMIFS('Resumen Anual'!$CC$692,FR81,'Resumen Anual'!$V$9,FC59,'Resumen Anual'!$BI$644)+SUMIFS('Resumen Anual'!$EB$54,FR81,'Resumen Anual'!$V$9,FC59,'Resumen Anual'!$DH$6)+SUMIFS('Resumen Anual'!$EB$112,FR81,'Resumen Anual'!$V$9,FC59,'Resumen Anual'!$DH$64)+SUMIFS('Resumen Anual'!$EB$170,FR81,'Resumen Anual'!$V$9,FC59,'Resumen Anual'!$DH$122)+SUMIFS('Resumen Anual'!$EB$228,FR81,'Resumen Anual'!$V$9,FC59,'Resumen Anual'!$DH$180)+SUMIFS('Resumen Anual'!$EB$286,FR81,'Resumen Anual'!$V$9,FC59,'Resumen Anual'!$DH$238)+SUMIFS('Resumen Anual'!$EB$344,FR81,'Resumen Anual'!$V$9,FC59,'Resumen Anual'!$DH$296)+SUMIFS('Resumen Anual'!$EB$402,FR81,'Resumen Anual'!$V$9,FC59,'Resumen Anual'!$DH$354)+SUMIFS('Resumen Anual'!$EB$460,FR81,'Resumen Anual'!$V$9,FC59,'Resumen Anual'!$DH$412)+SUMIFS('Resumen Anual'!$EB$518,FR81,'Resumen Anual'!$V$9,FC59,'Resumen Anual'!$DH$470)+SUMIFS('Resumen Anual'!$EB$576,FR81,'Resumen Anual'!$V$9,FC59,'Resumen Anual'!$DH$528)+SUMIFS('Resumen Anual'!$EB$634,FR81,'Resumen Anual'!$V$9,FC59,'Resumen Anual'!$DH$586)+SUMIFS('Resumen Anual'!$EB$692,FR81,'Resumen Anual'!$V$9,FC59,'Resumen Anual'!$DH$644)+SUMIFS('Resumen Anual'!$FY$54,FR81,'Resumen Anual'!$V$9,FC59,'Resumen Anual'!$FE$6)+SUMIFS('Resumen Anual'!$FY$112,FR81,'Resumen Anual'!$V$9,FC59,'Resumen Anual'!$FE$64)+SUMIFS('Resumen Anual'!$FY$170,FR81,'Resumen Anual'!$V$9,FC59,'Resumen Anual'!$FE$122)+SUMIFS('Resumen Anual'!$FY$228,FR81,'Resumen Anual'!$V$9,FC59,'Resumen Anual'!$FE$180)+SUMIFS('Resumen Anual'!$FY$286,FR81,'Resumen Anual'!$V$9,FC59,'Resumen Anual'!$FE$238)+SUMIFS('Resumen Anual'!$FY$344,FR81,'Resumen Anual'!$V$9,FC59,'Resumen Anual'!$FE$296)+SUMIFS('Resumen Anual'!$FY$402,FR81,'Resumen Anual'!$V$9,FC59,'Resumen Anual'!$FE$354)+SUMIFS('Resumen Anual'!$FY$460,FR81,'Resumen Anual'!$V$9,FC59,'Resumen Anual'!$FE$412)+SUMIFS('Resumen Anual'!$FY$518,FR81,'Resumen Anual'!$V$9,FC59,'Resumen Anual'!$FE$470)+SUMIFS('Resumen Anual'!$FY$576,FR81,'Resumen Anual'!$V$9,FC59,'Resumen Anual'!$FE$528)+SUMIFS('Resumen Anual'!$FY$634,FR81,'Resumen Anual'!$V$9,FC59,'Resumen Anual'!$FE$586)+SUMIFS('Resumen Anual'!$FY$692,FR81,'Resumen Anual'!$V$9,FC59,'Resumen Anual'!$FE$644)</f>
        <v>0</v>
      </c>
      <c r="FX81" s="770"/>
      <c r="FY81" s="770"/>
      <c r="FZ81" s="770"/>
      <c r="GA81" s="770">
        <f>SUMIFS('Resumen Anual'!$AJ$54,FR81,'Resumen Anual'!$V$9,FC59,'Resumen Anual'!$L$6)+SUMIFS('Resumen Anual'!$AJ$112,FR81,'Resumen Anual'!$V$9,FC59,'Resumen Anual'!$L$64)+SUMIFS('Resumen Anual'!$AJ$170,FR81,'Resumen Anual'!$V$9,FC59,'Resumen Anual'!$L$122)+SUMIFS('Resumen Anual'!$AJ$228,FR81,'Resumen Anual'!$V$9,FC59,'Resumen Anual'!$L$180)+SUMIFS('Resumen Anual'!$AJ$286,FR81,'Resumen Anual'!$V$9,FC59,'Resumen Anual'!$L$238)+SUMIFS('Resumen Anual'!$AJ$344,FR81,'Resumen Anual'!$V$9,FC59,'Resumen Anual'!$L$296)+SUMIFS('Resumen Anual'!$AJ$402,FR81,'Resumen Anual'!$V$9,FC59,'Resumen Anual'!$L$354)+SUMIFS('Resumen Anual'!$AJ$460,FR81,'Resumen Anual'!$V$9,FC59,'Resumen Anual'!$L$412)+SUMIFS('Resumen Anual'!$AJ$518,FR81,'Resumen Anual'!$V$9,FC59,'Resumen Anual'!$L$470)+SUMIFS('Resumen Anual'!$AJ$576,FR81,'Resumen Anual'!$V$9,FC59,'Resumen Anual'!$L$528)+SUMIFS('Resumen Anual'!$AJ$634,FR81,'Resumen Anual'!$V$9,FC59,'Resumen Anual'!$L$586)+SUMIFS('Resumen Anual'!$AJ$692,FR81,'Resumen Anual'!$V$9,FC59,'Resumen Anual'!$L$644)+SUMIFS('Resumen Anual'!$CG$54,FR81,'Resumen Anual'!$V$9,FC59,'Resumen Anual'!$BI$6)+SUMIFS('Resumen Anual'!$CG$112,FR81,'Resumen Anual'!$V$9,FC59,'Resumen Anual'!$BI$64)+SUMIFS('Resumen Anual'!$CG$170,FR81,'Resumen Anual'!$V$9,FC59,'Resumen Anual'!$BI$122)+SUMIFS('Resumen Anual'!$CG$228,FR81,'Resumen Anual'!$V$9,FC59,'Resumen Anual'!$BI$180)+SUMIFS('Resumen Anual'!$CG$286,FR81,'Resumen Anual'!$V$9,FC59,'Resumen Anual'!$BI$238)+SUMIFS('Resumen Anual'!$CG$344,FR81,'Resumen Anual'!$V$9,FC59,'Resumen Anual'!$BI$296)+SUMIFS('Resumen Anual'!$CG$402,FR81,'Resumen Anual'!$V$9,FC59,'Resumen Anual'!$BI$354)+SUMIFS('Resumen Anual'!$CG$460,FR81,'Resumen Anual'!$V$9,FC59,'Resumen Anual'!$BI$412)+SUMIFS('Resumen Anual'!$CG$518,FR81,'Resumen Anual'!$V$9,FC59,'Resumen Anual'!$BI$470)+SUMIFS('Resumen Anual'!$CG$576,FR81,'Resumen Anual'!$V$9,FC59,'Resumen Anual'!$BI$528)+SUMIFS('Resumen Anual'!$CG$634,FR81,'Resumen Anual'!$V$9,FC59,'Resumen Anual'!$BI$586)+SUMIFS('Resumen Anual'!$CG$692,FR81,'Resumen Anual'!$V$9,FC59,'Resumen Anual'!$BI$644)+SUMIFS('Resumen Anual'!$EF$54,FR81,'Resumen Anual'!$V$9,FC59,'Resumen Anual'!$DH$6)+SUMIFS('Resumen Anual'!$EF$112,FR81,'Resumen Anual'!$V$9,FC59,'Resumen Anual'!$DH$64)+SUMIFS('Resumen Anual'!$EF$170,FR81,'Resumen Anual'!$V$9,FC59,'Resumen Anual'!$DH$122)+SUMIFS('Resumen Anual'!$EF$228,FR81,'Resumen Anual'!$V$9,FC59,'Resumen Anual'!$DH$180)+SUMIFS('Resumen Anual'!$EF$286,FR81,'Resumen Anual'!$V$9,FC59,'Resumen Anual'!$DH$238)+SUMIFS('Resumen Anual'!$EF$344,FR81,'Resumen Anual'!$V$9,FC59,'Resumen Anual'!$DH$296)+SUMIFS('Resumen Anual'!$EF$402,FR81,'Resumen Anual'!$V$9,FC59,'Resumen Anual'!$DH$354)+SUMIFS('Resumen Anual'!$EF$460,FR81,'Resumen Anual'!$V$9,FC59,'Resumen Anual'!$DH$412)+SUMIFS('Resumen Anual'!$EF$518,FR81,'Resumen Anual'!$V$9,FC59,'Resumen Anual'!$DH$470)+SUMIFS('Resumen Anual'!$EF$576,FR81,'Resumen Anual'!$V$9,FC59,'Resumen Anual'!$DH$528)+SUMIFS('Resumen Anual'!$EF$634,FR81,'Resumen Anual'!$V$9,FC59,'Resumen Anual'!$DH$586)+SUMIFS('Resumen Anual'!$EF$692,FR81,'Resumen Anual'!$V$9,FC59,'Resumen Anual'!$DH$644)+SUMIFS('Resumen Anual'!$GC$54,FR81,'Resumen Anual'!$V$9,FC59,'Resumen Anual'!$FE$6)+SUMIFS('Resumen Anual'!$GC$112,FR81,'Resumen Anual'!$V$9,FC59,'Resumen Anual'!$FE$64)+SUMIFS('Resumen Anual'!$GC$170,FR81,'Resumen Anual'!$V$9,FC59,'Resumen Anual'!$FE$122)+SUMIFS('Resumen Anual'!$GC$228,FR81,'Resumen Anual'!$V$9,FC59,'Resumen Anual'!$FE$180)+SUMIFS('Resumen Anual'!$GC$286,FR81,'Resumen Anual'!$V$9,FC59,'Resumen Anual'!$FE$238)+SUMIFS('Resumen Anual'!$GC$344,FR81,'Resumen Anual'!$V$9,FC59,'Resumen Anual'!$FE$296)+SUMIFS('Resumen Anual'!$GC$402,FR81,'Resumen Anual'!$V$9,FC59,'Resumen Anual'!$FE$354)+SUMIFS('Resumen Anual'!$GC$460,FR81,'Resumen Anual'!$V$9,FC59,'Resumen Anual'!$FE$412)+SUMIFS('Resumen Anual'!$GC$518,FR81,'Resumen Anual'!$V$9,FC59,'Resumen Anual'!$FE$470)+SUMIFS('Resumen Anual'!$GC$576,FR81,'Resumen Anual'!$V$9,FC59,'Resumen Anual'!$FE$528)+SUMIFS('Resumen Anual'!$GC$634,FR81,'Resumen Anual'!$V$9,FC59,'Resumen Anual'!$FE$586)+SUMIFS('Resumen Anual'!$GC$692,FR81,'Resumen Anual'!$V$9,FC59,'Resumen Anual'!$FE$644)</f>
        <v>0</v>
      </c>
      <c r="GB81" s="770"/>
      <c r="GC81" s="770"/>
      <c r="GD81" s="770"/>
      <c r="GE81" s="770">
        <f>SUMIFS('Resumen Anual'!$AN$54,FR81,'Resumen Anual'!$V$9,FC59,'Resumen Anual'!$L$6)+SUMIFS('Resumen Anual'!$AN$112,FR81,'Resumen Anual'!$V$9,FC59,'Resumen Anual'!$L$64)+SUMIFS('Resumen Anual'!$AN$170,FR81,'Resumen Anual'!$V$9,FC59,'Resumen Anual'!$L$122)+SUMIFS('Resumen Anual'!$AN$228,FR81,'Resumen Anual'!$V$9,FC59,'Resumen Anual'!$L$180)+SUMIFS('Resumen Anual'!$AN$286,FR81,'Resumen Anual'!$V$9,FC59,'Resumen Anual'!$L$238)+SUMIFS('Resumen Anual'!$AN$344,FR81,'Resumen Anual'!$V$9,FC59,'Resumen Anual'!$L$296)+SUMIFS('Resumen Anual'!$AN$402,FR81,'Resumen Anual'!$V$9,FC59,'Resumen Anual'!$L$354)+SUMIFS('Resumen Anual'!$AN$460,FR81,'Resumen Anual'!$V$9,FC59,'Resumen Anual'!$L$412)+SUMIFS('Resumen Anual'!$AN$518,FR81,'Resumen Anual'!$V$9,FC59,'Resumen Anual'!$L$470)+SUMIFS('Resumen Anual'!$AN$576,FR81,'Resumen Anual'!$V$9,FC59,'Resumen Anual'!$L$528)+SUMIFS('Resumen Anual'!$AN$634,FR81,'Resumen Anual'!$V$9,FC59,'Resumen Anual'!$L$586)+SUMIFS('Resumen Anual'!$AN$692,FR81,'Resumen Anual'!$V$9,FC59,'Resumen Anual'!$L$644)+SUMIFS('Resumen Anual'!$CK$54,FR81,'Resumen Anual'!$V$9,FC59,'Resumen Anual'!$BI$6)+SUMIFS('Resumen Anual'!$CK$112,FR81,'Resumen Anual'!$V$9,FC59,'Resumen Anual'!$BI$64)+SUMIFS('Resumen Anual'!$CK$170,FR81,'Resumen Anual'!$V$9,FC59,'Resumen Anual'!$BI$122)+SUMIFS('Resumen Anual'!$CK$228,FR81,'Resumen Anual'!$V$9,FC59,'Resumen Anual'!$BI$180)+SUMIFS('Resumen Anual'!$CK$286,FR81,'Resumen Anual'!$V$9,FC59,'Resumen Anual'!$BI$238)+SUMIFS('Resumen Anual'!$CK$344,FR81,'Resumen Anual'!$V$9,FC59,'Resumen Anual'!$BI$296)+SUMIFS('Resumen Anual'!$CK$402,FR81,'Resumen Anual'!$V$9,FC59,'Resumen Anual'!$BI$354)+SUMIFS('Resumen Anual'!$CK$460,FR81,'Resumen Anual'!$V$9,FC59,'Resumen Anual'!$BI$412)+SUMIFS('Resumen Anual'!$CK$518,FR81,'Resumen Anual'!$V$9,FC59,'Resumen Anual'!$BI$470)+SUMIFS('Resumen Anual'!$CK$576,FR81,'Resumen Anual'!$V$9,FC59,'Resumen Anual'!$BI$528)+SUMIFS('Resumen Anual'!$CK$634,FR81,'Resumen Anual'!$V$9,FC59,'Resumen Anual'!$BI$586)+SUMIFS('Resumen Anual'!$CK$692,FR81,'Resumen Anual'!$V$9,FC59,'Resumen Anual'!$BI$644)+SUMIFS('Resumen Anual'!$EJ$54,FR81,'Resumen Anual'!$V$9,FC59,'Resumen Anual'!$DH$6)+SUMIFS('Resumen Anual'!$EJ$112,FR81,'Resumen Anual'!$V$9,FC59,'Resumen Anual'!$DH$64)+SUMIFS('Resumen Anual'!$EJ$170,FR81,'Resumen Anual'!$V$9,FC59,'Resumen Anual'!$DH$122)+SUMIFS('Resumen Anual'!$EJ$228,FR81,'Resumen Anual'!$V$9,FC59,'Resumen Anual'!$DH$180)+SUMIFS('Resumen Anual'!$EJ$286,FR81,'Resumen Anual'!$V$9,FC59,'Resumen Anual'!$DH$238)+SUMIFS('Resumen Anual'!$EJ$344,FR81,'Resumen Anual'!$V$9,FC59,'Resumen Anual'!$DH$296)+SUMIFS('Resumen Anual'!$EJ$402,FR81,'Resumen Anual'!$V$9,FC59,'Resumen Anual'!$DH$354)+SUMIFS('Resumen Anual'!$EJ$460,FR81,'Resumen Anual'!$V$9,FC59,'Resumen Anual'!$DH$412)+SUMIFS('Resumen Anual'!$EJ$518,FR81,'Resumen Anual'!$V$9,FC59,'Resumen Anual'!$DH$470)+SUMIFS('Resumen Anual'!$EJ$576,FR81,'Resumen Anual'!$V$9,FC59,'Resumen Anual'!$DH$528)+SUMIFS('Resumen Anual'!$EJ$634,FR81,'Resumen Anual'!$V$9,FC59,'Resumen Anual'!$DH$586)+SUMIFS('Resumen Anual'!$EJ$692,FR81,'Resumen Anual'!$V$9,FC59,'Resumen Anual'!$DH$644)+SUMIFS('Resumen Anual'!$GG$54,FR81,'Resumen Anual'!$V$9,FC59,'Resumen Anual'!$FE$6)+SUMIFS('Resumen Anual'!$GG$112,FR81,'Resumen Anual'!$V$9,FC59,'Resumen Anual'!$FE$64)+SUMIFS('Resumen Anual'!$GG$170,FR81,'Resumen Anual'!$V$9,FC59,'Resumen Anual'!$FE$122)+SUMIFS('Resumen Anual'!$GG$228,FR81,'Resumen Anual'!$V$9,FC59,'Resumen Anual'!$FE$180)+SUMIFS('Resumen Anual'!$GG$286,FR81,'Resumen Anual'!$V$9,FC59,'Resumen Anual'!$FE$238)+SUMIFS('Resumen Anual'!$GG$344,FR81,'Resumen Anual'!$V$9,FC59,'Resumen Anual'!$FE$296)+SUMIFS('Resumen Anual'!$GG$402,FR81,'Resumen Anual'!$V$9,FC59,'Resumen Anual'!$FE$354)+SUMIFS('Resumen Anual'!$GG$460,FR81,'Resumen Anual'!$V$9,FC59,'Resumen Anual'!$FE$412)+SUMIFS('Resumen Anual'!$GG$518,FR81,'Resumen Anual'!$V$9,FC59,'Resumen Anual'!$FE$470)+SUMIFS('Resumen Anual'!$GG$576,FR81,'Resumen Anual'!$V$9,FC59,'Resumen Anual'!$FE$528)+SUMIFS('Resumen Anual'!$GG$634,FR81,'Resumen Anual'!$V$9,FC59,'Resumen Anual'!$FE$586)+SUMIFS('Resumen Anual'!$GG$692,FR81,'Resumen Anual'!$V$9,FC59,'Resumen Anual'!$FE$644)</f>
        <v>0</v>
      </c>
      <c r="GF81" s="770"/>
      <c r="GG81" s="770"/>
      <c r="GH81" s="770"/>
      <c r="GI81" s="756">
        <f>SUMIFS('Resumen Anual'!$AR$54,FR81,'Resumen Anual'!$V$9,FC59,'Resumen Anual'!$L$6)+SUMIFS('Resumen Anual'!$AR$112,FR81,'Resumen Anual'!$V$9,FC59,'Resumen Anual'!$L$64)+SUMIFS('Resumen Anual'!$AR$170,FR81,'Resumen Anual'!$V$9,FC59,'Resumen Anual'!$L$122)+SUMIFS('Resumen Anual'!$AR$228,FR81,'Resumen Anual'!$V$9,FC59,'Resumen Anual'!$L$180)+SUMIFS('Resumen Anual'!$AR$286,FR81,'Resumen Anual'!$V$9,FC59,'Resumen Anual'!$L$238)+SUMIFS('Resumen Anual'!$AR$344,FR81,'Resumen Anual'!$V$9,FC59,'Resumen Anual'!$L$296)+SUMIFS('Resumen Anual'!$AR$402,FR81,'Resumen Anual'!$V$9,FC59,'Resumen Anual'!$L$354)+SUMIFS('Resumen Anual'!$AR$460,FR81,'Resumen Anual'!$V$9,FC59,'Resumen Anual'!$L$412)+SUMIFS('Resumen Anual'!$AR$518,FR81,'Resumen Anual'!$V$9,FC59,'Resumen Anual'!$L$470)+SUMIFS('Resumen Anual'!$AR$576,FR81,'Resumen Anual'!$V$9,FC59,'Resumen Anual'!$L$528)+SUMIFS('Resumen Anual'!$AR$634,FR81,'Resumen Anual'!$V$9,FC59,'Resumen Anual'!$L$586)+SUMIFS('Resumen Anual'!$AR$692,FR81,'Resumen Anual'!$V$9,FC59,'Resumen Anual'!$L$644)+SUMIFS('Resumen Anual'!$CO$54,FR81,'Resumen Anual'!$V$9,FC59,'Resumen Anual'!$BI$6)+SUMIFS('Resumen Anual'!$CO$112,FR81,'Resumen Anual'!$V$9,FC59,'Resumen Anual'!$BI$64)+SUMIFS('Resumen Anual'!$CO$170,FR81,'Resumen Anual'!$V$9,FC59,'Resumen Anual'!$BI$122)+SUMIFS('Resumen Anual'!$CO$228,FR81,'Resumen Anual'!$V$9,FC59,'Resumen Anual'!$BI$180)+SUMIFS('Resumen Anual'!$CO$286,FR81,'Resumen Anual'!$V$9,FC59,'Resumen Anual'!$BI$238)+SUMIFS('Resumen Anual'!$CO$344,FR81,'Resumen Anual'!$V$9,FC59,'Resumen Anual'!$BI$296)+SUMIFS('Resumen Anual'!$CO$402,FR81,'Resumen Anual'!$V$9,FC59,'Resumen Anual'!$BI$354)+SUMIFS('Resumen Anual'!$CO$460,FR81,'Resumen Anual'!$V$9,FC59,'Resumen Anual'!$BI$412)+SUMIFS('Resumen Anual'!$CO$518,FR81,'Resumen Anual'!$V$9,FC59,'Resumen Anual'!$BI$470)+SUMIFS('Resumen Anual'!$CO$576,FR81,'Resumen Anual'!$V$9,FC59,'Resumen Anual'!$BI$528)+SUMIFS('Resumen Anual'!$CO$634,FR81,'Resumen Anual'!$V$9,FC59,'Resumen Anual'!$BI$586)+SUMIFS('Resumen Anual'!$CO$692,FR81,'Resumen Anual'!$V$9,FC59,'Resumen Anual'!$BI$644)+SUMIFS('Resumen Anual'!$EN$54,FR81,'Resumen Anual'!$V$9,FC59,'Resumen Anual'!$DH$6)+SUMIFS('Resumen Anual'!$EN$112,FR81,'Resumen Anual'!$V$9,FC59,'Resumen Anual'!$DH$64)+SUMIFS('Resumen Anual'!$EN$170,FR81,'Resumen Anual'!$V$9,FC59,'Resumen Anual'!$DH$122)+SUMIFS('Resumen Anual'!$EN$228,FR81,'Resumen Anual'!$V$9,FC59,'Resumen Anual'!$DH$180)+SUMIFS('Resumen Anual'!$EN$286,FR81,'Resumen Anual'!$V$9,FC59,'Resumen Anual'!$DH$238)+SUMIFS('Resumen Anual'!$EN$344,FR81,'Resumen Anual'!$V$9,FC59,'Resumen Anual'!$DH$296)+SUMIFS('Resumen Anual'!$EN$402,FR81,'Resumen Anual'!$V$9,FC59,'Resumen Anual'!$DH$354)+SUMIFS('Resumen Anual'!$EN$460,FR81,'Resumen Anual'!$V$9,FC59,'Resumen Anual'!$DH$412)+SUMIFS('Resumen Anual'!$EN$518,FR81,'Resumen Anual'!$V$9,FC59,'Resumen Anual'!$DH$470)+SUMIFS('Resumen Anual'!$EN$576,FR81,'Resumen Anual'!$V$9,FC59,'Resumen Anual'!$DH$528)+SUMIFS('Resumen Anual'!$EN$634,FR81,'Resumen Anual'!$V$9,FC59,'Resumen Anual'!$DH$586)+SUMIFS('Resumen Anual'!$EN$692,FR81,'Resumen Anual'!$V$9,FC59,'Resumen Anual'!$DH$644)+SUMIFS('Resumen Anual'!$GK$54,FR81,'Resumen Anual'!$V$9,FC59,'Resumen Anual'!$FE$6)+SUMIFS('Resumen Anual'!$GK$112,FR81,'Resumen Anual'!$V$9,FC59,'Resumen Anual'!$FE$64)+SUMIFS('Resumen Anual'!$GK$170,FR81,'Resumen Anual'!$V$9,FC59,'Resumen Anual'!$FE$122)+SUMIFS('Resumen Anual'!$GK$228,FR81,'Resumen Anual'!$V$9,FC59,'Resumen Anual'!$FE$180)+SUMIFS('Resumen Anual'!$GK$286,FR81,'Resumen Anual'!$V$9,FC59,'Resumen Anual'!$FE$238)+SUMIFS('Resumen Anual'!$GK$344,FR81,'Resumen Anual'!$V$9,FC59,'Resumen Anual'!$FE$296)+SUMIFS('Resumen Anual'!$GK$402,FR81,'Resumen Anual'!$V$9,FC59,'Resumen Anual'!$FE$354)+SUMIFS('Resumen Anual'!$GK$460,FR81,'Resumen Anual'!$V$9,FC59,'Resumen Anual'!$FE$412)+SUMIFS('Resumen Anual'!$GK$518,FR81,'Resumen Anual'!$V$9,FC59,'Resumen Anual'!$FE$470)+SUMIFS('Resumen Anual'!$GK$576,FR81,'Resumen Anual'!$V$9,FC59,'Resumen Anual'!$FE$528)+SUMIFS('Resumen Anual'!$GK$634,FR81,'Resumen Anual'!$V$9,FC59,'Resumen Anual'!$FE$586)+SUMIFS('Resumen Anual'!$GK$692,FR81,'Resumen Anual'!$V$9,FC59,'Resumen Anual'!$FE$644)</f>
        <v>0</v>
      </c>
      <c r="GJ81" s="756"/>
      <c r="GK81" s="756"/>
      <c r="GL81" s="756">
        <f>SUMIFS('Resumen Anual'!$AU$54,FR81,'Resumen Anual'!$V$9,FC59,'Resumen Anual'!$L$6)+SUMIFS('Resumen Anual'!$AU$112,FR81,'Resumen Anual'!$V$9,FC59,'Resumen Anual'!$L$64)+SUMIFS('Resumen Anual'!$AU$170,FR81,'Resumen Anual'!$V$9,FC59,'Resumen Anual'!$L$122)+SUMIFS('Resumen Anual'!$AU$228,FR81,'Resumen Anual'!$V$9,FC59,'Resumen Anual'!$L$180)+SUMIFS('Resumen Anual'!$AU$286,FR81,'Resumen Anual'!$V$9,FC59,'Resumen Anual'!$L$238)+SUMIFS('Resumen Anual'!$AU$344,FR81,'Resumen Anual'!$V$9,FC59,'Resumen Anual'!$L$296)+SUMIFS('Resumen Anual'!$AU$402,FR81,'Resumen Anual'!$V$9,FC59,'Resumen Anual'!$L$354)+SUMIFS('Resumen Anual'!$AU$460,FR81,'Resumen Anual'!$V$9,FC59,'Resumen Anual'!$L$412)+SUMIFS('Resumen Anual'!$AU$518,FR81,'Resumen Anual'!$V$9,FC59,'Resumen Anual'!$L$470)+SUMIFS('Resumen Anual'!$AU$576,FR81,'Resumen Anual'!$V$9,FC59,'Resumen Anual'!$L$528)+SUMIFS('Resumen Anual'!$AU$634,FR81,'Resumen Anual'!$V$9,FC59,'Resumen Anual'!$L$586)+SUMIFS('Resumen Anual'!$AU$692,FR81,'Resumen Anual'!$V$9,FC59,'Resumen Anual'!$L$644)+SUMIFS('Resumen Anual'!$CR$54,FR81,'Resumen Anual'!$V$9,FC59,'Resumen Anual'!$BI$6)+SUMIFS('Resumen Anual'!$CR$112,FR81,'Resumen Anual'!$V$9,FC59,'Resumen Anual'!$BI$64)+SUMIFS('Resumen Anual'!$CR$170,FR81,'Resumen Anual'!$V$9,FC59,'Resumen Anual'!$BI$122)+SUMIFS('Resumen Anual'!$CR$228,FR81,'Resumen Anual'!$V$9,FC59,'Resumen Anual'!$BI$180)+SUMIFS('Resumen Anual'!$CR$286,FR81,'Resumen Anual'!$V$9,FC59,'Resumen Anual'!$BI$238)+SUMIFS('Resumen Anual'!$CR$344,FR81,'Resumen Anual'!$V$9,FC59,'Resumen Anual'!$BI$296)+SUMIFS('Resumen Anual'!$CR$402,FR81,'Resumen Anual'!$V$9,FC59,'Resumen Anual'!$BI$354)+SUMIFS('Resumen Anual'!$CR$460,FR81,'Resumen Anual'!$V$9,FC59,'Resumen Anual'!$BI$412)+SUMIFS('Resumen Anual'!$CR$518,FR81,'Resumen Anual'!$V$9,FC59,'Resumen Anual'!$BI$470)+SUMIFS('Resumen Anual'!$CR$576,FR81,'Resumen Anual'!$V$9,FC59,'Resumen Anual'!$BI$528)+SUMIFS('Resumen Anual'!$CR$634,FR81,'Resumen Anual'!$V$9,FC59,'Resumen Anual'!$BI$586)+SUMIFS('Resumen Anual'!$CR$692,FR81,'Resumen Anual'!$V$9,FC59,'Resumen Anual'!$BI$644)+SUMIFS('Resumen Anual'!$EQ$54,FR81,'Resumen Anual'!$V$9,FC59,'Resumen Anual'!$DH$6)+SUMIFS('Resumen Anual'!$EQ$112,FR81,'Resumen Anual'!$V$9,FC59,'Resumen Anual'!$DH$64)+SUMIFS('Resumen Anual'!$EQ$170,FR81,'Resumen Anual'!$V$9,FC59,'Resumen Anual'!$DH$122)+SUMIFS('Resumen Anual'!$EQ$228,FR81,'Resumen Anual'!$V$9,FC59,'Resumen Anual'!$DH$180)+SUMIFS('Resumen Anual'!$EQ$286,FR81,'Resumen Anual'!$V$9,FC59,'Resumen Anual'!$DH$238)+SUMIFS('Resumen Anual'!$EQ$344,FR81,'Resumen Anual'!$V$9,FC59,'Resumen Anual'!$DH$296)+SUMIFS('Resumen Anual'!$EQ$402,FR81,'Resumen Anual'!$V$9,FC59,'Resumen Anual'!$DH$354)+SUMIFS('Resumen Anual'!$EQ$460,FR81,'Resumen Anual'!$V$9,FC59,'Resumen Anual'!$DH$412)+SUMIFS('Resumen Anual'!$EQ$518,FR81,'Resumen Anual'!$V$9,FC59,'Resumen Anual'!$DH$470)+SUMIFS('Resumen Anual'!$EQ$576,FR81,'Resumen Anual'!$V$9,FC59,'Resumen Anual'!$DH$528)+SUMIFS('Resumen Anual'!$EQ$634,FR81,'Resumen Anual'!$V$9,FC59,'Resumen Anual'!$DH$586)+SUMIFS('Resumen Anual'!$EQ$692,FR81,'Resumen Anual'!$V$9,FC59,'Resumen Anual'!$DH$644)+SUMIFS('Resumen Anual'!$GN$54,FR81,'Resumen Anual'!$V$9,FC59,'Resumen Anual'!$FE$6)+SUMIFS('Resumen Anual'!$GN$112,FR81,'Resumen Anual'!$V$9,FC59,'Resumen Anual'!$FE$64)+SUMIFS('Resumen Anual'!$GN$170,FR81,'Resumen Anual'!$V$9,FC59,'Resumen Anual'!$FE$122)+SUMIFS('Resumen Anual'!$GN$228,FR81,'Resumen Anual'!$V$9,FC59,'Resumen Anual'!$FE$180)+SUMIFS('Resumen Anual'!$GN$286,FR81,'Resumen Anual'!$V$9,FC59,'Resumen Anual'!$FE$238)+SUMIFS('Resumen Anual'!$GN$344,FR81,'Resumen Anual'!$V$9,FC59,'Resumen Anual'!$FE$296)+SUMIFS('Resumen Anual'!$GN$402,FR81,'Resumen Anual'!$V$9,FC59,'Resumen Anual'!$FE$354)+SUMIFS('Resumen Anual'!$GN$460,FR81,'Resumen Anual'!$V$9,FC59,'Resumen Anual'!$FE$412)+SUMIFS('Resumen Anual'!$GN$518,FR81,'Resumen Anual'!$V$9,FC59,'Resumen Anual'!$FE$470)+SUMIFS('Resumen Anual'!$GN$576,FR81,'Resumen Anual'!$V$9,FC59,'Resumen Anual'!$FE$528)+SUMIFS('Resumen Anual'!$GN$634,FR81,'Resumen Anual'!$V$9,FC59,'Resumen Anual'!$FE$586)+SUMIFS('Resumen Anual'!$GN$692,FR81,'Resumen Anual'!$V$9,FC59,'Resumen Anual'!$FE$644)</f>
        <v>0</v>
      </c>
      <c r="GM81" s="756"/>
      <c r="GN81" s="756"/>
      <c r="GO81" s="1200"/>
    </row>
    <row r="82" spans="1:197" ht="14.25" customHeight="1" x14ac:dyDescent="0.25">
      <c r="A82" s="171"/>
      <c r="B82" s="757" t="str">
        <f>'Resumen Anual'!$C$33</f>
        <v>Travesía</v>
      </c>
      <c r="C82" s="758"/>
      <c r="D82" s="758"/>
      <c r="E82" s="758"/>
      <c r="F82" s="761">
        <f>SUMIF('Resumen Anual'!$FE$622,K59,'Resumen Anual'!$FA$649)+SUMIF('Resumen Anual'!$DH$622,K59,'Resumen Anual'!$DD$649)+SUMIF('Resumen Anual'!$BI$622,K59,'Resumen Anual'!$BE$649)+SUMIF('Resumen Anual'!$L$622,K59,'Resumen Anual'!$H$649)+SUMIF('Resumen Anual'!$FE$566,K59,'Resumen Anual'!$FA$593)+SUMIF('Resumen Anual'!$DH$566,K59,'Resumen Anual'!$DD$593)+SUMIF('Resumen Anual'!$BI$566,K59,'Resumen Anual'!$BE$593)+SUMIF('Resumen Anual'!$L$566,K59,'Resumen Anual'!$H$593)+SUMIF('Resumen Anual'!$FE$510,K59,'Resumen Anual'!$FA$537)+SUMIF('Resumen Anual'!$DH$510,K59,'Resumen Anual'!$DD$537)+SUMIF('Resumen Anual'!$BI$510,K59,'Resumen Anual'!$BE$537)+SUMIF('Resumen Anual'!$L$510,K59,'Resumen Anual'!$H$537)+SUMIF('Resumen Anual'!$FE$454,K59,'Resumen Anual'!$FA$481)+SUMIF('Resumen Anual'!$DH$454,K59,'Resumen Anual'!$DD$481)+SUMIF('Resumen Anual'!$BI$454,K59,'Resumen Anual'!$BE$481)+SUMIF('Resumen Anual'!$L$454,K59,'Resumen Anual'!$H$481)+SUMIF('Resumen Anual'!$FE$398,K59,'Resumen Anual'!$FA$425)+SUMIF('Resumen Anual'!$DH$398,K59,'Resumen Anual'!$DD$425)+SUMIF('Resumen Anual'!$BI$398,K59,'Resumen Anual'!$BE$425)+SUMIF('Resumen Anual'!$L$398,K59,'Resumen Anual'!$H$425)+SUMIF('Resumen Anual'!$FE$342,K59,'Resumen Anual'!$FA$369)+SUMIF('Resumen Anual'!$DH$342,K59,'Resumen Anual'!$DD$369)+SUMIF('Resumen Anual'!$BI$342,K59,'Resumen Anual'!$BE$369)+SUMIF('Resumen Anual'!$L$342,K59,'Resumen Anual'!$H$369)+SUMIF('Resumen Anual'!$FE$286,K59,'Resumen Anual'!$FA$313)+SUMIF('Resumen Anual'!$DH$286,K59,'Resumen Anual'!$DD$313)+SUMIF('Resumen Anual'!$BI$286,K59,'Resumen Anual'!$BE$313)+SUMIF('Resumen Anual'!$L$286,K59,'Resumen Anual'!$H$313)+SUMIF('Resumen Anual'!$FE$230,K59,'Resumen Anual'!$FA$257)+SUMIF('Resumen Anual'!$DH$230,K59,'Resumen Anual'!$DD$257)+SUMIF('Resumen Anual'!$BI$230,K59,'Resumen Anual'!$BE$257)+SUMIF('Resumen Anual'!$L$230,K59,'Resumen Anual'!$H$257)+SUMIF('Resumen Anual'!$FE$174,K59,'Resumen Anual'!$FA$201)+SUMIF('Resumen Anual'!$DH$174,K59,'Resumen Anual'!$DD$201)+SUMIF('Resumen Anual'!$BI$174,K59,'Resumen Anual'!$BE$201)+SUMIF('Resumen Anual'!$L$174,K59,'Resumen Anual'!$H$201)+SUMIF('Resumen Anual'!$FE$118,K59,'Resumen Anual'!$FA$145)+SUMIF('Resumen Anual'!$DH$118,K59,'Resumen Anual'!$DD$145)+SUMIF('Resumen Anual'!$BI$118,K59,'Resumen Anual'!$BE$145)+SUMIF('Resumen Anual'!$L$118,K59,'Resumen Anual'!$H$145)+SUMIF('Resumen Anual'!$FE$62,K59,'Resumen Anual'!$FA$89)+SUMIF('Resumen Anual'!$DH$62,K59,'Resumen Anual'!$DD$89)+SUMIF('Resumen Anual'!$BI$62,K59,'Resumen Anual'!$BE$89)+SUMIF('Resumen Anual'!$L$62,K59,'Resumen Anual'!$H$89)+SUMIF('Resumen Anual'!$FE$6,K59,'Resumen Anual'!$FA$33)+SUMIF('Resumen Anual'!$DH$6,K59,'Resumen Anual'!$DD$33)+SUMIF('Resumen Anual'!$BI$6,K59,'Resumen Anual'!$BE$33)+SUMIF('Resumen Anual'!$L$6,K59,'Resumen Anual'!$H$33)+SUMIF('Bitácoras Anteriores'!$K$6,K59,'Bitácoras Anteriores'!$F$29)+SUMIF('Bitácoras Anteriores'!$K$59,$K$6,'Bitácoras Anteriores'!$F$82)+SUMIF('Bitácoras Anteriores'!$K$112,K59,'Bitácoras Anteriores'!$F$135)+SUMIF('Bitácoras Anteriores'!$K$165,K59,'Bitácoras Anteriores'!$F$188)+SUMIF('Bitácoras Anteriores'!$K$218,K59,'Bitácoras Anteriores'!$F$241)+SUMIF('Bitácoras Anteriores'!$K$271,K59,'Bitácoras Anteriores'!$F$294)+SUMIF('Bitácoras Anteriores'!$K$324,K59,'Bitácoras Anteriores'!$F$347)+SUMIF('Bitácoras Anteriores'!$BH$6,K59,'Bitácoras Anteriores'!$BD$29)+SUMIF('Bitácoras Anteriores'!$BH$59,$K$6,'Bitácoras Anteriores'!$BD$82)+SUMIF('Bitácoras Anteriores'!$BH$112,K59,'Bitácoras Anteriores'!$BD$135)+SUMIF('Bitácoras Anteriores'!$BH$165,K59,'Bitácoras Anteriores'!$BD$188)+SUMIF('Bitácoras Anteriores'!$BH$218,K59,'Bitácoras Anteriores'!$BD$241)+SUMIF('Bitácoras Anteriores'!$BH$271,K59,'Bitácoras Anteriores'!$BD$294)+SUMIF('Bitácoras Anteriores'!$BH$324,K59,'Bitácoras Anteriores'!$BD$347)+SUMIF('Bitácoras Anteriores'!$DF$6,K59,'Bitácoras Anteriores'!$DB$29)+SUMIF('Bitácoras Anteriores'!$DF$59,$K$6,'Bitácoras Anteriores'!$DB$82)+SUMIF('Bitácoras Anteriores'!$DF$112,K59,'Bitácoras Anteriores'!$DB$135)+SUMIF('Bitácoras Anteriores'!$DF$165,K59,'Bitácoras Anteriores'!$DB$188)+SUMIF('Bitácoras Anteriores'!$DF$218,K59,'Bitácoras Anteriores'!$DB$241)+SUMIF('Bitácoras Anteriores'!$DF$271,K59,'Bitácoras Anteriores'!$DB$294)+SUMIF('Bitácoras Anteriores'!$DF$324,K59,'Bitácoras Anteriores'!$DB$347)+SUMIF('Bitácoras Anteriores'!$FC$6,K59,'Bitácoras Anteriores'!$EY$29)+SUMIF('Bitácoras Anteriores'!$FC$59,$K$6,'Bitácoras Anteriores'!$EY$82)+SUMIF('Bitácoras Anteriores'!$FC$112,K59,'Bitácoras Anteriores'!$EY$135)+SUMIF('Bitácoras Anteriores'!$FC$165,K59,'Bitácoras Anteriores'!$EY$188)+SUMIF('Bitácoras Anteriores'!$FC$218,K59,'Bitácoras Anteriores'!$EY$241)+SUMIF('Bitácoras Anteriores'!$FC$271,K59,'Bitácoras Anteriores'!$EY$294)+SUMIF('Bitácoras Anteriores'!$FC$324,K59,'Bitácoras Anteriores'!$EY$347)</f>
        <v>0</v>
      </c>
      <c r="G82" s="762"/>
      <c r="H82" s="762"/>
      <c r="I82" s="762"/>
      <c r="J82" s="762"/>
      <c r="K82" s="762"/>
      <c r="L82" s="763"/>
      <c r="M82" s="632"/>
      <c r="N82" s="767" t="s">
        <v>85</v>
      </c>
      <c r="O82" s="607"/>
      <c r="P82" s="607"/>
      <c r="Q82" s="607"/>
      <c r="R82" s="607"/>
      <c r="S82" s="607"/>
      <c r="T82" s="607"/>
      <c r="U82" s="607"/>
      <c r="V82" s="607"/>
      <c r="W82" s="607"/>
      <c r="X82" s="608"/>
      <c r="Y82" s="15"/>
      <c r="Z82" s="773"/>
      <c r="AA82" s="774"/>
      <c r="AB82" s="774"/>
      <c r="AC82" s="774"/>
      <c r="AD82" s="774"/>
      <c r="AE82" s="770"/>
      <c r="AF82" s="770"/>
      <c r="AG82" s="770"/>
      <c r="AH82" s="770"/>
      <c r="AI82" s="770"/>
      <c r="AJ82" s="770"/>
      <c r="AK82" s="770"/>
      <c r="AL82" s="770"/>
      <c r="AM82" s="770"/>
      <c r="AN82" s="770"/>
      <c r="AO82" s="770"/>
      <c r="AP82" s="770"/>
      <c r="AQ82" s="756"/>
      <c r="AR82" s="756"/>
      <c r="AS82" s="756"/>
      <c r="AT82" s="756"/>
      <c r="AU82" s="756"/>
      <c r="AV82" s="1215"/>
      <c r="AW82" s="1200"/>
      <c r="AX82" s="171"/>
      <c r="AY82" s="757" t="str">
        <f>'Resumen Anual'!$C$33</f>
        <v>Travesía</v>
      </c>
      <c r="AZ82" s="758"/>
      <c r="BA82" s="758"/>
      <c r="BB82" s="758"/>
      <c r="BC82" s="761">
        <f>SUMIF('Resumen Anual'!$FE$622,BH59,'Resumen Anual'!$FA$649)+SUMIF('Resumen Anual'!$DH$622,BH59,'Resumen Anual'!$DD$649)+SUMIF('Resumen Anual'!$BI$622,BH59,'Resumen Anual'!$BE$649)+SUMIF('Resumen Anual'!$L$622,BH59,'Resumen Anual'!$H$649)+SUMIF('Resumen Anual'!$FE$566,BH59,'Resumen Anual'!$FA$593)+SUMIF('Resumen Anual'!$DH$566,BH59,'Resumen Anual'!$DD$593)+SUMIF('Resumen Anual'!$BI$566,BH59,'Resumen Anual'!$BE$593)+SUMIF('Resumen Anual'!$L$566,BH59,'Resumen Anual'!$H$593)+SUMIF('Resumen Anual'!$FE$510,BH59,'Resumen Anual'!$FA$537)+SUMIF('Resumen Anual'!$DH$510,BH59,'Resumen Anual'!$DD$537)+SUMIF('Resumen Anual'!$BI$510,BH59,'Resumen Anual'!$BE$537)+SUMIF('Resumen Anual'!$L$510,BH59,'Resumen Anual'!$H$537)+SUMIF('Resumen Anual'!$FE$454,BH59,'Resumen Anual'!$FA$481)+SUMIF('Resumen Anual'!$DH$454,BH59,'Resumen Anual'!$DD$481)+SUMIF('Resumen Anual'!$BI$454,BH59,'Resumen Anual'!$BE$481)+SUMIF('Resumen Anual'!$L$454,BH59,'Resumen Anual'!$H$481)+SUMIF('Resumen Anual'!$FE$398,BH59,'Resumen Anual'!$FA$425)+SUMIF('Resumen Anual'!$DH$398,BH59,'Resumen Anual'!$DD$425)+SUMIF('Resumen Anual'!$BI$398,BH59,'Resumen Anual'!$BE$425)+SUMIF('Resumen Anual'!$L$398,BH59,'Resumen Anual'!$H$425)+SUMIF('Resumen Anual'!$FE$342,BH59,'Resumen Anual'!$FA$369)+SUMIF('Resumen Anual'!$DH$342,BH59,'Resumen Anual'!$DD$369)+SUMIF('Resumen Anual'!$BI$342,BH59,'Resumen Anual'!$BE$369)+SUMIF('Resumen Anual'!$L$342,BH59,'Resumen Anual'!$H$369)+SUMIF('Resumen Anual'!$FE$286,BH59,'Resumen Anual'!$FA$313)+SUMIF('Resumen Anual'!$DH$286,BH59,'Resumen Anual'!$DD$313)+SUMIF('Resumen Anual'!$BI$286,BH59,'Resumen Anual'!$BE$313)+SUMIF('Resumen Anual'!$L$286,BH59,'Resumen Anual'!$H$313)+SUMIF('Resumen Anual'!$FE$230,BH59,'Resumen Anual'!$FA$257)+SUMIF('Resumen Anual'!$DH$230,BH59,'Resumen Anual'!$DD$257)+SUMIF('Resumen Anual'!$BI$230,BH59,'Resumen Anual'!$BE$257)+SUMIF('Resumen Anual'!$L$230,BH59,'Resumen Anual'!$H$257)+SUMIF('Resumen Anual'!$FE$174,BH59,'Resumen Anual'!$FA$201)+SUMIF('Resumen Anual'!$DH$174,BH59,'Resumen Anual'!$DD$201)+SUMIF('Resumen Anual'!$BI$174,BH59,'Resumen Anual'!$BE$201)+SUMIF('Resumen Anual'!$L$174,BH59,'Resumen Anual'!$H$201)+SUMIF('Resumen Anual'!$FE$118,BH59,'Resumen Anual'!$FA$145)+SUMIF('Resumen Anual'!$DH$118,BH59,'Resumen Anual'!$DD$145)+SUMIF('Resumen Anual'!$BI$118,BH59,'Resumen Anual'!$BE$145)+SUMIF('Resumen Anual'!$L$118,BH59,'Resumen Anual'!$H$145)+SUMIF('Resumen Anual'!$FE$62,BH59,'Resumen Anual'!$FA$89)+SUMIF('Resumen Anual'!$DH$62,BH59,'Resumen Anual'!$DD$89)+SUMIF('Resumen Anual'!$BI$62,BH59,'Resumen Anual'!$BE$89)+SUMIF('Resumen Anual'!$L$62,BH59,'Resumen Anual'!$H$89)+SUMIF('Resumen Anual'!$FE$6,BH59,'Resumen Anual'!$FA$33)+SUMIF('Resumen Anual'!$DH$6,BH59,'Resumen Anual'!$DD$33)+SUMIF('Resumen Anual'!$BI$6,BH59,'Resumen Anual'!$BE$33)+SUMIF('Resumen Anual'!$L$6,BH59,'Resumen Anual'!$H$33)+SUMIF('Bitácoras Anteriores'!$K$6,BH59,'Bitácoras Anteriores'!$F$29)+SUMIF('Bitácoras Anteriores'!$K$59,$K$6,'Bitácoras Anteriores'!$F$82)+SUMIF('Bitácoras Anteriores'!$K$112,BH59,'Bitácoras Anteriores'!$F$135)+SUMIF('Bitácoras Anteriores'!$K$165,BH59,'Bitácoras Anteriores'!$F$188)+SUMIF('Bitácoras Anteriores'!$K$218,BH59,'Bitácoras Anteriores'!$F$241)+SUMIF('Bitácoras Anteriores'!$K$271,BH59,'Bitácoras Anteriores'!$F$294)+SUMIF('Bitácoras Anteriores'!$K$324,BH59,'Bitácoras Anteriores'!$F$347)+SUMIF('Bitácoras Anteriores'!$BH$6,BH59,'Bitácoras Anteriores'!$BD$29)+SUMIF('Bitácoras Anteriores'!$BH$59,$K$6,'Bitácoras Anteriores'!$BD$82)+SUMIF('Bitácoras Anteriores'!$BH$112,BH59,'Bitácoras Anteriores'!$BD$135)+SUMIF('Bitácoras Anteriores'!$BH$165,BH59,'Bitácoras Anteriores'!$BD$188)+SUMIF('Bitácoras Anteriores'!$BH$218,BH59,'Bitácoras Anteriores'!$BD$241)+SUMIF('Bitácoras Anteriores'!$BH$271,BH59,'Bitácoras Anteriores'!$BD$294)+SUMIF('Bitácoras Anteriores'!$BH$324,BH59,'Bitácoras Anteriores'!$BD$347)+SUMIF('Bitácoras Anteriores'!$DF$6,BH59,'Bitácoras Anteriores'!$DB$29)+SUMIF('Bitácoras Anteriores'!$DF$59,$K$6,'Bitácoras Anteriores'!$DB$82)+SUMIF('Bitácoras Anteriores'!$DF$112,BH59,'Bitácoras Anteriores'!$DB$135)+SUMIF('Bitácoras Anteriores'!$DF$165,BH59,'Bitácoras Anteriores'!$DB$188)+SUMIF('Bitácoras Anteriores'!$DF$218,BH59,'Bitácoras Anteriores'!$DB$241)+SUMIF('Bitácoras Anteriores'!$DF$271,BH59,'Bitácoras Anteriores'!$DB$294)+SUMIF('Bitácoras Anteriores'!$DF$324,BH59,'Bitácoras Anteriores'!$DB$347)+SUMIF('Bitácoras Anteriores'!$FC$6,BH59,'Bitácoras Anteriores'!$EY$29)+SUMIF('Bitácoras Anteriores'!$FC$59,$K$6,'Bitácoras Anteriores'!$EY$82)+SUMIF('Bitácoras Anteriores'!$FC$112,BH59,'Bitácoras Anteriores'!$EY$135)+SUMIF('Bitácoras Anteriores'!$FC$165,BH59,'Bitácoras Anteriores'!$EY$188)+SUMIF('Bitácoras Anteriores'!$FC$218,BH59,'Bitácoras Anteriores'!$EY$241)+SUMIF('Bitácoras Anteriores'!$FC$271,BH59,'Bitácoras Anteriores'!$EY$294)+SUMIF('Bitácoras Anteriores'!$FC$324,BH59,'Bitácoras Anteriores'!$EY$347)</f>
        <v>0</v>
      </c>
      <c r="BD82" s="762"/>
      <c r="BE82" s="762"/>
      <c r="BF82" s="762"/>
      <c r="BG82" s="762"/>
      <c r="BH82" s="762"/>
      <c r="BI82" s="763"/>
      <c r="BJ82" s="632"/>
      <c r="BK82" s="767" t="s">
        <v>85</v>
      </c>
      <c r="BL82" s="607"/>
      <c r="BM82" s="607"/>
      <c r="BN82" s="607"/>
      <c r="BO82" s="607"/>
      <c r="BP82" s="607"/>
      <c r="BQ82" s="607"/>
      <c r="BR82" s="607"/>
      <c r="BS82" s="607"/>
      <c r="BT82" s="607"/>
      <c r="BU82" s="608"/>
      <c r="BV82" s="15"/>
      <c r="BW82" s="773"/>
      <c r="BX82" s="774"/>
      <c r="BY82" s="774"/>
      <c r="BZ82" s="774"/>
      <c r="CA82" s="774"/>
      <c r="CB82" s="770"/>
      <c r="CC82" s="770"/>
      <c r="CD82" s="770"/>
      <c r="CE82" s="770"/>
      <c r="CF82" s="770"/>
      <c r="CG82" s="770"/>
      <c r="CH82" s="770"/>
      <c r="CI82" s="770"/>
      <c r="CJ82" s="770"/>
      <c r="CK82" s="770"/>
      <c r="CL82" s="770"/>
      <c r="CM82" s="770"/>
      <c r="CN82" s="756"/>
      <c r="CO82" s="756"/>
      <c r="CP82" s="756"/>
      <c r="CQ82" s="756"/>
      <c r="CR82" s="756"/>
      <c r="CS82" s="756"/>
      <c r="CT82" s="1200"/>
      <c r="CU82" s="1199"/>
      <c r="CV82" s="171"/>
      <c r="CW82" s="757" t="str">
        <f>'Resumen Anual'!$C$33</f>
        <v>Travesía</v>
      </c>
      <c r="CX82" s="758"/>
      <c r="CY82" s="758"/>
      <c r="CZ82" s="758"/>
      <c r="DA82" s="761">
        <f>SUMIF('Resumen Anual'!$FE$622,DF59,'Resumen Anual'!$FA$649)+SUMIF('Resumen Anual'!$DH$622,DF59,'Resumen Anual'!$DD$649)+SUMIF('Resumen Anual'!$BI$622,DF59,'Resumen Anual'!$BE$649)+SUMIF('Resumen Anual'!$L$622,DF59,'Resumen Anual'!$H$649)+SUMIF('Resumen Anual'!$FE$566,DF59,'Resumen Anual'!$FA$593)+SUMIF('Resumen Anual'!$DH$566,DF59,'Resumen Anual'!$DD$593)+SUMIF('Resumen Anual'!$BI$566,DF59,'Resumen Anual'!$BE$593)+SUMIF('Resumen Anual'!$L$566,DF59,'Resumen Anual'!$H$593)+SUMIF('Resumen Anual'!$FE$510,DF59,'Resumen Anual'!$FA$537)+SUMIF('Resumen Anual'!$DH$510,DF59,'Resumen Anual'!$DD$537)+SUMIF('Resumen Anual'!$BI$510,DF59,'Resumen Anual'!$BE$537)+SUMIF('Resumen Anual'!$L$510,DF59,'Resumen Anual'!$H$537)+SUMIF('Resumen Anual'!$FE$454,DF59,'Resumen Anual'!$FA$481)+SUMIF('Resumen Anual'!$DH$454,DF59,'Resumen Anual'!$DD$481)+SUMIF('Resumen Anual'!$BI$454,DF59,'Resumen Anual'!$BE$481)+SUMIF('Resumen Anual'!$L$454,DF59,'Resumen Anual'!$H$481)+SUMIF('Resumen Anual'!$FE$398,DF59,'Resumen Anual'!$FA$425)+SUMIF('Resumen Anual'!$DH$398,DF59,'Resumen Anual'!$DD$425)+SUMIF('Resumen Anual'!$BI$398,DF59,'Resumen Anual'!$BE$425)+SUMIF('Resumen Anual'!$L$398,DF59,'Resumen Anual'!$H$425)+SUMIF('Resumen Anual'!$FE$342,DF59,'Resumen Anual'!$FA$369)+SUMIF('Resumen Anual'!$DH$342,DF59,'Resumen Anual'!$DD$369)+SUMIF('Resumen Anual'!$BI$342,DF59,'Resumen Anual'!$BE$369)+SUMIF('Resumen Anual'!$L$342,DF59,'Resumen Anual'!$H$369)+SUMIF('Resumen Anual'!$FE$286,DF59,'Resumen Anual'!$FA$313)+SUMIF('Resumen Anual'!$DH$286,DF59,'Resumen Anual'!$DD$313)+SUMIF('Resumen Anual'!$BI$286,DF59,'Resumen Anual'!$BE$313)+SUMIF('Resumen Anual'!$L$286,DF59,'Resumen Anual'!$H$313)+SUMIF('Resumen Anual'!$FE$230,DF59,'Resumen Anual'!$FA$257)+SUMIF('Resumen Anual'!$DH$230,DF59,'Resumen Anual'!$DD$257)+SUMIF('Resumen Anual'!$BI$230,DF59,'Resumen Anual'!$BE$257)+SUMIF('Resumen Anual'!$L$230,DF59,'Resumen Anual'!$H$257)+SUMIF('Resumen Anual'!$FE$174,DF59,'Resumen Anual'!$FA$201)+SUMIF('Resumen Anual'!$DH$174,DF59,'Resumen Anual'!$DD$201)+SUMIF('Resumen Anual'!$BI$174,DF59,'Resumen Anual'!$BE$201)+SUMIF('Resumen Anual'!$L$174,DF59,'Resumen Anual'!$H$201)+SUMIF('Resumen Anual'!$FE$118,DF59,'Resumen Anual'!$FA$145)+SUMIF('Resumen Anual'!$DH$118,DF59,'Resumen Anual'!$DD$145)+SUMIF('Resumen Anual'!$BI$118,DF59,'Resumen Anual'!$BE$145)+SUMIF('Resumen Anual'!$L$118,DF59,'Resumen Anual'!$H$145)+SUMIF('Resumen Anual'!$FE$62,DF59,'Resumen Anual'!$FA$89)+SUMIF('Resumen Anual'!$DH$62,DF59,'Resumen Anual'!$DD$89)+SUMIF('Resumen Anual'!$BI$62,DF59,'Resumen Anual'!$BE$89)+SUMIF('Resumen Anual'!$L$62,DF59,'Resumen Anual'!$H$89)+SUMIF('Resumen Anual'!$FE$6,DF59,'Resumen Anual'!$FA$33)+SUMIF('Resumen Anual'!$DH$6,DF59,'Resumen Anual'!$DD$33)+SUMIF('Resumen Anual'!$BI$6,DF59,'Resumen Anual'!$BE$33)+SUMIF('Resumen Anual'!$L$6,DF59,'Resumen Anual'!$H$33)+SUMIF('Bitácoras Anteriores'!$K$6,DF59,'Bitácoras Anteriores'!$F$29)+SUMIF('Bitácoras Anteriores'!$K$59,$K$6,'Bitácoras Anteriores'!$F$82)+SUMIF('Bitácoras Anteriores'!$K$112,DF59,'Bitácoras Anteriores'!$F$135)+SUMIF('Bitácoras Anteriores'!$K$165,DF59,'Bitácoras Anteriores'!$F$188)+SUMIF('Bitácoras Anteriores'!$K$218,DF59,'Bitácoras Anteriores'!$F$241)+SUMIF('Bitácoras Anteriores'!$K$271,DF59,'Bitácoras Anteriores'!$F$294)+SUMIF('Bitácoras Anteriores'!$K$324,DF59,'Bitácoras Anteriores'!$F$347)+SUMIF('Bitácoras Anteriores'!$BH$6,DF59,'Bitácoras Anteriores'!$BD$29)+SUMIF('Bitácoras Anteriores'!$BH$59,$K$6,'Bitácoras Anteriores'!$BD$82)+SUMIF('Bitácoras Anteriores'!$BH$112,DF59,'Bitácoras Anteriores'!$BD$135)+SUMIF('Bitácoras Anteriores'!$BH$165,DF59,'Bitácoras Anteriores'!$BD$188)+SUMIF('Bitácoras Anteriores'!$BH$218,DF59,'Bitácoras Anteriores'!$BD$241)+SUMIF('Bitácoras Anteriores'!$BH$271,DF59,'Bitácoras Anteriores'!$BD$294)+SUMIF('Bitácoras Anteriores'!$BH$324,DF59,'Bitácoras Anteriores'!$BD$347)+SUMIF('Bitácoras Anteriores'!$DF$6,DF59,'Bitácoras Anteriores'!$DB$29)+SUMIF('Bitácoras Anteriores'!$DF$59,$K$6,'Bitácoras Anteriores'!$DB$82)+SUMIF('Bitácoras Anteriores'!$DF$112,DF59,'Bitácoras Anteriores'!$DB$135)+SUMIF('Bitácoras Anteriores'!$DF$165,DF59,'Bitácoras Anteriores'!$DB$188)+SUMIF('Bitácoras Anteriores'!$DF$218,DF59,'Bitácoras Anteriores'!$DB$241)+SUMIF('Bitácoras Anteriores'!$DF$271,DF59,'Bitácoras Anteriores'!$DB$294)+SUMIF('Bitácoras Anteriores'!$DF$324,DF59,'Bitácoras Anteriores'!$DB$347)+SUMIF('Bitácoras Anteriores'!$FC$6,DF59,'Bitácoras Anteriores'!$EY$29)+SUMIF('Bitácoras Anteriores'!$FC$59,$K$6,'Bitácoras Anteriores'!$EY$82)+SUMIF('Bitácoras Anteriores'!$FC$112,DF59,'Bitácoras Anteriores'!$EY$135)+SUMIF('Bitácoras Anteriores'!$FC$165,DF59,'Bitácoras Anteriores'!$EY$188)+SUMIF('Bitácoras Anteriores'!$FC$218,DF59,'Bitácoras Anteriores'!$EY$241)+SUMIF('Bitácoras Anteriores'!$FC$271,DF59,'Bitácoras Anteriores'!$EY$294)+SUMIF('Bitácoras Anteriores'!$FC$324,DF59,'Bitácoras Anteriores'!$EY$347)</f>
        <v>0</v>
      </c>
      <c r="DB82" s="762"/>
      <c r="DC82" s="762"/>
      <c r="DD82" s="762"/>
      <c r="DE82" s="762"/>
      <c r="DF82" s="762"/>
      <c r="DG82" s="763"/>
      <c r="DH82" s="632"/>
      <c r="DI82" s="767" t="s">
        <v>85</v>
      </c>
      <c r="DJ82" s="607"/>
      <c r="DK82" s="607"/>
      <c r="DL82" s="607"/>
      <c r="DM82" s="607"/>
      <c r="DN82" s="607"/>
      <c r="DO82" s="607"/>
      <c r="DP82" s="607"/>
      <c r="DQ82" s="607"/>
      <c r="DR82" s="607"/>
      <c r="DS82" s="608"/>
      <c r="DT82" s="15"/>
      <c r="DU82" s="773"/>
      <c r="DV82" s="774"/>
      <c r="DW82" s="774"/>
      <c r="DX82" s="774"/>
      <c r="DY82" s="774"/>
      <c r="DZ82" s="770"/>
      <c r="EA82" s="770"/>
      <c r="EB82" s="770"/>
      <c r="EC82" s="770"/>
      <c r="ED82" s="770"/>
      <c r="EE82" s="770"/>
      <c r="EF82" s="770"/>
      <c r="EG82" s="770"/>
      <c r="EH82" s="770"/>
      <c r="EI82" s="770"/>
      <c r="EJ82" s="770"/>
      <c r="EK82" s="770"/>
      <c r="EL82" s="756"/>
      <c r="EM82" s="756"/>
      <c r="EN82" s="756"/>
      <c r="EO82" s="756"/>
      <c r="EP82" s="756"/>
      <c r="EQ82" s="1215"/>
      <c r="ER82" s="1200"/>
      <c r="ES82" s="171"/>
      <c r="ET82" s="757" t="str">
        <f>'Resumen Anual'!$C$33</f>
        <v>Travesía</v>
      </c>
      <c r="EU82" s="758"/>
      <c r="EV82" s="758"/>
      <c r="EW82" s="758"/>
      <c r="EX82" s="761">
        <f>SUMIF('Resumen Anual'!$FE$622,FC59,'Resumen Anual'!$FA$649)+SUMIF('Resumen Anual'!$DH$622,FC59,'Resumen Anual'!$DD$649)+SUMIF('Resumen Anual'!$BI$622,FC59,'Resumen Anual'!$BE$649)+SUMIF('Resumen Anual'!$L$622,FC59,'Resumen Anual'!$H$649)+SUMIF('Resumen Anual'!$FE$566,FC59,'Resumen Anual'!$FA$593)+SUMIF('Resumen Anual'!$DH$566,FC59,'Resumen Anual'!$DD$593)+SUMIF('Resumen Anual'!$BI$566,FC59,'Resumen Anual'!$BE$593)+SUMIF('Resumen Anual'!$L$566,FC59,'Resumen Anual'!$H$593)+SUMIF('Resumen Anual'!$FE$510,FC59,'Resumen Anual'!$FA$537)+SUMIF('Resumen Anual'!$DH$510,FC59,'Resumen Anual'!$DD$537)+SUMIF('Resumen Anual'!$BI$510,FC59,'Resumen Anual'!$BE$537)+SUMIF('Resumen Anual'!$L$510,FC59,'Resumen Anual'!$H$537)+SUMIF('Resumen Anual'!$FE$454,FC59,'Resumen Anual'!$FA$481)+SUMIF('Resumen Anual'!$DH$454,FC59,'Resumen Anual'!$DD$481)+SUMIF('Resumen Anual'!$BI$454,FC59,'Resumen Anual'!$BE$481)+SUMIF('Resumen Anual'!$L$454,FC59,'Resumen Anual'!$H$481)+SUMIF('Resumen Anual'!$FE$398,FC59,'Resumen Anual'!$FA$425)+SUMIF('Resumen Anual'!$DH$398,FC59,'Resumen Anual'!$DD$425)+SUMIF('Resumen Anual'!$BI$398,FC59,'Resumen Anual'!$BE$425)+SUMIF('Resumen Anual'!$L$398,FC59,'Resumen Anual'!$H$425)+SUMIF('Resumen Anual'!$FE$342,FC59,'Resumen Anual'!$FA$369)+SUMIF('Resumen Anual'!$DH$342,FC59,'Resumen Anual'!$DD$369)+SUMIF('Resumen Anual'!$BI$342,FC59,'Resumen Anual'!$BE$369)+SUMIF('Resumen Anual'!$L$342,FC59,'Resumen Anual'!$H$369)+SUMIF('Resumen Anual'!$FE$286,FC59,'Resumen Anual'!$FA$313)+SUMIF('Resumen Anual'!$DH$286,FC59,'Resumen Anual'!$DD$313)+SUMIF('Resumen Anual'!$BI$286,FC59,'Resumen Anual'!$BE$313)+SUMIF('Resumen Anual'!$L$286,FC59,'Resumen Anual'!$H$313)+SUMIF('Resumen Anual'!$FE$230,FC59,'Resumen Anual'!$FA$257)+SUMIF('Resumen Anual'!$DH$230,FC59,'Resumen Anual'!$DD$257)+SUMIF('Resumen Anual'!$BI$230,FC59,'Resumen Anual'!$BE$257)+SUMIF('Resumen Anual'!$L$230,FC59,'Resumen Anual'!$H$257)+SUMIF('Resumen Anual'!$FE$174,FC59,'Resumen Anual'!$FA$201)+SUMIF('Resumen Anual'!$DH$174,FC59,'Resumen Anual'!$DD$201)+SUMIF('Resumen Anual'!$BI$174,FC59,'Resumen Anual'!$BE$201)+SUMIF('Resumen Anual'!$L$174,FC59,'Resumen Anual'!$H$201)+SUMIF('Resumen Anual'!$FE$118,FC59,'Resumen Anual'!$FA$145)+SUMIF('Resumen Anual'!$DH$118,FC59,'Resumen Anual'!$DD$145)+SUMIF('Resumen Anual'!$BI$118,FC59,'Resumen Anual'!$BE$145)+SUMIF('Resumen Anual'!$L$118,FC59,'Resumen Anual'!$H$145)+SUMIF('Resumen Anual'!$FE$62,FC59,'Resumen Anual'!$FA$89)+SUMIF('Resumen Anual'!$DH$62,FC59,'Resumen Anual'!$DD$89)+SUMIF('Resumen Anual'!$BI$62,FC59,'Resumen Anual'!$BE$89)+SUMIF('Resumen Anual'!$L$62,FC59,'Resumen Anual'!$H$89)+SUMIF('Resumen Anual'!$FE$6,FC59,'Resumen Anual'!$FA$33)+SUMIF('Resumen Anual'!$DH$6,FC59,'Resumen Anual'!$DD$33)+SUMIF('Resumen Anual'!$BI$6,FC59,'Resumen Anual'!$BE$33)+SUMIF('Resumen Anual'!$L$6,FC59,'Resumen Anual'!$H$33)+SUMIF('Bitácoras Anteriores'!$K$6,FC59,'Bitácoras Anteriores'!$F$29)+SUMIF('Bitácoras Anteriores'!$K$59,$K$6,'Bitácoras Anteriores'!$F$82)+SUMIF('Bitácoras Anteriores'!$K$112,FC59,'Bitácoras Anteriores'!$F$135)+SUMIF('Bitácoras Anteriores'!$K$165,FC59,'Bitácoras Anteriores'!$F$188)+SUMIF('Bitácoras Anteriores'!$K$218,FC59,'Bitácoras Anteriores'!$F$241)+SUMIF('Bitácoras Anteriores'!$K$271,FC59,'Bitácoras Anteriores'!$F$294)+SUMIF('Bitácoras Anteriores'!$K$324,FC59,'Bitácoras Anteriores'!$F$347)+SUMIF('Bitácoras Anteriores'!$BH$6,FC59,'Bitácoras Anteriores'!$BD$29)+SUMIF('Bitácoras Anteriores'!$BH$59,$K$6,'Bitácoras Anteriores'!$BD$82)+SUMIF('Bitácoras Anteriores'!$BH$112,FC59,'Bitácoras Anteriores'!$BD$135)+SUMIF('Bitácoras Anteriores'!$BH$165,FC59,'Bitácoras Anteriores'!$BD$188)+SUMIF('Bitácoras Anteriores'!$BH$218,FC59,'Bitácoras Anteriores'!$BD$241)+SUMIF('Bitácoras Anteriores'!$BH$271,FC59,'Bitácoras Anteriores'!$BD$294)+SUMIF('Bitácoras Anteriores'!$BH$324,FC59,'Bitácoras Anteriores'!$BD$347)+SUMIF('Bitácoras Anteriores'!$DF$6,FC59,'Bitácoras Anteriores'!$DB$29)+SUMIF('Bitácoras Anteriores'!$DF$59,$K$6,'Bitácoras Anteriores'!$DB$82)+SUMIF('Bitácoras Anteriores'!$DF$112,FC59,'Bitácoras Anteriores'!$DB$135)+SUMIF('Bitácoras Anteriores'!$DF$165,FC59,'Bitácoras Anteriores'!$DB$188)+SUMIF('Bitácoras Anteriores'!$DF$218,FC59,'Bitácoras Anteriores'!$DB$241)+SUMIF('Bitácoras Anteriores'!$DF$271,FC59,'Bitácoras Anteriores'!$DB$294)+SUMIF('Bitácoras Anteriores'!$DF$324,FC59,'Bitácoras Anteriores'!$DB$347)+SUMIF('Bitácoras Anteriores'!$FC$6,FC59,'Bitácoras Anteriores'!$EY$29)+SUMIF('Bitácoras Anteriores'!$FC$59,$K$6,'Bitácoras Anteriores'!$EY$82)+SUMIF('Bitácoras Anteriores'!$FC$112,FC59,'Bitácoras Anteriores'!$EY$135)+SUMIF('Bitácoras Anteriores'!$FC$165,FC59,'Bitácoras Anteriores'!$EY$188)+SUMIF('Bitácoras Anteriores'!$FC$218,FC59,'Bitácoras Anteriores'!$EY$241)+SUMIF('Bitácoras Anteriores'!$FC$271,FC59,'Bitácoras Anteriores'!$EY$294)+SUMIF('Bitácoras Anteriores'!$FC$324,FC59,'Bitácoras Anteriores'!$EY$347)</f>
        <v>0</v>
      </c>
      <c r="EY82" s="762"/>
      <c r="EZ82" s="762"/>
      <c r="FA82" s="762"/>
      <c r="FB82" s="762"/>
      <c r="FC82" s="762"/>
      <c r="FD82" s="763"/>
      <c r="FE82" s="632"/>
      <c r="FF82" s="767" t="s">
        <v>85</v>
      </c>
      <c r="FG82" s="607"/>
      <c r="FH82" s="607"/>
      <c r="FI82" s="607"/>
      <c r="FJ82" s="607"/>
      <c r="FK82" s="607"/>
      <c r="FL82" s="607"/>
      <c r="FM82" s="607"/>
      <c r="FN82" s="607"/>
      <c r="FO82" s="607"/>
      <c r="FP82" s="608"/>
      <c r="FQ82" s="15"/>
      <c r="FR82" s="773"/>
      <c r="FS82" s="774"/>
      <c r="FT82" s="774"/>
      <c r="FU82" s="774"/>
      <c r="FV82" s="774"/>
      <c r="FW82" s="770"/>
      <c r="FX82" s="770"/>
      <c r="FY82" s="770"/>
      <c r="FZ82" s="770"/>
      <c r="GA82" s="770"/>
      <c r="GB82" s="770"/>
      <c r="GC82" s="770"/>
      <c r="GD82" s="770"/>
      <c r="GE82" s="770"/>
      <c r="GF82" s="770"/>
      <c r="GG82" s="770"/>
      <c r="GH82" s="770"/>
      <c r="GI82" s="756"/>
      <c r="GJ82" s="756"/>
      <c r="GK82" s="756"/>
      <c r="GL82" s="756"/>
      <c r="GM82" s="756"/>
      <c r="GN82" s="756"/>
      <c r="GO82" s="1200"/>
    </row>
    <row r="83" spans="1:197" ht="6" customHeight="1" x14ac:dyDescent="0.25">
      <c r="A83" s="171"/>
      <c r="B83" s="759"/>
      <c r="C83" s="760"/>
      <c r="D83" s="760"/>
      <c r="E83" s="760"/>
      <c r="F83" s="764"/>
      <c r="G83" s="765"/>
      <c r="H83" s="765"/>
      <c r="I83" s="765"/>
      <c r="J83" s="765"/>
      <c r="K83" s="765"/>
      <c r="L83" s="766"/>
      <c r="M83" s="632"/>
      <c r="N83" s="768"/>
      <c r="O83" s="609"/>
      <c r="P83" s="609"/>
      <c r="Q83" s="609"/>
      <c r="R83" s="609"/>
      <c r="S83" s="609"/>
      <c r="T83" s="609"/>
      <c r="U83" s="609"/>
      <c r="V83" s="609"/>
      <c r="W83" s="609"/>
      <c r="X83" s="610"/>
      <c r="Y83" s="15"/>
      <c r="Z83" s="752" t="str">
        <f>IF(Portada!$A$1="www.fly-logics.com","Total Años",0)</f>
        <v>Total Años</v>
      </c>
      <c r="AA83" s="753"/>
      <c r="AB83" s="753"/>
      <c r="AC83" s="753"/>
      <c r="AD83" s="753"/>
      <c r="AE83" s="743">
        <f>SUM(AE63:AH82)</f>
        <v>0</v>
      </c>
      <c r="AF83" s="744"/>
      <c r="AG83" s="744"/>
      <c r="AH83" s="745"/>
      <c r="AI83" s="743">
        <f>SUM(AI63:AL82)</f>
        <v>0</v>
      </c>
      <c r="AJ83" s="744"/>
      <c r="AK83" s="744"/>
      <c r="AL83" s="745"/>
      <c r="AM83" s="743">
        <f>SUM(AM63:AP82)</f>
        <v>0</v>
      </c>
      <c r="AN83" s="744"/>
      <c r="AO83" s="744"/>
      <c r="AP83" s="745"/>
      <c r="AQ83" s="746">
        <f>SUM(AQ63:AS82)</f>
        <v>0</v>
      </c>
      <c r="AR83" s="747"/>
      <c r="AS83" s="747"/>
      <c r="AT83" s="746">
        <f>SUM(AT63:AV82)</f>
        <v>0</v>
      </c>
      <c r="AU83" s="747"/>
      <c r="AV83" s="747"/>
      <c r="AW83" s="1200"/>
      <c r="AX83" s="171"/>
      <c r="AY83" s="759"/>
      <c r="AZ83" s="760"/>
      <c r="BA83" s="760"/>
      <c r="BB83" s="760"/>
      <c r="BC83" s="764"/>
      <c r="BD83" s="765"/>
      <c r="BE83" s="765"/>
      <c r="BF83" s="765"/>
      <c r="BG83" s="765"/>
      <c r="BH83" s="765"/>
      <c r="BI83" s="766"/>
      <c r="BJ83" s="632"/>
      <c r="BK83" s="768"/>
      <c r="BL83" s="609"/>
      <c r="BM83" s="609"/>
      <c r="BN83" s="609"/>
      <c r="BO83" s="609"/>
      <c r="BP83" s="609"/>
      <c r="BQ83" s="609"/>
      <c r="BR83" s="609"/>
      <c r="BS83" s="609"/>
      <c r="BT83" s="609"/>
      <c r="BU83" s="610"/>
      <c r="BV83" s="15"/>
      <c r="BW83" s="752" t="str">
        <f>IF(Portada!$A$1="www.fly-logics.com","Total Años",0)</f>
        <v>Total Años</v>
      </c>
      <c r="BX83" s="753"/>
      <c r="BY83" s="753"/>
      <c r="BZ83" s="753"/>
      <c r="CA83" s="753"/>
      <c r="CB83" s="743">
        <f>SUM(CB63:CE82)</f>
        <v>0</v>
      </c>
      <c r="CC83" s="744"/>
      <c r="CD83" s="744"/>
      <c r="CE83" s="745"/>
      <c r="CF83" s="743">
        <f>SUM(CF63:CI82)</f>
        <v>0</v>
      </c>
      <c r="CG83" s="744"/>
      <c r="CH83" s="744"/>
      <c r="CI83" s="745"/>
      <c r="CJ83" s="743">
        <f>SUM(CJ63:CM82)</f>
        <v>0</v>
      </c>
      <c r="CK83" s="744"/>
      <c r="CL83" s="744"/>
      <c r="CM83" s="745"/>
      <c r="CN83" s="746">
        <f>SUM(CN63:CP82)</f>
        <v>0</v>
      </c>
      <c r="CO83" s="747"/>
      <c r="CP83" s="747"/>
      <c r="CQ83" s="746">
        <f>SUM(CQ63:CS82)</f>
        <v>0</v>
      </c>
      <c r="CR83" s="747"/>
      <c r="CS83" s="748"/>
      <c r="CT83" s="1200"/>
      <c r="CU83" s="1199"/>
      <c r="CV83" s="171"/>
      <c r="CW83" s="759"/>
      <c r="CX83" s="760"/>
      <c r="CY83" s="760"/>
      <c r="CZ83" s="760"/>
      <c r="DA83" s="764"/>
      <c r="DB83" s="765"/>
      <c r="DC83" s="765"/>
      <c r="DD83" s="765"/>
      <c r="DE83" s="765"/>
      <c r="DF83" s="765"/>
      <c r="DG83" s="766"/>
      <c r="DH83" s="632"/>
      <c r="DI83" s="768"/>
      <c r="DJ83" s="609"/>
      <c r="DK83" s="609"/>
      <c r="DL83" s="609"/>
      <c r="DM83" s="609"/>
      <c r="DN83" s="609"/>
      <c r="DO83" s="609"/>
      <c r="DP83" s="609"/>
      <c r="DQ83" s="609"/>
      <c r="DR83" s="609"/>
      <c r="DS83" s="610"/>
      <c r="DT83" s="15"/>
      <c r="DU83" s="752" t="str">
        <f>IF(Portada!$A$1="www.fly-logics.com","Total Años",0)</f>
        <v>Total Años</v>
      </c>
      <c r="DV83" s="753"/>
      <c r="DW83" s="753"/>
      <c r="DX83" s="753"/>
      <c r="DY83" s="753"/>
      <c r="DZ83" s="743">
        <f>SUM(DZ63:EC82)</f>
        <v>0</v>
      </c>
      <c r="EA83" s="744"/>
      <c r="EB83" s="744"/>
      <c r="EC83" s="745"/>
      <c r="ED83" s="743">
        <f>SUM(ED63:EG82)</f>
        <v>0</v>
      </c>
      <c r="EE83" s="744"/>
      <c r="EF83" s="744"/>
      <c r="EG83" s="745"/>
      <c r="EH83" s="743">
        <f>SUM(EH63:EK82)</f>
        <v>0</v>
      </c>
      <c r="EI83" s="744"/>
      <c r="EJ83" s="744"/>
      <c r="EK83" s="745"/>
      <c r="EL83" s="746">
        <f>SUM(EL63:EN82)</f>
        <v>0</v>
      </c>
      <c r="EM83" s="747"/>
      <c r="EN83" s="747"/>
      <c r="EO83" s="746">
        <f>SUM(EO63:EQ82)</f>
        <v>0</v>
      </c>
      <c r="EP83" s="747"/>
      <c r="EQ83" s="747"/>
      <c r="ER83" s="1200"/>
      <c r="ES83" s="171"/>
      <c r="ET83" s="759"/>
      <c r="EU83" s="760"/>
      <c r="EV83" s="760"/>
      <c r="EW83" s="760"/>
      <c r="EX83" s="764"/>
      <c r="EY83" s="765"/>
      <c r="EZ83" s="765"/>
      <c r="FA83" s="765"/>
      <c r="FB83" s="765"/>
      <c r="FC83" s="765"/>
      <c r="FD83" s="766"/>
      <c r="FE83" s="632"/>
      <c r="FF83" s="768"/>
      <c r="FG83" s="609"/>
      <c r="FH83" s="609"/>
      <c r="FI83" s="609"/>
      <c r="FJ83" s="609"/>
      <c r="FK83" s="609"/>
      <c r="FL83" s="609"/>
      <c r="FM83" s="609"/>
      <c r="FN83" s="609"/>
      <c r="FO83" s="609"/>
      <c r="FP83" s="610"/>
      <c r="FQ83" s="15"/>
      <c r="FR83" s="752" t="str">
        <f>IF(Portada!$A$1="www.fly-logics.com","Total Años",0)</f>
        <v>Total Años</v>
      </c>
      <c r="FS83" s="753"/>
      <c r="FT83" s="753"/>
      <c r="FU83" s="753"/>
      <c r="FV83" s="753"/>
      <c r="FW83" s="743">
        <f>SUM(FW63:FZ82)</f>
        <v>0</v>
      </c>
      <c r="FX83" s="744"/>
      <c r="FY83" s="744"/>
      <c r="FZ83" s="745"/>
      <c r="GA83" s="743">
        <f>SUM(GA63:GD82)</f>
        <v>0</v>
      </c>
      <c r="GB83" s="744"/>
      <c r="GC83" s="744"/>
      <c r="GD83" s="745"/>
      <c r="GE83" s="743">
        <f>SUM(GE63:GH82)</f>
        <v>0</v>
      </c>
      <c r="GF83" s="744"/>
      <c r="GG83" s="744"/>
      <c r="GH83" s="745"/>
      <c r="GI83" s="746">
        <f>SUM(GI63:GK82)</f>
        <v>0</v>
      </c>
      <c r="GJ83" s="747"/>
      <c r="GK83" s="747"/>
      <c r="GL83" s="746">
        <f>SUM(GL63:GN82)</f>
        <v>0</v>
      </c>
      <c r="GM83" s="747"/>
      <c r="GN83" s="748"/>
      <c r="GO83" s="1200"/>
    </row>
    <row r="84" spans="1:197" ht="2.25" customHeight="1" x14ac:dyDescent="0.25">
      <c r="A84" s="171"/>
      <c r="B84" s="625"/>
      <c r="C84" s="625"/>
      <c r="D84" s="625"/>
      <c r="E84" s="625"/>
      <c r="F84" s="625"/>
      <c r="G84" s="625"/>
      <c r="H84" s="625"/>
      <c r="I84" s="625"/>
      <c r="J84" s="625"/>
      <c r="K84" s="625"/>
      <c r="L84" s="625"/>
      <c r="M84" s="632"/>
      <c r="N84" s="768"/>
      <c r="O84" s="609"/>
      <c r="P84" s="609"/>
      <c r="Q84" s="609"/>
      <c r="R84" s="609"/>
      <c r="S84" s="609"/>
      <c r="T84" s="609"/>
      <c r="U84" s="609"/>
      <c r="V84" s="609"/>
      <c r="W84" s="609"/>
      <c r="X84" s="610"/>
      <c r="Y84" s="15"/>
      <c r="Z84" s="754"/>
      <c r="AA84" s="755"/>
      <c r="AB84" s="755"/>
      <c r="AC84" s="755"/>
      <c r="AD84" s="755"/>
      <c r="AE84" s="743"/>
      <c r="AF84" s="744"/>
      <c r="AG84" s="744"/>
      <c r="AH84" s="745"/>
      <c r="AI84" s="743"/>
      <c r="AJ84" s="744"/>
      <c r="AK84" s="744"/>
      <c r="AL84" s="745"/>
      <c r="AM84" s="743"/>
      <c r="AN84" s="744"/>
      <c r="AO84" s="744"/>
      <c r="AP84" s="745"/>
      <c r="AQ84" s="746"/>
      <c r="AR84" s="747"/>
      <c r="AS84" s="747"/>
      <c r="AT84" s="746"/>
      <c r="AU84" s="747"/>
      <c r="AV84" s="747"/>
      <c r="AW84" s="1200"/>
      <c r="AX84" s="171"/>
      <c r="AY84" s="625"/>
      <c r="AZ84" s="625"/>
      <c r="BA84" s="625"/>
      <c r="BB84" s="625"/>
      <c r="BC84" s="625"/>
      <c r="BD84" s="625"/>
      <c r="BE84" s="625"/>
      <c r="BF84" s="625"/>
      <c r="BG84" s="625"/>
      <c r="BH84" s="625"/>
      <c r="BI84" s="625"/>
      <c r="BJ84" s="632"/>
      <c r="BK84" s="768"/>
      <c r="BL84" s="609"/>
      <c r="BM84" s="609"/>
      <c r="BN84" s="609"/>
      <c r="BO84" s="609"/>
      <c r="BP84" s="609"/>
      <c r="BQ84" s="609"/>
      <c r="BR84" s="609"/>
      <c r="BS84" s="609"/>
      <c r="BT84" s="609"/>
      <c r="BU84" s="610"/>
      <c r="BV84" s="15"/>
      <c r="BW84" s="754"/>
      <c r="BX84" s="755"/>
      <c r="BY84" s="755"/>
      <c r="BZ84" s="755"/>
      <c r="CA84" s="755"/>
      <c r="CB84" s="743"/>
      <c r="CC84" s="744"/>
      <c r="CD84" s="744"/>
      <c r="CE84" s="745"/>
      <c r="CF84" s="743"/>
      <c r="CG84" s="744"/>
      <c r="CH84" s="744"/>
      <c r="CI84" s="745"/>
      <c r="CJ84" s="743"/>
      <c r="CK84" s="744"/>
      <c r="CL84" s="744"/>
      <c r="CM84" s="745"/>
      <c r="CN84" s="746"/>
      <c r="CO84" s="747"/>
      <c r="CP84" s="747"/>
      <c r="CQ84" s="746"/>
      <c r="CR84" s="747"/>
      <c r="CS84" s="748"/>
      <c r="CT84" s="1200"/>
      <c r="CU84" s="1199"/>
      <c r="CV84" s="171"/>
      <c r="CW84" s="625"/>
      <c r="CX84" s="625"/>
      <c r="CY84" s="625"/>
      <c r="CZ84" s="625"/>
      <c r="DA84" s="625"/>
      <c r="DB84" s="625"/>
      <c r="DC84" s="625"/>
      <c r="DD84" s="625"/>
      <c r="DE84" s="625"/>
      <c r="DF84" s="625"/>
      <c r="DG84" s="625"/>
      <c r="DH84" s="632"/>
      <c r="DI84" s="768"/>
      <c r="DJ84" s="609"/>
      <c r="DK84" s="609"/>
      <c r="DL84" s="609"/>
      <c r="DM84" s="609"/>
      <c r="DN84" s="609"/>
      <c r="DO84" s="609"/>
      <c r="DP84" s="609"/>
      <c r="DQ84" s="609"/>
      <c r="DR84" s="609"/>
      <c r="DS84" s="610"/>
      <c r="DT84" s="15"/>
      <c r="DU84" s="754"/>
      <c r="DV84" s="755"/>
      <c r="DW84" s="755"/>
      <c r="DX84" s="755"/>
      <c r="DY84" s="755"/>
      <c r="DZ84" s="743"/>
      <c r="EA84" s="744"/>
      <c r="EB84" s="744"/>
      <c r="EC84" s="745"/>
      <c r="ED84" s="743"/>
      <c r="EE84" s="744"/>
      <c r="EF84" s="744"/>
      <c r="EG84" s="745"/>
      <c r="EH84" s="743"/>
      <c r="EI84" s="744"/>
      <c r="EJ84" s="744"/>
      <c r="EK84" s="745"/>
      <c r="EL84" s="746"/>
      <c r="EM84" s="747"/>
      <c r="EN84" s="747"/>
      <c r="EO84" s="746"/>
      <c r="EP84" s="747"/>
      <c r="EQ84" s="747"/>
      <c r="ER84" s="1200"/>
      <c r="ES84" s="171"/>
      <c r="ET84" s="625"/>
      <c r="EU84" s="625"/>
      <c r="EV84" s="625"/>
      <c r="EW84" s="625"/>
      <c r="EX84" s="625"/>
      <c r="EY84" s="625"/>
      <c r="EZ84" s="625"/>
      <c r="FA84" s="625"/>
      <c r="FB84" s="625"/>
      <c r="FC84" s="625"/>
      <c r="FD84" s="625"/>
      <c r="FE84" s="632"/>
      <c r="FF84" s="768"/>
      <c r="FG84" s="609"/>
      <c r="FH84" s="609"/>
      <c r="FI84" s="609"/>
      <c r="FJ84" s="609"/>
      <c r="FK84" s="609"/>
      <c r="FL84" s="609"/>
      <c r="FM84" s="609"/>
      <c r="FN84" s="609"/>
      <c r="FO84" s="609"/>
      <c r="FP84" s="610"/>
      <c r="FQ84" s="15"/>
      <c r="FR84" s="754"/>
      <c r="FS84" s="755"/>
      <c r="FT84" s="755"/>
      <c r="FU84" s="755"/>
      <c r="FV84" s="755"/>
      <c r="FW84" s="743"/>
      <c r="FX84" s="744"/>
      <c r="FY84" s="744"/>
      <c r="FZ84" s="745"/>
      <c r="GA84" s="743"/>
      <c r="GB84" s="744"/>
      <c r="GC84" s="744"/>
      <c r="GD84" s="745"/>
      <c r="GE84" s="743"/>
      <c r="GF84" s="744"/>
      <c r="GG84" s="744"/>
      <c r="GH84" s="745"/>
      <c r="GI84" s="746"/>
      <c r="GJ84" s="747"/>
      <c r="GK84" s="747"/>
      <c r="GL84" s="746"/>
      <c r="GM84" s="747"/>
      <c r="GN84" s="748"/>
      <c r="GO84" s="1200"/>
    </row>
    <row r="85" spans="1:197" ht="8.25" customHeight="1" x14ac:dyDescent="0.25">
      <c r="A85" s="171"/>
      <c r="B85" s="183" t="str">
        <f>Bitácora!$J$3</f>
        <v>MONO-MOTOR</v>
      </c>
      <c r="C85" s="184" t="str">
        <f>Bitácora!$K$3</f>
        <v>MULTI-MOTOR</v>
      </c>
      <c r="D85" s="184" t="str">
        <f>Bitácora!$L$3</f>
        <v>TURBO-HÉLICE</v>
      </c>
      <c r="E85" s="184" t="str">
        <f>Bitácora!$M$3</f>
        <v>TURBO-JET</v>
      </c>
      <c r="F85" s="184" t="str">
        <f>Bitácora!$N$3</f>
        <v>LSA</v>
      </c>
      <c r="G85" s="184" t="str">
        <f>Bitácora!$O$2</f>
        <v>HELICÓPTERO</v>
      </c>
      <c r="H85" s="184" t="str">
        <f>Bitácora!$P$2</f>
        <v>PLANEADOR</v>
      </c>
      <c r="I85" s="184" t="str">
        <f>Bitácora!$Q$2</f>
        <v>OTROS</v>
      </c>
      <c r="J85" s="185"/>
      <c r="K85" s="186"/>
      <c r="L85" s="187" t="s">
        <v>86</v>
      </c>
      <c r="M85" s="16"/>
      <c r="N85" s="769"/>
      <c r="O85" s="611"/>
      <c r="P85" s="611"/>
      <c r="Q85" s="611"/>
      <c r="R85" s="611"/>
      <c r="S85" s="611"/>
      <c r="T85" s="611"/>
      <c r="U85" s="611"/>
      <c r="V85" s="611"/>
      <c r="W85" s="611"/>
      <c r="X85" s="612"/>
      <c r="Y85" s="15"/>
      <c r="Z85" s="754"/>
      <c r="AA85" s="755"/>
      <c r="AB85" s="755"/>
      <c r="AC85" s="755"/>
      <c r="AD85" s="755"/>
      <c r="AE85" s="743"/>
      <c r="AF85" s="744"/>
      <c r="AG85" s="744"/>
      <c r="AH85" s="745"/>
      <c r="AI85" s="743"/>
      <c r="AJ85" s="744"/>
      <c r="AK85" s="744"/>
      <c r="AL85" s="745"/>
      <c r="AM85" s="743"/>
      <c r="AN85" s="744"/>
      <c r="AO85" s="744"/>
      <c r="AP85" s="745"/>
      <c r="AQ85" s="746"/>
      <c r="AR85" s="747"/>
      <c r="AS85" s="747"/>
      <c r="AT85" s="749"/>
      <c r="AU85" s="750"/>
      <c r="AV85" s="750"/>
      <c r="AW85" s="1200"/>
      <c r="AX85" s="171"/>
      <c r="AY85" s="183" t="str">
        <f>Bitácora!$J$3</f>
        <v>MONO-MOTOR</v>
      </c>
      <c r="AZ85" s="184" t="str">
        <f>Bitácora!$K$3</f>
        <v>MULTI-MOTOR</v>
      </c>
      <c r="BA85" s="184" t="str">
        <f>Bitácora!$L$3</f>
        <v>TURBO-HÉLICE</v>
      </c>
      <c r="BB85" s="184" t="str">
        <f>Bitácora!$M$3</f>
        <v>TURBO-JET</v>
      </c>
      <c r="BC85" s="184" t="str">
        <f>Bitácora!$N$3</f>
        <v>LSA</v>
      </c>
      <c r="BD85" s="184" t="str">
        <f>Bitácora!$O$2</f>
        <v>HELICÓPTERO</v>
      </c>
      <c r="BE85" s="184" t="str">
        <f>Bitácora!$P$2</f>
        <v>PLANEADOR</v>
      </c>
      <c r="BF85" s="184" t="str">
        <f>Bitácora!$Q$2</f>
        <v>OTROS</v>
      </c>
      <c r="BG85" s="185"/>
      <c r="BH85" s="186"/>
      <c r="BI85" s="187" t="s">
        <v>86</v>
      </c>
      <c r="BJ85" s="16"/>
      <c r="BK85" s="769"/>
      <c r="BL85" s="611"/>
      <c r="BM85" s="611"/>
      <c r="BN85" s="611"/>
      <c r="BO85" s="611"/>
      <c r="BP85" s="611"/>
      <c r="BQ85" s="611"/>
      <c r="BR85" s="611"/>
      <c r="BS85" s="611"/>
      <c r="BT85" s="611"/>
      <c r="BU85" s="612"/>
      <c r="BV85" s="15"/>
      <c r="BW85" s="754"/>
      <c r="BX85" s="755"/>
      <c r="BY85" s="755"/>
      <c r="BZ85" s="755"/>
      <c r="CA85" s="755"/>
      <c r="CB85" s="743"/>
      <c r="CC85" s="744"/>
      <c r="CD85" s="744"/>
      <c r="CE85" s="745"/>
      <c r="CF85" s="743"/>
      <c r="CG85" s="744"/>
      <c r="CH85" s="744"/>
      <c r="CI85" s="745"/>
      <c r="CJ85" s="743"/>
      <c r="CK85" s="744"/>
      <c r="CL85" s="744"/>
      <c r="CM85" s="745"/>
      <c r="CN85" s="746"/>
      <c r="CO85" s="747"/>
      <c r="CP85" s="747"/>
      <c r="CQ85" s="749"/>
      <c r="CR85" s="750"/>
      <c r="CS85" s="751"/>
      <c r="CT85" s="1200"/>
      <c r="CU85" s="1199"/>
      <c r="CV85" s="171"/>
      <c r="CW85" s="183" t="str">
        <f>Bitácora!$J$3</f>
        <v>MONO-MOTOR</v>
      </c>
      <c r="CX85" s="184" t="str">
        <f>Bitácora!$K$3</f>
        <v>MULTI-MOTOR</v>
      </c>
      <c r="CY85" s="184" t="str">
        <f>Bitácora!$L$3</f>
        <v>TURBO-HÉLICE</v>
      </c>
      <c r="CZ85" s="184" t="str">
        <f>Bitácora!$M$3</f>
        <v>TURBO-JET</v>
      </c>
      <c r="DA85" s="184" t="str">
        <f>Bitácora!$N$3</f>
        <v>LSA</v>
      </c>
      <c r="DB85" s="184" t="str">
        <f>Bitácora!$O$2</f>
        <v>HELICÓPTERO</v>
      </c>
      <c r="DC85" s="184" t="str">
        <f>Bitácora!$P$2</f>
        <v>PLANEADOR</v>
      </c>
      <c r="DD85" s="184" t="str">
        <f>Bitácora!$Q$2</f>
        <v>OTROS</v>
      </c>
      <c r="DE85" s="185"/>
      <c r="DF85" s="186"/>
      <c r="DG85" s="187" t="s">
        <v>86</v>
      </c>
      <c r="DH85" s="16"/>
      <c r="DI85" s="769"/>
      <c r="DJ85" s="611"/>
      <c r="DK85" s="611"/>
      <c r="DL85" s="611"/>
      <c r="DM85" s="611"/>
      <c r="DN85" s="611"/>
      <c r="DO85" s="611"/>
      <c r="DP85" s="611"/>
      <c r="DQ85" s="611"/>
      <c r="DR85" s="611"/>
      <c r="DS85" s="612"/>
      <c r="DT85" s="15"/>
      <c r="DU85" s="754"/>
      <c r="DV85" s="755"/>
      <c r="DW85" s="755"/>
      <c r="DX85" s="755"/>
      <c r="DY85" s="755"/>
      <c r="DZ85" s="743"/>
      <c r="EA85" s="744"/>
      <c r="EB85" s="744"/>
      <c r="EC85" s="745"/>
      <c r="ED85" s="743"/>
      <c r="EE85" s="744"/>
      <c r="EF85" s="744"/>
      <c r="EG85" s="745"/>
      <c r="EH85" s="743"/>
      <c r="EI85" s="744"/>
      <c r="EJ85" s="744"/>
      <c r="EK85" s="745"/>
      <c r="EL85" s="746"/>
      <c r="EM85" s="747"/>
      <c r="EN85" s="747"/>
      <c r="EO85" s="749"/>
      <c r="EP85" s="750"/>
      <c r="EQ85" s="750"/>
      <c r="ER85" s="1200"/>
      <c r="ES85" s="171"/>
      <c r="ET85" s="183" t="str">
        <f>Bitácora!$J$3</f>
        <v>MONO-MOTOR</v>
      </c>
      <c r="EU85" s="184" t="str">
        <f>Bitácora!$K$3</f>
        <v>MULTI-MOTOR</v>
      </c>
      <c r="EV85" s="184" t="str">
        <f>Bitácora!$L$3</f>
        <v>TURBO-HÉLICE</v>
      </c>
      <c r="EW85" s="184" t="str">
        <f>Bitácora!$M$3</f>
        <v>TURBO-JET</v>
      </c>
      <c r="EX85" s="184" t="str">
        <f>Bitácora!$N$3</f>
        <v>LSA</v>
      </c>
      <c r="EY85" s="184" t="str">
        <f>Bitácora!$O$2</f>
        <v>HELICÓPTERO</v>
      </c>
      <c r="EZ85" s="184" t="str">
        <f>Bitácora!$P$2</f>
        <v>PLANEADOR</v>
      </c>
      <c r="FA85" s="184" t="str">
        <f>Bitácora!$Q$2</f>
        <v>OTROS</v>
      </c>
      <c r="FB85" s="185"/>
      <c r="FC85" s="186"/>
      <c r="FD85" s="187" t="s">
        <v>86</v>
      </c>
      <c r="FE85" s="16"/>
      <c r="FF85" s="769"/>
      <c r="FG85" s="611"/>
      <c r="FH85" s="611"/>
      <c r="FI85" s="611"/>
      <c r="FJ85" s="611"/>
      <c r="FK85" s="611"/>
      <c r="FL85" s="611"/>
      <c r="FM85" s="611"/>
      <c r="FN85" s="611"/>
      <c r="FO85" s="611"/>
      <c r="FP85" s="612"/>
      <c r="FQ85" s="15"/>
      <c r="FR85" s="754"/>
      <c r="FS85" s="755"/>
      <c r="FT85" s="755"/>
      <c r="FU85" s="755"/>
      <c r="FV85" s="755"/>
      <c r="FW85" s="743"/>
      <c r="FX85" s="744"/>
      <c r="FY85" s="744"/>
      <c r="FZ85" s="745"/>
      <c r="GA85" s="743"/>
      <c r="GB85" s="744"/>
      <c r="GC85" s="744"/>
      <c r="GD85" s="745"/>
      <c r="GE85" s="743"/>
      <c r="GF85" s="744"/>
      <c r="GG85" s="744"/>
      <c r="GH85" s="745"/>
      <c r="GI85" s="746"/>
      <c r="GJ85" s="747"/>
      <c r="GK85" s="747"/>
      <c r="GL85" s="749"/>
      <c r="GM85" s="750"/>
      <c r="GN85" s="751"/>
      <c r="GO85" s="1200"/>
    </row>
    <row r="86" spans="1:197" ht="3" customHeight="1" x14ac:dyDescent="0.25">
      <c r="A86" s="171"/>
      <c r="B86" s="625"/>
      <c r="C86" s="625"/>
      <c r="D86" s="625"/>
      <c r="E86" s="625"/>
      <c r="F86" s="625"/>
      <c r="G86" s="625"/>
      <c r="H86" s="625"/>
      <c r="I86" s="625"/>
      <c r="J86" s="625"/>
      <c r="K86" s="625"/>
      <c r="L86" s="625"/>
      <c r="M86" s="625"/>
      <c r="N86" s="657"/>
      <c r="O86" s="657"/>
      <c r="P86" s="657"/>
      <c r="Q86" s="657"/>
      <c r="R86" s="657"/>
      <c r="S86" s="657"/>
      <c r="T86" s="657"/>
      <c r="U86" s="657"/>
      <c r="V86" s="657"/>
      <c r="W86" s="657"/>
      <c r="X86" s="657"/>
      <c r="Y86" s="15"/>
      <c r="Z86" s="17"/>
      <c r="AA86" s="2" t="str">
        <f>AE59</f>
        <v>PIC</v>
      </c>
      <c r="AB86" s="2" t="str">
        <f>AI59</f>
        <v>SIC</v>
      </c>
      <c r="AC86" s="2" t="str">
        <f>AM59</f>
        <v>INSTRU.</v>
      </c>
      <c r="AD86" s="18"/>
      <c r="AE86" s="18"/>
      <c r="AF86" s="18"/>
      <c r="AG86" s="18"/>
      <c r="AH86" s="18"/>
      <c r="AI86" s="18"/>
      <c r="AJ86" s="18"/>
      <c r="AK86" s="18"/>
      <c r="AL86" s="18"/>
      <c r="AM86" s="18"/>
      <c r="AN86" s="18"/>
      <c r="AO86" s="18"/>
      <c r="AP86" s="18"/>
      <c r="AQ86" s="18"/>
      <c r="AR86" s="18"/>
      <c r="AS86" s="18"/>
      <c r="AT86" s="18"/>
      <c r="AU86" s="18"/>
      <c r="AV86" s="18"/>
      <c r="AW86" s="1200"/>
      <c r="AX86" s="171"/>
      <c r="AY86" s="625"/>
      <c r="AZ86" s="625"/>
      <c r="BA86" s="625"/>
      <c r="BB86" s="625"/>
      <c r="BC86" s="625"/>
      <c r="BD86" s="625"/>
      <c r="BE86" s="625"/>
      <c r="BF86" s="625"/>
      <c r="BG86" s="625"/>
      <c r="BH86" s="625"/>
      <c r="BI86" s="625"/>
      <c r="BJ86" s="625"/>
      <c r="BK86" s="657"/>
      <c r="BL86" s="657"/>
      <c r="BM86" s="657"/>
      <c r="BN86" s="657"/>
      <c r="BO86" s="657"/>
      <c r="BP86" s="657"/>
      <c r="BQ86" s="657"/>
      <c r="BR86" s="657"/>
      <c r="BS86" s="657"/>
      <c r="BT86" s="657"/>
      <c r="BU86" s="657"/>
      <c r="BV86" s="15"/>
      <c r="BW86" s="17"/>
      <c r="BX86" s="2" t="str">
        <f>CB59</f>
        <v>PIC</v>
      </c>
      <c r="BY86" s="2" t="str">
        <f>CF59</f>
        <v>SIC</v>
      </c>
      <c r="BZ86" s="2" t="str">
        <f>CJ59</f>
        <v>INSTRU.</v>
      </c>
      <c r="CA86" s="18"/>
      <c r="CB86" s="18"/>
      <c r="CC86" s="18"/>
      <c r="CD86" s="18"/>
      <c r="CE86" s="18"/>
      <c r="CF86" s="18"/>
      <c r="CG86" s="18"/>
      <c r="CH86" s="18"/>
      <c r="CI86" s="18"/>
      <c r="CJ86" s="18"/>
      <c r="CK86" s="18"/>
      <c r="CL86" s="18"/>
      <c r="CM86" s="18"/>
      <c r="CN86" s="18"/>
      <c r="CO86" s="18"/>
      <c r="CP86" s="18"/>
      <c r="CQ86" s="18"/>
      <c r="CR86" s="18"/>
      <c r="CS86" s="19"/>
      <c r="CT86" s="1200"/>
      <c r="CU86" s="1199"/>
      <c r="CV86" s="171"/>
      <c r="CW86" s="625"/>
      <c r="CX86" s="625"/>
      <c r="CY86" s="625"/>
      <c r="CZ86" s="625"/>
      <c r="DA86" s="625"/>
      <c r="DB86" s="625"/>
      <c r="DC86" s="625"/>
      <c r="DD86" s="625"/>
      <c r="DE86" s="625"/>
      <c r="DF86" s="625"/>
      <c r="DG86" s="625"/>
      <c r="DH86" s="625"/>
      <c r="DI86" s="657"/>
      <c r="DJ86" s="657"/>
      <c r="DK86" s="657"/>
      <c r="DL86" s="657"/>
      <c r="DM86" s="657"/>
      <c r="DN86" s="657"/>
      <c r="DO86" s="657"/>
      <c r="DP86" s="657"/>
      <c r="DQ86" s="657"/>
      <c r="DR86" s="657"/>
      <c r="DS86" s="657"/>
      <c r="DT86" s="15"/>
      <c r="DU86" s="17"/>
      <c r="DV86" s="2" t="str">
        <f>DZ59</f>
        <v>PIC</v>
      </c>
      <c r="DW86" s="2" t="str">
        <f>ED59</f>
        <v>SIC</v>
      </c>
      <c r="DX86" s="2" t="str">
        <f>EH59</f>
        <v>INSTRU.</v>
      </c>
      <c r="DY86" s="18"/>
      <c r="DZ86" s="18"/>
      <c r="EA86" s="18"/>
      <c r="EB86" s="18"/>
      <c r="EC86" s="18"/>
      <c r="ED86" s="18"/>
      <c r="EE86" s="18"/>
      <c r="EF86" s="18"/>
      <c r="EG86" s="18"/>
      <c r="EH86" s="18"/>
      <c r="EI86" s="18"/>
      <c r="EJ86" s="18"/>
      <c r="EK86" s="18"/>
      <c r="EL86" s="18"/>
      <c r="EM86" s="18"/>
      <c r="EN86" s="18"/>
      <c r="EO86" s="18"/>
      <c r="EP86" s="18"/>
      <c r="EQ86" s="18"/>
      <c r="ER86" s="1200"/>
      <c r="ES86" s="171"/>
      <c r="ET86" s="625"/>
      <c r="EU86" s="625"/>
      <c r="EV86" s="625"/>
      <c r="EW86" s="625"/>
      <c r="EX86" s="625"/>
      <c r="EY86" s="625"/>
      <c r="EZ86" s="625"/>
      <c r="FA86" s="625"/>
      <c r="FB86" s="625"/>
      <c r="FC86" s="625"/>
      <c r="FD86" s="625"/>
      <c r="FE86" s="625"/>
      <c r="FF86" s="657"/>
      <c r="FG86" s="657"/>
      <c r="FH86" s="657"/>
      <c r="FI86" s="657"/>
      <c r="FJ86" s="657"/>
      <c r="FK86" s="657"/>
      <c r="FL86" s="657"/>
      <c r="FM86" s="657"/>
      <c r="FN86" s="657"/>
      <c r="FO86" s="657"/>
      <c r="FP86" s="657"/>
      <c r="FQ86" s="15"/>
      <c r="FR86" s="17"/>
      <c r="FS86" s="2" t="str">
        <f>FW59</f>
        <v>PIC</v>
      </c>
      <c r="FT86" s="2" t="str">
        <f>GA59</f>
        <v>SIC</v>
      </c>
      <c r="FU86" s="2" t="str">
        <f>GE59</f>
        <v>INSTRU.</v>
      </c>
      <c r="FV86" s="18"/>
      <c r="FW86" s="18"/>
      <c r="FX86" s="18"/>
      <c r="FY86" s="18"/>
      <c r="FZ86" s="18"/>
      <c r="GA86" s="18"/>
      <c r="GB86" s="18"/>
      <c r="GC86" s="18"/>
      <c r="GD86" s="18"/>
      <c r="GE86" s="18"/>
      <c r="GF86" s="18"/>
      <c r="GG86" s="18"/>
      <c r="GH86" s="18"/>
      <c r="GI86" s="18"/>
      <c r="GJ86" s="18"/>
      <c r="GK86" s="18"/>
      <c r="GL86" s="18"/>
      <c r="GM86" s="18"/>
      <c r="GN86" s="19"/>
      <c r="GO86" s="1200"/>
    </row>
    <row r="87" spans="1:197" ht="8.25" customHeight="1" x14ac:dyDescent="0.25">
      <c r="A87" s="171"/>
      <c r="B87" s="724" t="str">
        <f>'Resumen Anual'!$C$38</f>
        <v>APROXIMACIONES</v>
      </c>
      <c r="C87" s="725"/>
      <c r="D87" s="725"/>
      <c r="E87" s="725"/>
      <c r="F87" s="725"/>
      <c r="G87" s="725"/>
      <c r="H87" s="725"/>
      <c r="I87" s="725"/>
      <c r="J87" s="725"/>
      <c r="K87" s="725"/>
      <c r="L87" s="725"/>
      <c r="M87" s="725"/>
      <c r="N87" s="725"/>
      <c r="O87" s="730" t="str">
        <f>IF(Portada!$A$1="www.fly-logics.com","APP",0)</f>
        <v>APP</v>
      </c>
      <c r="P87" s="731"/>
      <c r="Q87" s="731"/>
      <c r="R87" s="736">
        <f>SUMIF('Resumen Anual'!$FE$622,K59,'Resumen Anual'!$FN$654)+SUMIF('Resumen Anual'!$DH$622,K59,'Resumen Anual'!$DQ$654)+SUMIF('Resumen Anual'!$BI$622,K59,'Resumen Anual'!$BR$654)+SUMIF('Resumen Anual'!$L$622,K59,'Resumen Anual'!$U$654)+SUMIF('Resumen Anual'!$FE$566,K59,'Resumen Anual'!$FN$598)+SUMIF('Resumen Anual'!$DH$566,K59,'Resumen Anual'!$DQ$598)+SUMIF('Resumen Anual'!$BI$566,K59,'Resumen Anual'!$BR$598)+SUMIF('Resumen Anual'!$L$566,K59,'Resumen Anual'!$U$598)+SUMIF('Resumen Anual'!$FE$510,K59,'Resumen Anual'!$FN$542)+SUMIF('Resumen Anual'!$DH$510,K59,'Resumen Anual'!$DQ$542)+SUMIF('Resumen Anual'!$BI$510,K59,'Resumen Anual'!$BR$542)+SUMIF('Resumen Anual'!$L$510,K59,'Resumen Anual'!$U$542)+SUMIF('Resumen Anual'!$FE$454,K59,'Resumen Anual'!$FN$486)+SUMIF('Resumen Anual'!$DH$454,K59,'Resumen Anual'!$DQ$486)+SUMIF('Resumen Anual'!$BI$454,K59,'Resumen Anual'!$BR$486)+SUMIF('Resumen Anual'!$L$454,K59,'Resumen Anual'!$U$486)+SUMIF('Resumen Anual'!$FE$398,K59,'Resumen Anual'!$FN$430)+SUMIF('Resumen Anual'!$DH$398,K59,'Resumen Anual'!$DQ$430)+SUMIF('Resumen Anual'!$BI$398,K59,'Resumen Anual'!$BR$430)+SUMIF('Resumen Anual'!$L$398,K59,'Resumen Anual'!$U$430)+SUMIF('Resumen Anual'!$FE$342,K59,'Resumen Anual'!$FN$374)+SUMIF('Resumen Anual'!$DH$342,K59,'Resumen Anual'!$DQ$374)+SUMIF('Resumen Anual'!$BI$342,K59,'Resumen Anual'!$BR$374)+SUMIF('Resumen Anual'!$L$342,K59,'Resumen Anual'!$U$374)+SUMIF('Resumen Anual'!$FE$286,K59,'Resumen Anual'!$FN$318)+SUMIF('Resumen Anual'!$DH$286,K59,'Resumen Anual'!$DQ$318)+SUMIF('Resumen Anual'!$BI$286,K59,'Resumen Anual'!$BR$318)+SUMIF('Resumen Anual'!$L$286,K59,'Resumen Anual'!$U$318)+SUMIF('Resumen Anual'!$FE$230,K59,'Resumen Anual'!$FN$262)+SUMIF('Resumen Anual'!$DH$230,K59,'Resumen Anual'!$DQ$262)+SUMIF('Resumen Anual'!$BI$230,K59,'Resumen Anual'!$BR$262)+SUMIF('Resumen Anual'!$L$230,K59,'Resumen Anual'!$U$262)+SUMIF('Resumen Anual'!$FE$174,K59,'Resumen Anual'!$FN$206)+SUMIF('Resumen Anual'!$DH$174,K59,'Resumen Anual'!$DQ$206)+SUMIF('Resumen Anual'!$BI$174,K59,'Resumen Anual'!$BR$206)+SUMIF('Resumen Anual'!$L$174,K59,'Resumen Anual'!$U$206)+SUMIF('Resumen Anual'!$FE$118,K59,'Resumen Anual'!$FN$150)+SUMIF('Resumen Anual'!$DH$118,K59,'Resumen Anual'!$DQ$150)+SUMIF('Resumen Anual'!$BI$118,K59,'Resumen Anual'!$BR$150)+SUMIF('Resumen Anual'!$L$118,K59,'Resumen Anual'!$U$150)+SUMIF('Resumen Anual'!$FE$62,K59,'Resumen Anual'!$FN$94)+SUMIF('Resumen Anual'!$DH$62,K59,'Resumen Anual'!$DQ$94)+SUMIF('Resumen Anual'!$BI$62,K59,'Resumen Anual'!$BR$94)+SUMIF('Resumen Anual'!$L$62,K59,'Resumen Anual'!$U$94)+SUMIF('Resumen Anual'!$FE$6,K59,'Resumen Anual'!$FN$38)+SUMIF('Resumen Anual'!$DH$6,K59,'Resumen Anual'!$DQ$38)+SUMIF('Resumen Anual'!$BI$6,K59,'Resumen Anual'!$BR$38)+SUMIF('Resumen Anual'!$L$6,K59,'Resumen Anual'!$U$38)</f>
        <v>0</v>
      </c>
      <c r="S87" s="736"/>
      <c r="T87" s="736"/>
      <c r="U87" s="736"/>
      <c r="V87" s="736"/>
      <c r="W87" s="736"/>
      <c r="X87" s="736"/>
      <c r="Y87" s="15"/>
      <c r="Z87" s="737" t="str">
        <f>IF(Portada!$A$1="www.fly-logics.com","REGISTRO AVIONES MÁS USADOS",0)</f>
        <v>REGISTRO AVIONES MÁS USADOS</v>
      </c>
      <c r="AA87" s="738"/>
      <c r="AB87" s="738"/>
      <c r="AC87" s="738"/>
      <c r="AD87" s="738"/>
      <c r="AE87" s="738"/>
      <c r="AF87" s="738"/>
      <c r="AG87" s="738"/>
      <c r="AH87" s="738"/>
      <c r="AI87" s="738"/>
      <c r="AJ87" s="738"/>
      <c r="AK87" s="738"/>
      <c r="AL87" s="738"/>
      <c r="AM87" s="738"/>
      <c r="AN87" s="738"/>
      <c r="AO87" s="738"/>
      <c r="AP87" s="738"/>
      <c r="AQ87" s="738"/>
      <c r="AR87" s="738"/>
      <c r="AS87" s="738"/>
      <c r="AT87" s="738"/>
      <c r="AU87" s="738"/>
      <c r="AV87" s="738"/>
      <c r="AW87" s="1200"/>
      <c r="AX87" s="171"/>
      <c r="AY87" s="724" t="str">
        <f>'Resumen Anual'!$C$38</f>
        <v>APROXIMACIONES</v>
      </c>
      <c r="AZ87" s="725"/>
      <c r="BA87" s="725"/>
      <c r="BB87" s="725"/>
      <c r="BC87" s="725"/>
      <c r="BD87" s="725"/>
      <c r="BE87" s="725"/>
      <c r="BF87" s="725"/>
      <c r="BG87" s="725"/>
      <c r="BH87" s="725"/>
      <c r="BI87" s="725"/>
      <c r="BJ87" s="725"/>
      <c r="BK87" s="725"/>
      <c r="BL87" s="730" t="str">
        <f>IF(Portada!$A$1="www.fly-logics.com","APP",0)</f>
        <v>APP</v>
      </c>
      <c r="BM87" s="731"/>
      <c r="BN87" s="731"/>
      <c r="BO87" s="736">
        <f>SUMIF('Resumen Anual'!$FE$622,BH59,'Resumen Anual'!$FN$654)+SUMIF('Resumen Anual'!$DH$622,BH59,'Resumen Anual'!$DQ$654)+SUMIF('Resumen Anual'!$BI$622,BH59,'Resumen Anual'!$BR$654)+SUMIF('Resumen Anual'!$L$622,BH59,'Resumen Anual'!$U$654)+SUMIF('Resumen Anual'!$FE$566,BH59,'Resumen Anual'!$FN$598)+SUMIF('Resumen Anual'!$DH$566,BH59,'Resumen Anual'!$DQ$598)+SUMIF('Resumen Anual'!$BI$566,BH59,'Resumen Anual'!$BR$598)+SUMIF('Resumen Anual'!$L$566,BH59,'Resumen Anual'!$U$598)+SUMIF('Resumen Anual'!$FE$510,BH59,'Resumen Anual'!$FN$542)+SUMIF('Resumen Anual'!$DH$510,BH59,'Resumen Anual'!$DQ$542)+SUMIF('Resumen Anual'!$BI$510,BH59,'Resumen Anual'!$BR$542)+SUMIF('Resumen Anual'!$L$510,BH59,'Resumen Anual'!$U$542)+SUMIF('Resumen Anual'!$FE$454,BH59,'Resumen Anual'!$FN$486)+SUMIF('Resumen Anual'!$DH$454,BH59,'Resumen Anual'!$DQ$486)+SUMIF('Resumen Anual'!$BI$454,BH59,'Resumen Anual'!$BR$486)+SUMIF('Resumen Anual'!$L$454,BH59,'Resumen Anual'!$U$486)+SUMIF('Resumen Anual'!$FE$398,BH59,'Resumen Anual'!$FN$430)+SUMIF('Resumen Anual'!$DH$398,BH59,'Resumen Anual'!$DQ$430)+SUMIF('Resumen Anual'!$BI$398,BH59,'Resumen Anual'!$BR$430)+SUMIF('Resumen Anual'!$L$398,BH59,'Resumen Anual'!$U$430)+SUMIF('Resumen Anual'!$FE$342,BH59,'Resumen Anual'!$FN$374)+SUMIF('Resumen Anual'!$DH$342,BH59,'Resumen Anual'!$DQ$374)+SUMIF('Resumen Anual'!$BI$342,BH59,'Resumen Anual'!$BR$374)+SUMIF('Resumen Anual'!$L$342,BH59,'Resumen Anual'!$U$374)+SUMIF('Resumen Anual'!$FE$286,BH59,'Resumen Anual'!$FN$318)+SUMIF('Resumen Anual'!$DH$286,BH59,'Resumen Anual'!$DQ$318)+SUMIF('Resumen Anual'!$BI$286,BH59,'Resumen Anual'!$BR$318)+SUMIF('Resumen Anual'!$L$286,BH59,'Resumen Anual'!$U$318)+SUMIF('Resumen Anual'!$FE$230,BH59,'Resumen Anual'!$FN$262)+SUMIF('Resumen Anual'!$DH$230,BH59,'Resumen Anual'!$DQ$262)+SUMIF('Resumen Anual'!$BI$230,BH59,'Resumen Anual'!$BR$262)+SUMIF('Resumen Anual'!$L$230,BH59,'Resumen Anual'!$U$262)+SUMIF('Resumen Anual'!$FE$174,BH59,'Resumen Anual'!$FN$206)+SUMIF('Resumen Anual'!$DH$174,BH59,'Resumen Anual'!$DQ$206)+SUMIF('Resumen Anual'!$BI$174,BH59,'Resumen Anual'!$BR$206)+SUMIF('Resumen Anual'!$L$174,BH59,'Resumen Anual'!$U$206)+SUMIF('Resumen Anual'!$FE$118,BH59,'Resumen Anual'!$FN$150)+SUMIF('Resumen Anual'!$DH$118,BH59,'Resumen Anual'!$DQ$150)+SUMIF('Resumen Anual'!$BI$118,BH59,'Resumen Anual'!$BR$150)+SUMIF('Resumen Anual'!$L$118,BH59,'Resumen Anual'!$U$150)+SUMIF('Resumen Anual'!$FE$62,BH59,'Resumen Anual'!$FN$94)+SUMIF('Resumen Anual'!$DH$62,BH59,'Resumen Anual'!$DQ$94)+SUMIF('Resumen Anual'!$BI$62,BH59,'Resumen Anual'!$BR$94)+SUMIF('Resumen Anual'!$L$62,BH59,'Resumen Anual'!$U$94)+SUMIF('Resumen Anual'!$FE$6,BH59,'Resumen Anual'!$FN$38)+SUMIF('Resumen Anual'!$DH$6,BH59,'Resumen Anual'!$DQ$38)+SUMIF('Resumen Anual'!$BI$6,BH59,'Resumen Anual'!$BR$38)+SUMIF('Resumen Anual'!$L$6,BH59,'Resumen Anual'!$U$38)</f>
        <v>0</v>
      </c>
      <c r="BP87" s="736"/>
      <c r="BQ87" s="736"/>
      <c r="BR87" s="736"/>
      <c r="BS87" s="736"/>
      <c r="BT87" s="736"/>
      <c r="BU87" s="736"/>
      <c r="BV87" s="15"/>
      <c r="BW87" s="737" t="str">
        <f>IF(Portada!$A$1="www.fly-logics.com","REGISTRO AVIONES MÁS USADOS",0)</f>
        <v>REGISTRO AVIONES MÁS USADOS</v>
      </c>
      <c r="BX87" s="738"/>
      <c r="BY87" s="738"/>
      <c r="BZ87" s="738"/>
      <c r="CA87" s="738"/>
      <c r="CB87" s="738"/>
      <c r="CC87" s="738"/>
      <c r="CD87" s="738"/>
      <c r="CE87" s="738"/>
      <c r="CF87" s="738"/>
      <c r="CG87" s="738"/>
      <c r="CH87" s="738"/>
      <c r="CI87" s="738"/>
      <c r="CJ87" s="738"/>
      <c r="CK87" s="738"/>
      <c r="CL87" s="738"/>
      <c r="CM87" s="738"/>
      <c r="CN87" s="738"/>
      <c r="CO87" s="738"/>
      <c r="CP87" s="738"/>
      <c r="CQ87" s="738"/>
      <c r="CR87" s="738"/>
      <c r="CS87" s="739"/>
      <c r="CT87" s="1200"/>
      <c r="CU87" s="1199"/>
      <c r="CV87" s="171"/>
      <c r="CW87" s="724" t="str">
        <f>'Resumen Anual'!$C$38</f>
        <v>APROXIMACIONES</v>
      </c>
      <c r="CX87" s="725"/>
      <c r="CY87" s="725"/>
      <c r="CZ87" s="725"/>
      <c r="DA87" s="725"/>
      <c r="DB87" s="725"/>
      <c r="DC87" s="725"/>
      <c r="DD87" s="725"/>
      <c r="DE87" s="725"/>
      <c r="DF87" s="725"/>
      <c r="DG87" s="725"/>
      <c r="DH87" s="725"/>
      <c r="DI87" s="725"/>
      <c r="DJ87" s="730" t="str">
        <f>IF(Portada!$A$1="www.fly-logics.com","APP",0)</f>
        <v>APP</v>
      </c>
      <c r="DK87" s="731"/>
      <c r="DL87" s="731"/>
      <c r="DM87" s="736">
        <f>SUMIF('Resumen Anual'!$FE$622,DF59,'Resumen Anual'!$FN$654)+SUMIF('Resumen Anual'!$DH$622,DF59,'Resumen Anual'!$DQ$654)+SUMIF('Resumen Anual'!$BI$622,DF59,'Resumen Anual'!$BR$654)+SUMIF('Resumen Anual'!$L$622,DF59,'Resumen Anual'!$U$654)+SUMIF('Resumen Anual'!$FE$566,DF59,'Resumen Anual'!$FN$598)+SUMIF('Resumen Anual'!$DH$566,DF59,'Resumen Anual'!$DQ$598)+SUMIF('Resumen Anual'!$BI$566,DF59,'Resumen Anual'!$BR$598)+SUMIF('Resumen Anual'!$L$566,DF59,'Resumen Anual'!$U$598)+SUMIF('Resumen Anual'!$FE$510,DF59,'Resumen Anual'!$FN$542)+SUMIF('Resumen Anual'!$DH$510,DF59,'Resumen Anual'!$DQ$542)+SUMIF('Resumen Anual'!$BI$510,DF59,'Resumen Anual'!$BR$542)+SUMIF('Resumen Anual'!$L$510,DF59,'Resumen Anual'!$U$542)+SUMIF('Resumen Anual'!$FE$454,DF59,'Resumen Anual'!$FN$486)+SUMIF('Resumen Anual'!$DH$454,DF59,'Resumen Anual'!$DQ$486)+SUMIF('Resumen Anual'!$BI$454,DF59,'Resumen Anual'!$BR$486)+SUMIF('Resumen Anual'!$L$454,DF59,'Resumen Anual'!$U$486)+SUMIF('Resumen Anual'!$FE$398,DF59,'Resumen Anual'!$FN$430)+SUMIF('Resumen Anual'!$DH$398,DF59,'Resumen Anual'!$DQ$430)+SUMIF('Resumen Anual'!$BI$398,DF59,'Resumen Anual'!$BR$430)+SUMIF('Resumen Anual'!$L$398,DF59,'Resumen Anual'!$U$430)+SUMIF('Resumen Anual'!$FE$342,DF59,'Resumen Anual'!$FN$374)+SUMIF('Resumen Anual'!$DH$342,DF59,'Resumen Anual'!$DQ$374)+SUMIF('Resumen Anual'!$BI$342,DF59,'Resumen Anual'!$BR$374)+SUMIF('Resumen Anual'!$L$342,DF59,'Resumen Anual'!$U$374)+SUMIF('Resumen Anual'!$FE$286,DF59,'Resumen Anual'!$FN$318)+SUMIF('Resumen Anual'!$DH$286,DF59,'Resumen Anual'!$DQ$318)+SUMIF('Resumen Anual'!$BI$286,DF59,'Resumen Anual'!$BR$318)+SUMIF('Resumen Anual'!$L$286,DF59,'Resumen Anual'!$U$318)+SUMIF('Resumen Anual'!$FE$230,DF59,'Resumen Anual'!$FN$262)+SUMIF('Resumen Anual'!$DH$230,DF59,'Resumen Anual'!$DQ$262)+SUMIF('Resumen Anual'!$BI$230,DF59,'Resumen Anual'!$BR$262)+SUMIF('Resumen Anual'!$L$230,DF59,'Resumen Anual'!$U$262)+SUMIF('Resumen Anual'!$FE$174,DF59,'Resumen Anual'!$FN$206)+SUMIF('Resumen Anual'!$DH$174,DF59,'Resumen Anual'!$DQ$206)+SUMIF('Resumen Anual'!$BI$174,DF59,'Resumen Anual'!$BR$206)+SUMIF('Resumen Anual'!$L$174,DF59,'Resumen Anual'!$U$206)+SUMIF('Resumen Anual'!$FE$118,DF59,'Resumen Anual'!$FN$150)+SUMIF('Resumen Anual'!$DH$118,DF59,'Resumen Anual'!$DQ$150)+SUMIF('Resumen Anual'!$BI$118,DF59,'Resumen Anual'!$BR$150)+SUMIF('Resumen Anual'!$L$118,DF59,'Resumen Anual'!$U$150)+SUMIF('Resumen Anual'!$FE$62,DF59,'Resumen Anual'!$FN$94)+SUMIF('Resumen Anual'!$DH$62,DF59,'Resumen Anual'!$DQ$94)+SUMIF('Resumen Anual'!$BI$62,DF59,'Resumen Anual'!$BR$94)+SUMIF('Resumen Anual'!$L$62,DF59,'Resumen Anual'!$U$94)+SUMIF('Resumen Anual'!$FE$6,DF59,'Resumen Anual'!$FN$38)+SUMIF('Resumen Anual'!$DH$6,DF59,'Resumen Anual'!$DQ$38)+SUMIF('Resumen Anual'!$BI$6,DF59,'Resumen Anual'!$BR$38)+SUMIF('Resumen Anual'!$L$6,DF59,'Resumen Anual'!$U$38)</f>
        <v>0</v>
      </c>
      <c r="DN87" s="736"/>
      <c r="DO87" s="736"/>
      <c r="DP87" s="736"/>
      <c r="DQ87" s="736"/>
      <c r="DR87" s="736"/>
      <c r="DS87" s="736"/>
      <c r="DT87" s="15"/>
      <c r="DU87" s="737" t="str">
        <f>IF(Portada!$A$1="www.fly-logics.com","REGISTRO AVIONES MÁS USADOS",0)</f>
        <v>REGISTRO AVIONES MÁS USADOS</v>
      </c>
      <c r="DV87" s="738"/>
      <c r="DW87" s="738"/>
      <c r="DX87" s="738"/>
      <c r="DY87" s="738"/>
      <c r="DZ87" s="738"/>
      <c r="EA87" s="738"/>
      <c r="EB87" s="738"/>
      <c r="EC87" s="738"/>
      <c r="ED87" s="738"/>
      <c r="EE87" s="738"/>
      <c r="EF87" s="738"/>
      <c r="EG87" s="738"/>
      <c r="EH87" s="738"/>
      <c r="EI87" s="738"/>
      <c r="EJ87" s="738"/>
      <c r="EK87" s="738"/>
      <c r="EL87" s="738"/>
      <c r="EM87" s="738"/>
      <c r="EN87" s="738"/>
      <c r="EO87" s="738"/>
      <c r="EP87" s="738"/>
      <c r="EQ87" s="738"/>
      <c r="ER87" s="1200"/>
      <c r="ES87" s="171"/>
      <c r="ET87" s="724" t="str">
        <f>'Resumen Anual'!$C$38</f>
        <v>APROXIMACIONES</v>
      </c>
      <c r="EU87" s="725"/>
      <c r="EV87" s="725"/>
      <c r="EW87" s="725"/>
      <c r="EX87" s="725"/>
      <c r="EY87" s="725"/>
      <c r="EZ87" s="725"/>
      <c r="FA87" s="725"/>
      <c r="FB87" s="725"/>
      <c r="FC87" s="725"/>
      <c r="FD87" s="725"/>
      <c r="FE87" s="725"/>
      <c r="FF87" s="725"/>
      <c r="FG87" s="730" t="str">
        <f>IF(Portada!$A$1="www.fly-logics.com","APP",0)</f>
        <v>APP</v>
      </c>
      <c r="FH87" s="731"/>
      <c r="FI87" s="731"/>
      <c r="FJ87" s="736">
        <f>SUMIF('Resumen Anual'!$FE$622,FC59,'Resumen Anual'!$FN$654)+SUMIF('Resumen Anual'!$DH$622,FC59,'Resumen Anual'!$DQ$654)+SUMIF('Resumen Anual'!$BI$622,FC59,'Resumen Anual'!$BR$654)+SUMIF('Resumen Anual'!$L$622,FC59,'Resumen Anual'!$U$654)+SUMIF('Resumen Anual'!$FE$566,FC59,'Resumen Anual'!$FN$598)+SUMIF('Resumen Anual'!$DH$566,FC59,'Resumen Anual'!$DQ$598)+SUMIF('Resumen Anual'!$BI$566,FC59,'Resumen Anual'!$BR$598)+SUMIF('Resumen Anual'!$L$566,FC59,'Resumen Anual'!$U$598)+SUMIF('Resumen Anual'!$FE$510,FC59,'Resumen Anual'!$FN$542)+SUMIF('Resumen Anual'!$DH$510,FC59,'Resumen Anual'!$DQ$542)+SUMIF('Resumen Anual'!$BI$510,FC59,'Resumen Anual'!$BR$542)+SUMIF('Resumen Anual'!$L$510,FC59,'Resumen Anual'!$U$542)+SUMIF('Resumen Anual'!$FE$454,FC59,'Resumen Anual'!$FN$486)+SUMIF('Resumen Anual'!$DH$454,FC59,'Resumen Anual'!$DQ$486)+SUMIF('Resumen Anual'!$BI$454,FC59,'Resumen Anual'!$BR$486)+SUMIF('Resumen Anual'!$L$454,FC59,'Resumen Anual'!$U$486)+SUMIF('Resumen Anual'!$FE$398,FC59,'Resumen Anual'!$FN$430)+SUMIF('Resumen Anual'!$DH$398,FC59,'Resumen Anual'!$DQ$430)+SUMIF('Resumen Anual'!$BI$398,FC59,'Resumen Anual'!$BR$430)+SUMIF('Resumen Anual'!$L$398,FC59,'Resumen Anual'!$U$430)+SUMIF('Resumen Anual'!$FE$342,FC59,'Resumen Anual'!$FN$374)+SUMIF('Resumen Anual'!$DH$342,FC59,'Resumen Anual'!$DQ$374)+SUMIF('Resumen Anual'!$BI$342,FC59,'Resumen Anual'!$BR$374)+SUMIF('Resumen Anual'!$L$342,FC59,'Resumen Anual'!$U$374)+SUMIF('Resumen Anual'!$FE$286,FC59,'Resumen Anual'!$FN$318)+SUMIF('Resumen Anual'!$DH$286,FC59,'Resumen Anual'!$DQ$318)+SUMIF('Resumen Anual'!$BI$286,FC59,'Resumen Anual'!$BR$318)+SUMIF('Resumen Anual'!$L$286,FC59,'Resumen Anual'!$U$318)+SUMIF('Resumen Anual'!$FE$230,FC59,'Resumen Anual'!$FN$262)+SUMIF('Resumen Anual'!$DH$230,FC59,'Resumen Anual'!$DQ$262)+SUMIF('Resumen Anual'!$BI$230,FC59,'Resumen Anual'!$BR$262)+SUMIF('Resumen Anual'!$L$230,FC59,'Resumen Anual'!$U$262)+SUMIF('Resumen Anual'!$FE$174,FC59,'Resumen Anual'!$FN$206)+SUMIF('Resumen Anual'!$DH$174,FC59,'Resumen Anual'!$DQ$206)+SUMIF('Resumen Anual'!$BI$174,FC59,'Resumen Anual'!$BR$206)+SUMIF('Resumen Anual'!$L$174,FC59,'Resumen Anual'!$U$206)+SUMIF('Resumen Anual'!$FE$118,FC59,'Resumen Anual'!$FN$150)+SUMIF('Resumen Anual'!$DH$118,FC59,'Resumen Anual'!$DQ$150)+SUMIF('Resumen Anual'!$BI$118,FC59,'Resumen Anual'!$BR$150)+SUMIF('Resumen Anual'!$L$118,FC59,'Resumen Anual'!$U$150)+SUMIF('Resumen Anual'!$FE$62,FC59,'Resumen Anual'!$FN$94)+SUMIF('Resumen Anual'!$DH$62,FC59,'Resumen Anual'!$DQ$94)+SUMIF('Resumen Anual'!$BI$62,FC59,'Resumen Anual'!$BR$94)+SUMIF('Resumen Anual'!$L$62,FC59,'Resumen Anual'!$U$94)+SUMIF('Resumen Anual'!$FE$6,FC59,'Resumen Anual'!$FN$38)+SUMIF('Resumen Anual'!$DH$6,FC59,'Resumen Anual'!$DQ$38)+SUMIF('Resumen Anual'!$BI$6,FC59,'Resumen Anual'!$BR$38)+SUMIF('Resumen Anual'!$L$6,FC59,'Resumen Anual'!$U$38)</f>
        <v>0</v>
      </c>
      <c r="FK87" s="736"/>
      <c r="FL87" s="736"/>
      <c r="FM87" s="736"/>
      <c r="FN87" s="736"/>
      <c r="FO87" s="736"/>
      <c r="FP87" s="736"/>
      <c r="FQ87" s="15"/>
      <c r="FR87" s="737" t="str">
        <f>IF(Portada!$A$1="www.fly-logics.com","REGISTRO AVIONES MÁS USADOS",0)</f>
        <v>REGISTRO AVIONES MÁS USADOS</v>
      </c>
      <c r="FS87" s="738"/>
      <c r="FT87" s="738"/>
      <c r="FU87" s="738"/>
      <c r="FV87" s="738"/>
      <c r="FW87" s="738"/>
      <c r="FX87" s="738"/>
      <c r="FY87" s="738"/>
      <c r="FZ87" s="738"/>
      <c r="GA87" s="738"/>
      <c r="GB87" s="738"/>
      <c r="GC87" s="738"/>
      <c r="GD87" s="738"/>
      <c r="GE87" s="738"/>
      <c r="GF87" s="738"/>
      <c r="GG87" s="738"/>
      <c r="GH87" s="738"/>
      <c r="GI87" s="738"/>
      <c r="GJ87" s="738"/>
      <c r="GK87" s="738"/>
      <c r="GL87" s="738"/>
      <c r="GM87" s="738"/>
      <c r="GN87" s="739"/>
      <c r="GO87" s="1200"/>
    </row>
    <row r="88" spans="1:197" ht="11.1" customHeight="1" x14ac:dyDescent="0.25">
      <c r="A88" s="171"/>
      <c r="B88" s="726"/>
      <c r="C88" s="727"/>
      <c r="D88" s="727"/>
      <c r="E88" s="727"/>
      <c r="F88" s="727"/>
      <c r="G88" s="727"/>
      <c r="H88" s="727"/>
      <c r="I88" s="727"/>
      <c r="J88" s="727"/>
      <c r="K88" s="727"/>
      <c r="L88" s="727"/>
      <c r="M88" s="727"/>
      <c r="N88" s="727"/>
      <c r="O88" s="732"/>
      <c r="P88" s="733"/>
      <c r="Q88" s="733"/>
      <c r="R88" s="736"/>
      <c r="S88" s="736"/>
      <c r="T88" s="736"/>
      <c r="U88" s="736"/>
      <c r="V88" s="736"/>
      <c r="W88" s="736"/>
      <c r="X88" s="736"/>
      <c r="Y88" s="15"/>
      <c r="Z88" s="740"/>
      <c r="AA88" s="741"/>
      <c r="AB88" s="741"/>
      <c r="AC88" s="741"/>
      <c r="AD88" s="741"/>
      <c r="AE88" s="741"/>
      <c r="AF88" s="741"/>
      <c r="AG88" s="741"/>
      <c r="AH88" s="741"/>
      <c r="AI88" s="741"/>
      <c r="AJ88" s="741"/>
      <c r="AK88" s="741"/>
      <c r="AL88" s="741"/>
      <c r="AM88" s="741"/>
      <c r="AN88" s="741"/>
      <c r="AO88" s="741"/>
      <c r="AP88" s="741"/>
      <c r="AQ88" s="741"/>
      <c r="AR88" s="741"/>
      <c r="AS88" s="741"/>
      <c r="AT88" s="741"/>
      <c r="AU88" s="741"/>
      <c r="AV88" s="741"/>
      <c r="AW88" s="1200"/>
      <c r="AX88" s="171"/>
      <c r="AY88" s="726"/>
      <c r="AZ88" s="727"/>
      <c r="BA88" s="727"/>
      <c r="BB88" s="727"/>
      <c r="BC88" s="727"/>
      <c r="BD88" s="727"/>
      <c r="BE88" s="727"/>
      <c r="BF88" s="727"/>
      <c r="BG88" s="727"/>
      <c r="BH88" s="727"/>
      <c r="BI88" s="727"/>
      <c r="BJ88" s="727"/>
      <c r="BK88" s="727"/>
      <c r="BL88" s="732"/>
      <c r="BM88" s="733"/>
      <c r="BN88" s="733"/>
      <c r="BO88" s="736"/>
      <c r="BP88" s="736"/>
      <c r="BQ88" s="736"/>
      <c r="BR88" s="736"/>
      <c r="BS88" s="736"/>
      <c r="BT88" s="736"/>
      <c r="BU88" s="736"/>
      <c r="BV88" s="15"/>
      <c r="BW88" s="740"/>
      <c r="BX88" s="741"/>
      <c r="BY88" s="741"/>
      <c r="BZ88" s="741"/>
      <c r="CA88" s="741"/>
      <c r="CB88" s="741"/>
      <c r="CC88" s="741"/>
      <c r="CD88" s="741"/>
      <c r="CE88" s="741"/>
      <c r="CF88" s="741"/>
      <c r="CG88" s="741"/>
      <c r="CH88" s="741"/>
      <c r="CI88" s="741"/>
      <c r="CJ88" s="741"/>
      <c r="CK88" s="741"/>
      <c r="CL88" s="741"/>
      <c r="CM88" s="741"/>
      <c r="CN88" s="741"/>
      <c r="CO88" s="741"/>
      <c r="CP88" s="741"/>
      <c r="CQ88" s="741"/>
      <c r="CR88" s="741"/>
      <c r="CS88" s="742"/>
      <c r="CT88" s="1200"/>
      <c r="CU88" s="1199"/>
      <c r="CV88" s="171"/>
      <c r="CW88" s="726"/>
      <c r="CX88" s="727"/>
      <c r="CY88" s="727"/>
      <c r="CZ88" s="727"/>
      <c r="DA88" s="727"/>
      <c r="DB88" s="727"/>
      <c r="DC88" s="727"/>
      <c r="DD88" s="727"/>
      <c r="DE88" s="727"/>
      <c r="DF88" s="727"/>
      <c r="DG88" s="727"/>
      <c r="DH88" s="727"/>
      <c r="DI88" s="727"/>
      <c r="DJ88" s="732"/>
      <c r="DK88" s="733"/>
      <c r="DL88" s="733"/>
      <c r="DM88" s="736"/>
      <c r="DN88" s="736"/>
      <c r="DO88" s="736"/>
      <c r="DP88" s="736"/>
      <c r="DQ88" s="736"/>
      <c r="DR88" s="736"/>
      <c r="DS88" s="736"/>
      <c r="DT88" s="15"/>
      <c r="DU88" s="740"/>
      <c r="DV88" s="741"/>
      <c r="DW88" s="741"/>
      <c r="DX88" s="741"/>
      <c r="DY88" s="741"/>
      <c r="DZ88" s="741"/>
      <c r="EA88" s="741"/>
      <c r="EB88" s="741"/>
      <c r="EC88" s="741"/>
      <c r="ED88" s="741"/>
      <c r="EE88" s="741"/>
      <c r="EF88" s="741"/>
      <c r="EG88" s="741"/>
      <c r="EH88" s="741"/>
      <c r="EI88" s="741"/>
      <c r="EJ88" s="741"/>
      <c r="EK88" s="741"/>
      <c r="EL88" s="741"/>
      <c r="EM88" s="741"/>
      <c r="EN88" s="741"/>
      <c r="EO88" s="741"/>
      <c r="EP88" s="741"/>
      <c r="EQ88" s="741"/>
      <c r="ER88" s="1200"/>
      <c r="ES88" s="171"/>
      <c r="ET88" s="726"/>
      <c r="EU88" s="727"/>
      <c r="EV88" s="727"/>
      <c r="EW88" s="727"/>
      <c r="EX88" s="727"/>
      <c r="EY88" s="727"/>
      <c r="EZ88" s="727"/>
      <c r="FA88" s="727"/>
      <c r="FB88" s="727"/>
      <c r="FC88" s="727"/>
      <c r="FD88" s="727"/>
      <c r="FE88" s="727"/>
      <c r="FF88" s="727"/>
      <c r="FG88" s="732"/>
      <c r="FH88" s="733"/>
      <c r="FI88" s="733"/>
      <c r="FJ88" s="736"/>
      <c r="FK88" s="736"/>
      <c r="FL88" s="736"/>
      <c r="FM88" s="736"/>
      <c r="FN88" s="736"/>
      <c r="FO88" s="736"/>
      <c r="FP88" s="736"/>
      <c r="FQ88" s="15"/>
      <c r="FR88" s="740"/>
      <c r="FS88" s="741"/>
      <c r="FT88" s="741"/>
      <c r="FU88" s="741"/>
      <c r="FV88" s="741"/>
      <c r="FW88" s="741"/>
      <c r="FX88" s="741"/>
      <c r="FY88" s="741"/>
      <c r="FZ88" s="741"/>
      <c r="GA88" s="741"/>
      <c r="GB88" s="741"/>
      <c r="GC88" s="741"/>
      <c r="GD88" s="741"/>
      <c r="GE88" s="741"/>
      <c r="GF88" s="741"/>
      <c r="GG88" s="741"/>
      <c r="GH88" s="741"/>
      <c r="GI88" s="741"/>
      <c r="GJ88" s="741"/>
      <c r="GK88" s="741"/>
      <c r="GL88" s="741"/>
      <c r="GM88" s="741"/>
      <c r="GN88" s="742"/>
      <c r="GO88" s="1200"/>
    </row>
    <row r="89" spans="1:197" ht="15" customHeight="1" x14ac:dyDescent="0.25">
      <c r="A89" s="171"/>
      <c r="B89" s="728"/>
      <c r="C89" s="729"/>
      <c r="D89" s="729"/>
      <c r="E89" s="729"/>
      <c r="F89" s="729"/>
      <c r="G89" s="729"/>
      <c r="H89" s="729"/>
      <c r="I89" s="729"/>
      <c r="J89" s="729"/>
      <c r="K89" s="729"/>
      <c r="L89" s="729"/>
      <c r="M89" s="729"/>
      <c r="N89" s="729"/>
      <c r="O89" s="734"/>
      <c r="P89" s="735"/>
      <c r="Q89" s="735"/>
      <c r="R89" s="736"/>
      <c r="S89" s="736"/>
      <c r="T89" s="736"/>
      <c r="U89" s="736"/>
      <c r="V89" s="736"/>
      <c r="W89" s="736"/>
      <c r="X89" s="736"/>
      <c r="Y89" s="15"/>
      <c r="Z89" s="1220" t="str">
        <f>IF(Portada!$A$1="www.fly-logics.com","PROPIETARIOS",0)</f>
        <v>PROPIETARIOS</v>
      </c>
      <c r="AA89" s="1221"/>
      <c r="AB89" s="1221"/>
      <c r="AC89" s="1221"/>
      <c r="AD89" s="1221"/>
      <c r="AE89" s="1221"/>
      <c r="AF89" s="694" t="s">
        <v>87</v>
      </c>
      <c r="AG89" s="694"/>
      <c r="AH89" s="694"/>
      <c r="AI89" s="694"/>
      <c r="AJ89" s="694"/>
      <c r="AK89" s="694"/>
      <c r="AL89" s="694"/>
      <c r="AM89" s="694"/>
      <c r="AN89" s="694"/>
      <c r="AO89" s="694"/>
      <c r="AP89" s="694"/>
      <c r="AQ89" s="694"/>
      <c r="AR89" s="694"/>
      <c r="AS89" s="694"/>
      <c r="AT89" s="694"/>
      <c r="AU89" s="694"/>
      <c r="AV89" s="694"/>
      <c r="AW89" s="1200"/>
      <c r="AX89" s="171"/>
      <c r="AY89" s="728"/>
      <c r="AZ89" s="729"/>
      <c r="BA89" s="729"/>
      <c r="BB89" s="729"/>
      <c r="BC89" s="729"/>
      <c r="BD89" s="729"/>
      <c r="BE89" s="729"/>
      <c r="BF89" s="729"/>
      <c r="BG89" s="729"/>
      <c r="BH89" s="729"/>
      <c r="BI89" s="729"/>
      <c r="BJ89" s="729"/>
      <c r="BK89" s="729"/>
      <c r="BL89" s="734"/>
      <c r="BM89" s="735"/>
      <c r="BN89" s="735"/>
      <c r="BO89" s="736"/>
      <c r="BP89" s="736"/>
      <c r="BQ89" s="736"/>
      <c r="BR89" s="736"/>
      <c r="BS89" s="736"/>
      <c r="BT89" s="736"/>
      <c r="BU89" s="736"/>
      <c r="BV89" s="15"/>
      <c r="BW89" s="1220" t="str">
        <f>IF(Portada!$A$1="www.fly-logics.com","PROPIETARIOS",0)</f>
        <v>PROPIETARIOS</v>
      </c>
      <c r="BX89" s="1221"/>
      <c r="BY89" s="1221"/>
      <c r="BZ89" s="1221"/>
      <c r="CA89" s="1221"/>
      <c r="CB89" s="1221"/>
      <c r="CC89" s="694" t="s">
        <v>87</v>
      </c>
      <c r="CD89" s="694"/>
      <c r="CE89" s="694"/>
      <c r="CF89" s="694"/>
      <c r="CG89" s="694"/>
      <c r="CH89" s="694"/>
      <c r="CI89" s="694"/>
      <c r="CJ89" s="694"/>
      <c r="CK89" s="694"/>
      <c r="CL89" s="694"/>
      <c r="CM89" s="694"/>
      <c r="CN89" s="694"/>
      <c r="CO89" s="694"/>
      <c r="CP89" s="694"/>
      <c r="CQ89" s="694"/>
      <c r="CR89" s="694"/>
      <c r="CS89" s="695"/>
      <c r="CT89" s="1200"/>
      <c r="CU89" s="1199"/>
      <c r="CV89" s="171"/>
      <c r="CW89" s="728"/>
      <c r="CX89" s="729"/>
      <c r="CY89" s="729"/>
      <c r="CZ89" s="729"/>
      <c r="DA89" s="729"/>
      <c r="DB89" s="729"/>
      <c r="DC89" s="729"/>
      <c r="DD89" s="729"/>
      <c r="DE89" s="729"/>
      <c r="DF89" s="729"/>
      <c r="DG89" s="729"/>
      <c r="DH89" s="729"/>
      <c r="DI89" s="729"/>
      <c r="DJ89" s="734"/>
      <c r="DK89" s="735"/>
      <c r="DL89" s="735"/>
      <c r="DM89" s="736"/>
      <c r="DN89" s="736"/>
      <c r="DO89" s="736"/>
      <c r="DP89" s="736"/>
      <c r="DQ89" s="736"/>
      <c r="DR89" s="736"/>
      <c r="DS89" s="736"/>
      <c r="DT89" s="15"/>
      <c r="DU89" s="1220" t="str">
        <f>IF(Portada!$A$1="www.fly-logics.com","PROPIETARIOS",0)</f>
        <v>PROPIETARIOS</v>
      </c>
      <c r="DV89" s="1221"/>
      <c r="DW89" s="1221"/>
      <c r="DX89" s="1221"/>
      <c r="DY89" s="1221"/>
      <c r="DZ89" s="1221"/>
      <c r="EA89" s="694" t="s">
        <v>87</v>
      </c>
      <c r="EB89" s="694"/>
      <c r="EC89" s="694"/>
      <c r="ED89" s="694"/>
      <c r="EE89" s="694"/>
      <c r="EF89" s="694"/>
      <c r="EG89" s="694"/>
      <c r="EH89" s="694"/>
      <c r="EI89" s="694"/>
      <c r="EJ89" s="694"/>
      <c r="EK89" s="694"/>
      <c r="EL89" s="694"/>
      <c r="EM89" s="694"/>
      <c r="EN89" s="694"/>
      <c r="EO89" s="694"/>
      <c r="EP89" s="694"/>
      <c r="EQ89" s="694"/>
      <c r="ER89" s="1200"/>
      <c r="ES89" s="171"/>
      <c r="ET89" s="728"/>
      <c r="EU89" s="729"/>
      <c r="EV89" s="729"/>
      <c r="EW89" s="729"/>
      <c r="EX89" s="729"/>
      <c r="EY89" s="729"/>
      <c r="EZ89" s="729"/>
      <c r="FA89" s="729"/>
      <c r="FB89" s="729"/>
      <c r="FC89" s="729"/>
      <c r="FD89" s="729"/>
      <c r="FE89" s="729"/>
      <c r="FF89" s="729"/>
      <c r="FG89" s="734"/>
      <c r="FH89" s="735"/>
      <c r="FI89" s="735"/>
      <c r="FJ89" s="736"/>
      <c r="FK89" s="736"/>
      <c r="FL89" s="736"/>
      <c r="FM89" s="736"/>
      <c r="FN89" s="736"/>
      <c r="FO89" s="736"/>
      <c r="FP89" s="736"/>
      <c r="FQ89" s="15"/>
      <c r="FR89" s="1220" t="str">
        <f>IF(Portada!$A$1="www.fly-logics.com","PROPIETARIOS",0)</f>
        <v>PROPIETARIOS</v>
      </c>
      <c r="FS89" s="1221"/>
      <c r="FT89" s="1221"/>
      <c r="FU89" s="1221"/>
      <c r="FV89" s="1221"/>
      <c r="FW89" s="1221"/>
      <c r="FX89" s="694" t="s">
        <v>87</v>
      </c>
      <c r="FY89" s="694"/>
      <c r="FZ89" s="694"/>
      <c r="GA89" s="694"/>
      <c r="GB89" s="694"/>
      <c r="GC89" s="694"/>
      <c r="GD89" s="694"/>
      <c r="GE89" s="694"/>
      <c r="GF89" s="694"/>
      <c r="GG89" s="694"/>
      <c r="GH89" s="694"/>
      <c r="GI89" s="694"/>
      <c r="GJ89" s="694"/>
      <c r="GK89" s="694"/>
      <c r="GL89" s="694"/>
      <c r="GM89" s="694"/>
      <c r="GN89" s="695"/>
      <c r="GO89" s="1200"/>
    </row>
    <row r="90" spans="1:197" ht="4.5" customHeight="1" x14ac:dyDescent="0.25">
      <c r="A90" s="171"/>
      <c r="B90" s="15"/>
      <c r="C90" s="15"/>
      <c r="D90" s="15"/>
      <c r="E90" s="15"/>
      <c r="F90" s="15"/>
      <c r="G90" s="15"/>
      <c r="H90" s="15"/>
      <c r="I90" s="15"/>
      <c r="J90" s="15"/>
      <c r="K90" s="15"/>
      <c r="L90" s="15"/>
      <c r="M90" s="15"/>
      <c r="N90" s="15"/>
      <c r="O90" s="15"/>
      <c r="P90" s="15"/>
      <c r="Q90" s="15"/>
      <c r="R90" s="15"/>
      <c r="S90" s="15"/>
      <c r="T90" s="15"/>
      <c r="U90" s="15"/>
      <c r="V90" s="15"/>
      <c r="W90" s="15"/>
      <c r="X90" s="15"/>
      <c r="Y90" s="15"/>
      <c r="Z90" s="1222"/>
      <c r="AA90" s="1223"/>
      <c r="AB90" s="1223"/>
      <c r="AC90" s="1223"/>
      <c r="AD90" s="1223"/>
      <c r="AE90" s="1223"/>
      <c r="AF90" s="696"/>
      <c r="AG90" s="696"/>
      <c r="AH90" s="696"/>
      <c r="AI90" s="696"/>
      <c r="AJ90" s="696"/>
      <c r="AK90" s="696"/>
      <c r="AL90" s="696"/>
      <c r="AM90" s="696"/>
      <c r="AN90" s="696"/>
      <c r="AO90" s="696"/>
      <c r="AP90" s="696"/>
      <c r="AQ90" s="696"/>
      <c r="AR90" s="696"/>
      <c r="AS90" s="696"/>
      <c r="AT90" s="696"/>
      <c r="AU90" s="696"/>
      <c r="AV90" s="696"/>
      <c r="AW90" s="1200"/>
      <c r="AX90" s="171"/>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222"/>
      <c r="BX90" s="1223"/>
      <c r="BY90" s="1223"/>
      <c r="BZ90" s="1223"/>
      <c r="CA90" s="1223"/>
      <c r="CB90" s="1223"/>
      <c r="CC90" s="696"/>
      <c r="CD90" s="696"/>
      <c r="CE90" s="696"/>
      <c r="CF90" s="696"/>
      <c r="CG90" s="696"/>
      <c r="CH90" s="696"/>
      <c r="CI90" s="696"/>
      <c r="CJ90" s="696"/>
      <c r="CK90" s="696"/>
      <c r="CL90" s="696"/>
      <c r="CM90" s="696"/>
      <c r="CN90" s="696"/>
      <c r="CO90" s="696"/>
      <c r="CP90" s="696"/>
      <c r="CQ90" s="696"/>
      <c r="CR90" s="696"/>
      <c r="CS90" s="697"/>
      <c r="CT90" s="1200"/>
      <c r="CU90" s="1199"/>
      <c r="CV90" s="171"/>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222"/>
      <c r="DV90" s="1223"/>
      <c r="DW90" s="1223"/>
      <c r="DX90" s="1223"/>
      <c r="DY90" s="1223"/>
      <c r="DZ90" s="1223"/>
      <c r="EA90" s="696"/>
      <c r="EB90" s="696"/>
      <c r="EC90" s="696"/>
      <c r="ED90" s="696"/>
      <c r="EE90" s="696"/>
      <c r="EF90" s="696"/>
      <c r="EG90" s="696"/>
      <c r="EH90" s="696"/>
      <c r="EI90" s="696"/>
      <c r="EJ90" s="696"/>
      <c r="EK90" s="696"/>
      <c r="EL90" s="696"/>
      <c r="EM90" s="696"/>
      <c r="EN90" s="696"/>
      <c r="EO90" s="696"/>
      <c r="EP90" s="696"/>
      <c r="EQ90" s="696"/>
      <c r="ER90" s="1200"/>
      <c r="ES90" s="171"/>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222"/>
      <c r="FS90" s="1223"/>
      <c r="FT90" s="1223"/>
      <c r="FU90" s="1223"/>
      <c r="FV90" s="1223"/>
      <c r="FW90" s="1223"/>
      <c r="FX90" s="696"/>
      <c r="FY90" s="696"/>
      <c r="FZ90" s="696"/>
      <c r="GA90" s="696"/>
      <c r="GB90" s="696"/>
      <c r="GC90" s="696"/>
      <c r="GD90" s="696"/>
      <c r="GE90" s="696"/>
      <c r="GF90" s="696"/>
      <c r="GG90" s="696"/>
      <c r="GH90" s="696"/>
      <c r="GI90" s="696"/>
      <c r="GJ90" s="696"/>
      <c r="GK90" s="696"/>
      <c r="GL90" s="696"/>
      <c r="GM90" s="696"/>
      <c r="GN90" s="697"/>
      <c r="GO90" s="1200"/>
    </row>
    <row r="91" spans="1:197" ht="9.75" customHeight="1" x14ac:dyDescent="0.25">
      <c r="A91" s="171"/>
      <c r="B91" s="714" t="str">
        <f>IF(Portada!$A$1="www.fly-logics.com","ILS",0)</f>
        <v>ILS</v>
      </c>
      <c r="C91" s="714"/>
      <c r="D91" s="714"/>
      <c r="E91" s="714"/>
      <c r="F91" s="714"/>
      <c r="G91" s="714"/>
      <c r="H91" s="710" t="str">
        <f>IF(Portada!$A$1="www.fly-logics.com","VFR",0)</f>
        <v>VFR</v>
      </c>
      <c r="I91" s="711"/>
      <c r="J91" s="711"/>
      <c r="K91" s="711"/>
      <c r="L91" s="712"/>
      <c r="M91" s="710" t="str">
        <f>IF(Portada!$A$1="www.fly-logics.com","ADF",0)</f>
        <v>ADF</v>
      </c>
      <c r="N91" s="711"/>
      <c r="O91" s="711"/>
      <c r="P91" s="711"/>
      <c r="Q91" s="711"/>
      <c r="R91" s="712"/>
      <c r="S91" s="713" t="str">
        <f>IF(Portada!$A$1="www.fly-logics.com","VOR",0)</f>
        <v>VOR</v>
      </c>
      <c r="T91" s="713"/>
      <c r="U91" s="713"/>
      <c r="V91" s="713"/>
      <c r="W91" s="713"/>
      <c r="X91" s="713"/>
      <c r="Y91" s="15"/>
      <c r="Z91" s="1220" t="str">
        <f>IF(Portada!$A$1="www.fly-logics.com","MARCA",0)</f>
        <v>MARCA</v>
      </c>
      <c r="AA91" s="1221"/>
      <c r="AB91" s="1221"/>
      <c r="AC91" s="1221"/>
      <c r="AD91" s="1221"/>
      <c r="AE91" s="1221"/>
      <c r="AF91" s="660" t="s">
        <v>88</v>
      </c>
      <c r="AG91" s="660"/>
      <c r="AH91" s="660"/>
      <c r="AI91" s="660"/>
      <c r="AJ91" s="660"/>
      <c r="AK91" s="661"/>
      <c r="AL91" s="1220" t="str">
        <f>IF(Portada!$A$1="www.fly-logics.com","MODELO",0)</f>
        <v>MODELO</v>
      </c>
      <c r="AM91" s="1221"/>
      <c r="AN91" s="1221"/>
      <c r="AO91" s="1221"/>
      <c r="AP91" s="1221"/>
      <c r="AQ91" s="1221"/>
      <c r="AR91" s="664" t="s">
        <v>89</v>
      </c>
      <c r="AS91" s="660"/>
      <c r="AT91" s="660"/>
      <c r="AU91" s="660"/>
      <c r="AV91" s="660"/>
      <c r="AW91" s="1200"/>
      <c r="AX91" s="171"/>
      <c r="AY91" s="714" t="str">
        <f>IF(Portada!$A$1="www.fly-logics.com","ILS",0)</f>
        <v>ILS</v>
      </c>
      <c r="AZ91" s="714"/>
      <c r="BA91" s="714"/>
      <c r="BB91" s="714"/>
      <c r="BC91" s="714"/>
      <c r="BD91" s="714"/>
      <c r="BE91" s="710" t="str">
        <f>IF(Portada!$A$1="www.fly-logics.com","VFR",0)</f>
        <v>VFR</v>
      </c>
      <c r="BF91" s="711"/>
      <c r="BG91" s="711"/>
      <c r="BH91" s="711"/>
      <c r="BI91" s="712"/>
      <c r="BJ91" s="710" t="str">
        <f>IF(Portada!$A$1="www.fly-logics.com","ADF",0)</f>
        <v>ADF</v>
      </c>
      <c r="BK91" s="711"/>
      <c r="BL91" s="711"/>
      <c r="BM91" s="711"/>
      <c r="BN91" s="711"/>
      <c r="BO91" s="712"/>
      <c r="BP91" s="713" t="str">
        <f>IF(Portada!$A$1="www.fly-logics.com","VOR",0)</f>
        <v>VOR</v>
      </c>
      <c r="BQ91" s="713"/>
      <c r="BR91" s="713"/>
      <c r="BS91" s="713"/>
      <c r="BT91" s="713"/>
      <c r="BU91" s="713"/>
      <c r="BV91" s="15"/>
      <c r="BW91" s="1220" t="str">
        <f>IF(Portada!$A$1="www.fly-logics.com","MARCA",0)</f>
        <v>MARCA</v>
      </c>
      <c r="BX91" s="1221"/>
      <c r="BY91" s="1221"/>
      <c r="BZ91" s="1221"/>
      <c r="CA91" s="1221"/>
      <c r="CB91" s="1221"/>
      <c r="CC91" s="660" t="s">
        <v>88</v>
      </c>
      <c r="CD91" s="660"/>
      <c r="CE91" s="660"/>
      <c r="CF91" s="660"/>
      <c r="CG91" s="660"/>
      <c r="CH91" s="661"/>
      <c r="CI91" s="1220" t="str">
        <f>IF(Portada!$A$1="www.fly-logics.com","MODELO",0)</f>
        <v>MODELO</v>
      </c>
      <c r="CJ91" s="1221"/>
      <c r="CK91" s="1221"/>
      <c r="CL91" s="1221"/>
      <c r="CM91" s="1221"/>
      <c r="CN91" s="1221"/>
      <c r="CO91" s="664" t="s">
        <v>89</v>
      </c>
      <c r="CP91" s="660"/>
      <c r="CQ91" s="660"/>
      <c r="CR91" s="660"/>
      <c r="CS91" s="661"/>
      <c r="CT91" s="1200"/>
      <c r="CU91" s="1199"/>
      <c r="CV91" s="171"/>
      <c r="CW91" s="714" t="str">
        <f>IF(Portada!$A$1="www.fly-logics.com","ILS",0)</f>
        <v>ILS</v>
      </c>
      <c r="CX91" s="714"/>
      <c r="CY91" s="714"/>
      <c r="CZ91" s="714"/>
      <c r="DA91" s="714"/>
      <c r="DB91" s="714"/>
      <c r="DC91" s="710" t="str">
        <f>IF(Portada!$A$1="www.fly-logics.com","VFR",0)</f>
        <v>VFR</v>
      </c>
      <c r="DD91" s="711"/>
      <c r="DE91" s="711"/>
      <c r="DF91" s="711"/>
      <c r="DG91" s="712"/>
      <c r="DH91" s="710" t="str">
        <f>IF(Portada!$A$1="www.fly-logics.com","ADF",0)</f>
        <v>ADF</v>
      </c>
      <c r="DI91" s="711"/>
      <c r="DJ91" s="711"/>
      <c r="DK91" s="711"/>
      <c r="DL91" s="711"/>
      <c r="DM91" s="712"/>
      <c r="DN91" s="713" t="str">
        <f>IF(Portada!$A$1="www.fly-logics.com","VOR",0)</f>
        <v>VOR</v>
      </c>
      <c r="DO91" s="713"/>
      <c r="DP91" s="713"/>
      <c r="DQ91" s="713"/>
      <c r="DR91" s="713"/>
      <c r="DS91" s="713"/>
      <c r="DT91" s="15"/>
      <c r="DU91" s="1220" t="str">
        <f>IF(Portada!$A$1="www.fly-logics.com","MARCA",0)</f>
        <v>MARCA</v>
      </c>
      <c r="DV91" s="1221"/>
      <c r="DW91" s="1221"/>
      <c r="DX91" s="1221"/>
      <c r="DY91" s="1221"/>
      <c r="DZ91" s="1221"/>
      <c r="EA91" s="660" t="s">
        <v>88</v>
      </c>
      <c r="EB91" s="660"/>
      <c r="EC91" s="660"/>
      <c r="ED91" s="660"/>
      <c r="EE91" s="660"/>
      <c r="EF91" s="661"/>
      <c r="EG91" s="1220" t="str">
        <f>IF(Portada!$A$1="www.fly-logics.com","MODELO",0)</f>
        <v>MODELO</v>
      </c>
      <c r="EH91" s="1221"/>
      <c r="EI91" s="1221"/>
      <c r="EJ91" s="1221"/>
      <c r="EK91" s="1221"/>
      <c r="EL91" s="1221"/>
      <c r="EM91" s="664" t="s">
        <v>89</v>
      </c>
      <c r="EN91" s="660"/>
      <c r="EO91" s="660"/>
      <c r="EP91" s="660"/>
      <c r="EQ91" s="660"/>
      <c r="ER91" s="1200"/>
      <c r="ES91" s="171"/>
      <c r="ET91" s="714" t="str">
        <f>IF(Portada!$A$1="www.fly-logics.com","ILS",0)</f>
        <v>ILS</v>
      </c>
      <c r="EU91" s="714"/>
      <c r="EV91" s="714"/>
      <c r="EW91" s="714"/>
      <c r="EX91" s="714"/>
      <c r="EY91" s="714"/>
      <c r="EZ91" s="710" t="str">
        <f>IF(Portada!$A$1="www.fly-logics.com","VFR",0)</f>
        <v>VFR</v>
      </c>
      <c r="FA91" s="711"/>
      <c r="FB91" s="711"/>
      <c r="FC91" s="711"/>
      <c r="FD91" s="712"/>
      <c r="FE91" s="710" t="str">
        <f>IF(Portada!$A$1="www.fly-logics.com","ADF",0)</f>
        <v>ADF</v>
      </c>
      <c r="FF91" s="711"/>
      <c r="FG91" s="711"/>
      <c r="FH91" s="711"/>
      <c r="FI91" s="711"/>
      <c r="FJ91" s="712"/>
      <c r="FK91" s="713" t="str">
        <f>IF(Portada!$A$1="www.fly-logics.com","VOR",0)</f>
        <v>VOR</v>
      </c>
      <c r="FL91" s="713"/>
      <c r="FM91" s="713"/>
      <c r="FN91" s="713"/>
      <c r="FO91" s="713"/>
      <c r="FP91" s="713"/>
      <c r="FQ91" s="15"/>
      <c r="FR91" s="1220" t="str">
        <f>IF(Portada!$A$1="www.fly-logics.com","MARCA",0)</f>
        <v>MARCA</v>
      </c>
      <c r="FS91" s="1221"/>
      <c r="FT91" s="1221"/>
      <c r="FU91" s="1221"/>
      <c r="FV91" s="1221"/>
      <c r="FW91" s="1221"/>
      <c r="FX91" s="660" t="s">
        <v>88</v>
      </c>
      <c r="FY91" s="660"/>
      <c r="FZ91" s="660"/>
      <c r="GA91" s="660"/>
      <c r="GB91" s="660"/>
      <c r="GC91" s="661"/>
      <c r="GD91" s="1220" t="str">
        <f>IF(Portada!$A$1="www.fly-logics.com","MODELO",0)</f>
        <v>MODELO</v>
      </c>
      <c r="GE91" s="1221"/>
      <c r="GF91" s="1221"/>
      <c r="GG91" s="1221"/>
      <c r="GH91" s="1221"/>
      <c r="GI91" s="1221"/>
      <c r="GJ91" s="664" t="s">
        <v>89</v>
      </c>
      <c r="GK91" s="660"/>
      <c r="GL91" s="660"/>
      <c r="GM91" s="660"/>
      <c r="GN91" s="661"/>
      <c r="GO91" s="1200"/>
    </row>
    <row r="92" spans="1:197" ht="9.75" customHeight="1" x14ac:dyDescent="0.25">
      <c r="A92" s="171"/>
      <c r="B92" s="715">
        <f>SUMIF('Resumen Anual'!$FE$622,K59,'Resumen Anual'!$EV$659)+SUMIF('Resumen Anual'!$DH$622,K59,'Resumen Anual'!$CY$659)+SUMIF('Resumen Anual'!$BI$622,K59,'Resumen Anual'!$AZ$659)+SUMIF('Resumen Anual'!$L$622,K59,'Resumen Anual'!$C$659)+SUMIF('Resumen Anual'!$FE$566,K59,'Resumen Anual'!$EV$603)+SUMIF('Resumen Anual'!$DH$566,K59,'Resumen Anual'!$CY$603)+SUMIF('Resumen Anual'!$BI$566,K59,'Resumen Anual'!$AZ$603)+SUMIF('Resumen Anual'!$L$566,K59,'Resumen Anual'!$C$603)+SUMIF('Resumen Anual'!$FE$510,K59,'Resumen Anual'!$EV$547)+SUMIF('Resumen Anual'!$DH$510,K59,'Resumen Anual'!$CY$547)+SUMIF('Resumen Anual'!$BI$510,K59,'Resumen Anual'!$AZ$547)+SUMIF('Resumen Anual'!$L$510,K59,'Resumen Anual'!$C$547)+SUMIF('Resumen Anual'!$FE$454,K59,'Resumen Anual'!$EV$491)+SUMIF('Resumen Anual'!$DH$454,K59,'Resumen Anual'!$CY$491)+SUMIF('Resumen Anual'!$BI$454,K59,'Resumen Anual'!$AZ$491)+SUMIF('Resumen Anual'!$L$454,K59,'Resumen Anual'!$C$491)+SUMIF('Resumen Anual'!$FE$398,K59,'Resumen Anual'!$EV$435)+SUMIF('Resumen Anual'!$DH$398,K59,'Resumen Anual'!$CY$435)+SUMIF('Resumen Anual'!$BI$398,K59,'Resumen Anual'!$AZ$435)+SUMIF('Resumen Anual'!$L$398,K59,'Resumen Anual'!$C$435)+SUMIF('Resumen Anual'!$FE$342,K59,'Resumen Anual'!$EV$379)+SUMIF('Resumen Anual'!$DH$342,K59,'Resumen Anual'!$CY$379)+SUMIF('Resumen Anual'!$BI$342,K59,'Resumen Anual'!$AZ$379)+SUMIF('Resumen Anual'!$L$342,K59,'Resumen Anual'!$C$379)+SUMIF('Resumen Anual'!$FE$286,K59,'Resumen Anual'!$EV$323)+SUMIF('Resumen Anual'!$DH$286,K59,'Resumen Anual'!$CY$323)+SUMIF('Resumen Anual'!$BI$286,K59,'Resumen Anual'!$AZ$323)+SUMIF('Resumen Anual'!$L$286,K59,'Resumen Anual'!$C$323)+SUMIF('Resumen Anual'!$FE$230,K59,'Resumen Anual'!$EV$267)+SUMIF('Resumen Anual'!$DH$230,K59,'Resumen Anual'!$CY$267)+SUMIF('Resumen Anual'!$BI$230,K59,'Resumen Anual'!$AZ$267)+SUMIF('Resumen Anual'!$L$230,K59,'Resumen Anual'!$C$267)+SUMIF('Resumen Anual'!$FE$174,K59,'Resumen Anual'!$EV$211)+SUMIF('Resumen Anual'!$DH$174,K59,'Resumen Anual'!$CY$211)+SUMIF('Resumen Anual'!$BI$174,K59,'Resumen Anual'!$AZ$211)+SUMIF('Resumen Anual'!$L$174,K59,'Resumen Anual'!$C$211)+SUMIF('Resumen Anual'!$FE$118,K59,'Resumen Anual'!$EV$155)+SUMIF('Resumen Anual'!$DH$118,K59,'Resumen Anual'!$CY$155)+SUMIF('Resumen Anual'!$BI$118,K59,'Resumen Anual'!$AZ$155)+SUMIF('Resumen Anual'!$L$118,K59,'Resumen Anual'!$C$155)+SUMIF('Resumen Anual'!$FE$62,K59,'Resumen Anual'!$EV$99)+SUMIF('Resumen Anual'!$DH$62,K59,'Resumen Anual'!$CY$99)+SUMIF('Resumen Anual'!$BI$62,K59,'Resumen Anual'!$AZ$99)+SUMIF('Resumen Anual'!$L$62,K59,'Resumen Anual'!$C$99)+SUMIF('Resumen Anual'!$FE$6,K59,'Resumen Anual'!$EV$43)+SUMIF('Resumen Anual'!$DH$6,K59,'Resumen Anual'!$CY$43)+SUMIF('Resumen Anual'!$BI$6,K59,'Resumen Anual'!$AZ$43)+SUMIF('Resumen Anual'!$L$6,K59,'Resumen Anual'!$C$43)+SUMIF('Bitácoras Anteriores'!$K$6,K59,'Bitácoras Anteriores'!$B$39)+SUMIF('Bitácoras Anteriores'!$K$59,$K$6,'Bitácoras Anteriores'!$B$92)+SUMIF('Bitácoras Anteriores'!$K$112,K59,'Bitácoras Anteriores'!$B$145)+SUMIF('Bitácoras Anteriores'!$K$165,K59,'Bitácoras Anteriores'!$B$198)+SUMIF('Bitácoras Anteriores'!$K$218,K59,'Bitácoras Anteriores'!$B$251)+SUMIF('Bitácoras Anteriores'!$K$271,K59,'Bitácoras Anteriores'!$B$304)+SUMIF('Bitácoras Anteriores'!$K$324,K59,'Bitácoras Anteriores'!$B$357)+SUMIF('Bitácoras Anteriores'!$BH$6,K59,'Bitácoras Anteriores'!$AY$39)+SUMIF('Bitácoras Anteriores'!$BH$59,$K$6,'Bitácoras Anteriores'!$AY$92)+SUMIF('Bitácoras Anteriores'!$BH$112,K59,'Bitácoras Anteriores'!$AY$145)+SUMIF('Bitácoras Anteriores'!$BH$165,K59,'Bitácoras Anteriores'!$AY$198)+SUMIF('Bitácoras Anteriores'!$BH$218,K59,'Bitácoras Anteriores'!$AY$251)+SUMIF('Bitácoras Anteriores'!$BH$271,K59,'Bitácoras Anteriores'!$AY$304)+SUMIF('Bitácoras Anteriores'!$BH$324,K59,'Bitácoras Anteriores'!$AY$357)+SUMIF('Bitácoras Anteriores'!$DF$6,K59,'Bitácoras Anteriores'!$CW$39)+SUMIF('Bitácoras Anteriores'!$DF$59,$K$6,'Bitácoras Anteriores'!$CW$92)+SUMIF('Bitácoras Anteriores'!$DF$112,K59,'Bitácoras Anteriores'!$CW$145)+SUMIF('Bitácoras Anteriores'!$DF$165,K59,'Bitácoras Anteriores'!$CW$198)+SUMIF('Bitácoras Anteriores'!$DF$218,K59,'Bitácoras Anteriores'!$CW$251)+SUMIF('Bitácoras Anteriores'!$DF$271,K59,'Bitácoras Anteriores'!$CW$304)+SUMIF('Bitácoras Anteriores'!$DF$324,K59,'Bitácoras Anteriores'!$CW$357)+SUMIF('Bitácoras Anteriores'!$FC$6,K59,'Bitácoras Anteriores'!$ET$39)+SUMIF('Bitácoras Anteriores'!$FC$59,$K$6,'Bitácoras Anteriores'!$ET$92)+SUMIF('Bitácoras Anteriores'!$FC$112,K59,'Bitácoras Anteriores'!$ET$145)+SUMIF('Bitácoras Anteriores'!$FC$165,K59,'Bitácoras Anteriores'!$ET$198)+SUMIF('Bitácoras Anteriores'!$FC$218,K59,'Bitácoras Anteriores'!$ET$251)+SUMIF('Bitácoras Anteriores'!$FC$271,K59,'Bitácoras Anteriores'!$ET$304)+SUMIF('Bitácoras Anteriores'!$FC$324,K59,'Bitácoras Anteriores'!$ET$357)</f>
        <v>0</v>
      </c>
      <c r="C92" s="716"/>
      <c r="D92" s="716"/>
      <c r="E92" s="716"/>
      <c r="F92" s="716"/>
      <c r="G92" s="717"/>
      <c r="H92" s="715">
        <f>SUMIF('Resumen Anual'!$FE$622,K59,'Resumen Anual'!$FB$659)+SUMIF('Resumen Anual'!$DH$622,K59,'Resumen Anual'!$DE$659)+SUMIF('Resumen Anual'!$BI$622,K59,'Resumen Anual'!$BF$659)+SUMIF('Resumen Anual'!$L$622,K59,'Resumen Anual'!$I$659)+SUMIF('Resumen Anual'!$FE$566,K59,'Resumen Anual'!$FB$603)+SUMIF('Resumen Anual'!$DH$566,K59,'Resumen Anual'!$DE$603)+SUMIF('Resumen Anual'!$BI$566,K59,'Resumen Anual'!$BF$603)+SUMIF('Resumen Anual'!$L$566,K59,'Resumen Anual'!$I$603)+SUMIF('Resumen Anual'!$FE$510,K59,'Resumen Anual'!$FB$547)+SUMIF('Resumen Anual'!$DH$510,K59,'Resumen Anual'!$DE$547)+SUMIF('Resumen Anual'!$BI$510,K59,'Resumen Anual'!$BF$547)+SUMIF('Resumen Anual'!$L$510,K59,'Resumen Anual'!$I$547)+SUMIF('Resumen Anual'!$FE$454,K59,'Resumen Anual'!$FB$491)+SUMIF('Resumen Anual'!$DH$454,K59,'Resumen Anual'!$DE$491)+SUMIF('Resumen Anual'!$BI$454,K59,'Resumen Anual'!$BF$491)+SUMIF('Resumen Anual'!$L$454,K59,'Resumen Anual'!$I$491)+SUMIF('Resumen Anual'!$FE$398,K59,'Resumen Anual'!$FB$435)+SUMIF('Resumen Anual'!$DH$398,K59,'Resumen Anual'!$DE$435)+SUMIF('Resumen Anual'!$BI$398,K59,'Resumen Anual'!$BF$435)+SUMIF('Resumen Anual'!$L$398,K59,'Resumen Anual'!$I$435)+SUMIF('Resumen Anual'!$FE$342,K59,'Resumen Anual'!$FB$379)+SUMIF('Resumen Anual'!$DH$342,K59,'Resumen Anual'!$DE$379)+SUMIF('Resumen Anual'!$BI$342,K59,'Resumen Anual'!$BF$379)+SUMIF('Resumen Anual'!$L$342,K59,'Resumen Anual'!$I$379)+SUMIF('Resumen Anual'!$FE$286,K59,'Resumen Anual'!$FB$323)+SUMIF('Resumen Anual'!$DH$286,K59,'Resumen Anual'!$DE$323)+SUMIF('Resumen Anual'!$BI$286,K59,'Resumen Anual'!$BF$323)+SUMIF('Resumen Anual'!$L$286,K59,'Resumen Anual'!$I$323)+SUMIF('Resumen Anual'!$FE$230,K59,'Resumen Anual'!$FB$267)+SUMIF('Resumen Anual'!$DH$230,K59,'Resumen Anual'!$DE$267)+SUMIF('Resumen Anual'!$BI$230,K59,'Resumen Anual'!$BF$267)+SUMIF('Resumen Anual'!$L$230,K59,'Resumen Anual'!$I$267)+SUMIF('Resumen Anual'!$FE$174,K59,'Resumen Anual'!$FB$211)+SUMIF('Resumen Anual'!$DH$174,K59,'Resumen Anual'!$DE$211)+SUMIF('Resumen Anual'!$BI$174,K59,'Resumen Anual'!$BF$211)+SUMIF('Resumen Anual'!$L$174,K59,'Resumen Anual'!$I$211)+SUMIF('Resumen Anual'!$FE$118,K59,'Resumen Anual'!$FB$155)+SUMIF('Resumen Anual'!$DH$118,K59,'Resumen Anual'!$DE$155)+SUMIF('Resumen Anual'!$BI$118,K59,'Resumen Anual'!$BF$155)+SUMIF('Resumen Anual'!$L$118,K59,'Resumen Anual'!$I$155)+SUMIF('Resumen Anual'!$FE$62,K59,'Resumen Anual'!$FB$99)+SUMIF('Resumen Anual'!$DH$62,K59,'Resumen Anual'!$DE$99)+SUMIF('Resumen Anual'!$BI$62,K59,'Resumen Anual'!$BF$99)+SUMIF('Resumen Anual'!$L$62,K59,'Resumen Anual'!$I$99)+SUMIF('Resumen Anual'!$FE$6,K59,'Resumen Anual'!$FB$43)+SUMIF('Resumen Anual'!$DH$6,K59,'Resumen Anual'!$DE$43)+SUMIF('Resumen Anual'!$BI$6,K59,'Resumen Anual'!$BF$43)+SUMIF('Resumen Anual'!$L$6,K59,'Resumen Anual'!$I$43)+SUMIF('Bitácoras Anteriores'!$K$6,K59,'Bitácoras Anteriores'!$H$39)+SUMIF('Bitácoras Anteriores'!$K$59,$K$6,'Bitácoras Anteriores'!$B$92)+SUMIF('Bitácoras Anteriores'!$K$112,K59,'Bitácoras Anteriores'!$B$145)+SUMIF('Bitácoras Anteriores'!$K$165,K59,'Bitácoras Anteriores'!$B$198)+SUMIF('Bitácoras Anteriores'!$K$218,K59,'Bitácoras Anteriores'!$B$251)+SUMIF('Bitácoras Anteriores'!$K$271,K59,'Bitácoras Anteriores'!$B$304)+SUMIF('Bitácoras Anteriores'!$K$324,K59,'Bitácoras Anteriores'!$B$357)+SUMIF('Bitácoras Anteriores'!$BH$6,K59,'Bitácoras Anteriores'!$BE$39)+SUMIF('Bitácoras Anteriores'!$BH$59,$K$6,'Bitácoras Anteriores'!$AY$92)+SUMIF('Bitácoras Anteriores'!$BH$112,K59,'Bitácoras Anteriores'!$AY$145)+SUMIF('Bitácoras Anteriores'!$BH$165,K59,'Bitácoras Anteriores'!$AY$198)+SUMIF('Bitácoras Anteriores'!$BH$218,K59,'Bitácoras Anteriores'!$AY$251)+SUMIF('Bitácoras Anteriores'!$BH$271,K59,'Bitácoras Anteriores'!$AY$304)+SUMIF('Bitácoras Anteriores'!$BH$324,K59,'Bitácoras Anteriores'!$AY$357)+SUMIF('Bitácoras Anteriores'!$DF$6,K59,'Bitácoras Anteriores'!$DC$39)+SUMIF('Bitácoras Anteriores'!$DF$59,$K$6,'Bitácoras Anteriores'!$CW$92)+SUMIF('Bitácoras Anteriores'!$DF$112,K59,'Bitácoras Anteriores'!$CW$145)+SUMIF('Bitácoras Anteriores'!$DF$165,K59,'Bitácoras Anteriores'!$CW$198)+SUMIF('Bitácoras Anteriores'!$DF$218,K59,'Bitácoras Anteriores'!$CW$251)+SUMIF('Bitácoras Anteriores'!$DF$271,K59,'Bitácoras Anteriores'!$CW$304)+SUMIF('Bitácoras Anteriores'!$DF$324,K59,'Bitácoras Anteriores'!$CW$357)+SUMIF('Bitácoras Anteriores'!$FC$6,K59,'Bitácoras Anteriores'!$EZ$39)+SUMIF('Bitácoras Anteriores'!$FC$59,$K$6,'Bitácoras Anteriores'!$ET$92)+SUMIF('Bitácoras Anteriores'!$FC$112,K59,'Bitácoras Anteriores'!$ET$145)+SUMIF('Bitácoras Anteriores'!$FC$165,K59,'Bitácoras Anteriores'!$ET$198)+SUMIF('Bitácoras Anteriores'!$FC$218,K59,'Bitácoras Anteriores'!$ET$251)+SUMIF('Bitácoras Anteriores'!$FC$271,K59,'Bitácoras Anteriores'!$ET$304)+SUMIF('Bitácoras Anteriores'!$FC$324,K59,'Bitácoras Anteriores'!$ET$357)</f>
        <v>0</v>
      </c>
      <c r="I92" s="716"/>
      <c r="J92" s="716"/>
      <c r="K92" s="716"/>
      <c r="L92" s="717"/>
      <c r="M92" s="715">
        <f>SUMIF('Resumen Anual'!$FE$622,K59,'Resumen Anual'!$FH$659)+SUMIF('Resumen Anual'!$DH$622,K59,'Resumen Anual'!$DK$659)+SUMIF('Resumen Anual'!$BI$622,K59,'Resumen Anual'!$BL$659)+SUMIF('Resumen Anual'!$L$622,K59,'Resumen Anual'!$O$659)+SUMIF('Resumen Anual'!$FE$566,K59,'Resumen Anual'!$FH$603)+SUMIF('Resumen Anual'!$DH$566,K59,'Resumen Anual'!$DK$603)+SUMIF('Resumen Anual'!$BI$566,K59,'Resumen Anual'!$BL$603)+SUMIF('Resumen Anual'!$L$566,K59,'Resumen Anual'!$O$603)+SUMIF('Resumen Anual'!$FE$510,K59,'Resumen Anual'!$FH$547)+SUMIF('Resumen Anual'!$DH$510,K59,'Resumen Anual'!$DK$547)+SUMIF('Resumen Anual'!$BI$510,K59,'Resumen Anual'!$BL$547)+SUMIF('Resumen Anual'!$L$510,K59,'Resumen Anual'!$O$547)+SUMIF('Resumen Anual'!$FE$454,K59,'Resumen Anual'!$FH$491)+SUMIF('Resumen Anual'!$DH$454,K59,'Resumen Anual'!$DK$491)+SUMIF('Resumen Anual'!$BI$454,K59,'Resumen Anual'!$BL$491)+SUMIF('Resumen Anual'!$L$454,K59,'Resumen Anual'!$O$491)+SUMIF('Resumen Anual'!$FE$398,K59,'Resumen Anual'!$FH$435)+SUMIF('Resumen Anual'!$DH$398,K59,'Resumen Anual'!$DK$435)+SUMIF('Resumen Anual'!$BI$398,K59,'Resumen Anual'!$BL$435)+SUMIF('Resumen Anual'!$L$398,K59,'Resumen Anual'!$O$435)+SUMIF('Resumen Anual'!$FE$342,K59,'Resumen Anual'!$FH$379)+SUMIF('Resumen Anual'!$DH$342,K59,'Resumen Anual'!$DK$379)+SUMIF('Resumen Anual'!$BI$342,K59,'Resumen Anual'!$BL$379)+SUMIF('Resumen Anual'!$L$342,K59,'Resumen Anual'!$O$379)+SUMIF('Resumen Anual'!$FE$286,K59,'Resumen Anual'!$FH$323)+SUMIF('Resumen Anual'!$DH$286,K59,'Resumen Anual'!$DK$323)+SUMIF('Resumen Anual'!$BI$286,K59,'Resumen Anual'!$BL$323)+SUMIF('Resumen Anual'!$L$286,K59,'Resumen Anual'!$O$323)+SUMIF('Resumen Anual'!$FE$230,K59,'Resumen Anual'!$FH$267)+SUMIF('Resumen Anual'!$DH$230,K59,'Resumen Anual'!$DK$267)+SUMIF('Resumen Anual'!$BI$230,K59,'Resumen Anual'!$BL$267)+SUMIF('Resumen Anual'!$L$230,K59,'Resumen Anual'!$O$267)+SUMIF('Resumen Anual'!$FE$174,K59,'Resumen Anual'!$FH$211)+SUMIF('Resumen Anual'!$DH$174,K59,'Resumen Anual'!$DK$211)+SUMIF('Resumen Anual'!$BI$174,K59,'Resumen Anual'!$BL$211)+SUMIF('Resumen Anual'!$L$174,K59,'Resumen Anual'!$O$211)+SUMIF('Resumen Anual'!$FE$118,K59,'Resumen Anual'!$FH$155)+SUMIF('Resumen Anual'!$DH$118,K59,'Resumen Anual'!$DK$155)+SUMIF('Resumen Anual'!$BI$118,K59,'Resumen Anual'!$BL$155)+SUMIF('Resumen Anual'!$L$118,K59,'Resumen Anual'!$O$155)+SUMIF('Resumen Anual'!$FE$62,K59,'Resumen Anual'!$FH$99)+SUMIF('Resumen Anual'!$DH$62,K59,'Resumen Anual'!$DK$99)+SUMIF('Resumen Anual'!$BI$62,K59,'Resumen Anual'!$BL$99)+SUMIF('Resumen Anual'!$L$62,K59,'Resumen Anual'!$O$99)+SUMIF('Resumen Anual'!$FE$6,K59,'Resumen Anual'!$FH$43)+SUMIF('Resumen Anual'!$DH$6,K59,'Resumen Anual'!$DK$43)+SUMIF('Resumen Anual'!$BI$6,K59,'Resumen Anual'!$BL$43)+SUMIF('Resumen Anual'!$L$6,K59,'Resumen Anual'!$O$43)+SUMIF('Bitácoras Anteriores'!$K$6,K59,'Bitácoras Anteriores'!$M$39)+SUMIF('Bitácoras Anteriores'!$K$59,$K$6,'Bitácoras Anteriores'!$M$92)+SUMIF('Bitácoras Anteriores'!$K$112,K59,'Bitácoras Anteriores'!$M$145)+SUMIF('Bitácoras Anteriores'!$K$165,K59,'Bitácoras Anteriores'!$M$198)+SUMIF('Bitácoras Anteriores'!$K$218,K59,'Bitácoras Anteriores'!$M$251)+SUMIF('Bitácoras Anteriores'!$K$271,K59,'Bitácoras Anteriores'!$M$304)+SUMIF('Bitácoras Anteriores'!$K$324,K59,'Bitácoras Anteriores'!$M$357)+SUMIF('Bitácoras Anteriores'!$BH$6,K59,'Bitácoras Anteriores'!$BJ$39)+SUMIF('Bitácoras Anteriores'!$BH$59,$K$6,'Bitácoras Anteriores'!$BJ$92)+SUMIF('Bitácoras Anteriores'!$BH$112,K59,'Bitácoras Anteriores'!$BJ$145)+SUMIF('Bitácoras Anteriores'!$BH$165,K59,'Bitácoras Anteriores'!$BJ$198)+SUMIF('Bitácoras Anteriores'!$BH$218,K59,'Bitácoras Anteriores'!$BJ$251)+SUMIF('Bitácoras Anteriores'!$BH$271,K59,'Bitácoras Anteriores'!$BJ$304)+SUMIF('Bitácoras Anteriores'!$BH$324,K59,'Bitácoras Anteriores'!$BJ$357)+SUMIF('Bitácoras Anteriores'!$DF$6,K59,'Bitácoras Anteriores'!$DH$39)+SUMIF('Bitácoras Anteriores'!$DF$59,$K$6,'Bitácoras Anteriores'!$DH$92)+SUMIF('Bitácoras Anteriores'!$DF$112,K59,'Bitácoras Anteriores'!$DH$145)+SUMIF('Bitácoras Anteriores'!$DF$165,K59,'Bitácoras Anteriores'!$DH$198)+SUMIF('Bitácoras Anteriores'!$DF$218,K59,'Bitácoras Anteriores'!$DH$251)+SUMIF('Bitácoras Anteriores'!$DF$271,K59,'Bitácoras Anteriores'!$DH$304)+SUMIF('Bitácoras Anteriores'!$DF$324,K59,'Bitácoras Anteriores'!$DH$357)+SUMIF('Bitácoras Anteriores'!$FC$6,K59,'Bitácoras Anteriores'!$FE$39)+SUMIF('Bitácoras Anteriores'!$FC$59,$K$6,'Bitácoras Anteriores'!$FE$92)+SUMIF('Bitácoras Anteriores'!$FC$112,K59,'Bitácoras Anteriores'!$FE$145)+SUMIF('Bitácoras Anteriores'!$FC$165,K59,'Bitácoras Anteriores'!$FE$198)+SUMIF('Bitácoras Anteriores'!$FC$218,K59,'Bitácoras Anteriores'!$FE$251)+SUMIF('Bitácoras Anteriores'!$FC$271,K59,'Bitácoras Anteriores'!$FE$304)+SUMIF('Bitácoras Anteriores'!$FC$324,K59,'Bitácoras Anteriores'!$FE$357)</f>
        <v>0</v>
      </c>
      <c r="N92" s="716"/>
      <c r="O92" s="716"/>
      <c r="P92" s="716"/>
      <c r="Q92" s="716"/>
      <c r="R92" s="717"/>
      <c r="S92" s="715">
        <f>SUMIF('Resumen Anual'!$FE$622,K59,'Resumen Anual'!$FN$659)+SUMIF('Resumen Anual'!$DH$622,K59,'Resumen Anual'!$DQ$659)+SUMIF('Resumen Anual'!$BI$622,K59,'Resumen Anual'!$BR$659)+SUMIF('Resumen Anual'!$L$622,K59,'Resumen Anual'!$U$659)+SUMIF('Resumen Anual'!$FE$566,K59,'Resumen Anual'!$FN$603)+SUMIF('Resumen Anual'!$DH$566,K59,'Resumen Anual'!$DQ$603)+SUMIF('Resumen Anual'!$BI$566,K59,'Resumen Anual'!$BR$603)+SUMIF('Resumen Anual'!$L$566,K59,'Resumen Anual'!$U$603)+SUMIF('Resumen Anual'!$FE$510,K59,'Resumen Anual'!$FN$547)+SUMIF('Resumen Anual'!$DH$510,K59,'Resumen Anual'!$DQ$547)+SUMIF('Resumen Anual'!$BI$510,K59,'Resumen Anual'!$BR$547)+SUMIF('Resumen Anual'!$L$510,K59,'Resumen Anual'!$U$547)+SUMIF('Resumen Anual'!$FE$454,K59,'Resumen Anual'!$FN$491)+SUMIF('Resumen Anual'!$DH$454,K59,'Resumen Anual'!$DQ$491)+SUMIF('Resumen Anual'!$BI$454,K59,'Resumen Anual'!$BR$491)+SUMIF('Resumen Anual'!$L$454,K59,'Resumen Anual'!$U$491)+SUMIF('Resumen Anual'!$FE$398,K59,'Resumen Anual'!$FN$435)+SUMIF('Resumen Anual'!$DH$398,K59,'Resumen Anual'!$DQ$435)+SUMIF('Resumen Anual'!$BI$398,K59,'Resumen Anual'!$BR$435)+SUMIF('Resumen Anual'!$L$398,K59,'Resumen Anual'!$U$435)+SUMIF('Resumen Anual'!$FE$342,K59,'Resumen Anual'!$FN$379)+SUMIF('Resumen Anual'!$DH$342,K59,'Resumen Anual'!$DQ$379)+SUMIF('Resumen Anual'!$BI$342,K59,'Resumen Anual'!$BR$379)+SUMIF('Resumen Anual'!$L$342,K59,'Resumen Anual'!$U$379)+SUMIF('Resumen Anual'!$FE$286,K59,'Resumen Anual'!$FN$323)+SUMIF('Resumen Anual'!$DH$286,K59,'Resumen Anual'!$DQ$323)+SUMIF('Resumen Anual'!$BI$286,K59,'Resumen Anual'!$BR$323)+SUMIF('Resumen Anual'!$L$286,K59,'Resumen Anual'!$U$323)+SUMIF('Resumen Anual'!$FE$230,K59,'Resumen Anual'!$FN$267)+SUMIF('Resumen Anual'!$DH$230,K59,'Resumen Anual'!$DQ$267)+SUMIF('Resumen Anual'!$BI$230,K59,'Resumen Anual'!$BR$267)+SUMIF('Resumen Anual'!$L$230,K59,'Resumen Anual'!$U$267)+SUMIF('Resumen Anual'!$FE$174,K59,'Resumen Anual'!$FN$211)+SUMIF('Resumen Anual'!$DH$174,K59,'Resumen Anual'!$DQ$211)+SUMIF('Resumen Anual'!$BI$174,K59,'Resumen Anual'!$BR$211)+SUMIF('Resumen Anual'!$L$174,K59,'Resumen Anual'!$U$211)+SUMIF('Resumen Anual'!$FE$118,K59,'Resumen Anual'!$FN$155)+SUMIF('Resumen Anual'!$DH$118,K59,'Resumen Anual'!$DQ$155)+SUMIF('Resumen Anual'!$BI$118,K59,'Resumen Anual'!$BR$155)+SUMIF('Resumen Anual'!$L$118,K59,'Resumen Anual'!$U$155)+SUMIF('Resumen Anual'!$FE$62,K59,'Resumen Anual'!$FN$99)+SUMIF('Resumen Anual'!$DH$62,K59,'Resumen Anual'!$DQ$99)+SUMIF('Resumen Anual'!$BI$62,K59,'Resumen Anual'!$BR$99)+SUMIF('Resumen Anual'!$L$62,K59,'Resumen Anual'!$U$99)+SUMIF('Resumen Anual'!$FE$6,K59,'Resumen Anual'!$FN$43)+SUMIF('Resumen Anual'!$DH$6,K59,'Resumen Anual'!$DQ$43)+SUMIF('Resumen Anual'!$BI$6,K59,'Resumen Anual'!$BR$43)+SUMIF('Resumen Anual'!$L$6,K59,'Resumen Anual'!$U$43)</f>
        <v>0</v>
      </c>
      <c r="T92" s="716"/>
      <c r="U92" s="716"/>
      <c r="V92" s="716"/>
      <c r="W92" s="716"/>
      <c r="X92" s="717"/>
      <c r="Y92" s="15"/>
      <c r="Z92" s="1222"/>
      <c r="AA92" s="1223"/>
      <c r="AB92" s="1223"/>
      <c r="AC92" s="1223"/>
      <c r="AD92" s="1223"/>
      <c r="AE92" s="1223"/>
      <c r="AF92" s="662"/>
      <c r="AG92" s="662"/>
      <c r="AH92" s="662"/>
      <c r="AI92" s="662"/>
      <c r="AJ92" s="662"/>
      <c r="AK92" s="663"/>
      <c r="AL92" s="1222"/>
      <c r="AM92" s="1223"/>
      <c r="AN92" s="1223"/>
      <c r="AO92" s="1223"/>
      <c r="AP92" s="1223"/>
      <c r="AQ92" s="1223"/>
      <c r="AR92" s="665"/>
      <c r="AS92" s="662"/>
      <c r="AT92" s="662"/>
      <c r="AU92" s="662"/>
      <c r="AV92" s="662"/>
      <c r="AW92" s="1200"/>
      <c r="AX92" s="171"/>
      <c r="AY92" s="715">
        <f>SUMIF('Resumen Anual'!$FE$622,BH59,'Resumen Anual'!$EV$659)+SUMIF('Resumen Anual'!$DH$622,BH59,'Resumen Anual'!$CY$659)+SUMIF('Resumen Anual'!$BI$622,BH59,'Resumen Anual'!$AZ$659)+SUMIF('Resumen Anual'!$L$622,BH59,'Resumen Anual'!$C$659)+SUMIF('Resumen Anual'!$FE$566,BH59,'Resumen Anual'!$EV$603)+SUMIF('Resumen Anual'!$DH$566,BH59,'Resumen Anual'!$CY$603)+SUMIF('Resumen Anual'!$BI$566,BH59,'Resumen Anual'!$AZ$603)+SUMIF('Resumen Anual'!$L$566,BH59,'Resumen Anual'!$C$603)+SUMIF('Resumen Anual'!$FE$510,BH59,'Resumen Anual'!$EV$547)+SUMIF('Resumen Anual'!$DH$510,BH59,'Resumen Anual'!$CY$547)+SUMIF('Resumen Anual'!$BI$510,BH59,'Resumen Anual'!$AZ$547)+SUMIF('Resumen Anual'!$L$510,BH59,'Resumen Anual'!$C$547)+SUMIF('Resumen Anual'!$FE$454,BH59,'Resumen Anual'!$EV$491)+SUMIF('Resumen Anual'!$DH$454,BH59,'Resumen Anual'!$CY$491)+SUMIF('Resumen Anual'!$BI$454,BH59,'Resumen Anual'!$AZ$491)+SUMIF('Resumen Anual'!$L$454,BH59,'Resumen Anual'!$C$491)+SUMIF('Resumen Anual'!$FE$398,BH59,'Resumen Anual'!$EV$435)+SUMIF('Resumen Anual'!$DH$398,BH59,'Resumen Anual'!$CY$435)+SUMIF('Resumen Anual'!$BI$398,BH59,'Resumen Anual'!$AZ$435)+SUMIF('Resumen Anual'!$L$398,BH59,'Resumen Anual'!$C$435)+SUMIF('Resumen Anual'!$FE$342,BH59,'Resumen Anual'!$EV$379)+SUMIF('Resumen Anual'!$DH$342,BH59,'Resumen Anual'!$CY$379)+SUMIF('Resumen Anual'!$BI$342,BH59,'Resumen Anual'!$AZ$379)+SUMIF('Resumen Anual'!$L$342,BH59,'Resumen Anual'!$C$379)+SUMIF('Resumen Anual'!$FE$286,BH59,'Resumen Anual'!$EV$323)+SUMIF('Resumen Anual'!$DH$286,BH59,'Resumen Anual'!$CY$323)+SUMIF('Resumen Anual'!$BI$286,BH59,'Resumen Anual'!$AZ$323)+SUMIF('Resumen Anual'!$L$286,BH59,'Resumen Anual'!$C$323)+SUMIF('Resumen Anual'!$FE$230,BH59,'Resumen Anual'!$EV$267)+SUMIF('Resumen Anual'!$DH$230,BH59,'Resumen Anual'!$CY$267)+SUMIF('Resumen Anual'!$BI$230,BH59,'Resumen Anual'!$AZ$267)+SUMIF('Resumen Anual'!$L$230,BH59,'Resumen Anual'!$C$267)+SUMIF('Resumen Anual'!$FE$174,BH59,'Resumen Anual'!$EV$211)+SUMIF('Resumen Anual'!$DH$174,BH59,'Resumen Anual'!$CY$211)+SUMIF('Resumen Anual'!$BI$174,BH59,'Resumen Anual'!$AZ$211)+SUMIF('Resumen Anual'!$L$174,BH59,'Resumen Anual'!$C$211)+SUMIF('Resumen Anual'!$FE$118,BH59,'Resumen Anual'!$EV$155)+SUMIF('Resumen Anual'!$DH$118,BH59,'Resumen Anual'!$CY$155)+SUMIF('Resumen Anual'!$BI$118,BH59,'Resumen Anual'!$AZ$155)+SUMIF('Resumen Anual'!$L$118,BH59,'Resumen Anual'!$C$155)+SUMIF('Resumen Anual'!$FE$62,BH59,'Resumen Anual'!$EV$99)+SUMIF('Resumen Anual'!$DH$62,BH59,'Resumen Anual'!$CY$99)+SUMIF('Resumen Anual'!$BI$62,BH59,'Resumen Anual'!$AZ$99)+SUMIF('Resumen Anual'!$L$62,BH59,'Resumen Anual'!$C$99)+SUMIF('Resumen Anual'!$FE$6,BH59,'Resumen Anual'!$EV$43)+SUMIF('Resumen Anual'!$DH$6,BH59,'Resumen Anual'!$CY$43)+SUMIF('Resumen Anual'!$BI$6,BH59,'Resumen Anual'!$AZ$43)+SUMIF('Resumen Anual'!$L$6,BH59,'Resumen Anual'!$C$43)+SUMIF('Bitácoras Anteriores'!$K$6,BH59,'Bitácoras Anteriores'!$B$39)+SUMIF('Bitácoras Anteriores'!$K$59,$K$6,'Bitácoras Anteriores'!$B$92)+SUMIF('Bitácoras Anteriores'!$K$112,BH59,'Bitácoras Anteriores'!$B$145)+SUMIF('Bitácoras Anteriores'!$K$165,BH59,'Bitácoras Anteriores'!$B$198)+SUMIF('Bitácoras Anteriores'!$K$218,BH59,'Bitácoras Anteriores'!$B$251)+SUMIF('Bitácoras Anteriores'!$K$271,BH59,'Bitácoras Anteriores'!$B$304)+SUMIF('Bitácoras Anteriores'!$K$324,BH59,'Bitácoras Anteriores'!$B$357)+SUMIF('Bitácoras Anteriores'!$BH$6,BH59,'Bitácoras Anteriores'!$AY$39)+SUMIF('Bitácoras Anteriores'!$BH$59,$K$6,'Bitácoras Anteriores'!$AY$92)+SUMIF('Bitácoras Anteriores'!$BH$112,BH59,'Bitácoras Anteriores'!$AY$145)+SUMIF('Bitácoras Anteriores'!$BH$165,BH59,'Bitácoras Anteriores'!$AY$198)+SUMIF('Bitácoras Anteriores'!$BH$218,BH59,'Bitácoras Anteriores'!$AY$251)+SUMIF('Bitácoras Anteriores'!$BH$271,BH59,'Bitácoras Anteriores'!$AY$304)+SUMIF('Bitácoras Anteriores'!$BH$324,BH59,'Bitácoras Anteriores'!$AY$357)+SUMIF('Bitácoras Anteriores'!$DF$6,BH59,'Bitácoras Anteriores'!$CW$39)+SUMIF('Bitácoras Anteriores'!$DF$59,$K$6,'Bitácoras Anteriores'!$CW$92)+SUMIF('Bitácoras Anteriores'!$DF$112,BH59,'Bitácoras Anteriores'!$CW$145)+SUMIF('Bitácoras Anteriores'!$DF$165,BH59,'Bitácoras Anteriores'!$CW$198)+SUMIF('Bitácoras Anteriores'!$DF$218,BH59,'Bitácoras Anteriores'!$CW$251)+SUMIF('Bitácoras Anteriores'!$DF$271,BH59,'Bitácoras Anteriores'!$CW$304)+SUMIF('Bitácoras Anteriores'!$DF$324,BH59,'Bitácoras Anteriores'!$CW$357)+SUMIF('Bitácoras Anteriores'!$FC$6,BH59,'Bitácoras Anteriores'!$ET$39)+SUMIF('Bitácoras Anteriores'!$FC$59,$K$6,'Bitácoras Anteriores'!$ET$92)+SUMIF('Bitácoras Anteriores'!$FC$112,BH59,'Bitácoras Anteriores'!$ET$145)+SUMIF('Bitácoras Anteriores'!$FC$165,BH59,'Bitácoras Anteriores'!$ET$198)+SUMIF('Bitácoras Anteriores'!$FC$218,BH59,'Bitácoras Anteriores'!$ET$251)+SUMIF('Bitácoras Anteriores'!$FC$271,BH59,'Bitácoras Anteriores'!$ET$304)+SUMIF('Bitácoras Anteriores'!$FC$324,BH59,'Bitácoras Anteriores'!$ET$357)</f>
        <v>0</v>
      </c>
      <c r="AZ92" s="716"/>
      <c r="BA92" s="716"/>
      <c r="BB92" s="716"/>
      <c r="BC92" s="716"/>
      <c r="BD92" s="717"/>
      <c r="BE92" s="715">
        <f>SUMIF('Resumen Anual'!$FE$622,BH59,'Resumen Anual'!$FB$659)+SUMIF('Resumen Anual'!$DH$622,BH59,'Resumen Anual'!$DE$659)+SUMIF('Resumen Anual'!$BI$622,BH59,'Resumen Anual'!$BF$659)+SUMIF('Resumen Anual'!$L$622,BH59,'Resumen Anual'!$I$659)+SUMIF('Resumen Anual'!$FE$566,BH59,'Resumen Anual'!$FB$603)+SUMIF('Resumen Anual'!$DH$566,BH59,'Resumen Anual'!$DE$603)+SUMIF('Resumen Anual'!$BI$566,BH59,'Resumen Anual'!$BF$603)+SUMIF('Resumen Anual'!$L$566,BH59,'Resumen Anual'!$I$603)+SUMIF('Resumen Anual'!$FE$510,BH59,'Resumen Anual'!$FB$547)+SUMIF('Resumen Anual'!$DH$510,BH59,'Resumen Anual'!$DE$547)+SUMIF('Resumen Anual'!$BI$510,BH59,'Resumen Anual'!$BF$547)+SUMIF('Resumen Anual'!$L$510,BH59,'Resumen Anual'!$I$547)+SUMIF('Resumen Anual'!$FE$454,BH59,'Resumen Anual'!$FB$491)+SUMIF('Resumen Anual'!$DH$454,BH59,'Resumen Anual'!$DE$491)+SUMIF('Resumen Anual'!$BI$454,BH59,'Resumen Anual'!$BF$491)+SUMIF('Resumen Anual'!$L$454,BH59,'Resumen Anual'!$I$491)+SUMIF('Resumen Anual'!$FE$398,BH59,'Resumen Anual'!$FB$435)+SUMIF('Resumen Anual'!$DH$398,BH59,'Resumen Anual'!$DE$435)+SUMIF('Resumen Anual'!$BI$398,BH59,'Resumen Anual'!$BF$435)+SUMIF('Resumen Anual'!$L$398,BH59,'Resumen Anual'!$I$435)+SUMIF('Resumen Anual'!$FE$342,BH59,'Resumen Anual'!$FB$379)+SUMIF('Resumen Anual'!$DH$342,BH59,'Resumen Anual'!$DE$379)+SUMIF('Resumen Anual'!$BI$342,BH59,'Resumen Anual'!$BF$379)+SUMIF('Resumen Anual'!$L$342,BH59,'Resumen Anual'!$I$379)+SUMIF('Resumen Anual'!$FE$286,BH59,'Resumen Anual'!$FB$323)+SUMIF('Resumen Anual'!$DH$286,BH59,'Resumen Anual'!$DE$323)+SUMIF('Resumen Anual'!$BI$286,BH59,'Resumen Anual'!$BF$323)+SUMIF('Resumen Anual'!$L$286,BH59,'Resumen Anual'!$I$323)+SUMIF('Resumen Anual'!$FE$230,BH59,'Resumen Anual'!$FB$267)+SUMIF('Resumen Anual'!$DH$230,BH59,'Resumen Anual'!$DE$267)+SUMIF('Resumen Anual'!$BI$230,BH59,'Resumen Anual'!$BF$267)+SUMIF('Resumen Anual'!$L$230,BH59,'Resumen Anual'!$I$267)+SUMIF('Resumen Anual'!$FE$174,BH59,'Resumen Anual'!$FB$211)+SUMIF('Resumen Anual'!$DH$174,BH59,'Resumen Anual'!$DE$211)+SUMIF('Resumen Anual'!$BI$174,BH59,'Resumen Anual'!$BF$211)+SUMIF('Resumen Anual'!$L$174,BH59,'Resumen Anual'!$I$211)+SUMIF('Resumen Anual'!$FE$118,BH59,'Resumen Anual'!$FB$155)+SUMIF('Resumen Anual'!$DH$118,BH59,'Resumen Anual'!$DE$155)+SUMIF('Resumen Anual'!$BI$118,BH59,'Resumen Anual'!$BF$155)+SUMIF('Resumen Anual'!$L$118,BH59,'Resumen Anual'!$I$155)+SUMIF('Resumen Anual'!$FE$62,BH59,'Resumen Anual'!$FB$99)+SUMIF('Resumen Anual'!$DH$62,BH59,'Resumen Anual'!$DE$99)+SUMIF('Resumen Anual'!$BI$62,BH59,'Resumen Anual'!$BF$99)+SUMIF('Resumen Anual'!$L$62,BH59,'Resumen Anual'!$I$99)+SUMIF('Resumen Anual'!$FE$6,BH59,'Resumen Anual'!$FB$43)+SUMIF('Resumen Anual'!$DH$6,BH59,'Resumen Anual'!$DE$43)+SUMIF('Resumen Anual'!$BI$6,BH59,'Resumen Anual'!$BF$43)+SUMIF('Resumen Anual'!$L$6,BH59,'Resumen Anual'!$I$43)+SUMIF('Bitácoras Anteriores'!$K$6,BH59,'Bitácoras Anteriores'!$H$39)+SUMIF('Bitácoras Anteriores'!$K$59,$K$6,'Bitácoras Anteriores'!$B$92)+SUMIF('Bitácoras Anteriores'!$K$112,BH59,'Bitácoras Anteriores'!$B$145)+SUMIF('Bitácoras Anteriores'!$K$165,BH59,'Bitácoras Anteriores'!$B$198)+SUMIF('Bitácoras Anteriores'!$K$218,BH59,'Bitácoras Anteriores'!$B$251)+SUMIF('Bitácoras Anteriores'!$K$271,BH59,'Bitácoras Anteriores'!$B$304)+SUMIF('Bitácoras Anteriores'!$K$324,BH59,'Bitácoras Anteriores'!$B$357)+SUMIF('Bitácoras Anteriores'!$BH$6,BH59,'Bitácoras Anteriores'!$BE$39)+SUMIF('Bitácoras Anteriores'!$BH$59,$K$6,'Bitácoras Anteriores'!$AY$92)+SUMIF('Bitácoras Anteriores'!$BH$112,BH59,'Bitácoras Anteriores'!$AY$145)+SUMIF('Bitácoras Anteriores'!$BH$165,BH59,'Bitácoras Anteriores'!$AY$198)+SUMIF('Bitácoras Anteriores'!$BH$218,BH59,'Bitácoras Anteriores'!$AY$251)+SUMIF('Bitácoras Anteriores'!$BH$271,BH59,'Bitácoras Anteriores'!$AY$304)+SUMIF('Bitácoras Anteriores'!$BH$324,BH59,'Bitácoras Anteriores'!$AY$357)+SUMIF('Bitácoras Anteriores'!$DF$6,BH59,'Bitácoras Anteriores'!$DC$39)+SUMIF('Bitácoras Anteriores'!$DF$59,$K$6,'Bitácoras Anteriores'!$CW$92)+SUMIF('Bitácoras Anteriores'!$DF$112,BH59,'Bitácoras Anteriores'!$CW$145)+SUMIF('Bitácoras Anteriores'!$DF$165,BH59,'Bitácoras Anteriores'!$CW$198)+SUMIF('Bitácoras Anteriores'!$DF$218,BH59,'Bitácoras Anteriores'!$CW$251)+SUMIF('Bitácoras Anteriores'!$DF$271,BH59,'Bitácoras Anteriores'!$CW$304)+SUMIF('Bitácoras Anteriores'!$DF$324,BH59,'Bitácoras Anteriores'!$CW$357)+SUMIF('Bitácoras Anteriores'!$FC$6,BH59,'Bitácoras Anteriores'!$EZ$39)+SUMIF('Bitácoras Anteriores'!$FC$59,$K$6,'Bitácoras Anteriores'!$ET$92)+SUMIF('Bitácoras Anteriores'!$FC$112,BH59,'Bitácoras Anteriores'!$ET$145)+SUMIF('Bitácoras Anteriores'!$FC$165,BH59,'Bitácoras Anteriores'!$ET$198)+SUMIF('Bitácoras Anteriores'!$FC$218,BH59,'Bitácoras Anteriores'!$ET$251)+SUMIF('Bitácoras Anteriores'!$FC$271,BH59,'Bitácoras Anteriores'!$ET$304)+SUMIF('Bitácoras Anteriores'!$FC$324,BH59,'Bitácoras Anteriores'!$ET$357)</f>
        <v>0</v>
      </c>
      <c r="BF92" s="716"/>
      <c r="BG92" s="716"/>
      <c r="BH92" s="716"/>
      <c r="BI92" s="717"/>
      <c r="BJ92" s="715">
        <f>SUMIF('Resumen Anual'!$FE$622,BH59,'Resumen Anual'!$FH$659)+SUMIF('Resumen Anual'!$DH$622,BH59,'Resumen Anual'!$DK$659)+SUMIF('Resumen Anual'!$BI$622,BH59,'Resumen Anual'!$BL$659)+SUMIF('Resumen Anual'!$L$622,BH59,'Resumen Anual'!$O$659)+SUMIF('Resumen Anual'!$FE$566,BH59,'Resumen Anual'!$FH$603)+SUMIF('Resumen Anual'!$DH$566,BH59,'Resumen Anual'!$DK$603)+SUMIF('Resumen Anual'!$BI$566,BH59,'Resumen Anual'!$BL$603)+SUMIF('Resumen Anual'!$L$566,BH59,'Resumen Anual'!$O$603)+SUMIF('Resumen Anual'!$FE$510,BH59,'Resumen Anual'!$FH$547)+SUMIF('Resumen Anual'!$DH$510,BH59,'Resumen Anual'!$DK$547)+SUMIF('Resumen Anual'!$BI$510,BH59,'Resumen Anual'!$BL$547)+SUMIF('Resumen Anual'!$L$510,BH59,'Resumen Anual'!$O$547)+SUMIF('Resumen Anual'!$FE$454,BH59,'Resumen Anual'!$FH$491)+SUMIF('Resumen Anual'!$DH$454,BH59,'Resumen Anual'!$DK$491)+SUMIF('Resumen Anual'!$BI$454,BH59,'Resumen Anual'!$BL$491)+SUMIF('Resumen Anual'!$L$454,BH59,'Resumen Anual'!$O$491)+SUMIF('Resumen Anual'!$FE$398,BH59,'Resumen Anual'!$FH$435)+SUMIF('Resumen Anual'!$DH$398,BH59,'Resumen Anual'!$DK$435)+SUMIF('Resumen Anual'!$BI$398,BH59,'Resumen Anual'!$BL$435)+SUMIF('Resumen Anual'!$L$398,BH59,'Resumen Anual'!$O$435)+SUMIF('Resumen Anual'!$FE$342,BH59,'Resumen Anual'!$FH$379)+SUMIF('Resumen Anual'!$DH$342,BH59,'Resumen Anual'!$DK$379)+SUMIF('Resumen Anual'!$BI$342,BH59,'Resumen Anual'!$BL$379)+SUMIF('Resumen Anual'!$L$342,BH59,'Resumen Anual'!$O$379)+SUMIF('Resumen Anual'!$FE$286,BH59,'Resumen Anual'!$FH$323)+SUMIF('Resumen Anual'!$DH$286,BH59,'Resumen Anual'!$DK$323)+SUMIF('Resumen Anual'!$BI$286,BH59,'Resumen Anual'!$BL$323)+SUMIF('Resumen Anual'!$L$286,BH59,'Resumen Anual'!$O$323)+SUMIF('Resumen Anual'!$FE$230,BH59,'Resumen Anual'!$FH$267)+SUMIF('Resumen Anual'!$DH$230,BH59,'Resumen Anual'!$DK$267)+SUMIF('Resumen Anual'!$BI$230,BH59,'Resumen Anual'!$BL$267)+SUMIF('Resumen Anual'!$L$230,BH59,'Resumen Anual'!$O$267)+SUMIF('Resumen Anual'!$FE$174,BH59,'Resumen Anual'!$FH$211)+SUMIF('Resumen Anual'!$DH$174,BH59,'Resumen Anual'!$DK$211)+SUMIF('Resumen Anual'!$BI$174,BH59,'Resumen Anual'!$BL$211)+SUMIF('Resumen Anual'!$L$174,BH59,'Resumen Anual'!$O$211)+SUMIF('Resumen Anual'!$FE$118,BH59,'Resumen Anual'!$FH$155)+SUMIF('Resumen Anual'!$DH$118,BH59,'Resumen Anual'!$DK$155)+SUMIF('Resumen Anual'!$BI$118,BH59,'Resumen Anual'!$BL$155)+SUMIF('Resumen Anual'!$L$118,BH59,'Resumen Anual'!$O$155)+SUMIF('Resumen Anual'!$FE$62,BH59,'Resumen Anual'!$FH$99)+SUMIF('Resumen Anual'!$DH$62,BH59,'Resumen Anual'!$DK$99)+SUMIF('Resumen Anual'!$BI$62,BH59,'Resumen Anual'!$BL$99)+SUMIF('Resumen Anual'!$L$62,BH59,'Resumen Anual'!$O$99)+SUMIF('Resumen Anual'!$FE$6,BH59,'Resumen Anual'!$FH$43)+SUMIF('Resumen Anual'!$DH$6,BH59,'Resumen Anual'!$DK$43)+SUMIF('Resumen Anual'!$BI$6,BH59,'Resumen Anual'!$BL$43)+SUMIF('Resumen Anual'!$L$6,BH59,'Resumen Anual'!$O$43)+SUMIF('Bitácoras Anteriores'!$K$6,BH59,'Bitácoras Anteriores'!$M$39)+SUMIF('Bitácoras Anteriores'!$K$59,$K$6,'Bitácoras Anteriores'!$M$92)+SUMIF('Bitácoras Anteriores'!$K$112,BH59,'Bitácoras Anteriores'!$M$145)+SUMIF('Bitácoras Anteriores'!$K$165,BH59,'Bitácoras Anteriores'!$M$198)+SUMIF('Bitácoras Anteriores'!$K$218,BH59,'Bitácoras Anteriores'!$M$251)+SUMIF('Bitácoras Anteriores'!$K$271,BH59,'Bitácoras Anteriores'!$M$304)+SUMIF('Bitácoras Anteriores'!$K$324,BH59,'Bitácoras Anteriores'!$M$357)+SUMIF('Bitácoras Anteriores'!$BH$6,BH59,'Bitácoras Anteriores'!$BJ$39)+SUMIF('Bitácoras Anteriores'!$BH$59,$K$6,'Bitácoras Anteriores'!$BJ$92)+SUMIF('Bitácoras Anteriores'!$BH$112,BH59,'Bitácoras Anteriores'!$BJ$145)+SUMIF('Bitácoras Anteriores'!$BH$165,BH59,'Bitácoras Anteriores'!$BJ$198)+SUMIF('Bitácoras Anteriores'!$BH$218,BH59,'Bitácoras Anteriores'!$BJ$251)+SUMIF('Bitácoras Anteriores'!$BH$271,BH59,'Bitácoras Anteriores'!$BJ$304)+SUMIF('Bitácoras Anteriores'!$BH$324,BH59,'Bitácoras Anteriores'!$BJ$357)+SUMIF('Bitácoras Anteriores'!$DF$6,BH59,'Bitácoras Anteriores'!$DH$39)+SUMIF('Bitácoras Anteriores'!$DF$59,$K$6,'Bitácoras Anteriores'!$DH$92)+SUMIF('Bitácoras Anteriores'!$DF$112,BH59,'Bitácoras Anteriores'!$DH$145)+SUMIF('Bitácoras Anteriores'!$DF$165,BH59,'Bitácoras Anteriores'!$DH$198)+SUMIF('Bitácoras Anteriores'!$DF$218,BH59,'Bitácoras Anteriores'!$DH$251)+SUMIF('Bitácoras Anteriores'!$DF$271,BH59,'Bitácoras Anteriores'!$DH$304)+SUMIF('Bitácoras Anteriores'!$DF$324,BH59,'Bitácoras Anteriores'!$DH$357)+SUMIF('Bitácoras Anteriores'!$FC$6,BH59,'Bitácoras Anteriores'!$FE$39)+SUMIF('Bitácoras Anteriores'!$FC$59,$K$6,'Bitácoras Anteriores'!$FE$92)+SUMIF('Bitácoras Anteriores'!$FC$112,BH59,'Bitácoras Anteriores'!$FE$145)+SUMIF('Bitácoras Anteriores'!$FC$165,BH59,'Bitácoras Anteriores'!$FE$198)+SUMIF('Bitácoras Anteriores'!$FC$218,BH59,'Bitácoras Anteriores'!$FE$251)+SUMIF('Bitácoras Anteriores'!$FC$271,BH59,'Bitácoras Anteriores'!$FE$304)+SUMIF('Bitácoras Anteriores'!$FC$324,BH59,'Bitácoras Anteriores'!$FE$357)</f>
        <v>0</v>
      </c>
      <c r="BK92" s="716"/>
      <c r="BL92" s="716"/>
      <c r="BM92" s="716"/>
      <c r="BN92" s="716"/>
      <c r="BO92" s="717"/>
      <c r="BP92" s="715">
        <f>SUMIF('Resumen Anual'!$FE$622,BH59,'Resumen Anual'!$FN$659)+SUMIF('Resumen Anual'!$DH$622,BH59,'Resumen Anual'!$DQ$659)+SUMIF('Resumen Anual'!$BI$622,BH59,'Resumen Anual'!$BR$659)+SUMIF('Resumen Anual'!$L$622,BH59,'Resumen Anual'!$U$659)+SUMIF('Resumen Anual'!$FE$566,BH59,'Resumen Anual'!$FN$603)+SUMIF('Resumen Anual'!$DH$566,BH59,'Resumen Anual'!$DQ$603)+SUMIF('Resumen Anual'!$BI$566,BH59,'Resumen Anual'!$BR$603)+SUMIF('Resumen Anual'!$L$566,BH59,'Resumen Anual'!$U$603)+SUMIF('Resumen Anual'!$FE$510,BH59,'Resumen Anual'!$FN$547)+SUMIF('Resumen Anual'!$DH$510,BH59,'Resumen Anual'!$DQ$547)+SUMIF('Resumen Anual'!$BI$510,BH59,'Resumen Anual'!$BR$547)+SUMIF('Resumen Anual'!$L$510,BH59,'Resumen Anual'!$U$547)+SUMIF('Resumen Anual'!$FE$454,BH59,'Resumen Anual'!$FN$491)+SUMIF('Resumen Anual'!$DH$454,BH59,'Resumen Anual'!$DQ$491)+SUMIF('Resumen Anual'!$BI$454,BH59,'Resumen Anual'!$BR$491)+SUMIF('Resumen Anual'!$L$454,BH59,'Resumen Anual'!$U$491)+SUMIF('Resumen Anual'!$FE$398,BH59,'Resumen Anual'!$FN$435)+SUMIF('Resumen Anual'!$DH$398,BH59,'Resumen Anual'!$DQ$435)+SUMIF('Resumen Anual'!$BI$398,BH59,'Resumen Anual'!$BR$435)+SUMIF('Resumen Anual'!$L$398,BH59,'Resumen Anual'!$U$435)+SUMIF('Resumen Anual'!$FE$342,BH59,'Resumen Anual'!$FN$379)+SUMIF('Resumen Anual'!$DH$342,BH59,'Resumen Anual'!$DQ$379)+SUMIF('Resumen Anual'!$BI$342,BH59,'Resumen Anual'!$BR$379)+SUMIF('Resumen Anual'!$L$342,BH59,'Resumen Anual'!$U$379)+SUMIF('Resumen Anual'!$FE$286,BH59,'Resumen Anual'!$FN$323)+SUMIF('Resumen Anual'!$DH$286,BH59,'Resumen Anual'!$DQ$323)+SUMIF('Resumen Anual'!$BI$286,BH59,'Resumen Anual'!$BR$323)+SUMIF('Resumen Anual'!$L$286,BH59,'Resumen Anual'!$U$323)+SUMIF('Resumen Anual'!$FE$230,BH59,'Resumen Anual'!$FN$267)+SUMIF('Resumen Anual'!$DH$230,BH59,'Resumen Anual'!$DQ$267)+SUMIF('Resumen Anual'!$BI$230,BH59,'Resumen Anual'!$BR$267)+SUMIF('Resumen Anual'!$L$230,BH59,'Resumen Anual'!$U$267)+SUMIF('Resumen Anual'!$FE$174,BH59,'Resumen Anual'!$FN$211)+SUMIF('Resumen Anual'!$DH$174,BH59,'Resumen Anual'!$DQ$211)+SUMIF('Resumen Anual'!$BI$174,BH59,'Resumen Anual'!$BR$211)+SUMIF('Resumen Anual'!$L$174,BH59,'Resumen Anual'!$U$211)+SUMIF('Resumen Anual'!$FE$118,BH59,'Resumen Anual'!$FN$155)+SUMIF('Resumen Anual'!$DH$118,BH59,'Resumen Anual'!$DQ$155)+SUMIF('Resumen Anual'!$BI$118,BH59,'Resumen Anual'!$BR$155)+SUMIF('Resumen Anual'!$L$118,BH59,'Resumen Anual'!$U$155)+SUMIF('Resumen Anual'!$FE$62,BH59,'Resumen Anual'!$FN$99)+SUMIF('Resumen Anual'!$DH$62,BH59,'Resumen Anual'!$DQ$99)+SUMIF('Resumen Anual'!$BI$62,BH59,'Resumen Anual'!$BR$99)+SUMIF('Resumen Anual'!$L$62,BH59,'Resumen Anual'!$U$99)+SUMIF('Resumen Anual'!$FE$6,BH59,'Resumen Anual'!$FN$43)+SUMIF('Resumen Anual'!$DH$6,BH59,'Resumen Anual'!$DQ$43)+SUMIF('Resumen Anual'!$BI$6,BH59,'Resumen Anual'!$BR$43)+SUMIF('Resumen Anual'!$L$6,BH59,'Resumen Anual'!$U$43)</f>
        <v>0</v>
      </c>
      <c r="BQ92" s="716"/>
      <c r="BR92" s="716"/>
      <c r="BS92" s="716"/>
      <c r="BT92" s="716"/>
      <c r="BU92" s="717"/>
      <c r="BV92" s="15"/>
      <c r="BW92" s="1222"/>
      <c r="BX92" s="1223"/>
      <c r="BY92" s="1223"/>
      <c r="BZ92" s="1223"/>
      <c r="CA92" s="1223"/>
      <c r="CB92" s="1223"/>
      <c r="CC92" s="662"/>
      <c r="CD92" s="662"/>
      <c r="CE92" s="662"/>
      <c r="CF92" s="662"/>
      <c r="CG92" s="662"/>
      <c r="CH92" s="663"/>
      <c r="CI92" s="1222"/>
      <c r="CJ92" s="1223"/>
      <c r="CK92" s="1223"/>
      <c r="CL92" s="1223"/>
      <c r="CM92" s="1223"/>
      <c r="CN92" s="1223"/>
      <c r="CO92" s="665"/>
      <c r="CP92" s="662"/>
      <c r="CQ92" s="662"/>
      <c r="CR92" s="662"/>
      <c r="CS92" s="663"/>
      <c r="CT92" s="1200"/>
      <c r="CU92" s="1199"/>
      <c r="CV92" s="171"/>
      <c r="CW92" s="715">
        <f>SUMIF('Resumen Anual'!$FE$622,DF59,'Resumen Anual'!$EV$659)+SUMIF('Resumen Anual'!$DH$622,DF59,'Resumen Anual'!$CY$659)+SUMIF('Resumen Anual'!$BI$622,DF59,'Resumen Anual'!$AZ$659)+SUMIF('Resumen Anual'!$L$622,DF59,'Resumen Anual'!$C$659)+SUMIF('Resumen Anual'!$FE$566,DF59,'Resumen Anual'!$EV$603)+SUMIF('Resumen Anual'!$DH$566,DF59,'Resumen Anual'!$CY$603)+SUMIF('Resumen Anual'!$BI$566,DF59,'Resumen Anual'!$AZ$603)+SUMIF('Resumen Anual'!$L$566,DF59,'Resumen Anual'!$C$603)+SUMIF('Resumen Anual'!$FE$510,DF59,'Resumen Anual'!$EV$547)+SUMIF('Resumen Anual'!$DH$510,DF59,'Resumen Anual'!$CY$547)+SUMIF('Resumen Anual'!$BI$510,DF59,'Resumen Anual'!$AZ$547)+SUMIF('Resumen Anual'!$L$510,DF59,'Resumen Anual'!$C$547)+SUMIF('Resumen Anual'!$FE$454,DF59,'Resumen Anual'!$EV$491)+SUMIF('Resumen Anual'!$DH$454,DF59,'Resumen Anual'!$CY$491)+SUMIF('Resumen Anual'!$BI$454,DF59,'Resumen Anual'!$AZ$491)+SUMIF('Resumen Anual'!$L$454,DF59,'Resumen Anual'!$C$491)+SUMIF('Resumen Anual'!$FE$398,DF59,'Resumen Anual'!$EV$435)+SUMIF('Resumen Anual'!$DH$398,DF59,'Resumen Anual'!$CY$435)+SUMIF('Resumen Anual'!$BI$398,DF59,'Resumen Anual'!$AZ$435)+SUMIF('Resumen Anual'!$L$398,DF59,'Resumen Anual'!$C$435)+SUMIF('Resumen Anual'!$FE$342,DF59,'Resumen Anual'!$EV$379)+SUMIF('Resumen Anual'!$DH$342,DF59,'Resumen Anual'!$CY$379)+SUMIF('Resumen Anual'!$BI$342,DF59,'Resumen Anual'!$AZ$379)+SUMIF('Resumen Anual'!$L$342,DF59,'Resumen Anual'!$C$379)+SUMIF('Resumen Anual'!$FE$286,DF59,'Resumen Anual'!$EV$323)+SUMIF('Resumen Anual'!$DH$286,DF59,'Resumen Anual'!$CY$323)+SUMIF('Resumen Anual'!$BI$286,DF59,'Resumen Anual'!$AZ$323)+SUMIF('Resumen Anual'!$L$286,DF59,'Resumen Anual'!$C$323)+SUMIF('Resumen Anual'!$FE$230,DF59,'Resumen Anual'!$EV$267)+SUMIF('Resumen Anual'!$DH$230,DF59,'Resumen Anual'!$CY$267)+SUMIF('Resumen Anual'!$BI$230,DF59,'Resumen Anual'!$AZ$267)+SUMIF('Resumen Anual'!$L$230,DF59,'Resumen Anual'!$C$267)+SUMIF('Resumen Anual'!$FE$174,DF59,'Resumen Anual'!$EV$211)+SUMIF('Resumen Anual'!$DH$174,DF59,'Resumen Anual'!$CY$211)+SUMIF('Resumen Anual'!$BI$174,DF59,'Resumen Anual'!$AZ$211)+SUMIF('Resumen Anual'!$L$174,DF59,'Resumen Anual'!$C$211)+SUMIF('Resumen Anual'!$FE$118,DF59,'Resumen Anual'!$EV$155)+SUMIF('Resumen Anual'!$DH$118,DF59,'Resumen Anual'!$CY$155)+SUMIF('Resumen Anual'!$BI$118,DF59,'Resumen Anual'!$AZ$155)+SUMIF('Resumen Anual'!$L$118,DF59,'Resumen Anual'!$C$155)+SUMIF('Resumen Anual'!$FE$62,DF59,'Resumen Anual'!$EV$99)+SUMIF('Resumen Anual'!$DH$62,DF59,'Resumen Anual'!$CY$99)+SUMIF('Resumen Anual'!$BI$62,DF59,'Resumen Anual'!$AZ$99)+SUMIF('Resumen Anual'!$L$62,DF59,'Resumen Anual'!$C$99)+SUMIF('Resumen Anual'!$FE$6,DF59,'Resumen Anual'!$EV$43)+SUMIF('Resumen Anual'!$DH$6,DF59,'Resumen Anual'!$CY$43)+SUMIF('Resumen Anual'!$BI$6,DF59,'Resumen Anual'!$AZ$43)+SUMIF('Resumen Anual'!$L$6,DF59,'Resumen Anual'!$C$43)+SUMIF('Bitácoras Anteriores'!$K$6,DF59,'Bitácoras Anteriores'!$B$39)+SUMIF('Bitácoras Anteriores'!$K$59,$K$6,'Bitácoras Anteriores'!$B$92)+SUMIF('Bitácoras Anteriores'!$K$112,DF59,'Bitácoras Anteriores'!$B$145)+SUMIF('Bitácoras Anteriores'!$K$165,DF59,'Bitácoras Anteriores'!$B$198)+SUMIF('Bitácoras Anteriores'!$K$218,DF59,'Bitácoras Anteriores'!$B$251)+SUMIF('Bitácoras Anteriores'!$K$271,DF59,'Bitácoras Anteriores'!$B$304)+SUMIF('Bitácoras Anteriores'!$K$324,DF59,'Bitácoras Anteriores'!$B$357)+SUMIF('Bitácoras Anteriores'!$BH$6,DF59,'Bitácoras Anteriores'!$AY$39)+SUMIF('Bitácoras Anteriores'!$BH$59,$K$6,'Bitácoras Anteriores'!$AY$92)+SUMIF('Bitácoras Anteriores'!$BH$112,DF59,'Bitácoras Anteriores'!$AY$145)+SUMIF('Bitácoras Anteriores'!$BH$165,DF59,'Bitácoras Anteriores'!$AY$198)+SUMIF('Bitácoras Anteriores'!$BH$218,DF59,'Bitácoras Anteriores'!$AY$251)+SUMIF('Bitácoras Anteriores'!$BH$271,DF59,'Bitácoras Anteriores'!$AY$304)+SUMIF('Bitácoras Anteriores'!$BH$324,DF59,'Bitácoras Anteriores'!$AY$357)+SUMIF('Bitácoras Anteriores'!$DF$6,DF59,'Bitácoras Anteriores'!$CW$39)+SUMIF('Bitácoras Anteriores'!$DF$59,$K$6,'Bitácoras Anteriores'!$CW$92)+SUMIF('Bitácoras Anteriores'!$DF$112,DF59,'Bitácoras Anteriores'!$CW$145)+SUMIF('Bitácoras Anteriores'!$DF$165,DF59,'Bitácoras Anteriores'!$CW$198)+SUMIF('Bitácoras Anteriores'!$DF$218,DF59,'Bitácoras Anteriores'!$CW$251)+SUMIF('Bitácoras Anteriores'!$DF$271,DF59,'Bitácoras Anteriores'!$CW$304)+SUMIF('Bitácoras Anteriores'!$DF$324,DF59,'Bitácoras Anteriores'!$CW$357)+SUMIF('Bitácoras Anteriores'!$FC$6,DF59,'Bitácoras Anteriores'!$ET$39)+SUMIF('Bitácoras Anteriores'!$FC$59,$K$6,'Bitácoras Anteriores'!$ET$92)+SUMIF('Bitácoras Anteriores'!$FC$112,DF59,'Bitácoras Anteriores'!$ET$145)+SUMIF('Bitácoras Anteriores'!$FC$165,DF59,'Bitácoras Anteriores'!$ET$198)+SUMIF('Bitácoras Anteriores'!$FC$218,DF59,'Bitácoras Anteriores'!$ET$251)+SUMIF('Bitácoras Anteriores'!$FC$271,DF59,'Bitácoras Anteriores'!$ET$304)+SUMIF('Bitácoras Anteriores'!$FC$324,DF59,'Bitácoras Anteriores'!$ET$357)</f>
        <v>0</v>
      </c>
      <c r="CX92" s="716"/>
      <c r="CY92" s="716"/>
      <c r="CZ92" s="716"/>
      <c r="DA92" s="716"/>
      <c r="DB92" s="717"/>
      <c r="DC92" s="715">
        <f>SUMIF('Resumen Anual'!$FE$622,DF59,'Resumen Anual'!$FB$659)+SUMIF('Resumen Anual'!$DH$622,DF59,'Resumen Anual'!$DE$659)+SUMIF('Resumen Anual'!$BI$622,DF59,'Resumen Anual'!$BF$659)+SUMIF('Resumen Anual'!$L$622,DF59,'Resumen Anual'!$I$659)+SUMIF('Resumen Anual'!$FE$566,DF59,'Resumen Anual'!$FB$603)+SUMIF('Resumen Anual'!$DH$566,DF59,'Resumen Anual'!$DE$603)+SUMIF('Resumen Anual'!$BI$566,DF59,'Resumen Anual'!$BF$603)+SUMIF('Resumen Anual'!$L$566,DF59,'Resumen Anual'!$I$603)+SUMIF('Resumen Anual'!$FE$510,DF59,'Resumen Anual'!$FB$547)+SUMIF('Resumen Anual'!$DH$510,DF59,'Resumen Anual'!$DE$547)+SUMIF('Resumen Anual'!$BI$510,DF59,'Resumen Anual'!$BF$547)+SUMIF('Resumen Anual'!$L$510,DF59,'Resumen Anual'!$I$547)+SUMIF('Resumen Anual'!$FE$454,DF59,'Resumen Anual'!$FB$491)+SUMIF('Resumen Anual'!$DH$454,DF59,'Resumen Anual'!$DE$491)+SUMIF('Resumen Anual'!$BI$454,DF59,'Resumen Anual'!$BF$491)+SUMIF('Resumen Anual'!$L$454,DF59,'Resumen Anual'!$I$491)+SUMIF('Resumen Anual'!$FE$398,DF59,'Resumen Anual'!$FB$435)+SUMIF('Resumen Anual'!$DH$398,DF59,'Resumen Anual'!$DE$435)+SUMIF('Resumen Anual'!$BI$398,DF59,'Resumen Anual'!$BF$435)+SUMIF('Resumen Anual'!$L$398,DF59,'Resumen Anual'!$I$435)+SUMIF('Resumen Anual'!$FE$342,DF59,'Resumen Anual'!$FB$379)+SUMIF('Resumen Anual'!$DH$342,DF59,'Resumen Anual'!$DE$379)+SUMIF('Resumen Anual'!$BI$342,DF59,'Resumen Anual'!$BF$379)+SUMIF('Resumen Anual'!$L$342,DF59,'Resumen Anual'!$I$379)+SUMIF('Resumen Anual'!$FE$286,DF59,'Resumen Anual'!$FB$323)+SUMIF('Resumen Anual'!$DH$286,DF59,'Resumen Anual'!$DE$323)+SUMIF('Resumen Anual'!$BI$286,DF59,'Resumen Anual'!$BF$323)+SUMIF('Resumen Anual'!$L$286,DF59,'Resumen Anual'!$I$323)+SUMIF('Resumen Anual'!$FE$230,DF59,'Resumen Anual'!$FB$267)+SUMIF('Resumen Anual'!$DH$230,DF59,'Resumen Anual'!$DE$267)+SUMIF('Resumen Anual'!$BI$230,DF59,'Resumen Anual'!$BF$267)+SUMIF('Resumen Anual'!$L$230,DF59,'Resumen Anual'!$I$267)+SUMIF('Resumen Anual'!$FE$174,DF59,'Resumen Anual'!$FB$211)+SUMIF('Resumen Anual'!$DH$174,DF59,'Resumen Anual'!$DE$211)+SUMIF('Resumen Anual'!$BI$174,DF59,'Resumen Anual'!$BF$211)+SUMIF('Resumen Anual'!$L$174,DF59,'Resumen Anual'!$I$211)+SUMIF('Resumen Anual'!$FE$118,DF59,'Resumen Anual'!$FB$155)+SUMIF('Resumen Anual'!$DH$118,DF59,'Resumen Anual'!$DE$155)+SUMIF('Resumen Anual'!$BI$118,DF59,'Resumen Anual'!$BF$155)+SUMIF('Resumen Anual'!$L$118,DF59,'Resumen Anual'!$I$155)+SUMIF('Resumen Anual'!$FE$62,DF59,'Resumen Anual'!$FB$99)+SUMIF('Resumen Anual'!$DH$62,DF59,'Resumen Anual'!$DE$99)+SUMIF('Resumen Anual'!$BI$62,DF59,'Resumen Anual'!$BF$99)+SUMIF('Resumen Anual'!$L$62,DF59,'Resumen Anual'!$I$99)+SUMIF('Resumen Anual'!$FE$6,DF59,'Resumen Anual'!$FB$43)+SUMIF('Resumen Anual'!$DH$6,DF59,'Resumen Anual'!$DE$43)+SUMIF('Resumen Anual'!$BI$6,DF59,'Resumen Anual'!$BF$43)+SUMIF('Resumen Anual'!$L$6,DF59,'Resumen Anual'!$I$43)+SUMIF('Bitácoras Anteriores'!$K$6,DF59,'Bitácoras Anteriores'!$H$39)+SUMIF('Bitácoras Anteriores'!$K$59,$K$6,'Bitácoras Anteriores'!$B$92)+SUMIF('Bitácoras Anteriores'!$K$112,DF59,'Bitácoras Anteriores'!$B$145)+SUMIF('Bitácoras Anteriores'!$K$165,DF59,'Bitácoras Anteriores'!$B$198)+SUMIF('Bitácoras Anteriores'!$K$218,DF59,'Bitácoras Anteriores'!$B$251)+SUMIF('Bitácoras Anteriores'!$K$271,DF59,'Bitácoras Anteriores'!$B$304)+SUMIF('Bitácoras Anteriores'!$K$324,DF59,'Bitácoras Anteriores'!$B$357)+SUMIF('Bitácoras Anteriores'!$BH$6,DF59,'Bitácoras Anteriores'!$BE$39)+SUMIF('Bitácoras Anteriores'!$BH$59,$K$6,'Bitácoras Anteriores'!$AY$92)+SUMIF('Bitácoras Anteriores'!$BH$112,DF59,'Bitácoras Anteriores'!$AY$145)+SUMIF('Bitácoras Anteriores'!$BH$165,DF59,'Bitácoras Anteriores'!$AY$198)+SUMIF('Bitácoras Anteriores'!$BH$218,DF59,'Bitácoras Anteriores'!$AY$251)+SUMIF('Bitácoras Anteriores'!$BH$271,DF59,'Bitácoras Anteriores'!$AY$304)+SUMIF('Bitácoras Anteriores'!$BH$324,DF59,'Bitácoras Anteriores'!$AY$357)+SUMIF('Bitácoras Anteriores'!$DF$6,DF59,'Bitácoras Anteriores'!$DC$39)+SUMIF('Bitácoras Anteriores'!$DF$59,$K$6,'Bitácoras Anteriores'!$CW$92)+SUMIF('Bitácoras Anteriores'!$DF$112,DF59,'Bitácoras Anteriores'!$CW$145)+SUMIF('Bitácoras Anteriores'!$DF$165,DF59,'Bitácoras Anteriores'!$CW$198)+SUMIF('Bitácoras Anteriores'!$DF$218,DF59,'Bitácoras Anteriores'!$CW$251)+SUMIF('Bitácoras Anteriores'!$DF$271,DF59,'Bitácoras Anteriores'!$CW$304)+SUMIF('Bitácoras Anteriores'!$DF$324,DF59,'Bitácoras Anteriores'!$CW$357)+SUMIF('Bitácoras Anteriores'!$FC$6,DF59,'Bitácoras Anteriores'!$EZ$39)+SUMIF('Bitácoras Anteriores'!$FC$59,$K$6,'Bitácoras Anteriores'!$ET$92)+SUMIF('Bitácoras Anteriores'!$FC$112,DF59,'Bitácoras Anteriores'!$ET$145)+SUMIF('Bitácoras Anteriores'!$FC$165,DF59,'Bitácoras Anteriores'!$ET$198)+SUMIF('Bitácoras Anteriores'!$FC$218,DF59,'Bitácoras Anteriores'!$ET$251)+SUMIF('Bitácoras Anteriores'!$FC$271,DF59,'Bitácoras Anteriores'!$ET$304)+SUMIF('Bitácoras Anteriores'!$FC$324,DF59,'Bitácoras Anteriores'!$ET$357)</f>
        <v>0</v>
      </c>
      <c r="DD92" s="716"/>
      <c r="DE92" s="716"/>
      <c r="DF92" s="716"/>
      <c r="DG92" s="717"/>
      <c r="DH92" s="715">
        <f>SUMIF('Resumen Anual'!$FE$622,DF59,'Resumen Anual'!$FH$659)+SUMIF('Resumen Anual'!$DH$622,DF59,'Resumen Anual'!$DK$659)+SUMIF('Resumen Anual'!$BI$622,DF59,'Resumen Anual'!$BL$659)+SUMIF('Resumen Anual'!$L$622,DF59,'Resumen Anual'!$O$659)+SUMIF('Resumen Anual'!$FE$566,DF59,'Resumen Anual'!$FH$603)+SUMIF('Resumen Anual'!$DH$566,DF59,'Resumen Anual'!$DK$603)+SUMIF('Resumen Anual'!$BI$566,DF59,'Resumen Anual'!$BL$603)+SUMIF('Resumen Anual'!$L$566,DF59,'Resumen Anual'!$O$603)+SUMIF('Resumen Anual'!$FE$510,DF59,'Resumen Anual'!$FH$547)+SUMIF('Resumen Anual'!$DH$510,DF59,'Resumen Anual'!$DK$547)+SUMIF('Resumen Anual'!$BI$510,DF59,'Resumen Anual'!$BL$547)+SUMIF('Resumen Anual'!$L$510,DF59,'Resumen Anual'!$O$547)+SUMIF('Resumen Anual'!$FE$454,DF59,'Resumen Anual'!$FH$491)+SUMIF('Resumen Anual'!$DH$454,DF59,'Resumen Anual'!$DK$491)+SUMIF('Resumen Anual'!$BI$454,DF59,'Resumen Anual'!$BL$491)+SUMIF('Resumen Anual'!$L$454,DF59,'Resumen Anual'!$O$491)+SUMIF('Resumen Anual'!$FE$398,DF59,'Resumen Anual'!$FH$435)+SUMIF('Resumen Anual'!$DH$398,DF59,'Resumen Anual'!$DK$435)+SUMIF('Resumen Anual'!$BI$398,DF59,'Resumen Anual'!$BL$435)+SUMIF('Resumen Anual'!$L$398,DF59,'Resumen Anual'!$O$435)+SUMIF('Resumen Anual'!$FE$342,DF59,'Resumen Anual'!$FH$379)+SUMIF('Resumen Anual'!$DH$342,DF59,'Resumen Anual'!$DK$379)+SUMIF('Resumen Anual'!$BI$342,DF59,'Resumen Anual'!$BL$379)+SUMIF('Resumen Anual'!$L$342,DF59,'Resumen Anual'!$O$379)+SUMIF('Resumen Anual'!$FE$286,DF59,'Resumen Anual'!$FH$323)+SUMIF('Resumen Anual'!$DH$286,DF59,'Resumen Anual'!$DK$323)+SUMIF('Resumen Anual'!$BI$286,DF59,'Resumen Anual'!$BL$323)+SUMIF('Resumen Anual'!$L$286,DF59,'Resumen Anual'!$O$323)+SUMIF('Resumen Anual'!$FE$230,DF59,'Resumen Anual'!$FH$267)+SUMIF('Resumen Anual'!$DH$230,DF59,'Resumen Anual'!$DK$267)+SUMIF('Resumen Anual'!$BI$230,DF59,'Resumen Anual'!$BL$267)+SUMIF('Resumen Anual'!$L$230,DF59,'Resumen Anual'!$O$267)+SUMIF('Resumen Anual'!$FE$174,DF59,'Resumen Anual'!$FH$211)+SUMIF('Resumen Anual'!$DH$174,DF59,'Resumen Anual'!$DK$211)+SUMIF('Resumen Anual'!$BI$174,DF59,'Resumen Anual'!$BL$211)+SUMIF('Resumen Anual'!$L$174,DF59,'Resumen Anual'!$O$211)+SUMIF('Resumen Anual'!$FE$118,DF59,'Resumen Anual'!$FH$155)+SUMIF('Resumen Anual'!$DH$118,DF59,'Resumen Anual'!$DK$155)+SUMIF('Resumen Anual'!$BI$118,DF59,'Resumen Anual'!$BL$155)+SUMIF('Resumen Anual'!$L$118,DF59,'Resumen Anual'!$O$155)+SUMIF('Resumen Anual'!$FE$62,DF59,'Resumen Anual'!$FH$99)+SUMIF('Resumen Anual'!$DH$62,DF59,'Resumen Anual'!$DK$99)+SUMIF('Resumen Anual'!$BI$62,DF59,'Resumen Anual'!$BL$99)+SUMIF('Resumen Anual'!$L$62,DF59,'Resumen Anual'!$O$99)+SUMIF('Resumen Anual'!$FE$6,DF59,'Resumen Anual'!$FH$43)+SUMIF('Resumen Anual'!$DH$6,DF59,'Resumen Anual'!$DK$43)+SUMIF('Resumen Anual'!$BI$6,DF59,'Resumen Anual'!$BL$43)+SUMIF('Resumen Anual'!$L$6,DF59,'Resumen Anual'!$O$43)+SUMIF('Bitácoras Anteriores'!$K$6,DF59,'Bitácoras Anteriores'!$M$39)+SUMIF('Bitácoras Anteriores'!$K$59,$K$6,'Bitácoras Anteriores'!$M$92)+SUMIF('Bitácoras Anteriores'!$K$112,DF59,'Bitácoras Anteriores'!$M$145)+SUMIF('Bitácoras Anteriores'!$K$165,DF59,'Bitácoras Anteriores'!$M$198)+SUMIF('Bitácoras Anteriores'!$K$218,DF59,'Bitácoras Anteriores'!$M$251)+SUMIF('Bitácoras Anteriores'!$K$271,DF59,'Bitácoras Anteriores'!$M$304)+SUMIF('Bitácoras Anteriores'!$K$324,DF59,'Bitácoras Anteriores'!$M$357)+SUMIF('Bitácoras Anteriores'!$BH$6,DF59,'Bitácoras Anteriores'!$BJ$39)+SUMIF('Bitácoras Anteriores'!$BH$59,$K$6,'Bitácoras Anteriores'!$BJ$92)+SUMIF('Bitácoras Anteriores'!$BH$112,DF59,'Bitácoras Anteriores'!$BJ$145)+SUMIF('Bitácoras Anteriores'!$BH$165,DF59,'Bitácoras Anteriores'!$BJ$198)+SUMIF('Bitácoras Anteriores'!$BH$218,DF59,'Bitácoras Anteriores'!$BJ$251)+SUMIF('Bitácoras Anteriores'!$BH$271,DF59,'Bitácoras Anteriores'!$BJ$304)+SUMIF('Bitácoras Anteriores'!$BH$324,DF59,'Bitácoras Anteriores'!$BJ$357)+SUMIF('Bitácoras Anteriores'!$DF$6,DF59,'Bitácoras Anteriores'!$DH$39)+SUMIF('Bitácoras Anteriores'!$DF$59,$K$6,'Bitácoras Anteriores'!$DH$92)+SUMIF('Bitácoras Anteriores'!$DF$112,DF59,'Bitácoras Anteriores'!$DH$145)+SUMIF('Bitácoras Anteriores'!$DF$165,DF59,'Bitácoras Anteriores'!$DH$198)+SUMIF('Bitácoras Anteriores'!$DF$218,DF59,'Bitácoras Anteriores'!$DH$251)+SUMIF('Bitácoras Anteriores'!$DF$271,DF59,'Bitácoras Anteriores'!$DH$304)+SUMIF('Bitácoras Anteriores'!$DF$324,DF59,'Bitácoras Anteriores'!$DH$357)+SUMIF('Bitácoras Anteriores'!$FC$6,DF59,'Bitácoras Anteriores'!$FE$39)+SUMIF('Bitácoras Anteriores'!$FC$59,$K$6,'Bitácoras Anteriores'!$FE$92)+SUMIF('Bitácoras Anteriores'!$FC$112,DF59,'Bitácoras Anteriores'!$FE$145)+SUMIF('Bitácoras Anteriores'!$FC$165,DF59,'Bitácoras Anteriores'!$FE$198)+SUMIF('Bitácoras Anteriores'!$FC$218,DF59,'Bitácoras Anteriores'!$FE$251)+SUMIF('Bitácoras Anteriores'!$FC$271,DF59,'Bitácoras Anteriores'!$FE$304)+SUMIF('Bitácoras Anteriores'!$FC$324,DF59,'Bitácoras Anteriores'!$FE$357)</f>
        <v>0</v>
      </c>
      <c r="DI92" s="716"/>
      <c r="DJ92" s="716"/>
      <c r="DK92" s="716"/>
      <c r="DL92" s="716"/>
      <c r="DM92" s="717"/>
      <c r="DN92" s="715">
        <f>SUMIF('Resumen Anual'!$FE$622,DF59,'Resumen Anual'!$FN$659)+SUMIF('Resumen Anual'!$DH$622,DF59,'Resumen Anual'!$DQ$659)+SUMIF('Resumen Anual'!$BI$622,DF59,'Resumen Anual'!$BR$659)+SUMIF('Resumen Anual'!$L$622,DF59,'Resumen Anual'!$U$659)+SUMIF('Resumen Anual'!$FE$566,DF59,'Resumen Anual'!$FN$603)+SUMIF('Resumen Anual'!$DH$566,DF59,'Resumen Anual'!$DQ$603)+SUMIF('Resumen Anual'!$BI$566,DF59,'Resumen Anual'!$BR$603)+SUMIF('Resumen Anual'!$L$566,DF59,'Resumen Anual'!$U$603)+SUMIF('Resumen Anual'!$FE$510,DF59,'Resumen Anual'!$FN$547)+SUMIF('Resumen Anual'!$DH$510,DF59,'Resumen Anual'!$DQ$547)+SUMIF('Resumen Anual'!$BI$510,DF59,'Resumen Anual'!$BR$547)+SUMIF('Resumen Anual'!$L$510,DF59,'Resumen Anual'!$U$547)+SUMIF('Resumen Anual'!$FE$454,DF59,'Resumen Anual'!$FN$491)+SUMIF('Resumen Anual'!$DH$454,DF59,'Resumen Anual'!$DQ$491)+SUMIF('Resumen Anual'!$BI$454,DF59,'Resumen Anual'!$BR$491)+SUMIF('Resumen Anual'!$L$454,DF59,'Resumen Anual'!$U$491)+SUMIF('Resumen Anual'!$FE$398,DF59,'Resumen Anual'!$FN$435)+SUMIF('Resumen Anual'!$DH$398,DF59,'Resumen Anual'!$DQ$435)+SUMIF('Resumen Anual'!$BI$398,DF59,'Resumen Anual'!$BR$435)+SUMIF('Resumen Anual'!$L$398,DF59,'Resumen Anual'!$U$435)+SUMIF('Resumen Anual'!$FE$342,DF59,'Resumen Anual'!$FN$379)+SUMIF('Resumen Anual'!$DH$342,DF59,'Resumen Anual'!$DQ$379)+SUMIF('Resumen Anual'!$BI$342,DF59,'Resumen Anual'!$BR$379)+SUMIF('Resumen Anual'!$L$342,DF59,'Resumen Anual'!$U$379)+SUMIF('Resumen Anual'!$FE$286,DF59,'Resumen Anual'!$FN$323)+SUMIF('Resumen Anual'!$DH$286,DF59,'Resumen Anual'!$DQ$323)+SUMIF('Resumen Anual'!$BI$286,DF59,'Resumen Anual'!$BR$323)+SUMIF('Resumen Anual'!$L$286,DF59,'Resumen Anual'!$U$323)+SUMIF('Resumen Anual'!$FE$230,DF59,'Resumen Anual'!$FN$267)+SUMIF('Resumen Anual'!$DH$230,DF59,'Resumen Anual'!$DQ$267)+SUMIF('Resumen Anual'!$BI$230,DF59,'Resumen Anual'!$BR$267)+SUMIF('Resumen Anual'!$L$230,DF59,'Resumen Anual'!$U$267)+SUMIF('Resumen Anual'!$FE$174,DF59,'Resumen Anual'!$FN$211)+SUMIF('Resumen Anual'!$DH$174,DF59,'Resumen Anual'!$DQ$211)+SUMIF('Resumen Anual'!$BI$174,DF59,'Resumen Anual'!$BR$211)+SUMIF('Resumen Anual'!$L$174,DF59,'Resumen Anual'!$U$211)+SUMIF('Resumen Anual'!$FE$118,DF59,'Resumen Anual'!$FN$155)+SUMIF('Resumen Anual'!$DH$118,DF59,'Resumen Anual'!$DQ$155)+SUMIF('Resumen Anual'!$BI$118,DF59,'Resumen Anual'!$BR$155)+SUMIF('Resumen Anual'!$L$118,DF59,'Resumen Anual'!$U$155)+SUMIF('Resumen Anual'!$FE$62,DF59,'Resumen Anual'!$FN$99)+SUMIF('Resumen Anual'!$DH$62,DF59,'Resumen Anual'!$DQ$99)+SUMIF('Resumen Anual'!$BI$62,DF59,'Resumen Anual'!$BR$99)+SUMIF('Resumen Anual'!$L$62,DF59,'Resumen Anual'!$U$99)+SUMIF('Resumen Anual'!$FE$6,DF59,'Resumen Anual'!$FN$43)+SUMIF('Resumen Anual'!$DH$6,DF59,'Resumen Anual'!$DQ$43)+SUMIF('Resumen Anual'!$BI$6,DF59,'Resumen Anual'!$BR$43)+SUMIF('Resumen Anual'!$L$6,DF59,'Resumen Anual'!$U$43)</f>
        <v>0</v>
      </c>
      <c r="DO92" s="716"/>
      <c r="DP92" s="716"/>
      <c r="DQ92" s="716"/>
      <c r="DR92" s="716"/>
      <c r="DS92" s="717"/>
      <c r="DT92" s="15"/>
      <c r="DU92" s="1222"/>
      <c r="DV92" s="1223"/>
      <c r="DW92" s="1223"/>
      <c r="DX92" s="1223"/>
      <c r="DY92" s="1223"/>
      <c r="DZ92" s="1223"/>
      <c r="EA92" s="662"/>
      <c r="EB92" s="662"/>
      <c r="EC92" s="662"/>
      <c r="ED92" s="662"/>
      <c r="EE92" s="662"/>
      <c r="EF92" s="663"/>
      <c r="EG92" s="1222"/>
      <c r="EH92" s="1223"/>
      <c r="EI92" s="1223"/>
      <c r="EJ92" s="1223"/>
      <c r="EK92" s="1223"/>
      <c r="EL92" s="1223"/>
      <c r="EM92" s="665"/>
      <c r="EN92" s="662"/>
      <c r="EO92" s="662"/>
      <c r="EP92" s="662"/>
      <c r="EQ92" s="662"/>
      <c r="ER92" s="1200"/>
      <c r="ES92" s="171"/>
      <c r="ET92" s="715">
        <f>SUMIF('Resumen Anual'!$FE$622,FC59,'Resumen Anual'!$EV$659)+SUMIF('Resumen Anual'!$DH$622,FC59,'Resumen Anual'!$CY$659)+SUMIF('Resumen Anual'!$BI$622,FC59,'Resumen Anual'!$AZ$659)+SUMIF('Resumen Anual'!$L$622,FC59,'Resumen Anual'!$C$659)+SUMIF('Resumen Anual'!$FE$566,FC59,'Resumen Anual'!$EV$603)+SUMIF('Resumen Anual'!$DH$566,FC59,'Resumen Anual'!$CY$603)+SUMIF('Resumen Anual'!$BI$566,FC59,'Resumen Anual'!$AZ$603)+SUMIF('Resumen Anual'!$L$566,FC59,'Resumen Anual'!$C$603)+SUMIF('Resumen Anual'!$FE$510,FC59,'Resumen Anual'!$EV$547)+SUMIF('Resumen Anual'!$DH$510,FC59,'Resumen Anual'!$CY$547)+SUMIF('Resumen Anual'!$BI$510,FC59,'Resumen Anual'!$AZ$547)+SUMIF('Resumen Anual'!$L$510,FC59,'Resumen Anual'!$C$547)+SUMIF('Resumen Anual'!$FE$454,FC59,'Resumen Anual'!$EV$491)+SUMIF('Resumen Anual'!$DH$454,FC59,'Resumen Anual'!$CY$491)+SUMIF('Resumen Anual'!$BI$454,FC59,'Resumen Anual'!$AZ$491)+SUMIF('Resumen Anual'!$L$454,FC59,'Resumen Anual'!$C$491)+SUMIF('Resumen Anual'!$FE$398,FC59,'Resumen Anual'!$EV$435)+SUMIF('Resumen Anual'!$DH$398,FC59,'Resumen Anual'!$CY$435)+SUMIF('Resumen Anual'!$BI$398,FC59,'Resumen Anual'!$AZ$435)+SUMIF('Resumen Anual'!$L$398,FC59,'Resumen Anual'!$C$435)+SUMIF('Resumen Anual'!$FE$342,FC59,'Resumen Anual'!$EV$379)+SUMIF('Resumen Anual'!$DH$342,FC59,'Resumen Anual'!$CY$379)+SUMIF('Resumen Anual'!$BI$342,FC59,'Resumen Anual'!$AZ$379)+SUMIF('Resumen Anual'!$L$342,FC59,'Resumen Anual'!$C$379)+SUMIF('Resumen Anual'!$FE$286,FC59,'Resumen Anual'!$EV$323)+SUMIF('Resumen Anual'!$DH$286,FC59,'Resumen Anual'!$CY$323)+SUMIF('Resumen Anual'!$BI$286,FC59,'Resumen Anual'!$AZ$323)+SUMIF('Resumen Anual'!$L$286,FC59,'Resumen Anual'!$C$323)+SUMIF('Resumen Anual'!$FE$230,FC59,'Resumen Anual'!$EV$267)+SUMIF('Resumen Anual'!$DH$230,FC59,'Resumen Anual'!$CY$267)+SUMIF('Resumen Anual'!$BI$230,FC59,'Resumen Anual'!$AZ$267)+SUMIF('Resumen Anual'!$L$230,FC59,'Resumen Anual'!$C$267)+SUMIF('Resumen Anual'!$FE$174,FC59,'Resumen Anual'!$EV$211)+SUMIF('Resumen Anual'!$DH$174,FC59,'Resumen Anual'!$CY$211)+SUMIF('Resumen Anual'!$BI$174,FC59,'Resumen Anual'!$AZ$211)+SUMIF('Resumen Anual'!$L$174,FC59,'Resumen Anual'!$C$211)+SUMIF('Resumen Anual'!$FE$118,FC59,'Resumen Anual'!$EV$155)+SUMIF('Resumen Anual'!$DH$118,FC59,'Resumen Anual'!$CY$155)+SUMIF('Resumen Anual'!$BI$118,FC59,'Resumen Anual'!$AZ$155)+SUMIF('Resumen Anual'!$L$118,FC59,'Resumen Anual'!$C$155)+SUMIF('Resumen Anual'!$FE$62,FC59,'Resumen Anual'!$EV$99)+SUMIF('Resumen Anual'!$DH$62,FC59,'Resumen Anual'!$CY$99)+SUMIF('Resumen Anual'!$BI$62,FC59,'Resumen Anual'!$AZ$99)+SUMIF('Resumen Anual'!$L$62,FC59,'Resumen Anual'!$C$99)+SUMIF('Resumen Anual'!$FE$6,FC59,'Resumen Anual'!$EV$43)+SUMIF('Resumen Anual'!$DH$6,FC59,'Resumen Anual'!$CY$43)+SUMIF('Resumen Anual'!$BI$6,FC59,'Resumen Anual'!$AZ$43)+SUMIF('Resumen Anual'!$L$6,FC59,'Resumen Anual'!$C$43)+SUMIF('Bitácoras Anteriores'!$K$6,FC59,'Bitácoras Anteriores'!$B$39)+SUMIF('Bitácoras Anteriores'!$K$59,$K$6,'Bitácoras Anteriores'!$B$92)+SUMIF('Bitácoras Anteriores'!$K$112,FC59,'Bitácoras Anteriores'!$B$145)+SUMIF('Bitácoras Anteriores'!$K$165,FC59,'Bitácoras Anteriores'!$B$198)+SUMIF('Bitácoras Anteriores'!$K$218,FC59,'Bitácoras Anteriores'!$B$251)+SUMIF('Bitácoras Anteriores'!$K$271,FC59,'Bitácoras Anteriores'!$B$304)+SUMIF('Bitácoras Anteriores'!$K$324,FC59,'Bitácoras Anteriores'!$B$357)+SUMIF('Bitácoras Anteriores'!$BH$6,FC59,'Bitácoras Anteriores'!$AY$39)+SUMIF('Bitácoras Anteriores'!$BH$59,$K$6,'Bitácoras Anteriores'!$AY$92)+SUMIF('Bitácoras Anteriores'!$BH$112,FC59,'Bitácoras Anteriores'!$AY$145)+SUMIF('Bitácoras Anteriores'!$BH$165,FC59,'Bitácoras Anteriores'!$AY$198)+SUMIF('Bitácoras Anteriores'!$BH$218,FC59,'Bitácoras Anteriores'!$AY$251)+SUMIF('Bitácoras Anteriores'!$BH$271,FC59,'Bitácoras Anteriores'!$AY$304)+SUMIF('Bitácoras Anteriores'!$BH$324,FC59,'Bitácoras Anteriores'!$AY$357)+SUMIF('Bitácoras Anteriores'!$DF$6,FC59,'Bitácoras Anteriores'!$CW$39)+SUMIF('Bitácoras Anteriores'!$DF$59,$K$6,'Bitácoras Anteriores'!$CW$92)+SUMIF('Bitácoras Anteriores'!$DF$112,FC59,'Bitácoras Anteriores'!$CW$145)+SUMIF('Bitácoras Anteriores'!$DF$165,FC59,'Bitácoras Anteriores'!$CW$198)+SUMIF('Bitácoras Anteriores'!$DF$218,FC59,'Bitácoras Anteriores'!$CW$251)+SUMIF('Bitácoras Anteriores'!$DF$271,FC59,'Bitácoras Anteriores'!$CW$304)+SUMIF('Bitácoras Anteriores'!$DF$324,FC59,'Bitácoras Anteriores'!$CW$357)+SUMIF('Bitácoras Anteriores'!$FC$6,FC59,'Bitácoras Anteriores'!$ET$39)+SUMIF('Bitácoras Anteriores'!$FC$59,$K$6,'Bitácoras Anteriores'!$ET$92)+SUMIF('Bitácoras Anteriores'!$FC$112,FC59,'Bitácoras Anteriores'!$ET$145)+SUMIF('Bitácoras Anteriores'!$FC$165,FC59,'Bitácoras Anteriores'!$ET$198)+SUMIF('Bitácoras Anteriores'!$FC$218,FC59,'Bitácoras Anteriores'!$ET$251)+SUMIF('Bitácoras Anteriores'!$FC$271,FC59,'Bitácoras Anteriores'!$ET$304)+SUMIF('Bitácoras Anteriores'!$FC$324,FC59,'Bitácoras Anteriores'!$ET$357)</f>
        <v>0</v>
      </c>
      <c r="EU92" s="716"/>
      <c r="EV92" s="716"/>
      <c r="EW92" s="716"/>
      <c r="EX92" s="716"/>
      <c r="EY92" s="717"/>
      <c r="EZ92" s="715">
        <f>SUMIF('Resumen Anual'!$FE$622,FC59,'Resumen Anual'!$FB$659)+SUMIF('Resumen Anual'!$DH$622,FC59,'Resumen Anual'!$DE$659)+SUMIF('Resumen Anual'!$BI$622,FC59,'Resumen Anual'!$BF$659)+SUMIF('Resumen Anual'!$L$622,FC59,'Resumen Anual'!$I$659)+SUMIF('Resumen Anual'!$FE$566,FC59,'Resumen Anual'!$FB$603)+SUMIF('Resumen Anual'!$DH$566,FC59,'Resumen Anual'!$DE$603)+SUMIF('Resumen Anual'!$BI$566,FC59,'Resumen Anual'!$BF$603)+SUMIF('Resumen Anual'!$L$566,FC59,'Resumen Anual'!$I$603)+SUMIF('Resumen Anual'!$FE$510,FC59,'Resumen Anual'!$FB$547)+SUMIF('Resumen Anual'!$DH$510,FC59,'Resumen Anual'!$DE$547)+SUMIF('Resumen Anual'!$BI$510,FC59,'Resumen Anual'!$BF$547)+SUMIF('Resumen Anual'!$L$510,FC59,'Resumen Anual'!$I$547)+SUMIF('Resumen Anual'!$FE$454,FC59,'Resumen Anual'!$FB$491)+SUMIF('Resumen Anual'!$DH$454,FC59,'Resumen Anual'!$DE$491)+SUMIF('Resumen Anual'!$BI$454,FC59,'Resumen Anual'!$BF$491)+SUMIF('Resumen Anual'!$L$454,FC59,'Resumen Anual'!$I$491)+SUMIF('Resumen Anual'!$FE$398,FC59,'Resumen Anual'!$FB$435)+SUMIF('Resumen Anual'!$DH$398,FC59,'Resumen Anual'!$DE$435)+SUMIF('Resumen Anual'!$BI$398,FC59,'Resumen Anual'!$BF$435)+SUMIF('Resumen Anual'!$L$398,FC59,'Resumen Anual'!$I$435)+SUMIF('Resumen Anual'!$FE$342,FC59,'Resumen Anual'!$FB$379)+SUMIF('Resumen Anual'!$DH$342,FC59,'Resumen Anual'!$DE$379)+SUMIF('Resumen Anual'!$BI$342,FC59,'Resumen Anual'!$BF$379)+SUMIF('Resumen Anual'!$L$342,FC59,'Resumen Anual'!$I$379)+SUMIF('Resumen Anual'!$FE$286,FC59,'Resumen Anual'!$FB$323)+SUMIF('Resumen Anual'!$DH$286,FC59,'Resumen Anual'!$DE$323)+SUMIF('Resumen Anual'!$BI$286,FC59,'Resumen Anual'!$BF$323)+SUMIF('Resumen Anual'!$L$286,FC59,'Resumen Anual'!$I$323)+SUMIF('Resumen Anual'!$FE$230,FC59,'Resumen Anual'!$FB$267)+SUMIF('Resumen Anual'!$DH$230,FC59,'Resumen Anual'!$DE$267)+SUMIF('Resumen Anual'!$BI$230,FC59,'Resumen Anual'!$BF$267)+SUMIF('Resumen Anual'!$L$230,FC59,'Resumen Anual'!$I$267)+SUMIF('Resumen Anual'!$FE$174,FC59,'Resumen Anual'!$FB$211)+SUMIF('Resumen Anual'!$DH$174,FC59,'Resumen Anual'!$DE$211)+SUMIF('Resumen Anual'!$BI$174,FC59,'Resumen Anual'!$BF$211)+SUMIF('Resumen Anual'!$L$174,FC59,'Resumen Anual'!$I$211)+SUMIF('Resumen Anual'!$FE$118,FC59,'Resumen Anual'!$FB$155)+SUMIF('Resumen Anual'!$DH$118,FC59,'Resumen Anual'!$DE$155)+SUMIF('Resumen Anual'!$BI$118,FC59,'Resumen Anual'!$BF$155)+SUMIF('Resumen Anual'!$L$118,FC59,'Resumen Anual'!$I$155)+SUMIF('Resumen Anual'!$FE$62,FC59,'Resumen Anual'!$FB$99)+SUMIF('Resumen Anual'!$DH$62,FC59,'Resumen Anual'!$DE$99)+SUMIF('Resumen Anual'!$BI$62,FC59,'Resumen Anual'!$BF$99)+SUMIF('Resumen Anual'!$L$62,FC59,'Resumen Anual'!$I$99)+SUMIF('Resumen Anual'!$FE$6,FC59,'Resumen Anual'!$FB$43)+SUMIF('Resumen Anual'!$DH$6,FC59,'Resumen Anual'!$DE$43)+SUMIF('Resumen Anual'!$BI$6,FC59,'Resumen Anual'!$BF$43)+SUMIF('Resumen Anual'!$L$6,FC59,'Resumen Anual'!$I$43)+SUMIF('Bitácoras Anteriores'!$K$6,FC59,'Bitácoras Anteriores'!$H$39)+SUMIF('Bitácoras Anteriores'!$K$59,$K$6,'Bitácoras Anteriores'!$B$92)+SUMIF('Bitácoras Anteriores'!$K$112,FC59,'Bitácoras Anteriores'!$B$145)+SUMIF('Bitácoras Anteriores'!$K$165,FC59,'Bitácoras Anteriores'!$B$198)+SUMIF('Bitácoras Anteriores'!$K$218,FC59,'Bitácoras Anteriores'!$B$251)+SUMIF('Bitácoras Anteriores'!$K$271,FC59,'Bitácoras Anteriores'!$B$304)+SUMIF('Bitácoras Anteriores'!$K$324,FC59,'Bitácoras Anteriores'!$B$357)+SUMIF('Bitácoras Anteriores'!$BH$6,FC59,'Bitácoras Anteriores'!$BE$39)+SUMIF('Bitácoras Anteriores'!$BH$59,$K$6,'Bitácoras Anteriores'!$AY$92)+SUMIF('Bitácoras Anteriores'!$BH$112,FC59,'Bitácoras Anteriores'!$AY$145)+SUMIF('Bitácoras Anteriores'!$BH$165,FC59,'Bitácoras Anteriores'!$AY$198)+SUMIF('Bitácoras Anteriores'!$BH$218,FC59,'Bitácoras Anteriores'!$AY$251)+SUMIF('Bitácoras Anteriores'!$BH$271,FC59,'Bitácoras Anteriores'!$AY$304)+SUMIF('Bitácoras Anteriores'!$BH$324,FC59,'Bitácoras Anteriores'!$AY$357)+SUMIF('Bitácoras Anteriores'!$DF$6,FC59,'Bitácoras Anteriores'!$DC$39)+SUMIF('Bitácoras Anteriores'!$DF$59,$K$6,'Bitácoras Anteriores'!$CW$92)+SUMIF('Bitácoras Anteriores'!$DF$112,FC59,'Bitácoras Anteriores'!$CW$145)+SUMIF('Bitácoras Anteriores'!$DF$165,FC59,'Bitácoras Anteriores'!$CW$198)+SUMIF('Bitácoras Anteriores'!$DF$218,FC59,'Bitácoras Anteriores'!$CW$251)+SUMIF('Bitácoras Anteriores'!$DF$271,FC59,'Bitácoras Anteriores'!$CW$304)+SUMIF('Bitácoras Anteriores'!$DF$324,FC59,'Bitácoras Anteriores'!$CW$357)+SUMIF('Bitácoras Anteriores'!$FC$6,FC59,'Bitácoras Anteriores'!$EZ$39)+SUMIF('Bitácoras Anteriores'!$FC$59,$K$6,'Bitácoras Anteriores'!$ET$92)+SUMIF('Bitácoras Anteriores'!$FC$112,FC59,'Bitácoras Anteriores'!$ET$145)+SUMIF('Bitácoras Anteriores'!$FC$165,FC59,'Bitácoras Anteriores'!$ET$198)+SUMIF('Bitácoras Anteriores'!$FC$218,FC59,'Bitácoras Anteriores'!$ET$251)+SUMIF('Bitácoras Anteriores'!$FC$271,FC59,'Bitácoras Anteriores'!$ET$304)+SUMIF('Bitácoras Anteriores'!$FC$324,FC59,'Bitácoras Anteriores'!$ET$357)</f>
        <v>0</v>
      </c>
      <c r="FA92" s="716"/>
      <c r="FB92" s="716"/>
      <c r="FC92" s="716"/>
      <c r="FD92" s="717"/>
      <c r="FE92" s="715">
        <f>SUMIF('Resumen Anual'!$FE$622,FC59,'Resumen Anual'!$FH$659)+SUMIF('Resumen Anual'!$DH$622,FC59,'Resumen Anual'!$DK$659)+SUMIF('Resumen Anual'!$BI$622,FC59,'Resumen Anual'!$BL$659)+SUMIF('Resumen Anual'!$L$622,FC59,'Resumen Anual'!$O$659)+SUMIF('Resumen Anual'!$FE$566,FC59,'Resumen Anual'!$FH$603)+SUMIF('Resumen Anual'!$DH$566,FC59,'Resumen Anual'!$DK$603)+SUMIF('Resumen Anual'!$BI$566,FC59,'Resumen Anual'!$BL$603)+SUMIF('Resumen Anual'!$L$566,FC59,'Resumen Anual'!$O$603)+SUMIF('Resumen Anual'!$FE$510,FC59,'Resumen Anual'!$FH$547)+SUMIF('Resumen Anual'!$DH$510,FC59,'Resumen Anual'!$DK$547)+SUMIF('Resumen Anual'!$BI$510,FC59,'Resumen Anual'!$BL$547)+SUMIF('Resumen Anual'!$L$510,FC59,'Resumen Anual'!$O$547)+SUMIF('Resumen Anual'!$FE$454,FC59,'Resumen Anual'!$FH$491)+SUMIF('Resumen Anual'!$DH$454,FC59,'Resumen Anual'!$DK$491)+SUMIF('Resumen Anual'!$BI$454,FC59,'Resumen Anual'!$BL$491)+SUMIF('Resumen Anual'!$L$454,FC59,'Resumen Anual'!$O$491)+SUMIF('Resumen Anual'!$FE$398,FC59,'Resumen Anual'!$FH$435)+SUMIF('Resumen Anual'!$DH$398,FC59,'Resumen Anual'!$DK$435)+SUMIF('Resumen Anual'!$BI$398,FC59,'Resumen Anual'!$BL$435)+SUMIF('Resumen Anual'!$L$398,FC59,'Resumen Anual'!$O$435)+SUMIF('Resumen Anual'!$FE$342,FC59,'Resumen Anual'!$FH$379)+SUMIF('Resumen Anual'!$DH$342,FC59,'Resumen Anual'!$DK$379)+SUMIF('Resumen Anual'!$BI$342,FC59,'Resumen Anual'!$BL$379)+SUMIF('Resumen Anual'!$L$342,FC59,'Resumen Anual'!$O$379)+SUMIF('Resumen Anual'!$FE$286,FC59,'Resumen Anual'!$FH$323)+SUMIF('Resumen Anual'!$DH$286,FC59,'Resumen Anual'!$DK$323)+SUMIF('Resumen Anual'!$BI$286,FC59,'Resumen Anual'!$BL$323)+SUMIF('Resumen Anual'!$L$286,FC59,'Resumen Anual'!$O$323)+SUMIF('Resumen Anual'!$FE$230,FC59,'Resumen Anual'!$FH$267)+SUMIF('Resumen Anual'!$DH$230,FC59,'Resumen Anual'!$DK$267)+SUMIF('Resumen Anual'!$BI$230,FC59,'Resumen Anual'!$BL$267)+SUMIF('Resumen Anual'!$L$230,FC59,'Resumen Anual'!$O$267)+SUMIF('Resumen Anual'!$FE$174,FC59,'Resumen Anual'!$FH$211)+SUMIF('Resumen Anual'!$DH$174,FC59,'Resumen Anual'!$DK$211)+SUMIF('Resumen Anual'!$BI$174,FC59,'Resumen Anual'!$BL$211)+SUMIF('Resumen Anual'!$L$174,FC59,'Resumen Anual'!$O$211)+SUMIF('Resumen Anual'!$FE$118,FC59,'Resumen Anual'!$FH$155)+SUMIF('Resumen Anual'!$DH$118,FC59,'Resumen Anual'!$DK$155)+SUMIF('Resumen Anual'!$BI$118,FC59,'Resumen Anual'!$BL$155)+SUMIF('Resumen Anual'!$L$118,FC59,'Resumen Anual'!$O$155)+SUMIF('Resumen Anual'!$FE$62,FC59,'Resumen Anual'!$FH$99)+SUMIF('Resumen Anual'!$DH$62,FC59,'Resumen Anual'!$DK$99)+SUMIF('Resumen Anual'!$BI$62,FC59,'Resumen Anual'!$BL$99)+SUMIF('Resumen Anual'!$L$62,FC59,'Resumen Anual'!$O$99)+SUMIF('Resumen Anual'!$FE$6,FC59,'Resumen Anual'!$FH$43)+SUMIF('Resumen Anual'!$DH$6,FC59,'Resumen Anual'!$DK$43)+SUMIF('Resumen Anual'!$BI$6,FC59,'Resumen Anual'!$BL$43)+SUMIF('Resumen Anual'!$L$6,FC59,'Resumen Anual'!$O$43)+SUMIF('Bitácoras Anteriores'!$K$6,FC59,'Bitácoras Anteriores'!$M$39)+SUMIF('Bitácoras Anteriores'!$K$59,$K$6,'Bitácoras Anteriores'!$M$92)+SUMIF('Bitácoras Anteriores'!$K$112,FC59,'Bitácoras Anteriores'!$M$145)+SUMIF('Bitácoras Anteriores'!$K$165,FC59,'Bitácoras Anteriores'!$M$198)+SUMIF('Bitácoras Anteriores'!$K$218,FC59,'Bitácoras Anteriores'!$M$251)+SUMIF('Bitácoras Anteriores'!$K$271,FC59,'Bitácoras Anteriores'!$M$304)+SUMIF('Bitácoras Anteriores'!$K$324,FC59,'Bitácoras Anteriores'!$M$357)+SUMIF('Bitácoras Anteriores'!$BH$6,FC59,'Bitácoras Anteriores'!$BJ$39)+SUMIF('Bitácoras Anteriores'!$BH$59,$K$6,'Bitácoras Anteriores'!$BJ$92)+SUMIF('Bitácoras Anteriores'!$BH$112,FC59,'Bitácoras Anteriores'!$BJ$145)+SUMIF('Bitácoras Anteriores'!$BH$165,FC59,'Bitácoras Anteriores'!$BJ$198)+SUMIF('Bitácoras Anteriores'!$BH$218,FC59,'Bitácoras Anteriores'!$BJ$251)+SUMIF('Bitácoras Anteriores'!$BH$271,FC59,'Bitácoras Anteriores'!$BJ$304)+SUMIF('Bitácoras Anteriores'!$BH$324,FC59,'Bitácoras Anteriores'!$BJ$357)+SUMIF('Bitácoras Anteriores'!$DF$6,FC59,'Bitácoras Anteriores'!$DH$39)+SUMIF('Bitácoras Anteriores'!$DF$59,$K$6,'Bitácoras Anteriores'!$DH$92)+SUMIF('Bitácoras Anteriores'!$DF$112,FC59,'Bitácoras Anteriores'!$DH$145)+SUMIF('Bitácoras Anteriores'!$DF$165,FC59,'Bitácoras Anteriores'!$DH$198)+SUMIF('Bitácoras Anteriores'!$DF$218,FC59,'Bitácoras Anteriores'!$DH$251)+SUMIF('Bitácoras Anteriores'!$DF$271,FC59,'Bitácoras Anteriores'!$DH$304)+SUMIF('Bitácoras Anteriores'!$DF$324,FC59,'Bitácoras Anteriores'!$DH$357)+SUMIF('Bitácoras Anteriores'!$FC$6,FC59,'Bitácoras Anteriores'!$FE$39)+SUMIF('Bitácoras Anteriores'!$FC$59,$K$6,'Bitácoras Anteriores'!$FE$92)+SUMIF('Bitácoras Anteriores'!$FC$112,FC59,'Bitácoras Anteriores'!$FE$145)+SUMIF('Bitácoras Anteriores'!$FC$165,FC59,'Bitácoras Anteriores'!$FE$198)+SUMIF('Bitácoras Anteriores'!$FC$218,FC59,'Bitácoras Anteriores'!$FE$251)+SUMIF('Bitácoras Anteriores'!$FC$271,FC59,'Bitácoras Anteriores'!$FE$304)+SUMIF('Bitácoras Anteriores'!$FC$324,FC59,'Bitácoras Anteriores'!$FE$357)</f>
        <v>0</v>
      </c>
      <c r="FF92" s="716"/>
      <c r="FG92" s="716"/>
      <c r="FH92" s="716"/>
      <c r="FI92" s="716"/>
      <c r="FJ92" s="717"/>
      <c r="FK92" s="715">
        <f>SUMIF('Resumen Anual'!$FE$622,FC59,'Resumen Anual'!$FN$659)+SUMIF('Resumen Anual'!$DH$622,FC59,'Resumen Anual'!$DQ$659)+SUMIF('Resumen Anual'!$BI$622,FC59,'Resumen Anual'!$BR$659)+SUMIF('Resumen Anual'!$L$622,FC59,'Resumen Anual'!$U$659)+SUMIF('Resumen Anual'!$FE$566,FC59,'Resumen Anual'!$FN$603)+SUMIF('Resumen Anual'!$DH$566,FC59,'Resumen Anual'!$DQ$603)+SUMIF('Resumen Anual'!$BI$566,FC59,'Resumen Anual'!$BR$603)+SUMIF('Resumen Anual'!$L$566,FC59,'Resumen Anual'!$U$603)+SUMIF('Resumen Anual'!$FE$510,FC59,'Resumen Anual'!$FN$547)+SUMIF('Resumen Anual'!$DH$510,FC59,'Resumen Anual'!$DQ$547)+SUMIF('Resumen Anual'!$BI$510,FC59,'Resumen Anual'!$BR$547)+SUMIF('Resumen Anual'!$L$510,FC59,'Resumen Anual'!$U$547)+SUMIF('Resumen Anual'!$FE$454,FC59,'Resumen Anual'!$FN$491)+SUMIF('Resumen Anual'!$DH$454,FC59,'Resumen Anual'!$DQ$491)+SUMIF('Resumen Anual'!$BI$454,FC59,'Resumen Anual'!$BR$491)+SUMIF('Resumen Anual'!$L$454,FC59,'Resumen Anual'!$U$491)+SUMIF('Resumen Anual'!$FE$398,FC59,'Resumen Anual'!$FN$435)+SUMIF('Resumen Anual'!$DH$398,FC59,'Resumen Anual'!$DQ$435)+SUMIF('Resumen Anual'!$BI$398,FC59,'Resumen Anual'!$BR$435)+SUMIF('Resumen Anual'!$L$398,FC59,'Resumen Anual'!$U$435)+SUMIF('Resumen Anual'!$FE$342,FC59,'Resumen Anual'!$FN$379)+SUMIF('Resumen Anual'!$DH$342,FC59,'Resumen Anual'!$DQ$379)+SUMIF('Resumen Anual'!$BI$342,FC59,'Resumen Anual'!$BR$379)+SUMIF('Resumen Anual'!$L$342,FC59,'Resumen Anual'!$U$379)+SUMIF('Resumen Anual'!$FE$286,FC59,'Resumen Anual'!$FN$323)+SUMIF('Resumen Anual'!$DH$286,FC59,'Resumen Anual'!$DQ$323)+SUMIF('Resumen Anual'!$BI$286,FC59,'Resumen Anual'!$BR$323)+SUMIF('Resumen Anual'!$L$286,FC59,'Resumen Anual'!$U$323)+SUMIF('Resumen Anual'!$FE$230,FC59,'Resumen Anual'!$FN$267)+SUMIF('Resumen Anual'!$DH$230,FC59,'Resumen Anual'!$DQ$267)+SUMIF('Resumen Anual'!$BI$230,FC59,'Resumen Anual'!$BR$267)+SUMIF('Resumen Anual'!$L$230,FC59,'Resumen Anual'!$U$267)+SUMIF('Resumen Anual'!$FE$174,FC59,'Resumen Anual'!$FN$211)+SUMIF('Resumen Anual'!$DH$174,FC59,'Resumen Anual'!$DQ$211)+SUMIF('Resumen Anual'!$BI$174,FC59,'Resumen Anual'!$BR$211)+SUMIF('Resumen Anual'!$L$174,FC59,'Resumen Anual'!$U$211)+SUMIF('Resumen Anual'!$FE$118,FC59,'Resumen Anual'!$FN$155)+SUMIF('Resumen Anual'!$DH$118,FC59,'Resumen Anual'!$DQ$155)+SUMIF('Resumen Anual'!$BI$118,FC59,'Resumen Anual'!$BR$155)+SUMIF('Resumen Anual'!$L$118,FC59,'Resumen Anual'!$U$155)+SUMIF('Resumen Anual'!$FE$62,FC59,'Resumen Anual'!$FN$99)+SUMIF('Resumen Anual'!$DH$62,FC59,'Resumen Anual'!$DQ$99)+SUMIF('Resumen Anual'!$BI$62,FC59,'Resumen Anual'!$BR$99)+SUMIF('Resumen Anual'!$L$62,FC59,'Resumen Anual'!$U$99)+SUMIF('Resumen Anual'!$FE$6,FC59,'Resumen Anual'!$FN$43)+SUMIF('Resumen Anual'!$DH$6,FC59,'Resumen Anual'!$DQ$43)+SUMIF('Resumen Anual'!$BI$6,FC59,'Resumen Anual'!$BR$43)+SUMIF('Resumen Anual'!$L$6,FC59,'Resumen Anual'!$U$43)</f>
        <v>0</v>
      </c>
      <c r="FL92" s="716"/>
      <c r="FM92" s="716"/>
      <c r="FN92" s="716"/>
      <c r="FO92" s="716"/>
      <c r="FP92" s="717"/>
      <c r="FQ92" s="15"/>
      <c r="FR92" s="1222"/>
      <c r="FS92" s="1223"/>
      <c r="FT92" s="1223"/>
      <c r="FU92" s="1223"/>
      <c r="FV92" s="1223"/>
      <c r="FW92" s="1223"/>
      <c r="FX92" s="662"/>
      <c r="FY92" s="662"/>
      <c r="FZ92" s="662"/>
      <c r="GA92" s="662"/>
      <c r="GB92" s="662"/>
      <c r="GC92" s="663"/>
      <c r="GD92" s="1222"/>
      <c r="GE92" s="1223"/>
      <c r="GF92" s="1223"/>
      <c r="GG92" s="1223"/>
      <c r="GH92" s="1223"/>
      <c r="GI92" s="1223"/>
      <c r="GJ92" s="665"/>
      <c r="GK92" s="662"/>
      <c r="GL92" s="662"/>
      <c r="GM92" s="662"/>
      <c r="GN92" s="663"/>
      <c r="GO92" s="1200"/>
    </row>
    <row r="93" spans="1:197" ht="9" customHeight="1" x14ac:dyDescent="0.25">
      <c r="A93" s="171"/>
      <c r="B93" s="718"/>
      <c r="C93" s="719"/>
      <c r="D93" s="719"/>
      <c r="E93" s="719"/>
      <c r="F93" s="719"/>
      <c r="G93" s="720"/>
      <c r="H93" s="721"/>
      <c r="I93" s="722"/>
      <c r="J93" s="722"/>
      <c r="K93" s="722"/>
      <c r="L93" s="723"/>
      <c r="M93" s="721"/>
      <c r="N93" s="722"/>
      <c r="O93" s="722"/>
      <c r="P93" s="722"/>
      <c r="Q93" s="722"/>
      <c r="R93" s="723"/>
      <c r="S93" s="718"/>
      <c r="T93" s="719"/>
      <c r="U93" s="719"/>
      <c r="V93" s="719"/>
      <c r="W93" s="719"/>
      <c r="X93" s="720"/>
      <c r="Y93" s="15"/>
      <c r="Z93" s="1220" t="str">
        <f>IF(Portada!$A$1="www.fly-logics.com","MATRICULA",0)</f>
        <v>MATRICULA</v>
      </c>
      <c r="AA93" s="1221"/>
      <c r="AB93" s="1221"/>
      <c r="AC93" s="1221"/>
      <c r="AD93" s="1221"/>
      <c r="AE93" s="1221"/>
      <c r="AF93" s="660" t="s">
        <v>90</v>
      </c>
      <c r="AG93" s="660"/>
      <c r="AH93" s="660"/>
      <c r="AI93" s="660"/>
      <c r="AJ93" s="660"/>
      <c r="AK93" s="661"/>
      <c r="AL93" s="1220" t="str">
        <f>IF(Portada!$A$1="www.fly-logics.com","FECHA MAT.",0)</f>
        <v>FECHA MAT.</v>
      </c>
      <c r="AM93" s="1221"/>
      <c r="AN93" s="1221"/>
      <c r="AO93" s="1221"/>
      <c r="AP93" s="1221"/>
      <c r="AQ93" s="1221"/>
      <c r="AR93" s="668">
        <v>25917</v>
      </c>
      <c r="AS93" s="669"/>
      <c r="AT93" s="669"/>
      <c r="AU93" s="669"/>
      <c r="AV93" s="669"/>
      <c r="AW93" s="1200"/>
      <c r="AX93" s="171"/>
      <c r="AY93" s="718"/>
      <c r="AZ93" s="719"/>
      <c r="BA93" s="719"/>
      <c r="BB93" s="719"/>
      <c r="BC93" s="719"/>
      <c r="BD93" s="720"/>
      <c r="BE93" s="721"/>
      <c r="BF93" s="722"/>
      <c r="BG93" s="722"/>
      <c r="BH93" s="722"/>
      <c r="BI93" s="723"/>
      <c r="BJ93" s="721"/>
      <c r="BK93" s="722"/>
      <c r="BL93" s="722"/>
      <c r="BM93" s="722"/>
      <c r="BN93" s="722"/>
      <c r="BO93" s="723"/>
      <c r="BP93" s="718"/>
      <c r="BQ93" s="719"/>
      <c r="BR93" s="719"/>
      <c r="BS93" s="719"/>
      <c r="BT93" s="719"/>
      <c r="BU93" s="720"/>
      <c r="BV93" s="15"/>
      <c r="BW93" s="1220" t="str">
        <f>IF(Portada!$A$1="www.fly-logics.com","MATRICULA",0)</f>
        <v>MATRICULA</v>
      </c>
      <c r="BX93" s="1221"/>
      <c r="BY93" s="1221"/>
      <c r="BZ93" s="1221"/>
      <c r="CA93" s="1221"/>
      <c r="CB93" s="1221"/>
      <c r="CC93" s="660" t="s">
        <v>90</v>
      </c>
      <c r="CD93" s="660"/>
      <c r="CE93" s="660"/>
      <c r="CF93" s="660"/>
      <c r="CG93" s="660"/>
      <c r="CH93" s="661"/>
      <c r="CI93" s="1220" t="str">
        <f>IF(Portada!$A$1="www.fly-logics.com","FECHA MAT.",0)</f>
        <v>FECHA MAT.</v>
      </c>
      <c r="CJ93" s="1221"/>
      <c r="CK93" s="1221"/>
      <c r="CL93" s="1221"/>
      <c r="CM93" s="1221"/>
      <c r="CN93" s="1221"/>
      <c r="CO93" s="668">
        <v>25917</v>
      </c>
      <c r="CP93" s="669"/>
      <c r="CQ93" s="669"/>
      <c r="CR93" s="669"/>
      <c r="CS93" s="670"/>
      <c r="CT93" s="1200"/>
      <c r="CU93" s="1199"/>
      <c r="CV93" s="171"/>
      <c r="CW93" s="718"/>
      <c r="CX93" s="719"/>
      <c r="CY93" s="719"/>
      <c r="CZ93" s="719"/>
      <c r="DA93" s="719"/>
      <c r="DB93" s="720"/>
      <c r="DC93" s="721"/>
      <c r="DD93" s="722"/>
      <c r="DE93" s="722"/>
      <c r="DF93" s="722"/>
      <c r="DG93" s="723"/>
      <c r="DH93" s="721"/>
      <c r="DI93" s="722"/>
      <c r="DJ93" s="722"/>
      <c r="DK93" s="722"/>
      <c r="DL93" s="722"/>
      <c r="DM93" s="723"/>
      <c r="DN93" s="718"/>
      <c r="DO93" s="719"/>
      <c r="DP93" s="719"/>
      <c r="DQ93" s="719"/>
      <c r="DR93" s="719"/>
      <c r="DS93" s="720"/>
      <c r="DT93" s="15"/>
      <c r="DU93" s="1220" t="str">
        <f>IF(Portada!$A$1="www.fly-logics.com","MATRICULA",0)</f>
        <v>MATRICULA</v>
      </c>
      <c r="DV93" s="1221"/>
      <c r="DW93" s="1221"/>
      <c r="DX93" s="1221"/>
      <c r="DY93" s="1221"/>
      <c r="DZ93" s="1221"/>
      <c r="EA93" s="660" t="s">
        <v>90</v>
      </c>
      <c r="EB93" s="660"/>
      <c r="EC93" s="660"/>
      <c r="ED93" s="660"/>
      <c r="EE93" s="660"/>
      <c r="EF93" s="661"/>
      <c r="EG93" s="1220" t="str">
        <f>IF(Portada!$A$1="www.fly-logics.com","FECHA MAT.",0)</f>
        <v>FECHA MAT.</v>
      </c>
      <c r="EH93" s="1221"/>
      <c r="EI93" s="1221"/>
      <c r="EJ93" s="1221"/>
      <c r="EK93" s="1221"/>
      <c r="EL93" s="1221"/>
      <c r="EM93" s="668">
        <v>25917</v>
      </c>
      <c r="EN93" s="669"/>
      <c r="EO93" s="669"/>
      <c r="EP93" s="669"/>
      <c r="EQ93" s="669"/>
      <c r="ER93" s="1200"/>
      <c r="ES93" s="171"/>
      <c r="ET93" s="718"/>
      <c r="EU93" s="719"/>
      <c r="EV93" s="719"/>
      <c r="EW93" s="719"/>
      <c r="EX93" s="719"/>
      <c r="EY93" s="720"/>
      <c r="EZ93" s="721"/>
      <c r="FA93" s="722"/>
      <c r="FB93" s="722"/>
      <c r="FC93" s="722"/>
      <c r="FD93" s="723"/>
      <c r="FE93" s="721"/>
      <c r="FF93" s="722"/>
      <c r="FG93" s="722"/>
      <c r="FH93" s="722"/>
      <c r="FI93" s="722"/>
      <c r="FJ93" s="723"/>
      <c r="FK93" s="718"/>
      <c r="FL93" s="719"/>
      <c r="FM93" s="719"/>
      <c r="FN93" s="719"/>
      <c r="FO93" s="719"/>
      <c r="FP93" s="720"/>
      <c r="FQ93" s="15"/>
      <c r="FR93" s="1220" t="str">
        <f>IF(Portada!$A$1="www.fly-logics.com","MATRICULA",0)</f>
        <v>MATRICULA</v>
      </c>
      <c r="FS93" s="1221"/>
      <c r="FT93" s="1221"/>
      <c r="FU93" s="1221"/>
      <c r="FV93" s="1221"/>
      <c r="FW93" s="1221"/>
      <c r="FX93" s="660" t="s">
        <v>90</v>
      </c>
      <c r="FY93" s="660"/>
      <c r="FZ93" s="660"/>
      <c r="GA93" s="660"/>
      <c r="GB93" s="660"/>
      <c r="GC93" s="661"/>
      <c r="GD93" s="1220" t="str">
        <f>IF(Portada!$A$1="www.fly-logics.com","FECHA MAT.",0)</f>
        <v>FECHA MAT.</v>
      </c>
      <c r="GE93" s="1221"/>
      <c r="GF93" s="1221"/>
      <c r="GG93" s="1221"/>
      <c r="GH93" s="1221"/>
      <c r="GI93" s="1221"/>
      <c r="GJ93" s="668">
        <v>25917</v>
      </c>
      <c r="GK93" s="669"/>
      <c r="GL93" s="669"/>
      <c r="GM93" s="669"/>
      <c r="GN93" s="670"/>
      <c r="GO93" s="1200"/>
    </row>
    <row r="94" spans="1:197" ht="6.75" customHeight="1" x14ac:dyDescent="0.25">
      <c r="A94" s="171"/>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15"/>
      <c r="Z94" s="1222"/>
      <c r="AA94" s="1223"/>
      <c r="AB94" s="1223"/>
      <c r="AC94" s="1223"/>
      <c r="AD94" s="1223"/>
      <c r="AE94" s="1223"/>
      <c r="AF94" s="662"/>
      <c r="AG94" s="662"/>
      <c r="AH94" s="662"/>
      <c r="AI94" s="662"/>
      <c r="AJ94" s="662"/>
      <c r="AK94" s="663"/>
      <c r="AL94" s="1222"/>
      <c r="AM94" s="1223"/>
      <c r="AN94" s="1223"/>
      <c r="AO94" s="1223"/>
      <c r="AP94" s="1223"/>
      <c r="AQ94" s="1223"/>
      <c r="AR94" s="671"/>
      <c r="AS94" s="672"/>
      <c r="AT94" s="672"/>
      <c r="AU94" s="672"/>
      <c r="AV94" s="672"/>
      <c r="AW94" s="1200"/>
      <c r="AX94" s="171"/>
      <c r="AY94" s="285"/>
      <c r="AZ94" s="285"/>
      <c r="BA94" s="285"/>
      <c r="BB94" s="285"/>
      <c r="BC94" s="285"/>
      <c r="BD94" s="285"/>
      <c r="BE94" s="285"/>
      <c r="BF94" s="285"/>
      <c r="BG94" s="285"/>
      <c r="BH94" s="285"/>
      <c r="BI94" s="285"/>
      <c r="BJ94" s="285"/>
      <c r="BK94" s="285"/>
      <c r="BL94" s="285"/>
      <c r="BM94" s="285"/>
      <c r="BN94" s="285"/>
      <c r="BO94" s="285"/>
      <c r="BP94" s="285"/>
      <c r="BQ94" s="285"/>
      <c r="BR94" s="285"/>
      <c r="BS94" s="285"/>
      <c r="BT94" s="285"/>
      <c r="BU94" s="285"/>
      <c r="BV94" s="15"/>
      <c r="BW94" s="1222"/>
      <c r="BX94" s="1223"/>
      <c r="BY94" s="1223"/>
      <c r="BZ94" s="1223"/>
      <c r="CA94" s="1223"/>
      <c r="CB94" s="1223"/>
      <c r="CC94" s="662"/>
      <c r="CD94" s="662"/>
      <c r="CE94" s="662"/>
      <c r="CF94" s="662"/>
      <c r="CG94" s="662"/>
      <c r="CH94" s="663"/>
      <c r="CI94" s="1222"/>
      <c r="CJ94" s="1223"/>
      <c r="CK94" s="1223"/>
      <c r="CL94" s="1223"/>
      <c r="CM94" s="1223"/>
      <c r="CN94" s="1223"/>
      <c r="CO94" s="671"/>
      <c r="CP94" s="672"/>
      <c r="CQ94" s="672"/>
      <c r="CR94" s="672"/>
      <c r="CS94" s="673"/>
      <c r="CT94" s="1200"/>
      <c r="CU94" s="1199"/>
      <c r="CV94" s="171"/>
      <c r="CW94" s="285"/>
      <c r="CX94" s="285"/>
      <c r="CY94" s="285"/>
      <c r="CZ94" s="285"/>
      <c r="DA94" s="285"/>
      <c r="DB94" s="285"/>
      <c r="DC94" s="285"/>
      <c r="DD94" s="285"/>
      <c r="DE94" s="285"/>
      <c r="DF94" s="285"/>
      <c r="DG94" s="285"/>
      <c r="DH94" s="285"/>
      <c r="DI94" s="285"/>
      <c r="DJ94" s="285"/>
      <c r="DK94" s="285"/>
      <c r="DL94" s="285"/>
      <c r="DM94" s="285"/>
      <c r="DN94" s="285"/>
      <c r="DO94" s="285"/>
      <c r="DP94" s="285"/>
      <c r="DQ94" s="285"/>
      <c r="DR94" s="285"/>
      <c r="DS94" s="285"/>
      <c r="DT94" s="15"/>
      <c r="DU94" s="1222"/>
      <c r="DV94" s="1223"/>
      <c r="DW94" s="1223"/>
      <c r="DX94" s="1223"/>
      <c r="DY94" s="1223"/>
      <c r="DZ94" s="1223"/>
      <c r="EA94" s="662"/>
      <c r="EB94" s="662"/>
      <c r="EC94" s="662"/>
      <c r="ED94" s="662"/>
      <c r="EE94" s="662"/>
      <c r="EF94" s="663"/>
      <c r="EG94" s="1222"/>
      <c r="EH94" s="1223"/>
      <c r="EI94" s="1223"/>
      <c r="EJ94" s="1223"/>
      <c r="EK94" s="1223"/>
      <c r="EL94" s="1223"/>
      <c r="EM94" s="671"/>
      <c r="EN94" s="672"/>
      <c r="EO94" s="672"/>
      <c r="EP94" s="672"/>
      <c r="EQ94" s="672"/>
      <c r="ER94" s="1200"/>
      <c r="ES94" s="171"/>
      <c r="ET94" s="285"/>
      <c r="EU94" s="285"/>
      <c r="EV94" s="285"/>
      <c r="EW94" s="285"/>
      <c r="EX94" s="285"/>
      <c r="EY94" s="285"/>
      <c r="EZ94" s="285"/>
      <c r="FA94" s="285"/>
      <c r="FB94" s="285"/>
      <c r="FC94" s="285"/>
      <c r="FD94" s="285"/>
      <c r="FE94" s="285"/>
      <c r="FF94" s="285"/>
      <c r="FG94" s="285"/>
      <c r="FH94" s="285"/>
      <c r="FI94" s="285"/>
      <c r="FJ94" s="285"/>
      <c r="FK94" s="285"/>
      <c r="FL94" s="285"/>
      <c r="FM94" s="285"/>
      <c r="FN94" s="285"/>
      <c r="FO94" s="285"/>
      <c r="FP94" s="285"/>
      <c r="FQ94" s="15"/>
      <c r="FR94" s="1222"/>
      <c r="FS94" s="1223"/>
      <c r="FT94" s="1223"/>
      <c r="FU94" s="1223"/>
      <c r="FV94" s="1223"/>
      <c r="FW94" s="1223"/>
      <c r="FX94" s="662"/>
      <c r="FY94" s="662"/>
      <c r="FZ94" s="662"/>
      <c r="GA94" s="662"/>
      <c r="GB94" s="662"/>
      <c r="GC94" s="663"/>
      <c r="GD94" s="1222"/>
      <c r="GE94" s="1223"/>
      <c r="GF94" s="1223"/>
      <c r="GG94" s="1223"/>
      <c r="GH94" s="1223"/>
      <c r="GI94" s="1223"/>
      <c r="GJ94" s="671"/>
      <c r="GK94" s="672"/>
      <c r="GL94" s="672"/>
      <c r="GM94" s="672"/>
      <c r="GN94" s="673"/>
      <c r="GO94" s="1200"/>
    </row>
    <row r="95" spans="1:197" ht="5.25" customHeight="1" x14ac:dyDescent="0.25">
      <c r="A95" s="171"/>
      <c r="B95" s="685" t="s">
        <v>59</v>
      </c>
      <c r="C95" s="686"/>
      <c r="D95" s="686"/>
      <c r="E95" s="701">
        <f>SUMIF('Resumen Anual'!$L$6,K59,'Resumen Anual'!$F$47)+SUMIF('Resumen Anual'!$L$64,K59,'Resumen Anual'!$F$105)+SUMIF('Resumen Anual'!$L$122,K59,'Resumen Anual'!$F$163)+SUMIF('Resumen Anual'!$L$180,K59,'Resumen Anual'!$F$221)+SUMIF('Resumen Anual'!$L$238,K59,'Resumen Anual'!$F$279)+SUMIF('Resumen Anual'!$L$296,K59,'Resumen Anual'!$F$337)+SUMIF('Resumen Anual'!$L$354,K59,'Resumen Anual'!$F$395)+SUMIF('Resumen Anual'!$L$412,K59,'Resumen Anual'!$F$453)+SUMIF('Resumen Anual'!$L$470,K59,'Resumen Anual'!$F$511)+SUMIF('Resumen Anual'!$L$528,K59,'Resumen Anual'!$F$569)+SUMIF('Resumen Anual'!$L$586,K59,'Resumen Anual'!$F$627)+SUMIF('Resumen Anual'!$L$644,K59,'Resumen Anual'!$F$685)+SUMIF('Resumen Anual'!$BI$6,K59,'Resumen Anual'!$BC$47)+SUMIF('Resumen Anual'!$BI$64,K59,'Resumen Anual'!$BC$105)+SUMIF('Resumen Anual'!$BI$122,K59,'Resumen Anual'!$BC$163)+SUMIF('Resumen Anual'!$BI$180,K59,'Resumen Anual'!$BC$221)+SUMIF('Resumen Anual'!$BI$238,K59,'Resumen Anual'!$BC$279)+SUMIF('Resumen Anual'!$BI$296,K59,'Resumen Anual'!$BC$337)+SUMIF('Resumen Anual'!$BI$354,K59,'Resumen Anual'!$BC$395)+SUMIF('Resumen Anual'!$BI$412,K59,'Resumen Anual'!$BC$453)+SUMIF('Resumen Anual'!$BI$470,K59,'Resumen Anual'!$BC$511)+SUMIF('Resumen Anual'!$BI$528,K59,'Resumen Anual'!$BC$569)+SUMIF('Resumen Anual'!$BI$586,K59,'Resumen Anual'!$BC$627)+SUMIF('Resumen Anual'!$BI$644,K59,'Resumen Anual'!$BC$685)+SUMIF('Resumen Anual'!$DH$6,K59,'Resumen Anual'!$DB$47)+SUMIF('Resumen Anual'!$DH$64,K59,'Resumen Anual'!$DB$105)+SUMIF('Resumen Anual'!$DH$122,K59,'Resumen Anual'!$DB$163)+SUMIF('Resumen Anual'!$DH$180,K59,'Resumen Anual'!$DB$221)+SUMIF('Resumen Anual'!$DH$238,K59,'Resumen Anual'!$DB$279)+SUMIF('Resumen Anual'!$DH$296,K59,'Resumen Anual'!$DB$337)+SUMIF('Resumen Anual'!$DH$354,K59,'Resumen Anual'!$DB$395)+SUMIF('Resumen Anual'!$DH$412,K59,'Resumen Anual'!$DB$453)+SUMIF('Resumen Anual'!$DH$470,K59,'Resumen Anual'!$DB$511)+SUMIF('Resumen Anual'!$DH$528,K59,'Resumen Anual'!$DB$569)+SUMIF('Resumen Anual'!$DH$586,K59,'Resumen Anual'!$DB$627)+SUMIF('Resumen Anual'!$FE$6,K59,'Resumen Anual'!$EY$47)+SUMIF('Resumen Anual'!$DH$644,K59,'Resumen Anual'!$DB$685)+SUMIF('Resumen Anual'!$FE$64,K59,'Resumen Anual'!$EY$105)+SUMIF('Resumen Anual'!$FE$122,K59,'Resumen Anual'!$EY$163)+SUMIF('Resumen Anual'!$FE$180,K59,'Resumen Anual'!$EY$221)+SUMIF('Resumen Anual'!$FE$238,K59,'Resumen Anual'!$EY$279)+SUMIF('Resumen Anual'!$FE$296,K59,'Resumen Anual'!$EY$337)+SUMIF('Resumen Anual'!$FE$354,K59,'Resumen Anual'!$EY$395)+SUMIF('Resumen Anual'!$FE$412,K59,'Resumen Anual'!$EY$453)+SUMIF('Resumen Anual'!$FE$470,K59,'Resumen Anual'!$EY$511)+SUMIF('Resumen Anual'!$FE$586,K59,'Resumen Anual'!$EY$627)+SUMIF('Resumen Anual'!$FE$528,K59,'Resumen Anual'!$EY$569)+SUMIF('Resumen Anual'!$FE$644,K59,'Resumen Anual'!$EY$685)+SUMIF('Bitácoras Anteriores'!$K$6,K59,'Bitácoras Anteriores'!$E$43)+SUMIF('Bitácoras Anteriores'!$K$59,$K$6,'Bitácoras Anteriores'!$E$96)+SUMIF('Bitácoras Anteriores'!$K$112,K59,'Bitácoras Anteriores'!$E$149)+SUMIF('Bitácoras Anteriores'!$K$165,K59,'Bitácoras Anteriores'!$E$202)+SUMIF('Bitácoras Anteriores'!$K$218,K59,'Bitácoras Anteriores'!$E$255)+SUMIF('Bitácoras Anteriores'!$K$271,K59,'Bitácoras Anteriores'!$E$308)+SUMIF('Bitácoras Anteriores'!$K$324,K59,'Bitácoras Anteriores'!$E$361)+SUMIF('Bitácoras Anteriores'!$BH$6,K59,'Bitácoras Anteriores'!$BB$43)+SUMIF('Bitácoras Anteriores'!$BH$59,$K$6,'Bitácoras Anteriores'!$BB$96)+SUMIF('Bitácoras Anteriores'!$BH$112,K59,'Bitácoras Anteriores'!$BB$149)+SUMIF('Bitácoras Anteriores'!$BH$165,K59,'Bitácoras Anteriores'!$BB$202)+SUMIF('Bitácoras Anteriores'!$BH$218,K59,'Bitácoras Anteriores'!$BB$255)+SUMIF('Bitácoras Anteriores'!$BH$271,K59,'Bitácoras Anteriores'!$BB$308)+SUMIF('Bitácoras Anteriores'!$BH$324,K59,'Bitácoras Anteriores'!$BB$361)+SUMIF('Bitácoras Anteriores'!$DF$6,K59,'Bitácoras Anteriores'!$CZ$43)+SUMIF('Bitácoras Anteriores'!$DF$59,$K$6,'Bitácoras Anteriores'!$CZ$96)+SUMIF('Bitácoras Anteriores'!$DF$112,K59,'Bitácoras Anteriores'!$CZ$149)+SUMIF('Bitácoras Anteriores'!$DF$165,K59,'Bitácoras Anteriores'!$CZ$202)+SUMIF('Bitácoras Anteriores'!$DF$218,K59,'Bitácoras Anteriores'!$CZ$255)+SUMIF('Bitácoras Anteriores'!$DF$271,K59,'Bitácoras Anteriores'!$CZ$308)+SUMIF('Bitácoras Anteriores'!$DF$324,K59,'Bitácoras Anteriores'!$CZ$361)+SUMIF('Bitácoras Anteriores'!$FC$6,K59,'Bitácoras Anteriores'!$EW$43)+SUMIF('Bitácoras Anteriores'!$FC$59,$K$6,'Bitácoras Anteriores'!$EW$96)+SUMIF('Bitácoras Anteriores'!$FC$112,K59,'Bitácoras Anteriores'!$EW$149)+SUMIF('Bitácoras Anteriores'!$FC$165,K59,'Bitácoras Anteriores'!$EW$202)+SUMIF('Bitácoras Anteriores'!$FC$218,K59,'Bitácoras Anteriores'!$EW$255)+SUMIF('Bitácoras Anteriores'!$FC$271,K59,'Bitácoras Anteriores'!$EW$308)+SUMIF('Bitácoras Anteriores'!$FC$324,K59,'Bitácoras Anteriores'!$EW$361)</f>
        <v>0</v>
      </c>
      <c r="F95" s="702"/>
      <c r="G95" s="702"/>
      <c r="H95" s="703"/>
      <c r="I95" s="20"/>
      <c r="J95" s="685" t="s">
        <v>58</v>
      </c>
      <c r="K95" s="686"/>
      <c r="L95" s="686"/>
      <c r="M95" s="1224">
        <f>SUMIF('Bitácoras Anteriores'!$K$6,K59,'Bitácoras Anteriores'!$M$42)+SUMIF('Bitácoras Anteriores'!$K$59,$K$6,'Bitácoras Anteriores'!$M$95)+SUMIF('Bitácoras Anteriores'!$K$112,K59,'Bitácoras Anteriores'!$M$148)+SUMIF('Bitácoras Anteriores'!$K$165,K59,'Bitácoras Anteriores'!$M$201)+SUMIF('Bitácoras Anteriores'!$K$218,K59,'Bitácoras Anteriores'!$M$254)+SUMIF('Bitácoras Anteriores'!$K$271,K59,'Bitácoras Anteriores'!$M$307)+SUMIF('Bitácoras Anteriores'!$K$324,K59,'Bitácoras Anteriores'!$M$360)+SUMIF('Bitácoras Anteriores'!$BH$6,K59,'Bitácoras Anteriores'!$BJ$42)+SUMIF('Bitácoras Anteriores'!$BH$59,$K$6,'Bitácoras Anteriores'!$BJ$95)+SUMIF('Bitácoras Anteriores'!$BH$112,K59,'Bitácoras Anteriores'!$BJ$148)+SUMIF('Bitácoras Anteriores'!$BH$165,K59,'Bitácoras Anteriores'!$BJ$201)+SUMIF('Bitácoras Anteriores'!$BH$218,K59,'Bitácoras Anteriores'!$BJ$254)+SUMIF('Bitácoras Anteriores'!$BH$271,K59,'Bitácoras Anteriores'!$BJ$307)+SUMIF('Bitácoras Anteriores'!$BH$324,K59,'Bitácoras Anteriores'!$BJ$360)+SUMIF('Bitácoras Anteriores'!$DF$6,K59,'Bitácoras Anteriores'!$DH$42)+SUMIF('Bitácoras Anteriores'!$DF$59,$K$6,'Bitácoras Anteriores'!$DH$95)+SUMIF('Bitácoras Anteriores'!$DF$112,K59,'Bitácoras Anteriores'!$DH$148)+SUMIF('Bitácoras Anteriores'!$DF$165,K59,'Bitácoras Anteriores'!$DH$201)+SUMIF('Bitácoras Anteriores'!$DF$218,K59,'Bitácoras Anteriores'!$DH$254)+SUMIF('Bitácoras Anteriores'!$DF$271,K59,'Bitácoras Anteriores'!$DH$307)+SUMIF('Bitácoras Anteriores'!$DF$324,K59,'Bitácoras Anteriores'!$DH$360)+SUMIF('Bitácoras Anteriores'!$FC$6,K59,'Bitácoras Anteriores'!$FE$42)+SUMIF('Bitácoras Anteriores'!$FC$59,$K$6,'Bitácoras Anteriores'!$FE$95)+SUMIF('Bitácoras Anteriores'!$FC$112,K59,'Bitácoras Anteriores'!$FE$148)+SUMIF('Bitácoras Anteriores'!$FC$165,K59,'Bitácoras Anteriores'!$FE$201)+SUMIF('Bitácoras Anteriores'!$FC$218,K59,'Bitácoras Anteriores'!$FE$254)+SUMIF('Bitácoras Anteriores'!$FC$271,K59,'Bitácoras Anteriores'!$FE$307)+SUMIF('Bitácoras Anteriores'!$FC$324,K59,'Bitácoras Anteriores'!$FE$360)+SUMIF('Resumen Anual'!$L$6,K59,'Resumen Anual'!$N$47)+SUMIF('Resumen Anual'!$L$64,K59,'Resumen Anual'!$F$105)+SUMIF('Resumen Anual'!$L$122,K59,'Resumen Anual'!$F$163)+SUMIF('Resumen Anual'!$L$180,K59,'Resumen Anual'!$F$221)+SUMIF('Resumen Anual'!$L$238,K59,'Resumen Anual'!$F$279)+SUMIF('Resumen Anual'!$L$296,K59,'Resumen Anual'!$F$337)+SUMIF('Resumen Anual'!$L$354,K59,'Resumen Anual'!$F$395)+SUMIF('Resumen Anual'!$L$412,K59,'Resumen Anual'!$F$453)+SUMIF('Resumen Anual'!$L$470,K59,'Resumen Anual'!$F$511)+SUMIF('Resumen Anual'!$L$528,K59,'Resumen Anual'!$F$569)+SUMIF('Resumen Anual'!$L$586,K59,'Resumen Anual'!$F$627)+SUMIF('Resumen Anual'!$L$644,K59,'Resumen Anual'!$F$685)+SUMIF('Resumen Anual'!$BI$6,K59,'Resumen Anual'!$BK$47)+SUMIF('Resumen Anual'!$BI$64,K59,'Resumen Anual'!$BC$105)+SUMIF('Resumen Anual'!$BI$122,K59,'Resumen Anual'!$BC$163)+SUMIF('Resumen Anual'!$BI$180,K59,'Resumen Anual'!$BC$221)+SUMIF('Resumen Anual'!$BI$238,K59,'Resumen Anual'!$BC$279)+SUMIF('Resumen Anual'!$BI$296,K59,'Resumen Anual'!$BC$337)+SUMIF('Resumen Anual'!$BI$354,K59,'Resumen Anual'!$BC$395)+SUMIF('Resumen Anual'!$BI$412,K59,'Resumen Anual'!$BC$453)+SUMIF('Resumen Anual'!$BI$470,K59,'Resumen Anual'!$BC$511)+SUMIF('Resumen Anual'!$BI$528,K59,'Resumen Anual'!$BC$569)+SUMIF('Resumen Anual'!$BI$586,K59,'Resumen Anual'!$BC$627)+SUMIF('Resumen Anual'!$BI$644,K59,'Resumen Anual'!$BC$685)+SUMIF('Resumen Anual'!$DH$6,K59,'Resumen Anual'!$DJ$47)+SUMIF('Resumen Anual'!$DH$64,K59,'Resumen Anual'!$DB$105)+SUMIF('Resumen Anual'!$DH$122,K59,'Resumen Anual'!$DB$163)+SUMIF('Resumen Anual'!$DH$180,K59,'Resumen Anual'!$DB$221)+SUMIF('Resumen Anual'!$DH$238,K59,'Resumen Anual'!$DB$279)+SUMIF('Resumen Anual'!$DH$296,K59,'Resumen Anual'!$DB$337)+SUMIF('Resumen Anual'!$DH$354,K59,'Resumen Anual'!$DB$395)+SUMIF('Resumen Anual'!$DH$412,K59,'Resumen Anual'!$DB$453)+SUMIF('Resumen Anual'!$DH$470,K59,'Resumen Anual'!$DB$511)+SUMIF('Resumen Anual'!$DH$528,K59,'Resumen Anual'!$DB$569)+SUMIF('Resumen Anual'!$DH$586,K59,'Resumen Anual'!$DB$627)+SUMIF('Resumen Anual'!$FE$6,K59,'Resumen Anual'!$FG$47)+SUMIF('Resumen Anual'!$DH$644,K59,'Resumen Anual'!$DB$685)+SUMIF('Resumen Anual'!$FE$64,K59,'Resumen Anual'!$EY$105)+SUMIF('Resumen Anual'!$FE$122,K59,'Resumen Anual'!$EY$163)+SUMIF('Resumen Anual'!$FE$180,K59,'Resumen Anual'!$EY$221)+SUMIF('Resumen Anual'!$FE$238,K59,'Resumen Anual'!$EY$279)+SUMIF('Resumen Anual'!$FE$296,K59,'Resumen Anual'!$EY$337)+SUMIF('Resumen Anual'!$FE$354,K59,'Resumen Anual'!$EY$395)+SUMIF('Resumen Anual'!$FE$412,K59,'Resumen Anual'!$EY$453)+SUMIF('Resumen Anual'!$FE$470,K59,'Resumen Anual'!$EY$511)+SUMIF('Resumen Anual'!$FE$586,K59,'Resumen Anual'!$EY$627)+SUMIF('Resumen Anual'!$FE$528,K59,'Resumen Anual'!$EY$569)+SUMIF('Resumen Anual'!$FE$644,K59,'Resumen Anual'!$EY$685)</f>
        <v>0</v>
      </c>
      <c r="N95" s="1225"/>
      <c r="O95" s="1225"/>
      <c r="P95" s="1226"/>
      <c r="Q95" s="20"/>
      <c r="R95" s="685" t="s">
        <v>61</v>
      </c>
      <c r="S95" s="686"/>
      <c r="T95" s="687"/>
      <c r="U95" s="1224">
        <f>SUMIF('Bitácoras Anteriores'!$K$6,K59,'Bitácoras Anteriores'!$U$42)+SUMIF('Bitácoras Anteriores'!$K$59,$K$6,'Bitácoras Anteriores'!$U$95)+SUMIF('Bitácoras Anteriores'!$K$112,K59,'Bitácoras Anteriores'!$U$148)+SUMIF('Bitácoras Anteriores'!$K$165,K59,'Bitácoras Anteriores'!$U$201)+SUMIF('Bitácoras Anteriores'!$K$218,K59,'Bitácoras Anteriores'!$U$254)+SUMIF('Bitácoras Anteriores'!$K$271,K59,'Bitácoras Anteriores'!$U$307)+SUMIF('Bitácoras Anteriores'!$K$324,K59,'Bitácoras Anteriores'!$U$360)+SUMIF('Bitácoras Anteriores'!$BH$6,K59,'Bitácoras Anteriores'!$BR$42)+SUMIF('Bitácoras Anteriores'!$BH$59,$K$6,'Bitácoras Anteriores'!$BR$95)+SUMIF('Bitácoras Anteriores'!$BH$112,K59,'Bitácoras Anteriores'!$BR$148)+SUMIF('Bitácoras Anteriores'!$BH$165,K59,'Bitácoras Anteriores'!$BR$201)+SUMIF('Bitácoras Anteriores'!$BH$218,K59,'Bitácoras Anteriores'!$BR$254)+SUMIF('Bitácoras Anteriores'!$BH$271,K59,'Bitácoras Anteriores'!$BR$307)+SUMIF('Bitácoras Anteriores'!$BH$324,K59,'Bitácoras Anteriores'!$BR$360)+SUMIF('Bitácoras Anteriores'!$DF$6,K59,'Bitácoras Anteriores'!$DP$42)+SUMIF('Bitácoras Anteriores'!$DF$59,$K$6,'Bitácoras Anteriores'!$DP$95)+SUMIF('Bitácoras Anteriores'!$DF$112,K59,'Bitácoras Anteriores'!$DP$148)+SUMIF('Bitácoras Anteriores'!$DF$165,K59,'Bitácoras Anteriores'!$DP$201)+SUMIF('Bitácoras Anteriores'!$DF$218,K59,'Bitácoras Anteriores'!$DP$254)+SUMIF('Bitácoras Anteriores'!$DF$271,K59,'Bitácoras Anteriores'!$DP$307)+SUMIF('Bitácoras Anteriores'!$DF$324,K59,'Bitácoras Anteriores'!$DP$360)+SUMIF('Bitácoras Anteriores'!$FC$6,K59,'Bitácoras Anteriores'!$FM$42)+SUMIF('Bitácoras Anteriores'!$FC$59,$K$6,'Bitácoras Anteriores'!$FM$95)+SUMIF('Bitácoras Anteriores'!$FC$112,K59,'Bitácoras Anteriores'!$FM$148)+SUMIF('Bitácoras Anteriores'!$FC$165,K59,'Bitácoras Anteriores'!$FM$201)+SUMIF('Bitácoras Anteriores'!$FC$218,K59,'Bitácoras Anteriores'!$FM$254)+SUMIF('Bitácoras Anteriores'!$FC$271,K59,'Bitácoras Anteriores'!$FM$307)+SUMIF('Bitácoras Anteriores'!$FC$324,K59,'Bitácoras Anteriores'!$FM$360)+SUMIF('Resumen Anual'!$L$6,K59,'Resumen Anual'!$V$47)+SUMIF('Resumen Anual'!$L$64,K59,'Resumen Anual'!$V$105)+SUMIF('Resumen Anual'!$L$122,K59,'Resumen Anual'!$V$163)+SUMIF('Resumen Anual'!$L$180,K59,'Resumen Anual'!$V$221)+SUMIF('Resumen Anual'!$L$238,K59,'Resumen Anual'!$V$279)+SUMIF('Resumen Anual'!$L$296,K59,'Resumen Anual'!$V$337)+SUMIF('Resumen Anual'!$L$354,K59,'Resumen Anual'!$V$395)+SUMIF('Resumen Anual'!$L$412,K59,'Resumen Anual'!$V$453)+SUMIF('Resumen Anual'!$L$470,K59,'Resumen Anual'!$V$511)+SUMIF('Resumen Anual'!$L$528,K59,'Resumen Anual'!$V$569)+SUMIF('Resumen Anual'!$L$586,K59,'Resumen Anual'!$V$627)+SUMIF('Resumen Anual'!$L$644,K59,'Resumen Anual'!$V$685)+SUMIF('Resumen Anual'!$BI$6,K59,'Resumen Anual'!$BS$47)+SUMIF('Resumen Anual'!$BI$64,K59,'Resumen Anual'!$BS$105)+SUMIF('Resumen Anual'!$BI$122,K59,'Resumen Anual'!$BS$163)+SUMIF('Resumen Anual'!$BI$180,K59,'Resumen Anual'!$BS$221)+SUMIF('Resumen Anual'!$BI$238,K59,'Resumen Anual'!$BS$279)+SUMIF('Resumen Anual'!$BI$296,K59,'Resumen Anual'!$BS$337)+SUMIF('Resumen Anual'!$BI$354,K59,'Resumen Anual'!$BS$395)+SUMIF('Resumen Anual'!$BI$412,K59,'Resumen Anual'!$BS$453)+SUMIF('Resumen Anual'!$BI$470,K59,'Resumen Anual'!$BS$511)+SUMIF('Resumen Anual'!$BI$528,K59,'Resumen Anual'!$BS$569)+SUMIF('Resumen Anual'!$BI$586,K59,'Resumen Anual'!$BS$627)+SUMIF('Resumen Anual'!$BI$644,K59,'Resumen Anual'!$BS$685)+SUMIF('Resumen Anual'!$DH$6,K59,'Resumen Anual'!$DR$47)+SUMIF('Resumen Anual'!$DH$64,K59,'Resumen Anual'!$DR$105)+SUMIF('Resumen Anual'!$DH$122,K59,'Resumen Anual'!$DR$163)+SUMIF('Resumen Anual'!$DH$180,K59,'Resumen Anual'!$DR$221)+SUMIF('Resumen Anual'!$DH$238,K59,'Resumen Anual'!$DR$279)+SUMIF('Resumen Anual'!$DH$296,K59,'Resumen Anual'!$DR$337)+SUMIF('Resumen Anual'!$DH$354,K59,'Resumen Anual'!$DR$395)+SUMIF('Resumen Anual'!$DH$412,K59,'Resumen Anual'!$DR$453)+SUMIF('Resumen Anual'!$DH$470,K59,'Resumen Anual'!$DR$511)+SUMIF('Resumen Anual'!$DH$528,K59,'Resumen Anual'!$DR$569)+SUMIF('Resumen Anual'!$DH$586,K59,'Resumen Anual'!$DR$627)+SUMIF('Resumen Anual'!$FE$6,K59,'Resumen Anual'!$FO$47)+SUMIF('Resumen Anual'!$DH$644,K59,'Resumen Anual'!$DR$685)+SUMIF('Resumen Anual'!$FE$64,K59,'Resumen Anual'!$FO$105)+SUMIF('Resumen Anual'!$FE$122,K59,'Resumen Anual'!$FO$163)+SUMIF('Resumen Anual'!$FE$180,K59,'Resumen Anual'!$FO$221)+SUMIF('Resumen Anual'!$FE$238,K59,'Resumen Anual'!$FO$279)+SUMIF('Resumen Anual'!$FE$296,K59,'Resumen Anual'!$FO$337)+SUMIF('Resumen Anual'!$FE$354,K59,'Resumen Anual'!$FO$395)+SUMIF('Resumen Anual'!$FE$412,K59,'Resumen Anual'!$FO$453)+SUMIF('Resumen Anual'!$FE$470,K59,'Resumen Anual'!$FO$511)+SUMIF('Resumen Anual'!$FE$586,K59,'Resumen Anual'!$FO$627)+SUMIF('Resumen Anual'!$FE$528,K59,'Resumen Anual'!$FO$569)+SUMIF('Resumen Anual'!$FE$644,K59,'Resumen Anual'!$FO$685)</f>
        <v>0</v>
      </c>
      <c r="V95" s="1225"/>
      <c r="W95" s="1225"/>
      <c r="X95" s="1226"/>
      <c r="Y95" s="15"/>
      <c r="Z95" s="1220" t="str">
        <f>IF(Portada!$A$1="www.fly-logics.com","N° SERIE",0)</f>
        <v>N° SERIE</v>
      </c>
      <c r="AA95" s="1221"/>
      <c r="AB95" s="1221"/>
      <c r="AC95" s="1221"/>
      <c r="AD95" s="1221"/>
      <c r="AE95" s="1221"/>
      <c r="AF95" s="660" t="s">
        <v>91</v>
      </c>
      <c r="AG95" s="660"/>
      <c r="AH95" s="660"/>
      <c r="AI95" s="660"/>
      <c r="AJ95" s="660"/>
      <c r="AK95" s="661"/>
      <c r="AL95" s="1220" t="str">
        <f>IF(Portada!$A$1="www.fly-logics.com","AÑO CONST.",0)</f>
        <v>AÑO CONST.</v>
      </c>
      <c r="AM95" s="1221"/>
      <c r="AN95" s="1221"/>
      <c r="AO95" s="1221"/>
      <c r="AP95" s="1221"/>
      <c r="AQ95" s="1221"/>
      <c r="AR95" s="664">
        <v>1923</v>
      </c>
      <c r="AS95" s="660"/>
      <c r="AT95" s="660"/>
      <c r="AU95" s="660"/>
      <c r="AV95" s="660"/>
      <c r="AW95" s="1200"/>
      <c r="AX95" s="171"/>
      <c r="AY95" s="685" t="s">
        <v>59</v>
      </c>
      <c r="AZ95" s="686"/>
      <c r="BA95" s="686"/>
      <c r="BB95" s="701">
        <f>SUMIF('Resumen Anual'!$L$6,BH59,'Resumen Anual'!$F$47)+SUMIF('Resumen Anual'!$L$64,BH59,'Resumen Anual'!$F$105)+SUMIF('Resumen Anual'!$L$122,BH59,'Resumen Anual'!$F$163)+SUMIF('Resumen Anual'!$L$180,BH59,'Resumen Anual'!$F$221)+SUMIF('Resumen Anual'!$L$238,BH59,'Resumen Anual'!$F$279)+SUMIF('Resumen Anual'!$L$296,BH59,'Resumen Anual'!$F$337)+SUMIF('Resumen Anual'!$L$354,BH59,'Resumen Anual'!$F$395)+SUMIF('Resumen Anual'!$L$412,BH59,'Resumen Anual'!$F$453)+SUMIF('Resumen Anual'!$L$470,BH59,'Resumen Anual'!$F$511)+SUMIF('Resumen Anual'!$L$528,BH59,'Resumen Anual'!$F$569)+SUMIF('Resumen Anual'!$L$586,BH59,'Resumen Anual'!$F$627)+SUMIF('Resumen Anual'!$L$644,BH59,'Resumen Anual'!$F$685)+SUMIF('Resumen Anual'!$BI$6,BH59,'Resumen Anual'!$BC$47)+SUMIF('Resumen Anual'!$BI$64,BH59,'Resumen Anual'!$BC$105)+SUMIF('Resumen Anual'!$BI$122,BH59,'Resumen Anual'!$BC$163)+SUMIF('Resumen Anual'!$BI$180,BH59,'Resumen Anual'!$BC$221)+SUMIF('Resumen Anual'!$BI$238,BH59,'Resumen Anual'!$BC$279)+SUMIF('Resumen Anual'!$BI$296,BH59,'Resumen Anual'!$BC$337)+SUMIF('Resumen Anual'!$BI$354,BH59,'Resumen Anual'!$BC$395)+SUMIF('Resumen Anual'!$BI$412,BH59,'Resumen Anual'!$BC$453)+SUMIF('Resumen Anual'!$BI$470,BH59,'Resumen Anual'!$BC$511)+SUMIF('Resumen Anual'!$BI$528,BH59,'Resumen Anual'!$BC$569)+SUMIF('Resumen Anual'!$BI$586,BH59,'Resumen Anual'!$BC$627)+SUMIF('Resumen Anual'!$BI$644,BH59,'Resumen Anual'!$BC$685)+SUMIF('Resumen Anual'!$DH$6,BH59,'Resumen Anual'!$DB$47)+SUMIF('Resumen Anual'!$DH$64,BH59,'Resumen Anual'!$DB$105)+SUMIF('Resumen Anual'!$DH$122,BH59,'Resumen Anual'!$DB$163)+SUMIF('Resumen Anual'!$DH$180,BH59,'Resumen Anual'!$DB$221)+SUMIF('Resumen Anual'!$DH$238,BH59,'Resumen Anual'!$DB$279)+SUMIF('Resumen Anual'!$DH$296,BH59,'Resumen Anual'!$DB$337)+SUMIF('Resumen Anual'!$DH$354,BH59,'Resumen Anual'!$DB$395)+SUMIF('Resumen Anual'!$DH$412,BH59,'Resumen Anual'!$DB$453)+SUMIF('Resumen Anual'!$DH$470,BH59,'Resumen Anual'!$DB$511)+SUMIF('Resumen Anual'!$DH$528,BH59,'Resumen Anual'!$DB$569)+SUMIF('Resumen Anual'!$DH$586,BH59,'Resumen Anual'!$DB$627)+SUMIF('Resumen Anual'!$FE$6,BH59,'Resumen Anual'!$EY$47)+SUMIF('Resumen Anual'!$DH$644,BH59,'Resumen Anual'!$DB$685)+SUMIF('Resumen Anual'!$FE$64,BH59,'Resumen Anual'!$EY$105)+SUMIF('Resumen Anual'!$FE$122,BH59,'Resumen Anual'!$EY$163)+SUMIF('Resumen Anual'!$FE$180,BH59,'Resumen Anual'!$EY$221)+SUMIF('Resumen Anual'!$FE$238,BH59,'Resumen Anual'!$EY$279)+SUMIF('Resumen Anual'!$FE$296,BH59,'Resumen Anual'!$EY$337)+SUMIF('Resumen Anual'!$FE$354,BH59,'Resumen Anual'!$EY$395)+SUMIF('Resumen Anual'!$FE$412,BH59,'Resumen Anual'!$EY$453)+SUMIF('Resumen Anual'!$FE$470,BH59,'Resumen Anual'!$EY$511)+SUMIF('Resumen Anual'!$FE$586,BH59,'Resumen Anual'!$EY$627)+SUMIF('Resumen Anual'!$FE$528,BH59,'Resumen Anual'!$EY$569)+SUMIF('Resumen Anual'!$FE$644,BH59,'Resumen Anual'!$EY$685)+SUMIF('Bitácoras Anteriores'!$K$6,BH59,'Bitácoras Anteriores'!$E$43)+SUMIF('Bitácoras Anteriores'!$K$59,$K$6,'Bitácoras Anteriores'!$E$96)+SUMIF('Bitácoras Anteriores'!$K$112,BH59,'Bitácoras Anteriores'!$E$149)+SUMIF('Bitácoras Anteriores'!$K$165,BH59,'Bitácoras Anteriores'!$E$202)+SUMIF('Bitácoras Anteriores'!$K$218,BH59,'Bitácoras Anteriores'!$E$255)+SUMIF('Bitácoras Anteriores'!$K$271,BH59,'Bitácoras Anteriores'!$E$308)+SUMIF('Bitácoras Anteriores'!$K$324,BH59,'Bitácoras Anteriores'!$E$361)+SUMIF('Bitácoras Anteriores'!$BH$6,BH59,'Bitácoras Anteriores'!$BB$43)+SUMIF('Bitácoras Anteriores'!$BH$59,$K$6,'Bitácoras Anteriores'!$BB$96)+SUMIF('Bitácoras Anteriores'!$BH$112,BH59,'Bitácoras Anteriores'!$BB$149)+SUMIF('Bitácoras Anteriores'!$BH$165,BH59,'Bitácoras Anteriores'!$BB$202)+SUMIF('Bitácoras Anteriores'!$BH$218,BH59,'Bitácoras Anteriores'!$BB$255)+SUMIF('Bitácoras Anteriores'!$BH$271,BH59,'Bitácoras Anteriores'!$BB$308)+SUMIF('Bitácoras Anteriores'!$BH$324,BH59,'Bitácoras Anteriores'!$BB$361)+SUMIF('Bitácoras Anteriores'!$DF$6,BH59,'Bitácoras Anteriores'!$CZ$43)+SUMIF('Bitácoras Anteriores'!$DF$59,$K$6,'Bitácoras Anteriores'!$CZ$96)+SUMIF('Bitácoras Anteriores'!$DF$112,BH59,'Bitácoras Anteriores'!$CZ$149)+SUMIF('Bitácoras Anteriores'!$DF$165,BH59,'Bitácoras Anteriores'!$CZ$202)+SUMIF('Bitácoras Anteriores'!$DF$218,BH59,'Bitácoras Anteriores'!$CZ$255)+SUMIF('Bitácoras Anteriores'!$DF$271,BH59,'Bitácoras Anteriores'!$CZ$308)+SUMIF('Bitácoras Anteriores'!$DF$324,BH59,'Bitácoras Anteriores'!$CZ$361)+SUMIF('Bitácoras Anteriores'!$FC$6,BH59,'Bitácoras Anteriores'!$EW$43)+SUMIF('Bitácoras Anteriores'!$FC$59,$K$6,'Bitácoras Anteriores'!$EW$96)+SUMIF('Bitácoras Anteriores'!$FC$112,BH59,'Bitácoras Anteriores'!$EW$149)+SUMIF('Bitácoras Anteriores'!$FC$165,BH59,'Bitácoras Anteriores'!$EW$202)+SUMIF('Bitácoras Anteriores'!$FC$218,BH59,'Bitácoras Anteriores'!$EW$255)+SUMIF('Bitácoras Anteriores'!$FC$271,BH59,'Bitácoras Anteriores'!$EW$308)+SUMIF('Bitácoras Anteriores'!$FC$324,BH59,'Bitácoras Anteriores'!$EW$361)</f>
        <v>0</v>
      </c>
      <c r="BC95" s="702"/>
      <c r="BD95" s="702"/>
      <c r="BE95" s="703"/>
      <c r="BF95" s="20"/>
      <c r="BG95" s="685" t="s">
        <v>58</v>
      </c>
      <c r="BH95" s="686"/>
      <c r="BI95" s="686"/>
      <c r="BJ95" s="1224">
        <f>SUMIF('Bitácoras Anteriores'!$K$6,BH59,'Bitácoras Anteriores'!$M$42)+SUMIF('Bitácoras Anteriores'!$K$59,$K$6,'Bitácoras Anteriores'!$M$95)+SUMIF('Bitácoras Anteriores'!$K$112,BH59,'Bitácoras Anteriores'!$M$148)+SUMIF('Bitácoras Anteriores'!$K$165,BH59,'Bitácoras Anteriores'!$M$201)+SUMIF('Bitácoras Anteriores'!$K$218,BH59,'Bitácoras Anteriores'!$M$254)+SUMIF('Bitácoras Anteriores'!$K$271,BH59,'Bitácoras Anteriores'!$M$307)+SUMIF('Bitácoras Anteriores'!$K$324,BH59,'Bitácoras Anteriores'!$M$360)+SUMIF('Bitácoras Anteriores'!$BH$6,BH59,'Bitácoras Anteriores'!$BJ$42)+SUMIF('Bitácoras Anteriores'!$BH$59,$K$6,'Bitácoras Anteriores'!$BJ$95)+SUMIF('Bitácoras Anteriores'!$BH$112,BH59,'Bitácoras Anteriores'!$BJ$148)+SUMIF('Bitácoras Anteriores'!$BH$165,BH59,'Bitácoras Anteriores'!$BJ$201)+SUMIF('Bitácoras Anteriores'!$BH$218,BH59,'Bitácoras Anteriores'!$BJ$254)+SUMIF('Bitácoras Anteriores'!$BH$271,BH59,'Bitácoras Anteriores'!$BJ$307)+SUMIF('Bitácoras Anteriores'!$BH$324,BH59,'Bitácoras Anteriores'!$BJ$360)+SUMIF('Bitácoras Anteriores'!$DF$6,BH59,'Bitácoras Anteriores'!$DH$42)+SUMIF('Bitácoras Anteriores'!$DF$59,$K$6,'Bitácoras Anteriores'!$DH$95)+SUMIF('Bitácoras Anteriores'!$DF$112,BH59,'Bitácoras Anteriores'!$DH$148)+SUMIF('Bitácoras Anteriores'!$DF$165,BH59,'Bitácoras Anteriores'!$DH$201)+SUMIF('Bitácoras Anteriores'!$DF$218,BH59,'Bitácoras Anteriores'!$DH$254)+SUMIF('Bitácoras Anteriores'!$DF$271,BH59,'Bitácoras Anteriores'!$DH$307)+SUMIF('Bitácoras Anteriores'!$DF$324,BH59,'Bitácoras Anteriores'!$DH$360)+SUMIF('Bitácoras Anteriores'!$FC$6,BH59,'Bitácoras Anteriores'!$FE$42)+SUMIF('Bitácoras Anteriores'!$FC$59,$K$6,'Bitácoras Anteriores'!$FE$95)+SUMIF('Bitácoras Anteriores'!$FC$112,BH59,'Bitácoras Anteriores'!$FE$148)+SUMIF('Bitácoras Anteriores'!$FC$165,BH59,'Bitácoras Anteriores'!$FE$201)+SUMIF('Bitácoras Anteriores'!$FC$218,BH59,'Bitácoras Anteriores'!$FE$254)+SUMIF('Bitácoras Anteriores'!$FC$271,BH59,'Bitácoras Anteriores'!$FE$307)+SUMIF('Bitácoras Anteriores'!$FC$324,BH59,'Bitácoras Anteriores'!$FE$360)+SUMIF('Resumen Anual'!$L$6,BH59,'Resumen Anual'!$N$47)+SUMIF('Resumen Anual'!$L$64,BH59,'Resumen Anual'!$F$105)+SUMIF('Resumen Anual'!$L$122,BH59,'Resumen Anual'!$F$163)+SUMIF('Resumen Anual'!$L$180,BH59,'Resumen Anual'!$F$221)+SUMIF('Resumen Anual'!$L$238,BH59,'Resumen Anual'!$F$279)+SUMIF('Resumen Anual'!$L$296,BH59,'Resumen Anual'!$F$337)+SUMIF('Resumen Anual'!$L$354,BH59,'Resumen Anual'!$F$395)+SUMIF('Resumen Anual'!$L$412,BH59,'Resumen Anual'!$F$453)+SUMIF('Resumen Anual'!$L$470,BH59,'Resumen Anual'!$F$511)+SUMIF('Resumen Anual'!$L$528,BH59,'Resumen Anual'!$F$569)+SUMIF('Resumen Anual'!$L$586,BH59,'Resumen Anual'!$F$627)+SUMIF('Resumen Anual'!$L$644,BH59,'Resumen Anual'!$F$685)+SUMIF('Resumen Anual'!$BI$6,BH59,'Resumen Anual'!$BK$47)+SUMIF('Resumen Anual'!$BI$64,BH59,'Resumen Anual'!$BC$105)+SUMIF('Resumen Anual'!$BI$122,BH59,'Resumen Anual'!$BC$163)+SUMIF('Resumen Anual'!$BI$180,BH59,'Resumen Anual'!$BC$221)+SUMIF('Resumen Anual'!$BI$238,BH59,'Resumen Anual'!$BC$279)+SUMIF('Resumen Anual'!$BI$296,BH59,'Resumen Anual'!$BC$337)+SUMIF('Resumen Anual'!$BI$354,BH59,'Resumen Anual'!$BC$395)+SUMIF('Resumen Anual'!$BI$412,BH59,'Resumen Anual'!$BC$453)+SUMIF('Resumen Anual'!$BI$470,BH59,'Resumen Anual'!$BC$511)+SUMIF('Resumen Anual'!$BI$528,BH59,'Resumen Anual'!$BC$569)+SUMIF('Resumen Anual'!$BI$586,BH59,'Resumen Anual'!$BC$627)+SUMIF('Resumen Anual'!$BI$644,BH59,'Resumen Anual'!$BC$685)+SUMIF('Resumen Anual'!$DH$6,BH59,'Resumen Anual'!$DJ$47)+SUMIF('Resumen Anual'!$DH$64,BH59,'Resumen Anual'!$DB$105)+SUMIF('Resumen Anual'!$DH$122,BH59,'Resumen Anual'!$DB$163)+SUMIF('Resumen Anual'!$DH$180,BH59,'Resumen Anual'!$DB$221)+SUMIF('Resumen Anual'!$DH$238,BH59,'Resumen Anual'!$DB$279)+SUMIF('Resumen Anual'!$DH$296,BH59,'Resumen Anual'!$DB$337)+SUMIF('Resumen Anual'!$DH$354,BH59,'Resumen Anual'!$DB$395)+SUMIF('Resumen Anual'!$DH$412,BH59,'Resumen Anual'!$DB$453)+SUMIF('Resumen Anual'!$DH$470,BH59,'Resumen Anual'!$DB$511)+SUMIF('Resumen Anual'!$DH$528,BH59,'Resumen Anual'!$DB$569)+SUMIF('Resumen Anual'!$DH$586,BH59,'Resumen Anual'!$DB$627)+SUMIF('Resumen Anual'!$FE$6,BH59,'Resumen Anual'!$FG$47)+SUMIF('Resumen Anual'!$DH$644,BH59,'Resumen Anual'!$DB$685)+SUMIF('Resumen Anual'!$FE$64,BH59,'Resumen Anual'!$EY$105)+SUMIF('Resumen Anual'!$FE$122,BH59,'Resumen Anual'!$EY$163)+SUMIF('Resumen Anual'!$FE$180,BH59,'Resumen Anual'!$EY$221)+SUMIF('Resumen Anual'!$FE$238,BH59,'Resumen Anual'!$EY$279)+SUMIF('Resumen Anual'!$FE$296,BH59,'Resumen Anual'!$EY$337)+SUMIF('Resumen Anual'!$FE$354,BH59,'Resumen Anual'!$EY$395)+SUMIF('Resumen Anual'!$FE$412,BH59,'Resumen Anual'!$EY$453)+SUMIF('Resumen Anual'!$FE$470,BH59,'Resumen Anual'!$EY$511)+SUMIF('Resumen Anual'!$FE$586,BH59,'Resumen Anual'!$EY$627)+SUMIF('Resumen Anual'!$FE$528,BH59,'Resumen Anual'!$EY$569)+SUMIF('Resumen Anual'!$FE$644,BH59,'Resumen Anual'!$EY$685)</f>
        <v>0</v>
      </c>
      <c r="BK95" s="1225"/>
      <c r="BL95" s="1225"/>
      <c r="BM95" s="1226"/>
      <c r="BN95" s="20"/>
      <c r="BO95" s="685" t="s">
        <v>61</v>
      </c>
      <c r="BP95" s="686"/>
      <c r="BQ95" s="687"/>
      <c r="BR95" s="1224">
        <f>SUMIF('Bitácoras Anteriores'!$K$6,BH59,'Bitácoras Anteriores'!$U$42)+SUMIF('Bitácoras Anteriores'!$K$59,$K$6,'Bitácoras Anteriores'!$U$95)+SUMIF('Bitácoras Anteriores'!$K$112,BH59,'Bitácoras Anteriores'!$U$148)+SUMIF('Bitácoras Anteriores'!$K$165,BH59,'Bitácoras Anteriores'!$U$201)+SUMIF('Bitácoras Anteriores'!$K$218,BH59,'Bitácoras Anteriores'!$U$254)+SUMIF('Bitácoras Anteriores'!$K$271,BH59,'Bitácoras Anteriores'!$U$307)+SUMIF('Bitácoras Anteriores'!$K$324,BH59,'Bitácoras Anteriores'!$U$360)+SUMIF('Bitácoras Anteriores'!$BH$6,BH59,'Bitácoras Anteriores'!$BR$42)+SUMIF('Bitácoras Anteriores'!$BH$59,$K$6,'Bitácoras Anteriores'!$BR$95)+SUMIF('Bitácoras Anteriores'!$BH$112,BH59,'Bitácoras Anteriores'!$BR$148)+SUMIF('Bitácoras Anteriores'!$BH$165,BH59,'Bitácoras Anteriores'!$BR$201)+SUMIF('Bitácoras Anteriores'!$BH$218,BH59,'Bitácoras Anteriores'!$BR$254)+SUMIF('Bitácoras Anteriores'!$BH$271,BH59,'Bitácoras Anteriores'!$BR$307)+SUMIF('Bitácoras Anteriores'!$BH$324,BH59,'Bitácoras Anteriores'!$BR$360)+SUMIF('Bitácoras Anteriores'!$DF$6,BH59,'Bitácoras Anteriores'!$DP$42)+SUMIF('Bitácoras Anteriores'!$DF$59,$K$6,'Bitácoras Anteriores'!$DP$95)+SUMIF('Bitácoras Anteriores'!$DF$112,BH59,'Bitácoras Anteriores'!$DP$148)+SUMIF('Bitácoras Anteriores'!$DF$165,BH59,'Bitácoras Anteriores'!$DP$201)+SUMIF('Bitácoras Anteriores'!$DF$218,BH59,'Bitácoras Anteriores'!$DP$254)+SUMIF('Bitácoras Anteriores'!$DF$271,BH59,'Bitácoras Anteriores'!$DP$307)+SUMIF('Bitácoras Anteriores'!$DF$324,BH59,'Bitácoras Anteriores'!$DP$360)+SUMIF('Bitácoras Anteriores'!$FC$6,BH59,'Bitácoras Anteriores'!$FM$42)+SUMIF('Bitácoras Anteriores'!$FC$59,$K$6,'Bitácoras Anteriores'!$FM$95)+SUMIF('Bitácoras Anteriores'!$FC$112,BH59,'Bitácoras Anteriores'!$FM$148)+SUMIF('Bitácoras Anteriores'!$FC$165,BH59,'Bitácoras Anteriores'!$FM$201)+SUMIF('Bitácoras Anteriores'!$FC$218,BH59,'Bitácoras Anteriores'!$FM$254)+SUMIF('Bitácoras Anteriores'!$FC$271,BH59,'Bitácoras Anteriores'!$FM$307)+SUMIF('Bitácoras Anteriores'!$FC$324,BH59,'Bitácoras Anteriores'!$FM$360)+SUMIF('Resumen Anual'!$L$6,BH59,'Resumen Anual'!$V$47)+SUMIF('Resumen Anual'!$L$64,BH59,'Resumen Anual'!$V$105)+SUMIF('Resumen Anual'!$L$122,BH59,'Resumen Anual'!$V$163)+SUMIF('Resumen Anual'!$L$180,BH59,'Resumen Anual'!$V$221)+SUMIF('Resumen Anual'!$L$238,BH59,'Resumen Anual'!$V$279)+SUMIF('Resumen Anual'!$L$296,BH59,'Resumen Anual'!$V$337)+SUMIF('Resumen Anual'!$L$354,BH59,'Resumen Anual'!$V$395)+SUMIF('Resumen Anual'!$L$412,BH59,'Resumen Anual'!$V$453)+SUMIF('Resumen Anual'!$L$470,BH59,'Resumen Anual'!$V$511)+SUMIF('Resumen Anual'!$L$528,BH59,'Resumen Anual'!$V$569)+SUMIF('Resumen Anual'!$L$586,BH59,'Resumen Anual'!$V$627)+SUMIF('Resumen Anual'!$L$644,BH59,'Resumen Anual'!$V$685)+SUMIF('Resumen Anual'!$BI$6,BH59,'Resumen Anual'!$BS$47)+SUMIF('Resumen Anual'!$BI$64,BH59,'Resumen Anual'!$BS$105)+SUMIF('Resumen Anual'!$BI$122,BH59,'Resumen Anual'!$BS$163)+SUMIF('Resumen Anual'!$BI$180,BH59,'Resumen Anual'!$BS$221)+SUMIF('Resumen Anual'!$BI$238,BH59,'Resumen Anual'!$BS$279)+SUMIF('Resumen Anual'!$BI$296,BH59,'Resumen Anual'!$BS$337)+SUMIF('Resumen Anual'!$BI$354,BH59,'Resumen Anual'!$BS$395)+SUMIF('Resumen Anual'!$BI$412,BH59,'Resumen Anual'!$BS$453)+SUMIF('Resumen Anual'!$BI$470,BH59,'Resumen Anual'!$BS$511)+SUMIF('Resumen Anual'!$BI$528,BH59,'Resumen Anual'!$BS$569)+SUMIF('Resumen Anual'!$BI$586,BH59,'Resumen Anual'!$BS$627)+SUMIF('Resumen Anual'!$BI$644,BH59,'Resumen Anual'!$BS$685)+SUMIF('Resumen Anual'!$DH$6,BH59,'Resumen Anual'!$DR$47)+SUMIF('Resumen Anual'!$DH$64,BH59,'Resumen Anual'!$DR$105)+SUMIF('Resumen Anual'!$DH$122,BH59,'Resumen Anual'!$DR$163)+SUMIF('Resumen Anual'!$DH$180,BH59,'Resumen Anual'!$DR$221)+SUMIF('Resumen Anual'!$DH$238,BH59,'Resumen Anual'!$DR$279)+SUMIF('Resumen Anual'!$DH$296,BH59,'Resumen Anual'!$DR$337)+SUMIF('Resumen Anual'!$DH$354,BH59,'Resumen Anual'!$DR$395)+SUMIF('Resumen Anual'!$DH$412,BH59,'Resumen Anual'!$DR$453)+SUMIF('Resumen Anual'!$DH$470,BH59,'Resumen Anual'!$DR$511)+SUMIF('Resumen Anual'!$DH$528,BH59,'Resumen Anual'!$DR$569)+SUMIF('Resumen Anual'!$DH$586,BH59,'Resumen Anual'!$DR$627)+SUMIF('Resumen Anual'!$FE$6,BH59,'Resumen Anual'!$FO$47)+SUMIF('Resumen Anual'!$DH$644,BH59,'Resumen Anual'!$DR$685)+SUMIF('Resumen Anual'!$FE$64,BH59,'Resumen Anual'!$FO$105)+SUMIF('Resumen Anual'!$FE$122,BH59,'Resumen Anual'!$FO$163)+SUMIF('Resumen Anual'!$FE$180,BH59,'Resumen Anual'!$FO$221)+SUMIF('Resumen Anual'!$FE$238,BH59,'Resumen Anual'!$FO$279)+SUMIF('Resumen Anual'!$FE$296,BH59,'Resumen Anual'!$FO$337)+SUMIF('Resumen Anual'!$FE$354,BH59,'Resumen Anual'!$FO$395)+SUMIF('Resumen Anual'!$FE$412,BH59,'Resumen Anual'!$FO$453)+SUMIF('Resumen Anual'!$FE$470,BH59,'Resumen Anual'!$FO$511)+SUMIF('Resumen Anual'!$FE$586,BH59,'Resumen Anual'!$FO$627)+SUMIF('Resumen Anual'!$FE$528,BH59,'Resumen Anual'!$FO$569)+SUMIF('Resumen Anual'!$FE$644,BH59,'Resumen Anual'!$FO$685)</f>
        <v>0</v>
      </c>
      <c r="BS95" s="1225"/>
      <c r="BT95" s="1225"/>
      <c r="BU95" s="1226"/>
      <c r="BV95" s="15"/>
      <c r="BW95" s="1220" t="str">
        <f>IF(Portada!$A$1="www.fly-logics.com","N° SERIE",0)</f>
        <v>N° SERIE</v>
      </c>
      <c r="BX95" s="1221"/>
      <c r="BY95" s="1221"/>
      <c r="BZ95" s="1221"/>
      <c r="CA95" s="1221"/>
      <c r="CB95" s="1221"/>
      <c r="CC95" s="660" t="s">
        <v>91</v>
      </c>
      <c r="CD95" s="660"/>
      <c r="CE95" s="660"/>
      <c r="CF95" s="660"/>
      <c r="CG95" s="660"/>
      <c r="CH95" s="661"/>
      <c r="CI95" s="1220" t="str">
        <f>IF(Portada!$A$1="www.fly-logics.com","AÑO CONST.",0)</f>
        <v>AÑO CONST.</v>
      </c>
      <c r="CJ95" s="1221"/>
      <c r="CK95" s="1221"/>
      <c r="CL95" s="1221"/>
      <c r="CM95" s="1221"/>
      <c r="CN95" s="1221"/>
      <c r="CO95" s="664">
        <v>1923</v>
      </c>
      <c r="CP95" s="660"/>
      <c r="CQ95" s="660"/>
      <c r="CR95" s="660"/>
      <c r="CS95" s="661"/>
      <c r="CT95" s="1200"/>
      <c r="CU95" s="1199"/>
      <c r="CV95" s="171"/>
      <c r="CW95" s="685" t="s">
        <v>59</v>
      </c>
      <c r="CX95" s="686"/>
      <c r="CY95" s="686"/>
      <c r="CZ95" s="701">
        <f>SUMIF('Resumen Anual'!$L$6,DF59,'Resumen Anual'!$F$47)+SUMIF('Resumen Anual'!$L$64,DF59,'Resumen Anual'!$F$105)+SUMIF('Resumen Anual'!$L$122,DF59,'Resumen Anual'!$F$163)+SUMIF('Resumen Anual'!$L$180,DF59,'Resumen Anual'!$F$221)+SUMIF('Resumen Anual'!$L$238,DF59,'Resumen Anual'!$F$279)+SUMIF('Resumen Anual'!$L$296,DF59,'Resumen Anual'!$F$337)+SUMIF('Resumen Anual'!$L$354,DF59,'Resumen Anual'!$F$395)+SUMIF('Resumen Anual'!$L$412,DF59,'Resumen Anual'!$F$453)+SUMIF('Resumen Anual'!$L$470,DF59,'Resumen Anual'!$F$511)+SUMIF('Resumen Anual'!$L$528,DF59,'Resumen Anual'!$F$569)+SUMIF('Resumen Anual'!$L$586,DF59,'Resumen Anual'!$F$627)+SUMIF('Resumen Anual'!$L$644,DF59,'Resumen Anual'!$F$685)+SUMIF('Resumen Anual'!$BI$6,DF59,'Resumen Anual'!$BC$47)+SUMIF('Resumen Anual'!$BI$64,DF59,'Resumen Anual'!$BC$105)+SUMIF('Resumen Anual'!$BI$122,DF59,'Resumen Anual'!$BC$163)+SUMIF('Resumen Anual'!$BI$180,DF59,'Resumen Anual'!$BC$221)+SUMIF('Resumen Anual'!$BI$238,DF59,'Resumen Anual'!$BC$279)+SUMIF('Resumen Anual'!$BI$296,DF59,'Resumen Anual'!$BC$337)+SUMIF('Resumen Anual'!$BI$354,DF59,'Resumen Anual'!$BC$395)+SUMIF('Resumen Anual'!$BI$412,DF59,'Resumen Anual'!$BC$453)+SUMIF('Resumen Anual'!$BI$470,DF59,'Resumen Anual'!$BC$511)+SUMIF('Resumen Anual'!$BI$528,DF59,'Resumen Anual'!$BC$569)+SUMIF('Resumen Anual'!$BI$586,DF59,'Resumen Anual'!$BC$627)+SUMIF('Resumen Anual'!$BI$644,DF59,'Resumen Anual'!$BC$685)+SUMIF('Resumen Anual'!$DH$6,DF59,'Resumen Anual'!$DB$47)+SUMIF('Resumen Anual'!$DH$64,DF59,'Resumen Anual'!$DB$105)+SUMIF('Resumen Anual'!$DH$122,DF59,'Resumen Anual'!$DB$163)+SUMIF('Resumen Anual'!$DH$180,DF59,'Resumen Anual'!$DB$221)+SUMIF('Resumen Anual'!$DH$238,DF59,'Resumen Anual'!$DB$279)+SUMIF('Resumen Anual'!$DH$296,DF59,'Resumen Anual'!$DB$337)+SUMIF('Resumen Anual'!$DH$354,DF59,'Resumen Anual'!$DB$395)+SUMIF('Resumen Anual'!$DH$412,DF59,'Resumen Anual'!$DB$453)+SUMIF('Resumen Anual'!$DH$470,DF59,'Resumen Anual'!$DB$511)+SUMIF('Resumen Anual'!$DH$528,DF59,'Resumen Anual'!$DB$569)+SUMIF('Resumen Anual'!$DH$586,DF59,'Resumen Anual'!$DB$627)+SUMIF('Resumen Anual'!$FE$6,DF59,'Resumen Anual'!$EY$47)+SUMIF('Resumen Anual'!$DH$644,DF59,'Resumen Anual'!$DB$685)+SUMIF('Resumen Anual'!$FE$64,DF59,'Resumen Anual'!$EY$105)+SUMIF('Resumen Anual'!$FE$122,DF59,'Resumen Anual'!$EY$163)+SUMIF('Resumen Anual'!$FE$180,DF59,'Resumen Anual'!$EY$221)+SUMIF('Resumen Anual'!$FE$238,DF59,'Resumen Anual'!$EY$279)+SUMIF('Resumen Anual'!$FE$296,DF59,'Resumen Anual'!$EY$337)+SUMIF('Resumen Anual'!$FE$354,DF59,'Resumen Anual'!$EY$395)+SUMIF('Resumen Anual'!$FE$412,DF59,'Resumen Anual'!$EY$453)+SUMIF('Resumen Anual'!$FE$470,DF59,'Resumen Anual'!$EY$511)+SUMIF('Resumen Anual'!$FE$586,DF59,'Resumen Anual'!$EY$627)+SUMIF('Resumen Anual'!$FE$528,DF59,'Resumen Anual'!$EY$569)+SUMIF('Resumen Anual'!$FE$644,DF59,'Resumen Anual'!$EY$685)+SUMIF('Bitácoras Anteriores'!$K$6,DF59,'Bitácoras Anteriores'!$E$43)+SUMIF('Bitácoras Anteriores'!$K$59,$K$6,'Bitácoras Anteriores'!$E$96)+SUMIF('Bitácoras Anteriores'!$K$112,DF59,'Bitácoras Anteriores'!$E$149)+SUMIF('Bitácoras Anteriores'!$K$165,DF59,'Bitácoras Anteriores'!$E$202)+SUMIF('Bitácoras Anteriores'!$K$218,DF59,'Bitácoras Anteriores'!$E$255)+SUMIF('Bitácoras Anteriores'!$K$271,DF59,'Bitácoras Anteriores'!$E$308)+SUMIF('Bitácoras Anteriores'!$K$324,DF59,'Bitácoras Anteriores'!$E$361)+SUMIF('Bitácoras Anteriores'!$BH$6,DF59,'Bitácoras Anteriores'!$BB$43)+SUMIF('Bitácoras Anteriores'!$BH$59,$K$6,'Bitácoras Anteriores'!$BB$96)+SUMIF('Bitácoras Anteriores'!$BH$112,DF59,'Bitácoras Anteriores'!$BB$149)+SUMIF('Bitácoras Anteriores'!$BH$165,DF59,'Bitácoras Anteriores'!$BB$202)+SUMIF('Bitácoras Anteriores'!$BH$218,DF59,'Bitácoras Anteriores'!$BB$255)+SUMIF('Bitácoras Anteriores'!$BH$271,DF59,'Bitácoras Anteriores'!$BB$308)+SUMIF('Bitácoras Anteriores'!$BH$324,DF59,'Bitácoras Anteriores'!$BB$361)+SUMIF('Bitácoras Anteriores'!$DF$6,DF59,'Bitácoras Anteriores'!$CZ$43)+SUMIF('Bitácoras Anteriores'!$DF$59,$K$6,'Bitácoras Anteriores'!$CZ$96)+SUMIF('Bitácoras Anteriores'!$DF$112,DF59,'Bitácoras Anteriores'!$CZ$149)+SUMIF('Bitácoras Anteriores'!$DF$165,DF59,'Bitácoras Anteriores'!$CZ$202)+SUMIF('Bitácoras Anteriores'!$DF$218,DF59,'Bitácoras Anteriores'!$CZ$255)+SUMIF('Bitácoras Anteriores'!$DF$271,DF59,'Bitácoras Anteriores'!$CZ$308)+SUMIF('Bitácoras Anteriores'!$DF$324,DF59,'Bitácoras Anteriores'!$CZ$361)+SUMIF('Bitácoras Anteriores'!$FC$6,DF59,'Bitácoras Anteriores'!$EW$43)+SUMIF('Bitácoras Anteriores'!$FC$59,$K$6,'Bitácoras Anteriores'!$EW$96)+SUMIF('Bitácoras Anteriores'!$FC$112,DF59,'Bitácoras Anteriores'!$EW$149)+SUMIF('Bitácoras Anteriores'!$FC$165,DF59,'Bitácoras Anteriores'!$EW$202)+SUMIF('Bitácoras Anteriores'!$FC$218,DF59,'Bitácoras Anteriores'!$EW$255)+SUMIF('Bitácoras Anteriores'!$FC$271,DF59,'Bitácoras Anteriores'!$EW$308)+SUMIF('Bitácoras Anteriores'!$FC$324,DF59,'Bitácoras Anteriores'!$EW$361)</f>
        <v>0</v>
      </c>
      <c r="DA95" s="702"/>
      <c r="DB95" s="702"/>
      <c r="DC95" s="703"/>
      <c r="DD95" s="20"/>
      <c r="DE95" s="685" t="s">
        <v>58</v>
      </c>
      <c r="DF95" s="686"/>
      <c r="DG95" s="686"/>
      <c r="DH95" s="1224">
        <f>SUMIF('Bitácoras Anteriores'!$K$6,DF59,'Bitácoras Anteriores'!$M$42)+SUMIF('Bitácoras Anteriores'!$K$59,$K$6,'Bitácoras Anteriores'!$M$95)+SUMIF('Bitácoras Anteriores'!$K$112,DF59,'Bitácoras Anteriores'!$M$148)+SUMIF('Bitácoras Anteriores'!$K$165,DF59,'Bitácoras Anteriores'!$M$201)+SUMIF('Bitácoras Anteriores'!$K$218,DF59,'Bitácoras Anteriores'!$M$254)+SUMIF('Bitácoras Anteriores'!$K$271,DF59,'Bitácoras Anteriores'!$M$307)+SUMIF('Bitácoras Anteriores'!$K$324,DF59,'Bitácoras Anteriores'!$M$360)+SUMIF('Bitácoras Anteriores'!$BH$6,DF59,'Bitácoras Anteriores'!$BJ$42)+SUMIF('Bitácoras Anteriores'!$BH$59,$K$6,'Bitácoras Anteriores'!$BJ$95)+SUMIF('Bitácoras Anteriores'!$BH$112,DF59,'Bitácoras Anteriores'!$BJ$148)+SUMIF('Bitácoras Anteriores'!$BH$165,DF59,'Bitácoras Anteriores'!$BJ$201)+SUMIF('Bitácoras Anteriores'!$BH$218,DF59,'Bitácoras Anteriores'!$BJ$254)+SUMIF('Bitácoras Anteriores'!$BH$271,DF59,'Bitácoras Anteriores'!$BJ$307)+SUMIF('Bitácoras Anteriores'!$BH$324,DF59,'Bitácoras Anteriores'!$BJ$360)+SUMIF('Bitácoras Anteriores'!$DF$6,DF59,'Bitácoras Anteriores'!$DH$42)+SUMIF('Bitácoras Anteriores'!$DF$59,$K$6,'Bitácoras Anteriores'!$DH$95)+SUMIF('Bitácoras Anteriores'!$DF$112,DF59,'Bitácoras Anteriores'!$DH$148)+SUMIF('Bitácoras Anteriores'!$DF$165,DF59,'Bitácoras Anteriores'!$DH$201)+SUMIF('Bitácoras Anteriores'!$DF$218,DF59,'Bitácoras Anteriores'!$DH$254)+SUMIF('Bitácoras Anteriores'!$DF$271,DF59,'Bitácoras Anteriores'!$DH$307)+SUMIF('Bitácoras Anteriores'!$DF$324,DF59,'Bitácoras Anteriores'!$DH$360)+SUMIF('Bitácoras Anteriores'!$FC$6,DF59,'Bitácoras Anteriores'!$FE$42)+SUMIF('Bitácoras Anteriores'!$FC$59,$K$6,'Bitácoras Anteriores'!$FE$95)+SUMIF('Bitácoras Anteriores'!$FC$112,DF59,'Bitácoras Anteriores'!$FE$148)+SUMIF('Bitácoras Anteriores'!$FC$165,DF59,'Bitácoras Anteriores'!$FE$201)+SUMIF('Bitácoras Anteriores'!$FC$218,DF59,'Bitácoras Anteriores'!$FE$254)+SUMIF('Bitácoras Anteriores'!$FC$271,DF59,'Bitácoras Anteriores'!$FE$307)+SUMIF('Bitácoras Anteriores'!$FC$324,DF59,'Bitácoras Anteriores'!$FE$360)+SUMIF('Resumen Anual'!$L$6,DF59,'Resumen Anual'!$N$47)+SUMIF('Resumen Anual'!$L$64,DF59,'Resumen Anual'!$F$105)+SUMIF('Resumen Anual'!$L$122,DF59,'Resumen Anual'!$F$163)+SUMIF('Resumen Anual'!$L$180,DF59,'Resumen Anual'!$F$221)+SUMIF('Resumen Anual'!$L$238,DF59,'Resumen Anual'!$F$279)+SUMIF('Resumen Anual'!$L$296,DF59,'Resumen Anual'!$F$337)+SUMIF('Resumen Anual'!$L$354,DF59,'Resumen Anual'!$F$395)+SUMIF('Resumen Anual'!$L$412,DF59,'Resumen Anual'!$F$453)+SUMIF('Resumen Anual'!$L$470,DF59,'Resumen Anual'!$F$511)+SUMIF('Resumen Anual'!$L$528,DF59,'Resumen Anual'!$F$569)+SUMIF('Resumen Anual'!$L$586,DF59,'Resumen Anual'!$F$627)+SUMIF('Resumen Anual'!$L$644,DF59,'Resumen Anual'!$F$685)+SUMIF('Resumen Anual'!$BI$6,DF59,'Resumen Anual'!$BK$47)+SUMIF('Resumen Anual'!$BI$64,DF59,'Resumen Anual'!$BC$105)+SUMIF('Resumen Anual'!$BI$122,DF59,'Resumen Anual'!$BC$163)+SUMIF('Resumen Anual'!$BI$180,DF59,'Resumen Anual'!$BC$221)+SUMIF('Resumen Anual'!$BI$238,DF59,'Resumen Anual'!$BC$279)+SUMIF('Resumen Anual'!$BI$296,DF59,'Resumen Anual'!$BC$337)+SUMIF('Resumen Anual'!$BI$354,DF59,'Resumen Anual'!$BC$395)+SUMIF('Resumen Anual'!$BI$412,DF59,'Resumen Anual'!$BC$453)+SUMIF('Resumen Anual'!$BI$470,DF59,'Resumen Anual'!$BC$511)+SUMIF('Resumen Anual'!$BI$528,DF59,'Resumen Anual'!$BC$569)+SUMIF('Resumen Anual'!$BI$586,DF59,'Resumen Anual'!$BC$627)+SUMIF('Resumen Anual'!$BI$644,DF59,'Resumen Anual'!$BC$685)+SUMIF('Resumen Anual'!$DH$6,DF59,'Resumen Anual'!$DJ$47)+SUMIF('Resumen Anual'!$DH$64,DF59,'Resumen Anual'!$DB$105)+SUMIF('Resumen Anual'!$DH$122,DF59,'Resumen Anual'!$DB$163)+SUMIF('Resumen Anual'!$DH$180,DF59,'Resumen Anual'!$DB$221)+SUMIF('Resumen Anual'!$DH$238,DF59,'Resumen Anual'!$DB$279)+SUMIF('Resumen Anual'!$DH$296,DF59,'Resumen Anual'!$DB$337)+SUMIF('Resumen Anual'!$DH$354,DF59,'Resumen Anual'!$DB$395)+SUMIF('Resumen Anual'!$DH$412,DF59,'Resumen Anual'!$DB$453)+SUMIF('Resumen Anual'!$DH$470,DF59,'Resumen Anual'!$DB$511)+SUMIF('Resumen Anual'!$DH$528,DF59,'Resumen Anual'!$DB$569)+SUMIF('Resumen Anual'!$DH$586,DF59,'Resumen Anual'!$DB$627)+SUMIF('Resumen Anual'!$FE$6,DF59,'Resumen Anual'!$FG$47)+SUMIF('Resumen Anual'!$DH$644,DF59,'Resumen Anual'!$DB$685)+SUMIF('Resumen Anual'!$FE$64,DF59,'Resumen Anual'!$EY$105)+SUMIF('Resumen Anual'!$FE$122,DF59,'Resumen Anual'!$EY$163)+SUMIF('Resumen Anual'!$FE$180,DF59,'Resumen Anual'!$EY$221)+SUMIF('Resumen Anual'!$FE$238,DF59,'Resumen Anual'!$EY$279)+SUMIF('Resumen Anual'!$FE$296,DF59,'Resumen Anual'!$EY$337)+SUMIF('Resumen Anual'!$FE$354,DF59,'Resumen Anual'!$EY$395)+SUMIF('Resumen Anual'!$FE$412,DF59,'Resumen Anual'!$EY$453)+SUMIF('Resumen Anual'!$FE$470,DF59,'Resumen Anual'!$EY$511)+SUMIF('Resumen Anual'!$FE$586,DF59,'Resumen Anual'!$EY$627)+SUMIF('Resumen Anual'!$FE$528,DF59,'Resumen Anual'!$EY$569)+SUMIF('Resumen Anual'!$FE$644,DF59,'Resumen Anual'!$EY$685)</f>
        <v>0</v>
      </c>
      <c r="DI95" s="1225"/>
      <c r="DJ95" s="1225"/>
      <c r="DK95" s="1226"/>
      <c r="DL95" s="20"/>
      <c r="DM95" s="685" t="s">
        <v>61</v>
      </c>
      <c r="DN95" s="686"/>
      <c r="DO95" s="687"/>
      <c r="DP95" s="1224">
        <f>SUMIF('Bitácoras Anteriores'!$K$6,DF59,'Bitácoras Anteriores'!$U$42)+SUMIF('Bitácoras Anteriores'!$K$59,$K$6,'Bitácoras Anteriores'!$U$95)+SUMIF('Bitácoras Anteriores'!$K$112,DF59,'Bitácoras Anteriores'!$U$148)+SUMIF('Bitácoras Anteriores'!$K$165,DF59,'Bitácoras Anteriores'!$U$201)+SUMIF('Bitácoras Anteriores'!$K$218,DF59,'Bitácoras Anteriores'!$U$254)+SUMIF('Bitácoras Anteriores'!$K$271,DF59,'Bitácoras Anteriores'!$U$307)+SUMIF('Bitácoras Anteriores'!$K$324,DF59,'Bitácoras Anteriores'!$U$360)+SUMIF('Bitácoras Anteriores'!$BH$6,DF59,'Bitácoras Anteriores'!$BR$42)+SUMIF('Bitácoras Anteriores'!$BH$59,$K$6,'Bitácoras Anteriores'!$BR$95)+SUMIF('Bitácoras Anteriores'!$BH$112,DF59,'Bitácoras Anteriores'!$BR$148)+SUMIF('Bitácoras Anteriores'!$BH$165,DF59,'Bitácoras Anteriores'!$BR$201)+SUMIF('Bitácoras Anteriores'!$BH$218,DF59,'Bitácoras Anteriores'!$BR$254)+SUMIF('Bitácoras Anteriores'!$BH$271,DF59,'Bitácoras Anteriores'!$BR$307)+SUMIF('Bitácoras Anteriores'!$BH$324,DF59,'Bitácoras Anteriores'!$BR$360)+SUMIF('Bitácoras Anteriores'!$DF$6,DF59,'Bitácoras Anteriores'!$DP$42)+SUMIF('Bitácoras Anteriores'!$DF$59,$K$6,'Bitácoras Anteriores'!$DP$95)+SUMIF('Bitácoras Anteriores'!$DF$112,DF59,'Bitácoras Anteriores'!$DP$148)+SUMIF('Bitácoras Anteriores'!$DF$165,DF59,'Bitácoras Anteriores'!$DP$201)+SUMIF('Bitácoras Anteriores'!$DF$218,DF59,'Bitácoras Anteriores'!$DP$254)+SUMIF('Bitácoras Anteriores'!$DF$271,DF59,'Bitácoras Anteriores'!$DP$307)+SUMIF('Bitácoras Anteriores'!$DF$324,DF59,'Bitácoras Anteriores'!$DP$360)+SUMIF('Bitácoras Anteriores'!$FC$6,DF59,'Bitácoras Anteriores'!$FM$42)+SUMIF('Bitácoras Anteriores'!$FC$59,$K$6,'Bitácoras Anteriores'!$FM$95)+SUMIF('Bitácoras Anteriores'!$FC$112,DF59,'Bitácoras Anteriores'!$FM$148)+SUMIF('Bitácoras Anteriores'!$FC$165,DF59,'Bitácoras Anteriores'!$FM$201)+SUMIF('Bitácoras Anteriores'!$FC$218,DF59,'Bitácoras Anteriores'!$FM$254)+SUMIF('Bitácoras Anteriores'!$FC$271,DF59,'Bitácoras Anteriores'!$FM$307)+SUMIF('Bitácoras Anteriores'!$FC$324,DF59,'Bitácoras Anteriores'!$FM$360)+SUMIF('Resumen Anual'!$L$6,DF59,'Resumen Anual'!$V$47)+SUMIF('Resumen Anual'!$L$64,DF59,'Resumen Anual'!$V$105)+SUMIF('Resumen Anual'!$L$122,DF59,'Resumen Anual'!$V$163)+SUMIF('Resumen Anual'!$L$180,DF59,'Resumen Anual'!$V$221)+SUMIF('Resumen Anual'!$L$238,DF59,'Resumen Anual'!$V$279)+SUMIF('Resumen Anual'!$L$296,DF59,'Resumen Anual'!$V$337)+SUMIF('Resumen Anual'!$L$354,DF59,'Resumen Anual'!$V$395)+SUMIF('Resumen Anual'!$L$412,DF59,'Resumen Anual'!$V$453)+SUMIF('Resumen Anual'!$L$470,DF59,'Resumen Anual'!$V$511)+SUMIF('Resumen Anual'!$L$528,DF59,'Resumen Anual'!$V$569)+SUMIF('Resumen Anual'!$L$586,DF59,'Resumen Anual'!$V$627)+SUMIF('Resumen Anual'!$L$644,DF59,'Resumen Anual'!$V$685)+SUMIF('Resumen Anual'!$BI$6,DF59,'Resumen Anual'!$BS$47)+SUMIF('Resumen Anual'!$BI$64,DF59,'Resumen Anual'!$BS$105)+SUMIF('Resumen Anual'!$BI$122,DF59,'Resumen Anual'!$BS$163)+SUMIF('Resumen Anual'!$BI$180,DF59,'Resumen Anual'!$BS$221)+SUMIF('Resumen Anual'!$BI$238,DF59,'Resumen Anual'!$BS$279)+SUMIF('Resumen Anual'!$BI$296,DF59,'Resumen Anual'!$BS$337)+SUMIF('Resumen Anual'!$BI$354,DF59,'Resumen Anual'!$BS$395)+SUMIF('Resumen Anual'!$BI$412,DF59,'Resumen Anual'!$BS$453)+SUMIF('Resumen Anual'!$BI$470,DF59,'Resumen Anual'!$BS$511)+SUMIF('Resumen Anual'!$BI$528,DF59,'Resumen Anual'!$BS$569)+SUMIF('Resumen Anual'!$BI$586,DF59,'Resumen Anual'!$BS$627)+SUMIF('Resumen Anual'!$BI$644,DF59,'Resumen Anual'!$BS$685)+SUMIF('Resumen Anual'!$DH$6,DF59,'Resumen Anual'!$DR$47)+SUMIF('Resumen Anual'!$DH$64,DF59,'Resumen Anual'!$DR$105)+SUMIF('Resumen Anual'!$DH$122,DF59,'Resumen Anual'!$DR$163)+SUMIF('Resumen Anual'!$DH$180,DF59,'Resumen Anual'!$DR$221)+SUMIF('Resumen Anual'!$DH$238,DF59,'Resumen Anual'!$DR$279)+SUMIF('Resumen Anual'!$DH$296,DF59,'Resumen Anual'!$DR$337)+SUMIF('Resumen Anual'!$DH$354,DF59,'Resumen Anual'!$DR$395)+SUMIF('Resumen Anual'!$DH$412,DF59,'Resumen Anual'!$DR$453)+SUMIF('Resumen Anual'!$DH$470,DF59,'Resumen Anual'!$DR$511)+SUMIF('Resumen Anual'!$DH$528,DF59,'Resumen Anual'!$DR$569)+SUMIF('Resumen Anual'!$DH$586,DF59,'Resumen Anual'!$DR$627)+SUMIF('Resumen Anual'!$FE$6,DF59,'Resumen Anual'!$FO$47)+SUMIF('Resumen Anual'!$DH$644,DF59,'Resumen Anual'!$DR$685)+SUMIF('Resumen Anual'!$FE$64,DF59,'Resumen Anual'!$FO$105)+SUMIF('Resumen Anual'!$FE$122,DF59,'Resumen Anual'!$FO$163)+SUMIF('Resumen Anual'!$FE$180,DF59,'Resumen Anual'!$FO$221)+SUMIF('Resumen Anual'!$FE$238,DF59,'Resumen Anual'!$FO$279)+SUMIF('Resumen Anual'!$FE$296,DF59,'Resumen Anual'!$FO$337)+SUMIF('Resumen Anual'!$FE$354,DF59,'Resumen Anual'!$FO$395)+SUMIF('Resumen Anual'!$FE$412,DF59,'Resumen Anual'!$FO$453)+SUMIF('Resumen Anual'!$FE$470,DF59,'Resumen Anual'!$FO$511)+SUMIF('Resumen Anual'!$FE$586,DF59,'Resumen Anual'!$FO$627)+SUMIF('Resumen Anual'!$FE$528,DF59,'Resumen Anual'!$FO$569)+SUMIF('Resumen Anual'!$FE$644,DF59,'Resumen Anual'!$FO$685)</f>
        <v>0</v>
      </c>
      <c r="DQ95" s="1225"/>
      <c r="DR95" s="1225"/>
      <c r="DS95" s="1226"/>
      <c r="DT95" s="15"/>
      <c r="DU95" s="1220" t="str">
        <f>IF(Portada!$A$1="www.fly-logics.com","N° SERIE",0)</f>
        <v>N° SERIE</v>
      </c>
      <c r="DV95" s="1221"/>
      <c r="DW95" s="1221"/>
      <c r="DX95" s="1221"/>
      <c r="DY95" s="1221"/>
      <c r="DZ95" s="1221"/>
      <c r="EA95" s="660" t="s">
        <v>91</v>
      </c>
      <c r="EB95" s="660"/>
      <c r="EC95" s="660"/>
      <c r="ED95" s="660"/>
      <c r="EE95" s="660"/>
      <c r="EF95" s="661"/>
      <c r="EG95" s="1220" t="str">
        <f>IF(Portada!$A$1="www.fly-logics.com","AÑO CONST.",0)</f>
        <v>AÑO CONST.</v>
      </c>
      <c r="EH95" s="1221"/>
      <c r="EI95" s="1221"/>
      <c r="EJ95" s="1221"/>
      <c r="EK95" s="1221"/>
      <c r="EL95" s="1221"/>
      <c r="EM95" s="664">
        <v>1923</v>
      </c>
      <c r="EN95" s="660"/>
      <c r="EO95" s="660"/>
      <c r="EP95" s="660"/>
      <c r="EQ95" s="660"/>
      <c r="ER95" s="1200"/>
      <c r="ES95" s="171"/>
      <c r="ET95" s="685" t="s">
        <v>59</v>
      </c>
      <c r="EU95" s="686"/>
      <c r="EV95" s="686"/>
      <c r="EW95" s="701">
        <f>SUMIF('Resumen Anual'!$L$6,FC59,'Resumen Anual'!$F$47)+SUMIF('Resumen Anual'!$L$64,FC59,'Resumen Anual'!$F$105)+SUMIF('Resumen Anual'!$L$122,FC59,'Resumen Anual'!$F$163)+SUMIF('Resumen Anual'!$L$180,FC59,'Resumen Anual'!$F$221)+SUMIF('Resumen Anual'!$L$238,FC59,'Resumen Anual'!$F$279)+SUMIF('Resumen Anual'!$L$296,FC59,'Resumen Anual'!$F$337)+SUMIF('Resumen Anual'!$L$354,FC59,'Resumen Anual'!$F$395)+SUMIF('Resumen Anual'!$L$412,FC59,'Resumen Anual'!$F$453)+SUMIF('Resumen Anual'!$L$470,FC59,'Resumen Anual'!$F$511)+SUMIF('Resumen Anual'!$L$528,FC59,'Resumen Anual'!$F$569)+SUMIF('Resumen Anual'!$L$586,FC59,'Resumen Anual'!$F$627)+SUMIF('Resumen Anual'!$L$644,FC59,'Resumen Anual'!$F$685)+SUMIF('Resumen Anual'!$BI$6,FC59,'Resumen Anual'!$BC$47)+SUMIF('Resumen Anual'!$BI$64,FC59,'Resumen Anual'!$BC$105)+SUMIF('Resumen Anual'!$BI$122,FC59,'Resumen Anual'!$BC$163)+SUMIF('Resumen Anual'!$BI$180,FC59,'Resumen Anual'!$BC$221)+SUMIF('Resumen Anual'!$BI$238,FC59,'Resumen Anual'!$BC$279)+SUMIF('Resumen Anual'!$BI$296,FC59,'Resumen Anual'!$BC$337)+SUMIF('Resumen Anual'!$BI$354,FC59,'Resumen Anual'!$BC$395)+SUMIF('Resumen Anual'!$BI$412,FC59,'Resumen Anual'!$BC$453)+SUMIF('Resumen Anual'!$BI$470,FC59,'Resumen Anual'!$BC$511)+SUMIF('Resumen Anual'!$BI$528,FC59,'Resumen Anual'!$BC$569)+SUMIF('Resumen Anual'!$BI$586,FC59,'Resumen Anual'!$BC$627)+SUMIF('Resumen Anual'!$BI$644,FC59,'Resumen Anual'!$BC$685)+SUMIF('Resumen Anual'!$DH$6,FC59,'Resumen Anual'!$DB$47)+SUMIF('Resumen Anual'!$DH$64,FC59,'Resumen Anual'!$DB$105)+SUMIF('Resumen Anual'!$DH$122,FC59,'Resumen Anual'!$DB$163)+SUMIF('Resumen Anual'!$DH$180,FC59,'Resumen Anual'!$DB$221)+SUMIF('Resumen Anual'!$DH$238,FC59,'Resumen Anual'!$DB$279)+SUMIF('Resumen Anual'!$DH$296,FC59,'Resumen Anual'!$DB$337)+SUMIF('Resumen Anual'!$DH$354,FC59,'Resumen Anual'!$DB$395)+SUMIF('Resumen Anual'!$DH$412,FC59,'Resumen Anual'!$DB$453)+SUMIF('Resumen Anual'!$DH$470,FC59,'Resumen Anual'!$DB$511)+SUMIF('Resumen Anual'!$DH$528,FC59,'Resumen Anual'!$DB$569)+SUMIF('Resumen Anual'!$DH$586,FC59,'Resumen Anual'!$DB$627)+SUMIF('Resumen Anual'!$FE$6,FC59,'Resumen Anual'!$EY$47)+SUMIF('Resumen Anual'!$DH$644,FC59,'Resumen Anual'!$DB$685)+SUMIF('Resumen Anual'!$FE$64,FC59,'Resumen Anual'!$EY$105)+SUMIF('Resumen Anual'!$FE$122,FC59,'Resumen Anual'!$EY$163)+SUMIF('Resumen Anual'!$FE$180,FC59,'Resumen Anual'!$EY$221)+SUMIF('Resumen Anual'!$FE$238,FC59,'Resumen Anual'!$EY$279)+SUMIF('Resumen Anual'!$FE$296,FC59,'Resumen Anual'!$EY$337)+SUMIF('Resumen Anual'!$FE$354,FC59,'Resumen Anual'!$EY$395)+SUMIF('Resumen Anual'!$FE$412,FC59,'Resumen Anual'!$EY$453)+SUMIF('Resumen Anual'!$FE$470,FC59,'Resumen Anual'!$EY$511)+SUMIF('Resumen Anual'!$FE$586,FC59,'Resumen Anual'!$EY$627)+SUMIF('Resumen Anual'!$FE$528,FC59,'Resumen Anual'!$EY$569)+SUMIF('Resumen Anual'!$FE$644,FC59,'Resumen Anual'!$EY$685)+SUMIF('Bitácoras Anteriores'!$K$6,FC59,'Bitácoras Anteriores'!$E$43)+SUMIF('Bitácoras Anteriores'!$K$59,$K$6,'Bitácoras Anteriores'!$E$96)+SUMIF('Bitácoras Anteriores'!$K$112,FC59,'Bitácoras Anteriores'!$E$149)+SUMIF('Bitácoras Anteriores'!$K$165,FC59,'Bitácoras Anteriores'!$E$202)+SUMIF('Bitácoras Anteriores'!$K$218,FC59,'Bitácoras Anteriores'!$E$255)+SUMIF('Bitácoras Anteriores'!$K$271,FC59,'Bitácoras Anteriores'!$E$308)+SUMIF('Bitácoras Anteriores'!$K$324,FC59,'Bitácoras Anteriores'!$E$361)+SUMIF('Bitácoras Anteriores'!$BH$6,FC59,'Bitácoras Anteriores'!$BB$43)+SUMIF('Bitácoras Anteriores'!$BH$59,$K$6,'Bitácoras Anteriores'!$BB$96)+SUMIF('Bitácoras Anteriores'!$BH$112,FC59,'Bitácoras Anteriores'!$BB$149)+SUMIF('Bitácoras Anteriores'!$BH$165,FC59,'Bitácoras Anteriores'!$BB$202)+SUMIF('Bitácoras Anteriores'!$BH$218,FC59,'Bitácoras Anteriores'!$BB$255)+SUMIF('Bitácoras Anteriores'!$BH$271,FC59,'Bitácoras Anteriores'!$BB$308)+SUMIF('Bitácoras Anteriores'!$BH$324,FC59,'Bitácoras Anteriores'!$BB$361)+SUMIF('Bitácoras Anteriores'!$DF$6,FC59,'Bitácoras Anteriores'!$CZ$43)+SUMIF('Bitácoras Anteriores'!$DF$59,$K$6,'Bitácoras Anteriores'!$CZ$96)+SUMIF('Bitácoras Anteriores'!$DF$112,FC59,'Bitácoras Anteriores'!$CZ$149)+SUMIF('Bitácoras Anteriores'!$DF$165,FC59,'Bitácoras Anteriores'!$CZ$202)+SUMIF('Bitácoras Anteriores'!$DF$218,FC59,'Bitácoras Anteriores'!$CZ$255)+SUMIF('Bitácoras Anteriores'!$DF$271,FC59,'Bitácoras Anteriores'!$CZ$308)+SUMIF('Bitácoras Anteriores'!$DF$324,FC59,'Bitácoras Anteriores'!$CZ$361)+SUMIF('Bitácoras Anteriores'!$FC$6,FC59,'Bitácoras Anteriores'!$EW$43)+SUMIF('Bitácoras Anteriores'!$FC$59,$K$6,'Bitácoras Anteriores'!$EW$96)+SUMIF('Bitácoras Anteriores'!$FC$112,FC59,'Bitácoras Anteriores'!$EW$149)+SUMIF('Bitácoras Anteriores'!$FC$165,FC59,'Bitácoras Anteriores'!$EW$202)+SUMIF('Bitácoras Anteriores'!$FC$218,FC59,'Bitácoras Anteriores'!$EW$255)+SUMIF('Bitácoras Anteriores'!$FC$271,FC59,'Bitácoras Anteriores'!$EW$308)+SUMIF('Bitácoras Anteriores'!$FC$324,FC59,'Bitácoras Anteriores'!$EW$361)</f>
        <v>0</v>
      </c>
      <c r="EX95" s="702"/>
      <c r="EY95" s="702"/>
      <c r="EZ95" s="703"/>
      <c r="FA95" s="20"/>
      <c r="FB95" s="685" t="s">
        <v>58</v>
      </c>
      <c r="FC95" s="686"/>
      <c r="FD95" s="686"/>
      <c r="FE95" s="1224">
        <f>SUMIF('Bitácoras Anteriores'!$K$6,FC59,'Bitácoras Anteriores'!$M$42)+SUMIF('Bitácoras Anteriores'!$K$59,$K$6,'Bitácoras Anteriores'!$M$95)+SUMIF('Bitácoras Anteriores'!$K$112,FC59,'Bitácoras Anteriores'!$M$148)+SUMIF('Bitácoras Anteriores'!$K$165,FC59,'Bitácoras Anteriores'!$M$201)+SUMIF('Bitácoras Anteriores'!$K$218,FC59,'Bitácoras Anteriores'!$M$254)+SUMIF('Bitácoras Anteriores'!$K$271,FC59,'Bitácoras Anteriores'!$M$307)+SUMIF('Bitácoras Anteriores'!$K$324,FC59,'Bitácoras Anteriores'!$M$360)+SUMIF('Bitácoras Anteriores'!$BH$6,FC59,'Bitácoras Anteriores'!$BJ$42)+SUMIF('Bitácoras Anteriores'!$BH$59,$K$6,'Bitácoras Anteriores'!$BJ$95)+SUMIF('Bitácoras Anteriores'!$BH$112,FC59,'Bitácoras Anteriores'!$BJ$148)+SUMIF('Bitácoras Anteriores'!$BH$165,FC59,'Bitácoras Anteriores'!$BJ$201)+SUMIF('Bitácoras Anteriores'!$BH$218,FC59,'Bitácoras Anteriores'!$BJ$254)+SUMIF('Bitácoras Anteriores'!$BH$271,FC59,'Bitácoras Anteriores'!$BJ$307)+SUMIF('Bitácoras Anteriores'!$BH$324,FC59,'Bitácoras Anteriores'!$BJ$360)+SUMIF('Bitácoras Anteriores'!$DF$6,FC59,'Bitácoras Anteriores'!$DH$42)+SUMIF('Bitácoras Anteriores'!$DF$59,$K$6,'Bitácoras Anteriores'!$DH$95)+SUMIF('Bitácoras Anteriores'!$DF$112,FC59,'Bitácoras Anteriores'!$DH$148)+SUMIF('Bitácoras Anteriores'!$DF$165,FC59,'Bitácoras Anteriores'!$DH$201)+SUMIF('Bitácoras Anteriores'!$DF$218,FC59,'Bitácoras Anteriores'!$DH$254)+SUMIF('Bitácoras Anteriores'!$DF$271,FC59,'Bitácoras Anteriores'!$DH$307)+SUMIF('Bitácoras Anteriores'!$DF$324,FC59,'Bitácoras Anteriores'!$DH$360)+SUMIF('Bitácoras Anteriores'!$FC$6,FC59,'Bitácoras Anteriores'!$FE$42)+SUMIF('Bitácoras Anteriores'!$FC$59,$K$6,'Bitácoras Anteriores'!$FE$95)+SUMIF('Bitácoras Anteriores'!$FC$112,FC59,'Bitácoras Anteriores'!$FE$148)+SUMIF('Bitácoras Anteriores'!$FC$165,FC59,'Bitácoras Anteriores'!$FE$201)+SUMIF('Bitácoras Anteriores'!$FC$218,FC59,'Bitácoras Anteriores'!$FE$254)+SUMIF('Bitácoras Anteriores'!$FC$271,FC59,'Bitácoras Anteriores'!$FE$307)+SUMIF('Bitácoras Anteriores'!$FC$324,FC59,'Bitácoras Anteriores'!$FE$360)+SUMIF('Resumen Anual'!$L$6,FC59,'Resumen Anual'!$N$47)+SUMIF('Resumen Anual'!$L$64,FC59,'Resumen Anual'!$F$105)+SUMIF('Resumen Anual'!$L$122,FC59,'Resumen Anual'!$F$163)+SUMIF('Resumen Anual'!$L$180,FC59,'Resumen Anual'!$F$221)+SUMIF('Resumen Anual'!$L$238,FC59,'Resumen Anual'!$F$279)+SUMIF('Resumen Anual'!$L$296,FC59,'Resumen Anual'!$F$337)+SUMIF('Resumen Anual'!$L$354,FC59,'Resumen Anual'!$F$395)+SUMIF('Resumen Anual'!$L$412,FC59,'Resumen Anual'!$F$453)+SUMIF('Resumen Anual'!$L$470,FC59,'Resumen Anual'!$F$511)+SUMIF('Resumen Anual'!$L$528,FC59,'Resumen Anual'!$F$569)+SUMIF('Resumen Anual'!$L$586,FC59,'Resumen Anual'!$F$627)+SUMIF('Resumen Anual'!$L$644,FC59,'Resumen Anual'!$F$685)+SUMIF('Resumen Anual'!$BI$6,FC59,'Resumen Anual'!$BK$47)+SUMIF('Resumen Anual'!$BI$64,FC59,'Resumen Anual'!$BC$105)+SUMIF('Resumen Anual'!$BI$122,FC59,'Resumen Anual'!$BC$163)+SUMIF('Resumen Anual'!$BI$180,FC59,'Resumen Anual'!$BC$221)+SUMIF('Resumen Anual'!$BI$238,FC59,'Resumen Anual'!$BC$279)+SUMIF('Resumen Anual'!$BI$296,FC59,'Resumen Anual'!$BC$337)+SUMIF('Resumen Anual'!$BI$354,FC59,'Resumen Anual'!$BC$395)+SUMIF('Resumen Anual'!$BI$412,FC59,'Resumen Anual'!$BC$453)+SUMIF('Resumen Anual'!$BI$470,FC59,'Resumen Anual'!$BC$511)+SUMIF('Resumen Anual'!$BI$528,FC59,'Resumen Anual'!$BC$569)+SUMIF('Resumen Anual'!$BI$586,FC59,'Resumen Anual'!$BC$627)+SUMIF('Resumen Anual'!$BI$644,FC59,'Resumen Anual'!$BC$685)+SUMIF('Resumen Anual'!$DH$6,FC59,'Resumen Anual'!$DJ$47)+SUMIF('Resumen Anual'!$DH$64,FC59,'Resumen Anual'!$DB$105)+SUMIF('Resumen Anual'!$DH$122,FC59,'Resumen Anual'!$DB$163)+SUMIF('Resumen Anual'!$DH$180,FC59,'Resumen Anual'!$DB$221)+SUMIF('Resumen Anual'!$DH$238,FC59,'Resumen Anual'!$DB$279)+SUMIF('Resumen Anual'!$DH$296,FC59,'Resumen Anual'!$DB$337)+SUMIF('Resumen Anual'!$DH$354,FC59,'Resumen Anual'!$DB$395)+SUMIF('Resumen Anual'!$DH$412,FC59,'Resumen Anual'!$DB$453)+SUMIF('Resumen Anual'!$DH$470,FC59,'Resumen Anual'!$DB$511)+SUMIF('Resumen Anual'!$DH$528,FC59,'Resumen Anual'!$DB$569)+SUMIF('Resumen Anual'!$DH$586,FC59,'Resumen Anual'!$DB$627)+SUMIF('Resumen Anual'!$FE$6,FC59,'Resumen Anual'!$FG$47)+SUMIF('Resumen Anual'!$DH$644,FC59,'Resumen Anual'!$DB$685)+SUMIF('Resumen Anual'!$FE$64,FC59,'Resumen Anual'!$EY$105)+SUMIF('Resumen Anual'!$FE$122,FC59,'Resumen Anual'!$EY$163)+SUMIF('Resumen Anual'!$FE$180,FC59,'Resumen Anual'!$EY$221)+SUMIF('Resumen Anual'!$FE$238,FC59,'Resumen Anual'!$EY$279)+SUMIF('Resumen Anual'!$FE$296,FC59,'Resumen Anual'!$EY$337)+SUMIF('Resumen Anual'!$FE$354,FC59,'Resumen Anual'!$EY$395)+SUMIF('Resumen Anual'!$FE$412,FC59,'Resumen Anual'!$EY$453)+SUMIF('Resumen Anual'!$FE$470,FC59,'Resumen Anual'!$EY$511)+SUMIF('Resumen Anual'!$FE$586,FC59,'Resumen Anual'!$EY$627)+SUMIF('Resumen Anual'!$FE$528,FC59,'Resumen Anual'!$EY$569)+SUMIF('Resumen Anual'!$FE$644,FC59,'Resumen Anual'!$EY$685)</f>
        <v>0</v>
      </c>
      <c r="FF95" s="1225"/>
      <c r="FG95" s="1225"/>
      <c r="FH95" s="1226"/>
      <c r="FI95" s="20"/>
      <c r="FJ95" s="685" t="s">
        <v>61</v>
      </c>
      <c r="FK95" s="686"/>
      <c r="FL95" s="687"/>
      <c r="FM95" s="1224">
        <f>SUMIF('Bitácoras Anteriores'!$K$6,FC59,'Bitácoras Anteriores'!$U$42)+SUMIF('Bitácoras Anteriores'!$K$59,$K$6,'Bitácoras Anteriores'!$U$95)+SUMIF('Bitácoras Anteriores'!$K$112,FC59,'Bitácoras Anteriores'!$U$148)+SUMIF('Bitácoras Anteriores'!$K$165,FC59,'Bitácoras Anteriores'!$U$201)+SUMIF('Bitácoras Anteriores'!$K$218,FC59,'Bitácoras Anteriores'!$U$254)+SUMIF('Bitácoras Anteriores'!$K$271,FC59,'Bitácoras Anteriores'!$U$307)+SUMIF('Bitácoras Anteriores'!$K$324,FC59,'Bitácoras Anteriores'!$U$360)+SUMIF('Bitácoras Anteriores'!$BH$6,FC59,'Bitácoras Anteriores'!$BR$42)+SUMIF('Bitácoras Anteriores'!$BH$59,$K$6,'Bitácoras Anteriores'!$BR$95)+SUMIF('Bitácoras Anteriores'!$BH$112,FC59,'Bitácoras Anteriores'!$BR$148)+SUMIF('Bitácoras Anteriores'!$BH$165,FC59,'Bitácoras Anteriores'!$BR$201)+SUMIF('Bitácoras Anteriores'!$BH$218,FC59,'Bitácoras Anteriores'!$BR$254)+SUMIF('Bitácoras Anteriores'!$BH$271,FC59,'Bitácoras Anteriores'!$BR$307)+SUMIF('Bitácoras Anteriores'!$BH$324,FC59,'Bitácoras Anteriores'!$BR$360)+SUMIF('Bitácoras Anteriores'!$DF$6,FC59,'Bitácoras Anteriores'!$DP$42)+SUMIF('Bitácoras Anteriores'!$DF$59,$K$6,'Bitácoras Anteriores'!$DP$95)+SUMIF('Bitácoras Anteriores'!$DF$112,FC59,'Bitácoras Anteriores'!$DP$148)+SUMIF('Bitácoras Anteriores'!$DF$165,FC59,'Bitácoras Anteriores'!$DP$201)+SUMIF('Bitácoras Anteriores'!$DF$218,FC59,'Bitácoras Anteriores'!$DP$254)+SUMIF('Bitácoras Anteriores'!$DF$271,FC59,'Bitácoras Anteriores'!$DP$307)+SUMIF('Bitácoras Anteriores'!$DF$324,FC59,'Bitácoras Anteriores'!$DP$360)+SUMIF('Bitácoras Anteriores'!$FC$6,FC59,'Bitácoras Anteriores'!$FM$42)+SUMIF('Bitácoras Anteriores'!$FC$59,$K$6,'Bitácoras Anteriores'!$FM$95)+SUMIF('Bitácoras Anteriores'!$FC$112,FC59,'Bitácoras Anteriores'!$FM$148)+SUMIF('Bitácoras Anteriores'!$FC$165,FC59,'Bitácoras Anteriores'!$FM$201)+SUMIF('Bitácoras Anteriores'!$FC$218,FC59,'Bitácoras Anteriores'!$FM$254)+SUMIF('Bitácoras Anteriores'!$FC$271,FC59,'Bitácoras Anteriores'!$FM$307)+SUMIF('Bitácoras Anteriores'!$FC$324,FC59,'Bitácoras Anteriores'!$FM$360)+SUMIF('Resumen Anual'!$L$6,FC59,'Resumen Anual'!$V$47)+SUMIF('Resumen Anual'!$L$64,FC59,'Resumen Anual'!$V$105)+SUMIF('Resumen Anual'!$L$122,FC59,'Resumen Anual'!$V$163)+SUMIF('Resumen Anual'!$L$180,FC59,'Resumen Anual'!$V$221)+SUMIF('Resumen Anual'!$L$238,FC59,'Resumen Anual'!$V$279)+SUMIF('Resumen Anual'!$L$296,FC59,'Resumen Anual'!$V$337)+SUMIF('Resumen Anual'!$L$354,FC59,'Resumen Anual'!$V$395)+SUMIF('Resumen Anual'!$L$412,FC59,'Resumen Anual'!$V$453)+SUMIF('Resumen Anual'!$L$470,FC59,'Resumen Anual'!$V$511)+SUMIF('Resumen Anual'!$L$528,FC59,'Resumen Anual'!$V$569)+SUMIF('Resumen Anual'!$L$586,FC59,'Resumen Anual'!$V$627)+SUMIF('Resumen Anual'!$L$644,FC59,'Resumen Anual'!$V$685)+SUMIF('Resumen Anual'!$BI$6,FC59,'Resumen Anual'!$BS$47)+SUMIF('Resumen Anual'!$BI$64,FC59,'Resumen Anual'!$BS$105)+SUMIF('Resumen Anual'!$BI$122,FC59,'Resumen Anual'!$BS$163)+SUMIF('Resumen Anual'!$BI$180,FC59,'Resumen Anual'!$BS$221)+SUMIF('Resumen Anual'!$BI$238,FC59,'Resumen Anual'!$BS$279)+SUMIF('Resumen Anual'!$BI$296,FC59,'Resumen Anual'!$BS$337)+SUMIF('Resumen Anual'!$BI$354,FC59,'Resumen Anual'!$BS$395)+SUMIF('Resumen Anual'!$BI$412,FC59,'Resumen Anual'!$BS$453)+SUMIF('Resumen Anual'!$BI$470,FC59,'Resumen Anual'!$BS$511)+SUMIF('Resumen Anual'!$BI$528,FC59,'Resumen Anual'!$BS$569)+SUMIF('Resumen Anual'!$BI$586,FC59,'Resumen Anual'!$BS$627)+SUMIF('Resumen Anual'!$BI$644,FC59,'Resumen Anual'!$BS$685)+SUMIF('Resumen Anual'!$DH$6,FC59,'Resumen Anual'!$DR$47)+SUMIF('Resumen Anual'!$DH$64,FC59,'Resumen Anual'!$DR$105)+SUMIF('Resumen Anual'!$DH$122,FC59,'Resumen Anual'!$DR$163)+SUMIF('Resumen Anual'!$DH$180,FC59,'Resumen Anual'!$DR$221)+SUMIF('Resumen Anual'!$DH$238,FC59,'Resumen Anual'!$DR$279)+SUMIF('Resumen Anual'!$DH$296,FC59,'Resumen Anual'!$DR$337)+SUMIF('Resumen Anual'!$DH$354,FC59,'Resumen Anual'!$DR$395)+SUMIF('Resumen Anual'!$DH$412,FC59,'Resumen Anual'!$DR$453)+SUMIF('Resumen Anual'!$DH$470,FC59,'Resumen Anual'!$DR$511)+SUMIF('Resumen Anual'!$DH$528,FC59,'Resumen Anual'!$DR$569)+SUMIF('Resumen Anual'!$DH$586,FC59,'Resumen Anual'!$DR$627)+SUMIF('Resumen Anual'!$FE$6,FC59,'Resumen Anual'!$FO$47)+SUMIF('Resumen Anual'!$DH$644,FC59,'Resumen Anual'!$DR$685)+SUMIF('Resumen Anual'!$FE$64,FC59,'Resumen Anual'!$FO$105)+SUMIF('Resumen Anual'!$FE$122,FC59,'Resumen Anual'!$FO$163)+SUMIF('Resumen Anual'!$FE$180,FC59,'Resumen Anual'!$FO$221)+SUMIF('Resumen Anual'!$FE$238,FC59,'Resumen Anual'!$FO$279)+SUMIF('Resumen Anual'!$FE$296,FC59,'Resumen Anual'!$FO$337)+SUMIF('Resumen Anual'!$FE$354,FC59,'Resumen Anual'!$FO$395)+SUMIF('Resumen Anual'!$FE$412,FC59,'Resumen Anual'!$FO$453)+SUMIF('Resumen Anual'!$FE$470,FC59,'Resumen Anual'!$FO$511)+SUMIF('Resumen Anual'!$FE$586,FC59,'Resumen Anual'!$FO$627)+SUMIF('Resumen Anual'!$FE$528,FC59,'Resumen Anual'!$FO$569)+SUMIF('Resumen Anual'!$FE$644,FC59,'Resumen Anual'!$FO$685)</f>
        <v>0</v>
      </c>
      <c r="FN95" s="1225"/>
      <c r="FO95" s="1225"/>
      <c r="FP95" s="1226"/>
      <c r="FQ95" s="15"/>
      <c r="FR95" s="1220" t="str">
        <f>IF(Portada!$A$1="www.fly-logics.com","N° SERIE",0)</f>
        <v>N° SERIE</v>
      </c>
      <c r="FS95" s="1221"/>
      <c r="FT95" s="1221"/>
      <c r="FU95" s="1221"/>
      <c r="FV95" s="1221"/>
      <c r="FW95" s="1221"/>
      <c r="FX95" s="660" t="s">
        <v>91</v>
      </c>
      <c r="FY95" s="660"/>
      <c r="FZ95" s="660"/>
      <c r="GA95" s="660"/>
      <c r="GB95" s="660"/>
      <c r="GC95" s="661"/>
      <c r="GD95" s="1220" t="str">
        <f>IF(Portada!$A$1="www.fly-logics.com","AÑO CONST.",0)</f>
        <v>AÑO CONST.</v>
      </c>
      <c r="GE95" s="1221"/>
      <c r="GF95" s="1221"/>
      <c r="GG95" s="1221"/>
      <c r="GH95" s="1221"/>
      <c r="GI95" s="1221"/>
      <c r="GJ95" s="664">
        <v>1923</v>
      </c>
      <c r="GK95" s="660"/>
      <c r="GL95" s="660"/>
      <c r="GM95" s="660"/>
      <c r="GN95" s="661"/>
      <c r="GO95" s="1200"/>
    </row>
    <row r="96" spans="1:197" ht="9.75" customHeight="1" x14ac:dyDescent="0.25">
      <c r="A96" s="171"/>
      <c r="B96" s="688"/>
      <c r="C96" s="689"/>
      <c r="D96" s="689"/>
      <c r="E96" s="704"/>
      <c r="F96" s="705"/>
      <c r="G96" s="705"/>
      <c r="H96" s="706"/>
      <c r="I96" s="20"/>
      <c r="J96" s="688"/>
      <c r="K96" s="689"/>
      <c r="L96" s="689"/>
      <c r="M96" s="1227"/>
      <c r="N96" s="1228"/>
      <c r="O96" s="1228"/>
      <c r="P96" s="1229"/>
      <c r="Q96" s="20"/>
      <c r="R96" s="688"/>
      <c r="S96" s="689"/>
      <c r="T96" s="690"/>
      <c r="U96" s="1227"/>
      <c r="V96" s="1228"/>
      <c r="W96" s="1228"/>
      <c r="X96" s="1229"/>
      <c r="Y96" s="15"/>
      <c r="Z96" s="1222"/>
      <c r="AA96" s="1223"/>
      <c r="AB96" s="1223"/>
      <c r="AC96" s="1223"/>
      <c r="AD96" s="1223"/>
      <c r="AE96" s="1223"/>
      <c r="AF96" s="662"/>
      <c r="AG96" s="662"/>
      <c r="AH96" s="662"/>
      <c r="AI96" s="662"/>
      <c r="AJ96" s="662"/>
      <c r="AK96" s="663"/>
      <c r="AL96" s="1222"/>
      <c r="AM96" s="1223"/>
      <c r="AN96" s="1223"/>
      <c r="AO96" s="1223"/>
      <c r="AP96" s="1223"/>
      <c r="AQ96" s="1223"/>
      <c r="AR96" s="665"/>
      <c r="AS96" s="662"/>
      <c r="AT96" s="662"/>
      <c r="AU96" s="662"/>
      <c r="AV96" s="662"/>
      <c r="AW96" s="1200"/>
      <c r="AX96" s="171"/>
      <c r="AY96" s="688"/>
      <c r="AZ96" s="689"/>
      <c r="BA96" s="689"/>
      <c r="BB96" s="704"/>
      <c r="BC96" s="705"/>
      <c r="BD96" s="705"/>
      <c r="BE96" s="706"/>
      <c r="BF96" s="20"/>
      <c r="BG96" s="688"/>
      <c r="BH96" s="689"/>
      <c r="BI96" s="689"/>
      <c r="BJ96" s="1227"/>
      <c r="BK96" s="1228"/>
      <c r="BL96" s="1228"/>
      <c r="BM96" s="1229"/>
      <c r="BN96" s="20"/>
      <c r="BO96" s="688"/>
      <c r="BP96" s="689"/>
      <c r="BQ96" s="690"/>
      <c r="BR96" s="1227"/>
      <c r="BS96" s="1228"/>
      <c r="BT96" s="1228"/>
      <c r="BU96" s="1229"/>
      <c r="BV96" s="15"/>
      <c r="BW96" s="1222"/>
      <c r="BX96" s="1223"/>
      <c r="BY96" s="1223"/>
      <c r="BZ96" s="1223"/>
      <c r="CA96" s="1223"/>
      <c r="CB96" s="1223"/>
      <c r="CC96" s="662"/>
      <c r="CD96" s="662"/>
      <c r="CE96" s="662"/>
      <c r="CF96" s="662"/>
      <c r="CG96" s="662"/>
      <c r="CH96" s="663"/>
      <c r="CI96" s="1222"/>
      <c r="CJ96" s="1223"/>
      <c r="CK96" s="1223"/>
      <c r="CL96" s="1223"/>
      <c r="CM96" s="1223"/>
      <c r="CN96" s="1223"/>
      <c r="CO96" s="665"/>
      <c r="CP96" s="662"/>
      <c r="CQ96" s="662"/>
      <c r="CR96" s="662"/>
      <c r="CS96" s="663"/>
      <c r="CT96" s="1200"/>
      <c r="CU96" s="1199"/>
      <c r="CV96" s="171"/>
      <c r="CW96" s="688"/>
      <c r="CX96" s="689"/>
      <c r="CY96" s="689"/>
      <c r="CZ96" s="704"/>
      <c r="DA96" s="705"/>
      <c r="DB96" s="705"/>
      <c r="DC96" s="706"/>
      <c r="DD96" s="20"/>
      <c r="DE96" s="688"/>
      <c r="DF96" s="689"/>
      <c r="DG96" s="689"/>
      <c r="DH96" s="1227"/>
      <c r="DI96" s="1228"/>
      <c r="DJ96" s="1228"/>
      <c r="DK96" s="1229"/>
      <c r="DL96" s="20"/>
      <c r="DM96" s="688"/>
      <c r="DN96" s="689"/>
      <c r="DO96" s="690"/>
      <c r="DP96" s="1227"/>
      <c r="DQ96" s="1228"/>
      <c r="DR96" s="1228"/>
      <c r="DS96" s="1229"/>
      <c r="DT96" s="15"/>
      <c r="DU96" s="1222"/>
      <c r="DV96" s="1223"/>
      <c r="DW96" s="1223"/>
      <c r="DX96" s="1223"/>
      <c r="DY96" s="1223"/>
      <c r="DZ96" s="1223"/>
      <c r="EA96" s="662"/>
      <c r="EB96" s="662"/>
      <c r="EC96" s="662"/>
      <c r="ED96" s="662"/>
      <c r="EE96" s="662"/>
      <c r="EF96" s="663"/>
      <c r="EG96" s="1222"/>
      <c r="EH96" s="1223"/>
      <c r="EI96" s="1223"/>
      <c r="EJ96" s="1223"/>
      <c r="EK96" s="1223"/>
      <c r="EL96" s="1223"/>
      <c r="EM96" s="665"/>
      <c r="EN96" s="662"/>
      <c r="EO96" s="662"/>
      <c r="EP96" s="662"/>
      <c r="EQ96" s="662"/>
      <c r="ER96" s="1200"/>
      <c r="ES96" s="171"/>
      <c r="ET96" s="688"/>
      <c r="EU96" s="689"/>
      <c r="EV96" s="689"/>
      <c r="EW96" s="704"/>
      <c r="EX96" s="705"/>
      <c r="EY96" s="705"/>
      <c r="EZ96" s="706"/>
      <c r="FA96" s="20"/>
      <c r="FB96" s="688"/>
      <c r="FC96" s="689"/>
      <c r="FD96" s="689"/>
      <c r="FE96" s="1227"/>
      <c r="FF96" s="1228"/>
      <c r="FG96" s="1228"/>
      <c r="FH96" s="1229"/>
      <c r="FI96" s="20"/>
      <c r="FJ96" s="688"/>
      <c r="FK96" s="689"/>
      <c r="FL96" s="690"/>
      <c r="FM96" s="1227"/>
      <c r="FN96" s="1228"/>
      <c r="FO96" s="1228"/>
      <c r="FP96" s="1229"/>
      <c r="FQ96" s="15"/>
      <c r="FR96" s="1222"/>
      <c r="FS96" s="1223"/>
      <c r="FT96" s="1223"/>
      <c r="FU96" s="1223"/>
      <c r="FV96" s="1223"/>
      <c r="FW96" s="1223"/>
      <c r="FX96" s="662"/>
      <c r="FY96" s="662"/>
      <c r="FZ96" s="662"/>
      <c r="GA96" s="662"/>
      <c r="GB96" s="662"/>
      <c r="GC96" s="663"/>
      <c r="GD96" s="1222"/>
      <c r="GE96" s="1223"/>
      <c r="GF96" s="1223"/>
      <c r="GG96" s="1223"/>
      <c r="GH96" s="1223"/>
      <c r="GI96" s="1223"/>
      <c r="GJ96" s="665"/>
      <c r="GK96" s="662"/>
      <c r="GL96" s="662"/>
      <c r="GM96" s="662"/>
      <c r="GN96" s="663"/>
      <c r="GO96" s="1200"/>
    </row>
    <row r="97" spans="1:197" ht="3" customHeight="1" x14ac:dyDescent="0.25">
      <c r="A97" s="171"/>
      <c r="B97" s="691"/>
      <c r="C97" s="692"/>
      <c r="D97" s="692"/>
      <c r="E97" s="707"/>
      <c r="F97" s="708"/>
      <c r="G97" s="708"/>
      <c r="H97" s="709"/>
      <c r="I97" s="20"/>
      <c r="J97" s="691"/>
      <c r="K97" s="692"/>
      <c r="L97" s="692"/>
      <c r="M97" s="1230"/>
      <c r="N97" s="1231"/>
      <c r="O97" s="1231"/>
      <c r="P97" s="1232"/>
      <c r="Q97" s="20"/>
      <c r="R97" s="691"/>
      <c r="S97" s="692"/>
      <c r="T97" s="693"/>
      <c r="U97" s="1230"/>
      <c r="V97" s="1231"/>
      <c r="W97" s="1231"/>
      <c r="X97" s="1232"/>
      <c r="Y97" s="15"/>
      <c r="Z97" s="1233"/>
      <c r="AA97" s="1233"/>
      <c r="AB97" s="1233"/>
      <c r="AC97" s="1233"/>
      <c r="AD97" s="1233"/>
      <c r="AE97" s="1233"/>
      <c r="AF97" s="1233"/>
      <c r="AG97" s="1233"/>
      <c r="AH97" s="1233"/>
      <c r="AI97" s="1233"/>
      <c r="AJ97" s="1233"/>
      <c r="AK97" s="1233"/>
      <c r="AL97" s="1233"/>
      <c r="AM97" s="1233"/>
      <c r="AN97" s="1233"/>
      <c r="AO97" s="1233"/>
      <c r="AP97" s="1233"/>
      <c r="AQ97" s="1233"/>
      <c r="AR97" s="1233"/>
      <c r="AS97" s="1233"/>
      <c r="AT97" s="1233"/>
      <c r="AU97" s="1233"/>
      <c r="AV97" s="1233"/>
      <c r="AW97" s="1200"/>
      <c r="AX97" s="171"/>
      <c r="AY97" s="691"/>
      <c r="AZ97" s="692"/>
      <c r="BA97" s="692"/>
      <c r="BB97" s="707"/>
      <c r="BC97" s="708"/>
      <c r="BD97" s="708"/>
      <c r="BE97" s="709"/>
      <c r="BF97" s="20"/>
      <c r="BG97" s="691"/>
      <c r="BH97" s="692"/>
      <c r="BI97" s="692"/>
      <c r="BJ97" s="1230"/>
      <c r="BK97" s="1231"/>
      <c r="BL97" s="1231"/>
      <c r="BM97" s="1232"/>
      <c r="BN97" s="20"/>
      <c r="BO97" s="691"/>
      <c r="BP97" s="692"/>
      <c r="BQ97" s="693"/>
      <c r="BR97" s="1230"/>
      <c r="BS97" s="1231"/>
      <c r="BT97" s="1231"/>
      <c r="BU97" s="1232"/>
      <c r="BV97" s="15"/>
      <c r="BW97" s="1233"/>
      <c r="BX97" s="1233"/>
      <c r="BY97" s="1233"/>
      <c r="BZ97" s="1233"/>
      <c r="CA97" s="1233"/>
      <c r="CB97" s="1233"/>
      <c r="CC97" s="1233"/>
      <c r="CD97" s="1233"/>
      <c r="CE97" s="1233"/>
      <c r="CF97" s="1233"/>
      <c r="CG97" s="1233"/>
      <c r="CH97" s="1233"/>
      <c r="CI97" s="1233"/>
      <c r="CJ97" s="1233"/>
      <c r="CK97" s="1233"/>
      <c r="CL97" s="1233"/>
      <c r="CM97" s="1233"/>
      <c r="CN97" s="1233"/>
      <c r="CO97" s="1233"/>
      <c r="CP97" s="1233"/>
      <c r="CQ97" s="1233"/>
      <c r="CR97" s="1233"/>
      <c r="CS97" s="1233"/>
      <c r="CT97" s="1200"/>
      <c r="CU97" s="1199"/>
      <c r="CV97" s="171"/>
      <c r="CW97" s="691"/>
      <c r="CX97" s="692"/>
      <c r="CY97" s="692"/>
      <c r="CZ97" s="707"/>
      <c r="DA97" s="708"/>
      <c r="DB97" s="708"/>
      <c r="DC97" s="709"/>
      <c r="DD97" s="20"/>
      <c r="DE97" s="691"/>
      <c r="DF97" s="692"/>
      <c r="DG97" s="692"/>
      <c r="DH97" s="1230"/>
      <c r="DI97" s="1231"/>
      <c r="DJ97" s="1231"/>
      <c r="DK97" s="1232"/>
      <c r="DL97" s="20"/>
      <c r="DM97" s="691"/>
      <c r="DN97" s="692"/>
      <c r="DO97" s="693"/>
      <c r="DP97" s="1230"/>
      <c r="DQ97" s="1231"/>
      <c r="DR97" s="1231"/>
      <c r="DS97" s="1232"/>
      <c r="DT97" s="15"/>
      <c r="DU97" s="1233"/>
      <c r="DV97" s="1233"/>
      <c r="DW97" s="1233"/>
      <c r="DX97" s="1233"/>
      <c r="DY97" s="1233"/>
      <c r="DZ97" s="1233"/>
      <c r="EA97" s="1233"/>
      <c r="EB97" s="1233"/>
      <c r="EC97" s="1233"/>
      <c r="ED97" s="1233"/>
      <c r="EE97" s="1233"/>
      <c r="EF97" s="1233"/>
      <c r="EG97" s="1233"/>
      <c r="EH97" s="1233"/>
      <c r="EI97" s="1233"/>
      <c r="EJ97" s="1233"/>
      <c r="EK97" s="1233"/>
      <c r="EL97" s="1233"/>
      <c r="EM97" s="1233"/>
      <c r="EN97" s="1233"/>
      <c r="EO97" s="1233"/>
      <c r="EP97" s="1233"/>
      <c r="EQ97" s="1233"/>
      <c r="ER97" s="1200"/>
      <c r="ES97" s="171"/>
      <c r="ET97" s="691"/>
      <c r="EU97" s="692"/>
      <c r="EV97" s="692"/>
      <c r="EW97" s="707"/>
      <c r="EX97" s="708"/>
      <c r="EY97" s="708"/>
      <c r="EZ97" s="709"/>
      <c r="FA97" s="20"/>
      <c r="FB97" s="691"/>
      <c r="FC97" s="692"/>
      <c r="FD97" s="692"/>
      <c r="FE97" s="1230"/>
      <c r="FF97" s="1231"/>
      <c r="FG97" s="1231"/>
      <c r="FH97" s="1232"/>
      <c r="FI97" s="20"/>
      <c r="FJ97" s="691"/>
      <c r="FK97" s="692"/>
      <c r="FL97" s="693"/>
      <c r="FM97" s="1230"/>
      <c r="FN97" s="1231"/>
      <c r="FO97" s="1231"/>
      <c r="FP97" s="1232"/>
      <c r="FQ97" s="15"/>
      <c r="FR97" s="1233"/>
      <c r="FS97" s="1233"/>
      <c r="FT97" s="1233"/>
      <c r="FU97" s="1233"/>
      <c r="FV97" s="1233"/>
      <c r="FW97" s="1233"/>
      <c r="FX97" s="1233"/>
      <c r="FY97" s="1233"/>
      <c r="FZ97" s="1233"/>
      <c r="GA97" s="1233"/>
      <c r="GB97" s="1233"/>
      <c r="GC97" s="1233"/>
      <c r="GD97" s="1233"/>
      <c r="GE97" s="1233"/>
      <c r="GF97" s="1233"/>
      <c r="GG97" s="1233"/>
      <c r="GH97" s="1233"/>
      <c r="GI97" s="1233"/>
      <c r="GJ97" s="1233"/>
      <c r="GK97" s="1233"/>
      <c r="GL97" s="1233"/>
      <c r="GM97" s="1233"/>
      <c r="GN97" s="1233"/>
      <c r="GO97" s="1200"/>
    </row>
    <row r="98" spans="1:197" ht="8.25" customHeight="1" x14ac:dyDescent="0.25">
      <c r="A98" s="171"/>
      <c r="B98" s="20"/>
      <c r="C98" s="20"/>
      <c r="D98" s="20"/>
      <c r="E98" s="20"/>
      <c r="F98" s="20"/>
      <c r="G98" s="20"/>
      <c r="H98" s="20"/>
      <c r="I98" s="20"/>
      <c r="J98" s="20"/>
      <c r="K98" s="20"/>
      <c r="L98" s="20"/>
      <c r="M98" s="20"/>
      <c r="N98" s="20"/>
      <c r="O98" s="20"/>
      <c r="P98" s="20"/>
      <c r="Q98" s="20"/>
      <c r="R98" s="20"/>
      <c r="S98" s="20"/>
      <c r="T98" s="20"/>
      <c r="U98" s="20"/>
      <c r="V98" s="20"/>
      <c r="W98" s="20"/>
      <c r="X98" s="20"/>
      <c r="Y98" s="15"/>
      <c r="Z98" s="1220" t="str">
        <f>IF(Portada!$A$1="www.fly-logics.com","PROPIETARIOS",0)</f>
        <v>PROPIETARIOS</v>
      </c>
      <c r="AA98" s="1221"/>
      <c r="AB98" s="1221"/>
      <c r="AC98" s="1221"/>
      <c r="AD98" s="1221"/>
      <c r="AE98" s="1221"/>
      <c r="AF98" s="694"/>
      <c r="AG98" s="694"/>
      <c r="AH98" s="694"/>
      <c r="AI98" s="694"/>
      <c r="AJ98" s="694"/>
      <c r="AK98" s="694"/>
      <c r="AL98" s="694"/>
      <c r="AM98" s="694"/>
      <c r="AN98" s="694"/>
      <c r="AO98" s="694"/>
      <c r="AP98" s="694"/>
      <c r="AQ98" s="694"/>
      <c r="AR98" s="694"/>
      <c r="AS98" s="694"/>
      <c r="AT98" s="694"/>
      <c r="AU98" s="694"/>
      <c r="AV98" s="694"/>
      <c r="AW98" s="1200"/>
      <c r="AX98" s="171"/>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15"/>
      <c r="BW98" s="1220" t="str">
        <f>IF(Portada!$A$1="www.fly-logics.com","PROPIETARIOS",0)</f>
        <v>PROPIETARIOS</v>
      </c>
      <c r="BX98" s="1221"/>
      <c r="BY98" s="1221"/>
      <c r="BZ98" s="1221"/>
      <c r="CA98" s="1221"/>
      <c r="CB98" s="1221"/>
      <c r="CC98" s="694"/>
      <c r="CD98" s="694"/>
      <c r="CE98" s="694"/>
      <c r="CF98" s="694"/>
      <c r="CG98" s="694"/>
      <c r="CH98" s="694"/>
      <c r="CI98" s="694"/>
      <c r="CJ98" s="694"/>
      <c r="CK98" s="694"/>
      <c r="CL98" s="694"/>
      <c r="CM98" s="694"/>
      <c r="CN98" s="694"/>
      <c r="CO98" s="694"/>
      <c r="CP98" s="694"/>
      <c r="CQ98" s="694"/>
      <c r="CR98" s="694"/>
      <c r="CS98" s="695"/>
      <c r="CT98" s="1200"/>
      <c r="CU98" s="1199"/>
      <c r="CV98" s="171"/>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15"/>
      <c r="DU98" s="1220" t="str">
        <f>IF(Portada!$A$1="www.fly-logics.com","PROPIETARIOS",0)</f>
        <v>PROPIETARIOS</v>
      </c>
      <c r="DV98" s="1221"/>
      <c r="DW98" s="1221"/>
      <c r="DX98" s="1221"/>
      <c r="DY98" s="1221"/>
      <c r="DZ98" s="1221"/>
      <c r="EA98" s="694"/>
      <c r="EB98" s="694"/>
      <c r="EC98" s="694"/>
      <c r="ED98" s="694"/>
      <c r="EE98" s="694"/>
      <c r="EF98" s="694"/>
      <c r="EG98" s="694"/>
      <c r="EH98" s="694"/>
      <c r="EI98" s="694"/>
      <c r="EJ98" s="694"/>
      <c r="EK98" s="694"/>
      <c r="EL98" s="694"/>
      <c r="EM98" s="694"/>
      <c r="EN98" s="694"/>
      <c r="EO98" s="694"/>
      <c r="EP98" s="694"/>
      <c r="EQ98" s="694"/>
      <c r="ER98" s="1200"/>
      <c r="ES98" s="171"/>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15"/>
      <c r="FR98" s="1220" t="str">
        <f>IF(Portada!$A$1="www.fly-logics.com","PROPIETARIOS",0)</f>
        <v>PROPIETARIOS</v>
      </c>
      <c r="FS98" s="1221"/>
      <c r="FT98" s="1221"/>
      <c r="FU98" s="1221"/>
      <c r="FV98" s="1221"/>
      <c r="FW98" s="1221"/>
      <c r="FX98" s="694"/>
      <c r="FY98" s="694"/>
      <c r="FZ98" s="694"/>
      <c r="GA98" s="694"/>
      <c r="GB98" s="694"/>
      <c r="GC98" s="694"/>
      <c r="GD98" s="694"/>
      <c r="GE98" s="694"/>
      <c r="GF98" s="694"/>
      <c r="GG98" s="694"/>
      <c r="GH98" s="694"/>
      <c r="GI98" s="694"/>
      <c r="GJ98" s="694"/>
      <c r="GK98" s="694"/>
      <c r="GL98" s="694"/>
      <c r="GM98" s="694"/>
      <c r="GN98" s="695"/>
      <c r="GO98" s="1200"/>
    </row>
    <row r="99" spans="1:197" ht="6" customHeight="1" x14ac:dyDescent="0.25">
      <c r="A99" s="698"/>
      <c r="B99" s="657"/>
      <c r="C99" s="657"/>
      <c r="D99" s="657"/>
      <c r="E99" s="657"/>
      <c r="F99" s="657"/>
      <c r="G99" s="657"/>
      <c r="H99" s="657"/>
      <c r="I99" s="657"/>
      <c r="J99" s="657"/>
      <c r="K99" s="657"/>
      <c r="L99" s="657"/>
      <c r="M99" s="657"/>
      <c r="N99" s="657"/>
      <c r="O99" s="657"/>
      <c r="P99" s="657"/>
      <c r="Q99" s="657"/>
      <c r="R99" s="657"/>
      <c r="S99" s="657"/>
      <c r="T99" s="657"/>
      <c r="U99" s="657"/>
      <c r="V99" s="657"/>
      <c r="W99" s="657"/>
      <c r="X99" s="657"/>
      <c r="Y99" s="650"/>
      <c r="Z99" s="1222"/>
      <c r="AA99" s="1223"/>
      <c r="AB99" s="1223"/>
      <c r="AC99" s="1223"/>
      <c r="AD99" s="1223"/>
      <c r="AE99" s="1223"/>
      <c r="AF99" s="696"/>
      <c r="AG99" s="696"/>
      <c r="AH99" s="696"/>
      <c r="AI99" s="696"/>
      <c r="AJ99" s="696"/>
      <c r="AK99" s="696"/>
      <c r="AL99" s="696"/>
      <c r="AM99" s="696"/>
      <c r="AN99" s="696"/>
      <c r="AO99" s="696"/>
      <c r="AP99" s="696"/>
      <c r="AQ99" s="696"/>
      <c r="AR99" s="696"/>
      <c r="AS99" s="696"/>
      <c r="AT99" s="696"/>
      <c r="AU99" s="696"/>
      <c r="AV99" s="696"/>
      <c r="AW99" s="1200"/>
      <c r="AX99" s="698"/>
      <c r="AY99" s="657"/>
      <c r="AZ99" s="657"/>
      <c r="BA99" s="657"/>
      <c r="BB99" s="657"/>
      <c r="BC99" s="657"/>
      <c r="BD99" s="657"/>
      <c r="BE99" s="657"/>
      <c r="BF99" s="657"/>
      <c r="BG99" s="657"/>
      <c r="BH99" s="657"/>
      <c r="BI99" s="657"/>
      <c r="BJ99" s="657"/>
      <c r="BK99" s="657"/>
      <c r="BL99" s="657"/>
      <c r="BM99" s="657"/>
      <c r="BN99" s="657"/>
      <c r="BO99" s="657"/>
      <c r="BP99" s="657"/>
      <c r="BQ99" s="657"/>
      <c r="BR99" s="657"/>
      <c r="BS99" s="657"/>
      <c r="BT99" s="657"/>
      <c r="BU99" s="657"/>
      <c r="BV99" s="650"/>
      <c r="BW99" s="1222"/>
      <c r="BX99" s="1223"/>
      <c r="BY99" s="1223"/>
      <c r="BZ99" s="1223"/>
      <c r="CA99" s="1223"/>
      <c r="CB99" s="1223"/>
      <c r="CC99" s="696"/>
      <c r="CD99" s="696"/>
      <c r="CE99" s="696"/>
      <c r="CF99" s="696"/>
      <c r="CG99" s="696"/>
      <c r="CH99" s="696"/>
      <c r="CI99" s="696"/>
      <c r="CJ99" s="696"/>
      <c r="CK99" s="696"/>
      <c r="CL99" s="696"/>
      <c r="CM99" s="696"/>
      <c r="CN99" s="696"/>
      <c r="CO99" s="696"/>
      <c r="CP99" s="696"/>
      <c r="CQ99" s="696"/>
      <c r="CR99" s="696"/>
      <c r="CS99" s="697"/>
      <c r="CT99" s="1200"/>
      <c r="CU99" s="1199"/>
      <c r="CV99" s="698"/>
      <c r="CW99" s="657"/>
      <c r="CX99" s="657"/>
      <c r="CY99" s="657"/>
      <c r="CZ99" s="657"/>
      <c r="DA99" s="657"/>
      <c r="DB99" s="657"/>
      <c r="DC99" s="657"/>
      <c r="DD99" s="657"/>
      <c r="DE99" s="657"/>
      <c r="DF99" s="657"/>
      <c r="DG99" s="657"/>
      <c r="DH99" s="657"/>
      <c r="DI99" s="657"/>
      <c r="DJ99" s="657"/>
      <c r="DK99" s="657"/>
      <c r="DL99" s="657"/>
      <c r="DM99" s="657"/>
      <c r="DN99" s="657"/>
      <c r="DO99" s="657"/>
      <c r="DP99" s="657"/>
      <c r="DQ99" s="657"/>
      <c r="DR99" s="657"/>
      <c r="DS99" s="657"/>
      <c r="DT99" s="650"/>
      <c r="DU99" s="1222"/>
      <c r="DV99" s="1223"/>
      <c r="DW99" s="1223"/>
      <c r="DX99" s="1223"/>
      <c r="DY99" s="1223"/>
      <c r="DZ99" s="1223"/>
      <c r="EA99" s="696"/>
      <c r="EB99" s="696"/>
      <c r="EC99" s="696"/>
      <c r="ED99" s="696"/>
      <c r="EE99" s="696"/>
      <c r="EF99" s="696"/>
      <c r="EG99" s="696"/>
      <c r="EH99" s="696"/>
      <c r="EI99" s="696"/>
      <c r="EJ99" s="696"/>
      <c r="EK99" s="696"/>
      <c r="EL99" s="696"/>
      <c r="EM99" s="696"/>
      <c r="EN99" s="696"/>
      <c r="EO99" s="696"/>
      <c r="EP99" s="696"/>
      <c r="EQ99" s="696"/>
      <c r="ER99" s="1200"/>
      <c r="ES99" s="698"/>
      <c r="ET99" s="657"/>
      <c r="EU99" s="657"/>
      <c r="EV99" s="657"/>
      <c r="EW99" s="657"/>
      <c r="EX99" s="657"/>
      <c r="EY99" s="657"/>
      <c r="EZ99" s="657"/>
      <c r="FA99" s="657"/>
      <c r="FB99" s="657"/>
      <c r="FC99" s="657"/>
      <c r="FD99" s="657"/>
      <c r="FE99" s="657"/>
      <c r="FF99" s="657"/>
      <c r="FG99" s="657"/>
      <c r="FH99" s="657"/>
      <c r="FI99" s="657"/>
      <c r="FJ99" s="657"/>
      <c r="FK99" s="657"/>
      <c r="FL99" s="657"/>
      <c r="FM99" s="657"/>
      <c r="FN99" s="657"/>
      <c r="FO99" s="657"/>
      <c r="FP99" s="657"/>
      <c r="FQ99" s="650"/>
      <c r="FR99" s="1222"/>
      <c r="FS99" s="1223"/>
      <c r="FT99" s="1223"/>
      <c r="FU99" s="1223"/>
      <c r="FV99" s="1223"/>
      <c r="FW99" s="1223"/>
      <c r="FX99" s="696"/>
      <c r="FY99" s="696"/>
      <c r="FZ99" s="696"/>
      <c r="GA99" s="696"/>
      <c r="GB99" s="696"/>
      <c r="GC99" s="696"/>
      <c r="GD99" s="696"/>
      <c r="GE99" s="696"/>
      <c r="GF99" s="696"/>
      <c r="GG99" s="696"/>
      <c r="GH99" s="696"/>
      <c r="GI99" s="696"/>
      <c r="GJ99" s="696"/>
      <c r="GK99" s="696"/>
      <c r="GL99" s="696"/>
      <c r="GM99" s="696"/>
      <c r="GN99" s="697"/>
      <c r="GO99" s="1200"/>
    </row>
    <row r="100" spans="1:197" ht="12.75" customHeight="1" x14ac:dyDescent="0.2">
      <c r="A100" s="699"/>
      <c r="B100" s="680" t="str">
        <f>'Resumen Anual'!$C$50</f>
        <v>INSTRUCTOR DE VUELO</v>
      </c>
      <c r="C100" s="681"/>
      <c r="D100" s="681"/>
      <c r="E100" s="681"/>
      <c r="F100" s="681"/>
      <c r="G100" s="681"/>
      <c r="H100" s="681"/>
      <c r="I100" s="681"/>
      <c r="J100" s="681"/>
      <c r="K100" s="681"/>
      <c r="L100" s="681"/>
      <c r="M100" s="681"/>
      <c r="N100" s="681"/>
      <c r="O100" s="682" t="str">
        <f>'Resumen Anual'!$Q$50</f>
        <v>Nº VUELOS</v>
      </c>
      <c r="P100" s="683"/>
      <c r="Q100" s="683"/>
      <c r="R100" s="683"/>
      <c r="S100" s="683"/>
      <c r="T100" s="684"/>
      <c r="U100" s="675">
        <f>SUMIF('Bitácoras Anteriores'!$K$6,K59,'Bitácoras Anteriores'!$U$47)+SUMIF('Bitácoras Anteriores'!$K$59,$K$6,'Bitácoras Anteriores'!$U$100)+SUMIF('Bitácoras Anteriores'!$K$112,K59,'Bitácoras Anteriores'!$U$153)+SUMIF('Bitácoras Anteriores'!$K$165,K59,'Bitácoras Anteriores'!$U$206)+SUMIF('Bitácoras Anteriores'!$K$218,K59,'Bitácoras Anteriores'!$U$259)+SUMIF('Bitácoras Anteriores'!$K$271,K59,'Bitácoras Anteriores'!$U$312)+SUMIF('Bitácoras Anteriores'!$K$324,K59,'Bitácoras Anteriores'!$U$365)+SUMIF('Bitácoras Anteriores'!$BH$6,K59,'Bitácoras Anteriores'!$BR$47)+SUMIF('Bitácoras Anteriores'!$BH$59,$K$6,'Bitácoras Anteriores'!$BR$100)+SUMIF('Bitácoras Anteriores'!$BH$112,K59,'Bitácoras Anteriores'!$BR$153)+SUMIF('Bitácoras Anteriores'!$BH$165,K59,'Bitácoras Anteriores'!$BR$206)+SUMIF('Bitácoras Anteriores'!$BH$218,K59,'Bitácoras Anteriores'!$BR$259)+SUMIF('Bitácoras Anteriores'!$BH$271,K59,'Bitácoras Anteriores'!$BR$312)+SUMIF('Bitácoras Anteriores'!$BH$324,K59,'Bitácoras Anteriores'!$BR$365)+SUMIF('Bitácoras Anteriores'!$DF$6,K59,'Bitácoras Anteriores'!$DP$47)+SUMIF('Bitácoras Anteriores'!$DF$59,$K$6,'Bitácoras Anteriores'!$DP$100)+SUMIF('Bitácoras Anteriores'!$DF$112,K59,'Bitácoras Anteriores'!$DP$153)+SUMIF('Bitácoras Anteriores'!$DF$165,K59,'Bitácoras Anteriores'!$DP$206)+SUMIF('Bitácoras Anteriores'!$DF$218,K59,'Bitácoras Anteriores'!$DP$259)+SUMIF('Bitácoras Anteriores'!$DF$271,K59,'Bitácoras Anteriores'!$DP$312)+SUMIF('Bitácoras Anteriores'!$DF$324,K59,'Bitácoras Anteriores'!$DP$365)+SUMIF('Bitácoras Anteriores'!$FC$6,K59,'Bitácoras Anteriores'!$FM$47)+SUMIF('Bitácoras Anteriores'!$FC$59,$K$6,'Bitácoras Anteriores'!$FM$100)+SUMIF('Bitácoras Anteriores'!$FC$112,K59,'Bitácoras Anteriores'!$FM$153)+SUMIF('Bitácoras Anteriores'!$FC$165,K59,'Bitácoras Anteriores'!$FM$206)+SUMIF('Bitácoras Anteriores'!$FC$218,K59,'Bitácoras Anteriores'!$FM$259)+SUMIF('Bitácoras Anteriores'!$FC$271,K59,'Bitácoras Anteriores'!$FM$312)+SUMIF('Bitácoras Anteriores'!$FC$324,K59,'Bitácoras Anteriores'!$FM$365)+SUMIF('Resumen Anual'!$L$6,K59,'Resumen Anual'!$V$50)+SUMIF('Resumen Anual'!$L$64,K59,'Resumen Anual'!$V$108)+SUMIF('Resumen Anual'!$L$122,K59,'Resumen Anual'!$V$166)+SUMIF('Resumen Anual'!$L$180,K59,'Resumen Anual'!$V$224)+SUMIF('Resumen Anual'!$L$238,K59,'Resumen Anual'!$V$282)+SUMIF('Resumen Anual'!$L$296,K59,'Resumen Anual'!$V$340)+SUMIF('Resumen Anual'!$L$354,K59,'Resumen Anual'!$V$398)+SUMIF('Resumen Anual'!$L$412,K59,'Resumen Anual'!$V$456)+SUMIF('Resumen Anual'!$L$470,K59,'Resumen Anual'!$V$514)+SUMIF('Resumen Anual'!$L$528,K59,'Resumen Anual'!$V$572)+SUMIF('Resumen Anual'!$L$586,K59,'Resumen Anual'!$V$630)+SUMIF('Resumen Anual'!$L$644,K59,'Resumen Anual'!$V$688)+SUMIF('Resumen Anual'!$BI$6,K59,'Resumen Anual'!$BS$50)+SUMIF('Resumen Anual'!$BI$64,K59,'Resumen Anual'!$BS$108)+SUMIF('Resumen Anual'!$BI$122,K59,'Resumen Anual'!$BS$166)+SUMIF('Resumen Anual'!$BI$180,K59,'Resumen Anual'!$BS$224)+SUMIF('Resumen Anual'!$BI$238,K59,'Resumen Anual'!$BS$282)+SUMIF('Resumen Anual'!$BI$296,K59,'Resumen Anual'!$BS$340)+SUMIF('Resumen Anual'!$BI$354,K59,'Resumen Anual'!$BS$398)+SUMIF('Resumen Anual'!$BI$412,K59,'Resumen Anual'!$BS$456)+SUMIF('Resumen Anual'!$BI$470,K59,'Resumen Anual'!$BS$514)+SUMIF('Resumen Anual'!$BI$528,K59,'Resumen Anual'!$BS$572)+SUMIF('Resumen Anual'!$BI$586,K59,'Resumen Anual'!$BS$630)+SUMIF('Resumen Anual'!$BI$644,K59,'Resumen Anual'!$BS$688)+SUMIF('Resumen Anual'!$DH$6,K59,'Resumen Anual'!$DR$50)+SUMIF('Resumen Anual'!$DH$64,K59,'Resumen Anual'!$DR$108)+SUMIF('Resumen Anual'!$DH$122,K59,'Resumen Anual'!$DR$166)+SUMIF('Resumen Anual'!$DH$180,K59,'Resumen Anual'!$DR$224)+SUMIF('Resumen Anual'!$DH$238,K59,'Resumen Anual'!$DR$282)+SUMIF('Resumen Anual'!$DH$296,K59,'Resumen Anual'!$DR$340)+SUMIF('Resumen Anual'!$DH$354,K59,'Resumen Anual'!$DR$398)+SUMIF('Resumen Anual'!$DH$412,K59,'Resumen Anual'!$DR$456)+SUMIF('Resumen Anual'!$DH$470,K59,'Resumen Anual'!$DR$514)+SUMIF('Resumen Anual'!$DH$528,K59,'Resumen Anual'!$DR$572)+SUMIF('Resumen Anual'!$DH$586,K59,'Resumen Anual'!$DR$630)+SUMIF('Resumen Anual'!$FE$6,K59,'Resumen Anual'!$FO$50)+SUMIF('Resumen Anual'!$DH$644,K59,'Resumen Anual'!$DR$688)+SUMIF('Resumen Anual'!$FE$64,K59,'Resumen Anual'!$FO$108)+SUMIF('Resumen Anual'!$FE$122,K59,'Resumen Anual'!$FO$166)+SUMIF('Resumen Anual'!$FE$180,K59,'Resumen Anual'!$FO$224)+SUMIF('Resumen Anual'!$FE$238,K59,'Resumen Anual'!$FO$282)+SUMIF('Resumen Anual'!$FE$296,K59,'Resumen Anual'!$FO$340)+SUMIF('Resumen Anual'!$FE$354,K59,'Resumen Anual'!$FO$398)+SUMIF('Resumen Anual'!$FE$412,K59,'Resumen Anual'!$FO$456)+SUMIF('Resumen Anual'!$FE$470,K59,'Resumen Anual'!$FO$514)+SUMIF('Resumen Anual'!$FE$586,K59,'Resumen Anual'!$FO$630)+SUMIF('Resumen Anual'!$FE$528,K59,'Resumen Anual'!$FO$572)+SUMIF('Resumen Anual'!$FE$644,K59,'Resumen Anual'!$FO$688)</f>
        <v>0</v>
      </c>
      <c r="V100" s="676"/>
      <c r="W100" s="676"/>
      <c r="X100" s="677"/>
      <c r="Y100" s="632"/>
      <c r="Z100" s="1220" t="str">
        <f>IF(Portada!$A$1="www.fly-logics.com","MARCA",0)</f>
        <v>MARCA</v>
      </c>
      <c r="AA100" s="1221"/>
      <c r="AB100" s="1221"/>
      <c r="AC100" s="1221"/>
      <c r="AD100" s="1221"/>
      <c r="AE100" s="1221"/>
      <c r="AF100" s="660"/>
      <c r="AG100" s="660"/>
      <c r="AH100" s="660"/>
      <c r="AI100" s="660"/>
      <c r="AJ100" s="660"/>
      <c r="AK100" s="661"/>
      <c r="AL100" s="1220" t="str">
        <f>IF(Portada!$A$1="www.fly-logics.com","MODELO",0)</f>
        <v>MODELO</v>
      </c>
      <c r="AM100" s="1221"/>
      <c r="AN100" s="1221"/>
      <c r="AO100" s="1221"/>
      <c r="AP100" s="1221"/>
      <c r="AQ100" s="1221"/>
      <c r="AR100" s="664"/>
      <c r="AS100" s="660"/>
      <c r="AT100" s="660"/>
      <c r="AU100" s="660"/>
      <c r="AV100" s="660"/>
      <c r="AW100" s="1200"/>
      <c r="AX100" s="699"/>
      <c r="AY100" s="680" t="str">
        <f>'Resumen Anual'!$AZ$50</f>
        <v>INSTRUCTOR DE VUELO</v>
      </c>
      <c r="AZ100" s="681"/>
      <c r="BA100" s="681"/>
      <c r="BB100" s="681"/>
      <c r="BC100" s="681"/>
      <c r="BD100" s="681"/>
      <c r="BE100" s="681"/>
      <c r="BF100" s="681"/>
      <c r="BG100" s="681"/>
      <c r="BH100" s="681"/>
      <c r="BI100" s="681"/>
      <c r="BJ100" s="681"/>
      <c r="BK100" s="681"/>
      <c r="BL100" s="682" t="str">
        <f>'Resumen Anual'!$BN$50</f>
        <v>Nº VUELOS</v>
      </c>
      <c r="BM100" s="683"/>
      <c r="BN100" s="683"/>
      <c r="BO100" s="683"/>
      <c r="BP100" s="683"/>
      <c r="BQ100" s="684"/>
      <c r="BR100" s="675">
        <f>SUMIF('Bitácoras Anteriores'!$K$6,BH59,'Bitácoras Anteriores'!$U$47)+SUMIF('Bitácoras Anteriores'!$K$59,$K$6,'Bitácoras Anteriores'!$U$100)+SUMIF('Bitácoras Anteriores'!$K$112,BH59,'Bitácoras Anteriores'!$U$153)+SUMIF('Bitácoras Anteriores'!$K$165,BH59,'Bitácoras Anteriores'!$U$206)+SUMIF('Bitácoras Anteriores'!$K$218,BH59,'Bitácoras Anteriores'!$U$259)+SUMIF('Bitácoras Anteriores'!$K$271,BH59,'Bitácoras Anteriores'!$U$312)+SUMIF('Bitácoras Anteriores'!$K$324,BH59,'Bitácoras Anteriores'!$U$365)+SUMIF('Bitácoras Anteriores'!$BH$6,BH59,'Bitácoras Anteriores'!$BR$47)+SUMIF('Bitácoras Anteriores'!$BH$59,$K$6,'Bitácoras Anteriores'!$BR$100)+SUMIF('Bitácoras Anteriores'!$BH$112,BH59,'Bitácoras Anteriores'!$BR$153)+SUMIF('Bitácoras Anteriores'!$BH$165,BH59,'Bitácoras Anteriores'!$BR$206)+SUMIF('Bitácoras Anteriores'!$BH$218,BH59,'Bitácoras Anteriores'!$BR$259)+SUMIF('Bitácoras Anteriores'!$BH$271,BH59,'Bitácoras Anteriores'!$BR$312)+SUMIF('Bitácoras Anteriores'!$BH$324,BH59,'Bitácoras Anteriores'!$BR$365)+SUMIF('Bitácoras Anteriores'!$DF$6,BH59,'Bitácoras Anteriores'!$DP$47)+SUMIF('Bitácoras Anteriores'!$DF$59,$K$6,'Bitácoras Anteriores'!$DP$100)+SUMIF('Bitácoras Anteriores'!$DF$112,BH59,'Bitácoras Anteriores'!$DP$153)+SUMIF('Bitácoras Anteriores'!$DF$165,BH59,'Bitácoras Anteriores'!$DP$206)+SUMIF('Bitácoras Anteriores'!$DF$218,BH59,'Bitácoras Anteriores'!$DP$259)+SUMIF('Bitácoras Anteriores'!$DF$271,BH59,'Bitácoras Anteriores'!$DP$312)+SUMIF('Bitácoras Anteriores'!$DF$324,BH59,'Bitácoras Anteriores'!$DP$365)+SUMIF('Bitácoras Anteriores'!$FC$6,BH59,'Bitácoras Anteriores'!$FM$47)+SUMIF('Bitácoras Anteriores'!$FC$59,$K$6,'Bitácoras Anteriores'!$FM$100)+SUMIF('Bitácoras Anteriores'!$FC$112,BH59,'Bitácoras Anteriores'!$FM$153)+SUMIF('Bitácoras Anteriores'!$FC$165,BH59,'Bitácoras Anteriores'!$FM$206)+SUMIF('Bitácoras Anteriores'!$FC$218,BH59,'Bitácoras Anteriores'!$FM$259)+SUMIF('Bitácoras Anteriores'!$FC$271,BH59,'Bitácoras Anteriores'!$FM$312)+SUMIF('Bitácoras Anteriores'!$FC$324,BH59,'Bitácoras Anteriores'!$FM$365)+SUMIF('Resumen Anual'!$L$6,BH59,'Resumen Anual'!$V$50)+SUMIF('Resumen Anual'!$L$64,BH59,'Resumen Anual'!$V$108)+SUMIF('Resumen Anual'!$L$122,BH59,'Resumen Anual'!$V$166)+SUMIF('Resumen Anual'!$L$180,BH59,'Resumen Anual'!$V$224)+SUMIF('Resumen Anual'!$L$238,BH59,'Resumen Anual'!$V$282)+SUMIF('Resumen Anual'!$L$296,BH59,'Resumen Anual'!$V$340)+SUMIF('Resumen Anual'!$L$354,BH59,'Resumen Anual'!$V$398)+SUMIF('Resumen Anual'!$L$412,BH59,'Resumen Anual'!$V$456)+SUMIF('Resumen Anual'!$L$470,BH59,'Resumen Anual'!$V$514)+SUMIF('Resumen Anual'!$L$528,BH59,'Resumen Anual'!$V$572)+SUMIF('Resumen Anual'!$L$586,BH59,'Resumen Anual'!$V$630)+SUMIF('Resumen Anual'!$L$644,BH59,'Resumen Anual'!$V$688)+SUMIF('Resumen Anual'!$BI$6,BH59,'Resumen Anual'!$BS$50)+SUMIF('Resumen Anual'!$BI$64,BH59,'Resumen Anual'!$BS$108)+SUMIF('Resumen Anual'!$BI$122,BH59,'Resumen Anual'!$BS$166)+SUMIF('Resumen Anual'!$BI$180,BH59,'Resumen Anual'!$BS$224)+SUMIF('Resumen Anual'!$BI$238,BH59,'Resumen Anual'!$BS$282)+SUMIF('Resumen Anual'!$BI$296,BH59,'Resumen Anual'!$BS$340)+SUMIF('Resumen Anual'!$BI$354,BH59,'Resumen Anual'!$BS$398)+SUMIF('Resumen Anual'!$BI$412,BH59,'Resumen Anual'!$BS$456)+SUMIF('Resumen Anual'!$BI$470,BH59,'Resumen Anual'!$BS$514)+SUMIF('Resumen Anual'!$BI$528,BH59,'Resumen Anual'!$BS$572)+SUMIF('Resumen Anual'!$BI$586,BH59,'Resumen Anual'!$BS$630)+SUMIF('Resumen Anual'!$BI$644,BH59,'Resumen Anual'!$BS$688)+SUMIF('Resumen Anual'!$DH$6,BH59,'Resumen Anual'!$DR$50)+SUMIF('Resumen Anual'!$DH$64,BH59,'Resumen Anual'!$DR$108)+SUMIF('Resumen Anual'!$DH$122,BH59,'Resumen Anual'!$DR$166)+SUMIF('Resumen Anual'!$DH$180,BH59,'Resumen Anual'!$DR$224)+SUMIF('Resumen Anual'!$DH$238,BH59,'Resumen Anual'!$DR$282)+SUMIF('Resumen Anual'!$DH$296,BH59,'Resumen Anual'!$DR$340)+SUMIF('Resumen Anual'!$DH$354,BH59,'Resumen Anual'!$DR$398)+SUMIF('Resumen Anual'!$DH$412,BH59,'Resumen Anual'!$DR$456)+SUMIF('Resumen Anual'!$DH$470,BH59,'Resumen Anual'!$DR$514)+SUMIF('Resumen Anual'!$DH$528,BH59,'Resumen Anual'!$DR$572)+SUMIF('Resumen Anual'!$DH$586,BH59,'Resumen Anual'!$DR$630)+SUMIF('Resumen Anual'!$FE$6,BH59,'Resumen Anual'!$FO$50)+SUMIF('Resumen Anual'!$DH$644,BH59,'Resumen Anual'!$DR$688)+SUMIF('Resumen Anual'!$FE$64,BH59,'Resumen Anual'!$FO$108)+SUMIF('Resumen Anual'!$FE$122,BH59,'Resumen Anual'!$FO$166)+SUMIF('Resumen Anual'!$FE$180,BH59,'Resumen Anual'!$FO$224)+SUMIF('Resumen Anual'!$FE$238,BH59,'Resumen Anual'!$FO$282)+SUMIF('Resumen Anual'!$FE$296,BH59,'Resumen Anual'!$FO$340)+SUMIF('Resumen Anual'!$FE$354,BH59,'Resumen Anual'!$FO$398)+SUMIF('Resumen Anual'!$FE$412,BH59,'Resumen Anual'!$FO$456)+SUMIF('Resumen Anual'!$FE$470,BH59,'Resumen Anual'!$FO$514)+SUMIF('Resumen Anual'!$FE$586,BH59,'Resumen Anual'!$FO$630)+SUMIF('Resumen Anual'!$FE$528,BH59,'Resumen Anual'!$FO$572)+SUMIF('Resumen Anual'!$FE$644,BH59,'Resumen Anual'!$FO$688)</f>
        <v>0</v>
      </c>
      <c r="BS100" s="676"/>
      <c r="BT100" s="676"/>
      <c r="BU100" s="677"/>
      <c r="BV100" s="632"/>
      <c r="BW100" s="1220" t="str">
        <f>IF(Portada!$A$1="www.fly-logics.com","MARCA",0)</f>
        <v>MARCA</v>
      </c>
      <c r="BX100" s="1221"/>
      <c r="BY100" s="1221"/>
      <c r="BZ100" s="1221"/>
      <c r="CA100" s="1221"/>
      <c r="CB100" s="1221"/>
      <c r="CC100" s="660"/>
      <c r="CD100" s="660"/>
      <c r="CE100" s="660"/>
      <c r="CF100" s="660"/>
      <c r="CG100" s="660"/>
      <c r="CH100" s="661"/>
      <c r="CI100" s="1220" t="str">
        <f>IF(Portada!$A$1="www.fly-logics.com","MODELO",0)</f>
        <v>MODELO</v>
      </c>
      <c r="CJ100" s="1221"/>
      <c r="CK100" s="1221"/>
      <c r="CL100" s="1221"/>
      <c r="CM100" s="1221"/>
      <c r="CN100" s="1221"/>
      <c r="CO100" s="664"/>
      <c r="CP100" s="660"/>
      <c r="CQ100" s="660"/>
      <c r="CR100" s="660"/>
      <c r="CS100" s="661"/>
      <c r="CT100" s="1200"/>
      <c r="CU100" s="1199"/>
      <c r="CV100" s="699"/>
      <c r="CW100" s="680" t="str">
        <f>'Resumen Anual'!$CY$50</f>
        <v>INSTRUCTOR DE VUELO</v>
      </c>
      <c r="CX100" s="681"/>
      <c r="CY100" s="681"/>
      <c r="CZ100" s="681"/>
      <c r="DA100" s="681"/>
      <c r="DB100" s="681"/>
      <c r="DC100" s="681"/>
      <c r="DD100" s="681"/>
      <c r="DE100" s="681"/>
      <c r="DF100" s="681"/>
      <c r="DG100" s="681"/>
      <c r="DH100" s="681"/>
      <c r="DI100" s="681"/>
      <c r="DJ100" s="682" t="str">
        <f>'Resumen Anual'!$DM$50</f>
        <v>Nº VUELOS</v>
      </c>
      <c r="DK100" s="683"/>
      <c r="DL100" s="683"/>
      <c r="DM100" s="683"/>
      <c r="DN100" s="683"/>
      <c r="DO100" s="684"/>
      <c r="DP100" s="675">
        <f>SUMIF('Bitácoras Anteriores'!$K$6,DF59,'Bitácoras Anteriores'!$U$47)+SUMIF('Bitácoras Anteriores'!$K$59,$K$6,'Bitácoras Anteriores'!$U$100)+SUMIF('Bitácoras Anteriores'!$K$112,DF59,'Bitácoras Anteriores'!$U$153)+SUMIF('Bitácoras Anteriores'!$K$165,DF59,'Bitácoras Anteriores'!$U$206)+SUMIF('Bitácoras Anteriores'!$K$218,DF59,'Bitácoras Anteriores'!$U$259)+SUMIF('Bitácoras Anteriores'!$K$271,DF59,'Bitácoras Anteriores'!$U$312)+SUMIF('Bitácoras Anteriores'!$K$324,DF59,'Bitácoras Anteriores'!$U$365)+SUMIF('Bitácoras Anteriores'!$BH$6,DF59,'Bitácoras Anteriores'!$BR$47)+SUMIF('Bitácoras Anteriores'!$BH$59,$K$6,'Bitácoras Anteriores'!$BR$100)+SUMIF('Bitácoras Anteriores'!$BH$112,DF59,'Bitácoras Anteriores'!$BR$153)+SUMIF('Bitácoras Anteriores'!$BH$165,DF59,'Bitácoras Anteriores'!$BR$206)+SUMIF('Bitácoras Anteriores'!$BH$218,DF59,'Bitácoras Anteriores'!$BR$259)+SUMIF('Bitácoras Anteriores'!$BH$271,DF59,'Bitácoras Anteriores'!$BR$312)+SUMIF('Bitácoras Anteriores'!$BH$324,DF59,'Bitácoras Anteriores'!$BR$365)+SUMIF('Bitácoras Anteriores'!$DF$6,DF59,'Bitácoras Anteriores'!$DP$47)+SUMIF('Bitácoras Anteriores'!$DF$59,$K$6,'Bitácoras Anteriores'!$DP$100)+SUMIF('Bitácoras Anteriores'!$DF$112,DF59,'Bitácoras Anteriores'!$DP$153)+SUMIF('Bitácoras Anteriores'!$DF$165,DF59,'Bitácoras Anteriores'!$DP$206)+SUMIF('Bitácoras Anteriores'!$DF$218,DF59,'Bitácoras Anteriores'!$DP$259)+SUMIF('Bitácoras Anteriores'!$DF$271,DF59,'Bitácoras Anteriores'!$DP$312)+SUMIF('Bitácoras Anteriores'!$DF$324,DF59,'Bitácoras Anteriores'!$DP$365)+SUMIF('Bitácoras Anteriores'!$FC$6,DF59,'Bitácoras Anteriores'!$FM$47)+SUMIF('Bitácoras Anteriores'!$FC$59,$K$6,'Bitácoras Anteriores'!$FM$100)+SUMIF('Bitácoras Anteriores'!$FC$112,DF59,'Bitácoras Anteriores'!$FM$153)+SUMIF('Bitácoras Anteriores'!$FC$165,DF59,'Bitácoras Anteriores'!$FM$206)+SUMIF('Bitácoras Anteriores'!$FC$218,DF59,'Bitácoras Anteriores'!$FM$259)+SUMIF('Bitácoras Anteriores'!$FC$271,DF59,'Bitácoras Anteriores'!$FM$312)+SUMIF('Bitácoras Anteriores'!$FC$324,DF59,'Bitácoras Anteriores'!$FM$365)+SUMIF('Resumen Anual'!$L$6,DF59,'Resumen Anual'!$V$50)+SUMIF('Resumen Anual'!$L$64,DF59,'Resumen Anual'!$V$108)+SUMIF('Resumen Anual'!$L$122,DF59,'Resumen Anual'!$V$166)+SUMIF('Resumen Anual'!$L$180,DF59,'Resumen Anual'!$V$224)+SUMIF('Resumen Anual'!$L$238,DF59,'Resumen Anual'!$V$282)+SUMIF('Resumen Anual'!$L$296,DF59,'Resumen Anual'!$V$340)+SUMIF('Resumen Anual'!$L$354,DF59,'Resumen Anual'!$V$398)+SUMIF('Resumen Anual'!$L$412,DF59,'Resumen Anual'!$V$456)+SUMIF('Resumen Anual'!$L$470,DF59,'Resumen Anual'!$V$514)+SUMIF('Resumen Anual'!$L$528,DF59,'Resumen Anual'!$V$572)+SUMIF('Resumen Anual'!$L$586,DF59,'Resumen Anual'!$V$630)+SUMIF('Resumen Anual'!$L$644,DF59,'Resumen Anual'!$V$688)+SUMIF('Resumen Anual'!$BI$6,DF59,'Resumen Anual'!$BS$50)+SUMIF('Resumen Anual'!$BI$64,DF59,'Resumen Anual'!$BS$108)+SUMIF('Resumen Anual'!$BI$122,DF59,'Resumen Anual'!$BS$166)+SUMIF('Resumen Anual'!$BI$180,DF59,'Resumen Anual'!$BS$224)+SUMIF('Resumen Anual'!$BI$238,DF59,'Resumen Anual'!$BS$282)+SUMIF('Resumen Anual'!$BI$296,DF59,'Resumen Anual'!$BS$340)+SUMIF('Resumen Anual'!$BI$354,DF59,'Resumen Anual'!$BS$398)+SUMIF('Resumen Anual'!$BI$412,DF59,'Resumen Anual'!$BS$456)+SUMIF('Resumen Anual'!$BI$470,DF59,'Resumen Anual'!$BS$514)+SUMIF('Resumen Anual'!$BI$528,DF59,'Resumen Anual'!$BS$572)+SUMIF('Resumen Anual'!$BI$586,DF59,'Resumen Anual'!$BS$630)+SUMIF('Resumen Anual'!$BI$644,DF59,'Resumen Anual'!$BS$688)+SUMIF('Resumen Anual'!$DH$6,DF59,'Resumen Anual'!$DR$50)+SUMIF('Resumen Anual'!$DH$64,DF59,'Resumen Anual'!$DR$108)+SUMIF('Resumen Anual'!$DH$122,DF59,'Resumen Anual'!$DR$166)+SUMIF('Resumen Anual'!$DH$180,DF59,'Resumen Anual'!$DR$224)+SUMIF('Resumen Anual'!$DH$238,DF59,'Resumen Anual'!$DR$282)+SUMIF('Resumen Anual'!$DH$296,DF59,'Resumen Anual'!$DR$340)+SUMIF('Resumen Anual'!$DH$354,DF59,'Resumen Anual'!$DR$398)+SUMIF('Resumen Anual'!$DH$412,DF59,'Resumen Anual'!$DR$456)+SUMIF('Resumen Anual'!$DH$470,DF59,'Resumen Anual'!$DR$514)+SUMIF('Resumen Anual'!$DH$528,DF59,'Resumen Anual'!$DR$572)+SUMIF('Resumen Anual'!$DH$586,DF59,'Resumen Anual'!$DR$630)+SUMIF('Resumen Anual'!$FE$6,DF59,'Resumen Anual'!$FO$50)+SUMIF('Resumen Anual'!$DH$644,DF59,'Resumen Anual'!$DR$688)+SUMIF('Resumen Anual'!$FE$64,DF59,'Resumen Anual'!$FO$108)+SUMIF('Resumen Anual'!$FE$122,DF59,'Resumen Anual'!$FO$166)+SUMIF('Resumen Anual'!$FE$180,DF59,'Resumen Anual'!$FO$224)+SUMIF('Resumen Anual'!$FE$238,DF59,'Resumen Anual'!$FO$282)+SUMIF('Resumen Anual'!$FE$296,DF59,'Resumen Anual'!$FO$340)+SUMIF('Resumen Anual'!$FE$354,DF59,'Resumen Anual'!$FO$398)+SUMIF('Resumen Anual'!$FE$412,DF59,'Resumen Anual'!$FO$456)+SUMIF('Resumen Anual'!$FE$470,DF59,'Resumen Anual'!$FO$514)+SUMIF('Resumen Anual'!$FE$586,DF59,'Resumen Anual'!$FO$630)+SUMIF('Resumen Anual'!$FE$528,DF59,'Resumen Anual'!$FO$572)+SUMIF('Resumen Anual'!$FE$644,DF59,'Resumen Anual'!$FO$688)</f>
        <v>0</v>
      </c>
      <c r="DQ100" s="676"/>
      <c r="DR100" s="676"/>
      <c r="DS100" s="677"/>
      <c r="DT100" s="632"/>
      <c r="DU100" s="1220" t="str">
        <f>IF(Portada!$A$1="www.fly-logics.com","MARCA",0)</f>
        <v>MARCA</v>
      </c>
      <c r="DV100" s="1221"/>
      <c r="DW100" s="1221"/>
      <c r="DX100" s="1221"/>
      <c r="DY100" s="1221"/>
      <c r="DZ100" s="1221"/>
      <c r="EA100" s="660"/>
      <c r="EB100" s="660"/>
      <c r="EC100" s="660"/>
      <c r="ED100" s="660"/>
      <c r="EE100" s="660"/>
      <c r="EF100" s="661"/>
      <c r="EG100" s="1220" t="str">
        <f>IF(Portada!$A$1="www.fly-logics.com","MODELO",0)</f>
        <v>MODELO</v>
      </c>
      <c r="EH100" s="1221"/>
      <c r="EI100" s="1221"/>
      <c r="EJ100" s="1221"/>
      <c r="EK100" s="1221"/>
      <c r="EL100" s="1221"/>
      <c r="EM100" s="664"/>
      <c r="EN100" s="660"/>
      <c r="EO100" s="660"/>
      <c r="EP100" s="660"/>
      <c r="EQ100" s="660"/>
      <c r="ER100" s="1200"/>
      <c r="ES100" s="699"/>
      <c r="ET100" s="680" t="str">
        <f>'Resumen Anual'!$EV$50</f>
        <v>INSTRUCTOR DE VUELO</v>
      </c>
      <c r="EU100" s="681"/>
      <c r="EV100" s="681"/>
      <c r="EW100" s="681"/>
      <c r="EX100" s="681"/>
      <c r="EY100" s="681"/>
      <c r="EZ100" s="681"/>
      <c r="FA100" s="681"/>
      <c r="FB100" s="681"/>
      <c r="FC100" s="681"/>
      <c r="FD100" s="681"/>
      <c r="FE100" s="681"/>
      <c r="FF100" s="681"/>
      <c r="FG100" s="682" t="str">
        <f>'Resumen Anual'!$FJ$50</f>
        <v>Nº VUELOS</v>
      </c>
      <c r="FH100" s="683"/>
      <c r="FI100" s="683"/>
      <c r="FJ100" s="683"/>
      <c r="FK100" s="683"/>
      <c r="FL100" s="684"/>
      <c r="FM100" s="675">
        <f>SUMIF('Bitácoras Anteriores'!$K$6,FC59,'Bitácoras Anteriores'!$U$47)+SUMIF('Bitácoras Anteriores'!$K$59,$K$6,'Bitácoras Anteriores'!$U$100)+SUMIF('Bitácoras Anteriores'!$K$112,FC59,'Bitácoras Anteriores'!$U$153)+SUMIF('Bitácoras Anteriores'!$K$165,FC59,'Bitácoras Anteriores'!$U$206)+SUMIF('Bitácoras Anteriores'!$K$218,FC59,'Bitácoras Anteriores'!$U$259)+SUMIF('Bitácoras Anteriores'!$K$271,FC59,'Bitácoras Anteriores'!$U$312)+SUMIF('Bitácoras Anteriores'!$K$324,FC59,'Bitácoras Anteriores'!$U$365)+SUMIF('Bitácoras Anteriores'!$BH$6,FC59,'Bitácoras Anteriores'!$BR$47)+SUMIF('Bitácoras Anteriores'!$BH$59,$K$6,'Bitácoras Anteriores'!$BR$100)+SUMIF('Bitácoras Anteriores'!$BH$112,FC59,'Bitácoras Anteriores'!$BR$153)+SUMIF('Bitácoras Anteriores'!$BH$165,FC59,'Bitácoras Anteriores'!$BR$206)+SUMIF('Bitácoras Anteriores'!$BH$218,FC59,'Bitácoras Anteriores'!$BR$259)+SUMIF('Bitácoras Anteriores'!$BH$271,FC59,'Bitácoras Anteriores'!$BR$312)+SUMIF('Bitácoras Anteriores'!$BH$324,FC59,'Bitácoras Anteriores'!$BR$365)+SUMIF('Bitácoras Anteriores'!$DF$6,FC59,'Bitácoras Anteriores'!$DP$47)+SUMIF('Bitácoras Anteriores'!$DF$59,$K$6,'Bitácoras Anteriores'!$DP$100)+SUMIF('Bitácoras Anteriores'!$DF$112,FC59,'Bitácoras Anteriores'!$DP$153)+SUMIF('Bitácoras Anteriores'!$DF$165,FC59,'Bitácoras Anteriores'!$DP$206)+SUMIF('Bitácoras Anteriores'!$DF$218,FC59,'Bitácoras Anteriores'!$DP$259)+SUMIF('Bitácoras Anteriores'!$DF$271,FC59,'Bitácoras Anteriores'!$DP$312)+SUMIF('Bitácoras Anteriores'!$DF$324,FC59,'Bitácoras Anteriores'!$DP$365)+SUMIF('Bitácoras Anteriores'!$FC$6,FC59,'Bitácoras Anteriores'!$FM$47)+SUMIF('Bitácoras Anteriores'!$FC$59,$K$6,'Bitácoras Anteriores'!$FM$100)+SUMIF('Bitácoras Anteriores'!$FC$112,FC59,'Bitácoras Anteriores'!$FM$153)+SUMIF('Bitácoras Anteriores'!$FC$165,FC59,'Bitácoras Anteriores'!$FM$206)+SUMIF('Bitácoras Anteriores'!$FC$218,FC59,'Bitácoras Anteriores'!$FM$259)+SUMIF('Bitácoras Anteriores'!$FC$271,FC59,'Bitácoras Anteriores'!$FM$312)+SUMIF('Bitácoras Anteriores'!$FC$324,FC59,'Bitácoras Anteriores'!$FM$365)+SUMIF('Resumen Anual'!$L$6,FC59,'Resumen Anual'!$V$50)+SUMIF('Resumen Anual'!$L$64,FC59,'Resumen Anual'!$V$108)+SUMIF('Resumen Anual'!$L$122,FC59,'Resumen Anual'!$V$166)+SUMIF('Resumen Anual'!$L$180,FC59,'Resumen Anual'!$V$224)+SUMIF('Resumen Anual'!$L$238,FC59,'Resumen Anual'!$V$282)+SUMIF('Resumen Anual'!$L$296,FC59,'Resumen Anual'!$V$340)+SUMIF('Resumen Anual'!$L$354,FC59,'Resumen Anual'!$V$398)+SUMIF('Resumen Anual'!$L$412,FC59,'Resumen Anual'!$V$456)+SUMIF('Resumen Anual'!$L$470,FC59,'Resumen Anual'!$V$514)+SUMIF('Resumen Anual'!$L$528,FC59,'Resumen Anual'!$V$572)+SUMIF('Resumen Anual'!$L$586,FC59,'Resumen Anual'!$V$630)+SUMIF('Resumen Anual'!$L$644,FC59,'Resumen Anual'!$V$688)+SUMIF('Resumen Anual'!$BI$6,FC59,'Resumen Anual'!$BS$50)+SUMIF('Resumen Anual'!$BI$64,FC59,'Resumen Anual'!$BS$108)+SUMIF('Resumen Anual'!$BI$122,FC59,'Resumen Anual'!$BS$166)+SUMIF('Resumen Anual'!$BI$180,FC59,'Resumen Anual'!$BS$224)+SUMIF('Resumen Anual'!$BI$238,FC59,'Resumen Anual'!$BS$282)+SUMIF('Resumen Anual'!$BI$296,FC59,'Resumen Anual'!$BS$340)+SUMIF('Resumen Anual'!$BI$354,FC59,'Resumen Anual'!$BS$398)+SUMIF('Resumen Anual'!$BI$412,FC59,'Resumen Anual'!$BS$456)+SUMIF('Resumen Anual'!$BI$470,FC59,'Resumen Anual'!$BS$514)+SUMIF('Resumen Anual'!$BI$528,FC59,'Resumen Anual'!$BS$572)+SUMIF('Resumen Anual'!$BI$586,FC59,'Resumen Anual'!$BS$630)+SUMIF('Resumen Anual'!$BI$644,FC59,'Resumen Anual'!$BS$688)+SUMIF('Resumen Anual'!$DH$6,FC59,'Resumen Anual'!$DR$50)+SUMIF('Resumen Anual'!$DH$64,FC59,'Resumen Anual'!$DR$108)+SUMIF('Resumen Anual'!$DH$122,FC59,'Resumen Anual'!$DR$166)+SUMIF('Resumen Anual'!$DH$180,FC59,'Resumen Anual'!$DR$224)+SUMIF('Resumen Anual'!$DH$238,FC59,'Resumen Anual'!$DR$282)+SUMIF('Resumen Anual'!$DH$296,FC59,'Resumen Anual'!$DR$340)+SUMIF('Resumen Anual'!$DH$354,FC59,'Resumen Anual'!$DR$398)+SUMIF('Resumen Anual'!$DH$412,FC59,'Resumen Anual'!$DR$456)+SUMIF('Resumen Anual'!$DH$470,FC59,'Resumen Anual'!$DR$514)+SUMIF('Resumen Anual'!$DH$528,FC59,'Resumen Anual'!$DR$572)+SUMIF('Resumen Anual'!$DH$586,FC59,'Resumen Anual'!$DR$630)+SUMIF('Resumen Anual'!$FE$6,FC59,'Resumen Anual'!$FO$50)+SUMIF('Resumen Anual'!$DH$644,FC59,'Resumen Anual'!$DR$688)+SUMIF('Resumen Anual'!$FE$64,FC59,'Resumen Anual'!$FO$108)+SUMIF('Resumen Anual'!$FE$122,FC59,'Resumen Anual'!$FO$166)+SUMIF('Resumen Anual'!$FE$180,FC59,'Resumen Anual'!$FO$224)+SUMIF('Resumen Anual'!$FE$238,FC59,'Resumen Anual'!$FO$282)+SUMIF('Resumen Anual'!$FE$296,FC59,'Resumen Anual'!$FO$340)+SUMIF('Resumen Anual'!$FE$354,FC59,'Resumen Anual'!$FO$398)+SUMIF('Resumen Anual'!$FE$412,FC59,'Resumen Anual'!$FO$456)+SUMIF('Resumen Anual'!$FE$470,FC59,'Resumen Anual'!$FO$514)+SUMIF('Resumen Anual'!$FE$586,FC59,'Resumen Anual'!$FO$630)+SUMIF('Resumen Anual'!$FE$528,FC59,'Resumen Anual'!$FO$572)+SUMIF('Resumen Anual'!$FE$644,FC59,'Resumen Anual'!$FO$688)</f>
        <v>0</v>
      </c>
      <c r="FN100" s="676"/>
      <c r="FO100" s="676"/>
      <c r="FP100" s="677"/>
      <c r="FQ100" s="632"/>
      <c r="FR100" s="1220" t="str">
        <f>IF(Portada!$A$1="www.fly-logics.com","MARCA",0)</f>
        <v>MARCA</v>
      </c>
      <c r="FS100" s="1221"/>
      <c r="FT100" s="1221"/>
      <c r="FU100" s="1221"/>
      <c r="FV100" s="1221"/>
      <c r="FW100" s="1221"/>
      <c r="FX100" s="660"/>
      <c r="FY100" s="660"/>
      <c r="FZ100" s="660"/>
      <c r="GA100" s="660"/>
      <c r="GB100" s="660"/>
      <c r="GC100" s="661"/>
      <c r="GD100" s="1220" t="str">
        <f>IF(Portada!$A$1="www.fly-logics.com","MODELO",0)</f>
        <v>MODELO</v>
      </c>
      <c r="GE100" s="1221"/>
      <c r="GF100" s="1221"/>
      <c r="GG100" s="1221"/>
      <c r="GH100" s="1221"/>
      <c r="GI100" s="1221"/>
      <c r="GJ100" s="664"/>
      <c r="GK100" s="660"/>
      <c r="GL100" s="660"/>
      <c r="GM100" s="660"/>
      <c r="GN100" s="661"/>
      <c r="GO100" s="1200"/>
    </row>
    <row r="101" spans="1:197" ht="3.75" customHeight="1" x14ac:dyDescent="0.2">
      <c r="A101" s="699"/>
      <c r="B101" s="6"/>
      <c r="C101" s="6"/>
      <c r="D101" s="6"/>
      <c r="E101" s="6"/>
      <c r="F101" s="6"/>
      <c r="G101" s="6"/>
      <c r="H101" s="6"/>
      <c r="I101" s="6"/>
      <c r="J101" s="6"/>
      <c r="K101" s="6"/>
      <c r="L101" s="6"/>
      <c r="M101" s="6"/>
      <c r="N101" s="6"/>
      <c r="O101" s="6"/>
      <c r="P101" s="6"/>
      <c r="Q101" s="6"/>
      <c r="R101" s="6"/>
      <c r="S101" s="6"/>
      <c r="T101" s="6"/>
      <c r="U101" s="6"/>
      <c r="V101" s="6"/>
      <c r="W101" s="6"/>
      <c r="X101" s="6"/>
      <c r="Y101" s="632"/>
      <c r="Z101" s="1222"/>
      <c r="AA101" s="1223"/>
      <c r="AB101" s="1223"/>
      <c r="AC101" s="1223"/>
      <c r="AD101" s="1223"/>
      <c r="AE101" s="1223"/>
      <c r="AF101" s="662"/>
      <c r="AG101" s="662"/>
      <c r="AH101" s="662"/>
      <c r="AI101" s="662"/>
      <c r="AJ101" s="662"/>
      <c r="AK101" s="663"/>
      <c r="AL101" s="1222"/>
      <c r="AM101" s="1223"/>
      <c r="AN101" s="1223"/>
      <c r="AO101" s="1223"/>
      <c r="AP101" s="1223"/>
      <c r="AQ101" s="1223"/>
      <c r="AR101" s="665"/>
      <c r="AS101" s="662"/>
      <c r="AT101" s="662"/>
      <c r="AU101" s="662"/>
      <c r="AV101" s="662"/>
      <c r="AW101" s="1200"/>
      <c r="AX101" s="699"/>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32"/>
      <c r="BW101" s="1222"/>
      <c r="BX101" s="1223"/>
      <c r="BY101" s="1223"/>
      <c r="BZ101" s="1223"/>
      <c r="CA101" s="1223"/>
      <c r="CB101" s="1223"/>
      <c r="CC101" s="662"/>
      <c r="CD101" s="662"/>
      <c r="CE101" s="662"/>
      <c r="CF101" s="662"/>
      <c r="CG101" s="662"/>
      <c r="CH101" s="663"/>
      <c r="CI101" s="1222"/>
      <c r="CJ101" s="1223"/>
      <c r="CK101" s="1223"/>
      <c r="CL101" s="1223"/>
      <c r="CM101" s="1223"/>
      <c r="CN101" s="1223"/>
      <c r="CO101" s="665"/>
      <c r="CP101" s="662"/>
      <c r="CQ101" s="662"/>
      <c r="CR101" s="662"/>
      <c r="CS101" s="663"/>
      <c r="CT101" s="1200"/>
      <c r="CU101" s="1199"/>
      <c r="CV101" s="699"/>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32"/>
      <c r="DU101" s="1222"/>
      <c r="DV101" s="1223"/>
      <c r="DW101" s="1223"/>
      <c r="DX101" s="1223"/>
      <c r="DY101" s="1223"/>
      <c r="DZ101" s="1223"/>
      <c r="EA101" s="662"/>
      <c r="EB101" s="662"/>
      <c r="EC101" s="662"/>
      <c r="ED101" s="662"/>
      <c r="EE101" s="662"/>
      <c r="EF101" s="663"/>
      <c r="EG101" s="1222"/>
      <c r="EH101" s="1223"/>
      <c r="EI101" s="1223"/>
      <c r="EJ101" s="1223"/>
      <c r="EK101" s="1223"/>
      <c r="EL101" s="1223"/>
      <c r="EM101" s="665"/>
      <c r="EN101" s="662"/>
      <c r="EO101" s="662"/>
      <c r="EP101" s="662"/>
      <c r="EQ101" s="662"/>
      <c r="ER101" s="1200"/>
      <c r="ES101" s="699"/>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32"/>
      <c r="FR101" s="1222"/>
      <c r="FS101" s="1223"/>
      <c r="FT101" s="1223"/>
      <c r="FU101" s="1223"/>
      <c r="FV101" s="1223"/>
      <c r="FW101" s="1223"/>
      <c r="FX101" s="662"/>
      <c r="FY101" s="662"/>
      <c r="FZ101" s="662"/>
      <c r="GA101" s="662"/>
      <c r="GB101" s="662"/>
      <c r="GC101" s="663"/>
      <c r="GD101" s="1222"/>
      <c r="GE101" s="1223"/>
      <c r="GF101" s="1223"/>
      <c r="GG101" s="1223"/>
      <c r="GH101" s="1223"/>
      <c r="GI101" s="1223"/>
      <c r="GJ101" s="665"/>
      <c r="GK101" s="662"/>
      <c r="GL101" s="662"/>
      <c r="GM101" s="662"/>
      <c r="GN101" s="663"/>
      <c r="GO101" s="1200"/>
    </row>
    <row r="102" spans="1:197" ht="12.75" customHeight="1" x14ac:dyDescent="0.25">
      <c r="A102" s="699"/>
      <c r="B102" s="678" t="str">
        <f>'Resumen Anual'!$C$53</f>
        <v>HORAS</v>
      </c>
      <c r="C102" s="678"/>
      <c r="D102" s="678"/>
      <c r="E102" s="678"/>
      <c r="F102" s="659">
        <f>SUMIF('Bitácoras Anteriores'!$K$6,K59,'Bitácoras Anteriores'!$F$49)+SUMIF('Bitácoras Anteriores'!$K$59,$K$6,'Bitácoras Anteriores'!$F$102)+SUMIF('Bitácoras Anteriores'!$K$112,K59,'Bitácoras Anteriores'!$F$155)+SUMIF('Bitácoras Anteriores'!$K$165,K59,'Bitácoras Anteriores'!$F$208)+SUMIF('Bitácoras Anteriores'!$K$218,K59,'Bitácoras Anteriores'!$F$261)+SUMIF('Bitácoras Anteriores'!$K$271,K59,'Bitácoras Anteriores'!$F$314)+SUMIF('Bitácoras Anteriores'!$K$324,K59,'Bitácoras Anteriores'!$F$367)+SUMIF('Bitácoras Anteriores'!$BH$6,K59,'Bitácoras Anteriores'!$BC$49)+SUMIF('Bitácoras Anteriores'!$BH$59,$K$6,'Bitácoras Anteriores'!$BC$102)+SUMIF('Bitácoras Anteriores'!$BH$112,K59,'Bitácoras Anteriores'!$BC$155)+SUMIF('Bitácoras Anteriores'!$BH$165,K59,'Bitácoras Anteriores'!$BC$208)+SUMIF('Bitácoras Anteriores'!$BH$218,K59,'Bitácoras Anteriores'!$BC$261)+SUMIF('Bitácoras Anteriores'!$BH$271,K59,'Bitácoras Anteriores'!$BC$314)+SUMIF('Bitácoras Anteriores'!$BH$324,K59,'Bitácoras Anteriores'!$BC$367)+SUMIF('Bitácoras Anteriores'!$DF$6,K59,'Bitácoras Anteriores'!$DA$49)+SUMIF('Bitácoras Anteriores'!$DF$59,$K$6,'Bitácoras Anteriores'!$DA$102)+SUMIF('Bitácoras Anteriores'!$DF$112,K59,'Bitácoras Anteriores'!$DA$155)+SUMIF('Bitácoras Anteriores'!$DF$165,K59,'Bitácoras Anteriores'!$DA$208)+SUMIF('Bitácoras Anteriores'!$DF$218,K59,'Bitácoras Anteriores'!$DA$261)+SUMIF('Bitácoras Anteriores'!$DF$271,K59,'Bitácoras Anteriores'!$DA$314)+SUMIF('Bitácoras Anteriores'!$DF$324,K59,'Bitácoras Anteriores'!$DA$367)+SUMIF('Bitácoras Anteriores'!$FC$6,K59,'Bitácoras Anteriores'!$EX$49)+SUMIF('Bitácoras Anteriores'!$FC$59,$K$6,'Bitácoras Anteriores'!$EX$102)+SUMIF('Bitácoras Anteriores'!$FC$112,K59,'Bitácoras Anteriores'!$EX$155)+SUMIF('Bitácoras Anteriores'!$FC$165,K59,'Bitácoras Anteriores'!$EX$208)+SUMIF('Bitácoras Anteriores'!$FC$218,K59,'Bitácoras Anteriores'!$EX$261)+SUMIF('Bitácoras Anteriores'!$FC$271,K59,'Bitácoras Anteriores'!$EX$314)+SUMIF('Bitácoras Anteriores'!$FC$324,K59,'Bitácoras Anteriores'!$EX$367)+SUMIF('Resumen Anual'!$L$6,K59,'Resumen Anual'!$H$53)+SUMIF('Resumen Anual'!$L$64,K59,'Resumen Anual'!$H$111)+SUMIF('Resumen Anual'!$L$122,K59,'Resumen Anual'!$H$169)+SUMIF('Resumen Anual'!$L$180,K59,'Resumen Anual'!$H$227)+SUMIF('Resumen Anual'!$L$238,K59,'Resumen Anual'!$H$285)+SUMIF('Resumen Anual'!$L$296,K59,'Resumen Anual'!$H$343)+SUMIF('Resumen Anual'!$L$354,K59,'Resumen Anual'!$H$401)+SUMIF('Resumen Anual'!$L$412,K59,'Resumen Anual'!$H$459)+SUMIF('Resumen Anual'!$L$470,K59,'Resumen Anual'!$H$517)+SUMIF('Resumen Anual'!$L$528,K59,'Resumen Anual'!$H$575)+SUMIF('Resumen Anual'!$L$586,K59,'Resumen Anual'!$H$633)+SUMIF('Resumen Anual'!$L$644,K59,'Resumen Anual'!$H$691)+SUMIF('Resumen Anual'!$BI$6,K59,'Resumen Anual'!$BE$53)+SUMIF('Resumen Anual'!$BI$64,K59,'Resumen Anual'!$BE$111)+SUMIF('Resumen Anual'!$BI$122,K59,'Resumen Anual'!$BE$169)+SUMIF('Resumen Anual'!$BI$180,K59,'Resumen Anual'!$BE$227)+SUMIF('Resumen Anual'!$BI$238,K59,'Resumen Anual'!$BE$285)+SUMIF('Resumen Anual'!$BI$296,K59,'Resumen Anual'!$BE$343)+SUMIF('Resumen Anual'!$BI$354,K59,'Resumen Anual'!$BE$401)+SUMIF('Resumen Anual'!$BI$412,K59,'Resumen Anual'!$BE$459)+SUMIF('Resumen Anual'!$BI$470,K59,'Resumen Anual'!$BE$517)+SUMIF('Resumen Anual'!$BI$528,K59,'Resumen Anual'!$BE$575)+SUMIF('Resumen Anual'!$BI$586,K59,'Resumen Anual'!$BE$633)+SUMIF('Resumen Anual'!$BI$644,K59,'Resumen Anual'!$BE$691)+SUMIF('Resumen Anual'!$DH$6,K59,'Resumen Anual'!$DD$53)+SUMIF('Resumen Anual'!$DH$64,K59,'Resumen Anual'!$DD$111)+SUMIF('Resumen Anual'!$DH$122,K59,'Resumen Anual'!$DD$169)+SUMIF('Resumen Anual'!$DH$180,K59,'Resumen Anual'!$DD$227)+SUMIF('Resumen Anual'!$DH$238,K59,'Resumen Anual'!$DD$285)+SUMIF('Resumen Anual'!$DH$296,K59,'Resumen Anual'!$DD$343)+SUMIF('Resumen Anual'!$DH$354,K59,'Resumen Anual'!$DD$401)+SUMIF('Resumen Anual'!$DH$412,K59,'Resumen Anual'!$DD$459)+SUMIF('Resumen Anual'!$DH$470,K59,'Resumen Anual'!$DD$517)+SUMIF('Resumen Anual'!$DH$528,K59,'Resumen Anual'!$DD$575)+SUMIF('Resumen Anual'!$DH$586,K59,'Resumen Anual'!$DD$633)+SUMIF('Resumen Anual'!$FE$6,K59,'Resumen Anual'!$FA$53)+SUMIF('Resumen Anual'!$DH$644,K59,'Resumen Anual'!$DD$691)+SUMIF('Resumen Anual'!$FE$64,K59,'Resumen Anual'!$FA$111)+SUMIF('Resumen Anual'!$FE$122,K59,'Resumen Anual'!$FA$169)+SUMIF('Resumen Anual'!$FE$180,K59,'Resumen Anual'!$FA$227)+SUMIF('Resumen Anual'!$FE$238,K59,'Resumen Anual'!$FA$285)+SUMIF('Resumen Anual'!$FE$296,K59,'Resumen Anual'!$FA$343)+SUMIF('Resumen Anual'!$FE$354,K59,'Resumen Anual'!$FA$401)+SUMIF('Resumen Anual'!$FE$412,K59,'Resumen Anual'!$FA$459)+SUMIF('Resumen Anual'!$FE$470,K59,'Resumen Anual'!$FA$517)+SUMIF('Resumen Anual'!$FE$586,K59,'Resumen Anual'!$FA$633)+SUMIF('Resumen Anual'!$FE$528,K59,'Resumen Anual'!$FA$575)+SUMIF('Resumen Anual'!$FE$644,K59,'Resumen Anual'!$FA$691)</f>
        <v>0</v>
      </c>
      <c r="G102" s="667"/>
      <c r="H102" s="667"/>
      <c r="I102" s="667"/>
      <c r="J102" s="667"/>
      <c r="K102" s="667"/>
      <c r="L102" s="667"/>
      <c r="M102" s="15"/>
      <c r="N102" s="674" t="str">
        <f>'Resumen Anual'!$O$53</f>
        <v>DÍA</v>
      </c>
      <c r="O102" s="674"/>
      <c r="P102" s="674"/>
      <c r="Q102" s="679"/>
      <c r="R102" s="667">
        <f>SUMIF('Bitácoras Anteriores'!$K$6,K59,'Bitácoras Anteriores'!$R$49)+SUMIF('Bitácoras Anteriores'!$K$59,$K$6,'Bitácoras Anteriores'!$F$102)+SUMIF('Bitácoras Anteriores'!$K$112,K59,'Bitácoras Anteriores'!$F$155)+SUMIF('Bitácoras Anteriores'!$K$165,K59,'Bitácoras Anteriores'!$F$208)+SUMIF('Bitácoras Anteriores'!$K$218,K59,'Bitácoras Anteriores'!$F$261)+SUMIF('Bitácoras Anteriores'!$K$271,K59,'Bitácoras Anteriores'!$F$314)+SUMIF('Bitácoras Anteriores'!$K$324,K59,'Bitácoras Anteriores'!$F$367)+SUMIF('Bitácoras Anteriores'!$BH$6,K59,'Bitácoras Anteriores'!$BO$49)+SUMIF('Bitácoras Anteriores'!$BH$59,$K$6,'Bitácoras Anteriores'!$BC$102)+SUMIF('Bitácoras Anteriores'!$BH$112,K59,'Bitácoras Anteriores'!$BC$155)+SUMIF('Bitácoras Anteriores'!$BH$165,K59,'Bitácoras Anteriores'!$BC$208)+SUMIF('Bitácoras Anteriores'!$BH$218,K59,'Bitácoras Anteriores'!$BC$261)+SUMIF('Bitácoras Anteriores'!$BH$271,K59,'Bitácoras Anteriores'!$BC$314)+SUMIF('Bitácoras Anteriores'!$BH$324,K59,'Bitácoras Anteriores'!$BC$367)+SUMIF('Bitácoras Anteriores'!$DF$6,K59,'Bitácoras Anteriores'!$DM$49)+SUMIF('Bitácoras Anteriores'!$DF$59,$K$6,'Bitácoras Anteriores'!$DA$102)+SUMIF('Bitácoras Anteriores'!$DF$112,K59,'Bitácoras Anteriores'!$DA$155)+SUMIF('Bitácoras Anteriores'!$DF$165,K59,'Bitácoras Anteriores'!$DA$208)+SUMIF('Bitácoras Anteriores'!$DF$218,K59,'Bitácoras Anteriores'!$DA$261)+SUMIF('Bitácoras Anteriores'!$DF$271,K59,'Bitácoras Anteriores'!$DA$314)+SUMIF('Bitácoras Anteriores'!$DF$324,K59,'Bitácoras Anteriores'!$DA$367)+SUMIF('Bitácoras Anteriores'!$FC$6,K59,'Bitácoras Anteriores'!$FJ$49)+SUMIF('Bitácoras Anteriores'!$FC$59,$K$6,'Bitácoras Anteriores'!$EX$102)+SUMIF('Bitácoras Anteriores'!$FC$112,K59,'Bitácoras Anteriores'!$EX$155)+SUMIF('Bitácoras Anteriores'!$FC$165,K59,'Bitácoras Anteriores'!$EX$208)+SUMIF('Bitácoras Anteriores'!$FC$218,K59,'Bitácoras Anteriores'!$EX$261)+SUMIF('Bitácoras Anteriores'!$FC$271,K59,'Bitácoras Anteriores'!$EX$314)+SUMIF('Bitácoras Anteriores'!$FC$324,K59,'Bitácoras Anteriores'!$EX$367)+SUMIF('Resumen Anual'!$L$6,K59,'Resumen Anual'!$T$53)+SUMIF('Resumen Anual'!$L$64,K59,'Resumen Anual'!$H$111)+SUMIF('Resumen Anual'!$L$122,K59,'Resumen Anual'!$H$169)+SUMIF('Resumen Anual'!$L$180,K59,'Resumen Anual'!$H$227)+SUMIF('Resumen Anual'!$L$238,K59,'Resumen Anual'!$H$285)+SUMIF('Resumen Anual'!$L$296,K59,'Resumen Anual'!$H$343)+SUMIF('Resumen Anual'!$L$354,K59,'Resumen Anual'!$H$401)+SUMIF('Resumen Anual'!$L$412,K59,'Resumen Anual'!$H$459)+SUMIF('Resumen Anual'!$L$470,K59,'Resumen Anual'!$H$517)+SUMIF('Resumen Anual'!$L$528,K59,'Resumen Anual'!$H$575)+SUMIF('Resumen Anual'!$L$586,K59,'Resumen Anual'!$H$633)+SUMIF('Resumen Anual'!$L$644,K59,'Resumen Anual'!$H$691)+SUMIF('Resumen Anual'!$BI$6,K59,'Resumen Anual'!$BQ$53)+SUMIF('Resumen Anual'!$BI$64,K59,'Resumen Anual'!$BE$111)+SUMIF('Resumen Anual'!$BI$122,K59,'Resumen Anual'!$BE$169)+SUMIF('Resumen Anual'!$BI$180,K59,'Resumen Anual'!$BE$227)+SUMIF('Resumen Anual'!$BI$238,K59,'Resumen Anual'!$BE$285)+SUMIF('Resumen Anual'!$BI$296,K59,'Resumen Anual'!$BE$343)+SUMIF('Resumen Anual'!$BI$354,K59,'Resumen Anual'!$BE$401)+SUMIF('Resumen Anual'!$BI$412,K59,'Resumen Anual'!$BE$459)+SUMIF('Resumen Anual'!$BI$470,K59,'Resumen Anual'!$BE$517)+SUMIF('Resumen Anual'!$BI$528,K59,'Resumen Anual'!$BE$575)+SUMIF('Resumen Anual'!$BI$586,K59,'Resumen Anual'!$BE$633)+SUMIF('Resumen Anual'!$BI$644,K59,'Resumen Anual'!$BE$691)+SUMIF('Resumen Anual'!$DH$6,K59,'Resumen Anual'!$DP$53)+SUMIF('Resumen Anual'!$DH$64,K59,'Resumen Anual'!$DD$111)+SUMIF('Resumen Anual'!$DH$122,K59,'Resumen Anual'!$DD$169)+SUMIF('Resumen Anual'!$DH$180,K59,'Resumen Anual'!$DD$227)+SUMIF('Resumen Anual'!$DH$238,K59,'Resumen Anual'!$DD$285)+SUMIF('Resumen Anual'!$DH$296,K59,'Resumen Anual'!$DD$343)+SUMIF('Resumen Anual'!$DH$354,K59,'Resumen Anual'!$DD$401)+SUMIF('Resumen Anual'!$DH$412,K59,'Resumen Anual'!$DD$459)+SUMIF('Resumen Anual'!$DH$470,K59,'Resumen Anual'!$DD$517)+SUMIF('Resumen Anual'!$DH$528,K59,'Resumen Anual'!$DD$575)+SUMIF('Resumen Anual'!$DH$586,K59,'Resumen Anual'!$DD$633)+SUMIF('Resumen Anual'!$FE$6,K59,'Resumen Anual'!$FM$53)+SUMIF('Resumen Anual'!$DH$644,K59,'Resumen Anual'!$DD$691)+SUMIF('Resumen Anual'!$FE$64,K59,'Resumen Anual'!$FA$111)+SUMIF('Resumen Anual'!$FE$122,K59,'Resumen Anual'!$FA$169)+SUMIF('Resumen Anual'!$FE$180,K59,'Resumen Anual'!$FA$227)+SUMIF('Resumen Anual'!$FE$238,K59,'Resumen Anual'!$FA$285)+SUMIF('Resumen Anual'!$FE$296,K59,'Resumen Anual'!$FA$343)+SUMIF('Resumen Anual'!$FE$354,K59,'Resumen Anual'!$FA$401)+SUMIF('Resumen Anual'!$FE$412,K59,'Resumen Anual'!$FA$459)+SUMIF('Resumen Anual'!$FE$470,K59,'Resumen Anual'!$FA$517)+SUMIF('Resumen Anual'!$FE$586,K59,'Resumen Anual'!$FA$633)+SUMIF('Resumen Anual'!$FE$528,K59,'Resumen Anual'!$FA$575)+SUMIF('Resumen Anual'!$FE$644,K59,'Resumen Anual'!$FA$691)</f>
        <v>0</v>
      </c>
      <c r="S102" s="667"/>
      <c r="T102" s="667"/>
      <c r="U102" s="667"/>
      <c r="V102" s="667"/>
      <c r="W102" s="667"/>
      <c r="X102" s="667"/>
      <c r="Y102" s="632"/>
      <c r="Z102" s="1220" t="str">
        <f>IF(Portada!$A$1="www.fly-logics.com","MATRICULA",0)</f>
        <v>MATRICULA</v>
      </c>
      <c r="AA102" s="1221"/>
      <c r="AB102" s="1221"/>
      <c r="AC102" s="1221"/>
      <c r="AD102" s="1221"/>
      <c r="AE102" s="1221"/>
      <c r="AF102" s="660"/>
      <c r="AG102" s="660"/>
      <c r="AH102" s="660"/>
      <c r="AI102" s="660"/>
      <c r="AJ102" s="660"/>
      <c r="AK102" s="661"/>
      <c r="AL102" s="1220" t="str">
        <f>IF(Portada!$A$1="www.fly-logics.com","FECHA MAT.",0)</f>
        <v>FECHA MAT.</v>
      </c>
      <c r="AM102" s="1221"/>
      <c r="AN102" s="1221"/>
      <c r="AO102" s="1221"/>
      <c r="AP102" s="1221"/>
      <c r="AQ102" s="1221"/>
      <c r="AR102" s="668"/>
      <c r="AS102" s="669"/>
      <c r="AT102" s="669"/>
      <c r="AU102" s="669"/>
      <c r="AV102" s="669"/>
      <c r="AW102" s="1200"/>
      <c r="AX102" s="699"/>
      <c r="AY102" s="678" t="str">
        <f>'Resumen Anual'!$C$53</f>
        <v>HORAS</v>
      </c>
      <c r="AZ102" s="678"/>
      <c r="BA102" s="678"/>
      <c r="BB102" s="678"/>
      <c r="BC102" s="659">
        <f>SUMIF('Bitácoras Anteriores'!$K$6,BH59,'Bitácoras Anteriores'!$F$49)+SUMIF('Bitácoras Anteriores'!$K$59,$K$6,'Bitácoras Anteriores'!$F$102)+SUMIF('Bitácoras Anteriores'!$K$112,BH59,'Bitácoras Anteriores'!$F$155)+SUMIF('Bitácoras Anteriores'!$K$165,BH59,'Bitácoras Anteriores'!$F$208)+SUMIF('Bitácoras Anteriores'!$K$218,BH59,'Bitácoras Anteriores'!$F$261)+SUMIF('Bitácoras Anteriores'!$K$271,BH59,'Bitácoras Anteriores'!$F$314)+SUMIF('Bitácoras Anteriores'!$K$324,BH59,'Bitácoras Anteriores'!$F$367)+SUMIF('Bitácoras Anteriores'!$BH$6,BH59,'Bitácoras Anteriores'!$BC$49)+SUMIF('Bitácoras Anteriores'!$BH$59,$K$6,'Bitácoras Anteriores'!$BC$102)+SUMIF('Bitácoras Anteriores'!$BH$112,BH59,'Bitácoras Anteriores'!$BC$155)+SUMIF('Bitácoras Anteriores'!$BH$165,BH59,'Bitácoras Anteriores'!$BC$208)+SUMIF('Bitácoras Anteriores'!$BH$218,BH59,'Bitácoras Anteriores'!$BC$261)+SUMIF('Bitácoras Anteriores'!$BH$271,BH59,'Bitácoras Anteriores'!$BC$314)+SUMIF('Bitácoras Anteriores'!$BH$324,BH59,'Bitácoras Anteriores'!$BC$367)+SUMIF('Bitácoras Anteriores'!$DF$6,BH59,'Bitácoras Anteriores'!$DA$49)+SUMIF('Bitácoras Anteriores'!$DF$59,$K$6,'Bitácoras Anteriores'!$DA$102)+SUMIF('Bitácoras Anteriores'!$DF$112,BH59,'Bitácoras Anteriores'!$DA$155)+SUMIF('Bitácoras Anteriores'!$DF$165,BH59,'Bitácoras Anteriores'!$DA$208)+SUMIF('Bitácoras Anteriores'!$DF$218,BH59,'Bitácoras Anteriores'!$DA$261)+SUMIF('Bitácoras Anteriores'!$DF$271,BH59,'Bitácoras Anteriores'!$DA$314)+SUMIF('Bitácoras Anteriores'!$DF$324,BH59,'Bitácoras Anteriores'!$DA$367)+SUMIF('Bitácoras Anteriores'!$FC$6,BH59,'Bitácoras Anteriores'!$EX$49)+SUMIF('Bitácoras Anteriores'!$FC$59,$K$6,'Bitácoras Anteriores'!$EX$102)+SUMIF('Bitácoras Anteriores'!$FC$112,BH59,'Bitácoras Anteriores'!$EX$155)+SUMIF('Bitácoras Anteriores'!$FC$165,BH59,'Bitácoras Anteriores'!$EX$208)+SUMIF('Bitácoras Anteriores'!$FC$218,BH59,'Bitácoras Anteriores'!$EX$261)+SUMIF('Bitácoras Anteriores'!$FC$271,BH59,'Bitácoras Anteriores'!$EX$314)+SUMIF('Bitácoras Anteriores'!$FC$324,BH59,'Bitácoras Anteriores'!$EX$367)+SUMIF('Resumen Anual'!$L$6,BH59,'Resumen Anual'!$H$53)+SUMIF('Resumen Anual'!$L$64,BH59,'Resumen Anual'!$H$111)+SUMIF('Resumen Anual'!$L$122,BH59,'Resumen Anual'!$H$169)+SUMIF('Resumen Anual'!$L$180,BH59,'Resumen Anual'!$H$227)+SUMIF('Resumen Anual'!$L$238,BH59,'Resumen Anual'!$H$285)+SUMIF('Resumen Anual'!$L$296,BH59,'Resumen Anual'!$H$343)+SUMIF('Resumen Anual'!$L$354,BH59,'Resumen Anual'!$H$401)+SUMIF('Resumen Anual'!$L$412,BH59,'Resumen Anual'!$H$459)+SUMIF('Resumen Anual'!$L$470,BH59,'Resumen Anual'!$H$517)+SUMIF('Resumen Anual'!$L$528,BH59,'Resumen Anual'!$H$575)+SUMIF('Resumen Anual'!$L$586,BH59,'Resumen Anual'!$H$633)+SUMIF('Resumen Anual'!$L$644,BH59,'Resumen Anual'!$H$691)+SUMIF('Resumen Anual'!$BI$6,BH59,'Resumen Anual'!$BE$53)+SUMIF('Resumen Anual'!$BI$64,BH59,'Resumen Anual'!$BE$111)+SUMIF('Resumen Anual'!$BI$122,BH59,'Resumen Anual'!$BE$169)+SUMIF('Resumen Anual'!$BI$180,BH59,'Resumen Anual'!$BE$227)+SUMIF('Resumen Anual'!$BI$238,BH59,'Resumen Anual'!$BE$285)+SUMIF('Resumen Anual'!$BI$296,BH59,'Resumen Anual'!$BE$343)+SUMIF('Resumen Anual'!$BI$354,BH59,'Resumen Anual'!$BE$401)+SUMIF('Resumen Anual'!$BI$412,BH59,'Resumen Anual'!$BE$459)+SUMIF('Resumen Anual'!$BI$470,BH59,'Resumen Anual'!$BE$517)+SUMIF('Resumen Anual'!$BI$528,BH59,'Resumen Anual'!$BE$575)+SUMIF('Resumen Anual'!$BI$586,BH59,'Resumen Anual'!$BE$633)+SUMIF('Resumen Anual'!$BI$644,BH59,'Resumen Anual'!$BE$691)+SUMIF('Resumen Anual'!$DH$6,BH59,'Resumen Anual'!$DD$53)+SUMIF('Resumen Anual'!$DH$64,BH59,'Resumen Anual'!$DD$111)+SUMIF('Resumen Anual'!$DH$122,BH59,'Resumen Anual'!$DD$169)+SUMIF('Resumen Anual'!$DH$180,BH59,'Resumen Anual'!$DD$227)+SUMIF('Resumen Anual'!$DH$238,BH59,'Resumen Anual'!$DD$285)+SUMIF('Resumen Anual'!$DH$296,BH59,'Resumen Anual'!$DD$343)+SUMIF('Resumen Anual'!$DH$354,BH59,'Resumen Anual'!$DD$401)+SUMIF('Resumen Anual'!$DH$412,BH59,'Resumen Anual'!$DD$459)+SUMIF('Resumen Anual'!$DH$470,BH59,'Resumen Anual'!$DD$517)+SUMIF('Resumen Anual'!$DH$528,BH59,'Resumen Anual'!$DD$575)+SUMIF('Resumen Anual'!$DH$586,BH59,'Resumen Anual'!$DD$633)+SUMIF('Resumen Anual'!$FE$6,BH59,'Resumen Anual'!$FA$53)+SUMIF('Resumen Anual'!$DH$644,BH59,'Resumen Anual'!$DD$691)+SUMIF('Resumen Anual'!$FE$64,BH59,'Resumen Anual'!$FA$111)+SUMIF('Resumen Anual'!$FE$122,BH59,'Resumen Anual'!$FA$169)+SUMIF('Resumen Anual'!$FE$180,BH59,'Resumen Anual'!$FA$227)+SUMIF('Resumen Anual'!$FE$238,BH59,'Resumen Anual'!$FA$285)+SUMIF('Resumen Anual'!$FE$296,BH59,'Resumen Anual'!$FA$343)+SUMIF('Resumen Anual'!$FE$354,BH59,'Resumen Anual'!$FA$401)+SUMIF('Resumen Anual'!$FE$412,BH59,'Resumen Anual'!$FA$459)+SUMIF('Resumen Anual'!$FE$470,BH59,'Resumen Anual'!$FA$517)+SUMIF('Resumen Anual'!$FE$586,BH59,'Resumen Anual'!$FA$633)+SUMIF('Resumen Anual'!$FE$528,BH59,'Resumen Anual'!$FA$575)+SUMIF('Resumen Anual'!$FE$644,BH59,'Resumen Anual'!$FA$691)</f>
        <v>0</v>
      </c>
      <c r="BD102" s="667"/>
      <c r="BE102" s="667"/>
      <c r="BF102" s="667"/>
      <c r="BG102" s="667"/>
      <c r="BH102" s="667"/>
      <c r="BI102" s="667"/>
      <c r="BJ102" s="15"/>
      <c r="BK102" s="674" t="str">
        <f>'Resumen Anual'!$O$53</f>
        <v>DÍA</v>
      </c>
      <c r="BL102" s="674"/>
      <c r="BM102" s="674"/>
      <c r="BN102" s="679"/>
      <c r="BO102" s="667">
        <f>SUMIF('Bitácoras Anteriores'!$K$6,BH59,'Bitácoras Anteriores'!$R$49)+SUMIF('Bitácoras Anteriores'!$K$59,$K$6,'Bitácoras Anteriores'!$F$102)+SUMIF('Bitácoras Anteriores'!$K$112,BH59,'Bitácoras Anteriores'!$F$155)+SUMIF('Bitácoras Anteriores'!$K$165,BH59,'Bitácoras Anteriores'!$F$208)+SUMIF('Bitácoras Anteriores'!$K$218,BH59,'Bitácoras Anteriores'!$F$261)+SUMIF('Bitácoras Anteriores'!$K$271,BH59,'Bitácoras Anteriores'!$F$314)+SUMIF('Bitácoras Anteriores'!$K$324,BH59,'Bitácoras Anteriores'!$F$367)+SUMIF('Bitácoras Anteriores'!$BH$6,BH59,'Bitácoras Anteriores'!$BO$49)+SUMIF('Bitácoras Anteriores'!$BH$59,$K$6,'Bitácoras Anteriores'!$BC$102)+SUMIF('Bitácoras Anteriores'!$BH$112,BH59,'Bitácoras Anteriores'!$BC$155)+SUMIF('Bitácoras Anteriores'!$BH$165,BH59,'Bitácoras Anteriores'!$BC$208)+SUMIF('Bitácoras Anteriores'!$BH$218,BH59,'Bitácoras Anteriores'!$BC$261)+SUMIF('Bitácoras Anteriores'!$BH$271,BH59,'Bitácoras Anteriores'!$BC$314)+SUMIF('Bitácoras Anteriores'!$BH$324,BH59,'Bitácoras Anteriores'!$BC$367)+SUMIF('Bitácoras Anteriores'!$DF$6,BH59,'Bitácoras Anteriores'!$DM$49)+SUMIF('Bitácoras Anteriores'!$DF$59,$K$6,'Bitácoras Anteriores'!$DA$102)+SUMIF('Bitácoras Anteriores'!$DF$112,BH59,'Bitácoras Anteriores'!$DA$155)+SUMIF('Bitácoras Anteriores'!$DF$165,BH59,'Bitácoras Anteriores'!$DA$208)+SUMIF('Bitácoras Anteriores'!$DF$218,BH59,'Bitácoras Anteriores'!$DA$261)+SUMIF('Bitácoras Anteriores'!$DF$271,BH59,'Bitácoras Anteriores'!$DA$314)+SUMIF('Bitácoras Anteriores'!$DF$324,BH59,'Bitácoras Anteriores'!$DA$367)+SUMIF('Bitácoras Anteriores'!$FC$6,BH59,'Bitácoras Anteriores'!$FJ$49)+SUMIF('Bitácoras Anteriores'!$FC$59,$K$6,'Bitácoras Anteriores'!$EX$102)+SUMIF('Bitácoras Anteriores'!$FC$112,BH59,'Bitácoras Anteriores'!$EX$155)+SUMIF('Bitácoras Anteriores'!$FC$165,BH59,'Bitácoras Anteriores'!$EX$208)+SUMIF('Bitácoras Anteriores'!$FC$218,BH59,'Bitácoras Anteriores'!$EX$261)+SUMIF('Bitácoras Anteriores'!$FC$271,BH59,'Bitácoras Anteriores'!$EX$314)+SUMIF('Bitácoras Anteriores'!$FC$324,BH59,'Bitácoras Anteriores'!$EX$367)+SUMIF('Resumen Anual'!$L$6,BH59,'Resumen Anual'!$T$53)+SUMIF('Resumen Anual'!$L$64,BH59,'Resumen Anual'!$H$111)+SUMIF('Resumen Anual'!$L$122,BH59,'Resumen Anual'!$H$169)+SUMIF('Resumen Anual'!$L$180,BH59,'Resumen Anual'!$H$227)+SUMIF('Resumen Anual'!$L$238,BH59,'Resumen Anual'!$H$285)+SUMIF('Resumen Anual'!$L$296,BH59,'Resumen Anual'!$H$343)+SUMIF('Resumen Anual'!$L$354,BH59,'Resumen Anual'!$H$401)+SUMIF('Resumen Anual'!$L$412,BH59,'Resumen Anual'!$H$459)+SUMIF('Resumen Anual'!$L$470,BH59,'Resumen Anual'!$H$517)+SUMIF('Resumen Anual'!$L$528,BH59,'Resumen Anual'!$H$575)+SUMIF('Resumen Anual'!$L$586,BH59,'Resumen Anual'!$H$633)+SUMIF('Resumen Anual'!$L$644,BH59,'Resumen Anual'!$H$691)+SUMIF('Resumen Anual'!$BI$6,BH59,'Resumen Anual'!$BQ$53)+SUMIF('Resumen Anual'!$BI$64,BH59,'Resumen Anual'!$BE$111)+SUMIF('Resumen Anual'!$BI$122,BH59,'Resumen Anual'!$BE$169)+SUMIF('Resumen Anual'!$BI$180,BH59,'Resumen Anual'!$BE$227)+SUMIF('Resumen Anual'!$BI$238,BH59,'Resumen Anual'!$BE$285)+SUMIF('Resumen Anual'!$BI$296,BH59,'Resumen Anual'!$BE$343)+SUMIF('Resumen Anual'!$BI$354,BH59,'Resumen Anual'!$BE$401)+SUMIF('Resumen Anual'!$BI$412,BH59,'Resumen Anual'!$BE$459)+SUMIF('Resumen Anual'!$BI$470,BH59,'Resumen Anual'!$BE$517)+SUMIF('Resumen Anual'!$BI$528,BH59,'Resumen Anual'!$BE$575)+SUMIF('Resumen Anual'!$BI$586,BH59,'Resumen Anual'!$BE$633)+SUMIF('Resumen Anual'!$BI$644,BH59,'Resumen Anual'!$BE$691)+SUMIF('Resumen Anual'!$DH$6,BH59,'Resumen Anual'!$DP$53)+SUMIF('Resumen Anual'!$DH$64,BH59,'Resumen Anual'!$DD$111)+SUMIF('Resumen Anual'!$DH$122,BH59,'Resumen Anual'!$DD$169)+SUMIF('Resumen Anual'!$DH$180,BH59,'Resumen Anual'!$DD$227)+SUMIF('Resumen Anual'!$DH$238,BH59,'Resumen Anual'!$DD$285)+SUMIF('Resumen Anual'!$DH$296,BH59,'Resumen Anual'!$DD$343)+SUMIF('Resumen Anual'!$DH$354,BH59,'Resumen Anual'!$DD$401)+SUMIF('Resumen Anual'!$DH$412,BH59,'Resumen Anual'!$DD$459)+SUMIF('Resumen Anual'!$DH$470,BH59,'Resumen Anual'!$DD$517)+SUMIF('Resumen Anual'!$DH$528,BH59,'Resumen Anual'!$DD$575)+SUMIF('Resumen Anual'!$DH$586,BH59,'Resumen Anual'!$DD$633)+SUMIF('Resumen Anual'!$FE$6,BH59,'Resumen Anual'!$FM$53)+SUMIF('Resumen Anual'!$DH$644,BH59,'Resumen Anual'!$DD$691)+SUMIF('Resumen Anual'!$FE$64,BH59,'Resumen Anual'!$FA$111)+SUMIF('Resumen Anual'!$FE$122,BH59,'Resumen Anual'!$FA$169)+SUMIF('Resumen Anual'!$FE$180,BH59,'Resumen Anual'!$FA$227)+SUMIF('Resumen Anual'!$FE$238,BH59,'Resumen Anual'!$FA$285)+SUMIF('Resumen Anual'!$FE$296,BH59,'Resumen Anual'!$FA$343)+SUMIF('Resumen Anual'!$FE$354,BH59,'Resumen Anual'!$FA$401)+SUMIF('Resumen Anual'!$FE$412,BH59,'Resumen Anual'!$FA$459)+SUMIF('Resumen Anual'!$FE$470,BH59,'Resumen Anual'!$FA$517)+SUMIF('Resumen Anual'!$FE$586,BH59,'Resumen Anual'!$FA$633)+SUMIF('Resumen Anual'!$FE$528,BH59,'Resumen Anual'!$FA$575)+SUMIF('Resumen Anual'!$FE$644,BH59,'Resumen Anual'!$FA$691)</f>
        <v>0</v>
      </c>
      <c r="BP102" s="667"/>
      <c r="BQ102" s="667"/>
      <c r="BR102" s="667"/>
      <c r="BS102" s="667"/>
      <c r="BT102" s="667"/>
      <c r="BU102" s="667"/>
      <c r="BV102" s="632"/>
      <c r="BW102" s="1220" t="str">
        <f>IF(Portada!$A$1="www.fly-logics.com","MATRICULA",0)</f>
        <v>MATRICULA</v>
      </c>
      <c r="BX102" s="1221"/>
      <c r="BY102" s="1221"/>
      <c r="BZ102" s="1221"/>
      <c r="CA102" s="1221"/>
      <c r="CB102" s="1221"/>
      <c r="CC102" s="660"/>
      <c r="CD102" s="660"/>
      <c r="CE102" s="660"/>
      <c r="CF102" s="660"/>
      <c r="CG102" s="660"/>
      <c r="CH102" s="661"/>
      <c r="CI102" s="1220" t="str">
        <f>IF(Portada!$A$1="www.fly-logics.com","FECHA MAT.",0)</f>
        <v>FECHA MAT.</v>
      </c>
      <c r="CJ102" s="1221"/>
      <c r="CK102" s="1221"/>
      <c r="CL102" s="1221"/>
      <c r="CM102" s="1221"/>
      <c r="CN102" s="1221"/>
      <c r="CO102" s="668"/>
      <c r="CP102" s="669"/>
      <c r="CQ102" s="669"/>
      <c r="CR102" s="669"/>
      <c r="CS102" s="670"/>
      <c r="CT102" s="1200"/>
      <c r="CU102" s="1199"/>
      <c r="CV102" s="699"/>
      <c r="CW102" s="678" t="str">
        <f>'Resumen Anual'!$C$53</f>
        <v>HORAS</v>
      </c>
      <c r="CX102" s="678"/>
      <c r="CY102" s="678"/>
      <c r="CZ102" s="678"/>
      <c r="DA102" s="659">
        <f>SUMIF('Bitácoras Anteriores'!$K$6,DF59,'Bitácoras Anteriores'!$F$49)+SUMIF('Bitácoras Anteriores'!$K$59,$K$6,'Bitácoras Anteriores'!$F$102)+SUMIF('Bitácoras Anteriores'!$K$112,DF59,'Bitácoras Anteriores'!$F$155)+SUMIF('Bitácoras Anteriores'!$K$165,DF59,'Bitácoras Anteriores'!$F$208)+SUMIF('Bitácoras Anteriores'!$K$218,DF59,'Bitácoras Anteriores'!$F$261)+SUMIF('Bitácoras Anteriores'!$K$271,DF59,'Bitácoras Anteriores'!$F$314)+SUMIF('Bitácoras Anteriores'!$K$324,DF59,'Bitácoras Anteriores'!$F$367)+SUMIF('Bitácoras Anteriores'!$BH$6,DF59,'Bitácoras Anteriores'!$BC$49)+SUMIF('Bitácoras Anteriores'!$BH$59,$K$6,'Bitácoras Anteriores'!$BC$102)+SUMIF('Bitácoras Anteriores'!$BH$112,DF59,'Bitácoras Anteriores'!$BC$155)+SUMIF('Bitácoras Anteriores'!$BH$165,DF59,'Bitácoras Anteriores'!$BC$208)+SUMIF('Bitácoras Anteriores'!$BH$218,DF59,'Bitácoras Anteriores'!$BC$261)+SUMIF('Bitácoras Anteriores'!$BH$271,DF59,'Bitácoras Anteriores'!$BC$314)+SUMIF('Bitácoras Anteriores'!$BH$324,DF59,'Bitácoras Anteriores'!$BC$367)+SUMIF('Bitácoras Anteriores'!$DF$6,DF59,'Bitácoras Anteriores'!$DA$49)+SUMIF('Bitácoras Anteriores'!$DF$59,$K$6,'Bitácoras Anteriores'!$DA$102)+SUMIF('Bitácoras Anteriores'!$DF$112,DF59,'Bitácoras Anteriores'!$DA$155)+SUMIF('Bitácoras Anteriores'!$DF$165,DF59,'Bitácoras Anteriores'!$DA$208)+SUMIF('Bitácoras Anteriores'!$DF$218,DF59,'Bitácoras Anteriores'!$DA$261)+SUMIF('Bitácoras Anteriores'!$DF$271,DF59,'Bitácoras Anteriores'!$DA$314)+SUMIF('Bitácoras Anteriores'!$DF$324,DF59,'Bitácoras Anteriores'!$DA$367)+SUMIF('Bitácoras Anteriores'!$FC$6,DF59,'Bitácoras Anteriores'!$EX$49)+SUMIF('Bitácoras Anteriores'!$FC$59,$K$6,'Bitácoras Anteriores'!$EX$102)+SUMIF('Bitácoras Anteriores'!$FC$112,DF59,'Bitácoras Anteriores'!$EX$155)+SUMIF('Bitácoras Anteriores'!$FC$165,DF59,'Bitácoras Anteriores'!$EX$208)+SUMIF('Bitácoras Anteriores'!$FC$218,DF59,'Bitácoras Anteriores'!$EX$261)+SUMIF('Bitácoras Anteriores'!$FC$271,DF59,'Bitácoras Anteriores'!$EX$314)+SUMIF('Bitácoras Anteriores'!$FC$324,DF59,'Bitácoras Anteriores'!$EX$367)+SUMIF('Resumen Anual'!$L$6,DF59,'Resumen Anual'!$H$53)+SUMIF('Resumen Anual'!$L$64,DF59,'Resumen Anual'!$H$111)+SUMIF('Resumen Anual'!$L$122,DF59,'Resumen Anual'!$H$169)+SUMIF('Resumen Anual'!$L$180,DF59,'Resumen Anual'!$H$227)+SUMIF('Resumen Anual'!$L$238,DF59,'Resumen Anual'!$H$285)+SUMIF('Resumen Anual'!$L$296,DF59,'Resumen Anual'!$H$343)+SUMIF('Resumen Anual'!$L$354,DF59,'Resumen Anual'!$H$401)+SUMIF('Resumen Anual'!$L$412,DF59,'Resumen Anual'!$H$459)+SUMIF('Resumen Anual'!$L$470,DF59,'Resumen Anual'!$H$517)+SUMIF('Resumen Anual'!$L$528,DF59,'Resumen Anual'!$H$575)+SUMIF('Resumen Anual'!$L$586,DF59,'Resumen Anual'!$H$633)+SUMIF('Resumen Anual'!$L$644,DF59,'Resumen Anual'!$H$691)+SUMIF('Resumen Anual'!$BI$6,DF59,'Resumen Anual'!$BE$53)+SUMIF('Resumen Anual'!$BI$64,DF59,'Resumen Anual'!$BE$111)+SUMIF('Resumen Anual'!$BI$122,DF59,'Resumen Anual'!$BE$169)+SUMIF('Resumen Anual'!$BI$180,DF59,'Resumen Anual'!$BE$227)+SUMIF('Resumen Anual'!$BI$238,DF59,'Resumen Anual'!$BE$285)+SUMIF('Resumen Anual'!$BI$296,DF59,'Resumen Anual'!$BE$343)+SUMIF('Resumen Anual'!$BI$354,DF59,'Resumen Anual'!$BE$401)+SUMIF('Resumen Anual'!$BI$412,DF59,'Resumen Anual'!$BE$459)+SUMIF('Resumen Anual'!$BI$470,DF59,'Resumen Anual'!$BE$517)+SUMIF('Resumen Anual'!$BI$528,DF59,'Resumen Anual'!$BE$575)+SUMIF('Resumen Anual'!$BI$586,DF59,'Resumen Anual'!$BE$633)+SUMIF('Resumen Anual'!$BI$644,DF59,'Resumen Anual'!$BE$691)+SUMIF('Resumen Anual'!$DH$6,DF59,'Resumen Anual'!$DD$53)+SUMIF('Resumen Anual'!$DH$64,DF59,'Resumen Anual'!$DD$111)+SUMIF('Resumen Anual'!$DH$122,DF59,'Resumen Anual'!$DD$169)+SUMIF('Resumen Anual'!$DH$180,DF59,'Resumen Anual'!$DD$227)+SUMIF('Resumen Anual'!$DH$238,DF59,'Resumen Anual'!$DD$285)+SUMIF('Resumen Anual'!$DH$296,DF59,'Resumen Anual'!$DD$343)+SUMIF('Resumen Anual'!$DH$354,DF59,'Resumen Anual'!$DD$401)+SUMIF('Resumen Anual'!$DH$412,DF59,'Resumen Anual'!$DD$459)+SUMIF('Resumen Anual'!$DH$470,DF59,'Resumen Anual'!$DD$517)+SUMIF('Resumen Anual'!$DH$528,DF59,'Resumen Anual'!$DD$575)+SUMIF('Resumen Anual'!$DH$586,DF59,'Resumen Anual'!$DD$633)+SUMIF('Resumen Anual'!$FE$6,DF59,'Resumen Anual'!$FA$53)+SUMIF('Resumen Anual'!$DH$644,DF59,'Resumen Anual'!$DD$691)+SUMIF('Resumen Anual'!$FE$64,DF59,'Resumen Anual'!$FA$111)+SUMIF('Resumen Anual'!$FE$122,DF59,'Resumen Anual'!$FA$169)+SUMIF('Resumen Anual'!$FE$180,DF59,'Resumen Anual'!$FA$227)+SUMIF('Resumen Anual'!$FE$238,DF59,'Resumen Anual'!$FA$285)+SUMIF('Resumen Anual'!$FE$296,DF59,'Resumen Anual'!$FA$343)+SUMIF('Resumen Anual'!$FE$354,DF59,'Resumen Anual'!$FA$401)+SUMIF('Resumen Anual'!$FE$412,DF59,'Resumen Anual'!$FA$459)+SUMIF('Resumen Anual'!$FE$470,DF59,'Resumen Anual'!$FA$517)+SUMIF('Resumen Anual'!$FE$586,DF59,'Resumen Anual'!$FA$633)+SUMIF('Resumen Anual'!$FE$528,DF59,'Resumen Anual'!$FA$575)+SUMIF('Resumen Anual'!$FE$644,DF59,'Resumen Anual'!$FA$691)</f>
        <v>0</v>
      </c>
      <c r="DB102" s="667"/>
      <c r="DC102" s="667"/>
      <c r="DD102" s="667"/>
      <c r="DE102" s="667"/>
      <c r="DF102" s="667"/>
      <c r="DG102" s="667"/>
      <c r="DH102" s="15"/>
      <c r="DI102" s="674" t="str">
        <f>'Resumen Anual'!$O$53</f>
        <v>DÍA</v>
      </c>
      <c r="DJ102" s="674"/>
      <c r="DK102" s="674"/>
      <c r="DL102" s="679"/>
      <c r="DM102" s="667">
        <f>SUMIF('Bitácoras Anteriores'!$K$6,DF59,'Bitácoras Anteriores'!$R$49)+SUMIF('Bitácoras Anteriores'!$K$59,$K$6,'Bitácoras Anteriores'!$F$102)+SUMIF('Bitácoras Anteriores'!$K$112,DF59,'Bitácoras Anteriores'!$F$155)+SUMIF('Bitácoras Anteriores'!$K$165,DF59,'Bitácoras Anteriores'!$F$208)+SUMIF('Bitácoras Anteriores'!$K$218,DF59,'Bitácoras Anteriores'!$F$261)+SUMIF('Bitácoras Anteriores'!$K$271,DF59,'Bitácoras Anteriores'!$F$314)+SUMIF('Bitácoras Anteriores'!$K$324,DF59,'Bitácoras Anteriores'!$F$367)+SUMIF('Bitácoras Anteriores'!$BH$6,DF59,'Bitácoras Anteriores'!$BO$49)+SUMIF('Bitácoras Anteriores'!$BH$59,$K$6,'Bitácoras Anteriores'!$BC$102)+SUMIF('Bitácoras Anteriores'!$BH$112,DF59,'Bitácoras Anteriores'!$BC$155)+SUMIF('Bitácoras Anteriores'!$BH$165,DF59,'Bitácoras Anteriores'!$BC$208)+SUMIF('Bitácoras Anteriores'!$BH$218,DF59,'Bitácoras Anteriores'!$BC$261)+SUMIF('Bitácoras Anteriores'!$BH$271,DF59,'Bitácoras Anteriores'!$BC$314)+SUMIF('Bitácoras Anteriores'!$BH$324,DF59,'Bitácoras Anteriores'!$BC$367)+SUMIF('Bitácoras Anteriores'!$DF$6,DF59,'Bitácoras Anteriores'!$DM$49)+SUMIF('Bitácoras Anteriores'!$DF$59,$K$6,'Bitácoras Anteriores'!$DA$102)+SUMIF('Bitácoras Anteriores'!$DF$112,DF59,'Bitácoras Anteriores'!$DA$155)+SUMIF('Bitácoras Anteriores'!$DF$165,DF59,'Bitácoras Anteriores'!$DA$208)+SUMIF('Bitácoras Anteriores'!$DF$218,DF59,'Bitácoras Anteriores'!$DA$261)+SUMIF('Bitácoras Anteriores'!$DF$271,DF59,'Bitácoras Anteriores'!$DA$314)+SUMIF('Bitácoras Anteriores'!$DF$324,DF59,'Bitácoras Anteriores'!$DA$367)+SUMIF('Bitácoras Anteriores'!$FC$6,DF59,'Bitácoras Anteriores'!$FJ$49)+SUMIF('Bitácoras Anteriores'!$FC$59,$K$6,'Bitácoras Anteriores'!$EX$102)+SUMIF('Bitácoras Anteriores'!$FC$112,DF59,'Bitácoras Anteriores'!$EX$155)+SUMIF('Bitácoras Anteriores'!$FC$165,DF59,'Bitácoras Anteriores'!$EX$208)+SUMIF('Bitácoras Anteriores'!$FC$218,DF59,'Bitácoras Anteriores'!$EX$261)+SUMIF('Bitácoras Anteriores'!$FC$271,DF59,'Bitácoras Anteriores'!$EX$314)+SUMIF('Bitácoras Anteriores'!$FC$324,DF59,'Bitácoras Anteriores'!$EX$367)+SUMIF('Resumen Anual'!$L$6,DF59,'Resumen Anual'!$T$53)+SUMIF('Resumen Anual'!$L$64,DF59,'Resumen Anual'!$H$111)+SUMIF('Resumen Anual'!$L$122,DF59,'Resumen Anual'!$H$169)+SUMIF('Resumen Anual'!$L$180,DF59,'Resumen Anual'!$H$227)+SUMIF('Resumen Anual'!$L$238,DF59,'Resumen Anual'!$H$285)+SUMIF('Resumen Anual'!$L$296,DF59,'Resumen Anual'!$H$343)+SUMIF('Resumen Anual'!$L$354,DF59,'Resumen Anual'!$H$401)+SUMIF('Resumen Anual'!$L$412,DF59,'Resumen Anual'!$H$459)+SUMIF('Resumen Anual'!$L$470,DF59,'Resumen Anual'!$H$517)+SUMIF('Resumen Anual'!$L$528,DF59,'Resumen Anual'!$H$575)+SUMIF('Resumen Anual'!$L$586,DF59,'Resumen Anual'!$H$633)+SUMIF('Resumen Anual'!$L$644,DF59,'Resumen Anual'!$H$691)+SUMIF('Resumen Anual'!$BI$6,DF59,'Resumen Anual'!$BQ$53)+SUMIF('Resumen Anual'!$BI$64,DF59,'Resumen Anual'!$BE$111)+SUMIF('Resumen Anual'!$BI$122,DF59,'Resumen Anual'!$BE$169)+SUMIF('Resumen Anual'!$BI$180,DF59,'Resumen Anual'!$BE$227)+SUMIF('Resumen Anual'!$BI$238,DF59,'Resumen Anual'!$BE$285)+SUMIF('Resumen Anual'!$BI$296,DF59,'Resumen Anual'!$BE$343)+SUMIF('Resumen Anual'!$BI$354,DF59,'Resumen Anual'!$BE$401)+SUMIF('Resumen Anual'!$BI$412,DF59,'Resumen Anual'!$BE$459)+SUMIF('Resumen Anual'!$BI$470,DF59,'Resumen Anual'!$BE$517)+SUMIF('Resumen Anual'!$BI$528,DF59,'Resumen Anual'!$BE$575)+SUMIF('Resumen Anual'!$BI$586,DF59,'Resumen Anual'!$BE$633)+SUMIF('Resumen Anual'!$BI$644,DF59,'Resumen Anual'!$BE$691)+SUMIF('Resumen Anual'!$DH$6,DF59,'Resumen Anual'!$DP$53)+SUMIF('Resumen Anual'!$DH$64,DF59,'Resumen Anual'!$DD$111)+SUMIF('Resumen Anual'!$DH$122,DF59,'Resumen Anual'!$DD$169)+SUMIF('Resumen Anual'!$DH$180,DF59,'Resumen Anual'!$DD$227)+SUMIF('Resumen Anual'!$DH$238,DF59,'Resumen Anual'!$DD$285)+SUMIF('Resumen Anual'!$DH$296,DF59,'Resumen Anual'!$DD$343)+SUMIF('Resumen Anual'!$DH$354,DF59,'Resumen Anual'!$DD$401)+SUMIF('Resumen Anual'!$DH$412,DF59,'Resumen Anual'!$DD$459)+SUMIF('Resumen Anual'!$DH$470,DF59,'Resumen Anual'!$DD$517)+SUMIF('Resumen Anual'!$DH$528,DF59,'Resumen Anual'!$DD$575)+SUMIF('Resumen Anual'!$DH$586,DF59,'Resumen Anual'!$DD$633)+SUMIF('Resumen Anual'!$FE$6,DF59,'Resumen Anual'!$FM$53)+SUMIF('Resumen Anual'!$DH$644,DF59,'Resumen Anual'!$DD$691)+SUMIF('Resumen Anual'!$FE$64,DF59,'Resumen Anual'!$FA$111)+SUMIF('Resumen Anual'!$FE$122,DF59,'Resumen Anual'!$FA$169)+SUMIF('Resumen Anual'!$FE$180,DF59,'Resumen Anual'!$FA$227)+SUMIF('Resumen Anual'!$FE$238,DF59,'Resumen Anual'!$FA$285)+SUMIF('Resumen Anual'!$FE$296,DF59,'Resumen Anual'!$FA$343)+SUMIF('Resumen Anual'!$FE$354,DF59,'Resumen Anual'!$FA$401)+SUMIF('Resumen Anual'!$FE$412,DF59,'Resumen Anual'!$FA$459)+SUMIF('Resumen Anual'!$FE$470,DF59,'Resumen Anual'!$FA$517)+SUMIF('Resumen Anual'!$FE$586,DF59,'Resumen Anual'!$FA$633)+SUMIF('Resumen Anual'!$FE$528,DF59,'Resumen Anual'!$FA$575)+SUMIF('Resumen Anual'!$FE$644,DF59,'Resumen Anual'!$FA$691)</f>
        <v>0</v>
      </c>
      <c r="DN102" s="667"/>
      <c r="DO102" s="667"/>
      <c r="DP102" s="667"/>
      <c r="DQ102" s="667"/>
      <c r="DR102" s="667"/>
      <c r="DS102" s="667"/>
      <c r="DT102" s="632"/>
      <c r="DU102" s="1220" t="str">
        <f>IF(Portada!$A$1="www.fly-logics.com","MATRICULA",0)</f>
        <v>MATRICULA</v>
      </c>
      <c r="DV102" s="1221"/>
      <c r="DW102" s="1221"/>
      <c r="DX102" s="1221"/>
      <c r="DY102" s="1221"/>
      <c r="DZ102" s="1221"/>
      <c r="EA102" s="660"/>
      <c r="EB102" s="660"/>
      <c r="EC102" s="660"/>
      <c r="ED102" s="660"/>
      <c r="EE102" s="660"/>
      <c r="EF102" s="661"/>
      <c r="EG102" s="1220" t="str">
        <f>IF(Portada!$A$1="www.fly-logics.com","FECHA MAT.",0)</f>
        <v>FECHA MAT.</v>
      </c>
      <c r="EH102" s="1221"/>
      <c r="EI102" s="1221"/>
      <c r="EJ102" s="1221"/>
      <c r="EK102" s="1221"/>
      <c r="EL102" s="1221"/>
      <c r="EM102" s="668"/>
      <c r="EN102" s="669"/>
      <c r="EO102" s="669"/>
      <c r="EP102" s="669"/>
      <c r="EQ102" s="669"/>
      <c r="ER102" s="1200"/>
      <c r="ES102" s="699"/>
      <c r="ET102" s="678" t="str">
        <f>'Resumen Anual'!$C$53</f>
        <v>HORAS</v>
      </c>
      <c r="EU102" s="678"/>
      <c r="EV102" s="678"/>
      <c r="EW102" s="678"/>
      <c r="EX102" s="659">
        <f>SUMIF('Bitácoras Anteriores'!$K$6,FC59,'Bitácoras Anteriores'!$F$49)+SUMIF('Bitácoras Anteriores'!$K$59,$K$6,'Bitácoras Anteriores'!$F$102)+SUMIF('Bitácoras Anteriores'!$K$112,FC59,'Bitácoras Anteriores'!$F$155)+SUMIF('Bitácoras Anteriores'!$K$165,FC59,'Bitácoras Anteriores'!$F$208)+SUMIF('Bitácoras Anteriores'!$K$218,FC59,'Bitácoras Anteriores'!$F$261)+SUMIF('Bitácoras Anteriores'!$K$271,FC59,'Bitácoras Anteriores'!$F$314)+SUMIF('Bitácoras Anteriores'!$K$324,FC59,'Bitácoras Anteriores'!$F$367)+SUMIF('Bitácoras Anteriores'!$BH$6,FC59,'Bitácoras Anteriores'!$BC$49)+SUMIF('Bitácoras Anteriores'!$BH$59,$K$6,'Bitácoras Anteriores'!$BC$102)+SUMIF('Bitácoras Anteriores'!$BH$112,FC59,'Bitácoras Anteriores'!$BC$155)+SUMIF('Bitácoras Anteriores'!$BH$165,FC59,'Bitácoras Anteriores'!$BC$208)+SUMIF('Bitácoras Anteriores'!$BH$218,FC59,'Bitácoras Anteriores'!$BC$261)+SUMIF('Bitácoras Anteriores'!$BH$271,FC59,'Bitácoras Anteriores'!$BC$314)+SUMIF('Bitácoras Anteriores'!$BH$324,FC59,'Bitácoras Anteriores'!$BC$367)+SUMIF('Bitácoras Anteriores'!$DF$6,FC59,'Bitácoras Anteriores'!$DA$49)+SUMIF('Bitácoras Anteriores'!$DF$59,$K$6,'Bitácoras Anteriores'!$DA$102)+SUMIF('Bitácoras Anteriores'!$DF$112,FC59,'Bitácoras Anteriores'!$DA$155)+SUMIF('Bitácoras Anteriores'!$DF$165,FC59,'Bitácoras Anteriores'!$DA$208)+SUMIF('Bitácoras Anteriores'!$DF$218,FC59,'Bitácoras Anteriores'!$DA$261)+SUMIF('Bitácoras Anteriores'!$DF$271,FC59,'Bitácoras Anteriores'!$DA$314)+SUMIF('Bitácoras Anteriores'!$DF$324,FC59,'Bitácoras Anteriores'!$DA$367)+SUMIF('Bitácoras Anteriores'!$FC$6,FC59,'Bitácoras Anteriores'!$EX$49)+SUMIF('Bitácoras Anteriores'!$FC$59,$K$6,'Bitácoras Anteriores'!$EX$102)+SUMIF('Bitácoras Anteriores'!$FC$112,FC59,'Bitácoras Anteriores'!$EX$155)+SUMIF('Bitácoras Anteriores'!$FC$165,FC59,'Bitácoras Anteriores'!$EX$208)+SUMIF('Bitácoras Anteriores'!$FC$218,FC59,'Bitácoras Anteriores'!$EX$261)+SUMIF('Bitácoras Anteriores'!$FC$271,FC59,'Bitácoras Anteriores'!$EX$314)+SUMIF('Bitácoras Anteriores'!$FC$324,FC59,'Bitácoras Anteriores'!$EX$367)+SUMIF('Resumen Anual'!$L$6,FC59,'Resumen Anual'!$H$53)+SUMIF('Resumen Anual'!$L$64,FC59,'Resumen Anual'!$H$111)+SUMIF('Resumen Anual'!$L$122,FC59,'Resumen Anual'!$H$169)+SUMIF('Resumen Anual'!$L$180,FC59,'Resumen Anual'!$H$227)+SUMIF('Resumen Anual'!$L$238,FC59,'Resumen Anual'!$H$285)+SUMIF('Resumen Anual'!$L$296,FC59,'Resumen Anual'!$H$343)+SUMIF('Resumen Anual'!$L$354,FC59,'Resumen Anual'!$H$401)+SUMIF('Resumen Anual'!$L$412,FC59,'Resumen Anual'!$H$459)+SUMIF('Resumen Anual'!$L$470,FC59,'Resumen Anual'!$H$517)+SUMIF('Resumen Anual'!$L$528,FC59,'Resumen Anual'!$H$575)+SUMIF('Resumen Anual'!$L$586,FC59,'Resumen Anual'!$H$633)+SUMIF('Resumen Anual'!$L$644,FC59,'Resumen Anual'!$H$691)+SUMIF('Resumen Anual'!$BI$6,FC59,'Resumen Anual'!$BE$53)+SUMIF('Resumen Anual'!$BI$64,FC59,'Resumen Anual'!$BE$111)+SUMIF('Resumen Anual'!$BI$122,FC59,'Resumen Anual'!$BE$169)+SUMIF('Resumen Anual'!$BI$180,FC59,'Resumen Anual'!$BE$227)+SUMIF('Resumen Anual'!$BI$238,FC59,'Resumen Anual'!$BE$285)+SUMIF('Resumen Anual'!$BI$296,FC59,'Resumen Anual'!$BE$343)+SUMIF('Resumen Anual'!$BI$354,FC59,'Resumen Anual'!$BE$401)+SUMIF('Resumen Anual'!$BI$412,FC59,'Resumen Anual'!$BE$459)+SUMIF('Resumen Anual'!$BI$470,FC59,'Resumen Anual'!$BE$517)+SUMIF('Resumen Anual'!$BI$528,FC59,'Resumen Anual'!$BE$575)+SUMIF('Resumen Anual'!$BI$586,FC59,'Resumen Anual'!$BE$633)+SUMIF('Resumen Anual'!$BI$644,FC59,'Resumen Anual'!$BE$691)+SUMIF('Resumen Anual'!$DH$6,FC59,'Resumen Anual'!$DD$53)+SUMIF('Resumen Anual'!$DH$64,FC59,'Resumen Anual'!$DD$111)+SUMIF('Resumen Anual'!$DH$122,FC59,'Resumen Anual'!$DD$169)+SUMIF('Resumen Anual'!$DH$180,FC59,'Resumen Anual'!$DD$227)+SUMIF('Resumen Anual'!$DH$238,FC59,'Resumen Anual'!$DD$285)+SUMIF('Resumen Anual'!$DH$296,FC59,'Resumen Anual'!$DD$343)+SUMIF('Resumen Anual'!$DH$354,FC59,'Resumen Anual'!$DD$401)+SUMIF('Resumen Anual'!$DH$412,FC59,'Resumen Anual'!$DD$459)+SUMIF('Resumen Anual'!$DH$470,FC59,'Resumen Anual'!$DD$517)+SUMIF('Resumen Anual'!$DH$528,FC59,'Resumen Anual'!$DD$575)+SUMIF('Resumen Anual'!$DH$586,FC59,'Resumen Anual'!$DD$633)+SUMIF('Resumen Anual'!$FE$6,FC59,'Resumen Anual'!$FA$53)+SUMIF('Resumen Anual'!$DH$644,FC59,'Resumen Anual'!$DD$691)+SUMIF('Resumen Anual'!$FE$64,FC59,'Resumen Anual'!$FA$111)+SUMIF('Resumen Anual'!$FE$122,FC59,'Resumen Anual'!$FA$169)+SUMIF('Resumen Anual'!$FE$180,FC59,'Resumen Anual'!$FA$227)+SUMIF('Resumen Anual'!$FE$238,FC59,'Resumen Anual'!$FA$285)+SUMIF('Resumen Anual'!$FE$296,FC59,'Resumen Anual'!$FA$343)+SUMIF('Resumen Anual'!$FE$354,FC59,'Resumen Anual'!$FA$401)+SUMIF('Resumen Anual'!$FE$412,FC59,'Resumen Anual'!$FA$459)+SUMIF('Resumen Anual'!$FE$470,FC59,'Resumen Anual'!$FA$517)+SUMIF('Resumen Anual'!$FE$586,FC59,'Resumen Anual'!$FA$633)+SUMIF('Resumen Anual'!$FE$528,FC59,'Resumen Anual'!$FA$575)+SUMIF('Resumen Anual'!$FE$644,FC59,'Resumen Anual'!$FA$691)</f>
        <v>0</v>
      </c>
      <c r="EY102" s="667"/>
      <c r="EZ102" s="667"/>
      <c r="FA102" s="667"/>
      <c r="FB102" s="667"/>
      <c r="FC102" s="667"/>
      <c r="FD102" s="667"/>
      <c r="FE102" s="15"/>
      <c r="FF102" s="674" t="str">
        <f>'Resumen Anual'!$O$53</f>
        <v>DÍA</v>
      </c>
      <c r="FG102" s="674"/>
      <c r="FH102" s="674"/>
      <c r="FI102" s="679"/>
      <c r="FJ102" s="667">
        <f>SUMIF('Bitácoras Anteriores'!$K$6,FC59,'Bitácoras Anteriores'!$R$49)+SUMIF('Bitácoras Anteriores'!$K$59,$K$6,'Bitácoras Anteriores'!$F$102)+SUMIF('Bitácoras Anteriores'!$K$112,FC59,'Bitácoras Anteriores'!$F$155)+SUMIF('Bitácoras Anteriores'!$K$165,FC59,'Bitácoras Anteriores'!$F$208)+SUMIF('Bitácoras Anteriores'!$K$218,FC59,'Bitácoras Anteriores'!$F$261)+SUMIF('Bitácoras Anteriores'!$K$271,FC59,'Bitácoras Anteriores'!$F$314)+SUMIF('Bitácoras Anteriores'!$K$324,FC59,'Bitácoras Anteriores'!$F$367)+SUMIF('Bitácoras Anteriores'!$BH$6,FC59,'Bitácoras Anteriores'!$BO$49)+SUMIF('Bitácoras Anteriores'!$BH$59,$K$6,'Bitácoras Anteriores'!$BC$102)+SUMIF('Bitácoras Anteriores'!$BH$112,FC59,'Bitácoras Anteriores'!$BC$155)+SUMIF('Bitácoras Anteriores'!$BH$165,FC59,'Bitácoras Anteriores'!$BC$208)+SUMIF('Bitácoras Anteriores'!$BH$218,FC59,'Bitácoras Anteriores'!$BC$261)+SUMIF('Bitácoras Anteriores'!$BH$271,FC59,'Bitácoras Anteriores'!$BC$314)+SUMIF('Bitácoras Anteriores'!$BH$324,FC59,'Bitácoras Anteriores'!$BC$367)+SUMIF('Bitácoras Anteriores'!$DF$6,FC59,'Bitácoras Anteriores'!$DM$49)+SUMIF('Bitácoras Anteriores'!$DF$59,$K$6,'Bitácoras Anteriores'!$DA$102)+SUMIF('Bitácoras Anteriores'!$DF$112,FC59,'Bitácoras Anteriores'!$DA$155)+SUMIF('Bitácoras Anteriores'!$DF$165,FC59,'Bitácoras Anteriores'!$DA$208)+SUMIF('Bitácoras Anteriores'!$DF$218,FC59,'Bitácoras Anteriores'!$DA$261)+SUMIF('Bitácoras Anteriores'!$DF$271,FC59,'Bitácoras Anteriores'!$DA$314)+SUMIF('Bitácoras Anteriores'!$DF$324,FC59,'Bitácoras Anteriores'!$DA$367)+SUMIF('Bitácoras Anteriores'!$FC$6,FC59,'Bitácoras Anteriores'!$FJ$49)+SUMIF('Bitácoras Anteriores'!$FC$59,$K$6,'Bitácoras Anteriores'!$EX$102)+SUMIF('Bitácoras Anteriores'!$FC$112,FC59,'Bitácoras Anteriores'!$EX$155)+SUMIF('Bitácoras Anteriores'!$FC$165,FC59,'Bitácoras Anteriores'!$EX$208)+SUMIF('Bitácoras Anteriores'!$FC$218,FC59,'Bitácoras Anteriores'!$EX$261)+SUMIF('Bitácoras Anteriores'!$FC$271,FC59,'Bitácoras Anteriores'!$EX$314)+SUMIF('Bitácoras Anteriores'!$FC$324,FC59,'Bitácoras Anteriores'!$EX$367)+SUMIF('Resumen Anual'!$L$6,FC59,'Resumen Anual'!$T$53)+SUMIF('Resumen Anual'!$L$64,FC59,'Resumen Anual'!$H$111)+SUMIF('Resumen Anual'!$L$122,FC59,'Resumen Anual'!$H$169)+SUMIF('Resumen Anual'!$L$180,FC59,'Resumen Anual'!$H$227)+SUMIF('Resumen Anual'!$L$238,FC59,'Resumen Anual'!$H$285)+SUMIF('Resumen Anual'!$L$296,FC59,'Resumen Anual'!$H$343)+SUMIF('Resumen Anual'!$L$354,FC59,'Resumen Anual'!$H$401)+SUMIF('Resumen Anual'!$L$412,FC59,'Resumen Anual'!$H$459)+SUMIF('Resumen Anual'!$L$470,FC59,'Resumen Anual'!$H$517)+SUMIF('Resumen Anual'!$L$528,FC59,'Resumen Anual'!$H$575)+SUMIF('Resumen Anual'!$L$586,FC59,'Resumen Anual'!$H$633)+SUMIF('Resumen Anual'!$L$644,FC59,'Resumen Anual'!$H$691)+SUMIF('Resumen Anual'!$BI$6,FC59,'Resumen Anual'!$BQ$53)+SUMIF('Resumen Anual'!$BI$64,FC59,'Resumen Anual'!$BE$111)+SUMIF('Resumen Anual'!$BI$122,FC59,'Resumen Anual'!$BE$169)+SUMIF('Resumen Anual'!$BI$180,FC59,'Resumen Anual'!$BE$227)+SUMIF('Resumen Anual'!$BI$238,FC59,'Resumen Anual'!$BE$285)+SUMIF('Resumen Anual'!$BI$296,FC59,'Resumen Anual'!$BE$343)+SUMIF('Resumen Anual'!$BI$354,FC59,'Resumen Anual'!$BE$401)+SUMIF('Resumen Anual'!$BI$412,FC59,'Resumen Anual'!$BE$459)+SUMIF('Resumen Anual'!$BI$470,FC59,'Resumen Anual'!$BE$517)+SUMIF('Resumen Anual'!$BI$528,FC59,'Resumen Anual'!$BE$575)+SUMIF('Resumen Anual'!$BI$586,FC59,'Resumen Anual'!$BE$633)+SUMIF('Resumen Anual'!$BI$644,FC59,'Resumen Anual'!$BE$691)+SUMIF('Resumen Anual'!$DH$6,FC59,'Resumen Anual'!$DP$53)+SUMIF('Resumen Anual'!$DH$64,FC59,'Resumen Anual'!$DD$111)+SUMIF('Resumen Anual'!$DH$122,FC59,'Resumen Anual'!$DD$169)+SUMIF('Resumen Anual'!$DH$180,FC59,'Resumen Anual'!$DD$227)+SUMIF('Resumen Anual'!$DH$238,FC59,'Resumen Anual'!$DD$285)+SUMIF('Resumen Anual'!$DH$296,FC59,'Resumen Anual'!$DD$343)+SUMIF('Resumen Anual'!$DH$354,FC59,'Resumen Anual'!$DD$401)+SUMIF('Resumen Anual'!$DH$412,FC59,'Resumen Anual'!$DD$459)+SUMIF('Resumen Anual'!$DH$470,FC59,'Resumen Anual'!$DD$517)+SUMIF('Resumen Anual'!$DH$528,FC59,'Resumen Anual'!$DD$575)+SUMIF('Resumen Anual'!$DH$586,FC59,'Resumen Anual'!$DD$633)+SUMIF('Resumen Anual'!$FE$6,FC59,'Resumen Anual'!$FM$53)+SUMIF('Resumen Anual'!$DH$644,FC59,'Resumen Anual'!$DD$691)+SUMIF('Resumen Anual'!$FE$64,FC59,'Resumen Anual'!$FA$111)+SUMIF('Resumen Anual'!$FE$122,FC59,'Resumen Anual'!$FA$169)+SUMIF('Resumen Anual'!$FE$180,FC59,'Resumen Anual'!$FA$227)+SUMIF('Resumen Anual'!$FE$238,FC59,'Resumen Anual'!$FA$285)+SUMIF('Resumen Anual'!$FE$296,FC59,'Resumen Anual'!$FA$343)+SUMIF('Resumen Anual'!$FE$354,FC59,'Resumen Anual'!$FA$401)+SUMIF('Resumen Anual'!$FE$412,FC59,'Resumen Anual'!$FA$459)+SUMIF('Resumen Anual'!$FE$470,FC59,'Resumen Anual'!$FA$517)+SUMIF('Resumen Anual'!$FE$586,FC59,'Resumen Anual'!$FA$633)+SUMIF('Resumen Anual'!$FE$528,FC59,'Resumen Anual'!$FA$575)+SUMIF('Resumen Anual'!$FE$644,FC59,'Resumen Anual'!$FA$691)</f>
        <v>0</v>
      </c>
      <c r="FK102" s="667"/>
      <c r="FL102" s="667"/>
      <c r="FM102" s="667"/>
      <c r="FN102" s="667"/>
      <c r="FO102" s="667"/>
      <c r="FP102" s="667"/>
      <c r="FQ102" s="632"/>
      <c r="FR102" s="1220" t="str">
        <f>IF(Portada!$A$1="www.fly-logics.com","MATRICULA",0)</f>
        <v>MATRICULA</v>
      </c>
      <c r="FS102" s="1221"/>
      <c r="FT102" s="1221"/>
      <c r="FU102" s="1221"/>
      <c r="FV102" s="1221"/>
      <c r="FW102" s="1221"/>
      <c r="FX102" s="660"/>
      <c r="FY102" s="660"/>
      <c r="FZ102" s="660"/>
      <c r="GA102" s="660"/>
      <c r="GB102" s="660"/>
      <c r="GC102" s="661"/>
      <c r="GD102" s="1220" t="str">
        <f>IF(Portada!$A$1="www.fly-logics.com","FECHA MAT.",0)</f>
        <v>FECHA MAT.</v>
      </c>
      <c r="GE102" s="1221"/>
      <c r="GF102" s="1221"/>
      <c r="GG102" s="1221"/>
      <c r="GH102" s="1221"/>
      <c r="GI102" s="1221"/>
      <c r="GJ102" s="668"/>
      <c r="GK102" s="669"/>
      <c r="GL102" s="669"/>
      <c r="GM102" s="669"/>
      <c r="GN102" s="670"/>
      <c r="GO102" s="1200"/>
    </row>
    <row r="103" spans="1:197" ht="3" customHeight="1" x14ac:dyDescent="0.25">
      <c r="A103" s="699"/>
      <c r="B103" s="6"/>
      <c r="C103" s="286"/>
      <c r="D103" s="286"/>
      <c r="E103" s="286"/>
      <c r="F103" s="6"/>
      <c r="G103" s="287"/>
      <c r="H103" s="287"/>
      <c r="I103" s="287"/>
      <c r="J103" s="287"/>
      <c r="K103" s="287"/>
      <c r="L103" s="287"/>
      <c r="M103" s="15"/>
      <c r="N103" s="6"/>
      <c r="O103" s="286"/>
      <c r="P103" s="286"/>
      <c r="Q103" s="286"/>
      <c r="R103" s="6"/>
      <c r="S103" s="287"/>
      <c r="T103" s="287"/>
      <c r="U103" s="287"/>
      <c r="V103" s="287"/>
      <c r="W103" s="287"/>
      <c r="X103" s="287"/>
      <c r="Y103" s="632"/>
      <c r="Z103" s="1222"/>
      <c r="AA103" s="1223"/>
      <c r="AB103" s="1223"/>
      <c r="AC103" s="1223"/>
      <c r="AD103" s="1223"/>
      <c r="AE103" s="1223"/>
      <c r="AF103" s="662"/>
      <c r="AG103" s="662"/>
      <c r="AH103" s="662"/>
      <c r="AI103" s="662"/>
      <c r="AJ103" s="662"/>
      <c r="AK103" s="663"/>
      <c r="AL103" s="1222"/>
      <c r="AM103" s="1223"/>
      <c r="AN103" s="1223"/>
      <c r="AO103" s="1223"/>
      <c r="AP103" s="1223"/>
      <c r="AQ103" s="1223"/>
      <c r="AR103" s="671"/>
      <c r="AS103" s="672"/>
      <c r="AT103" s="672"/>
      <c r="AU103" s="672"/>
      <c r="AV103" s="672"/>
      <c r="AW103" s="1200"/>
      <c r="AX103" s="699"/>
      <c r="AY103" s="6"/>
      <c r="AZ103" s="286"/>
      <c r="BA103" s="286"/>
      <c r="BB103" s="286"/>
      <c r="BC103" s="6"/>
      <c r="BD103" s="287"/>
      <c r="BE103" s="287"/>
      <c r="BF103" s="287"/>
      <c r="BG103" s="287"/>
      <c r="BH103" s="287"/>
      <c r="BI103" s="287"/>
      <c r="BJ103" s="15"/>
      <c r="BK103" s="6"/>
      <c r="BL103" s="286"/>
      <c r="BM103" s="286"/>
      <c r="BN103" s="286"/>
      <c r="BO103" s="6"/>
      <c r="BP103" s="287"/>
      <c r="BQ103" s="287"/>
      <c r="BR103" s="287"/>
      <c r="BS103" s="287"/>
      <c r="BT103" s="287"/>
      <c r="BU103" s="287"/>
      <c r="BV103" s="632"/>
      <c r="BW103" s="1222"/>
      <c r="BX103" s="1223"/>
      <c r="BY103" s="1223"/>
      <c r="BZ103" s="1223"/>
      <c r="CA103" s="1223"/>
      <c r="CB103" s="1223"/>
      <c r="CC103" s="662"/>
      <c r="CD103" s="662"/>
      <c r="CE103" s="662"/>
      <c r="CF103" s="662"/>
      <c r="CG103" s="662"/>
      <c r="CH103" s="663"/>
      <c r="CI103" s="1222"/>
      <c r="CJ103" s="1223"/>
      <c r="CK103" s="1223"/>
      <c r="CL103" s="1223"/>
      <c r="CM103" s="1223"/>
      <c r="CN103" s="1223"/>
      <c r="CO103" s="671"/>
      <c r="CP103" s="672"/>
      <c r="CQ103" s="672"/>
      <c r="CR103" s="672"/>
      <c r="CS103" s="673"/>
      <c r="CT103" s="1200"/>
      <c r="CU103" s="1199"/>
      <c r="CV103" s="699"/>
      <c r="CW103" s="6"/>
      <c r="CX103" s="286"/>
      <c r="CY103" s="286"/>
      <c r="CZ103" s="286"/>
      <c r="DA103" s="6"/>
      <c r="DB103" s="287"/>
      <c r="DC103" s="287"/>
      <c r="DD103" s="287"/>
      <c r="DE103" s="287"/>
      <c r="DF103" s="287"/>
      <c r="DG103" s="287"/>
      <c r="DH103" s="15"/>
      <c r="DI103" s="6"/>
      <c r="DJ103" s="286"/>
      <c r="DK103" s="286"/>
      <c r="DL103" s="286"/>
      <c r="DM103" s="6"/>
      <c r="DN103" s="287"/>
      <c r="DO103" s="287"/>
      <c r="DP103" s="287"/>
      <c r="DQ103" s="287"/>
      <c r="DR103" s="287"/>
      <c r="DS103" s="287"/>
      <c r="DT103" s="632"/>
      <c r="DU103" s="1222"/>
      <c r="DV103" s="1223"/>
      <c r="DW103" s="1223"/>
      <c r="DX103" s="1223"/>
      <c r="DY103" s="1223"/>
      <c r="DZ103" s="1223"/>
      <c r="EA103" s="662"/>
      <c r="EB103" s="662"/>
      <c r="EC103" s="662"/>
      <c r="ED103" s="662"/>
      <c r="EE103" s="662"/>
      <c r="EF103" s="663"/>
      <c r="EG103" s="1222"/>
      <c r="EH103" s="1223"/>
      <c r="EI103" s="1223"/>
      <c r="EJ103" s="1223"/>
      <c r="EK103" s="1223"/>
      <c r="EL103" s="1223"/>
      <c r="EM103" s="671"/>
      <c r="EN103" s="672"/>
      <c r="EO103" s="672"/>
      <c r="EP103" s="672"/>
      <c r="EQ103" s="672"/>
      <c r="ER103" s="1200"/>
      <c r="ES103" s="699"/>
      <c r="ET103" s="6"/>
      <c r="EU103" s="286"/>
      <c r="EV103" s="286"/>
      <c r="EW103" s="286"/>
      <c r="EX103" s="6"/>
      <c r="EY103" s="287"/>
      <c r="EZ103" s="287"/>
      <c r="FA103" s="287"/>
      <c r="FB103" s="287"/>
      <c r="FC103" s="287"/>
      <c r="FD103" s="287"/>
      <c r="FE103" s="15"/>
      <c r="FF103" s="6"/>
      <c r="FG103" s="286"/>
      <c r="FH103" s="286"/>
      <c r="FI103" s="286"/>
      <c r="FJ103" s="6"/>
      <c r="FK103" s="287"/>
      <c r="FL103" s="287"/>
      <c r="FM103" s="287"/>
      <c r="FN103" s="287"/>
      <c r="FO103" s="287"/>
      <c r="FP103" s="287"/>
      <c r="FQ103" s="632"/>
      <c r="FR103" s="1222"/>
      <c r="FS103" s="1223"/>
      <c r="FT103" s="1223"/>
      <c r="FU103" s="1223"/>
      <c r="FV103" s="1223"/>
      <c r="FW103" s="1223"/>
      <c r="FX103" s="662"/>
      <c r="FY103" s="662"/>
      <c r="FZ103" s="662"/>
      <c r="GA103" s="662"/>
      <c r="GB103" s="662"/>
      <c r="GC103" s="663"/>
      <c r="GD103" s="1222"/>
      <c r="GE103" s="1223"/>
      <c r="GF103" s="1223"/>
      <c r="GG103" s="1223"/>
      <c r="GH103" s="1223"/>
      <c r="GI103" s="1223"/>
      <c r="GJ103" s="671"/>
      <c r="GK103" s="672"/>
      <c r="GL103" s="672"/>
      <c r="GM103" s="672"/>
      <c r="GN103" s="673"/>
      <c r="GO103" s="1200"/>
    </row>
    <row r="104" spans="1:197" ht="12.75" customHeight="1" x14ac:dyDescent="0.25">
      <c r="A104" s="699"/>
      <c r="B104" s="674" t="str">
        <f>'Resumen Anual'!$C$56</f>
        <v>IFR</v>
      </c>
      <c r="C104" s="674"/>
      <c r="D104" s="674"/>
      <c r="E104" s="674"/>
      <c r="F104" s="659">
        <f>SUMIF('Bitácoras Anteriores'!$K$6,K59,'Bitácoras Anteriores'!$F$51)+SUMIF('Bitácoras Anteriores'!$K$59,$K$6,'Bitácoras Anteriores'!$F$104)+SUMIF('Bitácoras Anteriores'!$K$112,K59,'Bitácoras Anteriores'!$F$157)+SUMIF('Bitácoras Anteriores'!$K$165,K59,'Bitácoras Anteriores'!$F$210)+SUMIF('Bitácoras Anteriores'!$K$218,K59,'Bitácoras Anteriores'!$F$263)+SUMIF('Bitácoras Anteriores'!$K$271,K59,'Bitácoras Anteriores'!$F$316)+SUMIF('Bitácoras Anteriores'!$K$324,K59,'Bitácoras Anteriores'!$F$369)+SUMIF('Bitácoras Anteriores'!$BH$6,K59,'Bitácoras Anteriores'!$BC$51)+SUMIF('Bitácoras Anteriores'!$BH$59,$K$6,'Bitácoras Anteriores'!$BC$104)+SUMIF('Bitácoras Anteriores'!$BH$112,K59,'Bitácoras Anteriores'!$BC$157)+SUMIF('Bitácoras Anteriores'!$BH$165,K59,'Bitácoras Anteriores'!$BC$210)+SUMIF('Bitácoras Anteriores'!$BH$218,K59,'Bitácoras Anteriores'!$BC$263)+SUMIF('Bitácoras Anteriores'!$BH$271,K59,'Bitácoras Anteriores'!$BC$316)+SUMIF('Bitácoras Anteriores'!$BH$324,K59,'Bitácoras Anteriores'!$BC$369)+SUMIF('Bitácoras Anteriores'!$DF$6,K59,'Bitácoras Anteriores'!$DA$51)+SUMIF('Bitácoras Anteriores'!$DF$59,$K$6,'Bitácoras Anteriores'!$DA$104)+SUMIF('Bitácoras Anteriores'!$DF$112,K59,'Bitácoras Anteriores'!$DA$157)+SUMIF('Bitácoras Anteriores'!$DF$165,K59,'Bitácoras Anteriores'!$DA$210)+SUMIF('Bitácoras Anteriores'!$DF$218,K59,'Bitácoras Anteriores'!$DA$263)+SUMIF('Bitácoras Anteriores'!$DF$271,K59,'Bitácoras Anteriores'!$DA$316)+SUMIF('Bitácoras Anteriores'!$DF$324,K59,'Bitácoras Anteriores'!$DA$369)+SUMIF('Bitácoras Anteriores'!$FC$6,K59,'Bitácoras Anteriores'!$EX$51)+SUMIF('Bitácoras Anteriores'!$FC$59,$K$6,'Bitácoras Anteriores'!$EX$104)+SUMIF('Bitácoras Anteriores'!$FC$112,K59,'Bitácoras Anteriores'!$EX$157)+SUMIF('Bitácoras Anteriores'!$FC$165,K59,'Bitácoras Anteriores'!$EX$210)+SUMIF('Bitácoras Anteriores'!$FC$218,K59,'Bitácoras Anteriores'!$EX$263)+SUMIF('Bitácoras Anteriores'!$FC$271,K59,'Bitácoras Anteriores'!$EX$316)+SUMIF('Bitácoras Anteriores'!$FC$324,K59,'Bitácoras Anteriores'!$EX$369)+SUMIF('Resumen Anual'!$L$6,K59,'Resumen Anual'!$H$56)+SUMIF('Resumen Anual'!$L$64,K59,'Resumen Anual'!$H$114)+SUMIF('Resumen Anual'!$L$122,K59,'Resumen Anual'!$H$172)+SUMIF('Resumen Anual'!$L$180,K59,'Resumen Anual'!$H$230)+SUMIF('Resumen Anual'!$L$238,K59,'Resumen Anual'!$H$288)+SUMIF('Resumen Anual'!$L$296,K59,'Resumen Anual'!$H$346)+SUMIF('Resumen Anual'!$L$354,K59,'Resumen Anual'!$H$404)+SUMIF('Resumen Anual'!$L$412,K59,'Resumen Anual'!$H$462)+SUMIF('Resumen Anual'!$L$470,K59,'Resumen Anual'!$H$520)+SUMIF('Resumen Anual'!$L$528,K59,'Resumen Anual'!$H$578)+SUMIF('Resumen Anual'!$L$586,K59,'Resumen Anual'!$H$636)+SUMIF('Resumen Anual'!$L$644,K59,'Resumen Anual'!$H$694)+SUMIF('Resumen Anual'!$BI$6,K59,'Resumen Anual'!$BE$56)+SUMIF('Resumen Anual'!$BI$64,K59,'Resumen Anual'!$BE$114)+SUMIF('Resumen Anual'!$BI$122,K59,'Resumen Anual'!$BE$172)+SUMIF('Resumen Anual'!$BI$180,K59,'Resumen Anual'!$BE$230)+SUMIF('Resumen Anual'!$BI$238,K59,'Resumen Anual'!$BE$288)+SUMIF('Resumen Anual'!$BI$296,K59,'Resumen Anual'!$BE$346)+SUMIF('Resumen Anual'!$BI$354,K59,'Resumen Anual'!$BE$404)+SUMIF('Resumen Anual'!$BI$412,K59,'Resumen Anual'!$BE$462)+SUMIF('Resumen Anual'!$BI$470,K59,'Resumen Anual'!$BE$520)+SUMIF('Resumen Anual'!$BI$528,K59,'Resumen Anual'!$BE$578)+SUMIF('Resumen Anual'!$BI$586,K59,'Resumen Anual'!$BE$636)+SUMIF('Resumen Anual'!$BI$644,K59,'Resumen Anual'!$BE$694)+SUMIF('Resumen Anual'!$DH$6,K59,'Resumen Anual'!$DD$56)+SUMIF('Resumen Anual'!$DH$64,K59,'Resumen Anual'!$DD$114)+SUMIF('Resumen Anual'!$DH$122,K59,'Resumen Anual'!$DD$172)+SUMIF('Resumen Anual'!$DH$180,K59,'Resumen Anual'!$DD$230)+SUMIF('Resumen Anual'!$DH$238,K59,'Resumen Anual'!$DD$288)+SUMIF('Resumen Anual'!$DH$296,K59,'Resumen Anual'!$DD$346)+SUMIF('Resumen Anual'!$DH$354,K59,'Resumen Anual'!$DD$404)+SUMIF('Resumen Anual'!$DH$412,K59,'Resumen Anual'!$DD$462)+SUMIF('Resumen Anual'!$DH$470,K59,'Resumen Anual'!$DD$520)+SUMIF('Resumen Anual'!$DH$528,K59,'Resumen Anual'!$DD$578)+SUMIF('Resumen Anual'!$DH$586,K59,'Resumen Anual'!$DD$636)+SUMIF('Resumen Anual'!$FE$6,K59,'Resumen Anual'!$FA$56)+SUMIF('Resumen Anual'!$DH$644,K59,'Resumen Anual'!$DD$694)+SUMIF('Resumen Anual'!$FE$64,K59,'Resumen Anual'!$FA$114)+SUMIF('Resumen Anual'!$FE$122,K59,'Resumen Anual'!$FA$172)+SUMIF('Resumen Anual'!$FE$180,K59,'Resumen Anual'!$FA$230)+SUMIF('Resumen Anual'!$FE$238,K59,'Resumen Anual'!$FA$288)+SUMIF('Resumen Anual'!$FE$296,K59,'Resumen Anual'!$FA$346)+SUMIF('Resumen Anual'!$FE$354,K59,'Resumen Anual'!$FA$404)+SUMIF('Resumen Anual'!$FE$412,K59,'Resumen Anual'!$FA$462)+SUMIF('Resumen Anual'!$FE$470,K59,'Resumen Anual'!$FA$520)+SUMIF('Resumen Anual'!$FE$586,K59,'Resumen Anual'!$FA$636)+SUMIF('Resumen Anual'!$FE$528,K59,'Resumen Anual'!$FA$578)+SUMIF('Resumen Anual'!$FE$644,K59,'Resumen Anual'!$FA$694)</f>
        <v>0</v>
      </c>
      <c r="G104" s="667"/>
      <c r="H104" s="667"/>
      <c r="I104" s="667"/>
      <c r="J104" s="667"/>
      <c r="K104" s="667"/>
      <c r="L104" s="667"/>
      <c r="M104" s="15"/>
      <c r="N104" s="674" t="str">
        <f>'Resumen Anual'!$O$56</f>
        <v>NOCHE</v>
      </c>
      <c r="O104" s="674"/>
      <c r="P104" s="674"/>
      <c r="Q104" s="674"/>
      <c r="R104" s="658">
        <f>SUMIF('Bitácoras Anteriores'!$K$6,K59,'Bitácoras Anteriores'!$R$51)+SUMIF('Bitácoras Anteriores'!$K$59,$K$6,'Bitácoras Anteriores'!$R$104)+SUMIF('Bitácoras Anteriores'!$K$112,K59,'Bitácoras Anteriores'!$R$157)+SUMIF('Bitácoras Anteriores'!$K$165,K59,'Bitácoras Anteriores'!$R$210)+SUMIF('Bitácoras Anteriores'!$K$218,K59,'Bitácoras Anteriores'!$R$263)+SUMIF('Bitácoras Anteriores'!$K$271,K59,'Bitácoras Anteriores'!$R$316)+SUMIF('Bitácoras Anteriores'!$K$324,K59,'Bitácoras Anteriores'!$R$369)+SUMIF('Bitácoras Anteriores'!$BH$6,K59,'Bitácoras Anteriores'!$BO$51)+SUMIF('Bitácoras Anteriores'!$BH$59,$K$6,'Bitácoras Anteriores'!$BO$104)+SUMIF('Bitácoras Anteriores'!$BH$112,K59,'Bitácoras Anteriores'!$BO$157)+SUMIF('Bitácoras Anteriores'!$BH$165,K59,'Bitácoras Anteriores'!$BO$210)+SUMIF('Bitácoras Anteriores'!$BH$218,K59,'Bitácoras Anteriores'!$BO$263)+SUMIF('Bitácoras Anteriores'!$BH$271,K59,'Bitácoras Anteriores'!$BO$316)+SUMIF('Bitácoras Anteriores'!$BH$324,K59,'Bitácoras Anteriores'!$BO$369)+SUMIF('Bitácoras Anteriores'!$DF$6,K59,'Bitácoras Anteriores'!$DM$51)+SUMIF('Bitácoras Anteriores'!$DF$59,$K$6,'Bitácoras Anteriores'!$DM$104)+SUMIF('Bitácoras Anteriores'!$DF$112,K59,'Bitácoras Anteriores'!$DM$157)+SUMIF('Bitácoras Anteriores'!$DF$165,K59,'Bitácoras Anteriores'!$DM$210)+SUMIF('Bitácoras Anteriores'!$DF$218,K59,'Bitácoras Anteriores'!$DM$263)+SUMIF('Bitácoras Anteriores'!$DF$271,K59,'Bitácoras Anteriores'!$DM$316)+SUMIF('Bitácoras Anteriores'!$DF$324,K59,'Bitácoras Anteriores'!$DM$369)+SUMIF('Bitácoras Anteriores'!$FC$6,K59,'Bitácoras Anteriores'!$FJ$51)+SUMIF('Bitácoras Anteriores'!$FC$59,$K$6,'Bitácoras Anteriores'!$FJ$104)+SUMIF('Bitácoras Anteriores'!$FC$112,K59,'Bitácoras Anteriores'!$FJ$157)+SUMIF('Bitácoras Anteriores'!$FC$165,K59,'Bitácoras Anteriores'!$FJ$210)+SUMIF('Bitácoras Anteriores'!$FC$218,K59,'Bitácoras Anteriores'!$FJ$263)+SUMIF('Bitácoras Anteriores'!$FC$271,K59,'Bitácoras Anteriores'!$FJ$316)+SUMIF('Bitácoras Anteriores'!$FC$324,K59,'Bitácoras Anteriores'!$FJ$369)+SUMIF('Resumen Anual'!$L$6,K59,'Resumen Anual'!$T$56)+SUMIF('Resumen Anual'!$L$64,K59,'Resumen Anual'!$T$114)+SUMIF('Resumen Anual'!$L$122,K59,'Resumen Anual'!$T$172)+SUMIF('Resumen Anual'!$L$180,K59,'Resumen Anual'!$T$230)+SUMIF('Resumen Anual'!$L$238,K59,'Resumen Anual'!$T$288)+SUMIF('Resumen Anual'!$L$296,K59,'Resumen Anual'!$T$346)+SUMIF('Resumen Anual'!$L$354,K59,'Resumen Anual'!$T$404)+SUMIF('Resumen Anual'!$L$412,K59,'Resumen Anual'!$T$462)+SUMIF('Resumen Anual'!$L$470,K59,'Resumen Anual'!$T$520)+SUMIF('Resumen Anual'!$L$528,K59,'Resumen Anual'!$T$578)+SUMIF('Resumen Anual'!$L$586,K59,'Resumen Anual'!$T$636)+SUMIF('Resumen Anual'!$L$644,K59,'Resumen Anual'!$T$694)+SUMIF('Resumen Anual'!$BI$6,K59,'Resumen Anual'!$BQ$56)+SUMIF('Resumen Anual'!$BI$64,K59,'Resumen Anual'!$BQ$114)+SUMIF('Resumen Anual'!$BI$122,K59,'Resumen Anual'!$BQ$172)+SUMIF('Resumen Anual'!$BI$180,K59,'Resumen Anual'!$BQ$230)+SUMIF('Resumen Anual'!$BI$238,K59,'Resumen Anual'!$BQ$288)+SUMIF('Resumen Anual'!$BI$296,K59,'Resumen Anual'!$BQ$346)+SUMIF('Resumen Anual'!$BI$354,K59,'Resumen Anual'!$BQ$404)+SUMIF('Resumen Anual'!$BI$412,K59,'Resumen Anual'!$BQ$462)+SUMIF('Resumen Anual'!$BI$470,K59,'Resumen Anual'!$BQ$520)+SUMIF('Resumen Anual'!$BI$528,K59,'Resumen Anual'!$BQ$578)+SUMIF('Resumen Anual'!$BI$586,K59,'Resumen Anual'!$BQ$636)+SUMIF('Resumen Anual'!$BI$644,K59,'Resumen Anual'!$BQ$694)+SUMIF('Resumen Anual'!$DH$6,K59,'Resumen Anual'!$DP$56)+SUMIF('Resumen Anual'!$DH$64,K59,'Resumen Anual'!$DP$114)+SUMIF('Resumen Anual'!$DH$122,K59,'Resumen Anual'!$DP$172)+SUMIF('Resumen Anual'!$DH$180,K59,'Resumen Anual'!$DP$230)+SUMIF('Resumen Anual'!$DH$238,K59,'Resumen Anual'!$DP$288)+SUMIF('Resumen Anual'!$DH$296,K59,'Resumen Anual'!$DP$346)+SUMIF('Resumen Anual'!$DH$354,K59,'Resumen Anual'!$DP$404)+SUMIF('Resumen Anual'!$DH$412,K59,'Resumen Anual'!$DP$462)+SUMIF('Resumen Anual'!$DH$470,K59,'Resumen Anual'!$DP$520)+SUMIF('Resumen Anual'!$DH$528,K59,'Resumen Anual'!$DP$578)+SUMIF('Resumen Anual'!$DH$586,K59,'Resumen Anual'!$DP$636)+SUMIF('Resumen Anual'!$FE$6,K59,'Resumen Anual'!$FM$56)+SUMIF('Resumen Anual'!$DH$644,K59,'Resumen Anual'!$DP$694)+SUMIF('Resumen Anual'!$FE$64,K59,'Resumen Anual'!$FM$114)+SUMIF('Resumen Anual'!$FE$122,K59,'Resumen Anual'!$FM$172)+SUMIF('Resumen Anual'!$FE$180,K59,'Resumen Anual'!$FM$230)+SUMIF('Resumen Anual'!$FE$238,K59,'Resumen Anual'!$FM$288)+SUMIF('Resumen Anual'!$FE$296,K59,'Resumen Anual'!$FM$346)+SUMIF('Resumen Anual'!$FE$354,K59,'Resumen Anual'!$FM$404)+SUMIF('Resumen Anual'!$FE$412,K59,'Resumen Anual'!$FM$462)+SUMIF('Resumen Anual'!$FE$470,K59,'Resumen Anual'!$FM$520)+SUMIF('Resumen Anual'!$FE$586,K59,'Resumen Anual'!$FM$636)+SUMIF('Resumen Anual'!$FE$528,K59,'Resumen Anual'!$FM$578)+SUMIF('Resumen Anual'!$FE$644,K59,'Resumen Anual'!$FM$694)</f>
        <v>0</v>
      </c>
      <c r="S104" s="658"/>
      <c r="T104" s="658"/>
      <c r="U104" s="658"/>
      <c r="V104" s="658"/>
      <c r="W104" s="658"/>
      <c r="X104" s="659"/>
      <c r="Y104" s="632"/>
      <c r="Z104" s="1220" t="str">
        <f>IF(Portada!$A$1="www.fly-logics.com","N° SERIE",0)</f>
        <v>N° SERIE</v>
      </c>
      <c r="AA104" s="1221"/>
      <c r="AB104" s="1221"/>
      <c r="AC104" s="1221"/>
      <c r="AD104" s="1221"/>
      <c r="AE104" s="1221"/>
      <c r="AF104" s="660"/>
      <c r="AG104" s="660"/>
      <c r="AH104" s="660"/>
      <c r="AI104" s="660"/>
      <c r="AJ104" s="660"/>
      <c r="AK104" s="661"/>
      <c r="AL104" s="1220" t="str">
        <f>IF(Portada!$A$1="www.fly-logics.com","AÑO CONST.",0)</f>
        <v>AÑO CONST.</v>
      </c>
      <c r="AM104" s="1221"/>
      <c r="AN104" s="1221"/>
      <c r="AO104" s="1221"/>
      <c r="AP104" s="1221"/>
      <c r="AQ104" s="1221"/>
      <c r="AR104" s="664"/>
      <c r="AS104" s="660"/>
      <c r="AT104" s="660"/>
      <c r="AU104" s="660"/>
      <c r="AV104" s="660"/>
      <c r="AW104" s="1200"/>
      <c r="AX104" s="699"/>
      <c r="AY104" s="674" t="str">
        <f>'Resumen Anual'!$C$56</f>
        <v>IFR</v>
      </c>
      <c r="AZ104" s="674"/>
      <c r="BA104" s="674"/>
      <c r="BB104" s="674"/>
      <c r="BC104" s="659">
        <f>SUMIF('Bitácoras Anteriores'!$K$6,BH59,'Bitácoras Anteriores'!$F$51)+SUMIF('Bitácoras Anteriores'!$K$59,$K$6,'Bitácoras Anteriores'!$F$104)+SUMIF('Bitácoras Anteriores'!$K$112,BH59,'Bitácoras Anteriores'!$F$157)+SUMIF('Bitácoras Anteriores'!$K$165,BH59,'Bitácoras Anteriores'!$F$210)+SUMIF('Bitácoras Anteriores'!$K$218,BH59,'Bitácoras Anteriores'!$F$263)+SUMIF('Bitácoras Anteriores'!$K$271,BH59,'Bitácoras Anteriores'!$F$316)+SUMIF('Bitácoras Anteriores'!$K$324,BH59,'Bitácoras Anteriores'!$F$369)+SUMIF('Bitácoras Anteriores'!$BH$6,BH59,'Bitácoras Anteriores'!$BC$51)+SUMIF('Bitácoras Anteriores'!$BH$59,$K$6,'Bitácoras Anteriores'!$BC$104)+SUMIF('Bitácoras Anteriores'!$BH$112,BH59,'Bitácoras Anteriores'!$BC$157)+SUMIF('Bitácoras Anteriores'!$BH$165,BH59,'Bitácoras Anteriores'!$BC$210)+SUMIF('Bitácoras Anteriores'!$BH$218,BH59,'Bitácoras Anteriores'!$BC$263)+SUMIF('Bitácoras Anteriores'!$BH$271,BH59,'Bitácoras Anteriores'!$BC$316)+SUMIF('Bitácoras Anteriores'!$BH$324,BH59,'Bitácoras Anteriores'!$BC$369)+SUMIF('Bitácoras Anteriores'!$DF$6,BH59,'Bitácoras Anteriores'!$DA$51)+SUMIF('Bitácoras Anteriores'!$DF$59,$K$6,'Bitácoras Anteriores'!$DA$104)+SUMIF('Bitácoras Anteriores'!$DF$112,BH59,'Bitácoras Anteriores'!$DA$157)+SUMIF('Bitácoras Anteriores'!$DF$165,BH59,'Bitácoras Anteriores'!$DA$210)+SUMIF('Bitácoras Anteriores'!$DF$218,BH59,'Bitácoras Anteriores'!$DA$263)+SUMIF('Bitácoras Anteriores'!$DF$271,BH59,'Bitácoras Anteriores'!$DA$316)+SUMIF('Bitácoras Anteriores'!$DF$324,BH59,'Bitácoras Anteriores'!$DA$369)+SUMIF('Bitácoras Anteriores'!$FC$6,BH59,'Bitácoras Anteriores'!$EX$51)+SUMIF('Bitácoras Anteriores'!$FC$59,$K$6,'Bitácoras Anteriores'!$EX$104)+SUMIF('Bitácoras Anteriores'!$FC$112,BH59,'Bitácoras Anteriores'!$EX$157)+SUMIF('Bitácoras Anteriores'!$FC$165,BH59,'Bitácoras Anteriores'!$EX$210)+SUMIF('Bitácoras Anteriores'!$FC$218,BH59,'Bitácoras Anteriores'!$EX$263)+SUMIF('Bitácoras Anteriores'!$FC$271,BH59,'Bitácoras Anteriores'!$EX$316)+SUMIF('Bitácoras Anteriores'!$FC$324,BH59,'Bitácoras Anteriores'!$EX$369)+SUMIF('Resumen Anual'!$L$6,BH59,'Resumen Anual'!$H$56)+SUMIF('Resumen Anual'!$L$64,BH59,'Resumen Anual'!$H$114)+SUMIF('Resumen Anual'!$L$122,BH59,'Resumen Anual'!$H$172)+SUMIF('Resumen Anual'!$L$180,BH59,'Resumen Anual'!$H$230)+SUMIF('Resumen Anual'!$L$238,BH59,'Resumen Anual'!$H$288)+SUMIF('Resumen Anual'!$L$296,BH59,'Resumen Anual'!$H$346)+SUMIF('Resumen Anual'!$L$354,BH59,'Resumen Anual'!$H$404)+SUMIF('Resumen Anual'!$L$412,BH59,'Resumen Anual'!$H$462)+SUMIF('Resumen Anual'!$L$470,BH59,'Resumen Anual'!$H$520)+SUMIF('Resumen Anual'!$L$528,BH59,'Resumen Anual'!$H$578)+SUMIF('Resumen Anual'!$L$586,BH59,'Resumen Anual'!$H$636)+SUMIF('Resumen Anual'!$L$644,BH59,'Resumen Anual'!$H$694)+SUMIF('Resumen Anual'!$BI$6,BH59,'Resumen Anual'!$BE$56)+SUMIF('Resumen Anual'!$BI$64,BH59,'Resumen Anual'!$BE$114)+SUMIF('Resumen Anual'!$BI$122,BH59,'Resumen Anual'!$BE$172)+SUMIF('Resumen Anual'!$BI$180,BH59,'Resumen Anual'!$BE$230)+SUMIF('Resumen Anual'!$BI$238,BH59,'Resumen Anual'!$BE$288)+SUMIF('Resumen Anual'!$BI$296,BH59,'Resumen Anual'!$BE$346)+SUMIF('Resumen Anual'!$BI$354,BH59,'Resumen Anual'!$BE$404)+SUMIF('Resumen Anual'!$BI$412,BH59,'Resumen Anual'!$BE$462)+SUMIF('Resumen Anual'!$BI$470,BH59,'Resumen Anual'!$BE$520)+SUMIF('Resumen Anual'!$BI$528,BH59,'Resumen Anual'!$BE$578)+SUMIF('Resumen Anual'!$BI$586,BH59,'Resumen Anual'!$BE$636)+SUMIF('Resumen Anual'!$BI$644,BH59,'Resumen Anual'!$BE$694)+SUMIF('Resumen Anual'!$DH$6,BH59,'Resumen Anual'!$DD$56)+SUMIF('Resumen Anual'!$DH$64,BH59,'Resumen Anual'!$DD$114)+SUMIF('Resumen Anual'!$DH$122,BH59,'Resumen Anual'!$DD$172)+SUMIF('Resumen Anual'!$DH$180,BH59,'Resumen Anual'!$DD$230)+SUMIF('Resumen Anual'!$DH$238,BH59,'Resumen Anual'!$DD$288)+SUMIF('Resumen Anual'!$DH$296,BH59,'Resumen Anual'!$DD$346)+SUMIF('Resumen Anual'!$DH$354,BH59,'Resumen Anual'!$DD$404)+SUMIF('Resumen Anual'!$DH$412,BH59,'Resumen Anual'!$DD$462)+SUMIF('Resumen Anual'!$DH$470,BH59,'Resumen Anual'!$DD$520)+SUMIF('Resumen Anual'!$DH$528,BH59,'Resumen Anual'!$DD$578)+SUMIF('Resumen Anual'!$DH$586,BH59,'Resumen Anual'!$DD$636)+SUMIF('Resumen Anual'!$FE$6,BH59,'Resumen Anual'!$FA$56)+SUMIF('Resumen Anual'!$DH$644,BH59,'Resumen Anual'!$DD$694)+SUMIF('Resumen Anual'!$FE$64,BH59,'Resumen Anual'!$FA$114)+SUMIF('Resumen Anual'!$FE$122,BH59,'Resumen Anual'!$FA$172)+SUMIF('Resumen Anual'!$FE$180,BH59,'Resumen Anual'!$FA$230)+SUMIF('Resumen Anual'!$FE$238,BH59,'Resumen Anual'!$FA$288)+SUMIF('Resumen Anual'!$FE$296,BH59,'Resumen Anual'!$FA$346)+SUMIF('Resumen Anual'!$FE$354,BH59,'Resumen Anual'!$FA$404)+SUMIF('Resumen Anual'!$FE$412,BH59,'Resumen Anual'!$FA$462)+SUMIF('Resumen Anual'!$FE$470,BH59,'Resumen Anual'!$FA$520)+SUMIF('Resumen Anual'!$FE$586,BH59,'Resumen Anual'!$FA$636)+SUMIF('Resumen Anual'!$FE$528,BH59,'Resumen Anual'!$FA$578)+SUMIF('Resumen Anual'!$FE$644,BH59,'Resumen Anual'!$FA$694)</f>
        <v>0</v>
      </c>
      <c r="BD104" s="667"/>
      <c r="BE104" s="667"/>
      <c r="BF104" s="667"/>
      <c r="BG104" s="667"/>
      <c r="BH104" s="667"/>
      <c r="BI104" s="667"/>
      <c r="BJ104" s="15"/>
      <c r="BK104" s="674" t="str">
        <f>'Resumen Anual'!$O$56</f>
        <v>NOCHE</v>
      </c>
      <c r="BL104" s="674"/>
      <c r="BM104" s="674"/>
      <c r="BN104" s="674"/>
      <c r="BO104" s="658">
        <f>SUMIF('Bitácoras Anteriores'!$K$6,BH59,'Bitácoras Anteriores'!$R$51)+SUMIF('Bitácoras Anteriores'!$K$59,$K$6,'Bitácoras Anteriores'!$R$104)+SUMIF('Bitácoras Anteriores'!$K$112,BH59,'Bitácoras Anteriores'!$R$157)+SUMIF('Bitácoras Anteriores'!$K$165,BH59,'Bitácoras Anteriores'!$R$210)+SUMIF('Bitácoras Anteriores'!$K$218,BH59,'Bitácoras Anteriores'!$R$263)+SUMIF('Bitácoras Anteriores'!$K$271,BH59,'Bitácoras Anteriores'!$R$316)+SUMIF('Bitácoras Anteriores'!$K$324,BH59,'Bitácoras Anteriores'!$R$369)+SUMIF('Bitácoras Anteriores'!$BH$6,BH59,'Bitácoras Anteriores'!$BO$51)+SUMIF('Bitácoras Anteriores'!$BH$59,$K$6,'Bitácoras Anteriores'!$BO$104)+SUMIF('Bitácoras Anteriores'!$BH$112,BH59,'Bitácoras Anteriores'!$BO$157)+SUMIF('Bitácoras Anteriores'!$BH$165,BH59,'Bitácoras Anteriores'!$BO$210)+SUMIF('Bitácoras Anteriores'!$BH$218,BH59,'Bitácoras Anteriores'!$BO$263)+SUMIF('Bitácoras Anteriores'!$BH$271,BH59,'Bitácoras Anteriores'!$BO$316)+SUMIF('Bitácoras Anteriores'!$BH$324,BH59,'Bitácoras Anteriores'!$BO$369)+SUMIF('Bitácoras Anteriores'!$DF$6,BH59,'Bitácoras Anteriores'!$DM$51)+SUMIF('Bitácoras Anteriores'!$DF$59,$K$6,'Bitácoras Anteriores'!$DM$104)+SUMIF('Bitácoras Anteriores'!$DF$112,BH59,'Bitácoras Anteriores'!$DM$157)+SUMIF('Bitácoras Anteriores'!$DF$165,BH59,'Bitácoras Anteriores'!$DM$210)+SUMIF('Bitácoras Anteriores'!$DF$218,BH59,'Bitácoras Anteriores'!$DM$263)+SUMIF('Bitácoras Anteriores'!$DF$271,BH59,'Bitácoras Anteriores'!$DM$316)+SUMIF('Bitácoras Anteriores'!$DF$324,BH59,'Bitácoras Anteriores'!$DM$369)+SUMIF('Bitácoras Anteriores'!$FC$6,BH59,'Bitácoras Anteriores'!$FJ$51)+SUMIF('Bitácoras Anteriores'!$FC$59,$K$6,'Bitácoras Anteriores'!$FJ$104)+SUMIF('Bitácoras Anteriores'!$FC$112,BH59,'Bitácoras Anteriores'!$FJ$157)+SUMIF('Bitácoras Anteriores'!$FC$165,BH59,'Bitácoras Anteriores'!$FJ$210)+SUMIF('Bitácoras Anteriores'!$FC$218,BH59,'Bitácoras Anteriores'!$FJ$263)+SUMIF('Bitácoras Anteriores'!$FC$271,BH59,'Bitácoras Anteriores'!$FJ$316)+SUMIF('Bitácoras Anteriores'!$FC$324,BH59,'Bitácoras Anteriores'!$FJ$369)+SUMIF('Resumen Anual'!$L$6,BH59,'Resumen Anual'!$T$56)+SUMIF('Resumen Anual'!$L$64,BH59,'Resumen Anual'!$T$114)+SUMIF('Resumen Anual'!$L$122,BH59,'Resumen Anual'!$T$172)+SUMIF('Resumen Anual'!$L$180,BH59,'Resumen Anual'!$T$230)+SUMIF('Resumen Anual'!$L$238,BH59,'Resumen Anual'!$T$288)+SUMIF('Resumen Anual'!$L$296,BH59,'Resumen Anual'!$T$346)+SUMIF('Resumen Anual'!$L$354,BH59,'Resumen Anual'!$T$404)+SUMIF('Resumen Anual'!$L$412,BH59,'Resumen Anual'!$T$462)+SUMIF('Resumen Anual'!$L$470,BH59,'Resumen Anual'!$T$520)+SUMIF('Resumen Anual'!$L$528,BH59,'Resumen Anual'!$T$578)+SUMIF('Resumen Anual'!$L$586,BH59,'Resumen Anual'!$T$636)+SUMIF('Resumen Anual'!$L$644,BH59,'Resumen Anual'!$T$694)+SUMIF('Resumen Anual'!$BI$6,BH59,'Resumen Anual'!$BQ$56)+SUMIF('Resumen Anual'!$BI$64,BH59,'Resumen Anual'!$BQ$114)+SUMIF('Resumen Anual'!$BI$122,BH59,'Resumen Anual'!$BQ$172)+SUMIF('Resumen Anual'!$BI$180,BH59,'Resumen Anual'!$BQ$230)+SUMIF('Resumen Anual'!$BI$238,BH59,'Resumen Anual'!$BQ$288)+SUMIF('Resumen Anual'!$BI$296,BH59,'Resumen Anual'!$BQ$346)+SUMIF('Resumen Anual'!$BI$354,BH59,'Resumen Anual'!$BQ$404)+SUMIF('Resumen Anual'!$BI$412,BH59,'Resumen Anual'!$BQ$462)+SUMIF('Resumen Anual'!$BI$470,BH59,'Resumen Anual'!$BQ$520)+SUMIF('Resumen Anual'!$BI$528,BH59,'Resumen Anual'!$BQ$578)+SUMIF('Resumen Anual'!$BI$586,BH59,'Resumen Anual'!$BQ$636)+SUMIF('Resumen Anual'!$BI$644,BH59,'Resumen Anual'!$BQ$694)+SUMIF('Resumen Anual'!$DH$6,BH59,'Resumen Anual'!$DP$56)+SUMIF('Resumen Anual'!$DH$64,BH59,'Resumen Anual'!$DP$114)+SUMIF('Resumen Anual'!$DH$122,BH59,'Resumen Anual'!$DP$172)+SUMIF('Resumen Anual'!$DH$180,BH59,'Resumen Anual'!$DP$230)+SUMIF('Resumen Anual'!$DH$238,BH59,'Resumen Anual'!$DP$288)+SUMIF('Resumen Anual'!$DH$296,BH59,'Resumen Anual'!$DP$346)+SUMIF('Resumen Anual'!$DH$354,BH59,'Resumen Anual'!$DP$404)+SUMIF('Resumen Anual'!$DH$412,BH59,'Resumen Anual'!$DP$462)+SUMIF('Resumen Anual'!$DH$470,BH59,'Resumen Anual'!$DP$520)+SUMIF('Resumen Anual'!$DH$528,BH59,'Resumen Anual'!$DP$578)+SUMIF('Resumen Anual'!$DH$586,BH59,'Resumen Anual'!$DP$636)+SUMIF('Resumen Anual'!$FE$6,BH59,'Resumen Anual'!$FM$56)+SUMIF('Resumen Anual'!$DH$644,BH59,'Resumen Anual'!$DP$694)+SUMIF('Resumen Anual'!$FE$64,BH59,'Resumen Anual'!$FM$114)+SUMIF('Resumen Anual'!$FE$122,BH59,'Resumen Anual'!$FM$172)+SUMIF('Resumen Anual'!$FE$180,BH59,'Resumen Anual'!$FM$230)+SUMIF('Resumen Anual'!$FE$238,BH59,'Resumen Anual'!$FM$288)+SUMIF('Resumen Anual'!$FE$296,BH59,'Resumen Anual'!$FM$346)+SUMIF('Resumen Anual'!$FE$354,BH59,'Resumen Anual'!$FM$404)+SUMIF('Resumen Anual'!$FE$412,BH59,'Resumen Anual'!$FM$462)+SUMIF('Resumen Anual'!$FE$470,BH59,'Resumen Anual'!$FM$520)+SUMIF('Resumen Anual'!$FE$586,BH59,'Resumen Anual'!$FM$636)+SUMIF('Resumen Anual'!$FE$528,BH59,'Resumen Anual'!$FM$578)+SUMIF('Resumen Anual'!$FE$644,BH59,'Resumen Anual'!$FM$694)</f>
        <v>0</v>
      </c>
      <c r="BP104" s="658"/>
      <c r="BQ104" s="658"/>
      <c r="BR104" s="658"/>
      <c r="BS104" s="658"/>
      <c r="BT104" s="658"/>
      <c r="BU104" s="659"/>
      <c r="BV104" s="632"/>
      <c r="BW104" s="1220" t="str">
        <f>IF(Portada!$A$1="www.fly-logics.com","N° SERIE",0)</f>
        <v>N° SERIE</v>
      </c>
      <c r="BX104" s="1221"/>
      <c r="BY104" s="1221"/>
      <c r="BZ104" s="1221"/>
      <c r="CA104" s="1221"/>
      <c r="CB104" s="1221"/>
      <c r="CC104" s="660"/>
      <c r="CD104" s="660"/>
      <c r="CE104" s="660"/>
      <c r="CF104" s="660"/>
      <c r="CG104" s="660"/>
      <c r="CH104" s="661"/>
      <c r="CI104" s="1220" t="str">
        <f>IF(Portada!$A$1="www.fly-logics.com","AÑO CONST.",0)</f>
        <v>AÑO CONST.</v>
      </c>
      <c r="CJ104" s="1221"/>
      <c r="CK104" s="1221"/>
      <c r="CL104" s="1221"/>
      <c r="CM104" s="1221"/>
      <c r="CN104" s="1221"/>
      <c r="CO104" s="664"/>
      <c r="CP104" s="660"/>
      <c r="CQ104" s="660"/>
      <c r="CR104" s="660"/>
      <c r="CS104" s="661"/>
      <c r="CT104" s="1200"/>
      <c r="CU104" s="1199"/>
      <c r="CV104" s="699"/>
      <c r="CW104" s="674" t="str">
        <f>'Resumen Anual'!$C$56</f>
        <v>IFR</v>
      </c>
      <c r="CX104" s="674"/>
      <c r="CY104" s="674"/>
      <c r="CZ104" s="674"/>
      <c r="DA104" s="659">
        <f>SUMIF('Bitácoras Anteriores'!$K$6,DF59,'Bitácoras Anteriores'!$F$51)+SUMIF('Bitácoras Anteriores'!$K$59,$K$6,'Bitácoras Anteriores'!$F$104)+SUMIF('Bitácoras Anteriores'!$K$112,DF59,'Bitácoras Anteriores'!$F$157)+SUMIF('Bitácoras Anteriores'!$K$165,DF59,'Bitácoras Anteriores'!$F$210)+SUMIF('Bitácoras Anteriores'!$K$218,DF59,'Bitácoras Anteriores'!$F$263)+SUMIF('Bitácoras Anteriores'!$K$271,DF59,'Bitácoras Anteriores'!$F$316)+SUMIF('Bitácoras Anteriores'!$K$324,DF59,'Bitácoras Anteriores'!$F$369)+SUMIF('Bitácoras Anteriores'!$BH$6,DF59,'Bitácoras Anteriores'!$BC$51)+SUMIF('Bitácoras Anteriores'!$BH$59,$K$6,'Bitácoras Anteriores'!$BC$104)+SUMIF('Bitácoras Anteriores'!$BH$112,DF59,'Bitácoras Anteriores'!$BC$157)+SUMIF('Bitácoras Anteriores'!$BH$165,DF59,'Bitácoras Anteriores'!$BC$210)+SUMIF('Bitácoras Anteriores'!$BH$218,DF59,'Bitácoras Anteriores'!$BC$263)+SUMIF('Bitácoras Anteriores'!$BH$271,DF59,'Bitácoras Anteriores'!$BC$316)+SUMIF('Bitácoras Anteriores'!$BH$324,DF59,'Bitácoras Anteriores'!$BC$369)+SUMIF('Bitácoras Anteriores'!$DF$6,DF59,'Bitácoras Anteriores'!$DA$51)+SUMIF('Bitácoras Anteriores'!$DF$59,$K$6,'Bitácoras Anteriores'!$DA$104)+SUMIF('Bitácoras Anteriores'!$DF$112,DF59,'Bitácoras Anteriores'!$DA$157)+SUMIF('Bitácoras Anteriores'!$DF$165,DF59,'Bitácoras Anteriores'!$DA$210)+SUMIF('Bitácoras Anteriores'!$DF$218,DF59,'Bitácoras Anteriores'!$DA$263)+SUMIF('Bitácoras Anteriores'!$DF$271,DF59,'Bitácoras Anteriores'!$DA$316)+SUMIF('Bitácoras Anteriores'!$DF$324,DF59,'Bitácoras Anteriores'!$DA$369)+SUMIF('Bitácoras Anteriores'!$FC$6,DF59,'Bitácoras Anteriores'!$EX$51)+SUMIF('Bitácoras Anteriores'!$FC$59,$K$6,'Bitácoras Anteriores'!$EX$104)+SUMIF('Bitácoras Anteriores'!$FC$112,DF59,'Bitácoras Anteriores'!$EX$157)+SUMIF('Bitácoras Anteriores'!$FC$165,DF59,'Bitácoras Anteriores'!$EX$210)+SUMIF('Bitácoras Anteriores'!$FC$218,DF59,'Bitácoras Anteriores'!$EX$263)+SUMIF('Bitácoras Anteriores'!$FC$271,DF59,'Bitácoras Anteriores'!$EX$316)+SUMIF('Bitácoras Anteriores'!$FC$324,DF59,'Bitácoras Anteriores'!$EX$369)+SUMIF('Resumen Anual'!$L$6,DF59,'Resumen Anual'!$H$56)+SUMIF('Resumen Anual'!$L$64,DF59,'Resumen Anual'!$H$114)+SUMIF('Resumen Anual'!$L$122,DF59,'Resumen Anual'!$H$172)+SUMIF('Resumen Anual'!$L$180,DF59,'Resumen Anual'!$H$230)+SUMIF('Resumen Anual'!$L$238,DF59,'Resumen Anual'!$H$288)+SUMIF('Resumen Anual'!$L$296,DF59,'Resumen Anual'!$H$346)+SUMIF('Resumen Anual'!$L$354,DF59,'Resumen Anual'!$H$404)+SUMIF('Resumen Anual'!$L$412,DF59,'Resumen Anual'!$H$462)+SUMIF('Resumen Anual'!$L$470,DF59,'Resumen Anual'!$H$520)+SUMIF('Resumen Anual'!$L$528,DF59,'Resumen Anual'!$H$578)+SUMIF('Resumen Anual'!$L$586,DF59,'Resumen Anual'!$H$636)+SUMIF('Resumen Anual'!$L$644,DF59,'Resumen Anual'!$H$694)+SUMIF('Resumen Anual'!$BI$6,DF59,'Resumen Anual'!$BE$56)+SUMIF('Resumen Anual'!$BI$64,DF59,'Resumen Anual'!$BE$114)+SUMIF('Resumen Anual'!$BI$122,DF59,'Resumen Anual'!$BE$172)+SUMIF('Resumen Anual'!$BI$180,DF59,'Resumen Anual'!$BE$230)+SUMIF('Resumen Anual'!$BI$238,DF59,'Resumen Anual'!$BE$288)+SUMIF('Resumen Anual'!$BI$296,DF59,'Resumen Anual'!$BE$346)+SUMIF('Resumen Anual'!$BI$354,DF59,'Resumen Anual'!$BE$404)+SUMIF('Resumen Anual'!$BI$412,DF59,'Resumen Anual'!$BE$462)+SUMIF('Resumen Anual'!$BI$470,DF59,'Resumen Anual'!$BE$520)+SUMIF('Resumen Anual'!$BI$528,DF59,'Resumen Anual'!$BE$578)+SUMIF('Resumen Anual'!$BI$586,DF59,'Resumen Anual'!$BE$636)+SUMIF('Resumen Anual'!$BI$644,DF59,'Resumen Anual'!$BE$694)+SUMIF('Resumen Anual'!$DH$6,DF59,'Resumen Anual'!$DD$56)+SUMIF('Resumen Anual'!$DH$64,DF59,'Resumen Anual'!$DD$114)+SUMIF('Resumen Anual'!$DH$122,DF59,'Resumen Anual'!$DD$172)+SUMIF('Resumen Anual'!$DH$180,DF59,'Resumen Anual'!$DD$230)+SUMIF('Resumen Anual'!$DH$238,DF59,'Resumen Anual'!$DD$288)+SUMIF('Resumen Anual'!$DH$296,DF59,'Resumen Anual'!$DD$346)+SUMIF('Resumen Anual'!$DH$354,DF59,'Resumen Anual'!$DD$404)+SUMIF('Resumen Anual'!$DH$412,DF59,'Resumen Anual'!$DD$462)+SUMIF('Resumen Anual'!$DH$470,DF59,'Resumen Anual'!$DD$520)+SUMIF('Resumen Anual'!$DH$528,DF59,'Resumen Anual'!$DD$578)+SUMIF('Resumen Anual'!$DH$586,DF59,'Resumen Anual'!$DD$636)+SUMIF('Resumen Anual'!$FE$6,DF59,'Resumen Anual'!$FA$56)+SUMIF('Resumen Anual'!$DH$644,DF59,'Resumen Anual'!$DD$694)+SUMIF('Resumen Anual'!$FE$64,DF59,'Resumen Anual'!$FA$114)+SUMIF('Resumen Anual'!$FE$122,DF59,'Resumen Anual'!$FA$172)+SUMIF('Resumen Anual'!$FE$180,DF59,'Resumen Anual'!$FA$230)+SUMIF('Resumen Anual'!$FE$238,DF59,'Resumen Anual'!$FA$288)+SUMIF('Resumen Anual'!$FE$296,DF59,'Resumen Anual'!$FA$346)+SUMIF('Resumen Anual'!$FE$354,DF59,'Resumen Anual'!$FA$404)+SUMIF('Resumen Anual'!$FE$412,DF59,'Resumen Anual'!$FA$462)+SUMIF('Resumen Anual'!$FE$470,DF59,'Resumen Anual'!$FA$520)+SUMIF('Resumen Anual'!$FE$586,DF59,'Resumen Anual'!$FA$636)+SUMIF('Resumen Anual'!$FE$528,DF59,'Resumen Anual'!$FA$578)+SUMIF('Resumen Anual'!$FE$644,DF59,'Resumen Anual'!$FA$694)</f>
        <v>0</v>
      </c>
      <c r="DB104" s="667"/>
      <c r="DC104" s="667"/>
      <c r="DD104" s="667"/>
      <c r="DE104" s="667"/>
      <c r="DF104" s="667"/>
      <c r="DG104" s="667"/>
      <c r="DH104" s="15"/>
      <c r="DI104" s="674" t="str">
        <f>'Resumen Anual'!$O$56</f>
        <v>NOCHE</v>
      </c>
      <c r="DJ104" s="674"/>
      <c r="DK104" s="674"/>
      <c r="DL104" s="674"/>
      <c r="DM104" s="658">
        <f>SUMIF('Bitácoras Anteriores'!$K$6,DF59,'Bitácoras Anteriores'!$R$51)+SUMIF('Bitácoras Anteriores'!$K$59,$K$6,'Bitácoras Anteriores'!$R$104)+SUMIF('Bitácoras Anteriores'!$K$112,DF59,'Bitácoras Anteriores'!$R$157)+SUMIF('Bitácoras Anteriores'!$K$165,DF59,'Bitácoras Anteriores'!$R$210)+SUMIF('Bitácoras Anteriores'!$K$218,DF59,'Bitácoras Anteriores'!$R$263)+SUMIF('Bitácoras Anteriores'!$K$271,DF59,'Bitácoras Anteriores'!$R$316)+SUMIF('Bitácoras Anteriores'!$K$324,DF59,'Bitácoras Anteriores'!$R$369)+SUMIF('Bitácoras Anteriores'!$BH$6,DF59,'Bitácoras Anteriores'!$BO$51)+SUMIF('Bitácoras Anteriores'!$BH$59,$K$6,'Bitácoras Anteriores'!$BO$104)+SUMIF('Bitácoras Anteriores'!$BH$112,DF59,'Bitácoras Anteriores'!$BO$157)+SUMIF('Bitácoras Anteriores'!$BH$165,DF59,'Bitácoras Anteriores'!$BO$210)+SUMIF('Bitácoras Anteriores'!$BH$218,DF59,'Bitácoras Anteriores'!$BO$263)+SUMIF('Bitácoras Anteriores'!$BH$271,DF59,'Bitácoras Anteriores'!$BO$316)+SUMIF('Bitácoras Anteriores'!$BH$324,DF59,'Bitácoras Anteriores'!$BO$369)+SUMIF('Bitácoras Anteriores'!$DF$6,DF59,'Bitácoras Anteriores'!$DM$51)+SUMIF('Bitácoras Anteriores'!$DF$59,$K$6,'Bitácoras Anteriores'!$DM$104)+SUMIF('Bitácoras Anteriores'!$DF$112,DF59,'Bitácoras Anteriores'!$DM$157)+SUMIF('Bitácoras Anteriores'!$DF$165,DF59,'Bitácoras Anteriores'!$DM$210)+SUMIF('Bitácoras Anteriores'!$DF$218,DF59,'Bitácoras Anteriores'!$DM$263)+SUMIF('Bitácoras Anteriores'!$DF$271,DF59,'Bitácoras Anteriores'!$DM$316)+SUMIF('Bitácoras Anteriores'!$DF$324,DF59,'Bitácoras Anteriores'!$DM$369)+SUMIF('Bitácoras Anteriores'!$FC$6,DF59,'Bitácoras Anteriores'!$FJ$51)+SUMIF('Bitácoras Anteriores'!$FC$59,$K$6,'Bitácoras Anteriores'!$FJ$104)+SUMIF('Bitácoras Anteriores'!$FC$112,DF59,'Bitácoras Anteriores'!$FJ$157)+SUMIF('Bitácoras Anteriores'!$FC$165,DF59,'Bitácoras Anteriores'!$FJ$210)+SUMIF('Bitácoras Anteriores'!$FC$218,DF59,'Bitácoras Anteriores'!$FJ$263)+SUMIF('Bitácoras Anteriores'!$FC$271,DF59,'Bitácoras Anteriores'!$FJ$316)+SUMIF('Bitácoras Anteriores'!$FC$324,DF59,'Bitácoras Anteriores'!$FJ$369)+SUMIF('Resumen Anual'!$L$6,DF59,'Resumen Anual'!$T$56)+SUMIF('Resumen Anual'!$L$64,DF59,'Resumen Anual'!$T$114)+SUMIF('Resumen Anual'!$L$122,DF59,'Resumen Anual'!$T$172)+SUMIF('Resumen Anual'!$L$180,DF59,'Resumen Anual'!$T$230)+SUMIF('Resumen Anual'!$L$238,DF59,'Resumen Anual'!$T$288)+SUMIF('Resumen Anual'!$L$296,DF59,'Resumen Anual'!$T$346)+SUMIF('Resumen Anual'!$L$354,DF59,'Resumen Anual'!$T$404)+SUMIF('Resumen Anual'!$L$412,DF59,'Resumen Anual'!$T$462)+SUMIF('Resumen Anual'!$L$470,DF59,'Resumen Anual'!$T$520)+SUMIF('Resumen Anual'!$L$528,DF59,'Resumen Anual'!$T$578)+SUMIF('Resumen Anual'!$L$586,DF59,'Resumen Anual'!$T$636)+SUMIF('Resumen Anual'!$L$644,DF59,'Resumen Anual'!$T$694)+SUMIF('Resumen Anual'!$BI$6,DF59,'Resumen Anual'!$BQ$56)+SUMIF('Resumen Anual'!$BI$64,DF59,'Resumen Anual'!$BQ$114)+SUMIF('Resumen Anual'!$BI$122,DF59,'Resumen Anual'!$BQ$172)+SUMIF('Resumen Anual'!$BI$180,DF59,'Resumen Anual'!$BQ$230)+SUMIF('Resumen Anual'!$BI$238,DF59,'Resumen Anual'!$BQ$288)+SUMIF('Resumen Anual'!$BI$296,DF59,'Resumen Anual'!$BQ$346)+SUMIF('Resumen Anual'!$BI$354,DF59,'Resumen Anual'!$BQ$404)+SUMIF('Resumen Anual'!$BI$412,DF59,'Resumen Anual'!$BQ$462)+SUMIF('Resumen Anual'!$BI$470,DF59,'Resumen Anual'!$BQ$520)+SUMIF('Resumen Anual'!$BI$528,DF59,'Resumen Anual'!$BQ$578)+SUMIF('Resumen Anual'!$BI$586,DF59,'Resumen Anual'!$BQ$636)+SUMIF('Resumen Anual'!$BI$644,DF59,'Resumen Anual'!$BQ$694)+SUMIF('Resumen Anual'!$DH$6,DF59,'Resumen Anual'!$DP$56)+SUMIF('Resumen Anual'!$DH$64,DF59,'Resumen Anual'!$DP$114)+SUMIF('Resumen Anual'!$DH$122,DF59,'Resumen Anual'!$DP$172)+SUMIF('Resumen Anual'!$DH$180,DF59,'Resumen Anual'!$DP$230)+SUMIF('Resumen Anual'!$DH$238,DF59,'Resumen Anual'!$DP$288)+SUMIF('Resumen Anual'!$DH$296,DF59,'Resumen Anual'!$DP$346)+SUMIF('Resumen Anual'!$DH$354,DF59,'Resumen Anual'!$DP$404)+SUMIF('Resumen Anual'!$DH$412,DF59,'Resumen Anual'!$DP$462)+SUMIF('Resumen Anual'!$DH$470,DF59,'Resumen Anual'!$DP$520)+SUMIF('Resumen Anual'!$DH$528,DF59,'Resumen Anual'!$DP$578)+SUMIF('Resumen Anual'!$DH$586,DF59,'Resumen Anual'!$DP$636)+SUMIF('Resumen Anual'!$FE$6,DF59,'Resumen Anual'!$FM$56)+SUMIF('Resumen Anual'!$DH$644,DF59,'Resumen Anual'!$DP$694)+SUMIF('Resumen Anual'!$FE$64,DF59,'Resumen Anual'!$FM$114)+SUMIF('Resumen Anual'!$FE$122,DF59,'Resumen Anual'!$FM$172)+SUMIF('Resumen Anual'!$FE$180,DF59,'Resumen Anual'!$FM$230)+SUMIF('Resumen Anual'!$FE$238,DF59,'Resumen Anual'!$FM$288)+SUMIF('Resumen Anual'!$FE$296,DF59,'Resumen Anual'!$FM$346)+SUMIF('Resumen Anual'!$FE$354,DF59,'Resumen Anual'!$FM$404)+SUMIF('Resumen Anual'!$FE$412,DF59,'Resumen Anual'!$FM$462)+SUMIF('Resumen Anual'!$FE$470,DF59,'Resumen Anual'!$FM$520)+SUMIF('Resumen Anual'!$FE$586,DF59,'Resumen Anual'!$FM$636)+SUMIF('Resumen Anual'!$FE$528,DF59,'Resumen Anual'!$FM$578)+SUMIF('Resumen Anual'!$FE$644,DF59,'Resumen Anual'!$FM$694)</f>
        <v>0</v>
      </c>
      <c r="DN104" s="658"/>
      <c r="DO104" s="658"/>
      <c r="DP104" s="658"/>
      <c r="DQ104" s="658"/>
      <c r="DR104" s="658"/>
      <c r="DS104" s="659"/>
      <c r="DT104" s="632"/>
      <c r="DU104" s="1220" t="str">
        <f>IF(Portada!$A$1="www.fly-logics.com","N° SERIE",0)</f>
        <v>N° SERIE</v>
      </c>
      <c r="DV104" s="1221"/>
      <c r="DW104" s="1221"/>
      <c r="DX104" s="1221"/>
      <c r="DY104" s="1221"/>
      <c r="DZ104" s="1221"/>
      <c r="EA104" s="660"/>
      <c r="EB104" s="660"/>
      <c r="EC104" s="660"/>
      <c r="ED104" s="660"/>
      <c r="EE104" s="660"/>
      <c r="EF104" s="661"/>
      <c r="EG104" s="1220" t="str">
        <f>IF(Portada!$A$1="www.fly-logics.com","AÑO CONST.",0)</f>
        <v>AÑO CONST.</v>
      </c>
      <c r="EH104" s="1221"/>
      <c r="EI104" s="1221"/>
      <c r="EJ104" s="1221"/>
      <c r="EK104" s="1221"/>
      <c r="EL104" s="1221"/>
      <c r="EM104" s="664"/>
      <c r="EN104" s="660"/>
      <c r="EO104" s="660"/>
      <c r="EP104" s="660"/>
      <c r="EQ104" s="660"/>
      <c r="ER104" s="1200"/>
      <c r="ES104" s="699"/>
      <c r="ET104" s="674" t="str">
        <f>'Resumen Anual'!$C$56</f>
        <v>IFR</v>
      </c>
      <c r="EU104" s="674"/>
      <c r="EV104" s="674"/>
      <c r="EW104" s="674"/>
      <c r="EX104" s="659">
        <f>SUMIF('Bitácoras Anteriores'!$K$6,FC59,'Bitácoras Anteriores'!$F$51)+SUMIF('Bitácoras Anteriores'!$K$59,$K$6,'Bitácoras Anteriores'!$F$104)+SUMIF('Bitácoras Anteriores'!$K$112,FC59,'Bitácoras Anteriores'!$F$157)+SUMIF('Bitácoras Anteriores'!$K$165,FC59,'Bitácoras Anteriores'!$F$210)+SUMIF('Bitácoras Anteriores'!$K$218,FC59,'Bitácoras Anteriores'!$F$263)+SUMIF('Bitácoras Anteriores'!$K$271,FC59,'Bitácoras Anteriores'!$F$316)+SUMIF('Bitácoras Anteriores'!$K$324,FC59,'Bitácoras Anteriores'!$F$369)+SUMIF('Bitácoras Anteriores'!$BH$6,FC59,'Bitácoras Anteriores'!$BC$51)+SUMIF('Bitácoras Anteriores'!$BH$59,$K$6,'Bitácoras Anteriores'!$BC$104)+SUMIF('Bitácoras Anteriores'!$BH$112,FC59,'Bitácoras Anteriores'!$BC$157)+SUMIF('Bitácoras Anteriores'!$BH$165,FC59,'Bitácoras Anteriores'!$BC$210)+SUMIF('Bitácoras Anteriores'!$BH$218,FC59,'Bitácoras Anteriores'!$BC$263)+SUMIF('Bitácoras Anteriores'!$BH$271,FC59,'Bitácoras Anteriores'!$BC$316)+SUMIF('Bitácoras Anteriores'!$BH$324,FC59,'Bitácoras Anteriores'!$BC$369)+SUMIF('Bitácoras Anteriores'!$DF$6,FC59,'Bitácoras Anteriores'!$DA$51)+SUMIF('Bitácoras Anteriores'!$DF$59,$K$6,'Bitácoras Anteriores'!$DA$104)+SUMIF('Bitácoras Anteriores'!$DF$112,FC59,'Bitácoras Anteriores'!$DA$157)+SUMIF('Bitácoras Anteriores'!$DF$165,FC59,'Bitácoras Anteriores'!$DA$210)+SUMIF('Bitácoras Anteriores'!$DF$218,FC59,'Bitácoras Anteriores'!$DA$263)+SUMIF('Bitácoras Anteriores'!$DF$271,FC59,'Bitácoras Anteriores'!$DA$316)+SUMIF('Bitácoras Anteriores'!$DF$324,FC59,'Bitácoras Anteriores'!$DA$369)+SUMIF('Bitácoras Anteriores'!$FC$6,FC59,'Bitácoras Anteriores'!$EX$51)+SUMIF('Bitácoras Anteriores'!$FC$59,$K$6,'Bitácoras Anteriores'!$EX$104)+SUMIF('Bitácoras Anteriores'!$FC$112,FC59,'Bitácoras Anteriores'!$EX$157)+SUMIF('Bitácoras Anteriores'!$FC$165,FC59,'Bitácoras Anteriores'!$EX$210)+SUMIF('Bitácoras Anteriores'!$FC$218,FC59,'Bitácoras Anteriores'!$EX$263)+SUMIF('Bitácoras Anteriores'!$FC$271,FC59,'Bitácoras Anteriores'!$EX$316)+SUMIF('Bitácoras Anteriores'!$FC$324,FC59,'Bitácoras Anteriores'!$EX$369)+SUMIF('Resumen Anual'!$L$6,FC59,'Resumen Anual'!$H$56)+SUMIF('Resumen Anual'!$L$64,FC59,'Resumen Anual'!$H$114)+SUMIF('Resumen Anual'!$L$122,FC59,'Resumen Anual'!$H$172)+SUMIF('Resumen Anual'!$L$180,FC59,'Resumen Anual'!$H$230)+SUMIF('Resumen Anual'!$L$238,FC59,'Resumen Anual'!$H$288)+SUMIF('Resumen Anual'!$L$296,FC59,'Resumen Anual'!$H$346)+SUMIF('Resumen Anual'!$L$354,FC59,'Resumen Anual'!$H$404)+SUMIF('Resumen Anual'!$L$412,FC59,'Resumen Anual'!$H$462)+SUMIF('Resumen Anual'!$L$470,FC59,'Resumen Anual'!$H$520)+SUMIF('Resumen Anual'!$L$528,FC59,'Resumen Anual'!$H$578)+SUMIF('Resumen Anual'!$L$586,FC59,'Resumen Anual'!$H$636)+SUMIF('Resumen Anual'!$L$644,FC59,'Resumen Anual'!$H$694)+SUMIF('Resumen Anual'!$BI$6,FC59,'Resumen Anual'!$BE$56)+SUMIF('Resumen Anual'!$BI$64,FC59,'Resumen Anual'!$BE$114)+SUMIF('Resumen Anual'!$BI$122,FC59,'Resumen Anual'!$BE$172)+SUMIF('Resumen Anual'!$BI$180,FC59,'Resumen Anual'!$BE$230)+SUMIF('Resumen Anual'!$BI$238,FC59,'Resumen Anual'!$BE$288)+SUMIF('Resumen Anual'!$BI$296,FC59,'Resumen Anual'!$BE$346)+SUMIF('Resumen Anual'!$BI$354,FC59,'Resumen Anual'!$BE$404)+SUMIF('Resumen Anual'!$BI$412,FC59,'Resumen Anual'!$BE$462)+SUMIF('Resumen Anual'!$BI$470,FC59,'Resumen Anual'!$BE$520)+SUMIF('Resumen Anual'!$BI$528,FC59,'Resumen Anual'!$BE$578)+SUMIF('Resumen Anual'!$BI$586,FC59,'Resumen Anual'!$BE$636)+SUMIF('Resumen Anual'!$BI$644,FC59,'Resumen Anual'!$BE$694)+SUMIF('Resumen Anual'!$DH$6,FC59,'Resumen Anual'!$DD$56)+SUMIF('Resumen Anual'!$DH$64,FC59,'Resumen Anual'!$DD$114)+SUMIF('Resumen Anual'!$DH$122,FC59,'Resumen Anual'!$DD$172)+SUMIF('Resumen Anual'!$DH$180,FC59,'Resumen Anual'!$DD$230)+SUMIF('Resumen Anual'!$DH$238,FC59,'Resumen Anual'!$DD$288)+SUMIF('Resumen Anual'!$DH$296,FC59,'Resumen Anual'!$DD$346)+SUMIF('Resumen Anual'!$DH$354,FC59,'Resumen Anual'!$DD$404)+SUMIF('Resumen Anual'!$DH$412,FC59,'Resumen Anual'!$DD$462)+SUMIF('Resumen Anual'!$DH$470,FC59,'Resumen Anual'!$DD$520)+SUMIF('Resumen Anual'!$DH$528,FC59,'Resumen Anual'!$DD$578)+SUMIF('Resumen Anual'!$DH$586,FC59,'Resumen Anual'!$DD$636)+SUMIF('Resumen Anual'!$FE$6,FC59,'Resumen Anual'!$FA$56)+SUMIF('Resumen Anual'!$DH$644,FC59,'Resumen Anual'!$DD$694)+SUMIF('Resumen Anual'!$FE$64,FC59,'Resumen Anual'!$FA$114)+SUMIF('Resumen Anual'!$FE$122,FC59,'Resumen Anual'!$FA$172)+SUMIF('Resumen Anual'!$FE$180,FC59,'Resumen Anual'!$FA$230)+SUMIF('Resumen Anual'!$FE$238,FC59,'Resumen Anual'!$FA$288)+SUMIF('Resumen Anual'!$FE$296,FC59,'Resumen Anual'!$FA$346)+SUMIF('Resumen Anual'!$FE$354,FC59,'Resumen Anual'!$FA$404)+SUMIF('Resumen Anual'!$FE$412,FC59,'Resumen Anual'!$FA$462)+SUMIF('Resumen Anual'!$FE$470,FC59,'Resumen Anual'!$FA$520)+SUMIF('Resumen Anual'!$FE$586,FC59,'Resumen Anual'!$FA$636)+SUMIF('Resumen Anual'!$FE$528,FC59,'Resumen Anual'!$FA$578)+SUMIF('Resumen Anual'!$FE$644,FC59,'Resumen Anual'!$FA$694)</f>
        <v>0</v>
      </c>
      <c r="EY104" s="667"/>
      <c r="EZ104" s="667"/>
      <c r="FA104" s="667"/>
      <c r="FB104" s="667"/>
      <c r="FC104" s="667"/>
      <c r="FD104" s="667"/>
      <c r="FE104" s="15"/>
      <c r="FF104" s="674" t="str">
        <f>'Resumen Anual'!$O$56</f>
        <v>NOCHE</v>
      </c>
      <c r="FG104" s="674"/>
      <c r="FH104" s="674"/>
      <c r="FI104" s="674"/>
      <c r="FJ104" s="658">
        <f>SUMIF('Bitácoras Anteriores'!$K$6,FC59,'Bitácoras Anteriores'!$R$51)+SUMIF('Bitácoras Anteriores'!$K$59,$K$6,'Bitácoras Anteriores'!$R$104)+SUMIF('Bitácoras Anteriores'!$K$112,FC59,'Bitácoras Anteriores'!$R$157)+SUMIF('Bitácoras Anteriores'!$K$165,FC59,'Bitácoras Anteriores'!$R$210)+SUMIF('Bitácoras Anteriores'!$K$218,FC59,'Bitácoras Anteriores'!$R$263)+SUMIF('Bitácoras Anteriores'!$K$271,FC59,'Bitácoras Anteriores'!$R$316)+SUMIF('Bitácoras Anteriores'!$K$324,FC59,'Bitácoras Anteriores'!$R$369)+SUMIF('Bitácoras Anteriores'!$BH$6,FC59,'Bitácoras Anteriores'!$BO$51)+SUMIF('Bitácoras Anteriores'!$BH$59,$K$6,'Bitácoras Anteriores'!$BO$104)+SUMIF('Bitácoras Anteriores'!$BH$112,FC59,'Bitácoras Anteriores'!$BO$157)+SUMIF('Bitácoras Anteriores'!$BH$165,FC59,'Bitácoras Anteriores'!$BO$210)+SUMIF('Bitácoras Anteriores'!$BH$218,FC59,'Bitácoras Anteriores'!$BO$263)+SUMIF('Bitácoras Anteriores'!$BH$271,FC59,'Bitácoras Anteriores'!$BO$316)+SUMIF('Bitácoras Anteriores'!$BH$324,FC59,'Bitácoras Anteriores'!$BO$369)+SUMIF('Bitácoras Anteriores'!$DF$6,FC59,'Bitácoras Anteriores'!$DM$51)+SUMIF('Bitácoras Anteriores'!$DF$59,$K$6,'Bitácoras Anteriores'!$DM$104)+SUMIF('Bitácoras Anteriores'!$DF$112,FC59,'Bitácoras Anteriores'!$DM$157)+SUMIF('Bitácoras Anteriores'!$DF$165,FC59,'Bitácoras Anteriores'!$DM$210)+SUMIF('Bitácoras Anteriores'!$DF$218,FC59,'Bitácoras Anteriores'!$DM$263)+SUMIF('Bitácoras Anteriores'!$DF$271,FC59,'Bitácoras Anteriores'!$DM$316)+SUMIF('Bitácoras Anteriores'!$DF$324,FC59,'Bitácoras Anteriores'!$DM$369)+SUMIF('Bitácoras Anteriores'!$FC$6,FC59,'Bitácoras Anteriores'!$FJ$51)+SUMIF('Bitácoras Anteriores'!$FC$59,$K$6,'Bitácoras Anteriores'!$FJ$104)+SUMIF('Bitácoras Anteriores'!$FC$112,FC59,'Bitácoras Anteriores'!$FJ$157)+SUMIF('Bitácoras Anteriores'!$FC$165,FC59,'Bitácoras Anteriores'!$FJ$210)+SUMIF('Bitácoras Anteriores'!$FC$218,FC59,'Bitácoras Anteriores'!$FJ$263)+SUMIF('Bitácoras Anteriores'!$FC$271,FC59,'Bitácoras Anteriores'!$FJ$316)+SUMIF('Bitácoras Anteriores'!$FC$324,FC59,'Bitácoras Anteriores'!$FJ$369)+SUMIF('Resumen Anual'!$L$6,FC59,'Resumen Anual'!$T$56)+SUMIF('Resumen Anual'!$L$64,FC59,'Resumen Anual'!$T$114)+SUMIF('Resumen Anual'!$L$122,FC59,'Resumen Anual'!$T$172)+SUMIF('Resumen Anual'!$L$180,FC59,'Resumen Anual'!$T$230)+SUMIF('Resumen Anual'!$L$238,FC59,'Resumen Anual'!$T$288)+SUMIF('Resumen Anual'!$L$296,FC59,'Resumen Anual'!$T$346)+SUMIF('Resumen Anual'!$L$354,FC59,'Resumen Anual'!$T$404)+SUMIF('Resumen Anual'!$L$412,FC59,'Resumen Anual'!$T$462)+SUMIF('Resumen Anual'!$L$470,FC59,'Resumen Anual'!$T$520)+SUMIF('Resumen Anual'!$L$528,FC59,'Resumen Anual'!$T$578)+SUMIF('Resumen Anual'!$L$586,FC59,'Resumen Anual'!$T$636)+SUMIF('Resumen Anual'!$L$644,FC59,'Resumen Anual'!$T$694)+SUMIF('Resumen Anual'!$BI$6,FC59,'Resumen Anual'!$BQ$56)+SUMIF('Resumen Anual'!$BI$64,FC59,'Resumen Anual'!$BQ$114)+SUMIF('Resumen Anual'!$BI$122,FC59,'Resumen Anual'!$BQ$172)+SUMIF('Resumen Anual'!$BI$180,FC59,'Resumen Anual'!$BQ$230)+SUMIF('Resumen Anual'!$BI$238,FC59,'Resumen Anual'!$BQ$288)+SUMIF('Resumen Anual'!$BI$296,FC59,'Resumen Anual'!$BQ$346)+SUMIF('Resumen Anual'!$BI$354,FC59,'Resumen Anual'!$BQ$404)+SUMIF('Resumen Anual'!$BI$412,FC59,'Resumen Anual'!$BQ$462)+SUMIF('Resumen Anual'!$BI$470,FC59,'Resumen Anual'!$BQ$520)+SUMIF('Resumen Anual'!$BI$528,FC59,'Resumen Anual'!$BQ$578)+SUMIF('Resumen Anual'!$BI$586,FC59,'Resumen Anual'!$BQ$636)+SUMIF('Resumen Anual'!$BI$644,FC59,'Resumen Anual'!$BQ$694)+SUMIF('Resumen Anual'!$DH$6,FC59,'Resumen Anual'!$DP$56)+SUMIF('Resumen Anual'!$DH$64,FC59,'Resumen Anual'!$DP$114)+SUMIF('Resumen Anual'!$DH$122,FC59,'Resumen Anual'!$DP$172)+SUMIF('Resumen Anual'!$DH$180,FC59,'Resumen Anual'!$DP$230)+SUMIF('Resumen Anual'!$DH$238,FC59,'Resumen Anual'!$DP$288)+SUMIF('Resumen Anual'!$DH$296,FC59,'Resumen Anual'!$DP$346)+SUMIF('Resumen Anual'!$DH$354,FC59,'Resumen Anual'!$DP$404)+SUMIF('Resumen Anual'!$DH$412,FC59,'Resumen Anual'!$DP$462)+SUMIF('Resumen Anual'!$DH$470,FC59,'Resumen Anual'!$DP$520)+SUMIF('Resumen Anual'!$DH$528,FC59,'Resumen Anual'!$DP$578)+SUMIF('Resumen Anual'!$DH$586,FC59,'Resumen Anual'!$DP$636)+SUMIF('Resumen Anual'!$FE$6,FC59,'Resumen Anual'!$FM$56)+SUMIF('Resumen Anual'!$DH$644,FC59,'Resumen Anual'!$DP$694)+SUMIF('Resumen Anual'!$FE$64,FC59,'Resumen Anual'!$FM$114)+SUMIF('Resumen Anual'!$FE$122,FC59,'Resumen Anual'!$FM$172)+SUMIF('Resumen Anual'!$FE$180,FC59,'Resumen Anual'!$FM$230)+SUMIF('Resumen Anual'!$FE$238,FC59,'Resumen Anual'!$FM$288)+SUMIF('Resumen Anual'!$FE$296,FC59,'Resumen Anual'!$FM$346)+SUMIF('Resumen Anual'!$FE$354,FC59,'Resumen Anual'!$FM$404)+SUMIF('Resumen Anual'!$FE$412,FC59,'Resumen Anual'!$FM$462)+SUMIF('Resumen Anual'!$FE$470,FC59,'Resumen Anual'!$FM$520)+SUMIF('Resumen Anual'!$FE$586,FC59,'Resumen Anual'!$FM$636)+SUMIF('Resumen Anual'!$FE$528,FC59,'Resumen Anual'!$FM$578)+SUMIF('Resumen Anual'!$FE$644,FC59,'Resumen Anual'!$FM$694)</f>
        <v>0</v>
      </c>
      <c r="FK104" s="658"/>
      <c r="FL104" s="658"/>
      <c r="FM104" s="658"/>
      <c r="FN104" s="658"/>
      <c r="FO104" s="658"/>
      <c r="FP104" s="659"/>
      <c r="FQ104" s="632"/>
      <c r="FR104" s="1220" t="str">
        <f>IF(Portada!$A$1="www.fly-logics.com","N° SERIE",0)</f>
        <v>N° SERIE</v>
      </c>
      <c r="FS104" s="1221"/>
      <c r="FT104" s="1221"/>
      <c r="FU104" s="1221"/>
      <c r="FV104" s="1221"/>
      <c r="FW104" s="1221"/>
      <c r="FX104" s="660"/>
      <c r="FY104" s="660"/>
      <c r="FZ104" s="660"/>
      <c r="GA104" s="660"/>
      <c r="GB104" s="660"/>
      <c r="GC104" s="661"/>
      <c r="GD104" s="1220" t="str">
        <f>IF(Portada!$A$1="www.fly-logics.com","AÑO CONST.",0)</f>
        <v>AÑO CONST.</v>
      </c>
      <c r="GE104" s="1221"/>
      <c r="GF104" s="1221"/>
      <c r="GG104" s="1221"/>
      <c r="GH104" s="1221"/>
      <c r="GI104" s="1221"/>
      <c r="GJ104" s="664"/>
      <c r="GK104" s="660"/>
      <c r="GL104" s="660"/>
      <c r="GM104" s="660"/>
      <c r="GN104" s="661"/>
      <c r="GO104" s="1200"/>
    </row>
    <row r="105" spans="1:197" ht="6" customHeight="1" x14ac:dyDescent="0.25">
      <c r="A105" s="700"/>
      <c r="B105" s="666"/>
      <c r="C105" s="666"/>
      <c r="D105" s="666"/>
      <c r="E105" s="666"/>
      <c r="F105" s="666"/>
      <c r="G105" s="666"/>
      <c r="H105" s="666"/>
      <c r="I105" s="666"/>
      <c r="J105" s="666"/>
      <c r="K105" s="666"/>
      <c r="L105" s="666"/>
      <c r="M105" s="666"/>
      <c r="N105" s="666"/>
      <c r="O105" s="666"/>
      <c r="P105" s="666"/>
      <c r="Q105" s="666"/>
      <c r="R105" s="666"/>
      <c r="S105" s="666"/>
      <c r="T105" s="666"/>
      <c r="U105" s="666"/>
      <c r="V105" s="666"/>
      <c r="W105" s="666"/>
      <c r="X105" s="666"/>
      <c r="Y105" s="651"/>
      <c r="Z105" s="1222"/>
      <c r="AA105" s="1223"/>
      <c r="AB105" s="1223"/>
      <c r="AC105" s="1223"/>
      <c r="AD105" s="1223"/>
      <c r="AE105" s="1223"/>
      <c r="AF105" s="662"/>
      <c r="AG105" s="662"/>
      <c r="AH105" s="662"/>
      <c r="AI105" s="662"/>
      <c r="AJ105" s="662"/>
      <c r="AK105" s="663"/>
      <c r="AL105" s="1222"/>
      <c r="AM105" s="1223"/>
      <c r="AN105" s="1223"/>
      <c r="AO105" s="1223"/>
      <c r="AP105" s="1223"/>
      <c r="AQ105" s="1223"/>
      <c r="AR105" s="665"/>
      <c r="AS105" s="662"/>
      <c r="AT105" s="662"/>
      <c r="AU105" s="662"/>
      <c r="AV105" s="662"/>
      <c r="AW105" s="1200"/>
      <c r="AX105" s="700"/>
      <c r="AY105" s="666"/>
      <c r="AZ105" s="666"/>
      <c r="BA105" s="666"/>
      <c r="BB105" s="666"/>
      <c r="BC105" s="666"/>
      <c r="BD105" s="666"/>
      <c r="BE105" s="666"/>
      <c r="BF105" s="666"/>
      <c r="BG105" s="666"/>
      <c r="BH105" s="666"/>
      <c r="BI105" s="666"/>
      <c r="BJ105" s="666"/>
      <c r="BK105" s="666"/>
      <c r="BL105" s="666"/>
      <c r="BM105" s="666"/>
      <c r="BN105" s="666"/>
      <c r="BO105" s="666"/>
      <c r="BP105" s="666"/>
      <c r="BQ105" s="666"/>
      <c r="BR105" s="666"/>
      <c r="BS105" s="666"/>
      <c r="BT105" s="666"/>
      <c r="BU105" s="666"/>
      <c r="BV105" s="651"/>
      <c r="BW105" s="1222"/>
      <c r="BX105" s="1223"/>
      <c r="BY105" s="1223"/>
      <c r="BZ105" s="1223"/>
      <c r="CA105" s="1223"/>
      <c r="CB105" s="1223"/>
      <c r="CC105" s="662"/>
      <c r="CD105" s="662"/>
      <c r="CE105" s="662"/>
      <c r="CF105" s="662"/>
      <c r="CG105" s="662"/>
      <c r="CH105" s="663"/>
      <c r="CI105" s="1222"/>
      <c r="CJ105" s="1223"/>
      <c r="CK105" s="1223"/>
      <c r="CL105" s="1223"/>
      <c r="CM105" s="1223"/>
      <c r="CN105" s="1223"/>
      <c r="CO105" s="665"/>
      <c r="CP105" s="662"/>
      <c r="CQ105" s="662"/>
      <c r="CR105" s="662"/>
      <c r="CS105" s="663"/>
      <c r="CT105" s="1200"/>
      <c r="CU105" s="1199"/>
      <c r="CV105" s="700"/>
      <c r="CW105" s="666"/>
      <c r="CX105" s="666"/>
      <c r="CY105" s="666"/>
      <c r="CZ105" s="666"/>
      <c r="DA105" s="666"/>
      <c r="DB105" s="666"/>
      <c r="DC105" s="666"/>
      <c r="DD105" s="666"/>
      <c r="DE105" s="666"/>
      <c r="DF105" s="666"/>
      <c r="DG105" s="666"/>
      <c r="DH105" s="666"/>
      <c r="DI105" s="666"/>
      <c r="DJ105" s="666"/>
      <c r="DK105" s="666"/>
      <c r="DL105" s="666"/>
      <c r="DM105" s="666"/>
      <c r="DN105" s="666"/>
      <c r="DO105" s="666"/>
      <c r="DP105" s="666"/>
      <c r="DQ105" s="666"/>
      <c r="DR105" s="666"/>
      <c r="DS105" s="666"/>
      <c r="DT105" s="651"/>
      <c r="DU105" s="1222"/>
      <c r="DV105" s="1223"/>
      <c r="DW105" s="1223"/>
      <c r="DX105" s="1223"/>
      <c r="DY105" s="1223"/>
      <c r="DZ105" s="1223"/>
      <c r="EA105" s="662"/>
      <c r="EB105" s="662"/>
      <c r="EC105" s="662"/>
      <c r="ED105" s="662"/>
      <c r="EE105" s="662"/>
      <c r="EF105" s="663"/>
      <c r="EG105" s="1222"/>
      <c r="EH105" s="1223"/>
      <c r="EI105" s="1223"/>
      <c r="EJ105" s="1223"/>
      <c r="EK105" s="1223"/>
      <c r="EL105" s="1223"/>
      <c r="EM105" s="665"/>
      <c r="EN105" s="662"/>
      <c r="EO105" s="662"/>
      <c r="EP105" s="662"/>
      <c r="EQ105" s="662"/>
      <c r="ER105" s="1200"/>
      <c r="ES105" s="700"/>
      <c r="ET105" s="666"/>
      <c r="EU105" s="666"/>
      <c r="EV105" s="666"/>
      <c r="EW105" s="666"/>
      <c r="EX105" s="666"/>
      <c r="EY105" s="666"/>
      <c r="EZ105" s="666"/>
      <c r="FA105" s="666"/>
      <c r="FB105" s="666"/>
      <c r="FC105" s="666"/>
      <c r="FD105" s="666"/>
      <c r="FE105" s="666"/>
      <c r="FF105" s="666"/>
      <c r="FG105" s="666"/>
      <c r="FH105" s="666"/>
      <c r="FI105" s="666"/>
      <c r="FJ105" s="666"/>
      <c r="FK105" s="666"/>
      <c r="FL105" s="666"/>
      <c r="FM105" s="666"/>
      <c r="FN105" s="666"/>
      <c r="FO105" s="666"/>
      <c r="FP105" s="666"/>
      <c r="FQ105" s="651"/>
      <c r="FR105" s="1222"/>
      <c r="FS105" s="1223"/>
      <c r="FT105" s="1223"/>
      <c r="FU105" s="1223"/>
      <c r="FV105" s="1223"/>
      <c r="FW105" s="1223"/>
      <c r="FX105" s="662"/>
      <c r="FY105" s="662"/>
      <c r="FZ105" s="662"/>
      <c r="GA105" s="662"/>
      <c r="GB105" s="662"/>
      <c r="GC105" s="663"/>
      <c r="GD105" s="1222"/>
      <c r="GE105" s="1223"/>
      <c r="GF105" s="1223"/>
      <c r="GG105" s="1223"/>
      <c r="GH105" s="1223"/>
      <c r="GI105" s="1223"/>
      <c r="GJ105" s="665"/>
      <c r="GK105" s="662"/>
      <c r="GL105" s="662"/>
      <c r="GM105" s="662"/>
      <c r="GN105" s="663"/>
      <c r="GO105" s="1200"/>
    </row>
    <row r="106" spans="1:197" ht="9" customHeight="1" x14ac:dyDescent="0.2">
      <c r="A106" s="889"/>
      <c r="B106" s="889"/>
      <c r="C106" s="889"/>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c r="AG106" s="889"/>
      <c r="AH106" s="889"/>
      <c r="AI106" s="889"/>
      <c r="AJ106" s="889"/>
      <c r="AK106" s="889"/>
      <c r="AL106" s="889"/>
      <c r="AM106" s="889"/>
      <c r="AN106" s="889"/>
      <c r="AO106" s="889"/>
      <c r="AP106" s="889"/>
      <c r="AQ106" s="889"/>
      <c r="AR106" s="889"/>
      <c r="AS106" s="889"/>
      <c r="AT106" s="889"/>
      <c r="AU106" s="889"/>
      <c r="AV106" s="889"/>
      <c r="AW106" s="890"/>
      <c r="AX106" s="889"/>
      <c r="AY106" s="889"/>
      <c r="AZ106" s="889"/>
      <c r="BA106" s="889"/>
      <c r="BB106" s="889"/>
      <c r="BC106" s="889"/>
      <c r="BD106" s="889"/>
      <c r="BE106" s="889"/>
      <c r="BF106" s="889"/>
      <c r="BG106" s="889"/>
      <c r="BH106" s="889"/>
      <c r="BI106" s="889"/>
      <c r="BJ106" s="889"/>
      <c r="BK106" s="889"/>
      <c r="BL106" s="889"/>
      <c r="BM106" s="889"/>
      <c r="BN106" s="889"/>
      <c r="BO106" s="889"/>
      <c r="BP106" s="889"/>
      <c r="BQ106" s="889"/>
      <c r="BR106" s="889"/>
      <c r="BS106" s="889"/>
      <c r="BT106" s="889"/>
      <c r="BU106" s="889"/>
      <c r="BV106" s="889"/>
      <c r="BW106" s="889"/>
      <c r="BX106" s="889"/>
      <c r="BY106" s="889"/>
      <c r="BZ106" s="889"/>
      <c r="CA106" s="889"/>
      <c r="CB106" s="889"/>
      <c r="CC106" s="889"/>
      <c r="CD106" s="889"/>
      <c r="CE106" s="889"/>
      <c r="CF106" s="889"/>
      <c r="CG106" s="889"/>
      <c r="CH106" s="889"/>
      <c r="CI106" s="889"/>
      <c r="CJ106" s="889"/>
      <c r="CK106" s="889"/>
      <c r="CL106" s="889"/>
      <c r="CM106" s="889"/>
      <c r="CN106" s="889"/>
      <c r="CO106" s="889"/>
      <c r="CP106" s="889"/>
      <c r="CQ106" s="889"/>
      <c r="CR106" s="889"/>
      <c r="CS106" s="889"/>
      <c r="CT106" s="1234"/>
      <c r="CU106" s="1199"/>
      <c r="CV106" s="889"/>
      <c r="CW106" s="889"/>
      <c r="CX106" s="889"/>
      <c r="CY106" s="889"/>
      <c r="CZ106" s="889"/>
      <c r="DA106" s="889"/>
      <c r="DB106" s="889"/>
      <c r="DC106" s="889"/>
      <c r="DD106" s="889"/>
      <c r="DE106" s="889"/>
      <c r="DF106" s="889"/>
      <c r="DG106" s="889"/>
      <c r="DH106" s="889"/>
      <c r="DI106" s="889"/>
      <c r="DJ106" s="889"/>
      <c r="DK106" s="889"/>
      <c r="DL106" s="889"/>
      <c r="DM106" s="889"/>
      <c r="DN106" s="889"/>
      <c r="DO106" s="889"/>
      <c r="DP106" s="889"/>
      <c r="DQ106" s="889"/>
      <c r="DR106" s="889"/>
      <c r="DS106" s="889"/>
      <c r="DT106" s="889"/>
      <c r="DU106" s="889"/>
      <c r="DV106" s="889"/>
      <c r="DW106" s="889"/>
      <c r="DX106" s="889"/>
      <c r="DY106" s="889"/>
      <c r="DZ106" s="889"/>
      <c r="EA106" s="889"/>
      <c r="EB106" s="889"/>
      <c r="EC106" s="889"/>
      <c r="ED106" s="889"/>
      <c r="EE106" s="889"/>
      <c r="EF106" s="889"/>
      <c r="EG106" s="889"/>
      <c r="EH106" s="889"/>
      <c r="EI106" s="889"/>
      <c r="EJ106" s="889"/>
      <c r="EK106" s="889"/>
      <c r="EL106" s="889"/>
      <c r="EM106" s="889"/>
      <c r="EN106" s="889"/>
      <c r="EO106" s="889"/>
      <c r="EP106" s="889"/>
      <c r="EQ106" s="889"/>
      <c r="ER106" s="890"/>
      <c r="ES106" s="889"/>
      <c r="ET106" s="889"/>
      <c r="EU106" s="889"/>
      <c r="EV106" s="889"/>
      <c r="EW106" s="889"/>
      <c r="EX106" s="889"/>
      <c r="EY106" s="889"/>
      <c r="EZ106" s="889"/>
      <c r="FA106" s="889"/>
      <c r="FB106" s="889"/>
      <c r="FC106" s="889"/>
      <c r="FD106" s="889"/>
      <c r="FE106" s="889"/>
      <c r="FF106" s="889"/>
      <c r="FG106" s="889"/>
      <c r="FH106" s="889"/>
      <c r="FI106" s="889"/>
      <c r="FJ106" s="889"/>
      <c r="FK106" s="889"/>
      <c r="FL106" s="889"/>
      <c r="FM106" s="889"/>
      <c r="FN106" s="889"/>
      <c r="FO106" s="889"/>
      <c r="FP106" s="889"/>
      <c r="FQ106" s="889"/>
      <c r="FR106" s="889"/>
      <c r="FS106" s="889"/>
      <c r="FT106" s="889"/>
      <c r="FU106" s="889"/>
      <c r="FV106" s="889"/>
      <c r="FW106" s="889"/>
      <c r="FX106" s="889"/>
      <c r="FY106" s="889"/>
      <c r="FZ106" s="889"/>
      <c r="GA106" s="889"/>
      <c r="GB106" s="889"/>
      <c r="GC106" s="889"/>
      <c r="GD106" s="889"/>
      <c r="GE106" s="889"/>
      <c r="GF106" s="889"/>
      <c r="GG106" s="889"/>
      <c r="GH106" s="889"/>
      <c r="GI106" s="889"/>
      <c r="GJ106" s="889"/>
      <c r="GK106" s="889"/>
      <c r="GL106" s="889"/>
      <c r="GM106" s="889"/>
      <c r="GN106" s="889"/>
      <c r="GO106" s="1234"/>
    </row>
    <row r="107" spans="1:197" ht="6.75" customHeight="1" x14ac:dyDescent="0.2">
      <c r="A107" s="1187" t="str">
        <f>IF(Bitácora!$A$2="  FECHA  ","RESUMEN TOTAL POR AERONAVE",0)</f>
        <v>RESUMEN TOTAL POR AERONAVE</v>
      </c>
      <c r="B107" s="1187"/>
      <c r="C107" s="1187"/>
      <c r="D107" s="1187"/>
      <c r="E107" s="1187"/>
      <c r="F107" s="1187"/>
      <c r="G107" s="1187"/>
      <c r="H107" s="1187"/>
      <c r="I107" s="1187"/>
      <c r="J107" s="1187"/>
      <c r="K107" s="1187"/>
      <c r="L107" s="1187"/>
      <c r="M107" s="1187"/>
      <c r="N107" s="1187"/>
      <c r="O107" s="1187"/>
      <c r="P107" s="1187"/>
      <c r="Q107" s="1187"/>
      <c r="R107" s="1187"/>
      <c r="S107" s="1187"/>
      <c r="T107" s="1187"/>
      <c r="U107" s="1187"/>
      <c r="V107" s="1187"/>
      <c r="W107" s="1187"/>
      <c r="X107" s="1187"/>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187"/>
      <c r="AS107" s="1187"/>
      <c r="AT107" s="1187"/>
      <c r="AU107" s="1187"/>
      <c r="AV107" s="1187"/>
      <c r="AW107" s="1187"/>
      <c r="AX107" s="1188"/>
      <c r="AY107" s="1188"/>
      <c r="AZ107" s="1188"/>
      <c r="BA107" s="1188"/>
      <c r="BB107" s="1188"/>
      <c r="BC107" s="1188"/>
      <c r="BD107" s="1188"/>
      <c r="BE107" s="1188"/>
      <c r="BF107" s="1188"/>
      <c r="BG107" s="1188"/>
      <c r="BH107" s="1188"/>
      <c r="BI107" s="1188"/>
      <c r="BJ107" s="1188"/>
      <c r="BK107" s="1188"/>
      <c r="BL107" s="1188"/>
      <c r="BM107" s="1188"/>
      <c r="BN107" s="1188"/>
      <c r="BO107" s="1188"/>
      <c r="BP107" s="1188"/>
      <c r="BQ107" s="1188"/>
      <c r="BR107" s="1188"/>
      <c r="BS107" s="1188"/>
      <c r="BT107" s="1188"/>
      <c r="BU107" s="1188"/>
      <c r="BV107" s="1188"/>
      <c r="BW107" s="1188"/>
      <c r="BX107" s="1188"/>
      <c r="BY107" s="1188"/>
      <c r="BZ107" s="1188"/>
      <c r="CA107" s="1188"/>
      <c r="CB107" s="1188"/>
      <c r="CC107" s="1188"/>
      <c r="CD107" s="1188"/>
      <c r="CE107" s="1188"/>
      <c r="CF107" s="1188"/>
      <c r="CG107" s="1188"/>
      <c r="CH107" s="1188"/>
      <c r="CI107" s="1188"/>
      <c r="CJ107" s="1188"/>
      <c r="CK107" s="1188"/>
      <c r="CL107" s="1188"/>
      <c r="CM107" s="1188"/>
      <c r="CN107" s="1188"/>
      <c r="CO107" s="1188"/>
      <c r="CP107" s="1188"/>
      <c r="CQ107" s="1188"/>
      <c r="CR107" s="1188"/>
      <c r="CS107" s="1188"/>
      <c r="CT107" s="1189"/>
      <c r="CU107" s="1190"/>
      <c r="CV107" s="1187" t="str">
        <f>IF(Bitácora!$A$2="  FECHA  ","FLY LOGICS",0)</f>
        <v>FLY LOGICS</v>
      </c>
      <c r="CW107" s="1187">
        <f>IF(Bitácora!A108="  FECHA  ","FLY LOGICS",0)</f>
        <v>0</v>
      </c>
      <c r="CX107" s="1187"/>
      <c r="CY107" s="1187"/>
      <c r="CZ107" s="1187"/>
      <c r="DA107" s="1187"/>
      <c r="DB107" s="1187"/>
      <c r="DC107" s="1187"/>
      <c r="DD107" s="1187"/>
      <c r="DE107" s="1187"/>
      <c r="DF107" s="1187"/>
      <c r="DG107" s="1187"/>
      <c r="DH107" s="1187"/>
      <c r="DI107" s="1187"/>
      <c r="DJ107" s="1187"/>
      <c r="DK107" s="1187"/>
      <c r="DL107" s="1187"/>
      <c r="DM107" s="1187"/>
      <c r="DN107" s="1187"/>
      <c r="DO107" s="1187"/>
      <c r="DP107" s="1187"/>
      <c r="DQ107" s="1187"/>
      <c r="DR107" s="1187"/>
      <c r="DS107" s="1187"/>
      <c r="DT107" s="1187"/>
      <c r="DU107" s="1187"/>
      <c r="DV107" s="1187"/>
      <c r="DW107" s="1187"/>
      <c r="DX107" s="1187"/>
      <c r="DY107" s="1187"/>
      <c r="DZ107" s="1187"/>
      <c r="EA107" s="1187"/>
      <c r="EB107" s="1187"/>
      <c r="EC107" s="1187"/>
      <c r="ED107" s="1187"/>
      <c r="EE107" s="1187"/>
      <c r="EF107" s="1187"/>
      <c r="EG107" s="1187"/>
      <c r="EH107" s="1187"/>
      <c r="EI107" s="1187"/>
      <c r="EJ107" s="1187"/>
      <c r="EK107" s="1187"/>
      <c r="EL107" s="1187"/>
      <c r="EM107" s="1187"/>
      <c r="EN107" s="1187"/>
      <c r="EO107" s="1187"/>
      <c r="EP107" s="1187"/>
      <c r="EQ107" s="1187"/>
      <c r="ER107" s="1187"/>
      <c r="ES107" s="1188"/>
      <c r="ET107" s="1191" t="str">
        <f>IF(Bitácora!$A$2="  FECHA  ","RESUMEN TOTAL POR AERONAVE",0)</f>
        <v>RESUMEN TOTAL POR AERONAVE</v>
      </c>
      <c r="EU107" s="1191"/>
      <c r="EV107" s="1191"/>
      <c r="EW107" s="1191"/>
      <c r="EX107" s="1191"/>
      <c r="EY107" s="1191"/>
      <c r="EZ107" s="1191"/>
      <c r="FA107" s="1191"/>
      <c r="FB107" s="1191"/>
      <c r="FC107" s="1191"/>
      <c r="FD107" s="1191"/>
      <c r="FE107" s="1191"/>
      <c r="FF107" s="1191"/>
      <c r="FG107" s="1191"/>
      <c r="FH107" s="1191"/>
      <c r="FI107" s="1191"/>
      <c r="FJ107" s="1191"/>
      <c r="FK107" s="1191"/>
      <c r="FL107" s="1191"/>
      <c r="FM107" s="1191"/>
      <c r="FN107" s="1191"/>
      <c r="FO107" s="1191"/>
      <c r="FP107" s="1191"/>
      <c r="FQ107" s="1191"/>
      <c r="FR107" s="1191"/>
      <c r="FS107" s="1191"/>
      <c r="FT107" s="1191"/>
      <c r="FU107" s="1191"/>
      <c r="FV107" s="1191"/>
      <c r="FW107" s="1191"/>
      <c r="FX107" s="1191"/>
      <c r="FY107" s="1191"/>
      <c r="FZ107" s="1191"/>
      <c r="GA107" s="1191"/>
      <c r="GB107" s="1191"/>
      <c r="GC107" s="1191"/>
      <c r="GD107" s="1191"/>
      <c r="GE107" s="1191"/>
      <c r="GF107" s="1191"/>
      <c r="GG107" s="1191"/>
      <c r="GH107" s="1191"/>
      <c r="GI107" s="1191"/>
      <c r="GJ107" s="1191"/>
      <c r="GK107" s="1191"/>
      <c r="GL107" s="1191"/>
      <c r="GM107" s="1191"/>
      <c r="GN107" s="1191"/>
      <c r="GO107" s="1192"/>
    </row>
    <row r="108" spans="1:197" ht="6.75" customHeight="1" x14ac:dyDescent="0.2">
      <c r="A108" s="1187"/>
      <c r="B108" s="1187"/>
      <c r="C108" s="1187"/>
      <c r="D108" s="1187"/>
      <c r="E108" s="1187"/>
      <c r="F108" s="1187"/>
      <c r="G108" s="1187"/>
      <c r="H108" s="1187"/>
      <c r="I108" s="1187"/>
      <c r="J108" s="1187"/>
      <c r="K108" s="1187"/>
      <c r="L108" s="1187"/>
      <c r="M108" s="1187"/>
      <c r="N108" s="1187"/>
      <c r="O108" s="1187"/>
      <c r="P108" s="1187"/>
      <c r="Q108" s="1187"/>
      <c r="R108" s="1187"/>
      <c r="S108" s="1187"/>
      <c r="T108" s="1187"/>
      <c r="U108" s="1187"/>
      <c r="V108" s="1187"/>
      <c r="W108" s="1187"/>
      <c r="X108" s="1187"/>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8"/>
      <c r="AY108" s="1188"/>
      <c r="AZ108" s="1188"/>
      <c r="BA108" s="1188"/>
      <c r="BB108" s="1188"/>
      <c r="BC108" s="1188"/>
      <c r="BD108" s="1188"/>
      <c r="BE108" s="1188"/>
      <c r="BF108" s="1188"/>
      <c r="BG108" s="1188"/>
      <c r="BH108" s="1188"/>
      <c r="BI108" s="1188"/>
      <c r="BJ108" s="1188"/>
      <c r="BK108" s="1188"/>
      <c r="BL108" s="1188"/>
      <c r="BM108" s="1188"/>
      <c r="BN108" s="1188"/>
      <c r="BO108" s="1188"/>
      <c r="BP108" s="1188"/>
      <c r="BQ108" s="1188"/>
      <c r="BR108" s="1188"/>
      <c r="BS108" s="1188"/>
      <c r="BT108" s="1188"/>
      <c r="BU108" s="1188"/>
      <c r="BV108" s="1188"/>
      <c r="BW108" s="1188"/>
      <c r="BX108" s="1188"/>
      <c r="BY108" s="1188"/>
      <c r="BZ108" s="1188"/>
      <c r="CA108" s="1188"/>
      <c r="CB108" s="1188"/>
      <c r="CC108" s="1188"/>
      <c r="CD108" s="1188"/>
      <c r="CE108" s="1188"/>
      <c r="CF108" s="1188"/>
      <c r="CG108" s="1188"/>
      <c r="CH108" s="1188"/>
      <c r="CI108" s="1188"/>
      <c r="CJ108" s="1188"/>
      <c r="CK108" s="1188"/>
      <c r="CL108" s="1188"/>
      <c r="CM108" s="1188"/>
      <c r="CN108" s="1188"/>
      <c r="CO108" s="1188"/>
      <c r="CP108" s="1188"/>
      <c r="CQ108" s="1188"/>
      <c r="CR108" s="1188"/>
      <c r="CS108" s="1188"/>
      <c r="CT108" s="1189"/>
      <c r="CU108" s="1193"/>
      <c r="CV108" s="1187"/>
      <c r="CW108" s="1187"/>
      <c r="CX108" s="1187"/>
      <c r="CY108" s="1187"/>
      <c r="CZ108" s="1187"/>
      <c r="DA108" s="1187"/>
      <c r="DB108" s="1187"/>
      <c r="DC108" s="1187"/>
      <c r="DD108" s="1187"/>
      <c r="DE108" s="1187"/>
      <c r="DF108" s="1187"/>
      <c r="DG108" s="1187"/>
      <c r="DH108" s="1187"/>
      <c r="DI108" s="1187"/>
      <c r="DJ108" s="1187"/>
      <c r="DK108" s="1187"/>
      <c r="DL108" s="1187"/>
      <c r="DM108" s="1187"/>
      <c r="DN108" s="1187"/>
      <c r="DO108" s="1187"/>
      <c r="DP108" s="1187"/>
      <c r="DQ108" s="1187"/>
      <c r="DR108" s="1187"/>
      <c r="DS108" s="1187"/>
      <c r="DT108" s="1187"/>
      <c r="DU108" s="1187"/>
      <c r="DV108" s="1187"/>
      <c r="DW108" s="1187"/>
      <c r="DX108" s="1187"/>
      <c r="DY108" s="1187"/>
      <c r="DZ108" s="1187"/>
      <c r="EA108" s="1187"/>
      <c r="EB108" s="1187"/>
      <c r="EC108" s="1187"/>
      <c r="ED108" s="1187"/>
      <c r="EE108" s="1187"/>
      <c r="EF108" s="1187"/>
      <c r="EG108" s="1187"/>
      <c r="EH108" s="1187"/>
      <c r="EI108" s="1187"/>
      <c r="EJ108" s="1187"/>
      <c r="EK108" s="1187"/>
      <c r="EL108" s="1187"/>
      <c r="EM108" s="1187"/>
      <c r="EN108" s="1187"/>
      <c r="EO108" s="1187"/>
      <c r="EP108" s="1187"/>
      <c r="EQ108" s="1187"/>
      <c r="ER108" s="1187"/>
      <c r="ES108" s="1188"/>
      <c r="ET108" s="1191"/>
      <c r="EU108" s="1191"/>
      <c r="EV108" s="1191"/>
      <c r="EW108" s="1191"/>
      <c r="EX108" s="1191"/>
      <c r="EY108" s="1191"/>
      <c r="EZ108" s="1191"/>
      <c r="FA108" s="1191"/>
      <c r="FB108" s="1191"/>
      <c r="FC108" s="1191"/>
      <c r="FD108" s="1191"/>
      <c r="FE108" s="1191"/>
      <c r="FF108" s="1191"/>
      <c r="FG108" s="1191"/>
      <c r="FH108" s="1191"/>
      <c r="FI108" s="1191"/>
      <c r="FJ108" s="1191"/>
      <c r="FK108" s="1191"/>
      <c r="FL108" s="1191"/>
      <c r="FM108" s="1191"/>
      <c r="FN108" s="1191"/>
      <c r="FO108" s="1191"/>
      <c r="FP108" s="1191"/>
      <c r="FQ108" s="1191"/>
      <c r="FR108" s="1191"/>
      <c r="FS108" s="1191"/>
      <c r="FT108" s="1191"/>
      <c r="FU108" s="1191"/>
      <c r="FV108" s="1191"/>
      <c r="FW108" s="1191"/>
      <c r="FX108" s="1191"/>
      <c r="FY108" s="1191"/>
      <c r="FZ108" s="1191"/>
      <c r="GA108" s="1191"/>
      <c r="GB108" s="1191"/>
      <c r="GC108" s="1191"/>
      <c r="GD108" s="1191"/>
      <c r="GE108" s="1191"/>
      <c r="GF108" s="1191"/>
      <c r="GG108" s="1191"/>
      <c r="GH108" s="1191"/>
      <c r="GI108" s="1191"/>
      <c r="GJ108" s="1191"/>
      <c r="GK108" s="1191"/>
      <c r="GL108" s="1191"/>
      <c r="GM108" s="1191"/>
      <c r="GN108" s="1191"/>
      <c r="GO108" s="1192"/>
    </row>
    <row r="109" spans="1:197" ht="6.75" customHeight="1" x14ac:dyDescent="0.2">
      <c r="A109" s="1194"/>
      <c r="B109" s="1194"/>
      <c r="C109" s="1194"/>
      <c r="D109" s="1194"/>
      <c r="E109" s="1194"/>
      <c r="F109" s="1194"/>
      <c r="G109" s="1194"/>
      <c r="H109" s="1194"/>
      <c r="I109" s="1194"/>
      <c r="J109" s="1194"/>
      <c r="K109" s="1194"/>
      <c r="L109" s="1194"/>
      <c r="M109" s="1194"/>
      <c r="N109" s="1194"/>
      <c r="O109" s="1194"/>
      <c r="P109" s="1194"/>
      <c r="Q109" s="1194"/>
      <c r="R109" s="1194"/>
      <c r="S109" s="1194"/>
      <c r="T109" s="1194"/>
      <c r="U109" s="1194"/>
      <c r="V109" s="1194"/>
      <c r="W109" s="1194"/>
      <c r="X109" s="1194"/>
      <c r="Y109" s="1194"/>
      <c r="Z109" s="1194"/>
      <c r="AA109" s="1194"/>
      <c r="AB109" s="1194"/>
      <c r="AC109" s="1194"/>
      <c r="AD109" s="1194"/>
      <c r="AE109" s="1194"/>
      <c r="AF109" s="1194"/>
      <c r="AG109" s="1194"/>
      <c r="AH109" s="1194"/>
      <c r="AI109" s="1194"/>
      <c r="AJ109" s="1194"/>
      <c r="AK109" s="1194"/>
      <c r="AL109" s="1194"/>
      <c r="AM109" s="1194"/>
      <c r="AN109" s="1194"/>
      <c r="AO109" s="1194"/>
      <c r="AP109" s="1194"/>
      <c r="AQ109" s="1194"/>
      <c r="AR109" s="1194"/>
      <c r="AS109" s="1194"/>
      <c r="AT109" s="1194"/>
      <c r="AU109" s="1194"/>
      <c r="AV109" s="1194"/>
      <c r="AW109" s="1194"/>
      <c r="AX109" s="1195"/>
      <c r="AY109" s="1195"/>
      <c r="AZ109" s="1195"/>
      <c r="BA109" s="1195"/>
      <c r="BB109" s="1195"/>
      <c r="BC109" s="1195"/>
      <c r="BD109" s="1195"/>
      <c r="BE109" s="1195"/>
      <c r="BF109" s="1195"/>
      <c r="BG109" s="1195"/>
      <c r="BH109" s="1195"/>
      <c r="BI109" s="1195"/>
      <c r="BJ109" s="1195"/>
      <c r="BK109" s="1195"/>
      <c r="BL109" s="1195"/>
      <c r="BM109" s="1195"/>
      <c r="BN109" s="1195"/>
      <c r="BO109" s="1195"/>
      <c r="BP109" s="1195"/>
      <c r="BQ109" s="1195"/>
      <c r="BR109" s="1195"/>
      <c r="BS109" s="1195"/>
      <c r="BT109" s="1195"/>
      <c r="BU109" s="1195"/>
      <c r="BV109" s="1195"/>
      <c r="BW109" s="1195"/>
      <c r="BX109" s="1195"/>
      <c r="BY109" s="1195"/>
      <c r="BZ109" s="1195"/>
      <c r="CA109" s="1195"/>
      <c r="CB109" s="1195"/>
      <c r="CC109" s="1195"/>
      <c r="CD109" s="1195"/>
      <c r="CE109" s="1195"/>
      <c r="CF109" s="1195"/>
      <c r="CG109" s="1195"/>
      <c r="CH109" s="1195"/>
      <c r="CI109" s="1195"/>
      <c r="CJ109" s="1195"/>
      <c r="CK109" s="1195"/>
      <c r="CL109" s="1195"/>
      <c r="CM109" s="1195"/>
      <c r="CN109" s="1195"/>
      <c r="CO109" s="1195"/>
      <c r="CP109" s="1195"/>
      <c r="CQ109" s="1195"/>
      <c r="CR109" s="1195"/>
      <c r="CS109" s="1195"/>
      <c r="CT109" s="1196"/>
      <c r="CU109" s="1193"/>
      <c r="CV109" s="1194"/>
      <c r="CW109" s="1194"/>
      <c r="CX109" s="1194"/>
      <c r="CY109" s="1194"/>
      <c r="CZ109" s="1194"/>
      <c r="DA109" s="1194"/>
      <c r="DB109" s="1194"/>
      <c r="DC109" s="1194"/>
      <c r="DD109" s="1194"/>
      <c r="DE109" s="1194"/>
      <c r="DF109" s="1194"/>
      <c r="DG109" s="1194"/>
      <c r="DH109" s="1194"/>
      <c r="DI109" s="1194"/>
      <c r="DJ109" s="1194"/>
      <c r="DK109" s="1194"/>
      <c r="DL109" s="1194"/>
      <c r="DM109" s="1194"/>
      <c r="DN109" s="1194"/>
      <c r="DO109" s="1194"/>
      <c r="DP109" s="1194"/>
      <c r="DQ109" s="1194"/>
      <c r="DR109" s="1194"/>
      <c r="DS109" s="1194"/>
      <c r="DT109" s="1194"/>
      <c r="DU109" s="1194"/>
      <c r="DV109" s="1194"/>
      <c r="DW109" s="1194"/>
      <c r="DX109" s="1194"/>
      <c r="DY109" s="1194"/>
      <c r="DZ109" s="1194"/>
      <c r="EA109" s="1194"/>
      <c r="EB109" s="1194"/>
      <c r="EC109" s="1194"/>
      <c r="ED109" s="1194"/>
      <c r="EE109" s="1194"/>
      <c r="EF109" s="1194"/>
      <c r="EG109" s="1194"/>
      <c r="EH109" s="1194"/>
      <c r="EI109" s="1194"/>
      <c r="EJ109" s="1194"/>
      <c r="EK109" s="1194"/>
      <c r="EL109" s="1194"/>
      <c r="EM109" s="1194"/>
      <c r="EN109" s="1194"/>
      <c r="EO109" s="1194"/>
      <c r="EP109" s="1194"/>
      <c r="EQ109" s="1194"/>
      <c r="ER109" s="1194"/>
      <c r="ES109" s="1195"/>
      <c r="ET109" s="1197"/>
      <c r="EU109" s="1197"/>
      <c r="EV109" s="1197"/>
      <c r="EW109" s="1197"/>
      <c r="EX109" s="1197"/>
      <c r="EY109" s="1197"/>
      <c r="EZ109" s="1197"/>
      <c r="FA109" s="1197"/>
      <c r="FB109" s="1197"/>
      <c r="FC109" s="1197"/>
      <c r="FD109" s="1197"/>
      <c r="FE109" s="1197"/>
      <c r="FF109" s="1197"/>
      <c r="FG109" s="1197"/>
      <c r="FH109" s="1197"/>
      <c r="FI109" s="1197"/>
      <c r="FJ109" s="1197"/>
      <c r="FK109" s="1197"/>
      <c r="FL109" s="1197"/>
      <c r="FM109" s="1197"/>
      <c r="FN109" s="1197"/>
      <c r="FO109" s="1197"/>
      <c r="FP109" s="1197"/>
      <c r="FQ109" s="1197"/>
      <c r="FR109" s="1197"/>
      <c r="FS109" s="1197"/>
      <c r="FT109" s="1197"/>
      <c r="FU109" s="1197"/>
      <c r="FV109" s="1197"/>
      <c r="FW109" s="1197"/>
      <c r="FX109" s="1197"/>
      <c r="FY109" s="1197"/>
      <c r="FZ109" s="1197"/>
      <c r="GA109" s="1197"/>
      <c r="GB109" s="1197"/>
      <c r="GC109" s="1197"/>
      <c r="GD109" s="1197"/>
      <c r="GE109" s="1197"/>
      <c r="GF109" s="1197"/>
      <c r="GG109" s="1197"/>
      <c r="GH109" s="1197"/>
      <c r="GI109" s="1197"/>
      <c r="GJ109" s="1197"/>
      <c r="GK109" s="1197"/>
      <c r="GL109" s="1197"/>
      <c r="GM109" s="1197"/>
      <c r="GN109" s="1197"/>
      <c r="GO109" s="1198"/>
    </row>
    <row r="110" spans="1:197" ht="3.75" customHeight="1" x14ac:dyDescent="0.25">
      <c r="A110" s="882"/>
      <c r="B110" s="883"/>
      <c r="C110" s="883"/>
      <c r="D110" s="883"/>
      <c r="E110" s="883"/>
      <c r="F110" s="883"/>
      <c r="G110" s="883"/>
      <c r="H110" s="883"/>
      <c r="I110" s="883"/>
      <c r="J110" s="883"/>
      <c r="K110" s="883"/>
      <c r="L110" s="883"/>
      <c r="M110" s="883"/>
      <c r="N110" s="883"/>
      <c r="O110" s="883"/>
      <c r="P110" s="883"/>
      <c r="Q110" s="883"/>
      <c r="R110" s="883"/>
      <c r="S110" s="883"/>
      <c r="T110" s="883"/>
      <c r="U110" s="883"/>
      <c r="V110" s="883"/>
      <c r="W110" s="883"/>
      <c r="X110" s="883"/>
      <c r="Y110" s="883"/>
      <c r="Z110" s="883"/>
      <c r="AA110" s="883"/>
      <c r="AB110" s="883"/>
      <c r="AC110" s="883"/>
      <c r="AD110" s="883"/>
      <c r="AE110" s="883"/>
      <c r="AF110" s="883"/>
      <c r="AG110" s="883"/>
      <c r="AH110" s="883"/>
      <c r="AI110" s="883"/>
      <c r="AJ110" s="883"/>
      <c r="AK110" s="883"/>
      <c r="AL110" s="883"/>
      <c r="AM110" s="883"/>
      <c r="AN110" s="883"/>
      <c r="AO110" s="883"/>
      <c r="AP110" s="883"/>
      <c r="AQ110" s="883"/>
      <c r="AR110" s="883"/>
      <c r="AS110" s="883"/>
      <c r="AT110" s="883"/>
      <c r="AU110" s="883"/>
      <c r="AV110" s="883"/>
      <c r="AW110" s="883"/>
      <c r="AX110" s="882"/>
      <c r="AY110" s="883"/>
      <c r="AZ110" s="883"/>
      <c r="BA110" s="883"/>
      <c r="BB110" s="883"/>
      <c r="BC110" s="883"/>
      <c r="BD110" s="883"/>
      <c r="BE110" s="883"/>
      <c r="BF110" s="883"/>
      <c r="BG110" s="883"/>
      <c r="BH110" s="883"/>
      <c r="BI110" s="883"/>
      <c r="BJ110" s="883"/>
      <c r="BK110" s="883"/>
      <c r="BL110" s="883"/>
      <c r="BM110" s="883"/>
      <c r="BN110" s="883"/>
      <c r="BO110" s="883"/>
      <c r="BP110" s="883"/>
      <c r="BQ110" s="883"/>
      <c r="BR110" s="883"/>
      <c r="BS110" s="883"/>
      <c r="BT110" s="883"/>
      <c r="BU110" s="883"/>
      <c r="BV110" s="883"/>
      <c r="BW110" s="883"/>
      <c r="BX110" s="883"/>
      <c r="BY110" s="883"/>
      <c r="BZ110" s="883"/>
      <c r="CA110" s="883"/>
      <c r="CB110" s="883"/>
      <c r="CC110" s="883"/>
      <c r="CD110" s="883"/>
      <c r="CE110" s="883"/>
      <c r="CF110" s="883"/>
      <c r="CG110" s="883"/>
      <c r="CH110" s="883"/>
      <c r="CI110" s="883"/>
      <c r="CJ110" s="883"/>
      <c r="CK110" s="883"/>
      <c r="CL110" s="883"/>
      <c r="CM110" s="883"/>
      <c r="CN110" s="883"/>
      <c r="CO110" s="883"/>
      <c r="CP110" s="883"/>
      <c r="CQ110" s="883"/>
      <c r="CR110" s="883"/>
      <c r="CS110" s="883"/>
      <c r="CT110" s="887"/>
      <c r="CU110" s="1199"/>
      <c r="CV110" s="882"/>
      <c r="CW110" s="883"/>
      <c r="CX110" s="883"/>
      <c r="CY110" s="883"/>
      <c r="CZ110" s="883"/>
      <c r="DA110" s="883"/>
      <c r="DB110" s="883"/>
      <c r="DC110" s="883"/>
      <c r="DD110" s="883"/>
      <c r="DE110" s="883"/>
      <c r="DF110" s="883"/>
      <c r="DG110" s="883"/>
      <c r="DH110" s="883"/>
      <c r="DI110" s="883"/>
      <c r="DJ110" s="883"/>
      <c r="DK110" s="883"/>
      <c r="DL110" s="883"/>
      <c r="DM110" s="883"/>
      <c r="DN110" s="883"/>
      <c r="DO110" s="883"/>
      <c r="DP110" s="883"/>
      <c r="DQ110" s="883"/>
      <c r="DR110" s="883"/>
      <c r="DS110" s="883"/>
      <c r="DT110" s="883"/>
      <c r="DU110" s="883"/>
      <c r="DV110" s="883"/>
      <c r="DW110" s="883"/>
      <c r="DX110" s="883"/>
      <c r="DY110" s="883"/>
      <c r="DZ110" s="883"/>
      <c r="EA110" s="883"/>
      <c r="EB110" s="883"/>
      <c r="EC110" s="883"/>
      <c r="ED110" s="883"/>
      <c r="EE110" s="883"/>
      <c r="EF110" s="883"/>
      <c r="EG110" s="883"/>
      <c r="EH110" s="883"/>
      <c r="EI110" s="883"/>
      <c r="EJ110" s="883"/>
      <c r="EK110" s="883"/>
      <c r="EL110" s="883"/>
      <c r="EM110" s="883"/>
      <c r="EN110" s="883"/>
      <c r="EO110" s="883"/>
      <c r="EP110" s="883"/>
      <c r="EQ110" s="883"/>
      <c r="ER110" s="883"/>
      <c r="ES110" s="882"/>
      <c r="ET110" s="883"/>
      <c r="EU110" s="883"/>
      <c r="EV110" s="883"/>
      <c r="EW110" s="883"/>
      <c r="EX110" s="883"/>
      <c r="EY110" s="883"/>
      <c r="EZ110" s="883"/>
      <c r="FA110" s="883"/>
      <c r="FB110" s="883"/>
      <c r="FC110" s="883"/>
      <c r="FD110" s="883"/>
      <c r="FE110" s="883"/>
      <c r="FF110" s="883"/>
      <c r="FG110" s="883"/>
      <c r="FH110" s="883"/>
      <c r="FI110" s="883"/>
      <c r="FJ110" s="883"/>
      <c r="FK110" s="883"/>
      <c r="FL110" s="883"/>
      <c r="FM110" s="883"/>
      <c r="FN110" s="883"/>
      <c r="FO110" s="883"/>
      <c r="FP110" s="883"/>
      <c r="FQ110" s="883"/>
      <c r="FR110" s="883"/>
      <c r="FS110" s="883"/>
      <c r="FT110" s="883"/>
      <c r="FU110" s="883"/>
      <c r="FV110" s="883"/>
      <c r="FW110" s="883"/>
      <c r="FX110" s="883"/>
      <c r="FY110" s="883"/>
      <c r="FZ110" s="883"/>
      <c r="GA110" s="883"/>
      <c r="GB110" s="883"/>
      <c r="GC110" s="883"/>
      <c r="GD110" s="883"/>
      <c r="GE110" s="883"/>
      <c r="GF110" s="883"/>
      <c r="GG110" s="883"/>
      <c r="GH110" s="883"/>
      <c r="GI110" s="883"/>
      <c r="GJ110" s="883"/>
      <c r="GK110" s="883"/>
      <c r="GL110" s="883"/>
      <c r="GM110" s="883"/>
      <c r="GN110" s="883"/>
      <c r="GO110" s="887"/>
    </row>
    <row r="111" spans="1:197" ht="5.25" customHeight="1" thickBot="1" x14ac:dyDescent="0.3">
      <c r="A111" s="838" t="str">
        <f>'Resumen Anual'!$B$5</f>
        <v>MARCA Y MODELO</v>
      </c>
      <c r="B111" s="839"/>
      <c r="C111" s="839"/>
      <c r="D111" s="839"/>
      <c r="E111" s="839"/>
      <c r="F111" s="839"/>
      <c r="G111" s="839"/>
      <c r="H111" s="839"/>
      <c r="I111" s="839"/>
      <c r="J111" s="839"/>
      <c r="K111" s="886"/>
      <c r="L111" s="886"/>
      <c r="M111" s="886"/>
      <c r="N111" s="886"/>
      <c r="O111" s="886"/>
      <c r="P111" s="886"/>
      <c r="Q111" s="886"/>
      <c r="R111" s="886"/>
      <c r="S111" s="886"/>
      <c r="T111" s="886"/>
      <c r="U111" s="886"/>
      <c r="V111" s="886"/>
      <c r="W111" s="886"/>
      <c r="X111" s="886"/>
      <c r="Y111" s="886"/>
      <c r="Z111" s="886"/>
      <c r="AA111" s="886"/>
      <c r="AB111" s="886"/>
      <c r="AC111" s="886"/>
      <c r="AD111" s="886"/>
      <c r="AE111" s="886"/>
      <c r="AF111" s="886"/>
      <c r="AG111" s="886"/>
      <c r="AH111" s="886"/>
      <c r="AI111" s="886"/>
      <c r="AJ111" s="886"/>
      <c r="AK111" s="886"/>
      <c r="AL111" s="886"/>
      <c r="AM111" s="886"/>
      <c r="AN111" s="886"/>
      <c r="AO111" s="886"/>
      <c r="AP111" s="886"/>
      <c r="AQ111" s="886"/>
      <c r="AR111" s="886"/>
      <c r="AS111" s="886"/>
      <c r="AT111" s="886"/>
      <c r="AU111" s="886"/>
      <c r="AV111" s="886"/>
      <c r="AW111" s="1200"/>
      <c r="AX111" s="838" t="str">
        <f>'Resumen Anual'!$B$5</f>
        <v>MARCA Y MODELO</v>
      </c>
      <c r="AY111" s="839"/>
      <c r="AZ111" s="839"/>
      <c r="BA111" s="839"/>
      <c r="BB111" s="839"/>
      <c r="BC111" s="839"/>
      <c r="BD111" s="839"/>
      <c r="BE111" s="839"/>
      <c r="BF111" s="839"/>
      <c r="BG111" s="839"/>
      <c r="BH111" s="886"/>
      <c r="BI111" s="886"/>
      <c r="BJ111" s="886"/>
      <c r="BK111" s="886"/>
      <c r="BL111" s="886"/>
      <c r="BM111" s="886"/>
      <c r="BN111" s="886"/>
      <c r="BO111" s="886"/>
      <c r="BP111" s="886"/>
      <c r="BQ111" s="886"/>
      <c r="BR111" s="886"/>
      <c r="BS111" s="886"/>
      <c r="BT111" s="886"/>
      <c r="BU111" s="886"/>
      <c r="BV111" s="886"/>
      <c r="BW111" s="886"/>
      <c r="BX111" s="886"/>
      <c r="BY111" s="886"/>
      <c r="BZ111" s="886"/>
      <c r="CA111" s="886"/>
      <c r="CB111" s="886"/>
      <c r="CC111" s="886"/>
      <c r="CD111" s="886"/>
      <c r="CE111" s="886"/>
      <c r="CF111" s="886"/>
      <c r="CG111" s="886"/>
      <c r="CH111" s="886"/>
      <c r="CI111" s="886"/>
      <c r="CJ111" s="886"/>
      <c r="CK111" s="886"/>
      <c r="CL111" s="886"/>
      <c r="CM111" s="886"/>
      <c r="CN111" s="886"/>
      <c r="CO111" s="886"/>
      <c r="CP111" s="886"/>
      <c r="CQ111" s="886"/>
      <c r="CR111" s="886"/>
      <c r="CS111" s="886"/>
      <c r="CT111" s="1200"/>
      <c r="CU111" s="1199"/>
      <c r="CV111" s="838" t="str">
        <f>'Resumen Anual'!$B$5</f>
        <v>MARCA Y MODELO</v>
      </c>
      <c r="CW111" s="839"/>
      <c r="CX111" s="839"/>
      <c r="CY111" s="839"/>
      <c r="CZ111" s="839"/>
      <c r="DA111" s="839"/>
      <c r="DB111" s="839"/>
      <c r="DC111" s="839"/>
      <c r="DD111" s="839"/>
      <c r="DE111" s="839"/>
      <c r="DF111" s="886"/>
      <c r="DG111" s="886"/>
      <c r="DH111" s="886"/>
      <c r="DI111" s="886"/>
      <c r="DJ111" s="886"/>
      <c r="DK111" s="886"/>
      <c r="DL111" s="886"/>
      <c r="DM111" s="886"/>
      <c r="DN111" s="886"/>
      <c r="DO111" s="886"/>
      <c r="DP111" s="886"/>
      <c r="DQ111" s="886"/>
      <c r="DR111" s="886"/>
      <c r="DS111" s="886"/>
      <c r="DT111" s="886"/>
      <c r="DU111" s="886"/>
      <c r="DV111" s="886"/>
      <c r="DW111" s="886"/>
      <c r="DX111" s="886"/>
      <c r="DY111" s="886"/>
      <c r="DZ111" s="886"/>
      <c r="EA111" s="886"/>
      <c r="EB111" s="886"/>
      <c r="EC111" s="886"/>
      <c r="ED111" s="886"/>
      <c r="EE111" s="886"/>
      <c r="EF111" s="886"/>
      <c r="EG111" s="886"/>
      <c r="EH111" s="886"/>
      <c r="EI111" s="886"/>
      <c r="EJ111" s="886"/>
      <c r="EK111" s="886"/>
      <c r="EL111" s="886"/>
      <c r="EM111" s="886"/>
      <c r="EN111" s="886"/>
      <c r="EO111" s="886"/>
      <c r="EP111" s="886"/>
      <c r="EQ111" s="886"/>
      <c r="ER111" s="1200"/>
      <c r="ES111" s="838" t="str">
        <f>'Resumen Anual'!$B$5</f>
        <v>MARCA Y MODELO</v>
      </c>
      <c r="ET111" s="839"/>
      <c r="EU111" s="839"/>
      <c r="EV111" s="839"/>
      <c r="EW111" s="839"/>
      <c r="EX111" s="839"/>
      <c r="EY111" s="839"/>
      <c r="EZ111" s="839"/>
      <c r="FA111" s="839"/>
      <c r="FB111" s="839"/>
      <c r="FC111" s="886"/>
      <c r="FD111" s="886"/>
      <c r="FE111" s="886"/>
      <c r="FF111" s="886"/>
      <c r="FG111" s="886"/>
      <c r="FH111" s="886"/>
      <c r="FI111" s="886"/>
      <c r="FJ111" s="886"/>
      <c r="FK111" s="886"/>
      <c r="FL111" s="886"/>
      <c r="FM111" s="886"/>
      <c r="FN111" s="886"/>
      <c r="FO111" s="886"/>
      <c r="FP111" s="886"/>
      <c r="FQ111" s="886"/>
      <c r="FR111" s="886"/>
      <c r="FS111" s="886"/>
      <c r="FT111" s="886"/>
      <c r="FU111" s="886"/>
      <c r="FV111" s="886"/>
      <c r="FW111" s="886"/>
      <c r="FX111" s="886"/>
      <c r="FY111" s="886"/>
      <c r="FZ111" s="886"/>
      <c r="GA111" s="886"/>
      <c r="GB111" s="886"/>
      <c r="GC111" s="886"/>
      <c r="GD111" s="886"/>
      <c r="GE111" s="886"/>
      <c r="GF111" s="886"/>
      <c r="GG111" s="886"/>
      <c r="GH111" s="886"/>
      <c r="GI111" s="886"/>
      <c r="GJ111" s="886"/>
      <c r="GK111" s="886"/>
      <c r="GL111" s="886"/>
      <c r="GM111" s="886"/>
      <c r="GN111" s="886"/>
      <c r="GO111" s="1200"/>
    </row>
    <row r="112" spans="1:197" ht="5.25" customHeight="1" thickTop="1" x14ac:dyDescent="0.2">
      <c r="A112" s="884"/>
      <c r="B112" s="885"/>
      <c r="C112" s="885"/>
      <c r="D112" s="885"/>
      <c r="E112" s="885"/>
      <c r="F112" s="885"/>
      <c r="G112" s="885"/>
      <c r="H112" s="885"/>
      <c r="I112" s="885"/>
      <c r="J112" s="885"/>
      <c r="K112" s="1201"/>
      <c r="L112" s="1202"/>
      <c r="M112" s="1202"/>
      <c r="N112" s="1202"/>
      <c r="O112" s="1202"/>
      <c r="P112" s="1202"/>
      <c r="Q112" s="1202"/>
      <c r="R112" s="1202"/>
      <c r="S112" s="1202"/>
      <c r="T112" s="1202"/>
      <c r="U112" s="1202"/>
      <c r="V112" s="1202"/>
      <c r="W112" s="1202"/>
      <c r="X112" s="1202"/>
      <c r="Y112" s="1202"/>
      <c r="Z112" s="1202"/>
      <c r="AA112" s="1202"/>
      <c r="AB112" s="1202"/>
      <c r="AC112" s="1203"/>
      <c r="AD112" s="1204"/>
      <c r="AE112" s="872" t="str">
        <f>IF(Portada!$A$1="www.fly-logics.com","PIC",0)</f>
        <v>PIC</v>
      </c>
      <c r="AF112" s="864"/>
      <c r="AG112" s="864"/>
      <c r="AH112" s="873"/>
      <c r="AI112" s="863" t="str">
        <f>IF(Portada!$A$1="www.fly-logics.com","SIC",0)</f>
        <v>SIC</v>
      </c>
      <c r="AJ112" s="864"/>
      <c r="AK112" s="864"/>
      <c r="AL112" s="873"/>
      <c r="AM112" s="863" t="str">
        <f>IF(Portada!$A$1="www.fly-logics.com","INSTRU.",0)</f>
        <v>INSTRU.</v>
      </c>
      <c r="AN112" s="864"/>
      <c r="AO112" s="864"/>
      <c r="AP112" s="864"/>
      <c r="AQ112" s="863" t="str">
        <f>'Resumen Anual'!$AR$5</f>
        <v>Aterr.</v>
      </c>
      <c r="AR112" s="864"/>
      <c r="AS112" s="864"/>
      <c r="AT112" s="864"/>
      <c r="AU112" s="864"/>
      <c r="AV112" s="864"/>
      <c r="AW112" s="1200"/>
      <c r="AX112" s="884"/>
      <c r="AY112" s="885"/>
      <c r="AZ112" s="885"/>
      <c r="BA112" s="885"/>
      <c r="BB112" s="885"/>
      <c r="BC112" s="885"/>
      <c r="BD112" s="885"/>
      <c r="BE112" s="885"/>
      <c r="BF112" s="885"/>
      <c r="BG112" s="885"/>
      <c r="BH112" s="1201"/>
      <c r="BI112" s="1202"/>
      <c r="BJ112" s="1202"/>
      <c r="BK112" s="1202"/>
      <c r="BL112" s="1202"/>
      <c r="BM112" s="1202"/>
      <c r="BN112" s="1202"/>
      <c r="BO112" s="1202"/>
      <c r="BP112" s="1202"/>
      <c r="BQ112" s="1202"/>
      <c r="BR112" s="1202"/>
      <c r="BS112" s="1202"/>
      <c r="BT112" s="1202"/>
      <c r="BU112" s="1202"/>
      <c r="BV112" s="1202"/>
      <c r="BW112" s="1202"/>
      <c r="BX112" s="1202"/>
      <c r="BY112" s="1202"/>
      <c r="BZ112" s="1203"/>
      <c r="CA112" s="1204"/>
      <c r="CB112" s="872" t="str">
        <f>IF(Portada!$A$1="www.fly-logics.com","PIC",0)</f>
        <v>PIC</v>
      </c>
      <c r="CC112" s="864"/>
      <c r="CD112" s="864"/>
      <c r="CE112" s="873"/>
      <c r="CF112" s="863" t="str">
        <f>IF(Portada!$A$1="www.fly-logics.com","SIC",0)</f>
        <v>SIC</v>
      </c>
      <c r="CG112" s="864"/>
      <c r="CH112" s="864"/>
      <c r="CI112" s="873"/>
      <c r="CJ112" s="863" t="str">
        <f>IF(Portada!$A$1="www.fly-logics.com","INSTRU.",0)</f>
        <v>INSTRU.</v>
      </c>
      <c r="CK112" s="864"/>
      <c r="CL112" s="864"/>
      <c r="CM112" s="864"/>
      <c r="CN112" s="863" t="str">
        <f>'Resumen Anual'!$AR$5</f>
        <v>Aterr.</v>
      </c>
      <c r="CO112" s="864"/>
      <c r="CP112" s="864"/>
      <c r="CQ112" s="864"/>
      <c r="CR112" s="864"/>
      <c r="CS112" s="867"/>
      <c r="CT112" s="1200"/>
      <c r="CU112" s="1199"/>
      <c r="CV112" s="884"/>
      <c r="CW112" s="885"/>
      <c r="CX112" s="885"/>
      <c r="CY112" s="885"/>
      <c r="CZ112" s="885"/>
      <c r="DA112" s="885"/>
      <c r="DB112" s="885"/>
      <c r="DC112" s="885"/>
      <c r="DD112" s="885"/>
      <c r="DE112" s="885"/>
      <c r="DF112" s="1201"/>
      <c r="DG112" s="1202"/>
      <c r="DH112" s="1202"/>
      <c r="DI112" s="1202"/>
      <c r="DJ112" s="1202"/>
      <c r="DK112" s="1202"/>
      <c r="DL112" s="1202"/>
      <c r="DM112" s="1202"/>
      <c r="DN112" s="1202"/>
      <c r="DO112" s="1202"/>
      <c r="DP112" s="1202"/>
      <c r="DQ112" s="1202"/>
      <c r="DR112" s="1202"/>
      <c r="DS112" s="1202"/>
      <c r="DT112" s="1202"/>
      <c r="DU112" s="1202"/>
      <c r="DV112" s="1202"/>
      <c r="DW112" s="1202"/>
      <c r="DX112" s="1203"/>
      <c r="DY112" s="1204"/>
      <c r="DZ112" s="872" t="str">
        <f>IF(Portada!$A$1="www.fly-logics.com","PIC",0)</f>
        <v>PIC</v>
      </c>
      <c r="EA112" s="864"/>
      <c r="EB112" s="864"/>
      <c r="EC112" s="873"/>
      <c r="ED112" s="863" t="str">
        <f>IF(Portada!$A$1="www.fly-logics.com","SIC",0)</f>
        <v>SIC</v>
      </c>
      <c r="EE112" s="864"/>
      <c r="EF112" s="864"/>
      <c r="EG112" s="873"/>
      <c r="EH112" s="863" t="str">
        <f>IF(Portada!$A$1="www.fly-logics.com","INSTRU.",0)</f>
        <v>INSTRU.</v>
      </c>
      <c r="EI112" s="864"/>
      <c r="EJ112" s="864"/>
      <c r="EK112" s="864"/>
      <c r="EL112" s="863" t="str">
        <f>'Resumen Anual'!$AR$5</f>
        <v>Aterr.</v>
      </c>
      <c r="EM112" s="864"/>
      <c r="EN112" s="864"/>
      <c r="EO112" s="864"/>
      <c r="EP112" s="864"/>
      <c r="EQ112" s="864"/>
      <c r="ER112" s="1200"/>
      <c r="ES112" s="884"/>
      <c r="ET112" s="885"/>
      <c r="EU112" s="885"/>
      <c r="EV112" s="885"/>
      <c r="EW112" s="885"/>
      <c r="EX112" s="885"/>
      <c r="EY112" s="885"/>
      <c r="EZ112" s="885"/>
      <c r="FA112" s="885"/>
      <c r="FB112" s="885"/>
      <c r="FC112" s="1201"/>
      <c r="FD112" s="1202"/>
      <c r="FE112" s="1202"/>
      <c r="FF112" s="1202"/>
      <c r="FG112" s="1202"/>
      <c r="FH112" s="1202"/>
      <c r="FI112" s="1202"/>
      <c r="FJ112" s="1202"/>
      <c r="FK112" s="1202"/>
      <c r="FL112" s="1202"/>
      <c r="FM112" s="1202"/>
      <c r="FN112" s="1202"/>
      <c r="FO112" s="1202"/>
      <c r="FP112" s="1202"/>
      <c r="FQ112" s="1202"/>
      <c r="FR112" s="1202"/>
      <c r="FS112" s="1202"/>
      <c r="FT112" s="1202"/>
      <c r="FU112" s="1203"/>
      <c r="FV112" s="1204"/>
      <c r="FW112" s="872" t="str">
        <f>IF(Portada!$A$1="www.fly-logics.com","PIC",0)</f>
        <v>PIC</v>
      </c>
      <c r="FX112" s="864"/>
      <c r="FY112" s="864"/>
      <c r="FZ112" s="873"/>
      <c r="GA112" s="863" t="str">
        <f>IF(Portada!$A$1="www.fly-logics.com","SIC",0)</f>
        <v>SIC</v>
      </c>
      <c r="GB112" s="864"/>
      <c r="GC112" s="864"/>
      <c r="GD112" s="873"/>
      <c r="GE112" s="863" t="str">
        <f>IF(Portada!$A$1="www.fly-logics.com","INSTRU.",0)</f>
        <v>INSTRU.</v>
      </c>
      <c r="GF112" s="864"/>
      <c r="GG112" s="864"/>
      <c r="GH112" s="864"/>
      <c r="GI112" s="863" t="str">
        <f>'Resumen Anual'!$AR$5</f>
        <v>Aterr.</v>
      </c>
      <c r="GJ112" s="864"/>
      <c r="GK112" s="864"/>
      <c r="GL112" s="864"/>
      <c r="GM112" s="864"/>
      <c r="GN112" s="867"/>
      <c r="GO112" s="1200"/>
    </row>
    <row r="113" spans="1:197" ht="5.25" customHeight="1" thickBot="1" x14ac:dyDescent="0.25">
      <c r="A113" s="884"/>
      <c r="B113" s="885"/>
      <c r="C113" s="885"/>
      <c r="D113" s="885"/>
      <c r="E113" s="885"/>
      <c r="F113" s="885"/>
      <c r="G113" s="885"/>
      <c r="H113" s="885"/>
      <c r="I113" s="885"/>
      <c r="J113" s="885"/>
      <c r="K113" s="1205"/>
      <c r="L113" s="1206"/>
      <c r="M113" s="1206"/>
      <c r="N113" s="1206"/>
      <c r="O113" s="1206"/>
      <c r="P113" s="1206"/>
      <c r="Q113" s="1206"/>
      <c r="R113" s="1206"/>
      <c r="S113" s="1206"/>
      <c r="T113" s="1206"/>
      <c r="U113" s="1206"/>
      <c r="V113" s="1206"/>
      <c r="W113" s="1206"/>
      <c r="X113" s="1206"/>
      <c r="Y113" s="1206"/>
      <c r="Z113" s="1206"/>
      <c r="AA113" s="1206"/>
      <c r="AB113" s="1206"/>
      <c r="AC113" s="1207"/>
      <c r="AD113" s="1204"/>
      <c r="AE113" s="874"/>
      <c r="AF113" s="866"/>
      <c r="AG113" s="866"/>
      <c r="AH113" s="875"/>
      <c r="AI113" s="865"/>
      <c r="AJ113" s="866"/>
      <c r="AK113" s="866"/>
      <c r="AL113" s="875"/>
      <c r="AM113" s="865"/>
      <c r="AN113" s="866"/>
      <c r="AO113" s="866"/>
      <c r="AP113" s="866"/>
      <c r="AQ113" s="1208"/>
      <c r="AR113" s="1209"/>
      <c r="AS113" s="1209"/>
      <c r="AT113" s="1209"/>
      <c r="AU113" s="1209"/>
      <c r="AV113" s="1209"/>
      <c r="AW113" s="1200"/>
      <c r="AX113" s="884"/>
      <c r="AY113" s="885"/>
      <c r="AZ113" s="885"/>
      <c r="BA113" s="885"/>
      <c r="BB113" s="885"/>
      <c r="BC113" s="885"/>
      <c r="BD113" s="885"/>
      <c r="BE113" s="885"/>
      <c r="BF113" s="885"/>
      <c r="BG113" s="885"/>
      <c r="BH113" s="1205"/>
      <c r="BI113" s="1206"/>
      <c r="BJ113" s="1206"/>
      <c r="BK113" s="1206"/>
      <c r="BL113" s="1206"/>
      <c r="BM113" s="1206"/>
      <c r="BN113" s="1206"/>
      <c r="BO113" s="1206"/>
      <c r="BP113" s="1206"/>
      <c r="BQ113" s="1206"/>
      <c r="BR113" s="1206"/>
      <c r="BS113" s="1206"/>
      <c r="BT113" s="1206"/>
      <c r="BU113" s="1206"/>
      <c r="BV113" s="1206"/>
      <c r="BW113" s="1206"/>
      <c r="BX113" s="1206"/>
      <c r="BY113" s="1206"/>
      <c r="BZ113" s="1207"/>
      <c r="CA113" s="1204"/>
      <c r="CB113" s="874"/>
      <c r="CC113" s="866"/>
      <c r="CD113" s="866"/>
      <c r="CE113" s="875"/>
      <c r="CF113" s="865"/>
      <c r="CG113" s="866"/>
      <c r="CH113" s="866"/>
      <c r="CI113" s="875"/>
      <c r="CJ113" s="865"/>
      <c r="CK113" s="866"/>
      <c r="CL113" s="866"/>
      <c r="CM113" s="866"/>
      <c r="CN113" s="868"/>
      <c r="CO113" s="869"/>
      <c r="CP113" s="869"/>
      <c r="CQ113" s="869"/>
      <c r="CR113" s="869"/>
      <c r="CS113" s="870"/>
      <c r="CT113" s="1200"/>
      <c r="CU113" s="1199"/>
      <c r="CV113" s="884"/>
      <c r="CW113" s="885"/>
      <c r="CX113" s="885"/>
      <c r="CY113" s="885"/>
      <c r="CZ113" s="885"/>
      <c r="DA113" s="885"/>
      <c r="DB113" s="885"/>
      <c r="DC113" s="885"/>
      <c r="DD113" s="885"/>
      <c r="DE113" s="885"/>
      <c r="DF113" s="1205"/>
      <c r="DG113" s="1206"/>
      <c r="DH113" s="1206"/>
      <c r="DI113" s="1206"/>
      <c r="DJ113" s="1206"/>
      <c r="DK113" s="1206"/>
      <c r="DL113" s="1206"/>
      <c r="DM113" s="1206"/>
      <c r="DN113" s="1206"/>
      <c r="DO113" s="1206"/>
      <c r="DP113" s="1206"/>
      <c r="DQ113" s="1206"/>
      <c r="DR113" s="1206"/>
      <c r="DS113" s="1206"/>
      <c r="DT113" s="1206"/>
      <c r="DU113" s="1206"/>
      <c r="DV113" s="1206"/>
      <c r="DW113" s="1206"/>
      <c r="DX113" s="1207"/>
      <c r="DY113" s="1204"/>
      <c r="DZ113" s="874"/>
      <c r="EA113" s="866"/>
      <c r="EB113" s="866"/>
      <c r="EC113" s="875"/>
      <c r="ED113" s="865"/>
      <c r="EE113" s="866"/>
      <c r="EF113" s="866"/>
      <c r="EG113" s="875"/>
      <c r="EH113" s="865"/>
      <c r="EI113" s="866"/>
      <c r="EJ113" s="866"/>
      <c r="EK113" s="866"/>
      <c r="EL113" s="1208"/>
      <c r="EM113" s="1209"/>
      <c r="EN113" s="1209"/>
      <c r="EO113" s="1209"/>
      <c r="EP113" s="1209"/>
      <c r="EQ113" s="1209"/>
      <c r="ER113" s="1200"/>
      <c r="ES113" s="884"/>
      <c r="ET113" s="885"/>
      <c r="EU113" s="885"/>
      <c r="EV113" s="885"/>
      <c r="EW113" s="885"/>
      <c r="EX113" s="885"/>
      <c r="EY113" s="885"/>
      <c r="EZ113" s="885"/>
      <c r="FA113" s="885"/>
      <c r="FB113" s="885"/>
      <c r="FC113" s="1205"/>
      <c r="FD113" s="1206"/>
      <c r="FE113" s="1206"/>
      <c r="FF113" s="1206"/>
      <c r="FG113" s="1206"/>
      <c r="FH113" s="1206"/>
      <c r="FI113" s="1206"/>
      <c r="FJ113" s="1206"/>
      <c r="FK113" s="1206"/>
      <c r="FL113" s="1206"/>
      <c r="FM113" s="1206"/>
      <c r="FN113" s="1206"/>
      <c r="FO113" s="1206"/>
      <c r="FP113" s="1206"/>
      <c r="FQ113" s="1206"/>
      <c r="FR113" s="1206"/>
      <c r="FS113" s="1206"/>
      <c r="FT113" s="1206"/>
      <c r="FU113" s="1207"/>
      <c r="FV113" s="1204"/>
      <c r="FW113" s="874"/>
      <c r="FX113" s="866"/>
      <c r="FY113" s="866"/>
      <c r="FZ113" s="875"/>
      <c r="GA113" s="865"/>
      <c r="GB113" s="866"/>
      <c r="GC113" s="866"/>
      <c r="GD113" s="875"/>
      <c r="GE113" s="865"/>
      <c r="GF113" s="866"/>
      <c r="GG113" s="866"/>
      <c r="GH113" s="866"/>
      <c r="GI113" s="868"/>
      <c r="GJ113" s="869"/>
      <c r="GK113" s="869"/>
      <c r="GL113" s="869"/>
      <c r="GM113" s="869"/>
      <c r="GN113" s="870"/>
      <c r="GO113" s="1200"/>
    </row>
    <row r="114" spans="1:197" ht="5.25" customHeight="1" x14ac:dyDescent="0.25">
      <c r="A114" s="841"/>
      <c r="B114" s="842"/>
      <c r="C114" s="842"/>
      <c r="D114" s="842"/>
      <c r="E114" s="842"/>
      <c r="F114" s="842"/>
      <c r="G114" s="842"/>
      <c r="H114" s="842"/>
      <c r="I114" s="842"/>
      <c r="J114" s="842"/>
      <c r="K114" s="876"/>
      <c r="L114" s="876"/>
      <c r="M114" s="876"/>
      <c r="N114" s="876"/>
      <c r="O114" s="876"/>
      <c r="P114" s="876"/>
      <c r="Q114" s="876"/>
      <c r="R114" s="876"/>
      <c r="S114" s="876"/>
      <c r="T114" s="876"/>
      <c r="U114" s="876"/>
      <c r="V114" s="876"/>
      <c r="W114" s="876"/>
      <c r="X114" s="876"/>
      <c r="Y114" s="876"/>
      <c r="Z114" s="876"/>
      <c r="AA114" s="876"/>
      <c r="AB114" s="876"/>
      <c r="AC114" s="876"/>
      <c r="AD114" s="877"/>
      <c r="AE114" s="874"/>
      <c r="AF114" s="866"/>
      <c r="AG114" s="866"/>
      <c r="AH114" s="875"/>
      <c r="AI114" s="865"/>
      <c r="AJ114" s="866"/>
      <c r="AK114" s="866"/>
      <c r="AL114" s="875"/>
      <c r="AM114" s="865"/>
      <c r="AN114" s="866"/>
      <c r="AO114" s="866"/>
      <c r="AP114" s="866"/>
      <c r="AQ114" s="878" t="str">
        <f>'Resumen Anual'!$AR$7</f>
        <v>D</v>
      </c>
      <c r="AR114" s="879"/>
      <c r="AS114" s="879"/>
      <c r="AT114" s="878" t="str">
        <f>'Resumen Anual'!$AU$7</f>
        <v>N</v>
      </c>
      <c r="AU114" s="879"/>
      <c r="AV114" s="879"/>
      <c r="AW114" s="1200"/>
      <c r="AX114" s="841"/>
      <c r="AY114" s="842"/>
      <c r="AZ114" s="842"/>
      <c r="BA114" s="842"/>
      <c r="BB114" s="842"/>
      <c r="BC114" s="842"/>
      <c r="BD114" s="842"/>
      <c r="BE114" s="842"/>
      <c r="BF114" s="842"/>
      <c r="BG114" s="842"/>
      <c r="BH114" s="876"/>
      <c r="BI114" s="876"/>
      <c r="BJ114" s="876"/>
      <c r="BK114" s="876"/>
      <c r="BL114" s="876"/>
      <c r="BM114" s="876"/>
      <c r="BN114" s="876"/>
      <c r="BO114" s="876"/>
      <c r="BP114" s="876"/>
      <c r="BQ114" s="876"/>
      <c r="BR114" s="876"/>
      <c r="BS114" s="876"/>
      <c r="BT114" s="876"/>
      <c r="BU114" s="876"/>
      <c r="BV114" s="876"/>
      <c r="BW114" s="876"/>
      <c r="BX114" s="876"/>
      <c r="BY114" s="876"/>
      <c r="BZ114" s="876"/>
      <c r="CA114" s="877"/>
      <c r="CB114" s="874"/>
      <c r="CC114" s="866"/>
      <c r="CD114" s="866"/>
      <c r="CE114" s="875"/>
      <c r="CF114" s="865"/>
      <c r="CG114" s="866"/>
      <c r="CH114" s="866"/>
      <c r="CI114" s="875"/>
      <c r="CJ114" s="865"/>
      <c r="CK114" s="866"/>
      <c r="CL114" s="866"/>
      <c r="CM114" s="866"/>
      <c r="CN114" s="878" t="str">
        <f>'Resumen Anual'!$AR$7</f>
        <v>D</v>
      </c>
      <c r="CO114" s="879"/>
      <c r="CP114" s="879"/>
      <c r="CQ114" s="878" t="str">
        <f>'Resumen Anual'!$AU$7</f>
        <v>N</v>
      </c>
      <c r="CR114" s="879"/>
      <c r="CS114" s="879"/>
      <c r="CT114" s="1200"/>
      <c r="CU114" s="1199"/>
      <c r="CV114" s="841"/>
      <c r="CW114" s="842"/>
      <c r="CX114" s="842"/>
      <c r="CY114" s="842"/>
      <c r="CZ114" s="842"/>
      <c r="DA114" s="842"/>
      <c r="DB114" s="842"/>
      <c r="DC114" s="842"/>
      <c r="DD114" s="842"/>
      <c r="DE114" s="842"/>
      <c r="DF114" s="876"/>
      <c r="DG114" s="876"/>
      <c r="DH114" s="876"/>
      <c r="DI114" s="876"/>
      <c r="DJ114" s="876"/>
      <c r="DK114" s="876"/>
      <c r="DL114" s="876"/>
      <c r="DM114" s="876"/>
      <c r="DN114" s="876"/>
      <c r="DO114" s="876"/>
      <c r="DP114" s="876"/>
      <c r="DQ114" s="876"/>
      <c r="DR114" s="876"/>
      <c r="DS114" s="876"/>
      <c r="DT114" s="876"/>
      <c r="DU114" s="876"/>
      <c r="DV114" s="876"/>
      <c r="DW114" s="876"/>
      <c r="DX114" s="876"/>
      <c r="DY114" s="877"/>
      <c r="DZ114" s="874"/>
      <c r="EA114" s="866"/>
      <c r="EB114" s="866"/>
      <c r="EC114" s="875"/>
      <c r="ED114" s="865"/>
      <c r="EE114" s="866"/>
      <c r="EF114" s="866"/>
      <c r="EG114" s="875"/>
      <c r="EH114" s="865"/>
      <c r="EI114" s="866"/>
      <c r="EJ114" s="866"/>
      <c r="EK114" s="866"/>
      <c r="EL114" s="878" t="str">
        <f>'Resumen Anual'!$AR$7</f>
        <v>D</v>
      </c>
      <c r="EM114" s="879"/>
      <c r="EN114" s="879"/>
      <c r="EO114" s="878" t="str">
        <f>'Resumen Anual'!$AU$7</f>
        <v>N</v>
      </c>
      <c r="EP114" s="879"/>
      <c r="EQ114" s="879"/>
      <c r="ER114" s="1200"/>
      <c r="ES114" s="841"/>
      <c r="ET114" s="842"/>
      <c r="EU114" s="842"/>
      <c r="EV114" s="842"/>
      <c r="EW114" s="842"/>
      <c r="EX114" s="842"/>
      <c r="EY114" s="842"/>
      <c r="EZ114" s="842"/>
      <c r="FA114" s="842"/>
      <c r="FB114" s="842"/>
      <c r="FC114" s="876"/>
      <c r="FD114" s="876"/>
      <c r="FE114" s="876"/>
      <c r="FF114" s="876"/>
      <c r="FG114" s="876"/>
      <c r="FH114" s="876"/>
      <c r="FI114" s="876"/>
      <c r="FJ114" s="876"/>
      <c r="FK114" s="876"/>
      <c r="FL114" s="876"/>
      <c r="FM114" s="876"/>
      <c r="FN114" s="876"/>
      <c r="FO114" s="876"/>
      <c r="FP114" s="876"/>
      <c r="FQ114" s="876"/>
      <c r="FR114" s="876"/>
      <c r="FS114" s="876"/>
      <c r="FT114" s="876"/>
      <c r="FU114" s="876"/>
      <c r="FV114" s="877"/>
      <c r="FW114" s="874"/>
      <c r="FX114" s="866"/>
      <c r="FY114" s="866"/>
      <c r="FZ114" s="875"/>
      <c r="GA114" s="865"/>
      <c r="GB114" s="866"/>
      <c r="GC114" s="866"/>
      <c r="GD114" s="875"/>
      <c r="GE114" s="865"/>
      <c r="GF114" s="866"/>
      <c r="GG114" s="866"/>
      <c r="GH114" s="866"/>
      <c r="GI114" s="878" t="str">
        <f>'Resumen Anual'!$AR$7</f>
        <v>D</v>
      </c>
      <c r="GJ114" s="879"/>
      <c r="GK114" s="879"/>
      <c r="GL114" s="878" t="str">
        <f>'Resumen Anual'!$AU$7</f>
        <v>N</v>
      </c>
      <c r="GM114" s="879"/>
      <c r="GN114" s="879"/>
      <c r="GO114" s="1200"/>
    </row>
    <row r="115" spans="1:197" ht="5.25" customHeight="1" thickBot="1" x14ac:dyDescent="0.25">
      <c r="A115" s="880"/>
      <c r="B115" s="881"/>
      <c r="C115" s="881"/>
      <c r="D115" s="881"/>
      <c r="E115" s="881"/>
      <c r="F115" s="881"/>
      <c r="G115" s="881"/>
      <c r="H115" s="881"/>
      <c r="I115" s="881"/>
      <c r="J115" s="881"/>
      <c r="K115" s="881"/>
      <c r="L115" s="881"/>
      <c r="M115" s="881"/>
      <c r="N115" s="881"/>
      <c r="O115" s="881"/>
      <c r="P115" s="881"/>
      <c r="Q115" s="881"/>
      <c r="R115" s="881"/>
      <c r="S115" s="881"/>
      <c r="T115" s="881"/>
      <c r="U115" s="881"/>
      <c r="V115" s="881"/>
      <c r="W115" s="881"/>
      <c r="X115" s="881"/>
      <c r="Y115" s="881"/>
      <c r="Z115" s="881"/>
      <c r="AA115" s="881"/>
      <c r="AB115" s="881"/>
      <c r="AC115" s="881"/>
      <c r="AD115" s="881"/>
      <c r="AE115" s="1210"/>
      <c r="AF115" s="1211"/>
      <c r="AG115" s="1211"/>
      <c r="AH115" s="1212"/>
      <c r="AI115" s="1213"/>
      <c r="AJ115" s="1211"/>
      <c r="AK115" s="1211"/>
      <c r="AL115" s="1212"/>
      <c r="AM115" s="1213"/>
      <c r="AN115" s="1211"/>
      <c r="AO115" s="1211"/>
      <c r="AP115" s="1211"/>
      <c r="AQ115" s="1213"/>
      <c r="AR115" s="1211"/>
      <c r="AS115" s="1211"/>
      <c r="AT115" s="1213"/>
      <c r="AU115" s="1211"/>
      <c r="AV115" s="1211"/>
      <c r="AW115" s="1200"/>
      <c r="AX115" s="880"/>
      <c r="AY115" s="881"/>
      <c r="AZ115" s="881"/>
      <c r="BA115" s="881"/>
      <c r="BB115" s="881"/>
      <c r="BC115" s="881"/>
      <c r="BD115" s="881"/>
      <c r="BE115" s="881"/>
      <c r="BF115" s="881"/>
      <c r="BG115" s="881"/>
      <c r="BH115" s="881"/>
      <c r="BI115" s="881"/>
      <c r="BJ115" s="881"/>
      <c r="BK115" s="881"/>
      <c r="BL115" s="881"/>
      <c r="BM115" s="881"/>
      <c r="BN115" s="881"/>
      <c r="BO115" s="881"/>
      <c r="BP115" s="881"/>
      <c r="BQ115" s="881"/>
      <c r="BR115" s="881"/>
      <c r="BS115" s="881"/>
      <c r="BT115" s="881"/>
      <c r="BU115" s="881"/>
      <c r="BV115" s="881"/>
      <c r="BW115" s="881"/>
      <c r="BX115" s="881"/>
      <c r="BY115" s="881"/>
      <c r="BZ115" s="881"/>
      <c r="CA115" s="881"/>
      <c r="CB115" s="874"/>
      <c r="CC115" s="866"/>
      <c r="CD115" s="866"/>
      <c r="CE115" s="875"/>
      <c r="CF115" s="865"/>
      <c r="CG115" s="866"/>
      <c r="CH115" s="866"/>
      <c r="CI115" s="875"/>
      <c r="CJ115" s="865"/>
      <c r="CK115" s="866"/>
      <c r="CL115" s="866"/>
      <c r="CM115" s="866"/>
      <c r="CN115" s="865"/>
      <c r="CO115" s="866"/>
      <c r="CP115" s="866"/>
      <c r="CQ115" s="865"/>
      <c r="CR115" s="866"/>
      <c r="CS115" s="866"/>
      <c r="CT115" s="1200"/>
      <c r="CU115" s="1199"/>
      <c r="CV115" s="880"/>
      <c r="CW115" s="881"/>
      <c r="CX115" s="881"/>
      <c r="CY115" s="881"/>
      <c r="CZ115" s="881"/>
      <c r="DA115" s="881"/>
      <c r="DB115" s="881"/>
      <c r="DC115" s="881"/>
      <c r="DD115" s="881"/>
      <c r="DE115" s="881"/>
      <c r="DF115" s="881"/>
      <c r="DG115" s="881"/>
      <c r="DH115" s="881"/>
      <c r="DI115" s="881"/>
      <c r="DJ115" s="881"/>
      <c r="DK115" s="881"/>
      <c r="DL115" s="881"/>
      <c r="DM115" s="881"/>
      <c r="DN115" s="881"/>
      <c r="DO115" s="881"/>
      <c r="DP115" s="881"/>
      <c r="DQ115" s="881"/>
      <c r="DR115" s="881"/>
      <c r="DS115" s="881"/>
      <c r="DT115" s="881"/>
      <c r="DU115" s="881"/>
      <c r="DV115" s="881"/>
      <c r="DW115" s="881"/>
      <c r="DX115" s="881"/>
      <c r="DY115" s="881"/>
      <c r="DZ115" s="1210"/>
      <c r="EA115" s="1211"/>
      <c r="EB115" s="1211"/>
      <c r="EC115" s="1212"/>
      <c r="ED115" s="1213"/>
      <c r="EE115" s="1211"/>
      <c r="EF115" s="1211"/>
      <c r="EG115" s="1212"/>
      <c r="EH115" s="1213"/>
      <c r="EI115" s="1211"/>
      <c r="EJ115" s="1211"/>
      <c r="EK115" s="1211"/>
      <c r="EL115" s="1213"/>
      <c r="EM115" s="1211"/>
      <c r="EN115" s="1211"/>
      <c r="EO115" s="1213"/>
      <c r="EP115" s="1211"/>
      <c r="EQ115" s="1211"/>
      <c r="ER115" s="1200"/>
      <c r="ES115" s="880"/>
      <c r="ET115" s="881"/>
      <c r="EU115" s="881"/>
      <c r="EV115" s="881"/>
      <c r="EW115" s="881"/>
      <c r="EX115" s="881"/>
      <c r="EY115" s="881"/>
      <c r="EZ115" s="881"/>
      <c r="FA115" s="881"/>
      <c r="FB115" s="881"/>
      <c r="FC115" s="881"/>
      <c r="FD115" s="881"/>
      <c r="FE115" s="881"/>
      <c r="FF115" s="881"/>
      <c r="FG115" s="881"/>
      <c r="FH115" s="881"/>
      <c r="FI115" s="881"/>
      <c r="FJ115" s="881"/>
      <c r="FK115" s="881"/>
      <c r="FL115" s="881"/>
      <c r="FM115" s="881"/>
      <c r="FN115" s="881"/>
      <c r="FO115" s="881"/>
      <c r="FP115" s="881"/>
      <c r="FQ115" s="881"/>
      <c r="FR115" s="881"/>
      <c r="FS115" s="881"/>
      <c r="FT115" s="881"/>
      <c r="FU115" s="881"/>
      <c r="FV115" s="881"/>
      <c r="FW115" s="874"/>
      <c r="FX115" s="866"/>
      <c r="FY115" s="866"/>
      <c r="FZ115" s="875"/>
      <c r="GA115" s="865"/>
      <c r="GB115" s="866"/>
      <c r="GC115" s="866"/>
      <c r="GD115" s="875"/>
      <c r="GE115" s="865"/>
      <c r="GF115" s="866"/>
      <c r="GG115" s="866"/>
      <c r="GH115" s="866"/>
      <c r="GI115" s="865"/>
      <c r="GJ115" s="866"/>
      <c r="GK115" s="866"/>
      <c r="GL115" s="865"/>
      <c r="GM115" s="866"/>
      <c r="GN115" s="866"/>
      <c r="GO115" s="1200"/>
    </row>
    <row r="116" spans="1:197" ht="8.25" customHeight="1" thickTop="1" x14ac:dyDescent="0.25">
      <c r="A116" s="171"/>
      <c r="B116" s="862" t="str">
        <f>'Resumen Anual'!$C$13</f>
        <v>TIEMPO DE VUELO</v>
      </c>
      <c r="C116" s="839"/>
      <c r="D116" s="839"/>
      <c r="E116" s="839"/>
      <c r="F116" s="839"/>
      <c r="G116" s="839"/>
      <c r="H116" s="839"/>
      <c r="I116" s="839"/>
      <c r="J116" s="839"/>
      <c r="K116" s="839"/>
      <c r="L116" s="840"/>
      <c r="M116" s="6"/>
      <c r="N116" s="838" t="str">
        <f>'Resumen Anual'!$O$13</f>
        <v>TIEMPO MEDIO</v>
      </c>
      <c r="O116" s="839"/>
      <c r="P116" s="839"/>
      <c r="Q116" s="839"/>
      <c r="R116" s="839"/>
      <c r="S116" s="839"/>
      <c r="T116" s="839"/>
      <c r="U116" s="839"/>
      <c r="V116" s="839"/>
      <c r="W116" s="839"/>
      <c r="X116" s="840"/>
      <c r="Y116" s="15"/>
      <c r="Z116" s="844" t="str">
        <f>IF(Portada!$A$1="www.fly-logics.com","B.Anterior",0)</f>
        <v>B.Anterior</v>
      </c>
      <c r="AA116" s="845"/>
      <c r="AB116" s="845"/>
      <c r="AC116" s="845"/>
      <c r="AD116" s="845"/>
      <c r="AE116" s="848">
        <f>SUMIF('Bitácoras Anteriores'!$K$6,K112,'Bitácoras Anteriores'!$AE$50)+SUMIF('Bitácoras Anteriores'!$K$59,$K$6,'Bitácoras Anteriores'!$AE$103)+SUMIF('Bitácoras Anteriores'!$K$112,K112,'Bitácoras Anteriores'!$AE$156)+SUMIF('Bitácoras Anteriores'!$K$165,K112,'Bitácoras Anteriores'!$AE$209)+SUMIF('Bitácoras Anteriores'!$K$218,K112,'Bitácoras Anteriores'!$AE$262)+SUMIF('Bitácoras Anteriores'!$K$271,K112,'Bitácoras Anteriores'!$AE$315)+SUMIF('Bitácoras Anteriores'!$K$324,K112,'Bitácoras Anteriores'!$AE$368)+SUMIF('Bitácoras Anteriores'!$BH$6,K112,'Bitácoras Anteriores'!$CB$50)+SUMIF('Bitácoras Anteriores'!$BH$59,$K$6,'Bitácoras Anteriores'!$CB$103)+SUMIF('Bitácoras Anteriores'!$BH$112,K112,'Bitácoras Anteriores'!$CB$156)+SUMIF('Bitácoras Anteriores'!$BH$165,K112,'Bitácoras Anteriores'!$CB$209)+SUMIF('Bitácoras Anteriores'!$BH$218,K112,'Bitácoras Anteriores'!$CB$262)+SUMIF('Bitácoras Anteriores'!$BH$271,K112,'Bitácoras Anteriores'!$CB$315)+SUMIF('Bitácoras Anteriores'!$BH$324,K112,'Bitácoras Anteriores'!$CB$368)+SUMIF('Bitácoras Anteriores'!$DF$6,K112,'Bitácoras Anteriores'!$DZ$50)+SUMIF('Bitácoras Anteriores'!$DF$59,$K$6,'Bitácoras Anteriores'!$DZ$103)+SUMIF('Bitácoras Anteriores'!$DF$112,K112,'Bitácoras Anteriores'!$DZ$156)+SUMIF('Bitácoras Anteriores'!$DF$165,K112,'Bitácoras Anteriores'!$DZ$209)+SUMIF('Bitácoras Anteriores'!$DF$218,K112,'Bitácoras Anteriores'!$DZ$262)+SUMIF('Bitácoras Anteriores'!$DF$271,K112,'Bitácoras Anteriores'!$DZ$315)+SUMIF('Bitácoras Anteriores'!$DF$324,K112,'Bitácoras Anteriores'!$DZ$368)+SUMIF('Bitácoras Anteriores'!$FC$6,K112,'Bitácoras Anteriores'!$FW$50)+SUMIF('Bitácoras Anteriores'!$FC$59,$K$6,'Bitácoras Anteriores'!$FW$103)+SUMIF('Bitácoras Anteriores'!$FC$112,K112,'Bitácoras Anteriores'!$FW$156)+SUMIF('Bitácoras Anteriores'!$FC$165,K112,'Bitácoras Anteriores'!$FW$209)+SUMIF('Bitácoras Anteriores'!$FC$218,K112,'Bitácoras Anteriores'!$FW$262)+SUMIF('Bitácoras Anteriores'!$FC$271,K112,'Bitácoras Anteriores'!$FW$315)+SUMIF('Bitácoras Anteriores'!$FC$324,K112,'Bitácoras Anteriores'!$FW$368)</f>
        <v>0</v>
      </c>
      <c r="AF116" s="849"/>
      <c r="AG116" s="849"/>
      <c r="AH116" s="850"/>
      <c r="AI116" s="848">
        <f>SUMIF('Bitácoras Anteriores'!$K$6,K112,'Bitácoras Anteriores'!$AI$50)+SUMIF('Bitácoras Anteriores'!$K$59,$K$6,'Bitácoras Anteriores'!$AI$103)+SUMIF('Bitácoras Anteriores'!$K$112,K112,'Bitácoras Anteriores'!$AI$156)+SUMIF('Bitácoras Anteriores'!$K$165,K112,'Bitácoras Anteriores'!$AI$209)+SUMIF('Bitácoras Anteriores'!$K$218,K112,'Bitácoras Anteriores'!$AI$262)+SUMIF('Bitácoras Anteriores'!$K$271,K112,'Bitácoras Anteriores'!$AI$315)+SUMIF('Bitácoras Anteriores'!$K$324,K112,'Bitácoras Anteriores'!$AI$368)+SUMIF('Bitácoras Anteriores'!$BH$6,K112,'Bitácoras Anteriores'!$CF$50)+SUMIF('Bitácoras Anteriores'!$BH$59,$K$6,'Bitácoras Anteriores'!$CF$103)+SUMIF('Bitácoras Anteriores'!$BH$112,K112,'Bitácoras Anteriores'!$CF$156)+SUMIF('Bitácoras Anteriores'!$BH$165,K112,'Bitácoras Anteriores'!$CF$209)+SUMIF('Bitácoras Anteriores'!$BH$218,K112,'Bitácoras Anteriores'!$CF$262)+SUMIF('Bitácoras Anteriores'!$BH$271,K112,'Bitácoras Anteriores'!$CF$315)+SUMIF('Bitácoras Anteriores'!$BH$324,K112,'Bitácoras Anteriores'!$CF$368)+SUMIF('Bitácoras Anteriores'!$DF$6,K112,'Bitácoras Anteriores'!$ED$50)+SUMIF('Bitácoras Anteriores'!$DF$59,$K$6,'Bitácoras Anteriores'!$ED$103)+SUMIF('Bitácoras Anteriores'!$DF$112,K112,'Bitácoras Anteriores'!$ED$156)+SUMIF('Bitácoras Anteriores'!$DF$165,K112,'Bitácoras Anteriores'!$ED$209)+SUMIF('Bitácoras Anteriores'!$DF$218,K112,'Bitácoras Anteriores'!$ED$262)+SUMIF('Bitácoras Anteriores'!$DF$271,K112,'Bitácoras Anteriores'!$ED$315)+SUMIF('Bitácoras Anteriores'!$DF$324,K112,'Bitácoras Anteriores'!$ED$368)+SUMIF('Bitácoras Anteriores'!$FC$6,K112,'Bitácoras Anteriores'!$GA$50)+SUMIF('Bitácoras Anteriores'!$FC$59,$K$6,'Bitácoras Anteriores'!$GA$103)+SUMIF('Bitácoras Anteriores'!$FC$112,K112,'Bitácoras Anteriores'!$GA$156)+SUMIF('Bitácoras Anteriores'!$FC$165,K112,'Bitácoras Anteriores'!$GA$209)+SUMIF('Bitácoras Anteriores'!$FC$218,K112,'Bitácoras Anteriores'!$GA$262)+SUMIF('Bitácoras Anteriores'!$FC$271,K112,'Bitácoras Anteriores'!$GA$315)+SUMIF('Bitácoras Anteriores'!$FC$324,K112,'Bitácoras Anteriores'!$GA$368)</f>
        <v>0</v>
      </c>
      <c r="AJ116" s="849"/>
      <c r="AK116" s="849"/>
      <c r="AL116" s="850"/>
      <c r="AM116" s="848">
        <f>SUMIF('Bitácoras Anteriores'!$K$6,K112,'Bitácoras Anteriores'!$AM$50)+SUMIF('Bitácoras Anteriores'!$K$59,$K$6,'Bitácoras Anteriores'!$AM$103)+SUMIF('Bitácoras Anteriores'!$K$112,K112,'Bitácoras Anteriores'!$AM$156)+SUMIF('Bitácoras Anteriores'!$K$165,K112,'Bitácoras Anteriores'!$AM$209)+SUMIF('Bitácoras Anteriores'!$K$218,K112,'Bitácoras Anteriores'!$AM$262)+SUMIF('Bitácoras Anteriores'!$K$271,K112,'Bitácoras Anteriores'!$AM$315)+SUMIF('Bitácoras Anteriores'!$K$324,K112,'Bitácoras Anteriores'!$AM$368)+SUMIF('Bitácoras Anteriores'!$BH$6,K112,'Bitácoras Anteriores'!$CJ$50)+SUMIF('Bitácoras Anteriores'!$BH$59,$K$6,'Bitácoras Anteriores'!$CJ$103)+SUMIF('Bitácoras Anteriores'!$BH$112,K112,'Bitácoras Anteriores'!$CJ$156)+SUMIF('Bitácoras Anteriores'!$BH$165,K112,'Bitácoras Anteriores'!$CJ$209)+SUMIF('Bitácoras Anteriores'!$BH$218,K112,'Bitácoras Anteriores'!$CJ$262)+SUMIF('Bitácoras Anteriores'!$BH$271,K112,'Bitácoras Anteriores'!$CJ$315)+SUMIF('Bitácoras Anteriores'!$BH$324,K112,'Bitácoras Anteriores'!$CJ$368)+SUMIF('Bitácoras Anteriores'!$DF$6,K112,'Bitácoras Anteriores'!$EH$50)+SUMIF('Bitácoras Anteriores'!$DF$59,$K$6,'Bitácoras Anteriores'!$EH$103)+SUMIF('Bitácoras Anteriores'!$DF$112,K112,'Bitácoras Anteriores'!$EH$156)+SUMIF('Bitácoras Anteriores'!$DF$165,K112,'Bitácoras Anteriores'!$EH$209)+SUMIF('Bitácoras Anteriores'!$DF$218,K112,'Bitácoras Anteriores'!$EH$262)+SUMIF('Bitácoras Anteriores'!$DF$271,K112,'Bitácoras Anteriores'!$EH$315)+SUMIF('Bitácoras Anteriores'!$DF$324,K112,'Bitácoras Anteriores'!$EH$368)+SUMIF('Bitácoras Anteriores'!$FC$6,K112,'Bitácoras Anteriores'!$GE$50)+SUMIF('Bitácoras Anteriores'!$FC$59,$K$6,'Bitácoras Anteriores'!$GE$103)+SUMIF('Bitácoras Anteriores'!$FC$112,K112,'Bitácoras Anteriores'!$GE$156)+SUMIF('Bitácoras Anteriores'!$FC$165,K112,'Bitácoras Anteriores'!$GE$209)+SUMIF('Bitácoras Anteriores'!$FC$218,K112,'Bitácoras Anteriores'!$GE$262)+SUMIF('Bitácoras Anteriores'!$FC$271,K112,'Bitácoras Anteriores'!$GE$315)+SUMIF('Bitácoras Anteriores'!$FC$324,K112,'Bitácoras Anteriores'!$GE$368)</f>
        <v>0</v>
      </c>
      <c r="AN116" s="849"/>
      <c r="AO116" s="849"/>
      <c r="AP116" s="850"/>
      <c r="AQ116" s="854">
        <f>SUMIF('Bitácoras Anteriores'!$K$6,K112,'Bitácoras Anteriores'!$AQ$50)+SUMIF('Bitácoras Anteriores'!$K$59,$K$6,'Bitácoras Anteriores'!$AQ$103)+SUMIF('Bitácoras Anteriores'!$K$112,K112,'Bitácoras Anteriores'!$AQ$156)+SUMIF('Bitácoras Anteriores'!$K$165,K112,'Bitácoras Anteriores'!$AQ$209)+SUMIF('Bitácoras Anteriores'!$K$218,K112,'Bitácoras Anteriores'!$AQ$262)+SUMIF('Bitácoras Anteriores'!$K$271,K112,'Bitácoras Anteriores'!$AQ$315)+SUMIF('Bitácoras Anteriores'!$K$324,K112,'Bitácoras Anteriores'!$AQ$368)+SUMIF('Bitácoras Anteriores'!$BH$6,K112,'Bitácoras Anteriores'!$CN$50)+SUMIF('Bitácoras Anteriores'!$BH$59,$K$6,'Bitácoras Anteriores'!$CN$103)+SUMIF('Bitácoras Anteriores'!$BH$112,K112,'Bitácoras Anteriores'!$CN$156)+SUMIF('Bitácoras Anteriores'!$BH$165,K112,'Bitácoras Anteriores'!$CN$209)+SUMIF('Bitácoras Anteriores'!$BH$218,K112,'Bitácoras Anteriores'!$CN$262)+SUMIF('Bitácoras Anteriores'!$BH$271,K112,'Bitácoras Anteriores'!$CN$315)+SUMIF('Bitácoras Anteriores'!$BH$324,K112,'Bitácoras Anteriores'!$CN$368)+SUMIF('Bitácoras Anteriores'!$DF$6,K112,'Bitácoras Anteriores'!$EL$50)+SUMIF('Bitácoras Anteriores'!$DF$59,$K$6,'Bitácoras Anteriores'!$EL$103)+SUMIF('Bitácoras Anteriores'!$DF$112,K112,'Bitácoras Anteriores'!$EL$156)+SUMIF('Bitácoras Anteriores'!$DF$165,K112,'Bitácoras Anteriores'!$EL$209)+SUMIF('Bitácoras Anteriores'!$DF$218,K112,'Bitácoras Anteriores'!$EL$262)+SUMIF('Bitácoras Anteriores'!$DF$271,K112,'Bitácoras Anteriores'!$EL$315)+SUMIF('Bitácoras Anteriores'!$DF$324,K112,'Bitácoras Anteriores'!$EL$368)+SUMIF('Bitácoras Anteriores'!$FC$6,K112,'Bitácoras Anteriores'!$GI$50)+SUMIF('Bitácoras Anteriores'!$FC$59,$K$6,'Bitácoras Anteriores'!$GI$103)+SUMIF('Bitácoras Anteriores'!$FC$112,K112,'Bitácoras Anteriores'!$GI$156)+SUMIF('Bitácoras Anteriores'!$FC$165,K112,'Bitácoras Anteriores'!$GI$209)+SUMIF('Bitácoras Anteriores'!$FC$218,K112,'Bitácoras Anteriores'!$GI$262)+SUMIF('Bitácoras Anteriores'!$FC$271,K112,'Bitácoras Anteriores'!$GI$315)+SUMIF('Bitácoras Anteriores'!$FC$324,K112,'Bitácoras Anteriores'!$GI$368)</f>
        <v>0</v>
      </c>
      <c r="AR116" s="855"/>
      <c r="AS116" s="856"/>
      <c r="AT116" s="854">
        <f>SUMIF('Bitácoras Anteriores'!$K$6,K112,'Bitácoras Anteriores'!$AT$50)+SUMIF('Bitácoras Anteriores'!$K$59,$K$6,'Bitácoras Anteriores'!$AT$103)+SUMIF('Bitácoras Anteriores'!$K$112,K112,'Bitácoras Anteriores'!$AT$156)+SUMIF('Bitácoras Anteriores'!$K$165,K112,'Bitácoras Anteriores'!$AT$209)+SUMIF('Bitácoras Anteriores'!$K$218,K112,'Bitácoras Anteriores'!$AT$262)+SUMIF('Bitácoras Anteriores'!$K$271,K112,'Bitácoras Anteriores'!$AT$315)+SUMIF('Bitácoras Anteriores'!$K$324,K112,'Bitácoras Anteriores'!$AT$368)+SUMIF('Bitácoras Anteriores'!$BH$6,K112,'Bitácoras Anteriores'!$CQ$50)+SUMIF('Bitácoras Anteriores'!$BH$59,$K$6,'Bitácoras Anteriores'!$CQ$103)+SUMIF('Bitácoras Anteriores'!$BH$112,K112,'Bitácoras Anteriores'!$CQ$156)+SUMIF('Bitácoras Anteriores'!$BH$165,K112,'Bitácoras Anteriores'!$CQ$209)+SUMIF('Bitácoras Anteriores'!$BH$218,K112,'Bitácoras Anteriores'!$CQ$262)+SUMIF('Bitácoras Anteriores'!$BH$271,K112,'Bitácoras Anteriores'!$CQ$315)+SUMIF('Bitácoras Anteriores'!$BH$324,K112,'Bitácoras Anteriores'!$CQ$368)+SUMIF('Bitácoras Anteriores'!$DF$6,K112,'Bitácoras Anteriores'!$EO$50)+SUMIF('Bitácoras Anteriores'!$DF$59,$K$6,'Bitácoras Anteriores'!$EO$103)+SUMIF('Bitácoras Anteriores'!$DF$112,K112,'Bitácoras Anteriores'!$EO$156)+SUMIF('Bitácoras Anteriores'!$DF$165,K112,'Bitácoras Anteriores'!$EO$209)+SUMIF('Bitácoras Anteriores'!$DF$218,K112,'Bitácoras Anteriores'!$EO$262)+SUMIF('Bitácoras Anteriores'!$DF$271,K112,'Bitácoras Anteriores'!$EO$315)+SUMIF('Bitácoras Anteriores'!$DF$324,K112,'Bitácoras Anteriores'!$EO$368)+SUMIF('Bitácoras Anteriores'!$FC$6,K112,'Bitácoras Anteriores'!$GL$50)+SUMIF('Bitácoras Anteriores'!$FC$59,$K$6,'Bitácoras Anteriores'!$GL$103)+SUMIF('Bitácoras Anteriores'!$FC$112,K112,'Bitácoras Anteriores'!$GL$156)+SUMIF('Bitácoras Anteriores'!$FC$165,K112,'Bitácoras Anteriores'!$GL$209)+SUMIF('Bitácoras Anteriores'!$FC$218,K112,'Bitácoras Anteriores'!$GL$262)+SUMIF('Bitácoras Anteriores'!$FC$271,K112,'Bitácoras Anteriores'!$GL$315)+SUMIF('Bitácoras Anteriores'!$FC$324,K112,'Bitácoras Anteriores'!$GL$368)</f>
        <v>0</v>
      </c>
      <c r="AU116" s="855"/>
      <c r="AV116" s="855"/>
      <c r="AW116" s="1200"/>
      <c r="AX116" s="171"/>
      <c r="AY116" s="862" t="str">
        <f>'Resumen Anual'!$C$13</f>
        <v>TIEMPO DE VUELO</v>
      </c>
      <c r="AZ116" s="839"/>
      <c r="BA116" s="839"/>
      <c r="BB116" s="839"/>
      <c r="BC116" s="839"/>
      <c r="BD116" s="839"/>
      <c r="BE116" s="839"/>
      <c r="BF116" s="839"/>
      <c r="BG116" s="839"/>
      <c r="BH116" s="839"/>
      <c r="BI116" s="840"/>
      <c r="BJ116" s="6"/>
      <c r="BK116" s="838" t="str">
        <f>'Resumen Anual'!$O$13</f>
        <v>TIEMPO MEDIO</v>
      </c>
      <c r="BL116" s="839"/>
      <c r="BM116" s="839"/>
      <c r="BN116" s="839"/>
      <c r="BO116" s="839"/>
      <c r="BP116" s="839"/>
      <c r="BQ116" s="839"/>
      <c r="BR116" s="839"/>
      <c r="BS116" s="839"/>
      <c r="BT116" s="839"/>
      <c r="BU116" s="840"/>
      <c r="BV116" s="15"/>
      <c r="BW116" s="844" t="str">
        <f>IF(Portada!$A$1="www.fly-logics.com","B.Anterior",0)</f>
        <v>B.Anterior</v>
      </c>
      <c r="BX116" s="845"/>
      <c r="BY116" s="845"/>
      <c r="BZ116" s="845"/>
      <c r="CA116" s="845"/>
      <c r="CB116" s="848">
        <f>SUMIF('Bitácoras Anteriores'!$K$6,BH112,'Bitácoras Anteriores'!$AE$50)+SUMIF('Bitácoras Anteriores'!$K$59,$K$6,'Bitácoras Anteriores'!$AE$103)+SUMIF('Bitácoras Anteriores'!$K$112,BH112,'Bitácoras Anteriores'!$AE$156)+SUMIF('Bitácoras Anteriores'!$K$165,BH112,'Bitácoras Anteriores'!$AE$209)+SUMIF('Bitácoras Anteriores'!$K$218,BH112,'Bitácoras Anteriores'!$AE$262)+SUMIF('Bitácoras Anteriores'!$K$271,BH112,'Bitácoras Anteriores'!$AE$315)+SUMIF('Bitácoras Anteriores'!$K$324,BH112,'Bitácoras Anteriores'!$AE$368)+SUMIF('Bitácoras Anteriores'!$BH$6,BH112,'Bitácoras Anteriores'!$CB$50)+SUMIF('Bitácoras Anteriores'!$BH$59,$K$6,'Bitácoras Anteriores'!$CB$103)+SUMIF('Bitácoras Anteriores'!$BH$112,BH112,'Bitácoras Anteriores'!$CB$156)+SUMIF('Bitácoras Anteriores'!$BH$165,BH112,'Bitácoras Anteriores'!$CB$209)+SUMIF('Bitácoras Anteriores'!$BH$218,BH112,'Bitácoras Anteriores'!$CB$262)+SUMIF('Bitácoras Anteriores'!$BH$271,BH112,'Bitácoras Anteriores'!$CB$315)+SUMIF('Bitácoras Anteriores'!$BH$324,BH112,'Bitácoras Anteriores'!$CB$368)+SUMIF('Bitácoras Anteriores'!$DF$6,BH112,'Bitácoras Anteriores'!$DZ$50)+SUMIF('Bitácoras Anteriores'!$DF$59,$K$6,'Bitácoras Anteriores'!$DZ$103)+SUMIF('Bitácoras Anteriores'!$DF$112,BH112,'Bitácoras Anteriores'!$DZ$156)+SUMIF('Bitácoras Anteriores'!$DF$165,BH112,'Bitácoras Anteriores'!$DZ$209)+SUMIF('Bitácoras Anteriores'!$DF$218,BH112,'Bitácoras Anteriores'!$DZ$262)+SUMIF('Bitácoras Anteriores'!$DF$271,BH112,'Bitácoras Anteriores'!$DZ$315)+SUMIF('Bitácoras Anteriores'!$DF$324,BH112,'Bitácoras Anteriores'!$DZ$368)+SUMIF('Bitácoras Anteriores'!$FC$6,BH112,'Bitácoras Anteriores'!$FW$50)+SUMIF('Bitácoras Anteriores'!$FC$59,$K$6,'Bitácoras Anteriores'!$FW$103)+SUMIF('Bitácoras Anteriores'!$FC$112,BH112,'Bitácoras Anteriores'!$FW$156)+SUMIF('Bitácoras Anteriores'!$FC$165,BH112,'Bitácoras Anteriores'!$FW$209)+SUMIF('Bitácoras Anteriores'!$FC$218,BH112,'Bitácoras Anteriores'!$FW$262)+SUMIF('Bitácoras Anteriores'!$FC$271,BH112,'Bitácoras Anteriores'!$FW$315)+SUMIF('Bitácoras Anteriores'!$FC$324,BH112,'Bitácoras Anteriores'!$FW$368)</f>
        <v>0</v>
      </c>
      <c r="CC116" s="849"/>
      <c r="CD116" s="849"/>
      <c r="CE116" s="850"/>
      <c r="CF116" s="848">
        <f>SUMIF('Bitácoras Anteriores'!$K$6,BH112,'Bitácoras Anteriores'!$AI$50)+SUMIF('Bitácoras Anteriores'!$K$59,$K$6,'Bitácoras Anteriores'!$AI$103)+SUMIF('Bitácoras Anteriores'!$K$112,BH112,'Bitácoras Anteriores'!$AI$156)+SUMIF('Bitácoras Anteriores'!$K$165,BH112,'Bitácoras Anteriores'!$AI$209)+SUMIF('Bitácoras Anteriores'!$K$218,BH112,'Bitácoras Anteriores'!$AI$262)+SUMIF('Bitácoras Anteriores'!$K$271,BH112,'Bitácoras Anteriores'!$AI$315)+SUMIF('Bitácoras Anteriores'!$K$324,BH112,'Bitácoras Anteriores'!$AI$368)+SUMIF('Bitácoras Anteriores'!$BH$6,BH112,'Bitácoras Anteriores'!$CF$50)+SUMIF('Bitácoras Anteriores'!$BH$59,$K$6,'Bitácoras Anteriores'!$CF$103)+SUMIF('Bitácoras Anteriores'!$BH$112,BH112,'Bitácoras Anteriores'!$CF$156)+SUMIF('Bitácoras Anteriores'!$BH$165,BH112,'Bitácoras Anteriores'!$CF$209)+SUMIF('Bitácoras Anteriores'!$BH$218,BH112,'Bitácoras Anteriores'!$CF$262)+SUMIF('Bitácoras Anteriores'!$BH$271,BH112,'Bitácoras Anteriores'!$CF$315)+SUMIF('Bitácoras Anteriores'!$BH$324,BH112,'Bitácoras Anteriores'!$CF$368)+SUMIF('Bitácoras Anteriores'!$DF$6,BH112,'Bitácoras Anteriores'!$ED$50)+SUMIF('Bitácoras Anteriores'!$DF$59,$K$6,'Bitácoras Anteriores'!$ED$103)+SUMIF('Bitácoras Anteriores'!$DF$112,BH112,'Bitácoras Anteriores'!$ED$156)+SUMIF('Bitácoras Anteriores'!$DF$165,BH112,'Bitácoras Anteriores'!$ED$209)+SUMIF('Bitácoras Anteriores'!$DF$218,BH112,'Bitácoras Anteriores'!$ED$262)+SUMIF('Bitácoras Anteriores'!$DF$271,BH112,'Bitácoras Anteriores'!$ED$315)+SUMIF('Bitácoras Anteriores'!$DF$324,BH112,'Bitácoras Anteriores'!$ED$368)+SUMIF('Bitácoras Anteriores'!$FC$6,BH112,'Bitácoras Anteriores'!$GA$50)+SUMIF('Bitácoras Anteriores'!$FC$59,$K$6,'Bitácoras Anteriores'!$GA$103)+SUMIF('Bitácoras Anteriores'!$FC$112,BH112,'Bitácoras Anteriores'!$GA$156)+SUMIF('Bitácoras Anteriores'!$FC$165,BH112,'Bitácoras Anteriores'!$GA$209)+SUMIF('Bitácoras Anteriores'!$FC$218,BH112,'Bitácoras Anteriores'!$GA$262)+SUMIF('Bitácoras Anteriores'!$FC$271,BH112,'Bitácoras Anteriores'!$GA$315)+SUMIF('Bitácoras Anteriores'!$FC$324,BH112,'Bitácoras Anteriores'!$GA$368)</f>
        <v>0</v>
      </c>
      <c r="CG116" s="849"/>
      <c r="CH116" s="849"/>
      <c r="CI116" s="850"/>
      <c r="CJ116" s="848">
        <f>SUMIF('Bitácoras Anteriores'!$K$6,BH112,'Bitácoras Anteriores'!$AM$50)+SUMIF('Bitácoras Anteriores'!$K$59,$K$6,'Bitácoras Anteriores'!$AM$103)+SUMIF('Bitácoras Anteriores'!$K$112,BH112,'Bitácoras Anteriores'!$AM$156)+SUMIF('Bitácoras Anteriores'!$K$165,BH112,'Bitácoras Anteriores'!$AM$209)+SUMIF('Bitácoras Anteriores'!$K$218,BH112,'Bitácoras Anteriores'!$AM$262)+SUMIF('Bitácoras Anteriores'!$K$271,BH112,'Bitácoras Anteriores'!$AM$315)+SUMIF('Bitácoras Anteriores'!$K$324,BH112,'Bitácoras Anteriores'!$AM$368)+SUMIF('Bitácoras Anteriores'!$BH$6,BH112,'Bitácoras Anteriores'!$CJ$50)+SUMIF('Bitácoras Anteriores'!$BH$59,$K$6,'Bitácoras Anteriores'!$CJ$103)+SUMIF('Bitácoras Anteriores'!$BH$112,BH112,'Bitácoras Anteriores'!$CJ$156)+SUMIF('Bitácoras Anteriores'!$BH$165,BH112,'Bitácoras Anteriores'!$CJ$209)+SUMIF('Bitácoras Anteriores'!$BH$218,BH112,'Bitácoras Anteriores'!$CJ$262)+SUMIF('Bitácoras Anteriores'!$BH$271,BH112,'Bitácoras Anteriores'!$CJ$315)+SUMIF('Bitácoras Anteriores'!$BH$324,BH112,'Bitácoras Anteriores'!$CJ$368)+SUMIF('Bitácoras Anteriores'!$DF$6,BH112,'Bitácoras Anteriores'!$EH$50)+SUMIF('Bitácoras Anteriores'!$DF$59,$K$6,'Bitácoras Anteriores'!$EH$103)+SUMIF('Bitácoras Anteriores'!$DF$112,BH112,'Bitácoras Anteriores'!$EH$156)+SUMIF('Bitácoras Anteriores'!$DF$165,BH112,'Bitácoras Anteriores'!$EH$209)+SUMIF('Bitácoras Anteriores'!$DF$218,BH112,'Bitácoras Anteriores'!$EH$262)+SUMIF('Bitácoras Anteriores'!$DF$271,BH112,'Bitácoras Anteriores'!$EH$315)+SUMIF('Bitácoras Anteriores'!$DF$324,BH112,'Bitácoras Anteriores'!$EH$368)+SUMIF('Bitácoras Anteriores'!$FC$6,BH112,'Bitácoras Anteriores'!$GE$50)+SUMIF('Bitácoras Anteriores'!$FC$59,$K$6,'Bitácoras Anteriores'!$GE$103)+SUMIF('Bitácoras Anteriores'!$FC$112,BH112,'Bitácoras Anteriores'!$GE$156)+SUMIF('Bitácoras Anteriores'!$FC$165,BH112,'Bitácoras Anteriores'!$GE$209)+SUMIF('Bitácoras Anteriores'!$FC$218,BH112,'Bitácoras Anteriores'!$GE$262)+SUMIF('Bitácoras Anteriores'!$FC$271,BH112,'Bitácoras Anteriores'!$GE$315)+SUMIF('Bitácoras Anteriores'!$FC$324,BH112,'Bitácoras Anteriores'!$GE$368)</f>
        <v>0</v>
      </c>
      <c r="CK116" s="849"/>
      <c r="CL116" s="849"/>
      <c r="CM116" s="850"/>
      <c r="CN116" s="854">
        <f>SUMIF('Bitácoras Anteriores'!$K$6,BH112,'Bitácoras Anteriores'!$AQ$50)+SUMIF('Bitácoras Anteriores'!$K$59,$K$6,'Bitácoras Anteriores'!$AQ$103)+SUMIF('Bitácoras Anteriores'!$K$112,BH112,'Bitácoras Anteriores'!$AQ$156)+SUMIF('Bitácoras Anteriores'!$K$165,BH112,'Bitácoras Anteriores'!$AQ$209)+SUMIF('Bitácoras Anteriores'!$K$218,BH112,'Bitácoras Anteriores'!$AQ$262)+SUMIF('Bitácoras Anteriores'!$K$271,BH112,'Bitácoras Anteriores'!$AQ$315)+SUMIF('Bitácoras Anteriores'!$K$324,BH112,'Bitácoras Anteriores'!$AQ$368)+SUMIF('Bitácoras Anteriores'!$BH$6,BH112,'Bitácoras Anteriores'!$CN$50)+SUMIF('Bitácoras Anteriores'!$BH$59,$K$6,'Bitácoras Anteriores'!$CN$103)+SUMIF('Bitácoras Anteriores'!$BH$112,BH112,'Bitácoras Anteriores'!$CN$156)+SUMIF('Bitácoras Anteriores'!$BH$165,BH112,'Bitácoras Anteriores'!$CN$209)+SUMIF('Bitácoras Anteriores'!$BH$218,BH112,'Bitácoras Anteriores'!$CN$262)+SUMIF('Bitácoras Anteriores'!$BH$271,BH112,'Bitácoras Anteriores'!$CN$315)+SUMIF('Bitácoras Anteriores'!$BH$324,BH112,'Bitácoras Anteriores'!$CN$368)+SUMIF('Bitácoras Anteriores'!$DF$6,BH112,'Bitácoras Anteriores'!$EL$50)+SUMIF('Bitácoras Anteriores'!$DF$59,$K$6,'Bitácoras Anteriores'!$EL$103)+SUMIF('Bitácoras Anteriores'!$DF$112,BH112,'Bitácoras Anteriores'!$EL$156)+SUMIF('Bitácoras Anteriores'!$DF$165,BH112,'Bitácoras Anteriores'!$EL$209)+SUMIF('Bitácoras Anteriores'!$DF$218,BH112,'Bitácoras Anteriores'!$EL$262)+SUMIF('Bitácoras Anteriores'!$DF$271,BH112,'Bitácoras Anteriores'!$EL$315)+SUMIF('Bitácoras Anteriores'!$DF$324,BH112,'Bitácoras Anteriores'!$EL$368)+SUMIF('Bitácoras Anteriores'!$FC$6,BH112,'Bitácoras Anteriores'!$GI$50)+SUMIF('Bitácoras Anteriores'!$FC$59,$K$6,'Bitácoras Anteriores'!$GI$103)+SUMIF('Bitácoras Anteriores'!$FC$112,BH112,'Bitácoras Anteriores'!$GI$156)+SUMIF('Bitácoras Anteriores'!$FC$165,BH112,'Bitácoras Anteriores'!$GI$209)+SUMIF('Bitácoras Anteriores'!$FC$218,BH112,'Bitácoras Anteriores'!$GI$262)+SUMIF('Bitácoras Anteriores'!$FC$271,BH112,'Bitácoras Anteriores'!$GI$315)+SUMIF('Bitácoras Anteriores'!$FC$324,BH112,'Bitácoras Anteriores'!$GI$368)</f>
        <v>0</v>
      </c>
      <c r="CO116" s="855"/>
      <c r="CP116" s="856"/>
      <c r="CQ116" s="854">
        <f>SUMIF('Bitácoras Anteriores'!$K$6,BH112,'Bitácoras Anteriores'!$AT$50)+SUMIF('Bitácoras Anteriores'!$K$59,$K$6,'Bitácoras Anteriores'!$AT$103)+SUMIF('Bitácoras Anteriores'!$K$112,BH112,'Bitácoras Anteriores'!$AT$156)+SUMIF('Bitácoras Anteriores'!$K$165,BH112,'Bitácoras Anteriores'!$AT$209)+SUMIF('Bitácoras Anteriores'!$K$218,BH112,'Bitácoras Anteriores'!$AT$262)+SUMIF('Bitácoras Anteriores'!$K$271,BH112,'Bitácoras Anteriores'!$AT$315)+SUMIF('Bitácoras Anteriores'!$K$324,BH112,'Bitácoras Anteriores'!$AT$368)+SUMIF('Bitácoras Anteriores'!$BH$6,BH112,'Bitácoras Anteriores'!$CQ$50)+SUMIF('Bitácoras Anteriores'!$BH$59,$K$6,'Bitácoras Anteriores'!$CQ$103)+SUMIF('Bitácoras Anteriores'!$BH$112,BH112,'Bitácoras Anteriores'!$CQ$156)+SUMIF('Bitácoras Anteriores'!$BH$165,BH112,'Bitácoras Anteriores'!$CQ$209)+SUMIF('Bitácoras Anteriores'!$BH$218,BH112,'Bitácoras Anteriores'!$CQ$262)+SUMIF('Bitácoras Anteriores'!$BH$271,BH112,'Bitácoras Anteriores'!$CQ$315)+SUMIF('Bitácoras Anteriores'!$BH$324,BH112,'Bitácoras Anteriores'!$CQ$368)+SUMIF('Bitácoras Anteriores'!$DF$6,BH112,'Bitácoras Anteriores'!$EO$50)+SUMIF('Bitácoras Anteriores'!$DF$59,$K$6,'Bitácoras Anteriores'!$EO$103)+SUMIF('Bitácoras Anteriores'!$DF$112,BH112,'Bitácoras Anteriores'!$EO$156)+SUMIF('Bitácoras Anteriores'!$DF$165,BH112,'Bitácoras Anteriores'!$EO$209)+SUMIF('Bitácoras Anteriores'!$DF$218,BH112,'Bitácoras Anteriores'!$EO$262)+SUMIF('Bitácoras Anteriores'!$DF$271,BH112,'Bitácoras Anteriores'!$EO$315)+SUMIF('Bitácoras Anteriores'!$DF$324,BH112,'Bitácoras Anteriores'!$EO$368)+SUMIF('Bitácoras Anteriores'!$FC$6,BH112,'Bitácoras Anteriores'!$GL$50)+SUMIF('Bitácoras Anteriores'!$FC$59,$K$6,'Bitácoras Anteriores'!$GL$103)+SUMIF('Bitácoras Anteriores'!$FC$112,BH112,'Bitácoras Anteriores'!$GL$156)+SUMIF('Bitácoras Anteriores'!$FC$165,BH112,'Bitácoras Anteriores'!$GL$209)+SUMIF('Bitácoras Anteriores'!$FC$218,BH112,'Bitácoras Anteriores'!$GL$262)+SUMIF('Bitácoras Anteriores'!$FC$271,BH112,'Bitácoras Anteriores'!$GL$315)+SUMIF('Bitácoras Anteriores'!$FC$324,BH112,'Bitácoras Anteriores'!$GL$368)</f>
        <v>0</v>
      </c>
      <c r="CR116" s="855"/>
      <c r="CS116" s="860"/>
      <c r="CT116" s="1200"/>
      <c r="CU116" s="1199"/>
      <c r="CV116" s="171"/>
      <c r="CW116" s="862" t="str">
        <f>'Resumen Anual'!$C$13</f>
        <v>TIEMPO DE VUELO</v>
      </c>
      <c r="CX116" s="839"/>
      <c r="CY116" s="839"/>
      <c r="CZ116" s="839"/>
      <c r="DA116" s="839"/>
      <c r="DB116" s="839"/>
      <c r="DC116" s="839"/>
      <c r="DD116" s="839"/>
      <c r="DE116" s="839"/>
      <c r="DF116" s="839"/>
      <c r="DG116" s="840"/>
      <c r="DH116" s="6"/>
      <c r="DI116" s="838" t="str">
        <f>'Resumen Anual'!$O$13</f>
        <v>TIEMPO MEDIO</v>
      </c>
      <c r="DJ116" s="839"/>
      <c r="DK116" s="839"/>
      <c r="DL116" s="839"/>
      <c r="DM116" s="839"/>
      <c r="DN116" s="839"/>
      <c r="DO116" s="839"/>
      <c r="DP116" s="839"/>
      <c r="DQ116" s="839"/>
      <c r="DR116" s="839"/>
      <c r="DS116" s="840"/>
      <c r="DT116" s="15"/>
      <c r="DU116" s="844" t="str">
        <f>IF(Portada!$A$1="www.fly-logics.com","B.Anterior",0)</f>
        <v>B.Anterior</v>
      </c>
      <c r="DV116" s="845"/>
      <c r="DW116" s="845"/>
      <c r="DX116" s="845"/>
      <c r="DY116" s="845"/>
      <c r="DZ116" s="848">
        <f>SUMIF('Bitácoras Anteriores'!$K$6,DF112,'Bitácoras Anteriores'!$AE$50)+SUMIF('Bitácoras Anteriores'!$K$59,$K$6,'Bitácoras Anteriores'!$AE$103)+SUMIF('Bitácoras Anteriores'!$K$112,DF112,'Bitácoras Anteriores'!$AE$156)+SUMIF('Bitácoras Anteriores'!$K$165,DF112,'Bitácoras Anteriores'!$AE$209)+SUMIF('Bitácoras Anteriores'!$K$218,DF112,'Bitácoras Anteriores'!$AE$262)+SUMIF('Bitácoras Anteriores'!$K$271,DF112,'Bitácoras Anteriores'!$AE$315)+SUMIF('Bitácoras Anteriores'!$K$324,DF112,'Bitácoras Anteriores'!$AE$368)+SUMIF('Bitácoras Anteriores'!$BH$6,DF112,'Bitácoras Anteriores'!$CB$50)+SUMIF('Bitácoras Anteriores'!$BH$59,$K$6,'Bitácoras Anteriores'!$CB$103)+SUMIF('Bitácoras Anteriores'!$BH$112,DF112,'Bitácoras Anteriores'!$CB$156)+SUMIF('Bitácoras Anteriores'!$BH$165,DF112,'Bitácoras Anteriores'!$CB$209)+SUMIF('Bitácoras Anteriores'!$BH$218,DF112,'Bitácoras Anteriores'!$CB$262)+SUMIF('Bitácoras Anteriores'!$BH$271,DF112,'Bitácoras Anteriores'!$CB$315)+SUMIF('Bitácoras Anteriores'!$BH$324,DF112,'Bitácoras Anteriores'!$CB$368)+SUMIF('Bitácoras Anteriores'!$DF$6,DF112,'Bitácoras Anteriores'!$DZ$50)+SUMIF('Bitácoras Anteriores'!$DF$59,$K$6,'Bitácoras Anteriores'!$DZ$103)+SUMIF('Bitácoras Anteriores'!$DF$112,DF112,'Bitácoras Anteriores'!$DZ$156)+SUMIF('Bitácoras Anteriores'!$DF$165,DF112,'Bitácoras Anteriores'!$DZ$209)+SUMIF('Bitácoras Anteriores'!$DF$218,DF112,'Bitácoras Anteriores'!$DZ$262)+SUMIF('Bitácoras Anteriores'!$DF$271,DF112,'Bitácoras Anteriores'!$DZ$315)+SUMIF('Bitácoras Anteriores'!$DF$324,DF112,'Bitácoras Anteriores'!$DZ$368)+SUMIF('Bitácoras Anteriores'!$FC$6,DF112,'Bitácoras Anteriores'!$FW$50)+SUMIF('Bitácoras Anteriores'!$FC$59,$K$6,'Bitácoras Anteriores'!$FW$103)+SUMIF('Bitácoras Anteriores'!$FC$112,DF112,'Bitácoras Anteriores'!$FW$156)+SUMIF('Bitácoras Anteriores'!$FC$165,DF112,'Bitácoras Anteriores'!$FW$209)+SUMIF('Bitácoras Anteriores'!$FC$218,DF112,'Bitácoras Anteriores'!$FW$262)+SUMIF('Bitácoras Anteriores'!$FC$271,DF112,'Bitácoras Anteriores'!$FW$315)+SUMIF('Bitácoras Anteriores'!$FC$324,DF112,'Bitácoras Anteriores'!$FW$368)</f>
        <v>0</v>
      </c>
      <c r="EA116" s="849"/>
      <c r="EB116" s="849"/>
      <c r="EC116" s="850"/>
      <c r="ED116" s="848">
        <f>SUMIF('Bitácoras Anteriores'!$K$6,DF112,'Bitácoras Anteriores'!$AI$50)+SUMIF('Bitácoras Anteriores'!$K$59,$K$6,'Bitácoras Anteriores'!$AI$103)+SUMIF('Bitácoras Anteriores'!$K$112,DF112,'Bitácoras Anteriores'!$AI$156)+SUMIF('Bitácoras Anteriores'!$K$165,DF112,'Bitácoras Anteriores'!$AI$209)+SUMIF('Bitácoras Anteriores'!$K$218,DF112,'Bitácoras Anteriores'!$AI$262)+SUMIF('Bitácoras Anteriores'!$K$271,DF112,'Bitácoras Anteriores'!$AI$315)+SUMIF('Bitácoras Anteriores'!$K$324,DF112,'Bitácoras Anteriores'!$AI$368)+SUMIF('Bitácoras Anteriores'!$BH$6,DF112,'Bitácoras Anteriores'!$CF$50)+SUMIF('Bitácoras Anteriores'!$BH$59,$K$6,'Bitácoras Anteriores'!$CF$103)+SUMIF('Bitácoras Anteriores'!$BH$112,DF112,'Bitácoras Anteriores'!$CF$156)+SUMIF('Bitácoras Anteriores'!$BH$165,DF112,'Bitácoras Anteriores'!$CF$209)+SUMIF('Bitácoras Anteriores'!$BH$218,DF112,'Bitácoras Anteriores'!$CF$262)+SUMIF('Bitácoras Anteriores'!$BH$271,DF112,'Bitácoras Anteriores'!$CF$315)+SUMIF('Bitácoras Anteriores'!$BH$324,DF112,'Bitácoras Anteriores'!$CF$368)+SUMIF('Bitácoras Anteriores'!$DF$6,DF112,'Bitácoras Anteriores'!$ED$50)+SUMIF('Bitácoras Anteriores'!$DF$59,$K$6,'Bitácoras Anteriores'!$ED$103)+SUMIF('Bitácoras Anteriores'!$DF$112,DF112,'Bitácoras Anteriores'!$ED$156)+SUMIF('Bitácoras Anteriores'!$DF$165,DF112,'Bitácoras Anteriores'!$ED$209)+SUMIF('Bitácoras Anteriores'!$DF$218,DF112,'Bitácoras Anteriores'!$ED$262)+SUMIF('Bitácoras Anteriores'!$DF$271,DF112,'Bitácoras Anteriores'!$ED$315)+SUMIF('Bitácoras Anteriores'!$DF$324,DF112,'Bitácoras Anteriores'!$ED$368)+SUMIF('Bitácoras Anteriores'!$FC$6,DF112,'Bitácoras Anteriores'!$GA$50)+SUMIF('Bitácoras Anteriores'!$FC$59,$K$6,'Bitácoras Anteriores'!$GA$103)+SUMIF('Bitácoras Anteriores'!$FC$112,DF112,'Bitácoras Anteriores'!$GA$156)+SUMIF('Bitácoras Anteriores'!$FC$165,DF112,'Bitácoras Anteriores'!$GA$209)+SUMIF('Bitácoras Anteriores'!$FC$218,DF112,'Bitácoras Anteriores'!$GA$262)+SUMIF('Bitácoras Anteriores'!$FC$271,DF112,'Bitácoras Anteriores'!$GA$315)+SUMIF('Bitácoras Anteriores'!$FC$324,DF112,'Bitácoras Anteriores'!$GA$368)</f>
        <v>0</v>
      </c>
      <c r="EE116" s="849"/>
      <c r="EF116" s="849"/>
      <c r="EG116" s="850"/>
      <c r="EH116" s="848">
        <f>SUMIF('Bitácoras Anteriores'!$K$6,DF112,'Bitácoras Anteriores'!$AM$50)+SUMIF('Bitácoras Anteriores'!$K$59,$K$6,'Bitácoras Anteriores'!$AM$103)+SUMIF('Bitácoras Anteriores'!$K$112,DF112,'Bitácoras Anteriores'!$AM$156)+SUMIF('Bitácoras Anteriores'!$K$165,DF112,'Bitácoras Anteriores'!$AM$209)+SUMIF('Bitácoras Anteriores'!$K$218,DF112,'Bitácoras Anteriores'!$AM$262)+SUMIF('Bitácoras Anteriores'!$K$271,DF112,'Bitácoras Anteriores'!$AM$315)+SUMIF('Bitácoras Anteriores'!$K$324,DF112,'Bitácoras Anteriores'!$AM$368)+SUMIF('Bitácoras Anteriores'!$BH$6,DF112,'Bitácoras Anteriores'!$CJ$50)+SUMIF('Bitácoras Anteriores'!$BH$59,$K$6,'Bitácoras Anteriores'!$CJ$103)+SUMIF('Bitácoras Anteriores'!$BH$112,DF112,'Bitácoras Anteriores'!$CJ$156)+SUMIF('Bitácoras Anteriores'!$BH$165,DF112,'Bitácoras Anteriores'!$CJ$209)+SUMIF('Bitácoras Anteriores'!$BH$218,DF112,'Bitácoras Anteriores'!$CJ$262)+SUMIF('Bitácoras Anteriores'!$BH$271,DF112,'Bitácoras Anteriores'!$CJ$315)+SUMIF('Bitácoras Anteriores'!$BH$324,DF112,'Bitácoras Anteriores'!$CJ$368)+SUMIF('Bitácoras Anteriores'!$DF$6,DF112,'Bitácoras Anteriores'!$EH$50)+SUMIF('Bitácoras Anteriores'!$DF$59,$K$6,'Bitácoras Anteriores'!$EH$103)+SUMIF('Bitácoras Anteriores'!$DF$112,DF112,'Bitácoras Anteriores'!$EH$156)+SUMIF('Bitácoras Anteriores'!$DF$165,DF112,'Bitácoras Anteriores'!$EH$209)+SUMIF('Bitácoras Anteriores'!$DF$218,DF112,'Bitácoras Anteriores'!$EH$262)+SUMIF('Bitácoras Anteriores'!$DF$271,DF112,'Bitácoras Anteriores'!$EH$315)+SUMIF('Bitácoras Anteriores'!$DF$324,DF112,'Bitácoras Anteriores'!$EH$368)+SUMIF('Bitácoras Anteriores'!$FC$6,DF112,'Bitácoras Anteriores'!$GE$50)+SUMIF('Bitácoras Anteriores'!$FC$59,$K$6,'Bitácoras Anteriores'!$GE$103)+SUMIF('Bitácoras Anteriores'!$FC$112,DF112,'Bitácoras Anteriores'!$GE$156)+SUMIF('Bitácoras Anteriores'!$FC$165,DF112,'Bitácoras Anteriores'!$GE$209)+SUMIF('Bitácoras Anteriores'!$FC$218,DF112,'Bitácoras Anteriores'!$GE$262)+SUMIF('Bitácoras Anteriores'!$FC$271,DF112,'Bitácoras Anteriores'!$GE$315)+SUMIF('Bitácoras Anteriores'!$FC$324,DF112,'Bitácoras Anteriores'!$GE$368)</f>
        <v>0</v>
      </c>
      <c r="EI116" s="849"/>
      <c r="EJ116" s="849"/>
      <c r="EK116" s="850"/>
      <c r="EL116" s="854">
        <f>SUMIF('Bitácoras Anteriores'!$K$6,DF112,'Bitácoras Anteriores'!$AQ$50)+SUMIF('Bitácoras Anteriores'!$K$59,$K$6,'Bitácoras Anteriores'!$AQ$103)+SUMIF('Bitácoras Anteriores'!$K$112,DF112,'Bitácoras Anteriores'!$AQ$156)+SUMIF('Bitácoras Anteriores'!$K$165,DF112,'Bitácoras Anteriores'!$AQ$209)+SUMIF('Bitácoras Anteriores'!$K$218,DF112,'Bitácoras Anteriores'!$AQ$262)+SUMIF('Bitácoras Anteriores'!$K$271,DF112,'Bitácoras Anteriores'!$AQ$315)+SUMIF('Bitácoras Anteriores'!$K$324,DF112,'Bitácoras Anteriores'!$AQ$368)+SUMIF('Bitácoras Anteriores'!$BH$6,DF112,'Bitácoras Anteriores'!$CN$50)+SUMIF('Bitácoras Anteriores'!$BH$59,$K$6,'Bitácoras Anteriores'!$CN$103)+SUMIF('Bitácoras Anteriores'!$BH$112,DF112,'Bitácoras Anteriores'!$CN$156)+SUMIF('Bitácoras Anteriores'!$BH$165,DF112,'Bitácoras Anteriores'!$CN$209)+SUMIF('Bitácoras Anteriores'!$BH$218,DF112,'Bitácoras Anteriores'!$CN$262)+SUMIF('Bitácoras Anteriores'!$BH$271,DF112,'Bitácoras Anteriores'!$CN$315)+SUMIF('Bitácoras Anteriores'!$BH$324,DF112,'Bitácoras Anteriores'!$CN$368)+SUMIF('Bitácoras Anteriores'!$DF$6,DF112,'Bitácoras Anteriores'!$EL$50)+SUMIF('Bitácoras Anteriores'!$DF$59,$K$6,'Bitácoras Anteriores'!$EL$103)+SUMIF('Bitácoras Anteriores'!$DF$112,DF112,'Bitácoras Anteriores'!$EL$156)+SUMIF('Bitácoras Anteriores'!$DF$165,DF112,'Bitácoras Anteriores'!$EL$209)+SUMIF('Bitácoras Anteriores'!$DF$218,DF112,'Bitácoras Anteriores'!$EL$262)+SUMIF('Bitácoras Anteriores'!$DF$271,DF112,'Bitácoras Anteriores'!$EL$315)+SUMIF('Bitácoras Anteriores'!$DF$324,DF112,'Bitácoras Anteriores'!$EL$368)+SUMIF('Bitácoras Anteriores'!$FC$6,DF112,'Bitácoras Anteriores'!$GI$50)+SUMIF('Bitácoras Anteriores'!$FC$59,$K$6,'Bitácoras Anteriores'!$GI$103)+SUMIF('Bitácoras Anteriores'!$FC$112,DF112,'Bitácoras Anteriores'!$GI$156)+SUMIF('Bitácoras Anteriores'!$FC$165,DF112,'Bitácoras Anteriores'!$GI$209)+SUMIF('Bitácoras Anteriores'!$FC$218,DF112,'Bitácoras Anteriores'!$GI$262)+SUMIF('Bitácoras Anteriores'!$FC$271,DF112,'Bitácoras Anteriores'!$GI$315)+SUMIF('Bitácoras Anteriores'!$FC$324,DF112,'Bitácoras Anteriores'!$GI$368)</f>
        <v>0</v>
      </c>
      <c r="EM116" s="855"/>
      <c r="EN116" s="856"/>
      <c r="EO116" s="854">
        <f>SUMIF('Bitácoras Anteriores'!$K$6,DF112,'Bitácoras Anteriores'!$AT$50)+SUMIF('Bitácoras Anteriores'!$K$59,$K$6,'Bitácoras Anteriores'!$AT$103)+SUMIF('Bitácoras Anteriores'!$K$112,DF112,'Bitácoras Anteriores'!$AT$156)+SUMIF('Bitácoras Anteriores'!$K$165,DF112,'Bitácoras Anteriores'!$AT$209)+SUMIF('Bitácoras Anteriores'!$K$218,DF112,'Bitácoras Anteriores'!$AT$262)+SUMIF('Bitácoras Anteriores'!$K$271,DF112,'Bitácoras Anteriores'!$AT$315)+SUMIF('Bitácoras Anteriores'!$K$324,DF112,'Bitácoras Anteriores'!$AT$368)+SUMIF('Bitácoras Anteriores'!$BH$6,DF112,'Bitácoras Anteriores'!$CQ$50)+SUMIF('Bitácoras Anteriores'!$BH$59,$K$6,'Bitácoras Anteriores'!$CQ$103)+SUMIF('Bitácoras Anteriores'!$BH$112,DF112,'Bitácoras Anteriores'!$CQ$156)+SUMIF('Bitácoras Anteriores'!$BH$165,DF112,'Bitácoras Anteriores'!$CQ$209)+SUMIF('Bitácoras Anteriores'!$BH$218,DF112,'Bitácoras Anteriores'!$CQ$262)+SUMIF('Bitácoras Anteriores'!$BH$271,DF112,'Bitácoras Anteriores'!$CQ$315)+SUMIF('Bitácoras Anteriores'!$BH$324,DF112,'Bitácoras Anteriores'!$CQ$368)+SUMIF('Bitácoras Anteriores'!$DF$6,DF112,'Bitácoras Anteriores'!$EO$50)+SUMIF('Bitácoras Anteriores'!$DF$59,$K$6,'Bitácoras Anteriores'!$EO$103)+SUMIF('Bitácoras Anteriores'!$DF$112,DF112,'Bitácoras Anteriores'!$EO$156)+SUMIF('Bitácoras Anteriores'!$DF$165,DF112,'Bitácoras Anteriores'!$EO$209)+SUMIF('Bitácoras Anteriores'!$DF$218,DF112,'Bitácoras Anteriores'!$EO$262)+SUMIF('Bitácoras Anteriores'!$DF$271,DF112,'Bitácoras Anteriores'!$EO$315)+SUMIF('Bitácoras Anteriores'!$DF$324,DF112,'Bitácoras Anteriores'!$EO$368)+SUMIF('Bitácoras Anteriores'!$FC$6,DF112,'Bitácoras Anteriores'!$GL$50)+SUMIF('Bitácoras Anteriores'!$FC$59,$K$6,'Bitácoras Anteriores'!$GL$103)+SUMIF('Bitácoras Anteriores'!$FC$112,DF112,'Bitácoras Anteriores'!$GL$156)+SUMIF('Bitácoras Anteriores'!$FC$165,DF112,'Bitácoras Anteriores'!$GL$209)+SUMIF('Bitácoras Anteriores'!$FC$218,DF112,'Bitácoras Anteriores'!$GL$262)+SUMIF('Bitácoras Anteriores'!$FC$271,DF112,'Bitácoras Anteriores'!$GL$315)+SUMIF('Bitácoras Anteriores'!$FC$324,DF112,'Bitácoras Anteriores'!$GL$368)</f>
        <v>0</v>
      </c>
      <c r="EP116" s="855"/>
      <c r="EQ116" s="855"/>
      <c r="ER116" s="1200"/>
      <c r="ES116" s="171"/>
      <c r="ET116" s="862" t="str">
        <f>'Resumen Anual'!$C$13</f>
        <v>TIEMPO DE VUELO</v>
      </c>
      <c r="EU116" s="839"/>
      <c r="EV116" s="839"/>
      <c r="EW116" s="839"/>
      <c r="EX116" s="839"/>
      <c r="EY116" s="839"/>
      <c r="EZ116" s="839"/>
      <c r="FA116" s="839"/>
      <c r="FB116" s="839"/>
      <c r="FC116" s="839"/>
      <c r="FD116" s="840"/>
      <c r="FE116" s="6"/>
      <c r="FF116" s="838" t="str">
        <f>'Resumen Anual'!$O$13</f>
        <v>TIEMPO MEDIO</v>
      </c>
      <c r="FG116" s="839"/>
      <c r="FH116" s="839"/>
      <c r="FI116" s="839"/>
      <c r="FJ116" s="839"/>
      <c r="FK116" s="839"/>
      <c r="FL116" s="839"/>
      <c r="FM116" s="839"/>
      <c r="FN116" s="839"/>
      <c r="FO116" s="839"/>
      <c r="FP116" s="840"/>
      <c r="FQ116" s="15"/>
      <c r="FR116" s="844" t="str">
        <f>IF(Portada!$A$1="www.fly-logics.com","B.Anterior",0)</f>
        <v>B.Anterior</v>
      </c>
      <c r="FS116" s="845"/>
      <c r="FT116" s="845"/>
      <c r="FU116" s="845"/>
      <c r="FV116" s="845"/>
      <c r="FW116" s="848">
        <f>SUMIF('Bitácoras Anteriores'!$K$6,FC112,'Bitácoras Anteriores'!$AE$50)+SUMIF('Bitácoras Anteriores'!$K$59,$K$6,'Bitácoras Anteriores'!$AE$103)+SUMIF('Bitácoras Anteriores'!$K$112,FC112,'Bitácoras Anteriores'!$AE$156)+SUMIF('Bitácoras Anteriores'!$K$165,FC112,'Bitácoras Anteriores'!$AE$209)+SUMIF('Bitácoras Anteriores'!$K$218,FC112,'Bitácoras Anteriores'!$AE$262)+SUMIF('Bitácoras Anteriores'!$K$271,FC112,'Bitácoras Anteriores'!$AE$315)+SUMIF('Bitácoras Anteriores'!$K$324,FC112,'Bitácoras Anteriores'!$AE$368)+SUMIF('Bitácoras Anteriores'!$BH$6,FC112,'Bitácoras Anteriores'!$CB$50)+SUMIF('Bitácoras Anteriores'!$BH$59,$K$6,'Bitácoras Anteriores'!$CB$103)+SUMIF('Bitácoras Anteriores'!$BH$112,FC112,'Bitácoras Anteriores'!$CB$156)+SUMIF('Bitácoras Anteriores'!$BH$165,FC112,'Bitácoras Anteriores'!$CB$209)+SUMIF('Bitácoras Anteriores'!$BH$218,FC112,'Bitácoras Anteriores'!$CB$262)+SUMIF('Bitácoras Anteriores'!$BH$271,FC112,'Bitácoras Anteriores'!$CB$315)+SUMIF('Bitácoras Anteriores'!$BH$324,FC112,'Bitácoras Anteriores'!$CB$368)+SUMIF('Bitácoras Anteriores'!$DF$6,FC112,'Bitácoras Anteriores'!$DZ$50)+SUMIF('Bitácoras Anteriores'!$DF$59,$K$6,'Bitácoras Anteriores'!$DZ$103)+SUMIF('Bitácoras Anteriores'!$DF$112,FC112,'Bitácoras Anteriores'!$DZ$156)+SUMIF('Bitácoras Anteriores'!$DF$165,FC112,'Bitácoras Anteriores'!$DZ$209)+SUMIF('Bitácoras Anteriores'!$DF$218,FC112,'Bitácoras Anteriores'!$DZ$262)+SUMIF('Bitácoras Anteriores'!$DF$271,FC112,'Bitácoras Anteriores'!$DZ$315)+SUMIF('Bitácoras Anteriores'!$DF$324,FC112,'Bitácoras Anteriores'!$DZ$368)+SUMIF('Bitácoras Anteriores'!$FC$6,FC112,'Bitácoras Anteriores'!$FW$50)+SUMIF('Bitácoras Anteriores'!$FC$59,$K$6,'Bitácoras Anteriores'!$FW$103)+SUMIF('Bitácoras Anteriores'!$FC$112,FC112,'Bitácoras Anteriores'!$FW$156)+SUMIF('Bitácoras Anteriores'!$FC$165,FC112,'Bitácoras Anteriores'!$FW$209)+SUMIF('Bitácoras Anteriores'!$FC$218,FC112,'Bitácoras Anteriores'!$FW$262)+SUMIF('Bitácoras Anteriores'!$FC$271,FC112,'Bitácoras Anteriores'!$FW$315)+SUMIF('Bitácoras Anteriores'!$FC$324,FC112,'Bitácoras Anteriores'!$FW$368)</f>
        <v>0</v>
      </c>
      <c r="FX116" s="849"/>
      <c r="FY116" s="849"/>
      <c r="FZ116" s="850"/>
      <c r="GA116" s="848">
        <f>SUMIF('Bitácoras Anteriores'!$K$6,FC112,'Bitácoras Anteriores'!$AI$50)+SUMIF('Bitácoras Anteriores'!$K$59,$K$6,'Bitácoras Anteriores'!$AI$103)+SUMIF('Bitácoras Anteriores'!$K$112,FC112,'Bitácoras Anteriores'!$AI$156)+SUMIF('Bitácoras Anteriores'!$K$165,FC112,'Bitácoras Anteriores'!$AI$209)+SUMIF('Bitácoras Anteriores'!$K$218,FC112,'Bitácoras Anteriores'!$AI$262)+SUMIF('Bitácoras Anteriores'!$K$271,FC112,'Bitácoras Anteriores'!$AI$315)+SUMIF('Bitácoras Anteriores'!$K$324,FC112,'Bitácoras Anteriores'!$AI$368)+SUMIF('Bitácoras Anteriores'!$BH$6,FC112,'Bitácoras Anteriores'!$CF$50)+SUMIF('Bitácoras Anteriores'!$BH$59,$K$6,'Bitácoras Anteriores'!$CF$103)+SUMIF('Bitácoras Anteriores'!$BH$112,FC112,'Bitácoras Anteriores'!$CF$156)+SUMIF('Bitácoras Anteriores'!$BH$165,FC112,'Bitácoras Anteriores'!$CF$209)+SUMIF('Bitácoras Anteriores'!$BH$218,FC112,'Bitácoras Anteriores'!$CF$262)+SUMIF('Bitácoras Anteriores'!$BH$271,FC112,'Bitácoras Anteriores'!$CF$315)+SUMIF('Bitácoras Anteriores'!$BH$324,FC112,'Bitácoras Anteriores'!$CF$368)+SUMIF('Bitácoras Anteriores'!$DF$6,FC112,'Bitácoras Anteriores'!$ED$50)+SUMIF('Bitácoras Anteriores'!$DF$59,$K$6,'Bitácoras Anteriores'!$ED$103)+SUMIF('Bitácoras Anteriores'!$DF$112,FC112,'Bitácoras Anteriores'!$ED$156)+SUMIF('Bitácoras Anteriores'!$DF$165,FC112,'Bitácoras Anteriores'!$ED$209)+SUMIF('Bitácoras Anteriores'!$DF$218,FC112,'Bitácoras Anteriores'!$ED$262)+SUMIF('Bitácoras Anteriores'!$DF$271,FC112,'Bitácoras Anteriores'!$ED$315)+SUMIF('Bitácoras Anteriores'!$DF$324,FC112,'Bitácoras Anteriores'!$ED$368)+SUMIF('Bitácoras Anteriores'!$FC$6,FC112,'Bitácoras Anteriores'!$GA$50)+SUMIF('Bitácoras Anteriores'!$FC$59,$K$6,'Bitácoras Anteriores'!$GA$103)+SUMIF('Bitácoras Anteriores'!$FC$112,FC112,'Bitácoras Anteriores'!$GA$156)+SUMIF('Bitácoras Anteriores'!$FC$165,FC112,'Bitácoras Anteriores'!$GA$209)+SUMIF('Bitácoras Anteriores'!$FC$218,FC112,'Bitácoras Anteriores'!$GA$262)+SUMIF('Bitácoras Anteriores'!$FC$271,FC112,'Bitácoras Anteriores'!$GA$315)+SUMIF('Bitácoras Anteriores'!$FC$324,FC112,'Bitácoras Anteriores'!$GA$368)</f>
        <v>0</v>
      </c>
      <c r="GB116" s="849"/>
      <c r="GC116" s="849"/>
      <c r="GD116" s="850"/>
      <c r="GE116" s="848">
        <f>SUMIF('Bitácoras Anteriores'!$K$6,FC112,'Bitácoras Anteriores'!$AM$50)+SUMIF('Bitácoras Anteriores'!$K$59,$K$6,'Bitácoras Anteriores'!$AM$103)+SUMIF('Bitácoras Anteriores'!$K$112,FC112,'Bitácoras Anteriores'!$AM$156)+SUMIF('Bitácoras Anteriores'!$K$165,FC112,'Bitácoras Anteriores'!$AM$209)+SUMIF('Bitácoras Anteriores'!$K$218,FC112,'Bitácoras Anteriores'!$AM$262)+SUMIF('Bitácoras Anteriores'!$K$271,FC112,'Bitácoras Anteriores'!$AM$315)+SUMIF('Bitácoras Anteriores'!$K$324,FC112,'Bitácoras Anteriores'!$AM$368)+SUMIF('Bitácoras Anteriores'!$BH$6,FC112,'Bitácoras Anteriores'!$CJ$50)+SUMIF('Bitácoras Anteriores'!$BH$59,$K$6,'Bitácoras Anteriores'!$CJ$103)+SUMIF('Bitácoras Anteriores'!$BH$112,FC112,'Bitácoras Anteriores'!$CJ$156)+SUMIF('Bitácoras Anteriores'!$BH$165,FC112,'Bitácoras Anteriores'!$CJ$209)+SUMIF('Bitácoras Anteriores'!$BH$218,FC112,'Bitácoras Anteriores'!$CJ$262)+SUMIF('Bitácoras Anteriores'!$BH$271,FC112,'Bitácoras Anteriores'!$CJ$315)+SUMIF('Bitácoras Anteriores'!$BH$324,FC112,'Bitácoras Anteriores'!$CJ$368)+SUMIF('Bitácoras Anteriores'!$DF$6,FC112,'Bitácoras Anteriores'!$EH$50)+SUMIF('Bitácoras Anteriores'!$DF$59,$K$6,'Bitácoras Anteriores'!$EH$103)+SUMIF('Bitácoras Anteriores'!$DF$112,FC112,'Bitácoras Anteriores'!$EH$156)+SUMIF('Bitácoras Anteriores'!$DF$165,FC112,'Bitácoras Anteriores'!$EH$209)+SUMIF('Bitácoras Anteriores'!$DF$218,FC112,'Bitácoras Anteriores'!$EH$262)+SUMIF('Bitácoras Anteriores'!$DF$271,FC112,'Bitácoras Anteriores'!$EH$315)+SUMIF('Bitácoras Anteriores'!$DF$324,FC112,'Bitácoras Anteriores'!$EH$368)+SUMIF('Bitácoras Anteriores'!$FC$6,FC112,'Bitácoras Anteriores'!$GE$50)+SUMIF('Bitácoras Anteriores'!$FC$59,$K$6,'Bitácoras Anteriores'!$GE$103)+SUMIF('Bitácoras Anteriores'!$FC$112,FC112,'Bitácoras Anteriores'!$GE$156)+SUMIF('Bitácoras Anteriores'!$FC$165,FC112,'Bitácoras Anteriores'!$GE$209)+SUMIF('Bitácoras Anteriores'!$FC$218,FC112,'Bitácoras Anteriores'!$GE$262)+SUMIF('Bitácoras Anteriores'!$FC$271,FC112,'Bitácoras Anteriores'!$GE$315)+SUMIF('Bitácoras Anteriores'!$FC$324,FC112,'Bitácoras Anteriores'!$GE$368)</f>
        <v>0</v>
      </c>
      <c r="GF116" s="849"/>
      <c r="GG116" s="849"/>
      <c r="GH116" s="850"/>
      <c r="GI116" s="854">
        <f>SUMIF('Bitácoras Anteriores'!$K$6,FC112,'Bitácoras Anteriores'!$AQ$50)+SUMIF('Bitácoras Anteriores'!$K$59,$K$6,'Bitácoras Anteriores'!$AQ$103)+SUMIF('Bitácoras Anteriores'!$K$112,FC112,'Bitácoras Anteriores'!$AQ$156)+SUMIF('Bitácoras Anteriores'!$K$165,FC112,'Bitácoras Anteriores'!$AQ$209)+SUMIF('Bitácoras Anteriores'!$K$218,FC112,'Bitácoras Anteriores'!$AQ$262)+SUMIF('Bitácoras Anteriores'!$K$271,FC112,'Bitácoras Anteriores'!$AQ$315)+SUMIF('Bitácoras Anteriores'!$K$324,FC112,'Bitácoras Anteriores'!$AQ$368)+SUMIF('Bitácoras Anteriores'!$BH$6,FC112,'Bitácoras Anteriores'!$CN$50)+SUMIF('Bitácoras Anteriores'!$BH$59,$K$6,'Bitácoras Anteriores'!$CN$103)+SUMIF('Bitácoras Anteriores'!$BH$112,FC112,'Bitácoras Anteriores'!$CN$156)+SUMIF('Bitácoras Anteriores'!$BH$165,FC112,'Bitácoras Anteriores'!$CN$209)+SUMIF('Bitácoras Anteriores'!$BH$218,FC112,'Bitácoras Anteriores'!$CN$262)+SUMIF('Bitácoras Anteriores'!$BH$271,FC112,'Bitácoras Anteriores'!$CN$315)+SUMIF('Bitácoras Anteriores'!$BH$324,FC112,'Bitácoras Anteriores'!$CN$368)+SUMIF('Bitácoras Anteriores'!$DF$6,FC112,'Bitácoras Anteriores'!$EL$50)+SUMIF('Bitácoras Anteriores'!$DF$59,$K$6,'Bitácoras Anteriores'!$EL$103)+SUMIF('Bitácoras Anteriores'!$DF$112,FC112,'Bitácoras Anteriores'!$EL$156)+SUMIF('Bitácoras Anteriores'!$DF$165,FC112,'Bitácoras Anteriores'!$EL$209)+SUMIF('Bitácoras Anteriores'!$DF$218,FC112,'Bitácoras Anteriores'!$EL$262)+SUMIF('Bitácoras Anteriores'!$DF$271,FC112,'Bitácoras Anteriores'!$EL$315)+SUMIF('Bitácoras Anteriores'!$DF$324,FC112,'Bitácoras Anteriores'!$EL$368)+SUMIF('Bitácoras Anteriores'!$FC$6,FC112,'Bitácoras Anteriores'!$GI$50)+SUMIF('Bitácoras Anteriores'!$FC$59,$K$6,'Bitácoras Anteriores'!$GI$103)+SUMIF('Bitácoras Anteriores'!$FC$112,FC112,'Bitácoras Anteriores'!$GI$156)+SUMIF('Bitácoras Anteriores'!$FC$165,FC112,'Bitácoras Anteriores'!$GI$209)+SUMIF('Bitácoras Anteriores'!$FC$218,FC112,'Bitácoras Anteriores'!$GI$262)+SUMIF('Bitácoras Anteriores'!$FC$271,FC112,'Bitácoras Anteriores'!$GI$315)+SUMIF('Bitácoras Anteriores'!$FC$324,FC112,'Bitácoras Anteriores'!$GI$368)</f>
        <v>0</v>
      </c>
      <c r="GJ116" s="855"/>
      <c r="GK116" s="856"/>
      <c r="GL116" s="854">
        <f>SUMIF('Bitácoras Anteriores'!$K$6,FC112,'Bitácoras Anteriores'!$AT$50)+SUMIF('Bitácoras Anteriores'!$K$59,$K$6,'Bitácoras Anteriores'!$AT$103)+SUMIF('Bitácoras Anteriores'!$K$112,FC112,'Bitácoras Anteriores'!$AT$156)+SUMIF('Bitácoras Anteriores'!$K$165,FC112,'Bitácoras Anteriores'!$AT$209)+SUMIF('Bitácoras Anteriores'!$K$218,FC112,'Bitácoras Anteriores'!$AT$262)+SUMIF('Bitácoras Anteriores'!$K$271,FC112,'Bitácoras Anteriores'!$AT$315)+SUMIF('Bitácoras Anteriores'!$K$324,FC112,'Bitácoras Anteriores'!$AT$368)+SUMIF('Bitácoras Anteriores'!$BH$6,FC112,'Bitácoras Anteriores'!$CQ$50)+SUMIF('Bitácoras Anteriores'!$BH$59,$K$6,'Bitácoras Anteriores'!$CQ$103)+SUMIF('Bitácoras Anteriores'!$BH$112,FC112,'Bitácoras Anteriores'!$CQ$156)+SUMIF('Bitácoras Anteriores'!$BH$165,FC112,'Bitácoras Anteriores'!$CQ$209)+SUMIF('Bitácoras Anteriores'!$BH$218,FC112,'Bitácoras Anteriores'!$CQ$262)+SUMIF('Bitácoras Anteriores'!$BH$271,FC112,'Bitácoras Anteriores'!$CQ$315)+SUMIF('Bitácoras Anteriores'!$BH$324,FC112,'Bitácoras Anteriores'!$CQ$368)+SUMIF('Bitácoras Anteriores'!$DF$6,FC112,'Bitácoras Anteriores'!$EO$50)+SUMIF('Bitácoras Anteriores'!$DF$59,$K$6,'Bitácoras Anteriores'!$EO$103)+SUMIF('Bitácoras Anteriores'!$DF$112,FC112,'Bitácoras Anteriores'!$EO$156)+SUMIF('Bitácoras Anteriores'!$DF$165,FC112,'Bitácoras Anteriores'!$EO$209)+SUMIF('Bitácoras Anteriores'!$DF$218,FC112,'Bitácoras Anteriores'!$EO$262)+SUMIF('Bitácoras Anteriores'!$DF$271,FC112,'Bitácoras Anteriores'!$EO$315)+SUMIF('Bitácoras Anteriores'!$DF$324,FC112,'Bitácoras Anteriores'!$EO$368)+SUMIF('Bitácoras Anteriores'!$FC$6,FC112,'Bitácoras Anteriores'!$GL$50)+SUMIF('Bitácoras Anteriores'!$FC$59,$K$6,'Bitácoras Anteriores'!$GL$103)+SUMIF('Bitácoras Anteriores'!$FC$112,FC112,'Bitácoras Anteriores'!$GL$156)+SUMIF('Bitácoras Anteriores'!$FC$165,FC112,'Bitácoras Anteriores'!$GL$209)+SUMIF('Bitácoras Anteriores'!$FC$218,FC112,'Bitácoras Anteriores'!$GL$262)+SUMIF('Bitácoras Anteriores'!$FC$271,FC112,'Bitácoras Anteriores'!$GL$315)+SUMIF('Bitácoras Anteriores'!$FC$324,FC112,'Bitácoras Anteriores'!$GL$368)</f>
        <v>0</v>
      </c>
      <c r="GM116" s="855"/>
      <c r="GN116" s="860"/>
      <c r="GO116" s="1200"/>
    </row>
    <row r="117" spans="1:197" ht="8.25" customHeight="1" thickBot="1" x14ac:dyDescent="0.3">
      <c r="A117" s="171"/>
      <c r="B117" s="841"/>
      <c r="C117" s="842"/>
      <c r="D117" s="842"/>
      <c r="E117" s="842"/>
      <c r="F117" s="842"/>
      <c r="G117" s="842"/>
      <c r="H117" s="842"/>
      <c r="I117" s="842"/>
      <c r="J117" s="842"/>
      <c r="K117" s="842"/>
      <c r="L117" s="843"/>
      <c r="M117" s="14"/>
      <c r="N117" s="841"/>
      <c r="O117" s="842"/>
      <c r="P117" s="842"/>
      <c r="Q117" s="842"/>
      <c r="R117" s="842"/>
      <c r="S117" s="842"/>
      <c r="T117" s="842"/>
      <c r="U117" s="842"/>
      <c r="V117" s="842"/>
      <c r="W117" s="842"/>
      <c r="X117" s="843"/>
      <c r="Y117" s="15"/>
      <c r="Z117" s="846"/>
      <c r="AA117" s="847"/>
      <c r="AB117" s="847"/>
      <c r="AC117" s="847"/>
      <c r="AD117" s="847"/>
      <c r="AE117" s="851"/>
      <c r="AF117" s="852"/>
      <c r="AG117" s="852"/>
      <c r="AH117" s="853"/>
      <c r="AI117" s="851"/>
      <c r="AJ117" s="852"/>
      <c r="AK117" s="852"/>
      <c r="AL117" s="853"/>
      <c r="AM117" s="851"/>
      <c r="AN117" s="852"/>
      <c r="AO117" s="852"/>
      <c r="AP117" s="853"/>
      <c r="AQ117" s="857"/>
      <c r="AR117" s="858"/>
      <c r="AS117" s="859"/>
      <c r="AT117" s="857"/>
      <c r="AU117" s="858"/>
      <c r="AV117" s="858"/>
      <c r="AW117" s="1200"/>
      <c r="AX117" s="171"/>
      <c r="AY117" s="841"/>
      <c r="AZ117" s="842"/>
      <c r="BA117" s="842"/>
      <c r="BB117" s="842"/>
      <c r="BC117" s="842"/>
      <c r="BD117" s="842"/>
      <c r="BE117" s="842"/>
      <c r="BF117" s="842"/>
      <c r="BG117" s="842"/>
      <c r="BH117" s="842"/>
      <c r="BI117" s="843"/>
      <c r="BJ117" s="14"/>
      <c r="BK117" s="841"/>
      <c r="BL117" s="842"/>
      <c r="BM117" s="842"/>
      <c r="BN117" s="842"/>
      <c r="BO117" s="842"/>
      <c r="BP117" s="842"/>
      <c r="BQ117" s="842"/>
      <c r="BR117" s="842"/>
      <c r="BS117" s="842"/>
      <c r="BT117" s="842"/>
      <c r="BU117" s="843"/>
      <c r="BV117" s="15"/>
      <c r="BW117" s="846"/>
      <c r="BX117" s="847"/>
      <c r="BY117" s="847"/>
      <c r="BZ117" s="847"/>
      <c r="CA117" s="847"/>
      <c r="CB117" s="851"/>
      <c r="CC117" s="852"/>
      <c r="CD117" s="852"/>
      <c r="CE117" s="853"/>
      <c r="CF117" s="851"/>
      <c r="CG117" s="852"/>
      <c r="CH117" s="852"/>
      <c r="CI117" s="853"/>
      <c r="CJ117" s="851"/>
      <c r="CK117" s="852"/>
      <c r="CL117" s="852"/>
      <c r="CM117" s="853"/>
      <c r="CN117" s="857"/>
      <c r="CO117" s="858"/>
      <c r="CP117" s="859"/>
      <c r="CQ117" s="857"/>
      <c r="CR117" s="858"/>
      <c r="CS117" s="861"/>
      <c r="CT117" s="1200"/>
      <c r="CU117" s="1199"/>
      <c r="CV117" s="171"/>
      <c r="CW117" s="841"/>
      <c r="CX117" s="842"/>
      <c r="CY117" s="842"/>
      <c r="CZ117" s="842"/>
      <c r="DA117" s="842"/>
      <c r="DB117" s="842"/>
      <c r="DC117" s="842"/>
      <c r="DD117" s="842"/>
      <c r="DE117" s="842"/>
      <c r="DF117" s="842"/>
      <c r="DG117" s="843"/>
      <c r="DH117" s="14"/>
      <c r="DI117" s="841"/>
      <c r="DJ117" s="842"/>
      <c r="DK117" s="842"/>
      <c r="DL117" s="842"/>
      <c r="DM117" s="842"/>
      <c r="DN117" s="842"/>
      <c r="DO117" s="842"/>
      <c r="DP117" s="842"/>
      <c r="DQ117" s="842"/>
      <c r="DR117" s="842"/>
      <c r="DS117" s="843"/>
      <c r="DT117" s="15"/>
      <c r="DU117" s="846"/>
      <c r="DV117" s="847"/>
      <c r="DW117" s="847"/>
      <c r="DX117" s="847"/>
      <c r="DY117" s="847"/>
      <c r="DZ117" s="851"/>
      <c r="EA117" s="852"/>
      <c r="EB117" s="852"/>
      <c r="EC117" s="853"/>
      <c r="ED117" s="851"/>
      <c r="EE117" s="852"/>
      <c r="EF117" s="852"/>
      <c r="EG117" s="853"/>
      <c r="EH117" s="851"/>
      <c r="EI117" s="852"/>
      <c r="EJ117" s="852"/>
      <c r="EK117" s="853"/>
      <c r="EL117" s="857"/>
      <c r="EM117" s="858"/>
      <c r="EN117" s="859"/>
      <c r="EO117" s="857"/>
      <c r="EP117" s="858"/>
      <c r="EQ117" s="858"/>
      <c r="ER117" s="1200"/>
      <c r="ES117" s="171"/>
      <c r="ET117" s="841"/>
      <c r="EU117" s="842"/>
      <c r="EV117" s="842"/>
      <c r="EW117" s="842"/>
      <c r="EX117" s="842"/>
      <c r="EY117" s="842"/>
      <c r="EZ117" s="842"/>
      <c r="FA117" s="842"/>
      <c r="FB117" s="842"/>
      <c r="FC117" s="842"/>
      <c r="FD117" s="843"/>
      <c r="FE117" s="14"/>
      <c r="FF117" s="841"/>
      <c r="FG117" s="842"/>
      <c r="FH117" s="842"/>
      <c r="FI117" s="842"/>
      <c r="FJ117" s="842"/>
      <c r="FK117" s="842"/>
      <c r="FL117" s="842"/>
      <c r="FM117" s="842"/>
      <c r="FN117" s="842"/>
      <c r="FO117" s="842"/>
      <c r="FP117" s="843"/>
      <c r="FQ117" s="15"/>
      <c r="FR117" s="846"/>
      <c r="FS117" s="847"/>
      <c r="FT117" s="847"/>
      <c r="FU117" s="847"/>
      <c r="FV117" s="847"/>
      <c r="FW117" s="851"/>
      <c r="FX117" s="852"/>
      <c r="FY117" s="852"/>
      <c r="FZ117" s="853"/>
      <c r="GA117" s="851"/>
      <c r="GB117" s="852"/>
      <c r="GC117" s="852"/>
      <c r="GD117" s="853"/>
      <c r="GE117" s="851"/>
      <c r="GF117" s="852"/>
      <c r="GG117" s="852"/>
      <c r="GH117" s="853"/>
      <c r="GI117" s="857"/>
      <c r="GJ117" s="858"/>
      <c r="GK117" s="859"/>
      <c r="GL117" s="857"/>
      <c r="GM117" s="858"/>
      <c r="GN117" s="861"/>
      <c r="GO117" s="1200"/>
    </row>
    <row r="118" spans="1:197" ht="8.25" customHeight="1" thickTop="1" x14ac:dyDescent="0.25">
      <c r="A118" s="171"/>
      <c r="B118" s="832">
        <f>SUMIF('Resumen Anual'!$FE$622,K112,'Resumen Anual'!$EV$631)+SUMIF('Resumen Anual'!$DH$622,K112,'Resumen Anual'!$CY$631)+SUMIF('Resumen Anual'!$BI$622,K112,'Resumen Anual'!$AZ$631)+SUMIF('Resumen Anual'!$L$622,K112,'Resumen Anual'!$C$631)+SUMIF('Resumen Anual'!$FE$566,K112,'Resumen Anual'!$EV$575)+SUMIF('Resumen Anual'!$DH$566,K112,'Resumen Anual'!$CY$575)+SUMIF('Resumen Anual'!$BI$566,K112,'Resumen Anual'!$AZ$575)+SUMIF('Resumen Anual'!$L$566,K112,'Resumen Anual'!$C$575)+SUMIF('Resumen Anual'!$FE$510,K112,'Resumen Anual'!$EV$519)+SUMIF('Resumen Anual'!$DH$510,K112,'Resumen Anual'!$CY$519)+SUMIF('Resumen Anual'!$BI$510,K112,'Resumen Anual'!$AZ$519)+SUMIF('Resumen Anual'!$L$510,K112,'Resumen Anual'!$C$519)+SUMIF('Resumen Anual'!$FE$454,K112,'Resumen Anual'!$EV$463)+SUMIF('Resumen Anual'!$DH$454,K112,'Resumen Anual'!$CY$463)+SUMIF('Resumen Anual'!$BI$454,K112,'Resumen Anual'!$AZ$463)+SUMIF('Resumen Anual'!$L$454,K112,'Resumen Anual'!$C$463)+SUMIF('Resumen Anual'!$FE$398,K112,'Resumen Anual'!$EV$407)+SUMIF('Resumen Anual'!$DH$398,K112,'Resumen Anual'!$CY$407)+SUMIF('Resumen Anual'!$BI$398,K112,'Resumen Anual'!$AZ$407)+SUMIF('Resumen Anual'!$L$398,K112,'Resumen Anual'!$C$407)+SUMIF('Resumen Anual'!$FE$342,K112,'Resumen Anual'!$EV$351)+SUMIF('Resumen Anual'!$DH$342,K112,'Resumen Anual'!$CY$351)+SUMIF('Resumen Anual'!$BI$342,K112,'Resumen Anual'!$AZ$351)+SUMIF('Resumen Anual'!$L$342,K112,'Resumen Anual'!$C$351)+SUMIF('Resumen Anual'!$FE$286,K112,'Resumen Anual'!$EV$295)+SUMIF('Resumen Anual'!$DH$286,K112,'Resumen Anual'!$CY$295)+SUMIF('Resumen Anual'!$BI$286,K112,'Resumen Anual'!$AZ$295)+SUMIF('Resumen Anual'!$L$286,K112,'Resumen Anual'!$C$295)+SUMIF('Resumen Anual'!$FE$230,K112,'Resumen Anual'!$EV$239)+SUMIF('Resumen Anual'!$DH$230,K112,'Resumen Anual'!$CY$239)+SUMIF('Resumen Anual'!$BI$230,K112,'Resumen Anual'!$AZ$239)+SUMIF('Resumen Anual'!$L$230,K112,'Resumen Anual'!$C$239)+SUMIF('Resumen Anual'!$FE$174,K112,'Resumen Anual'!$EV$183)+SUMIF('Resumen Anual'!$DH$174,K112,'Resumen Anual'!$CY$183)+SUMIF('Resumen Anual'!$BI$174,K112,'Resumen Anual'!$AZ$183)+SUMIF('Resumen Anual'!$L$174,K112,'Resumen Anual'!$C$183)+SUMIF('Resumen Anual'!$FE$118,K112,'Resumen Anual'!$EV$127)+SUMIF('Resumen Anual'!$DH$118,K112,'Resumen Anual'!$CY$127)+SUMIF('Resumen Anual'!$BI$118,K112,'Resumen Anual'!$AZ$127)+SUMIF('Resumen Anual'!$L$118,K112,'Resumen Anual'!$C$127)+SUMIF('Resumen Anual'!$FE$62,K112,'Resumen Anual'!$EV$71)+SUMIF('Resumen Anual'!$DH$62,K112,'Resumen Anual'!$CY$71)+SUMIF('Resumen Anual'!$BI$62,K112,'Resumen Anual'!$AZ$71)+SUMIF('Resumen Anual'!$L$62,K112,'Resumen Anual'!$C$71)+SUMIF('Resumen Anual'!$FE$6,K112,'Resumen Anual'!$EV$15)+SUMIF('Resumen Anual'!$DH$6,K112,'Resumen Anual'!$CY$15)+SUMIF('Resumen Anual'!$BI$6,K112,'Resumen Anual'!$AZ$15)+SUMIF('Resumen Anual'!$L$6,K112,'Resumen Anual'!$C$15)+SUMIF('Bitácoras Anteriores'!$K$6,K112,'Bitácoras Anteriores'!$B$12)+SUMIF('Bitácoras Anteriores'!$K$59,$K$6,'Bitácoras Anteriores'!$B$65)+SUMIF('Bitácoras Anteriores'!$K$112,K112,'Bitácoras Anteriores'!$B$118)+SUMIF('Bitácoras Anteriores'!$K$165,K112,'Bitácoras Anteriores'!$B$171)+SUMIF('Bitácoras Anteriores'!$K$218,K112,'Bitácoras Anteriores'!$B$224)+SUMIF('Bitácoras Anteriores'!$K$271,K112,'Bitácoras Anteriores'!$B$277)+SUMIF('Bitácoras Anteriores'!$K$324,K112,'Bitácoras Anteriores'!$B$330)+SUMIF('Bitácoras Anteriores'!$BH$6,K112,'Bitácoras Anteriores'!$AY$12)+SUMIF('Bitácoras Anteriores'!$BH$59,$K$6,'Bitácoras Anteriores'!$AY$65)+SUMIF('Bitácoras Anteriores'!$BH$112,K112,'Bitácoras Anteriores'!$AY$118)+SUMIF('Bitácoras Anteriores'!$BH$165,K112,'Bitácoras Anteriores'!$AY$171)+SUMIF('Bitácoras Anteriores'!$BH$218,K112,'Bitácoras Anteriores'!$AY$224)+SUMIF('Bitácoras Anteriores'!$BH$271,K112,'Bitácoras Anteriores'!$AY$277)+SUMIF('Bitácoras Anteriores'!$BH$324,K112,'Bitácoras Anteriores'!$AY$330)+SUMIF('Bitácoras Anteriores'!$DF$6,K112,'Bitácoras Anteriores'!$CW$12)+SUMIF('Bitácoras Anteriores'!$DF$59,$K$6,'Bitácoras Anteriores'!$CW$65)+SUMIF('Bitácoras Anteriores'!$DF$112,K112,'Bitácoras Anteriores'!$CW$118)+SUMIF('Bitácoras Anteriores'!$DF$165,K112,'Bitácoras Anteriores'!$CW$171)+SUMIF('Bitácoras Anteriores'!$DF$218,K112,'Bitácoras Anteriores'!$CW$224)+SUMIF('Bitácoras Anteriores'!$DF$271,K112,'Bitácoras Anteriores'!$CW$277)+SUMIF('Bitácoras Anteriores'!$DF$324,K112,'Bitácoras Anteriores'!$CW$330)+SUMIF('Bitácoras Anteriores'!$FC$6,K112,'Bitácoras Anteriores'!$ET$12)+SUMIF('Bitácoras Anteriores'!$FC$59,$K$6,'Bitácoras Anteriores'!$ET$65)+SUMIF('Bitácoras Anteriores'!$FC$112,K112,'Bitácoras Anteriores'!$ET$118)+SUMIF('Bitácoras Anteriores'!$FC$165,K112,'Bitácoras Anteriores'!$ET$171)+SUMIF('Bitácoras Anteriores'!$FC$218,K112,'Bitácoras Anteriores'!$ET$224)+SUMIF('Bitácoras Anteriores'!$FC$271,K112,'Bitácoras Anteriores'!$ET$277)+SUMIF('Bitácoras Anteriores'!$FC$324,K112,'Bitácoras Anteriores'!$ET$330)</f>
        <v>0</v>
      </c>
      <c r="C118" s="833"/>
      <c r="D118" s="833"/>
      <c r="E118" s="833"/>
      <c r="F118" s="833"/>
      <c r="G118" s="833"/>
      <c r="H118" s="833"/>
      <c r="I118" s="833"/>
      <c r="J118" s="833"/>
      <c r="K118" s="833"/>
      <c r="L118" s="834"/>
      <c r="M118" s="14"/>
      <c r="N118" s="821" t="str">
        <f>IFERROR(B118/I120,"")</f>
        <v/>
      </c>
      <c r="O118" s="822"/>
      <c r="P118" s="822"/>
      <c r="Q118" s="822"/>
      <c r="R118" s="822"/>
      <c r="S118" s="822"/>
      <c r="T118" s="822"/>
      <c r="U118" s="822"/>
      <c r="V118" s="822"/>
      <c r="W118" s="822"/>
      <c r="X118" s="823"/>
      <c r="Y118" s="15"/>
      <c r="Z118" s="828">
        <v>2022</v>
      </c>
      <c r="AA118" s="829"/>
      <c r="AB118" s="829"/>
      <c r="AC118" s="829"/>
      <c r="AD118" s="829"/>
      <c r="AE118" s="1214">
        <f>SUMIFS('Resumen Anual'!$AF$54,Z118,'Resumen Anual'!$V$9,K112,'Resumen Anual'!$L$6)+SUMIFS('Resumen Anual'!$AF$112,Z118,'Resumen Anual'!$V$9,K112,'Resumen Anual'!$L$64)+SUMIFS('Resumen Anual'!$AF$170,Z118,'Resumen Anual'!$V$9,K112,'Resumen Anual'!$L$122)+SUMIFS('Resumen Anual'!$AF$228,Z118,'Resumen Anual'!$V$9,K112,'Resumen Anual'!$L$180)+SUMIFS('Resumen Anual'!$AF$286,Z118,'Resumen Anual'!$V$9,K112,'Resumen Anual'!$L$238)+SUMIFS('Resumen Anual'!$AF$344,Z118,'Resumen Anual'!$V$9,K112,'Resumen Anual'!$L$296)+SUMIFS('Resumen Anual'!$AF$402,Z118,'Resumen Anual'!$V$9,K112,'Resumen Anual'!$L$354)+SUMIFS('Resumen Anual'!$AF$460,Z118,'Resumen Anual'!$V$9,K112,'Resumen Anual'!$L$412)+SUMIFS('Resumen Anual'!$AF$518,Z118,'Resumen Anual'!$V$9,K112,'Resumen Anual'!$L$470)+SUMIFS('Resumen Anual'!$AF$576,Z118,'Resumen Anual'!$V$9,K112,'Resumen Anual'!$L$528)+SUMIFS('Resumen Anual'!$AF$634,Z118,'Resumen Anual'!$V$9,K112,'Resumen Anual'!$L$586)+SUMIFS('Resumen Anual'!$AF$692,Z118,'Resumen Anual'!$V$9,K112,'Resumen Anual'!$L$644)+SUMIFS('Resumen Anual'!$CC$54,Z118,'Resumen Anual'!$V$9,K112,'Resumen Anual'!$BI$6)+SUMIFS('Resumen Anual'!$CC$112,Z118,'Resumen Anual'!$V$9,K112,'Resumen Anual'!$BI$64)+SUMIFS('Resumen Anual'!$CC$170,Z118,'Resumen Anual'!$V$9,K112,'Resumen Anual'!$BI$122)+SUMIFS('Resumen Anual'!$CC$228,Z118,'Resumen Anual'!$V$9,K112,'Resumen Anual'!$BI$180)+SUMIFS('Resumen Anual'!$CC$286,Z118,'Resumen Anual'!$V$9,K112,'Resumen Anual'!$BI$238)+SUMIFS('Resumen Anual'!$CC$344,Z118,'Resumen Anual'!$V$9,K112,'Resumen Anual'!$BI$296)+SUMIFS('Resumen Anual'!$CC$402,Z118,'Resumen Anual'!$V$9,K112,'Resumen Anual'!$BI$354)+SUMIFS('Resumen Anual'!$CC$460,Z118,'Resumen Anual'!$V$9,K112,'Resumen Anual'!$BI$412)+SUMIFS('Resumen Anual'!$CC$518,Z118,'Resumen Anual'!$V$9,K112,'Resumen Anual'!$BI$470)+SUMIFS('Resumen Anual'!$CC$576,Z118,'Resumen Anual'!$V$9,K112,'Resumen Anual'!$BI$528)+SUMIFS('Resumen Anual'!$CC$634,Z118,'Resumen Anual'!$V$9,K112,'Resumen Anual'!$BI$586)+SUMIFS('Resumen Anual'!$CC$692,Z118,'Resumen Anual'!$V$9,K112,'Resumen Anual'!$BI$644)+SUMIFS('Resumen Anual'!$EB$54,Z118,'Resumen Anual'!$V$9,K112,'Resumen Anual'!$DH$6)+SUMIFS('Resumen Anual'!$EB$112,Z118,'Resumen Anual'!$V$9,K112,'Resumen Anual'!$DH$64)+SUMIFS('Resumen Anual'!$EB$170,Z118,'Resumen Anual'!$V$9,K112,'Resumen Anual'!$DH$122)+SUMIFS('Resumen Anual'!$EB$228,Z118,'Resumen Anual'!$V$9,K112,'Resumen Anual'!$DH$180)+SUMIFS('Resumen Anual'!$EB$286,Z118,'Resumen Anual'!$V$9,K112,'Resumen Anual'!$DH$238)+SUMIFS('Resumen Anual'!$EB$344,Z118,'Resumen Anual'!$V$9,K112,'Resumen Anual'!$DH$296)+SUMIFS('Resumen Anual'!$EB$402,Z118,'Resumen Anual'!$V$9,K112,'Resumen Anual'!$DH$354)+SUMIFS('Resumen Anual'!$EB$460,Z118,'Resumen Anual'!$V$9,K112,'Resumen Anual'!$DH$412)+SUMIFS('Resumen Anual'!$EB$518,Z118,'Resumen Anual'!$V$9,K112,'Resumen Anual'!$DH$470)+SUMIFS('Resumen Anual'!$EB$576,Z118,'Resumen Anual'!$V$9,K112,'Resumen Anual'!$DH$528)+SUMIFS('Resumen Anual'!$EB$634,Z118,'Resumen Anual'!$V$9,K112,'Resumen Anual'!$DH$586)+SUMIFS('Resumen Anual'!$EB$692,Z118,'Resumen Anual'!$V$9,K112,'Resumen Anual'!$DH$644)+SUMIFS('Resumen Anual'!$FY$54,Z118,'Resumen Anual'!$V$9,K112,'Resumen Anual'!$FE$6)+SUMIFS('Resumen Anual'!$FY$112,Z118,'Resumen Anual'!$V$9,K112,'Resumen Anual'!$FE$64)+SUMIFS('Resumen Anual'!$FY$170,Z118,'Resumen Anual'!$V$9,K112,'Resumen Anual'!$FE$122)+SUMIFS('Resumen Anual'!$FY$228,Z118,'Resumen Anual'!$V$9,K112,'Resumen Anual'!$FE$180)+SUMIFS('Resumen Anual'!$FY$286,Z118,'Resumen Anual'!$V$9,K112,'Resumen Anual'!$FE$238)+SUMIFS('Resumen Anual'!$FY$344,Z118,'Resumen Anual'!$V$9,K112,'Resumen Anual'!$FE$296)+SUMIFS('Resumen Anual'!$FY$402,Z118,'Resumen Anual'!$V$9,K112,'Resumen Anual'!$FE$354)+SUMIFS('Resumen Anual'!$FY$460,Z118,'Resumen Anual'!$V$9,K112,'Resumen Anual'!$FE$412)+SUMIFS('Resumen Anual'!$FY$518,Z118,'Resumen Anual'!$V$9,K112,'Resumen Anual'!$FE$470)+SUMIFS('Resumen Anual'!$FY$576,Z118,'Resumen Anual'!$V$9,K112,'Resumen Anual'!$FE$528)+SUMIFS('Resumen Anual'!$FY$634,Z118,'Resumen Anual'!$V$9,K112,'Resumen Anual'!$FE$586)+SUMIFS('Resumen Anual'!$FY$692,Z118,'Resumen Anual'!$V$9,K112,'Resumen Anual'!$FE$644)</f>
        <v>0</v>
      </c>
      <c r="AF118" s="770"/>
      <c r="AG118" s="770"/>
      <c r="AH118" s="770"/>
      <c r="AI118" s="770">
        <f>SUMIFS('Resumen Anual'!$AJ$54,Z118,'Resumen Anual'!$V$9,K112,'Resumen Anual'!$L$6)+SUMIFS('Resumen Anual'!$AJ$112,Z118,'Resumen Anual'!$V$9,K112,'Resumen Anual'!$L$64)+SUMIFS('Resumen Anual'!$AJ$170,Z118,'Resumen Anual'!$V$9,K112,'Resumen Anual'!$L$122)+SUMIFS('Resumen Anual'!$AJ$228,Z118,'Resumen Anual'!$V$9,K112,'Resumen Anual'!$L$180)+SUMIFS('Resumen Anual'!$AJ$286,Z118,'Resumen Anual'!$V$9,K112,'Resumen Anual'!$L$238)+SUMIFS('Resumen Anual'!$AJ$344,Z118,'Resumen Anual'!$V$9,K112,'Resumen Anual'!$L$296)+SUMIFS('Resumen Anual'!$AJ$402,Z118,'Resumen Anual'!$V$9,K112,'Resumen Anual'!$L$354)+SUMIFS('Resumen Anual'!$AJ$460,Z118,'Resumen Anual'!$V$9,K112,'Resumen Anual'!$L$412)+SUMIFS('Resumen Anual'!$AJ$518,Z118,'Resumen Anual'!$V$9,K112,'Resumen Anual'!$L$470)+SUMIFS('Resumen Anual'!$AJ$576,Z118,'Resumen Anual'!$V$9,K112,'Resumen Anual'!$L$528)+SUMIFS('Resumen Anual'!$AJ$634,Z118,'Resumen Anual'!$V$9,K112,'Resumen Anual'!$L$586)+SUMIFS('Resumen Anual'!$AJ$692,Z118,'Resumen Anual'!$V$9,K112,'Resumen Anual'!$L$644)+SUMIFS('Resumen Anual'!$CG$54,Z118,'Resumen Anual'!$V$9,K112,'Resumen Anual'!$BI$6)+SUMIFS('Resumen Anual'!$CG$112,Z118,'Resumen Anual'!$V$9,K112,'Resumen Anual'!$BI$64)+SUMIFS('Resumen Anual'!$CG$170,Z118,'Resumen Anual'!$V$9,K112,'Resumen Anual'!$BI$122)+SUMIFS('Resumen Anual'!$CG$228,Z118,'Resumen Anual'!$V$9,K112,'Resumen Anual'!$BI$180)+SUMIFS('Resumen Anual'!$CG$286,Z118,'Resumen Anual'!$V$9,K112,'Resumen Anual'!$BI$238)+SUMIFS('Resumen Anual'!$CG$344,Z118,'Resumen Anual'!$V$9,K112,'Resumen Anual'!$BI$296)+SUMIFS('Resumen Anual'!$CG$402,Z118,'Resumen Anual'!$V$9,K112,'Resumen Anual'!$BI$354)+SUMIFS('Resumen Anual'!$CG$460,Z118,'Resumen Anual'!$V$9,K112,'Resumen Anual'!$BI$412)+SUMIFS('Resumen Anual'!$CG$518,Z118,'Resumen Anual'!$V$9,K112,'Resumen Anual'!$BI$470)+SUMIFS('Resumen Anual'!$CG$576,Z118,'Resumen Anual'!$V$9,K112,'Resumen Anual'!$BI$528)+SUMIFS('Resumen Anual'!$CG$634,Z118,'Resumen Anual'!$V$9,K112,'Resumen Anual'!$BI$586)+SUMIFS('Resumen Anual'!$CG$692,Z118,'Resumen Anual'!$V$9,K112,'Resumen Anual'!$BI$644)+SUMIFS('Resumen Anual'!$EF$54,Z118,'Resumen Anual'!$V$9,K112,'Resumen Anual'!$DH$6)+SUMIFS('Resumen Anual'!$EF$112,Z118,'Resumen Anual'!$V$9,K112,'Resumen Anual'!$DH$64)+SUMIFS('Resumen Anual'!$EF$170,Z118,'Resumen Anual'!$V$9,K112,'Resumen Anual'!$DH$122)+SUMIFS('Resumen Anual'!$EF$228,Z118,'Resumen Anual'!$V$9,K112,'Resumen Anual'!$DH$180)+SUMIFS('Resumen Anual'!$EF$286,Z118,'Resumen Anual'!$V$9,K112,'Resumen Anual'!$DH$238)+SUMIFS('Resumen Anual'!$EF$344,Z118,'Resumen Anual'!$V$9,K112,'Resumen Anual'!$DH$296)+SUMIFS('Resumen Anual'!$EF$402,Z118,'Resumen Anual'!$V$9,K112,'Resumen Anual'!$DH$354)+SUMIFS('Resumen Anual'!$EF$460,Z118,'Resumen Anual'!$V$9,K112,'Resumen Anual'!$DH$412)+SUMIFS('Resumen Anual'!$EF$518,Z118,'Resumen Anual'!$V$9,K112,'Resumen Anual'!$DH$470)+SUMIFS('Resumen Anual'!$EF$576,Z118,'Resumen Anual'!$V$9,K112,'Resumen Anual'!$DH$528)+SUMIFS('Resumen Anual'!$EF$634,Z118,'Resumen Anual'!$V$9,K112,'Resumen Anual'!$DH$586)+SUMIFS('Resumen Anual'!$EF$692,Z118,'Resumen Anual'!$V$9,K112,'Resumen Anual'!$DH$644)+SUMIFS('Resumen Anual'!$GC$54,Z118,'Resumen Anual'!$V$9,K112,'Resumen Anual'!$FE$6)+SUMIFS('Resumen Anual'!$GC$112,Z118,'Resumen Anual'!$V$9,K112,'Resumen Anual'!$FE$64)+SUMIFS('Resumen Anual'!$GC$170,Z118,'Resumen Anual'!$V$9,K112,'Resumen Anual'!$FE$122)+SUMIFS('Resumen Anual'!$GC$228,Z118,'Resumen Anual'!$V$9,K112,'Resumen Anual'!$FE$180)+SUMIFS('Resumen Anual'!$GC$286,Z118,'Resumen Anual'!$V$9,K112,'Resumen Anual'!$FE$238)+SUMIFS('Resumen Anual'!$GC$344,Z118,'Resumen Anual'!$V$9,K112,'Resumen Anual'!$FE$296)+SUMIFS('Resumen Anual'!$GC$402,Z118,'Resumen Anual'!$V$9,K112,'Resumen Anual'!$FE$354)+SUMIFS('Resumen Anual'!$GC$460,Z118,'Resumen Anual'!$V$9,K112,'Resumen Anual'!$FE$412)+SUMIFS('Resumen Anual'!$GC$518,Z118,'Resumen Anual'!$V$9,K112,'Resumen Anual'!$FE$470)+SUMIFS('Resumen Anual'!$GC$576,Z118,'Resumen Anual'!$V$9,K112,'Resumen Anual'!$FE$528)+SUMIFS('Resumen Anual'!$GC$634,Z118,'Resumen Anual'!$V$9,K112,'Resumen Anual'!$FE$586)+SUMIFS('Resumen Anual'!$GC$692,Z118,'Resumen Anual'!$V$9,K112,'Resumen Anual'!$FE$644)</f>
        <v>0</v>
      </c>
      <c r="AJ118" s="770"/>
      <c r="AK118" s="770"/>
      <c r="AL118" s="770"/>
      <c r="AM118" s="770">
        <f>SUMIFS('Resumen Anual'!$AN$54,Z118,'Resumen Anual'!$V$9,K112,'Resumen Anual'!$L$6)+SUMIFS('Resumen Anual'!$AN$112,Z118,'Resumen Anual'!$V$9,K112,'Resumen Anual'!$L$64)+SUMIFS('Resumen Anual'!$AN$170,Z118,'Resumen Anual'!$V$9,K112,'Resumen Anual'!$L$122)+SUMIFS('Resumen Anual'!$AN$228,Z118,'Resumen Anual'!$V$9,K112,'Resumen Anual'!$L$180)+SUMIFS('Resumen Anual'!$AN$286,Z118,'Resumen Anual'!$V$9,K112,'Resumen Anual'!$L$238)+SUMIFS('Resumen Anual'!$AN$344,Z118,'Resumen Anual'!$V$9,K112,'Resumen Anual'!$L$296)+SUMIFS('Resumen Anual'!$AN$402,Z118,'Resumen Anual'!$V$9,K112,'Resumen Anual'!$L$354)+SUMIFS('Resumen Anual'!$AN$460,Z118,'Resumen Anual'!$V$9,K112,'Resumen Anual'!$L$412)+SUMIFS('Resumen Anual'!$AN$518,Z118,'Resumen Anual'!$V$9,K112,'Resumen Anual'!$L$470)+SUMIFS('Resumen Anual'!$AN$576,Z118,'Resumen Anual'!$V$9,K112,'Resumen Anual'!$L$528)+SUMIFS('Resumen Anual'!$AN$634,Z118,'Resumen Anual'!$V$9,K112,'Resumen Anual'!$L$586)+SUMIFS('Resumen Anual'!$AN$692,Z118,'Resumen Anual'!$V$9,K112,'Resumen Anual'!$L$644)+SUMIFS('Resumen Anual'!$CK$54,Z118,'Resumen Anual'!$V$9,K112,'Resumen Anual'!$BI$6)+SUMIFS('Resumen Anual'!$CK$112,Z118,'Resumen Anual'!$V$9,K112,'Resumen Anual'!$BI$64)+SUMIFS('Resumen Anual'!$CK$170,Z118,'Resumen Anual'!$V$9,K112,'Resumen Anual'!$BI$122)+SUMIFS('Resumen Anual'!$CK$228,Z118,'Resumen Anual'!$V$9,K112,'Resumen Anual'!$BI$180)+SUMIFS('Resumen Anual'!$CK$286,Z118,'Resumen Anual'!$V$9,K112,'Resumen Anual'!$BI$238)+SUMIFS('Resumen Anual'!$CK$344,Z118,'Resumen Anual'!$V$9,K112,'Resumen Anual'!$BI$296)+SUMIFS('Resumen Anual'!$CK$402,Z118,'Resumen Anual'!$V$9,K112,'Resumen Anual'!$BI$354)+SUMIFS('Resumen Anual'!$CK$460,Z118,'Resumen Anual'!$V$9,K112,'Resumen Anual'!$BI$412)+SUMIFS('Resumen Anual'!$CK$518,Z118,'Resumen Anual'!$V$9,K112,'Resumen Anual'!$BI$470)+SUMIFS('Resumen Anual'!$CK$576,Z118,'Resumen Anual'!$V$9,K112,'Resumen Anual'!$BI$528)+SUMIFS('Resumen Anual'!$CK$634,Z118,'Resumen Anual'!$V$9,K112,'Resumen Anual'!$BI$586)+SUMIFS('Resumen Anual'!$CK$692,Z118,'Resumen Anual'!$V$9,K112,'Resumen Anual'!$BI$644)+SUMIFS('Resumen Anual'!$EJ$54,Z118,'Resumen Anual'!$V$9,K112,'Resumen Anual'!$DH$6)+SUMIFS('Resumen Anual'!$EJ$112,Z118,'Resumen Anual'!$V$9,K112,'Resumen Anual'!$DH$64)+SUMIFS('Resumen Anual'!$EJ$170,Z118,'Resumen Anual'!$V$9,K112,'Resumen Anual'!$DH$122)+SUMIFS('Resumen Anual'!$EJ$228,Z118,'Resumen Anual'!$V$9,K112,'Resumen Anual'!$DH$180)+SUMIFS('Resumen Anual'!$EJ$286,Z118,'Resumen Anual'!$V$9,K112,'Resumen Anual'!$DH$238)+SUMIFS('Resumen Anual'!$EJ$344,Z118,'Resumen Anual'!$V$9,K112,'Resumen Anual'!$DH$296)+SUMIFS('Resumen Anual'!$EJ$402,Z118,'Resumen Anual'!$V$9,K112,'Resumen Anual'!$DH$354)+SUMIFS('Resumen Anual'!$EJ$460,Z118,'Resumen Anual'!$V$9,K112,'Resumen Anual'!$DH$412)+SUMIFS('Resumen Anual'!$EJ$518,Z118,'Resumen Anual'!$V$9,K112,'Resumen Anual'!$DH$470)+SUMIFS('Resumen Anual'!$EJ$576,Z118,'Resumen Anual'!$V$9,K112,'Resumen Anual'!$DH$528)+SUMIFS('Resumen Anual'!$EJ$634,Z118,'Resumen Anual'!$V$9,K112,'Resumen Anual'!$DH$586)+SUMIFS('Resumen Anual'!$EJ$692,Z118,'Resumen Anual'!$V$9,K112,'Resumen Anual'!$DH$644)+SUMIFS('Resumen Anual'!$GG$54,Z118,'Resumen Anual'!$V$9,K112,'Resumen Anual'!$FE$6)+SUMIFS('Resumen Anual'!$GG$112,Z118,'Resumen Anual'!$V$9,K112,'Resumen Anual'!$FE$64)+SUMIFS('Resumen Anual'!$GG$170,Z118,'Resumen Anual'!$V$9,K112,'Resumen Anual'!$FE$122)+SUMIFS('Resumen Anual'!$GG$228,Z118,'Resumen Anual'!$V$9,K112,'Resumen Anual'!$FE$180)+SUMIFS('Resumen Anual'!$GG$286,Z118,'Resumen Anual'!$V$9,K112,'Resumen Anual'!$FE$238)+SUMIFS('Resumen Anual'!$GG$344,Z118,'Resumen Anual'!$V$9,K112,'Resumen Anual'!$FE$296)+SUMIFS('Resumen Anual'!$GG$402,Z118,'Resumen Anual'!$V$9,K112,'Resumen Anual'!$FE$354)+SUMIFS('Resumen Anual'!$GG$460,Z118,'Resumen Anual'!$V$9,K112,'Resumen Anual'!$FE$412)+SUMIFS('Resumen Anual'!$GG$518,Z118,'Resumen Anual'!$V$9,K112,'Resumen Anual'!$FE$470)+SUMIFS('Resumen Anual'!$GG$576,Z118,'Resumen Anual'!$V$9,K112,'Resumen Anual'!$FE$528)+SUMIFS('Resumen Anual'!$GG$634,Z118,'Resumen Anual'!$V$9,K112,'Resumen Anual'!$FE$586)+SUMIFS('Resumen Anual'!$GG$692,Z118,'Resumen Anual'!$V$9,K112,'Resumen Anual'!$FE$644)</f>
        <v>0</v>
      </c>
      <c r="AN118" s="770"/>
      <c r="AO118" s="770"/>
      <c r="AP118" s="770"/>
      <c r="AQ118" s="756">
        <f>SUMIFS('Resumen Anual'!$AR$54,Z118,'Resumen Anual'!$V$9,K112,'Resumen Anual'!$L$6)+SUMIFS('Resumen Anual'!$AR$112,Z118,'Resumen Anual'!$V$9,K112,'Resumen Anual'!$L$64)+SUMIFS('Resumen Anual'!$AR$170,Z118,'Resumen Anual'!$V$9,K112,'Resumen Anual'!$L$122)+SUMIFS('Resumen Anual'!$AR$228,Z118,'Resumen Anual'!$V$9,K112,'Resumen Anual'!$L$180)+SUMIFS('Resumen Anual'!$AR$286,Z118,'Resumen Anual'!$V$9,K112,'Resumen Anual'!$L$238)+SUMIFS('Resumen Anual'!$AR$344,Z118,'Resumen Anual'!$V$9,K112,'Resumen Anual'!$L$296)+SUMIFS('Resumen Anual'!$AR$402,Z118,'Resumen Anual'!$V$9,K112,'Resumen Anual'!$L$354)+SUMIFS('Resumen Anual'!$AR$460,Z118,'Resumen Anual'!$V$9,K112,'Resumen Anual'!$L$412)+SUMIFS('Resumen Anual'!$AR$518,Z118,'Resumen Anual'!$V$9,K112,'Resumen Anual'!$L$470)+SUMIFS('Resumen Anual'!$AR$576,Z118,'Resumen Anual'!$V$9,K112,'Resumen Anual'!$L$528)+SUMIFS('Resumen Anual'!$AR$634,Z118,'Resumen Anual'!$V$9,K112,'Resumen Anual'!$L$586)+SUMIFS('Resumen Anual'!$AR$692,Z118,'Resumen Anual'!$V$9,K112,'Resumen Anual'!$L$644)+SUMIFS('Resumen Anual'!$CO$54,Z118,'Resumen Anual'!$V$9,K112,'Resumen Anual'!$BI$6)+SUMIFS('Resumen Anual'!$CO$112,Z118,'Resumen Anual'!$V$9,K112,'Resumen Anual'!$BI$64)+SUMIFS('Resumen Anual'!$CO$170,Z118,'Resumen Anual'!$V$9,K112,'Resumen Anual'!$BI$122)+SUMIFS('Resumen Anual'!$CO$228,Z118,'Resumen Anual'!$V$9,K112,'Resumen Anual'!$BI$180)+SUMIFS('Resumen Anual'!$CO$286,Z118,'Resumen Anual'!$V$9,K112,'Resumen Anual'!$BI$238)+SUMIFS('Resumen Anual'!$CO$344,Z118,'Resumen Anual'!$V$9,K112,'Resumen Anual'!$BI$296)+SUMIFS('Resumen Anual'!$CO$402,Z118,'Resumen Anual'!$V$9,K112,'Resumen Anual'!$BI$354)+SUMIFS('Resumen Anual'!$CO$460,Z118,'Resumen Anual'!$V$9,K112,'Resumen Anual'!$BI$412)+SUMIFS('Resumen Anual'!$CO$518,Z118,'Resumen Anual'!$V$9,K112,'Resumen Anual'!$BI$470)+SUMIFS('Resumen Anual'!$CO$576,Z118,'Resumen Anual'!$V$9,K112,'Resumen Anual'!$BI$528)+SUMIFS('Resumen Anual'!$CO$634,Z118,'Resumen Anual'!$V$9,K112,'Resumen Anual'!$BI$586)+SUMIFS('Resumen Anual'!$CO$692,Z118,'Resumen Anual'!$V$9,K112,'Resumen Anual'!$BI$644)+SUMIFS('Resumen Anual'!$EN$54,Z118,'Resumen Anual'!$V$9,K112,'Resumen Anual'!$DH$6)+SUMIFS('Resumen Anual'!$EN$112,Z118,'Resumen Anual'!$V$9,K112,'Resumen Anual'!$DH$64)+SUMIFS('Resumen Anual'!$EN$170,Z118,'Resumen Anual'!$V$9,K112,'Resumen Anual'!$DH$122)+SUMIFS('Resumen Anual'!$EN$228,Z118,'Resumen Anual'!$V$9,K112,'Resumen Anual'!$DH$180)+SUMIFS('Resumen Anual'!$EN$286,Z118,'Resumen Anual'!$V$9,K112,'Resumen Anual'!$DH$238)+SUMIFS('Resumen Anual'!$EN$344,Z118,'Resumen Anual'!$V$9,K112,'Resumen Anual'!$DH$296)+SUMIFS('Resumen Anual'!$EN$402,Z118,'Resumen Anual'!$V$9,K112,'Resumen Anual'!$DH$354)+SUMIFS('Resumen Anual'!$EN$460,Z118,'Resumen Anual'!$V$9,K112,'Resumen Anual'!$DH$412)+SUMIFS('Resumen Anual'!$EN$518,Z118,'Resumen Anual'!$V$9,K112,'Resumen Anual'!$DH$470)+SUMIFS('Resumen Anual'!$EN$576,Z118,'Resumen Anual'!$V$9,K112,'Resumen Anual'!$DH$528)+SUMIFS('Resumen Anual'!$EN$634,Z118,'Resumen Anual'!$V$9,K112,'Resumen Anual'!$DH$586)+SUMIFS('Resumen Anual'!$EN$692,Z118,'Resumen Anual'!$V$9,K112,'Resumen Anual'!$DH$644)+SUMIFS('Resumen Anual'!$GK$54,Z118,'Resumen Anual'!$V$9,K112,'Resumen Anual'!$FE$6)+SUMIFS('Resumen Anual'!$GK$112,Z118,'Resumen Anual'!$V$9,K112,'Resumen Anual'!$FE$64)+SUMIFS('Resumen Anual'!$GK$170,Z118,'Resumen Anual'!$V$9,K112,'Resumen Anual'!$FE$122)+SUMIFS('Resumen Anual'!$GK$228,Z118,'Resumen Anual'!$V$9,K112,'Resumen Anual'!$FE$180)+SUMIFS('Resumen Anual'!$GK$286,Z118,'Resumen Anual'!$V$9,K112,'Resumen Anual'!$FE$238)+SUMIFS('Resumen Anual'!$GK$344,Z118,'Resumen Anual'!$V$9,K112,'Resumen Anual'!$FE$296)+SUMIFS('Resumen Anual'!$GK$402,Z118,'Resumen Anual'!$V$9,K112,'Resumen Anual'!$FE$354)+SUMIFS('Resumen Anual'!$GK$460,Z118,'Resumen Anual'!$V$9,K112,'Resumen Anual'!$FE$412)+SUMIFS('Resumen Anual'!$GK$518,Z118,'Resumen Anual'!$V$9,K112,'Resumen Anual'!$FE$470)+SUMIFS('Resumen Anual'!$GK$576,Z118,'Resumen Anual'!$V$9,K112,'Resumen Anual'!$FE$528)+SUMIFS('Resumen Anual'!$GK$634,Z118,'Resumen Anual'!$V$9,K112,'Resumen Anual'!$FE$586)+SUMIFS('Resumen Anual'!$GK$692,Z118,'Resumen Anual'!$V$9,K112,'Resumen Anual'!$FE$644)</f>
        <v>0</v>
      </c>
      <c r="AR118" s="756"/>
      <c r="AS118" s="756"/>
      <c r="AT118" s="756">
        <f>SUMIFS('Resumen Anual'!$AU$54,Z118,'Resumen Anual'!$V$9,K112,'Resumen Anual'!$L$6)+SUMIFS('Resumen Anual'!$AU$112,Z118,'Resumen Anual'!$V$9,K112,'Resumen Anual'!$L$64)+SUMIFS('Resumen Anual'!$AU$170,Z118,'Resumen Anual'!$V$9,K112,'Resumen Anual'!$L$122)+SUMIFS('Resumen Anual'!$AU$228,Z118,'Resumen Anual'!$V$9,K112,'Resumen Anual'!$L$180)+SUMIFS('Resumen Anual'!$AU$286,Z118,'Resumen Anual'!$V$9,K112,'Resumen Anual'!$L$238)+SUMIFS('Resumen Anual'!$AU$344,Z118,'Resumen Anual'!$V$9,K112,'Resumen Anual'!$L$296)+SUMIFS('Resumen Anual'!$AU$402,Z118,'Resumen Anual'!$V$9,K112,'Resumen Anual'!$L$354)+SUMIFS('Resumen Anual'!$AU$460,Z118,'Resumen Anual'!$V$9,K112,'Resumen Anual'!$L$412)+SUMIFS('Resumen Anual'!$AU$518,Z118,'Resumen Anual'!$V$9,K112,'Resumen Anual'!$L$470)+SUMIFS('Resumen Anual'!$AU$576,Z118,'Resumen Anual'!$V$9,K112,'Resumen Anual'!$L$528)+SUMIFS('Resumen Anual'!$AU$634,Z118,'Resumen Anual'!$V$9,K112,'Resumen Anual'!$L$586)+SUMIFS('Resumen Anual'!$AU$692,Z118,'Resumen Anual'!$V$9,K112,'Resumen Anual'!$L$644)+SUMIFS('Resumen Anual'!$CR$54,Z118,'Resumen Anual'!$V$9,K112,'Resumen Anual'!$BI$6)+SUMIFS('Resumen Anual'!$CR$112,Z118,'Resumen Anual'!$V$9,K112,'Resumen Anual'!$BI$64)+SUMIFS('Resumen Anual'!$CR$170,Z118,'Resumen Anual'!$V$9,K112,'Resumen Anual'!$BI$122)+SUMIFS('Resumen Anual'!$CR$228,Z118,'Resumen Anual'!$V$9,K112,'Resumen Anual'!$BI$180)+SUMIFS('Resumen Anual'!$CR$286,Z118,'Resumen Anual'!$V$9,K112,'Resumen Anual'!$BI$238)+SUMIFS('Resumen Anual'!$CR$344,Z118,'Resumen Anual'!$V$9,K112,'Resumen Anual'!$BI$296)+SUMIFS('Resumen Anual'!$CR$402,Z118,'Resumen Anual'!$V$9,K112,'Resumen Anual'!$BI$354)+SUMIFS('Resumen Anual'!$CR$460,Z118,'Resumen Anual'!$V$9,K112,'Resumen Anual'!$BI$412)+SUMIFS('Resumen Anual'!$CR$518,Z118,'Resumen Anual'!$V$9,K112,'Resumen Anual'!$BI$470)+SUMIFS('Resumen Anual'!$CR$576,Z118,'Resumen Anual'!$V$9,K112,'Resumen Anual'!$BI$528)+SUMIFS('Resumen Anual'!$CR$634,Z118,'Resumen Anual'!$V$9,K112,'Resumen Anual'!$BI$586)+SUMIFS('Resumen Anual'!$CR$692,Z118,'Resumen Anual'!$V$9,K112,'Resumen Anual'!$BI$644)+SUMIFS('Resumen Anual'!$EQ$54,Z118,'Resumen Anual'!$V$9,K112,'Resumen Anual'!$DH$6)+SUMIFS('Resumen Anual'!$EQ$112,Z118,'Resumen Anual'!$V$9,K112,'Resumen Anual'!$DH$64)+SUMIFS('Resumen Anual'!$EQ$170,Z118,'Resumen Anual'!$V$9,K112,'Resumen Anual'!$DH$122)+SUMIFS('Resumen Anual'!$EQ$228,Z118,'Resumen Anual'!$V$9,K112,'Resumen Anual'!$DH$180)+SUMIFS('Resumen Anual'!$EQ$286,Z118,'Resumen Anual'!$V$9,K112,'Resumen Anual'!$DH$238)+SUMIFS('Resumen Anual'!$EQ$344,Z118,'Resumen Anual'!$V$9,K112,'Resumen Anual'!$DH$296)+SUMIFS('Resumen Anual'!$EQ$402,Z118,'Resumen Anual'!$V$9,K112,'Resumen Anual'!$DH$354)+SUMIFS('Resumen Anual'!$EQ$460,Z118,'Resumen Anual'!$V$9,K112,'Resumen Anual'!$DH$412)+SUMIFS('Resumen Anual'!$EQ$518,Z118,'Resumen Anual'!$V$9,K112,'Resumen Anual'!$DH$470)+SUMIFS('Resumen Anual'!$EQ$576,Z118,'Resumen Anual'!$V$9,K112,'Resumen Anual'!$DH$528)+SUMIFS('Resumen Anual'!$EQ$634,Z118,'Resumen Anual'!$V$9,K112,'Resumen Anual'!$DH$586)+SUMIFS('Resumen Anual'!$EQ$692,Z118,'Resumen Anual'!$V$9,K112,'Resumen Anual'!$DH$644)+SUMIFS('Resumen Anual'!$GN$54,Z118,'Resumen Anual'!$V$9,K112,'Resumen Anual'!$FE$6)+SUMIFS('Resumen Anual'!$GN$112,Z118,'Resumen Anual'!$V$9,K112,'Resumen Anual'!$FE$64)+SUMIFS('Resumen Anual'!$GN$170,Z118,'Resumen Anual'!$V$9,K112,'Resumen Anual'!$FE$122)+SUMIFS('Resumen Anual'!$GN$228,Z118,'Resumen Anual'!$V$9,K112,'Resumen Anual'!$FE$180)+SUMIFS('Resumen Anual'!$GN$286,Z118,'Resumen Anual'!$V$9,K112,'Resumen Anual'!$FE$238)+SUMIFS('Resumen Anual'!$GN$344,Z118,'Resumen Anual'!$V$9,K112,'Resumen Anual'!$FE$296)+SUMIFS('Resumen Anual'!$GN$402,Z118,'Resumen Anual'!$V$9,K112,'Resumen Anual'!$FE$354)+SUMIFS('Resumen Anual'!$GN$460,Z118,'Resumen Anual'!$V$9,K112,'Resumen Anual'!$FE$412)+SUMIFS('Resumen Anual'!$GN$518,Z118,'Resumen Anual'!$V$9,K112,'Resumen Anual'!$FE$470)+SUMIFS('Resumen Anual'!$GN$576,Z118,'Resumen Anual'!$V$9,K112,'Resumen Anual'!$FE$528)+SUMIFS('Resumen Anual'!$GN$634,Z118,'Resumen Anual'!$V$9,K112,'Resumen Anual'!$FE$586)+SUMIFS('Resumen Anual'!$GN$692,Z118,'Resumen Anual'!$V$9,K112,'Resumen Anual'!$FE$644)</f>
        <v>0</v>
      </c>
      <c r="AU118" s="756"/>
      <c r="AV118" s="1215"/>
      <c r="AW118" s="1200"/>
      <c r="AX118" s="171"/>
      <c r="AY118" s="832">
        <f>SUMIF('Resumen Anual'!$FE$622,BH112,'Resumen Anual'!$EV$631)+SUMIF('Resumen Anual'!$DH$622,BH112,'Resumen Anual'!$CY$631)+SUMIF('Resumen Anual'!$BI$622,BH112,'Resumen Anual'!$AZ$631)+SUMIF('Resumen Anual'!$L$622,BH112,'Resumen Anual'!$C$631)+SUMIF('Resumen Anual'!$FE$566,BH112,'Resumen Anual'!$EV$575)+SUMIF('Resumen Anual'!$DH$566,BH112,'Resumen Anual'!$CY$575)+SUMIF('Resumen Anual'!$BI$566,BH112,'Resumen Anual'!$AZ$575)+SUMIF('Resumen Anual'!$L$566,BH112,'Resumen Anual'!$C$575)+SUMIF('Resumen Anual'!$FE$510,BH112,'Resumen Anual'!$EV$519)+SUMIF('Resumen Anual'!$DH$510,BH112,'Resumen Anual'!$CY$519)+SUMIF('Resumen Anual'!$BI$510,BH112,'Resumen Anual'!$AZ$519)+SUMIF('Resumen Anual'!$L$510,BH112,'Resumen Anual'!$C$519)+SUMIF('Resumen Anual'!$FE$454,BH112,'Resumen Anual'!$EV$463)+SUMIF('Resumen Anual'!$DH$454,BH112,'Resumen Anual'!$CY$463)+SUMIF('Resumen Anual'!$BI$454,BH112,'Resumen Anual'!$AZ$463)+SUMIF('Resumen Anual'!$L$454,BH112,'Resumen Anual'!$C$463)+SUMIF('Resumen Anual'!$FE$398,BH112,'Resumen Anual'!$EV$407)+SUMIF('Resumen Anual'!$DH$398,BH112,'Resumen Anual'!$CY$407)+SUMIF('Resumen Anual'!$BI$398,BH112,'Resumen Anual'!$AZ$407)+SUMIF('Resumen Anual'!$L$398,BH112,'Resumen Anual'!$C$407)+SUMIF('Resumen Anual'!$FE$342,BH112,'Resumen Anual'!$EV$351)+SUMIF('Resumen Anual'!$DH$342,BH112,'Resumen Anual'!$CY$351)+SUMIF('Resumen Anual'!$BI$342,BH112,'Resumen Anual'!$AZ$351)+SUMIF('Resumen Anual'!$L$342,BH112,'Resumen Anual'!$C$351)+SUMIF('Resumen Anual'!$FE$286,BH112,'Resumen Anual'!$EV$295)+SUMIF('Resumen Anual'!$DH$286,BH112,'Resumen Anual'!$CY$295)+SUMIF('Resumen Anual'!$BI$286,BH112,'Resumen Anual'!$AZ$295)+SUMIF('Resumen Anual'!$L$286,BH112,'Resumen Anual'!$C$295)+SUMIF('Resumen Anual'!$FE$230,BH112,'Resumen Anual'!$EV$239)+SUMIF('Resumen Anual'!$DH$230,BH112,'Resumen Anual'!$CY$239)+SUMIF('Resumen Anual'!$BI$230,BH112,'Resumen Anual'!$AZ$239)+SUMIF('Resumen Anual'!$L$230,BH112,'Resumen Anual'!$C$239)+SUMIF('Resumen Anual'!$FE$174,BH112,'Resumen Anual'!$EV$183)+SUMIF('Resumen Anual'!$DH$174,BH112,'Resumen Anual'!$CY$183)+SUMIF('Resumen Anual'!$BI$174,BH112,'Resumen Anual'!$AZ$183)+SUMIF('Resumen Anual'!$L$174,BH112,'Resumen Anual'!$C$183)+SUMIF('Resumen Anual'!$FE$118,BH112,'Resumen Anual'!$EV$127)+SUMIF('Resumen Anual'!$DH$118,BH112,'Resumen Anual'!$CY$127)+SUMIF('Resumen Anual'!$BI$118,BH112,'Resumen Anual'!$AZ$127)+SUMIF('Resumen Anual'!$L$118,BH112,'Resumen Anual'!$C$127)+SUMIF('Resumen Anual'!$FE$62,BH112,'Resumen Anual'!$EV$71)+SUMIF('Resumen Anual'!$DH$62,BH112,'Resumen Anual'!$CY$71)+SUMIF('Resumen Anual'!$BI$62,BH112,'Resumen Anual'!$AZ$71)+SUMIF('Resumen Anual'!$L$62,BH112,'Resumen Anual'!$C$71)+SUMIF('Resumen Anual'!$FE$6,BH112,'Resumen Anual'!$EV$15)+SUMIF('Resumen Anual'!$DH$6,BH112,'Resumen Anual'!$CY$15)+SUMIF('Resumen Anual'!$BI$6,BH112,'Resumen Anual'!$AZ$15)+SUMIF('Resumen Anual'!$L$6,BH112,'Resumen Anual'!$C$15)+SUMIF('Bitácoras Anteriores'!$K$6,BH112,'Bitácoras Anteriores'!$B$12)+SUMIF('Bitácoras Anteriores'!$K$59,$K$6,'Bitácoras Anteriores'!$B$65)+SUMIF('Bitácoras Anteriores'!$K$112,BH112,'Bitácoras Anteriores'!$B$118)+SUMIF('Bitácoras Anteriores'!$K$165,BH112,'Bitácoras Anteriores'!$B$171)+SUMIF('Bitácoras Anteriores'!$K$218,BH112,'Bitácoras Anteriores'!$B$224)+SUMIF('Bitácoras Anteriores'!$K$271,BH112,'Bitácoras Anteriores'!$B$277)+SUMIF('Bitácoras Anteriores'!$K$324,BH112,'Bitácoras Anteriores'!$B$330)+SUMIF('Bitácoras Anteriores'!$BH$6,BH112,'Bitácoras Anteriores'!$AY$12)+SUMIF('Bitácoras Anteriores'!$BH$59,$K$6,'Bitácoras Anteriores'!$AY$65)+SUMIF('Bitácoras Anteriores'!$BH$112,BH112,'Bitácoras Anteriores'!$AY$118)+SUMIF('Bitácoras Anteriores'!$BH$165,BH112,'Bitácoras Anteriores'!$AY$171)+SUMIF('Bitácoras Anteriores'!$BH$218,BH112,'Bitácoras Anteriores'!$AY$224)+SUMIF('Bitácoras Anteriores'!$BH$271,BH112,'Bitácoras Anteriores'!$AY$277)+SUMIF('Bitácoras Anteriores'!$BH$324,BH112,'Bitácoras Anteriores'!$AY$330)+SUMIF('Bitácoras Anteriores'!$DF$6,BH112,'Bitácoras Anteriores'!$CW$12)+SUMIF('Bitácoras Anteriores'!$DF$59,$K$6,'Bitácoras Anteriores'!$CW$65)+SUMIF('Bitácoras Anteriores'!$DF$112,BH112,'Bitácoras Anteriores'!$CW$118)+SUMIF('Bitácoras Anteriores'!$DF$165,BH112,'Bitácoras Anteriores'!$CW$171)+SUMIF('Bitácoras Anteriores'!$DF$218,BH112,'Bitácoras Anteriores'!$CW$224)+SUMIF('Bitácoras Anteriores'!$DF$271,BH112,'Bitácoras Anteriores'!$CW$277)+SUMIF('Bitácoras Anteriores'!$DF$324,BH112,'Bitácoras Anteriores'!$CW$330)+SUMIF('Bitácoras Anteriores'!$FC$6,BH112,'Bitácoras Anteriores'!$ET$12)+SUMIF('Bitácoras Anteriores'!$FC$59,$K$6,'Bitácoras Anteriores'!$ET$65)+SUMIF('Bitácoras Anteriores'!$FC$112,BH112,'Bitácoras Anteriores'!$ET$118)+SUMIF('Bitácoras Anteriores'!$FC$165,BH112,'Bitácoras Anteriores'!$ET$171)+SUMIF('Bitácoras Anteriores'!$FC$218,BH112,'Bitácoras Anteriores'!$ET$224)+SUMIF('Bitácoras Anteriores'!$FC$271,BH112,'Bitácoras Anteriores'!$ET$277)+SUMIF('Bitácoras Anteriores'!$FC$324,BH112,'Bitácoras Anteriores'!$ET$330)</f>
        <v>0</v>
      </c>
      <c r="AZ118" s="833"/>
      <c r="BA118" s="833"/>
      <c r="BB118" s="833"/>
      <c r="BC118" s="833"/>
      <c r="BD118" s="833"/>
      <c r="BE118" s="833"/>
      <c r="BF118" s="833"/>
      <c r="BG118" s="833"/>
      <c r="BH118" s="833"/>
      <c r="BI118" s="834"/>
      <c r="BJ118" s="14"/>
      <c r="BK118" s="821" t="str">
        <f>IFERROR(AY118/BF120,"")</f>
        <v/>
      </c>
      <c r="BL118" s="822"/>
      <c r="BM118" s="822"/>
      <c r="BN118" s="822"/>
      <c r="BO118" s="822"/>
      <c r="BP118" s="822"/>
      <c r="BQ118" s="822"/>
      <c r="BR118" s="822"/>
      <c r="BS118" s="822"/>
      <c r="BT118" s="822"/>
      <c r="BU118" s="823"/>
      <c r="BV118" s="15"/>
      <c r="BW118" s="828">
        <v>2022</v>
      </c>
      <c r="BX118" s="829"/>
      <c r="BY118" s="829"/>
      <c r="BZ118" s="829"/>
      <c r="CA118" s="829"/>
      <c r="CB118" s="1214">
        <f>SUMIFS('Resumen Anual'!$AF$54,BW118,'Resumen Anual'!$V$9,BH112,'Resumen Anual'!$L$6)+SUMIFS('Resumen Anual'!$AF$112,BW118,'Resumen Anual'!$V$9,BH112,'Resumen Anual'!$L$64)+SUMIFS('Resumen Anual'!$AF$170,BW118,'Resumen Anual'!$V$9,BH112,'Resumen Anual'!$L$122)+SUMIFS('Resumen Anual'!$AF$228,BW118,'Resumen Anual'!$V$9,BH112,'Resumen Anual'!$L$180)+SUMIFS('Resumen Anual'!$AF$286,BW118,'Resumen Anual'!$V$9,BH112,'Resumen Anual'!$L$238)+SUMIFS('Resumen Anual'!$AF$344,BW118,'Resumen Anual'!$V$9,BH112,'Resumen Anual'!$L$296)+SUMIFS('Resumen Anual'!$AF$402,BW118,'Resumen Anual'!$V$9,BH112,'Resumen Anual'!$L$354)+SUMIFS('Resumen Anual'!$AF$460,BW118,'Resumen Anual'!$V$9,BH112,'Resumen Anual'!$L$412)+SUMIFS('Resumen Anual'!$AF$518,BW118,'Resumen Anual'!$V$9,BH112,'Resumen Anual'!$L$470)+SUMIFS('Resumen Anual'!$AF$576,BW118,'Resumen Anual'!$V$9,BH112,'Resumen Anual'!$L$528)+SUMIFS('Resumen Anual'!$AF$634,BW118,'Resumen Anual'!$V$9,BH112,'Resumen Anual'!$L$586)+SUMIFS('Resumen Anual'!$AF$692,BW118,'Resumen Anual'!$V$9,BH112,'Resumen Anual'!$L$644)+SUMIFS('Resumen Anual'!$CC$54,BW118,'Resumen Anual'!$V$9,BH112,'Resumen Anual'!$BI$6)+SUMIFS('Resumen Anual'!$CC$112,BW118,'Resumen Anual'!$V$9,BH112,'Resumen Anual'!$BI$64)+SUMIFS('Resumen Anual'!$CC$170,BW118,'Resumen Anual'!$V$9,BH112,'Resumen Anual'!$BI$122)+SUMIFS('Resumen Anual'!$CC$228,BW118,'Resumen Anual'!$V$9,BH112,'Resumen Anual'!$BI$180)+SUMIFS('Resumen Anual'!$CC$286,BW118,'Resumen Anual'!$V$9,BH112,'Resumen Anual'!$BI$238)+SUMIFS('Resumen Anual'!$CC$344,BW118,'Resumen Anual'!$V$9,BH112,'Resumen Anual'!$BI$296)+SUMIFS('Resumen Anual'!$CC$402,BW118,'Resumen Anual'!$V$9,BH112,'Resumen Anual'!$BI$354)+SUMIFS('Resumen Anual'!$CC$460,BW118,'Resumen Anual'!$V$9,BH112,'Resumen Anual'!$BI$412)+SUMIFS('Resumen Anual'!$CC$518,BW118,'Resumen Anual'!$V$9,BH112,'Resumen Anual'!$BI$470)+SUMIFS('Resumen Anual'!$CC$576,BW118,'Resumen Anual'!$V$9,BH112,'Resumen Anual'!$BI$528)+SUMIFS('Resumen Anual'!$CC$634,BW118,'Resumen Anual'!$V$9,BH112,'Resumen Anual'!$BI$586)+SUMIFS('Resumen Anual'!$CC$692,BW118,'Resumen Anual'!$V$9,BH112,'Resumen Anual'!$BI$644)+SUMIFS('Resumen Anual'!$EB$54,BW118,'Resumen Anual'!$V$9,BH112,'Resumen Anual'!$DH$6)+SUMIFS('Resumen Anual'!$EB$112,BW118,'Resumen Anual'!$V$9,BH112,'Resumen Anual'!$DH$64)+SUMIFS('Resumen Anual'!$EB$170,BW118,'Resumen Anual'!$V$9,BH112,'Resumen Anual'!$DH$122)+SUMIFS('Resumen Anual'!$EB$228,BW118,'Resumen Anual'!$V$9,BH112,'Resumen Anual'!$DH$180)+SUMIFS('Resumen Anual'!$EB$286,BW118,'Resumen Anual'!$V$9,BH112,'Resumen Anual'!$DH$238)+SUMIFS('Resumen Anual'!$EB$344,BW118,'Resumen Anual'!$V$9,BH112,'Resumen Anual'!$DH$296)+SUMIFS('Resumen Anual'!$EB$402,BW118,'Resumen Anual'!$V$9,BH112,'Resumen Anual'!$DH$354)+SUMIFS('Resumen Anual'!$EB$460,BW118,'Resumen Anual'!$V$9,BH112,'Resumen Anual'!$DH$412)+SUMIFS('Resumen Anual'!$EB$518,BW118,'Resumen Anual'!$V$9,BH112,'Resumen Anual'!$DH$470)+SUMIFS('Resumen Anual'!$EB$576,BW118,'Resumen Anual'!$V$9,BH112,'Resumen Anual'!$DH$528)+SUMIFS('Resumen Anual'!$EB$634,BW118,'Resumen Anual'!$V$9,BH112,'Resumen Anual'!$DH$586)+SUMIFS('Resumen Anual'!$EB$692,BW118,'Resumen Anual'!$V$9,BH112,'Resumen Anual'!$DH$644)+SUMIFS('Resumen Anual'!$FY$54,BW118,'Resumen Anual'!$V$9,BH112,'Resumen Anual'!$FE$6)+SUMIFS('Resumen Anual'!$FY$112,BW118,'Resumen Anual'!$V$9,BH112,'Resumen Anual'!$FE$64)+SUMIFS('Resumen Anual'!$FY$170,BW118,'Resumen Anual'!$V$9,BH112,'Resumen Anual'!$FE$122)+SUMIFS('Resumen Anual'!$FY$228,BW118,'Resumen Anual'!$V$9,BH112,'Resumen Anual'!$FE$180)+SUMIFS('Resumen Anual'!$FY$286,BW118,'Resumen Anual'!$V$9,BH112,'Resumen Anual'!$FE$238)+SUMIFS('Resumen Anual'!$FY$344,BW118,'Resumen Anual'!$V$9,BH112,'Resumen Anual'!$FE$296)+SUMIFS('Resumen Anual'!$FY$402,BW118,'Resumen Anual'!$V$9,BH112,'Resumen Anual'!$FE$354)+SUMIFS('Resumen Anual'!$FY$460,BW118,'Resumen Anual'!$V$9,BH112,'Resumen Anual'!$FE$412)+SUMIFS('Resumen Anual'!$FY$518,BW118,'Resumen Anual'!$V$9,BH112,'Resumen Anual'!$FE$470)+SUMIFS('Resumen Anual'!$FY$576,BW118,'Resumen Anual'!$V$9,BH112,'Resumen Anual'!$FE$528)+SUMIFS('Resumen Anual'!$FY$634,BW118,'Resumen Anual'!$V$9,BH112,'Resumen Anual'!$FE$586)+SUMIFS('Resumen Anual'!$FY$692,BW118,'Resumen Anual'!$V$9,BH112,'Resumen Anual'!$FE$644)</f>
        <v>0</v>
      </c>
      <c r="CC118" s="770"/>
      <c r="CD118" s="770"/>
      <c r="CE118" s="770"/>
      <c r="CF118" s="770">
        <f>SUMIFS('Resumen Anual'!$AJ$54,BW118,'Resumen Anual'!$V$9,BH112,'Resumen Anual'!$L$6)+SUMIFS('Resumen Anual'!$AJ$112,BW118,'Resumen Anual'!$V$9,BH112,'Resumen Anual'!$L$64)+SUMIFS('Resumen Anual'!$AJ$170,BW118,'Resumen Anual'!$V$9,BH112,'Resumen Anual'!$L$122)+SUMIFS('Resumen Anual'!$AJ$228,BW118,'Resumen Anual'!$V$9,BH112,'Resumen Anual'!$L$180)+SUMIFS('Resumen Anual'!$AJ$286,BW118,'Resumen Anual'!$V$9,BH112,'Resumen Anual'!$L$238)+SUMIFS('Resumen Anual'!$AJ$344,BW118,'Resumen Anual'!$V$9,BH112,'Resumen Anual'!$L$296)+SUMIFS('Resumen Anual'!$AJ$402,BW118,'Resumen Anual'!$V$9,BH112,'Resumen Anual'!$L$354)+SUMIFS('Resumen Anual'!$AJ$460,BW118,'Resumen Anual'!$V$9,BH112,'Resumen Anual'!$L$412)+SUMIFS('Resumen Anual'!$AJ$518,BW118,'Resumen Anual'!$V$9,BH112,'Resumen Anual'!$L$470)+SUMIFS('Resumen Anual'!$AJ$576,BW118,'Resumen Anual'!$V$9,BH112,'Resumen Anual'!$L$528)+SUMIFS('Resumen Anual'!$AJ$634,BW118,'Resumen Anual'!$V$9,BH112,'Resumen Anual'!$L$586)+SUMIFS('Resumen Anual'!$AJ$692,BW118,'Resumen Anual'!$V$9,BH112,'Resumen Anual'!$L$644)+SUMIFS('Resumen Anual'!$CG$54,BW118,'Resumen Anual'!$V$9,BH112,'Resumen Anual'!$BI$6)+SUMIFS('Resumen Anual'!$CG$112,BW118,'Resumen Anual'!$V$9,BH112,'Resumen Anual'!$BI$64)+SUMIFS('Resumen Anual'!$CG$170,BW118,'Resumen Anual'!$V$9,BH112,'Resumen Anual'!$BI$122)+SUMIFS('Resumen Anual'!$CG$228,BW118,'Resumen Anual'!$V$9,BH112,'Resumen Anual'!$BI$180)+SUMIFS('Resumen Anual'!$CG$286,BW118,'Resumen Anual'!$V$9,BH112,'Resumen Anual'!$BI$238)+SUMIFS('Resumen Anual'!$CG$344,BW118,'Resumen Anual'!$V$9,BH112,'Resumen Anual'!$BI$296)+SUMIFS('Resumen Anual'!$CG$402,BW118,'Resumen Anual'!$V$9,BH112,'Resumen Anual'!$BI$354)+SUMIFS('Resumen Anual'!$CG$460,BW118,'Resumen Anual'!$V$9,BH112,'Resumen Anual'!$BI$412)+SUMIFS('Resumen Anual'!$CG$518,BW118,'Resumen Anual'!$V$9,BH112,'Resumen Anual'!$BI$470)+SUMIFS('Resumen Anual'!$CG$576,BW118,'Resumen Anual'!$V$9,BH112,'Resumen Anual'!$BI$528)+SUMIFS('Resumen Anual'!$CG$634,BW118,'Resumen Anual'!$V$9,BH112,'Resumen Anual'!$BI$586)+SUMIFS('Resumen Anual'!$CG$692,BW118,'Resumen Anual'!$V$9,BH112,'Resumen Anual'!$BI$644)+SUMIFS('Resumen Anual'!$EF$54,BW118,'Resumen Anual'!$V$9,BH112,'Resumen Anual'!$DH$6)+SUMIFS('Resumen Anual'!$EF$112,BW118,'Resumen Anual'!$V$9,BH112,'Resumen Anual'!$DH$64)+SUMIFS('Resumen Anual'!$EF$170,BW118,'Resumen Anual'!$V$9,BH112,'Resumen Anual'!$DH$122)+SUMIFS('Resumen Anual'!$EF$228,BW118,'Resumen Anual'!$V$9,BH112,'Resumen Anual'!$DH$180)+SUMIFS('Resumen Anual'!$EF$286,BW118,'Resumen Anual'!$V$9,BH112,'Resumen Anual'!$DH$238)+SUMIFS('Resumen Anual'!$EF$344,BW118,'Resumen Anual'!$V$9,BH112,'Resumen Anual'!$DH$296)+SUMIFS('Resumen Anual'!$EF$402,BW118,'Resumen Anual'!$V$9,BH112,'Resumen Anual'!$DH$354)+SUMIFS('Resumen Anual'!$EF$460,BW118,'Resumen Anual'!$V$9,BH112,'Resumen Anual'!$DH$412)+SUMIFS('Resumen Anual'!$EF$518,BW118,'Resumen Anual'!$V$9,BH112,'Resumen Anual'!$DH$470)+SUMIFS('Resumen Anual'!$EF$576,BW118,'Resumen Anual'!$V$9,BH112,'Resumen Anual'!$DH$528)+SUMIFS('Resumen Anual'!$EF$634,BW118,'Resumen Anual'!$V$9,BH112,'Resumen Anual'!$DH$586)+SUMIFS('Resumen Anual'!$EF$692,BW118,'Resumen Anual'!$V$9,BH112,'Resumen Anual'!$DH$644)+SUMIFS('Resumen Anual'!$GC$54,BW118,'Resumen Anual'!$V$9,BH112,'Resumen Anual'!$FE$6)+SUMIFS('Resumen Anual'!$GC$112,BW118,'Resumen Anual'!$V$9,BH112,'Resumen Anual'!$FE$64)+SUMIFS('Resumen Anual'!$GC$170,BW118,'Resumen Anual'!$V$9,BH112,'Resumen Anual'!$FE$122)+SUMIFS('Resumen Anual'!$GC$228,BW118,'Resumen Anual'!$V$9,BH112,'Resumen Anual'!$FE$180)+SUMIFS('Resumen Anual'!$GC$286,BW118,'Resumen Anual'!$V$9,BH112,'Resumen Anual'!$FE$238)+SUMIFS('Resumen Anual'!$GC$344,BW118,'Resumen Anual'!$V$9,BH112,'Resumen Anual'!$FE$296)+SUMIFS('Resumen Anual'!$GC$402,BW118,'Resumen Anual'!$V$9,BH112,'Resumen Anual'!$FE$354)+SUMIFS('Resumen Anual'!$GC$460,BW118,'Resumen Anual'!$V$9,BH112,'Resumen Anual'!$FE$412)+SUMIFS('Resumen Anual'!$GC$518,BW118,'Resumen Anual'!$V$9,BH112,'Resumen Anual'!$FE$470)+SUMIFS('Resumen Anual'!$GC$576,BW118,'Resumen Anual'!$V$9,BH112,'Resumen Anual'!$FE$528)+SUMIFS('Resumen Anual'!$GC$634,BW118,'Resumen Anual'!$V$9,BH112,'Resumen Anual'!$FE$586)+SUMIFS('Resumen Anual'!$GC$692,BW118,'Resumen Anual'!$V$9,BH112,'Resumen Anual'!$FE$644)</f>
        <v>0</v>
      </c>
      <c r="CG118" s="770"/>
      <c r="CH118" s="770"/>
      <c r="CI118" s="770"/>
      <c r="CJ118" s="770">
        <f>SUMIFS('Resumen Anual'!$AN$54,BW118,'Resumen Anual'!$V$9,BH112,'Resumen Anual'!$L$6)+SUMIFS('Resumen Anual'!$AN$112,BW118,'Resumen Anual'!$V$9,BH112,'Resumen Anual'!$L$64)+SUMIFS('Resumen Anual'!$AN$170,BW118,'Resumen Anual'!$V$9,BH112,'Resumen Anual'!$L$122)+SUMIFS('Resumen Anual'!$AN$228,BW118,'Resumen Anual'!$V$9,BH112,'Resumen Anual'!$L$180)+SUMIFS('Resumen Anual'!$AN$286,BW118,'Resumen Anual'!$V$9,BH112,'Resumen Anual'!$L$238)+SUMIFS('Resumen Anual'!$AN$344,BW118,'Resumen Anual'!$V$9,BH112,'Resumen Anual'!$L$296)+SUMIFS('Resumen Anual'!$AN$402,BW118,'Resumen Anual'!$V$9,BH112,'Resumen Anual'!$L$354)+SUMIFS('Resumen Anual'!$AN$460,BW118,'Resumen Anual'!$V$9,BH112,'Resumen Anual'!$L$412)+SUMIFS('Resumen Anual'!$AN$518,BW118,'Resumen Anual'!$V$9,BH112,'Resumen Anual'!$L$470)+SUMIFS('Resumen Anual'!$AN$576,BW118,'Resumen Anual'!$V$9,BH112,'Resumen Anual'!$L$528)+SUMIFS('Resumen Anual'!$AN$634,BW118,'Resumen Anual'!$V$9,BH112,'Resumen Anual'!$L$586)+SUMIFS('Resumen Anual'!$AN$692,BW118,'Resumen Anual'!$V$9,BH112,'Resumen Anual'!$L$644)+SUMIFS('Resumen Anual'!$CK$54,BW118,'Resumen Anual'!$V$9,BH112,'Resumen Anual'!$BI$6)+SUMIFS('Resumen Anual'!$CK$112,BW118,'Resumen Anual'!$V$9,BH112,'Resumen Anual'!$BI$64)+SUMIFS('Resumen Anual'!$CK$170,BW118,'Resumen Anual'!$V$9,BH112,'Resumen Anual'!$BI$122)+SUMIFS('Resumen Anual'!$CK$228,BW118,'Resumen Anual'!$V$9,BH112,'Resumen Anual'!$BI$180)+SUMIFS('Resumen Anual'!$CK$286,BW118,'Resumen Anual'!$V$9,BH112,'Resumen Anual'!$BI$238)+SUMIFS('Resumen Anual'!$CK$344,BW118,'Resumen Anual'!$V$9,BH112,'Resumen Anual'!$BI$296)+SUMIFS('Resumen Anual'!$CK$402,BW118,'Resumen Anual'!$V$9,BH112,'Resumen Anual'!$BI$354)+SUMIFS('Resumen Anual'!$CK$460,BW118,'Resumen Anual'!$V$9,BH112,'Resumen Anual'!$BI$412)+SUMIFS('Resumen Anual'!$CK$518,BW118,'Resumen Anual'!$V$9,BH112,'Resumen Anual'!$BI$470)+SUMIFS('Resumen Anual'!$CK$576,BW118,'Resumen Anual'!$V$9,BH112,'Resumen Anual'!$BI$528)+SUMIFS('Resumen Anual'!$CK$634,BW118,'Resumen Anual'!$V$9,BH112,'Resumen Anual'!$BI$586)+SUMIFS('Resumen Anual'!$CK$692,BW118,'Resumen Anual'!$V$9,BH112,'Resumen Anual'!$BI$644)+SUMIFS('Resumen Anual'!$EJ$54,BW118,'Resumen Anual'!$V$9,BH112,'Resumen Anual'!$DH$6)+SUMIFS('Resumen Anual'!$EJ$112,BW118,'Resumen Anual'!$V$9,BH112,'Resumen Anual'!$DH$64)+SUMIFS('Resumen Anual'!$EJ$170,BW118,'Resumen Anual'!$V$9,BH112,'Resumen Anual'!$DH$122)+SUMIFS('Resumen Anual'!$EJ$228,BW118,'Resumen Anual'!$V$9,BH112,'Resumen Anual'!$DH$180)+SUMIFS('Resumen Anual'!$EJ$286,BW118,'Resumen Anual'!$V$9,BH112,'Resumen Anual'!$DH$238)+SUMIFS('Resumen Anual'!$EJ$344,BW118,'Resumen Anual'!$V$9,BH112,'Resumen Anual'!$DH$296)+SUMIFS('Resumen Anual'!$EJ$402,BW118,'Resumen Anual'!$V$9,BH112,'Resumen Anual'!$DH$354)+SUMIFS('Resumen Anual'!$EJ$460,BW118,'Resumen Anual'!$V$9,BH112,'Resumen Anual'!$DH$412)+SUMIFS('Resumen Anual'!$EJ$518,BW118,'Resumen Anual'!$V$9,BH112,'Resumen Anual'!$DH$470)+SUMIFS('Resumen Anual'!$EJ$576,BW118,'Resumen Anual'!$V$9,BH112,'Resumen Anual'!$DH$528)+SUMIFS('Resumen Anual'!$EJ$634,BW118,'Resumen Anual'!$V$9,BH112,'Resumen Anual'!$DH$586)+SUMIFS('Resumen Anual'!$EJ$692,BW118,'Resumen Anual'!$V$9,BH112,'Resumen Anual'!$DH$644)+SUMIFS('Resumen Anual'!$GG$54,BW118,'Resumen Anual'!$V$9,BH112,'Resumen Anual'!$FE$6)+SUMIFS('Resumen Anual'!$GG$112,BW118,'Resumen Anual'!$V$9,BH112,'Resumen Anual'!$FE$64)+SUMIFS('Resumen Anual'!$GG$170,BW118,'Resumen Anual'!$V$9,BH112,'Resumen Anual'!$FE$122)+SUMIFS('Resumen Anual'!$GG$228,BW118,'Resumen Anual'!$V$9,BH112,'Resumen Anual'!$FE$180)+SUMIFS('Resumen Anual'!$GG$286,BW118,'Resumen Anual'!$V$9,BH112,'Resumen Anual'!$FE$238)+SUMIFS('Resumen Anual'!$GG$344,BW118,'Resumen Anual'!$V$9,BH112,'Resumen Anual'!$FE$296)+SUMIFS('Resumen Anual'!$GG$402,BW118,'Resumen Anual'!$V$9,BH112,'Resumen Anual'!$FE$354)+SUMIFS('Resumen Anual'!$GG$460,BW118,'Resumen Anual'!$V$9,BH112,'Resumen Anual'!$FE$412)+SUMIFS('Resumen Anual'!$GG$518,BW118,'Resumen Anual'!$V$9,BH112,'Resumen Anual'!$FE$470)+SUMIFS('Resumen Anual'!$GG$576,BW118,'Resumen Anual'!$V$9,BH112,'Resumen Anual'!$FE$528)+SUMIFS('Resumen Anual'!$GG$634,BW118,'Resumen Anual'!$V$9,BH112,'Resumen Anual'!$FE$586)+SUMIFS('Resumen Anual'!$GG$692,BW118,'Resumen Anual'!$V$9,BH112,'Resumen Anual'!$FE$644)</f>
        <v>0</v>
      </c>
      <c r="CK118" s="770"/>
      <c r="CL118" s="770"/>
      <c r="CM118" s="770"/>
      <c r="CN118" s="756">
        <f>SUMIFS('Resumen Anual'!$AR$54,BW118,'Resumen Anual'!$V$9,BH112,'Resumen Anual'!$L$6)+SUMIFS('Resumen Anual'!$AR$112,BW118,'Resumen Anual'!$V$9,BH112,'Resumen Anual'!$L$64)+SUMIFS('Resumen Anual'!$AR$170,BW118,'Resumen Anual'!$V$9,BH112,'Resumen Anual'!$L$122)+SUMIFS('Resumen Anual'!$AR$228,BW118,'Resumen Anual'!$V$9,BH112,'Resumen Anual'!$L$180)+SUMIFS('Resumen Anual'!$AR$286,BW118,'Resumen Anual'!$V$9,BH112,'Resumen Anual'!$L$238)+SUMIFS('Resumen Anual'!$AR$344,BW118,'Resumen Anual'!$V$9,BH112,'Resumen Anual'!$L$296)+SUMIFS('Resumen Anual'!$AR$402,BW118,'Resumen Anual'!$V$9,BH112,'Resumen Anual'!$L$354)+SUMIFS('Resumen Anual'!$AR$460,BW118,'Resumen Anual'!$V$9,BH112,'Resumen Anual'!$L$412)+SUMIFS('Resumen Anual'!$AR$518,BW118,'Resumen Anual'!$V$9,BH112,'Resumen Anual'!$L$470)+SUMIFS('Resumen Anual'!$AR$576,BW118,'Resumen Anual'!$V$9,BH112,'Resumen Anual'!$L$528)+SUMIFS('Resumen Anual'!$AR$634,BW118,'Resumen Anual'!$V$9,BH112,'Resumen Anual'!$L$586)+SUMIFS('Resumen Anual'!$AR$692,BW118,'Resumen Anual'!$V$9,BH112,'Resumen Anual'!$L$644)+SUMIFS('Resumen Anual'!$CO$54,BW118,'Resumen Anual'!$V$9,BH112,'Resumen Anual'!$BI$6)+SUMIFS('Resumen Anual'!$CO$112,BW118,'Resumen Anual'!$V$9,BH112,'Resumen Anual'!$BI$64)+SUMIFS('Resumen Anual'!$CO$170,BW118,'Resumen Anual'!$V$9,BH112,'Resumen Anual'!$BI$122)+SUMIFS('Resumen Anual'!$CO$228,BW118,'Resumen Anual'!$V$9,BH112,'Resumen Anual'!$BI$180)+SUMIFS('Resumen Anual'!$CO$286,BW118,'Resumen Anual'!$V$9,BH112,'Resumen Anual'!$BI$238)+SUMIFS('Resumen Anual'!$CO$344,BW118,'Resumen Anual'!$V$9,BH112,'Resumen Anual'!$BI$296)+SUMIFS('Resumen Anual'!$CO$402,BW118,'Resumen Anual'!$V$9,BH112,'Resumen Anual'!$BI$354)+SUMIFS('Resumen Anual'!$CO$460,BW118,'Resumen Anual'!$V$9,BH112,'Resumen Anual'!$BI$412)+SUMIFS('Resumen Anual'!$CO$518,BW118,'Resumen Anual'!$V$9,BH112,'Resumen Anual'!$BI$470)+SUMIFS('Resumen Anual'!$CO$576,BW118,'Resumen Anual'!$V$9,BH112,'Resumen Anual'!$BI$528)+SUMIFS('Resumen Anual'!$CO$634,BW118,'Resumen Anual'!$V$9,BH112,'Resumen Anual'!$BI$586)+SUMIFS('Resumen Anual'!$CO$692,BW118,'Resumen Anual'!$V$9,BH112,'Resumen Anual'!$BI$644)+SUMIFS('Resumen Anual'!$EN$54,BW118,'Resumen Anual'!$V$9,BH112,'Resumen Anual'!$DH$6)+SUMIFS('Resumen Anual'!$EN$112,BW118,'Resumen Anual'!$V$9,BH112,'Resumen Anual'!$DH$64)+SUMIFS('Resumen Anual'!$EN$170,BW118,'Resumen Anual'!$V$9,BH112,'Resumen Anual'!$DH$122)+SUMIFS('Resumen Anual'!$EN$228,BW118,'Resumen Anual'!$V$9,BH112,'Resumen Anual'!$DH$180)+SUMIFS('Resumen Anual'!$EN$286,BW118,'Resumen Anual'!$V$9,BH112,'Resumen Anual'!$DH$238)+SUMIFS('Resumen Anual'!$EN$344,BW118,'Resumen Anual'!$V$9,BH112,'Resumen Anual'!$DH$296)+SUMIFS('Resumen Anual'!$EN$402,BW118,'Resumen Anual'!$V$9,BH112,'Resumen Anual'!$DH$354)+SUMIFS('Resumen Anual'!$EN$460,BW118,'Resumen Anual'!$V$9,BH112,'Resumen Anual'!$DH$412)+SUMIFS('Resumen Anual'!$EN$518,BW118,'Resumen Anual'!$V$9,BH112,'Resumen Anual'!$DH$470)+SUMIFS('Resumen Anual'!$EN$576,BW118,'Resumen Anual'!$V$9,BH112,'Resumen Anual'!$DH$528)+SUMIFS('Resumen Anual'!$EN$634,BW118,'Resumen Anual'!$V$9,BH112,'Resumen Anual'!$DH$586)+SUMIFS('Resumen Anual'!$EN$692,BW118,'Resumen Anual'!$V$9,BH112,'Resumen Anual'!$DH$644)+SUMIFS('Resumen Anual'!$GK$54,BW118,'Resumen Anual'!$V$9,BH112,'Resumen Anual'!$FE$6)+SUMIFS('Resumen Anual'!$GK$112,BW118,'Resumen Anual'!$V$9,BH112,'Resumen Anual'!$FE$64)+SUMIFS('Resumen Anual'!$GK$170,BW118,'Resumen Anual'!$V$9,BH112,'Resumen Anual'!$FE$122)+SUMIFS('Resumen Anual'!$GK$228,BW118,'Resumen Anual'!$V$9,BH112,'Resumen Anual'!$FE$180)+SUMIFS('Resumen Anual'!$GK$286,BW118,'Resumen Anual'!$V$9,BH112,'Resumen Anual'!$FE$238)+SUMIFS('Resumen Anual'!$GK$344,BW118,'Resumen Anual'!$V$9,BH112,'Resumen Anual'!$FE$296)+SUMIFS('Resumen Anual'!$GK$402,BW118,'Resumen Anual'!$V$9,BH112,'Resumen Anual'!$FE$354)+SUMIFS('Resumen Anual'!$GK$460,BW118,'Resumen Anual'!$V$9,BH112,'Resumen Anual'!$FE$412)+SUMIFS('Resumen Anual'!$GK$518,BW118,'Resumen Anual'!$V$9,BH112,'Resumen Anual'!$FE$470)+SUMIFS('Resumen Anual'!$GK$576,BW118,'Resumen Anual'!$V$9,BH112,'Resumen Anual'!$FE$528)+SUMIFS('Resumen Anual'!$GK$634,BW118,'Resumen Anual'!$V$9,BH112,'Resumen Anual'!$FE$586)+SUMIFS('Resumen Anual'!$GK$692,BW118,'Resumen Anual'!$V$9,BH112,'Resumen Anual'!$FE$644)</f>
        <v>0</v>
      </c>
      <c r="CO118" s="756"/>
      <c r="CP118" s="756"/>
      <c r="CQ118" s="756">
        <f>SUMIFS('Resumen Anual'!$AU$54,BW118,'Resumen Anual'!$V$9,BH112,'Resumen Anual'!$L$6)+SUMIFS('Resumen Anual'!$AU$112,BW118,'Resumen Anual'!$V$9,BH112,'Resumen Anual'!$L$64)+SUMIFS('Resumen Anual'!$AU$170,BW118,'Resumen Anual'!$V$9,BH112,'Resumen Anual'!$L$122)+SUMIFS('Resumen Anual'!$AU$228,BW118,'Resumen Anual'!$V$9,BH112,'Resumen Anual'!$L$180)+SUMIFS('Resumen Anual'!$AU$286,BW118,'Resumen Anual'!$V$9,BH112,'Resumen Anual'!$L$238)+SUMIFS('Resumen Anual'!$AU$344,BW118,'Resumen Anual'!$V$9,BH112,'Resumen Anual'!$L$296)+SUMIFS('Resumen Anual'!$AU$402,BW118,'Resumen Anual'!$V$9,BH112,'Resumen Anual'!$L$354)+SUMIFS('Resumen Anual'!$AU$460,BW118,'Resumen Anual'!$V$9,BH112,'Resumen Anual'!$L$412)+SUMIFS('Resumen Anual'!$AU$518,BW118,'Resumen Anual'!$V$9,BH112,'Resumen Anual'!$L$470)+SUMIFS('Resumen Anual'!$AU$576,BW118,'Resumen Anual'!$V$9,BH112,'Resumen Anual'!$L$528)+SUMIFS('Resumen Anual'!$AU$634,BW118,'Resumen Anual'!$V$9,BH112,'Resumen Anual'!$L$586)+SUMIFS('Resumen Anual'!$AU$692,BW118,'Resumen Anual'!$V$9,BH112,'Resumen Anual'!$L$644)+SUMIFS('Resumen Anual'!$CR$54,BW118,'Resumen Anual'!$V$9,BH112,'Resumen Anual'!$BI$6)+SUMIFS('Resumen Anual'!$CR$112,BW118,'Resumen Anual'!$V$9,BH112,'Resumen Anual'!$BI$64)+SUMIFS('Resumen Anual'!$CR$170,BW118,'Resumen Anual'!$V$9,BH112,'Resumen Anual'!$BI$122)+SUMIFS('Resumen Anual'!$CR$228,BW118,'Resumen Anual'!$V$9,BH112,'Resumen Anual'!$BI$180)+SUMIFS('Resumen Anual'!$CR$286,BW118,'Resumen Anual'!$V$9,BH112,'Resumen Anual'!$BI$238)+SUMIFS('Resumen Anual'!$CR$344,BW118,'Resumen Anual'!$V$9,BH112,'Resumen Anual'!$BI$296)+SUMIFS('Resumen Anual'!$CR$402,BW118,'Resumen Anual'!$V$9,BH112,'Resumen Anual'!$BI$354)+SUMIFS('Resumen Anual'!$CR$460,BW118,'Resumen Anual'!$V$9,BH112,'Resumen Anual'!$BI$412)+SUMIFS('Resumen Anual'!$CR$518,BW118,'Resumen Anual'!$V$9,BH112,'Resumen Anual'!$BI$470)+SUMIFS('Resumen Anual'!$CR$576,BW118,'Resumen Anual'!$V$9,BH112,'Resumen Anual'!$BI$528)+SUMIFS('Resumen Anual'!$CR$634,BW118,'Resumen Anual'!$V$9,BH112,'Resumen Anual'!$BI$586)+SUMIFS('Resumen Anual'!$CR$692,BW118,'Resumen Anual'!$V$9,BH112,'Resumen Anual'!$BI$644)+SUMIFS('Resumen Anual'!$EQ$54,BW118,'Resumen Anual'!$V$9,BH112,'Resumen Anual'!$DH$6)+SUMIFS('Resumen Anual'!$EQ$112,BW118,'Resumen Anual'!$V$9,BH112,'Resumen Anual'!$DH$64)+SUMIFS('Resumen Anual'!$EQ$170,BW118,'Resumen Anual'!$V$9,BH112,'Resumen Anual'!$DH$122)+SUMIFS('Resumen Anual'!$EQ$228,BW118,'Resumen Anual'!$V$9,BH112,'Resumen Anual'!$DH$180)+SUMIFS('Resumen Anual'!$EQ$286,BW118,'Resumen Anual'!$V$9,BH112,'Resumen Anual'!$DH$238)+SUMIFS('Resumen Anual'!$EQ$344,BW118,'Resumen Anual'!$V$9,BH112,'Resumen Anual'!$DH$296)+SUMIFS('Resumen Anual'!$EQ$402,BW118,'Resumen Anual'!$V$9,BH112,'Resumen Anual'!$DH$354)+SUMIFS('Resumen Anual'!$EQ$460,BW118,'Resumen Anual'!$V$9,BH112,'Resumen Anual'!$DH$412)+SUMIFS('Resumen Anual'!$EQ$518,BW118,'Resumen Anual'!$V$9,BH112,'Resumen Anual'!$DH$470)+SUMIFS('Resumen Anual'!$EQ$576,BW118,'Resumen Anual'!$V$9,BH112,'Resumen Anual'!$DH$528)+SUMIFS('Resumen Anual'!$EQ$634,BW118,'Resumen Anual'!$V$9,BH112,'Resumen Anual'!$DH$586)+SUMIFS('Resumen Anual'!$EQ$692,BW118,'Resumen Anual'!$V$9,BH112,'Resumen Anual'!$DH$644)+SUMIFS('Resumen Anual'!$GN$54,BW118,'Resumen Anual'!$V$9,BH112,'Resumen Anual'!$FE$6)+SUMIFS('Resumen Anual'!$GN$112,BW118,'Resumen Anual'!$V$9,BH112,'Resumen Anual'!$FE$64)+SUMIFS('Resumen Anual'!$GN$170,BW118,'Resumen Anual'!$V$9,BH112,'Resumen Anual'!$FE$122)+SUMIFS('Resumen Anual'!$GN$228,BW118,'Resumen Anual'!$V$9,BH112,'Resumen Anual'!$FE$180)+SUMIFS('Resumen Anual'!$GN$286,BW118,'Resumen Anual'!$V$9,BH112,'Resumen Anual'!$FE$238)+SUMIFS('Resumen Anual'!$GN$344,BW118,'Resumen Anual'!$V$9,BH112,'Resumen Anual'!$FE$296)+SUMIFS('Resumen Anual'!$GN$402,BW118,'Resumen Anual'!$V$9,BH112,'Resumen Anual'!$FE$354)+SUMIFS('Resumen Anual'!$GN$460,BW118,'Resumen Anual'!$V$9,BH112,'Resumen Anual'!$FE$412)+SUMIFS('Resumen Anual'!$GN$518,BW118,'Resumen Anual'!$V$9,BH112,'Resumen Anual'!$FE$470)+SUMIFS('Resumen Anual'!$GN$576,BW118,'Resumen Anual'!$V$9,BH112,'Resumen Anual'!$FE$528)+SUMIFS('Resumen Anual'!$GN$634,BW118,'Resumen Anual'!$V$9,BH112,'Resumen Anual'!$FE$586)+SUMIFS('Resumen Anual'!$GN$692,BW118,'Resumen Anual'!$V$9,BH112,'Resumen Anual'!$FE$644)</f>
        <v>0</v>
      </c>
      <c r="CR118" s="756"/>
      <c r="CS118" s="756"/>
      <c r="CT118" s="1200"/>
      <c r="CU118" s="1199"/>
      <c r="CV118" s="171"/>
      <c r="CW118" s="832">
        <f>SUMIF('Resumen Anual'!$FE$622,DF112,'Resumen Anual'!$EV$631)+SUMIF('Resumen Anual'!$DH$622,DF112,'Resumen Anual'!$CY$631)+SUMIF('Resumen Anual'!$BI$622,DF112,'Resumen Anual'!$AZ$631)+SUMIF('Resumen Anual'!$L$622,DF112,'Resumen Anual'!$C$631)+SUMIF('Resumen Anual'!$FE$566,DF112,'Resumen Anual'!$EV$575)+SUMIF('Resumen Anual'!$DH$566,DF112,'Resumen Anual'!$CY$575)+SUMIF('Resumen Anual'!$BI$566,DF112,'Resumen Anual'!$AZ$575)+SUMIF('Resumen Anual'!$L$566,DF112,'Resumen Anual'!$C$575)+SUMIF('Resumen Anual'!$FE$510,DF112,'Resumen Anual'!$EV$519)+SUMIF('Resumen Anual'!$DH$510,DF112,'Resumen Anual'!$CY$519)+SUMIF('Resumen Anual'!$BI$510,DF112,'Resumen Anual'!$AZ$519)+SUMIF('Resumen Anual'!$L$510,DF112,'Resumen Anual'!$C$519)+SUMIF('Resumen Anual'!$FE$454,DF112,'Resumen Anual'!$EV$463)+SUMIF('Resumen Anual'!$DH$454,DF112,'Resumen Anual'!$CY$463)+SUMIF('Resumen Anual'!$BI$454,DF112,'Resumen Anual'!$AZ$463)+SUMIF('Resumen Anual'!$L$454,DF112,'Resumen Anual'!$C$463)+SUMIF('Resumen Anual'!$FE$398,DF112,'Resumen Anual'!$EV$407)+SUMIF('Resumen Anual'!$DH$398,DF112,'Resumen Anual'!$CY$407)+SUMIF('Resumen Anual'!$BI$398,DF112,'Resumen Anual'!$AZ$407)+SUMIF('Resumen Anual'!$L$398,DF112,'Resumen Anual'!$C$407)+SUMIF('Resumen Anual'!$FE$342,DF112,'Resumen Anual'!$EV$351)+SUMIF('Resumen Anual'!$DH$342,DF112,'Resumen Anual'!$CY$351)+SUMIF('Resumen Anual'!$BI$342,DF112,'Resumen Anual'!$AZ$351)+SUMIF('Resumen Anual'!$L$342,DF112,'Resumen Anual'!$C$351)+SUMIF('Resumen Anual'!$FE$286,DF112,'Resumen Anual'!$EV$295)+SUMIF('Resumen Anual'!$DH$286,DF112,'Resumen Anual'!$CY$295)+SUMIF('Resumen Anual'!$BI$286,DF112,'Resumen Anual'!$AZ$295)+SUMIF('Resumen Anual'!$L$286,DF112,'Resumen Anual'!$C$295)+SUMIF('Resumen Anual'!$FE$230,DF112,'Resumen Anual'!$EV$239)+SUMIF('Resumen Anual'!$DH$230,DF112,'Resumen Anual'!$CY$239)+SUMIF('Resumen Anual'!$BI$230,DF112,'Resumen Anual'!$AZ$239)+SUMIF('Resumen Anual'!$L$230,DF112,'Resumen Anual'!$C$239)+SUMIF('Resumen Anual'!$FE$174,DF112,'Resumen Anual'!$EV$183)+SUMIF('Resumen Anual'!$DH$174,DF112,'Resumen Anual'!$CY$183)+SUMIF('Resumen Anual'!$BI$174,DF112,'Resumen Anual'!$AZ$183)+SUMIF('Resumen Anual'!$L$174,DF112,'Resumen Anual'!$C$183)+SUMIF('Resumen Anual'!$FE$118,DF112,'Resumen Anual'!$EV$127)+SUMIF('Resumen Anual'!$DH$118,DF112,'Resumen Anual'!$CY$127)+SUMIF('Resumen Anual'!$BI$118,DF112,'Resumen Anual'!$AZ$127)+SUMIF('Resumen Anual'!$L$118,DF112,'Resumen Anual'!$C$127)+SUMIF('Resumen Anual'!$FE$62,DF112,'Resumen Anual'!$EV$71)+SUMIF('Resumen Anual'!$DH$62,DF112,'Resumen Anual'!$CY$71)+SUMIF('Resumen Anual'!$BI$62,DF112,'Resumen Anual'!$AZ$71)+SUMIF('Resumen Anual'!$L$62,DF112,'Resumen Anual'!$C$71)+SUMIF('Resumen Anual'!$FE$6,DF112,'Resumen Anual'!$EV$15)+SUMIF('Resumen Anual'!$DH$6,DF112,'Resumen Anual'!$CY$15)+SUMIF('Resumen Anual'!$BI$6,DF112,'Resumen Anual'!$AZ$15)+SUMIF('Resumen Anual'!$L$6,DF112,'Resumen Anual'!$C$15)+SUMIF('Bitácoras Anteriores'!$K$6,DF112,'Bitácoras Anteriores'!$B$12)+SUMIF('Bitácoras Anteriores'!$K$59,$K$6,'Bitácoras Anteriores'!$B$65)+SUMIF('Bitácoras Anteriores'!$K$112,DF112,'Bitácoras Anteriores'!$B$118)+SUMIF('Bitácoras Anteriores'!$K$165,DF112,'Bitácoras Anteriores'!$B$171)+SUMIF('Bitácoras Anteriores'!$K$218,DF112,'Bitácoras Anteriores'!$B$224)+SUMIF('Bitácoras Anteriores'!$K$271,DF112,'Bitácoras Anteriores'!$B$277)+SUMIF('Bitácoras Anteriores'!$K$324,DF112,'Bitácoras Anteriores'!$B$330)+SUMIF('Bitácoras Anteriores'!$BH$6,DF112,'Bitácoras Anteriores'!$AY$12)+SUMIF('Bitácoras Anteriores'!$BH$59,$K$6,'Bitácoras Anteriores'!$AY$65)+SUMIF('Bitácoras Anteriores'!$BH$112,DF112,'Bitácoras Anteriores'!$AY$118)+SUMIF('Bitácoras Anteriores'!$BH$165,DF112,'Bitácoras Anteriores'!$AY$171)+SUMIF('Bitácoras Anteriores'!$BH$218,DF112,'Bitácoras Anteriores'!$AY$224)+SUMIF('Bitácoras Anteriores'!$BH$271,DF112,'Bitácoras Anteriores'!$AY$277)+SUMIF('Bitácoras Anteriores'!$BH$324,DF112,'Bitácoras Anteriores'!$AY$330)+SUMIF('Bitácoras Anteriores'!$DF$6,DF112,'Bitácoras Anteriores'!$CW$12)+SUMIF('Bitácoras Anteriores'!$DF$59,$K$6,'Bitácoras Anteriores'!$CW$65)+SUMIF('Bitácoras Anteriores'!$DF$112,DF112,'Bitácoras Anteriores'!$CW$118)+SUMIF('Bitácoras Anteriores'!$DF$165,DF112,'Bitácoras Anteriores'!$CW$171)+SUMIF('Bitácoras Anteriores'!$DF$218,DF112,'Bitácoras Anteriores'!$CW$224)+SUMIF('Bitácoras Anteriores'!$DF$271,DF112,'Bitácoras Anteriores'!$CW$277)+SUMIF('Bitácoras Anteriores'!$DF$324,DF112,'Bitácoras Anteriores'!$CW$330)+SUMIF('Bitácoras Anteriores'!$FC$6,DF112,'Bitácoras Anteriores'!$ET$12)+SUMIF('Bitácoras Anteriores'!$FC$59,$K$6,'Bitácoras Anteriores'!$ET$65)+SUMIF('Bitácoras Anteriores'!$FC$112,DF112,'Bitácoras Anteriores'!$ET$118)+SUMIF('Bitácoras Anteriores'!$FC$165,DF112,'Bitácoras Anteriores'!$ET$171)+SUMIF('Bitácoras Anteriores'!$FC$218,DF112,'Bitácoras Anteriores'!$ET$224)+SUMIF('Bitácoras Anteriores'!$FC$271,DF112,'Bitácoras Anteriores'!$ET$277)+SUMIF('Bitácoras Anteriores'!$FC$324,DF112,'Bitácoras Anteriores'!$ET$330)</f>
        <v>0</v>
      </c>
      <c r="CX118" s="833"/>
      <c r="CY118" s="833"/>
      <c r="CZ118" s="833"/>
      <c r="DA118" s="833"/>
      <c r="DB118" s="833"/>
      <c r="DC118" s="833"/>
      <c r="DD118" s="833"/>
      <c r="DE118" s="833"/>
      <c r="DF118" s="833"/>
      <c r="DG118" s="834"/>
      <c r="DH118" s="14"/>
      <c r="DI118" s="821" t="str">
        <f>IFERROR(CW118/DD120,"")</f>
        <v/>
      </c>
      <c r="DJ118" s="822"/>
      <c r="DK118" s="822"/>
      <c r="DL118" s="822"/>
      <c r="DM118" s="822"/>
      <c r="DN118" s="822"/>
      <c r="DO118" s="822"/>
      <c r="DP118" s="822"/>
      <c r="DQ118" s="822"/>
      <c r="DR118" s="822"/>
      <c r="DS118" s="823"/>
      <c r="DT118" s="15"/>
      <c r="DU118" s="828">
        <v>2022</v>
      </c>
      <c r="DV118" s="829"/>
      <c r="DW118" s="829"/>
      <c r="DX118" s="829"/>
      <c r="DY118" s="829"/>
      <c r="DZ118" s="1214">
        <f>SUMIFS('Resumen Anual'!$AF$54,DU118,'Resumen Anual'!$V$9,DF112,'Resumen Anual'!$L$6)+SUMIFS('Resumen Anual'!$AF$112,DU118,'Resumen Anual'!$V$9,DF112,'Resumen Anual'!$L$64)+SUMIFS('Resumen Anual'!$AF$170,DU118,'Resumen Anual'!$V$9,DF112,'Resumen Anual'!$L$122)+SUMIFS('Resumen Anual'!$AF$228,DU118,'Resumen Anual'!$V$9,DF112,'Resumen Anual'!$L$180)+SUMIFS('Resumen Anual'!$AF$286,DU118,'Resumen Anual'!$V$9,DF112,'Resumen Anual'!$L$238)+SUMIFS('Resumen Anual'!$AF$344,DU118,'Resumen Anual'!$V$9,DF112,'Resumen Anual'!$L$296)+SUMIFS('Resumen Anual'!$AF$402,DU118,'Resumen Anual'!$V$9,DF112,'Resumen Anual'!$L$354)+SUMIFS('Resumen Anual'!$AF$460,DU118,'Resumen Anual'!$V$9,DF112,'Resumen Anual'!$L$412)+SUMIFS('Resumen Anual'!$AF$518,DU118,'Resumen Anual'!$V$9,DF112,'Resumen Anual'!$L$470)+SUMIFS('Resumen Anual'!$AF$576,DU118,'Resumen Anual'!$V$9,DF112,'Resumen Anual'!$L$528)+SUMIFS('Resumen Anual'!$AF$634,DU118,'Resumen Anual'!$V$9,DF112,'Resumen Anual'!$L$586)+SUMIFS('Resumen Anual'!$AF$692,DU118,'Resumen Anual'!$V$9,DF112,'Resumen Anual'!$L$644)+SUMIFS('Resumen Anual'!$CC$54,DU118,'Resumen Anual'!$V$9,DF112,'Resumen Anual'!$BI$6)+SUMIFS('Resumen Anual'!$CC$112,DU118,'Resumen Anual'!$V$9,DF112,'Resumen Anual'!$BI$64)+SUMIFS('Resumen Anual'!$CC$170,DU118,'Resumen Anual'!$V$9,DF112,'Resumen Anual'!$BI$122)+SUMIFS('Resumen Anual'!$CC$228,DU118,'Resumen Anual'!$V$9,DF112,'Resumen Anual'!$BI$180)+SUMIFS('Resumen Anual'!$CC$286,DU118,'Resumen Anual'!$V$9,DF112,'Resumen Anual'!$BI$238)+SUMIFS('Resumen Anual'!$CC$344,DU118,'Resumen Anual'!$V$9,DF112,'Resumen Anual'!$BI$296)+SUMIFS('Resumen Anual'!$CC$402,DU118,'Resumen Anual'!$V$9,DF112,'Resumen Anual'!$BI$354)+SUMIFS('Resumen Anual'!$CC$460,DU118,'Resumen Anual'!$V$9,DF112,'Resumen Anual'!$BI$412)+SUMIFS('Resumen Anual'!$CC$518,DU118,'Resumen Anual'!$V$9,DF112,'Resumen Anual'!$BI$470)+SUMIFS('Resumen Anual'!$CC$576,DU118,'Resumen Anual'!$V$9,DF112,'Resumen Anual'!$BI$528)+SUMIFS('Resumen Anual'!$CC$634,DU118,'Resumen Anual'!$V$9,DF112,'Resumen Anual'!$BI$586)+SUMIFS('Resumen Anual'!$CC$692,DU118,'Resumen Anual'!$V$9,DF112,'Resumen Anual'!$BI$644)+SUMIFS('Resumen Anual'!$EB$54,DU118,'Resumen Anual'!$V$9,DF112,'Resumen Anual'!$DH$6)+SUMIFS('Resumen Anual'!$EB$112,DU118,'Resumen Anual'!$V$9,DF112,'Resumen Anual'!$DH$64)+SUMIFS('Resumen Anual'!$EB$170,DU118,'Resumen Anual'!$V$9,DF112,'Resumen Anual'!$DH$122)+SUMIFS('Resumen Anual'!$EB$228,DU118,'Resumen Anual'!$V$9,DF112,'Resumen Anual'!$DH$180)+SUMIFS('Resumen Anual'!$EB$286,DU118,'Resumen Anual'!$V$9,DF112,'Resumen Anual'!$DH$238)+SUMIFS('Resumen Anual'!$EB$344,DU118,'Resumen Anual'!$V$9,DF112,'Resumen Anual'!$DH$296)+SUMIFS('Resumen Anual'!$EB$402,DU118,'Resumen Anual'!$V$9,DF112,'Resumen Anual'!$DH$354)+SUMIFS('Resumen Anual'!$EB$460,DU118,'Resumen Anual'!$V$9,DF112,'Resumen Anual'!$DH$412)+SUMIFS('Resumen Anual'!$EB$518,DU118,'Resumen Anual'!$V$9,DF112,'Resumen Anual'!$DH$470)+SUMIFS('Resumen Anual'!$EB$576,DU118,'Resumen Anual'!$V$9,DF112,'Resumen Anual'!$DH$528)+SUMIFS('Resumen Anual'!$EB$634,DU118,'Resumen Anual'!$V$9,DF112,'Resumen Anual'!$DH$586)+SUMIFS('Resumen Anual'!$EB$692,DU118,'Resumen Anual'!$V$9,DF112,'Resumen Anual'!$DH$644)+SUMIFS('Resumen Anual'!$FY$54,DU118,'Resumen Anual'!$V$9,DF112,'Resumen Anual'!$FE$6)+SUMIFS('Resumen Anual'!$FY$112,DU118,'Resumen Anual'!$V$9,DF112,'Resumen Anual'!$FE$64)+SUMIFS('Resumen Anual'!$FY$170,DU118,'Resumen Anual'!$V$9,DF112,'Resumen Anual'!$FE$122)+SUMIFS('Resumen Anual'!$FY$228,DU118,'Resumen Anual'!$V$9,DF112,'Resumen Anual'!$FE$180)+SUMIFS('Resumen Anual'!$FY$286,DU118,'Resumen Anual'!$V$9,DF112,'Resumen Anual'!$FE$238)+SUMIFS('Resumen Anual'!$FY$344,DU118,'Resumen Anual'!$V$9,DF112,'Resumen Anual'!$FE$296)+SUMIFS('Resumen Anual'!$FY$402,DU118,'Resumen Anual'!$V$9,DF112,'Resumen Anual'!$FE$354)+SUMIFS('Resumen Anual'!$FY$460,DU118,'Resumen Anual'!$V$9,DF112,'Resumen Anual'!$FE$412)+SUMIFS('Resumen Anual'!$FY$518,DU118,'Resumen Anual'!$V$9,DF112,'Resumen Anual'!$FE$470)+SUMIFS('Resumen Anual'!$FY$576,DU118,'Resumen Anual'!$V$9,DF112,'Resumen Anual'!$FE$528)+SUMIFS('Resumen Anual'!$FY$634,DU118,'Resumen Anual'!$V$9,DF112,'Resumen Anual'!$FE$586)+SUMIFS('Resumen Anual'!$FY$692,DU118,'Resumen Anual'!$V$9,DF112,'Resumen Anual'!$FE$644)</f>
        <v>0</v>
      </c>
      <c r="EA118" s="770"/>
      <c r="EB118" s="770"/>
      <c r="EC118" s="770"/>
      <c r="ED118" s="770">
        <f>SUMIFS('Resumen Anual'!$AJ$54,DU118,'Resumen Anual'!$V$9,DF112,'Resumen Anual'!$L$6)+SUMIFS('Resumen Anual'!$AJ$112,DU118,'Resumen Anual'!$V$9,DF112,'Resumen Anual'!$L$64)+SUMIFS('Resumen Anual'!$AJ$170,DU118,'Resumen Anual'!$V$9,DF112,'Resumen Anual'!$L$122)+SUMIFS('Resumen Anual'!$AJ$228,DU118,'Resumen Anual'!$V$9,DF112,'Resumen Anual'!$L$180)+SUMIFS('Resumen Anual'!$AJ$286,DU118,'Resumen Anual'!$V$9,DF112,'Resumen Anual'!$L$238)+SUMIFS('Resumen Anual'!$AJ$344,DU118,'Resumen Anual'!$V$9,DF112,'Resumen Anual'!$L$296)+SUMIFS('Resumen Anual'!$AJ$402,DU118,'Resumen Anual'!$V$9,DF112,'Resumen Anual'!$L$354)+SUMIFS('Resumen Anual'!$AJ$460,DU118,'Resumen Anual'!$V$9,DF112,'Resumen Anual'!$L$412)+SUMIFS('Resumen Anual'!$AJ$518,DU118,'Resumen Anual'!$V$9,DF112,'Resumen Anual'!$L$470)+SUMIFS('Resumen Anual'!$AJ$576,DU118,'Resumen Anual'!$V$9,DF112,'Resumen Anual'!$L$528)+SUMIFS('Resumen Anual'!$AJ$634,DU118,'Resumen Anual'!$V$9,DF112,'Resumen Anual'!$L$586)+SUMIFS('Resumen Anual'!$AJ$692,DU118,'Resumen Anual'!$V$9,DF112,'Resumen Anual'!$L$644)+SUMIFS('Resumen Anual'!$CG$54,DU118,'Resumen Anual'!$V$9,DF112,'Resumen Anual'!$BI$6)+SUMIFS('Resumen Anual'!$CG$112,DU118,'Resumen Anual'!$V$9,DF112,'Resumen Anual'!$BI$64)+SUMIFS('Resumen Anual'!$CG$170,DU118,'Resumen Anual'!$V$9,DF112,'Resumen Anual'!$BI$122)+SUMIFS('Resumen Anual'!$CG$228,DU118,'Resumen Anual'!$V$9,DF112,'Resumen Anual'!$BI$180)+SUMIFS('Resumen Anual'!$CG$286,DU118,'Resumen Anual'!$V$9,DF112,'Resumen Anual'!$BI$238)+SUMIFS('Resumen Anual'!$CG$344,DU118,'Resumen Anual'!$V$9,DF112,'Resumen Anual'!$BI$296)+SUMIFS('Resumen Anual'!$CG$402,DU118,'Resumen Anual'!$V$9,DF112,'Resumen Anual'!$BI$354)+SUMIFS('Resumen Anual'!$CG$460,DU118,'Resumen Anual'!$V$9,DF112,'Resumen Anual'!$BI$412)+SUMIFS('Resumen Anual'!$CG$518,DU118,'Resumen Anual'!$V$9,DF112,'Resumen Anual'!$BI$470)+SUMIFS('Resumen Anual'!$CG$576,DU118,'Resumen Anual'!$V$9,DF112,'Resumen Anual'!$BI$528)+SUMIFS('Resumen Anual'!$CG$634,DU118,'Resumen Anual'!$V$9,DF112,'Resumen Anual'!$BI$586)+SUMIFS('Resumen Anual'!$CG$692,DU118,'Resumen Anual'!$V$9,DF112,'Resumen Anual'!$BI$644)+SUMIFS('Resumen Anual'!$EF$54,DU118,'Resumen Anual'!$V$9,DF112,'Resumen Anual'!$DH$6)+SUMIFS('Resumen Anual'!$EF$112,DU118,'Resumen Anual'!$V$9,DF112,'Resumen Anual'!$DH$64)+SUMIFS('Resumen Anual'!$EF$170,DU118,'Resumen Anual'!$V$9,DF112,'Resumen Anual'!$DH$122)+SUMIFS('Resumen Anual'!$EF$228,DU118,'Resumen Anual'!$V$9,DF112,'Resumen Anual'!$DH$180)+SUMIFS('Resumen Anual'!$EF$286,DU118,'Resumen Anual'!$V$9,DF112,'Resumen Anual'!$DH$238)+SUMIFS('Resumen Anual'!$EF$344,DU118,'Resumen Anual'!$V$9,DF112,'Resumen Anual'!$DH$296)+SUMIFS('Resumen Anual'!$EF$402,DU118,'Resumen Anual'!$V$9,DF112,'Resumen Anual'!$DH$354)+SUMIFS('Resumen Anual'!$EF$460,DU118,'Resumen Anual'!$V$9,DF112,'Resumen Anual'!$DH$412)+SUMIFS('Resumen Anual'!$EF$518,DU118,'Resumen Anual'!$V$9,DF112,'Resumen Anual'!$DH$470)+SUMIFS('Resumen Anual'!$EF$576,DU118,'Resumen Anual'!$V$9,DF112,'Resumen Anual'!$DH$528)+SUMIFS('Resumen Anual'!$EF$634,DU118,'Resumen Anual'!$V$9,DF112,'Resumen Anual'!$DH$586)+SUMIFS('Resumen Anual'!$EF$692,DU118,'Resumen Anual'!$V$9,DF112,'Resumen Anual'!$DH$644)+SUMIFS('Resumen Anual'!$GC$54,DU118,'Resumen Anual'!$V$9,DF112,'Resumen Anual'!$FE$6)+SUMIFS('Resumen Anual'!$GC$112,DU118,'Resumen Anual'!$V$9,DF112,'Resumen Anual'!$FE$64)+SUMIFS('Resumen Anual'!$GC$170,DU118,'Resumen Anual'!$V$9,DF112,'Resumen Anual'!$FE$122)+SUMIFS('Resumen Anual'!$GC$228,DU118,'Resumen Anual'!$V$9,DF112,'Resumen Anual'!$FE$180)+SUMIFS('Resumen Anual'!$GC$286,DU118,'Resumen Anual'!$V$9,DF112,'Resumen Anual'!$FE$238)+SUMIFS('Resumen Anual'!$GC$344,DU118,'Resumen Anual'!$V$9,DF112,'Resumen Anual'!$FE$296)+SUMIFS('Resumen Anual'!$GC$402,DU118,'Resumen Anual'!$V$9,DF112,'Resumen Anual'!$FE$354)+SUMIFS('Resumen Anual'!$GC$460,DU118,'Resumen Anual'!$V$9,DF112,'Resumen Anual'!$FE$412)+SUMIFS('Resumen Anual'!$GC$518,DU118,'Resumen Anual'!$V$9,DF112,'Resumen Anual'!$FE$470)+SUMIFS('Resumen Anual'!$GC$576,DU118,'Resumen Anual'!$V$9,DF112,'Resumen Anual'!$FE$528)+SUMIFS('Resumen Anual'!$GC$634,DU118,'Resumen Anual'!$V$9,DF112,'Resumen Anual'!$FE$586)+SUMIFS('Resumen Anual'!$GC$692,DU118,'Resumen Anual'!$V$9,DF112,'Resumen Anual'!$FE$644)</f>
        <v>0</v>
      </c>
      <c r="EE118" s="770"/>
      <c r="EF118" s="770"/>
      <c r="EG118" s="770"/>
      <c r="EH118" s="770">
        <f>SUMIFS('Resumen Anual'!$AN$54,DU118,'Resumen Anual'!$V$9,DF112,'Resumen Anual'!$L$6)+SUMIFS('Resumen Anual'!$AN$112,DU118,'Resumen Anual'!$V$9,DF112,'Resumen Anual'!$L$64)+SUMIFS('Resumen Anual'!$AN$170,DU118,'Resumen Anual'!$V$9,DF112,'Resumen Anual'!$L$122)+SUMIFS('Resumen Anual'!$AN$228,DU118,'Resumen Anual'!$V$9,DF112,'Resumen Anual'!$L$180)+SUMIFS('Resumen Anual'!$AN$286,DU118,'Resumen Anual'!$V$9,DF112,'Resumen Anual'!$L$238)+SUMIFS('Resumen Anual'!$AN$344,DU118,'Resumen Anual'!$V$9,DF112,'Resumen Anual'!$L$296)+SUMIFS('Resumen Anual'!$AN$402,DU118,'Resumen Anual'!$V$9,DF112,'Resumen Anual'!$L$354)+SUMIFS('Resumen Anual'!$AN$460,DU118,'Resumen Anual'!$V$9,DF112,'Resumen Anual'!$L$412)+SUMIFS('Resumen Anual'!$AN$518,DU118,'Resumen Anual'!$V$9,DF112,'Resumen Anual'!$L$470)+SUMIFS('Resumen Anual'!$AN$576,DU118,'Resumen Anual'!$V$9,DF112,'Resumen Anual'!$L$528)+SUMIFS('Resumen Anual'!$AN$634,DU118,'Resumen Anual'!$V$9,DF112,'Resumen Anual'!$L$586)+SUMIFS('Resumen Anual'!$AN$692,DU118,'Resumen Anual'!$V$9,DF112,'Resumen Anual'!$L$644)+SUMIFS('Resumen Anual'!$CK$54,DU118,'Resumen Anual'!$V$9,DF112,'Resumen Anual'!$BI$6)+SUMIFS('Resumen Anual'!$CK$112,DU118,'Resumen Anual'!$V$9,DF112,'Resumen Anual'!$BI$64)+SUMIFS('Resumen Anual'!$CK$170,DU118,'Resumen Anual'!$V$9,DF112,'Resumen Anual'!$BI$122)+SUMIFS('Resumen Anual'!$CK$228,DU118,'Resumen Anual'!$V$9,DF112,'Resumen Anual'!$BI$180)+SUMIFS('Resumen Anual'!$CK$286,DU118,'Resumen Anual'!$V$9,DF112,'Resumen Anual'!$BI$238)+SUMIFS('Resumen Anual'!$CK$344,DU118,'Resumen Anual'!$V$9,DF112,'Resumen Anual'!$BI$296)+SUMIFS('Resumen Anual'!$CK$402,DU118,'Resumen Anual'!$V$9,DF112,'Resumen Anual'!$BI$354)+SUMIFS('Resumen Anual'!$CK$460,DU118,'Resumen Anual'!$V$9,DF112,'Resumen Anual'!$BI$412)+SUMIFS('Resumen Anual'!$CK$518,DU118,'Resumen Anual'!$V$9,DF112,'Resumen Anual'!$BI$470)+SUMIFS('Resumen Anual'!$CK$576,DU118,'Resumen Anual'!$V$9,DF112,'Resumen Anual'!$BI$528)+SUMIFS('Resumen Anual'!$CK$634,DU118,'Resumen Anual'!$V$9,DF112,'Resumen Anual'!$BI$586)+SUMIFS('Resumen Anual'!$CK$692,DU118,'Resumen Anual'!$V$9,DF112,'Resumen Anual'!$BI$644)+SUMIFS('Resumen Anual'!$EJ$54,DU118,'Resumen Anual'!$V$9,DF112,'Resumen Anual'!$DH$6)+SUMIFS('Resumen Anual'!$EJ$112,DU118,'Resumen Anual'!$V$9,DF112,'Resumen Anual'!$DH$64)+SUMIFS('Resumen Anual'!$EJ$170,DU118,'Resumen Anual'!$V$9,DF112,'Resumen Anual'!$DH$122)+SUMIFS('Resumen Anual'!$EJ$228,DU118,'Resumen Anual'!$V$9,DF112,'Resumen Anual'!$DH$180)+SUMIFS('Resumen Anual'!$EJ$286,DU118,'Resumen Anual'!$V$9,DF112,'Resumen Anual'!$DH$238)+SUMIFS('Resumen Anual'!$EJ$344,DU118,'Resumen Anual'!$V$9,DF112,'Resumen Anual'!$DH$296)+SUMIFS('Resumen Anual'!$EJ$402,DU118,'Resumen Anual'!$V$9,DF112,'Resumen Anual'!$DH$354)+SUMIFS('Resumen Anual'!$EJ$460,DU118,'Resumen Anual'!$V$9,DF112,'Resumen Anual'!$DH$412)+SUMIFS('Resumen Anual'!$EJ$518,DU118,'Resumen Anual'!$V$9,DF112,'Resumen Anual'!$DH$470)+SUMIFS('Resumen Anual'!$EJ$576,DU118,'Resumen Anual'!$V$9,DF112,'Resumen Anual'!$DH$528)+SUMIFS('Resumen Anual'!$EJ$634,DU118,'Resumen Anual'!$V$9,DF112,'Resumen Anual'!$DH$586)+SUMIFS('Resumen Anual'!$EJ$692,DU118,'Resumen Anual'!$V$9,DF112,'Resumen Anual'!$DH$644)+SUMIFS('Resumen Anual'!$GG$54,DU118,'Resumen Anual'!$V$9,DF112,'Resumen Anual'!$FE$6)+SUMIFS('Resumen Anual'!$GG$112,DU118,'Resumen Anual'!$V$9,DF112,'Resumen Anual'!$FE$64)+SUMIFS('Resumen Anual'!$GG$170,DU118,'Resumen Anual'!$V$9,DF112,'Resumen Anual'!$FE$122)+SUMIFS('Resumen Anual'!$GG$228,DU118,'Resumen Anual'!$V$9,DF112,'Resumen Anual'!$FE$180)+SUMIFS('Resumen Anual'!$GG$286,DU118,'Resumen Anual'!$V$9,DF112,'Resumen Anual'!$FE$238)+SUMIFS('Resumen Anual'!$GG$344,DU118,'Resumen Anual'!$V$9,DF112,'Resumen Anual'!$FE$296)+SUMIFS('Resumen Anual'!$GG$402,DU118,'Resumen Anual'!$V$9,DF112,'Resumen Anual'!$FE$354)+SUMIFS('Resumen Anual'!$GG$460,DU118,'Resumen Anual'!$V$9,DF112,'Resumen Anual'!$FE$412)+SUMIFS('Resumen Anual'!$GG$518,DU118,'Resumen Anual'!$V$9,DF112,'Resumen Anual'!$FE$470)+SUMIFS('Resumen Anual'!$GG$576,DU118,'Resumen Anual'!$V$9,DF112,'Resumen Anual'!$FE$528)+SUMIFS('Resumen Anual'!$GG$634,DU118,'Resumen Anual'!$V$9,DF112,'Resumen Anual'!$FE$586)+SUMIFS('Resumen Anual'!$GG$692,DU118,'Resumen Anual'!$V$9,DF112,'Resumen Anual'!$FE$644)</f>
        <v>0</v>
      </c>
      <c r="EI118" s="770"/>
      <c r="EJ118" s="770"/>
      <c r="EK118" s="770"/>
      <c r="EL118" s="756">
        <f>SUMIFS('Resumen Anual'!$AR$54,DU118,'Resumen Anual'!$V$9,DF112,'Resumen Anual'!$L$6)+SUMIFS('Resumen Anual'!$AR$112,DU118,'Resumen Anual'!$V$9,DF112,'Resumen Anual'!$L$64)+SUMIFS('Resumen Anual'!$AR$170,DU118,'Resumen Anual'!$V$9,DF112,'Resumen Anual'!$L$122)+SUMIFS('Resumen Anual'!$AR$228,DU118,'Resumen Anual'!$V$9,DF112,'Resumen Anual'!$L$180)+SUMIFS('Resumen Anual'!$AR$286,DU118,'Resumen Anual'!$V$9,DF112,'Resumen Anual'!$L$238)+SUMIFS('Resumen Anual'!$AR$344,DU118,'Resumen Anual'!$V$9,DF112,'Resumen Anual'!$L$296)+SUMIFS('Resumen Anual'!$AR$402,DU118,'Resumen Anual'!$V$9,DF112,'Resumen Anual'!$L$354)+SUMIFS('Resumen Anual'!$AR$460,DU118,'Resumen Anual'!$V$9,DF112,'Resumen Anual'!$L$412)+SUMIFS('Resumen Anual'!$AR$518,DU118,'Resumen Anual'!$V$9,DF112,'Resumen Anual'!$L$470)+SUMIFS('Resumen Anual'!$AR$576,DU118,'Resumen Anual'!$V$9,DF112,'Resumen Anual'!$L$528)+SUMIFS('Resumen Anual'!$AR$634,DU118,'Resumen Anual'!$V$9,DF112,'Resumen Anual'!$L$586)+SUMIFS('Resumen Anual'!$AR$692,DU118,'Resumen Anual'!$V$9,DF112,'Resumen Anual'!$L$644)+SUMIFS('Resumen Anual'!$CO$54,DU118,'Resumen Anual'!$V$9,DF112,'Resumen Anual'!$BI$6)+SUMIFS('Resumen Anual'!$CO$112,DU118,'Resumen Anual'!$V$9,DF112,'Resumen Anual'!$BI$64)+SUMIFS('Resumen Anual'!$CO$170,DU118,'Resumen Anual'!$V$9,DF112,'Resumen Anual'!$BI$122)+SUMIFS('Resumen Anual'!$CO$228,DU118,'Resumen Anual'!$V$9,DF112,'Resumen Anual'!$BI$180)+SUMIFS('Resumen Anual'!$CO$286,DU118,'Resumen Anual'!$V$9,DF112,'Resumen Anual'!$BI$238)+SUMIFS('Resumen Anual'!$CO$344,DU118,'Resumen Anual'!$V$9,DF112,'Resumen Anual'!$BI$296)+SUMIFS('Resumen Anual'!$CO$402,DU118,'Resumen Anual'!$V$9,DF112,'Resumen Anual'!$BI$354)+SUMIFS('Resumen Anual'!$CO$460,DU118,'Resumen Anual'!$V$9,DF112,'Resumen Anual'!$BI$412)+SUMIFS('Resumen Anual'!$CO$518,DU118,'Resumen Anual'!$V$9,DF112,'Resumen Anual'!$BI$470)+SUMIFS('Resumen Anual'!$CO$576,DU118,'Resumen Anual'!$V$9,DF112,'Resumen Anual'!$BI$528)+SUMIFS('Resumen Anual'!$CO$634,DU118,'Resumen Anual'!$V$9,DF112,'Resumen Anual'!$BI$586)+SUMIFS('Resumen Anual'!$CO$692,DU118,'Resumen Anual'!$V$9,DF112,'Resumen Anual'!$BI$644)+SUMIFS('Resumen Anual'!$EN$54,DU118,'Resumen Anual'!$V$9,DF112,'Resumen Anual'!$DH$6)+SUMIFS('Resumen Anual'!$EN$112,DU118,'Resumen Anual'!$V$9,DF112,'Resumen Anual'!$DH$64)+SUMIFS('Resumen Anual'!$EN$170,DU118,'Resumen Anual'!$V$9,DF112,'Resumen Anual'!$DH$122)+SUMIFS('Resumen Anual'!$EN$228,DU118,'Resumen Anual'!$V$9,DF112,'Resumen Anual'!$DH$180)+SUMIFS('Resumen Anual'!$EN$286,DU118,'Resumen Anual'!$V$9,DF112,'Resumen Anual'!$DH$238)+SUMIFS('Resumen Anual'!$EN$344,DU118,'Resumen Anual'!$V$9,DF112,'Resumen Anual'!$DH$296)+SUMIFS('Resumen Anual'!$EN$402,DU118,'Resumen Anual'!$V$9,DF112,'Resumen Anual'!$DH$354)+SUMIFS('Resumen Anual'!$EN$460,DU118,'Resumen Anual'!$V$9,DF112,'Resumen Anual'!$DH$412)+SUMIFS('Resumen Anual'!$EN$518,DU118,'Resumen Anual'!$V$9,DF112,'Resumen Anual'!$DH$470)+SUMIFS('Resumen Anual'!$EN$576,DU118,'Resumen Anual'!$V$9,DF112,'Resumen Anual'!$DH$528)+SUMIFS('Resumen Anual'!$EN$634,DU118,'Resumen Anual'!$V$9,DF112,'Resumen Anual'!$DH$586)+SUMIFS('Resumen Anual'!$EN$692,DU118,'Resumen Anual'!$V$9,DF112,'Resumen Anual'!$DH$644)+SUMIFS('Resumen Anual'!$GK$54,DU118,'Resumen Anual'!$V$9,DF112,'Resumen Anual'!$FE$6)+SUMIFS('Resumen Anual'!$GK$112,DU118,'Resumen Anual'!$V$9,DF112,'Resumen Anual'!$FE$64)+SUMIFS('Resumen Anual'!$GK$170,DU118,'Resumen Anual'!$V$9,DF112,'Resumen Anual'!$FE$122)+SUMIFS('Resumen Anual'!$GK$228,DU118,'Resumen Anual'!$V$9,DF112,'Resumen Anual'!$FE$180)+SUMIFS('Resumen Anual'!$GK$286,DU118,'Resumen Anual'!$V$9,DF112,'Resumen Anual'!$FE$238)+SUMIFS('Resumen Anual'!$GK$344,DU118,'Resumen Anual'!$V$9,DF112,'Resumen Anual'!$FE$296)+SUMIFS('Resumen Anual'!$GK$402,DU118,'Resumen Anual'!$V$9,DF112,'Resumen Anual'!$FE$354)+SUMIFS('Resumen Anual'!$GK$460,DU118,'Resumen Anual'!$V$9,DF112,'Resumen Anual'!$FE$412)+SUMIFS('Resumen Anual'!$GK$518,DU118,'Resumen Anual'!$V$9,DF112,'Resumen Anual'!$FE$470)+SUMIFS('Resumen Anual'!$GK$576,DU118,'Resumen Anual'!$V$9,DF112,'Resumen Anual'!$FE$528)+SUMIFS('Resumen Anual'!$GK$634,DU118,'Resumen Anual'!$V$9,DF112,'Resumen Anual'!$FE$586)+SUMIFS('Resumen Anual'!$GK$692,DU118,'Resumen Anual'!$V$9,DF112,'Resumen Anual'!$FE$644)</f>
        <v>0</v>
      </c>
      <c r="EM118" s="756"/>
      <c r="EN118" s="756"/>
      <c r="EO118" s="756">
        <f>SUMIFS('Resumen Anual'!$AU$54,DU118,'Resumen Anual'!$V$9,DF112,'Resumen Anual'!$L$6)+SUMIFS('Resumen Anual'!$AU$112,DU118,'Resumen Anual'!$V$9,DF112,'Resumen Anual'!$L$64)+SUMIFS('Resumen Anual'!$AU$170,DU118,'Resumen Anual'!$V$9,DF112,'Resumen Anual'!$L$122)+SUMIFS('Resumen Anual'!$AU$228,DU118,'Resumen Anual'!$V$9,DF112,'Resumen Anual'!$L$180)+SUMIFS('Resumen Anual'!$AU$286,DU118,'Resumen Anual'!$V$9,DF112,'Resumen Anual'!$L$238)+SUMIFS('Resumen Anual'!$AU$344,DU118,'Resumen Anual'!$V$9,DF112,'Resumen Anual'!$L$296)+SUMIFS('Resumen Anual'!$AU$402,DU118,'Resumen Anual'!$V$9,DF112,'Resumen Anual'!$L$354)+SUMIFS('Resumen Anual'!$AU$460,DU118,'Resumen Anual'!$V$9,DF112,'Resumen Anual'!$L$412)+SUMIFS('Resumen Anual'!$AU$518,DU118,'Resumen Anual'!$V$9,DF112,'Resumen Anual'!$L$470)+SUMIFS('Resumen Anual'!$AU$576,DU118,'Resumen Anual'!$V$9,DF112,'Resumen Anual'!$L$528)+SUMIFS('Resumen Anual'!$AU$634,DU118,'Resumen Anual'!$V$9,DF112,'Resumen Anual'!$L$586)+SUMIFS('Resumen Anual'!$AU$692,DU118,'Resumen Anual'!$V$9,DF112,'Resumen Anual'!$L$644)+SUMIFS('Resumen Anual'!$CR$54,DU118,'Resumen Anual'!$V$9,DF112,'Resumen Anual'!$BI$6)+SUMIFS('Resumen Anual'!$CR$112,DU118,'Resumen Anual'!$V$9,DF112,'Resumen Anual'!$BI$64)+SUMIFS('Resumen Anual'!$CR$170,DU118,'Resumen Anual'!$V$9,DF112,'Resumen Anual'!$BI$122)+SUMIFS('Resumen Anual'!$CR$228,DU118,'Resumen Anual'!$V$9,DF112,'Resumen Anual'!$BI$180)+SUMIFS('Resumen Anual'!$CR$286,DU118,'Resumen Anual'!$V$9,DF112,'Resumen Anual'!$BI$238)+SUMIFS('Resumen Anual'!$CR$344,DU118,'Resumen Anual'!$V$9,DF112,'Resumen Anual'!$BI$296)+SUMIFS('Resumen Anual'!$CR$402,DU118,'Resumen Anual'!$V$9,DF112,'Resumen Anual'!$BI$354)+SUMIFS('Resumen Anual'!$CR$460,DU118,'Resumen Anual'!$V$9,DF112,'Resumen Anual'!$BI$412)+SUMIFS('Resumen Anual'!$CR$518,DU118,'Resumen Anual'!$V$9,DF112,'Resumen Anual'!$BI$470)+SUMIFS('Resumen Anual'!$CR$576,DU118,'Resumen Anual'!$V$9,DF112,'Resumen Anual'!$BI$528)+SUMIFS('Resumen Anual'!$CR$634,DU118,'Resumen Anual'!$V$9,DF112,'Resumen Anual'!$BI$586)+SUMIFS('Resumen Anual'!$CR$692,DU118,'Resumen Anual'!$V$9,DF112,'Resumen Anual'!$BI$644)+SUMIFS('Resumen Anual'!$EQ$54,DU118,'Resumen Anual'!$V$9,DF112,'Resumen Anual'!$DH$6)+SUMIFS('Resumen Anual'!$EQ$112,DU118,'Resumen Anual'!$V$9,DF112,'Resumen Anual'!$DH$64)+SUMIFS('Resumen Anual'!$EQ$170,DU118,'Resumen Anual'!$V$9,DF112,'Resumen Anual'!$DH$122)+SUMIFS('Resumen Anual'!$EQ$228,DU118,'Resumen Anual'!$V$9,DF112,'Resumen Anual'!$DH$180)+SUMIFS('Resumen Anual'!$EQ$286,DU118,'Resumen Anual'!$V$9,DF112,'Resumen Anual'!$DH$238)+SUMIFS('Resumen Anual'!$EQ$344,DU118,'Resumen Anual'!$V$9,DF112,'Resumen Anual'!$DH$296)+SUMIFS('Resumen Anual'!$EQ$402,DU118,'Resumen Anual'!$V$9,DF112,'Resumen Anual'!$DH$354)+SUMIFS('Resumen Anual'!$EQ$460,DU118,'Resumen Anual'!$V$9,DF112,'Resumen Anual'!$DH$412)+SUMIFS('Resumen Anual'!$EQ$518,DU118,'Resumen Anual'!$V$9,DF112,'Resumen Anual'!$DH$470)+SUMIFS('Resumen Anual'!$EQ$576,DU118,'Resumen Anual'!$V$9,DF112,'Resumen Anual'!$DH$528)+SUMIFS('Resumen Anual'!$EQ$634,DU118,'Resumen Anual'!$V$9,DF112,'Resumen Anual'!$DH$586)+SUMIFS('Resumen Anual'!$EQ$692,DU118,'Resumen Anual'!$V$9,DF112,'Resumen Anual'!$DH$644)+SUMIFS('Resumen Anual'!$GN$54,DU118,'Resumen Anual'!$V$9,DF112,'Resumen Anual'!$FE$6)+SUMIFS('Resumen Anual'!$GN$112,DU118,'Resumen Anual'!$V$9,DF112,'Resumen Anual'!$FE$64)+SUMIFS('Resumen Anual'!$GN$170,DU118,'Resumen Anual'!$V$9,DF112,'Resumen Anual'!$FE$122)+SUMIFS('Resumen Anual'!$GN$228,DU118,'Resumen Anual'!$V$9,DF112,'Resumen Anual'!$FE$180)+SUMIFS('Resumen Anual'!$GN$286,DU118,'Resumen Anual'!$V$9,DF112,'Resumen Anual'!$FE$238)+SUMIFS('Resumen Anual'!$GN$344,DU118,'Resumen Anual'!$V$9,DF112,'Resumen Anual'!$FE$296)+SUMIFS('Resumen Anual'!$GN$402,DU118,'Resumen Anual'!$V$9,DF112,'Resumen Anual'!$FE$354)+SUMIFS('Resumen Anual'!$GN$460,DU118,'Resumen Anual'!$V$9,DF112,'Resumen Anual'!$FE$412)+SUMIFS('Resumen Anual'!$GN$518,DU118,'Resumen Anual'!$V$9,DF112,'Resumen Anual'!$FE$470)+SUMIFS('Resumen Anual'!$GN$576,DU118,'Resumen Anual'!$V$9,DF112,'Resumen Anual'!$FE$528)+SUMIFS('Resumen Anual'!$GN$634,DU118,'Resumen Anual'!$V$9,DF112,'Resumen Anual'!$FE$586)+SUMIFS('Resumen Anual'!$GN$692,DU118,'Resumen Anual'!$V$9,DF112,'Resumen Anual'!$FE$644)</f>
        <v>0</v>
      </c>
      <c r="EP118" s="756"/>
      <c r="EQ118" s="1215"/>
      <c r="ER118" s="1200"/>
      <c r="ES118" s="171"/>
      <c r="ET118" s="832">
        <f>SUMIF('Resumen Anual'!$FE$622,FC112,'Resumen Anual'!$EV$631)+SUMIF('Resumen Anual'!$DH$622,FC112,'Resumen Anual'!$CY$631)+SUMIF('Resumen Anual'!$BI$622,FC112,'Resumen Anual'!$AZ$631)+SUMIF('Resumen Anual'!$L$622,FC112,'Resumen Anual'!$C$631)+SUMIF('Resumen Anual'!$FE$566,FC112,'Resumen Anual'!$EV$575)+SUMIF('Resumen Anual'!$DH$566,FC112,'Resumen Anual'!$CY$575)+SUMIF('Resumen Anual'!$BI$566,FC112,'Resumen Anual'!$AZ$575)+SUMIF('Resumen Anual'!$L$566,FC112,'Resumen Anual'!$C$575)+SUMIF('Resumen Anual'!$FE$510,FC112,'Resumen Anual'!$EV$519)+SUMIF('Resumen Anual'!$DH$510,FC112,'Resumen Anual'!$CY$519)+SUMIF('Resumen Anual'!$BI$510,FC112,'Resumen Anual'!$AZ$519)+SUMIF('Resumen Anual'!$L$510,FC112,'Resumen Anual'!$C$519)+SUMIF('Resumen Anual'!$FE$454,FC112,'Resumen Anual'!$EV$463)+SUMIF('Resumen Anual'!$DH$454,FC112,'Resumen Anual'!$CY$463)+SUMIF('Resumen Anual'!$BI$454,FC112,'Resumen Anual'!$AZ$463)+SUMIF('Resumen Anual'!$L$454,FC112,'Resumen Anual'!$C$463)+SUMIF('Resumen Anual'!$FE$398,FC112,'Resumen Anual'!$EV$407)+SUMIF('Resumen Anual'!$DH$398,FC112,'Resumen Anual'!$CY$407)+SUMIF('Resumen Anual'!$BI$398,FC112,'Resumen Anual'!$AZ$407)+SUMIF('Resumen Anual'!$L$398,FC112,'Resumen Anual'!$C$407)+SUMIF('Resumen Anual'!$FE$342,FC112,'Resumen Anual'!$EV$351)+SUMIF('Resumen Anual'!$DH$342,FC112,'Resumen Anual'!$CY$351)+SUMIF('Resumen Anual'!$BI$342,FC112,'Resumen Anual'!$AZ$351)+SUMIF('Resumen Anual'!$L$342,FC112,'Resumen Anual'!$C$351)+SUMIF('Resumen Anual'!$FE$286,FC112,'Resumen Anual'!$EV$295)+SUMIF('Resumen Anual'!$DH$286,FC112,'Resumen Anual'!$CY$295)+SUMIF('Resumen Anual'!$BI$286,FC112,'Resumen Anual'!$AZ$295)+SUMIF('Resumen Anual'!$L$286,FC112,'Resumen Anual'!$C$295)+SUMIF('Resumen Anual'!$FE$230,FC112,'Resumen Anual'!$EV$239)+SUMIF('Resumen Anual'!$DH$230,FC112,'Resumen Anual'!$CY$239)+SUMIF('Resumen Anual'!$BI$230,FC112,'Resumen Anual'!$AZ$239)+SUMIF('Resumen Anual'!$L$230,FC112,'Resumen Anual'!$C$239)+SUMIF('Resumen Anual'!$FE$174,FC112,'Resumen Anual'!$EV$183)+SUMIF('Resumen Anual'!$DH$174,FC112,'Resumen Anual'!$CY$183)+SUMIF('Resumen Anual'!$BI$174,FC112,'Resumen Anual'!$AZ$183)+SUMIF('Resumen Anual'!$L$174,FC112,'Resumen Anual'!$C$183)+SUMIF('Resumen Anual'!$FE$118,FC112,'Resumen Anual'!$EV$127)+SUMIF('Resumen Anual'!$DH$118,FC112,'Resumen Anual'!$CY$127)+SUMIF('Resumen Anual'!$BI$118,FC112,'Resumen Anual'!$AZ$127)+SUMIF('Resumen Anual'!$L$118,FC112,'Resumen Anual'!$C$127)+SUMIF('Resumen Anual'!$FE$62,FC112,'Resumen Anual'!$EV$71)+SUMIF('Resumen Anual'!$DH$62,FC112,'Resumen Anual'!$CY$71)+SUMIF('Resumen Anual'!$BI$62,FC112,'Resumen Anual'!$AZ$71)+SUMIF('Resumen Anual'!$L$62,FC112,'Resumen Anual'!$C$71)+SUMIF('Resumen Anual'!$FE$6,FC112,'Resumen Anual'!$EV$15)+SUMIF('Resumen Anual'!$DH$6,FC112,'Resumen Anual'!$CY$15)+SUMIF('Resumen Anual'!$BI$6,FC112,'Resumen Anual'!$AZ$15)+SUMIF('Resumen Anual'!$L$6,FC112,'Resumen Anual'!$C$15)+SUMIF('Bitácoras Anteriores'!$K$6,FC112,'Bitácoras Anteriores'!$B$12)+SUMIF('Bitácoras Anteriores'!$K$59,$K$6,'Bitácoras Anteriores'!$B$65)+SUMIF('Bitácoras Anteriores'!$K$112,FC112,'Bitácoras Anteriores'!$B$118)+SUMIF('Bitácoras Anteriores'!$K$165,FC112,'Bitácoras Anteriores'!$B$171)+SUMIF('Bitácoras Anteriores'!$K$218,FC112,'Bitácoras Anteriores'!$B$224)+SUMIF('Bitácoras Anteriores'!$K$271,FC112,'Bitácoras Anteriores'!$B$277)+SUMIF('Bitácoras Anteriores'!$K$324,FC112,'Bitácoras Anteriores'!$B$330)+SUMIF('Bitácoras Anteriores'!$BH$6,FC112,'Bitácoras Anteriores'!$AY$12)+SUMIF('Bitácoras Anteriores'!$BH$59,$K$6,'Bitácoras Anteriores'!$AY$65)+SUMIF('Bitácoras Anteriores'!$BH$112,FC112,'Bitácoras Anteriores'!$AY$118)+SUMIF('Bitácoras Anteriores'!$BH$165,FC112,'Bitácoras Anteriores'!$AY$171)+SUMIF('Bitácoras Anteriores'!$BH$218,FC112,'Bitácoras Anteriores'!$AY$224)+SUMIF('Bitácoras Anteriores'!$BH$271,FC112,'Bitácoras Anteriores'!$AY$277)+SUMIF('Bitácoras Anteriores'!$BH$324,FC112,'Bitácoras Anteriores'!$AY$330)+SUMIF('Bitácoras Anteriores'!$DF$6,FC112,'Bitácoras Anteriores'!$CW$12)+SUMIF('Bitácoras Anteriores'!$DF$59,$K$6,'Bitácoras Anteriores'!$CW$65)+SUMIF('Bitácoras Anteriores'!$DF$112,FC112,'Bitácoras Anteriores'!$CW$118)+SUMIF('Bitácoras Anteriores'!$DF$165,FC112,'Bitácoras Anteriores'!$CW$171)+SUMIF('Bitácoras Anteriores'!$DF$218,FC112,'Bitácoras Anteriores'!$CW$224)+SUMIF('Bitácoras Anteriores'!$DF$271,FC112,'Bitácoras Anteriores'!$CW$277)+SUMIF('Bitácoras Anteriores'!$DF$324,FC112,'Bitácoras Anteriores'!$CW$330)+SUMIF('Bitácoras Anteriores'!$FC$6,FC112,'Bitácoras Anteriores'!$ET$12)+SUMIF('Bitácoras Anteriores'!$FC$59,$K$6,'Bitácoras Anteriores'!$ET$65)+SUMIF('Bitácoras Anteriores'!$FC$112,FC112,'Bitácoras Anteriores'!$ET$118)+SUMIF('Bitácoras Anteriores'!$FC$165,FC112,'Bitácoras Anteriores'!$ET$171)+SUMIF('Bitácoras Anteriores'!$FC$218,FC112,'Bitácoras Anteriores'!$ET$224)+SUMIF('Bitácoras Anteriores'!$FC$271,FC112,'Bitácoras Anteriores'!$ET$277)+SUMIF('Bitácoras Anteriores'!$FC$324,FC112,'Bitácoras Anteriores'!$ET$330)</f>
        <v>0</v>
      </c>
      <c r="EU118" s="833"/>
      <c r="EV118" s="833"/>
      <c r="EW118" s="833"/>
      <c r="EX118" s="833"/>
      <c r="EY118" s="833"/>
      <c r="EZ118" s="833"/>
      <c r="FA118" s="833"/>
      <c r="FB118" s="833"/>
      <c r="FC118" s="833"/>
      <c r="FD118" s="834"/>
      <c r="FE118" s="14"/>
      <c r="FF118" s="821" t="str">
        <f>IFERROR(ET118/FA120,"")</f>
        <v/>
      </c>
      <c r="FG118" s="822"/>
      <c r="FH118" s="822"/>
      <c r="FI118" s="822"/>
      <c r="FJ118" s="822"/>
      <c r="FK118" s="822"/>
      <c r="FL118" s="822"/>
      <c r="FM118" s="822"/>
      <c r="FN118" s="822"/>
      <c r="FO118" s="822"/>
      <c r="FP118" s="823"/>
      <c r="FQ118" s="15"/>
      <c r="FR118" s="828">
        <v>2022</v>
      </c>
      <c r="FS118" s="829"/>
      <c r="FT118" s="829"/>
      <c r="FU118" s="829"/>
      <c r="FV118" s="829"/>
      <c r="FW118" s="1214">
        <f>SUMIFS('Resumen Anual'!$AF$54,FR118,'Resumen Anual'!$V$9,FC112,'Resumen Anual'!$L$6)+SUMIFS('Resumen Anual'!$AF$112,FR118,'Resumen Anual'!$V$9,FC112,'Resumen Anual'!$L$64)+SUMIFS('Resumen Anual'!$AF$170,FR118,'Resumen Anual'!$V$9,FC112,'Resumen Anual'!$L$122)+SUMIFS('Resumen Anual'!$AF$228,FR118,'Resumen Anual'!$V$9,FC112,'Resumen Anual'!$L$180)+SUMIFS('Resumen Anual'!$AF$286,FR118,'Resumen Anual'!$V$9,FC112,'Resumen Anual'!$L$238)+SUMIFS('Resumen Anual'!$AF$344,FR118,'Resumen Anual'!$V$9,FC112,'Resumen Anual'!$L$296)+SUMIFS('Resumen Anual'!$AF$402,FR118,'Resumen Anual'!$V$9,FC112,'Resumen Anual'!$L$354)+SUMIFS('Resumen Anual'!$AF$460,FR118,'Resumen Anual'!$V$9,FC112,'Resumen Anual'!$L$412)+SUMIFS('Resumen Anual'!$AF$518,FR118,'Resumen Anual'!$V$9,FC112,'Resumen Anual'!$L$470)+SUMIFS('Resumen Anual'!$AF$576,FR118,'Resumen Anual'!$V$9,FC112,'Resumen Anual'!$L$528)+SUMIFS('Resumen Anual'!$AF$634,FR118,'Resumen Anual'!$V$9,FC112,'Resumen Anual'!$L$586)+SUMIFS('Resumen Anual'!$AF$692,FR118,'Resumen Anual'!$V$9,FC112,'Resumen Anual'!$L$644)+SUMIFS('Resumen Anual'!$CC$54,FR118,'Resumen Anual'!$V$9,FC112,'Resumen Anual'!$BI$6)+SUMIFS('Resumen Anual'!$CC$112,FR118,'Resumen Anual'!$V$9,FC112,'Resumen Anual'!$BI$64)+SUMIFS('Resumen Anual'!$CC$170,FR118,'Resumen Anual'!$V$9,FC112,'Resumen Anual'!$BI$122)+SUMIFS('Resumen Anual'!$CC$228,FR118,'Resumen Anual'!$V$9,FC112,'Resumen Anual'!$BI$180)+SUMIFS('Resumen Anual'!$CC$286,FR118,'Resumen Anual'!$V$9,FC112,'Resumen Anual'!$BI$238)+SUMIFS('Resumen Anual'!$CC$344,FR118,'Resumen Anual'!$V$9,FC112,'Resumen Anual'!$BI$296)+SUMIFS('Resumen Anual'!$CC$402,FR118,'Resumen Anual'!$V$9,FC112,'Resumen Anual'!$BI$354)+SUMIFS('Resumen Anual'!$CC$460,FR118,'Resumen Anual'!$V$9,FC112,'Resumen Anual'!$BI$412)+SUMIFS('Resumen Anual'!$CC$518,FR118,'Resumen Anual'!$V$9,FC112,'Resumen Anual'!$BI$470)+SUMIFS('Resumen Anual'!$CC$576,FR118,'Resumen Anual'!$V$9,FC112,'Resumen Anual'!$BI$528)+SUMIFS('Resumen Anual'!$CC$634,FR118,'Resumen Anual'!$V$9,FC112,'Resumen Anual'!$BI$586)+SUMIFS('Resumen Anual'!$CC$692,FR118,'Resumen Anual'!$V$9,FC112,'Resumen Anual'!$BI$644)+SUMIFS('Resumen Anual'!$EB$54,FR118,'Resumen Anual'!$V$9,FC112,'Resumen Anual'!$DH$6)+SUMIFS('Resumen Anual'!$EB$112,FR118,'Resumen Anual'!$V$9,FC112,'Resumen Anual'!$DH$64)+SUMIFS('Resumen Anual'!$EB$170,FR118,'Resumen Anual'!$V$9,FC112,'Resumen Anual'!$DH$122)+SUMIFS('Resumen Anual'!$EB$228,FR118,'Resumen Anual'!$V$9,FC112,'Resumen Anual'!$DH$180)+SUMIFS('Resumen Anual'!$EB$286,FR118,'Resumen Anual'!$V$9,FC112,'Resumen Anual'!$DH$238)+SUMIFS('Resumen Anual'!$EB$344,FR118,'Resumen Anual'!$V$9,FC112,'Resumen Anual'!$DH$296)+SUMIFS('Resumen Anual'!$EB$402,FR118,'Resumen Anual'!$V$9,FC112,'Resumen Anual'!$DH$354)+SUMIFS('Resumen Anual'!$EB$460,FR118,'Resumen Anual'!$V$9,FC112,'Resumen Anual'!$DH$412)+SUMIFS('Resumen Anual'!$EB$518,FR118,'Resumen Anual'!$V$9,FC112,'Resumen Anual'!$DH$470)+SUMIFS('Resumen Anual'!$EB$576,FR118,'Resumen Anual'!$V$9,FC112,'Resumen Anual'!$DH$528)+SUMIFS('Resumen Anual'!$EB$634,FR118,'Resumen Anual'!$V$9,FC112,'Resumen Anual'!$DH$586)+SUMIFS('Resumen Anual'!$EB$692,FR118,'Resumen Anual'!$V$9,FC112,'Resumen Anual'!$DH$644)+SUMIFS('Resumen Anual'!$FY$54,FR118,'Resumen Anual'!$V$9,FC112,'Resumen Anual'!$FE$6)+SUMIFS('Resumen Anual'!$FY$112,FR118,'Resumen Anual'!$V$9,FC112,'Resumen Anual'!$FE$64)+SUMIFS('Resumen Anual'!$FY$170,FR118,'Resumen Anual'!$V$9,FC112,'Resumen Anual'!$FE$122)+SUMIFS('Resumen Anual'!$FY$228,FR118,'Resumen Anual'!$V$9,FC112,'Resumen Anual'!$FE$180)+SUMIFS('Resumen Anual'!$FY$286,FR118,'Resumen Anual'!$V$9,FC112,'Resumen Anual'!$FE$238)+SUMIFS('Resumen Anual'!$FY$344,FR118,'Resumen Anual'!$V$9,FC112,'Resumen Anual'!$FE$296)+SUMIFS('Resumen Anual'!$FY$402,FR118,'Resumen Anual'!$V$9,FC112,'Resumen Anual'!$FE$354)+SUMIFS('Resumen Anual'!$FY$460,FR118,'Resumen Anual'!$V$9,FC112,'Resumen Anual'!$FE$412)+SUMIFS('Resumen Anual'!$FY$518,FR118,'Resumen Anual'!$V$9,FC112,'Resumen Anual'!$FE$470)+SUMIFS('Resumen Anual'!$FY$576,FR118,'Resumen Anual'!$V$9,FC112,'Resumen Anual'!$FE$528)+SUMIFS('Resumen Anual'!$FY$634,FR118,'Resumen Anual'!$V$9,FC112,'Resumen Anual'!$FE$586)+SUMIFS('Resumen Anual'!$FY$692,FR118,'Resumen Anual'!$V$9,FC112,'Resumen Anual'!$FE$644)</f>
        <v>0</v>
      </c>
      <c r="FX118" s="770"/>
      <c r="FY118" s="770"/>
      <c r="FZ118" s="770"/>
      <c r="GA118" s="770">
        <f>SUMIFS('Resumen Anual'!$AJ$54,FR118,'Resumen Anual'!$V$9,FC112,'Resumen Anual'!$L$6)+SUMIFS('Resumen Anual'!$AJ$112,FR118,'Resumen Anual'!$V$9,FC112,'Resumen Anual'!$L$64)+SUMIFS('Resumen Anual'!$AJ$170,FR118,'Resumen Anual'!$V$9,FC112,'Resumen Anual'!$L$122)+SUMIFS('Resumen Anual'!$AJ$228,FR118,'Resumen Anual'!$V$9,FC112,'Resumen Anual'!$L$180)+SUMIFS('Resumen Anual'!$AJ$286,FR118,'Resumen Anual'!$V$9,FC112,'Resumen Anual'!$L$238)+SUMIFS('Resumen Anual'!$AJ$344,FR118,'Resumen Anual'!$V$9,FC112,'Resumen Anual'!$L$296)+SUMIFS('Resumen Anual'!$AJ$402,FR118,'Resumen Anual'!$V$9,FC112,'Resumen Anual'!$L$354)+SUMIFS('Resumen Anual'!$AJ$460,FR118,'Resumen Anual'!$V$9,FC112,'Resumen Anual'!$L$412)+SUMIFS('Resumen Anual'!$AJ$518,FR118,'Resumen Anual'!$V$9,FC112,'Resumen Anual'!$L$470)+SUMIFS('Resumen Anual'!$AJ$576,FR118,'Resumen Anual'!$V$9,FC112,'Resumen Anual'!$L$528)+SUMIFS('Resumen Anual'!$AJ$634,FR118,'Resumen Anual'!$V$9,FC112,'Resumen Anual'!$L$586)+SUMIFS('Resumen Anual'!$AJ$692,FR118,'Resumen Anual'!$V$9,FC112,'Resumen Anual'!$L$644)+SUMIFS('Resumen Anual'!$CG$54,FR118,'Resumen Anual'!$V$9,FC112,'Resumen Anual'!$BI$6)+SUMIFS('Resumen Anual'!$CG$112,FR118,'Resumen Anual'!$V$9,FC112,'Resumen Anual'!$BI$64)+SUMIFS('Resumen Anual'!$CG$170,FR118,'Resumen Anual'!$V$9,FC112,'Resumen Anual'!$BI$122)+SUMIFS('Resumen Anual'!$CG$228,FR118,'Resumen Anual'!$V$9,FC112,'Resumen Anual'!$BI$180)+SUMIFS('Resumen Anual'!$CG$286,FR118,'Resumen Anual'!$V$9,FC112,'Resumen Anual'!$BI$238)+SUMIFS('Resumen Anual'!$CG$344,FR118,'Resumen Anual'!$V$9,FC112,'Resumen Anual'!$BI$296)+SUMIFS('Resumen Anual'!$CG$402,FR118,'Resumen Anual'!$V$9,FC112,'Resumen Anual'!$BI$354)+SUMIFS('Resumen Anual'!$CG$460,FR118,'Resumen Anual'!$V$9,FC112,'Resumen Anual'!$BI$412)+SUMIFS('Resumen Anual'!$CG$518,FR118,'Resumen Anual'!$V$9,FC112,'Resumen Anual'!$BI$470)+SUMIFS('Resumen Anual'!$CG$576,FR118,'Resumen Anual'!$V$9,FC112,'Resumen Anual'!$BI$528)+SUMIFS('Resumen Anual'!$CG$634,FR118,'Resumen Anual'!$V$9,FC112,'Resumen Anual'!$BI$586)+SUMIFS('Resumen Anual'!$CG$692,FR118,'Resumen Anual'!$V$9,FC112,'Resumen Anual'!$BI$644)+SUMIFS('Resumen Anual'!$EF$54,FR118,'Resumen Anual'!$V$9,FC112,'Resumen Anual'!$DH$6)+SUMIFS('Resumen Anual'!$EF$112,FR118,'Resumen Anual'!$V$9,FC112,'Resumen Anual'!$DH$64)+SUMIFS('Resumen Anual'!$EF$170,FR118,'Resumen Anual'!$V$9,FC112,'Resumen Anual'!$DH$122)+SUMIFS('Resumen Anual'!$EF$228,FR118,'Resumen Anual'!$V$9,FC112,'Resumen Anual'!$DH$180)+SUMIFS('Resumen Anual'!$EF$286,FR118,'Resumen Anual'!$V$9,FC112,'Resumen Anual'!$DH$238)+SUMIFS('Resumen Anual'!$EF$344,FR118,'Resumen Anual'!$V$9,FC112,'Resumen Anual'!$DH$296)+SUMIFS('Resumen Anual'!$EF$402,FR118,'Resumen Anual'!$V$9,FC112,'Resumen Anual'!$DH$354)+SUMIFS('Resumen Anual'!$EF$460,FR118,'Resumen Anual'!$V$9,FC112,'Resumen Anual'!$DH$412)+SUMIFS('Resumen Anual'!$EF$518,FR118,'Resumen Anual'!$V$9,FC112,'Resumen Anual'!$DH$470)+SUMIFS('Resumen Anual'!$EF$576,FR118,'Resumen Anual'!$V$9,FC112,'Resumen Anual'!$DH$528)+SUMIFS('Resumen Anual'!$EF$634,FR118,'Resumen Anual'!$V$9,FC112,'Resumen Anual'!$DH$586)+SUMIFS('Resumen Anual'!$EF$692,FR118,'Resumen Anual'!$V$9,FC112,'Resumen Anual'!$DH$644)+SUMIFS('Resumen Anual'!$GC$54,FR118,'Resumen Anual'!$V$9,FC112,'Resumen Anual'!$FE$6)+SUMIFS('Resumen Anual'!$GC$112,FR118,'Resumen Anual'!$V$9,FC112,'Resumen Anual'!$FE$64)+SUMIFS('Resumen Anual'!$GC$170,FR118,'Resumen Anual'!$V$9,FC112,'Resumen Anual'!$FE$122)+SUMIFS('Resumen Anual'!$GC$228,FR118,'Resumen Anual'!$V$9,FC112,'Resumen Anual'!$FE$180)+SUMIFS('Resumen Anual'!$GC$286,FR118,'Resumen Anual'!$V$9,FC112,'Resumen Anual'!$FE$238)+SUMIFS('Resumen Anual'!$GC$344,FR118,'Resumen Anual'!$V$9,FC112,'Resumen Anual'!$FE$296)+SUMIFS('Resumen Anual'!$GC$402,FR118,'Resumen Anual'!$V$9,FC112,'Resumen Anual'!$FE$354)+SUMIFS('Resumen Anual'!$GC$460,FR118,'Resumen Anual'!$V$9,FC112,'Resumen Anual'!$FE$412)+SUMIFS('Resumen Anual'!$GC$518,FR118,'Resumen Anual'!$V$9,FC112,'Resumen Anual'!$FE$470)+SUMIFS('Resumen Anual'!$GC$576,FR118,'Resumen Anual'!$V$9,FC112,'Resumen Anual'!$FE$528)+SUMIFS('Resumen Anual'!$GC$634,FR118,'Resumen Anual'!$V$9,FC112,'Resumen Anual'!$FE$586)+SUMIFS('Resumen Anual'!$GC$692,FR118,'Resumen Anual'!$V$9,FC112,'Resumen Anual'!$FE$644)</f>
        <v>0</v>
      </c>
      <c r="GB118" s="770"/>
      <c r="GC118" s="770"/>
      <c r="GD118" s="770"/>
      <c r="GE118" s="770">
        <f>SUMIFS('Resumen Anual'!$AN$54,FR118,'Resumen Anual'!$V$9,FC112,'Resumen Anual'!$L$6)+SUMIFS('Resumen Anual'!$AN$112,FR118,'Resumen Anual'!$V$9,FC112,'Resumen Anual'!$L$64)+SUMIFS('Resumen Anual'!$AN$170,FR118,'Resumen Anual'!$V$9,FC112,'Resumen Anual'!$L$122)+SUMIFS('Resumen Anual'!$AN$228,FR118,'Resumen Anual'!$V$9,FC112,'Resumen Anual'!$L$180)+SUMIFS('Resumen Anual'!$AN$286,FR118,'Resumen Anual'!$V$9,FC112,'Resumen Anual'!$L$238)+SUMIFS('Resumen Anual'!$AN$344,FR118,'Resumen Anual'!$V$9,FC112,'Resumen Anual'!$L$296)+SUMIFS('Resumen Anual'!$AN$402,FR118,'Resumen Anual'!$V$9,FC112,'Resumen Anual'!$L$354)+SUMIFS('Resumen Anual'!$AN$460,FR118,'Resumen Anual'!$V$9,FC112,'Resumen Anual'!$L$412)+SUMIFS('Resumen Anual'!$AN$518,FR118,'Resumen Anual'!$V$9,FC112,'Resumen Anual'!$L$470)+SUMIFS('Resumen Anual'!$AN$576,FR118,'Resumen Anual'!$V$9,FC112,'Resumen Anual'!$L$528)+SUMIFS('Resumen Anual'!$AN$634,FR118,'Resumen Anual'!$V$9,FC112,'Resumen Anual'!$L$586)+SUMIFS('Resumen Anual'!$AN$692,FR118,'Resumen Anual'!$V$9,FC112,'Resumen Anual'!$L$644)+SUMIFS('Resumen Anual'!$CK$54,FR118,'Resumen Anual'!$V$9,FC112,'Resumen Anual'!$BI$6)+SUMIFS('Resumen Anual'!$CK$112,FR118,'Resumen Anual'!$V$9,FC112,'Resumen Anual'!$BI$64)+SUMIFS('Resumen Anual'!$CK$170,FR118,'Resumen Anual'!$V$9,FC112,'Resumen Anual'!$BI$122)+SUMIFS('Resumen Anual'!$CK$228,FR118,'Resumen Anual'!$V$9,FC112,'Resumen Anual'!$BI$180)+SUMIFS('Resumen Anual'!$CK$286,FR118,'Resumen Anual'!$V$9,FC112,'Resumen Anual'!$BI$238)+SUMIFS('Resumen Anual'!$CK$344,FR118,'Resumen Anual'!$V$9,FC112,'Resumen Anual'!$BI$296)+SUMIFS('Resumen Anual'!$CK$402,FR118,'Resumen Anual'!$V$9,FC112,'Resumen Anual'!$BI$354)+SUMIFS('Resumen Anual'!$CK$460,FR118,'Resumen Anual'!$V$9,FC112,'Resumen Anual'!$BI$412)+SUMIFS('Resumen Anual'!$CK$518,FR118,'Resumen Anual'!$V$9,FC112,'Resumen Anual'!$BI$470)+SUMIFS('Resumen Anual'!$CK$576,FR118,'Resumen Anual'!$V$9,FC112,'Resumen Anual'!$BI$528)+SUMIFS('Resumen Anual'!$CK$634,FR118,'Resumen Anual'!$V$9,FC112,'Resumen Anual'!$BI$586)+SUMIFS('Resumen Anual'!$CK$692,FR118,'Resumen Anual'!$V$9,FC112,'Resumen Anual'!$BI$644)+SUMIFS('Resumen Anual'!$EJ$54,FR118,'Resumen Anual'!$V$9,FC112,'Resumen Anual'!$DH$6)+SUMIFS('Resumen Anual'!$EJ$112,FR118,'Resumen Anual'!$V$9,FC112,'Resumen Anual'!$DH$64)+SUMIFS('Resumen Anual'!$EJ$170,FR118,'Resumen Anual'!$V$9,FC112,'Resumen Anual'!$DH$122)+SUMIFS('Resumen Anual'!$EJ$228,FR118,'Resumen Anual'!$V$9,FC112,'Resumen Anual'!$DH$180)+SUMIFS('Resumen Anual'!$EJ$286,FR118,'Resumen Anual'!$V$9,FC112,'Resumen Anual'!$DH$238)+SUMIFS('Resumen Anual'!$EJ$344,FR118,'Resumen Anual'!$V$9,FC112,'Resumen Anual'!$DH$296)+SUMIFS('Resumen Anual'!$EJ$402,FR118,'Resumen Anual'!$V$9,FC112,'Resumen Anual'!$DH$354)+SUMIFS('Resumen Anual'!$EJ$460,FR118,'Resumen Anual'!$V$9,FC112,'Resumen Anual'!$DH$412)+SUMIFS('Resumen Anual'!$EJ$518,FR118,'Resumen Anual'!$V$9,FC112,'Resumen Anual'!$DH$470)+SUMIFS('Resumen Anual'!$EJ$576,FR118,'Resumen Anual'!$V$9,FC112,'Resumen Anual'!$DH$528)+SUMIFS('Resumen Anual'!$EJ$634,FR118,'Resumen Anual'!$V$9,FC112,'Resumen Anual'!$DH$586)+SUMIFS('Resumen Anual'!$EJ$692,FR118,'Resumen Anual'!$V$9,FC112,'Resumen Anual'!$DH$644)+SUMIFS('Resumen Anual'!$GG$54,FR118,'Resumen Anual'!$V$9,FC112,'Resumen Anual'!$FE$6)+SUMIFS('Resumen Anual'!$GG$112,FR118,'Resumen Anual'!$V$9,FC112,'Resumen Anual'!$FE$64)+SUMIFS('Resumen Anual'!$GG$170,FR118,'Resumen Anual'!$V$9,FC112,'Resumen Anual'!$FE$122)+SUMIFS('Resumen Anual'!$GG$228,FR118,'Resumen Anual'!$V$9,FC112,'Resumen Anual'!$FE$180)+SUMIFS('Resumen Anual'!$GG$286,FR118,'Resumen Anual'!$V$9,FC112,'Resumen Anual'!$FE$238)+SUMIFS('Resumen Anual'!$GG$344,FR118,'Resumen Anual'!$V$9,FC112,'Resumen Anual'!$FE$296)+SUMIFS('Resumen Anual'!$GG$402,FR118,'Resumen Anual'!$V$9,FC112,'Resumen Anual'!$FE$354)+SUMIFS('Resumen Anual'!$GG$460,FR118,'Resumen Anual'!$V$9,FC112,'Resumen Anual'!$FE$412)+SUMIFS('Resumen Anual'!$GG$518,FR118,'Resumen Anual'!$V$9,FC112,'Resumen Anual'!$FE$470)+SUMIFS('Resumen Anual'!$GG$576,FR118,'Resumen Anual'!$V$9,FC112,'Resumen Anual'!$FE$528)+SUMIFS('Resumen Anual'!$GG$634,FR118,'Resumen Anual'!$V$9,FC112,'Resumen Anual'!$FE$586)+SUMIFS('Resumen Anual'!$GG$692,FR118,'Resumen Anual'!$V$9,FC112,'Resumen Anual'!$FE$644)</f>
        <v>0</v>
      </c>
      <c r="GF118" s="770"/>
      <c r="GG118" s="770"/>
      <c r="GH118" s="770"/>
      <c r="GI118" s="756">
        <f>SUMIFS('Resumen Anual'!$AR$54,FR118,'Resumen Anual'!$V$9,FC112,'Resumen Anual'!$L$6)+SUMIFS('Resumen Anual'!$AR$112,FR118,'Resumen Anual'!$V$9,FC112,'Resumen Anual'!$L$64)+SUMIFS('Resumen Anual'!$AR$170,FR118,'Resumen Anual'!$V$9,FC112,'Resumen Anual'!$L$122)+SUMIFS('Resumen Anual'!$AR$228,FR118,'Resumen Anual'!$V$9,FC112,'Resumen Anual'!$L$180)+SUMIFS('Resumen Anual'!$AR$286,FR118,'Resumen Anual'!$V$9,FC112,'Resumen Anual'!$L$238)+SUMIFS('Resumen Anual'!$AR$344,FR118,'Resumen Anual'!$V$9,FC112,'Resumen Anual'!$L$296)+SUMIFS('Resumen Anual'!$AR$402,FR118,'Resumen Anual'!$V$9,FC112,'Resumen Anual'!$L$354)+SUMIFS('Resumen Anual'!$AR$460,FR118,'Resumen Anual'!$V$9,FC112,'Resumen Anual'!$L$412)+SUMIFS('Resumen Anual'!$AR$518,FR118,'Resumen Anual'!$V$9,FC112,'Resumen Anual'!$L$470)+SUMIFS('Resumen Anual'!$AR$576,FR118,'Resumen Anual'!$V$9,FC112,'Resumen Anual'!$L$528)+SUMIFS('Resumen Anual'!$AR$634,FR118,'Resumen Anual'!$V$9,FC112,'Resumen Anual'!$L$586)+SUMIFS('Resumen Anual'!$AR$692,FR118,'Resumen Anual'!$V$9,FC112,'Resumen Anual'!$L$644)+SUMIFS('Resumen Anual'!$CO$54,FR118,'Resumen Anual'!$V$9,FC112,'Resumen Anual'!$BI$6)+SUMIFS('Resumen Anual'!$CO$112,FR118,'Resumen Anual'!$V$9,FC112,'Resumen Anual'!$BI$64)+SUMIFS('Resumen Anual'!$CO$170,FR118,'Resumen Anual'!$V$9,FC112,'Resumen Anual'!$BI$122)+SUMIFS('Resumen Anual'!$CO$228,FR118,'Resumen Anual'!$V$9,FC112,'Resumen Anual'!$BI$180)+SUMIFS('Resumen Anual'!$CO$286,FR118,'Resumen Anual'!$V$9,FC112,'Resumen Anual'!$BI$238)+SUMIFS('Resumen Anual'!$CO$344,FR118,'Resumen Anual'!$V$9,FC112,'Resumen Anual'!$BI$296)+SUMIFS('Resumen Anual'!$CO$402,FR118,'Resumen Anual'!$V$9,FC112,'Resumen Anual'!$BI$354)+SUMIFS('Resumen Anual'!$CO$460,FR118,'Resumen Anual'!$V$9,FC112,'Resumen Anual'!$BI$412)+SUMIFS('Resumen Anual'!$CO$518,FR118,'Resumen Anual'!$V$9,FC112,'Resumen Anual'!$BI$470)+SUMIFS('Resumen Anual'!$CO$576,FR118,'Resumen Anual'!$V$9,FC112,'Resumen Anual'!$BI$528)+SUMIFS('Resumen Anual'!$CO$634,FR118,'Resumen Anual'!$V$9,FC112,'Resumen Anual'!$BI$586)+SUMIFS('Resumen Anual'!$CO$692,FR118,'Resumen Anual'!$V$9,FC112,'Resumen Anual'!$BI$644)+SUMIFS('Resumen Anual'!$EN$54,FR118,'Resumen Anual'!$V$9,FC112,'Resumen Anual'!$DH$6)+SUMIFS('Resumen Anual'!$EN$112,FR118,'Resumen Anual'!$V$9,FC112,'Resumen Anual'!$DH$64)+SUMIFS('Resumen Anual'!$EN$170,FR118,'Resumen Anual'!$V$9,FC112,'Resumen Anual'!$DH$122)+SUMIFS('Resumen Anual'!$EN$228,FR118,'Resumen Anual'!$V$9,FC112,'Resumen Anual'!$DH$180)+SUMIFS('Resumen Anual'!$EN$286,FR118,'Resumen Anual'!$V$9,FC112,'Resumen Anual'!$DH$238)+SUMIFS('Resumen Anual'!$EN$344,FR118,'Resumen Anual'!$V$9,FC112,'Resumen Anual'!$DH$296)+SUMIFS('Resumen Anual'!$EN$402,FR118,'Resumen Anual'!$V$9,FC112,'Resumen Anual'!$DH$354)+SUMIFS('Resumen Anual'!$EN$460,FR118,'Resumen Anual'!$V$9,FC112,'Resumen Anual'!$DH$412)+SUMIFS('Resumen Anual'!$EN$518,FR118,'Resumen Anual'!$V$9,FC112,'Resumen Anual'!$DH$470)+SUMIFS('Resumen Anual'!$EN$576,FR118,'Resumen Anual'!$V$9,FC112,'Resumen Anual'!$DH$528)+SUMIFS('Resumen Anual'!$EN$634,FR118,'Resumen Anual'!$V$9,FC112,'Resumen Anual'!$DH$586)+SUMIFS('Resumen Anual'!$EN$692,FR118,'Resumen Anual'!$V$9,FC112,'Resumen Anual'!$DH$644)+SUMIFS('Resumen Anual'!$GK$54,FR118,'Resumen Anual'!$V$9,FC112,'Resumen Anual'!$FE$6)+SUMIFS('Resumen Anual'!$GK$112,FR118,'Resumen Anual'!$V$9,FC112,'Resumen Anual'!$FE$64)+SUMIFS('Resumen Anual'!$GK$170,FR118,'Resumen Anual'!$V$9,FC112,'Resumen Anual'!$FE$122)+SUMIFS('Resumen Anual'!$GK$228,FR118,'Resumen Anual'!$V$9,FC112,'Resumen Anual'!$FE$180)+SUMIFS('Resumen Anual'!$GK$286,FR118,'Resumen Anual'!$V$9,FC112,'Resumen Anual'!$FE$238)+SUMIFS('Resumen Anual'!$GK$344,FR118,'Resumen Anual'!$V$9,FC112,'Resumen Anual'!$FE$296)+SUMIFS('Resumen Anual'!$GK$402,FR118,'Resumen Anual'!$V$9,FC112,'Resumen Anual'!$FE$354)+SUMIFS('Resumen Anual'!$GK$460,FR118,'Resumen Anual'!$V$9,FC112,'Resumen Anual'!$FE$412)+SUMIFS('Resumen Anual'!$GK$518,FR118,'Resumen Anual'!$V$9,FC112,'Resumen Anual'!$FE$470)+SUMIFS('Resumen Anual'!$GK$576,FR118,'Resumen Anual'!$V$9,FC112,'Resumen Anual'!$FE$528)+SUMIFS('Resumen Anual'!$GK$634,FR118,'Resumen Anual'!$V$9,FC112,'Resumen Anual'!$FE$586)+SUMIFS('Resumen Anual'!$GK$692,FR118,'Resumen Anual'!$V$9,FC112,'Resumen Anual'!$FE$644)</f>
        <v>0</v>
      </c>
      <c r="GJ118" s="756"/>
      <c r="GK118" s="756"/>
      <c r="GL118" s="756">
        <f>SUMIFS('Resumen Anual'!$AU$54,FR118,'Resumen Anual'!$V$9,FC112,'Resumen Anual'!$L$6)+SUMIFS('Resumen Anual'!$AU$112,FR118,'Resumen Anual'!$V$9,FC112,'Resumen Anual'!$L$64)+SUMIFS('Resumen Anual'!$AU$170,FR118,'Resumen Anual'!$V$9,FC112,'Resumen Anual'!$L$122)+SUMIFS('Resumen Anual'!$AU$228,FR118,'Resumen Anual'!$V$9,FC112,'Resumen Anual'!$L$180)+SUMIFS('Resumen Anual'!$AU$286,FR118,'Resumen Anual'!$V$9,FC112,'Resumen Anual'!$L$238)+SUMIFS('Resumen Anual'!$AU$344,FR118,'Resumen Anual'!$V$9,FC112,'Resumen Anual'!$L$296)+SUMIFS('Resumen Anual'!$AU$402,FR118,'Resumen Anual'!$V$9,FC112,'Resumen Anual'!$L$354)+SUMIFS('Resumen Anual'!$AU$460,FR118,'Resumen Anual'!$V$9,FC112,'Resumen Anual'!$L$412)+SUMIFS('Resumen Anual'!$AU$518,FR118,'Resumen Anual'!$V$9,FC112,'Resumen Anual'!$L$470)+SUMIFS('Resumen Anual'!$AU$576,FR118,'Resumen Anual'!$V$9,FC112,'Resumen Anual'!$L$528)+SUMIFS('Resumen Anual'!$AU$634,FR118,'Resumen Anual'!$V$9,FC112,'Resumen Anual'!$L$586)+SUMIFS('Resumen Anual'!$AU$692,FR118,'Resumen Anual'!$V$9,FC112,'Resumen Anual'!$L$644)+SUMIFS('Resumen Anual'!$CR$54,FR118,'Resumen Anual'!$V$9,FC112,'Resumen Anual'!$BI$6)+SUMIFS('Resumen Anual'!$CR$112,FR118,'Resumen Anual'!$V$9,FC112,'Resumen Anual'!$BI$64)+SUMIFS('Resumen Anual'!$CR$170,FR118,'Resumen Anual'!$V$9,FC112,'Resumen Anual'!$BI$122)+SUMIFS('Resumen Anual'!$CR$228,FR118,'Resumen Anual'!$V$9,FC112,'Resumen Anual'!$BI$180)+SUMIFS('Resumen Anual'!$CR$286,FR118,'Resumen Anual'!$V$9,FC112,'Resumen Anual'!$BI$238)+SUMIFS('Resumen Anual'!$CR$344,FR118,'Resumen Anual'!$V$9,FC112,'Resumen Anual'!$BI$296)+SUMIFS('Resumen Anual'!$CR$402,FR118,'Resumen Anual'!$V$9,FC112,'Resumen Anual'!$BI$354)+SUMIFS('Resumen Anual'!$CR$460,FR118,'Resumen Anual'!$V$9,FC112,'Resumen Anual'!$BI$412)+SUMIFS('Resumen Anual'!$CR$518,FR118,'Resumen Anual'!$V$9,FC112,'Resumen Anual'!$BI$470)+SUMIFS('Resumen Anual'!$CR$576,FR118,'Resumen Anual'!$V$9,FC112,'Resumen Anual'!$BI$528)+SUMIFS('Resumen Anual'!$CR$634,FR118,'Resumen Anual'!$V$9,FC112,'Resumen Anual'!$BI$586)+SUMIFS('Resumen Anual'!$CR$692,FR118,'Resumen Anual'!$V$9,FC112,'Resumen Anual'!$BI$644)+SUMIFS('Resumen Anual'!$EQ$54,FR118,'Resumen Anual'!$V$9,FC112,'Resumen Anual'!$DH$6)+SUMIFS('Resumen Anual'!$EQ$112,FR118,'Resumen Anual'!$V$9,FC112,'Resumen Anual'!$DH$64)+SUMIFS('Resumen Anual'!$EQ$170,FR118,'Resumen Anual'!$V$9,FC112,'Resumen Anual'!$DH$122)+SUMIFS('Resumen Anual'!$EQ$228,FR118,'Resumen Anual'!$V$9,FC112,'Resumen Anual'!$DH$180)+SUMIFS('Resumen Anual'!$EQ$286,FR118,'Resumen Anual'!$V$9,FC112,'Resumen Anual'!$DH$238)+SUMIFS('Resumen Anual'!$EQ$344,FR118,'Resumen Anual'!$V$9,FC112,'Resumen Anual'!$DH$296)+SUMIFS('Resumen Anual'!$EQ$402,FR118,'Resumen Anual'!$V$9,FC112,'Resumen Anual'!$DH$354)+SUMIFS('Resumen Anual'!$EQ$460,FR118,'Resumen Anual'!$V$9,FC112,'Resumen Anual'!$DH$412)+SUMIFS('Resumen Anual'!$EQ$518,FR118,'Resumen Anual'!$V$9,FC112,'Resumen Anual'!$DH$470)+SUMIFS('Resumen Anual'!$EQ$576,FR118,'Resumen Anual'!$V$9,FC112,'Resumen Anual'!$DH$528)+SUMIFS('Resumen Anual'!$EQ$634,FR118,'Resumen Anual'!$V$9,FC112,'Resumen Anual'!$DH$586)+SUMIFS('Resumen Anual'!$EQ$692,FR118,'Resumen Anual'!$V$9,FC112,'Resumen Anual'!$DH$644)+SUMIFS('Resumen Anual'!$GN$54,FR118,'Resumen Anual'!$V$9,FC112,'Resumen Anual'!$FE$6)+SUMIFS('Resumen Anual'!$GN$112,FR118,'Resumen Anual'!$V$9,FC112,'Resumen Anual'!$FE$64)+SUMIFS('Resumen Anual'!$GN$170,FR118,'Resumen Anual'!$V$9,FC112,'Resumen Anual'!$FE$122)+SUMIFS('Resumen Anual'!$GN$228,FR118,'Resumen Anual'!$V$9,FC112,'Resumen Anual'!$FE$180)+SUMIFS('Resumen Anual'!$GN$286,FR118,'Resumen Anual'!$V$9,FC112,'Resumen Anual'!$FE$238)+SUMIFS('Resumen Anual'!$GN$344,FR118,'Resumen Anual'!$V$9,FC112,'Resumen Anual'!$FE$296)+SUMIFS('Resumen Anual'!$GN$402,FR118,'Resumen Anual'!$V$9,FC112,'Resumen Anual'!$FE$354)+SUMIFS('Resumen Anual'!$GN$460,FR118,'Resumen Anual'!$V$9,FC112,'Resumen Anual'!$FE$412)+SUMIFS('Resumen Anual'!$GN$518,FR118,'Resumen Anual'!$V$9,FC112,'Resumen Anual'!$FE$470)+SUMIFS('Resumen Anual'!$GN$576,FR118,'Resumen Anual'!$V$9,FC112,'Resumen Anual'!$FE$528)+SUMIFS('Resumen Anual'!$GN$634,FR118,'Resumen Anual'!$V$9,FC112,'Resumen Anual'!$FE$586)+SUMIFS('Resumen Anual'!$GN$692,FR118,'Resumen Anual'!$V$9,FC112,'Resumen Anual'!$FE$644)</f>
        <v>0</v>
      </c>
      <c r="GM118" s="756"/>
      <c r="GN118" s="756"/>
      <c r="GO118" s="1200"/>
    </row>
    <row r="119" spans="1:197" ht="15" customHeight="1" thickBot="1" x14ac:dyDescent="0.3">
      <c r="A119" s="171"/>
      <c r="B119" s="835"/>
      <c r="C119" s="836"/>
      <c r="D119" s="836"/>
      <c r="E119" s="836"/>
      <c r="F119" s="836"/>
      <c r="G119" s="836"/>
      <c r="H119" s="836"/>
      <c r="I119" s="836"/>
      <c r="J119" s="836"/>
      <c r="K119" s="836"/>
      <c r="L119" s="837"/>
      <c r="M119" s="14"/>
      <c r="N119" s="824"/>
      <c r="O119" s="825"/>
      <c r="P119" s="825"/>
      <c r="Q119" s="825"/>
      <c r="R119" s="825"/>
      <c r="S119" s="826"/>
      <c r="T119" s="826"/>
      <c r="U119" s="826"/>
      <c r="V119" s="826"/>
      <c r="W119" s="826"/>
      <c r="X119" s="827"/>
      <c r="Y119" s="15"/>
      <c r="Z119" s="830"/>
      <c r="AA119" s="831"/>
      <c r="AB119" s="831"/>
      <c r="AC119" s="831"/>
      <c r="AD119" s="831"/>
      <c r="AE119" s="770"/>
      <c r="AF119" s="770"/>
      <c r="AG119" s="770"/>
      <c r="AH119" s="770"/>
      <c r="AI119" s="770"/>
      <c r="AJ119" s="770"/>
      <c r="AK119" s="770"/>
      <c r="AL119" s="770"/>
      <c r="AM119" s="770"/>
      <c r="AN119" s="770"/>
      <c r="AO119" s="770"/>
      <c r="AP119" s="770"/>
      <c r="AQ119" s="756"/>
      <c r="AR119" s="756"/>
      <c r="AS119" s="756"/>
      <c r="AT119" s="756"/>
      <c r="AU119" s="756"/>
      <c r="AV119" s="1215"/>
      <c r="AW119" s="1200"/>
      <c r="AX119" s="171"/>
      <c r="AY119" s="835"/>
      <c r="AZ119" s="836"/>
      <c r="BA119" s="836"/>
      <c r="BB119" s="836"/>
      <c r="BC119" s="836"/>
      <c r="BD119" s="836"/>
      <c r="BE119" s="836"/>
      <c r="BF119" s="836"/>
      <c r="BG119" s="836"/>
      <c r="BH119" s="836"/>
      <c r="BI119" s="837"/>
      <c r="BJ119" s="14"/>
      <c r="BK119" s="824"/>
      <c r="BL119" s="825"/>
      <c r="BM119" s="825"/>
      <c r="BN119" s="825"/>
      <c r="BO119" s="825"/>
      <c r="BP119" s="826"/>
      <c r="BQ119" s="826"/>
      <c r="BR119" s="826"/>
      <c r="BS119" s="826"/>
      <c r="BT119" s="826"/>
      <c r="BU119" s="827"/>
      <c r="BV119" s="15"/>
      <c r="BW119" s="830"/>
      <c r="BX119" s="831"/>
      <c r="BY119" s="831"/>
      <c r="BZ119" s="831"/>
      <c r="CA119" s="831"/>
      <c r="CB119" s="770"/>
      <c r="CC119" s="770"/>
      <c r="CD119" s="770"/>
      <c r="CE119" s="770"/>
      <c r="CF119" s="770"/>
      <c r="CG119" s="770"/>
      <c r="CH119" s="770"/>
      <c r="CI119" s="770"/>
      <c r="CJ119" s="770"/>
      <c r="CK119" s="770"/>
      <c r="CL119" s="770"/>
      <c r="CM119" s="770"/>
      <c r="CN119" s="756"/>
      <c r="CO119" s="756"/>
      <c r="CP119" s="756"/>
      <c r="CQ119" s="756"/>
      <c r="CR119" s="756"/>
      <c r="CS119" s="756"/>
      <c r="CT119" s="1200"/>
      <c r="CU119" s="1199"/>
      <c r="CV119" s="171"/>
      <c r="CW119" s="835"/>
      <c r="CX119" s="836"/>
      <c r="CY119" s="836"/>
      <c r="CZ119" s="836"/>
      <c r="DA119" s="836"/>
      <c r="DB119" s="836"/>
      <c r="DC119" s="836"/>
      <c r="DD119" s="836"/>
      <c r="DE119" s="836"/>
      <c r="DF119" s="836"/>
      <c r="DG119" s="837"/>
      <c r="DH119" s="14"/>
      <c r="DI119" s="824"/>
      <c r="DJ119" s="825"/>
      <c r="DK119" s="825"/>
      <c r="DL119" s="825"/>
      <c r="DM119" s="825"/>
      <c r="DN119" s="826"/>
      <c r="DO119" s="826"/>
      <c r="DP119" s="826"/>
      <c r="DQ119" s="826"/>
      <c r="DR119" s="826"/>
      <c r="DS119" s="827"/>
      <c r="DT119" s="15"/>
      <c r="DU119" s="830"/>
      <c r="DV119" s="831"/>
      <c r="DW119" s="831"/>
      <c r="DX119" s="831"/>
      <c r="DY119" s="831"/>
      <c r="DZ119" s="770"/>
      <c r="EA119" s="770"/>
      <c r="EB119" s="770"/>
      <c r="EC119" s="770"/>
      <c r="ED119" s="770"/>
      <c r="EE119" s="770"/>
      <c r="EF119" s="770"/>
      <c r="EG119" s="770"/>
      <c r="EH119" s="770"/>
      <c r="EI119" s="770"/>
      <c r="EJ119" s="770"/>
      <c r="EK119" s="770"/>
      <c r="EL119" s="756"/>
      <c r="EM119" s="756"/>
      <c r="EN119" s="756"/>
      <c r="EO119" s="756"/>
      <c r="EP119" s="756"/>
      <c r="EQ119" s="1215"/>
      <c r="ER119" s="1200"/>
      <c r="ES119" s="171"/>
      <c r="ET119" s="835"/>
      <c r="EU119" s="836"/>
      <c r="EV119" s="836"/>
      <c r="EW119" s="836"/>
      <c r="EX119" s="836"/>
      <c r="EY119" s="836"/>
      <c r="EZ119" s="836"/>
      <c r="FA119" s="836"/>
      <c r="FB119" s="836"/>
      <c r="FC119" s="836"/>
      <c r="FD119" s="837"/>
      <c r="FE119" s="14"/>
      <c r="FF119" s="824"/>
      <c r="FG119" s="825"/>
      <c r="FH119" s="825"/>
      <c r="FI119" s="825"/>
      <c r="FJ119" s="825"/>
      <c r="FK119" s="826"/>
      <c r="FL119" s="826"/>
      <c r="FM119" s="826"/>
      <c r="FN119" s="826"/>
      <c r="FO119" s="826"/>
      <c r="FP119" s="827"/>
      <c r="FQ119" s="15"/>
      <c r="FR119" s="830"/>
      <c r="FS119" s="831"/>
      <c r="FT119" s="831"/>
      <c r="FU119" s="831"/>
      <c r="FV119" s="831"/>
      <c r="FW119" s="770"/>
      <c r="FX119" s="770"/>
      <c r="FY119" s="770"/>
      <c r="FZ119" s="770"/>
      <c r="GA119" s="770"/>
      <c r="GB119" s="770"/>
      <c r="GC119" s="770"/>
      <c r="GD119" s="770"/>
      <c r="GE119" s="770"/>
      <c r="GF119" s="770"/>
      <c r="GG119" s="770"/>
      <c r="GH119" s="770"/>
      <c r="GI119" s="756"/>
      <c r="GJ119" s="756"/>
      <c r="GK119" s="756"/>
      <c r="GL119" s="756"/>
      <c r="GM119" s="756"/>
      <c r="GN119" s="756"/>
      <c r="GO119" s="1200"/>
    </row>
    <row r="120" spans="1:197" ht="15" customHeight="1" thickTop="1" x14ac:dyDescent="0.25">
      <c r="A120" s="171"/>
      <c r="B120" s="818" t="str">
        <f>'Resumen Anual'!$C$18</f>
        <v>N°DE VUELOS</v>
      </c>
      <c r="C120" s="819"/>
      <c r="D120" s="819"/>
      <c r="E120" s="819"/>
      <c r="F120" s="819"/>
      <c r="G120" s="819"/>
      <c r="H120" s="820"/>
      <c r="I120" s="811">
        <f>SUMIF('Resumen Anual'!$FE$622,K112,'Resumen Anual'!$FC$634)+SUMIF('Resumen Anual'!$DH$622,K112,'Resumen Anual'!$DF$634)+SUMIF('Resumen Anual'!$BI$622,K112,'Resumen Anual'!$BG$634)+SUMIF('Resumen Anual'!$L$622,K112,'Resumen Anual'!$J$634)+SUMIF('Resumen Anual'!$FE$566,K112,'Resumen Anual'!$FC$578)+SUMIF('Resumen Anual'!$DH$566,K112,'Resumen Anual'!$DF$578)+SUMIF('Resumen Anual'!$BI$566,K112,'Resumen Anual'!$BG$578)+SUMIF('Resumen Anual'!$L$566,K112,'Resumen Anual'!$J$578)+SUMIF('Resumen Anual'!$FE$510,K112,'Resumen Anual'!$FC$522)+SUMIF('Resumen Anual'!$DH$510,K112,'Resumen Anual'!$DF$522)+SUMIF('Resumen Anual'!$BI$510,K112,'Resumen Anual'!$BG$522)+SUMIF('Resumen Anual'!$L$510,K112,'Resumen Anual'!$J$522)+SUMIF('Resumen Anual'!$FE$454,K112,'Resumen Anual'!$FC$466)+SUMIF('Resumen Anual'!$DH$454,K112,'Resumen Anual'!$DF$466)+SUMIF('Resumen Anual'!$BI$454,K112,'Resumen Anual'!$BG$466)+SUMIF('Resumen Anual'!$L$454,K112,'Resumen Anual'!$J$466)+SUMIF('Resumen Anual'!$FE$398,K112,'Resumen Anual'!$FC$410)+SUMIF('Resumen Anual'!$DH$398,K112,'Resumen Anual'!$DF$410)+SUMIF('Resumen Anual'!$BI$398,K112,'Resumen Anual'!$BG$410)+SUMIF('Resumen Anual'!$L$398,K112,'Resumen Anual'!$J$410)+SUMIF('Resumen Anual'!$FE$342,K112,'Resumen Anual'!$FC$354)+SUMIF('Resumen Anual'!$DH$342,K112,'Resumen Anual'!$DF$354)+SUMIF('Resumen Anual'!$BI$342,K112,'Resumen Anual'!$BG$354)+SUMIF('Resumen Anual'!$L$342,K112,'Resumen Anual'!$J$354)+SUMIF('Resumen Anual'!$FE$286,K112,'Resumen Anual'!$FC$298)+SUMIF('Resumen Anual'!$DH$286,K112,'Resumen Anual'!$DF$298)+SUMIF('Resumen Anual'!$BI$286,K112,'Resumen Anual'!$BG$298)+SUMIF('Resumen Anual'!$L$286,K112,'Resumen Anual'!$J$298)+SUMIF('Resumen Anual'!$FE$230,K112,'Resumen Anual'!$FC$242)+SUMIF('Resumen Anual'!$DH$230,K112,'Resumen Anual'!$DF$242)+SUMIF('Resumen Anual'!$BI$230,K112,'Resumen Anual'!$BG$242)+SUMIF('Resumen Anual'!$L$230,K112,'Resumen Anual'!$J$242)+SUMIF('Resumen Anual'!$FE$174,K112,'Resumen Anual'!$FC$186)+SUMIF('Resumen Anual'!$DH$174,K112,'Resumen Anual'!$DF$186)+SUMIF('Resumen Anual'!$BI$174,K112,'Resumen Anual'!$BG$186)+SUMIF('Resumen Anual'!$L$174,K112,'Resumen Anual'!$J$186)+SUMIF('Resumen Anual'!$FE$118,K112,'Resumen Anual'!$FC$130)+SUMIF('Resumen Anual'!$DH$118,K112,'Resumen Anual'!$DF$130)+SUMIF('Resumen Anual'!$BI$118,K112,'Resumen Anual'!$BG$130)+SUMIF('Resumen Anual'!$L$118,K112,'Resumen Anual'!$J$130)+SUMIF('Resumen Anual'!$FE$62,K112,'Resumen Anual'!$FC$74)+SUMIF('Resumen Anual'!$DH$62,K112,'Resumen Anual'!$DF$74)+SUMIF('Resumen Anual'!$BI$62,K112,'Resumen Anual'!$BG$74)+SUMIF('Resumen Anual'!$L$62,K112,'Resumen Anual'!$J$74)+SUMIF('Resumen Anual'!$FE$6,K112,'Resumen Anual'!$FC$18)+SUMIF('Resumen Anual'!$DH$6,K112,'Resumen Anual'!$DF$18)+SUMIF('Resumen Anual'!$BI$6,K112,'Resumen Anual'!$BG$18)+SUMIF('Resumen Anual'!$L$6,K112,'Resumen Anual'!$J$18)+SUMIF('Bitácoras Anteriores'!$K$6,K112,'Bitácoras Anteriores'!$B$12)+SUMIF('Bitácoras Anteriores'!$K$59,$K$6,'Bitácoras Anteriores'!$B$65)+SUMIF('Bitácoras Anteriores'!$K$112,K112,'Bitácoras Anteriores'!$B$118)+SUMIF('Bitácoras Anteriores'!$K$165,K112,'Bitácoras Anteriores'!$B$171)+SUMIF('Bitácoras Anteriores'!$K$218,K112,'Bitácoras Anteriores'!$B$224)+SUMIF('Bitácoras Anteriores'!$K$271,K112,'Bitácoras Anteriores'!$B$277)+SUMIF('Bitácoras Anteriores'!$K$324,K112,'Bitácoras Anteriores'!$B$330)+SUMIF('Bitácoras Anteriores'!$BH$6,K112,'Bitácoras Anteriores'!$AY$12)+SUMIF('Bitácoras Anteriores'!$BH$59,$K$6,'Bitácoras Anteriores'!$AY$65)+SUMIF('Bitácoras Anteriores'!$BH$112,K112,'Bitácoras Anteriores'!$AY$118)+SUMIF('Bitácoras Anteriores'!$BH$165,K112,'Bitácoras Anteriores'!$AY$171)+SUMIF('Bitácoras Anteriores'!$BH$218,K112,'Bitácoras Anteriores'!$AY$224)+SUMIF('Bitácoras Anteriores'!$BH$271,K112,'Bitácoras Anteriores'!$AY$277)+SUMIF('Bitácoras Anteriores'!$BH$324,K112,'Bitácoras Anteriores'!$AY$330)+SUMIF('Bitácoras Anteriores'!$DF$6,K112,'Bitácoras Anteriores'!$CW$12)+SUMIF('Bitácoras Anteriores'!$DF$59,$K$6,'Bitácoras Anteriores'!$CW$65)+SUMIF('Bitácoras Anteriores'!$DF$112,K112,'Bitácoras Anteriores'!$CW$118)+SUMIF('Bitácoras Anteriores'!$DF$165,K112,'Bitácoras Anteriores'!$CW$171)+SUMIF('Bitácoras Anteriores'!$DF$218,K112,'Bitácoras Anteriores'!$CW$224)+SUMIF('Bitácoras Anteriores'!$DF$271,K112,'Bitácoras Anteriores'!$CW$277)+SUMIF('Bitácoras Anteriores'!$DF$324,K112,'Bitácoras Anteriores'!$CW$330)+SUMIF('Bitácoras Anteriores'!$FC$6,K112,'Bitácoras Anteriores'!$ET$12)+SUMIF('Bitácoras Anteriores'!$FC$59,$K$6,'Bitácoras Anteriores'!$ET$65)+SUMIF('Bitácoras Anteriores'!$FC$112,K112,'Bitácoras Anteriores'!$ET$118)+SUMIF('Bitácoras Anteriores'!$FC$165,K112,'Bitácoras Anteriores'!$ET$171)+SUMIF('Bitácoras Anteriores'!$FC$218,K112,'Bitácoras Anteriores'!$ET$224)+SUMIF('Bitácoras Anteriores'!$FC$271,K112,'Bitácoras Anteriores'!$ET$277)+SUMIF('Bitácoras Anteriores'!$FC$324,K112,'Bitácoras Anteriores'!$ET$330)</f>
        <v>0</v>
      </c>
      <c r="J120" s="719"/>
      <c r="K120" s="719"/>
      <c r="L120" s="812"/>
      <c r="M120" s="630"/>
      <c r="N120" s="799" t="str">
        <f>'Resumen Anual'!$O$18</f>
        <v>DÍA</v>
      </c>
      <c r="O120" s="713"/>
      <c r="P120" s="713"/>
      <c r="Q120" s="713"/>
      <c r="R120" s="713" t="e">
        <f>SUMIF('Resumen Anual'!$L$6,K112,'Resumen Anual'!$T$18)+SUMIF('Resumen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Anual'!#REF!)+SUMIF(#REF!,K112,#REF!)+SUMIF(#REF!,K112,#REF!)+SUMIF(#REF!,K112,#REF!)+SUMIF(#REF!,K112,#REF!)+SUMIF(#REF!,K112,#REF!)+SUMIF(#REF!,K112,#REF!)+SUMIF(#REF!,K112,#REF!)+SUMIF(#REF!,K112,#REF!)</f>
        <v>#REF!</v>
      </c>
      <c r="S120" s="816">
        <f>SUMIF('Resumen Anual'!$FE$622,K112,'Resumen Anual'!$FM$634)+SUMIF('Resumen Anual'!$DH$622,K112,'Resumen Anual'!$DP$634)+SUMIF('Resumen Anual'!$BI$622,K112,'Resumen Anual'!$BQ$634)+SUMIF('Resumen Anual'!$L$622,K112,'Resumen Anual'!$T$634)+SUMIF('Resumen Anual'!$FE$566,K112,'Resumen Anual'!$FM$578)+SUMIF('Resumen Anual'!$DH$566,K112,'Resumen Anual'!$DP$578)+SUMIF('Resumen Anual'!$BI$566,K112,'Resumen Anual'!$BQ$578)+SUMIF('Resumen Anual'!$L$566,K112,'Resumen Anual'!$T$578)+SUMIF('Resumen Anual'!$FE$510,K112,'Resumen Anual'!$FM$522)+SUMIF('Resumen Anual'!$DH$510,K112,'Resumen Anual'!$DP$522)+SUMIF('Resumen Anual'!$BI$510,K112,'Resumen Anual'!$BQ$522)+SUMIF('Resumen Anual'!$L$510,K112,'Resumen Anual'!$T$522)+SUMIF('Resumen Anual'!$FE$454,K112,'Resumen Anual'!$FM$466)+SUMIF('Resumen Anual'!$DH$454,K112,'Resumen Anual'!$DP$466)+SUMIF('Resumen Anual'!$BI$454,K112,'Resumen Anual'!$BQ$466)+SUMIF('Resumen Anual'!$L$454,K112,'Resumen Anual'!$T$466)+SUMIF('Resumen Anual'!$FE$398,K112,'Resumen Anual'!$FM$410)+SUMIF('Resumen Anual'!$DH$398,K112,'Resumen Anual'!$DP$410)+SUMIF('Resumen Anual'!$BI$398,K112,'Resumen Anual'!$BQ$410)+SUMIF('Resumen Anual'!$L$398,K112,'Resumen Anual'!$T$410)+SUMIF('Resumen Anual'!$FE$342,K112,'Resumen Anual'!$FM$354)+SUMIF('Resumen Anual'!$DH$342,K112,'Resumen Anual'!$DP$354)+SUMIF('Resumen Anual'!$BI$342,K112,'Resumen Anual'!$BQ$354)+SUMIF('Resumen Anual'!$L$342,K112,'Resumen Anual'!$T$354)+SUMIF('Resumen Anual'!$FE$286,K112,'Resumen Anual'!$FM$298)+SUMIF('Resumen Anual'!$DH$286,K112,'Resumen Anual'!$DP$298)+SUMIF('Resumen Anual'!$BI$286,K112,'Resumen Anual'!$BQ$298)+SUMIF('Resumen Anual'!$L$286,K112,'Resumen Anual'!$T$298)+SUMIF('Resumen Anual'!$FE$230,K112,'Resumen Anual'!$FM$242)+SUMIF('Resumen Anual'!$DH$230,K112,'Resumen Anual'!$DP$242)+SUMIF('Resumen Anual'!$BI$230,K112,'Resumen Anual'!$BQ$242)+SUMIF('Resumen Anual'!$L$230,K112,'Resumen Anual'!$T$242)+SUMIF('Resumen Anual'!$FE$174,K112,'Resumen Anual'!$FM$186)+SUMIF('Resumen Anual'!$DH$174,K112,'Resumen Anual'!$DP$186)+SUMIF('Resumen Anual'!$BI$174,K112,'Resumen Anual'!$BQ$186)+SUMIF('Resumen Anual'!$L$174,K112,'Resumen Anual'!$T$186)+SUMIF('Resumen Anual'!$FE$118,K112,'Resumen Anual'!$FM$130)+SUMIF('Resumen Anual'!$DH$118,K112,'Resumen Anual'!$DP$130)+SUMIF('Resumen Anual'!$BI$118,K112,'Resumen Anual'!$BQ$130)+SUMIF('Resumen Anual'!$L$118,K112,'Resumen Anual'!$T$130)+SUMIF('Resumen Anual'!$FE$62,K112,'Resumen Anual'!$FM$74)+SUMIF('Resumen Anual'!$DH$62,K112,'Resumen Anual'!$DP$74)+SUMIF('Resumen Anual'!$BI$62,K112,'Resumen Anual'!$BQ$74)+SUMIF('Resumen Anual'!$L$62,K112,'Resumen Anual'!$T$74)+SUMIF('Resumen Anual'!$FE$6,K112,'Resumen Anual'!$FM$18)+SUMIF('Resumen Anual'!$DH$6,K112,'Resumen Anual'!$DP$18)+SUMIF('Resumen Anual'!$BI$6,K112,'Resumen Anual'!$BQ$18)+SUMIF('Resumen Anual'!$L$6,K112,'Resumen Anual'!$T$18)+SUMIF('Bitácoras Anteriores'!$K$6,K112,'Bitácoras Anteriores'!$S$14)+SUMIF('Bitácoras Anteriores'!$K$59,$K$6,'Bitácoras Anteriores'!$S$67)+SUMIF('Bitácoras Anteriores'!$K$112,K112,'Bitácoras Anteriores'!$S$120)+SUMIF('Bitácoras Anteriores'!$K$165,K112,'Bitácoras Anteriores'!$S$173)+SUMIF('Bitácoras Anteriores'!$K$218,K112,'Bitácoras Anteriores'!$S$226)+SUMIF('Bitácoras Anteriores'!$K$271,K112,'Bitácoras Anteriores'!$S$279)+SUMIF('Bitácoras Anteriores'!$K$324,K112,'Bitácoras Anteriores'!$S$332)+SUMIF('Bitácoras Anteriores'!$BH$6,K112,'Bitácoras Anteriores'!$BP$14)+SUMIF('Bitácoras Anteriores'!$BH$59,$K$6,'Bitácoras Anteriores'!$BP$67)+SUMIF('Bitácoras Anteriores'!$BH$112,K112,'Bitácoras Anteriores'!$BP$120)+SUMIF('Bitácoras Anteriores'!$BH$165,K112,'Bitácoras Anteriores'!$BP$173)+SUMIF('Bitácoras Anteriores'!$BH$218,K112,'Bitácoras Anteriores'!$BP$226)+SUMIF('Bitácoras Anteriores'!$BH$271,K112,'Bitácoras Anteriores'!$BP$279)+SUMIF('Bitácoras Anteriores'!$BH$324,K112,'Bitácoras Anteriores'!$BP$332)+SUMIF('Bitácoras Anteriores'!$DF$6,K112,'Bitácoras Anteriores'!$DN$14)+SUMIF('Bitácoras Anteriores'!$DF$59,$K$6,'Bitácoras Anteriores'!$DN$67)+SUMIF('Bitácoras Anteriores'!$DF$112,K112,'Bitácoras Anteriores'!$DN$120)+SUMIF('Bitácoras Anteriores'!$DF$165,K112,'Bitácoras Anteriores'!$DN$173)+SUMIF('Bitácoras Anteriores'!$DF$218,K112,'Bitácoras Anteriores'!$DN$226)+SUMIF('Bitácoras Anteriores'!$DF$271,K112,'Bitácoras Anteriores'!$DN$279)+SUMIF('Bitácoras Anteriores'!$DF$324,K112,'Bitácoras Anteriores'!$DN$332)+SUMIF('Bitácoras Anteriores'!$FC$6,K112,'Bitácoras Anteriores'!$FK$14)+SUMIF('Bitácoras Anteriores'!$FC$59,$K$6,'Bitácoras Anteriores'!$FK$67)+SUMIF('Bitácoras Anteriores'!$FC$112,K112,'Bitácoras Anteriores'!$FK$120)+SUMIF('Bitácoras Anteriores'!$FC$165,K112,'Bitácoras Anteriores'!$FK$173)+SUMIF('Bitácoras Anteriores'!$FC$218,K112,'Bitácoras Anteriores'!$FK$226)+SUMIF('Bitácoras Anteriores'!$FC$271,K112,'Bitácoras Anteriores'!$FK$279)+SUMIF('Bitácoras Anteriores'!$FC$324,K112,'Bitácoras Anteriores'!$FK$332)</f>
        <v>0</v>
      </c>
      <c r="T120" s="816"/>
      <c r="U120" s="816"/>
      <c r="V120" s="816"/>
      <c r="W120" s="816"/>
      <c r="X120" s="816"/>
      <c r="Y120" s="15"/>
      <c r="Z120" s="771">
        <f>IF(Z118=0," ",Z118+1)</f>
        <v>2023</v>
      </c>
      <c r="AA120" s="772"/>
      <c r="AB120" s="772"/>
      <c r="AC120" s="772"/>
      <c r="AD120" s="772"/>
      <c r="AE120" s="1214">
        <f>SUMIFS('Resumen Anual'!$AF$54,Z120,'Resumen Anual'!$V$9,K112,'Resumen Anual'!$L$6)+SUMIFS('Resumen Anual'!$AF$112,Z120,'Resumen Anual'!$V$9,K112,'Resumen Anual'!$L$64)+SUMIFS('Resumen Anual'!$AF$170,Z120,'Resumen Anual'!$V$9,K112,'Resumen Anual'!$L$122)+SUMIFS('Resumen Anual'!$AF$228,Z120,'Resumen Anual'!$V$9,K112,'Resumen Anual'!$L$180)+SUMIFS('Resumen Anual'!$AF$286,Z120,'Resumen Anual'!$V$9,K112,'Resumen Anual'!$L$238)+SUMIFS('Resumen Anual'!$AF$344,Z120,'Resumen Anual'!$V$9,K112,'Resumen Anual'!$L$296)+SUMIFS('Resumen Anual'!$AF$402,Z120,'Resumen Anual'!$V$9,K112,'Resumen Anual'!$L$354)+SUMIFS('Resumen Anual'!$AF$460,Z120,'Resumen Anual'!$V$9,K112,'Resumen Anual'!$L$412)+SUMIFS('Resumen Anual'!$AF$518,Z120,'Resumen Anual'!$V$9,K112,'Resumen Anual'!$L$470)+SUMIFS('Resumen Anual'!$AF$576,Z120,'Resumen Anual'!$V$9,K112,'Resumen Anual'!$L$528)+SUMIFS('Resumen Anual'!$AF$634,Z120,'Resumen Anual'!$V$9,K112,'Resumen Anual'!$L$586)+SUMIFS('Resumen Anual'!$AF$692,Z120,'Resumen Anual'!$V$9,K112,'Resumen Anual'!$L$644)+SUMIFS('Resumen Anual'!$CC$54,Z120,'Resumen Anual'!$V$9,K112,'Resumen Anual'!$BI$6)+SUMIFS('Resumen Anual'!$CC$112,Z120,'Resumen Anual'!$V$9,K112,'Resumen Anual'!$BI$64)+SUMIFS('Resumen Anual'!$CC$170,Z120,'Resumen Anual'!$V$9,K112,'Resumen Anual'!$BI$122)+SUMIFS('Resumen Anual'!$CC$228,Z120,'Resumen Anual'!$V$9,K112,'Resumen Anual'!$BI$180)+SUMIFS('Resumen Anual'!$CC$286,Z120,'Resumen Anual'!$V$9,K112,'Resumen Anual'!$BI$238)+SUMIFS('Resumen Anual'!$CC$344,Z120,'Resumen Anual'!$V$9,K112,'Resumen Anual'!$BI$296)+SUMIFS('Resumen Anual'!$CC$402,Z120,'Resumen Anual'!$V$9,K112,'Resumen Anual'!$BI$354)+SUMIFS('Resumen Anual'!$CC$460,Z120,'Resumen Anual'!$V$9,K112,'Resumen Anual'!$BI$412)+SUMIFS('Resumen Anual'!$CC$518,Z120,'Resumen Anual'!$V$9,K112,'Resumen Anual'!$BI$470)+SUMIFS('Resumen Anual'!$CC$576,Z120,'Resumen Anual'!$V$9,K112,'Resumen Anual'!$BI$528)+SUMIFS('Resumen Anual'!$CC$634,Z120,'Resumen Anual'!$V$9,K112,'Resumen Anual'!$BI$586)+SUMIFS('Resumen Anual'!$CC$692,Z120,'Resumen Anual'!$V$9,K112,'Resumen Anual'!$BI$644)+SUMIFS('Resumen Anual'!$EB$54,Z120,'Resumen Anual'!$V$9,K112,'Resumen Anual'!$DH$6)+SUMIFS('Resumen Anual'!$EB$112,Z120,'Resumen Anual'!$V$9,K112,'Resumen Anual'!$DH$64)+SUMIFS('Resumen Anual'!$EB$170,Z120,'Resumen Anual'!$V$9,K112,'Resumen Anual'!$DH$122)+SUMIFS('Resumen Anual'!$EB$228,Z120,'Resumen Anual'!$V$9,K112,'Resumen Anual'!$DH$180)+SUMIFS('Resumen Anual'!$EB$286,Z120,'Resumen Anual'!$V$9,K112,'Resumen Anual'!$DH$238)+SUMIFS('Resumen Anual'!$EB$344,Z120,'Resumen Anual'!$V$9,K112,'Resumen Anual'!$DH$296)+SUMIFS('Resumen Anual'!$EB$402,Z120,'Resumen Anual'!$V$9,K112,'Resumen Anual'!$DH$354)+SUMIFS('Resumen Anual'!$EB$460,Z120,'Resumen Anual'!$V$9,K112,'Resumen Anual'!$DH$412)+SUMIFS('Resumen Anual'!$EB$518,Z120,'Resumen Anual'!$V$9,K112,'Resumen Anual'!$DH$470)+SUMIFS('Resumen Anual'!$EB$576,Z120,'Resumen Anual'!$V$9,K112,'Resumen Anual'!$DH$528)+SUMIFS('Resumen Anual'!$EB$634,Z120,'Resumen Anual'!$V$9,K112,'Resumen Anual'!$DH$586)+SUMIFS('Resumen Anual'!$EB$692,Z120,'Resumen Anual'!$V$9,K112,'Resumen Anual'!$DH$644)+SUMIFS('Resumen Anual'!$FY$54,Z120,'Resumen Anual'!$V$9,K112,'Resumen Anual'!$FE$6)+SUMIFS('Resumen Anual'!$FY$112,Z120,'Resumen Anual'!$V$9,K112,'Resumen Anual'!$FE$64)+SUMIFS('Resumen Anual'!$FY$170,Z120,'Resumen Anual'!$V$9,K112,'Resumen Anual'!$FE$122)+SUMIFS('Resumen Anual'!$FY$228,Z120,'Resumen Anual'!$V$9,K112,'Resumen Anual'!$FE$180)+SUMIFS('Resumen Anual'!$FY$286,Z120,'Resumen Anual'!$V$9,K112,'Resumen Anual'!$FE$238)+SUMIFS('Resumen Anual'!$FY$344,Z120,'Resumen Anual'!$V$9,K112,'Resumen Anual'!$FE$296)+SUMIFS('Resumen Anual'!$FY$402,Z120,'Resumen Anual'!$V$9,K112,'Resumen Anual'!$FE$354)+SUMIFS('Resumen Anual'!$FY$460,Z120,'Resumen Anual'!$V$9,K112,'Resumen Anual'!$FE$412)+SUMIFS('Resumen Anual'!$FY$518,Z120,'Resumen Anual'!$V$9,K112,'Resumen Anual'!$FE$470)+SUMIFS('Resumen Anual'!$FY$576,Z120,'Resumen Anual'!$V$9,K112,'Resumen Anual'!$FE$528)+SUMIFS('Resumen Anual'!$FY$634,Z120,'Resumen Anual'!$V$9,K112,'Resumen Anual'!$FE$586)+SUMIFS('Resumen Anual'!$FY$692,Z120,'Resumen Anual'!$V$9,K112,'Resumen Anual'!$FE$644)</f>
        <v>0</v>
      </c>
      <c r="AF120" s="770"/>
      <c r="AG120" s="770"/>
      <c r="AH120" s="770"/>
      <c r="AI120" s="770">
        <f>SUMIFS('Resumen Anual'!$AJ$54,Z120,'Resumen Anual'!$V$9,K112,'Resumen Anual'!$L$6)+SUMIFS('Resumen Anual'!$AJ$112,Z120,'Resumen Anual'!$V$9,K112,'Resumen Anual'!$L$64)+SUMIFS('Resumen Anual'!$AJ$170,Z120,'Resumen Anual'!$V$9,K112,'Resumen Anual'!$L$122)+SUMIFS('Resumen Anual'!$AJ$228,Z120,'Resumen Anual'!$V$9,K112,'Resumen Anual'!$L$180)+SUMIFS('Resumen Anual'!$AJ$286,Z120,'Resumen Anual'!$V$9,K112,'Resumen Anual'!$L$238)+SUMIFS('Resumen Anual'!$AJ$344,Z120,'Resumen Anual'!$V$9,K112,'Resumen Anual'!$L$296)+SUMIFS('Resumen Anual'!$AJ$402,Z120,'Resumen Anual'!$V$9,K112,'Resumen Anual'!$L$354)+SUMIFS('Resumen Anual'!$AJ$460,Z120,'Resumen Anual'!$V$9,K112,'Resumen Anual'!$L$412)+SUMIFS('Resumen Anual'!$AJ$518,Z120,'Resumen Anual'!$V$9,K112,'Resumen Anual'!$L$470)+SUMIFS('Resumen Anual'!$AJ$576,Z120,'Resumen Anual'!$V$9,K112,'Resumen Anual'!$L$528)+SUMIFS('Resumen Anual'!$AJ$634,Z120,'Resumen Anual'!$V$9,K112,'Resumen Anual'!$L$586)+SUMIFS('Resumen Anual'!$AJ$692,Z120,'Resumen Anual'!$V$9,K112,'Resumen Anual'!$L$644)+SUMIFS('Resumen Anual'!$CG$54,Z120,'Resumen Anual'!$V$9,K112,'Resumen Anual'!$BI$6)+SUMIFS('Resumen Anual'!$CG$112,Z120,'Resumen Anual'!$V$9,K112,'Resumen Anual'!$BI$64)+SUMIFS('Resumen Anual'!$CG$170,Z120,'Resumen Anual'!$V$9,K112,'Resumen Anual'!$BI$122)+SUMIFS('Resumen Anual'!$CG$228,Z120,'Resumen Anual'!$V$9,K112,'Resumen Anual'!$BI$180)+SUMIFS('Resumen Anual'!$CG$286,Z120,'Resumen Anual'!$V$9,K112,'Resumen Anual'!$BI$238)+SUMIFS('Resumen Anual'!$CG$344,Z120,'Resumen Anual'!$V$9,K112,'Resumen Anual'!$BI$296)+SUMIFS('Resumen Anual'!$CG$402,Z120,'Resumen Anual'!$V$9,K112,'Resumen Anual'!$BI$354)+SUMIFS('Resumen Anual'!$CG$460,Z120,'Resumen Anual'!$V$9,K112,'Resumen Anual'!$BI$412)+SUMIFS('Resumen Anual'!$CG$518,Z120,'Resumen Anual'!$V$9,K112,'Resumen Anual'!$BI$470)+SUMIFS('Resumen Anual'!$CG$576,Z120,'Resumen Anual'!$V$9,K112,'Resumen Anual'!$BI$528)+SUMIFS('Resumen Anual'!$CG$634,Z120,'Resumen Anual'!$V$9,K112,'Resumen Anual'!$BI$586)+SUMIFS('Resumen Anual'!$CG$692,Z120,'Resumen Anual'!$V$9,K112,'Resumen Anual'!$BI$644)+SUMIFS('Resumen Anual'!$EF$54,Z120,'Resumen Anual'!$V$9,K112,'Resumen Anual'!$DH$6)+SUMIFS('Resumen Anual'!$EF$112,Z120,'Resumen Anual'!$V$9,K112,'Resumen Anual'!$DH$64)+SUMIFS('Resumen Anual'!$EF$170,Z120,'Resumen Anual'!$V$9,K112,'Resumen Anual'!$DH$122)+SUMIFS('Resumen Anual'!$EF$228,Z120,'Resumen Anual'!$V$9,K112,'Resumen Anual'!$DH$180)+SUMIFS('Resumen Anual'!$EF$286,Z120,'Resumen Anual'!$V$9,K112,'Resumen Anual'!$DH$238)+SUMIFS('Resumen Anual'!$EF$344,Z120,'Resumen Anual'!$V$9,K112,'Resumen Anual'!$DH$296)+SUMIFS('Resumen Anual'!$EF$402,Z120,'Resumen Anual'!$V$9,K112,'Resumen Anual'!$DH$354)+SUMIFS('Resumen Anual'!$EF$460,Z120,'Resumen Anual'!$V$9,K112,'Resumen Anual'!$DH$412)+SUMIFS('Resumen Anual'!$EF$518,Z120,'Resumen Anual'!$V$9,K112,'Resumen Anual'!$DH$470)+SUMIFS('Resumen Anual'!$EF$576,Z120,'Resumen Anual'!$V$9,K112,'Resumen Anual'!$DH$528)+SUMIFS('Resumen Anual'!$EF$634,Z120,'Resumen Anual'!$V$9,K112,'Resumen Anual'!$DH$586)+SUMIFS('Resumen Anual'!$EF$692,Z120,'Resumen Anual'!$V$9,K112,'Resumen Anual'!$DH$644)+SUMIFS('Resumen Anual'!$GC$54,Z120,'Resumen Anual'!$V$9,K112,'Resumen Anual'!$FE$6)+SUMIFS('Resumen Anual'!$GC$112,Z120,'Resumen Anual'!$V$9,K112,'Resumen Anual'!$FE$64)+SUMIFS('Resumen Anual'!$GC$170,Z120,'Resumen Anual'!$V$9,K112,'Resumen Anual'!$FE$122)+SUMIFS('Resumen Anual'!$GC$228,Z120,'Resumen Anual'!$V$9,K112,'Resumen Anual'!$FE$180)+SUMIFS('Resumen Anual'!$GC$286,Z120,'Resumen Anual'!$V$9,K112,'Resumen Anual'!$FE$238)+SUMIFS('Resumen Anual'!$GC$344,Z120,'Resumen Anual'!$V$9,K112,'Resumen Anual'!$FE$296)+SUMIFS('Resumen Anual'!$GC$402,Z120,'Resumen Anual'!$V$9,K112,'Resumen Anual'!$FE$354)+SUMIFS('Resumen Anual'!$GC$460,Z120,'Resumen Anual'!$V$9,K112,'Resumen Anual'!$FE$412)+SUMIFS('Resumen Anual'!$GC$518,Z120,'Resumen Anual'!$V$9,K112,'Resumen Anual'!$FE$470)+SUMIFS('Resumen Anual'!$GC$576,Z120,'Resumen Anual'!$V$9,K112,'Resumen Anual'!$FE$528)+SUMIFS('Resumen Anual'!$GC$634,Z120,'Resumen Anual'!$V$9,K112,'Resumen Anual'!$FE$586)+SUMIFS('Resumen Anual'!$GC$692,Z120,'Resumen Anual'!$V$9,K112,'Resumen Anual'!$FE$644)</f>
        <v>0</v>
      </c>
      <c r="AJ120" s="770"/>
      <c r="AK120" s="770"/>
      <c r="AL120" s="770"/>
      <c r="AM120" s="770">
        <f>SUMIFS('Resumen Anual'!$AN$54,Z120,'Resumen Anual'!$V$9,K112,'Resumen Anual'!$L$6)+SUMIFS('Resumen Anual'!$AN$112,Z120,'Resumen Anual'!$V$9,K112,'Resumen Anual'!$L$64)+SUMIFS('Resumen Anual'!$AN$170,Z120,'Resumen Anual'!$V$9,K112,'Resumen Anual'!$L$122)+SUMIFS('Resumen Anual'!$AN$228,Z120,'Resumen Anual'!$V$9,K112,'Resumen Anual'!$L$180)+SUMIFS('Resumen Anual'!$AN$286,Z120,'Resumen Anual'!$V$9,K112,'Resumen Anual'!$L$238)+SUMIFS('Resumen Anual'!$AN$344,Z120,'Resumen Anual'!$V$9,K112,'Resumen Anual'!$L$296)+SUMIFS('Resumen Anual'!$AN$402,Z120,'Resumen Anual'!$V$9,K112,'Resumen Anual'!$L$354)+SUMIFS('Resumen Anual'!$AN$460,Z120,'Resumen Anual'!$V$9,K112,'Resumen Anual'!$L$412)+SUMIFS('Resumen Anual'!$AN$518,Z120,'Resumen Anual'!$V$9,K112,'Resumen Anual'!$L$470)+SUMIFS('Resumen Anual'!$AN$576,Z120,'Resumen Anual'!$V$9,K112,'Resumen Anual'!$L$528)+SUMIFS('Resumen Anual'!$AN$634,Z120,'Resumen Anual'!$V$9,K112,'Resumen Anual'!$L$586)+SUMIFS('Resumen Anual'!$AN$692,Z120,'Resumen Anual'!$V$9,K112,'Resumen Anual'!$L$644)+SUMIFS('Resumen Anual'!$CK$54,Z120,'Resumen Anual'!$V$9,K112,'Resumen Anual'!$BI$6)+SUMIFS('Resumen Anual'!$CK$112,Z120,'Resumen Anual'!$V$9,K112,'Resumen Anual'!$BI$64)+SUMIFS('Resumen Anual'!$CK$170,Z120,'Resumen Anual'!$V$9,K112,'Resumen Anual'!$BI$122)+SUMIFS('Resumen Anual'!$CK$228,Z120,'Resumen Anual'!$V$9,K112,'Resumen Anual'!$BI$180)+SUMIFS('Resumen Anual'!$CK$286,Z120,'Resumen Anual'!$V$9,K112,'Resumen Anual'!$BI$238)+SUMIFS('Resumen Anual'!$CK$344,Z120,'Resumen Anual'!$V$9,K112,'Resumen Anual'!$BI$296)+SUMIFS('Resumen Anual'!$CK$402,Z120,'Resumen Anual'!$V$9,K112,'Resumen Anual'!$BI$354)+SUMIFS('Resumen Anual'!$CK$460,Z120,'Resumen Anual'!$V$9,K112,'Resumen Anual'!$BI$412)+SUMIFS('Resumen Anual'!$CK$518,Z120,'Resumen Anual'!$V$9,K112,'Resumen Anual'!$BI$470)+SUMIFS('Resumen Anual'!$CK$576,Z120,'Resumen Anual'!$V$9,K112,'Resumen Anual'!$BI$528)+SUMIFS('Resumen Anual'!$CK$634,Z120,'Resumen Anual'!$V$9,K112,'Resumen Anual'!$BI$586)+SUMIFS('Resumen Anual'!$CK$692,Z120,'Resumen Anual'!$V$9,K112,'Resumen Anual'!$BI$644)+SUMIFS('Resumen Anual'!$EJ$54,Z120,'Resumen Anual'!$V$9,K112,'Resumen Anual'!$DH$6)+SUMIFS('Resumen Anual'!$EJ$112,Z120,'Resumen Anual'!$V$9,K112,'Resumen Anual'!$DH$64)+SUMIFS('Resumen Anual'!$EJ$170,Z120,'Resumen Anual'!$V$9,K112,'Resumen Anual'!$DH$122)+SUMIFS('Resumen Anual'!$EJ$228,Z120,'Resumen Anual'!$V$9,K112,'Resumen Anual'!$DH$180)+SUMIFS('Resumen Anual'!$EJ$286,Z120,'Resumen Anual'!$V$9,K112,'Resumen Anual'!$DH$238)+SUMIFS('Resumen Anual'!$EJ$344,Z120,'Resumen Anual'!$V$9,K112,'Resumen Anual'!$DH$296)+SUMIFS('Resumen Anual'!$EJ$402,Z120,'Resumen Anual'!$V$9,K112,'Resumen Anual'!$DH$354)+SUMIFS('Resumen Anual'!$EJ$460,Z120,'Resumen Anual'!$V$9,K112,'Resumen Anual'!$DH$412)+SUMIFS('Resumen Anual'!$EJ$518,Z120,'Resumen Anual'!$V$9,K112,'Resumen Anual'!$DH$470)+SUMIFS('Resumen Anual'!$EJ$576,Z120,'Resumen Anual'!$V$9,K112,'Resumen Anual'!$DH$528)+SUMIFS('Resumen Anual'!$EJ$634,Z120,'Resumen Anual'!$V$9,K112,'Resumen Anual'!$DH$586)+SUMIFS('Resumen Anual'!$EJ$692,Z120,'Resumen Anual'!$V$9,K112,'Resumen Anual'!$DH$644)+SUMIFS('Resumen Anual'!$GG$54,Z120,'Resumen Anual'!$V$9,K112,'Resumen Anual'!$FE$6)+SUMIFS('Resumen Anual'!$GG$112,Z120,'Resumen Anual'!$V$9,K112,'Resumen Anual'!$FE$64)+SUMIFS('Resumen Anual'!$GG$170,Z120,'Resumen Anual'!$V$9,K112,'Resumen Anual'!$FE$122)+SUMIFS('Resumen Anual'!$GG$228,Z120,'Resumen Anual'!$V$9,K112,'Resumen Anual'!$FE$180)+SUMIFS('Resumen Anual'!$GG$286,Z120,'Resumen Anual'!$V$9,K112,'Resumen Anual'!$FE$238)+SUMIFS('Resumen Anual'!$GG$344,Z120,'Resumen Anual'!$V$9,K112,'Resumen Anual'!$FE$296)+SUMIFS('Resumen Anual'!$GG$402,Z120,'Resumen Anual'!$V$9,K112,'Resumen Anual'!$FE$354)+SUMIFS('Resumen Anual'!$GG$460,Z120,'Resumen Anual'!$V$9,K112,'Resumen Anual'!$FE$412)+SUMIFS('Resumen Anual'!$GG$518,Z120,'Resumen Anual'!$V$9,K112,'Resumen Anual'!$FE$470)+SUMIFS('Resumen Anual'!$GG$576,Z120,'Resumen Anual'!$V$9,K112,'Resumen Anual'!$FE$528)+SUMIFS('Resumen Anual'!$GG$634,Z120,'Resumen Anual'!$V$9,K112,'Resumen Anual'!$FE$586)+SUMIFS('Resumen Anual'!$GG$692,Z120,'Resumen Anual'!$V$9,K112,'Resumen Anual'!$FE$644)</f>
        <v>0</v>
      </c>
      <c r="AN120" s="770"/>
      <c r="AO120" s="770"/>
      <c r="AP120" s="770"/>
      <c r="AQ120" s="756">
        <f>SUMIFS('Resumen Anual'!$AR$54,Z120,'Resumen Anual'!$V$9,K112,'Resumen Anual'!$L$6)+SUMIFS('Resumen Anual'!$AR$112,Z120,'Resumen Anual'!$V$9,K112,'Resumen Anual'!$L$64)+SUMIFS('Resumen Anual'!$AR$170,Z120,'Resumen Anual'!$V$9,K112,'Resumen Anual'!$L$122)+SUMIFS('Resumen Anual'!$AR$228,Z120,'Resumen Anual'!$V$9,K112,'Resumen Anual'!$L$180)+SUMIFS('Resumen Anual'!$AR$286,Z120,'Resumen Anual'!$V$9,K112,'Resumen Anual'!$L$238)+SUMIFS('Resumen Anual'!$AR$344,Z120,'Resumen Anual'!$V$9,K112,'Resumen Anual'!$L$296)+SUMIFS('Resumen Anual'!$AR$402,Z120,'Resumen Anual'!$V$9,K112,'Resumen Anual'!$L$354)+SUMIFS('Resumen Anual'!$AR$460,Z120,'Resumen Anual'!$V$9,K112,'Resumen Anual'!$L$412)+SUMIFS('Resumen Anual'!$AR$518,Z120,'Resumen Anual'!$V$9,K112,'Resumen Anual'!$L$470)+SUMIFS('Resumen Anual'!$AR$576,Z120,'Resumen Anual'!$V$9,K112,'Resumen Anual'!$L$528)+SUMIFS('Resumen Anual'!$AR$634,Z120,'Resumen Anual'!$V$9,K112,'Resumen Anual'!$L$586)+SUMIFS('Resumen Anual'!$AR$692,Z120,'Resumen Anual'!$V$9,K112,'Resumen Anual'!$L$644)+SUMIFS('Resumen Anual'!$CO$54,Z120,'Resumen Anual'!$V$9,K112,'Resumen Anual'!$BI$6)+SUMIFS('Resumen Anual'!$CO$112,Z120,'Resumen Anual'!$V$9,K112,'Resumen Anual'!$BI$64)+SUMIFS('Resumen Anual'!$CO$170,Z120,'Resumen Anual'!$V$9,K112,'Resumen Anual'!$BI$122)+SUMIFS('Resumen Anual'!$CO$228,Z120,'Resumen Anual'!$V$9,K112,'Resumen Anual'!$BI$180)+SUMIFS('Resumen Anual'!$CO$286,Z120,'Resumen Anual'!$V$9,K112,'Resumen Anual'!$BI$238)+SUMIFS('Resumen Anual'!$CO$344,Z120,'Resumen Anual'!$V$9,K112,'Resumen Anual'!$BI$296)+SUMIFS('Resumen Anual'!$CO$402,Z120,'Resumen Anual'!$V$9,K112,'Resumen Anual'!$BI$354)+SUMIFS('Resumen Anual'!$CO$460,Z120,'Resumen Anual'!$V$9,K112,'Resumen Anual'!$BI$412)+SUMIFS('Resumen Anual'!$CO$518,Z120,'Resumen Anual'!$V$9,K112,'Resumen Anual'!$BI$470)+SUMIFS('Resumen Anual'!$CO$576,Z120,'Resumen Anual'!$V$9,K112,'Resumen Anual'!$BI$528)+SUMIFS('Resumen Anual'!$CO$634,Z120,'Resumen Anual'!$V$9,K112,'Resumen Anual'!$BI$586)+SUMIFS('Resumen Anual'!$CO$692,Z120,'Resumen Anual'!$V$9,K112,'Resumen Anual'!$BI$644)+SUMIFS('Resumen Anual'!$EN$54,Z120,'Resumen Anual'!$V$9,K112,'Resumen Anual'!$DH$6)+SUMIFS('Resumen Anual'!$EN$112,Z120,'Resumen Anual'!$V$9,K112,'Resumen Anual'!$DH$64)+SUMIFS('Resumen Anual'!$EN$170,Z120,'Resumen Anual'!$V$9,K112,'Resumen Anual'!$DH$122)+SUMIFS('Resumen Anual'!$EN$228,Z120,'Resumen Anual'!$V$9,K112,'Resumen Anual'!$DH$180)+SUMIFS('Resumen Anual'!$EN$286,Z120,'Resumen Anual'!$V$9,K112,'Resumen Anual'!$DH$238)+SUMIFS('Resumen Anual'!$EN$344,Z120,'Resumen Anual'!$V$9,K112,'Resumen Anual'!$DH$296)+SUMIFS('Resumen Anual'!$EN$402,Z120,'Resumen Anual'!$V$9,K112,'Resumen Anual'!$DH$354)+SUMIFS('Resumen Anual'!$EN$460,Z120,'Resumen Anual'!$V$9,K112,'Resumen Anual'!$DH$412)+SUMIFS('Resumen Anual'!$EN$518,Z120,'Resumen Anual'!$V$9,K112,'Resumen Anual'!$DH$470)+SUMIFS('Resumen Anual'!$EN$576,Z120,'Resumen Anual'!$V$9,K112,'Resumen Anual'!$DH$528)+SUMIFS('Resumen Anual'!$EN$634,Z120,'Resumen Anual'!$V$9,K112,'Resumen Anual'!$DH$586)+SUMIFS('Resumen Anual'!$EN$692,Z120,'Resumen Anual'!$V$9,K112,'Resumen Anual'!$DH$644)+SUMIFS('Resumen Anual'!$GK$54,Z120,'Resumen Anual'!$V$9,K112,'Resumen Anual'!$FE$6)+SUMIFS('Resumen Anual'!$GK$112,Z120,'Resumen Anual'!$V$9,K112,'Resumen Anual'!$FE$64)+SUMIFS('Resumen Anual'!$GK$170,Z120,'Resumen Anual'!$V$9,K112,'Resumen Anual'!$FE$122)+SUMIFS('Resumen Anual'!$GK$228,Z120,'Resumen Anual'!$V$9,K112,'Resumen Anual'!$FE$180)+SUMIFS('Resumen Anual'!$GK$286,Z120,'Resumen Anual'!$V$9,K112,'Resumen Anual'!$FE$238)+SUMIFS('Resumen Anual'!$GK$344,Z120,'Resumen Anual'!$V$9,K112,'Resumen Anual'!$FE$296)+SUMIFS('Resumen Anual'!$GK$402,Z120,'Resumen Anual'!$V$9,K112,'Resumen Anual'!$FE$354)+SUMIFS('Resumen Anual'!$GK$460,Z120,'Resumen Anual'!$V$9,K112,'Resumen Anual'!$FE$412)+SUMIFS('Resumen Anual'!$GK$518,Z120,'Resumen Anual'!$V$9,K112,'Resumen Anual'!$FE$470)+SUMIFS('Resumen Anual'!$GK$576,Z120,'Resumen Anual'!$V$9,K112,'Resumen Anual'!$FE$528)+SUMIFS('Resumen Anual'!$GK$634,Z120,'Resumen Anual'!$V$9,K112,'Resumen Anual'!$FE$586)+SUMIFS('Resumen Anual'!$GK$692,Z120,'Resumen Anual'!$V$9,K112,'Resumen Anual'!$FE$644)</f>
        <v>0</v>
      </c>
      <c r="AR120" s="756"/>
      <c r="AS120" s="756"/>
      <c r="AT120" s="756">
        <f>SUMIFS('Resumen Anual'!$AU$54,Z120,'Resumen Anual'!$V$9,K112,'Resumen Anual'!$L$6)+SUMIFS('Resumen Anual'!$AU$112,Z120,'Resumen Anual'!$V$9,K112,'Resumen Anual'!$L$64)+SUMIFS('Resumen Anual'!$AU$170,Z120,'Resumen Anual'!$V$9,K112,'Resumen Anual'!$L$122)+SUMIFS('Resumen Anual'!$AU$228,Z120,'Resumen Anual'!$V$9,K112,'Resumen Anual'!$L$180)+SUMIFS('Resumen Anual'!$AU$286,Z120,'Resumen Anual'!$V$9,K112,'Resumen Anual'!$L$238)+SUMIFS('Resumen Anual'!$AU$344,Z120,'Resumen Anual'!$V$9,K112,'Resumen Anual'!$L$296)+SUMIFS('Resumen Anual'!$AU$402,Z120,'Resumen Anual'!$V$9,K112,'Resumen Anual'!$L$354)+SUMIFS('Resumen Anual'!$AU$460,Z120,'Resumen Anual'!$V$9,K112,'Resumen Anual'!$L$412)+SUMIFS('Resumen Anual'!$AU$518,Z120,'Resumen Anual'!$V$9,K112,'Resumen Anual'!$L$470)+SUMIFS('Resumen Anual'!$AU$576,Z120,'Resumen Anual'!$V$9,K112,'Resumen Anual'!$L$528)+SUMIFS('Resumen Anual'!$AU$634,Z120,'Resumen Anual'!$V$9,K112,'Resumen Anual'!$L$586)+SUMIFS('Resumen Anual'!$AU$692,Z120,'Resumen Anual'!$V$9,K112,'Resumen Anual'!$L$644)+SUMIFS('Resumen Anual'!$CR$54,Z120,'Resumen Anual'!$V$9,K112,'Resumen Anual'!$BI$6)+SUMIFS('Resumen Anual'!$CR$112,Z120,'Resumen Anual'!$V$9,K112,'Resumen Anual'!$BI$64)+SUMIFS('Resumen Anual'!$CR$170,Z120,'Resumen Anual'!$V$9,K112,'Resumen Anual'!$BI$122)+SUMIFS('Resumen Anual'!$CR$228,Z120,'Resumen Anual'!$V$9,K112,'Resumen Anual'!$BI$180)+SUMIFS('Resumen Anual'!$CR$286,Z120,'Resumen Anual'!$V$9,K112,'Resumen Anual'!$BI$238)+SUMIFS('Resumen Anual'!$CR$344,Z120,'Resumen Anual'!$V$9,K112,'Resumen Anual'!$BI$296)+SUMIFS('Resumen Anual'!$CR$402,Z120,'Resumen Anual'!$V$9,K112,'Resumen Anual'!$BI$354)+SUMIFS('Resumen Anual'!$CR$460,Z120,'Resumen Anual'!$V$9,K112,'Resumen Anual'!$BI$412)+SUMIFS('Resumen Anual'!$CR$518,Z120,'Resumen Anual'!$V$9,K112,'Resumen Anual'!$BI$470)+SUMIFS('Resumen Anual'!$CR$576,Z120,'Resumen Anual'!$V$9,K112,'Resumen Anual'!$BI$528)+SUMIFS('Resumen Anual'!$CR$634,Z120,'Resumen Anual'!$V$9,K112,'Resumen Anual'!$BI$586)+SUMIFS('Resumen Anual'!$CR$692,Z120,'Resumen Anual'!$V$9,K112,'Resumen Anual'!$BI$644)+SUMIFS('Resumen Anual'!$EQ$54,Z120,'Resumen Anual'!$V$9,K112,'Resumen Anual'!$DH$6)+SUMIFS('Resumen Anual'!$EQ$112,Z120,'Resumen Anual'!$V$9,K112,'Resumen Anual'!$DH$64)+SUMIFS('Resumen Anual'!$EQ$170,Z120,'Resumen Anual'!$V$9,K112,'Resumen Anual'!$DH$122)+SUMIFS('Resumen Anual'!$EQ$228,Z120,'Resumen Anual'!$V$9,K112,'Resumen Anual'!$DH$180)+SUMIFS('Resumen Anual'!$EQ$286,Z120,'Resumen Anual'!$V$9,K112,'Resumen Anual'!$DH$238)+SUMIFS('Resumen Anual'!$EQ$344,Z120,'Resumen Anual'!$V$9,K112,'Resumen Anual'!$DH$296)+SUMIFS('Resumen Anual'!$EQ$402,Z120,'Resumen Anual'!$V$9,K112,'Resumen Anual'!$DH$354)+SUMIFS('Resumen Anual'!$EQ$460,Z120,'Resumen Anual'!$V$9,K112,'Resumen Anual'!$DH$412)+SUMIFS('Resumen Anual'!$EQ$518,Z120,'Resumen Anual'!$V$9,K112,'Resumen Anual'!$DH$470)+SUMIFS('Resumen Anual'!$EQ$576,Z120,'Resumen Anual'!$V$9,K112,'Resumen Anual'!$DH$528)+SUMIFS('Resumen Anual'!$EQ$634,Z120,'Resumen Anual'!$V$9,K112,'Resumen Anual'!$DH$586)+SUMIFS('Resumen Anual'!$EQ$692,Z120,'Resumen Anual'!$V$9,K112,'Resumen Anual'!$DH$644)+SUMIFS('Resumen Anual'!$GN$54,Z120,'Resumen Anual'!$V$9,K112,'Resumen Anual'!$FE$6)+SUMIFS('Resumen Anual'!$GN$112,Z120,'Resumen Anual'!$V$9,K112,'Resumen Anual'!$FE$64)+SUMIFS('Resumen Anual'!$GN$170,Z120,'Resumen Anual'!$V$9,K112,'Resumen Anual'!$FE$122)+SUMIFS('Resumen Anual'!$GN$228,Z120,'Resumen Anual'!$V$9,K112,'Resumen Anual'!$FE$180)+SUMIFS('Resumen Anual'!$GN$286,Z120,'Resumen Anual'!$V$9,K112,'Resumen Anual'!$FE$238)+SUMIFS('Resumen Anual'!$GN$344,Z120,'Resumen Anual'!$V$9,K112,'Resumen Anual'!$FE$296)+SUMIFS('Resumen Anual'!$GN$402,Z120,'Resumen Anual'!$V$9,K112,'Resumen Anual'!$FE$354)+SUMIFS('Resumen Anual'!$GN$460,Z120,'Resumen Anual'!$V$9,K112,'Resumen Anual'!$FE$412)+SUMIFS('Resumen Anual'!$GN$518,Z120,'Resumen Anual'!$V$9,K112,'Resumen Anual'!$FE$470)+SUMIFS('Resumen Anual'!$GN$576,Z120,'Resumen Anual'!$V$9,K112,'Resumen Anual'!$FE$528)+SUMIFS('Resumen Anual'!$GN$634,Z120,'Resumen Anual'!$V$9,K112,'Resumen Anual'!$FE$586)+SUMIFS('Resumen Anual'!$GN$692,Z120,'Resumen Anual'!$V$9,K112,'Resumen Anual'!$FE$644)</f>
        <v>0</v>
      </c>
      <c r="AU120" s="756"/>
      <c r="AV120" s="1215"/>
      <c r="AW120" s="1200"/>
      <c r="AX120" s="171"/>
      <c r="AY120" s="818" t="str">
        <f>'Resumen Anual'!$C$18</f>
        <v>N°DE VUELOS</v>
      </c>
      <c r="AZ120" s="819"/>
      <c r="BA120" s="819"/>
      <c r="BB120" s="819"/>
      <c r="BC120" s="819"/>
      <c r="BD120" s="819"/>
      <c r="BE120" s="820"/>
      <c r="BF120" s="811">
        <f>SUMIF('Resumen Anual'!$FE$622,BH112,'Resumen Anual'!$FC$634)+SUMIF('Resumen Anual'!$DH$622,BH112,'Resumen Anual'!$DF$634)+SUMIF('Resumen Anual'!$BI$622,BH112,'Resumen Anual'!$BG$634)+SUMIF('Resumen Anual'!$L$622,BH112,'Resumen Anual'!$J$634)+SUMIF('Resumen Anual'!$FE$566,BH112,'Resumen Anual'!$FC$578)+SUMIF('Resumen Anual'!$DH$566,BH112,'Resumen Anual'!$DF$578)+SUMIF('Resumen Anual'!$BI$566,BH112,'Resumen Anual'!$BG$578)+SUMIF('Resumen Anual'!$L$566,BH112,'Resumen Anual'!$J$578)+SUMIF('Resumen Anual'!$FE$510,BH112,'Resumen Anual'!$FC$522)+SUMIF('Resumen Anual'!$DH$510,BH112,'Resumen Anual'!$DF$522)+SUMIF('Resumen Anual'!$BI$510,BH112,'Resumen Anual'!$BG$522)+SUMIF('Resumen Anual'!$L$510,BH112,'Resumen Anual'!$J$522)+SUMIF('Resumen Anual'!$FE$454,BH112,'Resumen Anual'!$FC$466)+SUMIF('Resumen Anual'!$DH$454,BH112,'Resumen Anual'!$DF$466)+SUMIF('Resumen Anual'!$BI$454,BH112,'Resumen Anual'!$BG$466)+SUMIF('Resumen Anual'!$L$454,BH112,'Resumen Anual'!$J$466)+SUMIF('Resumen Anual'!$FE$398,BH112,'Resumen Anual'!$FC$410)+SUMIF('Resumen Anual'!$DH$398,BH112,'Resumen Anual'!$DF$410)+SUMIF('Resumen Anual'!$BI$398,BH112,'Resumen Anual'!$BG$410)+SUMIF('Resumen Anual'!$L$398,BH112,'Resumen Anual'!$J$410)+SUMIF('Resumen Anual'!$FE$342,BH112,'Resumen Anual'!$FC$354)+SUMIF('Resumen Anual'!$DH$342,BH112,'Resumen Anual'!$DF$354)+SUMIF('Resumen Anual'!$BI$342,BH112,'Resumen Anual'!$BG$354)+SUMIF('Resumen Anual'!$L$342,BH112,'Resumen Anual'!$J$354)+SUMIF('Resumen Anual'!$FE$286,BH112,'Resumen Anual'!$FC$298)+SUMIF('Resumen Anual'!$DH$286,BH112,'Resumen Anual'!$DF$298)+SUMIF('Resumen Anual'!$BI$286,BH112,'Resumen Anual'!$BG$298)+SUMIF('Resumen Anual'!$L$286,BH112,'Resumen Anual'!$J$298)+SUMIF('Resumen Anual'!$FE$230,BH112,'Resumen Anual'!$FC$242)+SUMIF('Resumen Anual'!$DH$230,BH112,'Resumen Anual'!$DF$242)+SUMIF('Resumen Anual'!$BI$230,BH112,'Resumen Anual'!$BG$242)+SUMIF('Resumen Anual'!$L$230,BH112,'Resumen Anual'!$J$242)+SUMIF('Resumen Anual'!$FE$174,BH112,'Resumen Anual'!$FC$186)+SUMIF('Resumen Anual'!$DH$174,BH112,'Resumen Anual'!$DF$186)+SUMIF('Resumen Anual'!$BI$174,BH112,'Resumen Anual'!$BG$186)+SUMIF('Resumen Anual'!$L$174,BH112,'Resumen Anual'!$J$186)+SUMIF('Resumen Anual'!$FE$118,BH112,'Resumen Anual'!$FC$130)+SUMIF('Resumen Anual'!$DH$118,BH112,'Resumen Anual'!$DF$130)+SUMIF('Resumen Anual'!$BI$118,BH112,'Resumen Anual'!$BG$130)+SUMIF('Resumen Anual'!$L$118,BH112,'Resumen Anual'!$J$130)+SUMIF('Resumen Anual'!$FE$62,BH112,'Resumen Anual'!$FC$74)+SUMIF('Resumen Anual'!$DH$62,BH112,'Resumen Anual'!$DF$74)+SUMIF('Resumen Anual'!$BI$62,BH112,'Resumen Anual'!$BG$74)+SUMIF('Resumen Anual'!$L$62,BH112,'Resumen Anual'!$J$74)+SUMIF('Resumen Anual'!$FE$6,BH112,'Resumen Anual'!$FC$18)+SUMIF('Resumen Anual'!$DH$6,BH112,'Resumen Anual'!$DF$18)+SUMIF('Resumen Anual'!$BI$6,BH112,'Resumen Anual'!$BG$18)+SUMIF('Resumen Anual'!$L$6,BH112,'Resumen Anual'!$J$18)+SUMIF('Bitácoras Anteriores'!$K$6,BH112,'Bitácoras Anteriores'!$B$12)+SUMIF('Bitácoras Anteriores'!$K$59,$K$6,'Bitácoras Anteriores'!$B$65)+SUMIF('Bitácoras Anteriores'!$K$112,BH112,'Bitácoras Anteriores'!$B$118)+SUMIF('Bitácoras Anteriores'!$K$165,BH112,'Bitácoras Anteriores'!$B$171)+SUMIF('Bitácoras Anteriores'!$K$218,BH112,'Bitácoras Anteriores'!$B$224)+SUMIF('Bitácoras Anteriores'!$K$271,BH112,'Bitácoras Anteriores'!$B$277)+SUMIF('Bitácoras Anteriores'!$K$324,BH112,'Bitácoras Anteriores'!$B$330)+SUMIF('Bitácoras Anteriores'!$BH$6,BH112,'Bitácoras Anteriores'!$AY$12)+SUMIF('Bitácoras Anteriores'!$BH$59,$K$6,'Bitácoras Anteriores'!$AY$65)+SUMIF('Bitácoras Anteriores'!$BH$112,BH112,'Bitácoras Anteriores'!$AY$118)+SUMIF('Bitácoras Anteriores'!$BH$165,BH112,'Bitácoras Anteriores'!$AY$171)+SUMIF('Bitácoras Anteriores'!$BH$218,BH112,'Bitácoras Anteriores'!$AY$224)+SUMIF('Bitácoras Anteriores'!$BH$271,BH112,'Bitácoras Anteriores'!$AY$277)+SUMIF('Bitácoras Anteriores'!$BH$324,BH112,'Bitácoras Anteriores'!$AY$330)+SUMIF('Bitácoras Anteriores'!$DF$6,BH112,'Bitácoras Anteriores'!$CW$12)+SUMIF('Bitácoras Anteriores'!$DF$59,$K$6,'Bitácoras Anteriores'!$CW$65)+SUMIF('Bitácoras Anteriores'!$DF$112,BH112,'Bitácoras Anteriores'!$CW$118)+SUMIF('Bitácoras Anteriores'!$DF$165,BH112,'Bitácoras Anteriores'!$CW$171)+SUMIF('Bitácoras Anteriores'!$DF$218,BH112,'Bitácoras Anteriores'!$CW$224)+SUMIF('Bitácoras Anteriores'!$DF$271,BH112,'Bitácoras Anteriores'!$CW$277)+SUMIF('Bitácoras Anteriores'!$DF$324,BH112,'Bitácoras Anteriores'!$CW$330)+SUMIF('Bitácoras Anteriores'!$FC$6,BH112,'Bitácoras Anteriores'!$ET$12)+SUMIF('Bitácoras Anteriores'!$FC$59,$K$6,'Bitácoras Anteriores'!$ET$65)+SUMIF('Bitácoras Anteriores'!$FC$112,BH112,'Bitácoras Anteriores'!$ET$118)+SUMIF('Bitácoras Anteriores'!$FC$165,BH112,'Bitácoras Anteriores'!$ET$171)+SUMIF('Bitácoras Anteriores'!$FC$218,BH112,'Bitácoras Anteriores'!$ET$224)+SUMIF('Bitácoras Anteriores'!$FC$271,BH112,'Bitácoras Anteriores'!$ET$277)+SUMIF('Bitácoras Anteriores'!$FC$324,BH112,'Bitácoras Anteriores'!$ET$330)</f>
        <v>0</v>
      </c>
      <c r="BG120" s="719"/>
      <c r="BH120" s="719"/>
      <c r="BI120" s="812"/>
      <c r="BJ120" s="630"/>
      <c r="BK120" s="799" t="str">
        <f>'Resumen Anual'!$O$18</f>
        <v>DÍA</v>
      </c>
      <c r="BL120" s="713"/>
      <c r="BM120" s="713"/>
      <c r="BN120" s="713"/>
      <c r="BO120" s="713" t="e">
        <f>SUMIF('Resumen Anual'!$L$6,BH112,'Resumen Anual'!$T$18)+SUMIF('Resumen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Anual'!#REF!)+SUMIF(#REF!,BH112,#REF!)+SUMIF(#REF!,BH112,#REF!)+SUMIF(#REF!,BH112,#REF!)+SUMIF(#REF!,BH112,#REF!)+SUMIF(#REF!,BH112,#REF!)+SUMIF(#REF!,BH112,#REF!)+SUMIF(#REF!,BH112,#REF!)+SUMIF(#REF!,BH112,#REF!)</f>
        <v>#REF!</v>
      </c>
      <c r="BP120" s="816">
        <f>SUMIF('Resumen Anual'!$FE$622,BH112,'Resumen Anual'!$FM$634)+SUMIF('Resumen Anual'!$DH$622,BH112,'Resumen Anual'!$DP$634)+SUMIF('Resumen Anual'!$BI$622,BH112,'Resumen Anual'!$BQ$634)+SUMIF('Resumen Anual'!$L$622,BH112,'Resumen Anual'!$T$634)+SUMIF('Resumen Anual'!$FE$566,BH112,'Resumen Anual'!$FM$578)+SUMIF('Resumen Anual'!$DH$566,BH112,'Resumen Anual'!$DP$578)+SUMIF('Resumen Anual'!$BI$566,BH112,'Resumen Anual'!$BQ$578)+SUMIF('Resumen Anual'!$L$566,BH112,'Resumen Anual'!$T$578)+SUMIF('Resumen Anual'!$FE$510,BH112,'Resumen Anual'!$FM$522)+SUMIF('Resumen Anual'!$DH$510,BH112,'Resumen Anual'!$DP$522)+SUMIF('Resumen Anual'!$BI$510,BH112,'Resumen Anual'!$BQ$522)+SUMIF('Resumen Anual'!$L$510,BH112,'Resumen Anual'!$T$522)+SUMIF('Resumen Anual'!$FE$454,BH112,'Resumen Anual'!$FM$466)+SUMIF('Resumen Anual'!$DH$454,BH112,'Resumen Anual'!$DP$466)+SUMIF('Resumen Anual'!$BI$454,BH112,'Resumen Anual'!$BQ$466)+SUMIF('Resumen Anual'!$L$454,BH112,'Resumen Anual'!$T$466)+SUMIF('Resumen Anual'!$FE$398,BH112,'Resumen Anual'!$FM$410)+SUMIF('Resumen Anual'!$DH$398,BH112,'Resumen Anual'!$DP$410)+SUMIF('Resumen Anual'!$BI$398,BH112,'Resumen Anual'!$BQ$410)+SUMIF('Resumen Anual'!$L$398,BH112,'Resumen Anual'!$T$410)+SUMIF('Resumen Anual'!$FE$342,BH112,'Resumen Anual'!$FM$354)+SUMIF('Resumen Anual'!$DH$342,BH112,'Resumen Anual'!$DP$354)+SUMIF('Resumen Anual'!$BI$342,BH112,'Resumen Anual'!$BQ$354)+SUMIF('Resumen Anual'!$L$342,BH112,'Resumen Anual'!$T$354)+SUMIF('Resumen Anual'!$FE$286,BH112,'Resumen Anual'!$FM$298)+SUMIF('Resumen Anual'!$DH$286,BH112,'Resumen Anual'!$DP$298)+SUMIF('Resumen Anual'!$BI$286,BH112,'Resumen Anual'!$BQ$298)+SUMIF('Resumen Anual'!$L$286,BH112,'Resumen Anual'!$T$298)+SUMIF('Resumen Anual'!$FE$230,BH112,'Resumen Anual'!$FM$242)+SUMIF('Resumen Anual'!$DH$230,BH112,'Resumen Anual'!$DP$242)+SUMIF('Resumen Anual'!$BI$230,BH112,'Resumen Anual'!$BQ$242)+SUMIF('Resumen Anual'!$L$230,BH112,'Resumen Anual'!$T$242)+SUMIF('Resumen Anual'!$FE$174,BH112,'Resumen Anual'!$FM$186)+SUMIF('Resumen Anual'!$DH$174,BH112,'Resumen Anual'!$DP$186)+SUMIF('Resumen Anual'!$BI$174,BH112,'Resumen Anual'!$BQ$186)+SUMIF('Resumen Anual'!$L$174,BH112,'Resumen Anual'!$T$186)+SUMIF('Resumen Anual'!$FE$118,BH112,'Resumen Anual'!$FM$130)+SUMIF('Resumen Anual'!$DH$118,BH112,'Resumen Anual'!$DP$130)+SUMIF('Resumen Anual'!$BI$118,BH112,'Resumen Anual'!$BQ$130)+SUMIF('Resumen Anual'!$L$118,BH112,'Resumen Anual'!$T$130)+SUMIF('Resumen Anual'!$FE$62,BH112,'Resumen Anual'!$FM$74)+SUMIF('Resumen Anual'!$DH$62,BH112,'Resumen Anual'!$DP$74)+SUMIF('Resumen Anual'!$BI$62,BH112,'Resumen Anual'!$BQ$74)+SUMIF('Resumen Anual'!$L$62,BH112,'Resumen Anual'!$T$74)+SUMIF('Resumen Anual'!$FE$6,BH112,'Resumen Anual'!$FM$18)+SUMIF('Resumen Anual'!$DH$6,BH112,'Resumen Anual'!$DP$18)+SUMIF('Resumen Anual'!$BI$6,BH112,'Resumen Anual'!$BQ$18)+SUMIF('Resumen Anual'!$L$6,BH112,'Resumen Anual'!$T$18)+SUMIF('Bitácoras Anteriores'!$K$6,BH112,'Bitácoras Anteriores'!$S$14)+SUMIF('Bitácoras Anteriores'!$K$59,$K$6,'Bitácoras Anteriores'!$S$67)+SUMIF('Bitácoras Anteriores'!$K$112,BH112,'Bitácoras Anteriores'!$S$120)+SUMIF('Bitácoras Anteriores'!$K$165,BH112,'Bitácoras Anteriores'!$S$173)+SUMIF('Bitácoras Anteriores'!$K$218,BH112,'Bitácoras Anteriores'!$S$226)+SUMIF('Bitácoras Anteriores'!$K$271,BH112,'Bitácoras Anteriores'!$S$279)+SUMIF('Bitácoras Anteriores'!$K$324,BH112,'Bitácoras Anteriores'!$S$332)+SUMIF('Bitácoras Anteriores'!$BH$6,BH112,'Bitácoras Anteriores'!$BP$14)+SUMIF('Bitácoras Anteriores'!$BH$59,$K$6,'Bitácoras Anteriores'!$BP$67)+SUMIF('Bitácoras Anteriores'!$BH$112,BH112,'Bitácoras Anteriores'!$BP$120)+SUMIF('Bitácoras Anteriores'!$BH$165,BH112,'Bitácoras Anteriores'!$BP$173)+SUMIF('Bitácoras Anteriores'!$BH$218,BH112,'Bitácoras Anteriores'!$BP$226)+SUMIF('Bitácoras Anteriores'!$BH$271,BH112,'Bitácoras Anteriores'!$BP$279)+SUMIF('Bitácoras Anteriores'!$BH$324,BH112,'Bitácoras Anteriores'!$BP$332)+SUMIF('Bitácoras Anteriores'!$DF$6,BH112,'Bitácoras Anteriores'!$DN$14)+SUMIF('Bitácoras Anteriores'!$DF$59,$K$6,'Bitácoras Anteriores'!$DN$67)+SUMIF('Bitácoras Anteriores'!$DF$112,BH112,'Bitácoras Anteriores'!$DN$120)+SUMIF('Bitácoras Anteriores'!$DF$165,BH112,'Bitácoras Anteriores'!$DN$173)+SUMIF('Bitácoras Anteriores'!$DF$218,BH112,'Bitácoras Anteriores'!$DN$226)+SUMIF('Bitácoras Anteriores'!$DF$271,BH112,'Bitácoras Anteriores'!$DN$279)+SUMIF('Bitácoras Anteriores'!$DF$324,BH112,'Bitácoras Anteriores'!$DN$332)+SUMIF('Bitácoras Anteriores'!$FC$6,BH112,'Bitácoras Anteriores'!$FK$14)+SUMIF('Bitácoras Anteriores'!$FC$59,$K$6,'Bitácoras Anteriores'!$FK$67)+SUMIF('Bitácoras Anteriores'!$FC$112,BH112,'Bitácoras Anteriores'!$FK$120)+SUMIF('Bitácoras Anteriores'!$FC$165,BH112,'Bitácoras Anteriores'!$FK$173)+SUMIF('Bitácoras Anteriores'!$FC$218,BH112,'Bitácoras Anteriores'!$FK$226)+SUMIF('Bitácoras Anteriores'!$FC$271,BH112,'Bitácoras Anteriores'!$FK$279)+SUMIF('Bitácoras Anteriores'!$FC$324,BH112,'Bitácoras Anteriores'!$FK$332)</f>
        <v>0</v>
      </c>
      <c r="BQ120" s="816"/>
      <c r="BR120" s="816"/>
      <c r="BS120" s="816"/>
      <c r="BT120" s="816"/>
      <c r="BU120" s="816"/>
      <c r="BV120" s="15"/>
      <c r="BW120" s="771">
        <f>IF(BW118=0," ",BW118+1)</f>
        <v>2023</v>
      </c>
      <c r="BX120" s="772"/>
      <c r="BY120" s="772"/>
      <c r="BZ120" s="772"/>
      <c r="CA120" s="772"/>
      <c r="CB120" s="1214">
        <f>SUMIFS('Resumen Anual'!$AF$54,BW120,'Resumen Anual'!$V$9,BH112,'Resumen Anual'!$L$6)+SUMIFS('Resumen Anual'!$AF$112,BW120,'Resumen Anual'!$V$9,BH112,'Resumen Anual'!$L$64)+SUMIFS('Resumen Anual'!$AF$170,BW120,'Resumen Anual'!$V$9,BH112,'Resumen Anual'!$L$122)+SUMIFS('Resumen Anual'!$AF$228,BW120,'Resumen Anual'!$V$9,BH112,'Resumen Anual'!$L$180)+SUMIFS('Resumen Anual'!$AF$286,BW120,'Resumen Anual'!$V$9,BH112,'Resumen Anual'!$L$238)+SUMIFS('Resumen Anual'!$AF$344,BW120,'Resumen Anual'!$V$9,BH112,'Resumen Anual'!$L$296)+SUMIFS('Resumen Anual'!$AF$402,BW120,'Resumen Anual'!$V$9,BH112,'Resumen Anual'!$L$354)+SUMIFS('Resumen Anual'!$AF$460,BW120,'Resumen Anual'!$V$9,BH112,'Resumen Anual'!$L$412)+SUMIFS('Resumen Anual'!$AF$518,BW120,'Resumen Anual'!$V$9,BH112,'Resumen Anual'!$L$470)+SUMIFS('Resumen Anual'!$AF$576,BW120,'Resumen Anual'!$V$9,BH112,'Resumen Anual'!$L$528)+SUMIFS('Resumen Anual'!$AF$634,BW120,'Resumen Anual'!$V$9,BH112,'Resumen Anual'!$L$586)+SUMIFS('Resumen Anual'!$AF$692,BW120,'Resumen Anual'!$V$9,BH112,'Resumen Anual'!$L$644)+SUMIFS('Resumen Anual'!$CC$54,BW120,'Resumen Anual'!$V$9,BH112,'Resumen Anual'!$BI$6)+SUMIFS('Resumen Anual'!$CC$112,BW120,'Resumen Anual'!$V$9,BH112,'Resumen Anual'!$BI$64)+SUMIFS('Resumen Anual'!$CC$170,BW120,'Resumen Anual'!$V$9,BH112,'Resumen Anual'!$BI$122)+SUMIFS('Resumen Anual'!$CC$228,BW120,'Resumen Anual'!$V$9,BH112,'Resumen Anual'!$BI$180)+SUMIFS('Resumen Anual'!$CC$286,BW120,'Resumen Anual'!$V$9,BH112,'Resumen Anual'!$BI$238)+SUMIFS('Resumen Anual'!$CC$344,BW120,'Resumen Anual'!$V$9,BH112,'Resumen Anual'!$BI$296)+SUMIFS('Resumen Anual'!$CC$402,BW120,'Resumen Anual'!$V$9,BH112,'Resumen Anual'!$BI$354)+SUMIFS('Resumen Anual'!$CC$460,BW120,'Resumen Anual'!$V$9,BH112,'Resumen Anual'!$BI$412)+SUMIFS('Resumen Anual'!$CC$518,BW120,'Resumen Anual'!$V$9,BH112,'Resumen Anual'!$BI$470)+SUMIFS('Resumen Anual'!$CC$576,BW120,'Resumen Anual'!$V$9,BH112,'Resumen Anual'!$BI$528)+SUMIFS('Resumen Anual'!$CC$634,BW120,'Resumen Anual'!$V$9,BH112,'Resumen Anual'!$BI$586)+SUMIFS('Resumen Anual'!$CC$692,BW120,'Resumen Anual'!$V$9,BH112,'Resumen Anual'!$BI$644)+SUMIFS('Resumen Anual'!$EB$54,BW120,'Resumen Anual'!$V$9,BH112,'Resumen Anual'!$DH$6)+SUMIFS('Resumen Anual'!$EB$112,BW120,'Resumen Anual'!$V$9,BH112,'Resumen Anual'!$DH$64)+SUMIFS('Resumen Anual'!$EB$170,BW120,'Resumen Anual'!$V$9,BH112,'Resumen Anual'!$DH$122)+SUMIFS('Resumen Anual'!$EB$228,BW120,'Resumen Anual'!$V$9,BH112,'Resumen Anual'!$DH$180)+SUMIFS('Resumen Anual'!$EB$286,BW120,'Resumen Anual'!$V$9,BH112,'Resumen Anual'!$DH$238)+SUMIFS('Resumen Anual'!$EB$344,BW120,'Resumen Anual'!$V$9,BH112,'Resumen Anual'!$DH$296)+SUMIFS('Resumen Anual'!$EB$402,BW120,'Resumen Anual'!$V$9,BH112,'Resumen Anual'!$DH$354)+SUMIFS('Resumen Anual'!$EB$460,BW120,'Resumen Anual'!$V$9,BH112,'Resumen Anual'!$DH$412)+SUMIFS('Resumen Anual'!$EB$518,BW120,'Resumen Anual'!$V$9,BH112,'Resumen Anual'!$DH$470)+SUMIFS('Resumen Anual'!$EB$576,BW120,'Resumen Anual'!$V$9,BH112,'Resumen Anual'!$DH$528)+SUMIFS('Resumen Anual'!$EB$634,BW120,'Resumen Anual'!$V$9,BH112,'Resumen Anual'!$DH$586)+SUMIFS('Resumen Anual'!$EB$692,BW120,'Resumen Anual'!$V$9,BH112,'Resumen Anual'!$DH$644)+SUMIFS('Resumen Anual'!$FY$54,BW120,'Resumen Anual'!$V$9,BH112,'Resumen Anual'!$FE$6)+SUMIFS('Resumen Anual'!$FY$112,BW120,'Resumen Anual'!$V$9,BH112,'Resumen Anual'!$FE$64)+SUMIFS('Resumen Anual'!$FY$170,BW120,'Resumen Anual'!$V$9,BH112,'Resumen Anual'!$FE$122)+SUMIFS('Resumen Anual'!$FY$228,BW120,'Resumen Anual'!$V$9,BH112,'Resumen Anual'!$FE$180)+SUMIFS('Resumen Anual'!$FY$286,BW120,'Resumen Anual'!$V$9,BH112,'Resumen Anual'!$FE$238)+SUMIFS('Resumen Anual'!$FY$344,BW120,'Resumen Anual'!$V$9,BH112,'Resumen Anual'!$FE$296)+SUMIFS('Resumen Anual'!$FY$402,BW120,'Resumen Anual'!$V$9,BH112,'Resumen Anual'!$FE$354)+SUMIFS('Resumen Anual'!$FY$460,BW120,'Resumen Anual'!$V$9,BH112,'Resumen Anual'!$FE$412)+SUMIFS('Resumen Anual'!$FY$518,BW120,'Resumen Anual'!$V$9,BH112,'Resumen Anual'!$FE$470)+SUMIFS('Resumen Anual'!$FY$576,BW120,'Resumen Anual'!$V$9,BH112,'Resumen Anual'!$FE$528)+SUMIFS('Resumen Anual'!$FY$634,BW120,'Resumen Anual'!$V$9,BH112,'Resumen Anual'!$FE$586)+SUMIFS('Resumen Anual'!$FY$692,BW120,'Resumen Anual'!$V$9,BH112,'Resumen Anual'!$FE$644)</f>
        <v>0</v>
      </c>
      <c r="CC120" s="770"/>
      <c r="CD120" s="770"/>
      <c r="CE120" s="770"/>
      <c r="CF120" s="770">
        <f>SUMIFS('Resumen Anual'!$AJ$54,BW120,'Resumen Anual'!$V$9,BH112,'Resumen Anual'!$L$6)+SUMIFS('Resumen Anual'!$AJ$112,BW120,'Resumen Anual'!$V$9,BH112,'Resumen Anual'!$L$64)+SUMIFS('Resumen Anual'!$AJ$170,BW120,'Resumen Anual'!$V$9,BH112,'Resumen Anual'!$L$122)+SUMIFS('Resumen Anual'!$AJ$228,BW120,'Resumen Anual'!$V$9,BH112,'Resumen Anual'!$L$180)+SUMIFS('Resumen Anual'!$AJ$286,BW120,'Resumen Anual'!$V$9,BH112,'Resumen Anual'!$L$238)+SUMIFS('Resumen Anual'!$AJ$344,BW120,'Resumen Anual'!$V$9,BH112,'Resumen Anual'!$L$296)+SUMIFS('Resumen Anual'!$AJ$402,BW120,'Resumen Anual'!$V$9,BH112,'Resumen Anual'!$L$354)+SUMIFS('Resumen Anual'!$AJ$460,BW120,'Resumen Anual'!$V$9,BH112,'Resumen Anual'!$L$412)+SUMIFS('Resumen Anual'!$AJ$518,BW120,'Resumen Anual'!$V$9,BH112,'Resumen Anual'!$L$470)+SUMIFS('Resumen Anual'!$AJ$576,BW120,'Resumen Anual'!$V$9,BH112,'Resumen Anual'!$L$528)+SUMIFS('Resumen Anual'!$AJ$634,BW120,'Resumen Anual'!$V$9,BH112,'Resumen Anual'!$L$586)+SUMIFS('Resumen Anual'!$AJ$692,BW120,'Resumen Anual'!$V$9,BH112,'Resumen Anual'!$L$644)+SUMIFS('Resumen Anual'!$CG$54,BW120,'Resumen Anual'!$V$9,BH112,'Resumen Anual'!$BI$6)+SUMIFS('Resumen Anual'!$CG$112,BW120,'Resumen Anual'!$V$9,BH112,'Resumen Anual'!$BI$64)+SUMIFS('Resumen Anual'!$CG$170,BW120,'Resumen Anual'!$V$9,BH112,'Resumen Anual'!$BI$122)+SUMIFS('Resumen Anual'!$CG$228,BW120,'Resumen Anual'!$V$9,BH112,'Resumen Anual'!$BI$180)+SUMIFS('Resumen Anual'!$CG$286,BW120,'Resumen Anual'!$V$9,BH112,'Resumen Anual'!$BI$238)+SUMIFS('Resumen Anual'!$CG$344,BW120,'Resumen Anual'!$V$9,BH112,'Resumen Anual'!$BI$296)+SUMIFS('Resumen Anual'!$CG$402,BW120,'Resumen Anual'!$V$9,BH112,'Resumen Anual'!$BI$354)+SUMIFS('Resumen Anual'!$CG$460,BW120,'Resumen Anual'!$V$9,BH112,'Resumen Anual'!$BI$412)+SUMIFS('Resumen Anual'!$CG$518,BW120,'Resumen Anual'!$V$9,BH112,'Resumen Anual'!$BI$470)+SUMIFS('Resumen Anual'!$CG$576,BW120,'Resumen Anual'!$V$9,BH112,'Resumen Anual'!$BI$528)+SUMIFS('Resumen Anual'!$CG$634,BW120,'Resumen Anual'!$V$9,BH112,'Resumen Anual'!$BI$586)+SUMIFS('Resumen Anual'!$CG$692,BW120,'Resumen Anual'!$V$9,BH112,'Resumen Anual'!$BI$644)+SUMIFS('Resumen Anual'!$EF$54,BW120,'Resumen Anual'!$V$9,BH112,'Resumen Anual'!$DH$6)+SUMIFS('Resumen Anual'!$EF$112,BW120,'Resumen Anual'!$V$9,BH112,'Resumen Anual'!$DH$64)+SUMIFS('Resumen Anual'!$EF$170,BW120,'Resumen Anual'!$V$9,BH112,'Resumen Anual'!$DH$122)+SUMIFS('Resumen Anual'!$EF$228,BW120,'Resumen Anual'!$V$9,BH112,'Resumen Anual'!$DH$180)+SUMIFS('Resumen Anual'!$EF$286,BW120,'Resumen Anual'!$V$9,BH112,'Resumen Anual'!$DH$238)+SUMIFS('Resumen Anual'!$EF$344,BW120,'Resumen Anual'!$V$9,BH112,'Resumen Anual'!$DH$296)+SUMIFS('Resumen Anual'!$EF$402,BW120,'Resumen Anual'!$V$9,BH112,'Resumen Anual'!$DH$354)+SUMIFS('Resumen Anual'!$EF$460,BW120,'Resumen Anual'!$V$9,BH112,'Resumen Anual'!$DH$412)+SUMIFS('Resumen Anual'!$EF$518,BW120,'Resumen Anual'!$V$9,BH112,'Resumen Anual'!$DH$470)+SUMIFS('Resumen Anual'!$EF$576,BW120,'Resumen Anual'!$V$9,BH112,'Resumen Anual'!$DH$528)+SUMIFS('Resumen Anual'!$EF$634,BW120,'Resumen Anual'!$V$9,BH112,'Resumen Anual'!$DH$586)+SUMIFS('Resumen Anual'!$EF$692,BW120,'Resumen Anual'!$V$9,BH112,'Resumen Anual'!$DH$644)+SUMIFS('Resumen Anual'!$GC$54,BW120,'Resumen Anual'!$V$9,BH112,'Resumen Anual'!$FE$6)+SUMIFS('Resumen Anual'!$GC$112,BW120,'Resumen Anual'!$V$9,BH112,'Resumen Anual'!$FE$64)+SUMIFS('Resumen Anual'!$GC$170,BW120,'Resumen Anual'!$V$9,BH112,'Resumen Anual'!$FE$122)+SUMIFS('Resumen Anual'!$GC$228,BW120,'Resumen Anual'!$V$9,BH112,'Resumen Anual'!$FE$180)+SUMIFS('Resumen Anual'!$GC$286,BW120,'Resumen Anual'!$V$9,BH112,'Resumen Anual'!$FE$238)+SUMIFS('Resumen Anual'!$GC$344,BW120,'Resumen Anual'!$V$9,BH112,'Resumen Anual'!$FE$296)+SUMIFS('Resumen Anual'!$GC$402,BW120,'Resumen Anual'!$V$9,BH112,'Resumen Anual'!$FE$354)+SUMIFS('Resumen Anual'!$GC$460,BW120,'Resumen Anual'!$V$9,BH112,'Resumen Anual'!$FE$412)+SUMIFS('Resumen Anual'!$GC$518,BW120,'Resumen Anual'!$V$9,BH112,'Resumen Anual'!$FE$470)+SUMIFS('Resumen Anual'!$GC$576,BW120,'Resumen Anual'!$V$9,BH112,'Resumen Anual'!$FE$528)+SUMIFS('Resumen Anual'!$GC$634,BW120,'Resumen Anual'!$V$9,BH112,'Resumen Anual'!$FE$586)+SUMIFS('Resumen Anual'!$GC$692,BW120,'Resumen Anual'!$V$9,BH112,'Resumen Anual'!$FE$644)</f>
        <v>0</v>
      </c>
      <c r="CG120" s="770"/>
      <c r="CH120" s="770"/>
      <c r="CI120" s="770"/>
      <c r="CJ120" s="770">
        <f>SUMIFS('Resumen Anual'!$AN$54,BW120,'Resumen Anual'!$V$9,BH112,'Resumen Anual'!$L$6)+SUMIFS('Resumen Anual'!$AN$112,BW120,'Resumen Anual'!$V$9,BH112,'Resumen Anual'!$L$64)+SUMIFS('Resumen Anual'!$AN$170,BW120,'Resumen Anual'!$V$9,BH112,'Resumen Anual'!$L$122)+SUMIFS('Resumen Anual'!$AN$228,BW120,'Resumen Anual'!$V$9,BH112,'Resumen Anual'!$L$180)+SUMIFS('Resumen Anual'!$AN$286,BW120,'Resumen Anual'!$V$9,BH112,'Resumen Anual'!$L$238)+SUMIFS('Resumen Anual'!$AN$344,BW120,'Resumen Anual'!$V$9,BH112,'Resumen Anual'!$L$296)+SUMIFS('Resumen Anual'!$AN$402,BW120,'Resumen Anual'!$V$9,BH112,'Resumen Anual'!$L$354)+SUMIFS('Resumen Anual'!$AN$460,BW120,'Resumen Anual'!$V$9,BH112,'Resumen Anual'!$L$412)+SUMIFS('Resumen Anual'!$AN$518,BW120,'Resumen Anual'!$V$9,BH112,'Resumen Anual'!$L$470)+SUMIFS('Resumen Anual'!$AN$576,BW120,'Resumen Anual'!$V$9,BH112,'Resumen Anual'!$L$528)+SUMIFS('Resumen Anual'!$AN$634,BW120,'Resumen Anual'!$V$9,BH112,'Resumen Anual'!$L$586)+SUMIFS('Resumen Anual'!$AN$692,BW120,'Resumen Anual'!$V$9,BH112,'Resumen Anual'!$L$644)+SUMIFS('Resumen Anual'!$CK$54,BW120,'Resumen Anual'!$V$9,BH112,'Resumen Anual'!$BI$6)+SUMIFS('Resumen Anual'!$CK$112,BW120,'Resumen Anual'!$V$9,BH112,'Resumen Anual'!$BI$64)+SUMIFS('Resumen Anual'!$CK$170,BW120,'Resumen Anual'!$V$9,BH112,'Resumen Anual'!$BI$122)+SUMIFS('Resumen Anual'!$CK$228,BW120,'Resumen Anual'!$V$9,BH112,'Resumen Anual'!$BI$180)+SUMIFS('Resumen Anual'!$CK$286,BW120,'Resumen Anual'!$V$9,BH112,'Resumen Anual'!$BI$238)+SUMIFS('Resumen Anual'!$CK$344,BW120,'Resumen Anual'!$V$9,BH112,'Resumen Anual'!$BI$296)+SUMIFS('Resumen Anual'!$CK$402,BW120,'Resumen Anual'!$V$9,BH112,'Resumen Anual'!$BI$354)+SUMIFS('Resumen Anual'!$CK$460,BW120,'Resumen Anual'!$V$9,BH112,'Resumen Anual'!$BI$412)+SUMIFS('Resumen Anual'!$CK$518,BW120,'Resumen Anual'!$V$9,BH112,'Resumen Anual'!$BI$470)+SUMIFS('Resumen Anual'!$CK$576,BW120,'Resumen Anual'!$V$9,BH112,'Resumen Anual'!$BI$528)+SUMIFS('Resumen Anual'!$CK$634,BW120,'Resumen Anual'!$V$9,BH112,'Resumen Anual'!$BI$586)+SUMIFS('Resumen Anual'!$CK$692,BW120,'Resumen Anual'!$V$9,BH112,'Resumen Anual'!$BI$644)+SUMIFS('Resumen Anual'!$EJ$54,BW120,'Resumen Anual'!$V$9,BH112,'Resumen Anual'!$DH$6)+SUMIFS('Resumen Anual'!$EJ$112,BW120,'Resumen Anual'!$V$9,BH112,'Resumen Anual'!$DH$64)+SUMIFS('Resumen Anual'!$EJ$170,BW120,'Resumen Anual'!$V$9,BH112,'Resumen Anual'!$DH$122)+SUMIFS('Resumen Anual'!$EJ$228,BW120,'Resumen Anual'!$V$9,BH112,'Resumen Anual'!$DH$180)+SUMIFS('Resumen Anual'!$EJ$286,BW120,'Resumen Anual'!$V$9,BH112,'Resumen Anual'!$DH$238)+SUMIFS('Resumen Anual'!$EJ$344,BW120,'Resumen Anual'!$V$9,BH112,'Resumen Anual'!$DH$296)+SUMIFS('Resumen Anual'!$EJ$402,BW120,'Resumen Anual'!$V$9,BH112,'Resumen Anual'!$DH$354)+SUMIFS('Resumen Anual'!$EJ$460,BW120,'Resumen Anual'!$V$9,BH112,'Resumen Anual'!$DH$412)+SUMIFS('Resumen Anual'!$EJ$518,BW120,'Resumen Anual'!$V$9,BH112,'Resumen Anual'!$DH$470)+SUMIFS('Resumen Anual'!$EJ$576,BW120,'Resumen Anual'!$V$9,BH112,'Resumen Anual'!$DH$528)+SUMIFS('Resumen Anual'!$EJ$634,BW120,'Resumen Anual'!$V$9,BH112,'Resumen Anual'!$DH$586)+SUMIFS('Resumen Anual'!$EJ$692,BW120,'Resumen Anual'!$V$9,BH112,'Resumen Anual'!$DH$644)+SUMIFS('Resumen Anual'!$GG$54,BW120,'Resumen Anual'!$V$9,BH112,'Resumen Anual'!$FE$6)+SUMIFS('Resumen Anual'!$GG$112,BW120,'Resumen Anual'!$V$9,BH112,'Resumen Anual'!$FE$64)+SUMIFS('Resumen Anual'!$GG$170,BW120,'Resumen Anual'!$V$9,BH112,'Resumen Anual'!$FE$122)+SUMIFS('Resumen Anual'!$GG$228,BW120,'Resumen Anual'!$V$9,BH112,'Resumen Anual'!$FE$180)+SUMIFS('Resumen Anual'!$GG$286,BW120,'Resumen Anual'!$V$9,BH112,'Resumen Anual'!$FE$238)+SUMIFS('Resumen Anual'!$GG$344,BW120,'Resumen Anual'!$V$9,BH112,'Resumen Anual'!$FE$296)+SUMIFS('Resumen Anual'!$GG$402,BW120,'Resumen Anual'!$V$9,BH112,'Resumen Anual'!$FE$354)+SUMIFS('Resumen Anual'!$GG$460,BW120,'Resumen Anual'!$V$9,BH112,'Resumen Anual'!$FE$412)+SUMIFS('Resumen Anual'!$GG$518,BW120,'Resumen Anual'!$V$9,BH112,'Resumen Anual'!$FE$470)+SUMIFS('Resumen Anual'!$GG$576,BW120,'Resumen Anual'!$V$9,BH112,'Resumen Anual'!$FE$528)+SUMIFS('Resumen Anual'!$GG$634,BW120,'Resumen Anual'!$V$9,BH112,'Resumen Anual'!$FE$586)+SUMIFS('Resumen Anual'!$GG$692,BW120,'Resumen Anual'!$V$9,BH112,'Resumen Anual'!$FE$644)</f>
        <v>0</v>
      </c>
      <c r="CK120" s="770"/>
      <c r="CL120" s="770"/>
      <c r="CM120" s="770"/>
      <c r="CN120" s="756">
        <f>SUMIFS('Resumen Anual'!$AR$54,BW120,'Resumen Anual'!$V$9,BH112,'Resumen Anual'!$L$6)+SUMIFS('Resumen Anual'!$AR$112,BW120,'Resumen Anual'!$V$9,BH112,'Resumen Anual'!$L$64)+SUMIFS('Resumen Anual'!$AR$170,BW120,'Resumen Anual'!$V$9,BH112,'Resumen Anual'!$L$122)+SUMIFS('Resumen Anual'!$AR$228,BW120,'Resumen Anual'!$V$9,BH112,'Resumen Anual'!$L$180)+SUMIFS('Resumen Anual'!$AR$286,BW120,'Resumen Anual'!$V$9,BH112,'Resumen Anual'!$L$238)+SUMIFS('Resumen Anual'!$AR$344,BW120,'Resumen Anual'!$V$9,BH112,'Resumen Anual'!$L$296)+SUMIFS('Resumen Anual'!$AR$402,BW120,'Resumen Anual'!$V$9,BH112,'Resumen Anual'!$L$354)+SUMIFS('Resumen Anual'!$AR$460,BW120,'Resumen Anual'!$V$9,BH112,'Resumen Anual'!$L$412)+SUMIFS('Resumen Anual'!$AR$518,BW120,'Resumen Anual'!$V$9,BH112,'Resumen Anual'!$L$470)+SUMIFS('Resumen Anual'!$AR$576,BW120,'Resumen Anual'!$V$9,BH112,'Resumen Anual'!$L$528)+SUMIFS('Resumen Anual'!$AR$634,BW120,'Resumen Anual'!$V$9,BH112,'Resumen Anual'!$L$586)+SUMIFS('Resumen Anual'!$AR$692,BW120,'Resumen Anual'!$V$9,BH112,'Resumen Anual'!$L$644)+SUMIFS('Resumen Anual'!$CO$54,BW120,'Resumen Anual'!$V$9,BH112,'Resumen Anual'!$BI$6)+SUMIFS('Resumen Anual'!$CO$112,BW120,'Resumen Anual'!$V$9,BH112,'Resumen Anual'!$BI$64)+SUMIFS('Resumen Anual'!$CO$170,BW120,'Resumen Anual'!$V$9,BH112,'Resumen Anual'!$BI$122)+SUMIFS('Resumen Anual'!$CO$228,BW120,'Resumen Anual'!$V$9,BH112,'Resumen Anual'!$BI$180)+SUMIFS('Resumen Anual'!$CO$286,BW120,'Resumen Anual'!$V$9,BH112,'Resumen Anual'!$BI$238)+SUMIFS('Resumen Anual'!$CO$344,BW120,'Resumen Anual'!$V$9,BH112,'Resumen Anual'!$BI$296)+SUMIFS('Resumen Anual'!$CO$402,BW120,'Resumen Anual'!$V$9,BH112,'Resumen Anual'!$BI$354)+SUMIFS('Resumen Anual'!$CO$460,BW120,'Resumen Anual'!$V$9,BH112,'Resumen Anual'!$BI$412)+SUMIFS('Resumen Anual'!$CO$518,BW120,'Resumen Anual'!$V$9,BH112,'Resumen Anual'!$BI$470)+SUMIFS('Resumen Anual'!$CO$576,BW120,'Resumen Anual'!$V$9,BH112,'Resumen Anual'!$BI$528)+SUMIFS('Resumen Anual'!$CO$634,BW120,'Resumen Anual'!$V$9,BH112,'Resumen Anual'!$BI$586)+SUMIFS('Resumen Anual'!$CO$692,BW120,'Resumen Anual'!$V$9,BH112,'Resumen Anual'!$BI$644)+SUMIFS('Resumen Anual'!$EN$54,BW120,'Resumen Anual'!$V$9,BH112,'Resumen Anual'!$DH$6)+SUMIFS('Resumen Anual'!$EN$112,BW120,'Resumen Anual'!$V$9,BH112,'Resumen Anual'!$DH$64)+SUMIFS('Resumen Anual'!$EN$170,BW120,'Resumen Anual'!$V$9,BH112,'Resumen Anual'!$DH$122)+SUMIFS('Resumen Anual'!$EN$228,BW120,'Resumen Anual'!$V$9,BH112,'Resumen Anual'!$DH$180)+SUMIFS('Resumen Anual'!$EN$286,BW120,'Resumen Anual'!$V$9,BH112,'Resumen Anual'!$DH$238)+SUMIFS('Resumen Anual'!$EN$344,BW120,'Resumen Anual'!$V$9,BH112,'Resumen Anual'!$DH$296)+SUMIFS('Resumen Anual'!$EN$402,BW120,'Resumen Anual'!$V$9,BH112,'Resumen Anual'!$DH$354)+SUMIFS('Resumen Anual'!$EN$460,BW120,'Resumen Anual'!$V$9,BH112,'Resumen Anual'!$DH$412)+SUMIFS('Resumen Anual'!$EN$518,BW120,'Resumen Anual'!$V$9,BH112,'Resumen Anual'!$DH$470)+SUMIFS('Resumen Anual'!$EN$576,BW120,'Resumen Anual'!$V$9,BH112,'Resumen Anual'!$DH$528)+SUMIFS('Resumen Anual'!$EN$634,BW120,'Resumen Anual'!$V$9,BH112,'Resumen Anual'!$DH$586)+SUMIFS('Resumen Anual'!$EN$692,BW120,'Resumen Anual'!$V$9,BH112,'Resumen Anual'!$DH$644)+SUMIFS('Resumen Anual'!$GK$54,BW120,'Resumen Anual'!$V$9,BH112,'Resumen Anual'!$FE$6)+SUMIFS('Resumen Anual'!$GK$112,BW120,'Resumen Anual'!$V$9,BH112,'Resumen Anual'!$FE$64)+SUMIFS('Resumen Anual'!$GK$170,BW120,'Resumen Anual'!$V$9,BH112,'Resumen Anual'!$FE$122)+SUMIFS('Resumen Anual'!$GK$228,BW120,'Resumen Anual'!$V$9,BH112,'Resumen Anual'!$FE$180)+SUMIFS('Resumen Anual'!$GK$286,BW120,'Resumen Anual'!$V$9,BH112,'Resumen Anual'!$FE$238)+SUMIFS('Resumen Anual'!$GK$344,BW120,'Resumen Anual'!$V$9,BH112,'Resumen Anual'!$FE$296)+SUMIFS('Resumen Anual'!$GK$402,BW120,'Resumen Anual'!$V$9,BH112,'Resumen Anual'!$FE$354)+SUMIFS('Resumen Anual'!$GK$460,BW120,'Resumen Anual'!$V$9,BH112,'Resumen Anual'!$FE$412)+SUMIFS('Resumen Anual'!$GK$518,BW120,'Resumen Anual'!$V$9,BH112,'Resumen Anual'!$FE$470)+SUMIFS('Resumen Anual'!$GK$576,BW120,'Resumen Anual'!$V$9,BH112,'Resumen Anual'!$FE$528)+SUMIFS('Resumen Anual'!$GK$634,BW120,'Resumen Anual'!$V$9,BH112,'Resumen Anual'!$FE$586)+SUMIFS('Resumen Anual'!$GK$692,BW120,'Resumen Anual'!$V$9,BH112,'Resumen Anual'!$FE$644)</f>
        <v>0</v>
      </c>
      <c r="CO120" s="756"/>
      <c r="CP120" s="756"/>
      <c r="CQ120" s="756">
        <f>SUMIFS('Resumen Anual'!$AU$54,BW120,'Resumen Anual'!$V$9,BH112,'Resumen Anual'!$L$6)+SUMIFS('Resumen Anual'!$AU$112,BW120,'Resumen Anual'!$V$9,BH112,'Resumen Anual'!$L$64)+SUMIFS('Resumen Anual'!$AU$170,BW120,'Resumen Anual'!$V$9,BH112,'Resumen Anual'!$L$122)+SUMIFS('Resumen Anual'!$AU$228,BW120,'Resumen Anual'!$V$9,BH112,'Resumen Anual'!$L$180)+SUMIFS('Resumen Anual'!$AU$286,BW120,'Resumen Anual'!$V$9,BH112,'Resumen Anual'!$L$238)+SUMIFS('Resumen Anual'!$AU$344,BW120,'Resumen Anual'!$V$9,BH112,'Resumen Anual'!$L$296)+SUMIFS('Resumen Anual'!$AU$402,BW120,'Resumen Anual'!$V$9,BH112,'Resumen Anual'!$L$354)+SUMIFS('Resumen Anual'!$AU$460,BW120,'Resumen Anual'!$V$9,BH112,'Resumen Anual'!$L$412)+SUMIFS('Resumen Anual'!$AU$518,BW120,'Resumen Anual'!$V$9,BH112,'Resumen Anual'!$L$470)+SUMIFS('Resumen Anual'!$AU$576,BW120,'Resumen Anual'!$V$9,BH112,'Resumen Anual'!$L$528)+SUMIFS('Resumen Anual'!$AU$634,BW120,'Resumen Anual'!$V$9,BH112,'Resumen Anual'!$L$586)+SUMIFS('Resumen Anual'!$AU$692,BW120,'Resumen Anual'!$V$9,BH112,'Resumen Anual'!$L$644)+SUMIFS('Resumen Anual'!$CR$54,BW120,'Resumen Anual'!$V$9,BH112,'Resumen Anual'!$BI$6)+SUMIFS('Resumen Anual'!$CR$112,BW120,'Resumen Anual'!$V$9,BH112,'Resumen Anual'!$BI$64)+SUMIFS('Resumen Anual'!$CR$170,BW120,'Resumen Anual'!$V$9,BH112,'Resumen Anual'!$BI$122)+SUMIFS('Resumen Anual'!$CR$228,BW120,'Resumen Anual'!$V$9,BH112,'Resumen Anual'!$BI$180)+SUMIFS('Resumen Anual'!$CR$286,BW120,'Resumen Anual'!$V$9,BH112,'Resumen Anual'!$BI$238)+SUMIFS('Resumen Anual'!$CR$344,BW120,'Resumen Anual'!$V$9,BH112,'Resumen Anual'!$BI$296)+SUMIFS('Resumen Anual'!$CR$402,BW120,'Resumen Anual'!$V$9,BH112,'Resumen Anual'!$BI$354)+SUMIFS('Resumen Anual'!$CR$460,BW120,'Resumen Anual'!$V$9,BH112,'Resumen Anual'!$BI$412)+SUMIFS('Resumen Anual'!$CR$518,BW120,'Resumen Anual'!$V$9,BH112,'Resumen Anual'!$BI$470)+SUMIFS('Resumen Anual'!$CR$576,BW120,'Resumen Anual'!$V$9,BH112,'Resumen Anual'!$BI$528)+SUMIFS('Resumen Anual'!$CR$634,BW120,'Resumen Anual'!$V$9,BH112,'Resumen Anual'!$BI$586)+SUMIFS('Resumen Anual'!$CR$692,BW120,'Resumen Anual'!$V$9,BH112,'Resumen Anual'!$BI$644)+SUMIFS('Resumen Anual'!$EQ$54,BW120,'Resumen Anual'!$V$9,BH112,'Resumen Anual'!$DH$6)+SUMIFS('Resumen Anual'!$EQ$112,BW120,'Resumen Anual'!$V$9,BH112,'Resumen Anual'!$DH$64)+SUMIFS('Resumen Anual'!$EQ$170,BW120,'Resumen Anual'!$V$9,BH112,'Resumen Anual'!$DH$122)+SUMIFS('Resumen Anual'!$EQ$228,BW120,'Resumen Anual'!$V$9,BH112,'Resumen Anual'!$DH$180)+SUMIFS('Resumen Anual'!$EQ$286,BW120,'Resumen Anual'!$V$9,BH112,'Resumen Anual'!$DH$238)+SUMIFS('Resumen Anual'!$EQ$344,BW120,'Resumen Anual'!$V$9,BH112,'Resumen Anual'!$DH$296)+SUMIFS('Resumen Anual'!$EQ$402,BW120,'Resumen Anual'!$V$9,BH112,'Resumen Anual'!$DH$354)+SUMIFS('Resumen Anual'!$EQ$460,BW120,'Resumen Anual'!$V$9,BH112,'Resumen Anual'!$DH$412)+SUMIFS('Resumen Anual'!$EQ$518,BW120,'Resumen Anual'!$V$9,BH112,'Resumen Anual'!$DH$470)+SUMIFS('Resumen Anual'!$EQ$576,BW120,'Resumen Anual'!$V$9,BH112,'Resumen Anual'!$DH$528)+SUMIFS('Resumen Anual'!$EQ$634,BW120,'Resumen Anual'!$V$9,BH112,'Resumen Anual'!$DH$586)+SUMIFS('Resumen Anual'!$EQ$692,BW120,'Resumen Anual'!$V$9,BH112,'Resumen Anual'!$DH$644)+SUMIFS('Resumen Anual'!$GN$54,BW120,'Resumen Anual'!$V$9,BH112,'Resumen Anual'!$FE$6)+SUMIFS('Resumen Anual'!$GN$112,BW120,'Resumen Anual'!$V$9,BH112,'Resumen Anual'!$FE$64)+SUMIFS('Resumen Anual'!$GN$170,BW120,'Resumen Anual'!$V$9,BH112,'Resumen Anual'!$FE$122)+SUMIFS('Resumen Anual'!$GN$228,BW120,'Resumen Anual'!$V$9,BH112,'Resumen Anual'!$FE$180)+SUMIFS('Resumen Anual'!$GN$286,BW120,'Resumen Anual'!$V$9,BH112,'Resumen Anual'!$FE$238)+SUMIFS('Resumen Anual'!$GN$344,BW120,'Resumen Anual'!$V$9,BH112,'Resumen Anual'!$FE$296)+SUMIFS('Resumen Anual'!$GN$402,BW120,'Resumen Anual'!$V$9,BH112,'Resumen Anual'!$FE$354)+SUMIFS('Resumen Anual'!$GN$460,BW120,'Resumen Anual'!$V$9,BH112,'Resumen Anual'!$FE$412)+SUMIFS('Resumen Anual'!$GN$518,BW120,'Resumen Anual'!$V$9,BH112,'Resumen Anual'!$FE$470)+SUMIFS('Resumen Anual'!$GN$576,BW120,'Resumen Anual'!$V$9,BH112,'Resumen Anual'!$FE$528)+SUMIFS('Resumen Anual'!$GN$634,BW120,'Resumen Anual'!$V$9,BH112,'Resumen Anual'!$FE$586)+SUMIFS('Resumen Anual'!$GN$692,BW120,'Resumen Anual'!$V$9,BH112,'Resumen Anual'!$FE$644)</f>
        <v>0</v>
      </c>
      <c r="CR120" s="756"/>
      <c r="CS120" s="756"/>
      <c r="CT120" s="1200"/>
      <c r="CU120" s="1199"/>
      <c r="CV120" s="171"/>
      <c r="CW120" s="818" t="str">
        <f>'Resumen Anual'!$C$18</f>
        <v>N°DE VUELOS</v>
      </c>
      <c r="CX120" s="819"/>
      <c r="CY120" s="819"/>
      <c r="CZ120" s="819"/>
      <c r="DA120" s="819"/>
      <c r="DB120" s="819"/>
      <c r="DC120" s="820"/>
      <c r="DD120" s="811">
        <f>SUMIF('Resumen Anual'!$FE$622,DF112,'Resumen Anual'!$FC$634)+SUMIF('Resumen Anual'!$DH$622,DF112,'Resumen Anual'!$DF$634)+SUMIF('Resumen Anual'!$BI$622,DF112,'Resumen Anual'!$BG$634)+SUMIF('Resumen Anual'!$L$622,DF112,'Resumen Anual'!$J$634)+SUMIF('Resumen Anual'!$FE$566,DF112,'Resumen Anual'!$FC$578)+SUMIF('Resumen Anual'!$DH$566,DF112,'Resumen Anual'!$DF$578)+SUMIF('Resumen Anual'!$BI$566,DF112,'Resumen Anual'!$BG$578)+SUMIF('Resumen Anual'!$L$566,DF112,'Resumen Anual'!$J$578)+SUMIF('Resumen Anual'!$FE$510,DF112,'Resumen Anual'!$FC$522)+SUMIF('Resumen Anual'!$DH$510,DF112,'Resumen Anual'!$DF$522)+SUMIF('Resumen Anual'!$BI$510,DF112,'Resumen Anual'!$BG$522)+SUMIF('Resumen Anual'!$L$510,DF112,'Resumen Anual'!$J$522)+SUMIF('Resumen Anual'!$FE$454,DF112,'Resumen Anual'!$FC$466)+SUMIF('Resumen Anual'!$DH$454,DF112,'Resumen Anual'!$DF$466)+SUMIF('Resumen Anual'!$BI$454,DF112,'Resumen Anual'!$BG$466)+SUMIF('Resumen Anual'!$L$454,DF112,'Resumen Anual'!$J$466)+SUMIF('Resumen Anual'!$FE$398,DF112,'Resumen Anual'!$FC$410)+SUMIF('Resumen Anual'!$DH$398,DF112,'Resumen Anual'!$DF$410)+SUMIF('Resumen Anual'!$BI$398,DF112,'Resumen Anual'!$BG$410)+SUMIF('Resumen Anual'!$L$398,DF112,'Resumen Anual'!$J$410)+SUMIF('Resumen Anual'!$FE$342,DF112,'Resumen Anual'!$FC$354)+SUMIF('Resumen Anual'!$DH$342,DF112,'Resumen Anual'!$DF$354)+SUMIF('Resumen Anual'!$BI$342,DF112,'Resumen Anual'!$BG$354)+SUMIF('Resumen Anual'!$L$342,DF112,'Resumen Anual'!$J$354)+SUMIF('Resumen Anual'!$FE$286,DF112,'Resumen Anual'!$FC$298)+SUMIF('Resumen Anual'!$DH$286,DF112,'Resumen Anual'!$DF$298)+SUMIF('Resumen Anual'!$BI$286,DF112,'Resumen Anual'!$BG$298)+SUMIF('Resumen Anual'!$L$286,DF112,'Resumen Anual'!$J$298)+SUMIF('Resumen Anual'!$FE$230,DF112,'Resumen Anual'!$FC$242)+SUMIF('Resumen Anual'!$DH$230,DF112,'Resumen Anual'!$DF$242)+SUMIF('Resumen Anual'!$BI$230,DF112,'Resumen Anual'!$BG$242)+SUMIF('Resumen Anual'!$L$230,DF112,'Resumen Anual'!$J$242)+SUMIF('Resumen Anual'!$FE$174,DF112,'Resumen Anual'!$FC$186)+SUMIF('Resumen Anual'!$DH$174,DF112,'Resumen Anual'!$DF$186)+SUMIF('Resumen Anual'!$BI$174,DF112,'Resumen Anual'!$BG$186)+SUMIF('Resumen Anual'!$L$174,DF112,'Resumen Anual'!$J$186)+SUMIF('Resumen Anual'!$FE$118,DF112,'Resumen Anual'!$FC$130)+SUMIF('Resumen Anual'!$DH$118,DF112,'Resumen Anual'!$DF$130)+SUMIF('Resumen Anual'!$BI$118,DF112,'Resumen Anual'!$BG$130)+SUMIF('Resumen Anual'!$L$118,DF112,'Resumen Anual'!$J$130)+SUMIF('Resumen Anual'!$FE$62,DF112,'Resumen Anual'!$FC$74)+SUMIF('Resumen Anual'!$DH$62,DF112,'Resumen Anual'!$DF$74)+SUMIF('Resumen Anual'!$BI$62,DF112,'Resumen Anual'!$BG$74)+SUMIF('Resumen Anual'!$L$62,DF112,'Resumen Anual'!$J$74)+SUMIF('Resumen Anual'!$FE$6,DF112,'Resumen Anual'!$FC$18)+SUMIF('Resumen Anual'!$DH$6,DF112,'Resumen Anual'!$DF$18)+SUMIF('Resumen Anual'!$BI$6,DF112,'Resumen Anual'!$BG$18)+SUMIF('Resumen Anual'!$L$6,DF112,'Resumen Anual'!$J$18)+SUMIF('Bitácoras Anteriores'!$K$6,DF112,'Bitácoras Anteriores'!$B$12)+SUMIF('Bitácoras Anteriores'!$K$59,$K$6,'Bitácoras Anteriores'!$B$65)+SUMIF('Bitácoras Anteriores'!$K$112,DF112,'Bitácoras Anteriores'!$B$118)+SUMIF('Bitácoras Anteriores'!$K$165,DF112,'Bitácoras Anteriores'!$B$171)+SUMIF('Bitácoras Anteriores'!$K$218,DF112,'Bitácoras Anteriores'!$B$224)+SUMIF('Bitácoras Anteriores'!$K$271,DF112,'Bitácoras Anteriores'!$B$277)+SUMIF('Bitácoras Anteriores'!$K$324,DF112,'Bitácoras Anteriores'!$B$330)+SUMIF('Bitácoras Anteriores'!$BH$6,DF112,'Bitácoras Anteriores'!$AY$12)+SUMIF('Bitácoras Anteriores'!$BH$59,$K$6,'Bitácoras Anteriores'!$AY$65)+SUMIF('Bitácoras Anteriores'!$BH$112,DF112,'Bitácoras Anteriores'!$AY$118)+SUMIF('Bitácoras Anteriores'!$BH$165,DF112,'Bitácoras Anteriores'!$AY$171)+SUMIF('Bitácoras Anteriores'!$BH$218,DF112,'Bitácoras Anteriores'!$AY$224)+SUMIF('Bitácoras Anteriores'!$BH$271,DF112,'Bitácoras Anteriores'!$AY$277)+SUMIF('Bitácoras Anteriores'!$BH$324,DF112,'Bitácoras Anteriores'!$AY$330)+SUMIF('Bitácoras Anteriores'!$DF$6,DF112,'Bitácoras Anteriores'!$CW$12)+SUMIF('Bitácoras Anteriores'!$DF$59,$K$6,'Bitácoras Anteriores'!$CW$65)+SUMIF('Bitácoras Anteriores'!$DF$112,DF112,'Bitácoras Anteriores'!$CW$118)+SUMIF('Bitácoras Anteriores'!$DF$165,DF112,'Bitácoras Anteriores'!$CW$171)+SUMIF('Bitácoras Anteriores'!$DF$218,DF112,'Bitácoras Anteriores'!$CW$224)+SUMIF('Bitácoras Anteriores'!$DF$271,DF112,'Bitácoras Anteriores'!$CW$277)+SUMIF('Bitácoras Anteriores'!$DF$324,DF112,'Bitácoras Anteriores'!$CW$330)+SUMIF('Bitácoras Anteriores'!$FC$6,DF112,'Bitácoras Anteriores'!$ET$12)+SUMIF('Bitácoras Anteriores'!$FC$59,$K$6,'Bitácoras Anteriores'!$ET$65)+SUMIF('Bitácoras Anteriores'!$FC$112,DF112,'Bitácoras Anteriores'!$ET$118)+SUMIF('Bitácoras Anteriores'!$FC$165,DF112,'Bitácoras Anteriores'!$ET$171)+SUMIF('Bitácoras Anteriores'!$FC$218,DF112,'Bitácoras Anteriores'!$ET$224)+SUMIF('Bitácoras Anteriores'!$FC$271,DF112,'Bitácoras Anteriores'!$ET$277)+SUMIF('Bitácoras Anteriores'!$FC$324,DF112,'Bitácoras Anteriores'!$ET$330)</f>
        <v>0</v>
      </c>
      <c r="DE120" s="719"/>
      <c r="DF120" s="719"/>
      <c r="DG120" s="812"/>
      <c r="DH120" s="630"/>
      <c r="DI120" s="799" t="str">
        <f>'Resumen Anual'!$O$18</f>
        <v>DÍA</v>
      </c>
      <c r="DJ120" s="713"/>
      <c r="DK120" s="713"/>
      <c r="DL120" s="713"/>
      <c r="DM120" s="713" t="e">
        <f>SUMIF('Resumen Anual'!$L$6,DF112,'Resumen Anual'!$T$18)+SUMIF('Resumen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Anual'!#REF!)+SUMIF(#REF!,DF112,#REF!)+SUMIF(#REF!,DF112,#REF!)+SUMIF(#REF!,DF112,#REF!)+SUMIF(#REF!,DF112,#REF!)+SUMIF(#REF!,DF112,#REF!)+SUMIF(#REF!,DF112,#REF!)+SUMIF(#REF!,DF112,#REF!)+SUMIF(#REF!,DF112,#REF!)</f>
        <v>#REF!</v>
      </c>
      <c r="DN120" s="816">
        <f>SUMIF('Resumen Anual'!$FE$622,DF112,'Resumen Anual'!$FM$634)+SUMIF('Resumen Anual'!$DH$622,DF112,'Resumen Anual'!$DP$634)+SUMIF('Resumen Anual'!$BI$622,DF112,'Resumen Anual'!$BQ$634)+SUMIF('Resumen Anual'!$L$622,DF112,'Resumen Anual'!$T$634)+SUMIF('Resumen Anual'!$FE$566,DF112,'Resumen Anual'!$FM$578)+SUMIF('Resumen Anual'!$DH$566,DF112,'Resumen Anual'!$DP$578)+SUMIF('Resumen Anual'!$BI$566,DF112,'Resumen Anual'!$BQ$578)+SUMIF('Resumen Anual'!$L$566,DF112,'Resumen Anual'!$T$578)+SUMIF('Resumen Anual'!$FE$510,DF112,'Resumen Anual'!$FM$522)+SUMIF('Resumen Anual'!$DH$510,DF112,'Resumen Anual'!$DP$522)+SUMIF('Resumen Anual'!$BI$510,DF112,'Resumen Anual'!$BQ$522)+SUMIF('Resumen Anual'!$L$510,DF112,'Resumen Anual'!$T$522)+SUMIF('Resumen Anual'!$FE$454,DF112,'Resumen Anual'!$FM$466)+SUMIF('Resumen Anual'!$DH$454,DF112,'Resumen Anual'!$DP$466)+SUMIF('Resumen Anual'!$BI$454,DF112,'Resumen Anual'!$BQ$466)+SUMIF('Resumen Anual'!$L$454,DF112,'Resumen Anual'!$T$466)+SUMIF('Resumen Anual'!$FE$398,DF112,'Resumen Anual'!$FM$410)+SUMIF('Resumen Anual'!$DH$398,DF112,'Resumen Anual'!$DP$410)+SUMIF('Resumen Anual'!$BI$398,DF112,'Resumen Anual'!$BQ$410)+SUMIF('Resumen Anual'!$L$398,DF112,'Resumen Anual'!$T$410)+SUMIF('Resumen Anual'!$FE$342,DF112,'Resumen Anual'!$FM$354)+SUMIF('Resumen Anual'!$DH$342,DF112,'Resumen Anual'!$DP$354)+SUMIF('Resumen Anual'!$BI$342,DF112,'Resumen Anual'!$BQ$354)+SUMIF('Resumen Anual'!$L$342,DF112,'Resumen Anual'!$T$354)+SUMIF('Resumen Anual'!$FE$286,DF112,'Resumen Anual'!$FM$298)+SUMIF('Resumen Anual'!$DH$286,DF112,'Resumen Anual'!$DP$298)+SUMIF('Resumen Anual'!$BI$286,DF112,'Resumen Anual'!$BQ$298)+SUMIF('Resumen Anual'!$L$286,DF112,'Resumen Anual'!$T$298)+SUMIF('Resumen Anual'!$FE$230,DF112,'Resumen Anual'!$FM$242)+SUMIF('Resumen Anual'!$DH$230,DF112,'Resumen Anual'!$DP$242)+SUMIF('Resumen Anual'!$BI$230,DF112,'Resumen Anual'!$BQ$242)+SUMIF('Resumen Anual'!$L$230,DF112,'Resumen Anual'!$T$242)+SUMIF('Resumen Anual'!$FE$174,DF112,'Resumen Anual'!$FM$186)+SUMIF('Resumen Anual'!$DH$174,DF112,'Resumen Anual'!$DP$186)+SUMIF('Resumen Anual'!$BI$174,DF112,'Resumen Anual'!$BQ$186)+SUMIF('Resumen Anual'!$L$174,DF112,'Resumen Anual'!$T$186)+SUMIF('Resumen Anual'!$FE$118,DF112,'Resumen Anual'!$FM$130)+SUMIF('Resumen Anual'!$DH$118,DF112,'Resumen Anual'!$DP$130)+SUMIF('Resumen Anual'!$BI$118,DF112,'Resumen Anual'!$BQ$130)+SUMIF('Resumen Anual'!$L$118,DF112,'Resumen Anual'!$T$130)+SUMIF('Resumen Anual'!$FE$62,DF112,'Resumen Anual'!$FM$74)+SUMIF('Resumen Anual'!$DH$62,DF112,'Resumen Anual'!$DP$74)+SUMIF('Resumen Anual'!$BI$62,DF112,'Resumen Anual'!$BQ$74)+SUMIF('Resumen Anual'!$L$62,DF112,'Resumen Anual'!$T$74)+SUMIF('Resumen Anual'!$FE$6,DF112,'Resumen Anual'!$FM$18)+SUMIF('Resumen Anual'!$DH$6,DF112,'Resumen Anual'!$DP$18)+SUMIF('Resumen Anual'!$BI$6,DF112,'Resumen Anual'!$BQ$18)+SUMIF('Resumen Anual'!$L$6,DF112,'Resumen Anual'!$T$18)+SUMIF('Bitácoras Anteriores'!$K$6,DF112,'Bitácoras Anteriores'!$S$14)+SUMIF('Bitácoras Anteriores'!$K$59,$K$6,'Bitácoras Anteriores'!$S$67)+SUMIF('Bitácoras Anteriores'!$K$112,DF112,'Bitácoras Anteriores'!$S$120)+SUMIF('Bitácoras Anteriores'!$K$165,DF112,'Bitácoras Anteriores'!$S$173)+SUMIF('Bitácoras Anteriores'!$K$218,DF112,'Bitácoras Anteriores'!$S$226)+SUMIF('Bitácoras Anteriores'!$K$271,DF112,'Bitácoras Anteriores'!$S$279)+SUMIF('Bitácoras Anteriores'!$K$324,DF112,'Bitácoras Anteriores'!$S$332)+SUMIF('Bitácoras Anteriores'!$BH$6,DF112,'Bitácoras Anteriores'!$BP$14)+SUMIF('Bitácoras Anteriores'!$BH$59,$K$6,'Bitácoras Anteriores'!$BP$67)+SUMIF('Bitácoras Anteriores'!$BH$112,DF112,'Bitácoras Anteriores'!$BP$120)+SUMIF('Bitácoras Anteriores'!$BH$165,DF112,'Bitácoras Anteriores'!$BP$173)+SUMIF('Bitácoras Anteriores'!$BH$218,DF112,'Bitácoras Anteriores'!$BP$226)+SUMIF('Bitácoras Anteriores'!$BH$271,DF112,'Bitácoras Anteriores'!$BP$279)+SUMIF('Bitácoras Anteriores'!$BH$324,DF112,'Bitácoras Anteriores'!$BP$332)+SUMIF('Bitácoras Anteriores'!$DF$6,DF112,'Bitácoras Anteriores'!$DN$14)+SUMIF('Bitácoras Anteriores'!$DF$59,$K$6,'Bitácoras Anteriores'!$DN$67)+SUMIF('Bitácoras Anteriores'!$DF$112,DF112,'Bitácoras Anteriores'!$DN$120)+SUMIF('Bitácoras Anteriores'!$DF$165,DF112,'Bitácoras Anteriores'!$DN$173)+SUMIF('Bitácoras Anteriores'!$DF$218,DF112,'Bitácoras Anteriores'!$DN$226)+SUMIF('Bitácoras Anteriores'!$DF$271,DF112,'Bitácoras Anteriores'!$DN$279)+SUMIF('Bitácoras Anteriores'!$DF$324,DF112,'Bitácoras Anteriores'!$DN$332)+SUMIF('Bitácoras Anteriores'!$FC$6,DF112,'Bitácoras Anteriores'!$FK$14)+SUMIF('Bitácoras Anteriores'!$FC$59,$K$6,'Bitácoras Anteriores'!$FK$67)+SUMIF('Bitácoras Anteriores'!$FC$112,DF112,'Bitácoras Anteriores'!$FK$120)+SUMIF('Bitácoras Anteriores'!$FC$165,DF112,'Bitácoras Anteriores'!$FK$173)+SUMIF('Bitácoras Anteriores'!$FC$218,DF112,'Bitácoras Anteriores'!$FK$226)+SUMIF('Bitácoras Anteriores'!$FC$271,DF112,'Bitácoras Anteriores'!$FK$279)+SUMIF('Bitácoras Anteriores'!$FC$324,DF112,'Bitácoras Anteriores'!$FK$332)</f>
        <v>0</v>
      </c>
      <c r="DO120" s="816"/>
      <c r="DP120" s="816"/>
      <c r="DQ120" s="816"/>
      <c r="DR120" s="816"/>
      <c r="DS120" s="816"/>
      <c r="DT120" s="15"/>
      <c r="DU120" s="771">
        <f>IF(DU118=0," ",DU118+1)</f>
        <v>2023</v>
      </c>
      <c r="DV120" s="772"/>
      <c r="DW120" s="772"/>
      <c r="DX120" s="772"/>
      <c r="DY120" s="772"/>
      <c r="DZ120" s="1214">
        <f>SUMIFS('Resumen Anual'!$AF$54,DU120,'Resumen Anual'!$V$9,DF112,'Resumen Anual'!$L$6)+SUMIFS('Resumen Anual'!$AF$112,DU120,'Resumen Anual'!$V$9,DF112,'Resumen Anual'!$L$64)+SUMIFS('Resumen Anual'!$AF$170,DU120,'Resumen Anual'!$V$9,DF112,'Resumen Anual'!$L$122)+SUMIFS('Resumen Anual'!$AF$228,DU120,'Resumen Anual'!$V$9,DF112,'Resumen Anual'!$L$180)+SUMIFS('Resumen Anual'!$AF$286,DU120,'Resumen Anual'!$V$9,DF112,'Resumen Anual'!$L$238)+SUMIFS('Resumen Anual'!$AF$344,DU120,'Resumen Anual'!$V$9,DF112,'Resumen Anual'!$L$296)+SUMIFS('Resumen Anual'!$AF$402,DU120,'Resumen Anual'!$V$9,DF112,'Resumen Anual'!$L$354)+SUMIFS('Resumen Anual'!$AF$460,DU120,'Resumen Anual'!$V$9,DF112,'Resumen Anual'!$L$412)+SUMIFS('Resumen Anual'!$AF$518,DU120,'Resumen Anual'!$V$9,DF112,'Resumen Anual'!$L$470)+SUMIFS('Resumen Anual'!$AF$576,DU120,'Resumen Anual'!$V$9,DF112,'Resumen Anual'!$L$528)+SUMIFS('Resumen Anual'!$AF$634,DU120,'Resumen Anual'!$V$9,DF112,'Resumen Anual'!$L$586)+SUMIFS('Resumen Anual'!$AF$692,DU120,'Resumen Anual'!$V$9,DF112,'Resumen Anual'!$L$644)+SUMIFS('Resumen Anual'!$CC$54,DU120,'Resumen Anual'!$V$9,DF112,'Resumen Anual'!$BI$6)+SUMIFS('Resumen Anual'!$CC$112,DU120,'Resumen Anual'!$V$9,DF112,'Resumen Anual'!$BI$64)+SUMIFS('Resumen Anual'!$CC$170,DU120,'Resumen Anual'!$V$9,DF112,'Resumen Anual'!$BI$122)+SUMIFS('Resumen Anual'!$CC$228,DU120,'Resumen Anual'!$V$9,DF112,'Resumen Anual'!$BI$180)+SUMIFS('Resumen Anual'!$CC$286,DU120,'Resumen Anual'!$V$9,DF112,'Resumen Anual'!$BI$238)+SUMIFS('Resumen Anual'!$CC$344,DU120,'Resumen Anual'!$V$9,DF112,'Resumen Anual'!$BI$296)+SUMIFS('Resumen Anual'!$CC$402,DU120,'Resumen Anual'!$V$9,DF112,'Resumen Anual'!$BI$354)+SUMIFS('Resumen Anual'!$CC$460,DU120,'Resumen Anual'!$V$9,DF112,'Resumen Anual'!$BI$412)+SUMIFS('Resumen Anual'!$CC$518,DU120,'Resumen Anual'!$V$9,DF112,'Resumen Anual'!$BI$470)+SUMIFS('Resumen Anual'!$CC$576,DU120,'Resumen Anual'!$V$9,DF112,'Resumen Anual'!$BI$528)+SUMIFS('Resumen Anual'!$CC$634,DU120,'Resumen Anual'!$V$9,DF112,'Resumen Anual'!$BI$586)+SUMIFS('Resumen Anual'!$CC$692,DU120,'Resumen Anual'!$V$9,DF112,'Resumen Anual'!$BI$644)+SUMIFS('Resumen Anual'!$EB$54,DU120,'Resumen Anual'!$V$9,DF112,'Resumen Anual'!$DH$6)+SUMIFS('Resumen Anual'!$EB$112,DU120,'Resumen Anual'!$V$9,DF112,'Resumen Anual'!$DH$64)+SUMIFS('Resumen Anual'!$EB$170,DU120,'Resumen Anual'!$V$9,DF112,'Resumen Anual'!$DH$122)+SUMIFS('Resumen Anual'!$EB$228,DU120,'Resumen Anual'!$V$9,DF112,'Resumen Anual'!$DH$180)+SUMIFS('Resumen Anual'!$EB$286,DU120,'Resumen Anual'!$V$9,DF112,'Resumen Anual'!$DH$238)+SUMIFS('Resumen Anual'!$EB$344,DU120,'Resumen Anual'!$V$9,DF112,'Resumen Anual'!$DH$296)+SUMIFS('Resumen Anual'!$EB$402,DU120,'Resumen Anual'!$V$9,DF112,'Resumen Anual'!$DH$354)+SUMIFS('Resumen Anual'!$EB$460,DU120,'Resumen Anual'!$V$9,DF112,'Resumen Anual'!$DH$412)+SUMIFS('Resumen Anual'!$EB$518,DU120,'Resumen Anual'!$V$9,DF112,'Resumen Anual'!$DH$470)+SUMIFS('Resumen Anual'!$EB$576,DU120,'Resumen Anual'!$V$9,DF112,'Resumen Anual'!$DH$528)+SUMIFS('Resumen Anual'!$EB$634,DU120,'Resumen Anual'!$V$9,DF112,'Resumen Anual'!$DH$586)+SUMIFS('Resumen Anual'!$EB$692,DU120,'Resumen Anual'!$V$9,DF112,'Resumen Anual'!$DH$644)+SUMIFS('Resumen Anual'!$FY$54,DU120,'Resumen Anual'!$V$9,DF112,'Resumen Anual'!$FE$6)+SUMIFS('Resumen Anual'!$FY$112,DU120,'Resumen Anual'!$V$9,DF112,'Resumen Anual'!$FE$64)+SUMIFS('Resumen Anual'!$FY$170,DU120,'Resumen Anual'!$V$9,DF112,'Resumen Anual'!$FE$122)+SUMIFS('Resumen Anual'!$FY$228,DU120,'Resumen Anual'!$V$9,DF112,'Resumen Anual'!$FE$180)+SUMIFS('Resumen Anual'!$FY$286,DU120,'Resumen Anual'!$V$9,DF112,'Resumen Anual'!$FE$238)+SUMIFS('Resumen Anual'!$FY$344,DU120,'Resumen Anual'!$V$9,DF112,'Resumen Anual'!$FE$296)+SUMIFS('Resumen Anual'!$FY$402,DU120,'Resumen Anual'!$V$9,DF112,'Resumen Anual'!$FE$354)+SUMIFS('Resumen Anual'!$FY$460,DU120,'Resumen Anual'!$V$9,DF112,'Resumen Anual'!$FE$412)+SUMIFS('Resumen Anual'!$FY$518,DU120,'Resumen Anual'!$V$9,DF112,'Resumen Anual'!$FE$470)+SUMIFS('Resumen Anual'!$FY$576,DU120,'Resumen Anual'!$V$9,DF112,'Resumen Anual'!$FE$528)+SUMIFS('Resumen Anual'!$FY$634,DU120,'Resumen Anual'!$V$9,DF112,'Resumen Anual'!$FE$586)+SUMIFS('Resumen Anual'!$FY$692,DU120,'Resumen Anual'!$V$9,DF112,'Resumen Anual'!$FE$644)</f>
        <v>0</v>
      </c>
      <c r="EA120" s="770"/>
      <c r="EB120" s="770"/>
      <c r="EC120" s="770"/>
      <c r="ED120" s="770">
        <f>SUMIFS('Resumen Anual'!$AJ$54,DU120,'Resumen Anual'!$V$9,DF112,'Resumen Anual'!$L$6)+SUMIFS('Resumen Anual'!$AJ$112,DU120,'Resumen Anual'!$V$9,DF112,'Resumen Anual'!$L$64)+SUMIFS('Resumen Anual'!$AJ$170,DU120,'Resumen Anual'!$V$9,DF112,'Resumen Anual'!$L$122)+SUMIFS('Resumen Anual'!$AJ$228,DU120,'Resumen Anual'!$V$9,DF112,'Resumen Anual'!$L$180)+SUMIFS('Resumen Anual'!$AJ$286,DU120,'Resumen Anual'!$V$9,DF112,'Resumen Anual'!$L$238)+SUMIFS('Resumen Anual'!$AJ$344,DU120,'Resumen Anual'!$V$9,DF112,'Resumen Anual'!$L$296)+SUMIFS('Resumen Anual'!$AJ$402,DU120,'Resumen Anual'!$V$9,DF112,'Resumen Anual'!$L$354)+SUMIFS('Resumen Anual'!$AJ$460,DU120,'Resumen Anual'!$V$9,DF112,'Resumen Anual'!$L$412)+SUMIFS('Resumen Anual'!$AJ$518,DU120,'Resumen Anual'!$V$9,DF112,'Resumen Anual'!$L$470)+SUMIFS('Resumen Anual'!$AJ$576,DU120,'Resumen Anual'!$V$9,DF112,'Resumen Anual'!$L$528)+SUMIFS('Resumen Anual'!$AJ$634,DU120,'Resumen Anual'!$V$9,DF112,'Resumen Anual'!$L$586)+SUMIFS('Resumen Anual'!$AJ$692,DU120,'Resumen Anual'!$V$9,DF112,'Resumen Anual'!$L$644)+SUMIFS('Resumen Anual'!$CG$54,DU120,'Resumen Anual'!$V$9,DF112,'Resumen Anual'!$BI$6)+SUMIFS('Resumen Anual'!$CG$112,DU120,'Resumen Anual'!$V$9,DF112,'Resumen Anual'!$BI$64)+SUMIFS('Resumen Anual'!$CG$170,DU120,'Resumen Anual'!$V$9,DF112,'Resumen Anual'!$BI$122)+SUMIFS('Resumen Anual'!$CG$228,DU120,'Resumen Anual'!$V$9,DF112,'Resumen Anual'!$BI$180)+SUMIFS('Resumen Anual'!$CG$286,DU120,'Resumen Anual'!$V$9,DF112,'Resumen Anual'!$BI$238)+SUMIFS('Resumen Anual'!$CG$344,DU120,'Resumen Anual'!$V$9,DF112,'Resumen Anual'!$BI$296)+SUMIFS('Resumen Anual'!$CG$402,DU120,'Resumen Anual'!$V$9,DF112,'Resumen Anual'!$BI$354)+SUMIFS('Resumen Anual'!$CG$460,DU120,'Resumen Anual'!$V$9,DF112,'Resumen Anual'!$BI$412)+SUMIFS('Resumen Anual'!$CG$518,DU120,'Resumen Anual'!$V$9,DF112,'Resumen Anual'!$BI$470)+SUMIFS('Resumen Anual'!$CG$576,DU120,'Resumen Anual'!$V$9,DF112,'Resumen Anual'!$BI$528)+SUMIFS('Resumen Anual'!$CG$634,DU120,'Resumen Anual'!$V$9,DF112,'Resumen Anual'!$BI$586)+SUMIFS('Resumen Anual'!$CG$692,DU120,'Resumen Anual'!$V$9,DF112,'Resumen Anual'!$BI$644)+SUMIFS('Resumen Anual'!$EF$54,DU120,'Resumen Anual'!$V$9,DF112,'Resumen Anual'!$DH$6)+SUMIFS('Resumen Anual'!$EF$112,DU120,'Resumen Anual'!$V$9,DF112,'Resumen Anual'!$DH$64)+SUMIFS('Resumen Anual'!$EF$170,DU120,'Resumen Anual'!$V$9,DF112,'Resumen Anual'!$DH$122)+SUMIFS('Resumen Anual'!$EF$228,DU120,'Resumen Anual'!$V$9,DF112,'Resumen Anual'!$DH$180)+SUMIFS('Resumen Anual'!$EF$286,DU120,'Resumen Anual'!$V$9,DF112,'Resumen Anual'!$DH$238)+SUMIFS('Resumen Anual'!$EF$344,DU120,'Resumen Anual'!$V$9,DF112,'Resumen Anual'!$DH$296)+SUMIFS('Resumen Anual'!$EF$402,DU120,'Resumen Anual'!$V$9,DF112,'Resumen Anual'!$DH$354)+SUMIFS('Resumen Anual'!$EF$460,DU120,'Resumen Anual'!$V$9,DF112,'Resumen Anual'!$DH$412)+SUMIFS('Resumen Anual'!$EF$518,DU120,'Resumen Anual'!$V$9,DF112,'Resumen Anual'!$DH$470)+SUMIFS('Resumen Anual'!$EF$576,DU120,'Resumen Anual'!$V$9,DF112,'Resumen Anual'!$DH$528)+SUMIFS('Resumen Anual'!$EF$634,DU120,'Resumen Anual'!$V$9,DF112,'Resumen Anual'!$DH$586)+SUMIFS('Resumen Anual'!$EF$692,DU120,'Resumen Anual'!$V$9,DF112,'Resumen Anual'!$DH$644)+SUMIFS('Resumen Anual'!$GC$54,DU120,'Resumen Anual'!$V$9,DF112,'Resumen Anual'!$FE$6)+SUMIFS('Resumen Anual'!$GC$112,DU120,'Resumen Anual'!$V$9,DF112,'Resumen Anual'!$FE$64)+SUMIFS('Resumen Anual'!$GC$170,DU120,'Resumen Anual'!$V$9,DF112,'Resumen Anual'!$FE$122)+SUMIFS('Resumen Anual'!$GC$228,DU120,'Resumen Anual'!$V$9,DF112,'Resumen Anual'!$FE$180)+SUMIFS('Resumen Anual'!$GC$286,DU120,'Resumen Anual'!$V$9,DF112,'Resumen Anual'!$FE$238)+SUMIFS('Resumen Anual'!$GC$344,DU120,'Resumen Anual'!$V$9,DF112,'Resumen Anual'!$FE$296)+SUMIFS('Resumen Anual'!$GC$402,DU120,'Resumen Anual'!$V$9,DF112,'Resumen Anual'!$FE$354)+SUMIFS('Resumen Anual'!$GC$460,DU120,'Resumen Anual'!$V$9,DF112,'Resumen Anual'!$FE$412)+SUMIFS('Resumen Anual'!$GC$518,DU120,'Resumen Anual'!$V$9,DF112,'Resumen Anual'!$FE$470)+SUMIFS('Resumen Anual'!$GC$576,DU120,'Resumen Anual'!$V$9,DF112,'Resumen Anual'!$FE$528)+SUMIFS('Resumen Anual'!$GC$634,DU120,'Resumen Anual'!$V$9,DF112,'Resumen Anual'!$FE$586)+SUMIFS('Resumen Anual'!$GC$692,DU120,'Resumen Anual'!$V$9,DF112,'Resumen Anual'!$FE$644)</f>
        <v>0</v>
      </c>
      <c r="EE120" s="770"/>
      <c r="EF120" s="770"/>
      <c r="EG120" s="770"/>
      <c r="EH120" s="770">
        <f>SUMIFS('Resumen Anual'!$AN$54,DU120,'Resumen Anual'!$V$9,DF112,'Resumen Anual'!$L$6)+SUMIFS('Resumen Anual'!$AN$112,DU120,'Resumen Anual'!$V$9,DF112,'Resumen Anual'!$L$64)+SUMIFS('Resumen Anual'!$AN$170,DU120,'Resumen Anual'!$V$9,DF112,'Resumen Anual'!$L$122)+SUMIFS('Resumen Anual'!$AN$228,DU120,'Resumen Anual'!$V$9,DF112,'Resumen Anual'!$L$180)+SUMIFS('Resumen Anual'!$AN$286,DU120,'Resumen Anual'!$V$9,DF112,'Resumen Anual'!$L$238)+SUMIFS('Resumen Anual'!$AN$344,DU120,'Resumen Anual'!$V$9,DF112,'Resumen Anual'!$L$296)+SUMIFS('Resumen Anual'!$AN$402,DU120,'Resumen Anual'!$V$9,DF112,'Resumen Anual'!$L$354)+SUMIFS('Resumen Anual'!$AN$460,DU120,'Resumen Anual'!$V$9,DF112,'Resumen Anual'!$L$412)+SUMIFS('Resumen Anual'!$AN$518,DU120,'Resumen Anual'!$V$9,DF112,'Resumen Anual'!$L$470)+SUMIFS('Resumen Anual'!$AN$576,DU120,'Resumen Anual'!$V$9,DF112,'Resumen Anual'!$L$528)+SUMIFS('Resumen Anual'!$AN$634,DU120,'Resumen Anual'!$V$9,DF112,'Resumen Anual'!$L$586)+SUMIFS('Resumen Anual'!$AN$692,DU120,'Resumen Anual'!$V$9,DF112,'Resumen Anual'!$L$644)+SUMIFS('Resumen Anual'!$CK$54,DU120,'Resumen Anual'!$V$9,DF112,'Resumen Anual'!$BI$6)+SUMIFS('Resumen Anual'!$CK$112,DU120,'Resumen Anual'!$V$9,DF112,'Resumen Anual'!$BI$64)+SUMIFS('Resumen Anual'!$CK$170,DU120,'Resumen Anual'!$V$9,DF112,'Resumen Anual'!$BI$122)+SUMIFS('Resumen Anual'!$CK$228,DU120,'Resumen Anual'!$V$9,DF112,'Resumen Anual'!$BI$180)+SUMIFS('Resumen Anual'!$CK$286,DU120,'Resumen Anual'!$V$9,DF112,'Resumen Anual'!$BI$238)+SUMIFS('Resumen Anual'!$CK$344,DU120,'Resumen Anual'!$V$9,DF112,'Resumen Anual'!$BI$296)+SUMIFS('Resumen Anual'!$CK$402,DU120,'Resumen Anual'!$V$9,DF112,'Resumen Anual'!$BI$354)+SUMIFS('Resumen Anual'!$CK$460,DU120,'Resumen Anual'!$V$9,DF112,'Resumen Anual'!$BI$412)+SUMIFS('Resumen Anual'!$CK$518,DU120,'Resumen Anual'!$V$9,DF112,'Resumen Anual'!$BI$470)+SUMIFS('Resumen Anual'!$CK$576,DU120,'Resumen Anual'!$V$9,DF112,'Resumen Anual'!$BI$528)+SUMIFS('Resumen Anual'!$CK$634,DU120,'Resumen Anual'!$V$9,DF112,'Resumen Anual'!$BI$586)+SUMIFS('Resumen Anual'!$CK$692,DU120,'Resumen Anual'!$V$9,DF112,'Resumen Anual'!$BI$644)+SUMIFS('Resumen Anual'!$EJ$54,DU120,'Resumen Anual'!$V$9,DF112,'Resumen Anual'!$DH$6)+SUMIFS('Resumen Anual'!$EJ$112,DU120,'Resumen Anual'!$V$9,DF112,'Resumen Anual'!$DH$64)+SUMIFS('Resumen Anual'!$EJ$170,DU120,'Resumen Anual'!$V$9,DF112,'Resumen Anual'!$DH$122)+SUMIFS('Resumen Anual'!$EJ$228,DU120,'Resumen Anual'!$V$9,DF112,'Resumen Anual'!$DH$180)+SUMIFS('Resumen Anual'!$EJ$286,DU120,'Resumen Anual'!$V$9,DF112,'Resumen Anual'!$DH$238)+SUMIFS('Resumen Anual'!$EJ$344,DU120,'Resumen Anual'!$V$9,DF112,'Resumen Anual'!$DH$296)+SUMIFS('Resumen Anual'!$EJ$402,DU120,'Resumen Anual'!$V$9,DF112,'Resumen Anual'!$DH$354)+SUMIFS('Resumen Anual'!$EJ$460,DU120,'Resumen Anual'!$V$9,DF112,'Resumen Anual'!$DH$412)+SUMIFS('Resumen Anual'!$EJ$518,DU120,'Resumen Anual'!$V$9,DF112,'Resumen Anual'!$DH$470)+SUMIFS('Resumen Anual'!$EJ$576,DU120,'Resumen Anual'!$V$9,DF112,'Resumen Anual'!$DH$528)+SUMIFS('Resumen Anual'!$EJ$634,DU120,'Resumen Anual'!$V$9,DF112,'Resumen Anual'!$DH$586)+SUMIFS('Resumen Anual'!$EJ$692,DU120,'Resumen Anual'!$V$9,DF112,'Resumen Anual'!$DH$644)+SUMIFS('Resumen Anual'!$GG$54,DU120,'Resumen Anual'!$V$9,DF112,'Resumen Anual'!$FE$6)+SUMIFS('Resumen Anual'!$GG$112,DU120,'Resumen Anual'!$V$9,DF112,'Resumen Anual'!$FE$64)+SUMIFS('Resumen Anual'!$GG$170,DU120,'Resumen Anual'!$V$9,DF112,'Resumen Anual'!$FE$122)+SUMIFS('Resumen Anual'!$GG$228,DU120,'Resumen Anual'!$V$9,DF112,'Resumen Anual'!$FE$180)+SUMIFS('Resumen Anual'!$GG$286,DU120,'Resumen Anual'!$V$9,DF112,'Resumen Anual'!$FE$238)+SUMIFS('Resumen Anual'!$GG$344,DU120,'Resumen Anual'!$V$9,DF112,'Resumen Anual'!$FE$296)+SUMIFS('Resumen Anual'!$GG$402,DU120,'Resumen Anual'!$V$9,DF112,'Resumen Anual'!$FE$354)+SUMIFS('Resumen Anual'!$GG$460,DU120,'Resumen Anual'!$V$9,DF112,'Resumen Anual'!$FE$412)+SUMIFS('Resumen Anual'!$GG$518,DU120,'Resumen Anual'!$V$9,DF112,'Resumen Anual'!$FE$470)+SUMIFS('Resumen Anual'!$GG$576,DU120,'Resumen Anual'!$V$9,DF112,'Resumen Anual'!$FE$528)+SUMIFS('Resumen Anual'!$GG$634,DU120,'Resumen Anual'!$V$9,DF112,'Resumen Anual'!$FE$586)+SUMIFS('Resumen Anual'!$GG$692,DU120,'Resumen Anual'!$V$9,DF112,'Resumen Anual'!$FE$644)</f>
        <v>0</v>
      </c>
      <c r="EI120" s="770"/>
      <c r="EJ120" s="770"/>
      <c r="EK120" s="770"/>
      <c r="EL120" s="756">
        <f>SUMIFS('Resumen Anual'!$AR$54,DU120,'Resumen Anual'!$V$9,DF112,'Resumen Anual'!$L$6)+SUMIFS('Resumen Anual'!$AR$112,DU120,'Resumen Anual'!$V$9,DF112,'Resumen Anual'!$L$64)+SUMIFS('Resumen Anual'!$AR$170,DU120,'Resumen Anual'!$V$9,DF112,'Resumen Anual'!$L$122)+SUMIFS('Resumen Anual'!$AR$228,DU120,'Resumen Anual'!$V$9,DF112,'Resumen Anual'!$L$180)+SUMIFS('Resumen Anual'!$AR$286,DU120,'Resumen Anual'!$V$9,DF112,'Resumen Anual'!$L$238)+SUMIFS('Resumen Anual'!$AR$344,DU120,'Resumen Anual'!$V$9,DF112,'Resumen Anual'!$L$296)+SUMIFS('Resumen Anual'!$AR$402,DU120,'Resumen Anual'!$V$9,DF112,'Resumen Anual'!$L$354)+SUMIFS('Resumen Anual'!$AR$460,DU120,'Resumen Anual'!$V$9,DF112,'Resumen Anual'!$L$412)+SUMIFS('Resumen Anual'!$AR$518,DU120,'Resumen Anual'!$V$9,DF112,'Resumen Anual'!$L$470)+SUMIFS('Resumen Anual'!$AR$576,DU120,'Resumen Anual'!$V$9,DF112,'Resumen Anual'!$L$528)+SUMIFS('Resumen Anual'!$AR$634,DU120,'Resumen Anual'!$V$9,DF112,'Resumen Anual'!$L$586)+SUMIFS('Resumen Anual'!$AR$692,DU120,'Resumen Anual'!$V$9,DF112,'Resumen Anual'!$L$644)+SUMIFS('Resumen Anual'!$CO$54,DU120,'Resumen Anual'!$V$9,DF112,'Resumen Anual'!$BI$6)+SUMIFS('Resumen Anual'!$CO$112,DU120,'Resumen Anual'!$V$9,DF112,'Resumen Anual'!$BI$64)+SUMIFS('Resumen Anual'!$CO$170,DU120,'Resumen Anual'!$V$9,DF112,'Resumen Anual'!$BI$122)+SUMIFS('Resumen Anual'!$CO$228,DU120,'Resumen Anual'!$V$9,DF112,'Resumen Anual'!$BI$180)+SUMIFS('Resumen Anual'!$CO$286,DU120,'Resumen Anual'!$V$9,DF112,'Resumen Anual'!$BI$238)+SUMIFS('Resumen Anual'!$CO$344,DU120,'Resumen Anual'!$V$9,DF112,'Resumen Anual'!$BI$296)+SUMIFS('Resumen Anual'!$CO$402,DU120,'Resumen Anual'!$V$9,DF112,'Resumen Anual'!$BI$354)+SUMIFS('Resumen Anual'!$CO$460,DU120,'Resumen Anual'!$V$9,DF112,'Resumen Anual'!$BI$412)+SUMIFS('Resumen Anual'!$CO$518,DU120,'Resumen Anual'!$V$9,DF112,'Resumen Anual'!$BI$470)+SUMIFS('Resumen Anual'!$CO$576,DU120,'Resumen Anual'!$V$9,DF112,'Resumen Anual'!$BI$528)+SUMIFS('Resumen Anual'!$CO$634,DU120,'Resumen Anual'!$V$9,DF112,'Resumen Anual'!$BI$586)+SUMIFS('Resumen Anual'!$CO$692,DU120,'Resumen Anual'!$V$9,DF112,'Resumen Anual'!$BI$644)+SUMIFS('Resumen Anual'!$EN$54,DU120,'Resumen Anual'!$V$9,DF112,'Resumen Anual'!$DH$6)+SUMIFS('Resumen Anual'!$EN$112,DU120,'Resumen Anual'!$V$9,DF112,'Resumen Anual'!$DH$64)+SUMIFS('Resumen Anual'!$EN$170,DU120,'Resumen Anual'!$V$9,DF112,'Resumen Anual'!$DH$122)+SUMIFS('Resumen Anual'!$EN$228,DU120,'Resumen Anual'!$V$9,DF112,'Resumen Anual'!$DH$180)+SUMIFS('Resumen Anual'!$EN$286,DU120,'Resumen Anual'!$V$9,DF112,'Resumen Anual'!$DH$238)+SUMIFS('Resumen Anual'!$EN$344,DU120,'Resumen Anual'!$V$9,DF112,'Resumen Anual'!$DH$296)+SUMIFS('Resumen Anual'!$EN$402,DU120,'Resumen Anual'!$V$9,DF112,'Resumen Anual'!$DH$354)+SUMIFS('Resumen Anual'!$EN$460,DU120,'Resumen Anual'!$V$9,DF112,'Resumen Anual'!$DH$412)+SUMIFS('Resumen Anual'!$EN$518,DU120,'Resumen Anual'!$V$9,DF112,'Resumen Anual'!$DH$470)+SUMIFS('Resumen Anual'!$EN$576,DU120,'Resumen Anual'!$V$9,DF112,'Resumen Anual'!$DH$528)+SUMIFS('Resumen Anual'!$EN$634,DU120,'Resumen Anual'!$V$9,DF112,'Resumen Anual'!$DH$586)+SUMIFS('Resumen Anual'!$EN$692,DU120,'Resumen Anual'!$V$9,DF112,'Resumen Anual'!$DH$644)+SUMIFS('Resumen Anual'!$GK$54,DU120,'Resumen Anual'!$V$9,DF112,'Resumen Anual'!$FE$6)+SUMIFS('Resumen Anual'!$GK$112,DU120,'Resumen Anual'!$V$9,DF112,'Resumen Anual'!$FE$64)+SUMIFS('Resumen Anual'!$GK$170,DU120,'Resumen Anual'!$V$9,DF112,'Resumen Anual'!$FE$122)+SUMIFS('Resumen Anual'!$GK$228,DU120,'Resumen Anual'!$V$9,DF112,'Resumen Anual'!$FE$180)+SUMIFS('Resumen Anual'!$GK$286,DU120,'Resumen Anual'!$V$9,DF112,'Resumen Anual'!$FE$238)+SUMIFS('Resumen Anual'!$GK$344,DU120,'Resumen Anual'!$V$9,DF112,'Resumen Anual'!$FE$296)+SUMIFS('Resumen Anual'!$GK$402,DU120,'Resumen Anual'!$V$9,DF112,'Resumen Anual'!$FE$354)+SUMIFS('Resumen Anual'!$GK$460,DU120,'Resumen Anual'!$V$9,DF112,'Resumen Anual'!$FE$412)+SUMIFS('Resumen Anual'!$GK$518,DU120,'Resumen Anual'!$V$9,DF112,'Resumen Anual'!$FE$470)+SUMIFS('Resumen Anual'!$GK$576,DU120,'Resumen Anual'!$V$9,DF112,'Resumen Anual'!$FE$528)+SUMIFS('Resumen Anual'!$GK$634,DU120,'Resumen Anual'!$V$9,DF112,'Resumen Anual'!$FE$586)+SUMIFS('Resumen Anual'!$GK$692,DU120,'Resumen Anual'!$V$9,DF112,'Resumen Anual'!$FE$644)</f>
        <v>0</v>
      </c>
      <c r="EM120" s="756"/>
      <c r="EN120" s="756"/>
      <c r="EO120" s="756">
        <f>SUMIFS('Resumen Anual'!$AU$54,DU120,'Resumen Anual'!$V$9,DF112,'Resumen Anual'!$L$6)+SUMIFS('Resumen Anual'!$AU$112,DU120,'Resumen Anual'!$V$9,DF112,'Resumen Anual'!$L$64)+SUMIFS('Resumen Anual'!$AU$170,DU120,'Resumen Anual'!$V$9,DF112,'Resumen Anual'!$L$122)+SUMIFS('Resumen Anual'!$AU$228,DU120,'Resumen Anual'!$V$9,DF112,'Resumen Anual'!$L$180)+SUMIFS('Resumen Anual'!$AU$286,DU120,'Resumen Anual'!$V$9,DF112,'Resumen Anual'!$L$238)+SUMIFS('Resumen Anual'!$AU$344,DU120,'Resumen Anual'!$V$9,DF112,'Resumen Anual'!$L$296)+SUMIFS('Resumen Anual'!$AU$402,DU120,'Resumen Anual'!$V$9,DF112,'Resumen Anual'!$L$354)+SUMIFS('Resumen Anual'!$AU$460,DU120,'Resumen Anual'!$V$9,DF112,'Resumen Anual'!$L$412)+SUMIFS('Resumen Anual'!$AU$518,DU120,'Resumen Anual'!$V$9,DF112,'Resumen Anual'!$L$470)+SUMIFS('Resumen Anual'!$AU$576,DU120,'Resumen Anual'!$V$9,DF112,'Resumen Anual'!$L$528)+SUMIFS('Resumen Anual'!$AU$634,DU120,'Resumen Anual'!$V$9,DF112,'Resumen Anual'!$L$586)+SUMIFS('Resumen Anual'!$AU$692,DU120,'Resumen Anual'!$V$9,DF112,'Resumen Anual'!$L$644)+SUMIFS('Resumen Anual'!$CR$54,DU120,'Resumen Anual'!$V$9,DF112,'Resumen Anual'!$BI$6)+SUMIFS('Resumen Anual'!$CR$112,DU120,'Resumen Anual'!$V$9,DF112,'Resumen Anual'!$BI$64)+SUMIFS('Resumen Anual'!$CR$170,DU120,'Resumen Anual'!$V$9,DF112,'Resumen Anual'!$BI$122)+SUMIFS('Resumen Anual'!$CR$228,DU120,'Resumen Anual'!$V$9,DF112,'Resumen Anual'!$BI$180)+SUMIFS('Resumen Anual'!$CR$286,DU120,'Resumen Anual'!$V$9,DF112,'Resumen Anual'!$BI$238)+SUMIFS('Resumen Anual'!$CR$344,DU120,'Resumen Anual'!$V$9,DF112,'Resumen Anual'!$BI$296)+SUMIFS('Resumen Anual'!$CR$402,DU120,'Resumen Anual'!$V$9,DF112,'Resumen Anual'!$BI$354)+SUMIFS('Resumen Anual'!$CR$460,DU120,'Resumen Anual'!$V$9,DF112,'Resumen Anual'!$BI$412)+SUMIFS('Resumen Anual'!$CR$518,DU120,'Resumen Anual'!$V$9,DF112,'Resumen Anual'!$BI$470)+SUMIFS('Resumen Anual'!$CR$576,DU120,'Resumen Anual'!$V$9,DF112,'Resumen Anual'!$BI$528)+SUMIFS('Resumen Anual'!$CR$634,DU120,'Resumen Anual'!$V$9,DF112,'Resumen Anual'!$BI$586)+SUMIFS('Resumen Anual'!$CR$692,DU120,'Resumen Anual'!$V$9,DF112,'Resumen Anual'!$BI$644)+SUMIFS('Resumen Anual'!$EQ$54,DU120,'Resumen Anual'!$V$9,DF112,'Resumen Anual'!$DH$6)+SUMIFS('Resumen Anual'!$EQ$112,DU120,'Resumen Anual'!$V$9,DF112,'Resumen Anual'!$DH$64)+SUMIFS('Resumen Anual'!$EQ$170,DU120,'Resumen Anual'!$V$9,DF112,'Resumen Anual'!$DH$122)+SUMIFS('Resumen Anual'!$EQ$228,DU120,'Resumen Anual'!$V$9,DF112,'Resumen Anual'!$DH$180)+SUMIFS('Resumen Anual'!$EQ$286,DU120,'Resumen Anual'!$V$9,DF112,'Resumen Anual'!$DH$238)+SUMIFS('Resumen Anual'!$EQ$344,DU120,'Resumen Anual'!$V$9,DF112,'Resumen Anual'!$DH$296)+SUMIFS('Resumen Anual'!$EQ$402,DU120,'Resumen Anual'!$V$9,DF112,'Resumen Anual'!$DH$354)+SUMIFS('Resumen Anual'!$EQ$460,DU120,'Resumen Anual'!$V$9,DF112,'Resumen Anual'!$DH$412)+SUMIFS('Resumen Anual'!$EQ$518,DU120,'Resumen Anual'!$V$9,DF112,'Resumen Anual'!$DH$470)+SUMIFS('Resumen Anual'!$EQ$576,DU120,'Resumen Anual'!$V$9,DF112,'Resumen Anual'!$DH$528)+SUMIFS('Resumen Anual'!$EQ$634,DU120,'Resumen Anual'!$V$9,DF112,'Resumen Anual'!$DH$586)+SUMIFS('Resumen Anual'!$EQ$692,DU120,'Resumen Anual'!$V$9,DF112,'Resumen Anual'!$DH$644)+SUMIFS('Resumen Anual'!$GN$54,DU120,'Resumen Anual'!$V$9,DF112,'Resumen Anual'!$FE$6)+SUMIFS('Resumen Anual'!$GN$112,DU120,'Resumen Anual'!$V$9,DF112,'Resumen Anual'!$FE$64)+SUMIFS('Resumen Anual'!$GN$170,DU120,'Resumen Anual'!$V$9,DF112,'Resumen Anual'!$FE$122)+SUMIFS('Resumen Anual'!$GN$228,DU120,'Resumen Anual'!$V$9,DF112,'Resumen Anual'!$FE$180)+SUMIFS('Resumen Anual'!$GN$286,DU120,'Resumen Anual'!$V$9,DF112,'Resumen Anual'!$FE$238)+SUMIFS('Resumen Anual'!$GN$344,DU120,'Resumen Anual'!$V$9,DF112,'Resumen Anual'!$FE$296)+SUMIFS('Resumen Anual'!$GN$402,DU120,'Resumen Anual'!$V$9,DF112,'Resumen Anual'!$FE$354)+SUMIFS('Resumen Anual'!$GN$460,DU120,'Resumen Anual'!$V$9,DF112,'Resumen Anual'!$FE$412)+SUMIFS('Resumen Anual'!$GN$518,DU120,'Resumen Anual'!$V$9,DF112,'Resumen Anual'!$FE$470)+SUMIFS('Resumen Anual'!$GN$576,DU120,'Resumen Anual'!$V$9,DF112,'Resumen Anual'!$FE$528)+SUMIFS('Resumen Anual'!$GN$634,DU120,'Resumen Anual'!$V$9,DF112,'Resumen Anual'!$FE$586)+SUMIFS('Resumen Anual'!$GN$692,DU120,'Resumen Anual'!$V$9,DF112,'Resumen Anual'!$FE$644)</f>
        <v>0</v>
      </c>
      <c r="EP120" s="756"/>
      <c r="EQ120" s="1215"/>
      <c r="ER120" s="1200"/>
      <c r="ES120" s="171"/>
      <c r="ET120" s="818" t="str">
        <f>'Resumen Anual'!$C$18</f>
        <v>N°DE VUELOS</v>
      </c>
      <c r="EU120" s="819"/>
      <c r="EV120" s="819"/>
      <c r="EW120" s="819"/>
      <c r="EX120" s="819"/>
      <c r="EY120" s="819"/>
      <c r="EZ120" s="820"/>
      <c r="FA120" s="811">
        <f>SUMIF('Resumen Anual'!$FE$622,FC112,'Resumen Anual'!$FC$634)+SUMIF('Resumen Anual'!$DH$622,FC112,'Resumen Anual'!$DF$634)+SUMIF('Resumen Anual'!$BI$622,FC112,'Resumen Anual'!$BG$634)+SUMIF('Resumen Anual'!$L$622,FC112,'Resumen Anual'!$J$634)+SUMIF('Resumen Anual'!$FE$566,FC112,'Resumen Anual'!$FC$578)+SUMIF('Resumen Anual'!$DH$566,FC112,'Resumen Anual'!$DF$578)+SUMIF('Resumen Anual'!$BI$566,FC112,'Resumen Anual'!$BG$578)+SUMIF('Resumen Anual'!$L$566,FC112,'Resumen Anual'!$J$578)+SUMIF('Resumen Anual'!$FE$510,FC112,'Resumen Anual'!$FC$522)+SUMIF('Resumen Anual'!$DH$510,FC112,'Resumen Anual'!$DF$522)+SUMIF('Resumen Anual'!$BI$510,FC112,'Resumen Anual'!$BG$522)+SUMIF('Resumen Anual'!$L$510,FC112,'Resumen Anual'!$J$522)+SUMIF('Resumen Anual'!$FE$454,FC112,'Resumen Anual'!$FC$466)+SUMIF('Resumen Anual'!$DH$454,FC112,'Resumen Anual'!$DF$466)+SUMIF('Resumen Anual'!$BI$454,FC112,'Resumen Anual'!$BG$466)+SUMIF('Resumen Anual'!$L$454,FC112,'Resumen Anual'!$J$466)+SUMIF('Resumen Anual'!$FE$398,FC112,'Resumen Anual'!$FC$410)+SUMIF('Resumen Anual'!$DH$398,FC112,'Resumen Anual'!$DF$410)+SUMIF('Resumen Anual'!$BI$398,FC112,'Resumen Anual'!$BG$410)+SUMIF('Resumen Anual'!$L$398,FC112,'Resumen Anual'!$J$410)+SUMIF('Resumen Anual'!$FE$342,FC112,'Resumen Anual'!$FC$354)+SUMIF('Resumen Anual'!$DH$342,FC112,'Resumen Anual'!$DF$354)+SUMIF('Resumen Anual'!$BI$342,FC112,'Resumen Anual'!$BG$354)+SUMIF('Resumen Anual'!$L$342,FC112,'Resumen Anual'!$J$354)+SUMIF('Resumen Anual'!$FE$286,FC112,'Resumen Anual'!$FC$298)+SUMIF('Resumen Anual'!$DH$286,FC112,'Resumen Anual'!$DF$298)+SUMIF('Resumen Anual'!$BI$286,FC112,'Resumen Anual'!$BG$298)+SUMIF('Resumen Anual'!$L$286,FC112,'Resumen Anual'!$J$298)+SUMIF('Resumen Anual'!$FE$230,FC112,'Resumen Anual'!$FC$242)+SUMIF('Resumen Anual'!$DH$230,FC112,'Resumen Anual'!$DF$242)+SUMIF('Resumen Anual'!$BI$230,FC112,'Resumen Anual'!$BG$242)+SUMIF('Resumen Anual'!$L$230,FC112,'Resumen Anual'!$J$242)+SUMIF('Resumen Anual'!$FE$174,FC112,'Resumen Anual'!$FC$186)+SUMIF('Resumen Anual'!$DH$174,FC112,'Resumen Anual'!$DF$186)+SUMIF('Resumen Anual'!$BI$174,FC112,'Resumen Anual'!$BG$186)+SUMIF('Resumen Anual'!$L$174,FC112,'Resumen Anual'!$J$186)+SUMIF('Resumen Anual'!$FE$118,FC112,'Resumen Anual'!$FC$130)+SUMIF('Resumen Anual'!$DH$118,FC112,'Resumen Anual'!$DF$130)+SUMIF('Resumen Anual'!$BI$118,FC112,'Resumen Anual'!$BG$130)+SUMIF('Resumen Anual'!$L$118,FC112,'Resumen Anual'!$J$130)+SUMIF('Resumen Anual'!$FE$62,FC112,'Resumen Anual'!$FC$74)+SUMIF('Resumen Anual'!$DH$62,FC112,'Resumen Anual'!$DF$74)+SUMIF('Resumen Anual'!$BI$62,FC112,'Resumen Anual'!$BG$74)+SUMIF('Resumen Anual'!$L$62,FC112,'Resumen Anual'!$J$74)+SUMIF('Resumen Anual'!$FE$6,FC112,'Resumen Anual'!$FC$18)+SUMIF('Resumen Anual'!$DH$6,FC112,'Resumen Anual'!$DF$18)+SUMIF('Resumen Anual'!$BI$6,FC112,'Resumen Anual'!$BG$18)+SUMIF('Resumen Anual'!$L$6,FC112,'Resumen Anual'!$J$18)+SUMIF('Bitácoras Anteriores'!$K$6,FC112,'Bitácoras Anteriores'!$B$12)+SUMIF('Bitácoras Anteriores'!$K$59,$K$6,'Bitácoras Anteriores'!$B$65)+SUMIF('Bitácoras Anteriores'!$K$112,FC112,'Bitácoras Anteriores'!$B$118)+SUMIF('Bitácoras Anteriores'!$K$165,FC112,'Bitácoras Anteriores'!$B$171)+SUMIF('Bitácoras Anteriores'!$K$218,FC112,'Bitácoras Anteriores'!$B$224)+SUMIF('Bitácoras Anteriores'!$K$271,FC112,'Bitácoras Anteriores'!$B$277)+SUMIF('Bitácoras Anteriores'!$K$324,FC112,'Bitácoras Anteriores'!$B$330)+SUMIF('Bitácoras Anteriores'!$BH$6,FC112,'Bitácoras Anteriores'!$AY$12)+SUMIF('Bitácoras Anteriores'!$BH$59,$K$6,'Bitácoras Anteriores'!$AY$65)+SUMIF('Bitácoras Anteriores'!$BH$112,FC112,'Bitácoras Anteriores'!$AY$118)+SUMIF('Bitácoras Anteriores'!$BH$165,FC112,'Bitácoras Anteriores'!$AY$171)+SUMIF('Bitácoras Anteriores'!$BH$218,FC112,'Bitácoras Anteriores'!$AY$224)+SUMIF('Bitácoras Anteriores'!$BH$271,FC112,'Bitácoras Anteriores'!$AY$277)+SUMIF('Bitácoras Anteriores'!$BH$324,FC112,'Bitácoras Anteriores'!$AY$330)+SUMIF('Bitácoras Anteriores'!$DF$6,FC112,'Bitácoras Anteriores'!$CW$12)+SUMIF('Bitácoras Anteriores'!$DF$59,$K$6,'Bitácoras Anteriores'!$CW$65)+SUMIF('Bitácoras Anteriores'!$DF$112,FC112,'Bitácoras Anteriores'!$CW$118)+SUMIF('Bitácoras Anteriores'!$DF$165,FC112,'Bitácoras Anteriores'!$CW$171)+SUMIF('Bitácoras Anteriores'!$DF$218,FC112,'Bitácoras Anteriores'!$CW$224)+SUMIF('Bitácoras Anteriores'!$DF$271,FC112,'Bitácoras Anteriores'!$CW$277)+SUMIF('Bitácoras Anteriores'!$DF$324,FC112,'Bitácoras Anteriores'!$CW$330)+SUMIF('Bitácoras Anteriores'!$FC$6,FC112,'Bitácoras Anteriores'!$ET$12)+SUMIF('Bitácoras Anteriores'!$FC$59,$K$6,'Bitácoras Anteriores'!$ET$65)+SUMIF('Bitácoras Anteriores'!$FC$112,FC112,'Bitácoras Anteriores'!$ET$118)+SUMIF('Bitácoras Anteriores'!$FC$165,FC112,'Bitácoras Anteriores'!$ET$171)+SUMIF('Bitácoras Anteriores'!$FC$218,FC112,'Bitácoras Anteriores'!$ET$224)+SUMIF('Bitácoras Anteriores'!$FC$271,FC112,'Bitácoras Anteriores'!$ET$277)+SUMIF('Bitácoras Anteriores'!$FC$324,FC112,'Bitácoras Anteriores'!$ET$330)</f>
        <v>0</v>
      </c>
      <c r="FB120" s="719"/>
      <c r="FC120" s="719"/>
      <c r="FD120" s="812"/>
      <c r="FE120" s="630"/>
      <c r="FF120" s="799" t="str">
        <f>'Resumen Anual'!$O$18</f>
        <v>DÍA</v>
      </c>
      <c r="FG120" s="713"/>
      <c r="FH120" s="713"/>
      <c r="FI120" s="713"/>
      <c r="FJ120" s="713" t="e">
        <f>SUMIF('Resumen Anual'!$L$6,FC112,'Resumen Anual'!$T$18)+SUMIF('Resumen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Anual'!#REF!)+SUMIF(#REF!,FC112,#REF!)+SUMIF(#REF!,FC112,#REF!)+SUMIF(#REF!,FC112,#REF!)+SUMIF(#REF!,FC112,#REF!)+SUMIF(#REF!,FC112,#REF!)+SUMIF(#REF!,FC112,#REF!)+SUMIF(#REF!,FC112,#REF!)+SUMIF(#REF!,FC112,#REF!)</f>
        <v>#REF!</v>
      </c>
      <c r="FK120" s="816">
        <f>SUMIF('Resumen Anual'!$FE$622,FC112,'Resumen Anual'!$FM$634)+SUMIF('Resumen Anual'!$DH$622,FC112,'Resumen Anual'!$DP$634)+SUMIF('Resumen Anual'!$BI$622,FC112,'Resumen Anual'!$BQ$634)+SUMIF('Resumen Anual'!$L$622,FC112,'Resumen Anual'!$T$634)+SUMIF('Resumen Anual'!$FE$566,FC112,'Resumen Anual'!$FM$578)+SUMIF('Resumen Anual'!$DH$566,FC112,'Resumen Anual'!$DP$578)+SUMIF('Resumen Anual'!$BI$566,FC112,'Resumen Anual'!$BQ$578)+SUMIF('Resumen Anual'!$L$566,FC112,'Resumen Anual'!$T$578)+SUMIF('Resumen Anual'!$FE$510,FC112,'Resumen Anual'!$FM$522)+SUMIF('Resumen Anual'!$DH$510,FC112,'Resumen Anual'!$DP$522)+SUMIF('Resumen Anual'!$BI$510,FC112,'Resumen Anual'!$BQ$522)+SUMIF('Resumen Anual'!$L$510,FC112,'Resumen Anual'!$T$522)+SUMIF('Resumen Anual'!$FE$454,FC112,'Resumen Anual'!$FM$466)+SUMIF('Resumen Anual'!$DH$454,FC112,'Resumen Anual'!$DP$466)+SUMIF('Resumen Anual'!$BI$454,FC112,'Resumen Anual'!$BQ$466)+SUMIF('Resumen Anual'!$L$454,FC112,'Resumen Anual'!$T$466)+SUMIF('Resumen Anual'!$FE$398,FC112,'Resumen Anual'!$FM$410)+SUMIF('Resumen Anual'!$DH$398,FC112,'Resumen Anual'!$DP$410)+SUMIF('Resumen Anual'!$BI$398,FC112,'Resumen Anual'!$BQ$410)+SUMIF('Resumen Anual'!$L$398,FC112,'Resumen Anual'!$T$410)+SUMIF('Resumen Anual'!$FE$342,FC112,'Resumen Anual'!$FM$354)+SUMIF('Resumen Anual'!$DH$342,FC112,'Resumen Anual'!$DP$354)+SUMIF('Resumen Anual'!$BI$342,FC112,'Resumen Anual'!$BQ$354)+SUMIF('Resumen Anual'!$L$342,FC112,'Resumen Anual'!$T$354)+SUMIF('Resumen Anual'!$FE$286,FC112,'Resumen Anual'!$FM$298)+SUMIF('Resumen Anual'!$DH$286,FC112,'Resumen Anual'!$DP$298)+SUMIF('Resumen Anual'!$BI$286,FC112,'Resumen Anual'!$BQ$298)+SUMIF('Resumen Anual'!$L$286,FC112,'Resumen Anual'!$T$298)+SUMIF('Resumen Anual'!$FE$230,FC112,'Resumen Anual'!$FM$242)+SUMIF('Resumen Anual'!$DH$230,FC112,'Resumen Anual'!$DP$242)+SUMIF('Resumen Anual'!$BI$230,FC112,'Resumen Anual'!$BQ$242)+SUMIF('Resumen Anual'!$L$230,FC112,'Resumen Anual'!$T$242)+SUMIF('Resumen Anual'!$FE$174,FC112,'Resumen Anual'!$FM$186)+SUMIF('Resumen Anual'!$DH$174,FC112,'Resumen Anual'!$DP$186)+SUMIF('Resumen Anual'!$BI$174,FC112,'Resumen Anual'!$BQ$186)+SUMIF('Resumen Anual'!$L$174,FC112,'Resumen Anual'!$T$186)+SUMIF('Resumen Anual'!$FE$118,FC112,'Resumen Anual'!$FM$130)+SUMIF('Resumen Anual'!$DH$118,FC112,'Resumen Anual'!$DP$130)+SUMIF('Resumen Anual'!$BI$118,FC112,'Resumen Anual'!$BQ$130)+SUMIF('Resumen Anual'!$L$118,FC112,'Resumen Anual'!$T$130)+SUMIF('Resumen Anual'!$FE$62,FC112,'Resumen Anual'!$FM$74)+SUMIF('Resumen Anual'!$DH$62,FC112,'Resumen Anual'!$DP$74)+SUMIF('Resumen Anual'!$BI$62,FC112,'Resumen Anual'!$BQ$74)+SUMIF('Resumen Anual'!$L$62,FC112,'Resumen Anual'!$T$74)+SUMIF('Resumen Anual'!$FE$6,FC112,'Resumen Anual'!$FM$18)+SUMIF('Resumen Anual'!$DH$6,FC112,'Resumen Anual'!$DP$18)+SUMIF('Resumen Anual'!$BI$6,FC112,'Resumen Anual'!$BQ$18)+SUMIF('Resumen Anual'!$L$6,FC112,'Resumen Anual'!$T$18)+SUMIF('Bitácoras Anteriores'!$K$6,FC112,'Bitácoras Anteriores'!$S$14)+SUMIF('Bitácoras Anteriores'!$K$59,$K$6,'Bitácoras Anteriores'!$S$67)+SUMIF('Bitácoras Anteriores'!$K$112,FC112,'Bitácoras Anteriores'!$S$120)+SUMIF('Bitácoras Anteriores'!$K$165,FC112,'Bitácoras Anteriores'!$S$173)+SUMIF('Bitácoras Anteriores'!$K$218,FC112,'Bitácoras Anteriores'!$S$226)+SUMIF('Bitácoras Anteriores'!$K$271,FC112,'Bitácoras Anteriores'!$S$279)+SUMIF('Bitácoras Anteriores'!$K$324,FC112,'Bitácoras Anteriores'!$S$332)+SUMIF('Bitácoras Anteriores'!$BH$6,FC112,'Bitácoras Anteriores'!$BP$14)+SUMIF('Bitácoras Anteriores'!$BH$59,$K$6,'Bitácoras Anteriores'!$BP$67)+SUMIF('Bitácoras Anteriores'!$BH$112,FC112,'Bitácoras Anteriores'!$BP$120)+SUMIF('Bitácoras Anteriores'!$BH$165,FC112,'Bitácoras Anteriores'!$BP$173)+SUMIF('Bitácoras Anteriores'!$BH$218,FC112,'Bitácoras Anteriores'!$BP$226)+SUMIF('Bitácoras Anteriores'!$BH$271,FC112,'Bitácoras Anteriores'!$BP$279)+SUMIF('Bitácoras Anteriores'!$BH$324,FC112,'Bitácoras Anteriores'!$BP$332)+SUMIF('Bitácoras Anteriores'!$DF$6,FC112,'Bitácoras Anteriores'!$DN$14)+SUMIF('Bitácoras Anteriores'!$DF$59,$K$6,'Bitácoras Anteriores'!$DN$67)+SUMIF('Bitácoras Anteriores'!$DF$112,FC112,'Bitácoras Anteriores'!$DN$120)+SUMIF('Bitácoras Anteriores'!$DF$165,FC112,'Bitácoras Anteriores'!$DN$173)+SUMIF('Bitácoras Anteriores'!$DF$218,FC112,'Bitácoras Anteriores'!$DN$226)+SUMIF('Bitácoras Anteriores'!$DF$271,FC112,'Bitácoras Anteriores'!$DN$279)+SUMIF('Bitácoras Anteriores'!$DF$324,FC112,'Bitácoras Anteriores'!$DN$332)+SUMIF('Bitácoras Anteriores'!$FC$6,FC112,'Bitácoras Anteriores'!$FK$14)+SUMIF('Bitácoras Anteriores'!$FC$59,$K$6,'Bitácoras Anteriores'!$FK$67)+SUMIF('Bitácoras Anteriores'!$FC$112,FC112,'Bitácoras Anteriores'!$FK$120)+SUMIF('Bitácoras Anteriores'!$FC$165,FC112,'Bitácoras Anteriores'!$FK$173)+SUMIF('Bitácoras Anteriores'!$FC$218,FC112,'Bitácoras Anteriores'!$FK$226)+SUMIF('Bitácoras Anteriores'!$FC$271,FC112,'Bitácoras Anteriores'!$FK$279)+SUMIF('Bitácoras Anteriores'!$FC$324,FC112,'Bitácoras Anteriores'!$FK$332)</f>
        <v>0</v>
      </c>
      <c r="FL120" s="816"/>
      <c r="FM120" s="816"/>
      <c r="FN120" s="816"/>
      <c r="FO120" s="816"/>
      <c r="FP120" s="816"/>
      <c r="FQ120" s="15"/>
      <c r="FR120" s="771">
        <f>IF(FR118=0," ",FR118+1)</f>
        <v>2023</v>
      </c>
      <c r="FS120" s="772"/>
      <c r="FT120" s="772"/>
      <c r="FU120" s="772"/>
      <c r="FV120" s="772"/>
      <c r="FW120" s="1214">
        <f>SUMIFS('Resumen Anual'!$AF$54,FR120,'Resumen Anual'!$V$9,FC112,'Resumen Anual'!$L$6)+SUMIFS('Resumen Anual'!$AF$112,FR120,'Resumen Anual'!$V$9,FC112,'Resumen Anual'!$L$64)+SUMIFS('Resumen Anual'!$AF$170,FR120,'Resumen Anual'!$V$9,FC112,'Resumen Anual'!$L$122)+SUMIFS('Resumen Anual'!$AF$228,FR120,'Resumen Anual'!$V$9,FC112,'Resumen Anual'!$L$180)+SUMIFS('Resumen Anual'!$AF$286,FR120,'Resumen Anual'!$V$9,FC112,'Resumen Anual'!$L$238)+SUMIFS('Resumen Anual'!$AF$344,FR120,'Resumen Anual'!$V$9,FC112,'Resumen Anual'!$L$296)+SUMIFS('Resumen Anual'!$AF$402,FR120,'Resumen Anual'!$V$9,FC112,'Resumen Anual'!$L$354)+SUMIFS('Resumen Anual'!$AF$460,FR120,'Resumen Anual'!$V$9,FC112,'Resumen Anual'!$L$412)+SUMIFS('Resumen Anual'!$AF$518,FR120,'Resumen Anual'!$V$9,FC112,'Resumen Anual'!$L$470)+SUMIFS('Resumen Anual'!$AF$576,FR120,'Resumen Anual'!$V$9,FC112,'Resumen Anual'!$L$528)+SUMIFS('Resumen Anual'!$AF$634,FR120,'Resumen Anual'!$V$9,FC112,'Resumen Anual'!$L$586)+SUMIFS('Resumen Anual'!$AF$692,FR120,'Resumen Anual'!$V$9,FC112,'Resumen Anual'!$L$644)+SUMIFS('Resumen Anual'!$CC$54,FR120,'Resumen Anual'!$V$9,FC112,'Resumen Anual'!$BI$6)+SUMIFS('Resumen Anual'!$CC$112,FR120,'Resumen Anual'!$V$9,FC112,'Resumen Anual'!$BI$64)+SUMIFS('Resumen Anual'!$CC$170,FR120,'Resumen Anual'!$V$9,FC112,'Resumen Anual'!$BI$122)+SUMIFS('Resumen Anual'!$CC$228,FR120,'Resumen Anual'!$V$9,FC112,'Resumen Anual'!$BI$180)+SUMIFS('Resumen Anual'!$CC$286,FR120,'Resumen Anual'!$V$9,FC112,'Resumen Anual'!$BI$238)+SUMIFS('Resumen Anual'!$CC$344,FR120,'Resumen Anual'!$V$9,FC112,'Resumen Anual'!$BI$296)+SUMIFS('Resumen Anual'!$CC$402,FR120,'Resumen Anual'!$V$9,FC112,'Resumen Anual'!$BI$354)+SUMIFS('Resumen Anual'!$CC$460,FR120,'Resumen Anual'!$V$9,FC112,'Resumen Anual'!$BI$412)+SUMIFS('Resumen Anual'!$CC$518,FR120,'Resumen Anual'!$V$9,FC112,'Resumen Anual'!$BI$470)+SUMIFS('Resumen Anual'!$CC$576,FR120,'Resumen Anual'!$V$9,FC112,'Resumen Anual'!$BI$528)+SUMIFS('Resumen Anual'!$CC$634,FR120,'Resumen Anual'!$V$9,FC112,'Resumen Anual'!$BI$586)+SUMIFS('Resumen Anual'!$CC$692,FR120,'Resumen Anual'!$V$9,FC112,'Resumen Anual'!$BI$644)+SUMIFS('Resumen Anual'!$EB$54,FR120,'Resumen Anual'!$V$9,FC112,'Resumen Anual'!$DH$6)+SUMIFS('Resumen Anual'!$EB$112,FR120,'Resumen Anual'!$V$9,FC112,'Resumen Anual'!$DH$64)+SUMIFS('Resumen Anual'!$EB$170,FR120,'Resumen Anual'!$V$9,FC112,'Resumen Anual'!$DH$122)+SUMIFS('Resumen Anual'!$EB$228,FR120,'Resumen Anual'!$V$9,FC112,'Resumen Anual'!$DH$180)+SUMIFS('Resumen Anual'!$EB$286,FR120,'Resumen Anual'!$V$9,FC112,'Resumen Anual'!$DH$238)+SUMIFS('Resumen Anual'!$EB$344,FR120,'Resumen Anual'!$V$9,FC112,'Resumen Anual'!$DH$296)+SUMIFS('Resumen Anual'!$EB$402,FR120,'Resumen Anual'!$V$9,FC112,'Resumen Anual'!$DH$354)+SUMIFS('Resumen Anual'!$EB$460,FR120,'Resumen Anual'!$V$9,FC112,'Resumen Anual'!$DH$412)+SUMIFS('Resumen Anual'!$EB$518,FR120,'Resumen Anual'!$V$9,FC112,'Resumen Anual'!$DH$470)+SUMIFS('Resumen Anual'!$EB$576,FR120,'Resumen Anual'!$V$9,FC112,'Resumen Anual'!$DH$528)+SUMIFS('Resumen Anual'!$EB$634,FR120,'Resumen Anual'!$V$9,FC112,'Resumen Anual'!$DH$586)+SUMIFS('Resumen Anual'!$EB$692,FR120,'Resumen Anual'!$V$9,FC112,'Resumen Anual'!$DH$644)+SUMIFS('Resumen Anual'!$FY$54,FR120,'Resumen Anual'!$V$9,FC112,'Resumen Anual'!$FE$6)+SUMIFS('Resumen Anual'!$FY$112,FR120,'Resumen Anual'!$V$9,FC112,'Resumen Anual'!$FE$64)+SUMIFS('Resumen Anual'!$FY$170,FR120,'Resumen Anual'!$V$9,FC112,'Resumen Anual'!$FE$122)+SUMIFS('Resumen Anual'!$FY$228,FR120,'Resumen Anual'!$V$9,FC112,'Resumen Anual'!$FE$180)+SUMIFS('Resumen Anual'!$FY$286,FR120,'Resumen Anual'!$V$9,FC112,'Resumen Anual'!$FE$238)+SUMIFS('Resumen Anual'!$FY$344,FR120,'Resumen Anual'!$V$9,FC112,'Resumen Anual'!$FE$296)+SUMIFS('Resumen Anual'!$FY$402,FR120,'Resumen Anual'!$V$9,FC112,'Resumen Anual'!$FE$354)+SUMIFS('Resumen Anual'!$FY$460,FR120,'Resumen Anual'!$V$9,FC112,'Resumen Anual'!$FE$412)+SUMIFS('Resumen Anual'!$FY$518,FR120,'Resumen Anual'!$V$9,FC112,'Resumen Anual'!$FE$470)+SUMIFS('Resumen Anual'!$FY$576,FR120,'Resumen Anual'!$V$9,FC112,'Resumen Anual'!$FE$528)+SUMIFS('Resumen Anual'!$FY$634,FR120,'Resumen Anual'!$V$9,FC112,'Resumen Anual'!$FE$586)+SUMIFS('Resumen Anual'!$FY$692,FR120,'Resumen Anual'!$V$9,FC112,'Resumen Anual'!$FE$644)</f>
        <v>0</v>
      </c>
      <c r="FX120" s="770"/>
      <c r="FY120" s="770"/>
      <c r="FZ120" s="770"/>
      <c r="GA120" s="770">
        <f>SUMIFS('Resumen Anual'!$AJ$54,FR120,'Resumen Anual'!$V$9,FC112,'Resumen Anual'!$L$6)+SUMIFS('Resumen Anual'!$AJ$112,FR120,'Resumen Anual'!$V$9,FC112,'Resumen Anual'!$L$64)+SUMIFS('Resumen Anual'!$AJ$170,FR120,'Resumen Anual'!$V$9,FC112,'Resumen Anual'!$L$122)+SUMIFS('Resumen Anual'!$AJ$228,FR120,'Resumen Anual'!$V$9,FC112,'Resumen Anual'!$L$180)+SUMIFS('Resumen Anual'!$AJ$286,FR120,'Resumen Anual'!$V$9,FC112,'Resumen Anual'!$L$238)+SUMIFS('Resumen Anual'!$AJ$344,FR120,'Resumen Anual'!$V$9,FC112,'Resumen Anual'!$L$296)+SUMIFS('Resumen Anual'!$AJ$402,FR120,'Resumen Anual'!$V$9,FC112,'Resumen Anual'!$L$354)+SUMIFS('Resumen Anual'!$AJ$460,FR120,'Resumen Anual'!$V$9,FC112,'Resumen Anual'!$L$412)+SUMIFS('Resumen Anual'!$AJ$518,FR120,'Resumen Anual'!$V$9,FC112,'Resumen Anual'!$L$470)+SUMIFS('Resumen Anual'!$AJ$576,FR120,'Resumen Anual'!$V$9,FC112,'Resumen Anual'!$L$528)+SUMIFS('Resumen Anual'!$AJ$634,FR120,'Resumen Anual'!$V$9,FC112,'Resumen Anual'!$L$586)+SUMIFS('Resumen Anual'!$AJ$692,FR120,'Resumen Anual'!$V$9,FC112,'Resumen Anual'!$L$644)+SUMIFS('Resumen Anual'!$CG$54,FR120,'Resumen Anual'!$V$9,FC112,'Resumen Anual'!$BI$6)+SUMIFS('Resumen Anual'!$CG$112,FR120,'Resumen Anual'!$V$9,FC112,'Resumen Anual'!$BI$64)+SUMIFS('Resumen Anual'!$CG$170,FR120,'Resumen Anual'!$V$9,FC112,'Resumen Anual'!$BI$122)+SUMIFS('Resumen Anual'!$CG$228,FR120,'Resumen Anual'!$V$9,FC112,'Resumen Anual'!$BI$180)+SUMIFS('Resumen Anual'!$CG$286,FR120,'Resumen Anual'!$V$9,FC112,'Resumen Anual'!$BI$238)+SUMIFS('Resumen Anual'!$CG$344,FR120,'Resumen Anual'!$V$9,FC112,'Resumen Anual'!$BI$296)+SUMIFS('Resumen Anual'!$CG$402,FR120,'Resumen Anual'!$V$9,FC112,'Resumen Anual'!$BI$354)+SUMIFS('Resumen Anual'!$CG$460,FR120,'Resumen Anual'!$V$9,FC112,'Resumen Anual'!$BI$412)+SUMIFS('Resumen Anual'!$CG$518,FR120,'Resumen Anual'!$V$9,FC112,'Resumen Anual'!$BI$470)+SUMIFS('Resumen Anual'!$CG$576,FR120,'Resumen Anual'!$V$9,FC112,'Resumen Anual'!$BI$528)+SUMIFS('Resumen Anual'!$CG$634,FR120,'Resumen Anual'!$V$9,FC112,'Resumen Anual'!$BI$586)+SUMIFS('Resumen Anual'!$CG$692,FR120,'Resumen Anual'!$V$9,FC112,'Resumen Anual'!$BI$644)+SUMIFS('Resumen Anual'!$EF$54,FR120,'Resumen Anual'!$V$9,FC112,'Resumen Anual'!$DH$6)+SUMIFS('Resumen Anual'!$EF$112,FR120,'Resumen Anual'!$V$9,FC112,'Resumen Anual'!$DH$64)+SUMIFS('Resumen Anual'!$EF$170,FR120,'Resumen Anual'!$V$9,FC112,'Resumen Anual'!$DH$122)+SUMIFS('Resumen Anual'!$EF$228,FR120,'Resumen Anual'!$V$9,FC112,'Resumen Anual'!$DH$180)+SUMIFS('Resumen Anual'!$EF$286,FR120,'Resumen Anual'!$V$9,FC112,'Resumen Anual'!$DH$238)+SUMIFS('Resumen Anual'!$EF$344,FR120,'Resumen Anual'!$V$9,FC112,'Resumen Anual'!$DH$296)+SUMIFS('Resumen Anual'!$EF$402,FR120,'Resumen Anual'!$V$9,FC112,'Resumen Anual'!$DH$354)+SUMIFS('Resumen Anual'!$EF$460,FR120,'Resumen Anual'!$V$9,FC112,'Resumen Anual'!$DH$412)+SUMIFS('Resumen Anual'!$EF$518,FR120,'Resumen Anual'!$V$9,FC112,'Resumen Anual'!$DH$470)+SUMIFS('Resumen Anual'!$EF$576,FR120,'Resumen Anual'!$V$9,FC112,'Resumen Anual'!$DH$528)+SUMIFS('Resumen Anual'!$EF$634,FR120,'Resumen Anual'!$V$9,FC112,'Resumen Anual'!$DH$586)+SUMIFS('Resumen Anual'!$EF$692,FR120,'Resumen Anual'!$V$9,FC112,'Resumen Anual'!$DH$644)+SUMIFS('Resumen Anual'!$GC$54,FR120,'Resumen Anual'!$V$9,FC112,'Resumen Anual'!$FE$6)+SUMIFS('Resumen Anual'!$GC$112,FR120,'Resumen Anual'!$V$9,FC112,'Resumen Anual'!$FE$64)+SUMIFS('Resumen Anual'!$GC$170,FR120,'Resumen Anual'!$V$9,FC112,'Resumen Anual'!$FE$122)+SUMIFS('Resumen Anual'!$GC$228,FR120,'Resumen Anual'!$V$9,FC112,'Resumen Anual'!$FE$180)+SUMIFS('Resumen Anual'!$GC$286,FR120,'Resumen Anual'!$V$9,FC112,'Resumen Anual'!$FE$238)+SUMIFS('Resumen Anual'!$GC$344,FR120,'Resumen Anual'!$V$9,FC112,'Resumen Anual'!$FE$296)+SUMIFS('Resumen Anual'!$GC$402,FR120,'Resumen Anual'!$V$9,FC112,'Resumen Anual'!$FE$354)+SUMIFS('Resumen Anual'!$GC$460,FR120,'Resumen Anual'!$V$9,FC112,'Resumen Anual'!$FE$412)+SUMIFS('Resumen Anual'!$GC$518,FR120,'Resumen Anual'!$V$9,FC112,'Resumen Anual'!$FE$470)+SUMIFS('Resumen Anual'!$GC$576,FR120,'Resumen Anual'!$V$9,FC112,'Resumen Anual'!$FE$528)+SUMIFS('Resumen Anual'!$GC$634,FR120,'Resumen Anual'!$V$9,FC112,'Resumen Anual'!$FE$586)+SUMIFS('Resumen Anual'!$GC$692,FR120,'Resumen Anual'!$V$9,FC112,'Resumen Anual'!$FE$644)</f>
        <v>0</v>
      </c>
      <c r="GB120" s="770"/>
      <c r="GC120" s="770"/>
      <c r="GD120" s="770"/>
      <c r="GE120" s="770">
        <f>SUMIFS('Resumen Anual'!$AN$54,FR120,'Resumen Anual'!$V$9,FC112,'Resumen Anual'!$L$6)+SUMIFS('Resumen Anual'!$AN$112,FR120,'Resumen Anual'!$V$9,FC112,'Resumen Anual'!$L$64)+SUMIFS('Resumen Anual'!$AN$170,FR120,'Resumen Anual'!$V$9,FC112,'Resumen Anual'!$L$122)+SUMIFS('Resumen Anual'!$AN$228,FR120,'Resumen Anual'!$V$9,FC112,'Resumen Anual'!$L$180)+SUMIFS('Resumen Anual'!$AN$286,FR120,'Resumen Anual'!$V$9,FC112,'Resumen Anual'!$L$238)+SUMIFS('Resumen Anual'!$AN$344,FR120,'Resumen Anual'!$V$9,FC112,'Resumen Anual'!$L$296)+SUMIFS('Resumen Anual'!$AN$402,FR120,'Resumen Anual'!$V$9,FC112,'Resumen Anual'!$L$354)+SUMIFS('Resumen Anual'!$AN$460,FR120,'Resumen Anual'!$V$9,FC112,'Resumen Anual'!$L$412)+SUMIFS('Resumen Anual'!$AN$518,FR120,'Resumen Anual'!$V$9,FC112,'Resumen Anual'!$L$470)+SUMIFS('Resumen Anual'!$AN$576,FR120,'Resumen Anual'!$V$9,FC112,'Resumen Anual'!$L$528)+SUMIFS('Resumen Anual'!$AN$634,FR120,'Resumen Anual'!$V$9,FC112,'Resumen Anual'!$L$586)+SUMIFS('Resumen Anual'!$AN$692,FR120,'Resumen Anual'!$V$9,FC112,'Resumen Anual'!$L$644)+SUMIFS('Resumen Anual'!$CK$54,FR120,'Resumen Anual'!$V$9,FC112,'Resumen Anual'!$BI$6)+SUMIFS('Resumen Anual'!$CK$112,FR120,'Resumen Anual'!$V$9,FC112,'Resumen Anual'!$BI$64)+SUMIFS('Resumen Anual'!$CK$170,FR120,'Resumen Anual'!$V$9,FC112,'Resumen Anual'!$BI$122)+SUMIFS('Resumen Anual'!$CK$228,FR120,'Resumen Anual'!$V$9,FC112,'Resumen Anual'!$BI$180)+SUMIFS('Resumen Anual'!$CK$286,FR120,'Resumen Anual'!$V$9,FC112,'Resumen Anual'!$BI$238)+SUMIFS('Resumen Anual'!$CK$344,FR120,'Resumen Anual'!$V$9,FC112,'Resumen Anual'!$BI$296)+SUMIFS('Resumen Anual'!$CK$402,FR120,'Resumen Anual'!$V$9,FC112,'Resumen Anual'!$BI$354)+SUMIFS('Resumen Anual'!$CK$460,FR120,'Resumen Anual'!$V$9,FC112,'Resumen Anual'!$BI$412)+SUMIFS('Resumen Anual'!$CK$518,FR120,'Resumen Anual'!$V$9,FC112,'Resumen Anual'!$BI$470)+SUMIFS('Resumen Anual'!$CK$576,FR120,'Resumen Anual'!$V$9,FC112,'Resumen Anual'!$BI$528)+SUMIFS('Resumen Anual'!$CK$634,FR120,'Resumen Anual'!$V$9,FC112,'Resumen Anual'!$BI$586)+SUMIFS('Resumen Anual'!$CK$692,FR120,'Resumen Anual'!$V$9,FC112,'Resumen Anual'!$BI$644)+SUMIFS('Resumen Anual'!$EJ$54,FR120,'Resumen Anual'!$V$9,FC112,'Resumen Anual'!$DH$6)+SUMIFS('Resumen Anual'!$EJ$112,FR120,'Resumen Anual'!$V$9,FC112,'Resumen Anual'!$DH$64)+SUMIFS('Resumen Anual'!$EJ$170,FR120,'Resumen Anual'!$V$9,FC112,'Resumen Anual'!$DH$122)+SUMIFS('Resumen Anual'!$EJ$228,FR120,'Resumen Anual'!$V$9,FC112,'Resumen Anual'!$DH$180)+SUMIFS('Resumen Anual'!$EJ$286,FR120,'Resumen Anual'!$V$9,FC112,'Resumen Anual'!$DH$238)+SUMIFS('Resumen Anual'!$EJ$344,FR120,'Resumen Anual'!$V$9,FC112,'Resumen Anual'!$DH$296)+SUMIFS('Resumen Anual'!$EJ$402,FR120,'Resumen Anual'!$V$9,FC112,'Resumen Anual'!$DH$354)+SUMIFS('Resumen Anual'!$EJ$460,FR120,'Resumen Anual'!$V$9,FC112,'Resumen Anual'!$DH$412)+SUMIFS('Resumen Anual'!$EJ$518,FR120,'Resumen Anual'!$V$9,FC112,'Resumen Anual'!$DH$470)+SUMIFS('Resumen Anual'!$EJ$576,FR120,'Resumen Anual'!$V$9,FC112,'Resumen Anual'!$DH$528)+SUMIFS('Resumen Anual'!$EJ$634,FR120,'Resumen Anual'!$V$9,FC112,'Resumen Anual'!$DH$586)+SUMIFS('Resumen Anual'!$EJ$692,FR120,'Resumen Anual'!$V$9,FC112,'Resumen Anual'!$DH$644)+SUMIFS('Resumen Anual'!$GG$54,FR120,'Resumen Anual'!$V$9,FC112,'Resumen Anual'!$FE$6)+SUMIFS('Resumen Anual'!$GG$112,FR120,'Resumen Anual'!$V$9,FC112,'Resumen Anual'!$FE$64)+SUMIFS('Resumen Anual'!$GG$170,FR120,'Resumen Anual'!$V$9,FC112,'Resumen Anual'!$FE$122)+SUMIFS('Resumen Anual'!$GG$228,FR120,'Resumen Anual'!$V$9,FC112,'Resumen Anual'!$FE$180)+SUMIFS('Resumen Anual'!$GG$286,FR120,'Resumen Anual'!$V$9,FC112,'Resumen Anual'!$FE$238)+SUMIFS('Resumen Anual'!$GG$344,FR120,'Resumen Anual'!$V$9,FC112,'Resumen Anual'!$FE$296)+SUMIFS('Resumen Anual'!$GG$402,FR120,'Resumen Anual'!$V$9,FC112,'Resumen Anual'!$FE$354)+SUMIFS('Resumen Anual'!$GG$460,FR120,'Resumen Anual'!$V$9,FC112,'Resumen Anual'!$FE$412)+SUMIFS('Resumen Anual'!$GG$518,FR120,'Resumen Anual'!$V$9,FC112,'Resumen Anual'!$FE$470)+SUMIFS('Resumen Anual'!$GG$576,FR120,'Resumen Anual'!$V$9,FC112,'Resumen Anual'!$FE$528)+SUMIFS('Resumen Anual'!$GG$634,FR120,'Resumen Anual'!$V$9,FC112,'Resumen Anual'!$FE$586)+SUMIFS('Resumen Anual'!$GG$692,FR120,'Resumen Anual'!$V$9,FC112,'Resumen Anual'!$FE$644)</f>
        <v>0</v>
      </c>
      <c r="GF120" s="770"/>
      <c r="GG120" s="770"/>
      <c r="GH120" s="770"/>
      <c r="GI120" s="756">
        <f>SUMIFS('Resumen Anual'!$AR$54,FR120,'Resumen Anual'!$V$9,FC112,'Resumen Anual'!$L$6)+SUMIFS('Resumen Anual'!$AR$112,FR120,'Resumen Anual'!$V$9,FC112,'Resumen Anual'!$L$64)+SUMIFS('Resumen Anual'!$AR$170,FR120,'Resumen Anual'!$V$9,FC112,'Resumen Anual'!$L$122)+SUMIFS('Resumen Anual'!$AR$228,FR120,'Resumen Anual'!$V$9,FC112,'Resumen Anual'!$L$180)+SUMIFS('Resumen Anual'!$AR$286,FR120,'Resumen Anual'!$V$9,FC112,'Resumen Anual'!$L$238)+SUMIFS('Resumen Anual'!$AR$344,FR120,'Resumen Anual'!$V$9,FC112,'Resumen Anual'!$L$296)+SUMIFS('Resumen Anual'!$AR$402,FR120,'Resumen Anual'!$V$9,FC112,'Resumen Anual'!$L$354)+SUMIFS('Resumen Anual'!$AR$460,FR120,'Resumen Anual'!$V$9,FC112,'Resumen Anual'!$L$412)+SUMIFS('Resumen Anual'!$AR$518,FR120,'Resumen Anual'!$V$9,FC112,'Resumen Anual'!$L$470)+SUMIFS('Resumen Anual'!$AR$576,FR120,'Resumen Anual'!$V$9,FC112,'Resumen Anual'!$L$528)+SUMIFS('Resumen Anual'!$AR$634,FR120,'Resumen Anual'!$V$9,FC112,'Resumen Anual'!$L$586)+SUMIFS('Resumen Anual'!$AR$692,FR120,'Resumen Anual'!$V$9,FC112,'Resumen Anual'!$L$644)+SUMIFS('Resumen Anual'!$CO$54,FR120,'Resumen Anual'!$V$9,FC112,'Resumen Anual'!$BI$6)+SUMIFS('Resumen Anual'!$CO$112,FR120,'Resumen Anual'!$V$9,FC112,'Resumen Anual'!$BI$64)+SUMIFS('Resumen Anual'!$CO$170,FR120,'Resumen Anual'!$V$9,FC112,'Resumen Anual'!$BI$122)+SUMIFS('Resumen Anual'!$CO$228,FR120,'Resumen Anual'!$V$9,FC112,'Resumen Anual'!$BI$180)+SUMIFS('Resumen Anual'!$CO$286,FR120,'Resumen Anual'!$V$9,FC112,'Resumen Anual'!$BI$238)+SUMIFS('Resumen Anual'!$CO$344,FR120,'Resumen Anual'!$V$9,FC112,'Resumen Anual'!$BI$296)+SUMIFS('Resumen Anual'!$CO$402,FR120,'Resumen Anual'!$V$9,FC112,'Resumen Anual'!$BI$354)+SUMIFS('Resumen Anual'!$CO$460,FR120,'Resumen Anual'!$V$9,FC112,'Resumen Anual'!$BI$412)+SUMIFS('Resumen Anual'!$CO$518,FR120,'Resumen Anual'!$V$9,FC112,'Resumen Anual'!$BI$470)+SUMIFS('Resumen Anual'!$CO$576,FR120,'Resumen Anual'!$V$9,FC112,'Resumen Anual'!$BI$528)+SUMIFS('Resumen Anual'!$CO$634,FR120,'Resumen Anual'!$V$9,FC112,'Resumen Anual'!$BI$586)+SUMIFS('Resumen Anual'!$CO$692,FR120,'Resumen Anual'!$V$9,FC112,'Resumen Anual'!$BI$644)+SUMIFS('Resumen Anual'!$EN$54,FR120,'Resumen Anual'!$V$9,FC112,'Resumen Anual'!$DH$6)+SUMIFS('Resumen Anual'!$EN$112,FR120,'Resumen Anual'!$V$9,FC112,'Resumen Anual'!$DH$64)+SUMIFS('Resumen Anual'!$EN$170,FR120,'Resumen Anual'!$V$9,FC112,'Resumen Anual'!$DH$122)+SUMIFS('Resumen Anual'!$EN$228,FR120,'Resumen Anual'!$V$9,FC112,'Resumen Anual'!$DH$180)+SUMIFS('Resumen Anual'!$EN$286,FR120,'Resumen Anual'!$V$9,FC112,'Resumen Anual'!$DH$238)+SUMIFS('Resumen Anual'!$EN$344,FR120,'Resumen Anual'!$V$9,FC112,'Resumen Anual'!$DH$296)+SUMIFS('Resumen Anual'!$EN$402,FR120,'Resumen Anual'!$V$9,FC112,'Resumen Anual'!$DH$354)+SUMIFS('Resumen Anual'!$EN$460,FR120,'Resumen Anual'!$V$9,FC112,'Resumen Anual'!$DH$412)+SUMIFS('Resumen Anual'!$EN$518,FR120,'Resumen Anual'!$V$9,FC112,'Resumen Anual'!$DH$470)+SUMIFS('Resumen Anual'!$EN$576,FR120,'Resumen Anual'!$V$9,FC112,'Resumen Anual'!$DH$528)+SUMIFS('Resumen Anual'!$EN$634,FR120,'Resumen Anual'!$V$9,FC112,'Resumen Anual'!$DH$586)+SUMIFS('Resumen Anual'!$EN$692,FR120,'Resumen Anual'!$V$9,FC112,'Resumen Anual'!$DH$644)+SUMIFS('Resumen Anual'!$GK$54,FR120,'Resumen Anual'!$V$9,FC112,'Resumen Anual'!$FE$6)+SUMIFS('Resumen Anual'!$GK$112,FR120,'Resumen Anual'!$V$9,FC112,'Resumen Anual'!$FE$64)+SUMIFS('Resumen Anual'!$GK$170,FR120,'Resumen Anual'!$V$9,FC112,'Resumen Anual'!$FE$122)+SUMIFS('Resumen Anual'!$GK$228,FR120,'Resumen Anual'!$V$9,FC112,'Resumen Anual'!$FE$180)+SUMIFS('Resumen Anual'!$GK$286,FR120,'Resumen Anual'!$V$9,FC112,'Resumen Anual'!$FE$238)+SUMIFS('Resumen Anual'!$GK$344,FR120,'Resumen Anual'!$V$9,FC112,'Resumen Anual'!$FE$296)+SUMIFS('Resumen Anual'!$GK$402,FR120,'Resumen Anual'!$V$9,FC112,'Resumen Anual'!$FE$354)+SUMIFS('Resumen Anual'!$GK$460,FR120,'Resumen Anual'!$V$9,FC112,'Resumen Anual'!$FE$412)+SUMIFS('Resumen Anual'!$GK$518,FR120,'Resumen Anual'!$V$9,FC112,'Resumen Anual'!$FE$470)+SUMIFS('Resumen Anual'!$GK$576,FR120,'Resumen Anual'!$V$9,FC112,'Resumen Anual'!$FE$528)+SUMIFS('Resumen Anual'!$GK$634,FR120,'Resumen Anual'!$V$9,FC112,'Resumen Anual'!$FE$586)+SUMIFS('Resumen Anual'!$GK$692,FR120,'Resumen Anual'!$V$9,FC112,'Resumen Anual'!$FE$644)</f>
        <v>0</v>
      </c>
      <c r="GJ120" s="756"/>
      <c r="GK120" s="756"/>
      <c r="GL120" s="756">
        <f>SUMIFS('Resumen Anual'!$AU$54,FR120,'Resumen Anual'!$V$9,FC112,'Resumen Anual'!$L$6)+SUMIFS('Resumen Anual'!$AU$112,FR120,'Resumen Anual'!$V$9,FC112,'Resumen Anual'!$L$64)+SUMIFS('Resumen Anual'!$AU$170,FR120,'Resumen Anual'!$V$9,FC112,'Resumen Anual'!$L$122)+SUMIFS('Resumen Anual'!$AU$228,FR120,'Resumen Anual'!$V$9,FC112,'Resumen Anual'!$L$180)+SUMIFS('Resumen Anual'!$AU$286,FR120,'Resumen Anual'!$V$9,FC112,'Resumen Anual'!$L$238)+SUMIFS('Resumen Anual'!$AU$344,FR120,'Resumen Anual'!$V$9,FC112,'Resumen Anual'!$L$296)+SUMIFS('Resumen Anual'!$AU$402,FR120,'Resumen Anual'!$V$9,FC112,'Resumen Anual'!$L$354)+SUMIFS('Resumen Anual'!$AU$460,FR120,'Resumen Anual'!$V$9,FC112,'Resumen Anual'!$L$412)+SUMIFS('Resumen Anual'!$AU$518,FR120,'Resumen Anual'!$V$9,FC112,'Resumen Anual'!$L$470)+SUMIFS('Resumen Anual'!$AU$576,FR120,'Resumen Anual'!$V$9,FC112,'Resumen Anual'!$L$528)+SUMIFS('Resumen Anual'!$AU$634,FR120,'Resumen Anual'!$V$9,FC112,'Resumen Anual'!$L$586)+SUMIFS('Resumen Anual'!$AU$692,FR120,'Resumen Anual'!$V$9,FC112,'Resumen Anual'!$L$644)+SUMIFS('Resumen Anual'!$CR$54,FR120,'Resumen Anual'!$V$9,FC112,'Resumen Anual'!$BI$6)+SUMIFS('Resumen Anual'!$CR$112,FR120,'Resumen Anual'!$V$9,FC112,'Resumen Anual'!$BI$64)+SUMIFS('Resumen Anual'!$CR$170,FR120,'Resumen Anual'!$V$9,FC112,'Resumen Anual'!$BI$122)+SUMIFS('Resumen Anual'!$CR$228,FR120,'Resumen Anual'!$V$9,FC112,'Resumen Anual'!$BI$180)+SUMIFS('Resumen Anual'!$CR$286,FR120,'Resumen Anual'!$V$9,FC112,'Resumen Anual'!$BI$238)+SUMIFS('Resumen Anual'!$CR$344,FR120,'Resumen Anual'!$V$9,FC112,'Resumen Anual'!$BI$296)+SUMIFS('Resumen Anual'!$CR$402,FR120,'Resumen Anual'!$V$9,FC112,'Resumen Anual'!$BI$354)+SUMIFS('Resumen Anual'!$CR$460,FR120,'Resumen Anual'!$V$9,FC112,'Resumen Anual'!$BI$412)+SUMIFS('Resumen Anual'!$CR$518,FR120,'Resumen Anual'!$V$9,FC112,'Resumen Anual'!$BI$470)+SUMIFS('Resumen Anual'!$CR$576,FR120,'Resumen Anual'!$V$9,FC112,'Resumen Anual'!$BI$528)+SUMIFS('Resumen Anual'!$CR$634,FR120,'Resumen Anual'!$V$9,FC112,'Resumen Anual'!$BI$586)+SUMIFS('Resumen Anual'!$CR$692,FR120,'Resumen Anual'!$V$9,FC112,'Resumen Anual'!$BI$644)+SUMIFS('Resumen Anual'!$EQ$54,FR120,'Resumen Anual'!$V$9,FC112,'Resumen Anual'!$DH$6)+SUMIFS('Resumen Anual'!$EQ$112,FR120,'Resumen Anual'!$V$9,FC112,'Resumen Anual'!$DH$64)+SUMIFS('Resumen Anual'!$EQ$170,FR120,'Resumen Anual'!$V$9,FC112,'Resumen Anual'!$DH$122)+SUMIFS('Resumen Anual'!$EQ$228,FR120,'Resumen Anual'!$V$9,FC112,'Resumen Anual'!$DH$180)+SUMIFS('Resumen Anual'!$EQ$286,FR120,'Resumen Anual'!$V$9,FC112,'Resumen Anual'!$DH$238)+SUMIFS('Resumen Anual'!$EQ$344,FR120,'Resumen Anual'!$V$9,FC112,'Resumen Anual'!$DH$296)+SUMIFS('Resumen Anual'!$EQ$402,FR120,'Resumen Anual'!$V$9,FC112,'Resumen Anual'!$DH$354)+SUMIFS('Resumen Anual'!$EQ$460,FR120,'Resumen Anual'!$V$9,FC112,'Resumen Anual'!$DH$412)+SUMIFS('Resumen Anual'!$EQ$518,FR120,'Resumen Anual'!$V$9,FC112,'Resumen Anual'!$DH$470)+SUMIFS('Resumen Anual'!$EQ$576,FR120,'Resumen Anual'!$V$9,FC112,'Resumen Anual'!$DH$528)+SUMIFS('Resumen Anual'!$EQ$634,FR120,'Resumen Anual'!$V$9,FC112,'Resumen Anual'!$DH$586)+SUMIFS('Resumen Anual'!$EQ$692,FR120,'Resumen Anual'!$V$9,FC112,'Resumen Anual'!$DH$644)+SUMIFS('Resumen Anual'!$GN$54,FR120,'Resumen Anual'!$V$9,FC112,'Resumen Anual'!$FE$6)+SUMIFS('Resumen Anual'!$GN$112,FR120,'Resumen Anual'!$V$9,FC112,'Resumen Anual'!$FE$64)+SUMIFS('Resumen Anual'!$GN$170,FR120,'Resumen Anual'!$V$9,FC112,'Resumen Anual'!$FE$122)+SUMIFS('Resumen Anual'!$GN$228,FR120,'Resumen Anual'!$V$9,FC112,'Resumen Anual'!$FE$180)+SUMIFS('Resumen Anual'!$GN$286,FR120,'Resumen Anual'!$V$9,FC112,'Resumen Anual'!$FE$238)+SUMIFS('Resumen Anual'!$GN$344,FR120,'Resumen Anual'!$V$9,FC112,'Resumen Anual'!$FE$296)+SUMIFS('Resumen Anual'!$GN$402,FR120,'Resumen Anual'!$V$9,FC112,'Resumen Anual'!$FE$354)+SUMIFS('Resumen Anual'!$GN$460,FR120,'Resumen Anual'!$V$9,FC112,'Resumen Anual'!$FE$412)+SUMIFS('Resumen Anual'!$GN$518,FR120,'Resumen Anual'!$V$9,FC112,'Resumen Anual'!$FE$470)+SUMIFS('Resumen Anual'!$GN$576,FR120,'Resumen Anual'!$V$9,FC112,'Resumen Anual'!$FE$528)+SUMIFS('Resumen Anual'!$GN$634,FR120,'Resumen Anual'!$V$9,FC112,'Resumen Anual'!$FE$586)+SUMIFS('Resumen Anual'!$GN$692,FR120,'Resumen Anual'!$V$9,FC112,'Resumen Anual'!$FE$644)</f>
        <v>0</v>
      </c>
      <c r="GM120" s="756"/>
      <c r="GN120" s="756"/>
      <c r="GO120" s="1200"/>
    </row>
    <row r="121" spans="1:197" ht="5.25" customHeight="1" x14ac:dyDescent="0.25">
      <c r="A121" s="171"/>
      <c r="B121" s="777"/>
      <c r="C121" s="778"/>
      <c r="D121" s="778"/>
      <c r="E121" s="778"/>
      <c r="F121" s="778"/>
      <c r="G121" s="778"/>
      <c r="H121" s="781"/>
      <c r="I121" s="813"/>
      <c r="J121" s="722"/>
      <c r="K121" s="722"/>
      <c r="L121" s="814"/>
      <c r="M121" s="815"/>
      <c r="N121" s="817"/>
      <c r="O121" s="817"/>
      <c r="P121" s="817"/>
      <c r="Q121" s="817"/>
      <c r="R121" s="817"/>
      <c r="S121" s="817"/>
      <c r="T121" s="817"/>
      <c r="U121" s="817"/>
      <c r="V121" s="817"/>
      <c r="W121" s="817"/>
      <c r="X121" s="817"/>
      <c r="Y121" s="15"/>
      <c r="Z121" s="773"/>
      <c r="AA121" s="774"/>
      <c r="AB121" s="774"/>
      <c r="AC121" s="774"/>
      <c r="AD121" s="774"/>
      <c r="AE121" s="770"/>
      <c r="AF121" s="770"/>
      <c r="AG121" s="770"/>
      <c r="AH121" s="770"/>
      <c r="AI121" s="770"/>
      <c r="AJ121" s="770"/>
      <c r="AK121" s="770"/>
      <c r="AL121" s="770"/>
      <c r="AM121" s="770"/>
      <c r="AN121" s="770"/>
      <c r="AO121" s="770"/>
      <c r="AP121" s="770"/>
      <c r="AQ121" s="756"/>
      <c r="AR121" s="756"/>
      <c r="AS121" s="756"/>
      <c r="AT121" s="756"/>
      <c r="AU121" s="756"/>
      <c r="AV121" s="1215"/>
      <c r="AW121" s="1200"/>
      <c r="AX121" s="171"/>
      <c r="AY121" s="777"/>
      <c r="AZ121" s="778"/>
      <c r="BA121" s="778"/>
      <c r="BB121" s="778"/>
      <c r="BC121" s="778"/>
      <c r="BD121" s="778"/>
      <c r="BE121" s="781"/>
      <c r="BF121" s="813"/>
      <c r="BG121" s="722"/>
      <c r="BH121" s="722"/>
      <c r="BI121" s="814"/>
      <c r="BJ121" s="815"/>
      <c r="BK121" s="817"/>
      <c r="BL121" s="817"/>
      <c r="BM121" s="817"/>
      <c r="BN121" s="817"/>
      <c r="BO121" s="817"/>
      <c r="BP121" s="817"/>
      <c r="BQ121" s="817"/>
      <c r="BR121" s="817"/>
      <c r="BS121" s="817"/>
      <c r="BT121" s="817"/>
      <c r="BU121" s="817"/>
      <c r="BV121" s="15"/>
      <c r="BW121" s="773"/>
      <c r="BX121" s="774"/>
      <c r="BY121" s="774"/>
      <c r="BZ121" s="774"/>
      <c r="CA121" s="774"/>
      <c r="CB121" s="770"/>
      <c r="CC121" s="770"/>
      <c r="CD121" s="770"/>
      <c r="CE121" s="770"/>
      <c r="CF121" s="770"/>
      <c r="CG121" s="770"/>
      <c r="CH121" s="770"/>
      <c r="CI121" s="770"/>
      <c r="CJ121" s="770"/>
      <c r="CK121" s="770"/>
      <c r="CL121" s="770"/>
      <c r="CM121" s="770"/>
      <c r="CN121" s="756"/>
      <c r="CO121" s="756"/>
      <c r="CP121" s="756"/>
      <c r="CQ121" s="756"/>
      <c r="CR121" s="756"/>
      <c r="CS121" s="756"/>
      <c r="CT121" s="1200"/>
      <c r="CU121" s="1199"/>
      <c r="CV121" s="171"/>
      <c r="CW121" s="777"/>
      <c r="CX121" s="778"/>
      <c r="CY121" s="778"/>
      <c r="CZ121" s="778"/>
      <c r="DA121" s="778"/>
      <c r="DB121" s="778"/>
      <c r="DC121" s="781"/>
      <c r="DD121" s="813"/>
      <c r="DE121" s="722"/>
      <c r="DF121" s="722"/>
      <c r="DG121" s="814"/>
      <c r="DH121" s="815"/>
      <c r="DI121" s="817"/>
      <c r="DJ121" s="817"/>
      <c r="DK121" s="817"/>
      <c r="DL121" s="817"/>
      <c r="DM121" s="817"/>
      <c r="DN121" s="817"/>
      <c r="DO121" s="817"/>
      <c r="DP121" s="817"/>
      <c r="DQ121" s="817"/>
      <c r="DR121" s="817"/>
      <c r="DS121" s="817"/>
      <c r="DT121" s="15"/>
      <c r="DU121" s="773"/>
      <c r="DV121" s="774"/>
      <c r="DW121" s="774"/>
      <c r="DX121" s="774"/>
      <c r="DY121" s="774"/>
      <c r="DZ121" s="770"/>
      <c r="EA121" s="770"/>
      <c r="EB121" s="770"/>
      <c r="EC121" s="770"/>
      <c r="ED121" s="770"/>
      <c r="EE121" s="770"/>
      <c r="EF121" s="770"/>
      <c r="EG121" s="770"/>
      <c r="EH121" s="770"/>
      <c r="EI121" s="770"/>
      <c r="EJ121" s="770"/>
      <c r="EK121" s="770"/>
      <c r="EL121" s="756"/>
      <c r="EM121" s="756"/>
      <c r="EN121" s="756"/>
      <c r="EO121" s="756"/>
      <c r="EP121" s="756"/>
      <c r="EQ121" s="1215"/>
      <c r="ER121" s="1200"/>
      <c r="ES121" s="171"/>
      <c r="ET121" s="777"/>
      <c r="EU121" s="778"/>
      <c r="EV121" s="778"/>
      <c r="EW121" s="778"/>
      <c r="EX121" s="778"/>
      <c r="EY121" s="778"/>
      <c r="EZ121" s="781"/>
      <c r="FA121" s="813"/>
      <c r="FB121" s="722"/>
      <c r="FC121" s="722"/>
      <c r="FD121" s="814"/>
      <c r="FE121" s="815"/>
      <c r="FF121" s="817"/>
      <c r="FG121" s="817"/>
      <c r="FH121" s="817"/>
      <c r="FI121" s="817"/>
      <c r="FJ121" s="817"/>
      <c r="FK121" s="817"/>
      <c r="FL121" s="817"/>
      <c r="FM121" s="817"/>
      <c r="FN121" s="817"/>
      <c r="FO121" s="817"/>
      <c r="FP121" s="817"/>
      <c r="FQ121" s="15"/>
      <c r="FR121" s="773"/>
      <c r="FS121" s="774"/>
      <c r="FT121" s="774"/>
      <c r="FU121" s="774"/>
      <c r="FV121" s="774"/>
      <c r="FW121" s="770"/>
      <c r="FX121" s="770"/>
      <c r="FY121" s="770"/>
      <c r="FZ121" s="770"/>
      <c r="GA121" s="770"/>
      <c r="GB121" s="770"/>
      <c r="GC121" s="770"/>
      <c r="GD121" s="770"/>
      <c r="GE121" s="770"/>
      <c r="GF121" s="770"/>
      <c r="GG121" s="770"/>
      <c r="GH121" s="770"/>
      <c r="GI121" s="756"/>
      <c r="GJ121" s="756"/>
      <c r="GK121" s="756"/>
      <c r="GL121" s="756"/>
      <c r="GM121" s="756"/>
      <c r="GN121" s="756"/>
      <c r="GO121" s="1200"/>
    </row>
    <row r="122" spans="1:197" ht="2.25" customHeight="1" x14ac:dyDescent="0.25">
      <c r="A122" s="171"/>
      <c r="B122" s="12"/>
      <c r="C122" s="12"/>
      <c r="D122" s="12"/>
      <c r="E122" s="12"/>
      <c r="F122" s="12"/>
      <c r="G122" s="12"/>
      <c r="H122" s="12"/>
      <c r="I122" s="12"/>
      <c r="J122" s="12"/>
      <c r="K122" s="12"/>
      <c r="L122" s="12"/>
      <c r="M122" s="15"/>
      <c r="N122" s="779" t="str">
        <f>'Resumen Anual'!$O$20</f>
        <v>NOCHE</v>
      </c>
      <c r="O122" s="776"/>
      <c r="P122" s="776"/>
      <c r="Q122" s="776"/>
      <c r="R122" s="801"/>
      <c r="S122" s="805">
        <f>SUMIF('Resumen Anual'!$FE$622,K112,'Resumen Anual'!$FM$636)+SUMIF('Resumen Anual'!$DH$622,K112,'Resumen Anual'!$DP$636)+SUMIF('Resumen Anual'!$BI$622,K112,'Resumen Anual'!$BQ$636)+SUMIF('Resumen Anual'!$L$622,K112,'Resumen Anual'!$T$636)+SUMIF('Resumen Anual'!$FE$566,K112,'Resumen Anual'!$FM$580)+SUMIF('Resumen Anual'!$DH$566,K112,'Resumen Anual'!$DP$580)+SUMIF('Resumen Anual'!$BI$566,K112,'Resumen Anual'!$BQ$580)+SUMIF('Resumen Anual'!$L$566,K112,'Resumen Anual'!$T$580)+SUMIF('Resumen Anual'!$FE$510,K112,'Resumen Anual'!$FM$524)+SUMIF('Resumen Anual'!$DH$510,K112,'Resumen Anual'!$DP$524)+SUMIF('Resumen Anual'!$BI$510,K112,'Resumen Anual'!$BQ$524)+SUMIF('Resumen Anual'!$L$510,K112,'Resumen Anual'!$T$524)+SUMIF('Resumen Anual'!$FE$454,K112,'Resumen Anual'!$FM$468)+SUMIF('Resumen Anual'!$DH$454,K112,'Resumen Anual'!$DP$468)+SUMIF('Resumen Anual'!$BI$454,K112,'Resumen Anual'!$BQ$468)+SUMIF('Resumen Anual'!$L$454,K112,'Resumen Anual'!$T$468)+SUMIF('Resumen Anual'!$FE$398,K112,'Resumen Anual'!$FM$412)+SUMIF('Resumen Anual'!$DH$398,K112,'Resumen Anual'!$DP$412)+SUMIF('Resumen Anual'!$BI$398,K112,'Resumen Anual'!$BQ$412)+SUMIF('Resumen Anual'!$L$398,K112,'Resumen Anual'!$T$412)+SUMIF('Resumen Anual'!$FE$342,K112,'Resumen Anual'!$FM$356)+SUMIF('Resumen Anual'!$DH$342,K112,'Resumen Anual'!$DP$356)+SUMIF('Resumen Anual'!$BI$342,K112,'Resumen Anual'!$BQ$356)+SUMIF('Resumen Anual'!$L$342,K112,'Resumen Anual'!$T$356)+SUMIF('Resumen Anual'!$FE$286,K112,'Resumen Anual'!$FM$300)+SUMIF('Resumen Anual'!$DH$286,K112,'Resumen Anual'!$DP$300)+SUMIF('Resumen Anual'!$BI$286,K112,'Resumen Anual'!$BQ$300)+SUMIF('Resumen Anual'!$L$286,K112,'Resumen Anual'!$T$300)+SUMIF('Resumen Anual'!$FE$230,K112,'Resumen Anual'!$FM$244)+SUMIF('Resumen Anual'!$DH$230,K112,'Resumen Anual'!$DP$244)+SUMIF('Resumen Anual'!$BI$230,K112,'Resumen Anual'!$BQ$244)+SUMIF('Resumen Anual'!$L$230,K112,'Resumen Anual'!$T$244)+SUMIF('Resumen Anual'!$FE$174,K112,'Resumen Anual'!$FM$188)+SUMIF('Resumen Anual'!$DH$174,K112,'Resumen Anual'!$DP$188)+SUMIF('Resumen Anual'!$BI$174,K112,'Resumen Anual'!$BQ$188)+SUMIF('Resumen Anual'!$L$174,K112,'Resumen Anual'!$T$188)+SUMIF('Resumen Anual'!$FE$118,K112,'Resumen Anual'!$FM$132)+SUMIF('Resumen Anual'!$DH$118,K112,'Resumen Anual'!$DP$132)+SUMIF('Resumen Anual'!$BI$118,K112,'Resumen Anual'!$BQ$132)+SUMIF('Resumen Anual'!$L$118,K112,'Resumen Anual'!$T$132)+SUMIF('Resumen Anual'!$FE$62,K112,'Resumen Anual'!$FM$76)+SUMIF('Resumen Anual'!$DH$62,K112,'Resumen Anual'!$DP$76)+SUMIF('Resumen Anual'!$BI$62,K112,'Resumen Anual'!$BQ$76)+SUMIF('Resumen Anual'!$L$62,K112,'Resumen Anual'!$T$76)+SUMIF('Resumen Anual'!$FE$6,K112,'Resumen Anual'!$FM$20)+SUMIF('Resumen Anual'!$DH$6,K112,'Resumen Anual'!$DP$20)+SUMIF('Resumen Anual'!$BI$6,K112,'Resumen Anual'!$BQ$20)+SUMIF('Resumen Anual'!$L$6,K112,'Resumen Anual'!$T$20)+SUMIF('Bitácoras Anteriores'!$K$6,K112,'Bitácoras Anteriores'!$S$17)+SUMIF('Bitácoras Anteriores'!$K$59,$K$6,'Bitácoras Anteriores'!$S$70)+SUMIF('Bitácoras Anteriores'!$K$112,K112,'Bitácoras Anteriores'!$S$123)+SUMIF('Bitácoras Anteriores'!$K$165,K112,'Bitácoras Anteriores'!$S$176)+SUMIF('Bitácoras Anteriores'!$K$218,K112,'Bitácoras Anteriores'!$S$229)+SUMIF('Bitácoras Anteriores'!$K$271,K112,'Bitácoras Anteriores'!$S$282)+SUMIF('Bitácoras Anteriores'!$K$324,K112,'Bitácoras Anteriores'!$S$335)+SUMIF('Bitácoras Anteriores'!$BH$6,K112,'Bitácoras Anteriores'!$BP$17)+SUMIF('Bitácoras Anteriores'!$BH$59,$K$6,'Bitácoras Anteriores'!$BP$70)+SUMIF('Bitácoras Anteriores'!$BH$112,K112,'Bitácoras Anteriores'!$BP$123)+SUMIF('Bitácoras Anteriores'!$BH$165,K112,'Bitácoras Anteriores'!$BP$176)+SUMIF('Bitácoras Anteriores'!$BH$218,K112,'Bitácoras Anteriores'!$BP$229)+SUMIF('Bitácoras Anteriores'!$BH$271,K112,'Bitácoras Anteriores'!$BP$282)+SUMIF('Bitácoras Anteriores'!$BH$324,K112,'Bitácoras Anteriores'!$BP$335)+SUMIF('Bitácoras Anteriores'!$DF$6,K112,'Bitácoras Anteriores'!$DN$17)+SUMIF('Bitácoras Anteriores'!$DF$59,$K$6,'Bitácoras Anteriores'!$DN$70)+SUMIF('Bitácoras Anteriores'!$DF$112,K112,'Bitácoras Anteriores'!$DN$123)+SUMIF('Bitácoras Anteriores'!$DF$165,K112,'Bitácoras Anteriores'!$DN$176)+SUMIF('Bitácoras Anteriores'!$DF$218,K112,'Bitácoras Anteriores'!$DN$229)+SUMIF('Bitácoras Anteriores'!$DF$271,K112,'Bitácoras Anteriores'!$DN$282)+SUMIF('Bitácoras Anteriores'!$DF$324,K112,'Bitácoras Anteriores'!$DN$335)+SUMIF('Bitácoras Anteriores'!$FC$6,K112,'Bitácoras Anteriores'!$FK$17)+SUMIF('Bitácoras Anteriores'!$FC$59,$K$6,'Bitácoras Anteriores'!$FK$70)+SUMIF('Bitácoras Anteriores'!$FC$112,K112,'Bitácoras Anteriores'!$FK$123)+SUMIF('Bitácoras Anteriores'!$FC$165,K112,'Bitácoras Anteriores'!$FK$176)+SUMIF('Bitácoras Anteriores'!$FC$218,K112,'Bitácoras Anteriores'!$FK$229)+SUMIF('Bitácoras Anteriores'!$FC$271,K112,'Bitácoras Anteriores'!$FK$282)+SUMIF('Bitácoras Anteriores'!$FC$324,K112,'Bitácoras Anteriores'!$FK$335)</f>
        <v>0</v>
      </c>
      <c r="T122" s="806"/>
      <c r="U122" s="806"/>
      <c r="V122" s="806"/>
      <c r="W122" s="806"/>
      <c r="X122" s="807"/>
      <c r="Y122" s="15"/>
      <c r="Z122" s="771">
        <f>IF(Z118=0," ",Z118+2)</f>
        <v>2024</v>
      </c>
      <c r="AA122" s="772"/>
      <c r="AB122" s="772"/>
      <c r="AC122" s="772"/>
      <c r="AD122" s="772"/>
      <c r="AE122" s="1214">
        <f>SUMIFS('Resumen Anual'!$AF$54,Z122,'Resumen Anual'!$V$9,K112,'Resumen Anual'!$L$6)+SUMIFS('Resumen Anual'!$AF$112,Z122,'Resumen Anual'!$V$9,K112,'Resumen Anual'!$L$64)+SUMIFS('Resumen Anual'!$AF$170,Z122,'Resumen Anual'!$V$9,K112,'Resumen Anual'!$L$122)+SUMIFS('Resumen Anual'!$AF$228,Z122,'Resumen Anual'!$V$9,K112,'Resumen Anual'!$L$180)+SUMIFS('Resumen Anual'!$AF$286,Z122,'Resumen Anual'!$V$9,K112,'Resumen Anual'!$L$238)+SUMIFS('Resumen Anual'!$AF$344,Z122,'Resumen Anual'!$V$9,K112,'Resumen Anual'!$L$296)+SUMIFS('Resumen Anual'!$AF$402,Z122,'Resumen Anual'!$V$9,K112,'Resumen Anual'!$L$354)+SUMIFS('Resumen Anual'!$AF$460,Z122,'Resumen Anual'!$V$9,K112,'Resumen Anual'!$L$412)+SUMIFS('Resumen Anual'!$AF$518,Z122,'Resumen Anual'!$V$9,K112,'Resumen Anual'!$L$470)+SUMIFS('Resumen Anual'!$AF$576,Z122,'Resumen Anual'!$V$9,K112,'Resumen Anual'!$L$528)+SUMIFS('Resumen Anual'!$AF$634,Z122,'Resumen Anual'!$V$9,K112,'Resumen Anual'!$L$586)+SUMIFS('Resumen Anual'!$AF$692,Z122,'Resumen Anual'!$V$9,K112,'Resumen Anual'!$L$644)+SUMIFS('Resumen Anual'!$CC$54,Z122,'Resumen Anual'!$V$9,K112,'Resumen Anual'!$BI$6)+SUMIFS('Resumen Anual'!$CC$112,Z122,'Resumen Anual'!$V$9,K112,'Resumen Anual'!$BI$64)+SUMIFS('Resumen Anual'!$CC$170,Z122,'Resumen Anual'!$V$9,K112,'Resumen Anual'!$BI$122)+SUMIFS('Resumen Anual'!$CC$228,Z122,'Resumen Anual'!$V$9,K112,'Resumen Anual'!$BI$180)+SUMIFS('Resumen Anual'!$CC$286,Z122,'Resumen Anual'!$V$9,K112,'Resumen Anual'!$BI$238)+SUMIFS('Resumen Anual'!$CC$344,Z122,'Resumen Anual'!$V$9,K112,'Resumen Anual'!$BI$296)+SUMIFS('Resumen Anual'!$CC$402,Z122,'Resumen Anual'!$V$9,K112,'Resumen Anual'!$BI$354)+SUMIFS('Resumen Anual'!$CC$460,Z122,'Resumen Anual'!$V$9,K112,'Resumen Anual'!$BI$412)+SUMIFS('Resumen Anual'!$CC$518,Z122,'Resumen Anual'!$V$9,K112,'Resumen Anual'!$BI$470)+SUMIFS('Resumen Anual'!$CC$576,Z122,'Resumen Anual'!$V$9,K112,'Resumen Anual'!$BI$528)+SUMIFS('Resumen Anual'!$CC$634,Z122,'Resumen Anual'!$V$9,K112,'Resumen Anual'!$BI$586)+SUMIFS('Resumen Anual'!$CC$692,Z122,'Resumen Anual'!$V$9,K112,'Resumen Anual'!$BI$644)+SUMIFS('Resumen Anual'!$EB$54,Z122,'Resumen Anual'!$V$9,K112,'Resumen Anual'!$DH$6)+SUMIFS('Resumen Anual'!$EB$112,Z122,'Resumen Anual'!$V$9,K112,'Resumen Anual'!$DH$64)+SUMIFS('Resumen Anual'!$EB$170,Z122,'Resumen Anual'!$V$9,K112,'Resumen Anual'!$DH$122)+SUMIFS('Resumen Anual'!$EB$228,Z122,'Resumen Anual'!$V$9,K112,'Resumen Anual'!$DH$180)+SUMIFS('Resumen Anual'!$EB$286,Z122,'Resumen Anual'!$V$9,K112,'Resumen Anual'!$DH$238)+SUMIFS('Resumen Anual'!$EB$344,Z122,'Resumen Anual'!$V$9,K112,'Resumen Anual'!$DH$296)+SUMIFS('Resumen Anual'!$EB$402,Z122,'Resumen Anual'!$V$9,K112,'Resumen Anual'!$DH$354)+SUMIFS('Resumen Anual'!$EB$460,Z122,'Resumen Anual'!$V$9,K112,'Resumen Anual'!$DH$412)+SUMIFS('Resumen Anual'!$EB$518,Z122,'Resumen Anual'!$V$9,K112,'Resumen Anual'!$DH$470)+SUMIFS('Resumen Anual'!$EB$576,Z122,'Resumen Anual'!$V$9,K112,'Resumen Anual'!$DH$528)+SUMIFS('Resumen Anual'!$EB$634,Z122,'Resumen Anual'!$V$9,K112,'Resumen Anual'!$DH$586)+SUMIFS('Resumen Anual'!$EB$692,Z122,'Resumen Anual'!$V$9,K112,'Resumen Anual'!$DH$644)+SUMIFS('Resumen Anual'!$FY$54,Z122,'Resumen Anual'!$V$9,K112,'Resumen Anual'!$FE$6)+SUMIFS('Resumen Anual'!$FY$112,Z122,'Resumen Anual'!$V$9,K112,'Resumen Anual'!$FE$64)+SUMIFS('Resumen Anual'!$FY$170,Z122,'Resumen Anual'!$V$9,K112,'Resumen Anual'!$FE$122)+SUMIFS('Resumen Anual'!$FY$228,Z122,'Resumen Anual'!$V$9,K112,'Resumen Anual'!$FE$180)+SUMIFS('Resumen Anual'!$FY$286,Z122,'Resumen Anual'!$V$9,K112,'Resumen Anual'!$FE$238)+SUMIFS('Resumen Anual'!$FY$344,Z122,'Resumen Anual'!$V$9,K112,'Resumen Anual'!$FE$296)+SUMIFS('Resumen Anual'!$FY$402,Z122,'Resumen Anual'!$V$9,K112,'Resumen Anual'!$FE$354)+SUMIFS('Resumen Anual'!$FY$460,Z122,'Resumen Anual'!$V$9,K112,'Resumen Anual'!$FE$412)+SUMIFS('Resumen Anual'!$FY$518,Z122,'Resumen Anual'!$V$9,K112,'Resumen Anual'!$FE$470)+SUMIFS('Resumen Anual'!$FY$576,Z122,'Resumen Anual'!$V$9,K112,'Resumen Anual'!$FE$528)+SUMIFS('Resumen Anual'!$FY$634,Z122,'Resumen Anual'!$V$9,K112,'Resumen Anual'!$FE$586)+SUMIFS('Resumen Anual'!$FY$692,Z122,'Resumen Anual'!$V$9,K112,'Resumen Anual'!$FE$644)</f>
        <v>0</v>
      </c>
      <c r="AF122" s="770"/>
      <c r="AG122" s="770"/>
      <c r="AH122" s="770"/>
      <c r="AI122" s="770">
        <f>SUMIFS('Resumen Anual'!$AJ$54,Z122,'Resumen Anual'!$V$9,K112,'Resumen Anual'!$L$6)+SUMIFS('Resumen Anual'!$AJ$112,Z122,'Resumen Anual'!$V$9,K112,'Resumen Anual'!$L$64)+SUMIFS('Resumen Anual'!$AJ$170,Z122,'Resumen Anual'!$V$9,K112,'Resumen Anual'!$L$122)+SUMIFS('Resumen Anual'!$AJ$228,Z122,'Resumen Anual'!$V$9,K112,'Resumen Anual'!$L$180)+SUMIFS('Resumen Anual'!$AJ$286,Z122,'Resumen Anual'!$V$9,K112,'Resumen Anual'!$L$238)+SUMIFS('Resumen Anual'!$AJ$344,Z122,'Resumen Anual'!$V$9,K112,'Resumen Anual'!$L$296)+SUMIFS('Resumen Anual'!$AJ$402,Z122,'Resumen Anual'!$V$9,K112,'Resumen Anual'!$L$354)+SUMIFS('Resumen Anual'!$AJ$460,Z122,'Resumen Anual'!$V$9,K112,'Resumen Anual'!$L$412)+SUMIFS('Resumen Anual'!$AJ$518,Z122,'Resumen Anual'!$V$9,K112,'Resumen Anual'!$L$470)+SUMIFS('Resumen Anual'!$AJ$576,Z122,'Resumen Anual'!$V$9,K112,'Resumen Anual'!$L$528)+SUMIFS('Resumen Anual'!$AJ$634,Z122,'Resumen Anual'!$V$9,K112,'Resumen Anual'!$L$586)+SUMIFS('Resumen Anual'!$AJ$692,Z122,'Resumen Anual'!$V$9,K112,'Resumen Anual'!$L$644)+SUMIFS('Resumen Anual'!$CG$54,Z122,'Resumen Anual'!$V$9,K112,'Resumen Anual'!$BI$6)+SUMIFS('Resumen Anual'!$CG$112,Z122,'Resumen Anual'!$V$9,K112,'Resumen Anual'!$BI$64)+SUMIFS('Resumen Anual'!$CG$170,Z122,'Resumen Anual'!$V$9,K112,'Resumen Anual'!$BI$122)+SUMIFS('Resumen Anual'!$CG$228,Z122,'Resumen Anual'!$V$9,K112,'Resumen Anual'!$BI$180)+SUMIFS('Resumen Anual'!$CG$286,Z122,'Resumen Anual'!$V$9,K112,'Resumen Anual'!$BI$238)+SUMIFS('Resumen Anual'!$CG$344,Z122,'Resumen Anual'!$V$9,K112,'Resumen Anual'!$BI$296)+SUMIFS('Resumen Anual'!$CG$402,Z122,'Resumen Anual'!$V$9,K112,'Resumen Anual'!$BI$354)+SUMIFS('Resumen Anual'!$CG$460,Z122,'Resumen Anual'!$V$9,K112,'Resumen Anual'!$BI$412)+SUMIFS('Resumen Anual'!$CG$518,Z122,'Resumen Anual'!$V$9,K112,'Resumen Anual'!$BI$470)+SUMIFS('Resumen Anual'!$CG$576,Z122,'Resumen Anual'!$V$9,K112,'Resumen Anual'!$BI$528)+SUMIFS('Resumen Anual'!$CG$634,Z122,'Resumen Anual'!$V$9,K112,'Resumen Anual'!$BI$586)+SUMIFS('Resumen Anual'!$CG$692,Z122,'Resumen Anual'!$V$9,K112,'Resumen Anual'!$BI$644)+SUMIFS('Resumen Anual'!$EF$54,Z122,'Resumen Anual'!$V$9,K112,'Resumen Anual'!$DH$6)+SUMIFS('Resumen Anual'!$EF$112,Z122,'Resumen Anual'!$V$9,K112,'Resumen Anual'!$DH$64)+SUMIFS('Resumen Anual'!$EF$170,Z122,'Resumen Anual'!$V$9,K112,'Resumen Anual'!$DH$122)+SUMIFS('Resumen Anual'!$EF$228,Z122,'Resumen Anual'!$V$9,K112,'Resumen Anual'!$DH$180)+SUMIFS('Resumen Anual'!$EF$286,Z122,'Resumen Anual'!$V$9,K112,'Resumen Anual'!$DH$238)+SUMIFS('Resumen Anual'!$EF$344,Z122,'Resumen Anual'!$V$9,K112,'Resumen Anual'!$DH$296)+SUMIFS('Resumen Anual'!$EF$402,Z122,'Resumen Anual'!$V$9,K112,'Resumen Anual'!$DH$354)+SUMIFS('Resumen Anual'!$EF$460,Z122,'Resumen Anual'!$V$9,K112,'Resumen Anual'!$DH$412)+SUMIFS('Resumen Anual'!$EF$518,Z122,'Resumen Anual'!$V$9,K112,'Resumen Anual'!$DH$470)+SUMIFS('Resumen Anual'!$EF$576,Z122,'Resumen Anual'!$V$9,K112,'Resumen Anual'!$DH$528)+SUMIFS('Resumen Anual'!$EF$634,Z122,'Resumen Anual'!$V$9,K112,'Resumen Anual'!$DH$586)+SUMIFS('Resumen Anual'!$EF$692,Z122,'Resumen Anual'!$V$9,K112,'Resumen Anual'!$DH$644)+SUMIFS('Resumen Anual'!$GC$54,Z122,'Resumen Anual'!$V$9,K112,'Resumen Anual'!$FE$6)+SUMIFS('Resumen Anual'!$GC$112,Z122,'Resumen Anual'!$V$9,K112,'Resumen Anual'!$FE$64)+SUMIFS('Resumen Anual'!$GC$170,Z122,'Resumen Anual'!$V$9,K112,'Resumen Anual'!$FE$122)+SUMIFS('Resumen Anual'!$GC$228,Z122,'Resumen Anual'!$V$9,K112,'Resumen Anual'!$FE$180)+SUMIFS('Resumen Anual'!$GC$286,Z122,'Resumen Anual'!$V$9,K112,'Resumen Anual'!$FE$238)+SUMIFS('Resumen Anual'!$GC$344,Z122,'Resumen Anual'!$V$9,K112,'Resumen Anual'!$FE$296)+SUMIFS('Resumen Anual'!$GC$402,Z122,'Resumen Anual'!$V$9,K112,'Resumen Anual'!$FE$354)+SUMIFS('Resumen Anual'!$GC$460,Z122,'Resumen Anual'!$V$9,K112,'Resumen Anual'!$FE$412)+SUMIFS('Resumen Anual'!$GC$518,Z122,'Resumen Anual'!$V$9,K112,'Resumen Anual'!$FE$470)+SUMIFS('Resumen Anual'!$GC$576,Z122,'Resumen Anual'!$V$9,K112,'Resumen Anual'!$FE$528)+SUMIFS('Resumen Anual'!$GC$634,Z122,'Resumen Anual'!$V$9,K112,'Resumen Anual'!$FE$586)+SUMIFS('Resumen Anual'!$GC$692,Z122,'Resumen Anual'!$V$9,K112,'Resumen Anual'!$FE$644)</f>
        <v>0</v>
      </c>
      <c r="AJ122" s="770"/>
      <c r="AK122" s="770"/>
      <c r="AL122" s="770"/>
      <c r="AM122" s="770">
        <f>SUMIFS('Resumen Anual'!$AN$54,Z122,'Resumen Anual'!$V$9,K112,'Resumen Anual'!$L$6)+SUMIFS('Resumen Anual'!$AN$112,Z122,'Resumen Anual'!$V$9,K112,'Resumen Anual'!$L$64)+SUMIFS('Resumen Anual'!$AN$170,Z122,'Resumen Anual'!$V$9,K112,'Resumen Anual'!$L$122)+SUMIFS('Resumen Anual'!$AN$228,Z122,'Resumen Anual'!$V$9,K112,'Resumen Anual'!$L$180)+SUMIFS('Resumen Anual'!$AN$286,Z122,'Resumen Anual'!$V$9,K112,'Resumen Anual'!$L$238)+SUMIFS('Resumen Anual'!$AN$344,Z122,'Resumen Anual'!$V$9,K112,'Resumen Anual'!$L$296)+SUMIFS('Resumen Anual'!$AN$402,Z122,'Resumen Anual'!$V$9,K112,'Resumen Anual'!$L$354)+SUMIFS('Resumen Anual'!$AN$460,Z122,'Resumen Anual'!$V$9,K112,'Resumen Anual'!$L$412)+SUMIFS('Resumen Anual'!$AN$518,Z122,'Resumen Anual'!$V$9,K112,'Resumen Anual'!$L$470)+SUMIFS('Resumen Anual'!$AN$576,Z122,'Resumen Anual'!$V$9,K112,'Resumen Anual'!$L$528)+SUMIFS('Resumen Anual'!$AN$634,Z122,'Resumen Anual'!$V$9,K112,'Resumen Anual'!$L$586)+SUMIFS('Resumen Anual'!$AN$692,Z122,'Resumen Anual'!$V$9,K112,'Resumen Anual'!$L$644)+SUMIFS('Resumen Anual'!$CK$54,Z122,'Resumen Anual'!$V$9,K112,'Resumen Anual'!$BI$6)+SUMIFS('Resumen Anual'!$CK$112,Z122,'Resumen Anual'!$V$9,K112,'Resumen Anual'!$BI$64)+SUMIFS('Resumen Anual'!$CK$170,Z122,'Resumen Anual'!$V$9,K112,'Resumen Anual'!$BI$122)+SUMIFS('Resumen Anual'!$CK$228,Z122,'Resumen Anual'!$V$9,K112,'Resumen Anual'!$BI$180)+SUMIFS('Resumen Anual'!$CK$286,Z122,'Resumen Anual'!$V$9,K112,'Resumen Anual'!$BI$238)+SUMIFS('Resumen Anual'!$CK$344,Z122,'Resumen Anual'!$V$9,K112,'Resumen Anual'!$BI$296)+SUMIFS('Resumen Anual'!$CK$402,Z122,'Resumen Anual'!$V$9,K112,'Resumen Anual'!$BI$354)+SUMIFS('Resumen Anual'!$CK$460,Z122,'Resumen Anual'!$V$9,K112,'Resumen Anual'!$BI$412)+SUMIFS('Resumen Anual'!$CK$518,Z122,'Resumen Anual'!$V$9,K112,'Resumen Anual'!$BI$470)+SUMIFS('Resumen Anual'!$CK$576,Z122,'Resumen Anual'!$V$9,K112,'Resumen Anual'!$BI$528)+SUMIFS('Resumen Anual'!$CK$634,Z122,'Resumen Anual'!$V$9,K112,'Resumen Anual'!$BI$586)+SUMIFS('Resumen Anual'!$CK$692,Z122,'Resumen Anual'!$V$9,K112,'Resumen Anual'!$BI$644)+SUMIFS('Resumen Anual'!$EJ$54,Z122,'Resumen Anual'!$V$9,K112,'Resumen Anual'!$DH$6)+SUMIFS('Resumen Anual'!$EJ$112,Z122,'Resumen Anual'!$V$9,K112,'Resumen Anual'!$DH$64)+SUMIFS('Resumen Anual'!$EJ$170,Z122,'Resumen Anual'!$V$9,K112,'Resumen Anual'!$DH$122)+SUMIFS('Resumen Anual'!$EJ$228,Z122,'Resumen Anual'!$V$9,K112,'Resumen Anual'!$DH$180)+SUMIFS('Resumen Anual'!$EJ$286,Z122,'Resumen Anual'!$V$9,K112,'Resumen Anual'!$DH$238)+SUMIFS('Resumen Anual'!$EJ$344,Z122,'Resumen Anual'!$V$9,K112,'Resumen Anual'!$DH$296)+SUMIFS('Resumen Anual'!$EJ$402,Z122,'Resumen Anual'!$V$9,K112,'Resumen Anual'!$DH$354)+SUMIFS('Resumen Anual'!$EJ$460,Z122,'Resumen Anual'!$V$9,K112,'Resumen Anual'!$DH$412)+SUMIFS('Resumen Anual'!$EJ$518,Z122,'Resumen Anual'!$V$9,K112,'Resumen Anual'!$DH$470)+SUMIFS('Resumen Anual'!$EJ$576,Z122,'Resumen Anual'!$V$9,K112,'Resumen Anual'!$DH$528)+SUMIFS('Resumen Anual'!$EJ$634,Z122,'Resumen Anual'!$V$9,K112,'Resumen Anual'!$DH$586)+SUMIFS('Resumen Anual'!$EJ$692,Z122,'Resumen Anual'!$V$9,K112,'Resumen Anual'!$DH$644)+SUMIFS('Resumen Anual'!$GG$54,Z122,'Resumen Anual'!$V$9,K112,'Resumen Anual'!$FE$6)+SUMIFS('Resumen Anual'!$GG$112,Z122,'Resumen Anual'!$V$9,K112,'Resumen Anual'!$FE$64)+SUMIFS('Resumen Anual'!$GG$170,Z122,'Resumen Anual'!$V$9,K112,'Resumen Anual'!$FE$122)+SUMIFS('Resumen Anual'!$GG$228,Z122,'Resumen Anual'!$V$9,K112,'Resumen Anual'!$FE$180)+SUMIFS('Resumen Anual'!$GG$286,Z122,'Resumen Anual'!$V$9,K112,'Resumen Anual'!$FE$238)+SUMIFS('Resumen Anual'!$GG$344,Z122,'Resumen Anual'!$V$9,K112,'Resumen Anual'!$FE$296)+SUMIFS('Resumen Anual'!$GG$402,Z122,'Resumen Anual'!$V$9,K112,'Resumen Anual'!$FE$354)+SUMIFS('Resumen Anual'!$GG$460,Z122,'Resumen Anual'!$V$9,K112,'Resumen Anual'!$FE$412)+SUMIFS('Resumen Anual'!$GG$518,Z122,'Resumen Anual'!$V$9,K112,'Resumen Anual'!$FE$470)+SUMIFS('Resumen Anual'!$GG$576,Z122,'Resumen Anual'!$V$9,K112,'Resumen Anual'!$FE$528)+SUMIFS('Resumen Anual'!$GG$634,Z122,'Resumen Anual'!$V$9,K112,'Resumen Anual'!$FE$586)+SUMIFS('Resumen Anual'!$GG$692,Z122,'Resumen Anual'!$V$9,K112,'Resumen Anual'!$FE$644)</f>
        <v>0</v>
      </c>
      <c r="AN122" s="770"/>
      <c r="AO122" s="770"/>
      <c r="AP122" s="770"/>
      <c r="AQ122" s="756">
        <f>SUMIFS('Resumen Anual'!$AR$54,Z122,'Resumen Anual'!$V$9,K112,'Resumen Anual'!$L$6)+SUMIFS('Resumen Anual'!$AR$112,Z122,'Resumen Anual'!$V$9,K112,'Resumen Anual'!$L$64)+SUMIFS('Resumen Anual'!$AR$170,Z122,'Resumen Anual'!$V$9,K112,'Resumen Anual'!$L$122)+SUMIFS('Resumen Anual'!$AR$228,Z122,'Resumen Anual'!$V$9,K112,'Resumen Anual'!$L$180)+SUMIFS('Resumen Anual'!$AR$286,Z122,'Resumen Anual'!$V$9,K112,'Resumen Anual'!$L$238)+SUMIFS('Resumen Anual'!$AR$344,Z122,'Resumen Anual'!$V$9,K112,'Resumen Anual'!$L$296)+SUMIFS('Resumen Anual'!$AR$402,Z122,'Resumen Anual'!$V$9,K112,'Resumen Anual'!$L$354)+SUMIFS('Resumen Anual'!$AR$460,Z122,'Resumen Anual'!$V$9,K112,'Resumen Anual'!$L$412)+SUMIFS('Resumen Anual'!$AR$518,Z122,'Resumen Anual'!$V$9,K112,'Resumen Anual'!$L$470)+SUMIFS('Resumen Anual'!$AR$576,Z122,'Resumen Anual'!$V$9,K112,'Resumen Anual'!$L$528)+SUMIFS('Resumen Anual'!$AR$634,Z122,'Resumen Anual'!$V$9,K112,'Resumen Anual'!$L$586)+SUMIFS('Resumen Anual'!$AR$692,Z122,'Resumen Anual'!$V$9,K112,'Resumen Anual'!$L$644)+SUMIFS('Resumen Anual'!$CO$54,Z122,'Resumen Anual'!$V$9,K112,'Resumen Anual'!$BI$6)+SUMIFS('Resumen Anual'!$CO$112,Z122,'Resumen Anual'!$V$9,K112,'Resumen Anual'!$BI$64)+SUMIFS('Resumen Anual'!$CO$170,Z122,'Resumen Anual'!$V$9,K112,'Resumen Anual'!$BI$122)+SUMIFS('Resumen Anual'!$CO$228,Z122,'Resumen Anual'!$V$9,K112,'Resumen Anual'!$BI$180)+SUMIFS('Resumen Anual'!$CO$286,Z122,'Resumen Anual'!$V$9,K112,'Resumen Anual'!$BI$238)+SUMIFS('Resumen Anual'!$CO$344,Z122,'Resumen Anual'!$V$9,K112,'Resumen Anual'!$BI$296)+SUMIFS('Resumen Anual'!$CO$402,Z122,'Resumen Anual'!$V$9,K112,'Resumen Anual'!$BI$354)+SUMIFS('Resumen Anual'!$CO$460,Z122,'Resumen Anual'!$V$9,K112,'Resumen Anual'!$BI$412)+SUMIFS('Resumen Anual'!$CO$518,Z122,'Resumen Anual'!$V$9,K112,'Resumen Anual'!$BI$470)+SUMIFS('Resumen Anual'!$CO$576,Z122,'Resumen Anual'!$V$9,K112,'Resumen Anual'!$BI$528)+SUMIFS('Resumen Anual'!$CO$634,Z122,'Resumen Anual'!$V$9,K112,'Resumen Anual'!$BI$586)+SUMIFS('Resumen Anual'!$CO$692,Z122,'Resumen Anual'!$V$9,K112,'Resumen Anual'!$BI$644)+SUMIFS('Resumen Anual'!$EN$54,Z122,'Resumen Anual'!$V$9,K112,'Resumen Anual'!$DH$6)+SUMIFS('Resumen Anual'!$EN$112,Z122,'Resumen Anual'!$V$9,K112,'Resumen Anual'!$DH$64)+SUMIFS('Resumen Anual'!$EN$170,Z122,'Resumen Anual'!$V$9,K112,'Resumen Anual'!$DH$122)+SUMIFS('Resumen Anual'!$EN$228,Z122,'Resumen Anual'!$V$9,K112,'Resumen Anual'!$DH$180)+SUMIFS('Resumen Anual'!$EN$286,Z122,'Resumen Anual'!$V$9,K112,'Resumen Anual'!$DH$238)+SUMIFS('Resumen Anual'!$EN$344,Z122,'Resumen Anual'!$V$9,K112,'Resumen Anual'!$DH$296)+SUMIFS('Resumen Anual'!$EN$402,Z122,'Resumen Anual'!$V$9,K112,'Resumen Anual'!$DH$354)+SUMIFS('Resumen Anual'!$EN$460,Z122,'Resumen Anual'!$V$9,K112,'Resumen Anual'!$DH$412)+SUMIFS('Resumen Anual'!$EN$518,Z122,'Resumen Anual'!$V$9,K112,'Resumen Anual'!$DH$470)+SUMIFS('Resumen Anual'!$EN$576,Z122,'Resumen Anual'!$V$9,K112,'Resumen Anual'!$DH$528)+SUMIFS('Resumen Anual'!$EN$634,Z122,'Resumen Anual'!$V$9,K112,'Resumen Anual'!$DH$586)+SUMIFS('Resumen Anual'!$EN$692,Z122,'Resumen Anual'!$V$9,K112,'Resumen Anual'!$DH$644)+SUMIFS('Resumen Anual'!$GK$54,Z122,'Resumen Anual'!$V$9,K112,'Resumen Anual'!$FE$6)+SUMIFS('Resumen Anual'!$GK$112,Z122,'Resumen Anual'!$V$9,K112,'Resumen Anual'!$FE$64)+SUMIFS('Resumen Anual'!$GK$170,Z122,'Resumen Anual'!$V$9,K112,'Resumen Anual'!$FE$122)+SUMIFS('Resumen Anual'!$GK$228,Z122,'Resumen Anual'!$V$9,K112,'Resumen Anual'!$FE$180)+SUMIFS('Resumen Anual'!$GK$286,Z122,'Resumen Anual'!$V$9,K112,'Resumen Anual'!$FE$238)+SUMIFS('Resumen Anual'!$GK$344,Z122,'Resumen Anual'!$V$9,K112,'Resumen Anual'!$FE$296)+SUMIFS('Resumen Anual'!$GK$402,Z122,'Resumen Anual'!$V$9,K112,'Resumen Anual'!$FE$354)+SUMIFS('Resumen Anual'!$GK$460,Z122,'Resumen Anual'!$V$9,K112,'Resumen Anual'!$FE$412)+SUMIFS('Resumen Anual'!$GK$518,Z122,'Resumen Anual'!$V$9,K112,'Resumen Anual'!$FE$470)+SUMIFS('Resumen Anual'!$GK$576,Z122,'Resumen Anual'!$V$9,K112,'Resumen Anual'!$FE$528)+SUMIFS('Resumen Anual'!$GK$634,Z122,'Resumen Anual'!$V$9,K112,'Resumen Anual'!$FE$586)+SUMIFS('Resumen Anual'!$GK$692,Z122,'Resumen Anual'!$V$9,K112,'Resumen Anual'!$FE$644)</f>
        <v>0</v>
      </c>
      <c r="AR122" s="756"/>
      <c r="AS122" s="756"/>
      <c r="AT122" s="756">
        <f>SUMIFS('Resumen Anual'!$AU$54,Z122,'Resumen Anual'!$V$9,K112,'Resumen Anual'!$L$6)+SUMIFS('Resumen Anual'!$AU$112,Z122,'Resumen Anual'!$V$9,K112,'Resumen Anual'!$L$64)+SUMIFS('Resumen Anual'!$AU$170,Z122,'Resumen Anual'!$V$9,K112,'Resumen Anual'!$L$122)+SUMIFS('Resumen Anual'!$AU$228,Z122,'Resumen Anual'!$V$9,K112,'Resumen Anual'!$L$180)+SUMIFS('Resumen Anual'!$AU$286,Z122,'Resumen Anual'!$V$9,K112,'Resumen Anual'!$L$238)+SUMIFS('Resumen Anual'!$AU$344,Z122,'Resumen Anual'!$V$9,K112,'Resumen Anual'!$L$296)+SUMIFS('Resumen Anual'!$AU$402,Z122,'Resumen Anual'!$V$9,K112,'Resumen Anual'!$L$354)+SUMIFS('Resumen Anual'!$AU$460,Z122,'Resumen Anual'!$V$9,K112,'Resumen Anual'!$L$412)+SUMIFS('Resumen Anual'!$AU$518,Z122,'Resumen Anual'!$V$9,K112,'Resumen Anual'!$L$470)+SUMIFS('Resumen Anual'!$AU$576,Z122,'Resumen Anual'!$V$9,K112,'Resumen Anual'!$L$528)+SUMIFS('Resumen Anual'!$AU$634,Z122,'Resumen Anual'!$V$9,K112,'Resumen Anual'!$L$586)+SUMIFS('Resumen Anual'!$AU$692,Z122,'Resumen Anual'!$V$9,K112,'Resumen Anual'!$L$644)+SUMIFS('Resumen Anual'!$CR$54,Z122,'Resumen Anual'!$V$9,K112,'Resumen Anual'!$BI$6)+SUMIFS('Resumen Anual'!$CR$112,Z122,'Resumen Anual'!$V$9,K112,'Resumen Anual'!$BI$64)+SUMIFS('Resumen Anual'!$CR$170,Z122,'Resumen Anual'!$V$9,K112,'Resumen Anual'!$BI$122)+SUMIFS('Resumen Anual'!$CR$228,Z122,'Resumen Anual'!$V$9,K112,'Resumen Anual'!$BI$180)+SUMIFS('Resumen Anual'!$CR$286,Z122,'Resumen Anual'!$V$9,K112,'Resumen Anual'!$BI$238)+SUMIFS('Resumen Anual'!$CR$344,Z122,'Resumen Anual'!$V$9,K112,'Resumen Anual'!$BI$296)+SUMIFS('Resumen Anual'!$CR$402,Z122,'Resumen Anual'!$V$9,K112,'Resumen Anual'!$BI$354)+SUMIFS('Resumen Anual'!$CR$460,Z122,'Resumen Anual'!$V$9,K112,'Resumen Anual'!$BI$412)+SUMIFS('Resumen Anual'!$CR$518,Z122,'Resumen Anual'!$V$9,K112,'Resumen Anual'!$BI$470)+SUMIFS('Resumen Anual'!$CR$576,Z122,'Resumen Anual'!$V$9,K112,'Resumen Anual'!$BI$528)+SUMIFS('Resumen Anual'!$CR$634,Z122,'Resumen Anual'!$V$9,K112,'Resumen Anual'!$BI$586)+SUMIFS('Resumen Anual'!$CR$692,Z122,'Resumen Anual'!$V$9,K112,'Resumen Anual'!$BI$644)+SUMIFS('Resumen Anual'!$EQ$54,Z122,'Resumen Anual'!$V$9,K112,'Resumen Anual'!$DH$6)+SUMIFS('Resumen Anual'!$EQ$112,Z122,'Resumen Anual'!$V$9,K112,'Resumen Anual'!$DH$64)+SUMIFS('Resumen Anual'!$EQ$170,Z122,'Resumen Anual'!$V$9,K112,'Resumen Anual'!$DH$122)+SUMIFS('Resumen Anual'!$EQ$228,Z122,'Resumen Anual'!$V$9,K112,'Resumen Anual'!$DH$180)+SUMIFS('Resumen Anual'!$EQ$286,Z122,'Resumen Anual'!$V$9,K112,'Resumen Anual'!$DH$238)+SUMIFS('Resumen Anual'!$EQ$344,Z122,'Resumen Anual'!$V$9,K112,'Resumen Anual'!$DH$296)+SUMIFS('Resumen Anual'!$EQ$402,Z122,'Resumen Anual'!$V$9,K112,'Resumen Anual'!$DH$354)+SUMIFS('Resumen Anual'!$EQ$460,Z122,'Resumen Anual'!$V$9,K112,'Resumen Anual'!$DH$412)+SUMIFS('Resumen Anual'!$EQ$518,Z122,'Resumen Anual'!$V$9,K112,'Resumen Anual'!$DH$470)+SUMIFS('Resumen Anual'!$EQ$576,Z122,'Resumen Anual'!$V$9,K112,'Resumen Anual'!$DH$528)+SUMIFS('Resumen Anual'!$EQ$634,Z122,'Resumen Anual'!$V$9,K112,'Resumen Anual'!$DH$586)+SUMIFS('Resumen Anual'!$EQ$692,Z122,'Resumen Anual'!$V$9,K112,'Resumen Anual'!$DH$644)+SUMIFS('Resumen Anual'!$GN$54,Z122,'Resumen Anual'!$V$9,K112,'Resumen Anual'!$FE$6)+SUMIFS('Resumen Anual'!$GN$112,Z122,'Resumen Anual'!$V$9,K112,'Resumen Anual'!$FE$64)+SUMIFS('Resumen Anual'!$GN$170,Z122,'Resumen Anual'!$V$9,K112,'Resumen Anual'!$FE$122)+SUMIFS('Resumen Anual'!$GN$228,Z122,'Resumen Anual'!$V$9,K112,'Resumen Anual'!$FE$180)+SUMIFS('Resumen Anual'!$GN$286,Z122,'Resumen Anual'!$V$9,K112,'Resumen Anual'!$FE$238)+SUMIFS('Resumen Anual'!$GN$344,Z122,'Resumen Anual'!$V$9,K112,'Resumen Anual'!$FE$296)+SUMIFS('Resumen Anual'!$GN$402,Z122,'Resumen Anual'!$V$9,K112,'Resumen Anual'!$FE$354)+SUMIFS('Resumen Anual'!$GN$460,Z122,'Resumen Anual'!$V$9,K112,'Resumen Anual'!$FE$412)+SUMIFS('Resumen Anual'!$GN$518,Z122,'Resumen Anual'!$V$9,K112,'Resumen Anual'!$FE$470)+SUMIFS('Resumen Anual'!$GN$576,Z122,'Resumen Anual'!$V$9,K112,'Resumen Anual'!$FE$528)+SUMIFS('Resumen Anual'!$GN$634,Z122,'Resumen Anual'!$V$9,K112,'Resumen Anual'!$FE$586)+SUMIFS('Resumen Anual'!$GN$692,Z122,'Resumen Anual'!$V$9,K112,'Resumen Anual'!$FE$644)</f>
        <v>0</v>
      </c>
      <c r="AU122" s="756"/>
      <c r="AV122" s="1215"/>
      <c r="AW122" s="1200"/>
      <c r="AX122" s="171"/>
      <c r="AY122" s="12"/>
      <c r="AZ122" s="12"/>
      <c r="BA122" s="12"/>
      <c r="BB122" s="12"/>
      <c r="BC122" s="12"/>
      <c r="BD122" s="12"/>
      <c r="BE122" s="12"/>
      <c r="BF122" s="12"/>
      <c r="BG122" s="12"/>
      <c r="BH122" s="12"/>
      <c r="BI122" s="12"/>
      <c r="BJ122" s="15"/>
      <c r="BK122" s="779" t="str">
        <f>'Resumen Anual'!$O$20</f>
        <v>NOCHE</v>
      </c>
      <c r="BL122" s="776"/>
      <c r="BM122" s="776"/>
      <c r="BN122" s="776"/>
      <c r="BO122" s="801"/>
      <c r="BP122" s="805">
        <f>SUMIF('Resumen Anual'!$FE$622,BH112,'Resumen Anual'!$FM$636)+SUMIF('Resumen Anual'!$DH$622,BH112,'Resumen Anual'!$DP$636)+SUMIF('Resumen Anual'!$BI$622,BH112,'Resumen Anual'!$BQ$636)+SUMIF('Resumen Anual'!$L$622,BH112,'Resumen Anual'!$T$636)+SUMIF('Resumen Anual'!$FE$566,BH112,'Resumen Anual'!$FM$580)+SUMIF('Resumen Anual'!$DH$566,BH112,'Resumen Anual'!$DP$580)+SUMIF('Resumen Anual'!$BI$566,BH112,'Resumen Anual'!$BQ$580)+SUMIF('Resumen Anual'!$L$566,BH112,'Resumen Anual'!$T$580)+SUMIF('Resumen Anual'!$FE$510,BH112,'Resumen Anual'!$FM$524)+SUMIF('Resumen Anual'!$DH$510,BH112,'Resumen Anual'!$DP$524)+SUMIF('Resumen Anual'!$BI$510,BH112,'Resumen Anual'!$BQ$524)+SUMIF('Resumen Anual'!$L$510,BH112,'Resumen Anual'!$T$524)+SUMIF('Resumen Anual'!$FE$454,BH112,'Resumen Anual'!$FM$468)+SUMIF('Resumen Anual'!$DH$454,BH112,'Resumen Anual'!$DP$468)+SUMIF('Resumen Anual'!$BI$454,BH112,'Resumen Anual'!$BQ$468)+SUMIF('Resumen Anual'!$L$454,BH112,'Resumen Anual'!$T$468)+SUMIF('Resumen Anual'!$FE$398,BH112,'Resumen Anual'!$FM$412)+SUMIF('Resumen Anual'!$DH$398,BH112,'Resumen Anual'!$DP$412)+SUMIF('Resumen Anual'!$BI$398,BH112,'Resumen Anual'!$BQ$412)+SUMIF('Resumen Anual'!$L$398,BH112,'Resumen Anual'!$T$412)+SUMIF('Resumen Anual'!$FE$342,BH112,'Resumen Anual'!$FM$356)+SUMIF('Resumen Anual'!$DH$342,BH112,'Resumen Anual'!$DP$356)+SUMIF('Resumen Anual'!$BI$342,BH112,'Resumen Anual'!$BQ$356)+SUMIF('Resumen Anual'!$L$342,BH112,'Resumen Anual'!$T$356)+SUMIF('Resumen Anual'!$FE$286,BH112,'Resumen Anual'!$FM$300)+SUMIF('Resumen Anual'!$DH$286,BH112,'Resumen Anual'!$DP$300)+SUMIF('Resumen Anual'!$BI$286,BH112,'Resumen Anual'!$BQ$300)+SUMIF('Resumen Anual'!$L$286,BH112,'Resumen Anual'!$T$300)+SUMIF('Resumen Anual'!$FE$230,BH112,'Resumen Anual'!$FM$244)+SUMIF('Resumen Anual'!$DH$230,BH112,'Resumen Anual'!$DP$244)+SUMIF('Resumen Anual'!$BI$230,BH112,'Resumen Anual'!$BQ$244)+SUMIF('Resumen Anual'!$L$230,BH112,'Resumen Anual'!$T$244)+SUMIF('Resumen Anual'!$FE$174,BH112,'Resumen Anual'!$FM$188)+SUMIF('Resumen Anual'!$DH$174,BH112,'Resumen Anual'!$DP$188)+SUMIF('Resumen Anual'!$BI$174,BH112,'Resumen Anual'!$BQ$188)+SUMIF('Resumen Anual'!$L$174,BH112,'Resumen Anual'!$T$188)+SUMIF('Resumen Anual'!$FE$118,BH112,'Resumen Anual'!$FM$132)+SUMIF('Resumen Anual'!$DH$118,BH112,'Resumen Anual'!$DP$132)+SUMIF('Resumen Anual'!$BI$118,BH112,'Resumen Anual'!$BQ$132)+SUMIF('Resumen Anual'!$L$118,BH112,'Resumen Anual'!$T$132)+SUMIF('Resumen Anual'!$FE$62,BH112,'Resumen Anual'!$FM$76)+SUMIF('Resumen Anual'!$DH$62,BH112,'Resumen Anual'!$DP$76)+SUMIF('Resumen Anual'!$BI$62,BH112,'Resumen Anual'!$BQ$76)+SUMIF('Resumen Anual'!$L$62,BH112,'Resumen Anual'!$T$76)+SUMIF('Resumen Anual'!$FE$6,BH112,'Resumen Anual'!$FM$20)+SUMIF('Resumen Anual'!$DH$6,BH112,'Resumen Anual'!$DP$20)+SUMIF('Resumen Anual'!$BI$6,BH112,'Resumen Anual'!$BQ$20)+SUMIF('Resumen Anual'!$L$6,BH112,'Resumen Anual'!$T$20)+SUMIF('Bitácoras Anteriores'!$K$6,BH112,'Bitácoras Anteriores'!$S$17)+SUMIF('Bitácoras Anteriores'!$K$59,$K$6,'Bitácoras Anteriores'!$S$70)+SUMIF('Bitácoras Anteriores'!$K$112,BH112,'Bitácoras Anteriores'!$S$123)+SUMIF('Bitácoras Anteriores'!$K$165,BH112,'Bitácoras Anteriores'!$S$176)+SUMIF('Bitácoras Anteriores'!$K$218,BH112,'Bitácoras Anteriores'!$S$229)+SUMIF('Bitácoras Anteriores'!$K$271,BH112,'Bitácoras Anteriores'!$S$282)+SUMIF('Bitácoras Anteriores'!$K$324,BH112,'Bitácoras Anteriores'!$S$335)+SUMIF('Bitácoras Anteriores'!$BH$6,BH112,'Bitácoras Anteriores'!$BP$17)+SUMIF('Bitácoras Anteriores'!$BH$59,$K$6,'Bitácoras Anteriores'!$BP$70)+SUMIF('Bitácoras Anteriores'!$BH$112,BH112,'Bitácoras Anteriores'!$BP$123)+SUMIF('Bitácoras Anteriores'!$BH$165,BH112,'Bitácoras Anteriores'!$BP$176)+SUMIF('Bitácoras Anteriores'!$BH$218,BH112,'Bitácoras Anteriores'!$BP$229)+SUMIF('Bitácoras Anteriores'!$BH$271,BH112,'Bitácoras Anteriores'!$BP$282)+SUMIF('Bitácoras Anteriores'!$BH$324,BH112,'Bitácoras Anteriores'!$BP$335)+SUMIF('Bitácoras Anteriores'!$DF$6,BH112,'Bitácoras Anteriores'!$DN$17)+SUMIF('Bitácoras Anteriores'!$DF$59,$K$6,'Bitácoras Anteriores'!$DN$70)+SUMIF('Bitácoras Anteriores'!$DF$112,BH112,'Bitácoras Anteriores'!$DN$123)+SUMIF('Bitácoras Anteriores'!$DF$165,BH112,'Bitácoras Anteriores'!$DN$176)+SUMIF('Bitácoras Anteriores'!$DF$218,BH112,'Bitácoras Anteriores'!$DN$229)+SUMIF('Bitácoras Anteriores'!$DF$271,BH112,'Bitácoras Anteriores'!$DN$282)+SUMIF('Bitácoras Anteriores'!$DF$324,BH112,'Bitácoras Anteriores'!$DN$335)+SUMIF('Bitácoras Anteriores'!$FC$6,BH112,'Bitácoras Anteriores'!$FK$17)+SUMIF('Bitácoras Anteriores'!$FC$59,$K$6,'Bitácoras Anteriores'!$FK$70)+SUMIF('Bitácoras Anteriores'!$FC$112,BH112,'Bitácoras Anteriores'!$FK$123)+SUMIF('Bitácoras Anteriores'!$FC$165,BH112,'Bitácoras Anteriores'!$FK$176)+SUMIF('Bitácoras Anteriores'!$FC$218,BH112,'Bitácoras Anteriores'!$FK$229)+SUMIF('Bitácoras Anteriores'!$FC$271,BH112,'Bitácoras Anteriores'!$FK$282)+SUMIF('Bitácoras Anteriores'!$FC$324,BH112,'Bitácoras Anteriores'!$FK$335)</f>
        <v>0</v>
      </c>
      <c r="BQ122" s="806"/>
      <c r="BR122" s="806"/>
      <c r="BS122" s="806"/>
      <c r="BT122" s="806"/>
      <c r="BU122" s="807"/>
      <c r="BV122" s="15"/>
      <c r="BW122" s="771">
        <f>IF(BW118=0," ",BW118+2)</f>
        <v>2024</v>
      </c>
      <c r="BX122" s="772"/>
      <c r="BY122" s="772"/>
      <c r="BZ122" s="772"/>
      <c r="CA122" s="772"/>
      <c r="CB122" s="1214">
        <f>SUMIFS('Resumen Anual'!$AF$54,BW122,'Resumen Anual'!$V$9,BH112,'Resumen Anual'!$L$6)+SUMIFS('Resumen Anual'!$AF$112,BW122,'Resumen Anual'!$V$9,BH112,'Resumen Anual'!$L$64)+SUMIFS('Resumen Anual'!$AF$170,BW122,'Resumen Anual'!$V$9,BH112,'Resumen Anual'!$L$122)+SUMIFS('Resumen Anual'!$AF$228,BW122,'Resumen Anual'!$V$9,BH112,'Resumen Anual'!$L$180)+SUMIFS('Resumen Anual'!$AF$286,BW122,'Resumen Anual'!$V$9,BH112,'Resumen Anual'!$L$238)+SUMIFS('Resumen Anual'!$AF$344,BW122,'Resumen Anual'!$V$9,BH112,'Resumen Anual'!$L$296)+SUMIFS('Resumen Anual'!$AF$402,BW122,'Resumen Anual'!$V$9,BH112,'Resumen Anual'!$L$354)+SUMIFS('Resumen Anual'!$AF$460,BW122,'Resumen Anual'!$V$9,BH112,'Resumen Anual'!$L$412)+SUMIFS('Resumen Anual'!$AF$518,BW122,'Resumen Anual'!$V$9,BH112,'Resumen Anual'!$L$470)+SUMIFS('Resumen Anual'!$AF$576,BW122,'Resumen Anual'!$V$9,BH112,'Resumen Anual'!$L$528)+SUMIFS('Resumen Anual'!$AF$634,BW122,'Resumen Anual'!$V$9,BH112,'Resumen Anual'!$L$586)+SUMIFS('Resumen Anual'!$AF$692,BW122,'Resumen Anual'!$V$9,BH112,'Resumen Anual'!$L$644)+SUMIFS('Resumen Anual'!$CC$54,BW122,'Resumen Anual'!$V$9,BH112,'Resumen Anual'!$BI$6)+SUMIFS('Resumen Anual'!$CC$112,BW122,'Resumen Anual'!$V$9,BH112,'Resumen Anual'!$BI$64)+SUMIFS('Resumen Anual'!$CC$170,BW122,'Resumen Anual'!$V$9,BH112,'Resumen Anual'!$BI$122)+SUMIFS('Resumen Anual'!$CC$228,BW122,'Resumen Anual'!$V$9,BH112,'Resumen Anual'!$BI$180)+SUMIFS('Resumen Anual'!$CC$286,BW122,'Resumen Anual'!$V$9,BH112,'Resumen Anual'!$BI$238)+SUMIFS('Resumen Anual'!$CC$344,BW122,'Resumen Anual'!$V$9,BH112,'Resumen Anual'!$BI$296)+SUMIFS('Resumen Anual'!$CC$402,BW122,'Resumen Anual'!$V$9,BH112,'Resumen Anual'!$BI$354)+SUMIFS('Resumen Anual'!$CC$460,BW122,'Resumen Anual'!$V$9,BH112,'Resumen Anual'!$BI$412)+SUMIFS('Resumen Anual'!$CC$518,BW122,'Resumen Anual'!$V$9,BH112,'Resumen Anual'!$BI$470)+SUMIFS('Resumen Anual'!$CC$576,BW122,'Resumen Anual'!$V$9,BH112,'Resumen Anual'!$BI$528)+SUMIFS('Resumen Anual'!$CC$634,BW122,'Resumen Anual'!$V$9,BH112,'Resumen Anual'!$BI$586)+SUMIFS('Resumen Anual'!$CC$692,BW122,'Resumen Anual'!$V$9,BH112,'Resumen Anual'!$BI$644)+SUMIFS('Resumen Anual'!$EB$54,BW122,'Resumen Anual'!$V$9,BH112,'Resumen Anual'!$DH$6)+SUMIFS('Resumen Anual'!$EB$112,BW122,'Resumen Anual'!$V$9,BH112,'Resumen Anual'!$DH$64)+SUMIFS('Resumen Anual'!$EB$170,BW122,'Resumen Anual'!$V$9,BH112,'Resumen Anual'!$DH$122)+SUMIFS('Resumen Anual'!$EB$228,BW122,'Resumen Anual'!$V$9,BH112,'Resumen Anual'!$DH$180)+SUMIFS('Resumen Anual'!$EB$286,BW122,'Resumen Anual'!$V$9,BH112,'Resumen Anual'!$DH$238)+SUMIFS('Resumen Anual'!$EB$344,BW122,'Resumen Anual'!$V$9,BH112,'Resumen Anual'!$DH$296)+SUMIFS('Resumen Anual'!$EB$402,BW122,'Resumen Anual'!$V$9,BH112,'Resumen Anual'!$DH$354)+SUMIFS('Resumen Anual'!$EB$460,BW122,'Resumen Anual'!$V$9,BH112,'Resumen Anual'!$DH$412)+SUMIFS('Resumen Anual'!$EB$518,BW122,'Resumen Anual'!$V$9,BH112,'Resumen Anual'!$DH$470)+SUMIFS('Resumen Anual'!$EB$576,BW122,'Resumen Anual'!$V$9,BH112,'Resumen Anual'!$DH$528)+SUMIFS('Resumen Anual'!$EB$634,BW122,'Resumen Anual'!$V$9,BH112,'Resumen Anual'!$DH$586)+SUMIFS('Resumen Anual'!$EB$692,BW122,'Resumen Anual'!$V$9,BH112,'Resumen Anual'!$DH$644)+SUMIFS('Resumen Anual'!$FY$54,BW122,'Resumen Anual'!$V$9,BH112,'Resumen Anual'!$FE$6)+SUMIFS('Resumen Anual'!$FY$112,BW122,'Resumen Anual'!$V$9,BH112,'Resumen Anual'!$FE$64)+SUMIFS('Resumen Anual'!$FY$170,BW122,'Resumen Anual'!$V$9,BH112,'Resumen Anual'!$FE$122)+SUMIFS('Resumen Anual'!$FY$228,BW122,'Resumen Anual'!$V$9,BH112,'Resumen Anual'!$FE$180)+SUMIFS('Resumen Anual'!$FY$286,BW122,'Resumen Anual'!$V$9,BH112,'Resumen Anual'!$FE$238)+SUMIFS('Resumen Anual'!$FY$344,BW122,'Resumen Anual'!$V$9,BH112,'Resumen Anual'!$FE$296)+SUMIFS('Resumen Anual'!$FY$402,BW122,'Resumen Anual'!$V$9,BH112,'Resumen Anual'!$FE$354)+SUMIFS('Resumen Anual'!$FY$460,BW122,'Resumen Anual'!$V$9,BH112,'Resumen Anual'!$FE$412)+SUMIFS('Resumen Anual'!$FY$518,BW122,'Resumen Anual'!$V$9,BH112,'Resumen Anual'!$FE$470)+SUMIFS('Resumen Anual'!$FY$576,BW122,'Resumen Anual'!$V$9,BH112,'Resumen Anual'!$FE$528)+SUMIFS('Resumen Anual'!$FY$634,BW122,'Resumen Anual'!$V$9,BH112,'Resumen Anual'!$FE$586)+SUMIFS('Resumen Anual'!$FY$692,BW122,'Resumen Anual'!$V$9,BH112,'Resumen Anual'!$FE$644)</f>
        <v>0</v>
      </c>
      <c r="CC122" s="770"/>
      <c r="CD122" s="770"/>
      <c r="CE122" s="770"/>
      <c r="CF122" s="770">
        <f>SUMIFS('Resumen Anual'!$AJ$54,BW122,'Resumen Anual'!$V$9,BH112,'Resumen Anual'!$L$6)+SUMIFS('Resumen Anual'!$AJ$112,BW122,'Resumen Anual'!$V$9,BH112,'Resumen Anual'!$L$64)+SUMIFS('Resumen Anual'!$AJ$170,BW122,'Resumen Anual'!$V$9,BH112,'Resumen Anual'!$L$122)+SUMIFS('Resumen Anual'!$AJ$228,BW122,'Resumen Anual'!$V$9,BH112,'Resumen Anual'!$L$180)+SUMIFS('Resumen Anual'!$AJ$286,BW122,'Resumen Anual'!$V$9,BH112,'Resumen Anual'!$L$238)+SUMIFS('Resumen Anual'!$AJ$344,BW122,'Resumen Anual'!$V$9,BH112,'Resumen Anual'!$L$296)+SUMIFS('Resumen Anual'!$AJ$402,BW122,'Resumen Anual'!$V$9,BH112,'Resumen Anual'!$L$354)+SUMIFS('Resumen Anual'!$AJ$460,BW122,'Resumen Anual'!$V$9,BH112,'Resumen Anual'!$L$412)+SUMIFS('Resumen Anual'!$AJ$518,BW122,'Resumen Anual'!$V$9,BH112,'Resumen Anual'!$L$470)+SUMIFS('Resumen Anual'!$AJ$576,BW122,'Resumen Anual'!$V$9,BH112,'Resumen Anual'!$L$528)+SUMIFS('Resumen Anual'!$AJ$634,BW122,'Resumen Anual'!$V$9,BH112,'Resumen Anual'!$L$586)+SUMIFS('Resumen Anual'!$AJ$692,BW122,'Resumen Anual'!$V$9,BH112,'Resumen Anual'!$L$644)+SUMIFS('Resumen Anual'!$CG$54,BW122,'Resumen Anual'!$V$9,BH112,'Resumen Anual'!$BI$6)+SUMIFS('Resumen Anual'!$CG$112,BW122,'Resumen Anual'!$V$9,BH112,'Resumen Anual'!$BI$64)+SUMIFS('Resumen Anual'!$CG$170,BW122,'Resumen Anual'!$V$9,BH112,'Resumen Anual'!$BI$122)+SUMIFS('Resumen Anual'!$CG$228,BW122,'Resumen Anual'!$V$9,BH112,'Resumen Anual'!$BI$180)+SUMIFS('Resumen Anual'!$CG$286,BW122,'Resumen Anual'!$V$9,BH112,'Resumen Anual'!$BI$238)+SUMIFS('Resumen Anual'!$CG$344,BW122,'Resumen Anual'!$V$9,BH112,'Resumen Anual'!$BI$296)+SUMIFS('Resumen Anual'!$CG$402,BW122,'Resumen Anual'!$V$9,BH112,'Resumen Anual'!$BI$354)+SUMIFS('Resumen Anual'!$CG$460,BW122,'Resumen Anual'!$V$9,BH112,'Resumen Anual'!$BI$412)+SUMIFS('Resumen Anual'!$CG$518,BW122,'Resumen Anual'!$V$9,BH112,'Resumen Anual'!$BI$470)+SUMIFS('Resumen Anual'!$CG$576,BW122,'Resumen Anual'!$V$9,BH112,'Resumen Anual'!$BI$528)+SUMIFS('Resumen Anual'!$CG$634,BW122,'Resumen Anual'!$V$9,BH112,'Resumen Anual'!$BI$586)+SUMIFS('Resumen Anual'!$CG$692,BW122,'Resumen Anual'!$V$9,BH112,'Resumen Anual'!$BI$644)+SUMIFS('Resumen Anual'!$EF$54,BW122,'Resumen Anual'!$V$9,BH112,'Resumen Anual'!$DH$6)+SUMIFS('Resumen Anual'!$EF$112,BW122,'Resumen Anual'!$V$9,BH112,'Resumen Anual'!$DH$64)+SUMIFS('Resumen Anual'!$EF$170,BW122,'Resumen Anual'!$V$9,BH112,'Resumen Anual'!$DH$122)+SUMIFS('Resumen Anual'!$EF$228,BW122,'Resumen Anual'!$V$9,BH112,'Resumen Anual'!$DH$180)+SUMIFS('Resumen Anual'!$EF$286,BW122,'Resumen Anual'!$V$9,BH112,'Resumen Anual'!$DH$238)+SUMIFS('Resumen Anual'!$EF$344,BW122,'Resumen Anual'!$V$9,BH112,'Resumen Anual'!$DH$296)+SUMIFS('Resumen Anual'!$EF$402,BW122,'Resumen Anual'!$V$9,BH112,'Resumen Anual'!$DH$354)+SUMIFS('Resumen Anual'!$EF$460,BW122,'Resumen Anual'!$V$9,BH112,'Resumen Anual'!$DH$412)+SUMIFS('Resumen Anual'!$EF$518,BW122,'Resumen Anual'!$V$9,BH112,'Resumen Anual'!$DH$470)+SUMIFS('Resumen Anual'!$EF$576,BW122,'Resumen Anual'!$V$9,BH112,'Resumen Anual'!$DH$528)+SUMIFS('Resumen Anual'!$EF$634,BW122,'Resumen Anual'!$V$9,BH112,'Resumen Anual'!$DH$586)+SUMIFS('Resumen Anual'!$EF$692,BW122,'Resumen Anual'!$V$9,BH112,'Resumen Anual'!$DH$644)+SUMIFS('Resumen Anual'!$GC$54,BW122,'Resumen Anual'!$V$9,BH112,'Resumen Anual'!$FE$6)+SUMIFS('Resumen Anual'!$GC$112,BW122,'Resumen Anual'!$V$9,BH112,'Resumen Anual'!$FE$64)+SUMIFS('Resumen Anual'!$GC$170,BW122,'Resumen Anual'!$V$9,BH112,'Resumen Anual'!$FE$122)+SUMIFS('Resumen Anual'!$GC$228,BW122,'Resumen Anual'!$V$9,BH112,'Resumen Anual'!$FE$180)+SUMIFS('Resumen Anual'!$GC$286,BW122,'Resumen Anual'!$V$9,BH112,'Resumen Anual'!$FE$238)+SUMIFS('Resumen Anual'!$GC$344,BW122,'Resumen Anual'!$V$9,BH112,'Resumen Anual'!$FE$296)+SUMIFS('Resumen Anual'!$GC$402,BW122,'Resumen Anual'!$V$9,BH112,'Resumen Anual'!$FE$354)+SUMIFS('Resumen Anual'!$GC$460,BW122,'Resumen Anual'!$V$9,BH112,'Resumen Anual'!$FE$412)+SUMIFS('Resumen Anual'!$GC$518,BW122,'Resumen Anual'!$V$9,BH112,'Resumen Anual'!$FE$470)+SUMIFS('Resumen Anual'!$GC$576,BW122,'Resumen Anual'!$V$9,BH112,'Resumen Anual'!$FE$528)+SUMIFS('Resumen Anual'!$GC$634,BW122,'Resumen Anual'!$V$9,BH112,'Resumen Anual'!$FE$586)+SUMIFS('Resumen Anual'!$GC$692,BW122,'Resumen Anual'!$V$9,BH112,'Resumen Anual'!$FE$644)</f>
        <v>0</v>
      </c>
      <c r="CG122" s="770"/>
      <c r="CH122" s="770"/>
      <c r="CI122" s="770"/>
      <c r="CJ122" s="770">
        <f>SUMIFS('Resumen Anual'!$AN$54,BW122,'Resumen Anual'!$V$9,BH112,'Resumen Anual'!$L$6)+SUMIFS('Resumen Anual'!$AN$112,BW122,'Resumen Anual'!$V$9,BH112,'Resumen Anual'!$L$64)+SUMIFS('Resumen Anual'!$AN$170,BW122,'Resumen Anual'!$V$9,BH112,'Resumen Anual'!$L$122)+SUMIFS('Resumen Anual'!$AN$228,BW122,'Resumen Anual'!$V$9,BH112,'Resumen Anual'!$L$180)+SUMIFS('Resumen Anual'!$AN$286,BW122,'Resumen Anual'!$V$9,BH112,'Resumen Anual'!$L$238)+SUMIFS('Resumen Anual'!$AN$344,BW122,'Resumen Anual'!$V$9,BH112,'Resumen Anual'!$L$296)+SUMIFS('Resumen Anual'!$AN$402,BW122,'Resumen Anual'!$V$9,BH112,'Resumen Anual'!$L$354)+SUMIFS('Resumen Anual'!$AN$460,BW122,'Resumen Anual'!$V$9,BH112,'Resumen Anual'!$L$412)+SUMIFS('Resumen Anual'!$AN$518,BW122,'Resumen Anual'!$V$9,BH112,'Resumen Anual'!$L$470)+SUMIFS('Resumen Anual'!$AN$576,BW122,'Resumen Anual'!$V$9,BH112,'Resumen Anual'!$L$528)+SUMIFS('Resumen Anual'!$AN$634,BW122,'Resumen Anual'!$V$9,BH112,'Resumen Anual'!$L$586)+SUMIFS('Resumen Anual'!$AN$692,BW122,'Resumen Anual'!$V$9,BH112,'Resumen Anual'!$L$644)+SUMIFS('Resumen Anual'!$CK$54,BW122,'Resumen Anual'!$V$9,BH112,'Resumen Anual'!$BI$6)+SUMIFS('Resumen Anual'!$CK$112,BW122,'Resumen Anual'!$V$9,BH112,'Resumen Anual'!$BI$64)+SUMIFS('Resumen Anual'!$CK$170,BW122,'Resumen Anual'!$V$9,BH112,'Resumen Anual'!$BI$122)+SUMIFS('Resumen Anual'!$CK$228,BW122,'Resumen Anual'!$V$9,BH112,'Resumen Anual'!$BI$180)+SUMIFS('Resumen Anual'!$CK$286,BW122,'Resumen Anual'!$V$9,BH112,'Resumen Anual'!$BI$238)+SUMIFS('Resumen Anual'!$CK$344,BW122,'Resumen Anual'!$V$9,BH112,'Resumen Anual'!$BI$296)+SUMIFS('Resumen Anual'!$CK$402,BW122,'Resumen Anual'!$V$9,BH112,'Resumen Anual'!$BI$354)+SUMIFS('Resumen Anual'!$CK$460,BW122,'Resumen Anual'!$V$9,BH112,'Resumen Anual'!$BI$412)+SUMIFS('Resumen Anual'!$CK$518,BW122,'Resumen Anual'!$V$9,BH112,'Resumen Anual'!$BI$470)+SUMIFS('Resumen Anual'!$CK$576,BW122,'Resumen Anual'!$V$9,BH112,'Resumen Anual'!$BI$528)+SUMIFS('Resumen Anual'!$CK$634,BW122,'Resumen Anual'!$V$9,BH112,'Resumen Anual'!$BI$586)+SUMIFS('Resumen Anual'!$CK$692,BW122,'Resumen Anual'!$V$9,BH112,'Resumen Anual'!$BI$644)+SUMIFS('Resumen Anual'!$EJ$54,BW122,'Resumen Anual'!$V$9,BH112,'Resumen Anual'!$DH$6)+SUMIFS('Resumen Anual'!$EJ$112,BW122,'Resumen Anual'!$V$9,BH112,'Resumen Anual'!$DH$64)+SUMIFS('Resumen Anual'!$EJ$170,BW122,'Resumen Anual'!$V$9,BH112,'Resumen Anual'!$DH$122)+SUMIFS('Resumen Anual'!$EJ$228,BW122,'Resumen Anual'!$V$9,BH112,'Resumen Anual'!$DH$180)+SUMIFS('Resumen Anual'!$EJ$286,BW122,'Resumen Anual'!$V$9,BH112,'Resumen Anual'!$DH$238)+SUMIFS('Resumen Anual'!$EJ$344,BW122,'Resumen Anual'!$V$9,BH112,'Resumen Anual'!$DH$296)+SUMIFS('Resumen Anual'!$EJ$402,BW122,'Resumen Anual'!$V$9,BH112,'Resumen Anual'!$DH$354)+SUMIFS('Resumen Anual'!$EJ$460,BW122,'Resumen Anual'!$V$9,BH112,'Resumen Anual'!$DH$412)+SUMIFS('Resumen Anual'!$EJ$518,BW122,'Resumen Anual'!$V$9,BH112,'Resumen Anual'!$DH$470)+SUMIFS('Resumen Anual'!$EJ$576,BW122,'Resumen Anual'!$V$9,BH112,'Resumen Anual'!$DH$528)+SUMIFS('Resumen Anual'!$EJ$634,BW122,'Resumen Anual'!$V$9,BH112,'Resumen Anual'!$DH$586)+SUMIFS('Resumen Anual'!$EJ$692,BW122,'Resumen Anual'!$V$9,BH112,'Resumen Anual'!$DH$644)+SUMIFS('Resumen Anual'!$GG$54,BW122,'Resumen Anual'!$V$9,BH112,'Resumen Anual'!$FE$6)+SUMIFS('Resumen Anual'!$GG$112,BW122,'Resumen Anual'!$V$9,BH112,'Resumen Anual'!$FE$64)+SUMIFS('Resumen Anual'!$GG$170,BW122,'Resumen Anual'!$V$9,BH112,'Resumen Anual'!$FE$122)+SUMIFS('Resumen Anual'!$GG$228,BW122,'Resumen Anual'!$V$9,BH112,'Resumen Anual'!$FE$180)+SUMIFS('Resumen Anual'!$GG$286,BW122,'Resumen Anual'!$V$9,BH112,'Resumen Anual'!$FE$238)+SUMIFS('Resumen Anual'!$GG$344,BW122,'Resumen Anual'!$V$9,BH112,'Resumen Anual'!$FE$296)+SUMIFS('Resumen Anual'!$GG$402,BW122,'Resumen Anual'!$V$9,BH112,'Resumen Anual'!$FE$354)+SUMIFS('Resumen Anual'!$GG$460,BW122,'Resumen Anual'!$V$9,BH112,'Resumen Anual'!$FE$412)+SUMIFS('Resumen Anual'!$GG$518,BW122,'Resumen Anual'!$V$9,BH112,'Resumen Anual'!$FE$470)+SUMIFS('Resumen Anual'!$GG$576,BW122,'Resumen Anual'!$V$9,BH112,'Resumen Anual'!$FE$528)+SUMIFS('Resumen Anual'!$GG$634,BW122,'Resumen Anual'!$V$9,BH112,'Resumen Anual'!$FE$586)+SUMIFS('Resumen Anual'!$GG$692,BW122,'Resumen Anual'!$V$9,BH112,'Resumen Anual'!$FE$644)</f>
        <v>0</v>
      </c>
      <c r="CK122" s="770"/>
      <c r="CL122" s="770"/>
      <c r="CM122" s="770"/>
      <c r="CN122" s="756">
        <f>SUMIFS('Resumen Anual'!$AR$54,BW122,'Resumen Anual'!$V$9,BH112,'Resumen Anual'!$L$6)+SUMIFS('Resumen Anual'!$AR$112,BW122,'Resumen Anual'!$V$9,BH112,'Resumen Anual'!$L$64)+SUMIFS('Resumen Anual'!$AR$170,BW122,'Resumen Anual'!$V$9,BH112,'Resumen Anual'!$L$122)+SUMIFS('Resumen Anual'!$AR$228,BW122,'Resumen Anual'!$V$9,BH112,'Resumen Anual'!$L$180)+SUMIFS('Resumen Anual'!$AR$286,BW122,'Resumen Anual'!$V$9,BH112,'Resumen Anual'!$L$238)+SUMIFS('Resumen Anual'!$AR$344,BW122,'Resumen Anual'!$V$9,BH112,'Resumen Anual'!$L$296)+SUMIFS('Resumen Anual'!$AR$402,BW122,'Resumen Anual'!$V$9,BH112,'Resumen Anual'!$L$354)+SUMIFS('Resumen Anual'!$AR$460,BW122,'Resumen Anual'!$V$9,BH112,'Resumen Anual'!$L$412)+SUMIFS('Resumen Anual'!$AR$518,BW122,'Resumen Anual'!$V$9,BH112,'Resumen Anual'!$L$470)+SUMIFS('Resumen Anual'!$AR$576,BW122,'Resumen Anual'!$V$9,BH112,'Resumen Anual'!$L$528)+SUMIFS('Resumen Anual'!$AR$634,BW122,'Resumen Anual'!$V$9,BH112,'Resumen Anual'!$L$586)+SUMIFS('Resumen Anual'!$AR$692,BW122,'Resumen Anual'!$V$9,BH112,'Resumen Anual'!$L$644)+SUMIFS('Resumen Anual'!$CO$54,BW122,'Resumen Anual'!$V$9,BH112,'Resumen Anual'!$BI$6)+SUMIFS('Resumen Anual'!$CO$112,BW122,'Resumen Anual'!$V$9,BH112,'Resumen Anual'!$BI$64)+SUMIFS('Resumen Anual'!$CO$170,BW122,'Resumen Anual'!$V$9,BH112,'Resumen Anual'!$BI$122)+SUMIFS('Resumen Anual'!$CO$228,BW122,'Resumen Anual'!$V$9,BH112,'Resumen Anual'!$BI$180)+SUMIFS('Resumen Anual'!$CO$286,BW122,'Resumen Anual'!$V$9,BH112,'Resumen Anual'!$BI$238)+SUMIFS('Resumen Anual'!$CO$344,BW122,'Resumen Anual'!$V$9,BH112,'Resumen Anual'!$BI$296)+SUMIFS('Resumen Anual'!$CO$402,BW122,'Resumen Anual'!$V$9,BH112,'Resumen Anual'!$BI$354)+SUMIFS('Resumen Anual'!$CO$460,BW122,'Resumen Anual'!$V$9,BH112,'Resumen Anual'!$BI$412)+SUMIFS('Resumen Anual'!$CO$518,BW122,'Resumen Anual'!$V$9,BH112,'Resumen Anual'!$BI$470)+SUMIFS('Resumen Anual'!$CO$576,BW122,'Resumen Anual'!$V$9,BH112,'Resumen Anual'!$BI$528)+SUMIFS('Resumen Anual'!$CO$634,BW122,'Resumen Anual'!$V$9,BH112,'Resumen Anual'!$BI$586)+SUMIFS('Resumen Anual'!$CO$692,BW122,'Resumen Anual'!$V$9,BH112,'Resumen Anual'!$BI$644)+SUMIFS('Resumen Anual'!$EN$54,BW122,'Resumen Anual'!$V$9,BH112,'Resumen Anual'!$DH$6)+SUMIFS('Resumen Anual'!$EN$112,BW122,'Resumen Anual'!$V$9,BH112,'Resumen Anual'!$DH$64)+SUMIFS('Resumen Anual'!$EN$170,BW122,'Resumen Anual'!$V$9,BH112,'Resumen Anual'!$DH$122)+SUMIFS('Resumen Anual'!$EN$228,BW122,'Resumen Anual'!$V$9,BH112,'Resumen Anual'!$DH$180)+SUMIFS('Resumen Anual'!$EN$286,BW122,'Resumen Anual'!$V$9,BH112,'Resumen Anual'!$DH$238)+SUMIFS('Resumen Anual'!$EN$344,BW122,'Resumen Anual'!$V$9,BH112,'Resumen Anual'!$DH$296)+SUMIFS('Resumen Anual'!$EN$402,BW122,'Resumen Anual'!$V$9,BH112,'Resumen Anual'!$DH$354)+SUMIFS('Resumen Anual'!$EN$460,BW122,'Resumen Anual'!$V$9,BH112,'Resumen Anual'!$DH$412)+SUMIFS('Resumen Anual'!$EN$518,BW122,'Resumen Anual'!$V$9,BH112,'Resumen Anual'!$DH$470)+SUMIFS('Resumen Anual'!$EN$576,BW122,'Resumen Anual'!$V$9,BH112,'Resumen Anual'!$DH$528)+SUMIFS('Resumen Anual'!$EN$634,BW122,'Resumen Anual'!$V$9,BH112,'Resumen Anual'!$DH$586)+SUMIFS('Resumen Anual'!$EN$692,BW122,'Resumen Anual'!$V$9,BH112,'Resumen Anual'!$DH$644)+SUMIFS('Resumen Anual'!$GK$54,BW122,'Resumen Anual'!$V$9,BH112,'Resumen Anual'!$FE$6)+SUMIFS('Resumen Anual'!$GK$112,BW122,'Resumen Anual'!$V$9,BH112,'Resumen Anual'!$FE$64)+SUMIFS('Resumen Anual'!$GK$170,BW122,'Resumen Anual'!$V$9,BH112,'Resumen Anual'!$FE$122)+SUMIFS('Resumen Anual'!$GK$228,BW122,'Resumen Anual'!$V$9,BH112,'Resumen Anual'!$FE$180)+SUMIFS('Resumen Anual'!$GK$286,BW122,'Resumen Anual'!$V$9,BH112,'Resumen Anual'!$FE$238)+SUMIFS('Resumen Anual'!$GK$344,BW122,'Resumen Anual'!$V$9,BH112,'Resumen Anual'!$FE$296)+SUMIFS('Resumen Anual'!$GK$402,BW122,'Resumen Anual'!$V$9,BH112,'Resumen Anual'!$FE$354)+SUMIFS('Resumen Anual'!$GK$460,BW122,'Resumen Anual'!$V$9,BH112,'Resumen Anual'!$FE$412)+SUMIFS('Resumen Anual'!$GK$518,BW122,'Resumen Anual'!$V$9,BH112,'Resumen Anual'!$FE$470)+SUMIFS('Resumen Anual'!$GK$576,BW122,'Resumen Anual'!$V$9,BH112,'Resumen Anual'!$FE$528)+SUMIFS('Resumen Anual'!$GK$634,BW122,'Resumen Anual'!$V$9,BH112,'Resumen Anual'!$FE$586)+SUMIFS('Resumen Anual'!$GK$692,BW122,'Resumen Anual'!$V$9,BH112,'Resumen Anual'!$FE$644)</f>
        <v>0</v>
      </c>
      <c r="CO122" s="756"/>
      <c r="CP122" s="756"/>
      <c r="CQ122" s="756">
        <f>SUMIFS('Resumen Anual'!$AU$54,BW122,'Resumen Anual'!$V$9,BH112,'Resumen Anual'!$L$6)+SUMIFS('Resumen Anual'!$AU$112,BW122,'Resumen Anual'!$V$9,BH112,'Resumen Anual'!$L$64)+SUMIFS('Resumen Anual'!$AU$170,BW122,'Resumen Anual'!$V$9,BH112,'Resumen Anual'!$L$122)+SUMIFS('Resumen Anual'!$AU$228,BW122,'Resumen Anual'!$V$9,BH112,'Resumen Anual'!$L$180)+SUMIFS('Resumen Anual'!$AU$286,BW122,'Resumen Anual'!$V$9,BH112,'Resumen Anual'!$L$238)+SUMIFS('Resumen Anual'!$AU$344,BW122,'Resumen Anual'!$V$9,BH112,'Resumen Anual'!$L$296)+SUMIFS('Resumen Anual'!$AU$402,BW122,'Resumen Anual'!$V$9,BH112,'Resumen Anual'!$L$354)+SUMIFS('Resumen Anual'!$AU$460,BW122,'Resumen Anual'!$V$9,BH112,'Resumen Anual'!$L$412)+SUMIFS('Resumen Anual'!$AU$518,BW122,'Resumen Anual'!$V$9,BH112,'Resumen Anual'!$L$470)+SUMIFS('Resumen Anual'!$AU$576,BW122,'Resumen Anual'!$V$9,BH112,'Resumen Anual'!$L$528)+SUMIFS('Resumen Anual'!$AU$634,BW122,'Resumen Anual'!$V$9,BH112,'Resumen Anual'!$L$586)+SUMIFS('Resumen Anual'!$AU$692,BW122,'Resumen Anual'!$V$9,BH112,'Resumen Anual'!$L$644)+SUMIFS('Resumen Anual'!$CR$54,BW122,'Resumen Anual'!$V$9,BH112,'Resumen Anual'!$BI$6)+SUMIFS('Resumen Anual'!$CR$112,BW122,'Resumen Anual'!$V$9,BH112,'Resumen Anual'!$BI$64)+SUMIFS('Resumen Anual'!$CR$170,BW122,'Resumen Anual'!$V$9,BH112,'Resumen Anual'!$BI$122)+SUMIFS('Resumen Anual'!$CR$228,BW122,'Resumen Anual'!$V$9,BH112,'Resumen Anual'!$BI$180)+SUMIFS('Resumen Anual'!$CR$286,BW122,'Resumen Anual'!$V$9,BH112,'Resumen Anual'!$BI$238)+SUMIFS('Resumen Anual'!$CR$344,BW122,'Resumen Anual'!$V$9,BH112,'Resumen Anual'!$BI$296)+SUMIFS('Resumen Anual'!$CR$402,BW122,'Resumen Anual'!$V$9,BH112,'Resumen Anual'!$BI$354)+SUMIFS('Resumen Anual'!$CR$460,BW122,'Resumen Anual'!$V$9,BH112,'Resumen Anual'!$BI$412)+SUMIFS('Resumen Anual'!$CR$518,BW122,'Resumen Anual'!$V$9,BH112,'Resumen Anual'!$BI$470)+SUMIFS('Resumen Anual'!$CR$576,BW122,'Resumen Anual'!$V$9,BH112,'Resumen Anual'!$BI$528)+SUMIFS('Resumen Anual'!$CR$634,BW122,'Resumen Anual'!$V$9,BH112,'Resumen Anual'!$BI$586)+SUMIFS('Resumen Anual'!$CR$692,BW122,'Resumen Anual'!$V$9,BH112,'Resumen Anual'!$BI$644)+SUMIFS('Resumen Anual'!$EQ$54,BW122,'Resumen Anual'!$V$9,BH112,'Resumen Anual'!$DH$6)+SUMIFS('Resumen Anual'!$EQ$112,BW122,'Resumen Anual'!$V$9,BH112,'Resumen Anual'!$DH$64)+SUMIFS('Resumen Anual'!$EQ$170,BW122,'Resumen Anual'!$V$9,BH112,'Resumen Anual'!$DH$122)+SUMIFS('Resumen Anual'!$EQ$228,BW122,'Resumen Anual'!$V$9,BH112,'Resumen Anual'!$DH$180)+SUMIFS('Resumen Anual'!$EQ$286,BW122,'Resumen Anual'!$V$9,BH112,'Resumen Anual'!$DH$238)+SUMIFS('Resumen Anual'!$EQ$344,BW122,'Resumen Anual'!$V$9,BH112,'Resumen Anual'!$DH$296)+SUMIFS('Resumen Anual'!$EQ$402,BW122,'Resumen Anual'!$V$9,BH112,'Resumen Anual'!$DH$354)+SUMIFS('Resumen Anual'!$EQ$460,BW122,'Resumen Anual'!$V$9,BH112,'Resumen Anual'!$DH$412)+SUMIFS('Resumen Anual'!$EQ$518,BW122,'Resumen Anual'!$V$9,BH112,'Resumen Anual'!$DH$470)+SUMIFS('Resumen Anual'!$EQ$576,BW122,'Resumen Anual'!$V$9,BH112,'Resumen Anual'!$DH$528)+SUMIFS('Resumen Anual'!$EQ$634,BW122,'Resumen Anual'!$V$9,BH112,'Resumen Anual'!$DH$586)+SUMIFS('Resumen Anual'!$EQ$692,BW122,'Resumen Anual'!$V$9,BH112,'Resumen Anual'!$DH$644)+SUMIFS('Resumen Anual'!$GN$54,BW122,'Resumen Anual'!$V$9,BH112,'Resumen Anual'!$FE$6)+SUMIFS('Resumen Anual'!$GN$112,BW122,'Resumen Anual'!$V$9,BH112,'Resumen Anual'!$FE$64)+SUMIFS('Resumen Anual'!$GN$170,BW122,'Resumen Anual'!$V$9,BH112,'Resumen Anual'!$FE$122)+SUMIFS('Resumen Anual'!$GN$228,BW122,'Resumen Anual'!$V$9,BH112,'Resumen Anual'!$FE$180)+SUMIFS('Resumen Anual'!$GN$286,BW122,'Resumen Anual'!$V$9,BH112,'Resumen Anual'!$FE$238)+SUMIFS('Resumen Anual'!$GN$344,BW122,'Resumen Anual'!$V$9,BH112,'Resumen Anual'!$FE$296)+SUMIFS('Resumen Anual'!$GN$402,BW122,'Resumen Anual'!$V$9,BH112,'Resumen Anual'!$FE$354)+SUMIFS('Resumen Anual'!$GN$460,BW122,'Resumen Anual'!$V$9,BH112,'Resumen Anual'!$FE$412)+SUMIFS('Resumen Anual'!$GN$518,BW122,'Resumen Anual'!$V$9,BH112,'Resumen Anual'!$FE$470)+SUMIFS('Resumen Anual'!$GN$576,BW122,'Resumen Anual'!$V$9,BH112,'Resumen Anual'!$FE$528)+SUMIFS('Resumen Anual'!$GN$634,BW122,'Resumen Anual'!$V$9,BH112,'Resumen Anual'!$FE$586)+SUMIFS('Resumen Anual'!$GN$692,BW122,'Resumen Anual'!$V$9,BH112,'Resumen Anual'!$FE$644)</f>
        <v>0</v>
      </c>
      <c r="CR122" s="756"/>
      <c r="CS122" s="756"/>
      <c r="CT122" s="1200"/>
      <c r="CU122" s="1199"/>
      <c r="CV122" s="171"/>
      <c r="CW122" s="12"/>
      <c r="CX122" s="12"/>
      <c r="CY122" s="12"/>
      <c r="CZ122" s="12"/>
      <c r="DA122" s="12"/>
      <c r="DB122" s="12"/>
      <c r="DC122" s="12"/>
      <c r="DD122" s="12"/>
      <c r="DE122" s="12"/>
      <c r="DF122" s="12"/>
      <c r="DG122" s="12"/>
      <c r="DH122" s="15"/>
      <c r="DI122" s="779" t="str">
        <f>'Resumen Anual'!$O$20</f>
        <v>NOCHE</v>
      </c>
      <c r="DJ122" s="776"/>
      <c r="DK122" s="776"/>
      <c r="DL122" s="776"/>
      <c r="DM122" s="801"/>
      <c r="DN122" s="805">
        <f>SUMIF('Resumen Anual'!$FE$622,DF112,'Resumen Anual'!$FM$636)+SUMIF('Resumen Anual'!$DH$622,DF112,'Resumen Anual'!$DP$636)+SUMIF('Resumen Anual'!$BI$622,DF112,'Resumen Anual'!$BQ$636)+SUMIF('Resumen Anual'!$L$622,DF112,'Resumen Anual'!$T$636)+SUMIF('Resumen Anual'!$FE$566,DF112,'Resumen Anual'!$FM$580)+SUMIF('Resumen Anual'!$DH$566,DF112,'Resumen Anual'!$DP$580)+SUMIF('Resumen Anual'!$BI$566,DF112,'Resumen Anual'!$BQ$580)+SUMIF('Resumen Anual'!$L$566,DF112,'Resumen Anual'!$T$580)+SUMIF('Resumen Anual'!$FE$510,DF112,'Resumen Anual'!$FM$524)+SUMIF('Resumen Anual'!$DH$510,DF112,'Resumen Anual'!$DP$524)+SUMIF('Resumen Anual'!$BI$510,DF112,'Resumen Anual'!$BQ$524)+SUMIF('Resumen Anual'!$L$510,DF112,'Resumen Anual'!$T$524)+SUMIF('Resumen Anual'!$FE$454,DF112,'Resumen Anual'!$FM$468)+SUMIF('Resumen Anual'!$DH$454,DF112,'Resumen Anual'!$DP$468)+SUMIF('Resumen Anual'!$BI$454,DF112,'Resumen Anual'!$BQ$468)+SUMIF('Resumen Anual'!$L$454,DF112,'Resumen Anual'!$T$468)+SUMIF('Resumen Anual'!$FE$398,DF112,'Resumen Anual'!$FM$412)+SUMIF('Resumen Anual'!$DH$398,DF112,'Resumen Anual'!$DP$412)+SUMIF('Resumen Anual'!$BI$398,DF112,'Resumen Anual'!$BQ$412)+SUMIF('Resumen Anual'!$L$398,DF112,'Resumen Anual'!$T$412)+SUMIF('Resumen Anual'!$FE$342,DF112,'Resumen Anual'!$FM$356)+SUMIF('Resumen Anual'!$DH$342,DF112,'Resumen Anual'!$DP$356)+SUMIF('Resumen Anual'!$BI$342,DF112,'Resumen Anual'!$BQ$356)+SUMIF('Resumen Anual'!$L$342,DF112,'Resumen Anual'!$T$356)+SUMIF('Resumen Anual'!$FE$286,DF112,'Resumen Anual'!$FM$300)+SUMIF('Resumen Anual'!$DH$286,DF112,'Resumen Anual'!$DP$300)+SUMIF('Resumen Anual'!$BI$286,DF112,'Resumen Anual'!$BQ$300)+SUMIF('Resumen Anual'!$L$286,DF112,'Resumen Anual'!$T$300)+SUMIF('Resumen Anual'!$FE$230,DF112,'Resumen Anual'!$FM$244)+SUMIF('Resumen Anual'!$DH$230,DF112,'Resumen Anual'!$DP$244)+SUMIF('Resumen Anual'!$BI$230,DF112,'Resumen Anual'!$BQ$244)+SUMIF('Resumen Anual'!$L$230,DF112,'Resumen Anual'!$T$244)+SUMIF('Resumen Anual'!$FE$174,DF112,'Resumen Anual'!$FM$188)+SUMIF('Resumen Anual'!$DH$174,DF112,'Resumen Anual'!$DP$188)+SUMIF('Resumen Anual'!$BI$174,DF112,'Resumen Anual'!$BQ$188)+SUMIF('Resumen Anual'!$L$174,DF112,'Resumen Anual'!$T$188)+SUMIF('Resumen Anual'!$FE$118,DF112,'Resumen Anual'!$FM$132)+SUMIF('Resumen Anual'!$DH$118,DF112,'Resumen Anual'!$DP$132)+SUMIF('Resumen Anual'!$BI$118,DF112,'Resumen Anual'!$BQ$132)+SUMIF('Resumen Anual'!$L$118,DF112,'Resumen Anual'!$T$132)+SUMIF('Resumen Anual'!$FE$62,DF112,'Resumen Anual'!$FM$76)+SUMIF('Resumen Anual'!$DH$62,DF112,'Resumen Anual'!$DP$76)+SUMIF('Resumen Anual'!$BI$62,DF112,'Resumen Anual'!$BQ$76)+SUMIF('Resumen Anual'!$L$62,DF112,'Resumen Anual'!$T$76)+SUMIF('Resumen Anual'!$FE$6,DF112,'Resumen Anual'!$FM$20)+SUMIF('Resumen Anual'!$DH$6,DF112,'Resumen Anual'!$DP$20)+SUMIF('Resumen Anual'!$BI$6,DF112,'Resumen Anual'!$BQ$20)+SUMIF('Resumen Anual'!$L$6,DF112,'Resumen Anual'!$T$20)+SUMIF('Bitácoras Anteriores'!$K$6,DF112,'Bitácoras Anteriores'!$S$17)+SUMIF('Bitácoras Anteriores'!$K$59,$K$6,'Bitácoras Anteriores'!$S$70)+SUMIF('Bitácoras Anteriores'!$K$112,DF112,'Bitácoras Anteriores'!$S$123)+SUMIF('Bitácoras Anteriores'!$K$165,DF112,'Bitácoras Anteriores'!$S$176)+SUMIF('Bitácoras Anteriores'!$K$218,DF112,'Bitácoras Anteriores'!$S$229)+SUMIF('Bitácoras Anteriores'!$K$271,DF112,'Bitácoras Anteriores'!$S$282)+SUMIF('Bitácoras Anteriores'!$K$324,DF112,'Bitácoras Anteriores'!$S$335)+SUMIF('Bitácoras Anteriores'!$BH$6,DF112,'Bitácoras Anteriores'!$BP$17)+SUMIF('Bitácoras Anteriores'!$BH$59,$K$6,'Bitácoras Anteriores'!$BP$70)+SUMIF('Bitácoras Anteriores'!$BH$112,DF112,'Bitácoras Anteriores'!$BP$123)+SUMIF('Bitácoras Anteriores'!$BH$165,DF112,'Bitácoras Anteriores'!$BP$176)+SUMIF('Bitácoras Anteriores'!$BH$218,DF112,'Bitácoras Anteriores'!$BP$229)+SUMIF('Bitácoras Anteriores'!$BH$271,DF112,'Bitácoras Anteriores'!$BP$282)+SUMIF('Bitácoras Anteriores'!$BH$324,DF112,'Bitácoras Anteriores'!$BP$335)+SUMIF('Bitácoras Anteriores'!$DF$6,DF112,'Bitácoras Anteriores'!$DN$17)+SUMIF('Bitácoras Anteriores'!$DF$59,$K$6,'Bitácoras Anteriores'!$DN$70)+SUMIF('Bitácoras Anteriores'!$DF$112,DF112,'Bitácoras Anteriores'!$DN$123)+SUMIF('Bitácoras Anteriores'!$DF$165,DF112,'Bitácoras Anteriores'!$DN$176)+SUMIF('Bitácoras Anteriores'!$DF$218,DF112,'Bitácoras Anteriores'!$DN$229)+SUMIF('Bitácoras Anteriores'!$DF$271,DF112,'Bitácoras Anteriores'!$DN$282)+SUMIF('Bitácoras Anteriores'!$DF$324,DF112,'Bitácoras Anteriores'!$DN$335)+SUMIF('Bitácoras Anteriores'!$FC$6,DF112,'Bitácoras Anteriores'!$FK$17)+SUMIF('Bitácoras Anteriores'!$FC$59,$K$6,'Bitácoras Anteriores'!$FK$70)+SUMIF('Bitácoras Anteriores'!$FC$112,DF112,'Bitácoras Anteriores'!$FK$123)+SUMIF('Bitácoras Anteriores'!$FC$165,DF112,'Bitácoras Anteriores'!$FK$176)+SUMIF('Bitácoras Anteriores'!$FC$218,DF112,'Bitácoras Anteriores'!$FK$229)+SUMIF('Bitácoras Anteriores'!$FC$271,DF112,'Bitácoras Anteriores'!$FK$282)+SUMIF('Bitácoras Anteriores'!$FC$324,DF112,'Bitácoras Anteriores'!$FK$335)</f>
        <v>0</v>
      </c>
      <c r="DO122" s="806"/>
      <c r="DP122" s="806"/>
      <c r="DQ122" s="806"/>
      <c r="DR122" s="806"/>
      <c r="DS122" s="807"/>
      <c r="DT122" s="15"/>
      <c r="DU122" s="771">
        <f>IF(DU118=0," ",DU118+2)</f>
        <v>2024</v>
      </c>
      <c r="DV122" s="772"/>
      <c r="DW122" s="772"/>
      <c r="DX122" s="772"/>
      <c r="DY122" s="772"/>
      <c r="DZ122" s="1214">
        <f>SUMIFS('Resumen Anual'!$AF$54,DU122,'Resumen Anual'!$V$9,DF112,'Resumen Anual'!$L$6)+SUMIFS('Resumen Anual'!$AF$112,DU122,'Resumen Anual'!$V$9,DF112,'Resumen Anual'!$L$64)+SUMIFS('Resumen Anual'!$AF$170,DU122,'Resumen Anual'!$V$9,DF112,'Resumen Anual'!$L$122)+SUMIFS('Resumen Anual'!$AF$228,DU122,'Resumen Anual'!$V$9,DF112,'Resumen Anual'!$L$180)+SUMIFS('Resumen Anual'!$AF$286,DU122,'Resumen Anual'!$V$9,DF112,'Resumen Anual'!$L$238)+SUMIFS('Resumen Anual'!$AF$344,DU122,'Resumen Anual'!$V$9,DF112,'Resumen Anual'!$L$296)+SUMIFS('Resumen Anual'!$AF$402,DU122,'Resumen Anual'!$V$9,DF112,'Resumen Anual'!$L$354)+SUMIFS('Resumen Anual'!$AF$460,DU122,'Resumen Anual'!$V$9,DF112,'Resumen Anual'!$L$412)+SUMIFS('Resumen Anual'!$AF$518,DU122,'Resumen Anual'!$V$9,DF112,'Resumen Anual'!$L$470)+SUMIFS('Resumen Anual'!$AF$576,DU122,'Resumen Anual'!$V$9,DF112,'Resumen Anual'!$L$528)+SUMIFS('Resumen Anual'!$AF$634,DU122,'Resumen Anual'!$V$9,DF112,'Resumen Anual'!$L$586)+SUMIFS('Resumen Anual'!$AF$692,DU122,'Resumen Anual'!$V$9,DF112,'Resumen Anual'!$L$644)+SUMIFS('Resumen Anual'!$CC$54,DU122,'Resumen Anual'!$V$9,DF112,'Resumen Anual'!$BI$6)+SUMIFS('Resumen Anual'!$CC$112,DU122,'Resumen Anual'!$V$9,DF112,'Resumen Anual'!$BI$64)+SUMIFS('Resumen Anual'!$CC$170,DU122,'Resumen Anual'!$V$9,DF112,'Resumen Anual'!$BI$122)+SUMIFS('Resumen Anual'!$CC$228,DU122,'Resumen Anual'!$V$9,DF112,'Resumen Anual'!$BI$180)+SUMIFS('Resumen Anual'!$CC$286,DU122,'Resumen Anual'!$V$9,DF112,'Resumen Anual'!$BI$238)+SUMIFS('Resumen Anual'!$CC$344,DU122,'Resumen Anual'!$V$9,DF112,'Resumen Anual'!$BI$296)+SUMIFS('Resumen Anual'!$CC$402,DU122,'Resumen Anual'!$V$9,DF112,'Resumen Anual'!$BI$354)+SUMIFS('Resumen Anual'!$CC$460,DU122,'Resumen Anual'!$V$9,DF112,'Resumen Anual'!$BI$412)+SUMIFS('Resumen Anual'!$CC$518,DU122,'Resumen Anual'!$V$9,DF112,'Resumen Anual'!$BI$470)+SUMIFS('Resumen Anual'!$CC$576,DU122,'Resumen Anual'!$V$9,DF112,'Resumen Anual'!$BI$528)+SUMIFS('Resumen Anual'!$CC$634,DU122,'Resumen Anual'!$V$9,DF112,'Resumen Anual'!$BI$586)+SUMIFS('Resumen Anual'!$CC$692,DU122,'Resumen Anual'!$V$9,DF112,'Resumen Anual'!$BI$644)+SUMIFS('Resumen Anual'!$EB$54,DU122,'Resumen Anual'!$V$9,DF112,'Resumen Anual'!$DH$6)+SUMIFS('Resumen Anual'!$EB$112,DU122,'Resumen Anual'!$V$9,DF112,'Resumen Anual'!$DH$64)+SUMIFS('Resumen Anual'!$EB$170,DU122,'Resumen Anual'!$V$9,DF112,'Resumen Anual'!$DH$122)+SUMIFS('Resumen Anual'!$EB$228,DU122,'Resumen Anual'!$V$9,DF112,'Resumen Anual'!$DH$180)+SUMIFS('Resumen Anual'!$EB$286,DU122,'Resumen Anual'!$V$9,DF112,'Resumen Anual'!$DH$238)+SUMIFS('Resumen Anual'!$EB$344,DU122,'Resumen Anual'!$V$9,DF112,'Resumen Anual'!$DH$296)+SUMIFS('Resumen Anual'!$EB$402,DU122,'Resumen Anual'!$V$9,DF112,'Resumen Anual'!$DH$354)+SUMIFS('Resumen Anual'!$EB$460,DU122,'Resumen Anual'!$V$9,DF112,'Resumen Anual'!$DH$412)+SUMIFS('Resumen Anual'!$EB$518,DU122,'Resumen Anual'!$V$9,DF112,'Resumen Anual'!$DH$470)+SUMIFS('Resumen Anual'!$EB$576,DU122,'Resumen Anual'!$V$9,DF112,'Resumen Anual'!$DH$528)+SUMIFS('Resumen Anual'!$EB$634,DU122,'Resumen Anual'!$V$9,DF112,'Resumen Anual'!$DH$586)+SUMIFS('Resumen Anual'!$EB$692,DU122,'Resumen Anual'!$V$9,DF112,'Resumen Anual'!$DH$644)+SUMIFS('Resumen Anual'!$FY$54,DU122,'Resumen Anual'!$V$9,DF112,'Resumen Anual'!$FE$6)+SUMIFS('Resumen Anual'!$FY$112,DU122,'Resumen Anual'!$V$9,DF112,'Resumen Anual'!$FE$64)+SUMIFS('Resumen Anual'!$FY$170,DU122,'Resumen Anual'!$V$9,DF112,'Resumen Anual'!$FE$122)+SUMIFS('Resumen Anual'!$FY$228,DU122,'Resumen Anual'!$V$9,DF112,'Resumen Anual'!$FE$180)+SUMIFS('Resumen Anual'!$FY$286,DU122,'Resumen Anual'!$V$9,DF112,'Resumen Anual'!$FE$238)+SUMIFS('Resumen Anual'!$FY$344,DU122,'Resumen Anual'!$V$9,DF112,'Resumen Anual'!$FE$296)+SUMIFS('Resumen Anual'!$FY$402,DU122,'Resumen Anual'!$V$9,DF112,'Resumen Anual'!$FE$354)+SUMIFS('Resumen Anual'!$FY$460,DU122,'Resumen Anual'!$V$9,DF112,'Resumen Anual'!$FE$412)+SUMIFS('Resumen Anual'!$FY$518,DU122,'Resumen Anual'!$V$9,DF112,'Resumen Anual'!$FE$470)+SUMIFS('Resumen Anual'!$FY$576,DU122,'Resumen Anual'!$V$9,DF112,'Resumen Anual'!$FE$528)+SUMIFS('Resumen Anual'!$FY$634,DU122,'Resumen Anual'!$V$9,DF112,'Resumen Anual'!$FE$586)+SUMIFS('Resumen Anual'!$FY$692,DU122,'Resumen Anual'!$V$9,DF112,'Resumen Anual'!$FE$644)</f>
        <v>0</v>
      </c>
      <c r="EA122" s="770"/>
      <c r="EB122" s="770"/>
      <c r="EC122" s="770"/>
      <c r="ED122" s="770">
        <f>SUMIFS('Resumen Anual'!$AJ$54,DU122,'Resumen Anual'!$V$9,DF112,'Resumen Anual'!$L$6)+SUMIFS('Resumen Anual'!$AJ$112,DU122,'Resumen Anual'!$V$9,DF112,'Resumen Anual'!$L$64)+SUMIFS('Resumen Anual'!$AJ$170,DU122,'Resumen Anual'!$V$9,DF112,'Resumen Anual'!$L$122)+SUMIFS('Resumen Anual'!$AJ$228,DU122,'Resumen Anual'!$V$9,DF112,'Resumen Anual'!$L$180)+SUMIFS('Resumen Anual'!$AJ$286,DU122,'Resumen Anual'!$V$9,DF112,'Resumen Anual'!$L$238)+SUMIFS('Resumen Anual'!$AJ$344,DU122,'Resumen Anual'!$V$9,DF112,'Resumen Anual'!$L$296)+SUMIFS('Resumen Anual'!$AJ$402,DU122,'Resumen Anual'!$V$9,DF112,'Resumen Anual'!$L$354)+SUMIFS('Resumen Anual'!$AJ$460,DU122,'Resumen Anual'!$V$9,DF112,'Resumen Anual'!$L$412)+SUMIFS('Resumen Anual'!$AJ$518,DU122,'Resumen Anual'!$V$9,DF112,'Resumen Anual'!$L$470)+SUMIFS('Resumen Anual'!$AJ$576,DU122,'Resumen Anual'!$V$9,DF112,'Resumen Anual'!$L$528)+SUMIFS('Resumen Anual'!$AJ$634,DU122,'Resumen Anual'!$V$9,DF112,'Resumen Anual'!$L$586)+SUMIFS('Resumen Anual'!$AJ$692,DU122,'Resumen Anual'!$V$9,DF112,'Resumen Anual'!$L$644)+SUMIFS('Resumen Anual'!$CG$54,DU122,'Resumen Anual'!$V$9,DF112,'Resumen Anual'!$BI$6)+SUMIFS('Resumen Anual'!$CG$112,DU122,'Resumen Anual'!$V$9,DF112,'Resumen Anual'!$BI$64)+SUMIFS('Resumen Anual'!$CG$170,DU122,'Resumen Anual'!$V$9,DF112,'Resumen Anual'!$BI$122)+SUMIFS('Resumen Anual'!$CG$228,DU122,'Resumen Anual'!$V$9,DF112,'Resumen Anual'!$BI$180)+SUMIFS('Resumen Anual'!$CG$286,DU122,'Resumen Anual'!$V$9,DF112,'Resumen Anual'!$BI$238)+SUMIFS('Resumen Anual'!$CG$344,DU122,'Resumen Anual'!$V$9,DF112,'Resumen Anual'!$BI$296)+SUMIFS('Resumen Anual'!$CG$402,DU122,'Resumen Anual'!$V$9,DF112,'Resumen Anual'!$BI$354)+SUMIFS('Resumen Anual'!$CG$460,DU122,'Resumen Anual'!$V$9,DF112,'Resumen Anual'!$BI$412)+SUMIFS('Resumen Anual'!$CG$518,DU122,'Resumen Anual'!$V$9,DF112,'Resumen Anual'!$BI$470)+SUMIFS('Resumen Anual'!$CG$576,DU122,'Resumen Anual'!$V$9,DF112,'Resumen Anual'!$BI$528)+SUMIFS('Resumen Anual'!$CG$634,DU122,'Resumen Anual'!$V$9,DF112,'Resumen Anual'!$BI$586)+SUMIFS('Resumen Anual'!$CG$692,DU122,'Resumen Anual'!$V$9,DF112,'Resumen Anual'!$BI$644)+SUMIFS('Resumen Anual'!$EF$54,DU122,'Resumen Anual'!$V$9,DF112,'Resumen Anual'!$DH$6)+SUMIFS('Resumen Anual'!$EF$112,DU122,'Resumen Anual'!$V$9,DF112,'Resumen Anual'!$DH$64)+SUMIFS('Resumen Anual'!$EF$170,DU122,'Resumen Anual'!$V$9,DF112,'Resumen Anual'!$DH$122)+SUMIFS('Resumen Anual'!$EF$228,DU122,'Resumen Anual'!$V$9,DF112,'Resumen Anual'!$DH$180)+SUMIFS('Resumen Anual'!$EF$286,DU122,'Resumen Anual'!$V$9,DF112,'Resumen Anual'!$DH$238)+SUMIFS('Resumen Anual'!$EF$344,DU122,'Resumen Anual'!$V$9,DF112,'Resumen Anual'!$DH$296)+SUMIFS('Resumen Anual'!$EF$402,DU122,'Resumen Anual'!$V$9,DF112,'Resumen Anual'!$DH$354)+SUMIFS('Resumen Anual'!$EF$460,DU122,'Resumen Anual'!$V$9,DF112,'Resumen Anual'!$DH$412)+SUMIFS('Resumen Anual'!$EF$518,DU122,'Resumen Anual'!$V$9,DF112,'Resumen Anual'!$DH$470)+SUMIFS('Resumen Anual'!$EF$576,DU122,'Resumen Anual'!$V$9,DF112,'Resumen Anual'!$DH$528)+SUMIFS('Resumen Anual'!$EF$634,DU122,'Resumen Anual'!$V$9,DF112,'Resumen Anual'!$DH$586)+SUMIFS('Resumen Anual'!$EF$692,DU122,'Resumen Anual'!$V$9,DF112,'Resumen Anual'!$DH$644)+SUMIFS('Resumen Anual'!$GC$54,DU122,'Resumen Anual'!$V$9,DF112,'Resumen Anual'!$FE$6)+SUMIFS('Resumen Anual'!$GC$112,DU122,'Resumen Anual'!$V$9,DF112,'Resumen Anual'!$FE$64)+SUMIFS('Resumen Anual'!$GC$170,DU122,'Resumen Anual'!$V$9,DF112,'Resumen Anual'!$FE$122)+SUMIFS('Resumen Anual'!$GC$228,DU122,'Resumen Anual'!$V$9,DF112,'Resumen Anual'!$FE$180)+SUMIFS('Resumen Anual'!$GC$286,DU122,'Resumen Anual'!$V$9,DF112,'Resumen Anual'!$FE$238)+SUMIFS('Resumen Anual'!$GC$344,DU122,'Resumen Anual'!$V$9,DF112,'Resumen Anual'!$FE$296)+SUMIFS('Resumen Anual'!$GC$402,DU122,'Resumen Anual'!$V$9,DF112,'Resumen Anual'!$FE$354)+SUMIFS('Resumen Anual'!$GC$460,DU122,'Resumen Anual'!$V$9,DF112,'Resumen Anual'!$FE$412)+SUMIFS('Resumen Anual'!$GC$518,DU122,'Resumen Anual'!$V$9,DF112,'Resumen Anual'!$FE$470)+SUMIFS('Resumen Anual'!$GC$576,DU122,'Resumen Anual'!$V$9,DF112,'Resumen Anual'!$FE$528)+SUMIFS('Resumen Anual'!$GC$634,DU122,'Resumen Anual'!$V$9,DF112,'Resumen Anual'!$FE$586)+SUMIFS('Resumen Anual'!$GC$692,DU122,'Resumen Anual'!$V$9,DF112,'Resumen Anual'!$FE$644)</f>
        <v>0</v>
      </c>
      <c r="EE122" s="770"/>
      <c r="EF122" s="770"/>
      <c r="EG122" s="770"/>
      <c r="EH122" s="770">
        <f>SUMIFS('Resumen Anual'!$AN$54,DU122,'Resumen Anual'!$V$9,DF112,'Resumen Anual'!$L$6)+SUMIFS('Resumen Anual'!$AN$112,DU122,'Resumen Anual'!$V$9,DF112,'Resumen Anual'!$L$64)+SUMIFS('Resumen Anual'!$AN$170,DU122,'Resumen Anual'!$V$9,DF112,'Resumen Anual'!$L$122)+SUMIFS('Resumen Anual'!$AN$228,DU122,'Resumen Anual'!$V$9,DF112,'Resumen Anual'!$L$180)+SUMIFS('Resumen Anual'!$AN$286,DU122,'Resumen Anual'!$V$9,DF112,'Resumen Anual'!$L$238)+SUMIFS('Resumen Anual'!$AN$344,DU122,'Resumen Anual'!$V$9,DF112,'Resumen Anual'!$L$296)+SUMIFS('Resumen Anual'!$AN$402,DU122,'Resumen Anual'!$V$9,DF112,'Resumen Anual'!$L$354)+SUMIFS('Resumen Anual'!$AN$460,DU122,'Resumen Anual'!$V$9,DF112,'Resumen Anual'!$L$412)+SUMIFS('Resumen Anual'!$AN$518,DU122,'Resumen Anual'!$V$9,DF112,'Resumen Anual'!$L$470)+SUMIFS('Resumen Anual'!$AN$576,DU122,'Resumen Anual'!$V$9,DF112,'Resumen Anual'!$L$528)+SUMIFS('Resumen Anual'!$AN$634,DU122,'Resumen Anual'!$V$9,DF112,'Resumen Anual'!$L$586)+SUMIFS('Resumen Anual'!$AN$692,DU122,'Resumen Anual'!$V$9,DF112,'Resumen Anual'!$L$644)+SUMIFS('Resumen Anual'!$CK$54,DU122,'Resumen Anual'!$V$9,DF112,'Resumen Anual'!$BI$6)+SUMIFS('Resumen Anual'!$CK$112,DU122,'Resumen Anual'!$V$9,DF112,'Resumen Anual'!$BI$64)+SUMIFS('Resumen Anual'!$CK$170,DU122,'Resumen Anual'!$V$9,DF112,'Resumen Anual'!$BI$122)+SUMIFS('Resumen Anual'!$CK$228,DU122,'Resumen Anual'!$V$9,DF112,'Resumen Anual'!$BI$180)+SUMIFS('Resumen Anual'!$CK$286,DU122,'Resumen Anual'!$V$9,DF112,'Resumen Anual'!$BI$238)+SUMIFS('Resumen Anual'!$CK$344,DU122,'Resumen Anual'!$V$9,DF112,'Resumen Anual'!$BI$296)+SUMIFS('Resumen Anual'!$CK$402,DU122,'Resumen Anual'!$V$9,DF112,'Resumen Anual'!$BI$354)+SUMIFS('Resumen Anual'!$CK$460,DU122,'Resumen Anual'!$V$9,DF112,'Resumen Anual'!$BI$412)+SUMIFS('Resumen Anual'!$CK$518,DU122,'Resumen Anual'!$V$9,DF112,'Resumen Anual'!$BI$470)+SUMIFS('Resumen Anual'!$CK$576,DU122,'Resumen Anual'!$V$9,DF112,'Resumen Anual'!$BI$528)+SUMIFS('Resumen Anual'!$CK$634,DU122,'Resumen Anual'!$V$9,DF112,'Resumen Anual'!$BI$586)+SUMIFS('Resumen Anual'!$CK$692,DU122,'Resumen Anual'!$V$9,DF112,'Resumen Anual'!$BI$644)+SUMIFS('Resumen Anual'!$EJ$54,DU122,'Resumen Anual'!$V$9,DF112,'Resumen Anual'!$DH$6)+SUMIFS('Resumen Anual'!$EJ$112,DU122,'Resumen Anual'!$V$9,DF112,'Resumen Anual'!$DH$64)+SUMIFS('Resumen Anual'!$EJ$170,DU122,'Resumen Anual'!$V$9,DF112,'Resumen Anual'!$DH$122)+SUMIFS('Resumen Anual'!$EJ$228,DU122,'Resumen Anual'!$V$9,DF112,'Resumen Anual'!$DH$180)+SUMIFS('Resumen Anual'!$EJ$286,DU122,'Resumen Anual'!$V$9,DF112,'Resumen Anual'!$DH$238)+SUMIFS('Resumen Anual'!$EJ$344,DU122,'Resumen Anual'!$V$9,DF112,'Resumen Anual'!$DH$296)+SUMIFS('Resumen Anual'!$EJ$402,DU122,'Resumen Anual'!$V$9,DF112,'Resumen Anual'!$DH$354)+SUMIFS('Resumen Anual'!$EJ$460,DU122,'Resumen Anual'!$V$9,DF112,'Resumen Anual'!$DH$412)+SUMIFS('Resumen Anual'!$EJ$518,DU122,'Resumen Anual'!$V$9,DF112,'Resumen Anual'!$DH$470)+SUMIFS('Resumen Anual'!$EJ$576,DU122,'Resumen Anual'!$V$9,DF112,'Resumen Anual'!$DH$528)+SUMIFS('Resumen Anual'!$EJ$634,DU122,'Resumen Anual'!$V$9,DF112,'Resumen Anual'!$DH$586)+SUMIFS('Resumen Anual'!$EJ$692,DU122,'Resumen Anual'!$V$9,DF112,'Resumen Anual'!$DH$644)+SUMIFS('Resumen Anual'!$GG$54,DU122,'Resumen Anual'!$V$9,DF112,'Resumen Anual'!$FE$6)+SUMIFS('Resumen Anual'!$GG$112,DU122,'Resumen Anual'!$V$9,DF112,'Resumen Anual'!$FE$64)+SUMIFS('Resumen Anual'!$GG$170,DU122,'Resumen Anual'!$V$9,DF112,'Resumen Anual'!$FE$122)+SUMIFS('Resumen Anual'!$GG$228,DU122,'Resumen Anual'!$V$9,DF112,'Resumen Anual'!$FE$180)+SUMIFS('Resumen Anual'!$GG$286,DU122,'Resumen Anual'!$V$9,DF112,'Resumen Anual'!$FE$238)+SUMIFS('Resumen Anual'!$GG$344,DU122,'Resumen Anual'!$V$9,DF112,'Resumen Anual'!$FE$296)+SUMIFS('Resumen Anual'!$GG$402,DU122,'Resumen Anual'!$V$9,DF112,'Resumen Anual'!$FE$354)+SUMIFS('Resumen Anual'!$GG$460,DU122,'Resumen Anual'!$V$9,DF112,'Resumen Anual'!$FE$412)+SUMIFS('Resumen Anual'!$GG$518,DU122,'Resumen Anual'!$V$9,DF112,'Resumen Anual'!$FE$470)+SUMIFS('Resumen Anual'!$GG$576,DU122,'Resumen Anual'!$V$9,DF112,'Resumen Anual'!$FE$528)+SUMIFS('Resumen Anual'!$GG$634,DU122,'Resumen Anual'!$V$9,DF112,'Resumen Anual'!$FE$586)+SUMIFS('Resumen Anual'!$GG$692,DU122,'Resumen Anual'!$V$9,DF112,'Resumen Anual'!$FE$644)</f>
        <v>0</v>
      </c>
      <c r="EI122" s="770"/>
      <c r="EJ122" s="770"/>
      <c r="EK122" s="770"/>
      <c r="EL122" s="756">
        <f>SUMIFS('Resumen Anual'!$AR$54,DU122,'Resumen Anual'!$V$9,DF112,'Resumen Anual'!$L$6)+SUMIFS('Resumen Anual'!$AR$112,DU122,'Resumen Anual'!$V$9,DF112,'Resumen Anual'!$L$64)+SUMIFS('Resumen Anual'!$AR$170,DU122,'Resumen Anual'!$V$9,DF112,'Resumen Anual'!$L$122)+SUMIFS('Resumen Anual'!$AR$228,DU122,'Resumen Anual'!$V$9,DF112,'Resumen Anual'!$L$180)+SUMIFS('Resumen Anual'!$AR$286,DU122,'Resumen Anual'!$V$9,DF112,'Resumen Anual'!$L$238)+SUMIFS('Resumen Anual'!$AR$344,DU122,'Resumen Anual'!$V$9,DF112,'Resumen Anual'!$L$296)+SUMIFS('Resumen Anual'!$AR$402,DU122,'Resumen Anual'!$V$9,DF112,'Resumen Anual'!$L$354)+SUMIFS('Resumen Anual'!$AR$460,DU122,'Resumen Anual'!$V$9,DF112,'Resumen Anual'!$L$412)+SUMIFS('Resumen Anual'!$AR$518,DU122,'Resumen Anual'!$V$9,DF112,'Resumen Anual'!$L$470)+SUMIFS('Resumen Anual'!$AR$576,DU122,'Resumen Anual'!$V$9,DF112,'Resumen Anual'!$L$528)+SUMIFS('Resumen Anual'!$AR$634,DU122,'Resumen Anual'!$V$9,DF112,'Resumen Anual'!$L$586)+SUMIFS('Resumen Anual'!$AR$692,DU122,'Resumen Anual'!$V$9,DF112,'Resumen Anual'!$L$644)+SUMIFS('Resumen Anual'!$CO$54,DU122,'Resumen Anual'!$V$9,DF112,'Resumen Anual'!$BI$6)+SUMIFS('Resumen Anual'!$CO$112,DU122,'Resumen Anual'!$V$9,DF112,'Resumen Anual'!$BI$64)+SUMIFS('Resumen Anual'!$CO$170,DU122,'Resumen Anual'!$V$9,DF112,'Resumen Anual'!$BI$122)+SUMIFS('Resumen Anual'!$CO$228,DU122,'Resumen Anual'!$V$9,DF112,'Resumen Anual'!$BI$180)+SUMIFS('Resumen Anual'!$CO$286,DU122,'Resumen Anual'!$V$9,DF112,'Resumen Anual'!$BI$238)+SUMIFS('Resumen Anual'!$CO$344,DU122,'Resumen Anual'!$V$9,DF112,'Resumen Anual'!$BI$296)+SUMIFS('Resumen Anual'!$CO$402,DU122,'Resumen Anual'!$V$9,DF112,'Resumen Anual'!$BI$354)+SUMIFS('Resumen Anual'!$CO$460,DU122,'Resumen Anual'!$V$9,DF112,'Resumen Anual'!$BI$412)+SUMIFS('Resumen Anual'!$CO$518,DU122,'Resumen Anual'!$V$9,DF112,'Resumen Anual'!$BI$470)+SUMIFS('Resumen Anual'!$CO$576,DU122,'Resumen Anual'!$V$9,DF112,'Resumen Anual'!$BI$528)+SUMIFS('Resumen Anual'!$CO$634,DU122,'Resumen Anual'!$V$9,DF112,'Resumen Anual'!$BI$586)+SUMIFS('Resumen Anual'!$CO$692,DU122,'Resumen Anual'!$V$9,DF112,'Resumen Anual'!$BI$644)+SUMIFS('Resumen Anual'!$EN$54,DU122,'Resumen Anual'!$V$9,DF112,'Resumen Anual'!$DH$6)+SUMIFS('Resumen Anual'!$EN$112,DU122,'Resumen Anual'!$V$9,DF112,'Resumen Anual'!$DH$64)+SUMIFS('Resumen Anual'!$EN$170,DU122,'Resumen Anual'!$V$9,DF112,'Resumen Anual'!$DH$122)+SUMIFS('Resumen Anual'!$EN$228,DU122,'Resumen Anual'!$V$9,DF112,'Resumen Anual'!$DH$180)+SUMIFS('Resumen Anual'!$EN$286,DU122,'Resumen Anual'!$V$9,DF112,'Resumen Anual'!$DH$238)+SUMIFS('Resumen Anual'!$EN$344,DU122,'Resumen Anual'!$V$9,DF112,'Resumen Anual'!$DH$296)+SUMIFS('Resumen Anual'!$EN$402,DU122,'Resumen Anual'!$V$9,DF112,'Resumen Anual'!$DH$354)+SUMIFS('Resumen Anual'!$EN$460,DU122,'Resumen Anual'!$V$9,DF112,'Resumen Anual'!$DH$412)+SUMIFS('Resumen Anual'!$EN$518,DU122,'Resumen Anual'!$V$9,DF112,'Resumen Anual'!$DH$470)+SUMIFS('Resumen Anual'!$EN$576,DU122,'Resumen Anual'!$V$9,DF112,'Resumen Anual'!$DH$528)+SUMIFS('Resumen Anual'!$EN$634,DU122,'Resumen Anual'!$V$9,DF112,'Resumen Anual'!$DH$586)+SUMIFS('Resumen Anual'!$EN$692,DU122,'Resumen Anual'!$V$9,DF112,'Resumen Anual'!$DH$644)+SUMIFS('Resumen Anual'!$GK$54,DU122,'Resumen Anual'!$V$9,DF112,'Resumen Anual'!$FE$6)+SUMIFS('Resumen Anual'!$GK$112,DU122,'Resumen Anual'!$V$9,DF112,'Resumen Anual'!$FE$64)+SUMIFS('Resumen Anual'!$GK$170,DU122,'Resumen Anual'!$V$9,DF112,'Resumen Anual'!$FE$122)+SUMIFS('Resumen Anual'!$GK$228,DU122,'Resumen Anual'!$V$9,DF112,'Resumen Anual'!$FE$180)+SUMIFS('Resumen Anual'!$GK$286,DU122,'Resumen Anual'!$V$9,DF112,'Resumen Anual'!$FE$238)+SUMIFS('Resumen Anual'!$GK$344,DU122,'Resumen Anual'!$V$9,DF112,'Resumen Anual'!$FE$296)+SUMIFS('Resumen Anual'!$GK$402,DU122,'Resumen Anual'!$V$9,DF112,'Resumen Anual'!$FE$354)+SUMIFS('Resumen Anual'!$GK$460,DU122,'Resumen Anual'!$V$9,DF112,'Resumen Anual'!$FE$412)+SUMIFS('Resumen Anual'!$GK$518,DU122,'Resumen Anual'!$V$9,DF112,'Resumen Anual'!$FE$470)+SUMIFS('Resumen Anual'!$GK$576,DU122,'Resumen Anual'!$V$9,DF112,'Resumen Anual'!$FE$528)+SUMIFS('Resumen Anual'!$GK$634,DU122,'Resumen Anual'!$V$9,DF112,'Resumen Anual'!$FE$586)+SUMIFS('Resumen Anual'!$GK$692,DU122,'Resumen Anual'!$V$9,DF112,'Resumen Anual'!$FE$644)</f>
        <v>0</v>
      </c>
      <c r="EM122" s="756"/>
      <c r="EN122" s="756"/>
      <c r="EO122" s="756">
        <f>SUMIFS('Resumen Anual'!$AU$54,DU122,'Resumen Anual'!$V$9,DF112,'Resumen Anual'!$L$6)+SUMIFS('Resumen Anual'!$AU$112,DU122,'Resumen Anual'!$V$9,DF112,'Resumen Anual'!$L$64)+SUMIFS('Resumen Anual'!$AU$170,DU122,'Resumen Anual'!$V$9,DF112,'Resumen Anual'!$L$122)+SUMIFS('Resumen Anual'!$AU$228,DU122,'Resumen Anual'!$V$9,DF112,'Resumen Anual'!$L$180)+SUMIFS('Resumen Anual'!$AU$286,DU122,'Resumen Anual'!$V$9,DF112,'Resumen Anual'!$L$238)+SUMIFS('Resumen Anual'!$AU$344,DU122,'Resumen Anual'!$V$9,DF112,'Resumen Anual'!$L$296)+SUMIFS('Resumen Anual'!$AU$402,DU122,'Resumen Anual'!$V$9,DF112,'Resumen Anual'!$L$354)+SUMIFS('Resumen Anual'!$AU$460,DU122,'Resumen Anual'!$V$9,DF112,'Resumen Anual'!$L$412)+SUMIFS('Resumen Anual'!$AU$518,DU122,'Resumen Anual'!$V$9,DF112,'Resumen Anual'!$L$470)+SUMIFS('Resumen Anual'!$AU$576,DU122,'Resumen Anual'!$V$9,DF112,'Resumen Anual'!$L$528)+SUMIFS('Resumen Anual'!$AU$634,DU122,'Resumen Anual'!$V$9,DF112,'Resumen Anual'!$L$586)+SUMIFS('Resumen Anual'!$AU$692,DU122,'Resumen Anual'!$V$9,DF112,'Resumen Anual'!$L$644)+SUMIFS('Resumen Anual'!$CR$54,DU122,'Resumen Anual'!$V$9,DF112,'Resumen Anual'!$BI$6)+SUMIFS('Resumen Anual'!$CR$112,DU122,'Resumen Anual'!$V$9,DF112,'Resumen Anual'!$BI$64)+SUMIFS('Resumen Anual'!$CR$170,DU122,'Resumen Anual'!$V$9,DF112,'Resumen Anual'!$BI$122)+SUMIFS('Resumen Anual'!$CR$228,DU122,'Resumen Anual'!$V$9,DF112,'Resumen Anual'!$BI$180)+SUMIFS('Resumen Anual'!$CR$286,DU122,'Resumen Anual'!$V$9,DF112,'Resumen Anual'!$BI$238)+SUMIFS('Resumen Anual'!$CR$344,DU122,'Resumen Anual'!$V$9,DF112,'Resumen Anual'!$BI$296)+SUMIFS('Resumen Anual'!$CR$402,DU122,'Resumen Anual'!$V$9,DF112,'Resumen Anual'!$BI$354)+SUMIFS('Resumen Anual'!$CR$460,DU122,'Resumen Anual'!$V$9,DF112,'Resumen Anual'!$BI$412)+SUMIFS('Resumen Anual'!$CR$518,DU122,'Resumen Anual'!$V$9,DF112,'Resumen Anual'!$BI$470)+SUMIFS('Resumen Anual'!$CR$576,DU122,'Resumen Anual'!$V$9,DF112,'Resumen Anual'!$BI$528)+SUMIFS('Resumen Anual'!$CR$634,DU122,'Resumen Anual'!$V$9,DF112,'Resumen Anual'!$BI$586)+SUMIFS('Resumen Anual'!$CR$692,DU122,'Resumen Anual'!$V$9,DF112,'Resumen Anual'!$BI$644)+SUMIFS('Resumen Anual'!$EQ$54,DU122,'Resumen Anual'!$V$9,DF112,'Resumen Anual'!$DH$6)+SUMIFS('Resumen Anual'!$EQ$112,DU122,'Resumen Anual'!$V$9,DF112,'Resumen Anual'!$DH$64)+SUMIFS('Resumen Anual'!$EQ$170,DU122,'Resumen Anual'!$V$9,DF112,'Resumen Anual'!$DH$122)+SUMIFS('Resumen Anual'!$EQ$228,DU122,'Resumen Anual'!$V$9,DF112,'Resumen Anual'!$DH$180)+SUMIFS('Resumen Anual'!$EQ$286,DU122,'Resumen Anual'!$V$9,DF112,'Resumen Anual'!$DH$238)+SUMIFS('Resumen Anual'!$EQ$344,DU122,'Resumen Anual'!$V$9,DF112,'Resumen Anual'!$DH$296)+SUMIFS('Resumen Anual'!$EQ$402,DU122,'Resumen Anual'!$V$9,DF112,'Resumen Anual'!$DH$354)+SUMIFS('Resumen Anual'!$EQ$460,DU122,'Resumen Anual'!$V$9,DF112,'Resumen Anual'!$DH$412)+SUMIFS('Resumen Anual'!$EQ$518,DU122,'Resumen Anual'!$V$9,DF112,'Resumen Anual'!$DH$470)+SUMIFS('Resumen Anual'!$EQ$576,DU122,'Resumen Anual'!$V$9,DF112,'Resumen Anual'!$DH$528)+SUMIFS('Resumen Anual'!$EQ$634,DU122,'Resumen Anual'!$V$9,DF112,'Resumen Anual'!$DH$586)+SUMIFS('Resumen Anual'!$EQ$692,DU122,'Resumen Anual'!$V$9,DF112,'Resumen Anual'!$DH$644)+SUMIFS('Resumen Anual'!$GN$54,DU122,'Resumen Anual'!$V$9,DF112,'Resumen Anual'!$FE$6)+SUMIFS('Resumen Anual'!$GN$112,DU122,'Resumen Anual'!$V$9,DF112,'Resumen Anual'!$FE$64)+SUMIFS('Resumen Anual'!$GN$170,DU122,'Resumen Anual'!$V$9,DF112,'Resumen Anual'!$FE$122)+SUMIFS('Resumen Anual'!$GN$228,DU122,'Resumen Anual'!$V$9,DF112,'Resumen Anual'!$FE$180)+SUMIFS('Resumen Anual'!$GN$286,DU122,'Resumen Anual'!$V$9,DF112,'Resumen Anual'!$FE$238)+SUMIFS('Resumen Anual'!$GN$344,DU122,'Resumen Anual'!$V$9,DF112,'Resumen Anual'!$FE$296)+SUMIFS('Resumen Anual'!$GN$402,DU122,'Resumen Anual'!$V$9,DF112,'Resumen Anual'!$FE$354)+SUMIFS('Resumen Anual'!$GN$460,DU122,'Resumen Anual'!$V$9,DF112,'Resumen Anual'!$FE$412)+SUMIFS('Resumen Anual'!$GN$518,DU122,'Resumen Anual'!$V$9,DF112,'Resumen Anual'!$FE$470)+SUMIFS('Resumen Anual'!$GN$576,DU122,'Resumen Anual'!$V$9,DF112,'Resumen Anual'!$FE$528)+SUMIFS('Resumen Anual'!$GN$634,DU122,'Resumen Anual'!$V$9,DF112,'Resumen Anual'!$FE$586)+SUMIFS('Resumen Anual'!$GN$692,DU122,'Resumen Anual'!$V$9,DF112,'Resumen Anual'!$FE$644)</f>
        <v>0</v>
      </c>
      <c r="EP122" s="756"/>
      <c r="EQ122" s="1215"/>
      <c r="ER122" s="1200"/>
      <c r="ES122" s="171"/>
      <c r="ET122" s="12"/>
      <c r="EU122" s="12"/>
      <c r="EV122" s="12"/>
      <c r="EW122" s="12"/>
      <c r="EX122" s="12"/>
      <c r="EY122" s="12"/>
      <c r="EZ122" s="12"/>
      <c r="FA122" s="12"/>
      <c r="FB122" s="12"/>
      <c r="FC122" s="12"/>
      <c r="FD122" s="12"/>
      <c r="FE122" s="15"/>
      <c r="FF122" s="779" t="str">
        <f>'Resumen Anual'!$O$20</f>
        <v>NOCHE</v>
      </c>
      <c r="FG122" s="776"/>
      <c r="FH122" s="776"/>
      <c r="FI122" s="776"/>
      <c r="FJ122" s="801"/>
      <c r="FK122" s="805">
        <f>SUMIF('Resumen Anual'!$FE$622,FC112,'Resumen Anual'!$FM$636)+SUMIF('Resumen Anual'!$DH$622,FC112,'Resumen Anual'!$DP$636)+SUMIF('Resumen Anual'!$BI$622,FC112,'Resumen Anual'!$BQ$636)+SUMIF('Resumen Anual'!$L$622,FC112,'Resumen Anual'!$T$636)+SUMIF('Resumen Anual'!$FE$566,FC112,'Resumen Anual'!$FM$580)+SUMIF('Resumen Anual'!$DH$566,FC112,'Resumen Anual'!$DP$580)+SUMIF('Resumen Anual'!$BI$566,FC112,'Resumen Anual'!$BQ$580)+SUMIF('Resumen Anual'!$L$566,FC112,'Resumen Anual'!$T$580)+SUMIF('Resumen Anual'!$FE$510,FC112,'Resumen Anual'!$FM$524)+SUMIF('Resumen Anual'!$DH$510,FC112,'Resumen Anual'!$DP$524)+SUMIF('Resumen Anual'!$BI$510,FC112,'Resumen Anual'!$BQ$524)+SUMIF('Resumen Anual'!$L$510,FC112,'Resumen Anual'!$T$524)+SUMIF('Resumen Anual'!$FE$454,FC112,'Resumen Anual'!$FM$468)+SUMIF('Resumen Anual'!$DH$454,FC112,'Resumen Anual'!$DP$468)+SUMIF('Resumen Anual'!$BI$454,FC112,'Resumen Anual'!$BQ$468)+SUMIF('Resumen Anual'!$L$454,FC112,'Resumen Anual'!$T$468)+SUMIF('Resumen Anual'!$FE$398,FC112,'Resumen Anual'!$FM$412)+SUMIF('Resumen Anual'!$DH$398,FC112,'Resumen Anual'!$DP$412)+SUMIF('Resumen Anual'!$BI$398,FC112,'Resumen Anual'!$BQ$412)+SUMIF('Resumen Anual'!$L$398,FC112,'Resumen Anual'!$T$412)+SUMIF('Resumen Anual'!$FE$342,FC112,'Resumen Anual'!$FM$356)+SUMIF('Resumen Anual'!$DH$342,FC112,'Resumen Anual'!$DP$356)+SUMIF('Resumen Anual'!$BI$342,FC112,'Resumen Anual'!$BQ$356)+SUMIF('Resumen Anual'!$L$342,FC112,'Resumen Anual'!$T$356)+SUMIF('Resumen Anual'!$FE$286,FC112,'Resumen Anual'!$FM$300)+SUMIF('Resumen Anual'!$DH$286,FC112,'Resumen Anual'!$DP$300)+SUMIF('Resumen Anual'!$BI$286,FC112,'Resumen Anual'!$BQ$300)+SUMIF('Resumen Anual'!$L$286,FC112,'Resumen Anual'!$T$300)+SUMIF('Resumen Anual'!$FE$230,FC112,'Resumen Anual'!$FM$244)+SUMIF('Resumen Anual'!$DH$230,FC112,'Resumen Anual'!$DP$244)+SUMIF('Resumen Anual'!$BI$230,FC112,'Resumen Anual'!$BQ$244)+SUMIF('Resumen Anual'!$L$230,FC112,'Resumen Anual'!$T$244)+SUMIF('Resumen Anual'!$FE$174,FC112,'Resumen Anual'!$FM$188)+SUMIF('Resumen Anual'!$DH$174,FC112,'Resumen Anual'!$DP$188)+SUMIF('Resumen Anual'!$BI$174,FC112,'Resumen Anual'!$BQ$188)+SUMIF('Resumen Anual'!$L$174,FC112,'Resumen Anual'!$T$188)+SUMIF('Resumen Anual'!$FE$118,FC112,'Resumen Anual'!$FM$132)+SUMIF('Resumen Anual'!$DH$118,FC112,'Resumen Anual'!$DP$132)+SUMIF('Resumen Anual'!$BI$118,FC112,'Resumen Anual'!$BQ$132)+SUMIF('Resumen Anual'!$L$118,FC112,'Resumen Anual'!$T$132)+SUMIF('Resumen Anual'!$FE$62,FC112,'Resumen Anual'!$FM$76)+SUMIF('Resumen Anual'!$DH$62,FC112,'Resumen Anual'!$DP$76)+SUMIF('Resumen Anual'!$BI$62,FC112,'Resumen Anual'!$BQ$76)+SUMIF('Resumen Anual'!$L$62,FC112,'Resumen Anual'!$T$76)+SUMIF('Resumen Anual'!$FE$6,FC112,'Resumen Anual'!$FM$20)+SUMIF('Resumen Anual'!$DH$6,FC112,'Resumen Anual'!$DP$20)+SUMIF('Resumen Anual'!$BI$6,FC112,'Resumen Anual'!$BQ$20)+SUMIF('Resumen Anual'!$L$6,FC112,'Resumen Anual'!$T$20)+SUMIF('Bitácoras Anteriores'!$K$6,FC112,'Bitácoras Anteriores'!$S$17)+SUMIF('Bitácoras Anteriores'!$K$59,$K$6,'Bitácoras Anteriores'!$S$70)+SUMIF('Bitácoras Anteriores'!$K$112,FC112,'Bitácoras Anteriores'!$S$123)+SUMIF('Bitácoras Anteriores'!$K$165,FC112,'Bitácoras Anteriores'!$S$176)+SUMIF('Bitácoras Anteriores'!$K$218,FC112,'Bitácoras Anteriores'!$S$229)+SUMIF('Bitácoras Anteriores'!$K$271,FC112,'Bitácoras Anteriores'!$S$282)+SUMIF('Bitácoras Anteriores'!$K$324,FC112,'Bitácoras Anteriores'!$S$335)+SUMIF('Bitácoras Anteriores'!$BH$6,FC112,'Bitácoras Anteriores'!$BP$17)+SUMIF('Bitácoras Anteriores'!$BH$59,$K$6,'Bitácoras Anteriores'!$BP$70)+SUMIF('Bitácoras Anteriores'!$BH$112,FC112,'Bitácoras Anteriores'!$BP$123)+SUMIF('Bitácoras Anteriores'!$BH$165,FC112,'Bitácoras Anteriores'!$BP$176)+SUMIF('Bitácoras Anteriores'!$BH$218,FC112,'Bitácoras Anteriores'!$BP$229)+SUMIF('Bitácoras Anteriores'!$BH$271,FC112,'Bitácoras Anteriores'!$BP$282)+SUMIF('Bitácoras Anteriores'!$BH$324,FC112,'Bitácoras Anteriores'!$BP$335)+SUMIF('Bitácoras Anteriores'!$DF$6,FC112,'Bitácoras Anteriores'!$DN$17)+SUMIF('Bitácoras Anteriores'!$DF$59,$K$6,'Bitácoras Anteriores'!$DN$70)+SUMIF('Bitácoras Anteriores'!$DF$112,FC112,'Bitácoras Anteriores'!$DN$123)+SUMIF('Bitácoras Anteriores'!$DF$165,FC112,'Bitácoras Anteriores'!$DN$176)+SUMIF('Bitácoras Anteriores'!$DF$218,FC112,'Bitácoras Anteriores'!$DN$229)+SUMIF('Bitácoras Anteriores'!$DF$271,FC112,'Bitácoras Anteriores'!$DN$282)+SUMIF('Bitácoras Anteriores'!$DF$324,FC112,'Bitácoras Anteriores'!$DN$335)+SUMIF('Bitácoras Anteriores'!$FC$6,FC112,'Bitácoras Anteriores'!$FK$17)+SUMIF('Bitácoras Anteriores'!$FC$59,$K$6,'Bitácoras Anteriores'!$FK$70)+SUMIF('Bitácoras Anteriores'!$FC$112,FC112,'Bitácoras Anteriores'!$FK$123)+SUMIF('Bitácoras Anteriores'!$FC$165,FC112,'Bitácoras Anteriores'!$FK$176)+SUMIF('Bitácoras Anteriores'!$FC$218,FC112,'Bitácoras Anteriores'!$FK$229)+SUMIF('Bitácoras Anteriores'!$FC$271,FC112,'Bitácoras Anteriores'!$FK$282)+SUMIF('Bitácoras Anteriores'!$FC$324,FC112,'Bitácoras Anteriores'!$FK$335)</f>
        <v>0</v>
      </c>
      <c r="FL122" s="806"/>
      <c r="FM122" s="806"/>
      <c r="FN122" s="806"/>
      <c r="FO122" s="806"/>
      <c r="FP122" s="807"/>
      <c r="FQ122" s="15"/>
      <c r="FR122" s="771">
        <f>IF(FR118=0," ",FR118+2)</f>
        <v>2024</v>
      </c>
      <c r="FS122" s="772"/>
      <c r="FT122" s="772"/>
      <c r="FU122" s="772"/>
      <c r="FV122" s="772"/>
      <c r="FW122" s="1214">
        <f>SUMIFS('Resumen Anual'!$AF$54,FR122,'Resumen Anual'!$V$9,FC112,'Resumen Anual'!$L$6)+SUMIFS('Resumen Anual'!$AF$112,FR122,'Resumen Anual'!$V$9,FC112,'Resumen Anual'!$L$64)+SUMIFS('Resumen Anual'!$AF$170,FR122,'Resumen Anual'!$V$9,FC112,'Resumen Anual'!$L$122)+SUMIFS('Resumen Anual'!$AF$228,FR122,'Resumen Anual'!$V$9,FC112,'Resumen Anual'!$L$180)+SUMIFS('Resumen Anual'!$AF$286,FR122,'Resumen Anual'!$V$9,FC112,'Resumen Anual'!$L$238)+SUMIFS('Resumen Anual'!$AF$344,FR122,'Resumen Anual'!$V$9,FC112,'Resumen Anual'!$L$296)+SUMIFS('Resumen Anual'!$AF$402,FR122,'Resumen Anual'!$V$9,FC112,'Resumen Anual'!$L$354)+SUMIFS('Resumen Anual'!$AF$460,FR122,'Resumen Anual'!$V$9,FC112,'Resumen Anual'!$L$412)+SUMIFS('Resumen Anual'!$AF$518,FR122,'Resumen Anual'!$V$9,FC112,'Resumen Anual'!$L$470)+SUMIFS('Resumen Anual'!$AF$576,FR122,'Resumen Anual'!$V$9,FC112,'Resumen Anual'!$L$528)+SUMIFS('Resumen Anual'!$AF$634,FR122,'Resumen Anual'!$V$9,FC112,'Resumen Anual'!$L$586)+SUMIFS('Resumen Anual'!$AF$692,FR122,'Resumen Anual'!$V$9,FC112,'Resumen Anual'!$L$644)+SUMIFS('Resumen Anual'!$CC$54,FR122,'Resumen Anual'!$V$9,FC112,'Resumen Anual'!$BI$6)+SUMIFS('Resumen Anual'!$CC$112,FR122,'Resumen Anual'!$V$9,FC112,'Resumen Anual'!$BI$64)+SUMIFS('Resumen Anual'!$CC$170,FR122,'Resumen Anual'!$V$9,FC112,'Resumen Anual'!$BI$122)+SUMIFS('Resumen Anual'!$CC$228,FR122,'Resumen Anual'!$V$9,FC112,'Resumen Anual'!$BI$180)+SUMIFS('Resumen Anual'!$CC$286,FR122,'Resumen Anual'!$V$9,FC112,'Resumen Anual'!$BI$238)+SUMIFS('Resumen Anual'!$CC$344,FR122,'Resumen Anual'!$V$9,FC112,'Resumen Anual'!$BI$296)+SUMIFS('Resumen Anual'!$CC$402,FR122,'Resumen Anual'!$V$9,FC112,'Resumen Anual'!$BI$354)+SUMIFS('Resumen Anual'!$CC$460,FR122,'Resumen Anual'!$V$9,FC112,'Resumen Anual'!$BI$412)+SUMIFS('Resumen Anual'!$CC$518,FR122,'Resumen Anual'!$V$9,FC112,'Resumen Anual'!$BI$470)+SUMIFS('Resumen Anual'!$CC$576,FR122,'Resumen Anual'!$V$9,FC112,'Resumen Anual'!$BI$528)+SUMIFS('Resumen Anual'!$CC$634,FR122,'Resumen Anual'!$V$9,FC112,'Resumen Anual'!$BI$586)+SUMIFS('Resumen Anual'!$CC$692,FR122,'Resumen Anual'!$V$9,FC112,'Resumen Anual'!$BI$644)+SUMIFS('Resumen Anual'!$EB$54,FR122,'Resumen Anual'!$V$9,FC112,'Resumen Anual'!$DH$6)+SUMIFS('Resumen Anual'!$EB$112,FR122,'Resumen Anual'!$V$9,FC112,'Resumen Anual'!$DH$64)+SUMIFS('Resumen Anual'!$EB$170,FR122,'Resumen Anual'!$V$9,FC112,'Resumen Anual'!$DH$122)+SUMIFS('Resumen Anual'!$EB$228,FR122,'Resumen Anual'!$V$9,FC112,'Resumen Anual'!$DH$180)+SUMIFS('Resumen Anual'!$EB$286,FR122,'Resumen Anual'!$V$9,FC112,'Resumen Anual'!$DH$238)+SUMIFS('Resumen Anual'!$EB$344,FR122,'Resumen Anual'!$V$9,FC112,'Resumen Anual'!$DH$296)+SUMIFS('Resumen Anual'!$EB$402,FR122,'Resumen Anual'!$V$9,FC112,'Resumen Anual'!$DH$354)+SUMIFS('Resumen Anual'!$EB$460,FR122,'Resumen Anual'!$V$9,FC112,'Resumen Anual'!$DH$412)+SUMIFS('Resumen Anual'!$EB$518,FR122,'Resumen Anual'!$V$9,FC112,'Resumen Anual'!$DH$470)+SUMIFS('Resumen Anual'!$EB$576,FR122,'Resumen Anual'!$V$9,FC112,'Resumen Anual'!$DH$528)+SUMIFS('Resumen Anual'!$EB$634,FR122,'Resumen Anual'!$V$9,FC112,'Resumen Anual'!$DH$586)+SUMIFS('Resumen Anual'!$EB$692,FR122,'Resumen Anual'!$V$9,FC112,'Resumen Anual'!$DH$644)+SUMIFS('Resumen Anual'!$FY$54,FR122,'Resumen Anual'!$V$9,FC112,'Resumen Anual'!$FE$6)+SUMIFS('Resumen Anual'!$FY$112,FR122,'Resumen Anual'!$V$9,FC112,'Resumen Anual'!$FE$64)+SUMIFS('Resumen Anual'!$FY$170,FR122,'Resumen Anual'!$V$9,FC112,'Resumen Anual'!$FE$122)+SUMIFS('Resumen Anual'!$FY$228,FR122,'Resumen Anual'!$V$9,FC112,'Resumen Anual'!$FE$180)+SUMIFS('Resumen Anual'!$FY$286,FR122,'Resumen Anual'!$V$9,FC112,'Resumen Anual'!$FE$238)+SUMIFS('Resumen Anual'!$FY$344,FR122,'Resumen Anual'!$V$9,FC112,'Resumen Anual'!$FE$296)+SUMIFS('Resumen Anual'!$FY$402,FR122,'Resumen Anual'!$V$9,FC112,'Resumen Anual'!$FE$354)+SUMIFS('Resumen Anual'!$FY$460,FR122,'Resumen Anual'!$V$9,FC112,'Resumen Anual'!$FE$412)+SUMIFS('Resumen Anual'!$FY$518,FR122,'Resumen Anual'!$V$9,FC112,'Resumen Anual'!$FE$470)+SUMIFS('Resumen Anual'!$FY$576,FR122,'Resumen Anual'!$V$9,FC112,'Resumen Anual'!$FE$528)+SUMIFS('Resumen Anual'!$FY$634,FR122,'Resumen Anual'!$V$9,FC112,'Resumen Anual'!$FE$586)+SUMIFS('Resumen Anual'!$FY$692,FR122,'Resumen Anual'!$V$9,FC112,'Resumen Anual'!$FE$644)</f>
        <v>0</v>
      </c>
      <c r="FX122" s="770"/>
      <c r="FY122" s="770"/>
      <c r="FZ122" s="770"/>
      <c r="GA122" s="770">
        <f>SUMIFS('Resumen Anual'!$AJ$54,FR122,'Resumen Anual'!$V$9,FC112,'Resumen Anual'!$L$6)+SUMIFS('Resumen Anual'!$AJ$112,FR122,'Resumen Anual'!$V$9,FC112,'Resumen Anual'!$L$64)+SUMIFS('Resumen Anual'!$AJ$170,FR122,'Resumen Anual'!$V$9,FC112,'Resumen Anual'!$L$122)+SUMIFS('Resumen Anual'!$AJ$228,FR122,'Resumen Anual'!$V$9,FC112,'Resumen Anual'!$L$180)+SUMIFS('Resumen Anual'!$AJ$286,FR122,'Resumen Anual'!$V$9,FC112,'Resumen Anual'!$L$238)+SUMIFS('Resumen Anual'!$AJ$344,FR122,'Resumen Anual'!$V$9,FC112,'Resumen Anual'!$L$296)+SUMIFS('Resumen Anual'!$AJ$402,FR122,'Resumen Anual'!$V$9,FC112,'Resumen Anual'!$L$354)+SUMIFS('Resumen Anual'!$AJ$460,FR122,'Resumen Anual'!$V$9,FC112,'Resumen Anual'!$L$412)+SUMIFS('Resumen Anual'!$AJ$518,FR122,'Resumen Anual'!$V$9,FC112,'Resumen Anual'!$L$470)+SUMIFS('Resumen Anual'!$AJ$576,FR122,'Resumen Anual'!$V$9,FC112,'Resumen Anual'!$L$528)+SUMIFS('Resumen Anual'!$AJ$634,FR122,'Resumen Anual'!$V$9,FC112,'Resumen Anual'!$L$586)+SUMIFS('Resumen Anual'!$AJ$692,FR122,'Resumen Anual'!$V$9,FC112,'Resumen Anual'!$L$644)+SUMIFS('Resumen Anual'!$CG$54,FR122,'Resumen Anual'!$V$9,FC112,'Resumen Anual'!$BI$6)+SUMIFS('Resumen Anual'!$CG$112,FR122,'Resumen Anual'!$V$9,FC112,'Resumen Anual'!$BI$64)+SUMIFS('Resumen Anual'!$CG$170,FR122,'Resumen Anual'!$V$9,FC112,'Resumen Anual'!$BI$122)+SUMIFS('Resumen Anual'!$CG$228,FR122,'Resumen Anual'!$V$9,FC112,'Resumen Anual'!$BI$180)+SUMIFS('Resumen Anual'!$CG$286,FR122,'Resumen Anual'!$V$9,FC112,'Resumen Anual'!$BI$238)+SUMIFS('Resumen Anual'!$CG$344,FR122,'Resumen Anual'!$V$9,FC112,'Resumen Anual'!$BI$296)+SUMIFS('Resumen Anual'!$CG$402,FR122,'Resumen Anual'!$V$9,FC112,'Resumen Anual'!$BI$354)+SUMIFS('Resumen Anual'!$CG$460,FR122,'Resumen Anual'!$V$9,FC112,'Resumen Anual'!$BI$412)+SUMIFS('Resumen Anual'!$CG$518,FR122,'Resumen Anual'!$V$9,FC112,'Resumen Anual'!$BI$470)+SUMIFS('Resumen Anual'!$CG$576,FR122,'Resumen Anual'!$V$9,FC112,'Resumen Anual'!$BI$528)+SUMIFS('Resumen Anual'!$CG$634,FR122,'Resumen Anual'!$V$9,FC112,'Resumen Anual'!$BI$586)+SUMIFS('Resumen Anual'!$CG$692,FR122,'Resumen Anual'!$V$9,FC112,'Resumen Anual'!$BI$644)+SUMIFS('Resumen Anual'!$EF$54,FR122,'Resumen Anual'!$V$9,FC112,'Resumen Anual'!$DH$6)+SUMIFS('Resumen Anual'!$EF$112,FR122,'Resumen Anual'!$V$9,FC112,'Resumen Anual'!$DH$64)+SUMIFS('Resumen Anual'!$EF$170,FR122,'Resumen Anual'!$V$9,FC112,'Resumen Anual'!$DH$122)+SUMIFS('Resumen Anual'!$EF$228,FR122,'Resumen Anual'!$V$9,FC112,'Resumen Anual'!$DH$180)+SUMIFS('Resumen Anual'!$EF$286,FR122,'Resumen Anual'!$V$9,FC112,'Resumen Anual'!$DH$238)+SUMIFS('Resumen Anual'!$EF$344,FR122,'Resumen Anual'!$V$9,FC112,'Resumen Anual'!$DH$296)+SUMIFS('Resumen Anual'!$EF$402,FR122,'Resumen Anual'!$V$9,FC112,'Resumen Anual'!$DH$354)+SUMIFS('Resumen Anual'!$EF$460,FR122,'Resumen Anual'!$V$9,FC112,'Resumen Anual'!$DH$412)+SUMIFS('Resumen Anual'!$EF$518,FR122,'Resumen Anual'!$V$9,FC112,'Resumen Anual'!$DH$470)+SUMIFS('Resumen Anual'!$EF$576,FR122,'Resumen Anual'!$V$9,FC112,'Resumen Anual'!$DH$528)+SUMIFS('Resumen Anual'!$EF$634,FR122,'Resumen Anual'!$V$9,FC112,'Resumen Anual'!$DH$586)+SUMIFS('Resumen Anual'!$EF$692,FR122,'Resumen Anual'!$V$9,FC112,'Resumen Anual'!$DH$644)+SUMIFS('Resumen Anual'!$GC$54,FR122,'Resumen Anual'!$V$9,FC112,'Resumen Anual'!$FE$6)+SUMIFS('Resumen Anual'!$GC$112,FR122,'Resumen Anual'!$V$9,FC112,'Resumen Anual'!$FE$64)+SUMIFS('Resumen Anual'!$GC$170,FR122,'Resumen Anual'!$V$9,FC112,'Resumen Anual'!$FE$122)+SUMIFS('Resumen Anual'!$GC$228,FR122,'Resumen Anual'!$V$9,FC112,'Resumen Anual'!$FE$180)+SUMIFS('Resumen Anual'!$GC$286,FR122,'Resumen Anual'!$V$9,FC112,'Resumen Anual'!$FE$238)+SUMIFS('Resumen Anual'!$GC$344,FR122,'Resumen Anual'!$V$9,FC112,'Resumen Anual'!$FE$296)+SUMIFS('Resumen Anual'!$GC$402,FR122,'Resumen Anual'!$V$9,FC112,'Resumen Anual'!$FE$354)+SUMIFS('Resumen Anual'!$GC$460,FR122,'Resumen Anual'!$V$9,FC112,'Resumen Anual'!$FE$412)+SUMIFS('Resumen Anual'!$GC$518,FR122,'Resumen Anual'!$V$9,FC112,'Resumen Anual'!$FE$470)+SUMIFS('Resumen Anual'!$GC$576,FR122,'Resumen Anual'!$V$9,FC112,'Resumen Anual'!$FE$528)+SUMIFS('Resumen Anual'!$GC$634,FR122,'Resumen Anual'!$V$9,FC112,'Resumen Anual'!$FE$586)+SUMIFS('Resumen Anual'!$GC$692,FR122,'Resumen Anual'!$V$9,FC112,'Resumen Anual'!$FE$644)</f>
        <v>0</v>
      </c>
      <c r="GB122" s="770"/>
      <c r="GC122" s="770"/>
      <c r="GD122" s="770"/>
      <c r="GE122" s="770">
        <f>SUMIFS('Resumen Anual'!$AN$54,FR122,'Resumen Anual'!$V$9,FC112,'Resumen Anual'!$L$6)+SUMIFS('Resumen Anual'!$AN$112,FR122,'Resumen Anual'!$V$9,FC112,'Resumen Anual'!$L$64)+SUMIFS('Resumen Anual'!$AN$170,FR122,'Resumen Anual'!$V$9,FC112,'Resumen Anual'!$L$122)+SUMIFS('Resumen Anual'!$AN$228,FR122,'Resumen Anual'!$V$9,FC112,'Resumen Anual'!$L$180)+SUMIFS('Resumen Anual'!$AN$286,FR122,'Resumen Anual'!$V$9,FC112,'Resumen Anual'!$L$238)+SUMIFS('Resumen Anual'!$AN$344,FR122,'Resumen Anual'!$V$9,FC112,'Resumen Anual'!$L$296)+SUMIFS('Resumen Anual'!$AN$402,FR122,'Resumen Anual'!$V$9,FC112,'Resumen Anual'!$L$354)+SUMIFS('Resumen Anual'!$AN$460,FR122,'Resumen Anual'!$V$9,FC112,'Resumen Anual'!$L$412)+SUMIFS('Resumen Anual'!$AN$518,FR122,'Resumen Anual'!$V$9,FC112,'Resumen Anual'!$L$470)+SUMIFS('Resumen Anual'!$AN$576,FR122,'Resumen Anual'!$V$9,FC112,'Resumen Anual'!$L$528)+SUMIFS('Resumen Anual'!$AN$634,FR122,'Resumen Anual'!$V$9,FC112,'Resumen Anual'!$L$586)+SUMIFS('Resumen Anual'!$AN$692,FR122,'Resumen Anual'!$V$9,FC112,'Resumen Anual'!$L$644)+SUMIFS('Resumen Anual'!$CK$54,FR122,'Resumen Anual'!$V$9,FC112,'Resumen Anual'!$BI$6)+SUMIFS('Resumen Anual'!$CK$112,FR122,'Resumen Anual'!$V$9,FC112,'Resumen Anual'!$BI$64)+SUMIFS('Resumen Anual'!$CK$170,FR122,'Resumen Anual'!$V$9,FC112,'Resumen Anual'!$BI$122)+SUMIFS('Resumen Anual'!$CK$228,FR122,'Resumen Anual'!$V$9,FC112,'Resumen Anual'!$BI$180)+SUMIFS('Resumen Anual'!$CK$286,FR122,'Resumen Anual'!$V$9,FC112,'Resumen Anual'!$BI$238)+SUMIFS('Resumen Anual'!$CK$344,FR122,'Resumen Anual'!$V$9,FC112,'Resumen Anual'!$BI$296)+SUMIFS('Resumen Anual'!$CK$402,FR122,'Resumen Anual'!$V$9,FC112,'Resumen Anual'!$BI$354)+SUMIFS('Resumen Anual'!$CK$460,FR122,'Resumen Anual'!$V$9,FC112,'Resumen Anual'!$BI$412)+SUMIFS('Resumen Anual'!$CK$518,FR122,'Resumen Anual'!$V$9,FC112,'Resumen Anual'!$BI$470)+SUMIFS('Resumen Anual'!$CK$576,FR122,'Resumen Anual'!$V$9,FC112,'Resumen Anual'!$BI$528)+SUMIFS('Resumen Anual'!$CK$634,FR122,'Resumen Anual'!$V$9,FC112,'Resumen Anual'!$BI$586)+SUMIFS('Resumen Anual'!$CK$692,FR122,'Resumen Anual'!$V$9,FC112,'Resumen Anual'!$BI$644)+SUMIFS('Resumen Anual'!$EJ$54,FR122,'Resumen Anual'!$V$9,FC112,'Resumen Anual'!$DH$6)+SUMIFS('Resumen Anual'!$EJ$112,FR122,'Resumen Anual'!$V$9,FC112,'Resumen Anual'!$DH$64)+SUMIFS('Resumen Anual'!$EJ$170,FR122,'Resumen Anual'!$V$9,FC112,'Resumen Anual'!$DH$122)+SUMIFS('Resumen Anual'!$EJ$228,FR122,'Resumen Anual'!$V$9,FC112,'Resumen Anual'!$DH$180)+SUMIFS('Resumen Anual'!$EJ$286,FR122,'Resumen Anual'!$V$9,FC112,'Resumen Anual'!$DH$238)+SUMIFS('Resumen Anual'!$EJ$344,FR122,'Resumen Anual'!$V$9,FC112,'Resumen Anual'!$DH$296)+SUMIFS('Resumen Anual'!$EJ$402,FR122,'Resumen Anual'!$V$9,FC112,'Resumen Anual'!$DH$354)+SUMIFS('Resumen Anual'!$EJ$460,FR122,'Resumen Anual'!$V$9,FC112,'Resumen Anual'!$DH$412)+SUMIFS('Resumen Anual'!$EJ$518,FR122,'Resumen Anual'!$V$9,FC112,'Resumen Anual'!$DH$470)+SUMIFS('Resumen Anual'!$EJ$576,FR122,'Resumen Anual'!$V$9,FC112,'Resumen Anual'!$DH$528)+SUMIFS('Resumen Anual'!$EJ$634,FR122,'Resumen Anual'!$V$9,FC112,'Resumen Anual'!$DH$586)+SUMIFS('Resumen Anual'!$EJ$692,FR122,'Resumen Anual'!$V$9,FC112,'Resumen Anual'!$DH$644)+SUMIFS('Resumen Anual'!$GG$54,FR122,'Resumen Anual'!$V$9,FC112,'Resumen Anual'!$FE$6)+SUMIFS('Resumen Anual'!$GG$112,FR122,'Resumen Anual'!$V$9,FC112,'Resumen Anual'!$FE$64)+SUMIFS('Resumen Anual'!$GG$170,FR122,'Resumen Anual'!$V$9,FC112,'Resumen Anual'!$FE$122)+SUMIFS('Resumen Anual'!$GG$228,FR122,'Resumen Anual'!$V$9,FC112,'Resumen Anual'!$FE$180)+SUMIFS('Resumen Anual'!$GG$286,FR122,'Resumen Anual'!$V$9,FC112,'Resumen Anual'!$FE$238)+SUMIFS('Resumen Anual'!$GG$344,FR122,'Resumen Anual'!$V$9,FC112,'Resumen Anual'!$FE$296)+SUMIFS('Resumen Anual'!$GG$402,FR122,'Resumen Anual'!$V$9,FC112,'Resumen Anual'!$FE$354)+SUMIFS('Resumen Anual'!$GG$460,FR122,'Resumen Anual'!$V$9,FC112,'Resumen Anual'!$FE$412)+SUMIFS('Resumen Anual'!$GG$518,FR122,'Resumen Anual'!$V$9,FC112,'Resumen Anual'!$FE$470)+SUMIFS('Resumen Anual'!$GG$576,FR122,'Resumen Anual'!$V$9,FC112,'Resumen Anual'!$FE$528)+SUMIFS('Resumen Anual'!$GG$634,FR122,'Resumen Anual'!$V$9,FC112,'Resumen Anual'!$FE$586)+SUMIFS('Resumen Anual'!$GG$692,FR122,'Resumen Anual'!$V$9,FC112,'Resumen Anual'!$FE$644)</f>
        <v>0</v>
      </c>
      <c r="GF122" s="770"/>
      <c r="GG122" s="770"/>
      <c r="GH122" s="770"/>
      <c r="GI122" s="756">
        <f>SUMIFS('Resumen Anual'!$AR$54,FR122,'Resumen Anual'!$V$9,FC112,'Resumen Anual'!$L$6)+SUMIFS('Resumen Anual'!$AR$112,FR122,'Resumen Anual'!$V$9,FC112,'Resumen Anual'!$L$64)+SUMIFS('Resumen Anual'!$AR$170,FR122,'Resumen Anual'!$V$9,FC112,'Resumen Anual'!$L$122)+SUMIFS('Resumen Anual'!$AR$228,FR122,'Resumen Anual'!$V$9,FC112,'Resumen Anual'!$L$180)+SUMIFS('Resumen Anual'!$AR$286,FR122,'Resumen Anual'!$V$9,FC112,'Resumen Anual'!$L$238)+SUMIFS('Resumen Anual'!$AR$344,FR122,'Resumen Anual'!$V$9,FC112,'Resumen Anual'!$L$296)+SUMIFS('Resumen Anual'!$AR$402,FR122,'Resumen Anual'!$V$9,FC112,'Resumen Anual'!$L$354)+SUMIFS('Resumen Anual'!$AR$460,FR122,'Resumen Anual'!$V$9,FC112,'Resumen Anual'!$L$412)+SUMIFS('Resumen Anual'!$AR$518,FR122,'Resumen Anual'!$V$9,FC112,'Resumen Anual'!$L$470)+SUMIFS('Resumen Anual'!$AR$576,FR122,'Resumen Anual'!$V$9,FC112,'Resumen Anual'!$L$528)+SUMIFS('Resumen Anual'!$AR$634,FR122,'Resumen Anual'!$V$9,FC112,'Resumen Anual'!$L$586)+SUMIFS('Resumen Anual'!$AR$692,FR122,'Resumen Anual'!$V$9,FC112,'Resumen Anual'!$L$644)+SUMIFS('Resumen Anual'!$CO$54,FR122,'Resumen Anual'!$V$9,FC112,'Resumen Anual'!$BI$6)+SUMIFS('Resumen Anual'!$CO$112,FR122,'Resumen Anual'!$V$9,FC112,'Resumen Anual'!$BI$64)+SUMIFS('Resumen Anual'!$CO$170,FR122,'Resumen Anual'!$V$9,FC112,'Resumen Anual'!$BI$122)+SUMIFS('Resumen Anual'!$CO$228,FR122,'Resumen Anual'!$V$9,FC112,'Resumen Anual'!$BI$180)+SUMIFS('Resumen Anual'!$CO$286,FR122,'Resumen Anual'!$V$9,FC112,'Resumen Anual'!$BI$238)+SUMIFS('Resumen Anual'!$CO$344,FR122,'Resumen Anual'!$V$9,FC112,'Resumen Anual'!$BI$296)+SUMIFS('Resumen Anual'!$CO$402,FR122,'Resumen Anual'!$V$9,FC112,'Resumen Anual'!$BI$354)+SUMIFS('Resumen Anual'!$CO$460,FR122,'Resumen Anual'!$V$9,FC112,'Resumen Anual'!$BI$412)+SUMIFS('Resumen Anual'!$CO$518,FR122,'Resumen Anual'!$V$9,FC112,'Resumen Anual'!$BI$470)+SUMIFS('Resumen Anual'!$CO$576,FR122,'Resumen Anual'!$V$9,FC112,'Resumen Anual'!$BI$528)+SUMIFS('Resumen Anual'!$CO$634,FR122,'Resumen Anual'!$V$9,FC112,'Resumen Anual'!$BI$586)+SUMIFS('Resumen Anual'!$CO$692,FR122,'Resumen Anual'!$V$9,FC112,'Resumen Anual'!$BI$644)+SUMIFS('Resumen Anual'!$EN$54,FR122,'Resumen Anual'!$V$9,FC112,'Resumen Anual'!$DH$6)+SUMIFS('Resumen Anual'!$EN$112,FR122,'Resumen Anual'!$V$9,FC112,'Resumen Anual'!$DH$64)+SUMIFS('Resumen Anual'!$EN$170,FR122,'Resumen Anual'!$V$9,FC112,'Resumen Anual'!$DH$122)+SUMIFS('Resumen Anual'!$EN$228,FR122,'Resumen Anual'!$V$9,FC112,'Resumen Anual'!$DH$180)+SUMIFS('Resumen Anual'!$EN$286,FR122,'Resumen Anual'!$V$9,FC112,'Resumen Anual'!$DH$238)+SUMIFS('Resumen Anual'!$EN$344,FR122,'Resumen Anual'!$V$9,FC112,'Resumen Anual'!$DH$296)+SUMIFS('Resumen Anual'!$EN$402,FR122,'Resumen Anual'!$V$9,FC112,'Resumen Anual'!$DH$354)+SUMIFS('Resumen Anual'!$EN$460,FR122,'Resumen Anual'!$V$9,FC112,'Resumen Anual'!$DH$412)+SUMIFS('Resumen Anual'!$EN$518,FR122,'Resumen Anual'!$V$9,FC112,'Resumen Anual'!$DH$470)+SUMIFS('Resumen Anual'!$EN$576,FR122,'Resumen Anual'!$V$9,FC112,'Resumen Anual'!$DH$528)+SUMIFS('Resumen Anual'!$EN$634,FR122,'Resumen Anual'!$V$9,FC112,'Resumen Anual'!$DH$586)+SUMIFS('Resumen Anual'!$EN$692,FR122,'Resumen Anual'!$V$9,FC112,'Resumen Anual'!$DH$644)+SUMIFS('Resumen Anual'!$GK$54,FR122,'Resumen Anual'!$V$9,FC112,'Resumen Anual'!$FE$6)+SUMIFS('Resumen Anual'!$GK$112,FR122,'Resumen Anual'!$V$9,FC112,'Resumen Anual'!$FE$64)+SUMIFS('Resumen Anual'!$GK$170,FR122,'Resumen Anual'!$V$9,FC112,'Resumen Anual'!$FE$122)+SUMIFS('Resumen Anual'!$GK$228,FR122,'Resumen Anual'!$V$9,FC112,'Resumen Anual'!$FE$180)+SUMIFS('Resumen Anual'!$GK$286,FR122,'Resumen Anual'!$V$9,FC112,'Resumen Anual'!$FE$238)+SUMIFS('Resumen Anual'!$GK$344,FR122,'Resumen Anual'!$V$9,FC112,'Resumen Anual'!$FE$296)+SUMIFS('Resumen Anual'!$GK$402,FR122,'Resumen Anual'!$V$9,FC112,'Resumen Anual'!$FE$354)+SUMIFS('Resumen Anual'!$GK$460,FR122,'Resumen Anual'!$V$9,FC112,'Resumen Anual'!$FE$412)+SUMIFS('Resumen Anual'!$GK$518,FR122,'Resumen Anual'!$V$9,FC112,'Resumen Anual'!$FE$470)+SUMIFS('Resumen Anual'!$GK$576,FR122,'Resumen Anual'!$V$9,FC112,'Resumen Anual'!$FE$528)+SUMIFS('Resumen Anual'!$GK$634,FR122,'Resumen Anual'!$V$9,FC112,'Resumen Anual'!$FE$586)+SUMIFS('Resumen Anual'!$GK$692,FR122,'Resumen Anual'!$V$9,FC112,'Resumen Anual'!$FE$644)</f>
        <v>0</v>
      </c>
      <c r="GJ122" s="756"/>
      <c r="GK122" s="756"/>
      <c r="GL122" s="756">
        <f>SUMIFS('Resumen Anual'!$AU$54,FR122,'Resumen Anual'!$V$9,FC112,'Resumen Anual'!$L$6)+SUMIFS('Resumen Anual'!$AU$112,FR122,'Resumen Anual'!$V$9,FC112,'Resumen Anual'!$L$64)+SUMIFS('Resumen Anual'!$AU$170,FR122,'Resumen Anual'!$V$9,FC112,'Resumen Anual'!$L$122)+SUMIFS('Resumen Anual'!$AU$228,FR122,'Resumen Anual'!$V$9,FC112,'Resumen Anual'!$L$180)+SUMIFS('Resumen Anual'!$AU$286,FR122,'Resumen Anual'!$V$9,FC112,'Resumen Anual'!$L$238)+SUMIFS('Resumen Anual'!$AU$344,FR122,'Resumen Anual'!$V$9,FC112,'Resumen Anual'!$L$296)+SUMIFS('Resumen Anual'!$AU$402,FR122,'Resumen Anual'!$V$9,FC112,'Resumen Anual'!$L$354)+SUMIFS('Resumen Anual'!$AU$460,FR122,'Resumen Anual'!$V$9,FC112,'Resumen Anual'!$L$412)+SUMIFS('Resumen Anual'!$AU$518,FR122,'Resumen Anual'!$V$9,FC112,'Resumen Anual'!$L$470)+SUMIFS('Resumen Anual'!$AU$576,FR122,'Resumen Anual'!$V$9,FC112,'Resumen Anual'!$L$528)+SUMIFS('Resumen Anual'!$AU$634,FR122,'Resumen Anual'!$V$9,FC112,'Resumen Anual'!$L$586)+SUMIFS('Resumen Anual'!$AU$692,FR122,'Resumen Anual'!$V$9,FC112,'Resumen Anual'!$L$644)+SUMIFS('Resumen Anual'!$CR$54,FR122,'Resumen Anual'!$V$9,FC112,'Resumen Anual'!$BI$6)+SUMIFS('Resumen Anual'!$CR$112,FR122,'Resumen Anual'!$V$9,FC112,'Resumen Anual'!$BI$64)+SUMIFS('Resumen Anual'!$CR$170,FR122,'Resumen Anual'!$V$9,FC112,'Resumen Anual'!$BI$122)+SUMIFS('Resumen Anual'!$CR$228,FR122,'Resumen Anual'!$V$9,FC112,'Resumen Anual'!$BI$180)+SUMIFS('Resumen Anual'!$CR$286,FR122,'Resumen Anual'!$V$9,FC112,'Resumen Anual'!$BI$238)+SUMIFS('Resumen Anual'!$CR$344,FR122,'Resumen Anual'!$V$9,FC112,'Resumen Anual'!$BI$296)+SUMIFS('Resumen Anual'!$CR$402,FR122,'Resumen Anual'!$V$9,FC112,'Resumen Anual'!$BI$354)+SUMIFS('Resumen Anual'!$CR$460,FR122,'Resumen Anual'!$V$9,FC112,'Resumen Anual'!$BI$412)+SUMIFS('Resumen Anual'!$CR$518,FR122,'Resumen Anual'!$V$9,FC112,'Resumen Anual'!$BI$470)+SUMIFS('Resumen Anual'!$CR$576,FR122,'Resumen Anual'!$V$9,FC112,'Resumen Anual'!$BI$528)+SUMIFS('Resumen Anual'!$CR$634,FR122,'Resumen Anual'!$V$9,FC112,'Resumen Anual'!$BI$586)+SUMIFS('Resumen Anual'!$CR$692,FR122,'Resumen Anual'!$V$9,FC112,'Resumen Anual'!$BI$644)+SUMIFS('Resumen Anual'!$EQ$54,FR122,'Resumen Anual'!$V$9,FC112,'Resumen Anual'!$DH$6)+SUMIFS('Resumen Anual'!$EQ$112,FR122,'Resumen Anual'!$V$9,FC112,'Resumen Anual'!$DH$64)+SUMIFS('Resumen Anual'!$EQ$170,FR122,'Resumen Anual'!$V$9,FC112,'Resumen Anual'!$DH$122)+SUMIFS('Resumen Anual'!$EQ$228,FR122,'Resumen Anual'!$V$9,FC112,'Resumen Anual'!$DH$180)+SUMIFS('Resumen Anual'!$EQ$286,FR122,'Resumen Anual'!$V$9,FC112,'Resumen Anual'!$DH$238)+SUMIFS('Resumen Anual'!$EQ$344,FR122,'Resumen Anual'!$V$9,FC112,'Resumen Anual'!$DH$296)+SUMIFS('Resumen Anual'!$EQ$402,FR122,'Resumen Anual'!$V$9,FC112,'Resumen Anual'!$DH$354)+SUMIFS('Resumen Anual'!$EQ$460,FR122,'Resumen Anual'!$V$9,FC112,'Resumen Anual'!$DH$412)+SUMIFS('Resumen Anual'!$EQ$518,FR122,'Resumen Anual'!$V$9,FC112,'Resumen Anual'!$DH$470)+SUMIFS('Resumen Anual'!$EQ$576,FR122,'Resumen Anual'!$V$9,FC112,'Resumen Anual'!$DH$528)+SUMIFS('Resumen Anual'!$EQ$634,FR122,'Resumen Anual'!$V$9,FC112,'Resumen Anual'!$DH$586)+SUMIFS('Resumen Anual'!$EQ$692,FR122,'Resumen Anual'!$V$9,FC112,'Resumen Anual'!$DH$644)+SUMIFS('Resumen Anual'!$GN$54,FR122,'Resumen Anual'!$V$9,FC112,'Resumen Anual'!$FE$6)+SUMIFS('Resumen Anual'!$GN$112,FR122,'Resumen Anual'!$V$9,FC112,'Resumen Anual'!$FE$64)+SUMIFS('Resumen Anual'!$GN$170,FR122,'Resumen Anual'!$V$9,FC112,'Resumen Anual'!$FE$122)+SUMIFS('Resumen Anual'!$GN$228,FR122,'Resumen Anual'!$V$9,FC112,'Resumen Anual'!$FE$180)+SUMIFS('Resumen Anual'!$GN$286,FR122,'Resumen Anual'!$V$9,FC112,'Resumen Anual'!$FE$238)+SUMIFS('Resumen Anual'!$GN$344,FR122,'Resumen Anual'!$V$9,FC112,'Resumen Anual'!$FE$296)+SUMIFS('Resumen Anual'!$GN$402,FR122,'Resumen Anual'!$V$9,FC112,'Resumen Anual'!$FE$354)+SUMIFS('Resumen Anual'!$GN$460,FR122,'Resumen Anual'!$V$9,FC112,'Resumen Anual'!$FE$412)+SUMIFS('Resumen Anual'!$GN$518,FR122,'Resumen Anual'!$V$9,FC112,'Resumen Anual'!$FE$470)+SUMIFS('Resumen Anual'!$GN$576,FR122,'Resumen Anual'!$V$9,FC112,'Resumen Anual'!$FE$528)+SUMIFS('Resumen Anual'!$GN$634,FR122,'Resumen Anual'!$V$9,FC112,'Resumen Anual'!$FE$586)+SUMIFS('Resumen Anual'!$GN$692,FR122,'Resumen Anual'!$V$9,FC112,'Resumen Anual'!$FE$644)</f>
        <v>0</v>
      </c>
      <c r="GM122" s="756"/>
      <c r="GN122" s="756"/>
      <c r="GO122" s="1200"/>
    </row>
    <row r="123" spans="1:197" ht="11.25" customHeight="1" x14ac:dyDescent="0.25">
      <c r="A123" s="171"/>
      <c r="B123" s="779" t="str">
        <f>'Resumen Anual'!$C$21</f>
        <v>SOLO</v>
      </c>
      <c r="C123" s="776"/>
      <c r="D123" s="776"/>
      <c r="E123" s="776"/>
      <c r="F123" s="761">
        <f>SUMIF('Resumen Anual'!$FE$622,K112,'Resumen Anual'!$FA$637)+SUMIF('Resumen Anual'!$DH$622,K112,'Resumen Anual'!$DD$637)+SUMIF('Resumen Anual'!$BI$622,K112,'Resumen Anual'!$BE$637)+SUMIF('Resumen Anual'!$L$622,K112,'Resumen Anual'!$H$637)+SUMIF('Resumen Anual'!$FE$566,K112,'Resumen Anual'!$FA$581)+SUMIF('Resumen Anual'!$DH$566,K112,'Resumen Anual'!$DD$581)+SUMIF('Resumen Anual'!$BI$566,K112,'Resumen Anual'!$BE$581)+SUMIF('Resumen Anual'!$L$566,K112,'Resumen Anual'!$H$581)+SUMIF('Resumen Anual'!$FE$510,K112,'Resumen Anual'!$FA$525)+SUMIF('Resumen Anual'!$DH$510,K112,'Resumen Anual'!$DD$525)+SUMIF('Resumen Anual'!$BI$510,K112,'Resumen Anual'!$BE$525)+SUMIF('Resumen Anual'!$L$510,K112,'Resumen Anual'!$H$525)+SUMIF('Resumen Anual'!$FE$454,K112,'Resumen Anual'!$FA$469)+SUMIF('Resumen Anual'!$DH$454,K112,'Resumen Anual'!$DD$469)+SUMIF('Resumen Anual'!$BI$454,K112,'Resumen Anual'!$BE$469)+SUMIF('Resumen Anual'!$L$454,K112,'Resumen Anual'!$H$469)+SUMIF('Resumen Anual'!$FE$398,K112,'Resumen Anual'!$FA$413)+SUMIF('Resumen Anual'!$DH$398,K112,'Resumen Anual'!$DD$413)+SUMIF('Resumen Anual'!$BI$398,K112,'Resumen Anual'!$BE$413)+SUMIF('Resumen Anual'!$L$398,K112,'Resumen Anual'!$H$413)+SUMIF('Resumen Anual'!$FE$342,K112,'Resumen Anual'!$FA$357)+SUMIF('Resumen Anual'!$DH$342,K112,'Resumen Anual'!$DD$357)+SUMIF('Resumen Anual'!$BI$342,K112,'Resumen Anual'!$BE$357)+SUMIF('Resumen Anual'!$L$342,K112,'Resumen Anual'!$H$357)+SUMIF('Resumen Anual'!$FE$286,K112,'Resumen Anual'!$FA$301)+SUMIF('Resumen Anual'!$DH$286,K112,'Resumen Anual'!$DD$301)+SUMIF('Resumen Anual'!$BI$286,K112,'Resumen Anual'!$BE$301)+SUMIF('Resumen Anual'!$L$286,K112,'Resumen Anual'!$H$301)+SUMIF('Resumen Anual'!$FE$230,K112,'Resumen Anual'!$FA$245)+SUMIF('Resumen Anual'!$DH$230,K112,'Resumen Anual'!$DD$245)+SUMIF('Resumen Anual'!$BI$230,K112,'Resumen Anual'!$BE$245)+SUMIF('Resumen Anual'!$L$230,K112,'Resumen Anual'!$H$245)+SUMIF('Resumen Anual'!$FE$174,K112,'Resumen Anual'!$FA$189)+SUMIF('Resumen Anual'!$DH$174,K112,'Resumen Anual'!$DD$189)+SUMIF('Resumen Anual'!$BI$174,K112,'Resumen Anual'!$BE$189)+SUMIF('Resumen Anual'!$L$174,K112,'Resumen Anual'!$H$189)+SUMIF('Resumen Anual'!$FE$118,K112,'Resumen Anual'!$FA$133)+SUMIF('Resumen Anual'!$DH$118,K112,'Resumen Anual'!$DD$133)+SUMIF('Resumen Anual'!$BI$118,K112,'Resumen Anual'!$BE$133)+SUMIF('Resumen Anual'!$L$118,K112,'Resumen Anual'!$H$133)+SUMIF('Resumen Anual'!$FE$62,K112,'Resumen Anual'!$FA$77)+SUMIF('Resumen Anual'!$DH$62,K112,'Resumen Anual'!$DD$77)+SUMIF('Resumen Anual'!$BI$62,K112,'Resumen Anual'!$BE$77)+SUMIF('Resumen Anual'!$L$62,K112,'Resumen Anual'!$H$77)+SUMIF('Resumen Anual'!$FE$6,K112,'Resumen Anual'!$FA$21)+SUMIF('Resumen Anual'!$DH$6,K112,'Resumen Anual'!$DD$21)+SUMIF('Resumen Anual'!$BI$6,K112,'Resumen Anual'!$BE$21)+SUMIF('Resumen Anual'!$L$6,K112,'Resumen Anual'!$H$21)+SUMIF('Bitácoras Anteriores'!$K$6,K112,'Bitácoras Anteriores'!$F$17)+SUMIF('Bitácoras Anteriores'!$K$59,$K$6,'Bitácoras Anteriores'!$F$70)+SUMIF('Bitácoras Anteriores'!$K$112,K112,'Bitácoras Anteriores'!$F$123)+SUMIF('Bitácoras Anteriores'!$K$165,K112,'Bitácoras Anteriores'!$F$176)+SUMIF('Bitácoras Anteriores'!$K$218,K112,'Bitácoras Anteriores'!$F$229)+SUMIF('Bitácoras Anteriores'!$K$271,K112,'Bitácoras Anteriores'!$F$282)+SUMIF('Bitácoras Anteriores'!$K$324,K112,'Bitácoras Anteriores'!$F$335)+SUMIF('Bitácoras Anteriores'!$BH$6,K112,'Bitácoras Anteriores'!$BD$17)+SUMIF('Bitácoras Anteriores'!$BH$59,$K$6,'Bitácoras Anteriores'!$BD$70)+SUMIF('Bitácoras Anteriores'!$BH$112,K112,'Bitácoras Anteriores'!$BD$123)+SUMIF('Bitácoras Anteriores'!$BH$165,K112,'Bitácoras Anteriores'!$BD$176)+SUMIF('Bitácoras Anteriores'!$BH$218,K112,'Bitácoras Anteriores'!$BD$229)+SUMIF('Bitácoras Anteriores'!$BH$271,K112,'Bitácoras Anteriores'!$BD$282)+SUMIF('Bitácoras Anteriores'!$BH$324,K112,'Bitácoras Anteriores'!$BD$335)+SUMIF('Bitácoras Anteriores'!$DF$6,K112,'Bitácoras Anteriores'!$DB$17)+SUMIF('Bitácoras Anteriores'!$DF$59,$K$6,'Bitácoras Anteriores'!$DB$70)+SUMIF('Bitácoras Anteriores'!$DF$112,K112,'Bitácoras Anteriores'!$DB$123)+SUMIF('Bitácoras Anteriores'!$DF$165,K112,'Bitácoras Anteriores'!$DB$176)+SUMIF('Bitácoras Anteriores'!$DF$218,K112,'Bitácoras Anteriores'!$DB$229)+SUMIF('Bitácoras Anteriores'!$DF$271,K112,'Bitácoras Anteriores'!$DB$282)+SUMIF('Bitácoras Anteriores'!$DF$324,K112,'Bitácoras Anteriores'!$DB$335)+SUMIF('Bitácoras Anteriores'!$FC$6,K112,'Bitácoras Anteriores'!$EY$17)+SUMIF('Bitácoras Anteriores'!$FC$59,$K$6,'Bitácoras Anteriores'!$EY$70)+SUMIF('Bitácoras Anteriores'!$FC$112,K112,'Bitácoras Anteriores'!$EY$123)+SUMIF('Bitácoras Anteriores'!$FC$165,K112,'Bitácoras Anteriores'!$EY$176)+SUMIF('Bitácoras Anteriores'!$FC$218,K112,'Bitácoras Anteriores'!$EY$229)+SUMIF('Bitácoras Anteriores'!$FC$271,K112,'Bitácoras Anteriores'!$EY$282)+SUMIF('Bitácoras Anteriores'!$FC$324,K112,'Bitácoras Anteriores'!$EY$335)</f>
        <v>0</v>
      </c>
      <c r="G123" s="762"/>
      <c r="H123" s="762"/>
      <c r="I123" s="762"/>
      <c r="J123" s="762"/>
      <c r="K123" s="762"/>
      <c r="L123" s="763"/>
      <c r="M123" s="632"/>
      <c r="N123" s="802"/>
      <c r="O123" s="803"/>
      <c r="P123" s="803"/>
      <c r="Q123" s="803"/>
      <c r="R123" s="804"/>
      <c r="S123" s="808"/>
      <c r="T123" s="809"/>
      <c r="U123" s="809"/>
      <c r="V123" s="809"/>
      <c r="W123" s="809"/>
      <c r="X123" s="810"/>
      <c r="Y123" s="15"/>
      <c r="Z123" s="773"/>
      <c r="AA123" s="774"/>
      <c r="AB123" s="774"/>
      <c r="AC123" s="774"/>
      <c r="AD123" s="774"/>
      <c r="AE123" s="770"/>
      <c r="AF123" s="770"/>
      <c r="AG123" s="770"/>
      <c r="AH123" s="770"/>
      <c r="AI123" s="770"/>
      <c r="AJ123" s="770"/>
      <c r="AK123" s="770"/>
      <c r="AL123" s="770"/>
      <c r="AM123" s="770"/>
      <c r="AN123" s="770"/>
      <c r="AO123" s="770"/>
      <c r="AP123" s="770"/>
      <c r="AQ123" s="756"/>
      <c r="AR123" s="756"/>
      <c r="AS123" s="756"/>
      <c r="AT123" s="1216"/>
      <c r="AU123" s="1216"/>
      <c r="AV123" s="1217"/>
      <c r="AW123" s="1200"/>
      <c r="AX123" s="171"/>
      <c r="AY123" s="779" t="str">
        <f>'Resumen Anual'!$C$21</f>
        <v>SOLO</v>
      </c>
      <c r="AZ123" s="776"/>
      <c r="BA123" s="776"/>
      <c r="BB123" s="776"/>
      <c r="BC123" s="761">
        <f>SUMIF('Resumen Anual'!$FE$622,BH112,'Resumen Anual'!$FA$637)+SUMIF('Resumen Anual'!$DH$622,BH112,'Resumen Anual'!$DD$637)+SUMIF('Resumen Anual'!$BI$622,BH112,'Resumen Anual'!$BE$637)+SUMIF('Resumen Anual'!$L$622,BH112,'Resumen Anual'!$H$637)+SUMIF('Resumen Anual'!$FE$566,BH112,'Resumen Anual'!$FA$581)+SUMIF('Resumen Anual'!$DH$566,BH112,'Resumen Anual'!$DD$581)+SUMIF('Resumen Anual'!$BI$566,BH112,'Resumen Anual'!$BE$581)+SUMIF('Resumen Anual'!$L$566,BH112,'Resumen Anual'!$H$581)+SUMIF('Resumen Anual'!$FE$510,BH112,'Resumen Anual'!$FA$525)+SUMIF('Resumen Anual'!$DH$510,BH112,'Resumen Anual'!$DD$525)+SUMIF('Resumen Anual'!$BI$510,BH112,'Resumen Anual'!$BE$525)+SUMIF('Resumen Anual'!$L$510,BH112,'Resumen Anual'!$H$525)+SUMIF('Resumen Anual'!$FE$454,BH112,'Resumen Anual'!$FA$469)+SUMIF('Resumen Anual'!$DH$454,BH112,'Resumen Anual'!$DD$469)+SUMIF('Resumen Anual'!$BI$454,BH112,'Resumen Anual'!$BE$469)+SUMIF('Resumen Anual'!$L$454,BH112,'Resumen Anual'!$H$469)+SUMIF('Resumen Anual'!$FE$398,BH112,'Resumen Anual'!$FA$413)+SUMIF('Resumen Anual'!$DH$398,BH112,'Resumen Anual'!$DD$413)+SUMIF('Resumen Anual'!$BI$398,BH112,'Resumen Anual'!$BE$413)+SUMIF('Resumen Anual'!$L$398,BH112,'Resumen Anual'!$H$413)+SUMIF('Resumen Anual'!$FE$342,BH112,'Resumen Anual'!$FA$357)+SUMIF('Resumen Anual'!$DH$342,BH112,'Resumen Anual'!$DD$357)+SUMIF('Resumen Anual'!$BI$342,BH112,'Resumen Anual'!$BE$357)+SUMIF('Resumen Anual'!$L$342,BH112,'Resumen Anual'!$H$357)+SUMIF('Resumen Anual'!$FE$286,BH112,'Resumen Anual'!$FA$301)+SUMIF('Resumen Anual'!$DH$286,BH112,'Resumen Anual'!$DD$301)+SUMIF('Resumen Anual'!$BI$286,BH112,'Resumen Anual'!$BE$301)+SUMIF('Resumen Anual'!$L$286,BH112,'Resumen Anual'!$H$301)+SUMIF('Resumen Anual'!$FE$230,BH112,'Resumen Anual'!$FA$245)+SUMIF('Resumen Anual'!$DH$230,BH112,'Resumen Anual'!$DD$245)+SUMIF('Resumen Anual'!$BI$230,BH112,'Resumen Anual'!$BE$245)+SUMIF('Resumen Anual'!$L$230,BH112,'Resumen Anual'!$H$245)+SUMIF('Resumen Anual'!$FE$174,BH112,'Resumen Anual'!$FA$189)+SUMIF('Resumen Anual'!$DH$174,BH112,'Resumen Anual'!$DD$189)+SUMIF('Resumen Anual'!$BI$174,BH112,'Resumen Anual'!$BE$189)+SUMIF('Resumen Anual'!$L$174,BH112,'Resumen Anual'!$H$189)+SUMIF('Resumen Anual'!$FE$118,BH112,'Resumen Anual'!$FA$133)+SUMIF('Resumen Anual'!$DH$118,BH112,'Resumen Anual'!$DD$133)+SUMIF('Resumen Anual'!$BI$118,BH112,'Resumen Anual'!$BE$133)+SUMIF('Resumen Anual'!$L$118,BH112,'Resumen Anual'!$H$133)+SUMIF('Resumen Anual'!$FE$62,BH112,'Resumen Anual'!$FA$77)+SUMIF('Resumen Anual'!$DH$62,BH112,'Resumen Anual'!$DD$77)+SUMIF('Resumen Anual'!$BI$62,BH112,'Resumen Anual'!$BE$77)+SUMIF('Resumen Anual'!$L$62,BH112,'Resumen Anual'!$H$77)+SUMIF('Resumen Anual'!$FE$6,BH112,'Resumen Anual'!$FA$21)+SUMIF('Resumen Anual'!$DH$6,BH112,'Resumen Anual'!$DD$21)+SUMIF('Resumen Anual'!$BI$6,BH112,'Resumen Anual'!$BE$21)+SUMIF('Resumen Anual'!$L$6,BH112,'Resumen Anual'!$H$21)+SUMIF('Bitácoras Anteriores'!$K$6,BH112,'Bitácoras Anteriores'!$F$17)+SUMIF('Bitácoras Anteriores'!$K$59,$K$6,'Bitácoras Anteriores'!$F$70)+SUMIF('Bitácoras Anteriores'!$K$112,BH112,'Bitácoras Anteriores'!$F$123)+SUMIF('Bitácoras Anteriores'!$K$165,BH112,'Bitácoras Anteriores'!$F$176)+SUMIF('Bitácoras Anteriores'!$K$218,BH112,'Bitácoras Anteriores'!$F$229)+SUMIF('Bitácoras Anteriores'!$K$271,BH112,'Bitácoras Anteriores'!$F$282)+SUMIF('Bitácoras Anteriores'!$K$324,BH112,'Bitácoras Anteriores'!$F$335)+SUMIF('Bitácoras Anteriores'!$BH$6,BH112,'Bitácoras Anteriores'!$BD$17)+SUMIF('Bitácoras Anteriores'!$BH$59,$K$6,'Bitácoras Anteriores'!$BD$70)+SUMIF('Bitácoras Anteriores'!$BH$112,BH112,'Bitácoras Anteriores'!$BD$123)+SUMIF('Bitácoras Anteriores'!$BH$165,BH112,'Bitácoras Anteriores'!$BD$176)+SUMIF('Bitácoras Anteriores'!$BH$218,BH112,'Bitácoras Anteriores'!$BD$229)+SUMIF('Bitácoras Anteriores'!$BH$271,BH112,'Bitácoras Anteriores'!$BD$282)+SUMIF('Bitácoras Anteriores'!$BH$324,BH112,'Bitácoras Anteriores'!$BD$335)+SUMIF('Bitácoras Anteriores'!$DF$6,BH112,'Bitácoras Anteriores'!$DB$17)+SUMIF('Bitácoras Anteriores'!$DF$59,$K$6,'Bitácoras Anteriores'!$DB$70)+SUMIF('Bitácoras Anteriores'!$DF$112,BH112,'Bitácoras Anteriores'!$DB$123)+SUMIF('Bitácoras Anteriores'!$DF$165,BH112,'Bitácoras Anteriores'!$DB$176)+SUMIF('Bitácoras Anteriores'!$DF$218,BH112,'Bitácoras Anteriores'!$DB$229)+SUMIF('Bitácoras Anteriores'!$DF$271,BH112,'Bitácoras Anteriores'!$DB$282)+SUMIF('Bitácoras Anteriores'!$DF$324,BH112,'Bitácoras Anteriores'!$DB$335)+SUMIF('Bitácoras Anteriores'!$FC$6,BH112,'Bitácoras Anteriores'!$EY$17)+SUMIF('Bitácoras Anteriores'!$FC$59,$K$6,'Bitácoras Anteriores'!$EY$70)+SUMIF('Bitácoras Anteriores'!$FC$112,BH112,'Bitácoras Anteriores'!$EY$123)+SUMIF('Bitácoras Anteriores'!$FC$165,BH112,'Bitácoras Anteriores'!$EY$176)+SUMIF('Bitácoras Anteriores'!$FC$218,BH112,'Bitácoras Anteriores'!$EY$229)+SUMIF('Bitácoras Anteriores'!$FC$271,BH112,'Bitácoras Anteriores'!$EY$282)+SUMIF('Bitácoras Anteriores'!$FC$324,BH112,'Bitácoras Anteriores'!$EY$335)</f>
        <v>0</v>
      </c>
      <c r="BD123" s="762"/>
      <c r="BE123" s="762"/>
      <c r="BF123" s="762"/>
      <c r="BG123" s="762"/>
      <c r="BH123" s="762"/>
      <c r="BI123" s="763"/>
      <c r="BJ123" s="632"/>
      <c r="BK123" s="802"/>
      <c r="BL123" s="803"/>
      <c r="BM123" s="803"/>
      <c r="BN123" s="803"/>
      <c r="BO123" s="804"/>
      <c r="BP123" s="808"/>
      <c r="BQ123" s="809"/>
      <c r="BR123" s="809"/>
      <c r="BS123" s="809"/>
      <c r="BT123" s="809"/>
      <c r="BU123" s="810"/>
      <c r="BV123" s="15"/>
      <c r="BW123" s="773"/>
      <c r="BX123" s="774"/>
      <c r="BY123" s="774"/>
      <c r="BZ123" s="774"/>
      <c r="CA123" s="774"/>
      <c r="CB123" s="770"/>
      <c r="CC123" s="770"/>
      <c r="CD123" s="770"/>
      <c r="CE123" s="770"/>
      <c r="CF123" s="770"/>
      <c r="CG123" s="770"/>
      <c r="CH123" s="770"/>
      <c r="CI123" s="770"/>
      <c r="CJ123" s="770"/>
      <c r="CK123" s="770"/>
      <c r="CL123" s="770"/>
      <c r="CM123" s="770"/>
      <c r="CN123" s="756"/>
      <c r="CO123" s="756"/>
      <c r="CP123" s="756"/>
      <c r="CQ123" s="756"/>
      <c r="CR123" s="756"/>
      <c r="CS123" s="756"/>
      <c r="CT123" s="1200"/>
      <c r="CU123" s="1199"/>
      <c r="CV123" s="171"/>
      <c r="CW123" s="779" t="str">
        <f>'Resumen Anual'!$C$21</f>
        <v>SOLO</v>
      </c>
      <c r="CX123" s="776"/>
      <c r="CY123" s="776"/>
      <c r="CZ123" s="776"/>
      <c r="DA123" s="761">
        <f>SUMIF('Resumen Anual'!$FE$622,DF112,'Resumen Anual'!$FA$637)+SUMIF('Resumen Anual'!$DH$622,DF112,'Resumen Anual'!$DD$637)+SUMIF('Resumen Anual'!$BI$622,DF112,'Resumen Anual'!$BE$637)+SUMIF('Resumen Anual'!$L$622,DF112,'Resumen Anual'!$H$637)+SUMIF('Resumen Anual'!$FE$566,DF112,'Resumen Anual'!$FA$581)+SUMIF('Resumen Anual'!$DH$566,DF112,'Resumen Anual'!$DD$581)+SUMIF('Resumen Anual'!$BI$566,DF112,'Resumen Anual'!$BE$581)+SUMIF('Resumen Anual'!$L$566,DF112,'Resumen Anual'!$H$581)+SUMIF('Resumen Anual'!$FE$510,DF112,'Resumen Anual'!$FA$525)+SUMIF('Resumen Anual'!$DH$510,DF112,'Resumen Anual'!$DD$525)+SUMIF('Resumen Anual'!$BI$510,DF112,'Resumen Anual'!$BE$525)+SUMIF('Resumen Anual'!$L$510,DF112,'Resumen Anual'!$H$525)+SUMIF('Resumen Anual'!$FE$454,DF112,'Resumen Anual'!$FA$469)+SUMIF('Resumen Anual'!$DH$454,DF112,'Resumen Anual'!$DD$469)+SUMIF('Resumen Anual'!$BI$454,DF112,'Resumen Anual'!$BE$469)+SUMIF('Resumen Anual'!$L$454,DF112,'Resumen Anual'!$H$469)+SUMIF('Resumen Anual'!$FE$398,DF112,'Resumen Anual'!$FA$413)+SUMIF('Resumen Anual'!$DH$398,DF112,'Resumen Anual'!$DD$413)+SUMIF('Resumen Anual'!$BI$398,DF112,'Resumen Anual'!$BE$413)+SUMIF('Resumen Anual'!$L$398,DF112,'Resumen Anual'!$H$413)+SUMIF('Resumen Anual'!$FE$342,DF112,'Resumen Anual'!$FA$357)+SUMIF('Resumen Anual'!$DH$342,DF112,'Resumen Anual'!$DD$357)+SUMIF('Resumen Anual'!$BI$342,DF112,'Resumen Anual'!$BE$357)+SUMIF('Resumen Anual'!$L$342,DF112,'Resumen Anual'!$H$357)+SUMIF('Resumen Anual'!$FE$286,DF112,'Resumen Anual'!$FA$301)+SUMIF('Resumen Anual'!$DH$286,DF112,'Resumen Anual'!$DD$301)+SUMIF('Resumen Anual'!$BI$286,DF112,'Resumen Anual'!$BE$301)+SUMIF('Resumen Anual'!$L$286,DF112,'Resumen Anual'!$H$301)+SUMIF('Resumen Anual'!$FE$230,DF112,'Resumen Anual'!$FA$245)+SUMIF('Resumen Anual'!$DH$230,DF112,'Resumen Anual'!$DD$245)+SUMIF('Resumen Anual'!$BI$230,DF112,'Resumen Anual'!$BE$245)+SUMIF('Resumen Anual'!$L$230,DF112,'Resumen Anual'!$H$245)+SUMIF('Resumen Anual'!$FE$174,DF112,'Resumen Anual'!$FA$189)+SUMIF('Resumen Anual'!$DH$174,DF112,'Resumen Anual'!$DD$189)+SUMIF('Resumen Anual'!$BI$174,DF112,'Resumen Anual'!$BE$189)+SUMIF('Resumen Anual'!$L$174,DF112,'Resumen Anual'!$H$189)+SUMIF('Resumen Anual'!$FE$118,DF112,'Resumen Anual'!$FA$133)+SUMIF('Resumen Anual'!$DH$118,DF112,'Resumen Anual'!$DD$133)+SUMIF('Resumen Anual'!$BI$118,DF112,'Resumen Anual'!$BE$133)+SUMIF('Resumen Anual'!$L$118,DF112,'Resumen Anual'!$H$133)+SUMIF('Resumen Anual'!$FE$62,DF112,'Resumen Anual'!$FA$77)+SUMIF('Resumen Anual'!$DH$62,DF112,'Resumen Anual'!$DD$77)+SUMIF('Resumen Anual'!$BI$62,DF112,'Resumen Anual'!$BE$77)+SUMIF('Resumen Anual'!$L$62,DF112,'Resumen Anual'!$H$77)+SUMIF('Resumen Anual'!$FE$6,DF112,'Resumen Anual'!$FA$21)+SUMIF('Resumen Anual'!$DH$6,DF112,'Resumen Anual'!$DD$21)+SUMIF('Resumen Anual'!$BI$6,DF112,'Resumen Anual'!$BE$21)+SUMIF('Resumen Anual'!$L$6,DF112,'Resumen Anual'!$H$21)+SUMIF('Bitácoras Anteriores'!$K$6,DF112,'Bitácoras Anteriores'!$F$17)+SUMIF('Bitácoras Anteriores'!$K$59,$K$6,'Bitácoras Anteriores'!$F$70)+SUMIF('Bitácoras Anteriores'!$K$112,DF112,'Bitácoras Anteriores'!$F$123)+SUMIF('Bitácoras Anteriores'!$K$165,DF112,'Bitácoras Anteriores'!$F$176)+SUMIF('Bitácoras Anteriores'!$K$218,DF112,'Bitácoras Anteriores'!$F$229)+SUMIF('Bitácoras Anteriores'!$K$271,DF112,'Bitácoras Anteriores'!$F$282)+SUMIF('Bitácoras Anteriores'!$K$324,DF112,'Bitácoras Anteriores'!$F$335)+SUMIF('Bitácoras Anteriores'!$BH$6,DF112,'Bitácoras Anteriores'!$BD$17)+SUMIF('Bitácoras Anteriores'!$BH$59,$K$6,'Bitácoras Anteriores'!$BD$70)+SUMIF('Bitácoras Anteriores'!$BH$112,DF112,'Bitácoras Anteriores'!$BD$123)+SUMIF('Bitácoras Anteriores'!$BH$165,DF112,'Bitácoras Anteriores'!$BD$176)+SUMIF('Bitácoras Anteriores'!$BH$218,DF112,'Bitácoras Anteriores'!$BD$229)+SUMIF('Bitácoras Anteriores'!$BH$271,DF112,'Bitácoras Anteriores'!$BD$282)+SUMIF('Bitácoras Anteriores'!$BH$324,DF112,'Bitácoras Anteriores'!$BD$335)+SUMIF('Bitácoras Anteriores'!$DF$6,DF112,'Bitácoras Anteriores'!$DB$17)+SUMIF('Bitácoras Anteriores'!$DF$59,$K$6,'Bitácoras Anteriores'!$DB$70)+SUMIF('Bitácoras Anteriores'!$DF$112,DF112,'Bitácoras Anteriores'!$DB$123)+SUMIF('Bitácoras Anteriores'!$DF$165,DF112,'Bitácoras Anteriores'!$DB$176)+SUMIF('Bitácoras Anteriores'!$DF$218,DF112,'Bitácoras Anteriores'!$DB$229)+SUMIF('Bitácoras Anteriores'!$DF$271,DF112,'Bitácoras Anteriores'!$DB$282)+SUMIF('Bitácoras Anteriores'!$DF$324,DF112,'Bitácoras Anteriores'!$DB$335)+SUMIF('Bitácoras Anteriores'!$FC$6,DF112,'Bitácoras Anteriores'!$EY$17)+SUMIF('Bitácoras Anteriores'!$FC$59,$K$6,'Bitácoras Anteriores'!$EY$70)+SUMIF('Bitácoras Anteriores'!$FC$112,DF112,'Bitácoras Anteriores'!$EY$123)+SUMIF('Bitácoras Anteriores'!$FC$165,DF112,'Bitácoras Anteriores'!$EY$176)+SUMIF('Bitácoras Anteriores'!$FC$218,DF112,'Bitácoras Anteriores'!$EY$229)+SUMIF('Bitácoras Anteriores'!$FC$271,DF112,'Bitácoras Anteriores'!$EY$282)+SUMIF('Bitácoras Anteriores'!$FC$324,DF112,'Bitácoras Anteriores'!$EY$335)</f>
        <v>0</v>
      </c>
      <c r="DB123" s="762"/>
      <c r="DC123" s="762"/>
      <c r="DD123" s="762"/>
      <c r="DE123" s="762"/>
      <c r="DF123" s="762"/>
      <c r="DG123" s="763"/>
      <c r="DH123" s="632"/>
      <c r="DI123" s="802"/>
      <c r="DJ123" s="803"/>
      <c r="DK123" s="803"/>
      <c r="DL123" s="803"/>
      <c r="DM123" s="804"/>
      <c r="DN123" s="808"/>
      <c r="DO123" s="809"/>
      <c r="DP123" s="809"/>
      <c r="DQ123" s="809"/>
      <c r="DR123" s="809"/>
      <c r="DS123" s="810"/>
      <c r="DT123" s="15"/>
      <c r="DU123" s="773"/>
      <c r="DV123" s="774"/>
      <c r="DW123" s="774"/>
      <c r="DX123" s="774"/>
      <c r="DY123" s="774"/>
      <c r="DZ123" s="770"/>
      <c r="EA123" s="770"/>
      <c r="EB123" s="770"/>
      <c r="EC123" s="770"/>
      <c r="ED123" s="770"/>
      <c r="EE123" s="770"/>
      <c r="EF123" s="770"/>
      <c r="EG123" s="770"/>
      <c r="EH123" s="770"/>
      <c r="EI123" s="770"/>
      <c r="EJ123" s="770"/>
      <c r="EK123" s="770"/>
      <c r="EL123" s="756"/>
      <c r="EM123" s="756"/>
      <c r="EN123" s="756"/>
      <c r="EO123" s="1216"/>
      <c r="EP123" s="1216"/>
      <c r="EQ123" s="1217"/>
      <c r="ER123" s="1200"/>
      <c r="ES123" s="171"/>
      <c r="ET123" s="779" t="str">
        <f>'Resumen Anual'!$C$21</f>
        <v>SOLO</v>
      </c>
      <c r="EU123" s="776"/>
      <c r="EV123" s="776"/>
      <c r="EW123" s="776"/>
      <c r="EX123" s="761">
        <f>SUMIF('Resumen Anual'!$FE$622,FC112,'Resumen Anual'!$FA$637)+SUMIF('Resumen Anual'!$DH$622,FC112,'Resumen Anual'!$DD$637)+SUMIF('Resumen Anual'!$BI$622,FC112,'Resumen Anual'!$BE$637)+SUMIF('Resumen Anual'!$L$622,FC112,'Resumen Anual'!$H$637)+SUMIF('Resumen Anual'!$FE$566,FC112,'Resumen Anual'!$FA$581)+SUMIF('Resumen Anual'!$DH$566,FC112,'Resumen Anual'!$DD$581)+SUMIF('Resumen Anual'!$BI$566,FC112,'Resumen Anual'!$BE$581)+SUMIF('Resumen Anual'!$L$566,FC112,'Resumen Anual'!$H$581)+SUMIF('Resumen Anual'!$FE$510,FC112,'Resumen Anual'!$FA$525)+SUMIF('Resumen Anual'!$DH$510,FC112,'Resumen Anual'!$DD$525)+SUMIF('Resumen Anual'!$BI$510,FC112,'Resumen Anual'!$BE$525)+SUMIF('Resumen Anual'!$L$510,FC112,'Resumen Anual'!$H$525)+SUMIF('Resumen Anual'!$FE$454,FC112,'Resumen Anual'!$FA$469)+SUMIF('Resumen Anual'!$DH$454,FC112,'Resumen Anual'!$DD$469)+SUMIF('Resumen Anual'!$BI$454,FC112,'Resumen Anual'!$BE$469)+SUMIF('Resumen Anual'!$L$454,FC112,'Resumen Anual'!$H$469)+SUMIF('Resumen Anual'!$FE$398,FC112,'Resumen Anual'!$FA$413)+SUMIF('Resumen Anual'!$DH$398,FC112,'Resumen Anual'!$DD$413)+SUMIF('Resumen Anual'!$BI$398,FC112,'Resumen Anual'!$BE$413)+SUMIF('Resumen Anual'!$L$398,FC112,'Resumen Anual'!$H$413)+SUMIF('Resumen Anual'!$FE$342,FC112,'Resumen Anual'!$FA$357)+SUMIF('Resumen Anual'!$DH$342,FC112,'Resumen Anual'!$DD$357)+SUMIF('Resumen Anual'!$BI$342,FC112,'Resumen Anual'!$BE$357)+SUMIF('Resumen Anual'!$L$342,FC112,'Resumen Anual'!$H$357)+SUMIF('Resumen Anual'!$FE$286,FC112,'Resumen Anual'!$FA$301)+SUMIF('Resumen Anual'!$DH$286,FC112,'Resumen Anual'!$DD$301)+SUMIF('Resumen Anual'!$BI$286,FC112,'Resumen Anual'!$BE$301)+SUMIF('Resumen Anual'!$L$286,FC112,'Resumen Anual'!$H$301)+SUMIF('Resumen Anual'!$FE$230,FC112,'Resumen Anual'!$FA$245)+SUMIF('Resumen Anual'!$DH$230,FC112,'Resumen Anual'!$DD$245)+SUMIF('Resumen Anual'!$BI$230,FC112,'Resumen Anual'!$BE$245)+SUMIF('Resumen Anual'!$L$230,FC112,'Resumen Anual'!$H$245)+SUMIF('Resumen Anual'!$FE$174,FC112,'Resumen Anual'!$FA$189)+SUMIF('Resumen Anual'!$DH$174,FC112,'Resumen Anual'!$DD$189)+SUMIF('Resumen Anual'!$BI$174,FC112,'Resumen Anual'!$BE$189)+SUMIF('Resumen Anual'!$L$174,FC112,'Resumen Anual'!$H$189)+SUMIF('Resumen Anual'!$FE$118,FC112,'Resumen Anual'!$FA$133)+SUMIF('Resumen Anual'!$DH$118,FC112,'Resumen Anual'!$DD$133)+SUMIF('Resumen Anual'!$BI$118,FC112,'Resumen Anual'!$BE$133)+SUMIF('Resumen Anual'!$L$118,FC112,'Resumen Anual'!$H$133)+SUMIF('Resumen Anual'!$FE$62,FC112,'Resumen Anual'!$FA$77)+SUMIF('Resumen Anual'!$DH$62,FC112,'Resumen Anual'!$DD$77)+SUMIF('Resumen Anual'!$BI$62,FC112,'Resumen Anual'!$BE$77)+SUMIF('Resumen Anual'!$L$62,FC112,'Resumen Anual'!$H$77)+SUMIF('Resumen Anual'!$FE$6,FC112,'Resumen Anual'!$FA$21)+SUMIF('Resumen Anual'!$DH$6,FC112,'Resumen Anual'!$DD$21)+SUMIF('Resumen Anual'!$BI$6,FC112,'Resumen Anual'!$BE$21)+SUMIF('Resumen Anual'!$L$6,FC112,'Resumen Anual'!$H$21)+SUMIF('Bitácoras Anteriores'!$K$6,FC112,'Bitácoras Anteriores'!$F$17)+SUMIF('Bitácoras Anteriores'!$K$59,$K$6,'Bitácoras Anteriores'!$F$70)+SUMIF('Bitácoras Anteriores'!$K$112,FC112,'Bitácoras Anteriores'!$F$123)+SUMIF('Bitácoras Anteriores'!$K$165,FC112,'Bitácoras Anteriores'!$F$176)+SUMIF('Bitácoras Anteriores'!$K$218,FC112,'Bitácoras Anteriores'!$F$229)+SUMIF('Bitácoras Anteriores'!$K$271,FC112,'Bitácoras Anteriores'!$F$282)+SUMIF('Bitácoras Anteriores'!$K$324,FC112,'Bitácoras Anteriores'!$F$335)+SUMIF('Bitácoras Anteriores'!$BH$6,FC112,'Bitácoras Anteriores'!$BD$17)+SUMIF('Bitácoras Anteriores'!$BH$59,$K$6,'Bitácoras Anteriores'!$BD$70)+SUMIF('Bitácoras Anteriores'!$BH$112,FC112,'Bitácoras Anteriores'!$BD$123)+SUMIF('Bitácoras Anteriores'!$BH$165,FC112,'Bitácoras Anteriores'!$BD$176)+SUMIF('Bitácoras Anteriores'!$BH$218,FC112,'Bitácoras Anteriores'!$BD$229)+SUMIF('Bitácoras Anteriores'!$BH$271,FC112,'Bitácoras Anteriores'!$BD$282)+SUMIF('Bitácoras Anteriores'!$BH$324,FC112,'Bitácoras Anteriores'!$BD$335)+SUMIF('Bitácoras Anteriores'!$DF$6,FC112,'Bitácoras Anteriores'!$DB$17)+SUMIF('Bitácoras Anteriores'!$DF$59,$K$6,'Bitácoras Anteriores'!$DB$70)+SUMIF('Bitácoras Anteriores'!$DF$112,FC112,'Bitácoras Anteriores'!$DB$123)+SUMIF('Bitácoras Anteriores'!$DF$165,FC112,'Bitácoras Anteriores'!$DB$176)+SUMIF('Bitácoras Anteriores'!$DF$218,FC112,'Bitácoras Anteriores'!$DB$229)+SUMIF('Bitácoras Anteriores'!$DF$271,FC112,'Bitácoras Anteriores'!$DB$282)+SUMIF('Bitácoras Anteriores'!$DF$324,FC112,'Bitácoras Anteriores'!$DB$335)+SUMIF('Bitácoras Anteriores'!$FC$6,FC112,'Bitácoras Anteriores'!$EY$17)+SUMIF('Bitácoras Anteriores'!$FC$59,$K$6,'Bitácoras Anteriores'!$EY$70)+SUMIF('Bitácoras Anteriores'!$FC$112,FC112,'Bitácoras Anteriores'!$EY$123)+SUMIF('Bitácoras Anteriores'!$FC$165,FC112,'Bitácoras Anteriores'!$EY$176)+SUMIF('Bitácoras Anteriores'!$FC$218,FC112,'Bitácoras Anteriores'!$EY$229)+SUMIF('Bitácoras Anteriores'!$FC$271,FC112,'Bitácoras Anteriores'!$EY$282)+SUMIF('Bitácoras Anteriores'!$FC$324,FC112,'Bitácoras Anteriores'!$EY$335)</f>
        <v>0</v>
      </c>
      <c r="EY123" s="762"/>
      <c r="EZ123" s="762"/>
      <c r="FA123" s="762"/>
      <c r="FB123" s="762"/>
      <c r="FC123" s="762"/>
      <c r="FD123" s="763"/>
      <c r="FE123" s="632"/>
      <c r="FF123" s="802"/>
      <c r="FG123" s="803"/>
      <c r="FH123" s="803"/>
      <c r="FI123" s="803"/>
      <c r="FJ123" s="804"/>
      <c r="FK123" s="808"/>
      <c r="FL123" s="809"/>
      <c r="FM123" s="809"/>
      <c r="FN123" s="809"/>
      <c r="FO123" s="809"/>
      <c r="FP123" s="810"/>
      <c r="FQ123" s="15"/>
      <c r="FR123" s="773"/>
      <c r="FS123" s="774"/>
      <c r="FT123" s="774"/>
      <c r="FU123" s="774"/>
      <c r="FV123" s="774"/>
      <c r="FW123" s="770"/>
      <c r="FX123" s="770"/>
      <c r="FY123" s="770"/>
      <c r="FZ123" s="770"/>
      <c r="GA123" s="770"/>
      <c r="GB123" s="770"/>
      <c r="GC123" s="770"/>
      <c r="GD123" s="770"/>
      <c r="GE123" s="770"/>
      <c r="GF123" s="770"/>
      <c r="GG123" s="770"/>
      <c r="GH123" s="770"/>
      <c r="GI123" s="756"/>
      <c r="GJ123" s="756"/>
      <c r="GK123" s="756"/>
      <c r="GL123" s="756"/>
      <c r="GM123" s="756"/>
      <c r="GN123" s="756"/>
      <c r="GO123" s="1200"/>
    </row>
    <row r="124" spans="1:197" ht="13.5" customHeight="1" x14ac:dyDescent="0.25">
      <c r="A124" s="171"/>
      <c r="B124" s="777"/>
      <c r="C124" s="778"/>
      <c r="D124" s="778"/>
      <c r="E124" s="778"/>
      <c r="F124" s="764"/>
      <c r="G124" s="765"/>
      <c r="H124" s="765"/>
      <c r="I124" s="765"/>
      <c r="J124" s="765"/>
      <c r="K124" s="765"/>
      <c r="L124" s="766"/>
      <c r="M124" s="625"/>
      <c r="N124" s="799" t="str">
        <f>'Resumen Anual'!$O$22</f>
        <v>IFR</v>
      </c>
      <c r="O124" s="713"/>
      <c r="P124" s="713"/>
      <c r="Q124" s="713"/>
      <c r="R124" s="713"/>
      <c r="S124" s="800">
        <f>SUMIF('Resumen Anual'!$FE$622,K112,'Resumen Anual'!$FM$638)+SUMIF('Resumen Anual'!$DH$622,K112,'Resumen Anual'!$DP$638)+SUMIF('Resumen Anual'!$BI$622,K112,'Resumen Anual'!$BQ$638)+SUMIF('Resumen Anual'!$L$622,K112,'Resumen Anual'!$T$638)+SUMIF('Resumen Anual'!$FE$566,K112,'Resumen Anual'!$FM$582)+SUMIF('Resumen Anual'!$DH$566,K112,'Resumen Anual'!$DP$582)+SUMIF('Resumen Anual'!$BI$566,K112,'Resumen Anual'!$BQ$582)+SUMIF('Resumen Anual'!$L$566,K112,'Resumen Anual'!$T$582)+SUMIF('Resumen Anual'!$FE$510,K112,'Resumen Anual'!$FM$526)+SUMIF('Resumen Anual'!$DH$510,K112,'Resumen Anual'!$DP$526)+SUMIF('Resumen Anual'!$BI$510,K112,'Resumen Anual'!$BQ$526)+SUMIF('Resumen Anual'!$L$510,K112,'Resumen Anual'!$T$526)+SUMIF('Resumen Anual'!$FE$454,K112,'Resumen Anual'!$FM$470)+SUMIF('Resumen Anual'!$DH$454,K112,'Resumen Anual'!$DP$470)+SUMIF('Resumen Anual'!$BI$454,K112,'Resumen Anual'!$BQ$470)+SUMIF('Resumen Anual'!$L$454,K112,'Resumen Anual'!$T$470)+SUMIF('Resumen Anual'!$FE$398,K112,'Resumen Anual'!$FM$414)+SUMIF('Resumen Anual'!$DH$398,K112,'Resumen Anual'!$DP$414)+SUMIF('Resumen Anual'!$BI$398,K112,'Resumen Anual'!$BQ$414)+SUMIF('Resumen Anual'!$L$398,K112,'Resumen Anual'!$T$414)+SUMIF('Resumen Anual'!$FE$342,K112,'Resumen Anual'!$FM$358)+SUMIF('Resumen Anual'!$DH$342,K112,'Resumen Anual'!$DP$358)+SUMIF('Resumen Anual'!$BI$342,K112,'Resumen Anual'!$BQ$358)+SUMIF('Resumen Anual'!$L$342,K112,'Resumen Anual'!$T$358)+SUMIF('Resumen Anual'!$FE$286,K112,'Resumen Anual'!$FM$302)+SUMIF('Resumen Anual'!$DH$286,K112,'Resumen Anual'!$DP$302)+SUMIF('Resumen Anual'!$BI$286,K112,'Resumen Anual'!$BQ$302)+SUMIF('Resumen Anual'!$L$286,K112,'Resumen Anual'!$T$302)+SUMIF('Resumen Anual'!$FE$230,K112,'Resumen Anual'!$FM$246)+SUMIF('Resumen Anual'!$DH$230,K112,'Resumen Anual'!$DP$246)+SUMIF('Resumen Anual'!$BI$230,K112,'Resumen Anual'!$BQ$246)+SUMIF('Resumen Anual'!$L$230,K112,'Resumen Anual'!$T$246)+SUMIF('Resumen Anual'!$FE$174,K112,'Resumen Anual'!$FM$190)+SUMIF('Resumen Anual'!$DH$174,K112,'Resumen Anual'!$DP$190)+SUMIF('Resumen Anual'!$BI$174,K112,'Resumen Anual'!$BQ$190)+SUMIF('Resumen Anual'!$L$174,K112,'Resumen Anual'!$T$190)+SUMIF('Resumen Anual'!$FE$118,K112,'Resumen Anual'!$FM$134)+SUMIF('Resumen Anual'!$DH$118,K112,'Resumen Anual'!$DP$134)+SUMIF('Resumen Anual'!$BI$118,K112,'Resumen Anual'!$BQ$134)+SUMIF('Resumen Anual'!$L$118,K112,'Resumen Anual'!$T$134)+SUMIF('Resumen Anual'!$FE$62,K112,'Resumen Anual'!$FM$78)+SUMIF('Resumen Anual'!$DH$62,K112,'Resumen Anual'!$DP$78)+SUMIF('Resumen Anual'!$BI$62,K112,'Resumen Anual'!$BQ$78)+SUMIF('Resumen Anual'!$L$62,K112,'Resumen Anual'!$T$78)+SUMIF('Resumen Anual'!$FE$6,K112,'Resumen Anual'!$FM$22)+SUMIF('Resumen Anual'!$DH$6,K112,'Resumen Anual'!$DP$22)+SUMIF('Resumen Anual'!$BI$6,K112,'Resumen Anual'!$BQ$22)+SUMIF('Resumen Anual'!$L$6,K112,'Resumen Anual'!$T$22)+SUMIF('Bitácoras Anteriores'!$K$6,K112,'Bitácoras Anteriores'!$S$18)+SUMIF('Bitácoras Anteriores'!$K$59,$K$6,'Bitácoras Anteriores'!$S$71)+SUMIF('Bitácoras Anteriores'!$K$112,K112,'Bitácoras Anteriores'!$S$124)+SUMIF('Bitácoras Anteriores'!$K$165,K112,'Bitácoras Anteriores'!$S$177)+SUMIF('Bitácoras Anteriores'!$K$218,K112,'Bitácoras Anteriores'!$S$230)+SUMIF('Bitácoras Anteriores'!$K$271,K112,'Bitácoras Anteriores'!$S$283)+SUMIF('Bitácoras Anteriores'!$K$324,K112,'Bitácoras Anteriores'!$S$336)+SUMIF('Bitácoras Anteriores'!$BH$6,K112,'Bitácoras Anteriores'!$BP$18)+SUMIF('Bitácoras Anteriores'!$BH$59,$K$6,'Bitácoras Anteriores'!$BP$71)+SUMIF('Bitácoras Anteriores'!$BH$112,K112,'Bitácoras Anteriores'!$BP$124)+SUMIF('Bitácoras Anteriores'!$BH$165,K112,'Bitácoras Anteriores'!$BP$177)+SUMIF('Bitácoras Anteriores'!$BH$218,K112,'Bitácoras Anteriores'!$BP$230)+SUMIF('Bitácoras Anteriores'!$BH$271,K112,'Bitácoras Anteriores'!$BP$283)+SUMIF('Bitácoras Anteriores'!$BH$324,K112,'Bitácoras Anteriores'!$BP$336)+SUMIF('Bitácoras Anteriores'!$DF$6,K112,'Bitácoras Anteriores'!$DN$18)+SUMIF('Bitácoras Anteriores'!$DF$59,$K$6,'Bitácoras Anteriores'!$DN$71)+SUMIF('Bitácoras Anteriores'!$DF$112,K112,'Bitácoras Anteriores'!$DN$124)+SUMIF('Bitácoras Anteriores'!$DF$165,K112,'Bitácoras Anteriores'!$DN$177)+SUMIF('Bitácoras Anteriores'!$DF$218,K112,'Bitácoras Anteriores'!$DN$230)+SUMIF('Bitácoras Anteriores'!$DF$271,K112,'Bitácoras Anteriores'!$DN$283)+SUMIF('Bitácoras Anteriores'!$DF$324,K112,'Bitácoras Anteriores'!$DN$336)+SUMIF('Bitácoras Anteriores'!$FC$6,K112,'Bitácoras Anteriores'!$FK$18)+SUMIF('Bitácoras Anteriores'!$FC$59,$K$6,'Bitácoras Anteriores'!$FK$71)+SUMIF('Bitácoras Anteriores'!$FC$112,K112,'Bitácoras Anteriores'!$FK$124)+SUMIF('Bitácoras Anteriores'!$FC$165,K112,'Bitácoras Anteriores'!$FK$177)+SUMIF('Bitácoras Anteriores'!$FC$218,K112,'Bitácoras Anteriores'!$FK$230)+SUMIF('Bitácoras Anteriores'!$FC$271,K112,'Bitácoras Anteriores'!$FK$283)+SUMIF('Bitácoras Anteriores'!$FC$324,K112,'Bitácoras Anteriores'!$FK$336)</f>
        <v>0</v>
      </c>
      <c r="T124" s="800"/>
      <c r="U124" s="800"/>
      <c r="V124" s="800"/>
      <c r="W124" s="800"/>
      <c r="X124" s="800"/>
      <c r="Y124" s="15"/>
      <c r="Z124" s="771">
        <f>IF(Z118=0," ",Z118+3)</f>
        <v>2025</v>
      </c>
      <c r="AA124" s="772"/>
      <c r="AB124" s="772"/>
      <c r="AC124" s="772"/>
      <c r="AD124" s="772"/>
      <c r="AE124" s="1214">
        <f>SUMIFS('Resumen Anual'!$AF$54,Z124,'Resumen Anual'!$V$9,K112,'Resumen Anual'!$L$6)+SUMIFS('Resumen Anual'!$AF$112,Z124,'Resumen Anual'!$V$9,K112,'Resumen Anual'!$L$64)+SUMIFS('Resumen Anual'!$AF$170,Z124,'Resumen Anual'!$V$9,K112,'Resumen Anual'!$L$122)+SUMIFS('Resumen Anual'!$AF$228,Z124,'Resumen Anual'!$V$9,K112,'Resumen Anual'!$L$180)+SUMIFS('Resumen Anual'!$AF$286,Z124,'Resumen Anual'!$V$9,K112,'Resumen Anual'!$L$238)+SUMIFS('Resumen Anual'!$AF$344,Z124,'Resumen Anual'!$V$9,K112,'Resumen Anual'!$L$296)+SUMIFS('Resumen Anual'!$AF$402,Z124,'Resumen Anual'!$V$9,K112,'Resumen Anual'!$L$354)+SUMIFS('Resumen Anual'!$AF$460,Z124,'Resumen Anual'!$V$9,K112,'Resumen Anual'!$L$412)+SUMIFS('Resumen Anual'!$AF$518,Z124,'Resumen Anual'!$V$9,K112,'Resumen Anual'!$L$470)+SUMIFS('Resumen Anual'!$AF$576,Z124,'Resumen Anual'!$V$9,K112,'Resumen Anual'!$L$528)+SUMIFS('Resumen Anual'!$AF$634,Z124,'Resumen Anual'!$V$9,K112,'Resumen Anual'!$L$586)+SUMIFS('Resumen Anual'!$AF$692,Z124,'Resumen Anual'!$V$9,K112,'Resumen Anual'!$L$644)+SUMIFS('Resumen Anual'!$CC$54,Z124,'Resumen Anual'!$V$9,K112,'Resumen Anual'!$BI$6)+SUMIFS('Resumen Anual'!$CC$112,Z124,'Resumen Anual'!$V$9,K112,'Resumen Anual'!$BI$64)+SUMIFS('Resumen Anual'!$CC$170,Z124,'Resumen Anual'!$V$9,K112,'Resumen Anual'!$BI$122)+SUMIFS('Resumen Anual'!$CC$228,Z124,'Resumen Anual'!$V$9,K112,'Resumen Anual'!$BI$180)+SUMIFS('Resumen Anual'!$CC$286,Z124,'Resumen Anual'!$V$9,K112,'Resumen Anual'!$BI$238)+SUMIFS('Resumen Anual'!$CC$344,Z124,'Resumen Anual'!$V$9,K112,'Resumen Anual'!$BI$296)+SUMIFS('Resumen Anual'!$CC$402,Z124,'Resumen Anual'!$V$9,K112,'Resumen Anual'!$BI$354)+SUMIFS('Resumen Anual'!$CC$460,Z124,'Resumen Anual'!$V$9,K112,'Resumen Anual'!$BI$412)+SUMIFS('Resumen Anual'!$CC$518,Z124,'Resumen Anual'!$V$9,K112,'Resumen Anual'!$BI$470)+SUMIFS('Resumen Anual'!$CC$576,Z124,'Resumen Anual'!$V$9,K112,'Resumen Anual'!$BI$528)+SUMIFS('Resumen Anual'!$CC$634,Z124,'Resumen Anual'!$V$9,K112,'Resumen Anual'!$BI$586)+SUMIFS('Resumen Anual'!$CC$692,Z124,'Resumen Anual'!$V$9,K112,'Resumen Anual'!$BI$644)+SUMIFS('Resumen Anual'!$EB$54,Z124,'Resumen Anual'!$V$9,K112,'Resumen Anual'!$DH$6)+SUMIFS('Resumen Anual'!$EB$112,Z124,'Resumen Anual'!$V$9,K112,'Resumen Anual'!$DH$64)+SUMIFS('Resumen Anual'!$EB$170,Z124,'Resumen Anual'!$V$9,K112,'Resumen Anual'!$DH$122)+SUMIFS('Resumen Anual'!$EB$228,Z124,'Resumen Anual'!$V$9,K112,'Resumen Anual'!$DH$180)+SUMIFS('Resumen Anual'!$EB$286,Z124,'Resumen Anual'!$V$9,K112,'Resumen Anual'!$DH$238)+SUMIFS('Resumen Anual'!$EB$344,Z124,'Resumen Anual'!$V$9,K112,'Resumen Anual'!$DH$296)+SUMIFS('Resumen Anual'!$EB$402,Z124,'Resumen Anual'!$V$9,K112,'Resumen Anual'!$DH$354)+SUMIFS('Resumen Anual'!$EB$460,Z124,'Resumen Anual'!$V$9,K112,'Resumen Anual'!$DH$412)+SUMIFS('Resumen Anual'!$EB$518,Z124,'Resumen Anual'!$V$9,K112,'Resumen Anual'!$DH$470)+SUMIFS('Resumen Anual'!$EB$576,Z124,'Resumen Anual'!$V$9,K112,'Resumen Anual'!$DH$528)+SUMIFS('Resumen Anual'!$EB$634,Z124,'Resumen Anual'!$V$9,K112,'Resumen Anual'!$DH$586)+SUMIFS('Resumen Anual'!$EB$692,Z124,'Resumen Anual'!$V$9,K112,'Resumen Anual'!$DH$644)+SUMIFS('Resumen Anual'!$FY$54,Z124,'Resumen Anual'!$V$9,K112,'Resumen Anual'!$FE$6)+SUMIFS('Resumen Anual'!$FY$112,Z124,'Resumen Anual'!$V$9,K112,'Resumen Anual'!$FE$64)+SUMIFS('Resumen Anual'!$FY$170,Z124,'Resumen Anual'!$V$9,K112,'Resumen Anual'!$FE$122)+SUMIFS('Resumen Anual'!$FY$228,Z124,'Resumen Anual'!$V$9,K112,'Resumen Anual'!$FE$180)+SUMIFS('Resumen Anual'!$FY$286,Z124,'Resumen Anual'!$V$9,K112,'Resumen Anual'!$FE$238)+SUMIFS('Resumen Anual'!$FY$344,Z124,'Resumen Anual'!$V$9,K112,'Resumen Anual'!$FE$296)+SUMIFS('Resumen Anual'!$FY$402,Z124,'Resumen Anual'!$V$9,K112,'Resumen Anual'!$FE$354)+SUMIFS('Resumen Anual'!$FY$460,Z124,'Resumen Anual'!$V$9,K112,'Resumen Anual'!$FE$412)+SUMIFS('Resumen Anual'!$FY$518,Z124,'Resumen Anual'!$V$9,K112,'Resumen Anual'!$FE$470)+SUMIFS('Resumen Anual'!$FY$576,Z124,'Resumen Anual'!$V$9,K112,'Resumen Anual'!$FE$528)+SUMIFS('Resumen Anual'!$FY$634,Z124,'Resumen Anual'!$V$9,K112,'Resumen Anual'!$FE$586)+SUMIFS('Resumen Anual'!$FY$692,Z124,'Resumen Anual'!$V$9,K112,'Resumen Anual'!$FE$644)</f>
        <v>0</v>
      </c>
      <c r="AF124" s="770"/>
      <c r="AG124" s="770"/>
      <c r="AH124" s="770"/>
      <c r="AI124" s="770">
        <f>SUMIFS('Resumen Anual'!$AJ$54,Z124,'Resumen Anual'!$V$9,K112,'Resumen Anual'!$L$6)+SUMIFS('Resumen Anual'!$AJ$112,Z124,'Resumen Anual'!$V$9,K112,'Resumen Anual'!$L$64)+SUMIFS('Resumen Anual'!$AJ$170,Z124,'Resumen Anual'!$V$9,K112,'Resumen Anual'!$L$122)+SUMIFS('Resumen Anual'!$AJ$228,Z124,'Resumen Anual'!$V$9,K112,'Resumen Anual'!$L$180)+SUMIFS('Resumen Anual'!$AJ$286,Z124,'Resumen Anual'!$V$9,K112,'Resumen Anual'!$L$238)+SUMIFS('Resumen Anual'!$AJ$344,Z124,'Resumen Anual'!$V$9,K112,'Resumen Anual'!$L$296)+SUMIFS('Resumen Anual'!$AJ$402,Z124,'Resumen Anual'!$V$9,K112,'Resumen Anual'!$L$354)+SUMIFS('Resumen Anual'!$AJ$460,Z124,'Resumen Anual'!$V$9,K112,'Resumen Anual'!$L$412)+SUMIFS('Resumen Anual'!$AJ$518,Z124,'Resumen Anual'!$V$9,K112,'Resumen Anual'!$L$470)+SUMIFS('Resumen Anual'!$AJ$576,Z124,'Resumen Anual'!$V$9,K112,'Resumen Anual'!$L$528)+SUMIFS('Resumen Anual'!$AJ$634,Z124,'Resumen Anual'!$V$9,K112,'Resumen Anual'!$L$586)+SUMIFS('Resumen Anual'!$AJ$692,Z124,'Resumen Anual'!$V$9,K112,'Resumen Anual'!$L$644)+SUMIFS('Resumen Anual'!$CG$54,Z124,'Resumen Anual'!$V$9,K112,'Resumen Anual'!$BI$6)+SUMIFS('Resumen Anual'!$CG$112,Z124,'Resumen Anual'!$V$9,K112,'Resumen Anual'!$BI$64)+SUMIFS('Resumen Anual'!$CG$170,Z124,'Resumen Anual'!$V$9,K112,'Resumen Anual'!$BI$122)+SUMIFS('Resumen Anual'!$CG$228,Z124,'Resumen Anual'!$V$9,K112,'Resumen Anual'!$BI$180)+SUMIFS('Resumen Anual'!$CG$286,Z124,'Resumen Anual'!$V$9,K112,'Resumen Anual'!$BI$238)+SUMIFS('Resumen Anual'!$CG$344,Z124,'Resumen Anual'!$V$9,K112,'Resumen Anual'!$BI$296)+SUMIFS('Resumen Anual'!$CG$402,Z124,'Resumen Anual'!$V$9,K112,'Resumen Anual'!$BI$354)+SUMIFS('Resumen Anual'!$CG$460,Z124,'Resumen Anual'!$V$9,K112,'Resumen Anual'!$BI$412)+SUMIFS('Resumen Anual'!$CG$518,Z124,'Resumen Anual'!$V$9,K112,'Resumen Anual'!$BI$470)+SUMIFS('Resumen Anual'!$CG$576,Z124,'Resumen Anual'!$V$9,K112,'Resumen Anual'!$BI$528)+SUMIFS('Resumen Anual'!$CG$634,Z124,'Resumen Anual'!$V$9,K112,'Resumen Anual'!$BI$586)+SUMIFS('Resumen Anual'!$CG$692,Z124,'Resumen Anual'!$V$9,K112,'Resumen Anual'!$BI$644)+SUMIFS('Resumen Anual'!$EF$54,Z124,'Resumen Anual'!$V$9,K112,'Resumen Anual'!$DH$6)+SUMIFS('Resumen Anual'!$EF$112,Z124,'Resumen Anual'!$V$9,K112,'Resumen Anual'!$DH$64)+SUMIFS('Resumen Anual'!$EF$170,Z124,'Resumen Anual'!$V$9,K112,'Resumen Anual'!$DH$122)+SUMIFS('Resumen Anual'!$EF$228,Z124,'Resumen Anual'!$V$9,K112,'Resumen Anual'!$DH$180)+SUMIFS('Resumen Anual'!$EF$286,Z124,'Resumen Anual'!$V$9,K112,'Resumen Anual'!$DH$238)+SUMIFS('Resumen Anual'!$EF$344,Z124,'Resumen Anual'!$V$9,K112,'Resumen Anual'!$DH$296)+SUMIFS('Resumen Anual'!$EF$402,Z124,'Resumen Anual'!$V$9,K112,'Resumen Anual'!$DH$354)+SUMIFS('Resumen Anual'!$EF$460,Z124,'Resumen Anual'!$V$9,K112,'Resumen Anual'!$DH$412)+SUMIFS('Resumen Anual'!$EF$518,Z124,'Resumen Anual'!$V$9,K112,'Resumen Anual'!$DH$470)+SUMIFS('Resumen Anual'!$EF$576,Z124,'Resumen Anual'!$V$9,K112,'Resumen Anual'!$DH$528)+SUMIFS('Resumen Anual'!$EF$634,Z124,'Resumen Anual'!$V$9,K112,'Resumen Anual'!$DH$586)+SUMIFS('Resumen Anual'!$EF$692,Z124,'Resumen Anual'!$V$9,K112,'Resumen Anual'!$DH$644)+SUMIFS('Resumen Anual'!$GC$54,Z124,'Resumen Anual'!$V$9,K112,'Resumen Anual'!$FE$6)+SUMIFS('Resumen Anual'!$GC$112,Z124,'Resumen Anual'!$V$9,K112,'Resumen Anual'!$FE$64)+SUMIFS('Resumen Anual'!$GC$170,Z124,'Resumen Anual'!$V$9,K112,'Resumen Anual'!$FE$122)+SUMIFS('Resumen Anual'!$GC$228,Z124,'Resumen Anual'!$V$9,K112,'Resumen Anual'!$FE$180)+SUMIFS('Resumen Anual'!$GC$286,Z124,'Resumen Anual'!$V$9,K112,'Resumen Anual'!$FE$238)+SUMIFS('Resumen Anual'!$GC$344,Z124,'Resumen Anual'!$V$9,K112,'Resumen Anual'!$FE$296)+SUMIFS('Resumen Anual'!$GC$402,Z124,'Resumen Anual'!$V$9,K112,'Resumen Anual'!$FE$354)+SUMIFS('Resumen Anual'!$GC$460,Z124,'Resumen Anual'!$V$9,K112,'Resumen Anual'!$FE$412)+SUMIFS('Resumen Anual'!$GC$518,Z124,'Resumen Anual'!$V$9,K112,'Resumen Anual'!$FE$470)+SUMIFS('Resumen Anual'!$GC$576,Z124,'Resumen Anual'!$V$9,K112,'Resumen Anual'!$FE$528)+SUMIFS('Resumen Anual'!$GC$634,Z124,'Resumen Anual'!$V$9,K112,'Resumen Anual'!$FE$586)+SUMIFS('Resumen Anual'!$GC$692,Z124,'Resumen Anual'!$V$9,K112,'Resumen Anual'!$FE$644)</f>
        <v>0</v>
      </c>
      <c r="AJ124" s="770"/>
      <c r="AK124" s="770"/>
      <c r="AL124" s="770"/>
      <c r="AM124" s="770">
        <f>SUMIFS('Resumen Anual'!$AN$54,Z124,'Resumen Anual'!$V$9,K112,'Resumen Anual'!$L$6)+SUMIFS('Resumen Anual'!$AN$112,Z124,'Resumen Anual'!$V$9,K112,'Resumen Anual'!$L$64)+SUMIFS('Resumen Anual'!$AN$170,Z124,'Resumen Anual'!$V$9,K112,'Resumen Anual'!$L$122)+SUMIFS('Resumen Anual'!$AN$228,Z124,'Resumen Anual'!$V$9,K112,'Resumen Anual'!$L$180)+SUMIFS('Resumen Anual'!$AN$286,Z124,'Resumen Anual'!$V$9,K112,'Resumen Anual'!$L$238)+SUMIFS('Resumen Anual'!$AN$344,Z124,'Resumen Anual'!$V$9,K112,'Resumen Anual'!$L$296)+SUMIFS('Resumen Anual'!$AN$402,Z124,'Resumen Anual'!$V$9,K112,'Resumen Anual'!$L$354)+SUMIFS('Resumen Anual'!$AN$460,Z124,'Resumen Anual'!$V$9,K112,'Resumen Anual'!$L$412)+SUMIFS('Resumen Anual'!$AN$518,Z124,'Resumen Anual'!$V$9,K112,'Resumen Anual'!$L$470)+SUMIFS('Resumen Anual'!$AN$576,Z124,'Resumen Anual'!$V$9,K112,'Resumen Anual'!$L$528)+SUMIFS('Resumen Anual'!$AN$634,Z124,'Resumen Anual'!$V$9,K112,'Resumen Anual'!$L$586)+SUMIFS('Resumen Anual'!$AN$692,Z124,'Resumen Anual'!$V$9,K112,'Resumen Anual'!$L$644)+SUMIFS('Resumen Anual'!$CK$54,Z124,'Resumen Anual'!$V$9,K112,'Resumen Anual'!$BI$6)+SUMIFS('Resumen Anual'!$CK$112,Z124,'Resumen Anual'!$V$9,K112,'Resumen Anual'!$BI$64)+SUMIFS('Resumen Anual'!$CK$170,Z124,'Resumen Anual'!$V$9,K112,'Resumen Anual'!$BI$122)+SUMIFS('Resumen Anual'!$CK$228,Z124,'Resumen Anual'!$V$9,K112,'Resumen Anual'!$BI$180)+SUMIFS('Resumen Anual'!$CK$286,Z124,'Resumen Anual'!$V$9,K112,'Resumen Anual'!$BI$238)+SUMIFS('Resumen Anual'!$CK$344,Z124,'Resumen Anual'!$V$9,K112,'Resumen Anual'!$BI$296)+SUMIFS('Resumen Anual'!$CK$402,Z124,'Resumen Anual'!$V$9,K112,'Resumen Anual'!$BI$354)+SUMIFS('Resumen Anual'!$CK$460,Z124,'Resumen Anual'!$V$9,K112,'Resumen Anual'!$BI$412)+SUMIFS('Resumen Anual'!$CK$518,Z124,'Resumen Anual'!$V$9,K112,'Resumen Anual'!$BI$470)+SUMIFS('Resumen Anual'!$CK$576,Z124,'Resumen Anual'!$V$9,K112,'Resumen Anual'!$BI$528)+SUMIFS('Resumen Anual'!$CK$634,Z124,'Resumen Anual'!$V$9,K112,'Resumen Anual'!$BI$586)+SUMIFS('Resumen Anual'!$CK$692,Z124,'Resumen Anual'!$V$9,K112,'Resumen Anual'!$BI$644)+SUMIFS('Resumen Anual'!$EJ$54,Z124,'Resumen Anual'!$V$9,K112,'Resumen Anual'!$DH$6)+SUMIFS('Resumen Anual'!$EJ$112,Z124,'Resumen Anual'!$V$9,K112,'Resumen Anual'!$DH$64)+SUMIFS('Resumen Anual'!$EJ$170,Z124,'Resumen Anual'!$V$9,K112,'Resumen Anual'!$DH$122)+SUMIFS('Resumen Anual'!$EJ$228,Z124,'Resumen Anual'!$V$9,K112,'Resumen Anual'!$DH$180)+SUMIFS('Resumen Anual'!$EJ$286,Z124,'Resumen Anual'!$V$9,K112,'Resumen Anual'!$DH$238)+SUMIFS('Resumen Anual'!$EJ$344,Z124,'Resumen Anual'!$V$9,K112,'Resumen Anual'!$DH$296)+SUMIFS('Resumen Anual'!$EJ$402,Z124,'Resumen Anual'!$V$9,K112,'Resumen Anual'!$DH$354)+SUMIFS('Resumen Anual'!$EJ$460,Z124,'Resumen Anual'!$V$9,K112,'Resumen Anual'!$DH$412)+SUMIFS('Resumen Anual'!$EJ$518,Z124,'Resumen Anual'!$V$9,K112,'Resumen Anual'!$DH$470)+SUMIFS('Resumen Anual'!$EJ$576,Z124,'Resumen Anual'!$V$9,K112,'Resumen Anual'!$DH$528)+SUMIFS('Resumen Anual'!$EJ$634,Z124,'Resumen Anual'!$V$9,K112,'Resumen Anual'!$DH$586)+SUMIFS('Resumen Anual'!$EJ$692,Z124,'Resumen Anual'!$V$9,K112,'Resumen Anual'!$DH$644)+SUMIFS('Resumen Anual'!$GG$54,Z124,'Resumen Anual'!$V$9,K112,'Resumen Anual'!$FE$6)+SUMIFS('Resumen Anual'!$GG$112,Z124,'Resumen Anual'!$V$9,K112,'Resumen Anual'!$FE$64)+SUMIFS('Resumen Anual'!$GG$170,Z124,'Resumen Anual'!$V$9,K112,'Resumen Anual'!$FE$122)+SUMIFS('Resumen Anual'!$GG$228,Z124,'Resumen Anual'!$V$9,K112,'Resumen Anual'!$FE$180)+SUMIFS('Resumen Anual'!$GG$286,Z124,'Resumen Anual'!$V$9,K112,'Resumen Anual'!$FE$238)+SUMIFS('Resumen Anual'!$GG$344,Z124,'Resumen Anual'!$V$9,K112,'Resumen Anual'!$FE$296)+SUMIFS('Resumen Anual'!$GG$402,Z124,'Resumen Anual'!$V$9,K112,'Resumen Anual'!$FE$354)+SUMIFS('Resumen Anual'!$GG$460,Z124,'Resumen Anual'!$V$9,K112,'Resumen Anual'!$FE$412)+SUMIFS('Resumen Anual'!$GG$518,Z124,'Resumen Anual'!$V$9,K112,'Resumen Anual'!$FE$470)+SUMIFS('Resumen Anual'!$GG$576,Z124,'Resumen Anual'!$V$9,K112,'Resumen Anual'!$FE$528)+SUMIFS('Resumen Anual'!$GG$634,Z124,'Resumen Anual'!$V$9,K112,'Resumen Anual'!$FE$586)+SUMIFS('Resumen Anual'!$GG$692,Z124,'Resumen Anual'!$V$9,K112,'Resumen Anual'!$FE$644)</f>
        <v>0</v>
      </c>
      <c r="AN124" s="770"/>
      <c r="AO124" s="770"/>
      <c r="AP124" s="770"/>
      <c r="AQ124" s="756">
        <f>SUMIFS('Resumen Anual'!$AR$54,Z124,'Resumen Anual'!$V$9,K112,'Resumen Anual'!$L$6)+SUMIFS('Resumen Anual'!$AR$112,Z124,'Resumen Anual'!$V$9,K112,'Resumen Anual'!$L$64)+SUMIFS('Resumen Anual'!$AR$170,Z124,'Resumen Anual'!$V$9,K112,'Resumen Anual'!$L$122)+SUMIFS('Resumen Anual'!$AR$228,Z124,'Resumen Anual'!$V$9,K112,'Resumen Anual'!$L$180)+SUMIFS('Resumen Anual'!$AR$286,Z124,'Resumen Anual'!$V$9,K112,'Resumen Anual'!$L$238)+SUMIFS('Resumen Anual'!$AR$344,Z124,'Resumen Anual'!$V$9,K112,'Resumen Anual'!$L$296)+SUMIFS('Resumen Anual'!$AR$402,Z124,'Resumen Anual'!$V$9,K112,'Resumen Anual'!$L$354)+SUMIFS('Resumen Anual'!$AR$460,Z124,'Resumen Anual'!$V$9,K112,'Resumen Anual'!$L$412)+SUMIFS('Resumen Anual'!$AR$518,Z124,'Resumen Anual'!$V$9,K112,'Resumen Anual'!$L$470)+SUMIFS('Resumen Anual'!$AR$576,Z124,'Resumen Anual'!$V$9,K112,'Resumen Anual'!$L$528)+SUMIFS('Resumen Anual'!$AR$634,Z124,'Resumen Anual'!$V$9,K112,'Resumen Anual'!$L$586)+SUMIFS('Resumen Anual'!$AR$692,Z124,'Resumen Anual'!$V$9,K112,'Resumen Anual'!$L$644)+SUMIFS('Resumen Anual'!$CO$54,Z124,'Resumen Anual'!$V$9,K112,'Resumen Anual'!$BI$6)+SUMIFS('Resumen Anual'!$CO$112,Z124,'Resumen Anual'!$V$9,K112,'Resumen Anual'!$BI$64)+SUMIFS('Resumen Anual'!$CO$170,Z124,'Resumen Anual'!$V$9,K112,'Resumen Anual'!$BI$122)+SUMIFS('Resumen Anual'!$CO$228,Z124,'Resumen Anual'!$V$9,K112,'Resumen Anual'!$BI$180)+SUMIFS('Resumen Anual'!$CO$286,Z124,'Resumen Anual'!$V$9,K112,'Resumen Anual'!$BI$238)+SUMIFS('Resumen Anual'!$CO$344,Z124,'Resumen Anual'!$V$9,K112,'Resumen Anual'!$BI$296)+SUMIFS('Resumen Anual'!$CO$402,Z124,'Resumen Anual'!$V$9,K112,'Resumen Anual'!$BI$354)+SUMIFS('Resumen Anual'!$CO$460,Z124,'Resumen Anual'!$V$9,K112,'Resumen Anual'!$BI$412)+SUMIFS('Resumen Anual'!$CO$518,Z124,'Resumen Anual'!$V$9,K112,'Resumen Anual'!$BI$470)+SUMIFS('Resumen Anual'!$CO$576,Z124,'Resumen Anual'!$V$9,K112,'Resumen Anual'!$BI$528)+SUMIFS('Resumen Anual'!$CO$634,Z124,'Resumen Anual'!$V$9,K112,'Resumen Anual'!$BI$586)+SUMIFS('Resumen Anual'!$CO$692,Z124,'Resumen Anual'!$V$9,K112,'Resumen Anual'!$BI$644)+SUMIFS('Resumen Anual'!$EN$54,Z124,'Resumen Anual'!$V$9,K112,'Resumen Anual'!$DH$6)+SUMIFS('Resumen Anual'!$EN$112,Z124,'Resumen Anual'!$V$9,K112,'Resumen Anual'!$DH$64)+SUMIFS('Resumen Anual'!$EN$170,Z124,'Resumen Anual'!$V$9,K112,'Resumen Anual'!$DH$122)+SUMIFS('Resumen Anual'!$EN$228,Z124,'Resumen Anual'!$V$9,K112,'Resumen Anual'!$DH$180)+SUMIFS('Resumen Anual'!$EN$286,Z124,'Resumen Anual'!$V$9,K112,'Resumen Anual'!$DH$238)+SUMIFS('Resumen Anual'!$EN$344,Z124,'Resumen Anual'!$V$9,K112,'Resumen Anual'!$DH$296)+SUMIFS('Resumen Anual'!$EN$402,Z124,'Resumen Anual'!$V$9,K112,'Resumen Anual'!$DH$354)+SUMIFS('Resumen Anual'!$EN$460,Z124,'Resumen Anual'!$V$9,K112,'Resumen Anual'!$DH$412)+SUMIFS('Resumen Anual'!$EN$518,Z124,'Resumen Anual'!$V$9,K112,'Resumen Anual'!$DH$470)+SUMIFS('Resumen Anual'!$EN$576,Z124,'Resumen Anual'!$V$9,K112,'Resumen Anual'!$DH$528)+SUMIFS('Resumen Anual'!$EN$634,Z124,'Resumen Anual'!$V$9,K112,'Resumen Anual'!$DH$586)+SUMIFS('Resumen Anual'!$EN$692,Z124,'Resumen Anual'!$V$9,K112,'Resumen Anual'!$DH$644)+SUMIFS('Resumen Anual'!$GK$54,Z124,'Resumen Anual'!$V$9,K112,'Resumen Anual'!$FE$6)+SUMIFS('Resumen Anual'!$GK$112,Z124,'Resumen Anual'!$V$9,K112,'Resumen Anual'!$FE$64)+SUMIFS('Resumen Anual'!$GK$170,Z124,'Resumen Anual'!$V$9,K112,'Resumen Anual'!$FE$122)+SUMIFS('Resumen Anual'!$GK$228,Z124,'Resumen Anual'!$V$9,K112,'Resumen Anual'!$FE$180)+SUMIFS('Resumen Anual'!$GK$286,Z124,'Resumen Anual'!$V$9,K112,'Resumen Anual'!$FE$238)+SUMIFS('Resumen Anual'!$GK$344,Z124,'Resumen Anual'!$V$9,K112,'Resumen Anual'!$FE$296)+SUMIFS('Resumen Anual'!$GK$402,Z124,'Resumen Anual'!$V$9,K112,'Resumen Anual'!$FE$354)+SUMIFS('Resumen Anual'!$GK$460,Z124,'Resumen Anual'!$V$9,K112,'Resumen Anual'!$FE$412)+SUMIFS('Resumen Anual'!$GK$518,Z124,'Resumen Anual'!$V$9,K112,'Resumen Anual'!$FE$470)+SUMIFS('Resumen Anual'!$GK$576,Z124,'Resumen Anual'!$V$9,K112,'Resumen Anual'!$FE$528)+SUMIFS('Resumen Anual'!$GK$634,Z124,'Resumen Anual'!$V$9,K112,'Resumen Anual'!$FE$586)+SUMIFS('Resumen Anual'!$GK$692,Z124,'Resumen Anual'!$V$9,K112,'Resumen Anual'!$FE$644)</f>
        <v>0</v>
      </c>
      <c r="AR124" s="756"/>
      <c r="AS124" s="756"/>
      <c r="AT124" s="1218">
        <f>SUMIFS('Resumen Anual'!$AU$54,Z124,'Resumen Anual'!$V$9,K112,'Resumen Anual'!$L$6)+SUMIFS('Resumen Anual'!$AU$112,Z124,'Resumen Anual'!$V$9,K112,'Resumen Anual'!$L$64)+SUMIFS('Resumen Anual'!$AU$170,Z124,'Resumen Anual'!$V$9,K112,'Resumen Anual'!$L$122)+SUMIFS('Resumen Anual'!$AU$228,Z124,'Resumen Anual'!$V$9,K112,'Resumen Anual'!$L$180)+SUMIFS('Resumen Anual'!$AU$286,Z124,'Resumen Anual'!$V$9,K112,'Resumen Anual'!$L$238)+SUMIFS('Resumen Anual'!$AU$344,Z124,'Resumen Anual'!$V$9,K112,'Resumen Anual'!$L$296)+SUMIFS('Resumen Anual'!$AU$402,Z124,'Resumen Anual'!$V$9,K112,'Resumen Anual'!$L$354)+SUMIFS('Resumen Anual'!$AU$460,Z124,'Resumen Anual'!$V$9,K112,'Resumen Anual'!$L$412)+SUMIFS('Resumen Anual'!$AU$518,Z124,'Resumen Anual'!$V$9,K112,'Resumen Anual'!$L$470)+SUMIFS('Resumen Anual'!$AU$576,Z124,'Resumen Anual'!$V$9,K112,'Resumen Anual'!$L$528)+SUMIFS('Resumen Anual'!$AU$634,Z124,'Resumen Anual'!$V$9,K112,'Resumen Anual'!$L$586)+SUMIFS('Resumen Anual'!$AU$692,Z124,'Resumen Anual'!$V$9,K112,'Resumen Anual'!$L$644)+SUMIFS('Resumen Anual'!$CR$54,Z124,'Resumen Anual'!$V$9,K112,'Resumen Anual'!$BI$6)+SUMIFS('Resumen Anual'!$CR$112,Z124,'Resumen Anual'!$V$9,K112,'Resumen Anual'!$BI$64)+SUMIFS('Resumen Anual'!$CR$170,Z124,'Resumen Anual'!$V$9,K112,'Resumen Anual'!$BI$122)+SUMIFS('Resumen Anual'!$CR$228,Z124,'Resumen Anual'!$V$9,K112,'Resumen Anual'!$BI$180)+SUMIFS('Resumen Anual'!$CR$286,Z124,'Resumen Anual'!$V$9,K112,'Resumen Anual'!$BI$238)+SUMIFS('Resumen Anual'!$CR$344,Z124,'Resumen Anual'!$V$9,K112,'Resumen Anual'!$BI$296)+SUMIFS('Resumen Anual'!$CR$402,Z124,'Resumen Anual'!$V$9,K112,'Resumen Anual'!$BI$354)+SUMIFS('Resumen Anual'!$CR$460,Z124,'Resumen Anual'!$V$9,K112,'Resumen Anual'!$BI$412)+SUMIFS('Resumen Anual'!$CR$518,Z124,'Resumen Anual'!$V$9,K112,'Resumen Anual'!$BI$470)+SUMIFS('Resumen Anual'!$CR$576,Z124,'Resumen Anual'!$V$9,K112,'Resumen Anual'!$BI$528)+SUMIFS('Resumen Anual'!$CR$634,Z124,'Resumen Anual'!$V$9,K112,'Resumen Anual'!$BI$586)+SUMIFS('Resumen Anual'!$CR$692,Z124,'Resumen Anual'!$V$9,K112,'Resumen Anual'!$BI$644)+SUMIFS('Resumen Anual'!$EQ$54,Z124,'Resumen Anual'!$V$9,K112,'Resumen Anual'!$DH$6)+SUMIFS('Resumen Anual'!$EQ$112,Z124,'Resumen Anual'!$V$9,K112,'Resumen Anual'!$DH$64)+SUMIFS('Resumen Anual'!$EQ$170,Z124,'Resumen Anual'!$V$9,K112,'Resumen Anual'!$DH$122)+SUMIFS('Resumen Anual'!$EQ$228,Z124,'Resumen Anual'!$V$9,K112,'Resumen Anual'!$DH$180)+SUMIFS('Resumen Anual'!$EQ$286,Z124,'Resumen Anual'!$V$9,K112,'Resumen Anual'!$DH$238)+SUMIFS('Resumen Anual'!$EQ$344,Z124,'Resumen Anual'!$V$9,K112,'Resumen Anual'!$DH$296)+SUMIFS('Resumen Anual'!$EQ$402,Z124,'Resumen Anual'!$V$9,K112,'Resumen Anual'!$DH$354)+SUMIFS('Resumen Anual'!$EQ$460,Z124,'Resumen Anual'!$V$9,K112,'Resumen Anual'!$DH$412)+SUMIFS('Resumen Anual'!$EQ$518,Z124,'Resumen Anual'!$V$9,K112,'Resumen Anual'!$DH$470)+SUMIFS('Resumen Anual'!$EQ$576,Z124,'Resumen Anual'!$V$9,K112,'Resumen Anual'!$DH$528)+SUMIFS('Resumen Anual'!$EQ$634,Z124,'Resumen Anual'!$V$9,K112,'Resumen Anual'!$DH$586)+SUMIFS('Resumen Anual'!$EQ$692,Z124,'Resumen Anual'!$V$9,K112,'Resumen Anual'!$DH$644)+SUMIFS('Resumen Anual'!$GN$54,Z124,'Resumen Anual'!$V$9,K112,'Resumen Anual'!$FE$6)+SUMIFS('Resumen Anual'!$GN$112,Z124,'Resumen Anual'!$V$9,K112,'Resumen Anual'!$FE$64)+SUMIFS('Resumen Anual'!$GN$170,Z124,'Resumen Anual'!$V$9,K112,'Resumen Anual'!$FE$122)+SUMIFS('Resumen Anual'!$GN$228,Z124,'Resumen Anual'!$V$9,K112,'Resumen Anual'!$FE$180)+SUMIFS('Resumen Anual'!$GN$286,Z124,'Resumen Anual'!$V$9,K112,'Resumen Anual'!$FE$238)+SUMIFS('Resumen Anual'!$GN$344,Z124,'Resumen Anual'!$V$9,K112,'Resumen Anual'!$FE$296)+SUMIFS('Resumen Anual'!$GN$402,Z124,'Resumen Anual'!$V$9,K112,'Resumen Anual'!$FE$354)+SUMIFS('Resumen Anual'!$GN$460,Z124,'Resumen Anual'!$V$9,K112,'Resumen Anual'!$FE$412)+SUMIFS('Resumen Anual'!$GN$518,Z124,'Resumen Anual'!$V$9,K112,'Resumen Anual'!$FE$470)+SUMIFS('Resumen Anual'!$GN$576,Z124,'Resumen Anual'!$V$9,K112,'Resumen Anual'!$FE$528)+SUMIFS('Resumen Anual'!$GN$634,Z124,'Resumen Anual'!$V$9,K112,'Resumen Anual'!$FE$586)+SUMIFS('Resumen Anual'!$GN$692,Z124,'Resumen Anual'!$V$9,K112,'Resumen Anual'!$FE$644)</f>
        <v>0</v>
      </c>
      <c r="AU124" s="1218"/>
      <c r="AV124" s="1219"/>
      <c r="AW124" s="1200"/>
      <c r="AX124" s="171"/>
      <c r="AY124" s="777"/>
      <c r="AZ124" s="778"/>
      <c r="BA124" s="778"/>
      <c r="BB124" s="778"/>
      <c r="BC124" s="764"/>
      <c r="BD124" s="765"/>
      <c r="BE124" s="765"/>
      <c r="BF124" s="765"/>
      <c r="BG124" s="765"/>
      <c r="BH124" s="765"/>
      <c r="BI124" s="766"/>
      <c r="BJ124" s="625"/>
      <c r="BK124" s="799" t="str">
        <f>'Resumen Anual'!$O$22</f>
        <v>IFR</v>
      </c>
      <c r="BL124" s="713"/>
      <c r="BM124" s="713"/>
      <c r="BN124" s="713"/>
      <c r="BO124" s="713"/>
      <c r="BP124" s="800">
        <f>SUMIF('Resumen Anual'!$FE$622,BH112,'Resumen Anual'!$FM$638)+SUMIF('Resumen Anual'!$DH$622,BH112,'Resumen Anual'!$DP$638)+SUMIF('Resumen Anual'!$BI$622,BH112,'Resumen Anual'!$BQ$638)+SUMIF('Resumen Anual'!$L$622,BH112,'Resumen Anual'!$T$638)+SUMIF('Resumen Anual'!$FE$566,BH112,'Resumen Anual'!$FM$582)+SUMIF('Resumen Anual'!$DH$566,BH112,'Resumen Anual'!$DP$582)+SUMIF('Resumen Anual'!$BI$566,BH112,'Resumen Anual'!$BQ$582)+SUMIF('Resumen Anual'!$L$566,BH112,'Resumen Anual'!$T$582)+SUMIF('Resumen Anual'!$FE$510,BH112,'Resumen Anual'!$FM$526)+SUMIF('Resumen Anual'!$DH$510,BH112,'Resumen Anual'!$DP$526)+SUMIF('Resumen Anual'!$BI$510,BH112,'Resumen Anual'!$BQ$526)+SUMIF('Resumen Anual'!$L$510,BH112,'Resumen Anual'!$T$526)+SUMIF('Resumen Anual'!$FE$454,BH112,'Resumen Anual'!$FM$470)+SUMIF('Resumen Anual'!$DH$454,BH112,'Resumen Anual'!$DP$470)+SUMIF('Resumen Anual'!$BI$454,BH112,'Resumen Anual'!$BQ$470)+SUMIF('Resumen Anual'!$L$454,BH112,'Resumen Anual'!$T$470)+SUMIF('Resumen Anual'!$FE$398,BH112,'Resumen Anual'!$FM$414)+SUMIF('Resumen Anual'!$DH$398,BH112,'Resumen Anual'!$DP$414)+SUMIF('Resumen Anual'!$BI$398,BH112,'Resumen Anual'!$BQ$414)+SUMIF('Resumen Anual'!$L$398,BH112,'Resumen Anual'!$T$414)+SUMIF('Resumen Anual'!$FE$342,BH112,'Resumen Anual'!$FM$358)+SUMIF('Resumen Anual'!$DH$342,BH112,'Resumen Anual'!$DP$358)+SUMIF('Resumen Anual'!$BI$342,BH112,'Resumen Anual'!$BQ$358)+SUMIF('Resumen Anual'!$L$342,BH112,'Resumen Anual'!$T$358)+SUMIF('Resumen Anual'!$FE$286,BH112,'Resumen Anual'!$FM$302)+SUMIF('Resumen Anual'!$DH$286,BH112,'Resumen Anual'!$DP$302)+SUMIF('Resumen Anual'!$BI$286,BH112,'Resumen Anual'!$BQ$302)+SUMIF('Resumen Anual'!$L$286,BH112,'Resumen Anual'!$T$302)+SUMIF('Resumen Anual'!$FE$230,BH112,'Resumen Anual'!$FM$246)+SUMIF('Resumen Anual'!$DH$230,BH112,'Resumen Anual'!$DP$246)+SUMIF('Resumen Anual'!$BI$230,BH112,'Resumen Anual'!$BQ$246)+SUMIF('Resumen Anual'!$L$230,BH112,'Resumen Anual'!$T$246)+SUMIF('Resumen Anual'!$FE$174,BH112,'Resumen Anual'!$FM$190)+SUMIF('Resumen Anual'!$DH$174,BH112,'Resumen Anual'!$DP$190)+SUMIF('Resumen Anual'!$BI$174,BH112,'Resumen Anual'!$BQ$190)+SUMIF('Resumen Anual'!$L$174,BH112,'Resumen Anual'!$T$190)+SUMIF('Resumen Anual'!$FE$118,BH112,'Resumen Anual'!$FM$134)+SUMIF('Resumen Anual'!$DH$118,BH112,'Resumen Anual'!$DP$134)+SUMIF('Resumen Anual'!$BI$118,BH112,'Resumen Anual'!$BQ$134)+SUMIF('Resumen Anual'!$L$118,BH112,'Resumen Anual'!$T$134)+SUMIF('Resumen Anual'!$FE$62,BH112,'Resumen Anual'!$FM$78)+SUMIF('Resumen Anual'!$DH$62,BH112,'Resumen Anual'!$DP$78)+SUMIF('Resumen Anual'!$BI$62,BH112,'Resumen Anual'!$BQ$78)+SUMIF('Resumen Anual'!$L$62,BH112,'Resumen Anual'!$T$78)+SUMIF('Resumen Anual'!$FE$6,BH112,'Resumen Anual'!$FM$22)+SUMIF('Resumen Anual'!$DH$6,BH112,'Resumen Anual'!$DP$22)+SUMIF('Resumen Anual'!$BI$6,BH112,'Resumen Anual'!$BQ$22)+SUMIF('Resumen Anual'!$L$6,BH112,'Resumen Anual'!$T$22)+SUMIF('Bitácoras Anteriores'!$K$6,BH112,'Bitácoras Anteriores'!$S$18)+SUMIF('Bitácoras Anteriores'!$K$59,$K$6,'Bitácoras Anteriores'!$S$71)+SUMIF('Bitácoras Anteriores'!$K$112,BH112,'Bitácoras Anteriores'!$S$124)+SUMIF('Bitácoras Anteriores'!$K$165,BH112,'Bitácoras Anteriores'!$S$177)+SUMIF('Bitácoras Anteriores'!$K$218,BH112,'Bitácoras Anteriores'!$S$230)+SUMIF('Bitácoras Anteriores'!$K$271,BH112,'Bitácoras Anteriores'!$S$283)+SUMIF('Bitácoras Anteriores'!$K$324,BH112,'Bitácoras Anteriores'!$S$336)+SUMIF('Bitácoras Anteriores'!$BH$6,BH112,'Bitácoras Anteriores'!$BP$18)+SUMIF('Bitácoras Anteriores'!$BH$59,$K$6,'Bitácoras Anteriores'!$BP$71)+SUMIF('Bitácoras Anteriores'!$BH$112,BH112,'Bitácoras Anteriores'!$BP$124)+SUMIF('Bitácoras Anteriores'!$BH$165,BH112,'Bitácoras Anteriores'!$BP$177)+SUMIF('Bitácoras Anteriores'!$BH$218,BH112,'Bitácoras Anteriores'!$BP$230)+SUMIF('Bitácoras Anteriores'!$BH$271,BH112,'Bitácoras Anteriores'!$BP$283)+SUMIF('Bitácoras Anteriores'!$BH$324,BH112,'Bitácoras Anteriores'!$BP$336)+SUMIF('Bitácoras Anteriores'!$DF$6,BH112,'Bitácoras Anteriores'!$DN$18)+SUMIF('Bitácoras Anteriores'!$DF$59,$K$6,'Bitácoras Anteriores'!$DN$71)+SUMIF('Bitácoras Anteriores'!$DF$112,BH112,'Bitácoras Anteriores'!$DN$124)+SUMIF('Bitácoras Anteriores'!$DF$165,BH112,'Bitácoras Anteriores'!$DN$177)+SUMIF('Bitácoras Anteriores'!$DF$218,BH112,'Bitácoras Anteriores'!$DN$230)+SUMIF('Bitácoras Anteriores'!$DF$271,BH112,'Bitácoras Anteriores'!$DN$283)+SUMIF('Bitácoras Anteriores'!$DF$324,BH112,'Bitácoras Anteriores'!$DN$336)+SUMIF('Bitácoras Anteriores'!$FC$6,BH112,'Bitácoras Anteriores'!$FK$18)+SUMIF('Bitácoras Anteriores'!$FC$59,$K$6,'Bitácoras Anteriores'!$FK$71)+SUMIF('Bitácoras Anteriores'!$FC$112,BH112,'Bitácoras Anteriores'!$FK$124)+SUMIF('Bitácoras Anteriores'!$FC$165,BH112,'Bitácoras Anteriores'!$FK$177)+SUMIF('Bitácoras Anteriores'!$FC$218,BH112,'Bitácoras Anteriores'!$FK$230)+SUMIF('Bitácoras Anteriores'!$FC$271,BH112,'Bitácoras Anteriores'!$FK$283)+SUMIF('Bitácoras Anteriores'!$FC$324,BH112,'Bitácoras Anteriores'!$FK$336)</f>
        <v>0</v>
      </c>
      <c r="BQ124" s="800"/>
      <c r="BR124" s="800"/>
      <c r="BS124" s="800"/>
      <c r="BT124" s="800"/>
      <c r="BU124" s="800"/>
      <c r="BV124" s="15"/>
      <c r="BW124" s="771">
        <f>IF(BW118=0," ",BW118+3)</f>
        <v>2025</v>
      </c>
      <c r="BX124" s="772"/>
      <c r="BY124" s="772"/>
      <c r="BZ124" s="772"/>
      <c r="CA124" s="772"/>
      <c r="CB124" s="1214">
        <f>SUMIFS('Resumen Anual'!$AF$54,BW124,'Resumen Anual'!$V$9,BH112,'Resumen Anual'!$L$6)+SUMIFS('Resumen Anual'!$AF$112,BW124,'Resumen Anual'!$V$9,BH112,'Resumen Anual'!$L$64)+SUMIFS('Resumen Anual'!$AF$170,BW124,'Resumen Anual'!$V$9,BH112,'Resumen Anual'!$L$122)+SUMIFS('Resumen Anual'!$AF$228,BW124,'Resumen Anual'!$V$9,BH112,'Resumen Anual'!$L$180)+SUMIFS('Resumen Anual'!$AF$286,BW124,'Resumen Anual'!$V$9,BH112,'Resumen Anual'!$L$238)+SUMIFS('Resumen Anual'!$AF$344,BW124,'Resumen Anual'!$V$9,BH112,'Resumen Anual'!$L$296)+SUMIFS('Resumen Anual'!$AF$402,BW124,'Resumen Anual'!$V$9,BH112,'Resumen Anual'!$L$354)+SUMIFS('Resumen Anual'!$AF$460,BW124,'Resumen Anual'!$V$9,BH112,'Resumen Anual'!$L$412)+SUMIFS('Resumen Anual'!$AF$518,BW124,'Resumen Anual'!$V$9,BH112,'Resumen Anual'!$L$470)+SUMIFS('Resumen Anual'!$AF$576,BW124,'Resumen Anual'!$V$9,BH112,'Resumen Anual'!$L$528)+SUMIFS('Resumen Anual'!$AF$634,BW124,'Resumen Anual'!$V$9,BH112,'Resumen Anual'!$L$586)+SUMIFS('Resumen Anual'!$AF$692,BW124,'Resumen Anual'!$V$9,BH112,'Resumen Anual'!$L$644)+SUMIFS('Resumen Anual'!$CC$54,BW124,'Resumen Anual'!$V$9,BH112,'Resumen Anual'!$BI$6)+SUMIFS('Resumen Anual'!$CC$112,BW124,'Resumen Anual'!$V$9,BH112,'Resumen Anual'!$BI$64)+SUMIFS('Resumen Anual'!$CC$170,BW124,'Resumen Anual'!$V$9,BH112,'Resumen Anual'!$BI$122)+SUMIFS('Resumen Anual'!$CC$228,BW124,'Resumen Anual'!$V$9,BH112,'Resumen Anual'!$BI$180)+SUMIFS('Resumen Anual'!$CC$286,BW124,'Resumen Anual'!$V$9,BH112,'Resumen Anual'!$BI$238)+SUMIFS('Resumen Anual'!$CC$344,BW124,'Resumen Anual'!$V$9,BH112,'Resumen Anual'!$BI$296)+SUMIFS('Resumen Anual'!$CC$402,BW124,'Resumen Anual'!$V$9,BH112,'Resumen Anual'!$BI$354)+SUMIFS('Resumen Anual'!$CC$460,BW124,'Resumen Anual'!$V$9,BH112,'Resumen Anual'!$BI$412)+SUMIFS('Resumen Anual'!$CC$518,BW124,'Resumen Anual'!$V$9,BH112,'Resumen Anual'!$BI$470)+SUMIFS('Resumen Anual'!$CC$576,BW124,'Resumen Anual'!$V$9,BH112,'Resumen Anual'!$BI$528)+SUMIFS('Resumen Anual'!$CC$634,BW124,'Resumen Anual'!$V$9,BH112,'Resumen Anual'!$BI$586)+SUMIFS('Resumen Anual'!$CC$692,BW124,'Resumen Anual'!$V$9,BH112,'Resumen Anual'!$BI$644)+SUMIFS('Resumen Anual'!$EB$54,BW124,'Resumen Anual'!$V$9,BH112,'Resumen Anual'!$DH$6)+SUMIFS('Resumen Anual'!$EB$112,BW124,'Resumen Anual'!$V$9,BH112,'Resumen Anual'!$DH$64)+SUMIFS('Resumen Anual'!$EB$170,BW124,'Resumen Anual'!$V$9,BH112,'Resumen Anual'!$DH$122)+SUMIFS('Resumen Anual'!$EB$228,BW124,'Resumen Anual'!$V$9,BH112,'Resumen Anual'!$DH$180)+SUMIFS('Resumen Anual'!$EB$286,BW124,'Resumen Anual'!$V$9,BH112,'Resumen Anual'!$DH$238)+SUMIFS('Resumen Anual'!$EB$344,BW124,'Resumen Anual'!$V$9,BH112,'Resumen Anual'!$DH$296)+SUMIFS('Resumen Anual'!$EB$402,BW124,'Resumen Anual'!$V$9,BH112,'Resumen Anual'!$DH$354)+SUMIFS('Resumen Anual'!$EB$460,BW124,'Resumen Anual'!$V$9,BH112,'Resumen Anual'!$DH$412)+SUMIFS('Resumen Anual'!$EB$518,BW124,'Resumen Anual'!$V$9,BH112,'Resumen Anual'!$DH$470)+SUMIFS('Resumen Anual'!$EB$576,BW124,'Resumen Anual'!$V$9,BH112,'Resumen Anual'!$DH$528)+SUMIFS('Resumen Anual'!$EB$634,BW124,'Resumen Anual'!$V$9,BH112,'Resumen Anual'!$DH$586)+SUMIFS('Resumen Anual'!$EB$692,BW124,'Resumen Anual'!$V$9,BH112,'Resumen Anual'!$DH$644)+SUMIFS('Resumen Anual'!$FY$54,BW124,'Resumen Anual'!$V$9,BH112,'Resumen Anual'!$FE$6)+SUMIFS('Resumen Anual'!$FY$112,BW124,'Resumen Anual'!$V$9,BH112,'Resumen Anual'!$FE$64)+SUMIFS('Resumen Anual'!$FY$170,BW124,'Resumen Anual'!$V$9,BH112,'Resumen Anual'!$FE$122)+SUMIFS('Resumen Anual'!$FY$228,BW124,'Resumen Anual'!$V$9,BH112,'Resumen Anual'!$FE$180)+SUMIFS('Resumen Anual'!$FY$286,BW124,'Resumen Anual'!$V$9,BH112,'Resumen Anual'!$FE$238)+SUMIFS('Resumen Anual'!$FY$344,BW124,'Resumen Anual'!$V$9,BH112,'Resumen Anual'!$FE$296)+SUMIFS('Resumen Anual'!$FY$402,BW124,'Resumen Anual'!$V$9,BH112,'Resumen Anual'!$FE$354)+SUMIFS('Resumen Anual'!$FY$460,BW124,'Resumen Anual'!$V$9,BH112,'Resumen Anual'!$FE$412)+SUMIFS('Resumen Anual'!$FY$518,BW124,'Resumen Anual'!$V$9,BH112,'Resumen Anual'!$FE$470)+SUMIFS('Resumen Anual'!$FY$576,BW124,'Resumen Anual'!$V$9,BH112,'Resumen Anual'!$FE$528)+SUMIFS('Resumen Anual'!$FY$634,BW124,'Resumen Anual'!$V$9,BH112,'Resumen Anual'!$FE$586)+SUMIFS('Resumen Anual'!$FY$692,BW124,'Resumen Anual'!$V$9,BH112,'Resumen Anual'!$FE$644)</f>
        <v>0</v>
      </c>
      <c r="CC124" s="770"/>
      <c r="CD124" s="770"/>
      <c r="CE124" s="770"/>
      <c r="CF124" s="770">
        <f>SUMIFS('Resumen Anual'!$AJ$54,BW124,'Resumen Anual'!$V$9,BH112,'Resumen Anual'!$L$6)+SUMIFS('Resumen Anual'!$AJ$112,BW124,'Resumen Anual'!$V$9,BH112,'Resumen Anual'!$L$64)+SUMIFS('Resumen Anual'!$AJ$170,BW124,'Resumen Anual'!$V$9,BH112,'Resumen Anual'!$L$122)+SUMIFS('Resumen Anual'!$AJ$228,BW124,'Resumen Anual'!$V$9,BH112,'Resumen Anual'!$L$180)+SUMIFS('Resumen Anual'!$AJ$286,BW124,'Resumen Anual'!$V$9,BH112,'Resumen Anual'!$L$238)+SUMIFS('Resumen Anual'!$AJ$344,BW124,'Resumen Anual'!$V$9,BH112,'Resumen Anual'!$L$296)+SUMIFS('Resumen Anual'!$AJ$402,BW124,'Resumen Anual'!$V$9,BH112,'Resumen Anual'!$L$354)+SUMIFS('Resumen Anual'!$AJ$460,BW124,'Resumen Anual'!$V$9,BH112,'Resumen Anual'!$L$412)+SUMIFS('Resumen Anual'!$AJ$518,BW124,'Resumen Anual'!$V$9,BH112,'Resumen Anual'!$L$470)+SUMIFS('Resumen Anual'!$AJ$576,BW124,'Resumen Anual'!$V$9,BH112,'Resumen Anual'!$L$528)+SUMIFS('Resumen Anual'!$AJ$634,BW124,'Resumen Anual'!$V$9,BH112,'Resumen Anual'!$L$586)+SUMIFS('Resumen Anual'!$AJ$692,BW124,'Resumen Anual'!$V$9,BH112,'Resumen Anual'!$L$644)+SUMIFS('Resumen Anual'!$CG$54,BW124,'Resumen Anual'!$V$9,BH112,'Resumen Anual'!$BI$6)+SUMIFS('Resumen Anual'!$CG$112,BW124,'Resumen Anual'!$V$9,BH112,'Resumen Anual'!$BI$64)+SUMIFS('Resumen Anual'!$CG$170,BW124,'Resumen Anual'!$V$9,BH112,'Resumen Anual'!$BI$122)+SUMIFS('Resumen Anual'!$CG$228,BW124,'Resumen Anual'!$V$9,BH112,'Resumen Anual'!$BI$180)+SUMIFS('Resumen Anual'!$CG$286,BW124,'Resumen Anual'!$V$9,BH112,'Resumen Anual'!$BI$238)+SUMIFS('Resumen Anual'!$CG$344,BW124,'Resumen Anual'!$V$9,BH112,'Resumen Anual'!$BI$296)+SUMIFS('Resumen Anual'!$CG$402,BW124,'Resumen Anual'!$V$9,BH112,'Resumen Anual'!$BI$354)+SUMIFS('Resumen Anual'!$CG$460,BW124,'Resumen Anual'!$V$9,BH112,'Resumen Anual'!$BI$412)+SUMIFS('Resumen Anual'!$CG$518,BW124,'Resumen Anual'!$V$9,BH112,'Resumen Anual'!$BI$470)+SUMIFS('Resumen Anual'!$CG$576,BW124,'Resumen Anual'!$V$9,BH112,'Resumen Anual'!$BI$528)+SUMIFS('Resumen Anual'!$CG$634,BW124,'Resumen Anual'!$V$9,BH112,'Resumen Anual'!$BI$586)+SUMIFS('Resumen Anual'!$CG$692,BW124,'Resumen Anual'!$V$9,BH112,'Resumen Anual'!$BI$644)+SUMIFS('Resumen Anual'!$EF$54,BW124,'Resumen Anual'!$V$9,BH112,'Resumen Anual'!$DH$6)+SUMIFS('Resumen Anual'!$EF$112,BW124,'Resumen Anual'!$V$9,BH112,'Resumen Anual'!$DH$64)+SUMIFS('Resumen Anual'!$EF$170,BW124,'Resumen Anual'!$V$9,BH112,'Resumen Anual'!$DH$122)+SUMIFS('Resumen Anual'!$EF$228,BW124,'Resumen Anual'!$V$9,BH112,'Resumen Anual'!$DH$180)+SUMIFS('Resumen Anual'!$EF$286,BW124,'Resumen Anual'!$V$9,BH112,'Resumen Anual'!$DH$238)+SUMIFS('Resumen Anual'!$EF$344,BW124,'Resumen Anual'!$V$9,BH112,'Resumen Anual'!$DH$296)+SUMIFS('Resumen Anual'!$EF$402,BW124,'Resumen Anual'!$V$9,BH112,'Resumen Anual'!$DH$354)+SUMIFS('Resumen Anual'!$EF$460,BW124,'Resumen Anual'!$V$9,BH112,'Resumen Anual'!$DH$412)+SUMIFS('Resumen Anual'!$EF$518,BW124,'Resumen Anual'!$V$9,BH112,'Resumen Anual'!$DH$470)+SUMIFS('Resumen Anual'!$EF$576,BW124,'Resumen Anual'!$V$9,BH112,'Resumen Anual'!$DH$528)+SUMIFS('Resumen Anual'!$EF$634,BW124,'Resumen Anual'!$V$9,BH112,'Resumen Anual'!$DH$586)+SUMIFS('Resumen Anual'!$EF$692,BW124,'Resumen Anual'!$V$9,BH112,'Resumen Anual'!$DH$644)+SUMIFS('Resumen Anual'!$GC$54,BW124,'Resumen Anual'!$V$9,BH112,'Resumen Anual'!$FE$6)+SUMIFS('Resumen Anual'!$GC$112,BW124,'Resumen Anual'!$V$9,BH112,'Resumen Anual'!$FE$64)+SUMIFS('Resumen Anual'!$GC$170,BW124,'Resumen Anual'!$V$9,BH112,'Resumen Anual'!$FE$122)+SUMIFS('Resumen Anual'!$GC$228,BW124,'Resumen Anual'!$V$9,BH112,'Resumen Anual'!$FE$180)+SUMIFS('Resumen Anual'!$GC$286,BW124,'Resumen Anual'!$V$9,BH112,'Resumen Anual'!$FE$238)+SUMIFS('Resumen Anual'!$GC$344,BW124,'Resumen Anual'!$V$9,BH112,'Resumen Anual'!$FE$296)+SUMIFS('Resumen Anual'!$GC$402,BW124,'Resumen Anual'!$V$9,BH112,'Resumen Anual'!$FE$354)+SUMIFS('Resumen Anual'!$GC$460,BW124,'Resumen Anual'!$V$9,BH112,'Resumen Anual'!$FE$412)+SUMIFS('Resumen Anual'!$GC$518,BW124,'Resumen Anual'!$V$9,BH112,'Resumen Anual'!$FE$470)+SUMIFS('Resumen Anual'!$GC$576,BW124,'Resumen Anual'!$V$9,BH112,'Resumen Anual'!$FE$528)+SUMIFS('Resumen Anual'!$GC$634,BW124,'Resumen Anual'!$V$9,BH112,'Resumen Anual'!$FE$586)+SUMIFS('Resumen Anual'!$GC$692,BW124,'Resumen Anual'!$V$9,BH112,'Resumen Anual'!$FE$644)</f>
        <v>0</v>
      </c>
      <c r="CG124" s="770"/>
      <c r="CH124" s="770"/>
      <c r="CI124" s="770"/>
      <c r="CJ124" s="770">
        <f>SUMIFS('Resumen Anual'!$AN$54,BW124,'Resumen Anual'!$V$9,BH112,'Resumen Anual'!$L$6)+SUMIFS('Resumen Anual'!$AN$112,BW124,'Resumen Anual'!$V$9,BH112,'Resumen Anual'!$L$64)+SUMIFS('Resumen Anual'!$AN$170,BW124,'Resumen Anual'!$V$9,BH112,'Resumen Anual'!$L$122)+SUMIFS('Resumen Anual'!$AN$228,BW124,'Resumen Anual'!$V$9,BH112,'Resumen Anual'!$L$180)+SUMIFS('Resumen Anual'!$AN$286,BW124,'Resumen Anual'!$V$9,BH112,'Resumen Anual'!$L$238)+SUMIFS('Resumen Anual'!$AN$344,BW124,'Resumen Anual'!$V$9,BH112,'Resumen Anual'!$L$296)+SUMIFS('Resumen Anual'!$AN$402,BW124,'Resumen Anual'!$V$9,BH112,'Resumen Anual'!$L$354)+SUMIFS('Resumen Anual'!$AN$460,BW124,'Resumen Anual'!$V$9,BH112,'Resumen Anual'!$L$412)+SUMIFS('Resumen Anual'!$AN$518,BW124,'Resumen Anual'!$V$9,BH112,'Resumen Anual'!$L$470)+SUMIFS('Resumen Anual'!$AN$576,BW124,'Resumen Anual'!$V$9,BH112,'Resumen Anual'!$L$528)+SUMIFS('Resumen Anual'!$AN$634,BW124,'Resumen Anual'!$V$9,BH112,'Resumen Anual'!$L$586)+SUMIFS('Resumen Anual'!$AN$692,BW124,'Resumen Anual'!$V$9,BH112,'Resumen Anual'!$L$644)+SUMIFS('Resumen Anual'!$CK$54,BW124,'Resumen Anual'!$V$9,BH112,'Resumen Anual'!$BI$6)+SUMIFS('Resumen Anual'!$CK$112,BW124,'Resumen Anual'!$V$9,BH112,'Resumen Anual'!$BI$64)+SUMIFS('Resumen Anual'!$CK$170,BW124,'Resumen Anual'!$V$9,BH112,'Resumen Anual'!$BI$122)+SUMIFS('Resumen Anual'!$CK$228,BW124,'Resumen Anual'!$V$9,BH112,'Resumen Anual'!$BI$180)+SUMIFS('Resumen Anual'!$CK$286,BW124,'Resumen Anual'!$V$9,BH112,'Resumen Anual'!$BI$238)+SUMIFS('Resumen Anual'!$CK$344,BW124,'Resumen Anual'!$V$9,BH112,'Resumen Anual'!$BI$296)+SUMIFS('Resumen Anual'!$CK$402,BW124,'Resumen Anual'!$V$9,BH112,'Resumen Anual'!$BI$354)+SUMIFS('Resumen Anual'!$CK$460,BW124,'Resumen Anual'!$V$9,BH112,'Resumen Anual'!$BI$412)+SUMIFS('Resumen Anual'!$CK$518,BW124,'Resumen Anual'!$V$9,BH112,'Resumen Anual'!$BI$470)+SUMIFS('Resumen Anual'!$CK$576,BW124,'Resumen Anual'!$V$9,BH112,'Resumen Anual'!$BI$528)+SUMIFS('Resumen Anual'!$CK$634,BW124,'Resumen Anual'!$V$9,BH112,'Resumen Anual'!$BI$586)+SUMIFS('Resumen Anual'!$CK$692,BW124,'Resumen Anual'!$V$9,BH112,'Resumen Anual'!$BI$644)+SUMIFS('Resumen Anual'!$EJ$54,BW124,'Resumen Anual'!$V$9,BH112,'Resumen Anual'!$DH$6)+SUMIFS('Resumen Anual'!$EJ$112,BW124,'Resumen Anual'!$V$9,BH112,'Resumen Anual'!$DH$64)+SUMIFS('Resumen Anual'!$EJ$170,BW124,'Resumen Anual'!$V$9,BH112,'Resumen Anual'!$DH$122)+SUMIFS('Resumen Anual'!$EJ$228,BW124,'Resumen Anual'!$V$9,BH112,'Resumen Anual'!$DH$180)+SUMIFS('Resumen Anual'!$EJ$286,BW124,'Resumen Anual'!$V$9,BH112,'Resumen Anual'!$DH$238)+SUMIFS('Resumen Anual'!$EJ$344,BW124,'Resumen Anual'!$V$9,BH112,'Resumen Anual'!$DH$296)+SUMIFS('Resumen Anual'!$EJ$402,BW124,'Resumen Anual'!$V$9,BH112,'Resumen Anual'!$DH$354)+SUMIFS('Resumen Anual'!$EJ$460,BW124,'Resumen Anual'!$V$9,BH112,'Resumen Anual'!$DH$412)+SUMIFS('Resumen Anual'!$EJ$518,BW124,'Resumen Anual'!$V$9,BH112,'Resumen Anual'!$DH$470)+SUMIFS('Resumen Anual'!$EJ$576,BW124,'Resumen Anual'!$V$9,BH112,'Resumen Anual'!$DH$528)+SUMIFS('Resumen Anual'!$EJ$634,BW124,'Resumen Anual'!$V$9,BH112,'Resumen Anual'!$DH$586)+SUMIFS('Resumen Anual'!$EJ$692,BW124,'Resumen Anual'!$V$9,BH112,'Resumen Anual'!$DH$644)+SUMIFS('Resumen Anual'!$GG$54,BW124,'Resumen Anual'!$V$9,BH112,'Resumen Anual'!$FE$6)+SUMIFS('Resumen Anual'!$GG$112,BW124,'Resumen Anual'!$V$9,BH112,'Resumen Anual'!$FE$64)+SUMIFS('Resumen Anual'!$GG$170,BW124,'Resumen Anual'!$V$9,BH112,'Resumen Anual'!$FE$122)+SUMIFS('Resumen Anual'!$GG$228,BW124,'Resumen Anual'!$V$9,BH112,'Resumen Anual'!$FE$180)+SUMIFS('Resumen Anual'!$GG$286,BW124,'Resumen Anual'!$V$9,BH112,'Resumen Anual'!$FE$238)+SUMIFS('Resumen Anual'!$GG$344,BW124,'Resumen Anual'!$V$9,BH112,'Resumen Anual'!$FE$296)+SUMIFS('Resumen Anual'!$GG$402,BW124,'Resumen Anual'!$V$9,BH112,'Resumen Anual'!$FE$354)+SUMIFS('Resumen Anual'!$GG$460,BW124,'Resumen Anual'!$V$9,BH112,'Resumen Anual'!$FE$412)+SUMIFS('Resumen Anual'!$GG$518,BW124,'Resumen Anual'!$V$9,BH112,'Resumen Anual'!$FE$470)+SUMIFS('Resumen Anual'!$GG$576,BW124,'Resumen Anual'!$V$9,BH112,'Resumen Anual'!$FE$528)+SUMIFS('Resumen Anual'!$GG$634,BW124,'Resumen Anual'!$V$9,BH112,'Resumen Anual'!$FE$586)+SUMIFS('Resumen Anual'!$GG$692,BW124,'Resumen Anual'!$V$9,BH112,'Resumen Anual'!$FE$644)</f>
        <v>0</v>
      </c>
      <c r="CK124" s="770"/>
      <c r="CL124" s="770"/>
      <c r="CM124" s="770"/>
      <c r="CN124" s="756">
        <f>SUMIFS('Resumen Anual'!$AR$54,BW124,'Resumen Anual'!$V$9,BH112,'Resumen Anual'!$L$6)+SUMIFS('Resumen Anual'!$AR$112,BW124,'Resumen Anual'!$V$9,BH112,'Resumen Anual'!$L$64)+SUMIFS('Resumen Anual'!$AR$170,BW124,'Resumen Anual'!$V$9,BH112,'Resumen Anual'!$L$122)+SUMIFS('Resumen Anual'!$AR$228,BW124,'Resumen Anual'!$V$9,BH112,'Resumen Anual'!$L$180)+SUMIFS('Resumen Anual'!$AR$286,BW124,'Resumen Anual'!$V$9,BH112,'Resumen Anual'!$L$238)+SUMIFS('Resumen Anual'!$AR$344,BW124,'Resumen Anual'!$V$9,BH112,'Resumen Anual'!$L$296)+SUMIFS('Resumen Anual'!$AR$402,BW124,'Resumen Anual'!$V$9,BH112,'Resumen Anual'!$L$354)+SUMIFS('Resumen Anual'!$AR$460,BW124,'Resumen Anual'!$V$9,BH112,'Resumen Anual'!$L$412)+SUMIFS('Resumen Anual'!$AR$518,BW124,'Resumen Anual'!$V$9,BH112,'Resumen Anual'!$L$470)+SUMIFS('Resumen Anual'!$AR$576,BW124,'Resumen Anual'!$V$9,BH112,'Resumen Anual'!$L$528)+SUMIFS('Resumen Anual'!$AR$634,BW124,'Resumen Anual'!$V$9,BH112,'Resumen Anual'!$L$586)+SUMIFS('Resumen Anual'!$AR$692,BW124,'Resumen Anual'!$V$9,BH112,'Resumen Anual'!$L$644)+SUMIFS('Resumen Anual'!$CO$54,BW124,'Resumen Anual'!$V$9,BH112,'Resumen Anual'!$BI$6)+SUMIFS('Resumen Anual'!$CO$112,BW124,'Resumen Anual'!$V$9,BH112,'Resumen Anual'!$BI$64)+SUMIFS('Resumen Anual'!$CO$170,BW124,'Resumen Anual'!$V$9,BH112,'Resumen Anual'!$BI$122)+SUMIFS('Resumen Anual'!$CO$228,BW124,'Resumen Anual'!$V$9,BH112,'Resumen Anual'!$BI$180)+SUMIFS('Resumen Anual'!$CO$286,BW124,'Resumen Anual'!$V$9,BH112,'Resumen Anual'!$BI$238)+SUMIFS('Resumen Anual'!$CO$344,BW124,'Resumen Anual'!$V$9,BH112,'Resumen Anual'!$BI$296)+SUMIFS('Resumen Anual'!$CO$402,BW124,'Resumen Anual'!$V$9,BH112,'Resumen Anual'!$BI$354)+SUMIFS('Resumen Anual'!$CO$460,BW124,'Resumen Anual'!$V$9,BH112,'Resumen Anual'!$BI$412)+SUMIFS('Resumen Anual'!$CO$518,BW124,'Resumen Anual'!$V$9,BH112,'Resumen Anual'!$BI$470)+SUMIFS('Resumen Anual'!$CO$576,BW124,'Resumen Anual'!$V$9,BH112,'Resumen Anual'!$BI$528)+SUMIFS('Resumen Anual'!$CO$634,BW124,'Resumen Anual'!$V$9,BH112,'Resumen Anual'!$BI$586)+SUMIFS('Resumen Anual'!$CO$692,BW124,'Resumen Anual'!$V$9,BH112,'Resumen Anual'!$BI$644)+SUMIFS('Resumen Anual'!$EN$54,BW124,'Resumen Anual'!$V$9,BH112,'Resumen Anual'!$DH$6)+SUMIFS('Resumen Anual'!$EN$112,BW124,'Resumen Anual'!$V$9,BH112,'Resumen Anual'!$DH$64)+SUMIFS('Resumen Anual'!$EN$170,BW124,'Resumen Anual'!$V$9,BH112,'Resumen Anual'!$DH$122)+SUMIFS('Resumen Anual'!$EN$228,BW124,'Resumen Anual'!$V$9,BH112,'Resumen Anual'!$DH$180)+SUMIFS('Resumen Anual'!$EN$286,BW124,'Resumen Anual'!$V$9,BH112,'Resumen Anual'!$DH$238)+SUMIFS('Resumen Anual'!$EN$344,BW124,'Resumen Anual'!$V$9,BH112,'Resumen Anual'!$DH$296)+SUMIFS('Resumen Anual'!$EN$402,BW124,'Resumen Anual'!$V$9,BH112,'Resumen Anual'!$DH$354)+SUMIFS('Resumen Anual'!$EN$460,BW124,'Resumen Anual'!$V$9,BH112,'Resumen Anual'!$DH$412)+SUMIFS('Resumen Anual'!$EN$518,BW124,'Resumen Anual'!$V$9,BH112,'Resumen Anual'!$DH$470)+SUMIFS('Resumen Anual'!$EN$576,BW124,'Resumen Anual'!$V$9,BH112,'Resumen Anual'!$DH$528)+SUMIFS('Resumen Anual'!$EN$634,BW124,'Resumen Anual'!$V$9,BH112,'Resumen Anual'!$DH$586)+SUMIFS('Resumen Anual'!$EN$692,BW124,'Resumen Anual'!$V$9,BH112,'Resumen Anual'!$DH$644)+SUMIFS('Resumen Anual'!$GK$54,BW124,'Resumen Anual'!$V$9,BH112,'Resumen Anual'!$FE$6)+SUMIFS('Resumen Anual'!$GK$112,BW124,'Resumen Anual'!$V$9,BH112,'Resumen Anual'!$FE$64)+SUMIFS('Resumen Anual'!$GK$170,BW124,'Resumen Anual'!$V$9,BH112,'Resumen Anual'!$FE$122)+SUMIFS('Resumen Anual'!$GK$228,BW124,'Resumen Anual'!$V$9,BH112,'Resumen Anual'!$FE$180)+SUMIFS('Resumen Anual'!$GK$286,BW124,'Resumen Anual'!$V$9,BH112,'Resumen Anual'!$FE$238)+SUMIFS('Resumen Anual'!$GK$344,BW124,'Resumen Anual'!$V$9,BH112,'Resumen Anual'!$FE$296)+SUMIFS('Resumen Anual'!$GK$402,BW124,'Resumen Anual'!$V$9,BH112,'Resumen Anual'!$FE$354)+SUMIFS('Resumen Anual'!$GK$460,BW124,'Resumen Anual'!$V$9,BH112,'Resumen Anual'!$FE$412)+SUMIFS('Resumen Anual'!$GK$518,BW124,'Resumen Anual'!$V$9,BH112,'Resumen Anual'!$FE$470)+SUMIFS('Resumen Anual'!$GK$576,BW124,'Resumen Anual'!$V$9,BH112,'Resumen Anual'!$FE$528)+SUMIFS('Resumen Anual'!$GK$634,BW124,'Resumen Anual'!$V$9,BH112,'Resumen Anual'!$FE$586)+SUMIFS('Resumen Anual'!$GK$692,BW124,'Resumen Anual'!$V$9,BH112,'Resumen Anual'!$FE$644)</f>
        <v>0</v>
      </c>
      <c r="CO124" s="756"/>
      <c r="CP124" s="756"/>
      <c r="CQ124" s="756">
        <f>SUMIFS('Resumen Anual'!$AU$54,BW124,'Resumen Anual'!$V$9,BH112,'Resumen Anual'!$L$6)+SUMIFS('Resumen Anual'!$AU$112,BW124,'Resumen Anual'!$V$9,BH112,'Resumen Anual'!$L$64)+SUMIFS('Resumen Anual'!$AU$170,BW124,'Resumen Anual'!$V$9,BH112,'Resumen Anual'!$L$122)+SUMIFS('Resumen Anual'!$AU$228,BW124,'Resumen Anual'!$V$9,BH112,'Resumen Anual'!$L$180)+SUMIFS('Resumen Anual'!$AU$286,BW124,'Resumen Anual'!$V$9,BH112,'Resumen Anual'!$L$238)+SUMIFS('Resumen Anual'!$AU$344,BW124,'Resumen Anual'!$V$9,BH112,'Resumen Anual'!$L$296)+SUMIFS('Resumen Anual'!$AU$402,BW124,'Resumen Anual'!$V$9,BH112,'Resumen Anual'!$L$354)+SUMIFS('Resumen Anual'!$AU$460,BW124,'Resumen Anual'!$V$9,BH112,'Resumen Anual'!$L$412)+SUMIFS('Resumen Anual'!$AU$518,BW124,'Resumen Anual'!$V$9,BH112,'Resumen Anual'!$L$470)+SUMIFS('Resumen Anual'!$AU$576,BW124,'Resumen Anual'!$V$9,BH112,'Resumen Anual'!$L$528)+SUMIFS('Resumen Anual'!$AU$634,BW124,'Resumen Anual'!$V$9,BH112,'Resumen Anual'!$L$586)+SUMIFS('Resumen Anual'!$AU$692,BW124,'Resumen Anual'!$V$9,BH112,'Resumen Anual'!$L$644)+SUMIFS('Resumen Anual'!$CR$54,BW124,'Resumen Anual'!$V$9,BH112,'Resumen Anual'!$BI$6)+SUMIFS('Resumen Anual'!$CR$112,BW124,'Resumen Anual'!$V$9,BH112,'Resumen Anual'!$BI$64)+SUMIFS('Resumen Anual'!$CR$170,BW124,'Resumen Anual'!$V$9,BH112,'Resumen Anual'!$BI$122)+SUMIFS('Resumen Anual'!$CR$228,BW124,'Resumen Anual'!$V$9,BH112,'Resumen Anual'!$BI$180)+SUMIFS('Resumen Anual'!$CR$286,BW124,'Resumen Anual'!$V$9,BH112,'Resumen Anual'!$BI$238)+SUMIFS('Resumen Anual'!$CR$344,BW124,'Resumen Anual'!$V$9,BH112,'Resumen Anual'!$BI$296)+SUMIFS('Resumen Anual'!$CR$402,BW124,'Resumen Anual'!$V$9,BH112,'Resumen Anual'!$BI$354)+SUMIFS('Resumen Anual'!$CR$460,BW124,'Resumen Anual'!$V$9,BH112,'Resumen Anual'!$BI$412)+SUMIFS('Resumen Anual'!$CR$518,BW124,'Resumen Anual'!$V$9,BH112,'Resumen Anual'!$BI$470)+SUMIFS('Resumen Anual'!$CR$576,BW124,'Resumen Anual'!$V$9,BH112,'Resumen Anual'!$BI$528)+SUMIFS('Resumen Anual'!$CR$634,BW124,'Resumen Anual'!$V$9,BH112,'Resumen Anual'!$BI$586)+SUMIFS('Resumen Anual'!$CR$692,BW124,'Resumen Anual'!$V$9,BH112,'Resumen Anual'!$BI$644)+SUMIFS('Resumen Anual'!$EQ$54,BW124,'Resumen Anual'!$V$9,BH112,'Resumen Anual'!$DH$6)+SUMIFS('Resumen Anual'!$EQ$112,BW124,'Resumen Anual'!$V$9,BH112,'Resumen Anual'!$DH$64)+SUMIFS('Resumen Anual'!$EQ$170,BW124,'Resumen Anual'!$V$9,BH112,'Resumen Anual'!$DH$122)+SUMIFS('Resumen Anual'!$EQ$228,BW124,'Resumen Anual'!$V$9,BH112,'Resumen Anual'!$DH$180)+SUMIFS('Resumen Anual'!$EQ$286,BW124,'Resumen Anual'!$V$9,BH112,'Resumen Anual'!$DH$238)+SUMIFS('Resumen Anual'!$EQ$344,BW124,'Resumen Anual'!$V$9,BH112,'Resumen Anual'!$DH$296)+SUMIFS('Resumen Anual'!$EQ$402,BW124,'Resumen Anual'!$V$9,BH112,'Resumen Anual'!$DH$354)+SUMIFS('Resumen Anual'!$EQ$460,BW124,'Resumen Anual'!$V$9,BH112,'Resumen Anual'!$DH$412)+SUMIFS('Resumen Anual'!$EQ$518,BW124,'Resumen Anual'!$V$9,BH112,'Resumen Anual'!$DH$470)+SUMIFS('Resumen Anual'!$EQ$576,BW124,'Resumen Anual'!$V$9,BH112,'Resumen Anual'!$DH$528)+SUMIFS('Resumen Anual'!$EQ$634,BW124,'Resumen Anual'!$V$9,BH112,'Resumen Anual'!$DH$586)+SUMIFS('Resumen Anual'!$EQ$692,BW124,'Resumen Anual'!$V$9,BH112,'Resumen Anual'!$DH$644)+SUMIFS('Resumen Anual'!$GN$54,BW124,'Resumen Anual'!$V$9,BH112,'Resumen Anual'!$FE$6)+SUMIFS('Resumen Anual'!$GN$112,BW124,'Resumen Anual'!$V$9,BH112,'Resumen Anual'!$FE$64)+SUMIFS('Resumen Anual'!$GN$170,BW124,'Resumen Anual'!$V$9,BH112,'Resumen Anual'!$FE$122)+SUMIFS('Resumen Anual'!$GN$228,BW124,'Resumen Anual'!$V$9,BH112,'Resumen Anual'!$FE$180)+SUMIFS('Resumen Anual'!$GN$286,BW124,'Resumen Anual'!$V$9,BH112,'Resumen Anual'!$FE$238)+SUMIFS('Resumen Anual'!$GN$344,BW124,'Resumen Anual'!$V$9,BH112,'Resumen Anual'!$FE$296)+SUMIFS('Resumen Anual'!$GN$402,BW124,'Resumen Anual'!$V$9,BH112,'Resumen Anual'!$FE$354)+SUMIFS('Resumen Anual'!$GN$460,BW124,'Resumen Anual'!$V$9,BH112,'Resumen Anual'!$FE$412)+SUMIFS('Resumen Anual'!$GN$518,BW124,'Resumen Anual'!$V$9,BH112,'Resumen Anual'!$FE$470)+SUMIFS('Resumen Anual'!$GN$576,BW124,'Resumen Anual'!$V$9,BH112,'Resumen Anual'!$FE$528)+SUMIFS('Resumen Anual'!$GN$634,BW124,'Resumen Anual'!$V$9,BH112,'Resumen Anual'!$FE$586)+SUMIFS('Resumen Anual'!$GN$692,BW124,'Resumen Anual'!$V$9,BH112,'Resumen Anual'!$FE$644)</f>
        <v>0</v>
      </c>
      <c r="CR124" s="756"/>
      <c r="CS124" s="756"/>
      <c r="CT124" s="1200"/>
      <c r="CU124" s="1199"/>
      <c r="CV124" s="171"/>
      <c r="CW124" s="777"/>
      <c r="CX124" s="778"/>
      <c r="CY124" s="778"/>
      <c r="CZ124" s="778"/>
      <c r="DA124" s="764"/>
      <c r="DB124" s="765"/>
      <c r="DC124" s="765"/>
      <c r="DD124" s="765"/>
      <c r="DE124" s="765"/>
      <c r="DF124" s="765"/>
      <c r="DG124" s="766"/>
      <c r="DH124" s="625"/>
      <c r="DI124" s="799" t="str">
        <f>'Resumen Anual'!$O$22</f>
        <v>IFR</v>
      </c>
      <c r="DJ124" s="713"/>
      <c r="DK124" s="713"/>
      <c r="DL124" s="713"/>
      <c r="DM124" s="713"/>
      <c r="DN124" s="800">
        <f>SUMIF('Resumen Anual'!$FE$622,DF112,'Resumen Anual'!$FM$638)+SUMIF('Resumen Anual'!$DH$622,DF112,'Resumen Anual'!$DP$638)+SUMIF('Resumen Anual'!$BI$622,DF112,'Resumen Anual'!$BQ$638)+SUMIF('Resumen Anual'!$L$622,DF112,'Resumen Anual'!$T$638)+SUMIF('Resumen Anual'!$FE$566,DF112,'Resumen Anual'!$FM$582)+SUMIF('Resumen Anual'!$DH$566,DF112,'Resumen Anual'!$DP$582)+SUMIF('Resumen Anual'!$BI$566,DF112,'Resumen Anual'!$BQ$582)+SUMIF('Resumen Anual'!$L$566,DF112,'Resumen Anual'!$T$582)+SUMIF('Resumen Anual'!$FE$510,DF112,'Resumen Anual'!$FM$526)+SUMIF('Resumen Anual'!$DH$510,DF112,'Resumen Anual'!$DP$526)+SUMIF('Resumen Anual'!$BI$510,DF112,'Resumen Anual'!$BQ$526)+SUMIF('Resumen Anual'!$L$510,DF112,'Resumen Anual'!$T$526)+SUMIF('Resumen Anual'!$FE$454,DF112,'Resumen Anual'!$FM$470)+SUMIF('Resumen Anual'!$DH$454,DF112,'Resumen Anual'!$DP$470)+SUMIF('Resumen Anual'!$BI$454,DF112,'Resumen Anual'!$BQ$470)+SUMIF('Resumen Anual'!$L$454,DF112,'Resumen Anual'!$T$470)+SUMIF('Resumen Anual'!$FE$398,DF112,'Resumen Anual'!$FM$414)+SUMIF('Resumen Anual'!$DH$398,DF112,'Resumen Anual'!$DP$414)+SUMIF('Resumen Anual'!$BI$398,DF112,'Resumen Anual'!$BQ$414)+SUMIF('Resumen Anual'!$L$398,DF112,'Resumen Anual'!$T$414)+SUMIF('Resumen Anual'!$FE$342,DF112,'Resumen Anual'!$FM$358)+SUMIF('Resumen Anual'!$DH$342,DF112,'Resumen Anual'!$DP$358)+SUMIF('Resumen Anual'!$BI$342,DF112,'Resumen Anual'!$BQ$358)+SUMIF('Resumen Anual'!$L$342,DF112,'Resumen Anual'!$T$358)+SUMIF('Resumen Anual'!$FE$286,DF112,'Resumen Anual'!$FM$302)+SUMIF('Resumen Anual'!$DH$286,DF112,'Resumen Anual'!$DP$302)+SUMIF('Resumen Anual'!$BI$286,DF112,'Resumen Anual'!$BQ$302)+SUMIF('Resumen Anual'!$L$286,DF112,'Resumen Anual'!$T$302)+SUMIF('Resumen Anual'!$FE$230,DF112,'Resumen Anual'!$FM$246)+SUMIF('Resumen Anual'!$DH$230,DF112,'Resumen Anual'!$DP$246)+SUMIF('Resumen Anual'!$BI$230,DF112,'Resumen Anual'!$BQ$246)+SUMIF('Resumen Anual'!$L$230,DF112,'Resumen Anual'!$T$246)+SUMIF('Resumen Anual'!$FE$174,DF112,'Resumen Anual'!$FM$190)+SUMIF('Resumen Anual'!$DH$174,DF112,'Resumen Anual'!$DP$190)+SUMIF('Resumen Anual'!$BI$174,DF112,'Resumen Anual'!$BQ$190)+SUMIF('Resumen Anual'!$L$174,DF112,'Resumen Anual'!$T$190)+SUMIF('Resumen Anual'!$FE$118,DF112,'Resumen Anual'!$FM$134)+SUMIF('Resumen Anual'!$DH$118,DF112,'Resumen Anual'!$DP$134)+SUMIF('Resumen Anual'!$BI$118,DF112,'Resumen Anual'!$BQ$134)+SUMIF('Resumen Anual'!$L$118,DF112,'Resumen Anual'!$T$134)+SUMIF('Resumen Anual'!$FE$62,DF112,'Resumen Anual'!$FM$78)+SUMIF('Resumen Anual'!$DH$62,DF112,'Resumen Anual'!$DP$78)+SUMIF('Resumen Anual'!$BI$62,DF112,'Resumen Anual'!$BQ$78)+SUMIF('Resumen Anual'!$L$62,DF112,'Resumen Anual'!$T$78)+SUMIF('Resumen Anual'!$FE$6,DF112,'Resumen Anual'!$FM$22)+SUMIF('Resumen Anual'!$DH$6,DF112,'Resumen Anual'!$DP$22)+SUMIF('Resumen Anual'!$BI$6,DF112,'Resumen Anual'!$BQ$22)+SUMIF('Resumen Anual'!$L$6,DF112,'Resumen Anual'!$T$22)+SUMIF('Bitácoras Anteriores'!$K$6,DF112,'Bitácoras Anteriores'!$S$18)+SUMIF('Bitácoras Anteriores'!$K$59,$K$6,'Bitácoras Anteriores'!$S$71)+SUMIF('Bitácoras Anteriores'!$K$112,DF112,'Bitácoras Anteriores'!$S$124)+SUMIF('Bitácoras Anteriores'!$K$165,DF112,'Bitácoras Anteriores'!$S$177)+SUMIF('Bitácoras Anteriores'!$K$218,DF112,'Bitácoras Anteriores'!$S$230)+SUMIF('Bitácoras Anteriores'!$K$271,DF112,'Bitácoras Anteriores'!$S$283)+SUMIF('Bitácoras Anteriores'!$K$324,DF112,'Bitácoras Anteriores'!$S$336)+SUMIF('Bitácoras Anteriores'!$BH$6,DF112,'Bitácoras Anteriores'!$BP$18)+SUMIF('Bitácoras Anteriores'!$BH$59,$K$6,'Bitácoras Anteriores'!$BP$71)+SUMIF('Bitácoras Anteriores'!$BH$112,DF112,'Bitácoras Anteriores'!$BP$124)+SUMIF('Bitácoras Anteriores'!$BH$165,DF112,'Bitácoras Anteriores'!$BP$177)+SUMIF('Bitácoras Anteriores'!$BH$218,DF112,'Bitácoras Anteriores'!$BP$230)+SUMIF('Bitácoras Anteriores'!$BH$271,DF112,'Bitácoras Anteriores'!$BP$283)+SUMIF('Bitácoras Anteriores'!$BH$324,DF112,'Bitácoras Anteriores'!$BP$336)+SUMIF('Bitácoras Anteriores'!$DF$6,DF112,'Bitácoras Anteriores'!$DN$18)+SUMIF('Bitácoras Anteriores'!$DF$59,$K$6,'Bitácoras Anteriores'!$DN$71)+SUMIF('Bitácoras Anteriores'!$DF$112,DF112,'Bitácoras Anteriores'!$DN$124)+SUMIF('Bitácoras Anteriores'!$DF$165,DF112,'Bitácoras Anteriores'!$DN$177)+SUMIF('Bitácoras Anteriores'!$DF$218,DF112,'Bitácoras Anteriores'!$DN$230)+SUMIF('Bitácoras Anteriores'!$DF$271,DF112,'Bitácoras Anteriores'!$DN$283)+SUMIF('Bitácoras Anteriores'!$DF$324,DF112,'Bitácoras Anteriores'!$DN$336)+SUMIF('Bitácoras Anteriores'!$FC$6,DF112,'Bitácoras Anteriores'!$FK$18)+SUMIF('Bitácoras Anteriores'!$FC$59,$K$6,'Bitácoras Anteriores'!$FK$71)+SUMIF('Bitácoras Anteriores'!$FC$112,DF112,'Bitácoras Anteriores'!$FK$124)+SUMIF('Bitácoras Anteriores'!$FC$165,DF112,'Bitácoras Anteriores'!$FK$177)+SUMIF('Bitácoras Anteriores'!$FC$218,DF112,'Bitácoras Anteriores'!$FK$230)+SUMIF('Bitácoras Anteriores'!$FC$271,DF112,'Bitácoras Anteriores'!$FK$283)+SUMIF('Bitácoras Anteriores'!$FC$324,DF112,'Bitácoras Anteriores'!$FK$336)</f>
        <v>0</v>
      </c>
      <c r="DO124" s="800"/>
      <c r="DP124" s="800"/>
      <c r="DQ124" s="800"/>
      <c r="DR124" s="800"/>
      <c r="DS124" s="800"/>
      <c r="DT124" s="15"/>
      <c r="DU124" s="771">
        <f>IF(DU118=0," ",DU118+3)</f>
        <v>2025</v>
      </c>
      <c r="DV124" s="772"/>
      <c r="DW124" s="772"/>
      <c r="DX124" s="772"/>
      <c r="DY124" s="772"/>
      <c r="DZ124" s="1214">
        <f>SUMIFS('Resumen Anual'!$AF$54,DU124,'Resumen Anual'!$V$9,DF112,'Resumen Anual'!$L$6)+SUMIFS('Resumen Anual'!$AF$112,DU124,'Resumen Anual'!$V$9,DF112,'Resumen Anual'!$L$64)+SUMIFS('Resumen Anual'!$AF$170,DU124,'Resumen Anual'!$V$9,DF112,'Resumen Anual'!$L$122)+SUMIFS('Resumen Anual'!$AF$228,DU124,'Resumen Anual'!$V$9,DF112,'Resumen Anual'!$L$180)+SUMIFS('Resumen Anual'!$AF$286,DU124,'Resumen Anual'!$V$9,DF112,'Resumen Anual'!$L$238)+SUMIFS('Resumen Anual'!$AF$344,DU124,'Resumen Anual'!$V$9,DF112,'Resumen Anual'!$L$296)+SUMIFS('Resumen Anual'!$AF$402,DU124,'Resumen Anual'!$V$9,DF112,'Resumen Anual'!$L$354)+SUMIFS('Resumen Anual'!$AF$460,DU124,'Resumen Anual'!$V$9,DF112,'Resumen Anual'!$L$412)+SUMIFS('Resumen Anual'!$AF$518,DU124,'Resumen Anual'!$V$9,DF112,'Resumen Anual'!$L$470)+SUMIFS('Resumen Anual'!$AF$576,DU124,'Resumen Anual'!$V$9,DF112,'Resumen Anual'!$L$528)+SUMIFS('Resumen Anual'!$AF$634,DU124,'Resumen Anual'!$V$9,DF112,'Resumen Anual'!$L$586)+SUMIFS('Resumen Anual'!$AF$692,DU124,'Resumen Anual'!$V$9,DF112,'Resumen Anual'!$L$644)+SUMIFS('Resumen Anual'!$CC$54,DU124,'Resumen Anual'!$V$9,DF112,'Resumen Anual'!$BI$6)+SUMIFS('Resumen Anual'!$CC$112,DU124,'Resumen Anual'!$V$9,DF112,'Resumen Anual'!$BI$64)+SUMIFS('Resumen Anual'!$CC$170,DU124,'Resumen Anual'!$V$9,DF112,'Resumen Anual'!$BI$122)+SUMIFS('Resumen Anual'!$CC$228,DU124,'Resumen Anual'!$V$9,DF112,'Resumen Anual'!$BI$180)+SUMIFS('Resumen Anual'!$CC$286,DU124,'Resumen Anual'!$V$9,DF112,'Resumen Anual'!$BI$238)+SUMIFS('Resumen Anual'!$CC$344,DU124,'Resumen Anual'!$V$9,DF112,'Resumen Anual'!$BI$296)+SUMIFS('Resumen Anual'!$CC$402,DU124,'Resumen Anual'!$V$9,DF112,'Resumen Anual'!$BI$354)+SUMIFS('Resumen Anual'!$CC$460,DU124,'Resumen Anual'!$V$9,DF112,'Resumen Anual'!$BI$412)+SUMIFS('Resumen Anual'!$CC$518,DU124,'Resumen Anual'!$V$9,DF112,'Resumen Anual'!$BI$470)+SUMIFS('Resumen Anual'!$CC$576,DU124,'Resumen Anual'!$V$9,DF112,'Resumen Anual'!$BI$528)+SUMIFS('Resumen Anual'!$CC$634,DU124,'Resumen Anual'!$V$9,DF112,'Resumen Anual'!$BI$586)+SUMIFS('Resumen Anual'!$CC$692,DU124,'Resumen Anual'!$V$9,DF112,'Resumen Anual'!$BI$644)+SUMIFS('Resumen Anual'!$EB$54,DU124,'Resumen Anual'!$V$9,DF112,'Resumen Anual'!$DH$6)+SUMIFS('Resumen Anual'!$EB$112,DU124,'Resumen Anual'!$V$9,DF112,'Resumen Anual'!$DH$64)+SUMIFS('Resumen Anual'!$EB$170,DU124,'Resumen Anual'!$V$9,DF112,'Resumen Anual'!$DH$122)+SUMIFS('Resumen Anual'!$EB$228,DU124,'Resumen Anual'!$V$9,DF112,'Resumen Anual'!$DH$180)+SUMIFS('Resumen Anual'!$EB$286,DU124,'Resumen Anual'!$V$9,DF112,'Resumen Anual'!$DH$238)+SUMIFS('Resumen Anual'!$EB$344,DU124,'Resumen Anual'!$V$9,DF112,'Resumen Anual'!$DH$296)+SUMIFS('Resumen Anual'!$EB$402,DU124,'Resumen Anual'!$V$9,DF112,'Resumen Anual'!$DH$354)+SUMIFS('Resumen Anual'!$EB$460,DU124,'Resumen Anual'!$V$9,DF112,'Resumen Anual'!$DH$412)+SUMIFS('Resumen Anual'!$EB$518,DU124,'Resumen Anual'!$V$9,DF112,'Resumen Anual'!$DH$470)+SUMIFS('Resumen Anual'!$EB$576,DU124,'Resumen Anual'!$V$9,DF112,'Resumen Anual'!$DH$528)+SUMIFS('Resumen Anual'!$EB$634,DU124,'Resumen Anual'!$V$9,DF112,'Resumen Anual'!$DH$586)+SUMIFS('Resumen Anual'!$EB$692,DU124,'Resumen Anual'!$V$9,DF112,'Resumen Anual'!$DH$644)+SUMIFS('Resumen Anual'!$FY$54,DU124,'Resumen Anual'!$V$9,DF112,'Resumen Anual'!$FE$6)+SUMIFS('Resumen Anual'!$FY$112,DU124,'Resumen Anual'!$V$9,DF112,'Resumen Anual'!$FE$64)+SUMIFS('Resumen Anual'!$FY$170,DU124,'Resumen Anual'!$V$9,DF112,'Resumen Anual'!$FE$122)+SUMIFS('Resumen Anual'!$FY$228,DU124,'Resumen Anual'!$V$9,DF112,'Resumen Anual'!$FE$180)+SUMIFS('Resumen Anual'!$FY$286,DU124,'Resumen Anual'!$V$9,DF112,'Resumen Anual'!$FE$238)+SUMIFS('Resumen Anual'!$FY$344,DU124,'Resumen Anual'!$V$9,DF112,'Resumen Anual'!$FE$296)+SUMIFS('Resumen Anual'!$FY$402,DU124,'Resumen Anual'!$V$9,DF112,'Resumen Anual'!$FE$354)+SUMIFS('Resumen Anual'!$FY$460,DU124,'Resumen Anual'!$V$9,DF112,'Resumen Anual'!$FE$412)+SUMIFS('Resumen Anual'!$FY$518,DU124,'Resumen Anual'!$V$9,DF112,'Resumen Anual'!$FE$470)+SUMIFS('Resumen Anual'!$FY$576,DU124,'Resumen Anual'!$V$9,DF112,'Resumen Anual'!$FE$528)+SUMIFS('Resumen Anual'!$FY$634,DU124,'Resumen Anual'!$V$9,DF112,'Resumen Anual'!$FE$586)+SUMIFS('Resumen Anual'!$FY$692,DU124,'Resumen Anual'!$V$9,DF112,'Resumen Anual'!$FE$644)</f>
        <v>0</v>
      </c>
      <c r="EA124" s="770"/>
      <c r="EB124" s="770"/>
      <c r="EC124" s="770"/>
      <c r="ED124" s="770">
        <f>SUMIFS('Resumen Anual'!$AJ$54,DU124,'Resumen Anual'!$V$9,DF112,'Resumen Anual'!$L$6)+SUMIFS('Resumen Anual'!$AJ$112,DU124,'Resumen Anual'!$V$9,DF112,'Resumen Anual'!$L$64)+SUMIFS('Resumen Anual'!$AJ$170,DU124,'Resumen Anual'!$V$9,DF112,'Resumen Anual'!$L$122)+SUMIFS('Resumen Anual'!$AJ$228,DU124,'Resumen Anual'!$V$9,DF112,'Resumen Anual'!$L$180)+SUMIFS('Resumen Anual'!$AJ$286,DU124,'Resumen Anual'!$V$9,DF112,'Resumen Anual'!$L$238)+SUMIFS('Resumen Anual'!$AJ$344,DU124,'Resumen Anual'!$V$9,DF112,'Resumen Anual'!$L$296)+SUMIFS('Resumen Anual'!$AJ$402,DU124,'Resumen Anual'!$V$9,DF112,'Resumen Anual'!$L$354)+SUMIFS('Resumen Anual'!$AJ$460,DU124,'Resumen Anual'!$V$9,DF112,'Resumen Anual'!$L$412)+SUMIFS('Resumen Anual'!$AJ$518,DU124,'Resumen Anual'!$V$9,DF112,'Resumen Anual'!$L$470)+SUMIFS('Resumen Anual'!$AJ$576,DU124,'Resumen Anual'!$V$9,DF112,'Resumen Anual'!$L$528)+SUMIFS('Resumen Anual'!$AJ$634,DU124,'Resumen Anual'!$V$9,DF112,'Resumen Anual'!$L$586)+SUMIFS('Resumen Anual'!$AJ$692,DU124,'Resumen Anual'!$V$9,DF112,'Resumen Anual'!$L$644)+SUMIFS('Resumen Anual'!$CG$54,DU124,'Resumen Anual'!$V$9,DF112,'Resumen Anual'!$BI$6)+SUMIFS('Resumen Anual'!$CG$112,DU124,'Resumen Anual'!$V$9,DF112,'Resumen Anual'!$BI$64)+SUMIFS('Resumen Anual'!$CG$170,DU124,'Resumen Anual'!$V$9,DF112,'Resumen Anual'!$BI$122)+SUMIFS('Resumen Anual'!$CG$228,DU124,'Resumen Anual'!$V$9,DF112,'Resumen Anual'!$BI$180)+SUMIFS('Resumen Anual'!$CG$286,DU124,'Resumen Anual'!$V$9,DF112,'Resumen Anual'!$BI$238)+SUMIFS('Resumen Anual'!$CG$344,DU124,'Resumen Anual'!$V$9,DF112,'Resumen Anual'!$BI$296)+SUMIFS('Resumen Anual'!$CG$402,DU124,'Resumen Anual'!$V$9,DF112,'Resumen Anual'!$BI$354)+SUMIFS('Resumen Anual'!$CG$460,DU124,'Resumen Anual'!$V$9,DF112,'Resumen Anual'!$BI$412)+SUMIFS('Resumen Anual'!$CG$518,DU124,'Resumen Anual'!$V$9,DF112,'Resumen Anual'!$BI$470)+SUMIFS('Resumen Anual'!$CG$576,DU124,'Resumen Anual'!$V$9,DF112,'Resumen Anual'!$BI$528)+SUMIFS('Resumen Anual'!$CG$634,DU124,'Resumen Anual'!$V$9,DF112,'Resumen Anual'!$BI$586)+SUMIFS('Resumen Anual'!$CG$692,DU124,'Resumen Anual'!$V$9,DF112,'Resumen Anual'!$BI$644)+SUMIFS('Resumen Anual'!$EF$54,DU124,'Resumen Anual'!$V$9,DF112,'Resumen Anual'!$DH$6)+SUMIFS('Resumen Anual'!$EF$112,DU124,'Resumen Anual'!$V$9,DF112,'Resumen Anual'!$DH$64)+SUMIFS('Resumen Anual'!$EF$170,DU124,'Resumen Anual'!$V$9,DF112,'Resumen Anual'!$DH$122)+SUMIFS('Resumen Anual'!$EF$228,DU124,'Resumen Anual'!$V$9,DF112,'Resumen Anual'!$DH$180)+SUMIFS('Resumen Anual'!$EF$286,DU124,'Resumen Anual'!$V$9,DF112,'Resumen Anual'!$DH$238)+SUMIFS('Resumen Anual'!$EF$344,DU124,'Resumen Anual'!$V$9,DF112,'Resumen Anual'!$DH$296)+SUMIFS('Resumen Anual'!$EF$402,DU124,'Resumen Anual'!$V$9,DF112,'Resumen Anual'!$DH$354)+SUMIFS('Resumen Anual'!$EF$460,DU124,'Resumen Anual'!$V$9,DF112,'Resumen Anual'!$DH$412)+SUMIFS('Resumen Anual'!$EF$518,DU124,'Resumen Anual'!$V$9,DF112,'Resumen Anual'!$DH$470)+SUMIFS('Resumen Anual'!$EF$576,DU124,'Resumen Anual'!$V$9,DF112,'Resumen Anual'!$DH$528)+SUMIFS('Resumen Anual'!$EF$634,DU124,'Resumen Anual'!$V$9,DF112,'Resumen Anual'!$DH$586)+SUMIFS('Resumen Anual'!$EF$692,DU124,'Resumen Anual'!$V$9,DF112,'Resumen Anual'!$DH$644)+SUMIFS('Resumen Anual'!$GC$54,DU124,'Resumen Anual'!$V$9,DF112,'Resumen Anual'!$FE$6)+SUMIFS('Resumen Anual'!$GC$112,DU124,'Resumen Anual'!$V$9,DF112,'Resumen Anual'!$FE$64)+SUMIFS('Resumen Anual'!$GC$170,DU124,'Resumen Anual'!$V$9,DF112,'Resumen Anual'!$FE$122)+SUMIFS('Resumen Anual'!$GC$228,DU124,'Resumen Anual'!$V$9,DF112,'Resumen Anual'!$FE$180)+SUMIFS('Resumen Anual'!$GC$286,DU124,'Resumen Anual'!$V$9,DF112,'Resumen Anual'!$FE$238)+SUMIFS('Resumen Anual'!$GC$344,DU124,'Resumen Anual'!$V$9,DF112,'Resumen Anual'!$FE$296)+SUMIFS('Resumen Anual'!$GC$402,DU124,'Resumen Anual'!$V$9,DF112,'Resumen Anual'!$FE$354)+SUMIFS('Resumen Anual'!$GC$460,DU124,'Resumen Anual'!$V$9,DF112,'Resumen Anual'!$FE$412)+SUMIFS('Resumen Anual'!$GC$518,DU124,'Resumen Anual'!$V$9,DF112,'Resumen Anual'!$FE$470)+SUMIFS('Resumen Anual'!$GC$576,DU124,'Resumen Anual'!$V$9,DF112,'Resumen Anual'!$FE$528)+SUMIFS('Resumen Anual'!$GC$634,DU124,'Resumen Anual'!$V$9,DF112,'Resumen Anual'!$FE$586)+SUMIFS('Resumen Anual'!$GC$692,DU124,'Resumen Anual'!$V$9,DF112,'Resumen Anual'!$FE$644)</f>
        <v>0</v>
      </c>
      <c r="EE124" s="770"/>
      <c r="EF124" s="770"/>
      <c r="EG124" s="770"/>
      <c r="EH124" s="770">
        <f>SUMIFS('Resumen Anual'!$AN$54,DU124,'Resumen Anual'!$V$9,DF112,'Resumen Anual'!$L$6)+SUMIFS('Resumen Anual'!$AN$112,DU124,'Resumen Anual'!$V$9,DF112,'Resumen Anual'!$L$64)+SUMIFS('Resumen Anual'!$AN$170,DU124,'Resumen Anual'!$V$9,DF112,'Resumen Anual'!$L$122)+SUMIFS('Resumen Anual'!$AN$228,DU124,'Resumen Anual'!$V$9,DF112,'Resumen Anual'!$L$180)+SUMIFS('Resumen Anual'!$AN$286,DU124,'Resumen Anual'!$V$9,DF112,'Resumen Anual'!$L$238)+SUMIFS('Resumen Anual'!$AN$344,DU124,'Resumen Anual'!$V$9,DF112,'Resumen Anual'!$L$296)+SUMIFS('Resumen Anual'!$AN$402,DU124,'Resumen Anual'!$V$9,DF112,'Resumen Anual'!$L$354)+SUMIFS('Resumen Anual'!$AN$460,DU124,'Resumen Anual'!$V$9,DF112,'Resumen Anual'!$L$412)+SUMIFS('Resumen Anual'!$AN$518,DU124,'Resumen Anual'!$V$9,DF112,'Resumen Anual'!$L$470)+SUMIFS('Resumen Anual'!$AN$576,DU124,'Resumen Anual'!$V$9,DF112,'Resumen Anual'!$L$528)+SUMIFS('Resumen Anual'!$AN$634,DU124,'Resumen Anual'!$V$9,DF112,'Resumen Anual'!$L$586)+SUMIFS('Resumen Anual'!$AN$692,DU124,'Resumen Anual'!$V$9,DF112,'Resumen Anual'!$L$644)+SUMIFS('Resumen Anual'!$CK$54,DU124,'Resumen Anual'!$V$9,DF112,'Resumen Anual'!$BI$6)+SUMIFS('Resumen Anual'!$CK$112,DU124,'Resumen Anual'!$V$9,DF112,'Resumen Anual'!$BI$64)+SUMIFS('Resumen Anual'!$CK$170,DU124,'Resumen Anual'!$V$9,DF112,'Resumen Anual'!$BI$122)+SUMIFS('Resumen Anual'!$CK$228,DU124,'Resumen Anual'!$V$9,DF112,'Resumen Anual'!$BI$180)+SUMIFS('Resumen Anual'!$CK$286,DU124,'Resumen Anual'!$V$9,DF112,'Resumen Anual'!$BI$238)+SUMIFS('Resumen Anual'!$CK$344,DU124,'Resumen Anual'!$V$9,DF112,'Resumen Anual'!$BI$296)+SUMIFS('Resumen Anual'!$CK$402,DU124,'Resumen Anual'!$V$9,DF112,'Resumen Anual'!$BI$354)+SUMIFS('Resumen Anual'!$CK$460,DU124,'Resumen Anual'!$V$9,DF112,'Resumen Anual'!$BI$412)+SUMIFS('Resumen Anual'!$CK$518,DU124,'Resumen Anual'!$V$9,DF112,'Resumen Anual'!$BI$470)+SUMIFS('Resumen Anual'!$CK$576,DU124,'Resumen Anual'!$V$9,DF112,'Resumen Anual'!$BI$528)+SUMIFS('Resumen Anual'!$CK$634,DU124,'Resumen Anual'!$V$9,DF112,'Resumen Anual'!$BI$586)+SUMIFS('Resumen Anual'!$CK$692,DU124,'Resumen Anual'!$V$9,DF112,'Resumen Anual'!$BI$644)+SUMIFS('Resumen Anual'!$EJ$54,DU124,'Resumen Anual'!$V$9,DF112,'Resumen Anual'!$DH$6)+SUMIFS('Resumen Anual'!$EJ$112,DU124,'Resumen Anual'!$V$9,DF112,'Resumen Anual'!$DH$64)+SUMIFS('Resumen Anual'!$EJ$170,DU124,'Resumen Anual'!$V$9,DF112,'Resumen Anual'!$DH$122)+SUMIFS('Resumen Anual'!$EJ$228,DU124,'Resumen Anual'!$V$9,DF112,'Resumen Anual'!$DH$180)+SUMIFS('Resumen Anual'!$EJ$286,DU124,'Resumen Anual'!$V$9,DF112,'Resumen Anual'!$DH$238)+SUMIFS('Resumen Anual'!$EJ$344,DU124,'Resumen Anual'!$V$9,DF112,'Resumen Anual'!$DH$296)+SUMIFS('Resumen Anual'!$EJ$402,DU124,'Resumen Anual'!$V$9,DF112,'Resumen Anual'!$DH$354)+SUMIFS('Resumen Anual'!$EJ$460,DU124,'Resumen Anual'!$V$9,DF112,'Resumen Anual'!$DH$412)+SUMIFS('Resumen Anual'!$EJ$518,DU124,'Resumen Anual'!$V$9,DF112,'Resumen Anual'!$DH$470)+SUMIFS('Resumen Anual'!$EJ$576,DU124,'Resumen Anual'!$V$9,DF112,'Resumen Anual'!$DH$528)+SUMIFS('Resumen Anual'!$EJ$634,DU124,'Resumen Anual'!$V$9,DF112,'Resumen Anual'!$DH$586)+SUMIFS('Resumen Anual'!$EJ$692,DU124,'Resumen Anual'!$V$9,DF112,'Resumen Anual'!$DH$644)+SUMIFS('Resumen Anual'!$GG$54,DU124,'Resumen Anual'!$V$9,DF112,'Resumen Anual'!$FE$6)+SUMIFS('Resumen Anual'!$GG$112,DU124,'Resumen Anual'!$V$9,DF112,'Resumen Anual'!$FE$64)+SUMIFS('Resumen Anual'!$GG$170,DU124,'Resumen Anual'!$V$9,DF112,'Resumen Anual'!$FE$122)+SUMIFS('Resumen Anual'!$GG$228,DU124,'Resumen Anual'!$V$9,DF112,'Resumen Anual'!$FE$180)+SUMIFS('Resumen Anual'!$GG$286,DU124,'Resumen Anual'!$V$9,DF112,'Resumen Anual'!$FE$238)+SUMIFS('Resumen Anual'!$GG$344,DU124,'Resumen Anual'!$V$9,DF112,'Resumen Anual'!$FE$296)+SUMIFS('Resumen Anual'!$GG$402,DU124,'Resumen Anual'!$V$9,DF112,'Resumen Anual'!$FE$354)+SUMIFS('Resumen Anual'!$GG$460,DU124,'Resumen Anual'!$V$9,DF112,'Resumen Anual'!$FE$412)+SUMIFS('Resumen Anual'!$GG$518,DU124,'Resumen Anual'!$V$9,DF112,'Resumen Anual'!$FE$470)+SUMIFS('Resumen Anual'!$GG$576,DU124,'Resumen Anual'!$V$9,DF112,'Resumen Anual'!$FE$528)+SUMIFS('Resumen Anual'!$GG$634,DU124,'Resumen Anual'!$V$9,DF112,'Resumen Anual'!$FE$586)+SUMIFS('Resumen Anual'!$GG$692,DU124,'Resumen Anual'!$V$9,DF112,'Resumen Anual'!$FE$644)</f>
        <v>0</v>
      </c>
      <c r="EI124" s="770"/>
      <c r="EJ124" s="770"/>
      <c r="EK124" s="770"/>
      <c r="EL124" s="756">
        <f>SUMIFS('Resumen Anual'!$AR$54,DU124,'Resumen Anual'!$V$9,DF112,'Resumen Anual'!$L$6)+SUMIFS('Resumen Anual'!$AR$112,DU124,'Resumen Anual'!$V$9,DF112,'Resumen Anual'!$L$64)+SUMIFS('Resumen Anual'!$AR$170,DU124,'Resumen Anual'!$V$9,DF112,'Resumen Anual'!$L$122)+SUMIFS('Resumen Anual'!$AR$228,DU124,'Resumen Anual'!$V$9,DF112,'Resumen Anual'!$L$180)+SUMIFS('Resumen Anual'!$AR$286,DU124,'Resumen Anual'!$V$9,DF112,'Resumen Anual'!$L$238)+SUMIFS('Resumen Anual'!$AR$344,DU124,'Resumen Anual'!$V$9,DF112,'Resumen Anual'!$L$296)+SUMIFS('Resumen Anual'!$AR$402,DU124,'Resumen Anual'!$V$9,DF112,'Resumen Anual'!$L$354)+SUMIFS('Resumen Anual'!$AR$460,DU124,'Resumen Anual'!$V$9,DF112,'Resumen Anual'!$L$412)+SUMIFS('Resumen Anual'!$AR$518,DU124,'Resumen Anual'!$V$9,DF112,'Resumen Anual'!$L$470)+SUMIFS('Resumen Anual'!$AR$576,DU124,'Resumen Anual'!$V$9,DF112,'Resumen Anual'!$L$528)+SUMIFS('Resumen Anual'!$AR$634,DU124,'Resumen Anual'!$V$9,DF112,'Resumen Anual'!$L$586)+SUMIFS('Resumen Anual'!$AR$692,DU124,'Resumen Anual'!$V$9,DF112,'Resumen Anual'!$L$644)+SUMIFS('Resumen Anual'!$CO$54,DU124,'Resumen Anual'!$V$9,DF112,'Resumen Anual'!$BI$6)+SUMIFS('Resumen Anual'!$CO$112,DU124,'Resumen Anual'!$V$9,DF112,'Resumen Anual'!$BI$64)+SUMIFS('Resumen Anual'!$CO$170,DU124,'Resumen Anual'!$V$9,DF112,'Resumen Anual'!$BI$122)+SUMIFS('Resumen Anual'!$CO$228,DU124,'Resumen Anual'!$V$9,DF112,'Resumen Anual'!$BI$180)+SUMIFS('Resumen Anual'!$CO$286,DU124,'Resumen Anual'!$V$9,DF112,'Resumen Anual'!$BI$238)+SUMIFS('Resumen Anual'!$CO$344,DU124,'Resumen Anual'!$V$9,DF112,'Resumen Anual'!$BI$296)+SUMIFS('Resumen Anual'!$CO$402,DU124,'Resumen Anual'!$V$9,DF112,'Resumen Anual'!$BI$354)+SUMIFS('Resumen Anual'!$CO$460,DU124,'Resumen Anual'!$V$9,DF112,'Resumen Anual'!$BI$412)+SUMIFS('Resumen Anual'!$CO$518,DU124,'Resumen Anual'!$V$9,DF112,'Resumen Anual'!$BI$470)+SUMIFS('Resumen Anual'!$CO$576,DU124,'Resumen Anual'!$V$9,DF112,'Resumen Anual'!$BI$528)+SUMIFS('Resumen Anual'!$CO$634,DU124,'Resumen Anual'!$V$9,DF112,'Resumen Anual'!$BI$586)+SUMIFS('Resumen Anual'!$CO$692,DU124,'Resumen Anual'!$V$9,DF112,'Resumen Anual'!$BI$644)+SUMIFS('Resumen Anual'!$EN$54,DU124,'Resumen Anual'!$V$9,DF112,'Resumen Anual'!$DH$6)+SUMIFS('Resumen Anual'!$EN$112,DU124,'Resumen Anual'!$V$9,DF112,'Resumen Anual'!$DH$64)+SUMIFS('Resumen Anual'!$EN$170,DU124,'Resumen Anual'!$V$9,DF112,'Resumen Anual'!$DH$122)+SUMIFS('Resumen Anual'!$EN$228,DU124,'Resumen Anual'!$V$9,DF112,'Resumen Anual'!$DH$180)+SUMIFS('Resumen Anual'!$EN$286,DU124,'Resumen Anual'!$V$9,DF112,'Resumen Anual'!$DH$238)+SUMIFS('Resumen Anual'!$EN$344,DU124,'Resumen Anual'!$V$9,DF112,'Resumen Anual'!$DH$296)+SUMIFS('Resumen Anual'!$EN$402,DU124,'Resumen Anual'!$V$9,DF112,'Resumen Anual'!$DH$354)+SUMIFS('Resumen Anual'!$EN$460,DU124,'Resumen Anual'!$V$9,DF112,'Resumen Anual'!$DH$412)+SUMIFS('Resumen Anual'!$EN$518,DU124,'Resumen Anual'!$V$9,DF112,'Resumen Anual'!$DH$470)+SUMIFS('Resumen Anual'!$EN$576,DU124,'Resumen Anual'!$V$9,DF112,'Resumen Anual'!$DH$528)+SUMIFS('Resumen Anual'!$EN$634,DU124,'Resumen Anual'!$V$9,DF112,'Resumen Anual'!$DH$586)+SUMIFS('Resumen Anual'!$EN$692,DU124,'Resumen Anual'!$V$9,DF112,'Resumen Anual'!$DH$644)+SUMIFS('Resumen Anual'!$GK$54,DU124,'Resumen Anual'!$V$9,DF112,'Resumen Anual'!$FE$6)+SUMIFS('Resumen Anual'!$GK$112,DU124,'Resumen Anual'!$V$9,DF112,'Resumen Anual'!$FE$64)+SUMIFS('Resumen Anual'!$GK$170,DU124,'Resumen Anual'!$V$9,DF112,'Resumen Anual'!$FE$122)+SUMIFS('Resumen Anual'!$GK$228,DU124,'Resumen Anual'!$V$9,DF112,'Resumen Anual'!$FE$180)+SUMIFS('Resumen Anual'!$GK$286,DU124,'Resumen Anual'!$V$9,DF112,'Resumen Anual'!$FE$238)+SUMIFS('Resumen Anual'!$GK$344,DU124,'Resumen Anual'!$V$9,DF112,'Resumen Anual'!$FE$296)+SUMIFS('Resumen Anual'!$GK$402,DU124,'Resumen Anual'!$V$9,DF112,'Resumen Anual'!$FE$354)+SUMIFS('Resumen Anual'!$GK$460,DU124,'Resumen Anual'!$V$9,DF112,'Resumen Anual'!$FE$412)+SUMIFS('Resumen Anual'!$GK$518,DU124,'Resumen Anual'!$V$9,DF112,'Resumen Anual'!$FE$470)+SUMIFS('Resumen Anual'!$GK$576,DU124,'Resumen Anual'!$V$9,DF112,'Resumen Anual'!$FE$528)+SUMIFS('Resumen Anual'!$GK$634,DU124,'Resumen Anual'!$V$9,DF112,'Resumen Anual'!$FE$586)+SUMIFS('Resumen Anual'!$GK$692,DU124,'Resumen Anual'!$V$9,DF112,'Resumen Anual'!$FE$644)</f>
        <v>0</v>
      </c>
      <c r="EM124" s="756"/>
      <c r="EN124" s="756"/>
      <c r="EO124" s="1218">
        <f>SUMIFS('Resumen Anual'!$AU$54,DU124,'Resumen Anual'!$V$9,DF112,'Resumen Anual'!$L$6)+SUMIFS('Resumen Anual'!$AU$112,DU124,'Resumen Anual'!$V$9,DF112,'Resumen Anual'!$L$64)+SUMIFS('Resumen Anual'!$AU$170,DU124,'Resumen Anual'!$V$9,DF112,'Resumen Anual'!$L$122)+SUMIFS('Resumen Anual'!$AU$228,DU124,'Resumen Anual'!$V$9,DF112,'Resumen Anual'!$L$180)+SUMIFS('Resumen Anual'!$AU$286,DU124,'Resumen Anual'!$V$9,DF112,'Resumen Anual'!$L$238)+SUMIFS('Resumen Anual'!$AU$344,DU124,'Resumen Anual'!$V$9,DF112,'Resumen Anual'!$L$296)+SUMIFS('Resumen Anual'!$AU$402,DU124,'Resumen Anual'!$V$9,DF112,'Resumen Anual'!$L$354)+SUMIFS('Resumen Anual'!$AU$460,DU124,'Resumen Anual'!$V$9,DF112,'Resumen Anual'!$L$412)+SUMIFS('Resumen Anual'!$AU$518,DU124,'Resumen Anual'!$V$9,DF112,'Resumen Anual'!$L$470)+SUMIFS('Resumen Anual'!$AU$576,DU124,'Resumen Anual'!$V$9,DF112,'Resumen Anual'!$L$528)+SUMIFS('Resumen Anual'!$AU$634,DU124,'Resumen Anual'!$V$9,DF112,'Resumen Anual'!$L$586)+SUMIFS('Resumen Anual'!$AU$692,DU124,'Resumen Anual'!$V$9,DF112,'Resumen Anual'!$L$644)+SUMIFS('Resumen Anual'!$CR$54,DU124,'Resumen Anual'!$V$9,DF112,'Resumen Anual'!$BI$6)+SUMIFS('Resumen Anual'!$CR$112,DU124,'Resumen Anual'!$V$9,DF112,'Resumen Anual'!$BI$64)+SUMIFS('Resumen Anual'!$CR$170,DU124,'Resumen Anual'!$V$9,DF112,'Resumen Anual'!$BI$122)+SUMIFS('Resumen Anual'!$CR$228,DU124,'Resumen Anual'!$V$9,DF112,'Resumen Anual'!$BI$180)+SUMIFS('Resumen Anual'!$CR$286,DU124,'Resumen Anual'!$V$9,DF112,'Resumen Anual'!$BI$238)+SUMIFS('Resumen Anual'!$CR$344,DU124,'Resumen Anual'!$V$9,DF112,'Resumen Anual'!$BI$296)+SUMIFS('Resumen Anual'!$CR$402,DU124,'Resumen Anual'!$V$9,DF112,'Resumen Anual'!$BI$354)+SUMIFS('Resumen Anual'!$CR$460,DU124,'Resumen Anual'!$V$9,DF112,'Resumen Anual'!$BI$412)+SUMIFS('Resumen Anual'!$CR$518,DU124,'Resumen Anual'!$V$9,DF112,'Resumen Anual'!$BI$470)+SUMIFS('Resumen Anual'!$CR$576,DU124,'Resumen Anual'!$V$9,DF112,'Resumen Anual'!$BI$528)+SUMIFS('Resumen Anual'!$CR$634,DU124,'Resumen Anual'!$V$9,DF112,'Resumen Anual'!$BI$586)+SUMIFS('Resumen Anual'!$CR$692,DU124,'Resumen Anual'!$V$9,DF112,'Resumen Anual'!$BI$644)+SUMIFS('Resumen Anual'!$EQ$54,DU124,'Resumen Anual'!$V$9,DF112,'Resumen Anual'!$DH$6)+SUMIFS('Resumen Anual'!$EQ$112,DU124,'Resumen Anual'!$V$9,DF112,'Resumen Anual'!$DH$64)+SUMIFS('Resumen Anual'!$EQ$170,DU124,'Resumen Anual'!$V$9,DF112,'Resumen Anual'!$DH$122)+SUMIFS('Resumen Anual'!$EQ$228,DU124,'Resumen Anual'!$V$9,DF112,'Resumen Anual'!$DH$180)+SUMIFS('Resumen Anual'!$EQ$286,DU124,'Resumen Anual'!$V$9,DF112,'Resumen Anual'!$DH$238)+SUMIFS('Resumen Anual'!$EQ$344,DU124,'Resumen Anual'!$V$9,DF112,'Resumen Anual'!$DH$296)+SUMIFS('Resumen Anual'!$EQ$402,DU124,'Resumen Anual'!$V$9,DF112,'Resumen Anual'!$DH$354)+SUMIFS('Resumen Anual'!$EQ$460,DU124,'Resumen Anual'!$V$9,DF112,'Resumen Anual'!$DH$412)+SUMIFS('Resumen Anual'!$EQ$518,DU124,'Resumen Anual'!$V$9,DF112,'Resumen Anual'!$DH$470)+SUMIFS('Resumen Anual'!$EQ$576,DU124,'Resumen Anual'!$V$9,DF112,'Resumen Anual'!$DH$528)+SUMIFS('Resumen Anual'!$EQ$634,DU124,'Resumen Anual'!$V$9,DF112,'Resumen Anual'!$DH$586)+SUMIFS('Resumen Anual'!$EQ$692,DU124,'Resumen Anual'!$V$9,DF112,'Resumen Anual'!$DH$644)+SUMIFS('Resumen Anual'!$GN$54,DU124,'Resumen Anual'!$V$9,DF112,'Resumen Anual'!$FE$6)+SUMIFS('Resumen Anual'!$GN$112,DU124,'Resumen Anual'!$V$9,DF112,'Resumen Anual'!$FE$64)+SUMIFS('Resumen Anual'!$GN$170,DU124,'Resumen Anual'!$V$9,DF112,'Resumen Anual'!$FE$122)+SUMIFS('Resumen Anual'!$GN$228,DU124,'Resumen Anual'!$V$9,DF112,'Resumen Anual'!$FE$180)+SUMIFS('Resumen Anual'!$GN$286,DU124,'Resumen Anual'!$V$9,DF112,'Resumen Anual'!$FE$238)+SUMIFS('Resumen Anual'!$GN$344,DU124,'Resumen Anual'!$V$9,DF112,'Resumen Anual'!$FE$296)+SUMIFS('Resumen Anual'!$GN$402,DU124,'Resumen Anual'!$V$9,DF112,'Resumen Anual'!$FE$354)+SUMIFS('Resumen Anual'!$GN$460,DU124,'Resumen Anual'!$V$9,DF112,'Resumen Anual'!$FE$412)+SUMIFS('Resumen Anual'!$GN$518,DU124,'Resumen Anual'!$V$9,DF112,'Resumen Anual'!$FE$470)+SUMIFS('Resumen Anual'!$GN$576,DU124,'Resumen Anual'!$V$9,DF112,'Resumen Anual'!$FE$528)+SUMIFS('Resumen Anual'!$GN$634,DU124,'Resumen Anual'!$V$9,DF112,'Resumen Anual'!$FE$586)+SUMIFS('Resumen Anual'!$GN$692,DU124,'Resumen Anual'!$V$9,DF112,'Resumen Anual'!$FE$644)</f>
        <v>0</v>
      </c>
      <c r="EP124" s="1218"/>
      <c r="EQ124" s="1219"/>
      <c r="ER124" s="1200"/>
      <c r="ES124" s="171"/>
      <c r="ET124" s="777"/>
      <c r="EU124" s="778"/>
      <c r="EV124" s="778"/>
      <c r="EW124" s="778"/>
      <c r="EX124" s="764"/>
      <c r="EY124" s="765"/>
      <c r="EZ124" s="765"/>
      <c r="FA124" s="765"/>
      <c r="FB124" s="765"/>
      <c r="FC124" s="765"/>
      <c r="FD124" s="766"/>
      <c r="FE124" s="625"/>
      <c r="FF124" s="799" t="str">
        <f>'Resumen Anual'!$O$22</f>
        <v>IFR</v>
      </c>
      <c r="FG124" s="713"/>
      <c r="FH124" s="713"/>
      <c r="FI124" s="713"/>
      <c r="FJ124" s="713"/>
      <c r="FK124" s="800">
        <f>SUMIF('Resumen Anual'!$FE$622,FC112,'Resumen Anual'!$FM$638)+SUMIF('Resumen Anual'!$DH$622,FC112,'Resumen Anual'!$DP$638)+SUMIF('Resumen Anual'!$BI$622,FC112,'Resumen Anual'!$BQ$638)+SUMIF('Resumen Anual'!$L$622,FC112,'Resumen Anual'!$T$638)+SUMIF('Resumen Anual'!$FE$566,FC112,'Resumen Anual'!$FM$582)+SUMIF('Resumen Anual'!$DH$566,FC112,'Resumen Anual'!$DP$582)+SUMIF('Resumen Anual'!$BI$566,FC112,'Resumen Anual'!$BQ$582)+SUMIF('Resumen Anual'!$L$566,FC112,'Resumen Anual'!$T$582)+SUMIF('Resumen Anual'!$FE$510,FC112,'Resumen Anual'!$FM$526)+SUMIF('Resumen Anual'!$DH$510,FC112,'Resumen Anual'!$DP$526)+SUMIF('Resumen Anual'!$BI$510,FC112,'Resumen Anual'!$BQ$526)+SUMIF('Resumen Anual'!$L$510,FC112,'Resumen Anual'!$T$526)+SUMIF('Resumen Anual'!$FE$454,FC112,'Resumen Anual'!$FM$470)+SUMIF('Resumen Anual'!$DH$454,FC112,'Resumen Anual'!$DP$470)+SUMIF('Resumen Anual'!$BI$454,FC112,'Resumen Anual'!$BQ$470)+SUMIF('Resumen Anual'!$L$454,FC112,'Resumen Anual'!$T$470)+SUMIF('Resumen Anual'!$FE$398,FC112,'Resumen Anual'!$FM$414)+SUMIF('Resumen Anual'!$DH$398,FC112,'Resumen Anual'!$DP$414)+SUMIF('Resumen Anual'!$BI$398,FC112,'Resumen Anual'!$BQ$414)+SUMIF('Resumen Anual'!$L$398,FC112,'Resumen Anual'!$T$414)+SUMIF('Resumen Anual'!$FE$342,FC112,'Resumen Anual'!$FM$358)+SUMIF('Resumen Anual'!$DH$342,FC112,'Resumen Anual'!$DP$358)+SUMIF('Resumen Anual'!$BI$342,FC112,'Resumen Anual'!$BQ$358)+SUMIF('Resumen Anual'!$L$342,FC112,'Resumen Anual'!$T$358)+SUMIF('Resumen Anual'!$FE$286,FC112,'Resumen Anual'!$FM$302)+SUMIF('Resumen Anual'!$DH$286,FC112,'Resumen Anual'!$DP$302)+SUMIF('Resumen Anual'!$BI$286,FC112,'Resumen Anual'!$BQ$302)+SUMIF('Resumen Anual'!$L$286,FC112,'Resumen Anual'!$T$302)+SUMIF('Resumen Anual'!$FE$230,FC112,'Resumen Anual'!$FM$246)+SUMIF('Resumen Anual'!$DH$230,FC112,'Resumen Anual'!$DP$246)+SUMIF('Resumen Anual'!$BI$230,FC112,'Resumen Anual'!$BQ$246)+SUMIF('Resumen Anual'!$L$230,FC112,'Resumen Anual'!$T$246)+SUMIF('Resumen Anual'!$FE$174,FC112,'Resumen Anual'!$FM$190)+SUMIF('Resumen Anual'!$DH$174,FC112,'Resumen Anual'!$DP$190)+SUMIF('Resumen Anual'!$BI$174,FC112,'Resumen Anual'!$BQ$190)+SUMIF('Resumen Anual'!$L$174,FC112,'Resumen Anual'!$T$190)+SUMIF('Resumen Anual'!$FE$118,FC112,'Resumen Anual'!$FM$134)+SUMIF('Resumen Anual'!$DH$118,FC112,'Resumen Anual'!$DP$134)+SUMIF('Resumen Anual'!$BI$118,FC112,'Resumen Anual'!$BQ$134)+SUMIF('Resumen Anual'!$L$118,FC112,'Resumen Anual'!$T$134)+SUMIF('Resumen Anual'!$FE$62,FC112,'Resumen Anual'!$FM$78)+SUMIF('Resumen Anual'!$DH$62,FC112,'Resumen Anual'!$DP$78)+SUMIF('Resumen Anual'!$BI$62,FC112,'Resumen Anual'!$BQ$78)+SUMIF('Resumen Anual'!$L$62,FC112,'Resumen Anual'!$T$78)+SUMIF('Resumen Anual'!$FE$6,FC112,'Resumen Anual'!$FM$22)+SUMIF('Resumen Anual'!$DH$6,FC112,'Resumen Anual'!$DP$22)+SUMIF('Resumen Anual'!$BI$6,FC112,'Resumen Anual'!$BQ$22)+SUMIF('Resumen Anual'!$L$6,FC112,'Resumen Anual'!$T$22)+SUMIF('Bitácoras Anteriores'!$K$6,FC112,'Bitácoras Anteriores'!$S$18)+SUMIF('Bitácoras Anteriores'!$K$59,$K$6,'Bitácoras Anteriores'!$S$71)+SUMIF('Bitácoras Anteriores'!$K$112,FC112,'Bitácoras Anteriores'!$S$124)+SUMIF('Bitácoras Anteriores'!$K$165,FC112,'Bitácoras Anteriores'!$S$177)+SUMIF('Bitácoras Anteriores'!$K$218,FC112,'Bitácoras Anteriores'!$S$230)+SUMIF('Bitácoras Anteriores'!$K$271,FC112,'Bitácoras Anteriores'!$S$283)+SUMIF('Bitácoras Anteriores'!$K$324,FC112,'Bitácoras Anteriores'!$S$336)+SUMIF('Bitácoras Anteriores'!$BH$6,FC112,'Bitácoras Anteriores'!$BP$18)+SUMIF('Bitácoras Anteriores'!$BH$59,$K$6,'Bitácoras Anteriores'!$BP$71)+SUMIF('Bitácoras Anteriores'!$BH$112,FC112,'Bitácoras Anteriores'!$BP$124)+SUMIF('Bitácoras Anteriores'!$BH$165,FC112,'Bitácoras Anteriores'!$BP$177)+SUMIF('Bitácoras Anteriores'!$BH$218,FC112,'Bitácoras Anteriores'!$BP$230)+SUMIF('Bitácoras Anteriores'!$BH$271,FC112,'Bitácoras Anteriores'!$BP$283)+SUMIF('Bitácoras Anteriores'!$BH$324,FC112,'Bitácoras Anteriores'!$BP$336)+SUMIF('Bitácoras Anteriores'!$DF$6,FC112,'Bitácoras Anteriores'!$DN$18)+SUMIF('Bitácoras Anteriores'!$DF$59,$K$6,'Bitácoras Anteriores'!$DN$71)+SUMIF('Bitácoras Anteriores'!$DF$112,FC112,'Bitácoras Anteriores'!$DN$124)+SUMIF('Bitácoras Anteriores'!$DF$165,FC112,'Bitácoras Anteriores'!$DN$177)+SUMIF('Bitácoras Anteriores'!$DF$218,FC112,'Bitácoras Anteriores'!$DN$230)+SUMIF('Bitácoras Anteriores'!$DF$271,FC112,'Bitácoras Anteriores'!$DN$283)+SUMIF('Bitácoras Anteriores'!$DF$324,FC112,'Bitácoras Anteriores'!$DN$336)+SUMIF('Bitácoras Anteriores'!$FC$6,FC112,'Bitácoras Anteriores'!$FK$18)+SUMIF('Bitácoras Anteriores'!$FC$59,$K$6,'Bitácoras Anteriores'!$FK$71)+SUMIF('Bitácoras Anteriores'!$FC$112,FC112,'Bitácoras Anteriores'!$FK$124)+SUMIF('Bitácoras Anteriores'!$FC$165,FC112,'Bitácoras Anteriores'!$FK$177)+SUMIF('Bitácoras Anteriores'!$FC$218,FC112,'Bitácoras Anteriores'!$FK$230)+SUMIF('Bitácoras Anteriores'!$FC$271,FC112,'Bitácoras Anteriores'!$FK$283)+SUMIF('Bitácoras Anteriores'!$FC$324,FC112,'Bitácoras Anteriores'!$FK$336)</f>
        <v>0</v>
      </c>
      <c r="FL124" s="800"/>
      <c r="FM124" s="800"/>
      <c r="FN124" s="800"/>
      <c r="FO124" s="800"/>
      <c r="FP124" s="800"/>
      <c r="FQ124" s="15"/>
      <c r="FR124" s="771">
        <f>IF(FR118=0," ",FR118+3)</f>
        <v>2025</v>
      </c>
      <c r="FS124" s="772"/>
      <c r="FT124" s="772"/>
      <c r="FU124" s="772"/>
      <c r="FV124" s="772"/>
      <c r="FW124" s="1214">
        <f>SUMIFS('Resumen Anual'!$AF$54,FR124,'Resumen Anual'!$V$9,FC112,'Resumen Anual'!$L$6)+SUMIFS('Resumen Anual'!$AF$112,FR124,'Resumen Anual'!$V$9,FC112,'Resumen Anual'!$L$64)+SUMIFS('Resumen Anual'!$AF$170,FR124,'Resumen Anual'!$V$9,FC112,'Resumen Anual'!$L$122)+SUMIFS('Resumen Anual'!$AF$228,FR124,'Resumen Anual'!$V$9,FC112,'Resumen Anual'!$L$180)+SUMIFS('Resumen Anual'!$AF$286,FR124,'Resumen Anual'!$V$9,FC112,'Resumen Anual'!$L$238)+SUMIFS('Resumen Anual'!$AF$344,FR124,'Resumen Anual'!$V$9,FC112,'Resumen Anual'!$L$296)+SUMIFS('Resumen Anual'!$AF$402,FR124,'Resumen Anual'!$V$9,FC112,'Resumen Anual'!$L$354)+SUMIFS('Resumen Anual'!$AF$460,FR124,'Resumen Anual'!$V$9,FC112,'Resumen Anual'!$L$412)+SUMIFS('Resumen Anual'!$AF$518,FR124,'Resumen Anual'!$V$9,FC112,'Resumen Anual'!$L$470)+SUMIFS('Resumen Anual'!$AF$576,FR124,'Resumen Anual'!$V$9,FC112,'Resumen Anual'!$L$528)+SUMIFS('Resumen Anual'!$AF$634,FR124,'Resumen Anual'!$V$9,FC112,'Resumen Anual'!$L$586)+SUMIFS('Resumen Anual'!$AF$692,FR124,'Resumen Anual'!$V$9,FC112,'Resumen Anual'!$L$644)+SUMIFS('Resumen Anual'!$CC$54,FR124,'Resumen Anual'!$V$9,FC112,'Resumen Anual'!$BI$6)+SUMIFS('Resumen Anual'!$CC$112,FR124,'Resumen Anual'!$V$9,FC112,'Resumen Anual'!$BI$64)+SUMIFS('Resumen Anual'!$CC$170,FR124,'Resumen Anual'!$V$9,FC112,'Resumen Anual'!$BI$122)+SUMIFS('Resumen Anual'!$CC$228,FR124,'Resumen Anual'!$V$9,FC112,'Resumen Anual'!$BI$180)+SUMIFS('Resumen Anual'!$CC$286,FR124,'Resumen Anual'!$V$9,FC112,'Resumen Anual'!$BI$238)+SUMIFS('Resumen Anual'!$CC$344,FR124,'Resumen Anual'!$V$9,FC112,'Resumen Anual'!$BI$296)+SUMIFS('Resumen Anual'!$CC$402,FR124,'Resumen Anual'!$V$9,FC112,'Resumen Anual'!$BI$354)+SUMIFS('Resumen Anual'!$CC$460,FR124,'Resumen Anual'!$V$9,FC112,'Resumen Anual'!$BI$412)+SUMIFS('Resumen Anual'!$CC$518,FR124,'Resumen Anual'!$V$9,FC112,'Resumen Anual'!$BI$470)+SUMIFS('Resumen Anual'!$CC$576,FR124,'Resumen Anual'!$V$9,FC112,'Resumen Anual'!$BI$528)+SUMIFS('Resumen Anual'!$CC$634,FR124,'Resumen Anual'!$V$9,FC112,'Resumen Anual'!$BI$586)+SUMIFS('Resumen Anual'!$CC$692,FR124,'Resumen Anual'!$V$9,FC112,'Resumen Anual'!$BI$644)+SUMIFS('Resumen Anual'!$EB$54,FR124,'Resumen Anual'!$V$9,FC112,'Resumen Anual'!$DH$6)+SUMIFS('Resumen Anual'!$EB$112,FR124,'Resumen Anual'!$V$9,FC112,'Resumen Anual'!$DH$64)+SUMIFS('Resumen Anual'!$EB$170,FR124,'Resumen Anual'!$V$9,FC112,'Resumen Anual'!$DH$122)+SUMIFS('Resumen Anual'!$EB$228,FR124,'Resumen Anual'!$V$9,FC112,'Resumen Anual'!$DH$180)+SUMIFS('Resumen Anual'!$EB$286,FR124,'Resumen Anual'!$V$9,FC112,'Resumen Anual'!$DH$238)+SUMIFS('Resumen Anual'!$EB$344,FR124,'Resumen Anual'!$V$9,FC112,'Resumen Anual'!$DH$296)+SUMIFS('Resumen Anual'!$EB$402,FR124,'Resumen Anual'!$V$9,FC112,'Resumen Anual'!$DH$354)+SUMIFS('Resumen Anual'!$EB$460,FR124,'Resumen Anual'!$V$9,FC112,'Resumen Anual'!$DH$412)+SUMIFS('Resumen Anual'!$EB$518,FR124,'Resumen Anual'!$V$9,FC112,'Resumen Anual'!$DH$470)+SUMIFS('Resumen Anual'!$EB$576,FR124,'Resumen Anual'!$V$9,FC112,'Resumen Anual'!$DH$528)+SUMIFS('Resumen Anual'!$EB$634,FR124,'Resumen Anual'!$V$9,FC112,'Resumen Anual'!$DH$586)+SUMIFS('Resumen Anual'!$EB$692,FR124,'Resumen Anual'!$V$9,FC112,'Resumen Anual'!$DH$644)+SUMIFS('Resumen Anual'!$FY$54,FR124,'Resumen Anual'!$V$9,FC112,'Resumen Anual'!$FE$6)+SUMIFS('Resumen Anual'!$FY$112,FR124,'Resumen Anual'!$V$9,FC112,'Resumen Anual'!$FE$64)+SUMIFS('Resumen Anual'!$FY$170,FR124,'Resumen Anual'!$V$9,FC112,'Resumen Anual'!$FE$122)+SUMIFS('Resumen Anual'!$FY$228,FR124,'Resumen Anual'!$V$9,FC112,'Resumen Anual'!$FE$180)+SUMIFS('Resumen Anual'!$FY$286,FR124,'Resumen Anual'!$V$9,FC112,'Resumen Anual'!$FE$238)+SUMIFS('Resumen Anual'!$FY$344,FR124,'Resumen Anual'!$V$9,FC112,'Resumen Anual'!$FE$296)+SUMIFS('Resumen Anual'!$FY$402,FR124,'Resumen Anual'!$V$9,FC112,'Resumen Anual'!$FE$354)+SUMIFS('Resumen Anual'!$FY$460,FR124,'Resumen Anual'!$V$9,FC112,'Resumen Anual'!$FE$412)+SUMIFS('Resumen Anual'!$FY$518,FR124,'Resumen Anual'!$V$9,FC112,'Resumen Anual'!$FE$470)+SUMIFS('Resumen Anual'!$FY$576,FR124,'Resumen Anual'!$V$9,FC112,'Resumen Anual'!$FE$528)+SUMIFS('Resumen Anual'!$FY$634,FR124,'Resumen Anual'!$V$9,FC112,'Resumen Anual'!$FE$586)+SUMIFS('Resumen Anual'!$FY$692,FR124,'Resumen Anual'!$V$9,FC112,'Resumen Anual'!$FE$644)</f>
        <v>0</v>
      </c>
      <c r="FX124" s="770"/>
      <c r="FY124" s="770"/>
      <c r="FZ124" s="770"/>
      <c r="GA124" s="770">
        <f>SUMIFS('Resumen Anual'!$AJ$54,FR124,'Resumen Anual'!$V$9,FC112,'Resumen Anual'!$L$6)+SUMIFS('Resumen Anual'!$AJ$112,FR124,'Resumen Anual'!$V$9,FC112,'Resumen Anual'!$L$64)+SUMIFS('Resumen Anual'!$AJ$170,FR124,'Resumen Anual'!$V$9,FC112,'Resumen Anual'!$L$122)+SUMIFS('Resumen Anual'!$AJ$228,FR124,'Resumen Anual'!$V$9,FC112,'Resumen Anual'!$L$180)+SUMIFS('Resumen Anual'!$AJ$286,FR124,'Resumen Anual'!$V$9,FC112,'Resumen Anual'!$L$238)+SUMIFS('Resumen Anual'!$AJ$344,FR124,'Resumen Anual'!$V$9,FC112,'Resumen Anual'!$L$296)+SUMIFS('Resumen Anual'!$AJ$402,FR124,'Resumen Anual'!$V$9,FC112,'Resumen Anual'!$L$354)+SUMIFS('Resumen Anual'!$AJ$460,FR124,'Resumen Anual'!$V$9,FC112,'Resumen Anual'!$L$412)+SUMIFS('Resumen Anual'!$AJ$518,FR124,'Resumen Anual'!$V$9,FC112,'Resumen Anual'!$L$470)+SUMIFS('Resumen Anual'!$AJ$576,FR124,'Resumen Anual'!$V$9,FC112,'Resumen Anual'!$L$528)+SUMIFS('Resumen Anual'!$AJ$634,FR124,'Resumen Anual'!$V$9,FC112,'Resumen Anual'!$L$586)+SUMIFS('Resumen Anual'!$AJ$692,FR124,'Resumen Anual'!$V$9,FC112,'Resumen Anual'!$L$644)+SUMIFS('Resumen Anual'!$CG$54,FR124,'Resumen Anual'!$V$9,FC112,'Resumen Anual'!$BI$6)+SUMIFS('Resumen Anual'!$CG$112,FR124,'Resumen Anual'!$V$9,FC112,'Resumen Anual'!$BI$64)+SUMIFS('Resumen Anual'!$CG$170,FR124,'Resumen Anual'!$V$9,FC112,'Resumen Anual'!$BI$122)+SUMIFS('Resumen Anual'!$CG$228,FR124,'Resumen Anual'!$V$9,FC112,'Resumen Anual'!$BI$180)+SUMIFS('Resumen Anual'!$CG$286,FR124,'Resumen Anual'!$V$9,FC112,'Resumen Anual'!$BI$238)+SUMIFS('Resumen Anual'!$CG$344,FR124,'Resumen Anual'!$V$9,FC112,'Resumen Anual'!$BI$296)+SUMIFS('Resumen Anual'!$CG$402,FR124,'Resumen Anual'!$V$9,FC112,'Resumen Anual'!$BI$354)+SUMIFS('Resumen Anual'!$CG$460,FR124,'Resumen Anual'!$V$9,FC112,'Resumen Anual'!$BI$412)+SUMIFS('Resumen Anual'!$CG$518,FR124,'Resumen Anual'!$V$9,FC112,'Resumen Anual'!$BI$470)+SUMIFS('Resumen Anual'!$CG$576,FR124,'Resumen Anual'!$V$9,FC112,'Resumen Anual'!$BI$528)+SUMIFS('Resumen Anual'!$CG$634,FR124,'Resumen Anual'!$V$9,FC112,'Resumen Anual'!$BI$586)+SUMIFS('Resumen Anual'!$CG$692,FR124,'Resumen Anual'!$V$9,FC112,'Resumen Anual'!$BI$644)+SUMIFS('Resumen Anual'!$EF$54,FR124,'Resumen Anual'!$V$9,FC112,'Resumen Anual'!$DH$6)+SUMIFS('Resumen Anual'!$EF$112,FR124,'Resumen Anual'!$V$9,FC112,'Resumen Anual'!$DH$64)+SUMIFS('Resumen Anual'!$EF$170,FR124,'Resumen Anual'!$V$9,FC112,'Resumen Anual'!$DH$122)+SUMIFS('Resumen Anual'!$EF$228,FR124,'Resumen Anual'!$V$9,FC112,'Resumen Anual'!$DH$180)+SUMIFS('Resumen Anual'!$EF$286,FR124,'Resumen Anual'!$V$9,FC112,'Resumen Anual'!$DH$238)+SUMIFS('Resumen Anual'!$EF$344,FR124,'Resumen Anual'!$V$9,FC112,'Resumen Anual'!$DH$296)+SUMIFS('Resumen Anual'!$EF$402,FR124,'Resumen Anual'!$V$9,FC112,'Resumen Anual'!$DH$354)+SUMIFS('Resumen Anual'!$EF$460,FR124,'Resumen Anual'!$V$9,FC112,'Resumen Anual'!$DH$412)+SUMIFS('Resumen Anual'!$EF$518,FR124,'Resumen Anual'!$V$9,FC112,'Resumen Anual'!$DH$470)+SUMIFS('Resumen Anual'!$EF$576,FR124,'Resumen Anual'!$V$9,FC112,'Resumen Anual'!$DH$528)+SUMIFS('Resumen Anual'!$EF$634,FR124,'Resumen Anual'!$V$9,FC112,'Resumen Anual'!$DH$586)+SUMIFS('Resumen Anual'!$EF$692,FR124,'Resumen Anual'!$V$9,FC112,'Resumen Anual'!$DH$644)+SUMIFS('Resumen Anual'!$GC$54,FR124,'Resumen Anual'!$V$9,FC112,'Resumen Anual'!$FE$6)+SUMIFS('Resumen Anual'!$GC$112,FR124,'Resumen Anual'!$V$9,FC112,'Resumen Anual'!$FE$64)+SUMIFS('Resumen Anual'!$GC$170,FR124,'Resumen Anual'!$V$9,FC112,'Resumen Anual'!$FE$122)+SUMIFS('Resumen Anual'!$GC$228,FR124,'Resumen Anual'!$V$9,FC112,'Resumen Anual'!$FE$180)+SUMIFS('Resumen Anual'!$GC$286,FR124,'Resumen Anual'!$V$9,FC112,'Resumen Anual'!$FE$238)+SUMIFS('Resumen Anual'!$GC$344,FR124,'Resumen Anual'!$V$9,FC112,'Resumen Anual'!$FE$296)+SUMIFS('Resumen Anual'!$GC$402,FR124,'Resumen Anual'!$V$9,FC112,'Resumen Anual'!$FE$354)+SUMIFS('Resumen Anual'!$GC$460,FR124,'Resumen Anual'!$V$9,FC112,'Resumen Anual'!$FE$412)+SUMIFS('Resumen Anual'!$GC$518,FR124,'Resumen Anual'!$V$9,FC112,'Resumen Anual'!$FE$470)+SUMIFS('Resumen Anual'!$GC$576,FR124,'Resumen Anual'!$V$9,FC112,'Resumen Anual'!$FE$528)+SUMIFS('Resumen Anual'!$GC$634,FR124,'Resumen Anual'!$V$9,FC112,'Resumen Anual'!$FE$586)+SUMIFS('Resumen Anual'!$GC$692,FR124,'Resumen Anual'!$V$9,FC112,'Resumen Anual'!$FE$644)</f>
        <v>0</v>
      </c>
      <c r="GB124" s="770"/>
      <c r="GC124" s="770"/>
      <c r="GD124" s="770"/>
      <c r="GE124" s="770">
        <f>SUMIFS('Resumen Anual'!$AN$54,FR124,'Resumen Anual'!$V$9,FC112,'Resumen Anual'!$L$6)+SUMIFS('Resumen Anual'!$AN$112,FR124,'Resumen Anual'!$V$9,FC112,'Resumen Anual'!$L$64)+SUMIFS('Resumen Anual'!$AN$170,FR124,'Resumen Anual'!$V$9,FC112,'Resumen Anual'!$L$122)+SUMIFS('Resumen Anual'!$AN$228,FR124,'Resumen Anual'!$V$9,FC112,'Resumen Anual'!$L$180)+SUMIFS('Resumen Anual'!$AN$286,FR124,'Resumen Anual'!$V$9,FC112,'Resumen Anual'!$L$238)+SUMIFS('Resumen Anual'!$AN$344,FR124,'Resumen Anual'!$V$9,FC112,'Resumen Anual'!$L$296)+SUMIFS('Resumen Anual'!$AN$402,FR124,'Resumen Anual'!$V$9,FC112,'Resumen Anual'!$L$354)+SUMIFS('Resumen Anual'!$AN$460,FR124,'Resumen Anual'!$V$9,FC112,'Resumen Anual'!$L$412)+SUMIFS('Resumen Anual'!$AN$518,FR124,'Resumen Anual'!$V$9,FC112,'Resumen Anual'!$L$470)+SUMIFS('Resumen Anual'!$AN$576,FR124,'Resumen Anual'!$V$9,FC112,'Resumen Anual'!$L$528)+SUMIFS('Resumen Anual'!$AN$634,FR124,'Resumen Anual'!$V$9,FC112,'Resumen Anual'!$L$586)+SUMIFS('Resumen Anual'!$AN$692,FR124,'Resumen Anual'!$V$9,FC112,'Resumen Anual'!$L$644)+SUMIFS('Resumen Anual'!$CK$54,FR124,'Resumen Anual'!$V$9,FC112,'Resumen Anual'!$BI$6)+SUMIFS('Resumen Anual'!$CK$112,FR124,'Resumen Anual'!$V$9,FC112,'Resumen Anual'!$BI$64)+SUMIFS('Resumen Anual'!$CK$170,FR124,'Resumen Anual'!$V$9,FC112,'Resumen Anual'!$BI$122)+SUMIFS('Resumen Anual'!$CK$228,FR124,'Resumen Anual'!$V$9,FC112,'Resumen Anual'!$BI$180)+SUMIFS('Resumen Anual'!$CK$286,FR124,'Resumen Anual'!$V$9,FC112,'Resumen Anual'!$BI$238)+SUMIFS('Resumen Anual'!$CK$344,FR124,'Resumen Anual'!$V$9,FC112,'Resumen Anual'!$BI$296)+SUMIFS('Resumen Anual'!$CK$402,FR124,'Resumen Anual'!$V$9,FC112,'Resumen Anual'!$BI$354)+SUMIFS('Resumen Anual'!$CK$460,FR124,'Resumen Anual'!$V$9,FC112,'Resumen Anual'!$BI$412)+SUMIFS('Resumen Anual'!$CK$518,FR124,'Resumen Anual'!$V$9,FC112,'Resumen Anual'!$BI$470)+SUMIFS('Resumen Anual'!$CK$576,FR124,'Resumen Anual'!$V$9,FC112,'Resumen Anual'!$BI$528)+SUMIFS('Resumen Anual'!$CK$634,FR124,'Resumen Anual'!$V$9,FC112,'Resumen Anual'!$BI$586)+SUMIFS('Resumen Anual'!$CK$692,FR124,'Resumen Anual'!$V$9,FC112,'Resumen Anual'!$BI$644)+SUMIFS('Resumen Anual'!$EJ$54,FR124,'Resumen Anual'!$V$9,FC112,'Resumen Anual'!$DH$6)+SUMIFS('Resumen Anual'!$EJ$112,FR124,'Resumen Anual'!$V$9,FC112,'Resumen Anual'!$DH$64)+SUMIFS('Resumen Anual'!$EJ$170,FR124,'Resumen Anual'!$V$9,FC112,'Resumen Anual'!$DH$122)+SUMIFS('Resumen Anual'!$EJ$228,FR124,'Resumen Anual'!$V$9,FC112,'Resumen Anual'!$DH$180)+SUMIFS('Resumen Anual'!$EJ$286,FR124,'Resumen Anual'!$V$9,FC112,'Resumen Anual'!$DH$238)+SUMIFS('Resumen Anual'!$EJ$344,FR124,'Resumen Anual'!$V$9,FC112,'Resumen Anual'!$DH$296)+SUMIFS('Resumen Anual'!$EJ$402,FR124,'Resumen Anual'!$V$9,FC112,'Resumen Anual'!$DH$354)+SUMIFS('Resumen Anual'!$EJ$460,FR124,'Resumen Anual'!$V$9,FC112,'Resumen Anual'!$DH$412)+SUMIFS('Resumen Anual'!$EJ$518,FR124,'Resumen Anual'!$V$9,FC112,'Resumen Anual'!$DH$470)+SUMIFS('Resumen Anual'!$EJ$576,FR124,'Resumen Anual'!$V$9,FC112,'Resumen Anual'!$DH$528)+SUMIFS('Resumen Anual'!$EJ$634,FR124,'Resumen Anual'!$V$9,FC112,'Resumen Anual'!$DH$586)+SUMIFS('Resumen Anual'!$EJ$692,FR124,'Resumen Anual'!$V$9,FC112,'Resumen Anual'!$DH$644)+SUMIFS('Resumen Anual'!$GG$54,FR124,'Resumen Anual'!$V$9,FC112,'Resumen Anual'!$FE$6)+SUMIFS('Resumen Anual'!$GG$112,FR124,'Resumen Anual'!$V$9,FC112,'Resumen Anual'!$FE$64)+SUMIFS('Resumen Anual'!$GG$170,FR124,'Resumen Anual'!$V$9,FC112,'Resumen Anual'!$FE$122)+SUMIFS('Resumen Anual'!$GG$228,FR124,'Resumen Anual'!$V$9,FC112,'Resumen Anual'!$FE$180)+SUMIFS('Resumen Anual'!$GG$286,FR124,'Resumen Anual'!$V$9,FC112,'Resumen Anual'!$FE$238)+SUMIFS('Resumen Anual'!$GG$344,FR124,'Resumen Anual'!$V$9,FC112,'Resumen Anual'!$FE$296)+SUMIFS('Resumen Anual'!$GG$402,FR124,'Resumen Anual'!$V$9,FC112,'Resumen Anual'!$FE$354)+SUMIFS('Resumen Anual'!$GG$460,FR124,'Resumen Anual'!$V$9,FC112,'Resumen Anual'!$FE$412)+SUMIFS('Resumen Anual'!$GG$518,FR124,'Resumen Anual'!$V$9,FC112,'Resumen Anual'!$FE$470)+SUMIFS('Resumen Anual'!$GG$576,FR124,'Resumen Anual'!$V$9,FC112,'Resumen Anual'!$FE$528)+SUMIFS('Resumen Anual'!$GG$634,FR124,'Resumen Anual'!$V$9,FC112,'Resumen Anual'!$FE$586)+SUMIFS('Resumen Anual'!$GG$692,FR124,'Resumen Anual'!$V$9,FC112,'Resumen Anual'!$FE$644)</f>
        <v>0</v>
      </c>
      <c r="GF124" s="770"/>
      <c r="GG124" s="770"/>
      <c r="GH124" s="770"/>
      <c r="GI124" s="756">
        <f>SUMIFS('Resumen Anual'!$AR$54,FR124,'Resumen Anual'!$V$9,FC112,'Resumen Anual'!$L$6)+SUMIFS('Resumen Anual'!$AR$112,FR124,'Resumen Anual'!$V$9,FC112,'Resumen Anual'!$L$64)+SUMIFS('Resumen Anual'!$AR$170,FR124,'Resumen Anual'!$V$9,FC112,'Resumen Anual'!$L$122)+SUMIFS('Resumen Anual'!$AR$228,FR124,'Resumen Anual'!$V$9,FC112,'Resumen Anual'!$L$180)+SUMIFS('Resumen Anual'!$AR$286,FR124,'Resumen Anual'!$V$9,FC112,'Resumen Anual'!$L$238)+SUMIFS('Resumen Anual'!$AR$344,FR124,'Resumen Anual'!$V$9,FC112,'Resumen Anual'!$L$296)+SUMIFS('Resumen Anual'!$AR$402,FR124,'Resumen Anual'!$V$9,FC112,'Resumen Anual'!$L$354)+SUMIFS('Resumen Anual'!$AR$460,FR124,'Resumen Anual'!$V$9,FC112,'Resumen Anual'!$L$412)+SUMIFS('Resumen Anual'!$AR$518,FR124,'Resumen Anual'!$V$9,FC112,'Resumen Anual'!$L$470)+SUMIFS('Resumen Anual'!$AR$576,FR124,'Resumen Anual'!$V$9,FC112,'Resumen Anual'!$L$528)+SUMIFS('Resumen Anual'!$AR$634,FR124,'Resumen Anual'!$V$9,FC112,'Resumen Anual'!$L$586)+SUMIFS('Resumen Anual'!$AR$692,FR124,'Resumen Anual'!$V$9,FC112,'Resumen Anual'!$L$644)+SUMIFS('Resumen Anual'!$CO$54,FR124,'Resumen Anual'!$V$9,FC112,'Resumen Anual'!$BI$6)+SUMIFS('Resumen Anual'!$CO$112,FR124,'Resumen Anual'!$V$9,FC112,'Resumen Anual'!$BI$64)+SUMIFS('Resumen Anual'!$CO$170,FR124,'Resumen Anual'!$V$9,FC112,'Resumen Anual'!$BI$122)+SUMIFS('Resumen Anual'!$CO$228,FR124,'Resumen Anual'!$V$9,FC112,'Resumen Anual'!$BI$180)+SUMIFS('Resumen Anual'!$CO$286,FR124,'Resumen Anual'!$V$9,FC112,'Resumen Anual'!$BI$238)+SUMIFS('Resumen Anual'!$CO$344,FR124,'Resumen Anual'!$V$9,FC112,'Resumen Anual'!$BI$296)+SUMIFS('Resumen Anual'!$CO$402,FR124,'Resumen Anual'!$V$9,FC112,'Resumen Anual'!$BI$354)+SUMIFS('Resumen Anual'!$CO$460,FR124,'Resumen Anual'!$V$9,FC112,'Resumen Anual'!$BI$412)+SUMIFS('Resumen Anual'!$CO$518,FR124,'Resumen Anual'!$V$9,FC112,'Resumen Anual'!$BI$470)+SUMIFS('Resumen Anual'!$CO$576,FR124,'Resumen Anual'!$V$9,FC112,'Resumen Anual'!$BI$528)+SUMIFS('Resumen Anual'!$CO$634,FR124,'Resumen Anual'!$V$9,FC112,'Resumen Anual'!$BI$586)+SUMIFS('Resumen Anual'!$CO$692,FR124,'Resumen Anual'!$V$9,FC112,'Resumen Anual'!$BI$644)+SUMIFS('Resumen Anual'!$EN$54,FR124,'Resumen Anual'!$V$9,FC112,'Resumen Anual'!$DH$6)+SUMIFS('Resumen Anual'!$EN$112,FR124,'Resumen Anual'!$V$9,FC112,'Resumen Anual'!$DH$64)+SUMIFS('Resumen Anual'!$EN$170,FR124,'Resumen Anual'!$V$9,FC112,'Resumen Anual'!$DH$122)+SUMIFS('Resumen Anual'!$EN$228,FR124,'Resumen Anual'!$V$9,FC112,'Resumen Anual'!$DH$180)+SUMIFS('Resumen Anual'!$EN$286,FR124,'Resumen Anual'!$V$9,FC112,'Resumen Anual'!$DH$238)+SUMIFS('Resumen Anual'!$EN$344,FR124,'Resumen Anual'!$V$9,FC112,'Resumen Anual'!$DH$296)+SUMIFS('Resumen Anual'!$EN$402,FR124,'Resumen Anual'!$V$9,FC112,'Resumen Anual'!$DH$354)+SUMIFS('Resumen Anual'!$EN$460,FR124,'Resumen Anual'!$V$9,FC112,'Resumen Anual'!$DH$412)+SUMIFS('Resumen Anual'!$EN$518,FR124,'Resumen Anual'!$V$9,FC112,'Resumen Anual'!$DH$470)+SUMIFS('Resumen Anual'!$EN$576,FR124,'Resumen Anual'!$V$9,FC112,'Resumen Anual'!$DH$528)+SUMIFS('Resumen Anual'!$EN$634,FR124,'Resumen Anual'!$V$9,FC112,'Resumen Anual'!$DH$586)+SUMIFS('Resumen Anual'!$EN$692,FR124,'Resumen Anual'!$V$9,FC112,'Resumen Anual'!$DH$644)+SUMIFS('Resumen Anual'!$GK$54,FR124,'Resumen Anual'!$V$9,FC112,'Resumen Anual'!$FE$6)+SUMIFS('Resumen Anual'!$GK$112,FR124,'Resumen Anual'!$V$9,FC112,'Resumen Anual'!$FE$64)+SUMIFS('Resumen Anual'!$GK$170,FR124,'Resumen Anual'!$V$9,FC112,'Resumen Anual'!$FE$122)+SUMIFS('Resumen Anual'!$GK$228,FR124,'Resumen Anual'!$V$9,FC112,'Resumen Anual'!$FE$180)+SUMIFS('Resumen Anual'!$GK$286,FR124,'Resumen Anual'!$V$9,FC112,'Resumen Anual'!$FE$238)+SUMIFS('Resumen Anual'!$GK$344,FR124,'Resumen Anual'!$V$9,FC112,'Resumen Anual'!$FE$296)+SUMIFS('Resumen Anual'!$GK$402,FR124,'Resumen Anual'!$V$9,FC112,'Resumen Anual'!$FE$354)+SUMIFS('Resumen Anual'!$GK$460,FR124,'Resumen Anual'!$V$9,FC112,'Resumen Anual'!$FE$412)+SUMIFS('Resumen Anual'!$GK$518,FR124,'Resumen Anual'!$V$9,FC112,'Resumen Anual'!$FE$470)+SUMIFS('Resumen Anual'!$GK$576,FR124,'Resumen Anual'!$V$9,FC112,'Resumen Anual'!$FE$528)+SUMIFS('Resumen Anual'!$GK$634,FR124,'Resumen Anual'!$V$9,FC112,'Resumen Anual'!$FE$586)+SUMIFS('Resumen Anual'!$GK$692,FR124,'Resumen Anual'!$V$9,FC112,'Resumen Anual'!$FE$644)</f>
        <v>0</v>
      </c>
      <c r="GJ124" s="756"/>
      <c r="GK124" s="756"/>
      <c r="GL124" s="756">
        <f>SUMIFS('Resumen Anual'!$AU$54,FR124,'Resumen Anual'!$V$9,FC112,'Resumen Anual'!$L$6)+SUMIFS('Resumen Anual'!$AU$112,FR124,'Resumen Anual'!$V$9,FC112,'Resumen Anual'!$L$64)+SUMIFS('Resumen Anual'!$AU$170,FR124,'Resumen Anual'!$V$9,FC112,'Resumen Anual'!$L$122)+SUMIFS('Resumen Anual'!$AU$228,FR124,'Resumen Anual'!$V$9,FC112,'Resumen Anual'!$L$180)+SUMIFS('Resumen Anual'!$AU$286,FR124,'Resumen Anual'!$V$9,FC112,'Resumen Anual'!$L$238)+SUMIFS('Resumen Anual'!$AU$344,FR124,'Resumen Anual'!$V$9,FC112,'Resumen Anual'!$L$296)+SUMIFS('Resumen Anual'!$AU$402,FR124,'Resumen Anual'!$V$9,FC112,'Resumen Anual'!$L$354)+SUMIFS('Resumen Anual'!$AU$460,FR124,'Resumen Anual'!$V$9,FC112,'Resumen Anual'!$L$412)+SUMIFS('Resumen Anual'!$AU$518,FR124,'Resumen Anual'!$V$9,FC112,'Resumen Anual'!$L$470)+SUMIFS('Resumen Anual'!$AU$576,FR124,'Resumen Anual'!$V$9,FC112,'Resumen Anual'!$L$528)+SUMIFS('Resumen Anual'!$AU$634,FR124,'Resumen Anual'!$V$9,FC112,'Resumen Anual'!$L$586)+SUMIFS('Resumen Anual'!$AU$692,FR124,'Resumen Anual'!$V$9,FC112,'Resumen Anual'!$L$644)+SUMIFS('Resumen Anual'!$CR$54,FR124,'Resumen Anual'!$V$9,FC112,'Resumen Anual'!$BI$6)+SUMIFS('Resumen Anual'!$CR$112,FR124,'Resumen Anual'!$V$9,FC112,'Resumen Anual'!$BI$64)+SUMIFS('Resumen Anual'!$CR$170,FR124,'Resumen Anual'!$V$9,FC112,'Resumen Anual'!$BI$122)+SUMIFS('Resumen Anual'!$CR$228,FR124,'Resumen Anual'!$V$9,FC112,'Resumen Anual'!$BI$180)+SUMIFS('Resumen Anual'!$CR$286,FR124,'Resumen Anual'!$V$9,FC112,'Resumen Anual'!$BI$238)+SUMIFS('Resumen Anual'!$CR$344,FR124,'Resumen Anual'!$V$9,FC112,'Resumen Anual'!$BI$296)+SUMIFS('Resumen Anual'!$CR$402,FR124,'Resumen Anual'!$V$9,FC112,'Resumen Anual'!$BI$354)+SUMIFS('Resumen Anual'!$CR$460,FR124,'Resumen Anual'!$V$9,FC112,'Resumen Anual'!$BI$412)+SUMIFS('Resumen Anual'!$CR$518,FR124,'Resumen Anual'!$V$9,FC112,'Resumen Anual'!$BI$470)+SUMIFS('Resumen Anual'!$CR$576,FR124,'Resumen Anual'!$V$9,FC112,'Resumen Anual'!$BI$528)+SUMIFS('Resumen Anual'!$CR$634,FR124,'Resumen Anual'!$V$9,FC112,'Resumen Anual'!$BI$586)+SUMIFS('Resumen Anual'!$CR$692,FR124,'Resumen Anual'!$V$9,FC112,'Resumen Anual'!$BI$644)+SUMIFS('Resumen Anual'!$EQ$54,FR124,'Resumen Anual'!$V$9,FC112,'Resumen Anual'!$DH$6)+SUMIFS('Resumen Anual'!$EQ$112,FR124,'Resumen Anual'!$V$9,FC112,'Resumen Anual'!$DH$64)+SUMIFS('Resumen Anual'!$EQ$170,FR124,'Resumen Anual'!$V$9,FC112,'Resumen Anual'!$DH$122)+SUMIFS('Resumen Anual'!$EQ$228,FR124,'Resumen Anual'!$V$9,FC112,'Resumen Anual'!$DH$180)+SUMIFS('Resumen Anual'!$EQ$286,FR124,'Resumen Anual'!$V$9,FC112,'Resumen Anual'!$DH$238)+SUMIFS('Resumen Anual'!$EQ$344,FR124,'Resumen Anual'!$V$9,FC112,'Resumen Anual'!$DH$296)+SUMIFS('Resumen Anual'!$EQ$402,FR124,'Resumen Anual'!$V$9,FC112,'Resumen Anual'!$DH$354)+SUMIFS('Resumen Anual'!$EQ$460,FR124,'Resumen Anual'!$V$9,FC112,'Resumen Anual'!$DH$412)+SUMIFS('Resumen Anual'!$EQ$518,FR124,'Resumen Anual'!$V$9,FC112,'Resumen Anual'!$DH$470)+SUMIFS('Resumen Anual'!$EQ$576,FR124,'Resumen Anual'!$V$9,FC112,'Resumen Anual'!$DH$528)+SUMIFS('Resumen Anual'!$EQ$634,FR124,'Resumen Anual'!$V$9,FC112,'Resumen Anual'!$DH$586)+SUMIFS('Resumen Anual'!$EQ$692,FR124,'Resumen Anual'!$V$9,FC112,'Resumen Anual'!$DH$644)+SUMIFS('Resumen Anual'!$GN$54,FR124,'Resumen Anual'!$V$9,FC112,'Resumen Anual'!$FE$6)+SUMIFS('Resumen Anual'!$GN$112,FR124,'Resumen Anual'!$V$9,FC112,'Resumen Anual'!$FE$64)+SUMIFS('Resumen Anual'!$GN$170,FR124,'Resumen Anual'!$V$9,FC112,'Resumen Anual'!$FE$122)+SUMIFS('Resumen Anual'!$GN$228,FR124,'Resumen Anual'!$V$9,FC112,'Resumen Anual'!$FE$180)+SUMIFS('Resumen Anual'!$GN$286,FR124,'Resumen Anual'!$V$9,FC112,'Resumen Anual'!$FE$238)+SUMIFS('Resumen Anual'!$GN$344,FR124,'Resumen Anual'!$V$9,FC112,'Resumen Anual'!$FE$296)+SUMIFS('Resumen Anual'!$GN$402,FR124,'Resumen Anual'!$V$9,FC112,'Resumen Anual'!$FE$354)+SUMIFS('Resumen Anual'!$GN$460,FR124,'Resumen Anual'!$V$9,FC112,'Resumen Anual'!$FE$412)+SUMIFS('Resumen Anual'!$GN$518,FR124,'Resumen Anual'!$V$9,FC112,'Resumen Anual'!$FE$470)+SUMIFS('Resumen Anual'!$GN$576,FR124,'Resumen Anual'!$V$9,FC112,'Resumen Anual'!$FE$528)+SUMIFS('Resumen Anual'!$GN$634,FR124,'Resumen Anual'!$V$9,FC112,'Resumen Anual'!$FE$586)+SUMIFS('Resumen Anual'!$GN$692,FR124,'Resumen Anual'!$V$9,FC112,'Resumen Anual'!$FE$644)</f>
        <v>0</v>
      </c>
      <c r="GM124" s="756"/>
      <c r="GN124" s="756"/>
      <c r="GO124" s="1200"/>
    </row>
    <row r="125" spans="1:197" ht="4.5" customHeight="1" x14ac:dyDescent="0.25">
      <c r="A125" s="171"/>
      <c r="B125" s="657"/>
      <c r="C125" s="657"/>
      <c r="D125" s="657"/>
      <c r="E125" s="657"/>
      <c r="F125" s="625"/>
      <c r="G125" s="625"/>
      <c r="H125" s="625"/>
      <c r="I125" s="625"/>
      <c r="J125" s="625"/>
      <c r="K125" s="625"/>
      <c r="L125" s="625"/>
      <c r="M125" s="625"/>
      <c r="N125" s="625"/>
      <c r="O125" s="625"/>
      <c r="P125" s="625"/>
      <c r="Q125" s="625"/>
      <c r="R125" s="625"/>
      <c r="S125" s="625"/>
      <c r="T125" s="625"/>
      <c r="U125" s="625"/>
      <c r="V125" s="625"/>
      <c r="W125" s="625"/>
      <c r="X125" s="625"/>
      <c r="Y125" s="15"/>
      <c r="Z125" s="773"/>
      <c r="AA125" s="774"/>
      <c r="AB125" s="774"/>
      <c r="AC125" s="774"/>
      <c r="AD125" s="774"/>
      <c r="AE125" s="770"/>
      <c r="AF125" s="770"/>
      <c r="AG125" s="770"/>
      <c r="AH125" s="770"/>
      <c r="AI125" s="770"/>
      <c r="AJ125" s="770"/>
      <c r="AK125" s="770"/>
      <c r="AL125" s="770"/>
      <c r="AM125" s="770"/>
      <c r="AN125" s="770"/>
      <c r="AO125" s="770"/>
      <c r="AP125" s="770"/>
      <c r="AQ125" s="756"/>
      <c r="AR125" s="756"/>
      <c r="AS125" s="756"/>
      <c r="AT125" s="756"/>
      <c r="AU125" s="756"/>
      <c r="AV125" s="1215"/>
      <c r="AW125" s="1200"/>
      <c r="AX125" s="171"/>
      <c r="AY125" s="657"/>
      <c r="AZ125" s="657"/>
      <c r="BA125" s="657"/>
      <c r="BB125" s="657"/>
      <c r="BC125" s="625"/>
      <c r="BD125" s="625"/>
      <c r="BE125" s="625"/>
      <c r="BF125" s="625"/>
      <c r="BG125" s="625"/>
      <c r="BH125" s="625"/>
      <c r="BI125" s="625"/>
      <c r="BJ125" s="625"/>
      <c r="BK125" s="625"/>
      <c r="BL125" s="625"/>
      <c r="BM125" s="625"/>
      <c r="BN125" s="625"/>
      <c r="BO125" s="625"/>
      <c r="BP125" s="625"/>
      <c r="BQ125" s="625"/>
      <c r="BR125" s="625"/>
      <c r="BS125" s="625"/>
      <c r="BT125" s="625"/>
      <c r="BU125" s="625"/>
      <c r="BV125" s="15"/>
      <c r="BW125" s="773"/>
      <c r="BX125" s="774"/>
      <c r="BY125" s="774"/>
      <c r="BZ125" s="774"/>
      <c r="CA125" s="774"/>
      <c r="CB125" s="770"/>
      <c r="CC125" s="770"/>
      <c r="CD125" s="770"/>
      <c r="CE125" s="770"/>
      <c r="CF125" s="770"/>
      <c r="CG125" s="770"/>
      <c r="CH125" s="770"/>
      <c r="CI125" s="770"/>
      <c r="CJ125" s="770"/>
      <c r="CK125" s="770"/>
      <c r="CL125" s="770"/>
      <c r="CM125" s="770"/>
      <c r="CN125" s="756"/>
      <c r="CO125" s="756"/>
      <c r="CP125" s="756"/>
      <c r="CQ125" s="756"/>
      <c r="CR125" s="756"/>
      <c r="CS125" s="756"/>
      <c r="CT125" s="1200"/>
      <c r="CU125" s="1199"/>
      <c r="CV125" s="171"/>
      <c r="CW125" s="657"/>
      <c r="CX125" s="657"/>
      <c r="CY125" s="657"/>
      <c r="CZ125" s="657"/>
      <c r="DA125" s="625"/>
      <c r="DB125" s="625"/>
      <c r="DC125" s="625"/>
      <c r="DD125" s="625"/>
      <c r="DE125" s="625"/>
      <c r="DF125" s="625"/>
      <c r="DG125" s="625"/>
      <c r="DH125" s="625"/>
      <c r="DI125" s="625"/>
      <c r="DJ125" s="625"/>
      <c r="DK125" s="625"/>
      <c r="DL125" s="625"/>
      <c r="DM125" s="625"/>
      <c r="DN125" s="625"/>
      <c r="DO125" s="625"/>
      <c r="DP125" s="625"/>
      <c r="DQ125" s="625"/>
      <c r="DR125" s="625"/>
      <c r="DS125" s="625"/>
      <c r="DT125" s="15"/>
      <c r="DU125" s="773"/>
      <c r="DV125" s="774"/>
      <c r="DW125" s="774"/>
      <c r="DX125" s="774"/>
      <c r="DY125" s="774"/>
      <c r="DZ125" s="770"/>
      <c r="EA125" s="770"/>
      <c r="EB125" s="770"/>
      <c r="EC125" s="770"/>
      <c r="ED125" s="770"/>
      <c r="EE125" s="770"/>
      <c r="EF125" s="770"/>
      <c r="EG125" s="770"/>
      <c r="EH125" s="770"/>
      <c r="EI125" s="770"/>
      <c r="EJ125" s="770"/>
      <c r="EK125" s="770"/>
      <c r="EL125" s="756"/>
      <c r="EM125" s="756"/>
      <c r="EN125" s="756"/>
      <c r="EO125" s="756"/>
      <c r="EP125" s="756"/>
      <c r="EQ125" s="1215"/>
      <c r="ER125" s="1200"/>
      <c r="ES125" s="171"/>
      <c r="ET125" s="657"/>
      <c r="EU125" s="657"/>
      <c r="EV125" s="657"/>
      <c r="EW125" s="657"/>
      <c r="EX125" s="625"/>
      <c r="EY125" s="625"/>
      <c r="EZ125" s="625"/>
      <c r="FA125" s="625"/>
      <c r="FB125" s="625"/>
      <c r="FC125" s="625"/>
      <c r="FD125" s="625"/>
      <c r="FE125" s="625"/>
      <c r="FF125" s="625"/>
      <c r="FG125" s="625"/>
      <c r="FH125" s="625"/>
      <c r="FI125" s="625"/>
      <c r="FJ125" s="625"/>
      <c r="FK125" s="625"/>
      <c r="FL125" s="625"/>
      <c r="FM125" s="625"/>
      <c r="FN125" s="625"/>
      <c r="FO125" s="625"/>
      <c r="FP125" s="625"/>
      <c r="FQ125" s="15"/>
      <c r="FR125" s="773"/>
      <c r="FS125" s="774"/>
      <c r="FT125" s="774"/>
      <c r="FU125" s="774"/>
      <c r="FV125" s="774"/>
      <c r="FW125" s="770"/>
      <c r="FX125" s="770"/>
      <c r="FY125" s="770"/>
      <c r="FZ125" s="770"/>
      <c r="GA125" s="770"/>
      <c r="GB125" s="770"/>
      <c r="GC125" s="770"/>
      <c r="GD125" s="770"/>
      <c r="GE125" s="770"/>
      <c r="GF125" s="770"/>
      <c r="GG125" s="770"/>
      <c r="GH125" s="770"/>
      <c r="GI125" s="756"/>
      <c r="GJ125" s="756"/>
      <c r="GK125" s="756"/>
      <c r="GL125" s="756"/>
      <c r="GM125" s="756"/>
      <c r="GN125" s="756"/>
      <c r="GO125" s="1200"/>
    </row>
    <row r="126" spans="1:197" ht="11.25" customHeight="1" x14ac:dyDescent="0.25">
      <c r="A126" s="171"/>
      <c r="B126" s="775" t="str">
        <f>'Resumen Anual'!$C$24</f>
        <v>INSTR.</v>
      </c>
      <c r="C126" s="776"/>
      <c r="D126" s="776"/>
      <c r="E126" s="776"/>
      <c r="F126" s="761">
        <f>SUMIF('Resumen Anual'!$FE$622,K112,'Resumen Anual'!$FA$640)+SUMIF('Resumen Anual'!$DH$622,K112,'Resumen Anual'!$DD$640)+SUMIF('Resumen Anual'!$BI$622,K112,'Resumen Anual'!$BE$640)+SUMIF('Resumen Anual'!$L$622,K112,'Resumen Anual'!$H$640)+SUMIF('Resumen Anual'!$FE$566,K112,'Resumen Anual'!$FA$584)+SUMIF('Resumen Anual'!$DH$566,K112,'Resumen Anual'!$DD$584)+SUMIF('Resumen Anual'!$BI$566,K112,'Resumen Anual'!$BE$584)+SUMIF('Resumen Anual'!$L$566,K112,'Resumen Anual'!$H$584)+SUMIF('Resumen Anual'!$FE$510,K112,'Resumen Anual'!$FA$528)+SUMIF('Resumen Anual'!$DH$510,K112,'Resumen Anual'!$DD$528)+SUMIF('Resumen Anual'!$BI$510,K112,'Resumen Anual'!$BE$528)+SUMIF('Resumen Anual'!$L$510,K112,'Resumen Anual'!$H$528)+SUMIF('Resumen Anual'!$FE$454,K112,'Resumen Anual'!$FA$472)+SUMIF('Resumen Anual'!$DH$454,K112,'Resumen Anual'!$DD$472)+SUMIF('Resumen Anual'!$BI$454,K112,'Resumen Anual'!$BE$472)+SUMIF('Resumen Anual'!$L$454,K112,'Resumen Anual'!$H$472)+SUMIF('Resumen Anual'!$FE$398,K112,'Resumen Anual'!$FA$416)+SUMIF('Resumen Anual'!$DH$398,K112,'Resumen Anual'!$DD$416)+SUMIF('Resumen Anual'!$BI$398,K112,'Resumen Anual'!$BE$416)+SUMIF('Resumen Anual'!$L$398,K112,'Resumen Anual'!$H$416)+SUMIF('Resumen Anual'!$FE$342,K112,'Resumen Anual'!$FA$360)+SUMIF('Resumen Anual'!$DH$342,K112,'Resumen Anual'!$DD$360)+SUMIF('Resumen Anual'!$BI$342,K112,'Resumen Anual'!$BE$360)+SUMIF('Resumen Anual'!$L$342,K112,'Resumen Anual'!$H$360)+SUMIF('Resumen Anual'!$FE$286,K112,'Resumen Anual'!$FA$304)+SUMIF('Resumen Anual'!$DH$286,K112,'Resumen Anual'!$DD$304)+SUMIF('Resumen Anual'!$BI$286,K112,'Resumen Anual'!$BE$304)+SUMIF('Resumen Anual'!$L$286,K112,'Resumen Anual'!$H$304)+SUMIF('Resumen Anual'!$FE$230,K112,'Resumen Anual'!$FA$248)+SUMIF('Resumen Anual'!$DH$230,K112,'Resumen Anual'!$DD$248)+SUMIF('Resumen Anual'!$BI$230,K112,'Resumen Anual'!$BE$248)+SUMIF('Resumen Anual'!$L$230,K112,'Resumen Anual'!$H$248)+SUMIF('Resumen Anual'!$FE$174,K112,'Resumen Anual'!$FA$192)+SUMIF('Resumen Anual'!$DH$174,K112,'Resumen Anual'!$DD$192)+SUMIF('Resumen Anual'!$BI$174,K112,'Resumen Anual'!$BE$192)+SUMIF('Resumen Anual'!$L$174,K112,'Resumen Anual'!$H$192)+SUMIF('Resumen Anual'!$FE$118,K112,'Resumen Anual'!$FA$136)+SUMIF('Resumen Anual'!$DH$118,K112,'Resumen Anual'!$DD$136)+SUMIF('Resumen Anual'!$BI$118,K112,'Resumen Anual'!$BE$136)+SUMIF('Resumen Anual'!$L$118,K112,'Resumen Anual'!$H$136)+SUMIF('Resumen Anual'!$FE$62,K112,'Resumen Anual'!$FA$80)+SUMIF('Resumen Anual'!$DH$62,K112,'Resumen Anual'!$DD$80)+SUMIF('Resumen Anual'!$BI$62,K112,'Resumen Anual'!$BE$80)+SUMIF('Resumen Anual'!$L$62,K112,'Resumen Anual'!$H$80)+SUMIF('Resumen Anual'!$FE$6,K112,'Resumen Anual'!$FA$24)+SUMIF('Resumen Anual'!$DH$6,K112,'Resumen Anual'!$DD$24)+SUMIF('Resumen Anual'!$BI$6,K112,'Resumen Anual'!$BE$24)+SUMIF('Resumen Anual'!$L$6,K112,'Resumen Anual'!$H$24)+SUMIF('Bitácoras Anteriores'!$K$6,K112,'Bitácoras Anteriores'!$F$20)+SUMIF('Bitácoras Anteriores'!$K$59,$K$6,'Bitácoras Anteriores'!$F$73)+SUMIF('Bitácoras Anteriores'!$K$112,K112,'Bitácoras Anteriores'!$F$126)+SUMIF('Bitácoras Anteriores'!$K$165,K112,'Bitácoras Anteriores'!$F$179)+SUMIF('Bitácoras Anteriores'!$K$218,K112,'Bitácoras Anteriores'!$F$232)+SUMIF('Bitácoras Anteriores'!$K$271,K112,'Bitácoras Anteriores'!$F$285)+SUMIF('Bitácoras Anteriores'!$K$324,K112,'Bitácoras Anteriores'!$F$338)+SUMIF('Bitácoras Anteriores'!$BH$6,K112,'Bitácoras Anteriores'!$BD$20)+SUMIF('Bitácoras Anteriores'!$BH$59,$K$6,'Bitácoras Anteriores'!$BD$73)+SUMIF('Bitácoras Anteriores'!$BH$112,K112,'Bitácoras Anteriores'!$BD$126)+SUMIF('Bitácoras Anteriores'!$BH$165,K112,'Bitácoras Anteriores'!$BD$179)+SUMIF('Bitácoras Anteriores'!$BH$218,K112,'Bitácoras Anteriores'!$BD$232)+SUMIF('Bitácoras Anteriores'!$BH$271,K112,'Bitácoras Anteriores'!$BD$285)+SUMIF('Bitácoras Anteriores'!$BH$324,K112,'Bitácoras Anteriores'!$BD$338)+SUMIF('Bitácoras Anteriores'!$DF$6,K112,'Bitácoras Anteriores'!$DB$20)+SUMIF('Bitácoras Anteriores'!$DF$59,$K$6,'Bitácoras Anteriores'!$DB$73)+SUMIF('Bitácoras Anteriores'!$DF$112,K112,'Bitácoras Anteriores'!$DB$126)+SUMIF('Bitácoras Anteriores'!$DF$165,K112,'Bitácoras Anteriores'!$DB$179)+SUMIF('Bitácoras Anteriores'!$DF$218,K112,'Bitácoras Anteriores'!$DB$232)+SUMIF('Bitácoras Anteriores'!$DF$271,K112,'Bitácoras Anteriores'!$DB$285)+SUMIF('Bitácoras Anteriores'!$DF$324,K112,'Bitácoras Anteriores'!$DB$338)+SUMIF('Bitácoras Anteriores'!$FC$6,K112,'Bitácoras Anteriores'!$EY$20)+SUMIF('Bitácoras Anteriores'!$FC$59,$K$6,'Bitácoras Anteriores'!$EY$73)+SUMIF('Bitácoras Anteriores'!$FC$112,K112,'Bitácoras Anteriores'!$EY$126)+SUMIF('Bitácoras Anteriores'!$FC$165,K112,'Bitácoras Anteriores'!$EY$179)+SUMIF('Bitácoras Anteriores'!$FC$218,K112,'Bitácoras Anteriores'!$EY$232)+SUMIF('Bitácoras Anteriores'!$FC$271,K112,'Bitácoras Anteriores'!$EY$285)+SUMIF('Bitácoras Anteriores'!$FC$324,K112,'Bitácoras Anteriores'!$EY$338)</f>
        <v>0</v>
      </c>
      <c r="G126" s="762"/>
      <c r="H126" s="762"/>
      <c r="I126" s="762"/>
      <c r="J126" s="762"/>
      <c r="K126" s="762"/>
      <c r="L126" s="763"/>
      <c r="M126" s="632"/>
      <c r="N126" s="793" t="str">
        <f>'Resumen Anual'!$O$24</f>
        <v>ATERRIZAJES</v>
      </c>
      <c r="O126" s="794"/>
      <c r="P126" s="794"/>
      <c r="Q126" s="794"/>
      <c r="R126" s="794"/>
      <c r="S126" s="794"/>
      <c r="T126" s="794"/>
      <c r="U126" s="794"/>
      <c r="V126" s="794"/>
      <c r="W126" s="794"/>
      <c r="X126" s="795"/>
      <c r="Y126" s="15"/>
      <c r="Z126" s="771">
        <f>IF(Z118=0," ",Z118+4)</f>
        <v>2026</v>
      </c>
      <c r="AA126" s="772"/>
      <c r="AB126" s="772"/>
      <c r="AC126" s="772"/>
      <c r="AD126" s="772"/>
      <c r="AE126" s="1214">
        <f>SUMIFS('Resumen Anual'!$AF$54,Z126,'Resumen Anual'!$V$9,K112,'Resumen Anual'!$L$6)+SUMIFS('Resumen Anual'!$AF$112,Z126,'Resumen Anual'!$V$9,K112,'Resumen Anual'!$L$64)+SUMIFS('Resumen Anual'!$AF$170,Z126,'Resumen Anual'!$V$9,K112,'Resumen Anual'!$L$122)+SUMIFS('Resumen Anual'!$AF$228,Z126,'Resumen Anual'!$V$9,K112,'Resumen Anual'!$L$180)+SUMIFS('Resumen Anual'!$AF$286,Z126,'Resumen Anual'!$V$9,K112,'Resumen Anual'!$L$238)+SUMIFS('Resumen Anual'!$AF$344,Z126,'Resumen Anual'!$V$9,K112,'Resumen Anual'!$L$296)+SUMIFS('Resumen Anual'!$AF$402,Z126,'Resumen Anual'!$V$9,K112,'Resumen Anual'!$L$354)+SUMIFS('Resumen Anual'!$AF$460,Z126,'Resumen Anual'!$V$9,K112,'Resumen Anual'!$L$412)+SUMIFS('Resumen Anual'!$AF$518,Z126,'Resumen Anual'!$V$9,K112,'Resumen Anual'!$L$470)+SUMIFS('Resumen Anual'!$AF$576,Z126,'Resumen Anual'!$V$9,K112,'Resumen Anual'!$L$528)+SUMIFS('Resumen Anual'!$AF$634,Z126,'Resumen Anual'!$V$9,K112,'Resumen Anual'!$L$586)+SUMIFS('Resumen Anual'!$AF$692,Z126,'Resumen Anual'!$V$9,K112,'Resumen Anual'!$L$644)+SUMIFS('Resumen Anual'!$CC$54,Z126,'Resumen Anual'!$V$9,K112,'Resumen Anual'!$BI$6)+SUMIFS('Resumen Anual'!$CC$112,Z126,'Resumen Anual'!$V$9,K112,'Resumen Anual'!$BI$64)+SUMIFS('Resumen Anual'!$CC$170,Z126,'Resumen Anual'!$V$9,K112,'Resumen Anual'!$BI$122)+SUMIFS('Resumen Anual'!$CC$228,Z126,'Resumen Anual'!$V$9,K112,'Resumen Anual'!$BI$180)+SUMIFS('Resumen Anual'!$CC$286,Z126,'Resumen Anual'!$V$9,K112,'Resumen Anual'!$BI$238)+SUMIFS('Resumen Anual'!$CC$344,Z126,'Resumen Anual'!$V$9,K112,'Resumen Anual'!$BI$296)+SUMIFS('Resumen Anual'!$CC$402,Z126,'Resumen Anual'!$V$9,K112,'Resumen Anual'!$BI$354)+SUMIFS('Resumen Anual'!$CC$460,Z126,'Resumen Anual'!$V$9,K112,'Resumen Anual'!$BI$412)+SUMIFS('Resumen Anual'!$CC$518,Z126,'Resumen Anual'!$V$9,K112,'Resumen Anual'!$BI$470)+SUMIFS('Resumen Anual'!$CC$576,Z126,'Resumen Anual'!$V$9,K112,'Resumen Anual'!$BI$528)+SUMIFS('Resumen Anual'!$CC$634,Z126,'Resumen Anual'!$V$9,K112,'Resumen Anual'!$BI$586)+SUMIFS('Resumen Anual'!$CC$692,Z126,'Resumen Anual'!$V$9,K112,'Resumen Anual'!$BI$644)+SUMIFS('Resumen Anual'!$EB$54,Z126,'Resumen Anual'!$V$9,K112,'Resumen Anual'!$DH$6)+SUMIFS('Resumen Anual'!$EB$112,Z126,'Resumen Anual'!$V$9,K112,'Resumen Anual'!$DH$64)+SUMIFS('Resumen Anual'!$EB$170,Z126,'Resumen Anual'!$V$9,K112,'Resumen Anual'!$DH$122)+SUMIFS('Resumen Anual'!$EB$228,Z126,'Resumen Anual'!$V$9,K112,'Resumen Anual'!$DH$180)+SUMIFS('Resumen Anual'!$EB$286,Z126,'Resumen Anual'!$V$9,K112,'Resumen Anual'!$DH$238)+SUMIFS('Resumen Anual'!$EB$344,Z126,'Resumen Anual'!$V$9,K112,'Resumen Anual'!$DH$296)+SUMIFS('Resumen Anual'!$EB$402,Z126,'Resumen Anual'!$V$9,K112,'Resumen Anual'!$DH$354)+SUMIFS('Resumen Anual'!$EB$460,Z126,'Resumen Anual'!$V$9,K112,'Resumen Anual'!$DH$412)+SUMIFS('Resumen Anual'!$EB$518,Z126,'Resumen Anual'!$V$9,K112,'Resumen Anual'!$DH$470)+SUMIFS('Resumen Anual'!$EB$576,Z126,'Resumen Anual'!$V$9,K112,'Resumen Anual'!$DH$528)+SUMIFS('Resumen Anual'!$EB$634,Z126,'Resumen Anual'!$V$9,K112,'Resumen Anual'!$DH$586)+SUMIFS('Resumen Anual'!$EB$692,Z126,'Resumen Anual'!$V$9,K112,'Resumen Anual'!$DH$644)+SUMIFS('Resumen Anual'!$FY$54,Z126,'Resumen Anual'!$V$9,K112,'Resumen Anual'!$FE$6)+SUMIFS('Resumen Anual'!$FY$112,Z126,'Resumen Anual'!$V$9,K112,'Resumen Anual'!$FE$64)+SUMIFS('Resumen Anual'!$FY$170,Z126,'Resumen Anual'!$V$9,K112,'Resumen Anual'!$FE$122)+SUMIFS('Resumen Anual'!$FY$228,Z126,'Resumen Anual'!$V$9,K112,'Resumen Anual'!$FE$180)+SUMIFS('Resumen Anual'!$FY$286,Z126,'Resumen Anual'!$V$9,K112,'Resumen Anual'!$FE$238)+SUMIFS('Resumen Anual'!$FY$344,Z126,'Resumen Anual'!$V$9,K112,'Resumen Anual'!$FE$296)+SUMIFS('Resumen Anual'!$FY$402,Z126,'Resumen Anual'!$V$9,K112,'Resumen Anual'!$FE$354)+SUMIFS('Resumen Anual'!$FY$460,Z126,'Resumen Anual'!$V$9,K112,'Resumen Anual'!$FE$412)+SUMIFS('Resumen Anual'!$FY$518,Z126,'Resumen Anual'!$V$9,K112,'Resumen Anual'!$FE$470)+SUMIFS('Resumen Anual'!$FY$576,Z126,'Resumen Anual'!$V$9,K112,'Resumen Anual'!$FE$528)+SUMIFS('Resumen Anual'!$FY$634,Z126,'Resumen Anual'!$V$9,K112,'Resumen Anual'!$FE$586)+SUMIFS('Resumen Anual'!$FY$692,Z126,'Resumen Anual'!$V$9,K112,'Resumen Anual'!$FE$644)</f>
        <v>0</v>
      </c>
      <c r="AF126" s="770"/>
      <c r="AG126" s="770"/>
      <c r="AH126" s="770"/>
      <c r="AI126" s="770">
        <f>SUMIFS('Resumen Anual'!$AJ$54,Z126,'Resumen Anual'!$V$9,K112,'Resumen Anual'!$L$6)+SUMIFS('Resumen Anual'!$AJ$112,Z126,'Resumen Anual'!$V$9,K112,'Resumen Anual'!$L$64)+SUMIFS('Resumen Anual'!$AJ$170,Z126,'Resumen Anual'!$V$9,K112,'Resumen Anual'!$L$122)+SUMIFS('Resumen Anual'!$AJ$228,Z126,'Resumen Anual'!$V$9,K112,'Resumen Anual'!$L$180)+SUMIFS('Resumen Anual'!$AJ$286,Z126,'Resumen Anual'!$V$9,K112,'Resumen Anual'!$L$238)+SUMIFS('Resumen Anual'!$AJ$344,Z126,'Resumen Anual'!$V$9,K112,'Resumen Anual'!$L$296)+SUMIFS('Resumen Anual'!$AJ$402,Z126,'Resumen Anual'!$V$9,K112,'Resumen Anual'!$L$354)+SUMIFS('Resumen Anual'!$AJ$460,Z126,'Resumen Anual'!$V$9,K112,'Resumen Anual'!$L$412)+SUMIFS('Resumen Anual'!$AJ$518,Z126,'Resumen Anual'!$V$9,K112,'Resumen Anual'!$L$470)+SUMIFS('Resumen Anual'!$AJ$576,Z126,'Resumen Anual'!$V$9,K112,'Resumen Anual'!$L$528)+SUMIFS('Resumen Anual'!$AJ$634,Z126,'Resumen Anual'!$V$9,K112,'Resumen Anual'!$L$586)+SUMIFS('Resumen Anual'!$AJ$692,Z126,'Resumen Anual'!$V$9,K112,'Resumen Anual'!$L$644)+SUMIFS('Resumen Anual'!$CG$54,Z126,'Resumen Anual'!$V$9,K112,'Resumen Anual'!$BI$6)+SUMIFS('Resumen Anual'!$CG$112,Z126,'Resumen Anual'!$V$9,K112,'Resumen Anual'!$BI$64)+SUMIFS('Resumen Anual'!$CG$170,Z126,'Resumen Anual'!$V$9,K112,'Resumen Anual'!$BI$122)+SUMIFS('Resumen Anual'!$CG$228,Z126,'Resumen Anual'!$V$9,K112,'Resumen Anual'!$BI$180)+SUMIFS('Resumen Anual'!$CG$286,Z126,'Resumen Anual'!$V$9,K112,'Resumen Anual'!$BI$238)+SUMIFS('Resumen Anual'!$CG$344,Z126,'Resumen Anual'!$V$9,K112,'Resumen Anual'!$BI$296)+SUMIFS('Resumen Anual'!$CG$402,Z126,'Resumen Anual'!$V$9,K112,'Resumen Anual'!$BI$354)+SUMIFS('Resumen Anual'!$CG$460,Z126,'Resumen Anual'!$V$9,K112,'Resumen Anual'!$BI$412)+SUMIFS('Resumen Anual'!$CG$518,Z126,'Resumen Anual'!$V$9,K112,'Resumen Anual'!$BI$470)+SUMIFS('Resumen Anual'!$CG$576,Z126,'Resumen Anual'!$V$9,K112,'Resumen Anual'!$BI$528)+SUMIFS('Resumen Anual'!$CG$634,Z126,'Resumen Anual'!$V$9,K112,'Resumen Anual'!$BI$586)+SUMIFS('Resumen Anual'!$CG$692,Z126,'Resumen Anual'!$V$9,K112,'Resumen Anual'!$BI$644)+SUMIFS('Resumen Anual'!$EF$54,Z126,'Resumen Anual'!$V$9,K112,'Resumen Anual'!$DH$6)+SUMIFS('Resumen Anual'!$EF$112,Z126,'Resumen Anual'!$V$9,K112,'Resumen Anual'!$DH$64)+SUMIFS('Resumen Anual'!$EF$170,Z126,'Resumen Anual'!$V$9,K112,'Resumen Anual'!$DH$122)+SUMIFS('Resumen Anual'!$EF$228,Z126,'Resumen Anual'!$V$9,K112,'Resumen Anual'!$DH$180)+SUMIFS('Resumen Anual'!$EF$286,Z126,'Resumen Anual'!$V$9,K112,'Resumen Anual'!$DH$238)+SUMIFS('Resumen Anual'!$EF$344,Z126,'Resumen Anual'!$V$9,K112,'Resumen Anual'!$DH$296)+SUMIFS('Resumen Anual'!$EF$402,Z126,'Resumen Anual'!$V$9,K112,'Resumen Anual'!$DH$354)+SUMIFS('Resumen Anual'!$EF$460,Z126,'Resumen Anual'!$V$9,K112,'Resumen Anual'!$DH$412)+SUMIFS('Resumen Anual'!$EF$518,Z126,'Resumen Anual'!$V$9,K112,'Resumen Anual'!$DH$470)+SUMIFS('Resumen Anual'!$EF$576,Z126,'Resumen Anual'!$V$9,K112,'Resumen Anual'!$DH$528)+SUMIFS('Resumen Anual'!$EF$634,Z126,'Resumen Anual'!$V$9,K112,'Resumen Anual'!$DH$586)+SUMIFS('Resumen Anual'!$EF$692,Z126,'Resumen Anual'!$V$9,K112,'Resumen Anual'!$DH$644)+SUMIFS('Resumen Anual'!$GC$54,Z126,'Resumen Anual'!$V$9,K112,'Resumen Anual'!$FE$6)+SUMIFS('Resumen Anual'!$GC$112,Z126,'Resumen Anual'!$V$9,K112,'Resumen Anual'!$FE$64)+SUMIFS('Resumen Anual'!$GC$170,Z126,'Resumen Anual'!$V$9,K112,'Resumen Anual'!$FE$122)+SUMIFS('Resumen Anual'!$GC$228,Z126,'Resumen Anual'!$V$9,K112,'Resumen Anual'!$FE$180)+SUMIFS('Resumen Anual'!$GC$286,Z126,'Resumen Anual'!$V$9,K112,'Resumen Anual'!$FE$238)+SUMIFS('Resumen Anual'!$GC$344,Z126,'Resumen Anual'!$V$9,K112,'Resumen Anual'!$FE$296)+SUMIFS('Resumen Anual'!$GC$402,Z126,'Resumen Anual'!$V$9,K112,'Resumen Anual'!$FE$354)+SUMIFS('Resumen Anual'!$GC$460,Z126,'Resumen Anual'!$V$9,K112,'Resumen Anual'!$FE$412)+SUMIFS('Resumen Anual'!$GC$518,Z126,'Resumen Anual'!$V$9,K112,'Resumen Anual'!$FE$470)+SUMIFS('Resumen Anual'!$GC$576,Z126,'Resumen Anual'!$V$9,K112,'Resumen Anual'!$FE$528)+SUMIFS('Resumen Anual'!$GC$634,Z126,'Resumen Anual'!$V$9,K112,'Resumen Anual'!$FE$586)+SUMIFS('Resumen Anual'!$GC$692,Z126,'Resumen Anual'!$V$9,K112,'Resumen Anual'!$FE$644)</f>
        <v>0</v>
      </c>
      <c r="AJ126" s="770"/>
      <c r="AK126" s="770"/>
      <c r="AL126" s="770"/>
      <c r="AM126" s="770">
        <f>SUMIFS('Resumen Anual'!$AN$54,Z126,'Resumen Anual'!$V$9,K112,'Resumen Anual'!$L$6)+SUMIFS('Resumen Anual'!$AN$112,Z126,'Resumen Anual'!$V$9,K112,'Resumen Anual'!$L$64)+SUMIFS('Resumen Anual'!$AN$170,Z126,'Resumen Anual'!$V$9,K112,'Resumen Anual'!$L$122)+SUMIFS('Resumen Anual'!$AN$228,Z126,'Resumen Anual'!$V$9,K112,'Resumen Anual'!$L$180)+SUMIFS('Resumen Anual'!$AN$286,Z126,'Resumen Anual'!$V$9,K112,'Resumen Anual'!$L$238)+SUMIFS('Resumen Anual'!$AN$344,Z126,'Resumen Anual'!$V$9,K112,'Resumen Anual'!$L$296)+SUMIFS('Resumen Anual'!$AN$402,Z126,'Resumen Anual'!$V$9,K112,'Resumen Anual'!$L$354)+SUMIFS('Resumen Anual'!$AN$460,Z126,'Resumen Anual'!$V$9,K112,'Resumen Anual'!$L$412)+SUMIFS('Resumen Anual'!$AN$518,Z126,'Resumen Anual'!$V$9,K112,'Resumen Anual'!$L$470)+SUMIFS('Resumen Anual'!$AN$576,Z126,'Resumen Anual'!$V$9,K112,'Resumen Anual'!$L$528)+SUMIFS('Resumen Anual'!$AN$634,Z126,'Resumen Anual'!$V$9,K112,'Resumen Anual'!$L$586)+SUMIFS('Resumen Anual'!$AN$692,Z126,'Resumen Anual'!$V$9,K112,'Resumen Anual'!$L$644)+SUMIFS('Resumen Anual'!$CK$54,Z126,'Resumen Anual'!$V$9,K112,'Resumen Anual'!$BI$6)+SUMIFS('Resumen Anual'!$CK$112,Z126,'Resumen Anual'!$V$9,K112,'Resumen Anual'!$BI$64)+SUMIFS('Resumen Anual'!$CK$170,Z126,'Resumen Anual'!$V$9,K112,'Resumen Anual'!$BI$122)+SUMIFS('Resumen Anual'!$CK$228,Z126,'Resumen Anual'!$V$9,K112,'Resumen Anual'!$BI$180)+SUMIFS('Resumen Anual'!$CK$286,Z126,'Resumen Anual'!$V$9,K112,'Resumen Anual'!$BI$238)+SUMIFS('Resumen Anual'!$CK$344,Z126,'Resumen Anual'!$V$9,K112,'Resumen Anual'!$BI$296)+SUMIFS('Resumen Anual'!$CK$402,Z126,'Resumen Anual'!$V$9,K112,'Resumen Anual'!$BI$354)+SUMIFS('Resumen Anual'!$CK$460,Z126,'Resumen Anual'!$V$9,K112,'Resumen Anual'!$BI$412)+SUMIFS('Resumen Anual'!$CK$518,Z126,'Resumen Anual'!$V$9,K112,'Resumen Anual'!$BI$470)+SUMIFS('Resumen Anual'!$CK$576,Z126,'Resumen Anual'!$V$9,K112,'Resumen Anual'!$BI$528)+SUMIFS('Resumen Anual'!$CK$634,Z126,'Resumen Anual'!$V$9,K112,'Resumen Anual'!$BI$586)+SUMIFS('Resumen Anual'!$CK$692,Z126,'Resumen Anual'!$V$9,K112,'Resumen Anual'!$BI$644)+SUMIFS('Resumen Anual'!$EJ$54,Z126,'Resumen Anual'!$V$9,K112,'Resumen Anual'!$DH$6)+SUMIFS('Resumen Anual'!$EJ$112,Z126,'Resumen Anual'!$V$9,K112,'Resumen Anual'!$DH$64)+SUMIFS('Resumen Anual'!$EJ$170,Z126,'Resumen Anual'!$V$9,K112,'Resumen Anual'!$DH$122)+SUMIFS('Resumen Anual'!$EJ$228,Z126,'Resumen Anual'!$V$9,K112,'Resumen Anual'!$DH$180)+SUMIFS('Resumen Anual'!$EJ$286,Z126,'Resumen Anual'!$V$9,K112,'Resumen Anual'!$DH$238)+SUMIFS('Resumen Anual'!$EJ$344,Z126,'Resumen Anual'!$V$9,K112,'Resumen Anual'!$DH$296)+SUMIFS('Resumen Anual'!$EJ$402,Z126,'Resumen Anual'!$V$9,K112,'Resumen Anual'!$DH$354)+SUMIFS('Resumen Anual'!$EJ$460,Z126,'Resumen Anual'!$V$9,K112,'Resumen Anual'!$DH$412)+SUMIFS('Resumen Anual'!$EJ$518,Z126,'Resumen Anual'!$V$9,K112,'Resumen Anual'!$DH$470)+SUMIFS('Resumen Anual'!$EJ$576,Z126,'Resumen Anual'!$V$9,K112,'Resumen Anual'!$DH$528)+SUMIFS('Resumen Anual'!$EJ$634,Z126,'Resumen Anual'!$V$9,K112,'Resumen Anual'!$DH$586)+SUMIFS('Resumen Anual'!$EJ$692,Z126,'Resumen Anual'!$V$9,K112,'Resumen Anual'!$DH$644)+SUMIFS('Resumen Anual'!$GG$54,Z126,'Resumen Anual'!$V$9,K112,'Resumen Anual'!$FE$6)+SUMIFS('Resumen Anual'!$GG$112,Z126,'Resumen Anual'!$V$9,K112,'Resumen Anual'!$FE$64)+SUMIFS('Resumen Anual'!$GG$170,Z126,'Resumen Anual'!$V$9,K112,'Resumen Anual'!$FE$122)+SUMIFS('Resumen Anual'!$GG$228,Z126,'Resumen Anual'!$V$9,K112,'Resumen Anual'!$FE$180)+SUMIFS('Resumen Anual'!$GG$286,Z126,'Resumen Anual'!$V$9,K112,'Resumen Anual'!$FE$238)+SUMIFS('Resumen Anual'!$GG$344,Z126,'Resumen Anual'!$V$9,K112,'Resumen Anual'!$FE$296)+SUMIFS('Resumen Anual'!$GG$402,Z126,'Resumen Anual'!$V$9,K112,'Resumen Anual'!$FE$354)+SUMIFS('Resumen Anual'!$GG$460,Z126,'Resumen Anual'!$V$9,K112,'Resumen Anual'!$FE$412)+SUMIFS('Resumen Anual'!$GG$518,Z126,'Resumen Anual'!$V$9,K112,'Resumen Anual'!$FE$470)+SUMIFS('Resumen Anual'!$GG$576,Z126,'Resumen Anual'!$V$9,K112,'Resumen Anual'!$FE$528)+SUMIFS('Resumen Anual'!$GG$634,Z126,'Resumen Anual'!$V$9,K112,'Resumen Anual'!$FE$586)+SUMIFS('Resumen Anual'!$GG$692,Z126,'Resumen Anual'!$V$9,K112,'Resumen Anual'!$FE$644)</f>
        <v>0</v>
      </c>
      <c r="AN126" s="770"/>
      <c r="AO126" s="770"/>
      <c r="AP126" s="770"/>
      <c r="AQ126" s="756">
        <f>SUMIFS('Resumen Anual'!$AR$54,Z126,'Resumen Anual'!$V$9,K112,'Resumen Anual'!$L$6)+SUMIFS('Resumen Anual'!$AR$112,Z126,'Resumen Anual'!$V$9,K112,'Resumen Anual'!$L$64)+SUMIFS('Resumen Anual'!$AR$170,Z126,'Resumen Anual'!$V$9,K112,'Resumen Anual'!$L$122)+SUMIFS('Resumen Anual'!$AR$228,Z126,'Resumen Anual'!$V$9,K112,'Resumen Anual'!$L$180)+SUMIFS('Resumen Anual'!$AR$286,Z126,'Resumen Anual'!$V$9,K112,'Resumen Anual'!$L$238)+SUMIFS('Resumen Anual'!$AR$344,Z126,'Resumen Anual'!$V$9,K112,'Resumen Anual'!$L$296)+SUMIFS('Resumen Anual'!$AR$402,Z126,'Resumen Anual'!$V$9,K112,'Resumen Anual'!$L$354)+SUMIFS('Resumen Anual'!$AR$460,Z126,'Resumen Anual'!$V$9,K112,'Resumen Anual'!$L$412)+SUMIFS('Resumen Anual'!$AR$518,Z126,'Resumen Anual'!$V$9,K112,'Resumen Anual'!$L$470)+SUMIFS('Resumen Anual'!$AR$576,Z126,'Resumen Anual'!$V$9,K112,'Resumen Anual'!$L$528)+SUMIFS('Resumen Anual'!$AR$634,Z126,'Resumen Anual'!$V$9,K112,'Resumen Anual'!$L$586)+SUMIFS('Resumen Anual'!$AR$692,Z126,'Resumen Anual'!$V$9,K112,'Resumen Anual'!$L$644)+SUMIFS('Resumen Anual'!$CO$54,Z126,'Resumen Anual'!$V$9,K112,'Resumen Anual'!$BI$6)+SUMIFS('Resumen Anual'!$CO$112,Z126,'Resumen Anual'!$V$9,K112,'Resumen Anual'!$BI$64)+SUMIFS('Resumen Anual'!$CO$170,Z126,'Resumen Anual'!$V$9,K112,'Resumen Anual'!$BI$122)+SUMIFS('Resumen Anual'!$CO$228,Z126,'Resumen Anual'!$V$9,K112,'Resumen Anual'!$BI$180)+SUMIFS('Resumen Anual'!$CO$286,Z126,'Resumen Anual'!$V$9,K112,'Resumen Anual'!$BI$238)+SUMIFS('Resumen Anual'!$CO$344,Z126,'Resumen Anual'!$V$9,K112,'Resumen Anual'!$BI$296)+SUMIFS('Resumen Anual'!$CO$402,Z126,'Resumen Anual'!$V$9,K112,'Resumen Anual'!$BI$354)+SUMIFS('Resumen Anual'!$CO$460,Z126,'Resumen Anual'!$V$9,K112,'Resumen Anual'!$BI$412)+SUMIFS('Resumen Anual'!$CO$518,Z126,'Resumen Anual'!$V$9,K112,'Resumen Anual'!$BI$470)+SUMIFS('Resumen Anual'!$CO$576,Z126,'Resumen Anual'!$V$9,K112,'Resumen Anual'!$BI$528)+SUMIFS('Resumen Anual'!$CO$634,Z126,'Resumen Anual'!$V$9,K112,'Resumen Anual'!$BI$586)+SUMIFS('Resumen Anual'!$CO$692,Z126,'Resumen Anual'!$V$9,K112,'Resumen Anual'!$BI$644)+SUMIFS('Resumen Anual'!$EN$54,Z126,'Resumen Anual'!$V$9,K112,'Resumen Anual'!$DH$6)+SUMIFS('Resumen Anual'!$EN$112,Z126,'Resumen Anual'!$V$9,K112,'Resumen Anual'!$DH$64)+SUMIFS('Resumen Anual'!$EN$170,Z126,'Resumen Anual'!$V$9,K112,'Resumen Anual'!$DH$122)+SUMIFS('Resumen Anual'!$EN$228,Z126,'Resumen Anual'!$V$9,K112,'Resumen Anual'!$DH$180)+SUMIFS('Resumen Anual'!$EN$286,Z126,'Resumen Anual'!$V$9,K112,'Resumen Anual'!$DH$238)+SUMIFS('Resumen Anual'!$EN$344,Z126,'Resumen Anual'!$V$9,K112,'Resumen Anual'!$DH$296)+SUMIFS('Resumen Anual'!$EN$402,Z126,'Resumen Anual'!$V$9,K112,'Resumen Anual'!$DH$354)+SUMIFS('Resumen Anual'!$EN$460,Z126,'Resumen Anual'!$V$9,K112,'Resumen Anual'!$DH$412)+SUMIFS('Resumen Anual'!$EN$518,Z126,'Resumen Anual'!$V$9,K112,'Resumen Anual'!$DH$470)+SUMIFS('Resumen Anual'!$EN$576,Z126,'Resumen Anual'!$V$9,K112,'Resumen Anual'!$DH$528)+SUMIFS('Resumen Anual'!$EN$634,Z126,'Resumen Anual'!$V$9,K112,'Resumen Anual'!$DH$586)+SUMIFS('Resumen Anual'!$EN$692,Z126,'Resumen Anual'!$V$9,K112,'Resumen Anual'!$DH$644)+SUMIFS('Resumen Anual'!$GK$54,Z126,'Resumen Anual'!$V$9,K112,'Resumen Anual'!$FE$6)+SUMIFS('Resumen Anual'!$GK$112,Z126,'Resumen Anual'!$V$9,K112,'Resumen Anual'!$FE$64)+SUMIFS('Resumen Anual'!$GK$170,Z126,'Resumen Anual'!$V$9,K112,'Resumen Anual'!$FE$122)+SUMIFS('Resumen Anual'!$GK$228,Z126,'Resumen Anual'!$V$9,K112,'Resumen Anual'!$FE$180)+SUMIFS('Resumen Anual'!$GK$286,Z126,'Resumen Anual'!$V$9,K112,'Resumen Anual'!$FE$238)+SUMIFS('Resumen Anual'!$GK$344,Z126,'Resumen Anual'!$V$9,K112,'Resumen Anual'!$FE$296)+SUMIFS('Resumen Anual'!$GK$402,Z126,'Resumen Anual'!$V$9,K112,'Resumen Anual'!$FE$354)+SUMIFS('Resumen Anual'!$GK$460,Z126,'Resumen Anual'!$V$9,K112,'Resumen Anual'!$FE$412)+SUMIFS('Resumen Anual'!$GK$518,Z126,'Resumen Anual'!$V$9,K112,'Resumen Anual'!$FE$470)+SUMIFS('Resumen Anual'!$GK$576,Z126,'Resumen Anual'!$V$9,K112,'Resumen Anual'!$FE$528)+SUMIFS('Resumen Anual'!$GK$634,Z126,'Resumen Anual'!$V$9,K112,'Resumen Anual'!$FE$586)+SUMIFS('Resumen Anual'!$GK$692,Z126,'Resumen Anual'!$V$9,K112,'Resumen Anual'!$FE$644)</f>
        <v>0</v>
      </c>
      <c r="AR126" s="756"/>
      <c r="AS126" s="756"/>
      <c r="AT126" s="756">
        <f>SUMIFS('Resumen Anual'!$AU$54,Z126,'Resumen Anual'!$V$9,K112,'Resumen Anual'!$L$6)+SUMIFS('Resumen Anual'!$AU$112,Z126,'Resumen Anual'!$V$9,K112,'Resumen Anual'!$L$64)+SUMIFS('Resumen Anual'!$AU$170,Z126,'Resumen Anual'!$V$9,K112,'Resumen Anual'!$L$122)+SUMIFS('Resumen Anual'!$AU$228,Z126,'Resumen Anual'!$V$9,K112,'Resumen Anual'!$L$180)+SUMIFS('Resumen Anual'!$AU$286,Z126,'Resumen Anual'!$V$9,K112,'Resumen Anual'!$L$238)+SUMIFS('Resumen Anual'!$AU$344,Z126,'Resumen Anual'!$V$9,K112,'Resumen Anual'!$L$296)+SUMIFS('Resumen Anual'!$AU$402,Z126,'Resumen Anual'!$V$9,K112,'Resumen Anual'!$L$354)+SUMIFS('Resumen Anual'!$AU$460,Z126,'Resumen Anual'!$V$9,K112,'Resumen Anual'!$L$412)+SUMIFS('Resumen Anual'!$AU$518,Z126,'Resumen Anual'!$V$9,K112,'Resumen Anual'!$L$470)+SUMIFS('Resumen Anual'!$AU$576,Z126,'Resumen Anual'!$V$9,K112,'Resumen Anual'!$L$528)+SUMIFS('Resumen Anual'!$AU$634,Z126,'Resumen Anual'!$V$9,K112,'Resumen Anual'!$L$586)+SUMIFS('Resumen Anual'!$AU$692,Z126,'Resumen Anual'!$V$9,K112,'Resumen Anual'!$L$644)+SUMIFS('Resumen Anual'!$CR$54,Z126,'Resumen Anual'!$V$9,K112,'Resumen Anual'!$BI$6)+SUMIFS('Resumen Anual'!$CR$112,Z126,'Resumen Anual'!$V$9,K112,'Resumen Anual'!$BI$64)+SUMIFS('Resumen Anual'!$CR$170,Z126,'Resumen Anual'!$V$9,K112,'Resumen Anual'!$BI$122)+SUMIFS('Resumen Anual'!$CR$228,Z126,'Resumen Anual'!$V$9,K112,'Resumen Anual'!$BI$180)+SUMIFS('Resumen Anual'!$CR$286,Z126,'Resumen Anual'!$V$9,K112,'Resumen Anual'!$BI$238)+SUMIFS('Resumen Anual'!$CR$344,Z126,'Resumen Anual'!$V$9,K112,'Resumen Anual'!$BI$296)+SUMIFS('Resumen Anual'!$CR$402,Z126,'Resumen Anual'!$V$9,K112,'Resumen Anual'!$BI$354)+SUMIFS('Resumen Anual'!$CR$460,Z126,'Resumen Anual'!$V$9,K112,'Resumen Anual'!$BI$412)+SUMIFS('Resumen Anual'!$CR$518,Z126,'Resumen Anual'!$V$9,K112,'Resumen Anual'!$BI$470)+SUMIFS('Resumen Anual'!$CR$576,Z126,'Resumen Anual'!$V$9,K112,'Resumen Anual'!$BI$528)+SUMIFS('Resumen Anual'!$CR$634,Z126,'Resumen Anual'!$V$9,K112,'Resumen Anual'!$BI$586)+SUMIFS('Resumen Anual'!$CR$692,Z126,'Resumen Anual'!$V$9,K112,'Resumen Anual'!$BI$644)+SUMIFS('Resumen Anual'!$EQ$54,Z126,'Resumen Anual'!$V$9,K112,'Resumen Anual'!$DH$6)+SUMIFS('Resumen Anual'!$EQ$112,Z126,'Resumen Anual'!$V$9,K112,'Resumen Anual'!$DH$64)+SUMIFS('Resumen Anual'!$EQ$170,Z126,'Resumen Anual'!$V$9,K112,'Resumen Anual'!$DH$122)+SUMIFS('Resumen Anual'!$EQ$228,Z126,'Resumen Anual'!$V$9,K112,'Resumen Anual'!$DH$180)+SUMIFS('Resumen Anual'!$EQ$286,Z126,'Resumen Anual'!$V$9,K112,'Resumen Anual'!$DH$238)+SUMIFS('Resumen Anual'!$EQ$344,Z126,'Resumen Anual'!$V$9,K112,'Resumen Anual'!$DH$296)+SUMIFS('Resumen Anual'!$EQ$402,Z126,'Resumen Anual'!$V$9,K112,'Resumen Anual'!$DH$354)+SUMIFS('Resumen Anual'!$EQ$460,Z126,'Resumen Anual'!$V$9,K112,'Resumen Anual'!$DH$412)+SUMIFS('Resumen Anual'!$EQ$518,Z126,'Resumen Anual'!$V$9,K112,'Resumen Anual'!$DH$470)+SUMIFS('Resumen Anual'!$EQ$576,Z126,'Resumen Anual'!$V$9,K112,'Resumen Anual'!$DH$528)+SUMIFS('Resumen Anual'!$EQ$634,Z126,'Resumen Anual'!$V$9,K112,'Resumen Anual'!$DH$586)+SUMIFS('Resumen Anual'!$EQ$692,Z126,'Resumen Anual'!$V$9,K112,'Resumen Anual'!$DH$644)+SUMIFS('Resumen Anual'!$GN$54,Z126,'Resumen Anual'!$V$9,K112,'Resumen Anual'!$FE$6)+SUMIFS('Resumen Anual'!$GN$112,Z126,'Resumen Anual'!$V$9,K112,'Resumen Anual'!$FE$64)+SUMIFS('Resumen Anual'!$GN$170,Z126,'Resumen Anual'!$V$9,K112,'Resumen Anual'!$FE$122)+SUMIFS('Resumen Anual'!$GN$228,Z126,'Resumen Anual'!$V$9,K112,'Resumen Anual'!$FE$180)+SUMIFS('Resumen Anual'!$GN$286,Z126,'Resumen Anual'!$V$9,K112,'Resumen Anual'!$FE$238)+SUMIFS('Resumen Anual'!$GN$344,Z126,'Resumen Anual'!$V$9,K112,'Resumen Anual'!$FE$296)+SUMIFS('Resumen Anual'!$GN$402,Z126,'Resumen Anual'!$V$9,K112,'Resumen Anual'!$FE$354)+SUMIFS('Resumen Anual'!$GN$460,Z126,'Resumen Anual'!$V$9,K112,'Resumen Anual'!$FE$412)+SUMIFS('Resumen Anual'!$GN$518,Z126,'Resumen Anual'!$V$9,K112,'Resumen Anual'!$FE$470)+SUMIFS('Resumen Anual'!$GN$576,Z126,'Resumen Anual'!$V$9,K112,'Resumen Anual'!$FE$528)+SUMIFS('Resumen Anual'!$GN$634,Z126,'Resumen Anual'!$V$9,K112,'Resumen Anual'!$FE$586)+SUMIFS('Resumen Anual'!$GN$692,Z126,'Resumen Anual'!$V$9,K112,'Resumen Anual'!$FE$644)</f>
        <v>0</v>
      </c>
      <c r="AU126" s="756"/>
      <c r="AV126" s="1215"/>
      <c r="AW126" s="1200"/>
      <c r="AX126" s="171"/>
      <c r="AY126" s="775" t="str">
        <f>'Resumen Anual'!$C$24</f>
        <v>INSTR.</v>
      </c>
      <c r="AZ126" s="776"/>
      <c r="BA126" s="776"/>
      <c r="BB126" s="776"/>
      <c r="BC126" s="761">
        <f>SUMIF('Resumen Anual'!$FE$622,BH112,'Resumen Anual'!$FA$640)+SUMIF('Resumen Anual'!$DH$622,BH112,'Resumen Anual'!$DD$640)+SUMIF('Resumen Anual'!$BI$622,BH112,'Resumen Anual'!$BE$640)+SUMIF('Resumen Anual'!$L$622,BH112,'Resumen Anual'!$H$640)+SUMIF('Resumen Anual'!$FE$566,BH112,'Resumen Anual'!$FA$584)+SUMIF('Resumen Anual'!$DH$566,BH112,'Resumen Anual'!$DD$584)+SUMIF('Resumen Anual'!$BI$566,BH112,'Resumen Anual'!$BE$584)+SUMIF('Resumen Anual'!$L$566,BH112,'Resumen Anual'!$H$584)+SUMIF('Resumen Anual'!$FE$510,BH112,'Resumen Anual'!$FA$528)+SUMIF('Resumen Anual'!$DH$510,BH112,'Resumen Anual'!$DD$528)+SUMIF('Resumen Anual'!$BI$510,BH112,'Resumen Anual'!$BE$528)+SUMIF('Resumen Anual'!$L$510,BH112,'Resumen Anual'!$H$528)+SUMIF('Resumen Anual'!$FE$454,BH112,'Resumen Anual'!$FA$472)+SUMIF('Resumen Anual'!$DH$454,BH112,'Resumen Anual'!$DD$472)+SUMIF('Resumen Anual'!$BI$454,BH112,'Resumen Anual'!$BE$472)+SUMIF('Resumen Anual'!$L$454,BH112,'Resumen Anual'!$H$472)+SUMIF('Resumen Anual'!$FE$398,BH112,'Resumen Anual'!$FA$416)+SUMIF('Resumen Anual'!$DH$398,BH112,'Resumen Anual'!$DD$416)+SUMIF('Resumen Anual'!$BI$398,BH112,'Resumen Anual'!$BE$416)+SUMIF('Resumen Anual'!$L$398,BH112,'Resumen Anual'!$H$416)+SUMIF('Resumen Anual'!$FE$342,BH112,'Resumen Anual'!$FA$360)+SUMIF('Resumen Anual'!$DH$342,BH112,'Resumen Anual'!$DD$360)+SUMIF('Resumen Anual'!$BI$342,BH112,'Resumen Anual'!$BE$360)+SUMIF('Resumen Anual'!$L$342,BH112,'Resumen Anual'!$H$360)+SUMIF('Resumen Anual'!$FE$286,BH112,'Resumen Anual'!$FA$304)+SUMIF('Resumen Anual'!$DH$286,BH112,'Resumen Anual'!$DD$304)+SUMIF('Resumen Anual'!$BI$286,BH112,'Resumen Anual'!$BE$304)+SUMIF('Resumen Anual'!$L$286,BH112,'Resumen Anual'!$H$304)+SUMIF('Resumen Anual'!$FE$230,BH112,'Resumen Anual'!$FA$248)+SUMIF('Resumen Anual'!$DH$230,BH112,'Resumen Anual'!$DD$248)+SUMIF('Resumen Anual'!$BI$230,BH112,'Resumen Anual'!$BE$248)+SUMIF('Resumen Anual'!$L$230,BH112,'Resumen Anual'!$H$248)+SUMIF('Resumen Anual'!$FE$174,BH112,'Resumen Anual'!$FA$192)+SUMIF('Resumen Anual'!$DH$174,BH112,'Resumen Anual'!$DD$192)+SUMIF('Resumen Anual'!$BI$174,BH112,'Resumen Anual'!$BE$192)+SUMIF('Resumen Anual'!$L$174,BH112,'Resumen Anual'!$H$192)+SUMIF('Resumen Anual'!$FE$118,BH112,'Resumen Anual'!$FA$136)+SUMIF('Resumen Anual'!$DH$118,BH112,'Resumen Anual'!$DD$136)+SUMIF('Resumen Anual'!$BI$118,BH112,'Resumen Anual'!$BE$136)+SUMIF('Resumen Anual'!$L$118,BH112,'Resumen Anual'!$H$136)+SUMIF('Resumen Anual'!$FE$62,BH112,'Resumen Anual'!$FA$80)+SUMIF('Resumen Anual'!$DH$62,BH112,'Resumen Anual'!$DD$80)+SUMIF('Resumen Anual'!$BI$62,BH112,'Resumen Anual'!$BE$80)+SUMIF('Resumen Anual'!$L$62,BH112,'Resumen Anual'!$H$80)+SUMIF('Resumen Anual'!$FE$6,BH112,'Resumen Anual'!$FA$24)+SUMIF('Resumen Anual'!$DH$6,BH112,'Resumen Anual'!$DD$24)+SUMIF('Resumen Anual'!$BI$6,BH112,'Resumen Anual'!$BE$24)+SUMIF('Resumen Anual'!$L$6,BH112,'Resumen Anual'!$H$24)+SUMIF('Bitácoras Anteriores'!$K$6,BH112,'Bitácoras Anteriores'!$F$20)+SUMIF('Bitácoras Anteriores'!$K$59,$K$6,'Bitácoras Anteriores'!$F$73)+SUMIF('Bitácoras Anteriores'!$K$112,BH112,'Bitácoras Anteriores'!$F$126)+SUMIF('Bitácoras Anteriores'!$K$165,BH112,'Bitácoras Anteriores'!$F$179)+SUMIF('Bitácoras Anteriores'!$K$218,BH112,'Bitácoras Anteriores'!$F$232)+SUMIF('Bitácoras Anteriores'!$K$271,BH112,'Bitácoras Anteriores'!$F$285)+SUMIF('Bitácoras Anteriores'!$K$324,BH112,'Bitácoras Anteriores'!$F$338)+SUMIF('Bitácoras Anteriores'!$BH$6,BH112,'Bitácoras Anteriores'!$BD$20)+SUMIF('Bitácoras Anteriores'!$BH$59,$K$6,'Bitácoras Anteriores'!$BD$73)+SUMIF('Bitácoras Anteriores'!$BH$112,BH112,'Bitácoras Anteriores'!$BD$126)+SUMIF('Bitácoras Anteriores'!$BH$165,BH112,'Bitácoras Anteriores'!$BD$179)+SUMIF('Bitácoras Anteriores'!$BH$218,BH112,'Bitácoras Anteriores'!$BD$232)+SUMIF('Bitácoras Anteriores'!$BH$271,BH112,'Bitácoras Anteriores'!$BD$285)+SUMIF('Bitácoras Anteriores'!$BH$324,BH112,'Bitácoras Anteriores'!$BD$338)+SUMIF('Bitácoras Anteriores'!$DF$6,BH112,'Bitácoras Anteriores'!$DB$20)+SUMIF('Bitácoras Anteriores'!$DF$59,$K$6,'Bitácoras Anteriores'!$DB$73)+SUMIF('Bitácoras Anteriores'!$DF$112,BH112,'Bitácoras Anteriores'!$DB$126)+SUMIF('Bitácoras Anteriores'!$DF$165,BH112,'Bitácoras Anteriores'!$DB$179)+SUMIF('Bitácoras Anteriores'!$DF$218,BH112,'Bitácoras Anteriores'!$DB$232)+SUMIF('Bitácoras Anteriores'!$DF$271,BH112,'Bitácoras Anteriores'!$DB$285)+SUMIF('Bitácoras Anteriores'!$DF$324,BH112,'Bitácoras Anteriores'!$DB$338)+SUMIF('Bitácoras Anteriores'!$FC$6,BH112,'Bitácoras Anteriores'!$EY$20)+SUMIF('Bitácoras Anteriores'!$FC$59,$K$6,'Bitácoras Anteriores'!$EY$73)+SUMIF('Bitácoras Anteriores'!$FC$112,BH112,'Bitácoras Anteriores'!$EY$126)+SUMIF('Bitácoras Anteriores'!$FC$165,BH112,'Bitácoras Anteriores'!$EY$179)+SUMIF('Bitácoras Anteriores'!$FC$218,BH112,'Bitácoras Anteriores'!$EY$232)+SUMIF('Bitácoras Anteriores'!$FC$271,BH112,'Bitácoras Anteriores'!$EY$285)+SUMIF('Bitácoras Anteriores'!$FC$324,BH112,'Bitácoras Anteriores'!$EY$338)</f>
        <v>0</v>
      </c>
      <c r="BD126" s="762"/>
      <c r="BE126" s="762"/>
      <c r="BF126" s="762"/>
      <c r="BG126" s="762"/>
      <c r="BH126" s="762"/>
      <c r="BI126" s="763"/>
      <c r="BJ126" s="632"/>
      <c r="BK126" s="793" t="str">
        <f>'Resumen Anual'!$O$24</f>
        <v>ATERRIZAJES</v>
      </c>
      <c r="BL126" s="794"/>
      <c r="BM126" s="794"/>
      <c r="BN126" s="794"/>
      <c r="BO126" s="794"/>
      <c r="BP126" s="794"/>
      <c r="BQ126" s="794"/>
      <c r="BR126" s="794"/>
      <c r="BS126" s="794"/>
      <c r="BT126" s="794"/>
      <c r="BU126" s="795"/>
      <c r="BV126" s="15"/>
      <c r="BW126" s="771">
        <f>IF(BW118=0," ",BW118+4)</f>
        <v>2026</v>
      </c>
      <c r="BX126" s="772"/>
      <c r="BY126" s="772"/>
      <c r="BZ126" s="772"/>
      <c r="CA126" s="772"/>
      <c r="CB126" s="1214">
        <f>SUMIFS('Resumen Anual'!$AF$54,BW126,'Resumen Anual'!$V$9,BH112,'Resumen Anual'!$L$6)+SUMIFS('Resumen Anual'!$AF$112,BW126,'Resumen Anual'!$V$9,BH112,'Resumen Anual'!$L$64)+SUMIFS('Resumen Anual'!$AF$170,BW126,'Resumen Anual'!$V$9,BH112,'Resumen Anual'!$L$122)+SUMIFS('Resumen Anual'!$AF$228,BW126,'Resumen Anual'!$V$9,BH112,'Resumen Anual'!$L$180)+SUMIFS('Resumen Anual'!$AF$286,BW126,'Resumen Anual'!$V$9,BH112,'Resumen Anual'!$L$238)+SUMIFS('Resumen Anual'!$AF$344,BW126,'Resumen Anual'!$V$9,BH112,'Resumen Anual'!$L$296)+SUMIFS('Resumen Anual'!$AF$402,BW126,'Resumen Anual'!$V$9,BH112,'Resumen Anual'!$L$354)+SUMIFS('Resumen Anual'!$AF$460,BW126,'Resumen Anual'!$V$9,BH112,'Resumen Anual'!$L$412)+SUMIFS('Resumen Anual'!$AF$518,BW126,'Resumen Anual'!$V$9,BH112,'Resumen Anual'!$L$470)+SUMIFS('Resumen Anual'!$AF$576,BW126,'Resumen Anual'!$V$9,BH112,'Resumen Anual'!$L$528)+SUMIFS('Resumen Anual'!$AF$634,BW126,'Resumen Anual'!$V$9,BH112,'Resumen Anual'!$L$586)+SUMIFS('Resumen Anual'!$AF$692,BW126,'Resumen Anual'!$V$9,BH112,'Resumen Anual'!$L$644)+SUMIFS('Resumen Anual'!$CC$54,BW126,'Resumen Anual'!$V$9,BH112,'Resumen Anual'!$BI$6)+SUMIFS('Resumen Anual'!$CC$112,BW126,'Resumen Anual'!$V$9,BH112,'Resumen Anual'!$BI$64)+SUMIFS('Resumen Anual'!$CC$170,BW126,'Resumen Anual'!$V$9,BH112,'Resumen Anual'!$BI$122)+SUMIFS('Resumen Anual'!$CC$228,BW126,'Resumen Anual'!$V$9,BH112,'Resumen Anual'!$BI$180)+SUMIFS('Resumen Anual'!$CC$286,BW126,'Resumen Anual'!$V$9,BH112,'Resumen Anual'!$BI$238)+SUMIFS('Resumen Anual'!$CC$344,BW126,'Resumen Anual'!$V$9,BH112,'Resumen Anual'!$BI$296)+SUMIFS('Resumen Anual'!$CC$402,BW126,'Resumen Anual'!$V$9,BH112,'Resumen Anual'!$BI$354)+SUMIFS('Resumen Anual'!$CC$460,BW126,'Resumen Anual'!$V$9,BH112,'Resumen Anual'!$BI$412)+SUMIFS('Resumen Anual'!$CC$518,BW126,'Resumen Anual'!$V$9,BH112,'Resumen Anual'!$BI$470)+SUMIFS('Resumen Anual'!$CC$576,BW126,'Resumen Anual'!$V$9,BH112,'Resumen Anual'!$BI$528)+SUMIFS('Resumen Anual'!$CC$634,BW126,'Resumen Anual'!$V$9,BH112,'Resumen Anual'!$BI$586)+SUMIFS('Resumen Anual'!$CC$692,BW126,'Resumen Anual'!$V$9,BH112,'Resumen Anual'!$BI$644)+SUMIFS('Resumen Anual'!$EB$54,BW126,'Resumen Anual'!$V$9,BH112,'Resumen Anual'!$DH$6)+SUMIFS('Resumen Anual'!$EB$112,BW126,'Resumen Anual'!$V$9,BH112,'Resumen Anual'!$DH$64)+SUMIFS('Resumen Anual'!$EB$170,BW126,'Resumen Anual'!$V$9,BH112,'Resumen Anual'!$DH$122)+SUMIFS('Resumen Anual'!$EB$228,BW126,'Resumen Anual'!$V$9,BH112,'Resumen Anual'!$DH$180)+SUMIFS('Resumen Anual'!$EB$286,BW126,'Resumen Anual'!$V$9,BH112,'Resumen Anual'!$DH$238)+SUMIFS('Resumen Anual'!$EB$344,BW126,'Resumen Anual'!$V$9,BH112,'Resumen Anual'!$DH$296)+SUMIFS('Resumen Anual'!$EB$402,BW126,'Resumen Anual'!$V$9,BH112,'Resumen Anual'!$DH$354)+SUMIFS('Resumen Anual'!$EB$460,BW126,'Resumen Anual'!$V$9,BH112,'Resumen Anual'!$DH$412)+SUMIFS('Resumen Anual'!$EB$518,BW126,'Resumen Anual'!$V$9,BH112,'Resumen Anual'!$DH$470)+SUMIFS('Resumen Anual'!$EB$576,BW126,'Resumen Anual'!$V$9,BH112,'Resumen Anual'!$DH$528)+SUMIFS('Resumen Anual'!$EB$634,BW126,'Resumen Anual'!$V$9,BH112,'Resumen Anual'!$DH$586)+SUMIFS('Resumen Anual'!$EB$692,BW126,'Resumen Anual'!$V$9,BH112,'Resumen Anual'!$DH$644)+SUMIFS('Resumen Anual'!$FY$54,BW126,'Resumen Anual'!$V$9,BH112,'Resumen Anual'!$FE$6)+SUMIFS('Resumen Anual'!$FY$112,BW126,'Resumen Anual'!$V$9,BH112,'Resumen Anual'!$FE$64)+SUMIFS('Resumen Anual'!$FY$170,BW126,'Resumen Anual'!$V$9,BH112,'Resumen Anual'!$FE$122)+SUMIFS('Resumen Anual'!$FY$228,BW126,'Resumen Anual'!$V$9,BH112,'Resumen Anual'!$FE$180)+SUMIFS('Resumen Anual'!$FY$286,BW126,'Resumen Anual'!$V$9,BH112,'Resumen Anual'!$FE$238)+SUMIFS('Resumen Anual'!$FY$344,BW126,'Resumen Anual'!$V$9,BH112,'Resumen Anual'!$FE$296)+SUMIFS('Resumen Anual'!$FY$402,BW126,'Resumen Anual'!$V$9,BH112,'Resumen Anual'!$FE$354)+SUMIFS('Resumen Anual'!$FY$460,BW126,'Resumen Anual'!$V$9,BH112,'Resumen Anual'!$FE$412)+SUMIFS('Resumen Anual'!$FY$518,BW126,'Resumen Anual'!$V$9,BH112,'Resumen Anual'!$FE$470)+SUMIFS('Resumen Anual'!$FY$576,BW126,'Resumen Anual'!$V$9,BH112,'Resumen Anual'!$FE$528)+SUMIFS('Resumen Anual'!$FY$634,BW126,'Resumen Anual'!$V$9,BH112,'Resumen Anual'!$FE$586)+SUMIFS('Resumen Anual'!$FY$692,BW126,'Resumen Anual'!$V$9,BH112,'Resumen Anual'!$FE$644)</f>
        <v>0</v>
      </c>
      <c r="CC126" s="770"/>
      <c r="CD126" s="770"/>
      <c r="CE126" s="770"/>
      <c r="CF126" s="770">
        <f>SUMIFS('Resumen Anual'!$AJ$54,BW126,'Resumen Anual'!$V$9,BH112,'Resumen Anual'!$L$6)+SUMIFS('Resumen Anual'!$AJ$112,BW126,'Resumen Anual'!$V$9,BH112,'Resumen Anual'!$L$64)+SUMIFS('Resumen Anual'!$AJ$170,BW126,'Resumen Anual'!$V$9,BH112,'Resumen Anual'!$L$122)+SUMIFS('Resumen Anual'!$AJ$228,BW126,'Resumen Anual'!$V$9,BH112,'Resumen Anual'!$L$180)+SUMIFS('Resumen Anual'!$AJ$286,BW126,'Resumen Anual'!$V$9,BH112,'Resumen Anual'!$L$238)+SUMIFS('Resumen Anual'!$AJ$344,BW126,'Resumen Anual'!$V$9,BH112,'Resumen Anual'!$L$296)+SUMIFS('Resumen Anual'!$AJ$402,BW126,'Resumen Anual'!$V$9,BH112,'Resumen Anual'!$L$354)+SUMIFS('Resumen Anual'!$AJ$460,BW126,'Resumen Anual'!$V$9,BH112,'Resumen Anual'!$L$412)+SUMIFS('Resumen Anual'!$AJ$518,BW126,'Resumen Anual'!$V$9,BH112,'Resumen Anual'!$L$470)+SUMIFS('Resumen Anual'!$AJ$576,BW126,'Resumen Anual'!$V$9,BH112,'Resumen Anual'!$L$528)+SUMIFS('Resumen Anual'!$AJ$634,BW126,'Resumen Anual'!$V$9,BH112,'Resumen Anual'!$L$586)+SUMIFS('Resumen Anual'!$AJ$692,BW126,'Resumen Anual'!$V$9,BH112,'Resumen Anual'!$L$644)+SUMIFS('Resumen Anual'!$CG$54,BW126,'Resumen Anual'!$V$9,BH112,'Resumen Anual'!$BI$6)+SUMIFS('Resumen Anual'!$CG$112,BW126,'Resumen Anual'!$V$9,BH112,'Resumen Anual'!$BI$64)+SUMIFS('Resumen Anual'!$CG$170,BW126,'Resumen Anual'!$V$9,BH112,'Resumen Anual'!$BI$122)+SUMIFS('Resumen Anual'!$CG$228,BW126,'Resumen Anual'!$V$9,BH112,'Resumen Anual'!$BI$180)+SUMIFS('Resumen Anual'!$CG$286,BW126,'Resumen Anual'!$V$9,BH112,'Resumen Anual'!$BI$238)+SUMIFS('Resumen Anual'!$CG$344,BW126,'Resumen Anual'!$V$9,BH112,'Resumen Anual'!$BI$296)+SUMIFS('Resumen Anual'!$CG$402,BW126,'Resumen Anual'!$V$9,BH112,'Resumen Anual'!$BI$354)+SUMIFS('Resumen Anual'!$CG$460,BW126,'Resumen Anual'!$V$9,BH112,'Resumen Anual'!$BI$412)+SUMIFS('Resumen Anual'!$CG$518,BW126,'Resumen Anual'!$V$9,BH112,'Resumen Anual'!$BI$470)+SUMIFS('Resumen Anual'!$CG$576,BW126,'Resumen Anual'!$V$9,BH112,'Resumen Anual'!$BI$528)+SUMIFS('Resumen Anual'!$CG$634,BW126,'Resumen Anual'!$V$9,BH112,'Resumen Anual'!$BI$586)+SUMIFS('Resumen Anual'!$CG$692,BW126,'Resumen Anual'!$V$9,BH112,'Resumen Anual'!$BI$644)+SUMIFS('Resumen Anual'!$EF$54,BW126,'Resumen Anual'!$V$9,BH112,'Resumen Anual'!$DH$6)+SUMIFS('Resumen Anual'!$EF$112,BW126,'Resumen Anual'!$V$9,BH112,'Resumen Anual'!$DH$64)+SUMIFS('Resumen Anual'!$EF$170,BW126,'Resumen Anual'!$V$9,BH112,'Resumen Anual'!$DH$122)+SUMIFS('Resumen Anual'!$EF$228,BW126,'Resumen Anual'!$V$9,BH112,'Resumen Anual'!$DH$180)+SUMIFS('Resumen Anual'!$EF$286,BW126,'Resumen Anual'!$V$9,BH112,'Resumen Anual'!$DH$238)+SUMIFS('Resumen Anual'!$EF$344,BW126,'Resumen Anual'!$V$9,BH112,'Resumen Anual'!$DH$296)+SUMIFS('Resumen Anual'!$EF$402,BW126,'Resumen Anual'!$V$9,BH112,'Resumen Anual'!$DH$354)+SUMIFS('Resumen Anual'!$EF$460,BW126,'Resumen Anual'!$V$9,BH112,'Resumen Anual'!$DH$412)+SUMIFS('Resumen Anual'!$EF$518,BW126,'Resumen Anual'!$V$9,BH112,'Resumen Anual'!$DH$470)+SUMIFS('Resumen Anual'!$EF$576,BW126,'Resumen Anual'!$V$9,BH112,'Resumen Anual'!$DH$528)+SUMIFS('Resumen Anual'!$EF$634,BW126,'Resumen Anual'!$V$9,BH112,'Resumen Anual'!$DH$586)+SUMIFS('Resumen Anual'!$EF$692,BW126,'Resumen Anual'!$V$9,BH112,'Resumen Anual'!$DH$644)+SUMIFS('Resumen Anual'!$GC$54,BW126,'Resumen Anual'!$V$9,BH112,'Resumen Anual'!$FE$6)+SUMIFS('Resumen Anual'!$GC$112,BW126,'Resumen Anual'!$V$9,BH112,'Resumen Anual'!$FE$64)+SUMIFS('Resumen Anual'!$GC$170,BW126,'Resumen Anual'!$V$9,BH112,'Resumen Anual'!$FE$122)+SUMIFS('Resumen Anual'!$GC$228,BW126,'Resumen Anual'!$V$9,BH112,'Resumen Anual'!$FE$180)+SUMIFS('Resumen Anual'!$GC$286,BW126,'Resumen Anual'!$V$9,BH112,'Resumen Anual'!$FE$238)+SUMIFS('Resumen Anual'!$GC$344,BW126,'Resumen Anual'!$V$9,BH112,'Resumen Anual'!$FE$296)+SUMIFS('Resumen Anual'!$GC$402,BW126,'Resumen Anual'!$V$9,BH112,'Resumen Anual'!$FE$354)+SUMIFS('Resumen Anual'!$GC$460,BW126,'Resumen Anual'!$V$9,BH112,'Resumen Anual'!$FE$412)+SUMIFS('Resumen Anual'!$GC$518,BW126,'Resumen Anual'!$V$9,BH112,'Resumen Anual'!$FE$470)+SUMIFS('Resumen Anual'!$GC$576,BW126,'Resumen Anual'!$V$9,BH112,'Resumen Anual'!$FE$528)+SUMIFS('Resumen Anual'!$GC$634,BW126,'Resumen Anual'!$V$9,BH112,'Resumen Anual'!$FE$586)+SUMIFS('Resumen Anual'!$GC$692,BW126,'Resumen Anual'!$V$9,BH112,'Resumen Anual'!$FE$644)</f>
        <v>0</v>
      </c>
      <c r="CG126" s="770"/>
      <c r="CH126" s="770"/>
      <c r="CI126" s="770"/>
      <c r="CJ126" s="770">
        <f>SUMIFS('Resumen Anual'!$AN$54,BW126,'Resumen Anual'!$V$9,BH112,'Resumen Anual'!$L$6)+SUMIFS('Resumen Anual'!$AN$112,BW126,'Resumen Anual'!$V$9,BH112,'Resumen Anual'!$L$64)+SUMIFS('Resumen Anual'!$AN$170,BW126,'Resumen Anual'!$V$9,BH112,'Resumen Anual'!$L$122)+SUMIFS('Resumen Anual'!$AN$228,BW126,'Resumen Anual'!$V$9,BH112,'Resumen Anual'!$L$180)+SUMIFS('Resumen Anual'!$AN$286,BW126,'Resumen Anual'!$V$9,BH112,'Resumen Anual'!$L$238)+SUMIFS('Resumen Anual'!$AN$344,BW126,'Resumen Anual'!$V$9,BH112,'Resumen Anual'!$L$296)+SUMIFS('Resumen Anual'!$AN$402,BW126,'Resumen Anual'!$V$9,BH112,'Resumen Anual'!$L$354)+SUMIFS('Resumen Anual'!$AN$460,BW126,'Resumen Anual'!$V$9,BH112,'Resumen Anual'!$L$412)+SUMIFS('Resumen Anual'!$AN$518,BW126,'Resumen Anual'!$V$9,BH112,'Resumen Anual'!$L$470)+SUMIFS('Resumen Anual'!$AN$576,BW126,'Resumen Anual'!$V$9,BH112,'Resumen Anual'!$L$528)+SUMIFS('Resumen Anual'!$AN$634,BW126,'Resumen Anual'!$V$9,BH112,'Resumen Anual'!$L$586)+SUMIFS('Resumen Anual'!$AN$692,BW126,'Resumen Anual'!$V$9,BH112,'Resumen Anual'!$L$644)+SUMIFS('Resumen Anual'!$CK$54,BW126,'Resumen Anual'!$V$9,BH112,'Resumen Anual'!$BI$6)+SUMIFS('Resumen Anual'!$CK$112,BW126,'Resumen Anual'!$V$9,BH112,'Resumen Anual'!$BI$64)+SUMIFS('Resumen Anual'!$CK$170,BW126,'Resumen Anual'!$V$9,BH112,'Resumen Anual'!$BI$122)+SUMIFS('Resumen Anual'!$CK$228,BW126,'Resumen Anual'!$V$9,BH112,'Resumen Anual'!$BI$180)+SUMIFS('Resumen Anual'!$CK$286,BW126,'Resumen Anual'!$V$9,BH112,'Resumen Anual'!$BI$238)+SUMIFS('Resumen Anual'!$CK$344,BW126,'Resumen Anual'!$V$9,BH112,'Resumen Anual'!$BI$296)+SUMIFS('Resumen Anual'!$CK$402,BW126,'Resumen Anual'!$V$9,BH112,'Resumen Anual'!$BI$354)+SUMIFS('Resumen Anual'!$CK$460,BW126,'Resumen Anual'!$V$9,BH112,'Resumen Anual'!$BI$412)+SUMIFS('Resumen Anual'!$CK$518,BW126,'Resumen Anual'!$V$9,BH112,'Resumen Anual'!$BI$470)+SUMIFS('Resumen Anual'!$CK$576,BW126,'Resumen Anual'!$V$9,BH112,'Resumen Anual'!$BI$528)+SUMIFS('Resumen Anual'!$CK$634,BW126,'Resumen Anual'!$V$9,BH112,'Resumen Anual'!$BI$586)+SUMIFS('Resumen Anual'!$CK$692,BW126,'Resumen Anual'!$V$9,BH112,'Resumen Anual'!$BI$644)+SUMIFS('Resumen Anual'!$EJ$54,BW126,'Resumen Anual'!$V$9,BH112,'Resumen Anual'!$DH$6)+SUMIFS('Resumen Anual'!$EJ$112,BW126,'Resumen Anual'!$V$9,BH112,'Resumen Anual'!$DH$64)+SUMIFS('Resumen Anual'!$EJ$170,BW126,'Resumen Anual'!$V$9,BH112,'Resumen Anual'!$DH$122)+SUMIFS('Resumen Anual'!$EJ$228,BW126,'Resumen Anual'!$V$9,BH112,'Resumen Anual'!$DH$180)+SUMIFS('Resumen Anual'!$EJ$286,BW126,'Resumen Anual'!$V$9,BH112,'Resumen Anual'!$DH$238)+SUMIFS('Resumen Anual'!$EJ$344,BW126,'Resumen Anual'!$V$9,BH112,'Resumen Anual'!$DH$296)+SUMIFS('Resumen Anual'!$EJ$402,BW126,'Resumen Anual'!$V$9,BH112,'Resumen Anual'!$DH$354)+SUMIFS('Resumen Anual'!$EJ$460,BW126,'Resumen Anual'!$V$9,BH112,'Resumen Anual'!$DH$412)+SUMIFS('Resumen Anual'!$EJ$518,BW126,'Resumen Anual'!$V$9,BH112,'Resumen Anual'!$DH$470)+SUMIFS('Resumen Anual'!$EJ$576,BW126,'Resumen Anual'!$V$9,BH112,'Resumen Anual'!$DH$528)+SUMIFS('Resumen Anual'!$EJ$634,BW126,'Resumen Anual'!$V$9,BH112,'Resumen Anual'!$DH$586)+SUMIFS('Resumen Anual'!$EJ$692,BW126,'Resumen Anual'!$V$9,BH112,'Resumen Anual'!$DH$644)+SUMIFS('Resumen Anual'!$GG$54,BW126,'Resumen Anual'!$V$9,BH112,'Resumen Anual'!$FE$6)+SUMIFS('Resumen Anual'!$GG$112,BW126,'Resumen Anual'!$V$9,BH112,'Resumen Anual'!$FE$64)+SUMIFS('Resumen Anual'!$GG$170,BW126,'Resumen Anual'!$V$9,BH112,'Resumen Anual'!$FE$122)+SUMIFS('Resumen Anual'!$GG$228,BW126,'Resumen Anual'!$V$9,BH112,'Resumen Anual'!$FE$180)+SUMIFS('Resumen Anual'!$GG$286,BW126,'Resumen Anual'!$V$9,BH112,'Resumen Anual'!$FE$238)+SUMIFS('Resumen Anual'!$GG$344,BW126,'Resumen Anual'!$V$9,BH112,'Resumen Anual'!$FE$296)+SUMIFS('Resumen Anual'!$GG$402,BW126,'Resumen Anual'!$V$9,BH112,'Resumen Anual'!$FE$354)+SUMIFS('Resumen Anual'!$GG$460,BW126,'Resumen Anual'!$V$9,BH112,'Resumen Anual'!$FE$412)+SUMIFS('Resumen Anual'!$GG$518,BW126,'Resumen Anual'!$V$9,BH112,'Resumen Anual'!$FE$470)+SUMIFS('Resumen Anual'!$GG$576,BW126,'Resumen Anual'!$V$9,BH112,'Resumen Anual'!$FE$528)+SUMIFS('Resumen Anual'!$GG$634,BW126,'Resumen Anual'!$V$9,BH112,'Resumen Anual'!$FE$586)+SUMIFS('Resumen Anual'!$GG$692,BW126,'Resumen Anual'!$V$9,BH112,'Resumen Anual'!$FE$644)</f>
        <v>0</v>
      </c>
      <c r="CK126" s="770"/>
      <c r="CL126" s="770"/>
      <c r="CM126" s="770"/>
      <c r="CN126" s="756">
        <f>SUMIFS('Resumen Anual'!$AR$54,BW126,'Resumen Anual'!$V$9,BH112,'Resumen Anual'!$L$6)+SUMIFS('Resumen Anual'!$AR$112,BW126,'Resumen Anual'!$V$9,BH112,'Resumen Anual'!$L$64)+SUMIFS('Resumen Anual'!$AR$170,BW126,'Resumen Anual'!$V$9,BH112,'Resumen Anual'!$L$122)+SUMIFS('Resumen Anual'!$AR$228,BW126,'Resumen Anual'!$V$9,BH112,'Resumen Anual'!$L$180)+SUMIFS('Resumen Anual'!$AR$286,BW126,'Resumen Anual'!$V$9,BH112,'Resumen Anual'!$L$238)+SUMIFS('Resumen Anual'!$AR$344,BW126,'Resumen Anual'!$V$9,BH112,'Resumen Anual'!$L$296)+SUMIFS('Resumen Anual'!$AR$402,BW126,'Resumen Anual'!$V$9,BH112,'Resumen Anual'!$L$354)+SUMIFS('Resumen Anual'!$AR$460,BW126,'Resumen Anual'!$V$9,BH112,'Resumen Anual'!$L$412)+SUMIFS('Resumen Anual'!$AR$518,BW126,'Resumen Anual'!$V$9,BH112,'Resumen Anual'!$L$470)+SUMIFS('Resumen Anual'!$AR$576,BW126,'Resumen Anual'!$V$9,BH112,'Resumen Anual'!$L$528)+SUMIFS('Resumen Anual'!$AR$634,BW126,'Resumen Anual'!$V$9,BH112,'Resumen Anual'!$L$586)+SUMIFS('Resumen Anual'!$AR$692,BW126,'Resumen Anual'!$V$9,BH112,'Resumen Anual'!$L$644)+SUMIFS('Resumen Anual'!$CO$54,BW126,'Resumen Anual'!$V$9,BH112,'Resumen Anual'!$BI$6)+SUMIFS('Resumen Anual'!$CO$112,BW126,'Resumen Anual'!$V$9,BH112,'Resumen Anual'!$BI$64)+SUMIFS('Resumen Anual'!$CO$170,BW126,'Resumen Anual'!$V$9,BH112,'Resumen Anual'!$BI$122)+SUMIFS('Resumen Anual'!$CO$228,BW126,'Resumen Anual'!$V$9,BH112,'Resumen Anual'!$BI$180)+SUMIFS('Resumen Anual'!$CO$286,BW126,'Resumen Anual'!$V$9,BH112,'Resumen Anual'!$BI$238)+SUMIFS('Resumen Anual'!$CO$344,BW126,'Resumen Anual'!$V$9,BH112,'Resumen Anual'!$BI$296)+SUMIFS('Resumen Anual'!$CO$402,BW126,'Resumen Anual'!$V$9,BH112,'Resumen Anual'!$BI$354)+SUMIFS('Resumen Anual'!$CO$460,BW126,'Resumen Anual'!$V$9,BH112,'Resumen Anual'!$BI$412)+SUMIFS('Resumen Anual'!$CO$518,BW126,'Resumen Anual'!$V$9,BH112,'Resumen Anual'!$BI$470)+SUMIFS('Resumen Anual'!$CO$576,BW126,'Resumen Anual'!$V$9,BH112,'Resumen Anual'!$BI$528)+SUMIFS('Resumen Anual'!$CO$634,BW126,'Resumen Anual'!$V$9,BH112,'Resumen Anual'!$BI$586)+SUMIFS('Resumen Anual'!$CO$692,BW126,'Resumen Anual'!$V$9,BH112,'Resumen Anual'!$BI$644)+SUMIFS('Resumen Anual'!$EN$54,BW126,'Resumen Anual'!$V$9,BH112,'Resumen Anual'!$DH$6)+SUMIFS('Resumen Anual'!$EN$112,BW126,'Resumen Anual'!$V$9,BH112,'Resumen Anual'!$DH$64)+SUMIFS('Resumen Anual'!$EN$170,BW126,'Resumen Anual'!$V$9,BH112,'Resumen Anual'!$DH$122)+SUMIFS('Resumen Anual'!$EN$228,BW126,'Resumen Anual'!$V$9,BH112,'Resumen Anual'!$DH$180)+SUMIFS('Resumen Anual'!$EN$286,BW126,'Resumen Anual'!$V$9,BH112,'Resumen Anual'!$DH$238)+SUMIFS('Resumen Anual'!$EN$344,BW126,'Resumen Anual'!$V$9,BH112,'Resumen Anual'!$DH$296)+SUMIFS('Resumen Anual'!$EN$402,BW126,'Resumen Anual'!$V$9,BH112,'Resumen Anual'!$DH$354)+SUMIFS('Resumen Anual'!$EN$460,BW126,'Resumen Anual'!$V$9,BH112,'Resumen Anual'!$DH$412)+SUMIFS('Resumen Anual'!$EN$518,BW126,'Resumen Anual'!$V$9,BH112,'Resumen Anual'!$DH$470)+SUMIFS('Resumen Anual'!$EN$576,BW126,'Resumen Anual'!$V$9,BH112,'Resumen Anual'!$DH$528)+SUMIFS('Resumen Anual'!$EN$634,BW126,'Resumen Anual'!$V$9,BH112,'Resumen Anual'!$DH$586)+SUMIFS('Resumen Anual'!$EN$692,BW126,'Resumen Anual'!$V$9,BH112,'Resumen Anual'!$DH$644)+SUMIFS('Resumen Anual'!$GK$54,BW126,'Resumen Anual'!$V$9,BH112,'Resumen Anual'!$FE$6)+SUMIFS('Resumen Anual'!$GK$112,BW126,'Resumen Anual'!$V$9,BH112,'Resumen Anual'!$FE$64)+SUMIFS('Resumen Anual'!$GK$170,BW126,'Resumen Anual'!$V$9,BH112,'Resumen Anual'!$FE$122)+SUMIFS('Resumen Anual'!$GK$228,BW126,'Resumen Anual'!$V$9,BH112,'Resumen Anual'!$FE$180)+SUMIFS('Resumen Anual'!$GK$286,BW126,'Resumen Anual'!$V$9,BH112,'Resumen Anual'!$FE$238)+SUMIFS('Resumen Anual'!$GK$344,BW126,'Resumen Anual'!$V$9,BH112,'Resumen Anual'!$FE$296)+SUMIFS('Resumen Anual'!$GK$402,BW126,'Resumen Anual'!$V$9,BH112,'Resumen Anual'!$FE$354)+SUMIFS('Resumen Anual'!$GK$460,BW126,'Resumen Anual'!$V$9,BH112,'Resumen Anual'!$FE$412)+SUMIFS('Resumen Anual'!$GK$518,BW126,'Resumen Anual'!$V$9,BH112,'Resumen Anual'!$FE$470)+SUMIFS('Resumen Anual'!$GK$576,BW126,'Resumen Anual'!$V$9,BH112,'Resumen Anual'!$FE$528)+SUMIFS('Resumen Anual'!$GK$634,BW126,'Resumen Anual'!$V$9,BH112,'Resumen Anual'!$FE$586)+SUMIFS('Resumen Anual'!$GK$692,BW126,'Resumen Anual'!$V$9,BH112,'Resumen Anual'!$FE$644)</f>
        <v>0</v>
      </c>
      <c r="CO126" s="756"/>
      <c r="CP126" s="756"/>
      <c r="CQ126" s="756">
        <f>SUMIFS('Resumen Anual'!$AU$54,BW126,'Resumen Anual'!$V$9,BH112,'Resumen Anual'!$L$6)+SUMIFS('Resumen Anual'!$AU$112,BW126,'Resumen Anual'!$V$9,BH112,'Resumen Anual'!$L$64)+SUMIFS('Resumen Anual'!$AU$170,BW126,'Resumen Anual'!$V$9,BH112,'Resumen Anual'!$L$122)+SUMIFS('Resumen Anual'!$AU$228,BW126,'Resumen Anual'!$V$9,BH112,'Resumen Anual'!$L$180)+SUMIFS('Resumen Anual'!$AU$286,BW126,'Resumen Anual'!$V$9,BH112,'Resumen Anual'!$L$238)+SUMIFS('Resumen Anual'!$AU$344,BW126,'Resumen Anual'!$V$9,BH112,'Resumen Anual'!$L$296)+SUMIFS('Resumen Anual'!$AU$402,BW126,'Resumen Anual'!$V$9,BH112,'Resumen Anual'!$L$354)+SUMIFS('Resumen Anual'!$AU$460,BW126,'Resumen Anual'!$V$9,BH112,'Resumen Anual'!$L$412)+SUMIFS('Resumen Anual'!$AU$518,BW126,'Resumen Anual'!$V$9,BH112,'Resumen Anual'!$L$470)+SUMIFS('Resumen Anual'!$AU$576,BW126,'Resumen Anual'!$V$9,BH112,'Resumen Anual'!$L$528)+SUMIFS('Resumen Anual'!$AU$634,BW126,'Resumen Anual'!$V$9,BH112,'Resumen Anual'!$L$586)+SUMIFS('Resumen Anual'!$AU$692,BW126,'Resumen Anual'!$V$9,BH112,'Resumen Anual'!$L$644)+SUMIFS('Resumen Anual'!$CR$54,BW126,'Resumen Anual'!$V$9,BH112,'Resumen Anual'!$BI$6)+SUMIFS('Resumen Anual'!$CR$112,BW126,'Resumen Anual'!$V$9,BH112,'Resumen Anual'!$BI$64)+SUMIFS('Resumen Anual'!$CR$170,BW126,'Resumen Anual'!$V$9,BH112,'Resumen Anual'!$BI$122)+SUMIFS('Resumen Anual'!$CR$228,BW126,'Resumen Anual'!$V$9,BH112,'Resumen Anual'!$BI$180)+SUMIFS('Resumen Anual'!$CR$286,BW126,'Resumen Anual'!$V$9,BH112,'Resumen Anual'!$BI$238)+SUMIFS('Resumen Anual'!$CR$344,BW126,'Resumen Anual'!$V$9,BH112,'Resumen Anual'!$BI$296)+SUMIFS('Resumen Anual'!$CR$402,BW126,'Resumen Anual'!$V$9,BH112,'Resumen Anual'!$BI$354)+SUMIFS('Resumen Anual'!$CR$460,BW126,'Resumen Anual'!$V$9,BH112,'Resumen Anual'!$BI$412)+SUMIFS('Resumen Anual'!$CR$518,BW126,'Resumen Anual'!$V$9,BH112,'Resumen Anual'!$BI$470)+SUMIFS('Resumen Anual'!$CR$576,BW126,'Resumen Anual'!$V$9,BH112,'Resumen Anual'!$BI$528)+SUMIFS('Resumen Anual'!$CR$634,BW126,'Resumen Anual'!$V$9,BH112,'Resumen Anual'!$BI$586)+SUMIFS('Resumen Anual'!$CR$692,BW126,'Resumen Anual'!$V$9,BH112,'Resumen Anual'!$BI$644)+SUMIFS('Resumen Anual'!$EQ$54,BW126,'Resumen Anual'!$V$9,BH112,'Resumen Anual'!$DH$6)+SUMIFS('Resumen Anual'!$EQ$112,BW126,'Resumen Anual'!$V$9,BH112,'Resumen Anual'!$DH$64)+SUMIFS('Resumen Anual'!$EQ$170,BW126,'Resumen Anual'!$V$9,BH112,'Resumen Anual'!$DH$122)+SUMIFS('Resumen Anual'!$EQ$228,BW126,'Resumen Anual'!$V$9,BH112,'Resumen Anual'!$DH$180)+SUMIFS('Resumen Anual'!$EQ$286,BW126,'Resumen Anual'!$V$9,BH112,'Resumen Anual'!$DH$238)+SUMIFS('Resumen Anual'!$EQ$344,BW126,'Resumen Anual'!$V$9,BH112,'Resumen Anual'!$DH$296)+SUMIFS('Resumen Anual'!$EQ$402,BW126,'Resumen Anual'!$V$9,BH112,'Resumen Anual'!$DH$354)+SUMIFS('Resumen Anual'!$EQ$460,BW126,'Resumen Anual'!$V$9,BH112,'Resumen Anual'!$DH$412)+SUMIFS('Resumen Anual'!$EQ$518,BW126,'Resumen Anual'!$V$9,BH112,'Resumen Anual'!$DH$470)+SUMIFS('Resumen Anual'!$EQ$576,BW126,'Resumen Anual'!$V$9,BH112,'Resumen Anual'!$DH$528)+SUMIFS('Resumen Anual'!$EQ$634,BW126,'Resumen Anual'!$V$9,BH112,'Resumen Anual'!$DH$586)+SUMIFS('Resumen Anual'!$EQ$692,BW126,'Resumen Anual'!$V$9,BH112,'Resumen Anual'!$DH$644)+SUMIFS('Resumen Anual'!$GN$54,BW126,'Resumen Anual'!$V$9,BH112,'Resumen Anual'!$FE$6)+SUMIFS('Resumen Anual'!$GN$112,BW126,'Resumen Anual'!$V$9,BH112,'Resumen Anual'!$FE$64)+SUMIFS('Resumen Anual'!$GN$170,BW126,'Resumen Anual'!$V$9,BH112,'Resumen Anual'!$FE$122)+SUMIFS('Resumen Anual'!$GN$228,BW126,'Resumen Anual'!$V$9,BH112,'Resumen Anual'!$FE$180)+SUMIFS('Resumen Anual'!$GN$286,BW126,'Resumen Anual'!$V$9,BH112,'Resumen Anual'!$FE$238)+SUMIFS('Resumen Anual'!$GN$344,BW126,'Resumen Anual'!$V$9,BH112,'Resumen Anual'!$FE$296)+SUMIFS('Resumen Anual'!$GN$402,BW126,'Resumen Anual'!$V$9,BH112,'Resumen Anual'!$FE$354)+SUMIFS('Resumen Anual'!$GN$460,BW126,'Resumen Anual'!$V$9,BH112,'Resumen Anual'!$FE$412)+SUMIFS('Resumen Anual'!$GN$518,BW126,'Resumen Anual'!$V$9,BH112,'Resumen Anual'!$FE$470)+SUMIFS('Resumen Anual'!$GN$576,BW126,'Resumen Anual'!$V$9,BH112,'Resumen Anual'!$FE$528)+SUMIFS('Resumen Anual'!$GN$634,BW126,'Resumen Anual'!$V$9,BH112,'Resumen Anual'!$FE$586)+SUMIFS('Resumen Anual'!$GN$692,BW126,'Resumen Anual'!$V$9,BH112,'Resumen Anual'!$FE$644)</f>
        <v>0</v>
      </c>
      <c r="CR126" s="756"/>
      <c r="CS126" s="756"/>
      <c r="CT126" s="1200"/>
      <c r="CU126" s="1199"/>
      <c r="CV126" s="171"/>
      <c r="CW126" s="775" t="str">
        <f>'Resumen Anual'!$C$24</f>
        <v>INSTR.</v>
      </c>
      <c r="CX126" s="776"/>
      <c r="CY126" s="776"/>
      <c r="CZ126" s="776"/>
      <c r="DA126" s="761">
        <f>SUMIF('Resumen Anual'!$FE$622,DF112,'Resumen Anual'!$FA$640)+SUMIF('Resumen Anual'!$DH$622,DF112,'Resumen Anual'!$DD$640)+SUMIF('Resumen Anual'!$BI$622,DF112,'Resumen Anual'!$BE$640)+SUMIF('Resumen Anual'!$L$622,DF112,'Resumen Anual'!$H$640)+SUMIF('Resumen Anual'!$FE$566,DF112,'Resumen Anual'!$FA$584)+SUMIF('Resumen Anual'!$DH$566,DF112,'Resumen Anual'!$DD$584)+SUMIF('Resumen Anual'!$BI$566,DF112,'Resumen Anual'!$BE$584)+SUMIF('Resumen Anual'!$L$566,DF112,'Resumen Anual'!$H$584)+SUMIF('Resumen Anual'!$FE$510,DF112,'Resumen Anual'!$FA$528)+SUMIF('Resumen Anual'!$DH$510,DF112,'Resumen Anual'!$DD$528)+SUMIF('Resumen Anual'!$BI$510,DF112,'Resumen Anual'!$BE$528)+SUMIF('Resumen Anual'!$L$510,DF112,'Resumen Anual'!$H$528)+SUMIF('Resumen Anual'!$FE$454,DF112,'Resumen Anual'!$FA$472)+SUMIF('Resumen Anual'!$DH$454,DF112,'Resumen Anual'!$DD$472)+SUMIF('Resumen Anual'!$BI$454,DF112,'Resumen Anual'!$BE$472)+SUMIF('Resumen Anual'!$L$454,DF112,'Resumen Anual'!$H$472)+SUMIF('Resumen Anual'!$FE$398,DF112,'Resumen Anual'!$FA$416)+SUMIF('Resumen Anual'!$DH$398,DF112,'Resumen Anual'!$DD$416)+SUMIF('Resumen Anual'!$BI$398,DF112,'Resumen Anual'!$BE$416)+SUMIF('Resumen Anual'!$L$398,DF112,'Resumen Anual'!$H$416)+SUMIF('Resumen Anual'!$FE$342,DF112,'Resumen Anual'!$FA$360)+SUMIF('Resumen Anual'!$DH$342,DF112,'Resumen Anual'!$DD$360)+SUMIF('Resumen Anual'!$BI$342,DF112,'Resumen Anual'!$BE$360)+SUMIF('Resumen Anual'!$L$342,DF112,'Resumen Anual'!$H$360)+SUMIF('Resumen Anual'!$FE$286,DF112,'Resumen Anual'!$FA$304)+SUMIF('Resumen Anual'!$DH$286,DF112,'Resumen Anual'!$DD$304)+SUMIF('Resumen Anual'!$BI$286,DF112,'Resumen Anual'!$BE$304)+SUMIF('Resumen Anual'!$L$286,DF112,'Resumen Anual'!$H$304)+SUMIF('Resumen Anual'!$FE$230,DF112,'Resumen Anual'!$FA$248)+SUMIF('Resumen Anual'!$DH$230,DF112,'Resumen Anual'!$DD$248)+SUMIF('Resumen Anual'!$BI$230,DF112,'Resumen Anual'!$BE$248)+SUMIF('Resumen Anual'!$L$230,DF112,'Resumen Anual'!$H$248)+SUMIF('Resumen Anual'!$FE$174,DF112,'Resumen Anual'!$FA$192)+SUMIF('Resumen Anual'!$DH$174,DF112,'Resumen Anual'!$DD$192)+SUMIF('Resumen Anual'!$BI$174,DF112,'Resumen Anual'!$BE$192)+SUMIF('Resumen Anual'!$L$174,DF112,'Resumen Anual'!$H$192)+SUMIF('Resumen Anual'!$FE$118,DF112,'Resumen Anual'!$FA$136)+SUMIF('Resumen Anual'!$DH$118,DF112,'Resumen Anual'!$DD$136)+SUMIF('Resumen Anual'!$BI$118,DF112,'Resumen Anual'!$BE$136)+SUMIF('Resumen Anual'!$L$118,DF112,'Resumen Anual'!$H$136)+SUMIF('Resumen Anual'!$FE$62,DF112,'Resumen Anual'!$FA$80)+SUMIF('Resumen Anual'!$DH$62,DF112,'Resumen Anual'!$DD$80)+SUMIF('Resumen Anual'!$BI$62,DF112,'Resumen Anual'!$BE$80)+SUMIF('Resumen Anual'!$L$62,DF112,'Resumen Anual'!$H$80)+SUMIF('Resumen Anual'!$FE$6,DF112,'Resumen Anual'!$FA$24)+SUMIF('Resumen Anual'!$DH$6,DF112,'Resumen Anual'!$DD$24)+SUMIF('Resumen Anual'!$BI$6,DF112,'Resumen Anual'!$BE$24)+SUMIF('Resumen Anual'!$L$6,DF112,'Resumen Anual'!$H$24)+SUMIF('Bitácoras Anteriores'!$K$6,DF112,'Bitácoras Anteriores'!$F$20)+SUMIF('Bitácoras Anteriores'!$K$59,$K$6,'Bitácoras Anteriores'!$F$73)+SUMIF('Bitácoras Anteriores'!$K$112,DF112,'Bitácoras Anteriores'!$F$126)+SUMIF('Bitácoras Anteriores'!$K$165,DF112,'Bitácoras Anteriores'!$F$179)+SUMIF('Bitácoras Anteriores'!$K$218,DF112,'Bitácoras Anteriores'!$F$232)+SUMIF('Bitácoras Anteriores'!$K$271,DF112,'Bitácoras Anteriores'!$F$285)+SUMIF('Bitácoras Anteriores'!$K$324,DF112,'Bitácoras Anteriores'!$F$338)+SUMIF('Bitácoras Anteriores'!$BH$6,DF112,'Bitácoras Anteriores'!$BD$20)+SUMIF('Bitácoras Anteriores'!$BH$59,$K$6,'Bitácoras Anteriores'!$BD$73)+SUMIF('Bitácoras Anteriores'!$BH$112,DF112,'Bitácoras Anteriores'!$BD$126)+SUMIF('Bitácoras Anteriores'!$BH$165,DF112,'Bitácoras Anteriores'!$BD$179)+SUMIF('Bitácoras Anteriores'!$BH$218,DF112,'Bitácoras Anteriores'!$BD$232)+SUMIF('Bitácoras Anteriores'!$BH$271,DF112,'Bitácoras Anteriores'!$BD$285)+SUMIF('Bitácoras Anteriores'!$BH$324,DF112,'Bitácoras Anteriores'!$BD$338)+SUMIF('Bitácoras Anteriores'!$DF$6,DF112,'Bitácoras Anteriores'!$DB$20)+SUMIF('Bitácoras Anteriores'!$DF$59,$K$6,'Bitácoras Anteriores'!$DB$73)+SUMIF('Bitácoras Anteriores'!$DF$112,DF112,'Bitácoras Anteriores'!$DB$126)+SUMIF('Bitácoras Anteriores'!$DF$165,DF112,'Bitácoras Anteriores'!$DB$179)+SUMIF('Bitácoras Anteriores'!$DF$218,DF112,'Bitácoras Anteriores'!$DB$232)+SUMIF('Bitácoras Anteriores'!$DF$271,DF112,'Bitácoras Anteriores'!$DB$285)+SUMIF('Bitácoras Anteriores'!$DF$324,DF112,'Bitácoras Anteriores'!$DB$338)+SUMIF('Bitácoras Anteriores'!$FC$6,DF112,'Bitácoras Anteriores'!$EY$20)+SUMIF('Bitácoras Anteriores'!$FC$59,$K$6,'Bitácoras Anteriores'!$EY$73)+SUMIF('Bitácoras Anteriores'!$FC$112,DF112,'Bitácoras Anteriores'!$EY$126)+SUMIF('Bitácoras Anteriores'!$FC$165,DF112,'Bitácoras Anteriores'!$EY$179)+SUMIF('Bitácoras Anteriores'!$FC$218,DF112,'Bitácoras Anteriores'!$EY$232)+SUMIF('Bitácoras Anteriores'!$FC$271,DF112,'Bitácoras Anteriores'!$EY$285)+SUMIF('Bitácoras Anteriores'!$FC$324,DF112,'Bitácoras Anteriores'!$EY$338)</f>
        <v>0</v>
      </c>
      <c r="DB126" s="762"/>
      <c r="DC126" s="762"/>
      <c r="DD126" s="762"/>
      <c r="DE126" s="762"/>
      <c r="DF126" s="762"/>
      <c r="DG126" s="763"/>
      <c r="DH126" s="632"/>
      <c r="DI126" s="793" t="str">
        <f>'Resumen Anual'!$O$24</f>
        <v>ATERRIZAJES</v>
      </c>
      <c r="DJ126" s="794"/>
      <c r="DK126" s="794"/>
      <c r="DL126" s="794"/>
      <c r="DM126" s="794"/>
      <c r="DN126" s="794"/>
      <c r="DO126" s="794"/>
      <c r="DP126" s="794"/>
      <c r="DQ126" s="794"/>
      <c r="DR126" s="794"/>
      <c r="DS126" s="795"/>
      <c r="DT126" s="15"/>
      <c r="DU126" s="771">
        <f>IF(DU118=0," ",DU118+4)</f>
        <v>2026</v>
      </c>
      <c r="DV126" s="772"/>
      <c r="DW126" s="772"/>
      <c r="DX126" s="772"/>
      <c r="DY126" s="772"/>
      <c r="DZ126" s="1214">
        <f>SUMIFS('Resumen Anual'!$AF$54,DU126,'Resumen Anual'!$V$9,DF112,'Resumen Anual'!$L$6)+SUMIFS('Resumen Anual'!$AF$112,DU126,'Resumen Anual'!$V$9,DF112,'Resumen Anual'!$L$64)+SUMIFS('Resumen Anual'!$AF$170,DU126,'Resumen Anual'!$V$9,DF112,'Resumen Anual'!$L$122)+SUMIFS('Resumen Anual'!$AF$228,DU126,'Resumen Anual'!$V$9,DF112,'Resumen Anual'!$L$180)+SUMIFS('Resumen Anual'!$AF$286,DU126,'Resumen Anual'!$V$9,DF112,'Resumen Anual'!$L$238)+SUMIFS('Resumen Anual'!$AF$344,DU126,'Resumen Anual'!$V$9,DF112,'Resumen Anual'!$L$296)+SUMIFS('Resumen Anual'!$AF$402,DU126,'Resumen Anual'!$V$9,DF112,'Resumen Anual'!$L$354)+SUMIFS('Resumen Anual'!$AF$460,DU126,'Resumen Anual'!$V$9,DF112,'Resumen Anual'!$L$412)+SUMIFS('Resumen Anual'!$AF$518,DU126,'Resumen Anual'!$V$9,DF112,'Resumen Anual'!$L$470)+SUMIFS('Resumen Anual'!$AF$576,DU126,'Resumen Anual'!$V$9,DF112,'Resumen Anual'!$L$528)+SUMIFS('Resumen Anual'!$AF$634,DU126,'Resumen Anual'!$V$9,DF112,'Resumen Anual'!$L$586)+SUMIFS('Resumen Anual'!$AF$692,DU126,'Resumen Anual'!$V$9,DF112,'Resumen Anual'!$L$644)+SUMIFS('Resumen Anual'!$CC$54,DU126,'Resumen Anual'!$V$9,DF112,'Resumen Anual'!$BI$6)+SUMIFS('Resumen Anual'!$CC$112,DU126,'Resumen Anual'!$V$9,DF112,'Resumen Anual'!$BI$64)+SUMIFS('Resumen Anual'!$CC$170,DU126,'Resumen Anual'!$V$9,DF112,'Resumen Anual'!$BI$122)+SUMIFS('Resumen Anual'!$CC$228,DU126,'Resumen Anual'!$V$9,DF112,'Resumen Anual'!$BI$180)+SUMIFS('Resumen Anual'!$CC$286,DU126,'Resumen Anual'!$V$9,DF112,'Resumen Anual'!$BI$238)+SUMIFS('Resumen Anual'!$CC$344,DU126,'Resumen Anual'!$V$9,DF112,'Resumen Anual'!$BI$296)+SUMIFS('Resumen Anual'!$CC$402,DU126,'Resumen Anual'!$V$9,DF112,'Resumen Anual'!$BI$354)+SUMIFS('Resumen Anual'!$CC$460,DU126,'Resumen Anual'!$V$9,DF112,'Resumen Anual'!$BI$412)+SUMIFS('Resumen Anual'!$CC$518,DU126,'Resumen Anual'!$V$9,DF112,'Resumen Anual'!$BI$470)+SUMIFS('Resumen Anual'!$CC$576,DU126,'Resumen Anual'!$V$9,DF112,'Resumen Anual'!$BI$528)+SUMIFS('Resumen Anual'!$CC$634,DU126,'Resumen Anual'!$V$9,DF112,'Resumen Anual'!$BI$586)+SUMIFS('Resumen Anual'!$CC$692,DU126,'Resumen Anual'!$V$9,DF112,'Resumen Anual'!$BI$644)+SUMIFS('Resumen Anual'!$EB$54,DU126,'Resumen Anual'!$V$9,DF112,'Resumen Anual'!$DH$6)+SUMIFS('Resumen Anual'!$EB$112,DU126,'Resumen Anual'!$V$9,DF112,'Resumen Anual'!$DH$64)+SUMIFS('Resumen Anual'!$EB$170,DU126,'Resumen Anual'!$V$9,DF112,'Resumen Anual'!$DH$122)+SUMIFS('Resumen Anual'!$EB$228,DU126,'Resumen Anual'!$V$9,DF112,'Resumen Anual'!$DH$180)+SUMIFS('Resumen Anual'!$EB$286,DU126,'Resumen Anual'!$V$9,DF112,'Resumen Anual'!$DH$238)+SUMIFS('Resumen Anual'!$EB$344,DU126,'Resumen Anual'!$V$9,DF112,'Resumen Anual'!$DH$296)+SUMIFS('Resumen Anual'!$EB$402,DU126,'Resumen Anual'!$V$9,DF112,'Resumen Anual'!$DH$354)+SUMIFS('Resumen Anual'!$EB$460,DU126,'Resumen Anual'!$V$9,DF112,'Resumen Anual'!$DH$412)+SUMIFS('Resumen Anual'!$EB$518,DU126,'Resumen Anual'!$V$9,DF112,'Resumen Anual'!$DH$470)+SUMIFS('Resumen Anual'!$EB$576,DU126,'Resumen Anual'!$V$9,DF112,'Resumen Anual'!$DH$528)+SUMIFS('Resumen Anual'!$EB$634,DU126,'Resumen Anual'!$V$9,DF112,'Resumen Anual'!$DH$586)+SUMIFS('Resumen Anual'!$EB$692,DU126,'Resumen Anual'!$V$9,DF112,'Resumen Anual'!$DH$644)+SUMIFS('Resumen Anual'!$FY$54,DU126,'Resumen Anual'!$V$9,DF112,'Resumen Anual'!$FE$6)+SUMIFS('Resumen Anual'!$FY$112,DU126,'Resumen Anual'!$V$9,DF112,'Resumen Anual'!$FE$64)+SUMIFS('Resumen Anual'!$FY$170,DU126,'Resumen Anual'!$V$9,DF112,'Resumen Anual'!$FE$122)+SUMIFS('Resumen Anual'!$FY$228,DU126,'Resumen Anual'!$V$9,DF112,'Resumen Anual'!$FE$180)+SUMIFS('Resumen Anual'!$FY$286,DU126,'Resumen Anual'!$V$9,DF112,'Resumen Anual'!$FE$238)+SUMIFS('Resumen Anual'!$FY$344,DU126,'Resumen Anual'!$V$9,DF112,'Resumen Anual'!$FE$296)+SUMIFS('Resumen Anual'!$FY$402,DU126,'Resumen Anual'!$V$9,DF112,'Resumen Anual'!$FE$354)+SUMIFS('Resumen Anual'!$FY$460,DU126,'Resumen Anual'!$V$9,DF112,'Resumen Anual'!$FE$412)+SUMIFS('Resumen Anual'!$FY$518,DU126,'Resumen Anual'!$V$9,DF112,'Resumen Anual'!$FE$470)+SUMIFS('Resumen Anual'!$FY$576,DU126,'Resumen Anual'!$V$9,DF112,'Resumen Anual'!$FE$528)+SUMIFS('Resumen Anual'!$FY$634,DU126,'Resumen Anual'!$V$9,DF112,'Resumen Anual'!$FE$586)+SUMIFS('Resumen Anual'!$FY$692,DU126,'Resumen Anual'!$V$9,DF112,'Resumen Anual'!$FE$644)</f>
        <v>0</v>
      </c>
      <c r="EA126" s="770"/>
      <c r="EB126" s="770"/>
      <c r="EC126" s="770"/>
      <c r="ED126" s="770">
        <f>SUMIFS('Resumen Anual'!$AJ$54,DU126,'Resumen Anual'!$V$9,DF112,'Resumen Anual'!$L$6)+SUMIFS('Resumen Anual'!$AJ$112,DU126,'Resumen Anual'!$V$9,DF112,'Resumen Anual'!$L$64)+SUMIFS('Resumen Anual'!$AJ$170,DU126,'Resumen Anual'!$V$9,DF112,'Resumen Anual'!$L$122)+SUMIFS('Resumen Anual'!$AJ$228,DU126,'Resumen Anual'!$V$9,DF112,'Resumen Anual'!$L$180)+SUMIFS('Resumen Anual'!$AJ$286,DU126,'Resumen Anual'!$V$9,DF112,'Resumen Anual'!$L$238)+SUMIFS('Resumen Anual'!$AJ$344,DU126,'Resumen Anual'!$V$9,DF112,'Resumen Anual'!$L$296)+SUMIFS('Resumen Anual'!$AJ$402,DU126,'Resumen Anual'!$V$9,DF112,'Resumen Anual'!$L$354)+SUMIFS('Resumen Anual'!$AJ$460,DU126,'Resumen Anual'!$V$9,DF112,'Resumen Anual'!$L$412)+SUMIFS('Resumen Anual'!$AJ$518,DU126,'Resumen Anual'!$V$9,DF112,'Resumen Anual'!$L$470)+SUMIFS('Resumen Anual'!$AJ$576,DU126,'Resumen Anual'!$V$9,DF112,'Resumen Anual'!$L$528)+SUMIFS('Resumen Anual'!$AJ$634,DU126,'Resumen Anual'!$V$9,DF112,'Resumen Anual'!$L$586)+SUMIFS('Resumen Anual'!$AJ$692,DU126,'Resumen Anual'!$V$9,DF112,'Resumen Anual'!$L$644)+SUMIFS('Resumen Anual'!$CG$54,DU126,'Resumen Anual'!$V$9,DF112,'Resumen Anual'!$BI$6)+SUMIFS('Resumen Anual'!$CG$112,DU126,'Resumen Anual'!$V$9,DF112,'Resumen Anual'!$BI$64)+SUMIFS('Resumen Anual'!$CG$170,DU126,'Resumen Anual'!$V$9,DF112,'Resumen Anual'!$BI$122)+SUMIFS('Resumen Anual'!$CG$228,DU126,'Resumen Anual'!$V$9,DF112,'Resumen Anual'!$BI$180)+SUMIFS('Resumen Anual'!$CG$286,DU126,'Resumen Anual'!$V$9,DF112,'Resumen Anual'!$BI$238)+SUMIFS('Resumen Anual'!$CG$344,DU126,'Resumen Anual'!$V$9,DF112,'Resumen Anual'!$BI$296)+SUMIFS('Resumen Anual'!$CG$402,DU126,'Resumen Anual'!$V$9,DF112,'Resumen Anual'!$BI$354)+SUMIFS('Resumen Anual'!$CG$460,DU126,'Resumen Anual'!$V$9,DF112,'Resumen Anual'!$BI$412)+SUMIFS('Resumen Anual'!$CG$518,DU126,'Resumen Anual'!$V$9,DF112,'Resumen Anual'!$BI$470)+SUMIFS('Resumen Anual'!$CG$576,DU126,'Resumen Anual'!$V$9,DF112,'Resumen Anual'!$BI$528)+SUMIFS('Resumen Anual'!$CG$634,DU126,'Resumen Anual'!$V$9,DF112,'Resumen Anual'!$BI$586)+SUMIFS('Resumen Anual'!$CG$692,DU126,'Resumen Anual'!$V$9,DF112,'Resumen Anual'!$BI$644)+SUMIFS('Resumen Anual'!$EF$54,DU126,'Resumen Anual'!$V$9,DF112,'Resumen Anual'!$DH$6)+SUMIFS('Resumen Anual'!$EF$112,DU126,'Resumen Anual'!$V$9,DF112,'Resumen Anual'!$DH$64)+SUMIFS('Resumen Anual'!$EF$170,DU126,'Resumen Anual'!$V$9,DF112,'Resumen Anual'!$DH$122)+SUMIFS('Resumen Anual'!$EF$228,DU126,'Resumen Anual'!$V$9,DF112,'Resumen Anual'!$DH$180)+SUMIFS('Resumen Anual'!$EF$286,DU126,'Resumen Anual'!$V$9,DF112,'Resumen Anual'!$DH$238)+SUMIFS('Resumen Anual'!$EF$344,DU126,'Resumen Anual'!$V$9,DF112,'Resumen Anual'!$DH$296)+SUMIFS('Resumen Anual'!$EF$402,DU126,'Resumen Anual'!$V$9,DF112,'Resumen Anual'!$DH$354)+SUMIFS('Resumen Anual'!$EF$460,DU126,'Resumen Anual'!$V$9,DF112,'Resumen Anual'!$DH$412)+SUMIFS('Resumen Anual'!$EF$518,DU126,'Resumen Anual'!$V$9,DF112,'Resumen Anual'!$DH$470)+SUMIFS('Resumen Anual'!$EF$576,DU126,'Resumen Anual'!$V$9,DF112,'Resumen Anual'!$DH$528)+SUMIFS('Resumen Anual'!$EF$634,DU126,'Resumen Anual'!$V$9,DF112,'Resumen Anual'!$DH$586)+SUMIFS('Resumen Anual'!$EF$692,DU126,'Resumen Anual'!$V$9,DF112,'Resumen Anual'!$DH$644)+SUMIFS('Resumen Anual'!$GC$54,DU126,'Resumen Anual'!$V$9,DF112,'Resumen Anual'!$FE$6)+SUMIFS('Resumen Anual'!$GC$112,DU126,'Resumen Anual'!$V$9,DF112,'Resumen Anual'!$FE$64)+SUMIFS('Resumen Anual'!$GC$170,DU126,'Resumen Anual'!$V$9,DF112,'Resumen Anual'!$FE$122)+SUMIFS('Resumen Anual'!$GC$228,DU126,'Resumen Anual'!$V$9,DF112,'Resumen Anual'!$FE$180)+SUMIFS('Resumen Anual'!$GC$286,DU126,'Resumen Anual'!$V$9,DF112,'Resumen Anual'!$FE$238)+SUMIFS('Resumen Anual'!$GC$344,DU126,'Resumen Anual'!$V$9,DF112,'Resumen Anual'!$FE$296)+SUMIFS('Resumen Anual'!$GC$402,DU126,'Resumen Anual'!$V$9,DF112,'Resumen Anual'!$FE$354)+SUMIFS('Resumen Anual'!$GC$460,DU126,'Resumen Anual'!$V$9,DF112,'Resumen Anual'!$FE$412)+SUMIFS('Resumen Anual'!$GC$518,DU126,'Resumen Anual'!$V$9,DF112,'Resumen Anual'!$FE$470)+SUMIFS('Resumen Anual'!$GC$576,DU126,'Resumen Anual'!$V$9,DF112,'Resumen Anual'!$FE$528)+SUMIFS('Resumen Anual'!$GC$634,DU126,'Resumen Anual'!$V$9,DF112,'Resumen Anual'!$FE$586)+SUMIFS('Resumen Anual'!$GC$692,DU126,'Resumen Anual'!$V$9,DF112,'Resumen Anual'!$FE$644)</f>
        <v>0</v>
      </c>
      <c r="EE126" s="770"/>
      <c r="EF126" s="770"/>
      <c r="EG126" s="770"/>
      <c r="EH126" s="770">
        <f>SUMIFS('Resumen Anual'!$AN$54,DU126,'Resumen Anual'!$V$9,DF112,'Resumen Anual'!$L$6)+SUMIFS('Resumen Anual'!$AN$112,DU126,'Resumen Anual'!$V$9,DF112,'Resumen Anual'!$L$64)+SUMIFS('Resumen Anual'!$AN$170,DU126,'Resumen Anual'!$V$9,DF112,'Resumen Anual'!$L$122)+SUMIFS('Resumen Anual'!$AN$228,DU126,'Resumen Anual'!$V$9,DF112,'Resumen Anual'!$L$180)+SUMIFS('Resumen Anual'!$AN$286,DU126,'Resumen Anual'!$V$9,DF112,'Resumen Anual'!$L$238)+SUMIFS('Resumen Anual'!$AN$344,DU126,'Resumen Anual'!$V$9,DF112,'Resumen Anual'!$L$296)+SUMIFS('Resumen Anual'!$AN$402,DU126,'Resumen Anual'!$V$9,DF112,'Resumen Anual'!$L$354)+SUMIFS('Resumen Anual'!$AN$460,DU126,'Resumen Anual'!$V$9,DF112,'Resumen Anual'!$L$412)+SUMIFS('Resumen Anual'!$AN$518,DU126,'Resumen Anual'!$V$9,DF112,'Resumen Anual'!$L$470)+SUMIFS('Resumen Anual'!$AN$576,DU126,'Resumen Anual'!$V$9,DF112,'Resumen Anual'!$L$528)+SUMIFS('Resumen Anual'!$AN$634,DU126,'Resumen Anual'!$V$9,DF112,'Resumen Anual'!$L$586)+SUMIFS('Resumen Anual'!$AN$692,DU126,'Resumen Anual'!$V$9,DF112,'Resumen Anual'!$L$644)+SUMIFS('Resumen Anual'!$CK$54,DU126,'Resumen Anual'!$V$9,DF112,'Resumen Anual'!$BI$6)+SUMIFS('Resumen Anual'!$CK$112,DU126,'Resumen Anual'!$V$9,DF112,'Resumen Anual'!$BI$64)+SUMIFS('Resumen Anual'!$CK$170,DU126,'Resumen Anual'!$V$9,DF112,'Resumen Anual'!$BI$122)+SUMIFS('Resumen Anual'!$CK$228,DU126,'Resumen Anual'!$V$9,DF112,'Resumen Anual'!$BI$180)+SUMIFS('Resumen Anual'!$CK$286,DU126,'Resumen Anual'!$V$9,DF112,'Resumen Anual'!$BI$238)+SUMIFS('Resumen Anual'!$CK$344,DU126,'Resumen Anual'!$V$9,DF112,'Resumen Anual'!$BI$296)+SUMIFS('Resumen Anual'!$CK$402,DU126,'Resumen Anual'!$V$9,DF112,'Resumen Anual'!$BI$354)+SUMIFS('Resumen Anual'!$CK$460,DU126,'Resumen Anual'!$V$9,DF112,'Resumen Anual'!$BI$412)+SUMIFS('Resumen Anual'!$CK$518,DU126,'Resumen Anual'!$V$9,DF112,'Resumen Anual'!$BI$470)+SUMIFS('Resumen Anual'!$CK$576,DU126,'Resumen Anual'!$V$9,DF112,'Resumen Anual'!$BI$528)+SUMIFS('Resumen Anual'!$CK$634,DU126,'Resumen Anual'!$V$9,DF112,'Resumen Anual'!$BI$586)+SUMIFS('Resumen Anual'!$CK$692,DU126,'Resumen Anual'!$V$9,DF112,'Resumen Anual'!$BI$644)+SUMIFS('Resumen Anual'!$EJ$54,DU126,'Resumen Anual'!$V$9,DF112,'Resumen Anual'!$DH$6)+SUMIFS('Resumen Anual'!$EJ$112,DU126,'Resumen Anual'!$V$9,DF112,'Resumen Anual'!$DH$64)+SUMIFS('Resumen Anual'!$EJ$170,DU126,'Resumen Anual'!$V$9,DF112,'Resumen Anual'!$DH$122)+SUMIFS('Resumen Anual'!$EJ$228,DU126,'Resumen Anual'!$V$9,DF112,'Resumen Anual'!$DH$180)+SUMIFS('Resumen Anual'!$EJ$286,DU126,'Resumen Anual'!$V$9,DF112,'Resumen Anual'!$DH$238)+SUMIFS('Resumen Anual'!$EJ$344,DU126,'Resumen Anual'!$V$9,DF112,'Resumen Anual'!$DH$296)+SUMIFS('Resumen Anual'!$EJ$402,DU126,'Resumen Anual'!$V$9,DF112,'Resumen Anual'!$DH$354)+SUMIFS('Resumen Anual'!$EJ$460,DU126,'Resumen Anual'!$V$9,DF112,'Resumen Anual'!$DH$412)+SUMIFS('Resumen Anual'!$EJ$518,DU126,'Resumen Anual'!$V$9,DF112,'Resumen Anual'!$DH$470)+SUMIFS('Resumen Anual'!$EJ$576,DU126,'Resumen Anual'!$V$9,DF112,'Resumen Anual'!$DH$528)+SUMIFS('Resumen Anual'!$EJ$634,DU126,'Resumen Anual'!$V$9,DF112,'Resumen Anual'!$DH$586)+SUMIFS('Resumen Anual'!$EJ$692,DU126,'Resumen Anual'!$V$9,DF112,'Resumen Anual'!$DH$644)+SUMIFS('Resumen Anual'!$GG$54,DU126,'Resumen Anual'!$V$9,DF112,'Resumen Anual'!$FE$6)+SUMIFS('Resumen Anual'!$GG$112,DU126,'Resumen Anual'!$V$9,DF112,'Resumen Anual'!$FE$64)+SUMIFS('Resumen Anual'!$GG$170,DU126,'Resumen Anual'!$V$9,DF112,'Resumen Anual'!$FE$122)+SUMIFS('Resumen Anual'!$GG$228,DU126,'Resumen Anual'!$V$9,DF112,'Resumen Anual'!$FE$180)+SUMIFS('Resumen Anual'!$GG$286,DU126,'Resumen Anual'!$V$9,DF112,'Resumen Anual'!$FE$238)+SUMIFS('Resumen Anual'!$GG$344,DU126,'Resumen Anual'!$V$9,DF112,'Resumen Anual'!$FE$296)+SUMIFS('Resumen Anual'!$GG$402,DU126,'Resumen Anual'!$V$9,DF112,'Resumen Anual'!$FE$354)+SUMIFS('Resumen Anual'!$GG$460,DU126,'Resumen Anual'!$V$9,DF112,'Resumen Anual'!$FE$412)+SUMIFS('Resumen Anual'!$GG$518,DU126,'Resumen Anual'!$V$9,DF112,'Resumen Anual'!$FE$470)+SUMIFS('Resumen Anual'!$GG$576,DU126,'Resumen Anual'!$V$9,DF112,'Resumen Anual'!$FE$528)+SUMIFS('Resumen Anual'!$GG$634,DU126,'Resumen Anual'!$V$9,DF112,'Resumen Anual'!$FE$586)+SUMIFS('Resumen Anual'!$GG$692,DU126,'Resumen Anual'!$V$9,DF112,'Resumen Anual'!$FE$644)</f>
        <v>0</v>
      </c>
      <c r="EI126" s="770"/>
      <c r="EJ126" s="770"/>
      <c r="EK126" s="770"/>
      <c r="EL126" s="756">
        <f>SUMIFS('Resumen Anual'!$AR$54,DU126,'Resumen Anual'!$V$9,DF112,'Resumen Anual'!$L$6)+SUMIFS('Resumen Anual'!$AR$112,DU126,'Resumen Anual'!$V$9,DF112,'Resumen Anual'!$L$64)+SUMIFS('Resumen Anual'!$AR$170,DU126,'Resumen Anual'!$V$9,DF112,'Resumen Anual'!$L$122)+SUMIFS('Resumen Anual'!$AR$228,DU126,'Resumen Anual'!$V$9,DF112,'Resumen Anual'!$L$180)+SUMIFS('Resumen Anual'!$AR$286,DU126,'Resumen Anual'!$V$9,DF112,'Resumen Anual'!$L$238)+SUMIFS('Resumen Anual'!$AR$344,DU126,'Resumen Anual'!$V$9,DF112,'Resumen Anual'!$L$296)+SUMIFS('Resumen Anual'!$AR$402,DU126,'Resumen Anual'!$V$9,DF112,'Resumen Anual'!$L$354)+SUMIFS('Resumen Anual'!$AR$460,DU126,'Resumen Anual'!$V$9,DF112,'Resumen Anual'!$L$412)+SUMIFS('Resumen Anual'!$AR$518,DU126,'Resumen Anual'!$V$9,DF112,'Resumen Anual'!$L$470)+SUMIFS('Resumen Anual'!$AR$576,DU126,'Resumen Anual'!$V$9,DF112,'Resumen Anual'!$L$528)+SUMIFS('Resumen Anual'!$AR$634,DU126,'Resumen Anual'!$V$9,DF112,'Resumen Anual'!$L$586)+SUMIFS('Resumen Anual'!$AR$692,DU126,'Resumen Anual'!$V$9,DF112,'Resumen Anual'!$L$644)+SUMIFS('Resumen Anual'!$CO$54,DU126,'Resumen Anual'!$V$9,DF112,'Resumen Anual'!$BI$6)+SUMIFS('Resumen Anual'!$CO$112,DU126,'Resumen Anual'!$V$9,DF112,'Resumen Anual'!$BI$64)+SUMIFS('Resumen Anual'!$CO$170,DU126,'Resumen Anual'!$V$9,DF112,'Resumen Anual'!$BI$122)+SUMIFS('Resumen Anual'!$CO$228,DU126,'Resumen Anual'!$V$9,DF112,'Resumen Anual'!$BI$180)+SUMIFS('Resumen Anual'!$CO$286,DU126,'Resumen Anual'!$V$9,DF112,'Resumen Anual'!$BI$238)+SUMIFS('Resumen Anual'!$CO$344,DU126,'Resumen Anual'!$V$9,DF112,'Resumen Anual'!$BI$296)+SUMIFS('Resumen Anual'!$CO$402,DU126,'Resumen Anual'!$V$9,DF112,'Resumen Anual'!$BI$354)+SUMIFS('Resumen Anual'!$CO$460,DU126,'Resumen Anual'!$V$9,DF112,'Resumen Anual'!$BI$412)+SUMIFS('Resumen Anual'!$CO$518,DU126,'Resumen Anual'!$V$9,DF112,'Resumen Anual'!$BI$470)+SUMIFS('Resumen Anual'!$CO$576,DU126,'Resumen Anual'!$V$9,DF112,'Resumen Anual'!$BI$528)+SUMIFS('Resumen Anual'!$CO$634,DU126,'Resumen Anual'!$V$9,DF112,'Resumen Anual'!$BI$586)+SUMIFS('Resumen Anual'!$CO$692,DU126,'Resumen Anual'!$V$9,DF112,'Resumen Anual'!$BI$644)+SUMIFS('Resumen Anual'!$EN$54,DU126,'Resumen Anual'!$V$9,DF112,'Resumen Anual'!$DH$6)+SUMIFS('Resumen Anual'!$EN$112,DU126,'Resumen Anual'!$V$9,DF112,'Resumen Anual'!$DH$64)+SUMIFS('Resumen Anual'!$EN$170,DU126,'Resumen Anual'!$V$9,DF112,'Resumen Anual'!$DH$122)+SUMIFS('Resumen Anual'!$EN$228,DU126,'Resumen Anual'!$V$9,DF112,'Resumen Anual'!$DH$180)+SUMIFS('Resumen Anual'!$EN$286,DU126,'Resumen Anual'!$V$9,DF112,'Resumen Anual'!$DH$238)+SUMIFS('Resumen Anual'!$EN$344,DU126,'Resumen Anual'!$V$9,DF112,'Resumen Anual'!$DH$296)+SUMIFS('Resumen Anual'!$EN$402,DU126,'Resumen Anual'!$V$9,DF112,'Resumen Anual'!$DH$354)+SUMIFS('Resumen Anual'!$EN$460,DU126,'Resumen Anual'!$V$9,DF112,'Resumen Anual'!$DH$412)+SUMIFS('Resumen Anual'!$EN$518,DU126,'Resumen Anual'!$V$9,DF112,'Resumen Anual'!$DH$470)+SUMIFS('Resumen Anual'!$EN$576,DU126,'Resumen Anual'!$V$9,DF112,'Resumen Anual'!$DH$528)+SUMIFS('Resumen Anual'!$EN$634,DU126,'Resumen Anual'!$V$9,DF112,'Resumen Anual'!$DH$586)+SUMIFS('Resumen Anual'!$EN$692,DU126,'Resumen Anual'!$V$9,DF112,'Resumen Anual'!$DH$644)+SUMIFS('Resumen Anual'!$GK$54,DU126,'Resumen Anual'!$V$9,DF112,'Resumen Anual'!$FE$6)+SUMIFS('Resumen Anual'!$GK$112,DU126,'Resumen Anual'!$V$9,DF112,'Resumen Anual'!$FE$64)+SUMIFS('Resumen Anual'!$GK$170,DU126,'Resumen Anual'!$V$9,DF112,'Resumen Anual'!$FE$122)+SUMIFS('Resumen Anual'!$GK$228,DU126,'Resumen Anual'!$V$9,DF112,'Resumen Anual'!$FE$180)+SUMIFS('Resumen Anual'!$GK$286,DU126,'Resumen Anual'!$V$9,DF112,'Resumen Anual'!$FE$238)+SUMIFS('Resumen Anual'!$GK$344,DU126,'Resumen Anual'!$V$9,DF112,'Resumen Anual'!$FE$296)+SUMIFS('Resumen Anual'!$GK$402,DU126,'Resumen Anual'!$V$9,DF112,'Resumen Anual'!$FE$354)+SUMIFS('Resumen Anual'!$GK$460,DU126,'Resumen Anual'!$V$9,DF112,'Resumen Anual'!$FE$412)+SUMIFS('Resumen Anual'!$GK$518,DU126,'Resumen Anual'!$V$9,DF112,'Resumen Anual'!$FE$470)+SUMIFS('Resumen Anual'!$GK$576,DU126,'Resumen Anual'!$V$9,DF112,'Resumen Anual'!$FE$528)+SUMIFS('Resumen Anual'!$GK$634,DU126,'Resumen Anual'!$V$9,DF112,'Resumen Anual'!$FE$586)+SUMIFS('Resumen Anual'!$GK$692,DU126,'Resumen Anual'!$V$9,DF112,'Resumen Anual'!$FE$644)</f>
        <v>0</v>
      </c>
      <c r="EM126" s="756"/>
      <c r="EN126" s="756"/>
      <c r="EO126" s="756">
        <f>SUMIFS('Resumen Anual'!$AU$54,DU126,'Resumen Anual'!$V$9,DF112,'Resumen Anual'!$L$6)+SUMIFS('Resumen Anual'!$AU$112,DU126,'Resumen Anual'!$V$9,DF112,'Resumen Anual'!$L$64)+SUMIFS('Resumen Anual'!$AU$170,DU126,'Resumen Anual'!$V$9,DF112,'Resumen Anual'!$L$122)+SUMIFS('Resumen Anual'!$AU$228,DU126,'Resumen Anual'!$V$9,DF112,'Resumen Anual'!$L$180)+SUMIFS('Resumen Anual'!$AU$286,DU126,'Resumen Anual'!$V$9,DF112,'Resumen Anual'!$L$238)+SUMIFS('Resumen Anual'!$AU$344,DU126,'Resumen Anual'!$V$9,DF112,'Resumen Anual'!$L$296)+SUMIFS('Resumen Anual'!$AU$402,DU126,'Resumen Anual'!$V$9,DF112,'Resumen Anual'!$L$354)+SUMIFS('Resumen Anual'!$AU$460,DU126,'Resumen Anual'!$V$9,DF112,'Resumen Anual'!$L$412)+SUMIFS('Resumen Anual'!$AU$518,DU126,'Resumen Anual'!$V$9,DF112,'Resumen Anual'!$L$470)+SUMIFS('Resumen Anual'!$AU$576,DU126,'Resumen Anual'!$V$9,DF112,'Resumen Anual'!$L$528)+SUMIFS('Resumen Anual'!$AU$634,DU126,'Resumen Anual'!$V$9,DF112,'Resumen Anual'!$L$586)+SUMIFS('Resumen Anual'!$AU$692,DU126,'Resumen Anual'!$V$9,DF112,'Resumen Anual'!$L$644)+SUMIFS('Resumen Anual'!$CR$54,DU126,'Resumen Anual'!$V$9,DF112,'Resumen Anual'!$BI$6)+SUMIFS('Resumen Anual'!$CR$112,DU126,'Resumen Anual'!$V$9,DF112,'Resumen Anual'!$BI$64)+SUMIFS('Resumen Anual'!$CR$170,DU126,'Resumen Anual'!$V$9,DF112,'Resumen Anual'!$BI$122)+SUMIFS('Resumen Anual'!$CR$228,DU126,'Resumen Anual'!$V$9,DF112,'Resumen Anual'!$BI$180)+SUMIFS('Resumen Anual'!$CR$286,DU126,'Resumen Anual'!$V$9,DF112,'Resumen Anual'!$BI$238)+SUMIFS('Resumen Anual'!$CR$344,DU126,'Resumen Anual'!$V$9,DF112,'Resumen Anual'!$BI$296)+SUMIFS('Resumen Anual'!$CR$402,DU126,'Resumen Anual'!$V$9,DF112,'Resumen Anual'!$BI$354)+SUMIFS('Resumen Anual'!$CR$460,DU126,'Resumen Anual'!$V$9,DF112,'Resumen Anual'!$BI$412)+SUMIFS('Resumen Anual'!$CR$518,DU126,'Resumen Anual'!$V$9,DF112,'Resumen Anual'!$BI$470)+SUMIFS('Resumen Anual'!$CR$576,DU126,'Resumen Anual'!$V$9,DF112,'Resumen Anual'!$BI$528)+SUMIFS('Resumen Anual'!$CR$634,DU126,'Resumen Anual'!$V$9,DF112,'Resumen Anual'!$BI$586)+SUMIFS('Resumen Anual'!$CR$692,DU126,'Resumen Anual'!$V$9,DF112,'Resumen Anual'!$BI$644)+SUMIFS('Resumen Anual'!$EQ$54,DU126,'Resumen Anual'!$V$9,DF112,'Resumen Anual'!$DH$6)+SUMIFS('Resumen Anual'!$EQ$112,DU126,'Resumen Anual'!$V$9,DF112,'Resumen Anual'!$DH$64)+SUMIFS('Resumen Anual'!$EQ$170,DU126,'Resumen Anual'!$V$9,DF112,'Resumen Anual'!$DH$122)+SUMIFS('Resumen Anual'!$EQ$228,DU126,'Resumen Anual'!$V$9,DF112,'Resumen Anual'!$DH$180)+SUMIFS('Resumen Anual'!$EQ$286,DU126,'Resumen Anual'!$V$9,DF112,'Resumen Anual'!$DH$238)+SUMIFS('Resumen Anual'!$EQ$344,DU126,'Resumen Anual'!$V$9,DF112,'Resumen Anual'!$DH$296)+SUMIFS('Resumen Anual'!$EQ$402,DU126,'Resumen Anual'!$V$9,DF112,'Resumen Anual'!$DH$354)+SUMIFS('Resumen Anual'!$EQ$460,DU126,'Resumen Anual'!$V$9,DF112,'Resumen Anual'!$DH$412)+SUMIFS('Resumen Anual'!$EQ$518,DU126,'Resumen Anual'!$V$9,DF112,'Resumen Anual'!$DH$470)+SUMIFS('Resumen Anual'!$EQ$576,DU126,'Resumen Anual'!$V$9,DF112,'Resumen Anual'!$DH$528)+SUMIFS('Resumen Anual'!$EQ$634,DU126,'Resumen Anual'!$V$9,DF112,'Resumen Anual'!$DH$586)+SUMIFS('Resumen Anual'!$EQ$692,DU126,'Resumen Anual'!$V$9,DF112,'Resumen Anual'!$DH$644)+SUMIFS('Resumen Anual'!$GN$54,DU126,'Resumen Anual'!$V$9,DF112,'Resumen Anual'!$FE$6)+SUMIFS('Resumen Anual'!$GN$112,DU126,'Resumen Anual'!$V$9,DF112,'Resumen Anual'!$FE$64)+SUMIFS('Resumen Anual'!$GN$170,DU126,'Resumen Anual'!$V$9,DF112,'Resumen Anual'!$FE$122)+SUMIFS('Resumen Anual'!$GN$228,DU126,'Resumen Anual'!$V$9,DF112,'Resumen Anual'!$FE$180)+SUMIFS('Resumen Anual'!$GN$286,DU126,'Resumen Anual'!$V$9,DF112,'Resumen Anual'!$FE$238)+SUMIFS('Resumen Anual'!$GN$344,DU126,'Resumen Anual'!$V$9,DF112,'Resumen Anual'!$FE$296)+SUMIFS('Resumen Anual'!$GN$402,DU126,'Resumen Anual'!$V$9,DF112,'Resumen Anual'!$FE$354)+SUMIFS('Resumen Anual'!$GN$460,DU126,'Resumen Anual'!$V$9,DF112,'Resumen Anual'!$FE$412)+SUMIFS('Resumen Anual'!$GN$518,DU126,'Resumen Anual'!$V$9,DF112,'Resumen Anual'!$FE$470)+SUMIFS('Resumen Anual'!$GN$576,DU126,'Resumen Anual'!$V$9,DF112,'Resumen Anual'!$FE$528)+SUMIFS('Resumen Anual'!$GN$634,DU126,'Resumen Anual'!$V$9,DF112,'Resumen Anual'!$FE$586)+SUMIFS('Resumen Anual'!$GN$692,DU126,'Resumen Anual'!$V$9,DF112,'Resumen Anual'!$FE$644)</f>
        <v>0</v>
      </c>
      <c r="EP126" s="756"/>
      <c r="EQ126" s="1215"/>
      <c r="ER126" s="1200"/>
      <c r="ES126" s="171"/>
      <c r="ET126" s="775" t="str">
        <f>'Resumen Anual'!$C$24</f>
        <v>INSTR.</v>
      </c>
      <c r="EU126" s="776"/>
      <c r="EV126" s="776"/>
      <c r="EW126" s="776"/>
      <c r="EX126" s="761">
        <f>SUMIF('Resumen Anual'!$FE$622,FC112,'Resumen Anual'!$FA$640)+SUMIF('Resumen Anual'!$DH$622,FC112,'Resumen Anual'!$DD$640)+SUMIF('Resumen Anual'!$BI$622,FC112,'Resumen Anual'!$BE$640)+SUMIF('Resumen Anual'!$L$622,FC112,'Resumen Anual'!$H$640)+SUMIF('Resumen Anual'!$FE$566,FC112,'Resumen Anual'!$FA$584)+SUMIF('Resumen Anual'!$DH$566,FC112,'Resumen Anual'!$DD$584)+SUMIF('Resumen Anual'!$BI$566,FC112,'Resumen Anual'!$BE$584)+SUMIF('Resumen Anual'!$L$566,FC112,'Resumen Anual'!$H$584)+SUMIF('Resumen Anual'!$FE$510,FC112,'Resumen Anual'!$FA$528)+SUMIF('Resumen Anual'!$DH$510,FC112,'Resumen Anual'!$DD$528)+SUMIF('Resumen Anual'!$BI$510,FC112,'Resumen Anual'!$BE$528)+SUMIF('Resumen Anual'!$L$510,FC112,'Resumen Anual'!$H$528)+SUMIF('Resumen Anual'!$FE$454,FC112,'Resumen Anual'!$FA$472)+SUMIF('Resumen Anual'!$DH$454,FC112,'Resumen Anual'!$DD$472)+SUMIF('Resumen Anual'!$BI$454,FC112,'Resumen Anual'!$BE$472)+SUMIF('Resumen Anual'!$L$454,FC112,'Resumen Anual'!$H$472)+SUMIF('Resumen Anual'!$FE$398,FC112,'Resumen Anual'!$FA$416)+SUMIF('Resumen Anual'!$DH$398,FC112,'Resumen Anual'!$DD$416)+SUMIF('Resumen Anual'!$BI$398,FC112,'Resumen Anual'!$BE$416)+SUMIF('Resumen Anual'!$L$398,FC112,'Resumen Anual'!$H$416)+SUMIF('Resumen Anual'!$FE$342,FC112,'Resumen Anual'!$FA$360)+SUMIF('Resumen Anual'!$DH$342,FC112,'Resumen Anual'!$DD$360)+SUMIF('Resumen Anual'!$BI$342,FC112,'Resumen Anual'!$BE$360)+SUMIF('Resumen Anual'!$L$342,FC112,'Resumen Anual'!$H$360)+SUMIF('Resumen Anual'!$FE$286,FC112,'Resumen Anual'!$FA$304)+SUMIF('Resumen Anual'!$DH$286,FC112,'Resumen Anual'!$DD$304)+SUMIF('Resumen Anual'!$BI$286,FC112,'Resumen Anual'!$BE$304)+SUMIF('Resumen Anual'!$L$286,FC112,'Resumen Anual'!$H$304)+SUMIF('Resumen Anual'!$FE$230,FC112,'Resumen Anual'!$FA$248)+SUMIF('Resumen Anual'!$DH$230,FC112,'Resumen Anual'!$DD$248)+SUMIF('Resumen Anual'!$BI$230,FC112,'Resumen Anual'!$BE$248)+SUMIF('Resumen Anual'!$L$230,FC112,'Resumen Anual'!$H$248)+SUMIF('Resumen Anual'!$FE$174,FC112,'Resumen Anual'!$FA$192)+SUMIF('Resumen Anual'!$DH$174,FC112,'Resumen Anual'!$DD$192)+SUMIF('Resumen Anual'!$BI$174,FC112,'Resumen Anual'!$BE$192)+SUMIF('Resumen Anual'!$L$174,FC112,'Resumen Anual'!$H$192)+SUMIF('Resumen Anual'!$FE$118,FC112,'Resumen Anual'!$FA$136)+SUMIF('Resumen Anual'!$DH$118,FC112,'Resumen Anual'!$DD$136)+SUMIF('Resumen Anual'!$BI$118,FC112,'Resumen Anual'!$BE$136)+SUMIF('Resumen Anual'!$L$118,FC112,'Resumen Anual'!$H$136)+SUMIF('Resumen Anual'!$FE$62,FC112,'Resumen Anual'!$FA$80)+SUMIF('Resumen Anual'!$DH$62,FC112,'Resumen Anual'!$DD$80)+SUMIF('Resumen Anual'!$BI$62,FC112,'Resumen Anual'!$BE$80)+SUMIF('Resumen Anual'!$L$62,FC112,'Resumen Anual'!$H$80)+SUMIF('Resumen Anual'!$FE$6,FC112,'Resumen Anual'!$FA$24)+SUMIF('Resumen Anual'!$DH$6,FC112,'Resumen Anual'!$DD$24)+SUMIF('Resumen Anual'!$BI$6,FC112,'Resumen Anual'!$BE$24)+SUMIF('Resumen Anual'!$L$6,FC112,'Resumen Anual'!$H$24)+SUMIF('Bitácoras Anteriores'!$K$6,FC112,'Bitácoras Anteriores'!$F$20)+SUMIF('Bitácoras Anteriores'!$K$59,$K$6,'Bitácoras Anteriores'!$F$73)+SUMIF('Bitácoras Anteriores'!$K$112,FC112,'Bitácoras Anteriores'!$F$126)+SUMIF('Bitácoras Anteriores'!$K$165,FC112,'Bitácoras Anteriores'!$F$179)+SUMIF('Bitácoras Anteriores'!$K$218,FC112,'Bitácoras Anteriores'!$F$232)+SUMIF('Bitácoras Anteriores'!$K$271,FC112,'Bitácoras Anteriores'!$F$285)+SUMIF('Bitácoras Anteriores'!$K$324,FC112,'Bitácoras Anteriores'!$F$338)+SUMIF('Bitácoras Anteriores'!$BH$6,FC112,'Bitácoras Anteriores'!$BD$20)+SUMIF('Bitácoras Anteriores'!$BH$59,$K$6,'Bitácoras Anteriores'!$BD$73)+SUMIF('Bitácoras Anteriores'!$BH$112,FC112,'Bitácoras Anteriores'!$BD$126)+SUMIF('Bitácoras Anteriores'!$BH$165,FC112,'Bitácoras Anteriores'!$BD$179)+SUMIF('Bitácoras Anteriores'!$BH$218,FC112,'Bitácoras Anteriores'!$BD$232)+SUMIF('Bitácoras Anteriores'!$BH$271,FC112,'Bitácoras Anteriores'!$BD$285)+SUMIF('Bitácoras Anteriores'!$BH$324,FC112,'Bitácoras Anteriores'!$BD$338)+SUMIF('Bitácoras Anteriores'!$DF$6,FC112,'Bitácoras Anteriores'!$DB$20)+SUMIF('Bitácoras Anteriores'!$DF$59,$K$6,'Bitácoras Anteriores'!$DB$73)+SUMIF('Bitácoras Anteriores'!$DF$112,FC112,'Bitácoras Anteriores'!$DB$126)+SUMIF('Bitácoras Anteriores'!$DF$165,FC112,'Bitácoras Anteriores'!$DB$179)+SUMIF('Bitácoras Anteriores'!$DF$218,FC112,'Bitácoras Anteriores'!$DB$232)+SUMIF('Bitácoras Anteriores'!$DF$271,FC112,'Bitácoras Anteriores'!$DB$285)+SUMIF('Bitácoras Anteriores'!$DF$324,FC112,'Bitácoras Anteriores'!$DB$338)+SUMIF('Bitácoras Anteriores'!$FC$6,FC112,'Bitácoras Anteriores'!$EY$20)+SUMIF('Bitácoras Anteriores'!$FC$59,$K$6,'Bitácoras Anteriores'!$EY$73)+SUMIF('Bitácoras Anteriores'!$FC$112,FC112,'Bitácoras Anteriores'!$EY$126)+SUMIF('Bitácoras Anteriores'!$FC$165,FC112,'Bitácoras Anteriores'!$EY$179)+SUMIF('Bitácoras Anteriores'!$FC$218,FC112,'Bitácoras Anteriores'!$EY$232)+SUMIF('Bitácoras Anteriores'!$FC$271,FC112,'Bitácoras Anteriores'!$EY$285)+SUMIF('Bitácoras Anteriores'!$FC$324,FC112,'Bitácoras Anteriores'!$EY$338)</f>
        <v>0</v>
      </c>
      <c r="EY126" s="762"/>
      <c r="EZ126" s="762"/>
      <c r="FA126" s="762"/>
      <c r="FB126" s="762"/>
      <c r="FC126" s="762"/>
      <c r="FD126" s="763"/>
      <c r="FE126" s="632"/>
      <c r="FF126" s="793" t="str">
        <f>'Resumen Anual'!$O$24</f>
        <v>ATERRIZAJES</v>
      </c>
      <c r="FG126" s="794"/>
      <c r="FH126" s="794"/>
      <c r="FI126" s="794"/>
      <c r="FJ126" s="794"/>
      <c r="FK126" s="794"/>
      <c r="FL126" s="794"/>
      <c r="FM126" s="794"/>
      <c r="FN126" s="794"/>
      <c r="FO126" s="794"/>
      <c r="FP126" s="795"/>
      <c r="FQ126" s="15"/>
      <c r="FR126" s="771">
        <f>IF(FR118=0," ",FR118+4)</f>
        <v>2026</v>
      </c>
      <c r="FS126" s="772"/>
      <c r="FT126" s="772"/>
      <c r="FU126" s="772"/>
      <c r="FV126" s="772"/>
      <c r="FW126" s="1214">
        <f>SUMIFS('Resumen Anual'!$AF$54,FR126,'Resumen Anual'!$V$9,FC112,'Resumen Anual'!$L$6)+SUMIFS('Resumen Anual'!$AF$112,FR126,'Resumen Anual'!$V$9,FC112,'Resumen Anual'!$L$64)+SUMIFS('Resumen Anual'!$AF$170,FR126,'Resumen Anual'!$V$9,FC112,'Resumen Anual'!$L$122)+SUMIFS('Resumen Anual'!$AF$228,FR126,'Resumen Anual'!$V$9,FC112,'Resumen Anual'!$L$180)+SUMIFS('Resumen Anual'!$AF$286,FR126,'Resumen Anual'!$V$9,FC112,'Resumen Anual'!$L$238)+SUMIFS('Resumen Anual'!$AF$344,FR126,'Resumen Anual'!$V$9,FC112,'Resumen Anual'!$L$296)+SUMIFS('Resumen Anual'!$AF$402,FR126,'Resumen Anual'!$V$9,FC112,'Resumen Anual'!$L$354)+SUMIFS('Resumen Anual'!$AF$460,FR126,'Resumen Anual'!$V$9,FC112,'Resumen Anual'!$L$412)+SUMIFS('Resumen Anual'!$AF$518,FR126,'Resumen Anual'!$V$9,FC112,'Resumen Anual'!$L$470)+SUMIFS('Resumen Anual'!$AF$576,FR126,'Resumen Anual'!$V$9,FC112,'Resumen Anual'!$L$528)+SUMIFS('Resumen Anual'!$AF$634,FR126,'Resumen Anual'!$V$9,FC112,'Resumen Anual'!$L$586)+SUMIFS('Resumen Anual'!$AF$692,FR126,'Resumen Anual'!$V$9,FC112,'Resumen Anual'!$L$644)+SUMIFS('Resumen Anual'!$CC$54,FR126,'Resumen Anual'!$V$9,FC112,'Resumen Anual'!$BI$6)+SUMIFS('Resumen Anual'!$CC$112,FR126,'Resumen Anual'!$V$9,FC112,'Resumen Anual'!$BI$64)+SUMIFS('Resumen Anual'!$CC$170,FR126,'Resumen Anual'!$V$9,FC112,'Resumen Anual'!$BI$122)+SUMIFS('Resumen Anual'!$CC$228,FR126,'Resumen Anual'!$V$9,FC112,'Resumen Anual'!$BI$180)+SUMIFS('Resumen Anual'!$CC$286,FR126,'Resumen Anual'!$V$9,FC112,'Resumen Anual'!$BI$238)+SUMIFS('Resumen Anual'!$CC$344,FR126,'Resumen Anual'!$V$9,FC112,'Resumen Anual'!$BI$296)+SUMIFS('Resumen Anual'!$CC$402,FR126,'Resumen Anual'!$V$9,FC112,'Resumen Anual'!$BI$354)+SUMIFS('Resumen Anual'!$CC$460,FR126,'Resumen Anual'!$V$9,FC112,'Resumen Anual'!$BI$412)+SUMIFS('Resumen Anual'!$CC$518,FR126,'Resumen Anual'!$V$9,FC112,'Resumen Anual'!$BI$470)+SUMIFS('Resumen Anual'!$CC$576,FR126,'Resumen Anual'!$V$9,FC112,'Resumen Anual'!$BI$528)+SUMIFS('Resumen Anual'!$CC$634,FR126,'Resumen Anual'!$V$9,FC112,'Resumen Anual'!$BI$586)+SUMIFS('Resumen Anual'!$CC$692,FR126,'Resumen Anual'!$V$9,FC112,'Resumen Anual'!$BI$644)+SUMIFS('Resumen Anual'!$EB$54,FR126,'Resumen Anual'!$V$9,FC112,'Resumen Anual'!$DH$6)+SUMIFS('Resumen Anual'!$EB$112,FR126,'Resumen Anual'!$V$9,FC112,'Resumen Anual'!$DH$64)+SUMIFS('Resumen Anual'!$EB$170,FR126,'Resumen Anual'!$V$9,FC112,'Resumen Anual'!$DH$122)+SUMIFS('Resumen Anual'!$EB$228,FR126,'Resumen Anual'!$V$9,FC112,'Resumen Anual'!$DH$180)+SUMIFS('Resumen Anual'!$EB$286,FR126,'Resumen Anual'!$V$9,FC112,'Resumen Anual'!$DH$238)+SUMIFS('Resumen Anual'!$EB$344,FR126,'Resumen Anual'!$V$9,FC112,'Resumen Anual'!$DH$296)+SUMIFS('Resumen Anual'!$EB$402,FR126,'Resumen Anual'!$V$9,FC112,'Resumen Anual'!$DH$354)+SUMIFS('Resumen Anual'!$EB$460,FR126,'Resumen Anual'!$V$9,FC112,'Resumen Anual'!$DH$412)+SUMIFS('Resumen Anual'!$EB$518,FR126,'Resumen Anual'!$V$9,FC112,'Resumen Anual'!$DH$470)+SUMIFS('Resumen Anual'!$EB$576,FR126,'Resumen Anual'!$V$9,FC112,'Resumen Anual'!$DH$528)+SUMIFS('Resumen Anual'!$EB$634,FR126,'Resumen Anual'!$V$9,FC112,'Resumen Anual'!$DH$586)+SUMIFS('Resumen Anual'!$EB$692,FR126,'Resumen Anual'!$V$9,FC112,'Resumen Anual'!$DH$644)+SUMIFS('Resumen Anual'!$FY$54,FR126,'Resumen Anual'!$V$9,FC112,'Resumen Anual'!$FE$6)+SUMIFS('Resumen Anual'!$FY$112,FR126,'Resumen Anual'!$V$9,FC112,'Resumen Anual'!$FE$64)+SUMIFS('Resumen Anual'!$FY$170,FR126,'Resumen Anual'!$V$9,FC112,'Resumen Anual'!$FE$122)+SUMIFS('Resumen Anual'!$FY$228,FR126,'Resumen Anual'!$V$9,FC112,'Resumen Anual'!$FE$180)+SUMIFS('Resumen Anual'!$FY$286,FR126,'Resumen Anual'!$V$9,FC112,'Resumen Anual'!$FE$238)+SUMIFS('Resumen Anual'!$FY$344,FR126,'Resumen Anual'!$V$9,FC112,'Resumen Anual'!$FE$296)+SUMIFS('Resumen Anual'!$FY$402,FR126,'Resumen Anual'!$V$9,FC112,'Resumen Anual'!$FE$354)+SUMIFS('Resumen Anual'!$FY$460,FR126,'Resumen Anual'!$V$9,FC112,'Resumen Anual'!$FE$412)+SUMIFS('Resumen Anual'!$FY$518,FR126,'Resumen Anual'!$V$9,FC112,'Resumen Anual'!$FE$470)+SUMIFS('Resumen Anual'!$FY$576,FR126,'Resumen Anual'!$V$9,FC112,'Resumen Anual'!$FE$528)+SUMIFS('Resumen Anual'!$FY$634,FR126,'Resumen Anual'!$V$9,FC112,'Resumen Anual'!$FE$586)+SUMIFS('Resumen Anual'!$FY$692,FR126,'Resumen Anual'!$V$9,FC112,'Resumen Anual'!$FE$644)</f>
        <v>0</v>
      </c>
      <c r="FX126" s="770"/>
      <c r="FY126" s="770"/>
      <c r="FZ126" s="770"/>
      <c r="GA126" s="770">
        <f>SUMIFS('Resumen Anual'!$AJ$54,FR126,'Resumen Anual'!$V$9,FC112,'Resumen Anual'!$L$6)+SUMIFS('Resumen Anual'!$AJ$112,FR126,'Resumen Anual'!$V$9,FC112,'Resumen Anual'!$L$64)+SUMIFS('Resumen Anual'!$AJ$170,FR126,'Resumen Anual'!$V$9,FC112,'Resumen Anual'!$L$122)+SUMIFS('Resumen Anual'!$AJ$228,FR126,'Resumen Anual'!$V$9,FC112,'Resumen Anual'!$L$180)+SUMIFS('Resumen Anual'!$AJ$286,FR126,'Resumen Anual'!$V$9,FC112,'Resumen Anual'!$L$238)+SUMIFS('Resumen Anual'!$AJ$344,FR126,'Resumen Anual'!$V$9,FC112,'Resumen Anual'!$L$296)+SUMIFS('Resumen Anual'!$AJ$402,FR126,'Resumen Anual'!$V$9,FC112,'Resumen Anual'!$L$354)+SUMIFS('Resumen Anual'!$AJ$460,FR126,'Resumen Anual'!$V$9,FC112,'Resumen Anual'!$L$412)+SUMIFS('Resumen Anual'!$AJ$518,FR126,'Resumen Anual'!$V$9,FC112,'Resumen Anual'!$L$470)+SUMIFS('Resumen Anual'!$AJ$576,FR126,'Resumen Anual'!$V$9,FC112,'Resumen Anual'!$L$528)+SUMIFS('Resumen Anual'!$AJ$634,FR126,'Resumen Anual'!$V$9,FC112,'Resumen Anual'!$L$586)+SUMIFS('Resumen Anual'!$AJ$692,FR126,'Resumen Anual'!$V$9,FC112,'Resumen Anual'!$L$644)+SUMIFS('Resumen Anual'!$CG$54,FR126,'Resumen Anual'!$V$9,FC112,'Resumen Anual'!$BI$6)+SUMIFS('Resumen Anual'!$CG$112,FR126,'Resumen Anual'!$V$9,FC112,'Resumen Anual'!$BI$64)+SUMIFS('Resumen Anual'!$CG$170,FR126,'Resumen Anual'!$V$9,FC112,'Resumen Anual'!$BI$122)+SUMIFS('Resumen Anual'!$CG$228,FR126,'Resumen Anual'!$V$9,FC112,'Resumen Anual'!$BI$180)+SUMIFS('Resumen Anual'!$CG$286,FR126,'Resumen Anual'!$V$9,FC112,'Resumen Anual'!$BI$238)+SUMIFS('Resumen Anual'!$CG$344,FR126,'Resumen Anual'!$V$9,FC112,'Resumen Anual'!$BI$296)+SUMIFS('Resumen Anual'!$CG$402,FR126,'Resumen Anual'!$V$9,FC112,'Resumen Anual'!$BI$354)+SUMIFS('Resumen Anual'!$CG$460,FR126,'Resumen Anual'!$V$9,FC112,'Resumen Anual'!$BI$412)+SUMIFS('Resumen Anual'!$CG$518,FR126,'Resumen Anual'!$V$9,FC112,'Resumen Anual'!$BI$470)+SUMIFS('Resumen Anual'!$CG$576,FR126,'Resumen Anual'!$V$9,FC112,'Resumen Anual'!$BI$528)+SUMIFS('Resumen Anual'!$CG$634,FR126,'Resumen Anual'!$V$9,FC112,'Resumen Anual'!$BI$586)+SUMIFS('Resumen Anual'!$CG$692,FR126,'Resumen Anual'!$V$9,FC112,'Resumen Anual'!$BI$644)+SUMIFS('Resumen Anual'!$EF$54,FR126,'Resumen Anual'!$V$9,FC112,'Resumen Anual'!$DH$6)+SUMIFS('Resumen Anual'!$EF$112,FR126,'Resumen Anual'!$V$9,FC112,'Resumen Anual'!$DH$64)+SUMIFS('Resumen Anual'!$EF$170,FR126,'Resumen Anual'!$V$9,FC112,'Resumen Anual'!$DH$122)+SUMIFS('Resumen Anual'!$EF$228,FR126,'Resumen Anual'!$V$9,FC112,'Resumen Anual'!$DH$180)+SUMIFS('Resumen Anual'!$EF$286,FR126,'Resumen Anual'!$V$9,FC112,'Resumen Anual'!$DH$238)+SUMIFS('Resumen Anual'!$EF$344,FR126,'Resumen Anual'!$V$9,FC112,'Resumen Anual'!$DH$296)+SUMIFS('Resumen Anual'!$EF$402,FR126,'Resumen Anual'!$V$9,FC112,'Resumen Anual'!$DH$354)+SUMIFS('Resumen Anual'!$EF$460,FR126,'Resumen Anual'!$V$9,FC112,'Resumen Anual'!$DH$412)+SUMIFS('Resumen Anual'!$EF$518,FR126,'Resumen Anual'!$V$9,FC112,'Resumen Anual'!$DH$470)+SUMIFS('Resumen Anual'!$EF$576,FR126,'Resumen Anual'!$V$9,FC112,'Resumen Anual'!$DH$528)+SUMIFS('Resumen Anual'!$EF$634,FR126,'Resumen Anual'!$V$9,FC112,'Resumen Anual'!$DH$586)+SUMIFS('Resumen Anual'!$EF$692,FR126,'Resumen Anual'!$V$9,FC112,'Resumen Anual'!$DH$644)+SUMIFS('Resumen Anual'!$GC$54,FR126,'Resumen Anual'!$V$9,FC112,'Resumen Anual'!$FE$6)+SUMIFS('Resumen Anual'!$GC$112,FR126,'Resumen Anual'!$V$9,FC112,'Resumen Anual'!$FE$64)+SUMIFS('Resumen Anual'!$GC$170,FR126,'Resumen Anual'!$V$9,FC112,'Resumen Anual'!$FE$122)+SUMIFS('Resumen Anual'!$GC$228,FR126,'Resumen Anual'!$V$9,FC112,'Resumen Anual'!$FE$180)+SUMIFS('Resumen Anual'!$GC$286,FR126,'Resumen Anual'!$V$9,FC112,'Resumen Anual'!$FE$238)+SUMIFS('Resumen Anual'!$GC$344,FR126,'Resumen Anual'!$V$9,FC112,'Resumen Anual'!$FE$296)+SUMIFS('Resumen Anual'!$GC$402,FR126,'Resumen Anual'!$V$9,FC112,'Resumen Anual'!$FE$354)+SUMIFS('Resumen Anual'!$GC$460,FR126,'Resumen Anual'!$V$9,FC112,'Resumen Anual'!$FE$412)+SUMIFS('Resumen Anual'!$GC$518,FR126,'Resumen Anual'!$V$9,FC112,'Resumen Anual'!$FE$470)+SUMIFS('Resumen Anual'!$GC$576,FR126,'Resumen Anual'!$V$9,FC112,'Resumen Anual'!$FE$528)+SUMIFS('Resumen Anual'!$GC$634,FR126,'Resumen Anual'!$V$9,FC112,'Resumen Anual'!$FE$586)+SUMIFS('Resumen Anual'!$GC$692,FR126,'Resumen Anual'!$V$9,FC112,'Resumen Anual'!$FE$644)</f>
        <v>0</v>
      </c>
      <c r="GB126" s="770"/>
      <c r="GC126" s="770"/>
      <c r="GD126" s="770"/>
      <c r="GE126" s="770">
        <f>SUMIFS('Resumen Anual'!$AN$54,FR126,'Resumen Anual'!$V$9,FC112,'Resumen Anual'!$L$6)+SUMIFS('Resumen Anual'!$AN$112,FR126,'Resumen Anual'!$V$9,FC112,'Resumen Anual'!$L$64)+SUMIFS('Resumen Anual'!$AN$170,FR126,'Resumen Anual'!$V$9,FC112,'Resumen Anual'!$L$122)+SUMIFS('Resumen Anual'!$AN$228,FR126,'Resumen Anual'!$V$9,FC112,'Resumen Anual'!$L$180)+SUMIFS('Resumen Anual'!$AN$286,FR126,'Resumen Anual'!$V$9,FC112,'Resumen Anual'!$L$238)+SUMIFS('Resumen Anual'!$AN$344,FR126,'Resumen Anual'!$V$9,FC112,'Resumen Anual'!$L$296)+SUMIFS('Resumen Anual'!$AN$402,FR126,'Resumen Anual'!$V$9,FC112,'Resumen Anual'!$L$354)+SUMIFS('Resumen Anual'!$AN$460,FR126,'Resumen Anual'!$V$9,FC112,'Resumen Anual'!$L$412)+SUMIFS('Resumen Anual'!$AN$518,FR126,'Resumen Anual'!$V$9,FC112,'Resumen Anual'!$L$470)+SUMIFS('Resumen Anual'!$AN$576,FR126,'Resumen Anual'!$V$9,FC112,'Resumen Anual'!$L$528)+SUMIFS('Resumen Anual'!$AN$634,FR126,'Resumen Anual'!$V$9,FC112,'Resumen Anual'!$L$586)+SUMIFS('Resumen Anual'!$AN$692,FR126,'Resumen Anual'!$V$9,FC112,'Resumen Anual'!$L$644)+SUMIFS('Resumen Anual'!$CK$54,FR126,'Resumen Anual'!$V$9,FC112,'Resumen Anual'!$BI$6)+SUMIFS('Resumen Anual'!$CK$112,FR126,'Resumen Anual'!$V$9,FC112,'Resumen Anual'!$BI$64)+SUMIFS('Resumen Anual'!$CK$170,FR126,'Resumen Anual'!$V$9,FC112,'Resumen Anual'!$BI$122)+SUMIFS('Resumen Anual'!$CK$228,FR126,'Resumen Anual'!$V$9,FC112,'Resumen Anual'!$BI$180)+SUMIFS('Resumen Anual'!$CK$286,FR126,'Resumen Anual'!$V$9,FC112,'Resumen Anual'!$BI$238)+SUMIFS('Resumen Anual'!$CK$344,FR126,'Resumen Anual'!$V$9,FC112,'Resumen Anual'!$BI$296)+SUMIFS('Resumen Anual'!$CK$402,FR126,'Resumen Anual'!$V$9,FC112,'Resumen Anual'!$BI$354)+SUMIFS('Resumen Anual'!$CK$460,FR126,'Resumen Anual'!$V$9,FC112,'Resumen Anual'!$BI$412)+SUMIFS('Resumen Anual'!$CK$518,FR126,'Resumen Anual'!$V$9,FC112,'Resumen Anual'!$BI$470)+SUMIFS('Resumen Anual'!$CK$576,FR126,'Resumen Anual'!$V$9,FC112,'Resumen Anual'!$BI$528)+SUMIFS('Resumen Anual'!$CK$634,FR126,'Resumen Anual'!$V$9,FC112,'Resumen Anual'!$BI$586)+SUMIFS('Resumen Anual'!$CK$692,FR126,'Resumen Anual'!$V$9,FC112,'Resumen Anual'!$BI$644)+SUMIFS('Resumen Anual'!$EJ$54,FR126,'Resumen Anual'!$V$9,FC112,'Resumen Anual'!$DH$6)+SUMIFS('Resumen Anual'!$EJ$112,FR126,'Resumen Anual'!$V$9,FC112,'Resumen Anual'!$DH$64)+SUMIFS('Resumen Anual'!$EJ$170,FR126,'Resumen Anual'!$V$9,FC112,'Resumen Anual'!$DH$122)+SUMIFS('Resumen Anual'!$EJ$228,FR126,'Resumen Anual'!$V$9,FC112,'Resumen Anual'!$DH$180)+SUMIFS('Resumen Anual'!$EJ$286,FR126,'Resumen Anual'!$V$9,FC112,'Resumen Anual'!$DH$238)+SUMIFS('Resumen Anual'!$EJ$344,FR126,'Resumen Anual'!$V$9,FC112,'Resumen Anual'!$DH$296)+SUMIFS('Resumen Anual'!$EJ$402,FR126,'Resumen Anual'!$V$9,FC112,'Resumen Anual'!$DH$354)+SUMIFS('Resumen Anual'!$EJ$460,FR126,'Resumen Anual'!$V$9,FC112,'Resumen Anual'!$DH$412)+SUMIFS('Resumen Anual'!$EJ$518,FR126,'Resumen Anual'!$V$9,FC112,'Resumen Anual'!$DH$470)+SUMIFS('Resumen Anual'!$EJ$576,FR126,'Resumen Anual'!$V$9,FC112,'Resumen Anual'!$DH$528)+SUMIFS('Resumen Anual'!$EJ$634,FR126,'Resumen Anual'!$V$9,FC112,'Resumen Anual'!$DH$586)+SUMIFS('Resumen Anual'!$EJ$692,FR126,'Resumen Anual'!$V$9,FC112,'Resumen Anual'!$DH$644)+SUMIFS('Resumen Anual'!$GG$54,FR126,'Resumen Anual'!$V$9,FC112,'Resumen Anual'!$FE$6)+SUMIFS('Resumen Anual'!$GG$112,FR126,'Resumen Anual'!$V$9,FC112,'Resumen Anual'!$FE$64)+SUMIFS('Resumen Anual'!$GG$170,FR126,'Resumen Anual'!$V$9,FC112,'Resumen Anual'!$FE$122)+SUMIFS('Resumen Anual'!$GG$228,FR126,'Resumen Anual'!$V$9,FC112,'Resumen Anual'!$FE$180)+SUMIFS('Resumen Anual'!$GG$286,FR126,'Resumen Anual'!$V$9,FC112,'Resumen Anual'!$FE$238)+SUMIFS('Resumen Anual'!$GG$344,FR126,'Resumen Anual'!$V$9,FC112,'Resumen Anual'!$FE$296)+SUMIFS('Resumen Anual'!$GG$402,FR126,'Resumen Anual'!$V$9,FC112,'Resumen Anual'!$FE$354)+SUMIFS('Resumen Anual'!$GG$460,FR126,'Resumen Anual'!$V$9,FC112,'Resumen Anual'!$FE$412)+SUMIFS('Resumen Anual'!$GG$518,FR126,'Resumen Anual'!$V$9,FC112,'Resumen Anual'!$FE$470)+SUMIFS('Resumen Anual'!$GG$576,FR126,'Resumen Anual'!$V$9,FC112,'Resumen Anual'!$FE$528)+SUMIFS('Resumen Anual'!$GG$634,FR126,'Resumen Anual'!$V$9,FC112,'Resumen Anual'!$FE$586)+SUMIFS('Resumen Anual'!$GG$692,FR126,'Resumen Anual'!$V$9,FC112,'Resumen Anual'!$FE$644)</f>
        <v>0</v>
      </c>
      <c r="GF126" s="770"/>
      <c r="GG126" s="770"/>
      <c r="GH126" s="770"/>
      <c r="GI126" s="756">
        <f>SUMIFS('Resumen Anual'!$AR$54,FR126,'Resumen Anual'!$V$9,FC112,'Resumen Anual'!$L$6)+SUMIFS('Resumen Anual'!$AR$112,FR126,'Resumen Anual'!$V$9,FC112,'Resumen Anual'!$L$64)+SUMIFS('Resumen Anual'!$AR$170,FR126,'Resumen Anual'!$V$9,FC112,'Resumen Anual'!$L$122)+SUMIFS('Resumen Anual'!$AR$228,FR126,'Resumen Anual'!$V$9,FC112,'Resumen Anual'!$L$180)+SUMIFS('Resumen Anual'!$AR$286,FR126,'Resumen Anual'!$V$9,FC112,'Resumen Anual'!$L$238)+SUMIFS('Resumen Anual'!$AR$344,FR126,'Resumen Anual'!$V$9,FC112,'Resumen Anual'!$L$296)+SUMIFS('Resumen Anual'!$AR$402,FR126,'Resumen Anual'!$V$9,FC112,'Resumen Anual'!$L$354)+SUMIFS('Resumen Anual'!$AR$460,FR126,'Resumen Anual'!$V$9,FC112,'Resumen Anual'!$L$412)+SUMIFS('Resumen Anual'!$AR$518,FR126,'Resumen Anual'!$V$9,FC112,'Resumen Anual'!$L$470)+SUMIFS('Resumen Anual'!$AR$576,FR126,'Resumen Anual'!$V$9,FC112,'Resumen Anual'!$L$528)+SUMIFS('Resumen Anual'!$AR$634,FR126,'Resumen Anual'!$V$9,FC112,'Resumen Anual'!$L$586)+SUMIFS('Resumen Anual'!$AR$692,FR126,'Resumen Anual'!$V$9,FC112,'Resumen Anual'!$L$644)+SUMIFS('Resumen Anual'!$CO$54,FR126,'Resumen Anual'!$V$9,FC112,'Resumen Anual'!$BI$6)+SUMIFS('Resumen Anual'!$CO$112,FR126,'Resumen Anual'!$V$9,FC112,'Resumen Anual'!$BI$64)+SUMIFS('Resumen Anual'!$CO$170,FR126,'Resumen Anual'!$V$9,FC112,'Resumen Anual'!$BI$122)+SUMIFS('Resumen Anual'!$CO$228,FR126,'Resumen Anual'!$V$9,FC112,'Resumen Anual'!$BI$180)+SUMIFS('Resumen Anual'!$CO$286,FR126,'Resumen Anual'!$V$9,FC112,'Resumen Anual'!$BI$238)+SUMIFS('Resumen Anual'!$CO$344,FR126,'Resumen Anual'!$V$9,FC112,'Resumen Anual'!$BI$296)+SUMIFS('Resumen Anual'!$CO$402,FR126,'Resumen Anual'!$V$9,FC112,'Resumen Anual'!$BI$354)+SUMIFS('Resumen Anual'!$CO$460,FR126,'Resumen Anual'!$V$9,FC112,'Resumen Anual'!$BI$412)+SUMIFS('Resumen Anual'!$CO$518,FR126,'Resumen Anual'!$V$9,FC112,'Resumen Anual'!$BI$470)+SUMIFS('Resumen Anual'!$CO$576,FR126,'Resumen Anual'!$V$9,FC112,'Resumen Anual'!$BI$528)+SUMIFS('Resumen Anual'!$CO$634,FR126,'Resumen Anual'!$V$9,FC112,'Resumen Anual'!$BI$586)+SUMIFS('Resumen Anual'!$CO$692,FR126,'Resumen Anual'!$V$9,FC112,'Resumen Anual'!$BI$644)+SUMIFS('Resumen Anual'!$EN$54,FR126,'Resumen Anual'!$V$9,FC112,'Resumen Anual'!$DH$6)+SUMIFS('Resumen Anual'!$EN$112,FR126,'Resumen Anual'!$V$9,FC112,'Resumen Anual'!$DH$64)+SUMIFS('Resumen Anual'!$EN$170,FR126,'Resumen Anual'!$V$9,FC112,'Resumen Anual'!$DH$122)+SUMIFS('Resumen Anual'!$EN$228,FR126,'Resumen Anual'!$V$9,FC112,'Resumen Anual'!$DH$180)+SUMIFS('Resumen Anual'!$EN$286,FR126,'Resumen Anual'!$V$9,FC112,'Resumen Anual'!$DH$238)+SUMIFS('Resumen Anual'!$EN$344,FR126,'Resumen Anual'!$V$9,FC112,'Resumen Anual'!$DH$296)+SUMIFS('Resumen Anual'!$EN$402,FR126,'Resumen Anual'!$V$9,FC112,'Resumen Anual'!$DH$354)+SUMIFS('Resumen Anual'!$EN$460,FR126,'Resumen Anual'!$V$9,FC112,'Resumen Anual'!$DH$412)+SUMIFS('Resumen Anual'!$EN$518,FR126,'Resumen Anual'!$V$9,FC112,'Resumen Anual'!$DH$470)+SUMIFS('Resumen Anual'!$EN$576,FR126,'Resumen Anual'!$V$9,FC112,'Resumen Anual'!$DH$528)+SUMIFS('Resumen Anual'!$EN$634,FR126,'Resumen Anual'!$V$9,FC112,'Resumen Anual'!$DH$586)+SUMIFS('Resumen Anual'!$EN$692,FR126,'Resumen Anual'!$V$9,FC112,'Resumen Anual'!$DH$644)+SUMIFS('Resumen Anual'!$GK$54,FR126,'Resumen Anual'!$V$9,FC112,'Resumen Anual'!$FE$6)+SUMIFS('Resumen Anual'!$GK$112,FR126,'Resumen Anual'!$V$9,FC112,'Resumen Anual'!$FE$64)+SUMIFS('Resumen Anual'!$GK$170,FR126,'Resumen Anual'!$V$9,FC112,'Resumen Anual'!$FE$122)+SUMIFS('Resumen Anual'!$GK$228,FR126,'Resumen Anual'!$V$9,FC112,'Resumen Anual'!$FE$180)+SUMIFS('Resumen Anual'!$GK$286,FR126,'Resumen Anual'!$V$9,FC112,'Resumen Anual'!$FE$238)+SUMIFS('Resumen Anual'!$GK$344,FR126,'Resumen Anual'!$V$9,FC112,'Resumen Anual'!$FE$296)+SUMIFS('Resumen Anual'!$GK$402,FR126,'Resumen Anual'!$V$9,FC112,'Resumen Anual'!$FE$354)+SUMIFS('Resumen Anual'!$GK$460,FR126,'Resumen Anual'!$V$9,FC112,'Resumen Anual'!$FE$412)+SUMIFS('Resumen Anual'!$GK$518,FR126,'Resumen Anual'!$V$9,FC112,'Resumen Anual'!$FE$470)+SUMIFS('Resumen Anual'!$GK$576,FR126,'Resumen Anual'!$V$9,FC112,'Resumen Anual'!$FE$528)+SUMIFS('Resumen Anual'!$GK$634,FR126,'Resumen Anual'!$V$9,FC112,'Resumen Anual'!$FE$586)+SUMIFS('Resumen Anual'!$GK$692,FR126,'Resumen Anual'!$V$9,FC112,'Resumen Anual'!$FE$644)</f>
        <v>0</v>
      </c>
      <c r="GJ126" s="756"/>
      <c r="GK126" s="756"/>
      <c r="GL126" s="756">
        <f>SUMIFS('Resumen Anual'!$AU$54,FR126,'Resumen Anual'!$V$9,FC112,'Resumen Anual'!$L$6)+SUMIFS('Resumen Anual'!$AU$112,FR126,'Resumen Anual'!$V$9,FC112,'Resumen Anual'!$L$64)+SUMIFS('Resumen Anual'!$AU$170,FR126,'Resumen Anual'!$V$9,FC112,'Resumen Anual'!$L$122)+SUMIFS('Resumen Anual'!$AU$228,FR126,'Resumen Anual'!$V$9,FC112,'Resumen Anual'!$L$180)+SUMIFS('Resumen Anual'!$AU$286,FR126,'Resumen Anual'!$V$9,FC112,'Resumen Anual'!$L$238)+SUMIFS('Resumen Anual'!$AU$344,FR126,'Resumen Anual'!$V$9,FC112,'Resumen Anual'!$L$296)+SUMIFS('Resumen Anual'!$AU$402,FR126,'Resumen Anual'!$V$9,FC112,'Resumen Anual'!$L$354)+SUMIFS('Resumen Anual'!$AU$460,FR126,'Resumen Anual'!$V$9,FC112,'Resumen Anual'!$L$412)+SUMIFS('Resumen Anual'!$AU$518,FR126,'Resumen Anual'!$V$9,FC112,'Resumen Anual'!$L$470)+SUMIFS('Resumen Anual'!$AU$576,FR126,'Resumen Anual'!$V$9,FC112,'Resumen Anual'!$L$528)+SUMIFS('Resumen Anual'!$AU$634,FR126,'Resumen Anual'!$V$9,FC112,'Resumen Anual'!$L$586)+SUMIFS('Resumen Anual'!$AU$692,FR126,'Resumen Anual'!$V$9,FC112,'Resumen Anual'!$L$644)+SUMIFS('Resumen Anual'!$CR$54,FR126,'Resumen Anual'!$V$9,FC112,'Resumen Anual'!$BI$6)+SUMIFS('Resumen Anual'!$CR$112,FR126,'Resumen Anual'!$V$9,FC112,'Resumen Anual'!$BI$64)+SUMIFS('Resumen Anual'!$CR$170,FR126,'Resumen Anual'!$V$9,FC112,'Resumen Anual'!$BI$122)+SUMIFS('Resumen Anual'!$CR$228,FR126,'Resumen Anual'!$V$9,FC112,'Resumen Anual'!$BI$180)+SUMIFS('Resumen Anual'!$CR$286,FR126,'Resumen Anual'!$V$9,FC112,'Resumen Anual'!$BI$238)+SUMIFS('Resumen Anual'!$CR$344,FR126,'Resumen Anual'!$V$9,FC112,'Resumen Anual'!$BI$296)+SUMIFS('Resumen Anual'!$CR$402,FR126,'Resumen Anual'!$V$9,FC112,'Resumen Anual'!$BI$354)+SUMIFS('Resumen Anual'!$CR$460,FR126,'Resumen Anual'!$V$9,FC112,'Resumen Anual'!$BI$412)+SUMIFS('Resumen Anual'!$CR$518,FR126,'Resumen Anual'!$V$9,FC112,'Resumen Anual'!$BI$470)+SUMIFS('Resumen Anual'!$CR$576,FR126,'Resumen Anual'!$V$9,FC112,'Resumen Anual'!$BI$528)+SUMIFS('Resumen Anual'!$CR$634,FR126,'Resumen Anual'!$V$9,FC112,'Resumen Anual'!$BI$586)+SUMIFS('Resumen Anual'!$CR$692,FR126,'Resumen Anual'!$V$9,FC112,'Resumen Anual'!$BI$644)+SUMIFS('Resumen Anual'!$EQ$54,FR126,'Resumen Anual'!$V$9,FC112,'Resumen Anual'!$DH$6)+SUMIFS('Resumen Anual'!$EQ$112,FR126,'Resumen Anual'!$V$9,FC112,'Resumen Anual'!$DH$64)+SUMIFS('Resumen Anual'!$EQ$170,FR126,'Resumen Anual'!$V$9,FC112,'Resumen Anual'!$DH$122)+SUMIFS('Resumen Anual'!$EQ$228,FR126,'Resumen Anual'!$V$9,FC112,'Resumen Anual'!$DH$180)+SUMIFS('Resumen Anual'!$EQ$286,FR126,'Resumen Anual'!$V$9,FC112,'Resumen Anual'!$DH$238)+SUMIFS('Resumen Anual'!$EQ$344,FR126,'Resumen Anual'!$V$9,FC112,'Resumen Anual'!$DH$296)+SUMIFS('Resumen Anual'!$EQ$402,FR126,'Resumen Anual'!$V$9,FC112,'Resumen Anual'!$DH$354)+SUMIFS('Resumen Anual'!$EQ$460,FR126,'Resumen Anual'!$V$9,FC112,'Resumen Anual'!$DH$412)+SUMIFS('Resumen Anual'!$EQ$518,FR126,'Resumen Anual'!$V$9,FC112,'Resumen Anual'!$DH$470)+SUMIFS('Resumen Anual'!$EQ$576,FR126,'Resumen Anual'!$V$9,FC112,'Resumen Anual'!$DH$528)+SUMIFS('Resumen Anual'!$EQ$634,FR126,'Resumen Anual'!$V$9,FC112,'Resumen Anual'!$DH$586)+SUMIFS('Resumen Anual'!$EQ$692,FR126,'Resumen Anual'!$V$9,FC112,'Resumen Anual'!$DH$644)+SUMIFS('Resumen Anual'!$GN$54,FR126,'Resumen Anual'!$V$9,FC112,'Resumen Anual'!$FE$6)+SUMIFS('Resumen Anual'!$GN$112,FR126,'Resumen Anual'!$V$9,FC112,'Resumen Anual'!$FE$64)+SUMIFS('Resumen Anual'!$GN$170,FR126,'Resumen Anual'!$V$9,FC112,'Resumen Anual'!$FE$122)+SUMIFS('Resumen Anual'!$GN$228,FR126,'Resumen Anual'!$V$9,FC112,'Resumen Anual'!$FE$180)+SUMIFS('Resumen Anual'!$GN$286,FR126,'Resumen Anual'!$V$9,FC112,'Resumen Anual'!$FE$238)+SUMIFS('Resumen Anual'!$GN$344,FR126,'Resumen Anual'!$V$9,FC112,'Resumen Anual'!$FE$296)+SUMIFS('Resumen Anual'!$GN$402,FR126,'Resumen Anual'!$V$9,FC112,'Resumen Anual'!$FE$354)+SUMIFS('Resumen Anual'!$GN$460,FR126,'Resumen Anual'!$V$9,FC112,'Resumen Anual'!$FE$412)+SUMIFS('Resumen Anual'!$GN$518,FR126,'Resumen Anual'!$V$9,FC112,'Resumen Anual'!$FE$470)+SUMIFS('Resumen Anual'!$GN$576,FR126,'Resumen Anual'!$V$9,FC112,'Resumen Anual'!$FE$528)+SUMIFS('Resumen Anual'!$GN$634,FR126,'Resumen Anual'!$V$9,FC112,'Resumen Anual'!$FE$586)+SUMIFS('Resumen Anual'!$GN$692,FR126,'Resumen Anual'!$V$9,FC112,'Resumen Anual'!$FE$644)</f>
        <v>0</v>
      </c>
      <c r="GM126" s="756"/>
      <c r="GN126" s="756"/>
      <c r="GO126" s="1200"/>
    </row>
    <row r="127" spans="1:197" ht="6" customHeight="1" x14ac:dyDescent="0.25">
      <c r="A127" s="171"/>
      <c r="B127" s="777"/>
      <c r="C127" s="778"/>
      <c r="D127" s="778"/>
      <c r="E127" s="778"/>
      <c r="F127" s="764"/>
      <c r="G127" s="765"/>
      <c r="H127" s="765"/>
      <c r="I127" s="765"/>
      <c r="J127" s="765"/>
      <c r="K127" s="765"/>
      <c r="L127" s="766"/>
      <c r="M127" s="632"/>
      <c r="N127" s="796"/>
      <c r="O127" s="797"/>
      <c r="P127" s="797"/>
      <c r="Q127" s="797"/>
      <c r="R127" s="797"/>
      <c r="S127" s="797"/>
      <c r="T127" s="797"/>
      <c r="U127" s="797"/>
      <c r="V127" s="797"/>
      <c r="W127" s="797"/>
      <c r="X127" s="798"/>
      <c r="Y127" s="15"/>
      <c r="Z127" s="773"/>
      <c r="AA127" s="774"/>
      <c r="AB127" s="774"/>
      <c r="AC127" s="774"/>
      <c r="AD127" s="774"/>
      <c r="AE127" s="770"/>
      <c r="AF127" s="770"/>
      <c r="AG127" s="770"/>
      <c r="AH127" s="770"/>
      <c r="AI127" s="770"/>
      <c r="AJ127" s="770"/>
      <c r="AK127" s="770"/>
      <c r="AL127" s="770"/>
      <c r="AM127" s="770"/>
      <c r="AN127" s="770"/>
      <c r="AO127" s="770"/>
      <c r="AP127" s="770"/>
      <c r="AQ127" s="756"/>
      <c r="AR127" s="756"/>
      <c r="AS127" s="756"/>
      <c r="AT127" s="756"/>
      <c r="AU127" s="756"/>
      <c r="AV127" s="1215"/>
      <c r="AW127" s="1200"/>
      <c r="AX127" s="171"/>
      <c r="AY127" s="777"/>
      <c r="AZ127" s="778"/>
      <c r="BA127" s="778"/>
      <c r="BB127" s="778"/>
      <c r="BC127" s="764"/>
      <c r="BD127" s="765"/>
      <c r="BE127" s="765"/>
      <c r="BF127" s="765"/>
      <c r="BG127" s="765"/>
      <c r="BH127" s="765"/>
      <c r="BI127" s="766"/>
      <c r="BJ127" s="632"/>
      <c r="BK127" s="796"/>
      <c r="BL127" s="797"/>
      <c r="BM127" s="797"/>
      <c r="BN127" s="797"/>
      <c r="BO127" s="797"/>
      <c r="BP127" s="797"/>
      <c r="BQ127" s="797"/>
      <c r="BR127" s="797"/>
      <c r="BS127" s="797"/>
      <c r="BT127" s="797"/>
      <c r="BU127" s="798"/>
      <c r="BV127" s="15"/>
      <c r="BW127" s="773"/>
      <c r="BX127" s="774"/>
      <c r="BY127" s="774"/>
      <c r="BZ127" s="774"/>
      <c r="CA127" s="774"/>
      <c r="CB127" s="770"/>
      <c r="CC127" s="770"/>
      <c r="CD127" s="770"/>
      <c r="CE127" s="770"/>
      <c r="CF127" s="770"/>
      <c r="CG127" s="770"/>
      <c r="CH127" s="770"/>
      <c r="CI127" s="770"/>
      <c r="CJ127" s="770"/>
      <c r="CK127" s="770"/>
      <c r="CL127" s="770"/>
      <c r="CM127" s="770"/>
      <c r="CN127" s="756"/>
      <c r="CO127" s="756"/>
      <c r="CP127" s="756"/>
      <c r="CQ127" s="756"/>
      <c r="CR127" s="756"/>
      <c r="CS127" s="756"/>
      <c r="CT127" s="1200"/>
      <c r="CU127" s="1199"/>
      <c r="CV127" s="171"/>
      <c r="CW127" s="777"/>
      <c r="CX127" s="778"/>
      <c r="CY127" s="778"/>
      <c r="CZ127" s="778"/>
      <c r="DA127" s="764"/>
      <c r="DB127" s="765"/>
      <c r="DC127" s="765"/>
      <c r="DD127" s="765"/>
      <c r="DE127" s="765"/>
      <c r="DF127" s="765"/>
      <c r="DG127" s="766"/>
      <c r="DH127" s="632"/>
      <c r="DI127" s="796"/>
      <c r="DJ127" s="797"/>
      <c r="DK127" s="797"/>
      <c r="DL127" s="797"/>
      <c r="DM127" s="797"/>
      <c r="DN127" s="797"/>
      <c r="DO127" s="797"/>
      <c r="DP127" s="797"/>
      <c r="DQ127" s="797"/>
      <c r="DR127" s="797"/>
      <c r="DS127" s="798"/>
      <c r="DT127" s="15"/>
      <c r="DU127" s="773"/>
      <c r="DV127" s="774"/>
      <c r="DW127" s="774"/>
      <c r="DX127" s="774"/>
      <c r="DY127" s="774"/>
      <c r="DZ127" s="770"/>
      <c r="EA127" s="770"/>
      <c r="EB127" s="770"/>
      <c r="EC127" s="770"/>
      <c r="ED127" s="770"/>
      <c r="EE127" s="770"/>
      <c r="EF127" s="770"/>
      <c r="EG127" s="770"/>
      <c r="EH127" s="770"/>
      <c r="EI127" s="770"/>
      <c r="EJ127" s="770"/>
      <c r="EK127" s="770"/>
      <c r="EL127" s="756"/>
      <c r="EM127" s="756"/>
      <c r="EN127" s="756"/>
      <c r="EO127" s="756"/>
      <c r="EP127" s="756"/>
      <c r="EQ127" s="1215"/>
      <c r="ER127" s="1200"/>
      <c r="ES127" s="171"/>
      <c r="ET127" s="777"/>
      <c r="EU127" s="778"/>
      <c r="EV127" s="778"/>
      <c r="EW127" s="778"/>
      <c r="EX127" s="764"/>
      <c r="EY127" s="765"/>
      <c r="EZ127" s="765"/>
      <c r="FA127" s="765"/>
      <c r="FB127" s="765"/>
      <c r="FC127" s="765"/>
      <c r="FD127" s="766"/>
      <c r="FE127" s="632"/>
      <c r="FF127" s="796"/>
      <c r="FG127" s="797"/>
      <c r="FH127" s="797"/>
      <c r="FI127" s="797"/>
      <c r="FJ127" s="797"/>
      <c r="FK127" s="797"/>
      <c r="FL127" s="797"/>
      <c r="FM127" s="797"/>
      <c r="FN127" s="797"/>
      <c r="FO127" s="797"/>
      <c r="FP127" s="798"/>
      <c r="FQ127" s="15"/>
      <c r="FR127" s="773"/>
      <c r="FS127" s="774"/>
      <c r="FT127" s="774"/>
      <c r="FU127" s="774"/>
      <c r="FV127" s="774"/>
      <c r="FW127" s="770"/>
      <c r="FX127" s="770"/>
      <c r="FY127" s="770"/>
      <c r="FZ127" s="770"/>
      <c r="GA127" s="770"/>
      <c r="GB127" s="770"/>
      <c r="GC127" s="770"/>
      <c r="GD127" s="770"/>
      <c r="GE127" s="770"/>
      <c r="GF127" s="770"/>
      <c r="GG127" s="770"/>
      <c r="GH127" s="770"/>
      <c r="GI127" s="756"/>
      <c r="GJ127" s="756"/>
      <c r="GK127" s="756"/>
      <c r="GL127" s="756"/>
      <c r="GM127" s="756"/>
      <c r="GN127" s="756"/>
      <c r="GO127" s="1200"/>
    </row>
    <row r="128" spans="1:197" ht="5.25" customHeight="1" x14ac:dyDescent="0.25">
      <c r="A128" s="171"/>
      <c r="B128" s="657"/>
      <c r="C128" s="657"/>
      <c r="D128" s="657"/>
      <c r="E128" s="657"/>
      <c r="F128" s="625"/>
      <c r="G128" s="625"/>
      <c r="H128" s="625"/>
      <c r="I128" s="625"/>
      <c r="J128" s="625"/>
      <c r="K128" s="625"/>
      <c r="L128" s="625"/>
      <c r="M128" s="625"/>
      <c r="N128" s="657"/>
      <c r="O128" s="657"/>
      <c r="P128" s="657"/>
      <c r="Q128" s="657"/>
      <c r="R128" s="657"/>
      <c r="S128" s="657"/>
      <c r="T128" s="657"/>
      <c r="U128" s="657"/>
      <c r="V128" s="657"/>
      <c r="W128" s="657"/>
      <c r="X128" s="657"/>
      <c r="Y128" s="15"/>
      <c r="Z128" s="771">
        <f>IF(Z118=0," ",Z118+5)</f>
        <v>2027</v>
      </c>
      <c r="AA128" s="772"/>
      <c r="AB128" s="772"/>
      <c r="AC128" s="772"/>
      <c r="AD128" s="772"/>
      <c r="AE128" s="1214">
        <f>SUMIFS('Resumen Anual'!$AF$54,Z128,'Resumen Anual'!$V$9,K112,'Resumen Anual'!$L$6)+SUMIFS('Resumen Anual'!$AF$112,Z128,'Resumen Anual'!$V$9,K112,'Resumen Anual'!$L$64)+SUMIFS('Resumen Anual'!$AF$170,Z128,'Resumen Anual'!$V$9,K112,'Resumen Anual'!$L$122)+SUMIFS('Resumen Anual'!$AF$228,Z128,'Resumen Anual'!$V$9,K112,'Resumen Anual'!$L$180)+SUMIFS('Resumen Anual'!$AF$286,Z128,'Resumen Anual'!$V$9,K112,'Resumen Anual'!$L$238)+SUMIFS('Resumen Anual'!$AF$344,Z128,'Resumen Anual'!$V$9,K112,'Resumen Anual'!$L$296)+SUMIFS('Resumen Anual'!$AF$402,Z128,'Resumen Anual'!$V$9,K112,'Resumen Anual'!$L$354)+SUMIFS('Resumen Anual'!$AF$460,Z128,'Resumen Anual'!$V$9,K112,'Resumen Anual'!$L$412)+SUMIFS('Resumen Anual'!$AF$518,Z128,'Resumen Anual'!$V$9,K112,'Resumen Anual'!$L$470)+SUMIFS('Resumen Anual'!$AF$576,Z128,'Resumen Anual'!$V$9,K112,'Resumen Anual'!$L$528)+SUMIFS('Resumen Anual'!$AF$634,Z128,'Resumen Anual'!$V$9,K112,'Resumen Anual'!$L$586)+SUMIFS('Resumen Anual'!$AF$692,Z128,'Resumen Anual'!$V$9,K112,'Resumen Anual'!$L$644)+SUMIFS('Resumen Anual'!$CC$54,Z128,'Resumen Anual'!$V$9,K112,'Resumen Anual'!$BI$6)+SUMIFS('Resumen Anual'!$CC$112,Z128,'Resumen Anual'!$V$9,K112,'Resumen Anual'!$BI$64)+SUMIFS('Resumen Anual'!$CC$170,Z128,'Resumen Anual'!$V$9,K112,'Resumen Anual'!$BI$122)+SUMIFS('Resumen Anual'!$CC$228,Z128,'Resumen Anual'!$V$9,K112,'Resumen Anual'!$BI$180)+SUMIFS('Resumen Anual'!$CC$286,Z128,'Resumen Anual'!$V$9,K112,'Resumen Anual'!$BI$238)+SUMIFS('Resumen Anual'!$CC$344,Z128,'Resumen Anual'!$V$9,K112,'Resumen Anual'!$BI$296)+SUMIFS('Resumen Anual'!$CC$402,Z128,'Resumen Anual'!$V$9,K112,'Resumen Anual'!$BI$354)+SUMIFS('Resumen Anual'!$CC$460,Z128,'Resumen Anual'!$V$9,K112,'Resumen Anual'!$BI$412)+SUMIFS('Resumen Anual'!$CC$518,Z128,'Resumen Anual'!$V$9,K112,'Resumen Anual'!$BI$470)+SUMIFS('Resumen Anual'!$CC$576,Z128,'Resumen Anual'!$V$9,K112,'Resumen Anual'!$BI$528)+SUMIFS('Resumen Anual'!$CC$634,Z128,'Resumen Anual'!$V$9,K112,'Resumen Anual'!$BI$586)+SUMIFS('Resumen Anual'!$CC$692,Z128,'Resumen Anual'!$V$9,K112,'Resumen Anual'!$BI$644)+SUMIFS('Resumen Anual'!$EB$54,Z128,'Resumen Anual'!$V$9,K112,'Resumen Anual'!$DH$6)+SUMIFS('Resumen Anual'!$EB$112,Z128,'Resumen Anual'!$V$9,K112,'Resumen Anual'!$DH$64)+SUMIFS('Resumen Anual'!$EB$170,Z128,'Resumen Anual'!$V$9,K112,'Resumen Anual'!$DH$122)+SUMIFS('Resumen Anual'!$EB$228,Z128,'Resumen Anual'!$V$9,K112,'Resumen Anual'!$DH$180)+SUMIFS('Resumen Anual'!$EB$286,Z128,'Resumen Anual'!$V$9,K112,'Resumen Anual'!$DH$238)+SUMIFS('Resumen Anual'!$EB$344,Z128,'Resumen Anual'!$V$9,K112,'Resumen Anual'!$DH$296)+SUMIFS('Resumen Anual'!$EB$402,Z128,'Resumen Anual'!$V$9,K112,'Resumen Anual'!$DH$354)+SUMIFS('Resumen Anual'!$EB$460,Z128,'Resumen Anual'!$V$9,K112,'Resumen Anual'!$DH$412)+SUMIFS('Resumen Anual'!$EB$518,Z128,'Resumen Anual'!$V$9,K112,'Resumen Anual'!$DH$470)+SUMIFS('Resumen Anual'!$EB$576,Z128,'Resumen Anual'!$V$9,K112,'Resumen Anual'!$DH$528)+SUMIFS('Resumen Anual'!$EB$634,Z128,'Resumen Anual'!$V$9,K112,'Resumen Anual'!$DH$586)+SUMIFS('Resumen Anual'!$EB$692,Z128,'Resumen Anual'!$V$9,K112,'Resumen Anual'!$DH$644)+SUMIFS('Resumen Anual'!$FY$54,Z128,'Resumen Anual'!$V$9,K112,'Resumen Anual'!$FE$6)+SUMIFS('Resumen Anual'!$FY$112,Z128,'Resumen Anual'!$V$9,K112,'Resumen Anual'!$FE$64)+SUMIFS('Resumen Anual'!$FY$170,Z128,'Resumen Anual'!$V$9,K112,'Resumen Anual'!$FE$122)+SUMIFS('Resumen Anual'!$FY$228,Z128,'Resumen Anual'!$V$9,K112,'Resumen Anual'!$FE$180)+SUMIFS('Resumen Anual'!$FY$286,Z128,'Resumen Anual'!$V$9,K112,'Resumen Anual'!$FE$238)+SUMIFS('Resumen Anual'!$FY$344,Z128,'Resumen Anual'!$V$9,K112,'Resumen Anual'!$FE$296)+SUMIFS('Resumen Anual'!$FY$402,Z128,'Resumen Anual'!$V$9,K112,'Resumen Anual'!$FE$354)+SUMIFS('Resumen Anual'!$FY$460,Z128,'Resumen Anual'!$V$9,K112,'Resumen Anual'!$FE$412)+SUMIFS('Resumen Anual'!$FY$518,Z128,'Resumen Anual'!$V$9,K112,'Resumen Anual'!$FE$470)+SUMIFS('Resumen Anual'!$FY$576,Z128,'Resumen Anual'!$V$9,K112,'Resumen Anual'!$FE$528)+SUMIFS('Resumen Anual'!$FY$634,Z128,'Resumen Anual'!$V$9,K112,'Resumen Anual'!$FE$586)+SUMIFS('Resumen Anual'!$FY$692,Z128,'Resumen Anual'!$V$9,K112,'Resumen Anual'!$FE$644)</f>
        <v>0</v>
      </c>
      <c r="AF128" s="770"/>
      <c r="AG128" s="770"/>
      <c r="AH128" s="770"/>
      <c r="AI128" s="770">
        <f>SUMIFS('Resumen Anual'!$AJ$54,Z128,'Resumen Anual'!$V$9,K112,'Resumen Anual'!$L$6)+SUMIFS('Resumen Anual'!$AJ$112,Z128,'Resumen Anual'!$V$9,K112,'Resumen Anual'!$L$64)+SUMIFS('Resumen Anual'!$AJ$170,Z128,'Resumen Anual'!$V$9,K112,'Resumen Anual'!$L$122)+SUMIFS('Resumen Anual'!$AJ$228,Z128,'Resumen Anual'!$V$9,K112,'Resumen Anual'!$L$180)+SUMIFS('Resumen Anual'!$AJ$286,Z128,'Resumen Anual'!$V$9,K112,'Resumen Anual'!$L$238)+SUMIFS('Resumen Anual'!$AJ$344,Z128,'Resumen Anual'!$V$9,K112,'Resumen Anual'!$L$296)+SUMIFS('Resumen Anual'!$AJ$402,Z128,'Resumen Anual'!$V$9,K112,'Resumen Anual'!$L$354)+SUMIFS('Resumen Anual'!$AJ$460,Z128,'Resumen Anual'!$V$9,K112,'Resumen Anual'!$L$412)+SUMIFS('Resumen Anual'!$AJ$518,Z128,'Resumen Anual'!$V$9,K112,'Resumen Anual'!$L$470)+SUMIFS('Resumen Anual'!$AJ$576,Z128,'Resumen Anual'!$V$9,K112,'Resumen Anual'!$L$528)+SUMIFS('Resumen Anual'!$AJ$634,Z128,'Resumen Anual'!$V$9,K112,'Resumen Anual'!$L$586)+SUMIFS('Resumen Anual'!$AJ$692,Z128,'Resumen Anual'!$V$9,K112,'Resumen Anual'!$L$644)+SUMIFS('Resumen Anual'!$CG$54,Z128,'Resumen Anual'!$V$9,K112,'Resumen Anual'!$BI$6)+SUMIFS('Resumen Anual'!$CG$112,Z128,'Resumen Anual'!$V$9,K112,'Resumen Anual'!$BI$64)+SUMIFS('Resumen Anual'!$CG$170,Z128,'Resumen Anual'!$V$9,K112,'Resumen Anual'!$BI$122)+SUMIFS('Resumen Anual'!$CG$228,Z128,'Resumen Anual'!$V$9,K112,'Resumen Anual'!$BI$180)+SUMIFS('Resumen Anual'!$CG$286,Z128,'Resumen Anual'!$V$9,K112,'Resumen Anual'!$BI$238)+SUMIFS('Resumen Anual'!$CG$344,Z128,'Resumen Anual'!$V$9,K112,'Resumen Anual'!$BI$296)+SUMIFS('Resumen Anual'!$CG$402,Z128,'Resumen Anual'!$V$9,K112,'Resumen Anual'!$BI$354)+SUMIFS('Resumen Anual'!$CG$460,Z128,'Resumen Anual'!$V$9,K112,'Resumen Anual'!$BI$412)+SUMIFS('Resumen Anual'!$CG$518,Z128,'Resumen Anual'!$V$9,K112,'Resumen Anual'!$BI$470)+SUMIFS('Resumen Anual'!$CG$576,Z128,'Resumen Anual'!$V$9,K112,'Resumen Anual'!$BI$528)+SUMIFS('Resumen Anual'!$CG$634,Z128,'Resumen Anual'!$V$9,K112,'Resumen Anual'!$BI$586)+SUMIFS('Resumen Anual'!$CG$692,Z128,'Resumen Anual'!$V$9,K112,'Resumen Anual'!$BI$644)+SUMIFS('Resumen Anual'!$EF$54,Z128,'Resumen Anual'!$V$9,K112,'Resumen Anual'!$DH$6)+SUMIFS('Resumen Anual'!$EF$112,Z128,'Resumen Anual'!$V$9,K112,'Resumen Anual'!$DH$64)+SUMIFS('Resumen Anual'!$EF$170,Z128,'Resumen Anual'!$V$9,K112,'Resumen Anual'!$DH$122)+SUMIFS('Resumen Anual'!$EF$228,Z128,'Resumen Anual'!$V$9,K112,'Resumen Anual'!$DH$180)+SUMIFS('Resumen Anual'!$EF$286,Z128,'Resumen Anual'!$V$9,K112,'Resumen Anual'!$DH$238)+SUMIFS('Resumen Anual'!$EF$344,Z128,'Resumen Anual'!$V$9,K112,'Resumen Anual'!$DH$296)+SUMIFS('Resumen Anual'!$EF$402,Z128,'Resumen Anual'!$V$9,K112,'Resumen Anual'!$DH$354)+SUMIFS('Resumen Anual'!$EF$460,Z128,'Resumen Anual'!$V$9,K112,'Resumen Anual'!$DH$412)+SUMIFS('Resumen Anual'!$EF$518,Z128,'Resumen Anual'!$V$9,K112,'Resumen Anual'!$DH$470)+SUMIFS('Resumen Anual'!$EF$576,Z128,'Resumen Anual'!$V$9,K112,'Resumen Anual'!$DH$528)+SUMIFS('Resumen Anual'!$EF$634,Z128,'Resumen Anual'!$V$9,K112,'Resumen Anual'!$DH$586)+SUMIFS('Resumen Anual'!$EF$692,Z128,'Resumen Anual'!$V$9,K112,'Resumen Anual'!$DH$644)+SUMIFS('Resumen Anual'!$GC$54,Z128,'Resumen Anual'!$V$9,K112,'Resumen Anual'!$FE$6)+SUMIFS('Resumen Anual'!$GC$112,Z128,'Resumen Anual'!$V$9,K112,'Resumen Anual'!$FE$64)+SUMIFS('Resumen Anual'!$GC$170,Z128,'Resumen Anual'!$V$9,K112,'Resumen Anual'!$FE$122)+SUMIFS('Resumen Anual'!$GC$228,Z128,'Resumen Anual'!$V$9,K112,'Resumen Anual'!$FE$180)+SUMIFS('Resumen Anual'!$GC$286,Z128,'Resumen Anual'!$V$9,K112,'Resumen Anual'!$FE$238)+SUMIFS('Resumen Anual'!$GC$344,Z128,'Resumen Anual'!$V$9,K112,'Resumen Anual'!$FE$296)+SUMIFS('Resumen Anual'!$GC$402,Z128,'Resumen Anual'!$V$9,K112,'Resumen Anual'!$FE$354)+SUMIFS('Resumen Anual'!$GC$460,Z128,'Resumen Anual'!$V$9,K112,'Resumen Anual'!$FE$412)+SUMIFS('Resumen Anual'!$GC$518,Z128,'Resumen Anual'!$V$9,K112,'Resumen Anual'!$FE$470)+SUMIFS('Resumen Anual'!$GC$576,Z128,'Resumen Anual'!$V$9,K112,'Resumen Anual'!$FE$528)+SUMIFS('Resumen Anual'!$GC$634,Z128,'Resumen Anual'!$V$9,K112,'Resumen Anual'!$FE$586)+SUMIFS('Resumen Anual'!$GC$692,Z128,'Resumen Anual'!$V$9,K112,'Resumen Anual'!$FE$644)</f>
        <v>0</v>
      </c>
      <c r="AJ128" s="770"/>
      <c r="AK128" s="770"/>
      <c r="AL128" s="770"/>
      <c r="AM128" s="770">
        <f>SUMIFS('Resumen Anual'!$AN$54,Z128,'Resumen Anual'!$V$9,K112,'Resumen Anual'!$L$6)+SUMIFS('Resumen Anual'!$AN$112,Z128,'Resumen Anual'!$V$9,K112,'Resumen Anual'!$L$64)+SUMIFS('Resumen Anual'!$AN$170,Z128,'Resumen Anual'!$V$9,K112,'Resumen Anual'!$L$122)+SUMIFS('Resumen Anual'!$AN$228,Z128,'Resumen Anual'!$V$9,K112,'Resumen Anual'!$L$180)+SUMIFS('Resumen Anual'!$AN$286,Z128,'Resumen Anual'!$V$9,K112,'Resumen Anual'!$L$238)+SUMIFS('Resumen Anual'!$AN$344,Z128,'Resumen Anual'!$V$9,K112,'Resumen Anual'!$L$296)+SUMIFS('Resumen Anual'!$AN$402,Z128,'Resumen Anual'!$V$9,K112,'Resumen Anual'!$L$354)+SUMIFS('Resumen Anual'!$AN$460,Z128,'Resumen Anual'!$V$9,K112,'Resumen Anual'!$L$412)+SUMIFS('Resumen Anual'!$AN$518,Z128,'Resumen Anual'!$V$9,K112,'Resumen Anual'!$L$470)+SUMIFS('Resumen Anual'!$AN$576,Z128,'Resumen Anual'!$V$9,K112,'Resumen Anual'!$L$528)+SUMIFS('Resumen Anual'!$AN$634,Z128,'Resumen Anual'!$V$9,K112,'Resumen Anual'!$L$586)+SUMIFS('Resumen Anual'!$AN$692,Z128,'Resumen Anual'!$V$9,K112,'Resumen Anual'!$L$644)+SUMIFS('Resumen Anual'!$CK$54,Z128,'Resumen Anual'!$V$9,K112,'Resumen Anual'!$BI$6)+SUMIFS('Resumen Anual'!$CK$112,Z128,'Resumen Anual'!$V$9,K112,'Resumen Anual'!$BI$64)+SUMIFS('Resumen Anual'!$CK$170,Z128,'Resumen Anual'!$V$9,K112,'Resumen Anual'!$BI$122)+SUMIFS('Resumen Anual'!$CK$228,Z128,'Resumen Anual'!$V$9,K112,'Resumen Anual'!$BI$180)+SUMIFS('Resumen Anual'!$CK$286,Z128,'Resumen Anual'!$V$9,K112,'Resumen Anual'!$BI$238)+SUMIFS('Resumen Anual'!$CK$344,Z128,'Resumen Anual'!$V$9,K112,'Resumen Anual'!$BI$296)+SUMIFS('Resumen Anual'!$CK$402,Z128,'Resumen Anual'!$V$9,K112,'Resumen Anual'!$BI$354)+SUMIFS('Resumen Anual'!$CK$460,Z128,'Resumen Anual'!$V$9,K112,'Resumen Anual'!$BI$412)+SUMIFS('Resumen Anual'!$CK$518,Z128,'Resumen Anual'!$V$9,K112,'Resumen Anual'!$BI$470)+SUMIFS('Resumen Anual'!$CK$576,Z128,'Resumen Anual'!$V$9,K112,'Resumen Anual'!$BI$528)+SUMIFS('Resumen Anual'!$CK$634,Z128,'Resumen Anual'!$V$9,K112,'Resumen Anual'!$BI$586)+SUMIFS('Resumen Anual'!$CK$692,Z128,'Resumen Anual'!$V$9,K112,'Resumen Anual'!$BI$644)+SUMIFS('Resumen Anual'!$EJ$54,Z128,'Resumen Anual'!$V$9,K112,'Resumen Anual'!$DH$6)+SUMIFS('Resumen Anual'!$EJ$112,Z128,'Resumen Anual'!$V$9,K112,'Resumen Anual'!$DH$64)+SUMIFS('Resumen Anual'!$EJ$170,Z128,'Resumen Anual'!$V$9,K112,'Resumen Anual'!$DH$122)+SUMIFS('Resumen Anual'!$EJ$228,Z128,'Resumen Anual'!$V$9,K112,'Resumen Anual'!$DH$180)+SUMIFS('Resumen Anual'!$EJ$286,Z128,'Resumen Anual'!$V$9,K112,'Resumen Anual'!$DH$238)+SUMIFS('Resumen Anual'!$EJ$344,Z128,'Resumen Anual'!$V$9,K112,'Resumen Anual'!$DH$296)+SUMIFS('Resumen Anual'!$EJ$402,Z128,'Resumen Anual'!$V$9,K112,'Resumen Anual'!$DH$354)+SUMIFS('Resumen Anual'!$EJ$460,Z128,'Resumen Anual'!$V$9,K112,'Resumen Anual'!$DH$412)+SUMIFS('Resumen Anual'!$EJ$518,Z128,'Resumen Anual'!$V$9,K112,'Resumen Anual'!$DH$470)+SUMIFS('Resumen Anual'!$EJ$576,Z128,'Resumen Anual'!$V$9,K112,'Resumen Anual'!$DH$528)+SUMIFS('Resumen Anual'!$EJ$634,Z128,'Resumen Anual'!$V$9,K112,'Resumen Anual'!$DH$586)+SUMIFS('Resumen Anual'!$EJ$692,Z128,'Resumen Anual'!$V$9,K112,'Resumen Anual'!$DH$644)+SUMIFS('Resumen Anual'!$GG$54,Z128,'Resumen Anual'!$V$9,K112,'Resumen Anual'!$FE$6)+SUMIFS('Resumen Anual'!$GG$112,Z128,'Resumen Anual'!$V$9,K112,'Resumen Anual'!$FE$64)+SUMIFS('Resumen Anual'!$GG$170,Z128,'Resumen Anual'!$V$9,K112,'Resumen Anual'!$FE$122)+SUMIFS('Resumen Anual'!$GG$228,Z128,'Resumen Anual'!$V$9,K112,'Resumen Anual'!$FE$180)+SUMIFS('Resumen Anual'!$GG$286,Z128,'Resumen Anual'!$V$9,K112,'Resumen Anual'!$FE$238)+SUMIFS('Resumen Anual'!$GG$344,Z128,'Resumen Anual'!$V$9,K112,'Resumen Anual'!$FE$296)+SUMIFS('Resumen Anual'!$GG$402,Z128,'Resumen Anual'!$V$9,K112,'Resumen Anual'!$FE$354)+SUMIFS('Resumen Anual'!$GG$460,Z128,'Resumen Anual'!$V$9,K112,'Resumen Anual'!$FE$412)+SUMIFS('Resumen Anual'!$GG$518,Z128,'Resumen Anual'!$V$9,K112,'Resumen Anual'!$FE$470)+SUMIFS('Resumen Anual'!$GG$576,Z128,'Resumen Anual'!$V$9,K112,'Resumen Anual'!$FE$528)+SUMIFS('Resumen Anual'!$GG$634,Z128,'Resumen Anual'!$V$9,K112,'Resumen Anual'!$FE$586)+SUMIFS('Resumen Anual'!$GG$692,Z128,'Resumen Anual'!$V$9,K112,'Resumen Anual'!$FE$644)</f>
        <v>0</v>
      </c>
      <c r="AN128" s="770"/>
      <c r="AO128" s="770"/>
      <c r="AP128" s="770"/>
      <c r="AQ128" s="756">
        <f>SUMIFS('Resumen Anual'!$AR$54,Z128,'Resumen Anual'!$V$9,K112,'Resumen Anual'!$L$6)+SUMIFS('Resumen Anual'!$AR$112,Z128,'Resumen Anual'!$V$9,K112,'Resumen Anual'!$L$64)+SUMIFS('Resumen Anual'!$AR$170,Z128,'Resumen Anual'!$V$9,K112,'Resumen Anual'!$L$122)+SUMIFS('Resumen Anual'!$AR$228,Z128,'Resumen Anual'!$V$9,K112,'Resumen Anual'!$L$180)+SUMIFS('Resumen Anual'!$AR$286,Z128,'Resumen Anual'!$V$9,K112,'Resumen Anual'!$L$238)+SUMIFS('Resumen Anual'!$AR$344,Z128,'Resumen Anual'!$V$9,K112,'Resumen Anual'!$L$296)+SUMIFS('Resumen Anual'!$AR$402,Z128,'Resumen Anual'!$V$9,K112,'Resumen Anual'!$L$354)+SUMIFS('Resumen Anual'!$AR$460,Z128,'Resumen Anual'!$V$9,K112,'Resumen Anual'!$L$412)+SUMIFS('Resumen Anual'!$AR$518,Z128,'Resumen Anual'!$V$9,K112,'Resumen Anual'!$L$470)+SUMIFS('Resumen Anual'!$AR$576,Z128,'Resumen Anual'!$V$9,K112,'Resumen Anual'!$L$528)+SUMIFS('Resumen Anual'!$AR$634,Z128,'Resumen Anual'!$V$9,K112,'Resumen Anual'!$L$586)+SUMIFS('Resumen Anual'!$AR$692,Z128,'Resumen Anual'!$V$9,K112,'Resumen Anual'!$L$644)+SUMIFS('Resumen Anual'!$CO$54,Z128,'Resumen Anual'!$V$9,K112,'Resumen Anual'!$BI$6)+SUMIFS('Resumen Anual'!$CO$112,Z128,'Resumen Anual'!$V$9,K112,'Resumen Anual'!$BI$64)+SUMIFS('Resumen Anual'!$CO$170,Z128,'Resumen Anual'!$V$9,K112,'Resumen Anual'!$BI$122)+SUMIFS('Resumen Anual'!$CO$228,Z128,'Resumen Anual'!$V$9,K112,'Resumen Anual'!$BI$180)+SUMIFS('Resumen Anual'!$CO$286,Z128,'Resumen Anual'!$V$9,K112,'Resumen Anual'!$BI$238)+SUMIFS('Resumen Anual'!$CO$344,Z128,'Resumen Anual'!$V$9,K112,'Resumen Anual'!$BI$296)+SUMIFS('Resumen Anual'!$CO$402,Z128,'Resumen Anual'!$V$9,K112,'Resumen Anual'!$BI$354)+SUMIFS('Resumen Anual'!$CO$460,Z128,'Resumen Anual'!$V$9,K112,'Resumen Anual'!$BI$412)+SUMIFS('Resumen Anual'!$CO$518,Z128,'Resumen Anual'!$V$9,K112,'Resumen Anual'!$BI$470)+SUMIFS('Resumen Anual'!$CO$576,Z128,'Resumen Anual'!$V$9,K112,'Resumen Anual'!$BI$528)+SUMIFS('Resumen Anual'!$CO$634,Z128,'Resumen Anual'!$V$9,K112,'Resumen Anual'!$BI$586)+SUMIFS('Resumen Anual'!$CO$692,Z128,'Resumen Anual'!$V$9,K112,'Resumen Anual'!$BI$644)+SUMIFS('Resumen Anual'!$EN$54,Z128,'Resumen Anual'!$V$9,K112,'Resumen Anual'!$DH$6)+SUMIFS('Resumen Anual'!$EN$112,Z128,'Resumen Anual'!$V$9,K112,'Resumen Anual'!$DH$64)+SUMIFS('Resumen Anual'!$EN$170,Z128,'Resumen Anual'!$V$9,K112,'Resumen Anual'!$DH$122)+SUMIFS('Resumen Anual'!$EN$228,Z128,'Resumen Anual'!$V$9,K112,'Resumen Anual'!$DH$180)+SUMIFS('Resumen Anual'!$EN$286,Z128,'Resumen Anual'!$V$9,K112,'Resumen Anual'!$DH$238)+SUMIFS('Resumen Anual'!$EN$344,Z128,'Resumen Anual'!$V$9,K112,'Resumen Anual'!$DH$296)+SUMIFS('Resumen Anual'!$EN$402,Z128,'Resumen Anual'!$V$9,K112,'Resumen Anual'!$DH$354)+SUMIFS('Resumen Anual'!$EN$460,Z128,'Resumen Anual'!$V$9,K112,'Resumen Anual'!$DH$412)+SUMIFS('Resumen Anual'!$EN$518,Z128,'Resumen Anual'!$V$9,K112,'Resumen Anual'!$DH$470)+SUMIFS('Resumen Anual'!$EN$576,Z128,'Resumen Anual'!$V$9,K112,'Resumen Anual'!$DH$528)+SUMIFS('Resumen Anual'!$EN$634,Z128,'Resumen Anual'!$V$9,K112,'Resumen Anual'!$DH$586)+SUMIFS('Resumen Anual'!$EN$692,Z128,'Resumen Anual'!$V$9,K112,'Resumen Anual'!$DH$644)+SUMIFS('Resumen Anual'!$GK$54,Z128,'Resumen Anual'!$V$9,K112,'Resumen Anual'!$FE$6)+SUMIFS('Resumen Anual'!$GK$112,Z128,'Resumen Anual'!$V$9,K112,'Resumen Anual'!$FE$64)+SUMIFS('Resumen Anual'!$GK$170,Z128,'Resumen Anual'!$V$9,K112,'Resumen Anual'!$FE$122)+SUMIFS('Resumen Anual'!$GK$228,Z128,'Resumen Anual'!$V$9,K112,'Resumen Anual'!$FE$180)+SUMIFS('Resumen Anual'!$GK$286,Z128,'Resumen Anual'!$V$9,K112,'Resumen Anual'!$FE$238)+SUMIFS('Resumen Anual'!$GK$344,Z128,'Resumen Anual'!$V$9,K112,'Resumen Anual'!$FE$296)+SUMIFS('Resumen Anual'!$GK$402,Z128,'Resumen Anual'!$V$9,K112,'Resumen Anual'!$FE$354)+SUMIFS('Resumen Anual'!$GK$460,Z128,'Resumen Anual'!$V$9,K112,'Resumen Anual'!$FE$412)+SUMIFS('Resumen Anual'!$GK$518,Z128,'Resumen Anual'!$V$9,K112,'Resumen Anual'!$FE$470)+SUMIFS('Resumen Anual'!$GK$576,Z128,'Resumen Anual'!$V$9,K112,'Resumen Anual'!$FE$528)+SUMIFS('Resumen Anual'!$GK$634,Z128,'Resumen Anual'!$V$9,K112,'Resumen Anual'!$FE$586)+SUMIFS('Resumen Anual'!$GK$692,Z128,'Resumen Anual'!$V$9,K112,'Resumen Anual'!$FE$644)</f>
        <v>0</v>
      </c>
      <c r="AR128" s="756"/>
      <c r="AS128" s="756"/>
      <c r="AT128" s="756">
        <f>SUMIFS('Resumen Anual'!$AU$54,Z128,'Resumen Anual'!$V$9,K112,'Resumen Anual'!$L$6)+SUMIFS('Resumen Anual'!$AU$112,Z128,'Resumen Anual'!$V$9,K112,'Resumen Anual'!$L$64)+SUMIFS('Resumen Anual'!$AU$170,Z128,'Resumen Anual'!$V$9,K112,'Resumen Anual'!$L$122)+SUMIFS('Resumen Anual'!$AU$228,Z128,'Resumen Anual'!$V$9,K112,'Resumen Anual'!$L$180)+SUMIFS('Resumen Anual'!$AU$286,Z128,'Resumen Anual'!$V$9,K112,'Resumen Anual'!$L$238)+SUMIFS('Resumen Anual'!$AU$344,Z128,'Resumen Anual'!$V$9,K112,'Resumen Anual'!$L$296)+SUMIFS('Resumen Anual'!$AU$402,Z128,'Resumen Anual'!$V$9,K112,'Resumen Anual'!$L$354)+SUMIFS('Resumen Anual'!$AU$460,Z128,'Resumen Anual'!$V$9,K112,'Resumen Anual'!$L$412)+SUMIFS('Resumen Anual'!$AU$518,Z128,'Resumen Anual'!$V$9,K112,'Resumen Anual'!$L$470)+SUMIFS('Resumen Anual'!$AU$576,Z128,'Resumen Anual'!$V$9,K112,'Resumen Anual'!$L$528)+SUMIFS('Resumen Anual'!$AU$634,Z128,'Resumen Anual'!$V$9,K112,'Resumen Anual'!$L$586)+SUMIFS('Resumen Anual'!$AU$692,Z128,'Resumen Anual'!$V$9,K112,'Resumen Anual'!$L$644)+SUMIFS('Resumen Anual'!$CR$54,Z128,'Resumen Anual'!$V$9,K112,'Resumen Anual'!$BI$6)+SUMIFS('Resumen Anual'!$CR$112,Z128,'Resumen Anual'!$V$9,K112,'Resumen Anual'!$BI$64)+SUMIFS('Resumen Anual'!$CR$170,Z128,'Resumen Anual'!$V$9,K112,'Resumen Anual'!$BI$122)+SUMIFS('Resumen Anual'!$CR$228,Z128,'Resumen Anual'!$V$9,K112,'Resumen Anual'!$BI$180)+SUMIFS('Resumen Anual'!$CR$286,Z128,'Resumen Anual'!$V$9,K112,'Resumen Anual'!$BI$238)+SUMIFS('Resumen Anual'!$CR$344,Z128,'Resumen Anual'!$V$9,K112,'Resumen Anual'!$BI$296)+SUMIFS('Resumen Anual'!$CR$402,Z128,'Resumen Anual'!$V$9,K112,'Resumen Anual'!$BI$354)+SUMIFS('Resumen Anual'!$CR$460,Z128,'Resumen Anual'!$V$9,K112,'Resumen Anual'!$BI$412)+SUMIFS('Resumen Anual'!$CR$518,Z128,'Resumen Anual'!$V$9,K112,'Resumen Anual'!$BI$470)+SUMIFS('Resumen Anual'!$CR$576,Z128,'Resumen Anual'!$V$9,K112,'Resumen Anual'!$BI$528)+SUMIFS('Resumen Anual'!$CR$634,Z128,'Resumen Anual'!$V$9,K112,'Resumen Anual'!$BI$586)+SUMIFS('Resumen Anual'!$CR$692,Z128,'Resumen Anual'!$V$9,K112,'Resumen Anual'!$BI$644)+SUMIFS('Resumen Anual'!$EQ$54,Z128,'Resumen Anual'!$V$9,K112,'Resumen Anual'!$DH$6)+SUMIFS('Resumen Anual'!$EQ$112,Z128,'Resumen Anual'!$V$9,K112,'Resumen Anual'!$DH$64)+SUMIFS('Resumen Anual'!$EQ$170,Z128,'Resumen Anual'!$V$9,K112,'Resumen Anual'!$DH$122)+SUMIFS('Resumen Anual'!$EQ$228,Z128,'Resumen Anual'!$V$9,K112,'Resumen Anual'!$DH$180)+SUMIFS('Resumen Anual'!$EQ$286,Z128,'Resumen Anual'!$V$9,K112,'Resumen Anual'!$DH$238)+SUMIFS('Resumen Anual'!$EQ$344,Z128,'Resumen Anual'!$V$9,K112,'Resumen Anual'!$DH$296)+SUMIFS('Resumen Anual'!$EQ$402,Z128,'Resumen Anual'!$V$9,K112,'Resumen Anual'!$DH$354)+SUMIFS('Resumen Anual'!$EQ$460,Z128,'Resumen Anual'!$V$9,K112,'Resumen Anual'!$DH$412)+SUMIFS('Resumen Anual'!$EQ$518,Z128,'Resumen Anual'!$V$9,K112,'Resumen Anual'!$DH$470)+SUMIFS('Resumen Anual'!$EQ$576,Z128,'Resumen Anual'!$V$9,K112,'Resumen Anual'!$DH$528)+SUMIFS('Resumen Anual'!$EQ$634,Z128,'Resumen Anual'!$V$9,K112,'Resumen Anual'!$DH$586)+SUMIFS('Resumen Anual'!$EQ$692,Z128,'Resumen Anual'!$V$9,K112,'Resumen Anual'!$DH$644)+SUMIFS('Resumen Anual'!$GN$54,Z128,'Resumen Anual'!$V$9,K112,'Resumen Anual'!$FE$6)+SUMIFS('Resumen Anual'!$GN$112,Z128,'Resumen Anual'!$V$9,K112,'Resumen Anual'!$FE$64)+SUMIFS('Resumen Anual'!$GN$170,Z128,'Resumen Anual'!$V$9,K112,'Resumen Anual'!$FE$122)+SUMIFS('Resumen Anual'!$GN$228,Z128,'Resumen Anual'!$V$9,K112,'Resumen Anual'!$FE$180)+SUMIFS('Resumen Anual'!$GN$286,Z128,'Resumen Anual'!$V$9,K112,'Resumen Anual'!$FE$238)+SUMIFS('Resumen Anual'!$GN$344,Z128,'Resumen Anual'!$V$9,K112,'Resumen Anual'!$FE$296)+SUMIFS('Resumen Anual'!$GN$402,Z128,'Resumen Anual'!$V$9,K112,'Resumen Anual'!$FE$354)+SUMIFS('Resumen Anual'!$GN$460,Z128,'Resumen Anual'!$V$9,K112,'Resumen Anual'!$FE$412)+SUMIFS('Resumen Anual'!$GN$518,Z128,'Resumen Anual'!$V$9,K112,'Resumen Anual'!$FE$470)+SUMIFS('Resumen Anual'!$GN$576,Z128,'Resumen Anual'!$V$9,K112,'Resumen Anual'!$FE$528)+SUMIFS('Resumen Anual'!$GN$634,Z128,'Resumen Anual'!$V$9,K112,'Resumen Anual'!$FE$586)+SUMIFS('Resumen Anual'!$GN$692,Z128,'Resumen Anual'!$V$9,K112,'Resumen Anual'!$FE$644)</f>
        <v>0</v>
      </c>
      <c r="AU128" s="756"/>
      <c r="AV128" s="1215"/>
      <c r="AW128" s="1200"/>
      <c r="AX128" s="171"/>
      <c r="AY128" s="657"/>
      <c r="AZ128" s="657"/>
      <c r="BA128" s="657"/>
      <c r="BB128" s="657"/>
      <c r="BC128" s="625"/>
      <c r="BD128" s="625"/>
      <c r="BE128" s="625"/>
      <c r="BF128" s="625"/>
      <c r="BG128" s="625"/>
      <c r="BH128" s="625"/>
      <c r="BI128" s="625"/>
      <c r="BJ128" s="625"/>
      <c r="BK128" s="657"/>
      <c r="BL128" s="657"/>
      <c r="BM128" s="657"/>
      <c r="BN128" s="657"/>
      <c r="BO128" s="657"/>
      <c r="BP128" s="657"/>
      <c r="BQ128" s="657"/>
      <c r="BR128" s="657"/>
      <c r="BS128" s="657"/>
      <c r="BT128" s="657"/>
      <c r="BU128" s="657"/>
      <c r="BV128" s="15"/>
      <c r="BW128" s="771">
        <f>IF(BW118=0," ",BW118+5)</f>
        <v>2027</v>
      </c>
      <c r="BX128" s="772"/>
      <c r="BY128" s="772"/>
      <c r="BZ128" s="772"/>
      <c r="CA128" s="772"/>
      <c r="CB128" s="1214">
        <f>SUMIFS('Resumen Anual'!$AF$54,BW128,'Resumen Anual'!$V$9,BH112,'Resumen Anual'!$L$6)+SUMIFS('Resumen Anual'!$AF$112,BW128,'Resumen Anual'!$V$9,BH112,'Resumen Anual'!$L$64)+SUMIFS('Resumen Anual'!$AF$170,BW128,'Resumen Anual'!$V$9,BH112,'Resumen Anual'!$L$122)+SUMIFS('Resumen Anual'!$AF$228,BW128,'Resumen Anual'!$V$9,BH112,'Resumen Anual'!$L$180)+SUMIFS('Resumen Anual'!$AF$286,BW128,'Resumen Anual'!$V$9,BH112,'Resumen Anual'!$L$238)+SUMIFS('Resumen Anual'!$AF$344,BW128,'Resumen Anual'!$V$9,BH112,'Resumen Anual'!$L$296)+SUMIFS('Resumen Anual'!$AF$402,BW128,'Resumen Anual'!$V$9,BH112,'Resumen Anual'!$L$354)+SUMIFS('Resumen Anual'!$AF$460,BW128,'Resumen Anual'!$V$9,BH112,'Resumen Anual'!$L$412)+SUMIFS('Resumen Anual'!$AF$518,BW128,'Resumen Anual'!$V$9,BH112,'Resumen Anual'!$L$470)+SUMIFS('Resumen Anual'!$AF$576,BW128,'Resumen Anual'!$V$9,BH112,'Resumen Anual'!$L$528)+SUMIFS('Resumen Anual'!$AF$634,BW128,'Resumen Anual'!$V$9,BH112,'Resumen Anual'!$L$586)+SUMIFS('Resumen Anual'!$AF$692,BW128,'Resumen Anual'!$V$9,BH112,'Resumen Anual'!$L$644)+SUMIFS('Resumen Anual'!$CC$54,BW128,'Resumen Anual'!$V$9,BH112,'Resumen Anual'!$BI$6)+SUMIFS('Resumen Anual'!$CC$112,BW128,'Resumen Anual'!$V$9,BH112,'Resumen Anual'!$BI$64)+SUMIFS('Resumen Anual'!$CC$170,BW128,'Resumen Anual'!$V$9,BH112,'Resumen Anual'!$BI$122)+SUMIFS('Resumen Anual'!$CC$228,BW128,'Resumen Anual'!$V$9,BH112,'Resumen Anual'!$BI$180)+SUMIFS('Resumen Anual'!$CC$286,BW128,'Resumen Anual'!$V$9,BH112,'Resumen Anual'!$BI$238)+SUMIFS('Resumen Anual'!$CC$344,BW128,'Resumen Anual'!$V$9,BH112,'Resumen Anual'!$BI$296)+SUMIFS('Resumen Anual'!$CC$402,BW128,'Resumen Anual'!$V$9,BH112,'Resumen Anual'!$BI$354)+SUMIFS('Resumen Anual'!$CC$460,BW128,'Resumen Anual'!$V$9,BH112,'Resumen Anual'!$BI$412)+SUMIFS('Resumen Anual'!$CC$518,BW128,'Resumen Anual'!$V$9,BH112,'Resumen Anual'!$BI$470)+SUMIFS('Resumen Anual'!$CC$576,BW128,'Resumen Anual'!$V$9,BH112,'Resumen Anual'!$BI$528)+SUMIFS('Resumen Anual'!$CC$634,BW128,'Resumen Anual'!$V$9,BH112,'Resumen Anual'!$BI$586)+SUMIFS('Resumen Anual'!$CC$692,BW128,'Resumen Anual'!$V$9,BH112,'Resumen Anual'!$BI$644)+SUMIFS('Resumen Anual'!$EB$54,BW128,'Resumen Anual'!$V$9,BH112,'Resumen Anual'!$DH$6)+SUMIFS('Resumen Anual'!$EB$112,BW128,'Resumen Anual'!$V$9,BH112,'Resumen Anual'!$DH$64)+SUMIFS('Resumen Anual'!$EB$170,BW128,'Resumen Anual'!$V$9,BH112,'Resumen Anual'!$DH$122)+SUMIFS('Resumen Anual'!$EB$228,BW128,'Resumen Anual'!$V$9,BH112,'Resumen Anual'!$DH$180)+SUMIFS('Resumen Anual'!$EB$286,BW128,'Resumen Anual'!$V$9,BH112,'Resumen Anual'!$DH$238)+SUMIFS('Resumen Anual'!$EB$344,BW128,'Resumen Anual'!$V$9,BH112,'Resumen Anual'!$DH$296)+SUMIFS('Resumen Anual'!$EB$402,BW128,'Resumen Anual'!$V$9,BH112,'Resumen Anual'!$DH$354)+SUMIFS('Resumen Anual'!$EB$460,BW128,'Resumen Anual'!$V$9,BH112,'Resumen Anual'!$DH$412)+SUMIFS('Resumen Anual'!$EB$518,BW128,'Resumen Anual'!$V$9,BH112,'Resumen Anual'!$DH$470)+SUMIFS('Resumen Anual'!$EB$576,BW128,'Resumen Anual'!$V$9,BH112,'Resumen Anual'!$DH$528)+SUMIFS('Resumen Anual'!$EB$634,BW128,'Resumen Anual'!$V$9,BH112,'Resumen Anual'!$DH$586)+SUMIFS('Resumen Anual'!$EB$692,BW128,'Resumen Anual'!$V$9,BH112,'Resumen Anual'!$DH$644)+SUMIFS('Resumen Anual'!$FY$54,BW128,'Resumen Anual'!$V$9,BH112,'Resumen Anual'!$FE$6)+SUMIFS('Resumen Anual'!$FY$112,BW128,'Resumen Anual'!$V$9,BH112,'Resumen Anual'!$FE$64)+SUMIFS('Resumen Anual'!$FY$170,BW128,'Resumen Anual'!$V$9,BH112,'Resumen Anual'!$FE$122)+SUMIFS('Resumen Anual'!$FY$228,BW128,'Resumen Anual'!$V$9,BH112,'Resumen Anual'!$FE$180)+SUMIFS('Resumen Anual'!$FY$286,BW128,'Resumen Anual'!$V$9,BH112,'Resumen Anual'!$FE$238)+SUMIFS('Resumen Anual'!$FY$344,BW128,'Resumen Anual'!$V$9,BH112,'Resumen Anual'!$FE$296)+SUMIFS('Resumen Anual'!$FY$402,BW128,'Resumen Anual'!$V$9,BH112,'Resumen Anual'!$FE$354)+SUMIFS('Resumen Anual'!$FY$460,BW128,'Resumen Anual'!$V$9,BH112,'Resumen Anual'!$FE$412)+SUMIFS('Resumen Anual'!$FY$518,BW128,'Resumen Anual'!$V$9,BH112,'Resumen Anual'!$FE$470)+SUMIFS('Resumen Anual'!$FY$576,BW128,'Resumen Anual'!$V$9,BH112,'Resumen Anual'!$FE$528)+SUMIFS('Resumen Anual'!$FY$634,BW128,'Resumen Anual'!$V$9,BH112,'Resumen Anual'!$FE$586)+SUMIFS('Resumen Anual'!$FY$692,BW128,'Resumen Anual'!$V$9,BH112,'Resumen Anual'!$FE$644)</f>
        <v>0</v>
      </c>
      <c r="CC128" s="770"/>
      <c r="CD128" s="770"/>
      <c r="CE128" s="770"/>
      <c r="CF128" s="770">
        <f>SUMIFS('Resumen Anual'!$AJ$54,BW128,'Resumen Anual'!$V$9,BH112,'Resumen Anual'!$L$6)+SUMIFS('Resumen Anual'!$AJ$112,BW128,'Resumen Anual'!$V$9,BH112,'Resumen Anual'!$L$64)+SUMIFS('Resumen Anual'!$AJ$170,BW128,'Resumen Anual'!$V$9,BH112,'Resumen Anual'!$L$122)+SUMIFS('Resumen Anual'!$AJ$228,BW128,'Resumen Anual'!$V$9,BH112,'Resumen Anual'!$L$180)+SUMIFS('Resumen Anual'!$AJ$286,BW128,'Resumen Anual'!$V$9,BH112,'Resumen Anual'!$L$238)+SUMIFS('Resumen Anual'!$AJ$344,BW128,'Resumen Anual'!$V$9,BH112,'Resumen Anual'!$L$296)+SUMIFS('Resumen Anual'!$AJ$402,BW128,'Resumen Anual'!$V$9,BH112,'Resumen Anual'!$L$354)+SUMIFS('Resumen Anual'!$AJ$460,BW128,'Resumen Anual'!$V$9,BH112,'Resumen Anual'!$L$412)+SUMIFS('Resumen Anual'!$AJ$518,BW128,'Resumen Anual'!$V$9,BH112,'Resumen Anual'!$L$470)+SUMIFS('Resumen Anual'!$AJ$576,BW128,'Resumen Anual'!$V$9,BH112,'Resumen Anual'!$L$528)+SUMIFS('Resumen Anual'!$AJ$634,BW128,'Resumen Anual'!$V$9,BH112,'Resumen Anual'!$L$586)+SUMIFS('Resumen Anual'!$AJ$692,BW128,'Resumen Anual'!$V$9,BH112,'Resumen Anual'!$L$644)+SUMIFS('Resumen Anual'!$CG$54,BW128,'Resumen Anual'!$V$9,BH112,'Resumen Anual'!$BI$6)+SUMIFS('Resumen Anual'!$CG$112,BW128,'Resumen Anual'!$V$9,BH112,'Resumen Anual'!$BI$64)+SUMIFS('Resumen Anual'!$CG$170,BW128,'Resumen Anual'!$V$9,BH112,'Resumen Anual'!$BI$122)+SUMIFS('Resumen Anual'!$CG$228,BW128,'Resumen Anual'!$V$9,BH112,'Resumen Anual'!$BI$180)+SUMIFS('Resumen Anual'!$CG$286,BW128,'Resumen Anual'!$V$9,BH112,'Resumen Anual'!$BI$238)+SUMIFS('Resumen Anual'!$CG$344,BW128,'Resumen Anual'!$V$9,BH112,'Resumen Anual'!$BI$296)+SUMIFS('Resumen Anual'!$CG$402,BW128,'Resumen Anual'!$V$9,BH112,'Resumen Anual'!$BI$354)+SUMIFS('Resumen Anual'!$CG$460,BW128,'Resumen Anual'!$V$9,BH112,'Resumen Anual'!$BI$412)+SUMIFS('Resumen Anual'!$CG$518,BW128,'Resumen Anual'!$V$9,BH112,'Resumen Anual'!$BI$470)+SUMIFS('Resumen Anual'!$CG$576,BW128,'Resumen Anual'!$V$9,BH112,'Resumen Anual'!$BI$528)+SUMIFS('Resumen Anual'!$CG$634,BW128,'Resumen Anual'!$V$9,BH112,'Resumen Anual'!$BI$586)+SUMIFS('Resumen Anual'!$CG$692,BW128,'Resumen Anual'!$V$9,BH112,'Resumen Anual'!$BI$644)+SUMIFS('Resumen Anual'!$EF$54,BW128,'Resumen Anual'!$V$9,BH112,'Resumen Anual'!$DH$6)+SUMIFS('Resumen Anual'!$EF$112,BW128,'Resumen Anual'!$V$9,BH112,'Resumen Anual'!$DH$64)+SUMIFS('Resumen Anual'!$EF$170,BW128,'Resumen Anual'!$V$9,BH112,'Resumen Anual'!$DH$122)+SUMIFS('Resumen Anual'!$EF$228,BW128,'Resumen Anual'!$V$9,BH112,'Resumen Anual'!$DH$180)+SUMIFS('Resumen Anual'!$EF$286,BW128,'Resumen Anual'!$V$9,BH112,'Resumen Anual'!$DH$238)+SUMIFS('Resumen Anual'!$EF$344,BW128,'Resumen Anual'!$V$9,BH112,'Resumen Anual'!$DH$296)+SUMIFS('Resumen Anual'!$EF$402,BW128,'Resumen Anual'!$V$9,BH112,'Resumen Anual'!$DH$354)+SUMIFS('Resumen Anual'!$EF$460,BW128,'Resumen Anual'!$V$9,BH112,'Resumen Anual'!$DH$412)+SUMIFS('Resumen Anual'!$EF$518,BW128,'Resumen Anual'!$V$9,BH112,'Resumen Anual'!$DH$470)+SUMIFS('Resumen Anual'!$EF$576,BW128,'Resumen Anual'!$V$9,BH112,'Resumen Anual'!$DH$528)+SUMIFS('Resumen Anual'!$EF$634,BW128,'Resumen Anual'!$V$9,BH112,'Resumen Anual'!$DH$586)+SUMIFS('Resumen Anual'!$EF$692,BW128,'Resumen Anual'!$V$9,BH112,'Resumen Anual'!$DH$644)+SUMIFS('Resumen Anual'!$GC$54,BW128,'Resumen Anual'!$V$9,BH112,'Resumen Anual'!$FE$6)+SUMIFS('Resumen Anual'!$GC$112,BW128,'Resumen Anual'!$V$9,BH112,'Resumen Anual'!$FE$64)+SUMIFS('Resumen Anual'!$GC$170,BW128,'Resumen Anual'!$V$9,BH112,'Resumen Anual'!$FE$122)+SUMIFS('Resumen Anual'!$GC$228,BW128,'Resumen Anual'!$V$9,BH112,'Resumen Anual'!$FE$180)+SUMIFS('Resumen Anual'!$GC$286,BW128,'Resumen Anual'!$V$9,BH112,'Resumen Anual'!$FE$238)+SUMIFS('Resumen Anual'!$GC$344,BW128,'Resumen Anual'!$V$9,BH112,'Resumen Anual'!$FE$296)+SUMIFS('Resumen Anual'!$GC$402,BW128,'Resumen Anual'!$V$9,BH112,'Resumen Anual'!$FE$354)+SUMIFS('Resumen Anual'!$GC$460,BW128,'Resumen Anual'!$V$9,BH112,'Resumen Anual'!$FE$412)+SUMIFS('Resumen Anual'!$GC$518,BW128,'Resumen Anual'!$V$9,BH112,'Resumen Anual'!$FE$470)+SUMIFS('Resumen Anual'!$GC$576,BW128,'Resumen Anual'!$V$9,BH112,'Resumen Anual'!$FE$528)+SUMIFS('Resumen Anual'!$GC$634,BW128,'Resumen Anual'!$V$9,BH112,'Resumen Anual'!$FE$586)+SUMIFS('Resumen Anual'!$GC$692,BW128,'Resumen Anual'!$V$9,BH112,'Resumen Anual'!$FE$644)</f>
        <v>0</v>
      </c>
      <c r="CG128" s="770"/>
      <c r="CH128" s="770"/>
      <c r="CI128" s="770"/>
      <c r="CJ128" s="770">
        <f>SUMIFS('Resumen Anual'!$AN$54,BW128,'Resumen Anual'!$V$9,BH112,'Resumen Anual'!$L$6)+SUMIFS('Resumen Anual'!$AN$112,BW128,'Resumen Anual'!$V$9,BH112,'Resumen Anual'!$L$64)+SUMIFS('Resumen Anual'!$AN$170,BW128,'Resumen Anual'!$V$9,BH112,'Resumen Anual'!$L$122)+SUMIFS('Resumen Anual'!$AN$228,BW128,'Resumen Anual'!$V$9,BH112,'Resumen Anual'!$L$180)+SUMIFS('Resumen Anual'!$AN$286,BW128,'Resumen Anual'!$V$9,BH112,'Resumen Anual'!$L$238)+SUMIFS('Resumen Anual'!$AN$344,BW128,'Resumen Anual'!$V$9,BH112,'Resumen Anual'!$L$296)+SUMIFS('Resumen Anual'!$AN$402,BW128,'Resumen Anual'!$V$9,BH112,'Resumen Anual'!$L$354)+SUMIFS('Resumen Anual'!$AN$460,BW128,'Resumen Anual'!$V$9,BH112,'Resumen Anual'!$L$412)+SUMIFS('Resumen Anual'!$AN$518,BW128,'Resumen Anual'!$V$9,BH112,'Resumen Anual'!$L$470)+SUMIFS('Resumen Anual'!$AN$576,BW128,'Resumen Anual'!$V$9,BH112,'Resumen Anual'!$L$528)+SUMIFS('Resumen Anual'!$AN$634,BW128,'Resumen Anual'!$V$9,BH112,'Resumen Anual'!$L$586)+SUMIFS('Resumen Anual'!$AN$692,BW128,'Resumen Anual'!$V$9,BH112,'Resumen Anual'!$L$644)+SUMIFS('Resumen Anual'!$CK$54,BW128,'Resumen Anual'!$V$9,BH112,'Resumen Anual'!$BI$6)+SUMIFS('Resumen Anual'!$CK$112,BW128,'Resumen Anual'!$V$9,BH112,'Resumen Anual'!$BI$64)+SUMIFS('Resumen Anual'!$CK$170,BW128,'Resumen Anual'!$V$9,BH112,'Resumen Anual'!$BI$122)+SUMIFS('Resumen Anual'!$CK$228,BW128,'Resumen Anual'!$V$9,BH112,'Resumen Anual'!$BI$180)+SUMIFS('Resumen Anual'!$CK$286,BW128,'Resumen Anual'!$V$9,BH112,'Resumen Anual'!$BI$238)+SUMIFS('Resumen Anual'!$CK$344,BW128,'Resumen Anual'!$V$9,BH112,'Resumen Anual'!$BI$296)+SUMIFS('Resumen Anual'!$CK$402,BW128,'Resumen Anual'!$V$9,BH112,'Resumen Anual'!$BI$354)+SUMIFS('Resumen Anual'!$CK$460,BW128,'Resumen Anual'!$V$9,BH112,'Resumen Anual'!$BI$412)+SUMIFS('Resumen Anual'!$CK$518,BW128,'Resumen Anual'!$V$9,BH112,'Resumen Anual'!$BI$470)+SUMIFS('Resumen Anual'!$CK$576,BW128,'Resumen Anual'!$V$9,BH112,'Resumen Anual'!$BI$528)+SUMIFS('Resumen Anual'!$CK$634,BW128,'Resumen Anual'!$V$9,BH112,'Resumen Anual'!$BI$586)+SUMIFS('Resumen Anual'!$CK$692,BW128,'Resumen Anual'!$V$9,BH112,'Resumen Anual'!$BI$644)+SUMIFS('Resumen Anual'!$EJ$54,BW128,'Resumen Anual'!$V$9,BH112,'Resumen Anual'!$DH$6)+SUMIFS('Resumen Anual'!$EJ$112,BW128,'Resumen Anual'!$V$9,BH112,'Resumen Anual'!$DH$64)+SUMIFS('Resumen Anual'!$EJ$170,BW128,'Resumen Anual'!$V$9,BH112,'Resumen Anual'!$DH$122)+SUMIFS('Resumen Anual'!$EJ$228,BW128,'Resumen Anual'!$V$9,BH112,'Resumen Anual'!$DH$180)+SUMIFS('Resumen Anual'!$EJ$286,BW128,'Resumen Anual'!$V$9,BH112,'Resumen Anual'!$DH$238)+SUMIFS('Resumen Anual'!$EJ$344,BW128,'Resumen Anual'!$V$9,BH112,'Resumen Anual'!$DH$296)+SUMIFS('Resumen Anual'!$EJ$402,BW128,'Resumen Anual'!$V$9,BH112,'Resumen Anual'!$DH$354)+SUMIFS('Resumen Anual'!$EJ$460,BW128,'Resumen Anual'!$V$9,BH112,'Resumen Anual'!$DH$412)+SUMIFS('Resumen Anual'!$EJ$518,BW128,'Resumen Anual'!$V$9,BH112,'Resumen Anual'!$DH$470)+SUMIFS('Resumen Anual'!$EJ$576,BW128,'Resumen Anual'!$V$9,BH112,'Resumen Anual'!$DH$528)+SUMIFS('Resumen Anual'!$EJ$634,BW128,'Resumen Anual'!$V$9,BH112,'Resumen Anual'!$DH$586)+SUMIFS('Resumen Anual'!$EJ$692,BW128,'Resumen Anual'!$V$9,BH112,'Resumen Anual'!$DH$644)+SUMIFS('Resumen Anual'!$GG$54,BW128,'Resumen Anual'!$V$9,BH112,'Resumen Anual'!$FE$6)+SUMIFS('Resumen Anual'!$GG$112,BW128,'Resumen Anual'!$V$9,BH112,'Resumen Anual'!$FE$64)+SUMIFS('Resumen Anual'!$GG$170,BW128,'Resumen Anual'!$V$9,BH112,'Resumen Anual'!$FE$122)+SUMIFS('Resumen Anual'!$GG$228,BW128,'Resumen Anual'!$V$9,BH112,'Resumen Anual'!$FE$180)+SUMIFS('Resumen Anual'!$GG$286,BW128,'Resumen Anual'!$V$9,BH112,'Resumen Anual'!$FE$238)+SUMIFS('Resumen Anual'!$GG$344,BW128,'Resumen Anual'!$V$9,BH112,'Resumen Anual'!$FE$296)+SUMIFS('Resumen Anual'!$GG$402,BW128,'Resumen Anual'!$V$9,BH112,'Resumen Anual'!$FE$354)+SUMIFS('Resumen Anual'!$GG$460,BW128,'Resumen Anual'!$V$9,BH112,'Resumen Anual'!$FE$412)+SUMIFS('Resumen Anual'!$GG$518,BW128,'Resumen Anual'!$V$9,BH112,'Resumen Anual'!$FE$470)+SUMIFS('Resumen Anual'!$GG$576,BW128,'Resumen Anual'!$V$9,BH112,'Resumen Anual'!$FE$528)+SUMIFS('Resumen Anual'!$GG$634,BW128,'Resumen Anual'!$V$9,BH112,'Resumen Anual'!$FE$586)+SUMIFS('Resumen Anual'!$GG$692,BW128,'Resumen Anual'!$V$9,BH112,'Resumen Anual'!$FE$644)</f>
        <v>0</v>
      </c>
      <c r="CK128" s="770"/>
      <c r="CL128" s="770"/>
      <c r="CM128" s="770"/>
      <c r="CN128" s="756">
        <f>SUMIFS('Resumen Anual'!$AR$54,BW128,'Resumen Anual'!$V$9,BH112,'Resumen Anual'!$L$6)+SUMIFS('Resumen Anual'!$AR$112,BW128,'Resumen Anual'!$V$9,BH112,'Resumen Anual'!$L$64)+SUMIFS('Resumen Anual'!$AR$170,BW128,'Resumen Anual'!$V$9,BH112,'Resumen Anual'!$L$122)+SUMIFS('Resumen Anual'!$AR$228,BW128,'Resumen Anual'!$V$9,BH112,'Resumen Anual'!$L$180)+SUMIFS('Resumen Anual'!$AR$286,BW128,'Resumen Anual'!$V$9,BH112,'Resumen Anual'!$L$238)+SUMIFS('Resumen Anual'!$AR$344,BW128,'Resumen Anual'!$V$9,BH112,'Resumen Anual'!$L$296)+SUMIFS('Resumen Anual'!$AR$402,BW128,'Resumen Anual'!$V$9,BH112,'Resumen Anual'!$L$354)+SUMIFS('Resumen Anual'!$AR$460,BW128,'Resumen Anual'!$V$9,BH112,'Resumen Anual'!$L$412)+SUMIFS('Resumen Anual'!$AR$518,BW128,'Resumen Anual'!$V$9,BH112,'Resumen Anual'!$L$470)+SUMIFS('Resumen Anual'!$AR$576,BW128,'Resumen Anual'!$V$9,BH112,'Resumen Anual'!$L$528)+SUMIFS('Resumen Anual'!$AR$634,BW128,'Resumen Anual'!$V$9,BH112,'Resumen Anual'!$L$586)+SUMIFS('Resumen Anual'!$AR$692,BW128,'Resumen Anual'!$V$9,BH112,'Resumen Anual'!$L$644)+SUMIFS('Resumen Anual'!$CO$54,BW128,'Resumen Anual'!$V$9,BH112,'Resumen Anual'!$BI$6)+SUMIFS('Resumen Anual'!$CO$112,BW128,'Resumen Anual'!$V$9,BH112,'Resumen Anual'!$BI$64)+SUMIFS('Resumen Anual'!$CO$170,BW128,'Resumen Anual'!$V$9,BH112,'Resumen Anual'!$BI$122)+SUMIFS('Resumen Anual'!$CO$228,BW128,'Resumen Anual'!$V$9,BH112,'Resumen Anual'!$BI$180)+SUMIFS('Resumen Anual'!$CO$286,BW128,'Resumen Anual'!$V$9,BH112,'Resumen Anual'!$BI$238)+SUMIFS('Resumen Anual'!$CO$344,BW128,'Resumen Anual'!$V$9,BH112,'Resumen Anual'!$BI$296)+SUMIFS('Resumen Anual'!$CO$402,BW128,'Resumen Anual'!$V$9,BH112,'Resumen Anual'!$BI$354)+SUMIFS('Resumen Anual'!$CO$460,BW128,'Resumen Anual'!$V$9,BH112,'Resumen Anual'!$BI$412)+SUMIFS('Resumen Anual'!$CO$518,BW128,'Resumen Anual'!$V$9,BH112,'Resumen Anual'!$BI$470)+SUMIFS('Resumen Anual'!$CO$576,BW128,'Resumen Anual'!$V$9,BH112,'Resumen Anual'!$BI$528)+SUMIFS('Resumen Anual'!$CO$634,BW128,'Resumen Anual'!$V$9,BH112,'Resumen Anual'!$BI$586)+SUMIFS('Resumen Anual'!$CO$692,BW128,'Resumen Anual'!$V$9,BH112,'Resumen Anual'!$BI$644)+SUMIFS('Resumen Anual'!$EN$54,BW128,'Resumen Anual'!$V$9,BH112,'Resumen Anual'!$DH$6)+SUMIFS('Resumen Anual'!$EN$112,BW128,'Resumen Anual'!$V$9,BH112,'Resumen Anual'!$DH$64)+SUMIFS('Resumen Anual'!$EN$170,BW128,'Resumen Anual'!$V$9,BH112,'Resumen Anual'!$DH$122)+SUMIFS('Resumen Anual'!$EN$228,BW128,'Resumen Anual'!$V$9,BH112,'Resumen Anual'!$DH$180)+SUMIFS('Resumen Anual'!$EN$286,BW128,'Resumen Anual'!$V$9,BH112,'Resumen Anual'!$DH$238)+SUMIFS('Resumen Anual'!$EN$344,BW128,'Resumen Anual'!$V$9,BH112,'Resumen Anual'!$DH$296)+SUMIFS('Resumen Anual'!$EN$402,BW128,'Resumen Anual'!$V$9,BH112,'Resumen Anual'!$DH$354)+SUMIFS('Resumen Anual'!$EN$460,BW128,'Resumen Anual'!$V$9,BH112,'Resumen Anual'!$DH$412)+SUMIFS('Resumen Anual'!$EN$518,BW128,'Resumen Anual'!$V$9,BH112,'Resumen Anual'!$DH$470)+SUMIFS('Resumen Anual'!$EN$576,BW128,'Resumen Anual'!$V$9,BH112,'Resumen Anual'!$DH$528)+SUMIFS('Resumen Anual'!$EN$634,BW128,'Resumen Anual'!$V$9,BH112,'Resumen Anual'!$DH$586)+SUMIFS('Resumen Anual'!$EN$692,BW128,'Resumen Anual'!$V$9,BH112,'Resumen Anual'!$DH$644)+SUMIFS('Resumen Anual'!$GK$54,BW128,'Resumen Anual'!$V$9,BH112,'Resumen Anual'!$FE$6)+SUMIFS('Resumen Anual'!$GK$112,BW128,'Resumen Anual'!$V$9,BH112,'Resumen Anual'!$FE$64)+SUMIFS('Resumen Anual'!$GK$170,BW128,'Resumen Anual'!$V$9,BH112,'Resumen Anual'!$FE$122)+SUMIFS('Resumen Anual'!$GK$228,BW128,'Resumen Anual'!$V$9,BH112,'Resumen Anual'!$FE$180)+SUMIFS('Resumen Anual'!$GK$286,BW128,'Resumen Anual'!$V$9,BH112,'Resumen Anual'!$FE$238)+SUMIFS('Resumen Anual'!$GK$344,BW128,'Resumen Anual'!$V$9,BH112,'Resumen Anual'!$FE$296)+SUMIFS('Resumen Anual'!$GK$402,BW128,'Resumen Anual'!$V$9,BH112,'Resumen Anual'!$FE$354)+SUMIFS('Resumen Anual'!$GK$460,BW128,'Resumen Anual'!$V$9,BH112,'Resumen Anual'!$FE$412)+SUMIFS('Resumen Anual'!$GK$518,BW128,'Resumen Anual'!$V$9,BH112,'Resumen Anual'!$FE$470)+SUMIFS('Resumen Anual'!$GK$576,BW128,'Resumen Anual'!$V$9,BH112,'Resumen Anual'!$FE$528)+SUMIFS('Resumen Anual'!$GK$634,BW128,'Resumen Anual'!$V$9,BH112,'Resumen Anual'!$FE$586)+SUMIFS('Resumen Anual'!$GK$692,BW128,'Resumen Anual'!$V$9,BH112,'Resumen Anual'!$FE$644)</f>
        <v>0</v>
      </c>
      <c r="CO128" s="756"/>
      <c r="CP128" s="756"/>
      <c r="CQ128" s="756">
        <f>SUMIFS('Resumen Anual'!$AU$54,BW128,'Resumen Anual'!$V$9,BH112,'Resumen Anual'!$L$6)+SUMIFS('Resumen Anual'!$AU$112,BW128,'Resumen Anual'!$V$9,BH112,'Resumen Anual'!$L$64)+SUMIFS('Resumen Anual'!$AU$170,BW128,'Resumen Anual'!$V$9,BH112,'Resumen Anual'!$L$122)+SUMIFS('Resumen Anual'!$AU$228,BW128,'Resumen Anual'!$V$9,BH112,'Resumen Anual'!$L$180)+SUMIFS('Resumen Anual'!$AU$286,BW128,'Resumen Anual'!$V$9,BH112,'Resumen Anual'!$L$238)+SUMIFS('Resumen Anual'!$AU$344,BW128,'Resumen Anual'!$V$9,BH112,'Resumen Anual'!$L$296)+SUMIFS('Resumen Anual'!$AU$402,BW128,'Resumen Anual'!$V$9,BH112,'Resumen Anual'!$L$354)+SUMIFS('Resumen Anual'!$AU$460,BW128,'Resumen Anual'!$V$9,BH112,'Resumen Anual'!$L$412)+SUMIFS('Resumen Anual'!$AU$518,BW128,'Resumen Anual'!$V$9,BH112,'Resumen Anual'!$L$470)+SUMIFS('Resumen Anual'!$AU$576,BW128,'Resumen Anual'!$V$9,BH112,'Resumen Anual'!$L$528)+SUMIFS('Resumen Anual'!$AU$634,BW128,'Resumen Anual'!$V$9,BH112,'Resumen Anual'!$L$586)+SUMIFS('Resumen Anual'!$AU$692,BW128,'Resumen Anual'!$V$9,BH112,'Resumen Anual'!$L$644)+SUMIFS('Resumen Anual'!$CR$54,BW128,'Resumen Anual'!$V$9,BH112,'Resumen Anual'!$BI$6)+SUMIFS('Resumen Anual'!$CR$112,BW128,'Resumen Anual'!$V$9,BH112,'Resumen Anual'!$BI$64)+SUMIFS('Resumen Anual'!$CR$170,BW128,'Resumen Anual'!$V$9,BH112,'Resumen Anual'!$BI$122)+SUMIFS('Resumen Anual'!$CR$228,BW128,'Resumen Anual'!$V$9,BH112,'Resumen Anual'!$BI$180)+SUMIFS('Resumen Anual'!$CR$286,BW128,'Resumen Anual'!$V$9,BH112,'Resumen Anual'!$BI$238)+SUMIFS('Resumen Anual'!$CR$344,BW128,'Resumen Anual'!$V$9,BH112,'Resumen Anual'!$BI$296)+SUMIFS('Resumen Anual'!$CR$402,BW128,'Resumen Anual'!$V$9,BH112,'Resumen Anual'!$BI$354)+SUMIFS('Resumen Anual'!$CR$460,BW128,'Resumen Anual'!$V$9,BH112,'Resumen Anual'!$BI$412)+SUMIFS('Resumen Anual'!$CR$518,BW128,'Resumen Anual'!$V$9,BH112,'Resumen Anual'!$BI$470)+SUMIFS('Resumen Anual'!$CR$576,BW128,'Resumen Anual'!$V$9,BH112,'Resumen Anual'!$BI$528)+SUMIFS('Resumen Anual'!$CR$634,BW128,'Resumen Anual'!$V$9,BH112,'Resumen Anual'!$BI$586)+SUMIFS('Resumen Anual'!$CR$692,BW128,'Resumen Anual'!$V$9,BH112,'Resumen Anual'!$BI$644)+SUMIFS('Resumen Anual'!$EQ$54,BW128,'Resumen Anual'!$V$9,BH112,'Resumen Anual'!$DH$6)+SUMIFS('Resumen Anual'!$EQ$112,BW128,'Resumen Anual'!$V$9,BH112,'Resumen Anual'!$DH$64)+SUMIFS('Resumen Anual'!$EQ$170,BW128,'Resumen Anual'!$V$9,BH112,'Resumen Anual'!$DH$122)+SUMIFS('Resumen Anual'!$EQ$228,BW128,'Resumen Anual'!$V$9,BH112,'Resumen Anual'!$DH$180)+SUMIFS('Resumen Anual'!$EQ$286,BW128,'Resumen Anual'!$V$9,BH112,'Resumen Anual'!$DH$238)+SUMIFS('Resumen Anual'!$EQ$344,BW128,'Resumen Anual'!$V$9,BH112,'Resumen Anual'!$DH$296)+SUMIFS('Resumen Anual'!$EQ$402,BW128,'Resumen Anual'!$V$9,BH112,'Resumen Anual'!$DH$354)+SUMIFS('Resumen Anual'!$EQ$460,BW128,'Resumen Anual'!$V$9,BH112,'Resumen Anual'!$DH$412)+SUMIFS('Resumen Anual'!$EQ$518,BW128,'Resumen Anual'!$V$9,BH112,'Resumen Anual'!$DH$470)+SUMIFS('Resumen Anual'!$EQ$576,BW128,'Resumen Anual'!$V$9,BH112,'Resumen Anual'!$DH$528)+SUMIFS('Resumen Anual'!$EQ$634,BW128,'Resumen Anual'!$V$9,BH112,'Resumen Anual'!$DH$586)+SUMIFS('Resumen Anual'!$EQ$692,BW128,'Resumen Anual'!$V$9,BH112,'Resumen Anual'!$DH$644)+SUMIFS('Resumen Anual'!$GN$54,BW128,'Resumen Anual'!$V$9,BH112,'Resumen Anual'!$FE$6)+SUMIFS('Resumen Anual'!$GN$112,BW128,'Resumen Anual'!$V$9,BH112,'Resumen Anual'!$FE$64)+SUMIFS('Resumen Anual'!$GN$170,BW128,'Resumen Anual'!$V$9,BH112,'Resumen Anual'!$FE$122)+SUMIFS('Resumen Anual'!$GN$228,BW128,'Resumen Anual'!$V$9,BH112,'Resumen Anual'!$FE$180)+SUMIFS('Resumen Anual'!$GN$286,BW128,'Resumen Anual'!$V$9,BH112,'Resumen Anual'!$FE$238)+SUMIFS('Resumen Anual'!$GN$344,BW128,'Resumen Anual'!$V$9,BH112,'Resumen Anual'!$FE$296)+SUMIFS('Resumen Anual'!$GN$402,BW128,'Resumen Anual'!$V$9,BH112,'Resumen Anual'!$FE$354)+SUMIFS('Resumen Anual'!$GN$460,BW128,'Resumen Anual'!$V$9,BH112,'Resumen Anual'!$FE$412)+SUMIFS('Resumen Anual'!$GN$518,BW128,'Resumen Anual'!$V$9,BH112,'Resumen Anual'!$FE$470)+SUMIFS('Resumen Anual'!$GN$576,BW128,'Resumen Anual'!$V$9,BH112,'Resumen Anual'!$FE$528)+SUMIFS('Resumen Anual'!$GN$634,BW128,'Resumen Anual'!$V$9,BH112,'Resumen Anual'!$FE$586)+SUMIFS('Resumen Anual'!$GN$692,BW128,'Resumen Anual'!$V$9,BH112,'Resumen Anual'!$FE$644)</f>
        <v>0</v>
      </c>
      <c r="CR128" s="756"/>
      <c r="CS128" s="756"/>
      <c r="CT128" s="1200"/>
      <c r="CU128" s="1199"/>
      <c r="CV128" s="171"/>
      <c r="CW128" s="657"/>
      <c r="CX128" s="657"/>
      <c r="CY128" s="657"/>
      <c r="CZ128" s="657"/>
      <c r="DA128" s="625"/>
      <c r="DB128" s="625"/>
      <c r="DC128" s="625"/>
      <c r="DD128" s="625"/>
      <c r="DE128" s="625"/>
      <c r="DF128" s="625"/>
      <c r="DG128" s="625"/>
      <c r="DH128" s="625"/>
      <c r="DI128" s="657"/>
      <c r="DJ128" s="657"/>
      <c r="DK128" s="657"/>
      <c r="DL128" s="657"/>
      <c r="DM128" s="657"/>
      <c r="DN128" s="657"/>
      <c r="DO128" s="657"/>
      <c r="DP128" s="657"/>
      <c r="DQ128" s="657"/>
      <c r="DR128" s="657"/>
      <c r="DS128" s="657"/>
      <c r="DT128" s="15"/>
      <c r="DU128" s="771">
        <f>IF(DU118=0," ",DU118+5)</f>
        <v>2027</v>
      </c>
      <c r="DV128" s="772"/>
      <c r="DW128" s="772"/>
      <c r="DX128" s="772"/>
      <c r="DY128" s="772"/>
      <c r="DZ128" s="1214">
        <f>SUMIFS('Resumen Anual'!$AF$54,DU128,'Resumen Anual'!$V$9,DF112,'Resumen Anual'!$L$6)+SUMIFS('Resumen Anual'!$AF$112,DU128,'Resumen Anual'!$V$9,DF112,'Resumen Anual'!$L$64)+SUMIFS('Resumen Anual'!$AF$170,DU128,'Resumen Anual'!$V$9,DF112,'Resumen Anual'!$L$122)+SUMIFS('Resumen Anual'!$AF$228,DU128,'Resumen Anual'!$V$9,DF112,'Resumen Anual'!$L$180)+SUMIFS('Resumen Anual'!$AF$286,DU128,'Resumen Anual'!$V$9,DF112,'Resumen Anual'!$L$238)+SUMIFS('Resumen Anual'!$AF$344,DU128,'Resumen Anual'!$V$9,DF112,'Resumen Anual'!$L$296)+SUMIFS('Resumen Anual'!$AF$402,DU128,'Resumen Anual'!$V$9,DF112,'Resumen Anual'!$L$354)+SUMIFS('Resumen Anual'!$AF$460,DU128,'Resumen Anual'!$V$9,DF112,'Resumen Anual'!$L$412)+SUMIFS('Resumen Anual'!$AF$518,DU128,'Resumen Anual'!$V$9,DF112,'Resumen Anual'!$L$470)+SUMIFS('Resumen Anual'!$AF$576,DU128,'Resumen Anual'!$V$9,DF112,'Resumen Anual'!$L$528)+SUMIFS('Resumen Anual'!$AF$634,DU128,'Resumen Anual'!$V$9,DF112,'Resumen Anual'!$L$586)+SUMIFS('Resumen Anual'!$AF$692,DU128,'Resumen Anual'!$V$9,DF112,'Resumen Anual'!$L$644)+SUMIFS('Resumen Anual'!$CC$54,DU128,'Resumen Anual'!$V$9,DF112,'Resumen Anual'!$BI$6)+SUMIFS('Resumen Anual'!$CC$112,DU128,'Resumen Anual'!$V$9,DF112,'Resumen Anual'!$BI$64)+SUMIFS('Resumen Anual'!$CC$170,DU128,'Resumen Anual'!$V$9,DF112,'Resumen Anual'!$BI$122)+SUMIFS('Resumen Anual'!$CC$228,DU128,'Resumen Anual'!$V$9,DF112,'Resumen Anual'!$BI$180)+SUMIFS('Resumen Anual'!$CC$286,DU128,'Resumen Anual'!$V$9,DF112,'Resumen Anual'!$BI$238)+SUMIFS('Resumen Anual'!$CC$344,DU128,'Resumen Anual'!$V$9,DF112,'Resumen Anual'!$BI$296)+SUMIFS('Resumen Anual'!$CC$402,DU128,'Resumen Anual'!$V$9,DF112,'Resumen Anual'!$BI$354)+SUMIFS('Resumen Anual'!$CC$460,DU128,'Resumen Anual'!$V$9,DF112,'Resumen Anual'!$BI$412)+SUMIFS('Resumen Anual'!$CC$518,DU128,'Resumen Anual'!$V$9,DF112,'Resumen Anual'!$BI$470)+SUMIFS('Resumen Anual'!$CC$576,DU128,'Resumen Anual'!$V$9,DF112,'Resumen Anual'!$BI$528)+SUMIFS('Resumen Anual'!$CC$634,DU128,'Resumen Anual'!$V$9,DF112,'Resumen Anual'!$BI$586)+SUMIFS('Resumen Anual'!$CC$692,DU128,'Resumen Anual'!$V$9,DF112,'Resumen Anual'!$BI$644)+SUMIFS('Resumen Anual'!$EB$54,DU128,'Resumen Anual'!$V$9,DF112,'Resumen Anual'!$DH$6)+SUMIFS('Resumen Anual'!$EB$112,DU128,'Resumen Anual'!$V$9,DF112,'Resumen Anual'!$DH$64)+SUMIFS('Resumen Anual'!$EB$170,DU128,'Resumen Anual'!$V$9,DF112,'Resumen Anual'!$DH$122)+SUMIFS('Resumen Anual'!$EB$228,DU128,'Resumen Anual'!$V$9,DF112,'Resumen Anual'!$DH$180)+SUMIFS('Resumen Anual'!$EB$286,DU128,'Resumen Anual'!$V$9,DF112,'Resumen Anual'!$DH$238)+SUMIFS('Resumen Anual'!$EB$344,DU128,'Resumen Anual'!$V$9,DF112,'Resumen Anual'!$DH$296)+SUMIFS('Resumen Anual'!$EB$402,DU128,'Resumen Anual'!$V$9,DF112,'Resumen Anual'!$DH$354)+SUMIFS('Resumen Anual'!$EB$460,DU128,'Resumen Anual'!$V$9,DF112,'Resumen Anual'!$DH$412)+SUMIFS('Resumen Anual'!$EB$518,DU128,'Resumen Anual'!$V$9,DF112,'Resumen Anual'!$DH$470)+SUMIFS('Resumen Anual'!$EB$576,DU128,'Resumen Anual'!$V$9,DF112,'Resumen Anual'!$DH$528)+SUMIFS('Resumen Anual'!$EB$634,DU128,'Resumen Anual'!$V$9,DF112,'Resumen Anual'!$DH$586)+SUMIFS('Resumen Anual'!$EB$692,DU128,'Resumen Anual'!$V$9,DF112,'Resumen Anual'!$DH$644)+SUMIFS('Resumen Anual'!$FY$54,DU128,'Resumen Anual'!$V$9,DF112,'Resumen Anual'!$FE$6)+SUMIFS('Resumen Anual'!$FY$112,DU128,'Resumen Anual'!$V$9,DF112,'Resumen Anual'!$FE$64)+SUMIFS('Resumen Anual'!$FY$170,DU128,'Resumen Anual'!$V$9,DF112,'Resumen Anual'!$FE$122)+SUMIFS('Resumen Anual'!$FY$228,DU128,'Resumen Anual'!$V$9,DF112,'Resumen Anual'!$FE$180)+SUMIFS('Resumen Anual'!$FY$286,DU128,'Resumen Anual'!$V$9,DF112,'Resumen Anual'!$FE$238)+SUMIFS('Resumen Anual'!$FY$344,DU128,'Resumen Anual'!$V$9,DF112,'Resumen Anual'!$FE$296)+SUMIFS('Resumen Anual'!$FY$402,DU128,'Resumen Anual'!$V$9,DF112,'Resumen Anual'!$FE$354)+SUMIFS('Resumen Anual'!$FY$460,DU128,'Resumen Anual'!$V$9,DF112,'Resumen Anual'!$FE$412)+SUMIFS('Resumen Anual'!$FY$518,DU128,'Resumen Anual'!$V$9,DF112,'Resumen Anual'!$FE$470)+SUMIFS('Resumen Anual'!$FY$576,DU128,'Resumen Anual'!$V$9,DF112,'Resumen Anual'!$FE$528)+SUMIFS('Resumen Anual'!$FY$634,DU128,'Resumen Anual'!$V$9,DF112,'Resumen Anual'!$FE$586)+SUMIFS('Resumen Anual'!$FY$692,DU128,'Resumen Anual'!$V$9,DF112,'Resumen Anual'!$FE$644)</f>
        <v>0</v>
      </c>
      <c r="EA128" s="770"/>
      <c r="EB128" s="770"/>
      <c r="EC128" s="770"/>
      <c r="ED128" s="770">
        <f>SUMIFS('Resumen Anual'!$AJ$54,DU128,'Resumen Anual'!$V$9,DF112,'Resumen Anual'!$L$6)+SUMIFS('Resumen Anual'!$AJ$112,DU128,'Resumen Anual'!$V$9,DF112,'Resumen Anual'!$L$64)+SUMIFS('Resumen Anual'!$AJ$170,DU128,'Resumen Anual'!$V$9,DF112,'Resumen Anual'!$L$122)+SUMIFS('Resumen Anual'!$AJ$228,DU128,'Resumen Anual'!$V$9,DF112,'Resumen Anual'!$L$180)+SUMIFS('Resumen Anual'!$AJ$286,DU128,'Resumen Anual'!$V$9,DF112,'Resumen Anual'!$L$238)+SUMIFS('Resumen Anual'!$AJ$344,DU128,'Resumen Anual'!$V$9,DF112,'Resumen Anual'!$L$296)+SUMIFS('Resumen Anual'!$AJ$402,DU128,'Resumen Anual'!$V$9,DF112,'Resumen Anual'!$L$354)+SUMIFS('Resumen Anual'!$AJ$460,DU128,'Resumen Anual'!$V$9,DF112,'Resumen Anual'!$L$412)+SUMIFS('Resumen Anual'!$AJ$518,DU128,'Resumen Anual'!$V$9,DF112,'Resumen Anual'!$L$470)+SUMIFS('Resumen Anual'!$AJ$576,DU128,'Resumen Anual'!$V$9,DF112,'Resumen Anual'!$L$528)+SUMIFS('Resumen Anual'!$AJ$634,DU128,'Resumen Anual'!$V$9,DF112,'Resumen Anual'!$L$586)+SUMIFS('Resumen Anual'!$AJ$692,DU128,'Resumen Anual'!$V$9,DF112,'Resumen Anual'!$L$644)+SUMIFS('Resumen Anual'!$CG$54,DU128,'Resumen Anual'!$V$9,DF112,'Resumen Anual'!$BI$6)+SUMIFS('Resumen Anual'!$CG$112,DU128,'Resumen Anual'!$V$9,DF112,'Resumen Anual'!$BI$64)+SUMIFS('Resumen Anual'!$CG$170,DU128,'Resumen Anual'!$V$9,DF112,'Resumen Anual'!$BI$122)+SUMIFS('Resumen Anual'!$CG$228,DU128,'Resumen Anual'!$V$9,DF112,'Resumen Anual'!$BI$180)+SUMIFS('Resumen Anual'!$CG$286,DU128,'Resumen Anual'!$V$9,DF112,'Resumen Anual'!$BI$238)+SUMIFS('Resumen Anual'!$CG$344,DU128,'Resumen Anual'!$V$9,DF112,'Resumen Anual'!$BI$296)+SUMIFS('Resumen Anual'!$CG$402,DU128,'Resumen Anual'!$V$9,DF112,'Resumen Anual'!$BI$354)+SUMIFS('Resumen Anual'!$CG$460,DU128,'Resumen Anual'!$V$9,DF112,'Resumen Anual'!$BI$412)+SUMIFS('Resumen Anual'!$CG$518,DU128,'Resumen Anual'!$V$9,DF112,'Resumen Anual'!$BI$470)+SUMIFS('Resumen Anual'!$CG$576,DU128,'Resumen Anual'!$V$9,DF112,'Resumen Anual'!$BI$528)+SUMIFS('Resumen Anual'!$CG$634,DU128,'Resumen Anual'!$V$9,DF112,'Resumen Anual'!$BI$586)+SUMIFS('Resumen Anual'!$CG$692,DU128,'Resumen Anual'!$V$9,DF112,'Resumen Anual'!$BI$644)+SUMIFS('Resumen Anual'!$EF$54,DU128,'Resumen Anual'!$V$9,DF112,'Resumen Anual'!$DH$6)+SUMIFS('Resumen Anual'!$EF$112,DU128,'Resumen Anual'!$V$9,DF112,'Resumen Anual'!$DH$64)+SUMIFS('Resumen Anual'!$EF$170,DU128,'Resumen Anual'!$V$9,DF112,'Resumen Anual'!$DH$122)+SUMIFS('Resumen Anual'!$EF$228,DU128,'Resumen Anual'!$V$9,DF112,'Resumen Anual'!$DH$180)+SUMIFS('Resumen Anual'!$EF$286,DU128,'Resumen Anual'!$V$9,DF112,'Resumen Anual'!$DH$238)+SUMIFS('Resumen Anual'!$EF$344,DU128,'Resumen Anual'!$V$9,DF112,'Resumen Anual'!$DH$296)+SUMIFS('Resumen Anual'!$EF$402,DU128,'Resumen Anual'!$V$9,DF112,'Resumen Anual'!$DH$354)+SUMIFS('Resumen Anual'!$EF$460,DU128,'Resumen Anual'!$V$9,DF112,'Resumen Anual'!$DH$412)+SUMIFS('Resumen Anual'!$EF$518,DU128,'Resumen Anual'!$V$9,DF112,'Resumen Anual'!$DH$470)+SUMIFS('Resumen Anual'!$EF$576,DU128,'Resumen Anual'!$V$9,DF112,'Resumen Anual'!$DH$528)+SUMIFS('Resumen Anual'!$EF$634,DU128,'Resumen Anual'!$V$9,DF112,'Resumen Anual'!$DH$586)+SUMIFS('Resumen Anual'!$EF$692,DU128,'Resumen Anual'!$V$9,DF112,'Resumen Anual'!$DH$644)+SUMIFS('Resumen Anual'!$GC$54,DU128,'Resumen Anual'!$V$9,DF112,'Resumen Anual'!$FE$6)+SUMIFS('Resumen Anual'!$GC$112,DU128,'Resumen Anual'!$V$9,DF112,'Resumen Anual'!$FE$64)+SUMIFS('Resumen Anual'!$GC$170,DU128,'Resumen Anual'!$V$9,DF112,'Resumen Anual'!$FE$122)+SUMIFS('Resumen Anual'!$GC$228,DU128,'Resumen Anual'!$V$9,DF112,'Resumen Anual'!$FE$180)+SUMIFS('Resumen Anual'!$GC$286,DU128,'Resumen Anual'!$V$9,DF112,'Resumen Anual'!$FE$238)+SUMIFS('Resumen Anual'!$GC$344,DU128,'Resumen Anual'!$V$9,DF112,'Resumen Anual'!$FE$296)+SUMIFS('Resumen Anual'!$GC$402,DU128,'Resumen Anual'!$V$9,DF112,'Resumen Anual'!$FE$354)+SUMIFS('Resumen Anual'!$GC$460,DU128,'Resumen Anual'!$V$9,DF112,'Resumen Anual'!$FE$412)+SUMIFS('Resumen Anual'!$GC$518,DU128,'Resumen Anual'!$V$9,DF112,'Resumen Anual'!$FE$470)+SUMIFS('Resumen Anual'!$GC$576,DU128,'Resumen Anual'!$V$9,DF112,'Resumen Anual'!$FE$528)+SUMIFS('Resumen Anual'!$GC$634,DU128,'Resumen Anual'!$V$9,DF112,'Resumen Anual'!$FE$586)+SUMIFS('Resumen Anual'!$GC$692,DU128,'Resumen Anual'!$V$9,DF112,'Resumen Anual'!$FE$644)</f>
        <v>0</v>
      </c>
      <c r="EE128" s="770"/>
      <c r="EF128" s="770"/>
      <c r="EG128" s="770"/>
      <c r="EH128" s="770">
        <f>SUMIFS('Resumen Anual'!$AN$54,DU128,'Resumen Anual'!$V$9,DF112,'Resumen Anual'!$L$6)+SUMIFS('Resumen Anual'!$AN$112,DU128,'Resumen Anual'!$V$9,DF112,'Resumen Anual'!$L$64)+SUMIFS('Resumen Anual'!$AN$170,DU128,'Resumen Anual'!$V$9,DF112,'Resumen Anual'!$L$122)+SUMIFS('Resumen Anual'!$AN$228,DU128,'Resumen Anual'!$V$9,DF112,'Resumen Anual'!$L$180)+SUMIFS('Resumen Anual'!$AN$286,DU128,'Resumen Anual'!$V$9,DF112,'Resumen Anual'!$L$238)+SUMIFS('Resumen Anual'!$AN$344,DU128,'Resumen Anual'!$V$9,DF112,'Resumen Anual'!$L$296)+SUMIFS('Resumen Anual'!$AN$402,DU128,'Resumen Anual'!$V$9,DF112,'Resumen Anual'!$L$354)+SUMIFS('Resumen Anual'!$AN$460,DU128,'Resumen Anual'!$V$9,DF112,'Resumen Anual'!$L$412)+SUMIFS('Resumen Anual'!$AN$518,DU128,'Resumen Anual'!$V$9,DF112,'Resumen Anual'!$L$470)+SUMIFS('Resumen Anual'!$AN$576,DU128,'Resumen Anual'!$V$9,DF112,'Resumen Anual'!$L$528)+SUMIFS('Resumen Anual'!$AN$634,DU128,'Resumen Anual'!$V$9,DF112,'Resumen Anual'!$L$586)+SUMIFS('Resumen Anual'!$AN$692,DU128,'Resumen Anual'!$V$9,DF112,'Resumen Anual'!$L$644)+SUMIFS('Resumen Anual'!$CK$54,DU128,'Resumen Anual'!$V$9,DF112,'Resumen Anual'!$BI$6)+SUMIFS('Resumen Anual'!$CK$112,DU128,'Resumen Anual'!$V$9,DF112,'Resumen Anual'!$BI$64)+SUMIFS('Resumen Anual'!$CK$170,DU128,'Resumen Anual'!$V$9,DF112,'Resumen Anual'!$BI$122)+SUMIFS('Resumen Anual'!$CK$228,DU128,'Resumen Anual'!$V$9,DF112,'Resumen Anual'!$BI$180)+SUMIFS('Resumen Anual'!$CK$286,DU128,'Resumen Anual'!$V$9,DF112,'Resumen Anual'!$BI$238)+SUMIFS('Resumen Anual'!$CK$344,DU128,'Resumen Anual'!$V$9,DF112,'Resumen Anual'!$BI$296)+SUMIFS('Resumen Anual'!$CK$402,DU128,'Resumen Anual'!$V$9,DF112,'Resumen Anual'!$BI$354)+SUMIFS('Resumen Anual'!$CK$460,DU128,'Resumen Anual'!$V$9,DF112,'Resumen Anual'!$BI$412)+SUMIFS('Resumen Anual'!$CK$518,DU128,'Resumen Anual'!$V$9,DF112,'Resumen Anual'!$BI$470)+SUMIFS('Resumen Anual'!$CK$576,DU128,'Resumen Anual'!$V$9,DF112,'Resumen Anual'!$BI$528)+SUMIFS('Resumen Anual'!$CK$634,DU128,'Resumen Anual'!$V$9,DF112,'Resumen Anual'!$BI$586)+SUMIFS('Resumen Anual'!$CK$692,DU128,'Resumen Anual'!$V$9,DF112,'Resumen Anual'!$BI$644)+SUMIFS('Resumen Anual'!$EJ$54,DU128,'Resumen Anual'!$V$9,DF112,'Resumen Anual'!$DH$6)+SUMIFS('Resumen Anual'!$EJ$112,DU128,'Resumen Anual'!$V$9,DF112,'Resumen Anual'!$DH$64)+SUMIFS('Resumen Anual'!$EJ$170,DU128,'Resumen Anual'!$V$9,DF112,'Resumen Anual'!$DH$122)+SUMIFS('Resumen Anual'!$EJ$228,DU128,'Resumen Anual'!$V$9,DF112,'Resumen Anual'!$DH$180)+SUMIFS('Resumen Anual'!$EJ$286,DU128,'Resumen Anual'!$V$9,DF112,'Resumen Anual'!$DH$238)+SUMIFS('Resumen Anual'!$EJ$344,DU128,'Resumen Anual'!$V$9,DF112,'Resumen Anual'!$DH$296)+SUMIFS('Resumen Anual'!$EJ$402,DU128,'Resumen Anual'!$V$9,DF112,'Resumen Anual'!$DH$354)+SUMIFS('Resumen Anual'!$EJ$460,DU128,'Resumen Anual'!$V$9,DF112,'Resumen Anual'!$DH$412)+SUMIFS('Resumen Anual'!$EJ$518,DU128,'Resumen Anual'!$V$9,DF112,'Resumen Anual'!$DH$470)+SUMIFS('Resumen Anual'!$EJ$576,DU128,'Resumen Anual'!$V$9,DF112,'Resumen Anual'!$DH$528)+SUMIFS('Resumen Anual'!$EJ$634,DU128,'Resumen Anual'!$V$9,DF112,'Resumen Anual'!$DH$586)+SUMIFS('Resumen Anual'!$EJ$692,DU128,'Resumen Anual'!$V$9,DF112,'Resumen Anual'!$DH$644)+SUMIFS('Resumen Anual'!$GG$54,DU128,'Resumen Anual'!$V$9,DF112,'Resumen Anual'!$FE$6)+SUMIFS('Resumen Anual'!$GG$112,DU128,'Resumen Anual'!$V$9,DF112,'Resumen Anual'!$FE$64)+SUMIFS('Resumen Anual'!$GG$170,DU128,'Resumen Anual'!$V$9,DF112,'Resumen Anual'!$FE$122)+SUMIFS('Resumen Anual'!$GG$228,DU128,'Resumen Anual'!$V$9,DF112,'Resumen Anual'!$FE$180)+SUMIFS('Resumen Anual'!$GG$286,DU128,'Resumen Anual'!$V$9,DF112,'Resumen Anual'!$FE$238)+SUMIFS('Resumen Anual'!$GG$344,DU128,'Resumen Anual'!$V$9,DF112,'Resumen Anual'!$FE$296)+SUMIFS('Resumen Anual'!$GG$402,DU128,'Resumen Anual'!$V$9,DF112,'Resumen Anual'!$FE$354)+SUMIFS('Resumen Anual'!$GG$460,DU128,'Resumen Anual'!$V$9,DF112,'Resumen Anual'!$FE$412)+SUMIFS('Resumen Anual'!$GG$518,DU128,'Resumen Anual'!$V$9,DF112,'Resumen Anual'!$FE$470)+SUMIFS('Resumen Anual'!$GG$576,DU128,'Resumen Anual'!$V$9,DF112,'Resumen Anual'!$FE$528)+SUMIFS('Resumen Anual'!$GG$634,DU128,'Resumen Anual'!$V$9,DF112,'Resumen Anual'!$FE$586)+SUMIFS('Resumen Anual'!$GG$692,DU128,'Resumen Anual'!$V$9,DF112,'Resumen Anual'!$FE$644)</f>
        <v>0</v>
      </c>
      <c r="EI128" s="770"/>
      <c r="EJ128" s="770"/>
      <c r="EK128" s="770"/>
      <c r="EL128" s="756">
        <f>SUMIFS('Resumen Anual'!$AR$54,DU128,'Resumen Anual'!$V$9,DF112,'Resumen Anual'!$L$6)+SUMIFS('Resumen Anual'!$AR$112,DU128,'Resumen Anual'!$V$9,DF112,'Resumen Anual'!$L$64)+SUMIFS('Resumen Anual'!$AR$170,DU128,'Resumen Anual'!$V$9,DF112,'Resumen Anual'!$L$122)+SUMIFS('Resumen Anual'!$AR$228,DU128,'Resumen Anual'!$V$9,DF112,'Resumen Anual'!$L$180)+SUMIFS('Resumen Anual'!$AR$286,DU128,'Resumen Anual'!$V$9,DF112,'Resumen Anual'!$L$238)+SUMIFS('Resumen Anual'!$AR$344,DU128,'Resumen Anual'!$V$9,DF112,'Resumen Anual'!$L$296)+SUMIFS('Resumen Anual'!$AR$402,DU128,'Resumen Anual'!$V$9,DF112,'Resumen Anual'!$L$354)+SUMIFS('Resumen Anual'!$AR$460,DU128,'Resumen Anual'!$V$9,DF112,'Resumen Anual'!$L$412)+SUMIFS('Resumen Anual'!$AR$518,DU128,'Resumen Anual'!$V$9,DF112,'Resumen Anual'!$L$470)+SUMIFS('Resumen Anual'!$AR$576,DU128,'Resumen Anual'!$V$9,DF112,'Resumen Anual'!$L$528)+SUMIFS('Resumen Anual'!$AR$634,DU128,'Resumen Anual'!$V$9,DF112,'Resumen Anual'!$L$586)+SUMIFS('Resumen Anual'!$AR$692,DU128,'Resumen Anual'!$V$9,DF112,'Resumen Anual'!$L$644)+SUMIFS('Resumen Anual'!$CO$54,DU128,'Resumen Anual'!$V$9,DF112,'Resumen Anual'!$BI$6)+SUMIFS('Resumen Anual'!$CO$112,DU128,'Resumen Anual'!$V$9,DF112,'Resumen Anual'!$BI$64)+SUMIFS('Resumen Anual'!$CO$170,DU128,'Resumen Anual'!$V$9,DF112,'Resumen Anual'!$BI$122)+SUMIFS('Resumen Anual'!$CO$228,DU128,'Resumen Anual'!$V$9,DF112,'Resumen Anual'!$BI$180)+SUMIFS('Resumen Anual'!$CO$286,DU128,'Resumen Anual'!$V$9,DF112,'Resumen Anual'!$BI$238)+SUMIFS('Resumen Anual'!$CO$344,DU128,'Resumen Anual'!$V$9,DF112,'Resumen Anual'!$BI$296)+SUMIFS('Resumen Anual'!$CO$402,DU128,'Resumen Anual'!$V$9,DF112,'Resumen Anual'!$BI$354)+SUMIFS('Resumen Anual'!$CO$460,DU128,'Resumen Anual'!$V$9,DF112,'Resumen Anual'!$BI$412)+SUMIFS('Resumen Anual'!$CO$518,DU128,'Resumen Anual'!$V$9,DF112,'Resumen Anual'!$BI$470)+SUMIFS('Resumen Anual'!$CO$576,DU128,'Resumen Anual'!$V$9,DF112,'Resumen Anual'!$BI$528)+SUMIFS('Resumen Anual'!$CO$634,DU128,'Resumen Anual'!$V$9,DF112,'Resumen Anual'!$BI$586)+SUMIFS('Resumen Anual'!$CO$692,DU128,'Resumen Anual'!$V$9,DF112,'Resumen Anual'!$BI$644)+SUMIFS('Resumen Anual'!$EN$54,DU128,'Resumen Anual'!$V$9,DF112,'Resumen Anual'!$DH$6)+SUMIFS('Resumen Anual'!$EN$112,DU128,'Resumen Anual'!$V$9,DF112,'Resumen Anual'!$DH$64)+SUMIFS('Resumen Anual'!$EN$170,DU128,'Resumen Anual'!$V$9,DF112,'Resumen Anual'!$DH$122)+SUMIFS('Resumen Anual'!$EN$228,DU128,'Resumen Anual'!$V$9,DF112,'Resumen Anual'!$DH$180)+SUMIFS('Resumen Anual'!$EN$286,DU128,'Resumen Anual'!$V$9,DF112,'Resumen Anual'!$DH$238)+SUMIFS('Resumen Anual'!$EN$344,DU128,'Resumen Anual'!$V$9,DF112,'Resumen Anual'!$DH$296)+SUMIFS('Resumen Anual'!$EN$402,DU128,'Resumen Anual'!$V$9,DF112,'Resumen Anual'!$DH$354)+SUMIFS('Resumen Anual'!$EN$460,DU128,'Resumen Anual'!$V$9,DF112,'Resumen Anual'!$DH$412)+SUMIFS('Resumen Anual'!$EN$518,DU128,'Resumen Anual'!$V$9,DF112,'Resumen Anual'!$DH$470)+SUMIFS('Resumen Anual'!$EN$576,DU128,'Resumen Anual'!$V$9,DF112,'Resumen Anual'!$DH$528)+SUMIFS('Resumen Anual'!$EN$634,DU128,'Resumen Anual'!$V$9,DF112,'Resumen Anual'!$DH$586)+SUMIFS('Resumen Anual'!$EN$692,DU128,'Resumen Anual'!$V$9,DF112,'Resumen Anual'!$DH$644)+SUMIFS('Resumen Anual'!$GK$54,DU128,'Resumen Anual'!$V$9,DF112,'Resumen Anual'!$FE$6)+SUMIFS('Resumen Anual'!$GK$112,DU128,'Resumen Anual'!$V$9,DF112,'Resumen Anual'!$FE$64)+SUMIFS('Resumen Anual'!$GK$170,DU128,'Resumen Anual'!$V$9,DF112,'Resumen Anual'!$FE$122)+SUMIFS('Resumen Anual'!$GK$228,DU128,'Resumen Anual'!$V$9,DF112,'Resumen Anual'!$FE$180)+SUMIFS('Resumen Anual'!$GK$286,DU128,'Resumen Anual'!$V$9,DF112,'Resumen Anual'!$FE$238)+SUMIFS('Resumen Anual'!$GK$344,DU128,'Resumen Anual'!$V$9,DF112,'Resumen Anual'!$FE$296)+SUMIFS('Resumen Anual'!$GK$402,DU128,'Resumen Anual'!$V$9,DF112,'Resumen Anual'!$FE$354)+SUMIFS('Resumen Anual'!$GK$460,DU128,'Resumen Anual'!$V$9,DF112,'Resumen Anual'!$FE$412)+SUMIFS('Resumen Anual'!$GK$518,DU128,'Resumen Anual'!$V$9,DF112,'Resumen Anual'!$FE$470)+SUMIFS('Resumen Anual'!$GK$576,DU128,'Resumen Anual'!$V$9,DF112,'Resumen Anual'!$FE$528)+SUMIFS('Resumen Anual'!$GK$634,DU128,'Resumen Anual'!$V$9,DF112,'Resumen Anual'!$FE$586)+SUMIFS('Resumen Anual'!$GK$692,DU128,'Resumen Anual'!$V$9,DF112,'Resumen Anual'!$FE$644)</f>
        <v>0</v>
      </c>
      <c r="EM128" s="756"/>
      <c r="EN128" s="756"/>
      <c r="EO128" s="756">
        <f>SUMIFS('Resumen Anual'!$AU$54,DU128,'Resumen Anual'!$V$9,DF112,'Resumen Anual'!$L$6)+SUMIFS('Resumen Anual'!$AU$112,DU128,'Resumen Anual'!$V$9,DF112,'Resumen Anual'!$L$64)+SUMIFS('Resumen Anual'!$AU$170,DU128,'Resumen Anual'!$V$9,DF112,'Resumen Anual'!$L$122)+SUMIFS('Resumen Anual'!$AU$228,DU128,'Resumen Anual'!$V$9,DF112,'Resumen Anual'!$L$180)+SUMIFS('Resumen Anual'!$AU$286,DU128,'Resumen Anual'!$V$9,DF112,'Resumen Anual'!$L$238)+SUMIFS('Resumen Anual'!$AU$344,DU128,'Resumen Anual'!$V$9,DF112,'Resumen Anual'!$L$296)+SUMIFS('Resumen Anual'!$AU$402,DU128,'Resumen Anual'!$V$9,DF112,'Resumen Anual'!$L$354)+SUMIFS('Resumen Anual'!$AU$460,DU128,'Resumen Anual'!$V$9,DF112,'Resumen Anual'!$L$412)+SUMIFS('Resumen Anual'!$AU$518,DU128,'Resumen Anual'!$V$9,DF112,'Resumen Anual'!$L$470)+SUMIFS('Resumen Anual'!$AU$576,DU128,'Resumen Anual'!$V$9,DF112,'Resumen Anual'!$L$528)+SUMIFS('Resumen Anual'!$AU$634,DU128,'Resumen Anual'!$V$9,DF112,'Resumen Anual'!$L$586)+SUMIFS('Resumen Anual'!$AU$692,DU128,'Resumen Anual'!$V$9,DF112,'Resumen Anual'!$L$644)+SUMIFS('Resumen Anual'!$CR$54,DU128,'Resumen Anual'!$V$9,DF112,'Resumen Anual'!$BI$6)+SUMIFS('Resumen Anual'!$CR$112,DU128,'Resumen Anual'!$V$9,DF112,'Resumen Anual'!$BI$64)+SUMIFS('Resumen Anual'!$CR$170,DU128,'Resumen Anual'!$V$9,DF112,'Resumen Anual'!$BI$122)+SUMIFS('Resumen Anual'!$CR$228,DU128,'Resumen Anual'!$V$9,DF112,'Resumen Anual'!$BI$180)+SUMIFS('Resumen Anual'!$CR$286,DU128,'Resumen Anual'!$V$9,DF112,'Resumen Anual'!$BI$238)+SUMIFS('Resumen Anual'!$CR$344,DU128,'Resumen Anual'!$V$9,DF112,'Resumen Anual'!$BI$296)+SUMIFS('Resumen Anual'!$CR$402,DU128,'Resumen Anual'!$V$9,DF112,'Resumen Anual'!$BI$354)+SUMIFS('Resumen Anual'!$CR$460,DU128,'Resumen Anual'!$V$9,DF112,'Resumen Anual'!$BI$412)+SUMIFS('Resumen Anual'!$CR$518,DU128,'Resumen Anual'!$V$9,DF112,'Resumen Anual'!$BI$470)+SUMIFS('Resumen Anual'!$CR$576,DU128,'Resumen Anual'!$V$9,DF112,'Resumen Anual'!$BI$528)+SUMIFS('Resumen Anual'!$CR$634,DU128,'Resumen Anual'!$V$9,DF112,'Resumen Anual'!$BI$586)+SUMIFS('Resumen Anual'!$CR$692,DU128,'Resumen Anual'!$V$9,DF112,'Resumen Anual'!$BI$644)+SUMIFS('Resumen Anual'!$EQ$54,DU128,'Resumen Anual'!$V$9,DF112,'Resumen Anual'!$DH$6)+SUMIFS('Resumen Anual'!$EQ$112,DU128,'Resumen Anual'!$V$9,DF112,'Resumen Anual'!$DH$64)+SUMIFS('Resumen Anual'!$EQ$170,DU128,'Resumen Anual'!$V$9,DF112,'Resumen Anual'!$DH$122)+SUMIFS('Resumen Anual'!$EQ$228,DU128,'Resumen Anual'!$V$9,DF112,'Resumen Anual'!$DH$180)+SUMIFS('Resumen Anual'!$EQ$286,DU128,'Resumen Anual'!$V$9,DF112,'Resumen Anual'!$DH$238)+SUMIFS('Resumen Anual'!$EQ$344,DU128,'Resumen Anual'!$V$9,DF112,'Resumen Anual'!$DH$296)+SUMIFS('Resumen Anual'!$EQ$402,DU128,'Resumen Anual'!$V$9,DF112,'Resumen Anual'!$DH$354)+SUMIFS('Resumen Anual'!$EQ$460,DU128,'Resumen Anual'!$V$9,DF112,'Resumen Anual'!$DH$412)+SUMIFS('Resumen Anual'!$EQ$518,DU128,'Resumen Anual'!$V$9,DF112,'Resumen Anual'!$DH$470)+SUMIFS('Resumen Anual'!$EQ$576,DU128,'Resumen Anual'!$V$9,DF112,'Resumen Anual'!$DH$528)+SUMIFS('Resumen Anual'!$EQ$634,DU128,'Resumen Anual'!$V$9,DF112,'Resumen Anual'!$DH$586)+SUMIFS('Resumen Anual'!$EQ$692,DU128,'Resumen Anual'!$V$9,DF112,'Resumen Anual'!$DH$644)+SUMIFS('Resumen Anual'!$GN$54,DU128,'Resumen Anual'!$V$9,DF112,'Resumen Anual'!$FE$6)+SUMIFS('Resumen Anual'!$GN$112,DU128,'Resumen Anual'!$V$9,DF112,'Resumen Anual'!$FE$64)+SUMIFS('Resumen Anual'!$GN$170,DU128,'Resumen Anual'!$V$9,DF112,'Resumen Anual'!$FE$122)+SUMIFS('Resumen Anual'!$GN$228,DU128,'Resumen Anual'!$V$9,DF112,'Resumen Anual'!$FE$180)+SUMIFS('Resumen Anual'!$GN$286,DU128,'Resumen Anual'!$V$9,DF112,'Resumen Anual'!$FE$238)+SUMIFS('Resumen Anual'!$GN$344,DU128,'Resumen Anual'!$V$9,DF112,'Resumen Anual'!$FE$296)+SUMIFS('Resumen Anual'!$GN$402,DU128,'Resumen Anual'!$V$9,DF112,'Resumen Anual'!$FE$354)+SUMIFS('Resumen Anual'!$GN$460,DU128,'Resumen Anual'!$V$9,DF112,'Resumen Anual'!$FE$412)+SUMIFS('Resumen Anual'!$GN$518,DU128,'Resumen Anual'!$V$9,DF112,'Resumen Anual'!$FE$470)+SUMIFS('Resumen Anual'!$GN$576,DU128,'Resumen Anual'!$V$9,DF112,'Resumen Anual'!$FE$528)+SUMIFS('Resumen Anual'!$GN$634,DU128,'Resumen Anual'!$V$9,DF112,'Resumen Anual'!$FE$586)+SUMIFS('Resumen Anual'!$GN$692,DU128,'Resumen Anual'!$V$9,DF112,'Resumen Anual'!$FE$644)</f>
        <v>0</v>
      </c>
      <c r="EP128" s="756"/>
      <c r="EQ128" s="1215"/>
      <c r="ER128" s="1200"/>
      <c r="ES128" s="171"/>
      <c r="ET128" s="657"/>
      <c r="EU128" s="657"/>
      <c r="EV128" s="657"/>
      <c r="EW128" s="657"/>
      <c r="EX128" s="625"/>
      <c r="EY128" s="625"/>
      <c r="EZ128" s="625"/>
      <c r="FA128" s="625"/>
      <c r="FB128" s="625"/>
      <c r="FC128" s="625"/>
      <c r="FD128" s="625"/>
      <c r="FE128" s="625"/>
      <c r="FF128" s="657"/>
      <c r="FG128" s="657"/>
      <c r="FH128" s="657"/>
      <c r="FI128" s="657"/>
      <c r="FJ128" s="657"/>
      <c r="FK128" s="657"/>
      <c r="FL128" s="657"/>
      <c r="FM128" s="657"/>
      <c r="FN128" s="657"/>
      <c r="FO128" s="657"/>
      <c r="FP128" s="657"/>
      <c r="FQ128" s="15"/>
      <c r="FR128" s="771">
        <f>IF(FR118=0," ",FR118+5)</f>
        <v>2027</v>
      </c>
      <c r="FS128" s="772"/>
      <c r="FT128" s="772"/>
      <c r="FU128" s="772"/>
      <c r="FV128" s="772"/>
      <c r="FW128" s="1214">
        <f>SUMIFS('Resumen Anual'!$AF$54,FR128,'Resumen Anual'!$V$9,FC112,'Resumen Anual'!$L$6)+SUMIFS('Resumen Anual'!$AF$112,FR128,'Resumen Anual'!$V$9,FC112,'Resumen Anual'!$L$64)+SUMIFS('Resumen Anual'!$AF$170,FR128,'Resumen Anual'!$V$9,FC112,'Resumen Anual'!$L$122)+SUMIFS('Resumen Anual'!$AF$228,FR128,'Resumen Anual'!$V$9,FC112,'Resumen Anual'!$L$180)+SUMIFS('Resumen Anual'!$AF$286,FR128,'Resumen Anual'!$V$9,FC112,'Resumen Anual'!$L$238)+SUMIFS('Resumen Anual'!$AF$344,FR128,'Resumen Anual'!$V$9,FC112,'Resumen Anual'!$L$296)+SUMIFS('Resumen Anual'!$AF$402,FR128,'Resumen Anual'!$V$9,FC112,'Resumen Anual'!$L$354)+SUMIFS('Resumen Anual'!$AF$460,FR128,'Resumen Anual'!$V$9,FC112,'Resumen Anual'!$L$412)+SUMIFS('Resumen Anual'!$AF$518,FR128,'Resumen Anual'!$V$9,FC112,'Resumen Anual'!$L$470)+SUMIFS('Resumen Anual'!$AF$576,FR128,'Resumen Anual'!$V$9,FC112,'Resumen Anual'!$L$528)+SUMIFS('Resumen Anual'!$AF$634,FR128,'Resumen Anual'!$V$9,FC112,'Resumen Anual'!$L$586)+SUMIFS('Resumen Anual'!$AF$692,FR128,'Resumen Anual'!$V$9,FC112,'Resumen Anual'!$L$644)+SUMIFS('Resumen Anual'!$CC$54,FR128,'Resumen Anual'!$V$9,FC112,'Resumen Anual'!$BI$6)+SUMIFS('Resumen Anual'!$CC$112,FR128,'Resumen Anual'!$V$9,FC112,'Resumen Anual'!$BI$64)+SUMIFS('Resumen Anual'!$CC$170,FR128,'Resumen Anual'!$V$9,FC112,'Resumen Anual'!$BI$122)+SUMIFS('Resumen Anual'!$CC$228,FR128,'Resumen Anual'!$V$9,FC112,'Resumen Anual'!$BI$180)+SUMIFS('Resumen Anual'!$CC$286,FR128,'Resumen Anual'!$V$9,FC112,'Resumen Anual'!$BI$238)+SUMIFS('Resumen Anual'!$CC$344,FR128,'Resumen Anual'!$V$9,FC112,'Resumen Anual'!$BI$296)+SUMIFS('Resumen Anual'!$CC$402,FR128,'Resumen Anual'!$V$9,FC112,'Resumen Anual'!$BI$354)+SUMIFS('Resumen Anual'!$CC$460,FR128,'Resumen Anual'!$V$9,FC112,'Resumen Anual'!$BI$412)+SUMIFS('Resumen Anual'!$CC$518,FR128,'Resumen Anual'!$V$9,FC112,'Resumen Anual'!$BI$470)+SUMIFS('Resumen Anual'!$CC$576,FR128,'Resumen Anual'!$V$9,FC112,'Resumen Anual'!$BI$528)+SUMIFS('Resumen Anual'!$CC$634,FR128,'Resumen Anual'!$V$9,FC112,'Resumen Anual'!$BI$586)+SUMIFS('Resumen Anual'!$CC$692,FR128,'Resumen Anual'!$V$9,FC112,'Resumen Anual'!$BI$644)+SUMIFS('Resumen Anual'!$EB$54,FR128,'Resumen Anual'!$V$9,FC112,'Resumen Anual'!$DH$6)+SUMIFS('Resumen Anual'!$EB$112,FR128,'Resumen Anual'!$V$9,FC112,'Resumen Anual'!$DH$64)+SUMIFS('Resumen Anual'!$EB$170,FR128,'Resumen Anual'!$V$9,FC112,'Resumen Anual'!$DH$122)+SUMIFS('Resumen Anual'!$EB$228,FR128,'Resumen Anual'!$V$9,FC112,'Resumen Anual'!$DH$180)+SUMIFS('Resumen Anual'!$EB$286,FR128,'Resumen Anual'!$V$9,FC112,'Resumen Anual'!$DH$238)+SUMIFS('Resumen Anual'!$EB$344,FR128,'Resumen Anual'!$V$9,FC112,'Resumen Anual'!$DH$296)+SUMIFS('Resumen Anual'!$EB$402,FR128,'Resumen Anual'!$V$9,FC112,'Resumen Anual'!$DH$354)+SUMIFS('Resumen Anual'!$EB$460,FR128,'Resumen Anual'!$V$9,FC112,'Resumen Anual'!$DH$412)+SUMIFS('Resumen Anual'!$EB$518,FR128,'Resumen Anual'!$V$9,FC112,'Resumen Anual'!$DH$470)+SUMIFS('Resumen Anual'!$EB$576,FR128,'Resumen Anual'!$V$9,FC112,'Resumen Anual'!$DH$528)+SUMIFS('Resumen Anual'!$EB$634,FR128,'Resumen Anual'!$V$9,FC112,'Resumen Anual'!$DH$586)+SUMIFS('Resumen Anual'!$EB$692,FR128,'Resumen Anual'!$V$9,FC112,'Resumen Anual'!$DH$644)+SUMIFS('Resumen Anual'!$FY$54,FR128,'Resumen Anual'!$V$9,FC112,'Resumen Anual'!$FE$6)+SUMIFS('Resumen Anual'!$FY$112,FR128,'Resumen Anual'!$V$9,FC112,'Resumen Anual'!$FE$64)+SUMIFS('Resumen Anual'!$FY$170,FR128,'Resumen Anual'!$V$9,FC112,'Resumen Anual'!$FE$122)+SUMIFS('Resumen Anual'!$FY$228,FR128,'Resumen Anual'!$V$9,FC112,'Resumen Anual'!$FE$180)+SUMIFS('Resumen Anual'!$FY$286,FR128,'Resumen Anual'!$V$9,FC112,'Resumen Anual'!$FE$238)+SUMIFS('Resumen Anual'!$FY$344,FR128,'Resumen Anual'!$V$9,FC112,'Resumen Anual'!$FE$296)+SUMIFS('Resumen Anual'!$FY$402,FR128,'Resumen Anual'!$V$9,FC112,'Resumen Anual'!$FE$354)+SUMIFS('Resumen Anual'!$FY$460,FR128,'Resumen Anual'!$V$9,FC112,'Resumen Anual'!$FE$412)+SUMIFS('Resumen Anual'!$FY$518,FR128,'Resumen Anual'!$V$9,FC112,'Resumen Anual'!$FE$470)+SUMIFS('Resumen Anual'!$FY$576,FR128,'Resumen Anual'!$V$9,FC112,'Resumen Anual'!$FE$528)+SUMIFS('Resumen Anual'!$FY$634,FR128,'Resumen Anual'!$V$9,FC112,'Resumen Anual'!$FE$586)+SUMIFS('Resumen Anual'!$FY$692,FR128,'Resumen Anual'!$V$9,FC112,'Resumen Anual'!$FE$644)</f>
        <v>0</v>
      </c>
      <c r="FX128" s="770"/>
      <c r="FY128" s="770"/>
      <c r="FZ128" s="770"/>
      <c r="GA128" s="770">
        <f>SUMIFS('Resumen Anual'!$AJ$54,FR128,'Resumen Anual'!$V$9,FC112,'Resumen Anual'!$L$6)+SUMIFS('Resumen Anual'!$AJ$112,FR128,'Resumen Anual'!$V$9,FC112,'Resumen Anual'!$L$64)+SUMIFS('Resumen Anual'!$AJ$170,FR128,'Resumen Anual'!$V$9,FC112,'Resumen Anual'!$L$122)+SUMIFS('Resumen Anual'!$AJ$228,FR128,'Resumen Anual'!$V$9,FC112,'Resumen Anual'!$L$180)+SUMIFS('Resumen Anual'!$AJ$286,FR128,'Resumen Anual'!$V$9,FC112,'Resumen Anual'!$L$238)+SUMIFS('Resumen Anual'!$AJ$344,FR128,'Resumen Anual'!$V$9,FC112,'Resumen Anual'!$L$296)+SUMIFS('Resumen Anual'!$AJ$402,FR128,'Resumen Anual'!$V$9,FC112,'Resumen Anual'!$L$354)+SUMIFS('Resumen Anual'!$AJ$460,FR128,'Resumen Anual'!$V$9,FC112,'Resumen Anual'!$L$412)+SUMIFS('Resumen Anual'!$AJ$518,FR128,'Resumen Anual'!$V$9,FC112,'Resumen Anual'!$L$470)+SUMIFS('Resumen Anual'!$AJ$576,FR128,'Resumen Anual'!$V$9,FC112,'Resumen Anual'!$L$528)+SUMIFS('Resumen Anual'!$AJ$634,FR128,'Resumen Anual'!$V$9,FC112,'Resumen Anual'!$L$586)+SUMIFS('Resumen Anual'!$AJ$692,FR128,'Resumen Anual'!$V$9,FC112,'Resumen Anual'!$L$644)+SUMIFS('Resumen Anual'!$CG$54,FR128,'Resumen Anual'!$V$9,FC112,'Resumen Anual'!$BI$6)+SUMIFS('Resumen Anual'!$CG$112,FR128,'Resumen Anual'!$V$9,FC112,'Resumen Anual'!$BI$64)+SUMIFS('Resumen Anual'!$CG$170,FR128,'Resumen Anual'!$V$9,FC112,'Resumen Anual'!$BI$122)+SUMIFS('Resumen Anual'!$CG$228,FR128,'Resumen Anual'!$V$9,FC112,'Resumen Anual'!$BI$180)+SUMIFS('Resumen Anual'!$CG$286,FR128,'Resumen Anual'!$V$9,FC112,'Resumen Anual'!$BI$238)+SUMIFS('Resumen Anual'!$CG$344,FR128,'Resumen Anual'!$V$9,FC112,'Resumen Anual'!$BI$296)+SUMIFS('Resumen Anual'!$CG$402,FR128,'Resumen Anual'!$V$9,FC112,'Resumen Anual'!$BI$354)+SUMIFS('Resumen Anual'!$CG$460,FR128,'Resumen Anual'!$V$9,FC112,'Resumen Anual'!$BI$412)+SUMIFS('Resumen Anual'!$CG$518,FR128,'Resumen Anual'!$V$9,FC112,'Resumen Anual'!$BI$470)+SUMIFS('Resumen Anual'!$CG$576,FR128,'Resumen Anual'!$V$9,FC112,'Resumen Anual'!$BI$528)+SUMIFS('Resumen Anual'!$CG$634,FR128,'Resumen Anual'!$V$9,FC112,'Resumen Anual'!$BI$586)+SUMIFS('Resumen Anual'!$CG$692,FR128,'Resumen Anual'!$V$9,FC112,'Resumen Anual'!$BI$644)+SUMIFS('Resumen Anual'!$EF$54,FR128,'Resumen Anual'!$V$9,FC112,'Resumen Anual'!$DH$6)+SUMIFS('Resumen Anual'!$EF$112,FR128,'Resumen Anual'!$V$9,FC112,'Resumen Anual'!$DH$64)+SUMIFS('Resumen Anual'!$EF$170,FR128,'Resumen Anual'!$V$9,FC112,'Resumen Anual'!$DH$122)+SUMIFS('Resumen Anual'!$EF$228,FR128,'Resumen Anual'!$V$9,FC112,'Resumen Anual'!$DH$180)+SUMIFS('Resumen Anual'!$EF$286,FR128,'Resumen Anual'!$V$9,FC112,'Resumen Anual'!$DH$238)+SUMIFS('Resumen Anual'!$EF$344,FR128,'Resumen Anual'!$V$9,FC112,'Resumen Anual'!$DH$296)+SUMIFS('Resumen Anual'!$EF$402,FR128,'Resumen Anual'!$V$9,FC112,'Resumen Anual'!$DH$354)+SUMIFS('Resumen Anual'!$EF$460,FR128,'Resumen Anual'!$V$9,FC112,'Resumen Anual'!$DH$412)+SUMIFS('Resumen Anual'!$EF$518,FR128,'Resumen Anual'!$V$9,FC112,'Resumen Anual'!$DH$470)+SUMIFS('Resumen Anual'!$EF$576,FR128,'Resumen Anual'!$V$9,FC112,'Resumen Anual'!$DH$528)+SUMIFS('Resumen Anual'!$EF$634,FR128,'Resumen Anual'!$V$9,FC112,'Resumen Anual'!$DH$586)+SUMIFS('Resumen Anual'!$EF$692,FR128,'Resumen Anual'!$V$9,FC112,'Resumen Anual'!$DH$644)+SUMIFS('Resumen Anual'!$GC$54,FR128,'Resumen Anual'!$V$9,FC112,'Resumen Anual'!$FE$6)+SUMIFS('Resumen Anual'!$GC$112,FR128,'Resumen Anual'!$V$9,FC112,'Resumen Anual'!$FE$64)+SUMIFS('Resumen Anual'!$GC$170,FR128,'Resumen Anual'!$V$9,FC112,'Resumen Anual'!$FE$122)+SUMIFS('Resumen Anual'!$GC$228,FR128,'Resumen Anual'!$V$9,FC112,'Resumen Anual'!$FE$180)+SUMIFS('Resumen Anual'!$GC$286,FR128,'Resumen Anual'!$V$9,FC112,'Resumen Anual'!$FE$238)+SUMIFS('Resumen Anual'!$GC$344,FR128,'Resumen Anual'!$V$9,FC112,'Resumen Anual'!$FE$296)+SUMIFS('Resumen Anual'!$GC$402,FR128,'Resumen Anual'!$V$9,FC112,'Resumen Anual'!$FE$354)+SUMIFS('Resumen Anual'!$GC$460,FR128,'Resumen Anual'!$V$9,FC112,'Resumen Anual'!$FE$412)+SUMIFS('Resumen Anual'!$GC$518,FR128,'Resumen Anual'!$V$9,FC112,'Resumen Anual'!$FE$470)+SUMIFS('Resumen Anual'!$GC$576,FR128,'Resumen Anual'!$V$9,FC112,'Resumen Anual'!$FE$528)+SUMIFS('Resumen Anual'!$GC$634,FR128,'Resumen Anual'!$V$9,FC112,'Resumen Anual'!$FE$586)+SUMIFS('Resumen Anual'!$GC$692,FR128,'Resumen Anual'!$V$9,FC112,'Resumen Anual'!$FE$644)</f>
        <v>0</v>
      </c>
      <c r="GB128" s="770"/>
      <c r="GC128" s="770"/>
      <c r="GD128" s="770"/>
      <c r="GE128" s="770">
        <f>SUMIFS('Resumen Anual'!$AN$54,FR128,'Resumen Anual'!$V$9,FC112,'Resumen Anual'!$L$6)+SUMIFS('Resumen Anual'!$AN$112,FR128,'Resumen Anual'!$V$9,FC112,'Resumen Anual'!$L$64)+SUMIFS('Resumen Anual'!$AN$170,FR128,'Resumen Anual'!$V$9,FC112,'Resumen Anual'!$L$122)+SUMIFS('Resumen Anual'!$AN$228,FR128,'Resumen Anual'!$V$9,FC112,'Resumen Anual'!$L$180)+SUMIFS('Resumen Anual'!$AN$286,FR128,'Resumen Anual'!$V$9,FC112,'Resumen Anual'!$L$238)+SUMIFS('Resumen Anual'!$AN$344,FR128,'Resumen Anual'!$V$9,FC112,'Resumen Anual'!$L$296)+SUMIFS('Resumen Anual'!$AN$402,FR128,'Resumen Anual'!$V$9,FC112,'Resumen Anual'!$L$354)+SUMIFS('Resumen Anual'!$AN$460,FR128,'Resumen Anual'!$V$9,FC112,'Resumen Anual'!$L$412)+SUMIFS('Resumen Anual'!$AN$518,FR128,'Resumen Anual'!$V$9,FC112,'Resumen Anual'!$L$470)+SUMIFS('Resumen Anual'!$AN$576,FR128,'Resumen Anual'!$V$9,FC112,'Resumen Anual'!$L$528)+SUMIFS('Resumen Anual'!$AN$634,FR128,'Resumen Anual'!$V$9,FC112,'Resumen Anual'!$L$586)+SUMIFS('Resumen Anual'!$AN$692,FR128,'Resumen Anual'!$V$9,FC112,'Resumen Anual'!$L$644)+SUMIFS('Resumen Anual'!$CK$54,FR128,'Resumen Anual'!$V$9,FC112,'Resumen Anual'!$BI$6)+SUMIFS('Resumen Anual'!$CK$112,FR128,'Resumen Anual'!$V$9,FC112,'Resumen Anual'!$BI$64)+SUMIFS('Resumen Anual'!$CK$170,FR128,'Resumen Anual'!$V$9,FC112,'Resumen Anual'!$BI$122)+SUMIFS('Resumen Anual'!$CK$228,FR128,'Resumen Anual'!$V$9,FC112,'Resumen Anual'!$BI$180)+SUMIFS('Resumen Anual'!$CK$286,FR128,'Resumen Anual'!$V$9,FC112,'Resumen Anual'!$BI$238)+SUMIFS('Resumen Anual'!$CK$344,FR128,'Resumen Anual'!$V$9,FC112,'Resumen Anual'!$BI$296)+SUMIFS('Resumen Anual'!$CK$402,FR128,'Resumen Anual'!$V$9,FC112,'Resumen Anual'!$BI$354)+SUMIFS('Resumen Anual'!$CK$460,FR128,'Resumen Anual'!$V$9,FC112,'Resumen Anual'!$BI$412)+SUMIFS('Resumen Anual'!$CK$518,FR128,'Resumen Anual'!$V$9,FC112,'Resumen Anual'!$BI$470)+SUMIFS('Resumen Anual'!$CK$576,FR128,'Resumen Anual'!$V$9,FC112,'Resumen Anual'!$BI$528)+SUMIFS('Resumen Anual'!$CK$634,FR128,'Resumen Anual'!$V$9,FC112,'Resumen Anual'!$BI$586)+SUMIFS('Resumen Anual'!$CK$692,FR128,'Resumen Anual'!$V$9,FC112,'Resumen Anual'!$BI$644)+SUMIFS('Resumen Anual'!$EJ$54,FR128,'Resumen Anual'!$V$9,FC112,'Resumen Anual'!$DH$6)+SUMIFS('Resumen Anual'!$EJ$112,FR128,'Resumen Anual'!$V$9,FC112,'Resumen Anual'!$DH$64)+SUMIFS('Resumen Anual'!$EJ$170,FR128,'Resumen Anual'!$V$9,FC112,'Resumen Anual'!$DH$122)+SUMIFS('Resumen Anual'!$EJ$228,FR128,'Resumen Anual'!$V$9,FC112,'Resumen Anual'!$DH$180)+SUMIFS('Resumen Anual'!$EJ$286,FR128,'Resumen Anual'!$V$9,FC112,'Resumen Anual'!$DH$238)+SUMIFS('Resumen Anual'!$EJ$344,FR128,'Resumen Anual'!$V$9,FC112,'Resumen Anual'!$DH$296)+SUMIFS('Resumen Anual'!$EJ$402,FR128,'Resumen Anual'!$V$9,FC112,'Resumen Anual'!$DH$354)+SUMIFS('Resumen Anual'!$EJ$460,FR128,'Resumen Anual'!$V$9,FC112,'Resumen Anual'!$DH$412)+SUMIFS('Resumen Anual'!$EJ$518,FR128,'Resumen Anual'!$V$9,FC112,'Resumen Anual'!$DH$470)+SUMIFS('Resumen Anual'!$EJ$576,FR128,'Resumen Anual'!$V$9,FC112,'Resumen Anual'!$DH$528)+SUMIFS('Resumen Anual'!$EJ$634,FR128,'Resumen Anual'!$V$9,FC112,'Resumen Anual'!$DH$586)+SUMIFS('Resumen Anual'!$EJ$692,FR128,'Resumen Anual'!$V$9,FC112,'Resumen Anual'!$DH$644)+SUMIFS('Resumen Anual'!$GG$54,FR128,'Resumen Anual'!$V$9,FC112,'Resumen Anual'!$FE$6)+SUMIFS('Resumen Anual'!$GG$112,FR128,'Resumen Anual'!$V$9,FC112,'Resumen Anual'!$FE$64)+SUMIFS('Resumen Anual'!$GG$170,FR128,'Resumen Anual'!$V$9,FC112,'Resumen Anual'!$FE$122)+SUMIFS('Resumen Anual'!$GG$228,FR128,'Resumen Anual'!$V$9,FC112,'Resumen Anual'!$FE$180)+SUMIFS('Resumen Anual'!$GG$286,FR128,'Resumen Anual'!$V$9,FC112,'Resumen Anual'!$FE$238)+SUMIFS('Resumen Anual'!$GG$344,FR128,'Resumen Anual'!$V$9,FC112,'Resumen Anual'!$FE$296)+SUMIFS('Resumen Anual'!$GG$402,FR128,'Resumen Anual'!$V$9,FC112,'Resumen Anual'!$FE$354)+SUMIFS('Resumen Anual'!$GG$460,FR128,'Resumen Anual'!$V$9,FC112,'Resumen Anual'!$FE$412)+SUMIFS('Resumen Anual'!$GG$518,FR128,'Resumen Anual'!$V$9,FC112,'Resumen Anual'!$FE$470)+SUMIFS('Resumen Anual'!$GG$576,FR128,'Resumen Anual'!$V$9,FC112,'Resumen Anual'!$FE$528)+SUMIFS('Resumen Anual'!$GG$634,FR128,'Resumen Anual'!$V$9,FC112,'Resumen Anual'!$FE$586)+SUMIFS('Resumen Anual'!$GG$692,FR128,'Resumen Anual'!$V$9,FC112,'Resumen Anual'!$FE$644)</f>
        <v>0</v>
      </c>
      <c r="GF128" s="770"/>
      <c r="GG128" s="770"/>
      <c r="GH128" s="770"/>
      <c r="GI128" s="756">
        <f>SUMIFS('Resumen Anual'!$AR$54,FR128,'Resumen Anual'!$V$9,FC112,'Resumen Anual'!$L$6)+SUMIFS('Resumen Anual'!$AR$112,FR128,'Resumen Anual'!$V$9,FC112,'Resumen Anual'!$L$64)+SUMIFS('Resumen Anual'!$AR$170,FR128,'Resumen Anual'!$V$9,FC112,'Resumen Anual'!$L$122)+SUMIFS('Resumen Anual'!$AR$228,FR128,'Resumen Anual'!$V$9,FC112,'Resumen Anual'!$L$180)+SUMIFS('Resumen Anual'!$AR$286,FR128,'Resumen Anual'!$V$9,FC112,'Resumen Anual'!$L$238)+SUMIFS('Resumen Anual'!$AR$344,FR128,'Resumen Anual'!$V$9,FC112,'Resumen Anual'!$L$296)+SUMIFS('Resumen Anual'!$AR$402,FR128,'Resumen Anual'!$V$9,FC112,'Resumen Anual'!$L$354)+SUMIFS('Resumen Anual'!$AR$460,FR128,'Resumen Anual'!$V$9,FC112,'Resumen Anual'!$L$412)+SUMIFS('Resumen Anual'!$AR$518,FR128,'Resumen Anual'!$V$9,FC112,'Resumen Anual'!$L$470)+SUMIFS('Resumen Anual'!$AR$576,FR128,'Resumen Anual'!$V$9,FC112,'Resumen Anual'!$L$528)+SUMIFS('Resumen Anual'!$AR$634,FR128,'Resumen Anual'!$V$9,FC112,'Resumen Anual'!$L$586)+SUMIFS('Resumen Anual'!$AR$692,FR128,'Resumen Anual'!$V$9,FC112,'Resumen Anual'!$L$644)+SUMIFS('Resumen Anual'!$CO$54,FR128,'Resumen Anual'!$V$9,FC112,'Resumen Anual'!$BI$6)+SUMIFS('Resumen Anual'!$CO$112,FR128,'Resumen Anual'!$V$9,FC112,'Resumen Anual'!$BI$64)+SUMIFS('Resumen Anual'!$CO$170,FR128,'Resumen Anual'!$V$9,FC112,'Resumen Anual'!$BI$122)+SUMIFS('Resumen Anual'!$CO$228,FR128,'Resumen Anual'!$V$9,FC112,'Resumen Anual'!$BI$180)+SUMIFS('Resumen Anual'!$CO$286,FR128,'Resumen Anual'!$V$9,FC112,'Resumen Anual'!$BI$238)+SUMIFS('Resumen Anual'!$CO$344,FR128,'Resumen Anual'!$V$9,FC112,'Resumen Anual'!$BI$296)+SUMIFS('Resumen Anual'!$CO$402,FR128,'Resumen Anual'!$V$9,FC112,'Resumen Anual'!$BI$354)+SUMIFS('Resumen Anual'!$CO$460,FR128,'Resumen Anual'!$V$9,FC112,'Resumen Anual'!$BI$412)+SUMIFS('Resumen Anual'!$CO$518,FR128,'Resumen Anual'!$V$9,FC112,'Resumen Anual'!$BI$470)+SUMIFS('Resumen Anual'!$CO$576,FR128,'Resumen Anual'!$V$9,FC112,'Resumen Anual'!$BI$528)+SUMIFS('Resumen Anual'!$CO$634,FR128,'Resumen Anual'!$V$9,FC112,'Resumen Anual'!$BI$586)+SUMIFS('Resumen Anual'!$CO$692,FR128,'Resumen Anual'!$V$9,FC112,'Resumen Anual'!$BI$644)+SUMIFS('Resumen Anual'!$EN$54,FR128,'Resumen Anual'!$V$9,FC112,'Resumen Anual'!$DH$6)+SUMIFS('Resumen Anual'!$EN$112,FR128,'Resumen Anual'!$V$9,FC112,'Resumen Anual'!$DH$64)+SUMIFS('Resumen Anual'!$EN$170,FR128,'Resumen Anual'!$V$9,FC112,'Resumen Anual'!$DH$122)+SUMIFS('Resumen Anual'!$EN$228,FR128,'Resumen Anual'!$V$9,FC112,'Resumen Anual'!$DH$180)+SUMIFS('Resumen Anual'!$EN$286,FR128,'Resumen Anual'!$V$9,FC112,'Resumen Anual'!$DH$238)+SUMIFS('Resumen Anual'!$EN$344,FR128,'Resumen Anual'!$V$9,FC112,'Resumen Anual'!$DH$296)+SUMIFS('Resumen Anual'!$EN$402,FR128,'Resumen Anual'!$V$9,FC112,'Resumen Anual'!$DH$354)+SUMIFS('Resumen Anual'!$EN$460,FR128,'Resumen Anual'!$V$9,FC112,'Resumen Anual'!$DH$412)+SUMIFS('Resumen Anual'!$EN$518,FR128,'Resumen Anual'!$V$9,FC112,'Resumen Anual'!$DH$470)+SUMIFS('Resumen Anual'!$EN$576,FR128,'Resumen Anual'!$V$9,FC112,'Resumen Anual'!$DH$528)+SUMIFS('Resumen Anual'!$EN$634,FR128,'Resumen Anual'!$V$9,FC112,'Resumen Anual'!$DH$586)+SUMIFS('Resumen Anual'!$EN$692,FR128,'Resumen Anual'!$V$9,FC112,'Resumen Anual'!$DH$644)+SUMIFS('Resumen Anual'!$GK$54,FR128,'Resumen Anual'!$V$9,FC112,'Resumen Anual'!$FE$6)+SUMIFS('Resumen Anual'!$GK$112,FR128,'Resumen Anual'!$V$9,FC112,'Resumen Anual'!$FE$64)+SUMIFS('Resumen Anual'!$GK$170,FR128,'Resumen Anual'!$V$9,FC112,'Resumen Anual'!$FE$122)+SUMIFS('Resumen Anual'!$GK$228,FR128,'Resumen Anual'!$V$9,FC112,'Resumen Anual'!$FE$180)+SUMIFS('Resumen Anual'!$GK$286,FR128,'Resumen Anual'!$V$9,FC112,'Resumen Anual'!$FE$238)+SUMIFS('Resumen Anual'!$GK$344,FR128,'Resumen Anual'!$V$9,FC112,'Resumen Anual'!$FE$296)+SUMIFS('Resumen Anual'!$GK$402,FR128,'Resumen Anual'!$V$9,FC112,'Resumen Anual'!$FE$354)+SUMIFS('Resumen Anual'!$GK$460,FR128,'Resumen Anual'!$V$9,FC112,'Resumen Anual'!$FE$412)+SUMIFS('Resumen Anual'!$GK$518,FR128,'Resumen Anual'!$V$9,FC112,'Resumen Anual'!$FE$470)+SUMIFS('Resumen Anual'!$GK$576,FR128,'Resumen Anual'!$V$9,FC112,'Resumen Anual'!$FE$528)+SUMIFS('Resumen Anual'!$GK$634,FR128,'Resumen Anual'!$V$9,FC112,'Resumen Anual'!$FE$586)+SUMIFS('Resumen Anual'!$GK$692,FR128,'Resumen Anual'!$V$9,FC112,'Resumen Anual'!$FE$644)</f>
        <v>0</v>
      </c>
      <c r="GJ128" s="756"/>
      <c r="GK128" s="756"/>
      <c r="GL128" s="756">
        <f>SUMIFS('Resumen Anual'!$AU$54,FR128,'Resumen Anual'!$V$9,FC112,'Resumen Anual'!$L$6)+SUMIFS('Resumen Anual'!$AU$112,FR128,'Resumen Anual'!$V$9,FC112,'Resumen Anual'!$L$64)+SUMIFS('Resumen Anual'!$AU$170,FR128,'Resumen Anual'!$V$9,FC112,'Resumen Anual'!$L$122)+SUMIFS('Resumen Anual'!$AU$228,FR128,'Resumen Anual'!$V$9,FC112,'Resumen Anual'!$L$180)+SUMIFS('Resumen Anual'!$AU$286,FR128,'Resumen Anual'!$V$9,FC112,'Resumen Anual'!$L$238)+SUMIFS('Resumen Anual'!$AU$344,FR128,'Resumen Anual'!$V$9,FC112,'Resumen Anual'!$L$296)+SUMIFS('Resumen Anual'!$AU$402,FR128,'Resumen Anual'!$V$9,FC112,'Resumen Anual'!$L$354)+SUMIFS('Resumen Anual'!$AU$460,FR128,'Resumen Anual'!$V$9,FC112,'Resumen Anual'!$L$412)+SUMIFS('Resumen Anual'!$AU$518,FR128,'Resumen Anual'!$V$9,FC112,'Resumen Anual'!$L$470)+SUMIFS('Resumen Anual'!$AU$576,FR128,'Resumen Anual'!$V$9,FC112,'Resumen Anual'!$L$528)+SUMIFS('Resumen Anual'!$AU$634,FR128,'Resumen Anual'!$V$9,FC112,'Resumen Anual'!$L$586)+SUMIFS('Resumen Anual'!$AU$692,FR128,'Resumen Anual'!$V$9,FC112,'Resumen Anual'!$L$644)+SUMIFS('Resumen Anual'!$CR$54,FR128,'Resumen Anual'!$V$9,FC112,'Resumen Anual'!$BI$6)+SUMIFS('Resumen Anual'!$CR$112,FR128,'Resumen Anual'!$V$9,FC112,'Resumen Anual'!$BI$64)+SUMIFS('Resumen Anual'!$CR$170,FR128,'Resumen Anual'!$V$9,FC112,'Resumen Anual'!$BI$122)+SUMIFS('Resumen Anual'!$CR$228,FR128,'Resumen Anual'!$V$9,FC112,'Resumen Anual'!$BI$180)+SUMIFS('Resumen Anual'!$CR$286,FR128,'Resumen Anual'!$V$9,FC112,'Resumen Anual'!$BI$238)+SUMIFS('Resumen Anual'!$CR$344,FR128,'Resumen Anual'!$V$9,FC112,'Resumen Anual'!$BI$296)+SUMIFS('Resumen Anual'!$CR$402,FR128,'Resumen Anual'!$V$9,FC112,'Resumen Anual'!$BI$354)+SUMIFS('Resumen Anual'!$CR$460,FR128,'Resumen Anual'!$V$9,FC112,'Resumen Anual'!$BI$412)+SUMIFS('Resumen Anual'!$CR$518,FR128,'Resumen Anual'!$V$9,FC112,'Resumen Anual'!$BI$470)+SUMIFS('Resumen Anual'!$CR$576,FR128,'Resumen Anual'!$V$9,FC112,'Resumen Anual'!$BI$528)+SUMIFS('Resumen Anual'!$CR$634,FR128,'Resumen Anual'!$V$9,FC112,'Resumen Anual'!$BI$586)+SUMIFS('Resumen Anual'!$CR$692,FR128,'Resumen Anual'!$V$9,FC112,'Resumen Anual'!$BI$644)+SUMIFS('Resumen Anual'!$EQ$54,FR128,'Resumen Anual'!$V$9,FC112,'Resumen Anual'!$DH$6)+SUMIFS('Resumen Anual'!$EQ$112,FR128,'Resumen Anual'!$V$9,FC112,'Resumen Anual'!$DH$64)+SUMIFS('Resumen Anual'!$EQ$170,FR128,'Resumen Anual'!$V$9,FC112,'Resumen Anual'!$DH$122)+SUMIFS('Resumen Anual'!$EQ$228,FR128,'Resumen Anual'!$V$9,FC112,'Resumen Anual'!$DH$180)+SUMIFS('Resumen Anual'!$EQ$286,FR128,'Resumen Anual'!$V$9,FC112,'Resumen Anual'!$DH$238)+SUMIFS('Resumen Anual'!$EQ$344,FR128,'Resumen Anual'!$V$9,FC112,'Resumen Anual'!$DH$296)+SUMIFS('Resumen Anual'!$EQ$402,FR128,'Resumen Anual'!$V$9,FC112,'Resumen Anual'!$DH$354)+SUMIFS('Resumen Anual'!$EQ$460,FR128,'Resumen Anual'!$V$9,FC112,'Resumen Anual'!$DH$412)+SUMIFS('Resumen Anual'!$EQ$518,FR128,'Resumen Anual'!$V$9,FC112,'Resumen Anual'!$DH$470)+SUMIFS('Resumen Anual'!$EQ$576,FR128,'Resumen Anual'!$V$9,FC112,'Resumen Anual'!$DH$528)+SUMIFS('Resumen Anual'!$EQ$634,FR128,'Resumen Anual'!$V$9,FC112,'Resumen Anual'!$DH$586)+SUMIFS('Resumen Anual'!$EQ$692,FR128,'Resumen Anual'!$V$9,FC112,'Resumen Anual'!$DH$644)+SUMIFS('Resumen Anual'!$GN$54,FR128,'Resumen Anual'!$V$9,FC112,'Resumen Anual'!$FE$6)+SUMIFS('Resumen Anual'!$GN$112,FR128,'Resumen Anual'!$V$9,FC112,'Resumen Anual'!$FE$64)+SUMIFS('Resumen Anual'!$GN$170,FR128,'Resumen Anual'!$V$9,FC112,'Resumen Anual'!$FE$122)+SUMIFS('Resumen Anual'!$GN$228,FR128,'Resumen Anual'!$V$9,FC112,'Resumen Anual'!$FE$180)+SUMIFS('Resumen Anual'!$GN$286,FR128,'Resumen Anual'!$V$9,FC112,'Resumen Anual'!$FE$238)+SUMIFS('Resumen Anual'!$GN$344,FR128,'Resumen Anual'!$V$9,FC112,'Resumen Anual'!$FE$296)+SUMIFS('Resumen Anual'!$GN$402,FR128,'Resumen Anual'!$V$9,FC112,'Resumen Anual'!$FE$354)+SUMIFS('Resumen Anual'!$GN$460,FR128,'Resumen Anual'!$V$9,FC112,'Resumen Anual'!$FE$412)+SUMIFS('Resumen Anual'!$GN$518,FR128,'Resumen Anual'!$V$9,FC112,'Resumen Anual'!$FE$470)+SUMIFS('Resumen Anual'!$GN$576,FR128,'Resumen Anual'!$V$9,FC112,'Resumen Anual'!$FE$528)+SUMIFS('Resumen Anual'!$GN$634,FR128,'Resumen Anual'!$V$9,FC112,'Resumen Anual'!$FE$586)+SUMIFS('Resumen Anual'!$GN$692,FR128,'Resumen Anual'!$V$9,FC112,'Resumen Anual'!$FE$644)</f>
        <v>0</v>
      </c>
      <c r="GM128" s="756"/>
      <c r="GN128" s="756"/>
      <c r="GO128" s="1200"/>
    </row>
    <row r="129" spans="1:197" ht="9.75" customHeight="1" x14ac:dyDescent="0.25">
      <c r="A129" s="171"/>
      <c r="B129" s="775" t="str">
        <f>'Resumen Anual'!$C$27</f>
        <v>PIC</v>
      </c>
      <c r="C129" s="776"/>
      <c r="D129" s="776"/>
      <c r="E129" s="776"/>
      <c r="F129" s="761">
        <f>SUMIF('Resumen Anual'!$FE$622,K112,'Resumen Anual'!$FA$643)+SUMIF('Resumen Anual'!$DH$622,K112,'Resumen Anual'!$DD$643)+SUMIF('Resumen Anual'!$BI$622,K112,'Resumen Anual'!$BE$643)+SUMIF('Resumen Anual'!$L$622,K112,'Resumen Anual'!$H$643)+SUMIF('Resumen Anual'!$FE$566,K112,'Resumen Anual'!$FA$587)+SUMIF('Resumen Anual'!$DH$566,K112,'Resumen Anual'!$DD$587)+SUMIF('Resumen Anual'!$BI$566,K112,'Resumen Anual'!$BE$587)+SUMIF('Resumen Anual'!$L$566,K112,'Resumen Anual'!$H$587)+SUMIF('Resumen Anual'!$FE$510,K112,'Resumen Anual'!$FA$531)+SUMIF('Resumen Anual'!$DH$510,K112,'Resumen Anual'!$DD$531)+SUMIF('Resumen Anual'!$BI$510,K112,'Resumen Anual'!$BE$531)+SUMIF('Resumen Anual'!$L$510,K112,'Resumen Anual'!$H$531)+SUMIF('Resumen Anual'!$FE$454,K112,'Resumen Anual'!$FA$475)+SUMIF('Resumen Anual'!$DH$454,K112,'Resumen Anual'!$DD$475)+SUMIF('Resumen Anual'!$BI$454,K112,'Resumen Anual'!$BE$475)+SUMIF('Resumen Anual'!$L$454,K112,'Resumen Anual'!$H$475)+SUMIF('Resumen Anual'!$FE$398,K112,'Resumen Anual'!$FA$419)+SUMIF('Resumen Anual'!$DH$398,K112,'Resumen Anual'!$DD$419)+SUMIF('Resumen Anual'!$BI$398,K112,'Resumen Anual'!$BE$419)+SUMIF('Resumen Anual'!$L$398,K112,'Resumen Anual'!$H$419)+SUMIF('Resumen Anual'!$FE$342,K112,'Resumen Anual'!$FA$363)+SUMIF('Resumen Anual'!$DH$342,K112,'Resumen Anual'!$DD$363)+SUMIF('Resumen Anual'!$BI$342,K112,'Resumen Anual'!$BE$363)+SUMIF('Resumen Anual'!$L$342,K112,'Resumen Anual'!$H$363)+SUMIF('Resumen Anual'!$FE$286,K112,'Resumen Anual'!$FA$307)+SUMIF('Resumen Anual'!$DH$286,K112,'Resumen Anual'!$DD$307)+SUMIF('Resumen Anual'!$BI$286,K112,'Resumen Anual'!$BE$307)+SUMIF('Resumen Anual'!$L$286,K112,'Resumen Anual'!$H$307)+SUMIF('Resumen Anual'!$FE$230,K112,'Resumen Anual'!$FA$251)+SUMIF('Resumen Anual'!$DH$230,K112,'Resumen Anual'!$DD$251)+SUMIF('Resumen Anual'!$BI$230,K112,'Resumen Anual'!$BE$251)+SUMIF('Resumen Anual'!$L$230,K112,'Resumen Anual'!$H$251)+SUMIF('Resumen Anual'!$FE$174,K112,'Resumen Anual'!$FA$195)+SUMIF('Resumen Anual'!$DH$174,K112,'Resumen Anual'!$DD$195)+SUMIF('Resumen Anual'!$BI$174,K112,'Resumen Anual'!$BE$195)+SUMIF('Resumen Anual'!$L$174,K112,'Resumen Anual'!$H$195)+SUMIF('Resumen Anual'!$FE$118,K112,'Resumen Anual'!$FA$139)+SUMIF('Resumen Anual'!$DH$118,K112,'Resumen Anual'!$DD$139)+SUMIF('Resumen Anual'!$BI$118,K112,'Resumen Anual'!$BE$139)+SUMIF('Resumen Anual'!$L$118,K112,'Resumen Anual'!$H$139)+SUMIF('Resumen Anual'!$FE$62,K112,'Resumen Anual'!$FA$83)+SUMIF('Resumen Anual'!$DH$62,K112,'Resumen Anual'!$DD$83)+SUMIF('Resumen Anual'!$BI$62,K112,'Resumen Anual'!$BE$83)+SUMIF('Resumen Anual'!$L$62,K112,'Resumen Anual'!$H$83)+SUMIF('Resumen Anual'!$FE$6,K112,'Resumen Anual'!$FA$27)+SUMIF('Resumen Anual'!$DH$6,K112,'Resumen Anual'!$DD$27)+SUMIF('Resumen Anual'!$BI$6,K112,'Resumen Anual'!$BE$27)+SUMIF('Resumen Anual'!$L$6,K112,'Resumen Anual'!$H$27)+SUMIF('Bitácoras Anteriores'!$K$6,K112,'Bitácoras Anteriores'!$F$23)+SUMIF('Bitácoras Anteriores'!$K$59,$K$6,'Bitácoras Anteriores'!$F$76)+SUMIF('Bitácoras Anteriores'!$K$112,K112,'Bitácoras Anteriores'!$F$129)+SUMIF('Bitácoras Anteriores'!$K$165,K112,'Bitácoras Anteriores'!$F$182)+SUMIF('Bitácoras Anteriores'!$K$218,K112,'Bitácoras Anteriores'!$F$235)+SUMIF('Bitácoras Anteriores'!$K$271,K112,'Bitácoras Anteriores'!$F$288)+SUMIF('Bitácoras Anteriores'!$K$324,K112,'Bitácoras Anteriores'!$F$341)+SUMIF('Bitácoras Anteriores'!$BH$6,K112,'Bitácoras Anteriores'!$BD$23)+SUMIF('Bitácoras Anteriores'!$BH$59,$K$6,'Bitácoras Anteriores'!$BD$76)+SUMIF('Bitácoras Anteriores'!$BH$112,K112,'Bitácoras Anteriores'!$BD$129)+SUMIF('Bitácoras Anteriores'!$BH$165,K112,'Bitácoras Anteriores'!$BD$182)+SUMIF('Bitácoras Anteriores'!$BH$218,K112,'Bitácoras Anteriores'!$BD$235)+SUMIF('Bitácoras Anteriores'!$BH$271,K112,'Bitácoras Anteriores'!$BD$288)+SUMIF('Bitácoras Anteriores'!$BH$324,K112,'Bitácoras Anteriores'!$BD$341)+SUMIF('Bitácoras Anteriores'!$DF$6,K112,'Bitácoras Anteriores'!$DB$23)+SUMIF('Bitácoras Anteriores'!$DF$59,$K$6,'Bitácoras Anteriores'!$DB$76)+SUMIF('Bitácoras Anteriores'!$DF$112,K112,'Bitácoras Anteriores'!$DB$129)+SUMIF('Bitácoras Anteriores'!$DF$165,K112,'Bitácoras Anteriores'!$DB$182)+SUMIF('Bitácoras Anteriores'!$DF$218,K112,'Bitácoras Anteriores'!$DB$235)+SUMIF('Bitácoras Anteriores'!$DF$271,K112,'Bitácoras Anteriores'!$DB$288)+SUMIF('Bitácoras Anteriores'!$DF$324,K112,'Bitácoras Anteriores'!$DB$341)+SUMIF('Bitácoras Anteriores'!$FC$6,K112,'Bitácoras Anteriores'!$EY$23)+SUMIF('Bitácoras Anteriores'!$FC$59,$K$6,'Bitácoras Anteriores'!$EY$76)+SUMIF('Bitácoras Anteriores'!$FC$112,K112,'Bitácoras Anteriores'!$EY$129)+SUMIF('Bitácoras Anteriores'!$FC$165,K112,'Bitácoras Anteriores'!$EY$182)+SUMIF('Bitácoras Anteriores'!$FC$218,K112,'Bitácoras Anteriores'!$EY$235)+SUMIF('Bitácoras Anteriores'!$FC$271,K112,'Bitácoras Anteriores'!$EY$288)+SUMIF('Bitácoras Anteriores'!$FC$324,K112,'Bitácoras Anteriores'!$EY$341)</f>
        <v>0</v>
      </c>
      <c r="G129" s="762"/>
      <c r="H129" s="762"/>
      <c r="I129" s="762"/>
      <c r="J129" s="762"/>
      <c r="K129" s="762"/>
      <c r="L129" s="763"/>
      <c r="M129" s="632"/>
      <c r="N129" s="779" t="str">
        <f>'Resumen Anual'!$O$27</f>
        <v>DÍA</v>
      </c>
      <c r="O129" s="788"/>
      <c r="P129" s="788"/>
      <c r="Q129" s="788"/>
      <c r="R129" s="789"/>
      <c r="S129" s="782">
        <f>SUMIF('Resumen Anual'!$FE$622,K112,'Resumen Anual'!$FM$643)+SUMIF('Resumen Anual'!$DH$622,K112,'Resumen Anual'!$DP$643)+SUMIF('Resumen Anual'!$BI$622,K112,'Resumen Anual'!$BQ$643)+SUMIF('Resumen Anual'!$L$622,K112,'Resumen Anual'!$T$643)+SUMIF('Resumen Anual'!$FE$566,K112,'Resumen Anual'!$FM$587)+SUMIF('Resumen Anual'!$DH$566,K112,'Resumen Anual'!$DP$587)+SUMIF('Resumen Anual'!$BI$566,K112,'Resumen Anual'!$BQ$587)+SUMIF('Resumen Anual'!$L$566,K112,'Resumen Anual'!$T$587)+SUMIF('Resumen Anual'!$FE$510,K112,'Resumen Anual'!$FM$531)+SUMIF('Resumen Anual'!$DH$510,K112,'Resumen Anual'!$DP$531)+SUMIF('Resumen Anual'!$BI$510,K112,'Resumen Anual'!$BQ$531)+SUMIF('Resumen Anual'!$L$510,K112,'Resumen Anual'!$T$531)+SUMIF('Resumen Anual'!$FE$454,K112,'Resumen Anual'!$FM$475)+SUMIF('Resumen Anual'!$DH$454,K112,'Resumen Anual'!$DP$475)+SUMIF('Resumen Anual'!$BI$454,K112,'Resumen Anual'!$BQ$475)+SUMIF('Resumen Anual'!$L$454,K112,'Resumen Anual'!$T$475)+SUMIF('Resumen Anual'!$FE$398,K112,'Resumen Anual'!$FM$419)+SUMIF('Resumen Anual'!$DH$398,K112,'Resumen Anual'!$DP$419)+SUMIF('Resumen Anual'!$BI$398,K112,'Resumen Anual'!$BQ$419)+SUMIF('Resumen Anual'!$L$398,K112,'Resumen Anual'!$T$419)+SUMIF('Resumen Anual'!$FE$342,K112,'Resumen Anual'!$FM$363)+SUMIF('Resumen Anual'!$DH$342,K112,'Resumen Anual'!$DP$363)+SUMIF('Resumen Anual'!$BI$342,K112,'Resumen Anual'!$BQ$363)+SUMIF('Resumen Anual'!$L$342,K112,'Resumen Anual'!$T$363)+SUMIF('Resumen Anual'!$FE$286,K112,'Resumen Anual'!$FM$307)+SUMIF('Resumen Anual'!$DH$286,K112,'Resumen Anual'!$DP$307)+SUMIF('Resumen Anual'!$BI$286,K112,'Resumen Anual'!$BQ$307)+SUMIF('Resumen Anual'!$L$286,K112,'Resumen Anual'!$T$307)+SUMIF('Resumen Anual'!$FE$230,K112,'Resumen Anual'!$FM$251)+SUMIF('Resumen Anual'!$DH$230,K112,'Resumen Anual'!$DP$251)+SUMIF('Resumen Anual'!$BI$230,K112,'Resumen Anual'!$BQ$251)+SUMIF('Resumen Anual'!$L$230,K112,'Resumen Anual'!$T$251)+SUMIF('Resumen Anual'!$FE$174,K112,'Resumen Anual'!$FM$195)+SUMIF('Resumen Anual'!$DH$174,K112,'Resumen Anual'!$DP$195)+SUMIF('Resumen Anual'!$BI$174,K112,'Resumen Anual'!$BQ$195)+SUMIF('Resumen Anual'!$L$174,K112,'Resumen Anual'!$T$195)+SUMIF('Resumen Anual'!$FE$118,K112,'Resumen Anual'!$FM$139)+SUMIF('Resumen Anual'!$DH$118,K112,'Resumen Anual'!$DP$139)+SUMIF('Resumen Anual'!$BI$118,K112,'Resumen Anual'!$BQ$139)+SUMIF('Resumen Anual'!$L$118,K112,'Resumen Anual'!$T$139)+SUMIF('Resumen Anual'!$FE$62,K112,'Resumen Anual'!$FM$83)+SUMIF('Resumen Anual'!$DH$62,K112,'Resumen Anual'!$DP$83)+SUMIF('Resumen Anual'!$BI$62,K112,'Resumen Anual'!$BQ$83)+SUMIF('Resumen Anual'!$L$62,K112,'Resumen Anual'!$T$83)+SUMIF('Resumen Anual'!$FE$6,K112,'Resumen Anual'!$FM$27)+SUMIF('Resumen Anual'!$DH$6,K112,'Resumen Anual'!$DP$27)+SUMIF('Resumen Anual'!$BI$6,K112,'Resumen Anual'!$BQ$27)+SUMIF('Resumen Anual'!$L$6,K112,'Resumen Anual'!$T$27)+SUMIF('Bitácoras Anteriores'!$K$6,K112,'Bitácoras Anteriores'!$S$23)+SUMIF('Bitácoras Anteriores'!$K$59,$K$6,'Bitácoras Anteriores'!$S$76)+SUMIF('Bitácoras Anteriores'!$K$112,K112,'Bitácoras Anteriores'!$S$129)+SUMIF('Bitácoras Anteriores'!$K$165,K112,'Bitácoras Anteriores'!$S$182)+SUMIF('Bitácoras Anteriores'!$K$218,K112,'Bitácoras Anteriores'!$S$235)+SUMIF('Bitácoras Anteriores'!$K$271,K112,'Bitácoras Anteriores'!$S$288)+SUMIF('Bitácoras Anteriores'!$K$324,K112,'Bitácoras Anteriores'!$S$341)+SUMIF('Bitácoras Anteriores'!$BH$6,K112,'Bitácoras Anteriores'!$BP$23)+SUMIF('Bitácoras Anteriores'!$BH$59,$K$6,'Bitácoras Anteriores'!$BP$76)+SUMIF('Bitácoras Anteriores'!$BH$112,K112,'Bitácoras Anteriores'!$BP$129)+SUMIF('Bitácoras Anteriores'!$BH$165,K112,'Bitácoras Anteriores'!$BP$182)+SUMIF('Bitácoras Anteriores'!$BH$218,K112,'Bitácoras Anteriores'!$BP$235)+SUMIF('Bitácoras Anteriores'!$BH$271,K112,'Bitácoras Anteriores'!$BP$288)+SUMIF('Bitácoras Anteriores'!$BH$324,K112,'Bitácoras Anteriores'!$BP$341)+SUMIF('Bitácoras Anteriores'!$DF$6,K112,'Bitácoras Anteriores'!$DN$23)+SUMIF('Bitácoras Anteriores'!$DF$59,$K$6,'Bitácoras Anteriores'!$DN$76)+SUMIF('Bitácoras Anteriores'!$DF$112,K112,'Bitácoras Anteriores'!$DN$129)+SUMIF('Bitácoras Anteriores'!$DF$165,K112,'Bitácoras Anteriores'!$DN$182)+SUMIF('Bitácoras Anteriores'!$DF$218,K112,'Bitácoras Anteriores'!$DN$235)+SUMIF('Bitácoras Anteriores'!$DF$271,K112,'Bitácoras Anteriores'!$DN$288)+SUMIF('Bitácoras Anteriores'!$DF$324,K112,'Bitácoras Anteriores'!$DN$341)+SUMIF('Bitácoras Anteriores'!$FC$6,K112,'Bitácoras Anteriores'!$FK$23)+SUMIF('Bitácoras Anteriores'!$FC$59,$K$6,'Bitácoras Anteriores'!$FK$76)+SUMIF('Bitácoras Anteriores'!$FC$112,K112,'Bitácoras Anteriores'!$FK$129)+SUMIF('Bitácoras Anteriores'!$FC$165,K112,'Bitácoras Anteriores'!$FK$182)+SUMIF('Bitácoras Anteriores'!$FC$218,K112,'Bitácoras Anteriores'!$FK$235)+SUMIF('Bitácoras Anteriores'!$FC$271,K112,'Bitácoras Anteriores'!$FK$288)+SUMIF('Bitácoras Anteriores'!$FC$324,K112,'Bitácoras Anteriores'!$FK$341)</f>
        <v>0</v>
      </c>
      <c r="T129" s="783"/>
      <c r="U129" s="783"/>
      <c r="V129" s="783"/>
      <c r="W129" s="783"/>
      <c r="X129" s="784"/>
      <c r="Y129" s="15"/>
      <c r="Z129" s="773"/>
      <c r="AA129" s="774"/>
      <c r="AB129" s="774"/>
      <c r="AC129" s="774"/>
      <c r="AD129" s="774"/>
      <c r="AE129" s="770"/>
      <c r="AF129" s="770"/>
      <c r="AG129" s="770"/>
      <c r="AH129" s="770"/>
      <c r="AI129" s="770"/>
      <c r="AJ129" s="770"/>
      <c r="AK129" s="770"/>
      <c r="AL129" s="770"/>
      <c r="AM129" s="770"/>
      <c r="AN129" s="770"/>
      <c r="AO129" s="770"/>
      <c r="AP129" s="770"/>
      <c r="AQ129" s="756"/>
      <c r="AR129" s="756"/>
      <c r="AS129" s="756"/>
      <c r="AT129" s="756"/>
      <c r="AU129" s="756"/>
      <c r="AV129" s="1215"/>
      <c r="AW129" s="1200"/>
      <c r="AX129" s="171"/>
      <c r="AY129" s="775" t="str">
        <f>'Resumen Anual'!$C$27</f>
        <v>PIC</v>
      </c>
      <c r="AZ129" s="776"/>
      <c r="BA129" s="776"/>
      <c r="BB129" s="776"/>
      <c r="BC129" s="761">
        <f>SUMIF('Resumen Anual'!$FE$622,BH112,'Resumen Anual'!$FA$643)+SUMIF('Resumen Anual'!$DH$622,BH112,'Resumen Anual'!$DD$643)+SUMIF('Resumen Anual'!$BI$622,BH112,'Resumen Anual'!$BE$643)+SUMIF('Resumen Anual'!$L$622,BH112,'Resumen Anual'!$H$643)+SUMIF('Resumen Anual'!$FE$566,BH112,'Resumen Anual'!$FA$587)+SUMIF('Resumen Anual'!$DH$566,BH112,'Resumen Anual'!$DD$587)+SUMIF('Resumen Anual'!$BI$566,BH112,'Resumen Anual'!$BE$587)+SUMIF('Resumen Anual'!$L$566,BH112,'Resumen Anual'!$H$587)+SUMIF('Resumen Anual'!$FE$510,BH112,'Resumen Anual'!$FA$531)+SUMIF('Resumen Anual'!$DH$510,BH112,'Resumen Anual'!$DD$531)+SUMIF('Resumen Anual'!$BI$510,BH112,'Resumen Anual'!$BE$531)+SUMIF('Resumen Anual'!$L$510,BH112,'Resumen Anual'!$H$531)+SUMIF('Resumen Anual'!$FE$454,BH112,'Resumen Anual'!$FA$475)+SUMIF('Resumen Anual'!$DH$454,BH112,'Resumen Anual'!$DD$475)+SUMIF('Resumen Anual'!$BI$454,BH112,'Resumen Anual'!$BE$475)+SUMIF('Resumen Anual'!$L$454,BH112,'Resumen Anual'!$H$475)+SUMIF('Resumen Anual'!$FE$398,BH112,'Resumen Anual'!$FA$419)+SUMIF('Resumen Anual'!$DH$398,BH112,'Resumen Anual'!$DD$419)+SUMIF('Resumen Anual'!$BI$398,BH112,'Resumen Anual'!$BE$419)+SUMIF('Resumen Anual'!$L$398,BH112,'Resumen Anual'!$H$419)+SUMIF('Resumen Anual'!$FE$342,BH112,'Resumen Anual'!$FA$363)+SUMIF('Resumen Anual'!$DH$342,BH112,'Resumen Anual'!$DD$363)+SUMIF('Resumen Anual'!$BI$342,BH112,'Resumen Anual'!$BE$363)+SUMIF('Resumen Anual'!$L$342,BH112,'Resumen Anual'!$H$363)+SUMIF('Resumen Anual'!$FE$286,BH112,'Resumen Anual'!$FA$307)+SUMIF('Resumen Anual'!$DH$286,BH112,'Resumen Anual'!$DD$307)+SUMIF('Resumen Anual'!$BI$286,BH112,'Resumen Anual'!$BE$307)+SUMIF('Resumen Anual'!$L$286,BH112,'Resumen Anual'!$H$307)+SUMIF('Resumen Anual'!$FE$230,BH112,'Resumen Anual'!$FA$251)+SUMIF('Resumen Anual'!$DH$230,BH112,'Resumen Anual'!$DD$251)+SUMIF('Resumen Anual'!$BI$230,BH112,'Resumen Anual'!$BE$251)+SUMIF('Resumen Anual'!$L$230,BH112,'Resumen Anual'!$H$251)+SUMIF('Resumen Anual'!$FE$174,BH112,'Resumen Anual'!$FA$195)+SUMIF('Resumen Anual'!$DH$174,BH112,'Resumen Anual'!$DD$195)+SUMIF('Resumen Anual'!$BI$174,BH112,'Resumen Anual'!$BE$195)+SUMIF('Resumen Anual'!$L$174,BH112,'Resumen Anual'!$H$195)+SUMIF('Resumen Anual'!$FE$118,BH112,'Resumen Anual'!$FA$139)+SUMIF('Resumen Anual'!$DH$118,BH112,'Resumen Anual'!$DD$139)+SUMIF('Resumen Anual'!$BI$118,BH112,'Resumen Anual'!$BE$139)+SUMIF('Resumen Anual'!$L$118,BH112,'Resumen Anual'!$H$139)+SUMIF('Resumen Anual'!$FE$62,BH112,'Resumen Anual'!$FA$83)+SUMIF('Resumen Anual'!$DH$62,BH112,'Resumen Anual'!$DD$83)+SUMIF('Resumen Anual'!$BI$62,BH112,'Resumen Anual'!$BE$83)+SUMIF('Resumen Anual'!$L$62,BH112,'Resumen Anual'!$H$83)+SUMIF('Resumen Anual'!$FE$6,BH112,'Resumen Anual'!$FA$27)+SUMIF('Resumen Anual'!$DH$6,BH112,'Resumen Anual'!$DD$27)+SUMIF('Resumen Anual'!$BI$6,BH112,'Resumen Anual'!$BE$27)+SUMIF('Resumen Anual'!$L$6,BH112,'Resumen Anual'!$H$27)+SUMIF('Bitácoras Anteriores'!$K$6,BH112,'Bitácoras Anteriores'!$F$23)+SUMIF('Bitácoras Anteriores'!$K$59,$K$6,'Bitácoras Anteriores'!$F$76)+SUMIF('Bitácoras Anteriores'!$K$112,BH112,'Bitácoras Anteriores'!$F$129)+SUMIF('Bitácoras Anteriores'!$K$165,BH112,'Bitácoras Anteriores'!$F$182)+SUMIF('Bitácoras Anteriores'!$K$218,BH112,'Bitácoras Anteriores'!$F$235)+SUMIF('Bitácoras Anteriores'!$K$271,BH112,'Bitácoras Anteriores'!$F$288)+SUMIF('Bitácoras Anteriores'!$K$324,BH112,'Bitácoras Anteriores'!$F$341)+SUMIF('Bitácoras Anteriores'!$BH$6,BH112,'Bitácoras Anteriores'!$BD$23)+SUMIF('Bitácoras Anteriores'!$BH$59,$K$6,'Bitácoras Anteriores'!$BD$76)+SUMIF('Bitácoras Anteriores'!$BH$112,BH112,'Bitácoras Anteriores'!$BD$129)+SUMIF('Bitácoras Anteriores'!$BH$165,BH112,'Bitácoras Anteriores'!$BD$182)+SUMIF('Bitácoras Anteriores'!$BH$218,BH112,'Bitácoras Anteriores'!$BD$235)+SUMIF('Bitácoras Anteriores'!$BH$271,BH112,'Bitácoras Anteriores'!$BD$288)+SUMIF('Bitácoras Anteriores'!$BH$324,BH112,'Bitácoras Anteriores'!$BD$341)+SUMIF('Bitácoras Anteriores'!$DF$6,BH112,'Bitácoras Anteriores'!$DB$23)+SUMIF('Bitácoras Anteriores'!$DF$59,$K$6,'Bitácoras Anteriores'!$DB$76)+SUMIF('Bitácoras Anteriores'!$DF$112,BH112,'Bitácoras Anteriores'!$DB$129)+SUMIF('Bitácoras Anteriores'!$DF$165,BH112,'Bitácoras Anteriores'!$DB$182)+SUMIF('Bitácoras Anteriores'!$DF$218,BH112,'Bitácoras Anteriores'!$DB$235)+SUMIF('Bitácoras Anteriores'!$DF$271,BH112,'Bitácoras Anteriores'!$DB$288)+SUMIF('Bitácoras Anteriores'!$DF$324,BH112,'Bitácoras Anteriores'!$DB$341)+SUMIF('Bitácoras Anteriores'!$FC$6,BH112,'Bitácoras Anteriores'!$EY$23)+SUMIF('Bitácoras Anteriores'!$FC$59,$K$6,'Bitácoras Anteriores'!$EY$76)+SUMIF('Bitácoras Anteriores'!$FC$112,BH112,'Bitácoras Anteriores'!$EY$129)+SUMIF('Bitácoras Anteriores'!$FC$165,BH112,'Bitácoras Anteriores'!$EY$182)+SUMIF('Bitácoras Anteriores'!$FC$218,BH112,'Bitácoras Anteriores'!$EY$235)+SUMIF('Bitácoras Anteriores'!$FC$271,BH112,'Bitácoras Anteriores'!$EY$288)+SUMIF('Bitácoras Anteriores'!$FC$324,BH112,'Bitácoras Anteriores'!$EY$341)</f>
        <v>0</v>
      </c>
      <c r="BD129" s="762"/>
      <c r="BE129" s="762"/>
      <c r="BF129" s="762"/>
      <c r="BG129" s="762"/>
      <c r="BH129" s="762"/>
      <c r="BI129" s="763"/>
      <c r="BJ129" s="632"/>
      <c r="BK129" s="779" t="str">
        <f>'Resumen Anual'!$O$27</f>
        <v>DÍA</v>
      </c>
      <c r="BL129" s="788"/>
      <c r="BM129" s="788"/>
      <c r="BN129" s="788"/>
      <c r="BO129" s="789"/>
      <c r="BP129" s="782">
        <f>SUMIF('Resumen Anual'!$FE$622,BH112,'Resumen Anual'!$FM$643)+SUMIF('Resumen Anual'!$DH$622,BH112,'Resumen Anual'!$DP$643)+SUMIF('Resumen Anual'!$BI$622,BH112,'Resumen Anual'!$BQ$643)+SUMIF('Resumen Anual'!$L$622,BH112,'Resumen Anual'!$T$643)+SUMIF('Resumen Anual'!$FE$566,BH112,'Resumen Anual'!$FM$587)+SUMIF('Resumen Anual'!$DH$566,BH112,'Resumen Anual'!$DP$587)+SUMIF('Resumen Anual'!$BI$566,BH112,'Resumen Anual'!$BQ$587)+SUMIF('Resumen Anual'!$L$566,BH112,'Resumen Anual'!$T$587)+SUMIF('Resumen Anual'!$FE$510,BH112,'Resumen Anual'!$FM$531)+SUMIF('Resumen Anual'!$DH$510,BH112,'Resumen Anual'!$DP$531)+SUMIF('Resumen Anual'!$BI$510,BH112,'Resumen Anual'!$BQ$531)+SUMIF('Resumen Anual'!$L$510,BH112,'Resumen Anual'!$T$531)+SUMIF('Resumen Anual'!$FE$454,BH112,'Resumen Anual'!$FM$475)+SUMIF('Resumen Anual'!$DH$454,BH112,'Resumen Anual'!$DP$475)+SUMIF('Resumen Anual'!$BI$454,BH112,'Resumen Anual'!$BQ$475)+SUMIF('Resumen Anual'!$L$454,BH112,'Resumen Anual'!$T$475)+SUMIF('Resumen Anual'!$FE$398,BH112,'Resumen Anual'!$FM$419)+SUMIF('Resumen Anual'!$DH$398,BH112,'Resumen Anual'!$DP$419)+SUMIF('Resumen Anual'!$BI$398,BH112,'Resumen Anual'!$BQ$419)+SUMIF('Resumen Anual'!$L$398,BH112,'Resumen Anual'!$T$419)+SUMIF('Resumen Anual'!$FE$342,BH112,'Resumen Anual'!$FM$363)+SUMIF('Resumen Anual'!$DH$342,BH112,'Resumen Anual'!$DP$363)+SUMIF('Resumen Anual'!$BI$342,BH112,'Resumen Anual'!$BQ$363)+SUMIF('Resumen Anual'!$L$342,BH112,'Resumen Anual'!$T$363)+SUMIF('Resumen Anual'!$FE$286,BH112,'Resumen Anual'!$FM$307)+SUMIF('Resumen Anual'!$DH$286,BH112,'Resumen Anual'!$DP$307)+SUMIF('Resumen Anual'!$BI$286,BH112,'Resumen Anual'!$BQ$307)+SUMIF('Resumen Anual'!$L$286,BH112,'Resumen Anual'!$T$307)+SUMIF('Resumen Anual'!$FE$230,BH112,'Resumen Anual'!$FM$251)+SUMIF('Resumen Anual'!$DH$230,BH112,'Resumen Anual'!$DP$251)+SUMIF('Resumen Anual'!$BI$230,BH112,'Resumen Anual'!$BQ$251)+SUMIF('Resumen Anual'!$L$230,BH112,'Resumen Anual'!$T$251)+SUMIF('Resumen Anual'!$FE$174,BH112,'Resumen Anual'!$FM$195)+SUMIF('Resumen Anual'!$DH$174,BH112,'Resumen Anual'!$DP$195)+SUMIF('Resumen Anual'!$BI$174,BH112,'Resumen Anual'!$BQ$195)+SUMIF('Resumen Anual'!$L$174,BH112,'Resumen Anual'!$T$195)+SUMIF('Resumen Anual'!$FE$118,BH112,'Resumen Anual'!$FM$139)+SUMIF('Resumen Anual'!$DH$118,BH112,'Resumen Anual'!$DP$139)+SUMIF('Resumen Anual'!$BI$118,BH112,'Resumen Anual'!$BQ$139)+SUMIF('Resumen Anual'!$L$118,BH112,'Resumen Anual'!$T$139)+SUMIF('Resumen Anual'!$FE$62,BH112,'Resumen Anual'!$FM$83)+SUMIF('Resumen Anual'!$DH$62,BH112,'Resumen Anual'!$DP$83)+SUMIF('Resumen Anual'!$BI$62,BH112,'Resumen Anual'!$BQ$83)+SUMIF('Resumen Anual'!$L$62,BH112,'Resumen Anual'!$T$83)+SUMIF('Resumen Anual'!$FE$6,BH112,'Resumen Anual'!$FM$27)+SUMIF('Resumen Anual'!$DH$6,BH112,'Resumen Anual'!$DP$27)+SUMIF('Resumen Anual'!$BI$6,BH112,'Resumen Anual'!$BQ$27)+SUMIF('Resumen Anual'!$L$6,BH112,'Resumen Anual'!$T$27)+SUMIF('Bitácoras Anteriores'!$K$6,BH112,'Bitácoras Anteriores'!$S$23)+SUMIF('Bitácoras Anteriores'!$K$59,$K$6,'Bitácoras Anteriores'!$S$76)+SUMIF('Bitácoras Anteriores'!$K$112,BH112,'Bitácoras Anteriores'!$S$129)+SUMIF('Bitácoras Anteriores'!$K$165,BH112,'Bitácoras Anteriores'!$S$182)+SUMIF('Bitácoras Anteriores'!$K$218,BH112,'Bitácoras Anteriores'!$S$235)+SUMIF('Bitácoras Anteriores'!$K$271,BH112,'Bitácoras Anteriores'!$S$288)+SUMIF('Bitácoras Anteriores'!$K$324,BH112,'Bitácoras Anteriores'!$S$341)+SUMIF('Bitácoras Anteriores'!$BH$6,BH112,'Bitácoras Anteriores'!$BP$23)+SUMIF('Bitácoras Anteriores'!$BH$59,$K$6,'Bitácoras Anteriores'!$BP$76)+SUMIF('Bitácoras Anteriores'!$BH$112,BH112,'Bitácoras Anteriores'!$BP$129)+SUMIF('Bitácoras Anteriores'!$BH$165,BH112,'Bitácoras Anteriores'!$BP$182)+SUMIF('Bitácoras Anteriores'!$BH$218,BH112,'Bitácoras Anteriores'!$BP$235)+SUMIF('Bitácoras Anteriores'!$BH$271,BH112,'Bitácoras Anteriores'!$BP$288)+SUMIF('Bitácoras Anteriores'!$BH$324,BH112,'Bitácoras Anteriores'!$BP$341)+SUMIF('Bitácoras Anteriores'!$DF$6,BH112,'Bitácoras Anteriores'!$DN$23)+SUMIF('Bitácoras Anteriores'!$DF$59,$K$6,'Bitácoras Anteriores'!$DN$76)+SUMIF('Bitácoras Anteriores'!$DF$112,BH112,'Bitácoras Anteriores'!$DN$129)+SUMIF('Bitácoras Anteriores'!$DF$165,BH112,'Bitácoras Anteriores'!$DN$182)+SUMIF('Bitácoras Anteriores'!$DF$218,BH112,'Bitácoras Anteriores'!$DN$235)+SUMIF('Bitácoras Anteriores'!$DF$271,BH112,'Bitácoras Anteriores'!$DN$288)+SUMIF('Bitácoras Anteriores'!$DF$324,BH112,'Bitácoras Anteriores'!$DN$341)+SUMIF('Bitácoras Anteriores'!$FC$6,BH112,'Bitácoras Anteriores'!$FK$23)+SUMIF('Bitácoras Anteriores'!$FC$59,$K$6,'Bitácoras Anteriores'!$FK$76)+SUMIF('Bitácoras Anteriores'!$FC$112,BH112,'Bitácoras Anteriores'!$FK$129)+SUMIF('Bitácoras Anteriores'!$FC$165,BH112,'Bitácoras Anteriores'!$FK$182)+SUMIF('Bitácoras Anteriores'!$FC$218,BH112,'Bitácoras Anteriores'!$FK$235)+SUMIF('Bitácoras Anteriores'!$FC$271,BH112,'Bitácoras Anteriores'!$FK$288)+SUMIF('Bitácoras Anteriores'!$FC$324,BH112,'Bitácoras Anteriores'!$FK$341)</f>
        <v>0</v>
      </c>
      <c r="BQ129" s="783"/>
      <c r="BR129" s="783"/>
      <c r="BS129" s="783"/>
      <c r="BT129" s="783"/>
      <c r="BU129" s="784"/>
      <c r="BV129" s="15"/>
      <c r="BW129" s="773"/>
      <c r="BX129" s="774"/>
      <c r="BY129" s="774"/>
      <c r="BZ129" s="774"/>
      <c r="CA129" s="774"/>
      <c r="CB129" s="770"/>
      <c r="CC129" s="770"/>
      <c r="CD129" s="770"/>
      <c r="CE129" s="770"/>
      <c r="CF129" s="770"/>
      <c r="CG129" s="770"/>
      <c r="CH129" s="770"/>
      <c r="CI129" s="770"/>
      <c r="CJ129" s="770"/>
      <c r="CK129" s="770"/>
      <c r="CL129" s="770"/>
      <c r="CM129" s="770"/>
      <c r="CN129" s="756"/>
      <c r="CO129" s="756"/>
      <c r="CP129" s="756"/>
      <c r="CQ129" s="756"/>
      <c r="CR129" s="756"/>
      <c r="CS129" s="756"/>
      <c r="CT129" s="1200"/>
      <c r="CU129" s="1199"/>
      <c r="CV129" s="171"/>
      <c r="CW129" s="775" t="str">
        <f>'Resumen Anual'!$C$27</f>
        <v>PIC</v>
      </c>
      <c r="CX129" s="776"/>
      <c r="CY129" s="776"/>
      <c r="CZ129" s="776"/>
      <c r="DA129" s="761">
        <f>SUMIF('Resumen Anual'!$FE$622,DF112,'Resumen Anual'!$FA$643)+SUMIF('Resumen Anual'!$DH$622,DF112,'Resumen Anual'!$DD$643)+SUMIF('Resumen Anual'!$BI$622,DF112,'Resumen Anual'!$BE$643)+SUMIF('Resumen Anual'!$L$622,DF112,'Resumen Anual'!$H$643)+SUMIF('Resumen Anual'!$FE$566,DF112,'Resumen Anual'!$FA$587)+SUMIF('Resumen Anual'!$DH$566,DF112,'Resumen Anual'!$DD$587)+SUMIF('Resumen Anual'!$BI$566,DF112,'Resumen Anual'!$BE$587)+SUMIF('Resumen Anual'!$L$566,DF112,'Resumen Anual'!$H$587)+SUMIF('Resumen Anual'!$FE$510,DF112,'Resumen Anual'!$FA$531)+SUMIF('Resumen Anual'!$DH$510,DF112,'Resumen Anual'!$DD$531)+SUMIF('Resumen Anual'!$BI$510,DF112,'Resumen Anual'!$BE$531)+SUMIF('Resumen Anual'!$L$510,DF112,'Resumen Anual'!$H$531)+SUMIF('Resumen Anual'!$FE$454,DF112,'Resumen Anual'!$FA$475)+SUMIF('Resumen Anual'!$DH$454,DF112,'Resumen Anual'!$DD$475)+SUMIF('Resumen Anual'!$BI$454,DF112,'Resumen Anual'!$BE$475)+SUMIF('Resumen Anual'!$L$454,DF112,'Resumen Anual'!$H$475)+SUMIF('Resumen Anual'!$FE$398,DF112,'Resumen Anual'!$FA$419)+SUMIF('Resumen Anual'!$DH$398,DF112,'Resumen Anual'!$DD$419)+SUMIF('Resumen Anual'!$BI$398,DF112,'Resumen Anual'!$BE$419)+SUMIF('Resumen Anual'!$L$398,DF112,'Resumen Anual'!$H$419)+SUMIF('Resumen Anual'!$FE$342,DF112,'Resumen Anual'!$FA$363)+SUMIF('Resumen Anual'!$DH$342,DF112,'Resumen Anual'!$DD$363)+SUMIF('Resumen Anual'!$BI$342,DF112,'Resumen Anual'!$BE$363)+SUMIF('Resumen Anual'!$L$342,DF112,'Resumen Anual'!$H$363)+SUMIF('Resumen Anual'!$FE$286,DF112,'Resumen Anual'!$FA$307)+SUMIF('Resumen Anual'!$DH$286,DF112,'Resumen Anual'!$DD$307)+SUMIF('Resumen Anual'!$BI$286,DF112,'Resumen Anual'!$BE$307)+SUMIF('Resumen Anual'!$L$286,DF112,'Resumen Anual'!$H$307)+SUMIF('Resumen Anual'!$FE$230,DF112,'Resumen Anual'!$FA$251)+SUMIF('Resumen Anual'!$DH$230,DF112,'Resumen Anual'!$DD$251)+SUMIF('Resumen Anual'!$BI$230,DF112,'Resumen Anual'!$BE$251)+SUMIF('Resumen Anual'!$L$230,DF112,'Resumen Anual'!$H$251)+SUMIF('Resumen Anual'!$FE$174,DF112,'Resumen Anual'!$FA$195)+SUMIF('Resumen Anual'!$DH$174,DF112,'Resumen Anual'!$DD$195)+SUMIF('Resumen Anual'!$BI$174,DF112,'Resumen Anual'!$BE$195)+SUMIF('Resumen Anual'!$L$174,DF112,'Resumen Anual'!$H$195)+SUMIF('Resumen Anual'!$FE$118,DF112,'Resumen Anual'!$FA$139)+SUMIF('Resumen Anual'!$DH$118,DF112,'Resumen Anual'!$DD$139)+SUMIF('Resumen Anual'!$BI$118,DF112,'Resumen Anual'!$BE$139)+SUMIF('Resumen Anual'!$L$118,DF112,'Resumen Anual'!$H$139)+SUMIF('Resumen Anual'!$FE$62,DF112,'Resumen Anual'!$FA$83)+SUMIF('Resumen Anual'!$DH$62,DF112,'Resumen Anual'!$DD$83)+SUMIF('Resumen Anual'!$BI$62,DF112,'Resumen Anual'!$BE$83)+SUMIF('Resumen Anual'!$L$62,DF112,'Resumen Anual'!$H$83)+SUMIF('Resumen Anual'!$FE$6,DF112,'Resumen Anual'!$FA$27)+SUMIF('Resumen Anual'!$DH$6,DF112,'Resumen Anual'!$DD$27)+SUMIF('Resumen Anual'!$BI$6,DF112,'Resumen Anual'!$BE$27)+SUMIF('Resumen Anual'!$L$6,DF112,'Resumen Anual'!$H$27)+SUMIF('Bitácoras Anteriores'!$K$6,DF112,'Bitácoras Anteriores'!$F$23)+SUMIF('Bitácoras Anteriores'!$K$59,$K$6,'Bitácoras Anteriores'!$F$76)+SUMIF('Bitácoras Anteriores'!$K$112,DF112,'Bitácoras Anteriores'!$F$129)+SUMIF('Bitácoras Anteriores'!$K$165,DF112,'Bitácoras Anteriores'!$F$182)+SUMIF('Bitácoras Anteriores'!$K$218,DF112,'Bitácoras Anteriores'!$F$235)+SUMIF('Bitácoras Anteriores'!$K$271,DF112,'Bitácoras Anteriores'!$F$288)+SUMIF('Bitácoras Anteriores'!$K$324,DF112,'Bitácoras Anteriores'!$F$341)+SUMIF('Bitácoras Anteriores'!$BH$6,DF112,'Bitácoras Anteriores'!$BD$23)+SUMIF('Bitácoras Anteriores'!$BH$59,$K$6,'Bitácoras Anteriores'!$BD$76)+SUMIF('Bitácoras Anteriores'!$BH$112,DF112,'Bitácoras Anteriores'!$BD$129)+SUMIF('Bitácoras Anteriores'!$BH$165,DF112,'Bitácoras Anteriores'!$BD$182)+SUMIF('Bitácoras Anteriores'!$BH$218,DF112,'Bitácoras Anteriores'!$BD$235)+SUMIF('Bitácoras Anteriores'!$BH$271,DF112,'Bitácoras Anteriores'!$BD$288)+SUMIF('Bitácoras Anteriores'!$BH$324,DF112,'Bitácoras Anteriores'!$BD$341)+SUMIF('Bitácoras Anteriores'!$DF$6,DF112,'Bitácoras Anteriores'!$DB$23)+SUMIF('Bitácoras Anteriores'!$DF$59,$K$6,'Bitácoras Anteriores'!$DB$76)+SUMIF('Bitácoras Anteriores'!$DF$112,DF112,'Bitácoras Anteriores'!$DB$129)+SUMIF('Bitácoras Anteriores'!$DF$165,DF112,'Bitácoras Anteriores'!$DB$182)+SUMIF('Bitácoras Anteriores'!$DF$218,DF112,'Bitácoras Anteriores'!$DB$235)+SUMIF('Bitácoras Anteriores'!$DF$271,DF112,'Bitácoras Anteriores'!$DB$288)+SUMIF('Bitácoras Anteriores'!$DF$324,DF112,'Bitácoras Anteriores'!$DB$341)+SUMIF('Bitácoras Anteriores'!$FC$6,DF112,'Bitácoras Anteriores'!$EY$23)+SUMIF('Bitácoras Anteriores'!$FC$59,$K$6,'Bitácoras Anteriores'!$EY$76)+SUMIF('Bitácoras Anteriores'!$FC$112,DF112,'Bitácoras Anteriores'!$EY$129)+SUMIF('Bitácoras Anteriores'!$FC$165,DF112,'Bitácoras Anteriores'!$EY$182)+SUMIF('Bitácoras Anteriores'!$FC$218,DF112,'Bitácoras Anteriores'!$EY$235)+SUMIF('Bitácoras Anteriores'!$FC$271,DF112,'Bitácoras Anteriores'!$EY$288)+SUMIF('Bitácoras Anteriores'!$FC$324,DF112,'Bitácoras Anteriores'!$EY$341)</f>
        <v>0</v>
      </c>
      <c r="DB129" s="762"/>
      <c r="DC129" s="762"/>
      <c r="DD129" s="762"/>
      <c r="DE129" s="762"/>
      <c r="DF129" s="762"/>
      <c r="DG129" s="763"/>
      <c r="DH129" s="632"/>
      <c r="DI129" s="779" t="str">
        <f>'Resumen Anual'!$O$27</f>
        <v>DÍA</v>
      </c>
      <c r="DJ129" s="788"/>
      <c r="DK129" s="788"/>
      <c r="DL129" s="788"/>
      <c r="DM129" s="789"/>
      <c r="DN129" s="782">
        <f>SUMIF('Resumen Anual'!$FE$622,DF112,'Resumen Anual'!$FM$643)+SUMIF('Resumen Anual'!$DH$622,DF112,'Resumen Anual'!$DP$643)+SUMIF('Resumen Anual'!$BI$622,DF112,'Resumen Anual'!$BQ$643)+SUMIF('Resumen Anual'!$L$622,DF112,'Resumen Anual'!$T$643)+SUMIF('Resumen Anual'!$FE$566,DF112,'Resumen Anual'!$FM$587)+SUMIF('Resumen Anual'!$DH$566,DF112,'Resumen Anual'!$DP$587)+SUMIF('Resumen Anual'!$BI$566,DF112,'Resumen Anual'!$BQ$587)+SUMIF('Resumen Anual'!$L$566,DF112,'Resumen Anual'!$T$587)+SUMIF('Resumen Anual'!$FE$510,DF112,'Resumen Anual'!$FM$531)+SUMIF('Resumen Anual'!$DH$510,DF112,'Resumen Anual'!$DP$531)+SUMIF('Resumen Anual'!$BI$510,DF112,'Resumen Anual'!$BQ$531)+SUMIF('Resumen Anual'!$L$510,DF112,'Resumen Anual'!$T$531)+SUMIF('Resumen Anual'!$FE$454,DF112,'Resumen Anual'!$FM$475)+SUMIF('Resumen Anual'!$DH$454,DF112,'Resumen Anual'!$DP$475)+SUMIF('Resumen Anual'!$BI$454,DF112,'Resumen Anual'!$BQ$475)+SUMIF('Resumen Anual'!$L$454,DF112,'Resumen Anual'!$T$475)+SUMIF('Resumen Anual'!$FE$398,DF112,'Resumen Anual'!$FM$419)+SUMIF('Resumen Anual'!$DH$398,DF112,'Resumen Anual'!$DP$419)+SUMIF('Resumen Anual'!$BI$398,DF112,'Resumen Anual'!$BQ$419)+SUMIF('Resumen Anual'!$L$398,DF112,'Resumen Anual'!$T$419)+SUMIF('Resumen Anual'!$FE$342,DF112,'Resumen Anual'!$FM$363)+SUMIF('Resumen Anual'!$DH$342,DF112,'Resumen Anual'!$DP$363)+SUMIF('Resumen Anual'!$BI$342,DF112,'Resumen Anual'!$BQ$363)+SUMIF('Resumen Anual'!$L$342,DF112,'Resumen Anual'!$T$363)+SUMIF('Resumen Anual'!$FE$286,DF112,'Resumen Anual'!$FM$307)+SUMIF('Resumen Anual'!$DH$286,DF112,'Resumen Anual'!$DP$307)+SUMIF('Resumen Anual'!$BI$286,DF112,'Resumen Anual'!$BQ$307)+SUMIF('Resumen Anual'!$L$286,DF112,'Resumen Anual'!$T$307)+SUMIF('Resumen Anual'!$FE$230,DF112,'Resumen Anual'!$FM$251)+SUMIF('Resumen Anual'!$DH$230,DF112,'Resumen Anual'!$DP$251)+SUMIF('Resumen Anual'!$BI$230,DF112,'Resumen Anual'!$BQ$251)+SUMIF('Resumen Anual'!$L$230,DF112,'Resumen Anual'!$T$251)+SUMIF('Resumen Anual'!$FE$174,DF112,'Resumen Anual'!$FM$195)+SUMIF('Resumen Anual'!$DH$174,DF112,'Resumen Anual'!$DP$195)+SUMIF('Resumen Anual'!$BI$174,DF112,'Resumen Anual'!$BQ$195)+SUMIF('Resumen Anual'!$L$174,DF112,'Resumen Anual'!$T$195)+SUMIF('Resumen Anual'!$FE$118,DF112,'Resumen Anual'!$FM$139)+SUMIF('Resumen Anual'!$DH$118,DF112,'Resumen Anual'!$DP$139)+SUMIF('Resumen Anual'!$BI$118,DF112,'Resumen Anual'!$BQ$139)+SUMIF('Resumen Anual'!$L$118,DF112,'Resumen Anual'!$T$139)+SUMIF('Resumen Anual'!$FE$62,DF112,'Resumen Anual'!$FM$83)+SUMIF('Resumen Anual'!$DH$62,DF112,'Resumen Anual'!$DP$83)+SUMIF('Resumen Anual'!$BI$62,DF112,'Resumen Anual'!$BQ$83)+SUMIF('Resumen Anual'!$L$62,DF112,'Resumen Anual'!$T$83)+SUMIF('Resumen Anual'!$FE$6,DF112,'Resumen Anual'!$FM$27)+SUMIF('Resumen Anual'!$DH$6,DF112,'Resumen Anual'!$DP$27)+SUMIF('Resumen Anual'!$BI$6,DF112,'Resumen Anual'!$BQ$27)+SUMIF('Resumen Anual'!$L$6,DF112,'Resumen Anual'!$T$27)+SUMIF('Bitácoras Anteriores'!$K$6,DF112,'Bitácoras Anteriores'!$S$23)+SUMIF('Bitácoras Anteriores'!$K$59,$K$6,'Bitácoras Anteriores'!$S$76)+SUMIF('Bitácoras Anteriores'!$K$112,DF112,'Bitácoras Anteriores'!$S$129)+SUMIF('Bitácoras Anteriores'!$K$165,DF112,'Bitácoras Anteriores'!$S$182)+SUMIF('Bitácoras Anteriores'!$K$218,DF112,'Bitácoras Anteriores'!$S$235)+SUMIF('Bitácoras Anteriores'!$K$271,DF112,'Bitácoras Anteriores'!$S$288)+SUMIF('Bitácoras Anteriores'!$K$324,DF112,'Bitácoras Anteriores'!$S$341)+SUMIF('Bitácoras Anteriores'!$BH$6,DF112,'Bitácoras Anteriores'!$BP$23)+SUMIF('Bitácoras Anteriores'!$BH$59,$K$6,'Bitácoras Anteriores'!$BP$76)+SUMIF('Bitácoras Anteriores'!$BH$112,DF112,'Bitácoras Anteriores'!$BP$129)+SUMIF('Bitácoras Anteriores'!$BH$165,DF112,'Bitácoras Anteriores'!$BP$182)+SUMIF('Bitácoras Anteriores'!$BH$218,DF112,'Bitácoras Anteriores'!$BP$235)+SUMIF('Bitácoras Anteriores'!$BH$271,DF112,'Bitácoras Anteriores'!$BP$288)+SUMIF('Bitácoras Anteriores'!$BH$324,DF112,'Bitácoras Anteriores'!$BP$341)+SUMIF('Bitácoras Anteriores'!$DF$6,DF112,'Bitácoras Anteriores'!$DN$23)+SUMIF('Bitácoras Anteriores'!$DF$59,$K$6,'Bitácoras Anteriores'!$DN$76)+SUMIF('Bitácoras Anteriores'!$DF$112,DF112,'Bitácoras Anteriores'!$DN$129)+SUMIF('Bitácoras Anteriores'!$DF$165,DF112,'Bitácoras Anteriores'!$DN$182)+SUMIF('Bitácoras Anteriores'!$DF$218,DF112,'Bitácoras Anteriores'!$DN$235)+SUMIF('Bitácoras Anteriores'!$DF$271,DF112,'Bitácoras Anteriores'!$DN$288)+SUMIF('Bitácoras Anteriores'!$DF$324,DF112,'Bitácoras Anteriores'!$DN$341)+SUMIF('Bitácoras Anteriores'!$FC$6,DF112,'Bitácoras Anteriores'!$FK$23)+SUMIF('Bitácoras Anteriores'!$FC$59,$K$6,'Bitácoras Anteriores'!$FK$76)+SUMIF('Bitácoras Anteriores'!$FC$112,DF112,'Bitácoras Anteriores'!$FK$129)+SUMIF('Bitácoras Anteriores'!$FC$165,DF112,'Bitácoras Anteriores'!$FK$182)+SUMIF('Bitácoras Anteriores'!$FC$218,DF112,'Bitácoras Anteriores'!$FK$235)+SUMIF('Bitácoras Anteriores'!$FC$271,DF112,'Bitácoras Anteriores'!$FK$288)+SUMIF('Bitácoras Anteriores'!$FC$324,DF112,'Bitácoras Anteriores'!$FK$341)</f>
        <v>0</v>
      </c>
      <c r="DO129" s="783"/>
      <c r="DP129" s="783"/>
      <c r="DQ129" s="783"/>
      <c r="DR129" s="783"/>
      <c r="DS129" s="784"/>
      <c r="DT129" s="15"/>
      <c r="DU129" s="773"/>
      <c r="DV129" s="774"/>
      <c r="DW129" s="774"/>
      <c r="DX129" s="774"/>
      <c r="DY129" s="774"/>
      <c r="DZ129" s="770"/>
      <c r="EA129" s="770"/>
      <c r="EB129" s="770"/>
      <c r="EC129" s="770"/>
      <c r="ED129" s="770"/>
      <c r="EE129" s="770"/>
      <c r="EF129" s="770"/>
      <c r="EG129" s="770"/>
      <c r="EH129" s="770"/>
      <c r="EI129" s="770"/>
      <c r="EJ129" s="770"/>
      <c r="EK129" s="770"/>
      <c r="EL129" s="756"/>
      <c r="EM129" s="756"/>
      <c r="EN129" s="756"/>
      <c r="EO129" s="756"/>
      <c r="EP129" s="756"/>
      <c r="EQ129" s="1215"/>
      <c r="ER129" s="1200"/>
      <c r="ES129" s="171"/>
      <c r="ET129" s="775" t="str">
        <f>'Resumen Anual'!$C$27</f>
        <v>PIC</v>
      </c>
      <c r="EU129" s="776"/>
      <c r="EV129" s="776"/>
      <c r="EW129" s="776"/>
      <c r="EX129" s="761">
        <f>SUMIF('Resumen Anual'!$FE$622,FC112,'Resumen Anual'!$FA$643)+SUMIF('Resumen Anual'!$DH$622,FC112,'Resumen Anual'!$DD$643)+SUMIF('Resumen Anual'!$BI$622,FC112,'Resumen Anual'!$BE$643)+SUMIF('Resumen Anual'!$L$622,FC112,'Resumen Anual'!$H$643)+SUMIF('Resumen Anual'!$FE$566,FC112,'Resumen Anual'!$FA$587)+SUMIF('Resumen Anual'!$DH$566,FC112,'Resumen Anual'!$DD$587)+SUMIF('Resumen Anual'!$BI$566,FC112,'Resumen Anual'!$BE$587)+SUMIF('Resumen Anual'!$L$566,FC112,'Resumen Anual'!$H$587)+SUMIF('Resumen Anual'!$FE$510,FC112,'Resumen Anual'!$FA$531)+SUMIF('Resumen Anual'!$DH$510,FC112,'Resumen Anual'!$DD$531)+SUMIF('Resumen Anual'!$BI$510,FC112,'Resumen Anual'!$BE$531)+SUMIF('Resumen Anual'!$L$510,FC112,'Resumen Anual'!$H$531)+SUMIF('Resumen Anual'!$FE$454,FC112,'Resumen Anual'!$FA$475)+SUMIF('Resumen Anual'!$DH$454,FC112,'Resumen Anual'!$DD$475)+SUMIF('Resumen Anual'!$BI$454,FC112,'Resumen Anual'!$BE$475)+SUMIF('Resumen Anual'!$L$454,FC112,'Resumen Anual'!$H$475)+SUMIF('Resumen Anual'!$FE$398,FC112,'Resumen Anual'!$FA$419)+SUMIF('Resumen Anual'!$DH$398,FC112,'Resumen Anual'!$DD$419)+SUMIF('Resumen Anual'!$BI$398,FC112,'Resumen Anual'!$BE$419)+SUMIF('Resumen Anual'!$L$398,FC112,'Resumen Anual'!$H$419)+SUMIF('Resumen Anual'!$FE$342,FC112,'Resumen Anual'!$FA$363)+SUMIF('Resumen Anual'!$DH$342,FC112,'Resumen Anual'!$DD$363)+SUMIF('Resumen Anual'!$BI$342,FC112,'Resumen Anual'!$BE$363)+SUMIF('Resumen Anual'!$L$342,FC112,'Resumen Anual'!$H$363)+SUMIF('Resumen Anual'!$FE$286,FC112,'Resumen Anual'!$FA$307)+SUMIF('Resumen Anual'!$DH$286,FC112,'Resumen Anual'!$DD$307)+SUMIF('Resumen Anual'!$BI$286,FC112,'Resumen Anual'!$BE$307)+SUMIF('Resumen Anual'!$L$286,FC112,'Resumen Anual'!$H$307)+SUMIF('Resumen Anual'!$FE$230,FC112,'Resumen Anual'!$FA$251)+SUMIF('Resumen Anual'!$DH$230,FC112,'Resumen Anual'!$DD$251)+SUMIF('Resumen Anual'!$BI$230,FC112,'Resumen Anual'!$BE$251)+SUMIF('Resumen Anual'!$L$230,FC112,'Resumen Anual'!$H$251)+SUMIF('Resumen Anual'!$FE$174,FC112,'Resumen Anual'!$FA$195)+SUMIF('Resumen Anual'!$DH$174,FC112,'Resumen Anual'!$DD$195)+SUMIF('Resumen Anual'!$BI$174,FC112,'Resumen Anual'!$BE$195)+SUMIF('Resumen Anual'!$L$174,FC112,'Resumen Anual'!$H$195)+SUMIF('Resumen Anual'!$FE$118,FC112,'Resumen Anual'!$FA$139)+SUMIF('Resumen Anual'!$DH$118,FC112,'Resumen Anual'!$DD$139)+SUMIF('Resumen Anual'!$BI$118,FC112,'Resumen Anual'!$BE$139)+SUMIF('Resumen Anual'!$L$118,FC112,'Resumen Anual'!$H$139)+SUMIF('Resumen Anual'!$FE$62,FC112,'Resumen Anual'!$FA$83)+SUMIF('Resumen Anual'!$DH$62,FC112,'Resumen Anual'!$DD$83)+SUMIF('Resumen Anual'!$BI$62,FC112,'Resumen Anual'!$BE$83)+SUMIF('Resumen Anual'!$L$62,FC112,'Resumen Anual'!$H$83)+SUMIF('Resumen Anual'!$FE$6,FC112,'Resumen Anual'!$FA$27)+SUMIF('Resumen Anual'!$DH$6,FC112,'Resumen Anual'!$DD$27)+SUMIF('Resumen Anual'!$BI$6,FC112,'Resumen Anual'!$BE$27)+SUMIF('Resumen Anual'!$L$6,FC112,'Resumen Anual'!$H$27)+SUMIF('Bitácoras Anteriores'!$K$6,FC112,'Bitácoras Anteriores'!$F$23)+SUMIF('Bitácoras Anteriores'!$K$59,$K$6,'Bitácoras Anteriores'!$F$76)+SUMIF('Bitácoras Anteriores'!$K$112,FC112,'Bitácoras Anteriores'!$F$129)+SUMIF('Bitácoras Anteriores'!$K$165,FC112,'Bitácoras Anteriores'!$F$182)+SUMIF('Bitácoras Anteriores'!$K$218,FC112,'Bitácoras Anteriores'!$F$235)+SUMIF('Bitácoras Anteriores'!$K$271,FC112,'Bitácoras Anteriores'!$F$288)+SUMIF('Bitácoras Anteriores'!$K$324,FC112,'Bitácoras Anteriores'!$F$341)+SUMIF('Bitácoras Anteriores'!$BH$6,FC112,'Bitácoras Anteriores'!$BD$23)+SUMIF('Bitácoras Anteriores'!$BH$59,$K$6,'Bitácoras Anteriores'!$BD$76)+SUMIF('Bitácoras Anteriores'!$BH$112,FC112,'Bitácoras Anteriores'!$BD$129)+SUMIF('Bitácoras Anteriores'!$BH$165,FC112,'Bitácoras Anteriores'!$BD$182)+SUMIF('Bitácoras Anteriores'!$BH$218,FC112,'Bitácoras Anteriores'!$BD$235)+SUMIF('Bitácoras Anteriores'!$BH$271,FC112,'Bitácoras Anteriores'!$BD$288)+SUMIF('Bitácoras Anteriores'!$BH$324,FC112,'Bitácoras Anteriores'!$BD$341)+SUMIF('Bitácoras Anteriores'!$DF$6,FC112,'Bitácoras Anteriores'!$DB$23)+SUMIF('Bitácoras Anteriores'!$DF$59,$K$6,'Bitácoras Anteriores'!$DB$76)+SUMIF('Bitácoras Anteriores'!$DF$112,FC112,'Bitácoras Anteriores'!$DB$129)+SUMIF('Bitácoras Anteriores'!$DF$165,FC112,'Bitácoras Anteriores'!$DB$182)+SUMIF('Bitácoras Anteriores'!$DF$218,FC112,'Bitácoras Anteriores'!$DB$235)+SUMIF('Bitácoras Anteriores'!$DF$271,FC112,'Bitácoras Anteriores'!$DB$288)+SUMIF('Bitácoras Anteriores'!$DF$324,FC112,'Bitácoras Anteriores'!$DB$341)+SUMIF('Bitácoras Anteriores'!$FC$6,FC112,'Bitácoras Anteriores'!$EY$23)+SUMIF('Bitácoras Anteriores'!$FC$59,$K$6,'Bitácoras Anteriores'!$EY$76)+SUMIF('Bitácoras Anteriores'!$FC$112,FC112,'Bitácoras Anteriores'!$EY$129)+SUMIF('Bitácoras Anteriores'!$FC$165,FC112,'Bitácoras Anteriores'!$EY$182)+SUMIF('Bitácoras Anteriores'!$FC$218,FC112,'Bitácoras Anteriores'!$EY$235)+SUMIF('Bitácoras Anteriores'!$FC$271,FC112,'Bitácoras Anteriores'!$EY$288)+SUMIF('Bitácoras Anteriores'!$FC$324,FC112,'Bitácoras Anteriores'!$EY$341)</f>
        <v>0</v>
      </c>
      <c r="EY129" s="762"/>
      <c r="EZ129" s="762"/>
      <c r="FA129" s="762"/>
      <c r="FB129" s="762"/>
      <c r="FC129" s="762"/>
      <c r="FD129" s="763"/>
      <c r="FE129" s="632"/>
      <c r="FF129" s="779" t="str">
        <f>'Resumen Anual'!$O$27</f>
        <v>DÍA</v>
      </c>
      <c r="FG129" s="788"/>
      <c r="FH129" s="788"/>
      <c r="FI129" s="788"/>
      <c r="FJ129" s="789"/>
      <c r="FK129" s="782">
        <f>SUMIF('Resumen Anual'!$FE$622,FC112,'Resumen Anual'!$FM$643)+SUMIF('Resumen Anual'!$DH$622,FC112,'Resumen Anual'!$DP$643)+SUMIF('Resumen Anual'!$BI$622,FC112,'Resumen Anual'!$BQ$643)+SUMIF('Resumen Anual'!$L$622,FC112,'Resumen Anual'!$T$643)+SUMIF('Resumen Anual'!$FE$566,FC112,'Resumen Anual'!$FM$587)+SUMIF('Resumen Anual'!$DH$566,FC112,'Resumen Anual'!$DP$587)+SUMIF('Resumen Anual'!$BI$566,FC112,'Resumen Anual'!$BQ$587)+SUMIF('Resumen Anual'!$L$566,FC112,'Resumen Anual'!$T$587)+SUMIF('Resumen Anual'!$FE$510,FC112,'Resumen Anual'!$FM$531)+SUMIF('Resumen Anual'!$DH$510,FC112,'Resumen Anual'!$DP$531)+SUMIF('Resumen Anual'!$BI$510,FC112,'Resumen Anual'!$BQ$531)+SUMIF('Resumen Anual'!$L$510,FC112,'Resumen Anual'!$T$531)+SUMIF('Resumen Anual'!$FE$454,FC112,'Resumen Anual'!$FM$475)+SUMIF('Resumen Anual'!$DH$454,FC112,'Resumen Anual'!$DP$475)+SUMIF('Resumen Anual'!$BI$454,FC112,'Resumen Anual'!$BQ$475)+SUMIF('Resumen Anual'!$L$454,FC112,'Resumen Anual'!$T$475)+SUMIF('Resumen Anual'!$FE$398,FC112,'Resumen Anual'!$FM$419)+SUMIF('Resumen Anual'!$DH$398,FC112,'Resumen Anual'!$DP$419)+SUMIF('Resumen Anual'!$BI$398,FC112,'Resumen Anual'!$BQ$419)+SUMIF('Resumen Anual'!$L$398,FC112,'Resumen Anual'!$T$419)+SUMIF('Resumen Anual'!$FE$342,FC112,'Resumen Anual'!$FM$363)+SUMIF('Resumen Anual'!$DH$342,FC112,'Resumen Anual'!$DP$363)+SUMIF('Resumen Anual'!$BI$342,FC112,'Resumen Anual'!$BQ$363)+SUMIF('Resumen Anual'!$L$342,FC112,'Resumen Anual'!$T$363)+SUMIF('Resumen Anual'!$FE$286,FC112,'Resumen Anual'!$FM$307)+SUMIF('Resumen Anual'!$DH$286,FC112,'Resumen Anual'!$DP$307)+SUMIF('Resumen Anual'!$BI$286,FC112,'Resumen Anual'!$BQ$307)+SUMIF('Resumen Anual'!$L$286,FC112,'Resumen Anual'!$T$307)+SUMIF('Resumen Anual'!$FE$230,FC112,'Resumen Anual'!$FM$251)+SUMIF('Resumen Anual'!$DH$230,FC112,'Resumen Anual'!$DP$251)+SUMIF('Resumen Anual'!$BI$230,FC112,'Resumen Anual'!$BQ$251)+SUMIF('Resumen Anual'!$L$230,FC112,'Resumen Anual'!$T$251)+SUMIF('Resumen Anual'!$FE$174,FC112,'Resumen Anual'!$FM$195)+SUMIF('Resumen Anual'!$DH$174,FC112,'Resumen Anual'!$DP$195)+SUMIF('Resumen Anual'!$BI$174,FC112,'Resumen Anual'!$BQ$195)+SUMIF('Resumen Anual'!$L$174,FC112,'Resumen Anual'!$T$195)+SUMIF('Resumen Anual'!$FE$118,FC112,'Resumen Anual'!$FM$139)+SUMIF('Resumen Anual'!$DH$118,FC112,'Resumen Anual'!$DP$139)+SUMIF('Resumen Anual'!$BI$118,FC112,'Resumen Anual'!$BQ$139)+SUMIF('Resumen Anual'!$L$118,FC112,'Resumen Anual'!$T$139)+SUMIF('Resumen Anual'!$FE$62,FC112,'Resumen Anual'!$FM$83)+SUMIF('Resumen Anual'!$DH$62,FC112,'Resumen Anual'!$DP$83)+SUMIF('Resumen Anual'!$BI$62,FC112,'Resumen Anual'!$BQ$83)+SUMIF('Resumen Anual'!$L$62,FC112,'Resumen Anual'!$T$83)+SUMIF('Resumen Anual'!$FE$6,FC112,'Resumen Anual'!$FM$27)+SUMIF('Resumen Anual'!$DH$6,FC112,'Resumen Anual'!$DP$27)+SUMIF('Resumen Anual'!$BI$6,FC112,'Resumen Anual'!$BQ$27)+SUMIF('Resumen Anual'!$L$6,FC112,'Resumen Anual'!$T$27)+SUMIF('Bitácoras Anteriores'!$K$6,FC112,'Bitácoras Anteriores'!$S$23)+SUMIF('Bitácoras Anteriores'!$K$59,$K$6,'Bitácoras Anteriores'!$S$76)+SUMIF('Bitácoras Anteriores'!$K$112,FC112,'Bitácoras Anteriores'!$S$129)+SUMIF('Bitácoras Anteriores'!$K$165,FC112,'Bitácoras Anteriores'!$S$182)+SUMIF('Bitácoras Anteriores'!$K$218,FC112,'Bitácoras Anteriores'!$S$235)+SUMIF('Bitácoras Anteriores'!$K$271,FC112,'Bitácoras Anteriores'!$S$288)+SUMIF('Bitácoras Anteriores'!$K$324,FC112,'Bitácoras Anteriores'!$S$341)+SUMIF('Bitácoras Anteriores'!$BH$6,FC112,'Bitácoras Anteriores'!$BP$23)+SUMIF('Bitácoras Anteriores'!$BH$59,$K$6,'Bitácoras Anteriores'!$BP$76)+SUMIF('Bitácoras Anteriores'!$BH$112,FC112,'Bitácoras Anteriores'!$BP$129)+SUMIF('Bitácoras Anteriores'!$BH$165,FC112,'Bitácoras Anteriores'!$BP$182)+SUMIF('Bitácoras Anteriores'!$BH$218,FC112,'Bitácoras Anteriores'!$BP$235)+SUMIF('Bitácoras Anteriores'!$BH$271,FC112,'Bitácoras Anteriores'!$BP$288)+SUMIF('Bitácoras Anteriores'!$BH$324,FC112,'Bitácoras Anteriores'!$BP$341)+SUMIF('Bitácoras Anteriores'!$DF$6,FC112,'Bitácoras Anteriores'!$DN$23)+SUMIF('Bitácoras Anteriores'!$DF$59,$K$6,'Bitácoras Anteriores'!$DN$76)+SUMIF('Bitácoras Anteriores'!$DF$112,FC112,'Bitácoras Anteriores'!$DN$129)+SUMIF('Bitácoras Anteriores'!$DF$165,FC112,'Bitácoras Anteriores'!$DN$182)+SUMIF('Bitácoras Anteriores'!$DF$218,FC112,'Bitácoras Anteriores'!$DN$235)+SUMIF('Bitácoras Anteriores'!$DF$271,FC112,'Bitácoras Anteriores'!$DN$288)+SUMIF('Bitácoras Anteriores'!$DF$324,FC112,'Bitácoras Anteriores'!$DN$341)+SUMIF('Bitácoras Anteriores'!$FC$6,FC112,'Bitácoras Anteriores'!$FK$23)+SUMIF('Bitácoras Anteriores'!$FC$59,$K$6,'Bitácoras Anteriores'!$FK$76)+SUMIF('Bitácoras Anteriores'!$FC$112,FC112,'Bitácoras Anteriores'!$FK$129)+SUMIF('Bitácoras Anteriores'!$FC$165,FC112,'Bitácoras Anteriores'!$FK$182)+SUMIF('Bitácoras Anteriores'!$FC$218,FC112,'Bitácoras Anteriores'!$FK$235)+SUMIF('Bitácoras Anteriores'!$FC$271,FC112,'Bitácoras Anteriores'!$FK$288)+SUMIF('Bitácoras Anteriores'!$FC$324,FC112,'Bitácoras Anteriores'!$FK$341)</f>
        <v>0</v>
      </c>
      <c r="FL129" s="783"/>
      <c r="FM129" s="783"/>
      <c r="FN129" s="783"/>
      <c r="FO129" s="783"/>
      <c r="FP129" s="784"/>
      <c r="FQ129" s="15"/>
      <c r="FR129" s="773"/>
      <c r="FS129" s="774"/>
      <c r="FT129" s="774"/>
      <c r="FU129" s="774"/>
      <c r="FV129" s="774"/>
      <c r="FW129" s="770"/>
      <c r="FX129" s="770"/>
      <c r="FY129" s="770"/>
      <c r="FZ129" s="770"/>
      <c r="GA129" s="770"/>
      <c r="GB129" s="770"/>
      <c r="GC129" s="770"/>
      <c r="GD129" s="770"/>
      <c r="GE129" s="770"/>
      <c r="GF129" s="770"/>
      <c r="GG129" s="770"/>
      <c r="GH129" s="770"/>
      <c r="GI129" s="756"/>
      <c r="GJ129" s="756"/>
      <c r="GK129" s="756"/>
      <c r="GL129" s="756"/>
      <c r="GM129" s="756"/>
      <c r="GN129" s="756"/>
      <c r="GO129" s="1200"/>
    </row>
    <row r="130" spans="1:197" ht="9.75" customHeight="1" x14ac:dyDescent="0.25">
      <c r="A130" s="171"/>
      <c r="B130" s="777"/>
      <c r="C130" s="778"/>
      <c r="D130" s="778"/>
      <c r="E130" s="778"/>
      <c r="F130" s="764"/>
      <c r="G130" s="765"/>
      <c r="H130" s="765"/>
      <c r="I130" s="765"/>
      <c r="J130" s="765"/>
      <c r="K130" s="765"/>
      <c r="L130" s="766"/>
      <c r="M130" s="632"/>
      <c r="N130" s="790"/>
      <c r="O130" s="791"/>
      <c r="P130" s="791"/>
      <c r="Q130" s="791"/>
      <c r="R130" s="792"/>
      <c r="S130" s="785"/>
      <c r="T130" s="786"/>
      <c r="U130" s="786"/>
      <c r="V130" s="786"/>
      <c r="W130" s="786"/>
      <c r="X130" s="787"/>
      <c r="Y130" s="15"/>
      <c r="Z130" s="771">
        <f>IF(Z118=0," ",Z118+6)</f>
        <v>2028</v>
      </c>
      <c r="AA130" s="772"/>
      <c r="AB130" s="772"/>
      <c r="AC130" s="772"/>
      <c r="AD130" s="772"/>
      <c r="AE130" s="1214">
        <f>SUMIFS('Resumen Anual'!$AF$54,Z130,'Resumen Anual'!$V$9,K112,'Resumen Anual'!$L$6)+SUMIFS('Resumen Anual'!$AF$112,Z130,'Resumen Anual'!$V$9,K112,'Resumen Anual'!$L$64)+SUMIFS('Resumen Anual'!$AF$170,Z130,'Resumen Anual'!$V$9,K112,'Resumen Anual'!$L$122)+SUMIFS('Resumen Anual'!$AF$228,Z130,'Resumen Anual'!$V$9,K112,'Resumen Anual'!$L$180)+SUMIFS('Resumen Anual'!$AF$286,Z130,'Resumen Anual'!$V$9,K112,'Resumen Anual'!$L$238)+SUMIFS('Resumen Anual'!$AF$344,Z130,'Resumen Anual'!$V$9,K112,'Resumen Anual'!$L$296)+SUMIFS('Resumen Anual'!$AF$402,Z130,'Resumen Anual'!$V$9,K112,'Resumen Anual'!$L$354)+SUMIFS('Resumen Anual'!$AF$460,Z130,'Resumen Anual'!$V$9,K112,'Resumen Anual'!$L$412)+SUMIFS('Resumen Anual'!$AF$518,Z130,'Resumen Anual'!$V$9,K112,'Resumen Anual'!$L$470)+SUMIFS('Resumen Anual'!$AF$576,Z130,'Resumen Anual'!$V$9,K112,'Resumen Anual'!$L$528)+SUMIFS('Resumen Anual'!$AF$634,Z130,'Resumen Anual'!$V$9,K112,'Resumen Anual'!$L$586)+SUMIFS('Resumen Anual'!$AF$692,Z130,'Resumen Anual'!$V$9,K112,'Resumen Anual'!$L$644)+SUMIFS('Resumen Anual'!$CC$54,Z130,'Resumen Anual'!$V$9,K112,'Resumen Anual'!$BI$6)+SUMIFS('Resumen Anual'!$CC$112,Z130,'Resumen Anual'!$V$9,K112,'Resumen Anual'!$BI$64)+SUMIFS('Resumen Anual'!$CC$170,Z130,'Resumen Anual'!$V$9,K112,'Resumen Anual'!$BI$122)+SUMIFS('Resumen Anual'!$CC$228,Z130,'Resumen Anual'!$V$9,K112,'Resumen Anual'!$BI$180)+SUMIFS('Resumen Anual'!$CC$286,Z130,'Resumen Anual'!$V$9,K112,'Resumen Anual'!$BI$238)+SUMIFS('Resumen Anual'!$CC$344,Z130,'Resumen Anual'!$V$9,K112,'Resumen Anual'!$BI$296)+SUMIFS('Resumen Anual'!$CC$402,Z130,'Resumen Anual'!$V$9,K112,'Resumen Anual'!$BI$354)+SUMIFS('Resumen Anual'!$CC$460,Z130,'Resumen Anual'!$V$9,K112,'Resumen Anual'!$BI$412)+SUMIFS('Resumen Anual'!$CC$518,Z130,'Resumen Anual'!$V$9,K112,'Resumen Anual'!$BI$470)+SUMIFS('Resumen Anual'!$CC$576,Z130,'Resumen Anual'!$V$9,K112,'Resumen Anual'!$BI$528)+SUMIFS('Resumen Anual'!$CC$634,Z130,'Resumen Anual'!$V$9,K112,'Resumen Anual'!$BI$586)+SUMIFS('Resumen Anual'!$CC$692,Z130,'Resumen Anual'!$V$9,K112,'Resumen Anual'!$BI$644)+SUMIFS('Resumen Anual'!$EB$54,Z130,'Resumen Anual'!$V$9,K112,'Resumen Anual'!$DH$6)+SUMIFS('Resumen Anual'!$EB$112,Z130,'Resumen Anual'!$V$9,K112,'Resumen Anual'!$DH$64)+SUMIFS('Resumen Anual'!$EB$170,Z130,'Resumen Anual'!$V$9,K112,'Resumen Anual'!$DH$122)+SUMIFS('Resumen Anual'!$EB$228,Z130,'Resumen Anual'!$V$9,K112,'Resumen Anual'!$DH$180)+SUMIFS('Resumen Anual'!$EB$286,Z130,'Resumen Anual'!$V$9,K112,'Resumen Anual'!$DH$238)+SUMIFS('Resumen Anual'!$EB$344,Z130,'Resumen Anual'!$V$9,K112,'Resumen Anual'!$DH$296)+SUMIFS('Resumen Anual'!$EB$402,Z130,'Resumen Anual'!$V$9,K112,'Resumen Anual'!$DH$354)+SUMIFS('Resumen Anual'!$EB$460,Z130,'Resumen Anual'!$V$9,K112,'Resumen Anual'!$DH$412)+SUMIFS('Resumen Anual'!$EB$518,Z130,'Resumen Anual'!$V$9,K112,'Resumen Anual'!$DH$470)+SUMIFS('Resumen Anual'!$EB$576,Z130,'Resumen Anual'!$V$9,K112,'Resumen Anual'!$DH$528)+SUMIFS('Resumen Anual'!$EB$634,Z130,'Resumen Anual'!$V$9,K112,'Resumen Anual'!$DH$586)+SUMIFS('Resumen Anual'!$EB$692,Z130,'Resumen Anual'!$V$9,K112,'Resumen Anual'!$DH$644)+SUMIFS('Resumen Anual'!$FY$54,Z130,'Resumen Anual'!$V$9,K112,'Resumen Anual'!$FE$6)+SUMIFS('Resumen Anual'!$FY$112,Z130,'Resumen Anual'!$V$9,K112,'Resumen Anual'!$FE$64)+SUMIFS('Resumen Anual'!$FY$170,Z130,'Resumen Anual'!$V$9,K112,'Resumen Anual'!$FE$122)+SUMIFS('Resumen Anual'!$FY$228,Z130,'Resumen Anual'!$V$9,K112,'Resumen Anual'!$FE$180)+SUMIFS('Resumen Anual'!$FY$286,Z130,'Resumen Anual'!$V$9,K112,'Resumen Anual'!$FE$238)+SUMIFS('Resumen Anual'!$FY$344,Z130,'Resumen Anual'!$V$9,K112,'Resumen Anual'!$FE$296)+SUMIFS('Resumen Anual'!$FY$402,Z130,'Resumen Anual'!$V$9,K112,'Resumen Anual'!$FE$354)+SUMIFS('Resumen Anual'!$FY$460,Z130,'Resumen Anual'!$V$9,K112,'Resumen Anual'!$FE$412)+SUMIFS('Resumen Anual'!$FY$518,Z130,'Resumen Anual'!$V$9,K112,'Resumen Anual'!$FE$470)+SUMIFS('Resumen Anual'!$FY$576,Z130,'Resumen Anual'!$V$9,K112,'Resumen Anual'!$FE$528)+SUMIFS('Resumen Anual'!$FY$634,Z130,'Resumen Anual'!$V$9,K112,'Resumen Anual'!$FE$586)+SUMIFS('Resumen Anual'!$FY$692,Z130,'Resumen Anual'!$V$9,K112,'Resumen Anual'!$FE$644)</f>
        <v>0</v>
      </c>
      <c r="AF130" s="770"/>
      <c r="AG130" s="770"/>
      <c r="AH130" s="770"/>
      <c r="AI130" s="770">
        <f>SUMIFS('Resumen Anual'!$AJ$54,Z130,'Resumen Anual'!$V$9,K112,'Resumen Anual'!$L$6)+SUMIFS('Resumen Anual'!$AJ$112,Z130,'Resumen Anual'!$V$9,K112,'Resumen Anual'!$L$64)+SUMIFS('Resumen Anual'!$AJ$170,Z130,'Resumen Anual'!$V$9,K112,'Resumen Anual'!$L$122)+SUMIFS('Resumen Anual'!$AJ$228,Z130,'Resumen Anual'!$V$9,K112,'Resumen Anual'!$L$180)+SUMIFS('Resumen Anual'!$AJ$286,Z130,'Resumen Anual'!$V$9,K112,'Resumen Anual'!$L$238)+SUMIFS('Resumen Anual'!$AJ$344,Z130,'Resumen Anual'!$V$9,K112,'Resumen Anual'!$L$296)+SUMIFS('Resumen Anual'!$AJ$402,Z130,'Resumen Anual'!$V$9,K112,'Resumen Anual'!$L$354)+SUMIFS('Resumen Anual'!$AJ$460,Z130,'Resumen Anual'!$V$9,K112,'Resumen Anual'!$L$412)+SUMIFS('Resumen Anual'!$AJ$518,Z130,'Resumen Anual'!$V$9,K112,'Resumen Anual'!$L$470)+SUMIFS('Resumen Anual'!$AJ$576,Z130,'Resumen Anual'!$V$9,K112,'Resumen Anual'!$L$528)+SUMIFS('Resumen Anual'!$AJ$634,Z130,'Resumen Anual'!$V$9,K112,'Resumen Anual'!$L$586)+SUMIFS('Resumen Anual'!$AJ$692,Z130,'Resumen Anual'!$V$9,K112,'Resumen Anual'!$L$644)+SUMIFS('Resumen Anual'!$CG$54,Z130,'Resumen Anual'!$V$9,K112,'Resumen Anual'!$BI$6)+SUMIFS('Resumen Anual'!$CG$112,Z130,'Resumen Anual'!$V$9,K112,'Resumen Anual'!$BI$64)+SUMIFS('Resumen Anual'!$CG$170,Z130,'Resumen Anual'!$V$9,K112,'Resumen Anual'!$BI$122)+SUMIFS('Resumen Anual'!$CG$228,Z130,'Resumen Anual'!$V$9,K112,'Resumen Anual'!$BI$180)+SUMIFS('Resumen Anual'!$CG$286,Z130,'Resumen Anual'!$V$9,K112,'Resumen Anual'!$BI$238)+SUMIFS('Resumen Anual'!$CG$344,Z130,'Resumen Anual'!$V$9,K112,'Resumen Anual'!$BI$296)+SUMIFS('Resumen Anual'!$CG$402,Z130,'Resumen Anual'!$V$9,K112,'Resumen Anual'!$BI$354)+SUMIFS('Resumen Anual'!$CG$460,Z130,'Resumen Anual'!$V$9,K112,'Resumen Anual'!$BI$412)+SUMIFS('Resumen Anual'!$CG$518,Z130,'Resumen Anual'!$V$9,K112,'Resumen Anual'!$BI$470)+SUMIFS('Resumen Anual'!$CG$576,Z130,'Resumen Anual'!$V$9,K112,'Resumen Anual'!$BI$528)+SUMIFS('Resumen Anual'!$CG$634,Z130,'Resumen Anual'!$V$9,K112,'Resumen Anual'!$BI$586)+SUMIFS('Resumen Anual'!$CG$692,Z130,'Resumen Anual'!$V$9,K112,'Resumen Anual'!$BI$644)+SUMIFS('Resumen Anual'!$EF$54,Z130,'Resumen Anual'!$V$9,K112,'Resumen Anual'!$DH$6)+SUMIFS('Resumen Anual'!$EF$112,Z130,'Resumen Anual'!$V$9,K112,'Resumen Anual'!$DH$64)+SUMIFS('Resumen Anual'!$EF$170,Z130,'Resumen Anual'!$V$9,K112,'Resumen Anual'!$DH$122)+SUMIFS('Resumen Anual'!$EF$228,Z130,'Resumen Anual'!$V$9,K112,'Resumen Anual'!$DH$180)+SUMIFS('Resumen Anual'!$EF$286,Z130,'Resumen Anual'!$V$9,K112,'Resumen Anual'!$DH$238)+SUMIFS('Resumen Anual'!$EF$344,Z130,'Resumen Anual'!$V$9,K112,'Resumen Anual'!$DH$296)+SUMIFS('Resumen Anual'!$EF$402,Z130,'Resumen Anual'!$V$9,K112,'Resumen Anual'!$DH$354)+SUMIFS('Resumen Anual'!$EF$460,Z130,'Resumen Anual'!$V$9,K112,'Resumen Anual'!$DH$412)+SUMIFS('Resumen Anual'!$EF$518,Z130,'Resumen Anual'!$V$9,K112,'Resumen Anual'!$DH$470)+SUMIFS('Resumen Anual'!$EF$576,Z130,'Resumen Anual'!$V$9,K112,'Resumen Anual'!$DH$528)+SUMIFS('Resumen Anual'!$EF$634,Z130,'Resumen Anual'!$V$9,K112,'Resumen Anual'!$DH$586)+SUMIFS('Resumen Anual'!$EF$692,Z130,'Resumen Anual'!$V$9,K112,'Resumen Anual'!$DH$644)+SUMIFS('Resumen Anual'!$GC$54,Z130,'Resumen Anual'!$V$9,K112,'Resumen Anual'!$FE$6)+SUMIFS('Resumen Anual'!$GC$112,Z130,'Resumen Anual'!$V$9,K112,'Resumen Anual'!$FE$64)+SUMIFS('Resumen Anual'!$GC$170,Z130,'Resumen Anual'!$V$9,K112,'Resumen Anual'!$FE$122)+SUMIFS('Resumen Anual'!$GC$228,Z130,'Resumen Anual'!$V$9,K112,'Resumen Anual'!$FE$180)+SUMIFS('Resumen Anual'!$GC$286,Z130,'Resumen Anual'!$V$9,K112,'Resumen Anual'!$FE$238)+SUMIFS('Resumen Anual'!$GC$344,Z130,'Resumen Anual'!$V$9,K112,'Resumen Anual'!$FE$296)+SUMIFS('Resumen Anual'!$GC$402,Z130,'Resumen Anual'!$V$9,K112,'Resumen Anual'!$FE$354)+SUMIFS('Resumen Anual'!$GC$460,Z130,'Resumen Anual'!$V$9,K112,'Resumen Anual'!$FE$412)+SUMIFS('Resumen Anual'!$GC$518,Z130,'Resumen Anual'!$V$9,K112,'Resumen Anual'!$FE$470)+SUMIFS('Resumen Anual'!$GC$576,Z130,'Resumen Anual'!$V$9,K112,'Resumen Anual'!$FE$528)+SUMIFS('Resumen Anual'!$GC$634,Z130,'Resumen Anual'!$V$9,K112,'Resumen Anual'!$FE$586)+SUMIFS('Resumen Anual'!$GC$692,Z130,'Resumen Anual'!$V$9,K112,'Resumen Anual'!$FE$644)</f>
        <v>0</v>
      </c>
      <c r="AJ130" s="770"/>
      <c r="AK130" s="770"/>
      <c r="AL130" s="770"/>
      <c r="AM130" s="770">
        <f>SUMIFS('Resumen Anual'!$AN$54,Z130,'Resumen Anual'!$V$9,K112,'Resumen Anual'!$L$6)+SUMIFS('Resumen Anual'!$AN$112,Z130,'Resumen Anual'!$V$9,K112,'Resumen Anual'!$L$64)+SUMIFS('Resumen Anual'!$AN$170,Z130,'Resumen Anual'!$V$9,K112,'Resumen Anual'!$L$122)+SUMIFS('Resumen Anual'!$AN$228,Z130,'Resumen Anual'!$V$9,K112,'Resumen Anual'!$L$180)+SUMIFS('Resumen Anual'!$AN$286,Z130,'Resumen Anual'!$V$9,K112,'Resumen Anual'!$L$238)+SUMIFS('Resumen Anual'!$AN$344,Z130,'Resumen Anual'!$V$9,K112,'Resumen Anual'!$L$296)+SUMIFS('Resumen Anual'!$AN$402,Z130,'Resumen Anual'!$V$9,K112,'Resumen Anual'!$L$354)+SUMIFS('Resumen Anual'!$AN$460,Z130,'Resumen Anual'!$V$9,K112,'Resumen Anual'!$L$412)+SUMIFS('Resumen Anual'!$AN$518,Z130,'Resumen Anual'!$V$9,K112,'Resumen Anual'!$L$470)+SUMIFS('Resumen Anual'!$AN$576,Z130,'Resumen Anual'!$V$9,K112,'Resumen Anual'!$L$528)+SUMIFS('Resumen Anual'!$AN$634,Z130,'Resumen Anual'!$V$9,K112,'Resumen Anual'!$L$586)+SUMIFS('Resumen Anual'!$AN$692,Z130,'Resumen Anual'!$V$9,K112,'Resumen Anual'!$L$644)+SUMIFS('Resumen Anual'!$CK$54,Z130,'Resumen Anual'!$V$9,K112,'Resumen Anual'!$BI$6)+SUMIFS('Resumen Anual'!$CK$112,Z130,'Resumen Anual'!$V$9,K112,'Resumen Anual'!$BI$64)+SUMIFS('Resumen Anual'!$CK$170,Z130,'Resumen Anual'!$V$9,K112,'Resumen Anual'!$BI$122)+SUMIFS('Resumen Anual'!$CK$228,Z130,'Resumen Anual'!$V$9,K112,'Resumen Anual'!$BI$180)+SUMIFS('Resumen Anual'!$CK$286,Z130,'Resumen Anual'!$V$9,K112,'Resumen Anual'!$BI$238)+SUMIFS('Resumen Anual'!$CK$344,Z130,'Resumen Anual'!$V$9,K112,'Resumen Anual'!$BI$296)+SUMIFS('Resumen Anual'!$CK$402,Z130,'Resumen Anual'!$V$9,K112,'Resumen Anual'!$BI$354)+SUMIFS('Resumen Anual'!$CK$460,Z130,'Resumen Anual'!$V$9,K112,'Resumen Anual'!$BI$412)+SUMIFS('Resumen Anual'!$CK$518,Z130,'Resumen Anual'!$V$9,K112,'Resumen Anual'!$BI$470)+SUMIFS('Resumen Anual'!$CK$576,Z130,'Resumen Anual'!$V$9,K112,'Resumen Anual'!$BI$528)+SUMIFS('Resumen Anual'!$CK$634,Z130,'Resumen Anual'!$V$9,K112,'Resumen Anual'!$BI$586)+SUMIFS('Resumen Anual'!$CK$692,Z130,'Resumen Anual'!$V$9,K112,'Resumen Anual'!$BI$644)+SUMIFS('Resumen Anual'!$EJ$54,Z130,'Resumen Anual'!$V$9,K112,'Resumen Anual'!$DH$6)+SUMIFS('Resumen Anual'!$EJ$112,Z130,'Resumen Anual'!$V$9,K112,'Resumen Anual'!$DH$64)+SUMIFS('Resumen Anual'!$EJ$170,Z130,'Resumen Anual'!$V$9,K112,'Resumen Anual'!$DH$122)+SUMIFS('Resumen Anual'!$EJ$228,Z130,'Resumen Anual'!$V$9,K112,'Resumen Anual'!$DH$180)+SUMIFS('Resumen Anual'!$EJ$286,Z130,'Resumen Anual'!$V$9,K112,'Resumen Anual'!$DH$238)+SUMIFS('Resumen Anual'!$EJ$344,Z130,'Resumen Anual'!$V$9,K112,'Resumen Anual'!$DH$296)+SUMIFS('Resumen Anual'!$EJ$402,Z130,'Resumen Anual'!$V$9,K112,'Resumen Anual'!$DH$354)+SUMIFS('Resumen Anual'!$EJ$460,Z130,'Resumen Anual'!$V$9,K112,'Resumen Anual'!$DH$412)+SUMIFS('Resumen Anual'!$EJ$518,Z130,'Resumen Anual'!$V$9,K112,'Resumen Anual'!$DH$470)+SUMIFS('Resumen Anual'!$EJ$576,Z130,'Resumen Anual'!$V$9,K112,'Resumen Anual'!$DH$528)+SUMIFS('Resumen Anual'!$EJ$634,Z130,'Resumen Anual'!$V$9,K112,'Resumen Anual'!$DH$586)+SUMIFS('Resumen Anual'!$EJ$692,Z130,'Resumen Anual'!$V$9,K112,'Resumen Anual'!$DH$644)+SUMIFS('Resumen Anual'!$GG$54,Z130,'Resumen Anual'!$V$9,K112,'Resumen Anual'!$FE$6)+SUMIFS('Resumen Anual'!$GG$112,Z130,'Resumen Anual'!$V$9,K112,'Resumen Anual'!$FE$64)+SUMIFS('Resumen Anual'!$GG$170,Z130,'Resumen Anual'!$V$9,K112,'Resumen Anual'!$FE$122)+SUMIFS('Resumen Anual'!$GG$228,Z130,'Resumen Anual'!$V$9,K112,'Resumen Anual'!$FE$180)+SUMIFS('Resumen Anual'!$GG$286,Z130,'Resumen Anual'!$V$9,K112,'Resumen Anual'!$FE$238)+SUMIFS('Resumen Anual'!$GG$344,Z130,'Resumen Anual'!$V$9,K112,'Resumen Anual'!$FE$296)+SUMIFS('Resumen Anual'!$GG$402,Z130,'Resumen Anual'!$V$9,K112,'Resumen Anual'!$FE$354)+SUMIFS('Resumen Anual'!$GG$460,Z130,'Resumen Anual'!$V$9,K112,'Resumen Anual'!$FE$412)+SUMIFS('Resumen Anual'!$GG$518,Z130,'Resumen Anual'!$V$9,K112,'Resumen Anual'!$FE$470)+SUMIFS('Resumen Anual'!$GG$576,Z130,'Resumen Anual'!$V$9,K112,'Resumen Anual'!$FE$528)+SUMIFS('Resumen Anual'!$GG$634,Z130,'Resumen Anual'!$V$9,K112,'Resumen Anual'!$FE$586)+SUMIFS('Resumen Anual'!$GG$692,Z130,'Resumen Anual'!$V$9,K112,'Resumen Anual'!$FE$644)</f>
        <v>0</v>
      </c>
      <c r="AN130" s="770"/>
      <c r="AO130" s="770"/>
      <c r="AP130" s="770"/>
      <c r="AQ130" s="756">
        <f>SUMIFS('Resumen Anual'!$AR$54,Z130,'Resumen Anual'!$V$9,K112,'Resumen Anual'!$L$6)+SUMIFS('Resumen Anual'!$AR$112,Z130,'Resumen Anual'!$V$9,K112,'Resumen Anual'!$L$64)+SUMIFS('Resumen Anual'!$AR$170,Z130,'Resumen Anual'!$V$9,K112,'Resumen Anual'!$L$122)+SUMIFS('Resumen Anual'!$AR$228,Z130,'Resumen Anual'!$V$9,K112,'Resumen Anual'!$L$180)+SUMIFS('Resumen Anual'!$AR$286,Z130,'Resumen Anual'!$V$9,K112,'Resumen Anual'!$L$238)+SUMIFS('Resumen Anual'!$AR$344,Z130,'Resumen Anual'!$V$9,K112,'Resumen Anual'!$L$296)+SUMIFS('Resumen Anual'!$AR$402,Z130,'Resumen Anual'!$V$9,K112,'Resumen Anual'!$L$354)+SUMIFS('Resumen Anual'!$AR$460,Z130,'Resumen Anual'!$V$9,K112,'Resumen Anual'!$L$412)+SUMIFS('Resumen Anual'!$AR$518,Z130,'Resumen Anual'!$V$9,K112,'Resumen Anual'!$L$470)+SUMIFS('Resumen Anual'!$AR$576,Z130,'Resumen Anual'!$V$9,K112,'Resumen Anual'!$L$528)+SUMIFS('Resumen Anual'!$AR$634,Z130,'Resumen Anual'!$V$9,K112,'Resumen Anual'!$L$586)+SUMIFS('Resumen Anual'!$AR$692,Z130,'Resumen Anual'!$V$9,K112,'Resumen Anual'!$L$644)+SUMIFS('Resumen Anual'!$CO$54,Z130,'Resumen Anual'!$V$9,K112,'Resumen Anual'!$BI$6)+SUMIFS('Resumen Anual'!$CO$112,Z130,'Resumen Anual'!$V$9,K112,'Resumen Anual'!$BI$64)+SUMIFS('Resumen Anual'!$CO$170,Z130,'Resumen Anual'!$V$9,K112,'Resumen Anual'!$BI$122)+SUMIFS('Resumen Anual'!$CO$228,Z130,'Resumen Anual'!$V$9,K112,'Resumen Anual'!$BI$180)+SUMIFS('Resumen Anual'!$CO$286,Z130,'Resumen Anual'!$V$9,K112,'Resumen Anual'!$BI$238)+SUMIFS('Resumen Anual'!$CO$344,Z130,'Resumen Anual'!$V$9,K112,'Resumen Anual'!$BI$296)+SUMIFS('Resumen Anual'!$CO$402,Z130,'Resumen Anual'!$V$9,K112,'Resumen Anual'!$BI$354)+SUMIFS('Resumen Anual'!$CO$460,Z130,'Resumen Anual'!$V$9,K112,'Resumen Anual'!$BI$412)+SUMIFS('Resumen Anual'!$CO$518,Z130,'Resumen Anual'!$V$9,K112,'Resumen Anual'!$BI$470)+SUMIFS('Resumen Anual'!$CO$576,Z130,'Resumen Anual'!$V$9,K112,'Resumen Anual'!$BI$528)+SUMIFS('Resumen Anual'!$CO$634,Z130,'Resumen Anual'!$V$9,K112,'Resumen Anual'!$BI$586)+SUMIFS('Resumen Anual'!$CO$692,Z130,'Resumen Anual'!$V$9,K112,'Resumen Anual'!$BI$644)+SUMIFS('Resumen Anual'!$EN$54,Z130,'Resumen Anual'!$V$9,K112,'Resumen Anual'!$DH$6)+SUMIFS('Resumen Anual'!$EN$112,Z130,'Resumen Anual'!$V$9,K112,'Resumen Anual'!$DH$64)+SUMIFS('Resumen Anual'!$EN$170,Z130,'Resumen Anual'!$V$9,K112,'Resumen Anual'!$DH$122)+SUMIFS('Resumen Anual'!$EN$228,Z130,'Resumen Anual'!$V$9,K112,'Resumen Anual'!$DH$180)+SUMIFS('Resumen Anual'!$EN$286,Z130,'Resumen Anual'!$V$9,K112,'Resumen Anual'!$DH$238)+SUMIFS('Resumen Anual'!$EN$344,Z130,'Resumen Anual'!$V$9,K112,'Resumen Anual'!$DH$296)+SUMIFS('Resumen Anual'!$EN$402,Z130,'Resumen Anual'!$V$9,K112,'Resumen Anual'!$DH$354)+SUMIFS('Resumen Anual'!$EN$460,Z130,'Resumen Anual'!$V$9,K112,'Resumen Anual'!$DH$412)+SUMIFS('Resumen Anual'!$EN$518,Z130,'Resumen Anual'!$V$9,K112,'Resumen Anual'!$DH$470)+SUMIFS('Resumen Anual'!$EN$576,Z130,'Resumen Anual'!$V$9,K112,'Resumen Anual'!$DH$528)+SUMIFS('Resumen Anual'!$EN$634,Z130,'Resumen Anual'!$V$9,K112,'Resumen Anual'!$DH$586)+SUMIFS('Resumen Anual'!$EN$692,Z130,'Resumen Anual'!$V$9,K112,'Resumen Anual'!$DH$644)+SUMIFS('Resumen Anual'!$GK$54,Z130,'Resumen Anual'!$V$9,K112,'Resumen Anual'!$FE$6)+SUMIFS('Resumen Anual'!$GK$112,Z130,'Resumen Anual'!$V$9,K112,'Resumen Anual'!$FE$64)+SUMIFS('Resumen Anual'!$GK$170,Z130,'Resumen Anual'!$V$9,K112,'Resumen Anual'!$FE$122)+SUMIFS('Resumen Anual'!$GK$228,Z130,'Resumen Anual'!$V$9,K112,'Resumen Anual'!$FE$180)+SUMIFS('Resumen Anual'!$GK$286,Z130,'Resumen Anual'!$V$9,K112,'Resumen Anual'!$FE$238)+SUMIFS('Resumen Anual'!$GK$344,Z130,'Resumen Anual'!$V$9,K112,'Resumen Anual'!$FE$296)+SUMIFS('Resumen Anual'!$GK$402,Z130,'Resumen Anual'!$V$9,K112,'Resumen Anual'!$FE$354)+SUMIFS('Resumen Anual'!$GK$460,Z130,'Resumen Anual'!$V$9,K112,'Resumen Anual'!$FE$412)+SUMIFS('Resumen Anual'!$GK$518,Z130,'Resumen Anual'!$V$9,K112,'Resumen Anual'!$FE$470)+SUMIFS('Resumen Anual'!$GK$576,Z130,'Resumen Anual'!$V$9,K112,'Resumen Anual'!$FE$528)+SUMIFS('Resumen Anual'!$GK$634,Z130,'Resumen Anual'!$V$9,K112,'Resumen Anual'!$FE$586)+SUMIFS('Resumen Anual'!$GK$692,Z130,'Resumen Anual'!$V$9,K112,'Resumen Anual'!$FE$644)</f>
        <v>0</v>
      </c>
      <c r="AR130" s="756"/>
      <c r="AS130" s="756"/>
      <c r="AT130" s="756">
        <f>SUMIFS('Resumen Anual'!$AU$54,Z130,'Resumen Anual'!$V$9,K112,'Resumen Anual'!$L$6)+SUMIFS('Resumen Anual'!$AU$112,Z130,'Resumen Anual'!$V$9,K112,'Resumen Anual'!$L$64)+SUMIFS('Resumen Anual'!$AU$170,Z130,'Resumen Anual'!$V$9,K112,'Resumen Anual'!$L$122)+SUMIFS('Resumen Anual'!$AU$228,Z130,'Resumen Anual'!$V$9,K112,'Resumen Anual'!$L$180)+SUMIFS('Resumen Anual'!$AU$286,Z130,'Resumen Anual'!$V$9,K112,'Resumen Anual'!$L$238)+SUMIFS('Resumen Anual'!$AU$344,Z130,'Resumen Anual'!$V$9,K112,'Resumen Anual'!$L$296)+SUMIFS('Resumen Anual'!$AU$402,Z130,'Resumen Anual'!$V$9,K112,'Resumen Anual'!$L$354)+SUMIFS('Resumen Anual'!$AU$460,Z130,'Resumen Anual'!$V$9,K112,'Resumen Anual'!$L$412)+SUMIFS('Resumen Anual'!$AU$518,Z130,'Resumen Anual'!$V$9,K112,'Resumen Anual'!$L$470)+SUMIFS('Resumen Anual'!$AU$576,Z130,'Resumen Anual'!$V$9,K112,'Resumen Anual'!$L$528)+SUMIFS('Resumen Anual'!$AU$634,Z130,'Resumen Anual'!$V$9,K112,'Resumen Anual'!$L$586)+SUMIFS('Resumen Anual'!$AU$692,Z130,'Resumen Anual'!$V$9,K112,'Resumen Anual'!$L$644)+SUMIFS('Resumen Anual'!$CR$54,Z130,'Resumen Anual'!$V$9,K112,'Resumen Anual'!$BI$6)+SUMIFS('Resumen Anual'!$CR$112,Z130,'Resumen Anual'!$V$9,K112,'Resumen Anual'!$BI$64)+SUMIFS('Resumen Anual'!$CR$170,Z130,'Resumen Anual'!$V$9,K112,'Resumen Anual'!$BI$122)+SUMIFS('Resumen Anual'!$CR$228,Z130,'Resumen Anual'!$V$9,K112,'Resumen Anual'!$BI$180)+SUMIFS('Resumen Anual'!$CR$286,Z130,'Resumen Anual'!$V$9,K112,'Resumen Anual'!$BI$238)+SUMIFS('Resumen Anual'!$CR$344,Z130,'Resumen Anual'!$V$9,K112,'Resumen Anual'!$BI$296)+SUMIFS('Resumen Anual'!$CR$402,Z130,'Resumen Anual'!$V$9,K112,'Resumen Anual'!$BI$354)+SUMIFS('Resumen Anual'!$CR$460,Z130,'Resumen Anual'!$V$9,K112,'Resumen Anual'!$BI$412)+SUMIFS('Resumen Anual'!$CR$518,Z130,'Resumen Anual'!$V$9,K112,'Resumen Anual'!$BI$470)+SUMIFS('Resumen Anual'!$CR$576,Z130,'Resumen Anual'!$V$9,K112,'Resumen Anual'!$BI$528)+SUMIFS('Resumen Anual'!$CR$634,Z130,'Resumen Anual'!$V$9,K112,'Resumen Anual'!$BI$586)+SUMIFS('Resumen Anual'!$CR$692,Z130,'Resumen Anual'!$V$9,K112,'Resumen Anual'!$BI$644)+SUMIFS('Resumen Anual'!$EQ$54,Z130,'Resumen Anual'!$V$9,K112,'Resumen Anual'!$DH$6)+SUMIFS('Resumen Anual'!$EQ$112,Z130,'Resumen Anual'!$V$9,K112,'Resumen Anual'!$DH$64)+SUMIFS('Resumen Anual'!$EQ$170,Z130,'Resumen Anual'!$V$9,K112,'Resumen Anual'!$DH$122)+SUMIFS('Resumen Anual'!$EQ$228,Z130,'Resumen Anual'!$V$9,K112,'Resumen Anual'!$DH$180)+SUMIFS('Resumen Anual'!$EQ$286,Z130,'Resumen Anual'!$V$9,K112,'Resumen Anual'!$DH$238)+SUMIFS('Resumen Anual'!$EQ$344,Z130,'Resumen Anual'!$V$9,K112,'Resumen Anual'!$DH$296)+SUMIFS('Resumen Anual'!$EQ$402,Z130,'Resumen Anual'!$V$9,K112,'Resumen Anual'!$DH$354)+SUMIFS('Resumen Anual'!$EQ$460,Z130,'Resumen Anual'!$V$9,K112,'Resumen Anual'!$DH$412)+SUMIFS('Resumen Anual'!$EQ$518,Z130,'Resumen Anual'!$V$9,K112,'Resumen Anual'!$DH$470)+SUMIFS('Resumen Anual'!$EQ$576,Z130,'Resumen Anual'!$V$9,K112,'Resumen Anual'!$DH$528)+SUMIFS('Resumen Anual'!$EQ$634,Z130,'Resumen Anual'!$V$9,K112,'Resumen Anual'!$DH$586)+SUMIFS('Resumen Anual'!$EQ$692,Z130,'Resumen Anual'!$V$9,K112,'Resumen Anual'!$DH$644)+SUMIFS('Resumen Anual'!$GN$54,Z130,'Resumen Anual'!$V$9,K112,'Resumen Anual'!$FE$6)+SUMIFS('Resumen Anual'!$GN$112,Z130,'Resumen Anual'!$V$9,K112,'Resumen Anual'!$FE$64)+SUMIFS('Resumen Anual'!$GN$170,Z130,'Resumen Anual'!$V$9,K112,'Resumen Anual'!$FE$122)+SUMIFS('Resumen Anual'!$GN$228,Z130,'Resumen Anual'!$V$9,K112,'Resumen Anual'!$FE$180)+SUMIFS('Resumen Anual'!$GN$286,Z130,'Resumen Anual'!$V$9,K112,'Resumen Anual'!$FE$238)+SUMIFS('Resumen Anual'!$GN$344,Z130,'Resumen Anual'!$V$9,K112,'Resumen Anual'!$FE$296)+SUMIFS('Resumen Anual'!$GN$402,Z130,'Resumen Anual'!$V$9,K112,'Resumen Anual'!$FE$354)+SUMIFS('Resumen Anual'!$GN$460,Z130,'Resumen Anual'!$V$9,K112,'Resumen Anual'!$FE$412)+SUMIFS('Resumen Anual'!$GN$518,Z130,'Resumen Anual'!$V$9,K112,'Resumen Anual'!$FE$470)+SUMIFS('Resumen Anual'!$GN$576,Z130,'Resumen Anual'!$V$9,K112,'Resumen Anual'!$FE$528)+SUMIFS('Resumen Anual'!$GN$634,Z130,'Resumen Anual'!$V$9,K112,'Resumen Anual'!$FE$586)+SUMIFS('Resumen Anual'!$GN$692,Z130,'Resumen Anual'!$V$9,K112,'Resumen Anual'!$FE$644)</f>
        <v>0</v>
      </c>
      <c r="AU130" s="756"/>
      <c r="AV130" s="1215"/>
      <c r="AW130" s="1200"/>
      <c r="AX130" s="171"/>
      <c r="AY130" s="777"/>
      <c r="AZ130" s="778"/>
      <c r="BA130" s="778"/>
      <c r="BB130" s="778"/>
      <c r="BC130" s="764"/>
      <c r="BD130" s="765"/>
      <c r="BE130" s="765"/>
      <c r="BF130" s="765"/>
      <c r="BG130" s="765"/>
      <c r="BH130" s="765"/>
      <c r="BI130" s="766"/>
      <c r="BJ130" s="632"/>
      <c r="BK130" s="790"/>
      <c r="BL130" s="791"/>
      <c r="BM130" s="791"/>
      <c r="BN130" s="791"/>
      <c r="BO130" s="792"/>
      <c r="BP130" s="785"/>
      <c r="BQ130" s="786"/>
      <c r="BR130" s="786"/>
      <c r="BS130" s="786"/>
      <c r="BT130" s="786"/>
      <c r="BU130" s="787"/>
      <c r="BV130" s="15"/>
      <c r="BW130" s="771">
        <f>IF(BW118=0," ",BW118+6)</f>
        <v>2028</v>
      </c>
      <c r="BX130" s="772"/>
      <c r="BY130" s="772"/>
      <c r="BZ130" s="772"/>
      <c r="CA130" s="772"/>
      <c r="CB130" s="1214">
        <f>SUMIFS('Resumen Anual'!$AF$54,BW130,'Resumen Anual'!$V$9,BH112,'Resumen Anual'!$L$6)+SUMIFS('Resumen Anual'!$AF$112,BW130,'Resumen Anual'!$V$9,BH112,'Resumen Anual'!$L$64)+SUMIFS('Resumen Anual'!$AF$170,BW130,'Resumen Anual'!$V$9,BH112,'Resumen Anual'!$L$122)+SUMIFS('Resumen Anual'!$AF$228,BW130,'Resumen Anual'!$V$9,BH112,'Resumen Anual'!$L$180)+SUMIFS('Resumen Anual'!$AF$286,BW130,'Resumen Anual'!$V$9,BH112,'Resumen Anual'!$L$238)+SUMIFS('Resumen Anual'!$AF$344,BW130,'Resumen Anual'!$V$9,BH112,'Resumen Anual'!$L$296)+SUMIFS('Resumen Anual'!$AF$402,BW130,'Resumen Anual'!$V$9,BH112,'Resumen Anual'!$L$354)+SUMIFS('Resumen Anual'!$AF$460,BW130,'Resumen Anual'!$V$9,BH112,'Resumen Anual'!$L$412)+SUMIFS('Resumen Anual'!$AF$518,BW130,'Resumen Anual'!$V$9,BH112,'Resumen Anual'!$L$470)+SUMIFS('Resumen Anual'!$AF$576,BW130,'Resumen Anual'!$V$9,BH112,'Resumen Anual'!$L$528)+SUMIFS('Resumen Anual'!$AF$634,BW130,'Resumen Anual'!$V$9,BH112,'Resumen Anual'!$L$586)+SUMIFS('Resumen Anual'!$AF$692,BW130,'Resumen Anual'!$V$9,BH112,'Resumen Anual'!$L$644)+SUMIFS('Resumen Anual'!$CC$54,BW130,'Resumen Anual'!$V$9,BH112,'Resumen Anual'!$BI$6)+SUMIFS('Resumen Anual'!$CC$112,BW130,'Resumen Anual'!$V$9,BH112,'Resumen Anual'!$BI$64)+SUMIFS('Resumen Anual'!$CC$170,BW130,'Resumen Anual'!$V$9,BH112,'Resumen Anual'!$BI$122)+SUMIFS('Resumen Anual'!$CC$228,BW130,'Resumen Anual'!$V$9,BH112,'Resumen Anual'!$BI$180)+SUMIFS('Resumen Anual'!$CC$286,BW130,'Resumen Anual'!$V$9,BH112,'Resumen Anual'!$BI$238)+SUMIFS('Resumen Anual'!$CC$344,BW130,'Resumen Anual'!$V$9,BH112,'Resumen Anual'!$BI$296)+SUMIFS('Resumen Anual'!$CC$402,BW130,'Resumen Anual'!$V$9,BH112,'Resumen Anual'!$BI$354)+SUMIFS('Resumen Anual'!$CC$460,BW130,'Resumen Anual'!$V$9,BH112,'Resumen Anual'!$BI$412)+SUMIFS('Resumen Anual'!$CC$518,BW130,'Resumen Anual'!$V$9,BH112,'Resumen Anual'!$BI$470)+SUMIFS('Resumen Anual'!$CC$576,BW130,'Resumen Anual'!$V$9,BH112,'Resumen Anual'!$BI$528)+SUMIFS('Resumen Anual'!$CC$634,BW130,'Resumen Anual'!$V$9,BH112,'Resumen Anual'!$BI$586)+SUMIFS('Resumen Anual'!$CC$692,BW130,'Resumen Anual'!$V$9,BH112,'Resumen Anual'!$BI$644)+SUMIFS('Resumen Anual'!$EB$54,BW130,'Resumen Anual'!$V$9,BH112,'Resumen Anual'!$DH$6)+SUMIFS('Resumen Anual'!$EB$112,BW130,'Resumen Anual'!$V$9,BH112,'Resumen Anual'!$DH$64)+SUMIFS('Resumen Anual'!$EB$170,BW130,'Resumen Anual'!$V$9,BH112,'Resumen Anual'!$DH$122)+SUMIFS('Resumen Anual'!$EB$228,BW130,'Resumen Anual'!$V$9,BH112,'Resumen Anual'!$DH$180)+SUMIFS('Resumen Anual'!$EB$286,BW130,'Resumen Anual'!$V$9,BH112,'Resumen Anual'!$DH$238)+SUMIFS('Resumen Anual'!$EB$344,BW130,'Resumen Anual'!$V$9,BH112,'Resumen Anual'!$DH$296)+SUMIFS('Resumen Anual'!$EB$402,BW130,'Resumen Anual'!$V$9,BH112,'Resumen Anual'!$DH$354)+SUMIFS('Resumen Anual'!$EB$460,BW130,'Resumen Anual'!$V$9,BH112,'Resumen Anual'!$DH$412)+SUMIFS('Resumen Anual'!$EB$518,BW130,'Resumen Anual'!$V$9,BH112,'Resumen Anual'!$DH$470)+SUMIFS('Resumen Anual'!$EB$576,BW130,'Resumen Anual'!$V$9,BH112,'Resumen Anual'!$DH$528)+SUMIFS('Resumen Anual'!$EB$634,BW130,'Resumen Anual'!$V$9,BH112,'Resumen Anual'!$DH$586)+SUMIFS('Resumen Anual'!$EB$692,BW130,'Resumen Anual'!$V$9,BH112,'Resumen Anual'!$DH$644)+SUMIFS('Resumen Anual'!$FY$54,BW130,'Resumen Anual'!$V$9,BH112,'Resumen Anual'!$FE$6)+SUMIFS('Resumen Anual'!$FY$112,BW130,'Resumen Anual'!$V$9,BH112,'Resumen Anual'!$FE$64)+SUMIFS('Resumen Anual'!$FY$170,BW130,'Resumen Anual'!$V$9,BH112,'Resumen Anual'!$FE$122)+SUMIFS('Resumen Anual'!$FY$228,BW130,'Resumen Anual'!$V$9,BH112,'Resumen Anual'!$FE$180)+SUMIFS('Resumen Anual'!$FY$286,BW130,'Resumen Anual'!$V$9,BH112,'Resumen Anual'!$FE$238)+SUMIFS('Resumen Anual'!$FY$344,BW130,'Resumen Anual'!$V$9,BH112,'Resumen Anual'!$FE$296)+SUMIFS('Resumen Anual'!$FY$402,BW130,'Resumen Anual'!$V$9,BH112,'Resumen Anual'!$FE$354)+SUMIFS('Resumen Anual'!$FY$460,BW130,'Resumen Anual'!$V$9,BH112,'Resumen Anual'!$FE$412)+SUMIFS('Resumen Anual'!$FY$518,BW130,'Resumen Anual'!$V$9,BH112,'Resumen Anual'!$FE$470)+SUMIFS('Resumen Anual'!$FY$576,BW130,'Resumen Anual'!$V$9,BH112,'Resumen Anual'!$FE$528)+SUMIFS('Resumen Anual'!$FY$634,BW130,'Resumen Anual'!$V$9,BH112,'Resumen Anual'!$FE$586)+SUMIFS('Resumen Anual'!$FY$692,BW130,'Resumen Anual'!$V$9,BH112,'Resumen Anual'!$FE$644)</f>
        <v>0</v>
      </c>
      <c r="CC130" s="770"/>
      <c r="CD130" s="770"/>
      <c r="CE130" s="770"/>
      <c r="CF130" s="770">
        <f>SUMIFS('Resumen Anual'!$AJ$54,BW130,'Resumen Anual'!$V$9,BH112,'Resumen Anual'!$L$6)+SUMIFS('Resumen Anual'!$AJ$112,BW130,'Resumen Anual'!$V$9,BH112,'Resumen Anual'!$L$64)+SUMIFS('Resumen Anual'!$AJ$170,BW130,'Resumen Anual'!$V$9,BH112,'Resumen Anual'!$L$122)+SUMIFS('Resumen Anual'!$AJ$228,BW130,'Resumen Anual'!$V$9,BH112,'Resumen Anual'!$L$180)+SUMIFS('Resumen Anual'!$AJ$286,BW130,'Resumen Anual'!$V$9,BH112,'Resumen Anual'!$L$238)+SUMIFS('Resumen Anual'!$AJ$344,BW130,'Resumen Anual'!$V$9,BH112,'Resumen Anual'!$L$296)+SUMIFS('Resumen Anual'!$AJ$402,BW130,'Resumen Anual'!$V$9,BH112,'Resumen Anual'!$L$354)+SUMIFS('Resumen Anual'!$AJ$460,BW130,'Resumen Anual'!$V$9,BH112,'Resumen Anual'!$L$412)+SUMIFS('Resumen Anual'!$AJ$518,BW130,'Resumen Anual'!$V$9,BH112,'Resumen Anual'!$L$470)+SUMIFS('Resumen Anual'!$AJ$576,BW130,'Resumen Anual'!$V$9,BH112,'Resumen Anual'!$L$528)+SUMIFS('Resumen Anual'!$AJ$634,BW130,'Resumen Anual'!$V$9,BH112,'Resumen Anual'!$L$586)+SUMIFS('Resumen Anual'!$AJ$692,BW130,'Resumen Anual'!$V$9,BH112,'Resumen Anual'!$L$644)+SUMIFS('Resumen Anual'!$CG$54,BW130,'Resumen Anual'!$V$9,BH112,'Resumen Anual'!$BI$6)+SUMIFS('Resumen Anual'!$CG$112,BW130,'Resumen Anual'!$V$9,BH112,'Resumen Anual'!$BI$64)+SUMIFS('Resumen Anual'!$CG$170,BW130,'Resumen Anual'!$V$9,BH112,'Resumen Anual'!$BI$122)+SUMIFS('Resumen Anual'!$CG$228,BW130,'Resumen Anual'!$V$9,BH112,'Resumen Anual'!$BI$180)+SUMIFS('Resumen Anual'!$CG$286,BW130,'Resumen Anual'!$V$9,BH112,'Resumen Anual'!$BI$238)+SUMIFS('Resumen Anual'!$CG$344,BW130,'Resumen Anual'!$V$9,BH112,'Resumen Anual'!$BI$296)+SUMIFS('Resumen Anual'!$CG$402,BW130,'Resumen Anual'!$V$9,BH112,'Resumen Anual'!$BI$354)+SUMIFS('Resumen Anual'!$CG$460,BW130,'Resumen Anual'!$V$9,BH112,'Resumen Anual'!$BI$412)+SUMIFS('Resumen Anual'!$CG$518,BW130,'Resumen Anual'!$V$9,BH112,'Resumen Anual'!$BI$470)+SUMIFS('Resumen Anual'!$CG$576,BW130,'Resumen Anual'!$V$9,BH112,'Resumen Anual'!$BI$528)+SUMIFS('Resumen Anual'!$CG$634,BW130,'Resumen Anual'!$V$9,BH112,'Resumen Anual'!$BI$586)+SUMIFS('Resumen Anual'!$CG$692,BW130,'Resumen Anual'!$V$9,BH112,'Resumen Anual'!$BI$644)+SUMIFS('Resumen Anual'!$EF$54,BW130,'Resumen Anual'!$V$9,BH112,'Resumen Anual'!$DH$6)+SUMIFS('Resumen Anual'!$EF$112,BW130,'Resumen Anual'!$V$9,BH112,'Resumen Anual'!$DH$64)+SUMIFS('Resumen Anual'!$EF$170,BW130,'Resumen Anual'!$V$9,BH112,'Resumen Anual'!$DH$122)+SUMIFS('Resumen Anual'!$EF$228,BW130,'Resumen Anual'!$V$9,BH112,'Resumen Anual'!$DH$180)+SUMIFS('Resumen Anual'!$EF$286,BW130,'Resumen Anual'!$V$9,BH112,'Resumen Anual'!$DH$238)+SUMIFS('Resumen Anual'!$EF$344,BW130,'Resumen Anual'!$V$9,BH112,'Resumen Anual'!$DH$296)+SUMIFS('Resumen Anual'!$EF$402,BW130,'Resumen Anual'!$V$9,BH112,'Resumen Anual'!$DH$354)+SUMIFS('Resumen Anual'!$EF$460,BW130,'Resumen Anual'!$V$9,BH112,'Resumen Anual'!$DH$412)+SUMIFS('Resumen Anual'!$EF$518,BW130,'Resumen Anual'!$V$9,BH112,'Resumen Anual'!$DH$470)+SUMIFS('Resumen Anual'!$EF$576,BW130,'Resumen Anual'!$V$9,BH112,'Resumen Anual'!$DH$528)+SUMIFS('Resumen Anual'!$EF$634,BW130,'Resumen Anual'!$V$9,BH112,'Resumen Anual'!$DH$586)+SUMIFS('Resumen Anual'!$EF$692,BW130,'Resumen Anual'!$V$9,BH112,'Resumen Anual'!$DH$644)+SUMIFS('Resumen Anual'!$GC$54,BW130,'Resumen Anual'!$V$9,BH112,'Resumen Anual'!$FE$6)+SUMIFS('Resumen Anual'!$GC$112,BW130,'Resumen Anual'!$V$9,BH112,'Resumen Anual'!$FE$64)+SUMIFS('Resumen Anual'!$GC$170,BW130,'Resumen Anual'!$V$9,BH112,'Resumen Anual'!$FE$122)+SUMIFS('Resumen Anual'!$GC$228,BW130,'Resumen Anual'!$V$9,BH112,'Resumen Anual'!$FE$180)+SUMIFS('Resumen Anual'!$GC$286,BW130,'Resumen Anual'!$V$9,BH112,'Resumen Anual'!$FE$238)+SUMIFS('Resumen Anual'!$GC$344,BW130,'Resumen Anual'!$V$9,BH112,'Resumen Anual'!$FE$296)+SUMIFS('Resumen Anual'!$GC$402,BW130,'Resumen Anual'!$V$9,BH112,'Resumen Anual'!$FE$354)+SUMIFS('Resumen Anual'!$GC$460,BW130,'Resumen Anual'!$V$9,BH112,'Resumen Anual'!$FE$412)+SUMIFS('Resumen Anual'!$GC$518,BW130,'Resumen Anual'!$V$9,BH112,'Resumen Anual'!$FE$470)+SUMIFS('Resumen Anual'!$GC$576,BW130,'Resumen Anual'!$V$9,BH112,'Resumen Anual'!$FE$528)+SUMIFS('Resumen Anual'!$GC$634,BW130,'Resumen Anual'!$V$9,BH112,'Resumen Anual'!$FE$586)+SUMIFS('Resumen Anual'!$GC$692,BW130,'Resumen Anual'!$V$9,BH112,'Resumen Anual'!$FE$644)</f>
        <v>0</v>
      </c>
      <c r="CG130" s="770"/>
      <c r="CH130" s="770"/>
      <c r="CI130" s="770"/>
      <c r="CJ130" s="770">
        <f>SUMIFS('Resumen Anual'!$AN$54,BW130,'Resumen Anual'!$V$9,BH112,'Resumen Anual'!$L$6)+SUMIFS('Resumen Anual'!$AN$112,BW130,'Resumen Anual'!$V$9,BH112,'Resumen Anual'!$L$64)+SUMIFS('Resumen Anual'!$AN$170,BW130,'Resumen Anual'!$V$9,BH112,'Resumen Anual'!$L$122)+SUMIFS('Resumen Anual'!$AN$228,BW130,'Resumen Anual'!$V$9,BH112,'Resumen Anual'!$L$180)+SUMIFS('Resumen Anual'!$AN$286,BW130,'Resumen Anual'!$V$9,BH112,'Resumen Anual'!$L$238)+SUMIFS('Resumen Anual'!$AN$344,BW130,'Resumen Anual'!$V$9,BH112,'Resumen Anual'!$L$296)+SUMIFS('Resumen Anual'!$AN$402,BW130,'Resumen Anual'!$V$9,BH112,'Resumen Anual'!$L$354)+SUMIFS('Resumen Anual'!$AN$460,BW130,'Resumen Anual'!$V$9,BH112,'Resumen Anual'!$L$412)+SUMIFS('Resumen Anual'!$AN$518,BW130,'Resumen Anual'!$V$9,BH112,'Resumen Anual'!$L$470)+SUMIFS('Resumen Anual'!$AN$576,BW130,'Resumen Anual'!$V$9,BH112,'Resumen Anual'!$L$528)+SUMIFS('Resumen Anual'!$AN$634,BW130,'Resumen Anual'!$V$9,BH112,'Resumen Anual'!$L$586)+SUMIFS('Resumen Anual'!$AN$692,BW130,'Resumen Anual'!$V$9,BH112,'Resumen Anual'!$L$644)+SUMIFS('Resumen Anual'!$CK$54,BW130,'Resumen Anual'!$V$9,BH112,'Resumen Anual'!$BI$6)+SUMIFS('Resumen Anual'!$CK$112,BW130,'Resumen Anual'!$V$9,BH112,'Resumen Anual'!$BI$64)+SUMIFS('Resumen Anual'!$CK$170,BW130,'Resumen Anual'!$V$9,BH112,'Resumen Anual'!$BI$122)+SUMIFS('Resumen Anual'!$CK$228,BW130,'Resumen Anual'!$V$9,BH112,'Resumen Anual'!$BI$180)+SUMIFS('Resumen Anual'!$CK$286,BW130,'Resumen Anual'!$V$9,BH112,'Resumen Anual'!$BI$238)+SUMIFS('Resumen Anual'!$CK$344,BW130,'Resumen Anual'!$V$9,BH112,'Resumen Anual'!$BI$296)+SUMIFS('Resumen Anual'!$CK$402,BW130,'Resumen Anual'!$V$9,BH112,'Resumen Anual'!$BI$354)+SUMIFS('Resumen Anual'!$CK$460,BW130,'Resumen Anual'!$V$9,BH112,'Resumen Anual'!$BI$412)+SUMIFS('Resumen Anual'!$CK$518,BW130,'Resumen Anual'!$V$9,BH112,'Resumen Anual'!$BI$470)+SUMIFS('Resumen Anual'!$CK$576,BW130,'Resumen Anual'!$V$9,BH112,'Resumen Anual'!$BI$528)+SUMIFS('Resumen Anual'!$CK$634,BW130,'Resumen Anual'!$V$9,BH112,'Resumen Anual'!$BI$586)+SUMIFS('Resumen Anual'!$CK$692,BW130,'Resumen Anual'!$V$9,BH112,'Resumen Anual'!$BI$644)+SUMIFS('Resumen Anual'!$EJ$54,BW130,'Resumen Anual'!$V$9,BH112,'Resumen Anual'!$DH$6)+SUMIFS('Resumen Anual'!$EJ$112,BW130,'Resumen Anual'!$V$9,BH112,'Resumen Anual'!$DH$64)+SUMIFS('Resumen Anual'!$EJ$170,BW130,'Resumen Anual'!$V$9,BH112,'Resumen Anual'!$DH$122)+SUMIFS('Resumen Anual'!$EJ$228,BW130,'Resumen Anual'!$V$9,BH112,'Resumen Anual'!$DH$180)+SUMIFS('Resumen Anual'!$EJ$286,BW130,'Resumen Anual'!$V$9,BH112,'Resumen Anual'!$DH$238)+SUMIFS('Resumen Anual'!$EJ$344,BW130,'Resumen Anual'!$V$9,BH112,'Resumen Anual'!$DH$296)+SUMIFS('Resumen Anual'!$EJ$402,BW130,'Resumen Anual'!$V$9,BH112,'Resumen Anual'!$DH$354)+SUMIFS('Resumen Anual'!$EJ$460,BW130,'Resumen Anual'!$V$9,BH112,'Resumen Anual'!$DH$412)+SUMIFS('Resumen Anual'!$EJ$518,BW130,'Resumen Anual'!$V$9,BH112,'Resumen Anual'!$DH$470)+SUMIFS('Resumen Anual'!$EJ$576,BW130,'Resumen Anual'!$V$9,BH112,'Resumen Anual'!$DH$528)+SUMIFS('Resumen Anual'!$EJ$634,BW130,'Resumen Anual'!$V$9,BH112,'Resumen Anual'!$DH$586)+SUMIFS('Resumen Anual'!$EJ$692,BW130,'Resumen Anual'!$V$9,BH112,'Resumen Anual'!$DH$644)+SUMIFS('Resumen Anual'!$GG$54,BW130,'Resumen Anual'!$V$9,BH112,'Resumen Anual'!$FE$6)+SUMIFS('Resumen Anual'!$GG$112,BW130,'Resumen Anual'!$V$9,BH112,'Resumen Anual'!$FE$64)+SUMIFS('Resumen Anual'!$GG$170,BW130,'Resumen Anual'!$V$9,BH112,'Resumen Anual'!$FE$122)+SUMIFS('Resumen Anual'!$GG$228,BW130,'Resumen Anual'!$V$9,BH112,'Resumen Anual'!$FE$180)+SUMIFS('Resumen Anual'!$GG$286,BW130,'Resumen Anual'!$V$9,BH112,'Resumen Anual'!$FE$238)+SUMIFS('Resumen Anual'!$GG$344,BW130,'Resumen Anual'!$V$9,BH112,'Resumen Anual'!$FE$296)+SUMIFS('Resumen Anual'!$GG$402,BW130,'Resumen Anual'!$V$9,BH112,'Resumen Anual'!$FE$354)+SUMIFS('Resumen Anual'!$GG$460,BW130,'Resumen Anual'!$V$9,BH112,'Resumen Anual'!$FE$412)+SUMIFS('Resumen Anual'!$GG$518,BW130,'Resumen Anual'!$V$9,BH112,'Resumen Anual'!$FE$470)+SUMIFS('Resumen Anual'!$GG$576,BW130,'Resumen Anual'!$V$9,BH112,'Resumen Anual'!$FE$528)+SUMIFS('Resumen Anual'!$GG$634,BW130,'Resumen Anual'!$V$9,BH112,'Resumen Anual'!$FE$586)+SUMIFS('Resumen Anual'!$GG$692,BW130,'Resumen Anual'!$V$9,BH112,'Resumen Anual'!$FE$644)</f>
        <v>0</v>
      </c>
      <c r="CK130" s="770"/>
      <c r="CL130" s="770"/>
      <c r="CM130" s="770"/>
      <c r="CN130" s="756">
        <f>SUMIFS('Resumen Anual'!$AR$54,BW130,'Resumen Anual'!$V$9,BH112,'Resumen Anual'!$L$6)+SUMIFS('Resumen Anual'!$AR$112,BW130,'Resumen Anual'!$V$9,BH112,'Resumen Anual'!$L$64)+SUMIFS('Resumen Anual'!$AR$170,BW130,'Resumen Anual'!$V$9,BH112,'Resumen Anual'!$L$122)+SUMIFS('Resumen Anual'!$AR$228,BW130,'Resumen Anual'!$V$9,BH112,'Resumen Anual'!$L$180)+SUMIFS('Resumen Anual'!$AR$286,BW130,'Resumen Anual'!$V$9,BH112,'Resumen Anual'!$L$238)+SUMIFS('Resumen Anual'!$AR$344,BW130,'Resumen Anual'!$V$9,BH112,'Resumen Anual'!$L$296)+SUMIFS('Resumen Anual'!$AR$402,BW130,'Resumen Anual'!$V$9,BH112,'Resumen Anual'!$L$354)+SUMIFS('Resumen Anual'!$AR$460,BW130,'Resumen Anual'!$V$9,BH112,'Resumen Anual'!$L$412)+SUMIFS('Resumen Anual'!$AR$518,BW130,'Resumen Anual'!$V$9,BH112,'Resumen Anual'!$L$470)+SUMIFS('Resumen Anual'!$AR$576,BW130,'Resumen Anual'!$V$9,BH112,'Resumen Anual'!$L$528)+SUMIFS('Resumen Anual'!$AR$634,BW130,'Resumen Anual'!$V$9,BH112,'Resumen Anual'!$L$586)+SUMIFS('Resumen Anual'!$AR$692,BW130,'Resumen Anual'!$V$9,BH112,'Resumen Anual'!$L$644)+SUMIFS('Resumen Anual'!$CO$54,BW130,'Resumen Anual'!$V$9,BH112,'Resumen Anual'!$BI$6)+SUMIFS('Resumen Anual'!$CO$112,BW130,'Resumen Anual'!$V$9,BH112,'Resumen Anual'!$BI$64)+SUMIFS('Resumen Anual'!$CO$170,BW130,'Resumen Anual'!$V$9,BH112,'Resumen Anual'!$BI$122)+SUMIFS('Resumen Anual'!$CO$228,BW130,'Resumen Anual'!$V$9,BH112,'Resumen Anual'!$BI$180)+SUMIFS('Resumen Anual'!$CO$286,BW130,'Resumen Anual'!$V$9,BH112,'Resumen Anual'!$BI$238)+SUMIFS('Resumen Anual'!$CO$344,BW130,'Resumen Anual'!$V$9,BH112,'Resumen Anual'!$BI$296)+SUMIFS('Resumen Anual'!$CO$402,BW130,'Resumen Anual'!$V$9,BH112,'Resumen Anual'!$BI$354)+SUMIFS('Resumen Anual'!$CO$460,BW130,'Resumen Anual'!$V$9,BH112,'Resumen Anual'!$BI$412)+SUMIFS('Resumen Anual'!$CO$518,BW130,'Resumen Anual'!$V$9,BH112,'Resumen Anual'!$BI$470)+SUMIFS('Resumen Anual'!$CO$576,BW130,'Resumen Anual'!$V$9,BH112,'Resumen Anual'!$BI$528)+SUMIFS('Resumen Anual'!$CO$634,BW130,'Resumen Anual'!$V$9,BH112,'Resumen Anual'!$BI$586)+SUMIFS('Resumen Anual'!$CO$692,BW130,'Resumen Anual'!$V$9,BH112,'Resumen Anual'!$BI$644)+SUMIFS('Resumen Anual'!$EN$54,BW130,'Resumen Anual'!$V$9,BH112,'Resumen Anual'!$DH$6)+SUMIFS('Resumen Anual'!$EN$112,BW130,'Resumen Anual'!$V$9,BH112,'Resumen Anual'!$DH$64)+SUMIFS('Resumen Anual'!$EN$170,BW130,'Resumen Anual'!$V$9,BH112,'Resumen Anual'!$DH$122)+SUMIFS('Resumen Anual'!$EN$228,BW130,'Resumen Anual'!$V$9,BH112,'Resumen Anual'!$DH$180)+SUMIFS('Resumen Anual'!$EN$286,BW130,'Resumen Anual'!$V$9,BH112,'Resumen Anual'!$DH$238)+SUMIFS('Resumen Anual'!$EN$344,BW130,'Resumen Anual'!$V$9,BH112,'Resumen Anual'!$DH$296)+SUMIFS('Resumen Anual'!$EN$402,BW130,'Resumen Anual'!$V$9,BH112,'Resumen Anual'!$DH$354)+SUMIFS('Resumen Anual'!$EN$460,BW130,'Resumen Anual'!$V$9,BH112,'Resumen Anual'!$DH$412)+SUMIFS('Resumen Anual'!$EN$518,BW130,'Resumen Anual'!$V$9,BH112,'Resumen Anual'!$DH$470)+SUMIFS('Resumen Anual'!$EN$576,BW130,'Resumen Anual'!$V$9,BH112,'Resumen Anual'!$DH$528)+SUMIFS('Resumen Anual'!$EN$634,BW130,'Resumen Anual'!$V$9,BH112,'Resumen Anual'!$DH$586)+SUMIFS('Resumen Anual'!$EN$692,BW130,'Resumen Anual'!$V$9,BH112,'Resumen Anual'!$DH$644)+SUMIFS('Resumen Anual'!$GK$54,BW130,'Resumen Anual'!$V$9,BH112,'Resumen Anual'!$FE$6)+SUMIFS('Resumen Anual'!$GK$112,BW130,'Resumen Anual'!$V$9,BH112,'Resumen Anual'!$FE$64)+SUMIFS('Resumen Anual'!$GK$170,BW130,'Resumen Anual'!$V$9,BH112,'Resumen Anual'!$FE$122)+SUMIFS('Resumen Anual'!$GK$228,BW130,'Resumen Anual'!$V$9,BH112,'Resumen Anual'!$FE$180)+SUMIFS('Resumen Anual'!$GK$286,BW130,'Resumen Anual'!$V$9,BH112,'Resumen Anual'!$FE$238)+SUMIFS('Resumen Anual'!$GK$344,BW130,'Resumen Anual'!$V$9,BH112,'Resumen Anual'!$FE$296)+SUMIFS('Resumen Anual'!$GK$402,BW130,'Resumen Anual'!$V$9,BH112,'Resumen Anual'!$FE$354)+SUMIFS('Resumen Anual'!$GK$460,BW130,'Resumen Anual'!$V$9,BH112,'Resumen Anual'!$FE$412)+SUMIFS('Resumen Anual'!$GK$518,BW130,'Resumen Anual'!$V$9,BH112,'Resumen Anual'!$FE$470)+SUMIFS('Resumen Anual'!$GK$576,BW130,'Resumen Anual'!$V$9,BH112,'Resumen Anual'!$FE$528)+SUMIFS('Resumen Anual'!$GK$634,BW130,'Resumen Anual'!$V$9,BH112,'Resumen Anual'!$FE$586)+SUMIFS('Resumen Anual'!$GK$692,BW130,'Resumen Anual'!$V$9,BH112,'Resumen Anual'!$FE$644)</f>
        <v>0</v>
      </c>
      <c r="CO130" s="756"/>
      <c r="CP130" s="756"/>
      <c r="CQ130" s="756">
        <f>SUMIFS('Resumen Anual'!$AU$54,BW130,'Resumen Anual'!$V$9,BH112,'Resumen Anual'!$L$6)+SUMIFS('Resumen Anual'!$AU$112,BW130,'Resumen Anual'!$V$9,BH112,'Resumen Anual'!$L$64)+SUMIFS('Resumen Anual'!$AU$170,BW130,'Resumen Anual'!$V$9,BH112,'Resumen Anual'!$L$122)+SUMIFS('Resumen Anual'!$AU$228,BW130,'Resumen Anual'!$V$9,BH112,'Resumen Anual'!$L$180)+SUMIFS('Resumen Anual'!$AU$286,BW130,'Resumen Anual'!$V$9,BH112,'Resumen Anual'!$L$238)+SUMIFS('Resumen Anual'!$AU$344,BW130,'Resumen Anual'!$V$9,BH112,'Resumen Anual'!$L$296)+SUMIFS('Resumen Anual'!$AU$402,BW130,'Resumen Anual'!$V$9,BH112,'Resumen Anual'!$L$354)+SUMIFS('Resumen Anual'!$AU$460,BW130,'Resumen Anual'!$V$9,BH112,'Resumen Anual'!$L$412)+SUMIFS('Resumen Anual'!$AU$518,BW130,'Resumen Anual'!$V$9,BH112,'Resumen Anual'!$L$470)+SUMIFS('Resumen Anual'!$AU$576,BW130,'Resumen Anual'!$V$9,BH112,'Resumen Anual'!$L$528)+SUMIFS('Resumen Anual'!$AU$634,BW130,'Resumen Anual'!$V$9,BH112,'Resumen Anual'!$L$586)+SUMIFS('Resumen Anual'!$AU$692,BW130,'Resumen Anual'!$V$9,BH112,'Resumen Anual'!$L$644)+SUMIFS('Resumen Anual'!$CR$54,BW130,'Resumen Anual'!$V$9,BH112,'Resumen Anual'!$BI$6)+SUMIFS('Resumen Anual'!$CR$112,BW130,'Resumen Anual'!$V$9,BH112,'Resumen Anual'!$BI$64)+SUMIFS('Resumen Anual'!$CR$170,BW130,'Resumen Anual'!$V$9,BH112,'Resumen Anual'!$BI$122)+SUMIFS('Resumen Anual'!$CR$228,BW130,'Resumen Anual'!$V$9,BH112,'Resumen Anual'!$BI$180)+SUMIFS('Resumen Anual'!$CR$286,BW130,'Resumen Anual'!$V$9,BH112,'Resumen Anual'!$BI$238)+SUMIFS('Resumen Anual'!$CR$344,BW130,'Resumen Anual'!$V$9,BH112,'Resumen Anual'!$BI$296)+SUMIFS('Resumen Anual'!$CR$402,BW130,'Resumen Anual'!$V$9,BH112,'Resumen Anual'!$BI$354)+SUMIFS('Resumen Anual'!$CR$460,BW130,'Resumen Anual'!$V$9,BH112,'Resumen Anual'!$BI$412)+SUMIFS('Resumen Anual'!$CR$518,BW130,'Resumen Anual'!$V$9,BH112,'Resumen Anual'!$BI$470)+SUMIFS('Resumen Anual'!$CR$576,BW130,'Resumen Anual'!$V$9,BH112,'Resumen Anual'!$BI$528)+SUMIFS('Resumen Anual'!$CR$634,BW130,'Resumen Anual'!$V$9,BH112,'Resumen Anual'!$BI$586)+SUMIFS('Resumen Anual'!$CR$692,BW130,'Resumen Anual'!$V$9,BH112,'Resumen Anual'!$BI$644)+SUMIFS('Resumen Anual'!$EQ$54,BW130,'Resumen Anual'!$V$9,BH112,'Resumen Anual'!$DH$6)+SUMIFS('Resumen Anual'!$EQ$112,BW130,'Resumen Anual'!$V$9,BH112,'Resumen Anual'!$DH$64)+SUMIFS('Resumen Anual'!$EQ$170,BW130,'Resumen Anual'!$V$9,BH112,'Resumen Anual'!$DH$122)+SUMIFS('Resumen Anual'!$EQ$228,BW130,'Resumen Anual'!$V$9,BH112,'Resumen Anual'!$DH$180)+SUMIFS('Resumen Anual'!$EQ$286,BW130,'Resumen Anual'!$V$9,BH112,'Resumen Anual'!$DH$238)+SUMIFS('Resumen Anual'!$EQ$344,BW130,'Resumen Anual'!$V$9,BH112,'Resumen Anual'!$DH$296)+SUMIFS('Resumen Anual'!$EQ$402,BW130,'Resumen Anual'!$V$9,BH112,'Resumen Anual'!$DH$354)+SUMIFS('Resumen Anual'!$EQ$460,BW130,'Resumen Anual'!$V$9,BH112,'Resumen Anual'!$DH$412)+SUMIFS('Resumen Anual'!$EQ$518,BW130,'Resumen Anual'!$V$9,BH112,'Resumen Anual'!$DH$470)+SUMIFS('Resumen Anual'!$EQ$576,BW130,'Resumen Anual'!$V$9,BH112,'Resumen Anual'!$DH$528)+SUMIFS('Resumen Anual'!$EQ$634,BW130,'Resumen Anual'!$V$9,BH112,'Resumen Anual'!$DH$586)+SUMIFS('Resumen Anual'!$EQ$692,BW130,'Resumen Anual'!$V$9,BH112,'Resumen Anual'!$DH$644)+SUMIFS('Resumen Anual'!$GN$54,BW130,'Resumen Anual'!$V$9,BH112,'Resumen Anual'!$FE$6)+SUMIFS('Resumen Anual'!$GN$112,BW130,'Resumen Anual'!$V$9,BH112,'Resumen Anual'!$FE$64)+SUMIFS('Resumen Anual'!$GN$170,BW130,'Resumen Anual'!$V$9,BH112,'Resumen Anual'!$FE$122)+SUMIFS('Resumen Anual'!$GN$228,BW130,'Resumen Anual'!$V$9,BH112,'Resumen Anual'!$FE$180)+SUMIFS('Resumen Anual'!$GN$286,BW130,'Resumen Anual'!$V$9,BH112,'Resumen Anual'!$FE$238)+SUMIFS('Resumen Anual'!$GN$344,BW130,'Resumen Anual'!$V$9,BH112,'Resumen Anual'!$FE$296)+SUMIFS('Resumen Anual'!$GN$402,BW130,'Resumen Anual'!$V$9,BH112,'Resumen Anual'!$FE$354)+SUMIFS('Resumen Anual'!$GN$460,BW130,'Resumen Anual'!$V$9,BH112,'Resumen Anual'!$FE$412)+SUMIFS('Resumen Anual'!$GN$518,BW130,'Resumen Anual'!$V$9,BH112,'Resumen Anual'!$FE$470)+SUMIFS('Resumen Anual'!$GN$576,BW130,'Resumen Anual'!$V$9,BH112,'Resumen Anual'!$FE$528)+SUMIFS('Resumen Anual'!$GN$634,BW130,'Resumen Anual'!$V$9,BH112,'Resumen Anual'!$FE$586)+SUMIFS('Resumen Anual'!$GN$692,BW130,'Resumen Anual'!$V$9,BH112,'Resumen Anual'!$FE$644)</f>
        <v>0</v>
      </c>
      <c r="CR130" s="756"/>
      <c r="CS130" s="756"/>
      <c r="CT130" s="1200"/>
      <c r="CU130" s="1199"/>
      <c r="CV130" s="171"/>
      <c r="CW130" s="777"/>
      <c r="CX130" s="778"/>
      <c r="CY130" s="778"/>
      <c r="CZ130" s="778"/>
      <c r="DA130" s="764"/>
      <c r="DB130" s="765"/>
      <c r="DC130" s="765"/>
      <c r="DD130" s="765"/>
      <c r="DE130" s="765"/>
      <c r="DF130" s="765"/>
      <c r="DG130" s="766"/>
      <c r="DH130" s="632"/>
      <c r="DI130" s="790"/>
      <c r="DJ130" s="791"/>
      <c r="DK130" s="791"/>
      <c r="DL130" s="791"/>
      <c r="DM130" s="792"/>
      <c r="DN130" s="785"/>
      <c r="DO130" s="786"/>
      <c r="DP130" s="786"/>
      <c r="DQ130" s="786"/>
      <c r="DR130" s="786"/>
      <c r="DS130" s="787"/>
      <c r="DT130" s="15"/>
      <c r="DU130" s="771">
        <f>IF(DU118=0," ",DU118+6)</f>
        <v>2028</v>
      </c>
      <c r="DV130" s="772"/>
      <c r="DW130" s="772"/>
      <c r="DX130" s="772"/>
      <c r="DY130" s="772"/>
      <c r="DZ130" s="1214">
        <f>SUMIFS('Resumen Anual'!$AF$54,DU130,'Resumen Anual'!$V$9,DF112,'Resumen Anual'!$L$6)+SUMIFS('Resumen Anual'!$AF$112,DU130,'Resumen Anual'!$V$9,DF112,'Resumen Anual'!$L$64)+SUMIFS('Resumen Anual'!$AF$170,DU130,'Resumen Anual'!$V$9,DF112,'Resumen Anual'!$L$122)+SUMIFS('Resumen Anual'!$AF$228,DU130,'Resumen Anual'!$V$9,DF112,'Resumen Anual'!$L$180)+SUMIFS('Resumen Anual'!$AF$286,DU130,'Resumen Anual'!$V$9,DF112,'Resumen Anual'!$L$238)+SUMIFS('Resumen Anual'!$AF$344,DU130,'Resumen Anual'!$V$9,DF112,'Resumen Anual'!$L$296)+SUMIFS('Resumen Anual'!$AF$402,DU130,'Resumen Anual'!$V$9,DF112,'Resumen Anual'!$L$354)+SUMIFS('Resumen Anual'!$AF$460,DU130,'Resumen Anual'!$V$9,DF112,'Resumen Anual'!$L$412)+SUMIFS('Resumen Anual'!$AF$518,DU130,'Resumen Anual'!$V$9,DF112,'Resumen Anual'!$L$470)+SUMIFS('Resumen Anual'!$AF$576,DU130,'Resumen Anual'!$V$9,DF112,'Resumen Anual'!$L$528)+SUMIFS('Resumen Anual'!$AF$634,DU130,'Resumen Anual'!$V$9,DF112,'Resumen Anual'!$L$586)+SUMIFS('Resumen Anual'!$AF$692,DU130,'Resumen Anual'!$V$9,DF112,'Resumen Anual'!$L$644)+SUMIFS('Resumen Anual'!$CC$54,DU130,'Resumen Anual'!$V$9,DF112,'Resumen Anual'!$BI$6)+SUMIFS('Resumen Anual'!$CC$112,DU130,'Resumen Anual'!$V$9,DF112,'Resumen Anual'!$BI$64)+SUMIFS('Resumen Anual'!$CC$170,DU130,'Resumen Anual'!$V$9,DF112,'Resumen Anual'!$BI$122)+SUMIFS('Resumen Anual'!$CC$228,DU130,'Resumen Anual'!$V$9,DF112,'Resumen Anual'!$BI$180)+SUMIFS('Resumen Anual'!$CC$286,DU130,'Resumen Anual'!$V$9,DF112,'Resumen Anual'!$BI$238)+SUMIFS('Resumen Anual'!$CC$344,DU130,'Resumen Anual'!$V$9,DF112,'Resumen Anual'!$BI$296)+SUMIFS('Resumen Anual'!$CC$402,DU130,'Resumen Anual'!$V$9,DF112,'Resumen Anual'!$BI$354)+SUMIFS('Resumen Anual'!$CC$460,DU130,'Resumen Anual'!$V$9,DF112,'Resumen Anual'!$BI$412)+SUMIFS('Resumen Anual'!$CC$518,DU130,'Resumen Anual'!$V$9,DF112,'Resumen Anual'!$BI$470)+SUMIFS('Resumen Anual'!$CC$576,DU130,'Resumen Anual'!$V$9,DF112,'Resumen Anual'!$BI$528)+SUMIFS('Resumen Anual'!$CC$634,DU130,'Resumen Anual'!$V$9,DF112,'Resumen Anual'!$BI$586)+SUMIFS('Resumen Anual'!$CC$692,DU130,'Resumen Anual'!$V$9,DF112,'Resumen Anual'!$BI$644)+SUMIFS('Resumen Anual'!$EB$54,DU130,'Resumen Anual'!$V$9,DF112,'Resumen Anual'!$DH$6)+SUMIFS('Resumen Anual'!$EB$112,DU130,'Resumen Anual'!$V$9,DF112,'Resumen Anual'!$DH$64)+SUMIFS('Resumen Anual'!$EB$170,DU130,'Resumen Anual'!$V$9,DF112,'Resumen Anual'!$DH$122)+SUMIFS('Resumen Anual'!$EB$228,DU130,'Resumen Anual'!$V$9,DF112,'Resumen Anual'!$DH$180)+SUMIFS('Resumen Anual'!$EB$286,DU130,'Resumen Anual'!$V$9,DF112,'Resumen Anual'!$DH$238)+SUMIFS('Resumen Anual'!$EB$344,DU130,'Resumen Anual'!$V$9,DF112,'Resumen Anual'!$DH$296)+SUMIFS('Resumen Anual'!$EB$402,DU130,'Resumen Anual'!$V$9,DF112,'Resumen Anual'!$DH$354)+SUMIFS('Resumen Anual'!$EB$460,DU130,'Resumen Anual'!$V$9,DF112,'Resumen Anual'!$DH$412)+SUMIFS('Resumen Anual'!$EB$518,DU130,'Resumen Anual'!$V$9,DF112,'Resumen Anual'!$DH$470)+SUMIFS('Resumen Anual'!$EB$576,DU130,'Resumen Anual'!$V$9,DF112,'Resumen Anual'!$DH$528)+SUMIFS('Resumen Anual'!$EB$634,DU130,'Resumen Anual'!$V$9,DF112,'Resumen Anual'!$DH$586)+SUMIFS('Resumen Anual'!$EB$692,DU130,'Resumen Anual'!$V$9,DF112,'Resumen Anual'!$DH$644)+SUMIFS('Resumen Anual'!$FY$54,DU130,'Resumen Anual'!$V$9,DF112,'Resumen Anual'!$FE$6)+SUMIFS('Resumen Anual'!$FY$112,DU130,'Resumen Anual'!$V$9,DF112,'Resumen Anual'!$FE$64)+SUMIFS('Resumen Anual'!$FY$170,DU130,'Resumen Anual'!$V$9,DF112,'Resumen Anual'!$FE$122)+SUMIFS('Resumen Anual'!$FY$228,DU130,'Resumen Anual'!$V$9,DF112,'Resumen Anual'!$FE$180)+SUMIFS('Resumen Anual'!$FY$286,DU130,'Resumen Anual'!$V$9,DF112,'Resumen Anual'!$FE$238)+SUMIFS('Resumen Anual'!$FY$344,DU130,'Resumen Anual'!$V$9,DF112,'Resumen Anual'!$FE$296)+SUMIFS('Resumen Anual'!$FY$402,DU130,'Resumen Anual'!$V$9,DF112,'Resumen Anual'!$FE$354)+SUMIFS('Resumen Anual'!$FY$460,DU130,'Resumen Anual'!$V$9,DF112,'Resumen Anual'!$FE$412)+SUMIFS('Resumen Anual'!$FY$518,DU130,'Resumen Anual'!$V$9,DF112,'Resumen Anual'!$FE$470)+SUMIFS('Resumen Anual'!$FY$576,DU130,'Resumen Anual'!$V$9,DF112,'Resumen Anual'!$FE$528)+SUMIFS('Resumen Anual'!$FY$634,DU130,'Resumen Anual'!$V$9,DF112,'Resumen Anual'!$FE$586)+SUMIFS('Resumen Anual'!$FY$692,DU130,'Resumen Anual'!$V$9,DF112,'Resumen Anual'!$FE$644)</f>
        <v>0</v>
      </c>
      <c r="EA130" s="770"/>
      <c r="EB130" s="770"/>
      <c r="EC130" s="770"/>
      <c r="ED130" s="770">
        <f>SUMIFS('Resumen Anual'!$AJ$54,DU130,'Resumen Anual'!$V$9,DF112,'Resumen Anual'!$L$6)+SUMIFS('Resumen Anual'!$AJ$112,DU130,'Resumen Anual'!$V$9,DF112,'Resumen Anual'!$L$64)+SUMIFS('Resumen Anual'!$AJ$170,DU130,'Resumen Anual'!$V$9,DF112,'Resumen Anual'!$L$122)+SUMIFS('Resumen Anual'!$AJ$228,DU130,'Resumen Anual'!$V$9,DF112,'Resumen Anual'!$L$180)+SUMIFS('Resumen Anual'!$AJ$286,DU130,'Resumen Anual'!$V$9,DF112,'Resumen Anual'!$L$238)+SUMIFS('Resumen Anual'!$AJ$344,DU130,'Resumen Anual'!$V$9,DF112,'Resumen Anual'!$L$296)+SUMIFS('Resumen Anual'!$AJ$402,DU130,'Resumen Anual'!$V$9,DF112,'Resumen Anual'!$L$354)+SUMIFS('Resumen Anual'!$AJ$460,DU130,'Resumen Anual'!$V$9,DF112,'Resumen Anual'!$L$412)+SUMIFS('Resumen Anual'!$AJ$518,DU130,'Resumen Anual'!$V$9,DF112,'Resumen Anual'!$L$470)+SUMIFS('Resumen Anual'!$AJ$576,DU130,'Resumen Anual'!$V$9,DF112,'Resumen Anual'!$L$528)+SUMIFS('Resumen Anual'!$AJ$634,DU130,'Resumen Anual'!$V$9,DF112,'Resumen Anual'!$L$586)+SUMIFS('Resumen Anual'!$AJ$692,DU130,'Resumen Anual'!$V$9,DF112,'Resumen Anual'!$L$644)+SUMIFS('Resumen Anual'!$CG$54,DU130,'Resumen Anual'!$V$9,DF112,'Resumen Anual'!$BI$6)+SUMIFS('Resumen Anual'!$CG$112,DU130,'Resumen Anual'!$V$9,DF112,'Resumen Anual'!$BI$64)+SUMIFS('Resumen Anual'!$CG$170,DU130,'Resumen Anual'!$V$9,DF112,'Resumen Anual'!$BI$122)+SUMIFS('Resumen Anual'!$CG$228,DU130,'Resumen Anual'!$V$9,DF112,'Resumen Anual'!$BI$180)+SUMIFS('Resumen Anual'!$CG$286,DU130,'Resumen Anual'!$V$9,DF112,'Resumen Anual'!$BI$238)+SUMIFS('Resumen Anual'!$CG$344,DU130,'Resumen Anual'!$V$9,DF112,'Resumen Anual'!$BI$296)+SUMIFS('Resumen Anual'!$CG$402,DU130,'Resumen Anual'!$V$9,DF112,'Resumen Anual'!$BI$354)+SUMIFS('Resumen Anual'!$CG$460,DU130,'Resumen Anual'!$V$9,DF112,'Resumen Anual'!$BI$412)+SUMIFS('Resumen Anual'!$CG$518,DU130,'Resumen Anual'!$V$9,DF112,'Resumen Anual'!$BI$470)+SUMIFS('Resumen Anual'!$CG$576,DU130,'Resumen Anual'!$V$9,DF112,'Resumen Anual'!$BI$528)+SUMIFS('Resumen Anual'!$CG$634,DU130,'Resumen Anual'!$V$9,DF112,'Resumen Anual'!$BI$586)+SUMIFS('Resumen Anual'!$CG$692,DU130,'Resumen Anual'!$V$9,DF112,'Resumen Anual'!$BI$644)+SUMIFS('Resumen Anual'!$EF$54,DU130,'Resumen Anual'!$V$9,DF112,'Resumen Anual'!$DH$6)+SUMIFS('Resumen Anual'!$EF$112,DU130,'Resumen Anual'!$V$9,DF112,'Resumen Anual'!$DH$64)+SUMIFS('Resumen Anual'!$EF$170,DU130,'Resumen Anual'!$V$9,DF112,'Resumen Anual'!$DH$122)+SUMIFS('Resumen Anual'!$EF$228,DU130,'Resumen Anual'!$V$9,DF112,'Resumen Anual'!$DH$180)+SUMIFS('Resumen Anual'!$EF$286,DU130,'Resumen Anual'!$V$9,DF112,'Resumen Anual'!$DH$238)+SUMIFS('Resumen Anual'!$EF$344,DU130,'Resumen Anual'!$V$9,DF112,'Resumen Anual'!$DH$296)+SUMIFS('Resumen Anual'!$EF$402,DU130,'Resumen Anual'!$V$9,DF112,'Resumen Anual'!$DH$354)+SUMIFS('Resumen Anual'!$EF$460,DU130,'Resumen Anual'!$V$9,DF112,'Resumen Anual'!$DH$412)+SUMIFS('Resumen Anual'!$EF$518,DU130,'Resumen Anual'!$V$9,DF112,'Resumen Anual'!$DH$470)+SUMIFS('Resumen Anual'!$EF$576,DU130,'Resumen Anual'!$V$9,DF112,'Resumen Anual'!$DH$528)+SUMIFS('Resumen Anual'!$EF$634,DU130,'Resumen Anual'!$V$9,DF112,'Resumen Anual'!$DH$586)+SUMIFS('Resumen Anual'!$EF$692,DU130,'Resumen Anual'!$V$9,DF112,'Resumen Anual'!$DH$644)+SUMIFS('Resumen Anual'!$GC$54,DU130,'Resumen Anual'!$V$9,DF112,'Resumen Anual'!$FE$6)+SUMIFS('Resumen Anual'!$GC$112,DU130,'Resumen Anual'!$V$9,DF112,'Resumen Anual'!$FE$64)+SUMIFS('Resumen Anual'!$GC$170,DU130,'Resumen Anual'!$V$9,DF112,'Resumen Anual'!$FE$122)+SUMIFS('Resumen Anual'!$GC$228,DU130,'Resumen Anual'!$V$9,DF112,'Resumen Anual'!$FE$180)+SUMIFS('Resumen Anual'!$GC$286,DU130,'Resumen Anual'!$V$9,DF112,'Resumen Anual'!$FE$238)+SUMIFS('Resumen Anual'!$GC$344,DU130,'Resumen Anual'!$V$9,DF112,'Resumen Anual'!$FE$296)+SUMIFS('Resumen Anual'!$GC$402,DU130,'Resumen Anual'!$V$9,DF112,'Resumen Anual'!$FE$354)+SUMIFS('Resumen Anual'!$GC$460,DU130,'Resumen Anual'!$V$9,DF112,'Resumen Anual'!$FE$412)+SUMIFS('Resumen Anual'!$GC$518,DU130,'Resumen Anual'!$V$9,DF112,'Resumen Anual'!$FE$470)+SUMIFS('Resumen Anual'!$GC$576,DU130,'Resumen Anual'!$V$9,DF112,'Resumen Anual'!$FE$528)+SUMIFS('Resumen Anual'!$GC$634,DU130,'Resumen Anual'!$V$9,DF112,'Resumen Anual'!$FE$586)+SUMIFS('Resumen Anual'!$GC$692,DU130,'Resumen Anual'!$V$9,DF112,'Resumen Anual'!$FE$644)</f>
        <v>0</v>
      </c>
      <c r="EE130" s="770"/>
      <c r="EF130" s="770"/>
      <c r="EG130" s="770"/>
      <c r="EH130" s="770">
        <f>SUMIFS('Resumen Anual'!$AN$54,DU130,'Resumen Anual'!$V$9,DF112,'Resumen Anual'!$L$6)+SUMIFS('Resumen Anual'!$AN$112,DU130,'Resumen Anual'!$V$9,DF112,'Resumen Anual'!$L$64)+SUMIFS('Resumen Anual'!$AN$170,DU130,'Resumen Anual'!$V$9,DF112,'Resumen Anual'!$L$122)+SUMIFS('Resumen Anual'!$AN$228,DU130,'Resumen Anual'!$V$9,DF112,'Resumen Anual'!$L$180)+SUMIFS('Resumen Anual'!$AN$286,DU130,'Resumen Anual'!$V$9,DF112,'Resumen Anual'!$L$238)+SUMIFS('Resumen Anual'!$AN$344,DU130,'Resumen Anual'!$V$9,DF112,'Resumen Anual'!$L$296)+SUMIFS('Resumen Anual'!$AN$402,DU130,'Resumen Anual'!$V$9,DF112,'Resumen Anual'!$L$354)+SUMIFS('Resumen Anual'!$AN$460,DU130,'Resumen Anual'!$V$9,DF112,'Resumen Anual'!$L$412)+SUMIFS('Resumen Anual'!$AN$518,DU130,'Resumen Anual'!$V$9,DF112,'Resumen Anual'!$L$470)+SUMIFS('Resumen Anual'!$AN$576,DU130,'Resumen Anual'!$V$9,DF112,'Resumen Anual'!$L$528)+SUMIFS('Resumen Anual'!$AN$634,DU130,'Resumen Anual'!$V$9,DF112,'Resumen Anual'!$L$586)+SUMIFS('Resumen Anual'!$AN$692,DU130,'Resumen Anual'!$V$9,DF112,'Resumen Anual'!$L$644)+SUMIFS('Resumen Anual'!$CK$54,DU130,'Resumen Anual'!$V$9,DF112,'Resumen Anual'!$BI$6)+SUMIFS('Resumen Anual'!$CK$112,DU130,'Resumen Anual'!$V$9,DF112,'Resumen Anual'!$BI$64)+SUMIFS('Resumen Anual'!$CK$170,DU130,'Resumen Anual'!$V$9,DF112,'Resumen Anual'!$BI$122)+SUMIFS('Resumen Anual'!$CK$228,DU130,'Resumen Anual'!$V$9,DF112,'Resumen Anual'!$BI$180)+SUMIFS('Resumen Anual'!$CK$286,DU130,'Resumen Anual'!$V$9,DF112,'Resumen Anual'!$BI$238)+SUMIFS('Resumen Anual'!$CK$344,DU130,'Resumen Anual'!$V$9,DF112,'Resumen Anual'!$BI$296)+SUMIFS('Resumen Anual'!$CK$402,DU130,'Resumen Anual'!$V$9,DF112,'Resumen Anual'!$BI$354)+SUMIFS('Resumen Anual'!$CK$460,DU130,'Resumen Anual'!$V$9,DF112,'Resumen Anual'!$BI$412)+SUMIFS('Resumen Anual'!$CK$518,DU130,'Resumen Anual'!$V$9,DF112,'Resumen Anual'!$BI$470)+SUMIFS('Resumen Anual'!$CK$576,DU130,'Resumen Anual'!$V$9,DF112,'Resumen Anual'!$BI$528)+SUMIFS('Resumen Anual'!$CK$634,DU130,'Resumen Anual'!$V$9,DF112,'Resumen Anual'!$BI$586)+SUMIFS('Resumen Anual'!$CK$692,DU130,'Resumen Anual'!$V$9,DF112,'Resumen Anual'!$BI$644)+SUMIFS('Resumen Anual'!$EJ$54,DU130,'Resumen Anual'!$V$9,DF112,'Resumen Anual'!$DH$6)+SUMIFS('Resumen Anual'!$EJ$112,DU130,'Resumen Anual'!$V$9,DF112,'Resumen Anual'!$DH$64)+SUMIFS('Resumen Anual'!$EJ$170,DU130,'Resumen Anual'!$V$9,DF112,'Resumen Anual'!$DH$122)+SUMIFS('Resumen Anual'!$EJ$228,DU130,'Resumen Anual'!$V$9,DF112,'Resumen Anual'!$DH$180)+SUMIFS('Resumen Anual'!$EJ$286,DU130,'Resumen Anual'!$V$9,DF112,'Resumen Anual'!$DH$238)+SUMIFS('Resumen Anual'!$EJ$344,DU130,'Resumen Anual'!$V$9,DF112,'Resumen Anual'!$DH$296)+SUMIFS('Resumen Anual'!$EJ$402,DU130,'Resumen Anual'!$V$9,DF112,'Resumen Anual'!$DH$354)+SUMIFS('Resumen Anual'!$EJ$460,DU130,'Resumen Anual'!$V$9,DF112,'Resumen Anual'!$DH$412)+SUMIFS('Resumen Anual'!$EJ$518,DU130,'Resumen Anual'!$V$9,DF112,'Resumen Anual'!$DH$470)+SUMIFS('Resumen Anual'!$EJ$576,DU130,'Resumen Anual'!$V$9,DF112,'Resumen Anual'!$DH$528)+SUMIFS('Resumen Anual'!$EJ$634,DU130,'Resumen Anual'!$V$9,DF112,'Resumen Anual'!$DH$586)+SUMIFS('Resumen Anual'!$EJ$692,DU130,'Resumen Anual'!$V$9,DF112,'Resumen Anual'!$DH$644)+SUMIFS('Resumen Anual'!$GG$54,DU130,'Resumen Anual'!$V$9,DF112,'Resumen Anual'!$FE$6)+SUMIFS('Resumen Anual'!$GG$112,DU130,'Resumen Anual'!$V$9,DF112,'Resumen Anual'!$FE$64)+SUMIFS('Resumen Anual'!$GG$170,DU130,'Resumen Anual'!$V$9,DF112,'Resumen Anual'!$FE$122)+SUMIFS('Resumen Anual'!$GG$228,DU130,'Resumen Anual'!$V$9,DF112,'Resumen Anual'!$FE$180)+SUMIFS('Resumen Anual'!$GG$286,DU130,'Resumen Anual'!$V$9,DF112,'Resumen Anual'!$FE$238)+SUMIFS('Resumen Anual'!$GG$344,DU130,'Resumen Anual'!$V$9,DF112,'Resumen Anual'!$FE$296)+SUMIFS('Resumen Anual'!$GG$402,DU130,'Resumen Anual'!$V$9,DF112,'Resumen Anual'!$FE$354)+SUMIFS('Resumen Anual'!$GG$460,DU130,'Resumen Anual'!$V$9,DF112,'Resumen Anual'!$FE$412)+SUMIFS('Resumen Anual'!$GG$518,DU130,'Resumen Anual'!$V$9,DF112,'Resumen Anual'!$FE$470)+SUMIFS('Resumen Anual'!$GG$576,DU130,'Resumen Anual'!$V$9,DF112,'Resumen Anual'!$FE$528)+SUMIFS('Resumen Anual'!$GG$634,DU130,'Resumen Anual'!$V$9,DF112,'Resumen Anual'!$FE$586)+SUMIFS('Resumen Anual'!$GG$692,DU130,'Resumen Anual'!$V$9,DF112,'Resumen Anual'!$FE$644)</f>
        <v>0</v>
      </c>
      <c r="EI130" s="770"/>
      <c r="EJ130" s="770"/>
      <c r="EK130" s="770"/>
      <c r="EL130" s="756">
        <f>SUMIFS('Resumen Anual'!$AR$54,DU130,'Resumen Anual'!$V$9,DF112,'Resumen Anual'!$L$6)+SUMIFS('Resumen Anual'!$AR$112,DU130,'Resumen Anual'!$V$9,DF112,'Resumen Anual'!$L$64)+SUMIFS('Resumen Anual'!$AR$170,DU130,'Resumen Anual'!$V$9,DF112,'Resumen Anual'!$L$122)+SUMIFS('Resumen Anual'!$AR$228,DU130,'Resumen Anual'!$V$9,DF112,'Resumen Anual'!$L$180)+SUMIFS('Resumen Anual'!$AR$286,DU130,'Resumen Anual'!$V$9,DF112,'Resumen Anual'!$L$238)+SUMIFS('Resumen Anual'!$AR$344,DU130,'Resumen Anual'!$V$9,DF112,'Resumen Anual'!$L$296)+SUMIFS('Resumen Anual'!$AR$402,DU130,'Resumen Anual'!$V$9,DF112,'Resumen Anual'!$L$354)+SUMIFS('Resumen Anual'!$AR$460,DU130,'Resumen Anual'!$V$9,DF112,'Resumen Anual'!$L$412)+SUMIFS('Resumen Anual'!$AR$518,DU130,'Resumen Anual'!$V$9,DF112,'Resumen Anual'!$L$470)+SUMIFS('Resumen Anual'!$AR$576,DU130,'Resumen Anual'!$V$9,DF112,'Resumen Anual'!$L$528)+SUMIFS('Resumen Anual'!$AR$634,DU130,'Resumen Anual'!$V$9,DF112,'Resumen Anual'!$L$586)+SUMIFS('Resumen Anual'!$AR$692,DU130,'Resumen Anual'!$V$9,DF112,'Resumen Anual'!$L$644)+SUMIFS('Resumen Anual'!$CO$54,DU130,'Resumen Anual'!$V$9,DF112,'Resumen Anual'!$BI$6)+SUMIFS('Resumen Anual'!$CO$112,DU130,'Resumen Anual'!$V$9,DF112,'Resumen Anual'!$BI$64)+SUMIFS('Resumen Anual'!$CO$170,DU130,'Resumen Anual'!$V$9,DF112,'Resumen Anual'!$BI$122)+SUMIFS('Resumen Anual'!$CO$228,DU130,'Resumen Anual'!$V$9,DF112,'Resumen Anual'!$BI$180)+SUMIFS('Resumen Anual'!$CO$286,DU130,'Resumen Anual'!$V$9,DF112,'Resumen Anual'!$BI$238)+SUMIFS('Resumen Anual'!$CO$344,DU130,'Resumen Anual'!$V$9,DF112,'Resumen Anual'!$BI$296)+SUMIFS('Resumen Anual'!$CO$402,DU130,'Resumen Anual'!$V$9,DF112,'Resumen Anual'!$BI$354)+SUMIFS('Resumen Anual'!$CO$460,DU130,'Resumen Anual'!$V$9,DF112,'Resumen Anual'!$BI$412)+SUMIFS('Resumen Anual'!$CO$518,DU130,'Resumen Anual'!$V$9,DF112,'Resumen Anual'!$BI$470)+SUMIFS('Resumen Anual'!$CO$576,DU130,'Resumen Anual'!$V$9,DF112,'Resumen Anual'!$BI$528)+SUMIFS('Resumen Anual'!$CO$634,DU130,'Resumen Anual'!$V$9,DF112,'Resumen Anual'!$BI$586)+SUMIFS('Resumen Anual'!$CO$692,DU130,'Resumen Anual'!$V$9,DF112,'Resumen Anual'!$BI$644)+SUMIFS('Resumen Anual'!$EN$54,DU130,'Resumen Anual'!$V$9,DF112,'Resumen Anual'!$DH$6)+SUMIFS('Resumen Anual'!$EN$112,DU130,'Resumen Anual'!$V$9,DF112,'Resumen Anual'!$DH$64)+SUMIFS('Resumen Anual'!$EN$170,DU130,'Resumen Anual'!$V$9,DF112,'Resumen Anual'!$DH$122)+SUMIFS('Resumen Anual'!$EN$228,DU130,'Resumen Anual'!$V$9,DF112,'Resumen Anual'!$DH$180)+SUMIFS('Resumen Anual'!$EN$286,DU130,'Resumen Anual'!$V$9,DF112,'Resumen Anual'!$DH$238)+SUMIFS('Resumen Anual'!$EN$344,DU130,'Resumen Anual'!$V$9,DF112,'Resumen Anual'!$DH$296)+SUMIFS('Resumen Anual'!$EN$402,DU130,'Resumen Anual'!$V$9,DF112,'Resumen Anual'!$DH$354)+SUMIFS('Resumen Anual'!$EN$460,DU130,'Resumen Anual'!$V$9,DF112,'Resumen Anual'!$DH$412)+SUMIFS('Resumen Anual'!$EN$518,DU130,'Resumen Anual'!$V$9,DF112,'Resumen Anual'!$DH$470)+SUMIFS('Resumen Anual'!$EN$576,DU130,'Resumen Anual'!$V$9,DF112,'Resumen Anual'!$DH$528)+SUMIFS('Resumen Anual'!$EN$634,DU130,'Resumen Anual'!$V$9,DF112,'Resumen Anual'!$DH$586)+SUMIFS('Resumen Anual'!$EN$692,DU130,'Resumen Anual'!$V$9,DF112,'Resumen Anual'!$DH$644)+SUMIFS('Resumen Anual'!$GK$54,DU130,'Resumen Anual'!$V$9,DF112,'Resumen Anual'!$FE$6)+SUMIFS('Resumen Anual'!$GK$112,DU130,'Resumen Anual'!$V$9,DF112,'Resumen Anual'!$FE$64)+SUMIFS('Resumen Anual'!$GK$170,DU130,'Resumen Anual'!$V$9,DF112,'Resumen Anual'!$FE$122)+SUMIFS('Resumen Anual'!$GK$228,DU130,'Resumen Anual'!$V$9,DF112,'Resumen Anual'!$FE$180)+SUMIFS('Resumen Anual'!$GK$286,DU130,'Resumen Anual'!$V$9,DF112,'Resumen Anual'!$FE$238)+SUMIFS('Resumen Anual'!$GK$344,DU130,'Resumen Anual'!$V$9,DF112,'Resumen Anual'!$FE$296)+SUMIFS('Resumen Anual'!$GK$402,DU130,'Resumen Anual'!$V$9,DF112,'Resumen Anual'!$FE$354)+SUMIFS('Resumen Anual'!$GK$460,DU130,'Resumen Anual'!$V$9,DF112,'Resumen Anual'!$FE$412)+SUMIFS('Resumen Anual'!$GK$518,DU130,'Resumen Anual'!$V$9,DF112,'Resumen Anual'!$FE$470)+SUMIFS('Resumen Anual'!$GK$576,DU130,'Resumen Anual'!$V$9,DF112,'Resumen Anual'!$FE$528)+SUMIFS('Resumen Anual'!$GK$634,DU130,'Resumen Anual'!$V$9,DF112,'Resumen Anual'!$FE$586)+SUMIFS('Resumen Anual'!$GK$692,DU130,'Resumen Anual'!$V$9,DF112,'Resumen Anual'!$FE$644)</f>
        <v>0</v>
      </c>
      <c r="EM130" s="756"/>
      <c r="EN130" s="756"/>
      <c r="EO130" s="756">
        <f>SUMIFS('Resumen Anual'!$AU$54,DU130,'Resumen Anual'!$V$9,DF112,'Resumen Anual'!$L$6)+SUMIFS('Resumen Anual'!$AU$112,DU130,'Resumen Anual'!$V$9,DF112,'Resumen Anual'!$L$64)+SUMIFS('Resumen Anual'!$AU$170,DU130,'Resumen Anual'!$V$9,DF112,'Resumen Anual'!$L$122)+SUMIFS('Resumen Anual'!$AU$228,DU130,'Resumen Anual'!$V$9,DF112,'Resumen Anual'!$L$180)+SUMIFS('Resumen Anual'!$AU$286,DU130,'Resumen Anual'!$V$9,DF112,'Resumen Anual'!$L$238)+SUMIFS('Resumen Anual'!$AU$344,DU130,'Resumen Anual'!$V$9,DF112,'Resumen Anual'!$L$296)+SUMIFS('Resumen Anual'!$AU$402,DU130,'Resumen Anual'!$V$9,DF112,'Resumen Anual'!$L$354)+SUMIFS('Resumen Anual'!$AU$460,DU130,'Resumen Anual'!$V$9,DF112,'Resumen Anual'!$L$412)+SUMIFS('Resumen Anual'!$AU$518,DU130,'Resumen Anual'!$V$9,DF112,'Resumen Anual'!$L$470)+SUMIFS('Resumen Anual'!$AU$576,DU130,'Resumen Anual'!$V$9,DF112,'Resumen Anual'!$L$528)+SUMIFS('Resumen Anual'!$AU$634,DU130,'Resumen Anual'!$V$9,DF112,'Resumen Anual'!$L$586)+SUMIFS('Resumen Anual'!$AU$692,DU130,'Resumen Anual'!$V$9,DF112,'Resumen Anual'!$L$644)+SUMIFS('Resumen Anual'!$CR$54,DU130,'Resumen Anual'!$V$9,DF112,'Resumen Anual'!$BI$6)+SUMIFS('Resumen Anual'!$CR$112,DU130,'Resumen Anual'!$V$9,DF112,'Resumen Anual'!$BI$64)+SUMIFS('Resumen Anual'!$CR$170,DU130,'Resumen Anual'!$V$9,DF112,'Resumen Anual'!$BI$122)+SUMIFS('Resumen Anual'!$CR$228,DU130,'Resumen Anual'!$V$9,DF112,'Resumen Anual'!$BI$180)+SUMIFS('Resumen Anual'!$CR$286,DU130,'Resumen Anual'!$V$9,DF112,'Resumen Anual'!$BI$238)+SUMIFS('Resumen Anual'!$CR$344,DU130,'Resumen Anual'!$V$9,DF112,'Resumen Anual'!$BI$296)+SUMIFS('Resumen Anual'!$CR$402,DU130,'Resumen Anual'!$V$9,DF112,'Resumen Anual'!$BI$354)+SUMIFS('Resumen Anual'!$CR$460,DU130,'Resumen Anual'!$V$9,DF112,'Resumen Anual'!$BI$412)+SUMIFS('Resumen Anual'!$CR$518,DU130,'Resumen Anual'!$V$9,DF112,'Resumen Anual'!$BI$470)+SUMIFS('Resumen Anual'!$CR$576,DU130,'Resumen Anual'!$V$9,DF112,'Resumen Anual'!$BI$528)+SUMIFS('Resumen Anual'!$CR$634,DU130,'Resumen Anual'!$V$9,DF112,'Resumen Anual'!$BI$586)+SUMIFS('Resumen Anual'!$CR$692,DU130,'Resumen Anual'!$V$9,DF112,'Resumen Anual'!$BI$644)+SUMIFS('Resumen Anual'!$EQ$54,DU130,'Resumen Anual'!$V$9,DF112,'Resumen Anual'!$DH$6)+SUMIFS('Resumen Anual'!$EQ$112,DU130,'Resumen Anual'!$V$9,DF112,'Resumen Anual'!$DH$64)+SUMIFS('Resumen Anual'!$EQ$170,DU130,'Resumen Anual'!$V$9,DF112,'Resumen Anual'!$DH$122)+SUMIFS('Resumen Anual'!$EQ$228,DU130,'Resumen Anual'!$V$9,DF112,'Resumen Anual'!$DH$180)+SUMIFS('Resumen Anual'!$EQ$286,DU130,'Resumen Anual'!$V$9,DF112,'Resumen Anual'!$DH$238)+SUMIFS('Resumen Anual'!$EQ$344,DU130,'Resumen Anual'!$V$9,DF112,'Resumen Anual'!$DH$296)+SUMIFS('Resumen Anual'!$EQ$402,DU130,'Resumen Anual'!$V$9,DF112,'Resumen Anual'!$DH$354)+SUMIFS('Resumen Anual'!$EQ$460,DU130,'Resumen Anual'!$V$9,DF112,'Resumen Anual'!$DH$412)+SUMIFS('Resumen Anual'!$EQ$518,DU130,'Resumen Anual'!$V$9,DF112,'Resumen Anual'!$DH$470)+SUMIFS('Resumen Anual'!$EQ$576,DU130,'Resumen Anual'!$V$9,DF112,'Resumen Anual'!$DH$528)+SUMIFS('Resumen Anual'!$EQ$634,DU130,'Resumen Anual'!$V$9,DF112,'Resumen Anual'!$DH$586)+SUMIFS('Resumen Anual'!$EQ$692,DU130,'Resumen Anual'!$V$9,DF112,'Resumen Anual'!$DH$644)+SUMIFS('Resumen Anual'!$GN$54,DU130,'Resumen Anual'!$V$9,DF112,'Resumen Anual'!$FE$6)+SUMIFS('Resumen Anual'!$GN$112,DU130,'Resumen Anual'!$V$9,DF112,'Resumen Anual'!$FE$64)+SUMIFS('Resumen Anual'!$GN$170,DU130,'Resumen Anual'!$V$9,DF112,'Resumen Anual'!$FE$122)+SUMIFS('Resumen Anual'!$GN$228,DU130,'Resumen Anual'!$V$9,DF112,'Resumen Anual'!$FE$180)+SUMIFS('Resumen Anual'!$GN$286,DU130,'Resumen Anual'!$V$9,DF112,'Resumen Anual'!$FE$238)+SUMIFS('Resumen Anual'!$GN$344,DU130,'Resumen Anual'!$V$9,DF112,'Resumen Anual'!$FE$296)+SUMIFS('Resumen Anual'!$GN$402,DU130,'Resumen Anual'!$V$9,DF112,'Resumen Anual'!$FE$354)+SUMIFS('Resumen Anual'!$GN$460,DU130,'Resumen Anual'!$V$9,DF112,'Resumen Anual'!$FE$412)+SUMIFS('Resumen Anual'!$GN$518,DU130,'Resumen Anual'!$V$9,DF112,'Resumen Anual'!$FE$470)+SUMIFS('Resumen Anual'!$GN$576,DU130,'Resumen Anual'!$V$9,DF112,'Resumen Anual'!$FE$528)+SUMIFS('Resumen Anual'!$GN$634,DU130,'Resumen Anual'!$V$9,DF112,'Resumen Anual'!$FE$586)+SUMIFS('Resumen Anual'!$GN$692,DU130,'Resumen Anual'!$V$9,DF112,'Resumen Anual'!$FE$644)</f>
        <v>0</v>
      </c>
      <c r="EP130" s="756"/>
      <c r="EQ130" s="1215"/>
      <c r="ER130" s="1200"/>
      <c r="ES130" s="171"/>
      <c r="ET130" s="777"/>
      <c r="EU130" s="778"/>
      <c r="EV130" s="778"/>
      <c r="EW130" s="778"/>
      <c r="EX130" s="764"/>
      <c r="EY130" s="765"/>
      <c r="EZ130" s="765"/>
      <c r="FA130" s="765"/>
      <c r="FB130" s="765"/>
      <c r="FC130" s="765"/>
      <c r="FD130" s="766"/>
      <c r="FE130" s="632"/>
      <c r="FF130" s="790"/>
      <c r="FG130" s="791"/>
      <c r="FH130" s="791"/>
      <c r="FI130" s="791"/>
      <c r="FJ130" s="792"/>
      <c r="FK130" s="785"/>
      <c r="FL130" s="786"/>
      <c r="FM130" s="786"/>
      <c r="FN130" s="786"/>
      <c r="FO130" s="786"/>
      <c r="FP130" s="787"/>
      <c r="FQ130" s="15"/>
      <c r="FR130" s="771">
        <f>IF(FR118=0," ",FR118+6)</f>
        <v>2028</v>
      </c>
      <c r="FS130" s="772"/>
      <c r="FT130" s="772"/>
      <c r="FU130" s="772"/>
      <c r="FV130" s="772"/>
      <c r="FW130" s="1214">
        <f>SUMIFS('Resumen Anual'!$AF$54,FR130,'Resumen Anual'!$V$9,FC112,'Resumen Anual'!$L$6)+SUMIFS('Resumen Anual'!$AF$112,FR130,'Resumen Anual'!$V$9,FC112,'Resumen Anual'!$L$64)+SUMIFS('Resumen Anual'!$AF$170,FR130,'Resumen Anual'!$V$9,FC112,'Resumen Anual'!$L$122)+SUMIFS('Resumen Anual'!$AF$228,FR130,'Resumen Anual'!$V$9,FC112,'Resumen Anual'!$L$180)+SUMIFS('Resumen Anual'!$AF$286,FR130,'Resumen Anual'!$V$9,FC112,'Resumen Anual'!$L$238)+SUMIFS('Resumen Anual'!$AF$344,FR130,'Resumen Anual'!$V$9,FC112,'Resumen Anual'!$L$296)+SUMIFS('Resumen Anual'!$AF$402,FR130,'Resumen Anual'!$V$9,FC112,'Resumen Anual'!$L$354)+SUMIFS('Resumen Anual'!$AF$460,FR130,'Resumen Anual'!$V$9,FC112,'Resumen Anual'!$L$412)+SUMIFS('Resumen Anual'!$AF$518,FR130,'Resumen Anual'!$V$9,FC112,'Resumen Anual'!$L$470)+SUMIFS('Resumen Anual'!$AF$576,FR130,'Resumen Anual'!$V$9,FC112,'Resumen Anual'!$L$528)+SUMIFS('Resumen Anual'!$AF$634,FR130,'Resumen Anual'!$V$9,FC112,'Resumen Anual'!$L$586)+SUMIFS('Resumen Anual'!$AF$692,FR130,'Resumen Anual'!$V$9,FC112,'Resumen Anual'!$L$644)+SUMIFS('Resumen Anual'!$CC$54,FR130,'Resumen Anual'!$V$9,FC112,'Resumen Anual'!$BI$6)+SUMIFS('Resumen Anual'!$CC$112,FR130,'Resumen Anual'!$V$9,FC112,'Resumen Anual'!$BI$64)+SUMIFS('Resumen Anual'!$CC$170,FR130,'Resumen Anual'!$V$9,FC112,'Resumen Anual'!$BI$122)+SUMIFS('Resumen Anual'!$CC$228,FR130,'Resumen Anual'!$V$9,FC112,'Resumen Anual'!$BI$180)+SUMIFS('Resumen Anual'!$CC$286,FR130,'Resumen Anual'!$V$9,FC112,'Resumen Anual'!$BI$238)+SUMIFS('Resumen Anual'!$CC$344,FR130,'Resumen Anual'!$V$9,FC112,'Resumen Anual'!$BI$296)+SUMIFS('Resumen Anual'!$CC$402,FR130,'Resumen Anual'!$V$9,FC112,'Resumen Anual'!$BI$354)+SUMIFS('Resumen Anual'!$CC$460,FR130,'Resumen Anual'!$V$9,FC112,'Resumen Anual'!$BI$412)+SUMIFS('Resumen Anual'!$CC$518,FR130,'Resumen Anual'!$V$9,FC112,'Resumen Anual'!$BI$470)+SUMIFS('Resumen Anual'!$CC$576,FR130,'Resumen Anual'!$V$9,FC112,'Resumen Anual'!$BI$528)+SUMIFS('Resumen Anual'!$CC$634,FR130,'Resumen Anual'!$V$9,FC112,'Resumen Anual'!$BI$586)+SUMIFS('Resumen Anual'!$CC$692,FR130,'Resumen Anual'!$V$9,FC112,'Resumen Anual'!$BI$644)+SUMIFS('Resumen Anual'!$EB$54,FR130,'Resumen Anual'!$V$9,FC112,'Resumen Anual'!$DH$6)+SUMIFS('Resumen Anual'!$EB$112,FR130,'Resumen Anual'!$V$9,FC112,'Resumen Anual'!$DH$64)+SUMIFS('Resumen Anual'!$EB$170,FR130,'Resumen Anual'!$V$9,FC112,'Resumen Anual'!$DH$122)+SUMIFS('Resumen Anual'!$EB$228,FR130,'Resumen Anual'!$V$9,FC112,'Resumen Anual'!$DH$180)+SUMIFS('Resumen Anual'!$EB$286,FR130,'Resumen Anual'!$V$9,FC112,'Resumen Anual'!$DH$238)+SUMIFS('Resumen Anual'!$EB$344,FR130,'Resumen Anual'!$V$9,FC112,'Resumen Anual'!$DH$296)+SUMIFS('Resumen Anual'!$EB$402,FR130,'Resumen Anual'!$V$9,FC112,'Resumen Anual'!$DH$354)+SUMIFS('Resumen Anual'!$EB$460,FR130,'Resumen Anual'!$V$9,FC112,'Resumen Anual'!$DH$412)+SUMIFS('Resumen Anual'!$EB$518,FR130,'Resumen Anual'!$V$9,FC112,'Resumen Anual'!$DH$470)+SUMIFS('Resumen Anual'!$EB$576,FR130,'Resumen Anual'!$V$9,FC112,'Resumen Anual'!$DH$528)+SUMIFS('Resumen Anual'!$EB$634,FR130,'Resumen Anual'!$V$9,FC112,'Resumen Anual'!$DH$586)+SUMIFS('Resumen Anual'!$EB$692,FR130,'Resumen Anual'!$V$9,FC112,'Resumen Anual'!$DH$644)+SUMIFS('Resumen Anual'!$FY$54,FR130,'Resumen Anual'!$V$9,FC112,'Resumen Anual'!$FE$6)+SUMIFS('Resumen Anual'!$FY$112,FR130,'Resumen Anual'!$V$9,FC112,'Resumen Anual'!$FE$64)+SUMIFS('Resumen Anual'!$FY$170,FR130,'Resumen Anual'!$V$9,FC112,'Resumen Anual'!$FE$122)+SUMIFS('Resumen Anual'!$FY$228,FR130,'Resumen Anual'!$V$9,FC112,'Resumen Anual'!$FE$180)+SUMIFS('Resumen Anual'!$FY$286,FR130,'Resumen Anual'!$V$9,FC112,'Resumen Anual'!$FE$238)+SUMIFS('Resumen Anual'!$FY$344,FR130,'Resumen Anual'!$V$9,FC112,'Resumen Anual'!$FE$296)+SUMIFS('Resumen Anual'!$FY$402,FR130,'Resumen Anual'!$V$9,FC112,'Resumen Anual'!$FE$354)+SUMIFS('Resumen Anual'!$FY$460,FR130,'Resumen Anual'!$V$9,FC112,'Resumen Anual'!$FE$412)+SUMIFS('Resumen Anual'!$FY$518,FR130,'Resumen Anual'!$V$9,FC112,'Resumen Anual'!$FE$470)+SUMIFS('Resumen Anual'!$FY$576,FR130,'Resumen Anual'!$V$9,FC112,'Resumen Anual'!$FE$528)+SUMIFS('Resumen Anual'!$FY$634,FR130,'Resumen Anual'!$V$9,FC112,'Resumen Anual'!$FE$586)+SUMIFS('Resumen Anual'!$FY$692,FR130,'Resumen Anual'!$V$9,FC112,'Resumen Anual'!$FE$644)</f>
        <v>0</v>
      </c>
      <c r="FX130" s="770"/>
      <c r="FY130" s="770"/>
      <c r="FZ130" s="770"/>
      <c r="GA130" s="770">
        <f>SUMIFS('Resumen Anual'!$AJ$54,FR130,'Resumen Anual'!$V$9,FC112,'Resumen Anual'!$L$6)+SUMIFS('Resumen Anual'!$AJ$112,FR130,'Resumen Anual'!$V$9,FC112,'Resumen Anual'!$L$64)+SUMIFS('Resumen Anual'!$AJ$170,FR130,'Resumen Anual'!$V$9,FC112,'Resumen Anual'!$L$122)+SUMIFS('Resumen Anual'!$AJ$228,FR130,'Resumen Anual'!$V$9,FC112,'Resumen Anual'!$L$180)+SUMIFS('Resumen Anual'!$AJ$286,FR130,'Resumen Anual'!$V$9,FC112,'Resumen Anual'!$L$238)+SUMIFS('Resumen Anual'!$AJ$344,FR130,'Resumen Anual'!$V$9,FC112,'Resumen Anual'!$L$296)+SUMIFS('Resumen Anual'!$AJ$402,FR130,'Resumen Anual'!$V$9,FC112,'Resumen Anual'!$L$354)+SUMIFS('Resumen Anual'!$AJ$460,FR130,'Resumen Anual'!$V$9,FC112,'Resumen Anual'!$L$412)+SUMIFS('Resumen Anual'!$AJ$518,FR130,'Resumen Anual'!$V$9,FC112,'Resumen Anual'!$L$470)+SUMIFS('Resumen Anual'!$AJ$576,FR130,'Resumen Anual'!$V$9,FC112,'Resumen Anual'!$L$528)+SUMIFS('Resumen Anual'!$AJ$634,FR130,'Resumen Anual'!$V$9,FC112,'Resumen Anual'!$L$586)+SUMIFS('Resumen Anual'!$AJ$692,FR130,'Resumen Anual'!$V$9,FC112,'Resumen Anual'!$L$644)+SUMIFS('Resumen Anual'!$CG$54,FR130,'Resumen Anual'!$V$9,FC112,'Resumen Anual'!$BI$6)+SUMIFS('Resumen Anual'!$CG$112,FR130,'Resumen Anual'!$V$9,FC112,'Resumen Anual'!$BI$64)+SUMIFS('Resumen Anual'!$CG$170,FR130,'Resumen Anual'!$V$9,FC112,'Resumen Anual'!$BI$122)+SUMIFS('Resumen Anual'!$CG$228,FR130,'Resumen Anual'!$V$9,FC112,'Resumen Anual'!$BI$180)+SUMIFS('Resumen Anual'!$CG$286,FR130,'Resumen Anual'!$V$9,FC112,'Resumen Anual'!$BI$238)+SUMIFS('Resumen Anual'!$CG$344,FR130,'Resumen Anual'!$V$9,FC112,'Resumen Anual'!$BI$296)+SUMIFS('Resumen Anual'!$CG$402,FR130,'Resumen Anual'!$V$9,FC112,'Resumen Anual'!$BI$354)+SUMIFS('Resumen Anual'!$CG$460,FR130,'Resumen Anual'!$V$9,FC112,'Resumen Anual'!$BI$412)+SUMIFS('Resumen Anual'!$CG$518,FR130,'Resumen Anual'!$V$9,FC112,'Resumen Anual'!$BI$470)+SUMIFS('Resumen Anual'!$CG$576,FR130,'Resumen Anual'!$V$9,FC112,'Resumen Anual'!$BI$528)+SUMIFS('Resumen Anual'!$CG$634,FR130,'Resumen Anual'!$V$9,FC112,'Resumen Anual'!$BI$586)+SUMIFS('Resumen Anual'!$CG$692,FR130,'Resumen Anual'!$V$9,FC112,'Resumen Anual'!$BI$644)+SUMIFS('Resumen Anual'!$EF$54,FR130,'Resumen Anual'!$V$9,FC112,'Resumen Anual'!$DH$6)+SUMIFS('Resumen Anual'!$EF$112,FR130,'Resumen Anual'!$V$9,FC112,'Resumen Anual'!$DH$64)+SUMIFS('Resumen Anual'!$EF$170,FR130,'Resumen Anual'!$V$9,FC112,'Resumen Anual'!$DH$122)+SUMIFS('Resumen Anual'!$EF$228,FR130,'Resumen Anual'!$V$9,FC112,'Resumen Anual'!$DH$180)+SUMIFS('Resumen Anual'!$EF$286,FR130,'Resumen Anual'!$V$9,FC112,'Resumen Anual'!$DH$238)+SUMIFS('Resumen Anual'!$EF$344,FR130,'Resumen Anual'!$V$9,FC112,'Resumen Anual'!$DH$296)+SUMIFS('Resumen Anual'!$EF$402,FR130,'Resumen Anual'!$V$9,FC112,'Resumen Anual'!$DH$354)+SUMIFS('Resumen Anual'!$EF$460,FR130,'Resumen Anual'!$V$9,FC112,'Resumen Anual'!$DH$412)+SUMIFS('Resumen Anual'!$EF$518,FR130,'Resumen Anual'!$V$9,FC112,'Resumen Anual'!$DH$470)+SUMIFS('Resumen Anual'!$EF$576,FR130,'Resumen Anual'!$V$9,FC112,'Resumen Anual'!$DH$528)+SUMIFS('Resumen Anual'!$EF$634,FR130,'Resumen Anual'!$V$9,FC112,'Resumen Anual'!$DH$586)+SUMIFS('Resumen Anual'!$EF$692,FR130,'Resumen Anual'!$V$9,FC112,'Resumen Anual'!$DH$644)+SUMIFS('Resumen Anual'!$GC$54,FR130,'Resumen Anual'!$V$9,FC112,'Resumen Anual'!$FE$6)+SUMIFS('Resumen Anual'!$GC$112,FR130,'Resumen Anual'!$V$9,FC112,'Resumen Anual'!$FE$64)+SUMIFS('Resumen Anual'!$GC$170,FR130,'Resumen Anual'!$V$9,FC112,'Resumen Anual'!$FE$122)+SUMIFS('Resumen Anual'!$GC$228,FR130,'Resumen Anual'!$V$9,FC112,'Resumen Anual'!$FE$180)+SUMIFS('Resumen Anual'!$GC$286,FR130,'Resumen Anual'!$V$9,FC112,'Resumen Anual'!$FE$238)+SUMIFS('Resumen Anual'!$GC$344,FR130,'Resumen Anual'!$V$9,FC112,'Resumen Anual'!$FE$296)+SUMIFS('Resumen Anual'!$GC$402,FR130,'Resumen Anual'!$V$9,FC112,'Resumen Anual'!$FE$354)+SUMIFS('Resumen Anual'!$GC$460,FR130,'Resumen Anual'!$V$9,FC112,'Resumen Anual'!$FE$412)+SUMIFS('Resumen Anual'!$GC$518,FR130,'Resumen Anual'!$V$9,FC112,'Resumen Anual'!$FE$470)+SUMIFS('Resumen Anual'!$GC$576,FR130,'Resumen Anual'!$V$9,FC112,'Resumen Anual'!$FE$528)+SUMIFS('Resumen Anual'!$GC$634,FR130,'Resumen Anual'!$V$9,FC112,'Resumen Anual'!$FE$586)+SUMIFS('Resumen Anual'!$GC$692,FR130,'Resumen Anual'!$V$9,FC112,'Resumen Anual'!$FE$644)</f>
        <v>0</v>
      </c>
      <c r="GB130" s="770"/>
      <c r="GC130" s="770"/>
      <c r="GD130" s="770"/>
      <c r="GE130" s="770">
        <f>SUMIFS('Resumen Anual'!$AN$54,FR130,'Resumen Anual'!$V$9,FC112,'Resumen Anual'!$L$6)+SUMIFS('Resumen Anual'!$AN$112,FR130,'Resumen Anual'!$V$9,FC112,'Resumen Anual'!$L$64)+SUMIFS('Resumen Anual'!$AN$170,FR130,'Resumen Anual'!$V$9,FC112,'Resumen Anual'!$L$122)+SUMIFS('Resumen Anual'!$AN$228,FR130,'Resumen Anual'!$V$9,FC112,'Resumen Anual'!$L$180)+SUMIFS('Resumen Anual'!$AN$286,FR130,'Resumen Anual'!$V$9,FC112,'Resumen Anual'!$L$238)+SUMIFS('Resumen Anual'!$AN$344,FR130,'Resumen Anual'!$V$9,FC112,'Resumen Anual'!$L$296)+SUMIFS('Resumen Anual'!$AN$402,FR130,'Resumen Anual'!$V$9,FC112,'Resumen Anual'!$L$354)+SUMIFS('Resumen Anual'!$AN$460,FR130,'Resumen Anual'!$V$9,FC112,'Resumen Anual'!$L$412)+SUMIFS('Resumen Anual'!$AN$518,FR130,'Resumen Anual'!$V$9,FC112,'Resumen Anual'!$L$470)+SUMIFS('Resumen Anual'!$AN$576,FR130,'Resumen Anual'!$V$9,FC112,'Resumen Anual'!$L$528)+SUMIFS('Resumen Anual'!$AN$634,FR130,'Resumen Anual'!$V$9,FC112,'Resumen Anual'!$L$586)+SUMIFS('Resumen Anual'!$AN$692,FR130,'Resumen Anual'!$V$9,FC112,'Resumen Anual'!$L$644)+SUMIFS('Resumen Anual'!$CK$54,FR130,'Resumen Anual'!$V$9,FC112,'Resumen Anual'!$BI$6)+SUMIFS('Resumen Anual'!$CK$112,FR130,'Resumen Anual'!$V$9,FC112,'Resumen Anual'!$BI$64)+SUMIFS('Resumen Anual'!$CK$170,FR130,'Resumen Anual'!$V$9,FC112,'Resumen Anual'!$BI$122)+SUMIFS('Resumen Anual'!$CK$228,FR130,'Resumen Anual'!$V$9,FC112,'Resumen Anual'!$BI$180)+SUMIFS('Resumen Anual'!$CK$286,FR130,'Resumen Anual'!$V$9,FC112,'Resumen Anual'!$BI$238)+SUMIFS('Resumen Anual'!$CK$344,FR130,'Resumen Anual'!$V$9,FC112,'Resumen Anual'!$BI$296)+SUMIFS('Resumen Anual'!$CK$402,FR130,'Resumen Anual'!$V$9,FC112,'Resumen Anual'!$BI$354)+SUMIFS('Resumen Anual'!$CK$460,FR130,'Resumen Anual'!$V$9,FC112,'Resumen Anual'!$BI$412)+SUMIFS('Resumen Anual'!$CK$518,FR130,'Resumen Anual'!$V$9,FC112,'Resumen Anual'!$BI$470)+SUMIFS('Resumen Anual'!$CK$576,FR130,'Resumen Anual'!$V$9,FC112,'Resumen Anual'!$BI$528)+SUMIFS('Resumen Anual'!$CK$634,FR130,'Resumen Anual'!$V$9,FC112,'Resumen Anual'!$BI$586)+SUMIFS('Resumen Anual'!$CK$692,FR130,'Resumen Anual'!$V$9,FC112,'Resumen Anual'!$BI$644)+SUMIFS('Resumen Anual'!$EJ$54,FR130,'Resumen Anual'!$V$9,FC112,'Resumen Anual'!$DH$6)+SUMIFS('Resumen Anual'!$EJ$112,FR130,'Resumen Anual'!$V$9,FC112,'Resumen Anual'!$DH$64)+SUMIFS('Resumen Anual'!$EJ$170,FR130,'Resumen Anual'!$V$9,FC112,'Resumen Anual'!$DH$122)+SUMIFS('Resumen Anual'!$EJ$228,FR130,'Resumen Anual'!$V$9,FC112,'Resumen Anual'!$DH$180)+SUMIFS('Resumen Anual'!$EJ$286,FR130,'Resumen Anual'!$V$9,FC112,'Resumen Anual'!$DH$238)+SUMIFS('Resumen Anual'!$EJ$344,FR130,'Resumen Anual'!$V$9,FC112,'Resumen Anual'!$DH$296)+SUMIFS('Resumen Anual'!$EJ$402,FR130,'Resumen Anual'!$V$9,FC112,'Resumen Anual'!$DH$354)+SUMIFS('Resumen Anual'!$EJ$460,FR130,'Resumen Anual'!$V$9,FC112,'Resumen Anual'!$DH$412)+SUMIFS('Resumen Anual'!$EJ$518,FR130,'Resumen Anual'!$V$9,FC112,'Resumen Anual'!$DH$470)+SUMIFS('Resumen Anual'!$EJ$576,FR130,'Resumen Anual'!$V$9,FC112,'Resumen Anual'!$DH$528)+SUMIFS('Resumen Anual'!$EJ$634,FR130,'Resumen Anual'!$V$9,FC112,'Resumen Anual'!$DH$586)+SUMIFS('Resumen Anual'!$EJ$692,FR130,'Resumen Anual'!$V$9,FC112,'Resumen Anual'!$DH$644)+SUMIFS('Resumen Anual'!$GG$54,FR130,'Resumen Anual'!$V$9,FC112,'Resumen Anual'!$FE$6)+SUMIFS('Resumen Anual'!$GG$112,FR130,'Resumen Anual'!$V$9,FC112,'Resumen Anual'!$FE$64)+SUMIFS('Resumen Anual'!$GG$170,FR130,'Resumen Anual'!$V$9,FC112,'Resumen Anual'!$FE$122)+SUMIFS('Resumen Anual'!$GG$228,FR130,'Resumen Anual'!$V$9,FC112,'Resumen Anual'!$FE$180)+SUMIFS('Resumen Anual'!$GG$286,FR130,'Resumen Anual'!$V$9,FC112,'Resumen Anual'!$FE$238)+SUMIFS('Resumen Anual'!$GG$344,FR130,'Resumen Anual'!$V$9,FC112,'Resumen Anual'!$FE$296)+SUMIFS('Resumen Anual'!$GG$402,FR130,'Resumen Anual'!$V$9,FC112,'Resumen Anual'!$FE$354)+SUMIFS('Resumen Anual'!$GG$460,FR130,'Resumen Anual'!$V$9,FC112,'Resumen Anual'!$FE$412)+SUMIFS('Resumen Anual'!$GG$518,FR130,'Resumen Anual'!$V$9,FC112,'Resumen Anual'!$FE$470)+SUMIFS('Resumen Anual'!$GG$576,FR130,'Resumen Anual'!$V$9,FC112,'Resumen Anual'!$FE$528)+SUMIFS('Resumen Anual'!$GG$634,FR130,'Resumen Anual'!$V$9,FC112,'Resumen Anual'!$FE$586)+SUMIFS('Resumen Anual'!$GG$692,FR130,'Resumen Anual'!$V$9,FC112,'Resumen Anual'!$FE$644)</f>
        <v>0</v>
      </c>
      <c r="GF130" s="770"/>
      <c r="GG130" s="770"/>
      <c r="GH130" s="770"/>
      <c r="GI130" s="756">
        <f>SUMIFS('Resumen Anual'!$AR$54,FR130,'Resumen Anual'!$V$9,FC112,'Resumen Anual'!$L$6)+SUMIFS('Resumen Anual'!$AR$112,FR130,'Resumen Anual'!$V$9,FC112,'Resumen Anual'!$L$64)+SUMIFS('Resumen Anual'!$AR$170,FR130,'Resumen Anual'!$V$9,FC112,'Resumen Anual'!$L$122)+SUMIFS('Resumen Anual'!$AR$228,FR130,'Resumen Anual'!$V$9,FC112,'Resumen Anual'!$L$180)+SUMIFS('Resumen Anual'!$AR$286,FR130,'Resumen Anual'!$V$9,FC112,'Resumen Anual'!$L$238)+SUMIFS('Resumen Anual'!$AR$344,FR130,'Resumen Anual'!$V$9,FC112,'Resumen Anual'!$L$296)+SUMIFS('Resumen Anual'!$AR$402,FR130,'Resumen Anual'!$V$9,FC112,'Resumen Anual'!$L$354)+SUMIFS('Resumen Anual'!$AR$460,FR130,'Resumen Anual'!$V$9,FC112,'Resumen Anual'!$L$412)+SUMIFS('Resumen Anual'!$AR$518,FR130,'Resumen Anual'!$V$9,FC112,'Resumen Anual'!$L$470)+SUMIFS('Resumen Anual'!$AR$576,FR130,'Resumen Anual'!$V$9,FC112,'Resumen Anual'!$L$528)+SUMIFS('Resumen Anual'!$AR$634,FR130,'Resumen Anual'!$V$9,FC112,'Resumen Anual'!$L$586)+SUMIFS('Resumen Anual'!$AR$692,FR130,'Resumen Anual'!$V$9,FC112,'Resumen Anual'!$L$644)+SUMIFS('Resumen Anual'!$CO$54,FR130,'Resumen Anual'!$V$9,FC112,'Resumen Anual'!$BI$6)+SUMIFS('Resumen Anual'!$CO$112,FR130,'Resumen Anual'!$V$9,FC112,'Resumen Anual'!$BI$64)+SUMIFS('Resumen Anual'!$CO$170,FR130,'Resumen Anual'!$V$9,FC112,'Resumen Anual'!$BI$122)+SUMIFS('Resumen Anual'!$CO$228,FR130,'Resumen Anual'!$V$9,FC112,'Resumen Anual'!$BI$180)+SUMIFS('Resumen Anual'!$CO$286,FR130,'Resumen Anual'!$V$9,FC112,'Resumen Anual'!$BI$238)+SUMIFS('Resumen Anual'!$CO$344,FR130,'Resumen Anual'!$V$9,FC112,'Resumen Anual'!$BI$296)+SUMIFS('Resumen Anual'!$CO$402,FR130,'Resumen Anual'!$V$9,FC112,'Resumen Anual'!$BI$354)+SUMIFS('Resumen Anual'!$CO$460,FR130,'Resumen Anual'!$V$9,FC112,'Resumen Anual'!$BI$412)+SUMIFS('Resumen Anual'!$CO$518,FR130,'Resumen Anual'!$V$9,FC112,'Resumen Anual'!$BI$470)+SUMIFS('Resumen Anual'!$CO$576,FR130,'Resumen Anual'!$V$9,FC112,'Resumen Anual'!$BI$528)+SUMIFS('Resumen Anual'!$CO$634,FR130,'Resumen Anual'!$V$9,FC112,'Resumen Anual'!$BI$586)+SUMIFS('Resumen Anual'!$CO$692,FR130,'Resumen Anual'!$V$9,FC112,'Resumen Anual'!$BI$644)+SUMIFS('Resumen Anual'!$EN$54,FR130,'Resumen Anual'!$V$9,FC112,'Resumen Anual'!$DH$6)+SUMIFS('Resumen Anual'!$EN$112,FR130,'Resumen Anual'!$V$9,FC112,'Resumen Anual'!$DH$64)+SUMIFS('Resumen Anual'!$EN$170,FR130,'Resumen Anual'!$V$9,FC112,'Resumen Anual'!$DH$122)+SUMIFS('Resumen Anual'!$EN$228,FR130,'Resumen Anual'!$V$9,FC112,'Resumen Anual'!$DH$180)+SUMIFS('Resumen Anual'!$EN$286,FR130,'Resumen Anual'!$V$9,FC112,'Resumen Anual'!$DH$238)+SUMIFS('Resumen Anual'!$EN$344,FR130,'Resumen Anual'!$V$9,FC112,'Resumen Anual'!$DH$296)+SUMIFS('Resumen Anual'!$EN$402,FR130,'Resumen Anual'!$V$9,FC112,'Resumen Anual'!$DH$354)+SUMIFS('Resumen Anual'!$EN$460,FR130,'Resumen Anual'!$V$9,FC112,'Resumen Anual'!$DH$412)+SUMIFS('Resumen Anual'!$EN$518,FR130,'Resumen Anual'!$V$9,FC112,'Resumen Anual'!$DH$470)+SUMIFS('Resumen Anual'!$EN$576,FR130,'Resumen Anual'!$V$9,FC112,'Resumen Anual'!$DH$528)+SUMIFS('Resumen Anual'!$EN$634,FR130,'Resumen Anual'!$V$9,FC112,'Resumen Anual'!$DH$586)+SUMIFS('Resumen Anual'!$EN$692,FR130,'Resumen Anual'!$V$9,FC112,'Resumen Anual'!$DH$644)+SUMIFS('Resumen Anual'!$GK$54,FR130,'Resumen Anual'!$V$9,FC112,'Resumen Anual'!$FE$6)+SUMIFS('Resumen Anual'!$GK$112,FR130,'Resumen Anual'!$V$9,FC112,'Resumen Anual'!$FE$64)+SUMIFS('Resumen Anual'!$GK$170,FR130,'Resumen Anual'!$V$9,FC112,'Resumen Anual'!$FE$122)+SUMIFS('Resumen Anual'!$GK$228,FR130,'Resumen Anual'!$V$9,FC112,'Resumen Anual'!$FE$180)+SUMIFS('Resumen Anual'!$GK$286,FR130,'Resumen Anual'!$V$9,FC112,'Resumen Anual'!$FE$238)+SUMIFS('Resumen Anual'!$GK$344,FR130,'Resumen Anual'!$V$9,FC112,'Resumen Anual'!$FE$296)+SUMIFS('Resumen Anual'!$GK$402,FR130,'Resumen Anual'!$V$9,FC112,'Resumen Anual'!$FE$354)+SUMIFS('Resumen Anual'!$GK$460,FR130,'Resumen Anual'!$V$9,FC112,'Resumen Anual'!$FE$412)+SUMIFS('Resumen Anual'!$GK$518,FR130,'Resumen Anual'!$V$9,FC112,'Resumen Anual'!$FE$470)+SUMIFS('Resumen Anual'!$GK$576,FR130,'Resumen Anual'!$V$9,FC112,'Resumen Anual'!$FE$528)+SUMIFS('Resumen Anual'!$GK$634,FR130,'Resumen Anual'!$V$9,FC112,'Resumen Anual'!$FE$586)+SUMIFS('Resumen Anual'!$GK$692,FR130,'Resumen Anual'!$V$9,FC112,'Resumen Anual'!$FE$644)</f>
        <v>0</v>
      </c>
      <c r="GJ130" s="756"/>
      <c r="GK130" s="756"/>
      <c r="GL130" s="756">
        <f>SUMIFS('Resumen Anual'!$AU$54,FR130,'Resumen Anual'!$V$9,FC112,'Resumen Anual'!$L$6)+SUMIFS('Resumen Anual'!$AU$112,FR130,'Resumen Anual'!$V$9,FC112,'Resumen Anual'!$L$64)+SUMIFS('Resumen Anual'!$AU$170,FR130,'Resumen Anual'!$V$9,FC112,'Resumen Anual'!$L$122)+SUMIFS('Resumen Anual'!$AU$228,FR130,'Resumen Anual'!$V$9,FC112,'Resumen Anual'!$L$180)+SUMIFS('Resumen Anual'!$AU$286,FR130,'Resumen Anual'!$V$9,FC112,'Resumen Anual'!$L$238)+SUMIFS('Resumen Anual'!$AU$344,FR130,'Resumen Anual'!$V$9,FC112,'Resumen Anual'!$L$296)+SUMIFS('Resumen Anual'!$AU$402,FR130,'Resumen Anual'!$V$9,FC112,'Resumen Anual'!$L$354)+SUMIFS('Resumen Anual'!$AU$460,FR130,'Resumen Anual'!$V$9,FC112,'Resumen Anual'!$L$412)+SUMIFS('Resumen Anual'!$AU$518,FR130,'Resumen Anual'!$V$9,FC112,'Resumen Anual'!$L$470)+SUMIFS('Resumen Anual'!$AU$576,FR130,'Resumen Anual'!$V$9,FC112,'Resumen Anual'!$L$528)+SUMIFS('Resumen Anual'!$AU$634,FR130,'Resumen Anual'!$V$9,FC112,'Resumen Anual'!$L$586)+SUMIFS('Resumen Anual'!$AU$692,FR130,'Resumen Anual'!$V$9,FC112,'Resumen Anual'!$L$644)+SUMIFS('Resumen Anual'!$CR$54,FR130,'Resumen Anual'!$V$9,FC112,'Resumen Anual'!$BI$6)+SUMIFS('Resumen Anual'!$CR$112,FR130,'Resumen Anual'!$V$9,FC112,'Resumen Anual'!$BI$64)+SUMIFS('Resumen Anual'!$CR$170,FR130,'Resumen Anual'!$V$9,FC112,'Resumen Anual'!$BI$122)+SUMIFS('Resumen Anual'!$CR$228,FR130,'Resumen Anual'!$V$9,FC112,'Resumen Anual'!$BI$180)+SUMIFS('Resumen Anual'!$CR$286,FR130,'Resumen Anual'!$V$9,FC112,'Resumen Anual'!$BI$238)+SUMIFS('Resumen Anual'!$CR$344,FR130,'Resumen Anual'!$V$9,FC112,'Resumen Anual'!$BI$296)+SUMIFS('Resumen Anual'!$CR$402,FR130,'Resumen Anual'!$V$9,FC112,'Resumen Anual'!$BI$354)+SUMIFS('Resumen Anual'!$CR$460,FR130,'Resumen Anual'!$V$9,FC112,'Resumen Anual'!$BI$412)+SUMIFS('Resumen Anual'!$CR$518,FR130,'Resumen Anual'!$V$9,FC112,'Resumen Anual'!$BI$470)+SUMIFS('Resumen Anual'!$CR$576,FR130,'Resumen Anual'!$V$9,FC112,'Resumen Anual'!$BI$528)+SUMIFS('Resumen Anual'!$CR$634,FR130,'Resumen Anual'!$V$9,FC112,'Resumen Anual'!$BI$586)+SUMIFS('Resumen Anual'!$CR$692,FR130,'Resumen Anual'!$V$9,FC112,'Resumen Anual'!$BI$644)+SUMIFS('Resumen Anual'!$EQ$54,FR130,'Resumen Anual'!$V$9,FC112,'Resumen Anual'!$DH$6)+SUMIFS('Resumen Anual'!$EQ$112,FR130,'Resumen Anual'!$V$9,FC112,'Resumen Anual'!$DH$64)+SUMIFS('Resumen Anual'!$EQ$170,FR130,'Resumen Anual'!$V$9,FC112,'Resumen Anual'!$DH$122)+SUMIFS('Resumen Anual'!$EQ$228,FR130,'Resumen Anual'!$V$9,FC112,'Resumen Anual'!$DH$180)+SUMIFS('Resumen Anual'!$EQ$286,FR130,'Resumen Anual'!$V$9,FC112,'Resumen Anual'!$DH$238)+SUMIFS('Resumen Anual'!$EQ$344,FR130,'Resumen Anual'!$V$9,FC112,'Resumen Anual'!$DH$296)+SUMIFS('Resumen Anual'!$EQ$402,FR130,'Resumen Anual'!$V$9,FC112,'Resumen Anual'!$DH$354)+SUMIFS('Resumen Anual'!$EQ$460,FR130,'Resumen Anual'!$V$9,FC112,'Resumen Anual'!$DH$412)+SUMIFS('Resumen Anual'!$EQ$518,FR130,'Resumen Anual'!$V$9,FC112,'Resumen Anual'!$DH$470)+SUMIFS('Resumen Anual'!$EQ$576,FR130,'Resumen Anual'!$V$9,FC112,'Resumen Anual'!$DH$528)+SUMIFS('Resumen Anual'!$EQ$634,FR130,'Resumen Anual'!$V$9,FC112,'Resumen Anual'!$DH$586)+SUMIFS('Resumen Anual'!$EQ$692,FR130,'Resumen Anual'!$V$9,FC112,'Resumen Anual'!$DH$644)+SUMIFS('Resumen Anual'!$GN$54,FR130,'Resumen Anual'!$V$9,FC112,'Resumen Anual'!$FE$6)+SUMIFS('Resumen Anual'!$GN$112,FR130,'Resumen Anual'!$V$9,FC112,'Resumen Anual'!$FE$64)+SUMIFS('Resumen Anual'!$GN$170,FR130,'Resumen Anual'!$V$9,FC112,'Resumen Anual'!$FE$122)+SUMIFS('Resumen Anual'!$GN$228,FR130,'Resumen Anual'!$V$9,FC112,'Resumen Anual'!$FE$180)+SUMIFS('Resumen Anual'!$GN$286,FR130,'Resumen Anual'!$V$9,FC112,'Resumen Anual'!$FE$238)+SUMIFS('Resumen Anual'!$GN$344,FR130,'Resumen Anual'!$V$9,FC112,'Resumen Anual'!$FE$296)+SUMIFS('Resumen Anual'!$GN$402,FR130,'Resumen Anual'!$V$9,FC112,'Resumen Anual'!$FE$354)+SUMIFS('Resumen Anual'!$GN$460,FR130,'Resumen Anual'!$V$9,FC112,'Resumen Anual'!$FE$412)+SUMIFS('Resumen Anual'!$GN$518,FR130,'Resumen Anual'!$V$9,FC112,'Resumen Anual'!$FE$470)+SUMIFS('Resumen Anual'!$GN$576,FR130,'Resumen Anual'!$V$9,FC112,'Resumen Anual'!$FE$528)+SUMIFS('Resumen Anual'!$GN$634,FR130,'Resumen Anual'!$V$9,FC112,'Resumen Anual'!$FE$586)+SUMIFS('Resumen Anual'!$GN$692,FR130,'Resumen Anual'!$V$9,FC112,'Resumen Anual'!$FE$644)</f>
        <v>0</v>
      </c>
      <c r="GM130" s="756"/>
      <c r="GN130" s="756"/>
      <c r="GO130" s="1200"/>
    </row>
    <row r="131" spans="1:197" ht="5.25" customHeight="1" x14ac:dyDescent="0.25">
      <c r="A131" s="171"/>
      <c r="B131" s="657"/>
      <c r="C131" s="657"/>
      <c r="D131" s="657"/>
      <c r="E131" s="657"/>
      <c r="F131" s="625"/>
      <c r="G131" s="625"/>
      <c r="H131" s="625"/>
      <c r="I131" s="625"/>
      <c r="J131" s="625"/>
      <c r="K131" s="625"/>
      <c r="L131" s="625"/>
      <c r="M131" s="625"/>
      <c r="N131" s="657"/>
      <c r="O131" s="657"/>
      <c r="P131" s="657"/>
      <c r="Q131" s="657"/>
      <c r="R131" s="657"/>
      <c r="S131" s="657"/>
      <c r="T131" s="657"/>
      <c r="U131" s="657"/>
      <c r="V131" s="657"/>
      <c r="W131" s="657"/>
      <c r="X131" s="657"/>
      <c r="Y131" s="15"/>
      <c r="Z131" s="773"/>
      <c r="AA131" s="774"/>
      <c r="AB131" s="774"/>
      <c r="AC131" s="774"/>
      <c r="AD131" s="774"/>
      <c r="AE131" s="770"/>
      <c r="AF131" s="770"/>
      <c r="AG131" s="770"/>
      <c r="AH131" s="770"/>
      <c r="AI131" s="770"/>
      <c r="AJ131" s="770"/>
      <c r="AK131" s="770"/>
      <c r="AL131" s="770"/>
      <c r="AM131" s="770"/>
      <c r="AN131" s="770"/>
      <c r="AO131" s="770"/>
      <c r="AP131" s="770"/>
      <c r="AQ131" s="756"/>
      <c r="AR131" s="756"/>
      <c r="AS131" s="756"/>
      <c r="AT131" s="756"/>
      <c r="AU131" s="756"/>
      <c r="AV131" s="1215"/>
      <c r="AW131" s="1200"/>
      <c r="AX131" s="171"/>
      <c r="AY131" s="657"/>
      <c r="AZ131" s="657"/>
      <c r="BA131" s="657"/>
      <c r="BB131" s="657"/>
      <c r="BC131" s="625"/>
      <c r="BD131" s="625"/>
      <c r="BE131" s="625"/>
      <c r="BF131" s="625"/>
      <c r="BG131" s="625"/>
      <c r="BH131" s="625"/>
      <c r="BI131" s="625"/>
      <c r="BJ131" s="625"/>
      <c r="BK131" s="657"/>
      <c r="BL131" s="657"/>
      <c r="BM131" s="657"/>
      <c r="BN131" s="657"/>
      <c r="BO131" s="657"/>
      <c r="BP131" s="657"/>
      <c r="BQ131" s="657"/>
      <c r="BR131" s="657"/>
      <c r="BS131" s="657"/>
      <c r="BT131" s="657"/>
      <c r="BU131" s="657"/>
      <c r="BV131" s="15"/>
      <c r="BW131" s="773"/>
      <c r="BX131" s="774"/>
      <c r="BY131" s="774"/>
      <c r="BZ131" s="774"/>
      <c r="CA131" s="774"/>
      <c r="CB131" s="770"/>
      <c r="CC131" s="770"/>
      <c r="CD131" s="770"/>
      <c r="CE131" s="770"/>
      <c r="CF131" s="770"/>
      <c r="CG131" s="770"/>
      <c r="CH131" s="770"/>
      <c r="CI131" s="770"/>
      <c r="CJ131" s="770"/>
      <c r="CK131" s="770"/>
      <c r="CL131" s="770"/>
      <c r="CM131" s="770"/>
      <c r="CN131" s="756"/>
      <c r="CO131" s="756"/>
      <c r="CP131" s="756"/>
      <c r="CQ131" s="756"/>
      <c r="CR131" s="756"/>
      <c r="CS131" s="756"/>
      <c r="CT131" s="1200"/>
      <c r="CU131" s="1199"/>
      <c r="CV131" s="171"/>
      <c r="CW131" s="657"/>
      <c r="CX131" s="657"/>
      <c r="CY131" s="657"/>
      <c r="CZ131" s="657"/>
      <c r="DA131" s="625"/>
      <c r="DB131" s="625"/>
      <c r="DC131" s="625"/>
      <c r="DD131" s="625"/>
      <c r="DE131" s="625"/>
      <c r="DF131" s="625"/>
      <c r="DG131" s="625"/>
      <c r="DH131" s="625"/>
      <c r="DI131" s="657"/>
      <c r="DJ131" s="657"/>
      <c r="DK131" s="657"/>
      <c r="DL131" s="657"/>
      <c r="DM131" s="657"/>
      <c r="DN131" s="657"/>
      <c r="DO131" s="657"/>
      <c r="DP131" s="657"/>
      <c r="DQ131" s="657"/>
      <c r="DR131" s="657"/>
      <c r="DS131" s="657"/>
      <c r="DT131" s="15"/>
      <c r="DU131" s="773"/>
      <c r="DV131" s="774"/>
      <c r="DW131" s="774"/>
      <c r="DX131" s="774"/>
      <c r="DY131" s="774"/>
      <c r="DZ131" s="770"/>
      <c r="EA131" s="770"/>
      <c r="EB131" s="770"/>
      <c r="EC131" s="770"/>
      <c r="ED131" s="770"/>
      <c r="EE131" s="770"/>
      <c r="EF131" s="770"/>
      <c r="EG131" s="770"/>
      <c r="EH131" s="770"/>
      <c r="EI131" s="770"/>
      <c r="EJ131" s="770"/>
      <c r="EK131" s="770"/>
      <c r="EL131" s="756"/>
      <c r="EM131" s="756"/>
      <c r="EN131" s="756"/>
      <c r="EO131" s="756"/>
      <c r="EP131" s="756"/>
      <c r="EQ131" s="1215"/>
      <c r="ER131" s="1200"/>
      <c r="ES131" s="171"/>
      <c r="ET131" s="657"/>
      <c r="EU131" s="657"/>
      <c r="EV131" s="657"/>
      <c r="EW131" s="657"/>
      <c r="EX131" s="625"/>
      <c r="EY131" s="625"/>
      <c r="EZ131" s="625"/>
      <c r="FA131" s="625"/>
      <c r="FB131" s="625"/>
      <c r="FC131" s="625"/>
      <c r="FD131" s="625"/>
      <c r="FE131" s="625"/>
      <c r="FF131" s="657"/>
      <c r="FG131" s="657"/>
      <c r="FH131" s="657"/>
      <c r="FI131" s="657"/>
      <c r="FJ131" s="657"/>
      <c r="FK131" s="657"/>
      <c r="FL131" s="657"/>
      <c r="FM131" s="657"/>
      <c r="FN131" s="657"/>
      <c r="FO131" s="657"/>
      <c r="FP131" s="657"/>
      <c r="FQ131" s="15"/>
      <c r="FR131" s="773"/>
      <c r="FS131" s="774"/>
      <c r="FT131" s="774"/>
      <c r="FU131" s="774"/>
      <c r="FV131" s="774"/>
      <c r="FW131" s="770"/>
      <c r="FX131" s="770"/>
      <c r="FY131" s="770"/>
      <c r="FZ131" s="770"/>
      <c r="GA131" s="770"/>
      <c r="GB131" s="770"/>
      <c r="GC131" s="770"/>
      <c r="GD131" s="770"/>
      <c r="GE131" s="770"/>
      <c r="GF131" s="770"/>
      <c r="GG131" s="770"/>
      <c r="GH131" s="770"/>
      <c r="GI131" s="756"/>
      <c r="GJ131" s="756"/>
      <c r="GK131" s="756"/>
      <c r="GL131" s="756"/>
      <c r="GM131" s="756"/>
      <c r="GN131" s="756"/>
      <c r="GO131" s="1200"/>
    </row>
    <row r="132" spans="1:197" ht="13.5" customHeight="1" x14ac:dyDescent="0.25">
      <c r="A132" s="171"/>
      <c r="B132" s="775" t="str">
        <f>'Resumen Anual'!$C$30</f>
        <v>SIC</v>
      </c>
      <c r="C132" s="776"/>
      <c r="D132" s="776"/>
      <c r="E132" s="776"/>
      <c r="F132" s="761">
        <f>SUMIF('Resumen Anual'!$FE$622,K112,'Resumen Anual'!$FA$646)+SUMIF('Resumen Anual'!$DH$622,K112,'Resumen Anual'!$DD$646)+SUMIF('Resumen Anual'!$BI$622,K112,'Resumen Anual'!$BE$646)+SUMIF('Resumen Anual'!$L$622,K112,'Resumen Anual'!$H$646)+SUMIF('Resumen Anual'!$FE$566,K112,'Resumen Anual'!$FA$590)+SUMIF('Resumen Anual'!$DH$566,K112,'Resumen Anual'!$DD$590)+SUMIF('Resumen Anual'!$BI$566,K112,'Resumen Anual'!$BE$590)+SUMIF('Resumen Anual'!$L$566,K112,'Resumen Anual'!$H$590)+SUMIF('Resumen Anual'!$FE$510,K112,'Resumen Anual'!$FA$534)+SUMIF('Resumen Anual'!$DH$510,K112,'Resumen Anual'!$DD$534)+SUMIF('Resumen Anual'!$BI$510,K112,'Resumen Anual'!$BE$534)+SUMIF('Resumen Anual'!$L$510,K112,'Resumen Anual'!$H$534)+SUMIF('Resumen Anual'!$FE$454,K112,'Resumen Anual'!$FA$478)+SUMIF('Resumen Anual'!$DH$454,K112,'Resumen Anual'!$DD$478)+SUMIF('Resumen Anual'!$BI$454,K112,'Resumen Anual'!$BE$478)+SUMIF('Resumen Anual'!$L$454,K112,'Resumen Anual'!$H$478)+SUMIF('Resumen Anual'!$FE$398,K112,'Resumen Anual'!$FA$422)+SUMIF('Resumen Anual'!$DH$398,K112,'Resumen Anual'!$DD$422)+SUMIF('Resumen Anual'!$BI$398,K112,'Resumen Anual'!$BE$422)+SUMIF('Resumen Anual'!$L$398,K112,'Resumen Anual'!$H$422)+SUMIF('Resumen Anual'!$FE$342,K112,'Resumen Anual'!$FA$366)+SUMIF('Resumen Anual'!$DH$342,K112,'Resumen Anual'!$DD$366)+SUMIF('Resumen Anual'!$BI$342,K112,'Resumen Anual'!$BE$366)+SUMIF('Resumen Anual'!$L$342,K112,'Resumen Anual'!$H$366)+SUMIF('Resumen Anual'!$FE$286,K112,'Resumen Anual'!$FA$310)+SUMIF('Resumen Anual'!$DH$286,K112,'Resumen Anual'!$DD$310)+SUMIF('Resumen Anual'!$BI$286,K112,'Resumen Anual'!$BE$310)+SUMIF('Resumen Anual'!$L$286,K112,'Resumen Anual'!$H$310)+SUMIF('Resumen Anual'!$FE$230,K112,'Resumen Anual'!$FA$254)+SUMIF('Resumen Anual'!$DH$230,K112,'Resumen Anual'!$DD$254)+SUMIF('Resumen Anual'!$BI$230,K112,'Resumen Anual'!$BE$254)+SUMIF('Resumen Anual'!$L$230,K112,'Resumen Anual'!$H$254)+SUMIF('Resumen Anual'!$FE$174,K112,'Resumen Anual'!$FA$198)+SUMIF('Resumen Anual'!$DH$174,K112,'Resumen Anual'!$DD$198)+SUMIF('Resumen Anual'!$BI$174,K112,'Resumen Anual'!$BE$198)+SUMIF('Resumen Anual'!$L$174,K112,'Resumen Anual'!$H$198)+SUMIF('Resumen Anual'!$FE$118,K112,'Resumen Anual'!$FA$142)+SUMIF('Resumen Anual'!$DH$118,K112,'Resumen Anual'!$DD$142)+SUMIF('Resumen Anual'!$BI$118,K112,'Resumen Anual'!$BE$142)+SUMIF('Resumen Anual'!$L$118,K112,'Resumen Anual'!$H$142)+SUMIF('Resumen Anual'!$FE$62,K112,'Resumen Anual'!$FA$86)+SUMIF('Resumen Anual'!$DH$62,K112,'Resumen Anual'!$DD$86)+SUMIF('Resumen Anual'!$BI$62,K112,'Resumen Anual'!$BE$86)+SUMIF('Resumen Anual'!$L$62,K112,'Resumen Anual'!$H$86)+SUMIF('Resumen Anual'!$FE$6,K112,'Resumen Anual'!$FA$30)+SUMIF('Resumen Anual'!$DH$6,K112,'Resumen Anual'!$DD$30)+SUMIF('Resumen Anual'!$BI$6,K112,'Resumen Anual'!$BE$30)+SUMIF('Resumen Anual'!$L$6,K112,'Resumen Anual'!$H$30)+SUMIF('Bitácoras Anteriores'!$K$6,K112,'Bitácoras Anteriores'!$F$26)+SUMIF('Bitácoras Anteriores'!$K$59,$K$6,'Bitácoras Anteriores'!$F$79)+SUMIF('Bitácoras Anteriores'!$K$112,K112,'Bitácoras Anteriores'!$F$132)+SUMIF('Bitácoras Anteriores'!$K$165,K112,'Bitácoras Anteriores'!$F$185)+SUMIF('Bitácoras Anteriores'!$K$218,K112,'Bitácoras Anteriores'!$F$238)+SUMIF('Bitácoras Anteriores'!$K$271,K112,'Bitácoras Anteriores'!$F$291)+SUMIF('Bitácoras Anteriores'!$K$324,K112,'Bitácoras Anteriores'!$F$344)+SUMIF('Bitácoras Anteriores'!$BH$6,K112,'Bitácoras Anteriores'!$BD$26)+SUMIF('Bitácoras Anteriores'!$BH$59,$K$6,'Bitácoras Anteriores'!$BD$79)+SUMIF('Bitácoras Anteriores'!$BH$112,K112,'Bitácoras Anteriores'!$BD$132)+SUMIF('Bitácoras Anteriores'!$BH$165,K112,'Bitácoras Anteriores'!$BD$185)+SUMIF('Bitácoras Anteriores'!$BH$218,K112,'Bitácoras Anteriores'!$BD$238)+SUMIF('Bitácoras Anteriores'!$BH$271,K112,'Bitácoras Anteriores'!$BD$291)+SUMIF('Bitácoras Anteriores'!$BH$324,K112,'Bitácoras Anteriores'!$BD$344)+SUMIF('Bitácoras Anteriores'!$DF$6,K112,'Bitácoras Anteriores'!$DB$26)+SUMIF('Bitácoras Anteriores'!$DF$59,$K$6,'Bitácoras Anteriores'!$DB$79)+SUMIF('Bitácoras Anteriores'!$DF$112,K112,'Bitácoras Anteriores'!$DB$132)+SUMIF('Bitácoras Anteriores'!$DF$165,K112,'Bitácoras Anteriores'!$DB$185)+SUMIF('Bitácoras Anteriores'!$DF$218,K112,'Bitácoras Anteriores'!$DB$238)+SUMIF('Bitácoras Anteriores'!$DF$271,K112,'Bitácoras Anteriores'!$DB$291)+SUMIF('Bitácoras Anteriores'!$DF$324,K112,'Bitácoras Anteriores'!$DB$344)+SUMIF('Bitácoras Anteriores'!$FC$6,K112,'Bitácoras Anteriores'!$EY$26)+SUMIF('Bitácoras Anteriores'!$FC$59,$K$6,'Bitácoras Anteriores'!$EY$79)+SUMIF('Bitácoras Anteriores'!$FC$112,K112,'Bitácoras Anteriores'!$EY$132)+SUMIF('Bitácoras Anteriores'!$FC$165,K112,'Bitácoras Anteriores'!$EY$185)+SUMIF('Bitácoras Anteriores'!$FC$218,K112,'Bitácoras Anteriores'!$EY$238)+SUMIF('Bitácoras Anteriores'!$FC$271,K112,'Bitácoras Anteriores'!$EY$291)+SUMIF('Bitácoras Anteriores'!$FC$324,K112,'Bitácoras Anteriores'!$EY$344)</f>
        <v>0</v>
      </c>
      <c r="G132" s="762"/>
      <c r="H132" s="762"/>
      <c r="I132" s="762"/>
      <c r="J132" s="762"/>
      <c r="K132" s="762"/>
      <c r="L132" s="763"/>
      <c r="M132" s="632"/>
      <c r="N132" s="779" t="str">
        <f>'Resumen Anual'!$O$30</f>
        <v>NOCHE</v>
      </c>
      <c r="O132" s="776"/>
      <c r="P132" s="776"/>
      <c r="Q132" s="776"/>
      <c r="R132" s="780"/>
      <c r="S132" s="782">
        <f>SUMIF('Resumen Anual'!$FE$622,K112,'Resumen Anual'!$FM$646)+SUMIF('Resumen Anual'!$DH$622,K112,'Resumen Anual'!$DP$646)+SUMIF('Resumen Anual'!$BI$622,K112,'Resumen Anual'!$BQ$646)+SUMIF('Resumen Anual'!$L$622,K112,'Resumen Anual'!$T$646)+SUMIF('Resumen Anual'!$FE$566,K112,'Resumen Anual'!$FM$590)+SUMIF('Resumen Anual'!$DH$566,K112,'Resumen Anual'!$DP$590)+SUMIF('Resumen Anual'!$BI$566,K112,'Resumen Anual'!$BQ$590)+SUMIF('Resumen Anual'!$L$566,K112,'Resumen Anual'!$T$590)+SUMIF('Resumen Anual'!$FE$510,K112,'Resumen Anual'!$FM$534)+SUMIF('Resumen Anual'!$DH$510,K112,'Resumen Anual'!$DP$534)+SUMIF('Resumen Anual'!$BI$510,K112,'Resumen Anual'!$BQ$534)+SUMIF('Resumen Anual'!$L$510,K112,'Resumen Anual'!$T$534)+SUMIF('Resumen Anual'!$FE$454,K112,'Resumen Anual'!$FM$478)+SUMIF('Resumen Anual'!$DH$454,K112,'Resumen Anual'!$DP$478)+SUMIF('Resumen Anual'!$BI$454,K112,'Resumen Anual'!$BQ$478)+SUMIF('Resumen Anual'!$L$454,K112,'Resumen Anual'!$T$478)+SUMIF('Resumen Anual'!$FE$398,K112,'Resumen Anual'!$FM$422)+SUMIF('Resumen Anual'!$DH$398,K112,'Resumen Anual'!$DP$422)+SUMIF('Resumen Anual'!$BI$398,K112,'Resumen Anual'!$BQ$422)+SUMIF('Resumen Anual'!$L$398,K112,'Resumen Anual'!$T$422)+SUMIF('Resumen Anual'!$FE$342,K112,'Resumen Anual'!$FM$366)+SUMIF('Resumen Anual'!$DH$342,K112,'Resumen Anual'!$DP$366)+SUMIF('Resumen Anual'!$BI$342,K112,'Resumen Anual'!$BQ$366)+SUMIF('Resumen Anual'!$L$342,K112,'Resumen Anual'!$T$366)+SUMIF('Resumen Anual'!$FE$286,K112,'Resumen Anual'!$FM$310)+SUMIF('Resumen Anual'!$DH$286,K112,'Resumen Anual'!$DP$310)+SUMIF('Resumen Anual'!$BI$286,K112,'Resumen Anual'!$BQ$310)+SUMIF('Resumen Anual'!$L$286,K112,'Resumen Anual'!$T$310)+SUMIF('Resumen Anual'!$FE$230,K112,'Resumen Anual'!$FM$254)+SUMIF('Resumen Anual'!$DH$230,K112,'Resumen Anual'!$DP$254)+SUMIF('Resumen Anual'!$BI$230,K112,'Resumen Anual'!$BQ$254)+SUMIF('Resumen Anual'!$L$230,K112,'Resumen Anual'!$T$254)+SUMIF('Resumen Anual'!$FE$174,K112,'Resumen Anual'!$FM$198)+SUMIF('Resumen Anual'!$DH$174,K112,'Resumen Anual'!$DP$198)+SUMIF('Resumen Anual'!$BI$174,K112,'Resumen Anual'!$BQ$198)+SUMIF('Resumen Anual'!$L$174,K112,'Resumen Anual'!$T$198)+SUMIF('Resumen Anual'!$FE$118,K112,'Resumen Anual'!$FM$142)+SUMIF('Resumen Anual'!$DH$118,K112,'Resumen Anual'!$DP$142)+SUMIF('Resumen Anual'!$BI$118,K112,'Resumen Anual'!$BQ$142)+SUMIF('Resumen Anual'!$L$118,K112,'Resumen Anual'!$T$142)+SUMIF('Resumen Anual'!$FE$62,K112,'Resumen Anual'!$FM$86)+SUMIF('Resumen Anual'!$DH$62,K112,'Resumen Anual'!$DP$86)+SUMIF('Resumen Anual'!$BI$62,K112,'Resumen Anual'!$BQ$86)+SUMIF('Resumen Anual'!$L$62,K112,'Resumen Anual'!$T$86)+SUMIF('Resumen Anual'!$FE$6,K112,'Resumen Anual'!$FM$30)+SUMIF('Resumen Anual'!$DH$6,K112,'Resumen Anual'!$DP$30)+SUMIF('Resumen Anual'!$BI$6,K112,'Resumen Anual'!$BQ$30)+SUMIF('Resumen Anual'!$L$6,K112,'Resumen Anual'!$T$30)+SUMIF('Bitácoras Anteriores'!$K$6,K112,'Bitácoras Anteriores'!$S$26)+SUMIF('Bitácoras Anteriores'!$K$59,$K$6,'Bitácoras Anteriores'!$S$79)+SUMIF('Bitácoras Anteriores'!$K$112,K112,'Bitácoras Anteriores'!$S$132)+SUMIF('Bitácoras Anteriores'!$K$165,K112,'Bitácoras Anteriores'!$S$185)+SUMIF('Bitácoras Anteriores'!$K$218,K112,'Bitácoras Anteriores'!$S$238)+SUMIF('Bitácoras Anteriores'!$K$271,K112,'Bitácoras Anteriores'!$S$291)+SUMIF('Bitácoras Anteriores'!$K$324,K112,'Bitácoras Anteriores'!$S$344)+SUMIF('Bitácoras Anteriores'!$BH$6,K112,'Bitácoras Anteriores'!$BP$26)+SUMIF('Bitácoras Anteriores'!$BH$59,$K$6,'Bitácoras Anteriores'!$BP$79)+SUMIF('Bitácoras Anteriores'!$BH$112,K112,'Bitácoras Anteriores'!$BP$132)+SUMIF('Bitácoras Anteriores'!$BH$165,K112,'Bitácoras Anteriores'!$BP$185)+SUMIF('Bitácoras Anteriores'!$BH$218,K112,'Bitácoras Anteriores'!$BP$238)+SUMIF('Bitácoras Anteriores'!$BH$271,K112,'Bitácoras Anteriores'!$BP$291)+SUMIF('Bitácoras Anteriores'!$BH$324,K112,'Bitácoras Anteriores'!$BP$344)+SUMIF('Bitácoras Anteriores'!$DF$6,K112,'Bitácoras Anteriores'!$DN$26)+SUMIF('Bitácoras Anteriores'!$DF$59,$K$6,'Bitácoras Anteriores'!$DN$79)+SUMIF('Bitácoras Anteriores'!$DF$112,K112,'Bitácoras Anteriores'!$DN$132)+SUMIF('Bitácoras Anteriores'!$DF$165,K112,'Bitácoras Anteriores'!$DN$185)+SUMIF('Bitácoras Anteriores'!$DF$218,K112,'Bitácoras Anteriores'!$DN$238)+SUMIF('Bitácoras Anteriores'!$DF$271,K112,'Bitácoras Anteriores'!$DN$291)+SUMIF('Bitácoras Anteriores'!$DF$324,K112,'Bitácoras Anteriores'!$DN$344)+SUMIF('Bitácoras Anteriores'!$FC$6,K112,'Bitácoras Anteriores'!$FK$26)+SUMIF('Bitácoras Anteriores'!$FC$59,$K$6,'Bitácoras Anteriores'!$FK$79)+SUMIF('Bitácoras Anteriores'!$FC$112,K112,'Bitácoras Anteriores'!$FK$132)+SUMIF('Bitácoras Anteriores'!$FC$165,K112,'Bitácoras Anteriores'!$FK$185)+SUMIF('Bitácoras Anteriores'!$FC$218,K112,'Bitácoras Anteriores'!$FK$238)+SUMIF('Bitácoras Anteriores'!$FC$271,K112,'Bitácoras Anteriores'!$FK$291)+SUMIF('Bitácoras Anteriores'!$FC$324,K112,'Bitácoras Anteriores'!$FK$344)</f>
        <v>0</v>
      </c>
      <c r="T132" s="783"/>
      <c r="U132" s="783"/>
      <c r="V132" s="783"/>
      <c r="W132" s="783"/>
      <c r="X132" s="784"/>
      <c r="Y132" s="15"/>
      <c r="Z132" s="771">
        <f>IF(Z118=0," ",Z118+7)</f>
        <v>2029</v>
      </c>
      <c r="AA132" s="772"/>
      <c r="AB132" s="772"/>
      <c r="AC132" s="772"/>
      <c r="AD132" s="772"/>
      <c r="AE132" s="1214">
        <f>SUMIFS('Resumen Anual'!$AF$54,Z132,'Resumen Anual'!$V$9,K112,'Resumen Anual'!$L$6)+SUMIFS('Resumen Anual'!$AF$112,Z132,'Resumen Anual'!$V$9,K112,'Resumen Anual'!$L$64)+SUMIFS('Resumen Anual'!$AF$170,Z132,'Resumen Anual'!$V$9,K112,'Resumen Anual'!$L$122)+SUMIFS('Resumen Anual'!$AF$228,Z132,'Resumen Anual'!$V$9,K112,'Resumen Anual'!$L$180)+SUMIFS('Resumen Anual'!$AF$286,Z132,'Resumen Anual'!$V$9,K112,'Resumen Anual'!$L$238)+SUMIFS('Resumen Anual'!$AF$344,Z132,'Resumen Anual'!$V$9,K112,'Resumen Anual'!$L$296)+SUMIFS('Resumen Anual'!$AF$402,Z132,'Resumen Anual'!$V$9,K112,'Resumen Anual'!$L$354)+SUMIFS('Resumen Anual'!$AF$460,Z132,'Resumen Anual'!$V$9,K112,'Resumen Anual'!$L$412)+SUMIFS('Resumen Anual'!$AF$518,Z132,'Resumen Anual'!$V$9,K112,'Resumen Anual'!$L$470)+SUMIFS('Resumen Anual'!$AF$576,Z132,'Resumen Anual'!$V$9,K112,'Resumen Anual'!$L$528)+SUMIFS('Resumen Anual'!$AF$634,Z132,'Resumen Anual'!$V$9,K112,'Resumen Anual'!$L$586)+SUMIFS('Resumen Anual'!$AF$692,Z132,'Resumen Anual'!$V$9,K112,'Resumen Anual'!$L$644)+SUMIFS('Resumen Anual'!$CC$54,Z132,'Resumen Anual'!$V$9,K112,'Resumen Anual'!$BI$6)+SUMIFS('Resumen Anual'!$CC$112,Z132,'Resumen Anual'!$V$9,K112,'Resumen Anual'!$BI$64)+SUMIFS('Resumen Anual'!$CC$170,Z132,'Resumen Anual'!$V$9,K112,'Resumen Anual'!$BI$122)+SUMIFS('Resumen Anual'!$CC$228,Z132,'Resumen Anual'!$V$9,K112,'Resumen Anual'!$BI$180)+SUMIFS('Resumen Anual'!$CC$286,Z132,'Resumen Anual'!$V$9,K112,'Resumen Anual'!$BI$238)+SUMIFS('Resumen Anual'!$CC$344,Z132,'Resumen Anual'!$V$9,K112,'Resumen Anual'!$BI$296)+SUMIFS('Resumen Anual'!$CC$402,Z132,'Resumen Anual'!$V$9,K112,'Resumen Anual'!$BI$354)+SUMIFS('Resumen Anual'!$CC$460,Z132,'Resumen Anual'!$V$9,K112,'Resumen Anual'!$BI$412)+SUMIFS('Resumen Anual'!$CC$518,Z132,'Resumen Anual'!$V$9,K112,'Resumen Anual'!$BI$470)+SUMIFS('Resumen Anual'!$CC$576,Z132,'Resumen Anual'!$V$9,K112,'Resumen Anual'!$BI$528)+SUMIFS('Resumen Anual'!$CC$634,Z132,'Resumen Anual'!$V$9,K112,'Resumen Anual'!$BI$586)+SUMIFS('Resumen Anual'!$CC$692,Z132,'Resumen Anual'!$V$9,K112,'Resumen Anual'!$BI$644)+SUMIFS('Resumen Anual'!$EB$54,Z132,'Resumen Anual'!$V$9,K112,'Resumen Anual'!$DH$6)+SUMIFS('Resumen Anual'!$EB$112,Z132,'Resumen Anual'!$V$9,K112,'Resumen Anual'!$DH$64)+SUMIFS('Resumen Anual'!$EB$170,Z132,'Resumen Anual'!$V$9,K112,'Resumen Anual'!$DH$122)+SUMIFS('Resumen Anual'!$EB$228,Z132,'Resumen Anual'!$V$9,K112,'Resumen Anual'!$DH$180)+SUMIFS('Resumen Anual'!$EB$286,Z132,'Resumen Anual'!$V$9,K112,'Resumen Anual'!$DH$238)+SUMIFS('Resumen Anual'!$EB$344,Z132,'Resumen Anual'!$V$9,K112,'Resumen Anual'!$DH$296)+SUMIFS('Resumen Anual'!$EB$402,Z132,'Resumen Anual'!$V$9,K112,'Resumen Anual'!$DH$354)+SUMIFS('Resumen Anual'!$EB$460,Z132,'Resumen Anual'!$V$9,K112,'Resumen Anual'!$DH$412)+SUMIFS('Resumen Anual'!$EB$518,Z132,'Resumen Anual'!$V$9,K112,'Resumen Anual'!$DH$470)+SUMIFS('Resumen Anual'!$EB$576,Z132,'Resumen Anual'!$V$9,K112,'Resumen Anual'!$DH$528)+SUMIFS('Resumen Anual'!$EB$634,Z132,'Resumen Anual'!$V$9,K112,'Resumen Anual'!$DH$586)+SUMIFS('Resumen Anual'!$EB$692,Z132,'Resumen Anual'!$V$9,K112,'Resumen Anual'!$DH$644)+SUMIFS('Resumen Anual'!$FY$54,Z132,'Resumen Anual'!$V$9,K112,'Resumen Anual'!$FE$6)+SUMIFS('Resumen Anual'!$FY$112,Z132,'Resumen Anual'!$V$9,K112,'Resumen Anual'!$FE$64)+SUMIFS('Resumen Anual'!$FY$170,Z132,'Resumen Anual'!$V$9,K112,'Resumen Anual'!$FE$122)+SUMIFS('Resumen Anual'!$FY$228,Z132,'Resumen Anual'!$V$9,K112,'Resumen Anual'!$FE$180)+SUMIFS('Resumen Anual'!$FY$286,Z132,'Resumen Anual'!$V$9,K112,'Resumen Anual'!$FE$238)+SUMIFS('Resumen Anual'!$FY$344,Z132,'Resumen Anual'!$V$9,K112,'Resumen Anual'!$FE$296)+SUMIFS('Resumen Anual'!$FY$402,Z132,'Resumen Anual'!$V$9,K112,'Resumen Anual'!$FE$354)+SUMIFS('Resumen Anual'!$FY$460,Z132,'Resumen Anual'!$V$9,K112,'Resumen Anual'!$FE$412)+SUMIFS('Resumen Anual'!$FY$518,Z132,'Resumen Anual'!$V$9,K112,'Resumen Anual'!$FE$470)+SUMIFS('Resumen Anual'!$FY$576,Z132,'Resumen Anual'!$V$9,K112,'Resumen Anual'!$FE$528)+SUMIFS('Resumen Anual'!$FY$634,Z132,'Resumen Anual'!$V$9,K112,'Resumen Anual'!$FE$586)+SUMIFS('Resumen Anual'!$FY$692,Z132,'Resumen Anual'!$V$9,K112,'Resumen Anual'!$FE$644)</f>
        <v>0</v>
      </c>
      <c r="AF132" s="770"/>
      <c r="AG132" s="770"/>
      <c r="AH132" s="770"/>
      <c r="AI132" s="770">
        <f>SUMIFS('Resumen Anual'!$AJ$54,Z132,'Resumen Anual'!$V$9,K112,'Resumen Anual'!$L$6)+SUMIFS('Resumen Anual'!$AJ$112,Z132,'Resumen Anual'!$V$9,K112,'Resumen Anual'!$L$64)+SUMIFS('Resumen Anual'!$AJ$170,Z132,'Resumen Anual'!$V$9,K112,'Resumen Anual'!$L$122)+SUMIFS('Resumen Anual'!$AJ$228,Z132,'Resumen Anual'!$V$9,K112,'Resumen Anual'!$L$180)+SUMIFS('Resumen Anual'!$AJ$286,Z132,'Resumen Anual'!$V$9,K112,'Resumen Anual'!$L$238)+SUMIFS('Resumen Anual'!$AJ$344,Z132,'Resumen Anual'!$V$9,K112,'Resumen Anual'!$L$296)+SUMIFS('Resumen Anual'!$AJ$402,Z132,'Resumen Anual'!$V$9,K112,'Resumen Anual'!$L$354)+SUMIFS('Resumen Anual'!$AJ$460,Z132,'Resumen Anual'!$V$9,K112,'Resumen Anual'!$L$412)+SUMIFS('Resumen Anual'!$AJ$518,Z132,'Resumen Anual'!$V$9,K112,'Resumen Anual'!$L$470)+SUMIFS('Resumen Anual'!$AJ$576,Z132,'Resumen Anual'!$V$9,K112,'Resumen Anual'!$L$528)+SUMIFS('Resumen Anual'!$AJ$634,Z132,'Resumen Anual'!$V$9,K112,'Resumen Anual'!$L$586)+SUMIFS('Resumen Anual'!$AJ$692,Z132,'Resumen Anual'!$V$9,K112,'Resumen Anual'!$L$644)+SUMIFS('Resumen Anual'!$CG$54,Z132,'Resumen Anual'!$V$9,K112,'Resumen Anual'!$BI$6)+SUMIFS('Resumen Anual'!$CG$112,Z132,'Resumen Anual'!$V$9,K112,'Resumen Anual'!$BI$64)+SUMIFS('Resumen Anual'!$CG$170,Z132,'Resumen Anual'!$V$9,K112,'Resumen Anual'!$BI$122)+SUMIFS('Resumen Anual'!$CG$228,Z132,'Resumen Anual'!$V$9,K112,'Resumen Anual'!$BI$180)+SUMIFS('Resumen Anual'!$CG$286,Z132,'Resumen Anual'!$V$9,K112,'Resumen Anual'!$BI$238)+SUMIFS('Resumen Anual'!$CG$344,Z132,'Resumen Anual'!$V$9,K112,'Resumen Anual'!$BI$296)+SUMIFS('Resumen Anual'!$CG$402,Z132,'Resumen Anual'!$V$9,K112,'Resumen Anual'!$BI$354)+SUMIFS('Resumen Anual'!$CG$460,Z132,'Resumen Anual'!$V$9,K112,'Resumen Anual'!$BI$412)+SUMIFS('Resumen Anual'!$CG$518,Z132,'Resumen Anual'!$V$9,K112,'Resumen Anual'!$BI$470)+SUMIFS('Resumen Anual'!$CG$576,Z132,'Resumen Anual'!$V$9,K112,'Resumen Anual'!$BI$528)+SUMIFS('Resumen Anual'!$CG$634,Z132,'Resumen Anual'!$V$9,K112,'Resumen Anual'!$BI$586)+SUMIFS('Resumen Anual'!$CG$692,Z132,'Resumen Anual'!$V$9,K112,'Resumen Anual'!$BI$644)+SUMIFS('Resumen Anual'!$EF$54,Z132,'Resumen Anual'!$V$9,K112,'Resumen Anual'!$DH$6)+SUMIFS('Resumen Anual'!$EF$112,Z132,'Resumen Anual'!$V$9,K112,'Resumen Anual'!$DH$64)+SUMIFS('Resumen Anual'!$EF$170,Z132,'Resumen Anual'!$V$9,K112,'Resumen Anual'!$DH$122)+SUMIFS('Resumen Anual'!$EF$228,Z132,'Resumen Anual'!$V$9,K112,'Resumen Anual'!$DH$180)+SUMIFS('Resumen Anual'!$EF$286,Z132,'Resumen Anual'!$V$9,K112,'Resumen Anual'!$DH$238)+SUMIFS('Resumen Anual'!$EF$344,Z132,'Resumen Anual'!$V$9,K112,'Resumen Anual'!$DH$296)+SUMIFS('Resumen Anual'!$EF$402,Z132,'Resumen Anual'!$V$9,K112,'Resumen Anual'!$DH$354)+SUMIFS('Resumen Anual'!$EF$460,Z132,'Resumen Anual'!$V$9,K112,'Resumen Anual'!$DH$412)+SUMIFS('Resumen Anual'!$EF$518,Z132,'Resumen Anual'!$V$9,K112,'Resumen Anual'!$DH$470)+SUMIFS('Resumen Anual'!$EF$576,Z132,'Resumen Anual'!$V$9,K112,'Resumen Anual'!$DH$528)+SUMIFS('Resumen Anual'!$EF$634,Z132,'Resumen Anual'!$V$9,K112,'Resumen Anual'!$DH$586)+SUMIFS('Resumen Anual'!$EF$692,Z132,'Resumen Anual'!$V$9,K112,'Resumen Anual'!$DH$644)+SUMIFS('Resumen Anual'!$GC$54,Z132,'Resumen Anual'!$V$9,K112,'Resumen Anual'!$FE$6)+SUMIFS('Resumen Anual'!$GC$112,Z132,'Resumen Anual'!$V$9,K112,'Resumen Anual'!$FE$64)+SUMIFS('Resumen Anual'!$GC$170,Z132,'Resumen Anual'!$V$9,K112,'Resumen Anual'!$FE$122)+SUMIFS('Resumen Anual'!$GC$228,Z132,'Resumen Anual'!$V$9,K112,'Resumen Anual'!$FE$180)+SUMIFS('Resumen Anual'!$GC$286,Z132,'Resumen Anual'!$V$9,K112,'Resumen Anual'!$FE$238)+SUMIFS('Resumen Anual'!$GC$344,Z132,'Resumen Anual'!$V$9,K112,'Resumen Anual'!$FE$296)+SUMIFS('Resumen Anual'!$GC$402,Z132,'Resumen Anual'!$V$9,K112,'Resumen Anual'!$FE$354)+SUMIFS('Resumen Anual'!$GC$460,Z132,'Resumen Anual'!$V$9,K112,'Resumen Anual'!$FE$412)+SUMIFS('Resumen Anual'!$GC$518,Z132,'Resumen Anual'!$V$9,K112,'Resumen Anual'!$FE$470)+SUMIFS('Resumen Anual'!$GC$576,Z132,'Resumen Anual'!$V$9,K112,'Resumen Anual'!$FE$528)+SUMIFS('Resumen Anual'!$GC$634,Z132,'Resumen Anual'!$V$9,K112,'Resumen Anual'!$FE$586)+SUMIFS('Resumen Anual'!$GC$692,Z132,'Resumen Anual'!$V$9,K112,'Resumen Anual'!$FE$644)</f>
        <v>0</v>
      </c>
      <c r="AJ132" s="770"/>
      <c r="AK132" s="770"/>
      <c r="AL132" s="770"/>
      <c r="AM132" s="770">
        <f>SUMIFS('Resumen Anual'!$AN$54,Z132,'Resumen Anual'!$V$9,K112,'Resumen Anual'!$L$6)+SUMIFS('Resumen Anual'!$AN$112,Z132,'Resumen Anual'!$V$9,K112,'Resumen Anual'!$L$64)+SUMIFS('Resumen Anual'!$AN$170,Z132,'Resumen Anual'!$V$9,K112,'Resumen Anual'!$L$122)+SUMIFS('Resumen Anual'!$AN$228,Z132,'Resumen Anual'!$V$9,K112,'Resumen Anual'!$L$180)+SUMIFS('Resumen Anual'!$AN$286,Z132,'Resumen Anual'!$V$9,K112,'Resumen Anual'!$L$238)+SUMIFS('Resumen Anual'!$AN$344,Z132,'Resumen Anual'!$V$9,K112,'Resumen Anual'!$L$296)+SUMIFS('Resumen Anual'!$AN$402,Z132,'Resumen Anual'!$V$9,K112,'Resumen Anual'!$L$354)+SUMIFS('Resumen Anual'!$AN$460,Z132,'Resumen Anual'!$V$9,K112,'Resumen Anual'!$L$412)+SUMIFS('Resumen Anual'!$AN$518,Z132,'Resumen Anual'!$V$9,K112,'Resumen Anual'!$L$470)+SUMIFS('Resumen Anual'!$AN$576,Z132,'Resumen Anual'!$V$9,K112,'Resumen Anual'!$L$528)+SUMIFS('Resumen Anual'!$AN$634,Z132,'Resumen Anual'!$V$9,K112,'Resumen Anual'!$L$586)+SUMIFS('Resumen Anual'!$AN$692,Z132,'Resumen Anual'!$V$9,K112,'Resumen Anual'!$L$644)+SUMIFS('Resumen Anual'!$CK$54,Z132,'Resumen Anual'!$V$9,K112,'Resumen Anual'!$BI$6)+SUMIFS('Resumen Anual'!$CK$112,Z132,'Resumen Anual'!$V$9,K112,'Resumen Anual'!$BI$64)+SUMIFS('Resumen Anual'!$CK$170,Z132,'Resumen Anual'!$V$9,K112,'Resumen Anual'!$BI$122)+SUMIFS('Resumen Anual'!$CK$228,Z132,'Resumen Anual'!$V$9,K112,'Resumen Anual'!$BI$180)+SUMIFS('Resumen Anual'!$CK$286,Z132,'Resumen Anual'!$V$9,K112,'Resumen Anual'!$BI$238)+SUMIFS('Resumen Anual'!$CK$344,Z132,'Resumen Anual'!$V$9,K112,'Resumen Anual'!$BI$296)+SUMIFS('Resumen Anual'!$CK$402,Z132,'Resumen Anual'!$V$9,K112,'Resumen Anual'!$BI$354)+SUMIFS('Resumen Anual'!$CK$460,Z132,'Resumen Anual'!$V$9,K112,'Resumen Anual'!$BI$412)+SUMIFS('Resumen Anual'!$CK$518,Z132,'Resumen Anual'!$V$9,K112,'Resumen Anual'!$BI$470)+SUMIFS('Resumen Anual'!$CK$576,Z132,'Resumen Anual'!$V$9,K112,'Resumen Anual'!$BI$528)+SUMIFS('Resumen Anual'!$CK$634,Z132,'Resumen Anual'!$V$9,K112,'Resumen Anual'!$BI$586)+SUMIFS('Resumen Anual'!$CK$692,Z132,'Resumen Anual'!$V$9,K112,'Resumen Anual'!$BI$644)+SUMIFS('Resumen Anual'!$EJ$54,Z132,'Resumen Anual'!$V$9,K112,'Resumen Anual'!$DH$6)+SUMIFS('Resumen Anual'!$EJ$112,Z132,'Resumen Anual'!$V$9,K112,'Resumen Anual'!$DH$64)+SUMIFS('Resumen Anual'!$EJ$170,Z132,'Resumen Anual'!$V$9,K112,'Resumen Anual'!$DH$122)+SUMIFS('Resumen Anual'!$EJ$228,Z132,'Resumen Anual'!$V$9,K112,'Resumen Anual'!$DH$180)+SUMIFS('Resumen Anual'!$EJ$286,Z132,'Resumen Anual'!$V$9,K112,'Resumen Anual'!$DH$238)+SUMIFS('Resumen Anual'!$EJ$344,Z132,'Resumen Anual'!$V$9,K112,'Resumen Anual'!$DH$296)+SUMIFS('Resumen Anual'!$EJ$402,Z132,'Resumen Anual'!$V$9,K112,'Resumen Anual'!$DH$354)+SUMIFS('Resumen Anual'!$EJ$460,Z132,'Resumen Anual'!$V$9,K112,'Resumen Anual'!$DH$412)+SUMIFS('Resumen Anual'!$EJ$518,Z132,'Resumen Anual'!$V$9,K112,'Resumen Anual'!$DH$470)+SUMIFS('Resumen Anual'!$EJ$576,Z132,'Resumen Anual'!$V$9,K112,'Resumen Anual'!$DH$528)+SUMIFS('Resumen Anual'!$EJ$634,Z132,'Resumen Anual'!$V$9,K112,'Resumen Anual'!$DH$586)+SUMIFS('Resumen Anual'!$EJ$692,Z132,'Resumen Anual'!$V$9,K112,'Resumen Anual'!$DH$644)+SUMIFS('Resumen Anual'!$GG$54,Z132,'Resumen Anual'!$V$9,K112,'Resumen Anual'!$FE$6)+SUMIFS('Resumen Anual'!$GG$112,Z132,'Resumen Anual'!$V$9,K112,'Resumen Anual'!$FE$64)+SUMIFS('Resumen Anual'!$GG$170,Z132,'Resumen Anual'!$V$9,K112,'Resumen Anual'!$FE$122)+SUMIFS('Resumen Anual'!$GG$228,Z132,'Resumen Anual'!$V$9,K112,'Resumen Anual'!$FE$180)+SUMIFS('Resumen Anual'!$GG$286,Z132,'Resumen Anual'!$V$9,K112,'Resumen Anual'!$FE$238)+SUMIFS('Resumen Anual'!$GG$344,Z132,'Resumen Anual'!$V$9,K112,'Resumen Anual'!$FE$296)+SUMIFS('Resumen Anual'!$GG$402,Z132,'Resumen Anual'!$V$9,K112,'Resumen Anual'!$FE$354)+SUMIFS('Resumen Anual'!$GG$460,Z132,'Resumen Anual'!$V$9,K112,'Resumen Anual'!$FE$412)+SUMIFS('Resumen Anual'!$GG$518,Z132,'Resumen Anual'!$V$9,K112,'Resumen Anual'!$FE$470)+SUMIFS('Resumen Anual'!$GG$576,Z132,'Resumen Anual'!$V$9,K112,'Resumen Anual'!$FE$528)+SUMIFS('Resumen Anual'!$GG$634,Z132,'Resumen Anual'!$V$9,K112,'Resumen Anual'!$FE$586)+SUMIFS('Resumen Anual'!$GG$692,Z132,'Resumen Anual'!$V$9,K112,'Resumen Anual'!$FE$644)</f>
        <v>0</v>
      </c>
      <c r="AN132" s="770"/>
      <c r="AO132" s="770"/>
      <c r="AP132" s="770"/>
      <c r="AQ132" s="756">
        <f>SUMIFS('Resumen Anual'!$AR$54,Z132,'Resumen Anual'!$V$9,K112,'Resumen Anual'!$L$6)+SUMIFS('Resumen Anual'!$AR$112,Z132,'Resumen Anual'!$V$9,K112,'Resumen Anual'!$L$64)+SUMIFS('Resumen Anual'!$AR$170,Z132,'Resumen Anual'!$V$9,K112,'Resumen Anual'!$L$122)+SUMIFS('Resumen Anual'!$AR$228,Z132,'Resumen Anual'!$V$9,K112,'Resumen Anual'!$L$180)+SUMIFS('Resumen Anual'!$AR$286,Z132,'Resumen Anual'!$V$9,K112,'Resumen Anual'!$L$238)+SUMIFS('Resumen Anual'!$AR$344,Z132,'Resumen Anual'!$V$9,K112,'Resumen Anual'!$L$296)+SUMIFS('Resumen Anual'!$AR$402,Z132,'Resumen Anual'!$V$9,K112,'Resumen Anual'!$L$354)+SUMIFS('Resumen Anual'!$AR$460,Z132,'Resumen Anual'!$V$9,K112,'Resumen Anual'!$L$412)+SUMIFS('Resumen Anual'!$AR$518,Z132,'Resumen Anual'!$V$9,K112,'Resumen Anual'!$L$470)+SUMIFS('Resumen Anual'!$AR$576,Z132,'Resumen Anual'!$V$9,K112,'Resumen Anual'!$L$528)+SUMIFS('Resumen Anual'!$AR$634,Z132,'Resumen Anual'!$V$9,K112,'Resumen Anual'!$L$586)+SUMIFS('Resumen Anual'!$AR$692,Z132,'Resumen Anual'!$V$9,K112,'Resumen Anual'!$L$644)+SUMIFS('Resumen Anual'!$CO$54,Z132,'Resumen Anual'!$V$9,K112,'Resumen Anual'!$BI$6)+SUMIFS('Resumen Anual'!$CO$112,Z132,'Resumen Anual'!$V$9,K112,'Resumen Anual'!$BI$64)+SUMIFS('Resumen Anual'!$CO$170,Z132,'Resumen Anual'!$V$9,K112,'Resumen Anual'!$BI$122)+SUMIFS('Resumen Anual'!$CO$228,Z132,'Resumen Anual'!$V$9,K112,'Resumen Anual'!$BI$180)+SUMIFS('Resumen Anual'!$CO$286,Z132,'Resumen Anual'!$V$9,K112,'Resumen Anual'!$BI$238)+SUMIFS('Resumen Anual'!$CO$344,Z132,'Resumen Anual'!$V$9,K112,'Resumen Anual'!$BI$296)+SUMIFS('Resumen Anual'!$CO$402,Z132,'Resumen Anual'!$V$9,K112,'Resumen Anual'!$BI$354)+SUMIFS('Resumen Anual'!$CO$460,Z132,'Resumen Anual'!$V$9,K112,'Resumen Anual'!$BI$412)+SUMIFS('Resumen Anual'!$CO$518,Z132,'Resumen Anual'!$V$9,K112,'Resumen Anual'!$BI$470)+SUMIFS('Resumen Anual'!$CO$576,Z132,'Resumen Anual'!$V$9,K112,'Resumen Anual'!$BI$528)+SUMIFS('Resumen Anual'!$CO$634,Z132,'Resumen Anual'!$V$9,K112,'Resumen Anual'!$BI$586)+SUMIFS('Resumen Anual'!$CO$692,Z132,'Resumen Anual'!$V$9,K112,'Resumen Anual'!$BI$644)+SUMIFS('Resumen Anual'!$EN$54,Z132,'Resumen Anual'!$V$9,K112,'Resumen Anual'!$DH$6)+SUMIFS('Resumen Anual'!$EN$112,Z132,'Resumen Anual'!$V$9,K112,'Resumen Anual'!$DH$64)+SUMIFS('Resumen Anual'!$EN$170,Z132,'Resumen Anual'!$V$9,K112,'Resumen Anual'!$DH$122)+SUMIFS('Resumen Anual'!$EN$228,Z132,'Resumen Anual'!$V$9,K112,'Resumen Anual'!$DH$180)+SUMIFS('Resumen Anual'!$EN$286,Z132,'Resumen Anual'!$V$9,K112,'Resumen Anual'!$DH$238)+SUMIFS('Resumen Anual'!$EN$344,Z132,'Resumen Anual'!$V$9,K112,'Resumen Anual'!$DH$296)+SUMIFS('Resumen Anual'!$EN$402,Z132,'Resumen Anual'!$V$9,K112,'Resumen Anual'!$DH$354)+SUMIFS('Resumen Anual'!$EN$460,Z132,'Resumen Anual'!$V$9,K112,'Resumen Anual'!$DH$412)+SUMIFS('Resumen Anual'!$EN$518,Z132,'Resumen Anual'!$V$9,K112,'Resumen Anual'!$DH$470)+SUMIFS('Resumen Anual'!$EN$576,Z132,'Resumen Anual'!$V$9,K112,'Resumen Anual'!$DH$528)+SUMIFS('Resumen Anual'!$EN$634,Z132,'Resumen Anual'!$V$9,K112,'Resumen Anual'!$DH$586)+SUMIFS('Resumen Anual'!$EN$692,Z132,'Resumen Anual'!$V$9,K112,'Resumen Anual'!$DH$644)+SUMIFS('Resumen Anual'!$GK$54,Z132,'Resumen Anual'!$V$9,K112,'Resumen Anual'!$FE$6)+SUMIFS('Resumen Anual'!$GK$112,Z132,'Resumen Anual'!$V$9,K112,'Resumen Anual'!$FE$64)+SUMIFS('Resumen Anual'!$GK$170,Z132,'Resumen Anual'!$V$9,K112,'Resumen Anual'!$FE$122)+SUMIFS('Resumen Anual'!$GK$228,Z132,'Resumen Anual'!$V$9,K112,'Resumen Anual'!$FE$180)+SUMIFS('Resumen Anual'!$GK$286,Z132,'Resumen Anual'!$V$9,K112,'Resumen Anual'!$FE$238)+SUMIFS('Resumen Anual'!$GK$344,Z132,'Resumen Anual'!$V$9,K112,'Resumen Anual'!$FE$296)+SUMIFS('Resumen Anual'!$GK$402,Z132,'Resumen Anual'!$V$9,K112,'Resumen Anual'!$FE$354)+SUMIFS('Resumen Anual'!$GK$460,Z132,'Resumen Anual'!$V$9,K112,'Resumen Anual'!$FE$412)+SUMIFS('Resumen Anual'!$GK$518,Z132,'Resumen Anual'!$V$9,K112,'Resumen Anual'!$FE$470)+SUMIFS('Resumen Anual'!$GK$576,Z132,'Resumen Anual'!$V$9,K112,'Resumen Anual'!$FE$528)+SUMIFS('Resumen Anual'!$GK$634,Z132,'Resumen Anual'!$V$9,K112,'Resumen Anual'!$FE$586)+SUMIFS('Resumen Anual'!$GK$692,Z132,'Resumen Anual'!$V$9,K112,'Resumen Anual'!$FE$644)</f>
        <v>0</v>
      </c>
      <c r="AR132" s="756"/>
      <c r="AS132" s="756"/>
      <c r="AT132" s="756">
        <f>SUMIFS('Resumen Anual'!$AU$54,Z132,'Resumen Anual'!$V$9,K112,'Resumen Anual'!$L$6)+SUMIFS('Resumen Anual'!$AU$112,Z132,'Resumen Anual'!$V$9,K112,'Resumen Anual'!$L$64)+SUMIFS('Resumen Anual'!$AU$170,Z132,'Resumen Anual'!$V$9,K112,'Resumen Anual'!$L$122)+SUMIFS('Resumen Anual'!$AU$228,Z132,'Resumen Anual'!$V$9,K112,'Resumen Anual'!$L$180)+SUMIFS('Resumen Anual'!$AU$286,Z132,'Resumen Anual'!$V$9,K112,'Resumen Anual'!$L$238)+SUMIFS('Resumen Anual'!$AU$344,Z132,'Resumen Anual'!$V$9,K112,'Resumen Anual'!$L$296)+SUMIFS('Resumen Anual'!$AU$402,Z132,'Resumen Anual'!$V$9,K112,'Resumen Anual'!$L$354)+SUMIFS('Resumen Anual'!$AU$460,Z132,'Resumen Anual'!$V$9,K112,'Resumen Anual'!$L$412)+SUMIFS('Resumen Anual'!$AU$518,Z132,'Resumen Anual'!$V$9,K112,'Resumen Anual'!$L$470)+SUMIFS('Resumen Anual'!$AU$576,Z132,'Resumen Anual'!$V$9,K112,'Resumen Anual'!$L$528)+SUMIFS('Resumen Anual'!$AU$634,Z132,'Resumen Anual'!$V$9,K112,'Resumen Anual'!$L$586)+SUMIFS('Resumen Anual'!$AU$692,Z132,'Resumen Anual'!$V$9,K112,'Resumen Anual'!$L$644)+SUMIFS('Resumen Anual'!$CR$54,Z132,'Resumen Anual'!$V$9,K112,'Resumen Anual'!$BI$6)+SUMIFS('Resumen Anual'!$CR$112,Z132,'Resumen Anual'!$V$9,K112,'Resumen Anual'!$BI$64)+SUMIFS('Resumen Anual'!$CR$170,Z132,'Resumen Anual'!$V$9,K112,'Resumen Anual'!$BI$122)+SUMIFS('Resumen Anual'!$CR$228,Z132,'Resumen Anual'!$V$9,K112,'Resumen Anual'!$BI$180)+SUMIFS('Resumen Anual'!$CR$286,Z132,'Resumen Anual'!$V$9,K112,'Resumen Anual'!$BI$238)+SUMIFS('Resumen Anual'!$CR$344,Z132,'Resumen Anual'!$V$9,K112,'Resumen Anual'!$BI$296)+SUMIFS('Resumen Anual'!$CR$402,Z132,'Resumen Anual'!$V$9,K112,'Resumen Anual'!$BI$354)+SUMIFS('Resumen Anual'!$CR$460,Z132,'Resumen Anual'!$V$9,K112,'Resumen Anual'!$BI$412)+SUMIFS('Resumen Anual'!$CR$518,Z132,'Resumen Anual'!$V$9,K112,'Resumen Anual'!$BI$470)+SUMIFS('Resumen Anual'!$CR$576,Z132,'Resumen Anual'!$V$9,K112,'Resumen Anual'!$BI$528)+SUMIFS('Resumen Anual'!$CR$634,Z132,'Resumen Anual'!$V$9,K112,'Resumen Anual'!$BI$586)+SUMIFS('Resumen Anual'!$CR$692,Z132,'Resumen Anual'!$V$9,K112,'Resumen Anual'!$BI$644)+SUMIFS('Resumen Anual'!$EQ$54,Z132,'Resumen Anual'!$V$9,K112,'Resumen Anual'!$DH$6)+SUMIFS('Resumen Anual'!$EQ$112,Z132,'Resumen Anual'!$V$9,K112,'Resumen Anual'!$DH$64)+SUMIFS('Resumen Anual'!$EQ$170,Z132,'Resumen Anual'!$V$9,K112,'Resumen Anual'!$DH$122)+SUMIFS('Resumen Anual'!$EQ$228,Z132,'Resumen Anual'!$V$9,K112,'Resumen Anual'!$DH$180)+SUMIFS('Resumen Anual'!$EQ$286,Z132,'Resumen Anual'!$V$9,K112,'Resumen Anual'!$DH$238)+SUMIFS('Resumen Anual'!$EQ$344,Z132,'Resumen Anual'!$V$9,K112,'Resumen Anual'!$DH$296)+SUMIFS('Resumen Anual'!$EQ$402,Z132,'Resumen Anual'!$V$9,K112,'Resumen Anual'!$DH$354)+SUMIFS('Resumen Anual'!$EQ$460,Z132,'Resumen Anual'!$V$9,K112,'Resumen Anual'!$DH$412)+SUMIFS('Resumen Anual'!$EQ$518,Z132,'Resumen Anual'!$V$9,K112,'Resumen Anual'!$DH$470)+SUMIFS('Resumen Anual'!$EQ$576,Z132,'Resumen Anual'!$V$9,K112,'Resumen Anual'!$DH$528)+SUMIFS('Resumen Anual'!$EQ$634,Z132,'Resumen Anual'!$V$9,K112,'Resumen Anual'!$DH$586)+SUMIFS('Resumen Anual'!$EQ$692,Z132,'Resumen Anual'!$V$9,K112,'Resumen Anual'!$DH$644)+SUMIFS('Resumen Anual'!$GN$54,Z132,'Resumen Anual'!$V$9,K112,'Resumen Anual'!$FE$6)+SUMIFS('Resumen Anual'!$GN$112,Z132,'Resumen Anual'!$V$9,K112,'Resumen Anual'!$FE$64)+SUMIFS('Resumen Anual'!$GN$170,Z132,'Resumen Anual'!$V$9,K112,'Resumen Anual'!$FE$122)+SUMIFS('Resumen Anual'!$GN$228,Z132,'Resumen Anual'!$V$9,K112,'Resumen Anual'!$FE$180)+SUMIFS('Resumen Anual'!$GN$286,Z132,'Resumen Anual'!$V$9,K112,'Resumen Anual'!$FE$238)+SUMIFS('Resumen Anual'!$GN$344,Z132,'Resumen Anual'!$V$9,K112,'Resumen Anual'!$FE$296)+SUMIFS('Resumen Anual'!$GN$402,Z132,'Resumen Anual'!$V$9,K112,'Resumen Anual'!$FE$354)+SUMIFS('Resumen Anual'!$GN$460,Z132,'Resumen Anual'!$V$9,K112,'Resumen Anual'!$FE$412)+SUMIFS('Resumen Anual'!$GN$518,Z132,'Resumen Anual'!$V$9,K112,'Resumen Anual'!$FE$470)+SUMIFS('Resumen Anual'!$GN$576,Z132,'Resumen Anual'!$V$9,K112,'Resumen Anual'!$FE$528)+SUMIFS('Resumen Anual'!$GN$634,Z132,'Resumen Anual'!$V$9,K112,'Resumen Anual'!$FE$586)+SUMIFS('Resumen Anual'!$GN$692,Z132,'Resumen Anual'!$V$9,K112,'Resumen Anual'!$FE$644)</f>
        <v>0</v>
      </c>
      <c r="AU132" s="756"/>
      <c r="AV132" s="1215"/>
      <c r="AW132" s="1200"/>
      <c r="AX132" s="171"/>
      <c r="AY132" s="775" t="str">
        <f>'Resumen Anual'!$C$30</f>
        <v>SIC</v>
      </c>
      <c r="AZ132" s="776"/>
      <c r="BA132" s="776"/>
      <c r="BB132" s="776"/>
      <c r="BC132" s="761">
        <f>SUMIF('Resumen Anual'!$FE$622,BH112,'Resumen Anual'!$FA$646)+SUMIF('Resumen Anual'!$DH$622,BH112,'Resumen Anual'!$DD$646)+SUMIF('Resumen Anual'!$BI$622,BH112,'Resumen Anual'!$BE$646)+SUMIF('Resumen Anual'!$L$622,BH112,'Resumen Anual'!$H$646)+SUMIF('Resumen Anual'!$FE$566,BH112,'Resumen Anual'!$FA$590)+SUMIF('Resumen Anual'!$DH$566,BH112,'Resumen Anual'!$DD$590)+SUMIF('Resumen Anual'!$BI$566,BH112,'Resumen Anual'!$BE$590)+SUMIF('Resumen Anual'!$L$566,BH112,'Resumen Anual'!$H$590)+SUMIF('Resumen Anual'!$FE$510,BH112,'Resumen Anual'!$FA$534)+SUMIF('Resumen Anual'!$DH$510,BH112,'Resumen Anual'!$DD$534)+SUMIF('Resumen Anual'!$BI$510,BH112,'Resumen Anual'!$BE$534)+SUMIF('Resumen Anual'!$L$510,BH112,'Resumen Anual'!$H$534)+SUMIF('Resumen Anual'!$FE$454,BH112,'Resumen Anual'!$FA$478)+SUMIF('Resumen Anual'!$DH$454,BH112,'Resumen Anual'!$DD$478)+SUMIF('Resumen Anual'!$BI$454,BH112,'Resumen Anual'!$BE$478)+SUMIF('Resumen Anual'!$L$454,BH112,'Resumen Anual'!$H$478)+SUMIF('Resumen Anual'!$FE$398,BH112,'Resumen Anual'!$FA$422)+SUMIF('Resumen Anual'!$DH$398,BH112,'Resumen Anual'!$DD$422)+SUMIF('Resumen Anual'!$BI$398,BH112,'Resumen Anual'!$BE$422)+SUMIF('Resumen Anual'!$L$398,BH112,'Resumen Anual'!$H$422)+SUMIF('Resumen Anual'!$FE$342,BH112,'Resumen Anual'!$FA$366)+SUMIF('Resumen Anual'!$DH$342,BH112,'Resumen Anual'!$DD$366)+SUMIF('Resumen Anual'!$BI$342,BH112,'Resumen Anual'!$BE$366)+SUMIF('Resumen Anual'!$L$342,BH112,'Resumen Anual'!$H$366)+SUMIF('Resumen Anual'!$FE$286,BH112,'Resumen Anual'!$FA$310)+SUMIF('Resumen Anual'!$DH$286,BH112,'Resumen Anual'!$DD$310)+SUMIF('Resumen Anual'!$BI$286,BH112,'Resumen Anual'!$BE$310)+SUMIF('Resumen Anual'!$L$286,BH112,'Resumen Anual'!$H$310)+SUMIF('Resumen Anual'!$FE$230,BH112,'Resumen Anual'!$FA$254)+SUMIF('Resumen Anual'!$DH$230,BH112,'Resumen Anual'!$DD$254)+SUMIF('Resumen Anual'!$BI$230,BH112,'Resumen Anual'!$BE$254)+SUMIF('Resumen Anual'!$L$230,BH112,'Resumen Anual'!$H$254)+SUMIF('Resumen Anual'!$FE$174,BH112,'Resumen Anual'!$FA$198)+SUMIF('Resumen Anual'!$DH$174,BH112,'Resumen Anual'!$DD$198)+SUMIF('Resumen Anual'!$BI$174,BH112,'Resumen Anual'!$BE$198)+SUMIF('Resumen Anual'!$L$174,BH112,'Resumen Anual'!$H$198)+SUMIF('Resumen Anual'!$FE$118,BH112,'Resumen Anual'!$FA$142)+SUMIF('Resumen Anual'!$DH$118,BH112,'Resumen Anual'!$DD$142)+SUMIF('Resumen Anual'!$BI$118,BH112,'Resumen Anual'!$BE$142)+SUMIF('Resumen Anual'!$L$118,BH112,'Resumen Anual'!$H$142)+SUMIF('Resumen Anual'!$FE$62,BH112,'Resumen Anual'!$FA$86)+SUMIF('Resumen Anual'!$DH$62,BH112,'Resumen Anual'!$DD$86)+SUMIF('Resumen Anual'!$BI$62,BH112,'Resumen Anual'!$BE$86)+SUMIF('Resumen Anual'!$L$62,BH112,'Resumen Anual'!$H$86)+SUMIF('Resumen Anual'!$FE$6,BH112,'Resumen Anual'!$FA$30)+SUMIF('Resumen Anual'!$DH$6,BH112,'Resumen Anual'!$DD$30)+SUMIF('Resumen Anual'!$BI$6,BH112,'Resumen Anual'!$BE$30)+SUMIF('Resumen Anual'!$L$6,BH112,'Resumen Anual'!$H$30)+SUMIF('Bitácoras Anteriores'!$K$6,BH112,'Bitácoras Anteriores'!$F$26)+SUMIF('Bitácoras Anteriores'!$K$59,$K$6,'Bitácoras Anteriores'!$F$79)+SUMIF('Bitácoras Anteriores'!$K$112,BH112,'Bitácoras Anteriores'!$F$132)+SUMIF('Bitácoras Anteriores'!$K$165,BH112,'Bitácoras Anteriores'!$F$185)+SUMIF('Bitácoras Anteriores'!$K$218,BH112,'Bitácoras Anteriores'!$F$238)+SUMIF('Bitácoras Anteriores'!$K$271,BH112,'Bitácoras Anteriores'!$F$291)+SUMIF('Bitácoras Anteriores'!$K$324,BH112,'Bitácoras Anteriores'!$F$344)+SUMIF('Bitácoras Anteriores'!$BH$6,BH112,'Bitácoras Anteriores'!$BD$26)+SUMIF('Bitácoras Anteriores'!$BH$59,$K$6,'Bitácoras Anteriores'!$BD$79)+SUMIF('Bitácoras Anteriores'!$BH$112,BH112,'Bitácoras Anteriores'!$BD$132)+SUMIF('Bitácoras Anteriores'!$BH$165,BH112,'Bitácoras Anteriores'!$BD$185)+SUMIF('Bitácoras Anteriores'!$BH$218,BH112,'Bitácoras Anteriores'!$BD$238)+SUMIF('Bitácoras Anteriores'!$BH$271,BH112,'Bitácoras Anteriores'!$BD$291)+SUMIF('Bitácoras Anteriores'!$BH$324,BH112,'Bitácoras Anteriores'!$BD$344)+SUMIF('Bitácoras Anteriores'!$DF$6,BH112,'Bitácoras Anteriores'!$DB$26)+SUMIF('Bitácoras Anteriores'!$DF$59,$K$6,'Bitácoras Anteriores'!$DB$79)+SUMIF('Bitácoras Anteriores'!$DF$112,BH112,'Bitácoras Anteriores'!$DB$132)+SUMIF('Bitácoras Anteriores'!$DF$165,BH112,'Bitácoras Anteriores'!$DB$185)+SUMIF('Bitácoras Anteriores'!$DF$218,BH112,'Bitácoras Anteriores'!$DB$238)+SUMIF('Bitácoras Anteriores'!$DF$271,BH112,'Bitácoras Anteriores'!$DB$291)+SUMIF('Bitácoras Anteriores'!$DF$324,BH112,'Bitácoras Anteriores'!$DB$344)+SUMIF('Bitácoras Anteriores'!$FC$6,BH112,'Bitácoras Anteriores'!$EY$26)+SUMIF('Bitácoras Anteriores'!$FC$59,$K$6,'Bitácoras Anteriores'!$EY$79)+SUMIF('Bitácoras Anteriores'!$FC$112,BH112,'Bitácoras Anteriores'!$EY$132)+SUMIF('Bitácoras Anteriores'!$FC$165,BH112,'Bitácoras Anteriores'!$EY$185)+SUMIF('Bitácoras Anteriores'!$FC$218,BH112,'Bitácoras Anteriores'!$EY$238)+SUMIF('Bitácoras Anteriores'!$FC$271,BH112,'Bitácoras Anteriores'!$EY$291)+SUMIF('Bitácoras Anteriores'!$FC$324,BH112,'Bitácoras Anteriores'!$EY$344)</f>
        <v>0</v>
      </c>
      <c r="BD132" s="762"/>
      <c r="BE132" s="762"/>
      <c r="BF132" s="762"/>
      <c r="BG132" s="762"/>
      <c r="BH132" s="762"/>
      <c r="BI132" s="763"/>
      <c r="BJ132" s="632"/>
      <c r="BK132" s="779" t="str">
        <f>'Resumen Anual'!$O$30</f>
        <v>NOCHE</v>
      </c>
      <c r="BL132" s="776"/>
      <c r="BM132" s="776"/>
      <c r="BN132" s="776"/>
      <c r="BO132" s="780"/>
      <c r="BP132" s="782">
        <f>SUMIF('Resumen Anual'!$FE$622,BH112,'Resumen Anual'!$FM$646)+SUMIF('Resumen Anual'!$DH$622,BH112,'Resumen Anual'!$DP$646)+SUMIF('Resumen Anual'!$BI$622,BH112,'Resumen Anual'!$BQ$646)+SUMIF('Resumen Anual'!$L$622,BH112,'Resumen Anual'!$T$646)+SUMIF('Resumen Anual'!$FE$566,BH112,'Resumen Anual'!$FM$590)+SUMIF('Resumen Anual'!$DH$566,BH112,'Resumen Anual'!$DP$590)+SUMIF('Resumen Anual'!$BI$566,BH112,'Resumen Anual'!$BQ$590)+SUMIF('Resumen Anual'!$L$566,BH112,'Resumen Anual'!$T$590)+SUMIF('Resumen Anual'!$FE$510,BH112,'Resumen Anual'!$FM$534)+SUMIF('Resumen Anual'!$DH$510,BH112,'Resumen Anual'!$DP$534)+SUMIF('Resumen Anual'!$BI$510,BH112,'Resumen Anual'!$BQ$534)+SUMIF('Resumen Anual'!$L$510,BH112,'Resumen Anual'!$T$534)+SUMIF('Resumen Anual'!$FE$454,BH112,'Resumen Anual'!$FM$478)+SUMIF('Resumen Anual'!$DH$454,BH112,'Resumen Anual'!$DP$478)+SUMIF('Resumen Anual'!$BI$454,BH112,'Resumen Anual'!$BQ$478)+SUMIF('Resumen Anual'!$L$454,BH112,'Resumen Anual'!$T$478)+SUMIF('Resumen Anual'!$FE$398,BH112,'Resumen Anual'!$FM$422)+SUMIF('Resumen Anual'!$DH$398,BH112,'Resumen Anual'!$DP$422)+SUMIF('Resumen Anual'!$BI$398,BH112,'Resumen Anual'!$BQ$422)+SUMIF('Resumen Anual'!$L$398,BH112,'Resumen Anual'!$T$422)+SUMIF('Resumen Anual'!$FE$342,BH112,'Resumen Anual'!$FM$366)+SUMIF('Resumen Anual'!$DH$342,BH112,'Resumen Anual'!$DP$366)+SUMIF('Resumen Anual'!$BI$342,BH112,'Resumen Anual'!$BQ$366)+SUMIF('Resumen Anual'!$L$342,BH112,'Resumen Anual'!$T$366)+SUMIF('Resumen Anual'!$FE$286,BH112,'Resumen Anual'!$FM$310)+SUMIF('Resumen Anual'!$DH$286,BH112,'Resumen Anual'!$DP$310)+SUMIF('Resumen Anual'!$BI$286,BH112,'Resumen Anual'!$BQ$310)+SUMIF('Resumen Anual'!$L$286,BH112,'Resumen Anual'!$T$310)+SUMIF('Resumen Anual'!$FE$230,BH112,'Resumen Anual'!$FM$254)+SUMIF('Resumen Anual'!$DH$230,BH112,'Resumen Anual'!$DP$254)+SUMIF('Resumen Anual'!$BI$230,BH112,'Resumen Anual'!$BQ$254)+SUMIF('Resumen Anual'!$L$230,BH112,'Resumen Anual'!$T$254)+SUMIF('Resumen Anual'!$FE$174,BH112,'Resumen Anual'!$FM$198)+SUMIF('Resumen Anual'!$DH$174,BH112,'Resumen Anual'!$DP$198)+SUMIF('Resumen Anual'!$BI$174,BH112,'Resumen Anual'!$BQ$198)+SUMIF('Resumen Anual'!$L$174,BH112,'Resumen Anual'!$T$198)+SUMIF('Resumen Anual'!$FE$118,BH112,'Resumen Anual'!$FM$142)+SUMIF('Resumen Anual'!$DH$118,BH112,'Resumen Anual'!$DP$142)+SUMIF('Resumen Anual'!$BI$118,BH112,'Resumen Anual'!$BQ$142)+SUMIF('Resumen Anual'!$L$118,BH112,'Resumen Anual'!$T$142)+SUMIF('Resumen Anual'!$FE$62,BH112,'Resumen Anual'!$FM$86)+SUMIF('Resumen Anual'!$DH$62,BH112,'Resumen Anual'!$DP$86)+SUMIF('Resumen Anual'!$BI$62,BH112,'Resumen Anual'!$BQ$86)+SUMIF('Resumen Anual'!$L$62,BH112,'Resumen Anual'!$T$86)+SUMIF('Resumen Anual'!$FE$6,BH112,'Resumen Anual'!$FM$30)+SUMIF('Resumen Anual'!$DH$6,BH112,'Resumen Anual'!$DP$30)+SUMIF('Resumen Anual'!$BI$6,BH112,'Resumen Anual'!$BQ$30)+SUMIF('Resumen Anual'!$L$6,BH112,'Resumen Anual'!$T$30)+SUMIF('Bitácoras Anteriores'!$K$6,BH112,'Bitácoras Anteriores'!$S$26)+SUMIF('Bitácoras Anteriores'!$K$59,$K$6,'Bitácoras Anteriores'!$S$79)+SUMIF('Bitácoras Anteriores'!$K$112,BH112,'Bitácoras Anteriores'!$S$132)+SUMIF('Bitácoras Anteriores'!$K$165,BH112,'Bitácoras Anteriores'!$S$185)+SUMIF('Bitácoras Anteriores'!$K$218,BH112,'Bitácoras Anteriores'!$S$238)+SUMIF('Bitácoras Anteriores'!$K$271,BH112,'Bitácoras Anteriores'!$S$291)+SUMIF('Bitácoras Anteriores'!$K$324,BH112,'Bitácoras Anteriores'!$S$344)+SUMIF('Bitácoras Anteriores'!$BH$6,BH112,'Bitácoras Anteriores'!$BP$26)+SUMIF('Bitácoras Anteriores'!$BH$59,$K$6,'Bitácoras Anteriores'!$BP$79)+SUMIF('Bitácoras Anteriores'!$BH$112,BH112,'Bitácoras Anteriores'!$BP$132)+SUMIF('Bitácoras Anteriores'!$BH$165,BH112,'Bitácoras Anteriores'!$BP$185)+SUMIF('Bitácoras Anteriores'!$BH$218,BH112,'Bitácoras Anteriores'!$BP$238)+SUMIF('Bitácoras Anteriores'!$BH$271,BH112,'Bitácoras Anteriores'!$BP$291)+SUMIF('Bitácoras Anteriores'!$BH$324,BH112,'Bitácoras Anteriores'!$BP$344)+SUMIF('Bitácoras Anteriores'!$DF$6,BH112,'Bitácoras Anteriores'!$DN$26)+SUMIF('Bitácoras Anteriores'!$DF$59,$K$6,'Bitácoras Anteriores'!$DN$79)+SUMIF('Bitácoras Anteriores'!$DF$112,BH112,'Bitácoras Anteriores'!$DN$132)+SUMIF('Bitácoras Anteriores'!$DF$165,BH112,'Bitácoras Anteriores'!$DN$185)+SUMIF('Bitácoras Anteriores'!$DF$218,BH112,'Bitácoras Anteriores'!$DN$238)+SUMIF('Bitácoras Anteriores'!$DF$271,BH112,'Bitácoras Anteriores'!$DN$291)+SUMIF('Bitácoras Anteriores'!$DF$324,BH112,'Bitácoras Anteriores'!$DN$344)+SUMIF('Bitácoras Anteriores'!$FC$6,BH112,'Bitácoras Anteriores'!$FK$26)+SUMIF('Bitácoras Anteriores'!$FC$59,$K$6,'Bitácoras Anteriores'!$FK$79)+SUMIF('Bitácoras Anteriores'!$FC$112,BH112,'Bitácoras Anteriores'!$FK$132)+SUMIF('Bitácoras Anteriores'!$FC$165,BH112,'Bitácoras Anteriores'!$FK$185)+SUMIF('Bitácoras Anteriores'!$FC$218,BH112,'Bitácoras Anteriores'!$FK$238)+SUMIF('Bitácoras Anteriores'!$FC$271,BH112,'Bitácoras Anteriores'!$FK$291)+SUMIF('Bitácoras Anteriores'!$FC$324,BH112,'Bitácoras Anteriores'!$FK$344)</f>
        <v>0</v>
      </c>
      <c r="BQ132" s="783"/>
      <c r="BR132" s="783"/>
      <c r="BS132" s="783"/>
      <c r="BT132" s="783"/>
      <c r="BU132" s="784"/>
      <c r="BV132" s="15"/>
      <c r="BW132" s="771">
        <f>IF(BW118=0," ",BW118+7)</f>
        <v>2029</v>
      </c>
      <c r="BX132" s="772"/>
      <c r="BY132" s="772"/>
      <c r="BZ132" s="772"/>
      <c r="CA132" s="772"/>
      <c r="CB132" s="1214">
        <f>SUMIFS('Resumen Anual'!$AF$54,BW132,'Resumen Anual'!$V$9,BH112,'Resumen Anual'!$L$6)+SUMIFS('Resumen Anual'!$AF$112,BW132,'Resumen Anual'!$V$9,BH112,'Resumen Anual'!$L$64)+SUMIFS('Resumen Anual'!$AF$170,BW132,'Resumen Anual'!$V$9,BH112,'Resumen Anual'!$L$122)+SUMIFS('Resumen Anual'!$AF$228,BW132,'Resumen Anual'!$V$9,BH112,'Resumen Anual'!$L$180)+SUMIFS('Resumen Anual'!$AF$286,BW132,'Resumen Anual'!$V$9,BH112,'Resumen Anual'!$L$238)+SUMIFS('Resumen Anual'!$AF$344,BW132,'Resumen Anual'!$V$9,BH112,'Resumen Anual'!$L$296)+SUMIFS('Resumen Anual'!$AF$402,BW132,'Resumen Anual'!$V$9,BH112,'Resumen Anual'!$L$354)+SUMIFS('Resumen Anual'!$AF$460,BW132,'Resumen Anual'!$V$9,BH112,'Resumen Anual'!$L$412)+SUMIFS('Resumen Anual'!$AF$518,BW132,'Resumen Anual'!$V$9,BH112,'Resumen Anual'!$L$470)+SUMIFS('Resumen Anual'!$AF$576,BW132,'Resumen Anual'!$V$9,BH112,'Resumen Anual'!$L$528)+SUMIFS('Resumen Anual'!$AF$634,BW132,'Resumen Anual'!$V$9,BH112,'Resumen Anual'!$L$586)+SUMIFS('Resumen Anual'!$AF$692,BW132,'Resumen Anual'!$V$9,BH112,'Resumen Anual'!$L$644)+SUMIFS('Resumen Anual'!$CC$54,BW132,'Resumen Anual'!$V$9,BH112,'Resumen Anual'!$BI$6)+SUMIFS('Resumen Anual'!$CC$112,BW132,'Resumen Anual'!$V$9,BH112,'Resumen Anual'!$BI$64)+SUMIFS('Resumen Anual'!$CC$170,BW132,'Resumen Anual'!$V$9,BH112,'Resumen Anual'!$BI$122)+SUMIFS('Resumen Anual'!$CC$228,BW132,'Resumen Anual'!$V$9,BH112,'Resumen Anual'!$BI$180)+SUMIFS('Resumen Anual'!$CC$286,BW132,'Resumen Anual'!$V$9,BH112,'Resumen Anual'!$BI$238)+SUMIFS('Resumen Anual'!$CC$344,BW132,'Resumen Anual'!$V$9,BH112,'Resumen Anual'!$BI$296)+SUMIFS('Resumen Anual'!$CC$402,BW132,'Resumen Anual'!$V$9,BH112,'Resumen Anual'!$BI$354)+SUMIFS('Resumen Anual'!$CC$460,BW132,'Resumen Anual'!$V$9,BH112,'Resumen Anual'!$BI$412)+SUMIFS('Resumen Anual'!$CC$518,BW132,'Resumen Anual'!$V$9,BH112,'Resumen Anual'!$BI$470)+SUMIFS('Resumen Anual'!$CC$576,BW132,'Resumen Anual'!$V$9,BH112,'Resumen Anual'!$BI$528)+SUMIFS('Resumen Anual'!$CC$634,BW132,'Resumen Anual'!$V$9,BH112,'Resumen Anual'!$BI$586)+SUMIFS('Resumen Anual'!$CC$692,BW132,'Resumen Anual'!$V$9,BH112,'Resumen Anual'!$BI$644)+SUMIFS('Resumen Anual'!$EB$54,BW132,'Resumen Anual'!$V$9,BH112,'Resumen Anual'!$DH$6)+SUMIFS('Resumen Anual'!$EB$112,BW132,'Resumen Anual'!$V$9,BH112,'Resumen Anual'!$DH$64)+SUMIFS('Resumen Anual'!$EB$170,BW132,'Resumen Anual'!$V$9,BH112,'Resumen Anual'!$DH$122)+SUMIFS('Resumen Anual'!$EB$228,BW132,'Resumen Anual'!$V$9,BH112,'Resumen Anual'!$DH$180)+SUMIFS('Resumen Anual'!$EB$286,BW132,'Resumen Anual'!$V$9,BH112,'Resumen Anual'!$DH$238)+SUMIFS('Resumen Anual'!$EB$344,BW132,'Resumen Anual'!$V$9,BH112,'Resumen Anual'!$DH$296)+SUMIFS('Resumen Anual'!$EB$402,BW132,'Resumen Anual'!$V$9,BH112,'Resumen Anual'!$DH$354)+SUMIFS('Resumen Anual'!$EB$460,BW132,'Resumen Anual'!$V$9,BH112,'Resumen Anual'!$DH$412)+SUMIFS('Resumen Anual'!$EB$518,BW132,'Resumen Anual'!$V$9,BH112,'Resumen Anual'!$DH$470)+SUMIFS('Resumen Anual'!$EB$576,BW132,'Resumen Anual'!$V$9,BH112,'Resumen Anual'!$DH$528)+SUMIFS('Resumen Anual'!$EB$634,BW132,'Resumen Anual'!$V$9,BH112,'Resumen Anual'!$DH$586)+SUMIFS('Resumen Anual'!$EB$692,BW132,'Resumen Anual'!$V$9,BH112,'Resumen Anual'!$DH$644)+SUMIFS('Resumen Anual'!$FY$54,BW132,'Resumen Anual'!$V$9,BH112,'Resumen Anual'!$FE$6)+SUMIFS('Resumen Anual'!$FY$112,BW132,'Resumen Anual'!$V$9,BH112,'Resumen Anual'!$FE$64)+SUMIFS('Resumen Anual'!$FY$170,BW132,'Resumen Anual'!$V$9,BH112,'Resumen Anual'!$FE$122)+SUMIFS('Resumen Anual'!$FY$228,BW132,'Resumen Anual'!$V$9,BH112,'Resumen Anual'!$FE$180)+SUMIFS('Resumen Anual'!$FY$286,BW132,'Resumen Anual'!$V$9,BH112,'Resumen Anual'!$FE$238)+SUMIFS('Resumen Anual'!$FY$344,BW132,'Resumen Anual'!$V$9,BH112,'Resumen Anual'!$FE$296)+SUMIFS('Resumen Anual'!$FY$402,BW132,'Resumen Anual'!$V$9,BH112,'Resumen Anual'!$FE$354)+SUMIFS('Resumen Anual'!$FY$460,BW132,'Resumen Anual'!$V$9,BH112,'Resumen Anual'!$FE$412)+SUMIFS('Resumen Anual'!$FY$518,BW132,'Resumen Anual'!$V$9,BH112,'Resumen Anual'!$FE$470)+SUMIFS('Resumen Anual'!$FY$576,BW132,'Resumen Anual'!$V$9,BH112,'Resumen Anual'!$FE$528)+SUMIFS('Resumen Anual'!$FY$634,BW132,'Resumen Anual'!$V$9,BH112,'Resumen Anual'!$FE$586)+SUMIFS('Resumen Anual'!$FY$692,BW132,'Resumen Anual'!$V$9,BH112,'Resumen Anual'!$FE$644)</f>
        <v>0</v>
      </c>
      <c r="CC132" s="770"/>
      <c r="CD132" s="770"/>
      <c r="CE132" s="770"/>
      <c r="CF132" s="770">
        <f>SUMIFS('Resumen Anual'!$AJ$54,BW132,'Resumen Anual'!$V$9,BH112,'Resumen Anual'!$L$6)+SUMIFS('Resumen Anual'!$AJ$112,BW132,'Resumen Anual'!$V$9,BH112,'Resumen Anual'!$L$64)+SUMIFS('Resumen Anual'!$AJ$170,BW132,'Resumen Anual'!$V$9,BH112,'Resumen Anual'!$L$122)+SUMIFS('Resumen Anual'!$AJ$228,BW132,'Resumen Anual'!$V$9,BH112,'Resumen Anual'!$L$180)+SUMIFS('Resumen Anual'!$AJ$286,BW132,'Resumen Anual'!$V$9,BH112,'Resumen Anual'!$L$238)+SUMIFS('Resumen Anual'!$AJ$344,BW132,'Resumen Anual'!$V$9,BH112,'Resumen Anual'!$L$296)+SUMIFS('Resumen Anual'!$AJ$402,BW132,'Resumen Anual'!$V$9,BH112,'Resumen Anual'!$L$354)+SUMIFS('Resumen Anual'!$AJ$460,BW132,'Resumen Anual'!$V$9,BH112,'Resumen Anual'!$L$412)+SUMIFS('Resumen Anual'!$AJ$518,BW132,'Resumen Anual'!$V$9,BH112,'Resumen Anual'!$L$470)+SUMIFS('Resumen Anual'!$AJ$576,BW132,'Resumen Anual'!$V$9,BH112,'Resumen Anual'!$L$528)+SUMIFS('Resumen Anual'!$AJ$634,BW132,'Resumen Anual'!$V$9,BH112,'Resumen Anual'!$L$586)+SUMIFS('Resumen Anual'!$AJ$692,BW132,'Resumen Anual'!$V$9,BH112,'Resumen Anual'!$L$644)+SUMIFS('Resumen Anual'!$CG$54,BW132,'Resumen Anual'!$V$9,BH112,'Resumen Anual'!$BI$6)+SUMIFS('Resumen Anual'!$CG$112,BW132,'Resumen Anual'!$V$9,BH112,'Resumen Anual'!$BI$64)+SUMIFS('Resumen Anual'!$CG$170,BW132,'Resumen Anual'!$V$9,BH112,'Resumen Anual'!$BI$122)+SUMIFS('Resumen Anual'!$CG$228,BW132,'Resumen Anual'!$V$9,BH112,'Resumen Anual'!$BI$180)+SUMIFS('Resumen Anual'!$CG$286,BW132,'Resumen Anual'!$V$9,BH112,'Resumen Anual'!$BI$238)+SUMIFS('Resumen Anual'!$CG$344,BW132,'Resumen Anual'!$V$9,BH112,'Resumen Anual'!$BI$296)+SUMIFS('Resumen Anual'!$CG$402,BW132,'Resumen Anual'!$V$9,BH112,'Resumen Anual'!$BI$354)+SUMIFS('Resumen Anual'!$CG$460,BW132,'Resumen Anual'!$V$9,BH112,'Resumen Anual'!$BI$412)+SUMIFS('Resumen Anual'!$CG$518,BW132,'Resumen Anual'!$V$9,BH112,'Resumen Anual'!$BI$470)+SUMIFS('Resumen Anual'!$CG$576,BW132,'Resumen Anual'!$V$9,BH112,'Resumen Anual'!$BI$528)+SUMIFS('Resumen Anual'!$CG$634,BW132,'Resumen Anual'!$V$9,BH112,'Resumen Anual'!$BI$586)+SUMIFS('Resumen Anual'!$CG$692,BW132,'Resumen Anual'!$V$9,BH112,'Resumen Anual'!$BI$644)+SUMIFS('Resumen Anual'!$EF$54,BW132,'Resumen Anual'!$V$9,BH112,'Resumen Anual'!$DH$6)+SUMIFS('Resumen Anual'!$EF$112,BW132,'Resumen Anual'!$V$9,BH112,'Resumen Anual'!$DH$64)+SUMIFS('Resumen Anual'!$EF$170,BW132,'Resumen Anual'!$V$9,BH112,'Resumen Anual'!$DH$122)+SUMIFS('Resumen Anual'!$EF$228,BW132,'Resumen Anual'!$V$9,BH112,'Resumen Anual'!$DH$180)+SUMIFS('Resumen Anual'!$EF$286,BW132,'Resumen Anual'!$V$9,BH112,'Resumen Anual'!$DH$238)+SUMIFS('Resumen Anual'!$EF$344,BW132,'Resumen Anual'!$V$9,BH112,'Resumen Anual'!$DH$296)+SUMIFS('Resumen Anual'!$EF$402,BW132,'Resumen Anual'!$V$9,BH112,'Resumen Anual'!$DH$354)+SUMIFS('Resumen Anual'!$EF$460,BW132,'Resumen Anual'!$V$9,BH112,'Resumen Anual'!$DH$412)+SUMIFS('Resumen Anual'!$EF$518,BW132,'Resumen Anual'!$V$9,BH112,'Resumen Anual'!$DH$470)+SUMIFS('Resumen Anual'!$EF$576,BW132,'Resumen Anual'!$V$9,BH112,'Resumen Anual'!$DH$528)+SUMIFS('Resumen Anual'!$EF$634,BW132,'Resumen Anual'!$V$9,BH112,'Resumen Anual'!$DH$586)+SUMIFS('Resumen Anual'!$EF$692,BW132,'Resumen Anual'!$V$9,BH112,'Resumen Anual'!$DH$644)+SUMIFS('Resumen Anual'!$GC$54,BW132,'Resumen Anual'!$V$9,BH112,'Resumen Anual'!$FE$6)+SUMIFS('Resumen Anual'!$GC$112,BW132,'Resumen Anual'!$V$9,BH112,'Resumen Anual'!$FE$64)+SUMIFS('Resumen Anual'!$GC$170,BW132,'Resumen Anual'!$V$9,BH112,'Resumen Anual'!$FE$122)+SUMIFS('Resumen Anual'!$GC$228,BW132,'Resumen Anual'!$V$9,BH112,'Resumen Anual'!$FE$180)+SUMIFS('Resumen Anual'!$GC$286,BW132,'Resumen Anual'!$V$9,BH112,'Resumen Anual'!$FE$238)+SUMIFS('Resumen Anual'!$GC$344,BW132,'Resumen Anual'!$V$9,BH112,'Resumen Anual'!$FE$296)+SUMIFS('Resumen Anual'!$GC$402,BW132,'Resumen Anual'!$V$9,BH112,'Resumen Anual'!$FE$354)+SUMIFS('Resumen Anual'!$GC$460,BW132,'Resumen Anual'!$V$9,BH112,'Resumen Anual'!$FE$412)+SUMIFS('Resumen Anual'!$GC$518,BW132,'Resumen Anual'!$V$9,BH112,'Resumen Anual'!$FE$470)+SUMIFS('Resumen Anual'!$GC$576,BW132,'Resumen Anual'!$V$9,BH112,'Resumen Anual'!$FE$528)+SUMIFS('Resumen Anual'!$GC$634,BW132,'Resumen Anual'!$V$9,BH112,'Resumen Anual'!$FE$586)+SUMIFS('Resumen Anual'!$GC$692,BW132,'Resumen Anual'!$V$9,BH112,'Resumen Anual'!$FE$644)</f>
        <v>0</v>
      </c>
      <c r="CG132" s="770"/>
      <c r="CH132" s="770"/>
      <c r="CI132" s="770"/>
      <c r="CJ132" s="770">
        <f>SUMIFS('Resumen Anual'!$AN$54,BW132,'Resumen Anual'!$V$9,BH112,'Resumen Anual'!$L$6)+SUMIFS('Resumen Anual'!$AN$112,BW132,'Resumen Anual'!$V$9,BH112,'Resumen Anual'!$L$64)+SUMIFS('Resumen Anual'!$AN$170,BW132,'Resumen Anual'!$V$9,BH112,'Resumen Anual'!$L$122)+SUMIFS('Resumen Anual'!$AN$228,BW132,'Resumen Anual'!$V$9,BH112,'Resumen Anual'!$L$180)+SUMIFS('Resumen Anual'!$AN$286,BW132,'Resumen Anual'!$V$9,BH112,'Resumen Anual'!$L$238)+SUMIFS('Resumen Anual'!$AN$344,BW132,'Resumen Anual'!$V$9,BH112,'Resumen Anual'!$L$296)+SUMIFS('Resumen Anual'!$AN$402,BW132,'Resumen Anual'!$V$9,BH112,'Resumen Anual'!$L$354)+SUMIFS('Resumen Anual'!$AN$460,BW132,'Resumen Anual'!$V$9,BH112,'Resumen Anual'!$L$412)+SUMIFS('Resumen Anual'!$AN$518,BW132,'Resumen Anual'!$V$9,BH112,'Resumen Anual'!$L$470)+SUMIFS('Resumen Anual'!$AN$576,BW132,'Resumen Anual'!$V$9,BH112,'Resumen Anual'!$L$528)+SUMIFS('Resumen Anual'!$AN$634,BW132,'Resumen Anual'!$V$9,BH112,'Resumen Anual'!$L$586)+SUMIFS('Resumen Anual'!$AN$692,BW132,'Resumen Anual'!$V$9,BH112,'Resumen Anual'!$L$644)+SUMIFS('Resumen Anual'!$CK$54,BW132,'Resumen Anual'!$V$9,BH112,'Resumen Anual'!$BI$6)+SUMIFS('Resumen Anual'!$CK$112,BW132,'Resumen Anual'!$V$9,BH112,'Resumen Anual'!$BI$64)+SUMIFS('Resumen Anual'!$CK$170,BW132,'Resumen Anual'!$V$9,BH112,'Resumen Anual'!$BI$122)+SUMIFS('Resumen Anual'!$CK$228,BW132,'Resumen Anual'!$V$9,BH112,'Resumen Anual'!$BI$180)+SUMIFS('Resumen Anual'!$CK$286,BW132,'Resumen Anual'!$V$9,BH112,'Resumen Anual'!$BI$238)+SUMIFS('Resumen Anual'!$CK$344,BW132,'Resumen Anual'!$V$9,BH112,'Resumen Anual'!$BI$296)+SUMIFS('Resumen Anual'!$CK$402,BW132,'Resumen Anual'!$V$9,BH112,'Resumen Anual'!$BI$354)+SUMIFS('Resumen Anual'!$CK$460,BW132,'Resumen Anual'!$V$9,BH112,'Resumen Anual'!$BI$412)+SUMIFS('Resumen Anual'!$CK$518,BW132,'Resumen Anual'!$V$9,BH112,'Resumen Anual'!$BI$470)+SUMIFS('Resumen Anual'!$CK$576,BW132,'Resumen Anual'!$V$9,BH112,'Resumen Anual'!$BI$528)+SUMIFS('Resumen Anual'!$CK$634,BW132,'Resumen Anual'!$V$9,BH112,'Resumen Anual'!$BI$586)+SUMIFS('Resumen Anual'!$CK$692,BW132,'Resumen Anual'!$V$9,BH112,'Resumen Anual'!$BI$644)+SUMIFS('Resumen Anual'!$EJ$54,BW132,'Resumen Anual'!$V$9,BH112,'Resumen Anual'!$DH$6)+SUMIFS('Resumen Anual'!$EJ$112,BW132,'Resumen Anual'!$V$9,BH112,'Resumen Anual'!$DH$64)+SUMIFS('Resumen Anual'!$EJ$170,BW132,'Resumen Anual'!$V$9,BH112,'Resumen Anual'!$DH$122)+SUMIFS('Resumen Anual'!$EJ$228,BW132,'Resumen Anual'!$V$9,BH112,'Resumen Anual'!$DH$180)+SUMIFS('Resumen Anual'!$EJ$286,BW132,'Resumen Anual'!$V$9,BH112,'Resumen Anual'!$DH$238)+SUMIFS('Resumen Anual'!$EJ$344,BW132,'Resumen Anual'!$V$9,BH112,'Resumen Anual'!$DH$296)+SUMIFS('Resumen Anual'!$EJ$402,BW132,'Resumen Anual'!$V$9,BH112,'Resumen Anual'!$DH$354)+SUMIFS('Resumen Anual'!$EJ$460,BW132,'Resumen Anual'!$V$9,BH112,'Resumen Anual'!$DH$412)+SUMIFS('Resumen Anual'!$EJ$518,BW132,'Resumen Anual'!$V$9,BH112,'Resumen Anual'!$DH$470)+SUMIFS('Resumen Anual'!$EJ$576,BW132,'Resumen Anual'!$V$9,BH112,'Resumen Anual'!$DH$528)+SUMIFS('Resumen Anual'!$EJ$634,BW132,'Resumen Anual'!$V$9,BH112,'Resumen Anual'!$DH$586)+SUMIFS('Resumen Anual'!$EJ$692,BW132,'Resumen Anual'!$V$9,BH112,'Resumen Anual'!$DH$644)+SUMIFS('Resumen Anual'!$GG$54,BW132,'Resumen Anual'!$V$9,BH112,'Resumen Anual'!$FE$6)+SUMIFS('Resumen Anual'!$GG$112,BW132,'Resumen Anual'!$V$9,BH112,'Resumen Anual'!$FE$64)+SUMIFS('Resumen Anual'!$GG$170,BW132,'Resumen Anual'!$V$9,BH112,'Resumen Anual'!$FE$122)+SUMIFS('Resumen Anual'!$GG$228,BW132,'Resumen Anual'!$V$9,BH112,'Resumen Anual'!$FE$180)+SUMIFS('Resumen Anual'!$GG$286,BW132,'Resumen Anual'!$V$9,BH112,'Resumen Anual'!$FE$238)+SUMIFS('Resumen Anual'!$GG$344,BW132,'Resumen Anual'!$V$9,BH112,'Resumen Anual'!$FE$296)+SUMIFS('Resumen Anual'!$GG$402,BW132,'Resumen Anual'!$V$9,BH112,'Resumen Anual'!$FE$354)+SUMIFS('Resumen Anual'!$GG$460,BW132,'Resumen Anual'!$V$9,BH112,'Resumen Anual'!$FE$412)+SUMIFS('Resumen Anual'!$GG$518,BW132,'Resumen Anual'!$V$9,BH112,'Resumen Anual'!$FE$470)+SUMIFS('Resumen Anual'!$GG$576,BW132,'Resumen Anual'!$V$9,BH112,'Resumen Anual'!$FE$528)+SUMIFS('Resumen Anual'!$GG$634,BW132,'Resumen Anual'!$V$9,BH112,'Resumen Anual'!$FE$586)+SUMIFS('Resumen Anual'!$GG$692,BW132,'Resumen Anual'!$V$9,BH112,'Resumen Anual'!$FE$644)</f>
        <v>0</v>
      </c>
      <c r="CK132" s="770"/>
      <c r="CL132" s="770"/>
      <c r="CM132" s="770"/>
      <c r="CN132" s="756">
        <f>SUMIFS('Resumen Anual'!$AR$54,BW132,'Resumen Anual'!$V$9,BH112,'Resumen Anual'!$L$6)+SUMIFS('Resumen Anual'!$AR$112,BW132,'Resumen Anual'!$V$9,BH112,'Resumen Anual'!$L$64)+SUMIFS('Resumen Anual'!$AR$170,BW132,'Resumen Anual'!$V$9,BH112,'Resumen Anual'!$L$122)+SUMIFS('Resumen Anual'!$AR$228,BW132,'Resumen Anual'!$V$9,BH112,'Resumen Anual'!$L$180)+SUMIFS('Resumen Anual'!$AR$286,BW132,'Resumen Anual'!$V$9,BH112,'Resumen Anual'!$L$238)+SUMIFS('Resumen Anual'!$AR$344,BW132,'Resumen Anual'!$V$9,BH112,'Resumen Anual'!$L$296)+SUMIFS('Resumen Anual'!$AR$402,BW132,'Resumen Anual'!$V$9,BH112,'Resumen Anual'!$L$354)+SUMIFS('Resumen Anual'!$AR$460,BW132,'Resumen Anual'!$V$9,BH112,'Resumen Anual'!$L$412)+SUMIFS('Resumen Anual'!$AR$518,BW132,'Resumen Anual'!$V$9,BH112,'Resumen Anual'!$L$470)+SUMIFS('Resumen Anual'!$AR$576,BW132,'Resumen Anual'!$V$9,BH112,'Resumen Anual'!$L$528)+SUMIFS('Resumen Anual'!$AR$634,BW132,'Resumen Anual'!$V$9,BH112,'Resumen Anual'!$L$586)+SUMIFS('Resumen Anual'!$AR$692,BW132,'Resumen Anual'!$V$9,BH112,'Resumen Anual'!$L$644)+SUMIFS('Resumen Anual'!$CO$54,BW132,'Resumen Anual'!$V$9,BH112,'Resumen Anual'!$BI$6)+SUMIFS('Resumen Anual'!$CO$112,BW132,'Resumen Anual'!$V$9,BH112,'Resumen Anual'!$BI$64)+SUMIFS('Resumen Anual'!$CO$170,BW132,'Resumen Anual'!$V$9,BH112,'Resumen Anual'!$BI$122)+SUMIFS('Resumen Anual'!$CO$228,BW132,'Resumen Anual'!$V$9,BH112,'Resumen Anual'!$BI$180)+SUMIFS('Resumen Anual'!$CO$286,BW132,'Resumen Anual'!$V$9,BH112,'Resumen Anual'!$BI$238)+SUMIFS('Resumen Anual'!$CO$344,BW132,'Resumen Anual'!$V$9,BH112,'Resumen Anual'!$BI$296)+SUMIFS('Resumen Anual'!$CO$402,BW132,'Resumen Anual'!$V$9,BH112,'Resumen Anual'!$BI$354)+SUMIFS('Resumen Anual'!$CO$460,BW132,'Resumen Anual'!$V$9,BH112,'Resumen Anual'!$BI$412)+SUMIFS('Resumen Anual'!$CO$518,BW132,'Resumen Anual'!$V$9,BH112,'Resumen Anual'!$BI$470)+SUMIFS('Resumen Anual'!$CO$576,BW132,'Resumen Anual'!$V$9,BH112,'Resumen Anual'!$BI$528)+SUMIFS('Resumen Anual'!$CO$634,BW132,'Resumen Anual'!$V$9,BH112,'Resumen Anual'!$BI$586)+SUMIFS('Resumen Anual'!$CO$692,BW132,'Resumen Anual'!$V$9,BH112,'Resumen Anual'!$BI$644)+SUMIFS('Resumen Anual'!$EN$54,BW132,'Resumen Anual'!$V$9,BH112,'Resumen Anual'!$DH$6)+SUMIFS('Resumen Anual'!$EN$112,BW132,'Resumen Anual'!$V$9,BH112,'Resumen Anual'!$DH$64)+SUMIFS('Resumen Anual'!$EN$170,BW132,'Resumen Anual'!$V$9,BH112,'Resumen Anual'!$DH$122)+SUMIFS('Resumen Anual'!$EN$228,BW132,'Resumen Anual'!$V$9,BH112,'Resumen Anual'!$DH$180)+SUMIFS('Resumen Anual'!$EN$286,BW132,'Resumen Anual'!$V$9,BH112,'Resumen Anual'!$DH$238)+SUMIFS('Resumen Anual'!$EN$344,BW132,'Resumen Anual'!$V$9,BH112,'Resumen Anual'!$DH$296)+SUMIFS('Resumen Anual'!$EN$402,BW132,'Resumen Anual'!$V$9,BH112,'Resumen Anual'!$DH$354)+SUMIFS('Resumen Anual'!$EN$460,BW132,'Resumen Anual'!$V$9,BH112,'Resumen Anual'!$DH$412)+SUMIFS('Resumen Anual'!$EN$518,BW132,'Resumen Anual'!$V$9,BH112,'Resumen Anual'!$DH$470)+SUMIFS('Resumen Anual'!$EN$576,BW132,'Resumen Anual'!$V$9,BH112,'Resumen Anual'!$DH$528)+SUMIFS('Resumen Anual'!$EN$634,BW132,'Resumen Anual'!$V$9,BH112,'Resumen Anual'!$DH$586)+SUMIFS('Resumen Anual'!$EN$692,BW132,'Resumen Anual'!$V$9,BH112,'Resumen Anual'!$DH$644)+SUMIFS('Resumen Anual'!$GK$54,BW132,'Resumen Anual'!$V$9,BH112,'Resumen Anual'!$FE$6)+SUMIFS('Resumen Anual'!$GK$112,BW132,'Resumen Anual'!$V$9,BH112,'Resumen Anual'!$FE$64)+SUMIFS('Resumen Anual'!$GK$170,BW132,'Resumen Anual'!$V$9,BH112,'Resumen Anual'!$FE$122)+SUMIFS('Resumen Anual'!$GK$228,BW132,'Resumen Anual'!$V$9,BH112,'Resumen Anual'!$FE$180)+SUMIFS('Resumen Anual'!$GK$286,BW132,'Resumen Anual'!$V$9,BH112,'Resumen Anual'!$FE$238)+SUMIFS('Resumen Anual'!$GK$344,BW132,'Resumen Anual'!$V$9,BH112,'Resumen Anual'!$FE$296)+SUMIFS('Resumen Anual'!$GK$402,BW132,'Resumen Anual'!$V$9,BH112,'Resumen Anual'!$FE$354)+SUMIFS('Resumen Anual'!$GK$460,BW132,'Resumen Anual'!$V$9,BH112,'Resumen Anual'!$FE$412)+SUMIFS('Resumen Anual'!$GK$518,BW132,'Resumen Anual'!$V$9,BH112,'Resumen Anual'!$FE$470)+SUMIFS('Resumen Anual'!$GK$576,BW132,'Resumen Anual'!$V$9,BH112,'Resumen Anual'!$FE$528)+SUMIFS('Resumen Anual'!$GK$634,BW132,'Resumen Anual'!$V$9,BH112,'Resumen Anual'!$FE$586)+SUMIFS('Resumen Anual'!$GK$692,BW132,'Resumen Anual'!$V$9,BH112,'Resumen Anual'!$FE$644)</f>
        <v>0</v>
      </c>
      <c r="CO132" s="756"/>
      <c r="CP132" s="756"/>
      <c r="CQ132" s="756">
        <f>SUMIFS('Resumen Anual'!$AU$54,BW132,'Resumen Anual'!$V$9,BH112,'Resumen Anual'!$L$6)+SUMIFS('Resumen Anual'!$AU$112,BW132,'Resumen Anual'!$V$9,BH112,'Resumen Anual'!$L$64)+SUMIFS('Resumen Anual'!$AU$170,BW132,'Resumen Anual'!$V$9,BH112,'Resumen Anual'!$L$122)+SUMIFS('Resumen Anual'!$AU$228,BW132,'Resumen Anual'!$V$9,BH112,'Resumen Anual'!$L$180)+SUMIFS('Resumen Anual'!$AU$286,BW132,'Resumen Anual'!$V$9,BH112,'Resumen Anual'!$L$238)+SUMIFS('Resumen Anual'!$AU$344,BW132,'Resumen Anual'!$V$9,BH112,'Resumen Anual'!$L$296)+SUMIFS('Resumen Anual'!$AU$402,BW132,'Resumen Anual'!$V$9,BH112,'Resumen Anual'!$L$354)+SUMIFS('Resumen Anual'!$AU$460,BW132,'Resumen Anual'!$V$9,BH112,'Resumen Anual'!$L$412)+SUMIFS('Resumen Anual'!$AU$518,BW132,'Resumen Anual'!$V$9,BH112,'Resumen Anual'!$L$470)+SUMIFS('Resumen Anual'!$AU$576,BW132,'Resumen Anual'!$V$9,BH112,'Resumen Anual'!$L$528)+SUMIFS('Resumen Anual'!$AU$634,BW132,'Resumen Anual'!$V$9,BH112,'Resumen Anual'!$L$586)+SUMIFS('Resumen Anual'!$AU$692,BW132,'Resumen Anual'!$V$9,BH112,'Resumen Anual'!$L$644)+SUMIFS('Resumen Anual'!$CR$54,BW132,'Resumen Anual'!$V$9,BH112,'Resumen Anual'!$BI$6)+SUMIFS('Resumen Anual'!$CR$112,BW132,'Resumen Anual'!$V$9,BH112,'Resumen Anual'!$BI$64)+SUMIFS('Resumen Anual'!$CR$170,BW132,'Resumen Anual'!$V$9,BH112,'Resumen Anual'!$BI$122)+SUMIFS('Resumen Anual'!$CR$228,BW132,'Resumen Anual'!$V$9,BH112,'Resumen Anual'!$BI$180)+SUMIFS('Resumen Anual'!$CR$286,BW132,'Resumen Anual'!$V$9,BH112,'Resumen Anual'!$BI$238)+SUMIFS('Resumen Anual'!$CR$344,BW132,'Resumen Anual'!$V$9,BH112,'Resumen Anual'!$BI$296)+SUMIFS('Resumen Anual'!$CR$402,BW132,'Resumen Anual'!$V$9,BH112,'Resumen Anual'!$BI$354)+SUMIFS('Resumen Anual'!$CR$460,BW132,'Resumen Anual'!$V$9,BH112,'Resumen Anual'!$BI$412)+SUMIFS('Resumen Anual'!$CR$518,BW132,'Resumen Anual'!$V$9,BH112,'Resumen Anual'!$BI$470)+SUMIFS('Resumen Anual'!$CR$576,BW132,'Resumen Anual'!$V$9,BH112,'Resumen Anual'!$BI$528)+SUMIFS('Resumen Anual'!$CR$634,BW132,'Resumen Anual'!$V$9,BH112,'Resumen Anual'!$BI$586)+SUMIFS('Resumen Anual'!$CR$692,BW132,'Resumen Anual'!$V$9,BH112,'Resumen Anual'!$BI$644)+SUMIFS('Resumen Anual'!$EQ$54,BW132,'Resumen Anual'!$V$9,BH112,'Resumen Anual'!$DH$6)+SUMIFS('Resumen Anual'!$EQ$112,BW132,'Resumen Anual'!$V$9,BH112,'Resumen Anual'!$DH$64)+SUMIFS('Resumen Anual'!$EQ$170,BW132,'Resumen Anual'!$V$9,BH112,'Resumen Anual'!$DH$122)+SUMIFS('Resumen Anual'!$EQ$228,BW132,'Resumen Anual'!$V$9,BH112,'Resumen Anual'!$DH$180)+SUMIFS('Resumen Anual'!$EQ$286,BW132,'Resumen Anual'!$V$9,BH112,'Resumen Anual'!$DH$238)+SUMIFS('Resumen Anual'!$EQ$344,BW132,'Resumen Anual'!$V$9,BH112,'Resumen Anual'!$DH$296)+SUMIFS('Resumen Anual'!$EQ$402,BW132,'Resumen Anual'!$V$9,BH112,'Resumen Anual'!$DH$354)+SUMIFS('Resumen Anual'!$EQ$460,BW132,'Resumen Anual'!$V$9,BH112,'Resumen Anual'!$DH$412)+SUMIFS('Resumen Anual'!$EQ$518,BW132,'Resumen Anual'!$V$9,BH112,'Resumen Anual'!$DH$470)+SUMIFS('Resumen Anual'!$EQ$576,BW132,'Resumen Anual'!$V$9,BH112,'Resumen Anual'!$DH$528)+SUMIFS('Resumen Anual'!$EQ$634,BW132,'Resumen Anual'!$V$9,BH112,'Resumen Anual'!$DH$586)+SUMIFS('Resumen Anual'!$EQ$692,BW132,'Resumen Anual'!$V$9,BH112,'Resumen Anual'!$DH$644)+SUMIFS('Resumen Anual'!$GN$54,BW132,'Resumen Anual'!$V$9,BH112,'Resumen Anual'!$FE$6)+SUMIFS('Resumen Anual'!$GN$112,BW132,'Resumen Anual'!$V$9,BH112,'Resumen Anual'!$FE$64)+SUMIFS('Resumen Anual'!$GN$170,BW132,'Resumen Anual'!$V$9,BH112,'Resumen Anual'!$FE$122)+SUMIFS('Resumen Anual'!$GN$228,BW132,'Resumen Anual'!$V$9,BH112,'Resumen Anual'!$FE$180)+SUMIFS('Resumen Anual'!$GN$286,BW132,'Resumen Anual'!$V$9,BH112,'Resumen Anual'!$FE$238)+SUMIFS('Resumen Anual'!$GN$344,BW132,'Resumen Anual'!$V$9,BH112,'Resumen Anual'!$FE$296)+SUMIFS('Resumen Anual'!$GN$402,BW132,'Resumen Anual'!$V$9,BH112,'Resumen Anual'!$FE$354)+SUMIFS('Resumen Anual'!$GN$460,BW132,'Resumen Anual'!$V$9,BH112,'Resumen Anual'!$FE$412)+SUMIFS('Resumen Anual'!$GN$518,BW132,'Resumen Anual'!$V$9,BH112,'Resumen Anual'!$FE$470)+SUMIFS('Resumen Anual'!$GN$576,BW132,'Resumen Anual'!$V$9,BH112,'Resumen Anual'!$FE$528)+SUMIFS('Resumen Anual'!$GN$634,BW132,'Resumen Anual'!$V$9,BH112,'Resumen Anual'!$FE$586)+SUMIFS('Resumen Anual'!$GN$692,BW132,'Resumen Anual'!$V$9,BH112,'Resumen Anual'!$FE$644)</f>
        <v>0</v>
      </c>
      <c r="CR132" s="756"/>
      <c r="CS132" s="756"/>
      <c r="CT132" s="1200"/>
      <c r="CU132" s="1199"/>
      <c r="CV132" s="171"/>
      <c r="CW132" s="775" t="str">
        <f>'Resumen Anual'!$C$30</f>
        <v>SIC</v>
      </c>
      <c r="CX132" s="776"/>
      <c r="CY132" s="776"/>
      <c r="CZ132" s="776"/>
      <c r="DA132" s="761">
        <f>SUMIF('Resumen Anual'!$FE$622,DF112,'Resumen Anual'!$FA$646)+SUMIF('Resumen Anual'!$DH$622,DF112,'Resumen Anual'!$DD$646)+SUMIF('Resumen Anual'!$BI$622,DF112,'Resumen Anual'!$BE$646)+SUMIF('Resumen Anual'!$L$622,DF112,'Resumen Anual'!$H$646)+SUMIF('Resumen Anual'!$FE$566,DF112,'Resumen Anual'!$FA$590)+SUMIF('Resumen Anual'!$DH$566,DF112,'Resumen Anual'!$DD$590)+SUMIF('Resumen Anual'!$BI$566,DF112,'Resumen Anual'!$BE$590)+SUMIF('Resumen Anual'!$L$566,DF112,'Resumen Anual'!$H$590)+SUMIF('Resumen Anual'!$FE$510,DF112,'Resumen Anual'!$FA$534)+SUMIF('Resumen Anual'!$DH$510,DF112,'Resumen Anual'!$DD$534)+SUMIF('Resumen Anual'!$BI$510,DF112,'Resumen Anual'!$BE$534)+SUMIF('Resumen Anual'!$L$510,DF112,'Resumen Anual'!$H$534)+SUMIF('Resumen Anual'!$FE$454,DF112,'Resumen Anual'!$FA$478)+SUMIF('Resumen Anual'!$DH$454,DF112,'Resumen Anual'!$DD$478)+SUMIF('Resumen Anual'!$BI$454,DF112,'Resumen Anual'!$BE$478)+SUMIF('Resumen Anual'!$L$454,DF112,'Resumen Anual'!$H$478)+SUMIF('Resumen Anual'!$FE$398,DF112,'Resumen Anual'!$FA$422)+SUMIF('Resumen Anual'!$DH$398,DF112,'Resumen Anual'!$DD$422)+SUMIF('Resumen Anual'!$BI$398,DF112,'Resumen Anual'!$BE$422)+SUMIF('Resumen Anual'!$L$398,DF112,'Resumen Anual'!$H$422)+SUMIF('Resumen Anual'!$FE$342,DF112,'Resumen Anual'!$FA$366)+SUMIF('Resumen Anual'!$DH$342,DF112,'Resumen Anual'!$DD$366)+SUMIF('Resumen Anual'!$BI$342,DF112,'Resumen Anual'!$BE$366)+SUMIF('Resumen Anual'!$L$342,DF112,'Resumen Anual'!$H$366)+SUMIF('Resumen Anual'!$FE$286,DF112,'Resumen Anual'!$FA$310)+SUMIF('Resumen Anual'!$DH$286,DF112,'Resumen Anual'!$DD$310)+SUMIF('Resumen Anual'!$BI$286,DF112,'Resumen Anual'!$BE$310)+SUMIF('Resumen Anual'!$L$286,DF112,'Resumen Anual'!$H$310)+SUMIF('Resumen Anual'!$FE$230,DF112,'Resumen Anual'!$FA$254)+SUMIF('Resumen Anual'!$DH$230,DF112,'Resumen Anual'!$DD$254)+SUMIF('Resumen Anual'!$BI$230,DF112,'Resumen Anual'!$BE$254)+SUMIF('Resumen Anual'!$L$230,DF112,'Resumen Anual'!$H$254)+SUMIF('Resumen Anual'!$FE$174,DF112,'Resumen Anual'!$FA$198)+SUMIF('Resumen Anual'!$DH$174,DF112,'Resumen Anual'!$DD$198)+SUMIF('Resumen Anual'!$BI$174,DF112,'Resumen Anual'!$BE$198)+SUMIF('Resumen Anual'!$L$174,DF112,'Resumen Anual'!$H$198)+SUMIF('Resumen Anual'!$FE$118,DF112,'Resumen Anual'!$FA$142)+SUMIF('Resumen Anual'!$DH$118,DF112,'Resumen Anual'!$DD$142)+SUMIF('Resumen Anual'!$BI$118,DF112,'Resumen Anual'!$BE$142)+SUMIF('Resumen Anual'!$L$118,DF112,'Resumen Anual'!$H$142)+SUMIF('Resumen Anual'!$FE$62,DF112,'Resumen Anual'!$FA$86)+SUMIF('Resumen Anual'!$DH$62,DF112,'Resumen Anual'!$DD$86)+SUMIF('Resumen Anual'!$BI$62,DF112,'Resumen Anual'!$BE$86)+SUMIF('Resumen Anual'!$L$62,DF112,'Resumen Anual'!$H$86)+SUMIF('Resumen Anual'!$FE$6,DF112,'Resumen Anual'!$FA$30)+SUMIF('Resumen Anual'!$DH$6,DF112,'Resumen Anual'!$DD$30)+SUMIF('Resumen Anual'!$BI$6,DF112,'Resumen Anual'!$BE$30)+SUMIF('Resumen Anual'!$L$6,DF112,'Resumen Anual'!$H$30)+SUMIF('Bitácoras Anteriores'!$K$6,DF112,'Bitácoras Anteriores'!$F$26)+SUMIF('Bitácoras Anteriores'!$K$59,$K$6,'Bitácoras Anteriores'!$F$79)+SUMIF('Bitácoras Anteriores'!$K$112,DF112,'Bitácoras Anteriores'!$F$132)+SUMIF('Bitácoras Anteriores'!$K$165,DF112,'Bitácoras Anteriores'!$F$185)+SUMIF('Bitácoras Anteriores'!$K$218,DF112,'Bitácoras Anteriores'!$F$238)+SUMIF('Bitácoras Anteriores'!$K$271,DF112,'Bitácoras Anteriores'!$F$291)+SUMIF('Bitácoras Anteriores'!$K$324,DF112,'Bitácoras Anteriores'!$F$344)+SUMIF('Bitácoras Anteriores'!$BH$6,DF112,'Bitácoras Anteriores'!$BD$26)+SUMIF('Bitácoras Anteriores'!$BH$59,$K$6,'Bitácoras Anteriores'!$BD$79)+SUMIF('Bitácoras Anteriores'!$BH$112,DF112,'Bitácoras Anteriores'!$BD$132)+SUMIF('Bitácoras Anteriores'!$BH$165,DF112,'Bitácoras Anteriores'!$BD$185)+SUMIF('Bitácoras Anteriores'!$BH$218,DF112,'Bitácoras Anteriores'!$BD$238)+SUMIF('Bitácoras Anteriores'!$BH$271,DF112,'Bitácoras Anteriores'!$BD$291)+SUMIF('Bitácoras Anteriores'!$BH$324,DF112,'Bitácoras Anteriores'!$BD$344)+SUMIF('Bitácoras Anteriores'!$DF$6,DF112,'Bitácoras Anteriores'!$DB$26)+SUMIF('Bitácoras Anteriores'!$DF$59,$K$6,'Bitácoras Anteriores'!$DB$79)+SUMIF('Bitácoras Anteriores'!$DF$112,DF112,'Bitácoras Anteriores'!$DB$132)+SUMIF('Bitácoras Anteriores'!$DF$165,DF112,'Bitácoras Anteriores'!$DB$185)+SUMIF('Bitácoras Anteriores'!$DF$218,DF112,'Bitácoras Anteriores'!$DB$238)+SUMIF('Bitácoras Anteriores'!$DF$271,DF112,'Bitácoras Anteriores'!$DB$291)+SUMIF('Bitácoras Anteriores'!$DF$324,DF112,'Bitácoras Anteriores'!$DB$344)+SUMIF('Bitácoras Anteriores'!$FC$6,DF112,'Bitácoras Anteriores'!$EY$26)+SUMIF('Bitácoras Anteriores'!$FC$59,$K$6,'Bitácoras Anteriores'!$EY$79)+SUMIF('Bitácoras Anteriores'!$FC$112,DF112,'Bitácoras Anteriores'!$EY$132)+SUMIF('Bitácoras Anteriores'!$FC$165,DF112,'Bitácoras Anteriores'!$EY$185)+SUMIF('Bitácoras Anteriores'!$FC$218,DF112,'Bitácoras Anteriores'!$EY$238)+SUMIF('Bitácoras Anteriores'!$FC$271,DF112,'Bitácoras Anteriores'!$EY$291)+SUMIF('Bitácoras Anteriores'!$FC$324,DF112,'Bitácoras Anteriores'!$EY$344)</f>
        <v>0</v>
      </c>
      <c r="DB132" s="762"/>
      <c r="DC132" s="762"/>
      <c r="DD132" s="762"/>
      <c r="DE132" s="762"/>
      <c r="DF132" s="762"/>
      <c r="DG132" s="763"/>
      <c r="DH132" s="632"/>
      <c r="DI132" s="779" t="str">
        <f>'Resumen Anual'!$O$30</f>
        <v>NOCHE</v>
      </c>
      <c r="DJ132" s="776"/>
      <c r="DK132" s="776"/>
      <c r="DL132" s="776"/>
      <c r="DM132" s="780"/>
      <c r="DN132" s="782">
        <f>SUMIF('Resumen Anual'!$FE$622,DF112,'Resumen Anual'!$FM$646)+SUMIF('Resumen Anual'!$DH$622,DF112,'Resumen Anual'!$DP$646)+SUMIF('Resumen Anual'!$BI$622,DF112,'Resumen Anual'!$BQ$646)+SUMIF('Resumen Anual'!$L$622,DF112,'Resumen Anual'!$T$646)+SUMIF('Resumen Anual'!$FE$566,DF112,'Resumen Anual'!$FM$590)+SUMIF('Resumen Anual'!$DH$566,DF112,'Resumen Anual'!$DP$590)+SUMIF('Resumen Anual'!$BI$566,DF112,'Resumen Anual'!$BQ$590)+SUMIF('Resumen Anual'!$L$566,DF112,'Resumen Anual'!$T$590)+SUMIF('Resumen Anual'!$FE$510,DF112,'Resumen Anual'!$FM$534)+SUMIF('Resumen Anual'!$DH$510,DF112,'Resumen Anual'!$DP$534)+SUMIF('Resumen Anual'!$BI$510,DF112,'Resumen Anual'!$BQ$534)+SUMIF('Resumen Anual'!$L$510,DF112,'Resumen Anual'!$T$534)+SUMIF('Resumen Anual'!$FE$454,DF112,'Resumen Anual'!$FM$478)+SUMIF('Resumen Anual'!$DH$454,DF112,'Resumen Anual'!$DP$478)+SUMIF('Resumen Anual'!$BI$454,DF112,'Resumen Anual'!$BQ$478)+SUMIF('Resumen Anual'!$L$454,DF112,'Resumen Anual'!$T$478)+SUMIF('Resumen Anual'!$FE$398,DF112,'Resumen Anual'!$FM$422)+SUMIF('Resumen Anual'!$DH$398,DF112,'Resumen Anual'!$DP$422)+SUMIF('Resumen Anual'!$BI$398,DF112,'Resumen Anual'!$BQ$422)+SUMIF('Resumen Anual'!$L$398,DF112,'Resumen Anual'!$T$422)+SUMIF('Resumen Anual'!$FE$342,DF112,'Resumen Anual'!$FM$366)+SUMIF('Resumen Anual'!$DH$342,DF112,'Resumen Anual'!$DP$366)+SUMIF('Resumen Anual'!$BI$342,DF112,'Resumen Anual'!$BQ$366)+SUMIF('Resumen Anual'!$L$342,DF112,'Resumen Anual'!$T$366)+SUMIF('Resumen Anual'!$FE$286,DF112,'Resumen Anual'!$FM$310)+SUMIF('Resumen Anual'!$DH$286,DF112,'Resumen Anual'!$DP$310)+SUMIF('Resumen Anual'!$BI$286,DF112,'Resumen Anual'!$BQ$310)+SUMIF('Resumen Anual'!$L$286,DF112,'Resumen Anual'!$T$310)+SUMIF('Resumen Anual'!$FE$230,DF112,'Resumen Anual'!$FM$254)+SUMIF('Resumen Anual'!$DH$230,DF112,'Resumen Anual'!$DP$254)+SUMIF('Resumen Anual'!$BI$230,DF112,'Resumen Anual'!$BQ$254)+SUMIF('Resumen Anual'!$L$230,DF112,'Resumen Anual'!$T$254)+SUMIF('Resumen Anual'!$FE$174,DF112,'Resumen Anual'!$FM$198)+SUMIF('Resumen Anual'!$DH$174,DF112,'Resumen Anual'!$DP$198)+SUMIF('Resumen Anual'!$BI$174,DF112,'Resumen Anual'!$BQ$198)+SUMIF('Resumen Anual'!$L$174,DF112,'Resumen Anual'!$T$198)+SUMIF('Resumen Anual'!$FE$118,DF112,'Resumen Anual'!$FM$142)+SUMIF('Resumen Anual'!$DH$118,DF112,'Resumen Anual'!$DP$142)+SUMIF('Resumen Anual'!$BI$118,DF112,'Resumen Anual'!$BQ$142)+SUMIF('Resumen Anual'!$L$118,DF112,'Resumen Anual'!$T$142)+SUMIF('Resumen Anual'!$FE$62,DF112,'Resumen Anual'!$FM$86)+SUMIF('Resumen Anual'!$DH$62,DF112,'Resumen Anual'!$DP$86)+SUMIF('Resumen Anual'!$BI$62,DF112,'Resumen Anual'!$BQ$86)+SUMIF('Resumen Anual'!$L$62,DF112,'Resumen Anual'!$T$86)+SUMIF('Resumen Anual'!$FE$6,DF112,'Resumen Anual'!$FM$30)+SUMIF('Resumen Anual'!$DH$6,DF112,'Resumen Anual'!$DP$30)+SUMIF('Resumen Anual'!$BI$6,DF112,'Resumen Anual'!$BQ$30)+SUMIF('Resumen Anual'!$L$6,DF112,'Resumen Anual'!$T$30)+SUMIF('Bitácoras Anteriores'!$K$6,DF112,'Bitácoras Anteriores'!$S$26)+SUMIF('Bitácoras Anteriores'!$K$59,$K$6,'Bitácoras Anteriores'!$S$79)+SUMIF('Bitácoras Anteriores'!$K$112,DF112,'Bitácoras Anteriores'!$S$132)+SUMIF('Bitácoras Anteriores'!$K$165,DF112,'Bitácoras Anteriores'!$S$185)+SUMIF('Bitácoras Anteriores'!$K$218,DF112,'Bitácoras Anteriores'!$S$238)+SUMIF('Bitácoras Anteriores'!$K$271,DF112,'Bitácoras Anteriores'!$S$291)+SUMIF('Bitácoras Anteriores'!$K$324,DF112,'Bitácoras Anteriores'!$S$344)+SUMIF('Bitácoras Anteriores'!$BH$6,DF112,'Bitácoras Anteriores'!$BP$26)+SUMIF('Bitácoras Anteriores'!$BH$59,$K$6,'Bitácoras Anteriores'!$BP$79)+SUMIF('Bitácoras Anteriores'!$BH$112,DF112,'Bitácoras Anteriores'!$BP$132)+SUMIF('Bitácoras Anteriores'!$BH$165,DF112,'Bitácoras Anteriores'!$BP$185)+SUMIF('Bitácoras Anteriores'!$BH$218,DF112,'Bitácoras Anteriores'!$BP$238)+SUMIF('Bitácoras Anteriores'!$BH$271,DF112,'Bitácoras Anteriores'!$BP$291)+SUMIF('Bitácoras Anteriores'!$BH$324,DF112,'Bitácoras Anteriores'!$BP$344)+SUMIF('Bitácoras Anteriores'!$DF$6,DF112,'Bitácoras Anteriores'!$DN$26)+SUMIF('Bitácoras Anteriores'!$DF$59,$K$6,'Bitácoras Anteriores'!$DN$79)+SUMIF('Bitácoras Anteriores'!$DF$112,DF112,'Bitácoras Anteriores'!$DN$132)+SUMIF('Bitácoras Anteriores'!$DF$165,DF112,'Bitácoras Anteriores'!$DN$185)+SUMIF('Bitácoras Anteriores'!$DF$218,DF112,'Bitácoras Anteriores'!$DN$238)+SUMIF('Bitácoras Anteriores'!$DF$271,DF112,'Bitácoras Anteriores'!$DN$291)+SUMIF('Bitácoras Anteriores'!$DF$324,DF112,'Bitácoras Anteriores'!$DN$344)+SUMIF('Bitácoras Anteriores'!$FC$6,DF112,'Bitácoras Anteriores'!$FK$26)+SUMIF('Bitácoras Anteriores'!$FC$59,$K$6,'Bitácoras Anteriores'!$FK$79)+SUMIF('Bitácoras Anteriores'!$FC$112,DF112,'Bitácoras Anteriores'!$FK$132)+SUMIF('Bitácoras Anteriores'!$FC$165,DF112,'Bitácoras Anteriores'!$FK$185)+SUMIF('Bitácoras Anteriores'!$FC$218,DF112,'Bitácoras Anteriores'!$FK$238)+SUMIF('Bitácoras Anteriores'!$FC$271,DF112,'Bitácoras Anteriores'!$FK$291)+SUMIF('Bitácoras Anteriores'!$FC$324,DF112,'Bitácoras Anteriores'!$FK$344)</f>
        <v>0</v>
      </c>
      <c r="DO132" s="783"/>
      <c r="DP132" s="783"/>
      <c r="DQ132" s="783"/>
      <c r="DR132" s="783"/>
      <c r="DS132" s="784"/>
      <c r="DT132" s="15"/>
      <c r="DU132" s="771">
        <f>IF(DU118=0," ",DU118+7)</f>
        <v>2029</v>
      </c>
      <c r="DV132" s="772"/>
      <c r="DW132" s="772"/>
      <c r="DX132" s="772"/>
      <c r="DY132" s="772"/>
      <c r="DZ132" s="1214">
        <f>SUMIFS('Resumen Anual'!$AF$54,DU132,'Resumen Anual'!$V$9,DF112,'Resumen Anual'!$L$6)+SUMIFS('Resumen Anual'!$AF$112,DU132,'Resumen Anual'!$V$9,DF112,'Resumen Anual'!$L$64)+SUMIFS('Resumen Anual'!$AF$170,DU132,'Resumen Anual'!$V$9,DF112,'Resumen Anual'!$L$122)+SUMIFS('Resumen Anual'!$AF$228,DU132,'Resumen Anual'!$V$9,DF112,'Resumen Anual'!$L$180)+SUMIFS('Resumen Anual'!$AF$286,DU132,'Resumen Anual'!$V$9,DF112,'Resumen Anual'!$L$238)+SUMIFS('Resumen Anual'!$AF$344,DU132,'Resumen Anual'!$V$9,DF112,'Resumen Anual'!$L$296)+SUMIFS('Resumen Anual'!$AF$402,DU132,'Resumen Anual'!$V$9,DF112,'Resumen Anual'!$L$354)+SUMIFS('Resumen Anual'!$AF$460,DU132,'Resumen Anual'!$V$9,DF112,'Resumen Anual'!$L$412)+SUMIFS('Resumen Anual'!$AF$518,DU132,'Resumen Anual'!$V$9,DF112,'Resumen Anual'!$L$470)+SUMIFS('Resumen Anual'!$AF$576,DU132,'Resumen Anual'!$V$9,DF112,'Resumen Anual'!$L$528)+SUMIFS('Resumen Anual'!$AF$634,DU132,'Resumen Anual'!$V$9,DF112,'Resumen Anual'!$L$586)+SUMIFS('Resumen Anual'!$AF$692,DU132,'Resumen Anual'!$V$9,DF112,'Resumen Anual'!$L$644)+SUMIFS('Resumen Anual'!$CC$54,DU132,'Resumen Anual'!$V$9,DF112,'Resumen Anual'!$BI$6)+SUMIFS('Resumen Anual'!$CC$112,DU132,'Resumen Anual'!$V$9,DF112,'Resumen Anual'!$BI$64)+SUMIFS('Resumen Anual'!$CC$170,DU132,'Resumen Anual'!$V$9,DF112,'Resumen Anual'!$BI$122)+SUMIFS('Resumen Anual'!$CC$228,DU132,'Resumen Anual'!$V$9,DF112,'Resumen Anual'!$BI$180)+SUMIFS('Resumen Anual'!$CC$286,DU132,'Resumen Anual'!$V$9,DF112,'Resumen Anual'!$BI$238)+SUMIFS('Resumen Anual'!$CC$344,DU132,'Resumen Anual'!$V$9,DF112,'Resumen Anual'!$BI$296)+SUMIFS('Resumen Anual'!$CC$402,DU132,'Resumen Anual'!$V$9,DF112,'Resumen Anual'!$BI$354)+SUMIFS('Resumen Anual'!$CC$460,DU132,'Resumen Anual'!$V$9,DF112,'Resumen Anual'!$BI$412)+SUMIFS('Resumen Anual'!$CC$518,DU132,'Resumen Anual'!$V$9,DF112,'Resumen Anual'!$BI$470)+SUMIFS('Resumen Anual'!$CC$576,DU132,'Resumen Anual'!$V$9,DF112,'Resumen Anual'!$BI$528)+SUMIFS('Resumen Anual'!$CC$634,DU132,'Resumen Anual'!$V$9,DF112,'Resumen Anual'!$BI$586)+SUMIFS('Resumen Anual'!$CC$692,DU132,'Resumen Anual'!$V$9,DF112,'Resumen Anual'!$BI$644)+SUMIFS('Resumen Anual'!$EB$54,DU132,'Resumen Anual'!$V$9,DF112,'Resumen Anual'!$DH$6)+SUMIFS('Resumen Anual'!$EB$112,DU132,'Resumen Anual'!$V$9,DF112,'Resumen Anual'!$DH$64)+SUMIFS('Resumen Anual'!$EB$170,DU132,'Resumen Anual'!$V$9,DF112,'Resumen Anual'!$DH$122)+SUMIFS('Resumen Anual'!$EB$228,DU132,'Resumen Anual'!$V$9,DF112,'Resumen Anual'!$DH$180)+SUMIFS('Resumen Anual'!$EB$286,DU132,'Resumen Anual'!$V$9,DF112,'Resumen Anual'!$DH$238)+SUMIFS('Resumen Anual'!$EB$344,DU132,'Resumen Anual'!$V$9,DF112,'Resumen Anual'!$DH$296)+SUMIFS('Resumen Anual'!$EB$402,DU132,'Resumen Anual'!$V$9,DF112,'Resumen Anual'!$DH$354)+SUMIFS('Resumen Anual'!$EB$460,DU132,'Resumen Anual'!$V$9,DF112,'Resumen Anual'!$DH$412)+SUMIFS('Resumen Anual'!$EB$518,DU132,'Resumen Anual'!$V$9,DF112,'Resumen Anual'!$DH$470)+SUMIFS('Resumen Anual'!$EB$576,DU132,'Resumen Anual'!$V$9,DF112,'Resumen Anual'!$DH$528)+SUMIFS('Resumen Anual'!$EB$634,DU132,'Resumen Anual'!$V$9,DF112,'Resumen Anual'!$DH$586)+SUMIFS('Resumen Anual'!$EB$692,DU132,'Resumen Anual'!$V$9,DF112,'Resumen Anual'!$DH$644)+SUMIFS('Resumen Anual'!$FY$54,DU132,'Resumen Anual'!$V$9,DF112,'Resumen Anual'!$FE$6)+SUMIFS('Resumen Anual'!$FY$112,DU132,'Resumen Anual'!$V$9,DF112,'Resumen Anual'!$FE$64)+SUMIFS('Resumen Anual'!$FY$170,DU132,'Resumen Anual'!$V$9,DF112,'Resumen Anual'!$FE$122)+SUMIFS('Resumen Anual'!$FY$228,DU132,'Resumen Anual'!$V$9,DF112,'Resumen Anual'!$FE$180)+SUMIFS('Resumen Anual'!$FY$286,DU132,'Resumen Anual'!$V$9,DF112,'Resumen Anual'!$FE$238)+SUMIFS('Resumen Anual'!$FY$344,DU132,'Resumen Anual'!$V$9,DF112,'Resumen Anual'!$FE$296)+SUMIFS('Resumen Anual'!$FY$402,DU132,'Resumen Anual'!$V$9,DF112,'Resumen Anual'!$FE$354)+SUMIFS('Resumen Anual'!$FY$460,DU132,'Resumen Anual'!$V$9,DF112,'Resumen Anual'!$FE$412)+SUMIFS('Resumen Anual'!$FY$518,DU132,'Resumen Anual'!$V$9,DF112,'Resumen Anual'!$FE$470)+SUMIFS('Resumen Anual'!$FY$576,DU132,'Resumen Anual'!$V$9,DF112,'Resumen Anual'!$FE$528)+SUMIFS('Resumen Anual'!$FY$634,DU132,'Resumen Anual'!$V$9,DF112,'Resumen Anual'!$FE$586)+SUMIFS('Resumen Anual'!$FY$692,DU132,'Resumen Anual'!$V$9,DF112,'Resumen Anual'!$FE$644)</f>
        <v>0</v>
      </c>
      <c r="EA132" s="770"/>
      <c r="EB132" s="770"/>
      <c r="EC132" s="770"/>
      <c r="ED132" s="770">
        <f>SUMIFS('Resumen Anual'!$AJ$54,DU132,'Resumen Anual'!$V$9,DF112,'Resumen Anual'!$L$6)+SUMIFS('Resumen Anual'!$AJ$112,DU132,'Resumen Anual'!$V$9,DF112,'Resumen Anual'!$L$64)+SUMIFS('Resumen Anual'!$AJ$170,DU132,'Resumen Anual'!$V$9,DF112,'Resumen Anual'!$L$122)+SUMIFS('Resumen Anual'!$AJ$228,DU132,'Resumen Anual'!$V$9,DF112,'Resumen Anual'!$L$180)+SUMIFS('Resumen Anual'!$AJ$286,DU132,'Resumen Anual'!$V$9,DF112,'Resumen Anual'!$L$238)+SUMIFS('Resumen Anual'!$AJ$344,DU132,'Resumen Anual'!$V$9,DF112,'Resumen Anual'!$L$296)+SUMIFS('Resumen Anual'!$AJ$402,DU132,'Resumen Anual'!$V$9,DF112,'Resumen Anual'!$L$354)+SUMIFS('Resumen Anual'!$AJ$460,DU132,'Resumen Anual'!$V$9,DF112,'Resumen Anual'!$L$412)+SUMIFS('Resumen Anual'!$AJ$518,DU132,'Resumen Anual'!$V$9,DF112,'Resumen Anual'!$L$470)+SUMIFS('Resumen Anual'!$AJ$576,DU132,'Resumen Anual'!$V$9,DF112,'Resumen Anual'!$L$528)+SUMIFS('Resumen Anual'!$AJ$634,DU132,'Resumen Anual'!$V$9,DF112,'Resumen Anual'!$L$586)+SUMIFS('Resumen Anual'!$AJ$692,DU132,'Resumen Anual'!$V$9,DF112,'Resumen Anual'!$L$644)+SUMIFS('Resumen Anual'!$CG$54,DU132,'Resumen Anual'!$V$9,DF112,'Resumen Anual'!$BI$6)+SUMIFS('Resumen Anual'!$CG$112,DU132,'Resumen Anual'!$V$9,DF112,'Resumen Anual'!$BI$64)+SUMIFS('Resumen Anual'!$CG$170,DU132,'Resumen Anual'!$V$9,DF112,'Resumen Anual'!$BI$122)+SUMIFS('Resumen Anual'!$CG$228,DU132,'Resumen Anual'!$V$9,DF112,'Resumen Anual'!$BI$180)+SUMIFS('Resumen Anual'!$CG$286,DU132,'Resumen Anual'!$V$9,DF112,'Resumen Anual'!$BI$238)+SUMIFS('Resumen Anual'!$CG$344,DU132,'Resumen Anual'!$V$9,DF112,'Resumen Anual'!$BI$296)+SUMIFS('Resumen Anual'!$CG$402,DU132,'Resumen Anual'!$V$9,DF112,'Resumen Anual'!$BI$354)+SUMIFS('Resumen Anual'!$CG$460,DU132,'Resumen Anual'!$V$9,DF112,'Resumen Anual'!$BI$412)+SUMIFS('Resumen Anual'!$CG$518,DU132,'Resumen Anual'!$V$9,DF112,'Resumen Anual'!$BI$470)+SUMIFS('Resumen Anual'!$CG$576,DU132,'Resumen Anual'!$V$9,DF112,'Resumen Anual'!$BI$528)+SUMIFS('Resumen Anual'!$CG$634,DU132,'Resumen Anual'!$V$9,DF112,'Resumen Anual'!$BI$586)+SUMIFS('Resumen Anual'!$CG$692,DU132,'Resumen Anual'!$V$9,DF112,'Resumen Anual'!$BI$644)+SUMIFS('Resumen Anual'!$EF$54,DU132,'Resumen Anual'!$V$9,DF112,'Resumen Anual'!$DH$6)+SUMIFS('Resumen Anual'!$EF$112,DU132,'Resumen Anual'!$V$9,DF112,'Resumen Anual'!$DH$64)+SUMIFS('Resumen Anual'!$EF$170,DU132,'Resumen Anual'!$V$9,DF112,'Resumen Anual'!$DH$122)+SUMIFS('Resumen Anual'!$EF$228,DU132,'Resumen Anual'!$V$9,DF112,'Resumen Anual'!$DH$180)+SUMIFS('Resumen Anual'!$EF$286,DU132,'Resumen Anual'!$V$9,DF112,'Resumen Anual'!$DH$238)+SUMIFS('Resumen Anual'!$EF$344,DU132,'Resumen Anual'!$V$9,DF112,'Resumen Anual'!$DH$296)+SUMIFS('Resumen Anual'!$EF$402,DU132,'Resumen Anual'!$V$9,DF112,'Resumen Anual'!$DH$354)+SUMIFS('Resumen Anual'!$EF$460,DU132,'Resumen Anual'!$V$9,DF112,'Resumen Anual'!$DH$412)+SUMIFS('Resumen Anual'!$EF$518,DU132,'Resumen Anual'!$V$9,DF112,'Resumen Anual'!$DH$470)+SUMIFS('Resumen Anual'!$EF$576,DU132,'Resumen Anual'!$V$9,DF112,'Resumen Anual'!$DH$528)+SUMIFS('Resumen Anual'!$EF$634,DU132,'Resumen Anual'!$V$9,DF112,'Resumen Anual'!$DH$586)+SUMIFS('Resumen Anual'!$EF$692,DU132,'Resumen Anual'!$V$9,DF112,'Resumen Anual'!$DH$644)+SUMIFS('Resumen Anual'!$GC$54,DU132,'Resumen Anual'!$V$9,DF112,'Resumen Anual'!$FE$6)+SUMIFS('Resumen Anual'!$GC$112,DU132,'Resumen Anual'!$V$9,DF112,'Resumen Anual'!$FE$64)+SUMIFS('Resumen Anual'!$GC$170,DU132,'Resumen Anual'!$V$9,DF112,'Resumen Anual'!$FE$122)+SUMIFS('Resumen Anual'!$GC$228,DU132,'Resumen Anual'!$V$9,DF112,'Resumen Anual'!$FE$180)+SUMIFS('Resumen Anual'!$GC$286,DU132,'Resumen Anual'!$V$9,DF112,'Resumen Anual'!$FE$238)+SUMIFS('Resumen Anual'!$GC$344,DU132,'Resumen Anual'!$V$9,DF112,'Resumen Anual'!$FE$296)+SUMIFS('Resumen Anual'!$GC$402,DU132,'Resumen Anual'!$V$9,DF112,'Resumen Anual'!$FE$354)+SUMIFS('Resumen Anual'!$GC$460,DU132,'Resumen Anual'!$V$9,DF112,'Resumen Anual'!$FE$412)+SUMIFS('Resumen Anual'!$GC$518,DU132,'Resumen Anual'!$V$9,DF112,'Resumen Anual'!$FE$470)+SUMIFS('Resumen Anual'!$GC$576,DU132,'Resumen Anual'!$V$9,DF112,'Resumen Anual'!$FE$528)+SUMIFS('Resumen Anual'!$GC$634,DU132,'Resumen Anual'!$V$9,DF112,'Resumen Anual'!$FE$586)+SUMIFS('Resumen Anual'!$GC$692,DU132,'Resumen Anual'!$V$9,DF112,'Resumen Anual'!$FE$644)</f>
        <v>0</v>
      </c>
      <c r="EE132" s="770"/>
      <c r="EF132" s="770"/>
      <c r="EG132" s="770"/>
      <c r="EH132" s="770">
        <f>SUMIFS('Resumen Anual'!$AN$54,DU132,'Resumen Anual'!$V$9,DF112,'Resumen Anual'!$L$6)+SUMIFS('Resumen Anual'!$AN$112,DU132,'Resumen Anual'!$V$9,DF112,'Resumen Anual'!$L$64)+SUMIFS('Resumen Anual'!$AN$170,DU132,'Resumen Anual'!$V$9,DF112,'Resumen Anual'!$L$122)+SUMIFS('Resumen Anual'!$AN$228,DU132,'Resumen Anual'!$V$9,DF112,'Resumen Anual'!$L$180)+SUMIFS('Resumen Anual'!$AN$286,DU132,'Resumen Anual'!$V$9,DF112,'Resumen Anual'!$L$238)+SUMIFS('Resumen Anual'!$AN$344,DU132,'Resumen Anual'!$V$9,DF112,'Resumen Anual'!$L$296)+SUMIFS('Resumen Anual'!$AN$402,DU132,'Resumen Anual'!$V$9,DF112,'Resumen Anual'!$L$354)+SUMIFS('Resumen Anual'!$AN$460,DU132,'Resumen Anual'!$V$9,DF112,'Resumen Anual'!$L$412)+SUMIFS('Resumen Anual'!$AN$518,DU132,'Resumen Anual'!$V$9,DF112,'Resumen Anual'!$L$470)+SUMIFS('Resumen Anual'!$AN$576,DU132,'Resumen Anual'!$V$9,DF112,'Resumen Anual'!$L$528)+SUMIFS('Resumen Anual'!$AN$634,DU132,'Resumen Anual'!$V$9,DF112,'Resumen Anual'!$L$586)+SUMIFS('Resumen Anual'!$AN$692,DU132,'Resumen Anual'!$V$9,DF112,'Resumen Anual'!$L$644)+SUMIFS('Resumen Anual'!$CK$54,DU132,'Resumen Anual'!$V$9,DF112,'Resumen Anual'!$BI$6)+SUMIFS('Resumen Anual'!$CK$112,DU132,'Resumen Anual'!$V$9,DF112,'Resumen Anual'!$BI$64)+SUMIFS('Resumen Anual'!$CK$170,DU132,'Resumen Anual'!$V$9,DF112,'Resumen Anual'!$BI$122)+SUMIFS('Resumen Anual'!$CK$228,DU132,'Resumen Anual'!$V$9,DF112,'Resumen Anual'!$BI$180)+SUMIFS('Resumen Anual'!$CK$286,DU132,'Resumen Anual'!$V$9,DF112,'Resumen Anual'!$BI$238)+SUMIFS('Resumen Anual'!$CK$344,DU132,'Resumen Anual'!$V$9,DF112,'Resumen Anual'!$BI$296)+SUMIFS('Resumen Anual'!$CK$402,DU132,'Resumen Anual'!$V$9,DF112,'Resumen Anual'!$BI$354)+SUMIFS('Resumen Anual'!$CK$460,DU132,'Resumen Anual'!$V$9,DF112,'Resumen Anual'!$BI$412)+SUMIFS('Resumen Anual'!$CK$518,DU132,'Resumen Anual'!$V$9,DF112,'Resumen Anual'!$BI$470)+SUMIFS('Resumen Anual'!$CK$576,DU132,'Resumen Anual'!$V$9,DF112,'Resumen Anual'!$BI$528)+SUMIFS('Resumen Anual'!$CK$634,DU132,'Resumen Anual'!$V$9,DF112,'Resumen Anual'!$BI$586)+SUMIFS('Resumen Anual'!$CK$692,DU132,'Resumen Anual'!$V$9,DF112,'Resumen Anual'!$BI$644)+SUMIFS('Resumen Anual'!$EJ$54,DU132,'Resumen Anual'!$V$9,DF112,'Resumen Anual'!$DH$6)+SUMIFS('Resumen Anual'!$EJ$112,DU132,'Resumen Anual'!$V$9,DF112,'Resumen Anual'!$DH$64)+SUMIFS('Resumen Anual'!$EJ$170,DU132,'Resumen Anual'!$V$9,DF112,'Resumen Anual'!$DH$122)+SUMIFS('Resumen Anual'!$EJ$228,DU132,'Resumen Anual'!$V$9,DF112,'Resumen Anual'!$DH$180)+SUMIFS('Resumen Anual'!$EJ$286,DU132,'Resumen Anual'!$V$9,DF112,'Resumen Anual'!$DH$238)+SUMIFS('Resumen Anual'!$EJ$344,DU132,'Resumen Anual'!$V$9,DF112,'Resumen Anual'!$DH$296)+SUMIFS('Resumen Anual'!$EJ$402,DU132,'Resumen Anual'!$V$9,DF112,'Resumen Anual'!$DH$354)+SUMIFS('Resumen Anual'!$EJ$460,DU132,'Resumen Anual'!$V$9,DF112,'Resumen Anual'!$DH$412)+SUMIFS('Resumen Anual'!$EJ$518,DU132,'Resumen Anual'!$V$9,DF112,'Resumen Anual'!$DH$470)+SUMIFS('Resumen Anual'!$EJ$576,DU132,'Resumen Anual'!$V$9,DF112,'Resumen Anual'!$DH$528)+SUMIFS('Resumen Anual'!$EJ$634,DU132,'Resumen Anual'!$V$9,DF112,'Resumen Anual'!$DH$586)+SUMIFS('Resumen Anual'!$EJ$692,DU132,'Resumen Anual'!$V$9,DF112,'Resumen Anual'!$DH$644)+SUMIFS('Resumen Anual'!$GG$54,DU132,'Resumen Anual'!$V$9,DF112,'Resumen Anual'!$FE$6)+SUMIFS('Resumen Anual'!$GG$112,DU132,'Resumen Anual'!$V$9,DF112,'Resumen Anual'!$FE$64)+SUMIFS('Resumen Anual'!$GG$170,DU132,'Resumen Anual'!$V$9,DF112,'Resumen Anual'!$FE$122)+SUMIFS('Resumen Anual'!$GG$228,DU132,'Resumen Anual'!$V$9,DF112,'Resumen Anual'!$FE$180)+SUMIFS('Resumen Anual'!$GG$286,DU132,'Resumen Anual'!$V$9,DF112,'Resumen Anual'!$FE$238)+SUMIFS('Resumen Anual'!$GG$344,DU132,'Resumen Anual'!$V$9,DF112,'Resumen Anual'!$FE$296)+SUMIFS('Resumen Anual'!$GG$402,DU132,'Resumen Anual'!$V$9,DF112,'Resumen Anual'!$FE$354)+SUMIFS('Resumen Anual'!$GG$460,DU132,'Resumen Anual'!$V$9,DF112,'Resumen Anual'!$FE$412)+SUMIFS('Resumen Anual'!$GG$518,DU132,'Resumen Anual'!$V$9,DF112,'Resumen Anual'!$FE$470)+SUMIFS('Resumen Anual'!$GG$576,DU132,'Resumen Anual'!$V$9,DF112,'Resumen Anual'!$FE$528)+SUMIFS('Resumen Anual'!$GG$634,DU132,'Resumen Anual'!$V$9,DF112,'Resumen Anual'!$FE$586)+SUMIFS('Resumen Anual'!$GG$692,DU132,'Resumen Anual'!$V$9,DF112,'Resumen Anual'!$FE$644)</f>
        <v>0</v>
      </c>
      <c r="EI132" s="770"/>
      <c r="EJ132" s="770"/>
      <c r="EK132" s="770"/>
      <c r="EL132" s="756">
        <f>SUMIFS('Resumen Anual'!$AR$54,DU132,'Resumen Anual'!$V$9,DF112,'Resumen Anual'!$L$6)+SUMIFS('Resumen Anual'!$AR$112,DU132,'Resumen Anual'!$V$9,DF112,'Resumen Anual'!$L$64)+SUMIFS('Resumen Anual'!$AR$170,DU132,'Resumen Anual'!$V$9,DF112,'Resumen Anual'!$L$122)+SUMIFS('Resumen Anual'!$AR$228,DU132,'Resumen Anual'!$V$9,DF112,'Resumen Anual'!$L$180)+SUMIFS('Resumen Anual'!$AR$286,DU132,'Resumen Anual'!$V$9,DF112,'Resumen Anual'!$L$238)+SUMIFS('Resumen Anual'!$AR$344,DU132,'Resumen Anual'!$V$9,DF112,'Resumen Anual'!$L$296)+SUMIFS('Resumen Anual'!$AR$402,DU132,'Resumen Anual'!$V$9,DF112,'Resumen Anual'!$L$354)+SUMIFS('Resumen Anual'!$AR$460,DU132,'Resumen Anual'!$V$9,DF112,'Resumen Anual'!$L$412)+SUMIFS('Resumen Anual'!$AR$518,DU132,'Resumen Anual'!$V$9,DF112,'Resumen Anual'!$L$470)+SUMIFS('Resumen Anual'!$AR$576,DU132,'Resumen Anual'!$V$9,DF112,'Resumen Anual'!$L$528)+SUMIFS('Resumen Anual'!$AR$634,DU132,'Resumen Anual'!$V$9,DF112,'Resumen Anual'!$L$586)+SUMIFS('Resumen Anual'!$AR$692,DU132,'Resumen Anual'!$V$9,DF112,'Resumen Anual'!$L$644)+SUMIFS('Resumen Anual'!$CO$54,DU132,'Resumen Anual'!$V$9,DF112,'Resumen Anual'!$BI$6)+SUMIFS('Resumen Anual'!$CO$112,DU132,'Resumen Anual'!$V$9,DF112,'Resumen Anual'!$BI$64)+SUMIFS('Resumen Anual'!$CO$170,DU132,'Resumen Anual'!$V$9,DF112,'Resumen Anual'!$BI$122)+SUMIFS('Resumen Anual'!$CO$228,DU132,'Resumen Anual'!$V$9,DF112,'Resumen Anual'!$BI$180)+SUMIFS('Resumen Anual'!$CO$286,DU132,'Resumen Anual'!$V$9,DF112,'Resumen Anual'!$BI$238)+SUMIFS('Resumen Anual'!$CO$344,DU132,'Resumen Anual'!$V$9,DF112,'Resumen Anual'!$BI$296)+SUMIFS('Resumen Anual'!$CO$402,DU132,'Resumen Anual'!$V$9,DF112,'Resumen Anual'!$BI$354)+SUMIFS('Resumen Anual'!$CO$460,DU132,'Resumen Anual'!$V$9,DF112,'Resumen Anual'!$BI$412)+SUMIFS('Resumen Anual'!$CO$518,DU132,'Resumen Anual'!$V$9,DF112,'Resumen Anual'!$BI$470)+SUMIFS('Resumen Anual'!$CO$576,DU132,'Resumen Anual'!$V$9,DF112,'Resumen Anual'!$BI$528)+SUMIFS('Resumen Anual'!$CO$634,DU132,'Resumen Anual'!$V$9,DF112,'Resumen Anual'!$BI$586)+SUMIFS('Resumen Anual'!$CO$692,DU132,'Resumen Anual'!$V$9,DF112,'Resumen Anual'!$BI$644)+SUMIFS('Resumen Anual'!$EN$54,DU132,'Resumen Anual'!$V$9,DF112,'Resumen Anual'!$DH$6)+SUMIFS('Resumen Anual'!$EN$112,DU132,'Resumen Anual'!$V$9,DF112,'Resumen Anual'!$DH$64)+SUMIFS('Resumen Anual'!$EN$170,DU132,'Resumen Anual'!$V$9,DF112,'Resumen Anual'!$DH$122)+SUMIFS('Resumen Anual'!$EN$228,DU132,'Resumen Anual'!$V$9,DF112,'Resumen Anual'!$DH$180)+SUMIFS('Resumen Anual'!$EN$286,DU132,'Resumen Anual'!$V$9,DF112,'Resumen Anual'!$DH$238)+SUMIFS('Resumen Anual'!$EN$344,DU132,'Resumen Anual'!$V$9,DF112,'Resumen Anual'!$DH$296)+SUMIFS('Resumen Anual'!$EN$402,DU132,'Resumen Anual'!$V$9,DF112,'Resumen Anual'!$DH$354)+SUMIFS('Resumen Anual'!$EN$460,DU132,'Resumen Anual'!$V$9,DF112,'Resumen Anual'!$DH$412)+SUMIFS('Resumen Anual'!$EN$518,DU132,'Resumen Anual'!$V$9,DF112,'Resumen Anual'!$DH$470)+SUMIFS('Resumen Anual'!$EN$576,DU132,'Resumen Anual'!$V$9,DF112,'Resumen Anual'!$DH$528)+SUMIFS('Resumen Anual'!$EN$634,DU132,'Resumen Anual'!$V$9,DF112,'Resumen Anual'!$DH$586)+SUMIFS('Resumen Anual'!$EN$692,DU132,'Resumen Anual'!$V$9,DF112,'Resumen Anual'!$DH$644)+SUMIFS('Resumen Anual'!$GK$54,DU132,'Resumen Anual'!$V$9,DF112,'Resumen Anual'!$FE$6)+SUMIFS('Resumen Anual'!$GK$112,DU132,'Resumen Anual'!$V$9,DF112,'Resumen Anual'!$FE$64)+SUMIFS('Resumen Anual'!$GK$170,DU132,'Resumen Anual'!$V$9,DF112,'Resumen Anual'!$FE$122)+SUMIFS('Resumen Anual'!$GK$228,DU132,'Resumen Anual'!$V$9,DF112,'Resumen Anual'!$FE$180)+SUMIFS('Resumen Anual'!$GK$286,DU132,'Resumen Anual'!$V$9,DF112,'Resumen Anual'!$FE$238)+SUMIFS('Resumen Anual'!$GK$344,DU132,'Resumen Anual'!$V$9,DF112,'Resumen Anual'!$FE$296)+SUMIFS('Resumen Anual'!$GK$402,DU132,'Resumen Anual'!$V$9,DF112,'Resumen Anual'!$FE$354)+SUMIFS('Resumen Anual'!$GK$460,DU132,'Resumen Anual'!$V$9,DF112,'Resumen Anual'!$FE$412)+SUMIFS('Resumen Anual'!$GK$518,DU132,'Resumen Anual'!$V$9,DF112,'Resumen Anual'!$FE$470)+SUMIFS('Resumen Anual'!$GK$576,DU132,'Resumen Anual'!$V$9,DF112,'Resumen Anual'!$FE$528)+SUMIFS('Resumen Anual'!$GK$634,DU132,'Resumen Anual'!$V$9,DF112,'Resumen Anual'!$FE$586)+SUMIFS('Resumen Anual'!$GK$692,DU132,'Resumen Anual'!$V$9,DF112,'Resumen Anual'!$FE$644)</f>
        <v>0</v>
      </c>
      <c r="EM132" s="756"/>
      <c r="EN132" s="756"/>
      <c r="EO132" s="756">
        <f>SUMIFS('Resumen Anual'!$AU$54,DU132,'Resumen Anual'!$V$9,DF112,'Resumen Anual'!$L$6)+SUMIFS('Resumen Anual'!$AU$112,DU132,'Resumen Anual'!$V$9,DF112,'Resumen Anual'!$L$64)+SUMIFS('Resumen Anual'!$AU$170,DU132,'Resumen Anual'!$V$9,DF112,'Resumen Anual'!$L$122)+SUMIFS('Resumen Anual'!$AU$228,DU132,'Resumen Anual'!$V$9,DF112,'Resumen Anual'!$L$180)+SUMIFS('Resumen Anual'!$AU$286,DU132,'Resumen Anual'!$V$9,DF112,'Resumen Anual'!$L$238)+SUMIFS('Resumen Anual'!$AU$344,DU132,'Resumen Anual'!$V$9,DF112,'Resumen Anual'!$L$296)+SUMIFS('Resumen Anual'!$AU$402,DU132,'Resumen Anual'!$V$9,DF112,'Resumen Anual'!$L$354)+SUMIFS('Resumen Anual'!$AU$460,DU132,'Resumen Anual'!$V$9,DF112,'Resumen Anual'!$L$412)+SUMIFS('Resumen Anual'!$AU$518,DU132,'Resumen Anual'!$V$9,DF112,'Resumen Anual'!$L$470)+SUMIFS('Resumen Anual'!$AU$576,DU132,'Resumen Anual'!$V$9,DF112,'Resumen Anual'!$L$528)+SUMIFS('Resumen Anual'!$AU$634,DU132,'Resumen Anual'!$V$9,DF112,'Resumen Anual'!$L$586)+SUMIFS('Resumen Anual'!$AU$692,DU132,'Resumen Anual'!$V$9,DF112,'Resumen Anual'!$L$644)+SUMIFS('Resumen Anual'!$CR$54,DU132,'Resumen Anual'!$V$9,DF112,'Resumen Anual'!$BI$6)+SUMIFS('Resumen Anual'!$CR$112,DU132,'Resumen Anual'!$V$9,DF112,'Resumen Anual'!$BI$64)+SUMIFS('Resumen Anual'!$CR$170,DU132,'Resumen Anual'!$V$9,DF112,'Resumen Anual'!$BI$122)+SUMIFS('Resumen Anual'!$CR$228,DU132,'Resumen Anual'!$V$9,DF112,'Resumen Anual'!$BI$180)+SUMIFS('Resumen Anual'!$CR$286,DU132,'Resumen Anual'!$V$9,DF112,'Resumen Anual'!$BI$238)+SUMIFS('Resumen Anual'!$CR$344,DU132,'Resumen Anual'!$V$9,DF112,'Resumen Anual'!$BI$296)+SUMIFS('Resumen Anual'!$CR$402,DU132,'Resumen Anual'!$V$9,DF112,'Resumen Anual'!$BI$354)+SUMIFS('Resumen Anual'!$CR$460,DU132,'Resumen Anual'!$V$9,DF112,'Resumen Anual'!$BI$412)+SUMIFS('Resumen Anual'!$CR$518,DU132,'Resumen Anual'!$V$9,DF112,'Resumen Anual'!$BI$470)+SUMIFS('Resumen Anual'!$CR$576,DU132,'Resumen Anual'!$V$9,DF112,'Resumen Anual'!$BI$528)+SUMIFS('Resumen Anual'!$CR$634,DU132,'Resumen Anual'!$V$9,DF112,'Resumen Anual'!$BI$586)+SUMIFS('Resumen Anual'!$CR$692,DU132,'Resumen Anual'!$V$9,DF112,'Resumen Anual'!$BI$644)+SUMIFS('Resumen Anual'!$EQ$54,DU132,'Resumen Anual'!$V$9,DF112,'Resumen Anual'!$DH$6)+SUMIFS('Resumen Anual'!$EQ$112,DU132,'Resumen Anual'!$V$9,DF112,'Resumen Anual'!$DH$64)+SUMIFS('Resumen Anual'!$EQ$170,DU132,'Resumen Anual'!$V$9,DF112,'Resumen Anual'!$DH$122)+SUMIFS('Resumen Anual'!$EQ$228,DU132,'Resumen Anual'!$V$9,DF112,'Resumen Anual'!$DH$180)+SUMIFS('Resumen Anual'!$EQ$286,DU132,'Resumen Anual'!$V$9,DF112,'Resumen Anual'!$DH$238)+SUMIFS('Resumen Anual'!$EQ$344,DU132,'Resumen Anual'!$V$9,DF112,'Resumen Anual'!$DH$296)+SUMIFS('Resumen Anual'!$EQ$402,DU132,'Resumen Anual'!$V$9,DF112,'Resumen Anual'!$DH$354)+SUMIFS('Resumen Anual'!$EQ$460,DU132,'Resumen Anual'!$V$9,DF112,'Resumen Anual'!$DH$412)+SUMIFS('Resumen Anual'!$EQ$518,DU132,'Resumen Anual'!$V$9,DF112,'Resumen Anual'!$DH$470)+SUMIFS('Resumen Anual'!$EQ$576,DU132,'Resumen Anual'!$V$9,DF112,'Resumen Anual'!$DH$528)+SUMIFS('Resumen Anual'!$EQ$634,DU132,'Resumen Anual'!$V$9,DF112,'Resumen Anual'!$DH$586)+SUMIFS('Resumen Anual'!$EQ$692,DU132,'Resumen Anual'!$V$9,DF112,'Resumen Anual'!$DH$644)+SUMIFS('Resumen Anual'!$GN$54,DU132,'Resumen Anual'!$V$9,DF112,'Resumen Anual'!$FE$6)+SUMIFS('Resumen Anual'!$GN$112,DU132,'Resumen Anual'!$V$9,DF112,'Resumen Anual'!$FE$64)+SUMIFS('Resumen Anual'!$GN$170,DU132,'Resumen Anual'!$V$9,DF112,'Resumen Anual'!$FE$122)+SUMIFS('Resumen Anual'!$GN$228,DU132,'Resumen Anual'!$V$9,DF112,'Resumen Anual'!$FE$180)+SUMIFS('Resumen Anual'!$GN$286,DU132,'Resumen Anual'!$V$9,DF112,'Resumen Anual'!$FE$238)+SUMIFS('Resumen Anual'!$GN$344,DU132,'Resumen Anual'!$V$9,DF112,'Resumen Anual'!$FE$296)+SUMIFS('Resumen Anual'!$GN$402,DU132,'Resumen Anual'!$V$9,DF112,'Resumen Anual'!$FE$354)+SUMIFS('Resumen Anual'!$GN$460,DU132,'Resumen Anual'!$V$9,DF112,'Resumen Anual'!$FE$412)+SUMIFS('Resumen Anual'!$GN$518,DU132,'Resumen Anual'!$V$9,DF112,'Resumen Anual'!$FE$470)+SUMIFS('Resumen Anual'!$GN$576,DU132,'Resumen Anual'!$V$9,DF112,'Resumen Anual'!$FE$528)+SUMIFS('Resumen Anual'!$GN$634,DU132,'Resumen Anual'!$V$9,DF112,'Resumen Anual'!$FE$586)+SUMIFS('Resumen Anual'!$GN$692,DU132,'Resumen Anual'!$V$9,DF112,'Resumen Anual'!$FE$644)</f>
        <v>0</v>
      </c>
      <c r="EP132" s="756"/>
      <c r="EQ132" s="1215"/>
      <c r="ER132" s="1200"/>
      <c r="ES132" s="171"/>
      <c r="ET132" s="775" t="str">
        <f>'Resumen Anual'!$C$30</f>
        <v>SIC</v>
      </c>
      <c r="EU132" s="776"/>
      <c r="EV132" s="776"/>
      <c r="EW132" s="776"/>
      <c r="EX132" s="761">
        <f>SUMIF('Resumen Anual'!$FE$622,FC112,'Resumen Anual'!$FA$646)+SUMIF('Resumen Anual'!$DH$622,FC112,'Resumen Anual'!$DD$646)+SUMIF('Resumen Anual'!$BI$622,FC112,'Resumen Anual'!$BE$646)+SUMIF('Resumen Anual'!$L$622,FC112,'Resumen Anual'!$H$646)+SUMIF('Resumen Anual'!$FE$566,FC112,'Resumen Anual'!$FA$590)+SUMIF('Resumen Anual'!$DH$566,FC112,'Resumen Anual'!$DD$590)+SUMIF('Resumen Anual'!$BI$566,FC112,'Resumen Anual'!$BE$590)+SUMIF('Resumen Anual'!$L$566,FC112,'Resumen Anual'!$H$590)+SUMIF('Resumen Anual'!$FE$510,FC112,'Resumen Anual'!$FA$534)+SUMIF('Resumen Anual'!$DH$510,FC112,'Resumen Anual'!$DD$534)+SUMIF('Resumen Anual'!$BI$510,FC112,'Resumen Anual'!$BE$534)+SUMIF('Resumen Anual'!$L$510,FC112,'Resumen Anual'!$H$534)+SUMIF('Resumen Anual'!$FE$454,FC112,'Resumen Anual'!$FA$478)+SUMIF('Resumen Anual'!$DH$454,FC112,'Resumen Anual'!$DD$478)+SUMIF('Resumen Anual'!$BI$454,FC112,'Resumen Anual'!$BE$478)+SUMIF('Resumen Anual'!$L$454,FC112,'Resumen Anual'!$H$478)+SUMIF('Resumen Anual'!$FE$398,FC112,'Resumen Anual'!$FA$422)+SUMIF('Resumen Anual'!$DH$398,FC112,'Resumen Anual'!$DD$422)+SUMIF('Resumen Anual'!$BI$398,FC112,'Resumen Anual'!$BE$422)+SUMIF('Resumen Anual'!$L$398,FC112,'Resumen Anual'!$H$422)+SUMIF('Resumen Anual'!$FE$342,FC112,'Resumen Anual'!$FA$366)+SUMIF('Resumen Anual'!$DH$342,FC112,'Resumen Anual'!$DD$366)+SUMIF('Resumen Anual'!$BI$342,FC112,'Resumen Anual'!$BE$366)+SUMIF('Resumen Anual'!$L$342,FC112,'Resumen Anual'!$H$366)+SUMIF('Resumen Anual'!$FE$286,FC112,'Resumen Anual'!$FA$310)+SUMIF('Resumen Anual'!$DH$286,FC112,'Resumen Anual'!$DD$310)+SUMIF('Resumen Anual'!$BI$286,FC112,'Resumen Anual'!$BE$310)+SUMIF('Resumen Anual'!$L$286,FC112,'Resumen Anual'!$H$310)+SUMIF('Resumen Anual'!$FE$230,FC112,'Resumen Anual'!$FA$254)+SUMIF('Resumen Anual'!$DH$230,FC112,'Resumen Anual'!$DD$254)+SUMIF('Resumen Anual'!$BI$230,FC112,'Resumen Anual'!$BE$254)+SUMIF('Resumen Anual'!$L$230,FC112,'Resumen Anual'!$H$254)+SUMIF('Resumen Anual'!$FE$174,FC112,'Resumen Anual'!$FA$198)+SUMIF('Resumen Anual'!$DH$174,FC112,'Resumen Anual'!$DD$198)+SUMIF('Resumen Anual'!$BI$174,FC112,'Resumen Anual'!$BE$198)+SUMIF('Resumen Anual'!$L$174,FC112,'Resumen Anual'!$H$198)+SUMIF('Resumen Anual'!$FE$118,FC112,'Resumen Anual'!$FA$142)+SUMIF('Resumen Anual'!$DH$118,FC112,'Resumen Anual'!$DD$142)+SUMIF('Resumen Anual'!$BI$118,FC112,'Resumen Anual'!$BE$142)+SUMIF('Resumen Anual'!$L$118,FC112,'Resumen Anual'!$H$142)+SUMIF('Resumen Anual'!$FE$62,FC112,'Resumen Anual'!$FA$86)+SUMIF('Resumen Anual'!$DH$62,FC112,'Resumen Anual'!$DD$86)+SUMIF('Resumen Anual'!$BI$62,FC112,'Resumen Anual'!$BE$86)+SUMIF('Resumen Anual'!$L$62,FC112,'Resumen Anual'!$H$86)+SUMIF('Resumen Anual'!$FE$6,FC112,'Resumen Anual'!$FA$30)+SUMIF('Resumen Anual'!$DH$6,FC112,'Resumen Anual'!$DD$30)+SUMIF('Resumen Anual'!$BI$6,FC112,'Resumen Anual'!$BE$30)+SUMIF('Resumen Anual'!$L$6,FC112,'Resumen Anual'!$H$30)+SUMIF('Bitácoras Anteriores'!$K$6,FC112,'Bitácoras Anteriores'!$F$26)+SUMIF('Bitácoras Anteriores'!$K$59,$K$6,'Bitácoras Anteriores'!$F$79)+SUMIF('Bitácoras Anteriores'!$K$112,FC112,'Bitácoras Anteriores'!$F$132)+SUMIF('Bitácoras Anteriores'!$K$165,FC112,'Bitácoras Anteriores'!$F$185)+SUMIF('Bitácoras Anteriores'!$K$218,FC112,'Bitácoras Anteriores'!$F$238)+SUMIF('Bitácoras Anteriores'!$K$271,FC112,'Bitácoras Anteriores'!$F$291)+SUMIF('Bitácoras Anteriores'!$K$324,FC112,'Bitácoras Anteriores'!$F$344)+SUMIF('Bitácoras Anteriores'!$BH$6,FC112,'Bitácoras Anteriores'!$BD$26)+SUMIF('Bitácoras Anteriores'!$BH$59,$K$6,'Bitácoras Anteriores'!$BD$79)+SUMIF('Bitácoras Anteriores'!$BH$112,FC112,'Bitácoras Anteriores'!$BD$132)+SUMIF('Bitácoras Anteriores'!$BH$165,FC112,'Bitácoras Anteriores'!$BD$185)+SUMIF('Bitácoras Anteriores'!$BH$218,FC112,'Bitácoras Anteriores'!$BD$238)+SUMIF('Bitácoras Anteriores'!$BH$271,FC112,'Bitácoras Anteriores'!$BD$291)+SUMIF('Bitácoras Anteriores'!$BH$324,FC112,'Bitácoras Anteriores'!$BD$344)+SUMIF('Bitácoras Anteriores'!$DF$6,FC112,'Bitácoras Anteriores'!$DB$26)+SUMIF('Bitácoras Anteriores'!$DF$59,$K$6,'Bitácoras Anteriores'!$DB$79)+SUMIF('Bitácoras Anteriores'!$DF$112,FC112,'Bitácoras Anteriores'!$DB$132)+SUMIF('Bitácoras Anteriores'!$DF$165,FC112,'Bitácoras Anteriores'!$DB$185)+SUMIF('Bitácoras Anteriores'!$DF$218,FC112,'Bitácoras Anteriores'!$DB$238)+SUMIF('Bitácoras Anteriores'!$DF$271,FC112,'Bitácoras Anteriores'!$DB$291)+SUMIF('Bitácoras Anteriores'!$DF$324,FC112,'Bitácoras Anteriores'!$DB$344)+SUMIF('Bitácoras Anteriores'!$FC$6,FC112,'Bitácoras Anteriores'!$EY$26)+SUMIF('Bitácoras Anteriores'!$FC$59,$K$6,'Bitácoras Anteriores'!$EY$79)+SUMIF('Bitácoras Anteriores'!$FC$112,FC112,'Bitácoras Anteriores'!$EY$132)+SUMIF('Bitácoras Anteriores'!$FC$165,FC112,'Bitácoras Anteriores'!$EY$185)+SUMIF('Bitácoras Anteriores'!$FC$218,FC112,'Bitácoras Anteriores'!$EY$238)+SUMIF('Bitácoras Anteriores'!$FC$271,FC112,'Bitácoras Anteriores'!$EY$291)+SUMIF('Bitácoras Anteriores'!$FC$324,FC112,'Bitácoras Anteriores'!$EY$344)</f>
        <v>0</v>
      </c>
      <c r="EY132" s="762"/>
      <c r="EZ132" s="762"/>
      <c r="FA132" s="762"/>
      <c r="FB132" s="762"/>
      <c r="FC132" s="762"/>
      <c r="FD132" s="763"/>
      <c r="FE132" s="632"/>
      <c r="FF132" s="779" t="str">
        <f>'Resumen Anual'!$O$30</f>
        <v>NOCHE</v>
      </c>
      <c r="FG132" s="776"/>
      <c r="FH132" s="776"/>
      <c r="FI132" s="776"/>
      <c r="FJ132" s="780"/>
      <c r="FK132" s="782">
        <f>SUMIF('Resumen Anual'!$FE$622,FC112,'Resumen Anual'!$FM$646)+SUMIF('Resumen Anual'!$DH$622,FC112,'Resumen Anual'!$DP$646)+SUMIF('Resumen Anual'!$BI$622,FC112,'Resumen Anual'!$BQ$646)+SUMIF('Resumen Anual'!$L$622,FC112,'Resumen Anual'!$T$646)+SUMIF('Resumen Anual'!$FE$566,FC112,'Resumen Anual'!$FM$590)+SUMIF('Resumen Anual'!$DH$566,FC112,'Resumen Anual'!$DP$590)+SUMIF('Resumen Anual'!$BI$566,FC112,'Resumen Anual'!$BQ$590)+SUMIF('Resumen Anual'!$L$566,FC112,'Resumen Anual'!$T$590)+SUMIF('Resumen Anual'!$FE$510,FC112,'Resumen Anual'!$FM$534)+SUMIF('Resumen Anual'!$DH$510,FC112,'Resumen Anual'!$DP$534)+SUMIF('Resumen Anual'!$BI$510,FC112,'Resumen Anual'!$BQ$534)+SUMIF('Resumen Anual'!$L$510,FC112,'Resumen Anual'!$T$534)+SUMIF('Resumen Anual'!$FE$454,FC112,'Resumen Anual'!$FM$478)+SUMIF('Resumen Anual'!$DH$454,FC112,'Resumen Anual'!$DP$478)+SUMIF('Resumen Anual'!$BI$454,FC112,'Resumen Anual'!$BQ$478)+SUMIF('Resumen Anual'!$L$454,FC112,'Resumen Anual'!$T$478)+SUMIF('Resumen Anual'!$FE$398,FC112,'Resumen Anual'!$FM$422)+SUMIF('Resumen Anual'!$DH$398,FC112,'Resumen Anual'!$DP$422)+SUMIF('Resumen Anual'!$BI$398,FC112,'Resumen Anual'!$BQ$422)+SUMIF('Resumen Anual'!$L$398,FC112,'Resumen Anual'!$T$422)+SUMIF('Resumen Anual'!$FE$342,FC112,'Resumen Anual'!$FM$366)+SUMIF('Resumen Anual'!$DH$342,FC112,'Resumen Anual'!$DP$366)+SUMIF('Resumen Anual'!$BI$342,FC112,'Resumen Anual'!$BQ$366)+SUMIF('Resumen Anual'!$L$342,FC112,'Resumen Anual'!$T$366)+SUMIF('Resumen Anual'!$FE$286,FC112,'Resumen Anual'!$FM$310)+SUMIF('Resumen Anual'!$DH$286,FC112,'Resumen Anual'!$DP$310)+SUMIF('Resumen Anual'!$BI$286,FC112,'Resumen Anual'!$BQ$310)+SUMIF('Resumen Anual'!$L$286,FC112,'Resumen Anual'!$T$310)+SUMIF('Resumen Anual'!$FE$230,FC112,'Resumen Anual'!$FM$254)+SUMIF('Resumen Anual'!$DH$230,FC112,'Resumen Anual'!$DP$254)+SUMIF('Resumen Anual'!$BI$230,FC112,'Resumen Anual'!$BQ$254)+SUMIF('Resumen Anual'!$L$230,FC112,'Resumen Anual'!$T$254)+SUMIF('Resumen Anual'!$FE$174,FC112,'Resumen Anual'!$FM$198)+SUMIF('Resumen Anual'!$DH$174,FC112,'Resumen Anual'!$DP$198)+SUMIF('Resumen Anual'!$BI$174,FC112,'Resumen Anual'!$BQ$198)+SUMIF('Resumen Anual'!$L$174,FC112,'Resumen Anual'!$T$198)+SUMIF('Resumen Anual'!$FE$118,FC112,'Resumen Anual'!$FM$142)+SUMIF('Resumen Anual'!$DH$118,FC112,'Resumen Anual'!$DP$142)+SUMIF('Resumen Anual'!$BI$118,FC112,'Resumen Anual'!$BQ$142)+SUMIF('Resumen Anual'!$L$118,FC112,'Resumen Anual'!$T$142)+SUMIF('Resumen Anual'!$FE$62,FC112,'Resumen Anual'!$FM$86)+SUMIF('Resumen Anual'!$DH$62,FC112,'Resumen Anual'!$DP$86)+SUMIF('Resumen Anual'!$BI$62,FC112,'Resumen Anual'!$BQ$86)+SUMIF('Resumen Anual'!$L$62,FC112,'Resumen Anual'!$T$86)+SUMIF('Resumen Anual'!$FE$6,FC112,'Resumen Anual'!$FM$30)+SUMIF('Resumen Anual'!$DH$6,FC112,'Resumen Anual'!$DP$30)+SUMIF('Resumen Anual'!$BI$6,FC112,'Resumen Anual'!$BQ$30)+SUMIF('Resumen Anual'!$L$6,FC112,'Resumen Anual'!$T$30)+SUMIF('Bitácoras Anteriores'!$K$6,FC112,'Bitácoras Anteriores'!$S$26)+SUMIF('Bitácoras Anteriores'!$K$59,$K$6,'Bitácoras Anteriores'!$S$79)+SUMIF('Bitácoras Anteriores'!$K$112,FC112,'Bitácoras Anteriores'!$S$132)+SUMIF('Bitácoras Anteriores'!$K$165,FC112,'Bitácoras Anteriores'!$S$185)+SUMIF('Bitácoras Anteriores'!$K$218,FC112,'Bitácoras Anteriores'!$S$238)+SUMIF('Bitácoras Anteriores'!$K$271,FC112,'Bitácoras Anteriores'!$S$291)+SUMIF('Bitácoras Anteriores'!$K$324,FC112,'Bitácoras Anteriores'!$S$344)+SUMIF('Bitácoras Anteriores'!$BH$6,FC112,'Bitácoras Anteriores'!$BP$26)+SUMIF('Bitácoras Anteriores'!$BH$59,$K$6,'Bitácoras Anteriores'!$BP$79)+SUMIF('Bitácoras Anteriores'!$BH$112,FC112,'Bitácoras Anteriores'!$BP$132)+SUMIF('Bitácoras Anteriores'!$BH$165,FC112,'Bitácoras Anteriores'!$BP$185)+SUMIF('Bitácoras Anteriores'!$BH$218,FC112,'Bitácoras Anteriores'!$BP$238)+SUMIF('Bitácoras Anteriores'!$BH$271,FC112,'Bitácoras Anteriores'!$BP$291)+SUMIF('Bitácoras Anteriores'!$BH$324,FC112,'Bitácoras Anteriores'!$BP$344)+SUMIF('Bitácoras Anteriores'!$DF$6,FC112,'Bitácoras Anteriores'!$DN$26)+SUMIF('Bitácoras Anteriores'!$DF$59,$K$6,'Bitácoras Anteriores'!$DN$79)+SUMIF('Bitácoras Anteriores'!$DF$112,FC112,'Bitácoras Anteriores'!$DN$132)+SUMIF('Bitácoras Anteriores'!$DF$165,FC112,'Bitácoras Anteriores'!$DN$185)+SUMIF('Bitácoras Anteriores'!$DF$218,FC112,'Bitácoras Anteriores'!$DN$238)+SUMIF('Bitácoras Anteriores'!$DF$271,FC112,'Bitácoras Anteriores'!$DN$291)+SUMIF('Bitácoras Anteriores'!$DF$324,FC112,'Bitácoras Anteriores'!$DN$344)+SUMIF('Bitácoras Anteriores'!$FC$6,FC112,'Bitácoras Anteriores'!$FK$26)+SUMIF('Bitácoras Anteriores'!$FC$59,$K$6,'Bitácoras Anteriores'!$FK$79)+SUMIF('Bitácoras Anteriores'!$FC$112,FC112,'Bitácoras Anteriores'!$FK$132)+SUMIF('Bitácoras Anteriores'!$FC$165,FC112,'Bitácoras Anteriores'!$FK$185)+SUMIF('Bitácoras Anteriores'!$FC$218,FC112,'Bitácoras Anteriores'!$FK$238)+SUMIF('Bitácoras Anteriores'!$FC$271,FC112,'Bitácoras Anteriores'!$FK$291)+SUMIF('Bitácoras Anteriores'!$FC$324,FC112,'Bitácoras Anteriores'!$FK$344)</f>
        <v>0</v>
      </c>
      <c r="FL132" s="783"/>
      <c r="FM132" s="783"/>
      <c r="FN132" s="783"/>
      <c r="FO132" s="783"/>
      <c r="FP132" s="784"/>
      <c r="FQ132" s="15"/>
      <c r="FR132" s="771">
        <f>IF(FR118=0," ",FR118+7)</f>
        <v>2029</v>
      </c>
      <c r="FS132" s="772"/>
      <c r="FT132" s="772"/>
      <c r="FU132" s="772"/>
      <c r="FV132" s="772"/>
      <c r="FW132" s="1214">
        <f>SUMIFS('Resumen Anual'!$AF$54,FR132,'Resumen Anual'!$V$9,FC112,'Resumen Anual'!$L$6)+SUMIFS('Resumen Anual'!$AF$112,FR132,'Resumen Anual'!$V$9,FC112,'Resumen Anual'!$L$64)+SUMIFS('Resumen Anual'!$AF$170,FR132,'Resumen Anual'!$V$9,FC112,'Resumen Anual'!$L$122)+SUMIFS('Resumen Anual'!$AF$228,FR132,'Resumen Anual'!$V$9,FC112,'Resumen Anual'!$L$180)+SUMIFS('Resumen Anual'!$AF$286,FR132,'Resumen Anual'!$V$9,FC112,'Resumen Anual'!$L$238)+SUMIFS('Resumen Anual'!$AF$344,FR132,'Resumen Anual'!$V$9,FC112,'Resumen Anual'!$L$296)+SUMIFS('Resumen Anual'!$AF$402,FR132,'Resumen Anual'!$V$9,FC112,'Resumen Anual'!$L$354)+SUMIFS('Resumen Anual'!$AF$460,FR132,'Resumen Anual'!$V$9,FC112,'Resumen Anual'!$L$412)+SUMIFS('Resumen Anual'!$AF$518,FR132,'Resumen Anual'!$V$9,FC112,'Resumen Anual'!$L$470)+SUMIFS('Resumen Anual'!$AF$576,FR132,'Resumen Anual'!$V$9,FC112,'Resumen Anual'!$L$528)+SUMIFS('Resumen Anual'!$AF$634,FR132,'Resumen Anual'!$V$9,FC112,'Resumen Anual'!$L$586)+SUMIFS('Resumen Anual'!$AF$692,FR132,'Resumen Anual'!$V$9,FC112,'Resumen Anual'!$L$644)+SUMIFS('Resumen Anual'!$CC$54,FR132,'Resumen Anual'!$V$9,FC112,'Resumen Anual'!$BI$6)+SUMIFS('Resumen Anual'!$CC$112,FR132,'Resumen Anual'!$V$9,FC112,'Resumen Anual'!$BI$64)+SUMIFS('Resumen Anual'!$CC$170,FR132,'Resumen Anual'!$V$9,FC112,'Resumen Anual'!$BI$122)+SUMIFS('Resumen Anual'!$CC$228,FR132,'Resumen Anual'!$V$9,FC112,'Resumen Anual'!$BI$180)+SUMIFS('Resumen Anual'!$CC$286,FR132,'Resumen Anual'!$V$9,FC112,'Resumen Anual'!$BI$238)+SUMIFS('Resumen Anual'!$CC$344,FR132,'Resumen Anual'!$V$9,FC112,'Resumen Anual'!$BI$296)+SUMIFS('Resumen Anual'!$CC$402,FR132,'Resumen Anual'!$V$9,FC112,'Resumen Anual'!$BI$354)+SUMIFS('Resumen Anual'!$CC$460,FR132,'Resumen Anual'!$V$9,FC112,'Resumen Anual'!$BI$412)+SUMIFS('Resumen Anual'!$CC$518,FR132,'Resumen Anual'!$V$9,FC112,'Resumen Anual'!$BI$470)+SUMIFS('Resumen Anual'!$CC$576,FR132,'Resumen Anual'!$V$9,FC112,'Resumen Anual'!$BI$528)+SUMIFS('Resumen Anual'!$CC$634,FR132,'Resumen Anual'!$V$9,FC112,'Resumen Anual'!$BI$586)+SUMIFS('Resumen Anual'!$CC$692,FR132,'Resumen Anual'!$V$9,FC112,'Resumen Anual'!$BI$644)+SUMIFS('Resumen Anual'!$EB$54,FR132,'Resumen Anual'!$V$9,FC112,'Resumen Anual'!$DH$6)+SUMIFS('Resumen Anual'!$EB$112,FR132,'Resumen Anual'!$V$9,FC112,'Resumen Anual'!$DH$64)+SUMIFS('Resumen Anual'!$EB$170,FR132,'Resumen Anual'!$V$9,FC112,'Resumen Anual'!$DH$122)+SUMIFS('Resumen Anual'!$EB$228,FR132,'Resumen Anual'!$V$9,FC112,'Resumen Anual'!$DH$180)+SUMIFS('Resumen Anual'!$EB$286,FR132,'Resumen Anual'!$V$9,FC112,'Resumen Anual'!$DH$238)+SUMIFS('Resumen Anual'!$EB$344,FR132,'Resumen Anual'!$V$9,FC112,'Resumen Anual'!$DH$296)+SUMIFS('Resumen Anual'!$EB$402,FR132,'Resumen Anual'!$V$9,FC112,'Resumen Anual'!$DH$354)+SUMIFS('Resumen Anual'!$EB$460,FR132,'Resumen Anual'!$V$9,FC112,'Resumen Anual'!$DH$412)+SUMIFS('Resumen Anual'!$EB$518,FR132,'Resumen Anual'!$V$9,FC112,'Resumen Anual'!$DH$470)+SUMIFS('Resumen Anual'!$EB$576,FR132,'Resumen Anual'!$V$9,FC112,'Resumen Anual'!$DH$528)+SUMIFS('Resumen Anual'!$EB$634,FR132,'Resumen Anual'!$V$9,FC112,'Resumen Anual'!$DH$586)+SUMIFS('Resumen Anual'!$EB$692,FR132,'Resumen Anual'!$V$9,FC112,'Resumen Anual'!$DH$644)+SUMIFS('Resumen Anual'!$FY$54,FR132,'Resumen Anual'!$V$9,FC112,'Resumen Anual'!$FE$6)+SUMIFS('Resumen Anual'!$FY$112,FR132,'Resumen Anual'!$V$9,FC112,'Resumen Anual'!$FE$64)+SUMIFS('Resumen Anual'!$FY$170,FR132,'Resumen Anual'!$V$9,FC112,'Resumen Anual'!$FE$122)+SUMIFS('Resumen Anual'!$FY$228,FR132,'Resumen Anual'!$V$9,FC112,'Resumen Anual'!$FE$180)+SUMIFS('Resumen Anual'!$FY$286,FR132,'Resumen Anual'!$V$9,FC112,'Resumen Anual'!$FE$238)+SUMIFS('Resumen Anual'!$FY$344,FR132,'Resumen Anual'!$V$9,FC112,'Resumen Anual'!$FE$296)+SUMIFS('Resumen Anual'!$FY$402,FR132,'Resumen Anual'!$V$9,FC112,'Resumen Anual'!$FE$354)+SUMIFS('Resumen Anual'!$FY$460,FR132,'Resumen Anual'!$V$9,FC112,'Resumen Anual'!$FE$412)+SUMIFS('Resumen Anual'!$FY$518,FR132,'Resumen Anual'!$V$9,FC112,'Resumen Anual'!$FE$470)+SUMIFS('Resumen Anual'!$FY$576,FR132,'Resumen Anual'!$V$9,FC112,'Resumen Anual'!$FE$528)+SUMIFS('Resumen Anual'!$FY$634,FR132,'Resumen Anual'!$V$9,FC112,'Resumen Anual'!$FE$586)+SUMIFS('Resumen Anual'!$FY$692,FR132,'Resumen Anual'!$V$9,FC112,'Resumen Anual'!$FE$644)</f>
        <v>0</v>
      </c>
      <c r="FX132" s="770"/>
      <c r="FY132" s="770"/>
      <c r="FZ132" s="770"/>
      <c r="GA132" s="770">
        <f>SUMIFS('Resumen Anual'!$AJ$54,FR132,'Resumen Anual'!$V$9,FC112,'Resumen Anual'!$L$6)+SUMIFS('Resumen Anual'!$AJ$112,FR132,'Resumen Anual'!$V$9,FC112,'Resumen Anual'!$L$64)+SUMIFS('Resumen Anual'!$AJ$170,FR132,'Resumen Anual'!$V$9,FC112,'Resumen Anual'!$L$122)+SUMIFS('Resumen Anual'!$AJ$228,FR132,'Resumen Anual'!$V$9,FC112,'Resumen Anual'!$L$180)+SUMIFS('Resumen Anual'!$AJ$286,FR132,'Resumen Anual'!$V$9,FC112,'Resumen Anual'!$L$238)+SUMIFS('Resumen Anual'!$AJ$344,FR132,'Resumen Anual'!$V$9,FC112,'Resumen Anual'!$L$296)+SUMIFS('Resumen Anual'!$AJ$402,FR132,'Resumen Anual'!$V$9,FC112,'Resumen Anual'!$L$354)+SUMIFS('Resumen Anual'!$AJ$460,FR132,'Resumen Anual'!$V$9,FC112,'Resumen Anual'!$L$412)+SUMIFS('Resumen Anual'!$AJ$518,FR132,'Resumen Anual'!$V$9,FC112,'Resumen Anual'!$L$470)+SUMIFS('Resumen Anual'!$AJ$576,FR132,'Resumen Anual'!$V$9,FC112,'Resumen Anual'!$L$528)+SUMIFS('Resumen Anual'!$AJ$634,FR132,'Resumen Anual'!$V$9,FC112,'Resumen Anual'!$L$586)+SUMIFS('Resumen Anual'!$AJ$692,FR132,'Resumen Anual'!$V$9,FC112,'Resumen Anual'!$L$644)+SUMIFS('Resumen Anual'!$CG$54,FR132,'Resumen Anual'!$V$9,FC112,'Resumen Anual'!$BI$6)+SUMIFS('Resumen Anual'!$CG$112,FR132,'Resumen Anual'!$V$9,FC112,'Resumen Anual'!$BI$64)+SUMIFS('Resumen Anual'!$CG$170,FR132,'Resumen Anual'!$V$9,FC112,'Resumen Anual'!$BI$122)+SUMIFS('Resumen Anual'!$CG$228,FR132,'Resumen Anual'!$V$9,FC112,'Resumen Anual'!$BI$180)+SUMIFS('Resumen Anual'!$CG$286,FR132,'Resumen Anual'!$V$9,FC112,'Resumen Anual'!$BI$238)+SUMIFS('Resumen Anual'!$CG$344,FR132,'Resumen Anual'!$V$9,FC112,'Resumen Anual'!$BI$296)+SUMIFS('Resumen Anual'!$CG$402,FR132,'Resumen Anual'!$V$9,FC112,'Resumen Anual'!$BI$354)+SUMIFS('Resumen Anual'!$CG$460,FR132,'Resumen Anual'!$V$9,FC112,'Resumen Anual'!$BI$412)+SUMIFS('Resumen Anual'!$CG$518,FR132,'Resumen Anual'!$V$9,FC112,'Resumen Anual'!$BI$470)+SUMIFS('Resumen Anual'!$CG$576,FR132,'Resumen Anual'!$V$9,FC112,'Resumen Anual'!$BI$528)+SUMIFS('Resumen Anual'!$CG$634,FR132,'Resumen Anual'!$V$9,FC112,'Resumen Anual'!$BI$586)+SUMIFS('Resumen Anual'!$CG$692,FR132,'Resumen Anual'!$V$9,FC112,'Resumen Anual'!$BI$644)+SUMIFS('Resumen Anual'!$EF$54,FR132,'Resumen Anual'!$V$9,FC112,'Resumen Anual'!$DH$6)+SUMIFS('Resumen Anual'!$EF$112,FR132,'Resumen Anual'!$V$9,FC112,'Resumen Anual'!$DH$64)+SUMIFS('Resumen Anual'!$EF$170,FR132,'Resumen Anual'!$V$9,FC112,'Resumen Anual'!$DH$122)+SUMIFS('Resumen Anual'!$EF$228,FR132,'Resumen Anual'!$V$9,FC112,'Resumen Anual'!$DH$180)+SUMIFS('Resumen Anual'!$EF$286,FR132,'Resumen Anual'!$V$9,FC112,'Resumen Anual'!$DH$238)+SUMIFS('Resumen Anual'!$EF$344,FR132,'Resumen Anual'!$V$9,FC112,'Resumen Anual'!$DH$296)+SUMIFS('Resumen Anual'!$EF$402,FR132,'Resumen Anual'!$V$9,FC112,'Resumen Anual'!$DH$354)+SUMIFS('Resumen Anual'!$EF$460,FR132,'Resumen Anual'!$V$9,FC112,'Resumen Anual'!$DH$412)+SUMIFS('Resumen Anual'!$EF$518,FR132,'Resumen Anual'!$V$9,FC112,'Resumen Anual'!$DH$470)+SUMIFS('Resumen Anual'!$EF$576,FR132,'Resumen Anual'!$V$9,FC112,'Resumen Anual'!$DH$528)+SUMIFS('Resumen Anual'!$EF$634,FR132,'Resumen Anual'!$V$9,FC112,'Resumen Anual'!$DH$586)+SUMIFS('Resumen Anual'!$EF$692,FR132,'Resumen Anual'!$V$9,FC112,'Resumen Anual'!$DH$644)+SUMIFS('Resumen Anual'!$GC$54,FR132,'Resumen Anual'!$V$9,FC112,'Resumen Anual'!$FE$6)+SUMIFS('Resumen Anual'!$GC$112,FR132,'Resumen Anual'!$V$9,FC112,'Resumen Anual'!$FE$64)+SUMIFS('Resumen Anual'!$GC$170,FR132,'Resumen Anual'!$V$9,FC112,'Resumen Anual'!$FE$122)+SUMIFS('Resumen Anual'!$GC$228,FR132,'Resumen Anual'!$V$9,FC112,'Resumen Anual'!$FE$180)+SUMIFS('Resumen Anual'!$GC$286,FR132,'Resumen Anual'!$V$9,FC112,'Resumen Anual'!$FE$238)+SUMIFS('Resumen Anual'!$GC$344,FR132,'Resumen Anual'!$V$9,FC112,'Resumen Anual'!$FE$296)+SUMIFS('Resumen Anual'!$GC$402,FR132,'Resumen Anual'!$V$9,FC112,'Resumen Anual'!$FE$354)+SUMIFS('Resumen Anual'!$GC$460,FR132,'Resumen Anual'!$V$9,FC112,'Resumen Anual'!$FE$412)+SUMIFS('Resumen Anual'!$GC$518,FR132,'Resumen Anual'!$V$9,FC112,'Resumen Anual'!$FE$470)+SUMIFS('Resumen Anual'!$GC$576,FR132,'Resumen Anual'!$V$9,FC112,'Resumen Anual'!$FE$528)+SUMIFS('Resumen Anual'!$GC$634,FR132,'Resumen Anual'!$V$9,FC112,'Resumen Anual'!$FE$586)+SUMIFS('Resumen Anual'!$GC$692,FR132,'Resumen Anual'!$V$9,FC112,'Resumen Anual'!$FE$644)</f>
        <v>0</v>
      </c>
      <c r="GB132" s="770"/>
      <c r="GC132" s="770"/>
      <c r="GD132" s="770"/>
      <c r="GE132" s="770">
        <f>SUMIFS('Resumen Anual'!$AN$54,FR132,'Resumen Anual'!$V$9,FC112,'Resumen Anual'!$L$6)+SUMIFS('Resumen Anual'!$AN$112,FR132,'Resumen Anual'!$V$9,FC112,'Resumen Anual'!$L$64)+SUMIFS('Resumen Anual'!$AN$170,FR132,'Resumen Anual'!$V$9,FC112,'Resumen Anual'!$L$122)+SUMIFS('Resumen Anual'!$AN$228,FR132,'Resumen Anual'!$V$9,FC112,'Resumen Anual'!$L$180)+SUMIFS('Resumen Anual'!$AN$286,FR132,'Resumen Anual'!$V$9,FC112,'Resumen Anual'!$L$238)+SUMIFS('Resumen Anual'!$AN$344,FR132,'Resumen Anual'!$V$9,FC112,'Resumen Anual'!$L$296)+SUMIFS('Resumen Anual'!$AN$402,FR132,'Resumen Anual'!$V$9,FC112,'Resumen Anual'!$L$354)+SUMIFS('Resumen Anual'!$AN$460,FR132,'Resumen Anual'!$V$9,FC112,'Resumen Anual'!$L$412)+SUMIFS('Resumen Anual'!$AN$518,FR132,'Resumen Anual'!$V$9,FC112,'Resumen Anual'!$L$470)+SUMIFS('Resumen Anual'!$AN$576,FR132,'Resumen Anual'!$V$9,FC112,'Resumen Anual'!$L$528)+SUMIFS('Resumen Anual'!$AN$634,FR132,'Resumen Anual'!$V$9,FC112,'Resumen Anual'!$L$586)+SUMIFS('Resumen Anual'!$AN$692,FR132,'Resumen Anual'!$V$9,FC112,'Resumen Anual'!$L$644)+SUMIFS('Resumen Anual'!$CK$54,FR132,'Resumen Anual'!$V$9,FC112,'Resumen Anual'!$BI$6)+SUMIFS('Resumen Anual'!$CK$112,FR132,'Resumen Anual'!$V$9,FC112,'Resumen Anual'!$BI$64)+SUMIFS('Resumen Anual'!$CK$170,FR132,'Resumen Anual'!$V$9,FC112,'Resumen Anual'!$BI$122)+SUMIFS('Resumen Anual'!$CK$228,FR132,'Resumen Anual'!$V$9,FC112,'Resumen Anual'!$BI$180)+SUMIFS('Resumen Anual'!$CK$286,FR132,'Resumen Anual'!$V$9,FC112,'Resumen Anual'!$BI$238)+SUMIFS('Resumen Anual'!$CK$344,FR132,'Resumen Anual'!$V$9,FC112,'Resumen Anual'!$BI$296)+SUMIFS('Resumen Anual'!$CK$402,FR132,'Resumen Anual'!$V$9,FC112,'Resumen Anual'!$BI$354)+SUMIFS('Resumen Anual'!$CK$460,FR132,'Resumen Anual'!$V$9,FC112,'Resumen Anual'!$BI$412)+SUMIFS('Resumen Anual'!$CK$518,FR132,'Resumen Anual'!$V$9,FC112,'Resumen Anual'!$BI$470)+SUMIFS('Resumen Anual'!$CK$576,FR132,'Resumen Anual'!$V$9,FC112,'Resumen Anual'!$BI$528)+SUMIFS('Resumen Anual'!$CK$634,FR132,'Resumen Anual'!$V$9,FC112,'Resumen Anual'!$BI$586)+SUMIFS('Resumen Anual'!$CK$692,FR132,'Resumen Anual'!$V$9,FC112,'Resumen Anual'!$BI$644)+SUMIFS('Resumen Anual'!$EJ$54,FR132,'Resumen Anual'!$V$9,FC112,'Resumen Anual'!$DH$6)+SUMIFS('Resumen Anual'!$EJ$112,FR132,'Resumen Anual'!$V$9,FC112,'Resumen Anual'!$DH$64)+SUMIFS('Resumen Anual'!$EJ$170,FR132,'Resumen Anual'!$V$9,FC112,'Resumen Anual'!$DH$122)+SUMIFS('Resumen Anual'!$EJ$228,FR132,'Resumen Anual'!$V$9,FC112,'Resumen Anual'!$DH$180)+SUMIFS('Resumen Anual'!$EJ$286,FR132,'Resumen Anual'!$V$9,FC112,'Resumen Anual'!$DH$238)+SUMIFS('Resumen Anual'!$EJ$344,FR132,'Resumen Anual'!$V$9,FC112,'Resumen Anual'!$DH$296)+SUMIFS('Resumen Anual'!$EJ$402,FR132,'Resumen Anual'!$V$9,FC112,'Resumen Anual'!$DH$354)+SUMIFS('Resumen Anual'!$EJ$460,FR132,'Resumen Anual'!$V$9,FC112,'Resumen Anual'!$DH$412)+SUMIFS('Resumen Anual'!$EJ$518,FR132,'Resumen Anual'!$V$9,FC112,'Resumen Anual'!$DH$470)+SUMIFS('Resumen Anual'!$EJ$576,FR132,'Resumen Anual'!$V$9,FC112,'Resumen Anual'!$DH$528)+SUMIFS('Resumen Anual'!$EJ$634,FR132,'Resumen Anual'!$V$9,FC112,'Resumen Anual'!$DH$586)+SUMIFS('Resumen Anual'!$EJ$692,FR132,'Resumen Anual'!$V$9,FC112,'Resumen Anual'!$DH$644)+SUMIFS('Resumen Anual'!$GG$54,FR132,'Resumen Anual'!$V$9,FC112,'Resumen Anual'!$FE$6)+SUMIFS('Resumen Anual'!$GG$112,FR132,'Resumen Anual'!$V$9,FC112,'Resumen Anual'!$FE$64)+SUMIFS('Resumen Anual'!$GG$170,FR132,'Resumen Anual'!$V$9,FC112,'Resumen Anual'!$FE$122)+SUMIFS('Resumen Anual'!$GG$228,FR132,'Resumen Anual'!$V$9,FC112,'Resumen Anual'!$FE$180)+SUMIFS('Resumen Anual'!$GG$286,FR132,'Resumen Anual'!$V$9,FC112,'Resumen Anual'!$FE$238)+SUMIFS('Resumen Anual'!$GG$344,FR132,'Resumen Anual'!$V$9,FC112,'Resumen Anual'!$FE$296)+SUMIFS('Resumen Anual'!$GG$402,FR132,'Resumen Anual'!$V$9,FC112,'Resumen Anual'!$FE$354)+SUMIFS('Resumen Anual'!$GG$460,FR132,'Resumen Anual'!$V$9,FC112,'Resumen Anual'!$FE$412)+SUMIFS('Resumen Anual'!$GG$518,FR132,'Resumen Anual'!$V$9,FC112,'Resumen Anual'!$FE$470)+SUMIFS('Resumen Anual'!$GG$576,FR132,'Resumen Anual'!$V$9,FC112,'Resumen Anual'!$FE$528)+SUMIFS('Resumen Anual'!$GG$634,FR132,'Resumen Anual'!$V$9,FC112,'Resumen Anual'!$FE$586)+SUMIFS('Resumen Anual'!$GG$692,FR132,'Resumen Anual'!$V$9,FC112,'Resumen Anual'!$FE$644)</f>
        <v>0</v>
      </c>
      <c r="GF132" s="770"/>
      <c r="GG132" s="770"/>
      <c r="GH132" s="770"/>
      <c r="GI132" s="756">
        <f>SUMIFS('Resumen Anual'!$AR$54,FR132,'Resumen Anual'!$V$9,FC112,'Resumen Anual'!$L$6)+SUMIFS('Resumen Anual'!$AR$112,FR132,'Resumen Anual'!$V$9,FC112,'Resumen Anual'!$L$64)+SUMIFS('Resumen Anual'!$AR$170,FR132,'Resumen Anual'!$V$9,FC112,'Resumen Anual'!$L$122)+SUMIFS('Resumen Anual'!$AR$228,FR132,'Resumen Anual'!$V$9,FC112,'Resumen Anual'!$L$180)+SUMIFS('Resumen Anual'!$AR$286,FR132,'Resumen Anual'!$V$9,FC112,'Resumen Anual'!$L$238)+SUMIFS('Resumen Anual'!$AR$344,FR132,'Resumen Anual'!$V$9,FC112,'Resumen Anual'!$L$296)+SUMIFS('Resumen Anual'!$AR$402,FR132,'Resumen Anual'!$V$9,FC112,'Resumen Anual'!$L$354)+SUMIFS('Resumen Anual'!$AR$460,FR132,'Resumen Anual'!$V$9,FC112,'Resumen Anual'!$L$412)+SUMIFS('Resumen Anual'!$AR$518,FR132,'Resumen Anual'!$V$9,FC112,'Resumen Anual'!$L$470)+SUMIFS('Resumen Anual'!$AR$576,FR132,'Resumen Anual'!$V$9,FC112,'Resumen Anual'!$L$528)+SUMIFS('Resumen Anual'!$AR$634,FR132,'Resumen Anual'!$V$9,FC112,'Resumen Anual'!$L$586)+SUMIFS('Resumen Anual'!$AR$692,FR132,'Resumen Anual'!$V$9,FC112,'Resumen Anual'!$L$644)+SUMIFS('Resumen Anual'!$CO$54,FR132,'Resumen Anual'!$V$9,FC112,'Resumen Anual'!$BI$6)+SUMIFS('Resumen Anual'!$CO$112,FR132,'Resumen Anual'!$V$9,FC112,'Resumen Anual'!$BI$64)+SUMIFS('Resumen Anual'!$CO$170,FR132,'Resumen Anual'!$V$9,FC112,'Resumen Anual'!$BI$122)+SUMIFS('Resumen Anual'!$CO$228,FR132,'Resumen Anual'!$V$9,FC112,'Resumen Anual'!$BI$180)+SUMIFS('Resumen Anual'!$CO$286,FR132,'Resumen Anual'!$V$9,FC112,'Resumen Anual'!$BI$238)+SUMIFS('Resumen Anual'!$CO$344,FR132,'Resumen Anual'!$V$9,FC112,'Resumen Anual'!$BI$296)+SUMIFS('Resumen Anual'!$CO$402,FR132,'Resumen Anual'!$V$9,FC112,'Resumen Anual'!$BI$354)+SUMIFS('Resumen Anual'!$CO$460,FR132,'Resumen Anual'!$V$9,FC112,'Resumen Anual'!$BI$412)+SUMIFS('Resumen Anual'!$CO$518,FR132,'Resumen Anual'!$V$9,FC112,'Resumen Anual'!$BI$470)+SUMIFS('Resumen Anual'!$CO$576,FR132,'Resumen Anual'!$V$9,FC112,'Resumen Anual'!$BI$528)+SUMIFS('Resumen Anual'!$CO$634,FR132,'Resumen Anual'!$V$9,FC112,'Resumen Anual'!$BI$586)+SUMIFS('Resumen Anual'!$CO$692,FR132,'Resumen Anual'!$V$9,FC112,'Resumen Anual'!$BI$644)+SUMIFS('Resumen Anual'!$EN$54,FR132,'Resumen Anual'!$V$9,FC112,'Resumen Anual'!$DH$6)+SUMIFS('Resumen Anual'!$EN$112,FR132,'Resumen Anual'!$V$9,FC112,'Resumen Anual'!$DH$64)+SUMIFS('Resumen Anual'!$EN$170,FR132,'Resumen Anual'!$V$9,FC112,'Resumen Anual'!$DH$122)+SUMIFS('Resumen Anual'!$EN$228,FR132,'Resumen Anual'!$V$9,FC112,'Resumen Anual'!$DH$180)+SUMIFS('Resumen Anual'!$EN$286,FR132,'Resumen Anual'!$V$9,FC112,'Resumen Anual'!$DH$238)+SUMIFS('Resumen Anual'!$EN$344,FR132,'Resumen Anual'!$V$9,FC112,'Resumen Anual'!$DH$296)+SUMIFS('Resumen Anual'!$EN$402,FR132,'Resumen Anual'!$V$9,FC112,'Resumen Anual'!$DH$354)+SUMIFS('Resumen Anual'!$EN$460,FR132,'Resumen Anual'!$V$9,FC112,'Resumen Anual'!$DH$412)+SUMIFS('Resumen Anual'!$EN$518,FR132,'Resumen Anual'!$V$9,FC112,'Resumen Anual'!$DH$470)+SUMIFS('Resumen Anual'!$EN$576,FR132,'Resumen Anual'!$V$9,FC112,'Resumen Anual'!$DH$528)+SUMIFS('Resumen Anual'!$EN$634,FR132,'Resumen Anual'!$V$9,FC112,'Resumen Anual'!$DH$586)+SUMIFS('Resumen Anual'!$EN$692,FR132,'Resumen Anual'!$V$9,FC112,'Resumen Anual'!$DH$644)+SUMIFS('Resumen Anual'!$GK$54,FR132,'Resumen Anual'!$V$9,FC112,'Resumen Anual'!$FE$6)+SUMIFS('Resumen Anual'!$GK$112,FR132,'Resumen Anual'!$V$9,FC112,'Resumen Anual'!$FE$64)+SUMIFS('Resumen Anual'!$GK$170,FR132,'Resumen Anual'!$V$9,FC112,'Resumen Anual'!$FE$122)+SUMIFS('Resumen Anual'!$GK$228,FR132,'Resumen Anual'!$V$9,FC112,'Resumen Anual'!$FE$180)+SUMIFS('Resumen Anual'!$GK$286,FR132,'Resumen Anual'!$V$9,FC112,'Resumen Anual'!$FE$238)+SUMIFS('Resumen Anual'!$GK$344,FR132,'Resumen Anual'!$V$9,FC112,'Resumen Anual'!$FE$296)+SUMIFS('Resumen Anual'!$GK$402,FR132,'Resumen Anual'!$V$9,FC112,'Resumen Anual'!$FE$354)+SUMIFS('Resumen Anual'!$GK$460,FR132,'Resumen Anual'!$V$9,FC112,'Resumen Anual'!$FE$412)+SUMIFS('Resumen Anual'!$GK$518,FR132,'Resumen Anual'!$V$9,FC112,'Resumen Anual'!$FE$470)+SUMIFS('Resumen Anual'!$GK$576,FR132,'Resumen Anual'!$V$9,FC112,'Resumen Anual'!$FE$528)+SUMIFS('Resumen Anual'!$GK$634,FR132,'Resumen Anual'!$V$9,FC112,'Resumen Anual'!$FE$586)+SUMIFS('Resumen Anual'!$GK$692,FR132,'Resumen Anual'!$V$9,FC112,'Resumen Anual'!$FE$644)</f>
        <v>0</v>
      </c>
      <c r="GJ132" s="756"/>
      <c r="GK132" s="756"/>
      <c r="GL132" s="756">
        <f>SUMIFS('Resumen Anual'!$AU$54,FR132,'Resumen Anual'!$V$9,FC112,'Resumen Anual'!$L$6)+SUMIFS('Resumen Anual'!$AU$112,FR132,'Resumen Anual'!$V$9,FC112,'Resumen Anual'!$L$64)+SUMIFS('Resumen Anual'!$AU$170,FR132,'Resumen Anual'!$V$9,FC112,'Resumen Anual'!$L$122)+SUMIFS('Resumen Anual'!$AU$228,FR132,'Resumen Anual'!$V$9,FC112,'Resumen Anual'!$L$180)+SUMIFS('Resumen Anual'!$AU$286,FR132,'Resumen Anual'!$V$9,FC112,'Resumen Anual'!$L$238)+SUMIFS('Resumen Anual'!$AU$344,FR132,'Resumen Anual'!$V$9,FC112,'Resumen Anual'!$L$296)+SUMIFS('Resumen Anual'!$AU$402,FR132,'Resumen Anual'!$V$9,FC112,'Resumen Anual'!$L$354)+SUMIFS('Resumen Anual'!$AU$460,FR132,'Resumen Anual'!$V$9,FC112,'Resumen Anual'!$L$412)+SUMIFS('Resumen Anual'!$AU$518,FR132,'Resumen Anual'!$V$9,FC112,'Resumen Anual'!$L$470)+SUMIFS('Resumen Anual'!$AU$576,FR132,'Resumen Anual'!$V$9,FC112,'Resumen Anual'!$L$528)+SUMIFS('Resumen Anual'!$AU$634,FR132,'Resumen Anual'!$V$9,FC112,'Resumen Anual'!$L$586)+SUMIFS('Resumen Anual'!$AU$692,FR132,'Resumen Anual'!$V$9,FC112,'Resumen Anual'!$L$644)+SUMIFS('Resumen Anual'!$CR$54,FR132,'Resumen Anual'!$V$9,FC112,'Resumen Anual'!$BI$6)+SUMIFS('Resumen Anual'!$CR$112,FR132,'Resumen Anual'!$V$9,FC112,'Resumen Anual'!$BI$64)+SUMIFS('Resumen Anual'!$CR$170,FR132,'Resumen Anual'!$V$9,FC112,'Resumen Anual'!$BI$122)+SUMIFS('Resumen Anual'!$CR$228,FR132,'Resumen Anual'!$V$9,FC112,'Resumen Anual'!$BI$180)+SUMIFS('Resumen Anual'!$CR$286,FR132,'Resumen Anual'!$V$9,FC112,'Resumen Anual'!$BI$238)+SUMIFS('Resumen Anual'!$CR$344,FR132,'Resumen Anual'!$V$9,FC112,'Resumen Anual'!$BI$296)+SUMIFS('Resumen Anual'!$CR$402,FR132,'Resumen Anual'!$V$9,FC112,'Resumen Anual'!$BI$354)+SUMIFS('Resumen Anual'!$CR$460,FR132,'Resumen Anual'!$V$9,FC112,'Resumen Anual'!$BI$412)+SUMIFS('Resumen Anual'!$CR$518,FR132,'Resumen Anual'!$V$9,FC112,'Resumen Anual'!$BI$470)+SUMIFS('Resumen Anual'!$CR$576,FR132,'Resumen Anual'!$V$9,FC112,'Resumen Anual'!$BI$528)+SUMIFS('Resumen Anual'!$CR$634,FR132,'Resumen Anual'!$V$9,FC112,'Resumen Anual'!$BI$586)+SUMIFS('Resumen Anual'!$CR$692,FR132,'Resumen Anual'!$V$9,FC112,'Resumen Anual'!$BI$644)+SUMIFS('Resumen Anual'!$EQ$54,FR132,'Resumen Anual'!$V$9,FC112,'Resumen Anual'!$DH$6)+SUMIFS('Resumen Anual'!$EQ$112,FR132,'Resumen Anual'!$V$9,FC112,'Resumen Anual'!$DH$64)+SUMIFS('Resumen Anual'!$EQ$170,FR132,'Resumen Anual'!$V$9,FC112,'Resumen Anual'!$DH$122)+SUMIFS('Resumen Anual'!$EQ$228,FR132,'Resumen Anual'!$V$9,FC112,'Resumen Anual'!$DH$180)+SUMIFS('Resumen Anual'!$EQ$286,FR132,'Resumen Anual'!$V$9,FC112,'Resumen Anual'!$DH$238)+SUMIFS('Resumen Anual'!$EQ$344,FR132,'Resumen Anual'!$V$9,FC112,'Resumen Anual'!$DH$296)+SUMIFS('Resumen Anual'!$EQ$402,FR132,'Resumen Anual'!$V$9,FC112,'Resumen Anual'!$DH$354)+SUMIFS('Resumen Anual'!$EQ$460,FR132,'Resumen Anual'!$V$9,FC112,'Resumen Anual'!$DH$412)+SUMIFS('Resumen Anual'!$EQ$518,FR132,'Resumen Anual'!$V$9,FC112,'Resumen Anual'!$DH$470)+SUMIFS('Resumen Anual'!$EQ$576,FR132,'Resumen Anual'!$V$9,FC112,'Resumen Anual'!$DH$528)+SUMIFS('Resumen Anual'!$EQ$634,FR132,'Resumen Anual'!$V$9,FC112,'Resumen Anual'!$DH$586)+SUMIFS('Resumen Anual'!$EQ$692,FR132,'Resumen Anual'!$V$9,FC112,'Resumen Anual'!$DH$644)+SUMIFS('Resumen Anual'!$GN$54,FR132,'Resumen Anual'!$V$9,FC112,'Resumen Anual'!$FE$6)+SUMIFS('Resumen Anual'!$GN$112,FR132,'Resumen Anual'!$V$9,FC112,'Resumen Anual'!$FE$64)+SUMIFS('Resumen Anual'!$GN$170,FR132,'Resumen Anual'!$V$9,FC112,'Resumen Anual'!$FE$122)+SUMIFS('Resumen Anual'!$GN$228,FR132,'Resumen Anual'!$V$9,FC112,'Resumen Anual'!$FE$180)+SUMIFS('Resumen Anual'!$GN$286,FR132,'Resumen Anual'!$V$9,FC112,'Resumen Anual'!$FE$238)+SUMIFS('Resumen Anual'!$GN$344,FR132,'Resumen Anual'!$V$9,FC112,'Resumen Anual'!$FE$296)+SUMIFS('Resumen Anual'!$GN$402,FR132,'Resumen Anual'!$V$9,FC112,'Resumen Anual'!$FE$354)+SUMIFS('Resumen Anual'!$GN$460,FR132,'Resumen Anual'!$V$9,FC112,'Resumen Anual'!$FE$412)+SUMIFS('Resumen Anual'!$GN$518,FR132,'Resumen Anual'!$V$9,FC112,'Resumen Anual'!$FE$470)+SUMIFS('Resumen Anual'!$GN$576,FR132,'Resumen Anual'!$V$9,FC112,'Resumen Anual'!$FE$528)+SUMIFS('Resumen Anual'!$GN$634,FR132,'Resumen Anual'!$V$9,FC112,'Resumen Anual'!$FE$586)+SUMIFS('Resumen Anual'!$GN$692,FR132,'Resumen Anual'!$V$9,FC112,'Resumen Anual'!$FE$644)</f>
        <v>0</v>
      </c>
      <c r="GM132" s="756"/>
      <c r="GN132" s="756"/>
      <c r="GO132" s="1200"/>
    </row>
    <row r="133" spans="1:197" ht="6" customHeight="1" x14ac:dyDescent="0.25">
      <c r="A133" s="171"/>
      <c r="B133" s="777"/>
      <c r="C133" s="778"/>
      <c r="D133" s="778"/>
      <c r="E133" s="778"/>
      <c r="F133" s="764"/>
      <c r="G133" s="765"/>
      <c r="H133" s="765"/>
      <c r="I133" s="765"/>
      <c r="J133" s="765"/>
      <c r="K133" s="765"/>
      <c r="L133" s="766"/>
      <c r="M133" s="632"/>
      <c r="N133" s="777"/>
      <c r="O133" s="778"/>
      <c r="P133" s="778"/>
      <c r="Q133" s="778"/>
      <c r="R133" s="781"/>
      <c r="S133" s="785"/>
      <c r="T133" s="786"/>
      <c r="U133" s="786"/>
      <c r="V133" s="786"/>
      <c r="W133" s="786"/>
      <c r="X133" s="787"/>
      <c r="Y133" s="15"/>
      <c r="Z133" s="773"/>
      <c r="AA133" s="774"/>
      <c r="AB133" s="774"/>
      <c r="AC133" s="774"/>
      <c r="AD133" s="774"/>
      <c r="AE133" s="770"/>
      <c r="AF133" s="770"/>
      <c r="AG133" s="770"/>
      <c r="AH133" s="770"/>
      <c r="AI133" s="770"/>
      <c r="AJ133" s="770"/>
      <c r="AK133" s="770"/>
      <c r="AL133" s="770"/>
      <c r="AM133" s="770"/>
      <c r="AN133" s="770"/>
      <c r="AO133" s="770"/>
      <c r="AP133" s="770"/>
      <c r="AQ133" s="756"/>
      <c r="AR133" s="756"/>
      <c r="AS133" s="756"/>
      <c r="AT133" s="756"/>
      <c r="AU133" s="756"/>
      <c r="AV133" s="1215"/>
      <c r="AW133" s="1200"/>
      <c r="AX133" s="171"/>
      <c r="AY133" s="777"/>
      <c r="AZ133" s="778"/>
      <c r="BA133" s="778"/>
      <c r="BB133" s="778"/>
      <c r="BC133" s="764"/>
      <c r="BD133" s="765"/>
      <c r="BE133" s="765"/>
      <c r="BF133" s="765"/>
      <c r="BG133" s="765"/>
      <c r="BH133" s="765"/>
      <c r="BI133" s="766"/>
      <c r="BJ133" s="632"/>
      <c r="BK133" s="777"/>
      <c r="BL133" s="778"/>
      <c r="BM133" s="778"/>
      <c r="BN133" s="778"/>
      <c r="BO133" s="781"/>
      <c r="BP133" s="785"/>
      <c r="BQ133" s="786"/>
      <c r="BR133" s="786"/>
      <c r="BS133" s="786"/>
      <c r="BT133" s="786"/>
      <c r="BU133" s="787"/>
      <c r="BV133" s="15"/>
      <c r="BW133" s="773"/>
      <c r="BX133" s="774"/>
      <c r="BY133" s="774"/>
      <c r="BZ133" s="774"/>
      <c r="CA133" s="774"/>
      <c r="CB133" s="770"/>
      <c r="CC133" s="770"/>
      <c r="CD133" s="770"/>
      <c r="CE133" s="770"/>
      <c r="CF133" s="770"/>
      <c r="CG133" s="770"/>
      <c r="CH133" s="770"/>
      <c r="CI133" s="770"/>
      <c r="CJ133" s="770"/>
      <c r="CK133" s="770"/>
      <c r="CL133" s="770"/>
      <c r="CM133" s="770"/>
      <c r="CN133" s="756"/>
      <c r="CO133" s="756"/>
      <c r="CP133" s="756"/>
      <c r="CQ133" s="756"/>
      <c r="CR133" s="756"/>
      <c r="CS133" s="756"/>
      <c r="CT133" s="1200"/>
      <c r="CU133" s="1199"/>
      <c r="CV133" s="171"/>
      <c r="CW133" s="777"/>
      <c r="CX133" s="778"/>
      <c r="CY133" s="778"/>
      <c r="CZ133" s="778"/>
      <c r="DA133" s="764"/>
      <c r="DB133" s="765"/>
      <c r="DC133" s="765"/>
      <c r="DD133" s="765"/>
      <c r="DE133" s="765"/>
      <c r="DF133" s="765"/>
      <c r="DG133" s="766"/>
      <c r="DH133" s="632"/>
      <c r="DI133" s="777"/>
      <c r="DJ133" s="778"/>
      <c r="DK133" s="778"/>
      <c r="DL133" s="778"/>
      <c r="DM133" s="781"/>
      <c r="DN133" s="785"/>
      <c r="DO133" s="786"/>
      <c r="DP133" s="786"/>
      <c r="DQ133" s="786"/>
      <c r="DR133" s="786"/>
      <c r="DS133" s="787"/>
      <c r="DT133" s="15"/>
      <c r="DU133" s="773"/>
      <c r="DV133" s="774"/>
      <c r="DW133" s="774"/>
      <c r="DX133" s="774"/>
      <c r="DY133" s="774"/>
      <c r="DZ133" s="770"/>
      <c r="EA133" s="770"/>
      <c r="EB133" s="770"/>
      <c r="EC133" s="770"/>
      <c r="ED133" s="770"/>
      <c r="EE133" s="770"/>
      <c r="EF133" s="770"/>
      <c r="EG133" s="770"/>
      <c r="EH133" s="770"/>
      <c r="EI133" s="770"/>
      <c r="EJ133" s="770"/>
      <c r="EK133" s="770"/>
      <c r="EL133" s="756"/>
      <c r="EM133" s="756"/>
      <c r="EN133" s="756"/>
      <c r="EO133" s="756"/>
      <c r="EP133" s="756"/>
      <c r="EQ133" s="1215"/>
      <c r="ER133" s="1200"/>
      <c r="ES133" s="171"/>
      <c r="ET133" s="777"/>
      <c r="EU133" s="778"/>
      <c r="EV133" s="778"/>
      <c r="EW133" s="778"/>
      <c r="EX133" s="764"/>
      <c r="EY133" s="765"/>
      <c r="EZ133" s="765"/>
      <c r="FA133" s="765"/>
      <c r="FB133" s="765"/>
      <c r="FC133" s="765"/>
      <c r="FD133" s="766"/>
      <c r="FE133" s="632"/>
      <c r="FF133" s="777"/>
      <c r="FG133" s="778"/>
      <c r="FH133" s="778"/>
      <c r="FI133" s="778"/>
      <c r="FJ133" s="781"/>
      <c r="FK133" s="785"/>
      <c r="FL133" s="786"/>
      <c r="FM133" s="786"/>
      <c r="FN133" s="786"/>
      <c r="FO133" s="786"/>
      <c r="FP133" s="787"/>
      <c r="FQ133" s="15"/>
      <c r="FR133" s="773"/>
      <c r="FS133" s="774"/>
      <c r="FT133" s="774"/>
      <c r="FU133" s="774"/>
      <c r="FV133" s="774"/>
      <c r="FW133" s="770"/>
      <c r="FX133" s="770"/>
      <c r="FY133" s="770"/>
      <c r="FZ133" s="770"/>
      <c r="GA133" s="770"/>
      <c r="GB133" s="770"/>
      <c r="GC133" s="770"/>
      <c r="GD133" s="770"/>
      <c r="GE133" s="770"/>
      <c r="GF133" s="770"/>
      <c r="GG133" s="770"/>
      <c r="GH133" s="770"/>
      <c r="GI133" s="756"/>
      <c r="GJ133" s="756"/>
      <c r="GK133" s="756"/>
      <c r="GL133" s="756"/>
      <c r="GM133" s="756"/>
      <c r="GN133" s="756"/>
      <c r="GO133" s="1200"/>
    </row>
    <row r="134" spans="1:197" ht="5.25" customHeight="1" x14ac:dyDescent="0.25">
      <c r="A134" s="171"/>
      <c r="B134" s="625"/>
      <c r="C134" s="625"/>
      <c r="D134" s="625"/>
      <c r="E134" s="625"/>
      <c r="F134" s="625"/>
      <c r="G134" s="625"/>
      <c r="H134" s="625"/>
      <c r="I134" s="625"/>
      <c r="J134" s="625"/>
      <c r="K134" s="625"/>
      <c r="L134" s="625"/>
      <c r="M134" s="625"/>
      <c r="N134" s="625"/>
      <c r="O134" s="625"/>
      <c r="P134" s="625"/>
      <c r="Q134" s="625"/>
      <c r="R134" s="625"/>
      <c r="S134" s="625"/>
      <c r="T134" s="625"/>
      <c r="U134" s="625"/>
      <c r="V134" s="625"/>
      <c r="W134" s="625"/>
      <c r="X134" s="625"/>
      <c r="Y134" s="15"/>
      <c r="Z134" s="771">
        <f>IF(Z118=0," ",Z118+8)</f>
        <v>2030</v>
      </c>
      <c r="AA134" s="772"/>
      <c r="AB134" s="772"/>
      <c r="AC134" s="772"/>
      <c r="AD134" s="772"/>
      <c r="AE134" s="1214">
        <f>SUMIFS('Resumen Anual'!$AF$54,Z134,'Resumen Anual'!$V$9,K112,'Resumen Anual'!$L$6)+SUMIFS('Resumen Anual'!$AF$112,Z134,'Resumen Anual'!$V$9,K112,'Resumen Anual'!$L$64)+SUMIFS('Resumen Anual'!$AF$170,Z134,'Resumen Anual'!$V$9,K112,'Resumen Anual'!$L$122)+SUMIFS('Resumen Anual'!$AF$228,Z134,'Resumen Anual'!$V$9,K112,'Resumen Anual'!$L$180)+SUMIFS('Resumen Anual'!$AF$286,Z134,'Resumen Anual'!$V$9,K112,'Resumen Anual'!$L$238)+SUMIFS('Resumen Anual'!$AF$344,Z134,'Resumen Anual'!$V$9,K112,'Resumen Anual'!$L$296)+SUMIFS('Resumen Anual'!$AF$402,Z134,'Resumen Anual'!$V$9,K112,'Resumen Anual'!$L$354)+SUMIFS('Resumen Anual'!$AF$460,Z134,'Resumen Anual'!$V$9,K112,'Resumen Anual'!$L$412)+SUMIFS('Resumen Anual'!$AF$518,Z134,'Resumen Anual'!$V$9,K112,'Resumen Anual'!$L$470)+SUMIFS('Resumen Anual'!$AF$576,Z134,'Resumen Anual'!$V$9,K112,'Resumen Anual'!$L$528)+SUMIFS('Resumen Anual'!$AF$634,Z134,'Resumen Anual'!$V$9,K112,'Resumen Anual'!$L$586)+SUMIFS('Resumen Anual'!$AF$692,Z134,'Resumen Anual'!$V$9,K112,'Resumen Anual'!$L$644)+SUMIFS('Resumen Anual'!$CC$54,Z134,'Resumen Anual'!$V$9,K112,'Resumen Anual'!$BI$6)+SUMIFS('Resumen Anual'!$CC$112,Z134,'Resumen Anual'!$V$9,K112,'Resumen Anual'!$BI$64)+SUMIFS('Resumen Anual'!$CC$170,Z134,'Resumen Anual'!$V$9,K112,'Resumen Anual'!$BI$122)+SUMIFS('Resumen Anual'!$CC$228,Z134,'Resumen Anual'!$V$9,K112,'Resumen Anual'!$BI$180)+SUMIFS('Resumen Anual'!$CC$286,Z134,'Resumen Anual'!$V$9,K112,'Resumen Anual'!$BI$238)+SUMIFS('Resumen Anual'!$CC$344,Z134,'Resumen Anual'!$V$9,K112,'Resumen Anual'!$BI$296)+SUMIFS('Resumen Anual'!$CC$402,Z134,'Resumen Anual'!$V$9,K112,'Resumen Anual'!$BI$354)+SUMIFS('Resumen Anual'!$CC$460,Z134,'Resumen Anual'!$V$9,K112,'Resumen Anual'!$BI$412)+SUMIFS('Resumen Anual'!$CC$518,Z134,'Resumen Anual'!$V$9,K112,'Resumen Anual'!$BI$470)+SUMIFS('Resumen Anual'!$CC$576,Z134,'Resumen Anual'!$V$9,K112,'Resumen Anual'!$BI$528)+SUMIFS('Resumen Anual'!$CC$634,Z134,'Resumen Anual'!$V$9,K112,'Resumen Anual'!$BI$586)+SUMIFS('Resumen Anual'!$CC$692,Z134,'Resumen Anual'!$V$9,K112,'Resumen Anual'!$BI$644)+SUMIFS('Resumen Anual'!$EB$54,Z134,'Resumen Anual'!$V$9,K112,'Resumen Anual'!$DH$6)+SUMIFS('Resumen Anual'!$EB$112,Z134,'Resumen Anual'!$V$9,K112,'Resumen Anual'!$DH$64)+SUMIFS('Resumen Anual'!$EB$170,Z134,'Resumen Anual'!$V$9,K112,'Resumen Anual'!$DH$122)+SUMIFS('Resumen Anual'!$EB$228,Z134,'Resumen Anual'!$V$9,K112,'Resumen Anual'!$DH$180)+SUMIFS('Resumen Anual'!$EB$286,Z134,'Resumen Anual'!$V$9,K112,'Resumen Anual'!$DH$238)+SUMIFS('Resumen Anual'!$EB$344,Z134,'Resumen Anual'!$V$9,K112,'Resumen Anual'!$DH$296)+SUMIFS('Resumen Anual'!$EB$402,Z134,'Resumen Anual'!$V$9,K112,'Resumen Anual'!$DH$354)+SUMIFS('Resumen Anual'!$EB$460,Z134,'Resumen Anual'!$V$9,K112,'Resumen Anual'!$DH$412)+SUMIFS('Resumen Anual'!$EB$518,Z134,'Resumen Anual'!$V$9,K112,'Resumen Anual'!$DH$470)+SUMIFS('Resumen Anual'!$EB$576,Z134,'Resumen Anual'!$V$9,K112,'Resumen Anual'!$DH$528)+SUMIFS('Resumen Anual'!$EB$634,Z134,'Resumen Anual'!$V$9,K112,'Resumen Anual'!$DH$586)+SUMIFS('Resumen Anual'!$EB$692,Z134,'Resumen Anual'!$V$9,K112,'Resumen Anual'!$DH$644)+SUMIFS('Resumen Anual'!$FY$54,Z134,'Resumen Anual'!$V$9,K112,'Resumen Anual'!$FE$6)+SUMIFS('Resumen Anual'!$FY$112,Z134,'Resumen Anual'!$V$9,K112,'Resumen Anual'!$FE$64)+SUMIFS('Resumen Anual'!$FY$170,Z134,'Resumen Anual'!$V$9,K112,'Resumen Anual'!$FE$122)+SUMIFS('Resumen Anual'!$FY$228,Z134,'Resumen Anual'!$V$9,K112,'Resumen Anual'!$FE$180)+SUMIFS('Resumen Anual'!$FY$286,Z134,'Resumen Anual'!$V$9,K112,'Resumen Anual'!$FE$238)+SUMIFS('Resumen Anual'!$FY$344,Z134,'Resumen Anual'!$V$9,K112,'Resumen Anual'!$FE$296)+SUMIFS('Resumen Anual'!$FY$402,Z134,'Resumen Anual'!$V$9,K112,'Resumen Anual'!$FE$354)+SUMIFS('Resumen Anual'!$FY$460,Z134,'Resumen Anual'!$V$9,K112,'Resumen Anual'!$FE$412)+SUMIFS('Resumen Anual'!$FY$518,Z134,'Resumen Anual'!$V$9,K112,'Resumen Anual'!$FE$470)+SUMIFS('Resumen Anual'!$FY$576,Z134,'Resumen Anual'!$V$9,K112,'Resumen Anual'!$FE$528)+SUMIFS('Resumen Anual'!$FY$634,Z134,'Resumen Anual'!$V$9,K112,'Resumen Anual'!$FE$586)+SUMIFS('Resumen Anual'!$FY$692,Z134,'Resumen Anual'!$V$9,K112,'Resumen Anual'!$FE$644)</f>
        <v>0</v>
      </c>
      <c r="AF134" s="770"/>
      <c r="AG134" s="770"/>
      <c r="AH134" s="770"/>
      <c r="AI134" s="770">
        <f>SUMIFS('Resumen Anual'!$AJ$54,Z134,'Resumen Anual'!$V$9,K112,'Resumen Anual'!$L$6)+SUMIFS('Resumen Anual'!$AJ$112,Z134,'Resumen Anual'!$V$9,K112,'Resumen Anual'!$L$64)+SUMIFS('Resumen Anual'!$AJ$170,Z134,'Resumen Anual'!$V$9,K112,'Resumen Anual'!$L$122)+SUMIFS('Resumen Anual'!$AJ$228,Z134,'Resumen Anual'!$V$9,K112,'Resumen Anual'!$L$180)+SUMIFS('Resumen Anual'!$AJ$286,Z134,'Resumen Anual'!$V$9,K112,'Resumen Anual'!$L$238)+SUMIFS('Resumen Anual'!$AJ$344,Z134,'Resumen Anual'!$V$9,K112,'Resumen Anual'!$L$296)+SUMIFS('Resumen Anual'!$AJ$402,Z134,'Resumen Anual'!$V$9,K112,'Resumen Anual'!$L$354)+SUMIFS('Resumen Anual'!$AJ$460,Z134,'Resumen Anual'!$V$9,K112,'Resumen Anual'!$L$412)+SUMIFS('Resumen Anual'!$AJ$518,Z134,'Resumen Anual'!$V$9,K112,'Resumen Anual'!$L$470)+SUMIFS('Resumen Anual'!$AJ$576,Z134,'Resumen Anual'!$V$9,K112,'Resumen Anual'!$L$528)+SUMIFS('Resumen Anual'!$AJ$634,Z134,'Resumen Anual'!$V$9,K112,'Resumen Anual'!$L$586)+SUMIFS('Resumen Anual'!$AJ$692,Z134,'Resumen Anual'!$V$9,K112,'Resumen Anual'!$L$644)+SUMIFS('Resumen Anual'!$CG$54,Z134,'Resumen Anual'!$V$9,K112,'Resumen Anual'!$BI$6)+SUMIFS('Resumen Anual'!$CG$112,Z134,'Resumen Anual'!$V$9,K112,'Resumen Anual'!$BI$64)+SUMIFS('Resumen Anual'!$CG$170,Z134,'Resumen Anual'!$V$9,K112,'Resumen Anual'!$BI$122)+SUMIFS('Resumen Anual'!$CG$228,Z134,'Resumen Anual'!$V$9,K112,'Resumen Anual'!$BI$180)+SUMIFS('Resumen Anual'!$CG$286,Z134,'Resumen Anual'!$V$9,K112,'Resumen Anual'!$BI$238)+SUMIFS('Resumen Anual'!$CG$344,Z134,'Resumen Anual'!$V$9,K112,'Resumen Anual'!$BI$296)+SUMIFS('Resumen Anual'!$CG$402,Z134,'Resumen Anual'!$V$9,K112,'Resumen Anual'!$BI$354)+SUMIFS('Resumen Anual'!$CG$460,Z134,'Resumen Anual'!$V$9,K112,'Resumen Anual'!$BI$412)+SUMIFS('Resumen Anual'!$CG$518,Z134,'Resumen Anual'!$V$9,K112,'Resumen Anual'!$BI$470)+SUMIFS('Resumen Anual'!$CG$576,Z134,'Resumen Anual'!$V$9,K112,'Resumen Anual'!$BI$528)+SUMIFS('Resumen Anual'!$CG$634,Z134,'Resumen Anual'!$V$9,K112,'Resumen Anual'!$BI$586)+SUMIFS('Resumen Anual'!$CG$692,Z134,'Resumen Anual'!$V$9,K112,'Resumen Anual'!$BI$644)+SUMIFS('Resumen Anual'!$EF$54,Z134,'Resumen Anual'!$V$9,K112,'Resumen Anual'!$DH$6)+SUMIFS('Resumen Anual'!$EF$112,Z134,'Resumen Anual'!$V$9,K112,'Resumen Anual'!$DH$64)+SUMIFS('Resumen Anual'!$EF$170,Z134,'Resumen Anual'!$V$9,K112,'Resumen Anual'!$DH$122)+SUMIFS('Resumen Anual'!$EF$228,Z134,'Resumen Anual'!$V$9,K112,'Resumen Anual'!$DH$180)+SUMIFS('Resumen Anual'!$EF$286,Z134,'Resumen Anual'!$V$9,K112,'Resumen Anual'!$DH$238)+SUMIFS('Resumen Anual'!$EF$344,Z134,'Resumen Anual'!$V$9,K112,'Resumen Anual'!$DH$296)+SUMIFS('Resumen Anual'!$EF$402,Z134,'Resumen Anual'!$V$9,K112,'Resumen Anual'!$DH$354)+SUMIFS('Resumen Anual'!$EF$460,Z134,'Resumen Anual'!$V$9,K112,'Resumen Anual'!$DH$412)+SUMIFS('Resumen Anual'!$EF$518,Z134,'Resumen Anual'!$V$9,K112,'Resumen Anual'!$DH$470)+SUMIFS('Resumen Anual'!$EF$576,Z134,'Resumen Anual'!$V$9,K112,'Resumen Anual'!$DH$528)+SUMIFS('Resumen Anual'!$EF$634,Z134,'Resumen Anual'!$V$9,K112,'Resumen Anual'!$DH$586)+SUMIFS('Resumen Anual'!$EF$692,Z134,'Resumen Anual'!$V$9,K112,'Resumen Anual'!$DH$644)+SUMIFS('Resumen Anual'!$GC$54,Z134,'Resumen Anual'!$V$9,K112,'Resumen Anual'!$FE$6)+SUMIFS('Resumen Anual'!$GC$112,Z134,'Resumen Anual'!$V$9,K112,'Resumen Anual'!$FE$64)+SUMIFS('Resumen Anual'!$GC$170,Z134,'Resumen Anual'!$V$9,K112,'Resumen Anual'!$FE$122)+SUMIFS('Resumen Anual'!$GC$228,Z134,'Resumen Anual'!$V$9,K112,'Resumen Anual'!$FE$180)+SUMIFS('Resumen Anual'!$GC$286,Z134,'Resumen Anual'!$V$9,K112,'Resumen Anual'!$FE$238)+SUMIFS('Resumen Anual'!$GC$344,Z134,'Resumen Anual'!$V$9,K112,'Resumen Anual'!$FE$296)+SUMIFS('Resumen Anual'!$GC$402,Z134,'Resumen Anual'!$V$9,K112,'Resumen Anual'!$FE$354)+SUMIFS('Resumen Anual'!$GC$460,Z134,'Resumen Anual'!$V$9,K112,'Resumen Anual'!$FE$412)+SUMIFS('Resumen Anual'!$GC$518,Z134,'Resumen Anual'!$V$9,K112,'Resumen Anual'!$FE$470)+SUMIFS('Resumen Anual'!$GC$576,Z134,'Resumen Anual'!$V$9,K112,'Resumen Anual'!$FE$528)+SUMIFS('Resumen Anual'!$GC$634,Z134,'Resumen Anual'!$V$9,K112,'Resumen Anual'!$FE$586)+SUMIFS('Resumen Anual'!$GC$692,Z134,'Resumen Anual'!$V$9,K112,'Resumen Anual'!$FE$644)</f>
        <v>0</v>
      </c>
      <c r="AJ134" s="770"/>
      <c r="AK134" s="770"/>
      <c r="AL134" s="770"/>
      <c r="AM134" s="770">
        <f>SUMIFS('Resumen Anual'!$AN$54,Z134,'Resumen Anual'!$V$9,K112,'Resumen Anual'!$L$6)+SUMIFS('Resumen Anual'!$AN$112,Z134,'Resumen Anual'!$V$9,K112,'Resumen Anual'!$L$64)+SUMIFS('Resumen Anual'!$AN$170,Z134,'Resumen Anual'!$V$9,K112,'Resumen Anual'!$L$122)+SUMIFS('Resumen Anual'!$AN$228,Z134,'Resumen Anual'!$V$9,K112,'Resumen Anual'!$L$180)+SUMIFS('Resumen Anual'!$AN$286,Z134,'Resumen Anual'!$V$9,K112,'Resumen Anual'!$L$238)+SUMIFS('Resumen Anual'!$AN$344,Z134,'Resumen Anual'!$V$9,K112,'Resumen Anual'!$L$296)+SUMIFS('Resumen Anual'!$AN$402,Z134,'Resumen Anual'!$V$9,K112,'Resumen Anual'!$L$354)+SUMIFS('Resumen Anual'!$AN$460,Z134,'Resumen Anual'!$V$9,K112,'Resumen Anual'!$L$412)+SUMIFS('Resumen Anual'!$AN$518,Z134,'Resumen Anual'!$V$9,K112,'Resumen Anual'!$L$470)+SUMIFS('Resumen Anual'!$AN$576,Z134,'Resumen Anual'!$V$9,K112,'Resumen Anual'!$L$528)+SUMIFS('Resumen Anual'!$AN$634,Z134,'Resumen Anual'!$V$9,K112,'Resumen Anual'!$L$586)+SUMIFS('Resumen Anual'!$AN$692,Z134,'Resumen Anual'!$V$9,K112,'Resumen Anual'!$L$644)+SUMIFS('Resumen Anual'!$CK$54,Z134,'Resumen Anual'!$V$9,K112,'Resumen Anual'!$BI$6)+SUMIFS('Resumen Anual'!$CK$112,Z134,'Resumen Anual'!$V$9,K112,'Resumen Anual'!$BI$64)+SUMIFS('Resumen Anual'!$CK$170,Z134,'Resumen Anual'!$V$9,K112,'Resumen Anual'!$BI$122)+SUMIFS('Resumen Anual'!$CK$228,Z134,'Resumen Anual'!$V$9,K112,'Resumen Anual'!$BI$180)+SUMIFS('Resumen Anual'!$CK$286,Z134,'Resumen Anual'!$V$9,K112,'Resumen Anual'!$BI$238)+SUMIFS('Resumen Anual'!$CK$344,Z134,'Resumen Anual'!$V$9,K112,'Resumen Anual'!$BI$296)+SUMIFS('Resumen Anual'!$CK$402,Z134,'Resumen Anual'!$V$9,K112,'Resumen Anual'!$BI$354)+SUMIFS('Resumen Anual'!$CK$460,Z134,'Resumen Anual'!$V$9,K112,'Resumen Anual'!$BI$412)+SUMIFS('Resumen Anual'!$CK$518,Z134,'Resumen Anual'!$V$9,K112,'Resumen Anual'!$BI$470)+SUMIFS('Resumen Anual'!$CK$576,Z134,'Resumen Anual'!$V$9,K112,'Resumen Anual'!$BI$528)+SUMIFS('Resumen Anual'!$CK$634,Z134,'Resumen Anual'!$V$9,K112,'Resumen Anual'!$BI$586)+SUMIFS('Resumen Anual'!$CK$692,Z134,'Resumen Anual'!$V$9,K112,'Resumen Anual'!$BI$644)+SUMIFS('Resumen Anual'!$EJ$54,Z134,'Resumen Anual'!$V$9,K112,'Resumen Anual'!$DH$6)+SUMIFS('Resumen Anual'!$EJ$112,Z134,'Resumen Anual'!$V$9,K112,'Resumen Anual'!$DH$64)+SUMIFS('Resumen Anual'!$EJ$170,Z134,'Resumen Anual'!$V$9,K112,'Resumen Anual'!$DH$122)+SUMIFS('Resumen Anual'!$EJ$228,Z134,'Resumen Anual'!$V$9,K112,'Resumen Anual'!$DH$180)+SUMIFS('Resumen Anual'!$EJ$286,Z134,'Resumen Anual'!$V$9,K112,'Resumen Anual'!$DH$238)+SUMIFS('Resumen Anual'!$EJ$344,Z134,'Resumen Anual'!$V$9,K112,'Resumen Anual'!$DH$296)+SUMIFS('Resumen Anual'!$EJ$402,Z134,'Resumen Anual'!$V$9,K112,'Resumen Anual'!$DH$354)+SUMIFS('Resumen Anual'!$EJ$460,Z134,'Resumen Anual'!$V$9,K112,'Resumen Anual'!$DH$412)+SUMIFS('Resumen Anual'!$EJ$518,Z134,'Resumen Anual'!$V$9,K112,'Resumen Anual'!$DH$470)+SUMIFS('Resumen Anual'!$EJ$576,Z134,'Resumen Anual'!$V$9,K112,'Resumen Anual'!$DH$528)+SUMIFS('Resumen Anual'!$EJ$634,Z134,'Resumen Anual'!$V$9,K112,'Resumen Anual'!$DH$586)+SUMIFS('Resumen Anual'!$EJ$692,Z134,'Resumen Anual'!$V$9,K112,'Resumen Anual'!$DH$644)+SUMIFS('Resumen Anual'!$GG$54,Z134,'Resumen Anual'!$V$9,K112,'Resumen Anual'!$FE$6)+SUMIFS('Resumen Anual'!$GG$112,Z134,'Resumen Anual'!$V$9,K112,'Resumen Anual'!$FE$64)+SUMIFS('Resumen Anual'!$GG$170,Z134,'Resumen Anual'!$V$9,K112,'Resumen Anual'!$FE$122)+SUMIFS('Resumen Anual'!$GG$228,Z134,'Resumen Anual'!$V$9,K112,'Resumen Anual'!$FE$180)+SUMIFS('Resumen Anual'!$GG$286,Z134,'Resumen Anual'!$V$9,K112,'Resumen Anual'!$FE$238)+SUMIFS('Resumen Anual'!$GG$344,Z134,'Resumen Anual'!$V$9,K112,'Resumen Anual'!$FE$296)+SUMIFS('Resumen Anual'!$GG$402,Z134,'Resumen Anual'!$V$9,K112,'Resumen Anual'!$FE$354)+SUMIFS('Resumen Anual'!$GG$460,Z134,'Resumen Anual'!$V$9,K112,'Resumen Anual'!$FE$412)+SUMIFS('Resumen Anual'!$GG$518,Z134,'Resumen Anual'!$V$9,K112,'Resumen Anual'!$FE$470)+SUMIFS('Resumen Anual'!$GG$576,Z134,'Resumen Anual'!$V$9,K112,'Resumen Anual'!$FE$528)+SUMIFS('Resumen Anual'!$GG$634,Z134,'Resumen Anual'!$V$9,K112,'Resumen Anual'!$FE$586)+SUMIFS('Resumen Anual'!$GG$692,Z134,'Resumen Anual'!$V$9,K112,'Resumen Anual'!$FE$644)</f>
        <v>0</v>
      </c>
      <c r="AN134" s="770"/>
      <c r="AO134" s="770"/>
      <c r="AP134" s="770"/>
      <c r="AQ134" s="756">
        <f>SUMIFS('Resumen Anual'!$AR$54,Z134,'Resumen Anual'!$V$9,K112,'Resumen Anual'!$L$6)+SUMIFS('Resumen Anual'!$AR$112,Z134,'Resumen Anual'!$V$9,K112,'Resumen Anual'!$L$64)+SUMIFS('Resumen Anual'!$AR$170,Z134,'Resumen Anual'!$V$9,K112,'Resumen Anual'!$L$122)+SUMIFS('Resumen Anual'!$AR$228,Z134,'Resumen Anual'!$V$9,K112,'Resumen Anual'!$L$180)+SUMIFS('Resumen Anual'!$AR$286,Z134,'Resumen Anual'!$V$9,K112,'Resumen Anual'!$L$238)+SUMIFS('Resumen Anual'!$AR$344,Z134,'Resumen Anual'!$V$9,K112,'Resumen Anual'!$L$296)+SUMIFS('Resumen Anual'!$AR$402,Z134,'Resumen Anual'!$V$9,K112,'Resumen Anual'!$L$354)+SUMIFS('Resumen Anual'!$AR$460,Z134,'Resumen Anual'!$V$9,K112,'Resumen Anual'!$L$412)+SUMIFS('Resumen Anual'!$AR$518,Z134,'Resumen Anual'!$V$9,K112,'Resumen Anual'!$L$470)+SUMIFS('Resumen Anual'!$AR$576,Z134,'Resumen Anual'!$V$9,K112,'Resumen Anual'!$L$528)+SUMIFS('Resumen Anual'!$AR$634,Z134,'Resumen Anual'!$V$9,K112,'Resumen Anual'!$L$586)+SUMIFS('Resumen Anual'!$AR$692,Z134,'Resumen Anual'!$V$9,K112,'Resumen Anual'!$L$644)+SUMIFS('Resumen Anual'!$CO$54,Z134,'Resumen Anual'!$V$9,K112,'Resumen Anual'!$BI$6)+SUMIFS('Resumen Anual'!$CO$112,Z134,'Resumen Anual'!$V$9,K112,'Resumen Anual'!$BI$64)+SUMIFS('Resumen Anual'!$CO$170,Z134,'Resumen Anual'!$V$9,K112,'Resumen Anual'!$BI$122)+SUMIFS('Resumen Anual'!$CO$228,Z134,'Resumen Anual'!$V$9,K112,'Resumen Anual'!$BI$180)+SUMIFS('Resumen Anual'!$CO$286,Z134,'Resumen Anual'!$V$9,K112,'Resumen Anual'!$BI$238)+SUMIFS('Resumen Anual'!$CO$344,Z134,'Resumen Anual'!$V$9,K112,'Resumen Anual'!$BI$296)+SUMIFS('Resumen Anual'!$CO$402,Z134,'Resumen Anual'!$V$9,K112,'Resumen Anual'!$BI$354)+SUMIFS('Resumen Anual'!$CO$460,Z134,'Resumen Anual'!$V$9,K112,'Resumen Anual'!$BI$412)+SUMIFS('Resumen Anual'!$CO$518,Z134,'Resumen Anual'!$V$9,K112,'Resumen Anual'!$BI$470)+SUMIFS('Resumen Anual'!$CO$576,Z134,'Resumen Anual'!$V$9,K112,'Resumen Anual'!$BI$528)+SUMIFS('Resumen Anual'!$CO$634,Z134,'Resumen Anual'!$V$9,K112,'Resumen Anual'!$BI$586)+SUMIFS('Resumen Anual'!$CO$692,Z134,'Resumen Anual'!$V$9,K112,'Resumen Anual'!$BI$644)+SUMIFS('Resumen Anual'!$EN$54,Z134,'Resumen Anual'!$V$9,K112,'Resumen Anual'!$DH$6)+SUMIFS('Resumen Anual'!$EN$112,Z134,'Resumen Anual'!$V$9,K112,'Resumen Anual'!$DH$64)+SUMIFS('Resumen Anual'!$EN$170,Z134,'Resumen Anual'!$V$9,K112,'Resumen Anual'!$DH$122)+SUMIFS('Resumen Anual'!$EN$228,Z134,'Resumen Anual'!$V$9,K112,'Resumen Anual'!$DH$180)+SUMIFS('Resumen Anual'!$EN$286,Z134,'Resumen Anual'!$V$9,K112,'Resumen Anual'!$DH$238)+SUMIFS('Resumen Anual'!$EN$344,Z134,'Resumen Anual'!$V$9,K112,'Resumen Anual'!$DH$296)+SUMIFS('Resumen Anual'!$EN$402,Z134,'Resumen Anual'!$V$9,K112,'Resumen Anual'!$DH$354)+SUMIFS('Resumen Anual'!$EN$460,Z134,'Resumen Anual'!$V$9,K112,'Resumen Anual'!$DH$412)+SUMIFS('Resumen Anual'!$EN$518,Z134,'Resumen Anual'!$V$9,K112,'Resumen Anual'!$DH$470)+SUMIFS('Resumen Anual'!$EN$576,Z134,'Resumen Anual'!$V$9,K112,'Resumen Anual'!$DH$528)+SUMIFS('Resumen Anual'!$EN$634,Z134,'Resumen Anual'!$V$9,K112,'Resumen Anual'!$DH$586)+SUMIFS('Resumen Anual'!$EN$692,Z134,'Resumen Anual'!$V$9,K112,'Resumen Anual'!$DH$644)+SUMIFS('Resumen Anual'!$GK$54,Z134,'Resumen Anual'!$V$9,K112,'Resumen Anual'!$FE$6)+SUMIFS('Resumen Anual'!$GK$112,Z134,'Resumen Anual'!$V$9,K112,'Resumen Anual'!$FE$64)+SUMIFS('Resumen Anual'!$GK$170,Z134,'Resumen Anual'!$V$9,K112,'Resumen Anual'!$FE$122)+SUMIFS('Resumen Anual'!$GK$228,Z134,'Resumen Anual'!$V$9,K112,'Resumen Anual'!$FE$180)+SUMIFS('Resumen Anual'!$GK$286,Z134,'Resumen Anual'!$V$9,K112,'Resumen Anual'!$FE$238)+SUMIFS('Resumen Anual'!$GK$344,Z134,'Resumen Anual'!$V$9,K112,'Resumen Anual'!$FE$296)+SUMIFS('Resumen Anual'!$GK$402,Z134,'Resumen Anual'!$V$9,K112,'Resumen Anual'!$FE$354)+SUMIFS('Resumen Anual'!$GK$460,Z134,'Resumen Anual'!$V$9,K112,'Resumen Anual'!$FE$412)+SUMIFS('Resumen Anual'!$GK$518,Z134,'Resumen Anual'!$V$9,K112,'Resumen Anual'!$FE$470)+SUMIFS('Resumen Anual'!$GK$576,Z134,'Resumen Anual'!$V$9,K112,'Resumen Anual'!$FE$528)+SUMIFS('Resumen Anual'!$GK$634,Z134,'Resumen Anual'!$V$9,K112,'Resumen Anual'!$FE$586)+SUMIFS('Resumen Anual'!$GK$692,Z134,'Resumen Anual'!$V$9,K112,'Resumen Anual'!$FE$644)</f>
        <v>0</v>
      </c>
      <c r="AR134" s="756"/>
      <c r="AS134" s="756"/>
      <c r="AT134" s="756">
        <f>SUMIFS('Resumen Anual'!$AU$54,Z134,'Resumen Anual'!$V$9,K112,'Resumen Anual'!$L$6)+SUMIFS('Resumen Anual'!$AU$112,Z134,'Resumen Anual'!$V$9,K112,'Resumen Anual'!$L$64)+SUMIFS('Resumen Anual'!$AU$170,Z134,'Resumen Anual'!$V$9,K112,'Resumen Anual'!$L$122)+SUMIFS('Resumen Anual'!$AU$228,Z134,'Resumen Anual'!$V$9,K112,'Resumen Anual'!$L$180)+SUMIFS('Resumen Anual'!$AU$286,Z134,'Resumen Anual'!$V$9,K112,'Resumen Anual'!$L$238)+SUMIFS('Resumen Anual'!$AU$344,Z134,'Resumen Anual'!$V$9,K112,'Resumen Anual'!$L$296)+SUMIFS('Resumen Anual'!$AU$402,Z134,'Resumen Anual'!$V$9,K112,'Resumen Anual'!$L$354)+SUMIFS('Resumen Anual'!$AU$460,Z134,'Resumen Anual'!$V$9,K112,'Resumen Anual'!$L$412)+SUMIFS('Resumen Anual'!$AU$518,Z134,'Resumen Anual'!$V$9,K112,'Resumen Anual'!$L$470)+SUMIFS('Resumen Anual'!$AU$576,Z134,'Resumen Anual'!$V$9,K112,'Resumen Anual'!$L$528)+SUMIFS('Resumen Anual'!$AU$634,Z134,'Resumen Anual'!$V$9,K112,'Resumen Anual'!$L$586)+SUMIFS('Resumen Anual'!$AU$692,Z134,'Resumen Anual'!$V$9,K112,'Resumen Anual'!$L$644)+SUMIFS('Resumen Anual'!$CR$54,Z134,'Resumen Anual'!$V$9,K112,'Resumen Anual'!$BI$6)+SUMIFS('Resumen Anual'!$CR$112,Z134,'Resumen Anual'!$V$9,K112,'Resumen Anual'!$BI$64)+SUMIFS('Resumen Anual'!$CR$170,Z134,'Resumen Anual'!$V$9,K112,'Resumen Anual'!$BI$122)+SUMIFS('Resumen Anual'!$CR$228,Z134,'Resumen Anual'!$V$9,K112,'Resumen Anual'!$BI$180)+SUMIFS('Resumen Anual'!$CR$286,Z134,'Resumen Anual'!$V$9,K112,'Resumen Anual'!$BI$238)+SUMIFS('Resumen Anual'!$CR$344,Z134,'Resumen Anual'!$V$9,K112,'Resumen Anual'!$BI$296)+SUMIFS('Resumen Anual'!$CR$402,Z134,'Resumen Anual'!$V$9,K112,'Resumen Anual'!$BI$354)+SUMIFS('Resumen Anual'!$CR$460,Z134,'Resumen Anual'!$V$9,K112,'Resumen Anual'!$BI$412)+SUMIFS('Resumen Anual'!$CR$518,Z134,'Resumen Anual'!$V$9,K112,'Resumen Anual'!$BI$470)+SUMIFS('Resumen Anual'!$CR$576,Z134,'Resumen Anual'!$V$9,K112,'Resumen Anual'!$BI$528)+SUMIFS('Resumen Anual'!$CR$634,Z134,'Resumen Anual'!$V$9,K112,'Resumen Anual'!$BI$586)+SUMIFS('Resumen Anual'!$CR$692,Z134,'Resumen Anual'!$V$9,K112,'Resumen Anual'!$BI$644)+SUMIFS('Resumen Anual'!$EQ$54,Z134,'Resumen Anual'!$V$9,K112,'Resumen Anual'!$DH$6)+SUMIFS('Resumen Anual'!$EQ$112,Z134,'Resumen Anual'!$V$9,K112,'Resumen Anual'!$DH$64)+SUMIFS('Resumen Anual'!$EQ$170,Z134,'Resumen Anual'!$V$9,K112,'Resumen Anual'!$DH$122)+SUMIFS('Resumen Anual'!$EQ$228,Z134,'Resumen Anual'!$V$9,K112,'Resumen Anual'!$DH$180)+SUMIFS('Resumen Anual'!$EQ$286,Z134,'Resumen Anual'!$V$9,K112,'Resumen Anual'!$DH$238)+SUMIFS('Resumen Anual'!$EQ$344,Z134,'Resumen Anual'!$V$9,K112,'Resumen Anual'!$DH$296)+SUMIFS('Resumen Anual'!$EQ$402,Z134,'Resumen Anual'!$V$9,K112,'Resumen Anual'!$DH$354)+SUMIFS('Resumen Anual'!$EQ$460,Z134,'Resumen Anual'!$V$9,K112,'Resumen Anual'!$DH$412)+SUMIFS('Resumen Anual'!$EQ$518,Z134,'Resumen Anual'!$V$9,K112,'Resumen Anual'!$DH$470)+SUMIFS('Resumen Anual'!$EQ$576,Z134,'Resumen Anual'!$V$9,K112,'Resumen Anual'!$DH$528)+SUMIFS('Resumen Anual'!$EQ$634,Z134,'Resumen Anual'!$V$9,K112,'Resumen Anual'!$DH$586)+SUMIFS('Resumen Anual'!$EQ$692,Z134,'Resumen Anual'!$V$9,K112,'Resumen Anual'!$DH$644)+SUMIFS('Resumen Anual'!$GN$54,Z134,'Resumen Anual'!$V$9,K112,'Resumen Anual'!$FE$6)+SUMIFS('Resumen Anual'!$GN$112,Z134,'Resumen Anual'!$V$9,K112,'Resumen Anual'!$FE$64)+SUMIFS('Resumen Anual'!$GN$170,Z134,'Resumen Anual'!$V$9,K112,'Resumen Anual'!$FE$122)+SUMIFS('Resumen Anual'!$GN$228,Z134,'Resumen Anual'!$V$9,K112,'Resumen Anual'!$FE$180)+SUMIFS('Resumen Anual'!$GN$286,Z134,'Resumen Anual'!$V$9,K112,'Resumen Anual'!$FE$238)+SUMIFS('Resumen Anual'!$GN$344,Z134,'Resumen Anual'!$V$9,K112,'Resumen Anual'!$FE$296)+SUMIFS('Resumen Anual'!$GN$402,Z134,'Resumen Anual'!$V$9,K112,'Resumen Anual'!$FE$354)+SUMIFS('Resumen Anual'!$GN$460,Z134,'Resumen Anual'!$V$9,K112,'Resumen Anual'!$FE$412)+SUMIFS('Resumen Anual'!$GN$518,Z134,'Resumen Anual'!$V$9,K112,'Resumen Anual'!$FE$470)+SUMIFS('Resumen Anual'!$GN$576,Z134,'Resumen Anual'!$V$9,K112,'Resumen Anual'!$FE$528)+SUMIFS('Resumen Anual'!$GN$634,Z134,'Resumen Anual'!$V$9,K112,'Resumen Anual'!$FE$586)+SUMIFS('Resumen Anual'!$GN$692,Z134,'Resumen Anual'!$V$9,K112,'Resumen Anual'!$FE$644)</f>
        <v>0</v>
      </c>
      <c r="AU134" s="756"/>
      <c r="AV134" s="1215"/>
      <c r="AW134" s="1200"/>
      <c r="AX134" s="171"/>
      <c r="AY134" s="625"/>
      <c r="AZ134" s="625"/>
      <c r="BA134" s="625"/>
      <c r="BB134" s="625"/>
      <c r="BC134" s="625"/>
      <c r="BD134" s="625"/>
      <c r="BE134" s="625"/>
      <c r="BF134" s="625"/>
      <c r="BG134" s="625"/>
      <c r="BH134" s="625"/>
      <c r="BI134" s="625"/>
      <c r="BJ134" s="625"/>
      <c r="BK134" s="625"/>
      <c r="BL134" s="625"/>
      <c r="BM134" s="625"/>
      <c r="BN134" s="625"/>
      <c r="BO134" s="625"/>
      <c r="BP134" s="625"/>
      <c r="BQ134" s="625"/>
      <c r="BR134" s="625"/>
      <c r="BS134" s="625"/>
      <c r="BT134" s="625"/>
      <c r="BU134" s="625"/>
      <c r="BV134" s="15"/>
      <c r="BW134" s="771">
        <f>IF(BW118=0," ",BW118+8)</f>
        <v>2030</v>
      </c>
      <c r="BX134" s="772"/>
      <c r="BY134" s="772"/>
      <c r="BZ134" s="772"/>
      <c r="CA134" s="772"/>
      <c r="CB134" s="1214">
        <f>SUMIFS('Resumen Anual'!$AF$54,BW134,'Resumen Anual'!$V$9,BH112,'Resumen Anual'!$L$6)+SUMIFS('Resumen Anual'!$AF$112,BW134,'Resumen Anual'!$V$9,BH112,'Resumen Anual'!$L$64)+SUMIFS('Resumen Anual'!$AF$170,BW134,'Resumen Anual'!$V$9,BH112,'Resumen Anual'!$L$122)+SUMIFS('Resumen Anual'!$AF$228,BW134,'Resumen Anual'!$V$9,BH112,'Resumen Anual'!$L$180)+SUMIFS('Resumen Anual'!$AF$286,BW134,'Resumen Anual'!$V$9,BH112,'Resumen Anual'!$L$238)+SUMIFS('Resumen Anual'!$AF$344,BW134,'Resumen Anual'!$V$9,BH112,'Resumen Anual'!$L$296)+SUMIFS('Resumen Anual'!$AF$402,BW134,'Resumen Anual'!$V$9,BH112,'Resumen Anual'!$L$354)+SUMIFS('Resumen Anual'!$AF$460,BW134,'Resumen Anual'!$V$9,BH112,'Resumen Anual'!$L$412)+SUMIFS('Resumen Anual'!$AF$518,BW134,'Resumen Anual'!$V$9,BH112,'Resumen Anual'!$L$470)+SUMIFS('Resumen Anual'!$AF$576,BW134,'Resumen Anual'!$V$9,BH112,'Resumen Anual'!$L$528)+SUMIFS('Resumen Anual'!$AF$634,BW134,'Resumen Anual'!$V$9,BH112,'Resumen Anual'!$L$586)+SUMIFS('Resumen Anual'!$AF$692,BW134,'Resumen Anual'!$V$9,BH112,'Resumen Anual'!$L$644)+SUMIFS('Resumen Anual'!$CC$54,BW134,'Resumen Anual'!$V$9,BH112,'Resumen Anual'!$BI$6)+SUMIFS('Resumen Anual'!$CC$112,BW134,'Resumen Anual'!$V$9,BH112,'Resumen Anual'!$BI$64)+SUMIFS('Resumen Anual'!$CC$170,BW134,'Resumen Anual'!$V$9,BH112,'Resumen Anual'!$BI$122)+SUMIFS('Resumen Anual'!$CC$228,BW134,'Resumen Anual'!$V$9,BH112,'Resumen Anual'!$BI$180)+SUMIFS('Resumen Anual'!$CC$286,BW134,'Resumen Anual'!$V$9,BH112,'Resumen Anual'!$BI$238)+SUMIFS('Resumen Anual'!$CC$344,BW134,'Resumen Anual'!$V$9,BH112,'Resumen Anual'!$BI$296)+SUMIFS('Resumen Anual'!$CC$402,BW134,'Resumen Anual'!$V$9,BH112,'Resumen Anual'!$BI$354)+SUMIFS('Resumen Anual'!$CC$460,BW134,'Resumen Anual'!$V$9,BH112,'Resumen Anual'!$BI$412)+SUMIFS('Resumen Anual'!$CC$518,BW134,'Resumen Anual'!$V$9,BH112,'Resumen Anual'!$BI$470)+SUMIFS('Resumen Anual'!$CC$576,BW134,'Resumen Anual'!$V$9,BH112,'Resumen Anual'!$BI$528)+SUMIFS('Resumen Anual'!$CC$634,BW134,'Resumen Anual'!$V$9,BH112,'Resumen Anual'!$BI$586)+SUMIFS('Resumen Anual'!$CC$692,BW134,'Resumen Anual'!$V$9,BH112,'Resumen Anual'!$BI$644)+SUMIFS('Resumen Anual'!$EB$54,BW134,'Resumen Anual'!$V$9,BH112,'Resumen Anual'!$DH$6)+SUMIFS('Resumen Anual'!$EB$112,BW134,'Resumen Anual'!$V$9,BH112,'Resumen Anual'!$DH$64)+SUMIFS('Resumen Anual'!$EB$170,BW134,'Resumen Anual'!$V$9,BH112,'Resumen Anual'!$DH$122)+SUMIFS('Resumen Anual'!$EB$228,BW134,'Resumen Anual'!$V$9,BH112,'Resumen Anual'!$DH$180)+SUMIFS('Resumen Anual'!$EB$286,BW134,'Resumen Anual'!$V$9,BH112,'Resumen Anual'!$DH$238)+SUMIFS('Resumen Anual'!$EB$344,BW134,'Resumen Anual'!$V$9,BH112,'Resumen Anual'!$DH$296)+SUMIFS('Resumen Anual'!$EB$402,BW134,'Resumen Anual'!$V$9,BH112,'Resumen Anual'!$DH$354)+SUMIFS('Resumen Anual'!$EB$460,BW134,'Resumen Anual'!$V$9,BH112,'Resumen Anual'!$DH$412)+SUMIFS('Resumen Anual'!$EB$518,BW134,'Resumen Anual'!$V$9,BH112,'Resumen Anual'!$DH$470)+SUMIFS('Resumen Anual'!$EB$576,BW134,'Resumen Anual'!$V$9,BH112,'Resumen Anual'!$DH$528)+SUMIFS('Resumen Anual'!$EB$634,BW134,'Resumen Anual'!$V$9,BH112,'Resumen Anual'!$DH$586)+SUMIFS('Resumen Anual'!$EB$692,BW134,'Resumen Anual'!$V$9,BH112,'Resumen Anual'!$DH$644)+SUMIFS('Resumen Anual'!$FY$54,BW134,'Resumen Anual'!$V$9,BH112,'Resumen Anual'!$FE$6)+SUMIFS('Resumen Anual'!$FY$112,BW134,'Resumen Anual'!$V$9,BH112,'Resumen Anual'!$FE$64)+SUMIFS('Resumen Anual'!$FY$170,BW134,'Resumen Anual'!$V$9,BH112,'Resumen Anual'!$FE$122)+SUMIFS('Resumen Anual'!$FY$228,BW134,'Resumen Anual'!$V$9,BH112,'Resumen Anual'!$FE$180)+SUMIFS('Resumen Anual'!$FY$286,BW134,'Resumen Anual'!$V$9,BH112,'Resumen Anual'!$FE$238)+SUMIFS('Resumen Anual'!$FY$344,BW134,'Resumen Anual'!$V$9,BH112,'Resumen Anual'!$FE$296)+SUMIFS('Resumen Anual'!$FY$402,BW134,'Resumen Anual'!$V$9,BH112,'Resumen Anual'!$FE$354)+SUMIFS('Resumen Anual'!$FY$460,BW134,'Resumen Anual'!$V$9,BH112,'Resumen Anual'!$FE$412)+SUMIFS('Resumen Anual'!$FY$518,BW134,'Resumen Anual'!$V$9,BH112,'Resumen Anual'!$FE$470)+SUMIFS('Resumen Anual'!$FY$576,BW134,'Resumen Anual'!$V$9,BH112,'Resumen Anual'!$FE$528)+SUMIFS('Resumen Anual'!$FY$634,BW134,'Resumen Anual'!$V$9,BH112,'Resumen Anual'!$FE$586)+SUMIFS('Resumen Anual'!$FY$692,BW134,'Resumen Anual'!$V$9,BH112,'Resumen Anual'!$FE$644)</f>
        <v>0</v>
      </c>
      <c r="CC134" s="770"/>
      <c r="CD134" s="770"/>
      <c r="CE134" s="770"/>
      <c r="CF134" s="770">
        <f>SUMIFS('Resumen Anual'!$AJ$54,BW134,'Resumen Anual'!$V$9,BH112,'Resumen Anual'!$L$6)+SUMIFS('Resumen Anual'!$AJ$112,BW134,'Resumen Anual'!$V$9,BH112,'Resumen Anual'!$L$64)+SUMIFS('Resumen Anual'!$AJ$170,BW134,'Resumen Anual'!$V$9,BH112,'Resumen Anual'!$L$122)+SUMIFS('Resumen Anual'!$AJ$228,BW134,'Resumen Anual'!$V$9,BH112,'Resumen Anual'!$L$180)+SUMIFS('Resumen Anual'!$AJ$286,BW134,'Resumen Anual'!$V$9,BH112,'Resumen Anual'!$L$238)+SUMIFS('Resumen Anual'!$AJ$344,BW134,'Resumen Anual'!$V$9,BH112,'Resumen Anual'!$L$296)+SUMIFS('Resumen Anual'!$AJ$402,BW134,'Resumen Anual'!$V$9,BH112,'Resumen Anual'!$L$354)+SUMIFS('Resumen Anual'!$AJ$460,BW134,'Resumen Anual'!$V$9,BH112,'Resumen Anual'!$L$412)+SUMIFS('Resumen Anual'!$AJ$518,BW134,'Resumen Anual'!$V$9,BH112,'Resumen Anual'!$L$470)+SUMIFS('Resumen Anual'!$AJ$576,BW134,'Resumen Anual'!$V$9,BH112,'Resumen Anual'!$L$528)+SUMIFS('Resumen Anual'!$AJ$634,BW134,'Resumen Anual'!$V$9,BH112,'Resumen Anual'!$L$586)+SUMIFS('Resumen Anual'!$AJ$692,BW134,'Resumen Anual'!$V$9,BH112,'Resumen Anual'!$L$644)+SUMIFS('Resumen Anual'!$CG$54,BW134,'Resumen Anual'!$V$9,BH112,'Resumen Anual'!$BI$6)+SUMIFS('Resumen Anual'!$CG$112,BW134,'Resumen Anual'!$V$9,BH112,'Resumen Anual'!$BI$64)+SUMIFS('Resumen Anual'!$CG$170,BW134,'Resumen Anual'!$V$9,BH112,'Resumen Anual'!$BI$122)+SUMIFS('Resumen Anual'!$CG$228,BW134,'Resumen Anual'!$V$9,BH112,'Resumen Anual'!$BI$180)+SUMIFS('Resumen Anual'!$CG$286,BW134,'Resumen Anual'!$V$9,BH112,'Resumen Anual'!$BI$238)+SUMIFS('Resumen Anual'!$CG$344,BW134,'Resumen Anual'!$V$9,BH112,'Resumen Anual'!$BI$296)+SUMIFS('Resumen Anual'!$CG$402,BW134,'Resumen Anual'!$V$9,BH112,'Resumen Anual'!$BI$354)+SUMIFS('Resumen Anual'!$CG$460,BW134,'Resumen Anual'!$V$9,BH112,'Resumen Anual'!$BI$412)+SUMIFS('Resumen Anual'!$CG$518,BW134,'Resumen Anual'!$V$9,BH112,'Resumen Anual'!$BI$470)+SUMIFS('Resumen Anual'!$CG$576,BW134,'Resumen Anual'!$V$9,BH112,'Resumen Anual'!$BI$528)+SUMIFS('Resumen Anual'!$CG$634,BW134,'Resumen Anual'!$V$9,BH112,'Resumen Anual'!$BI$586)+SUMIFS('Resumen Anual'!$CG$692,BW134,'Resumen Anual'!$V$9,BH112,'Resumen Anual'!$BI$644)+SUMIFS('Resumen Anual'!$EF$54,BW134,'Resumen Anual'!$V$9,BH112,'Resumen Anual'!$DH$6)+SUMIFS('Resumen Anual'!$EF$112,BW134,'Resumen Anual'!$V$9,BH112,'Resumen Anual'!$DH$64)+SUMIFS('Resumen Anual'!$EF$170,BW134,'Resumen Anual'!$V$9,BH112,'Resumen Anual'!$DH$122)+SUMIFS('Resumen Anual'!$EF$228,BW134,'Resumen Anual'!$V$9,BH112,'Resumen Anual'!$DH$180)+SUMIFS('Resumen Anual'!$EF$286,BW134,'Resumen Anual'!$V$9,BH112,'Resumen Anual'!$DH$238)+SUMIFS('Resumen Anual'!$EF$344,BW134,'Resumen Anual'!$V$9,BH112,'Resumen Anual'!$DH$296)+SUMIFS('Resumen Anual'!$EF$402,BW134,'Resumen Anual'!$V$9,BH112,'Resumen Anual'!$DH$354)+SUMIFS('Resumen Anual'!$EF$460,BW134,'Resumen Anual'!$V$9,BH112,'Resumen Anual'!$DH$412)+SUMIFS('Resumen Anual'!$EF$518,BW134,'Resumen Anual'!$V$9,BH112,'Resumen Anual'!$DH$470)+SUMIFS('Resumen Anual'!$EF$576,BW134,'Resumen Anual'!$V$9,BH112,'Resumen Anual'!$DH$528)+SUMIFS('Resumen Anual'!$EF$634,BW134,'Resumen Anual'!$V$9,BH112,'Resumen Anual'!$DH$586)+SUMIFS('Resumen Anual'!$EF$692,BW134,'Resumen Anual'!$V$9,BH112,'Resumen Anual'!$DH$644)+SUMIFS('Resumen Anual'!$GC$54,BW134,'Resumen Anual'!$V$9,BH112,'Resumen Anual'!$FE$6)+SUMIFS('Resumen Anual'!$GC$112,BW134,'Resumen Anual'!$V$9,BH112,'Resumen Anual'!$FE$64)+SUMIFS('Resumen Anual'!$GC$170,BW134,'Resumen Anual'!$V$9,BH112,'Resumen Anual'!$FE$122)+SUMIFS('Resumen Anual'!$GC$228,BW134,'Resumen Anual'!$V$9,BH112,'Resumen Anual'!$FE$180)+SUMIFS('Resumen Anual'!$GC$286,BW134,'Resumen Anual'!$V$9,BH112,'Resumen Anual'!$FE$238)+SUMIFS('Resumen Anual'!$GC$344,BW134,'Resumen Anual'!$V$9,BH112,'Resumen Anual'!$FE$296)+SUMIFS('Resumen Anual'!$GC$402,BW134,'Resumen Anual'!$V$9,BH112,'Resumen Anual'!$FE$354)+SUMIFS('Resumen Anual'!$GC$460,BW134,'Resumen Anual'!$V$9,BH112,'Resumen Anual'!$FE$412)+SUMIFS('Resumen Anual'!$GC$518,BW134,'Resumen Anual'!$V$9,BH112,'Resumen Anual'!$FE$470)+SUMIFS('Resumen Anual'!$GC$576,BW134,'Resumen Anual'!$V$9,BH112,'Resumen Anual'!$FE$528)+SUMIFS('Resumen Anual'!$GC$634,BW134,'Resumen Anual'!$V$9,BH112,'Resumen Anual'!$FE$586)+SUMIFS('Resumen Anual'!$GC$692,BW134,'Resumen Anual'!$V$9,BH112,'Resumen Anual'!$FE$644)</f>
        <v>0</v>
      </c>
      <c r="CG134" s="770"/>
      <c r="CH134" s="770"/>
      <c r="CI134" s="770"/>
      <c r="CJ134" s="770">
        <f>SUMIFS('Resumen Anual'!$AN$54,BW134,'Resumen Anual'!$V$9,BH112,'Resumen Anual'!$L$6)+SUMIFS('Resumen Anual'!$AN$112,BW134,'Resumen Anual'!$V$9,BH112,'Resumen Anual'!$L$64)+SUMIFS('Resumen Anual'!$AN$170,BW134,'Resumen Anual'!$V$9,BH112,'Resumen Anual'!$L$122)+SUMIFS('Resumen Anual'!$AN$228,BW134,'Resumen Anual'!$V$9,BH112,'Resumen Anual'!$L$180)+SUMIFS('Resumen Anual'!$AN$286,BW134,'Resumen Anual'!$V$9,BH112,'Resumen Anual'!$L$238)+SUMIFS('Resumen Anual'!$AN$344,BW134,'Resumen Anual'!$V$9,BH112,'Resumen Anual'!$L$296)+SUMIFS('Resumen Anual'!$AN$402,BW134,'Resumen Anual'!$V$9,BH112,'Resumen Anual'!$L$354)+SUMIFS('Resumen Anual'!$AN$460,BW134,'Resumen Anual'!$V$9,BH112,'Resumen Anual'!$L$412)+SUMIFS('Resumen Anual'!$AN$518,BW134,'Resumen Anual'!$V$9,BH112,'Resumen Anual'!$L$470)+SUMIFS('Resumen Anual'!$AN$576,BW134,'Resumen Anual'!$V$9,BH112,'Resumen Anual'!$L$528)+SUMIFS('Resumen Anual'!$AN$634,BW134,'Resumen Anual'!$V$9,BH112,'Resumen Anual'!$L$586)+SUMIFS('Resumen Anual'!$AN$692,BW134,'Resumen Anual'!$V$9,BH112,'Resumen Anual'!$L$644)+SUMIFS('Resumen Anual'!$CK$54,BW134,'Resumen Anual'!$V$9,BH112,'Resumen Anual'!$BI$6)+SUMIFS('Resumen Anual'!$CK$112,BW134,'Resumen Anual'!$V$9,BH112,'Resumen Anual'!$BI$64)+SUMIFS('Resumen Anual'!$CK$170,BW134,'Resumen Anual'!$V$9,BH112,'Resumen Anual'!$BI$122)+SUMIFS('Resumen Anual'!$CK$228,BW134,'Resumen Anual'!$V$9,BH112,'Resumen Anual'!$BI$180)+SUMIFS('Resumen Anual'!$CK$286,BW134,'Resumen Anual'!$V$9,BH112,'Resumen Anual'!$BI$238)+SUMIFS('Resumen Anual'!$CK$344,BW134,'Resumen Anual'!$V$9,BH112,'Resumen Anual'!$BI$296)+SUMIFS('Resumen Anual'!$CK$402,BW134,'Resumen Anual'!$V$9,BH112,'Resumen Anual'!$BI$354)+SUMIFS('Resumen Anual'!$CK$460,BW134,'Resumen Anual'!$V$9,BH112,'Resumen Anual'!$BI$412)+SUMIFS('Resumen Anual'!$CK$518,BW134,'Resumen Anual'!$V$9,BH112,'Resumen Anual'!$BI$470)+SUMIFS('Resumen Anual'!$CK$576,BW134,'Resumen Anual'!$V$9,BH112,'Resumen Anual'!$BI$528)+SUMIFS('Resumen Anual'!$CK$634,BW134,'Resumen Anual'!$V$9,BH112,'Resumen Anual'!$BI$586)+SUMIFS('Resumen Anual'!$CK$692,BW134,'Resumen Anual'!$V$9,BH112,'Resumen Anual'!$BI$644)+SUMIFS('Resumen Anual'!$EJ$54,BW134,'Resumen Anual'!$V$9,BH112,'Resumen Anual'!$DH$6)+SUMIFS('Resumen Anual'!$EJ$112,BW134,'Resumen Anual'!$V$9,BH112,'Resumen Anual'!$DH$64)+SUMIFS('Resumen Anual'!$EJ$170,BW134,'Resumen Anual'!$V$9,BH112,'Resumen Anual'!$DH$122)+SUMIFS('Resumen Anual'!$EJ$228,BW134,'Resumen Anual'!$V$9,BH112,'Resumen Anual'!$DH$180)+SUMIFS('Resumen Anual'!$EJ$286,BW134,'Resumen Anual'!$V$9,BH112,'Resumen Anual'!$DH$238)+SUMIFS('Resumen Anual'!$EJ$344,BW134,'Resumen Anual'!$V$9,BH112,'Resumen Anual'!$DH$296)+SUMIFS('Resumen Anual'!$EJ$402,BW134,'Resumen Anual'!$V$9,BH112,'Resumen Anual'!$DH$354)+SUMIFS('Resumen Anual'!$EJ$460,BW134,'Resumen Anual'!$V$9,BH112,'Resumen Anual'!$DH$412)+SUMIFS('Resumen Anual'!$EJ$518,BW134,'Resumen Anual'!$V$9,BH112,'Resumen Anual'!$DH$470)+SUMIFS('Resumen Anual'!$EJ$576,BW134,'Resumen Anual'!$V$9,BH112,'Resumen Anual'!$DH$528)+SUMIFS('Resumen Anual'!$EJ$634,BW134,'Resumen Anual'!$V$9,BH112,'Resumen Anual'!$DH$586)+SUMIFS('Resumen Anual'!$EJ$692,BW134,'Resumen Anual'!$V$9,BH112,'Resumen Anual'!$DH$644)+SUMIFS('Resumen Anual'!$GG$54,BW134,'Resumen Anual'!$V$9,BH112,'Resumen Anual'!$FE$6)+SUMIFS('Resumen Anual'!$GG$112,BW134,'Resumen Anual'!$V$9,BH112,'Resumen Anual'!$FE$64)+SUMIFS('Resumen Anual'!$GG$170,BW134,'Resumen Anual'!$V$9,BH112,'Resumen Anual'!$FE$122)+SUMIFS('Resumen Anual'!$GG$228,BW134,'Resumen Anual'!$V$9,BH112,'Resumen Anual'!$FE$180)+SUMIFS('Resumen Anual'!$GG$286,BW134,'Resumen Anual'!$V$9,BH112,'Resumen Anual'!$FE$238)+SUMIFS('Resumen Anual'!$GG$344,BW134,'Resumen Anual'!$V$9,BH112,'Resumen Anual'!$FE$296)+SUMIFS('Resumen Anual'!$GG$402,BW134,'Resumen Anual'!$V$9,BH112,'Resumen Anual'!$FE$354)+SUMIFS('Resumen Anual'!$GG$460,BW134,'Resumen Anual'!$V$9,BH112,'Resumen Anual'!$FE$412)+SUMIFS('Resumen Anual'!$GG$518,BW134,'Resumen Anual'!$V$9,BH112,'Resumen Anual'!$FE$470)+SUMIFS('Resumen Anual'!$GG$576,BW134,'Resumen Anual'!$V$9,BH112,'Resumen Anual'!$FE$528)+SUMIFS('Resumen Anual'!$GG$634,BW134,'Resumen Anual'!$V$9,BH112,'Resumen Anual'!$FE$586)+SUMIFS('Resumen Anual'!$GG$692,BW134,'Resumen Anual'!$V$9,BH112,'Resumen Anual'!$FE$644)</f>
        <v>0</v>
      </c>
      <c r="CK134" s="770"/>
      <c r="CL134" s="770"/>
      <c r="CM134" s="770"/>
      <c r="CN134" s="756">
        <f>SUMIFS('Resumen Anual'!$AR$54,BW134,'Resumen Anual'!$V$9,BH112,'Resumen Anual'!$L$6)+SUMIFS('Resumen Anual'!$AR$112,BW134,'Resumen Anual'!$V$9,BH112,'Resumen Anual'!$L$64)+SUMIFS('Resumen Anual'!$AR$170,BW134,'Resumen Anual'!$V$9,BH112,'Resumen Anual'!$L$122)+SUMIFS('Resumen Anual'!$AR$228,BW134,'Resumen Anual'!$V$9,BH112,'Resumen Anual'!$L$180)+SUMIFS('Resumen Anual'!$AR$286,BW134,'Resumen Anual'!$V$9,BH112,'Resumen Anual'!$L$238)+SUMIFS('Resumen Anual'!$AR$344,BW134,'Resumen Anual'!$V$9,BH112,'Resumen Anual'!$L$296)+SUMIFS('Resumen Anual'!$AR$402,BW134,'Resumen Anual'!$V$9,BH112,'Resumen Anual'!$L$354)+SUMIFS('Resumen Anual'!$AR$460,BW134,'Resumen Anual'!$V$9,BH112,'Resumen Anual'!$L$412)+SUMIFS('Resumen Anual'!$AR$518,BW134,'Resumen Anual'!$V$9,BH112,'Resumen Anual'!$L$470)+SUMIFS('Resumen Anual'!$AR$576,BW134,'Resumen Anual'!$V$9,BH112,'Resumen Anual'!$L$528)+SUMIFS('Resumen Anual'!$AR$634,BW134,'Resumen Anual'!$V$9,BH112,'Resumen Anual'!$L$586)+SUMIFS('Resumen Anual'!$AR$692,BW134,'Resumen Anual'!$V$9,BH112,'Resumen Anual'!$L$644)+SUMIFS('Resumen Anual'!$CO$54,BW134,'Resumen Anual'!$V$9,BH112,'Resumen Anual'!$BI$6)+SUMIFS('Resumen Anual'!$CO$112,BW134,'Resumen Anual'!$V$9,BH112,'Resumen Anual'!$BI$64)+SUMIFS('Resumen Anual'!$CO$170,BW134,'Resumen Anual'!$V$9,BH112,'Resumen Anual'!$BI$122)+SUMIFS('Resumen Anual'!$CO$228,BW134,'Resumen Anual'!$V$9,BH112,'Resumen Anual'!$BI$180)+SUMIFS('Resumen Anual'!$CO$286,BW134,'Resumen Anual'!$V$9,BH112,'Resumen Anual'!$BI$238)+SUMIFS('Resumen Anual'!$CO$344,BW134,'Resumen Anual'!$V$9,BH112,'Resumen Anual'!$BI$296)+SUMIFS('Resumen Anual'!$CO$402,BW134,'Resumen Anual'!$V$9,BH112,'Resumen Anual'!$BI$354)+SUMIFS('Resumen Anual'!$CO$460,BW134,'Resumen Anual'!$V$9,BH112,'Resumen Anual'!$BI$412)+SUMIFS('Resumen Anual'!$CO$518,BW134,'Resumen Anual'!$V$9,BH112,'Resumen Anual'!$BI$470)+SUMIFS('Resumen Anual'!$CO$576,BW134,'Resumen Anual'!$V$9,BH112,'Resumen Anual'!$BI$528)+SUMIFS('Resumen Anual'!$CO$634,BW134,'Resumen Anual'!$V$9,BH112,'Resumen Anual'!$BI$586)+SUMIFS('Resumen Anual'!$CO$692,BW134,'Resumen Anual'!$V$9,BH112,'Resumen Anual'!$BI$644)+SUMIFS('Resumen Anual'!$EN$54,BW134,'Resumen Anual'!$V$9,BH112,'Resumen Anual'!$DH$6)+SUMIFS('Resumen Anual'!$EN$112,BW134,'Resumen Anual'!$V$9,BH112,'Resumen Anual'!$DH$64)+SUMIFS('Resumen Anual'!$EN$170,BW134,'Resumen Anual'!$V$9,BH112,'Resumen Anual'!$DH$122)+SUMIFS('Resumen Anual'!$EN$228,BW134,'Resumen Anual'!$V$9,BH112,'Resumen Anual'!$DH$180)+SUMIFS('Resumen Anual'!$EN$286,BW134,'Resumen Anual'!$V$9,BH112,'Resumen Anual'!$DH$238)+SUMIFS('Resumen Anual'!$EN$344,BW134,'Resumen Anual'!$V$9,BH112,'Resumen Anual'!$DH$296)+SUMIFS('Resumen Anual'!$EN$402,BW134,'Resumen Anual'!$V$9,BH112,'Resumen Anual'!$DH$354)+SUMIFS('Resumen Anual'!$EN$460,BW134,'Resumen Anual'!$V$9,BH112,'Resumen Anual'!$DH$412)+SUMIFS('Resumen Anual'!$EN$518,BW134,'Resumen Anual'!$V$9,BH112,'Resumen Anual'!$DH$470)+SUMIFS('Resumen Anual'!$EN$576,BW134,'Resumen Anual'!$V$9,BH112,'Resumen Anual'!$DH$528)+SUMIFS('Resumen Anual'!$EN$634,BW134,'Resumen Anual'!$V$9,BH112,'Resumen Anual'!$DH$586)+SUMIFS('Resumen Anual'!$EN$692,BW134,'Resumen Anual'!$V$9,BH112,'Resumen Anual'!$DH$644)+SUMIFS('Resumen Anual'!$GK$54,BW134,'Resumen Anual'!$V$9,BH112,'Resumen Anual'!$FE$6)+SUMIFS('Resumen Anual'!$GK$112,BW134,'Resumen Anual'!$V$9,BH112,'Resumen Anual'!$FE$64)+SUMIFS('Resumen Anual'!$GK$170,BW134,'Resumen Anual'!$V$9,BH112,'Resumen Anual'!$FE$122)+SUMIFS('Resumen Anual'!$GK$228,BW134,'Resumen Anual'!$V$9,BH112,'Resumen Anual'!$FE$180)+SUMIFS('Resumen Anual'!$GK$286,BW134,'Resumen Anual'!$V$9,BH112,'Resumen Anual'!$FE$238)+SUMIFS('Resumen Anual'!$GK$344,BW134,'Resumen Anual'!$V$9,BH112,'Resumen Anual'!$FE$296)+SUMIFS('Resumen Anual'!$GK$402,BW134,'Resumen Anual'!$V$9,BH112,'Resumen Anual'!$FE$354)+SUMIFS('Resumen Anual'!$GK$460,BW134,'Resumen Anual'!$V$9,BH112,'Resumen Anual'!$FE$412)+SUMIFS('Resumen Anual'!$GK$518,BW134,'Resumen Anual'!$V$9,BH112,'Resumen Anual'!$FE$470)+SUMIFS('Resumen Anual'!$GK$576,BW134,'Resumen Anual'!$V$9,BH112,'Resumen Anual'!$FE$528)+SUMIFS('Resumen Anual'!$GK$634,BW134,'Resumen Anual'!$V$9,BH112,'Resumen Anual'!$FE$586)+SUMIFS('Resumen Anual'!$GK$692,BW134,'Resumen Anual'!$V$9,BH112,'Resumen Anual'!$FE$644)</f>
        <v>0</v>
      </c>
      <c r="CO134" s="756"/>
      <c r="CP134" s="756"/>
      <c r="CQ134" s="756">
        <f>SUMIFS('Resumen Anual'!$AU$54,BW134,'Resumen Anual'!$V$9,BH112,'Resumen Anual'!$L$6)+SUMIFS('Resumen Anual'!$AU$112,BW134,'Resumen Anual'!$V$9,BH112,'Resumen Anual'!$L$64)+SUMIFS('Resumen Anual'!$AU$170,BW134,'Resumen Anual'!$V$9,BH112,'Resumen Anual'!$L$122)+SUMIFS('Resumen Anual'!$AU$228,BW134,'Resumen Anual'!$V$9,BH112,'Resumen Anual'!$L$180)+SUMIFS('Resumen Anual'!$AU$286,BW134,'Resumen Anual'!$V$9,BH112,'Resumen Anual'!$L$238)+SUMIFS('Resumen Anual'!$AU$344,BW134,'Resumen Anual'!$V$9,BH112,'Resumen Anual'!$L$296)+SUMIFS('Resumen Anual'!$AU$402,BW134,'Resumen Anual'!$V$9,BH112,'Resumen Anual'!$L$354)+SUMIFS('Resumen Anual'!$AU$460,BW134,'Resumen Anual'!$V$9,BH112,'Resumen Anual'!$L$412)+SUMIFS('Resumen Anual'!$AU$518,BW134,'Resumen Anual'!$V$9,BH112,'Resumen Anual'!$L$470)+SUMIFS('Resumen Anual'!$AU$576,BW134,'Resumen Anual'!$V$9,BH112,'Resumen Anual'!$L$528)+SUMIFS('Resumen Anual'!$AU$634,BW134,'Resumen Anual'!$V$9,BH112,'Resumen Anual'!$L$586)+SUMIFS('Resumen Anual'!$AU$692,BW134,'Resumen Anual'!$V$9,BH112,'Resumen Anual'!$L$644)+SUMIFS('Resumen Anual'!$CR$54,BW134,'Resumen Anual'!$V$9,BH112,'Resumen Anual'!$BI$6)+SUMIFS('Resumen Anual'!$CR$112,BW134,'Resumen Anual'!$V$9,BH112,'Resumen Anual'!$BI$64)+SUMIFS('Resumen Anual'!$CR$170,BW134,'Resumen Anual'!$V$9,BH112,'Resumen Anual'!$BI$122)+SUMIFS('Resumen Anual'!$CR$228,BW134,'Resumen Anual'!$V$9,BH112,'Resumen Anual'!$BI$180)+SUMIFS('Resumen Anual'!$CR$286,BW134,'Resumen Anual'!$V$9,BH112,'Resumen Anual'!$BI$238)+SUMIFS('Resumen Anual'!$CR$344,BW134,'Resumen Anual'!$V$9,BH112,'Resumen Anual'!$BI$296)+SUMIFS('Resumen Anual'!$CR$402,BW134,'Resumen Anual'!$V$9,BH112,'Resumen Anual'!$BI$354)+SUMIFS('Resumen Anual'!$CR$460,BW134,'Resumen Anual'!$V$9,BH112,'Resumen Anual'!$BI$412)+SUMIFS('Resumen Anual'!$CR$518,BW134,'Resumen Anual'!$V$9,BH112,'Resumen Anual'!$BI$470)+SUMIFS('Resumen Anual'!$CR$576,BW134,'Resumen Anual'!$V$9,BH112,'Resumen Anual'!$BI$528)+SUMIFS('Resumen Anual'!$CR$634,BW134,'Resumen Anual'!$V$9,BH112,'Resumen Anual'!$BI$586)+SUMIFS('Resumen Anual'!$CR$692,BW134,'Resumen Anual'!$V$9,BH112,'Resumen Anual'!$BI$644)+SUMIFS('Resumen Anual'!$EQ$54,BW134,'Resumen Anual'!$V$9,BH112,'Resumen Anual'!$DH$6)+SUMIFS('Resumen Anual'!$EQ$112,BW134,'Resumen Anual'!$V$9,BH112,'Resumen Anual'!$DH$64)+SUMIFS('Resumen Anual'!$EQ$170,BW134,'Resumen Anual'!$V$9,BH112,'Resumen Anual'!$DH$122)+SUMIFS('Resumen Anual'!$EQ$228,BW134,'Resumen Anual'!$V$9,BH112,'Resumen Anual'!$DH$180)+SUMIFS('Resumen Anual'!$EQ$286,BW134,'Resumen Anual'!$V$9,BH112,'Resumen Anual'!$DH$238)+SUMIFS('Resumen Anual'!$EQ$344,BW134,'Resumen Anual'!$V$9,BH112,'Resumen Anual'!$DH$296)+SUMIFS('Resumen Anual'!$EQ$402,BW134,'Resumen Anual'!$V$9,BH112,'Resumen Anual'!$DH$354)+SUMIFS('Resumen Anual'!$EQ$460,BW134,'Resumen Anual'!$V$9,BH112,'Resumen Anual'!$DH$412)+SUMIFS('Resumen Anual'!$EQ$518,BW134,'Resumen Anual'!$V$9,BH112,'Resumen Anual'!$DH$470)+SUMIFS('Resumen Anual'!$EQ$576,BW134,'Resumen Anual'!$V$9,BH112,'Resumen Anual'!$DH$528)+SUMIFS('Resumen Anual'!$EQ$634,BW134,'Resumen Anual'!$V$9,BH112,'Resumen Anual'!$DH$586)+SUMIFS('Resumen Anual'!$EQ$692,BW134,'Resumen Anual'!$V$9,BH112,'Resumen Anual'!$DH$644)+SUMIFS('Resumen Anual'!$GN$54,BW134,'Resumen Anual'!$V$9,BH112,'Resumen Anual'!$FE$6)+SUMIFS('Resumen Anual'!$GN$112,BW134,'Resumen Anual'!$V$9,BH112,'Resumen Anual'!$FE$64)+SUMIFS('Resumen Anual'!$GN$170,BW134,'Resumen Anual'!$V$9,BH112,'Resumen Anual'!$FE$122)+SUMIFS('Resumen Anual'!$GN$228,BW134,'Resumen Anual'!$V$9,BH112,'Resumen Anual'!$FE$180)+SUMIFS('Resumen Anual'!$GN$286,BW134,'Resumen Anual'!$V$9,BH112,'Resumen Anual'!$FE$238)+SUMIFS('Resumen Anual'!$GN$344,BW134,'Resumen Anual'!$V$9,BH112,'Resumen Anual'!$FE$296)+SUMIFS('Resumen Anual'!$GN$402,BW134,'Resumen Anual'!$V$9,BH112,'Resumen Anual'!$FE$354)+SUMIFS('Resumen Anual'!$GN$460,BW134,'Resumen Anual'!$V$9,BH112,'Resumen Anual'!$FE$412)+SUMIFS('Resumen Anual'!$GN$518,BW134,'Resumen Anual'!$V$9,BH112,'Resumen Anual'!$FE$470)+SUMIFS('Resumen Anual'!$GN$576,BW134,'Resumen Anual'!$V$9,BH112,'Resumen Anual'!$FE$528)+SUMIFS('Resumen Anual'!$GN$634,BW134,'Resumen Anual'!$V$9,BH112,'Resumen Anual'!$FE$586)+SUMIFS('Resumen Anual'!$GN$692,BW134,'Resumen Anual'!$V$9,BH112,'Resumen Anual'!$FE$644)</f>
        <v>0</v>
      </c>
      <c r="CR134" s="756"/>
      <c r="CS134" s="756"/>
      <c r="CT134" s="1200"/>
      <c r="CU134" s="1199"/>
      <c r="CV134" s="171"/>
      <c r="CW134" s="625"/>
      <c r="CX134" s="625"/>
      <c r="CY134" s="625"/>
      <c r="CZ134" s="625"/>
      <c r="DA134" s="625"/>
      <c r="DB134" s="625"/>
      <c r="DC134" s="625"/>
      <c r="DD134" s="625"/>
      <c r="DE134" s="625"/>
      <c r="DF134" s="625"/>
      <c r="DG134" s="625"/>
      <c r="DH134" s="625"/>
      <c r="DI134" s="625"/>
      <c r="DJ134" s="625"/>
      <c r="DK134" s="625"/>
      <c r="DL134" s="625"/>
      <c r="DM134" s="625"/>
      <c r="DN134" s="625"/>
      <c r="DO134" s="625"/>
      <c r="DP134" s="625"/>
      <c r="DQ134" s="625"/>
      <c r="DR134" s="625"/>
      <c r="DS134" s="625"/>
      <c r="DT134" s="15"/>
      <c r="DU134" s="771">
        <f>IF(DU118=0," ",DU118+8)</f>
        <v>2030</v>
      </c>
      <c r="DV134" s="772"/>
      <c r="DW134" s="772"/>
      <c r="DX134" s="772"/>
      <c r="DY134" s="772"/>
      <c r="DZ134" s="1214">
        <f>SUMIFS('Resumen Anual'!$AF$54,DU134,'Resumen Anual'!$V$9,DF112,'Resumen Anual'!$L$6)+SUMIFS('Resumen Anual'!$AF$112,DU134,'Resumen Anual'!$V$9,DF112,'Resumen Anual'!$L$64)+SUMIFS('Resumen Anual'!$AF$170,DU134,'Resumen Anual'!$V$9,DF112,'Resumen Anual'!$L$122)+SUMIFS('Resumen Anual'!$AF$228,DU134,'Resumen Anual'!$V$9,DF112,'Resumen Anual'!$L$180)+SUMIFS('Resumen Anual'!$AF$286,DU134,'Resumen Anual'!$V$9,DF112,'Resumen Anual'!$L$238)+SUMIFS('Resumen Anual'!$AF$344,DU134,'Resumen Anual'!$V$9,DF112,'Resumen Anual'!$L$296)+SUMIFS('Resumen Anual'!$AF$402,DU134,'Resumen Anual'!$V$9,DF112,'Resumen Anual'!$L$354)+SUMIFS('Resumen Anual'!$AF$460,DU134,'Resumen Anual'!$V$9,DF112,'Resumen Anual'!$L$412)+SUMIFS('Resumen Anual'!$AF$518,DU134,'Resumen Anual'!$V$9,DF112,'Resumen Anual'!$L$470)+SUMIFS('Resumen Anual'!$AF$576,DU134,'Resumen Anual'!$V$9,DF112,'Resumen Anual'!$L$528)+SUMIFS('Resumen Anual'!$AF$634,DU134,'Resumen Anual'!$V$9,DF112,'Resumen Anual'!$L$586)+SUMIFS('Resumen Anual'!$AF$692,DU134,'Resumen Anual'!$V$9,DF112,'Resumen Anual'!$L$644)+SUMIFS('Resumen Anual'!$CC$54,DU134,'Resumen Anual'!$V$9,DF112,'Resumen Anual'!$BI$6)+SUMIFS('Resumen Anual'!$CC$112,DU134,'Resumen Anual'!$V$9,DF112,'Resumen Anual'!$BI$64)+SUMIFS('Resumen Anual'!$CC$170,DU134,'Resumen Anual'!$V$9,DF112,'Resumen Anual'!$BI$122)+SUMIFS('Resumen Anual'!$CC$228,DU134,'Resumen Anual'!$V$9,DF112,'Resumen Anual'!$BI$180)+SUMIFS('Resumen Anual'!$CC$286,DU134,'Resumen Anual'!$V$9,DF112,'Resumen Anual'!$BI$238)+SUMIFS('Resumen Anual'!$CC$344,DU134,'Resumen Anual'!$V$9,DF112,'Resumen Anual'!$BI$296)+SUMIFS('Resumen Anual'!$CC$402,DU134,'Resumen Anual'!$V$9,DF112,'Resumen Anual'!$BI$354)+SUMIFS('Resumen Anual'!$CC$460,DU134,'Resumen Anual'!$V$9,DF112,'Resumen Anual'!$BI$412)+SUMIFS('Resumen Anual'!$CC$518,DU134,'Resumen Anual'!$V$9,DF112,'Resumen Anual'!$BI$470)+SUMIFS('Resumen Anual'!$CC$576,DU134,'Resumen Anual'!$V$9,DF112,'Resumen Anual'!$BI$528)+SUMIFS('Resumen Anual'!$CC$634,DU134,'Resumen Anual'!$V$9,DF112,'Resumen Anual'!$BI$586)+SUMIFS('Resumen Anual'!$CC$692,DU134,'Resumen Anual'!$V$9,DF112,'Resumen Anual'!$BI$644)+SUMIFS('Resumen Anual'!$EB$54,DU134,'Resumen Anual'!$V$9,DF112,'Resumen Anual'!$DH$6)+SUMIFS('Resumen Anual'!$EB$112,DU134,'Resumen Anual'!$V$9,DF112,'Resumen Anual'!$DH$64)+SUMIFS('Resumen Anual'!$EB$170,DU134,'Resumen Anual'!$V$9,DF112,'Resumen Anual'!$DH$122)+SUMIFS('Resumen Anual'!$EB$228,DU134,'Resumen Anual'!$V$9,DF112,'Resumen Anual'!$DH$180)+SUMIFS('Resumen Anual'!$EB$286,DU134,'Resumen Anual'!$V$9,DF112,'Resumen Anual'!$DH$238)+SUMIFS('Resumen Anual'!$EB$344,DU134,'Resumen Anual'!$V$9,DF112,'Resumen Anual'!$DH$296)+SUMIFS('Resumen Anual'!$EB$402,DU134,'Resumen Anual'!$V$9,DF112,'Resumen Anual'!$DH$354)+SUMIFS('Resumen Anual'!$EB$460,DU134,'Resumen Anual'!$V$9,DF112,'Resumen Anual'!$DH$412)+SUMIFS('Resumen Anual'!$EB$518,DU134,'Resumen Anual'!$V$9,DF112,'Resumen Anual'!$DH$470)+SUMIFS('Resumen Anual'!$EB$576,DU134,'Resumen Anual'!$V$9,DF112,'Resumen Anual'!$DH$528)+SUMIFS('Resumen Anual'!$EB$634,DU134,'Resumen Anual'!$V$9,DF112,'Resumen Anual'!$DH$586)+SUMIFS('Resumen Anual'!$EB$692,DU134,'Resumen Anual'!$V$9,DF112,'Resumen Anual'!$DH$644)+SUMIFS('Resumen Anual'!$FY$54,DU134,'Resumen Anual'!$V$9,DF112,'Resumen Anual'!$FE$6)+SUMIFS('Resumen Anual'!$FY$112,DU134,'Resumen Anual'!$V$9,DF112,'Resumen Anual'!$FE$64)+SUMIFS('Resumen Anual'!$FY$170,DU134,'Resumen Anual'!$V$9,DF112,'Resumen Anual'!$FE$122)+SUMIFS('Resumen Anual'!$FY$228,DU134,'Resumen Anual'!$V$9,DF112,'Resumen Anual'!$FE$180)+SUMIFS('Resumen Anual'!$FY$286,DU134,'Resumen Anual'!$V$9,DF112,'Resumen Anual'!$FE$238)+SUMIFS('Resumen Anual'!$FY$344,DU134,'Resumen Anual'!$V$9,DF112,'Resumen Anual'!$FE$296)+SUMIFS('Resumen Anual'!$FY$402,DU134,'Resumen Anual'!$V$9,DF112,'Resumen Anual'!$FE$354)+SUMIFS('Resumen Anual'!$FY$460,DU134,'Resumen Anual'!$V$9,DF112,'Resumen Anual'!$FE$412)+SUMIFS('Resumen Anual'!$FY$518,DU134,'Resumen Anual'!$V$9,DF112,'Resumen Anual'!$FE$470)+SUMIFS('Resumen Anual'!$FY$576,DU134,'Resumen Anual'!$V$9,DF112,'Resumen Anual'!$FE$528)+SUMIFS('Resumen Anual'!$FY$634,DU134,'Resumen Anual'!$V$9,DF112,'Resumen Anual'!$FE$586)+SUMIFS('Resumen Anual'!$FY$692,DU134,'Resumen Anual'!$V$9,DF112,'Resumen Anual'!$FE$644)</f>
        <v>0</v>
      </c>
      <c r="EA134" s="770"/>
      <c r="EB134" s="770"/>
      <c r="EC134" s="770"/>
      <c r="ED134" s="770">
        <f>SUMIFS('Resumen Anual'!$AJ$54,DU134,'Resumen Anual'!$V$9,DF112,'Resumen Anual'!$L$6)+SUMIFS('Resumen Anual'!$AJ$112,DU134,'Resumen Anual'!$V$9,DF112,'Resumen Anual'!$L$64)+SUMIFS('Resumen Anual'!$AJ$170,DU134,'Resumen Anual'!$V$9,DF112,'Resumen Anual'!$L$122)+SUMIFS('Resumen Anual'!$AJ$228,DU134,'Resumen Anual'!$V$9,DF112,'Resumen Anual'!$L$180)+SUMIFS('Resumen Anual'!$AJ$286,DU134,'Resumen Anual'!$V$9,DF112,'Resumen Anual'!$L$238)+SUMIFS('Resumen Anual'!$AJ$344,DU134,'Resumen Anual'!$V$9,DF112,'Resumen Anual'!$L$296)+SUMIFS('Resumen Anual'!$AJ$402,DU134,'Resumen Anual'!$V$9,DF112,'Resumen Anual'!$L$354)+SUMIFS('Resumen Anual'!$AJ$460,DU134,'Resumen Anual'!$V$9,DF112,'Resumen Anual'!$L$412)+SUMIFS('Resumen Anual'!$AJ$518,DU134,'Resumen Anual'!$V$9,DF112,'Resumen Anual'!$L$470)+SUMIFS('Resumen Anual'!$AJ$576,DU134,'Resumen Anual'!$V$9,DF112,'Resumen Anual'!$L$528)+SUMIFS('Resumen Anual'!$AJ$634,DU134,'Resumen Anual'!$V$9,DF112,'Resumen Anual'!$L$586)+SUMIFS('Resumen Anual'!$AJ$692,DU134,'Resumen Anual'!$V$9,DF112,'Resumen Anual'!$L$644)+SUMIFS('Resumen Anual'!$CG$54,DU134,'Resumen Anual'!$V$9,DF112,'Resumen Anual'!$BI$6)+SUMIFS('Resumen Anual'!$CG$112,DU134,'Resumen Anual'!$V$9,DF112,'Resumen Anual'!$BI$64)+SUMIFS('Resumen Anual'!$CG$170,DU134,'Resumen Anual'!$V$9,DF112,'Resumen Anual'!$BI$122)+SUMIFS('Resumen Anual'!$CG$228,DU134,'Resumen Anual'!$V$9,DF112,'Resumen Anual'!$BI$180)+SUMIFS('Resumen Anual'!$CG$286,DU134,'Resumen Anual'!$V$9,DF112,'Resumen Anual'!$BI$238)+SUMIFS('Resumen Anual'!$CG$344,DU134,'Resumen Anual'!$V$9,DF112,'Resumen Anual'!$BI$296)+SUMIFS('Resumen Anual'!$CG$402,DU134,'Resumen Anual'!$V$9,DF112,'Resumen Anual'!$BI$354)+SUMIFS('Resumen Anual'!$CG$460,DU134,'Resumen Anual'!$V$9,DF112,'Resumen Anual'!$BI$412)+SUMIFS('Resumen Anual'!$CG$518,DU134,'Resumen Anual'!$V$9,DF112,'Resumen Anual'!$BI$470)+SUMIFS('Resumen Anual'!$CG$576,DU134,'Resumen Anual'!$V$9,DF112,'Resumen Anual'!$BI$528)+SUMIFS('Resumen Anual'!$CG$634,DU134,'Resumen Anual'!$V$9,DF112,'Resumen Anual'!$BI$586)+SUMIFS('Resumen Anual'!$CG$692,DU134,'Resumen Anual'!$V$9,DF112,'Resumen Anual'!$BI$644)+SUMIFS('Resumen Anual'!$EF$54,DU134,'Resumen Anual'!$V$9,DF112,'Resumen Anual'!$DH$6)+SUMIFS('Resumen Anual'!$EF$112,DU134,'Resumen Anual'!$V$9,DF112,'Resumen Anual'!$DH$64)+SUMIFS('Resumen Anual'!$EF$170,DU134,'Resumen Anual'!$V$9,DF112,'Resumen Anual'!$DH$122)+SUMIFS('Resumen Anual'!$EF$228,DU134,'Resumen Anual'!$V$9,DF112,'Resumen Anual'!$DH$180)+SUMIFS('Resumen Anual'!$EF$286,DU134,'Resumen Anual'!$V$9,DF112,'Resumen Anual'!$DH$238)+SUMIFS('Resumen Anual'!$EF$344,DU134,'Resumen Anual'!$V$9,DF112,'Resumen Anual'!$DH$296)+SUMIFS('Resumen Anual'!$EF$402,DU134,'Resumen Anual'!$V$9,DF112,'Resumen Anual'!$DH$354)+SUMIFS('Resumen Anual'!$EF$460,DU134,'Resumen Anual'!$V$9,DF112,'Resumen Anual'!$DH$412)+SUMIFS('Resumen Anual'!$EF$518,DU134,'Resumen Anual'!$V$9,DF112,'Resumen Anual'!$DH$470)+SUMIFS('Resumen Anual'!$EF$576,DU134,'Resumen Anual'!$V$9,DF112,'Resumen Anual'!$DH$528)+SUMIFS('Resumen Anual'!$EF$634,DU134,'Resumen Anual'!$V$9,DF112,'Resumen Anual'!$DH$586)+SUMIFS('Resumen Anual'!$EF$692,DU134,'Resumen Anual'!$V$9,DF112,'Resumen Anual'!$DH$644)+SUMIFS('Resumen Anual'!$GC$54,DU134,'Resumen Anual'!$V$9,DF112,'Resumen Anual'!$FE$6)+SUMIFS('Resumen Anual'!$GC$112,DU134,'Resumen Anual'!$V$9,DF112,'Resumen Anual'!$FE$64)+SUMIFS('Resumen Anual'!$GC$170,DU134,'Resumen Anual'!$V$9,DF112,'Resumen Anual'!$FE$122)+SUMIFS('Resumen Anual'!$GC$228,DU134,'Resumen Anual'!$V$9,DF112,'Resumen Anual'!$FE$180)+SUMIFS('Resumen Anual'!$GC$286,DU134,'Resumen Anual'!$V$9,DF112,'Resumen Anual'!$FE$238)+SUMIFS('Resumen Anual'!$GC$344,DU134,'Resumen Anual'!$V$9,DF112,'Resumen Anual'!$FE$296)+SUMIFS('Resumen Anual'!$GC$402,DU134,'Resumen Anual'!$V$9,DF112,'Resumen Anual'!$FE$354)+SUMIFS('Resumen Anual'!$GC$460,DU134,'Resumen Anual'!$V$9,DF112,'Resumen Anual'!$FE$412)+SUMIFS('Resumen Anual'!$GC$518,DU134,'Resumen Anual'!$V$9,DF112,'Resumen Anual'!$FE$470)+SUMIFS('Resumen Anual'!$GC$576,DU134,'Resumen Anual'!$V$9,DF112,'Resumen Anual'!$FE$528)+SUMIFS('Resumen Anual'!$GC$634,DU134,'Resumen Anual'!$V$9,DF112,'Resumen Anual'!$FE$586)+SUMIFS('Resumen Anual'!$GC$692,DU134,'Resumen Anual'!$V$9,DF112,'Resumen Anual'!$FE$644)</f>
        <v>0</v>
      </c>
      <c r="EE134" s="770"/>
      <c r="EF134" s="770"/>
      <c r="EG134" s="770"/>
      <c r="EH134" s="770">
        <f>SUMIFS('Resumen Anual'!$AN$54,DU134,'Resumen Anual'!$V$9,DF112,'Resumen Anual'!$L$6)+SUMIFS('Resumen Anual'!$AN$112,DU134,'Resumen Anual'!$V$9,DF112,'Resumen Anual'!$L$64)+SUMIFS('Resumen Anual'!$AN$170,DU134,'Resumen Anual'!$V$9,DF112,'Resumen Anual'!$L$122)+SUMIFS('Resumen Anual'!$AN$228,DU134,'Resumen Anual'!$V$9,DF112,'Resumen Anual'!$L$180)+SUMIFS('Resumen Anual'!$AN$286,DU134,'Resumen Anual'!$V$9,DF112,'Resumen Anual'!$L$238)+SUMIFS('Resumen Anual'!$AN$344,DU134,'Resumen Anual'!$V$9,DF112,'Resumen Anual'!$L$296)+SUMIFS('Resumen Anual'!$AN$402,DU134,'Resumen Anual'!$V$9,DF112,'Resumen Anual'!$L$354)+SUMIFS('Resumen Anual'!$AN$460,DU134,'Resumen Anual'!$V$9,DF112,'Resumen Anual'!$L$412)+SUMIFS('Resumen Anual'!$AN$518,DU134,'Resumen Anual'!$V$9,DF112,'Resumen Anual'!$L$470)+SUMIFS('Resumen Anual'!$AN$576,DU134,'Resumen Anual'!$V$9,DF112,'Resumen Anual'!$L$528)+SUMIFS('Resumen Anual'!$AN$634,DU134,'Resumen Anual'!$V$9,DF112,'Resumen Anual'!$L$586)+SUMIFS('Resumen Anual'!$AN$692,DU134,'Resumen Anual'!$V$9,DF112,'Resumen Anual'!$L$644)+SUMIFS('Resumen Anual'!$CK$54,DU134,'Resumen Anual'!$V$9,DF112,'Resumen Anual'!$BI$6)+SUMIFS('Resumen Anual'!$CK$112,DU134,'Resumen Anual'!$V$9,DF112,'Resumen Anual'!$BI$64)+SUMIFS('Resumen Anual'!$CK$170,DU134,'Resumen Anual'!$V$9,DF112,'Resumen Anual'!$BI$122)+SUMIFS('Resumen Anual'!$CK$228,DU134,'Resumen Anual'!$V$9,DF112,'Resumen Anual'!$BI$180)+SUMIFS('Resumen Anual'!$CK$286,DU134,'Resumen Anual'!$V$9,DF112,'Resumen Anual'!$BI$238)+SUMIFS('Resumen Anual'!$CK$344,DU134,'Resumen Anual'!$V$9,DF112,'Resumen Anual'!$BI$296)+SUMIFS('Resumen Anual'!$CK$402,DU134,'Resumen Anual'!$V$9,DF112,'Resumen Anual'!$BI$354)+SUMIFS('Resumen Anual'!$CK$460,DU134,'Resumen Anual'!$V$9,DF112,'Resumen Anual'!$BI$412)+SUMIFS('Resumen Anual'!$CK$518,DU134,'Resumen Anual'!$V$9,DF112,'Resumen Anual'!$BI$470)+SUMIFS('Resumen Anual'!$CK$576,DU134,'Resumen Anual'!$V$9,DF112,'Resumen Anual'!$BI$528)+SUMIFS('Resumen Anual'!$CK$634,DU134,'Resumen Anual'!$V$9,DF112,'Resumen Anual'!$BI$586)+SUMIFS('Resumen Anual'!$CK$692,DU134,'Resumen Anual'!$V$9,DF112,'Resumen Anual'!$BI$644)+SUMIFS('Resumen Anual'!$EJ$54,DU134,'Resumen Anual'!$V$9,DF112,'Resumen Anual'!$DH$6)+SUMIFS('Resumen Anual'!$EJ$112,DU134,'Resumen Anual'!$V$9,DF112,'Resumen Anual'!$DH$64)+SUMIFS('Resumen Anual'!$EJ$170,DU134,'Resumen Anual'!$V$9,DF112,'Resumen Anual'!$DH$122)+SUMIFS('Resumen Anual'!$EJ$228,DU134,'Resumen Anual'!$V$9,DF112,'Resumen Anual'!$DH$180)+SUMIFS('Resumen Anual'!$EJ$286,DU134,'Resumen Anual'!$V$9,DF112,'Resumen Anual'!$DH$238)+SUMIFS('Resumen Anual'!$EJ$344,DU134,'Resumen Anual'!$V$9,DF112,'Resumen Anual'!$DH$296)+SUMIFS('Resumen Anual'!$EJ$402,DU134,'Resumen Anual'!$V$9,DF112,'Resumen Anual'!$DH$354)+SUMIFS('Resumen Anual'!$EJ$460,DU134,'Resumen Anual'!$V$9,DF112,'Resumen Anual'!$DH$412)+SUMIFS('Resumen Anual'!$EJ$518,DU134,'Resumen Anual'!$V$9,DF112,'Resumen Anual'!$DH$470)+SUMIFS('Resumen Anual'!$EJ$576,DU134,'Resumen Anual'!$V$9,DF112,'Resumen Anual'!$DH$528)+SUMIFS('Resumen Anual'!$EJ$634,DU134,'Resumen Anual'!$V$9,DF112,'Resumen Anual'!$DH$586)+SUMIFS('Resumen Anual'!$EJ$692,DU134,'Resumen Anual'!$V$9,DF112,'Resumen Anual'!$DH$644)+SUMIFS('Resumen Anual'!$GG$54,DU134,'Resumen Anual'!$V$9,DF112,'Resumen Anual'!$FE$6)+SUMIFS('Resumen Anual'!$GG$112,DU134,'Resumen Anual'!$V$9,DF112,'Resumen Anual'!$FE$64)+SUMIFS('Resumen Anual'!$GG$170,DU134,'Resumen Anual'!$V$9,DF112,'Resumen Anual'!$FE$122)+SUMIFS('Resumen Anual'!$GG$228,DU134,'Resumen Anual'!$V$9,DF112,'Resumen Anual'!$FE$180)+SUMIFS('Resumen Anual'!$GG$286,DU134,'Resumen Anual'!$V$9,DF112,'Resumen Anual'!$FE$238)+SUMIFS('Resumen Anual'!$GG$344,DU134,'Resumen Anual'!$V$9,DF112,'Resumen Anual'!$FE$296)+SUMIFS('Resumen Anual'!$GG$402,DU134,'Resumen Anual'!$V$9,DF112,'Resumen Anual'!$FE$354)+SUMIFS('Resumen Anual'!$GG$460,DU134,'Resumen Anual'!$V$9,DF112,'Resumen Anual'!$FE$412)+SUMIFS('Resumen Anual'!$GG$518,DU134,'Resumen Anual'!$V$9,DF112,'Resumen Anual'!$FE$470)+SUMIFS('Resumen Anual'!$GG$576,DU134,'Resumen Anual'!$V$9,DF112,'Resumen Anual'!$FE$528)+SUMIFS('Resumen Anual'!$GG$634,DU134,'Resumen Anual'!$V$9,DF112,'Resumen Anual'!$FE$586)+SUMIFS('Resumen Anual'!$GG$692,DU134,'Resumen Anual'!$V$9,DF112,'Resumen Anual'!$FE$644)</f>
        <v>0</v>
      </c>
      <c r="EI134" s="770"/>
      <c r="EJ134" s="770"/>
      <c r="EK134" s="770"/>
      <c r="EL134" s="756">
        <f>SUMIFS('Resumen Anual'!$AR$54,DU134,'Resumen Anual'!$V$9,DF112,'Resumen Anual'!$L$6)+SUMIFS('Resumen Anual'!$AR$112,DU134,'Resumen Anual'!$V$9,DF112,'Resumen Anual'!$L$64)+SUMIFS('Resumen Anual'!$AR$170,DU134,'Resumen Anual'!$V$9,DF112,'Resumen Anual'!$L$122)+SUMIFS('Resumen Anual'!$AR$228,DU134,'Resumen Anual'!$V$9,DF112,'Resumen Anual'!$L$180)+SUMIFS('Resumen Anual'!$AR$286,DU134,'Resumen Anual'!$V$9,DF112,'Resumen Anual'!$L$238)+SUMIFS('Resumen Anual'!$AR$344,DU134,'Resumen Anual'!$V$9,DF112,'Resumen Anual'!$L$296)+SUMIFS('Resumen Anual'!$AR$402,DU134,'Resumen Anual'!$V$9,DF112,'Resumen Anual'!$L$354)+SUMIFS('Resumen Anual'!$AR$460,DU134,'Resumen Anual'!$V$9,DF112,'Resumen Anual'!$L$412)+SUMIFS('Resumen Anual'!$AR$518,DU134,'Resumen Anual'!$V$9,DF112,'Resumen Anual'!$L$470)+SUMIFS('Resumen Anual'!$AR$576,DU134,'Resumen Anual'!$V$9,DF112,'Resumen Anual'!$L$528)+SUMIFS('Resumen Anual'!$AR$634,DU134,'Resumen Anual'!$V$9,DF112,'Resumen Anual'!$L$586)+SUMIFS('Resumen Anual'!$AR$692,DU134,'Resumen Anual'!$V$9,DF112,'Resumen Anual'!$L$644)+SUMIFS('Resumen Anual'!$CO$54,DU134,'Resumen Anual'!$V$9,DF112,'Resumen Anual'!$BI$6)+SUMIFS('Resumen Anual'!$CO$112,DU134,'Resumen Anual'!$V$9,DF112,'Resumen Anual'!$BI$64)+SUMIFS('Resumen Anual'!$CO$170,DU134,'Resumen Anual'!$V$9,DF112,'Resumen Anual'!$BI$122)+SUMIFS('Resumen Anual'!$CO$228,DU134,'Resumen Anual'!$V$9,DF112,'Resumen Anual'!$BI$180)+SUMIFS('Resumen Anual'!$CO$286,DU134,'Resumen Anual'!$V$9,DF112,'Resumen Anual'!$BI$238)+SUMIFS('Resumen Anual'!$CO$344,DU134,'Resumen Anual'!$V$9,DF112,'Resumen Anual'!$BI$296)+SUMIFS('Resumen Anual'!$CO$402,DU134,'Resumen Anual'!$V$9,DF112,'Resumen Anual'!$BI$354)+SUMIFS('Resumen Anual'!$CO$460,DU134,'Resumen Anual'!$V$9,DF112,'Resumen Anual'!$BI$412)+SUMIFS('Resumen Anual'!$CO$518,DU134,'Resumen Anual'!$V$9,DF112,'Resumen Anual'!$BI$470)+SUMIFS('Resumen Anual'!$CO$576,DU134,'Resumen Anual'!$V$9,DF112,'Resumen Anual'!$BI$528)+SUMIFS('Resumen Anual'!$CO$634,DU134,'Resumen Anual'!$V$9,DF112,'Resumen Anual'!$BI$586)+SUMIFS('Resumen Anual'!$CO$692,DU134,'Resumen Anual'!$V$9,DF112,'Resumen Anual'!$BI$644)+SUMIFS('Resumen Anual'!$EN$54,DU134,'Resumen Anual'!$V$9,DF112,'Resumen Anual'!$DH$6)+SUMIFS('Resumen Anual'!$EN$112,DU134,'Resumen Anual'!$V$9,DF112,'Resumen Anual'!$DH$64)+SUMIFS('Resumen Anual'!$EN$170,DU134,'Resumen Anual'!$V$9,DF112,'Resumen Anual'!$DH$122)+SUMIFS('Resumen Anual'!$EN$228,DU134,'Resumen Anual'!$V$9,DF112,'Resumen Anual'!$DH$180)+SUMIFS('Resumen Anual'!$EN$286,DU134,'Resumen Anual'!$V$9,DF112,'Resumen Anual'!$DH$238)+SUMIFS('Resumen Anual'!$EN$344,DU134,'Resumen Anual'!$V$9,DF112,'Resumen Anual'!$DH$296)+SUMIFS('Resumen Anual'!$EN$402,DU134,'Resumen Anual'!$V$9,DF112,'Resumen Anual'!$DH$354)+SUMIFS('Resumen Anual'!$EN$460,DU134,'Resumen Anual'!$V$9,DF112,'Resumen Anual'!$DH$412)+SUMIFS('Resumen Anual'!$EN$518,DU134,'Resumen Anual'!$V$9,DF112,'Resumen Anual'!$DH$470)+SUMIFS('Resumen Anual'!$EN$576,DU134,'Resumen Anual'!$V$9,DF112,'Resumen Anual'!$DH$528)+SUMIFS('Resumen Anual'!$EN$634,DU134,'Resumen Anual'!$V$9,DF112,'Resumen Anual'!$DH$586)+SUMIFS('Resumen Anual'!$EN$692,DU134,'Resumen Anual'!$V$9,DF112,'Resumen Anual'!$DH$644)+SUMIFS('Resumen Anual'!$GK$54,DU134,'Resumen Anual'!$V$9,DF112,'Resumen Anual'!$FE$6)+SUMIFS('Resumen Anual'!$GK$112,DU134,'Resumen Anual'!$V$9,DF112,'Resumen Anual'!$FE$64)+SUMIFS('Resumen Anual'!$GK$170,DU134,'Resumen Anual'!$V$9,DF112,'Resumen Anual'!$FE$122)+SUMIFS('Resumen Anual'!$GK$228,DU134,'Resumen Anual'!$V$9,DF112,'Resumen Anual'!$FE$180)+SUMIFS('Resumen Anual'!$GK$286,DU134,'Resumen Anual'!$V$9,DF112,'Resumen Anual'!$FE$238)+SUMIFS('Resumen Anual'!$GK$344,DU134,'Resumen Anual'!$V$9,DF112,'Resumen Anual'!$FE$296)+SUMIFS('Resumen Anual'!$GK$402,DU134,'Resumen Anual'!$V$9,DF112,'Resumen Anual'!$FE$354)+SUMIFS('Resumen Anual'!$GK$460,DU134,'Resumen Anual'!$V$9,DF112,'Resumen Anual'!$FE$412)+SUMIFS('Resumen Anual'!$GK$518,DU134,'Resumen Anual'!$V$9,DF112,'Resumen Anual'!$FE$470)+SUMIFS('Resumen Anual'!$GK$576,DU134,'Resumen Anual'!$V$9,DF112,'Resumen Anual'!$FE$528)+SUMIFS('Resumen Anual'!$GK$634,DU134,'Resumen Anual'!$V$9,DF112,'Resumen Anual'!$FE$586)+SUMIFS('Resumen Anual'!$GK$692,DU134,'Resumen Anual'!$V$9,DF112,'Resumen Anual'!$FE$644)</f>
        <v>0</v>
      </c>
      <c r="EM134" s="756"/>
      <c r="EN134" s="756"/>
      <c r="EO134" s="756">
        <f>SUMIFS('Resumen Anual'!$AU$54,DU134,'Resumen Anual'!$V$9,DF112,'Resumen Anual'!$L$6)+SUMIFS('Resumen Anual'!$AU$112,DU134,'Resumen Anual'!$V$9,DF112,'Resumen Anual'!$L$64)+SUMIFS('Resumen Anual'!$AU$170,DU134,'Resumen Anual'!$V$9,DF112,'Resumen Anual'!$L$122)+SUMIFS('Resumen Anual'!$AU$228,DU134,'Resumen Anual'!$V$9,DF112,'Resumen Anual'!$L$180)+SUMIFS('Resumen Anual'!$AU$286,DU134,'Resumen Anual'!$V$9,DF112,'Resumen Anual'!$L$238)+SUMIFS('Resumen Anual'!$AU$344,DU134,'Resumen Anual'!$V$9,DF112,'Resumen Anual'!$L$296)+SUMIFS('Resumen Anual'!$AU$402,DU134,'Resumen Anual'!$V$9,DF112,'Resumen Anual'!$L$354)+SUMIFS('Resumen Anual'!$AU$460,DU134,'Resumen Anual'!$V$9,DF112,'Resumen Anual'!$L$412)+SUMIFS('Resumen Anual'!$AU$518,DU134,'Resumen Anual'!$V$9,DF112,'Resumen Anual'!$L$470)+SUMIFS('Resumen Anual'!$AU$576,DU134,'Resumen Anual'!$V$9,DF112,'Resumen Anual'!$L$528)+SUMIFS('Resumen Anual'!$AU$634,DU134,'Resumen Anual'!$V$9,DF112,'Resumen Anual'!$L$586)+SUMIFS('Resumen Anual'!$AU$692,DU134,'Resumen Anual'!$V$9,DF112,'Resumen Anual'!$L$644)+SUMIFS('Resumen Anual'!$CR$54,DU134,'Resumen Anual'!$V$9,DF112,'Resumen Anual'!$BI$6)+SUMIFS('Resumen Anual'!$CR$112,DU134,'Resumen Anual'!$V$9,DF112,'Resumen Anual'!$BI$64)+SUMIFS('Resumen Anual'!$CR$170,DU134,'Resumen Anual'!$V$9,DF112,'Resumen Anual'!$BI$122)+SUMIFS('Resumen Anual'!$CR$228,DU134,'Resumen Anual'!$V$9,DF112,'Resumen Anual'!$BI$180)+SUMIFS('Resumen Anual'!$CR$286,DU134,'Resumen Anual'!$V$9,DF112,'Resumen Anual'!$BI$238)+SUMIFS('Resumen Anual'!$CR$344,DU134,'Resumen Anual'!$V$9,DF112,'Resumen Anual'!$BI$296)+SUMIFS('Resumen Anual'!$CR$402,DU134,'Resumen Anual'!$V$9,DF112,'Resumen Anual'!$BI$354)+SUMIFS('Resumen Anual'!$CR$460,DU134,'Resumen Anual'!$V$9,DF112,'Resumen Anual'!$BI$412)+SUMIFS('Resumen Anual'!$CR$518,DU134,'Resumen Anual'!$V$9,DF112,'Resumen Anual'!$BI$470)+SUMIFS('Resumen Anual'!$CR$576,DU134,'Resumen Anual'!$V$9,DF112,'Resumen Anual'!$BI$528)+SUMIFS('Resumen Anual'!$CR$634,DU134,'Resumen Anual'!$V$9,DF112,'Resumen Anual'!$BI$586)+SUMIFS('Resumen Anual'!$CR$692,DU134,'Resumen Anual'!$V$9,DF112,'Resumen Anual'!$BI$644)+SUMIFS('Resumen Anual'!$EQ$54,DU134,'Resumen Anual'!$V$9,DF112,'Resumen Anual'!$DH$6)+SUMIFS('Resumen Anual'!$EQ$112,DU134,'Resumen Anual'!$V$9,DF112,'Resumen Anual'!$DH$64)+SUMIFS('Resumen Anual'!$EQ$170,DU134,'Resumen Anual'!$V$9,DF112,'Resumen Anual'!$DH$122)+SUMIFS('Resumen Anual'!$EQ$228,DU134,'Resumen Anual'!$V$9,DF112,'Resumen Anual'!$DH$180)+SUMIFS('Resumen Anual'!$EQ$286,DU134,'Resumen Anual'!$V$9,DF112,'Resumen Anual'!$DH$238)+SUMIFS('Resumen Anual'!$EQ$344,DU134,'Resumen Anual'!$V$9,DF112,'Resumen Anual'!$DH$296)+SUMIFS('Resumen Anual'!$EQ$402,DU134,'Resumen Anual'!$V$9,DF112,'Resumen Anual'!$DH$354)+SUMIFS('Resumen Anual'!$EQ$460,DU134,'Resumen Anual'!$V$9,DF112,'Resumen Anual'!$DH$412)+SUMIFS('Resumen Anual'!$EQ$518,DU134,'Resumen Anual'!$V$9,DF112,'Resumen Anual'!$DH$470)+SUMIFS('Resumen Anual'!$EQ$576,DU134,'Resumen Anual'!$V$9,DF112,'Resumen Anual'!$DH$528)+SUMIFS('Resumen Anual'!$EQ$634,DU134,'Resumen Anual'!$V$9,DF112,'Resumen Anual'!$DH$586)+SUMIFS('Resumen Anual'!$EQ$692,DU134,'Resumen Anual'!$V$9,DF112,'Resumen Anual'!$DH$644)+SUMIFS('Resumen Anual'!$GN$54,DU134,'Resumen Anual'!$V$9,DF112,'Resumen Anual'!$FE$6)+SUMIFS('Resumen Anual'!$GN$112,DU134,'Resumen Anual'!$V$9,DF112,'Resumen Anual'!$FE$64)+SUMIFS('Resumen Anual'!$GN$170,DU134,'Resumen Anual'!$V$9,DF112,'Resumen Anual'!$FE$122)+SUMIFS('Resumen Anual'!$GN$228,DU134,'Resumen Anual'!$V$9,DF112,'Resumen Anual'!$FE$180)+SUMIFS('Resumen Anual'!$GN$286,DU134,'Resumen Anual'!$V$9,DF112,'Resumen Anual'!$FE$238)+SUMIFS('Resumen Anual'!$GN$344,DU134,'Resumen Anual'!$V$9,DF112,'Resumen Anual'!$FE$296)+SUMIFS('Resumen Anual'!$GN$402,DU134,'Resumen Anual'!$V$9,DF112,'Resumen Anual'!$FE$354)+SUMIFS('Resumen Anual'!$GN$460,DU134,'Resumen Anual'!$V$9,DF112,'Resumen Anual'!$FE$412)+SUMIFS('Resumen Anual'!$GN$518,DU134,'Resumen Anual'!$V$9,DF112,'Resumen Anual'!$FE$470)+SUMIFS('Resumen Anual'!$GN$576,DU134,'Resumen Anual'!$V$9,DF112,'Resumen Anual'!$FE$528)+SUMIFS('Resumen Anual'!$GN$634,DU134,'Resumen Anual'!$V$9,DF112,'Resumen Anual'!$FE$586)+SUMIFS('Resumen Anual'!$GN$692,DU134,'Resumen Anual'!$V$9,DF112,'Resumen Anual'!$FE$644)</f>
        <v>0</v>
      </c>
      <c r="EP134" s="756"/>
      <c r="EQ134" s="1215"/>
      <c r="ER134" s="1200"/>
      <c r="ES134" s="171"/>
      <c r="ET134" s="625"/>
      <c r="EU134" s="625"/>
      <c r="EV134" s="625"/>
      <c r="EW134" s="625"/>
      <c r="EX134" s="625"/>
      <c r="EY134" s="625"/>
      <c r="EZ134" s="625"/>
      <c r="FA134" s="625"/>
      <c r="FB134" s="625"/>
      <c r="FC134" s="625"/>
      <c r="FD134" s="625"/>
      <c r="FE134" s="625"/>
      <c r="FF134" s="625"/>
      <c r="FG134" s="625"/>
      <c r="FH134" s="625"/>
      <c r="FI134" s="625"/>
      <c r="FJ134" s="625"/>
      <c r="FK134" s="625"/>
      <c r="FL134" s="625"/>
      <c r="FM134" s="625"/>
      <c r="FN134" s="625"/>
      <c r="FO134" s="625"/>
      <c r="FP134" s="625"/>
      <c r="FQ134" s="15"/>
      <c r="FR134" s="771">
        <f>IF(FR118=0," ",FR118+8)</f>
        <v>2030</v>
      </c>
      <c r="FS134" s="772"/>
      <c r="FT134" s="772"/>
      <c r="FU134" s="772"/>
      <c r="FV134" s="772"/>
      <c r="FW134" s="1214">
        <f>SUMIFS('Resumen Anual'!$AF$54,FR134,'Resumen Anual'!$V$9,FC112,'Resumen Anual'!$L$6)+SUMIFS('Resumen Anual'!$AF$112,FR134,'Resumen Anual'!$V$9,FC112,'Resumen Anual'!$L$64)+SUMIFS('Resumen Anual'!$AF$170,FR134,'Resumen Anual'!$V$9,FC112,'Resumen Anual'!$L$122)+SUMIFS('Resumen Anual'!$AF$228,FR134,'Resumen Anual'!$V$9,FC112,'Resumen Anual'!$L$180)+SUMIFS('Resumen Anual'!$AF$286,FR134,'Resumen Anual'!$V$9,FC112,'Resumen Anual'!$L$238)+SUMIFS('Resumen Anual'!$AF$344,FR134,'Resumen Anual'!$V$9,FC112,'Resumen Anual'!$L$296)+SUMIFS('Resumen Anual'!$AF$402,FR134,'Resumen Anual'!$V$9,FC112,'Resumen Anual'!$L$354)+SUMIFS('Resumen Anual'!$AF$460,FR134,'Resumen Anual'!$V$9,FC112,'Resumen Anual'!$L$412)+SUMIFS('Resumen Anual'!$AF$518,FR134,'Resumen Anual'!$V$9,FC112,'Resumen Anual'!$L$470)+SUMIFS('Resumen Anual'!$AF$576,FR134,'Resumen Anual'!$V$9,FC112,'Resumen Anual'!$L$528)+SUMIFS('Resumen Anual'!$AF$634,FR134,'Resumen Anual'!$V$9,FC112,'Resumen Anual'!$L$586)+SUMIFS('Resumen Anual'!$AF$692,FR134,'Resumen Anual'!$V$9,FC112,'Resumen Anual'!$L$644)+SUMIFS('Resumen Anual'!$CC$54,FR134,'Resumen Anual'!$V$9,FC112,'Resumen Anual'!$BI$6)+SUMIFS('Resumen Anual'!$CC$112,FR134,'Resumen Anual'!$V$9,FC112,'Resumen Anual'!$BI$64)+SUMIFS('Resumen Anual'!$CC$170,FR134,'Resumen Anual'!$V$9,FC112,'Resumen Anual'!$BI$122)+SUMIFS('Resumen Anual'!$CC$228,FR134,'Resumen Anual'!$V$9,FC112,'Resumen Anual'!$BI$180)+SUMIFS('Resumen Anual'!$CC$286,FR134,'Resumen Anual'!$V$9,FC112,'Resumen Anual'!$BI$238)+SUMIFS('Resumen Anual'!$CC$344,FR134,'Resumen Anual'!$V$9,FC112,'Resumen Anual'!$BI$296)+SUMIFS('Resumen Anual'!$CC$402,FR134,'Resumen Anual'!$V$9,FC112,'Resumen Anual'!$BI$354)+SUMIFS('Resumen Anual'!$CC$460,FR134,'Resumen Anual'!$V$9,FC112,'Resumen Anual'!$BI$412)+SUMIFS('Resumen Anual'!$CC$518,FR134,'Resumen Anual'!$V$9,FC112,'Resumen Anual'!$BI$470)+SUMIFS('Resumen Anual'!$CC$576,FR134,'Resumen Anual'!$V$9,FC112,'Resumen Anual'!$BI$528)+SUMIFS('Resumen Anual'!$CC$634,FR134,'Resumen Anual'!$V$9,FC112,'Resumen Anual'!$BI$586)+SUMIFS('Resumen Anual'!$CC$692,FR134,'Resumen Anual'!$V$9,FC112,'Resumen Anual'!$BI$644)+SUMIFS('Resumen Anual'!$EB$54,FR134,'Resumen Anual'!$V$9,FC112,'Resumen Anual'!$DH$6)+SUMIFS('Resumen Anual'!$EB$112,FR134,'Resumen Anual'!$V$9,FC112,'Resumen Anual'!$DH$64)+SUMIFS('Resumen Anual'!$EB$170,FR134,'Resumen Anual'!$V$9,FC112,'Resumen Anual'!$DH$122)+SUMIFS('Resumen Anual'!$EB$228,FR134,'Resumen Anual'!$V$9,FC112,'Resumen Anual'!$DH$180)+SUMIFS('Resumen Anual'!$EB$286,FR134,'Resumen Anual'!$V$9,FC112,'Resumen Anual'!$DH$238)+SUMIFS('Resumen Anual'!$EB$344,FR134,'Resumen Anual'!$V$9,FC112,'Resumen Anual'!$DH$296)+SUMIFS('Resumen Anual'!$EB$402,FR134,'Resumen Anual'!$V$9,FC112,'Resumen Anual'!$DH$354)+SUMIFS('Resumen Anual'!$EB$460,FR134,'Resumen Anual'!$V$9,FC112,'Resumen Anual'!$DH$412)+SUMIFS('Resumen Anual'!$EB$518,FR134,'Resumen Anual'!$V$9,FC112,'Resumen Anual'!$DH$470)+SUMIFS('Resumen Anual'!$EB$576,FR134,'Resumen Anual'!$V$9,FC112,'Resumen Anual'!$DH$528)+SUMIFS('Resumen Anual'!$EB$634,FR134,'Resumen Anual'!$V$9,FC112,'Resumen Anual'!$DH$586)+SUMIFS('Resumen Anual'!$EB$692,FR134,'Resumen Anual'!$V$9,FC112,'Resumen Anual'!$DH$644)+SUMIFS('Resumen Anual'!$FY$54,FR134,'Resumen Anual'!$V$9,FC112,'Resumen Anual'!$FE$6)+SUMIFS('Resumen Anual'!$FY$112,FR134,'Resumen Anual'!$V$9,FC112,'Resumen Anual'!$FE$64)+SUMIFS('Resumen Anual'!$FY$170,FR134,'Resumen Anual'!$V$9,FC112,'Resumen Anual'!$FE$122)+SUMIFS('Resumen Anual'!$FY$228,FR134,'Resumen Anual'!$V$9,FC112,'Resumen Anual'!$FE$180)+SUMIFS('Resumen Anual'!$FY$286,FR134,'Resumen Anual'!$V$9,FC112,'Resumen Anual'!$FE$238)+SUMIFS('Resumen Anual'!$FY$344,FR134,'Resumen Anual'!$V$9,FC112,'Resumen Anual'!$FE$296)+SUMIFS('Resumen Anual'!$FY$402,FR134,'Resumen Anual'!$V$9,FC112,'Resumen Anual'!$FE$354)+SUMIFS('Resumen Anual'!$FY$460,FR134,'Resumen Anual'!$V$9,FC112,'Resumen Anual'!$FE$412)+SUMIFS('Resumen Anual'!$FY$518,FR134,'Resumen Anual'!$V$9,FC112,'Resumen Anual'!$FE$470)+SUMIFS('Resumen Anual'!$FY$576,FR134,'Resumen Anual'!$V$9,FC112,'Resumen Anual'!$FE$528)+SUMIFS('Resumen Anual'!$FY$634,FR134,'Resumen Anual'!$V$9,FC112,'Resumen Anual'!$FE$586)+SUMIFS('Resumen Anual'!$FY$692,FR134,'Resumen Anual'!$V$9,FC112,'Resumen Anual'!$FE$644)</f>
        <v>0</v>
      </c>
      <c r="FX134" s="770"/>
      <c r="FY134" s="770"/>
      <c r="FZ134" s="770"/>
      <c r="GA134" s="770">
        <f>SUMIFS('Resumen Anual'!$AJ$54,FR134,'Resumen Anual'!$V$9,FC112,'Resumen Anual'!$L$6)+SUMIFS('Resumen Anual'!$AJ$112,FR134,'Resumen Anual'!$V$9,FC112,'Resumen Anual'!$L$64)+SUMIFS('Resumen Anual'!$AJ$170,FR134,'Resumen Anual'!$V$9,FC112,'Resumen Anual'!$L$122)+SUMIFS('Resumen Anual'!$AJ$228,FR134,'Resumen Anual'!$V$9,FC112,'Resumen Anual'!$L$180)+SUMIFS('Resumen Anual'!$AJ$286,FR134,'Resumen Anual'!$V$9,FC112,'Resumen Anual'!$L$238)+SUMIFS('Resumen Anual'!$AJ$344,FR134,'Resumen Anual'!$V$9,FC112,'Resumen Anual'!$L$296)+SUMIFS('Resumen Anual'!$AJ$402,FR134,'Resumen Anual'!$V$9,FC112,'Resumen Anual'!$L$354)+SUMIFS('Resumen Anual'!$AJ$460,FR134,'Resumen Anual'!$V$9,FC112,'Resumen Anual'!$L$412)+SUMIFS('Resumen Anual'!$AJ$518,FR134,'Resumen Anual'!$V$9,FC112,'Resumen Anual'!$L$470)+SUMIFS('Resumen Anual'!$AJ$576,FR134,'Resumen Anual'!$V$9,FC112,'Resumen Anual'!$L$528)+SUMIFS('Resumen Anual'!$AJ$634,FR134,'Resumen Anual'!$V$9,FC112,'Resumen Anual'!$L$586)+SUMIFS('Resumen Anual'!$AJ$692,FR134,'Resumen Anual'!$V$9,FC112,'Resumen Anual'!$L$644)+SUMIFS('Resumen Anual'!$CG$54,FR134,'Resumen Anual'!$V$9,FC112,'Resumen Anual'!$BI$6)+SUMIFS('Resumen Anual'!$CG$112,FR134,'Resumen Anual'!$V$9,FC112,'Resumen Anual'!$BI$64)+SUMIFS('Resumen Anual'!$CG$170,FR134,'Resumen Anual'!$V$9,FC112,'Resumen Anual'!$BI$122)+SUMIFS('Resumen Anual'!$CG$228,FR134,'Resumen Anual'!$V$9,FC112,'Resumen Anual'!$BI$180)+SUMIFS('Resumen Anual'!$CG$286,FR134,'Resumen Anual'!$V$9,FC112,'Resumen Anual'!$BI$238)+SUMIFS('Resumen Anual'!$CG$344,FR134,'Resumen Anual'!$V$9,FC112,'Resumen Anual'!$BI$296)+SUMIFS('Resumen Anual'!$CG$402,FR134,'Resumen Anual'!$V$9,FC112,'Resumen Anual'!$BI$354)+SUMIFS('Resumen Anual'!$CG$460,FR134,'Resumen Anual'!$V$9,FC112,'Resumen Anual'!$BI$412)+SUMIFS('Resumen Anual'!$CG$518,FR134,'Resumen Anual'!$V$9,FC112,'Resumen Anual'!$BI$470)+SUMIFS('Resumen Anual'!$CG$576,FR134,'Resumen Anual'!$V$9,FC112,'Resumen Anual'!$BI$528)+SUMIFS('Resumen Anual'!$CG$634,FR134,'Resumen Anual'!$V$9,FC112,'Resumen Anual'!$BI$586)+SUMIFS('Resumen Anual'!$CG$692,FR134,'Resumen Anual'!$V$9,FC112,'Resumen Anual'!$BI$644)+SUMIFS('Resumen Anual'!$EF$54,FR134,'Resumen Anual'!$V$9,FC112,'Resumen Anual'!$DH$6)+SUMIFS('Resumen Anual'!$EF$112,FR134,'Resumen Anual'!$V$9,FC112,'Resumen Anual'!$DH$64)+SUMIFS('Resumen Anual'!$EF$170,FR134,'Resumen Anual'!$V$9,FC112,'Resumen Anual'!$DH$122)+SUMIFS('Resumen Anual'!$EF$228,FR134,'Resumen Anual'!$V$9,FC112,'Resumen Anual'!$DH$180)+SUMIFS('Resumen Anual'!$EF$286,FR134,'Resumen Anual'!$V$9,FC112,'Resumen Anual'!$DH$238)+SUMIFS('Resumen Anual'!$EF$344,FR134,'Resumen Anual'!$V$9,FC112,'Resumen Anual'!$DH$296)+SUMIFS('Resumen Anual'!$EF$402,FR134,'Resumen Anual'!$V$9,FC112,'Resumen Anual'!$DH$354)+SUMIFS('Resumen Anual'!$EF$460,FR134,'Resumen Anual'!$V$9,FC112,'Resumen Anual'!$DH$412)+SUMIFS('Resumen Anual'!$EF$518,FR134,'Resumen Anual'!$V$9,FC112,'Resumen Anual'!$DH$470)+SUMIFS('Resumen Anual'!$EF$576,FR134,'Resumen Anual'!$V$9,FC112,'Resumen Anual'!$DH$528)+SUMIFS('Resumen Anual'!$EF$634,FR134,'Resumen Anual'!$V$9,FC112,'Resumen Anual'!$DH$586)+SUMIFS('Resumen Anual'!$EF$692,FR134,'Resumen Anual'!$V$9,FC112,'Resumen Anual'!$DH$644)+SUMIFS('Resumen Anual'!$GC$54,FR134,'Resumen Anual'!$V$9,FC112,'Resumen Anual'!$FE$6)+SUMIFS('Resumen Anual'!$GC$112,FR134,'Resumen Anual'!$V$9,FC112,'Resumen Anual'!$FE$64)+SUMIFS('Resumen Anual'!$GC$170,FR134,'Resumen Anual'!$V$9,FC112,'Resumen Anual'!$FE$122)+SUMIFS('Resumen Anual'!$GC$228,FR134,'Resumen Anual'!$V$9,FC112,'Resumen Anual'!$FE$180)+SUMIFS('Resumen Anual'!$GC$286,FR134,'Resumen Anual'!$V$9,FC112,'Resumen Anual'!$FE$238)+SUMIFS('Resumen Anual'!$GC$344,FR134,'Resumen Anual'!$V$9,FC112,'Resumen Anual'!$FE$296)+SUMIFS('Resumen Anual'!$GC$402,FR134,'Resumen Anual'!$V$9,FC112,'Resumen Anual'!$FE$354)+SUMIFS('Resumen Anual'!$GC$460,FR134,'Resumen Anual'!$V$9,FC112,'Resumen Anual'!$FE$412)+SUMIFS('Resumen Anual'!$GC$518,FR134,'Resumen Anual'!$V$9,FC112,'Resumen Anual'!$FE$470)+SUMIFS('Resumen Anual'!$GC$576,FR134,'Resumen Anual'!$V$9,FC112,'Resumen Anual'!$FE$528)+SUMIFS('Resumen Anual'!$GC$634,FR134,'Resumen Anual'!$V$9,FC112,'Resumen Anual'!$FE$586)+SUMIFS('Resumen Anual'!$GC$692,FR134,'Resumen Anual'!$V$9,FC112,'Resumen Anual'!$FE$644)</f>
        <v>0</v>
      </c>
      <c r="GB134" s="770"/>
      <c r="GC134" s="770"/>
      <c r="GD134" s="770"/>
      <c r="GE134" s="770">
        <f>SUMIFS('Resumen Anual'!$AN$54,FR134,'Resumen Anual'!$V$9,FC112,'Resumen Anual'!$L$6)+SUMIFS('Resumen Anual'!$AN$112,FR134,'Resumen Anual'!$V$9,FC112,'Resumen Anual'!$L$64)+SUMIFS('Resumen Anual'!$AN$170,FR134,'Resumen Anual'!$V$9,FC112,'Resumen Anual'!$L$122)+SUMIFS('Resumen Anual'!$AN$228,FR134,'Resumen Anual'!$V$9,FC112,'Resumen Anual'!$L$180)+SUMIFS('Resumen Anual'!$AN$286,FR134,'Resumen Anual'!$V$9,FC112,'Resumen Anual'!$L$238)+SUMIFS('Resumen Anual'!$AN$344,FR134,'Resumen Anual'!$V$9,FC112,'Resumen Anual'!$L$296)+SUMIFS('Resumen Anual'!$AN$402,FR134,'Resumen Anual'!$V$9,FC112,'Resumen Anual'!$L$354)+SUMIFS('Resumen Anual'!$AN$460,FR134,'Resumen Anual'!$V$9,FC112,'Resumen Anual'!$L$412)+SUMIFS('Resumen Anual'!$AN$518,FR134,'Resumen Anual'!$V$9,FC112,'Resumen Anual'!$L$470)+SUMIFS('Resumen Anual'!$AN$576,FR134,'Resumen Anual'!$V$9,FC112,'Resumen Anual'!$L$528)+SUMIFS('Resumen Anual'!$AN$634,FR134,'Resumen Anual'!$V$9,FC112,'Resumen Anual'!$L$586)+SUMIFS('Resumen Anual'!$AN$692,FR134,'Resumen Anual'!$V$9,FC112,'Resumen Anual'!$L$644)+SUMIFS('Resumen Anual'!$CK$54,FR134,'Resumen Anual'!$V$9,FC112,'Resumen Anual'!$BI$6)+SUMIFS('Resumen Anual'!$CK$112,FR134,'Resumen Anual'!$V$9,FC112,'Resumen Anual'!$BI$64)+SUMIFS('Resumen Anual'!$CK$170,FR134,'Resumen Anual'!$V$9,FC112,'Resumen Anual'!$BI$122)+SUMIFS('Resumen Anual'!$CK$228,FR134,'Resumen Anual'!$V$9,FC112,'Resumen Anual'!$BI$180)+SUMIFS('Resumen Anual'!$CK$286,FR134,'Resumen Anual'!$V$9,FC112,'Resumen Anual'!$BI$238)+SUMIFS('Resumen Anual'!$CK$344,FR134,'Resumen Anual'!$V$9,FC112,'Resumen Anual'!$BI$296)+SUMIFS('Resumen Anual'!$CK$402,FR134,'Resumen Anual'!$V$9,FC112,'Resumen Anual'!$BI$354)+SUMIFS('Resumen Anual'!$CK$460,FR134,'Resumen Anual'!$V$9,FC112,'Resumen Anual'!$BI$412)+SUMIFS('Resumen Anual'!$CK$518,FR134,'Resumen Anual'!$V$9,FC112,'Resumen Anual'!$BI$470)+SUMIFS('Resumen Anual'!$CK$576,FR134,'Resumen Anual'!$V$9,FC112,'Resumen Anual'!$BI$528)+SUMIFS('Resumen Anual'!$CK$634,FR134,'Resumen Anual'!$V$9,FC112,'Resumen Anual'!$BI$586)+SUMIFS('Resumen Anual'!$CK$692,FR134,'Resumen Anual'!$V$9,FC112,'Resumen Anual'!$BI$644)+SUMIFS('Resumen Anual'!$EJ$54,FR134,'Resumen Anual'!$V$9,FC112,'Resumen Anual'!$DH$6)+SUMIFS('Resumen Anual'!$EJ$112,FR134,'Resumen Anual'!$V$9,FC112,'Resumen Anual'!$DH$64)+SUMIFS('Resumen Anual'!$EJ$170,FR134,'Resumen Anual'!$V$9,FC112,'Resumen Anual'!$DH$122)+SUMIFS('Resumen Anual'!$EJ$228,FR134,'Resumen Anual'!$V$9,FC112,'Resumen Anual'!$DH$180)+SUMIFS('Resumen Anual'!$EJ$286,FR134,'Resumen Anual'!$V$9,FC112,'Resumen Anual'!$DH$238)+SUMIFS('Resumen Anual'!$EJ$344,FR134,'Resumen Anual'!$V$9,FC112,'Resumen Anual'!$DH$296)+SUMIFS('Resumen Anual'!$EJ$402,FR134,'Resumen Anual'!$V$9,FC112,'Resumen Anual'!$DH$354)+SUMIFS('Resumen Anual'!$EJ$460,FR134,'Resumen Anual'!$V$9,FC112,'Resumen Anual'!$DH$412)+SUMIFS('Resumen Anual'!$EJ$518,FR134,'Resumen Anual'!$V$9,FC112,'Resumen Anual'!$DH$470)+SUMIFS('Resumen Anual'!$EJ$576,FR134,'Resumen Anual'!$V$9,FC112,'Resumen Anual'!$DH$528)+SUMIFS('Resumen Anual'!$EJ$634,FR134,'Resumen Anual'!$V$9,FC112,'Resumen Anual'!$DH$586)+SUMIFS('Resumen Anual'!$EJ$692,FR134,'Resumen Anual'!$V$9,FC112,'Resumen Anual'!$DH$644)+SUMIFS('Resumen Anual'!$GG$54,FR134,'Resumen Anual'!$V$9,FC112,'Resumen Anual'!$FE$6)+SUMIFS('Resumen Anual'!$GG$112,FR134,'Resumen Anual'!$V$9,FC112,'Resumen Anual'!$FE$64)+SUMIFS('Resumen Anual'!$GG$170,FR134,'Resumen Anual'!$V$9,FC112,'Resumen Anual'!$FE$122)+SUMIFS('Resumen Anual'!$GG$228,FR134,'Resumen Anual'!$V$9,FC112,'Resumen Anual'!$FE$180)+SUMIFS('Resumen Anual'!$GG$286,FR134,'Resumen Anual'!$V$9,FC112,'Resumen Anual'!$FE$238)+SUMIFS('Resumen Anual'!$GG$344,FR134,'Resumen Anual'!$V$9,FC112,'Resumen Anual'!$FE$296)+SUMIFS('Resumen Anual'!$GG$402,FR134,'Resumen Anual'!$V$9,FC112,'Resumen Anual'!$FE$354)+SUMIFS('Resumen Anual'!$GG$460,FR134,'Resumen Anual'!$V$9,FC112,'Resumen Anual'!$FE$412)+SUMIFS('Resumen Anual'!$GG$518,FR134,'Resumen Anual'!$V$9,FC112,'Resumen Anual'!$FE$470)+SUMIFS('Resumen Anual'!$GG$576,FR134,'Resumen Anual'!$V$9,FC112,'Resumen Anual'!$FE$528)+SUMIFS('Resumen Anual'!$GG$634,FR134,'Resumen Anual'!$V$9,FC112,'Resumen Anual'!$FE$586)+SUMIFS('Resumen Anual'!$GG$692,FR134,'Resumen Anual'!$V$9,FC112,'Resumen Anual'!$FE$644)</f>
        <v>0</v>
      </c>
      <c r="GF134" s="770"/>
      <c r="GG134" s="770"/>
      <c r="GH134" s="770"/>
      <c r="GI134" s="756">
        <f>SUMIFS('Resumen Anual'!$AR$54,FR134,'Resumen Anual'!$V$9,FC112,'Resumen Anual'!$L$6)+SUMIFS('Resumen Anual'!$AR$112,FR134,'Resumen Anual'!$V$9,FC112,'Resumen Anual'!$L$64)+SUMIFS('Resumen Anual'!$AR$170,FR134,'Resumen Anual'!$V$9,FC112,'Resumen Anual'!$L$122)+SUMIFS('Resumen Anual'!$AR$228,FR134,'Resumen Anual'!$V$9,FC112,'Resumen Anual'!$L$180)+SUMIFS('Resumen Anual'!$AR$286,FR134,'Resumen Anual'!$V$9,FC112,'Resumen Anual'!$L$238)+SUMIFS('Resumen Anual'!$AR$344,FR134,'Resumen Anual'!$V$9,FC112,'Resumen Anual'!$L$296)+SUMIFS('Resumen Anual'!$AR$402,FR134,'Resumen Anual'!$V$9,FC112,'Resumen Anual'!$L$354)+SUMIFS('Resumen Anual'!$AR$460,FR134,'Resumen Anual'!$V$9,FC112,'Resumen Anual'!$L$412)+SUMIFS('Resumen Anual'!$AR$518,FR134,'Resumen Anual'!$V$9,FC112,'Resumen Anual'!$L$470)+SUMIFS('Resumen Anual'!$AR$576,FR134,'Resumen Anual'!$V$9,FC112,'Resumen Anual'!$L$528)+SUMIFS('Resumen Anual'!$AR$634,FR134,'Resumen Anual'!$V$9,FC112,'Resumen Anual'!$L$586)+SUMIFS('Resumen Anual'!$AR$692,FR134,'Resumen Anual'!$V$9,FC112,'Resumen Anual'!$L$644)+SUMIFS('Resumen Anual'!$CO$54,FR134,'Resumen Anual'!$V$9,FC112,'Resumen Anual'!$BI$6)+SUMIFS('Resumen Anual'!$CO$112,FR134,'Resumen Anual'!$V$9,FC112,'Resumen Anual'!$BI$64)+SUMIFS('Resumen Anual'!$CO$170,FR134,'Resumen Anual'!$V$9,FC112,'Resumen Anual'!$BI$122)+SUMIFS('Resumen Anual'!$CO$228,FR134,'Resumen Anual'!$V$9,FC112,'Resumen Anual'!$BI$180)+SUMIFS('Resumen Anual'!$CO$286,FR134,'Resumen Anual'!$V$9,FC112,'Resumen Anual'!$BI$238)+SUMIFS('Resumen Anual'!$CO$344,FR134,'Resumen Anual'!$V$9,FC112,'Resumen Anual'!$BI$296)+SUMIFS('Resumen Anual'!$CO$402,FR134,'Resumen Anual'!$V$9,FC112,'Resumen Anual'!$BI$354)+SUMIFS('Resumen Anual'!$CO$460,FR134,'Resumen Anual'!$V$9,FC112,'Resumen Anual'!$BI$412)+SUMIFS('Resumen Anual'!$CO$518,FR134,'Resumen Anual'!$V$9,FC112,'Resumen Anual'!$BI$470)+SUMIFS('Resumen Anual'!$CO$576,FR134,'Resumen Anual'!$V$9,FC112,'Resumen Anual'!$BI$528)+SUMIFS('Resumen Anual'!$CO$634,FR134,'Resumen Anual'!$V$9,FC112,'Resumen Anual'!$BI$586)+SUMIFS('Resumen Anual'!$CO$692,FR134,'Resumen Anual'!$V$9,FC112,'Resumen Anual'!$BI$644)+SUMIFS('Resumen Anual'!$EN$54,FR134,'Resumen Anual'!$V$9,FC112,'Resumen Anual'!$DH$6)+SUMIFS('Resumen Anual'!$EN$112,FR134,'Resumen Anual'!$V$9,FC112,'Resumen Anual'!$DH$64)+SUMIFS('Resumen Anual'!$EN$170,FR134,'Resumen Anual'!$V$9,FC112,'Resumen Anual'!$DH$122)+SUMIFS('Resumen Anual'!$EN$228,FR134,'Resumen Anual'!$V$9,FC112,'Resumen Anual'!$DH$180)+SUMIFS('Resumen Anual'!$EN$286,FR134,'Resumen Anual'!$V$9,FC112,'Resumen Anual'!$DH$238)+SUMIFS('Resumen Anual'!$EN$344,FR134,'Resumen Anual'!$V$9,FC112,'Resumen Anual'!$DH$296)+SUMIFS('Resumen Anual'!$EN$402,FR134,'Resumen Anual'!$V$9,FC112,'Resumen Anual'!$DH$354)+SUMIFS('Resumen Anual'!$EN$460,FR134,'Resumen Anual'!$V$9,FC112,'Resumen Anual'!$DH$412)+SUMIFS('Resumen Anual'!$EN$518,FR134,'Resumen Anual'!$V$9,FC112,'Resumen Anual'!$DH$470)+SUMIFS('Resumen Anual'!$EN$576,FR134,'Resumen Anual'!$V$9,FC112,'Resumen Anual'!$DH$528)+SUMIFS('Resumen Anual'!$EN$634,FR134,'Resumen Anual'!$V$9,FC112,'Resumen Anual'!$DH$586)+SUMIFS('Resumen Anual'!$EN$692,FR134,'Resumen Anual'!$V$9,FC112,'Resumen Anual'!$DH$644)+SUMIFS('Resumen Anual'!$GK$54,FR134,'Resumen Anual'!$V$9,FC112,'Resumen Anual'!$FE$6)+SUMIFS('Resumen Anual'!$GK$112,FR134,'Resumen Anual'!$V$9,FC112,'Resumen Anual'!$FE$64)+SUMIFS('Resumen Anual'!$GK$170,FR134,'Resumen Anual'!$V$9,FC112,'Resumen Anual'!$FE$122)+SUMIFS('Resumen Anual'!$GK$228,FR134,'Resumen Anual'!$V$9,FC112,'Resumen Anual'!$FE$180)+SUMIFS('Resumen Anual'!$GK$286,FR134,'Resumen Anual'!$V$9,FC112,'Resumen Anual'!$FE$238)+SUMIFS('Resumen Anual'!$GK$344,FR134,'Resumen Anual'!$V$9,FC112,'Resumen Anual'!$FE$296)+SUMIFS('Resumen Anual'!$GK$402,FR134,'Resumen Anual'!$V$9,FC112,'Resumen Anual'!$FE$354)+SUMIFS('Resumen Anual'!$GK$460,FR134,'Resumen Anual'!$V$9,FC112,'Resumen Anual'!$FE$412)+SUMIFS('Resumen Anual'!$GK$518,FR134,'Resumen Anual'!$V$9,FC112,'Resumen Anual'!$FE$470)+SUMIFS('Resumen Anual'!$GK$576,FR134,'Resumen Anual'!$V$9,FC112,'Resumen Anual'!$FE$528)+SUMIFS('Resumen Anual'!$GK$634,FR134,'Resumen Anual'!$V$9,FC112,'Resumen Anual'!$FE$586)+SUMIFS('Resumen Anual'!$GK$692,FR134,'Resumen Anual'!$V$9,FC112,'Resumen Anual'!$FE$644)</f>
        <v>0</v>
      </c>
      <c r="GJ134" s="756"/>
      <c r="GK134" s="756"/>
      <c r="GL134" s="756">
        <f>SUMIFS('Resumen Anual'!$AU$54,FR134,'Resumen Anual'!$V$9,FC112,'Resumen Anual'!$L$6)+SUMIFS('Resumen Anual'!$AU$112,FR134,'Resumen Anual'!$V$9,FC112,'Resumen Anual'!$L$64)+SUMIFS('Resumen Anual'!$AU$170,FR134,'Resumen Anual'!$V$9,FC112,'Resumen Anual'!$L$122)+SUMIFS('Resumen Anual'!$AU$228,FR134,'Resumen Anual'!$V$9,FC112,'Resumen Anual'!$L$180)+SUMIFS('Resumen Anual'!$AU$286,FR134,'Resumen Anual'!$V$9,FC112,'Resumen Anual'!$L$238)+SUMIFS('Resumen Anual'!$AU$344,FR134,'Resumen Anual'!$V$9,FC112,'Resumen Anual'!$L$296)+SUMIFS('Resumen Anual'!$AU$402,FR134,'Resumen Anual'!$V$9,FC112,'Resumen Anual'!$L$354)+SUMIFS('Resumen Anual'!$AU$460,FR134,'Resumen Anual'!$V$9,FC112,'Resumen Anual'!$L$412)+SUMIFS('Resumen Anual'!$AU$518,FR134,'Resumen Anual'!$V$9,FC112,'Resumen Anual'!$L$470)+SUMIFS('Resumen Anual'!$AU$576,FR134,'Resumen Anual'!$V$9,FC112,'Resumen Anual'!$L$528)+SUMIFS('Resumen Anual'!$AU$634,FR134,'Resumen Anual'!$V$9,FC112,'Resumen Anual'!$L$586)+SUMIFS('Resumen Anual'!$AU$692,FR134,'Resumen Anual'!$V$9,FC112,'Resumen Anual'!$L$644)+SUMIFS('Resumen Anual'!$CR$54,FR134,'Resumen Anual'!$V$9,FC112,'Resumen Anual'!$BI$6)+SUMIFS('Resumen Anual'!$CR$112,FR134,'Resumen Anual'!$V$9,FC112,'Resumen Anual'!$BI$64)+SUMIFS('Resumen Anual'!$CR$170,FR134,'Resumen Anual'!$V$9,FC112,'Resumen Anual'!$BI$122)+SUMIFS('Resumen Anual'!$CR$228,FR134,'Resumen Anual'!$V$9,FC112,'Resumen Anual'!$BI$180)+SUMIFS('Resumen Anual'!$CR$286,FR134,'Resumen Anual'!$V$9,FC112,'Resumen Anual'!$BI$238)+SUMIFS('Resumen Anual'!$CR$344,FR134,'Resumen Anual'!$V$9,FC112,'Resumen Anual'!$BI$296)+SUMIFS('Resumen Anual'!$CR$402,FR134,'Resumen Anual'!$V$9,FC112,'Resumen Anual'!$BI$354)+SUMIFS('Resumen Anual'!$CR$460,FR134,'Resumen Anual'!$V$9,FC112,'Resumen Anual'!$BI$412)+SUMIFS('Resumen Anual'!$CR$518,FR134,'Resumen Anual'!$V$9,FC112,'Resumen Anual'!$BI$470)+SUMIFS('Resumen Anual'!$CR$576,FR134,'Resumen Anual'!$V$9,FC112,'Resumen Anual'!$BI$528)+SUMIFS('Resumen Anual'!$CR$634,FR134,'Resumen Anual'!$V$9,FC112,'Resumen Anual'!$BI$586)+SUMIFS('Resumen Anual'!$CR$692,FR134,'Resumen Anual'!$V$9,FC112,'Resumen Anual'!$BI$644)+SUMIFS('Resumen Anual'!$EQ$54,FR134,'Resumen Anual'!$V$9,FC112,'Resumen Anual'!$DH$6)+SUMIFS('Resumen Anual'!$EQ$112,FR134,'Resumen Anual'!$V$9,FC112,'Resumen Anual'!$DH$64)+SUMIFS('Resumen Anual'!$EQ$170,FR134,'Resumen Anual'!$V$9,FC112,'Resumen Anual'!$DH$122)+SUMIFS('Resumen Anual'!$EQ$228,FR134,'Resumen Anual'!$V$9,FC112,'Resumen Anual'!$DH$180)+SUMIFS('Resumen Anual'!$EQ$286,FR134,'Resumen Anual'!$V$9,FC112,'Resumen Anual'!$DH$238)+SUMIFS('Resumen Anual'!$EQ$344,FR134,'Resumen Anual'!$V$9,FC112,'Resumen Anual'!$DH$296)+SUMIFS('Resumen Anual'!$EQ$402,FR134,'Resumen Anual'!$V$9,FC112,'Resumen Anual'!$DH$354)+SUMIFS('Resumen Anual'!$EQ$460,FR134,'Resumen Anual'!$V$9,FC112,'Resumen Anual'!$DH$412)+SUMIFS('Resumen Anual'!$EQ$518,FR134,'Resumen Anual'!$V$9,FC112,'Resumen Anual'!$DH$470)+SUMIFS('Resumen Anual'!$EQ$576,FR134,'Resumen Anual'!$V$9,FC112,'Resumen Anual'!$DH$528)+SUMIFS('Resumen Anual'!$EQ$634,FR134,'Resumen Anual'!$V$9,FC112,'Resumen Anual'!$DH$586)+SUMIFS('Resumen Anual'!$EQ$692,FR134,'Resumen Anual'!$V$9,FC112,'Resumen Anual'!$DH$644)+SUMIFS('Resumen Anual'!$GN$54,FR134,'Resumen Anual'!$V$9,FC112,'Resumen Anual'!$FE$6)+SUMIFS('Resumen Anual'!$GN$112,FR134,'Resumen Anual'!$V$9,FC112,'Resumen Anual'!$FE$64)+SUMIFS('Resumen Anual'!$GN$170,FR134,'Resumen Anual'!$V$9,FC112,'Resumen Anual'!$FE$122)+SUMIFS('Resumen Anual'!$GN$228,FR134,'Resumen Anual'!$V$9,FC112,'Resumen Anual'!$FE$180)+SUMIFS('Resumen Anual'!$GN$286,FR134,'Resumen Anual'!$V$9,FC112,'Resumen Anual'!$FE$238)+SUMIFS('Resumen Anual'!$GN$344,FR134,'Resumen Anual'!$V$9,FC112,'Resumen Anual'!$FE$296)+SUMIFS('Resumen Anual'!$GN$402,FR134,'Resumen Anual'!$V$9,FC112,'Resumen Anual'!$FE$354)+SUMIFS('Resumen Anual'!$GN$460,FR134,'Resumen Anual'!$V$9,FC112,'Resumen Anual'!$FE$412)+SUMIFS('Resumen Anual'!$GN$518,FR134,'Resumen Anual'!$V$9,FC112,'Resumen Anual'!$FE$470)+SUMIFS('Resumen Anual'!$GN$576,FR134,'Resumen Anual'!$V$9,FC112,'Resumen Anual'!$FE$528)+SUMIFS('Resumen Anual'!$GN$634,FR134,'Resumen Anual'!$V$9,FC112,'Resumen Anual'!$FE$586)+SUMIFS('Resumen Anual'!$GN$692,FR134,'Resumen Anual'!$V$9,FC112,'Resumen Anual'!$FE$644)</f>
        <v>0</v>
      </c>
      <c r="GM134" s="756"/>
      <c r="GN134" s="756"/>
      <c r="GO134" s="1200"/>
    </row>
    <row r="135" spans="1:197" ht="14.25" customHeight="1" x14ac:dyDescent="0.25">
      <c r="A135" s="171"/>
      <c r="B135" s="757" t="str">
        <f>'Resumen Anual'!$C$33</f>
        <v>Travesía</v>
      </c>
      <c r="C135" s="758"/>
      <c r="D135" s="758"/>
      <c r="E135" s="758"/>
      <c r="F135" s="761">
        <f>SUMIF('Resumen Anual'!$FE$622,K112,'Resumen Anual'!$FA$649)+SUMIF('Resumen Anual'!$DH$622,K112,'Resumen Anual'!$DD$649)+SUMIF('Resumen Anual'!$BI$622,K112,'Resumen Anual'!$BE$649)+SUMIF('Resumen Anual'!$L$622,K112,'Resumen Anual'!$H$649)+SUMIF('Resumen Anual'!$FE$566,K112,'Resumen Anual'!$FA$593)+SUMIF('Resumen Anual'!$DH$566,K112,'Resumen Anual'!$DD$593)+SUMIF('Resumen Anual'!$BI$566,K112,'Resumen Anual'!$BE$593)+SUMIF('Resumen Anual'!$L$566,K112,'Resumen Anual'!$H$593)+SUMIF('Resumen Anual'!$FE$510,K112,'Resumen Anual'!$FA$537)+SUMIF('Resumen Anual'!$DH$510,K112,'Resumen Anual'!$DD$537)+SUMIF('Resumen Anual'!$BI$510,K112,'Resumen Anual'!$BE$537)+SUMIF('Resumen Anual'!$L$510,K112,'Resumen Anual'!$H$537)+SUMIF('Resumen Anual'!$FE$454,K112,'Resumen Anual'!$FA$481)+SUMIF('Resumen Anual'!$DH$454,K112,'Resumen Anual'!$DD$481)+SUMIF('Resumen Anual'!$BI$454,K112,'Resumen Anual'!$BE$481)+SUMIF('Resumen Anual'!$L$454,K112,'Resumen Anual'!$H$481)+SUMIF('Resumen Anual'!$FE$398,K112,'Resumen Anual'!$FA$425)+SUMIF('Resumen Anual'!$DH$398,K112,'Resumen Anual'!$DD$425)+SUMIF('Resumen Anual'!$BI$398,K112,'Resumen Anual'!$BE$425)+SUMIF('Resumen Anual'!$L$398,K112,'Resumen Anual'!$H$425)+SUMIF('Resumen Anual'!$FE$342,K112,'Resumen Anual'!$FA$369)+SUMIF('Resumen Anual'!$DH$342,K112,'Resumen Anual'!$DD$369)+SUMIF('Resumen Anual'!$BI$342,K112,'Resumen Anual'!$BE$369)+SUMIF('Resumen Anual'!$L$342,K112,'Resumen Anual'!$H$369)+SUMIF('Resumen Anual'!$FE$286,K112,'Resumen Anual'!$FA$313)+SUMIF('Resumen Anual'!$DH$286,K112,'Resumen Anual'!$DD$313)+SUMIF('Resumen Anual'!$BI$286,K112,'Resumen Anual'!$BE$313)+SUMIF('Resumen Anual'!$L$286,K112,'Resumen Anual'!$H$313)+SUMIF('Resumen Anual'!$FE$230,K112,'Resumen Anual'!$FA$257)+SUMIF('Resumen Anual'!$DH$230,K112,'Resumen Anual'!$DD$257)+SUMIF('Resumen Anual'!$BI$230,K112,'Resumen Anual'!$BE$257)+SUMIF('Resumen Anual'!$L$230,K112,'Resumen Anual'!$H$257)+SUMIF('Resumen Anual'!$FE$174,K112,'Resumen Anual'!$FA$201)+SUMIF('Resumen Anual'!$DH$174,K112,'Resumen Anual'!$DD$201)+SUMIF('Resumen Anual'!$BI$174,K112,'Resumen Anual'!$BE$201)+SUMIF('Resumen Anual'!$L$174,K112,'Resumen Anual'!$H$201)+SUMIF('Resumen Anual'!$FE$118,K112,'Resumen Anual'!$FA$145)+SUMIF('Resumen Anual'!$DH$118,K112,'Resumen Anual'!$DD$145)+SUMIF('Resumen Anual'!$BI$118,K112,'Resumen Anual'!$BE$145)+SUMIF('Resumen Anual'!$L$118,K112,'Resumen Anual'!$H$145)+SUMIF('Resumen Anual'!$FE$62,K112,'Resumen Anual'!$FA$89)+SUMIF('Resumen Anual'!$DH$62,K112,'Resumen Anual'!$DD$89)+SUMIF('Resumen Anual'!$BI$62,K112,'Resumen Anual'!$BE$89)+SUMIF('Resumen Anual'!$L$62,K112,'Resumen Anual'!$H$89)+SUMIF('Resumen Anual'!$FE$6,K112,'Resumen Anual'!$FA$33)+SUMIF('Resumen Anual'!$DH$6,K112,'Resumen Anual'!$DD$33)+SUMIF('Resumen Anual'!$BI$6,K112,'Resumen Anual'!$BE$33)+SUMIF('Resumen Anual'!$L$6,K112,'Resumen Anual'!$H$33)+SUMIF('Bitácoras Anteriores'!$K$6,K112,'Bitácoras Anteriores'!$F$29)+SUMIF('Bitácoras Anteriores'!$K$59,$K$6,'Bitácoras Anteriores'!$F$82)+SUMIF('Bitácoras Anteriores'!$K$112,K112,'Bitácoras Anteriores'!$F$135)+SUMIF('Bitácoras Anteriores'!$K$165,K112,'Bitácoras Anteriores'!$F$188)+SUMIF('Bitácoras Anteriores'!$K$218,K112,'Bitácoras Anteriores'!$F$241)+SUMIF('Bitácoras Anteriores'!$K$271,K112,'Bitácoras Anteriores'!$F$294)+SUMIF('Bitácoras Anteriores'!$K$324,K112,'Bitácoras Anteriores'!$F$347)+SUMIF('Bitácoras Anteriores'!$BH$6,K112,'Bitácoras Anteriores'!$BD$29)+SUMIF('Bitácoras Anteriores'!$BH$59,$K$6,'Bitácoras Anteriores'!$BD$82)+SUMIF('Bitácoras Anteriores'!$BH$112,K112,'Bitácoras Anteriores'!$BD$135)+SUMIF('Bitácoras Anteriores'!$BH$165,K112,'Bitácoras Anteriores'!$BD$188)+SUMIF('Bitácoras Anteriores'!$BH$218,K112,'Bitácoras Anteriores'!$BD$241)+SUMIF('Bitácoras Anteriores'!$BH$271,K112,'Bitácoras Anteriores'!$BD$294)+SUMIF('Bitácoras Anteriores'!$BH$324,K112,'Bitácoras Anteriores'!$BD$347)+SUMIF('Bitácoras Anteriores'!$DF$6,K112,'Bitácoras Anteriores'!$DB$29)+SUMIF('Bitácoras Anteriores'!$DF$59,$K$6,'Bitácoras Anteriores'!$DB$82)+SUMIF('Bitácoras Anteriores'!$DF$112,K112,'Bitácoras Anteriores'!$DB$135)+SUMIF('Bitácoras Anteriores'!$DF$165,K112,'Bitácoras Anteriores'!$DB$188)+SUMIF('Bitácoras Anteriores'!$DF$218,K112,'Bitácoras Anteriores'!$DB$241)+SUMIF('Bitácoras Anteriores'!$DF$271,K112,'Bitácoras Anteriores'!$DB$294)+SUMIF('Bitácoras Anteriores'!$DF$324,K112,'Bitácoras Anteriores'!$DB$347)+SUMIF('Bitácoras Anteriores'!$FC$6,K112,'Bitácoras Anteriores'!$EY$29)+SUMIF('Bitácoras Anteriores'!$FC$59,$K$6,'Bitácoras Anteriores'!$EY$82)+SUMIF('Bitácoras Anteriores'!$FC$112,K112,'Bitácoras Anteriores'!$EY$135)+SUMIF('Bitácoras Anteriores'!$FC$165,K112,'Bitácoras Anteriores'!$EY$188)+SUMIF('Bitácoras Anteriores'!$FC$218,K112,'Bitácoras Anteriores'!$EY$241)+SUMIF('Bitácoras Anteriores'!$FC$271,K112,'Bitácoras Anteriores'!$EY$294)+SUMIF('Bitácoras Anteriores'!$FC$324,K112,'Bitácoras Anteriores'!$EY$347)</f>
        <v>0</v>
      </c>
      <c r="G135" s="762"/>
      <c r="H135" s="762"/>
      <c r="I135" s="762"/>
      <c r="J135" s="762"/>
      <c r="K135" s="762"/>
      <c r="L135" s="763"/>
      <c r="M135" s="632"/>
      <c r="N135" s="767" t="s">
        <v>85</v>
      </c>
      <c r="O135" s="607"/>
      <c r="P135" s="607"/>
      <c r="Q135" s="607"/>
      <c r="R135" s="607"/>
      <c r="S135" s="607"/>
      <c r="T135" s="607"/>
      <c r="U135" s="607"/>
      <c r="V135" s="607"/>
      <c r="W135" s="607"/>
      <c r="X135" s="608"/>
      <c r="Y135" s="15"/>
      <c r="Z135" s="773"/>
      <c r="AA135" s="774"/>
      <c r="AB135" s="774"/>
      <c r="AC135" s="774"/>
      <c r="AD135" s="774"/>
      <c r="AE135" s="770"/>
      <c r="AF135" s="770"/>
      <c r="AG135" s="770"/>
      <c r="AH135" s="770"/>
      <c r="AI135" s="770"/>
      <c r="AJ135" s="770"/>
      <c r="AK135" s="770"/>
      <c r="AL135" s="770"/>
      <c r="AM135" s="770"/>
      <c r="AN135" s="770"/>
      <c r="AO135" s="770"/>
      <c r="AP135" s="770"/>
      <c r="AQ135" s="756"/>
      <c r="AR135" s="756"/>
      <c r="AS135" s="756"/>
      <c r="AT135" s="756"/>
      <c r="AU135" s="756"/>
      <c r="AV135" s="1215"/>
      <c r="AW135" s="1200"/>
      <c r="AX135" s="171"/>
      <c r="AY135" s="757" t="str">
        <f>'Resumen Anual'!$C$33</f>
        <v>Travesía</v>
      </c>
      <c r="AZ135" s="758"/>
      <c r="BA135" s="758"/>
      <c r="BB135" s="758"/>
      <c r="BC135" s="761">
        <f>SUMIF('Resumen Anual'!$FE$622,BH112,'Resumen Anual'!$FA$649)+SUMIF('Resumen Anual'!$DH$622,BH112,'Resumen Anual'!$DD$649)+SUMIF('Resumen Anual'!$BI$622,BH112,'Resumen Anual'!$BE$649)+SUMIF('Resumen Anual'!$L$622,BH112,'Resumen Anual'!$H$649)+SUMIF('Resumen Anual'!$FE$566,BH112,'Resumen Anual'!$FA$593)+SUMIF('Resumen Anual'!$DH$566,BH112,'Resumen Anual'!$DD$593)+SUMIF('Resumen Anual'!$BI$566,BH112,'Resumen Anual'!$BE$593)+SUMIF('Resumen Anual'!$L$566,BH112,'Resumen Anual'!$H$593)+SUMIF('Resumen Anual'!$FE$510,BH112,'Resumen Anual'!$FA$537)+SUMIF('Resumen Anual'!$DH$510,BH112,'Resumen Anual'!$DD$537)+SUMIF('Resumen Anual'!$BI$510,BH112,'Resumen Anual'!$BE$537)+SUMIF('Resumen Anual'!$L$510,BH112,'Resumen Anual'!$H$537)+SUMIF('Resumen Anual'!$FE$454,BH112,'Resumen Anual'!$FA$481)+SUMIF('Resumen Anual'!$DH$454,BH112,'Resumen Anual'!$DD$481)+SUMIF('Resumen Anual'!$BI$454,BH112,'Resumen Anual'!$BE$481)+SUMIF('Resumen Anual'!$L$454,BH112,'Resumen Anual'!$H$481)+SUMIF('Resumen Anual'!$FE$398,BH112,'Resumen Anual'!$FA$425)+SUMIF('Resumen Anual'!$DH$398,BH112,'Resumen Anual'!$DD$425)+SUMIF('Resumen Anual'!$BI$398,BH112,'Resumen Anual'!$BE$425)+SUMIF('Resumen Anual'!$L$398,BH112,'Resumen Anual'!$H$425)+SUMIF('Resumen Anual'!$FE$342,BH112,'Resumen Anual'!$FA$369)+SUMIF('Resumen Anual'!$DH$342,BH112,'Resumen Anual'!$DD$369)+SUMIF('Resumen Anual'!$BI$342,BH112,'Resumen Anual'!$BE$369)+SUMIF('Resumen Anual'!$L$342,BH112,'Resumen Anual'!$H$369)+SUMIF('Resumen Anual'!$FE$286,BH112,'Resumen Anual'!$FA$313)+SUMIF('Resumen Anual'!$DH$286,BH112,'Resumen Anual'!$DD$313)+SUMIF('Resumen Anual'!$BI$286,BH112,'Resumen Anual'!$BE$313)+SUMIF('Resumen Anual'!$L$286,BH112,'Resumen Anual'!$H$313)+SUMIF('Resumen Anual'!$FE$230,BH112,'Resumen Anual'!$FA$257)+SUMIF('Resumen Anual'!$DH$230,BH112,'Resumen Anual'!$DD$257)+SUMIF('Resumen Anual'!$BI$230,BH112,'Resumen Anual'!$BE$257)+SUMIF('Resumen Anual'!$L$230,BH112,'Resumen Anual'!$H$257)+SUMIF('Resumen Anual'!$FE$174,BH112,'Resumen Anual'!$FA$201)+SUMIF('Resumen Anual'!$DH$174,BH112,'Resumen Anual'!$DD$201)+SUMIF('Resumen Anual'!$BI$174,BH112,'Resumen Anual'!$BE$201)+SUMIF('Resumen Anual'!$L$174,BH112,'Resumen Anual'!$H$201)+SUMIF('Resumen Anual'!$FE$118,BH112,'Resumen Anual'!$FA$145)+SUMIF('Resumen Anual'!$DH$118,BH112,'Resumen Anual'!$DD$145)+SUMIF('Resumen Anual'!$BI$118,BH112,'Resumen Anual'!$BE$145)+SUMIF('Resumen Anual'!$L$118,BH112,'Resumen Anual'!$H$145)+SUMIF('Resumen Anual'!$FE$62,BH112,'Resumen Anual'!$FA$89)+SUMIF('Resumen Anual'!$DH$62,BH112,'Resumen Anual'!$DD$89)+SUMIF('Resumen Anual'!$BI$62,BH112,'Resumen Anual'!$BE$89)+SUMIF('Resumen Anual'!$L$62,BH112,'Resumen Anual'!$H$89)+SUMIF('Resumen Anual'!$FE$6,BH112,'Resumen Anual'!$FA$33)+SUMIF('Resumen Anual'!$DH$6,BH112,'Resumen Anual'!$DD$33)+SUMIF('Resumen Anual'!$BI$6,BH112,'Resumen Anual'!$BE$33)+SUMIF('Resumen Anual'!$L$6,BH112,'Resumen Anual'!$H$33)+SUMIF('Bitácoras Anteriores'!$K$6,BH112,'Bitácoras Anteriores'!$F$29)+SUMIF('Bitácoras Anteriores'!$K$59,$K$6,'Bitácoras Anteriores'!$F$82)+SUMIF('Bitácoras Anteriores'!$K$112,BH112,'Bitácoras Anteriores'!$F$135)+SUMIF('Bitácoras Anteriores'!$K$165,BH112,'Bitácoras Anteriores'!$F$188)+SUMIF('Bitácoras Anteriores'!$K$218,BH112,'Bitácoras Anteriores'!$F$241)+SUMIF('Bitácoras Anteriores'!$K$271,BH112,'Bitácoras Anteriores'!$F$294)+SUMIF('Bitácoras Anteriores'!$K$324,BH112,'Bitácoras Anteriores'!$F$347)+SUMIF('Bitácoras Anteriores'!$BH$6,BH112,'Bitácoras Anteriores'!$BD$29)+SUMIF('Bitácoras Anteriores'!$BH$59,$K$6,'Bitácoras Anteriores'!$BD$82)+SUMIF('Bitácoras Anteriores'!$BH$112,BH112,'Bitácoras Anteriores'!$BD$135)+SUMIF('Bitácoras Anteriores'!$BH$165,BH112,'Bitácoras Anteriores'!$BD$188)+SUMIF('Bitácoras Anteriores'!$BH$218,BH112,'Bitácoras Anteriores'!$BD$241)+SUMIF('Bitácoras Anteriores'!$BH$271,BH112,'Bitácoras Anteriores'!$BD$294)+SUMIF('Bitácoras Anteriores'!$BH$324,BH112,'Bitácoras Anteriores'!$BD$347)+SUMIF('Bitácoras Anteriores'!$DF$6,BH112,'Bitácoras Anteriores'!$DB$29)+SUMIF('Bitácoras Anteriores'!$DF$59,$K$6,'Bitácoras Anteriores'!$DB$82)+SUMIF('Bitácoras Anteriores'!$DF$112,BH112,'Bitácoras Anteriores'!$DB$135)+SUMIF('Bitácoras Anteriores'!$DF$165,BH112,'Bitácoras Anteriores'!$DB$188)+SUMIF('Bitácoras Anteriores'!$DF$218,BH112,'Bitácoras Anteriores'!$DB$241)+SUMIF('Bitácoras Anteriores'!$DF$271,BH112,'Bitácoras Anteriores'!$DB$294)+SUMIF('Bitácoras Anteriores'!$DF$324,BH112,'Bitácoras Anteriores'!$DB$347)+SUMIF('Bitácoras Anteriores'!$FC$6,BH112,'Bitácoras Anteriores'!$EY$29)+SUMIF('Bitácoras Anteriores'!$FC$59,$K$6,'Bitácoras Anteriores'!$EY$82)+SUMIF('Bitácoras Anteriores'!$FC$112,BH112,'Bitácoras Anteriores'!$EY$135)+SUMIF('Bitácoras Anteriores'!$FC$165,BH112,'Bitácoras Anteriores'!$EY$188)+SUMIF('Bitácoras Anteriores'!$FC$218,BH112,'Bitácoras Anteriores'!$EY$241)+SUMIF('Bitácoras Anteriores'!$FC$271,BH112,'Bitácoras Anteriores'!$EY$294)+SUMIF('Bitácoras Anteriores'!$FC$324,BH112,'Bitácoras Anteriores'!$EY$347)</f>
        <v>0</v>
      </c>
      <c r="BD135" s="762"/>
      <c r="BE135" s="762"/>
      <c r="BF135" s="762"/>
      <c r="BG135" s="762"/>
      <c r="BH135" s="762"/>
      <c r="BI135" s="763"/>
      <c r="BJ135" s="632"/>
      <c r="BK135" s="767" t="s">
        <v>85</v>
      </c>
      <c r="BL135" s="607"/>
      <c r="BM135" s="607"/>
      <c r="BN135" s="607"/>
      <c r="BO135" s="607"/>
      <c r="BP135" s="607"/>
      <c r="BQ135" s="607"/>
      <c r="BR135" s="607"/>
      <c r="BS135" s="607"/>
      <c r="BT135" s="607"/>
      <c r="BU135" s="608"/>
      <c r="BV135" s="15"/>
      <c r="BW135" s="773"/>
      <c r="BX135" s="774"/>
      <c r="BY135" s="774"/>
      <c r="BZ135" s="774"/>
      <c r="CA135" s="774"/>
      <c r="CB135" s="770"/>
      <c r="CC135" s="770"/>
      <c r="CD135" s="770"/>
      <c r="CE135" s="770"/>
      <c r="CF135" s="770"/>
      <c r="CG135" s="770"/>
      <c r="CH135" s="770"/>
      <c r="CI135" s="770"/>
      <c r="CJ135" s="770"/>
      <c r="CK135" s="770"/>
      <c r="CL135" s="770"/>
      <c r="CM135" s="770"/>
      <c r="CN135" s="756"/>
      <c r="CO135" s="756"/>
      <c r="CP135" s="756"/>
      <c r="CQ135" s="756"/>
      <c r="CR135" s="756"/>
      <c r="CS135" s="756"/>
      <c r="CT135" s="1200"/>
      <c r="CU135" s="1199"/>
      <c r="CV135" s="171"/>
      <c r="CW135" s="757" t="str">
        <f>'Resumen Anual'!$C$33</f>
        <v>Travesía</v>
      </c>
      <c r="CX135" s="758"/>
      <c r="CY135" s="758"/>
      <c r="CZ135" s="758"/>
      <c r="DA135" s="761">
        <f>SUMIF('Resumen Anual'!$FE$622,DF112,'Resumen Anual'!$FA$649)+SUMIF('Resumen Anual'!$DH$622,DF112,'Resumen Anual'!$DD$649)+SUMIF('Resumen Anual'!$BI$622,DF112,'Resumen Anual'!$BE$649)+SUMIF('Resumen Anual'!$L$622,DF112,'Resumen Anual'!$H$649)+SUMIF('Resumen Anual'!$FE$566,DF112,'Resumen Anual'!$FA$593)+SUMIF('Resumen Anual'!$DH$566,DF112,'Resumen Anual'!$DD$593)+SUMIF('Resumen Anual'!$BI$566,DF112,'Resumen Anual'!$BE$593)+SUMIF('Resumen Anual'!$L$566,DF112,'Resumen Anual'!$H$593)+SUMIF('Resumen Anual'!$FE$510,DF112,'Resumen Anual'!$FA$537)+SUMIF('Resumen Anual'!$DH$510,DF112,'Resumen Anual'!$DD$537)+SUMIF('Resumen Anual'!$BI$510,DF112,'Resumen Anual'!$BE$537)+SUMIF('Resumen Anual'!$L$510,DF112,'Resumen Anual'!$H$537)+SUMIF('Resumen Anual'!$FE$454,DF112,'Resumen Anual'!$FA$481)+SUMIF('Resumen Anual'!$DH$454,DF112,'Resumen Anual'!$DD$481)+SUMIF('Resumen Anual'!$BI$454,DF112,'Resumen Anual'!$BE$481)+SUMIF('Resumen Anual'!$L$454,DF112,'Resumen Anual'!$H$481)+SUMIF('Resumen Anual'!$FE$398,DF112,'Resumen Anual'!$FA$425)+SUMIF('Resumen Anual'!$DH$398,DF112,'Resumen Anual'!$DD$425)+SUMIF('Resumen Anual'!$BI$398,DF112,'Resumen Anual'!$BE$425)+SUMIF('Resumen Anual'!$L$398,DF112,'Resumen Anual'!$H$425)+SUMIF('Resumen Anual'!$FE$342,DF112,'Resumen Anual'!$FA$369)+SUMIF('Resumen Anual'!$DH$342,DF112,'Resumen Anual'!$DD$369)+SUMIF('Resumen Anual'!$BI$342,DF112,'Resumen Anual'!$BE$369)+SUMIF('Resumen Anual'!$L$342,DF112,'Resumen Anual'!$H$369)+SUMIF('Resumen Anual'!$FE$286,DF112,'Resumen Anual'!$FA$313)+SUMIF('Resumen Anual'!$DH$286,DF112,'Resumen Anual'!$DD$313)+SUMIF('Resumen Anual'!$BI$286,DF112,'Resumen Anual'!$BE$313)+SUMIF('Resumen Anual'!$L$286,DF112,'Resumen Anual'!$H$313)+SUMIF('Resumen Anual'!$FE$230,DF112,'Resumen Anual'!$FA$257)+SUMIF('Resumen Anual'!$DH$230,DF112,'Resumen Anual'!$DD$257)+SUMIF('Resumen Anual'!$BI$230,DF112,'Resumen Anual'!$BE$257)+SUMIF('Resumen Anual'!$L$230,DF112,'Resumen Anual'!$H$257)+SUMIF('Resumen Anual'!$FE$174,DF112,'Resumen Anual'!$FA$201)+SUMIF('Resumen Anual'!$DH$174,DF112,'Resumen Anual'!$DD$201)+SUMIF('Resumen Anual'!$BI$174,DF112,'Resumen Anual'!$BE$201)+SUMIF('Resumen Anual'!$L$174,DF112,'Resumen Anual'!$H$201)+SUMIF('Resumen Anual'!$FE$118,DF112,'Resumen Anual'!$FA$145)+SUMIF('Resumen Anual'!$DH$118,DF112,'Resumen Anual'!$DD$145)+SUMIF('Resumen Anual'!$BI$118,DF112,'Resumen Anual'!$BE$145)+SUMIF('Resumen Anual'!$L$118,DF112,'Resumen Anual'!$H$145)+SUMIF('Resumen Anual'!$FE$62,DF112,'Resumen Anual'!$FA$89)+SUMIF('Resumen Anual'!$DH$62,DF112,'Resumen Anual'!$DD$89)+SUMIF('Resumen Anual'!$BI$62,DF112,'Resumen Anual'!$BE$89)+SUMIF('Resumen Anual'!$L$62,DF112,'Resumen Anual'!$H$89)+SUMIF('Resumen Anual'!$FE$6,DF112,'Resumen Anual'!$FA$33)+SUMIF('Resumen Anual'!$DH$6,DF112,'Resumen Anual'!$DD$33)+SUMIF('Resumen Anual'!$BI$6,DF112,'Resumen Anual'!$BE$33)+SUMIF('Resumen Anual'!$L$6,DF112,'Resumen Anual'!$H$33)+SUMIF('Bitácoras Anteriores'!$K$6,DF112,'Bitácoras Anteriores'!$F$29)+SUMIF('Bitácoras Anteriores'!$K$59,$K$6,'Bitácoras Anteriores'!$F$82)+SUMIF('Bitácoras Anteriores'!$K$112,DF112,'Bitácoras Anteriores'!$F$135)+SUMIF('Bitácoras Anteriores'!$K$165,DF112,'Bitácoras Anteriores'!$F$188)+SUMIF('Bitácoras Anteriores'!$K$218,DF112,'Bitácoras Anteriores'!$F$241)+SUMIF('Bitácoras Anteriores'!$K$271,DF112,'Bitácoras Anteriores'!$F$294)+SUMIF('Bitácoras Anteriores'!$K$324,DF112,'Bitácoras Anteriores'!$F$347)+SUMIF('Bitácoras Anteriores'!$BH$6,DF112,'Bitácoras Anteriores'!$BD$29)+SUMIF('Bitácoras Anteriores'!$BH$59,$K$6,'Bitácoras Anteriores'!$BD$82)+SUMIF('Bitácoras Anteriores'!$BH$112,DF112,'Bitácoras Anteriores'!$BD$135)+SUMIF('Bitácoras Anteriores'!$BH$165,DF112,'Bitácoras Anteriores'!$BD$188)+SUMIF('Bitácoras Anteriores'!$BH$218,DF112,'Bitácoras Anteriores'!$BD$241)+SUMIF('Bitácoras Anteriores'!$BH$271,DF112,'Bitácoras Anteriores'!$BD$294)+SUMIF('Bitácoras Anteriores'!$BH$324,DF112,'Bitácoras Anteriores'!$BD$347)+SUMIF('Bitácoras Anteriores'!$DF$6,DF112,'Bitácoras Anteriores'!$DB$29)+SUMIF('Bitácoras Anteriores'!$DF$59,$K$6,'Bitácoras Anteriores'!$DB$82)+SUMIF('Bitácoras Anteriores'!$DF$112,DF112,'Bitácoras Anteriores'!$DB$135)+SUMIF('Bitácoras Anteriores'!$DF$165,DF112,'Bitácoras Anteriores'!$DB$188)+SUMIF('Bitácoras Anteriores'!$DF$218,DF112,'Bitácoras Anteriores'!$DB$241)+SUMIF('Bitácoras Anteriores'!$DF$271,DF112,'Bitácoras Anteriores'!$DB$294)+SUMIF('Bitácoras Anteriores'!$DF$324,DF112,'Bitácoras Anteriores'!$DB$347)+SUMIF('Bitácoras Anteriores'!$FC$6,DF112,'Bitácoras Anteriores'!$EY$29)+SUMIF('Bitácoras Anteriores'!$FC$59,$K$6,'Bitácoras Anteriores'!$EY$82)+SUMIF('Bitácoras Anteriores'!$FC$112,DF112,'Bitácoras Anteriores'!$EY$135)+SUMIF('Bitácoras Anteriores'!$FC$165,DF112,'Bitácoras Anteriores'!$EY$188)+SUMIF('Bitácoras Anteriores'!$FC$218,DF112,'Bitácoras Anteriores'!$EY$241)+SUMIF('Bitácoras Anteriores'!$FC$271,DF112,'Bitácoras Anteriores'!$EY$294)+SUMIF('Bitácoras Anteriores'!$FC$324,DF112,'Bitácoras Anteriores'!$EY$347)</f>
        <v>0</v>
      </c>
      <c r="DB135" s="762"/>
      <c r="DC135" s="762"/>
      <c r="DD135" s="762"/>
      <c r="DE135" s="762"/>
      <c r="DF135" s="762"/>
      <c r="DG135" s="763"/>
      <c r="DH135" s="632"/>
      <c r="DI135" s="767" t="s">
        <v>85</v>
      </c>
      <c r="DJ135" s="607"/>
      <c r="DK135" s="607"/>
      <c r="DL135" s="607"/>
      <c r="DM135" s="607"/>
      <c r="DN135" s="607"/>
      <c r="DO135" s="607"/>
      <c r="DP135" s="607"/>
      <c r="DQ135" s="607"/>
      <c r="DR135" s="607"/>
      <c r="DS135" s="608"/>
      <c r="DT135" s="15"/>
      <c r="DU135" s="773"/>
      <c r="DV135" s="774"/>
      <c r="DW135" s="774"/>
      <c r="DX135" s="774"/>
      <c r="DY135" s="774"/>
      <c r="DZ135" s="770"/>
      <c r="EA135" s="770"/>
      <c r="EB135" s="770"/>
      <c r="EC135" s="770"/>
      <c r="ED135" s="770"/>
      <c r="EE135" s="770"/>
      <c r="EF135" s="770"/>
      <c r="EG135" s="770"/>
      <c r="EH135" s="770"/>
      <c r="EI135" s="770"/>
      <c r="EJ135" s="770"/>
      <c r="EK135" s="770"/>
      <c r="EL135" s="756"/>
      <c r="EM135" s="756"/>
      <c r="EN135" s="756"/>
      <c r="EO135" s="756"/>
      <c r="EP135" s="756"/>
      <c r="EQ135" s="1215"/>
      <c r="ER135" s="1200"/>
      <c r="ES135" s="171"/>
      <c r="ET135" s="757" t="str">
        <f>'Resumen Anual'!$C$33</f>
        <v>Travesía</v>
      </c>
      <c r="EU135" s="758"/>
      <c r="EV135" s="758"/>
      <c r="EW135" s="758"/>
      <c r="EX135" s="761">
        <f>SUMIF('Resumen Anual'!$FE$622,FC112,'Resumen Anual'!$FA$649)+SUMIF('Resumen Anual'!$DH$622,FC112,'Resumen Anual'!$DD$649)+SUMIF('Resumen Anual'!$BI$622,FC112,'Resumen Anual'!$BE$649)+SUMIF('Resumen Anual'!$L$622,FC112,'Resumen Anual'!$H$649)+SUMIF('Resumen Anual'!$FE$566,FC112,'Resumen Anual'!$FA$593)+SUMIF('Resumen Anual'!$DH$566,FC112,'Resumen Anual'!$DD$593)+SUMIF('Resumen Anual'!$BI$566,FC112,'Resumen Anual'!$BE$593)+SUMIF('Resumen Anual'!$L$566,FC112,'Resumen Anual'!$H$593)+SUMIF('Resumen Anual'!$FE$510,FC112,'Resumen Anual'!$FA$537)+SUMIF('Resumen Anual'!$DH$510,FC112,'Resumen Anual'!$DD$537)+SUMIF('Resumen Anual'!$BI$510,FC112,'Resumen Anual'!$BE$537)+SUMIF('Resumen Anual'!$L$510,FC112,'Resumen Anual'!$H$537)+SUMIF('Resumen Anual'!$FE$454,FC112,'Resumen Anual'!$FA$481)+SUMIF('Resumen Anual'!$DH$454,FC112,'Resumen Anual'!$DD$481)+SUMIF('Resumen Anual'!$BI$454,FC112,'Resumen Anual'!$BE$481)+SUMIF('Resumen Anual'!$L$454,FC112,'Resumen Anual'!$H$481)+SUMIF('Resumen Anual'!$FE$398,FC112,'Resumen Anual'!$FA$425)+SUMIF('Resumen Anual'!$DH$398,FC112,'Resumen Anual'!$DD$425)+SUMIF('Resumen Anual'!$BI$398,FC112,'Resumen Anual'!$BE$425)+SUMIF('Resumen Anual'!$L$398,FC112,'Resumen Anual'!$H$425)+SUMIF('Resumen Anual'!$FE$342,FC112,'Resumen Anual'!$FA$369)+SUMIF('Resumen Anual'!$DH$342,FC112,'Resumen Anual'!$DD$369)+SUMIF('Resumen Anual'!$BI$342,FC112,'Resumen Anual'!$BE$369)+SUMIF('Resumen Anual'!$L$342,FC112,'Resumen Anual'!$H$369)+SUMIF('Resumen Anual'!$FE$286,FC112,'Resumen Anual'!$FA$313)+SUMIF('Resumen Anual'!$DH$286,FC112,'Resumen Anual'!$DD$313)+SUMIF('Resumen Anual'!$BI$286,FC112,'Resumen Anual'!$BE$313)+SUMIF('Resumen Anual'!$L$286,FC112,'Resumen Anual'!$H$313)+SUMIF('Resumen Anual'!$FE$230,FC112,'Resumen Anual'!$FA$257)+SUMIF('Resumen Anual'!$DH$230,FC112,'Resumen Anual'!$DD$257)+SUMIF('Resumen Anual'!$BI$230,FC112,'Resumen Anual'!$BE$257)+SUMIF('Resumen Anual'!$L$230,FC112,'Resumen Anual'!$H$257)+SUMIF('Resumen Anual'!$FE$174,FC112,'Resumen Anual'!$FA$201)+SUMIF('Resumen Anual'!$DH$174,FC112,'Resumen Anual'!$DD$201)+SUMIF('Resumen Anual'!$BI$174,FC112,'Resumen Anual'!$BE$201)+SUMIF('Resumen Anual'!$L$174,FC112,'Resumen Anual'!$H$201)+SUMIF('Resumen Anual'!$FE$118,FC112,'Resumen Anual'!$FA$145)+SUMIF('Resumen Anual'!$DH$118,FC112,'Resumen Anual'!$DD$145)+SUMIF('Resumen Anual'!$BI$118,FC112,'Resumen Anual'!$BE$145)+SUMIF('Resumen Anual'!$L$118,FC112,'Resumen Anual'!$H$145)+SUMIF('Resumen Anual'!$FE$62,FC112,'Resumen Anual'!$FA$89)+SUMIF('Resumen Anual'!$DH$62,FC112,'Resumen Anual'!$DD$89)+SUMIF('Resumen Anual'!$BI$62,FC112,'Resumen Anual'!$BE$89)+SUMIF('Resumen Anual'!$L$62,FC112,'Resumen Anual'!$H$89)+SUMIF('Resumen Anual'!$FE$6,FC112,'Resumen Anual'!$FA$33)+SUMIF('Resumen Anual'!$DH$6,FC112,'Resumen Anual'!$DD$33)+SUMIF('Resumen Anual'!$BI$6,FC112,'Resumen Anual'!$BE$33)+SUMIF('Resumen Anual'!$L$6,FC112,'Resumen Anual'!$H$33)+SUMIF('Bitácoras Anteriores'!$K$6,FC112,'Bitácoras Anteriores'!$F$29)+SUMIF('Bitácoras Anteriores'!$K$59,$K$6,'Bitácoras Anteriores'!$F$82)+SUMIF('Bitácoras Anteriores'!$K$112,FC112,'Bitácoras Anteriores'!$F$135)+SUMIF('Bitácoras Anteriores'!$K$165,FC112,'Bitácoras Anteriores'!$F$188)+SUMIF('Bitácoras Anteriores'!$K$218,FC112,'Bitácoras Anteriores'!$F$241)+SUMIF('Bitácoras Anteriores'!$K$271,FC112,'Bitácoras Anteriores'!$F$294)+SUMIF('Bitácoras Anteriores'!$K$324,FC112,'Bitácoras Anteriores'!$F$347)+SUMIF('Bitácoras Anteriores'!$BH$6,FC112,'Bitácoras Anteriores'!$BD$29)+SUMIF('Bitácoras Anteriores'!$BH$59,$K$6,'Bitácoras Anteriores'!$BD$82)+SUMIF('Bitácoras Anteriores'!$BH$112,FC112,'Bitácoras Anteriores'!$BD$135)+SUMIF('Bitácoras Anteriores'!$BH$165,FC112,'Bitácoras Anteriores'!$BD$188)+SUMIF('Bitácoras Anteriores'!$BH$218,FC112,'Bitácoras Anteriores'!$BD$241)+SUMIF('Bitácoras Anteriores'!$BH$271,FC112,'Bitácoras Anteriores'!$BD$294)+SUMIF('Bitácoras Anteriores'!$BH$324,FC112,'Bitácoras Anteriores'!$BD$347)+SUMIF('Bitácoras Anteriores'!$DF$6,FC112,'Bitácoras Anteriores'!$DB$29)+SUMIF('Bitácoras Anteriores'!$DF$59,$K$6,'Bitácoras Anteriores'!$DB$82)+SUMIF('Bitácoras Anteriores'!$DF$112,FC112,'Bitácoras Anteriores'!$DB$135)+SUMIF('Bitácoras Anteriores'!$DF$165,FC112,'Bitácoras Anteriores'!$DB$188)+SUMIF('Bitácoras Anteriores'!$DF$218,FC112,'Bitácoras Anteriores'!$DB$241)+SUMIF('Bitácoras Anteriores'!$DF$271,FC112,'Bitácoras Anteriores'!$DB$294)+SUMIF('Bitácoras Anteriores'!$DF$324,FC112,'Bitácoras Anteriores'!$DB$347)+SUMIF('Bitácoras Anteriores'!$FC$6,FC112,'Bitácoras Anteriores'!$EY$29)+SUMIF('Bitácoras Anteriores'!$FC$59,$K$6,'Bitácoras Anteriores'!$EY$82)+SUMIF('Bitácoras Anteriores'!$FC$112,FC112,'Bitácoras Anteriores'!$EY$135)+SUMIF('Bitácoras Anteriores'!$FC$165,FC112,'Bitácoras Anteriores'!$EY$188)+SUMIF('Bitácoras Anteriores'!$FC$218,FC112,'Bitácoras Anteriores'!$EY$241)+SUMIF('Bitácoras Anteriores'!$FC$271,FC112,'Bitácoras Anteriores'!$EY$294)+SUMIF('Bitácoras Anteriores'!$FC$324,FC112,'Bitácoras Anteriores'!$EY$347)</f>
        <v>0</v>
      </c>
      <c r="EY135" s="762"/>
      <c r="EZ135" s="762"/>
      <c r="FA135" s="762"/>
      <c r="FB135" s="762"/>
      <c r="FC135" s="762"/>
      <c r="FD135" s="763"/>
      <c r="FE135" s="632"/>
      <c r="FF135" s="767" t="s">
        <v>85</v>
      </c>
      <c r="FG135" s="607"/>
      <c r="FH135" s="607"/>
      <c r="FI135" s="607"/>
      <c r="FJ135" s="607"/>
      <c r="FK135" s="607"/>
      <c r="FL135" s="607"/>
      <c r="FM135" s="607"/>
      <c r="FN135" s="607"/>
      <c r="FO135" s="607"/>
      <c r="FP135" s="608"/>
      <c r="FQ135" s="15"/>
      <c r="FR135" s="773"/>
      <c r="FS135" s="774"/>
      <c r="FT135" s="774"/>
      <c r="FU135" s="774"/>
      <c r="FV135" s="774"/>
      <c r="FW135" s="770"/>
      <c r="FX135" s="770"/>
      <c r="FY135" s="770"/>
      <c r="FZ135" s="770"/>
      <c r="GA135" s="770"/>
      <c r="GB135" s="770"/>
      <c r="GC135" s="770"/>
      <c r="GD135" s="770"/>
      <c r="GE135" s="770"/>
      <c r="GF135" s="770"/>
      <c r="GG135" s="770"/>
      <c r="GH135" s="770"/>
      <c r="GI135" s="756"/>
      <c r="GJ135" s="756"/>
      <c r="GK135" s="756"/>
      <c r="GL135" s="756"/>
      <c r="GM135" s="756"/>
      <c r="GN135" s="756"/>
      <c r="GO135" s="1200"/>
    </row>
    <row r="136" spans="1:197" ht="6" customHeight="1" x14ac:dyDescent="0.25">
      <c r="A136" s="171"/>
      <c r="B136" s="759"/>
      <c r="C136" s="760"/>
      <c r="D136" s="760"/>
      <c r="E136" s="760"/>
      <c r="F136" s="764"/>
      <c r="G136" s="765"/>
      <c r="H136" s="765"/>
      <c r="I136" s="765"/>
      <c r="J136" s="765"/>
      <c r="K136" s="765"/>
      <c r="L136" s="766"/>
      <c r="M136" s="632"/>
      <c r="N136" s="768"/>
      <c r="O136" s="609"/>
      <c r="P136" s="609"/>
      <c r="Q136" s="609"/>
      <c r="R136" s="609"/>
      <c r="S136" s="609"/>
      <c r="T136" s="609"/>
      <c r="U136" s="609"/>
      <c r="V136" s="609"/>
      <c r="W136" s="609"/>
      <c r="X136" s="610"/>
      <c r="Y136" s="15"/>
      <c r="Z136" s="752" t="str">
        <f>IF(Portada!$A$1="www.fly-logics.com","Total Años",0)</f>
        <v>Total Años</v>
      </c>
      <c r="AA136" s="753"/>
      <c r="AB136" s="753"/>
      <c r="AC136" s="753"/>
      <c r="AD136" s="753"/>
      <c r="AE136" s="743">
        <f>SUM(AE116:AH135)</f>
        <v>0</v>
      </c>
      <c r="AF136" s="744"/>
      <c r="AG136" s="744"/>
      <c r="AH136" s="745"/>
      <c r="AI136" s="743">
        <f>SUM(AI116:AL135)</f>
        <v>0</v>
      </c>
      <c r="AJ136" s="744"/>
      <c r="AK136" s="744"/>
      <c r="AL136" s="745"/>
      <c r="AM136" s="743">
        <f>SUM(AM116:AP135)</f>
        <v>0</v>
      </c>
      <c r="AN136" s="744"/>
      <c r="AO136" s="744"/>
      <c r="AP136" s="745"/>
      <c r="AQ136" s="746">
        <f>SUM(AQ116:AS135)</f>
        <v>0</v>
      </c>
      <c r="AR136" s="747"/>
      <c r="AS136" s="747"/>
      <c r="AT136" s="746">
        <f>SUM(AT116:AV135)</f>
        <v>0</v>
      </c>
      <c r="AU136" s="747"/>
      <c r="AV136" s="747"/>
      <c r="AW136" s="1200"/>
      <c r="AX136" s="171"/>
      <c r="AY136" s="759"/>
      <c r="AZ136" s="760"/>
      <c r="BA136" s="760"/>
      <c r="BB136" s="760"/>
      <c r="BC136" s="764"/>
      <c r="BD136" s="765"/>
      <c r="BE136" s="765"/>
      <c r="BF136" s="765"/>
      <c r="BG136" s="765"/>
      <c r="BH136" s="765"/>
      <c r="BI136" s="766"/>
      <c r="BJ136" s="632"/>
      <c r="BK136" s="768"/>
      <c r="BL136" s="609"/>
      <c r="BM136" s="609"/>
      <c r="BN136" s="609"/>
      <c r="BO136" s="609"/>
      <c r="BP136" s="609"/>
      <c r="BQ136" s="609"/>
      <c r="BR136" s="609"/>
      <c r="BS136" s="609"/>
      <c r="BT136" s="609"/>
      <c r="BU136" s="610"/>
      <c r="BV136" s="15"/>
      <c r="BW136" s="752" t="str">
        <f>IF(Portada!$A$1="www.fly-logics.com","Total Años",0)</f>
        <v>Total Años</v>
      </c>
      <c r="BX136" s="753"/>
      <c r="BY136" s="753"/>
      <c r="BZ136" s="753"/>
      <c r="CA136" s="753"/>
      <c r="CB136" s="743">
        <f>SUM(CB116:CE135)</f>
        <v>0</v>
      </c>
      <c r="CC136" s="744"/>
      <c r="CD136" s="744"/>
      <c r="CE136" s="745"/>
      <c r="CF136" s="743">
        <f>SUM(CF116:CI135)</f>
        <v>0</v>
      </c>
      <c r="CG136" s="744"/>
      <c r="CH136" s="744"/>
      <c r="CI136" s="745"/>
      <c r="CJ136" s="743">
        <f>SUM(CJ116:CM135)</f>
        <v>0</v>
      </c>
      <c r="CK136" s="744"/>
      <c r="CL136" s="744"/>
      <c r="CM136" s="745"/>
      <c r="CN136" s="746">
        <f>SUM(CN116:CP135)</f>
        <v>0</v>
      </c>
      <c r="CO136" s="747"/>
      <c r="CP136" s="747"/>
      <c r="CQ136" s="746">
        <f>SUM(CQ116:CS135)</f>
        <v>0</v>
      </c>
      <c r="CR136" s="747"/>
      <c r="CS136" s="748"/>
      <c r="CT136" s="1200"/>
      <c r="CU136" s="1199"/>
      <c r="CV136" s="171"/>
      <c r="CW136" s="759"/>
      <c r="CX136" s="760"/>
      <c r="CY136" s="760"/>
      <c r="CZ136" s="760"/>
      <c r="DA136" s="764"/>
      <c r="DB136" s="765"/>
      <c r="DC136" s="765"/>
      <c r="DD136" s="765"/>
      <c r="DE136" s="765"/>
      <c r="DF136" s="765"/>
      <c r="DG136" s="766"/>
      <c r="DH136" s="632"/>
      <c r="DI136" s="768"/>
      <c r="DJ136" s="609"/>
      <c r="DK136" s="609"/>
      <c r="DL136" s="609"/>
      <c r="DM136" s="609"/>
      <c r="DN136" s="609"/>
      <c r="DO136" s="609"/>
      <c r="DP136" s="609"/>
      <c r="DQ136" s="609"/>
      <c r="DR136" s="609"/>
      <c r="DS136" s="610"/>
      <c r="DT136" s="15"/>
      <c r="DU136" s="752" t="str">
        <f>IF(Portada!$A$1="www.fly-logics.com","Total Años",0)</f>
        <v>Total Años</v>
      </c>
      <c r="DV136" s="753"/>
      <c r="DW136" s="753"/>
      <c r="DX136" s="753"/>
      <c r="DY136" s="753"/>
      <c r="DZ136" s="743">
        <f>SUM(DZ116:EC135)</f>
        <v>0</v>
      </c>
      <c r="EA136" s="744"/>
      <c r="EB136" s="744"/>
      <c r="EC136" s="745"/>
      <c r="ED136" s="743">
        <f>SUM(ED116:EG135)</f>
        <v>0</v>
      </c>
      <c r="EE136" s="744"/>
      <c r="EF136" s="744"/>
      <c r="EG136" s="745"/>
      <c r="EH136" s="743">
        <f>SUM(EH116:EK135)</f>
        <v>0</v>
      </c>
      <c r="EI136" s="744"/>
      <c r="EJ136" s="744"/>
      <c r="EK136" s="745"/>
      <c r="EL136" s="746">
        <f>SUM(EL116:EN135)</f>
        <v>0</v>
      </c>
      <c r="EM136" s="747"/>
      <c r="EN136" s="747"/>
      <c r="EO136" s="746">
        <f>SUM(EO116:EQ135)</f>
        <v>0</v>
      </c>
      <c r="EP136" s="747"/>
      <c r="EQ136" s="747"/>
      <c r="ER136" s="1200"/>
      <c r="ES136" s="171"/>
      <c r="ET136" s="759"/>
      <c r="EU136" s="760"/>
      <c r="EV136" s="760"/>
      <c r="EW136" s="760"/>
      <c r="EX136" s="764"/>
      <c r="EY136" s="765"/>
      <c r="EZ136" s="765"/>
      <c r="FA136" s="765"/>
      <c r="FB136" s="765"/>
      <c r="FC136" s="765"/>
      <c r="FD136" s="766"/>
      <c r="FE136" s="632"/>
      <c r="FF136" s="768"/>
      <c r="FG136" s="609"/>
      <c r="FH136" s="609"/>
      <c r="FI136" s="609"/>
      <c r="FJ136" s="609"/>
      <c r="FK136" s="609"/>
      <c r="FL136" s="609"/>
      <c r="FM136" s="609"/>
      <c r="FN136" s="609"/>
      <c r="FO136" s="609"/>
      <c r="FP136" s="610"/>
      <c r="FQ136" s="15"/>
      <c r="FR136" s="752" t="str">
        <f>IF(Portada!$A$1="www.fly-logics.com","Total Años",0)</f>
        <v>Total Años</v>
      </c>
      <c r="FS136" s="753"/>
      <c r="FT136" s="753"/>
      <c r="FU136" s="753"/>
      <c r="FV136" s="753"/>
      <c r="FW136" s="743">
        <f>SUM(FW116:FZ135)</f>
        <v>0</v>
      </c>
      <c r="FX136" s="744"/>
      <c r="FY136" s="744"/>
      <c r="FZ136" s="745"/>
      <c r="GA136" s="743">
        <f>SUM(GA116:GD135)</f>
        <v>0</v>
      </c>
      <c r="GB136" s="744"/>
      <c r="GC136" s="744"/>
      <c r="GD136" s="745"/>
      <c r="GE136" s="743">
        <f>SUM(GE116:GH135)</f>
        <v>0</v>
      </c>
      <c r="GF136" s="744"/>
      <c r="GG136" s="744"/>
      <c r="GH136" s="745"/>
      <c r="GI136" s="746">
        <f>SUM(GI116:GK135)</f>
        <v>0</v>
      </c>
      <c r="GJ136" s="747"/>
      <c r="GK136" s="747"/>
      <c r="GL136" s="746">
        <f>SUM(GL116:GN135)</f>
        <v>0</v>
      </c>
      <c r="GM136" s="747"/>
      <c r="GN136" s="748"/>
      <c r="GO136" s="1200"/>
    </row>
    <row r="137" spans="1:197" ht="2.25" customHeight="1" x14ac:dyDescent="0.25">
      <c r="A137" s="171"/>
      <c r="B137" s="625"/>
      <c r="C137" s="625"/>
      <c r="D137" s="625"/>
      <c r="E137" s="625"/>
      <c r="F137" s="625"/>
      <c r="G137" s="625"/>
      <c r="H137" s="625"/>
      <c r="I137" s="625"/>
      <c r="J137" s="625"/>
      <c r="K137" s="625"/>
      <c r="L137" s="625"/>
      <c r="M137" s="632"/>
      <c r="N137" s="768"/>
      <c r="O137" s="609"/>
      <c r="P137" s="609"/>
      <c r="Q137" s="609"/>
      <c r="R137" s="609"/>
      <c r="S137" s="609"/>
      <c r="T137" s="609"/>
      <c r="U137" s="609"/>
      <c r="V137" s="609"/>
      <c r="W137" s="609"/>
      <c r="X137" s="610"/>
      <c r="Y137" s="15"/>
      <c r="Z137" s="754"/>
      <c r="AA137" s="755"/>
      <c r="AB137" s="755"/>
      <c r="AC137" s="755"/>
      <c r="AD137" s="755"/>
      <c r="AE137" s="743"/>
      <c r="AF137" s="744"/>
      <c r="AG137" s="744"/>
      <c r="AH137" s="745"/>
      <c r="AI137" s="743"/>
      <c r="AJ137" s="744"/>
      <c r="AK137" s="744"/>
      <c r="AL137" s="745"/>
      <c r="AM137" s="743"/>
      <c r="AN137" s="744"/>
      <c r="AO137" s="744"/>
      <c r="AP137" s="745"/>
      <c r="AQ137" s="746"/>
      <c r="AR137" s="747"/>
      <c r="AS137" s="747"/>
      <c r="AT137" s="746"/>
      <c r="AU137" s="747"/>
      <c r="AV137" s="747"/>
      <c r="AW137" s="1200"/>
      <c r="AX137" s="171"/>
      <c r="AY137" s="625"/>
      <c r="AZ137" s="625"/>
      <c r="BA137" s="625"/>
      <c r="BB137" s="625"/>
      <c r="BC137" s="625"/>
      <c r="BD137" s="625"/>
      <c r="BE137" s="625"/>
      <c r="BF137" s="625"/>
      <c r="BG137" s="625"/>
      <c r="BH137" s="625"/>
      <c r="BI137" s="625"/>
      <c r="BJ137" s="632"/>
      <c r="BK137" s="768"/>
      <c r="BL137" s="609"/>
      <c r="BM137" s="609"/>
      <c r="BN137" s="609"/>
      <c r="BO137" s="609"/>
      <c r="BP137" s="609"/>
      <c r="BQ137" s="609"/>
      <c r="BR137" s="609"/>
      <c r="BS137" s="609"/>
      <c r="BT137" s="609"/>
      <c r="BU137" s="610"/>
      <c r="BV137" s="15"/>
      <c r="BW137" s="754"/>
      <c r="BX137" s="755"/>
      <c r="BY137" s="755"/>
      <c r="BZ137" s="755"/>
      <c r="CA137" s="755"/>
      <c r="CB137" s="743"/>
      <c r="CC137" s="744"/>
      <c r="CD137" s="744"/>
      <c r="CE137" s="745"/>
      <c r="CF137" s="743"/>
      <c r="CG137" s="744"/>
      <c r="CH137" s="744"/>
      <c r="CI137" s="745"/>
      <c r="CJ137" s="743"/>
      <c r="CK137" s="744"/>
      <c r="CL137" s="744"/>
      <c r="CM137" s="745"/>
      <c r="CN137" s="746"/>
      <c r="CO137" s="747"/>
      <c r="CP137" s="747"/>
      <c r="CQ137" s="746"/>
      <c r="CR137" s="747"/>
      <c r="CS137" s="748"/>
      <c r="CT137" s="1200"/>
      <c r="CU137" s="1199"/>
      <c r="CV137" s="171"/>
      <c r="CW137" s="625"/>
      <c r="CX137" s="625"/>
      <c r="CY137" s="625"/>
      <c r="CZ137" s="625"/>
      <c r="DA137" s="625"/>
      <c r="DB137" s="625"/>
      <c r="DC137" s="625"/>
      <c r="DD137" s="625"/>
      <c r="DE137" s="625"/>
      <c r="DF137" s="625"/>
      <c r="DG137" s="625"/>
      <c r="DH137" s="632"/>
      <c r="DI137" s="768"/>
      <c r="DJ137" s="609"/>
      <c r="DK137" s="609"/>
      <c r="DL137" s="609"/>
      <c r="DM137" s="609"/>
      <c r="DN137" s="609"/>
      <c r="DO137" s="609"/>
      <c r="DP137" s="609"/>
      <c r="DQ137" s="609"/>
      <c r="DR137" s="609"/>
      <c r="DS137" s="610"/>
      <c r="DT137" s="15"/>
      <c r="DU137" s="754"/>
      <c r="DV137" s="755"/>
      <c r="DW137" s="755"/>
      <c r="DX137" s="755"/>
      <c r="DY137" s="755"/>
      <c r="DZ137" s="743"/>
      <c r="EA137" s="744"/>
      <c r="EB137" s="744"/>
      <c r="EC137" s="745"/>
      <c r="ED137" s="743"/>
      <c r="EE137" s="744"/>
      <c r="EF137" s="744"/>
      <c r="EG137" s="745"/>
      <c r="EH137" s="743"/>
      <c r="EI137" s="744"/>
      <c r="EJ137" s="744"/>
      <c r="EK137" s="745"/>
      <c r="EL137" s="746"/>
      <c r="EM137" s="747"/>
      <c r="EN137" s="747"/>
      <c r="EO137" s="746"/>
      <c r="EP137" s="747"/>
      <c r="EQ137" s="747"/>
      <c r="ER137" s="1200"/>
      <c r="ES137" s="171"/>
      <c r="ET137" s="625"/>
      <c r="EU137" s="625"/>
      <c r="EV137" s="625"/>
      <c r="EW137" s="625"/>
      <c r="EX137" s="625"/>
      <c r="EY137" s="625"/>
      <c r="EZ137" s="625"/>
      <c r="FA137" s="625"/>
      <c r="FB137" s="625"/>
      <c r="FC137" s="625"/>
      <c r="FD137" s="625"/>
      <c r="FE137" s="632"/>
      <c r="FF137" s="768"/>
      <c r="FG137" s="609"/>
      <c r="FH137" s="609"/>
      <c r="FI137" s="609"/>
      <c r="FJ137" s="609"/>
      <c r="FK137" s="609"/>
      <c r="FL137" s="609"/>
      <c r="FM137" s="609"/>
      <c r="FN137" s="609"/>
      <c r="FO137" s="609"/>
      <c r="FP137" s="610"/>
      <c r="FQ137" s="15"/>
      <c r="FR137" s="754"/>
      <c r="FS137" s="755"/>
      <c r="FT137" s="755"/>
      <c r="FU137" s="755"/>
      <c r="FV137" s="755"/>
      <c r="FW137" s="743"/>
      <c r="FX137" s="744"/>
      <c r="FY137" s="744"/>
      <c r="FZ137" s="745"/>
      <c r="GA137" s="743"/>
      <c r="GB137" s="744"/>
      <c r="GC137" s="744"/>
      <c r="GD137" s="745"/>
      <c r="GE137" s="743"/>
      <c r="GF137" s="744"/>
      <c r="GG137" s="744"/>
      <c r="GH137" s="745"/>
      <c r="GI137" s="746"/>
      <c r="GJ137" s="747"/>
      <c r="GK137" s="747"/>
      <c r="GL137" s="746"/>
      <c r="GM137" s="747"/>
      <c r="GN137" s="748"/>
      <c r="GO137" s="1200"/>
    </row>
    <row r="138" spans="1:197" ht="8.25" customHeight="1" x14ac:dyDescent="0.25">
      <c r="A138" s="171"/>
      <c r="B138" s="183" t="str">
        <f>Bitácora!$J$3</f>
        <v>MONO-MOTOR</v>
      </c>
      <c r="C138" s="184" t="str">
        <f>Bitácora!$K$3</f>
        <v>MULTI-MOTOR</v>
      </c>
      <c r="D138" s="184" t="str">
        <f>Bitácora!$L$3</f>
        <v>TURBO-HÉLICE</v>
      </c>
      <c r="E138" s="184" t="str">
        <f>Bitácora!$M$3</f>
        <v>TURBO-JET</v>
      </c>
      <c r="F138" s="184" t="str">
        <f>Bitácora!$N$3</f>
        <v>LSA</v>
      </c>
      <c r="G138" s="184" t="str">
        <f>Bitácora!$O$2</f>
        <v>HELICÓPTERO</v>
      </c>
      <c r="H138" s="184" t="str">
        <f>Bitácora!$P$2</f>
        <v>PLANEADOR</v>
      </c>
      <c r="I138" s="184" t="str">
        <f>Bitácora!$Q$2</f>
        <v>OTROS</v>
      </c>
      <c r="J138" s="185"/>
      <c r="K138" s="186"/>
      <c r="L138" s="187" t="s">
        <v>86</v>
      </c>
      <c r="M138" s="16"/>
      <c r="N138" s="769"/>
      <c r="O138" s="611"/>
      <c r="P138" s="611"/>
      <c r="Q138" s="611"/>
      <c r="R138" s="611"/>
      <c r="S138" s="611"/>
      <c r="T138" s="611"/>
      <c r="U138" s="611"/>
      <c r="V138" s="611"/>
      <c r="W138" s="611"/>
      <c r="X138" s="612"/>
      <c r="Y138" s="15"/>
      <c r="Z138" s="754"/>
      <c r="AA138" s="755"/>
      <c r="AB138" s="755"/>
      <c r="AC138" s="755"/>
      <c r="AD138" s="755"/>
      <c r="AE138" s="743"/>
      <c r="AF138" s="744"/>
      <c r="AG138" s="744"/>
      <c r="AH138" s="745"/>
      <c r="AI138" s="743"/>
      <c r="AJ138" s="744"/>
      <c r="AK138" s="744"/>
      <c r="AL138" s="745"/>
      <c r="AM138" s="743"/>
      <c r="AN138" s="744"/>
      <c r="AO138" s="744"/>
      <c r="AP138" s="745"/>
      <c r="AQ138" s="746"/>
      <c r="AR138" s="747"/>
      <c r="AS138" s="747"/>
      <c r="AT138" s="749"/>
      <c r="AU138" s="750"/>
      <c r="AV138" s="750"/>
      <c r="AW138" s="1200"/>
      <c r="AX138" s="171"/>
      <c r="AY138" s="183" t="str">
        <f>Bitácora!$J$3</f>
        <v>MONO-MOTOR</v>
      </c>
      <c r="AZ138" s="184" t="str">
        <f>Bitácora!$K$3</f>
        <v>MULTI-MOTOR</v>
      </c>
      <c r="BA138" s="184" t="str">
        <f>Bitácora!$L$3</f>
        <v>TURBO-HÉLICE</v>
      </c>
      <c r="BB138" s="184" t="str">
        <f>Bitácora!$M$3</f>
        <v>TURBO-JET</v>
      </c>
      <c r="BC138" s="184" t="str">
        <f>Bitácora!$N$3</f>
        <v>LSA</v>
      </c>
      <c r="BD138" s="184" t="str">
        <f>Bitácora!$O$2</f>
        <v>HELICÓPTERO</v>
      </c>
      <c r="BE138" s="184" t="str">
        <f>Bitácora!$P$2</f>
        <v>PLANEADOR</v>
      </c>
      <c r="BF138" s="184" t="str">
        <f>Bitácora!$Q$2</f>
        <v>OTROS</v>
      </c>
      <c r="BG138" s="185"/>
      <c r="BH138" s="186"/>
      <c r="BI138" s="187" t="s">
        <v>86</v>
      </c>
      <c r="BJ138" s="16"/>
      <c r="BK138" s="769"/>
      <c r="BL138" s="611"/>
      <c r="BM138" s="611"/>
      <c r="BN138" s="611"/>
      <c r="BO138" s="611"/>
      <c r="BP138" s="611"/>
      <c r="BQ138" s="611"/>
      <c r="BR138" s="611"/>
      <c r="BS138" s="611"/>
      <c r="BT138" s="611"/>
      <c r="BU138" s="612"/>
      <c r="BV138" s="15"/>
      <c r="BW138" s="754"/>
      <c r="BX138" s="755"/>
      <c r="BY138" s="755"/>
      <c r="BZ138" s="755"/>
      <c r="CA138" s="755"/>
      <c r="CB138" s="743"/>
      <c r="CC138" s="744"/>
      <c r="CD138" s="744"/>
      <c r="CE138" s="745"/>
      <c r="CF138" s="743"/>
      <c r="CG138" s="744"/>
      <c r="CH138" s="744"/>
      <c r="CI138" s="745"/>
      <c r="CJ138" s="743"/>
      <c r="CK138" s="744"/>
      <c r="CL138" s="744"/>
      <c r="CM138" s="745"/>
      <c r="CN138" s="746"/>
      <c r="CO138" s="747"/>
      <c r="CP138" s="747"/>
      <c r="CQ138" s="749"/>
      <c r="CR138" s="750"/>
      <c r="CS138" s="751"/>
      <c r="CT138" s="1200"/>
      <c r="CU138" s="1199"/>
      <c r="CV138" s="171"/>
      <c r="CW138" s="183" t="str">
        <f>Bitácora!$J$3</f>
        <v>MONO-MOTOR</v>
      </c>
      <c r="CX138" s="184" t="str">
        <f>Bitácora!$K$3</f>
        <v>MULTI-MOTOR</v>
      </c>
      <c r="CY138" s="184" t="str">
        <f>Bitácora!$L$3</f>
        <v>TURBO-HÉLICE</v>
      </c>
      <c r="CZ138" s="184" t="str">
        <f>Bitácora!$M$3</f>
        <v>TURBO-JET</v>
      </c>
      <c r="DA138" s="184" t="str">
        <f>Bitácora!$N$3</f>
        <v>LSA</v>
      </c>
      <c r="DB138" s="184" t="str">
        <f>Bitácora!$O$2</f>
        <v>HELICÓPTERO</v>
      </c>
      <c r="DC138" s="184" t="str">
        <f>Bitácora!$P$2</f>
        <v>PLANEADOR</v>
      </c>
      <c r="DD138" s="184" t="str">
        <f>Bitácora!$Q$2</f>
        <v>OTROS</v>
      </c>
      <c r="DE138" s="185"/>
      <c r="DF138" s="186"/>
      <c r="DG138" s="187" t="s">
        <v>86</v>
      </c>
      <c r="DH138" s="16"/>
      <c r="DI138" s="769"/>
      <c r="DJ138" s="611"/>
      <c r="DK138" s="611"/>
      <c r="DL138" s="611"/>
      <c r="DM138" s="611"/>
      <c r="DN138" s="611"/>
      <c r="DO138" s="611"/>
      <c r="DP138" s="611"/>
      <c r="DQ138" s="611"/>
      <c r="DR138" s="611"/>
      <c r="DS138" s="612"/>
      <c r="DT138" s="15"/>
      <c r="DU138" s="754"/>
      <c r="DV138" s="755"/>
      <c r="DW138" s="755"/>
      <c r="DX138" s="755"/>
      <c r="DY138" s="755"/>
      <c r="DZ138" s="743"/>
      <c r="EA138" s="744"/>
      <c r="EB138" s="744"/>
      <c r="EC138" s="745"/>
      <c r="ED138" s="743"/>
      <c r="EE138" s="744"/>
      <c r="EF138" s="744"/>
      <c r="EG138" s="745"/>
      <c r="EH138" s="743"/>
      <c r="EI138" s="744"/>
      <c r="EJ138" s="744"/>
      <c r="EK138" s="745"/>
      <c r="EL138" s="746"/>
      <c r="EM138" s="747"/>
      <c r="EN138" s="747"/>
      <c r="EO138" s="749"/>
      <c r="EP138" s="750"/>
      <c r="EQ138" s="750"/>
      <c r="ER138" s="1200"/>
      <c r="ES138" s="171"/>
      <c r="ET138" s="183" t="str">
        <f>Bitácora!$J$3</f>
        <v>MONO-MOTOR</v>
      </c>
      <c r="EU138" s="184" t="str">
        <f>Bitácora!$K$3</f>
        <v>MULTI-MOTOR</v>
      </c>
      <c r="EV138" s="184" t="str">
        <f>Bitácora!$L$3</f>
        <v>TURBO-HÉLICE</v>
      </c>
      <c r="EW138" s="184" t="str">
        <f>Bitácora!$M$3</f>
        <v>TURBO-JET</v>
      </c>
      <c r="EX138" s="184" t="str">
        <f>Bitácora!$N$3</f>
        <v>LSA</v>
      </c>
      <c r="EY138" s="184" t="str">
        <f>Bitácora!$O$2</f>
        <v>HELICÓPTERO</v>
      </c>
      <c r="EZ138" s="184" t="str">
        <f>Bitácora!$P$2</f>
        <v>PLANEADOR</v>
      </c>
      <c r="FA138" s="184" t="str">
        <f>Bitácora!$Q$2</f>
        <v>OTROS</v>
      </c>
      <c r="FB138" s="185"/>
      <c r="FC138" s="186"/>
      <c r="FD138" s="187" t="s">
        <v>86</v>
      </c>
      <c r="FE138" s="16"/>
      <c r="FF138" s="769"/>
      <c r="FG138" s="611"/>
      <c r="FH138" s="611"/>
      <c r="FI138" s="611"/>
      <c r="FJ138" s="611"/>
      <c r="FK138" s="611"/>
      <c r="FL138" s="611"/>
      <c r="FM138" s="611"/>
      <c r="FN138" s="611"/>
      <c r="FO138" s="611"/>
      <c r="FP138" s="612"/>
      <c r="FQ138" s="15"/>
      <c r="FR138" s="754"/>
      <c r="FS138" s="755"/>
      <c r="FT138" s="755"/>
      <c r="FU138" s="755"/>
      <c r="FV138" s="755"/>
      <c r="FW138" s="743"/>
      <c r="FX138" s="744"/>
      <c r="FY138" s="744"/>
      <c r="FZ138" s="745"/>
      <c r="GA138" s="743"/>
      <c r="GB138" s="744"/>
      <c r="GC138" s="744"/>
      <c r="GD138" s="745"/>
      <c r="GE138" s="743"/>
      <c r="GF138" s="744"/>
      <c r="GG138" s="744"/>
      <c r="GH138" s="745"/>
      <c r="GI138" s="746"/>
      <c r="GJ138" s="747"/>
      <c r="GK138" s="747"/>
      <c r="GL138" s="749"/>
      <c r="GM138" s="750"/>
      <c r="GN138" s="751"/>
      <c r="GO138" s="1200"/>
    </row>
    <row r="139" spans="1:197" ht="3" customHeight="1" x14ac:dyDescent="0.25">
      <c r="A139" s="171"/>
      <c r="B139" s="625"/>
      <c r="C139" s="625"/>
      <c r="D139" s="625"/>
      <c r="E139" s="625"/>
      <c r="F139" s="625"/>
      <c r="G139" s="625"/>
      <c r="H139" s="625"/>
      <c r="I139" s="625"/>
      <c r="J139" s="625"/>
      <c r="K139" s="625"/>
      <c r="L139" s="625"/>
      <c r="M139" s="625"/>
      <c r="N139" s="657"/>
      <c r="O139" s="657"/>
      <c r="P139" s="657"/>
      <c r="Q139" s="657"/>
      <c r="R139" s="657"/>
      <c r="S139" s="657"/>
      <c r="T139" s="657"/>
      <c r="U139" s="657"/>
      <c r="V139" s="657"/>
      <c r="W139" s="657"/>
      <c r="X139" s="657"/>
      <c r="Y139" s="15"/>
      <c r="Z139" s="17"/>
      <c r="AA139" s="2" t="str">
        <f>AE112</f>
        <v>PIC</v>
      </c>
      <c r="AB139" s="2" t="str">
        <f>AI112</f>
        <v>SIC</v>
      </c>
      <c r="AC139" s="2" t="str">
        <f>AM112</f>
        <v>INSTRU.</v>
      </c>
      <c r="AD139" s="18"/>
      <c r="AE139" s="18"/>
      <c r="AF139" s="18"/>
      <c r="AG139" s="18"/>
      <c r="AH139" s="18"/>
      <c r="AI139" s="18"/>
      <c r="AJ139" s="18"/>
      <c r="AK139" s="18"/>
      <c r="AL139" s="18"/>
      <c r="AM139" s="18"/>
      <c r="AN139" s="18"/>
      <c r="AO139" s="18"/>
      <c r="AP139" s="18"/>
      <c r="AQ139" s="18"/>
      <c r="AR139" s="18"/>
      <c r="AS139" s="18"/>
      <c r="AT139" s="18"/>
      <c r="AU139" s="18"/>
      <c r="AV139" s="18"/>
      <c r="AW139" s="1200"/>
      <c r="AX139" s="171"/>
      <c r="AY139" s="625"/>
      <c r="AZ139" s="625"/>
      <c r="BA139" s="625"/>
      <c r="BB139" s="625"/>
      <c r="BC139" s="625"/>
      <c r="BD139" s="625"/>
      <c r="BE139" s="625"/>
      <c r="BF139" s="625"/>
      <c r="BG139" s="625"/>
      <c r="BH139" s="625"/>
      <c r="BI139" s="625"/>
      <c r="BJ139" s="625"/>
      <c r="BK139" s="657"/>
      <c r="BL139" s="657"/>
      <c r="BM139" s="657"/>
      <c r="BN139" s="657"/>
      <c r="BO139" s="657"/>
      <c r="BP139" s="657"/>
      <c r="BQ139" s="657"/>
      <c r="BR139" s="657"/>
      <c r="BS139" s="657"/>
      <c r="BT139" s="657"/>
      <c r="BU139" s="657"/>
      <c r="BV139" s="15"/>
      <c r="BW139" s="17"/>
      <c r="BX139" s="2" t="str">
        <f>CB112</f>
        <v>PIC</v>
      </c>
      <c r="BY139" s="2" t="str">
        <f>CF112</f>
        <v>SIC</v>
      </c>
      <c r="BZ139" s="2" t="str">
        <f>CJ112</f>
        <v>INSTRU.</v>
      </c>
      <c r="CA139" s="18"/>
      <c r="CB139" s="18"/>
      <c r="CC139" s="18"/>
      <c r="CD139" s="18"/>
      <c r="CE139" s="18"/>
      <c r="CF139" s="18"/>
      <c r="CG139" s="18"/>
      <c r="CH139" s="18"/>
      <c r="CI139" s="18"/>
      <c r="CJ139" s="18"/>
      <c r="CK139" s="18"/>
      <c r="CL139" s="18"/>
      <c r="CM139" s="18"/>
      <c r="CN139" s="18"/>
      <c r="CO139" s="18"/>
      <c r="CP139" s="18"/>
      <c r="CQ139" s="18"/>
      <c r="CR139" s="18"/>
      <c r="CS139" s="19"/>
      <c r="CT139" s="1200"/>
      <c r="CU139" s="1199"/>
      <c r="CV139" s="171"/>
      <c r="CW139" s="625"/>
      <c r="CX139" s="625"/>
      <c r="CY139" s="625"/>
      <c r="CZ139" s="625"/>
      <c r="DA139" s="625"/>
      <c r="DB139" s="625"/>
      <c r="DC139" s="625"/>
      <c r="DD139" s="625"/>
      <c r="DE139" s="625"/>
      <c r="DF139" s="625"/>
      <c r="DG139" s="625"/>
      <c r="DH139" s="625"/>
      <c r="DI139" s="657"/>
      <c r="DJ139" s="657"/>
      <c r="DK139" s="657"/>
      <c r="DL139" s="657"/>
      <c r="DM139" s="657"/>
      <c r="DN139" s="657"/>
      <c r="DO139" s="657"/>
      <c r="DP139" s="657"/>
      <c r="DQ139" s="657"/>
      <c r="DR139" s="657"/>
      <c r="DS139" s="657"/>
      <c r="DT139" s="15"/>
      <c r="DU139" s="17"/>
      <c r="DV139" s="2" t="str">
        <f>DZ112</f>
        <v>PIC</v>
      </c>
      <c r="DW139" s="2" t="str">
        <f>ED112</f>
        <v>SIC</v>
      </c>
      <c r="DX139" s="2" t="str">
        <f>EH112</f>
        <v>INSTRU.</v>
      </c>
      <c r="DY139" s="18"/>
      <c r="DZ139" s="18"/>
      <c r="EA139" s="18"/>
      <c r="EB139" s="18"/>
      <c r="EC139" s="18"/>
      <c r="ED139" s="18"/>
      <c r="EE139" s="18"/>
      <c r="EF139" s="18"/>
      <c r="EG139" s="18"/>
      <c r="EH139" s="18"/>
      <c r="EI139" s="18"/>
      <c r="EJ139" s="18"/>
      <c r="EK139" s="18"/>
      <c r="EL139" s="18"/>
      <c r="EM139" s="18"/>
      <c r="EN139" s="18"/>
      <c r="EO139" s="18"/>
      <c r="EP139" s="18"/>
      <c r="EQ139" s="18"/>
      <c r="ER139" s="1200"/>
      <c r="ES139" s="171"/>
      <c r="ET139" s="625"/>
      <c r="EU139" s="625"/>
      <c r="EV139" s="625"/>
      <c r="EW139" s="625"/>
      <c r="EX139" s="625"/>
      <c r="EY139" s="625"/>
      <c r="EZ139" s="625"/>
      <c r="FA139" s="625"/>
      <c r="FB139" s="625"/>
      <c r="FC139" s="625"/>
      <c r="FD139" s="625"/>
      <c r="FE139" s="625"/>
      <c r="FF139" s="657"/>
      <c r="FG139" s="657"/>
      <c r="FH139" s="657"/>
      <c r="FI139" s="657"/>
      <c r="FJ139" s="657"/>
      <c r="FK139" s="657"/>
      <c r="FL139" s="657"/>
      <c r="FM139" s="657"/>
      <c r="FN139" s="657"/>
      <c r="FO139" s="657"/>
      <c r="FP139" s="657"/>
      <c r="FQ139" s="15"/>
      <c r="FR139" s="17"/>
      <c r="FS139" s="2" t="str">
        <f>FW112</f>
        <v>PIC</v>
      </c>
      <c r="FT139" s="2" t="str">
        <f>GA112</f>
        <v>SIC</v>
      </c>
      <c r="FU139" s="2" t="str">
        <f>GE112</f>
        <v>INSTRU.</v>
      </c>
      <c r="FV139" s="18"/>
      <c r="FW139" s="18"/>
      <c r="FX139" s="18"/>
      <c r="FY139" s="18"/>
      <c r="FZ139" s="18"/>
      <c r="GA139" s="18"/>
      <c r="GB139" s="18"/>
      <c r="GC139" s="18"/>
      <c r="GD139" s="18"/>
      <c r="GE139" s="18"/>
      <c r="GF139" s="18"/>
      <c r="GG139" s="18"/>
      <c r="GH139" s="18"/>
      <c r="GI139" s="18"/>
      <c r="GJ139" s="18"/>
      <c r="GK139" s="18"/>
      <c r="GL139" s="18"/>
      <c r="GM139" s="18"/>
      <c r="GN139" s="19"/>
      <c r="GO139" s="1200"/>
    </row>
    <row r="140" spans="1:197" ht="8.25" customHeight="1" x14ac:dyDescent="0.25">
      <c r="A140" s="171"/>
      <c r="B140" s="724" t="str">
        <f>'Resumen Anual'!$C$38</f>
        <v>APROXIMACIONES</v>
      </c>
      <c r="C140" s="725"/>
      <c r="D140" s="725"/>
      <c r="E140" s="725"/>
      <c r="F140" s="725"/>
      <c r="G140" s="725"/>
      <c r="H140" s="725"/>
      <c r="I140" s="725"/>
      <c r="J140" s="725"/>
      <c r="K140" s="725"/>
      <c r="L140" s="725"/>
      <c r="M140" s="725"/>
      <c r="N140" s="725"/>
      <c r="O140" s="730" t="str">
        <f>IF(Portada!$A$1="www.fly-logics.com","APP",0)</f>
        <v>APP</v>
      </c>
      <c r="P140" s="731"/>
      <c r="Q140" s="731"/>
      <c r="R140" s="736">
        <f>SUMIF('Resumen Anual'!$FE$622,K112,'Resumen Anual'!$FN$654)+SUMIF('Resumen Anual'!$DH$622,K112,'Resumen Anual'!$DQ$654)+SUMIF('Resumen Anual'!$BI$622,K112,'Resumen Anual'!$BR$654)+SUMIF('Resumen Anual'!$L$622,K112,'Resumen Anual'!$U$654)+SUMIF('Resumen Anual'!$FE$566,K112,'Resumen Anual'!$FN$598)+SUMIF('Resumen Anual'!$DH$566,K112,'Resumen Anual'!$DQ$598)+SUMIF('Resumen Anual'!$BI$566,K112,'Resumen Anual'!$BR$598)+SUMIF('Resumen Anual'!$L$566,K112,'Resumen Anual'!$U$598)+SUMIF('Resumen Anual'!$FE$510,K112,'Resumen Anual'!$FN$542)+SUMIF('Resumen Anual'!$DH$510,K112,'Resumen Anual'!$DQ$542)+SUMIF('Resumen Anual'!$BI$510,K112,'Resumen Anual'!$BR$542)+SUMIF('Resumen Anual'!$L$510,K112,'Resumen Anual'!$U$542)+SUMIF('Resumen Anual'!$FE$454,K112,'Resumen Anual'!$FN$486)+SUMIF('Resumen Anual'!$DH$454,K112,'Resumen Anual'!$DQ$486)+SUMIF('Resumen Anual'!$BI$454,K112,'Resumen Anual'!$BR$486)+SUMIF('Resumen Anual'!$L$454,K112,'Resumen Anual'!$U$486)+SUMIF('Resumen Anual'!$FE$398,K112,'Resumen Anual'!$FN$430)+SUMIF('Resumen Anual'!$DH$398,K112,'Resumen Anual'!$DQ$430)+SUMIF('Resumen Anual'!$BI$398,K112,'Resumen Anual'!$BR$430)+SUMIF('Resumen Anual'!$L$398,K112,'Resumen Anual'!$U$430)+SUMIF('Resumen Anual'!$FE$342,K112,'Resumen Anual'!$FN$374)+SUMIF('Resumen Anual'!$DH$342,K112,'Resumen Anual'!$DQ$374)+SUMIF('Resumen Anual'!$BI$342,K112,'Resumen Anual'!$BR$374)+SUMIF('Resumen Anual'!$L$342,K112,'Resumen Anual'!$U$374)+SUMIF('Resumen Anual'!$FE$286,K112,'Resumen Anual'!$FN$318)+SUMIF('Resumen Anual'!$DH$286,K112,'Resumen Anual'!$DQ$318)+SUMIF('Resumen Anual'!$BI$286,K112,'Resumen Anual'!$BR$318)+SUMIF('Resumen Anual'!$L$286,K112,'Resumen Anual'!$U$318)+SUMIF('Resumen Anual'!$FE$230,K112,'Resumen Anual'!$FN$262)+SUMIF('Resumen Anual'!$DH$230,K112,'Resumen Anual'!$DQ$262)+SUMIF('Resumen Anual'!$BI$230,K112,'Resumen Anual'!$BR$262)+SUMIF('Resumen Anual'!$L$230,K112,'Resumen Anual'!$U$262)+SUMIF('Resumen Anual'!$FE$174,K112,'Resumen Anual'!$FN$206)+SUMIF('Resumen Anual'!$DH$174,K112,'Resumen Anual'!$DQ$206)+SUMIF('Resumen Anual'!$BI$174,K112,'Resumen Anual'!$BR$206)+SUMIF('Resumen Anual'!$L$174,K112,'Resumen Anual'!$U$206)+SUMIF('Resumen Anual'!$FE$118,K112,'Resumen Anual'!$FN$150)+SUMIF('Resumen Anual'!$DH$118,K112,'Resumen Anual'!$DQ$150)+SUMIF('Resumen Anual'!$BI$118,K112,'Resumen Anual'!$BR$150)+SUMIF('Resumen Anual'!$L$118,K112,'Resumen Anual'!$U$150)+SUMIF('Resumen Anual'!$FE$62,K112,'Resumen Anual'!$FN$94)+SUMIF('Resumen Anual'!$DH$62,K112,'Resumen Anual'!$DQ$94)+SUMIF('Resumen Anual'!$BI$62,K112,'Resumen Anual'!$BR$94)+SUMIF('Resumen Anual'!$L$62,K112,'Resumen Anual'!$U$94)+SUMIF('Resumen Anual'!$FE$6,K112,'Resumen Anual'!$FN$38)+SUMIF('Resumen Anual'!$DH$6,K112,'Resumen Anual'!$DQ$38)+SUMIF('Resumen Anual'!$BI$6,K112,'Resumen Anual'!$BR$38)+SUMIF('Resumen Anual'!$L$6,K112,'Resumen Anual'!$U$38)</f>
        <v>0</v>
      </c>
      <c r="S140" s="736"/>
      <c r="T140" s="736"/>
      <c r="U140" s="736"/>
      <c r="V140" s="736"/>
      <c r="W140" s="736"/>
      <c r="X140" s="736"/>
      <c r="Y140" s="15"/>
      <c r="Z140" s="737" t="str">
        <f>IF(Portada!$A$1="www.fly-logics.com","REGISTRO AVIONES MÁS USADOS",0)</f>
        <v>REGISTRO AVIONES MÁS USADOS</v>
      </c>
      <c r="AA140" s="738"/>
      <c r="AB140" s="738"/>
      <c r="AC140" s="738"/>
      <c r="AD140" s="738"/>
      <c r="AE140" s="738"/>
      <c r="AF140" s="738"/>
      <c r="AG140" s="738"/>
      <c r="AH140" s="738"/>
      <c r="AI140" s="738"/>
      <c r="AJ140" s="738"/>
      <c r="AK140" s="738"/>
      <c r="AL140" s="738"/>
      <c r="AM140" s="738"/>
      <c r="AN140" s="738"/>
      <c r="AO140" s="738"/>
      <c r="AP140" s="738"/>
      <c r="AQ140" s="738"/>
      <c r="AR140" s="738"/>
      <c r="AS140" s="738"/>
      <c r="AT140" s="738"/>
      <c r="AU140" s="738"/>
      <c r="AV140" s="738"/>
      <c r="AW140" s="1200"/>
      <c r="AX140" s="171"/>
      <c r="AY140" s="724" t="str">
        <f>'Resumen Anual'!$C$38</f>
        <v>APROXIMACIONES</v>
      </c>
      <c r="AZ140" s="725"/>
      <c r="BA140" s="725"/>
      <c r="BB140" s="725"/>
      <c r="BC140" s="725"/>
      <c r="BD140" s="725"/>
      <c r="BE140" s="725"/>
      <c r="BF140" s="725"/>
      <c r="BG140" s="725"/>
      <c r="BH140" s="725"/>
      <c r="BI140" s="725"/>
      <c r="BJ140" s="725"/>
      <c r="BK140" s="725"/>
      <c r="BL140" s="730" t="str">
        <f>IF(Portada!$A$1="www.fly-logics.com","APP",0)</f>
        <v>APP</v>
      </c>
      <c r="BM140" s="731"/>
      <c r="BN140" s="731"/>
      <c r="BO140" s="736">
        <f>SUMIF('Resumen Anual'!$FE$622,BH112,'Resumen Anual'!$FN$654)+SUMIF('Resumen Anual'!$DH$622,BH112,'Resumen Anual'!$DQ$654)+SUMIF('Resumen Anual'!$BI$622,BH112,'Resumen Anual'!$BR$654)+SUMIF('Resumen Anual'!$L$622,BH112,'Resumen Anual'!$U$654)+SUMIF('Resumen Anual'!$FE$566,BH112,'Resumen Anual'!$FN$598)+SUMIF('Resumen Anual'!$DH$566,BH112,'Resumen Anual'!$DQ$598)+SUMIF('Resumen Anual'!$BI$566,BH112,'Resumen Anual'!$BR$598)+SUMIF('Resumen Anual'!$L$566,BH112,'Resumen Anual'!$U$598)+SUMIF('Resumen Anual'!$FE$510,BH112,'Resumen Anual'!$FN$542)+SUMIF('Resumen Anual'!$DH$510,BH112,'Resumen Anual'!$DQ$542)+SUMIF('Resumen Anual'!$BI$510,BH112,'Resumen Anual'!$BR$542)+SUMIF('Resumen Anual'!$L$510,BH112,'Resumen Anual'!$U$542)+SUMIF('Resumen Anual'!$FE$454,BH112,'Resumen Anual'!$FN$486)+SUMIF('Resumen Anual'!$DH$454,BH112,'Resumen Anual'!$DQ$486)+SUMIF('Resumen Anual'!$BI$454,BH112,'Resumen Anual'!$BR$486)+SUMIF('Resumen Anual'!$L$454,BH112,'Resumen Anual'!$U$486)+SUMIF('Resumen Anual'!$FE$398,BH112,'Resumen Anual'!$FN$430)+SUMIF('Resumen Anual'!$DH$398,BH112,'Resumen Anual'!$DQ$430)+SUMIF('Resumen Anual'!$BI$398,BH112,'Resumen Anual'!$BR$430)+SUMIF('Resumen Anual'!$L$398,BH112,'Resumen Anual'!$U$430)+SUMIF('Resumen Anual'!$FE$342,BH112,'Resumen Anual'!$FN$374)+SUMIF('Resumen Anual'!$DH$342,BH112,'Resumen Anual'!$DQ$374)+SUMIF('Resumen Anual'!$BI$342,BH112,'Resumen Anual'!$BR$374)+SUMIF('Resumen Anual'!$L$342,BH112,'Resumen Anual'!$U$374)+SUMIF('Resumen Anual'!$FE$286,BH112,'Resumen Anual'!$FN$318)+SUMIF('Resumen Anual'!$DH$286,BH112,'Resumen Anual'!$DQ$318)+SUMIF('Resumen Anual'!$BI$286,BH112,'Resumen Anual'!$BR$318)+SUMIF('Resumen Anual'!$L$286,BH112,'Resumen Anual'!$U$318)+SUMIF('Resumen Anual'!$FE$230,BH112,'Resumen Anual'!$FN$262)+SUMIF('Resumen Anual'!$DH$230,BH112,'Resumen Anual'!$DQ$262)+SUMIF('Resumen Anual'!$BI$230,BH112,'Resumen Anual'!$BR$262)+SUMIF('Resumen Anual'!$L$230,BH112,'Resumen Anual'!$U$262)+SUMIF('Resumen Anual'!$FE$174,BH112,'Resumen Anual'!$FN$206)+SUMIF('Resumen Anual'!$DH$174,BH112,'Resumen Anual'!$DQ$206)+SUMIF('Resumen Anual'!$BI$174,BH112,'Resumen Anual'!$BR$206)+SUMIF('Resumen Anual'!$L$174,BH112,'Resumen Anual'!$U$206)+SUMIF('Resumen Anual'!$FE$118,BH112,'Resumen Anual'!$FN$150)+SUMIF('Resumen Anual'!$DH$118,BH112,'Resumen Anual'!$DQ$150)+SUMIF('Resumen Anual'!$BI$118,BH112,'Resumen Anual'!$BR$150)+SUMIF('Resumen Anual'!$L$118,BH112,'Resumen Anual'!$U$150)+SUMIF('Resumen Anual'!$FE$62,BH112,'Resumen Anual'!$FN$94)+SUMIF('Resumen Anual'!$DH$62,BH112,'Resumen Anual'!$DQ$94)+SUMIF('Resumen Anual'!$BI$62,BH112,'Resumen Anual'!$BR$94)+SUMIF('Resumen Anual'!$L$62,BH112,'Resumen Anual'!$U$94)+SUMIF('Resumen Anual'!$FE$6,BH112,'Resumen Anual'!$FN$38)+SUMIF('Resumen Anual'!$DH$6,BH112,'Resumen Anual'!$DQ$38)+SUMIF('Resumen Anual'!$BI$6,BH112,'Resumen Anual'!$BR$38)+SUMIF('Resumen Anual'!$L$6,BH112,'Resumen Anual'!$U$38)</f>
        <v>0</v>
      </c>
      <c r="BP140" s="736"/>
      <c r="BQ140" s="736"/>
      <c r="BR140" s="736"/>
      <c r="BS140" s="736"/>
      <c r="BT140" s="736"/>
      <c r="BU140" s="736"/>
      <c r="BV140" s="15"/>
      <c r="BW140" s="737" t="str">
        <f>IF(Portada!$A$1="www.fly-logics.com","REGISTRO AVIONES MÁS USADOS",0)</f>
        <v>REGISTRO AVIONES MÁS USADOS</v>
      </c>
      <c r="BX140" s="738"/>
      <c r="BY140" s="738"/>
      <c r="BZ140" s="738"/>
      <c r="CA140" s="738"/>
      <c r="CB140" s="738"/>
      <c r="CC140" s="738"/>
      <c r="CD140" s="738"/>
      <c r="CE140" s="738"/>
      <c r="CF140" s="738"/>
      <c r="CG140" s="738"/>
      <c r="CH140" s="738"/>
      <c r="CI140" s="738"/>
      <c r="CJ140" s="738"/>
      <c r="CK140" s="738"/>
      <c r="CL140" s="738"/>
      <c r="CM140" s="738"/>
      <c r="CN140" s="738"/>
      <c r="CO140" s="738"/>
      <c r="CP140" s="738"/>
      <c r="CQ140" s="738"/>
      <c r="CR140" s="738"/>
      <c r="CS140" s="739"/>
      <c r="CT140" s="1200"/>
      <c r="CU140" s="1199"/>
      <c r="CV140" s="171"/>
      <c r="CW140" s="724" t="str">
        <f>'Resumen Anual'!$C$38</f>
        <v>APROXIMACIONES</v>
      </c>
      <c r="CX140" s="725"/>
      <c r="CY140" s="725"/>
      <c r="CZ140" s="725"/>
      <c r="DA140" s="725"/>
      <c r="DB140" s="725"/>
      <c r="DC140" s="725"/>
      <c r="DD140" s="725"/>
      <c r="DE140" s="725"/>
      <c r="DF140" s="725"/>
      <c r="DG140" s="725"/>
      <c r="DH140" s="725"/>
      <c r="DI140" s="725"/>
      <c r="DJ140" s="730" t="str">
        <f>IF(Portada!$A$1="www.fly-logics.com","APP",0)</f>
        <v>APP</v>
      </c>
      <c r="DK140" s="731"/>
      <c r="DL140" s="731"/>
      <c r="DM140" s="736">
        <f>SUMIF('Resumen Anual'!$FE$622,DF112,'Resumen Anual'!$FN$654)+SUMIF('Resumen Anual'!$DH$622,DF112,'Resumen Anual'!$DQ$654)+SUMIF('Resumen Anual'!$BI$622,DF112,'Resumen Anual'!$BR$654)+SUMIF('Resumen Anual'!$L$622,DF112,'Resumen Anual'!$U$654)+SUMIF('Resumen Anual'!$FE$566,DF112,'Resumen Anual'!$FN$598)+SUMIF('Resumen Anual'!$DH$566,DF112,'Resumen Anual'!$DQ$598)+SUMIF('Resumen Anual'!$BI$566,DF112,'Resumen Anual'!$BR$598)+SUMIF('Resumen Anual'!$L$566,DF112,'Resumen Anual'!$U$598)+SUMIF('Resumen Anual'!$FE$510,DF112,'Resumen Anual'!$FN$542)+SUMIF('Resumen Anual'!$DH$510,DF112,'Resumen Anual'!$DQ$542)+SUMIF('Resumen Anual'!$BI$510,DF112,'Resumen Anual'!$BR$542)+SUMIF('Resumen Anual'!$L$510,DF112,'Resumen Anual'!$U$542)+SUMIF('Resumen Anual'!$FE$454,DF112,'Resumen Anual'!$FN$486)+SUMIF('Resumen Anual'!$DH$454,DF112,'Resumen Anual'!$DQ$486)+SUMIF('Resumen Anual'!$BI$454,DF112,'Resumen Anual'!$BR$486)+SUMIF('Resumen Anual'!$L$454,DF112,'Resumen Anual'!$U$486)+SUMIF('Resumen Anual'!$FE$398,DF112,'Resumen Anual'!$FN$430)+SUMIF('Resumen Anual'!$DH$398,DF112,'Resumen Anual'!$DQ$430)+SUMIF('Resumen Anual'!$BI$398,DF112,'Resumen Anual'!$BR$430)+SUMIF('Resumen Anual'!$L$398,DF112,'Resumen Anual'!$U$430)+SUMIF('Resumen Anual'!$FE$342,DF112,'Resumen Anual'!$FN$374)+SUMIF('Resumen Anual'!$DH$342,DF112,'Resumen Anual'!$DQ$374)+SUMIF('Resumen Anual'!$BI$342,DF112,'Resumen Anual'!$BR$374)+SUMIF('Resumen Anual'!$L$342,DF112,'Resumen Anual'!$U$374)+SUMIF('Resumen Anual'!$FE$286,DF112,'Resumen Anual'!$FN$318)+SUMIF('Resumen Anual'!$DH$286,DF112,'Resumen Anual'!$DQ$318)+SUMIF('Resumen Anual'!$BI$286,DF112,'Resumen Anual'!$BR$318)+SUMIF('Resumen Anual'!$L$286,DF112,'Resumen Anual'!$U$318)+SUMIF('Resumen Anual'!$FE$230,DF112,'Resumen Anual'!$FN$262)+SUMIF('Resumen Anual'!$DH$230,DF112,'Resumen Anual'!$DQ$262)+SUMIF('Resumen Anual'!$BI$230,DF112,'Resumen Anual'!$BR$262)+SUMIF('Resumen Anual'!$L$230,DF112,'Resumen Anual'!$U$262)+SUMIF('Resumen Anual'!$FE$174,DF112,'Resumen Anual'!$FN$206)+SUMIF('Resumen Anual'!$DH$174,DF112,'Resumen Anual'!$DQ$206)+SUMIF('Resumen Anual'!$BI$174,DF112,'Resumen Anual'!$BR$206)+SUMIF('Resumen Anual'!$L$174,DF112,'Resumen Anual'!$U$206)+SUMIF('Resumen Anual'!$FE$118,DF112,'Resumen Anual'!$FN$150)+SUMIF('Resumen Anual'!$DH$118,DF112,'Resumen Anual'!$DQ$150)+SUMIF('Resumen Anual'!$BI$118,DF112,'Resumen Anual'!$BR$150)+SUMIF('Resumen Anual'!$L$118,DF112,'Resumen Anual'!$U$150)+SUMIF('Resumen Anual'!$FE$62,DF112,'Resumen Anual'!$FN$94)+SUMIF('Resumen Anual'!$DH$62,DF112,'Resumen Anual'!$DQ$94)+SUMIF('Resumen Anual'!$BI$62,DF112,'Resumen Anual'!$BR$94)+SUMIF('Resumen Anual'!$L$62,DF112,'Resumen Anual'!$U$94)+SUMIF('Resumen Anual'!$FE$6,DF112,'Resumen Anual'!$FN$38)+SUMIF('Resumen Anual'!$DH$6,DF112,'Resumen Anual'!$DQ$38)+SUMIF('Resumen Anual'!$BI$6,DF112,'Resumen Anual'!$BR$38)+SUMIF('Resumen Anual'!$L$6,DF112,'Resumen Anual'!$U$38)</f>
        <v>0</v>
      </c>
      <c r="DN140" s="736"/>
      <c r="DO140" s="736"/>
      <c r="DP140" s="736"/>
      <c r="DQ140" s="736"/>
      <c r="DR140" s="736"/>
      <c r="DS140" s="736"/>
      <c r="DT140" s="15"/>
      <c r="DU140" s="737" t="str">
        <f>IF(Portada!$A$1="www.fly-logics.com","REGISTRO AVIONES MÁS USADOS",0)</f>
        <v>REGISTRO AVIONES MÁS USADOS</v>
      </c>
      <c r="DV140" s="738"/>
      <c r="DW140" s="738"/>
      <c r="DX140" s="738"/>
      <c r="DY140" s="738"/>
      <c r="DZ140" s="738"/>
      <c r="EA140" s="738"/>
      <c r="EB140" s="738"/>
      <c r="EC140" s="738"/>
      <c r="ED140" s="738"/>
      <c r="EE140" s="738"/>
      <c r="EF140" s="738"/>
      <c r="EG140" s="738"/>
      <c r="EH140" s="738"/>
      <c r="EI140" s="738"/>
      <c r="EJ140" s="738"/>
      <c r="EK140" s="738"/>
      <c r="EL140" s="738"/>
      <c r="EM140" s="738"/>
      <c r="EN140" s="738"/>
      <c r="EO140" s="738"/>
      <c r="EP140" s="738"/>
      <c r="EQ140" s="738"/>
      <c r="ER140" s="1200"/>
      <c r="ES140" s="171"/>
      <c r="ET140" s="724" t="str">
        <f>'Resumen Anual'!$C$38</f>
        <v>APROXIMACIONES</v>
      </c>
      <c r="EU140" s="725"/>
      <c r="EV140" s="725"/>
      <c r="EW140" s="725"/>
      <c r="EX140" s="725"/>
      <c r="EY140" s="725"/>
      <c r="EZ140" s="725"/>
      <c r="FA140" s="725"/>
      <c r="FB140" s="725"/>
      <c r="FC140" s="725"/>
      <c r="FD140" s="725"/>
      <c r="FE140" s="725"/>
      <c r="FF140" s="725"/>
      <c r="FG140" s="730" t="str">
        <f>IF(Portada!$A$1="www.fly-logics.com","APP",0)</f>
        <v>APP</v>
      </c>
      <c r="FH140" s="731"/>
      <c r="FI140" s="731"/>
      <c r="FJ140" s="736">
        <f>SUMIF('Resumen Anual'!$FE$622,FC112,'Resumen Anual'!$FN$654)+SUMIF('Resumen Anual'!$DH$622,FC112,'Resumen Anual'!$DQ$654)+SUMIF('Resumen Anual'!$BI$622,FC112,'Resumen Anual'!$BR$654)+SUMIF('Resumen Anual'!$L$622,FC112,'Resumen Anual'!$U$654)+SUMIF('Resumen Anual'!$FE$566,FC112,'Resumen Anual'!$FN$598)+SUMIF('Resumen Anual'!$DH$566,FC112,'Resumen Anual'!$DQ$598)+SUMIF('Resumen Anual'!$BI$566,FC112,'Resumen Anual'!$BR$598)+SUMIF('Resumen Anual'!$L$566,FC112,'Resumen Anual'!$U$598)+SUMIF('Resumen Anual'!$FE$510,FC112,'Resumen Anual'!$FN$542)+SUMIF('Resumen Anual'!$DH$510,FC112,'Resumen Anual'!$DQ$542)+SUMIF('Resumen Anual'!$BI$510,FC112,'Resumen Anual'!$BR$542)+SUMIF('Resumen Anual'!$L$510,FC112,'Resumen Anual'!$U$542)+SUMIF('Resumen Anual'!$FE$454,FC112,'Resumen Anual'!$FN$486)+SUMIF('Resumen Anual'!$DH$454,FC112,'Resumen Anual'!$DQ$486)+SUMIF('Resumen Anual'!$BI$454,FC112,'Resumen Anual'!$BR$486)+SUMIF('Resumen Anual'!$L$454,FC112,'Resumen Anual'!$U$486)+SUMIF('Resumen Anual'!$FE$398,FC112,'Resumen Anual'!$FN$430)+SUMIF('Resumen Anual'!$DH$398,FC112,'Resumen Anual'!$DQ$430)+SUMIF('Resumen Anual'!$BI$398,FC112,'Resumen Anual'!$BR$430)+SUMIF('Resumen Anual'!$L$398,FC112,'Resumen Anual'!$U$430)+SUMIF('Resumen Anual'!$FE$342,FC112,'Resumen Anual'!$FN$374)+SUMIF('Resumen Anual'!$DH$342,FC112,'Resumen Anual'!$DQ$374)+SUMIF('Resumen Anual'!$BI$342,FC112,'Resumen Anual'!$BR$374)+SUMIF('Resumen Anual'!$L$342,FC112,'Resumen Anual'!$U$374)+SUMIF('Resumen Anual'!$FE$286,FC112,'Resumen Anual'!$FN$318)+SUMIF('Resumen Anual'!$DH$286,FC112,'Resumen Anual'!$DQ$318)+SUMIF('Resumen Anual'!$BI$286,FC112,'Resumen Anual'!$BR$318)+SUMIF('Resumen Anual'!$L$286,FC112,'Resumen Anual'!$U$318)+SUMIF('Resumen Anual'!$FE$230,FC112,'Resumen Anual'!$FN$262)+SUMIF('Resumen Anual'!$DH$230,FC112,'Resumen Anual'!$DQ$262)+SUMIF('Resumen Anual'!$BI$230,FC112,'Resumen Anual'!$BR$262)+SUMIF('Resumen Anual'!$L$230,FC112,'Resumen Anual'!$U$262)+SUMIF('Resumen Anual'!$FE$174,FC112,'Resumen Anual'!$FN$206)+SUMIF('Resumen Anual'!$DH$174,FC112,'Resumen Anual'!$DQ$206)+SUMIF('Resumen Anual'!$BI$174,FC112,'Resumen Anual'!$BR$206)+SUMIF('Resumen Anual'!$L$174,FC112,'Resumen Anual'!$U$206)+SUMIF('Resumen Anual'!$FE$118,FC112,'Resumen Anual'!$FN$150)+SUMIF('Resumen Anual'!$DH$118,FC112,'Resumen Anual'!$DQ$150)+SUMIF('Resumen Anual'!$BI$118,FC112,'Resumen Anual'!$BR$150)+SUMIF('Resumen Anual'!$L$118,FC112,'Resumen Anual'!$U$150)+SUMIF('Resumen Anual'!$FE$62,FC112,'Resumen Anual'!$FN$94)+SUMIF('Resumen Anual'!$DH$62,FC112,'Resumen Anual'!$DQ$94)+SUMIF('Resumen Anual'!$BI$62,FC112,'Resumen Anual'!$BR$94)+SUMIF('Resumen Anual'!$L$62,FC112,'Resumen Anual'!$U$94)+SUMIF('Resumen Anual'!$FE$6,FC112,'Resumen Anual'!$FN$38)+SUMIF('Resumen Anual'!$DH$6,FC112,'Resumen Anual'!$DQ$38)+SUMIF('Resumen Anual'!$BI$6,FC112,'Resumen Anual'!$BR$38)+SUMIF('Resumen Anual'!$L$6,FC112,'Resumen Anual'!$U$38)</f>
        <v>0</v>
      </c>
      <c r="FK140" s="736"/>
      <c r="FL140" s="736"/>
      <c r="FM140" s="736"/>
      <c r="FN140" s="736"/>
      <c r="FO140" s="736"/>
      <c r="FP140" s="736"/>
      <c r="FQ140" s="15"/>
      <c r="FR140" s="737" t="str">
        <f>IF(Portada!$A$1="www.fly-logics.com","REGISTRO AVIONES MÁS USADOS",0)</f>
        <v>REGISTRO AVIONES MÁS USADOS</v>
      </c>
      <c r="FS140" s="738"/>
      <c r="FT140" s="738"/>
      <c r="FU140" s="738"/>
      <c r="FV140" s="738"/>
      <c r="FW140" s="738"/>
      <c r="FX140" s="738"/>
      <c r="FY140" s="738"/>
      <c r="FZ140" s="738"/>
      <c r="GA140" s="738"/>
      <c r="GB140" s="738"/>
      <c r="GC140" s="738"/>
      <c r="GD140" s="738"/>
      <c r="GE140" s="738"/>
      <c r="GF140" s="738"/>
      <c r="GG140" s="738"/>
      <c r="GH140" s="738"/>
      <c r="GI140" s="738"/>
      <c r="GJ140" s="738"/>
      <c r="GK140" s="738"/>
      <c r="GL140" s="738"/>
      <c r="GM140" s="738"/>
      <c r="GN140" s="739"/>
      <c r="GO140" s="1200"/>
    </row>
    <row r="141" spans="1:197" ht="11.1" customHeight="1" x14ac:dyDescent="0.25">
      <c r="A141" s="171"/>
      <c r="B141" s="726"/>
      <c r="C141" s="727"/>
      <c r="D141" s="727"/>
      <c r="E141" s="727"/>
      <c r="F141" s="727"/>
      <c r="G141" s="727"/>
      <c r="H141" s="727"/>
      <c r="I141" s="727"/>
      <c r="J141" s="727"/>
      <c r="K141" s="727"/>
      <c r="L141" s="727"/>
      <c r="M141" s="727"/>
      <c r="N141" s="727"/>
      <c r="O141" s="732"/>
      <c r="P141" s="733"/>
      <c r="Q141" s="733"/>
      <c r="R141" s="736"/>
      <c r="S141" s="736"/>
      <c r="T141" s="736"/>
      <c r="U141" s="736"/>
      <c r="V141" s="736"/>
      <c r="W141" s="736"/>
      <c r="X141" s="736"/>
      <c r="Y141" s="15"/>
      <c r="Z141" s="740"/>
      <c r="AA141" s="741"/>
      <c r="AB141" s="741"/>
      <c r="AC141" s="741"/>
      <c r="AD141" s="741"/>
      <c r="AE141" s="741"/>
      <c r="AF141" s="741"/>
      <c r="AG141" s="741"/>
      <c r="AH141" s="741"/>
      <c r="AI141" s="741"/>
      <c r="AJ141" s="741"/>
      <c r="AK141" s="741"/>
      <c r="AL141" s="741"/>
      <c r="AM141" s="741"/>
      <c r="AN141" s="741"/>
      <c r="AO141" s="741"/>
      <c r="AP141" s="741"/>
      <c r="AQ141" s="741"/>
      <c r="AR141" s="741"/>
      <c r="AS141" s="741"/>
      <c r="AT141" s="741"/>
      <c r="AU141" s="741"/>
      <c r="AV141" s="741"/>
      <c r="AW141" s="1200"/>
      <c r="AX141" s="171"/>
      <c r="AY141" s="726"/>
      <c r="AZ141" s="727"/>
      <c r="BA141" s="727"/>
      <c r="BB141" s="727"/>
      <c r="BC141" s="727"/>
      <c r="BD141" s="727"/>
      <c r="BE141" s="727"/>
      <c r="BF141" s="727"/>
      <c r="BG141" s="727"/>
      <c r="BH141" s="727"/>
      <c r="BI141" s="727"/>
      <c r="BJ141" s="727"/>
      <c r="BK141" s="727"/>
      <c r="BL141" s="732"/>
      <c r="BM141" s="733"/>
      <c r="BN141" s="733"/>
      <c r="BO141" s="736"/>
      <c r="BP141" s="736"/>
      <c r="BQ141" s="736"/>
      <c r="BR141" s="736"/>
      <c r="BS141" s="736"/>
      <c r="BT141" s="736"/>
      <c r="BU141" s="736"/>
      <c r="BV141" s="15"/>
      <c r="BW141" s="740"/>
      <c r="BX141" s="741"/>
      <c r="BY141" s="741"/>
      <c r="BZ141" s="741"/>
      <c r="CA141" s="741"/>
      <c r="CB141" s="741"/>
      <c r="CC141" s="741"/>
      <c r="CD141" s="741"/>
      <c r="CE141" s="741"/>
      <c r="CF141" s="741"/>
      <c r="CG141" s="741"/>
      <c r="CH141" s="741"/>
      <c r="CI141" s="741"/>
      <c r="CJ141" s="741"/>
      <c r="CK141" s="741"/>
      <c r="CL141" s="741"/>
      <c r="CM141" s="741"/>
      <c r="CN141" s="741"/>
      <c r="CO141" s="741"/>
      <c r="CP141" s="741"/>
      <c r="CQ141" s="741"/>
      <c r="CR141" s="741"/>
      <c r="CS141" s="742"/>
      <c r="CT141" s="1200"/>
      <c r="CU141" s="1199"/>
      <c r="CV141" s="171"/>
      <c r="CW141" s="726"/>
      <c r="CX141" s="727"/>
      <c r="CY141" s="727"/>
      <c r="CZ141" s="727"/>
      <c r="DA141" s="727"/>
      <c r="DB141" s="727"/>
      <c r="DC141" s="727"/>
      <c r="DD141" s="727"/>
      <c r="DE141" s="727"/>
      <c r="DF141" s="727"/>
      <c r="DG141" s="727"/>
      <c r="DH141" s="727"/>
      <c r="DI141" s="727"/>
      <c r="DJ141" s="732"/>
      <c r="DK141" s="733"/>
      <c r="DL141" s="733"/>
      <c r="DM141" s="736"/>
      <c r="DN141" s="736"/>
      <c r="DO141" s="736"/>
      <c r="DP141" s="736"/>
      <c r="DQ141" s="736"/>
      <c r="DR141" s="736"/>
      <c r="DS141" s="736"/>
      <c r="DT141" s="15"/>
      <c r="DU141" s="740"/>
      <c r="DV141" s="741"/>
      <c r="DW141" s="741"/>
      <c r="DX141" s="741"/>
      <c r="DY141" s="741"/>
      <c r="DZ141" s="741"/>
      <c r="EA141" s="741"/>
      <c r="EB141" s="741"/>
      <c r="EC141" s="741"/>
      <c r="ED141" s="741"/>
      <c r="EE141" s="741"/>
      <c r="EF141" s="741"/>
      <c r="EG141" s="741"/>
      <c r="EH141" s="741"/>
      <c r="EI141" s="741"/>
      <c r="EJ141" s="741"/>
      <c r="EK141" s="741"/>
      <c r="EL141" s="741"/>
      <c r="EM141" s="741"/>
      <c r="EN141" s="741"/>
      <c r="EO141" s="741"/>
      <c r="EP141" s="741"/>
      <c r="EQ141" s="741"/>
      <c r="ER141" s="1200"/>
      <c r="ES141" s="171"/>
      <c r="ET141" s="726"/>
      <c r="EU141" s="727"/>
      <c r="EV141" s="727"/>
      <c r="EW141" s="727"/>
      <c r="EX141" s="727"/>
      <c r="EY141" s="727"/>
      <c r="EZ141" s="727"/>
      <c r="FA141" s="727"/>
      <c r="FB141" s="727"/>
      <c r="FC141" s="727"/>
      <c r="FD141" s="727"/>
      <c r="FE141" s="727"/>
      <c r="FF141" s="727"/>
      <c r="FG141" s="732"/>
      <c r="FH141" s="733"/>
      <c r="FI141" s="733"/>
      <c r="FJ141" s="736"/>
      <c r="FK141" s="736"/>
      <c r="FL141" s="736"/>
      <c r="FM141" s="736"/>
      <c r="FN141" s="736"/>
      <c r="FO141" s="736"/>
      <c r="FP141" s="736"/>
      <c r="FQ141" s="15"/>
      <c r="FR141" s="740"/>
      <c r="FS141" s="741"/>
      <c r="FT141" s="741"/>
      <c r="FU141" s="741"/>
      <c r="FV141" s="741"/>
      <c r="FW141" s="741"/>
      <c r="FX141" s="741"/>
      <c r="FY141" s="741"/>
      <c r="FZ141" s="741"/>
      <c r="GA141" s="741"/>
      <c r="GB141" s="741"/>
      <c r="GC141" s="741"/>
      <c r="GD141" s="741"/>
      <c r="GE141" s="741"/>
      <c r="GF141" s="741"/>
      <c r="GG141" s="741"/>
      <c r="GH141" s="741"/>
      <c r="GI141" s="741"/>
      <c r="GJ141" s="741"/>
      <c r="GK141" s="741"/>
      <c r="GL141" s="741"/>
      <c r="GM141" s="741"/>
      <c r="GN141" s="742"/>
      <c r="GO141" s="1200"/>
    </row>
    <row r="142" spans="1:197" ht="15" customHeight="1" x14ac:dyDescent="0.25">
      <c r="A142" s="171"/>
      <c r="B142" s="728"/>
      <c r="C142" s="729"/>
      <c r="D142" s="729"/>
      <c r="E142" s="729"/>
      <c r="F142" s="729"/>
      <c r="G142" s="729"/>
      <c r="H142" s="729"/>
      <c r="I142" s="729"/>
      <c r="J142" s="729"/>
      <c r="K142" s="729"/>
      <c r="L142" s="729"/>
      <c r="M142" s="729"/>
      <c r="N142" s="729"/>
      <c r="O142" s="734"/>
      <c r="P142" s="735"/>
      <c r="Q142" s="735"/>
      <c r="R142" s="736"/>
      <c r="S142" s="736"/>
      <c r="T142" s="736"/>
      <c r="U142" s="736"/>
      <c r="V142" s="736"/>
      <c r="W142" s="736"/>
      <c r="X142" s="736"/>
      <c r="Y142" s="15"/>
      <c r="Z142" s="1220" t="str">
        <f>IF(Portada!$A$1="www.fly-logics.com","PROPIETARIOS",0)</f>
        <v>PROPIETARIOS</v>
      </c>
      <c r="AA142" s="1221"/>
      <c r="AB142" s="1221"/>
      <c r="AC142" s="1221"/>
      <c r="AD142" s="1221"/>
      <c r="AE142" s="1221"/>
      <c r="AF142" s="694" t="s">
        <v>87</v>
      </c>
      <c r="AG142" s="694"/>
      <c r="AH142" s="694"/>
      <c r="AI142" s="694"/>
      <c r="AJ142" s="694"/>
      <c r="AK142" s="694"/>
      <c r="AL142" s="694"/>
      <c r="AM142" s="694"/>
      <c r="AN142" s="694"/>
      <c r="AO142" s="694"/>
      <c r="AP142" s="694"/>
      <c r="AQ142" s="694"/>
      <c r="AR142" s="694"/>
      <c r="AS142" s="694"/>
      <c r="AT142" s="694"/>
      <c r="AU142" s="694"/>
      <c r="AV142" s="694"/>
      <c r="AW142" s="1200"/>
      <c r="AX142" s="171"/>
      <c r="AY142" s="728"/>
      <c r="AZ142" s="729"/>
      <c r="BA142" s="729"/>
      <c r="BB142" s="729"/>
      <c r="BC142" s="729"/>
      <c r="BD142" s="729"/>
      <c r="BE142" s="729"/>
      <c r="BF142" s="729"/>
      <c r="BG142" s="729"/>
      <c r="BH142" s="729"/>
      <c r="BI142" s="729"/>
      <c r="BJ142" s="729"/>
      <c r="BK142" s="729"/>
      <c r="BL142" s="734"/>
      <c r="BM142" s="735"/>
      <c r="BN142" s="735"/>
      <c r="BO142" s="736"/>
      <c r="BP142" s="736"/>
      <c r="BQ142" s="736"/>
      <c r="BR142" s="736"/>
      <c r="BS142" s="736"/>
      <c r="BT142" s="736"/>
      <c r="BU142" s="736"/>
      <c r="BV142" s="15"/>
      <c r="BW142" s="1220" t="str">
        <f>IF(Portada!$A$1="www.fly-logics.com","PROPIETARIOS",0)</f>
        <v>PROPIETARIOS</v>
      </c>
      <c r="BX142" s="1221"/>
      <c r="BY142" s="1221"/>
      <c r="BZ142" s="1221"/>
      <c r="CA142" s="1221"/>
      <c r="CB142" s="1221"/>
      <c r="CC142" s="694" t="s">
        <v>87</v>
      </c>
      <c r="CD142" s="694"/>
      <c r="CE142" s="694"/>
      <c r="CF142" s="694"/>
      <c r="CG142" s="694"/>
      <c r="CH142" s="694"/>
      <c r="CI142" s="694"/>
      <c r="CJ142" s="694"/>
      <c r="CK142" s="694"/>
      <c r="CL142" s="694"/>
      <c r="CM142" s="694"/>
      <c r="CN142" s="694"/>
      <c r="CO142" s="694"/>
      <c r="CP142" s="694"/>
      <c r="CQ142" s="694"/>
      <c r="CR142" s="694"/>
      <c r="CS142" s="695"/>
      <c r="CT142" s="1200"/>
      <c r="CU142" s="1199"/>
      <c r="CV142" s="171"/>
      <c r="CW142" s="728"/>
      <c r="CX142" s="729"/>
      <c r="CY142" s="729"/>
      <c r="CZ142" s="729"/>
      <c r="DA142" s="729"/>
      <c r="DB142" s="729"/>
      <c r="DC142" s="729"/>
      <c r="DD142" s="729"/>
      <c r="DE142" s="729"/>
      <c r="DF142" s="729"/>
      <c r="DG142" s="729"/>
      <c r="DH142" s="729"/>
      <c r="DI142" s="729"/>
      <c r="DJ142" s="734"/>
      <c r="DK142" s="735"/>
      <c r="DL142" s="735"/>
      <c r="DM142" s="736"/>
      <c r="DN142" s="736"/>
      <c r="DO142" s="736"/>
      <c r="DP142" s="736"/>
      <c r="DQ142" s="736"/>
      <c r="DR142" s="736"/>
      <c r="DS142" s="736"/>
      <c r="DT142" s="15"/>
      <c r="DU142" s="1220" t="str">
        <f>IF(Portada!$A$1="www.fly-logics.com","PROPIETARIOS",0)</f>
        <v>PROPIETARIOS</v>
      </c>
      <c r="DV142" s="1221"/>
      <c r="DW142" s="1221"/>
      <c r="DX142" s="1221"/>
      <c r="DY142" s="1221"/>
      <c r="DZ142" s="1221"/>
      <c r="EA142" s="694" t="s">
        <v>87</v>
      </c>
      <c r="EB142" s="694"/>
      <c r="EC142" s="694"/>
      <c r="ED142" s="694"/>
      <c r="EE142" s="694"/>
      <c r="EF142" s="694"/>
      <c r="EG142" s="694"/>
      <c r="EH142" s="694"/>
      <c r="EI142" s="694"/>
      <c r="EJ142" s="694"/>
      <c r="EK142" s="694"/>
      <c r="EL142" s="694"/>
      <c r="EM142" s="694"/>
      <c r="EN142" s="694"/>
      <c r="EO142" s="694"/>
      <c r="EP142" s="694"/>
      <c r="EQ142" s="694"/>
      <c r="ER142" s="1200"/>
      <c r="ES142" s="171"/>
      <c r="ET142" s="728"/>
      <c r="EU142" s="729"/>
      <c r="EV142" s="729"/>
      <c r="EW142" s="729"/>
      <c r="EX142" s="729"/>
      <c r="EY142" s="729"/>
      <c r="EZ142" s="729"/>
      <c r="FA142" s="729"/>
      <c r="FB142" s="729"/>
      <c r="FC142" s="729"/>
      <c r="FD142" s="729"/>
      <c r="FE142" s="729"/>
      <c r="FF142" s="729"/>
      <c r="FG142" s="734"/>
      <c r="FH142" s="735"/>
      <c r="FI142" s="735"/>
      <c r="FJ142" s="736"/>
      <c r="FK142" s="736"/>
      <c r="FL142" s="736"/>
      <c r="FM142" s="736"/>
      <c r="FN142" s="736"/>
      <c r="FO142" s="736"/>
      <c r="FP142" s="736"/>
      <c r="FQ142" s="15"/>
      <c r="FR142" s="1220" t="str">
        <f>IF(Portada!$A$1="www.fly-logics.com","PROPIETARIOS",0)</f>
        <v>PROPIETARIOS</v>
      </c>
      <c r="FS142" s="1221"/>
      <c r="FT142" s="1221"/>
      <c r="FU142" s="1221"/>
      <c r="FV142" s="1221"/>
      <c r="FW142" s="1221"/>
      <c r="FX142" s="694" t="s">
        <v>87</v>
      </c>
      <c r="FY142" s="694"/>
      <c r="FZ142" s="694"/>
      <c r="GA142" s="694"/>
      <c r="GB142" s="694"/>
      <c r="GC142" s="694"/>
      <c r="GD142" s="694"/>
      <c r="GE142" s="694"/>
      <c r="GF142" s="694"/>
      <c r="GG142" s="694"/>
      <c r="GH142" s="694"/>
      <c r="GI142" s="694"/>
      <c r="GJ142" s="694"/>
      <c r="GK142" s="694"/>
      <c r="GL142" s="694"/>
      <c r="GM142" s="694"/>
      <c r="GN142" s="695"/>
      <c r="GO142" s="1200"/>
    </row>
    <row r="143" spans="1:197" ht="4.5" customHeight="1" x14ac:dyDescent="0.25">
      <c r="A143" s="171"/>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222"/>
      <c r="AA143" s="1223"/>
      <c r="AB143" s="1223"/>
      <c r="AC143" s="1223"/>
      <c r="AD143" s="1223"/>
      <c r="AE143" s="1223"/>
      <c r="AF143" s="696"/>
      <c r="AG143" s="696"/>
      <c r="AH143" s="696"/>
      <c r="AI143" s="696"/>
      <c r="AJ143" s="696"/>
      <c r="AK143" s="696"/>
      <c r="AL143" s="696"/>
      <c r="AM143" s="696"/>
      <c r="AN143" s="696"/>
      <c r="AO143" s="696"/>
      <c r="AP143" s="696"/>
      <c r="AQ143" s="696"/>
      <c r="AR143" s="696"/>
      <c r="AS143" s="696"/>
      <c r="AT143" s="696"/>
      <c r="AU143" s="696"/>
      <c r="AV143" s="696"/>
      <c r="AW143" s="1200"/>
      <c r="AX143" s="171"/>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222"/>
      <c r="BX143" s="1223"/>
      <c r="BY143" s="1223"/>
      <c r="BZ143" s="1223"/>
      <c r="CA143" s="1223"/>
      <c r="CB143" s="1223"/>
      <c r="CC143" s="696"/>
      <c r="CD143" s="696"/>
      <c r="CE143" s="696"/>
      <c r="CF143" s="696"/>
      <c r="CG143" s="696"/>
      <c r="CH143" s="696"/>
      <c r="CI143" s="696"/>
      <c r="CJ143" s="696"/>
      <c r="CK143" s="696"/>
      <c r="CL143" s="696"/>
      <c r="CM143" s="696"/>
      <c r="CN143" s="696"/>
      <c r="CO143" s="696"/>
      <c r="CP143" s="696"/>
      <c r="CQ143" s="696"/>
      <c r="CR143" s="696"/>
      <c r="CS143" s="697"/>
      <c r="CT143" s="1200"/>
      <c r="CU143" s="1199"/>
      <c r="CV143" s="171"/>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222"/>
      <c r="DV143" s="1223"/>
      <c r="DW143" s="1223"/>
      <c r="DX143" s="1223"/>
      <c r="DY143" s="1223"/>
      <c r="DZ143" s="1223"/>
      <c r="EA143" s="696"/>
      <c r="EB143" s="696"/>
      <c r="EC143" s="696"/>
      <c r="ED143" s="696"/>
      <c r="EE143" s="696"/>
      <c r="EF143" s="696"/>
      <c r="EG143" s="696"/>
      <c r="EH143" s="696"/>
      <c r="EI143" s="696"/>
      <c r="EJ143" s="696"/>
      <c r="EK143" s="696"/>
      <c r="EL143" s="696"/>
      <c r="EM143" s="696"/>
      <c r="EN143" s="696"/>
      <c r="EO143" s="696"/>
      <c r="EP143" s="696"/>
      <c r="EQ143" s="696"/>
      <c r="ER143" s="1200"/>
      <c r="ES143" s="171"/>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222"/>
      <c r="FS143" s="1223"/>
      <c r="FT143" s="1223"/>
      <c r="FU143" s="1223"/>
      <c r="FV143" s="1223"/>
      <c r="FW143" s="1223"/>
      <c r="FX143" s="696"/>
      <c r="FY143" s="696"/>
      <c r="FZ143" s="696"/>
      <c r="GA143" s="696"/>
      <c r="GB143" s="696"/>
      <c r="GC143" s="696"/>
      <c r="GD143" s="696"/>
      <c r="GE143" s="696"/>
      <c r="GF143" s="696"/>
      <c r="GG143" s="696"/>
      <c r="GH143" s="696"/>
      <c r="GI143" s="696"/>
      <c r="GJ143" s="696"/>
      <c r="GK143" s="696"/>
      <c r="GL143" s="696"/>
      <c r="GM143" s="696"/>
      <c r="GN143" s="697"/>
      <c r="GO143" s="1200"/>
    </row>
    <row r="144" spans="1:197" ht="9.75" customHeight="1" x14ac:dyDescent="0.25">
      <c r="A144" s="171"/>
      <c r="B144" s="714" t="str">
        <f>IF(Portada!$A$1="www.fly-logics.com","ILS",0)</f>
        <v>ILS</v>
      </c>
      <c r="C144" s="714"/>
      <c r="D144" s="714"/>
      <c r="E144" s="714"/>
      <c r="F144" s="714"/>
      <c r="G144" s="714"/>
      <c r="H144" s="710" t="str">
        <f>IF(Portada!$A$1="www.fly-logics.com","VFR",0)</f>
        <v>VFR</v>
      </c>
      <c r="I144" s="711"/>
      <c r="J144" s="711"/>
      <c r="K144" s="711"/>
      <c r="L144" s="712"/>
      <c r="M144" s="710" t="str">
        <f>IF(Portada!$A$1="www.fly-logics.com","ADF",0)</f>
        <v>ADF</v>
      </c>
      <c r="N144" s="711"/>
      <c r="O144" s="711"/>
      <c r="P144" s="711"/>
      <c r="Q144" s="711"/>
      <c r="R144" s="712"/>
      <c r="S144" s="713" t="str">
        <f>IF(Portada!$A$1="www.fly-logics.com","VOR",0)</f>
        <v>VOR</v>
      </c>
      <c r="T144" s="713"/>
      <c r="U144" s="713"/>
      <c r="V144" s="713"/>
      <c r="W144" s="713"/>
      <c r="X144" s="713"/>
      <c r="Y144" s="15"/>
      <c r="Z144" s="1220" t="str">
        <f>IF(Portada!$A$1="www.fly-logics.com","MARCA",0)</f>
        <v>MARCA</v>
      </c>
      <c r="AA144" s="1221"/>
      <c r="AB144" s="1221"/>
      <c r="AC144" s="1221"/>
      <c r="AD144" s="1221"/>
      <c r="AE144" s="1221"/>
      <c r="AF144" s="660" t="s">
        <v>88</v>
      </c>
      <c r="AG144" s="660"/>
      <c r="AH144" s="660"/>
      <c r="AI144" s="660"/>
      <c r="AJ144" s="660"/>
      <c r="AK144" s="661"/>
      <c r="AL144" s="1220" t="str">
        <f>IF(Portada!$A$1="www.fly-logics.com","MODELO",0)</f>
        <v>MODELO</v>
      </c>
      <c r="AM144" s="1221"/>
      <c r="AN144" s="1221"/>
      <c r="AO144" s="1221"/>
      <c r="AP144" s="1221"/>
      <c r="AQ144" s="1221"/>
      <c r="AR144" s="664" t="s">
        <v>89</v>
      </c>
      <c r="AS144" s="660"/>
      <c r="AT144" s="660"/>
      <c r="AU144" s="660"/>
      <c r="AV144" s="660"/>
      <c r="AW144" s="1200"/>
      <c r="AX144" s="171"/>
      <c r="AY144" s="714" t="str">
        <f>IF(Portada!$A$1="www.fly-logics.com","ILS",0)</f>
        <v>ILS</v>
      </c>
      <c r="AZ144" s="714"/>
      <c r="BA144" s="714"/>
      <c r="BB144" s="714"/>
      <c r="BC144" s="714"/>
      <c r="BD144" s="714"/>
      <c r="BE144" s="710" t="str">
        <f>IF(Portada!$A$1="www.fly-logics.com","VFR",0)</f>
        <v>VFR</v>
      </c>
      <c r="BF144" s="711"/>
      <c r="BG144" s="711"/>
      <c r="BH144" s="711"/>
      <c r="BI144" s="712"/>
      <c r="BJ144" s="710" t="str">
        <f>IF(Portada!$A$1="www.fly-logics.com","ADF",0)</f>
        <v>ADF</v>
      </c>
      <c r="BK144" s="711"/>
      <c r="BL144" s="711"/>
      <c r="BM144" s="711"/>
      <c r="BN144" s="711"/>
      <c r="BO144" s="712"/>
      <c r="BP144" s="713" t="str">
        <f>IF(Portada!$A$1="www.fly-logics.com","VOR",0)</f>
        <v>VOR</v>
      </c>
      <c r="BQ144" s="713"/>
      <c r="BR144" s="713"/>
      <c r="BS144" s="713"/>
      <c r="BT144" s="713"/>
      <c r="BU144" s="713"/>
      <c r="BV144" s="15"/>
      <c r="BW144" s="1220" t="str">
        <f>IF(Portada!$A$1="www.fly-logics.com","MARCA",0)</f>
        <v>MARCA</v>
      </c>
      <c r="BX144" s="1221"/>
      <c r="BY144" s="1221"/>
      <c r="BZ144" s="1221"/>
      <c r="CA144" s="1221"/>
      <c r="CB144" s="1221"/>
      <c r="CC144" s="660" t="s">
        <v>88</v>
      </c>
      <c r="CD144" s="660"/>
      <c r="CE144" s="660"/>
      <c r="CF144" s="660"/>
      <c r="CG144" s="660"/>
      <c r="CH144" s="661"/>
      <c r="CI144" s="1220" t="str">
        <f>IF(Portada!$A$1="www.fly-logics.com","MODELO",0)</f>
        <v>MODELO</v>
      </c>
      <c r="CJ144" s="1221"/>
      <c r="CK144" s="1221"/>
      <c r="CL144" s="1221"/>
      <c r="CM144" s="1221"/>
      <c r="CN144" s="1221"/>
      <c r="CO144" s="664" t="s">
        <v>89</v>
      </c>
      <c r="CP144" s="660"/>
      <c r="CQ144" s="660"/>
      <c r="CR144" s="660"/>
      <c r="CS144" s="661"/>
      <c r="CT144" s="1200"/>
      <c r="CU144" s="1199"/>
      <c r="CV144" s="171"/>
      <c r="CW144" s="714" t="str">
        <f>IF(Portada!$A$1="www.fly-logics.com","ILS",0)</f>
        <v>ILS</v>
      </c>
      <c r="CX144" s="714"/>
      <c r="CY144" s="714"/>
      <c r="CZ144" s="714"/>
      <c r="DA144" s="714"/>
      <c r="DB144" s="714"/>
      <c r="DC144" s="710" t="str">
        <f>IF(Portada!$A$1="www.fly-logics.com","VFR",0)</f>
        <v>VFR</v>
      </c>
      <c r="DD144" s="711"/>
      <c r="DE144" s="711"/>
      <c r="DF144" s="711"/>
      <c r="DG144" s="712"/>
      <c r="DH144" s="710" t="str">
        <f>IF(Portada!$A$1="www.fly-logics.com","ADF",0)</f>
        <v>ADF</v>
      </c>
      <c r="DI144" s="711"/>
      <c r="DJ144" s="711"/>
      <c r="DK144" s="711"/>
      <c r="DL144" s="711"/>
      <c r="DM144" s="712"/>
      <c r="DN144" s="713" t="str">
        <f>IF(Portada!$A$1="www.fly-logics.com","VOR",0)</f>
        <v>VOR</v>
      </c>
      <c r="DO144" s="713"/>
      <c r="DP144" s="713"/>
      <c r="DQ144" s="713"/>
      <c r="DR144" s="713"/>
      <c r="DS144" s="713"/>
      <c r="DT144" s="15"/>
      <c r="DU144" s="1220" t="str">
        <f>IF(Portada!$A$1="www.fly-logics.com","MARCA",0)</f>
        <v>MARCA</v>
      </c>
      <c r="DV144" s="1221"/>
      <c r="DW144" s="1221"/>
      <c r="DX144" s="1221"/>
      <c r="DY144" s="1221"/>
      <c r="DZ144" s="1221"/>
      <c r="EA144" s="660" t="s">
        <v>88</v>
      </c>
      <c r="EB144" s="660"/>
      <c r="EC144" s="660"/>
      <c r="ED144" s="660"/>
      <c r="EE144" s="660"/>
      <c r="EF144" s="661"/>
      <c r="EG144" s="1220" t="str">
        <f>IF(Portada!$A$1="www.fly-logics.com","MODELO",0)</f>
        <v>MODELO</v>
      </c>
      <c r="EH144" s="1221"/>
      <c r="EI144" s="1221"/>
      <c r="EJ144" s="1221"/>
      <c r="EK144" s="1221"/>
      <c r="EL144" s="1221"/>
      <c r="EM144" s="664" t="s">
        <v>89</v>
      </c>
      <c r="EN144" s="660"/>
      <c r="EO144" s="660"/>
      <c r="EP144" s="660"/>
      <c r="EQ144" s="660"/>
      <c r="ER144" s="1200"/>
      <c r="ES144" s="171"/>
      <c r="ET144" s="714" t="str">
        <f>IF(Portada!$A$1="www.fly-logics.com","ILS",0)</f>
        <v>ILS</v>
      </c>
      <c r="EU144" s="714"/>
      <c r="EV144" s="714"/>
      <c r="EW144" s="714"/>
      <c r="EX144" s="714"/>
      <c r="EY144" s="714"/>
      <c r="EZ144" s="710" t="str">
        <f>IF(Portada!$A$1="www.fly-logics.com","VFR",0)</f>
        <v>VFR</v>
      </c>
      <c r="FA144" s="711"/>
      <c r="FB144" s="711"/>
      <c r="FC144" s="711"/>
      <c r="FD144" s="712"/>
      <c r="FE144" s="710" t="str">
        <f>IF(Portada!$A$1="www.fly-logics.com","ADF",0)</f>
        <v>ADF</v>
      </c>
      <c r="FF144" s="711"/>
      <c r="FG144" s="711"/>
      <c r="FH144" s="711"/>
      <c r="FI144" s="711"/>
      <c r="FJ144" s="712"/>
      <c r="FK144" s="713" t="str">
        <f>IF(Portada!$A$1="www.fly-logics.com","VOR",0)</f>
        <v>VOR</v>
      </c>
      <c r="FL144" s="713"/>
      <c r="FM144" s="713"/>
      <c r="FN144" s="713"/>
      <c r="FO144" s="713"/>
      <c r="FP144" s="713"/>
      <c r="FQ144" s="15"/>
      <c r="FR144" s="1220" t="str">
        <f>IF(Portada!$A$1="www.fly-logics.com","MARCA",0)</f>
        <v>MARCA</v>
      </c>
      <c r="FS144" s="1221"/>
      <c r="FT144" s="1221"/>
      <c r="FU144" s="1221"/>
      <c r="FV144" s="1221"/>
      <c r="FW144" s="1221"/>
      <c r="FX144" s="660" t="s">
        <v>88</v>
      </c>
      <c r="FY144" s="660"/>
      <c r="FZ144" s="660"/>
      <c r="GA144" s="660"/>
      <c r="GB144" s="660"/>
      <c r="GC144" s="661"/>
      <c r="GD144" s="1220" t="str">
        <f>IF(Portada!$A$1="www.fly-logics.com","MODELO",0)</f>
        <v>MODELO</v>
      </c>
      <c r="GE144" s="1221"/>
      <c r="GF144" s="1221"/>
      <c r="GG144" s="1221"/>
      <c r="GH144" s="1221"/>
      <c r="GI144" s="1221"/>
      <c r="GJ144" s="664" t="s">
        <v>89</v>
      </c>
      <c r="GK144" s="660"/>
      <c r="GL144" s="660"/>
      <c r="GM144" s="660"/>
      <c r="GN144" s="661"/>
      <c r="GO144" s="1200"/>
    </row>
    <row r="145" spans="1:197" ht="9.75" customHeight="1" x14ac:dyDescent="0.25">
      <c r="A145" s="171"/>
      <c r="B145" s="715">
        <f>SUMIF('Resumen Anual'!$FE$622,K112,'Resumen Anual'!$EV$659)+SUMIF('Resumen Anual'!$DH$622,K112,'Resumen Anual'!$CY$659)+SUMIF('Resumen Anual'!$BI$622,K112,'Resumen Anual'!$AZ$659)+SUMIF('Resumen Anual'!$L$622,K112,'Resumen Anual'!$C$659)+SUMIF('Resumen Anual'!$FE$566,K112,'Resumen Anual'!$EV$603)+SUMIF('Resumen Anual'!$DH$566,K112,'Resumen Anual'!$CY$603)+SUMIF('Resumen Anual'!$BI$566,K112,'Resumen Anual'!$AZ$603)+SUMIF('Resumen Anual'!$L$566,K112,'Resumen Anual'!$C$603)+SUMIF('Resumen Anual'!$FE$510,K112,'Resumen Anual'!$EV$547)+SUMIF('Resumen Anual'!$DH$510,K112,'Resumen Anual'!$CY$547)+SUMIF('Resumen Anual'!$BI$510,K112,'Resumen Anual'!$AZ$547)+SUMIF('Resumen Anual'!$L$510,K112,'Resumen Anual'!$C$547)+SUMIF('Resumen Anual'!$FE$454,K112,'Resumen Anual'!$EV$491)+SUMIF('Resumen Anual'!$DH$454,K112,'Resumen Anual'!$CY$491)+SUMIF('Resumen Anual'!$BI$454,K112,'Resumen Anual'!$AZ$491)+SUMIF('Resumen Anual'!$L$454,K112,'Resumen Anual'!$C$491)+SUMIF('Resumen Anual'!$FE$398,K112,'Resumen Anual'!$EV$435)+SUMIF('Resumen Anual'!$DH$398,K112,'Resumen Anual'!$CY$435)+SUMIF('Resumen Anual'!$BI$398,K112,'Resumen Anual'!$AZ$435)+SUMIF('Resumen Anual'!$L$398,K112,'Resumen Anual'!$C$435)+SUMIF('Resumen Anual'!$FE$342,K112,'Resumen Anual'!$EV$379)+SUMIF('Resumen Anual'!$DH$342,K112,'Resumen Anual'!$CY$379)+SUMIF('Resumen Anual'!$BI$342,K112,'Resumen Anual'!$AZ$379)+SUMIF('Resumen Anual'!$L$342,K112,'Resumen Anual'!$C$379)+SUMIF('Resumen Anual'!$FE$286,K112,'Resumen Anual'!$EV$323)+SUMIF('Resumen Anual'!$DH$286,K112,'Resumen Anual'!$CY$323)+SUMIF('Resumen Anual'!$BI$286,K112,'Resumen Anual'!$AZ$323)+SUMIF('Resumen Anual'!$L$286,K112,'Resumen Anual'!$C$323)+SUMIF('Resumen Anual'!$FE$230,K112,'Resumen Anual'!$EV$267)+SUMIF('Resumen Anual'!$DH$230,K112,'Resumen Anual'!$CY$267)+SUMIF('Resumen Anual'!$BI$230,K112,'Resumen Anual'!$AZ$267)+SUMIF('Resumen Anual'!$L$230,K112,'Resumen Anual'!$C$267)+SUMIF('Resumen Anual'!$FE$174,K112,'Resumen Anual'!$EV$211)+SUMIF('Resumen Anual'!$DH$174,K112,'Resumen Anual'!$CY$211)+SUMIF('Resumen Anual'!$BI$174,K112,'Resumen Anual'!$AZ$211)+SUMIF('Resumen Anual'!$L$174,K112,'Resumen Anual'!$C$211)+SUMIF('Resumen Anual'!$FE$118,K112,'Resumen Anual'!$EV$155)+SUMIF('Resumen Anual'!$DH$118,K112,'Resumen Anual'!$CY$155)+SUMIF('Resumen Anual'!$BI$118,K112,'Resumen Anual'!$AZ$155)+SUMIF('Resumen Anual'!$L$118,K112,'Resumen Anual'!$C$155)+SUMIF('Resumen Anual'!$FE$62,K112,'Resumen Anual'!$EV$99)+SUMIF('Resumen Anual'!$DH$62,K112,'Resumen Anual'!$CY$99)+SUMIF('Resumen Anual'!$BI$62,K112,'Resumen Anual'!$AZ$99)+SUMIF('Resumen Anual'!$L$62,K112,'Resumen Anual'!$C$99)+SUMIF('Resumen Anual'!$FE$6,K112,'Resumen Anual'!$EV$43)+SUMIF('Resumen Anual'!$DH$6,K112,'Resumen Anual'!$CY$43)+SUMIF('Resumen Anual'!$BI$6,K112,'Resumen Anual'!$AZ$43)+SUMIF('Resumen Anual'!$L$6,K112,'Resumen Anual'!$C$43)+SUMIF('Bitácoras Anteriores'!$K$6,K112,'Bitácoras Anteriores'!$B$39)+SUMIF('Bitácoras Anteriores'!$K$59,$K$6,'Bitácoras Anteriores'!$B$92)+SUMIF('Bitácoras Anteriores'!$K$112,K112,'Bitácoras Anteriores'!$B$145)+SUMIF('Bitácoras Anteriores'!$K$165,K112,'Bitácoras Anteriores'!$B$198)+SUMIF('Bitácoras Anteriores'!$K$218,K112,'Bitácoras Anteriores'!$B$251)+SUMIF('Bitácoras Anteriores'!$K$271,K112,'Bitácoras Anteriores'!$B$304)+SUMIF('Bitácoras Anteriores'!$K$324,K112,'Bitácoras Anteriores'!$B$357)+SUMIF('Bitácoras Anteriores'!$BH$6,K112,'Bitácoras Anteriores'!$AY$39)+SUMIF('Bitácoras Anteriores'!$BH$59,$K$6,'Bitácoras Anteriores'!$AY$92)+SUMIF('Bitácoras Anteriores'!$BH$112,K112,'Bitácoras Anteriores'!$AY$145)+SUMIF('Bitácoras Anteriores'!$BH$165,K112,'Bitácoras Anteriores'!$AY$198)+SUMIF('Bitácoras Anteriores'!$BH$218,K112,'Bitácoras Anteriores'!$AY$251)+SUMIF('Bitácoras Anteriores'!$BH$271,K112,'Bitácoras Anteriores'!$AY$304)+SUMIF('Bitácoras Anteriores'!$BH$324,K112,'Bitácoras Anteriores'!$AY$357)+SUMIF('Bitácoras Anteriores'!$DF$6,K112,'Bitácoras Anteriores'!$CW$39)+SUMIF('Bitácoras Anteriores'!$DF$59,$K$6,'Bitácoras Anteriores'!$CW$92)+SUMIF('Bitácoras Anteriores'!$DF$112,K112,'Bitácoras Anteriores'!$CW$145)+SUMIF('Bitácoras Anteriores'!$DF$165,K112,'Bitácoras Anteriores'!$CW$198)+SUMIF('Bitácoras Anteriores'!$DF$218,K112,'Bitácoras Anteriores'!$CW$251)+SUMIF('Bitácoras Anteriores'!$DF$271,K112,'Bitácoras Anteriores'!$CW$304)+SUMIF('Bitácoras Anteriores'!$DF$324,K112,'Bitácoras Anteriores'!$CW$357)+SUMIF('Bitácoras Anteriores'!$FC$6,K112,'Bitácoras Anteriores'!$ET$39)+SUMIF('Bitácoras Anteriores'!$FC$59,$K$6,'Bitácoras Anteriores'!$ET$92)+SUMIF('Bitácoras Anteriores'!$FC$112,K112,'Bitácoras Anteriores'!$ET$145)+SUMIF('Bitácoras Anteriores'!$FC$165,K112,'Bitácoras Anteriores'!$ET$198)+SUMIF('Bitácoras Anteriores'!$FC$218,K112,'Bitácoras Anteriores'!$ET$251)+SUMIF('Bitácoras Anteriores'!$FC$271,K112,'Bitácoras Anteriores'!$ET$304)+SUMIF('Bitácoras Anteriores'!$FC$324,K112,'Bitácoras Anteriores'!$ET$357)</f>
        <v>0</v>
      </c>
      <c r="C145" s="716"/>
      <c r="D145" s="716"/>
      <c r="E145" s="716"/>
      <c r="F145" s="716"/>
      <c r="G145" s="717"/>
      <c r="H145" s="715">
        <f>SUMIF('Resumen Anual'!$FE$622,K112,'Resumen Anual'!$FB$659)+SUMIF('Resumen Anual'!$DH$622,K112,'Resumen Anual'!$DE$659)+SUMIF('Resumen Anual'!$BI$622,K112,'Resumen Anual'!$BF$659)+SUMIF('Resumen Anual'!$L$622,K112,'Resumen Anual'!$I$659)+SUMIF('Resumen Anual'!$FE$566,K112,'Resumen Anual'!$FB$603)+SUMIF('Resumen Anual'!$DH$566,K112,'Resumen Anual'!$DE$603)+SUMIF('Resumen Anual'!$BI$566,K112,'Resumen Anual'!$BF$603)+SUMIF('Resumen Anual'!$L$566,K112,'Resumen Anual'!$I$603)+SUMIF('Resumen Anual'!$FE$510,K112,'Resumen Anual'!$FB$547)+SUMIF('Resumen Anual'!$DH$510,K112,'Resumen Anual'!$DE$547)+SUMIF('Resumen Anual'!$BI$510,K112,'Resumen Anual'!$BF$547)+SUMIF('Resumen Anual'!$L$510,K112,'Resumen Anual'!$I$547)+SUMIF('Resumen Anual'!$FE$454,K112,'Resumen Anual'!$FB$491)+SUMIF('Resumen Anual'!$DH$454,K112,'Resumen Anual'!$DE$491)+SUMIF('Resumen Anual'!$BI$454,K112,'Resumen Anual'!$BF$491)+SUMIF('Resumen Anual'!$L$454,K112,'Resumen Anual'!$I$491)+SUMIF('Resumen Anual'!$FE$398,K112,'Resumen Anual'!$FB$435)+SUMIF('Resumen Anual'!$DH$398,K112,'Resumen Anual'!$DE$435)+SUMIF('Resumen Anual'!$BI$398,K112,'Resumen Anual'!$BF$435)+SUMIF('Resumen Anual'!$L$398,K112,'Resumen Anual'!$I$435)+SUMIF('Resumen Anual'!$FE$342,K112,'Resumen Anual'!$FB$379)+SUMIF('Resumen Anual'!$DH$342,K112,'Resumen Anual'!$DE$379)+SUMIF('Resumen Anual'!$BI$342,K112,'Resumen Anual'!$BF$379)+SUMIF('Resumen Anual'!$L$342,K112,'Resumen Anual'!$I$379)+SUMIF('Resumen Anual'!$FE$286,K112,'Resumen Anual'!$FB$323)+SUMIF('Resumen Anual'!$DH$286,K112,'Resumen Anual'!$DE$323)+SUMIF('Resumen Anual'!$BI$286,K112,'Resumen Anual'!$BF$323)+SUMIF('Resumen Anual'!$L$286,K112,'Resumen Anual'!$I$323)+SUMIF('Resumen Anual'!$FE$230,K112,'Resumen Anual'!$FB$267)+SUMIF('Resumen Anual'!$DH$230,K112,'Resumen Anual'!$DE$267)+SUMIF('Resumen Anual'!$BI$230,K112,'Resumen Anual'!$BF$267)+SUMIF('Resumen Anual'!$L$230,K112,'Resumen Anual'!$I$267)+SUMIF('Resumen Anual'!$FE$174,K112,'Resumen Anual'!$FB$211)+SUMIF('Resumen Anual'!$DH$174,K112,'Resumen Anual'!$DE$211)+SUMIF('Resumen Anual'!$BI$174,K112,'Resumen Anual'!$BF$211)+SUMIF('Resumen Anual'!$L$174,K112,'Resumen Anual'!$I$211)+SUMIF('Resumen Anual'!$FE$118,K112,'Resumen Anual'!$FB$155)+SUMIF('Resumen Anual'!$DH$118,K112,'Resumen Anual'!$DE$155)+SUMIF('Resumen Anual'!$BI$118,K112,'Resumen Anual'!$BF$155)+SUMIF('Resumen Anual'!$L$118,K112,'Resumen Anual'!$I$155)+SUMIF('Resumen Anual'!$FE$62,K112,'Resumen Anual'!$FB$99)+SUMIF('Resumen Anual'!$DH$62,K112,'Resumen Anual'!$DE$99)+SUMIF('Resumen Anual'!$BI$62,K112,'Resumen Anual'!$BF$99)+SUMIF('Resumen Anual'!$L$62,K112,'Resumen Anual'!$I$99)+SUMIF('Resumen Anual'!$FE$6,K112,'Resumen Anual'!$FB$43)+SUMIF('Resumen Anual'!$DH$6,K112,'Resumen Anual'!$DE$43)+SUMIF('Resumen Anual'!$BI$6,K112,'Resumen Anual'!$BF$43)+SUMIF('Resumen Anual'!$L$6,K112,'Resumen Anual'!$I$43)+SUMIF('Bitácoras Anteriores'!$K$6,K112,'Bitácoras Anteriores'!$H$39)+SUMIF('Bitácoras Anteriores'!$K$59,$K$6,'Bitácoras Anteriores'!$B$92)+SUMIF('Bitácoras Anteriores'!$K$112,K112,'Bitácoras Anteriores'!$B$145)+SUMIF('Bitácoras Anteriores'!$K$165,K112,'Bitácoras Anteriores'!$B$198)+SUMIF('Bitácoras Anteriores'!$K$218,K112,'Bitácoras Anteriores'!$B$251)+SUMIF('Bitácoras Anteriores'!$K$271,K112,'Bitácoras Anteriores'!$B$304)+SUMIF('Bitácoras Anteriores'!$K$324,K112,'Bitácoras Anteriores'!$B$357)+SUMIF('Bitácoras Anteriores'!$BH$6,K112,'Bitácoras Anteriores'!$BE$39)+SUMIF('Bitácoras Anteriores'!$BH$59,$K$6,'Bitácoras Anteriores'!$AY$92)+SUMIF('Bitácoras Anteriores'!$BH$112,K112,'Bitácoras Anteriores'!$AY$145)+SUMIF('Bitácoras Anteriores'!$BH$165,K112,'Bitácoras Anteriores'!$AY$198)+SUMIF('Bitácoras Anteriores'!$BH$218,K112,'Bitácoras Anteriores'!$AY$251)+SUMIF('Bitácoras Anteriores'!$BH$271,K112,'Bitácoras Anteriores'!$AY$304)+SUMIF('Bitácoras Anteriores'!$BH$324,K112,'Bitácoras Anteriores'!$AY$357)+SUMIF('Bitácoras Anteriores'!$DF$6,K112,'Bitácoras Anteriores'!$DC$39)+SUMIF('Bitácoras Anteriores'!$DF$59,$K$6,'Bitácoras Anteriores'!$CW$92)+SUMIF('Bitácoras Anteriores'!$DF$112,K112,'Bitácoras Anteriores'!$CW$145)+SUMIF('Bitácoras Anteriores'!$DF$165,K112,'Bitácoras Anteriores'!$CW$198)+SUMIF('Bitácoras Anteriores'!$DF$218,K112,'Bitácoras Anteriores'!$CW$251)+SUMIF('Bitácoras Anteriores'!$DF$271,K112,'Bitácoras Anteriores'!$CW$304)+SUMIF('Bitácoras Anteriores'!$DF$324,K112,'Bitácoras Anteriores'!$CW$357)+SUMIF('Bitácoras Anteriores'!$FC$6,K112,'Bitácoras Anteriores'!$EZ$39)+SUMIF('Bitácoras Anteriores'!$FC$59,$K$6,'Bitácoras Anteriores'!$ET$92)+SUMIF('Bitácoras Anteriores'!$FC$112,K112,'Bitácoras Anteriores'!$ET$145)+SUMIF('Bitácoras Anteriores'!$FC$165,K112,'Bitácoras Anteriores'!$ET$198)+SUMIF('Bitácoras Anteriores'!$FC$218,K112,'Bitácoras Anteriores'!$ET$251)+SUMIF('Bitácoras Anteriores'!$FC$271,K112,'Bitácoras Anteriores'!$ET$304)+SUMIF('Bitácoras Anteriores'!$FC$324,K112,'Bitácoras Anteriores'!$ET$357)</f>
        <v>0</v>
      </c>
      <c r="I145" s="716"/>
      <c r="J145" s="716"/>
      <c r="K145" s="716"/>
      <c r="L145" s="717"/>
      <c r="M145" s="715">
        <f>SUMIF('Resumen Anual'!$FE$622,K112,'Resumen Anual'!$FH$659)+SUMIF('Resumen Anual'!$DH$622,K112,'Resumen Anual'!$DK$659)+SUMIF('Resumen Anual'!$BI$622,K112,'Resumen Anual'!$BL$659)+SUMIF('Resumen Anual'!$L$622,K112,'Resumen Anual'!$O$659)+SUMIF('Resumen Anual'!$FE$566,K112,'Resumen Anual'!$FH$603)+SUMIF('Resumen Anual'!$DH$566,K112,'Resumen Anual'!$DK$603)+SUMIF('Resumen Anual'!$BI$566,K112,'Resumen Anual'!$BL$603)+SUMIF('Resumen Anual'!$L$566,K112,'Resumen Anual'!$O$603)+SUMIF('Resumen Anual'!$FE$510,K112,'Resumen Anual'!$FH$547)+SUMIF('Resumen Anual'!$DH$510,K112,'Resumen Anual'!$DK$547)+SUMIF('Resumen Anual'!$BI$510,K112,'Resumen Anual'!$BL$547)+SUMIF('Resumen Anual'!$L$510,K112,'Resumen Anual'!$O$547)+SUMIF('Resumen Anual'!$FE$454,K112,'Resumen Anual'!$FH$491)+SUMIF('Resumen Anual'!$DH$454,K112,'Resumen Anual'!$DK$491)+SUMIF('Resumen Anual'!$BI$454,K112,'Resumen Anual'!$BL$491)+SUMIF('Resumen Anual'!$L$454,K112,'Resumen Anual'!$O$491)+SUMIF('Resumen Anual'!$FE$398,K112,'Resumen Anual'!$FH$435)+SUMIF('Resumen Anual'!$DH$398,K112,'Resumen Anual'!$DK$435)+SUMIF('Resumen Anual'!$BI$398,K112,'Resumen Anual'!$BL$435)+SUMIF('Resumen Anual'!$L$398,K112,'Resumen Anual'!$O$435)+SUMIF('Resumen Anual'!$FE$342,K112,'Resumen Anual'!$FH$379)+SUMIF('Resumen Anual'!$DH$342,K112,'Resumen Anual'!$DK$379)+SUMIF('Resumen Anual'!$BI$342,K112,'Resumen Anual'!$BL$379)+SUMIF('Resumen Anual'!$L$342,K112,'Resumen Anual'!$O$379)+SUMIF('Resumen Anual'!$FE$286,K112,'Resumen Anual'!$FH$323)+SUMIF('Resumen Anual'!$DH$286,K112,'Resumen Anual'!$DK$323)+SUMIF('Resumen Anual'!$BI$286,K112,'Resumen Anual'!$BL$323)+SUMIF('Resumen Anual'!$L$286,K112,'Resumen Anual'!$O$323)+SUMIF('Resumen Anual'!$FE$230,K112,'Resumen Anual'!$FH$267)+SUMIF('Resumen Anual'!$DH$230,K112,'Resumen Anual'!$DK$267)+SUMIF('Resumen Anual'!$BI$230,K112,'Resumen Anual'!$BL$267)+SUMIF('Resumen Anual'!$L$230,K112,'Resumen Anual'!$O$267)+SUMIF('Resumen Anual'!$FE$174,K112,'Resumen Anual'!$FH$211)+SUMIF('Resumen Anual'!$DH$174,K112,'Resumen Anual'!$DK$211)+SUMIF('Resumen Anual'!$BI$174,K112,'Resumen Anual'!$BL$211)+SUMIF('Resumen Anual'!$L$174,K112,'Resumen Anual'!$O$211)+SUMIF('Resumen Anual'!$FE$118,K112,'Resumen Anual'!$FH$155)+SUMIF('Resumen Anual'!$DH$118,K112,'Resumen Anual'!$DK$155)+SUMIF('Resumen Anual'!$BI$118,K112,'Resumen Anual'!$BL$155)+SUMIF('Resumen Anual'!$L$118,K112,'Resumen Anual'!$O$155)+SUMIF('Resumen Anual'!$FE$62,K112,'Resumen Anual'!$FH$99)+SUMIF('Resumen Anual'!$DH$62,K112,'Resumen Anual'!$DK$99)+SUMIF('Resumen Anual'!$BI$62,K112,'Resumen Anual'!$BL$99)+SUMIF('Resumen Anual'!$L$62,K112,'Resumen Anual'!$O$99)+SUMIF('Resumen Anual'!$FE$6,K112,'Resumen Anual'!$FH$43)+SUMIF('Resumen Anual'!$DH$6,K112,'Resumen Anual'!$DK$43)+SUMIF('Resumen Anual'!$BI$6,K112,'Resumen Anual'!$BL$43)+SUMIF('Resumen Anual'!$L$6,K112,'Resumen Anual'!$O$43)+SUMIF('Bitácoras Anteriores'!$K$6,K112,'Bitácoras Anteriores'!$M$39)+SUMIF('Bitácoras Anteriores'!$K$59,$K$6,'Bitácoras Anteriores'!$M$92)+SUMIF('Bitácoras Anteriores'!$K$112,K112,'Bitácoras Anteriores'!$M$145)+SUMIF('Bitácoras Anteriores'!$K$165,K112,'Bitácoras Anteriores'!$M$198)+SUMIF('Bitácoras Anteriores'!$K$218,K112,'Bitácoras Anteriores'!$M$251)+SUMIF('Bitácoras Anteriores'!$K$271,K112,'Bitácoras Anteriores'!$M$304)+SUMIF('Bitácoras Anteriores'!$K$324,K112,'Bitácoras Anteriores'!$M$357)+SUMIF('Bitácoras Anteriores'!$BH$6,K112,'Bitácoras Anteriores'!$BJ$39)+SUMIF('Bitácoras Anteriores'!$BH$59,$K$6,'Bitácoras Anteriores'!$BJ$92)+SUMIF('Bitácoras Anteriores'!$BH$112,K112,'Bitácoras Anteriores'!$BJ$145)+SUMIF('Bitácoras Anteriores'!$BH$165,K112,'Bitácoras Anteriores'!$BJ$198)+SUMIF('Bitácoras Anteriores'!$BH$218,K112,'Bitácoras Anteriores'!$BJ$251)+SUMIF('Bitácoras Anteriores'!$BH$271,K112,'Bitácoras Anteriores'!$BJ$304)+SUMIF('Bitácoras Anteriores'!$BH$324,K112,'Bitácoras Anteriores'!$BJ$357)+SUMIF('Bitácoras Anteriores'!$DF$6,K112,'Bitácoras Anteriores'!$DH$39)+SUMIF('Bitácoras Anteriores'!$DF$59,$K$6,'Bitácoras Anteriores'!$DH$92)+SUMIF('Bitácoras Anteriores'!$DF$112,K112,'Bitácoras Anteriores'!$DH$145)+SUMIF('Bitácoras Anteriores'!$DF$165,K112,'Bitácoras Anteriores'!$DH$198)+SUMIF('Bitácoras Anteriores'!$DF$218,K112,'Bitácoras Anteriores'!$DH$251)+SUMIF('Bitácoras Anteriores'!$DF$271,K112,'Bitácoras Anteriores'!$DH$304)+SUMIF('Bitácoras Anteriores'!$DF$324,K112,'Bitácoras Anteriores'!$DH$357)+SUMIF('Bitácoras Anteriores'!$FC$6,K112,'Bitácoras Anteriores'!$FE$39)+SUMIF('Bitácoras Anteriores'!$FC$59,$K$6,'Bitácoras Anteriores'!$FE$92)+SUMIF('Bitácoras Anteriores'!$FC$112,K112,'Bitácoras Anteriores'!$FE$145)+SUMIF('Bitácoras Anteriores'!$FC$165,K112,'Bitácoras Anteriores'!$FE$198)+SUMIF('Bitácoras Anteriores'!$FC$218,K112,'Bitácoras Anteriores'!$FE$251)+SUMIF('Bitácoras Anteriores'!$FC$271,K112,'Bitácoras Anteriores'!$FE$304)+SUMIF('Bitácoras Anteriores'!$FC$324,K112,'Bitácoras Anteriores'!$FE$357)</f>
        <v>0</v>
      </c>
      <c r="N145" s="716"/>
      <c r="O145" s="716"/>
      <c r="P145" s="716"/>
      <c r="Q145" s="716"/>
      <c r="R145" s="717"/>
      <c r="S145" s="715">
        <f>SUMIF('Resumen Anual'!$FE$622,K112,'Resumen Anual'!$FN$659)+SUMIF('Resumen Anual'!$DH$622,K112,'Resumen Anual'!$DQ$659)+SUMIF('Resumen Anual'!$BI$622,K112,'Resumen Anual'!$BR$659)+SUMIF('Resumen Anual'!$L$622,K112,'Resumen Anual'!$U$659)+SUMIF('Resumen Anual'!$FE$566,K112,'Resumen Anual'!$FN$603)+SUMIF('Resumen Anual'!$DH$566,K112,'Resumen Anual'!$DQ$603)+SUMIF('Resumen Anual'!$BI$566,K112,'Resumen Anual'!$BR$603)+SUMIF('Resumen Anual'!$L$566,K112,'Resumen Anual'!$U$603)+SUMIF('Resumen Anual'!$FE$510,K112,'Resumen Anual'!$FN$547)+SUMIF('Resumen Anual'!$DH$510,K112,'Resumen Anual'!$DQ$547)+SUMIF('Resumen Anual'!$BI$510,K112,'Resumen Anual'!$BR$547)+SUMIF('Resumen Anual'!$L$510,K112,'Resumen Anual'!$U$547)+SUMIF('Resumen Anual'!$FE$454,K112,'Resumen Anual'!$FN$491)+SUMIF('Resumen Anual'!$DH$454,K112,'Resumen Anual'!$DQ$491)+SUMIF('Resumen Anual'!$BI$454,K112,'Resumen Anual'!$BR$491)+SUMIF('Resumen Anual'!$L$454,K112,'Resumen Anual'!$U$491)+SUMIF('Resumen Anual'!$FE$398,K112,'Resumen Anual'!$FN$435)+SUMIF('Resumen Anual'!$DH$398,K112,'Resumen Anual'!$DQ$435)+SUMIF('Resumen Anual'!$BI$398,K112,'Resumen Anual'!$BR$435)+SUMIF('Resumen Anual'!$L$398,K112,'Resumen Anual'!$U$435)+SUMIF('Resumen Anual'!$FE$342,K112,'Resumen Anual'!$FN$379)+SUMIF('Resumen Anual'!$DH$342,K112,'Resumen Anual'!$DQ$379)+SUMIF('Resumen Anual'!$BI$342,K112,'Resumen Anual'!$BR$379)+SUMIF('Resumen Anual'!$L$342,K112,'Resumen Anual'!$U$379)+SUMIF('Resumen Anual'!$FE$286,K112,'Resumen Anual'!$FN$323)+SUMIF('Resumen Anual'!$DH$286,K112,'Resumen Anual'!$DQ$323)+SUMIF('Resumen Anual'!$BI$286,K112,'Resumen Anual'!$BR$323)+SUMIF('Resumen Anual'!$L$286,K112,'Resumen Anual'!$U$323)+SUMIF('Resumen Anual'!$FE$230,K112,'Resumen Anual'!$FN$267)+SUMIF('Resumen Anual'!$DH$230,K112,'Resumen Anual'!$DQ$267)+SUMIF('Resumen Anual'!$BI$230,K112,'Resumen Anual'!$BR$267)+SUMIF('Resumen Anual'!$L$230,K112,'Resumen Anual'!$U$267)+SUMIF('Resumen Anual'!$FE$174,K112,'Resumen Anual'!$FN$211)+SUMIF('Resumen Anual'!$DH$174,K112,'Resumen Anual'!$DQ$211)+SUMIF('Resumen Anual'!$BI$174,K112,'Resumen Anual'!$BR$211)+SUMIF('Resumen Anual'!$L$174,K112,'Resumen Anual'!$U$211)+SUMIF('Resumen Anual'!$FE$118,K112,'Resumen Anual'!$FN$155)+SUMIF('Resumen Anual'!$DH$118,K112,'Resumen Anual'!$DQ$155)+SUMIF('Resumen Anual'!$BI$118,K112,'Resumen Anual'!$BR$155)+SUMIF('Resumen Anual'!$L$118,K112,'Resumen Anual'!$U$155)+SUMIF('Resumen Anual'!$FE$62,K112,'Resumen Anual'!$FN$99)+SUMIF('Resumen Anual'!$DH$62,K112,'Resumen Anual'!$DQ$99)+SUMIF('Resumen Anual'!$BI$62,K112,'Resumen Anual'!$BR$99)+SUMIF('Resumen Anual'!$L$62,K112,'Resumen Anual'!$U$99)+SUMIF('Resumen Anual'!$FE$6,K112,'Resumen Anual'!$FN$43)+SUMIF('Resumen Anual'!$DH$6,K112,'Resumen Anual'!$DQ$43)+SUMIF('Resumen Anual'!$BI$6,K112,'Resumen Anual'!$BR$43)+SUMIF('Resumen Anual'!$L$6,K112,'Resumen Anual'!$U$43)</f>
        <v>0</v>
      </c>
      <c r="T145" s="716"/>
      <c r="U145" s="716"/>
      <c r="V145" s="716"/>
      <c r="W145" s="716"/>
      <c r="X145" s="717"/>
      <c r="Y145" s="15"/>
      <c r="Z145" s="1222"/>
      <c r="AA145" s="1223"/>
      <c r="AB145" s="1223"/>
      <c r="AC145" s="1223"/>
      <c r="AD145" s="1223"/>
      <c r="AE145" s="1223"/>
      <c r="AF145" s="662"/>
      <c r="AG145" s="662"/>
      <c r="AH145" s="662"/>
      <c r="AI145" s="662"/>
      <c r="AJ145" s="662"/>
      <c r="AK145" s="663"/>
      <c r="AL145" s="1222"/>
      <c r="AM145" s="1223"/>
      <c r="AN145" s="1223"/>
      <c r="AO145" s="1223"/>
      <c r="AP145" s="1223"/>
      <c r="AQ145" s="1223"/>
      <c r="AR145" s="665"/>
      <c r="AS145" s="662"/>
      <c r="AT145" s="662"/>
      <c r="AU145" s="662"/>
      <c r="AV145" s="662"/>
      <c r="AW145" s="1200"/>
      <c r="AX145" s="171"/>
      <c r="AY145" s="715">
        <f>SUMIF('Resumen Anual'!$FE$622,BH112,'Resumen Anual'!$EV$659)+SUMIF('Resumen Anual'!$DH$622,BH112,'Resumen Anual'!$CY$659)+SUMIF('Resumen Anual'!$BI$622,BH112,'Resumen Anual'!$AZ$659)+SUMIF('Resumen Anual'!$L$622,BH112,'Resumen Anual'!$C$659)+SUMIF('Resumen Anual'!$FE$566,BH112,'Resumen Anual'!$EV$603)+SUMIF('Resumen Anual'!$DH$566,BH112,'Resumen Anual'!$CY$603)+SUMIF('Resumen Anual'!$BI$566,BH112,'Resumen Anual'!$AZ$603)+SUMIF('Resumen Anual'!$L$566,BH112,'Resumen Anual'!$C$603)+SUMIF('Resumen Anual'!$FE$510,BH112,'Resumen Anual'!$EV$547)+SUMIF('Resumen Anual'!$DH$510,BH112,'Resumen Anual'!$CY$547)+SUMIF('Resumen Anual'!$BI$510,BH112,'Resumen Anual'!$AZ$547)+SUMIF('Resumen Anual'!$L$510,BH112,'Resumen Anual'!$C$547)+SUMIF('Resumen Anual'!$FE$454,BH112,'Resumen Anual'!$EV$491)+SUMIF('Resumen Anual'!$DH$454,BH112,'Resumen Anual'!$CY$491)+SUMIF('Resumen Anual'!$BI$454,BH112,'Resumen Anual'!$AZ$491)+SUMIF('Resumen Anual'!$L$454,BH112,'Resumen Anual'!$C$491)+SUMIF('Resumen Anual'!$FE$398,BH112,'Resumen Anual'!$EV$435)+SUMIF('Resumen Anual'!$DH$398,BH112,'Resumen Anual'!$CY$435)+SUMIF('Resumen Anual'!$BI$398,BH112,'Resumen Anual'!$AZ$435)+SUMIF('Resumen Anual'!$L$398,BH112,'Resumen Anual'!$C$435)+SUMIF('Resumen Anual'!$FE$342,BH112,'Resumen Anual'!$EV$379)+SUMIF('Resumen Anual'!$DH$342,BH112,'Resumen Anual'!$CY$379)+SUMIF('Resumen Anual'!$BI$342,BH112,'Resumen Anual'!$AZ$379)+SUMIF('Resumen Anual'!$L$342,BH112,'Resumen Anual'!$C$379)+SUMIF('Resumen Anual'!$FE$286,BH112,'Resumen Anual'!$EV$323)+SUMIF('Resumen Anual'!$DH$286,BH112,'Resumen Anual'!$CY$323)+SUMIF('Resumen Anual'!$BI$286,BH112,'Resumen Anual'!$AZ$323)+SUMIF('Resumen Anual'!$L$286,BH112,'Resumen Anual'!$C$323)+SUMIF('Resumen Anual'!$FE$230,BH112,'Resumen Anual'!$EV$267)+SUMIF('Resumen Anual'!$DH$230,BH112,'Resumen Anual'!$CY$267)+SUMIF('Resumen Anual'!$BI$230,BH112,'Resumen Anual'!$AZ$267)+SUMIF('Resumen Anual'!$L$230,BH112,'Resumen Anual'!$C$267)+SUMIF('Resumen Anual'!$FE$174,BH112,'Resumen Anual'!$EV$211)+SUMIF('Resumen Anual'!$DH$174,BH112,'Resumen Anual'!$CY$211)+SUMIF('Resumen Anual'!$BI$174,BH112,'Resumen Anual'!$AZ$211)+SUMIF('Resumen Anual'!$L$174,BH112,'Resumen Anual'!$C$211)+SUMIF('Resumen Anual'!$FE$118,BH112,'Resumen Anual'!$EV$155)+SUMIF('Resumen Anual'!$DH$118,BH112,'Resumen Anual'!$CY$155)+SUMIF('Resumen Anual'!$BI$118,BH112,'Resumen Anual'!$AZ$155)+SUMIF('Resumen Anual'!$L$118,BH112,'Resumen Anual'!$C$155)+SUMIF('Resumen Anual'!$FE$62,BH112,'Resumen Anual'!$EV$99)+SUMIF('Resumen Anual'!$DH$62,BH112,'Resumen Anual'!$CY$99)+SUMIF('Resumen Anual'!$BI$62,BH112,'Resumen Anual'!$AZ$99)+SUMIF('Resumen Anual'!$L$62,BH112,'Resumen Anual'!$C$99)+SUMIF('Resumen Anual'!$FE$6,BH112,'Resumen Anual'!$EV$43)+SUMIF('Resumen Anual'!$DH$6,BH112,'Resumen Anual'!$CY$43)+SUMIF('Resumen Anual'!$BI$6,BH112,'Resumen Anual'!$AZ$43)+SUMIF('Resumen Anual'!$L$6,BH112,'Resumen Anual'!$C$43)+SUMIF('Bitácoras Anteriores'!$K$6,BH112,'Bitácoras Anteriores'!$B$39)+SUMIF('Bitácoras Anteriores'!$K$59,$K$6,'Bitácoras Anteriores'!$B$92)+SUMIF('Bitácoras Anteriores'!$K$112,BH112,'Bitácoras Anteriores'!$B$145)+SUMIF('Bitácoras Anteriores'!$K$165,BH112,'Bitácoras Anteriores'!$B$198)+SUMIF('Bitácoras Anteriores'!$K$218,BH112,'Bitácoras Anteriores'!$B$251)+SUMIF('Bitácoras Anteriores'!$K$271,BH112,'Bitácoras Anteriores'!$B$304)+SUMIF('Bitácoras Anteriores'!$K$324,BH112,'Bitácoras Anteriores'!$B$357)+SUMIF('Bitácoras Anteriores'!$BH$6,BH112,'Bitácoras Anteriores'!$AY$39)+SUMIF('Bitácoras Anteriores'!$BH$59,$K$6,'Bitácoras Anteriores'!$AY$92)+SUMIF('Bitácoras Anteriores'!$BH$112,BH112,'Bitácoras Anteriores'!$AY$145)+SUMIF('Bitácoras Anteriores'!$BH$165,BH112,'Bitácoras Anteriores'!$AY$198)+SUMIF('Bitácoras Anteriores'!$BH$218,BH112,'Bitácoras Anteriores'!$AY$251)+SUMIF('Bitácoras Anteriores'!$BH$271,BH112,'Bitácoras Anteriores'!$AY$304)+SUMIF('Bitácoras Anteriores'!$BH$324,BH112,'Bitácoras Anteriores'!$AY$357)+SUMIF('Bitácoras Anteriores'!$DF$6,BH112,'Bitácoras Anteriores'!$CW$39)+SUMIF('Bitácoras Anteriores'!$DF$59,$K$6,'Bitácoras Anteriores'!$CW$92)+SUMIF('Bitácoras Anteriores'!$DF$112,BH112,'Bitácoras Anteriores'!$CW$145)+SUMIF('Bitácoras Anteriores'!$DF$165,BH112,'Bitácoras Anteriores'!$CW$198)+SUMIF('Bitácoras Anteriores'!$DF$218,BH112,'Bitácoras Anteriores'!$CW$251)+SUMIF('Bitácoras Anteriores'!$DF$271,BH112,'Bitácoras Anteriores'!$CW$304)+SUMIF('Bitácoras Anteriores'!$DF$324,BH112,'Bitácoras Anteriores'!$CW$357)+SUMIF('Bitácoras Anteriores'!$FC$6,BH112,'Bitácoras Anteriores'!$ET$39)+SUMIF('Bitácoras Anteriores'!$FC$59,$K$6,'Bitácoras Anteriores'!$ET$92)+SUMIF('Bitácoras Anteriores'!$FC$112,BH112,'Bitácoras Anteriores'!$ET$145)+SUMIF('Bitácoras Anteriores'!$FC$165,BH112,'Bitácoras Anteriores'!$ET$198)+SUMIF('Bitácoras Anteriores'!$FC$218,BH112,'Bitácoras Anteriores'!$ET$251)+SUMIF('Bitácoras Anteriores'!$FC$271,BH112,'Bitácoras Anteriores'!$ET$304)+SUMIF('Bitácoras Anteriores'!$FC$324,BH112,'Bitácoras Anteriores'!$ET$357)</f>
        <v>0</v>
      </c>
      <c r="AZ145" s="716"/>
      <c r="BA145" s="716"/>
      <c r="BB145" s="716"/>
      <c r="BC145" s="716"/>
      <c r="BD145" s="717"/>
      <c r="BE145" s="715">
        <f>SUMIF('Resumen Anual'!$FE$622,BH112,'Resumen Anual'!$FB$659)+SUMIF('Resumen Anual'!$DH$622,BH112,'Resumen Anual'!$DE$659)+SUMIF('Resumen Anual'!$BI$622,BH112,'Resumen Anual'!$BF$659)+SUMIF('Resumen Anual'!$L$622,BH112,'Resumen Anual'!$I$659)+SUMIF('Resumen Anual'!$FE$566,BH112,'Resumen Anual'!$FB$603)+SUMIF('Resumen Anual'!$DH$566,BH112,'Resumen Anual'!$DE$603)+SUMIF('Resumen Anual'!$BI$566,BH112,'Resumen Anual'!$BF$603)+SUMIF('Resumen Anual'!$L$566,BH112,'Resumen Anual'!$I$603)+SUMIF('Resumen Anual'!$FE$510,BH112,'Resumen Anual'!$FB$547)+SUMIF('Resumen Anual'!$DH$510,BH112,'Resumen Anual'!$DE$547)+SUMIF('Resumen Anual'!$BI$510,BH112,'Resumen Anual'!$BF$547)+SUMIF('Resumen Anual'!$L$510,BH112,'Resumen Anual'!$I$547)+SUMIF('Resumen Anual'!$FE$454,BH112,'Resumen Anual'!$FB$491)+SUMIF('Resumen Anual'!$DH$454,BH112,'Resumen Anual'!$DE$491)+SUMIF('Resumen Anual'!$BI$454,BH112,'Resumen Anual'!$BF$491)+SUMIF('Resumen Anual'!$L$454,BH112,'Resumen Anual'!$I$491)+SUMIF('Resumen Anual'!$FE$398,BH112,'Resumen Anual'!$FB$435)+SUMIF('Resumen Anual'!$DH$398,BH112,'Resumen Anual'!$DE$435)+SUMIF('Resumen Anual'!$BI$398,BH112,'Resumen Anual'!$BF$435)+SUMIF('Resumen Anual'!$L$398,BH112,'Resumen Anual'!$I$435)+SUMIF('Resumen Anual'!$FE$342,BH112,'Resumen Anual'!$FB$379)+SUMIF('Resumen Anual'!$DH$342,BH112,'Resumen Anual'!$DE$379)+SUMIF('Resumen Anual'!$BI$342,BH112,'Resumen Anual'!$BF$379)+SUMIF('Resumen Anual'!$L$342,BH112,'Resumen Anual'!$I$379)+SUMIF('Resumen Anual'!$FE$286,BH112,'Resumen Anual'!$FB$323)+SUMIF('Resumen Anual'!$DH$286,BH112,'Resumen Anual'!$DE$323)+SUMIF('Resumen Anual'!$BI$286,BH112,'Resumen Anual'!$BF$323)+SUMIF('Resumen Anual'!$L$286,BH112,'Resumen Anual'!$I$323)+SUMIF('Resumen Anual'!$FE$230,BH112,'Resumen Anual'!$FB$267)+SUMIF('Resumen Anual'!$DH$230,BH112,'Resumen Anual'!$DE$267)+SUMIF('Resumen Anual'!$BI$230,BH112,'Resumen Anual'!$BF$267)+SUMIF('Resumen Anual'!$L$230,BH112,'Resumen Anual'!$I$267)+SUMIF('Resumen Anual'!$FE$174,BH112,'Resumen Anual'!$FB$211)+SUMIF('Resumen Anual'!$DH$174,BH112,'Resumen Anual'!$DE$211)+SUMIF('Resumen Anual'!$BI$174,BH112,'Resumen Anual'!$BF$211)+SUMIF('Resumen Anual'!$L$174,BH112,'Resumen Anual'!$I$211)+SUMIF('Resumen Anual'!$FE$118,BH112,'Resumen Anual'!$FB$155)+SUMIF('Resumen Anual'!$DH$118,BH112,'Resumen Anual'!$DE$155)+SUMIF('Resumen Anual'!$BI$118,BH112,'Resumen Anual'!$BF$155)+SUMIF('Resumen Anual'!$L$118,BH112,'Resumen Anual'!$I$155)+SUMIF('Resumen Anual'!$FE$62,BH112,'Resumen Anual'!$FB$99)+SUMIF('Resumen Anual'!$DH$62,BH112,'Resumen Anual'!$DE$99)+SUMIF('Resumen Anual'!$BI$62,BH112,'Resumen Anual'!$BF$99)+SUMIF('Resumen Anual'!$L$62,BH112,'Resumen Anual'!$I$99)+SUMIF('Resumen Anual'!$FE$6,BH112,'Resumen Anual'!$FB$43)+SUMIF('Resumen Anual'!$DH$6,BH112,'Resumen Anual'!$DE$43)+SUMIF('Resumen Anual'!$BI$6,BH112,'Resumen Anual'!$BF$43)+SUMIF('Resumen Anual'!$L$6,BH112,'Resumen Anual'!$I$43)+SUMIF('Bitácoras Anteriores'!$K$6,BH112,'Bitácoras Anteriores'!$H$39)+SUMIF('Bitácoras Anteriores'!$K$59,$K$6,'Bitácoras Anteriores'!$B$92)+SUMIF('Bitácoras Anteriores'!$K$112,BH112,'Bitácoras Anteriores'!$B$145)+SUMIF('Bitácoras Anteriores'!$K$165,BH112,'Bitácoras Anteriores'!$B$198)+SUMIF('Bitácoras Anteriores'!$K$218,BH112,'Bitácoras Anteriores'!$B$251)+SUMIF('Bitácoras Anteriores'!$K$271,BH112,'Bitácoras Anteriores'!$B$304)+SUMIF('Bitácoras Anteriores'!$K$324,BH112,'Bitácoras Anteriores'!$B$357)+SUMIF('Bitácoras Anteriores'!$BH$6,BH112,'Bitácoras Anteriores'!$BE$39)+SUMIF('Bitácoras Anteriores'!$BH$59,$K$6,'Bitácoras Anteriores'!$AY$92)+SUMIF('Bitácoras Anteriores'!$BH$112,BH112,'Bitácoras Anteriores'!$AY$145)+SUMIF('Bitácoras Anteriores'!$BH$165,BH112,'Bitácoras Anteriores'!$AY$198)+SUMIF('Bitácoras Anteriores'!$BH$218,BH112,'Bitácoras Anteriores'!$AY$251)+SUMIF('Bitácoras Anteriores'!$BH$271,BH112,'Bitácoras Anteriores'!$AY$304)+SUMIF('Bitácoras Anteriores'!$BH$324,BH112,'Bitácoras Anteriores'!$AY$357)+SUMIF('Bitácoras Anteriores'!$DF$6,BH112,'Bitácoras Anteriores'!$DC$39)+SUMIF('Bitácoras Anteriores'!$DF$59,$K$6,'Bitácoras Anteriores'!$CW$92)+SUMIF('Bitácoras Anteriores'!$DF$112,BH112,'Bitácoras Anteriores'!$CW$145)+SUMIF('Bitácoras Anteriores'!$DF$165,BH112,'Bitácoras Anteriores'!$CW$198)+SUMIF('Bitácoras Anteriores'!$DF$218,BH112,'Bitácoras Anteriores'!$CW$251)+SUMIF('Bitácoras Anteriores'!$DF$271,BH112,'Bitácoras Anteriores'!$CW$304)+SUMIF('Bitácoras Anteriores'!$DF$324,BH112,'Bitácoras Anteriores'!$CW$357)+SUMIF('Bitácoras Anteriores'!$FC$6,BH112,'Bitácoras Anteriores'!$EZ$39)+SUMIF('Bitácoras Anteriores'!$FC$59,$K$6,'Bitácoras Anteriores'!$ET$92)+SUMIF('Bitácoras Anteriores'!$FC$112,BH112,'Bitácoras Anteriores'!$ET$145)+SUMIF('Bitácoras Anteriores'!$FC$165,BH112,'Bitácoras Anteriores'!$ET$198)+SUMIF('Bitácoras Anteriores'!$FC$218,BH112,'Bitácoras Anteriores'!$ET$251)+SUMIF('Bitácoras Anteriores'!$FC$271,BH112,'Bitácoras Anteriores'!$ET$304)+SUMIF('Bitácoras Anteriores'!$FC$324,BH112,'Bitácoras Anteriores'!$ET$357)</f>
        <v>0</v>
      </c>
      <c r="BF145" s="716"/>
      <c r="BG145" s="716"/>
      <c r="BH145" s="716"/>
      <c r="BI145" s="717"/>
      <c r="BJ145" s="715">
        <f>SUMIF('Resumen Anual'!$FE$622,BH112,'Resumen Anual'!$FH$659)+SUMIF('Resumen Anual'!$DH$622,BH112,'Resumen Anual'!$DK$659)+SUMIF('Resumen Anual'!$BI$622,BH112,'Resumen Anual'!$BL$659)+SUMIF('Resumen Anual'!$L$622,BH112,'Resumen Anual'!$O$659)+SUMIF('Resumen Anual'!$FE$566,BH112,'Resumen Anual'!$FH$603)+SUMIF('Resumen Anual'!$DH$566,BH112,'Resumen Anual'!$DK$603)+SUMIF('Resumen Anual'!$BI$566,BH112,'Resumen Anual'!$BL$603)+SUMIF('Resumen Anual'!$L$566,BH112,'Resumen Anual'!$O$603)+SUMIF('Resumen Anual'!$FE$510,BH112,'Resumen Anual'!$FH$547)+SUMIF('Resumen Anual'!$DH$510,BH112,'Resumen Anual'!$DK$547)+SUMIF('Resumen Anual'!$BI$510,BH112,'Resumen Anual'!$BL$547)+SUMIF('Resumen Anual'!$L$510,BH112,'Resumen Anual'!$O$547)+SUMIF('Resumen Anual'!$FE$454,BH112,'Resumen Anual'!$FH$491)+SUMIF('Resumen Anual'!$DH$454,BH112,'Resumen Anual'!$DK$491)+SUMIF('Resumen Anual'!$BI$454,BH112,'Resumen Anual'!$BL$491)+SUMIF('Resumen Anual'!$L$454,BH112,'Resumen Anual'!$O$491)+SUMIF('Resumen Anual'!$FE$398,BH112,'Resumen Anual'!$FH$435)+SUMIF('Resumen Anual'!$DH$398,BH112,'Resumen Anual'!$DK$435)+SUMIF('Resumen Anual'!$BI$398,BH112,'Resumen Anual'!$BL$435)+SUMIF('Resumen Anual'!$L$398,BH112,'Resumen Anual'!$O$435)+SUMIF('Resumen Anual'!$FE$342,BH112,'Resumen Anual'!$FH$379)+SUMIF('Resumen Anual'!$DH$342,BH112,'Resumen Anual'!$DK$379)+SUMIF('Resumen Anual'!$BI$342,BH112,'Resumen Anual'!$BL$379)+SUMIF('Resumen Anual'!$L$342,BH112,'Resumen Anual'!$O$379)+SUMIF('Resumen Anual'!$FE$286,BH112,'Resumen Anual'!$FH$323)+SUMIF('Resumen Anual'!$DH$286,BH112,'Resumen Anual'!$DK$323)+SUMIF('Resumen Anual'!$BI$286,BH112,'Resumen Anual'!$BL$323)+SUMIF('Resumen Anual'!$L$286,BH112,'Resumen Anual'!$O$323)+SUMIF('Resumen Anual'!$FE$230,BH112,'Resumen Anual'!$FH$267)+SUMIF('Resumen Anual'!$DH$230,BH112,'Resumen Anual'!$DK$267)+SUMIF('Resumen Anual'!$BI$230,BH112,'Resumen Anual'!$BL$267)+SUMIF('Resumen Anual'!$L$230,BH112,'Resumen Anual'!$O$267)+SUMIF('Resumen Anual'!$FE$174,BH112,'Resumen Anual'!$FH$211)+SUMIF('Resumen Anual'!$DH$174,BH112,'Resumen Anual'!$DK$211)+SUMIF('Resumen Anual'!$BI$174,BH112,'Resumen Anual'!$BL$211)+SUMIF('Resumen Anual'!$L$174,BH112,'Resumen Anual'!$O$211)+SUMIF('Resumen Anual'!$FE$118,BH112,'Resumen Anual'!$FH$155)+SUMIF('Resumen Anual'!$DH$118,BH112,'Resumen Anual'!$DK$155)+SUMIF('Resumen Anual'!$BI$118,BH112,'Resumen Anual'!$BL$155)+SUMIF('Resumen Anual'!$L$118,BH112,'Resumen Anual'!$O$155)+SUMIF('Resumen Anual'!$FE$62,BH112,'Resumen Anual'!$FH$99)+SUMIF('Resumen Anual'!$DH$62,BH112,'Resumen Anual'!$DK$99)+SUMIF('Resumen Anual'!$BI$62,BH112,'Resumen Anual'!$BL$99)+SUMIF('Resumen Anual'!$L$62,BH112,'Resumen Anual'!$O$99)+SUMIF('Resumen Anual'!$FE$6,BH112,'Resumen Anual'!$FH$43)+SUMIF('Resumen Anual'!$DH$6,BH112,'Resumen Anual'!$DK$43)+SUMIF('Resumen Anual'!$BI$6,BH112,'Resumen Anual'!$BL$43)+SUMIF('Resumen Anual'!$L$6,BH112,'Resumen Anual'!$O$43)+SUMIF('Bitácoras Anteriores'!$K$6,BH112,'Bitácoras Anteriores'!$M$39)+SUMIF('Bitácoras Anteriores'!$K$59,$K$6,'Bitácoras Anteriores'!$M$92)+SUMIF('Bitácoras Anteriores'!$K$112,BH112,'Bitácoras Anteriores'!$M$145)+SUMIF('Bitácoras Anteriores'!$K$165,BH112,'Bitácoras Anteriores'!$M$198)+SUMIF('Bitácoras Anteriores'!$K$218,BH112,'Bitácoras Anteriores'!$M$251)+SUMIF('Bitácoras Anteriores'!$K$271,BH112,'Bitácoras Anteriores'!$M$304)+SUMIF('Bitácoras Anteriores'!$K$324,BH112,'Bitácoras Anteriores'!$M$357)+SUMIF('Bitácoras Anteriores'!$BH$6,BH112,'Bitácoras Anteriores'!$BJ$39)+SUMIF('Bitácoras Anteriores'!$BH$59,$K$6,'Bitácoras Anteriores'!$BJ$92)+SUMIF('Bitácoras Anteriores'!$BH$112,BH112,'Bitácoras Anteriores'!$BJ$145)+SUMIF('Bitácoras Anteriores'!$BH$165,BH112,'Bitácoras Anteriores'!$BJ$198)+SUMIF('Bitácoras Anteriores'!$BH$218,BH112,'Bitácoras Anteriores'!$BJ$251)+SUMIF('Bitácoras Anteriores'!$BH$271,BH112,'Bitácoras Anteriores'!$BJ$304)+SUMIF('Bitácoras Anteriores'!$BH$324,BH112,'Bitácoras Anteriores'!$BJ$357)+SUMIF('Bitácoras Anteriores'!$DF$6,BH112,'Bitácoras Anteriores'!$DH$39)+SUMIF('Bitácoras Anteriores'!$DF$59,$K$6,'Bitácoras Anteriores'!$DH$92)+SUMIF('Bitácoras Anteriores'!$DF$112,BH112,'Bitácoras Anteriores'!$DH$145)+SUMIF('Bitácoras Anteriores'!$DF$165,BH112,'Bitácoras Anteriores'!$DH$198)+SUMIF('Bitácoras Anteriores'!$DF$218,BH112,'Bitácoras Anteriores'!$DH$251)+SUMIF('Bitácoras Anteriores'!$DF$271,BH112,'Bitácoras Anteriores'!$DH$304)+SUMIF('Bitácoras Anteriores'!$DF$324,BH112,'Bitácoras Anteriores'!$DH$357)+SUMIF('Bitácoras Anteriores'!$FC$6,BH112,'Bitácoras Anteriores'!$FE$39)+SUMIF('Bitácoras Anteriores'!$FC$59,$K$6,'Bitácoras Anteriores'!$FE$92)+SUMIF('Bitácoras Anteriores'!$FC$112,BH112,'Bitácoras Anteriores'!$FE$145)+SUMIF('Bitácoras Anteriores'!$FC$165,BH112,'Bitácoras Anteriores'!$FE$198)+SUMIF('Bitácoras Anteriores'!$FC$218,BH112,'Bitácoras Anteriores'!$FE$251)+SUMIF('Bitácoras Anteriores'!$FC$271,BH112,'Bitácoras Anteriores'!$FE$304)+SUMIF('Bitácoras Anteriores'!$FC$324,BH112,'Bitácoras Anteriores'!$FE$357)</f>
        <v>0</v>
      </c>
      <c r="BK145" s="716"/>
      <c r="BL145" s="716"/>
      <c r="BM145" s="716"/>
      <c r="BN145" s="716"/>
      <c r="BO145" s="717"/>
      <c r="BP145" s="715">
        <f>SUMIF('Resumen Anual'!$FE$622,BH112,'Resumen Anual'!$FN$659)+SUMIF('Resumen Anual'!$DH$622,BH112,'Resumen Anual'!$DQ$659)+SUMIF('Resumen Anual'!$BI$622,BH112,'Resumen Anual'!$BR$659)+SUMIF('Resumen Anual'!$L$622,BH112,'Resumen Anual'!$U$659)+SUMIF('Resumen Anual'!$FE$566,BH112,'Resumen Anual'!$FN$603)+SUMIF('Resumen Anual'!$DH$566,BH112,'Resumen Anual'!$DQ$603)+SUMIF('Resumen Anual'!$BI$566,BH112,'Resumen Anual'!$BR$603)+SUMIF('Resumen Anual'!$L$566,BH112,'Resumen Anual'!$U$603)+SUMIF('Resumen Anual'!$FE$510,BH112,'Resumen Anual'!$FN$547)+SUMIF('Resumen Anual'!$DH$510,BH112,'Resumen Anual'!$DQ$547)+SUMIF('Resumen Anual'!$BI$510,BH112,'Resumen Anual'!$BR$547)+SUMIF('Resumen Anual'!$L$510,BH112,'Resumen Anual'!$U$547)+SUMIF('Resumen Anual'!$FE$454,BH112,'Resumen Anual'!$FN$491)+SUMIF('Resumen Anual'!$DH$454,BH112,'Resumen Anual'!$DQ$491)+SUMIF('Resumen Anual'!$BI$454,BH112,'Resumen Anual'!$BR$491)+SUMIF('Resumen Anual'!$L$454,BH112,'Resumen Anual'!$U$491)+SUMIF('Resumen Anual'!$FE$398,BH112,'Resumen Anual'!$FN$435)+SUMIF('Resumen Anual'!$DH$398,BH112,'Resumen Anual'!$DQ$435)+SUMIF('Resumen Anual'!$BI$398,BH112,'Resumen Anual'!$BR$435)+SUMIF('Resumen Anual'!$L$398,BH112,'Resumen Anual'!$U$435)+SUMIF('Resumen Anual'!$FE$342,BH112,'Resumen Anual'!$FN$379)+SUMIF('Resumen Anual'!$DH$342,BH112,'Resumen Anual'!$DQ$379)+SUMIF('Resumen Anual'!$BI$342,BH112,'Resumen Anual'!$BR$379)+SUMIF('Resumen Anual'!$L$342,BH112,'Resumen Anual'!$U$379)+SUMIF('Resumen Anual'!$FE$286,BH112,'Resumen Anual'!$FN$323)+SUMIF('Resumen Anual'!$DH$286,BH112,'Resumen Anual'!$DQ$323)+SUMIF('Resumen Anual'!$BI$286,BH112,'Resumen Anual'!$BR$323)+SUMIF('Resumen Anual'!$L$286,BH112,'Resumen Anual'!$U$323)+SUMIF('Resumen Anual'!$FE$230,BH112,'Resumen Anual'!$FN$267)+SUMIF('Resumen Anual'!$DH$230,BH112,'Resumen Anual'!$DQ$267)+SUMIF('Resumen Anual'!$BI$230,BH112,'Resumen Anual'!$BR$267)+SUMIF('Resumen Anual'!$L$230,BH112,'Resumen Anual'!$U$267)+SUMIF('Resumen Anual'!$FE$174,BH112,'Resumen Anual'!$FN$211)+SUMIF('Resumen Anual'!$DH$174,BH112,'Resumen Anual'!$DQ$211)+SUMIF('Resumen Anual'!$BI$174,BH112,'Resumen Anual'!$BR$211)+SUMIF('Resumen Anual'!$L$174,BH112,'Resumen Anual'!$U$211)+SUMIF('Resumen Anual'!$FE$118,BH112,'Resumen Anual'!$FN$155)+SUMIF('Resumen Anual'!$DH$118,BH112,'Resumen Anual'!$DQ$155)+SUMIF('Resumen Anual'!$BI$118,BH112,'Resumen Anual'!$BR$155)+SUMIF('Resumen Anual'!$L$118,BH112,'Resumen Anual'!$U$155)+SUMIF('Resumen Anual'!$FE$62,BH112,'Resumen Anual'!$FN$99)+SUMIF('Resumen Anual'!$DH$62,BH112,'Resumen Anual'!$DQ$99)+SUMIF('Resumen Anual'!$BI$62,BH112,'Resumen Anual'!$BR$99)+SUMIF('Resumen Anual'!$L$62,BH112,'Resumen Anual'!$U$99)+SUMIF('Resumen Anual'!$FE$6,BH112,'Resumen Anual'!$FN$43)+SUMIF('Resumen Anual'!$DH$6,BH112,'Resumen Anual'!$DQ$43)+SUMIF('Resumen Anual'!$BI$6,BH112,'Resumen Anual'!$BR$43)+SUMIF('Resumen Anual'!$L$6,BH112,'Resumen Anual'!$U$43)</f>
        <v>0</v>
      </c>
      <c r="BQ145" s="716"/>
      <c r="BR145" s="716"/>
      <c r="BS145" s="716"/>
      <c r="BT145" s="716"/>
      <c r="BU145" s="717"/>
      <c r="BV145" s="15"/>
      <c r="BW145" s="1222"/>
      <c r="BX145" s="1223"/>
      <c r="BY145" s="1223"/>
      <c r="BZ145" s="1223"/>
      <c r="CA145" s="1223"/>
      <c r="CB145" s="1223"/>
      <c r="CC145" s="662"/>
      <c r="CD145" s="662"/>
      <c r="CE145" s="662"/>
      <c r="CF145" s="662"/>
      <c r="CG145" s="662"/>
      <c r="CH145" s="663"/>
      <c r="CI145" s="1222"/>
      <c r="CJ145" s="1223"/>
      <c r="CK145" s="1223"/>
      <c r="CL145" s="1223"/>
      <c r="CM145" s="1223"/>
      <c r="CN145" s="1223"/>
      <c r="CO145" s="665"/>
      <c r="CP145" s="662"/>
      <c r="CQ145" s="662"/>
      <c r="CR145" s="662"/>
      <c r="CS145" s="663"/>
      <c r="CT145" s="1200"/>
      <c r="CU145" s="1199"/>
      <c r="CV145" s="171"/>
      <c r="CW145" s="715">
        <f>SUMIF('Resumen Anual'!$FE$622,DF112,'Resumen Anual'!$EV$659)+SUMIF('Resumen Anual'!$DH$622,DF112,'Resumen Anual'!$CY$659)+SUMIF('Resumen Anual'!$BI$622,DF112,'Resumen Anual'!$AZ$659)+SUMIF('Resumen Anual'!$L$622,DF112,'Resumen Anual'!$C$659)+SUMIF('Resumen Anual'!$FE$566,DF112,'Resumen Anual'!$EV$603)+SUMIF('Resumen Anual'!$DH$566,DF112,'Resumen Anual'!$CY$603)+SUMIF('Resumen Anual'!$BI$566,DF112,'Resumen Anual'!$AZ$603)+SUMIF('Resumen Anual'!$L$566,DF112,'Resumen Anual'!$C$603)+SUMIF('Resumen Anual'!$FE$510,DF112,'Resumen Anual'!$EV$547)+SUMIF('Resumen Anual'!$DH$510,DF112,'Resumen Anual'!$CY$547)+SUMIF('Resumen Anual'!$BI$510,DF112,'Resumen Anual'!$AZ$547)+SUMIF('Resumen Anual'!$L$510,DF112,'Resumen Anual'!$C$547)+SUMIF('Resumen Anual'!$FE$454,DF112,'Resumen Anual'!$EV$491)+SUMIF('Resumen Anual'!$DH$454,DF112,'Resumen Anual'!$CY$491)+SUMIF('Resumen Anual'!$BI$454,DF112,'Resumen Anual'!$AZ$491)+SUMIF('Resumen Anual'!$L$454,DF112,'Resumen Anual'!$C$491)+SUMIF('Resumen Anual'!$FE$398,DF112,'Resumen Anual'!$EV$435)+SUMIF('Resumen Anual'!$DH$398,DF112,'Resumen Anual'!$CY$435)+SUMIF('Resumen Anual'!$BI$398,DF112,'Resumen Anual'!$AZ$435)+SUMIF('Resumen Anual'!$L$398,DF112,'Resumen Anual'!$C$435)+SUMIF('Resumen Anual'!$FE$342,DF112,'Resumen Anual'!$EV$379)+SUMIF('Resumen Anual'!$DH$342,DF112,'Resumen Anual'!$CY$379)+SUMIF('Resumen Anual'!$BI$342,DF112,'Resumen Anual'!$AZ$379)+SUMIF('Resumen Anual'!$L$342,DF112,'Resumen Anual'!$C$379)+SUMIF('Resumen Anual'!$FE$286,DF112,'Resumen Anual'!$EV$323)+SUMIF('Resumen Anual'!$DH$286,DF112,'Resumen Anual'!$CY$323)+SUMIF('Resumen Anual'!$BI$286,DF112,'Resumen Anual'!$AZ$323)+SUMIF('Resumen Anual'!$L$286,DF112,'Resumen Anual'!$C$323)+SUMIF('Resumen Anual'!$FE$230,DF112,'Resumen Anual'!$EV$267)+SUMIF('Resumen Anual'!$DH$230,DF112,'Resumen Anual'!$CY$267)+SUMIF('Resumen Anual'!$BI$230,DF112,'Resumen Anual'!$AZ$267)+SUMIF('Resumen Anual'!$L$230,DF112,'Resumen Anual'!$C$267)+SUMIF('Resumen Anual'!$FE$174,DF112,'Resumen Anual'!$EV$211)+SUMIF('Resumen Anual'!$DH$174,DF112,'Resumen Anual'!$CY$211)+SUMIF('Resumen Anual'!$BI$174,DF112,'Resumen Anual'!$AZ$211)+SUMIF('Resumen Anual'!$L$174,DF112,'Resumen Anual'!$C$211)+SUMIF('Resumen Anual'!$FE$118,DF112,'Resumen Anual'!$EV$155)+SUMIF('Resumen Anual'!$DH$118,DF112,'Resumen Anual'!$CY$155)+SUMIF('Resumen Anual'!$BI$118,DF112,'Resumen Anual'!$AZ$155)+SUMIF('Resumen Anual'!$L$118,DF112,'Resumen Anual'!$C$155)+SUMIF('Resumen Anual'!$FE$62,DF112,'Resumen Anual'!$EV$99)+SUMIF('Resumen Anual'!$DH$62,DF112,'Resumen Anual'!$CY$99)+SUMIF('Resumen Anual'!$BI$62,DF112,'Resumen Anual'!$AZ$99)+SUMIF('Resumen Anual'!$L$62,DF112,'Resumen Anual'!$C$99)+SUMIF('Resumen Anual'!$FE$6,DF112,'Resumen Anual'!$EV$43)+SUMIF('Resumen Anual'!$DH$6,DF112,'Resumen Anual'!$CY$43)+SUMIF('Resumen Anual'!$BI$6,DF112,'Resumen Anual'!$AZ$43)+SUMIF('Resumen Anual'!$L$6,DF112,'Resumen Anual'!$C$43)+SUMIF('Bitácoras Anteriores'!$K$6,DF112,'Bitácoras Anteriores'!$B$39)+SUMIF('Bitácoras Anteriores'!$K$59,$K$6,'Bitácoras Anteriores'!$B$92)+SUMIF('Bitácoras Anteriores'!$K$112,DF112,'Bitácoras Anteriores'!$B$145)+SUMIF('Bitácoras Anteriores'!$K$165,DF112,'Bitácoras Anteriores'!$B$198)+SUMIF('Bitácoras Anteriores'!$K$218,DF112,'Bitácoras Anteriores'!$B$251)+SUMIF('Bitácoras Anteriores'!$K$271,DF112,'Bitácoras Anteriores'!$B$304)+SUMIF('Bitácoras Anteriores'!$K$324,DF112,'Bitácoras Anteriores'!$B$357)+SUMIF('Bitácoras Anteriores'!$BH$6,DF112,'Bitácoras Anteriores'!$AY$39)+SUMIF('Bitácoras Anteriores'!$BH$59,$K$6,'Bitácoras Anteriores'!$AY$92)+SUMIF('Bitácoras Anteriores'!$BH$112,DF112,'Bitácoras Anteriores'!$AY$145)+SUMIF('Bitácoras Anteriores'!$BH$165,DF112,'Bitácoras Anteriores'!$AY$198)+SUMIF('Bitácoras Anteriores'!$BH$218,DF112,'Bitácoras Anteriores'!$AY$251)+SUMIF('Bitácoras Anteriores'!$BH$271,DF112,'Bitácoras Anteriores'!$AY$304)+SUMIF('Bitácoras Anteriores'!$BH$324,DF112,'Bitácoras Anteriores'!$AY$357)+SUMIF('Bitácoras Anteriores'!$DF$6,DF112,'Bitácoras Anteriores'!$CW$39)+SUMIF('Bitácoras Anteriores'!$DF$59,$K$6,'Bitácoras Anteriores'!$CW$92)+SUMIF('Bitácoras Anteriores'!$DF$112,DF112,'Bitácoras Anteriores'!$CW$145)+SUMIF('Bitácoras Anteriores'!$DF$165,DF112,'Bitácoras Anteriores'!$CW$198)+SUMIF('Bitácoras Anteriores'!$DF$218,DF112,'Bitácoras Anteriores'!$CW$251)+SUMIF('Bitácoras Anteriores'!$DF$271,DF112,'Bitácoras Anteriores'!$CW$304)+SUMIF('Bitácoras Anteriores'!$DF$324,DF112,'Bitácoras Anteriores'!$CW$357)+SUMIF('Bitácoras Anteriores'!$FC$6,DF112,'Bitácoras Anteriores'!$ET$39)+SUMIF('Bitácoras Anteriores'!$FC$59,$K$6,'Bitácoras Anteriores'!$ET$92)+SUMIF('Bitácoras Anteriores'!$FC$112,DF112,'Bitácoras Anteriores'!$ET$145)+SUMIF('Bitácoras Anteriores'!$FC$165,DF112,'Bitácoras Anteriores'!$ET$198)+SUMIF('Bitácoras Anteriores'!$FC$218,DF112,'Bitácoras Anteriores'!$ET$251)+SUMIF('Bitácoras Anteriores'!$FC$271,DF112,'Bitácoras Anteriores'!$ET$304)+SUMIF('Bitácoras Anteriores'!$FC$324,DF112,'Bitácoras Anteriores'!$ET$357)</f>
        <v>0</v>
      </c>
      <c r="CX145" s="716"/>
      <c r="CY145" s="716"/>
      <c r="CZ145" s="716"/>
      <c r="DA145" s="716"/>
      <c r="DB145" s="717"/>
      <c r="DC145" s="715">
        <f>SUMIF('Resumen Anual'!$FE$622,DF112,'Resumen Anual'!$FB$659)+SUMIF('Resumen Anual'!$DH$622,DF112,'Resumen Anual'!$DE$659)+SUMIF('Resumen Anual'!$BI$622,DF112,'Resumen Anual'!$BF$659)+SUMIF('Resumen Anual'!$L$622,DF112,'Resumen Anual'!$I$659)+SUMIF('Resumen Anual'!$FE$566,DF112,'Resumen Anual'!$FB$603)+SUMIF('Resumen Anual'!$DH$566,DF112,'Resumen Anual'!$DE$603)+SUMIF('Resumen Anual'!$BI$566,DF112,'Resumen Anual'!$BF$603)+SUMIF('Resumen Anual'!$L$566,DF112,'Resumen Anual'!$I$603)+SUMIF('Resumen Anual'!$FE$510,DF112,'Resumen Anual'!$FB$547)+SUMIF('Resumen Anual'!$DH$510,DF112,'Resumen Anual'!$DE$547)+SUMIF('Resumen Anual'!$BI$510,DF112,'Resumen Anual'!$BF$547)+SUMIF('Resumen Anual'!$L$510,DF112,'Resumen Anual'!$I$547)+SUMIF('Resumen Anual'!$FE$454,DF112,'Resumen Anual'!$FB$491)+SUMIF('Resumen Anual'!$DH$454,DF112,'Resumen Anual'!$DE$491)+SUMIF('Resumen Anual'!$BI$454,DF112,'Resumen Anual'!$BF$491)+SUMIF('Resumen Anual'!$L$454,DF112,'Resumen Anual'!$I$491)+SUMIF('Resumen Anual'!$FE$398,DF112,'Resumen Anual'!$FB$435)+SUMIF('Resumen Anual'!$DH$398,DF112,'Resumen Anual'!$DE$435)+SUMIF('Resumen Anual'!$BI$398,DF112,'Resumen Anual'!$BF$435)+SUMIF('Resumen Anual'!$L$398,DF112,'Resumen Anual'!$I$435)+SUMIF('Resumen Anual'!$FE$342,DF112,'Resumen Anual'!$FB$379)+SUMIF('Resumen Anual'!$DH$342,DF112,'Resumen Anual'!$DE$379)+SUMIF('Resumen Anual'!$BI$342,DF112,'Resumen Anual'!$BF$379)+SUMIF('Resumen Anual'!$L$342,DF112,'Resumen Anual'!$I$379)+SUMIF('Resumen Anual'!$FE$286,DF112,'Resumen Anual'!$FB$323)+SUMIF('Resumen Anual'!$DH$286,DF112,'Resumen Anual'!$DE$323)+SUMIF('Resumen Anual'!$BI$286,DF112,'Resumen Anual'!$BF$323)+SUMIF('Resumen Anual'!$L$286,DF112,'Resumen Anual'!$I$323)+SUMIF('Resumen Anual'!$FE$230,DF112,'Resumen Anual'!$FB$267)+SUMIF('Resumen Anual'!$DH$230,DF112,'Resumen Anual'!$DE$267)+SUMIF('Resumen Anual'!$BI$230,DF112,'Resumen Anual'!$BF$267)+SUMIF('Resumen Anual'!$L$230,DF112,'Resumen Anual'!$I$267)+SUMIF('Resumen Anual'!$FE$174,DF112,'Resumen Anual'!$FB$211)+SUMIF('Resumen Anual'!$DH$174,DF112,'Resumen Anual'!$DE$211)+SUMIF('Resumen Anual'!$BI$174,DF112,'Resumen Anual'!$BF$211)+SUMIF('Resumen Anual'!$L$174,DF112,'Resumen Anual'!$I$211)+SUMIF('Resumen Anual'!$FE$118,DF112,'Resumen Anual'!$FB$155)+SUMIF('Resumen Anual'!$DH$118,DF112,'Resumen Anual'!$DE$155)+SUMIF('Resumen Anual'!$BI$118,DF112,'Resumen Anual'!$BF$155)+SUMIF('Resumen Anual'!$L$118,DF112,'Resumen Anual'!$I$155)+SUMIF('Resumen Anual'!$FE$62,DF112,'Resumen Anual'!$FB$99)+SUMIF('Resumen Anual'!$DH$62,DF112,'Resumen Anual'!$DE$99)+SUMIF('Resumen Anual'!$BI$62,DF112,'Resumen Anual'!$BF$99)+SUMIF('Resumen Anual'!$L$62,DF112,'Resumen Anual'!$I$99)+SUMIF('Resumen Anual'!$FE$6,DF112,'Resumen Anual'!$FB$43)+SUMIF('Resumen Anual'!$DH$6,DF112,'Resumen Anual'!$DE$43)+SUMIF('Resumen Anual'!$BI$6,DF112,'Resumen Anual'!$BF$43)+SUMIF('Resumen Anual'!$L$6,DF112,'Resumen Anual'!$I$43)+SUMIF('Bitácoras Anteriores'!$K$6,DF112,'Bitácoras Anteriores'!$H$39)+SUMIF('Bitácoras Anteriores'!$K$59,$K$6,'Bitácoras Anteriores'!$B$92)+SUMIF('Bitácoras Anteriores'!$K$112,DF112,'Bitácoras Anteriores'!$B$145)+SUMIF('Bitácoras Anteriores'!$K$165,DF112,'Bitácoras Anteriores'!$B$198)+SUMIF('Bitácoras Anteriores'!$K$218,DF112,'Bitácoras Anteriores'!$B$251)+SUMIF('Bitácoras Anteriores'!$K$271,DF112,'Bitácoras Anteriores'!$B$304)+SUMIF('Bitácoras Anteriores'!$K$324,DF112,'Bitácoras Anteriores'!$B$357)+SUMIF('Bitácoras Anteriores'!$BH$6,DF112,'Bitácoras Anteriores'!$BE$39)+SUMIF('Bitácoras Anteriores'!$BH$59,$K$6,'Bitácoras Anteriores'!$AY$92)+SUMIF('Bitácoras Anteriores'!$BH$112,DF112,'Bitácoras Anteriores'!$AY$145)+SUMIF('Bitácoras Anteriores'!$BH$165,DF112,'Bitácoras Anteriores'!$AY$198)+SUMIF('Bitácoras Anteriores'!$BH$218,DF112,'Bitácoras Anteriores'!$AY$251)+SUMIF('Bitácoras Anteriores'!$BH$271,DF112,'Bitácoras Anteriores'!$AY$304)+SUMIF('Bitácoras Anteriores'!$BH$324,DF112,'Bitácoras Anteriores'!$AY$357)+SUMIF('Bitácoras Anteriores'!$DF$6,DF112,'Bitácoras Anteriores'!$DC$39)+SUMIF('Bitácoras Anteriores'!$DF$59,$K$6,'Bitácoras Anteriores'!$CW$92)+SUMIF('Bitácoras Anteriores'!$DF$112,DF112,'Bitácoras Anteriores'!$CW$145)+SUMIF('Bitácoras Anteriores'!$DF$165,DF112,'Bitácoras Anteriores'!$CW$198)+SUMIF('Bitácoras Anteriores'!$DF$218,DF112,'Bitácoras Anteriores'!$CW$251)+SUMIF('Bitácoras Anteriores'!$DF$271,DF112,'Bitácoras Anteriores'!$CW$304)+SUMIF('Bitácoras Anteriores'!$DF$324,DF112,'Bitácoras Anteriores'!$CW$357)+SUMIF('Bitácoras Anteriores'!$FC$6,DF112,'Bitácoras Anteriores'!$EZ$39)+SUMIF('Bitácoras Anteriores'!$FC$59,$K$6,'Bitácoras Anteriores'!$ET$92)+SUMIF('Bitácoras Anteriores'!$FC$112,DF112,'Bitácoras Anteriores'!$ET$145)+SUMIF('Bitácoras Anteriores'!$FC$165,DF112,'Bitácoras Anteriores'!$ET$198)+SUMIF('Bitácoras Anteriores'!$FC$218,DF112,'Bitácoras Anteriores'!$ET$251)+SUMIF('Bitácoras Anteriores'!$FC$271,DF112,'Bitácoras Anteriores'!$ET$304)+SUMIF('Bitácoras Anteriores'!$FC$324,DF112,'Bitácoras Anteriores'!$ET$357)</f>
        <v>0</v>
      </c>
      <c r="DD145" s="716"/>
      <c r="DE145" s="716"/>
      <c r="DF145" s="716"/>
      <c r="DG145" s="717"/>
      <c r="DH145" s="715">
        <f>SUMIF('Resumen Anual'!$FE$622,DF112,'Resumen Anual'!$FH$659)+SUMIF('Resumen Anual'!$DH$622,DF112,'Resumen Anual'!$DK$659)+SUMIF('Resumen Anual'!$BI$622,DF112,'Resumen Anual'!$BL$659)+SUMIF('Resumen Anual'!$L$622,DF112,'Resumen Anual'!$O$659)+SUMIF('Resumen Anual'!$FE$566,DF112,'Resumen Anual'!$FH$603)+SUMIF('Resumen Anual'!$DH$566,DF112,'Resumen Anual'!$DK$603)+SUMIF('Resumen Anual'!$BI$566,DF112,'Resumen Anual'!$BL$603)+SUMIF('Resumen Anual'!$L$566,DF112,'Resumen Anual'!$O$603)+SUMIF('Resumen Anual'!$FE$510,DF112,'Resumen Anual'!$FH$547)+SUMIF('Resumen Anual'!$DH$510,DF112,'Resumen Anual'!$DK$547)+SUMIF('Resumen Anual'!$BI$510,DF112,'Resumen Anual'!$BL$547)+SUMIF('Resumen Anual'!$L$510,DF112,'Resumen Anual'!$O$547)+SUMIF('Resumen Anual'!$FE$454,DF112,'Resumen Anual'!$FH$491)+SUMIF('Resumen Anual'!$DH$454,DF112,'Resumen Anual'!$DK$491)+SUMIF('Resumen Anual'!$BI$454,DF112,'Resumen Anual'!$BL$491)+SUMIF('Resumen Anual'!$L$454,DF112,'Resumen Anual'!$O$491)+SUMIF('Resumen Anual'!$FE$398,DF112,'Resumen Anual'!$FH$435)+SUMIF('Resumen Anual'!$DH$398,DF112,'Resumen Anual'!$DK$435)+SUMIF('Resumen Anual'!$BI$398,DF112,'Resumen Anual'!$BL$435)+SUMIF('Resumen Anual'!$L$398,DF112,'Resumen Anual'!$O$435)+SUMIF('Resumen Anual'!$FE$342,DF112,'Resumen Anual'!$FH$379)+SUMIF('Resumen Anual'!$DH$342,DF112,'Resumen Anual'!$DK$379)+SUMIF('Resumen Anual'!$BI$342,DF112,'Resumen Anual'!$BL$379)+SUMIF('Resumen Anual'!$L$342,DF112,'Resumen Anual'!$O$379)+SUMIF('Resumen Anual'!$FE$286,DF112,'Resumen Anual'!$FH$323)+SUMIF('Resumen Anual'!$DH$286,DF112,'Resumen Anual'!$DK$323)+SUMIF('Resumen Anual'!$BI$286,DF112,'Resumen Anual'!$BL$323)+SUMIF('Resumen Anual'!$L$286,DF112,'Resumen Anual'!$O$323)+SUMIF('Resumen Anual'!$FE$230,DF112,'Resumen Anual'!$FH$267)+SUMIF('Resumen Anual'!$DH$230,DF112,'Resumen Anual'!$DK$267)+SUMIF('Resumen Anual'!$BI$230,DF112,'Resumen Anual'!$BL$267)+SUMIF('Resumen Anual'!$L$230,DF112,'Resumen Anual'!$O$267)+SUMIF('Resumen Anual'!$FE$174,DF112,'Resumen Anual'!$FH$211)+SUMIF('Resumen Anual'!$DH$174,DF112,'Resumen Anual'!$DK$211)+SUMIF('Resumen Anual'!$BI$174,DF112,'Resumen Anual'!$BL$211)+SUMIF('Resumen Anual'!$L$174,DF112,'Resumen Anual'!$O$211)+SUMIF('Resumen Anual'!$FE$118,DF112,'Resumen Anual'!$FH$155)+SUMIF('Resumen Anual'!$DH$118,DF112,'Resumen Anual'!$DK$155)+SUMIF('Resumen Anual'!$BI$118,DF112,'Resumen Anual'!$BL$155)+SUMIF('Resumen Anual'!$L$118,DF112,'Resumen Anual'!$O$155)+SUMIF('Resumen Anual'!$FE$62,DF112,'Resumen Anual'!$FH$99)+SUMIF('Resumen Anual'!$DH$62,DF112,'Resumen Anual'!$DK$99)+SUMIF('Resumen Anual'!$BI$62,DF112,'Resumen Anual'!$BL$99)+SUMIF('Resumen Anual'!$L$62,DF112,'Resumen Anual'!$O$99)+SUMIF('Resumen Anual'!$FE$6,DF112,'Resumen Anual'!$FH$43)+SUMIF('Resumen Anual'!$DH$6,DF112,'Resumen Anual'!$DK$43)+SUMIF('Resumen Anual'!$BI$6,DF112,'Resumen Anual'!$BL$43)+SUMIF('Resumen Anual'!$L$6,DF112,'Resumen Anual'!$O$43)+SUMIF('Bitácoras Anteriores'!$K$6,DF112,'Bitácoras Anteriores'!$M$39)+SUMIF('Bitácoras Anteriores'!$K$59,$K$6,'Bitácoras Anteriores'!$M$92)+SUMIF('Bitácoras Anteriores'!$K$112,DF112,'Bitácoras Anteriores'!$M$145)+SUMIF('Bitácoras Anteriores'!$K$165,DF112,'Bitácoras Anteriores'!$M$198)+SUMIF('Bitácoras Anteriores'!$K$218,DF112,'Bitácoras Anteriores'!$M$251)+SUMIF('Bitácoras Anteriores'!$K$271,DF112,'Bitácoras Anteriores'!$M$304)+SUMIF('Bitácoras Anteriores'!$K$324,DF112,'Bitácoras Anteriores'!$M$357)+SUMIF('Bitácoras Anteriores'!$BH$6,DF112,'Bitácoras Anteriores'!$BJ$39)+SUMIF('Bitácoras Anteriores'!$BH$59,$K$6,'Bitácoras Anteriores'!$BJ$92)+SUMIF('Bitácoras Anteriores'!$BH$112,DF112,'Bitácoras Anteriores'!$BJ$145)+SUMIF('Bitácoras Anteriores'!$BH$165,DF112,'Bitácoras Anteriores'!$BJ$198)+SUMIF('Bitácoras Anteriores'!$BH$218,DF112,'Bitácoras Anteriores'!$BJ$251)+SUMIF('Bitácoras Anteriores'!$BH$271,DF112,'Bitácoras Anteriores'!$BJ$304)+SUMIF('Bitácoras Anteriores'!$BH$324,DF112,'Bitácoras Anteriores'!$BJ$357)+SUMIF('Bitácoras Anteriores'!$DF$6,DF112,'Bitácoras Anteriores'!$DH$39)+SUMIF('Bitácoras Anteriores'!$DF$59,$K$6,'Bitácoras Anteriores'!$DH$92)+SUMIF('Bitácoras Anteriores'!$DF$112,DF112,'Bitácoras Anteriores'!$DH$145)+SUMIF('Bitácoras Anteriores'!$DF$165,DF112,'Bitácoras Anteriores'!$DH$198)+SUMIF('Bitácoras Anteriores'!$DF$218,DF112,'Bitácoras Anteriores'!$DH$251)+SUMIF('Bitácoras Anteriores'!$DF$271,DF112,'Bitácoras Anteriores'!$DH$304)+SUMIF('Bitácoras Anteriores'!$DF$324,DF112,'Bitácoras Anteriores'!$DH$357)+SUMIF('Bitácoras Anteriores'!$FC$6,DF112,'Bitácoras Anteriores'!$FE$39)+SUMIF('Bitácoras Anteriores'!$FC$59,$K$6,'Bitácoras Anteriores'!$FE$92)+SUMIF('Bitácoras Anteriores'!$FC$112,DF112,'Bitácoras Anteriores'!$FE$145)+SUMIF('Bitácoras Anteriores'!$FC$165,DF112,'Bitácoras Anteriores'!$FE$198)+SUMIF('Bitácoras Anteriores'!$FC$218,DF112,'Bitácoras Anteriores'!$FE$251)+SUMIF('Bitácoras Anteriores'!$FC$271,DF112,'Bitácoras Anteriores'!$FE$304)+SUMIF('Bitácoras Anteriores'!$FC$324,DF112,'Bitácoras Anteriores'!$FE$357)</f>
        <v>0</v>
      </c>
      <c r="DI145" s="716"/>
      <c r="DJ145" s="716"/>
      <c r="DK145" s="716"/>
      <c r="DL145" s="716"/>
      <c r="DM145" s="717"/>
      <c r="DN145" s="715">
        <f>SUMIF('Resumen Anual'!$FE$622,DF112,'Resumen Anual'!$FN$659)+SUMIF('Resumen Anual'!$DH$622,DF112,'Resumen Anual'!$DQ$659)+SUMIF('Resumen Anual'!$BI$622,DF112,'Resumen Anual'!$BR$659)+SUMIF('Resumen Anual'!$L$622,DF112,'Resumen Anual'!$U$659)+SUMIF('Resumen Anual'!$FE$566,DF112,'Resumen Anual'!$FN$603)+SUMIF('Resumen Anual'!$DH$566,DF112,'Resumen Anual'!$DQ$603)+SUMIF('Resumen Anual'!$BI$566,DF112,'Resumen Anual'!$BR$603)+SUMIF('Resumen Anual'!$L$566,DF112,'Resumen Anual'!$U$603)+SUMIF('Resumen Anual'!$FE$510,DF112,'Resumen Anual'!$FN$547)+SUMIF('Resumen Anual'!$DH$510,DF112,'Resumen Anual'!$DQ$547)+SUMIF('Resumen Anual'!$BI$510,DF112,'Resumen Anual'!$BR$547)+SUMIF('Resumen Anual'!$L$510,DF112,'Resumen Anual'!$U$547)+SUMIF('Resumen Anual'!$FE$454,DF112,'Resumen Anual'!$FN$491)+SUMIF('Resumen Anual'!$DH$454,DF112,'Resumen Anual'!$DQ$491)+SUMIF('Resumen Anual'!$BI$454,DF112,'Resumen Anual'!$BR$491)+SUMIF('Resumen Anual'!$L$454,DF112,'Resumen Anual'!$U$491)+SUMIF('Resumen Anual'!$FE$398,DF112,'Resumen Anual'!$FN$435)+SUMIF('Resumen Anual'!$DH$398,DF112,'Resumen Anual'!$DQ$435)+SUMIF('Resumen Anual'!$BI$398,DF112,'Resumen Anual'!$BR$435)+SUMIF('Resumen Anual'!$L$398,DF112,'Resumen Anual'!$U$435)+SUMIF('Resumen Anual'!$FE$342,DF112,'Resumen Anual'!$FN$379)+SUMIF('Resumen Anual'!$DH$342,DF112,'Resumen Anual'!$DQ$379)+SUMIF('Resumen Anual'!$BI$342,DF112,'Resumen Anual'!$BR$379)+SUMIF('Resumen Anual'!$L$342,DF112,'Resumen Anual'!$U$379)+SUMIF('Resumen Anual'!$FE$286,DF112,'Resumen Anual'!$FN$323)+SUMIF('Resumen Anual'!$DH$286,DF112,'Resumen Anual'!$DQ$323)+SUMIF('Resumen Anual'!$BI$286,DF112,'Resumen Anual'!$BR$323)+SUMIF('Resumen Anual'!$L$286,DF112,'Resumen Anual'!$U$323)+SUMIF('Resumen Anual'!$FE$230,DF112,'Resumen Anual'!$FN$267)+SUMIF('Resumen Anual'!$DH$230,DF112,'Resumen Anual'!$DQ$267)+SUMIF('Resumen Anual'!$BI$230,DF112,'Resumen Anual'!$BR$267)+SUMIF('Resumen Anual'!$L$230,DF112,'Resumen Anual'!$U$267)+SUMIF('Resumen Anual'!$FE$174,DF112,'Resumen Anual'!$FN$211)+SUMIF('Resumen Anual'!$DH$174,DF112,'Resumen Anual'!$DQ$211)+SUMIF('Resumen Anual'!$BI$174,DF112,'Resumen Anual'!$BR$211)+SUMIF('Resumen Anual'!$L$174,DF112,'Resumen Anual'!$U$211)+SUMIF('Resumen Anual'!$FE$118,DF112,'Resumen Anual'!$FN$155)+SUMIF('Resumen Anual'!$DH$118,DF112,'Resumen Anual'!$DQ$155)+SUMIF('Resumen Anual'!$BI$118,DF112,'Resumen Anual'!$BR$155)+SUMIF('Resumen Anual'!$L$118,DF112,'Resumen Anual'!$U$155)+SUMIF('Resumen Anual'!$FE$62,DF112,'Resumen Anual'!$FN$99)+SUMIF('Resumen Anual'!$DH$62,DF112,'Resumen Anual'!$DQ$99)+SUMIF('Resumen Anual'!$BI$62,DF112,'Resumen Anual'!$BR$99)+SUMIF('Resumen Anual'!$L$62,DF112,'Resumen Anual'!$U$99)+SUMIF('Resumen Anual'!$FE$6,DF112,'Resumen Anual'!$FN$43)+SUMIF('Resumen Anual'!$DH$6,DF112,'Resumen Anual'!$DQ$43)+SUMIF('Resumen Anual'!$BI$6,DF112,'Resumen Anual'!$BR$43)+SUMIF('Resumen Anual'!$L$6,DF112,'Resumen Anual'!$U$43)</f>
        <v>0</v>
      </c>
      <c r="DO145" s="716"/>
      <c r="DP145" s="716"/>
      <c r="DQ145" s="716"/>
      <c r="DR145" s="716"/>
      <c r="DS145" s="717"/>
      <c r="DT145" s="15"/>
      <c r="DU145" s="1222"/>
      <c r="DV145" s="1223"/>
      <c r="DW145" s="1223"/>
      <c r="DX145" s="1223"/>
      <c r="DY145" s="1223"/>
      <c r="DZ145" s="1223"/>
      <c r="EA145" s="662"/>
      <c r="EB145" s="662"/>
      <c r="EC145" s="662"/>
      <c r="ED145" s="662"/>
      <c r="EE145" s="662"/>
      <c r="EF145" s="663"/>
      <c r="EG145" s="1222"/>
      <c r="EH145" s="1223"/>
      <c r="EI145" s="1223"/>
      <c r="EJ145" s="1223"/>
      <c r="EK145" s="1223"/>
      <c r="EL145" s="1223"/>
      <c r="EM145" s="665"/>
      <c r="EN145" s="662"/>
      <c r="EO145" s="662"/>
      <c r="EP145" s="662"/>
      <c r="EQ145" s="662"/>
      <c r="ER145" s="1200"/>
      <c r="ES145" s="171"/>
      <c r="ET145" s="715">
        <f>SUMIF('Resumen Anual'!$FE$622,FC112,'Resumen Anual'!$EV$659)+SUMIF('Resumen Anual'!$DH$622,FC112,'Resumen Anual'!$CY$659)+SUMIF('Resumen Anual'!$BI$622,FC112,'Resumen Anual'!$AZ$659)+SUMIF('Resumen Anual'!$L$622,FC112,'Resumen Anual'!$C$659)+SUMIF('Resumen Anual'!$FE$566,FC112,'Resumen Anual'!$EV$603)+SUMIF('Resumen Anual'!$DH$566,FC112,'Resumen Anual'!$CY$603)+SUMIF('Resumen Anual'!$BI$566,FC112,'Resumen Anual'!$AZ$603)+SUMIF('Resumen Anual'!$L$566,FC112,'Resumen Anual'!$C$603)+SUMIF('Resumen Anual'!$FE$510,FC112,'Resumen Anual'!$EV$547)+SUMIF('Resumen Anual'!$DH$510,FC112,'Resumen Anual'!$CY$547)+SUMIF('Resumen Anual'!$BI$510,FC112,'Resumen Anual'!$AZ$547)+SUMIF('Resumen Anual'!$L$510,FC112,'Resumen Anual'!$C$547)+SUMIF('Resumen Anual'!$FE$454,FC112,'Resumen Anual'!$EV$491)+SUMIF('Resumen Anual'!$DH$454,FC112,'Resumen Anual'!$CY$491)+SUMIF('Resumen Anual'!$BI$454,FC112,'Resumen Anual'!$AZ$491)+SUMIF('Resumen Anual'!$L$454,FC112,'Resumen Anual'!$C$491)+SUMIF('Resumen Anual'!$FE$398,FC112,'Resumen Anual'!$EV$435)+SUMIF('Resumen Anual'!$DH$398,FC112,'Resumen Anual'!$CY$435)+SUMIF('Resumen Anual'!$BI$398,FC112,'Resumen Anual'!$AZ$435)+SUMIF('Resumen Anual'!$L$398,FC112,'Resumen Anual'!$C$435)+SUMIF('Resumen Anual'!$FE$342,FC112,'Resumen Anual'!$EV$379)+SUMIF('Resumen Anual'!$DH$342,FC112,'Resumen Anual'!$CY$379)+SUMIF('Resumen Anual'!$BI$342,FC112,'Resumen Anual'!$AZ$379)+SUMIF('Resumen Anual'!$L$342,FC112,'Resumen Anual'!$C$379)+SUMIF('Resumen Anual'!$FE$286,FC112,'Resumen Anual'!$EV$323)+SUMIF('Resumen Anual'!$DH$286,FC112,'Resumen Anual'!$CY$323)+SUMIF('Resumen Anual'!$BI$286,FC112,'Resumen Anual'!$AZ$323)+SUMIF('Resumen Anual'!$L$286,FC112,'Resumen Anual'!$C$323)+SUMIF('Resumen Anual'!$FE$230,FC112,'Resumen Anual'!$EV$267)+SUMIF('Resumen Anual'!$DH$230,FC112,'Resumen Anual'!$CY$267)+SUMIF('Resumen Anual'!$BI$230,FC112,'Resumen Anual'!$AZ$267)+SUMIF('Resumen Anual'!$L$230,FC112,'Resumen Anual'!$C$267)+SUMIF('Resumen Anual'!$FE$174,FC112,'Resumen Anual'!$EV$211)+SUMIF('Resumen Anual'!$DH$174,FC112,'Resumen Anual'!$CY$211)+SUMIF('Resumen Anual'!$BI$174,FC112,'Resumen Anual'!$AZ$211)+SUMIF('Resumen Anual'!$L$174,FC112,'Resumen Anual'!$C$211)+SUMIF('Resumen Anual'!$FE$118,FC112,'Resumen Anual'!$EV$155)+SUMIF('Resumen Anual'!$DH$118,FC112,'Resumen Anual'!$CY$155)+SUMIF('Resumen Anual'!$BI$118,FC112,'Resumen Anual'!$AZ$155)+SUMIF('Resumen Anual'!$L$118,FC112,'Resumen Anual'!$C$155)+SUMIF('Resumen Anual'!$FE$62,FC112,'Resumen Anual'!$EV$99)+SUMIF('Resumen Anual'!$DH$62,FC112,'Resumen Anual'!$CY$99)+SUMIF('Resumen Anual'!$BI$62,FC112,'Resumen Anual'!$AZ$99)+SUMIF('Resumen Anual'!$L$62,FC112,'Resumen Anual'!$C$99)+SUMIF('Resumen Anual'!$FE$6,FC112,'Resumen Anual'!$EV$43)+SUMIF('Resumen Anual'!$DH$6,FC112,'Resumen Anual'!$CY$43)+SUMIF('Resumen Anual'!$BI$6,FC112,'Resumen Anual'!$AZ$43)+SUMIF('Resumen Anual'!$L$6,FC112,'Resumen Anual'!$C$43)+SUMIF('Bitácoras Anteriores'!$K$6,FC112,'Bitácoras Anteriores'!$B$39)+SUMIF('Bitácoras Anteriores'!$K$59,$K$6,'Bitácoras Anteriores'!$B$92)+SUMIF('Bitácoras Anteriores'!$K$112,FC112,'Bitácoras Anteriores'!$B$145)+SUMIF('Bitácoras Anteriores'!$K$165,FC112,'Bitácoras Anteriores'!$B$198)+SUMIF('Bitácoras Anteriores'!$K$218,FC112,'Bitácoras Anteriores'!$B$251)+SUMIF('Bitácoras Anteriores'!$K$271,FC112,'Bitácoras Anteriores'!$B$304)+SUMIF('Bitácoras Anteriores'!$K$324,FC112,'Bitácoras Anteriores'!$B$357)+SUMIF('Bitácoras Anteriores'!$BH$6,FC112,'Bitácoras Anteriores'!$AY$39)+SUMIF('Bitácoras Anteriores'!$BH$59,$K$6,'Bitácoras Anteriores'!$AY$92)+SUMIF('Bitácoras Anteriores'!$BH$112,FC112,'Bitácoras Anteriores'!$AY$145)+SUMIF('Bitácoras Anteriores'!$BH$165,FC112,'Bitácoras Anteriores'!$AY$198)+SUMIF('Bitácoras Anteriores'!$BH$218,FC112,'Bitácoras Anteriores'!$AY$251)+SUMIF('Bitácoras Anteriores'!$BH$271,FC112,'Bitácoras Anteriores'!$AY$304)+SUMIF('Bitácoras Anteriores'!$BH$324,FC112,'Bitácoras Anteriores'!$AY$357)+SUMIF('Bitácoras Anteriores'!$DF$6,FC112,'Bitácoras Anteriores'!$CW$39)+SUMIF('Bitácoras Anteriores'!$DF$59,$K$6,'Bitácoras Anteriores'!$CW$92)+SUMIF('Bitácoras Anteriores'!$DF$112,FC112,'Bitácoras Anteriores'!$CW$145)+SUMIF('Bitácoras Anteriores'!$DF$165,FC112,'Bitácoras Anteriores'!$CW$198)+SUMIF('Bitácoras Anteriores'!$DF$218,FC112,'Bitácoras Anteriores'!$CW$251)+SUMIF('Bitácoras Anteriores'!$DF$271,FC112,'Bitácoras Anteriores'!$CW$304)+SUMIF('Bitácoras Anteriores'!$DF$324,FC112,'Bitácoras Anteriores'!$CW$357)+SUMIF('Bitácoras Anteriores'!$FC$6,FC112,'Bitácoras Anteriores'!$ET$39)+SUMIF('Bitácoras Anteriores'!$FC$59,$K$6,'Bitácoras Anteriores'!$ET$92)+SUMIF('Bitácoras Anteriores'!$FC$112,FC112,'Bitácoras Anteriores'!$ET$145)+SUMIF('Bitácoras Anteriores'!$FC$165,FC112,'Bitácoras Anteriores'!$ET$198)+SUMIF('Bitácoras Anteriores'!$FC$218,FC112,'Bitácoras Anteriores'!$ET$251)+SUMIF('Bitácoras Anteriores'!$FC$271,FC112,'Bitácoras Anteriores'!$ET$304)+SUMIF('Bitácoras Anteriores'!$FC$324,FC112,'Bitácoras Anteriores'!$ET$357)</f>
        <v>0</v>
      </c>
      <c r="EU145" s="716"/>
      <c r="EV145" s="716"/>
      <c r="EW145" s="716"/>
      <c r="EX145" s="716"/>
      <c r="EY145" s="717"/>
      <c r="EZ145" s="715">
        <f>SUMIF('Resumen Anual'!$FE$622,FC112,'Resumen Anual'!$FB$659)+SUMIF('Resumen Anual'!$DH$622,FC112,'Resumen Anual'!$DE$659)+SUMIF('Resumen Anual'!$BI$622,FC112,'Resumen Anual'!$BF$659)+SUMIF('Resumen Anual'!$L$622,FC112,'Resumen Anual'!$I$659)+SUMIF('Resumen Anual'!$FE$566,FC112,'Resumen Anual'!$FB$603)+SUMIF('Resumen Anual'!$DH$566,FC112,'Resumen Anual'!$DE$603)+SUMIF('Resumen Anual'!$BI$566,FC112,'Resumen Anual'!$BF$603)+SUMIF('Resumen Anual'!$L$566,FC112,'Resumen Anual'!$I$603)+SUMIF('Resumen Anual'!$FE$510,FC112,'Resumen Anual'!$FB$547)+SUMIF('Resumen Anual'!$DH$510,FC112,'Resumen Anual'!$DE$547)+SUMIF('Resumen Anual'!$BI$510,FC112,'Resumen Anual'!$BF$547)+SUMIF('Resumen Anual'!$L$510,FC112,'Resumen Anual'!$I$547)+SUMIF('Resumen Anual'!$FE$454,FC112,'Resumen Anual'!$FB$491)+SUMIF('Resumen Anual'!$DH$454,FC112,'Resumen Anual'!$DE$491)+SUMIF('Resumen Anual'!$BI$454,FC112,'Resumen Anual'!$BF$491)+SUMIF('Resumen Anual'!$L$454,FC112,'Resumen Anual'!$I$491)+SUMIF('Resumen Anual'!$FE$398,FC112,'Resumen Anual'!$FB$435)+SUMIF('Resumen Anual'!$DH$398,FC112,'Resumen Anual'!$DE$435)+SUMIF('Resumen Anual'!$BI$398,FC112,'Resumen Anual'!$BF$435)+SUMIF('Resumen Anual'!$L$398,FC112,'Resumen Anual'!$I$435)+SUMIF('Resumen Anual'!$FE$342,FC112,'Resumen Anual'!$FB$379)+SUMIF('Resumen Anual'!$DH$342,FC112,'Resumen Anual'!$DE$379)+SUMIF('Resumen Anual'!$BI$342,FC112,'Resumen Anual'!$BF$379)+SUMIF('Resumen Anual'!$L$342,FC112,'Resumen Anual'!$I$379)+SUMIF('Resumen Anual'!$FE$286,FC112,'Resumen Anual'!$FB$323)+SUMIF('Resumen Anual'!$DH$286,FC112,'Resumen Anual'!$DE$323)+SUMIF('Resumen Anual'!$BI$286,FC112,'Resumen Anual'!$BF$323)+SUMIF('Resumen Anual'!$L$286,FC112,'Resumen Anual'!$I$323)+SUMIF('Resumen Anual'!$FE$230,FC112,'Resumen Anual'!$FB$267)+SUMIF('Resumen Anual'!$DH$230,FC112,'Resumen Anual'!$DE$267)+SUMIF('Resumen Anual'!$BI$230,FC112,'Resumen Anual'!$BF$267)+SUMIF('Resumen Anual'!$L$230,FC112,'Resumen Anual'!$I$267)+SUMIF('Resumen Anual'!$FE$174,FC112,'Resumen Anual'!$FB$211)+SUMIF('Resumen Anual'!$DH$174,FC112,'Resumen Anual'!$DE$211)+SUMIF('Resumen Anual'!$BI$174,FC112,'Resumen Anual'!$BF$211)+SUMIF('Resumen Anual'!$L$174,FC112,'Resumen Anual'!$I$211)+SUMIF('Resumen Anual'!$FE$118,FC112,'Resumen Anual'!$FB$155)+SUMIF('Resumen Anual'!$DH$118,FC112,'Resumen Anual'!$DE$155)+SUMIF('Resumen Anual'!$BI$118,FC112,'Resumen Anual'!$BF$155)+SUMIF('Resumen Anual'!$L$118,FC112,'Resumen Anual'!$I$155)+SUMIF('Resumen Anual'!$FE$62,FC112,'Resumen Anual'!$FB$99)+SUMIF('Resumen Anual'!$DH$62,FC112,'Resumen Anual'!$DE$99)+SUMIF('Resumen Anual'!$BI$62,FC112,'Resumen Anual'!$BF$99)+SUMIF('Resumen Anual'!$L$62,FC112,'Resumen Anual'!$I$99)+SUMIF('Resumen Anual'!$FE$6,FC112,'Resumen Anual'!$FB$43)+SUMIF('Resumen Anual'!$DH$6,FC112,'Resumen Anual'!$DE$43)+SUMIF('Resumen Anual'!$BI$6,FC112,'Resumen Anual'!$BF$43)+SUMIF('Resumen Anual'!$L$6,FC112,'Resumen Anual'!$I$43)+SUMIF('Bitácoras Anteriores'!$K$6,FC112,'Bitácoras Anteriores'!$H$39)+SUMIF('Bitácoras Anteriores'!$K$59,$K$6,'Bitácoras Anteriores'!$B$92)+SUMIF('Bitácoras Anteriores'!$K$112,FC112,'Bitácoras Anteriores'!$B$145)+SUMIF('Bitácoras Anteriores'!$K$165,FC112,'Bitácoras Anteriores'!$B$198)+SUMIF('Bitácoras Anteriores'!$K$218,FC112,'Bitácoras Anteriores'!$B$251)+SUMIF('Bitácoras Anteriores'!$K$271,FC112,'Bitácoras Anteriores'!$B$304)+SUMIF('Bitácoras Anteriores'!$K$324,FC112,'Bitácoras Anteriores'!$B$357)+SUMIF('Bitácoras Anteriores'!$BH$6,FC112,'Bitácoras Anteriores'!$BE$39)+SUMIF('Bitácoras Anteriores'!$BH$59,$K$6,'Bitácoras Anteriores'!$AY$92)+SUMIF('Bitácoras Anteriores'!$BH$112,FC112,'Bitácoras Anteriores'!$AY$145)+SUMIF('Bitácoras Anteriores'!$BH$165,FC112,'Bitácoras Anteriores'!$AY$198)+SUMIF('Bitácoras Anteriores'!$BH$218,FC112,'Bitácoras Anteriores'!$AY$251)+SUMIF('Bitácoras Anteriores'!$BH$271,FC112,'Bitácoras Anteriores'!$AY$304)+SUMIF('Bitácoras Anteriores'!$BH$324,FC112,'Bitácoras Anteriores'!$AY$357)+SUMIF('Bitácoras Anteriores'!$DF$6,FC112,'Bitácoras Anteriores'!$DC$39)+SUMIF('Bitácoras Anteriores'!$DF$59,$K$6,'Bitácoras Anteriores'!$CW$92)+SUMIF('Bitácoras Anteriores'!$DF$112,FC112,'Bitácoras Anteriores'!$CW$145)+SUMIF('Bitácoras Anteriores'!$DF$165,FC112,'Bitácoras Anteriores'!$CW$198)+SUMIF('Bitácoras Anteriores'!$DF$218,FC112,'Bitácoras Anteriores'!$CW$251)+SUMIF('Bitácoras Anteriores'!$DF$271,FC112,'Bitácoras Anteriores'!$CW$304)+SUMIF('Bitácoras Anteriores'!$DF$324,FC112,'Bitácoras Anteriores'!$CW$357)+SUMIF('Bitácoras Anteriores'!$FC$6,FC112,'Bitácoras Anteriores'!$EZ$39)+SUMIF('Bitácoras Anteriores'!$FC$59,$K$6,'Bitácoras Anteriores'!$ET$92)+SUMIF('Bitácoras Anteriores'!$FC$112,FC112,'Bitácoras Anteriores'!$ET$145)+SUMIF('Bitácoras Anteriores'!$FC$165,FC112,'Bitácoras Anteriores'!$ET$198)+SUMIF('Bitácoras Anteriores'!$FC$218,FC112,'Bitácoras Anteriores'!$ET$251)+SUMIF('Bitácoras Anteriores'!$FC$271,FC112,'Bitácoras Anteriores'!$ET$304)+SUMIF('Bitácoras Anteriores'!$FC$324,FC112,'Bitácoras Anteriores'!$ET$357)</f>
        <v>0</v>
      </c>
      <c r="FA145" s="716"/>
      <c r="FB145" s="716"/>
      <c r="FC145" s="716"/>
      <c r="FD145" s="717"/>
      <c r="FE145" s="715">
        <f>SUMIF('Resumen Anual'!$FE$622,FC112,'Resumen Anual'!$FH$659)+SUMIF('Resumen Anual'!$DH$622,FC112,'Resumen Anual'!$DK$659)+SUMIF('Resumen Anual'!$BI$622,FC112,'Resumen Anual'!$BL$659)+SUMIF('Resumen Anual'!$L$622,FC112,'Resumen Anual'!$O$659)+SUMIF('Resumen Anual'!$FE$566,FC112,'Resumen Anual'!$FH$603)+SUMIF('Resumen Anual'!$DH$566,FC112,'Resumen Anual'!$DK$603)+SUMIF('Resumen Anual'!$BI$566,FC112,'Resumen Anual'!$BL$603)+SUMIF('Resumen Anual'!$L$566,FC112,'Resumen Anual'!$O$603)+SUMIF('Resumen Anual'!$FE$510,FC112,'Resumen Anual'!$FH$547)+SUMIF('Resumen Anual'!$DH$510,FC112,'Resumen Anual'!$DK$547)+SUMIF('Resumen Anual'!$BI$510,FC112,'Resumen Anual'!$BL$547)+SUMIF('Resumen Anual'!$L$510,FC112,'Resumen Anual'!$O$547)+SUMIF('Resumen Anual'!$FE$454,FC112,'Resumen Anual'!$FH$491)+SUMIF('Resumen Anual'!$DH$454,FC112,'Resumen Anual'!$DK$491)+SUMIF('Resumen Anual'!$BI$454,FC112,'Resumen Anual'!$BL$491)+SUMIF('Resumen Anual'!$L$454,FC112,'Resumen Anual'!$O$491)+SUMIF('Resumen Anual'!$FE$398,FC112,'Resumen Anual'!$FH$435)+SUMIF('Resumen Anual'!$DH$398,FC112,'Resumen Anual'!$DK$435)+SUMIF('Resumen Anual'!$BI$398,FC112,'Resumen Anual'!$BL$435)+SUMIF('Resumen Anual'!$L$398,FC112,'Resumen Anual'!$O$435)+SUMIF('Resumen Anual'!$FE$342,FC112,'Resumen Anual'!$FH$379)+SUMIF('Resumen Anual'!$DH$342,FC112,'Resumen Anual'!$DK$379)+SUMIF('Resumen Anual'!$BI$342,FC112,'Resumen Anual'!$BL$379)+SUMIF('Resumen Anual'!$L$342,FC112,'Resumen Anual'!$O$379)+SUMIF('Resumen Anual'!$FE$286,FC112,'Resumen Anual'!$FH$323)+SUMIF('Resumen Anual'!$DH$286,FC112,'Resumen Anual'!$DK$323)+SUMIF('Resumen Anual'!$BI$286,FC112,'Resumen Anual'!$BL$323)+SUMIF('Resumen Anual'!$L$286,FC112,'Resumen Anual'!$O$323)+SUMIF('Resumen Anual'!$FE$230,FC112,'Resumen Anual'!$FH$267)+SUMIF('Resumen Anual'!$DH$230,FC112,'Resumen Anual'!$DK$267)+SUMIF('Resumen Anual'!$BI$230,FC112,'Resumen Anual'!$BL$267)+SUMIF('Resumen Anual'!$L$230,FC112,'Resumen Anual'!$O$267)+SUMIF('Resumen Anual'!$FE$174,FC112,'Resumen Anual'!$FH$211)+SUMIF('Resumen Anual'!$DH$174,FC112,'Resumen Anual'!$DK$211)+SUMIF('Resumen Anual'!$BI$174,FC112,'Resumen Anual'!$BL$211)+SUMIF('Resumen Anual'!$L$174,FC112,'Resumen Anual'!$O$211)+SUMIF('Resumen Anual'!$FE$118,FC112,'Resumen Anual'!$FH$155)+SUMIF('Resumen Anual'!$DH$118,FC112,'Resumen Anual'!$DK$155)+SUMIF('Resumen Anual'!$BI$118,FC112,'Resumen Anual'!$BL$155)+SUMIF('Resumen Anual'!$L$118,FC112,'Resumen Anual'!$O$155)+SUMIF('Resumen Anual'!$FE$62,FC112,'Resumen Anual'!$FH$99)+SUMIF('Resumen Anual'!$DH$62,FC112,'Resumen Anual'!$DK$99)+SUMIF('Resumen Anual'!$BI$62,FC112,'Resumen Anual'!$BL$99)+SUMIF('Resumen Anual'!$L$62,FC112,'Resumen Anual'!$O$99)+SUMIF('Resumen Anual'!$FE$6,FC112,'Resumen Anual'!$FH$43)+SUMIF('Resumen Anual'!$DH$6,FC112,'Resumen Anual'!$DK$43)+SUMIF('Resumen Anual'!$BI$6,FC112,'Resumen Anual'!$BL$43)+SUMIF('Resumen Anual'!$L$6,FC112,'Resumen Anual'!$O$43)+SUMIF('Bitácoras Anteriores'!$K$6,FC112,'Bitácoras Anteriores'!$M$39)+SUMIF('Bitácoras Anteriores'!$K$59,$K$6,'Bitácoras Anteriores'!$M$92)+SUMIF('Bitácoras Anteriores'!$K$112,FC112,'Bitácoras Anteriores'!$M$145)+SUMIF('Bitácoras Anteriores'!$K$165,FC112,'Bitácoras Anteriores'!$M$198)+SUMIF('Bitácoras Anteriores'!$K$218,FC112,'Bitácoras Anteriores'!$M$251)+SUMIF('Bitácoras Anteriores'!$K$271,FC112,'Bitácoras Anteriores'!$M$304)+SUMIF('Bitácoras Anteriores'!$K$324,FC112,'Bitácoras Anteriores'!$M$357)+SUMIF('Bitácoras Anteriores'!$BH$6,FC112,'Bitácoras Anteriores'!$BJ$39)+SUMIF('Bitácoras Anteriores'!$BH$59,$K$6,'Bitácoras Anteriores'!$BJ$92)+SUMIF('Bitácoras Anteriores'!$BH$112,FC112,'Bitácoras Anteriores'!$BJ$145)+SUMIF('Bitácoras Anteriores'!$BH$165,FC112,'Bitácoras Anteriores'!$BJ$198)+SUMIF('Bitácoras Anteriores'!$BH$218,FC112,'Bitácoras Anteriores'!$BJ$251)+SUMIF('Bitácoras Anteriores'!$BH$271,FC112,'Bitácoras Anteriores'!$BJ$304)+SUMIF('Bitácoras Anteriores'!$BH$324,FC112,'Bitácoras Anteriores'!$BJ$357)+SUMIF('Bitácoras Anteriores'!$DF$6,FC112,'Bitácoras Anteriores'!$DH$39)+SUMIF('Bitácoras Anteriores'!$DF$59,$K$6,'Bitácoras Anteriores'!$DH$92)+SUMIF('Bitácoras Anteriores'!$DF$112,FC112,'Bitácoras Anteriores'!$DH$145)+SUMIF('Bitácoras Anteriores'!$DF$165,FC112,'Bitácoras Anteriores'!$DH$198)+SUMIF('Bitácoras Anteriores'!$DF$218,FC112,'Bitácoras Anteriores'!$DH$251)+SUMIF('Bitácoras Anteriores'!$DF$271,FC112,'Bitácoras Anteriores'!$DH$304)+SUMIF('Bitácoras Anteriores'!$DF$324,FC112,'Bitácoras Anteriores'!$DH$357)+SUMIF('Bitácoras Anteriores'!$FC$6,FC112,'Bitácoras Anteriores'!$FE$39)+SUMIF('Bitácoras Anteriores'!$FC$59,$K$6,'Bitácoras Anteriores'!$FE$92)+SUMIF('Bitácoras Anteriores'!$FC$112,FC112,'Bitácoras Anteriores'!$FE$145)+SUMIF('Bitácoras Anteriores'!$FC$165,FC112,'Bitácoras Anteriores'!$FE$198)+SUMIF('Bitácoras Anteriores'!$FC$218,FC112,'Bitácoras Anteriores'!$FE$251)+SUMIF('Bitácoras Anteriores'!$FC$271,FC112,'Bitácoras Anteriores'!$FE$304)+SUMIF('Bitácoras Anteriores'!$FC$324,FC112,'Bitácoras Anteriores'!$FE$357)</f>
        <v>0</v>
      </c>
      <c r="FF145" s="716"/>
      <c r="FG145" s="716"/>
      <c r="FH145" s="716"/>
      <c r="FI145" s="716"/>
      <c r="FJ145" s="717"/>
      <c r="FK145" s="715">
        <f>SUMIF('Resumen Anual'!$FE$622,FC112,'Resumen Anual'!$FN$659)+SUMIF('Resumen Anual'!$DH$622,FC112,'Resumen Anual'!$DQ$659)+SUMIF('Resumen Anual'!$BI$622,FC112,'Resumen Anual'!$BR$659)+SUMIF('Resumen Anual'!$L$622,FC112,'Resumen Anual'!$U$659)+SUMIF('Resumen Anual'!$FE$566,FC112,'Resumen Anual'!$FN$603)+SUMIF('Resumen Anual'!$DH$566,FC112,'Resumen Anual'!$DQ$603)+SUMIF('Resumen Anual'!$BI$566,FC112,'Resumen Anual'!$BR$603)+SUMIF('Resumen Anual'!$L$566,FC112,'Resumen Anual'!$U$603)+SUMIF('Resumen Anual'!$FE$510,FC112,'Resumen Anual'!$FN$547)+SUMIF('Resumen Anual'!$DH$510,FC112,'Resumen Anual'!$DQ$547)+SUMIF('Resumen Anual'!$BI$510,FC112,'Resumen Anual'!$BR$547)+SUMIF('Resumen Anual'!$L$510,FC112,'Resumen Anual'!$U$547)+SUMIF('Resumen Anual'!$FE$454,FC112,'Resumen Anual'!$FN$491)+SUMIF('Resumen Anual'!$DH$454,FC112,'Resumen Anual'!$DQ$491)+SUMIF('Resumen Anual'!$BI$454,FC112,'Resumen Anual'!$BR$491)+SUMIF('Resumen Anual'!$L$454,FC112,'Resumen Anual'!$U$491)+SUMIF('Resumen Anual'!$FE$398,FC112,'Resumen Anual'!$FN$435)+SUMIF('Resumen Anual'!$DH$398,FC112,'Resumen Anual'!$DQ$435)+SUMIF('Resumen Anual'!$BI$398,FC112,'Resumen Anual'!$BR$435)+SUMIF('Resumen Anual'!$L$398,FC112,'Resumen Anual'!$U$435)+SUMIF('Resumen Anual'!$FE$342,FC112,'Resumen Anual'!$FN$379)+SUMIF('Resumen Anual'!$DH$342,FC112,'Resumen Anual'!$DQ$379)+SUMIF('Resumen Anual'!$BI$342,FC112,'Resumen Anual'!$BR$379)+SUMIF('Resumen Anual'!$L$342,FC112,'Resumen Anual'!$U$379)+SUMIF('Resumen Anual'!$FE$286,FC112,'Resumen Anual'!$FN$323)+SUMIF('Resumen Anual'!$DH$286,FC112,'Resumen Anual'!$DQ$323)+SUMIF('Resumen Anual'!$BI$286,FC112,'Resumen Anual'!$BR$323)+SUMIF('Resumen Anual'!$L$286,FC112,'Resumen Anual'!$U$323)+SUMIF('Resumen Anual'!$FE$230,FC112,'Resumen Anual'!$FN$267)+SUMIF('Resumen Anual'!$DH$230,FC112,'Resumen Anual'!$DQ$267)+SUMIF('Resumen Anual'!$BI$230,FC112,'Resumen Anual'!$BR$267)+SUMIF('Resumen Anual'!$L$230,FC112,'Resumen Anual'!$U$267)+SUMIF('Resumen Anual'!$FE$174,FC112,'Resumen Anual'!$FN$211)+SUMIF('Resumen Anual'!$DH$174,FC112,'Resumen Anual'!$DQ$211)+SUMIF('Resumen Anual'!$BI$174,FC112,'Resumen Anual'!$BR$211)+SUMIF('Resumen Anual'!$L$174,FC112,'Resumen Anual'!$U$211)+SUMIF('Resumen Anual'!$FE$118,FC112,'Resumen Anual'!$FN$155)+SUMIF('Resumen Anual'!$DH$118,FC112,'Resumen Anual'!$DQ$155)+SUMIF('Resumen Anual'!$BI$118,FC112,'Resumen Anual'!$BR$155)+SUMIF('Resumen Anual'!$L$118,FC112,'Resumen Anual'!$U$155)+SUMIF('Resumen Anual'!$FE$62,FC112,'Resumen Anual'!$FN$99)+SUMIF('Resumen Anual'!$DH$62,FC112,'Resumen Anual'!$DQ$99)+SUMIF('Resumen Anual'!$BI$62,FC112,'Resumen Anual'!$BR$99)+SUMIF('Resumen Anual'!$L$62,FC112,'Resumen Anual'!$U$99)+SUMIF('Resumen Anual'!$FE$6,FC112,'Resumen Anual'!$FN$43)+SUMIF('Resumen Anual'!$DH$6,FC112,'Resumen Anual'!$DQ$43)+SUMIF('Resumen Anual'!$BI$6,FC112,'Resumen Anual'!$BR$43)+SUMIF('Resumen Anual'!$L$6,FC112,'Resumen Anual'!$U$43)</f>
        <v>0</v>
      </c>
      <c r="FL145" s="716"/>
      <c r="FM145" s="716"/>
      <c r="FN145" s="716"/>
      <c r="FO145" s="716"/>
      <c r="FP145" s="717"/>
      <c r="FQ145" s="15"/>
      <c r="FR145" s="1222"/>
      <c r="FS145" s="1223"/>
      <c r="FT145" s="1223"/>
      <c r="FU145" s="1223"/>
      <c r="FV145" s="1223"/>
      <c r="FW145" s="1223"/>
      <c r="FX145" s="662"/>
      <c r="FY145" s="662"/>
      <c r="FZ145" s="662"/>
      <c r="GA145" s="662"/>
      <c r="GB145" s="662"/>
      <c r="GC145" s="663"/>
      <c r="GD145" s="1222"/>
      <c r="GE145" s="1223"/>
      <c r="GF145" s="1223"/>
      <c r="GG145" s="1223"/>
      <c r="GH145" s="1223"/>
      <c r="GI145" s="1223"/>
      <c r="GJ145" s="665"/>
      <c r="GK145" s="662"/>
      <c r="GL145" s="662"/>
      <c r="GM145" s="662"/>
      <c r="GN145" s="663"/>
      <c r="GO145" s="1200"/>
    </row>
    <row r="146" spans="1:197" ht="9" customHeight="1" x14ac:dyDescent="0.25">
      <c r="A146" s="171"/>
      <c r="B146" s="718"/>
      <c r="C146" s="719"/>
      <c r="D146" s="719"/>
      <c r="E146" s="719"/>
      <c r="F146" s="719"/>
      <c r="G146" s="720"/>
      <c r="H146" s="721"/>
      <c r="I146" s="722"/>
      <c r="J146" s="722"/>
      <c r="K146" s="722"/>
      <c r="L146" s="723"/>
      <c r="M146" s="721"/>
      <c r="N146" s="722"/>
      <c r="O146" s="722"/>
      <c r="P146" s="722"/>
      <c r="Q146" s="722"/>
      <c r="R146" s="723"/>
      <c r="S146" s="718"/>
      <c r="T146" s="719"/>
      <c r="U146" s="719"/>
      <c r="V146" s="719"/>
      <c r="W146" s="719"/>
      <c r="X146" s="720"/>
      <c r="Y146" s="15"/>
      <c r="Z146" s="1220" t="str">
        <f>IF(Portada!$A$1="www.fly-logics.com","MATRICULA",0)</f>
        <v>MATRICULA</v>
      </c>
      <c r="AA146" s="1221"/>
      <c r="AB146" s="1221"/>
      <c r="AC146" s="1221"/>
      <c r="AD146" s="1221"/>
      <c r="AE146" s="1221"/>
      <c r="AF146" s="660" t="s">
        <v>90</v>
      </c>
      <c r="AG146" s="660"/>
      <c r="AH146" s="660"/>
      <c r="AI146" s="660"/>
      <c r="AJ146" s="660"/>
      <c r="AK146" s="661"/>
      <c r="AL146" s="1220" t="str">
        <f>IF(Portada!$A$1="www.fly-logics.com","FECHA MAT.",0)</f>
        <v>FECHA MAT.</v>
      </c>
      <c r="AM146" s="1221"/>
      <c r="AN146" s="1221"/>
      <c r="AO146" s="1221"/>
      <c r="AP146" s="1221"/>
      <c r="AQ146" s="1221"/>
      <c r="AR146" s="668">
        <v>25917</v>
      </c>
      <c r="AS146" s="669"/>
      <c r="AT146" s="669"/>
      <c r="AU146" s="669"/>
      <c r="AV146" s="669"/>
      <c r="AW146" s="1200"/>
      <c r="AX146" s="171"/>
      <c r="AY146" s="718"/>
      <c r="AZ146" s="719"/>
      <c r="BA146" s="719"/>
      <c r="BB146" s="719"/>
      <c r="BC146" s="719"/>
      <c r="BD146" s="720"/>
      <c r="BE146" s="721"/>
      <c r="BF146" s="722"/>
      <c r="BG146" s="722"/>
      <c r="BH146" s="722"/>
      <c r="BI146" s="723"/>
      <c r="BJ146" s="721"/>
      <c r="BK146" s="722"/>
      <c r="BL146" s="722"/>
      <c r="BM146" s="722"/>
      <c r="BN146" s="722"/>
      <c r="BO146" s="723"/>
      <c r="BP146" s="718"/>
      <c r="BQ146" s="719"/>
      <c r="BR146" s="719"/>
      <c r="BS146" s="719"/>
      <c r="BT146" s="719"/>
      <c r="BU146" s="720"/>
      <c r="BV146" s="15"/>
      <c r="BW146" s="1220" t="str">
        <f>IF(Portada!$A$1="www.fly-logics.com","MATRICULA",0)</f>
        <v>MATRICULA</v>
      </c>
      <c r="BX146" s="1221"/>
      <c r="BY146" s="1221"/>
      <c r="BZ146" s="1221"/>
      <c r="CA146" s="1221"/>
      <c r="CB146" s="1221"/>
      <c r="CC146" s="660" t="s">
        <v>90</v>
      </c>
      <c r="CD146" s="660"/>
      <c r="CE146" s="660"/>
      <c r="CF146" s="660"/>
      <c r="CG146" s="660"/>
      <c r="CH146" s="661"/>
      <c r="CI146" s="1220" t="str">
        <f>IF(Portada!$A$1="www.fly-logics.com","FECHA MAT.",0)</f>
        <v>FECHA MAT.</v>
      </c>
      <c r="CJ146" s="1221"/>
      <c r="CK146" s="1221"/>
      <c r="CL146" s="1221"/>
      <c r="CM146" s="1221"/>
      <c r="CN146" s="1221"/>
      <c r="CO146" s="668">
        <v>25917</v>
      </c>
      <c r="CP146" s="669"/>
      <c r="CQ146" s="669"/>
      <c r="CR146" s="669"/>
      <c r="CS146" s="670"/>
      <c r="CT146" s="1200"/>
      <c r="CU146" s="1199"/>
      <c r="CV146" s="171"/>
      <c r="CW146" s="718"/>
      <c r="CX146" s="719"/>
      <c r="CY146" s="719"/>
      <c r="CZ146" s="719"/>
      <c r="DA146" s="719"/>
      <c r="DB146" s="720"/>
      <c r="DC146" s="721"/>
      <c r="DD146" s="722"/>
      <c r="DE146" s="722"/>
      <c r="DF146" s="722"/>
      <c r="DG146" s="723"/>
      <c r="DH146" s="721"/>
      <c r="DI146" s="722"/>
      <c r="DJ146" s="722"/>
      <c r="DK146" s="722"/>
      <c r="DL146" s="722"/>
      <c r="DM146" s="723"/>
      <c r="DN146" s="718"/>
      <c r="DO146" s="719"/>
      <c r="DP146" s="719"/>
      <c r="DQ146" s="719"/>
      <c r="DR146" s="719"/>
      <c r="DS146" s="720"/>
      <c r="DT146" s="15"/>
      <c r="DU146" s="1220" t="str">
        <f>IF(Portada!$A$1="www.fly-logics.com","MATRICULA",0)</f>
        <v>MATRICULA</v>
      </c>
      <c r="DV146" s="1221"/>
      <c r="DW146" s="1221"/>
      <c r="DX146" s="1221"/>
      <c r="DY146" s="1221"/>
      <c r="DZ146" s="1221"/>
      <c r="EA146" s="660" t="s">
        <v>90</v>
      </c>
      <c r="EB146" s="660"/>
      <c r="EC146" s="660"/>
      <c r="ED146" s="660"/>
      <c r="EE146" s="660"/>
      <c r="EF146" s="661"/>
      <c r="EG146" s="1220" t="str">
        <f>IF(Portada!$A$1="www.fly-logics.com","FECHA MAT.",0)</f>
        <v>FECHA MAT.</v>
      </c>
      <c r="EH146" s="1221"/>
      <c r="EI146" s="1221"/>
      <c r="EJ146" s="1221"/>
      <c r="EK146" s="1221"/>
      <c r="EL146" s="1221"/>
      <c r="EM146" s="668">
        <v>25917</v>
      </c>
      <c r="EN146" s="669"/>
      <c r="EO146" s="669"/>
      <c r="EP146" s="669"/>
      <c r="EQ146" s="669"/>
      <c r="ER146" s="1200"/>
      <c r="ES146" s="171"/>
      <c r="ET146" s="718"/>
      <c r="EU146" s="719"/>
      <c r="EV146" s="719"/>
      <c r="EW146" s="719"/>
      <c r="EX146" s="719"/>
      <c r="EY146" s="720"/>
      <c r="EZ146" s="721"/>
      <c r="FA146" s="722"/>
      <c r="FB146" s="722"/>
      <c r="FC146" s="722"/>
      <c r="FD146" s="723"/>
      <c r="FE146" s="721"/>
      <c r="FF146" s="722"/>
      <c r="FG146" s="722"/>
      <c r="FH146" s="722"/>
      <c r="FI146" s="722"/>
      <c r="FJ146" s="723"/>
      <c r="FK146" s="718"/>
      <c r="FL146" s="719"/>
      <c r="FM146" s="719"/>
      <c r="FN146" s="719"/>
      <c r="FO146" s="719"/>
      <c r="FP146" s="720"/>
      <c r="FQ146" s="15"/>
      <c r="FR146" s="1220" t="str">
        <f>IF(Portada!$A$1="www.fly-logics.com","MATRICULA",0)</f>
        <v>MATRICULA</v>
      </c>
      <c r="FS146" s="1221"/>
      <c r="FT146" s="1221"/>
      <c r="FU146" s="1221"/>
      <c r="FV146" s="1221"/>
      <c r="FW146" s="1221"/>
      <c r="FX146" s="660" t="s">
        <v>90</v>
      </c>
      <c r="FY146" s="660"/>
      <c r="FZ146" s="660"/>
      <c r="GA146" s="660"/>
      <c r="GB146" s="660"/>
      <c r="GC146" s="661"/>
      <c r="GD146" s="1220" t="str">
        <f>IF(Portada!$A$1="www.fly-logics.com","FECHA MAT.",0)</f>
        <v>FECHA MAT.</v>
      </c>
      <c r="GE146" s="1221"/>
      <c r="GF146" s="1221"/>
      <c r="GG146" s="1221"/>
      <c r="GH146" s="1221"/>
      <c r="GI146" s="1221"/>
      <c r="GJ146" s="668">
        <v>25917</v>
      </c>
      <c r="GK146" s="669"/>
      <c r="GL146" s="669"/>
      <c r="GM146" s="669"/>
      <c r="GN146" s="670"/>
      <c r="GO146" s="1200"/>
    </row>
    <row r="147" spans="1:197" ht="6.75" customHeight="1" x14ac:dyDescent="0.25">
      <c r="A147" s="171"/>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15"/>
      <c r="Z147" s="1222"/>
      <c r="AA147" s="1223"/>
      <c r="AB147" s="1223"/>
      <c r="AC147" s="1223"/>
      <c r="AD147" s="1223"/>
      <c r="AE147" s="1223"/>
      <c r="AF147" s="662"/>
      <c r="AG147" s="662"/>
      <c r="AH147" s="662"/>
      <c r="AI147" s="662"/>
      <c r="AJ147" s="662"/>
      <c r="AK147" s="663"/>
      <c r="AL147" s="1222"/>
      <c r="AM147" s="1223"/>
      <c r="AN147" s="1223"/>
      <c r="AO147" s="1223"/>
      <c r="AP147" s="1223"/>
      <c r="AQ147" s="1223"/>
      <c r="AR147" s="671"/>
      <c r="AS147" s="672"/>
      <c r="AT147" s="672"/>
      <c r="AU147" s="672"/>
      <c r="AV147" s="672"/>
      <c r="AW147" s="1200"/>
      <c r="AX147" s="171"/>
      <c r="AY147" s="285"/>
      <c r="AZ147" s="285"/>
      <c r="BA147" s="285"/>
      <c r="BB147" s="285"/>
      <c r="BC147" s="285"/>
      <c r="BD147" s="285"/>
      <c r="BE147" s="285"/>
      <c r="BF147" s="285"/>
      <c r="BG147" s="285"/>
      <c r="BH147" s="285"/>
      <c r="BI147" s="285"/>
      <c r="BJ147" s="285"/>
      <c r="BK147" s="285"/>
      <c r="BL147" s="285"/>
      <c r="BM147" s="285"/>
      <c r="BN147" s="285"/>
      <c r="BO147" s="285"/>
      <c r="BP147" s="285"/>
      <c r="BQ147" s="285"/>
      <c r="BR147" s="285"/>
      <c r="BS147" s="285"/>
      <c r="BT147" s="285"/>
      <c r="BU147" s="285"/>
      <c r="BV147" s="15"/>
      <c r="BW147" s="1222"/>
      <c r="BX147" s="1223"/>
      <c r="BY147" s="1223"/>
      <c r="BZ147" s="1223"/>
      <c r="CA147" s="1223"/>
      <c r="CB147" s="1223"/>
      <c r="CC147" s="662"/>
      <c r="CD147" s="662"/>
      <c r="CE147" s="662"/>
      <c r="CF147" s="662"/>
      <c r="CG147" s="662"/>
      <c r="CH147" s="663"/>
      <c r="CI147" s="1222"/>
      <c r="CJ147" s="1223"/>
      <c r="CK147" s="1223"/>
      <c r="CL147" s="1223"/>
      <c r="CM147" s="1223"/>
      <c r="CN147" s="1223"/>
      <c r="CO147" s="671"/>
      <c r="CP147" s="672"/>
      <c r="CQ147" s="672"/>
      <c r="CR147" s="672"/>
      <c r="CS147" s="673"/>
      <c r="CT147" s="1200"/>
      <c r="CU147" s="1199"/>
      <c r="CV147" s="171"/>
      <c r="CW147" s="285"/>
      <c r="CX147" s="285"/>
      <c r="CY147" s="285"/>
      <c r="CZ147" s="285"/>
      <c r="DA147" s="285"/>
      <c r="DB147" s="285"/>
      <c r="DC147" s="285"/>
      <c r="DD147" s="285"/>
      <c r="DE147" s="285"/>
      <c r="DF147" s="285"/>
      <c r="DG147" s="285"/>
      <c r="DH147" s="285"/>
      <c r="DI147" s="285"/>
      <c r="DJ147" s="285"/>
      <c r="DK147" s="285"/>
      <c r="DL147" s="285"/>
      <c r="DM147" s="285"/>
      <c r="DN147" s="285"/>
      <c r="DO147" s="285"/>
      <c r="DP147" s="285"/>
      <c r="DQ147" s="285"/>
      <c r="DR147" s="285"/>
      <c r="DS147" s="285"/>
      <c r="DT147" s="15"/>
      <c r="DU147" s="1222"/>
      <c r="DV147" s="1223"/>
      <c r="DW147" s="1223"/>
      <c r="DX147" s="1223"/>
      <c r="DY147" s="1223"/>
      <c r="DZ147" s="1223"/>
      <c r="EA147" s="662"/>
      <c r="EB147" s="662"/>
      <c r="EC147" s="662"/>
      <c r="ED147" s="662"/>
      <c r="EE147" s="662"/>
      <c r="EF147" s="663"/>
      <c r="EG147" s="1222"/>
      <c r="EH147" s="1223"/>
      <c r="EI147" s="1223"/>
      <c r="EJ147" s="1223"/>
      <c r="EK147" s="1223"/>
      <c r="EL147" s="1223"/>
      <c r="EM147" s="671"/>
      <c r="EN147" s="672"/>
      <c r="EO147" s="672"/>
      <c r="EP147" s="672"/>
      <c r="EQ147" s="672"/>
      <c r="ER147" s="1200"/>
      <c r="ES147" s="171"/>
      <c r="ET147" s="285"/>
      <c r="EU147" s="285"/>
      <c r="EV147" s="285"/>
      <c r="EW147" s="285"/>
      <c r="EX147" s="285"/>
      <c r="EY147" s="285"/>
      <c r="EZ147" s="285"/>
      <c r="FA147" s="285"/>
      <c r="FB147" s="285"/>
      <c r="FC147" s="285"/>
      <c r="FD147" s="285"/>
      <c r="FE147" s="285"/>
      <c r="FF147" s="285"/>
      <c r="FG147" s="285"/>
      <c r="FH147" s="285"/>
      <c r="FI147" s="285"/>
      <c r="FJ147" s="285"/>
      <c r="FK147" s="285"/>
      <c r="FL147" s="285"/>
      <c r="FM147" s="285"/>
      <c r="FN147" s="285"/>
      <c r="FO147" s="285"/>
      <c r="FP147" s="285"/>
      <c r="FQ147" s="15"/>
      <c r="FR147" s="1222"/>
      <c r="FS147" s="1223"/>
      <c r="FT147" s="1223"/>
      <c r="FU147" s="1223"/>
      <c r="FV147" s="1223"/>
      <c r="FW147" s="1223"/>
      <c r="FX147" s="662"/>
      <c r="FY147" s="662"/>
      <c r="FZ147" s="662"/>
      <c r="GA147" s="662"/>
      <c r="GB147" s="662"/>
      <c r="GC147" s="663"/>
      <c r="GD147" s="1222"/>
      <c r="GE147" s="1223"/>
      <c r="GF147" s="1223"/>
      <c r="GG147" s="1223"/>
      <c r="GH147" s="1223"/>
      <c r="GI147" s="1223"/>
      <c r="GJ147" s="671"/>
      <c r="GK147" s="672"/>
      <c r="GL147" s="672"/>
      <c r="GM147" s="672"/>
      <c r="GN147" s="673"/>
      <c r="GO147" s="1200"/>
    </row>
    <row r="148" spans="1:197" ht="5.25" customHeight="1" x14ac:dyDescent="0.25">
      <c r="A148" s="171"/>
      <c r="B148" s="685" t="s">
        <v>59</v>
      </c>
      <c r="C148" s="686"/>
      <c r="D148" s="686"/>
      <c r="E148" s="701">
        <f>SUMIF('Resumen Anual'!$L$6,K112,'Resumen Anual'!$F$47)+SUMIF('Resumen Anual'!$L$64,K112,'Resumen Anual'!$F$105)+SUMIF('Resumen Anual'!$L$122,K112,'Resumen Anual'!$F$163)+SUMIF('Resumen Anual'!$L$180,K112,'Resumen Anual'!$F$221)+SUMIF('Resumen Anual'!$L$238,K112,'Resumen Anual'!$F$279)+SUMIF('Resumen Anual'!$L$296,K112,'Resumen Anual'!$F$337)+SUMIF('Resumen Anual'!$L$354,K112,'Resumen Anual'!$F$395)+SUMIF('Resumen Anual'!$L$412,K112,'Resumen Anual'!$F$453)+SUMIF('Resumen Anual'!$L$470,K112,'Resumen Anual'!$F$511)+SUMIF('Resumen Anual'!$L$528,K112,'Resumen Anual'!$F$569)+SUMIF('Resumen Anual'!$L$586,K112,'Resumen Anual'!$F$627)+SUMIF('Resumen Anual'!$L$644,K112,'Resumen Anual'!$F$685)+SUMIF('Resumen Anual'!$BI$6,K112,'Resumen Anual'!$BC$47)+SUMIF('Resumen Anual'!$BI$64,K112,'Resumen Anual'!$BC$105)+SUMIF('Resumen Anual'!$BI$122,K112,'Resumen Anual'!$BC$163)+SUMIF('Resumen Anual'!$BI$180,K112,'Resumen Anual'!$BC$221)+SUMIF('Resumen Anual'!$BI$238,K112,'Resumen Anual'!$BC$279)+SUMIF('Resumen Anual'!$BI$296,K112,'Resumen Anual'!$BC$337)+SUMIF('Resumen Anual'!$BI$354,K112,'Resumen Anual'!$BC$395)+SUMIF('Resumen Anual'!$BI$412,K112,'Resumen Anual'!$BC$453)+SUMIF('Resumen Anual'!$BI$470,K112,'Resumen Anual'!$BC$511)+SUMIF('Resumen Anual'!$BI$528,K112,'Resumen Anual'!$BC$569)+SUMIF('Resumen Anual'!$BI$586,K112,'Resumen Anual'!$BC$627)+SUMIF('Resumen Anual'!$BI$644,K112,'Resumen Anual'!$BC$685)+SUMIF('Resumen Anual'!$DH$6,K112,'Resumen Anual'!$DB$47)+SUMIF('Resumen Anual'!$DH$64,K112,'Resumen Anual'!$DB$105)+SUMIF('Resumen Anual'!$DH$122,K112,'Resumen Anual'!$DB$163)+SUMIF('Resumen Anual'!$DH$180,K112,'Resumen Anual'!$DB$221)+SUMIF('Resumen Anual'!$DH$238,K112,'Resumen Anual'!$DB$279)+SUMIF('Resumen Anual'!$DH$296,K112,'Resumen Anual'!$DB$337)+SUMIF('Resumen Anual'!$DH$354,K112,'Resumen Anual'!$DB$395)+SUMIF('Resumen Anual'!$DH$412,K112,'Resumen Anual'!$DB$453)+SUMIF('Resumen Anual'!$DH$470,K112,'Resumen Anual'!$DB$511)+SUMIF('Resumen Anual'!$DH$528,K112,'Resumen Anual'!$DB$569)+SUMIF('Resumen Anual'!$DH$586,K112,'Resumen Anual'!$DB$627)+SUMIF('Resumen Anual'!$FE$6,K112,'Resumen Anual'!$EY$47)+SUMIF('Resumen Anual'!$DH$644,K112,'Resumen Anual'!$DB$685)+SUMIF('Resumen Anual'!$FE$64,K112,'Resumen Anual'!$EY$105)+SUMIF('Resumen Anual'!$FE$122,K112,'Resumen Anual'!$EY$163)+SUMIF('Resumen Anual'!$FE$180,K112,'Resumen Anual'!$EY$221)+SUMIF('Resumen Anual'!$FE$238,K112,'Resumen Anual'!$EY$279)+SUMIF('Resumen Anual'!$FE$296,K112,'Resumen Anual'!$EY$337)+SUMIF('Resumen Anual'!$FE$354,K112,'Resumen Anual'!$EY$395)+SUMIF('Resumen Anual'!$FE$412,K112,'Resumen Anual'!$EY$453)+SUMIF('Resumen Anual'!$FE$470,K112,'Resumen Anual'!$EY$511)+SUMIF('Resumen Anual'!$FE$586,K112,'Resumen Anual'!$EY$627)+SUMIF('Resumen Anual'!$FE$528,K112,'Resumen Anual'!$EY$569)+SUMIF('Resumen Anual'!$FE$644,K112,'Resumen Anual'!$EY$685)+SUMIF('Bitácoras Anteriores'!$K$6,K112,'Bitácoras Anteriores'!$E$43)+SUMIF('Bitácoras Anteriores'!$K$59,$K$6,'Bitácoras Anteriores'!$E$96)+SUMIF('Bitácoras Anteriores'!$K$112,K112,'Bitácoras Anteriores'!$E$149)+SUMIF('Bitácoras Anteriores'!$K$165,K112,'Bitácoras Anteriores'!$E$202)+SUMIF('Bitácoras Anteriores'!$K$218,K112,'Bitácoras Anteriores'!$E$255)+SUMIF('Bitácoras Anteriores'!$K$271,K112,'Bitácoras Anteriores'!$E$308)+SUMIF('Bitácoras Anteriores'!$K$324,K112,'Bitácoras Anteriores'!$E$361)+SUMIF('Bitácoras Anteriores'!$BH$6,K112,'Bitácoras Anteriores'!$BB$43)+SUMIF('Bitácoras Anteriores'!$BH$59,$K$6,'Bitácoras Anteriores'!$BB$96)+SUMIF('Bitácoras Anteriores'!$BH$112,K112,'Bitácoras Anteriores'!$BB$149)+SUMIF('Bitácoras Anteriores'!$BH$165,K112,'Bitácoras Anteriores'!$BB$202)+SUMIF('Bitácoras Anteriores'!$BH$218,K112,'Bitácoras Anteriores'!$BB$255)+SUMIF('Bitácoras Anteriores'!$BH$271,K112,'Bitácoras Anteriores'!$BB$308)+SUMIF('Bitácoras Anteriores'!$BH$324,K112,'Bitácoras Anteriores'!$BB$361)+SUMIF('Bitácoras Anteriores'!$DF$6,K112,'Bitácoras Anteriores'!$CZ$43)+SUMIF('Bitácoras Anteriores'!$DF$59,$K$6,'Bitácoras Anteriores'!$CZ$96)+SUMIF('Bitácoras Anteriores'!$DF$112,K112,'Bitácoras Anteriores'!$CZ$149)+SUMIF('Bitácoras Anteriores'!$DF$165,K112,'Bitácoras Anteriores'!$CZ$202)+SUMIF('Bitácoras Anteriores'!$DF$218,K112,'Bitácoras Anteriores'!$CZ$255)+SUMIF('Bitácoras Anteriores'!$DF$271,K112,'Bitácoras Anteriores'!$CZ$308)+SUMIF('Bitácoras Anteriores'!$DF$324,K112,'Bitácoras Anteriores'!$CZ$361)+SUMIF('Bitácoras Anteriores'!$FC$6,K112,'Bitácoras Anteriores'!$EW$43)+SUMIF('Bitácoras Anteriores'!$FC$59,$K$6,'Bitácoras Anteriores'!$EW$96)+SUMIF('Bitácoras Anteriores'!$FC$112,K112,'Bitácoras Anteriores'!$EW$149)+SUMIF('Bitácoras Anteriores'!$FC$165,K112,'Bitácoras Anteriores'!$EW$202)+SUMIF('Bitácoras Anteriores'!$FC$218,K112,'Bitácoras Anteriores'!$EW$255)+SUMIF('Bitácoras Anteriores'!$FC$271,K112,'Bitácoras Anteriores'!$EW$308)+SUMIF('Bitácoras Anteriores'!$FC$324,K112,'Bitácoras Anteriores'!$EW$361)</f>
        <v>0</v>
      </c>
      <c r="F148" s="702"/>
      <c r="G148" s="702"/>
      <c r="H148" s="703"/>
      <c r="I148" s="20"/>
      <c r="J148" s="685" t="s">
        <v>58</v>
      </c>
      <c r="K148" s="686"/>
      <c r="L148" s="686"/>
      <c r="M148" s="1224">
        <f>SUMIF('Bitácoras Anteriores'!$K$6,K112,'Bitácoras Anteriores'!$M$42)+SUMIF('Bitácoras Anteriores'!$K$59,$K$6,'Bitácoras Anteriores'!$M$95)+SUMIF('Bitácoras Anteriores'!$K$112,K112,'Bitácoras Anteriores'!$M$148)+SUMIF('Bitácoras Anteriores'!$K$165,K112,'Bitácoras Anteriores'!$M$201)+SUMIF('Bitácoras Anteriores'!$K$218,K112,'Bitácoras Anteriores'!$M$254)+SUMIF('Bitácoras Anteriores'!$K$271,K112,'Bitácoras Anteriores'!$M$307)+SUMIF('Bitácoras Anteriores'!$K$324,K112,'Bitácoras Anteriores'!$M$360)+SUMIF('Bitácoras Anteriores'!$BH$6,K112,'Bitácoras Anteriores'!$BJ$42)+SUMIF('Bitácoras Anteriores'!$BH$59,$K$6,'Bitácoras Anteriores'!$BJ$95)+SUMIF('Bitácoras Anteriores'!$BH$112,K112,'Bitácoras Anteriores'!$BJ$148)+SUMIF('Bitácoras Anteriores'!$BH$165,K112,'Bitácoras Anteriores'!$BJ$201)+SUMIF('Bitácoras Anteriores'!$BH$218,K112,'Bitácoras Anteriores'!$BJ$254)+SUMIF('Bitácoras Anteriores'!$BH$271,K112,'Bitácoras Anteriores'!$BJ$307)+SUMIF('Bitácoras Anteriores'!$BH$324,K112,'Bitácoras Anteriores'!$BJ$360)+SUMIF('Bitácoras Anteriores'!$DF$6,K112,'Bitácoras Anteriores'!$DH$42)+SUMIF('Bitácoras Anteriores'!$DF$59,$K$6,'Bitácoras Anteriores'!$DH$95)+SUMIF('Bitácoras Anteriores'!$DF$112,K112,'Bitácoras Anteriores'!$DH$148)+SUMIF('Bitácoras Anteriores'!$DF$165,K112,'Bitácoras Anteriores'!$DH$201)+SUMIF('Bitácoras Anteriores'!$DF$218,K112,'Bitácoras Anteriores'!$DH$254)+SUMIF('Bitácoras Anteriores'!$DF$271,K112,'Bitácoras Anteriores'!$DH$307)+SUMIF('Bitácoras Anteriores'!$DF$324,K112,'Bitácoras Anteriores'!$DH$360)+SUMIF('Bitácoras Anteriores'!$FC$6,K112,'Bitácoras Anteriores'!$FE$42)+SUMIF('Bitácoras Anteriores'!$FC$59,$K$6,'Bitácoras Anteriores'!$FE$95)+SUMIF('Bitácoras Anteriores'!$FC$112,K112,'Bitácoras Anteriores'!$FE$148)+SUMIF('Bitácoras Anteriores'!$FC$165,K112,'Bitácoras Anteriores'!$FE$201)+SUMIF('Bitácoras Anteriores'!$FC$218,K112,'Bitácoras Anteriores'!$FE$254)+SUMIF('Bitácoras Anteriores'!$FC$271,K112,'Bitácoras Anteriores'!$FE$307)+SUMIF('Bitácoras Anteriores'!$FC$324,K112,'Bitácoras Anteriores'!$FE$360)+SUMIF('Resumen Anual'!$L$6,K112,'Resumen Anual'!$N$47)+SUMIF('Resumen Anual'!$L$64,K112,'Resumen Anual'!$F$105)+SUMIF('Resumen Anual'!$L$122,K112,'Resumen Anual'!$F$163)+SUMIF('Resumen Anual'!$L$180,K112,'Resumen Anual'!$F$221)+SUMIF('Resumen Anual'!$L$238,K112,'Resumen Anual'!$F$279)+SUMIF('Resumen Anual'!$L$296,K112,'Resumen Anual'!$F$337)+SUMIF('Resumen Anual'!$L$354,K112,'Resumen Anual'!$F$395)+SUMIF('Resumen Anual'!$L$412,K112,'Resumen Anual'!$F$453)+SUMIF('Resumen Anual'!$L$470,K112,'Resumen Anual'!$F$511)+SUMIF('Resumen Anual'!$L$528,K112,'Resumen Anual'!$F$569)+SUMIF('Resumen Anual'!$L$586,K112,'Resumen Anual'!$F$627)+SUMIF('Resumen Anual'!$L$644,K112,'Resumen Anual'!$F$685)+SUMIF('Resumen Anual'!$BI$6,K112,'Resumen Anual'!$BK$47)+SUMIF('Resumen Anual'!$BI$64,K112,'Resumen Anual'!$BC$105)+SUMIF('Resumen Anual'!$BI$122,K112,'Resumen Anual'!$BC$163)+SUMIF('Resumen Anual'!$BI$180,K112,'Resumen Anual'!$BC$221)+SUMIF('Resumen Anual'!$BI$238,K112,'Resumen Anual'!$BC$279)+SUMIF('Resumen Anual'!$BI$296,K112,'Resumen Anual'!$BC$337)+SUMIF('Resumen Anual'!$BI$354,K112,'Resumen Anual'!$BC$395)+SUMIF('Resumen Anual'!$BI$412,K112,'Resumen Anual'!$BC$453)+SUMIF('Resumen Anual'!$BI$470,K112,'Resumen Anual'!$BC$511)+SUMIF('Resumen Anual'!$BI$528,K112,'Resumen Anual'!$BC$569)+SUMIF('Resumen Anual'!$BI$586,K112,'Resumen Anual'!$BC$627)+SUMIF('Resumen Anual'!$BI$644,K112,'Resumen Anual'!$BC$685)+SUMIF('Resumen Anual'!$DH$6,K112,'Resumen Anual'!$DJ$47)+SUMIF('Resumen Anual'!$DH$64,K112,'Resumen Anual'!$DB$105)+SUMIF('Resumen Anual'!$DH$122,K112,'Resumen Anual'!$DB$163)+SUMIF('Resumen Anual'!$DH$180,K112,'Resumen Anual'!$DB$221)+SUMIF('Resumen Anual'!$DH$238,K112,'Resumen Anual'!$DB$279)+SUMIF('Resumen Anual'!$DH$296,K112,'Resumen Anual'!$DB$337)+SUMIF('Resumen Anual'!$DH$354,K112,'Resumen Anual'!$DB$395)+SUMIF('Resumen Anual'!$DH$412,K112,'Resumen Anual'!$DB$453)+SUMIF('Resumen Anual'!$DH$470,K112,'Resumen Anual'!$DB$511)+SUMIF('Resumen Anual'!$DH$528,K112,'Resumen Anual'!$DB$569)+SUMIF('Resumen Anual'!$DH$586,K112,'Resumen Anual'!$DB$627)+SUMIF('Resumen Anual'!$FE$6,K112,'Resumen Anual'!$FG$47)+SUMIF('Resumen Anual'!$DH$644,K112,'Resumen Anual'!$DB$685)+SUMIF('Resumen Anual'!$FE$64,K112,'Resumen Anual'!$EY$105)+SUMIF('Resumen Anual'!$FE$122,K112,'Resumen Anual'!$EY$163)+SUMIF('Resumen Anual'!$FE$180,K112,'Resumen Anual'!$EY$221)+SUMIF('Resumen Anual'!$FE$238,K112,'Resumen Anual'!$EY$279)+SUMIF('Resumen Anual'!$FE$296,K112,'Resumen Anual'!$EY$337)+SUMIF('Resumen Anual'!$FE$354,K112,'Resumen Anual'!$EY$395)+SUMIF('Resumen Anual'!$FE$412,K112,'Resumen Anual'!$EY$453)+SUMIF('Resumen Anual'!$FE$470,K112,'Resumen Anual'!$EY$511)+SUMIF('Resumen Anual'!$FE$586,K112,'Resumen Anual'!$EY$627)+SUMIF('Resumen Anual'!$FE$528,K112,'Resumen Anual'!$EY$569)+SUMIF('Resumen Anual'!$FE$644,K112,'Resumen Anual'!$EY$685)</f>
        <v>0</v>
      </c>
      <c r="N148" s="1225"/>
      <c r="O148" s="1225"/>
      <c r="P148" s="1226"/>
      <c r="Q148" s="20"/>
      <c r="R148" s="685" t="s">
        <v>61</v>
      </c>
      <c r="S148" s="686"/>
      <c r="T148" s="687"/>
      <c r="U148" s="1224">
        <f>SUMIF('Bitácoras Anteriores'!$K$6,K112,'Bitácoras Anteriores'!$U$42)+SUMIF('Bitácoras Anteriores'!$K$59,$K$6,'Bitácoras Anteriores'!$U$95)+SUMIF('Bitácoras Anteriores'!$K$112,K112,'Bitácoras Anteriores'!$U$148)+SUMIF('Bitácoras Anteriores'!$K$165,K112,'Bitácoras Anteriores'!$U$201)+SUMIF('Bitácoras Anteriores'!$K$218,K112,'Bitácoras Anteriores'!$U$254)+SUMIF('Bitácoras Anteriores'!$K$271,K112,'Bitácoras Anteriores'!$U$307)+SUMIF('Bitácoras Anteriores'!$K$324,K112,'Bitácoras Anteriores'!$U$360)+SUMIF('Bitácoras Anteriores'!$BH$6,K112,'Bitácoras Anteriores'!$BR$42)+SUMIF('Bitácoras Anteriores'!$BH$59,$K$6,'Bitácoras Anteriores'!$BR$95)+SUMIF('Bitácoras Anteriores'!$BH$112,K112,'Bitácoras Anteriores'!$BR$148)+SUMIF('Bitácoras Anteriores'!$BH$165,K112,'Bitácoras Anteriores'!$BR$201)+SUMIF('Bitácoras Anteriores'!$BH$218,K112,'Bitácoras Anteriores'!$BR$254)+SUMIF('Bitácoras Anteriores'!$BH$271,K112,'Bitácoras Anteriores'!$BR$307)+SUMIF('Bitácoras Anteriores'!$BH$324,K112,'Bitácoras Anteriores'!$BR$360)+SUMIF('Bitácoras Anteriores'!$DF$6,K112,'Bitácoras Anteriores'!$DP$42)+SUMIF('Bitácoras Anteriores'!$DF$59,$K$6,'Bitácoras Anteriores'!$DP$95)+SUMIF('Bitácoras Anteriores'!$DF$112,K112,'Bitácoras Anteriores'!$DP$148)+SUMIF('Bitácoras Anteriores'!$DF$165,K112,'Bitácoras Anteriores'!$DP$201)+SUMIF('Bitácoras Anteriores'!$DF$218,K112,'Bitácoras Anteriores'!$DP$254)+SUMIF('Bitácoras Anteriores'!$DF$271,K112,'Bitácoras Anteriores'!$DP$307)+SUMIF('Bitácoras Anteriores'!$DF$324,K112,'Bitácoras Anteriores'!$DP$360)+SUMIF('Bitácoras Anteriores'!$FC$6,K112,'Bitácoras Anteriores'!$FM$42)+SUMIF('Bitácoras Anteriores'!$FC$59,$K$6,'Bitácoras Anteriores'!$FM$95)+SUMIF('Bitácoras Anteriores'!$FC$112,K112,'Bitácoras Anteriores'!$FM$148)+SUMIF('Bitácoras Anteriores'!$FC$165,K112,'Bitácoras Anteriores'!$FM$201)+SUMIF('Bitácoras Anteriores'!$FC$218,K112,'Bitácoras Anteriores'!$FM$254)+SUMIF('Bitácoras Anteriores'!$FC$271,K112,'Bitácoras Anteriores'!$FM$307)+SUMIF('Bitácoras Anteriores'!$FC$324,K112,'Bitácoras Anteriores'!$FM$360)+SUMIF('Resumen Anual'!$L$6,K112,'Resumen Anual'!$V$47)+SUMIF('Resumen Anual'!$L$64,K112,'Resumen Anual'!$V$105)+SUMIF('Resumen Anual'!$L$122,K112,'Resumen Anual'!$V$163)+SUMIF('Resumen Anual'!$L$180,K112,'Resumen Anual'!$V$221)+SUMIF('Resumen Anual'!$L$238,K112,'Resumen Anual'!$V$279)+SUMIF('Resumen Anual'!$L$296,K112,'Resumen Anual'!$V$337)+SUMIF('Resumen Anual'!$L$354,K112,'Resumen Anual'!$V$395)+SUMIF('Resumen Anual'!$L$412,K112,'Resumen Anual'!$V$453)+SUMIF('Resumen Anual'!$L$470,K112,'Resumen Anual'!$V$511)+SUMIF('Resumen Anual'!$L$528,K112,'Resumen Anual'!$V$569)+SUMIF('Resumen Anual'!$L$586,K112,'Resumen Anual'!$V$627)+SUMIF('Resumen Anual'!$L$644,K112,'Resumen Anual'!$V$685)+SUMIF('Resumen Anual'!$BI$6,K112,'Resumen Anual'!$BS$47)+SUMIF('Resumen Anual'!$BI$64,K112,'Resumen Anual'!$BS$105)+SUMIF('Resumen Anual'!$BI$122,K112,'Resumen Anual'!$BS$163)+SUMIF('Resumen Anual'!$BI$180,K112,'Resumen Anual'!$BS$221)+SUMIF('Resumen Anual'!$BI$238,K112,'Resumen Anual'!$BS$279)+SUMIF('Resumen Anual'!$BI$296,K112,'Resumen Anual'!$BS$337)+SUMIF('Resumen Anual'!$BI$354,K112,'Resumen Anual'!$BS$395)+SUMIF('Resumen Anual'!$BI$412,K112,'Resumen Anual'!$BS$453)+SUMIF('Resumen Anual'!$BI$470,K112,'Resumen Anual'!$BS$511)+SUMIF('Resumen Anual'!$BI$528,K112,'Resumen Anual'!$BS$569)+SUMIF('Resumen Anual'!$BI$586,K112,'Resumen Anual'!$BS$627)+SUMIF('Resumen Anual'!$BI$644,K112,'Resumen Anual'!$BS$685)+SUMIF('Resumen Anual'!$DH$6,K112,'Resumen Anual'!$DR$47)+SUMIF('Resumen Anual'!$DH$64,K112,'Resumen Anual'!$DR$105)+SUMIF('Resumen Anual'!$DH$122,K112,'Resumen Anual'!$DR$163)+SUMIF('Resumen Anual'!$DH$180,K112,'Resumen Anual'!$DR$221)+SUMIF('Resumen Anual'!$DH$238,K112,'Resumen Anual'!$DR$279)+SUMIF('Resumen Anual'!$DH$296,K112,'Resumen Anual'!$DR$337)+SUMIF('Resumen Anual'!$DH$354,K112,'Resumen Anual'!$DR$395)+SUMIF('Resumen Anual'!$DH$412,K112,'Resumen Anual'!$DR$453)+SUMIF('Resumen Anual'!$DH$470,K112,'Resumen Anual'!$DR$511)+SUMIF('Resumen Anual'!$DH$528,K112,'Resumen Anual'!$DR$569)+SUMIF('Resumen Anual'!$DH$586,K112,'Resumen Anual'!$DR$627)+SUMIF('Resumen Anual'!$FE$6,K112,'Resumen Anual'!$FO$47)+SUMIF('Resumen Anual'!$DH$644,K112,'Resumen Anual'!$DR$685)+SUMIF('Resumen Anual'!$FE$64,K112,'Resumen Anual'!$FO$105)+SUMIF('Resumen Anual'!$FE$122,K112,'Resumen Anual'!$FO$163)+SUMIF('Resumen Anual'!$FE$180,K112,'Resumen Anual'!$FO$221)+SUMIF('Resumen Anual'!$FE$238,K112,'Resumen Anual'!$FO$279)+SUMIF('Resumen Anual'!$FE$296,K112,'Resumen Anual'!$FO$337)+SUMIF('Resumen Anual'!$FE$354,K112,'Resumen Anual'!$FO$395)+SUMIF('Resumen Anual'!$FE$412,K112,'Resumen Anual'!$FO$453)+SUMIF('Resumen Anual'!$FE$470,K112,'Resumen Anual'!$FO$511)+SUMIF('Resumen Anual'!$FE$586,K112,'Resumen Anual'!$FO$627)+SUMIF('Resumen Anual'!$FE$528,K112,'Resumen Anual'!$FO$569)+SUMIF('Resumen Anual'!$FE$644,K112,'Resumen Anual'!$FO$685)</f>
        <v>0</v>
      </c>
      <c r="V148" s="1225"/>
      <c r="W148" s="1225"/>
      <c r="X148" s="1226"/>
      <c r="Y148" s="15"/>
      <c r="Z148" s="1220" t="str">
        <f>IF(Portada!$A$1="www.fly-logics.com","N° SERIE",0)</f>
        <v>N° SERIE</v>
      </c>
      <c r="AA148" s="1221"/>
      <c r="AB148" s="1221"/>
      <c r="AC148" s="1221"/>
      <c r="AD148" s="1221"/>
      <c r="AE148" s="1221"/>
      <c r="AF148" s="660" t="s">
        <v>91</v>
      </c>
      <c r="AG148" s="660"/>
      <c r="AH148" s="660"/>
      <c r="AI148" s="660"/>
      <c r="AJ148" s="660"/>
      <c r="AK148" s="661"/>
      <c r="AL148" s="1220" t="str">
        <f>IF(Portada!$A$1="www.fly-logics.com","AÑO CONST.",0)</f>
        <v>AÑO CONST.</v>
      </c>
      <c r="AM148" s="1221"/>
      <c r="AN148" s="1221"/>
      <c r="AO148" s="1221"/>
      <c r="AP148" s="1221"/>
      <c r="AQ148" s="1221"/>
      <c r="AR148" s="664">
        <v>1923</v>
      </c>
      <c r="AS148" s="660"/>
      <c r="AT148" s="660"/>
      <c r="AU148" s="660"/>
      <c r="AV148" s="660"/>
      <c r="AW148" s="1200"/>
      <c r="AX148" s="171"/>
      <c r="AY148" s="685" t="s">
        <v>59</v>
      </c>
      <c r="AZ148" s="686"/>
      <c r="BA148" s="686"/>
      <c r="BB148" s="701">
        <f>SUMIF('Resumen Anual'!$L$6,BH112,'Resumen Anual'!$F$47)+SUMIF('Resumen Anual'!$L$64,BH112,'Resumen Anual'!$F$105)+SUMIF('Resumen Anual'!$L$122,BH112,'Resumen Anual'!$F$163)+SUMIF('Resumen Anual'!$L$180,BH112,'Resumen Anual'!$F$221)+SUMIF('Resumen Anual'!$L$238,BH112,'Resumen Anual'!$F$279)+SUMIF('Resumen Anual'!$L$296,BH112,'Resumen Anual'!$F$337)+SUMIF('Resumen Anual'!$L$354,BH112,'Resumen Anual'!$F$395)+SUMIF('Resumen Anual'!$L$412,BH112,'Resumen Anual'!$F$453)+SUMIF('Resumen Anual'!$L$470,BH112,'Resumen Anual'!$F$511)+SUMIF('Resumen Anual'!$L$528,BH112,'Resumen Anual'!$F$569)+SUMIF('Resumen Anual'!$L$586,BH112,'Resumen Anual'!$F$627)+SUMIF('Resumen Anual'!$L$644,BH112,'Resumen Anual'!$F$685)+SUMIF('Resumen Anual'!$BI$6,BH112,'Resumen Anual'!$BC$47)+SUMIF('Resumen Anual'!$BI$64,BH112,'Resumen Anual'!$BC$105)+SUMIF('Resumen Anual'!$BI$122,BH112,'Resumen Anual'!$BC$163)+SUMIF('Resumen Anual'!$BI$180,BH112,'Resumen Anual'!$BC$221)+SUMIF('Resumen Anual'!$BI$238,BH112,'Resumen Anual'!$BC$279)+SUMIF('Resumen Anual'!$BI$296,BH112,'Resumen Anual'!$BC$337)+SUMIF('Resumen Anual'!$BI$354,BH112,'Resumen Anual'!$BC$395)+SUMIF('Resumen Anual'!$BI$412,BH112,'Resumen Anual'!$BC$453)+SUMIF('Resumen Anual'!$BI$470,BH112,'Resumen Anual'!$BC$511)+SUMIF('Resumen Anual'!$BI$528,BH112,'Resumen Anual'!$BC$569)+SUMIF('Resumen Anual'!$BI$586,BH112,'Resumen Anual'!$BC$627)+SUMIF('Resumen Anual'!$BI$644,BH112,'Resumen Anual'!$BC$685)+SUMIF('Resumen Anual'!$DH$6,BH112,'Resumen Anual'!$DB$47)+SUMIF('Resumen Anual'!$DH$64,BH112,'Resumen Anual'!$DB$105)+SUMIF('Resumen Anual'!$DH$122,BH112,'Resumen Anual'!$DB$163)+SUMIF('Resumen Anual'!$DH$180,BH112,'Resumen Anual'!$DB$221)+SUMIF('Resumen Anual'!$DH$238,BH112,'Resumen Anual'!$DB$279)+SUMIF('Resumen Anual'!$DH$296,BH112,'Resumen Anual'!$DB$337)+SUMIF('Resumen Anual'!$DH$354,BH112,'Resumen Anual'!$DB$395)+SUMIF('Resumen Anual'!$DH$412,BH112,'Resumen Anual'!$DB$453)+SUMIF('Resumen Anual'!$DH$470,BH112,'Resumen Anual'!$DB$511)+SUMIF('Resumen Anual'!$DH$528,BH112,'Resumen Anual'!$DB$569)+SUMIF('Resumen Anual'!$DH$586,BH112,'Resumen Anual'!$DB$627)+SUMIF('Resumen Anual'!$FE$6,BH112,'Resumen Anual'!$EY$47)+SUMIF('Resumen Anual'!$DH$644,BH112,'Resumen Anual'!$DB$685)+SUMIF('Resumen Anual'!$FE$64,BH112,'Resumen Anual'!$EY$105)+SUMIF('Resumen Anual'!$FE$122,BH112,'Resumen Anual'!$EY$163)+SUMIF('Resumen Anual'!$FE$180,BH112,'Resumen Anual'!$EY$221)+SUMIF('Resumen Anual'!$FE$238,BH112,'Resumen Anual'!$EY$279)+SUMIF('Resumen Anual'!$FE$296,BH112,'Resumen Anual'!$EY$337)+SUMIF('Resumen Anual'!$FE$354,BH112,'Resumen Anual'!$EY$395)+SUMIF('Resumen Anual'!$FE$412,BH112,'Resumen Anual'!$EY$453)+SUMIF('Resumen Anual'!$FE$470,BH112,'Resumen Anual'!$EY$511)+SUMIF('Resumen Anual'!$FE$586,BH112,'Resumen Anual'!$EY$627)+SUMIF('Resumen Anual'!$FE$528,BH112,'Resumen Anual'!$EY$569)+SUMIF('Resumen Anual'!$FE$644,BH112,'Resumen Anual'!$EY$685)+SUMIF('Bitácoras Anteriores'!$K$6,BH112,'Bitácoras Anteriores'!$E$43)+SUMIF('Bitácoras Anteriores'!$K$59,$K$6,'Bitácoras Anteriores'!$E$96)+SUMIF('Bitácoras Anteriores'!$K$112,BH112,'Bitácoras Anteriores'!$E$149)+SUMIF('Bitácoras Anteriores'!$K$165,BH112,'Bitácoras Anteriores'!$E$202)+SUMIF('Bitácoras Anteriores'!$K$218,BH112,'Bitácoras Anteriores'!$E$255)+SUMIF('Bitácoras Anteriores'!$K$271,BH112,'Bitácoras Anteriores'!$E$308)+SUMIF('Bitácoras Anteriores'!$K$324,BH112,'Bitácoras Anteriores'!$E$361)+SUMIF('Bitácoras Anteriores'!$BH$6,BH112,'Bitácoras Anteriores'!$BB$43)+SUMIF('Bitácoras Anteriores'!$BH$59,$K$6,'Bitácoras Anteriores'!$BB$96)+SUMIF('Bitácoras Anteriores'!$BH$112,BH112,'Bitácoras Anteriores'!$BB$149)+SUMIF('Bitácoras Anteriores'!$BH$165,BH112,'Bitácoras Anteriores'!$BB$202)+SUMIF('Bitácoras Anteriores'!$BH$218,BH112,'Bitácoras Anteriores'!$BB$255)+SUMIF('Bitácoras Anteriores'!$BH$271,BH112,'Bitácoras Anteriores'!$BB$308)+SUMIF('Bitácoras Anteriores'!$BH$324,BH112,'Bitácoras Anteriores'!$BB$361)+SUMIF('Bitácoras Anteriores'!$DF$6,BH112,'Bitácoras Anteriores'!$CZ$43)+SUMIF('Bitácoras Anteriores'!$DF$59,$K$6,'Bitácoras Anteriores'!$CZ$96)+SUMIF('Bitácoras Anteriores'!$DF$112,BH112,'Bitácoras Anteriores'!$CZ$149)+SUMIF('Bitácoras Anteriores'!$DF$165,BH112,'Bitácoras Anteriores'!$CZ$202)+SUMIF('Bitácoras Anteriores'!$DF$218,BH112,'Bitácoras Anteriores'!$CZ$255)+SUMIF('Bitácoras Anteriores'!$DF$271,BH112,'Bitácoras Anteriores'!$CZ$308)+SUMIF('Bitácoras Anteriores'!$DF$324,BH112,'Bitácoras Anteriores'!$CZ$361)+SUMIF('Bitácoras Anteriores'!$FC$6,BH112,'Bitácoras Anteriores'!$EW$43)+SUMIF('Bitácoras Anteriores'!$FC$59,$K$6,'Bitácoras Anteriores'!$EW$96)+SUMIF('Bitácoras Anteriores'!$FC$112,BH112,'Bitácoras Anteriores'!$EW$149)+SUMIF('Bitácoras Anteriores'!$FC$165,BH112,'Bitácoras Anteriores'!$EW$202)+SUMIF('Bitácoras Anteriores'!$FC$218,BH112,'Bitácoras Anteriores'!$EW$255)+SUMIF('Bitácoras Anteriores'!$FC$271,BH112,'Bitácoras Anteriores'!$EW$308)+SUMIF('Bitácoras Anteriores'!$FC$324,BH112,'Bitácoras Anteriores'!$EW$361)</f>
        <v>0</v>
      </c>
      <c r="BC148" s="702"/>
      <c r="BD148" s="702"/>
      <c r="BE148" s="703"/>
      <c r="BF148" s="20"/>
      <c r="BG148" s="685" t="s">
        <v>58</v>
      </c>
      <c r="BH148" s="686"/>
      <c r="BI148" s="686"/>
      <c r="BJ148" s="1224">
        <f>SUMIF('Bitácoras Anteriores'!$K$6,BH112,'Bitácoras Anteriores'!$M$42)+SUMIF('Bitácoras Anteriores'!$K$59,$K$6,'Bitácoras Anteriores'!$M$95)+SUMIF('Bitácoras Anteriores'!$K$112,BH112,'Bitácoras Anteriores'!$M$148)+SUMIF('Bitácoras Anteriores'!$K$165,BH112,'Bitácoras Anteriores'!$M$201)+SUMIF('Bitácoras Anteriores'!$K$218,BH112,'Bitácoras Anteriores'!$M$254)+SUMIF('Bitácoras Anteriores'!$K$271,BH112,'Bitácoras Anteriores'!$M$307)+SUMIF('Bitácoras Anteriores'!$K$324,BH112,'Bitácoras Anteriores'!$M$360)+SUMIF('Bitácoras Anteriores'!$BH$6,BH112,'Bitácoras Anteriores'!$BJ$42)+SUMIF('Bitácoras Anteriores'!$BH$59,$K$6,'Bitácoras Anteriores'!$BJ$95)+SUMIF('Bitácoras Anteriores'!$BH$112,BH112,'Bitácoras Anteriores'!$BJ$148)+SUMIF('Bitácoras Anteriores'!$BH$165,BH112,'Bitácoras Anteriores'!$BJ$201)+SUMIF('Bitácoras Anteriores'!$BH$218,BH112,'Bitácoras Anteriores'!$BJ$254)+SUMIF('Bitácoras Anteriores'!$BH$271,BH112,'Bitácoras Anteriores'!$BJ$307)+SUMIF('Bitácoras Anteriores'!$BH$324,BH112,'Bitácoras Anteriores'!$BJ$360)+SUMIF('Bitácoras Anteriores'!$DF$6,BH112,'Bitácoras Anteriores'!$DH$42)+SUMIF('Bitácoras Anteriores'!$DF$59,$K$6,'Bitácoras Anteriores'!$DH$95)+SUMIF('Bitácoras Anteriores'!$DF$112,BH112,'Bitácoras Anteriores'!$DH$148)+SUMIF('Bitácoras Anteriores'!$DF$165,BH112,'Bitácoras Anteriores'!$DH$201)+SUMIF('Bitácoras Anteriores'!$DF$218,BH112,'Bitácoras Anteriores'!$DH$254)+SUMIF('Bitácoras Anteriores'!$DF$271,BH112,'Bitácoras Anteriores'!$DH$307)+SUMIF('Bitácoras Anteriores'!$DF$324,BH112,'Bitácoras Anteriores'!$DH$360)+SUMIF('Bitácoras Anteriores'!$FC$6,BH112,'Bitácoras Anteriores'!$FE$42)+SUMIF('Bitácoras Anteriores'!$FC$59,$K$6,'Bitácoras Anteriores'!$FE$95)+SUMIF('Bitácoras Anteriores'!$FC$112,BH112,'Bitácoras Anteriores'!$FE$148)+SUMIF('Bitácoras Anteriores'!$FC$165,BH112,'Bitácoras Anteriores'!$FE$201)+SUMIF('Bitácoras Anteriores'!$FC$218,BH112,'Bitácoras Anteriores'!$FE$254)+SUMIF('Bitácoras Anteriores'!$FC$271,BH112,'Bitácoras Anteriores'!$FE$307)+SUMIF('Bitácoras Anteriores'!$FC$324,BH112,'Bitácoras Anteriores'!$FE$360)+SUMIF('Resumen Anual'!$L$6,BH112,'Resumen Anual'!$N$47)+SUMIF('Resumen Anual'!$L$64,BH112,'Resumen Anual'!$F$105)+SUMIF('Resumen Anual'!$L$122,BH112,'Resumen Anual'!$F$163)+SUMIF('Resumen Anual'!$L$180,BH112,'Resumen Anual'!$F$221)+SUMIF('Resumen Anual'!$L$238,BH112,'Resumen Anual'!$F$279)+SUMIF('Resumen Anual'!$L$296,BH112,'Resumen Anual'!$F$337)+SUMIF('Resumen Anual'!$L$354,BH112,'Resumen Anual'!$F$395)+SUMIF('Resumen Anual'!$L$412,BH112,'Resumen Anual'!$F$453)+SUMIF('Resumen Anual'!$L$470,BH112,'Resumen Anual'!$F$511)+SUMIF('Resumen Anual'!$L$528,BH112,'Resumen Anual'!$F$569)+SUMIF('Resumen Anual'!$L$586,BH112,'Resumen Anual'!$F$627)+SUMIF('Resumen Anual'!$L$644,BH112,'Resumen Anual'!$F$685)+SUMIF('Resumen Anual'!$BI$6,BH112,'Resumen Anual'!$BK$47)+SUMIF('Resumen Anual'!$BI$64,BH112,'Resumen Anual'!$BC$105)+SUMIF('Resumen Anual'!$BI$122,BH112,'Resumen Anual'!$BC$163)+SUMIF('Resumen Anual'!$BI$180,BH112,'Resumen Anual'!$BC$221)+SUMIF('Resumen Anual'!$BI$238,BH112,'Resumen Anual'!$BC$279)+SUMIF('Resumen Anual'!$BI$296,BH112,'Resumen Anual'!$BC$337)+SUMIF('Resumen Anual'!$BI$354,BH112,'Resumen Anual'!$BC$395)+SUMIF('Resumen Anual'!$BI$412,BH112,'Resumen Anual'!$BC$453)+SUMIF('Resumen Anual'!$BI$470,BH112,'Resumen Anual'!$BC$511)+SUMIF('Resumen Anual'!$BI$528,BH112,'Resumen Anual'!$BC$569)+SUMIF('Resumen Anual'!$BI$586,BH112,'Resumen Anual'!$BC$627)+SUMIF('Resumen Anual'!$BI$644,BH112,'Resumen Anual'!$BC$685)+SUMIF('Resumen Anual'!$DH$6,BH112,'Resumen Anual'!$DJ$47)+SUMIF('Resumen Anual'!$DH$64,BH112,'Resumen Anual'!$DB$105)+SUMIF('Resumen Anual'!$DH$122,BH112,'Resumen Anual'!$DB$163)+SUMIF('Resumen Anual'!$DH$180,BH112,'Resumen Anual'!$DB$221)+SUMIF('Resumen Anual'!$DH$238,BH112,'Resumen Anual'!$DB$279)+SUMIF('Resumen Anual'!$DH$296,BH112,'Resumen Anual'!$DB$337)+SUMIF('Resumen Anual'!$DH$354,BH112,'Resumen Anual'!$DB$395)+SUMIF('Resumen Anual'!$DH$412,BH112,'Resumen Anual'!$DB$453)+SUMIF('Resumen Anual'!$DH$470,BH112,'Resumen Anual'!$DB$511)+SUMIF('Resumen Anual'!$DH$528,BH112,'Resumen Anual'!$DB$569)+SUMIF('Resumen Anual'!$DH$586,BH112,'Resumen Anual'!$DB$627)+SUMIF('Resumen Anual'!$FE$6,BH112,'Resumen Anual'!$FG$47)+SUMIF('Resumen Anual'!$DH$644,BH112,'Resumen Anual'!$DB$685)+SUMIF('Resumen Anual'!$FE$64,BH112,'Resumen Anual'!$EY$105)+SUMIF('Resumen Anual'!$FE$122,BH112,'Resumen Anual'!$EY$163)+SUMIF('Resumen Anual'!$FE$180,BH112,'Resumen Anual'!$EY$221)+SUMIF('Resumen Anual'!$FE$238,BH112,'Resumen Anual'!$EY$279)+SUMIF('Resumen Anual'!$FE$296,BH112,'Resumen Anual'!$EY$337)+SUMIF('Resumen Anual'!$FE$354,BH112,'Resumen Anual'!$EY$395)+SUMIF('Resumen Anual'!$FE$412,BH112,'Resumen Anual'!$EY$453)+SUMIF('Resumen Anual'!$FE$470,BH112,'Resumen Anual'!$EY$511)+SUMIF('Resumen Anual'!$FE$586,BH112,'Resumen Anual'!$EY$627)+SUMIF('Resumen Anual'!$FE$528,BH112,'Resumen Anual'!$EY$569)+SUMIF('Resumen Anual'!$FE$644,BH112,'Resumen Anual'!$EY$685)</f>
        <v>0</v>
      </c>
      <c r="BK148" s="1225"/>
      <c r="BL148" s="1225"/>
      <c r="BM148" s="1226"/>
      <c r="BN148" s="20"/>
      <c r="BO148" s="685" t="s">
        <v>61</v>
      </c>
      <c r="BP148" s="686"/>
      <c r="BQ148" s="687"/>
      <c r="BR148" s="1224">
        <f>SUMIF('Bitácoras Anteriores'!$K$6,BH112,'Bitácoras Anteriores'!$U$42)+SUMIF('Bitácoras Anteriores'!$K$59,$K$6,'Bitácoras Anteriores'!$U$95)+SUMIF('Bitácoras Anteriores'!$K$112,BH112,'Bitácoras Anteriores'!$U$148)+SUMIF('Bitácoras Anteriores'!$K$165,BH112,'Bitácoras Anteriores'!$U$201)+SUMIF('Bitácoras Anteriores'!$K$218,BH112,'Bitácoras Anteriores'!$U$254)+SUMIF('Bitácoras Anteriores'!$K$271,BH112,'Bitácoras Anteriores'!$U$307)+SUMIF('Bitácoras Anteriores'!$K$324,BH112,'Bitácoras Anteriores'!$U$360)+SUMIF('Bitácoras Anteriores'!$BH$6,BH112,'Bitácoras Anteriores'!$BR$42)+SUMIF('Bitácoras Anteriores'!$BH$59,$K$6,'Bitácoras Anteriores'!$BR$95)+SUMIF('Bitácoras Anteriores'!$BH$112,BH112,'Bitácoras Anteriores'!$BR$148)+SUMIF('Bitácoras Anteriores'!$BH$165,BH112,'Bitácoras Anteriores'!$BR$201)+SUMIF('Bitácoras Anteriores'!$BH$218,BH112,'Bitácoras Anteriores'!$BR$254)+SUMIF('Bitácoras Anteriores'!$BH$271,BH112,'Bitácoras Anteriores'!$BR$307)+SUMIF('Bitácoras Anteriores'!$BH$324,BH112,'Bitácoras Anteriores'!$BR$360)+SUMIF('Bitácoras Anteriores'!$DF$6,BH112,'Bitácoras Anteriores'!$DP$42)+SUMIF('Bitácoras Anteriores'!$DF$59,$K$6,'Bitácoras Anteriores'!$DP$95)+SUMIF('Bitácoras Anteriores'!$DF$112,BH112,'Bitácoras Anteriores'!$DP$148)+SUMIF('Bitácoras Anteriores'!$DF$165,BH112,'Bitácoras Anteriores'!$DP$201)+SUMIF('Bitácoras Anteriores'!$DF$218,BH112,'Bitácoras Anteriores'!$DP$254)+SUMIF('Bitácoras Anteriores'!$DF$271,BH112,'Bitácoras Anteriores'!$DP$307)+SUMIF('Bitácoras Anteriores'!$DF$324,BH112,'Bitácoras Anteriores'!$DP$360)+SUMIF('Bitácoras Anteriores'!$FC$6,BH112,'Bitácoras Anteriores'!$FM$42)+SUMIF('Bitácoras Anteriores'!$FC$59,$K$6,'Bitácoras Anteriores'!$FM$95)+SUMIF('Bitácoras Anteriores'!$FC$112,BH112,'Bitácoras Anteriores'!$FM$148)+SUMIF('Bitácoras Anteriores'!$FC$165,BH112,'Bitácoras Anteriores'!$FM$201)+SUMIF('Bitácoras Anteriores'!$FC$218,BH112,'Bitácoras Anteriores'!$FM$254)+SUMIF('Bitácoras Anteriores'!$FC$271,BH112,'Bitácoras Anteriores'!$FM$307)+SUMIF('Bitácoras Anteriores'!$FC$324,BH112,'Bitácoras Anteriores'!$FM$360)+SUMIF('Resumen Anual'!$L$6,BH112,'Resumen Anual'!$V$47)+SUMIF('Resumen Anual'!$L$64,BH112,'Resumen Anual'!$V$105)+SUMIF('Resumen Anual'!$L$122,BH112,'Resumen Anual'!$V$163)+SUMIF('Resumen Anual'!$L$180,BH112,'Resumen Anual'!$V$221)+SUMIF('Resumen Anual'!$L$238,BH112,'Resumen Anual'!$V$279)+SUMIF('Resumen Anual'!$L$296,BH112,'Resumen Anual'!$V$337)+SUMIF('Resumen Anual'!$L$354,BH112,'Resumen Anual'!$V$395)+SUMIF('Resumen Anual'!$L$412,BH112,'Resumen Anual'!$V$453)+SUMIF('Resumen Anual'!$L$470,BH112,'Resumen Anual'!$V$511)+SUMIF('Resumen Anual'!$L$528,BH112,'Resumen Anual'!$V$569)+SUMIF('Resumen Anual'!$L$586,BH112,'Resumen Anual'!$V$627)+SUMIF('Resumen Anual'!$L$644,BH112,'Resumen Anual'!$V$685)+SUMIF('Resumen Anual'!$BI$6,BH112,'Resumen Anual'!$BS$47)+SUMIF('Resumen Anual'!$BI$64,BH112,'Resumen Anual'!$BS$105)+SUMIF('Resumen Anual'!$BI$122,BH112,'Resumen Anual'!$BS$163)+SUMIF('Resumen Anual'!$BI$180,BH112,'Resumen Anual'!$BS$221)+SUMIF('Resumen Anual'!$BI$238,BH112,'Resumen Anual'!$BS$279)+SUMIF('Resumen Anual'!$BI$296,BH112,'Resumen Anual'!$BS$337)+SUMIF('Resumen Anual'!$BI$354,BH112,'Resumen Anual'!$BS$395)+SUMIF('Resumen Anual'!$BI$412,BH112,'Resumen Anual'!$BS$453)+SUMIF('Resumen Anual'!$BI$470,BH112,'Resumen Anual'!$BS$511)+SUMIF('Resumen Anual'!$BI$528,BH112,'Resumen Anual'!$BS$569)+SUMIF('Resumen Anual'!$BI$586,BH112,'Resumen Anual'!$BS$627)+SUMIF('Resumen Anual'!$BI$644,BH112,'Resumen Anual'!$BS$685)+SUMIF('Resumen Anual'!$DH$6,BH112,'Resumen Anual'!$DR$47)+SUMIF('Resumen Anual'!$DH$64,BH112,'Resumen Anual'!$DR$105)+SUMIF('Resumen Anual'!$DH$122,BH112,'Resumen Anual'!$DR$163)+SUMIF('Resumen Anual'!$DH$180,BH112,'Resumen Anual'!$DR$221)+SUMIF('Resumen Anual'!$DH$238,BH112,'Resumen Anual'!$DR$279)+SUMIF('Resumen Anual'!$DH$296,BH112,'Resumen Anual'!$DR$337)+SUMIF('Resumen Anual'!$DH$354,BH112,'Resumen Anual'!$DR$395)+SUMIF('Resumen Anual'!$DH$412,BH112,'Resumen Anual'!$DR$453)+SUMIF('Resumen Anual'!$DH$470,BH112,'Resumen Anual'!$DR$511)+SUMIF('Resumen Anual'!$DH$528,BH112,'Resumen Anual'!$DR$569)+SUMIF('Resumen Anual'!$DH$586,BH112,'Resumen Anual'!$DR$627)+SUMIF('Resumen Anual'!$FE$6,BH112,'Resumen Anual'!$FO$47)+SUMIF('Resumen Anual'!$DH$644,BH112,'Resumen Anual'!$DR$685)+SUMIF('Resumen Anual'!$FE$64,BH112,'Resumen Anual'!$FO$105)+SUMIF('Resumen Anual'!$FE$122,BH112,'Resumen Anual'!$FO$163)+SUMIF('Resumen Anual'!$FE$180,BH112,'Resumen Anual'!$FO$221)+SUMIF('Resumen Anual'!$FE$238,BH112,'Resumen Anual'!$FO$279)+SUMIF('Resumen Anual'!$FE$296,BH112,'Resumen Anual'!$FO$337)+SUMIF('Resumen Anual'!$FE$354,BH112,'Resumen Anual'!$FO$395)+SUMIF('Resumen Anual'!$FE$412,BH112,'Resumen Anual'!$FO$453)+SUMIF('Resumen Anual'!$FE$470,BH112,'Resumen Anual'!$FO$511)+SUMIF('Resumen Anual'!$FE$586,BH112,'Resumen Anual'!$FO$627)+SUMIF('Resumen Anual'!$FE$528,BH112,'Resumen Anual'!$FO$569)+SUMIF('Resumen Anual'!$FE$644,BH112,'Resumen Anual'!$FO$685)</f>
        <v>0</v>
      </c>
      <c r="BS148" s="1225"/>
      <c r="BT148" s="1225"/>
      <c r="BU148" s="1226"/>
      <c r="BV148" s="15"/>
      <c r="BW148" s="1220" t="str">
        <f>IF(Portada!$A$1="www.fly-logics.com","N° SERIE",0)</f>
        <v>N° SERIE</v>
      </c>
      <c r="BX148" s="1221"/>
      <c r="BY148" s="1221"/>
      <c r="BZ148" s="1221"/>
      <c r="CA148" s="1221"/>
      <c r="CB148" s="1221"/>
      <c r="CC148" s="660" t="s">
        <v>91</v>
      </c>
      <c r="CD148" s="660"/>
      <c r="CE148" s="660"/>
      <c r="CF148" s="660"/>
      <c r="CG148" s="660"/>
      <c r="CH148" s="661"/>
      <c r="CI148" s="1220" t="str">
        <f>IF(Portada!$A$1="www.fly-logics.com","AÑO CONST.",0)</f>
        <v>AÑO CONST.</v>
      </c>
      <c r="CJ148" s="1221"/>
      <c r="CK148" s="1221"/>
      <c r="CL148" s="1221"/>
      <c r="CM148" s="1221"/>
      <c r="CN148" s="1221"/>
      <c r="CO148" s="664">
        <v>1923</v>
      </c>
      <c r="CP148" s="660"/>
      <c r="CQ148" s="660"/>
      <c r="CR148" s="660"/>
      <c r="CS148" s="661"/>
      <c r="CT148" s="1200"/>
      <c r="CU148" s="1199"/>
      <c r="CV148" s="171"/>
      <c r="CW148" s="685" t="s">
        <v>59</v>
      </c>
      <c r="CX148" s="686"/>
      <c r="CY148" s="686"/>
      <c r="CZ148" s="701">
        <f>SUMIF('Resumen Anual'!$L$6,DF112,'Resumen Anual'!$F$47)+SUMIF('Resumen Anual'!$L$64,DF112,'Resumen Anual'!$F$105)+SUMIF('Resumen Anual'!$L$122,DF112,'Resumen Anual'!$F$163)+SUMIF('Resumen Anual'!$L$180,DF112,'Resumen Anual'!$F$221)+SUMIF('Resumen Anual'!$L$238,DF112,'Resumen Anual'!$F$279)+SUMIF('Resumen Anual'!$L$296,DF112,'Resumen Anual'!$F$337)+SUMIF('Resumen Anual'!$L$354,DF112,'Resumen Anual'!$F$395)+SUMIF('Resumen Anual'!$L$412,DF112,'Resumen Anual'!$F$453)+SUMIF('Resumen Anual'!$L$470,DF112,'Resumen Anual'!$F$511)+SUMIF('Resumen Anual'!$L$528,DF112,'Resumen Anual'!$F$569)+SUMIF('Resumen Anual'!$L$586,DF112,'Resumen Anual'!$F$627)+SUMIF('Resumen Anual'!$L$644,DF112,'Resumen Anual'!$F$685)+SUMIF('Resumen Anual'!$BI$6,DF112,'Resumen Anual'!$BC$47)+SUMIF('Resumen Anual'!$BI$64,DF112,'Resumen Anual'!$BC$105)+SUMIF('Resumen Anual'!$BI$122,DF112,'Resumen Anual'!$BC$163)+SUMIF('Resumen Anual'!$BI$180,DF112,'Resumen Anual'!$BC$221)+SUMIF('Resumen Anual'!$BI$238,DF112,'Resumen Anual'!$BC$279)+SUMIF('Resumen Anual'!$BI$296,DF112,'Resumen Anual'!$BC$337)+SUMIF('Resumen Anual'!$BI$354,DF112,'Resumen Anual'!$BC$395)+SUMIF('Resumen Anual'!$BI$412,DF112,'Resumen Anual'!$BC$453)+SUMIF('Resumen Anual'!$BI$470,DF112,'Resumen Anual'!$BC$511)+SUMIF('Resumen Anual'!$BI$528,DF112,'Resumen Anual'!$BC$569)+SUMIF('Resumen Anual'!$BI$586,DF112,'Resumen Anual'!$BC$627)+SUMIF('Resumen Anual'!$BI$644,DF112,'Resumen Anual'!$BC$685)+SUMIF('Resumen Anual'!$DH$6,DF112,'Resumen Anual'!$DB$47)+SUMIF('Resumen Anual'!$DH$64,DF112,'Resumen Anual'!$DB$105)+SUMIF('Resumen Anual'!$DH$122,DF112,'Resumen Anual'!$DB$163)+SUMIF('Resumen Anual'!$DH$180,DF112,'Resumen Anual'!$DB$221)+SUMIF('Resumen Anual'!$DH$238,DF112,'Resumen Anual'!$DB$279)+SUMIF('Resumen Anual'!$DH$296,DF112,'Resumen Anual'!$DB$337)+SUMIF('Resumen Anual'!$DH$354,DF112,'Resumen Anual'!$DB$395)+SUMIF('Resumen Anual'!$DH$412,DF112,'Resumen Anual'!$DB$453)+SUMIF('Resumen Anual'!$DH$470,DF112,'Resumen Anual'!$DB$511)+SUMIF('Resumen Anual'!$DH$528,DF112,'Resumen Anual'!$DB$569)+SUMIF('Resumen Anual'!$DH$586,DF112,'Resumen Anual'!$DB$627)+SUMIF('Resumen Anual'!$FE$6,DF112,'Resumen Anual'!$EY$47)+SUMIF('Resumen Anual'!$DH$644,DF112,'Resumen Anual'!$DB$685)+SUMIF('Resumen Anual'!$FE$64,DF112,'Resumen Anual'!$EY$105)+SUMIF('Resumen Anual'!$FE$122,DF112,'Resumen Anual'!$EY$163)+SUMIF('Resumen Anual'!$FE$180,DF112,'Resumen Anual'!$EY$221)+SUMIF('Resumen Anual'!$FE$238,DF112,'Resumen Anual'!$EY$279)+SUMIF('Resumen Anual'!$FE$296,DF112,'Resumen Anual'!$EY$337)+SUMIF('Resumen Anual'!$FE$354,DF112,'Resumen Anual'!$EY$395)+SUMIF('Resumen Anual'!$FE$412,DF112,'Resumen Anual'!$EY$453)+SUMIF('Resumen Anual'!$FE$470,DF112,'Resumen Anual'!$EY$511)+SUMIF('Resumen Anual'!$FE$586,DF112,'Resumen Anual'!$EY$627)+SUMIF('Resumen Anual'!$FE$528,DF112,'Resumen Anual'!$EY$569)+SUMIF('Resumen Anual'!$FE$644,DF112,'Resumen Anual'!$EY$685)+SUMIF('Bitácoras Anteriores'!$K$6,DF112,'Bitácoras Anteriores'!$E$43)+SUMIF('Bitácoras Anteriores'!$K$59,$K$6,'Bitácoras Anteriores'!$E$96)+SUMIF('Bitácoras Anteriores'!$K$112,DF112,'Bitácoras Anteriores'!$E$149)+SUMIF('Bitácoras Anteriores'!$K$165,DF112,'Bitácoras Anteriores'!$E$202)+SUMIF('Bitácoras Anteriores'!$K$218,DF112,'Bitácoras Anteriores'!$E$255)+SUMIF('Bitácoras Anteriores'!$K$271,DF112,'Bitácoras Anteriores'!$E$308)+SUMIF('Bitácoras Anteriores'!$K$324,DF112,'Bitácoras Anteriores'!$E$361)+SUMIF('Bitácoras Anteriores'!$BH$6,DF112,'Bitácoras Anteriores'!$BB$43)+SUMIF('Bitácoras Anteriores'!$BH$59,$K$6,'Bitácoras Anteriores'!$BB$96)+SUMIF('Bitácoras Anteriores'!$BH$112,DF112,'Bitácoras Anteriores'!$BB$149)+SUMIF('Bitácoras Anteriores'!$BH$165,DF112,'Bitácoras Anteriores'!$BB$202)+SUMIF('Bitácoras Anteriores'!$BH$218,DF112,'Bitácoras Anteriores'!$BB$255)+SUMIF('Bitácoras Anteriores'!$BH$271,DF112,'Bitácoras Anteriores'!$BB$308)+SUMIF('Bitácoras Anteriores'!$BH$324,DF112,'Bitácoras Anteriores'!$BB$361)+SUMIF('Bitácoras Anteriores'!$DF$6,DF112,'Bitácoras Anteriores'!$CZ$43)+SUMIF('Bitácoras Anteriores'!$DF$59,$K$6,'Bitácoras Anteriores'!$CZ$96)+SUMIF('Bitácoras Anteriores'!$DF$112,DF112,'Bitácoras Anteriores'!$CZ$149)+SUMIF('Bitácoras Anteriores'!$DF$165,DF112,'Bitácoras Anteriores'!$CZ$202)+SUMIF('Bitácoras Anteriores'!$DF$218,DF112,'Bitácoras Anteriores'!$CZ$255)+SUMIF('Bitácoras Anteriores'!$DF$271,DF112,'Bitácoras Anteriores'!$CZ$308)+SUMIF('Bitácoras Anteriores'!$DF$324,DF112,'Bitácoras Anteriores'!$CZ$361)+SUMIF('Bitácoras Anteriores'!$FC$6,DF112,'Bitácoras Anteriores'!$EW$43)+SUMIF('Bitácoras Anteriores'!$FC$59,$K$6,'Bitácoras Anteriores'!$EW$96)+SUMIF('Bitácoras Anteriores'!$FC$112,DF112,'Bitácoras Anteriores'!$EW$149)+SUMIF('Bitácoras Anteriores'!$FC$165,DF112,'Bitácoras Anteriores'!$EW$202)+SUMIF('Bitácoras Anteriores'!$FC$218,DF112,'Bitácoras Anteriores'!$EW$255)+SUMIF('Bitácoras Anteriores'!$FC$271,DF112,'Bitácoras Anteriores'!$EW$308)+SUMIF('Bitácoras Anteriores'!$FC$324,DF112,'Bitácoras Anteriores'!$EW$361)</f>
        <v>0</v>
      </c>
      <c r="DA148" s="702"/>
      <c r="DB148" s="702"/>
      <c r="DC148" s="703"/>
      <c r="DD148" s="20"/>
      <c r="DE148" s="685" t="s">
        <v>58</v>
      </c>
      <c r="DF148" s="686"/>
      <c r="DG148" s="686"/>
      <c r="DH148" s="1224">
        <f>SUMIF('Bitácoras Anteriores'!$K$6,DF112,'Bitácoras Anteriores'!$M$42)+SUMIF('Bitácoras Anteriores'!$K$59,$K$6,'Bitácoras Anteriores'!$M$95)+SUMIF('Bitácoras Anteriores'!$K$112,DF112,'Bitácoras Anteriores'!$M$148)+SUMIF('Bitácoras Anteriores'!$K$165,DF112,'Bitácoras Anteriores'!$M$201)+SUMIF('Bitácoras Anteriores'!$K$218,DF112,'Bitácoras Anteriores'!$M$254)+SUMIF('Bitácoras Anteriores'!$K$271,DF112,'Bitácoras Anteriores'!$M$307)+SUMIF('Bitácoras Anteriores'!$K$324,DF112,'Bitácoras Anteriores'!$M$360)+SUMIF('Bitácoras Anteriores'!$BH$6,DF112,'Bitácoras Anteriores'!$BJ$42)+SUMIF('Bitácoras Anteriores'!$BH$59,$K$6,'Bitácoras Anteriores'!$BJ$95)+SUMIF('Bitácoras Anteriores'!$BH$112,DF112,'Bitácoras Anteriores'!$BJ$148)+SUMIF('Bitácoras Anteriores'!$BH$165,DF112,'Bitácoras Anteriores'!$BJ$201)+SUMIF('Bitácoras Anteriores'!$BH$218,DF112,'Bitácoras Anteriores'!$BJ$254)+SUMIF('Bitácoras Anteriores'!$BH$271,DF112,'Bitácoras Anteriores'!$BJ$307)+SUMIF('Bitácoras Anteriores'!$BH$324,DF112,'Bitácoras Anteriores'!$BJ$360)+SUMIF('Bitácoras Anteriores'!$DF$6,DF112,'Bitácoras Anteriores'!$DH$42)+SUMIF('Bitácoras Anteriores'!$DF$59,$K$6,'Bitácoras Anteriores'!$DH$95)+SUMIF('Bitácoras Anteriores'!$DF$112,DF112,'Bitácoras Anteriores'!$DH$148)+SUMIF('Bitácoras Anteriores'!$DF$165,DF112,'Bitácoras Anteriores'!$DH$201)+SUMIF('Bitácoras Anteriores'!$DF$218,DF112,'Bitácoras Anteriores'!$DH$254)+SUMIF('Bitácoras Anteriores'!$DF$271,DF112,'Bitácoras Anteriores'!$DH$307)+SUMIF('Bitácoras Anteriores'!$DF$324,DF112,'Bitácoras Anteriores'!$DH$360)+SUMIF('Bitácoras Anteriores'!$FC$6,DF112,'Bitácoras Anteriores'!$FE$42)+SUMIF('Bitácoras Anteriores'!$FC$59,$K$6,'Bitácoras Anteriores'!$FE$95)+SUMIF('Bitácoras Anteriores'!$FC$112,DF112,'Bitácoras Anteriores'!$FE$148)+SUMIF('Bitácoras Anteriores'!$FC$165,DF112,'Bitácoras Anteriores'!$FE$201)+SUMIF('Bitácoras Anteriores'!$FC$218,DF112,'Bitácoras Anteriores'!$FE$254)+SUMIF('Bitácoras Anteriores'!$FC$271,DF112,'Bitácoras Anteriores'!$FE$307)+SUMIF('Bitácoras Anteriores'!$FC$324,DF112,'Bitácoras Anteriores'!$FE$360)+SUMIF('Resumen Anual'!$L$6,DF112,'Resumen Anual'!$N$47)+SUMIF('Resumen Anual'!$L$64,DF112,'Resumen Anual'!$F$105)+SUMIF('Resumen Anual'!$L$122,DF112,'Resumen Anual'!$F$163)+SUMIF('Resumen Anual'!$L$180,DF112,'Resumen Anual'!$F$221)+SUMIF('Resumen Anual'!$L$238,DF112,'Resumen Anual'!$F$279)+SUMIF('Resumen Anual'!$L$296,DF112,'Resumen Anual'!$F$337)+SUMIF('Resumen Anual'!$L$354,DF112,'Resumen Anual'!$F$395)+SUMIF('Resumen Anual'!$L$412,DF112,'Resumen Anual'!$F$453)+SUMIF('Resumen Anual'!$L$470,DF112,'Resumen Anual'!$F$511)+SUMIF('Resumen Anual'!$L$528,DF112,'Resumen Anual'!$F$569)+SUMIF('Resumen Anual'!$L$586,DF112,'Resumen Anual'!$F$627)+SUMIF('Resumen Anual'!$L$644,DF112,'Resumen Anual'!$F$685)+SUMIF('Resumen Anual'!$BI$6,DF112,'Resumen Anual'!$BK$47)+SUMIF('Resumen Anual'!$BI$64,DF112,'Resumen Anual'!$BC$105)+SUMIF('Resumen Anual'!$BI$122,DF112,'Resumen Anual'!$BC$163)+SUMIF('Resumen Anual'!$BI$180,DF112,'Resumen Anual'!$BC$221)+SUMIF('Resumen Anual'!$BI$238,DF112,'Resumen Anual'!$BC$279)+SUMIF('Resumen Anual'!$BI$296,DF112,'Resumen Anual'!$BC$337)+SUMIF('Resumen Anual'!$BI$354,DF112,'Resumen Anual'!$BC$395)+SUMIF('Resumen Anual'!$BI$412,DF112,'Resumen Anual'!$BC$453)+SUMIF('Resumen Anual'!$BI$470,DF112,'Resumen Anual'!$BC$511)+SUMIF('Resumen Anual'!$BI$528,DF112,'Resumen Anual'!$BC$569)+SUMIF('Resumen Anual'!$BI$586,DF112,'Resumen Anual'!$BC$627)+SUMIF('Resumen Anual'!$BI$644,DF112,'Resumen Anual'!$BC$685)+SUMIF('Resumen Anual'!$DH$6,DF112,'Resumen Anual'!$DJ$47)+SUMIF('Resumen Anual'!$DH$64,DF112,'Resumen Anual'!$DB$105)+SUMIF('Resumen Anual'!$DH$122,DF112,'Resumen Anual'!$DB$163)+SUMIF('Resumen Anual'!$DH$180,DF112,'Resumen Anual'!$DB$221)+SUMIF('Resumen Anual'!$DH$238,DF112,'Resumen Anual'!$DB$279)+SUMIF('Resumen Anual'!$DH$296,DF112,'Resumen Anual'!$DB$337)+SUMIF('Resumen Anual'!$DH$354,DF112,'Resumen Anual'!$DB$395)+SUMIF('Resumen Anual'!$DH$412,DF112,'Resumen Anual'!$DB$453)+SUMIF('Resumen Anual'!$DH$470,DF112,'Resumen Anual'!$DB$511)+SUMIF('Resumen Anual'!$DH$528,DF112,'Resumen Anual'!$DB$569)+SUMIF('Resumen Anual'!$DH$586,DF112,'Resumen Anual'!$DB$627)+SUMIF('Resumen Anual'!$FE$6,DF112,'Resumen Anual'!$FG$47)+SUMIF('Resumen Anual'!$DH$644,DF112,'Resumen Anual'!$DB$685)+SUMIF('Resumen Anual'!$FE$64,DF112,'Resumen Anual'!$EY$105)+SUMIF('Resumen Anual'!$FE$122,DF112,'Resumen Anual'!$EY$163)+SUMIF('Resumen Anual'!$FE$180,DF112,'Resumen Anual'!$EY$221)+SUMIF('Resumen Anual'!$FE$238,DF112,'Resumen Anual'!$EY$279)+SUMIF('Resumen Anual'!$FE$296,DF112,'Resumen Anual'!$EY$337)+SUMIF('Resumen Anual'!$FE$354,DF112,'Resumen Anual'!$EY$395)+SUMIF('Resumen Anual'!$FE$412,DF112,'Resumen Anual'!$EY$453)+SUMIF('Resumen Anual'!$FE$470,DF112,'Resumen Anual'!$EY$511)+SUMIF('Resumen Anual'!$FE$586,DF112,'Resumen Anual'!$EY$627)+SUMIF('Resumen Anual'!$FE$528,DF112,'Resumen Anual'!$EY$569)+SUMIF('Resumen Anual'!$FE$644,DF112,'Resumen Anual'!$EY$685)</f>
        <v>0</v>
      </c>
      <c r="DI148" s="1225"/>
      <c r="DJ148" s="1225"/>
      <c r="DK148" s="1226"/>
      <c r="DL148" s="20"/>
      <c r="DM148" s="685" t="s">
        <v>61</v>
      </c>
      <c r="DN148" s="686"/>
      <c r="DO148" s="687"/>
      <c r="DP148" s="1224">
        <f>SUMIF('Bitácoras Anteriores'!$K$6,DF112,'Bitácoras Anteriores'!$U$42)+SUMIF('Bitácoras Anteriores'!$K$59,$K$6,'Bitácoras Anteriores'!$U$95)+SUMIF('Bitácoras Anteriores'!$K$112,DF112,'Bitácoras Anteriores'!$U$148)+SUMIF('Bitácoras Anteriores'!$K$165,DF112,'Bitácoras Anteriores'!$U$201)+SUMIF('Bitácoras Anteriores'!$K$218,DF112,'Bitácoras Anteriores'!$U$254)+SUMIF('Bitácoras Anteriores'!$K$271,DF112,'Bitácoras Anteriores'!$U$307)+SUMIF('Bitácoras Anteriores'!$K$324,DF112,'Bitácoras Anteriores'!$U$360)+SUMIF('Bitácoras Anteriores'!$BH$6,DF112,'Bitácoras Anteriores'!$BR$42)+SUMIF('Bitácoras Anteriores'!$BH$59,$K$6,'Bitácoras Anteriores'!$BR$95)+SUMIF('Bitácoras Anteriores'!$BH$112,DF112,'Bitácoras Anteriores'!$BR$148)+SUMIF('Bitácoras Anteriores'!$BH$165,DF112,'Bitácoras Anteriores'!$BR$201)+SUMIF('Bitácoras Anteriores'!$BH$218,DF112,'Bitácoras Anteriores'!$BR$254)+SUMIF('Bitácoras Anteriores'!$BH$271,DF112,'Bitácoras Anteriores'!$BR$307)+SUMIF('Bitácoras Anteriores'!$BH$324,DF112,'Bitácoras Anteriores'!$BR$360)+SUMIF('Bitácoras Anteriores'!$DF$6,DF112,'Bitácoras Anteriores'!$DP$42)+SUMIF('Bitácoras Anteriores'!$DF$59,$K$6,'Bitácoras Anteriores'!$DP$95)+SUMIF('Bitácoras Anteriores'!$DF$112,DF112,'Bitácoras Anteriores'!$DP$148)+SUMIF('Bitácoras Anteriores'!$DF$165,DF112,'Bitácoras Anteriores'!$DP$201)+SUMIF('Bitácoras Anteriores'!$DF$218,DF112,'Bitácoras Anteriores'!$DP$254)+SUMIF('Bitácoras Anteriores'!$DF$271,DF112,'Bitácoras Anteriores'!$DP$307)+SUMIF('Bitácoras Anteriores'!$DF$324,DF112,'Bitácoras Anteriores'!$DP$360)+SUMIF('Bitácoras Anteriores'!$FC$6,DF112,'Bitácoras Anteriores'!$FM$42)+SUMIF('Bitácoras Anteriores'!$FC$59,$K$6,'Bitácoras Anteriores'!$FM$95)+SUMIF('Bitácoras Anteriores'!$FC$112,DF112,'Bitácoras Anteriores'!$FM$148)+SUMIF('Bitácoras Anteriores'!$FC$165,DF112,'Bitácoras Anteriores'!$FM$201)+SUMIF('Bitácoras Anteriores'!$FC$218,DF112,'Bitácoras Anteriores'!$FM$254)+SUMIF('Bitácoras Anteriores'!$FC$271,DF112,'Bitácoras Anteriores'!$FM$307)+SUMIF('Bitácoras Anteriores'!$FC$324,DF112,'Bitácoras Anteriores'!$FM$360)+SUMIF('Resumen Anual'!$L$6,DF112,'Resumen Anual'!$V$47)+SUMIF('Resumen Anual'!$L$64,DF112,'Resumen Anual'!$V$105)+SUMIF('Resumen Anual'!$L$122,DF112,'Resumen Anual'!$V$163)+SUMIF('Resumen Anual'!$L$180,DF112,'Resumen Anual'!$V$221)+SUMIF('Resumen Anual'!$L$238,DF112,'Resumen Anual'!$V$279)+SUMIF('Resumen Anual'!$L$296,DF112,'Resumen Anual'!$V$337)+SUMIF('Resumen Anual'!$L$354,DF112,'Resumen Anual'!$V$395)+SUMIF('Resumen Anual'!$L$412,DF112,'Resumen Anual'!$V$453)+SUMIF('Resumen Anual'!$L$470,DF112,'Resumen Anual'!$V$511)+SUMIF('Resumen Anual'!$L$528,DF112,'Resumen Anual'!$V$569)+SUMIF('Resumen Anual'!$L$586,DF112,'Resumen Anual'!$V$627)+SUMIF('Resumen Anual'!$L$644,DF112,'Resumen Anual'!$V$685)+SUMIF('Resumen Anual'!$BI$6,DF112,'Resumen Anual'!$BS$47)+SUMIF('Resumen Anual'!$BI$64,DF112,'Resumen Anual'!$BS$105)+SUMIF('Resumen Anual'!$BI$122,DF112,'Resumen Anual'!$BS$163)+SUMIF('Resumen Anual'!$BI$180,DF112,'Resumen Anual'!$BS$221)+SUMIF('Resumen Anual'!$BI$238,DF112,'Resumen Anual'!$BS$279)+SUMIF('Resumen Anual'!$BI$296,DF112,'Resumen Anual'!$BS$337)+SUMIF('Resumen Anual'!$BI$354,DF112,'Resumen Anual'!$BS$395)+SUMIF('Resumen Anual'!$BI$412,DF112,'Resumen Anual'!$BS$453)+SUMIF('Resumen Anual'!$BI$470,DF112,'Resumen Anual'!$BS$511)+SUMIF('Resumen Anual'!$BI$528,DF112,'Resumen Anual'!$BS$569)+SUMIF('Resumen Anual'!$BI$586,DF112,'Resumen Anual'!$BS$627)+SUMIF('Resumen Anual'!$BI$644,DF112,'Resumen Anual'!$BS$685)+SUMIF('Resumen Anual'!$DH$6,DF112,'Resumen Anual'!$DR$47)+SUMIF('Resumen Anual'!$DH$64,DF112,'Resumen Anual'!$DR$105)+SUMIF('Resumen Anual'!$DH$122,DF112,'Resumen Anual'!$DR$163)+SUMIF('Resumen Anual'!$DH$180,DF112,'Resumen Anual'!$DR$221)+SUMIF('Resumen Anual'!$DH$238,DF112,'Resumen Anual'!$DR$279)+SUMIF('Resumen Anual'!$DH$296,DF112,'Resumen Anual'!$DR$337)+SUMIF('Resumen Anual'!$DH$354,DF112,'Resumen Anual'!$DR$395)+SUMIF('Resumen Anual'!$DH$412,DF112,'Resumen Anual'!$DR$453)+SUMIF('Resumen Anual'!$DH$470,DF112,'Resumen Anual'!$DR$511)+SUMIF('Resumen Anual'!$DH$528,DF112,'Resumen Anual'!$DR$569)+SUMIF('Resumen Anual'!$DH$586,DF112,'Resumen Anual'!$DR$627)+SUMIF('Resumen Anual'!$FE$6,DF112,'Resumen Anual'!$FO$47)+SUMIF('Resumen Anual'!$DH$644,DF112,'Resumen Anual'!$DR$685)+SUMIF('Resumen Anual'!$FE$64,DF112,'Resumen Anual'!$FO$105)+SUMIF('Resumen Anual'!$FE$122,DF112,'Resumen Anual'!$FO$163)+SUMIF('Resumen Anual'!$FE$180,DF112,'Resumen Anual'!$FO$221)+SUMIF('Resumen Anual'!$FE$238,DF112,'Resumen Anual'!$FO$279)+SUMIF('Resumen Anual'!$FE$296,DF112,'Resumen Anual'!$FO$337)+SUMIF('Resumen Anual'!$FE$354,DF112,'Resumen Anual'!$FO$395)+SUMIF('Resumen Anual'!$FE$412,DF112,'Resumen Anual'!$FO$453)+SUMIF('Resumen Anual'!$FE$470,DF112,'Resumen Anual'!$FO$511)+SUMIF('Resumen Anual'!$FE$586,DF112,'Resumen Anual'!$FO$627)+SUMIF('Resumen Anual'!$FE$528,DF112,'Resumen Anual'!$FO$569)+SUMIF('Resumen Anual'!$FE$644,DF112,'Resumen Anual'!$FO$685)</f>
        <v>0</v>
      </c>
      <c r="DQ148" s="1225"/>
      <c r="DR148" s="1225"/>
      <c r="DS148" s="1226"/>
      <c r="DT148" s="15"/>
      <c r="DU148" s="1220" t="str">
        <f>IF(Portada!$A$1="www.fly-logics.com","N° SERIE",0)</f>
        <v>N° SERIE</v>
      </c>
      <c r="DV148" s="1221"/>
      <c r="DW148" s="1221"/>
      <c r="DX148" s="1221"/>
      <c r="DY148" s="1221"/>
      <c r="DZ148" s="1221"/>
      <c r="EA148" s="660" t="s">
        <v>91</v>
      </c>
      <c r="EB148" s="660"/>
      <c r="EC148" s="660"/>
      <c r="ED148" s="660"/>
      <c r="EE148" s="660"/>
      <c r="EF148" s="661"/>
      <c r="EG148" s="1220" t="str">
        <f>IF(Portada!$A$1="www.fly-logics.com","AÑO CONST.",0)</f>
        <v>AÑO CONST.</v>
      </c>
      <c r="EH148" s="1221"/>
      <c r="EI148" s="1221"/>
      <c r="EJ148" s="1221"/>
      <c r="EK148" s="1221"/>
      <c r="EL148" s="1221"/>
      <c r="EM148" s="664">
        <v>1923</v>
      </c>
      <c r="EN148" s="660"/>
      <c r="EO148" s="660"/>
      <c r="EP148" s="660"/>
      <c r="EQ148" s="660"/>
      <c r="ER148" s="1200"/>
      <c r="ES148" s="171"/>
      <c r="ET148" s="685" t="s">
        <v>59</v>
      </c>
      <c r="EU148" s="686"/>
      <c r="EV148" s="686"/>
      <c r="EW148" s="701">
        <f>SUMIF('Resumen Anual'!$L$6,FC112,'Resumen Anual'!$F$47)+SUMIF('Resumen Anual'!$L$64,FC112,'Resumen Anual'!$F$105)+SUMIF('Resumen Anual'!$L$122,FC112,'Resumen Anual'!$F$163)+SUMIF('Resumen Anual'!$L$180,FC112,'Resumen Anual'!$F$221)+SUMIF('Resumen Anual'!$L$238,FC112,'Resumen Anual'!$F$279)+SUMIF('Resumen Anual'!$L$296,FC112,'Resumen Anual'!$F$337)+SUMIF('Resumen Anual'!$L$354,FC112,'Resumen Anual'!$F$395)+SUMIF('Resumen Anual'!$L$412,FC112,'Resumen Anual'!$F$453)+SUMIF('Resumen Anual'!$L$470,FC112,'Resumen Anual'!$F$511)+SUMIF('Resumen Anual'!$L$528,FC112,'Resumen Anual'!$F$569)+SUMIF('Resumen Anual'!$L$586,FC112,'Resumen Anual'!$F$627)+SUMIF('Resumen Anual'!$L$644,FC112,'Resumen Anual'!$F$685)+SUMIF('Resumen Anual'!$BI$6,FC112,'Resumen Anual'!$BC$47)+SUMIF('Resumen Anual'!$BI$64,FC112,'Resumen Anual'!$BC$105)+SUMIF('Resumen Anual'!$BI$122,FC112,'Resumen Anual'!$BC$163)+SUMIF('Resumen Anual'!$BI$180,FC112,'Resumen Anual'!$BC$221)+SUMIF('Resumen Anual'!$BI$238,FC112,'Resumen Anual'!$BC$279)+SUMIF('Resumen Anual'!$BI$296,FC112,'Resumen Anual'!$BC$337)+SUMIF('Resumen Anual'!$BI$354,FC112,'Resumen Anual'!$BC$395)+SUMIF('Resumen Anual'!$BI$412,FC112,'Resumen Anual'!$BC$453)+SUMIF('Resumen Anual'!$BI$470,FC112,'Resumen Anual'!$BC$511)+SUMIF('Resumen Anual'!$BI$528,FC112,'Resumen Anual'!$BC$569)+SUMIF('Resumen Anual'!$BI$586,FC112,'Resumen Anual'!$BC$627)+SUMIF('Resumen Anual'!$BI$644,FC112,'Resumen Anual'!$BC$685)+SUMIF('Resumen Anual'!$DH$6,FC112,'Resumen Anual'!$DB$47)+SUMIF('Resumen Anual'!$DH$64,FC112,'Resumen Anual'!$DB$105)+SUMIF('Resumen Anual'!$DH$122,FC112,'Resumen Anual'!$DB$163)+SUMIF('Resumen Anual'!$DH$180,FC112,'Resumen Anual'!$DB$221)+SUMIF('Resumen Anual'!$DH$238,FC112,'Resumen Anual'!$DB$279)+SUMIF('Resumen Anual'!$DH$296,FC112,'Resumen Anual'!$DB$337)+SUMIF('Resumen Anual'!$DH$354,FC112,'Resumen Anual'!$DB$395)+SUMIF('Resumen Anual'!$DH$412,FC112,'Resumen Anual'!$DB$453)+SUMIF('Resumen Anual'!$DH$470,FC112,'Resumen Anual'!$DB$511)+SUMIF('Resumen Anual'!$DH$528,FC112,'Resumen Anual'!$DB$569)+SUMIF('Resumen Anual'!$DH$586,FC112,'Resumen Anual'!$DB$627)+SUMIF('Resumen Anual'!$FE$6,FC112,'Resumen Anual'!$EY$47)+SUMIF('Resumen Anual'!$DH$644,FC112,'Resumen Anual'!$DB$685)+SUMIF('Resumen Anual'!$FE$64,FC112,'Resumen Anual'!$EY$105)+SUMIF('Resumen Anual'!$FE$122,FC112,'Resumen Anual'!$EY$163)+SUMIF('Resumen Anual'!$FE$180,FC112,'Resumen Anual'!$EY$221)+SUMIF('Resumen Anual'!$FE$238,FC112,'Resumen Anual'!$EY$279)+SUMIF('Resumen Anual'!$FE$296,FC112,'Resumen Anual'!$EY$337)+SUMIF('Resumen Anual'!$FE$354,FC112,'Resumen Anual'!$EY$395)+SUMIF('Resumen Anual'!$FE$412,FC112,'Resumen Anual'!$EY$453)+SUMIF('Resumen Anual'!$FE$470,FC112,'Resumen Anual'!$EY$511)+SUMIF('Resumen Anual'!$FE$586,FC112,'Resumen Anual'!$EY$627)+SUMIF('Resumen Anual'!$FE$528,FC112,'Resumen Anual'!$EY$569)+SUMIF('Resumen Anual'!$FE$644,FC112,'Resumen Anual'!$EY$685)+SUMIF('Bitácoras Anteriores'!$K$6,FC112,'Bitácoras Anteriores'!$E$43)+SUMIF('Bitácoras Anteriores'!$K$59,$K$6,'Bitácoras Anteriores'!$E$96)+SUMIF('Bitácoras Anteriores'!$K$112,FC112,'Bitácoras Anteriores'!$E$149)+SUMIF('Bitácoras Anteriores'!$K$165,FC112,'Bitácoras Anteriores'!$E$202)+SUMIF('Bitácoras Anteriores'!$K$218,FC112,'Bitácoras Anteriores'!$E$255)+SUMIF('Bitácoras Anteriores'!$K$271,FC112,'Bitácoras Anteriores'!$E$308)+SUMIF('Bitácoras Anteriores'!$K$324,FC112,'Bitácoras Anteriores'!$E$361)+SUMIF('Bitácoras Anteriores'!$BH$6,FC112,'Bitácoras Anteriores'!$BB$43)+SUMIF('Bitácoras Anteriores'!$BH$59,$K$6,'Bitácoras Anteriores'!$BB$96)+SUMIF('Bitácoras Anteriores'!$BH$112,FC112,'Bitácoras Anteriores'!$BB$149)+SUMIF('Bitácoras Anteriores'!$BH$165,FC112,'Bitácoras Anteriores'!$BB$202)+SUMIF('Bitácoras Anteriores'!$BH$218,FC112,'Bitácoras Anteriores'!$BB$255)+SUMIF('Bitácoras Anteriores'!$BH$271,FC112,'Bitácoras Anteriores'!$BB$308)+SUMIF('Bitácoras Anteriores'!$BH$324,FC112,'Bitácoras Anteriores'!$BB$361)+SUMIF('Bitácoras Anteriores'!$DF$6,FC112,'Bitácoras Anteriores'!$CZ$43)+SUMIF('Bitácoras Anteriores'!$DF$59,$K$6,'Bitácoras Anteriores'!$CZ$96)+SUMIF('Bitácoras Anteriores'!$DF$112,FC112,'Bitácoras Anteriores'!$CZ$149)+SUMIF('Bitácoras Anteriores'!$DF$165,FC112,'Bitácoras Anteriores'!$CZ$202)+SUMIF('Bitácoras Anteriores'!$DF$218,FC112,'Bitácoras Anteriores'!$CZ$255)+SUMIF('Bitácoras Anteriores'!$DF$271,FC112,'Bitácoras Anteriores'!$CZ$308)+SUMIF('Bitácoras Anteriores'!$DF$324,FC112,'Bitácoras Anteriores'!$CZ$361)+SUMIF('Bitácoras Anteriores'!$FC$6,FC112,'Bitácoras Anteriores'!$EW$43)+SUMIF('Bitácoras Anteriores'!$FC$59,$K$6,'Bitácoras Anteriores'!$EW$96)+SUMIF('Bitácoras Anteriores'!$FC$112,FC112,'Bitácoras Anteriores'!$EW$149)+SUMIF('Bitácoras Anteriores'!$FC$165,FC112,'Bitácoras Anteriores'!$EW$202)+SUMIF('Bitácoras Anteriores'!$FC$218,FC112,'Bitácoras Anteriores'!$EW$255)+SUMIF('Bitácoras Anteriores'!$FC$271,FC112,'Bitácoras Anteriores'!$EW$308)+SUMIF('Bitácoras Anteriores'!$FC$324,FC112,'Bitácoras Anteriores'!$EW$361)</f>
        <v>0</v>
      </c>
      <c r="EX148" s="702"/>
      <c r="EY148" s="702"/>
      <c r="EZ148" s="703"/>
      <c r="FA148" s="20"/>
      <c r="FB148" s="685" t="s">
        <v>58</v>
      </c>
      <c r="FC148" s="686"/>
      <c r="FD148" s="686"/>
      <c r="FE148" s="1224">
        <f>SUMIF('Bitácoras Anteriores'!$K$6,FC112,'Bitácoras Anteriores'!$M$42)+SUMIF('Bitácoras Anteriores'!$K$59,$K$6,'Bitácoras Anteriores'!$M$95)+SUMIF('Bitácoras Anteriores'!$K$112,FC112,'Bitácoras Anteriores'!$M$148)+SUMIF('Bitácoras Anteriores'!$K$165,FC112,'Bitácoras Anteriores'!$M$201)+SUMIF('Bitácoras Anteriores'!$K$218,FC112,'Bitácoras Anteriores'!$M$254)+SUMIF('Bitácoras Anteriores'!$K$271,FC112,'Bitácoras Anteriores'!$M$307)+SUMIF('Bitácoras Anteriores'!$K$324,FC112,'Bitácoras Anteriores'!$M$360)+SUMIF('Bitácoras Anteriores'!$BH$6,FC112,'Bitácoras Anteriores'!$BJ$42)+SUMIF('Bitácoras Anteriores'!$BH$59,$K$6,'Bitácoras Anteriores'!$BJ$95)+SUMIF('Bitácoras Anteriores'!$BH$112,FC112,'Bitácoras Anteriores'!$BJ$148)+SUMIF('Bitácoras Anteriores'!$BH$165,FC112,'Bitácoras Anteriores'!$BJ$201)+SUMIF('Bitácoras Anteriores'!$BH$218,FC112,'Bitácoras Anteriores'!$BJ$254)+SUMIF('Bitácoras Anteriores'!$BH$271,FC112,'Bitácoras Anteriores'!$BJ$307)+SUMIF('Bitácoras Anteriores'!$BH$324,FC112,'Bitácoras Anteriores'!$BJ$360)+SUMIF('Bitácoras Anteriores'!$DF$6,FC112,'Bitácoras Anteriores'!$DH$42)+SUMIF('Bitácoras Anteriores'!$DF$59,$K$6,'Bitácoras Anteriores'!$DH$95)+SUMIF('Bitácoras Anteriores'!$DF$112,FC112,'Bitácoras Anteriores'!$DH$148)+SUMIF('Bitácoras Anteriores'!$DF$165,FC112,'Bitácoras Anteriores'!$DH$201)+SUMIF('Bitácoras Anteriores'!$DF$218,FC112,'Bitácoras Anteriores'!$DH$254)+SUMIF('Bitácoras Anteriores'!$DF$271,FC112,'Bitácoras Anteriores'!$DH$307)+SUMIF('Bitácoras Anteriores'!$DF$324,FC112,'Bitácoras Anteriores'!$DH$360)+SUMIF('Bitácoras Anteriores'!$FC$6,FC112,'Bitácoras Anteriores'!$FE$42)+SUMIF('Bitácoras Anteriores'!$FC$59,$K$6,'Bitácoras Anteriores'!$FE$95)+SUMIF('Bitácoras Anteriores'!$FC$112,FC112,'Bitácoras Anteriores'!$FE$148)+SUMIF('Bitácoras Anteriores'!$FC$165,FC112,'Bitácoras Anteriores'!$FE$201)+SUMIF('Bitácoras Anteriores'!$FC$218,FC112,'Bitácoras Anteriores'!$FE$254)+SUMIF('Bitácoras Anteriores'!$FC$271,FC112,'Bitácoras Anteriores'!$FE$307)+SUMIF('Bitácoras Anteriores'!$FC$324,FC112,'Bitácoras Anteriores'!$FE$360)+SUMIF('Resumen Anual'!$L$6,FC112,'Resumen Anual'!$N$47)+SUMIF('Resumen Anual'!$L$64,FC112,'Resumen Anual'!$F$105)+SUMIF('Resumen Anual'!$L$122,FC112,'Resumen Anual'!$F$163)+SUMIF('Resumen Anual'!$L$180,FC112,'Resumen Anual'!$F$221)+SUMIF('Resumen Anual'!$L$238,FC112,'Resumen Anual'!$F$279)+SUMIF('Resumen Anual'!$L$296,FC112,'Resumen Anual'!$F$337)+SUMIF('Resumen Anual'!$L$354,FC112,'Resumen Anual'!$F$395)+SUMIF('Resumen Anual'!$L$412,FC112,'Resumen Anual'!$F$453)+SUMIF('Resumen Anual'!$L$470,FC112,'Resumen Anual'!$F$511)+SUMIF('Resumen Anual'!$L$528,FC112,'Resumen Anual'!$F$569)+SUMIF('Resumen Anual'!$L$586,FC112,'Resumen Anual'!$F$627)+SUMIF('Resumen Anual'!$L$644,FC112,'Resumen Anual'!$F$685)+SUMIF('Resumen Anual'!$BI$6,FC112,'Resumen Anual'!$BK$47)+SUMIF('Resumen Anual'!$BI$64,FC112,'Resumen Anual'!$BC$105)+SUMIF('Resumen Anual'!$BI$122,FC112,'Resumen Anual'!$BC$163)+SUMIF('Resumen Anual'!$BI$180,FC112,'Resumen Anual'!$BC$221)+SUMIF('Resumen Anual'!$BI$238,FC112,'Resumen Anual'!$BC$279)+SUMIF('Resumen Anual'!$BI$296,FC112,'Resumen Anual'!$BC$337)+SUMIF('Resumen Anual'!$BI$354,FC112,'Resumen Anual'!$BC$395)+SUMIF('Resumen Anual'!$BI$412,FC112,'Resumen Anual'!$BC$453)+SUMIF('Resumen Anual'!$BI$470,FC112,'Resumen Anual'!$BC$511)+SUMIF('Resumen Anual'!$BI$528,FC112,'Resumen Anual'!$BC$569)+SUMIF('Resumen Anual'!$BI$586,FC112,'Resumen Anual'!$BC$627)+SUMIF('Resumen Anual'!$BI$644,FC112,'Resumen Anual'!$BC$685)+SUMIF('Resumen Anual'!$DH$6,FC112,'Resumen Anual'!$DJ$47)+SUMIF('Resumen Anual'!$DH$64,FC112,'Resumen Anual'!$DB$105)+SUMIF('Resumen Anual'!$DH$122,FC112,'Resumen Anual'!$DB$163)+SUMIF('Resumen Anual'!$DH$180,FC112,'Resumen Anual'!$DB$221)+SUMIF('Resumen Anual'!$DH$238,FC112,'Resumen Anual'!$DB$279)+SUMIF('Resumen Anual'!$DH$296,FC112,'Resumen Anual'!$DB$337)+SUMIF('Resumen Anual'!$DH$354,FC112,'Resumen Anual'!$DB$395)+SUMIF('Resumen Anual'!$DH$412,FC112,'Resumen Anual'!$DB$453)+SUMIF('Resumen Anual'!$DH$470,FC112,'Resumen Anual'!$DB$511)+SUMIF('Resumen Anual'!$DH$528,FC112,'Resumen Anual'!$DB$569)+SUMIF('Resumen Anual'!$DH$586,FC112,'Resumen Anual'!$DB$627)+SUMIF('Resumen Anual'!$FE$6,FC112,'Resumen Anual'!$FG$47)+SUMIF('Resumen Anual'!$DH$644,FC112,'Resumen Anual'!$DB$685)+SUMIF('Resumen Anual'!$FE$64,FC112,'Resumen Anual'!$EY$105)+SUMIF('Resumen Anual'!$FE$122,FC112,'Resumen Anual'!$EY$163)+SUMIF('Resumen Anual'!$FE$180,FC112,'Resumen Anual'!$EY$221)+SUMIF('Resumen Anual'!$FE$238,FC112,'Resumen Anual'!$EY$279)+SUMIF('Resumen Anual'!$FE$296,FC112,'Resumen Anual'!$EY$337)+SUMIF('Resumen Anual'!$FE$354,FC112,'Resumen Anual'!$EY$395)+SUMIF('Resumen Anual'!$FE$412,FC112,'Resumen Anual'!$EY$453)+SUMIF('Resumen Anual'!$FE$470,FC112,'Resumen Anual'!$EY$511)+SUMIF('Resumen Anual'!$FE$586,FC112,'Resumen Anual'!$EY$627)+SUMIF('Resumen Anual'!$FE$528,FC112,'Resumen Anual'!$EY$569)+SUMIF('Resumen Anual'!$FE$644,FC112,'Resumen Anual'!$EY$685)</f>
        <v>0</v>
      </c>
      <c r="FF148" s="1225"/>
      <c r="FG148" s="1225"/>
      <c r="FH148" s="1226"/>
      <c r="FI148" s="20"/>
      <c r="FJ148" s="685" t="s">
        <v>61</v>
      </c>
      <c r="FK148" s="686"/>
      <c r="FL148" s="687"/>
      <c r="FM148" s="1224">
        <f>SUMIF('Bitácoras Anteriores'!$K$6,FC112,'Bitácoras Anteriores'!$U$42)+SUMIF('Bitácoras Anteriores'!$K$59,$K$6,'Bitácoras Anteriores'!$U$95)+SUMIF('Bitácoras Anteriores'!$K$112,FC112,'Bitácoras Anteriores'!$U$148)+SUMIF('Bitácoras Anteriores'!$K$165,FC112,'Bitácoras Anteriores'!$U$201)+SUMIF('Bitácoras Anteriores'!$K$218,FC112,'Bitácoras Anteriores'!$U$254)+SUMIF('Bitácoras Anteriores'!$K$271,FC112,'Bitácoras Anteriores'!$U$307)+SUMIF('Bitácoras Anteriores'!$K$324,FC112,'Bitácoras Anteriores'!$U$360)+SUMIF('Bitácoras Anteriores'!$BH$6,FC112,'Bitácoras Anteriores'!$BR$42)+SUMIF('Bitácoras Anteriores'!$BH$59,$K$6,'Bitácoras Anteriores'!$BR$95)+SUMIF('Bitácoras Anteriores'!$BH$112,FC112,'Bitácoras Anteriores'!$BR$148)+SUMIF('Bitácoras Anteriores'!$BH$165,FC112,'Bitácoras Anteriores'!$BR$201)+SUMIF('Bitácoras Anteriores'!$BH$218,FC112,'Bitácoras Anteriores'!$BR$254)+SUMIF('Bitácoras Anteriores'!$BH$271,FC112,'Bitácoras Anteriores'!$BR$307)+SUMIF('Bitácoras Anteriores'!$BH$324,FC112,'Bitácoras Anteriores'!$BR$360)+SUMIF('Bitácoras Anteriores'!$DF$6,FC112,'Bitácoras Anteriores'!$DP$42)+SUMIF('Bitácoras Anteriores'!$DF$59,$K$6,'Bitácoras Anteriores'!$DP$95)+SUMIF('Bitácoras Anteriores'!$DF$112,FC112,'Bitácoras Anteriores'!$DP$148)+SUMIF('Bitácoras Anteriores'!$DF$165,FC112,'Bitácoras Anteriores'!$DP$201)+SUMIF('Bitácoras Anteriores'!$DF$218,FC112,'Bitácoras Anteriores'!$DP$254)+SUMIF('Bitácoras Anteriores'!$DF$271,FC112,'Bitácoras Anteriores'!$DP$307)+SUMIF('Bitácoras Anteriores'!$DF$324,FC112,'Bitácoras Anteriores'!$DP$360)+SUMIF('Bitácoras Anteriores'!$FC$6,FC112,'Bitácoras Anteriores'!$FM$42)+SUMIF('Bitácoras Anteriores'!$FC$59,$K$6,'Bitácoras Anteriores'!$FM$95)+SUMIF('Bitácoras Anteriores'!$FC$112,FC112,'Bitácoras Anteriores'!$FM$148)+SUMIF('Bitácoras Anteriores'!$FC$165,FC112,'Bitácoras Anteriores'!$FM$201)+SUMIF('Bitácoras Anteriores'!$FC$218,FC112,'Bitácoras Anteriores'!$FM$254)+SUMIF('Bitácoras Anteriores'!$FC$271,FC112,'Bitácoras Anteriores'!$FM$307)+SUMIF('Bitácoras Anteriores'!$FC$324,FC112,'Bitácoras Anteriores'!$FM$360)+SUMIF('Resumen Anual'!$L$6,FC112,'Resumen Anual'!$V$47)+SUMIF('Resumen Anual'!$L$64,FC112,'Resumen Anual'!$V$105)+SUMIF('Resumen Anual'!$L$122,FC112,'Resumen Anual'!$V$163)+SUMIF('Resumen Anual'!$L$180,FC112,'Resumen Anual'!$V$221)+SUMIF('Resumen Anual'!$L$238,FC112,'Resumen Anual'!$V$279)+SUMIF('Resumen Anual'!$L$296,FC112,'Resumen Anual'!$V$337)+SUMIF('Resumen Anual'!$L$354,FC112,'Resumen Anual'!$V$395)+SUMIF('Resumen Anual'!$L$412,FC112,'Resumen Anual'!$V$453)+SUMIF('Resumen Anual'!$L$470,FC112,'Resumen Anual'!$V$511)+SUMIF('Resumen Anual'!$L$528,FC112,'Resumen Anual'!$V$569)+SUMIF('Resumen Anual'!$L$586,FC112,'Resumen Anual'!$V$627)+SUMIF('Resumen Anual'!$L$644,FC112,'Resumen Anual'!$V$685)+SUMIF('Resumen Anual'!$BI$6,FC112,'Resumen Anual'!$BS$47)+SUMIF('Resumen Anual'!$BI$64,FC112,'Resumen Anual'!$BS$105)+SUMIF('Resumen Anual'!$BI$122,FC112,'Resumen Anual'!$BS$163)+SUMIF('Resumen Anual'!$BI$180,FC112,'Resumen Anual'!$BS$221)+SUMIF('Resumen Anual'!$BI$238,FC112,'Resumen Anual'!$BS$279)+SUMIF('Resumen Anual'!$BI$296,FC112,'Resumen Anual'!$BS$337)+SUMIF('Resumen Anual'!$BI$354,FC112,'Resumen Anual'!$BS$395)+SUMIF('Resumen Anual'!$BI$412,FC112,'Resumen Anual'!$BS$453)+SUMIF('Resumen Anual'!$BI$470,FC112,'Resumen Anual'!$BS$511)+SUMIF('Resumen Anual'!$BI$528,FC112,'Resumen Anual'!$BS$569)+SUMIF('Resumen Anual'!$BI$586,FC112,'Resumen Anual'!$BS$627)+SUMIF('Resumen Anual'!$BI$644,FC112,'Resumen Anual'!$BS$685)+SUMIF('Resumen Anual'!$DH$6,FC112,'Resumen Anual'!$DR$47)+SUMIF('Resumen Anual'!$DH$64,FC112,'Resumen Anual'!$DR$105)+SUMIF('Resumen Anual'!$DH$122,FC112,'Resumen Anual'!$DR$163)+SUMIF('Resumen Anual'!$DH$180,FC112,'Resumen Anual'!$DR$221)+SUMIF('Resumen Anual'!$DH$238,FC112,'Resumen Anual'!$DR$279)+SUMIF('Resumen Anual'!$DH$296,FC112,'Resumen Anual'!$DR$337)+SUMIF('Resumen Anual'!$DH$354,FC112,'Resumen Anual'!$DR$395)+SUMIF('Resumen Anual'!$DH$412,FC112,'Resumen Anual'!$DR$453)+SUMIF('Resumen Anual'!$DH$470,FC112,'Resumen Anual'!$DR$511)+SUMIF('Resumen Anual'!$DH$528,FC112,'Resumen Anual'!$DR$569)+SUMIF('Resumen Anual'!$DH$586,FC112,'Resumen Anual'!$DR$627)+SUMIF('Resumen Anual'!$FE$6,FC112,'Resumen Anual'!$FO$47)+SUMIF('Resumen Anual'!$DH$644,FC112,'Resumen Anual'!$DR$685)+SUMIF('Resumen Anual'!$FE$64,FC112,'Resumen Anual'!$FO$105)+SUMIF('Resumen Anual'!$FE$122,FC112,'Resumen Anual'!$FO$163)+SUMIF('Resumen Anual'!$FE$180,FC112,'Resumen Anual'!$FO$221)+SUMIF('Resumen Anual'!$FE$238,FC112,'Resumen Anual'!$FO$279)+SUMIF('Resumen Anual'!$FE$296,FC112,'Resumen Anual'!$FO$337)+SUMIF('Resumen Anual'!$FE$354,FC112,'Resumen Anual'!$FO$395)+SUMIF('Resumen Anual'!$FE$412,FC112,'Resumen Anual'!$FO$453)+SUMIF('Resumen Anual'!$FE$470,FC112,'Resumen Anual'!$FO$511)+SUMIF('Resumen Anual'!$FE$586,FC112,'Resumen Anual'!$FO$627)+SUMIF('Resumen Anual'!$FE$528,FC112,'Resumen Anual'!$FO$569)+SUMIF('Resumen Anual'!$FE$644,FC112,'Resumen Anual'!$FO$685)</f>
        <v>0</v>
      </c>
      <c r="FN148" s="1225"/>
      <c r="FO148" s="1225"/>
      <c r="FP148" s="1226"/>
      <c r="FQ148" s="15"/>
      <c r="FR148" s="1220" t="str">
        <f>IF(Portada!$A$1="www.fly-logics.com","N° SERIE",0)</f>
        <v>N° SERIE</v>
      </c>
      <c r="FS148" s="1221"/>
      <c r="FT148" s="1221"/>
      <c r="FU148" s="1221"/>
      <c r="FV148" s="1221"/>
      <c r="FW148" s="1221"/>
      <c r="FX148" s="660" t="s">
        <v>91</v>
      </c>
      <c r="FY148" s="660"/>
      <c r="FZ148" s="660"/>
      <c r="GA148" s="660"/>
      <c r="GB148" s="660"/>
      <c r="GC148" s="661"/>
      <c r="GD148" s="1220" t="str">
        <f>IF(Portada!$A$1="www.fly-logics.com","AÑO CONST.",0)</f>
        <v>AÑO CONST.</v>
      </c>
      <c r="GE148" s="1221"/>
      <c r="GF148" s="1221"/>
      <c r="GG148" s="1221"/>
      <c r="GH148" s="1221"/>
      <c r="GI148" s="1221"/>
      <c r="GJ148" s="664">
        <v>1923</v>
      </c>
      <c r="GK148" s="660"/>
      <c r="GL148" s="660"/>
      <c r="GM148" s="660"/>
      <c r="GN148" s="661"/>
      <c r="GO148" s="1200"/>
    </row>
    <row r="149" spans="1:197" ht="9.75" customHeight="1" x14ac:dyDescent="0.25">
      <c r="A149" s="171"/>
      <c r="B149" s="688"/>
      <c r="C149" s="689"/>
      <c r="D149" s="689"/>
      <c r="E149" s="704"/>
      <c r="F149" s="705"/>
      <c r="G149" s="705"/>
      <c r="H149" s="706"/>
      <c r="I149" s="20"/>
      <c r="J149" s="688"/>
      <c r="K149" s="689"/>
      <c r="L149" s="689"/>
      <c r="M149" s="1227"/>
      <c r="N149" s="1228"/>
      <c r="O149" s="1228"/>
      <c r="P149" s="1229"/>
      <c r="Q149" s="20"/>
      <c r="R149" s="688"/>
      <c r="S149" s="689"/>
      <c r="T149" s="690"/>
      <c r="U149" s="1227"/>
      <c r="V149" s="1228"/>
      <c r="W149" s="1228"/>
      <c r="X149" s="1229"/>
      <c r="Y149" s="15"/>
      <c r="Z149" s="1222"/>
      <c r="AA149" s="1223"/>
      <c r="AB149" s="1223"/>
      <c r="AC149" s="1223"/>
      <c r="AD149" s="1223"/>
      <c r="AE149" s="1223"/>
      <c r="AF149" s="662"/>
      <c r="AG149" s="662"/>
      <c r="AH149" s="662"/>
      <c r="AI149" s="662"/>
      <c r="AJ149" s="662"/>
      <c r="AK149" s="663"/>
      <c r="AL149" s="1222"/>
      <c r="AM149" s="1223"/>
      <c r="AN149" s="1223"/>
      <c r="AO149" s="1223"/>
      <c r="AP149" s="1223"/>
      <c r="AQ149" s="1223"/>
      <c r="AR149" s="665"/>
      <c r="AS149" s="662"/>
      <c r="AT149" s="662"/>
      <c r="AU149" s="662"/>
      <c r="AV149" s="662"/>
      <c r="AW149" s="1200"/>
      <c r="AX149" s="171"/>
      <c r="AY149" s="688"/>
      <c r="AZ149" s="689"/>
      <c r="BA149" s="689"/>
      <c r="BB149" s="704"/>
      <c r="BC149" s="705"/>
      <c r="BD149" s="705"/>
      <c r="BE149" s="706"/>
      <c r="BF149" s="20"/>
      <c r="BG149" s="688"/>
      <c r="BH149" s="689"/>
      <c r="BI149" s="689"/>
      <c r="BJ149" s="1227"/>
      <c r="BK149" s="1228"/>
      <c r="BL149" s="1228"/>
      <c r="BM149" s="1229"/>
      <c r="BN149" s="20"/>
      <c r="BO149" s="688"/>
      <c r="BP149" s="689"/>
      <c r="BQ149" s="690"/>
      <c r="BR149" s="1227"/>
      <c r="BS149" s="1228"/>
      <c r="BT149" s="1228"/>
      <c r="BU149" s="1229"/>
      <c r="BV149" s="15"/>
      <c r="BW149" s="1222"/>
      <c r="BX149" s="1223"/>
      <c r="BY149" s="1223"/>
      <c r="BZ149" s="1223"/>
      <c r="CA149" s="1223"/>
      <c r="CB149" s="1223"/>
      <c r="CC149" s="662"/>
      <c r="CD149" s="662"/>
      <c r="CE149" s="662"/>
      <c r="CF149" s="662"/>
      <c r="CG149" s="662"/>
      <c r="CH149" s="663"/>
      <c r="CI149" s="1222"/>
      <c r="CJ149" s="1223"/>
      <c r="CK149" s="1223"/>
      <c r="CL149" s="1223"/>
      <c r="CM149" s="1223"/>
      <c r="CN149" s="1223"/>
      <c r="CO149" s="665"/>
      <c r="CP149" s="662"/>
      <c r="CQ149" s="662"/>
      <c r="CR149" s="662"/>
      <c r="CS149" s="663"/>
      <c r="CT149" s="1200"/>
      <c r="CU149" s="1199"/>
      <c r="CV149" s="171"/>
      <c r="CW149" s="688"/>
      <c r="CX149" s="689"/>
      <c r="CY149" s="689"/>
      <c r="CZ149" s="704"/>
      <c r="DA149" s="705"/>
      <c r="DB149" s="705"/>
      <c r="DC149" s="706"/>
      <c r="DD149" s="20"/>
      <c r="DE149" s="688"/>
      <c r="DF149" s="689"/>
      <c r="DG149" s="689"/>
      <c r="DH149" s="1227"/>
      <c r="DI149" s="1228"/>
      <c r="DJ149" s="1228"/>
      <c r="DK149" s="1229"/>
      <c r="DL149" s="20"/>
      <c r="DM149" s="688"/>
      <c r="DN149" s="689"/>
      <c r="DO149" s="690"/>
      <c r="DP149" s="1227"/>
      <c r="DQ149" s="1228"/>
      <c r="DR149" s="1228"/>
      <c r="DS149" s="1229"/>
      <c r="DT149" s="15"/>
      <c r="DU149" s="1222"/>
      <c r="DV149" s="1223"/>
      <c r="DW149" s="1223"/>
      <c r="DX149" s="1223"/>
      <c r="DY149" s="1223"/>
      <c r="DZ149" s="1223"/>
      <c r="EA149" s="662"/>
      <c r="EB149" s="662"/>
      <c r="EC149" s="662"/>
      <c r="ED149" s="662"/>
      <c r="EE149" s="662"/>
      <c r="EF149" s="663"/>
      <c r="EG149" s="1222"/>
      <c r="EH149" s="1223"/>
      <c r="EI149" s="1223"/>
      <c r="EJ149" s="1223"/>
      <c r="EK149" s="1223"/>
      <c r="EL149" s="1223"/>
      <c r="EM149" s="665"/>
      <c r="EN149" s="662"/>
      <c r="EO149" s="662"/>
      <c r="EP149" s="662"/>
      <c r="EQ149" s="662"/>
      <c r="ER149" s="1200"/>
      <c r="ES149" s="171"/>
      <c r="ET149" s="688"/>
      <c r="EU149" s="689"/>
      <c r="EV149" s="689"/>
      <c r="EW149" s="704"/>
      <c r="EX149" s="705"/>
      <c r="EY149" s="705"/>
      <c r="EZ149" s="706"/>
      <c r="FA149" s="20"/>
      <c r="FB149" s="688"/>
      <c r="FC149" s="689"/>
      <c r="FD149" s="689"/>
      <c r="FE149" s="1227"/>
      <c r="FF149" s="1228"/>
      <c r="FG149" s="1228"/>
      <c r="FH149" s="1229"/>
      <c r="FI149" s="20"/>
      <c r="FJ149" s="688"/>
      <c r="FK149" s="689"/>
      <c r="FL149" s="690"/>
      <c r="FM149" s="1227"/>
      <c r="FN149" s="1228"/>
      <c r="FO149" s="1228"/>
      <c r="FP149" s="1229"/>
      <c r="FQ149" s="15"/>
      <c r="FR149" s="1222"/>
      <c r="FS149" s="1223"/>
      <c r="FT149" s="1223"/>
      <c r="FU149" s="1223"/>
      <c r="FV149" s="1223"/>
      <c r="FW149" s="1223"/>
      <c r="FX149" s="662"/>
      <c r="FY149" s="662"/>
      <c r="FZ149" s="662"/>
      <c r="GA149" s="662"/>
      <c r="GB149" s="662"/>
      <c r="GC149" s="663"/>
      <c r="GD149" s="1222"/>
      <c r="GE149" s="1223"/>
      <c r="GF149" s="1223"/>
      <c r="GG149" s="1223"/>
      <c r="GH149" s="1223"/>
      <c r="GI149" s="1223"/>
      <c r="GJ149" s="665"/>
      <c r="GK149" s="662"/>
      <c r="GL149" s="662"/>
      <c r="GM149" s="662"/>
      <c r="GN149" s="663"/>
      <c r="GO149" s="1200"/>
    </row>
    <row r="150" spans="1:197" ht="3" customHeight="1" x14ac:dyDescent="0.25">
      <c r="A150" s="171"/>
      <c r="B150" s="691"/>
      <c r="C150" s="692"/>
      <c r="D150" s="692"/>
      <c r="E150" s="707"/>
      <c r="F150" s="708"/>
      <c r="G150" s="708"/>
      <c r="H150" s="709"/>
      <c r="I150" s="20"/>
      <c r="J150" s="691"/>
      <c r="K150" s="692"/>
      <c r="L150" s="692"/>
      <c r="M150" s="1230"/>
      <c r="N150" s="1231"/>
      <c r="O150" s="1231"/>
      <c r="P150" s="1232"/>
      <c r="Q150" s="20"/>
      <c r="R150" s="691"/>
      <c r="S150" s="692"/>
      <c r="T150" s="693"/>
      <c r="U150" s="1230"/>
      <c r="V150" s="1231"/>
      <c r="W150" s="1231"/>
      <c r="X150" s="1232"/>
      <c r="Y150" s="15"/>
      <c r="Z150" s="1233"/>
      <c r="AA150" s="1233"/>
      <c r="AB150" s="1233"/>
      <c r="AC150" s="1233"/>
      <c r="AD150" s="1233"/>
      <c r="AE150" s="1233"/>
      <c r="AF150" s="1233"/>
      <c r="AG150" s="1233"/>
      <c r="AH150" s="1233"/>
      <c r="AI150" s="1233"/>
      <c r="AJ150" s="1233"/>
      <c r="AK150" s="1233"/>
      <c r="AL150" s="1233"/>
      <c r="AM150" s="1233"/>
      <c r="AN150" s="1233"/>
      <c r="AO150" s="1233"/>
      <c r="AP150" s="1233"/>
      <c r="AQ150" s="1233"/>
      <c r="AR150" s="1233"/>
      <c r="AS150" s="1233"/>
      <c r="AT150" s="1233"/>
      <c r="AU150" s="1233"/>
      <c r="AV150" s="1233"/>
      <c r="AW150" s="1200"/>
      <c r="AX150" s="171"/>
      <c r="AY150" s="691"/>
      <c r="AZ150" s="692"/>
      <c r="BA150" s="692"/>
      <c r="BB150" s="707"/>
      <c r="BC150" s="708"/>
      <c r="BD150" s="708"/>
      <c r="BE150" s="709"/>
      <c r="BF150" s="20"/>
      <c r="BG150" s="691"/>
      <c r="BH150" s="692"/>
      <c r="BI150" s="692"/>
      <c r="BJ150" s="1230"/>
      <c r="BK150" s="1231"/>
      <c r="BL150" s="1231"/>
      <c r="BM150" s="1232"/>
      <c r="BN150" s="20"/>
      <c r="BO150" s="691"/>
      <c r="BP150" s="692"/>
      <c r="BQ150" s="693"/>
      <c r="BR150" s="1230"/>
      <c r="BS150" s="1231"/>
      <c r="BT150" s="1231"/>
      <c r="BU150" s="1232"/>
      <c r="BV150" s="15"/>
      <c r="BW150" s="1233"/>
      <c r="BX150" s="1233"/>
      <c r="BY150" s="1233"/>
      <c r="BZ150" s="1233"/>
      <c r="CA150" s="1233"/>
      <c r="CB150" s="1233"/>
      <c r="CC150" s="1233"/>
      <c r="CD150" s="1233"/>
      <c r="CE150" s="1233"/>
      <c r="CF150" s="1233"/>
      <c r="CG150" s="1233"/>
      <c r="CH150" s="1233"/>
      <c r="CI150" s="1233"/>
      <c r="CJ150" s="1233"/>
      <c r="CK150" s="1233"/>
      <c r="CL150" s="1233"/>
      <c r="CM150" s="1233"/>
      <c r="CN150" s="1233"/>
      <c r="CO150" s="1233"/>
      <c r="CP150" s="1233"/>
      <c r="CQ150" s="1233"/>
      <c r="CR150" s="1233"/>
      <c r="CS150" s="1233"/>
      <c r="CT150" s="1200"/>
      <c r="CU150" s="1199"/>
      <c r="CV150" s="171"/>
      <c r="CW150" s="691"/>
      <c r="CX150" s="692"/>
      <c r="CY150" s="692"/>
      <c r="CZ150" s="707"/>
      <c r="DA150" s="708"/>
      <c r="DB150" s="708"/>
      <c r="DC150" s="709"/>
      <c r="DD150" s="20"/>
      <c r="DE150" s="691"/>
      <c r="DF150" s="692"/>
      <c r="DG150" s="692"/>
      <c r="DH150" s="1230"/>
      <c r="DI150" s="1231"/>
      <c r="DJ150" s="1231"/>
      <c r="DK150" s="1232"/>
      <c r="DL150" s="20"/>
      <c r="DM150" s="691"/>
      <c r="DN150" s="692"/>
      <c r="DO150" s="693"/>
      <c r="DP150" s="1230"/>
      <c r="DQ150" s="1231"/>
      <c r="DR150" s="1231"/>
      <c r="DS150" s="1232"/>
      <c r="DT150" s="15"/>
      <c r="DU150" s="1233"/>
      <c r="DV150" s="1233"/>
      <c r="DW150" s="1233"/>
      <c r="DX150" s="1233"/>
      <c r="DY150" s="1233"/>
      <c r="DZ150" s="1233"/>
      <c r="EA150" s="1233"/>
      <c r="EB150" s="1233"/>
      <c r="EC150" s="1233"/>
      <c r="ED150" s="1233"/>
      <c r="EE150" s="1233"/>
      <c r="EF150" s="1233"/>
      <c r="EG150" s="1233"/>
      <c r="EH150" s="1233"/>
      <c r="EI150" s="1233"/>
      <c r="EJ150" s="1233"/>
      <c r="EK150" s="1233"/>
      <c r="EL150" s="1233"/>
      <c r="EM150" s="1233"/>
      <c r="EN150" s="1233"/>
      <c r="EO150" s="1233"/>
      <c r="EP150" s="1233"/>
      <c r="EQ150" s="1233"/>
      <c r="ER150" s="1200"/>
      <c r="ES150" s="171"/>
      <c r="ET150" s="691"/>
      <c r="EU150" s="692"/>
      <c r="EV150" s="692"/>
      <c r="EW150" s="707"/>
      <c r="EX150" s="708"/>
      <c r="EY150" s="708"/>
      <c r="EZ150" s="709"/>
      <c r="FA150" s="20"/>
      <c r="FB150" s="691"/>
      <c r="FC150" s="692"/>
      <c r="FD150" s="692"/>
      <c r="FE150" s="1230"/>
      <c r="FF150" s="1231"/>
      <c r="FG150" s="1231"/>
      <c r="FH150" s="1232"/>
      <c r="FI150" s="20"/>
      <c r="FJ150" s="691"/>
      <c r="FK150" s="692"/>
      <c r="FL150" s="693"/>
      <c r="FM150" s="1230"/>
      <c r="FN150" s="1231"/>
      <c r="FO150" s="1231"/>
      <c r="FP150" s="1232"/>
      <c r="FQ150" s="15"/>
      <c r="FR150" s="1233"/>
      <c r="FS150" s="1233"/>
      <c r="FT150" s="1233"/>
      <c r="FU150" s="1233"/>
      <c r="FV150" s="1233"/>
      <c r="FW150" s="1233"/>
      <c r="FX150" s="1233"/>
      <c r="FY150" s="1233"/>
      <c r="FZ150" s="1233"/>
      <c r="GA150" s="1233"/>
      <c r="GB150" s="1233"/>
      <c r="GC150" s="1233"/>
      <c r="GD150" s="1233"/>
      <c r="GE150" s="1233"/>
      <c r="GF150" s="1233"/>
      <c r="GG150" s="1233"/>
      <c r="GH150" s="1233"/>
      <c r="GI150" s="1233"/>
      <c r="GJ150" s="1233"/>
      <c r="GK150" s="1233"/>
      <c r="GL150" s="1233"/>
      <c r="GM150" s="1233"/>
      <c r="GN150" s="1233"/>
      <c r="GO150" s="1200"/>
    </row>
    <row r="151" spans="1:197" ht="8.25" customHeight="1" x14ac:dyDescent="0.25">
      <c r="A151" s="171"/>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15"/>
      <c r="Z151" s="1220" t="str">
        <f>IF(Portada!$A$1="www.fly-logics.com","PROPIETARIOS",0)</f>
        <v>PROPIETARIOS</v>
      </c>
      <c r="AA151" s="1221"/>
      <c r="AB151" s="1221"/>
      <c r="AC151" s="1221"/>
      <c r="AD151" s="1221"/>
      <c r="AE151" s="1221"/>
      <c r="AF151" s="694"/>
      <c r="AG151" s="694"/>
      <c r="AH151" s="694"/>
      <c r="AI151" s="694"/>
      <c r="AJ151" s="694"/>
      <c r="AK151" s="694"/>
      <c r="AL151" s="694"/>
      <c r="AM151" s="694"/>
      <c r="AN151" s="694"/>
      <c r="AO151" s="694"/>
      <c r="AP151" s="694"/>
      <c r="AQ151" s="694"/>
      <c r="AR151" s="694"/>
      <c r="AS151" s="694"/>
      <c r="AT151" s="694"/>
      <c r="AU151" s="694"/>
      <c r="AV151" s="694"/>
      <c r="AW151" s="1200"/>
      <c r="AX151" s="171"/>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15"/>
      <c r="BW151" s="1220" t="str">
        <f>IF(Portada!$A$1="www.fly-logics.com","PROPIETARIOS",0)</f>
        <v>PROPIETARIOS</v>
      </c>
      <c r="BX151" s="1221"/>
      <c r="BY151" s="1221"/>
      <c r="BZ151" s="1221"/>
      <c r="CA151" s="1221"/>
      <c r="CB151" s="1221"/>
      <c r="CC151" s="694"/>
      <c r="CD151" s="694"/>
      <c r="CE151" s="694"/>
      <c r="CF151" s="694"/>
      <c r="CG151" s="694"/>
      <c r="CH151" s="694"/>
      <c r="CI151" s="694"/>
      <c r="CJ151" s="694"/>
      <c r="CK151" s="694"/>
      <c r="CL151" s="694"/>
      <c r="CM151" s="694"/>
      <c r="CN151" s="694"/>
      <c r="CO151" s="694"/>
      <c r="CP151" s="694"/>
      <c r="CQ151" s="694"/>
      <c r="CR151" s="694"/>
      <c r="CS151" s="695"/>
      <c r="CT151" s="1200"/>
      <c r="CU151" s="1199"/>
      <c r="CV151" s="171"/>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15"/>
      <c r="DU151" s="1220" t="str">
        <f>IF(Portada!$A$1="www.fly-logics.com","PROPIETARIOS",0)</f>
        <v>PROPIETARIOS</v>
      </c>
      <c r="DV151" s="1221"/>
      <c r="DW151" s="1221"/>
      <c r="DX151" s="1221"/>
      <c r="DY151" s="1221"/>
      <c r="DZ151" s="1221"/>
      <c r="EA151" s="694"/>
      <c r="EB151" s="694"/>
      <c r="EC151" s="694"/>
      <c r="ED151" s="694"/>
      <c r="EE151" s="694"/>
      <c r="EF151" s="694"/>
      <c r="EG151" s="694"/>
      <c r="EH151" s="694"/>
      <c r="EI151" s="694"/>
      <c r="EJ151" s="694"/>
      <c r="EK151" s="694"/>
      <c r="EL151" s="694"/>
      <c r="EM151" s="694"/>
      <c r="EN151" s="694"/>
      <c r="EO151" s="694"/>
      <c r="EP151" s="694"/>
      <c r="EQ151" s="694"/>
      <c r="ER151" s="1200"/>
      <c r="ES151" s="171"/>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15"/>
      <c r="FR151" s="1220" t="str">
        <f>IF(Portada!$A$1="www.fly-logics.com","PROPIETARIOS",0)</f>
        <v>PROPIETARIOS</v>
      </c>
      <c r="FS151" s="1221"/>
      <c r="FT151" s="1221"/>
      <c r="FU151" s="1221"/>
      <c r="FV151" s="1221"/>
      <c r="FW151" s="1221"/>
      <c r="FX151" s="694"/>
      <c r="FY151" s="694"/>
      <c r="FZ151" s="694"/>
      <c r="GA151" s="694"/>
      <c r="GB151" s="694"/>
      <c r="GC151" s="694"/>
      <c r="GD151" s="694"/>
      <c r="GE151" s="694"/>
      <c r="GF151" s="694"/>
      <c r="GG151" s="694"/>
      <c r="GH151" s="694"/>
      <c r="GI151" s="694"/>
      <c r="GJ151" s="694"/>
      <c r="GK151" s="694"/>
      <c r="GL151" s="694"/>
      <c r="GM151" s="694"/>
      <c r="GN151" s="695"/>
      <c r="GO151" s="1200"/>
    </row>
    <row r="152" spans="1:197" ht="6" customHeight="1" x14ac:dyDescent="0.25">
      <c r="A152" s="698"/>
      <c r="B152" s="657"/>
      <c r="C152" s="657"/>
      <c r="D152" s="657"/>
      <c r="E152" s="657"/>
      <c r="F152" s="657"/>
      <c r="G152" s="657"/>
      <c r="H152" s="657"/>
      <c r="I152" s="657"/>
      <c r="J152" s="657"/>
      <c r="K152" s="657"/>
      <c r="L152" s="657"/>
      <c r="M152" s="657"/>
      <c r="N152" s="657"/>
      <c r="O152" s="657"/>
      <c r="P152" s="657"/>
      <c r="Q152" s="657"/>
      <c r="R152" s="657"/>
      <c r="S152" s="657"/>
      <c r="T152" s="657"/>
      <c r="U152" s="657"/>
      <c r="V152" s="657"/>
      <c r="W152" s="657"/>
      <c r="X152" s="657"/>
      <c r="Y152" s="650"/>
      <c r="Z152" s="1222"/>
      <c r="AA152" s="1223"/>
      <c r="AB152" s="1223"/>
      <c r="AC152" s="1223"/>
      <c r="AD152" s="1223"/>
      <c r="AE152" s="1223"/>
      <c r="AF152" s="696"/>
      <c r="AG152" s="696"/>
      <c r="AH152" s="696"/>
      <c r="AI152" s="696"/>
      <c r="AJ152" s="696"/>
      <c r="AK152" s="696"/>
      <c r="AL152" s="696"/>
      <c r="AM152" s="696"/>
      <c r="AN152" s="696"/>
      <c r="AO152" s="696"/>
      <c r="AP152" s="696"/>
      <c r="AQ152" s="696"/>
      <c r="AR152" s="696"/>
      <c r="AS152" s="696"/>
      <c r="AT152" s="696"/>
      <c r="AU152" s="696"/>
      <c r="AV152" s="696"/>
      <c r="AW152" s="1200"/>
      <c r="AX152" s="698"/>
      <c r="AY152" s="657"/>
      <c r="AZ152" s="657"/>
      <c r="BA152" s="657"/>
      <c r="BB152" s="657"/>
      <c r="BC152" s="657"/>
      <c r="BD152" s="657"/>
      <c r="BE152" s="657"/>
      <c r="BF152" s="657"/>
      <c r="BG152" s="657"/>
      <c r="BH152" s="657"/>
      <c r="BI152" s="657"/>
      <c r="BJ152" s="657"/>
      <c r="BK152" s="657"/>
      <c r="BL152" s="657"/>
      <c r="BM152" s="657"/>
      <c r="BN152" s="657"/>
      <c r="BO152" s="657"/>
      <c r="BP152" s="657"/>
      <c r="BQ152" s="657"/>
      <c r="BR152" s="657"/>
      <c r="BS152" s="657"/>
      <c r="BT152" s="657"/>
      <c r="BU152" s="657"/>
      <c r="BV152" s="650"/>
      <c r="BW152" s="1222"/>
      <c r="BX152" s="1223"/>
      <c r="BY152" s="1223"/>
      <c r="BZ152" s="1223"/>
      <c r="CA152" s="1223"/>
      <c r="CB152" s="1223"/>
      <c r="CC152" s="696"/>
      <c r="CD152" s="696"/>
      <c r="CE152" s="696"/>
      <c r="CF152" s="696"/>
      <c r="CG152" s="696"/>
      <c r="CH152" s="696"/>
      <c r="CI152" s="696"/>
      <c r="CJ152" s="696"/>
      <c r="CK152" s="696"/>
      <c r="CL152" s="696"/>
      <c r="CM152" s="696"/>
      <c r="CN152" s="696"/>
      <c r="CO152" s="696"/>
      <c r="CP152" s="696"/>
      <c r="CQ152" s="696"/>
      <c r="CR152" s="696"/>
      <c r="CS152" s="697"/>
      <c r="CT152" s="1200"/>
      <c r="CU152" s="1199"/>
      <c r="CV152" s="698"/>
      <c r="CW152" s="657"/>
      <c r="CX152" s="657"/>
      <c r="CY152" s="657"/>
      <c r="CZ152" s="657"/>
      <c r="DA152" s="657"/>
      <c r="DB152" s="657"/>
      <c r="DC152" s="657"/>
      <c r="DD152" s="657"/>
      <c r="DE152" s="657"/>
      <c r="DF152" s="657"/>
      <c r="DG152" s="657"/>
      <c r="DH152" s="657"/>
      <c r="DI152" s="657"/>
      <c r="DJ152" s="657"/>
      <c r="DK152" s="657"/>
      <c r="DL152" s="657"/>
      <c r="DM152" s="657"/>
      <c r="DN152" s="657"/>
      <c r="DO152" s="657"/>
      <c r="DP152" s="657"/>
      <c r="DQ152" s="657"/>
      <c r="DR152" s="657"/>
      <c r="DS152" s="657"/>
      <c r="DT152" s="650"/>
      <c r="DU152" s="1222"/>
      <c r="DV152" s="1223"/>
      <c r="DW152" s="1223"/>
      <c r="DX152" s="1223"/>
      <c r="DY152" s="1223"/>
      <c r="DZ152" s="1223"/>
      <c r="EA152" s="696"/>
      <c r="EB152" s="696"/>
      <c r="EC152" s="696"/>
      <c r="ED152" s="696"/>
      <c r="EE152" s="696"/>
      <c r="EF152" s="696"/>
      <c r="EG152" s="696"/>
      <c r="EH152" s="696"/>
      <c r="EI152" s="696"/>
      <c r="EJ152" s="696"/>
      <c r="EK152" s="696"/>
      <c r="EL152" s="696"/>
      <c r="EM152" s="696"/>
      <c r="EN152" s="696"/>
      <c r="EO152" s="696"/>
      <c r="EP152" s="696"/>
      <c r="EQ152" s="696"/>
      <c r="ER152" s="1200"/>
      <c r="ES152" s="698"/>
      <c r="ET152" s="657"/>
      <c r="EU152" s="657"/>
      <c r="EV152" s="657"/>
      <c r="EW152" s="657"/>
      <c r="EX152" s="657"/>
      <c r="EY152" s="657"/>
      <c r="EZ152" s="657"/>
      <c r="FA152" s="657"/>
      <c r="FB152" s="657"/>
      <c r="FC152" s="657"/>
      <c r="FD152" s="657"/>
      <c r="FE152" s="657"/>
      <c r="FF152" s="657"/>
      <c r="FG152" s="657"/>
      <c r="FH152" s="657"/>
      <c r="FI152" s="657"/>
      <c r="FJ152" s="657"/>
      <c r="FK152" s="657"/>
      <c r="FL152" s="657"/>
      <c r="FM152" s="657"/>
      <c r="FN152" s="657"/>
      <c r="FO152" s="657"/>
      <c r="FP152" s="657"/>
      <c r="FQ152" s="650"/>
      <c r="FR152" s="1222"/>
      <c r="FS152" s="1223"/>
      <c r="FT152" s="1223"/>
      <c r="FU152" s="1223"/>
      <c r="FV152" s="1223"/>
      <c r="FW152" s="1223"/>
      <c r="FX152" s="696"/>
      <c r="FY152" s="696"/>
      <c r="FZ152" s="696"/>
      <c r="GA152" s="696"/>
      <c r="GB152" s="696"/>
      <c r="GC152" s="696"/>
      <c r="GD152" s="696"/>
      <c r="GE152" s="696"/>
      <c r="GF152" s="696"/>
      <c r="GG152" s="696"/>
      <c r="GH152" s="696"/>
      <c r="GI152" s="696"/>
      <c r="GJ152" s="696"/>
      <c r="GK152" s="696"/>
      <c r="GL152" s="696"/>
      <c r="GM152" s="696"/>
      <c r="GN152" s="697"/>
      <c r="GO152" s="1200"/>
    </row>
    <row r="153" spans="1:197" ht="12.75" customHeight="1" x14ac:dyDescent="0.2">
      <c r="A153" s="699"/>
      <c r="B153" s="680" t="str">
        <f>'Resumen Anual'!$C$50</f>
        <v>INSTRUCTOR DE VUELO</v>
      </c>
      <c r="C153" s="681"/>
      <c r="D153" s="681"/>
      <c r="E153" s="681"/>
      <c r="F153" s="681"/>
      <c r="G153" s="681"/>
      <c r="H153" s="681"/>
      <c r="I153" s="681"/>
      <c r="J153" s="681"/>
      <c r="K153" s="681"/>
      <c r="L153" s="681"/>
      <c r="M153" s="681"/>
      <c r="N153" s="681"/>
      <c r="O153" s="682" t="str">
        <f>'Resumen Anual'!$Q$50</f>
        <v>Nº VUELOS</v>
      </c>
      <c r="P153" s="683"/>
      <c r="Q153" s="683"/>
      <c r="R153" s="683"/>
      <c r="S153" s="683"/>
      <c r="T153" s="684"/>
      <c r="U153" s="675">
        <f>SUMIF('Bitácoras Anteriores'!$K$6,K112,'Bitácoras Anteriores'!$U$47)+SUMIF('Bitácoras Anteriores'!$K$59,$K$6,'Bitácoras Anteriores'!$U$100)+SUMIF('Bitácoras Anteriores'!$K$112,K112,'Bitácoras Anteriores'!$U$153)+SUMIF('Bitácoras Anteriores'!$K$165,K112,'Bitácoras Anteriores'!$U$206)+SUMIF('Bitácoras Anteriores'!$K$218,K112,'Bitácoras Anteriores'!$U$259)+SUMIF('Bitácoras Anteriores'!$K$271,K112,'Bitácoras Anteriores'!$U$312)+SUMIF('Bitácoras Anteriores'!$K$324,K112,'Bitácoras Anteriores'!$U$365)+SUMIF('Bitácoras Anteriores'!$BH$6,K112,'Bitácoras Anteriores'!$BR$47)+SUMIF('Bitácoras Anteriores'!$BH$59,$K$6,'Bitácoras Anteriores'!$BR$100)+SUMIF('Bitácoras Anteriores'!$BH$112,K112,'Bitácoras Anteriores'!$BR$153)+SUMIF('Bitácoras Anteriores'!$BH$165,K112,'Bitácoras Anteriores'!$BR$206)+SUMIF('Bitácoras Anteriores'!$BH$218,K112,'Bitácoras Anteriores'!$BR$259)+SUMIF('Bitácoras Anteriores'!$BH$271,K112,'Bitácoras Anteriores'!$BR$312)+SUMIF('Bitácoras Anteriores'!$BH$324,K112,'Bitácoras Anteriores'!$BR$365)+SUMIF('Bitácoras Anteriores'!$DF$6,K112,'Bitácoras Anteriores'!$DP$47)+SUMIF('Bitácoras Anteriores'!$DF$59,$K$6,'Bitácoras Anteriores'!$DP$100)+SUMIF('Bitácoras Anteriores'!$DF$112,K112,'Bitácoras Anteriores'!$DP$153)+SUMIF('Bitácoras Anteriores'!$DF$165,K112,'Bitácoras Anteriores'!$DP$206)+SUMIF('Bitácoras Anteriores'!$DF$218,K112,'Bitácoras Anteriores'!$DP$259)+SUMIF('Bitácoras Anteriores'!$DF$271,K112,'Bitácoras Anteriores'!$DP$312)+SUMIF('Bitácoras Anteriores'!$DF$324,K112,'Bitácoras Anteriores'!$DP$365)+SUMIF('Bitácoras Anteriores'!$FC$6,K112,'Bitácoras Anteriores'!$FM$47)+SUMIF('Bitácoras Anteriores'!$FC$59,$K$6,'Bitácoras Anteriores'!$FM$100)+SUMIF('Bitácoras Anteriores'!$FC$112,K112,'Bitácoras Anteriores'!$FM$153)+SUMIF('Bitácoras Anteriores'!$FC$165,K112,'Bitácoras Anteriores'!$FM$206)+SUMIF('Bitácoras Anteriores'!$FC$218,K112,'Bitácoras Anteriores'!$FM$259)+SUMIF('Bitácoras Anteriores'!$FC$271,K112,'Bitácoras Anteriores'!$FM$312)+SUMIF('Bitácoras Anteriores'!$FC$324,K112,'Bitácoras Anteriores'!$FM$365)+SUMIF('Resumen Anual'!$L$6,K112,'Resumen Anual'!$V$50)+SUMIF('Resumen Anual'!$L$64,K112,'Resumen Anual'!$V$108)+SUMIF('Resumen Anual'!$L$122,K112,'Resumen Anual'!$V$166)+SUMIF('Resumen Anual'!$L$180,K112,'Resumen Anual'!$V$224)+SUMIF('Resumen Anual'!$L$238,K112,'Resumen Anual'!$V$282)+SUMIF('Resumen Anual'!$L$296,K112,'Resumen Anual'!$V$340)+SUMIF('Resumen Anual'!$L$354,K112,'Resumen Anual'!$V$398)+SUMIF('Resumen Anual'!$L$412,K112,'Resumen Anual'!$V$456)+SUMIF('Resumen Anual'!$L$470,K112,'Resumen Anual'!$V$514)+SUMIF('Resumen Anual'!$L$528,K112,'Resumen Anual'!$V$572)+SUMIF('Resumen Anual'!$L$586,K112,'Resumen Anual'!$V$630)+SUMIF('Resumen Anual'!$L$644,K112,'Resumen Anual'!$V$688)+SUMIF('Resumen Anual'!$BI$6,K112,'Resumen Anual'!$BS$50)+SUMIF('Resumen Anual'!$BI$64,K112,'Resumen Anual'!$BS$108)+SUMIF('Resumen Anual'!$BI$122,K112,'Resumen Anual'!$BS$166)+SUMIF('Resumen Anual'!$BI$180,K112,'Resumen Anual'!$BS$224)+SUMIF('Resumen Anual'!$BI$238,K112,'Resumen Anual'!$BS$282)+SUMIF('Resumen Anual'!$BI$296,K112,'Resumen Anual'!$BS$340)+SUMIF('Resumen Anual'!$BI$354,K112,'Resumen Anual'!$BS$398)+SUMIF('Resumen Anual'!$BI$412,K112,'Resumen Anual'!$BS$456)+SUMIF('Resumen Anual'!$BI$470,K112,'Resumen Anual'!$BS$514)+SUMIF('Resumen Anual'!$BI$528,K112,'Resumen Anual'!$BS$572)+SUMIF('Resumen Anual'!$BI$586,K112,'Resumen Anual'!$BS$630)+SUMIF('Resumen Anual'!$BI$644,K112,'Resumen Anual'!$BS$688)+SUMIF('Resumen Anual'!$DH$6,K112,'Resumen Anual'!$DR$50)+SUMIF('Resumen Anual'!$DH$64,K112,'Resumen Anual'!$DR$108)+SUMIF('Resumen Anual'!$DH$122,K112,'Resumen Anual'!$DR$166)+SUMIF('Resumen Anual'!$DH$180,K112,'Resumen Anual'!$DR$224)+SUMIF('Resumen Anual'!$DH$238,K112,'Resumen Anual'!$DR$282)+SUMIF('Resumen Anual'!$DH$296,K112,'Resumen Anual'!$DR$340)+SUMIF('Resumen Anual'!$DH$354,K112,'Resumen Anual'!$DR$398)+SUMIF('Resumen Anual'!$DH$412,K112,'Resumen Anual'!$DR$456)+SUMIF('Resumen Anual'!$DH$470,K112,'Resumen Anual'!$DR$514)+SUMIF('Resumen Anual'!$DH$528,K112,'Resumen Anual'!$DR$572)+SUMIF('Resumen Anual'!$DH$586,K112,'Resumen Anual'!$DR$630)+SUMIF('Resumen Anual'!$FE$6,K112,'Resumen Anual'!$FO$50)+SUMIF('Resumen Anual'!$DH$644,K112,'Resumen Anual'!$DR$688)+SUMIF('Resumen Anual'!$FE$64,K112,'Resumen Anual'!$FO$108)+SUMIF('Resumen Anual'!$FE$122,K112,'Resumen Anual'!$FO$166)+SUMIF('Resumen Anual'!$FE$180,K112,'Resumen Anual'!$FO$224)+SUMIF('Resumen Anual'!$FE$238,K112,'Resumen Anual'!$FO$282)+SUMIF('Resumen Anual'!$FE$296,K112,'Resumen Anual'!$FO$340)+SUMIF('Resumen Anual'!$FE$354,K112,'Resumen Anual'!$FO$398)+SUMIF('Resumen Anual'!$FE$412,K112,'Resumen Anual'!$FO$456)+SUMIF('Resumen Anual'!$FE$470,K112,'Resumen Anual'!$FO$514)+SUMIF('Resumen Anual'!$FE$586,K112,'Resumen Anual'!$FO$630)+SUMIF('Resumen Anual'!$FE$528,K112,'Resumen Anual'!$FO$572)+SUMIF('Resumen Anual'!$FE$644,K112,'Resumen Anual'!$FO$688)</f>
        <v>0</v>
      </c>
      <c r="V153" s="676"/>
      <c r="W153" s="676"/>
      <c r="X153" s="677"/>
      <c r="Y153" s="632"/>
      <c r="Z153" s="1220" t="str">
        <f>IF(Portada!$A$1="www.fly-logics.com","MARCA",0)</f>
        <v>MARCA</v>
      </c>
      <c r="AA153" s="1221"/>
      <c r="AB153" s="1221"/>
      <c r="AC153" s="1221"/>
      <c r="AD153" s="1221"/>
      <c r="AE153" s="1221"/>
      <c r="AF153" s="660"/>
      <c r="AG153" s="660"/>
      <c r="AH153" s="660"/>
      <c r="AI153" s="660"/>
      <c r="AJ153" s="660"/>
      <c r="AK153" s="661"/>
      <c r="AL153" s="1220" t="str">
        <f>IF(Portada!$A$1="www.fly-logics.com","MODELO",0)</f>
        <v>MODELO</v>
      </c>
      <c r="AM153" s="1221"/>
      <c r="AN153" s="1221"/>
      <c r="AO153" s="1221"/>
      <c r="AP153" s="1221"/>
      <c r="AQ153" s="1221"/>
      <c r="AR153" s="664"/>
      <c r="AS153" s="660"/>
      <c r="AT153" s="660"/>
      <c r="AU153" s="660"/>
      <c r="AV153" s="660"/>
      <c r="AW153" s="1200"/>
      <c r="AX153" s="699"/>
      <c r="AY153" s="680" t="str">
        <f>'Resumen Anual'!$AZ$50</f>
        <v>INSTRUCTOR DE VUELO</v>
      </c>
      <c r="AZ153" s="681"/>
      <c r="BA153" s="681"/>
      <c r="BB153" s="681"/>
      <c r="BC153" s="681"/>
      <c r="BD153" s="681"/>
      <c r="BE153" s="681"/>
      <c r="BF153" s="681"/>
      <c r="BG153" s="681"/>
      <c r="BH153" s="681"/>
      <c r="BI153" s="681"/>
      <c r="BJ153" s="681"/>
      <c r="BK153" s="681"/>
      <c r="BL153" s="682" t="str">
        <f>'Resumen Anual'!$BN$50</f>
        <v>Nº VUELOS</v>
      </c>
      <c r="BM153" s="683"/>
      <c r="BN153" s="683"/>
      <c r="BO153" s="683"/>
      <c r="BP153" s="683"/>
      <c r="BQ153" s="684"/>
      <c r="BR153" s="675">
        <f>SUMIF('Bitácoras Anteriores'!$K$6,BH112,'Bitácoras Anteriores'!$U$47)+SUMIF('Bitácoras Anteriores'!$K$59,$K$6,'Bitácoras Anteriores'!$U$100)+SUMIF('Bitácoras Anteriores'!$K$112,BH112,'Bitácoras Anteriores'!$U$153)+SUMIF('Bitácoras Anteriores'!$K$165,BH112,'Bitácoras Anteriores'!$U$206)+SUMIF('Bitácoras Anteriores'!$K$218,BH112,'Bitácoras Anteriores'!$U$259)+SUMIF('Bitácoras Anteriores'!$K$271,BH112,'Bitácoras Anteriores'!$U$312)+SUMIF('Bitácoras Anteriores'!$K$324,BH112,'Bitácoras Anteriores'!$U$365)+SUMIF('Bitácoras Anteriores'!$BH$6,BH112,'Bitácoras Anteriores'!$BR$47)+SUMIF('Bitácoras Anteriores'!$BH$59,$K$6,'Bitácoras Anteriores'!$BR$100)+SUMIF('Bitácoras Anteriores'!$BH$112,BH112,'Bitácoras Anteriores'!$BR$153)+SUMIF('Bitácoras Anteriores'!$BH$165,BH112,'Bitácoras Anteriores'!$BR$206)+SUMIF('Bitácoras Anteriores'!$BH$218,BH112,'Bitácoras Anteriores'!$BR$259)+SUMIF('Bitácoras Anteriores'!$BH$271,BH112,'Bitácoras Anteriores'!$BR$312)+SUMIF('Bitácoras Anteriores'!$BH$324,BH112,'Bitácoras Anteriores'!$BR$365)+SUMIF('Bitácoras Anteriores'!$DF$6,BH112,'Bitácoras Anteriores'!$DP$47)+SUMIF('Bitácoras Anteriores'!$DF$59,$K$6,'Bitácoras Anteriores'!$DP$100)+SUMIF('Bitácoras Anteriores'!$DF$112,BH112,'Bitácoras Anteriores'!$DP$153)+SUMIF('Bitácoras Anteriores'!$DF$165,BH112,'Bitácoras Anteriores'!$DP$206)+SUMIF('Bitácoras Anteriores'!$DF$218,BH112,'Bitácoras Anteriores'!$DP$259)+SUMIF('Bitácoras Anteriores'!$DF$271,BH112,'Bitácoras Anteriores'!$DP$312)+SUMIF('Bitácoras Anteriores'!$DF$324,BH112,'Bitácoras Anteriores'!$DP$365)+SUMIF('Bitácoras Anteriores'!$FC$6,BH112,'Bitácoras Anteriores'!$FM$47)+SUMIF('Bitácoras Anteriores'!$FC$59,$K$6,'Bitácoras Anteriores'!$FM$100)+SUMIF('Bitácoras Anteriores'!$FC$112,BH112,'Bitácoras Anteriores'!$FM$153)+SUMIF('Bitácoras Anteriores'!$FC$165,BH112,'Bitácoras Anteriores'!$FM$206)+SUMIF('Bitácoras Anteriores'!$FC$218,BH112,'Bitácoras Anteriores'!$FM$259)+SUMIF('Bitácoras Anteriores'!$FC$271,BH112,'Bitácoras Anteriores'!$FM$312)+SUMIF('Bitácoras Anteriores'!$FC$324,BH112,'Bitácoras Anteriores'!$FM$365)+SUMIF('Resumen Anual'!$L$6,BH112,'Resumen Anual'!$V$50)+SUMIF('Resumen Anual'!$L$64,BH112,'Resumen Anual'!$V$108)+SUMIF('Resumen Anual'!$L$122,BH112,'Resumen Anual'!$V$166)+SUMIF('Resumen Anual'!$L$180,BH112,'Resumen Anual'!$V$224)+SUMIF('Resumen Anual'!$L$238,BH112,'Resumen Anual'!$V$282)+SUMIF('Resumen Anual'!$L$296,BH112,'Resumen Anual'!$V$340)+SUMIF('Resumen Anual'!$L$354,BH112,'Resumen Anual'!$V$398)+SUMIF('Resumen Anual'!$L$412,BH112,'Resumen Anual'!$V$456)+SUMIF('Resumen Anual'!$L$470,BH112,'Resumen Anual'!$V$514)+SUMIF('Resumen Anual'!$L$528,BH112,'Resumen Anual'!$V$572)+SUMIF('Resumen Anual'!$L$586,BH112,'Resumen Anual'!$V$630)+SUMIF('Resumen Anual'!$L$644,BH112,'Resumen Anual'!$V$688)+SUMIF('Resumen Anual'!$BI$6,BH112,'Resumen Anual'!$BS$50)+SUMIF('Resumen Anual'!$BI$64,BH112,'Resumen Anual'!$BS$108)+SUMIF('Resumen Anual'!$BI$122,BH112,'Resumen Anual'!$BS$166)+SUMIF('Resumen Anual'!$BI$180,BH112,'Resumen Anual'!$BS$224)+SUMIF('Resumen Anual'!$BI$238,BH112,'Resumen Anual'!$BS$282)+SUMIF('Resumen Anual'!$BI$296,BH112,'Resumen Anual'!$BS$340)+SUMIF('Resumen Anual'!$BI$354,BH112,'Resumen Anual'!$BS$398)+SUMIF('Resumen Anual'!$BI$412,BH112,'Resumen Anual'!$BS$456)+SUMIF('Resumen Anual'!$BI$470,BH112,'Resumen Anual'!$BS$514)+SUMIF('Resumen Anual'!$BI$528,BH112,'Resumen Anual'!$BS$572)+SUMIF('Resumen Anual'!$BI$586,BH112,'Resumen Anual'!$BS$630)+SUMIF('Resumen Anual'!$BI$644,BH112,'Resumen Anual'!$BS$688)+SUMIF('Resumen Anual'!$DH$6,BH112,'Resumen Anual'!$DR$50)+SUMIF('Resumen Anual'!$DH$64,BH112,'Resumen Anual'!$DR$108)+SUMIF('Resumen Anual'!$DH$122,BH112,'Resumen Anual'!$DR$166)+SUMIF('Resumen Anual'!$DH$180,BH112,'Resumen Anual'!$DR$224)+SUMIF('Resumen Anual'!$DH$238,BH112,'Resumen Anual'!$DR$282)+SUMIF('Resumen Anual'!$DH$296,BH112,'Resumen Anual'!$DR$340)+SUMIF('Resumen Anual'!$DH$354,BH112,'Resumen Anual'!$DR$398)+SUMIF('Resumen Anual'!$DH$412,BH112,'Resumen Anual'!$DR$456)+SUMIF('Resumen Anual'!$DH$470,BH112,'Resumen Anual'!$DR$514)+SUMIF('Resumen Anual'!$DH$528,BH112,'Resumen Anual'!$DR$572)+SUMIF('Resumen Anual'!$DH$586,BH112,'Resumen Anual'!$DR$630)+SUMIF('Resumen Anual'!$FE$6,BH112,'Resumen Anual'!$FO$50)+SUMIF('Resumen Anual'!$DH$644,BH112,'Resumen Anual'!$DR$688)+SUMIF('Resumen Anual'!$FE$64,BH112,'Resumen Anual'!$FO$108)+SUMIF('Resumen Anual'!$FE$122,BH112,'Resumen Anual'!$FO$166)+SUMIF('Resumen Anual'!$FE$180,BH112,'Resumen Anual'!$FO$224)+SUMIF('Resumen Anual'!$FE$238,BH112,'Resumen Anual'!$FO$282)+SUMIF('Resumen Anual'!$FE$296,BH112,'Resumen Anual'!$FO$340)+SUMIF('Resumen Anual'!$FE$354,BH112,'Resumen Anual'!$FO$398)+SUMIF('Resumen Anual'!$FE$412,BH112,'Resumen Anual'!$FO$456)+SUMIF('Resumen Anual'!$FE$470,BH112,'Resumen Anual'!$FO$514)+SUMIF('Resumen Anual'!$FE$586,BH112,'Resumen Anual'!$FO$630)+SUMIF('Resumen Anual'!$FE$528,BH112,'Resumen Anual'!$FO$572)+SUMIF('Resumen Anual'!$FE$644,BH112,'Resumen Anual'!$FO$688)</f>
        <v>0</v>
      </c>
      <c r="BS153" s="676"/>
      <c r="BT153" s="676"/>
      <c r="BU153" s="677"/>
      <c r="BV153" s="632"/>
      <c r="BW153" s="1220" t="str">
        <f>IF(Portada!$A$1="www.fly-logics.com","MARCA",0)</f>
        <v>MARCA</v>
      </c>
      <c r="BX153" s="1221"/>
      <c r="BY153" s="1221"/>
      <c r="BZ153" s="1221"/>
      <c r="CA153" s="1221"/>
      <c r="CB153" s="1221"/>
      <c r="CC153" s="660"/>
      <c r="CD153" s="660"/>
      <c r="CE153" s="660"/>
      <c r="CF153" s="660"/>
      <c r="CG153" s="660"/>
      <c r="CH153" s="661"/>
      <c r="CI153" s="1220" t="str">
        <f>IF(Portada!$A$1="www.fly-logics.com","MODELO",0)</f>
        <v>MODELO</v>
      </c>
      <c r="CJ153" s="1221"/>
      <c r="CK153" s="1221"/>
      <c r="CL153" s="1221"/>
      <c r="CM153" s="1221"/>
      <c r="CN153" s="1221"/>
      <c r="CO153" s="664"/>
      <c r="CP153" s="660"/>
      <c r="CQ153" s="660"/>
      <c r="CR153" s="660"/>
      <c r="CS153" s="661"/>
      <c r="CT153" s="1200"/>
      <c r="CU153" s="1199"/>
      <c r="CV153" s="699"/>
      <c r="CW153" s="680" t="str">
        <f>'Resumen Anual'!$CY$50</f>
        <v>INSTRUCTOR DE VUELO</v>
      </c>
      <c r="CX153" s="681"/>
      <c r="CY153" s="681"/>
      <c r="CZ153" s="681"/>
      <c r="DA153" s="681"/>
      <c r="DB153" s="681"/>
      <c r="DC153" s="681"/>
      <c r="DD153" s="681"/>
      <c r="DE153" s="681"/>
      <c r="DF153" s="681"/>
      <c r="DG153" s="681"/>
      <c r="DH153" s="681"/>
      <c r="DI153" s="681"/>
      <c r="DJ153" s="682" t="str">
        <f>'Resumen Anual'!$DM$50</f>
        <v>Nº VUELOS</v>
      </c>
      <c r="DK153" s="683"/>
      <c r="DL153" s="683"/>
      <c r="DM153" s="683"/>
      <c r="DN153" s="683"/>
      <c r="DO153" s="684"/>
      <c r="DP153" s="675">
        <f>SUMIF('Bitácoras Anteriores'!$K$6,DF112,'Bitácoras Anteriores'!$U$47)+SUMIF('Bitácoras Anteriores'!$K$59,$K$6,'Bitácoras Anteriores'!$U$100)+SUMIF('Bitácoras Anteriores'!$K$112,DF112,'Bitácoras Anteriores'!$U$153)+SUMIF('Bitácoras Anteriores'!$K$165,DF112,'Bitácoras Anteriores'!$U$206)+SUMIF('Bitácoras Anteriores'!$K$218,DF112,'Bitácoras Anteriores'!$U$259)+SUMIF('Bitácoras Anteriores'!$K$271,DF112,'Bitácoras Anteriores'!$U$312)+SUMIF('Bitácoras Anteriores'!$K$324,DF112,'Bitácoras Anteriores'!$U$365)+SUMIF('Bitácoras Anteriores'!$BH$6,DF112,'Bitácoras Anteriores'!$BR$47)+SUMIF('Bitácoras Anteriores'!$BH$59,$K$6,'Bitácoras Anteriores'!$BR$100)+SUMIF('Bitácoras Anteriores'!$BH$112,DF112,'Bitácoras Anteriores'!$BR$153)+SUMIF('Bitácoras Anteriores'!$BH$165,DF112,'Bitácoras Anteriores'!$BR$206)+SUMIF('Bitácoras Anteriores'!$BH$218,DF112,'Bitácoras Anteriores'!$BR$259)+SUMIF('Bitácoras Anteriores'!$BH$271,DF112,'Bitácoras Anteriores'!$BR$312)+SUMIF('Bitácoras Anteriores'!$BH$324,DF112,'Bitácoras Anteriores'!$BR$365)+SUMIF('Bitácoras Anteriores'!$DF$6,DF112,'Bitácoras Anteriores'!$DP$47)+SUMIF('Bitácoras Anteriores'!$DF$59,$K$6,'Bitácoras Anteriores'!$DP$100)+SUMIF('Bitácoras Anteriores'!$DF$112,DF112,'Bitácoras Anteriores'!$DP$153)+SUMIF('Bitácoras Anteriores'!$DF$165,DF112,'Bitácoras Anteriores'!$DP$206)+SUMIF('Bitácoras Anteriores'!$DF$218,DF112,'Bitácoras Anteriores'!$DP$259)+SUMIF('Bitácoras Anteriores'!$DF$271,DF112,'Bitácoras Anteriores'!$DP$312)+SUMIF('Bitácoras Anteriores'!$DF$324,DF112,'Bitácoras Anteriores'!$DP$365)+SUMIF('Bitácoras Anteriores'!$FC$6,DF112,'Bitácoras Anteriores'!$FM$47)+SUMIF('Bitácoras Anteriores'!$FC$59,$K$6,'Bitácoras Anteriores'!$FM$100)+SUMIF('Bitácoras Anteriores'!$FC$112,DF112,'Bitácoras Anteriores'!$FM$153)+SUMIF('Bitácoras Anteriores'!$FC$165,DF112,'Bitácoras Anteriores'!$FM$206)+SUMIF('Bitácoras Anteriores'!$FC$218,DF112,'Bitácoras Anteriores'!$FM$259)+SUMIF('Bitácoras Anteriores'!$FC$271,DF112,'Bitácoras Anteriores'!$FM$312)+SUMIF('Bitácoras Anteriores'!$FC$324,DF112,'Bitácoras Anteriores'!$FM$365)+SUMIF('Resumen Anual'!$L$6,DF112,'Resumen Anual'!$V$50)+SUMIF('Resumen Anual'!$L$64,DF112,'Resumen Anual'!$V$108)+SUMIF('Resumen Anual'!$L$122,DF112,'Resumen Anual'!$V$166)+SUMIF('Resumen Anual'!$L$180,DF112,'Resumen Anual'!$V$224)+SUMIF('Resumen Anual'!$L$238,DF112,'Resumen Anual'!$V$282)+SUMIF('Resumen Anual'!$L$296,DF112,'Resumen Anual'!$V$340)+SUMIF('Resumen Anual'!$L$354,DF112,'Resumen Anual'!$V$398)+SUMIF('Resumen Anual'!$L$412,DF112,'Resumen Anual'!$V$456)+SUMIF('Resumen Anual'!$L$470,DF112,'Resumen Anual'!$V$514)+SUMIF('Resumen Anual'!$L$528,DF112,'Resumen Anual'!$V$572)+SUMIF('Resumen Anual'!$L$586,DF112,'Resumen Anual'!$V$630)+SUMIF('Resumen Anual'!$L$644,DF112,'Resumen Anual'!$V$688)+SUMIF('Resumen Anual'!$BI$6,DF112,'Resumen Anual'!$BS$50)+SUMIF('Resumen Anual'!$BI$64,DF112,'Resumen Anual'!$BS$108)+SUMIF('Resumen Anual'!$BI$122,DF112,'Resumen Anual'!$BS$166)+SUMIF('Resumen Anual'!$BI$180,DF112,'Resumen Anual'!$BS$224)+SUMIF('Resumen Anual'!$BI$238,DF112,'Resumen Anual'!$BS$282)+SUMIF('Resumen Anual'!$BI$296,DF112,'Resumen Anual'!$BS$340)+SUMIF('Resumen Anual'!$BI$354,DF112,'Resumen Anual'!$BS$398)+SUMIF('Resumen Anual'!$BI$412,DF112,'Resumen Anual'!$BS$456)+SUMIF('Resumen Anual'!$BI$470,DF112,'Resumen Anual'!$BS$514)+SUMIF('Resumen Anual'!$BI$528,DF112,'Resumen Anual'!$BS$572)+SUMIF('Resumen Anual'!$BI$586,DF112,'Resumen Anual'!$BS$630)+SUMIF('Resumen Anual'!$BI$644,DF112,'Resumen Anual'!$BS$688)+SUMIF('Resumen Anual'!$DH$6,DF112,'Resumen Anual'!$DR$50)+SUMIF('Resumen Anual'!$DH$64,DF112,'Resumen Anual'!$DR$108)+SUMIF('Resumen Anual'!$DH$122,DF112,'Resumen Anual'!$DR$166)+SUMIF('Resumen Anual'!$DH$180,DF112,'Resumen Anual'!$DR$224)+SUMIF('Resumen Anual'!$DH$238,DF112,'Resumen Anual'!$DR$282)+SUMIF('Resumen Anual'!$DH$296,DF112,'Resumen Anual'!$DR$340)+SUMIF('Resumen Anual'!$DH$354,DF112,'Resumen Anual'!$DR$398)+SUMIF('Resumen Anual'!$DH$412,DF112,'Resumen Anual'!$DR$456)+SUMIF('Resumen Anual'!$DH$470,DF112,'Resumen Anual'!$DR$514)+SUMIF('Resumen Anual'!$DH$528,DF112,'Resumen Anual'!$DR$572)+SUMIF('Resumen Anual'!$DH$586,DF112,'Resumen Anual'!$DR$630)+SUMIF('Resumen Anual'!$FE$6,DF112,'Resumen Anual'!$FO$50)+SUMIF('Resumen Anual'!$DH$644,DF112,'Resumen Anual'!$DR$688)+SUMIF('Resumen Anual'!$FE$64,DF112,'Resumen Anual'!$FO$108)+SUMIF('Resumen Anual'!$FE$122,DF112,'Resumen Anual'!$FO$166)+SUMIF('Resumen Anual'!$FE$180,DF112,'Resumen Anual'!$FO$224)+SUMIF('Resumen Anual'!$FE$238,DF112,'Resumen Anual'!$FO$282)+SUMIF('Resumen Anual'!$FE$296,DF112,'Resumen Anual'!$FO$340)+SUMIF('Resumen Anual'!$FE$354,DF112,'Resumen Anual'!$FO$398)+SUMIF('Resumen Anual'!$FE$412,DF112,'Resumen Anual'!$FO$456)+SUMIF('Resumen Anual'!$FE$470,DF112,'Resumen Anual'!$FO$514)+SUMIF('Resumen Anual'!$FE$586,DF112,'Resumen Anual'!$FO$630)+SUMIF('Resumen Anual'!$FE$528,DF112,'Resumen Anual'!$FO$572)+SUMIF('Resumen Anual'!$FE$644,DF112,'Resumen Anual'!$FO$688)</f>
        <v>0</v>
      </c>
      <c r="DQ153" s="676"/>
      <c r="DR153" s="676"/>
      <c r="DS153" s="677"/>
      <c r="DT153" s="632"/>
      <c r="DU153" s="1220" t="str">
        <f>IF(Portada!$A$1="www.fly-logics.com","MARCA",0)</f>
        <v>MARCA</v>
      </c>
      <c r="DV153" s="1221"/>
      <c r="DW153" s="1221"/>
      <c r="DX153" s="1221"/>
      <c r="DY153" s="1221"/>
      <c r="DZ153" s="1221"/>
      <c r="EA153" s="660"/>
      <c r="EB153" s="660"/>
      <c r="EC153" s="660"/>
      <c r="ED153" s="660"/>
      <c r="EE153" s="660"/>
      <c r="EF153" s="661"/>
      <c r="EG153" s="1220" t="str">
        <f>IF(Portada!$A$1="www.fly-logics.com","MODELO",0)</f>
        <v>MODELO</v>
      </c>
      <c r="EH153" s="1221"/>
      <c r="EI153" s="1221"/>
      <c r="EJ153" s="1221"/>
      <c r="EK153" s="1221"/>
      <c r="EL153" s="1221"/>
      <c r="EM153" s="664"/>
      <c r="EN153" s="660"/>
      <c r="EO153" s="660"/>
      <c r="EP153" s="660"/>
      <c r="EQ153" s="660"/>
      <c r="ER153" s="1200"/>
      <c r="ES153" s="699"/>
      <c r="ET153" s="680" t="str">
        <f>'Resumen Anual'!$EV$50</f>
        <v>INSTRUCTOR DE VUELO</v>
      </c>
      <c r="EU153" s="681"/>
      <c r="EV153" s="681"/>
      <c r="EW153" s="681"/>
      <c r="EX153" s="681"/>
      <c r="EY153" s="681"/>
      <c r="EZ153" s="681"/>
      <c r="FA153" s="681"/>
      <c r="FB153" s="681"/>
      <c r="FC153" s="681"/>
      <c r="FD153" s="681"/>
      <c r="FE153" s="681"/>
      <c r="FF153" s="681"/>
      <c r="FG153" s="682" t="str">
        <f>'Resumen Anual'!$FJ$50</f>
        <v>Nº VUELOS</v>
      </c>
      <c r="FH153" s="683"/>
      <c r="FI153" s="683"/>
      <c r="FJ153" s="683"/>
      <c r="FK153" s="683"/>
      <c r="FL153" s="684"/>
      <c r="FM153" s="675">
        <f>SUMIF('Bitácoras Anteriores'!$K$6,FC112,'Bitácoras Anteriores'!$U$47)+SUMIF('Bitácoras Anteriores'!$K$59,$K$6,'Bitácoras Anteriores'!$U$100)+SUMIF('Bitácoras Anteriores'!$K$112,FC112,'Bitácoras Anteriores'!$U$153)+SUMIF('Bitácoras Anteriores'!$K$165,FC112,'Bitácoras Anteriores'!$U$206)+SUMIF('Bitácoras Anteriores'!$K$218,FC112,'Bitácoras Anteriores'!$U$259)+SUMIF('Bitácoras Anteriores'!$K$271,FC112,'Bitácoras Anteriores'!$U$312)+SUMIF('Bitácoras Anteriores'!$K$324,FC112,'Bitácoras Anteriores'!$U$365)+SUMIF('Bitácoras Anteriores'!$BH$6,FC112,'Bitácoras Anteriores'!$BR$47)+SUMIF('Bitácoras Anteriores'!$BH$59,$K$6,'Bitácoras Anteriores'!$BR$100)+SUMIF('Bitácoras Anteriores'!$BH$112,FC112,'Bitácoras Anteriores'!$BR$153)+SUMIF('Bitácoras Anteriores'!$BH$165,FC112,'Bitácoras Anteriores'!$BR$206)+SUMIF('Bitácoras Anteriores'!$BH$218,FC112,'Bitácoras Anteriores'!$BR$259)+SUMIF('Bitácoras Anteriores'!$BH$271,FC112,'Bitácoras Anteriores'!$BR$312)+SUMIF('Bitácoras Anteriores'!$BH$324,FC112,'Bitácoras Anteriores'!$BR$365)+SUMIF('Bitácoras Anteriores'!$DF$6,FC112,'Bitácoras Anteriores'!$DP$47)+SUMIF('Bitácoras Anteriores'!$DF$59,$K$6,'Bitácoras Anteriores'!$DP$100)+SUMIF('Bitácoras Anteriores'!$DF$112,FC112,'Bitácoras Anteriores'!$DP$153)+SUMIF('Bitácoras Anteriores'!$DF$165,FC112,'Bitácoras Anteriores'!$DP$206)+SUMIF('Bitácoras Anteriores'!$DF$218,FC112,'Bitácoras Anteriores'!$DP$259)+SUMIF('Bitácoras Anteriores'!$DF$271,FC112,'Bitácoras Anteriores'!$DP$312)+SUMIF('Bitácoras Anteriores'!$DF$324,FC112,'Bitácoras Anteriores'!$DP$365)+SUMIF('Bitácoras Anteriores'!$FC$6,FC112,'Bitácoras Anteriores'!$FM$47)+SUMIF('Bitácoras Anteriores'!$FC$59,$K$6,'Bitácoras Anteriores'!$FM$100)+SUMIF('Bitácoras Anteriores'!$FC$112,FC112,'Bitácoras Anteriores'!$FM$153)+SUMIF('Bitácoras Anteriores'!$FC$165,FC112,'Bitácoras Anteriores'!$FM$206)+SUMIF('Bitácoras Anteriores'!$FC$218,FC112,'Bitácoras Anteriores'!$FM$259)+SUMIF('Bitácoras Anteriores'!$FC$271,FC112,'Bitácoras Anteriores'!$FM$312)+SUMIF('Bitácoras Anteriores'!$FC$324,FC112,'Bitácoras Anteriores'!$FM$365)+SUMIF('Resumen Anual'!$L$6,FC112,'Resumen Anual'!$V$50)+SUMIF('Resumen Anual'!$L$64,FC112,'Resumen Anual'!$V$108)+SUMIF('Resumen Anual'!$L$122,FC112,'Resumen Anual'!$V$166)+SUMIF('Resumen Anual'!$L$180,FC112,'Resumen Anual'!$V$224)+SUMIF('Resumen Anual'!$L$238,FC112,'Resumen Anual'!$V$282)+SUMIF('Resumen Anual'!$L$296,FC112,'Resumen Anual'!$V$340)+SUMIF('Resumen Anual'!$L$354,FC112,'Resumen Anual'!$V$398)+SUMIF('Resumen Anual'!$L$412,FC112,'Resumen Anual'!$V$456)+SUMIF('Resumen Anual'!$L$470,FC112,'Resumen Anual'!$V$514)+SUMIF('Resumen Anual'!$L$528,FC112,'Resumen Anual'!$V$572)+SUMIF('Resumen Anual'!$L$586,FC112,'Resumen Anual'!$V$630)+SUMIF('Resumen Anual'!$L$644,FC112,'Resumen Anual'!$V$688)+SUMIF('Resumen Anual'!$BI$6,FC112,'Resumen Anual'!$BS$50)+SUMIF('Resumen Anual'!$BI$64,FC112,'Resumen Anual'!$BS$108)+SUMIF('Resumen Anual'!$BI$122,FC112,'Resumen Anual'!$BS$166)+SUMIF('Resumen Anual'!$BI$180,FC112,'Resumen Anual'!$BS$224)+SUMIF('Resumen Anual'!$BI$238,FC112,'Resumen Anual'!$BS$282)+SUMIF('Resumen Anual'!$BI$296,FC112,'Resumen Anual'!$BS$340)+SUMIF('Resumen Anual'!$BI$354,FC112,'Resumen Anual'!$BS$398)+SUMIF('Resumen Anual'!$BI$412,FC112,'Resumen Anual'!$BS$456)+SUMIF('Resumen Anual'!$BI$470,FC112,'Resumen Anual'!$BS$514)+SUMIF('Resumen Anual'!$BI$528,FC112,'Resumen Anual'!$BS$572)+SUMIF('Resumen Anual'!$BI$586,FC112,'Resumen Anual'!$BS$630)+SUMIF('Resumen Anual'!$BI$644,FC112,'Resumen Anual'!$BS$688)+SUMIF('Resumen Anual'!$DH$6,FC112,'Resumen Anual'!$DR$50)+SUMIF('Resumen Anual'!$DH$64,FC112,'Resumen Anual'!$DR$108)+SUMIF('Resumen Anual'!$DH$122,FC112,'Resumen Anual'!$DR$166)+SUMIF('Resumen Anual'!$DH$180,FC112,'Resumen Anual'!$DR$224)+SUMIF('Resumen Anual'!$DH$238,FC112,'Resumen Anual'!$DR$282)+SUMIF('Resumen Anual'!$DH$296,FC112,'Resumen Anual'!$DR$340)+SUMIF('Resumen Anual'!$DH$354,FC112,'Resumen Anual'!$DR$398)+SUMIF('Resumen Anual'!$DH$412,FC112,'Resumen Anual'!$DR$456)+SUMIF('Resumen Anual'!$DH$470,FC112,'Resumen Anual'!$DR$514)+SUMIF('Resumen Anual'!$DH$528,FC112,'Resumen Anual'!$DR$572)+SUMIF('Resumen Anual'!$DH$586,FC112,'Resumen Anual'!$DR$630)+SUMIF('Resumen Anual'!$FE$6,FC112,'Resumen Anual'!$FO$50)+SUMIF('Resumen Anual'!$DH$644,FC112,'Resumen Anual'!$DR$688)+SUMIF('Resumen Anual'!$FE$64,FC112,'Resumen Anual'!$FO$108)+SUMIF('Resumen Anual'!$FE$122,FC112,'Resumen Anual'!$FO$166)+SUMIF('Resumen Anual'!$FE$180,FC112,'Resumen Anual'!$FO$224)+SUMIF('Resumen Anual'!$FE$238,FC112,'Resumen Anual'!$FO$282)+SUMIF('Resumen Anual'!$FE$296,FC112,'Resumen Anual'!$FO$340)+SUMIF('Resumen Anual'!$FE$354,FC112,'Resumen Anual'!$FO$398)+SUMIF('Resumen Anual'!$FE$412,FC112,'Resumen Anual'!$FO$456)+SUMIF('Resumen Anual'!$FE$470,FC112,'Resumen Anual'!$FO$514)+SUMIF('Resumen Anual'!$FE$586,FC112,'Resumen Anual'!$FO$630)+SUMIF('Resumen Anual'!$FE$528,FC112,'Resumen Anual'!$FO$572)+SUMIF('Resumen Anual'!$FE$644,FC112,'Resumen Anual'!$FO$688)</f>
        <v>0</v>
      </c>
      <c r="FN153" s="676"/>
      <c r="FO153" s="676"/>
      <c r="FP153" s="677"/>
      <c r="FQ153" s="632"/>
      <c r="FR153" s="1220" t="str">
        <f>IF(Portada!$A$1="www.fly-logics.com","MARCA",0)</f>
        <v>MARCA</v>
      </c>
      <c r="FS153" s="1221"/>
      <c r="FT153" s="1221"/>
      <c r="FU153" s="1221"/>
      <c r="FV153" s="1221"/>
      <c r="FW153" s="1221"/>
      <c r="FX153" s="660"/>
      <c r="FY153" s="660"/>
      <c r="FZ153" s="660"/>
      <c r="GA153" s="660"/>
      <c r="GB153" s="660"/>
      <c r="GC153" s="661"/>
      <c r="GD153" s="1220" t="str">
        <f>IF(Portada!$A$1="www.fly-logics.com","MODELO",0)</f>
        <v>MODELO</v>
      </c>
      <c r="GE153" s="1221"/>
      <c r="GF153" s="1221"/>
      <c r="GG153" s="1221"/>
      <c r="GH153" s="1221"/>
      <c r="GI153" s="1221"/>
      <c r="GJ153" s="664"/>
      <c r="GK153" s="660"/>
      <c r="GL153" s="660"/>
      <c r="GM153" s="660"/>
      <c r="GN153" s="661"/>
      <c r="GO153" s="1200"/>
    </row>
    <row r="154" spans="1:197" ht="3.75" customHeight="1" x14ac:dyDescent="0.2">
      <c r="A154" s="699"/>
      <c r="B154" s="6"/>
      <c r="C154" s="6"/>
      <c r="D154" s="6"/>
      <c r="E154" s="6"/>
      <c r="F154" s="6"/>
      <c r="G154" s="6"/>
      <c r="H154" s="6"/>
      <c r="I154" s="6"/>
      <c r="J154" s="6"/>
      <c r="K154" s="6"/>
      <c r="L154" s="6"/>
      <c r="M154" s="6"/>
      <c r="N154" s="6"/>
      <c r="O154" s="6"/>
      <c r="P154" s="6"/>
      <c r="Q154" s="6"/>
      <c r="R154" s="6"/>
      <c r="S154" s="6"/>
      <c r="T154" s="6"/>
      <c r="U154" s="6"/>
      <c r="V154" s="6"/>
      <c r="W154" s="6"/>
      <c r="X154" s="6"/>
      <c r="Y154" s="632"/>
      <c r="Z154" s="1222"/>
      <c r="AA154" s="1223"/>
      <c r="AB154" s="1223"/>
      <c r="AC154" s="1223"/>
      <c r="AD154" s="1223"/>
      <c r="AE154" s="1223"/>
      <c r="AF154" s="662"/>
      <c r="AG154" s="662"/>
      <c r="AH154" s="662"/>
      <c r="AI154" s="662"/>
      <c r="AJ154" s="662"/>
      <c r="AK154" s="663"/>
      <c r="AL154" s="1222"/>
      <c r="AM154" s="1223"/>
      <c r="AN154" s="1223"/>
      <c r="AO154" s="1223"/>
      <c r="AP154" s="1223"/>
      <c r="AQ154" s="1223"/>
      <c r="AR154" s="665"/>
      <c r="AS154" s="662"/>
      <c r="AT154" s="662"/>
      <c r="AU154" s="662"/>
      <c r="AV154" s="662"/>
      <c r="AW154" s="1200"/>
      <c r="AX154" s="699"/>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32"/>
      <c r="BW154" s="1222"/>
      <c r="BX154" s="1223"/>
      <c r="BY154" s="1223"/>
      <c r="BZ154" s="1223"/>
      <c r="CA154" s="1223"/>
      <c r="CB154" s="1223"/>
      <c r="CC154" s="662"/>
      <c r="CD154" s="662"/>
      <c r="CE154" s="662"/>
      <c r="CF154" s="662"/>
      <c r="CG154" s="662"/>
      <c r="CH154" s="663"/>
      <c r="CI154" s="1222"/>
      <c r="CJ154" s="1223"/>
      <c r="CK154" s="1223"/>
      <c r="CL154" s="1223"/>
      <c r="CM154" s="1223"/>
      <c r="CN154" s="1223"/>
      <c r="CO154" s="665"/>
      <c r="CP154" s="662"/>
      <c r="CQ154" s="662"/>
      <c r="CR154" s="662"/>
      <c r="CS154" s="663"/>
      <c r="CT154" s="1200"/>
      <c r="CU154" s="1199"/>
      <c r="CV154" s="699"/>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32"/>
      <c r="DU154" s="1222"/>
      <c r="DV154" s="1223"/>
      <c r="DW154" s="1223"/>
      <c r="DX154" s="1223"/>
      <c r="DY154" s="1223"/>
      <c r="DZ154" s="1223"/>
      <c r="EA154" s="662"/>
      <c r="EB154" s="662"/>
      <c r="EC154" s="662"/>
      <c r="ED154" s="662"/>
      <c r="EE154" s="662"/>
      <c r="EF154" s="663"/>
      <c r="EG154" s="1222"/>
      <c r="EH154" s="1223"/>
      <c r="EI154" s="1223"/>
      <c r="EJ154" s="1223"/>
      <c r="EK154" s="1223"/>
      <c r="EL154" s="1223"/>
      <c r="EM154" s="665"/>
      <c r="EN154" s="662"/>
      <c r="EO154" s="662"/>
      <c r="EP154" s="662"/>
      <c r="EQ154" s="662"/>
      <c r="ER154" s="1200"/>
      <c r="ES154" s="699"/>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32"/>
      <c r="FR154" s="1222"/>
      <c r="FS154" s="1223"/>
      <c r="FT154" s="1223"/>
      <c r="FU154" s="1223"/>
      <c r="FV154" s="1223"/>
      <c r="FW154" s="1223"/>
      <c r="FX154" s="662"/>
      <c r="FY154" s="662"/>
      <c r="FZ154" s="662"/>
      <c r="GA154" s="662"/>
      <c r="GB154" s="662"/>
      <c r="GC154" s="663"/>
      <c r="GD154" s="1222"/>
      <c r="GE154" s="1223"/>
      <c r="GF154" s="1223"/>
      <c r="GG154" s="1223"/>
      <c r="GH154" s="1223"/>
      <c r="GI154" s="1223"/>
      <c r="GJ154" s="665"/>
      <c r="GK154" s="662"/>
      <c r="GL154" s="662"/>
      <c r="GM154" s="662"/>
      <c r="GN154" s="663"/>
      <c r="GO154" s="1200"/>
    </row>
    <row r="155" spans="1:197" ht="12.75" customHeight="1" x14ac:dyDescent="0.25">
      <c r="A155" s="699"/>
      <c r="B155" s="678" t="str">
        <f>'Resumen Anual'!$C$53</f>
        <v>HORAS</v>
      </c>
      <c r="C155" s="678"/>
      <c r="D155" s="678"/>
      <c r="E155" s="678"/>
      <c r="F155" s="659">
        <f>SUMIF('Bitácoras Anteriores'!$K$6,K112,'Bitácoras Anteriores'!$F$49)+SUMIF('Bitácoras Anteriores'!$K$59,$K$6,'Bitácoras Anteriores'!$F$102)+SUMIF('Bitácoras Anteriores'!$K$112,K112,'Bitácoras Anteriores'!$F$155)+SUMIF('Bitácoras Anteriores'!$K$165,K112,'Bitácoras Anteriores'!$F$208)+SUMIF('Bitácoras Anteriores'!$K$218,K112,'Bitácoras Anteriores'!$F$261)+SUMIF('Bitácoras Anteriores'!$K$271,K112,'Bitácoras Anteriores'!$F$314)+SUMIF('Bitácoras Anteriores'!$K$324,K112,'Bitácoras Anteriores'!$F$367)+SUMIF('Bitácoras Anteriores'!$BH$6,K112,'Bitácoras Anteriores'!$BC$49)+SUMIF('Bitácoras Anteriores'!$BH$59,$K$6,'Bitácoras Anteriores'!$BC$102)+SUMIF('Bitácoras Anteriores'!$BH$112,K112,'Bitácoras Anteriores'!$BC$155)+SUMIF('Bitácoras Anteriores'!$BH$165,K112,'Bitácoras Anteriores'!$BC$208)+SUMIF('Bitácoras Anteriores'!$BH$218,K112,'Bitácoras Anteriores'!$BC$261)+SUMIF('Bitácoras Anteriores'!$BH$271,K112,'Bitácoras Anteriores'!$BC$314)+SUMIF('Bitácoras Anteriores'!$BH$324,K112,'Bitácoras Anteriores'!$BC$367)+SUMIF('Bitácoras Anteriores'!$DF$6,K112,'Bitácoras Anteriores'!$DA$49)+SUMIF('Bitácoras Anteriores'!$DF$59,$K$6,'Bitácoras Anteriores'!$DA$102)+SUMIF('Bitácoras Anteriores'!$DF$112,K112,'Bitácoras Anteriores'!$DA$155)+SUMIF('Bitácoras Anteriores'!$DF$165,K112,'Bitácoras Anteriores'!$DA$208)+SUMIF('Bitácoras Anteriores'!$DF$218,K112,'Bitácoras Anteriores'!$DA$261)+SUMIF('Bitácoras Anteriores'!$DF$271,K112,'Bitácoras Anteriores'!$DA$314)+SUMIF('Bitácoras Anteriores'!$DF$324,K112,'Bitácoras Anteriores'!$DA$367)+SUMIF('Bitácoras Anteriores'!$FC$6,K112,'Bitácoras Anteriores'!$EX$49)+SUMIF('Bitácoras Anteriores'!$FC$59,$K$6,'Bitácoras Anteriores'!$EX$102)+SUMIF('Bitácoras Anteriores'!$FC$112,K112,'Bitácoras Anteriores'!$EX$155)+SUMIF('Bitácoras Anteriores'!$FC$165,K112,'Bitácoras Anteriores'!$EX$208)+SUMIF('Bitácoras Anteriores'!$FC$218,K112,'Bitácoras Anteriores'!$EX$261)+SUMIF('Bitácoras Anteriores'!$FC$271,K112,'Bitácoras Anteriores'!$EX$314)+SUMIF('Bitácoras Anteriores'!$FC$324,K112,'Bitácoras Anteriores'!$EX$367)+SUMIF('Resumen Anual'!$L$6,K112,'Resumen Anual'!$H$53)+SUMIF('Resumen Anual'!$L$64,K112,'Resumen Anual'!$H$111)+SUMIF('Resumen Anual'!$L$122,K112,'Resumen Anual'!$H$169)+SUMIF('Resumen Anual'!$L$180,K112,'Resumen Anual'!$H$227)+SUMIF('Resumen Anual'!$L$238,K112,'Resumen Anual'!$H$285)+SUMIF('Resumen Anual'!$L$296,K112,'Resumen Anual'!$H$343)+SUMIF('Resumen Anual'!$L$354,K112,'Resumen Anual'!$H$401)+SUMIF('Resumen Anual'!$L$412,K112,'Resumen Anual'!$H$459)+SUMIF('Resumen Anual'!$L$470,K112,'Resumen Anual'!$H$517)+SUMIF('Resumen Anual'!$L$528,K112,'Resumen Anual'!$H$575)+SUMIF('Resumen Anual'!$L$586,K112,'Resumen Anual'!$H$633)+SUMIF('Resumen Anual'!$L$644,K112,'Resumen Anual'!$H$691)+SUMIF('Resumen Anual'!$BI$6,K112,'Resumen Anual'!$BE$53)+SUMIF('Resumen Anual'!$BI$64,K112,'Resumen Anual'!$BE$111)+SUMIF('Resumen Anual'!$BI$122,K112,'Resumen Anual'!$BE$169)+SUMIF('Resumen Anual'!$BI$180,K112,'Resumen Anual'!$BE$227)+SUMIF('Resumen Anual'!$BI$238,K112,'Resumen Anual'!$BE$285)+SUMIF('Resumen Anual'!$BI$296,K112,'Resumen Anual'!$BE$343)+SUMIF('Resumen Anual'!$BI$354,K112,'Resumen Anual'!$BE$401)+SUMIF('Resumen Anual'!$BI$412,K112,'Resumen Anual'!$BE$459)+SUMIF('Resumen Anual'!$BI$470,K112,'Resumen Anual'!$BE$517)+SUMIF('Resumen Anual'!$BI$528,K112,'Resumen Anual'!$BE$575)+SUMIF('Resumen Anual'!$BI$586,K112,'Resumen Anual'!$BE$633)+SUMIF('Resumen Anual'!$BI$644,K112,'Resumen Anual'!$BE$691)+SUMIF('Resumen Anual'!$DH$6,K112,'Resumen Anual'!$DD$53)+SUMIF('Resumen Anual'!$DH$64,K112,'Resumen Anual'!$DD$111)+SUMIF('Resumen Anual'!$DH$122,K112,'Resumen Anual'!$DD$169)+SUMIF('Resumen Anual'!$DH$180,K112,'Resumen Anual'!$DD$227)+SUMIF('Resumen Anual'!$DH$238,K112,'Resumen Anual'!$DD$285)+SUMIF('Resumen Anual'!$DH$296,K112,'Resumen Anual'!$DD$343)+SUMIF('Resumen Anual'!$DH$354,K112,'Resumen Anual'!$DD$401)+SUMIF('Resumen Anual'!$DH$412,K112,'Resumen Anual'!$DD$459)+SUMIF('Resumen Anual'!$DH$470,K112,'Resumen Anual'!$DD$517)+SUMIF('Resumen Anual'!$DH$528,K112,'Resumen Anual'!$DD$575)+SUMIF('Resumen Anual'!$DH$586,K112,'Resumen Anual'!$DD$633)+SUMIF('Resumen Anual'!$FE$6,K112,'Resumen Anual'!$FA$53)+SUMIF('Resumen Anual'!$DH$644,K112,'Resumen Anual'!$DD$691)+SUMIF('Resumen Anual'!$FE$64,K112,'Resumen Anual'!$FA$111)+SUMIF('Resumen Anual'!$FE$122,K112,'Resumen Anual'!$FA$169)+SUMIF('Resumen Anual'!$FE$180,K112,'Resumen Anual'!$FA$227)+SUMIF('Resumen Anual'!$FE$238,K112,'Resumen Anual'!$FA$285)+SUMIF('Resumen Anual'!$FE$296,K112,'Resumen Anual'!$FA$343)+SUMIF('Resumen Anual'!$FE$354,K112,'Resumen Anual'!$FA$401)+SUMIF('Resumen Anual'!$FE$412,K112,'Resumen Anual'!$FA$459)+SUMIF('Resumen Anual'!$FE$470,K112,'Resumen Anual'!$FA$517)+SUMIF('Resumen Anual'!$FE$586,K112,'Resumen Anual'!$FA$633)+SUMIF('Resumen Anual'!$FE$528,K112,'Resumen Anual'!$FA$575)+SUMIF('Resumen Anual'!$FE$644,K112,'Resumen Anual'!$FA$691)</f>
        <v>0</v>
      </c>
      <c r="G155" s="667"/>
      <c r="H155" s="667"/>
      <c r="I155" s="667"/>
      <c r="J155" s="667"/>
      <c r="K155" s="667"/>
      <c r="L155" s="667"/>
      <c r="M155" s="15"/>
      <c r="N155" s="674" t="str">
        <f>'Resumen Anual'!$O$53</f>
        <v>DÍA</v>
      </c>
      <c r="O155" s="674"/>
      <c r="P155" s="674"/>
      <c r="Q155" s="679"/>
      <c r="R155" s="667">
        <f>SUMIF('Bitácoras Anteriores'!$K$6,K112,'Bitácoras Anteriores'!$R$49)+SUMIF('Bitácoras Anteriores'!$K$59,$K$6,'Bitácoras Anteriores'!$F$102)+SUMIF('Bitácoras Anteriores'!$K$112,K112,'Bitácoras Anteriores'!$F$155)+SUMIF('Bitácoras Anteriores'!$K$165,K112,'Bitácoras Anteriores'!$F$208)+SUMIF('Bitácoras Anteriores'!$K$218,K112,'Bitácoras Anteriores'!$F$261)+SUMIF('Bitácoras Anteriores'!$K$271,K112,'Bitácoras Anteriores'!$F$314)+SUMIF('Bitácoras Anteriores'!$K$324,K112,'Bitácoras Anteriores'!$F$367)+SUMIF('Bitácoras Anteriores'!$BH$6,K112,'Bitácoras Anteriores'!$BO$49)+SUMIF('Bitácoras Anteriores'!$BH$59,$K$6,'Bitácoras Anteriores'!$BC$102)+SUMIF('Bitácoras Anteriores'!$BH$112,K112,'Bitácoras Anteriores'!$BC$155)+SUMIF('Bitácoras Anteriores'!$BH$165,K112,'Bitácoras Anteriores'!$BC$208)+SUMIF('Bitácoras Anteriores'!$BH$218,K112,'Bitácoras Anteriores'!$BC$261)+SUMIF('Bitácoras Anteriores'!$BH$271,K112,'Bitácoras Anteriores'!$BC$314)+SUMIF('Bitácoras Anteriores'!$BH$324,K112,'Bitácoras Anteriores'!$BC$367)+SUMIF('Bitácoras Anteriores'!$DF$6,K112,'Bitácoras Anteriores'!$DM$49)+SUMIF('Bitácoras Anteriores'!$DF$59,$K$6,'Bitácoras Anteriores'!$DA$102)+SUMIF('Bitácoras Anteriores'!$DF$112,K112,'Bitácoras Anteriores'!$DA$155)+SUMIF('Bitácoras Anteriores'!$DF$165,K112,'Bitácoras Anteriores'!$DA$208)+SUMIF('Bitácoras Anteriores'!$DF$218,K112,'Bitácoras Anteriores'!$DA$261)+SUMIF('Bitácoras Anteriores'!$DF$271,K112,'Bitácoras Anteriores'!$DA$314)+SUMIF('Bitácoras Anteriores'!$DF$324,K112,'Bitácoras Anteriores'!$DA$367)+SUMIF('Bitácoras Anteriores'!$FC$6,K112,'Bitácoras Anteriores'!$FJ$49)+SUMIF('Bitácoras Anteriores'!$FC$59,$K$6,'Bitácoras Anteriores'!$EX$102)+SUMIF('Bitácoras Anteriores'!$FC$112,K112,'Bitácoras Anteriores'!$EX$155)+SUMIF('Bitácoras Anteriores'!$FC$165,K112,'Bitácoras Anteriores'!$EX$208)+SUMIF('Bitácoras Anteriores'!$FC$218,K112,'Bitácoras Anteriores'!$EX$261)+SUMIF('Bitácoras Anteriores'!$FC$271,K112,'Bitácoras Anteriores'!$EX$314)+SUMIF('Bitácoras Anteriores'!$FC$324,K112,'Bitácoras Anteriores'!$EX$367)+SUMIF('Resumen Anual'!$L$6,K112,'Resumen Anual'!$T$53)+SUMIF('Resumen Anual'!$L$64,K112,'Resumen Anual'!$H$111)+SUMIF('Resumen Anual'!$L$122,K112,'Resumen Anual'!$H$169)+SUMIF('Resumen Anual'!$L$180,K112,'Resumen Anual'!$H$227)+SUMIF('Resumen Anual'!$L$238,K112,'Resumen Anual'!$H$285)+SUMIF('Resumen Anual'!$L$296,K112,'Resumen Anual'!$H$343)+SUMIF('Resumen Anual'!$L$354,K112,'Resumen Anual'!$H$401)+SUMIF('Resumen Anual'!$L$412,K112,'Resumen Anual'!$H$459)+SUMIF('Resumen Anual'!$L$470,K112,'Resumen Anual'!$H$517)+SUMIF('Resumen Anual'!$L$528,K112,'Resumen Anual'!$H$575)+SUMIF('Resumen Anual'!$L$586,K112,'Resumen Anual'!$H$633)+SUMIF('Resumen Anual'!$L$644,K112,'Resumen Anual'!$H$691)+SUMIF('Resumen Anual'!$BI$6,K112,'Resumen Anual'!$BQ$53)+SUMIF('Resumen Anual'!$BI$64,K112,'Resumen Anual'!$BE$111)+SUMIF('Resumen Anual'!$BI$122,K112,'Resumen Anual'!$BE$169)+SUMIF('Resumen Anual'!$BI$180,K112,'Resumen Anual'!$BE$227)+SUMIF('Resumen Anual'!$BI$238,K112,'Resumen Anual'!$BE$285)+SUMIF('Resumen Anual'!$BI$296,K112,'Resumen Anual'!$BE$343)+SUMIF('Resumen Anual'!$BI$354,K112,'Resumen Anual'!$BE$401)+SUMIF('Resumen Anual'!$BI$412,K112,'Resumen Anual'!$BE$459)+SUMIF('Resumen Anual'!$BI$470,K112,'Resumen Anual'!$BE$517)+SUMIF('Resumen Anual'!$BI$528,K112,'Resumen Anual'!$BE$575)+SUMIF('Resumen Anual'!$BI$586,K112,'Resumen Anual'!$BE$633)+SUMIF('Resumen Anual'!$BI$644,K112,'Resumen Anual'!$BE$691)+SUMIF('Resumen Anual'!$DH$6,K112,'Resumen Anual'!$DP$53)+SUMIF('Resumen Anual'!$DH$64,K112,'Resumen Anual'!$DD$111)+SUMIF('Resumen Anual'!$DH$122,K112,'Resumen Anual'!$DD$169)+SUMIF('Resumen Anual'!$DH$180,K112,'Resumen Anual'!$DD$227)+SUMIF('Resumen Anual'!$DH$238,K112,'Resumen Anual'!$DD$285)+SUMIF('Resumen Anual'!$DH$296,K112,'Resumen Anual'!$DD$343)+SUMIF('Resumen Anual'!$DH$354,K112,'Resumen Anual'!$DD$401)+SUMIF('Resumen Anual'!$DH$412,K112,'Resumen Anual'!$DD$459)+SUMIF('Resumen Anual'!$DH$470,K112,'Resumen Anual'!$DD$517)+SUMIF('Resumen Anual'!$DH$528,K112,'Resumen Anual'!$DD$575)+SUMIF('Resumen Anual'!$DH$586,K112,'Resumen Anual'!$DD$633)+SUMIF('Resumen Anual'!$FE$6,K112,'Resumen Anual'!$FM$53)+SUMIF('Resumen Anual'!$DH$644,K112,'Resumen Anual'!$DD$691)+SUMIF('Resumen Anual'!$FE$64,K112,'Resumen Anual'!$FA$111)+SUMIF('Resumen Anual'!$FE$122,K112,'Resumen Anual'!$FA$169)+SUMIF('Resumen Anual'!$FE$180,K112,'Resumen Anual'!$FA$227)+SUMIF('Resumen Anual'!$FE$238,K112,'Resumen Anual'!$FA$285)+SUMIF('Resumen Anual'!$FE$296,K112,'Resumen Anual'!$FA$343)+SUMIF('Resumen Anual'!$FE$354,K112,'Resumen Anual'!$FA$401)+SUMIF('Resumen Anual'!$FE$412,K112,'Resumen Anual'!$FA$459)+SUMIF('Resumen Anual'!$FE$470,K112,'Resumen Anual'!$FA$517)+SUMIF('Resumen Anual'!$FE$586,K112,'Resumen Anual'!$FA$633)+SUMIF('Resumen Anual'!$FE$528,K112,'Resumen Anual'!$FA$575)+SUMIF('Resumen Anual'!$FE$644,K112,'Resumen Anual'!$FA$691)</f>
        <v>0</v>
      </c>
      <c r="S155" s="667"/>
      <c r="T155" s="667"/>
      <c r="U155" s="667"/>
      <c r="V155" s="667"/>
      <c r="W155" s="667"/>
      <c r="X155" s="667"/>
      <c r="Y155" s="632"/>
      <c r="Z155" s="1220" t="str">
        <f>IF(Portada!$A$1="www.fly-logics.com","MATRICULA",0)</f>
        <v>MATRICULA</v>
      </c>
      <c r="AA155" s="1221"/>
      <c r="AB155" s="1221"/>
      <c r="AC155" s="1221"/>
      <c r="AD155" s="1221"/>
      <c r="AE155" s="1221"/>
      <c r="AF155" s="660"/>
      <c r="AG155" s="660"/>
      <c r="AH155" s="660"/>
      <c r="AI155" s="660"/>
      <c r="AJ155" s="660"/>
      <c r="AK155" s="661"/>
      <c r="AL155" s="1220" t="str">
        <f>IF(Portada!$A$1="www.fly-logics.com","FECHA MAT.",0)</f>
        <v>FECHA MAT.</v>
      </c>
      <c r="AM155" s="1221"/>
      <c r="AN155" s="1221"/>
      <c r="AO155" s="1221"/>
      <c r="AP155" s="1221"/>
      <c r="AQ155" s="1221"/>
      <c r="AR155" s="668"/>
      <c r="AS155" s="669"/>
      <c r="AT155" s="669"/>
      <c r="AU155" s="669"/>
      <c r="AV155" s="669"/>
      <c r="AW155" s="1200"/>
      <c r="AX155" s="699"/>
      <c r="AY155" s="678" t="str">
        <f>'Resumen Anual'!$C$53</f>
        <v>HORAS</v>
      </c>
      <c r="AZ155" s="678"/>
      <c r="BA155" s="678"/>
      <c r="BB155" s="678"/>
      <c r="BC155" s="659">
        <f>SUMIF('Bitácoras Anteriores'!$K$6,BH112,'Bitácoras Anteriores'!$F$49)+SUMIF('Bitácoras Anteriores'!$K$59,$K$6,'Bitácoras Anteriores'!$F$102)+SUMIF('Bitácoras Anteriores'!$K$112,BH112,'Bitácoras Anteriores'!$F$155)+SUMIF('Bitácoras Anteriores'!$K$165,BH112,'Bitácoras Anteriores'!$F$208)+SUMIF('Bitácoras Anteriores'!$K$218,BH112,'Bitácoras Anteriores'!$F$261)+SUMIF('Bitácoras Anteriores'!$K$271,BH112,'Bitácoras Anteriores'!$F$314)+SUMIF('Bitácoras Anteriores'!$K$324,BH112,'Bitácoras Anteriores'!$F$367)+SUMIF('Bitácoras Anteriores'!$BH$6,BH112,'Bitácoras Anteriores'!$BC$49)+SUMIF('Bitácoras Anteriores'!$BH$59,$K$6,'Bitácoras Anteriores'!$BC$102)+SUMIF('Bitácoras Anteriores'!$BH$112,BH112,'Bitácoras Anteriores'!$BC$155)+SUMIF('Bitácoras Anteriores'!$BH$165,BH112,'Bitácoras Anteriores'!$BC$208)+SUMIF('Bitácoras Anteriores'!$BH$218,BH112,'Bitácoras Anteriores'!$BC$261)+SUMIF('Bitácoras Anteriores'!$BH$271,BH112,'Bitácoras Anteriores'!$BC$314)+SUMIF('Bitácoras Anteriores'!$BH$324,BH112,'Bitácoras Anteriores'!$BC$367)+SUMIF('Bitácoras Anteriores'!$DF$6,BH112,'Bitácoras Anteriores'!$DA$49)+SUMIF('Bitácoras Anteriores'!$DF$59,$K$6,'Bitácoras Anteriores'!$DA$102)+SUMIF('Bitácoras Anteriores'!$DF$112,BH112,'Bitácoras Anteriores'!$DA$155)+SUMIF('Bitácoras Anteriores'!$DF$165,BH112,'Bitácoras Anteriores'!$DA$208)+SUMIF('Bitácoras Anteriores'!$DF$218,BH112,'Bitácoras Anteriores'!$DA$261)+SUMIF('Bitácoras Anteriores'!$DF$271,BH112,'Bitácoras Anteriores'!$DA$314)+SUMIF('Bitácoras Anteriores'!$DF$324,BH112,'Bitácoras Anteriores'!$DA$367)+SUMIF('Bitácoras Anteriores'!$FC$6,BH112,'Bitácoras Anteriores'!$EX$49)+SUMIF('Bitácoras Anteriores'!$FC$59,$K$6,'Bitácoras Anteriores'!$EX$102)+SUMIF('Bitácoras Anteriores'!$FC$112,BH112,'Bitácoras Anteriores'!$EX$155)+SUMIF('Bitácoras Anteriores'!$FC$165,BH112,'Bitácoras Anteriores'!$EX$208)+SUMIF('Bitácoras Anteriores'!$FC$218,BH112,'Bitácoras Anteriores'!$EX$261)+SUMIF('Bitácoras Anteriores'!$FC$271,BH112,'Bitácoras Anteriores'!$EX$314)+SUMIF('Bitácoras Anteriores'!$FC$324,BH112,'Bitácoras Anteriores'!$EX$367)+SUMIF('Resumen Anual'!$L$6,BH112,'Resumen Anual'!$H$53)+SUMIF('Resumen Anual'!$L$64,BH112,'Resumen Anual'!$H$111)+SUMIF('Resumen Anual'!$L$122,BH112,'Resumen Anual'!$H$169)+SUMIF('Resumen Anual'!$L$180,BH112,'Resumen Anual'!$H$227)+SUMIF('Resumen Anual'!$L$238,BH112,'Resumen Anual'!$H$285)+SUMIF('Resumen Anual'!$L$296,BH112,'Resumen Anual'!$H$343)+SUMIF('Resumen Anual'!$L$354,BH112,'Resumen Anual'!$H$401)+SUMIF('Resumen Anual'!$L$412,BH112,'Resumen Anual'!$H$459)+SUMIF('Resumen Anual'!$L$470,BH112,'Resumen Anual'!$H$517)+SUMIF('Resumen Anual'!$L$528,BH112,'Resumen Anual'!$H$575)+SUMIF('Resumen Anual'!$L$586,BH112,'Resumen Anual'!$H$633)+SUMIF('Resumen Anual'!$L$644,BH112,'Resumen Anual'!$H$691)+SUMIF('Resumen Anual'!$BI$6,BH112,'Resumen Anual'!$BE$53)+SUMIF('Resumen Anual'!$BI$64,BH112,'Resumen Anual'!$BE$111)+SUMIF('Resumen Anual'!$BI$122,BH112,'Resumen Anual'!$BE$169)+SUMIF('Resumen Anual'!$BI$180,BH112,'Resumen Anual'!$BE$227)+SUMIF('Resumen Anual'!$BI$238,BH112,'Resumen Anual'!$BE$285)+SUMIF('Resumen Anual'!$BI$296,BH112,'Resumen Anual'!$BE$343)+SUMIF('Resumen Anual'!$BI$354,BH112,'Resumen Anual'!$BE$401)+SUMIF('Resumen Anual'!$BI$412,BH112,'Resumen Anual'!$BE$459)+SUMIF('Resumen Anual'!$BI$470,BH112,'Resumen Anual'!$BE$517)+SUMIF('Resumen Anual'!$BI$528,BH112,'Resumen Anual'!$BE$575)+SUMIF('Resumen Anual'!$BI$586,BH112,'Resumen Anual'!$BE$633)+SUMIF('Resumen Anual'!$BI$644,BH112,'Resumen Anual'!$BE$691)+SUMIF('Resumen Anual'!$DH$6,BH112,'Resumen Anual'!$DD$53)+SUMIF('Resumen Anual'!$DH$64,BH112,'Resumen Anual'!$DD$111)+SUMIF('Resumen Anual'!$DH$122,BH112,'Resumen Anual'!$DD$169)+SUMIF('Resumen Anual'!$DH$180,BH112,'Resumen Anual'!$DD$227)+SUMIF('Resumen Anual'!$DH$238,BH112,'Resumen Anual'!$DD$285)+SUMIF('Resumen Anual'!$DH$296,BH112,'Resumen Anual'!$DD$343)+SUMIF('Resumen Anual'!$DH$354,BH112,'Resumen Anual'!$DD$401)+SUMIF('Resumen Anual'!$DH$412,BH112,'Resumen Anual'!$DD$459)+SUMIF('Resumen Anual'!$DH$470,BH112,'Resumen Anual'!$DD$517)+SUMIF('Resumen Anual'!$DH$528,BH112,'Resumen Anual'!$DD$575)+SUMIF('Resumen Anual'!$DH$586,BH112,'Resumen Anual'!$DD$633)+SUMIF('Resumen Anual'!$FE$6,BH112,'Resumen Anual'!$FA$53)+SUMIF('Resumen Anual'!$DH$644,BH112,'Resumen Anual'!$DD$691)+SUMIF('Resumen Anual'!$FE$64,BH112,'Resumen Anual'!$FA$111)+SUMIF('Resumen Anual'!$FE$122,BH112,'Resumen Anual'!$FA$169)+SUMIF('Resumen Anual'!$FE$180,BH112,'Resumen Anual'!$FA$227)+SUMIF('Resumen Anual'!$FE$238,BH112,'Resumen Anual'!$FA$285)+SUMIF('Resumen Anual'!$FE$296,BH112,'Resumen Anual'!$FA$343)+SUMIF('Resumen Anual'!$FE$354,BH112,'Resumen Anual'!$FA$401)+SUMIF('Resumen Anual'!$FE$412,BH112,'Resumen Anual'!$FA$459)+SUMIF('Resumen Anual'!$FE$470,BH112,'Resumen Anual'!$FA$517)+SUMIF('Resumen Anual'!$FE$586,BH112,'Resumen Anual'!$FA$633)+SUMIF('Resumen Anual'!$FE$528,BH112,'Resumen Anual'!$FA$575)+SUMIF('Resumen Anual'!$FE$644,BH112,'Resumen Anual'!$FA$691)</f>
        <v>0</v>
      </c>
      <c r="BD155" s="667"/>
      <c r="BE155" s="667"/>
      <c r="BF155" s="667"/>
      <c r="BG155" s="667"/>
      <c r="BH155" s="667"/>
      <c r="BI155" s="667"/>
      <c r="BJ155" s="15"/>
      <c r="BK155" s="674" t="str">
        <f>'Resumen Anual'!$O$53</f>
        <v>DÍA</v>
      </c>
      <c r="BL155" s="674"/>
      <c r="BM155" s="674"/>
      <c r="BN155" s="679"/>
      <c r="BO155" s="667">
        <f>SUMIF('Bitácoras Anteriores'!$K$6,BH112,'Bitácoras Anteriores'!$R$49)+SUMIF('Bitácoras Anteriores'!$K$59,$K$6,'Bitácoras Anteriores'!$F$102)+SUMIF('Bitácoras Anteriores'!$K$112,BH112,'Bitácoras Anteriores'!$F$155)+SUMIF('Bitácoras Anteriores'!$K$165,BH112,'Bitácoras Anteriores'!$F$208)+SUMIF('Bitácoras Anteriores'!$K$218,BH112,'Bitácoras Anteriores'!$F$261)+SUMIF('Bitácoras Anteriores'!$K$271,BH112,'Bitácoras Anteriores'!$F$314)+SUMIF('Bitácoras Anteriores'!$K$324,BH112,'Bitácoras Anteriores'!$F$367)+SUMIF('Bitácoras Anteriores'!$BH$6,BH112,'Bitácoras Anteriores'!$BO$49)+SUMIF('Bitácoras Anteriores'!$BH$59,$K$6,'Bitácoras Anteriores'!$BC$102)+SUMIF('Bitácoras Anteriores'!$BH$112,BH112,'Bitácoras Anteriores'!$BC$155)+SUMIF('Bitácoras Anteriores'!$BH$165,BH112,'Bitácoras Anteriores'!$BC$208)+SUMIF('Bitácoras Anteriores'!$BH$218,BH112,'Bitácoras Anteriores'!$BC$261)+SUMIF('Bitácoras Anteriores'!$BH$271,BH112,'Bitácoras Anteriores'!$BC$314)+SUMIF('Bitácoras Anteriores'!$BH$324,BH112,'Bitácoras Anteriores'!$BC$367)+SUMIF('Bitácoras Anteriores'!$DF$6,BH112,'Bitácoras Anteriores'!$DM$49)+SUMIF('Bitácoras Anteriores'!$DF$59,$K$6,'Bitácoras Anteriores'!$DA$102)+SUMIF('Bitácoras Anteriores'!$DF$112,BH112,'Bitácoras Anteriores'!$DA$155)+SUMIF('Bitácoras Anteriores'!$DF$165,BH112,'Bitácoras Anteriores'!$DA$208)+SUMIF('Bitácoras Anteriores'!$DF$218,BH112,'Bitácoras Anteriores'!$DA$261)+SUMIF('Bitácoras Anteriores'!$DF$271,BH112,'Bitácoras Anteriores'!$DA$314)+SUMIF('Bitácoras Anteriores'!$DF$324,BH112,'Bitácoras Anteriores'!$DA$367)+SUMIF('Bitácoras Anteriores'!$FC$6,BH112,'Bitácoras Anteriores'!$FJ$49)+SUMIF('Bitácoras Anteriores'!$FC$59,$K$6,'Bitácoras Anteriores'!$EX$102)+SUMIF('Bitácoras Anteriores'!$FC$112,BH112,'Bitácoras Anteriores'!$EX$155)+SUMIF('Bitácoras Anteriores'!$FC$165,BH112,'Bitácoras Anteriores'!$EX$208)+SUMIF('Bitácoras Anteriores'!$FC$218,BH112,'Bitácoras Anteriores'!$EX$261)+SUMIF('Bitácoras Anteriores'!$FC$271,BH112,'Bitácoras Anteriores'!$EX$314)+SUMIF('Bitácoras Anteriores'!$FC$324,BH112,'Bitácoras Anteriores'!$EX$367)+SUMIF('Resumen Anual'!$L$6,BH112,'Resumen Anual'!$T$53)+SUMIF('Resumen Anual'!$L$64,BH112,'Resumen Anual'!$H$111)+SUMIF('Resumen Anual'!$L$122,BH112,'Resumen Anual'!$H$169)+SUMIF('Resumen Anual'!$L$180,BH112,'Resumen Anual'!$H$227)+SUMIF('Resumen Anual'!$L$238,BH112,'Resumen Anual'!$H$285)+SUMIF('Resumen Anual'!$L$296,BH112,'Resumen Anual'!$H$343)+SUMIF('Resumen Anual'!$L$354,BH112,'Resumen Anual'!$H$401)+SUMIF('Resumen Anual'!$L$412,BH112,'Resumen Anual'!$H$459)+SUMIF('Resumen Anual'!$L$470,BH112,'Resumen Anual'!$H$517)+SUMIF('Resumen Anual'!$L$528,BH112,'Resumen Anual'!$H$575)+SUMIF('Resumen Anual'!$L$586,BH112,'Resumen Anual'!$H$633)+SUMIF('Resumen Anual'!$L$644,BH112,'Resumen Anual'!$H$691)+SUMIF('Resumen Anual'!$BI$6,BH112,'Resumen Anual'!$BQ$53)+SUMIF('Resumen Anual'!$BI$64,BH112,'Resumen Anual'!$BE$111)+SUMIF('Resumen Anual'!$BI$122,BH112,'Resumen Anual'!$BE$169)+SUMIF('Resumen Anual'!$BI$180,BH112,'Resumen Anual'!$BE$227)+SUMIF('Resumen Anual'!$BI$238,BH112,'Resumen Anual'!$BE$285)+SUMIF('Resumen Anual'!$BI$296,BH112,'Resumen Anual'!$BE$343)+SUMIF('Resumen Anual'!$BI$354,BH112,'Resumen Anual'!$BE$401)+SUMIF('Resumen Anual'!$BI$412,BH112,'Resumen Anual'!$BE$459)+SUMIF('Resumen Anual'!$BI$470,BH112,'Resumen Anual'!$BE$517)+SUMIF('Resumen Anual'!$BI$528,BH112,'Resumen Anual'!$BE$575)+SUMIF('Resumen Anual'!$BI$586,BH112,'Resumen Anual'!$BE$633)+SUMIF('Resumen Anual'!$BI$644,BH112,'Resumen Anual'!$BE$691)+SUMIF('Resumen Anual'!$DH$6,BH112,'Resumen Anual'!$DP$53)+SUMIF('Resumen Anual'!$DH$64,BH112,'Resumen Anual'!$DD$111)+SUMIF('Resumen Anual'!$DH$122,BH112,'Resumen Anual'!$DD$169)+SUMIF('Resumen Anual'!$DH$180,BH112,'Resumen Anual'!$DD$227)+SUMIF('Resumen Anual'!$DH$238,BH112,'Resumen Anual'!$DD$285)+SUMIF('Resumen Anual'!$DH$296,BH112,'Resumen Anual'!$DD$343)+SUMIF('Resumen Anual'!$DH$354,BH112,'Resumen Anual'!$DD$401)+SUMIF('Resumen Anual'!$DH$412,BH112,'Resumen Anual'!$DD$459)+SUMIF('Resumen Anual'!$DH$470,BH112,'Resumen Anual'!$DD$517)+SUMIF('Resumen Anual'!$DH$528,BH112,'Resumen Anual'!$DD$575)+SUMIF('Resumen Anual'!$DH$586,BH112,'Resumen Anual'!$DD$633)+SUMIF('Resumen Anual'!$FE$6,BH112,'Resumen Anual'!$FM$53)+SUMIF('Resumen Anual'!$DH$644,BH112,'Resumen Anual'!$DD$691)+SUMIF('Resumen Anual'!$FE$64,BH112,'Resumen Anual'!$FA$111)+SUMIF('Resumen Anual'!$FE$122,BH112,'Resumen Anual'!$FA$169)+SUMIF('Resumen Anual'!$FE$180,BH112,'Resumen Anual'!$FA$227)+SUMIF('Resumen Anual'!$FE$238,BH112,'Resumen Anual'!$FA$285)+SUMIF('Resumen Anual'!$FE$296,BH112,'Resumen Anual'!$FA$343)+SUMIF('Resumen Anual'!$FE$354,BH112,'Resumen Anual'!$FA$401)+SUMIF('Resumen Anual'!$FE$412,BH112,'Resumen Anual'!$FA$459)+SUMIF('Resumen Anual'!$FE$470,BH112,'Resumen Anual'!$FA$517)+SUMIF('Resumen Anual'!$FE$586,BH112,'Resumen Anual'!$FA$633)+SUMIF('Resumen Anual'!$FE$528,BH112,'Resumen Anual'!$FA$575)+SUMIF('Resumen Anual'!$FE$644,BH112,'Resumen Anual'!$FA$691)</f>
        <v>0</v>
      </c>
      <c r="BP155" s="667"/>
      <c r="BQ155" s="667"/>
      <c r="BR155" s="667"/>
      <c r="BS155" s="667"/>
      <c r="BT155" s="667"/>
      <c r="BU155" s="667"/>
      <c r="BV155" s="632"/>
      <c r="BW155" s="1220" t="str">
        <f>IF(Portada!$A$1="www.fly-logics.com","MATRICULA",0)</f>
        <v>MATRICULA</v>
      </c>
      <c r="BX155" s="1221"/>
      <c r="BY155" s="1221"/>
      <c r="BZ155" s="1221"/>
      <c r="CA155" s="1221"/>
      <c r="CB155" s="1221"/>
      <c r="CC155" s="660"/>
      <c r="CD155" s="660"/>
      <c r="CE155" s="660"/>
      <c r="CF155" s="660"/>
      <c r="CG155" s="660"/>
      <c r="CH155" s="661"/>
      <c r="CI155" s="1220" t="str">
        <f>IF(Portada!$A$1="www.fly-logics.com","FECHA MAT.",0)</f>
        <v>FECHA MAT.</v>
      </c>
      <c r="CJ155" s="1221"/>
      <c r="CK155" s="1221"/>
      <c r="CL155" s="1221"/>
      <c r="CM155" s="1221"/>
      <c r="CN155" s="1221"/>
      <c r="CO155" s="668"/>
      <c r="CP155" s="669"/>
      <c r="CQ155" s="669"/>
      <c r="CR155" s="669"/>
      <c r="CS155" s="670"/>
      <c r="CT155" s="1200"/>
      <c r="CU155" s="1199"/>
      <c r="CV155" s="699"/>
      <c r="CW155" s="678" t="str">
        <f>'Resumen Anual'!$C$53</f>
        <v>HORAS</v>
      </c>
      <c r="CX155" s="678"/>
      <c r="CY155" s="678"/>
      <c r="CZ155" s="678"/>
      <c r="DA155" s="659">
        <f>SUMIF('Bitácoras Anteriores'!$K$6,DF112,'Bitácoras Anteriores'!$F$49)+SUMIF('Bitácoras Anteriores'!$K$59,$K$6,'Bitácoras Anteriores'!$F$102)+SUMIF('Bitácoras Anteriores'!$K$112,DF112,'Bitácoras Anteriores'!$F$155)+SUMIF('Bitácoras Anteriores'!$K$165,DF112,'Bitácoras Anteriores'!$F$208)+SUMIF('Bitácoras Anteriores'!$K$218,DF112,'Bitácoras Anteriores'!$F$261)+SUMIF('Bitácoras Anteriores'!$K$271,DF112,'Bitácoras Anteriores'!$F$314)+SUMIF('Bitácoras Anteriores'!$K$324,DF112,'Bitácoras Anteriores'!$F$367)+SUMIF('Bitácoras Anteriores'!$BH$6,DF112,'Bitácoras Anteriores'!$BC$49)+SUMIF('Bitácoras Anteriores'!$BH$59,$K$6,'Bitácoras Anteriores'!$BC$102)+SUMIF('Bitácoras Anteriores'!$BH$112,DF112,'Bitácoras Anteriores'!$BC$155)+SUMIF('Bitácoras Anteriores'!$BH$165,DF112,'Bitácoras Anteriores'!$BC$208)+SUMIF('Bitácoras Anteriores'!$BH$218,DF112,'Bitácoras Anteriores'!$BC$261)+SUMIF('Bitácoras Anteriores'!$BH$271,DF112,'Bitácoras Anteriores'!$BC$314)+SUMIF('Bitácoras Anteriores'!$BH$324,DF112,'Bitácoras Anteriores'!$BC$367)+SUMIF('Bitácoras Anteriores'!$DF$6,DF112,'Bitácoras Anteriores'!$DA$49)+SUMIF('Bitácoras Anteriores'!$DF$59,$K$6,'Bitácoras Anteriores'!$DA$102)+SUMIF('Bitácoras Anteriores'!$DF$112,DF112,'Bitácoras Anteriores'!$DA$155)+SUMIF('Bitácoras Anteriores'!$DF$165,DF112,'Bitácoras Anteriores'!$DA$208)+SUMIF('Bitácoras Anteriores'!$DF$218,DF112,'Bitácoras Anteriores'!$DA$261)+SUMIF('Bitácoras Anteriores'!$DF$271,DF112,'Bitácoras Anteriores'!$DA$314)+SUMIF('Bitácoras Anteriores'!$DF$324,DF112,'Bitácoras Anteriores'!$DA$367)+SUMIF('Bitácoras Anteriores'!$FC$6,DF112,'Bitácoras Anteriores'!$EX$49)+SUMIF('Bitácoras Anteriores'!$FC$59,$K$6,'Bitácoras Anteriores'!$EX$102)+SUMIF('Bitácoras Anteriores'!$FC$112,DF112,'Bitácoras Anteriores'!$EX$155)+SUMIF('Bitácoras Anteriores'!$FC$165,DF112,'Bitácoras Anteriores'!$EX$208)+SUMIF('Bitácoras Anteriores'!$FC$218,DF112,'Bitácoras Anteriores'!$EX$261)+SUMIF('Bitácoras Anteriores'!$FC$271,DF112,'Bitácoras Anteriores'!$EX$314)+SUMIF('Bitácoras Anteriores'!$FC$324,DF112,'Bitácoras Anteriores'!$EX$367)+SUMIF('Resumen Anual'!$L$6,DF112,'Resumen Anual'!$H$53)+SUMIF('Resumen Anual'!$L$64,DF112,'Resumen Anual'!$H$111)+SUMIF('Resumen Anual'!$L$122,DF112,'Resumen Anual'!$H$169)+SUMIF('Resumen Anual'!$L$180,DF112,'Resumen Anual'!$H$227)+SUMIF('Resumen Anual'!$L$238,DF112,'Resumen Anual'!$H$285)+SUMIF('Resumen Anual'!$L$296,DF112,'Resumen Anual'!$H$343)+SUMIF('Resumen Anual'!$L$354,DF112,'Resumen Anual'!$H$401)+SUMIF('Resumen Anual'!$L$412,DF112,'Resumen Anual'!$H$459)+SUMIF('Resumen Anual'!$L$470,DF112,'Resumen Anual'!$H$517)+SUMIF('Resumen Anual'!$L$528,DF112,'Resumen Anual'!$H$575)+SUMIF('Resumen Anual'!$L$586,DF112,'Resumen Anual'!$H$633)+SUMIF('Resumen Anual'!$L$644,DF112,'Resumen Anual'!$H$691)+SUMIF('Resumen Anual'!$BI$6,DF112,'Resumen Anual'!$BE$53)+SUMIF('Resumen Anual'!$BI$64,DF112,'Resumen Anual'!$BE$111)+SUMIF('Resumen Anual'!$BI$122,DF112,'Resumen Anual'!$BE$169)+SUMIF('Resumen Anual'!$BI$180,DF112,'Resumen Anual'!$BE$227)+SUMIF('Resumen Anual'!$BI$238,DF112,'Resumen Anual'!$BE$285)+SUMIF('Resumen Anual'!$BI$296,DF112,'Resumen Anual'!$BE$343)+SUMIF('Resumen Anual'!$BI$354,DF112,'Resumen Anual'!$BE$401)+SUMIF('Resumen Anual'!$BI$412,DF112,'Resumen Anual'!$BE$459)+SUMIF('Resumen Anual'!$BI$470,DF112,'Resumen Anual'!$BE$517)+SUMIF('Resumen Anual'!$BI$528,DF112,'Resumen Anual'!$BE$575)+SUMIF('Resumen Anual'!$BI$586,DF112,'Resumen Anual'!$BE$633)+SUMIF('Resumen Anual'!$BI$644,DF112,'Resumen Anual'!$BE$691)+SUMIF('Resumen Anual'!$DH$6,DF112,'Resumen Anual'!$DD$53)+SUMIF('Resumen Anual'!$DH$64,DF112,'Resumen Anual'!$DD$111)+SUMIF('Resumen Anual'!$DH$122,DF112,'Resumen Anual'!$DD$169)+SUMIF('Resumen Anual'!$DH$180,DF112,'Resumen Anual'!$DD$227)+SUMIF('Resumen Anual'!$DH$238,DF112,'Resumen Anual'!$DD$285)+SUMIF('Resumen Anual'!$DH$296,DF112,'Resumen Anual'!$DD$343)+SUMIF('Resumen Anual'!$DH$354,DF112,'Resumen Anual'!$DD$401)+SUMIF('Resumen Anual'!$DH$412,DF112,'Resumen Anual'!$DD$459)+SUMIF('Resumen Anual'!$DH$470,DF112,'Resumen Anual'!$DD$517)+SUMIF('Resumen Anual'!$DH$528,DF112,'Resumen Anual'!$DD$575)+SUMIF('Resumen Anual'!$DH$586,DF112,'Resumen Anual'!$DD$633)+SUMIF('Resumen Anual'!$FE$6,DF112,'Resumen Anual'!$FA$53)+SUMIF('Resumen Anual'!$DH$644,DF112,'Resumen Anual'!$DD$691)+SUMIF('Resumen Anual'!$FE$64,DF112,'Resumen Anual'!$FA$111)+SUMIF('Resumen Anual'!$FE$122,DF112,'Resumen Anual'!$FA$169)+SUMIF('Resumen Anual'!$FE$180,DF112,'Resumen Anual'!$FA$227)+SUMIF('Resumen Anual'!$FE$238,DF112,'Resumen Anual'!$FA$285)+SUMIF('Resumen Anual'!$FE$296,DF112,'Resumen Anual'!$FA$343)+SUMIF('Resumen Anual'!$FE$354,DF112,'Resumen Anual'!$FA$401)+SUMIF('Resumen Anual'!$FE$412,DF112,'Resumen Anual'!$FA$459)+SUMIF('Resumen Anual'!$FE$470,DF112,'Resumen Anual'!$FA$517)+SUMIF('Resumen Anual'!$FE$586,DF112,'Resumen Anual'!$FA$633)+SUMIF('Resumen Anual'!$FE$528,DF112,'Resumen Anual'!$FA$575)+SUMIF('Resumen Anual'!$FE$644,DF112,'Resumen Anual'!$FA$691)</f>
        <v>0</v>
      </c>
      <c r="DB155" s="667"/>
      <c r="DC155" s="667"/>
      <c r="DD155" s="667"/>
      <c r="DE155" s="667"/>
      <c r="DF155" s="667"/>
      <c r="DG155" s="667"/>
      <c r="DH155" s="15"/>
      <c r="DI155" s="674" t="str">
        <f>'Resumen Anual'!$O$53</f>
        <v>DÍA</v>
      </c>
      <c r="DJ155" s="674"/>
      <c r="DK155" s="674"/>
      <c r="DL155" s="679"/>
      <c r="DM155" s="667">
        <f>SUMIF('Bitácoras Anteriores'!$K$6,DF112,'Bitácoras Anteriores'!$R$49)+SUMIF('Bitácoras Anteriores'!$K$59,$K$6,'Bitácoras Anteriores'!$F$102)+SUMIF('Bitácoras Anteriores'!$K$112,DF112,'Bitácoras Anteriores'!$F$155)+SUMIF('Bitácoras Anteriores'!$K$165,DF112,'Bitácoras Anteriores'!$F$208)+SUMIF('Bitácoras Anteriores'!$K$218,DF112,'Bitácoras Anteriores'!$F$261)+SUMIF('Bitácoras Anteriores'!$K$271,DF112,'Bitácoras Anteriores'!$F$314)+SUMIF('Bitácoras Anteriores'!$K$324,DF112,'Bitácoras Anteriores'!$F$367)+SUMIF('Bitácoras Anteriores'!$BH$6,DF112,'Bitácoras Anteriores'!$BO$49)+SUMIF('Bitácoras Anteriores'!$BH$59,$K$6,'Bitácoras Anteriores'!$BC$102)+SUMIF('Bitácoras Anteriores'!$BH$112,DF112,'Bitácoras Anteriores'!$BC$155)+SUMIF('Bitácoras Anteriores'!$BH$165,DF112,'Bitácoras Anteriores'!$BC$208)+SUMIF('Bitácoras Anteriores'!$BH$218,DF112,'Bitácoras Anteriores'!$BC$261)+SUMIF('Bitácoras Anteriores'!$BH$271,DF112,'Bitácoras Anteriores'!$BC$314)+SUMIF('Bitácoras Anteriores'!$BH$324,DF112,'Bitácoras Anteriores'!$BC$367)+SUMIF('Bitácoras Anteriores'!$DF$6,DF112,'Bitácoras Anteriores'!$DM$49)+SUMIF('Bitácoras Anteriores'!$DF$59,$K$6,'Bitácoras Anteriores'!$DA$102)+SUMIF('Bitácoras Anteriores'!$DF$112,DF112,'Bitácoras Anteriores'!$DA$155)+SUMIF('Bitácoras Anteriores'!$DF$165,DF112,'Bitácoras Anteriores'!$DA$208)+SUMIF('Bitácoras Anteriores'!$DF$218,DF112,'Bitácoras Anteriores'!$DA$261)+SUMIF('Bitácoras Anteriores'!$DF$271,DF112,'Bitácoras Anteriores'!$DA$314)+SUMIF('Bitácoras Anteriores'!$DF$324,DF112,'Bitácoras Anteriores'!$DA$367)+SUMIF('Bitácoras Anteriores'!$FC$6,DF112,'Bitácoras Anteriores'!$FJ$49)+SUMIF('Bitácoras Anteriores'!$FC$59,$K$6,'Bitácoras Anteriores'!$EX$102)+SUMIF('Bitácoras Anteriores'!$FC$112,DF112,'Bitácoras Anteriores'!$EX$155)+SUMIF('Bitácoras Anteriores'!$FC$165,DF112,'Bitácoras Anteriores'!$EX$208)+SUMIF('Bitácoras Anteriores'!$FC$218,DF112,'Bitácoras Anteriores'!$EX$261)+SUMIF('Bitácoras Anteriores'!$FC$271,DF112,'Bitácoras Anteriores'!$EX$314)+SUMIF('Bitácoras Anteriores'!$FC$324,DF112,'Bitácoras Anteriores'!$EX$367)+SUMIF('Resumen Anual'!$L$6,DF112,'Resumen Anual'!$T$53)+SUMIF('Resumen Anual'!$L$64,DF112,'Resumen Anual'!$H$111)+SUMIF('Resumen Anual'!$L$122,DF112,'Resumen Anual'!$H$169)+SUMIF('Resumen Anual'!$L$180,DF112,'Resumen Anual'!$H$227)+SUMIF('Resumen Anual'!$L$238,DF112,'Resumen Anual'!$H$285)+SUMIF('Resumen Anual'!$L$296,DF112,'Resumen Anual'!$H$343)+SUMIF('Resumen Anual'!$L$354,DF112,'Resumen Anual'!$H$401)+SUMIF('Resumen Anual'!$L$412,DF112,'Resumen Anual'!$H$459)+SUMIF('Resumen Anual'!$L$470,DF112,'Resumen Anual'!$H$517)+SUMIF('Resumen Anual'!$L$528,DF112,'Resumen Anual'!$H$575)+SUMIF('Resumen Anual'!$L$586,DF112,'Resumen Anual'!$H$633)+SUMIF('Resumen Anual'!$L$644,DF112,'Resumen Anual'!$H$691)+SUMIF('Resumen Anual'!$BI$6,DF112,'Resumen Anual'!$BQ$53)+SUMIF('Resumen Anual'!$BI$64,DF112,'Resumen Anual'!$BE$111)+SUMIF('Resumen Anual'!$BI$122,DF112,'Resumen Anual'!$BE$169)+SUMIF('Resumen Anual'!$BI$180,DF112,'Resumen Anual'!$BE$227)+SUMIF('Resumen Anual'!$BI$238,DF112,'Resumen Anual'!$BE$285)+SUMIF('Resumen Anual'!$BI$296,DF112,'Resumen Anual'!$BE$343)+SUMIF('Resumen Anual'!$BI$354,DF112,'Resumen Anual'!$BE$401)+SUMIF('Resumen Anual'!$BI$412,DF112,'Resumen Anual'!$BE$459)+SUMIF('Resumen Anual'!$BI$470,DF112,'Resumen Anual'!$BE$517)+SUMIF('Resumen Anual'!$BI$528,DF112,'Resumen Anual'!$BE$575)+SUMIF('Resumen Anual'!$BI$586,DF112,'Resumen Anual'!$BE$633)+SUMIF('Resumen Anual'!$BI$644,DF112,'Resumen Anual'!$BE$691)+SUMIF('Resumen Anual'!$DH$6,DF112,'Resumen Anual'!$DP$53)+SUMIF('Resumen Anual'!$DH$64,DF112,'Resumen Anual'!$DD$111)+SUMIF('Resumen Anual'!$DH$122,DF112,'Resumen Anual'!$DD$169)+SUMIF('Resumen Anual'!$DH$180,DF112,'Resumen Anual'!$DD$227)+SUMIF('Resumen Anual'!$DH$238,DF112,'Resumen Anual'!$DD$285)+SUMIF('Resumen Anual'!$DH$296,DF112,'Resumen Anual'!$DD$343)+SUMIF('Resumen Anual'!$DH$354,DF112,'Resumen Anual'!$DD$401)+SUMIF('Resumen Anual'!$DH$412,DF112,'Resumen Anual'!$DD$459)+SUMIF('Resumen Anual'!$DH$470,DF112,'Resumen Anual'!$DD$517)+SUMIF('Resumen Anual'!$DH$528,DF112,'Resumen Anual'!$DD$575)+SUMIF('Resumen Anual'!$DH$586,DF112,'Resumen Anual'!$DD$633)+SUMIF('Resumen Anual'!$FE$6,DF112,'Resumen Anual'!$FM$53)+SUMIF('Resumen Anual'!$DH$644,DF112,'Resumen Anual'!$DD$691)+SUMIF('Resumen Anual'!$FE$64,DF112,'Resumen Anual'!$FA$111)+SUMIF('Resumen Anual'!$FE$122,DF112,'Resumen Anual'!$FA$169)+SUMIF('Resumen Anual'!$FE$180,DF112,'Resumen Anual'!$FA$227)+SUMIF('Resumen Anual'!$FE$238,DF112,'Resumen Anual'!$FA$285)+SUMIF('Resumen Anual'!$FE$296,DF112,'Resumen Anual'!$FA$343)+SUMIF('Resumen Anual'!$FE$354,DF112,'Resumen Anual'!$FA$401)+SUMIF('Resumen Anual'!$FE$412,DF112,'Resumen Anual'!$FA$459)+SUMIF('Resumen Anual'!$FE$470,DF112,'Resumen Anual'!$FA$517)+SUMIF('Resumen Anual'!$FE$586,DF112,'Resumen Anual'!$FA$633)+SUMIF('Resumen Anual'!$FE$528,DF112,'Resumen Anual'!$FA$575)+SUMIF('Resumen Anual'!$FE$644,DF112,'Resumen Anual'!$FA$691)</f>
        <v>0</v>
      </c>
      <c r="DN155" s="667"/>
      <c r="DO155" s="667"/>
      <c r="DP155" s="667"/>
      <c r="DQ155" s="667"/>
      <c r="DR155" s="667"/>
      <c r="DS155" s="667"/>
      <c r="DT155" s="632"/>
      <c r="DU155" s="1220" t="str">
        <f>IF(Portada!$A$1="www.fly-logics.com","MATRICULA",0)</f>
        <v>MATRICULA</v>
      </c>
      <c r="DV155" s="1221"/>
      <c r="DW155" s="1221"/>
      <c r="DX155" s="1221"/>
      <c r="DY155" s="1221"/>
      <c r="DZ155" s="1221"/>
      <c r="EA155" s="660"/>
      <c r="EB155" s="660"/>
      <c r="EC155" s="660"/>
      <c r="ED155" s="660"/>
      <c r="EE155" s="660"/>
      <c r="EF155" s="661"/>
      <c r="EG155" s="1220" t="str">
        <f>IF(Portada!$A$1="www.fly-logics.com","FECHA MAT.",0)</f>
        <v>FECHA MAT.</v>
      </c>
      <c r="EH155" s="1221"/>
      <c r="EI155" s="1221"/>
      <c r="EJ155" s="1221"/>
      <c r="EK155" s="1221"/>
      <c r="EL155" s="1221"/>
      <c r="EM155" s="668"/>
      <c r="EN155" s="669"/>
      <c r="EO155" s="669"/>
      <c r="EP155" s="669"/>
      <c r="EQ155" s="669"/>
      <c r="ER155" s="1200"/>
      <c r="ES155" s="699"/>
      <c r="ET155" s="678" t="str">
        <f>'Resumen Anual'!$C$53</f>
        <v>HORAS</v>
      </c>
      <c r="EU155" s="678"/>
      <c r="EV155" s="678"/>
      <c r="EW155" s="678"/>
      <c r="EX155" s="659">
        <f>SUMIF('Bitácoras Anteriores'!$K$6,FC112,'Bitácoras Anteriores'!$F$49)+SUMIF('Bitácoras Anteriores'!$K$59,$K$6,'Bitácoras Anteriores'!$F$102)+SUMIF('Bitácoras Anteriores'!$K$112,FC112,'Bitácoras Anteriores'!$F$155)+SUMIF('Bitácoras Anteriores'!$K$165,FC112,'Bitácoras Anteriores'!$F$208)+SUMIF('Bitácoras Anteriores'!$K$218,FC112,'Bitácoras Anteriores'!$F$261)+SUMIF('Bitácoras Anteriores'!$K$271,FC112,'Bitácoras Anteriores'!$F$314)+SUMIF('Bitácoras Anteriores'!$K$324,FC112,'Bitácoras Anteriores'!$F$367)+SUMIF('Bitácoras Anteriores'!$BH$6,FC112,'Bitácoras Anteriores'!$BC$49)+SUMIF('Bitácoras Anteriores'!$BH$59,$K$6,'Bitácoras Anteriores'!$BC$102)+SUMIF('Bitácoras Anteriores'!$BH$112,FC112,'Bitácoras Anteriores'!$BC$155)+SUMIF('Bitácoras Anteriores'!$BH$165,FC112,'Bitácoras Anteriores'!$BC$208)+SUMIF('Bitácoras Anteriores'!$BH$218,FC112,'Bitácoras Anteriores'!$BC$261)+SUMIF('Bitácoras Anteriores'!$BH$271,FC112,'Bitácoras Anteriores'!$BC$314)+SUMIF('Bitácoras Anteriores'!$BH$324,FC112,'Bitácoras Anteriores'!$BC$367)+SUMIF('Bitácoras Anteriores'!$DF$6,FC112,'Bitácoras Anteriores'!$DA$49)+SUMIF('Bitácoras Anteriores'!$DF$59,$K$6,'Bitácoras Anteriores'!$DA$102)+SUMIF('Bitácoras Anteriores'!$DF$112,FC112,'Bitácoras Anteriores'!$DA$155)+SUMIF('Bitácoras Anteriores'!$DF$165,FC112,'Bitácoras Anteriores'!$DA$208)+SUMIF('Bitácoras Anteriores'!$DF$218,FC112,'Bitácoras Anteriores'!$DA$261)+SUMIF('Bitácoras Anteriores'!$DF$271,FC112,'Bitácoras Anteriores'!$DA$314)+SUMIF('Bitácoras Anteriores'!$DF$324,FC112,'Bitácoras Anteriores'!$DA$367)+SUMIF('Bitácoras Anteriores'!$FC$6,FC112,'Bitácoras Anteriores'!$EX$49)+SUMIF('Bitácoras Anteriores'!$FC$59,$K$6,'Bitácoras Anteriores'!$EX$102)+SUMIF('Bitácoras Anteriores'!$FC$112,FC112,'Bitácoras Anteriores'!$EX$155)+SUMIF('Bitácoras Anteriores'!$FC$165,FC112,'Bitácoras Anteriores'!$EX$208)+SUMIF('Bitácoras Anteriores'!$FC$218,FC112,'Bitácoras Anteriores'!$EX$261)+SUMIF('Bitácoras Anteriores'!$FC$271,FC112,'Bitácoras Anteriores'!$EX$314)+SUMIF('Bitácoras Anteriores'!$FC$324,FC112,'Bitácoras Anteriores'!$EX$367)+SUMIF('Resumen Anual'!$L$6,FC112,'Resumen Anual'!$H$53)+SUMIF('Resumen Anual'!$L$64,FC112,'Resumen Anual'!$H$111)+SUMIF('Resumen Anual'!$L$122,FC112,'Resumen Anual'!$H$169)+SUMIF('Resumen Anual'!$L$180,FC112,'Resumen Anual'!$H$227)+SUMIF('Resumen Anual'!$L$238,FC112,'Resumen Anual'!$H$285)+SUMIF('Resumen Anual'!$L$296,FC112,'Resumen Anual'!$H$343)+SUMIF('Resumen Anual'!$L$354,FC112,'Resumen Anual'!$H$401)+SUMIF('Resumen Anual'!$L$412,FC112,'Resumen Anual'!$H$459)+SUMIF('Resumen Anual'!$L$470,FC112,'Resumen Anual'!$H$517)+SUMIF('Resumen Anual'!$L$528,FC112,'Resumen Anual'!$H$575)+SUMIF('Resumen Anual'!$L$586,FC112,'Resumen Anual'!$H$633)+SUMIF('Resumen Anual'!$L$644,FC112,'Resumen Anual'!$H$691)+SUMIF('Resumen Anual'!$BI$6,FC112,'Resumen Anual'!$BE$53)+SUMIF('Resumen Anual'!$BI$64,FC112,'Resumen Anual'!$BE$111)+SUMIF('Resumen Anual'!$BI$122,FC112,'Resumen Anual'!$BE$169)+SUMIF('Resumen Anual'!$BI$180,FC112,'Resumen Anual'!$BE$227)+SUMIF('Resumen Anual'!$BI$238,FC112,'Resumen Anual'!$BE$285)+SUMIF('Resumen Anual'!$BI$296,FC112,'Resumen Anual'!$BE$343)+SUMIF('Resumen Anual'!$BI$354,FC112,'Resumen Anual'!$BE$401)+SUMIF('Resumen Anual'!$BI$412,FC112,'Resumen Anual'!$BE$459)+SUMIF('Resumen Anual'!$BI$470,FC112,'Resumen Anual'!$BE$517)+SUMIF('Resumen Anual'!$BI$528,FC112,'Resumen Anual'!$BE$575)+SUMIF('Resumen Anual'!$BI$586,FC112,'Resumen Anual'!$BE$633)+SUMIF('Resumen Anual'!$BI$644,FC112,'Resumen Anual'!$BE$691)+SUMIF('Resumen Anual'!$DH$6,FC112,'Resumen Anual'!$DD$53)+SUMIF('Resumen Anual'!$DH$64,FC112,'Resumen Anual'!$DD$111)+SUMIF('Resumen Anual'!$DH$122,FC112,'Resumen Anual'!$DD$169)+SUMIF('Resumen Anual'!$DH$180,FC112,'Resumen Anual'!$DD$227)+SUMIF('Resumen Anual'!$DH$238,FC112,'Resumen Anual'!$DD$285)+SUMIF('Resumen Anual'!$DH$296,FC112,'Resumen Anual'!$DD$343)+SUMIF('Resumen Anual'!$DH$354,FC112,'Resumen Anual'!$DD$401)+SUMIF('Resumen Anual'!$DH$412,FC112,'Resumen Anual'!$DD$459)+SUMIF('Resumen Anual'!$DH$470,FC112,'Resumen Anual'!$DD$517)+SUMIF('Resumen Anual'!$DH$528,FC112,'Resumen Anual'!$DD$575)+SUMIF('Resumen Anual'!$DH$586,FC112,'Resumen Anual'!$DD$633)+SUMIF('Resumen Anual'!$FE$6,FC112,'Resumen Anual'!$FA$53)+SUMIF('Resumen Anual'!$DH$644,FC112,'Resumen Anual'!$DD$691)+SUMIF('Resumen Anual'!$FE$64,FC112,'Resumen Anual'!$FA$111)+SUMIF('Resumen Anual'!$FE$122,FC112,'Resumen Anual'!$FA$169)+SUMIF('Resumen Anual'!$FE$180,FC112,'Resumen Anual'!$FA$227)+SUMIF('Resumen Anual'!$FE$238,FC112,'Resumen Anual'!$FA$285)+SUMIF('Resumen Anual'!$FE$296,FC112,'Resumen Anual'!$FA$343)+SUMIF('Resumen Anual'!$FE$354,FC112,'Resumen Anual'!$FA$401)+SUMIF('Resumen Anual'!$FE$412,FC112,'Resumen Anual'!$FA$459)+SUMIF('Resumen Anual'!$FE$470,FC112,'Resumen Anual'!$FA$517)+SUMIF('Resumen Anual'!$FE$586,FC112,'Resumen Anual'!$FA$633)+SUMIF('Resumen Anual'!$FE$528,FC112,'Resumen Anual'!$FA$575)+SUMIF('Resumen Anual'!$FE$644,FC112,'Resumen Anual'!$FA$691)</f>
        <v>0</v>
      </c>
      <c r="EY155" s="667"/>
      <c r="EZ155" s="667"/>
      <c r="FA155" s="667"/>
      <c r="FB155" s="667"/>
      <c r="FC155" s="667"/>
      <c r="FD155" s="667"/>
      <c r="FE155" s="15"/>
      <c r="FF155" s="674" t="str">
        <f>'Resumen Anual'!$O$53</f>
        <v>DÍA</v>
      </c>
      <c r="FG155" s="674"/>
      <c r="FH155" s="674"/>
      <c r="FI155" s="679"/>
      <c r="FJ155" s="667">
        <f>SUMIF('Bitácoras Anteriores'!$K$6,FC112,'Bitácoras Anteriores'!$R$49)+SUMIF('Bitácoras Anteriores'!$K$59,$K$6,'Bitácoras Anteriores'!$F$102)+SUMIF('Bitácoras Anteriores'!$K$112,FC112,'Bitácoras Anteriores'!$F$155)+SUMIF('Bitácoras Anteriores'!$K$165,FC112,'Bitácoras Anteriores'!$F$208)+SUMIF('Bitácoras Anteriores'!$K$218,FC112,'Bitácoras Anteriores'!$F$261)+SUMIF('Bitácoras Anteriores'!$K$271,FC112,'Bitácoras Anteriores'!$F$314)+SUMIF('Bitácoras Anteriores'!$K$324,FC112,'Bitácoras Anteriores'!$F$367)+SUMIF('Bitácoras Anteriores'!$BH$6,FC112,'Bitácoras Anteriores'!$BO$49)+SUMIF('Bitácoras Anteriores'!$BH$59,$K$6,'Bitácoras Anteriores'!$BC$102)+SUMIF('Bitácoras Anteriores'!$BH$112,FC112,'Bitácoras Anteriores'!$BC$155)+SUMIF('Bitácoras Anteriores'!$BH$165,FC112,'Bitácoras Anteriores'!$BC$208)+SUMIF('Bitácoras Anteriores'!$BH$218,FC112,'Bitácoras Anteriores'!$BC$261)+SUMIF('Bitácoras Anteriores'!$BH$271,FC112,'Bitácoras Anteriores'!$BC$314)+SUMIF('Bitácoras Anteriores'!$BH$324,FC112,'Bitácoras Anteriores'!$BC$367)+SUMIF('Bitácoras Anteriores'!$DF$6,FC112,'Bitácoras Anteriores'!$DM$49)+SUMIF('Bitácoras Anteriores'!$DF$59,$K$6,'Bitácoras Anteriores'!$DA$102)+SUMIF('Bitácoras Anteriores'!$DF$112,FC112,'Bitácoras Anteriores'!$DA$155)+SUMIF('Bitácoras Anteriores'!$DF$165,FC112,'Bitácoras Anteriores'!$DA$208)+SUMIF('Bitácoras Anteriores'!$DF$218,FC112,'Bitácoras Anteriores'!$DA$261)+SUMIF('Bitácoras Anteriores'!$DF$271,FC112,'Bitácoras Anteriores'!$DA$314)+SUMIF('Bitácoras Anteriores'!$DF$324,FC112,'Bitácoras Anteriores'!$DA$367)+SUMIF('Bitácoras Anteriores'!$FC$6,FC112,'Bitácoras Anteriores'!$FJ$49)+SUMIF('Bitácoras Anteriores'!$FC$59,$K$6,'Bitácoras Anteriores'!$EX$102)+SUMIF('Bitácoras Anteriores'!$FC$112,FC112,'Bitácoras Anteriores'!$EX$155)+SUMIF('Bitácoras Anteriores'!$FC$165,FC112,'Bitácoras Anteriores'!$EX$208)+SUMIF('Bitácoras Anteriores'!$FC$218,FC112,'Bitácoras Anteriores'!$EX$261)+SUMIF('Bitácoras Anteriores'!$FC$271,FC112,'Bitácoras Anteriores'!$EX$314)+SUMIF('Bitácoras Anteriores'!$FC$324,FC112,'Bitácoras Anteriores'!$EX$367)+SUMIF('Resumen Anual'!$L$6,FC112,'Resumen Anual'!$T$53)+SUMIF('Resumen Anual'!$L$64,FC112,'Resumen Anual'!$H$111)+SUMIF('Resumen Anual'!$L$122,FC112,'Resumen Anual'!$H$169)+SUMIF('Resumen Anual'!$L$180,FC112,'Resumen Anual'!$H$227)+SUMIF('Resumen Anual'!$L$238,FC112,'Resumen Anual'!$H$285)+SUMIF('Resumen Anual'!$L$296,FC112,'Resumen Anual'!$H$343)+SUMIF('Resumen Anual'!$L$354,FC112,'Resumen Anual'!$H$401)+SUMIF('Resumen Anual'!$L$412,FC112,'Resumen Anual'!$H$459)+SUMIF('Resumen Anual'!$L$470,FC112,'Resumen Anual'!$H$517)+SUMIF('Resumen Anual'!$L$528,FC112,'Resumen Anual'!$H$575)+SUMIF('Resumen Anual'!$L$586,FC112,'Resumen Anual'!$H$633)+SUMIF('Resumen Anual'!$L$644,FC112,'Resumen Anual'!$H$691)+SUMIF('Resumen Anual'!$BI$6,FC112,'Resumen Anual'!$BQ$53)+SUMIF('Resumen Anual'!$BI$64,FC112,'Resumen Anual'!$BE$111)+SUMIF('Resumen Anual'!$BI$122,FC112,'Resumen Anual'!$BE$169)+SUMIF('Resumen Anual'!$BI$180,FC112,'Resumen Anual'!$BE$227)+SUMIF('Resumen Anual'!$BI$238,FC112,'Resumen Anual'!$BE$285)+SUMIF('Resumen Anual'!$BI$296,FC112,'Resumen Anual'!$BE$343)+SUMIF('Resumen Anual'!$BI$354,FC112,'Resumen Anual'!$BE$401)+SUMIF('Resumen Anual'!$BI$412,FC112,'Resumen Anual'!$BE$459)+SUMIF('Resumen Anual'!$BI$470,FC112,'Resumen Anual'!$BE$517)+SUMIF('Resumen Anual'!$BI$528,FC112,'Resumen Anual'!$BE$575)+SUMIF('Resumen Anual'!$BI$586,FC112,'Resumen Anual'!$BE$633)+SUMIF('Resumen Anual'!$BI$644,FC112,'Resumen Anual'!$BE$691)+SUMIF('Resumen Anual'!$DH$6,FC112,'Resumen Anual'!$DP$53)+SUMIF('Resumen Anual'!$DH$64,FC112,'Resumen Anual'!$DD$111)+SUMIF('Resumen Anual'!$DH$122,FC112,'Resumen Anual'!$DD$169)+SUMIF('Resumen Anual'!$DH$180,FC112,'Resumen Anual'!$DD$227)+SUMIF('Resumen Anual'!$DH$238,FC112,'Resumen Anual'!$DD$285)+SUMIF('Resumen Anual'!$DH$296,FC112,'Resumen Anual'!$DD$343)+SUMIF('Resumen Anual'!$DH$354,FC112,'Resumen Anual'!$DD$401)+SUMIF('Resumen Anual'!$DH$412,FC112,'Resumen Anual'!$DD$459)+SUMIF('Resumen Anual'!$DH$470,FC112,'Resumen Anual'!$DD$517)+SUMIF('Resumen Anual'!$DH$528,FC112,'Resumen Anual'!$DD$575)+SUMIF('Resumen Anual'!$DH$586,FC112,'Resumen Anual'!$DD$633)+SUMIF('Resumen Anual'!$FE$6,FC112,'Resumen Anual'!$FM$53)+SUMIF('Resumen Anual'!$DH$644,FC112,'Resumen Anual'!$DD$691)+SUMIF('Resumen Anual'!$FE$64,FC112,'Resumen Anual'!$FA$111)+SUMIF('Resumen Anual'!$FE$122,FC112,'Resumen Anual'!$FA$169)+SUMIF('Resumen Anual'!$FE$180,FC112,'Resumen Anual'!$FA$227)+SUMIF('Resumen Anual'!$FE$238,FC112,'Resumen Anual'!$FA$285)+SUMIF('Resumen Anual'!$FE$296,FC112,'Resumen Anual'!$FA$343)+SUMIF('Resumen Anual'!$FE$354,FC112,'Resumen Anual'!$FA$401)+SUMIF('Resumen Anual'!$FE$412,FC112,'Resumen Anual'!$FA$459)+SUMIF('Resumen Anual'!$FE$470,FC112,'Resumen Anual'!$FA$517)+SUMIF('Resumen Anual'!$FE$586,FC112,'Resumen Anual'!$FA$633)+SUMIF('Resumen Anual'!$FE$528,FC112,'Resumen Anual'!$FA$575)+SUMIF('Resumen Anual'!$FE$644,FC112,'Resumen Anual'!$FA$691)</f>
        <v>0</v>
      </c>
      <c r="FK155" s="667"/>
      <c r="FL155" s="667"/>
      <c r="FM155" s="667"/>
      <c r="FN155" s="667"/>
      <c r="FO155" s="667"/>
      <c r="FP155" s="667"/>
      <c r="FQ155" s="632"/>
      <c r="FR155" s="1220" t="str">
        <f>IF(Portada!$A$1="www.fly-logics.com","MATRICULA",0)</f>
        <v>MATRICULA</v>
      </c>
      <c r="FS155" s="1221"/>
      <c r="FT155" s="1221"/>
      <c r="FU155" s="1221"/>
      <c r="FV155" s="1221"/>
      <c r="FW155" s="1221"/>
      <c r="FX155" s="660"/>
      <c r="FY155" s="660"/>
      <c r="FZ155" s="660"/>
      <c r="GA155" s="660"/>
      <c r="GB155" s="660"/>
      <c r="GC155" s="661"/>
      <c r="GD155" s="1220" t="str">
        <f>IF(Portada!$A$1="www.fly-logics.com","FECHA MAT.",0)</f>
        <v>FECHA MAT.</v>
      </c>
      <c r="GE155" s="1221"/>
      <c r="GF155" s="1221"/>
      <c r="GG155" s="1221"/>
      <c r="GH155" s="1221"/>
      <c r="GI155" s="1221"/>
      <c r="GJ155" s="668"/>
      <c r="GK155" s="669"/>
      <c r="GL155" s="669"/>
      <c r="GM155" s="669"/>
      <c r="GN155" s="670"/>
      <c r="GO155" s="1200"/>
    </row>
    <row r="156" spans="1:197" ht="3" customHeight="1" x14ac:dyDescent="0.25">
      <c r="A156" s="699"/>
      <c r="B156" s="6"/>
      <c r="C156" s="286"/>
      <c r="D156" s="286"/>
      <c r="E156" s="286"/>
      <c r="F156" s="6"/>
      <c r="G156" s="287"/>
      <c r="H156" s="287"/>
      <c r="I156" s="287"/>
      <c r="J156" s="287"/>
      <c r="K156" s="287"/>
      <c r="L156" s="287"/>
      <c r="M156" s="15"/>
      <c r="N156" s="6"/>
      <c r="O156" s="286"/>
      <c r="P156" s="286"/>
      <c r="Q156" s="286"/>
      <c r="R156" s="6"/>
      <c r="S156" s="287"/>
      <c r="T156" s="287"/>
      <c r="U156" s="287"/>
      <c r="V156" s="287"/>
      <c r="W156" s="287"/>
      <c r="X156" s="287"/>
      <c r="Y156" s="632"/>
      <c r="Z156" s="1222"/>
      <c r="AA156" s="1223"/>
      <c r="AB156" s="1223"/>
      <c r="AC156" s="1223"/>
      <c r="AD156" s="1223"/>
      <c r="AE156" s="1223"/>
      <c r="AF156" s="662"/>
      <c r="AG156" s="662"/>
      <c r="AH156" s="662"/>
      <c r="AI156" s="662"/>
      <c r="AJ156" s="662"/>
      <c r="AK156" s="663"/>
      <c r="AL156" s="1222"/>
      <c r="AM156" s="1223"/>
      <c r="AN156" s="1223"/>
      <c r="AO156" s="1223"/>
      <c r="AP156" s="1223"/>
      <c r="AQ156" s="1223"/>
      <c r="AR156" s="671"/>
      <c r="AS156" s="672"/>
      <c r="AT156" s="672"/>
      <c r="AU156" s="672"/>
      <c r="AV156" s="672"/>
      <c r="AW156" s="1200"/>
      <c r="AX156" s="699"/>
      <c r="AY156" s="6"/>
      <c r="AZ156" s="286"/>
      <c r="BA156" s="286"/>
      <c r="BB156" s="286"/>
      <c r="BC156" s="6"/>
      <c r="BD156" s="287"/>
      <c r="BE156" s="287"/>
      <c r="BF156" s="287"/>
      <c r="BG156" s="287"/>
      <c r="BH156" s="287"/>
      <c r="BI156" s="287"/>
      <c r="BJ156" s="15"/>
      <c r="BK156" s="6"/>
      <c r="BL156" s="286"/>
      <c r="BM156" s="286"/>
      <c r="BN156" s="286"/>
      <c r="BO156" s="6"/>
      <c r="BP156" s="287"/>
      <c r="BQ156" s="287"/>
      <c r="BR156" s="287"/>
      <c r="BS156" s="287"/>
      <c r="BT156" s="287"/>
      <c r="BU156" s="287"/>
      <c r="BV156" s="632"/>
      <c r="BW156" s="1222"/>
      <c r="BX156" s="1223"/>
      <c r="BY156" s="1223"/>
      <c r="BZ156" s="1223"/>
      <c r="CA156" s="1223"/>
      <c r="CB156" s="1223"/>
      <c r="CC156" s="662"/>
      <c r="CD156" s="662"/>
      <c r="CE156" s="662"/>
      <c r="CF156" s="662"/>
      <c r="CG156" s="662"/>
      <c r="CH156" s="663"/>
      <c r="CI156" s="1222"/>
      <c r="CJ156" s="1223"/>
      <c r="CK156" s="1223"/>
      <c r="CL156" s="1223"/>
      <c r="CM156" s="1223"/>
      <c r="CN156" s="1223"/>
      <c r="CO156" s="671"/>
      <c r="CP156" s="672"/>
      <c r="CQ156" s="672"/>
      <c r="CR156" s="672"/>
      <c r="CS156" s="673"/>
      <c r="CT156" s="1200"/>
      <c r="CU156" s="1199"/>
      <c r="CV156" s="699"/>
      <c r="CW156" s="6"/>
      <c r="CX156" s="286"/>
      <c r="CY156" s="286"/>
      <c r="CZ156" s="286"/>
      <c r="DA156" s="6"/>
      <c r="DB156" s="287"/>
      <c r="DC156" s="287"/>
      <c r="DD156" s="287"/>
      <c r="DE156" s="287"/>
      <c r="DF156" s="287"/>
      <c r="DG156" s="287"/>
      <c r="DH156" s="15"/>
      <c r="DI156" s="6"/>
      <c r="DJ156" s="286"/>
      <c r="DK156" s="286"/>
      <c r="DL156" s="286"/>
      <c r="DM156" s="6"/>
      <c r="DN156" s="287"/>
      <c r="DO156" s="287"/>
      <c r="DP156" s="287"/>
      <c r="DQ156" s="287"/>
      <c r="DR156" s="287"/>
      <c r="DS156" s="287"/>
      <c r="DT156" s="632"/>
      <c r="DU156" s="1222"/>
      <c r="DV156" s="1223"/>
      <c r="DW156" s="1223"/>
      <c r="DX156" s="1223"/>
      <c r="DY156" s="1223"/>
      <c r="DZ156" s="1223"/>
      <c r="EA156" s="662"/>
      <c r="EB156" s="662"/>
      <c r="EC156" s="662"/>
      <c r="ED156" s="662"/>
      <c r="EE156" s="662"/>
      <c r="EF156" s="663"/>
      <c r="EG156" s="1222"/>
      <c r="EH156" s="1223"/>
      <c r="EI156" s="1223"/>
      <c r="EJ156" s="1223"/>
      <c r="EK156" s="1223"/>
      <c r="EL156" s="1223"/>
      <c r="EM156" s="671"/>
      <c r="EN156" s="672"/>
      <c r="EO156" s="672"/>
      <c r="EP156" s="672"/>
      <c r="EQ156" s="672"/>
      <c r="ER156" s="1200"/>
      <c r="ES156" s="699"/>
      <c r="ET156" s="6"/>
      <c r="EU156" s="286"/>
      <c r="EV156" s="286"/>
      <c r="EW156" s="286"/>
      <c r="EX156" s="6"/>
      <c r="EY156" s="287"/>
      <c r="EZ156" s="287"/>
      <c r="FA156" s="287"/>
      <c r="FB156" s="287"/>
      <c r="FC156" s="287"/>
      <c r="FD156" s="287"/>
      <c r="FE156" s="15"/>
      <c r="FF156" s="6"/>
      <c r="FG156" s="286"/>
      <c r="FH156" s="286"/>
      <c r="FI156" s="286"/>
      <c r="FJ156" s="6"/>
      <c r="FK156" s="287"/>
      <c r="FL156" s="287"/>
      <c r="FM156" s="287"/>
      <c r="FN156" s="287"/>
      <c r="FO156" s="287"/>
      <c r="FP156" s="287"/>
      <c r="FQ156" s="632"/>
      <c r="FR156" s="1222"/>
      <c r="FS156" s="1223"/>
      <c r="FT156" s="1223"/>
      <c r="FU156" s="1223"/>
      <c r="FV156" s="1223"/>
      <c r="FW156" s="1223"/>
      <c r="FX156" s="662"/>
      <c r="FY156" s="662"/>
      <c r="FZ156" s="662"/>
      <c r="GA156" s="662"/>
      <c r="GB156" s="662"/>
      <c r="GC156" s="663"/>
      <c r="GD156" s="1222"/>
      <c r="GE156" s="1223"/>
      <c r="GF156" s="1223"/>
      <c r="GG156" s="1223"/>
      <c r="GH156" s="1223"/>
      <c r="GI156" s="1223"/>
      <c r="GJ156" s="671"/>
      <c r="GK156" s="672"/>
      <c r="GL156" s="672"/>
      <c r="GM156" s="672"/>
      <c r="GN156" s="673"/>
      <c r="GO156" s="1200"/>
    </row>
    <row r="157" spans="1:197" ht="12.75" customHeight="1" x14ac:dyDescent="0.25">
      <c r="A157" s="699"/>
      <c r="B157" s="674" t="str">
        <f>'Resumen Anual'!$C$56</f>
        <v>IFR</v>
      </c>
      <c r="C157" s="674"/>
      <c r="D157" s="674"/>
      <c r="E157" s="674"/>
      <c r="F157" s="659">
        <f>SUMIF('Bitácoras Anteriores'!$K$6,K112,'Bitácoras Anteriores'!$F$51)+SUMIF('Bitácoras Anteriores'!$K$59,$K$6,'Bitácoras Anteriores'!$F$104)+SUMIF('Bitácoras Anteriores'!$K$112,K112,'Bitácoras Anteriores'!$F$157)+SUMIF('Bitácoras Anteriores'!$K$165,K112,'Bitácoras Anteriores'!$F$210)+SUMIF('Bitácoras Anteriores'!$K$218,K112,'Bitácoras Anteriores'!$F$263)+SUMIF('Bitácoras Anteriores'!$K$271,K112,'Bitácoras Anteriores'!$F$316)+SUMIF('Bitácoras Anteriores'!$K$324,K112,'Bitácoras Anteriores'!$F$369)+SUMIF('Bitácoras Anteriores'!$BH$6,K112,'Bitácoras Anteriores'!$BC$51)+SUMIF('Bitácoras Anteriores'!$BH$59,$K$6,'Bitácoras Anteriores'!$BC$104)+SUMIF('Bitácoras Anteriores'!$BH$112,K112,'Bitácoras Anteriores'!$BC$157)+SUMIF('Bitácoras Anteriores'!$BH$165,K112,'Bitácoras Anteriores'!$BC$210)+SUMIF('Bitácoras Anteriores'!$BH$218,K112,'Bitácoras Anteriores'!$BC$263)+SUMIF('Bitácoras Anteriores'!$BH$271,K112,'Bitácoras Anteriores'!$BC$316)+SUMIF('Bitácoras Anteriores'!$BH$324,K112,'Bitácoras Anteriores'!$BC$369)+SUMIF('Bitácoras Anteriores'!$DF$6,K112,'Bitácoras Anteriores'!$DA$51)+SUMIF('Bitácoras Anteriores'!$DF$59,$K$6,'Bitácoras Anteriores'!$DA$104)+SUMIF('Bitácoras Anteriores'!$DF$112,K112,'Bitácoras Anteriores'!$DA$157)+SUMIF('Bitácoras Anteriores'!$DF$165,K112,'Bitácoras Anteriores'!$DA$210)+SUMIF('Bitácoras Anteriores'!$DF$218,K112,'Bitácoras Anteriores'!$DA$263)+SUMIF('Bitácoras Anteriores'!$DF$271,K112,'Bitácoras Anteriores'!$DA$316)+SUMIF('Bitácoras Anteriores'!$DF$324,K112,'Bitácoras Anteriores'!$DA$369)+SUMIF('Bitácoras Anteriores'!$FC$6,K112,'Bitácoras Anteriores'!$EX$51)+SUMIF('Bitácoras Anteriores'!$FC$59,$K$6,'Bitácoras Anteriores'!$EX$104)+SUMIF('Bitácoras Anteriores'!$FC$112,K112,'Bitácoras Anteriores'!$EX$157)+SUMIF('Bitácoras Anteriores'!$FC$165,K112,'Bitácoras Anteriores'!$EX$210)+SUMIF('Bitácoras Anteriores'!$FC$218,K112,'Bitácoras Anteriores'!$EX$263)+SUMIF('Bitácoras Anteriores'!$FC$271,K112,'Bitácoras Anteriores'!$EX$316)+SUMIF('Bitácoras Anteriores'!$FC$324,K112,'Bitácoras Anteriores'!$EX$369)+SUMIF('Resumen Anual'!$L$6,K112,'Resumen Anual'!$H$56)+SUMIF('Resumen Anual'!$L$64,K112,'Resumen Anual'!$H$114)+SUMIF('Resumen Anual'!$L$122,K112,'Resumen Anual'!$H$172)+SUMIF('Resumen Anual'!$L$180,K112,'Resumen Anual'!$H$230)+SUMIF('Resumen Anual'!$L$238,K112,'Resumen Anual'!$H$288)+SUMIF('Resumen Anual'!$L$296,K112,'Resumen Anual'!$H$346)+SUMIF('Resumen Anual'!$L$354,K112,'Resumen Anual'!$H$404)+SUMIF('Resumen Anual'!$L$412,K112,'Resumen Anual'!$H$462)+SUMIF('Resumen Anual'!$L$470,K112,'Resumen Anual'!$H$520)+SUMIF('Resumen Anual'!$L$528,K112,'Resumen Anual'!$H$578)+SUMIF('Resumen Anual'!$L$586,K112,'Resumen Anual'!$H$636)+SUMIF('Resumen Anual'!$L$644,K112,'Resumen Anual'!$H$694)+SUMIF('Resumen Anual'!$BI$6,K112,'Resumen Anual'!$BE$56)+SUMIF('Resumen Anual'!$BI$64,K112,'Resumen Anual'!$BE$114)+SUMIF('Resumen Anual'!$BI$122,K112,'Resumen Anual'!$BE$172)+SUMIF('Resumen Anual'!$BI$180,K112,'Resumen Anual'!$BE$230)+SUMIF('Resumen Anual'!$BI$238,K112,'Resumen Anual'!$BE$288)+SUMIF('Resumen Anual'!$BI$296,K112,'Resumen Anual'!$BE$346)+SUMIF('Resumen Anual'!$BI$354,K112,'Resumen Anual'!$BE$404)+SUMIF('Resumen Anual'!$BI$412,K112,'Resumen Anual'!$BE$462)+SUMIF('Resumen Anual'!$BI$470,K112,'Resumen Anual'!$BE$520)+SUMIF('Resumen Anual'!$BI$528,K112,'Resumen Anual'!$BE$578)+SUMIF('Resumen Anual'!$BI$586,K112,'Resumen Anual'!$BE$636)+SUMIF('Resumen Anual'!$BI$644,K112,'Resumen Anual'!$BE$694)+SUMIF('Resumen Anual'!$DH$6,K112,'Resumen Anual'!$DD$56)+SUMIF('Resumen Anual'!$DH$64,K112,'Resumen Anual'!$DD$114)+SUMIF('Resumen Anual'!$DH$122,K112,'Resumen Anual'!$DD$172)+SUMIF('Resumen Anual'!$DH$180,K112,'Resumen Anual'!$DD$230)+SUMIF('Resumen Anual'!$DH$238,K112,'Resumen Anual'!$DD$288)+SUMIF('Resumen Anual'!$DH$296,K112,'Resumen Anual'!$DD$346)+SUMIF('Resumen Anual'!$DH$354,K112,'Resumen Anual'!$DD$404)+SUMIF('Resumen Anual'!$DH$412,K112,'Resumen Anual'!$DD$462)+SUMIF('Resumen Anual'!$DH$470,K112,'Resumen Anual'!$DD$520)+SUMIF('Resumen Anual'!$DH$528,K112,'Resumen Anual'!$DD$578)+SUMIF('Resumen Anual'!$DH$586,K112,'Resumen Anual'!$DD$636)+SUMIF('Resumen Anual'!$FE$6,K112,'Resumen Anual'!$FA$56)+SUMIF('Resumen Anual'!$DH$644,K112,'Resumen Anual'!$DD$694)+SUMIF('Resumen Anual'!$FE$64,K112,'Resumen Anual'!$FA$114)+SUMIF('Resumen Anual'!$FE$122,K112,'Resumen Anual'!$FA$172)+SUMIF('Resumen Anual'!$FE$180,K112,'Resumen Anual'!$FA$230)+SUMIF('Resumen Anual'!$FE$238,K112,'Resumen Anual'!$FA$288)+SUMIF('Resumen Anual'!$FE$296,K112,'Resumen Anual'!$FA$346)+SUMIF('Resumen Anual'!$FE$354,K112,'Resumen Anual'!$FA$404)+SUMIF('Resumen Anual'!$FE$412,K112,'Resumen Anual'!$FA$462)+SUMIF('Resumen Anual'!$FE$470,K112,'Resumen Anual'!$FA$520)+SUMIF('Resumen Anual'!$FE$586,K112,'Resumen Anual'!$FA$636)+SUMIF('Resumen Anual'!$FE$528,K112,'Resumen Anual'!$FA$578)+SUMIF('Resumen Anual'!$FE$644,K112,'Resumen Anual'!$FA$694)</f>
        <v>0</v>
      </c>
      <c r="G157" s="667"/>
      <c r="H157" s="667"/>
      <c r="I157" s="667"/>
      <c r="J157" s="667"/>
      <c r="K157" s="667"/>
      <c r="L157" s="667"/>
      <c r="M157" s="15"/>
      <c r="N157" s="674" t="str">
        <f>'Resumen Anual'!$O$56</f>
        <v>NOCHE</v>
      </c>
      <c r="O157" s="674"/>
      <c r="P157" s="674"/>
      <c r="Q157" s="674"/>
      <c r="R157" s="658">
        <f>SUMIF('Bitácoras Anteriores'!$K$6,K112,'Bitácoras Anteriores'!$R$51)+SUMIF('Bitácoras Anteriores'!$K$59,$K$6,'Bitácoras Anteriores'!$R$104)+SUMIF('Bitácoras Anteriores'!$K$112,K112,'Bitácoras Anteriores'!$R$157)+SUMIF('Bitácoras Anteriores'!$K$165,K112,'Bitácoras Anteriores'!$R$210)+SUMIF('Bitácoras Anteriores'!$K$218,K112,'Bitácoras Anteriores'!$R$263)+SUMIF('Bitácoras Anteriores'!$K$271,K112,'Bitácoras Anteriores'!$R$316)+SUMIF('Bitácoras Anteriores'!$K$324,K112,'Bitácoras Anteriores'!$R$369)+SUMIF('Bitácoras Anteriores'!$BH$6,K112,'Bitácoras Anteriores'!$BO$51)+SUMIF('Bitácoras Anteriores'!$BH$59,$K$6,'Bitácoras Anteriores'!$BO$104)+SUMIF('Bitácoras Anteriores'!$BH$112,K112,'Bitácoras Anteriores'!$BO$157)+SUMIF('Bitácoras Anteriores'!$BH$165,K112,'Bitácoras Anteriores'!$BO$210)+SUMIF('Bitácoras Anteriores'!$BH$218,K112,'Bitácoras Anteriores'!$BO$263)+SUMIF('Bitácoras Anteriores'!$BH$271,K112,'Bitácoras Anteriores'!$BO$316)+SUMIF('Bitácoras Anteriores'!$BH$324,K112,'Bitácoras Anteriores'!$BO$369)+SUMIF('Bitácoras Anteriores'!$DF$6,K112,'Bitácoras Anteriores'!$DM$51)+SUMIF('Bitácoras Anteriores'!$DF$59,$K$6,'Bitácoras Anteriores'!$DM$104)+SUMIF('Bitácoras Anteriores'!$DF$112,K112,'Bitácoras Anteriores'!$DM$157)+SUMIF('Bitácoras Anteriores'!$DF$165,K112,'Bitácoras Anteriores'!$DM$210)+SUMIF('Bitácoras Anteriores'!$DF$218,K112,'Bitácoras Anteriores'!$DM$263)+SUMIF('Bitácoras Anteriores'!$DF$271,K112,'Bitácoras Anteriores'!$DM$316)+SUMIF('Bitácoras Anteriores'!$DF$324,K112,'Bitácoras Anteriores'!$DM$369)+SUMIF('Bitácoras Anteriores'!$FC$6,K112,'Bitácoras Anteriores'!$FJ$51)+SUMIF('Bitácoras Anteriores'!$FC$59,$K$6,'Bitácoras Anteriores'!$FJ$104)+SUMIF('Bitácoras Anteriores'!$FC$112,K112,'Bitácoras Anteriores'!$FJ$157)+SUMIF('Bitácoras Anteriores'!$FC$165,K112,'Bitácoras Anteriores'!$FJ$210)+SUMIF('Bitácoras Anteriores'!$FC$218,K112,'Bitácoras Anteriores'!$FJ$263)+SUMIF('Bitácoras Anteriores'!$FC$271,K112,'Bitácoras Anteriores'!$FJ$316)+SUMIF('Bitácoras Anteriores'!$FC$324,K112,'Bitácoras Anteriores'!$FJ$369)+SUMIF('Resumen Anual'!$L$6,K112,'Resumen Anual'!$T$56)+SUMIF('Resumen Anual'!$L$64,K112,'Resumen Anual'!$T$114)+SUMIF('Resumen Anual'!$L$122,K112,'Resumen Anual'!$T$172)+SUMIF('Resumen Anual'!$L$180,K112,'Resumen Anual'!$T$230)+SUMIF('Resumen Anual'!$L$238,K112,'Resumen Anual'!$T$288)+SUMIF('Resumen Anual'!$L$296,K112,'Resumen Anual'!$T$346)+SUMIF('Resumen Anual'!$L$354,K112,'Resumen Anual'!$T$404)+SUMIF('Resumen Anual'!$L$412,K112,'Resumen Anual'!$T$462)+SUMIF('Resumen Anual'!$L$470,K112,'Resumen Anual'!$T$520)+SUMIF('Resumen Anual'!$L$528,K112,'Resumen Anual'!$T$578)+SUMIF('Resumen Anual'!$L$586,K112,'Resumen Anual'!$T$636)+SUMIF('Resumen Anual'!$L$644,K112,'Resumen Anual'!$T$694)+SUMIF('Resumen Anual'!$BI$6,K112,'Resumen Anual'!$BQ$56)+SUMIF('Resumen Anual'!$BI$64,K112,'Resumen Anual'!$BQ$114)+SUMIF('Resumen Anual'!$BI$122,K112,'Resumen Anual'!$BQ$172)+SUMIF('Resumen Anual'!$BI$180,K112,'Resumen Anual'!$BQ$230)+SUMIF('Resumen Anual'!$BI$238,K112,'Resumen Anual'!$BQ$288)+SUMIF('Resumen Anual'!$BI$296,K112,'Resumen Anual'!$BQ$346)+SUMIF('Resumen Anual'!$BI$354,K112,'Resumen Anual'!$BQ$404)+SUMIF('Resumen Anual'!$BI$412,K112,'Resumen Anual'!$BQ$462)+SUMIF('Resumen Anual'!$BI$470,K112,'Resumen Anual'!$BQ$520)+SUMIF('Resumen Anual'!$BI$528,K112,'Resumen Anual'!$BQ$578)+SUMIF('Resumen Anual'!$BI$586,K112,'Resumen Anual'!$BQ$636)+SUMIF('Resumen Anual'!$BI$644,K112,'Resumen Anual'!$BQ$694)+SUMIF('Resumen Anual'!$DH$6,K112,'Resumen Anual'!$DP$56)+SUMIF('Resumen Anual'!$DH$64,K112,'Resumen Anual'!$DP$114)+SUMIF('Resumen Anual'!$DH$122,K112,'Resumen Anual'!$DP$172)+SUMIF('Resumen Anual'!$DH$180,K112,'Resumen Anual'!$DP$230)+SUMIF('Resumen Anual'!$DH$238,K112,'Resumen Anual'!$DP$288)+SUMIF('Resumen Anual'!$DH$296,K112,'Resumen Anual'!$DP$346)+SUMIF('Resumen Anual'!$DH$354,K112,'Resumen Anual'!$DP$404)+SUMIF('Resumen Anual'!$DH$412,K112,'Resumen Anual'!$DP$462)+SUMIF('Resumen Anual'!$DH$470,K112,'Resumen Anual'!$DP$520)+SUMIF('Resumen Anual'!$DH$528,K112,'Resumen Anual'!$DP$578)+SUMIF('Resumen Anual'!$DH$586,K112,'Resumen Anual'!$DP$636)+SUMIF('Resumen Anual'!$FE$6,K112,'Resumen Anual'!$FM$56)+SUMIF('Resumen Anual'!$DH$644,K112,'Resumen Anual'!$DP$694)+SUMIF('Resumen Anual'!$FE$64,K112,'Resumen Anual'!$FM$114)+SUMIF('Resumen Anual'!$FE$122,K112,'Resumen Anual'!$FM$172)+SUMIF('Resumen Anual'!$FE$180,K112,'Resumen Anual'!$FM$230)+SUMIF('Resumen Anual'!$FE$238,K112,'Resumen Anual'!$FM$288)+SUMIF('Resumen Anual'!$FE$296,K112,'Resumen Anual'!$FM$346)+SUMIF('Resumen Anual'!$FE$354,K112,'Resumen Anual'!$FM$404)+SUMIF('Resumen Anual'!$FE$412,K112,'Resumen Anual'!$FM$462)+SUMIF('Resumen Anual'!$FE$470,K112,'Resumen Anual'!$FM$520)+SUMIF('Resumen Anual'!$FE$586,K112,'Resumen Anual'!$FM$636)+SUMIF('Resumen Anual'!$FE$528,K112,'Resumen Anual'!$FM$578)+SUMIF('Resumen Anual'!$FE$644,K112,'Resumen Anual'!$FM$694)</f>
        <v>0</v>
      </c>
      <c r="S157" s="658"/>
      <c r="T157" s="658"/>
      <c r="U157" s="658"/>
      <c r="V157" s="658"/>
      <c r="W157" s="658"/>
      <c r="X157" s="659"/>
      <c r="Y157" s="632"/>
      <c r="Z157" s="1220" t="str">
        <f>IF(Portada!$A$1="www.fly-logics.com","N° SERIE",0)</f>
        <v>N° SERIE</v>
      </c>
      <c r="AA157" s="1221"/>
      <c r="AB157" s="1221"/>
      <c r="AC157" s="1221"/>
      <c r="AD157" s="1221"/>
      <c r="AE157" s="1221"/>
      <c r="AF157" s="660"/>
      <c r="AG157" s="660"/>
      <c r="AH157" s="660"/>
      <c r="AI157" s="660"/>
      <c r="AJ157" s="660"/>
      <c r="AK157" s="661"/>
      <c r="AL157" s="1220" t="str">
        <f>IF(Portada!$A$1="www.fly-logics.com","AÑO CONST.",0)</f>
        <v>AÑO CONST.</v>
      </c>
      <c r="AM157" s="1221"/>
      <c r="AN157" s="1221"/>
      <c r="AO157" s="1221"/>
      <c r="AP157" s="1221"/>
      <c r="AQ157" s="1221"/>
      <c r="AR157" s="664"/>
      <c r="AS157" s="660"/>
      <c r="AT157" s="660"/>
      <c r="AU157" s="660"/>
      <c r="AV157" s="660"/>
      <c r="AW157" s="1200"/>
      <c r="AX157" s="699"/>
      <c r="AY157" s="674" t="str">
        <f>'Resumen Anual'!$C$56</f>
        <v>IFR</v>
      </c>
      <c r="AZ157" s="674"/>
      <c r="BA157" s="674"/>
      <c r="BB157" s="674"/>
      <c r="BC157" s="659">
        <f>SUMIF('Bitácoras Anteriores'!$K$6,BH112,'Bitácoras Anteriores'!$F$51)+SUMIF('Bitácoras Anteriores'!$K$59,$K$6,'Bitácoras Anteriores'!$F$104)+SUMIF('Bitácoras Anteriores'!$K$112,BH112,'Bitácoras Anteriores'!$F$157)+SUMIF('Bitácoras Anteriores'!$K$165,BH112,'Bitácoras Anteriores'!$F$210)+SUMIF('Bitácoras Anteriores'!$K$218,BH112,'Bitácoras Anteriores'!$F$263)+SUMIF('Bitácoras Anteriores'!$K$271,BH112,'Bitácoras Anteriores'!$F$316)+SUMIF('Bitácoras Anteriores'!$K$324,BH112,'Bitácoras Anteriores'!$F$369)+SUMIF('Bitácoras Anteriores'!$BH$6,BH112,'Bitácoras Anteriores'!$BC$51)+SUMIF('Bitácoras Anteriores'!$BH$59,$K$6,'Bitácoras Anteriores'!$BC$104)+SUMIF('Bitácoras Anteriores'!$BH$112,BH112,'Bitácoras Anteriores'!$BC$157)+SUMIF('Bitácoras Anteriores'!$BH$165,BH112,'Bitácoras Anteriores'!$BC$210)+SUMIF('Bitácoras Anteriores'!$BH$218,BH112,'Bitácoras Anteriores'!$BC$263)+SUMIF('Bitácoras Anteriores'!$BH$271,BH112,'Bitácoras Anteriores'!$BC$316)+SUMIF('Bitácoras Anteriores'!$BH$324,BH112,'Bitácoras Anteriores'!$BC$369)+SUMIF('Bitácoras Anteriores'!$DF$6,BH112,'Bitácoras Anteriores'!$DA$51)+SUMIF('Bitácoras Anteriores'!$DF$59,$K$6,'Bitácoras Anteriores'!$DA$104)+SUMIF('Bitácoras Anteriores'!$DF$112,BH112,'Bitácoras Anteriores'!$DA$157)+SUMIF('Bitácoras Anteriores'!$DF$165,BH112,'Bitácoras Anteriores'!$DA$210)+SUMIF('Bitácoras Anteriores'!$DF$218,BH112,'Bitácoras Anteriores'!$DA$263)+SUMIF('Bitácoras Anteriores'!$DF$271,BH112,'Bitácoras Anteriores'!$DA$316)+SUMIF('Bitácoras Anteriores'!$DF$324,BH112,'Bitácoras Anteriores'!$DA$369)+SUMIF('Bitácoras Anteriores'!$FC$6,BH112,'Bitácoras Anteriores'!$EX$51)+SUMIF('Bitácoras Anteriores'!$FC$59,$K$6,'Bitácoras Anteriores'!$EX$104)+SUMIF('Bitácoras Anteriores'!$FC$112,BH112,'Bitácoras Anteriores'!$EX$157)+SUMIF('Bitácoras Anteriores'!$FC$165,BH112,'Bitácoras Anteriores'!$EX$210)+SUMIF('Bitácoras Anteriores'!$FC$218,BH112,'Bitácoras Anteriores'!$EX$263)+SUMIF('Bitácoras Anteriores'!$FC$271,BH112,'Bitácoras Anteriores'!$EX$316)+SUMIF('Bitácoras Anteriores'!$FC$324,BH112,'Bitácoras Anteriores'!$EX$369)+SUMIF('Resumen Anual'!$L$6,BH112,'Resumen Anual'!$H$56)+SUMIF('Resumen Anual'!$L$64,BH112,'Resumen Anual'!$H$114)+SUMIF('Resumen Anual'!$L$122,BH112,'Resumen Anual'!$H$172)+SUMIF('Resumen Anual'!$L$180,BH112,'Resumen Anual'!$H$230)+SUMIF('Resumen Anual'!$L$238,BH112,'Resumen Anual'!$H$288)+SUMIF('Resumen Anual'!$L$296,BH112,'Resumen Anual'!$H$346)+SUMIF('Resumen Anual'!$L$354,BH112,'Resumen Anual'!$H$404)+SUMIF('Resumen Anual'!$L$412,BH112,'Resumen Anual'!$H$462)+SUMIF('Resumen Anual'!$L$470,BH112,'Resumen Anual'!$H$520)+SUMIF('Resumen Anual'!$L$528,BH112,'Resumen Anual'!$H$578)+SUMIF('Resumen Anual'!$L$586,BH112,'Resumen Anual'!$H$636)+SUMIF('Resumen Anual'!$L$644,BH112,'Resumen Anual'!$H$694)+SUMIF('Resumen Anual'!$BI$6,BH112,'Resumen Anual'!$BE$56)+SUMIF('Resumen Anual'!$BI$64,BH112,'Resumen Anual'!$BE$114)+SUMIF('Resumen Anual'!$BI$122,BH112,'Resumen Anual'!$BE$172)+SUMIF('Resumen Anual'!$BI$180,BH112,'Resumen Anual'!$BE$230)+SUMIF('Resumen Anual'!$BI$238,BH112,'Resumen Anual'!$BE$288)+SUMIF('Resumen Anual'!$BI$296,BH112,'Resumen Anual'!$BE$346)+SUMIF('Resumen Anual'!$BI$354,BH112,'Resumen Anual'!$BE$404)+SUMIF('Resumen Anual'!$BI$412,BH112,'Resumen Anual'!$BE$462)+SUMIF('Resumen Anual'!$BI$470,BH112,'Resumen Anual'!$BE$520)+SUMIF('Resumen Anual'!$BI$528,BH112,'Resumen Anual'!$BE$578)+SUMIF('Resumen Anual'!$BI$586,BH112,'Resumen Anual'!$BE$636)+SUMIF('Resumen Anual'!$BI$644,BH112,'Resumen Anual'!$BE$694)+SUMIF('Resumen Anual'!$DH$6,BH112,'Resumen Anual'!$DD$56)+SUMIF('Resumen Anual'!$DH$64,BH112,'Resumen Anual'!$DD$114)+SUMIF('Resumen Anual'!$DH$122,BH112,'Resumen Anual'!$DD$172)+SUMIF('Resumen Anual'!$DH$180,BH112,'Resumen Anual'!$DD$230)+SUMIF('Resumen Anual'!$DH$238,BH112,'Resumen Anual'!$DD$288)+SUMIF('Resumen Anual'!$DH$296,BH112,'Resumen Anual'!$DD$346)+SUMIF('Resumen Anual'!$DH$354,BH112,'Resumen Anual'!$DD$404)+SUMIF('Resumen Anual'!$DH$412,BH112,'Resumen Anual'!$DD$462)+SUMIF('Resumen Anual'!$DH$470,BH112,'Resumen Anual'!$DD$520)+SUMIF('Resumen Anual'!$DH$528,BH112,'Resumen Anual'!$DD$578)+SUMIF('Resumen Anual'!$DH$586,BH112,'Resumen Anual'!$DD$636)+SUMIF('Resumen Anual'!$FE$6,BH112,'Resumen Anual'!$FA$56)+SUMIF('Resumen Anual'!$DH$644,BH112,'Resumen Anual'!$DD$694)+SUMIF('Resumen Anual'!$FE$64,BH112,'Resumen Anual'!$FA$114)+SUMIF('Resumen Anual'!$FE$122,BH112,'Resumen Anual'!$FA$172)+SUMIF('Resumen Anual'!$FE$180,BH112,'Resumen Anual'!$FA$230)+SUMIF('Resumen Anual'!$FE$238,BH112,'Resumen Anual'!$FA$288)+SUMIF('Resumen Anual'!$FE$296,BH112,'Resumen Anual'!$FA$346)+SUMIF('Resumen Anual'!$FE$354,BH112,'Resumen Anual'!$FA$404)+SUMIF('Resumen Anual'!$FE$412,BH112,'Resumen Anual'!$FA$462)+SUMIF('Resumen Anual'!$FE$470,BH112,'Resumen Anual'!$FA$520)+SUMIF('Resumen Anual'!$FE$586,BH112,'Resumen Anual'!$FA$636)+SUMIF('Resumen Anual'!$FE$528,BH112,'Resumen Anual'!$FA$578)+SUMIF('Resumen Anual'!$FE$644,BH112,'Resumen Anual'!$FA$694)</f>
        <v>0</v>
      </c>
      <c r="BD157" s="667"/>
      <c r="BE157" s="667"/>
      <c r="BF157" s="667"/>
      <c r="BG157" s="667"/>
      <c r="BH157" s="667"/>
      <c r="BI157" s="667"/>
      <c r="BJ157" s="15"/>
      <c r="BK157" s="674" t="str">
        <f>'Resumen Anual'!$O$56</f>
        <v>NOCHE</v>
      </c>
      <c r="BL157" s="674"/>
      <c r="BM157" s="674"/>
      <c r="BN157" s="674"/>
      <c r="BO157" s="658">
        <f>SUMIF('Bitácoras Anteriores'!$K$6,BH112,'Bitácoras Anteriores'!$R$51)+SUMIF('Bitácoras Anteriores'!$K$59,$K$6,'Bitácoras Anteriores'!$R$104)+SUMIF('Bitácoras Anteriores'!$K$112,BH112,'Bitácoras Anteriores'!$R$157)+SUMIF('Bitácoras Anteriores'!$K$165,BH112,'Bitácoras Anteriores'!$R$210)+SUMIF('Bitácoras Anteriores'!$K$218,BH112,'Bitácoras Anteriores'!$R$263)+SUMIF('Bitácoras Anteriores'!$K$271,BH112,'Bitácoras Anteriores'!$R$316)+SUMIF('Bitácoras Anteriores'!$K$324,BH112,'Bitácoras Anteriores'!$R$369)+SUMIF('Bitácoras Anteriores'!$BH$6,BH112,'Bitácoras Anteriores'!$BO$51)+SUMIF('Bitácoras Anteriores'!$BH$59,$K$6,'Bitácoras Anteriores'!$BO$104)+SUMIF('Bitácoras Anteriores'!$BH$112,BH112,'Bitácoras Anteriores'!$BO$157)+SUMIF('Bitácoras Anteriores'!$BH$165,BH112,'Bitácoras Anteriores'!$BO$210)+SUMIF('Bitácoras Anteriores'!$BH$218,BH112,'Bitácoras Anteriores'!$BO$263)+SUMIF('Bitácoras Anteriores'!$BH$271,BH112,'Bitácoras Anteriores'!$BO$316)+SUMIF('Bitácoras Anteriores'!$BH$324,BH112,'Bitácoras Anteriores'!$BO$369)+SUMIF('Bitácoras Anteriores'!$DF$6,BH112,'Bitácoras Anteriores'!$DM$51)+SUMIF('Bitácoras Anteriores'!$DF$59,$K$6,'Bitácoras Anteriores'!$DM$104)+SUMIF('Bitácoras Anteriores'!$DF$112,BH112,'Bitácoras Anteriores'!$DM$157)+SUMIF('Bitácoras Anteriores'!$DF$165,BH112,'Bitácoras Anteriores'!$DM$210)+SUMIF('Bitácoras Anteriores'!$DF$218,BH112,'Bitácoras Anteriores'!$DM$263)+SUMIF('Bitácoras Anteriores'!$DF$271,BH112,'Bitácoras Anteriores'!$DM$316)+SUMIF('Bitácoras Anteriores'!$DF$324,BH112,'Bitácoras Anteriores'!$DM$369)+SUMIF('Bitácoras Anteriores'!$FC$6,BH112,'Bitácoras Anteriores'!$FJ$51)+SUMIF('Bitácoras Anteriores'!$FC$59,$K$6,'Bitácoras Anteriores'!$FJ$104)+SUMIF('Bitácoras Anteriores'!$FC$112,BH112,'Bitácoras Anteriores'!$FJ$157)+SUMIF('Bitácoras Anteriores'!$FC$165,BH112,'Bitácoras Anteriores'!$FJ$210)+SUMIF('Bitácoras Anteriores'!$FC$218,BH112,'Bitácoras Anteriores'!$FJ$263)+SUMIF('Bitácoras Anteriores'!$FC$271,BH112,'Bitácoras Anteriores'!$FJ$316)+SUMIF('Bitácoras Anteriores'!$FC$324,BH112,'Bitácoras Anteriores'!$FJ$369)+SUMIF('Resumen Anual'!$L$6,BH112,'Resumen Anual'!$T$56)+SUMIF('Resumen Anual'!$L$64,BH112,'Resumen Anual'!$T$114)+SUMIF('Resumen Anual'!$L$122,BH112,'Resumen Anual'!$T$172)+SUMIF('Resumen Anual'!$L$180,BH112,'Resumen Anual'!$T$230)+SUMIF('Resumen Anual'!$L$238,BH112,'Resumen Anual'!$T$288)+SUMIF('Resumen Anual'!$L$296,BH112,'Resumen Anual'!$T$346)+SUMIF('Resumen Anual'!$L$354,BH112,'Resumen Anual'!$T$404)+SUMIF('Resumen Anual'!$L$412,BH112,'Resumen Anual'!$T$462)+SUMIF('Resumen Anual'!$L$470,BH112,'Resumen Anual'!$T$520)+SUMIF('Resumen Anual'!$L$528,BH112,'Resumen Anual'!$T$578)+SUMIF('Resumen Anual'!$L$586,BH112,'Resumen Anual'!$T$636)+SUMIF('Resumen Anual'!$L$644,BH112,'Resumen Anual'!$T$694)+SUMIF('Resumen Anual'!$BI$6,BH112,'Resumen Anual'!$BQ$56)+SUMIF('Resumen Anual'!$BI$64,BH112,'Resumen Anual'!$BQ$114)+SUMIF('Resumen Anual'!$BI$122,BH112,'Resumen Anual'!$BQ$172)+SUMIF('Resumen Anual'!$BI$180,BH112,'Resumen Anual'!$BQ$230)+SUMIF('Resumen Anual'!$BI$238,BH112,'Resumen Anual'!$BQ$288)+SUMIF('Resumen Anual'!$BI$296,BH112,'Resumen Anual'!$BQ$346)+SUMIF('Resumen Anual'!$BI$354,BH112,'Resumen Anual'!$BQ$404)+SUMIF('Resumen Anual'!$BI$412,BH112,'Resumen Anual'!$BQ$462)+SUMIF('Resumen Anual'!$BI$470,BH112,'Resumen Anual'!$BQ$520)+SUMIF('Resumen Anual'!$BI$528,BH112,'Resumen Anual'!$BQ$578)+SUMIF('Resumen Anual'!$BI$586,BH112,'Resumen Anual'!$BQ$636)+SUMIF('Resumen Anual'!$BI$644,BH112,'Resumen Anual'!$BQ$694)+SUMIF('Resumen Anual'!$DH$6,BH112,'Resumen Anual'!$DP$56)+SUMIF('Resumen Anual'!$DH$64,BH112,'Resumen Anual'!$DP$114)+SUMIF('Resumen Anual'!$DH$122,BH112,'Resumen Anual'!$DP$172)+SUMIF('Resumen Anual'!$DH$180,BH112,'Resumen Anual'!$DP$230)+SUMIF('Resumen Anual'!$DH$238,BH112,'Resumen Anual'!$DP$288)+SUMIF('Resumen Anual'!$DH$296,BH112,'Resumen Anual'!$DP$346)+SUMIF('Resumen Anual'!$DH$354,BH112,'Resumen Anual'!$DP$404)+SUMIF('Resumen Anual'!$DH$412,BH112,'Resumen Anual'!$DP$462)+SUMIF('Resumen Anual'!$DH$470,BH112,'Resumen Anual'!$DP$520)+SUMIF('Resumen Anual'!$DH$528,BH112,'Resumen Anual'!$DP$578)+SUMIF('Resumen Anual'!$DH$586,BH112,'Resumen Anual'!$DP$636)+SUMIF('Resumen Anual'!$FE$6,BH112,'Resumen Anual'!$FM$56)+SUMIF('Resumen Anual'!$DH$644,BH112,'Resumen Anual'!$DP$694)+SUMIF('Resumen Anual'!$FE$64,BH112,'Resumen Anual'!$FM$114)+SUMIF('Resumen Anual'!$FE$122,BH112,'Resumen Anual'!$FM$172)+SUMIF('Resumen Anual'!$FE$180,BH112,'Resumen Anual'!$FM$230)+SUMIF('Resumen Anual'!$FE$238,BH112,'Resumen Anual'!$FM$288)+SUMIF('Resumen Anual'!$FE$296,BH112,'Resumen Anual'!$FM$346)+SUMIF('Resumen Anual'!$FE$354,BH112,'Resumen Anual'!$FM$404)+SUMIF('Resumen Anual'!$FE$412,BH112,'Resumen Anual'!$FM$462)+SUMIF('Resumen Anual'!$FE$470,BH112,'Resumen Anual'!$FM$520)+SUMIF('Resumen Anual'!$FE$586,BH112,'Resumen Anual'!$FM$636)+SUMIF('Resumen Anual'!$FE$528,BH112,'Resumen Anual'!$FM$578)+SUMIF('Resumen Anual'!$FE$644,BH112,'Resumen Anual'!$FM$694)</f>
        <v>0</v>
      </c>
      <c r="BP157" s="658"/>
      <c r="BQ157" s="658"/>
      <c r="BR157" s="658"/>
      <c r="BS157" s="658"/>
      <c r="BT157" s="658"/>
      <c r="BU157" s="659"/>
      <c r="BV157" s="632"/>
      <c r="BW157" s="1220" t="str">
        <f>IF(Portada!$A$1="www.fly-logics.com","N° SERIE",0)</f>
        <v>N° SERIE</v>
      </c>
      <c r="BX157" s="1221"/>
      <c r="BY157" s="1221"/>
      <c r="BZ157" s="1221"/>
      <c r="CA157" s="1221"/>
      <c r="CB157" s="1221"/>
      <c r="CC157" s="660"/>
      <c r="CD157" s="660"/>
      <c r="CE157" s="660"/>
      <c r="CF157" s="660"/>
      <c r="CG157" s="660"/>
      <c r="CH157" s="661"/>
      <c r="CI157" s="1220" t="str">
        <f>IF(Portada!$A$1="www.fly-logics.com","AÑO CONST.",0)</f>
        <v>AÑO CONST.</v>
      </c>
      <c r="CJ157" s="1221"/>
      <c r="CK157" s="1221"/>
      <c r="CL157" s="1221"/>
      <c r="CM157" s="1221"/>
      <c r="CN157" s="1221"/>
      <c r="CO157" s="664"/>
      <c r="CP157" s="660"/>
      <c r="CQ157" s="660"/>
      <c r="CR157" s="660"/>
      <c r="CS157" s="661"/>
      <c r="CT157" s="1200"/>
      <c r="CU157" s="1199"/>
      <c r="CV157" s="699"/>
      <c r="CW157" s="674" t="str">
        <f>'Resumen Anual'!$C$56</f>
        <v>IFR</v>
      </c>
      <c r="CX157" s="674"/>
      <c r="CY157" s="674"/>
      <c r="CZ157" s="674"/>
      <c r="DA157" s="659">
        <f>SUMIF('Bitácoras Anteriores'!$K$6,DF112,'Bitácoras Anteriores'!$F$51)+SUMIF('Bitácoras Anteriores'!$K$59,$K$6,'Bitácoras Anteriores'!$F$104)+SUMIF('Bitácoras Anteriores'!$K$112,DF112,'Bitácoras Anteriores'!$F$157)+SUMIF('Bitácoras Anteriores'!$K$165,DF112,'Bitácoras Anteriores'!$F$210)+SUMIF('Bitácoras Anteriores'!$K$218,DF112,'Bitácoras Anteriores'!$F$263)+SUMIF('Bitácoras Anteriores'!$K$271,DF112,'Bitácoras Anteriores'!$F$316)+SUMIF('Bitácoras Anteriores'!$K$324,DF112,'Bitácoras Anteriores'!$F$369)+SUMIF('Bitácoras Anteriores'!$BH$6,DF112,'Bitácoras Anteriores'!$BC$51)+SUMIF('Bitácoras Anteriores'!$BH$59,$K$6,'Bitácoras Anteriores'!$BC$104)+SUMIF('Bitácoras Anteriores'!$BH$112,DF112,'Bitácoras Anteriores'!$BC$157)+SUMIF('Bitácoras Anteriores'!$BH$165,DF112,'Bitácoras Anteriores'!$BC$210)+SUMIF('Bitácoras Anteriores'!$BH$218,DF112,'Bitácoras Anteriores'!$BC$263)+SUMIF('Bitácoras Anteriores'!$BH$271,DF112,'Bitácoras Anteriores'!$BC$316)+SUMIF('Bitácoras Anteriores'!$BH$324,DF112,'Bitácoras Anteriores'!$BC$369)+SUMIF('Bitácoras Anteriores'!$DF$6,DF112,'Bitácoras Anteriores'!$DA$51)+SUMIF('Bitácoras Anteriores'!$DF$59,$K$6,'Bitácoras Anteriores'!$DA$104)+SUMIF('Bitácoras Anteriores'!$DF$112,DF112,'Bitácoras Anteriores'!$DA$157)+SUMIF('Bitácoras Anteriores'!$DF$165,DF112,'Bitácoras Anteriores'!$DA$210)+SUMIF('Bitácoras Anteriores'!$DF$218,DF112,'Bitácoras Anteriores'!$DA$263)+SUMIF('Bitácoras Anteriores'!$DF$271,DF112,'Bitácoras Anteriores'!$DA$316)+SUMIF('Bitácoras Anteriores'!$DF$324,DF112,'Bitácoras Anteriores'!$DA$369)+SUMIF('Bitácoras Anteriores'!$FC$6,DF112,'Bitácoras Anteriores'!$EX$51)+SUMIF('Bitácoras Anteriores'!$FC$59,$K$6,'Bitácoras Anteriores'!$EX$104)+SUMIF('Bitácoras Anteriores'!$FC$112,DF112,'Bitácoras Anteriores'!$EX$157)+SUMIF('Bitácoras Anteriores'!$FC$165,DF112,'Bitácoras Anteriores'!$EX$210)+SUMIF('Bitácoras Anteriores'!$FC$218,DF112,'Bitácoras Anteriores'!$EX$263)+SUMIF('Bitácoras Anteriores'!$FC$271,DF112,'Bitácoras Anteriores'!$EX$316)+SUMIF('Bitácoras Anteriores'!$FC$324,DF112,'Bitácoras Anteriores'!$EX$369)+SUMIF('Resumen Anual'!$L$6,DF112,'Resumen Anual'!$H$56)+SUMIF('Resumen Anual'!$L$64,DF112,'Resumen Anual'!$H$114)+SUMIF('Resumen Anual'!$L$122,DF112,'Resumen Anual'!$H$172)+SUMIF('Resumen Anual'!$L$180,DF112,'Resumen Anual'!$H$230)+SUMIF('Resumen Anual'!$L$238,DF112,'Resumen Anual'!$H$288)+SUMIF('Resumen Anual'!$L$296,DF112,'Resumen Anual'!$H$346)+SUMIF('Resumen Anual'!$L$354,DF112,'Resumen Anual'!$H$404)+SUMIF('Resumen Anual'!$L$412,DF112,'Resumen Anual'!$H$462)+SUMIF('Resumen Anual'!$L$470,DF112,'Resumen Anual'!$H$520)+SUMIF('Resumen Anual'!$L$528,DF112,'Resumen Anual'!$H$578)+SUMIF('Resumen Anual'!$L$586,DF112,'Resumen Anual'!$H$636)+SUMIF('Resumen Anual'!$L$644,DF112,'Resumen Anual'!$H$694)+SUMIF('Resumen Anual'!$BI$6,DF112,'Resumen Anual'!$BE$56)+SUMIF('Resumen Anual'!$BI$64,DF112,'Resumen Anual'!$BE$114)+SUMIF('Resumen Anual'!$BI$122,DF112,'Resumen Anual'!$BE$172)+SUMIF('Resumen Anual'!$BI$180,DF112,'Resumen Anual'!$BE$230)+SUMIF('Resumen Anual'!$BI$238,DF112,'Resumen Anual'!$BE$288)+SUMIF('Resumen Anual'!$BI$296,DF112,'Resumen Anual'!$BE$346)+SUMIF('Resumen Anual'!$BI$354,DF112,'Resumen Anual'!$BE$404)+SUMIF('Resumen Anual'!$BI$412,DF112,'Resumen Anual'!$BE$462)+SUMIF('Resumen Anual'!$BI$470,DF112,'Resumen Anual'!$BE$520)+SUMIF('Resumen Anual'!$BI$528,DF112,'Resumen Anual'!$BE$578)+SUMIF('Resumen Anual'!$BI$586,DF112,'Resumen Anual'!$BE$636)+SUMIF('Resumen Anual'!$BI$644,DF112,'Resumen Anual'!$BE$694)+SUMIF('Resumen Anual'!$DH$6,DF112,'Resumen Anual'!$DD$56)+SUMIF('Resumen Anual'!$DH$64,DF112,'Resumen Anual'!$DD$114)+SUMIF('Resumen Anual'!$DH$122,DF112,'Resumen Anual'!$DD$172)+SUMIF('Resumen Anual'!$DH$180,DF112,'Resumen Anual'!$DD$230)+SUMIF('Resumen Anual'!$DH$238,DF112,'Resumen Anual'!$DD$288)+SUMIF('Resumen Anual'!$DH$296,DF112,'Resumen Anual'!$DD$346)+SUMIF('Resumen Anual'!$DH$354,DF112,'Resumen Anual'!$DD$404)+SUMIF('Resumen Anual'!$DH$412,DF112,'Resumen Anual'!$DD$462)+SUMIF('Resumen Anual'!$DH$470,DF112,'Resumen Anual'!$DD$520)+SUMIF('Resumen Anual'!$DH$528,DF112,'Resumen Anual'!$DD$578)+SUMIF('Resumen Anual'!$DH$586,DF112,'Resumen Anual'!$DD$636)+SUMIF('Resumen Anual'!$FE$6,DF112,'Resumen Anual'!$FA$56)+SUMIF('Resumen Anual'!$DH$644,DF112,'Resumen Anual'!$DD$694)+SUMIF('Resumen Anual'!$FE$64,DF112,'Resumen Anual'!$FA$114)+SUMIF('Resumen Anual'!$FE$122,DF112,'Resumen Anual'!$FA$172)+SUMIF('Resumen Anual'!$FE$180,DF112,'Resumen Anual'!$FA$230)+SUMIF('Resumen Anual'!$FE$238,DF112,'Resumen Anual'!$FA$288)+SUMIF('Resumen Anual'!$FE$296,DF112,'Resumen Anual'!$FA$346)+SUMIF('Resumen Anual'!$FE$354,DF112,'Resumen Anual'!$FA$404)+SUMIF('Resumen Anual'!$FE$412,DF112,'Resumen Anual'!$FA$462)+SUMIF('Resumen Anual'!$FE$470,DF112,'Resumen Anual'!$FA$520)+SUMIF('Resumen Anual'!$FE$586,DF112,'Resumen Anual'!$FA$636)+SUMIF('Resumen Anual'!$FE$528,DF112,'Resumen Anual'!$FA$578)+SUMIF('Resumen Anual'!$FE$644,DF112,'Resumen Anual'!$FA$694)</f>
        <v>0</v>
      </c>
      <c r="DB157" s="667"/>
      <c r="DC157" s="667"/>
      <c r="DD157" s="667"/>
      <c r="DE157" s="667"/>
      <c r="DF157" s="667"/>
      <c r="DG157" s="667"/>
      <c r="DH157" s="15"/>
      <c r="DI157" s="674" t="str">
        <f>'Resumen Anual'!$O$56</f>
        <v>NOCHE</v>
      </c>
      <c r="DJ157" s="674"/>
      <c r="DK157" s="674"/>
      <c r="DL157" s="674"/>
      <c r="DM157" s="658">
        <f>SUMIF('Bitácoras Anteriores'!$K$6,DF112,'Bitácoras Anteriores'!$R$51)+SUMIF('Bitácoras Anteriores'!$K$59,$K$6,'Bitácoras Anteriores'!$R$104)+SUMIF('Bitácoras Anteriores'!$K$112,DF112,'Bitácoras Anteriores'!$R$157)+SUMIF('Bitácoras Anteriores'!$K$165,DF112,'Bitácoras Anteriores'!$R$210)+SUMIF('Bitácoras Anteriores'!$K$218,DF112,'Bitácoras Anteriores'!$R$263)+SUMIF('Bitácoras Anteriores'!$K$271,DF112,'Bitácoras Anteriores'!$R$316)+SUMIF('Bitácoras Anteriores'!$K$324,DF112,'Bitácoras Anteriores'!$R$369)+SUMIF('Bitácoras Anteriores'!$BH$6,DF112,'Bitácoras Anteriores'!$BO$51)+SUMIF('Bitácoras Anteriores'!$BH$59,$K$6,'Bitácoras Anteriores'!$BO$104)+SUMIF('Bitácoras Anteriores'!$BH$112,DF112,'Bitácoras Anteriores'!$BO$157)+SUMIF('Bitácoras Anteriores'!$BH$165,DF112,'Bitácoras Anteriores'!$BO$210)+SUMIF('Bitácoras Anteriores'!$BH$218,DF112,'Bitácoras Anteriores'!$BO$263)+SUMIF('Bitácoras Anteriores'!$BH$271,DF112,'Bitácoras Anteriores'!$BO$316)+SUMIF('Bitácoras Anteriores'!$BH$324,DF112,'Bitácoras Anteriores'!$BO$369)+SUMIF('Bitácoras Anteriores'!$DF$6,DF112,'Bitácoras Anteriores'!$DM$51)+SUMIF('Bitácoras Anteriores'!$DF$59,$K$6,'Bitácoras Anteriores'!$DM$104)+SUMIF('Bitácoras Anteriores'!$DF$112,DF112,'Bitácoras Anteriores'!$DM$157)+SUMIF('Bitácoras Anteriores'!$DF$165,DF112,'Bitácoras Anteriores'!$DM$210)+SUMIF('Bitácoras Anteriores'!$DF$218,DF112,'Bitácoras Anteriores'!$DM$263)+SUMIF('Bitácoras Anteriores'!$DF$271,DF112,'Bitácoras Anteriores'!$DM$316)+SUMIF('Bitácoras Anteriores'!$DF$324,DF112,'Bitácoras Anteriores'!$DM$369)+SUMIF('Bitácoras Anteriores'!$FC$6,DF112,'Bitácoras Anteriores'!$FJ$51)+SUMIF('Bitácoras Anteriores'!$FC$59,$K$6,'Bitácoras Anteriores'!$FJ$104)+SUMIF('Bitácoras Anteriores'!$FC$112,DF112,'Bitácoras Anteriores'!$FJ$157)+SUMIF('Bitácoras Anteriores'!$FC$165,DF112,'Bitácoras Anteriores'!$FJ$210)+SUMIF('Bitácoras Anteriores'!$FC$218,DF112,'Bitácoras Anteriores'!$FJ$263)+SUMIF('Bitácoras Anteriores'!$FC$271,DF112,'Bitácoras Anteriores'!$FJ$316)+SUMIF('Bitácoras Anteriores'!$FC$324,DF112,'Bitácoras Anteriores'!$FJ$369)+SUMIF('Resumen Anual'!$L$6,DF112,'Resumen Anual'!$T$56)+SUMIF('Resumen Anual'!$L$64,DF112,'Resumen Anual'!$T$114)+SUMIF('Resumen Anual'!$L$122,DF112,'Resumen Anual'!$T$172)+SUMIF('Resumen Anual'!$L$180,DF112,'Resumen Anual'!$T$230)+SUMIF('Resumen Anual'!$L$238,DF112,'Resumen Anual'!$T$288)+SUMIF('Resumen Anual'!$L$296,DF112,'Resumen Anual'!$T$346)+SUMIF('Resumen Anual'!$L$354,DF112,'Resumen Anual'!$T$404)+SUMIF('Resumen Anual'!$L$412,DF112,'Resumen Anual'!$T$462)+SUMIF('Resumen Anual'!$L$470,DF112,'Resumen Anual'!$T$520)+SUMIF('Resumen Anual'!$L$528,DF112,'Resumen Anual'!$T$578)+SUMIF('Resumen Anual'!$L$586,DF112,'Resumen Anual'!$T$636)+SUMIF('Resumen Anual'!$L$644,DF112,'Resumen Anual'!$T$694)+SUMIF('Resumen Anual'!$BI$6,DF112,'Resumen Anual'!$BQ$56)+SUMIF('Resumen Anual'!$BI$64,DF112,'Resumen Anual'!$BQ$114)+SUMIF('Resumen Anual'!$BI$122,DF112,'Resumen Anual'!$BQ$172)+SUMIF('Resumen Anual'!$BI$180,DF112,'Resumen Anual'!$BQ$230)+SUMIF('Resumen Anual'!$BI$238,DF112,'Resumen Anual'!$BQ$288)+SUMIF('Resumen Anual'!$BI$296,DF112,'Resumen Anual'!$BQ$346)+SUMIF('Resumen Anual'!$BI$354,DF112,'Resumen Anual'!$BQ$404)+SUMIF('Resumen Anual'!$BI$412,DF112,'Resumen Anual'!$BQ$462)+SUMIF('Resumen Anual'!$BI$470,DF112,'Resumen Anual'!$BQ$520)+SUMIF('Resumen Anual'!$BI$528,DF112,'Resumen Anual'!$BQ$578)+SUMIF('Resumen Anual'!$BI$586,DF112,'Resumen Anual'!$BQ$636)+SUMIF('Resumen Anual'!$BI$644,DF112,'Resumen Anual'!$BQ$694)+SUMIF('Resumen Anual'!$DH$6,DF112,'Resumen Anual'!$DP$56)+SUMIF('Resumen Anual'!$DH$64,DF112,'Resumen Anual'!$DP$114)+SUMIF('Resumen Anual'!$DH$122,DF112,'Resumen Anual'!$DP$172)+SUMIF('Resumen Anual'!$DH$180,DF112,'Resumen Anual'!$DP$230)+SUMIF('Resumen Anual'!$DH$238,DF112,'Resumen Anual'!$DP$288)+SUMIF('Resumen Anual'!$DH$296,DF112,'Resumen Anual'!$DP$346)+SUMIF('Resumen Anual'!$DH$354,DF112,'Resumen Anual'!$DP$404)+SUMIF('Resumen Anual'!$DH$412,DF112,'Resumen Anual'!$DP$462)+SUMIF('Resumen Anual'!$DH$470,DF112,'Resumen Anual'!$DP$520)+SUMIF('Resumen Anual'!$DH$528,DF112,'Resumen Anual'!$DP$578)+SUMIF('Resumen Anual'!$DH$586,DF112,'Resumen Anual'!$DP$636)+SUMIF('Resumen Anual'!$FE$6,DF112,'Resumen Anual'!$FM$56)+SUMIF('Resumen Anual'!$DH$644,DF112,'Resumen Anual'!$DP$694)+SUMIF('Resumen Anual'!$FE$64,DF112,'Resumen Anual'!$FM$114)+SUMIF('Resumen Anual'!$FE$122,DF112,'Resumen Anual'!$FM$172)+SUMIF('Resumen Anual'!$FE$180,DF112,'Resumen Anual'!$FM$230)+SUMIF('Resumen Anual'!$FE$238,DF112,'Resumen Anual'!$FM$288)+SUMIF('Resumen Anual'!$FE$296,DF112,'Resumen Anual'!$FM$346)+SUMIF('Resumen Anual'!$FE$354,DF112,'Resumen Anual'!$FM$404)+SUMIF('Resumen Anual'!$FE$412,DF112,'Resumen Anual'!$FM$462)+SUMIF('Resumen Anual'!$FE$470,DF112,'Resumen Anual'!$FM$520)+SUMIF('Resumen Anual'!$FE$586,DF112,'Resumen Anual'!$FM$636)+SUMIF('Resumen Anual'!$FE$528,DF112,'Resumen Anual'!$FM$578)+SUMIF('Resumen Anual'!$FE$644,DF112,'Resumen Anual'!$FM$694)</f>
        <v>0</v>
      </c>
      <c r="DN157" s="658"/>
      <c r="DO157" s="658"/>
      <c r="DP157" s="658"/>
      <c r="DQ157" s="658"/>
      <c r="DR157" s="658"/>
      <c r="DS157" s="659"/>
      <c r="DT157" s="632"/>
      <c r="DU157" s="1220" t="str">
        <f>IF(Portada!$A$1="www.fly-logics.com","N° SERIE",0)</f>
        <v>N° SERIE</v>
      </c>
      <c r="DV157" s="1221"/>
      <c r="DW157" s="1221"/>
      <c r="DX157" s="1221"/>
      <c r="DY157" s="1221"/>
      <c r="DZ157" s="1221"/>
      <c r="EA157" s="660"/>
      <c r="EB157" s="660"/>
      <c r="EC157" s="660"/>
      <c r="ED157" s="660"/>
      <c r="EE157" s="660"/>
      <c r="EF157" s="661"/>
      <c r="EG157" s="1220" t="str">
        <f>IF(Portada!$A$1="www.fly-logics.com","AÑO CONST.",0)</f>
        <v>AÑO CONST.</v>
      </c>
      <c r="EH157" s="1221"/>
      <c r="EI157" s="1221"/>
      <c r="EJ157" s="1221"/>
      <c r="EK157" s="1221"/>
      <c r="EL157" s="1221"/>
      <c r="EM157" s="664"/>
      <c r="EN157" s="660"/>
      <c r="EO157" s="660"/>
      <c r="EP157" s="660"/>
      <c r="EQ157" s="660"/>
      <c r="ER157" s="1200"/>
      <c r="ES157" s="699"/>
      <c r="ET157" s="674" t="str">
        <f>'Resumen Anual'!$C$56</f>
        <v>IFR</v>
      </c>
      <c r="EU157" s="674"/>
      <c r="EV157" s="674"/>
      <c r="EW157" s="674"/>
      <c r="EX157" s="659">
        <f>SUMIF('Bitácoras Anteriores'!$K$6,FC112,'Bitácoras Anteriores'!$F$51)+SUMIF('Bitácoras Anteriores'!$K$59,$K$6,'Bitácoras Anteriores'!$F$104)+SUMIF('Bitácoras Anteriores'!$K$112,FC112,'Bitácoras Anteriores'!$F$157)+SUMIF('Bitácoras Anteriores'!$K$165,FC112,'Bitácoras Anteriores'!$F$210)+SUMIF('Bitácoras Anteriores'!$K$218,FC112,'Bitácoras Anteriores'!$F$263)+SUMIF('Bitácoras Anteriores'!$K$271,FC112,'Bitácoras Anteriores'!$F$316)+SUMIF('Bitácoras Anteriores'!$K$324,FC112,'Bitácoras Anteriores'!$F$369)+SUMIF('Bitácoras Anteriores'!$BH$6,FC112,'Bitácoras Anteriores'!$BC$51)+SUMIF('Bitácoras Anteriores'!$BH$59,$K$6,'Bitácoras Anteriores'!$BC$104)+SUMIF('Bitácoras Anteriores'!$BH$112,FC112,'Bitácoras Anteriores'!$BC$157)+SUMIF('Bitácoras Anteriores'!$BH$165,FC112,'Bitácoras Anteriores'!$BC$210)+SUMIF('Bitácoras Anteriores'!$BH$218,FC112,'Bitácoras Anteriores'!$BC$263)+SUMIF('Bitácoras Anteriores'!$BH$271,FC112,'Bitácoras Anteriores'!$BC$316)+SUMIF('Bitácoras Anteriores'!$BH$324,FC112,'Bitácoras Anteriores'!$BC$369)+SUMIF('Bitácoras Anteriores'!$DF$6,FC112,'Bitácoras Anteriores'!$DA$51)+SUMIF('Bitácoras Anteriores'!$DF$59,$K$6,'Bitácoras Anteriores'!$DA$104)+SUMIF('Bitácoras Anteriores'!$DF$112,FC112,'Bitácoras Anteriores'!$DA$157)+SUMIF('Bitácoras Anteriores'!$DF$165,FC112,'Bitácoras Anteriores'!$DA$210)+SUMIF('Bitácoras Anteriores'!$DF$218,FC112,'Bitácoras Anteriores'!$DA$263)+SUMIF('Bitácoras Anteriores'!$DF$271,FC112,'Bitácoras Anteriores'!$DA$316)+SUMIF('Bitácoras Anteriores'!$DF$324,FC112,'Bitácoras Anteriores'!$DA$369)+SUMIF('Bitácoras Anteriores'!$FC$6,FC112,'Bitácoras Anteriores'!$EX$51)+SUMIF('Bitácoras Anteriores'!$FC$59,$K$6,'Bitácoras Anteriores'!$EX$104)+SUMIF('Bitácoras Anteriores'!$FC$112,FC112,'Bitácoras Anteriores'!$EX$157)+SUMIF('Bitácoras Anteriores'!$FC$165,FC112,'Bitácoras Anteriores'!$EX$210)+SUMIF('Bitácoras Anteriores'!$FC$218,FC112,'Bitácoras Anteriores'!$EX$263)+SUMIF('Bitácoras Anteriores'!$FC$271,FC112,'Bitácoras Anteriores'!$EX$316)+SUMIF('Bitácoras Anteriores'!$FC$324,FC112,'Bitácoras Anteriores'!$EX$369)+SUMIF('Resumen Anual'!$L$6,FC112,'Resumen Anual'!$H$56)+SUMIF('Resumen Anual'!$L$64,FC112,'Resumen Anual'!$H$114)+SUMIF('Resumen Anual'!$L$122,FC112,'Resumen Anual'!$H$172)+SUMIF('Resumen Anual'!$L$180,FC112,'Resumen Anual'!$H$230)+SUMIF('Resumen Anual'!$L$238,FC112,'Resumen Anual'!$H$288)+SUMIF('Resumen Anual'!$L$296,FC112,'Resumen Anual'!$H$346)+SUMIF('Resumen Anual'!$L$354,FC112,'Resumen Anual'!$H$404)+SUMIF('Resumen Anual'!$L$412,FC112,'Resumen Anual'!$H$462)+SUMIF('Resumen Anual'!$L$470,FC112,'Resumen Anual'!$H$520)+SUMIF('Resumen Anual'!$L$528,FC112,'Resumen Anual'!$H$578)+SUMIF('Resumen Anual'!$L$586,FC112,'Resumen Anual'!$H$636)+SUMIF('Resumen Anual'!$L$644,FC112,'Resumen Anual'!$H$694)+SUMIF('Resumen Anual'!$BI$6,FC112,'Resumen Anual'!$BE$56)+SUMIF('Resumen Anual'!$BI$64,FC112,'Resumen Anual'!$BE$114)+SUMIF('Resumen Anual'!$BI$122,FC112,'Resumen Anual'!$BE$172)+SUMIF('Resumen Anual'!$BI$180,FC112,'Resumen Anual'!$BE$230)+SUMIF('Resumen Anual'!$BI$238,FC112,'Resumen Anual'!$BE$288)+SUMIF('Resumen Anual'!$BI$296,FC112,'Resumen Anual'!$BE$346)+SUMIF('Resumen Anual'!$BI$354,FC112,'Resumen Anual'!$BE$404)+SUMIF('Resumen Anual'!$BI$412,FC112,'Resumen Anual'!$BE$462)+SUMIF('Resumen Anual'!$BI$470,FC112,'Resumen Anual'!$BE$520)+SUMIF('Resumen Anual'!$BI$528,FC112,'Resumen Anual'!$BE$578)+SUMIF('Resumen Anual'!$BI$586,FC112,'Resumen Anual'!$BE$636)+SUMIF('Resumen Anual'!$BI$644,FC112,'Resumen Anual'!$BE$694)+SUMIF('Resumen Anual'!$DH$6,FC112,'Resumen Anual'!$DD$56)+SUMIF('Resumen Anual'!$DH$64,FC112,'Resumen Anual'!$DD$114)+SUMIF('Resumen Anual'!$DH$122,FC112,'Resumen Anual'!$DD$172)+SUMIF('Resumen Anual'!$DH$180,FC112,'Resumen Anual'!$DD$230)+SUMIF('Resumen Anual'!$DH$238,FC112,'Resumen Anual'!$DD$288)+SUMIF('Resumen Anual'!$DH$296,FC112,'Resumen Anual'!$DD$346)+SUMIF('Resumen Anual'!$DH$354,FC112,'Resumen Anual'!$DD$404)+SUMIF('Resumen Anual'!$DH$412,FC112,'Resumen Anual'!$DD$462)+SUMIF('Resumen Anual'!$DH$470,FC112,'Resumen Anual'!$DD$520)+SUMIF('Resumen Anual'!$DH$528,FC112,'Resumen Anual'!$DD$578)+SUMIF('Resumen Anual'!$DH$586,FC112,'Resumen Anual'!$DD$636)+SUMIF('Resumen Anual'!$FE$6,FC112,'Resumen Anual'!$FA$56)+SUMIF('Resumen Anual'!$DH$644,FC112,'Resumen Anual'!$DD$694)+SUMIF('Resumen Anual'!$FE$64,FC112,'Resumen Anual'!$FA$114)+SUMIF('Resumen Anual'!$FE$122,FC112,'Resumen Anual'!$FA$172)+SUMIF('Resumen Anual'!$FE$180,FC112,'Resumen Anual'!$FA$230)+SUMIF('Resumen Anual'!$FE$238,FC112,'Resumen Anual'!$FA$288)+SUMIF('Resumen Anual'!$FE$296,FC112,'Resumen Anual'!$FA$346)+SUMIF('Resumen Anual'!$FE$354,FC112,'Resumen Anual'!$FA$404)+SUMIF('Resumen Anual'!$FE$412,FC112,'Resumen Anual'!$FA$462)+SUMIF('Resumen Anual'!$FE$470,FC112,'Resumen Anual'!$FA$520)+SUMIF('Resumen Anual'!$FE$586,FC112,'Resumen Anual'!$FA$636)+SUMIF('Resumen Anual'!$FE$528,FC112,'Resumen Anual'!$FA$578)+SUMIF('Resumen Anual'!$FE$644,FC112,'Resumen Anual'!$FA$694)</f>
        <v>0</v>
      </c>
      <c r="EY157" s="667"/>
      <c r="EZ157" s="667"/>
      <c r="FA157" s="667"/>
      <c r="FB157" s="667"/>
      <c r="FC157" s="667"/>
      <c r="FD157" s="667"/>
      <c r="FE157" s="15"/>
      <c r="FF157" s="674" t="str">
        <f>'Resumen Anual'!$O$56</f>
        <v>NOCHE</v>
      </c>
      <c r="FG157" s="674"/>
      <c r="FH157" s="674"/>
      <c r="FI157" s="674"/>
      <c r="FJ157" s="658">
        <f>SUMIF('Bitácoras Anteriores'!$K$6,FC112,'Bitácoras Anteriores'!$R$51)+SUMIF('Bitácoras Anteriores'!$K$59,$K$6,'Bitácoras Anteriores'!$R$104)+SUMIF('Bitácoras Anteriores'!$K$112,FC112,'Bitácoras Anteriores'!$R$157)+SUMIF('Bitácoras Anteriores'!$K$165,FC112,'Bitácoras Anteriores'!$R$210)+SUMIF('Bitácoras Anteriores'!$K$218,FC112,'Bitácoras Anteriores'!$R$263)+SUMIF('Bitácoras Anteriores'!$K$271,FC112,'Bitácoras Anteriores'!$R$316)+SUMIF('Bitácoras Anteriores'!$K$324,FC112,'Bitácoras Anteriores'!$R$369)+SUMIF('Bitácoras Anteriores'!$BH$6,FC112,'Bitácoras Anteriores'!$BO$51)+SUMIF('Bitácoras Anteriores'!$BH$59,$K$6,'Bitácoras Anteriores'!$BO$104)+SUMIF('Bitácoras Anteriores'!$BH$112,FC112,'Bitácoras Anteriores'!$BO$157)+SUMIF('Bitácoras Anteriores'!$BH$165,FC112,'Bitácoras Anteriores'!$BO$210)+SUMIF('Bitácoras Anteriores'!$BH$218,FC112,'Bitácoras Anteriores'!$BO$263)+SUMIF('Bitácoras Anteriores'!$BH$271,FC112,'Bitácoras Anteriores'!$BO$316)+SUMIF('Bitácoras Anteriores'!$BH$324,FC112,'Bitácoras Anteriores'!$BO$369)+SUMIF('Bitácoras Anteriores'!$DF$6,FC112,'Bitácoras Anteriores'!$DM$51)+SUMIF('Bitácoras Anteriores'!$DF$59,$K$6,'Bitácoras Anteriores'!$DM$104)+SUMIF('Bitácoras Anteriores'!$DF$112,FC112,'Bitácoras Anteriores'!$DM$157)+SUMIF('Bitácoras Anteriores'!$DF$165,FC112,'Bitácoras Anteriores'!$DM$210)+SUMIF('Bitácoras Anteriores'!$DF$218,FC112,'Bitácoras Anteriores'!$DM$263)+SUMIF('Bitácoras Anteriores'!$DF$271,FC112,'Bitácoras Anteriores'!$DM$316)+SUMIF('Bitácoras Anteriores'!$DF$324,FC112,'Bitácoras Anteriores'!$DM$369)+SUMIF('Bitácoras Anteriores'!$FC$6,FC112,'Bitácoras Anteriores'!$FJ$51)+SUMIF('Bitácoras Anteriores'!$FC$59,$K$6,'Bitácoras Anteriores'!$FJ$104)+SUMIF('Bitácoras Anteriores'!$FC$112,FC112,'Bitácoras Anteriores'!$FJ$157)+SUMIF('Bitácoras Anteriores'!$FC$165,FC112,'Bitácoras Anteriores'!$FJ$210)+SUMIF('Bitácoras Anteriores'!$FC$218,FC112,'Bitácoras Anteriores'!$FJ$263)+SUMIF('Bitácoras Anteriores'!$FC$271,FC112,'Bitácoras Anteriores'!$FJ$316)+SUMIF('Bitácoras Anteriores'!$FC$324,FC112,'Bitácoras Anteriores'!$FJ$369)+SUMIF('Resumen Anual'!$L$6,FC112,'Resumen Anual'!$T$56)+SUMIF('Resumen Anual'!$L$64,FC112,'Resumen Anual'!$T$114)+SUMIF('Resumen Anual'!$L$122,FC112,'Resumen Anual'!$T$172)+SUMIF('Resumen Anual'!$L$180,FC112,'Resumen Anual'!$T$230)+SUMIF('Resumen Anual'!$L$238,FC112,'Resumen Anual'!$T$288)+SUMIF('Resumen Anual'!$L$296,FC112,'Resumen Anual'!$T$346)+SUMIF('Resumen Anual'!$L$354,FC112,'Resumen Anual'!$T$404)+SUMIF('Resumen Anual'!$L$412,FC112,'Resumen Anual'!$T$462)+SUMIF('Resumen Anual'!$L$470,FC112,'Resumen Anual'!$T$520)+SUMIF('Resumen Anual'!$L$528,FC112,'Resumen Anual'!$T$578)+SUMIF('Resumen Anual'!$L$586,FC112,'Resumen Anual'!$T$636)+SUMIF('Resumen Anual'!$L$644,FC112,'Resumen Anual'!$T$694)+SUMIF('Resumen Anual'!$BI$6,FC112,'Resumen Anual'!$BQ$56)+SUMIF('Resumen Anual'!$BI$64,FC112,'Resumen Anual'!$BQ$114)+SUMIF('Resumen Anual'!$BI$122,FC112,'Resumen Anual'!$BQ$172)+SUMIF('Resumen Anual'!$BI$180,FC112,'Resumen Anual'!$BQ$230)+SUMIF('Resumen Anual'!$BI$238,FC112,'Resumen Anual'!$BQ$288)+SUMIF('Resumen Anual'!$BI$296,FC112,'Resumen Anual'!$BQ$346)+SUMIF('Resumen Anual'!$BI$354,FC112,'Resumen Anual'!$BQ$404)+SUMIF('Resumen Anual'!$BI$412,FC112,'Resumen Anual'!$BQ$462)+SUMIF('Resumen Anual'!$BI$470,FC112,'Resumen Anual'!$BQ$520)+SUMIF('Resumen Anual'!$BI$528,FC112,'Resumen Anual'!$BQ$578)+SUMIF('Resumen Anual'!$BI$586,FC112,'Resumen Anual'!$BQ$636)+SUMIF('Resumen Anual'!$BI$644,FC112,'Resumen Anual'!$BQ$694)+SUMIF('Resumen Anual'!$DH$6,FC112,'Resumen Anual'!$DP$56)+SUMIF('Resumen Anual'!$DH$64,FC112,'Resumen Anual'!$DP$114)+SUMIF('Resumen Anual'!$DH$122,FC112,'Resumen Anual'!$DP$172)+SUMIF('Resumen Anual'!$DH$180,FC112,'Resumen Anual'!$DP$230)+SUMIF('Resumen Anual'!$DH$238,FC112,'Resumen Anual'!$DP$288)+SUMIF('Resumen Anual'!$DH$296,FC112,'Resumen Anual'!$DP$346)+SUMIF('Resumen Anual'!$DH$354,FC112,'Resumen Anual'!$DP$404)+SUMIF('Resumen Anual'!$DH$412,FC112,'Resumen Anual'!$DP$462)+SUMIF('Resumen Anual'!$DH$470,FC112,'Resumen Anual'!$DP$520)+SUMIF('Resumen Anual'!$DH$528,FC112,'Resumen Anual'!$DP$578)+SUMIF('Resumen Anual'!$DH$586,FC112,'Resumen Anual'!$DP$636)+SUMIF('Resumen Anual'!$FE$6,FC112,'Resumen Anual'!$FM$56)+SUMIF('Resumen Anual'!$DH$644,FC112,'Resumen Anual'!$DP$694)+SUMIF('Resumen Anual'!$FE$64,FC112,'Resumen Anual'!$FM$114)+SUMIF('Resumen Anual'!$FE$122,FC112,'Resumen Anual'!$FM$172)+SUMIF('Resumen Anual'!$FE$180,FC112,'Resumen Anual'!$FM$230)+SUMIF('Resumen Anual'!$FE$238,FC112,'Resumen Anual'!$FM$288)+SUMIF('Resumen Anual'!$FE$296,FC112,'Resumen Anual'!$FM$346)+SUMIF('Resumen Anual'!$FE$354,FC112,'Resumen Anual'!$FM$404)+SUMIF('Resumen Anual'!$FE$412,FC112,'Resumen Anual'!$FM$462)+SUMIF('Resumen Anual'!$FE$470,FC112,'Resumen Anual'!$FM$520)+SUMIF('Resumen Anual'!$FE$586,FC112,'Resumen Anual'!$FM$636)+SUMIF('Resumen Anual'!$FE$528,FC112,'Resumen Anual'!$FM$578)+SUMIF('Resumen Anual'!$FE$644,FC112,'Resumen Anual'!$FM$694)</f>
        <v>0</v>
      </c>
      <c r="FK157" s="658"/>
      <c r="FL157" s="658"/>
      <c r="FM157" s="658"/>
      <c r="FN157" s="658"/>
      <c r="FO157" s="658"/>
      <c r="FP157" s="659"/>
      <c r="FQ157" s="632"/>
      <c r="FR157" s="1220" t="str">
        <f>IF(Portada!$A$1="www.fly-logics.com","N° SERIE",0)</f>
        <v>N° SERIE</v>
      </c>
      <c r="FS157" s="1221"/>
      <c r="FT157" s="1221"/>
      <c r="FU157" s="1221"/>
      <c r="FV157" s="1221"/>
      <c r="FW157" s="1221"/>
      <c r="FX157" s="660"/>
      <c r="FY157" s="660"/>
      <c r="FZ157" s="660"/>
      <c r="GA157" s="660"/>
      <c r="GB157" s="660"/>
      <c r="GC157" s="661"/>
      <c r="GD157" s="1220" t="str">
        <f>IF(Portada!$A$1="www.fly-logics.com","AÑO CONST.",0)</f>
        <v>AÑO CONST.</v>
      </c>
      <c r="GE157" s="1221"/>
      <c r="GF157" s="1221"/>
      <c r="GG157" s="1221"/>
      <c r="GH157" s="1221"/>
      <c r="GI157" s="1221"/>
      <c r="GJ157" s="664"/>
      <c r="GK157" s="660"/>
      <c r="GL157" s="660"/>
      <c r="GM157" s="660"/>
      <c r="GN157" s="661"/>
      <c r="GO157" s="1200"/>
    </row>
    <row r="158" spans="1:197" ht="6" customHeight="1" x14ac:dyDescent="0.25">
      <c r="A158" s="700"/>
      <c r="B158" s="666"/>
      <c r="C158" s="666"/>
      <c r="D158" s="666"/>
      <c r="E158" s="666"/>
      <c r="F158" s="666"/>
      <c r="G158" s="666"/>
      <c r="H158" s="666"/>
      <c r="I158" s="666"/>
      <c r="J158" s="666"/>
      <c r="K158" s="666"/>
      <c r="L158" s="666"/>
      <c r="M158" s="666"/>
      <c r="N158" s="666"/>
      <c r="O158" s="666"/>
      <c r="P158" s="666"/>
      <c r="Q158" s="666"/>
      <c r="R158" s="666"/>
      <c r="S158" s="666"/>
      <c r="T158" s="666"/>
      <c r="U158" s="666"/>
      <c r="V158" s="666"/>
      <c r="W158" s="666"/>
      <c r="X158" s="666"/>
      <c r="Y158" s="651"/>
      <c r="Z158" s="1222"/>
      <c r="AA158" s="1223"/>
      <c r="AB158" s="1223"/>
      <c r="AC158" s="1223"/>
      <c r="AD158" s="1223"/>
      <c r="AE158" s="1223"/>
      <c r="AF158" s="662"/>
      <c r="AG158" s="662"/>
      <c r="AH158" s="662"/>
      <c r="AI158" s="662"/>
      <c r="AJ158" s="662"/>
      <c r="AK158" s="663"/>
      <c r="AL158" s="1222"/>
      <c r="AM158" s="1223"/>
      <c r="AN158" s="1223"/>
      <c r="AO158" s="1223"/>
      <c r="AP158" s="1223"/>
      <c r="AQ158" s="1223"/>
      <c r="AR158" s="665"/>
      <c r="AS158" s="662"/>
      <c r="AT158" s="662"/>
      <c r="AU158" s="662"/>
      <c r="AV158" s="662"/>
      <c r="AW158" s="1200"/>
      <c r="AX158" s="700"/>
      <c r="AY158" s="666"/>
      <c r="AZ158" s="666"/>
      <c r="BA158" s="666"/>
      <c r="BB158" s="666"/>
      <c r="BC158" s="666"/>
      <c r="BD158" s="666"/>
      <c r="BE158" s="666"/>
      <c r="BF158" s="666"/>
      <c r="BG158" s="666"/>
      <c r="BH158" s="666"/>
      <c r="BI158" s="666"/>
      <c r="BJ158" s="666"/>
      <c r="BK158" s="666"/>
      <c r="BL158" s="666"/>
      <c r="BM158" s="666"/>
      <c r="BN158" s="666"/>
      <c r="BO158" s="666"/>
      <c r="BP158" s="666"/>
      <c r="BQ158" s="666"/>
      <c r="BR158" s="666"/>
      <c r="BS158" s="666"/>
      <c r="BT158" s="666"/>
      <c r="BU158" s="666"/>
      <c r="BV158" s="651"/>
      <c r="BW158" s="1222"/>
      <c r="BX158" s="1223"/>
      <c r="BY158" s="1223"/>
      <c r="BZ158" s="1223"/>
      <c r="CA158" s="1223"/>
      <c r="CB158" s="1223"/>
      <c r="CC158" s="662"/>
      <c r="CD158" s="662"/>
      <c r="CE158" s="662"/>
      <c r="CF158" s="662"/>
      <c r="CG158" s="662"/>
      <c r="CH158" s="663"/>
      <c r="CI158" s="1222"/>
      <c r="CJ158" s="1223"/>
      <c r="CK158" s="1223"/>
      <c r="CL158" s="1223"/>
      <c r="CM158" s="1223"/>
      <c r="CN158" s="1223"/>
      <c r="CO158" s="665"/>
      <c r="CP158" s="662"/>
      <c r="CQ158" s="662"/>
      <c r="CR158" s="662"/>
      <c r="CS158" s="663"/>
      <c r="CT158" s="1200"/>
      <c r="CU158" s="1199"/>
      <c r="CV158" s="700"/>
      <c r="CW158" s="666"/>
      <c r="CX158" s="666"/>
      <c r="CY158" s="666"/>
      <c r="CZ158" s="666"/>
      <c r="DA158" s="666"/>
      <c r="DB158" s="666"/>
      <c r="DC158" s="666"/>
      <c r="DD158" s="666"/>
      <c r="DE158" s="666"/>
      <c r="DF158" s="666"/>
      <c r="DG158" s="666"/>
      <c r="DH158" s="666"/>
      <c r="DI158" s="666"/>
      <c r="DJ158" s="666"/>
      <c r="DK158" s="666"/>
      <c r="DL158" s="666"/>
      <c r="DM158" s="666"/>
      <c r="DN158" s="666"/>
      <c r="DO158" s="666"/>
      <c r="DP158" s="666"/>
      <c r="DQ158" s="666"/>
      <c r="DR158" s="666"/>
      <c r="DS158" s="666"/>
      <c r="DT158" s="651"/>
      <c r="DU158" s="1222"/>
      <c r="DV158" s="1223"/>
      <c r="DW158" s="1223"/>
      <c r="DX158" s="1223"/>
      <c r="DY158" s="1223"/>
      <c r="DZ158" s="1223"/>
      <c r="EA158" s="662"/>
      <c r="EB158" s="662"/>
      <c r="EC158" s="662"/>
      <c r="ED158" s="662"/>
      <c r="EE158" s="662"/>
      <c r="EF158" s="663"/>
      <c r="EG158" s="1222"/>
      <c r="EH158" s="1223"/>
      <c r="EI158" s="1223"/>
      <c r="EJ158" s="1223"/>
      <c r="EK158" s="1223"/>
      <c r="EL158" s="1223"/>
      <c r="EM158" s="665"/>
      <c r="EN158" s="662"/>
      <c r="EO158" s="662"/>
      <c r="EP158" s="662"/>
      <c r="EQ158" s="662"/>
      <c r="ER158" s="1200"/>
      <c r="ES158" s="700"/>
      <c r="ET158" s="666"/>
      <c r="EU158" s="666"/>
      <c r="EV158" s="666"/>
      <c r="EW158" s="666"/>
      <c r="EX158" s="666"/>
      <c r="EY158" s="666"/>
      <c r="EZ158" s="666"/>
      <c r="FA158" s="666"/>
      <c r="FB158" s="666"/>
      <c r="FC158" s="666"/>
      <c r="FD158" s="666"/>
      <c r="FE158" s="666"/>
      <c r="FF158" s="666"/>
      <c r="FG158" s="666"/>
      <c r="FH158" s="666"/>
      <c r="FI158" s="666"/>
      <c r="FJ158" s="666"/>
      <c r="FK158" s="666"/>
      <c r="FL158" s="666"/>
      <c r="FM158" s="666"/>
      <c r="FN158" s="666"/>
      <c r="FO158" s="666"/>
      <c r="FP158" s="666"/>
      <c r="FQ158" s="651"/>
      <c r="FR158" s="1222"/>
      <c r="FS158" s="1223"/>
      <c r="FT158" s="1223"/>
      <c r="FU158" s="1223"/>
      <c r="FV158" s="1223"/>
      <c r="FW158" s="1223"/>
      <c r="FX158" s="662"/>
      <c r="FY158" s="662"/>
      <c r="FZ158" s="662"/>
      <c r="GA158" s="662"/>
      <c r="GB158" s="662"/>
      <c r="GC158" s="663"/>
      <c r="GD158" s="1222"/>
      <c r="GE158" s="1223"/>
      <c r="GF158" s="1223"/>
      <c r="GG158" s="1223"/>
      <c r="GH158" s="1223"/>
      <c r="GI158" s="1223"/>
      <c r="GJ158" s="665"/>
      <c r="GK158" s="662"/>
      <c r="GL158" s="662"/>
      <c r="GM158" s="662"/>
      <c r="GN158" s="663"/>
      <c r="GO158" s="1200"/>
    </row>
    <row r="159" spans="1:197" ht="9" customHeight="1" x14ac:dyDescent="0.2">
      <c r="A159" s="889"/>
      <c r="B159" s="889"/>
      <c r="C159" s="889"/>
      <c r="D159" s="889"/>
      <c r="E159" s="889"/>
      <c r="F159" s="889"/>
      <c r="G159" s="889"/>
      <c r="H159" s="889"/>
      <c r="I159" s="889"/>
      <c r="J159" s="889"/>
      <c r="K159" s="889"/>
      <c r="L159" s="889"/>
      <c r="M159" s="889"/>
      <c r="N159" s="889"/>
      <c r="O159" s="889"/>
      <c r="P159" s="889"/>
      <c r="Q159" s="889"/>
      <c r="R159" s="889"/>
      <c r="S159" s="889"/>
      <c r="T159" s="889"/>
      <c r="U159" s="889"/>
      <c r="V159" s="889"/>
      <c r="W159" s="889"/>
      <c r="X159" s="889"/>
      <c r="Y159" s="889"/>
      <c r="Z159" s="889"/>
      <c r="AA159" s="889"/>
      <c r="AB159" s="889"/>
      <c r="AC159" s="889"/>
      <c r="AD159" s="889"/>
      <c r="AE159" s="889"/>
      <c r="AF159" s="889"/>
      <c r="AG159" s="889"/>
      <c r="AH159" s="889"/>
      <c r="AI159" s="889"/>
      <c r="AJ159" s="889"/>
      <c r="AK159" s="889"/>
      <c r="AL159" s="889"/>
      <c r="AM159" s="889"/>
      <c r="AN159" s="889"/>
      <c r="AO159" s="889"/>
      <c r="AP159" s="889"/>
      <c r="AQ159" s="889"/>
      <c r="AR159" s="889"/>
      <c r="AS159" s="889"/>
      <c r="AT159" s="889"/>
      <c r="AU159" s="889"/>
      <c r="AV159" s="889"/>
      <c r="AW159" s="890"/>
      <c r="AX159" s="889"/>
      <c r="AY159" s="889"/>
      <c r="AZ159" s="889"/>
      <c r="BA159" s="889"/>
      <c r="BB159" s="889"/>
      <c r="BC159" s="889"/>
      <c r="BD159" s="889"/>
      <c r="BE159" s="889"/>
      <c r="BF159" s="889"/>
      <c r="BG159" s="889"/>
      <c r="BH159" s="889"/>
      <c r="BI159" s="889"/>
      <c r="BJ159" s="889"/>
      <c r="BK159" s="889"/>
      <c r="BL159" s="889"/>
      <c r="BM159" s="889"/>
      <c r="BN159" s="889"/>
      <c r="BO159" s="889"/>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1234"/>
      <c r="CU159" s="1199"/>
      <c r="CV159" s="889"/>
      <c r="CW159" s="889"/>
      <c r="CX159" s="889"/>
      <c r="CY159" s="889"/>
      <c r="CZ159" s="889"/>
      <c r="DA159" s="889"/>
      <c r="DB159" s="889"/>
      <c r="DC159" s="889"/>
      <c r="DD159" s="889"/>
      <c r="DE159" s="889"/>
      <c r="DF159" s="889"/>
      <c r="DG159" s="889"/>
      <c r="DH159" s="889"/>
      <c r="DI159" s="889"/>
      <c r="DJ159" s="889"/>
      <c r="DK159" s="889"/>
      <c r="DL159" s="889"/>
      <c r="DM159" s="889"/>
      <c r="DN159" s="889"/>
      <c r="DO159" s="889"/>
      <c r="DP159" s="889"/>
      <c r="DQ159" s="889"/>
      <c r="DR159" s="889"/>
      <c r="DS159" s="889"/>
      <c r="DT159" s="889"/>
      <c r="DU159" s="889"/>
      <c r="DV159" s="889"/>
      <c r="DW159" s="889"/>
      <c r="DX159" s="889"/>
      <c r="DY159" s="889"/>
      <c r="DZ159" s="889"/>
      <c r="EA159" s="889"/>
      <c r="EB159" s="889"/>
      <c r="EC159" s="889"/>
      <c r="ED159" s="889"/>
      <c r="EE159" s="889"/>
      <c r="EF159" s="889"/>
      <c r="EG159" s="889"/>
      <c r="EH159" s="889"/>
      <c r="EI159" s="889"/>
      <c r="EJ159" s="889"/>
      <c r="EK159" s="889"/>
      <c r="EL159" s="889"/>
      <c r="EM159" s="889"/>
      <c r="EN159" s="889"/>
      <c r="EO159" s="889"/>
      <c r="EP159" s="889"/>
      <c r="EQ159" s="889"/>
      <c r="ER159" s="890"/>
      <c r="ES159" s="889"/>
      <c r="ET159" s="889"/>
      <c r="EU159" s="889"/>
      <c r="EV159" s="889"/>
      <c r="EW159" s="889"/>
      <c r="EX159" s="889"/>
      <c r="EY159" s="889"/>
      <c r="EZ159" s="889"/>
      <c r="FA159" s="889"/>
      <c r="FB159" s="889"/>
      <c r="FC159" s="889"/>
      <c r="FD159" s="889"/>
      <c r="FE159" s="889"/>
      <c r="FF159" s="889"/>
      <c r="FG159" s="889"/>
      <c r="FH159" s="889"/>
      <c r="FI159" s="889"/>
      <c r="FJ159" s="889"/>
      <c r="FK159" s="889"/>
      <c r="FL159" s="889"/>
      <c r="FM159" s="889"/>
      <c r="FN159" s="889"/>
      <c r="FO159" s="889"/>
      <c r="FP159" s="889"/>
      <c r="FQ159" s="889"/>
      <c r="FR159" s="889"/>
      <c r="FS159" s="889"/>
      <c r="FT159" s="889"/>
      <c r="FU159" s="889"/>
      <c r="FV159" s="889"/>
      <c r="FW159" s="889"/>
      <c r="FX159" s="889"/>
      <c r="FY159" s="889"/>
      <c r="FZ159" s="889"/>
      <c r="GA159" s="889"/>
      <c r="GB159" s="889"/>
      <c r="GC159" s="889"/>
      <c r="GD159" s="889"/>
      <c r="GE159" s="889"/>
      <c r="GF159" s="889"/>
      <c r="GG159" s="889"/>
      <c r="GH159" s="889"/>
      <c r="GI159" s="889"/>
      <c r="GJ159" s="889"/>
      <c r="GK159" s="889"/>
      <c r="GL159" s="889"/>
      <c r="GM159" s="889"/>
      <c r="GN159" s="889"/>
      <c r="GO159" s="1234"/>
    </row>
    <row r="160" spans="1:197" ht="6.75" customHeight="1" x14ac:dyDescent="0.2">
      <c r="A160" s="1187" t="str">
        <f>IF(Bitácora!$A$2="  FECHA  ","RESUMEN TOTAL POR AERONAVE",0)</f>
        <v>RESUMEN TOTAL POR AERONAVE</v>
      </c>
      <c r="B160" s="1187"/>
      <c r="C160" s="1187"/>
      <c r="D160" s="1187"/>
      <c r="E160" s="1187"/>
      <c r="F160" s="1187"/>
      <c r="G160" s="1187"/>
      <c r="H160" s="1187"/>
      <c r="I160" s="1187"/>
      <c r="J160" s="1187"/>
      <c r="K160" s="1187"/>
      <c r="L160" s="1187"/>
      <c r="M160" s="1187"/>
      <c r="N160" s="1187"/>
      <c r="O160" s="1187"/>
      <c r="P160" s="1187"/>
      <c r="Q160" s="1187"/>
      <c r="R160" s="1187"/>
      <c r="S160" s="1187"/>
      <c r="T160" s="1187"/>
      <c r="U160" s="1187"/>
      <c r="V160" s="1187"/>
      <c r="W160" s="1187"/>
      <c r="X160" s="1187"/>
      <c r="Y160" s="1187"/>
      <c r="Z160" s="1187"/>
      <c r="AA160" s="1187"/>
      <c r="AB160" s="1187"/>
      <c r="AC160" s="1187"/>
      <c r="AD160" s="1187"/>
      <c r="AE160" s="1187"/>
      <c r="AF160" s="1187"/>
      <c r="AG160" s="1187"/>
      <c r="AH160" s="1187"/>
      <c r="AI160" s="1187"/>
      <c r="AJ160" s="1187"/>
      <c r="AK160" s="1187"/>
      <c r="AL160" s="1187"/>
      <c r="AM160" s="1187"/>
      <c r="AN160" s="1187"/>
      <c r="AO160" s="1187"/>
      <c r="AP160" s="1187"/>
      <c r="AQ160" s="1187"/>
      <c r="AR160" s="1187"/>
      <c r="AS160" s="1187"/>
      <c r="AT160" s="1187"/>
      <c r="AU160" s="1187"/>
      <c r="AV160" s="1187"/>
      <c r="AW160" s="1187"/>
      <c r="AX160" s="1188"/>
      <c r="AY160" s="1188"/>
      <c r="AZ160" s="1188"/>
      <c r="BA160" s="1188"/>
      <c r="BB160" s="1188"/>
      <c r="BC160" s="1188"/>
      <c r="BD160" s="1188"/>
      <c r="BE160" s="1188"/>
      <c r="BF160" s="1188"/>
      <c r="BG160" s="1188"/>
      <c r="BH160" s="1188"/>
      <c r="BI160" s="1188"/>
      <c r="BJ160" s="1188"/>
      <c r="BK160" s="1188"/>
      <c r="BL160" s="1188"/>
      <c r="BM160" s="1188"/>
      <c r="BN160" s="1188"/>
      <c r="BO160" s="1188"/>
      <c r="BP160" s="1188"/>
      <c r="BQ160" s="1188"/>
      <c r="BR160" s="1188"/>
      <c r="BS160" s="1188"/>
      <c r="BT160" s="1188"/>
      <c r="BU160" s="1188"/>
      <c r="BV160" s="1188"/>
      <c r="BW160" s="1188"/>
      <c r="BX160" s="1188"/>
      <c r="BY160" s="1188"/>
      <c r="BZ160" s="1188"/>
      <c r="CA160" s="1188"/>
      <c r="CB160" s="1188"/>
      <c r="CC160" s="1188"/>
      <c r="CD160" s="1188"/>
      <c r="CE160" s="1188"/>
      <c r="CF160" s="1188"/>
      <c r="CG160" s="1188"/>
      <c r="CH160" s="1188"/>
      <c r="CI160" s="1188"/>
      <c r="CJ160" s="1188"/>
      <c r="CK160" s="1188"/>
      <c r="CL160" s="1188"/>
      <c r="CM160" s="1188"/>
      <c r="CN160" s="1188"/>
      <c r="CO160" s="1188"/>
      <c r="CP160" s="1188"/>
      <c r="CQ160" s="1188"/>
      <c r="CR160" s="1188"/>
      <c r="CS160" s="1188"/>
      <c r="CT160" s="1189"/>
      <c r="CU160" s="1190"/>
      <c r="CV160" s="1187" t="str">
        <f>IF(Bitácora!$A$2="  FECHA  ","FLY LOGICS",0)</f>
        <v>FLY LOGICS</v>
      </c>
      <c r="CW160" s="1187">
        <f>IF(Bitácora!A161="  FECHA  ","FLY LOGICS",0)</f>
        <v>0</v>
      </c>
      <c r="CX160" s="1187"/>
      <c r="CY160" s="1187"/>
      <c r="CZ160" s="1187"/>
      <c r="DA160" s="1187"/>
      <c r="DB160" s="1187"/>
      <c r="DC160" s="1187"/>
      <c r="DD160" s="1187"/>
      <c r="DE160" s="1187"/>
      <c r="DF160" s="1187"/>
      <c r="DG160" s="1187"/>
      <c r="DH160" s="1187"/>
      <c r="DI160" s="1187"/>
      <c r="DJ160" s="1187"/>
      <c r="DK160" s="1187"/>
      <c r="DL160" s="1187"/>
      <c r="DM160" s="1187"/>
      <c r="DN160" s="1187"/>
      <c r="DO160" s="1187"/>
      <c r="DP160" s="1187"/>
      <c r="DQ160" s="1187"/>
      <c r="DR160" s="1187"/>
      <c r="DS160" s="1187"/>
      <c r="DT160" s="1187"/>
      <c r="DU160" s="1187"/>
      <c r="DV160" s="1187"/>
      <c r="DW160" s="1187"/>
      <c r="DX160" s="1187"/>
      <c r="DY160" s="1187"/>
      <c r="DZ160" s="1187"/>
      <c r="EA160" s="1187"/>
      <c r="EB160" s="1187"/>
      <c r="EC160" s="1187"/>
      <c r="ED160" s="1187"/>
      <c r="EE160" s="1187"/>
      <c r="EF160" s="1187"/>
      <c r="EG160" s="1187"/>
      <c r="EH160" s="1187"/>
      <c r="EI160" s="1187"/>
      <c r="EJ160" s="1187"/>
      <c r="EK160" s="1187"/>
      <c r="EL160" s="1187"/>
      <c r="EM160" s="1187"/>
      <c r="EN160" s="1187"/>
      <c r="EO160" s="1187"/>
      <c r="EP160" s="1187"/>
      <c r="EQ160" s="1187"/>
      <c r="ER160" s="1187"/>
      <c r="ES160" s="1188"/>
      <c r="ET160" s="1191" t="str">
        <f>IF(Bitácora!$A$2="  FECHA  ","RESUMEN TOTAL POR AERONAVE",0)</f>
        <v>RESUMEN TOTAL POR AERONAVE</v>
      </c>
      <c r="EU160" s="1191"/>
      <c r="EV160" s="1191"/>
      <c r="EW160" s="1191"/>
      <c r="EX160" s="1191"/>
      <c r="EY160" s="1191"/>
      <c r="EZ160" s="1191"/>
      <c r="FA160" s="1191"/>
      <c r="FB160" s="1191"/>
      <c r="FC160" s="1191"/>
      <c r="FD160" s="1191"/>
      <c r="FE160" s="1191"/>
      <c r="FF160" s="1191"/>
      <c r="FG160" s="1191"/>
      <c r="FH160" s="1191"/>
      <c r="FI160" s="1191"/>
      <c r="FJ160" s="1191"/>
      <c r="FK160" s="1191"/>
      <c r="FL160" s="1191"/>
      <c r="FM160" s="1191"/>
      <c r="FN160" s="1191"/>
      <c r="FO160" s="1191"/>
      <c r="FP160" s="1191"/>
      <c r="FQ160" s="1191"/>
      <c r="FR160" s="1191"/>
      <c r="FS160" s="1191"/>
      <c r="FT160" s="1191"/>
      <c r="FU160" s="1191"/>
      <c r="FV160" s="1191"/>
      <c r="FW160" s="1191"/>
      <c r="FX160" s="1191"/>
      <c r="FY160" s="1191"/>
      <c r="FZ160" s="1191"/>
      <c r="GA160" s="1191"/>
      <c r="GB160" s="1191"/>
      <c r="GC160" s="1191"/>
      <c r="GD160" s="1191"/>
      <c r="GE160" s="1191"/>
      <c r="GF160" s="1191"/>
      <c r="GG160" s="1191"/>
      <c r="GH160" s="1191"/>
      <c r="GI160" s="1191"/>
      <c r="GJ160" s="1191"/>
      <c r="GK160" s="1191"/>
      <c r="GL160" s="1191"/>
      <c r="GM160" s="1191"/>
      <c r="GN160" s="1191"/>
      <c r="GO160" s="1192"/>
    </row>
    <row r="161" spans="1:197" ht="6.75" customHeight="1" x14ac:dyDescent="0.2">
      <c r="A161" s="1187"/>
      <c r="B161" s="1187"/>
      <c r="C161" s="1187"/>
      <c r="D161" s="1187"/>
      <c r="E161" s="1187"/>
      <c r="F161" s="1187"/>
      <c r="G161" s="1187"/>
      <c r="H161" s="1187"/>
      <c r="I161" s="1187"/>
      <c r="J161" s="1187"/>
      <c r="K161" s="1187"/>
      <c r="L161" s="1187"/>
      <c r="M161" s="1187"/>
      <c r="N161" s="1187"/>
      <c r="O161" s="1187"/>
      <c r="P161" s="1187"/>
      <c r="Q161" s="1187"/>
      <c r="R161" s="1187"/>
      <c r="S161" s="1187"/>
      <c r="T161" s="1187"/>
      <c r="U161" s="1187"/>
      <c r="V161" s="1187"/>
      <c r="W161" s="1187"/>
      <c r="X161" s="1187"/>
      <c r="Y161" s="1187"/>
      <c r="Z161" s="1187"/>
      <c r="AA161" s="1187"/>
      <c r="AB161" s="1187"/>
      <c r="AC161" s="1187"/>
      <c r="AD161" s="1187"/>
      <c r="AE161" s="1187"/>
      <c r="AF161" s="1187"/>
      <c r="AG161" s="1187"/>
      <c r="AH161" s="1187"/>
      <c r="AI161" s="1187"/>
      <c r="AJ161" s="1187"/>
      <c r="AK161" s="1187"/>
      <c r="AL161" s="1187"/>
      <c r="AM161" s="1187"/>
      <c r="AN161" s="1187"/>
      <c r="AO161" s="1187"/>
      <c r="AP161" s="1187"/>
      <c r="AQ161" s="1187"/>
      <c r="AR161" s="1187"/>
      <c r="AS161" s="1187"/>
      <c r="AT161" s="1187"/>
      <c r="AU161" s="1187"/>
      <c r="AV161" s="1187"/>
      <c r="AW161" s="1187"/>
      <c r="AX161" s="1188"/>
      <c r="AY161" s="1188"/>
      <c r="AZ161" s="1188"/>
      <c r="BA161" s="1188"/>
      <c r="BB161" s="1188"/>
      <c r="BC161" s="1188"/>
      <c r="BD161" s="1188"/>
      <c r="BE161" s="1188"/>
      <c r="BF161" s="1188"/>
      <c r="BG161" s="1188"/>
      <c r="BH161" s="1188"/>
      <c r="BI161" s="1188"/>
      <c r="BJ161" s="1188"/>
      <c r="BK161" s="1188"/>
      <c r="BL161" s="1188"/>
      <c r="BM161" s="1188"/>
      <c r="BN161" s="1188"/>
      <c r="BO161" s="1188"/>
      <c r="BP161" s="1188"/>
      <c r="BQ161" s="1188"/>
      <c r="BR161" s="1188"/>
      <c r="BS161" s="1188"/>
      <c r="BT161" s="1188"/>
      <c r="BU161" s="1188"/>
      <c r="BV161" s="1188"/>
      <c r="BW161" s="1188"/>
      <c r="BX161" s="1188"/>
      <c r="BY161" s="1188"/>
      <c r="BZ161" s="1188"/>
      <c r="CA161" s="1188"/>
      <c r="CB161" s="1188"/>
      <c r="CC161" s="1188"/>
      <c r="CD161" s="1188"/>
      <c r="CE161" s="1188"/>
      <c r="CF161" s="1188"/>
      <c r="CG161" s="1188"/>
      <c r="CH161" s="1188"/>
      <c r="CI161" s="1188"/>
      <c r="CJ161" s="1188"/>
      <c r="CK161" s="1188"/>
      <c r="CL161" s="1188"/>
      <c r="CM161" s="1188"/>
      <c r="CN161" s="1188"/>
      <c r="CO161" s="1188"/>
      <c r="CP161" s="1188"/>
      <c r="CQ161" s="1188"/>
      <c r="CR161" s="1188"/>
      <c r="CS161" s="1188"/>
      <c r="CT161" s="1189"/>
      <c r="CU161" s="1193"/>
      <c r="CV161" s="1187"/>
      <c r="CW161" s="1187"/>
      <c r="CX161" s="1187"/>
      <c r="CY161" s="1187"/>
      <c r="CZ161" s="1187"/>
      <c r="DA161" s="1187"/>
      <c r="DB161" s="1187"/>
      <c r="DC161" s="1187"/>
      <c r="DD161" s="1187"/>
      <c r="DE161" s="1187"/>
      <c r="DF161" s="1187"/>
      <c r="DG161" s="1187"/>
      <c r="DH161" s="1187"/>
      <c r="DI161" s="1187"/>
      <c r="DJ161" s="1187"/>
      <c r="DK161" s="1187"/>
      <c r="DL161" s="1187"/>
      <c r="DM161" s="1187"/>
      <c r="DN161" s="1187"/>
      <c r="DO161" s="1187"/>
      <c r="DP161" s="1187"/>
      <c r="DQ161" s="1187"/>
      <c r="DR161" s="1187"/>
      <c r="DS161" s="1187"/>
      <c r="DT161" s="1187"/>
      <c r="DU161" s="1187"/>
      <c r="DV161" s="1187"/>
      <c r="DW161" s="1187"/>
      <c r="DX161" s="1187"/>
      <c r="DY161" s="1187"/>
      <c r="DZ161" s="1187"/>
      <c r="EA161" s="1187"/>
      <c r="EB161" s="1187"/>
      <c r="EC161" s="1187"/>
      <c r="ED161" s="1187"/>
      <c r="EE161" s="1187"/>
      <c r="EF161" s="1187"/>
      <c r="EG161" s="1187"/>
      <c r="EH161" s="1187"/>
      <c r="EI161" s="1187"/>
      <c r="EJ161" s="1187"/>
      <c r="EK161" s="1187"/>
      <c r="EL161" s="1187"/>
      <c r="EM161" s="1187"/>
      <c r="EN161" s="1187"/>
      <c r="EO161" s="1187"/>
      <c r="EP161" s="1187"/>
      <c r="EQ161" s="1187"/>
      <c r="ER161" s="1187"/>
      <c r="ES161" s="1188"/>
      <c r="ET161" s="1191"/>
      <c r="EU161" s="1191"/>
      <c r="EV161" s="1191"/>
      <c r="EW161" s="1191"/>
      <c r="EX161" s="1191"/>
      <c r="EY161" s="1191"/>
      <c r="EZ161" s="1191"/>
      <c r="FA161" s="1191"/>
      <c r="FB161" s="1191"/>
      <c r="FC161" s="1191"/>
      <c r="FD161" s="1191"/>
      <c r="FE161" s="1191"/>
      <c r="FF161" s="1191"/>
      <c r="FG161" s="1191"/>
      <c r="FH161" s="1191"/>
      <c r="FI161" s="1191"/>
      <c r="FJ161" s="1191"/>
      <c r="FK161" s="1191"/>
      <c r="FL161" s="1191"/>
      <c r="FM161" s="1191"/>
      <c r="FN161" s="1191"/>
      <c r="FO161" s="1191"/>
      <c r="FP161" s="1191"/>
      <c r="FQ161" s="1191"/>
      <c r="FR161" s="1191"/>
      <c r="FS161" s="1191"/>
      <c r="FT161" s="1191"/>
      <c r="FU161" s="1191"/>
      <c r="FV161" s="1191"/>
      <c r="FW161" s="1191"/>
      <c r="FX161" s="1191"/>
      <c r="FY161" s="1191"/>
      <c r="FZ161" s="1191"/>
      <c r="GA161" s="1191"/>
      <c r="GB161" s="1191"/>
      <c r="GC161" s="1191"/>
      <c r="GD161" s="1191"/>
      <c r="GE161" s="1191"/>
      <c r="GF161" s="1191"/>
      <c r="GG161" s="1191"/>
      <c r="GH161" s="1191"/>
      <c r="GI161" s="1191"/>
      <c r="GJ161" s="1191"/>
      <c r="GK161" s="1191"/>
      <c r="GL161" s="1191"/>
      <c r="GM161" s="1191"/>
      <c r="GN161" s="1191"/>
      <c r="GO161" s="1192"/>
    </row>
    <row r="162" spans="1:197" ht="6.75" customHeight="1" x14ac:dyDescent="0.2">
      <c r="A162" s="1194"/>
      <c r="B162" s="1194"/>
      <c r="C162" s="1194"/>
      <c r="D162" s="1194"/>
      <c r="E162" s="1194"/>
      <c r="F162" s="1194"/>
      <c r="G162" s="1194"/>
      <c r="H162" s="1194"/>
      <c r="I162" s="1194"/>
      <c r="J162" s="1194"/>
      <c r="K162" s="1194"/>
      <c r="L162" s="1194"/>
      <c r="M162" s="1194"/>
      <c r="N162" s="1194"/>
      <c r="O162" s="1194"/>
      <c r="P162" s="1194"/>
      <c r="Q162" s="1194"/>
      <c r="R162" s="1194"/>
      <c r="S162" s="1194"/>
      <c r="T162" s="1194"/>
      <c r="U162" s="1194"/>
      <c r="V162" s="1194"/>
      <c r="W162" s="1194"/>
      <c r="X162" s="1194"/>
      <c r="Y162" s="1194"/>
      <c r="Z162" s="1194"/>
      <c r="AA162" s="1194"/>
      <c r="AB162" s="1194"/>
      <c r="AC162" s="1194"/>
      <c r="AD162" s="1194"/>
      <c r="AE162" s="1194"/>
      <c r="AF162" s="1194"/>
      <c r="AG162" s="1194"/>
      <c r="AH162" s="1194"/>
      <c r="AI162" s="1194"/>
      <c r="AJ162" s="1194"/>
      <c r="AK162" s="1194"/>
      <c r="AL162" s="1194"/>
      <c r="AM162" s="1194"/>
      <c r="AN162" s="1194"/>
      <c r="AO162" s="1194"/>
      <c r="AP162" s="1194"/>
      <c r="AQ162" s="1194"/>
      <c r="AR162" s="1194"/>
      <c r="AS162" s="1194"/>
      <c r="AT162" s="1194"/>
      <c r="AU162" s="1194"/>
      <c r="AV162" s="1194"/>
      <c r="AW162" s="1194"/>
      <c r="AX162" s="1195"/>
      <c r="AY162" s="1195"/>
      <c r="AZ162" s="1195"/>
      <c r="BA162" s="1195"/>
      <c r="BB162" s="1195"/>
      <c r="BC162" s="1195"/>
      <c r="BD162" s="1195"/>
      <c r="BE162" s="1195"/>
      <c r="BF162" s="1195"/>
      <c r="BG162" s="1195"/>
      <c r="BH162" s="1195"/>
      <c r="BI162" s="1195"/>
      <c r="BJ162" s="1195"/>
      <c r="BK162" s="1195"/>
      <c r="BL162" s="1195"/>
      <c r="BM162" s="1195"/>
      <c r="BN162" s="1195"/>
      <c r="BO162" s="1195"/>
      <c r="BP162" s="1195"/>
      <c r="BQ162" s="1195"/>
      <c r="BR162" s="1195"/>
      <c r="BS162" s="1195"/>
      <c r="BT162" s="1195"/>
      <c r="BU162" s="1195"/>
      <c r="BV162" s="1195"/>
      <c r="BW162" s="1195"/>
      <c r="BX162" s="1195"/>
      <c r="BY162" s="1195"/>
      <c r="BZ162" s="1195"/>
      <c r="CA162" s="1195"/>
      <c r="CB162" s="1195"/>
      <c r="CC162" s="1195"/>
      <c r="CD162" s="1195"/>
      <c r="CE162" s="1195"/>
      <c r="CF162" s="1195"/>
      <c r="CG162" s="1195"/>
      <c r="CH162" s="1195"/>
      <c r="CI162" s="1195"/>
      <c r="CJ162" s="1195"/>
      <c r="CK162" s="1195"/>
      <c r="CL162" s="1195"/>
      <c r="CM162" s="1195"/>
      <c r="CN162" s="1195"/>
      <c r="CO162" s="1195"/>
      <c r="CP162" s="1195"/>
      <c r="CQ162" s="1195"/>
      <c r="CR162" s="1195"/>
      <c r="CS162" s="1195"/>
      <c r="CT162" s="1196"/>
      <c r="CU162" s="1193"/>
      <c r="CV162" s="1194"/>
      <c r="CW162" s="1194"/>
      <c r="CX162" s="1194"/>
      <c r="CY162" s="1194"/>
      <c r="CZ162" s="1194"/>
      <c r="DA162" s="1194"/>
      <c r="DB162" s="1194"/>
      <c r="DC162" s="1194"/>
      <c r="DD162" s="1194"/>
      <c r="DE162" s="1194"/>
      <c r="DF162" s="1194"/>
      <c r="DG162" s="1194"/>
      <c r="DH162" s="1194"/>
      <c r="DI162" s="1194"/>
      <c r="DJ162" s="1194"/>
      <c r="DK162" s="1194"/>
      <c r="DL162" s="1194"/>
      <c r="DM162" s="1194"/>
      <c r="DN162" s="1194"/>
      <c r="DO162" s="1194"/>
      <c r="DP162" s="1194"/>
      <c r="DQ162" s="1194"/>
      <c r="DR162" s="1194"/>
      <c r="DS162" s="1194"/>
      <c r="DT162" s="1194"/>
      <c r="DU162" s="1194"/>
      <c r="DV162" s="1194"/>
      <c r="DW162" s="1194"/>
      <c r="DX162" s="1194"/>
      <c r="DY162" s="1194"/>
      <c r="DZ162" s="1194"/>
      <c r="EA162" s="1194"/>
      <c r="EB162" s="1194"/>
      <c r="EC162" s="1194"/>
      <c r="ED162" s="1194"/>
      <c r="EE162" s="1194"/>
      <c r="EF162" s="1194"/>
      <c r="EG162" s="1194"/>
      <c r="EH162" s="1194"/>
      <c r="EI162" s="1194"/>
      <c r="EJ162" s="1194"/>
      <c r="EK162" s="1194"/>
      <c r="EL162" s="1194"/>
      <c r="EM162" s="1194"/>
      <c r="EN162" s="1194"/>
      <c r="EO162" s="1194"/>
      <c r="EP162" s="1194"/>
      <c r="EQ162" s="1194"/>
      <c r="ER162" s="1194"/>
      <c r="ES162" s="1195"/>
      <c r="ET162" s="1197"/>
      <c r="EU162" s="1197"/>
      <c r="EV162" s="1197"/>
      <c r="EW162" s="1197"/>
      <c r="EX162" s="1197"/>
      <c r="EY162" s="1197"/>
      <c r="EZ162" s="1197"/>
      <c r="FA162" s="1197"/>
      <c r="FB162" s="1197"/>
      <c r="FC162" s="1197"/>
      <c r="FD162" s="1197"/>
      <c r="FE162" s="1197"/>
      <c r="FF162" s="1197"/>
      <c r="FG162" s="1197"/>
      <c r="FH162" s="1197"/>
      <c r="FI162" s="1197"/>
      <c r="FJ162" s="1197"/>
      <c r="FK162" s="1197"/>
      <c r="FL162" s="1197"/>
      <c r="FM162" s="1197"/>
      <c r="FN162" s="1197"/>
      <c r="FO162" s="1197"/>
      <c r="FP162" s="1197"/>
      <c r="FQ162" s="1197"/>
      <c r="FR162" s="1197"/>
      <c r="FS162" s="1197"/>
      <c r="FT162" s="1197"/>
      <c r="FU162" s="1197"/>
      <c r="FV162" s="1197"/>
      <c r="FW162" s="1197"/>
      <c r="FX162" s="1197"/>
      <c r="FY162" s="1197"/>
      <c r="FZ162" s="1197"/>
      <c r="GA162" s="1197"/>
      <c r="GB162" s="1197"/>
      <c r="GC162" s="1197"/>
      <c r="GD162" s="1197"/>
      <c r="GE162" s="1197"/>
      <c r="GF162" s="1197"/>
      <c r="GG162" s="1197"/>
      <c r="GH162" s="1197"/>
      <c r="GI162" s="1197"/>
      <c r="GJ162" s="1197"/>
      <c r="GK162" s="1197"/>
      <c r="GL162" s="1197"/>
      <c r="GM162" s="1197"/>
      <c r="GN162" s="1197"/>
      <c r="GO162" s="1198"/>
    </row>
    <row r="163" spans="1:197" ht="3.75" customHeight="1" x14ac:dyDescent="0.25">
      <c r="A163" s="882"/>
      <c r="B163" s="883"/>
      <c r="C163" s="883"/>
      <c r="D163" s="883"/>
      <c r="E163" s="883"/>
      <c r="F163" s="883"/>
      <c r="G163" s="883"/>
      <c r="H163" s="883"/>
      <c r="I163" s="883"/>
      <c r="J163" s="883"/>
      <c r="K163" s="883"/>
      <c r="L163" s="883"/>
      <c r="M163" s="883"/>
      <c r="N163" s="883"/>
      <c r="O163" s="883"/>
      <c r="P163" s="883"/>
      <c r="Q163" s="883"/>
      <c r="R163" s="883"/>
      <c r="S163" s="883"/>
      <c r="T163" s="883"/>
      <c r="U163" s="883"/>
      <c r="V163" s="883"/>
      <c r="W163" s="883"/>
      <c r="X163" s="883"/>
      <c r="Y163" s="883"/>
      <c r="Z163" s="883"/>
      <c r="AA163" s="883"/>
      <c r="AB163" s="883"/>
      <c r="AC163" s="883"/>
      <c r="AD163" s="883"/>
      <c r="AE163" s="883"/>
      <c r="AF163" s="883"/>
      <c r="AG163" s="883"/>
      <c r="AH163" s="883"/>
      <c r="AI163" s="883"/>
      <c r="AJ163" s="883"/>
      <c r="AK163" s="883"/>
      <c r="AL163" s="883"/>
      <c r="AM163" s="883"/>
      <c r="AN163" s="883"/>
      <c r="AO163" s="883"/>
      <c r="AP163" s="883"/>
      <c r="AQ163" s="883"/>
      <c r="AR163" s="883"/>
      <c r="AS163" s="883"/>
      <c r="AT163" s="883"/>
      <c r="AU163" s="883"/>
      <c r="AV163" s="883"/>
      <c r="AW163" s="883"/>
      <c r="AX163" s="882"/>
      <c r="AY163" s="883"/>
      <c r="AZ163" s="883"/>
      <c r="BA163" s="883"/>
      <c r="BB163" s="883"/>
      <c r="BC163" s="883"/>
      <c r="BD163" s="883"/>
      <c r="BE163" s="883"/>
      <c r="BF163" s="883"/>
      <c r="BG163" s="883"/>
      <c r="BH163" s="883"/>
      <c r="BI163" s="883"/>
      <c r="BJ163" s="883"/>
      <c r="BK163" s="883"/>
      <c r="BL163" s="883"/>
      <c r="BM163" s="883"/>
      <c r="BN163" s="883"/>
      <c r="BO163" s="883"/>
      <c r="BP163" s="883"/>
      <c r="BQ163" s="883"/>
      <c r="BR163" s="883"/>
      <c r="BS163" s="883"/>
      <c r="BT163" s="883"/>
      <c r="BU163" s="883"/>
      <c r="BV163" s="883"/>
      <c r="BW163" s="883"/>
      <c r="BX163" s="883"/>
      <c r="BY163" s="883"/>
      <c r="BZ163" s="883"/>
      <c r="CA163" s="883"/>
      <c r="CB163" s="883"/>
      <c r="CC163" s="883"/>
      <c r="CD163" s="883"/>
      <c r="CE163" s="883"/>
      <c r="CF163" s="883"/>
      <c r="CG163" s="883"/>
      <c r="CH163" s="883"/>
      <c r="CI163" s="883"/>
      <c r="CJ163" s="883"/>
      <c r="CK163" s="883"/>
      <c r="CL163" s="883"/>
      <c r="CM163" s="883"/>
      <c r="CN163" s="883"/>
      <c r="CO163" s="883"/>
      <c r="CP163" s="883"/>
      <c r="CQ163" s="883"/>
      <c r="CR163" s="883"/>
      <c r="CS163" s="883"/>
      <c r="CT163" s="887"/>
      <c r="CU163" s="1199"/>
      <c r="CV163" s="882"/>
      <c r="CW163" s="883"/>
      <c r="CX163" s="883"/>
      <c r="CY163" s="883"/>
      <c r="CZ163" s="883"/>
      <c r="DA163" s="883"/>
      <c r="DB163" s="883"/>
      <c r="DC163" s="883"/>
      <c r="DD163" s="883"/>
      <c r="DE163" s="883"/>
      <c r="DF163" s="883"/>
      <c r="DG163" s="883"/>
      <c r="DH163" s="883"/>
      <c r="DI163" s="883"/>
      <c r="DJ163" s="883"/>
      <c r="DK163" s="883"/>
      <c r="DL163" s="883"/>
      <c r="DM163" s="883"/>
      <c r="DN163" s="883"/>
      <c r="DO163" s="883"/>
      <c r="DP163" s="883"/>
      <c r="DQ163" s="883"/>
      <c r="DR163" s="883"/>
      <c r="DS163" s="883"/>
      <c r="DT163" s="883"/>
      <c r="DU163" s="883"/>
      <c r="DV163" s="883"/>
      <c r="DW163" s="883"/>
      <c r="DX163" s="883"/>
      <c r="DY163" s="883"/>
      <c r="DZ163" s="883"/>
      <c r="EA163" s="883"/>
      <c r="EB163" s="883"/>
      <c r="EC163" s="883"/>
      <c r="ED163" s="883"/>
      <c r="EE163" s="883"/>
      <c r="EF163" s="883"/>
      <c r="EG163" s="883"/>
      <c r="EH163" s="883"/>
      <c r="EI163" s="883"/>
      <c r="EJ163" s="883"/>
      <c r="EK163" s="883"/>
      <c r="EL163" s="883"/>
      <c r="EM163" s="883"/>
      <c r="EN163" s="883"/>
      <c r="EO163" s="883"/>
      <c r="EP163" s="883"/>
      <c r="EQ163" s="883"/>
      <c r="ER163" s="883"/>
      <c r="ES163" s="882"/>
      <c r="ET163" s="883"/>
      <c r="EU163" s="883"/>
      <c r="EV163" s="883"/>
      <c r="EW163" s="883"/>
      <c r="EX163" s="883"/>
      <c r="EY163" s="883"/>
      <c r="EZ163" s="883"/>
      <c r="FA163" s="883"/>
      <c r="FB163" s="883"/>
      <c r="FC163" s="883"/>
      <c r="FD163" s="883"/>
      <c r="FE163" s="883"/>
      <c r="FF163" s="883"/>
      <c r="FG163" s="883"/>
      <c r="FH163" s="883"/>
      <c r="FI163" s="883"/>
      <c r="FJ163" s="883"/>
      <c r="FK163" s="883"/>
      <c r="FL163" s="883"/>
      <c r="FM163" s="883"/>
      <c r="FN163" s="883"/>
      <c r="FO163" s="883"/>
      <c r="FP163" s="883"/>
      <c r="FQ163" s="883"/>
      <c r="FR163" s="883"/>
      <c r="FS163" s="883"/>
      <c r="FT163" s="883"/>
      <c r="FU163" s="883"/>
      <c r="FV163" s="883"/>
      <c r="FW163" s="883"/>
      <c r="FX163" s="883"/>
      <c r="FY163" s="883"/>
      <c r="FZ163" s="883"/>
      <c r="GA163" s="883"/>
      <c r="GB163" s="883"/>
      <c r="GC163" s="883"/>
      <c r="GD163" s="883"/>
      <c r="GE163" s="883"/>
      <c r="GF163" s="883"/>
      <c r="GG163" s="883"/>
      <c r="GH163" s="883"/>
      <c r="GI163" s="883"/>
      <c r="GJ163" s="883"/>
      <c r="GK163" s="883"/>
      <c r="GL163" s="883"/>
      <c r="GM163" s="883"/>
      <c r="GN163" s="883"/>
      <c r="GO163" s="887"/>
    </row>
    <row r="164" spans="1:197" ht="5.25" customHeight="1" thickBot="1" x14ac:dyDescent="0.3">
      <c r="A164" s="838" t="str">
        <f>'Resumen Anual'!$B$5</f>
        <v>MARCA Y MODELO</v>
      </c>
      <c r="B164" s="839"/>
      <c r="C164" s="839"/>
      <c r="D164" s="839"/>
      <c r="E164" s="839"/>
      <c r="F164" s="839"/>
      <c r="G164" s="839"/>
      <c r="H164" s="839"/>
      <c r="I164" s="839"/>
      <c r="J164" s="839"/>
      <c r="K164" s="886"/>
      <c r="L164" s="886"/>
      <c r="M164" s="886"/>
      <c r="N164" s="886"/>
      <c r="O164" s="886"/>
      <c r="P164" s="886"/>
      <c r="Q164" s="886"/>
      <c r="R164" s="886"/>
      <c r="S164" s="886"/>
      <c r="T164" s="886"/>
      <c r="U164" s="886"/>
      <c r="V164" s="886"/>
      <c r="W164" s="886"/>
      <c r="X164" s="886"/>
      <c r="Y164" s="886"/>
      <c r="Z164" s="886"/>
      <c r="AA164" s="886"/>
      <c r="AB164" s="886"/>
      <c r="AC164" s="886"/>
      <c r="AD164" s="886"/>
      <c r="AE164" s="886"/>
      <c r="AF164" s="886"/>
      <c r="AG164" s="886"/>
      <c r="AH164" s="886"/>
      <c r="AI164" s="886"/>
      <c r="AJ164" s="886"/>
      <c r="AK164" s="886"/>
      <c r="AL164" s="886"/>
      <c r="AM164" s="886"/>
      <c r="AN164" s="886"/>
      <c r="AO164" s="886"/>
      <c r="AP164" s="886"/>
      <c r="AQ164" s="886"/>
      <c r="AR164" s="886"/>
      <c r="AS164" s="886"/>
      <c r="AT164" s="886"/>
      <c r="AU164" s="886"/>
      <c r="AV164" s="886"/>
      <c r="AW164" s="1200"/>
      <c r="AX164" s="838" t="str">
        <f>'Resumen Anual'!$B$5</f>
        <v>MARCA Y MODELO</v>
      </c>
      <c r="AY164" s="839"/>
      <c r="AZ164" s="839"/>
      <c r="BA164" s="839"/>
      <c r="BB164" s="839"/>
      <c r="BC164" s="839"/>
      <c r="BD164" s="839"/>
      <c r="BE164" s="839"/>
      <c r="BF164" s="839"/>
      <c r="BG164" s="839"/>
      <c r="BH164" s="886"/>
      <c r="BI164" s="886"/>
      <c r="BJ164" s="886"/>
      <c r="BK164" s="886"/>
      <c r="BL164" s="886"/>
      <c r="BM164" s="886"/>
      <c r="BN164" s="886"/>
      <c r="BO164" s="886"/>
      <c r="BP164" s="886"/>
      <c r="BQ164" s="886"/>
      <c r="BR164" s="886"/>
      <c r="BS164" s="886"/>
      <c r="BT164" s="886"/>
      <c r="BU164" s="886"/>
      <c r="BV164" s="886"/>
      <c r="BW164" s="886"/>
      <c r="BX164" s="886"/>
      <c r="BY164" s="886"/>
      <c r="BZ164" s="886"/>
      <c r="CA164" s="886"/>
      <c r="CB164" s="886"/>
      <c r="CC164" s="886"/>
      <c r="CD164" s="886"/>
      <c r="CE164" s="886"/>
      <c r="CF164" s="886"/>
      <c r="CG164" s="886"/>
      <c r="CH164" s="886"/>
      <c r="CI164" s="886"/>
      <c r="CJ164" s="886"/>
      <c r="CK164" s="886"/>
      <c r="CL164" s="886"/>
      <c r="CM164" s="886"/>
      <c r="CN164" s="886"/>
      <c r="CO164" s="886"/>
      <c r="CP164" s="886"/>
      <c r="CQ164" s="886"/>
      <c r="CR164" s="886"/>
      <c r="CS164" s="886"/>
      <c r="CT164" s="1200"/>
      <c r="CU164" s="1199"/>
      <c r="CV164" s="838" t="str">
        <f>'Resumen Anual'!$B$5</f>
        <v>MARCA Y MODELO</v>
      </c>
      <c r="CW164" s="839"/>
      <c r="CX164" s="839"/>
      <c r="CY164" s="839"/>
      <c r="CZ164" s="839"/>
      <c r="DA164" s="839"/>
      <c r="DB164" s="839"/>
      <c r="DC164" s="839"/>
      <c r="DD164" s="839"/>
      <c r="DE164" s="839"/>
      <c r="DF164" s="886"/>
      <c r="DG164" s="886"/>
      <c r="DH164" s="886"/>
      <c r="DI164" s="886"/>
      <c r="DJ164" s="886"/>
      <c r="DK164" s="886"/>
      <c r="DL164" s="886"/>
      <c r="DM164" s="886"/>
      <c r="DN164" s="886"/>
      <c r="DO164" s="886"/>
      <c r="DP164" s="886"/>
      <c r="DQ164" s="886"/>
      <c r="DR164" s="886"/>
      <c r="DS164" s="886"/>
      <c r="DT164" s="886"/>
      <c r="DU164" s="886"/>
      <c r="DV164" s="886"/>
      <c r="DW164" s="886"/>
      <c r="DX164" s="886"/>
      <c r="DY164" s="886"/>
      <c r="DZ164" s="886"/>
      <c r="EA164" s="886"/>
      <c r="EB164" s="886"/>
      <c r="EC164" s="886"/>
      <c r="ED164" s="886"/>
      <c r="EE164" s="886"/>
      <c r="EF164" s="886"/>
      <c r="EG164" s="886"/>
      <c r="EH164" s="886"/>
      <c r="EI164" s="886"/>
      <c r="EJ164" s="886"/>
      <c r="EK164" s="886"/>
      <c r="EL164" s="886"/>
      <c r="EM164" s="886"/>
      <c r="EN164" s="886"/>
      <c r="EO164" s="886"/>
      <c r="EP164" s="886"/>
      <c r="EQ164" s="886"/>
      <c r="ER164" s="1200"/>
      <c r="ES164" s="838" t="str">
        <f>'Resumen Anual'!$B$5</f>
        <v>MARCA Y MODELO</v>
      </c>
      <c r="ET164" s="839"/>
      <c r="EU164" s="839"/>
      <c r="EV164" s="839"/>
      <c r="EW164" s="839"/>
      <c r="EX164" s="839"/>
      <c r="EY164" s="839"/>
      <c r="EZ164" s="839"/>
      <c r="FA164" s="839"/>
      <c r="FB164" s="839"/>
      <c r="FC164" s="886"/>
      <c r="FD164" s="886"/>
      <c r="FE164" s="886"/>
      <c r="FF164" s="886"/>
      <c r="FG164" s="886"/>
      <c r="FH164" s="886"/>
      <c r="FI164" s="886"/>
      <c r="FJ164" s="886"/>
      <c r="FK164" s="886"/>
      <c r="FL164" s="886"/>
      <c r="FM164" s="886"/>
      <c r="FN164" s="886"/>
      <c r="FO164" s="886"/>
      <c r="FP164" s="886"/>
      <c r="FQ164" s="886"/>
      <c r="FR164" s="886"/>
      <c r="FS164" s="886"/>
      <c r="FT164" s="886"/>
      <c r="FU164" s="886"/>
      <c r="FV164" s="886"/>
      <c r="FW164" s="886"/>
      <c r="FX164" s="886"/>
      <c r="FY164" s="886"/>
      <c r="FZ164" s="886"/>
      <c r="GA164" s="886"/>
      <c r="GB164" s="886"/>
      <c r="GC164" s="886"/>
      <c r="GD164" s="886"/>
      <c r="GE164" s="886"/>
      <c r="GF164" s="886"/>
      <c r="GG164" s="886"/>
      <c r="GH164" s="886"/>
      <c r="GI164" s="886"/>
      <c r="GJ164" s="886"/>
      <c r="GK164" s="886"/>
      <c r="GL164" s="886"/>
      <c r="GM164" s="886"/>
      <c r="GN164" s="886"/>
      <c r="GO164" s="1200"/>
    </row>
    <row r="165" spans="1:197" ht="5.25" customHeight="1" thickTop="1" x14ac:dyDescent="0.2">
      <c r="A165" s="884"/>
      <c r="B165" s="885"/>
      <c r="C165" s="885"/>
      <c r="D165" s="885"/>
      <c r="E165" s="885"/>
      <c r="F165" s="885"/>
      <c r="G165" s="885"/>
      <c r="H165" s="885"/>
      <c r="I165" s="885"/>
      <c r="J165" s="885"/>
      <c r="K165" s="1201"/>
      <c r="L165" s="1202"/>
      <c r="M165" s="1202"/>
      <c r="N165" s="1202"/>
      <c r="O165" s="1202"/>
      <c r="P165" s="1202"/>
      <c r="Q165" s="1202"/>
      <c r="R165" s="1202"/>
      <c r="S165" s="1202"/>
      <c r="T165" s="1202"/>
      <c r="U165" s="1202"/>
      <c r="V165" s="1202"/>
      <c r="W165" s="1202"/>
      <c r="X165" s="1202"/>
      <c r="Y165" s="1202"/>
      <c r="Z165" s="1202"/>
      <c r="AA165" s="1202"/>
      <c r="AB165" s="1202"/>
      <c r="AC165" s="1203"/>
      <c r="AD165" s="1204"/>
      <c r="AE165" s="872" t="str">
        <f>IF(Portada!$A$1="www.fly-logics.com","PIC",0)</f>
        <v>PIC</v>
      </c>
      <c r="AF165" s="864"/>
      <c r="AG165" s="864"/>
      <c r="AH165" s="873"/>
      <c r="AI165" s="863" t="str">
        <f>IF(Portada!$A$1="www.fly-logics.com","SIC",0)</f>
        <v>SIC</v>
      </c>
      <c r="AJ165" s="864"/>
      <c r="AK165" s="864"/>
      <c r="AL165" s="873"/>
      <c r="AM165" s="863" t="str">
        <f>IF(Portada!$A$1="www.fly-logics.com","INSTRU.",0)</f>
        <v>INSTRU.</v>
      </c>
      <c r="AN165" s="864"/>
      <c r="AO165" s="864"/>
      <c r="AP165" s="864"/>
      <c r="AQ165" s="863" t="str">
        <f>'Resumen Anual'!$AR$5</f>
        <v>Aterr.</v>
      </c>
      <c r="AR165" s="864"/>
      <c r="AS165" s="864"/>
      <c r="AT165" s="864"/>
      <c r="AU165" s="864"/>
      <c r="AV165" s="864"/>
      <c r="AW165" s="1200"/>
      <c r="AX165" s="884"/>
      <c r="AY165" s="885"/>
      <c r="AZ165" s="885"/>
      <c r="BA165" s="885"/>
      <c r="BB165" s="885"/>
      <c r="BC165" s="885"/>
      <c r="BD165" s="885"/>
      <c r="BE165" s="885"/>
      <c r="BF165" s="885"/>
      <c r="BG165" s="885"/>
      <c r="BH165" s="1201"/>
      <c r="BI165" s="1202"/>
      <c r="BJ165" s="1202"/>
      <c r="BK165" s="1202"/>
      <c r="BL165" s="1202"/>
      <c r="BM165" s="1202"/>
      <c r="BN165" s="1202"/>
      <c r="BO165" s="1202"/>
      <c r="BP165" s="1202"/>
      <c r="BQ165" s="1202"/>
      <c r="BR165" s="1202"/>
      <c r="BS165" s="1202"/>
      <c r="BT165" s="1202"/>
      <c r="BU165" s="1202"/>
      <c r="BV165" s="1202"/>
      <c r="BW165" s="1202"/>
      <c r="BX165" s="1202"/>
      <c r="BY165" s="1202"/>
      <c r="BZ165" s="1203"/>
      <c r="CA165" s="1204"/>
      <c r="CB165" s="872" t="str">
        <f>IF(Portada!$A$1="www.fly-logics.com","PIC",0)</f>
        <v>PIC</v>
      </c>
      <c r="CC165" s="864"/>
      <c r="CD165" s="864"/>
      <c r="CE165" s="873"/>
      <c r="CF165" s="863" t="str">
        <f>IF(Portada!$A$1="www.fly-logics.com","SIC",0)</f>
        <v>SIC</v>
      </c>
      <c r="CG165" s="864"/>
      <c r="CH165" s="864"/>
      <c r="CI165" s="873"/>
      <c r="CJ165" s="863" t="str">
        <f>IF(Portada!$A$1="www.fly-logics.com","INSTRU.",0)</f>
        <v>INSTRU.</v>
      </c>
      <c r="CK165" s="864"/>
      <c r="CL165" s="864"/>
      <c r="CM165" s="864"/>
      <c r="CN165" s="863" t="str">
        <f>'Resumen Anual'!$AR$5</f>
        <v>Aterr.</v>
      </c>
      <c r="CO165" s="864"/>
      <c r="CP165" s="864"/>
      <c r="CQ165" s="864"/>
      <c r="CR165" s="864"/>
      <c r="CS165" s="867"/>
      <c r="CT165" s="1200"/>
      <c r="CU165" s="1199"/>
      <c r="CV165" s="884"/>
      <c r="CW165" s="885"/>
      <c r="CX165" s="885"/>
      <c r="CY165" s="885"/>
      <c r="CZ165" s="885"/>
      <c r="DA165" s="885"/>
      <c r="DB165" s="885"/>
      <c r="DC165" s="885"/>
      <c r="DD165" s="885"/>
      <c r="DE165" s="885"/>
      <c r="DF165" s="1201"/>
      <c r="DG165" s="1202"/>
      <c r="DH165" s="1202"/>
      <c r="DI165" s="1202"/>
      <c r="DJ165" s="1202"/>
      <c r="DK165" s="1202"/>
      <c r="DL165" s="1202"/>
      <c r="DM165" s="1202"/>
      <c r="DN165" s="1202"/>
      <c r="DO165" s="1202"/>
      <c r="DP165" s="1202"/>
      <c r="DQ165" s="1202"/>
      <c r="DR165" s="1202"/>
      <c r="DS165" s="1202"/>
      <c r="DT165" s="1202"/>
      <c r="DU165" s="1202"/>
      <c r="DV165" s="1202"/>
      <c r="DW165" s="1202"/>
      <c r="DX165" s="1203"/>
      <c r="DY165" s="1204"/>
      <c r="DZ165" s="872" t="str">
        <f>IF(Portada!$A$1="www.fly-logics.com","PIC",0)</f>
        <v>PIC</v>
      </c>
      <c r="EA165" s="864"/>
      <c r="EB165" s="864"/>
      <c r="EC165" s="873"/>
      <c r="ED165" s="863" t="str">
        <f>IF(Portada!$A$1="www.fly-logics.com","SIC",0)</f>
        <v>SIC</v>
      </c>
      <c r="EE165" s="864"/>
      <c r="EF165" s="864"/>
      <c r="EG165" s="873"/>
      <c r="EH165" s="863" t="str">
        <f>IF(Portada!$A$1="www.fly-logics.com","INSTRU.",0)</f>
        <v>INSTRU.</v>
      </c>
      <c r="EI165" s="864"/>
      <c r="EJ165" s="864"/>
      <c r="EK165" s="864"/>
      <c r="EL165" s="863" t="str">
        <f>'Resumen Anual'!$AR$5</f>
        <v>Aterr.</v>
      </c>
      <c r="EM165" s="864"/>
      <c r="EN165" s="864"/>
      <c r="EO165" s="864"/>
      <c r="EP165" s="864"/>
      <c r="EQ165" s="864"/>
      <c r="ER165" s="1200"/>
      <c r="ES165" s="884"/>
      <c r="ET165" s="885"/>
      <c r="EU165" s="885"/>
      <c r="EV165" s="885"/>
      <c r="EW165" s="885"/>
      <c r="EX165" s="885"/>
      <c r="EY165" s="885"/>
      <c r="EZ165" s="885"/>
      <c r="FA165" s="885"/>
      <c r="FB165" s="885"/>
      <c r="FC165" s="1201"/>
      <c r="FD165" s="1202"/>
      <c r="FE165" s="1202"/>
      <c r="FF165" s="1202"/>
      <c r="FG165" s="1202"/>
      <c r="FH165" s="1202"/>
      <c r="FI165" s="1202"/>
      <c r="FJ165" s="1202"/>
      <c r="FK165" s="1202"/>
      <c r="FL165" s="1202"/>
      <c r="FM165" s="1202"/>
      <c r="FN165" s="1202"/>
      <c r="FO165" s="1202"/>
      <c r="FP165" s="1202"/>
      <c r="FQ165" s="1202"/>
      <c r="FR165" s="1202"/>
      <c r="FS165" s="1202"/>
      <c r="FT165" s="1202"/>
      <c r="FU165" s="1203"/>
      <c r="FV165" s="1204"/>
      <c r="FW165" s="872" t="str">
        <f>IF(Portada!$A$1="www.fly-logics.com","PIC",0)</f>
        <v>PIC</v>
      </c>
      <c r="FX165" s="864"/>
      <c r="FY165" s="864"/>
      <c r="FZ165" s="873"/>
      <c r="GA165" s="863" t="str">
        <f>IF(Portada!$A$1="www.fly-logics.com","SIC",0)</f>
        <v>SIC</v>
      </c>
      <c r="GB165" s="864"/>
      <c r="GC165" s="864"/>
      <c r="GD165" s="873"/>
      <c r="GE165" s="863" t="str">
        <f>IF(Portada!$A$1="www.fly-logics.com","INSTRU.",0)</f>
        <v>INSTRU.</v>
      </c>
      <c r="GF165" s="864"/>
      <c r="GG165" s="864"/>
      <c r="GH165" s="864"/>
      <c r="GI165" s="863" t="str">
        <f>'Resumen Anual'!$AR$5</f>
        <v>Aterr.</v>
      </c>
      <c r="GJ165" s="864"/>
      <c r="GK165" s="864"/>
      <c r="GL165" s="864"/>
      <c r="GM165" s="864"/>
      <c r="GN165" s="867"/>
      <c r="GO165" s="1200"/>
    </row>
    <row r="166" spans="1:197" ht="5.25" customHeight="1" thickBot="1" x14ac:dyDescent="0.25">
      <c r="A166" s="884"/>
      <c r="B166" s="885"/>
      <c r="C166" s="885"/>
      <c r="D166" s="885"/>
      <c r="E166" s="885"/>
      <c r="F166" s="885"/>
      <c r="G166" s="885"/>
      <c r="H166" s="885"/>
      <c r="I166" s="885"/>
      <c r="J166" s="885"/>
      <c r="K166" s="1205"/>
      <c r="L166" s="1206"/>
      <c r="M166" s="1206"/>
      <c r="N166" s="1206"/>
      <c r="O166" s="1206"/>
      <c r="P166" s="1206"/>
      <c r="Q166" s="1206"/>
      <c r="R166" s="1206"/>
      <c r="S166" s="1206"/>
      <c r="T166" s="1206"/>
      <c r="U166" s="1206"/>
      <c r="V166" s="1206"/>
      <c r="W166" s="1206"/>
      <c r="X166" s="1206"/>
      <c r="Y166" s="1206"/>
      <c r="Z166" s="1206"/>
      <c r="AA166" s="1206"/>
      <c r="AB166" s="1206"/>
      <c r="AC166" s="1207"/>
      <c r="AD166" s="1204"/>
      <c r="AE166" s="874"/>
      <c r="AF166" s="866"/>
      <c r="AG166" s="866"/>
      <c r="AH166" s="875"/>
      <c r="AI166" s="865"/>
      <c r="AJ166" s="866"/>
      <c r="AK166" s="866"/>
      <c r="AL166" s="875"/>
      <c r="AM166" s="865"/>
      <c r="AN166" s="866"/>
      <c r="AO166" s="866"/>
      <c r="AP166" s="866"/>
      <c r="AQ166" s="1208"/>
      <c r="AR166" s="1209"/>
      <c r="AS166" s="1209"/>
      <c r="AT166" s="1209"/>
      <c r="AU166" s="1209"/>
      <c r="AV166" s="1209"/>
      <c r="AW166" s="1200"/>
      <c r="AX166" s="884"/>
      <c r="AY166" s="885"/>
      <c r="AZ166" s="885"/>
      <c r="BA166" s="885"/>
      <c r="BB166" s="885"/>
      <c r="BC166" s="885"/>
      <c r="BD166" s="885"/>
      <c r="BE166" s="885"/>
      <c r="BF166" s="885"/>
      <c r="BG166" s="885"/>
      <c r="BH166" s="1205"/>
      <c r="BI166" s="1206"/>
      <c r="BJ166" s="1206"/>
      <c r="BK166" s="1206"/>
      <c r="BL166" s="1206"/>
      <c r="BM166" s="1206"/>
      <c r="BN166" s="1206"/>
      <c r="BO166" s="1206"/>
      <c r="BP166" s="1206"/>
      <c r="BQ166" s="1206"/>
      <c r="BR166" s="1206"/>
      <c r="BS166" s="1206"/>
      <c r="BT166" s="1206"/>
      <c r="BU166" s="1206"/>
      <c r="BV166" s="1206"/>
      <c r="BW166" s="1206"/>
      <c r="BX166" s="1206"/>
      <c r="BY166" s="1206"/>
      <c r="BZ166" s="1207"/>
      <c r="CA166" s="1204"/>
      <c r="CB166" s="874"/>
      <c r="CC166" s="866"/>
      <c r="CD166" s="866"/>
      <c r="CE166" s="875"/>
      <c r="CF166" s="865"/>
      <c r="CG166" s="866"/>
      <c r="CH166" s="866"/>
      <c r="CI166" s="875"/>
      <c r="CJ166" s="865"/>
      <c r="CK166" s="866"/>
      <c r="CL166" s="866"/>
      <c r="CM166" s="866"/>
      <c r="CN166" s="868"/>
      <c r="CO166" s="869"/>
      <c r="CP166" s="869"/>
      <c r="CQ166" s="869"/>
      <c r="CR166" s="869"/>
      <c r="CS166" s="870"/>
      <c r="CT166" s="1200"/>
      <c r="CU166" s="1199"/>
      <c r="CV166" s="884"/>
      <c r="CW166" s="885"/>
      <c r="CX166" s="885"/>
      <c r="CY166" s="885"/>
      <c r="CZ166" s="885"/>
      <c r="DA166" s="885"/>
      <c r="DB166" s="885"/>
      <c r="DC166" s="885"/>
      <c r="DD166" s="885"/>
      <c r="DE166" s="885"/>
      <c r="DF166" s="1205"/>
      <c r="DG166" s="1206"/>
      <c r="DH166" s="1206"/>
      <c r="DI166" s="1206"/>
      <c r="DJ166" s="1206"/>
      <c r="DK166" s="1206"/>
      <c r="DL166" s="1206"/>
      <c r="DM166" s="1206"/>
      <c r="DN166" s="1206"/>
      <c r="DO166" s="1206"/>
      <c r="DP166" s="1206"/>
      <c r="DQ166" s="1206"/>
      <c r="DR166" s="1206"/>
      <c r="DS166" s="1206"/>
      <c r="DT166" s="1206"/>
      <c r="DU166" s="1206"/>
      <c r="DV166" s="1206"/>
      <c r="DW166" s="1206"/>
      <c r="DX166" s="1207"/>
      <c r="DY166" s="1204"/>
      <c r="DZ166" s="874"/>
      <c r="EA166" s="866"/>
      <c r="EB166" s="866"/>
      <c r="EC166" s="875"/>
      <c r="ED166" s="865"/>
      <c r="EE166" s="866"/>
      <c r="EF166" s="866"/>
      <c r="EG166" s="875"/>
      <c r="EH166" s="865"/>
      <c r="EI166" s="866"/>
      <c r="EJ166" s="866"/>
      <c r="EK166" s="866"/>
      <c r="EL166" s="1208"/>
      <c r="EM166" s="1209"/>
      <c r="EN166" s="1209"/>
      <c r="EO166" s="1209"/>
      <c r="EP166" s="1209"/>
      <c r="EQ166" s="1209"/>
      <c r="ER166" s="1200"/>
      <c r="ES166" s="884"/>
      <c r="ET166" s="885"/>
      <c r="EU166" s="885"/>
      <c r="EV166" s="885"/>
      <c r="EW166" s="885"/>
      <c r="EX166" s="885"/>
      <c r="EY166" s="885"/>
      <c r="EZ166" s="885"/>
      <c r="FA166" s="885"/>
      <c r="FB166" s="885"/>
      <c r="FC166" s="1205"/>
      <c r="FD166" s="1206"/>
      <c r="FE166" s="1206"/>
      <c r="FF166" s="1206"/>
      <c r="FG166" s="1206"/>
      <c r="FH166" s="1206"/>
      <c r="FI166" s="1206"/>
      <c r="FJ166" s="1206"/>
      <c r="FK166" s="1206"/>
      <c r="FL166" s="1206"/>
      <c r="FM166" s="1206"/>
      <c r="FN166" s="1206"/>
      <c r="FO166" s="1206"/>
      <c r="FP166" s="1206"/>
      <c r="FQ166" s="1206"/>
      <c r="FR166" s="1206"/>
      <c r="FS166" s="1206"/>
      <c r="FT166" s="1206"/>
      <c r="FU166" s="1207"/>
      <c r="FV166" s="1204"/>
      <c r="FW166" s="874"/>
      <c r="FX166" s="866"/>
      <c r="FY166" s="866"/>
      <c r="FZ166" s="875"/>
      <c r="GA166" s="865"/>
      <c r="GB166" s="866"/>
      <c r="GC166" s="866"/>
      <c r="GD166" s="875"/>
      <c r="GE166" s="865"/>
      <c r="GF166" s="866"/>
      <c r="GG166" s="866"/>
      <c r="GH166" s="866"/>
      <c r="GI166" s="868"/>
      <c r="GJ166" s="869"/>
      <c r="GK166" s="869"/>
      <c r="GL166" s="869"/>
      <c r="GM166" s="869"/>
      <c r="GN166" s="870"/>
      <c r="GO166" s="1200"/>
    </row>
    <row r="167" spans="1:197" ht="5.25" customHeight="1" x14ac:dyDescent="0.25">
      <c r="A167" s="841"/>
      <c r="B167" s="842"/>
      <c r="C167" s="842"/>
      <c r="D167" s="842"/>
      <c r="E167" s="842"/>
      <c r="F167" s="842"/>
      <c r="G167" s="842"/>
      <c r="H167" s="842"/>
      <c r="I167" s="842"/>
      <c r="J167" s="842"/>
      <c r="K167" s="876"/>
      <c r="L167" s="876"/>
      <c r="M167" s="876"/>
      <c r="N167" s="876"/>
      <c r="O167" s="876"/>
      <c r="P167" s="876"/>
      <c r="Q167" s="876"/>
      <c r="R167" s="876"/>
      <c r="S167" s="876"/>
      <c r="T167" s="876"/>
      <c r="U167" s="876"/>
      <c r="V167" s="876"/>
      <c r="W167" s="876"/>
      <c r="X167" s="876"/>
      <c r="Y167" s="876"/>
      <c r="Z167" s="876"/>
      <c r="AA167" s="876"/>
      <c r="AB167" s="876"/>
      <c r="AC167" s="876"/>
      <c r="AD167" s="877"/>
      <c r="AE167" s="874"/>
      <c r="AF167" s="866"/>
      <c r="AG167" s="866"/>
      <c r="AH167" s="875"/>
      <c r="AI167" s="865"/>
      <c r="AJ167" s="866"/>
      <c r="AK167" s="866"/>
      <c r="AL167" s="875"/>
      <c r="AM167" s="865"/>
      <c r="AN167" s="866"/>
      <c r="AO167" s="866"/>
      <c r="AP167" s="866"/>
      <c r="AQ167" s="878" t="str">
        <f>'Resumen Anual'!$AR$7</f>
        <v>D</v>
      </c>
      <c r="AR167" s="879"/>
      <c r="AS167" s="879"/>
      <c r="AT167" s="878" t="str">
        <f>'Resumen Anual'!$AU$7</f>
        <v>N</v>
      </c>
      <c r="AU167" s="879"/>
      <c r="AV167" s="879"/>
      <c r="AW167" s="1200"/>
      <c r="AX167" s="841"/>
      <c r="AY167" s="842"/>
      <c r="AZ167" s="842"/>
      <c r="BA167" s="842"/>
      <c r="BB167" s="842"/>
      <c r="BC167" s="842"/>
      <c r="BD167" s="842"/>
      <c r="BE167" s="842"/>
      <c r="BF167" s="842"/>
      <c r="BG167" s="842"/>
      <c r="BH167" s="876"/>
      <c r="BI167" s="876"/>
      <c r="BJ167" s="876"/>
      <c r="BK167" s="876"/>
      <c r="BL167" s="876"/>
      <c r="BM167" s="876"/>
      <c r="BN167" s="876"/>
      <c r="BO167" s="876"/>
      <c r="BP167" s="876"/>
      <c r="BQ167" s="876"/>
      <c r="BR167" s="876"/>
      <c r="BS167" s="876"/>
      <c r="BT167" s="876"/>
      <c r="BU167" s="876"/>
      <c r="BV167" s="876"/>
      <c r="BW167" s="876"/>
      <c r="BX167" s="876"/>
      <c r="BY167" s="876"/>
      <c r="BZ167" s="876"/>
      <c r="CA167" s="877"/>
      <c r="CB167" s="874"/>
      <c r="CC167" s="866"/>
      <c r="CD167" s="866"/>
      <c r="CE167" s="875"/>
      <c r="CF167" s="865"/>
      <c r="CG167" s="866"/>
      <c r="CH167" s="866"/>
      <c r="CI167" s="875"/>
      <c r="CJ167" s="865"/>
      <c r="CK167" s="866"/>
      <c r="CL167" s="866"/>
      <c r="CM167" s="866"/>
      <c r="CN167" s="878" t="str">
        <f>'Resumen Anual'!$AR$7</f>
        <v>D</v>
      </c>
      <c r="CO167" s="879"/>
      <c r="CP167" s="879"/>
      <c r="CQ167" s="878" t="str">
        <f>'Resumen Anual'!$AU$7</f>
        <v>N</v>
      </c>
      <c r="CR167" s="879"/>
      <c r="CS167" s="879"/>
      <c r="CT167" s="1200"/>
      <c r="CU167" s="1199"/>
      <c r="CV167" s="841"/>
      <c r="CW167" s="842"/>
      <c r="CX167" s="842"/>
      <c r="CY167" s="842"/>
      <c r="CZ167" s="842"/>
      <c r="DA167" s="842"/>
      <c r="DB167" s="842"/>
      <c r="DC167" s="842"/>
      <c r="DD167" s="842"/>
      <c r="DE167" s="842"/>
      <c r="DF167" s="876"/>
      <c r="DG167" s="876"/>
      <c r="DH167" s="876"/>
      <c r="DI167" s="876"/>
      <c r="DJ167" s="876"/>
      <c r="DK167" s="876"/>
      <c r="DL167" s="876"/>
      <c r="DM167" s="876"/>
      <c r="DN167" s="876"/>
      <c r="DO167" s="876"/>
      <c r="DP167" s="876"/>
      <c r="DQ167" s="876"/>
      <c r="DR167" s="876"/>
      <c r="DS167" s="876"/>
      <c r="DT167" s="876"/>
      <c r="DU167" s="876"/>
      <c r="DV167" s="876"/>
      <c r="DW167" s="876"/>
      <c r="DX167" s="876"/>
      <c r="DY167" s="877"/>
      <c r="DZ167" s="874"/>
      <c r="EA167" s="866"/>
      <c r="EB167" s="866"/>
      <c r="EC167" s="875"/>
      <c r="ED167" s="865"/>
      <c r="EE167" s="866"/>
      <c r="EF167" s="866"/>
      <c r="EG167" s="875"/>
      <c r="EH167" s="865"/>
      <c r="EI167" s="866"/>
      <c r="EJ167" s="866"/>
      <c r="EK167" s="866"/>
      <c r="EL167" s="878" t="str">
        <f>'Resumen Anual'!$AR$7</f>
        <v>D</v>
      </c>
      <c r="EM167" s="879"/>
      <c r="EN167" s="879"/>
      <c r="EO167" s="878" t="str">
        <f>'Resumen Anual'!$AU$7</f>
        <v>N</v>
      </c>
      <c r="EP167" s="879"/>
      <c r="EQ167" s="879"/>
      <c r="ER167" s="1200"/>
      <c r="ES167" s="841"/>
      <c r="ET167" s="842"/>
      <c r="EU167" s="842"/>
      <c r="EV167" s="842"/>
      <c r="EW167" s="842"/>
      <c r="EX167" s="842"/>
      <c r="EY167" s="842"/>
      <c r="EZ167" s="842"/>
      <c r="FA167" s="842"/>
      <c r="FB167" s="842"/>
      <c r="FC167" s="876"/>
      <c r="FD167" s="876"/>
      <c r="FE167" s="876"/>
      <c r="FF167" s="876"/>
      <c r="FG167" s="876"/>
      <c r="FH167" s="876"/>
      <c r="FI167" s="876"/>
      <c r="FJ167" s="876"/>
      <c r="FK167" s="876"/>
      <c r="FL167" s="876"/>
      <c r="FM167" s="876"/>
      <c r="FN167" s="876"/>
      <c r="FO167" s="876"/>
      <c r="FP167" s="876"/>
      <c r="FQ167" s="876"/>
      <c r="FR167" s="876"/>
      <c r="FS167" s="876"/>
      <c r="FT167" s="876"/>
      <c r="FU167" s="876"/>
      <c r="FV167" s="877"/>
      <c r="FW167" s="874"/>
      <c r="FX167" s="866"/>
      <c r="FY167" s="866"/>
      <c r="FZ167" s="875"/>
      <c r="GA167" s="865"/>
      <c r="GB167" s="866"/>
      <c r="GC167" s="866"/>
      <c r="GD167" s="875"/>
      <c r="GE167" s="865"/>
      <c r="GF167" s="866"/>
      <c r="GG167" s="866"/>
      <c r="GH167" s="866"/>
      <c r="GI167" s="878" t="str">
        <f>'Resumen Anual'!$AR$7</f>
        <v>D</v>
      </c>
      <c r="GJ167" s="879"/>
      <c r="GK167" s="879"/>
      <c r="GL167" s="878" t="str">
        <f>'Resumen Anual'!$AU$7</f>
        <v>N</v>
      </c>
      <c r="GM167" s="879"/>
      <c r="GN167" s="879"/>
      <c r="GO167" s="1200"/>
    </row>
    <row r="168" spans="1:197" ht="5.25" customHeight="1" thickBot="1" x14ac:dyDescent="0.25">
      <c r="A168" s="880"/>
      <c r="B168" s="881"/>
      <c r="C168" s="881"/>
      <c r="D168" s="881"/>
      <c r="E168" s="881"/>
      <c r="F168" s="881"/>
      <c r="G168" s="881"/>
      <c r="H168" s="881"/>
      <c r="I168" s="881"/>
      <c r="J168" s="881"/>
      <c r="K168" s="881"/>
      <c r="L168" s="881"/>
      <c r="M168" s="881"/>
      <c r="N168" s="881"/>
      <c r="O168" s="881"/>
      <c r="P168" s="881"/>
      <c r="Q168" s="881"/>
      <c r="R168" s="881"/>
      <c r="S168" s="881"/>
      <c r="T168" s="881"/>
      <c r="U168" s="881"/>
      <c r="V168" s="881"/>
      <c r="W168" s="881"/>
      <c r="X168" s="881"/>
      <c r="Y168" s="881"/>
      <c r="Z168" s="881"/>
      <c r="AA168" s="881"/>
      <c r="AB168" s="881"/>
      <c r="AC168" s="881"/>
      <c r="AD168" s="881"/>
      <c r="AE168" s="1210"/>
      <c r="AF168" s="1211"/>
      <c r="AG168" s="1211"/>
      <c r="AH168" s="1212"/>
      <c r="AI168" s="1213"/>
      <c r="AJ168" s="1211"/>
      <c r="AK168" s="1211"/>
      <c r="AL168" s="1212"/>
      <c r="AM168" s="1213"/>
      <c r="AN168" s="1211"/>
      <c r="AO168" s="1211"/>
      <c r="AP168" s="1211"/>
      <c r="AQ168" s="1213"/>
      <c r="AR168" s="1211"/>
      <c r="AS168" s="1211"/>
      <c r="AT168" s="1213"/>
      <c r="AU168" s="1211"/>
      <c r="AV168" s="1211"/>
      <c r="AW168" s="1200"/>
      <c r="AX168" s="880"/>
      <c r="AY168" s="881"/>
      <c r="AZ168" s="881"/>
      <c r="BA168" s="881"/>
      <c r="BB168" s="881"/>
      <c r="BC168" s="881"/>
      <c r="BD168" s="881"/>
      <c r="BE168" s="881"/>
      <c r="BF168" s="881"/>
      <c r="BG168" s="881"/>
      <c r="BH168" s="881"/>
      <c r="BI168" s="881"/>
      <c r="BJ168" s="881"/>
      <c r="BK168" s="881"/>
      <c r="BL168" s="881"/>
      <c r="BM168" s="881"/>
      <c r="BN168" s="881"/>
      <c r="BO168" s="881"/>
      <c r="BP168" s="881"/>
      <c r="BQ168" s="881"/>
      <c r="BR168" s="881"/>
      <c r="BS168" s="881"/>
      <c r="BT168" s="881"/>
      <c r="BU168" s="881"/>
      <c r="BV168" s="881"/>
      <c r="BW168" s="881"/>
      <c r="BX168" s="881"/>
      <c r="BY168" s="881"/>
      <c r="BZ168" s="881"/>
      <c r="CA168" s="881"/>
      <c r="CB168" s="874"/>
      <c r="CC168" s="866"/>
      <c r="CD168" s="866"/>
      <c r="CE168" s="875"/>
      <c r="CF168" s="865"/>
      <c r="CG168" s="866"/>
      <c r="CH168" s="866"/>
      <c r="CI168" s="875"/>
      <c r="CJ168" s="865"/>
      <c r="CK168" s="866"/>
      <c r="CL168" s="866"/>
      <c r="CM168" s="866"/>
      <c r="CN168" s="865"/>
      <c r="CO168" s="866"/>
      <c r="CP168" s="866"/>
      <c r="CQ168" s="865"/>
      <c r="CR168" s="866"/>
      <c r="CS168" s="866"/>
      <c r="CT168" s="1200"/>
      <c r="CU168" s="1199"/>
      <c r="CV168" s="880"/>
      <c r="CW168" s="881"/>
      <c r="CX168" s="881"/>
      <c r="CY168" s="881"/>
      <c r="CZ168" s="881"/>
      <c r="DA168" s="881"/>
      <c r="DB168" s="881"/>
      <c r="DC168" s="881"/>
      <c r="DD168" s="881"/>
      <c r="DE168" s="881"/>
      <c r="DF168" s="881"/>
      <c r="DG168" s="881"/>
      <c r="DH168" s="881"/>
      <c r="DI168" s="881"/>
      <c r="DJ168" s="881"/>
      <c r="DK168" s="881"/>
      <c r="DL168" s="881"/>
      <c r="DM168" s="881"/>
      <c r="DN168" s="881"/>
      <c r="DO168" s="881"/>
      <c r="DP168" s="881"/>
      <c r="DQ168" s="881"/>
      <c r="DR168" s="881"/>
      <c r="DS168" s="881"/>
      <c r="DT168" s="881"/>
      <c r="DU168" s="881"/>
      <c r="DV168" s="881"/>
      <c r="DW168" s="881"/>
      <c r="DX168" s="881"/>
      <c r="DY168" s="881"/>
      <c r="DZ168" s="1210"/>
      <c r="EA168" s="1211"/>
      <c r="EB168" s="1211"/>
      <c r="EC168" s="1212"/>
      <c r="ED168" s="1213"/>
      <c r="EE168" s="1211"/>
      <c r="EF168" s="1211"/>
      <c r="EG168" s="1212"/>
      <c r="EH168" s="1213"/>
      <c r="EI168" s="1211"/>
      <c r="EJ168" s="1211"/>
      <c r="EK168" s="1211"/>
      <c r="EL168" s="1213"/>
      <c r="EM168" s="1211"/>
      <c r="EN168" s="1211"/>
      <c r="EO168" s="1213"/>
      <c r="EP168" s="1211"/>
      <c r="EQ168" s="1211"/>
      <c r="ER168" s="1200"/>
      <c r="ES168" s="880"/>
      <c r="ET168" s="881"/>
      <c r="EU168" s="881"/>
      <c r="EV168" s="881"/>
      <c r="EW168" s="881"/>
      <c r="EX168" s="881"/>
      <c r="EY168" s="881"/>
      <c r="EZ168" s="881"/>
      <c r="FA168" s="881"/>
      <c r="FB168" s="881"/>
      <c r="FC168" s="881"/>
      <c r="FD168" s="881"/>
      <c r="FE168" s="881"/>
      <c r="FF168" s="881"/>
      <c r="FG168" s="881"/>
      <c r="FH168" s="881"/>
      <c r="FI168" s="881"/>
      <c r="FJ168" s="881"/>
      <c r="FK168" s="881"/>
      <c r="FL168" s="881"/>
      <c r="FM168" s="881"/>
      <c r="FN168" s="881"/>
      <c r="FO168" s="881"/>
      <c r="FP168" s="881"/>
      <c r="FQ168" s="881"/>
      <c r="FR168" s="881"/>
      <c r="FS168" s="881"/>
      <c r="FT168" s="881"/>
      <c r="FU168" s="881"/>
      <c r="FV168" s="881"/>
      <c r="FW168" s="874"/>
      <c r="FX168" s="866"/>
      <c r="FY168" s="866"/>
      <c r="FZ168" s="875"/>
      <c r="GA168" s="865"/>
      <c r="GB168" s="866"/>
      <c r="GC168" s="866"/>
      <c r="GD168" s="875"/>
      <c r="GE168" s="865"/>
      <c r="GF168" s="866"/>
      <c r="GG168" s="866"/>
      <c r="GH168" s="866"/>
      <c r="GI168" s="865"/>
      <c r="GJ168" s="866"/>
      <c r="GK168" s="866"/>
      <c r="GL168" s="865"/>
      <c r="GM168" s="866"/>
      <c r="GN168" s="866"/>
      <c r="GO168" s="1200"/>
    </row>
    <row r="169" spans="1:197" ht="8.25" customHeight="1" thickTop="1" x14ac:dyDescent="0.25">
      <c r="A169" s="171"/>
      <c r="B169" s="862" t="str">
        <f>'Resumen Anual'!$C$13</f>
        <v>TIEMPO DE VUELO</v>
      </c>
      <c r="C169" s="839"/>
      <c r="D169" s="839"/>
      <c r="E169" s="839"/>
      <c r="F169" s="839"/>
      <c r="G169" s="839"/>
      <c r="H169" s="839"/>
      <c r="I169" s="839"/>
      <c r="J169" s="839"/>
      <c r="K169" s="839"/>
      <c r="L169" s="840"/>
      <c r="M169" s="6"/>
      <c r="N169" s="838" t="str">
        <f>'Resumen Anual'!$O$13</f>
        <v>TIEMPO MEDIO</v>
      </c>
      <c r="O169" s="839"/>
      <c r="P169" s="839"/>
      <c r="Q169" s="839"/>
      <c r="R169" s="839"/>
      <c r="S169" s="839"/>
      <c r="T169" s="839"/>
      <c r="U169" s="839"/>
      <c r="V169" s="839"/>
      <c r="W169" s="839"/>
      <c r="X169" s="840"/>
      <c r="Y169" s="15"/>
      <c r="Z169" s="844" t="str">
        <f>IF(Portada!$A$1="www.fly-logics.com","B.Anterior",0)</f>
        <v>B.Anterior</v>
      </c>
      <c r="AA169" s="845"/>
      <c r="AB169" s="845"/>
      <c r="AC169" s="845"/>
      <c r="AD169" s="845"/>
      <c r="AE169" s="848">
        <f>SUMIF('Bitácoras Anteriores'!$K$6,K165,'Bitácoras Anteriores'!$AE$50)+SUMIF('Bitácoras Anteriores'!$K$59,$K$6,'Bitácoras Anteriores'!$AE$103)+SUMIF('Bitácoras Anteriores'!$K$112,K165,'Bitácoras Anteriores'!$AE$156)+SUMIF('Bitácoras Anteriores'!$K$165,K165,'Bitácoras Anteriores'!$AE$209)+SUMIF('Bitácoras Anteriores'!$K$218,K165,'Bitácoras Anteriores'!$AE$262)+SUMIF('Bitácoras Anteriores'!$K$271,K165,'Bitácoras Anteriores'!$AE$315)+SUMIF('Bitácoras Anteriores'!$K$324,K165,'Bitácoras Anteriores'!$AE$368)+SUMIF('Bitácoras Anteriores'!$BH$6,K165,'Bitácoras Anteriores'!$CB$50)+SUMIF('Bitácoras Anteriores'!$BH$59,$K$6,'Bitácoras Anteriores'!$CB$103)+SUMIF('Bitácoras Anteriores'!$BH$112,K165,'Bitácoras Anteriores'!$CB$156)+SUMIF('Bitácoras Anteriores'!$BH$165,K165,'Bitácoras Anteriores'!$CB$209)+SUMIF('Bitácoras Anteriores'!$BH$218,K165,'Bitácoras Anteriores'!$CB$262)+SUMIF('Bitácoras Anteriores'!$BH$271,K165,'Bitácoras Anteriores'!$CB$315)+SUMIF('Bitácoras Anteriores'!$BH$324,K165,'Bitácoras Anteriores'!$CB$368)+SUMIF('Bitácoras Anteriores'!$DF$6,K165,'Bitácoras Anteriores'!$DZ$50)+SUMIF('Bitácoras Anteriores'!$DF$59,$K$6,'Bitácoras Anteriores'!$DZ$103)+SUMIF('Bitácoras Anteriores'!$DF$112,K165,'Bitácoras Anteriores'!$DZ$156)+SUMIF('Bitácoras Anteriores'!$DF$165,K165,'Bitácoras Anteriores'!$DZ$209)+SUMIF('Bitácoras Anteriores'!$DF$218,K165,'Bitácoras Anteriores'!$DZ$262)+SUMIF('Bitácoras Anteriores'!$DF$271,K165,'Bitácoras Anteriores'!$DZ$315)+SUMIF('Bitácoras Anteriores'!$DF$324,K165,'Bitácoras Anteriores'!$DZ$368)+SUMIF('Bitácoras Anteriores'!$FC$6,K165,'Bitácoras Anteriores'!$FW$50)+SUMIF('Bitácoras Anteriores'!$FC$59,$K$6,'Bitácoras Anteriores'!$FW$103)+SUMIF('Bitácoras Anteriores'!$FC$112,K165,'Bitácoras Anteriores'!$FW$156)+SUMIF('Bitácoras Anteriores'!$FC$165,K165,'Bitácoras Anteriores'!$FW$209)+SUMIF('Bitácoras Anteriores'!$FC$218,K165,'Bitácoras Anteriores'!$FW$262)+SUMIF('Bitácoras Anteriores'!$FC$271,K165,'Bitácoras Anteriores'!$FW$315)+SUMIF('Bitácoras Anteriores'!$FC$324,K165,'Bitácoras Anteriores'!$FW$368)</f>
        <v>0</v>
      </c>
      <c r="AF169" s="849"/>
      <c r="AG169" s="849"/>
      <c r="AH169" s="850"/>
      <c r="AI169" s="848">
        <f>SUMIF('Bitácoras Anteriores'!$K$6,K165,'Bitácoras Anteriores'!$AI$50)+SUMIF('Bitácoras Anteriores'!$K$59,$K$6,'Bitácoras Anteriores'!$AI$103)+SUMIF('Bitácoras Anteriores'!$K$112,K165,'Bitácoras Anteriores'!$AI$156)+SUMIF('Bitácoras Anteriores'!$K$165,K165,'Bitácoras Anteriores'!$AI$209)+SUMIF('Bitácoras Anteriores'!$K$218,K165,'Bitácoras Anteriores'!$AI$262)+SUMIF('Bitácoras Anteriores'!$K$271,K165,'Bitácoras Anteriores'!$AI$315)+SUMIF('Bitácoras Anteriores'!$K$324,K165,'Bitácoras Anteriores'!$AI$368)+SUMIF('Bitácoras Anteriores'!$BH$6,K165,'Bitácoras Anteriores'!$CF$50)+SUMIF('Bitácoras Anteriores'!$BH$59,$K$6,'Bitácoras Anteriores'!$CF$103)+SUMIF('Bitácoras Anteriores'!$BH$112,K165,'Bitácoras Anteriores'!$CF$156)+SUMIF('Bitácoras Anteriores'!$BH$165,K165,'Bitácoras Anteriores'!$CF$209)+SUMIF('Bitácoras Anteriores'!$BH$218,K165,'Bitácoras Anteriores'!$CF$262)+SUMIF('Bitácoras Anteriores'!$BH$271,K165,'Bitácoras Anteriores'!$CF$315)+SUMIF('Bitácoras Anteriores'!$BH$324,K165,'Bitácoras Anteriores'!$CF$368)+SUMIF('Bitácoras Anteriores'!$DF$6,K165,'Bitácoras Anteriores'!$ED$50)+SUMIF('Bitácoras Anteriores'!$DF$59,$K$6,'Bitácoras Anteriores'!$ED$103)+SUMIF('Bitácoras Anteriores'!$DF$112,K165,'Bitácoras Anteriores'!$ED$156)+SUMIF('Bitácoras Anteriores'!$DF$165,K165,'Bitácoras Anteriores'!$ED$209)+SUMIF('Bitácoras Anteriores'!$DF$218,K165,'Bitácoras Anteriores'!$ED$262)+SUMIF('Bitácoras Anteriores'!$DF$271,K165,'Bitácoras Anteriores'!$ED$315)+SUMIF('Bitácoras Anteriores'!$DF$324,K165,'Bitácoras Anteriores'!$ED$368)+SUMIF('Bitácoras Anteriores'!$FC$6,K165,'Bitácoras Anteriores'!$GA$50)+SUMIF('Bitácoras Anteriores'!$FC$59,$K$6,'Bitácoras Anteriores'!$GA$103)+SUMIF('Bitácoras Anteriores'!$FC$112,K165,'Bitácoras Anteriores'!$GA$156)+SUMIF('Bitácoras Anteriores'!$FC$165,K165,'Bitácoras Anteriores'!$GA$209)+SUMIF('Bitácoras Anteriores'!$FC$218,K165,'Bitácoras Anteriores'!$GA$262)+SUMIF('Bitácoras Anteriores'!$FC$271,K165,'Bitácoras Anteriores'!$GA$315)+SUMIF('Bitácoras Anteriores'!$FC$324,K165,'Bitácoras Anteriores'!$GA$368)</f>
        <v>0</v>
      </c>
      <c r="AJ169" s="849"/>
      <c r="AK169" s="849"/>
      <c r="AL169" s="850"/>
      <c r="AM169" s="848">
        <f>SUMIF('Bitácoras Anteriores'!$K$6,K165,'Bitácoras Anteriores'!$AM$50)+SUMIF('Bitácoras Anteriores'!$K$59,$K$6,'Bitácoras Anteriores'!$AM$103)+SUMIF('Bitácoras Anteriores'!$K$112,K165,'Bitácoras Anteriores'!$AM$156)+SUMIF('Bitácoras Anteriores'!$K$165,K165,'Bitácoras Anteriores'!$AM$209)+SUMIF('Bitácoras Anteriores'!$K$218,K165,'Bitácoras Anteriores'!$AM$262)+SUMIF('Bitácoras Anteriores'!$K$271,K165,'Bitácoras Anteriores'!$AM$315)+SUMIF('Bitácoras Anteriores'!$K$324,K165,'Bitácoras Anteriores'!$AM$368)+SUMIF('Bitácoras Anteriores'!$BH$6,K165,'Bitácoras Anteriores'!$CJ$50)+SUMIF('Bitácoras Anteriores'!$BH$59,$K$6,'Bitácoras Anteriores'!$CJ$103)+SUMIF('Bitácoras Anteriores'!$BH$112,K165,'Bitácoras Anteriores'!$CJ$156)+SUMIF('Bitácoras Anteriores'!$BH$165,K165,'Bitácoras Anteriores'!$CJ$209)+SUMIF('Bitácoras Anteriores'!$BH$218,K165,'Bitácoras Anteriores'!$CJ$262)+SUMIF('Bitácoras Anteriores'!$BH$271,K165,'Bitácoras Anteriores'!$CJ$315)+SUMIF('Bitácoras Anteriores'!$BH$324,K165,'Bitácoras Anteriores'!$CJ$368)+SUMIF('Bitácoras Anteriores'!$DF$6,K165,'Bitácoras Anteriores'!$EH$50)+SUMIF('Bitácoras Anteriores'!$DF$59,$K$6,'Bitácoras Anteriores'!$EH$103)+SUMIF('Bitácoras Anteriores'!$DF$112,K165,'Bitácoras Anteriores'!$EH$156)+SUMIF('Bitácoras Anteriores'!$DF$165,K165,'Bitácoras Anteriores'!$EH$209)+SUMIF('Bitácoras Anteriores'!$DF$218,K165,'Bitácoras Anteriores'!$EH$262)+SUMIF('Bitácoras Anteriores'!$DF$271,K165,'Bitácoras Anteriores'!$EH$315)+SUMIF('Bitácoras Anteriores'!$DF$324,K165,'Bitácoras Anteriores'!$EH$368)+SUMIF('Bitácoras Anteriores'!$FC$6,K165,'Bitácoras Anteriores'!$GE$50)+SUMIF('Bitácoras Anteriores'!$FC$59,$K$6,'Bitácoras Anteriores'!$GE$103)+SUMIF('Bitácoras Anteriores'!$FC$112,K165,'Bitácoras Anteriores'!$GE$156)+SUMIF('Bitácoras Anteriores'!$FC$165,K165,'Bitácoras Anteriores'!$GE$209)+SUMIF('Bitácoras Anteriores'!$FC$218,K165,'Bitácoras Anteriores'!$GE$262)+SUMIF('Bitácoras Anteriores'!$FC$271,K165,'Bitácoras Anteriores'!$GE$315)+SUMIF('Bitácoras Anteriores'!$FC$324,K165,'Bitácoras Anteriores'!$GE$368)</f>
        <v>0</v>
      </c>
      <c r="AN169" s="849"/>
      <c r="AO169" s="849"/>
      <c r="AP169" s="850"/>
      <c r="AQ169" s="854">
        <f>SUMIF('Bitácoras Anteriores'!$K$6,K165,'Bitácoras Anteriores'!$AQ$50)+SUMIF('Bitácoras Anteriores'!$K$59,$K$6,'Bitácoras Anteriores'!$AQ$103)+SUMIF('Bitácoras Anteriores'!$K$112,K165,'Bitácoras Anteriores'!$AQ$156)+SUMIF('Bitácoras Anteriores'!$K$165,K165,'Bitácoras Anteriores'!$AQ$209)+SUMIF('Bitácoras Anteriores'!$K$218,K165,'Bitácoras Anteriores'!$AQ$262)+SUMIF('Bitácoras Anteriores'!$K$271,K165,'Bitácoras Anteriores'!$AQ$315)+SUMIF('Bitácoras Anteriores'!$K$324,K165,'Bitácoras Anteriores'!$AQ$368)+SUMIF('Bitácoras Anteriores'!$BH$6,K165,'Bitácoras Anteriores'!$CN$50)+SUMIF('Bitácoras Anteriores'!$BH$59,$K$6,'Bitácoras Anteriores'!$CN$103)+SUMIF('Bitácoras Anteriores'!$BH$112,K165,'Bitácoras Anteriores'!$CN$156)+SUMIF('Bitácoras Anteriores'!$BH$165,K165,'Bitácoras Anteriores'!$CN$209)+SUMIF('Bitácoras Anteriores'!$BH$218,K165,'Bitácoras Anteriores'!$CN$262)+SUMIF('Bitácoras Anteriores'!$BH$271,K165,'Bitácoras Anteriores'!$CN$315)+SUMIF('Bitácoras Anteriores'!$BH$324,K165,'Bitácoras Anteriores'!$CN$368)+SUMIF('Bitácoras Anteriores'!$DF$6,K165,'Bitácoras Anteriores'!$EL$50)+SUMIF('Bitácoras Anteriores'!$DF$59,$K$6,'Bitácoras Anteriores'!$EL$103)+SUMIF('Bitácoras Anteriores'!$DF$112,K165,'Bitácoras Anteriores'!$EL$156)+SUMIF('Bitácoras Anteriores'!$DF$165,K165,'Bitácoras Anteriores'!$EL$209)+SUMIF('Bitácoras Anteriores'!$DF$218,K165,'Bitácoras Anteriores'!$EL$262)+SUMIF('Bitácoras Anteriores'!$DF$271,K165,'Bitácoras Anteriores'!$EL$315)+SUMIF('Bitácoras Anteriores'!$DF$324,K165,'Bitácoras Anteriores'!$EL$368)+SUMIF('Bitácoras Anteriores'!$FC$6,K165,'Bitácoras Anteriores'!$GI$50)+SUMIF('Bitácoras Anteriores'!$FC$59,$K$6,'Bitácoras Anteriores'!$GI$103)+SUMIF('Bitácoras Anteriores'!$FC$112,K165,'Bitácoras Anteriores'!$GI$156)+SUMIF('Bitácoras Anteriores'!$FC$165,K165,'Bitácoras Anteriores'!$GI$209)+SUMIF('Bitácoras Anteriores'!$FC$218,K165,'Bitácoras Anteriores'!$GI$262)+SUMIF('Bitácoras Anteriores'!$FC$271,K165,'Bitácoras Anteriores'!$GI$315)+SUMIF('Bitácoras Anteriores'!$FC$324,K165,'Bitácoras Anteriores'!$GI$368)</f>
        <v>0</v>
      </c>
      <c r="AR169" s="855"/>
      <c r="AS169" s="856"/>
      <c r="AT169" s="854">
        <f>SUMIF('Bitácoras Anteriores'!$K$6,K165,'Bitácoras Anteriores'!$AT$50)+SUMIF('Bitácoras Anteriores'!$K$59,$K$6,'Bitácoras Anteriores'!$AT$103)+SUMIF('Bitácoras Anteriores'!$K$112,K165,'Bitácoras Anteriores'!$AT$156)+SUMIF('Bitácoras Anteriores'!$K$165,K165,'Bitácoras Anteriores'!$AT$209)+SUMIF('Bitácoras Anteriores'!$K$218,K165,'Bitácoras Anteriores'!$AT$262)+SUMIF('Bitácoras Anteriores'!$K$271,K165,'Bitácoras Anteriores'!$AT$315)+SUMIF('Bitácoras Anteriores'!$K$324,K165,'Bitácoras Anteriores'!$AT$368)+SUMIF('Bitácoras Anteriores'!$BH$6,K165,'Bitácoras Anteriores'!$CQ$50)+SUMIF('Bitácoras Anteriores'!$BH$59,$K$6,'Bitácoras Anteriores'!$CQ$103)+SUMIF('Bitácoras Anteriores'!$BH$112,K165,'Bitácoras Anteriores'!$CQ$156)+SUMIF('Bitácoras Anteriores'!$BH$165,K165,'Bitácoras Anteriores'!$CQ$209)+SUMIF('Bitácoras Anteriores'!$BH$218,K165,'Bitácoras Anteriores'!$CQ$262)+SUMIF('Bitácoras Anteriores'!$BH$271,K165,'Bitácoras Anteriores'!$CQ$315)+SUMIF('Bitácoras Anteriores'!$BH$324,K165,'Bitácoras Anteriores'!$CQ$368)+SUMIF('Bitácoras Anteriores'!$DF$6,K165,'Bitácoras Anteriores'!$EO$50)+SUMIF('Bitácoras Anteriores'!$DF$59,$K$6,'Bitácoras Anteriores'!$EO$103)+SUMIF('Bitácoras Anteriores'!$DF$112,K165,'Bitácoras Anteriores'!$EO$156)+SUMIF('Bitácoras Anteriores'!$DF$165,K165,'Bitácoras Anteriores'!$EO$209)+SUMIF('Bitácoras Anteriores'!$DF$218,K165,'Bitácoras Anteriores'!$EO$262)+SUMIF('Bitácoras Anteriores'!$DF$271,K165,'Bitácoras Anteriores'!$EO$315)+SUMIF('Bitácoras Anteriores'!$DF$324,K165,'Bitácoras Anteriores'!$EO$368)+SUMIF('Bitácoras Anteriores'!$FC$6,K165,'Bitácoras Anteriores'!$GL$50)+SUMIF('Bitácoras Anteriores'!$FC$59,$K$6,'Bitácoras Anteriores'!$GL$103)+SUMIF('Bitácoras Anteriores'!$FC$112,K165,'Bitácoras Anteriores'!$GL$156)+SUMIF('Bitácoras Anteriores'!$FC$165,K165,'Bitácoras Anteriores'!$GL$209)+SUMIF('Bitácoras Anteriores'!$FC$218,K165,'Bitácoras Anteriores'!$GL$262)+SUMIF('Bitácoras Anteriores'!$FC$271,K165,'Bitácoras Anteriores'!$GL$315)+SUMIF('Bitácoras Anteriores'!$FC$324,K165,'Bitácoras Anteriores'!$GL$368)</f>
        <v>0</v>
      </c>
      <c r="AU169" s="855"/>
      <c r="AV169" s="855"/>
      <c r="AW169" s="1200"/>
      <c r="AX169" s="171"/>
      <c r="AY169" s="862" t="str">
        <f>'Resumen Anual'!$C$13</f>
        <v>TIEMPO DE VUELO</v>
      </c>
      <c r="AZ169" s="839"/>
      <c r="BA169" s="839"/>
      <c r="BB169" s="839"/>
      <c r="BC169" s="839"/>
      <c r="BD169" s="839"/>
      <c r="BE169" s="839"/>
      <c r="BF169" s="839"/>
      <c r="BG169" s="839"/>
      <c r="BH169" s="839"/>
      <c r="BI169" s="840"/>
      <c r="BJ169" s="6"/>
      <c r="BK169" s="838" t="str">
        <f>'Resumen Anual'!$O$13</f>
        <v>TIEMPO MEDIO</v>
      </c>
      <c r="BL169" s="839"/>
      <c r="BM169" s="839"/>
      <c r="BN169" s="839"/>
      <c r="BO169" s="839"/>
      <c r="BP169" s="839"/>
      <c r="BQ169" s="839"/>
      <c r="BR169" s="839"/>
      <c r="BS169" s="839"/>
      <c r="BT169" s="839"/>
      <c r="BU169" s="840"/>
      <c r="BV169" s="15"/>
      <c r="BW169" s="844" t="str">
        <f>IF(Portada!$A$1="www.fly-logics.com","B.Anterior",0)</f>
        <v>B.Anterior</v>
      </c>
      <c r="BX169" s="845"/>
      <c r="BY169" s="845"/>
      <c r="BZ169" s="845"/>
      <c r="CA169" s="845"/>
      <c r="CB169" s="848">
        <f>SUMIF('Bitácoras Anteriores'!$K$6,BH165,'Bitácoras Anteriores'!$AE$50)+SUMIF('Bitácoras Anteriores'!$K$59,$K$6,'Bitácoras Anteriores'!$AE$103)+SUMIF('Bitácoras Anteriores'!$K$112,BH165,'Bitácoras Anteriores'!$AE$156)+SUMIF('Bitácoras Anteriores'!$K$165,BH165,'Bitácoras Anteriores'!$AE$209)+SUMIF('Bitácoras Anteriores'!$K$218,BH165,'Bitácoras Anteriores'!$AE$262)+SUMIF('Bitácoras Anteriores'!$K$271,BH165,'Bitácoras Anteriores'!$AE$315)+SUMIF('Bitácoras Anteriores'!$K$324,BH165,'Bitácoras Anteriores'!$AE$368)+SUMIF('Bitácoras Anteriores'!$BH$6,BH165,'Bitácoras Anteriores'!$CB$50)+SUMIF('Bitácoras Anteriores'!$BH$59,$K$6,'Bitácoras Anteriores'!$CB$103)+SUMIF('Bitácoras Anteriores'!$BH$112,BH165,'Bitácoras Anteriores'!$CB$156)+SUMIF('Bitácoras Anteriores'!$BH$165,BH165,'Bitácoras Anteriores'!$CB$209)+SUMIF('Bitácoras Anteriores'!$BH$218,BH165,'Bitácoras Anteriores'!$CB$262)+SUMIF('Bitácoras Anteriores'!$BH$271,BH165,'Bitácoras Anteriores'!$CB$315)+SUMIF('Bitácoras Anteriores'!$BH$324,BH165,'Bitácoras Anteriores'!$CB$368)+SUMIF('Bitácoras Anteriores'!$DF$6,BH165,'Bitácoras Anteriores'!$DZ$50)+SUMIF('Bitácoras Anteriores'!$DF$59,$K$6,'Bitácoras Anteriores'!$DZ$103)+SUMIF('Bitácoras Anteriores'!$DF$112,BH165,'Bitácoras Anteriores'!$DZ$156)+SUMIF('Bitácoras Anteriores'!$DF$165,BH165,'Bitácoras Anteriores'!$DZ$209)+SUMIF('Bitácoras Anteriores'!$DF$218,BH165,'Bitácoras Anteriores'!$DZ$262)+SUMIF('Bitácoras Anteriores'!$DF$271,BH165,'Bitácoras Anteriores'!$DZ$315)+SUMIF('Bitácoras Anteriores'!$DF$324,BH165,'Bitácoras Anteriores'!$DZ$368)+SUMIF('Bitácoras Anteriores'!$FC$6,BH165,'Bitácoras Anteriores'!$FW$50)+SUMIF('Bitácoras Anteriores'!$FC$59,$K$6,'Bitácoras Anteriores'!$FW$103)+SUMIF('Bitácoras Anteriores'!$FC$112,BH165,'Bitácoras Anteriores'!$FW$156)+SUMIF('Bitácoras Anteriores'!$FC$165,BH165,'Bitácoras Anteriores'!$FW$209)+SUMIF('Bitácoras Anteriores'!$FC$218,BH165,'Bitácoras Anteriores'!$FW$262)+SUMIF('Bitácoras Anteriores'!$FC$271,BH165,'Bitácoras Anteriores'!$FW$315)+SUMIF('Bitácoras Anteriores'!$FC$324,BH165,'Bitácoras Anteriores'!$FW$368)</f>
        <v>0</v>
      </c>
      <c r="CC169" s="849"/>
      <c r="CD169" s="849"/>
      <c r="CE169" s="850"/>
      <c r="CF169" s="848">
        <f>SUMIF('Bitácoras Anteriores'!$K$6,BH165,'Bitácoras Anteriores'!$AI$50)+SUMIF('Bitácoras Anteriores'!$K$59,$K$6,'Bitácoras Anteriores'!$AI$103)+SUMIF('Bitácoras Anteriores'!$K$112,BH165,'Bitácoras Anteriores'!$AI$156)+SUMIF('Bitácoras Anteriores'!$K$165,BH165,'Bitácoras Anteriores'!$AI$209)+SUMIF('Bitácoras Anteriores'!$K$218,BH165,'Bitácoras Anteriores'!$AI$262)+SUMIF('Bitácoras Anteriores'!$K$271,BH165,'Bitácoras Anteriores'!$AI$315)+SUMIF('Bitácoras Anteriores'!$K$324,BH165,'Bitácoras Anteriores'!$AI$368)+SUMIF('Bitácoras Anteriores'!$BH$6,BH165,'Bitácoras Anteriores'!$CF$50)+SUMIF('Bitácoras Anteriores'!$BH$59,$K$6,'Bitácoras Anteriores'!$CF$103)+SUMIF('Bitácoras Anteriores'!$BH$112,BH165,'Bitácoras Anteriores'!$CF$156)+SUMIF('Bitácoras Anteriores'!$BH$165,BH165,'Bitácoras Anteriores'!$CF$209)+SUMIF('Bitácoras Anteriores'!$BH$218,BH165,'Bitácoras Anteriores'!$CF$262)+SUMIF('Bitácoras Anteriores'!$BH$271,BH165,'Bitácoras Anteriores'!$CF$315)+SUMIF('Bitácoras Anteriores'!$BH$324,BH165,'Bitácoras Anteriores'!$CF$368)+SUMIF('Bitácoras Anteriores'!$DF$6,BH165,'Bitácoras Anteriores'!$ED$50)+SUMIF('Bitácoras Anteriores'!$DF$59,$K$6,'Bitácoras Anteriores'!$ED$103)+SUMIF('Bitácoras Anteriores'!$DF$112,BH165,'Bitácoras Anteriores'!$ED$156)+SUMIF('Bitácoras Anteriores'!$DF$165,BH165,'Bitácoras Anteriores'!$ED$209)+SUMIF('Bitácoras Anteriores'!$DF$218,BH165,'Bitácoras Anteriores'!$ED$262)+SUMIF('Bitácoras Anteriores'!$DF$271,BH165,'Bitácoras Anteriores'!$ED$315)+SUMIF('Bitácoras Anteriores'!$DF$324,BH165,'Bitácoras Anteriores'!$ED$368)+SUMIF('Bitácoras Anteriores'!$FC$6,BH165,'Bitácoras Anteriores'!$GA$50)+SUMIF('Bitácoras Anteriores'!$FC$59,$K$6,'Bitácoras Anteriores'!$GA$103)+SUMIF('Bitácoras Anteriores'!$FC$112,BH165,'Bitácoras Anteriores'!$GA$156)+SUMIF('Bitácoras Anteriores'!$FC$165,BH165,'Bitácoras Anteriores'!$GA$209)+SUMIF('Bitácoras Anteriores'!$FC$218,BH165,'Bitácoras Anteriores'!$GA$262)+SUMIF('Bitácoras Anteriores'!$FC$271,BH165,'Bitácoras Anteriores'!$GA$315)+SUMIF('Bitácoras Anteriores'!$FC$324,BH165,'Bitácoras Anteriores'!$GA$368)</f>
        <v>0</v>
      </c>
      <c r="CG169" s="849"/>
      <c r="CH169" s="849"/>
      <c r="CI169" s="850"/>
      <c r="CJ169" s="848">
        <f>SUMIF('Bitácoras Anteriores'!$K$6,BH165,'Bitácoras Anteriores'!$AM$50)+SUMIF('Bitácoras Anteriores'!$K$59,$K$6,'Bitácoras Anteriores'!$AM$103)+SUMIF('Bitácoras Anteriores'!$K$112,BH165,'Bitácoras Anteriores'!$AM$156)+SUMIF('Bitácoras Anteriores'!$K$165,BH165,'Bitácoras Anteriores'!$AM$209)+SUMIF('Bitácoras Anteriores'!$K$218,BH165,'Bitácoras Anteriores'!$AM$262)+SUMIF('Bitácoras Anteriores'!$K$271,BH165,'Bitácoras Anteriores'!$AM$315)+SUMIF('Bitácoras Anteriores'!$K$324,BH165,'Bitácoras Anteriores'!$AM$368)+SUMIF('Bitácoras Anteriores'!$BH$6,BH165,'Bitácoras Anteriores'!$CJ$50)+SUMIF('Bitácoras Anteriores'!$BH$59,$K$6,'Bitácoras Anteriores'!$CJ$103)+SUMIF('Bitácoras Anteriores'!$BH$112,BH165,'Bitácoras Anteriores'!$CJ$156)+SUMIF('Bitácoras Anteriores'!$BH$165,BH165,'Bitácoras Anteriores'!$CJ$209)+SUMIF('Bitácoras Anteriores'!$BH$218,BH165,'Bitácoras Anteriores'!$CJ$262)+SUMIF('Bitácoras Anteriores'!$BH$271,BH165,'Bitácoras Anteriores'!$CJ$315)+SUMIF('Bitácoras Anteriores'!$BH$324,BH165,'Bitácoras Anteriores'!$CJ$368)+SUMIF('Bitácoras Anteriores'!$DF$6,BH165,'Bitácoras Anteriores'!$EH$50)+SUMIF('Bitácoras Anteriores'!$DF$59,$K$6,'Bitácoras Anteriores'!$EH$103)+SUMIF('Bitácoras Anteriores'!$DF$112,BH165,'Bitácoras Anteriores'!$EH$156)+SUMIF('Bitácoras Anteriores'!$DF$165,BH165,'Bitácoras Anteriores'!$EH$209)+SUMIF('Bitácoras Anteriores'!$DF$218,BH165,'Bitácoras Anteriores'!$EH$262)+SUMIF('Bitácoras Anteriores'!$DF$271,BH165,'Bitácoras Anteriores'!$EH$315)+SUMIF('Bitácoras Anteriores'!$DF$324,BH165,'Bitácoras Anteriores'!$EH$368)+SUMIF('Bitácoras Anteriores'!$FC$6,BH165,'Bitácoras Anteriores'!$GE$50)+SUMIF('Bitácoras Anteriores'!$FC$59,$K$6,'Bitácoras Anteriores'!$GE$103)+SUMIF('Bitácoras Anteriores'!$FC$112,BH165,'Bitácoras Anteriores'!$GE$156)+SUMIF('Bitácoras Anteriores'!$FC$165,BH165,'Bitácoras Anteriores'!$GE$209)+SUMIF('Bitácoras Anteriores'!$FC$218,BH165,'Bitácoras Anteriores'!$GE$262)+SUMIF('Bitácoras Anteriores'!$FC$271,BH165,'Bitácoras Anteriores'!$GE$315)+SUMIF('Bitácoras Anteriores'!$FC$324,BH165,'Bitácoras Anteriores'!$GE$368)</f>
        <v>0</v>
      </c>
      <c r="CK169" s="849"/>
      <c r="CL169" s="849"/>
      <c r="CM169" s="850"/>
      <c r="CN169" s="854">
        <f>SUMIF('Bitácoras Anteriores'!$K$6,BH165,'Bitácoras Anteriores'!$AQ$50)+SUMIF('Bitácoras Anteriores'!$K$59,$K$6,'Bitácoras Anteriores'!$AQ$103)+SUMIF('Bitácoras Anteriores'!$K$112,BH165,'Bitácoras Anteriores'!$AQ$156)+SUMIF('Bitácoras Anteriores'!$K$165,BH165,'Bitácoras Anteriores'!$AQ$209)+SUMIF('Bitácoras Anteriores'!$K$218,BH165,'Bitácoras Anteriores'!$AQ$262)+SUMIF('Bitácoras Anteriores'!$K$271,BH165,'Bitácoras Anteriores'!$AQ$315)+SUMIF('Bitácoras Anteriores'!$K$324,BH165,'Bitácoras Anteriores'!$AQ$368)+SUMIF('Bitácoras Anteriores'!$BH$6,BH165,'Bitácoras Anteriores'!$CN$50)+SUMIF('Bitácoras Anteriores'!$BH$59,$K$6,'Bitácoras Anteriores'!$CN$103)+SUMIF('Bitácoras Anteriores'!$BH$112,BH165,'Bitácoras Anteriores'!$CN$156)+SUMIF('Bitácoras Anteriores'!$BH$165,BH165,'Bitácoras Anteriores'!$CN$209)+SUMIF('Bitácoras Anteriores'!$BH$218,BH165,'Bitácoras Anteriores'!$CN$262)+SUMIF('Bitácoras Anteriores'!$BH$271,BH165,'Bitácoras Anteriores'!$CN$315)+SUMIF('Bitácoras Anteriores'!$BH$324,BH165,'Bitácoras Anteriores'!$CN$368)+SUMIF('Bitácoras Anteriores'!$DF$6,BH165,'Bitácoras Anteriores'!$EL$50)+SUMIF('Bitácoras Anteriores'!$DF$59,$K$6,'Bitácoras Anteriores'!$EL$103)+SUMIF('Bitácoras Anteriores'!$DF$112,BH165,'Bitácoras Anteriores'!$EL$156)+SUMIF('Bitácoras Anteriores'!$DF$165,BH165,'Bitácoras Anteriores'!$EL$209)+SUMIF('Bitácoras Anteriores'!$DF$218,BH165,'Bitácoras Anteriores'!$EL$262)+SUMIF('Bitácoras Anteriores'!$DF$271,BH165,'Bitácoras Anteriores'!$EL$315)+SUMIF('Bitácoras Anteriores'!$DF$324,BH165,'Bitácoras Anteriores'!$EL$368)+SUMIF('Bitácoras Anteriores'!$FC$6,BH165,'Bitácoras Anteriores'!$GI$50)+SUMIF('Bitácoras Anteriores'!$FC$59,$K$6,'Bitácoras Anteriores'!$GI$103)+SUMIF('Bitácoras Anteriores'!$FC$112,BH165,'Bitácoras Anteriores'!$GI$156)+SUMIF('Bitácoras Anteriores'!$FC$165,BH165,'Bitácoras Anteriores'!$GI$209)+SUMIF('Bitácoras Anteriores'!$FC$218,BH165,'Bitácoras Anteriores'!$GI$262)+SUMIF('Bitácoras Anteriores'!$FC$271,BH165,'Bitácoras Anteriores'!$GI$315)+SUMIF('Bitácoras Anteriores'!$FC$324,BH165,'Bitácoras Anteriores'!$GI$368)</f>
        <v>0</v>
      </c>
      <c r="CO169" s="855"/>
      <c r="CP169" s="856"/>
      <c r="CQ169" s="854">
        <f>SUMIF('Bitácoras Anteriores'!$K$6,BH165,'Bitácoras Anteriores'!$AT$50)+SUMIF('Bitácoras Anteriores'!$K$59,$K$6,'Bitácoras Anteriores'!$AT$103)+SUMIF('Bitácoras Anteriores'!$K$112,BH165,'Bitácoras Anteriores'!$AT$156)+SUMIF('Bitácoras Anteriores'!$K$165,BH165,'Bitácoras Anteriores'!$AT$209)+SUMIF('Bitácoras Anteriores'!$K$218,BH165,'Bitácoras Anteriores'!$AT$262)+SUMIF('Bitácoras Anteriores'!$K$271,BH165,'Bitácoras Anteriores'!$AT$315)+SUMIF('Bitácoras Anteriores'!$K$324,BH165,'Bitácoras Anteriores'!$AT$368)+SUMIF('Bitácoras Anteriores'!$BH$6,BH165,'Bitácoras Anteriores'!$CQ$50)+SUMIF('Bitácoras Anteriores'!$BH$59,$K$6,'Bitácoras Anteriores'!$CQ$103)+SUMIF('Bitácoras Anteriores'!$BH$112,BH165,'Bitácoras Anteriores'!$CQ$156)+SUMIF('Bitácoras Anteriores'!$BH$165,BH165,'Bitácoras Anteriores'!$CQ$209)+SUMIF('Bitácoras Anteriores'!$BH$218,BH165,'Bitácoras Anteriores'!$CQ$262)+SUMIF('Bitácoras Anteriores'!$BH$271,BH165,'Bitácoras Anteriores'!$CQ$315)+SUMIF('Bitácoras Anteriores'!$BH$324,BH165,'Bitácoras Anteriores'!$CQ$368)+SUMIF('Bitácoras Anteriores'!$DF$6,BH165,'Bitácoras Anteriores'!$EO$50)+SUMIF('Bitácoras Anteriores'!$DF$59,$K$6,'Bitácoras Anteriores'!$EO$103)+SUMIF('Bitácoras Anteriores'!$DF$112,BH165,'Bitácoras Anteriores'!$EO$156)+SUMIF('Bitácoras Anteriores'!$DF$165,BH165,'Bitácoras Anteriores'!$EO$209)+SUMIF('Bitácoras Anteriores'!$DF$218,BH165,'Bitácoras Anteriores'!$EO$262)+SUMIF('Bitácoras Anteriores'!$DF$271,BH165,'Bitácoras Anteriores'!$EO$315)+SUMIF('Bitácoras Anteriores'!$DF$324,BH165,'Bitácoras Anteriores'!$EO$368)+SUMIF('Bitácoras Anteriores'!$FC$6,BH165,'Bitácoras Anteriores'!$GL$50)+SUMIF('Bitácoras Anteriores'!$FC$59,$K$6,'Bitácoras Anteriores'!$GL$103)+SUMIF('Bitácoras Anteriores'!$FC$112,BH165,'Bitácoras Anteriores'!$GL$156)+SUMIF('Bitácoras Anteriores'!$FC$165,BH165,'Bitácoras Anteriores'!$GL$209)+SUMIF('Bitácoras Anteriores'!$FC$218,BH165,'Bitácoras Anteriores'!$GL$262)+SUMIF('Bitácoras Anteriores'!$FC$271,BH165,'Bitácoras Anteriores'!$GL$315)+SUMIF('Bitácoras Anteriores'!$FC$324,BH165,'Bitácoras Anteriores'!$GL$368)</f>
        <v>0</v>
      </c>
      <c r="CR169" s="855"/>
      <c r="CS169" s="860"/>
      <c r="CT169" s="1200"/>
      <c r="CU169" s="1199"/>
      <c r="CV169" s="171"/>
      <c r="CW169" s="862" t="str">
        <f>'Resumen Anual'!$C$13</f>
        <v>TIEMPO DE VUELO</v>
      </c>
      <c r="CX169" s="839"/>
      <c r="CY169" s="839"/>
      <c r="CZ169" s="839"/>
      <c r="DA169" s="839"/>
      <c r="DB169" s="839"/>
      <c r="DC169" s="839"/>
      <c r="DD169" s="839"/>
      <c r="DE169" s="839"/>
      <c r="DF169" s="839"/>
      <c r="DG169" s="840"/>
      <c r="DH169" s="6"/>
      <c r="DI169" s="838" t="str">
        <f>'Resumen Anual'!$O$13</f>
        <v>TIEMPO MEDIO</v>
      </c>
      <c r="DJ169" s="839"/>
      <c r="DK169" s="839"/>
      <c r="DL169" s="839"/>
      <c r="DM169" s="839"/>
      <c r="DN169" s="839"/>
      <c r="DO169" s="839"/>
      <c r="DP169" s="839"/>
      <c r="DQ169" s="839"/>
      <c r="DR169" s="839"/>
      <c r="DS169" s="840"/>
      <c r="DT169" s="15"/>
      <c r="DU169" s="844" t="str">
        <f>IF(Portada!$A$1="www.fly-logics.com","B.Anterior",0)</f>
        <v>B.Anterior</v>
      </c>
      <c r="DV169" s="845"/>
      <c r="DW169" s="845"/>
      <c r="DX169" s="845"/>
      <c r="DY169" s="845"/>
      <c r="DZ169" s="848">
        <f>SUMIF('Bitácoras Anteriores'!$K$6,DF165,'Bitácoras Anteriores'!$AE$50)+SUMIF('Bitácoras Anteriores'!$K$59,$K$6,'Bitácoras Anteriores'!$AE$103)+SUMIF('Bitácoras Anteriores'!$K$112,DF165,'Bitácoras Anteriores'!$AE$156)+SUMIF('Bitácoras Anteriores'!$K$165,DF165,'Bitácoras Anteriores'!$AE$209)+SUMIF('Bitácoras Anteriores'!$K$218,DF165,'Bitácoras Anteriores'!$AE$262)+SUMIF('Bitácoras Anteriores'!$K$271,DF165,'Bitácoras Anteriores'!$AE$315)+SUMIF('Bitácoras Anteriores'!$K$324,DF165,'Bitácoras Anteriores'!$AE$368)+SUMIF('Bitácoras Anteriores'!$BH$6,DF165,'Bitácoras Anteriores'!$CB$50)+SUMIF('Bitácoras Anteriores'!$BH$59,$K$6,'Bitácoras Anteriores'!$CB$103)+SUMIF('Bitácoras Anteriores'!$BH$112,DF165,'Bitácoras Anteriores'!$CB$156)+SUMIF('Bitácoras Anteriores'!$BH$165,DF165,'Bitácoras Anteriores'!$CB$209)+SUMIF('Bitácoras Anteriores'!$BH$218,DF165,'Bitácoras Anteriores'!$CB$262)+SUMIF('Bitácoras Anteriores'!$BH$271,DF165,'Bitácoras Anteriores'!$CB$315)+SUMIF('Bitácoras Anteriores'!$BH$324,DF165,'Bitácoras Anteriores'!$CB$368)+SUMIF('Bitácoras Anteriores'!$DF$6,DF165,'Bitácoras Anteriores'!$DZ$50)+SUMIF('Bitácoras Anteriores'!$DF$59,$K$6,'Bitácoras Anteriores'!$DZ$103)+SUMIF('Bitácoras Anteriores'!$DF$112,DF165,'Bitácoras Anteriores'!$DZ$156)+SUMIF('Bitácoras Anteriores'!$DF$165,DF165,'Bitácoras Anteriores'!$DZ$209)+SUMIF('Bitácoras Anteriores'!$DF$218,DF165,'Bitácoras Anteriores'!$DZ$262)+SUMIF('Bitácoras Anteriores'!$DF$271,DF165,'Bitácoras Anteriores'!$DZ$315)+SUMIF('Bitácoras Anteriores'!$DF$324,DF165,'Bitácoras Anteriores'!$DZ$368)+SUMIF('Bitácoras Anteriores'!$FC$6,DF165,'Bitácoras Anteriores'!$FW$50)+SUMIF('Bitácoras Anteriores'!$FC$59,$K$6,'Bitácoras Anteriores'!$FW$103)+SUMIF('Bitácoras Anteriores'!$FC$112,DF165,'Bitácoras Anteriores'!$FW$156)+SUMIF('Bitácoras Anteriores'!$FC$165,DF165,'Bitácoras Anteriores'!$FW$209)+SUMIF('Bitácoras Anteriores'!$FC$218,DF165,'Bitácoras Anteriores'!$FW$262)+SUMIF('Bitácoras Anteriores'!$FC$271,DF165,'Bitácoras Anteriores'!$FW$315)+SUMIF('Bitácoras Anteriores'!$FC$324,DF165,'Bitácoras Anteriores'!$FW$368)</f>
        <v>0</v>
      </c>
      <c r="EA169" s="849"/>
      <c r="EB169" s="849"/>
      <c r="EC169" s="850"/>
      <c r="ED169" s="848">
        <f>SUMIF('Bitácoras Anteriores'!$K$6,DF165,'Bitácoras Anteriores'!$AI$50)+SUMIF('Bitácoras Anteriores'!$K$59,$K$6,'Bitácoras Anteriores'!$AI$103)+SUMIF('Bitácoras Anteriores'!$K$112,DF165,'Bitácoras Anteriores'!$AI$156)+SUMIF('Bitácoras Anteriores'!$K$165,DF165,'Bitácoras Anteriores'!$AI$209)+SUMIF('Bitácoras Anteriores'!$K$218,DF165,'Bitácoras Anteriores'!$AI$262)+SUMIF('Bitácoras Anteriores'!$K$271,DF165,'Bitácoras Anteriores'!$AI$315)+SUMIF('Bitácoras Anteriores'!$K$324,DF165,'Bitácoras Anteriores'!$AI$368)+SUMIF('Bitácoras Anteriores'!$BH$6,DF165,'Bitácoras Anteriores'!$CF$50)+SUMIF('Bitácoras Anteriores'!$BH$59,$K$6,'Bitácoras Anteriores'!$CF$103)+SUMIF('Bitácoras Anteriores'!$BH$112,DF165,'Bitácoras Anteriores'!$CF$156)+SUMIF('Bitácoras Anteriores'!$BH$165,DF165,'Bitácoras Anteriores'!$CF$209)+SUMIF('Bitácoras Anteriores'!$BH$218,DF165,'Bitácoras Anteriores'!$CF$262)+SUMIF('Bitácoras Anteriores'!$BH$271,DF165,'Bitácoras Anteriores'!$CF$315)+SUMIF('Bitácoras Anteriores'!$BH$324,DF165,'Bitácoras Anteriores'!$CF$368)+SUMIF('Bitácoras Anteriores'!$DF$6,DF165,'Bitácoras Anteriores'!$ED$50)+SUMIF('Bitácoras Anteriores'!$DF$59,$K$6,'Bitácoras Anteriores'!$ED$103)+SUMIF('Bitácoras Anteriores'!$DF$112,DF165,'Bitácoras Anteriores'!$ED$156)+SUMIF('Bitácoras Anteriores'!$DF$165,DF165,'Bitácoras Anteriores'!$ED$209)+SUMIF('Bitácoras Anteriores'!$DF$218,DF165,'Bitácoras Anteriores'!$ED$262)+SUMIF('Bitácoras Anteriores'!$DF$271,DF165,'Bitácoras Anteriores'!$ED$315)+SUMIF('Bitácoras Anteriores'!$DF$324,DF165,'Bitácoras Anteriores'!$ED$368)+SUMIF('Bitácoras Anteriores'!$FC$6,DF165,'Bitácoras Anteriores'!$GA$50)+SUMIF('Bitácoras Anteriores'!$FC$59,$K$6,'Bitácoras Anteriores'!$GA$103)+SUMIF('Bitácoras Anteriores'!$FC$112,DF165,'Bitácoras Anteriores'!$GA$156)+SUMIF('Bitácoras Anteriores'!$FC$165,DF165,'Bitácoras Anteriores'!$GA$209)+SUMIF('Bitácoras Anteriores'!$FC$218,DF165,'Bitácoras Anteriores'!$GA$262)+SUMIF('Bitácoras Anteriores'!$FC$271,DF165,'Bitácoras Anteriores'!$GA$315)+SUMIF('Bitácoras Anteriores'!$FC$324,DF165,'Bitácoras Anteriores'!$GA$368)</f>
        <v>0</v>
      </c>
      <c r="EE169" s="849"/>
      <c r="EF169" s="849"/>
      <c r="EG169" s="850"/>
      <c r="EH169" s="848">
        <f>SUMIF('Bitácoras Anteriores'!$K$6,DF165,'Bitácoras Anteriores'!$AM$50)+SUMIF('Bitácoras Anteriores'!$K$59,$K$6,'Bitácoras Anteriores'!$AM$103)+SUMIF('Bitácoras Anteriores'!$K$112,DF165,'Bitácoras Anteriores'!$AM$156)+SUMIF('Bitácoras Anteriores'!$K$165,DF165,'Bitácoras Anteriores'!$AM$209)+SUMIF('Bitácoras Anteriores'!$K$218,DF165,'Bitácoras Anteriores'!$AM$262)+SUMIF('Bitácoras Anteriores'!$K$271,DF165,'Bitácoras Anteriores'!$AM$315)+SUMIF('Bitácoras Anteriores'!$K$324,DF165,'Bitácoras Anteriores'!$AM$368)+SUMIF('Bitácoras Anteriores'!$BH$6,DF165,'Bitácoras Anteriores'!$CJ$50)+SUMIF('Bitácoras Anteriores'!$BH$59,$K$6,'Bitácoras Anteriores'!$CJ$103)+SUMIF('Bitácoras Anteriores'!$BH$112,DF165,'Bitácoras Anteriores'!$CJ$156)+SUMIF('Bitácoras Anteriores'!$BH$165,DF165,'Bitácoras Anteriores'!$CJ$209)+SUMIF('Bitácoras Anteriores'!$BH$218,DF165,'Bitácoras Anteriores'!$CJ$262)+SUMIF('Bitácoras Anteriores'!$BH$271,DF165,'Bitácoras Anteriores'!$CJ$315)+SUMIF('Bitácoras Anteriores'!$BH$324,DF165,'Bitácoras Anteriores'!$CJ$368)+SUMIF('Bitácoras Anteriores'!$DF$6,DF165,'Bitácoras Anteriores'!$EH$50)+SUMIF('Bitácoras Anteriores'!$DF$59,$K$6,'Bitácoras Anteriores'!$EH$103)+SUMIF('Bitácoras Anteriores'!$DF$112,DF165,'Bitácoras Anteriores'!$EH$156)+SUMIF('Bitácoras Anteriores'!$DF$165,DF165,'Bitácoras Anteriores'!$EH$209)+SUMIF('Bitácoras Anteriores'!$DF$218,DF165,'Bitácoras Anteriores'!$EH$262)+SUMIF('Bitácoras Anteriores'!$DF$271,DF165,'Bitácoras Anteriores'!$EH$315)+SUMIF('Bitácoras Anteriores'!$DF$324,DF165,'Bitácoras Anteriores'!$EH$368)+SUMIF('Bitácoras Anteriores'!$FC$6,DF165,'Bitácoras Anteriores'!$GE$50)+SUMIF('Bitácoras Anteriores'!$FC$59,$K$6,'Bitácoras Anteriores'!$GE$103)+SUMIF('Bitácoras Anteriores'!$FC$112,DF165,'Bitácoras Anteriores'!$GE$156)+SUMIF('Bitácoras Anteriores'!$FC$165,DF165,'Bitácoras Anteriores'!$GE$209)+SUMIF('Bitácoras Anteriores'!$FC$218,DF165,'Bitácoras Anteriores'!$GE$262)+SUMIF('Bitácoras Anteriores'!$FC$271,DF165,'Bitácoras Anteriores'!$GE$315)+SUMIF('Bitácoras Anteriores'!$FC$324,DF165,'Bitácoras Anteriores'!$GE$368)</f>
        <v>0</v>
      </c>
      <c r="EI169" s="849"/>
      <c r="EJ169" s="849"/>
      <c r="EK169" s="850"/>
      <c r="EL169" s="854">
        <f>SUMIF('Bitácoras Anteriores'!$K$6,DF165,'Bitácoras Anteriores'!$AQ$50)+SUMIF('Bitácoras Anteriores'!$K$59,$K$6,'Bitácoras Anteriores'!$AQ$103)+SUMIF('Bitácoras Anteriores'!$K$112,DF165,'Bitácoras Anteriores'!$AQ$156)+SUMIF('Bitácoras Anteriores'!$K$165,DF165,'Bitácoras Anteriores'!$AQ$209)+SUMIF('Bitácoras Anteriores'!$K$218,DF165,'Bitácoras Anteriores'!$AQ$262)+SUMIF('Bitácoras Anteriores'!$K$271,DF165,'Bitácoras Anteriores'!$AQ$315)+SUMIF('Bitácoras Anteriores'!$K$324,DF165,'Bitácoras Anteriores'!$AQ$368)+SUMIF('Bitácoras Anteriores'!$BH$6,DF165,'Bitácoras Anteriores'!$CN$50)+SUMIF('Bitácoras Anteriores'!$BH$59,$K$6,'Bitácoras Anteriores'!$CN$103)+SUMIF('Bitácoras Anteriores'!$BH$112,DF165,'Bitácoras Anteriores'!$CN$156)+SUMIF('Bitácoras Anteriores'!$BH$165,DF165,'Bitácoras Anteriores'!$CN$209)+SUMIF('Bitácoras Anteriores'!$BH$218,DF165,'Bitácoras Anteriores'!$CN$262)+SUMIF('Bitácoras Anteriores'!$BH$271,DF165,'Bitácoras Anteriores'!$CN$315)+SUMIF('Bitácoras Anteriores'!$BH$324,DF165,'Bitácoras Anteriores'!$CN$368)+SUMIF('Bitácoras Anteriores'!$DF$6,DF165,'Bitácoras Anteriores'!$EL$50)+SUMIF('Bitácoras Anteriores'!$DF$59,$K$6,'Bitácoras Anteriores'!$EL$103)+SUMIF('Bitácoras Anteriores'!$DF$112,DF165,'Bitácoras Anteriores'!$EL$156)+SUMIF('Bitácoras Anteriores'!$DF$165,DF165,'Bitácoras Anteriores'!$EL$209)+SUMIF('Bitácoras Anteriores'!$DF$218,DF165,'Bitácoras Anteriores'!$EL$262)+SUMIF('Bitácoras Anteriores'!$DF$271,DF165,'Bitácoras Anteriores'!$EL$315)+SUMIF('Bitácoras Anteriores'!$DF$324,DF165,'Bitácoras Anteriores'!$EL$368)+SUMIF('Bitácoras Anteriores'!$FC$6,DF165,'Bitácoras Anteriores'!$GI$50)+SUMIF('Bitácoras Anteriores'!$FC$59,$K$6,'Bitácoras Anteriores'!$GI$103)+SUMIF('Bitácoras Anteriores'!$FC$112,DF165,'Bitácoras Anteriores'!$GI$156)+SUMIF('Bitácoras Anteriores'!$FC$165,DF165,'Bitácoras Anteriores'!$GI$209)+SUMIF('Bitácoras Anteriores'!$FC$218,DF165,'Bitácoras Anteriores'!$GI$262)+SUMIF('Bitácoras Anteriores'!$FC$271,DF165,'Bitácoras Anteriores'!$GI$315)+SUMIF('Bitácoras Anteriores'!$FC$324,DF165,'Bitácoras Anteriores'!$GI$368)</f>
        <v>0</v>
      </c>
      <c r="EM169" s="855"/>
      <c r="EN169" s="856"/>
      <c r="EO169" s="854">
        <f>SUMIF('Bitácoras Anteriores'!$K$6,DF165,'Bitácoras Anteriores'!$AT$50)+SUMIF('Bitácoras Anteriores'!$K$59,$K$6,'Bitácoras Anteriores'!$AT$103)+SUMIF('Bitácoras Anteriores'!$K$112,DF165,'Bitácoras Anteriores'!$AT$156)+SUMIF('Bitácoras Anteriores'!$K$165,DF165,'Bitácoras Anteriores'!$AT$209)+SUMIF('Bitácoras Anteriores'!$K$218,DF165,'Bitácoras Anteriores'!$AT$262)+SUMIF('Bitácoras Anteriores'!$K$271,DF165,'Bitácoras Anteriores'!$AT$315)+SUMIF('Bitácoras Anteriores'!$K$324,DF165,'Bitácoras Anteriores'!$AT$368)+SUMIF('Bitácoras Anteriores'!$BH$6,DF165,'Bitácoras Anteriores'!$CQ$50)+SUMIF('Bitácoras Anteriores'!$BH$59,$K$6,'Bitácoras Anteriores'!$CQ$103)+SUMIF('Bitácoras Anteriores'!$BH$112,DF165,'Bitácoras Anteriores'!$CQ$156)+SUMIF('Bitácoras Anteriores'!$BH$165,DF165,'Bitácoras Anteriores'!$CQ$209)+SUMIF('Bitácoras Anteriores'!$BH$218,DF165,'Bitácoras Anteriores'!$CQ$262)+SUMIF('Bitácoras Anteriores'!$BH$271,DF165,'Bitácoras Anteriores'!$CQ$315)+SUMIF('Bitácoras Anteriores'!$BH$324,DF165,'Bitácoras Anteriores'!$CQ$368)+SUMIF('Bitácoras Anteriores'!$DF$6,DF165,'Bitácoras Anteriores'!$EO$50)+SUMIF('Bitácoras Anteriores'!$DF$59,$K$6,'Bitácoras Anteriores'!$EO$103)+SUMIF('Bitácoras Anteriores'!$DF$112,DF165,'Bitácoras Anteriores'!$EO$156)+SUMIF('Bitácoras Anteriores'!$DF$165,DF165,'Bitácoras Anteriores'!$EO$209)+SUMIF('Bitácoras Anteriores'!$DF$218,DF165,'Bitácoras Anteriores'!$EO$262)+SUMIF('Bitácoras Anteriores'!$DF$271,DF165,'Bitácoras Anteriores'!$EO$315)+SUMIF('Bitácoras Anteriores'!$DF$324,DF165,'Bitácoras Anteriores'!$EO$368)+SUMIF('Bitácoras Anteriores'!$FC$6,DF165,'Bitácoras Anteriores'!$GL$50)+SUMIF('Bitácoras Anteriores'!$FC$59,$K$6,'Bitácoras Anteriores'!$GL$103)+SUMIF('Bitácoras Anteriores'!$FC$112,DF165,'Bitácoras Anteriores'!$GL$156)+SUMIF('Bitácoras Anteriores'!$FC$165,DF165,'Bitácoras Anteriores'!$GL$209)+SUMIF('Bitácoras Anteriores'!$FC$218,DF165,'Bitácoras Anteriores'!$GL$262)+SUMIF('Bitácoras Anteriores'!$FC$271,DF165,'Bitácoras Anteriores'!$GL$315)+SUMIF('Bitácoras Anteriores'!$FC$324,DF165,'Bitácoras Anteriores'!$GL$368)</f>
        <v>0</v>
      </c>
      <c r="EP169" s="855"/>
      <c r="EQ169" s="855"/>
      <c r="ER169" s="1200"/>
      <c r="ES169" s="171"/>
      <c r="ET169" s="862" t="str">
        <f>'Resumen Anual'!$C$13</f>
        <v>TIEMPO DE VUELO</v>
      </c>
      <c r="EU169" s="839"/>
      <c r="EV169" s="839"/>
      <c r="EW169" s="839"/>
      <c r="EX169" s="839"/>
      <c r="EY169" s="839"/>
      <c r="EZ169" s="839"/>
      <c r="FA169" s="839"/>
      <c r="FB169" s="839"/>
      <c r="FC169" s="839"/>
      <c r="FD169" s="840"/>
      <c r="FE169" s="6"/>
      <c r="FF169" s="838" t="str">
        <f>'Resumen Anual'!$O$13</f>
        <v>TIEMPO MEDIO</v>
      </c>
      <c r="FG169" s="839"/>
      <c r="FH169" s="839"/>
      <c r="FI169" s="839"/>
      <c r="FJ169" s="839"/>
      <c r="FK169" s="839"/>
      <c r="FL169" s="839"/>
      <c r="FM169" s="839"/>
      <c r="FN169" s="839"/>
      <c r="FO169" s="839"/>
      <c r="FP169" s="840"/>
      <c r="FQ169" s="15"/>
      <c r="FR169" s="844" t="str">
        <f>IF(Portada!$A$1="www.fly-logics.com","B.Anterior",0)</f>
        <v>B.Anterior</v>
      </c>
      <c r="FS169" s="845"/>
      <c r="FT169" s="845"/>
      <c r="FU169" s="845"/>
      <c r="FV169" s="845"/>
      <c r="FW169" s="848">
        <f>SUMIF('Bitácoras Anteriores'!$K$6,FC165,'Bitácoras Anteriores'!$AE$50)+SUMIF('Bitácoras Anteriores'!$K$59,$K$6,'Bitácoras Anteriores'!$AE$103)+SUMIF('Bitácoras Anteriores'!$K$112,FC165,'Bitácoras Anteriores'!$AE$156)+SUMIF('Bitácoras Anteriores'!$K$165,FC165,'Bitácoras Anteriores'!$AE$209)+SUMIF('Bitácoras Anteriores'!$K$218,FC165,'Bitácoras Anteriores'!$AE$262)+SUMIF('Bitácoras Anteriores'!$K$271,FC165,'Bitácoras Anteriores'!$AE$315)+SUMIF('Bitácoras Anteriores'!$K$324,FC165,'Bitácoras Anteriores'!$AE$368)+SUMIF('Bitácoras Anteriores'!$BH$6,FC165,'Bitácoras Anteriores'!$CB$50)+SUMIF('Bitácoras Anteriores'!$BH$59,$K$6,'Bitácoras Anteriores'!$CB$103)+SUMIF('Bitácoras Anteriores'!$BH$112,FC165,'Bitácoras Anteriores'!$CB$156)+SUMIF('Bitácoras Anteriores'!$BH$165,FC165,'Bitácoras Anteriores'!$CB$209)+SUMIF('Bitácoras Anteriores'!$BH$218,FC165,'Bitácoras Anteriores'!$CB$262)+SUMIF('Bitácoras Anteriores'!$BH$271,FC165,'Bitácoras Anteriores'!$CB$315)+SUMIF('Bitácoras Anteriores'!$BH$324,FC165,'Bitácoras Anteriores'!$CB$368)+SUMIF('Bitácoras Anteriores'!$DF$6,FC165,'Bitácoras Anteriores'!$DZ$50)+SUMIF('Bitácoras Anteriores'!$DF$59,$K$6,'Bitácoras Anteriores'!$DZ$103)+SUMIF('Bitácoras Anteriores'!$DF$112,FC165,'Bitácoras Anteriores'!$DZ$156)+SUMIF('Bitácoras Anteriores'!$DF$165,FC165,'Bitácoras Anteriores'!$DZ$209)+SUMIF('Bitácoras Anteriores'!$DF$218,FC165,'Bitácoras Anteriores'!$DZ$262)+SUMIF('Bitácoras Anteriores'!$DF$271,FC165,'Bitácoras Anteriores'!$DZ$315)+SUMIF('Bitácoras Anteriores'!$DF$324,FC165,'Bitácoras Anteriores'!$DZ$368)+SUMIF('Bitácoras Anteriores'!$FC$6,FC165,'Bitácoras Anteriores'!$FW$50)+SUMIF('Bitácoras Anteriores'!$FC$59,$K$6,'Bitácoras Anteriores'!$FW$103)+SUMIF('Bitácoras Anteriores'!$FC$112,FC165,'Bitácoras Anteriores'!$FW$156)+SUMIF('Bitácoras Anteriores'!$FC$165,FC165,'Bitácoras Anteriores'!$FW$209)+SUMIF('Bitácoras Anteriores'!$FC$218,FC165,'Bitácoras Anteriores'!$FW$262)+SUMIF('Bitácoras Anteriores'!$FC$271,FC165,'Bitácoras Anteriores'!$FW$315)+SUMIF('Bitácoras Anteriores'!$FC$324,FC165,'Bitácoras Anteriores'!$FW$368)</f>
        <v>0</v>
      </c>
      <c r="FX169" s="849"/>
      <c r="FY169" s="849"/>
      <c r="FZ169" s="850"/>
      <c r="GA169" s="848">
        <f>SUMIF('Bitácoras Anteriores'!$K$6,FC165,'Bitácoras Anteriores'!$AI$50)+SUMIF('Bitácoras Anteriores'!$K$59,$K$6,'Bitácoras Anteriores'!$AI$103)+SUMIF('Bitácoras Anteriores'!$K$112,FC165,'Bitácoras Anteriores'!$AI$156)+SUMIF('Bitácoras Anteriores'!$K$165,FC165,'Bitácoras Anteriores'!$AI$209)+SUMIF('Bitácoras Anteriores'!$K$218,FC165,'Bitácoras Anteriores'!$AI$262)+SUMIF('Bitácoras Anteriores'!$K$271,FC165,'Bitácoras Anteriores'!$AI$315)+SUMIF('Bitácoras Anteriores'!$K$324,FC165,'Bitácoras Anteriores'!$AI$368)+SUMIF('Bitácoras Anteriores'!$BH$6,FC165,'Bitácoras Anteriores'!$CF$50)+SUMIF('Bitácoras Anteriores'!$BH$59,$K$6,'Bitácoras Anteriores'!$CF$103)+SUMIF('Bitácoras Anteriores'!$BH$112,FC165,'Bitácoras Anteriores'!$CF$156)+SUMIF('Bitácoras Anteriores'!$BH$165,FC165,'Bitácoras Anteriores'!$CF$209)+SUMIF('Bitácoras Anteriores'!$BH$218,FC165,'Bitácoras Anteriores'!$CF$262)+SUMIF('Bitácoras Anteriores'!$BH$271,FC165,'Bitácoras Anteriores'!$CF$315)+SUMIF('Bitácoras Anteriores'!$BH$324,FC165,'Bitácoras Anteriores'!$CF$368)+SUMIF('Bitácoras Anteriores'!$DF$6,FC165,'Bitácoras Anteriores'!$ED$50)+SUMIF('Bitácoras Anteriores'!$DF$59,$K$6,'Bitácoras Anteriores'!$ED$103)+SUMIF('Bitácoras Anteriores'!$DF$112,FC165,'Bitácoras Anteriores'!$ED$156)+SUMIF('Bitácoras Anteriores'!$DF$165,FC165,'Bitácoras Anteriores'!$ED$209)+SUMIF('Bitácoras Anteriores'!$DF$218,FC165,'Bitácoras Anteriores'!$ED$262)+SUMIF('Bitácoras Anteriores'!$DF$271,FC165,'Bitácoras Anteriores'!$ED$315)+SUMIF('Bitácoras Anteriores'!$DF$324,FC165,'Bitácoras Anteriores'!$ED$368)+SUMIF('Bitácoras Anteriores'!$FC$6,FC165,'Bitácoras Anteriores'!$GA$50)+SUMIF('Bitácoras Anteriores'!$FC$59,$K$6,'Bitácoras Anteriores'!$GA$103)+SUMIF('Bitácoras Anteriores'!$FC$112,FC165,'Bitácoras Anteriores'!$GA$156)+SUMIF('Bitácoras Anteriores'!$FC$165,FC165,'Bitácoras Anteriores'!$GA$209)+SUMIF('Bitácoras Anteriores'!$FC$218,FC165,'Bitácoras Anteriores'!$GA$262)+SUMIF('Bitácoras Anteriores'!$FC$271,FC165,'Bitácoras Anteriores'!$GA$315)+SUMIF('Bitácoras Anteriores'!$FC$324,FC165,'Bitácoras Anteriores'!$GA$368)</f>
        <v>0</v>
      </c>
      <c r="GB169" s="849"/>
      <c r="GC169" s="849"/>
      <c r="GD169" s="850"/>
      <c r="GE169" s="848">
        <f>SUMIF('Bitácoras Anteriores'!$K$6,FC165,'Bitácoras Anteriores'!$AM$50)+SUMIF('Bitácoras Anteriores'!$K$59,$K$6,'Bitácoras Anteriores'!$AM$103)+SUMIF('Bitácoras Anteriores'!$K$112,FC165,'Bitácoras Anteriores'!$AM$156)+SUMIF('Bitácoras Anteriores'!$K$165,FC165,'Bitácoras Anteriores'!$AM$209)+SUMIF('Bitácoras Anteriores'!$K$218,FC165,'Bitácoras Anteriores'!$AM$262)+SUMIF('Bitácoras Anteriores'!$K$271,FC165,'Bitácoras Anteriores'!$AM$315)+SUMIF('Bitácoras Anteriores'!$K$324,FC165,'Bitácoras Anteriores'!$AM$368)+SUMIF('Bitácoras Anteriores'!$BH$6,FC165,'Bitácoras Anteriores'!$CJ$50)+SUMIF('Bitácoras Anteriores'!$BH$59,$K$6,'Bitácoras Anteriores'!$CJ$103)+SUMIF('Bitácoras Anteriores'!$BH$112,FC165,'Bitácoras Anteriores'!$CJ$156)+SUMIF('Bitácoras Anteriores'!$BH$165,FC165,'Bitácoras Anteriores'!$CJ$209)+SUMIF('Bitácoras Anteriores'!$BH$218,FC165,'Bitácoras Anteriores'!$CJ$262)+SUMIF('Bitácoras Anteriores'!$BH$271,FC165,'Bitácoras Anteriores'!$CJ$315)+SUMIF('Bitácoras Anteriores'!$BH$324,FC165,'Bitácoras Anteriores'!$CJ$368)+SUMIF('Bitácoras Anteriores'!$DF$6,FC165,'Bitácoras Anteriores'!$EH$50)+SUMIF('Bitácoras Anteriores'!$DF$59,$K$6,'Bitácoras Anteriores'!$EH$103)+SUMIF('Bitácoras Anteriores'!$DF$112,FC165,'Bitácoras Anteriores'!$EH$156)+SUMIF('Bitácoras Anteriores'!$DF$165,FC165,'Bitácoras Anteriores'!$EH$209)+SUMIF('Bitácoras Anteriores'!$DF$218,FC165,'Bitácoras Anteriores'!$EH$262)+SUMIF('Bitácoras Anteriores'!$DF$271,FC165,'Bitácoras Anteriores'!$EH$315)+SUMIF('Bitácoras Anteriores'!$DF$324,FC165,'Bitácoras Anteriores'!$EH$368)+SUMIF('Bitácoras Anteriores'!$FC$6,FC165,'Bitácoras Anteriores'!$GE$50)+SUMIF('Bitácoras Anteriores'!$FC$59,$K$6,'Bitácoras Anteriores'!$GE$103)+SUMIF('Bitácoras Anteriores'!$FC$112,FC165,'Bitácoras Anteriores'!$GE$156)+SUMIF('Bitácoras Anteriores'!$FC$165,FC165,'Bitácoras Anteriores'!$GE$209)+SUMIF('Bitácoras Anteriores'!$FC$218,FC165,'Bitácoras Anteriores'!$GE$262)+SUMIF('Bitácoras Anteriores'!$FC$271,FC165,'Bitácoras Anteriores'!$GE$315)+SUMIF('Bitácoras Anteriores'!$FC$324,FC165,'Bitácoras Anteriores'!$GE$368)</f>
        <v>0</v>
      </c>
      <c r="GF169" s="849"/>
      <c r="GG169" s="849"/>
      <c r="GH169" s="850"/>
      <c r="GI169" s="854">
        <f>SUMIF('Bitácoras Anteriores'!$K$6,FC165,'Bitácoras Anteriores'!$AQ$50)+SUMIF('Bitácoras Anteriores'!$K$59,$K$6,'Bitácoras Anteriores'!$AQ$103)+SUMIF('Bitácoras Anteriores'!$K$112,FC165,'Bitácoras Anteriores'!$AQ$156)+SUMIF('Bitácoras Anteriores'!$K$165,FC165,'Bitácoras Anteriores'!$AQ$209)+SUMIF('Bitácoras Anteriores'!$K$218,FC165,'Bitácoras Anteriores'!$AQ$262)+SUMIF('Bitácoras Anteriores'!$K$271,FC165,'Bitácoras Anteriores'!$AQ$315)+SUMIF('Bitácoras Anteriores'!$K$324,FC165,'Bitácoras Anteriores'!$AQ$368)+SUMIF('Bitácoras Anteriores'!$BH$6,FC165,'Bitácoras Anteriores'!$CN$50)+SUMIF('Bitácoras Anteriores'!$BH$59,$K$6,'Bitácoras Anteriores'!$CN$103)+SUMIF('Bitácoras Anteriores'!$BH$112,FC165,'Bitácoras Anteriores'!$CN$156)+SUMIF('Bitácoras Anteriores'!$BH$165,FC165,'Bitácoras Anteriores'!$CN$209)+SUMIF('Bitácoras Anteriores'!$BH$218,FC165,'Bitácoras Anteriores'!$CN$262)+SUMIF('Bitácoras Anteriores'!$BH$271,FC165,'Bitácoras Anteriores'!$CN$315)+SUMIF('Bitácoras Anteriores'!$BH$324,FC165,'Bitácoras Anteriores'!$CN$368)+SUMIF('Bitácoras Anteriores'!$DF$6,FC165,'Bitácoras Anteriores'!$EL$50)+SUMIF('Bitácoras Anteriores'!$DF$59,$K$6,'Bitácoras Anteriores'!$EL$103)+SUMIF('Bitácoras Anteriores'!$DF$112,FC165,'Bitácoras Anteriores'!$EL$156)+SUMIF('Bitácoras Anteriores'!$DF$165,FC165,'Bitácoras Anteriores'!$EL$209)+SUMIF('Bitácoras Anteriores'!$DF$218,FC165,'Bitácoras Anteriores'!$EL$262)+SUMIF('Bitácoras Anteriores'!$DF$271,FC165,'Bitácoras Anteriores'!$EL$315)+SUMIF('Bitácoras Anteriores'!$DF$324,FC165,'Bitácoras Anteriores'!$EL$368)+SUMIF('Bitácoras Anteriores'!$FC$6,FC165,'Bitácoras Anteriores'!$GI$50)+SUMIF('Bitácoras Anteriores'!$FC$59,$K$6,'Bitácoras Anteriores'!$GI$103)+SUMIF('Bitácoras Anteriores'!$FC$112,FC165,'Bitácoras Anteriores'!$GI$156)+SUMIF('Bitácoras Anteriores'!$FC$165,FC165,'Bitácoras Anteriores'!$GI$209)+SUMIF('Bitácoras Anteriores'!$FC$218,FC165,'Bitácoras Anteriores'!$GI$262)+SUMIF('Bitácoras Anteriores'!$FC$271,FC165,'Bitácoras Anteriores'!$GI$315)+SUMIF('Bitácoras Anteriores'!$FC$324,FC165,'Bitácoras Anteriores'!$GI$368)</f>
        <v>0</v>
      </c>
      <c r="GJ169" s="855"/>
      <c r="GK169" s="856"/>
      <c r="GL169" s="854">
        <f>SUMIF('Bitácoras Anteriores'!$K$6,FC165,'Bitácoras Anteriores'!$AT$50)+SUMIF('Bitácoras Anteriores'!$K$59,$K$6,'Bitácoras Anteriores'!$AT$103)+SUMIF('Bitácoras Anteriores'!$K$112,FC165,'Bitácoras Anteriores'!$AT$156)+SUMIF('Bitácoras Anteriores'!$K$165,FC165,'Bitácoras Anteriores'!$AT$209)+SUMIF('Bitácoras Anteriores'!$K$218,FC165,'Bitácoras Anteriores'!$AT$262)+SUMIF('Bitácoras Anteriores'!$K$271,FC165,'Bitácoras Anteriores'!$AT$315)+SUMIF('Bitácoras Anteriores'!$K$324,FC165,'Bitácoras Anteriores'!$AT$368)+SUMIF('Bitácoras Anteriores'!$BH$6,FC165,'Bitácoras Anteriores'!$CQ$50)+SUMIF('Bitácoras Anteriores'!$BH$59,$K$6,'Bitácoras Anteriores'!$CQ$103)+SUMIF('Bitácoras Anteriores'!$BH$112,FC165,'Bitácoras Anteriores'!$CQ$156)+SUMIF('Bitácoras Anteriores'!$BH$165,FC165,'Bitácoras Anteriores'!$CQ$209)+SUMIF('Bitácoras Anteriores'!$BH$218,FC165,'Bitácoras Anteriores'!$CQ$262)+SUMIF('Bitácoras Anteriores'!$BH$271,FC165,'Bitácoras Anteriores'!$CQ$315)+SUMIF('Bitácoras Anteriores'!$BH$324,FC165,'Bitácoras Anteriores'!$CQ$368)+SUMIF('Bitácoras Anteriores'!$DF$6,FC165,'Bitácoras Anteriores'!$EO$50)+SUMIF('Bitácoras Anteriores'!$DF$59,$K$6,'Bitácoras Anteriores'!$EO$103)+SUMIF('Bitácoras Anteriores'!$DF$112,FC165,'Bitácoras Anteriores'!$EO$156)+SUMIF('Bitácoras Anteriores'!$DF$165,FC165,'Bitácoras Anteriores'!$EO$209)+SUMIF('Bitácoras Anteriores'!$DF$218,FC165,'Bitácoras Anteriores'!$EO$262)+SUMIF('Bitácoras Anteriores'!$DF$271,FC165,'Bitácoras Anteriores'!$EO$315)+SUMIF('Bitácoras Anteriores'!$DF$324,FC165,'Bitácoras Anteriores'!$EO$368)+SUMIF('Bitácoras Anteriores'!$FC$6,FC165,'Bitácoras Anteriores'!$GL$50)+SUMIF('Bitácoras Anteriores'!$FC$59,$K$6,'Bitácoras Anteriores'!$GL$103)+SUMIF('Bitácoras Anteriores'!$FC$112,FC165,'Bitácoras Anteriores'!$GL$156)+SUMIF('Bitácoras Anteriores'!$FC$165,FC165,'Bitácoras Anteriores'!$GL$209)+SUMIF('Bitácoras Anteriores'!$FC$218,FC165,'Bitácoras Anteriores'!$GL$262)+SUMIF('Bitácoras Anteriores'!$FC$271,FC165,'Bitácoras Anteriores'!$GL$315)+SUMIF('Bitácoras Anteriores'!$FC$324,FC165,'Bitácoras Anteriores'!$GL$368)</f>
        <v>0</v>
      </c>
      <c r="GM169" s="855"/>
      <c r="GN169" s="860"/>
      <c r="GO169" s="1200"/>
    </row>
    <row r="170" spans="1:197" ht="8.25" customHeight="1" thickBot="1" x14ac:dyDescent="0.3">
      <c r="A170" s="171"/>
      <c r="B170" s="841"/>
      <c r="C170" s="842"/>
      <c r="D170" s="842"/>
      <c r="E170" s="842"/>
      <c r="F170" s="842"/>
      <c r="G170" s="842"/>
      <c r="H170" s="842"/>
      <c r="I170" s="842"/>
      <c r="J170" s="842"/>
      <c r="K170" s="842"/>
      <c r="L170" s="843"/>
      <c r="M170" s="14"/>
      <c r="N170" s="841"/>
      <c r="O170" s="842"/>
      <c r="P170" s="842"/>
      <c r="Q170" s="842"/>
      <c r="R170" s="842"/>
      <c r="S170" s="842"/>
      <c r="T170" s="842"/>
      <c r="U170" s="842"/>
      <c r="V170" s="842"/>
      <c r="W170" s="842"/>
      <c r="X170" s="843"/>
      <c r="Y170" s="15"/>
      <c r="Z170" s="846"/>
      <c r="AA170" s="847"/>
      <c r="AB170" s="847"/>
      <c r="AC170" s="847"/>
      <c r="AD170" s="847"/>
      <c r="AE170" s="851"/>
      <c r="AF170" s="852"/>
      <c r="AG170" s="852"/>
      <c r="AH170" s="853"/>
      <c r="AI170" s="851"/>
      <c r="AJ170" s="852"/>
      <c r="AK170" s="852"/>
      <c r="AL170" s="853"/>
      <c r="AM170" s="851"/>
      <c r="AN170" s="852"/>
      <c r="AO170" s="852"/>
      <c r="AP170" s="853"/>
      <c r="AQ170" s="857"/>
      <c r="AR170" s="858"/>
      <c r="AS170" s="859"/>
      <c r="AT170" s="857"/>
      <c r="AU170" s="858"/>
      <c r="AV170" s="858"/>
      <c r="AW170" s="1200"/>
      <c r="AX170" s="171"/>
      <c r="AY170" s="841"/>
      <c r="AZ170" s="842"/>
      <c r="BA170" s="842"/>
      <c r="BB170" s="842"/>
      <c r="BC170" s="842"/>
      <c r="BD170" s="842"/>
      <c r="BE170" s="842"/>
      <c r="BF170" s="842"/>
      <c r="BG170" s="842"/>
      <c r="BH170" s="842"/>
      <c r="BI170" s="843"/>
      <c r="BJ170" s="14"/>
      <c r="BK170" s="841"/>
      <c r="BL170" s="842"/>
      <c r="BM170" s="842"/>
      <c r="BN170" s="842"/>
      <c r="BO170" s="842"/>
      <c r="BP170" s="842"/>
      <c r="BQ170" s="842"/>
      <c r="BR170" s="842"/>
      <c r="BS170" s="842"/>
      <c r="BT170" s="842"/>
      <c r="BU170" s="843"/>
      <c r="BV170" s="15"/>
      <c r="BW170" s="846"/>
      <c r="BX170" s="847"/>
      <c r="BY170" s="847"/>
      <c r="BZ170" s="847"/>
      <c r="CA170" s="847"/>
      <c r="CB170" s="851"/>
      <c r="CC170" s="852"/>
      <c r="CD170" s="852"/>
      <c r="CE170" s="853"/>
      <c r="CF170" s="851"/>
      <c r="CG170" s="852"/>
      <c r="CH170" s="852"/>
      <c r="CI170" s="853"/>
      <c r="CJ170" s="851"/>
      <c r="CK170" s="852"/>
      <c r="CL170" s="852"/>
      <c r="CM170" s="853"/>
      <c r="CN170" s="857"/>
      <c r="CO170" s="858"/>
      <c r="CP170" s="859"/>
      <c r="CQ170" s="857"/>
      <c r="CR170" s="858"/>
      <c r="CS170" s="861"/>
      <c r="CT170" s="1200"/>
      <c r="CU170" s="1199"/>
      <c r="CV170" s="171"/>
      <c r="CW170" s="841"/>
      <c r="CX170" s="842"/>
      <c r="CY170" s="842"/>
      <c r="CZ170" s="842"/>
      <c r="DA170" s="842"/>
      <c r="DB170" s="842"/>
      <c r="DC170" s="842"/>
      <c r="DD170" s="842"/>
      <c r="DE170" s="842"/>
      <c r="DF170" s="842"/>
      <c r="DG170" s="843"/>
      <c r="DH170" s="14"/>
      <c r="DI170" s="841"/>
      <c r="DJ170" s="842"/>
      <c r="DK170" s="842"/>
      <c r="DL170" s="842"/>
      <c r="DM170" s="842"/>
      <c r="DN170" s="842"/>
      <c r="DO170" s="842"/>
      <c r="DP170" s="842"/>
      <c r="DQ170" s="842"/>
      <c r="DR170" s="842"/>
      <c r="DS170" s="843"/>
      <c r="DT170" s="15"/>
      <c r="DU170" s="846"/>
      <c r="DV170" s="847"/>
      <c r="DW170" s="847"/>
      <c r="DX170" s="847"/>
      <c r="DY170" s="847"/>
      <c r="DZ170" s="851"/>
      <c r="EA170" s="852"/>
      <c r="EB170" s="852"/>
      <c r="EC170" s="853"/>
      <c r="ED170" s="851"/>
      <c r="EE170" s="852"/>
      <c r="EF170" s="852"/>
      <c r="EG170" s="853"/>
      <c r="EH170" s="851"/>
      <c r="EI170" s="852"/>
      <c r="EJ170" s="852"/>
      <c r="EK170" s="853"/>
      <c r="EL170" s="857"/>
      <c r="EM170" s="858"/>
      <c r="EN170" s="859"/>
      <c r="EO170" s="857"/>
      <c r="EP170" s="858"/>
      <c r="EQ170" s="858"/>
      <c r="ER170" s="1200"/>
      <c r="ES170" s="171"/>
      <c r="ET170" s="841"/>
      <c r="EU170" s="842"/>
      <c r="EV170" s="842"/>
      <c r="EW170" s="842"/>
      <c r="EX170" s="842"/>
      <c r="EY170" s="842"/>
      <c r="EZ170" s="842"/>
      <c r="FA170" s="842"/>
      <c r="FB170" s="842"/>
      <c r="FC170" s="842"/>
      <c r="FD170" s="843"/>
      <c r="FE170" s="14"/>
      <c r="FF170" s="841"/>
      <c r="FG170" s="842"/>
      <c r="FH170" s="842"/>
      <c r="FI170" s="842"/>
      <c r="FJ170" s="842"/>
      <c r="FK170" s="842"/>
      <c r="FL170" s="842"/>
      <c r="FM170" s="842"/>
      <c r="FN170" s="842"/>
      <c r="FO170" s="842"/>
      <c r="FP170" s="843"/>
      <c r="FQ170" s="15"/>
      <c r="FR170" s="846"/>
      <c r="FS170" s="847"/>
      <c r="FT170" s="847"/>
      <c r="FU170" s="847"/>
      <c r="FV170" s="847"/>
      <c r="FW170" s="851"/>
      <c r="FX170" s="852"/>
      <c r="FY170" s="852"/>
      <c r="FZ170" s="853"/>
      <c r="GA170" s="851"/>
      <c r="GB170" s="852"/>
      <c r="GC170" s="852"/>
      <c r="GD170" s="853"/>
      <c r="GE170" s="851"/>
      <c r="GF170" s="852"/>
      <c r="GG170" s="852"/>
      <c r="GH170" s="853"/>
      <c r="GI170" s="857"/>
      <c r="GJ170" s="858"/>
      <c r="GK170" s="859"/>
      <c r="GL170" s="857"/>
      <c r="GM170" s="858"/>
      <c r="GN170" s="861"/>
      <c r="GO170" s="1200"/>
    </row>
    <row r="171" spans="1:197" ht="8.25" customHeight="1" thickTop="1" x14ac:dyDescent="0.25">
      <c r="A171" s="171"/>
      <c r="B171" s="832">
        <f>SUMIF('Resumen Anual'!$FE$622,K165,'Resumen Anual'!$EV$631)+SUMIF('Resumen Anual'!$DH$622,K165,'Resumen Anual'!$CY$631)+SUMIF('Resumen Anual'!$BI$622,K165,'Resumen Anual'!$AZ$631)+SUMIF('Resumen Anual'!$L$622,K165,'Resumen Anual'!$C$631)+SUMIF('Resumen Anual'!$FE$566,K165,'Resumen Anual'!$EV$575)+SUMIF('Resumen Anual'!$DH$566,K165,'Resumen Anual'!$CY$575)+SUMIF('Resumen Anual'!$BI$566,K165,'Resumen Anual'!$AZ$575)+SUMIF('Resumen Anual'!$L$566,K165,'Resumen Anual'!$C$575)+SUMIF('Resumen Anual'!$FE$510,K165,'Resumen Anual'!$EV$519)+SUMIF('Resumen Anual'!$DH$510,K165,'Resumen Anual'!$CY$519)+SUMIF('Resumen Anual'!$BI$510,K165,'Resumen Anual'!$AZ$519)+SUMIF('Resumen Anual'!$L$510,K165,'Resumen Anual'!$C$519)+SUMIF('Resumen Anual'!$FE$454,K165,'Resumen Anual'!$EV$463)+SUMIF('Resumen Anual'!$DH$454,K165,'Resumen Anual'!$CY$463)+SUMIF('Resumen Anual'!$BI$454,K165,'Resumen Anual'!$AZ$463)+SUMIF('Resumen Anual'!$L$454,K165,'Resumen Anual'!$C$463)+SUMIF('Resumen Anual'!$FE$398,K165,'Resumen Anual'!$EV$407)+SUMIF('Resumen Anual'!$DH$398,K165,'Resumen Anual'!$CY$407)+SUMIF('Resumen Anual'!$BI$398,K165,'Resumen Anual'!$AZ$407)+SUMIF('Resumen Anual'!$L$398,K165,'Resumen Anual'!$C$407)+SUMIF('Resumen Anual'!$FE$342,K165,'Resumen Anual'!$EV$351)+SUMIF('Resumen Anual'!$DH$342,K165,'Resumen Anual'!$CY$351)+SUMIF('Resumen Anual'!$BI$342,K165,'Resumen Anual'!$AZ$351)+SUMIF('Resumen Anual'!$L$342,K165,'Resumen Anual'!$C$351)+SUMIF('Resumen Anual'!$FE$286,K165,'Resumen Anual'!$EV$295)+SUMIF('Resumen Anual'!$DH$286,K165,'Resumen Anual'!$CY$295)+SUMIF('Resumen Anual'!$BI$286,K165,'Resumen Anual'!$AZ$295)+SUMIF('Resumen Anual'!$L$286,K165,'Resumen Anual'!$C$295)+SUMIF('Resumen Anual'!$FE$230,K165,'Resumen Anual'!$EV$239)+SUMIF('Resumen Anual'!$DH$230,K165,'Resumen Anual'!$CY$239)+SUMIF('Resumen Anual'!$BI$230,K165,'Resumen Anual'!$AZ$239)+SUMIF('Resumen Anual'!$L$230,K165,'Resumen Anual'!$C$239)+SUMIF('Resumen Anual'!$FE$174,K165,'Resumen Anual'!$EV$183)+SUMIF('Resumen Anual'!$DH$174,K165,'Resumen Anual'!$CY$183)+SUMIF('Resumen Anual'!$BI$174,K165,'Resumen Anual'!$AZ$183)+SUMIF('Resumen Anual'!$L$174,K165,'Resumen Anual'!$C$183)+SUMIF('Resumen Anual'!$FE$118,K165,'Resumen Anual'!$EV$127)+SUMIF('Resumen Anual'!$DH$118,K165,'Resumen Anual'!$CY$127)+SUMIF('Resumen Anual'!$BI$118,K165,'Resumen Anual'!$AZ$127)+SUMIF('Resumen Anual'!$L$118,K165,'Resumen Anual'!$C$127)+SUMIF('Resumen Anual'!$FE$62,K165,'Resumen Anual'!$EV$71)+SUMIF('Resumen Anual'!$DH$62,K165,'Resumen Anual'!$CY$71)+SUMIF('Resumen Anual'!$BI$62,K165,'Resumen Anual'!$AZ$71)+SUMIF('Resumen Anual'!$L$62,K165,'Resumen Anual'!$C$71)+SUMIF('Resumen Anual'!$FE$6,K165,'Resumen Anual'!$EV$15)+SUMIF('Resumen Anual'!$DH$6,K165,'Resumen Anual'!$CY$15)+SUMIF('Resumen Anual'!$BI$6,K165,'Resumen Anual'!$AZ$15)+SUMIF('Resumen Anual'!$L$6,K165,'Resumen Anual'!$C$15)+SUMIF('Bitácoras Anteriores'!$K$6,K165,'Bitácoras Anteriores'!$B$12)+SUMIF('Bitácoras Anteriores'!$K$59,$K$6,'Bitácoras Anteriores'!$B$65)+SUMIF('Bitácoras Anteriores'!$K$112,K165,'Bitácoras Anteriores'!$B$118)+SUMIF('Bitácoras Anteriores'!$K$165,K165,'Bitácoras Anteriores'!$B$171)+SUMIF('Bitácoras Anteriores'!$K$218,K165,'Bitácoras Anteriores'!$B$224)+SUMIF('Bitácoras Anteriores'!$K$271,K165,'Bitácoras Anteriores'!$B$277)+SUMIF('Bitácoras Anteriores'!$K$324,K165,'Bitácoras Anteriores'!$B$330)+SUMIF('Bitácoras Anteriores'!$BH$6,K165,'Bitácoras Anteriores'!$AY$12)+SUMIF('Bitácoras Anteriores'!$BH$59,$K$6,'Bitácoras Anteriores'!$AY$65)+SUMIF('Bitácoras Anteriores'!$BH$112,K165,'Bitácoras Anteriores'!$AY$118)+SUMIF('Bitácoras Anteriores'!$BH$165,K165,'Bitácoras Anteriores'!$AY$171)+SUMIF('Bitácoras Anteriores'!$BH$218,K165,'Bitácoras Anteriores'!$AY$224)+SUMIF('Bitácoras Anteriores'!$BH$271,K165,'Bitácoras Anteriores'!$AY$277)+SUMIF('Bitácoras Anteriores'!$BH$324,K165,'Bitácoras Anteriores'!$AY$330)+SUMIF('Bitácoras Anteriores'!$DF$6,K165,'Bitácoras Anteriores'!$CW$12)+SUMIF('Bitácoras Anteriores'!$DF$59,$K$6,'Bitácoras Anteriores'!$CW$65)+SUMIF('Bitácoras Anteriores'!$DF$112,K165,'Bitácoras Anteriores'!$CW$118)+SUMIF('Bitácoras Anteriores'!$DF$165,K165,'Bitácoras Anteriores'!$CW$171)+SUMIF('Bitácoras Anteriores'!$DF$218,K165,'Bitácoras Anteriores'!$CW$224)+SUMIF('Bitácoras Anteriores'!$DF$271,K165,'Bitácoras Anteriores'!$CW$277)+SUMIF('Bitácoras Anteriores'!$DF$324,K165,'Bitácoras Anteriores'!$CW$330)+SUMIF('Bitácoras Anteriores'!$FC$6,K165,'Bitácoras Anteriores'!$ET$12)+SUMIF('Bitácoras Anteriores'!$FC$59,$K$6,'Bitácoras Anteriores'!$ET$65)+SUMIF('Bitácoras Anteriores'!$FC$112,K165,'Bitácoras Anteriores'!$ET$118)+SUMIF('Bitácoras Anteriores'!$FC$165,K165,'Bitácoras Anteriores'!$ET$171)+SUMIF('Bitácoras Anteriores'!$FC$218,K165,'Bitácoras Anteriores'!$ET$224)+SUMIF('Bitácoras Anteriores'!$FC$271,K165,'Bitácoras Anteriores'!$ET$277)+SUMIF('Bitácoras Anteriores'!$FC$324,K165,'Bitácoras Anteriores'!$ET$330)</f>
        <v>0</v>
      </c>
      <c r="C171" s="833"/>
      <c r="D171" s="833"/>
      <c r="E171" s="833"/>
      <c r="F171" s="833"/>
      <c r="G171" s="833"/>
      <c r="H171" s="833"/>
      <c r="I171" s="833"/>
      <c r="J171" s="833"/>
      <c r="K171" s="833"/>
      <c r="L171" s="834"/>
      <c r="M171" s="14"/>
      <c r="N171" s="821" t="str">
        <f>IFERROR(B171/I173,"")</f>
        <v/>
      </c>
      <c r="O171" s="822"/>
      <c r="P171" s="822"/>
      <c r="Q171" s="822"/>
      <c r="R171" s="822"/>
      <c r="S171" s="822"/>
      <c r="T171" s="822"/>
      <c r="U171" s="822"/>
      <c r="V171" s="822"/>
      <c r="W171" s="822"/>
      <c r="X171" s="823"/>
      <c r="Y171" s="15"/>
      <c r="Z171" s="828">
        <v>2022</v>
      </c>
      <c r="AA171" s="829"/>
      <c r="AB171" s="829"/>
      <c r="AC171" s="829"/>
      <c r="AD171" s="829"/>
      <c r="AE171" s="1214">
        <f>SUMIFS('Resumen Anual'!$AF$54,Z171,'Resumen Anual'!$V$9,K165,'Resumen Anual'!$L$6)+SUMIFS('Resumen Anual'!$AF$112,Z171,'Resumen Anual'!$V$9,K165,'Resumen Anual'!$L$64)+SUMIFS('Resumen Anual'!$AF$170,Z171,'Resumen Anual'!$V$9,K165,'Resumen Anual'!$L$122)+SUMIFS('Resumen Anual'!$AF$228,Z171,'Resumen Anual'!$V$9,K165,'Resumen Anual'!$L$180)+SUMIFS('Resumen Anual'!$AF$286,Z171,'Resumen Anual'!$V$9,K165,'Resumen Anual'!$L$238)+SUMIFS('Resumen Anual'!$AF$344,Z171,'Resumen Anual'!$V$9,K165,'Resumen Anual'!$L$296)+SUMIFS('Resumen Anual'!$AF$402,Z171,'Resumen Anual'!$V$9,K165,'Resumen Anual'!$L$354)+SUMIFS('Resumen Anual'!$AF$460,Z171,'Resumen Anual'!$V$9,K165,'Resumen Anual'!$L$412)+SUMIFS('Resumen Anual'!$AF$518,Z171,'Resumen Anual'!$V$9,K165,'Resumen Anual'!$L$470)+SUMIFS('Resumen Anual'!$AF$576,Z171,'Resumen Anual'!$V$9,K165,'Resumen Anual'!$L$528)+SUMIFS('Resumen Anual'!$AF$634,Z171,'Resumen Anual'!$V$9,K165,'Resumen Anual'!$L$586)+SUMIFS('Resumen Anual'!$AF$692,Z171,'Resumen Anual'!$V$9,K165,'Resumen Anual'!$L$644)+SUMIFS('Resumen Anual'!$CC$54,Z171,'Resumen Anual'!$V$9,K165,'Resumen Anual'!$BI$6)+SUMIFS('Resumen Anual'!$CC$112,Z171,'Resumen Anual'!$V$9,K165,'Resumen Anual'!$BI$64)+SUMIFS('Resumen Anual'!$CC$170,Z171,'Resumen Anual'!$V$9,K165,'Resumen Anual'!$BI$122)+SUMIFS('Resumen Anual'!$CC$228,Z171,'Resumen Anual'!$V$9,K165,'Resumen Anual'!$BI$180)+SUMIFS('Resumen Anual'!$CC$286,Z171,'Resumen Anual'!$V$9,K165,'Resumen Anual'!$BI$238)+SUMIFS('Resumen Anual'!$CC$344,Z171,'Resumen Anual'!$V$9,K165,'Resumen Anual'!$BI$296)+SUMIFS('Resumen Anual'!$CC$402,Z171,'Resumen Anual'!$V$9,K165,'Resumen Anual'!$BI$354)+SUMIFS('Resumen Anual'!$CC$460,Z171,'Resumen Anual'!$V$9,K165,'Resumen Anual'!$BI$412)+SUMIFS('Resumen Anual'!$CC$518,Z171,'Resumen Anual'!$V$9,K165,'Resumen Anual'!$BI$470)+SUMIFS('Resumen Anual'!$CC$576,Z171,'Resumen Anual'!$V$9,K165,'Resumen Anual'!$BI$528)+SUMIFS('Resumen Anual'!$CC$634,Z171,'Resumen Anual'!$V$9,K165,'Resumen Anual'!$BI$586)+SUMIFS('Resumen Anual'!$CC$692,Z171,'Resumen Anual'!$V$9,K165,'Resumen Anual'!$BI$644)+SUMIFS('Resumen Anual'!$EB$54,Z171,'Resumen Anual'!$V$9,K165,'Resumen Anual'!$DH$6)+SUMIFS('Resumen Anual'!$EB$112,Z171,'Resumen Anual'!$V$9,K165,'Resumen Anual'!$DH$64)+SUMIFS('Resumen Anual'!$EB$170,Z171,'Resumen Anual'!$V$9,K165,'Resumen Anual'!$DH$122)+SUMIFS('Resumen Anual'!$EB$228,Z171,'Resumen Anual'!$V$9,K165,'Resumen Anual'!$DH$180)+SUMIFS('Resumen Anual'!$EB$286,Z171,'Resumen Anual'!$V$9,K165,'Resumen Anual'!$DH$238)+SUMIFS('Resumen Anual'!$EB$344,Z171,'Resumen Anual'!$V$9,K165,'Resumen Anual'!$DH$296)+SUMIFS('Resumen Anual'!$EB$402,Z171,'Resumen Anual'!$V$9,K165,'Resumen Anual'!$DH$354)+SUMIFS('Resumen Anual'!$EB$460,Z171,'Resumen Anual'!$V$9,K165,'Resumen Anual'!$DH$412)+SUMIFS('Resumen Anual'!$EB$518,Z171,'Resumen Anual'!$V$9,K165,'Resumen Anual'!$DH$470)+SUMIFS('Resumen Anual'!$EB$576,Z171,'Resumen Anual'!$V$9,K165,'Resumen Anual'!$DH$528)+SUMIFS('Resumen Anual'!$EB$634,Z171,'Resumen Anual'!$V$9,K165,'Resumen Anual'!$DH$586)+SUMIFS('Resumen Anual'!$EB$692,Z171,'Resumen Anual'!$V$9,K165,'Resumen Anual'!$DH$644)+SUMIFS('Resumen Anual'!$FY$54,Z171,'Resumen Anual'!$V$9,K165,'Resumen Anual'!$FE$6)+SUMIFS('Resumen Anual'!$FY$112,Z171,'Resumen Anual'!$V$9,K165,'Resumen Anual'!$FE$64)+SUMIFS('Resumen Anual'!$FY$170,Z171,'Resumen Anual'!$V$9,K165,'Resumen Anual'!$FE$122)+SUMIFS('Resumen Anual'!$FY$228,Z171,'Resumen Anual'!$V$9,K165,'Resumen Anual'!$FE$180)+SUMIFS('Resumen Anual'!$FY$286,Z171,'Resumen Anual'!$V$9,K165,'Resumen Anual'!$FE$238)+SUMIFS('Resumen Anual'!$FY$344,Z171,'Resumen Anual'!$V$9,K165,'Resumen Anual'!$FE$296)+SUMIFS('Resumen Anual'!$FY$402,Z171,'Resumen Anual'!$V$9,K165,'Resumen Anual'!$FE$354)+SUMIFS('Resumen Anual'!$FY$460,Z171,'Resumen Anual'!$V$9,K165,'Resumen Anual'!$FE$412)+SUMIFS('Resumen Anual'!$FY$518,Z171,'Resumen Anual'!$V$9,K165,'Resumen Anual'!$FE$470)+SUMIFS('Resumen Anual'!$FY$576,Z171,'Resumen Anual'!$V$9,K165,'Resumen Anual'!$FE$528)+SUMIFS('Resumen Anual'!$FY$634,Z171,'Resumen Anual'!$V$9,K165,'Resumen Anual'!$FE$586)+SUMIFS('Resumen Anual'!$FY$692,Z171,'Resumen Anual'!$V$9,K165,'Resumen Anual'!$FE$644)</f>
        <v>0</v>
      </c>
      <c r="AF171" s="770"/>
      <c r="AG171" s="770"/>
      <c r="AH171" s="770"/>
      <c r="AI171" s="770">
        <f>SUMIFS('Resumen Anual'!$AJ$54,Z171,'Resumen Anual'!$V$9,K165,'Resumen Anual'!$L$6)+SUMIFS('Resumen Anual'!$AJ$112,Z171,'Resumen Anual'!$V$9,K165,'Resumen Anual'!$L$64)+SUMIFS('Resumen Anual'!$AJ$170,Z171,'Resumen Anual'!$V$9,K165,'Resumen Anual'!$L$122)+SUMIFS('Resumen Anual'!$AJ$228,Z171,'Resumen Anual'!$V$9,K165,'Resumen Anual'!$L$180)+SUMIFS('Resumen Anual'!$AJ$286,Z171,'Resumen Anual'!$V$9,K165,'Resumen Anual'!$L$238)+SUMIFS('Resumen Anual'!$AJ$344,Z171,'Resumen Anual'!$V$9,K165,'Resumen Anual'!$L$296)+SUMIFS('Resumen Anual'!$AJ$402,Z171,'Resumen Anual'!$V$9,K165,'Resumen Anual'!$L$354)+SUMIFS('Resumen Anual'!$AJ$460,Z171,'Resumen Anual'!$V$9,K165,'Resumen Anual'!$L$412)+SUMIFS('Resumen Anual'!$AJ$518,Z171,'Resumen Anual'!$V$9,K165,'Resumen Anual'!$L$470)+SUMIFS('Resumen Anual'!$AJ$576,Z171,'Resumen Anual'!$V$9,K165,'Resumen Anual'!$L$528)+SUMIFS('Resumen Anual'!$AJ$634,Z171,'Resumen Anual'!$V$9,K165,'Resumen Anual'!$L$586)+SUMIFS('Resumen Anual'!$AJ$692,Z171,'Resumen Anual'!$V$9,K165,'Resumen Anual'!$L$644)+SUMIFS('Resumen Anual'!$CG$54,Z171,'Resumen Anual'!$V$9,K165,'Resumen Anual'!$BI$6)+SUMIFS('Resumen Anual'!$CG$112,Z171,'Resumen Anual'!$V$9,K165,'Resumen Anual'!$BI$64)+SUMIFS('Resumen Anual'!$CG$170,Z171,'Resumen Anual'!$V$9,K165,'Resumen Anual'!$BI$122)+SUMIFS('Resumen Anual'!$CG$228,Z171,'Resumen Anual'!$V$9,K165,'Resumen Anual'!$BI$180)+SUMIFS('Resumen Anual'!$CG$286,Z171,'Resumen Anual'!$V$9,K165,'Resumen Anual'!$BI$238)+SUMIFS('Resumen Anual'!$CG$344,Z171,'Resumen Anual'!$V$9,K165,'Resumen Anual'!$BI$296)+SUMIFS('Resumen Anual'!$CG$402,Z171,'Resumen Anual'!$V$9,K165,'Resumen Anual'!$BI$354)+SUMIFS('Resumen Anual'!$CG$460,Z171,'Resumen Anual'!$V$9,K165,'Resumen Anual'!$BI$412)+SUMIFS('Resumen Anual'!$CG$518,Z171,'Resumen Anual'!$V$9,K165,'Resumen Anual'!$BI$470)+SUMIFS('Resumen Anual'!$CG$576,Z171,'Resumen Anual'!$V$9,K165,'Resumen Anual'!$BI$528)+SUMIFS('Resumen Anual'!$CG$634,Z171,'Resumen Anual'!$V$9,K165,'Resumen Anual'!$BI$586)+SUMIFS('Resumen Anual'!$CG$692,Z171,'Resumen Anual'!$V$9,K165,'Resumen Anual'!$BI$644)+SUMIFS('Resumen Anual'!$EF$54,Z171,'Resumen Anual'!$V$9,K165,'Resumen Anual'!$DH$6)+SUMIFS('Resumen Anual'!$EF$112,Z171,'Resumen Anual'!$V$9,K165,'Resumen Anual'!$DH$64)+SUMIFS('Resumen Anual'!$EF$170,Z171,'Resumen Anual'!$V$9,K165,'Resumen Anual'!$DH$122)+SUMIFS('Resumen Anual'!$EF$228,Z171,'Resumen Anual'!$V$9,K165,'Resumen Anual'!$DH$180)+SUMIFS('Resumen Anual'!$EF$286,Z171,'Resumen Anual'!$V$9,K165,'Resumen Anual'!$DH$238)+SUMIFS('Resumen Anual'!$EF$344,Z171,'Resumen Anual'!$V$9,K165,'Resumen Anual'!$DH$296)+SUMIFS('Resumen Anual'!$EF$402,Z171,'Resumen Anual'!$V$9,K165,'Resumen Anual'!$DH$354)+SUMIFS('Resumen Anual'!$EF$460,Z171,'Resumen Anual'!$V$9,K165,'Resumen Anual'!$DH$412)+SUMIFS('Resumen Anual'!$EF$518,Z171,'Resumen Anual'!$V$9,K165,'Resumen Anual'!$DH$470)+SUMIFS('Resumen Anual'!$EF$576,Z171,'Resumen Anual'!$V$9,K165,'Resumen Anual'!$DH$528)+SUMIFS('Resumen Anual'!$EF$634,Z171,'Resumen Anual'!$V$9,K165,'Resumen Anual'!$DH$586)+SUMIFS('Resumen Anual'!$EF$692,Z171,'Resumen Anual'!$V$9,K165,'Resumen Anual'!$DH$644)+SUMIFS('Resumen Anual'!$GC$54,Z171,'Resumen Anual'!$V$9,K165,'Resumen Anual'!$FE$6)+SUMIFS('Resumen Anual'!$GC$112,Z171,'Resumen Anual'!$V$9,K165,'Resumen Anual'!$FE$64)+SUMIFS('Resumen Anual'!$GC$170,Z171,'Resumen Anual'!$V$9,K165,'Resumen Anual'!$FE$122)+SUMIFS('Resumen Anual'!$GC$228,Z171,'Resumen Anual'!$V$9,K165,'Resumen Anual'!$FE$180)+SUMIFS('Resumen Anual'!$GC$286,Z171,'Resumen Anual'!$V$9,K165,'Resumen Anual'!$FE$238)+SUMIFS('Resumen Anual'!$GC$344,Z171,'Resumen Anual'!$V$9,K165,'Resumen Anual'!$FE$296)+SUMIFS('Resumen Anual'!$GC$402,Z171,'Resumen Anual'!$V$9,K165,'Resumen Anual'!$FE$354)+SUMIFS('Resumen Anual'!$GC$460,Z171,'Resumen Anual'!$V$9,K165,'Resumen Anual'!$FE$412)+SUMIFS('Resumen Anual'!$GC$518,Z171,'Resumen Anual'!$V$9,K165,'Resumen Anual'!$FE$470)+SUMIFS('Resumen Anual'!$GC$576,Z171,'Resumen Anual'!$V$9,K165,'Resumen Anual'!$FE$528)+SUMIFS('Resumen Anual'!$GC$634,Z171,'Resumen Anual'!$V$9,K165,'Resumen Anual'!$FE$586)+SUMIFS('Resumen Anual'!$GC$692,Z171,'Resumen Anual'!$V$9,K165,'Resumen Anual'!$FE$644)</f>
        <v>0</v>
      </c>
      <c r="AJ171" s="770"/>
      <c r="AK171" s="770"/>
      <c r="AL171" s="770"/>
      <c r="AM171" s="770">
        <f>SUMIFS('Resumen Anual'!$AN$54,Z171,'Resumen Anual'!$V$9,K165,'Resumen Anual'!$L$6)+SUMIFS('Resumen Anual'!$AN$112,Z171,'Resumen Anual'!$V$9,K165,'Resumen Anual'!$L$64)+SUMIFS('Resumen Anual'!$AN$170,Z171,'Resumen Anual'!$V$9,K165,'Resumen Anual'!$L$122)+SUMIFS('Resumen Anual'!$AN$228,Z171,'Resumen Anual'!$V$9,K165,'Resumen Anual'!$L$180)+SUMIFS('Resumen Anual'!$AN$286,Z171,'Resumen Anual'!$V$9,K165,'Resumen Anual'!$L$238)+SUMIFS('Resumen Anual'!$AN$344,Z171,'Resumen Anual'!$V$9,K165,'Resumen Anual'!$L$296)+SUMIFS('Resumen Anual'!$AN$402,Z171,'Resumen Anual'!$V$9,K165,'Resumen Anual'!$L$354)+SUMIFS('Resumen Anual'!$AN$460,Z171,'Resumen Anual'!$V$9,K165,'Resumen Anual'!$L$412)+SUMIFS('Resumen Anual'!$AN$518,Z171,'Resumen Anual'!$V$9,K165,'Resumen Anual'!$L$470)+SUMIFS('Resumen Anual'!$AN$576,Z171,'Resumen Anual'!$V$9,K165,'Resumen Anual'!$L$528)+SUMIFS('Resumen Anual'!$AN$634,Z171,'Resumen Anual'!$V$9,K165,'Resumen Anual'!$L$586)+SUMIFS('Resumen Anual'!$AN$692,Z171,'Resumen Anual'!$V$9,K165,'Resumen Anual'!$L$644)+SUMIFS('Resumen Anual'!$CK$54,Z171,'Resumen Anual'!$V$9,K165,'Resumen Anual'!$BI$6)+SUMIFS('Resumen Anual'!$CK$112,Z171,'Resumen Anual'!$V$9,K165,'Resumen Anual'!$BI$64)+SUMIFS('Resumen Anual'!$CK$170,Z171,'Resumen Anual'!$V$9,K165,'Resumen Anual'!$BI$122)+SUMIFS('Resumen Anual'!$CK$228,Z171,'Resumen Anual'!$V$9,K165,'Resumen Anual'!$BI$180)+SUMIFS('Resumen Anual'!$CK$286,Z171,'Resumen Anual'!$V$9,K165,'Resumen Anual'!$BI$238)+SUMIFS('Resumen Anual'!$CK$344,Z171,'Resumen Anual'!$V$9,K165,'Resumen Anual'!$BI$296)+SUMIFS('Resumen Anual'!$CK$402,Z171,'Resumen Anual'!$V$9,K165,'Resumen Anual'!$BI$354)+SUMIFS('Resumen Anual'!$CK$460,Z171,'Resumen Anual'!$V$9,K165,'Resumen Anual'!$BI$412)+SUMIFS('Resumen Anual'!$CK$518,Z171,'Resumen Anual'!$V$9,K165,'Resumen Anual'!$BI$470)+SUMIFS('Resumen Anual'!$CK$576,Z171,'Resumen Anual'!$V$9,K165,'Resumen Anual'!$BI$528)+SUMIFS('Resumen Anual'!$CK$634,Z171,'Resumen Anual'!$V$9,K165,'Resumen Anual'!$BI$586)+SUMIFS('Resumen Anual'!$CK$692,Z171,'Resumen Anual'!$V$9,K165,'Resumen Anual'!$BI$644)+SUMIFS('Resumen Anual'!$EJ$54,Z171,'Resumen Anual'!$V$9,K165,'Resumen Anual'!$DH$6)+SUMIFS('Resumen Anual'!$EJ$112,Z171,'Resumen Anual'!$V$9,K165,'Resumen Anual'!$DH$64)+SUMIFS('Resumen Anual'!$EJ$170,Z171,'Resumen Anual'!$V$9,K165,'Resumen Anual'!$DH$122)+SUMIFS('Resumen Anual'!$EJ$228,Z171,'Resumen Anual'!$V$9,K165,'Resumen Anual'!$DH$180)+SUMIFS('Resumen Anual'!$EJ$286,Z171,'Resumen Anual'!$V$9,K165,'Resumen Anual'!$DH$238)+SUMIFS('Resumen Anual'!$EJ$344,Z171,'Resumen Anual'!$V$9,K165,'Resumen Anual'!$DH$296)+SUMIFS('Resumen Anual'!$EJ$402,Z171,'Resumen Anual'!$V$9,K165,'Resumen Anual'!$DH$354)+SUMIFS('Resumen Anual'!$EJ$460,Z171,'Resumen Anual'!$V$9,K165,'Resumen Anual'!$DH$412)+SUMIFS('Resumen Anual'!$EJ$518,Z171,'Resumen Anual'!$V$9,K165,'Resumen Anual'!$DH$470)+SUMIFS('Resumen Anual'!$EJ$576,Z171,'Resumen Anual'!$V$9,K165,'Resumen Anual'!$DH$528)+SUMIFS('Resumen Anual'!$EJ$634,Z171,'Resumen Anual'!$V$9,K165,'Resumen Anual'!$DH$586)+SUMIFS('Resumen Anual'!$EJ$692,Z171,'Resumen Anual'!$V$9,K165,'Resumen Anual'!$DH$644)+SUMIFS('Resumen Anual'!$GG$54,Z171,'Resumen Anual'!$V$9,K165,'Resumen Anual'!$FE$6)+SUMIFS('Resumen Anual'!$GG$112,Z171,'Resumen Anual'!$V$9,K165,'Resumen Anual'!$FE$64)+SUMIFS('Resumen Anual'!$GG$170,Z171,'Resumen Anual'!$V$9,K165,'Resumen Anual'!$FE$122)+SUMIFS('Resumen Anual'!$GG$228,Z171,'Resumen Anual'!$V$9,K165,'Resumen Anual'!$FE$180)+SUMIFS('Resumen Anual'!$GG$286,Z171,'Resumen Anual'!$V$9,K165,'Resumen Anual'!$FE$238)+SUMIFS('Resumen Anual'!$GG$344,Z171,'Resumen Anual'!$V$9,K165,'Resumen Anual'!$FE$296)+SUMIFS('Resumen Anual'!$GG$402,Z171,'Resumen Anual'!$V$9,K165,'Resumen Anual'!$FE$354)+SUMIFS('Resumen Anual'!$GG$460,Z171,'Resumen Anual'!$V$9,K165,'Resumen Anual'!$FE$412)+SUMIFS('Resumen Anual'!$GG$518,Z171,'Resumen Anual'!$V$9,K165,'Resumen Anual'!$FE$470)+SUMIFS('Resumen Anual'!$GG$576,Z171,'Resumen Anual'!$V$9,K165,'Resumen Anual'!$FE$528)+SUMIFS('Resumen Anual'!$GG$634,Z171,'Resumen Anual'!$V$9,K165,'Resumen Anual'!$FE$586)+SUMIFS('Resumen Anual'!$GG$692,Z171,'Resumen Anual'!$V$9,K165,'Resumen Anual'!$FE$644)</f>
        <v>0</v>
      </c>
      <c r="AN171" s="770"/>
      <c r="AO171" s="770"/>
      <c r="AP171" s="770"/>
      <c r="AQ171" s="756">
        <f>SUMIFS('Resumen Anual'!$AR$54,Z171,'Resumen Anual'!$V$9,K165,'Resumen Anual'!$L$6)+SUMIFS('Resumen Anual'!$AR$112,Z171,'Resumen Anual'!$V$9,K165,'Resumen Anual'!$L$64)+SUMIFS('Resumen Anual'!$AR$170,Z171,'Resumen Anual'!$V$9,K165,'Resumen Anual'!$L$122)+SUMIFS('Resumen Anual'!$AR$228,Z171,'Resumen Anual'!$V$9,K165,'Resumen Anual'!$L$180)+SUMIFS('Resumen Anual'!$AR$286,Z171,'Resumen Anual'!$V$9,K165,'Resumen Anual'!$L$238)+SUMIFS('Resumen Anual'!$AR$344,Z171,'Resumen Anual'!$V$9,K165,'Resumen Anual'!$L$296)+SUMIFS('Resumen Anual'!$AR$402,Z171,'Resumen Anual'!$V$9,K165,'Resumen Anual'!$L$354)+SUMIFS('Resumen Anual'!$AR$460,Z171,'Resumen Anual'!$V$9,K165,'Resumen Anual'!$L$412)+SUMIFS('Resumen Anual'!$AR$518,Z171,'Resumen Anual'!$V$9,K165,'Resumen Anual'!$L$470)+SUMIFS('Resumen Anual'!$AR$576,Z171,'Resumen Anual'!$V$9,K165,'Resumen Anual'!$L$528)+SUMIFS('Resumen Anual'!$AR$634,Z171,'Resumen Anual'!$V$9,K165,'Resumen Anual'!$L$586)+SUMIFS('Resumen Anual'!$AR$692,Z171,'Resumen Anual'!$V$9,K165,'Resumen Anual'!$L$644)+SUMIFS('Resumen Anual'!$CO$54,Z171,'Resumen Anual'!$V$9,K165,'Resumen Anual'!$BI$6)+SUMIFS('Resumen Anual'!$CO$112,Z171,'Resumen Anual'!$V$9,K165,'Resumen Anual'!$BI$64)+SUMIFS('Resumen Anual'!$CO$170,Z171,'Resumen Anual'!$V$9,K165,'Resumen Anual'!$BI$122)+SUMIFS('Resumen Anual'!$CO$228,Z171,'Resumen Anual'!$V$9,K165,'Resumen Anual'!$BI$180)+SUMIFS('Resumen Anual'!$CO$286,Z171,'Resumen Anual'!$V$9,K165,'Resumen Anual'!$BI$238)+SUMIFS('Resumen Anual'!$CO$344,Z171,'Resumen Anual'!$V$9,K165,'Resumen Anual'!$BI$296)+SUMIFS('Resumen Anual'!$CO$402,Z171,'Resumen Anual'!$V$9,K165,'Resumen Anual'!$BI$354)+SUMIFS('Resumen Anual'!$CO$460,Z171,'Resumen Anual'!$V$9,K165,'Resumen Anual'!$BI$412)+SUMIFS('Resumen Anual'!$CO$518,Z171,'Resumen Anual'!$V$9,K165,'Resumen Anual'!$BI$470)+SUMIFS('Resumen Anual'!$CO$576,Z171,'Resumen Anual'!$V$9,K165,'Resumen Anual'!$BI$528)+SUMIFS('Resumen Anual'!$CO$634,Z171,'Resumen Anual'!$V$9,K165,'Resumen Anual'!$BI$586)+SUMIFS('Resumen Anual'!$CO$692,Z171,'Resumen Anual'!$V$9,K165,'Resumen Anual'!$BI$644)+SUMIFS('Resumen Anual'!$EN$54,Z171,'Resumen Anual'!$V$9,K165,'Resumen Anual'!$DH$6)+SUMIFS('Resumen Anual'!$EN$112,Z171,'Resumen Anual'!$V$9,K165,'Resumen Anual'!$DH$64)+SUMIFS('Resumen Anual'!$EN$170,Z171,'Resumen Anual'!$V$9,K165,'Resumen Anual'!$DH$122)+SUMIFS('Resumen Anual'!$EN$228,Z171,'Resumen Anual'!$V$9,K165,'Resumen Anual'!$DH$180)+SUMIFS('Resumen Anual'!$EN$286,Z171,'Resumen Anual'!$V$9,K165,'Resumen Anual'!$DH$238)+SUMIFS('Resumen Anual'!$EN$344,Z171,'Resumen Anual'!$V$9,K165,'Resumen Anual'!$DH$296)+SUMIFS('Resumen Anual'!$EN$402,Z171,'Resumen Anual'!$V$9,K165,'Resumen Anual'!$DH$354)+SUMIFS('Resumen Anual'!$EN$460,Z171,'Resumen Anual'!$V$9,K165,'Resumen Anual'!$DH$412)+SUMIFS('Resumen Anual'!$EN$518,Z171,'Resumen Anual'!$V$9,K165,'Resumen Anual'!$DH$470)+SUMIFS('Resumen Anual'!$EN$576,Z171,'Resumen Anual'!$V$9,K165,'Resumen Anual'!$DH$528)+SUMIFS('Resumen Anual'!$EN$634,Z171,'Resumen Anual'!$V$9,K165,'Resumen Anual'!$DH$586)+SUMIFS('Resumen Anual'!$EN$692,Z171,'Resumen Anual'!$V$9,K165,'Resumen Anual'!$DH$644)+SUMIFS('Resumen Anual'!$GK$54,Z171,'Resumen Anual'!$V$9,K165,'Resumen Anual'!$FE$6)+SUMIFS('Resumen Anual'!$GK$112,Z171,'Resumen Anual'!$V$9,K165,'Resumen Anual'!$FE$64)+SUMIFS('Resumen Anual'!$GK$170,Z171,'Resumen Anual'!$V$9,K165,'Resumen Anual'!$FE$122)+SUMIFS('Resumen Anual'!$GK$228,Z171,'Resumen Anual'!$V$9,K165,'Resumen Anual'!$FE$180)+SUMIFS('Resumen Anual'!$GK$286,Z171,'Resumen Anual'!$V$9,K165,'Resumen Anual'!$FE$238)+SUMIFS('Resumen Anual'!$GK$344,Z171,'Resumen Anual'!$V$9,K165,'Resumen Anual'!$FE$296)+SUMIFS('Resumen Anual'!$GK$402,Z171,'Resumen Anual'!$V$9,K165,'Resumen Anual'!$FE$354)+SUMIFS('Resumen Anual'!$GK$460,Z171,'Resumen Anual'!$V$9,K165,'Resumen Anual'!$FE$412)+SUMIFS('Resumen Anual'!$GK$518,Z171,'Resumen Anual'!$V$9,K165,'Resumen Anual'!$FE$470)+SUMIFS('Resumen Anual'!$GK$576,Z171,'Resumen Anual'!$V$9,K165,'Resumen Anual'!$FE$528)+SUMIFS('Resumen Anual'!$GK$634,Z171,'Resumen Anual'!$V$9,K165,'Resumen Anual'!$FE$586)+SUMIFS('Resumen Anual'!$GK$692,Z171,'Resumen Anual'!$V$9,K165,'Resumen Anual'!$FE$644)</f>
        <v>0</v>
      </c>
      <c r="AR171" s="756"/>
      <c r="AS171" s="756"/>
      <c r="AT171" s="756">
        <f>SUMIFS('Resumen Anual'!$AU$54,Z171,'Resumen Anual'!$V$9,K165,'Resumen Anual'!$L$6)+SUMIFS('Resumen Anual'!$AU$112,Z171,'Resumen Anual'!$V$9,K165,'Resumen Anual'!$L$64)+SUMIFS('Resumen Anual'!$AU$170,Z171,'Resumen Anual'!$V$9,K165,'Resumen Anual'!$L$122)+SUMIFS('Resumen Anual'!$AU$228,Z171,'Resumen Anual'!$V$9,K165,'Resumen Anual'!$L$180)+SUMIFS('Resumen Anual'!$AU$286,Z171,'Resumen Anual'!$V$9,K165,'Resumen Anual'!$L$238)+SUMIFS('Resumen Anual'!$AU$344,Z171,'Resumen Anual'!$V$9,K165,'Resumen Anual'!$L$296)+SUMIFS('Resumen Anual'!$AU$402,Z171,'Resumen Anual'!$V$9,K165,'Resumen Anual'!$L$354)+SUMIFS('Resumen Anual'!$AU$460,Z171,'Resumen Anual'!$V$9,K165,'Resumen Anual'!$L$412)+SUMIFS('Resumen Anual'!$AU$518,Z171,'Resumen Anual'!$V$9,K165,'Resumen Anual'!$L$470)+SUMIFS('Resumen Anual'!$AU$576,Z171,'Resumen Anual'!$V$9,K165,'Resumen Anual'!$L$528)+SUMIFS('Resumen Anual'!$AU$634,Z171,'Resumen Anual'!$V$9,K165,'Resumen Anual'!$L$586)+SUMIFS('Resumen Anual'!$AU$692,Z171,'Resumen Anual'!$V$9,K165,'Resumen Anual'!$L$644)+SUMIFS('Resumen Anual'!$CR$54,Z171,'Resumen Anual'!$V$9,K165,'Resumen Anual'!$BI$6)+SUMIFS('Resumen Anual'!$CR$112,Z171,'Resumen Anual'!$V$9,K165,'Resumen Anual'!$BI$64)+SUMIFS('Resumen Anual'!$CR$170,Z171,'Resumen Anual'!$V$9,K165,'Resumen Anual'!$BI$122)+SUMIFS('Resumen Anual'!$CR$228,Z171,'Resumen Anual'!$V$9,K165,'Resumen Anual'!$BI$180)+SUMIFS('Resumen Anual'!$CR$286,Z171,'Resumen Anual'!$V$9,K165,'Resumen Anual'!$BI$238)+SUMIFS('Resumen Anual'!$CR$344,Z171,'Resumen Anual'!$V$9,K165,'Resumen Anual'!$BI$296)+SUMIFS('Resumen Anual'!$CR$402,Z171,'Resumen Anual'!$V$9,K165,'Resumen Anual'!$BI$354)+SUMIFS('Resumen Anual'!$CR$460,Z171,'Resumen Anual'!$V$9,K165,'Resumen Anual'!$BI$412)+SUMIFS('Resumen Anual'!$CR$518,Z171,'Resumen Anual'!$V$9,K165,'Resumen Anual'!$BI$470)+SUMIFS('Resumen Anual'!$CR$576,Z171,'Resumen Anual'!$V$9,K165,'Resumen Anual'!$BI$528)+SUMIFS('Resumen Anual'!$CR$634,Z171,'Resumen Anual'!$V$9,K165,'Resumen Anual'!$BI$586)+SUMIFS('Resumen Anual'!$CR$692,Z171,'Resumen Anual'!$V$9,K165,'Resumen Anual'!$BI$644)+SUMIFS('Resumen Anual'!$EQ$54,Z171,'Resumen Anual'!$V$9,K165,'Resumen Anual'!$DH$6)+SUMIFS('Resumen Anual'!$EQ$112,Z171,'Resumen Anual'!$V$9,K165,'Resumen Anual'!$DH$64)+SUMIFS('Resumen Anual'!$EQ$170,Z171,'Resumen Anual'!$V$9,K165,'Resumen Anual'!$DH$122)+SUMIFS('Resumen Anual'!$EQ$228,Z171,'Resumen Anual'!$V$9,K165,'Resumen Anual'!$DH$180)+SUMIFS('Resumen Anual'!$EQ$286,Z171,'Resumen Anual'!$V$9,K165,'Resumen Anual'!$DH$238)+SUMIFS('Resumen Anual'!$EQ$344,Z171,'Resumen Anual'!$V$9,K165,'Resumen Anual'!$DH$296)+SUMIFS('Resumen Anual'!$EQ$402,Z171,'Resumen Anual'!$V$9,K165,'Resumen Anual'!$DH$354)+SUMIFS('Resumen Anual'!$EQ$460,Z171,'Resumen Anual'!$V$9,K165,'Resumen Anual'!$DH$412)+SUMIFS('Resumen Anual'!$EQ$518,Z171,'Resumen Anual'!$V$9,K165,'Resumen Anual'!$DH$470)+SUMIFS('Resumen Anual'!$EQ$576,Z171,'Resumen Anual'!$V$9,K165,'Resumen Anual'!$DH$528)+SUMIFS('Resumen Anual'!$EQ$634,Z171,'Resumen Anual'!$V$9,K165,'Resumen Anual'!$DH$586)+SUMIFS('Resumen Anual'!$EQ$692,Z171,'Resumen Anual'!$V$9,K165,'Resumen Anual'!$DH$644)+SUMIFS('Resumen Anual'!$GN$54,Z171,'Resumen Anual'!$V$9,K165,'Resumen Anual'!$FE$6)+SUMIFS('Resumen Anual'!$GN$112,Z171,'Resumen Anual'!$V$9,K165,'Resumen Anual'!$FE$64)+SUMIFS('Resumen Anual'!$GN$170,Z171,'Resumen Anual'!$V$9,K165,'Resumen Anual'!$FE$122)+SUMIFS('Resumen Anual'!$GN$228,Z171,'Resumen Anual'!$V$9,K165,'Resumen Anual'!$FE$180)+SUMIFS('Resumen Anual'!$GN$286,Z171,'Resumen Anual'!$V$9,K165,'Resumen Anual'!$FE$238)+SUMIFS('Resumen Anual'!$GN$344,Z171,'Resumen Anual'!$V$9,K165,'Resumen Anual'!$FE$296)+SUMIFS('Resumen Anual'!$GN$402,Z171,'Resumen Anual'!$V$9,K165,'Resumen Anual'!$FE$354)+SUMIFS('Resumen Anual'!$GN$460,Z171,'Resumen Anual'!$V$9,K165,'Resumen Anual'!$FE$412)+SUMIFS('Resumen Anual'!$GN$518,Z171,'Resumen Anual'!$V$9,K165,'Resumen Anual'!$FE$470)+SUMIFS('Resumen Anual'!$GN$576,Z171,'Resumen Anual'!$V$9,K165,'Resumen Anual'!$FE$528)+SUMIFS('Resumen Anual'!$GN$634,Z171,'Resumen Anual'!$V$9,K165,'Resumen Anual'!$FE$586)+SUMIFS('Resumen Anual'!$GN$692,Z171,'Resumen Anual'!$V$9,K165,'Resumen Anual'!$FE$644)</f>
        <v>0</v>
      </c>
      <c r="AU171" s="756"/>
      <c r="AV171" s="1215"/>
      <c r="AW171" s="1200"/>
      <c r="AX171" s="171"/>
      <c r="AY171" s="832">
        <f>SUMIF('Resumen Anual'!$FE$622,BH165,'Resumen Anual'!$EV$631)+SUMIF('Resumen Anual'!$DH$622,BH165,'Resumen Anual'!$CY$631)+SUMIF('Resumen Anual'!$BI$622,BH165,'Resumen Anual'!$AZ$631)+SUMIF('Resumen Anual'!$L$622,BH165,'Resumen Anual'!$C$631)+SUMIF('Resumen Anual'!$FE$566,BH165,'Resumen Anual'!$EV$575)+SUMIF('Resumen Anual'!$DH$566,BH165,'Resumen Anual'!$CY$575)+SUMIF('Resumen Anual'!$BI$566,BH165,'Resumen Anual'!$AZ$575)+SUMIF('Resumen Anual'!$L$566,BH165,'Resumen Anual'!$C$575)+SUMIF('Resumen Anual'!$FE$510,BH165,'Resumen Anual'!$EV$519)+SUMIF('Resumen Anual'!$DH$510,BH165,'Resumen Anual'!$CY$519)+SUMIF('Resumen Anual'!$BI$510,BH165,'Resumen Anual'!$AZ$519)+SUMIF('Resumen Anual'!$L$510,BH165,'Resumen Anual'!$C$519)+SUMIF('Resumen Anual'!$FE$454,BH165,'Resumen Anual'!$EV$463)+SUMIF('Resumen Anual'!$DH$454,BH165,'Resumen Anual'!$CY$463)+SUMIF('Resumen Anual'!$BI$454,BH165,'Resumen Anual'!$AZ$463)+SUMIF('Resumen Anual'!$L$454,BH165,'Resumen Anual'!$C$463)+SUMIF('Resumen Anual'!$FE$398,BH165,'Resumen Anual'!$EV$407)+SUMIF('Resumen Anual'!$DH$398,BH165,'Resumen Anual'!$CY$407)+SUMIF('Resumen Anual'!$BI$398,BH165,'Resumen Anual'!$AZ$407)+SUMIF('Resumen Anual'!$L$398,BH165,'Resumen Anual'!$C$407)+SUMIF('Resumen Anual'!$FE$342,BH165,'Resumen Anual'!$EV$351)+SUMIF('Resumen Anual'!$DH$342,BH165,'Resumen Anual'!$CY$351)+SUMIF('Resumen Anual'!$BI$342,BH165,'Resumen Anual'!$AZ$351)+SUMIF('Resumen Anual'!$L$342,BH165,'Resumen Anual'!$C$351)+SUMIF('Resumen Anual'!$FE$286,BH165,'Resumen Anual'!$EV$295)+SUMIF('Resumen Anual'!$DH$286,BH165,'Resumen Anual'!$CY$295)+SUMIF('Resumen Anual'!$BI$286,BH165,'Resumen Anual'!$AZ$295)+SUMIF('Resumen Anual'!$L$286,BH165,'Resumen Anual'!$C$295)+SUMIF('Resumen Anual'!$FE$230,BH165,'Resumen Anual'!$EV$239)+SUMIF('Resumen Anual'!$DH$230,BH165,'Resumen Anual'!$CY$239)+SUMIF('Resumen Anual'!$BI$230,BH165,'Resumen Anual'!$AZ$239)+SUMIF('Resumen Anual'!$L$230,BH165,'Resumen Anual'!$C$239)+SUMIF('Resumen Anual'!$FE$174,BH165,'Resumen Anual'!$EV$183)+SUMIF('Resumen Anual'!$DH$174,BH165,'Resumen Anual'!$CY$183)+SUMIF('Resumen Anual'!$BI$174,BH165,'Resumen Anual'!$AZ$183)+SUMIF('Resumen Anual'!$L$174,BH165,'Resumen Anual'!$C$183)+SUMIF('Resumen Anual'!$FE$118,BH165,'Resumen Anual'!$EV$127)+SUMIF('Resumen Anual'!$DH$118,BH165,'Resumen Anual'!$CY$127)+SUMIF('Resumen Anual'!$BI$118,BH165,'Resumen Anual'!$AZ$127)+SUMIF('Resumen Anual'!$L$118,BH165,'Resumen Anual'!$C$127)+SUMIF('Resumen Anual'!$FE$62,BH165,'Resumen Anual'!$EV$71)+SUMIF('Resumen Anual'!$DH$62,BH165,'Resumen Anual'!$CY$71)+SUMIF('Resumen Anual'!$BI$62,BH165,'Resumen Anual'!$AZ$71)+SUMIF('Resumen Anual'!$L$62,BH165,'Resumen Anual'!$C$71)+SUMIF('Resumen Anual'!$FE$6,BH165,'Resumen Anual'!$EV$15)+SUMIF('Resumen Anual'!$DH$6,BH165,'Resumen Anual'!$CY$15)+SUMIF('Resumen Anual'!$BI$6,BH165,'Resumen Anual'!$AZ$15)+SUMIF('Resumen Anual'!$L$6,BH165,'Resumen Anual'!$C$15)+SUMIF('Bitácoras Anteriores'!$K$6,BH165,'Bitácoras Anteriores'!$B$12)+SUMIF('Bitácoras Anteriores'!$K$59,$K$6,'Bitácoras Anteriores'!$B$65)+SUMIF('Bitácoras Anteriores'!$K$112,BH165,'Bitácoras Anteriores'!$B$118)+SUMIF('Bitácoras Anteriores'!$K$165,BH165,'Bitácoras Anteriores'!$B$171)+SUMIF('Bitácoras Anteriores'!$K$218,BH165,'Bitácoras Anteriores'!$B$224)+SUMIF('Bitácoras Anteriores'!$K$271,BH165,'Bitácoras Anteriores'!$B$277)+SUMIF('Bitácoras Anteriores'!$K$324,BH165,'Bitácoras Anteriores'!$B$330)+SUMIF('Bitácoras Anteriores'!$BH$6,BH165,'Bitácoras Anteriores'!$AY$12)+SUMIF('Bitácoras Anteriores'!$BH$59,$K$6,'Bitácoras Anteriores'!$AY$65)+SUMIF('Bitácoras Anteriores'!$BH$112,BH165,'Bitácoras Anteriores'!$AY$118)+SUMIF('Bitácoras Anteriores'!$BH$165,BH165,'Bitácoras Anteriores'!$AY$171)+SUMIF('Bitácoras Anteriores'!$BH$218,BH165,'Bitácoras Anteriores'!$AY$224)+SUMIF('Bitácoras Anteriores'!$BH$271,BH165,'Bitácoras Anteriores'!$AY$277)+SUMIF('Bitácoras Anteriores'!$BH$324,BH165,'Bitácoras Anteriores'!$AY$330)+SUMIF('Bitácoras Anteriores'!$DF$6,BH165,'Bitácoras Anteriores'!$CW$12)+SUMIF('Bitácoras Anteriores'!$DF$59,$K$6,'Bitácoras Anteriores'!$CW$65)+SUMIF('Bitácoras Anteriores'!$DF$112,BH165,'Bitácoras Anteriores'!$CW$118)+SUMIF('Bitácoras Anteriores'!$DF$165,BH165,'Bitácoras Anteriores'!$CW$171)+SUMIF('Bitácoras Anteriores'!$DF$218,BH165,'Bitácoras Anteriores'!$CW$224)+SUMIF('Bitácoras Anteriores'!$DF$271,BH165,'Bitácoras Anteriores'!$CW$277)+SUMIF('Bitácoras Anteriores'!$DF$324,BH165,'Bitácoras Anteriores'!$CW$330)+SUMIF('Bitácoras Anteriores'!$FC$6,BH165,'Bitácoras Anteriores'!$ET$12)+SUMIF('Bitácoras Anteriores'!$FC$59,$K$6,'Bitácoras Anteriores'!$ET$65)+SUMIF('Bitácoras Anteriores'!$FC$112,BH165,'Bitácoras Anteriores'!$ET$118)+SUMIF('Bitácoras Anteriores'!$FC$165,BH165,'Bitácoras Anteriores'!$ET$171)+SUMIF('Bitácoras Anteriores'!$FC$218,BH165,'Bitácoras Anteriores'!$ET$224)+SUMIF('Bitácoras Anteriores'!$FC$271,BH165,'Bitácoras Anteriores'!$ET$277)+SUMIF('Bitácoras Anteriores'!$FC$324,BH165,'Bitácoras Anteriores'!$ET$330)</f>
        <v>0</v>
      </c>
      <c r="AZ171" s="833"/>
      <c r="BA171" s="833"/>
      <c r="BB171" s="833"/>
      <c r="BC171" s="833"/>
      <c r="BD171" s="833"/>
      <c r="BE171" s="833"/>
      <c r="BF171" s="833"/>
      <c r="BG171" s="833"/>
      <c r="BH171" s="833"/>
      <c r="BI171" s="834"/>
      <c r="BJ171" s="14"/>
      <c r="BK171" s="821" t="str">
        <f>IFERROR(AY171/BF173,"")</f>
        <v/>
      </c>
      <c r="BL171" s="822"/>
      <c r="BM171" s="822"/>
      <c r="BN171" s="822"/>
      <c r="BO171" s="822"/>
      <c r="BP171" s="822"/>
      <c r="BQ171" s="822"/>
      <c r="BR171" s="822"/>
      <c r="BS171" s="822"/>
      <c r="BT171" s="822"/>
      <c r="BU171" s="823"/>
      <c r="BV171" s="15"/>
      <c r="BW171" s="828">
        <v>2022</v>
      </c>
      <c r="BX171" s="829"/>
      <c r="BY171" s="829"/>
      <c r="BZ171" s="829"/>
      <c r="CA171" s="829"/>
      <c r="CB171" s="1214">
        <f>SUMIFS('Resumen Anual'!$AF$54,BW171,'Resumen Anual'!$V$9,BH165,'Resumen Anual'!$L$6)+SUMIFS('Resumen Anual'!$AF$112,BW171,'Resumen Anual'!$V$9,BH165,'Resumen Anual'!$L$64)+SUMIFS('Resumen Anual'!$AF$170,BW171,'Resumen Anual'!$V$9,BH165,'Resumen Anual'!$L$122)+SUMIFS('Resumen Anual'!$AF$228,BW171,'Resumen Anual'!$V$9,BH165,'Resumen Anual'!$L$180)+SUMIFS('Resumen Anual'!$AF$286,BW171,'Resumen Anual'!$V$9,BH165,'Resumen Anual'!$L$238)+SUMIFS('Resumen Anual'!$AF$344,BW171,'Resumen Anual'!$V$9,BH165,'Resumen Anual'!$L$296)+SUMIFS('Resumen Anual'!$AF$402,BW171,'Resumen Anual'!$V$9,BH165,'Resumen Anual'!$L$354)+SUMIFS('Resumen Anual'!$AF$460,BW171,'Resumen Anual'!$V$9,BH165,'Resumen Anual'!$L$412)+SUMIFS('Resumen Anual'!$AF$518,BW171,'Resumen Anual'!$V$9,BH165,'Resumen Anual'!$L$470)+SUMIFS('Resumen Anual'!$AF$576,BW171,'Resumen Anual'!$V$9,BH165,'Resumen Anual'!$L$528)+SUMIFS('Resumen Anual'!$AF$634,BW171,'Resumen Anual'!$V$9,BH165,'Resumen Anual'!$L$586)+SUMIFS('Resumen Anual'!$AF$692,BW171,'Resumen Anual'!$V$9,BH165,'Resumen Anual'!$L$644)+SUMIFS('Resumen Anual'!$CC$54,BW171,'Resumen Anual'!$V$9,BH165,'Resumen Anual'!$BI$6)+SUMIFS('Resumen Anual'!$CC$112,BW171,'Resumen Anual'!$V$9,BH165,'Resumen Anual'!$BI$64)+SUMIFS('Resumen Anual'!$CC$170,BW171,'Resumen Anual'!$V$9,BH165,'Resumen Anual'!$BI$122)+SUMIFS('Resumen Anual'!$CC$228,BW171,'Resumen Anual'!$V$9,BH165,'Resumen Anual'!$BI$180)+SUMIFS('Resumen Anual'!$CC$286,BW171,'Resumen Anual'!$V$9,BH165,'Resumen Anual'!$BI$238)+SUMIFS('Resumen Anual'!$CC$344,BW171,'Resumen Anual'!$V$9,BH165,'Resumen Anual'!$BI$296)+SUMIFS('Resumen Anual'!$CC$402,BW171,'Resumen Anual'!$V$9,BH165,'Resumen Anual'!$BI$354)+SUMIFS('Resumen Anual'!$CC$460,BW171,'Resumen Anual'!$V$9,BH165,'Resumen Anual'!$BI$412)+SUMIFS('Resumen Anual'!$CC$518,BW171,'Resumen Anual'!$V$9,BH165,'Resumen Anual'!$BI$470)+SUMIFS('Resumen Anual'!$CC$576,BW171,'Resumen Anual'!$V$9,BH165,'Resumen Anual'!$BI$528)+SUMIFS('Resumen Anual'!$CC$634,BW171,'Resumen Anual'!$V$9,BH165,'Resumen Anual'!$BI$586)+SUMIFS('Resumen Anual'!$CC$692,BW171,'Resumen Anual'!$V$9,BH165,'Resumen Anual'!$BI$644)+SUMIFS('Resumen Anual'!$EB$54,BW171,'Resumen Anual'!$V$9,BH165,'Resumen Anual'!$DH$6)+SUMIFS('Resumen Anual'!$EB$112,BW171,'Resumen Anual'!$V$9,BH165,'Resumen Anual'!$DH$64)+SUMIFS('Resumen Anual'!$EB$170,BW171,'Resumen Anual'!$V$9,BH165,'Resumen Anual'!$DH$122)+SUMIFS('Resumen Anual'!$EB$228,BW171,'Resumen Anual'!$V$9,BH165,'Resumen Anual'!$DH$180)+SUMIFS('Resumen Anual'!$EB$286,BW171,'Resumen Anual'!$V$9,BH165,'Resumen Anual'!$DH$238)+SUMIFS('Resumen Anual'!$EB$344,BW171,'Resumen Anual'!$V$9,BH165,'Resumen Anual'!$DH$296)+SUMIFS('Resumen Anual'!$EB$402,BW171,'Resumen Anual'!$V$9,BH165,'Resumen Anual'!$DH$354)+SUMIFS('Resumen Anual'!$EB$460,BW171,'Resumen Anual'!$V$9,BH165,'Resumen Anual'!$DH$412)+SUMIFS('Resumen Anual'!$EB$518,BW171,'Resumen Anual'!$V$9,BH165,'Resumen Anual'!$DH$470)+SUMIFS('Resumen Anual'!$EB$576,BW171,'Resumen Anual'!$V$9,BH165,'Resumen Anual'!$DH$528)+SUMIFS('Resumen Anual'!$EB$634,BW171,'Resumen Anual'!$V$9,BH165,'Resumen Anual'!$DH$586)+SUMIFS('Resumen Anual'!$EB$692,BW171,'Resumen Anual'!$V$9,BH165,'Resumen Anual'!$DH$644)+SUMIFS('Resumen Anual'!$FY$54,BW171,'Resumen Anual'!$V$9,BH165,'Resumen Anual'!$FE$6)+SUMIFS('Resumen Anual'!$FY$112,BW171,'Resumen Anual'!$V$9,BH165,'Resumen Anual'!$FE$64)+SUMIFS('Resumen Anual'!$FY$170,BW171,'Resumen Anual'!$V$9,BH165,'Resumen Anual'!$FE$122)+SUMIFS('Resumen Anual'!$FY$228,BW171,'Resumen Anual'!$V$9,BH165,'Resumen Anual'!$FE$180)+SUMIFS('Resumen Anual'!$FY$286,BW171,'Resumen Anual'!$V$9,BH165,'Resumen Anual'!$FE$238)+SUMIFS('Resumen Anual'!$FY$344,BW171,'Resumen Anual'!$V$9,BH165,'Resumen Anual'!$FE$296)+SUMIFS('Resumen Anual'!$FY$402,BW171,'Resumen Anual'!$V$9,BH165,'Resumen Anual'!$FE$354)+SUMIFS('Resumen Anual'!$FY$460,BW171,'Resumen Anual'!$V$9,BH165,'Resumen Anual'!$FE$412)+SUMIFS('Resumen Anual'!$FY$518,BW171,'Resumen Anual'!$V$9,BH165,'Resumen Anual'!$FE$470)+SUMIFS('Resumen Anual'!$FY$576,BW171,'Resumen Anual'!$V$9,BH165,'Resumen Anual'!$FE$528)+SUMIFS('Resumen Anual'!$FY$634,BW171,'Resumen Anual'!$V$9,BH165,'Resumen Anual'!$FE$586)+SUMIFS('Resumen Anual'!$FY$692,BW171,'Resumen Anual'!$V$9,BH165,'Resumen Anual'!$FE$644)</f>
        <v>0</v>
      </c>
      <c r="CC171" s="770"/>
      <c r="CD171" s="770"/>
      <c r="CE171" s="770"/>
      <c r="CF171" s="770">
        <f>SUMIFS('Resumen Anual'!$AJ$54,BW171,'Resumen Anual'!$V$9,BH165,'Resumen Anual'!$L$6)+SUMIFS('Resumen Anual'!$AJ$112,BW171,'Resumen Anual'!$V$9,BH165,'Resumen Anual'!$L$64)+SUMIFS('Resumen Anual'!$AJ$170,BW171,'Resumen Anual'!$V$9,BH165,'Resumen Anual'!$L$122)+SUMIFS('Resumen Anual'!$AJ$228,BW171,'Resumen Anual'!$V$9,BH165,'Resumen Anual'!$L$180)+SUMIFS('Resumen Anual'!$AJ$286,BW171,'Resumen Anual'!$V$9,BH165,'Resumen Anual'!$L$238)+SUMIFS('Resumen Anual'!$AJ$344,BW171,'Resumen Anual'!$V$9,BH165,'Resumen Anual'!$L$296)+SUMIFS('Resumen Anual'!$AJ$402,BW171,'Resumen Anual'!$V$9,BH165,'Resumen Anual'!$L$354)+SUMIFS('Resumen Anual'!$AJ$460,BW171,'Resumen Anual'!$V$9,BH165,'Resumen Anual'!$L$412)+SUMIFS('Resumen Anual'!$AJ$518,BW171,'Resumen Anual'!$V$9,BH165,'Resumen Anual'!$L$470)+SUMIFS('Resumen Anual'!$AJ$576,BW171,'Resumen Anual'!$V$9,BH165,'Resumen Anual'!$L$528)+SUMIFS('Resumen Anual'!$AJ$634,BW171,'Resumen Anual'!$V$9,BH165,'Resumen Anual'!$L$586)+SUMIFS('Resumen Anual'!$AJ$692,BW171,'Resumen Anual'!$V$9,BH165,'Resumen Anual'!$L$644)+SUMIFS('Resumen Anual'!$CG$54,BW171,'Resumen Anual'!$V$9,BH165,'Resumen Anual'!$BI$6)+SUMIFS('Resumen Anual'!$CG$112,BW171,'Resumen Anual'!$V$9,BH165,'Resumen Anual'!$BI$64)+SUMIFS('Resumen Anual'!$CG$170,BW171,'Resumen Anual'!$V$9,BH165,'Resumen Anual'!$BI$122)+SUMIFS('Resumen Anual'!$CG$228,BW171,'Resumen Anual'!$V$9,BH165,'Resumen Anual'!$BI$180)+SUMIFS('Resumen Anual'!$CG$286,BW171,'Resumen Anual'!$V$9,BH165,'Resumen Anual'!$BI$238)+SUMIFS('Resumen Anual'!$CG$344,BW171,'Resumen Anual'!$V$9,BH165,'Resumen Anual'!$BI$296)+SUMIFS('Resumen Anual'!$CG$402,BW171,'Resumen Anual'!$V$9,BH165,'Resumen Anual'!$BI$354)+SUMIFS('Resumen Anual'!$CG$460,BW171,'Resumen Anual'!$V$9,BH165,'Resumen Anual'!$BI$412)+SUMIFS('Resumen Anual'!$CG$518,BW171,'Resumen Anual'!$V$9,BH165,'Resumen Anual'!$BI$470)+SUMIFS('Resumen Anual'!$CG$576,BW171,'Resumen Anual'!$V$9,BH165,'Resumen Anual'!$BI$528)+SUMIFS('Resumen Anual'!$CG$634,BW171,'Resumen Anual'!$V$9,BH165,'Resumen Anual'!$BI$586)+SUMIFS('Resumen Anual'!$CG$692,BW171,'Resumen Anual'!$V$9,BH165,'Resumen Anual'!$BI$644)+SUMIFS('Resumen Anual'!$EF$54,BW171,'Resumen Anual'!$V$9,BH165,'Resumen Anual'!$DH$6)+SUMIFS('Resumen Anual'!$EF$112,BW171,'Resumen Anual'!$V$9,BH165,'Resumen Anual'!$DH$64)+SUMIFS('Resumen Anual'!$EF$170,BW171,'Resumen Anual'!$V$9,BH165,'Resumen Anual'!$DH$122)+SUMIFS('Resumen Anual'!$EF$228,BW171,'Resumen Anual'!$V$9,BH165,'Resumen Anual'!$DH$180)+SUMIFS('Resumen Anual'!$EF$286,BW171,'Resumen Anual'!$V$9,BH165,'Resumen Anual'!$DH$238)+SUMIFS('Resumen Anual'!$EF$344,BW171,'Resumen Anual'!$V$9,BH165,'Resumen Anual'!$DH$296)+SUMIFS('Resumen Anual'!$EF$402,BW171,'Resumen Anual'!$V$9,BH165,'Resumen Anual'!$DH$354)+SUMIFS('Resumen Anual'!$EF$460,BW171,'Resumen Anual'!$V$9,BH165,'Resumen Anual'!$DH$412)+SUMIFS('Resumen Anual'!$EF$518,BW171,'Resumen Anual'!$V$9,BH165,'Resumen Anual'!$DH$470)+SUMIFS('Resumen Anual'!$EF$576,BW171,'Resumen Anual'!$V$9,BH165,'Resumen Anual'!$DH$528)+SUMIFS('Resumen Anual'!$EF$634,BW171,'Resumen Anual'!$V$9,BH165,'Resumen Anual'!$DH$586)+SUMIFS('Resumen Anual'!$EF$692,BW171,'Resumen Anual'!$V$9,BH165,'Resumen Anual'!$DH$644)+SUMIFS('Resumen Anual'!$GC$54,BW171,'Resumen Anual'!$V$9,BH165,'Resumen Anual'!$FE$6)+SUMIFS('Resumen Anual'!$GC$112,BW171,'Resumen Anual'!$V$9,BH165,'Resumen Anual'!$FE$64)+SUMIFS('Resumen Anual'!$GC$170,BW171,'Resumen Anual'!$V$9,BH165,'Resumen Anual'!$FE$122)+SUMIFS('Resumen Anual'!$GC$228,BW171,'Resumen Anual'!$V$9,BH165,'Resumen Anual'!$FE$180)+SUMIFS('Resumen Anual'!$GC$286,BW171,'Resumen Anual'!$V$9,BH165,'Resumen Anual'!$FE$238)+SUMIFS('Resumen Anual'!$GC$344,BW171,'Resumen Anual'!$V$9,BH165,'Resumen Anual'!$FE$296)+SUMIFS('Resumen Anual'!$GC$402,BW171,'Resumen Anual'!$V$9,BH165,'Resumen Anual'!$FE$354)+SUMIFS('Resumen Anual'!$GC$460,BW171,'Resumen Anual'!$V$9,BH165,'Resumen Anual'!$FE$412)+SUMIFS('Resumen Anual'!$GC$518,BW171,'Resumen Anual'!$V$9,BH165,'Resumen Anual'!$FE$470)+SUMIFS('Resumen Anual'!$GC$576,BW171,'Resumen Anual'!$V$9,BH165,'Resumen Anual'!$FE$528)+SUMIFS('Resumen Anual'!$GC$634,BW171,'Resumen Anual'!$V$9,BH165,'Resumen Anual'!$FE$586)+SUMIFS('Resumen Anual'!$GC$692,BW171,'Resumen Anual'!$V$9,BH165,'Resumen Anual'!$FE$644)</f>
        <v>0</v>
      </c>
      <c r="CG171" s="770"/>
      <c r="CH171" s="770"/>
      <c r="CI171" s="770"/>
      <c r="CJ171" s="770">
        <f>SUMIFS('Resumen Anual'!$AN$54,BW171,'Resumen Anual'!$V$9,BH165,'Resumen Anual'!$L$6)+SUMIFS('Resumen Anual'!$AN$112,BW171,'Resumen Anual'!$V$9,BH165,'Resumen Anual'!$L$64)+SUMIFS('Resumen Anual'!$AN$170,BW171,'Resumen Anual'!$V$9,BH165,'Resumen Anual'!$L$122)+SUMIFS('Resumen Anual'!$AN$228,BW171,'Resumen Anual'!$V$9,BH165,'Resumen Anual'!$L$180)+SUMIFS('Resumen Anual'!$AN$286,BW171,'Resumen Anual'!$V$9,BH165,'Resumen Anual'!$L$238)+SUMIFS('Resumen Anual'!$AN$344,BW171,'Resumen Anual'!$V$9,BH165,'Resumen Anual'!$L$296)+SUMIFS('Resumen Anual'!$AN$402,BW171,'Resumen Anual'!$V$9,BH165,'Resumen Anual'!$L$354)+SUMIFS('Resumen Anual'!$AN$460,BW171,'Resumen Anual'!$V$9,BH165,'Resumen Anual'!$L$412)+SUMIFS('Resumen Anual'!$AN$518,BW171,'Resumen Anual'!$V$9,BH165,'Resumen Anual'!$L$470)+SUMIFS('Resumen Anual'!$AN$576,BW171,'Resumen Anual'!$V$9,BH165,'Resumen Anual'!$L$528)+SUMIFS('Resumen Anual'!$AN$634,BW171,'Resumen Anual'!$V$9,BH165,'Resumen Anual'!$L$586)+SUMIFS('Resumen Anual'!$AN$692,BW171,'Resumen Anual'!$V$9,BH165,'Resumen Anual'!$L$644)+SUMIFS('Resumen Anual'!$CK$54,BW171,'Resumen Anual'!$V$9,BH165,'Resumen Anual'!$BI$6)+SUMIFS('Resumen Anual'!$CK$112,BW171,'Resumen Anual'!$V$9,BH165,'Resumen Anual'!$BI$64)+SUMIFS('Resumen Anual'!$CK$170,BW171,'Resumen Anual'!$V$9,BH165,'Resumen Anual'!$BI$122)+SUMIFS('Resumen Anual'!$CK$228,BW171,'Resumen Anual'!$V$9,BH165,'Resumen Anual'!$BI$180)+SUMIFS('Resumen Anual'!$CK$286,BW171,'Resumen Anual'!$V$9,BH165,'Resumen Anual'!$BI$238)+SUMIFS('Resumen Anual'!$CK$344,BW171,'Resumen Anual'!$V$9,BH165,'Resumen Anual'!$BI$296)+SUMIFS('Resumen Anual'!$CK$402,BW171,'Resumen Anual'!$V$9,BH165,'Resumen Anual'!$BI$354)+SUMIFS('Resumen Anual'!$CK$460,BW171,'Resumen Anual'!$V$9,BH165,'Resumen Anual'!$BI$412)+SUMIFS('Resumen Anual'!$CK$518,BW171,'Resumen Anual'!$V$9,BH165,'Resumen Anual'!$BI$470)+SUMIFS('Resumen Anual'!$CK$576,BW171,'Resumen Anual'!$V$9,BH165,'Resumen Anual'!$BI$528)+SUMIFS('Resumen Anual'!$CK$634,BW171,'Resumen Anual'!$V$9,BH165,'Resumen Anual'!$BI$586)+SUMIFS('Resumen Anual'!$CK$692,BW171,'Resumen Anual'!$V$9,BH165,'Resumen Anual'!$BI$644)+SUMIFS('Resumen Anual'!$EJ$54,BW171,'Resumen Anual'!$V$9,BH165,'Resumen Anual'!$DH$6)+SUMIFS('Resumen Anual'!$EJ$112,BW171,'Resumen Anual'!$V$9,BH165,'Resumen Anual'!$DH$64)+SUMIFS('Resumen Anual'!$EJ$170,BW171,'Resumen Anual'!$V$9,BH165,'Resumen Anual'!$DH$122)+SUMIFS('Resumen Anual'!$EJ$228,BW171,'Resumen Anual'!$V$9,BH165,'Resumen Anual'!$DH$180)+SUMIFS('Resumen Anual'!$EJ$286,BW171,'Resumen Anual'!$V$9,BH165,'Resumen Anual'!$DH$238)+SUMIFS('Resumen Anual'!$EJ$344,BW171,'Resumen Anual'!$V$9,BH165,'Resumen Anual'!$DH$296)+SUMIFS('Resumen Anual'!$EJ$402,BW171,'Resumen Anual'!$V$9,BH165,'Resumen Anual'!$DH$354)+SUMIFS('Resumen Anual'!$EJ$460,BW171,'Resumen Anual'!$V$9,BH165,'Resumen Anual'!$DH$412)+SUMIFS('Resumen Anual'!$EJ$518,BW171,'Resumen Anual'!$V$9,BH165,'Resumen Anual'!$DH$470)+SUMIFS('Resumen Anual'!$EJ$576,BW171,'Resumen Anual'!$V$9,BH165,'Resumen Anual'!$DH$528)+SUMIFS('Resumen Anual'!$EJ$634,BW171,'Resumen Anual'!$V$9,BH165,'Resumen Anual'!$DH$586)+SUMIFS('Resumen Anual'!$EJ$692,BW171,'Resumen Anual'!$V$9,BH165,'Resumen Anual'!$DH$644)+SUMIFS('Resumen Anual'!$GG$54,BW171,'Resumen Anual'!$V$9,BH165,'Resumen Anual'!$FE$6)+SUMIFS('Resumen Anual'!$GG$112,BW171,'Resumen Anual'!$V$9,BH165,'Resumen Anual'!$FE$64)+SUMIFS('Resumen Anual'!$GG$170,BW171,'Resumen Anual'!$V$9,BH165,'Resumen Anual'!$FE$122)+SUMIFS('Resumen Anual'!$GG$228,BW171,'Resumen Anual'!$V$9,BH165,'Resumen Anual'!$FE$180)+SUMIFS('Resumen Anual'!$GG$286,BW171,'Resumen Anual'!$V$9,BH165,'Resumen Anual'!$FE$238)+SUMIFS('Resumen Anual'!$GG$344,BW171,'Resumen Anual'!$V$9,BH165,'Resumen Anual'!$FE$296)+SUMIFS('Resumen Anual'!$GG$402,BW171,'Resumen Anual'!$V$9,BH165,'Resumen Anual'!$FE$354)+SUMIFS('Resumen Anual'!$GG$460,BW171,'Resumen Anual'!$V$9,BH165,'Resumen Anual'!$FE$412)+SUMIFS('Resumen Anual'!$GG$518,BW171,'Resumen Anual'!$V$9,BH165,'Resumen Anual'!$FE$470)+SUMIFS('Resumen Anual'!$GG$576,BW171,'Resumen Anual'!$V$9,BH165,'Resumen Anual'!$FE$528)+SUMIFS('Resumen Anual'!$GG$634,BW171,'Resumen Anual'!$V$9,BH165,'Resumen Anual'!$FE$586)+SUMIFS('Resumen Anual'!$GG$692,BW171,'Resumen Anual'!$V$9,BH165,'Resumen Anual'!$FE$644)</f>
        <v>0</v>
      </c>
      <c r="CK171" s="770"/>
      <c r="CL171" s="770"/>
      <c r="CM171" s="770"/>
      <c r="CN171" s="756">
        <f>SUMIFS('Resumen Anual'!$AR$54,BW171,'Resumen Anual'!$V$9,BH165,'Resumen Anual'!$L$6)+SUMIFS('Resumen Anual'!$AR$112,BW171,'Resumen Anual'!$V$9,BH165,'Resumen Anual'!$L$64)+SUMIFS('Resumen Anual'!$AR$170,BW171,'Resumen Anual'!$V$9,BH165,'Resumen Anual'!$L$122)+SUMIFS('Resumen Anual'!$AR$228,BW171,'Resumen Anual'!$V$9,BH165,'Resumen Anual'!$L$180)+SUMIFS('Resumen Anual'!$AR$286,BW171,'Resumen Anual'!$V$9,BH165,'Resumen Anual'!$L$238)+SUMIFS('Resumen Anual'!$AR$344,BW171,'Resumen Anual'!$V$9,BH165,'Resumen Anual'!$L$296)+SUMIFS('Resumen Anual'!$AR$402,BW171,'Resumen Anual'!$V$9,BH165,'Resumen Anual'!$L$354)+SUMIFS('Resumen Anual'!$AR$460,BW171,'Resumen Anual'!$V$9,BH165,'Resumen Anual'!$L$412)+SUMIFS('Resumen Anual'!$AR$518,BW171,'Resumen Anual'!$V$9,BH165,'Resumen Anual'!$L$470)+SUMIFS('Resumen Anual'!$AR$576,BW171,'Resumen Anual'!$V$9,BH165,'Resumen Anual'!$L$528)+SUMIFS('Resumen Anual'!$AR$634,BW171,'Resumen Anual'!$V$9,BH165,'Resumen Anual'!$L$586)+SUMIFS('Resumen Anual'!$AR$692,BW171,'Resumen Anual'!$V$9,BH165,'Resumen Anual'!$L$644)+SUMIFS('Resumen Anual'!$CO$54,BW171,'Resumen Anual'!$V$9,BH165,'Resumen Anual'!$BI$6)+SUMIFS('Resumen Anual'!$CO$112,BW171,'Resumen Anual'!$V$9,BH165,'Resumen Anual'!$BI$64)+SUMIFS('Resumen Anual'!$CO$170,BW171,'Resumen Anual'!$V$9,BH165,'Resumen Anual'!$BI$122)+SUMIFS('Resumen Anual'!$CO$228,BW171,'Resumen Anual'!$V$9,BH165,'Resumen Anual'!$BI$180)+SUMIFS('Resumen Anual'!$CO$286,BW171,'Resumen Anual'!$V$9,BH165,'Resumen Anual'!$BI$238)+SUMIFS('Resumen Anual'!$CO$344,BW171,'Resumen Anual'!$V$9,BH165,'Resumen Anual'!$BI$296)+SUMIFS('Resumen Anual'!$CO$402,BW171,'Resumen Anual'!$V$9,BH165,'Resumen Anual'!$BI$354)+SUMIFS('Resumen Anual'!$CO$460,BW171,'Resumen Anual'!$V$9,BH165,'Resumen Anual'!$BI$412)+SUMIFS('Resumen Anual'!$CO$518,BW171,'Resumen Anual'!$V$9,BH165,'Resumen Anual'!$BI$470)+SUMIFS('Resumen Anual'!$CO$576,BW171,'Resumen Anual'!$V$9,BH165,'Resumen Anual'!$BI$528)+SUMIFS('Resumen Anual'!$CO$634,BW171,'Resumen Anual'!$V$9,BH165,'Resumen Anual'!$BI$586)+SUMIFS('Resumen Anual'!$CO$692,BW171,'Resumen Anual'!$V$9,BH165,'Resumen Anual'!$BI$644)+SUMIFS('Resumen Anual'!$EN$54,BW171,'Resumen Anual'!$V$9,BH165,'Resumen Anual'!$DH$6)+SUMIFS('Resumen Anual'!$EN$112,BW171,'Resumen Anual'!$V$9,BH165,'Resumen Anual'!$DH$64)+SUMIFS('Resumen Anual'!$EN$170,BW171,'Resumen Anual'!$V$9,BH165,'Resumen Anual'!$DH$122)+SUMIFS('Resumen Anual'!$EN$228,BW171,'Resumen Anual'!$V$9,BH165,'Resumen Anual'!$DH$180)+SUMIFS('Resumen Anual'!$EN$286,BW171,'Resumen Anual'!$V$9,BH165,'Resumen Anual'!$DH$238)+SUMIFS('Resumen Anual'!$EN$344,BW171,'Resumen Anual'!$V$9,BH165,'Resumen Anual'!$DH$296)+SUMIFS('Resumen Anual'!$EN$402,BW171,'Resumen Anual'!$V$9,BH165,'Resumen Anual'!$DH$354)+SUMIFS('Resumen Anual'!$EN$460,BW171,'Resumen Anual'!$V$9,BH165,'Resumen Anual'!$DH$412)+SUMIFS('Resumen Anual'!$EN$518,BW171,'Resumen Anual'!$V$9,BH165,'Resumen Anual'!$DH$470)+SUMIFS('Resumen Anual'!$EN$576,BW171,'Resumen Anual'!$V$9,BH165,'Resumen Anual'!$DH$528)+SUMIFS('Resumen Anual'!$EN$634,BW171,'Resumen Anual'!$V$9,BH165,'Resumen Anual'!$DH$586)+SUMIFS('Resumen Anual'!$EN$692,BW171,'Resumen Anual'!$V$9,BH165,'Resumen Anual'!$DH$644)+SUMIFS('Resumen Anual'!$GK$54,BW171,'Resumen Anual'!$V$9,BH165,'Resumen Anual'!$FE$6)+SUMIFS('Resumen Anual'!$GK$112,BW171,'Resumen Anual'!$V$9,BH165,'Resumen Anual'!$FE$64)+SUMIFS('Resumen Anual'!$GK$170,BW171,'Resumen Anual'!$V$9,BH165,'Resumen Anual'!$FE$122)+SUMIFS('Resumen Anual'!$GK$228,BW171,'Resumen Anual'!$V$9,BH165,'Resumen Anual'!$FE$180)+SUMIFS('Resumen Anual'!$GK$286,BW171,'Resumen Anual'!$V$9,BH165,'Resumen Anual'!$FE$238)+SUMIFS('Resumen Anual'!$GK$344,BW171,'Resumen Anual'!$V$9,BH165,'Resumen Anual'!$FE$296)+SUMIFS('Resumen Anual'!$GK$402,BW171,'Resumen Anual'!$V$9,BH165,'Resumen Anual'!$FE$354)+SUMIFS('Resumen Anual'!$GK$460,BW171,'Resumen Anual'!$V$9,BH165,'Resumen Anual'!$FE$412)+SUMIFS('Resumen Anual'!$GK$518,BW171,'Resumen Anual'!$V$9,BH165,'Resumen Anual'!$FE$470)+SUMIFS('Resumen Anual'!$GK$576,BW171,'Resumen Anual'!$V$9,BH165,'Resumen Anual'!$FE$528)+SUMIFS('Resumen Anual'!$GK$634,BW171,'Resumen Anual'!$V$9,BH165,'Resumen Anual'!$FE$586)+SUMIFS('Resumen Anual'!$GK$692,BW171,'Resumen Anual'!$V$9,BH165,'Resumen Anual'!$FE$644)</f>
        <v>0</v>
      </c>
      <c r="CO171" s="756"/>
      <c r="CP171" s="756"/>
      <c r="CQ171" s="756">
        <f>SUMIFS('Resumen Anual'!$AU$54,BW171,'Resumen Anual'!$V$9,BH165,'Resumen Anual'!$L$6)+SUMIFS('Resumen Anual'!$AU$112,BW171,'Resumen Anual'!$V$9,BH165,'Resumen Anual'!$L$64)+SUMIFS('Resumen Anual'!$AU$170,BW171,'Resumen Anual'!$V$9,BH165,'Resumen Anual'!$L$122)+SUMIFS('Resumen Anual'!$AU$228,BW171,'Resumen Anual'!$V$9,BH165,'Resumen Anual'!$L$180)+SUMIFS('Resumen Anual'!$AU$286,BW171,'Resumen Anual'!$V$9,BH165,'Resumen Anual'!$L$238)+SUMIFS('Resumen Anual'!$AU$344,BW171,'Resumen Anual'!$V$9,BH165,'Resumen Anual'!$L$296)+SUMIFS('Resumen Anual'!$AU$402,BW171,'Resumen Anual'!$V$9,BH165,'Resumen Anual'!$L$354)+SUMIFS('Resumen Anual'!$AU$460,BW171,'Resumen Anual'!$V$9,BH165,'Resumen Anual'!$L$412)+SUMIFS('Resumen Anual'!$AU$518,BW171,'Resumen Anual'!$V$9,BH165,'Resumen Anual'!$L$470)+SUMIFS('Resumen Anual'!$AU$576,BW171,'Resumen Anual'!$V$9,BH165,'Resumen Anual'!$L$528)+SUMIFS('Resumen Anual'!$AU$634,BW171,'Resumen Anual'!$V$9,BH165,'Resumen Anual'!$L$586)+SUMIFS('Resumen Anual'!$AU$692,BW171,'Resumen Anual'!$V$9,BH165,'Resumen Anual'!$L$644)+SUMIFS('Resumen Anual'!$CR$54,BW171,'Resumen Anual'!$V$9,BH165,'Resumen Anual'!$BI$6)+SUMIFS('Resumen Anual'!$CR$112,BW171,'Resumen Anual'!$V$9,BH165,'Resumen Anual'!$BI$64)+SUMIFS('Resumen Anual'!$CR$170,BW171,'Resumen Anual'!$V$9,BH165,'Resumen Anual'!$BI$122)+SUMIFS('Resumen Anual'!$CR$228,BW171,'Resumen Anual'!$V$9,BH165,'Resumen Anual'!$BI$180)+SUMIFS('Resumen Anual'!$CR$286,BW171,'Resumen Anual'!$V$9,BH165,'Resumen Anual'!$BI$238)+SUMIFS('Resumen Anual'!$CR$344,BW171,'Resumen Anual'!$V$9,BH165,'Resumen Anual'!$BI$296)+SUMIFS('Resumen Anual'!$CR$402,BW171,'Resumen Anual'!$V$9,BH165,'Resumen Anual'!$BI$354)+SUMIFS('Resumen Anual'!$CR$460,BW171,'Resumen Anual'!$V$9,BH165,'Resumen Anual'!$BI$412)+SUMIFS('Resumen Anual'!$CR$518,BW171,'Resumen Anual'!$V$9,BH165,'Resumen Anual'!$BI$470)+SUMIFS('Resumen Anual'!$CR$576,BW171,'Resumen Anual'!$V$9,BH165,'Resumen Anual'!$BI$528)+SUMIFS('Resumen Anual'!$CR$634,BW171,'Resumen Anual'!$V$9,BH165,'Resumen Anual'!$BI$586)+SUMIFS('Resumen Anual'!$CR$692,BW171,'Resumen Anual'!$V$9,BH165,'Resumen Anual'!$BI$644)+SUMIFS('Resumen Anual'!$EQ$54,BW171,'Resumen Anual'!$V$9,BH165,'Resumen Anual'!$DH$6)+SUMIFS('Resumen Anual'!$EQ$112,BW171,'Resumen Anual'!$V$9,BH165,'Resumen Anual'!$DH$64)+SUMIFS('Resumen Anual'!$EQ$170,BW171,'Resumen Anual'!$V$9,BH165,'Resumen Anual'!$DH$122)+SUMIFS('Resumen Anual'!$EQ$228,BW171,'Resumen Anual'!$V$9,BH165,'Resumen Anual'!$DH$180)+SUMIFS('Resumen Anual'!$EQ$286,BW171,'Resumen Anual'!$V$9,BH165,'Resumen Anual'!$DH$238)+SUMIFS('Resumen Anual'!$EQ$344,BW171,'Resumen Anual'!$V$9,BH165,'Resumen Anual'!$DH$296)+SUMIFS('Resumen Anual'!$EQ$402,BW171,'Resumen Anual'!$V$9,BH165,'Resumen Anual'!$DH$354)+SUMIFS('Resumen Anual'!$EQ$460,BW171,'Resumen Anual'!$V$9,BH165,'Resumen Anual'!$DH$412)+SUMIFS('Resumen Anual'!$EQ$518,BW171,'Resumen Anual'!$V$9,BH165,'Resumen Anual'!$DH$470)+SUMIFS('Resumen Anual'!$EQ$576,BW171,'Resumen Anual'!$V$9,BH165,'Resumen Anual'!$DH$528)+SUMIFS('Resumen Anual'!$EQ$634,BW171,'Resumen Anual'!$V$9,BH165,'Resumen Anual'!$DH$586)+SUMIFS('Resumen Anual'!$EQ$692,BW171,'Resumen Anual'!$V$9,BH165,'Resumen Anual'!$DH$644)+SUMIFS('Resumen Anual'!$GN$54,BW171,'Resumen Anual'!$V$9,BH165,'Resumen Anual'!$FE$6)+SUMIFS('Resumen Anual'!$GN$112,BW171,'Resumen Anual'!$V$9,BH165,'Resumen Anual'!$FE$64)+SUMIFS('Resumen Anual'!$GN$170,BW171,'Resumen Anual'!$V$9,BH165,'Resumen Anual'!$FE$122)+SUMIFS('Resumen Anual'!$GN$228,BW171,'Resumen Anual'!$V$9,BH165,'Resumen Anual'!$FE$180)+SUMIFS('Resumen Anual'!$GN$286,BW171,'Resumen Anual'!$V$9,BH165,'Resumen Anual'!$FE$238)+SUMIFS('Resumen Anual'!$GN$344,BW171,'Resumen Anual'!$V$9,BH165,'Resumen Anual'!$FE$296)+SUMIFS('Resumen Anual'!$GN$402,BW171,'Resumen Anual'!$V$9,BH165,'Resumen Anual'!$FE$354)+SUMIFS('Resumen Anual'!$GN$460,BW171,'Resumen Anual'!$V$9,BH165,'Resumen Anual'!$FE$412)+SUMIFS('Resumen Anual'!$GN$518,BW171,'Resumen Anual'!$V$9,BH165,'Resumen Anual'!$FE$470)+SUMIFS('Resumen Anual'!$GN$576,BW171,'Resumen Anual'!$V$9,BH165,'Resumen Anual'!$FE$528)+SUMIFS('Resumen Anual'!$GN$634,BW171,'Resumen Anual'!$V$9,BH165,'Resumen Anual'!$FE$586)+SUMIFS('Resumen Anual'!$GN$692,BW171,'Resumen Anual'!$V$9,BH165,'Resumen Anual'!$FE$644)</f>
        <v>0</v>
      </c>
      <c r="CR171" s="756"/>
      <c r="CS171" s="756"/>
      <c r="CT171" s="1200"/>
      <c r="CU171" s="1199"/>
      <c r="CV171" s="171"/>
      <c r="CW171" s="832">
        <f>SUMIF('Resumen Anual'!$FE$622,DF165,'Resumen Anual'!$EV$631)+SUMIF('Resumen Anual'!$DH$622,DF165,'Resumen Anual'!$CY$631)+SUMIF('Resumen Anual'!$BI$622,DF165,'Resumen Anual'!$AZ$631)+SUMIF('Resumen Anual'!$L$622,DF165,'Resumen Anual'!$C$631)+SUMIF('Resumen Anual'!$FE$566,DF165,'Resumen Anual'!$EV$575)+SUMIF('Resumen Anual'!$DH$566,DF165,'Resumen Anual'!$CY$575)+SUMIF('Resumen Anual'!$BI$566,DF165,'Resumen Anual'!$AZ$575)+SUMIF('Resumen Anual'!$L$566,DF165,'Resumen Anual'!$C$575)+SUMIF('Resumen Anual'!$FE$510,DF165,'Resumen Anual'!$EV$519)+SUMIF('Resumen Anual'!$DH$510,DF165,'Resumen Anual'!$CY$519)+SUMIF('Resumen Anual'!$BI$510,DF165,'Resumen Anual'!$AZ$519)+SUMIF('Resumen Anual'!$L$510,DF165,'Resumen Anual'!$C$519)+SUMIF('Resumen Anual'!$FE$454,DF165,'Resumen Anual'!$EV$463)+SUMIF('Resumen Anual'!$DH$454,DF165,'Resumen Anual'!$CY$463)+SUMIF('Resumen Anual'!$BI$454,DF165,'Resumen Anual'!$AZ$463)+SUMIF('Resumen Anual'!$L$454,DF165,'Resumen Anual'!$C$463)+SUMIF('Resumen Anual'!$FE$398,DF165,'Resumen Anual'!$EV$407)+SUMIF('Resumen Anual'!$DH$398,DF165,'Resumen Anual'!$CY$407)+SUMIF('Resumen Anual'!$BI$398,DF165,'Resumen Anual'!$AZ$407)+SUMIF('Resumen Anual'!$L$398,DF165,'Resumen Anual'!$C$407)+SUMIF('Resumen Anual'!$FE$342,DF165,'Resumen Anual'!$EV$351)+SUMIF('Resumen Anual'!$DH$342,DF165,'Resumen Anual'!$CY$351)+SUMIF('Resumen Anual'!$BI$342,DF165,'Resumen Anual'!$AZ$351)+SUMIF('Resumen Anual'!$L$342,DF165,'Resumen Anual'!$C$351)+SUMIF('Resumen Anual'!$FE$286,DF165,'Resumen Anual'!$EV$295)+SUMIF('Resumen Anual'!$DH$286,DF165,'Resumen Anual'!$CY$295)+SUMIF('Resumen Anual'!$BI$286,DF165,'Resumen Anual'!$AZ$295)+SUMIF('Resumen Anual'!$L$286,DF165,'Resumen Anual'!$C$295)+SUMIF('Resumen Anual'!$FE$230,DF165,'Resumen Anual'!$EV$239)+SUMIF('Resumen Anual'!$DH$230,DF165,'Resumen Anual'!$CY$239)+SUMIF('Resumen Anual'!$BI$230,DF165,'Resumen Anual'!$AZ$239)+SUMIF('Resumen Anual'!$L$230,DF165,'Resumen Anual'!$C$239)+SUMIF('Resumen Anual'!$FE$174,DF165,'Resumen Anual'!$EV$183)+SUMIF('Resumen Anual'!$DH$174,DF165,'Resumen Anual'!$CY$183)+SUMIF('Resumen Anual'!$BI$174,DF165,'Resumen Anual'!$AZ$183)+SUMIF('Resumen Anual'!$L$174,DF165,'Resumen Anual'!$C$183)+SUMIF('Resumen Anual'!$FE$118,DF165,'Resumen Anual'!$EV$127)+SUMIF('Resumen Anual'!$DH$118,DF165,'Resumen Anual'!$CY$127)+SUMIF('Resumen Anual'!$BI$118,DF165,'Resumen Anual'!$AZ$127)+SUMIF('Resumen Anual'!$L$118,DF165,'Resumen Anual'!$C$127)+SUMIF('Resumen Anual'!$FE$62,DF165,'Resumen Anual'!$EV$71)+SUMIF('Resumen Anual'!$DH$62,DF165,'Resumen Anual'!$CY$71)+SUMIF('Resumen Anual'!$BI$62,DF165,'Resumen Anual'!$AZ$71)+SUMIF('Resumen Anual'!$L$62,DF165,'Resumen Anual'!$C$71)+SUMIF('Resumen Anual'!$FE$6,DF165,'Resumen Anual'!$EV$15)+SUMIF('Resumen Anual'!$DH$6,DF165,'Resumen Anual'!$CY$15)+SUMIF('Resumen Anual'!$BI$6,DF165,'Resumen Anual'!$AZ$15)+SUMIF('Resumen Anual'!$L$6,DF165,'Resumen Anual'!$C$15)+SUMIF('Bitácoras Anteriores'!$K$6,DF165,'Bitácoras Anteriores'!$B$12)+SUMIF('Bitácoras Anteriores'!$K$59,$K$6,'Bitácoras Anteriores'!$B$65)+SUMIF('Bitácoras Anteriores'!$K$112,DF165,'Bitácoras Anteriores'!$B$118)+SUMIF('Bitácoras Anteriores'!$K$165,DF165,'Bitácoras Anteriores'!$B$171)+SUMIF('Bitácoras Anteriores'!$K$218,DF165,'Bitácoras Anteriores'!$B$224)+SUMIF('Bitácoras Anteriores'!$K$271,DF165,'Bitácoras Anteriores'!$B$277)+SUMIF('Bitácoras Anteriores'!$K$324,DF165,'Bitácoras Anteriores'!$B$330)+SUMIF('Bitácoras Anteriores'!$BH$6,DF165,'Bitácoras Anteriores'!$AY$12)+SUMIF('Bitácoras Anteriores'!$BH$59,$K$6,'Bitácoras Anteriores'!$AY$65)+SUMIF('Bitácoras Anteriores'!$BH$112,DF165,'Bitácoras Anteriores'!$AY$118)+SUMIF('Bitácoras Anteriores'!$BH$165,DF165,'Bitácoras Anteriores'!$AY$171)+SUMIF('Bitácoras Anteriores'!$BH$218,DF165,'Bitácoras Anteriores'!$AY$224)+SUMIF('Bitácoras Anteriores'!$BH$271,DF165,'Bitácoras Anteriores'!$AY$277)+SUMIF('Bitácoras Anteriores'!$BH$324,DF165,'Bitácoras Anteriores'!$AY$330)+SUMIF('Bitácoras Anteriores'!$DF$6,DF165,'Bitácoras Anteriores'!$CW$12)+SUMIF('Bitácoras Anteriores'!$DF$59,$K$6,'Bitácoras Anteriores'!$CW$65)+SUMIF('Bitácoras Anteriores'!$DF$112,DF165,'Bitácoras Anteriores'!$CW$118)+SUMIF('Bitácoras Anteriores'!$DF$165,DF165,'Bitácoras Anteriores'!$CW$171)+SUMIF('Bitácoras Anteriores'!$DF$218,DF165,'Bitácoras Anteriores'!$CW$224)+SUMIF('Bitácoras Anteriores'!$DF$271,DF165,'Bitácoras Anteriores'!$CW$277)+SUMIF('Bitácoras Anteriores'!$DF$324,DF165,'Bitácoras Anteriores'!$CW$330)+SUMIF('Bitácoras Anteriores'!$FC$6,DF165,'Bitácoras Anteriores'!$ET$12)+SUMIF('Bitácoras Anteriores'!$FC$59,$K$6,'Bitácoras Anteriores'!$ET$65)+SUMIF('Bitácoras Anteriores'!$FC$112,DF165,'Bitácoras Anteriores'!$ET$118)+SUMIF('Bitácoras Anteriores'!$FC$165,DF165,'Bitácoras Anteriores'!$ET$171)+SUMIF('Bitácoras Anteriores'!$FC$218,DF165,'Bitácoras Anteriores'!$ET$224)+SUMIF('Bitácoras Anteriores'!$FC$271,DF165,'Bitácoras Anteriores'!$ET$277)+SUMIF('Bitácoras Anteriores'!$FC$324,DF165,'Bitácoras Anteriores'!$ET$330)</f>
        <v>0</v>
      </c>
      <c r="CX171" s="833"/>
      <c r="CY171" s="833"/>
      <c r="CZ171" s="833"/>
      <c r="DA171" s="833"/>
      <c r="DB171" s="833"/>
      <c r="DC171" s="833"/>
      <c r="DD171" s="833"/>
      <c r="DE171" s="833"/>
      <c r="DF171" s="833"/>
      <c r="DG171" s="834"/>
      <c r="DH171" s="14"/>
      <c r="DI171" s="821" t="str">
        <f>IFERROR(CW171/DD173,"")</f>
        <v/>
      </c>
      <c r="DJ171" s="822"/>
      <c r="DK171" s="822"/>
      <c r="DL171" s="822"/>
      <c r="DM171" s="822"/>
      <c r="DN171" s="822"/>
      <c r="DO171" s="822"/>
      <c r="DP171" s="822"/>
      <c r="DQ171" s="822"/>
      <c r="DR171" s="822"/>
      <c r="DS171" s="823"/>
      <c r="DT171" s="15"/>
      <c r="DU171" s="828">
        <v>2022</v>
      </c>
      <c r="DV171" s="829"/>
      <c r="DW171" s="829"/>
      <c r="DX171" s="829"/>
      <c r="DY171" s="829"/>
      <c r="DZ171" s="1214">
        <f>SUMIFS('Resumen Anual'!$AF$54,DU171,'Resumen Anual'!$V$9,DF165,'Resumen Anual'!$L$6)+SUMIFS('Resumen Anual'!$AF$112,DU171,'Resumen Anual'!$V$9,DF165,'Resumen Anual'!$L$64)+SUMIFS('Resumen Anual'!$AF$170,DU171,'Resumen Anual'!$V$9,DF165,'Resumen Anual'!$L$122)+SUMIFS('Resumen Anual'!$AF$228,DU171,'Resumen Anual'!$V$9,DF165,'Resumen Anual'!$L$180)+SUMIFS('Resumen Anual'!$AF$286,DU171,'Resumen Anual'!$V$9,DF165,'Resumen Anual'!$L$238)+SUMIFS('Resumen Anual'!$AF$344,DU171,'Resumen Anual'!$V$9,DF165,'Resumen Anual'!$L$296)+SUMIFS('Resumen Anual'!$AF$402,DU171,'Resumen Anual'!$V$9,DF165,'Resumen Anual'!$L$354)+SUMIFS('Resumen Anual'!$AF$460,DU171,'Resumen Anual'!$V$9,DF165,'Resumen Anual'!$L$412)+SUMIFS('Resumen Anual'!$AF$518,DU171,'Resumen Anual'!$V$9,DF165,'Resumen Anual'!$L$470)+SUMIFS('Resumen Anual'!$AF$576,DU171,'Resumen Anual'!$V$9,DF165,'Resumen Anual'!$L$528)+SUMIFS('Resumen Anual'!$AF$634,DU171,'Resumen Anual'!$V$9,DF165,'Resumen Anual'!$L$586)+SUMIFS('Resumen Anual'!$AF$692,DU171,'Resumen Anual'!$V$9,DF165,'Resumen Anual'!$L$644)+SUMIFS('Resumen Anual'!$CC$54,DU171,'Resumen Anual'!$V$9,DF165,'Resumen Anual'!$BI$6)+SUMIFS('Resumen Anual'!$CC$112,DU171,'Resumen Anual'!$V$9,DF165,'Resumen Anual'!$BI$64)+SUMIFS('Resumen Anual'!$CC$170,DU171,'Resumen Anual'!$V$9,DF165,'Resumen Anual'!$BI$122)+SUMIFS('Resumen Anual'!$CC$228,DU171,'Resumen Anual'!$V$9,DF165,'Resumen Anual'!$BI$180)+SUMIFS('Resumen Anual'!$CC$286,DU171,'Resumen Anual'!$V$9,DF165,'Resumen Anual'!$BI$238)+SUMIFS('Resumen Anual'!$CC$344,DU171,'Resumen Anual'!$V$9,DF165,'Resumen Anual'!$BI$296)+SUMIFS('Resumen Anual'!$CC$402,DU171,'Resumen Anual'!$V$9,DF165,'Resumen Anual'!$BI$354)+SUMIFS('Resumen Anual'!$CC$460,DU171,'Resumen Anual'!$V$9,DF165,'Resumen Anual'!$BI$412)+SUMIFS('Resumen Anual'!$CC$518,DU171,'Resumen Anual'!$V$9,DF165,'Resumen Anual'!$BI$470)+SUMIFS('Resumen Anual'!$CC$576,DU171,'Resumen Anual'!$V$9,DF165,'Resumen Anual'!$BI$528)+SUMIFS('Resumen Anual'!$CC$634,DU171,'Resumen Anual'!$V$9,DF165,'Resumen Anual'!$BI$586)+SUMIFS('Resumen Anual'!$CC$692,DU171,'Resumen Anual'!$V$9,DF165,'Resumen Anual'!$BI$644)+SUMIFS('Resumen Anual'!$EB$54,DU171,'Resumen Anual'!$V$9,DF165,'Resumen Anual'!$DH$6)+SUMIFS('Resumen Anual'!$EB$112,DU171,'Resumen Anual'!$V$9,DF165,'Resumen Anual'!$DH$64)+SUMIFS('Resumen Anual'!$EB$170,DU171,'Resumen Anual'!$V$9,DF165,'Resumen Anual'!$DH$122)+SUMIFS('Resumen Anual'!$EB$228,DU171,'Resumen Anual'!$V$9,DF165,'Resumen Anual'!$DH$180)+SUMIFS('Resumen Anual'!$EB$286,DU171,'Resumen Anual'!$V$9,DF165,'Resumen Anual'!$DH$238)+SUMIFS('Resumen Anual'!$EB$344,DU171,'Resumen Anual'!$V$9,DF165,'Resumen Anual'!$DH$296)+SUMIFS('Resumen Anual'!$EB$402,DU171,'Resumen Anual'!$V$9,DF165,'Resumen Anual'!$DH$354)+SUMIFS('Resumen Anual'!$EB$460,DU171,'Resumen Anual'!$V$9,DF165,'Resumen Anual'!$DH$412)+SUMIFS('Resumen Anual'!$EB$518,DU171,'Resumen Anual'!$V$9,DF165,'Resumen Anual'!$DH$470)+SUMIFS('Resumen Anual'!$EB$576,DU171,'Resumen Anual'!$V$9,DF165,'Resumen Anual'!$DH$528)+SUMIFS('Resumen Anual'!$EB$634,DU171,'Resumen Anual'!$V$9,DF165,'Resumen Anual'!$DH$586)+SUMIFS('Resumen Anual'!$EB$692,DU171,'Resumen Anual'!$V$9,DF165,'Resumen Anual'!$DH$644)+SUMIFS('Resumen Anual'!$FY$54,DU171,'Resumen Anual'!$V$9,DF165,'Resumen Anual'!$FE$6)+SUMIFS('Resumen Anual'!$FY$112,DU171,'Resumen Anual'!$V$9,DF165,'Resumen Anual'!$FE$64)+SUMIFS('Resumen Anual'!$FY$170,DU171,'Resumen Anual'!$V$9,DF165,'Resumen Anual'!$FE$122)+SUMIFS('Resumen Anual'!$FY$228,DU171,'Resumen Anual'!$V$9,DF165,'Resumen Anual'!$FE$180)+SUMIFS('Resumen Anual'!$FY$286,DU171,'Resumen Anual'!$V$9,DF165,'Resumen Anual'!$FE$238)+SUMIFS('Resumen Anual'!$FY$344,DU171,'Resumen Anual'!$V$9,DF165,'Resumen Anual'!$FE$296)+SUMIFS('Resumen Anual'!$FY$402,DU171,'Resumen Anual'!$V$9,DF165,'Resumen Anual'!$FE$354)+SUMIFS('Resumen Anual'!$FY$460,DU171,'Resumen Anual'!$V$9,DF165,'Resumen Anual'!$FE$412)+SUMIFS('Resumen Anual'!$FY$518,DU171,'Resumen Anual'!$V$9,DF165,'Resumen Anual'!$FE$470)+SUMIFS('Resumen Anual'!$FY$576,DU171,'Resumen Anual'!$V$9,DF165,'Resumen Anual'!$FE$528)+SUMIFS('Resumen Anual'!$FY$634,DU171,'Resumen Anual'!$V$9,DF165,'Resumen Anual'!$FE$586)+SUMIFS('Resumen Anual'!$FY$692,DU171,'Resumen Anual'!$V$9,DF165,'Resumen Anual'!$FE$644)</f>
        <v>0</v>
      </c>
      <c r="EA171" s="770"/>
      <c r="EB171" s="770"/>
      <c r="EC171" s="770"/>
      <c r="ED171" s="770">
        <f>SUMIFS('Resumen Anual'!$AJ$54,DU171,'Resumen Anual'!$V$9,DF165,'Resumen Anual'!$L$6)+SUMIFS('Resumen Anual'!$AJ$112,DU171,'Resumen Anual'!$V$9,DF165,'Resumen Anual'!$L$64)+SUMIFS('Resumen Anual'!$AJ$170,DU171,'Resumen Anual'!$V$9,DF165,'Resumen Anual'!$L$122)+SUMIFS('Resumen Anual'!$AJ$228,DU171,'Resumen Anual'!$V$9,DF165,'Resumen Anual'!$L$180)+SUMIFS('Resumen Anual'!$AJ$286,DU171,'Resumen Anual'!$V$9,DF165,'Resumen Anual'!$L$238)+SUMIFS('Resumen Anual'!$AJ$344,DU171,'Resumen Anual'!$V$9,DF165,'Resumen Anual'!$L$296)+SUMIFS('Resumen Anual'!$AJ$402,DU171,'Resumen Anual'!$V$9,DF165,'Resumen Anual'!$L$354)+SUMIFS('Resumen Anual'!$AJ$460,DU171,'Resumen Anual'!$V$9,DF165,'Resumen Anual'!$L$412)+SUMIFS('Resumen Anual'!$AJ$518,DU171,'Resumen Anual'!$V$9,DF165,'Resumen Anual'!$L$470)+SUMIFS('Resumen Anual'!$AJ$576,DU171,'Resumen Anual'!$V$9,DF165,'Resumen Anual'!$L$528)+SUMIFS('Resumen Anual'!$AJ$634,DU171,'Resumen Anual'!$V$9,DF165,'Resumen Anual'!$L$586)+SUMIFS('Resumen Anual'!$AJ$692,DU171,'Resumen Anual'!$V$9,DF165,'Resumen Anual'!$L$644)+SUMIFS('Resumen Anual'!$CG$54,DU171,'Resumen Anual'!$V$9,DF165,'Resumen Anual'!$BI$6)+SUMIFS('Resumen Anual'!$CG$112,DU171,'Resumen Anual'!$V$9,DF165,'Resumen Anual'!$BI$64)+SUMIFS('Resumen Anual'!$CG$170,DU171,'Resumen Anual'!$V$9,DF165,'Resumen Anual'!$BI$122)+SUMIFS('Resumen Anual'!$CG$228,DU171,'Resumen Anual'!$V$9,DF165,'Resumen Anual'!$BI$180)+SUMIFS('Resumen Anual'!$CG$286,DU171,'Resumen Anual'!$V$9,DF165,'Resumen Anual'!$BI$238)+SUMIFS('Resumen Anual'!$CG$344,DU171,'Resumen Anual'!$V$9,DF165,'Resumen Anual'!$BI$296)+SUMIFS('Resumen Anual'!$CG$402,DU171,'Resumen Anual'!$V$9,DF165,'Resumen Anual'!$BI$354)+SUMIFS('Resumen Anual'!$CG$460,DU171,'Resumen Anual'!$V$9,DF165,'Resumen Anual'!$BI$412)+SUMIFS('Resumen Anual'!$CG$518,DU171,'Resumen Anual'!$V$9,DF165,'Resumen Anual'!$BI$470)+SUMIFS('Resumen Anual'!$CG$576,DU171,'Resumen Anual'!$V$9,DF165,'Resumen Anual'!$BI$528)+SUMIFS('Resumen Anual'!$CG$634,DU171,'Resumen Anual'!$V$9,DF165,'Resumen Anual'!$BI$586)+SUMIFS('Resumen Anual'!$CG$692,DU171,'Resumen Anual'!$V$9,DF165,'Resumen Anual'!$BI$644)+SUMIFS('Resumen Anual'!$EF$54,DU171,'Resumen Anual'!$V$9,DF165,'Resumen Anual'!$DH$6)+SUMIFS('Resumen Anual'!$EF$112,DU171,'Resumen Anual'!$V$9,DF165,'Resumen Anual'!$DH$64)+SUMIFS('Resumen Anual'!$EF$170,DU171,'Resumen Anual'!$V$9,DF165,'Resumen Anual'!$DH$122)+SUMIFS('Resumen Anual'!$EF$228,DU171,'Resumen Anual'!$V$9,DF165,'Resumen Anual'!$DH$180)+SUMIFS('Resumen Anual'!$EF$286,DU171,'Resumen Anual'!$V$9,DF165,'Resumen Anual'!$DH$238)+SUMIFS('Resumen Anual'!$EF$344,DU171,'Resumen Anual'!$V$9,DF165,'Resumen Anual'!$DH$296)+SUMIFS('Resumen Anual'!$EF$402,DU171,'Resumen Anual'!$V$9,DF165,'Resumen Anual'!$DH$354)+SUMIFS('Resumen Anual'!$EF$460,DU171,'Resumen Anual'!$V$9,DF165,'Resumen Anual'!$DH$412)+SUMIFS('Resumen Anual'!$EF$518,DU171,'Resumen Anual'!$V$9,DF165,'Resumen Anual'!$DH$470)+SUMIFS('Resumen Anual'!$EF$576,DU171,'Resumen Anual'!$V$9,DF165,'Resumen Anual'!$DH$528)+SUMIFS('Resumen Anual'!$EF$634,DU171,'Resumen Anual'!$V$9,DF165,'Resumen Anual'!$DH$586)+SUMIFS('Resumen Anual'!$EF$692,DU171,'Resumen Anual'!$V$9,DF165,'Resumen Anual'!$DH$644)+SUMIFS('Resumen Anual'!$GC$54,DU171,'Resumen Anual'!$V$9,DF165,'Resumen Anual'!$FE$6)+SUMIFS('Resumen Anual'!$GC$112,DU171,'Resumen Anual'!$V$9,DF165,'Resumen Anual'!$FE$64)+SUMIFS('Resumen Anual'!$GC$170,DU171,'Resumen Anual'!$V$9,DF165,'Resumen Anual'!$FE$122)+SUMIFS('Resumen Anual'!$GC$228,DU171,'Resumen Anual'!$V$9,DF165,'Resumen Anual'!$FE$180)+SUMIFS('Resumen Anual'!$GC$286,DU171,'Resumen Anual'!$V$9,DF165,'Resumen Anual'!$FE$238)+SUMIFS('Resumen Anual'!$GC$344,DU171,'Resumen Anual'!$V$9,DF165,'Resumen Anual'!$FE$296)+SUMIFS('Resumen Anual'!$GC$402,DU171,'Resumen Anual'!$V$9,DF165,'Resumen Anual'!$FE$354)+SUMIFS('Resumen Anual'!$GC$460,DU171,'Resumen Anual'!$V$9,DF165,'Resumen Anual'!$FE$412)+SUMIFS('Resumen Anual'!$GC$518,DU171,'Resumen Anual'!$V$9,DF165,'Resumen Anual'!$FE$470)+SUMIFS('Resumen Anual'!$GC$576,DU171,'Resumen Anual'!$V$9,DF165,'Resumen Anual'!$FE$528)+SUMIFS('Resumen Anual'!$GC$634,DU171,'Resumen Anual'!$V$9,DF165,'Resumen Anual'!$FE$586)+SUMIFS('Resumen Anual'!$GC$692,DU171,'Resumen Anual'!$V$9,DF165,'Resumen Anual'!$FE$644)</f>
        <v>0</v>
      </c>
      <c r="EE171" s="770"/>
      <c r="EF171" s="770"/>
      <c r="EG171" s="770"/>
      <c r="EH171" s="770">
        <f>SUMIFS('Resumen Anual'!$AN$54,DU171,'Resumen Anual'!$V$9,DF165,'Resumen Anual'!$L$6)+SUMIFS('Resumen Anual'!$AN$112,DU171,'Resumen Anual'!$V$9,DF165,'Resumen Anual'!$L$64)+SUMIFS('Resumen Anual'!$AN$170,DU171,'Resumen Anual'!$V$9,DF165,'Resumen Anual'!$L$122)+SUMIFS('Resumen Anual'!$AN$228,DU171,'Resumen Anual'!$V$9,DF165,'Resumen Anual'!$L$180)+SUMIFS('Resumen Anual'!$AN$286,DU171,'Resumen Anual'!$V$9,DF165,'Resumen Anual'!$L$238)+SUMIFS('Resumen Anual'!$AN$344,DU171,'Resumen Anual'!$V$9,DF165,'Resumen Anual'!$L$296)+SUMIFS('Resumen Anual'!$AN$402,DU171,'Resumen Anual'!$V$9,DF165,'Resumen Anual'!$L$354)+SUMIFS('Resumen Anual'!$AN$460,DU171,'Resumen Anual'!$V$9,DF165,'Resumen Anual'!$L$412)+SUMIFS('Resumen Anual'!$AN$518,DU171,'Resumen Anual'!$V$9,DF165,'Resumen Anual'!$L$470)+SUMIFS('Resumen Anual'!$AN$576,DU171,'Resumen Anual'!$V$9,DF165,'Resumen Anual'!$L$528)+SUMIFS('Resumen Anual'!$AN$634,DU171,'Resumen Anual'!$V$9,DF165,'Resumen Anual'!$L$586)+SUMIFS('Resumen Anual'!$AN$692,DU171,'Resumen Anual'!$V$9,DF165,'Resumen Anual'!$L$644)+SUMIFS('Resumen Anual'!$CK$54,DU171,'Resumen Anual'!$V$9,DF165,'Resumen Anual'!$BI$6)+SUMIFS('Resumen Anual'!$CK$112,DU171,'Resumen Anual'!$V$9,DF165,'Resumen Anual'!$BI$64)+SUMIFS('Resumen Anual'!$CK$170,DU171,'Resumen Anual'!$V$9,DF165,'Resumen Anual'!$BI$122)+SUMIFS('Resumen Anual'!$CK$228,DU171,'Resumen Anual'!$V$9,DF165,'Resumen Anual'!$BI$180)+SUMIFS('Resumen Anual'!$CK$286,DU171,'Resumen Anual'!$V$9,DF165,'Resumen Anual'!$BI$238)+SUMIFS('Resumen Anual'!$CK$344,DU171,'Resumen Anual'!$V$9,DF165,'Resumen Anual'!$BI$296)+SUMIFS('Resumen Anual'!$CK$402,DU171,'Resumen Anual'!$V$9,DF165,'Resumen Anual'!$BI$354)+SUMIFS('Resumen Anual'!$CK$460,DU171,'Resumen Anual'!$V$9,DF165,'Resumen Anual'!$BI$412)+SUMIFS('Resumen Anual'!$CK$518,DU171,'Resumen Anual'!$V$9,DF165,'Resumen Anual'!$BI$470)+SUMIFS('Resumen Anual'!$CK$576,DU171,'Resumen Anual'!$V$9,DF165,'Resumen Anual'!$BI$528)+SUMIFS('Resumen Anual'!$CK$634,DU171,'Resumen Anual'!$V$9,DF165,'Resumen Anual'!$BI$586)+SUMIFS('Resumen Anual'!$CK$692,DU171,'Resumen Anual'!$V$9,DF165,'Resumen Anual'!$BI$644)+SUMIFS('Resumen Anual'!$EJ$54,DU171,'Resumen Anual'!$V$9,DF165,'Resumen Anual'!$DH$6)+SUMIFS('Resumen Anual'!$EJ$112,DU171,'Resumen Anual'!$V$9,DF165,'Resumen Anual'!$DH$64)+SUMIFS('Resumen Anual'!$EJ$170,DU171,'Resumen Anual'!$V$9,DF165,'Resumen Anual'!$DH$122)+SUMIFS('Resumen Anual'!$EJ$228,DU171,'Resumen Anual'!$V$9,DF165,'Resumen Anual'!$DH$180)+SUMIFS('Resumen Anual'!$EJ$286,DU171,'Resumen Anual'!$V$9,DF165,'Resumen Anual'!$DH$238)+SUMIFS('Resumen Anual'!$EJ$344,DU171,'Resumen Anual'!$V$9,DF165,'Resumen Anual'!$DH$296)+SUMIFS('Resumen Anual'!$EJ$402,DU171,'Resumen Anual'!$V$9,DF165,'Resumen Anual'!$DH$354)+SUMIFS('Resumen Anual'!$EJ$460,DU171,'Resumen Anual'!$V$9,DF165,'Resumen Anual'!$DH$412)+SUMIFS('Resumen Anual'!$EJ$518,DU171,'Resumen Anual'!$V$9,DF165,'Resumen Anual'!$DH$470)+SUMIFS('Resumen Anual'!$EJ$576,DU171,'Resumen Anual'!$V$9,DF165,'Resumen Anual'!$DH$528)+SUMIFS('Resumen Anual'!$EJ$634,DU171,'Resumen Anual'!$V$9,DF165,'Resumen Anual'!$DH$586)+SUMIFS('Resumen Anual'!$EJ$692,DU171,'Resumen Anual'!$V$9,DF165,'Resumen Anual'!$DH$644)+SUMIFS('Resumen Anual'!$GG$54,DU171,'Resumen Anual'!$V$9,DF165,'Resumen Anual'!$FE$6)+SUMIFS('Resumen Anual'!$GG$112,DU171,'Resumen Anual'!$V$9,DF165,'Resumen Anual'!$FE$64)+SUMIFS('Resumen Anual'!$GG$170,DU171,'Resumen Anual'!$V$9,DF165,'Resumen Anual'!$FE$122)+SUMIFS('Resumen Anual'!$GG$228,DU171,'Resumen Anual'!$V$9,DF165,'Resumen Anual'!$FE$180)+SUMIFS('Resumen Anual'!$GG$286,DU171,'Resumen Anual'!$V$9,DF165,'Resumen Anual'!$FE$238)+SUMIFS('Resumen Anual'!$GG$344,DU171,'Resumen Anual'!$V$9,DF165,'Resumen Anual'!$FE$296)+SUMIFS('Resumen Anual'!$GG$402,DU171,'Resumen Anual'!$V$9,DF165,'Resumen Anual'!$FE$354)+SUMIFS('Resumen Anual'!$GG$460,DU171,'Resumen Anual'!$V$9,DF165,'Resumen Anual'!$FE$412)+SUMIFS('Resumen Anual'!$GG$518,DU171,'Resumen Anual'!$V$9,DF165,'Resumen Anual'!$FE$470)+SUMIFS('Resumen Anual'!$GG$576,DU171,'Resumen Anual'!$V$9,DF165,'Resumen Anual'!$FE$528)+SUMIFS('Resumen Anual'!$GG$634,DU171,'Resumen Anual'!$V$9,DF165,'Resumen Anual'!$FE$586)+SUMIFS('Resumen Anual'!$GG$692,DU171,'Resumen Anual'!$V$9,DF165,'Resumen Anual'!$FE$644)</f>
        <v>0</v>
      </c>
      <c r="EI171" s="770"/>
      <c r="EJ171" s="770"/>
      <c r="EK171" s="770"/>
      <c r="EL171" s="756">
        <f>SUMIFS('Resumen Anual'!$AR$54,DU171,'Resumen Anual'!$V$9,DF165,'Resumen Anual'!$L$6)+SUMIFS('Resumen Anual'!$AR$112,DU171,'Resumen Anual'!$V$9,DF165,'Resumen Anual'!$L$64)+SUMIFS('Resumen Anual'!$AR$170,DU171,'Resumen Anual'!$V$9,DF165,'Resumen Anual'!$L$122)+SUMIFS('Resumen Anual'!$AR$228,DU171,'Resumen Anual'!$V$9,DF165,'Resumen Anual'!$L$180)+SUMIFS('Resumen Anual'!$AR$286,DU171,'Resumen Anual'!$V$9,DF165,'Resumen Anual'!$L$238)+SUMIFS('Resumen Anual'!$AR$344,DU171,'Resumen Anual'!$V$9,DF165,'Resumen Anual'!$L$296)+SUMIFS('Resumen Anual'!$AR$402,DU171,'Resumen Anual'!$V$9,DF165,'Resumen Anual'!$L$354)+SUMIFS('Resumen Anual'!$AR$460,DU171,'Resumen Anual'!$V$9,DF165,'Resumen Anual'!$L$412)+SUMIFS('Resumen Anual'!$AR$518,DU171,'Resumen Anual'!$V$9,DF165,'Resumen Anual'!$L$470)+SUMIFS('Resumen Anual'!$AR$576,DU171,'Resumen Anual'!$V$9,DF165,'Resumen Anual'!$L$528)+SUMIFS('Resumen Anual'!$AR$634,DU171,'Resumen Anual'!$V$9,DF165,'Resumen Anual'!$L$586)+SUMIFS('Resumen Anual'!$AR$692,DU171,'Resumen Anual'!$V$9,DF165,'Resumen Anual'!$L$644)+SUMIFS('Resumen Anual'!$CO$54,DU171,'Resumen Anual'!$V$9,DF165,'Resumen Anual'!$BI$6)+SUMIFS('Resumen Anual'!$CO$112,DU171,'Resumen Anual'!$V$9,DF165,'Resumen Anual'!$BI$64)+SUMIFS('Resumen Anual'!$CO$170,DU171,'Resumen Anual'!$V$9,DF165,'Resumen Anual'!$BI$122)+SUMIFS('Resumen Anual'!$CO$228,DU171,'Resumen Anual'!$V$9,DF165,'Resumen Anual'!$BI$180)+SUMIFS('Resumen Anual'!$CO$286,DU171,'Resumen Anual'!$V$9,DF165,'Resumen Anual'!$BI$238)+SUMIFS('Resumen Anual'!$CO$344,DU171,'Resumen Anual'!$V$9,DF165,'Resumen Anual'!$BI$296)+SUMIFS('Resumen Anual'!$CO$402,DU171,'Resumen Anual'!$V$9,DF165,'Resumen Anual'!$BI$354)+SUMIFS('Resumen Anual'!$CO$460,DU171,'Resumen Anual'!$V$9,DF165,'Resumen Anual'!$BI$412)+SUMIFS('Resumen Anual'!$CO$518,DU171,'Resumen Anual'!$V$9,DF165,'Resumen Anual'!$BI$470)+SUMIFS('Resumen Anual'!$CO$576,DU171,'Resumen Anual'!$V$9,DF165,'Resumen Anual'!$BI$528)+SUMIFS('Resumen Anual'!$CO$634,DU171,'Resumen Anual'!$V$9,DF165,'Resumen Anual'!$BI$586)+SUMIFS('Resumen Anual'!$CO$692,DU171,'Resumen Anual'!$V$9,DF165,'Resumen Anual'!$BI$644)+SUMIFS('Resumen Anual'!$EN$54,DU171,'Resumen Anual'!$V$9,DF165,'Resumen Anual'!$DH$6)+SUMIFS('Resumen Anual'!$EN$112,DU171,'Resumen Anual'!$V$9,DF165,'Resumen Anual'!$DH$64)+SUMIFS('Resumen Anual'!$EN$170,DU171,'Resumen Anual'!$V$9,DF165,'Resumen Anual'!$DH$122)+SUMIFS('Resumen Anual'!$EN$228,DU171,'Resumen Anual'!$V$9,DF165,'Resumen Anual'!$DH$180)+SUMIFS('Resumen Anual'!$EN$286,DU171,'Resumen Anual'!$V$9,DF165,'Resumen Anual'!$DH$238)+SUMIFS('Resumen Anual'!$EN$344,DU171,'Resumen Anual'!$V$9,DF165,'Resumen Anual'!$DH$296)+SUMIFS('Resumen Anual'!$EN$402,DU171,'Resumen Anual'!$V$9,DF165,'Resumen Anual'!$DH$354)+SUMIFS('Resumen Anual'!$EN$460,DU171,'Resumen Anual'!$V$9,DF165,'Resumen Anual'!$DH$412)+SUMIFS('Resumen Anual'!$EN$518,DU171,'Resumen Anual'!$V$9,DF165,'Resumen Anual'!$DH$470)+SUMIFS('Resumen Anual'!$EN$576,DU171,'Resumen Anual'!$V$9,DF165,'Resumen Anual'!$DH$528)+SUMIFS('Resumen Anual'!$EN$634,DU171,'Resumen Anual'!$V$9,DF165,'Resumen Anual'!$DH$586)+SUMIFS('Resumen Anual'!$EN$692,DU171,'Resumen Anual'!$V$9,DF165,'Resumen Anual'!$DH$644)+SUMIFS('Resumen Anual'!$GK$54,DU171,'Resumen Anual'!$V$9,DF165,'Resumen Anual'!$FE$6)+SUMIFS('Resumen Anual'!$GK$112,DU171,'Resumen Anual'!$V$9,DF165,'Resumen Anual'!$FE$64)+SUMIFS('Resumen Anual'!$GK$170,DU171,'Resumen Anual'!$V$9,DF165,'Resumen Anual'!$FE$122)+SUMIFS('Resumen Anual'!$GK$228,DU171,'Resumen Anual'!$V$9,DF165,'Resumen Anual'!$FE$180)+SUMIFS('Resumen Anual'!$GK$286,DU171,'Resumen Anual'!$V$9,DF165,'Resumen Anual'!$FE$238)+SUMIFS('Resumen Anual'!$GK$344,DU171,'Resumen Anual'!$V$9,DF165,'Resumen Anual'!$FE$296)+SUMIFS('Resumen Anual'!$GK$402,DU171,'Resumen Anual'!$V$9,DF165,'Resumen Anual'!$FE$354)+SUMIFS('Resumen Anual'!$GK$460,DU171,'Resumen Anual'!$V$9,DF165,'Resumen Anual'!$FE$412)+SUMIFS('Resumen Anual'!$GK$518,DU171,'Resumen Anual'!$V$9,DF165,'Resumen Anual'!$FE$470)+SUMIFS('Resumen Anual'!$GK$576,DU171,'Resumen Anual'!$V$9,DF165,'Resumen Anual'!$FE$528)+SUMIFS('Resumen Anual'!$GK$634,DU171,'Resumen Anual'!$V$9,DF165,'Resumen Anual'!$FE$586)+SUMIFS('Resumen Anual'!$GK$692,DU171,'Resumen Anual'!$V$9,DF165,'Resumen Anual'!$FE$644)</f>
        <v>0</v>
      </c>
      <c r="EM171" s="756"/>
      <c r="EN171" s="756"/>
      <c r="EO171" s="756">
        <f>SUMIFS('Resumen Anual'!$AU$54,DU171,'Resumen Anual'!$V$9,DF165,'Resumen Anual'!$L$6)+SUMIFS('Resumen Anual'!$AU$112,DU171,'Resumen Anual'!$V$9,DF165,'Resumen Anual'!$L$64)+SUMIFS('Resumen Anual'!$AU$170,DU171,'Resumen Anual'!$V$9,DF165,'Resumen Anual'!$L$122)+SUMIFS('Resumen Anual'!$AU$228,DU171,'Resumen Anual'!$V$9,DF165,'Resumen Anual'!$L$180)+SUMIFS('Resumen Anual'!$AU$286,DU171,'Resumen Anual'!$V$9,DF165,'Resumen Anual'!$L$238)+SUMIFS('Resumen Anual'!$AU$344,DU171,'Resumen Anual'!$V$9,DF165,'Resumen Anual'!$L$296)+SUMIFS('Resumen Anual'!$AU$402,DU171,'Resumen Anual'!$V$9,DF165,'Resumen Anual'!$L$354)+SUMIFS('Resumen Anual'!$AU$460,DU171,'Resumen Anual'!$V$9,DF165,'Resumen Anual'!$L$412)+SUMIFS('Resumen Anual'!$AU$518,DU171,'Resumen Anual'!$V$9,DF165,'Resumen Anual'!$L$470)+SUMIFS('Resumen Anual'!$AU$576,DU171,'Resumen Anual'!$V$9,DF165,'Resumen Anual'!$L$528)+SUMIFS('Resumen Anual'!$AU$634,DU171,'Resumen Anual'!$V$9,DF165,'Resumen Anual'!$L$586)+SUMIFS('Resumen Anual'!$AU$692,DU171,'Resumen Anual'!$V$9,DF165,'Resumen Anual'!$L$644)+SUMIFS('Resumen Anual'!$CR$54,DU171,'Resumen Anual'!$V$9,DF165,'Resumen Anual'!$BI$6)+SUMIFS('Resumen Anual'!$CR$112,DU171,'Resumen Anual'!$V$9,DF165,'Resumen Anual'!$BI$64)+SUMIFS('Resumen Anual'!$CR$170,DU171,'Resumen Anual'!$V$9,DF165,'Resumen Anual'!$BI$122)+SUMIFS('Resumen Anual'!$CR$228,DU171,'Resumen Anual'!$V$9,DF165,'Resumen Anual'!$BI$180)+SUMIFS('Resumen Anual'!$CR$286,DU171,'Resumen Anual'!$V$9,DF165,'Resumen Anual'!$BI$238)+SUMIFS('Resumen Anual'!$CR$344,DU171,'Resumen Anual'!$V$9,DF165,'Resumen Anual'!$BI$296)+SUMIFS('Resumen Anual'!$CR$402,DU171,'Resumen Anual'!$V$9,DF165,'Resumen Anual'!$BI$354)+SUMIFS('Resumen Anual'!$CR$460,DU171,'Resumen Anual'!$V$9,DF165,'Resumen Anual'!$BI$412)+SUMIFS('Resumen Anual'!$CR$518,DU171,'Resumen Anual'!$V$9,DF165,'Resumen Anual'!$BI$470)+SUMIFS('Resumen Anual'!$CR$576,DU171,'Resumen Anual'!$V$9,DF165,'Resumen Anual'!$BI$528)+SUMIFS('Resumen Anual'!$CR$634,DU171,'Resumen Anual'!$V$9,DF165,'Resumen Anual'!$BI$586)+SUMIFS('Resumen Anual'!$CR$692,DU171,'Resumen Anual'!$V$9,DF165,'Resumen Anual'!$BI$644)+SUMIFS('Resumen Anual'!$EQ$54,DU171,'Resumen Anual'!$V$9,DF165,'Resumen Anual'!$DH$6)+SUMIFS('Resumen Anual'!$EQ$112,DU171,'Resumen Anual'!$V$9,DF165,'Resumen Anual'!$DH$64)+SUMIFS('Resumen Anual'!$EQ$170,DU171,'Resumen Anual'!$V$9,DF165,'Resumen Anual'!$DH$122)+SUMIFS('Resumen Anual'!$EQ$228,DU171,'Resumen Anual'!$V$9,DF165,'Resumen Anual'!$DH$180)+SUMIFS('Resumen Anual'!$EQ$286,DU171,'Resumen Anual'!$V$9,DF165,'Resumen Anual'!$DH$238)+SUMIFS('Resumen Anual'!$EQ$344,DU171,'Resumen Anual'!$V$9,DF165,'Resumen Anual'!$DH$296)+SUMIFS('Resumen Anual'!$EQ$402,DU171,'Resumen Anual'!$V$9,DF165,'Resumen Anual'!$DH$354)+SUMIFS('Resumen Anual'!$EQ$460,DU171,'Resumen Anual'!$V$9,DF165,'Resumen Anual'!$DH$412)+SUMIFS('Resumen Anual'!$EQ$518,DU171,'Resumen Anual'!$V$9,DF165,'Resumen Anual'!$DH$470)+SUMIFS('Resumen Anual'!$EQ$576,DU171,'Resumen Anual'!$V$9,DF165,'Resumen Anual'!$DH$528)+SUMIFS('Resumen Anual'!$EQ$634,DU171,'Resumen Anual'!$V$9,DF165,'Resumen Anual'!$DH$586)+SUMIFS('Resumen Anual'!$EQ$692,DU171,'Resumen Anual'!$V$9,DF165,'Resumen Anual'!$DH$644)+SUMIFS('Resumen Anual'!$GN$54,DU171,'Resumen Anual'!$V$9,DF165,'Resumen Anual'!$FE$6)+SUMIFS('Resumen Anual'!$GN$112,DU171,'Resumen Anual'!$V$9,DF165,'Resumen Anual'!$FE$64)+SUMIFS('Resumen Anual'!$GN$170,DU171,'Resumen Anual'!$V$9,DF165,'Resumen Anual'!$FE$122)+SUMIFS('Resumen Anual'!$GN$228,DU171,'Resumen Anual'!$V$9,DF165,'Resumen Anual'!$FE$180)+SUMIFS('Resumen Anual'!$GN$286,DU171,'Resumen Anual'!$V$9,DF165,'Resumen Anual'!$FE$238)+SUMIFS('Resumen Anual'!$GN$344,DU171,'Resumen Anual'!$V$9,DF165,'Resumen Anual'!$FE$296)+SUMIFS('Resumen Anual'!$GN$402,DU171,'Resumen Anual'!$V$9,DF165,'Resumen Anual'!$FE$354)+SUMIFS('Resumen Anual'!$GN$460,DU171,'Resumen Anual'!$V$9,DF165,'Resumen Anual'!$FE$412)+SUMIFS('Resumen Anual'!$GN$518,DU171,'Resumen Anual'!$V$9,DF165,'Resumen Anual'!$FE$470)+SUMIFS('Resumen Anual'!$GN$576,DU171,'Resumen Anual'!$V$9,DF165,'Resumen Anual'!$FE$528)+SUMIFS('Resumen Anual'!$GN$634,DU171,'Resumen Anual'!$V$9,DF165,'Resumen Anual'!$FE$586)+SUMIFS('Resumen Anual'!$GN$692,DU171,'Resumen Anual'!$V$9,DF165,'Resumen Anual'!$FE$644)</f>
        <v>0</v>
      </c>
      <c r="EP171" s="756"/>
      <c r="EQ171" s="1215"/>
      <c r="ER171" s="1200"/>
      <c r="ES171" s="171"/>
      <c r="ET171" s="832">
        <f>SUMIF('Resumen Anual'!$FE$622,FC165,'Resumen Anual'!$EV$631)+SUMIF('Resumen Anual'!$DH$622,FC165,'Resumen Anual'!$CY$631)+SUMIF('Resumen Anual'!$BI$622,FC165,'Resumen Anual'!$AZ$631)+SUMIF('Resumen Anual'!$L$622,FC165,'Resumen Anual'!$C$631)+SUMIF('Resumen Anual'!$FE$566,FC165,'Resumen Anual'!$EV$575)+SUMIF('Resumen Anual'!$DH$566,FC165,'Resumen Anual'!$CY$575)+SUMIF('Resumen Anual'!$BI$566,FC165,'Resumen Anual'!$AZ$575)+SUMIF('Resumen Anual'!$L$566,FC165,'Resumen Anual'!$C$575)+SUMIF('Resumen Anual'!$FE$510,FC165,'Resumen Anual'!$EV$519)+SUMIF('Resumen Anual'!$DH$510,FC165,'Resumen Anual'!$CY$519)+SUMIF('Resumen Anual'!$BI$510,FC165,'Resumen Anual'!$AZ$519)+SUMIF('Resumen Anual'!$L$510,FC165,'Resumen Anual'!$C$519)+SUMIF('Resumen Anual'!$FE$454,FC165,'Resumen Anual'!$EV$463)+SUMIF('Resumen Anual'!$DH$454,FC165,'Resumen Anual'!$CY$463)+SUMIF('Resumen Anual'!$BI$454,FC165,'Resumen Anual'!$AZ$463)+SUMIF('Resumen Anual'!$L$454,FC165,'Resumen Anual'!$C$463)+SUMIF('Resumen Anual'!$FE$398,FC165,'Resumen Anual'!$EV$407)+SUMIF('Resumen Anual'!$DH$398,FC165,'Resumen Anual'!$CY$407)+SUMIF('Resumen Anual'!$BI$398,FC165,'Resumen Anual'!$AZ$407)+SUMIF('Resumen Anual'!$L$398,FC165,'Resumen Anual'!$C$407)+SUMIF('Resumen Anual'!$FE$342,FC165,'Resumen Anual'!$EV$351)+SUMIF('Resumen Anual'!$DH$342,FC165,'Resumen Anual'!$CY$351)+SUMIF('Resumen Anual'!$BI$342,FC165,'Resumen Anual'!$AZ$351)+SUMIF('Resumen Anual'!$L$342,FC165,'Resumen Anual'!$C$351)+SUMIF('Resumen Anual'!$FE$286,FC165,'Resumen Anual'!$EV$295)+SUMIF('Resumen Anual'!$DH$286,FC165,'Resumen Anual'!$CY$295)+SUMIF('Resumen Anual'!$BI$286,FC165,'Resumen Anual'!$AZ$295)+SUMIF('Resumen Anual'!$L$286,FC165,'Resumen Anual'!$C$295)+SUMIF('Resumen Anual'!$FE$230,FC165,'Resumen Anual'!$EV$239)+SUMIF('Resumen Anual'!$DH$230,FC165,'Resumen Anual'!$CY$239)+SUMIF('Resumen Anual'!$BI$230,FC165,'Resumen Anual'!$AZ$239)+SUMIF('Resumen Anual'!$L$230,FC165,'Resumen Anual'!$C$239)+SUMIF('Resumen Anual'!$FE$174,FC165,'Resumen Anual'!$EV$183)+SUMIF('Resumen Anual'!$DH$174,FC165,'Resumen Anual'!$CY$183)+SUMIF('Resumen Anual'!$BI$174,FC165,'Resumen Anual'!$AZ$183)+SUMIF('Resumen Anual'!$L$174,FC165,'Resumen Anual'!$C$183)+SUMIF('Resumen Anual'!$FE$118,FC165,'Resumen Anual'!$EV$127)+SUMIF('Resumen Anual'!$DH$118,FC165,'Resumen Anual'!$CY$127)+SUMIF('Resumen Anual'!$BI$118,FC165,'Resumen Anual'!$AZ$127)+SUMIF('Resumen Anual'!$L$118,FC165,'Resumen Anual'!$C$127)+SUMIF('Resumen Anual'!$FE$62,FC165,'Resumen Anual'!$EV$71)+SUMIF('Resumen Anual'!$DH$62,FC165,'Resumen Anual'!$CY$71)+SUMIF('Resumen Anual'!$BI$62,FC165,'Resumen Anual'!$AZ$71)+SUMIF('Resumen Anual'!$L$62,FC165,'Resumen Anual'!$C$71)+SUMIF('Resumen Anual'!$FE$6,FC165,'Resumen Anual'!$EV$15)+SUMIF('Resumen Anual'!$DH$6,FC165,'Resumen Anual'!$CY$15)+SUMIF('Resumen Anual'!$BI$6,FC165,'Resumen Anual'!$AZ$15)+SUMIF('Resumen Anual'!$L$6,FC165,'Resumen Anual'!$C$15)+SUMIF('Bitácoras Anteriores'!$K$6,FC165,'Bitácoras Anteriores'!$B$12)+SUMIF('Bitácoras Anteriores'!$K$59,$K$6,'Bitácoras Anteriores'!$B$65)+SUMIF('Bitácoras Anteriores'!$K$112,FC165,'Bitácoras Anteriores'!$B$118)+SUMIF('Bitácoras Anteriores'!$K$165,FC165,'Bitácoras Anteriores'!$B$171)+SUMIF('Bitácoras Anteriores'!$K$218,FC165,'Bitácoras Anteriores'!$B$224)+SUMIF('Bitácoras Anteriores'!$K$271,FC165,'Bitácoras Anteriores'!$B$277)+SUMIF('Bitácoras Anteriores'!$K$324,FC165,'Bitácoras Anteriores'!$B$330)+SUMIF('Bitácoras Anteriores'!$BH$6,FC165,'Bitácoras Anteriores'!$AY$12)+SUMIF('Bitácoras Anteriores'!$BH$59,$K$6,'Bitácoras Anteriores'!$AY$65)+SUMIF('Bitácoras Anteriores'!$BH$112,FC165,'Bitácoras Anteriores'!$AY$118)+SUMIF('Bitácoras Anteriores'!$BH$165,FC165,'Bitácoras Anteriores'!$AY$171)+SUMIF('Bitácoras Anteriores'!$BH$218,FC165,'Bitácoras Anteriores'!$AY$224)+SUMIF('Bitácoras Anteriores'!$BH$271,FC165,'Bitácoras Anteriores'!$AY$277)+SUMIF('Bitácoras Anteriores'!$BH$324,FC165,'Bitácoras Anteriores'!$AY$330)+SUMIF('Bitácoras Anteriores'!$DF$6,FC165,'Bitácoras Anteriores'!$CW$12)+SUMIF('Bitácoras Anteriores'!$DF$59,$K$6,'Bitácoras Anteriores'!$CW$65)+SUMIF('Bitácoras Anteriores'!$DF$112,FC165,'Bitácoras Anteriores'!$CW$118)+SUMIF('Bitácoras Anteriores'!$DF$165,FC165,'Bitácoras Anteriores'!$CW$171)+SUMIF('Bitácoras Anteriores'!$DF$218,FC165,'Bitácoras Anteriores'!$CW$224)+SUMIF('Bitácoras Anteriores'!$DF$271,FC165,'Bitácoras Anteriores'!$CW$277)+SUMIF('Bitácoras Anteriores'!$DF$324,FC165,'Bitácoras Anteriores'!$CW$330)+SUMIF('Bitácoras Anteriores'!$FC$6,FC165,'Bitácoras Anteriores'!$ET$12)+SUMIF('Bitácoras Anteriores'!$FC$59,$K$6,'Bitácoras Anteriores'!$ET$65)+SUMIF('Bitácoras Anteriores'!$FC$112,FC165,'Bitácoras Anteriores'!$ET$118)+SUMIF('Bitácoras Anteriores'!$FC$165,FC165,'Bitácoras Anteriores'!$ET$171)+SUMIF('Bitácoras Anteriores'!$FC$218,FC165,'Bitácoras Anteriores'!$ET$224)+SUMIF('Bitácoras Anteriores'!$FC$271,FC165,'Bitácoras Anteriores'!$ET$277)+SUMIF('Bitácoras Anteriores'!$FC$324,FC165,'Bitácoras Anteriores'!$ET$330)</f>
        <v>0</v>
      </c>
      <c r="EU171" s="833"/>
      <c r="EV171" s="833"/>
      <c r="EW171" s="833"/>
      <c r="EX171" s="833"/>
      <c r="EY171" s="833"/>
      <c r="EZ171" s="833"/>
      <c r="FA171" s="833"/>
      <c r="FB171" s="833"/>
      <c r="FC171" s="833"/>
      <c r="FD171" s="834"/>
      <c r="FE171" s="14"/>
      <c r="FF171" s="821" t="str">
        <f>IFERROR(ET171/FA173,"")</f>
        <v/>
      </c>
      <c r="FG171" s="822"/>
      <c r="FH171" s="822"/>
      <c r="FI171" s="822"/>
      <c r="FJ171" s="822"/>
      <c r="FK171" s="822"/>
      <c r="FL171" s="822"/>
      <c r="FM171" s="822"/>
      <c r="FN171" s="822"/>
      <c r="FO171" s="822"/>
      <c r="FP171" s="823"/>
      <c r="FQ171" s="15"/>
      <c r="FR171" s="828">
        <v>2022</v>
      </c>
      <c r="FS171" s="829"/>
      <c r="FT171" s="829"/>
      <c r="FU171" s="829"/>
      <c r="FV171" s="829"/>
      <c r="FW171" s="1214">
        <f>SUMIFS('Resumen Anual'!$AF$54,FR171,'Resumen Anual'!$V$9,FC165,'Resumen Anual'!$L$6)+SUMIFS('Resumen Anual'!$AF$112,FR171,'Resumen Anual'!$V$9,FC165,'Resumen Anual'!$L$64)+SUMIFS('Resumen Anual'!$AF$170,FR171,'Resumen Anual'!$V$9,FC165,'Resumen Anual'!$L$122)+SUMIFS('Resumen Anual'!$AF$228,FR171,'Resumen Anual'!$V$9,FC165,'Resumen Anual'!$L$180)+SUMIFS('Resumen Anual'!$AF$286,FR171,'Resumen Anual'!$V$9,FC165,'Resumen Anual'!$L$238)+SUMIFS('Resumen Anual'!$AF$344,FR171,'Resumen Anual'!$V$9,FC165,'Resumen Anual'!$L$296)+SUMIFS('Resumen Anual'!$AF$402,FR171,'Resumen Anual'!$V$9,FC165,'Resumen Anual'!$L$354)+SUMIFS('Resumen Anual'!$AF$460,FR171,'Resumen Anual'!$V$9,FC165,'Resumen Anual'!$L$412)+SUMIFS('Resumen Anual'!$AF$518,FR171,'Resumen Anual'!$V$9,FC165,'Resumen Anual'!$L$470)+SUMIFS('Resumen Anual'!$AF$576,FR171,'Resumen Anual'!$V$9,FC165,'Resumen Anual'!$L$528)+SUMIFS('Resumen Anual'!$AF$634,FR171,'Resumen Anual'!$V$9,FC165,'Resumen Anual'!$L$586)+SUMIFS('Resumen Anual'!$AF$692,FR171,'Resumen Anual'!$V$9,FC165,'Resumen Anual'!$L$644)+SUMIFS('Resumen Anual'!$CC$54,FR171,'Resumen Anual'!$V$9,FC165,'Resumen Anual'!$BI$6)+SUMIFS('Resumen Anual'!$CC$112,FR171,'Resumen Anual'!$V$9,FC165,'Resumen Anual'!$BI$64)+SUMIFS('Resumen Anual'!$CC$170,FR171,'Resumen Anual'!$V$9,FC165,'Resumen Anual'!$BI$122)+SUMIFS('Resumen Anual'!$CC$228,FR171,'Resumen Anual'!$V$9,FC165,'Resumen Anual'!$BI$180)+SUMIFS('Resumen Anual'!$CC$286,FR171,'Resumen Anual'!$V$9,FC165,'Resumen Anual'!$BI$238)+SUMIFS('Resumen Anual'!$CC$344,FR171,'Resumen Anual'!$V$9,FC165,'Resumen Anual'!$BI$296)+SUMIFS('Resumen Anual'!$CC$402,FR171,'Resumen Anual'!$V$9,FC165,'Resumen Anual'!$BI$354)+SUMIFS('Resumen Anual'!$CC$460,FR171,'Resumen Anual'!$V$9,FC165,'Resumen Anual'!$BI$412)+SUMIFS('Resumen Anual'!$CC$518,FR171,'Resumen Anual'!$V$9,FC165,'Resumen Anual'!$BI$470)+SUMIFS('Resumen Anual'!$CC$576,FR171,'Resumen Anual'!$V$9,FC165,'Resumen Anual'!$BI$528)+SUMIFS('Resumen Anual'!$CC$634,FR171,'Resumen Anual'!$V$9,FC165,'Resumen Anual'!$BI$586)+SUMIFS('Resumen Anual'!$CC$692,FR171,'Resumen Anual'!$V$9,FC165,'Resumen Anual'!$BI$644)+SUMIFS('Resumen Anual'!$EB$54,FR171,'Resumen Anual'!$V$9,FC165,'Resumen Anual'!$DH$6)+SUMIFS('Resumen Anual'!$EB$112,FR171,'Resumen Anual'!$V$9,FC165,'Resumen Anual'!$DH$64)+SUMIFS('Resumen Anual'!$EB$170,FR171,'Resumen Anual'!$V$9,FC165,'Resumen Anual'!$DH$122)+SUMIFS('Resumen Anual'!$EB$228,FR171,'Resumen Anual'!$V$9,FC165,'Resumen Anual'!$DH$180)+SUMIFS('Resumen Anual'!$EB$286,FR171,'Resumen Anual'!$V$9,FC165,'Resumen Anual'!$DH$238)+SUMIFS('Resumen Anual'!$EB$344,FR171,'Resumen Anual'!$V$9,FC165,'Resumen Anual'!$DH$296)+SUMIFS('Resumen Anual'!$EB$402,FR171,'Resumen Anual'!$V$9,FC165,'Resumen Anual'!$DH$354)+SUMIFS('Resumen Anual'!$EB$460,FR171,'Resumen Anual'!$V$9,FC165,'Resumen Anual'!$DH$412)+SUMIFS('Resumen Anual'!$EB$518,FR171,'Resumen Anual'!$V$9,FC165,'Resumen Anual'!$DH$470)+SUMIFS('Resumen Anual'!$EB$576,FR171,'Resumen Anual'!$V$9,FC165,'Resumen Anual'!$DH$528)+SUMIFS('Resumen Anual'!$EB$634,FR171,'Resumen Anual'!$V$9,FC165,'Resumen Anual'!$DH$586)+SUMIFS('Resumen Anual'!$EB$692,FR171,'Resumen Anual'!$V$9,FC165,'Resumen Anual'!$DH$644)+SUMIFS('Resumen Anual'!$FY$54,FR171,'Resumen Anual'!$V$9,FC165,'Resumen Anual'!$FE$6)+SUMIFS('Resumen Anual'!$FY$112,FR171,'Resumen Anual'!$V$9,FC165,'Resumen Anual'!$FE$64)+SUMIFS('Resumen Anual'!$FY$170,FR171,'Resumen Anual'!$V$9,FC165,'Resumen Anual'!$FE$122)+SUMIFS('Resumen Anual'!$FY$228,FR171,'Resumen Anual'!$V$9,FC165,'Resumen Anual'!$FE$180)+SUMIFS('Resumen Anual'!$FY$286,FR171,'Resumen Anual'!$V$9,FC165,'Resumen Anual'!$FE$238)+SUMIFS('Resumen Anual'!$FY$344,FR171,'Resumen Anual'!$V$9,FC165,'Resumen Anual'!$FE$296)+SUMIFS('Resumen Anual'!$FY$402,FR171,'Resumen Anual'!$V$9,FC165,'Resumen Anual'!$FE$354)+SUMIFS('Resumen Anual'!$FY$460,FR171,'Resumen Anual'!$V$9,FC165,'Resumen Anual'!$FE$412)+SUMIFS('Resumen Anual'!$FY$518,FR171,'Resumen Anual'!$V$9,FC165,'Resumen Anual'!$FE$470)+SUMIFS('Resumen Anual'!$FY$576,FR171,'Resumen Anual'!$V$9,FC165,'Resumen Anual'!$FE$528)+SUMIFS('Resumen Anual'!$FY$634,FR171,'Resumen Anual'!$V$9,FC165,'Resumen Anual'!$FE$586)+SUMIFS('Resumen Anual'!$FY$692,FR171,'Resumen Anual'!$V$9,FC165,'Resumen Anual'!$FE$644)</f>
        <v>0</v>
      </c>
      <c r="FX171" s="770"/>
      <c r="FY171" s="770"/>
      <c r="FZ171" s="770"/>
      <c r="GA171" s="770">
        <f>SUMIFS('Resumen Anual'!$AJ$54,FR171,'Resumen Anual'!$V$9,FC165,'Resumen Anual'!$L$6)+SUMIFS('Resumen Anual'!$AJ$112,FR171,'Resumen Anual'!$V$9,FC165,'Resumen Anual'!$L$64)+SUMIFS('Resumen Anual'!$AJ$170,FR171,'Resumen Anual'!$V$9,FC165,'Resumen Anual'!$L$122)+SUMIFS('Resumen Anual'!$AJ$228,FR171,'Resumen Anual'!$V$9,FC165,'Resumen Anual'!$L$180)+SUMIFS('Resumen Anual'!$AJ$286,FR171,'Resumen Anual'!$V$9,FC165,'Resumen Anual'!$L$238)+SUMIFS('Resumen Anual'!$AJ$344,FR171,'Resumen Anual'!$V$9,FC165,'Resumen Anual'!$L$296)+SUMIFS('Resumen Anual'!$AJ$402,FR171,'Resumen Anual'!$V$9,FC165,'Resumen Anual'!$L$354)+SUMIFS('Resumen Anual'!$AJ$460,FR171,'Resumen Anual'!$V$9,FC165,'Resumen Anual'!$L$412)+SUMIFS('Resumen Anual'!$AJ$518,FR171,'Resumen Anual'!$V$9,FC165,'Resumen Anual'!$L$470)+SUMIFS('Resumen Anual'!$AJ$576,FR171,'Resumen Anual'!$V$9,FC165,'Resumen Anual'!$L$528)+SUMIFS('Resumen Anual'!$AJ$634,FR171,'Resumen Anual'!$V$9,FC165,'Resumen Anual'!$L$586)+SUMIFS('Resumen Anual'!$AJ$692,FR171,'Resumen Anual'!$V$9,FC165,'Resumen Anual'!$L$644)+SUMIFS('Resumen Anual'!$CG$54,FR171,'Resumen Anual'!$V$9,FC165,'Resumen Anual'!$BI$6)+SUMIFS('Resumen Anual'!$CG$112,FR171,'Resumen Anual'!$V$9,FC165,'Resumen Anual'!$BI$64)+SUMIFS('Resumen Anual'!$CG$170,FR171,'Resumen Anual'!$V$9,FC165,'Resumen Anual'!$BI$122)+SUMIFS('Resumen Anual'!$CG$228,FR171,'Resumen Anual'!$V$9,FC165,'Resumen Anual'!$BI$180)+SUMIFS('Resumen Anual'!$CG$286,FR171,'Resumen Anual'!$V$9,FC165,'Resumen Anual'!$BI$238)+SUMIFS('Resumen Anual'!$CG$344,FR171,'Resumen Anual'!$V$9,FC165,'Resumen Anual'!$BI$296)+SUMIFS('Resumen Anual'!$CG$402,FR171,'Resumen Anual'!$V$9,FC165,'Resumen Anual'!$BI$354)+SUMIFS('Resumen Anual'!$CG$460,FR171,'Resumen Anual'!$V$9,FC165,'Resumen Anual'!$BI$412)+SUMIFS('Resumen Anual'!$CG$518,FR171,'Resumen Anual'!$V$9,FC165,'Resumen Anual'!$BI$470)+SUMIFS('Resumen Anual'!$CG$576,FR171,'Resumen Anual'!$V$9,FC165,'Resumen Anual'!$BI$528)+SUMIFS('Resumen Anual'!$CG$634,FR171,'Resumen Anual'!$V$9,FC165,'Resumen Anual'!$BI$586)+SUMIFS('Resumen Anual'!$CG$692,FR171,'Resumen Anual'!$V$9,FC165,'Resumen Anual'!$BI$644)+SUMIFS('Resumen Anual'!$EF$54,FR171,'Resumen Anual'!$V$9,FC165,'Resumen Anual'!$DH$6)+SUMIFS('Resumen Anual'!$EF$112,FR171,'Resumen Anual'!$V$9,FC165,'Resumen Anual'!$DH$64)+SUMIFS('Resumen Anual'!$EF$170,FR171,'Resumen Anual'!$V$9,FC165,'Resumen Anual'!$DH$122)+SUMIFS('Resumen Anual'!$EF$228,FR171,'Resumen Anual'!$V$9,FC165,'Resumen Anual'!$DH$180)+SUMIFS('Resumen Anual'!$EF$286,FR171,'Resumen Anual'!$V$9,FC165,'Resumen Anual'!$DH$238)+SUMIFS('Resumen Anual'!$EF$344,FR171,'Resumen Anual'!$V$9,FC165,'Resumen Anual'!$DH$296)+SUMIFS('Resumen Anual'!$EF$402,FR171,'Resumen Anual'!$V$9,FC165,'Resumen Anual'!$DH$354)+SUMIFS('Resumen Anual'!$EF$460,FR171,'Resumen Anual'!$V$9,FC165,'Resumen Anual'!$DH$412)+SUMIFS('Resumen Anual'!$EF$518,FR171,'Resumen Anual'!$V$9,FC165,'Resumen Anual'!$DH$470)+SUMIFS('Resumen Anual'!$EF$576,FR171,'Resumen Anual'!$V$9,FC165,'Resumen Anual'!$DH$528)+SUMIFS('Resumen Anual'!$EF$634,FR171,'Resumen Anual'!$V$9,FC165,'Resumen Anual'!$DH$586)+SUMIFS('Resumen Anual'!$EF$692,FR171,'Resumen Anual'!$V$9,FC165,'Resumen Anual'!$DH$644)+SUMIFS('Resumen Anual'!$GC$54,FR171,'Resumen Anual'!$V$9,FC165,'Resumen Anual'!$FE$6)+SUMIFS('Resumen Anual'!$GC$112,FR171,'Resumen Anual'!$V$9,FC165,'Resumen Anual'!$FE$64)+SUMIFS('Resumen Anual'!$GC$170,FR171,'Resumen Anual'!$V$9,FC165,'Resumen Anual'!$FE$122)+SUMIFS('Resumen Anual'!$GC$228,FR171,'Resumen Anual'!$V$9,FC165,'Resumen Anual'!$FE$180)+SUMIFS('Resumen Anual'!$GC$286,FR171,'Resumen Anual'!$V$9,FC165,'Resumen Anual'!$FE$238)+SUMIFS('Resumen Anual'!$GC$344,FR171,'Resumen Anual'!$V$9,FC165,'Resumen Anual'!$FE$296)+SUMIFS('Resumen Anual'!$GC$402,FR171,'Resumen Anual'!$V$9,FC165,'Resumen Anual'!$FE$354)+SUMIFS('Resumen Anual'!$GC$460,FR171,'Resumen Anual'!$V$9,FC165,'Resumen Anual'!$FE$412)+SUMIFS('Resumen Anual'!$GC$518,FR171,'Resumen Anual'!$V$9,FC165,'Resumen Anual'!$FE$470)+SUMIFS('Resumen Anual'!$GC$576,FR171,'Resumen Anual'!$V$9,FC165,'Resumen Anual'!$FE$528)+SUMIFS('Resumen Anual'!$GC$634,FR171,'Resumen Anual'!$V$9,FC165,'Resumen Anual'!$FE$586)+SUMIFS('Resumen Anual'!$GC$692,FR171,'Resumen Anual'!$V$9,FC165,'Resumen Anual'!$FE$644)</f>
        <v>0</v>
      </c>
      <c r="GB171" s="770"/>
      <c r="GC171" s="770"/>
      <c r="GD171" s="770"/>
      <c r="GE171" s="770">
        <f>SUMIFS('Resumen Anual'!$AN$54,FR171,'Resumen Anual'!$V$9,FC165,'Resumen Anual'!$L$6)+SUMIFS('Resumen Anual'!$AN$112,FR171,'Resumen Anual'!$V$9,FC165,'Resumen Anual'!$L$64)+SUMIFS('Resumen Anual'!$AN$170,FR171,'Resumen Anual'!$V$9,FC165,'Resumen Anual'!$L$122)+SUMIFS('Resumen Anual'!$AN$228,FR171,'Resumen Anual'!$V$9,FC165,'Resumen Anual'!$L$180)+SUMIFS('Resumen Anual'!$AN$286,FR171,'Resumen Anual'!$V$9,FC165,'Resumen Anual'!$L$238)+SUMIFS('Resumen Anual'!$AN$344,FR171,'Resumen Anual'!$V$9,FC165,'Resumen Anual'!$L$296)+SUMIFS('Resumen Anual'!$AN$402,FR171,'Resumen Anual'!$V$9,FC165,'Resumen Anual'!$L$354)+SUMIFS('Resumen Anual'!$AN$460,FR171,'Resumen Anual'!$V$9,FC165,'Resumen Anual'!$L$412)+SUMIFS('Resumen Anual'!$AN$518,FR171,'Resumen Anual'!$V$9,FC165,'Resumen Anual'!$L$470)+SUMIFS('Resumen Anual'!$AN$576,FR171,'Resumen Anual'!$V$9,FC165,'Resumen Anual'!$L$528)+SUMIFS('Resumen Anual'!$AN$634,FR171,'Resumen Anual'!$V$9,FC165,'Resumen Anual'!$L$586)+SUMIFS('Resumen Anual'!$AN$692,FR171,'Resumen Anual'!$V$9,FC165,'Resumen Anual'!$L$644)+SUMIFS('Resumen Anual'!$CK$54,FR171,'Resumen Anual'!$V$9,FC165,'Resumen Anual'!$BI$6)+SUMIFS('Resumen Anual'!$CK$112,FR171,'Resumen Anual'!$V$9,FC165,'Resumen Anual'!$BI$64)+SUMIFS('Resumen Anual'!$CK$170,FR171,'Resumen Anual'!$V$9,FC165,'Resumen Anual'!$BI$122)+SUMIFS('Resumen Anual'!$CK$228,FR171,'Resumen Anual'!$V$9,FC165,'Resumen Anual'!$BI$180)+SUMIFS('Resumen Anual'!$CK$286,FR171,'Resumen Anual'!$V$9,FC165,'Resumen Anual'!$BI$238)+SUMIFS('Resumen Anual'!$CK$344,FR171,'Resumen Anual'!$V$9,FC165,'Resumen Anual'!$BI$296)+SUMIFS('Resumen Anual'!$CK$402,FR171,'Resumen Anual'!$V$9,FC165,'Resumen Anual'!$BI$354)+SUMIFS('Resumen Anual'!$CK$460,FR171,'Resumen Anual'!$V$9,FC165,'Resumen Anual'!$BI$412)+SUMIFS('Resumen Anual'!$CK$518,FR171,'Resumen Anual'!$V$9,FC165,'Resumen Anual'!$BI$470)+SUMIFS('Resumen Anual'!$CK$576,FR171,'Resumen Anual'!$V$9,FC165,'Resumen Anual'!$BI$528)+SUMIFS('Resumen Anual'!$CK$634,FR171,'Resumen Anual'!$V$9,FC165,'Resumen Anual'!$BI$586)+SUMIFS('Resumen Anual'!$CK$692,FR171,'Resumen Anual'!$V$9,FC165,'Resumen Anual'!$BI$644)+SUMIFS('Resumen Anual'!$EJ$54,FR171,'Resumen Anual'!$V$9,FC165,'Resumen Anual'!$DH$6)+SUMIFS('Resumen Anual'!$EJ$112,FR171,'Resumen Anual'!$V$9,FC165,'Resumen Anual'!$DH$64)+SUMIFS('Resumen Anual'!$EJ$170,FR171,'Resumen Anual'!$V$9,FC165,'Resumen Anual'!$DH$122)+SUMIFS('Resumen Anual'!$EJ$228,FR171,'Resumen Anual'!$V$9,FC165,'Resumen Anual'!$DH$180)+SUMIFS('Resumen Anual'!$EJ$286,FR171,'Resumen Anual'!$V$9,FC165,'Resumen Anual'!$DH$238)+SUMIFS('Resumen Anual'!$EJ$344,FR171,'Resumen Anual'!$V$9,FC165,'Resumen Anual'!$DH$296)+SUMIFS('Resumen Anual'!$EJ$402,FR171,'Resumen Anual'!$V$9,FC165,'Resumen Anual'!$DH$354)+SUMIFS('Resumen Anual'!$EJ$460,FR171,'Resumen Anual'!$V$9,FC165,'Resumen Anual'!$DH$412)+SUMIFS('Resumen Anual'!$EJ$518,FR171,'Resumen Anual'!$V$9,FC165,'Resumen Anual'!$DH$470)+SUMIFS('Resumen Anual'!$EJ$576,FR171,'Resumen Anual'!$V$9,FC165,'Resumen Anual'!$DH$528)+SUMIFS('Resumen Anual'!$EJ$634,FR171,'Resumen Anual'!$V$9,FC165,'Resumen Anual'!$DH$586)+SUMIFS('Resumen Anual'!$EJ$692,FR171,'Resumen Anual'!$V$9,FC165,'Resumen Anual'!$DH$644)+SUMIFS('Resumen Anual'!$GG$54,FR171,'Resumen Anual'!$V$9,FC165,'Resumen Anual'!$FE$6)+SUMIFS('Resumen Anual'!$GG$112,FR171,'Resumen Anual'!$V$9,FC165,'Resumen Anual'!$FE$64)+SUMIFS('Resumen Anual'!$GG$170,FR171,'Resumen Anual'!$V$9,FC165,'Resumen Anual'!$FE$122)+SUMIFS('Resumen Anual'!$GG$228,FR171,'Resumen Anual'!$V$9,FC165,'Resumen Anual'!$FE$180)+SUMIFS('Resumen Anual'!$GG$286,FR171,'Resumen Anual'!$V$9,FC165,'Resumen Anual'!$FE$238)+SUMIFS('Resumen Anual'!$GG$344,FR171,'Resumen Anual'!$V$9,FC165,'Resumen Anual'!$FE$296)+SUMIFS('Resumen Anual'!$GG$402,FR171,'Resumen Anual'!$V$9,FC165,'Resumen Anual'!$FE$354)+SUMIFS('Resumen Anual'!$GG$460,FR171,'Resumen Anual'!$V$9,FC165,'Resumen Anual'!$FE$412)+SUMIFS('Resumen Anual'!$GG$518,FR171,'Resumen Anual'!$V$9,FC165,'Resumen Anual'!$FE$470)+SUMIFS('Resumen Anual'!$GG$576,FR171,'Resumen Anual'!$V$9,FC165,'Resumen Anual'!$FE$528)+SUMIFS('Resumen Anual'!$GG$634,FR171,'Resumen Anual'!$V$9,FC165,'Resumen Anual'!$FE$586)+SUMIFS('Resumen Anual'!$GG$692,FR171,'Resumen Anual'!$V$9,FC165,'Resumen Anual'!$FE$644)</f>
        <v>0</v>
      </c>
      <c r="GF171" s="770"/>
      <c r="GG171" s="770"/>
      <c r="GH171" s="770"/>
      <c r="GI171" s="756">
        <f>SUMIFS('Resumen Anual'!$AR$54,FR171,'Resumen Anual'!$V$9,FC165,'Resumen Anual'!$L$6)+SUMIFS('Resumen Anual'!$AR$112,FR171,'Resumen Anual'!$V$9,FC165,'Resumen Anual'!$L$64)+SUMIFS('Resumen Anual'!$AR$170,FR171,'Resumen Anual'!$V$9,FC165,'Resumen Anual'!$L$122)+SUMIFS('Resumen Anual'!$AR$228,FR171,'Resumen Anual'!$V$9,FC165,'Resumen Anual'!$L$180)+SUMIFS('Resumen Anual'!$AR$286,FR171,'Resumen Anual'!$V$9,FC165,'Resumen Anual'!$L$238)+SUMIFS('Resumen Anual'!$AR$344,FR171,'Resumen Anual'!$V$9,FC165,'Resumen Anual'!$L$296)+SUMIFS('Resumen Anual'!$AR$402,FR171,'Resumen Anual'!$V$9,FC165,'Resumen Anual'!$L$354)+SUMIFS('Resumen Anual'!$AR$460,FR171,'Resumen Anual'!$V$9,FC165,'Resumen Anual'!$L$412)+SUMIFS('Resumen Anual'!$AR$518,FR171,'Resumen Anual'!$V$9,FC165,'Resumen Anual'!$L$470)+SUMIFS('Resumen Anual'!$AR$576,FR171,'Resumen Anual'!$V$9,FC165,'Resumen Anual'!$L$528)+SUMIFS('Resumen Anual'!$AR$634,FR171,'Resumen Anual'!$V$9,FC165,'Resumen Anual'!$L$586)+SUMIFS('Resumen Anual'!$AR$692,FR171,'Resumen Anual'!$V$9,FC165,'Resumen Anual'!$L$644)+SUMIFS('Resumen Anual'!$CO$54,FR171,'Resumen Anual'!$V$9,FC165,'Resumen Anual'!$BI$6)+SUMIFS('Resumen Anual'!$CO$112,FR171,'Resumen Anual'!$V$9,FC165,'Resumen Anual'!$BI$64)+SUMIFS('Resumen Anual'!$CO$170,FR171,'Resumen Anual'!$V$9,FC165,'Resumen Anual'!$BI$122)+SUMIFS('Resumen Anual'!$CO$228,FR171,'Resumen Anual'!$V$9,FC165,'Resumen Anual'!$BI$180)+SUMIFS('Resumen Anual'!$CO$286,FR171,'Resumen Anual'!$V$9,FC165,'Resumen Anual'!$BI$238)+SUMIFS('Resumen Anual'!$CO$344,FR171,'Resumen Anual'!$V$9,FC165,'Resumen Anual'!$BI$296)+SUMIFS('Resumen Anual'!$CO$402,FR171,'Resumen Anual'!$V$9,FC165,'Resumen Anual'!$BI$354)+SUMIFS('Resumen Anual'!$CO$460,FR171,'Resumen Anual'!$V$9,FC165,'Resumen Anual'!$BI$412)+SUMIFS('Resumen Anual'!$CO$518,FR171,'Resumen Anual'!$V$9,FC165,'Resumen Anual'!$BI$470)+SUMIFS('Resumen Anual'!$CO$576,FR171,'Resumen Anual'!$V$9,FC165,'Resumen Anual'!$BI$528)+SUMIFS('Resumen Anual'!$CO$634,FR171,'Resumen Anual'!$V$9,FC165,'Resumen Anual'!$BI$586)+SUMIFS('Resumen Anual'!$CO$692,FR171,'Resumen Anual'!$V$9,FC165,'Resumen Anual'!$BI$644)+SUMIFS('Resumen Anual'!$EN$54,FR171,'Resumen Anual'!$V$9,FC165,'Resumen Anual'!$DH$6)+SUMIFS('Resumen Anual'!$EN$112,FR171,'Resumen Anual'!$V$9,FC165,'Resumen Anual'!$DH$64)+SUMIFS('Resumen Anual'!$EN$170,FR171,'Resumen Anual'!$V$9,FC165,'Resumen Anual'!$DH$122)+SUMIFS('Resumen Anual'!$EN$228,FR171,'Resumen Anual'!$V$9,FC165,'Resumen Anual'!$DH$180)+SUMIFS('Resumen Anual'!$EN$286,FR171,'Resumen Anual'!$V$9,FC165,'Resumen Anual'!$DH$238)+SUMIFS('Resumen Anual'!$EN$344,FR171,'Resumen Anual'!$V$9,FC165,'Resumen Anual'!$DH$296)+SUMIFS('Resumen Anual'!$EN$402,FR171,'Resumen Anual'!$V$9,FC165,'Resumen Anual'!$DH$354)+SUMIFS('Resumen Anual'!$EN$460,FR171,'Resumen Anual'!$V$9,FC165,'Resumen Anual'!$DH$412)+SUMIFS('Resumen Anual'!$EN$518,FR171,'Resumen Anual'!$V$9,FC165,'Resumen Anual'!$DH$470)+SUMIFS('Resumen Anual'!$EN$576,FR171,'Resumen Anual'!$V$9,FC165,'Resumen Anual'!$DH$528)+SUMIFS('Resumen Anual'!$EN$634,FR171,'Resumen Anual'!$V$9,FC165,'Resumen Anual'!$DH$586)+SUMIFS('Resumen Anual'!$EN$692,FR171,'Resumen Anual'!$V$9,FC165,'Resumen Anual'!$DH$644)+SUMIFS('Resumen Anual'!$GK$54,FR171,'Resumen Anual'!$V$9,FC165,'Resumen Anual'!$FE$6)+SUMIFS('Resumen Anual'!$GK$112,FR171,'Resumen Anual'!$V$9,FC165,'Resumen Anual'!$FE$64)+SUMIFS('Resumen Anual'!$GK$170,FR171,'Resumen Anual'!$V$9,FC165,'Resumen Anual'!$FE$122)+SUMIFS('Resumen Anual'!$GK$228,FR171,'Resumen Anual'!$V$9,FC165,'Resumen Anual'!$FE$180)+SUMIFS('Resumen Anual'!$GK$286,FR171,'Resumen Anual'!$V$9,FC165,'Resumen Anual'!$FE$238)+SUMIFS('Resumen Anual'!$GK$344,FR171,'Resumen Anual'!$V$9,FC165,'Resumen Anual'!$FE$296)+SUMIFS('Resumen Anual'!$GK$402,FR171,'Resumen Anual'!$V$9,FC165,'Resumen Anual'!$FE$354)+SUMIFS('Resumen Anual'!$GK$460,FR171,'Resumen Anual'!$V$9,FC165,'Resumen Anual'!$FE$412)+SUMIFS('Resumen Anual'!$GK$518,FR171,'Resumen Anual'!$V$9,FC165,'Resumen Anual'!$FE$470)+SUMIFS('Resumen Anual'!$GK$576,FR171,'Resumen Anual'!$V$9,FC165,'Resumen Anual'!$FE$528)+SUMIFS('Resumen Anual'!$GK$634,FR171,'Resumen Anual'!$V$9,FC165,'Resumen Anual'!$FE$586)+SUMIFS('Resumen Anual'!$GK$692,FR171,'Resumen Anual'!$V$9,FC165,'Resumen Anual'!$FE$644)</f>
        <v>0</v>
      </c>
      <c r="GJ171" s="756"/>
      <c r="GK171" s="756"/>
      <c r="GL171" s="756">
        <f>SUMIFS('Resumen Anual'!$AU$54,FR171,'Resumen Anual'!$V$9,FC165,'Resumen Anual'!$L$6)+SUMIFS('Resumen Anual'!$AU$112,FR171,'Resumen Anual'!$V$9,FC165,'Resumen Anual'!$L$64)+SUMIFS('Resumen Anual'!$AU$170,FR171,'Resumen Anual'!$V$9,FC165,'Resumen Anual'!$L$122)+SUMIFS('Resumen Anual'!$AU$228,FR171,'Resumen Anual'!$V$9,FC165,'Resumen Anual'!$L$180)+SUMIFS('Resumen Anual'!$AU$286,FR171,'Resumen Anual'!$V$9,FC165,'Resumen Anual'!$L$238)+SUMIFS('Resumen Anual'!$AU$344,FR171,'Resumen Anual'!$V$9,FC165,'Resumen Anual'!$L$296)+SUMIFS('Resumen Anual'!$AU$402,FR171,'Resumen Anual'!$V$9,FC165,'Resumen Anual'!$L$354)+SUMIFS('Resumen Anual'!$AU$460,FR171,'Resumen Anual'!$V$9,FC165,'Resumen Anual'!$L$412)+SUMIFS('Resumen Anual'!$AU$518,FR171,'Resumen Anual'!$V$9,FC165,'Resumen Anual'!$L$470)+SUMIFS('Resumen Anual'!$AU$576,FR171,'Resumen Anual'!$V$9,FC165,'Resumen Anual'!$L$528)+SUMIFS('Resumen Anual'!$AU$634,FR171,'Resumen Anual'!$V$9,FC165,'Resumen Anual'!$L$586)+SUMIFS('Resumen Anual'!$AU$692,FR171,'Resumen Anual'!$V$9,FC165,'Resumen Anual'!$L$644)+SUMIFS('Resumen Anual'!$CR$54,FR171,'Resumen Anual'!$V$9,FC165,'Resumen Anual'!$BI$6)+SUMIFS('Resumen Anual'!$CR$112,FR171,'Resumen Anual'!$V$9,FC165,'Resumen Anual'!$BI$64)+SUMIFS('Resumen Anual'!$CR$170,FR171,'Resumen Anual'!$V$9,FC165,'Resumen Anual'!$BI$122)+SUMIFS('Resumen Anual'!$CR$228,FR171,'Resumen Anual'!$V$9,FC165,'Resumen Anual'!$BI$180)+SUMIFS('Resumen Anual'!$CR$286,FR171,'Resumen Anual'!$V$9,FC165,'Resumen Anual'!$BI$238)+SUMIFS('Resumen Anual'!$CR$344,FR171,'Resumen Anual'!$V$9,FC165,'Resumen Anual'!$BI$296)+SUMIFS('Resumen Anual'!$CR$402,FR171,'Resumen Anual'!$V$9,FC165,'Resumen Anual'!$BI$354)+SUMIFS('Resumen Anual'!$CR$460,FR171,'Resumen Anual'!$V$9,FC165,'Resumen Anual'!$BI$412)+SUMIFS('Resumen Anual'!$CR$518,FR171,'Resumen Anual'!$V$9,FC165,'Resumen Anual'!$BI$470)+SUMIFS('Resumen Anual'!$CR$576,FR171,'Resumen Anual'!$V$9,FC165,'Resumen Anual'!$BI$528)+SUMIFS('Resumen Anual'!$CR$634,FR171,'Resumen Anual'!$V$9,FC165,'Resumen Anual'!$BI$586)+SUMIFS('Resumen Anual'!$CR$692,FR171,'Resumen Anual'!$V$9,FC165,'Resumen Anual'!$BI$644)+SUMIFS('Resumen Anual'!$EQ$54,FR171,'Resumen Anual'!$V$9,FC165,'Resumen Anual'!$DH$6)+SUMIFS('Resumen Anual'!$EQ$112,FR171,'Resumen Anual'!$V$9,FC165,'Resumen Anual'!$DH$64)+SUMIFS('Resumen Anual'!$EQ$170,FR171,'Resumen Anual'!$V$9,FC165,'Resumen Anual'!$DH$122)+SUMIFS('Resumen Anual'!$EQ$228,FR171,'Resumen Anual'!$V$9,FC165,'Resumen Anual'!$DH$180)+SUMIFS('Resumen Anual'!$EQ$286,FR171,'Resumen Anual'!$V$9,FC165,'Resumen Anual'!$DH$238)+SUMIFS('Resumen Anual'!$EQ$344,FR171,'Resumen Anual'!$V$9,FC165,'Resumen Anual'!$DH$296)+SUMIFS('Resumen Anual'!$EQ$402,FR171,'Resumen Anual'!$V$9,FC165,'Resumen Anual'!$DH$354)+SUMIFS('Resumen Anual'!$EQ$460,FR171,'Resumen Anual'!$V$9,FC165,'Resumen Anual'!$DH$412)+SUMIFS('Resumen Anual'!$EQ$518,FR171,'Resumen Anual'!$V$9,FC165,'Resumen Anual'!$DH$470)+SUMIFS('Resumen Anual'!$EQ$576,FR171,'Resumen Anual'!$V$9,FC165,'Resumen Anual'!$DH$528)+SUMIFS('Resumen Anual'!$EQ$634,FR171,'Resumen Anual'!$V$9,FC165,'Resumen Anual'!$DH$586)+SUMIFS('Resumen Anual'!$EQ$692,FR171,'Resumen Anual'!$V$9,FC165,'Resumen Anual'!$DH$644)+SUMIFS('Resumen Anual'!$GN$54,FR171,'Resumen Anual'!$V$9,FC165,'Resumen Anual'!$FE$6)+SUMIFS('Resumen Anual'!$GN$112,FR171,'Resumen Anual'!$V$9,FC165,'Resumen Anual'!$FE$64)+SUMIFS('Resumen Anual'!$GN$170,FR171,'Resumen Anual'!$V$9,FC165,'Resumen Anual'!$FE$122)+SUMIFS('Resumen Anual'!$GN$228,FR171,'Resumen Anual'!$V$9,FC165,'Resumen Anual'!$FE$180)+SUMIFS('Resumen Anual'!$GN$286,FR171,'Resumen Anual'!$V$9,FC165,'Resumen Anual'!$FE$238)+SUMIFS('Resumen Anual'!$GN$344,FR171,'Resumen Anual'!$V$9,FC165,'Resumen Anual'!$FE$296)+SUMIFS('Resumen Anual'!$GN$402,FR171,'Resumen Anual'!$V$9,FC165,'Resumen Anual'!$FE$354)+SUMIFS('Resumen Anual'!$GN$460,FR171,'Resumen Anual'!$V$9,FC165,'Resumen Anual'!$FE$412)+SUMIFS('Resumen Anual'!$GN$518,FR171,'Resumen Anual'!$V$9,FC165,'Resumen Anual'!$FE$470)+SUMIFS('Resumen Anual'!$GN$576,FR171,'Resumen Anual'!$V$9,FC165,'Resumen Anual'!$FE$528)+SUMIFS('Resumen Anual'!$GN$634,FR171,'Resumen Anual'!$V$9,FC165,'Resumen Anual'!$FE$586)+SUMIFS('Resumen Anual'!$GN$692,FR171,'Resumen Anual'!$V$9,FC165,'Resumen Anual'!$FE$644)</f>
        <v>0</v>
      </c>
      <c r="GM171" s="756"/>
      <c r="GN171" s="756"/>
      <c r="GO171" s="1200"/>
    </row>
    <row r="172" spans="1:197" ht="15" customHeight="1" thickBot="1" x14ac:dyDescent="0.3">
      <c r="A172" s="171"/>
      <c r="B172" s="835"/>
      <c r="C172" s="836"/>
      <c r="D172" s="836"/>
      <c r="E172" s="836"/>
      <c r="F172" s="836"/>
      <c r="G172" s="836"/>
      <c r="H172" s="836"/>
      <c r="I172" s="836"/>
      <c r="J172" s="836"/>
      <c r="K172" s="836"/>
      <c r="L172" s="837"/>
      <c r="M172" s="14"/>
      <c r="N172" s="824"/>
      <c r="O172" s="825"/>
      <c r="P172" s="825"/>
      <c r="Q172" s="825"/>
      <c r="R172" s="825"/>
      <c r="S172" s="826"/>
      <c r="T172" s="826"/>
      <c r="U172" s="826"/>
      <c r="V172" s="826"/>
      <c r="W172" s="826"/>
      <c r="X172" s="827"/>
      <c r="Y172" s="15"/>
      <c r="Z172" s="830"/>
      <c r="AA172" s="831"/>
      <c r="AB172" s="831"/>
      <c r="AC172" s="831"/>
      <c r="AD172" s="831"/>
      <c r="AE172" s="770"/>
      <c r="AF172" s="770"/>
      <c r="AG172" s="770"/>
      <c r="AH172" s="770"/>
      <c r="AI172" s="770"/>
      <c r="AJ172" s="770"/>
      <c r="AK172" s="770"/>
      <c r="AL172" s="770"/>
      <c r="AM172" s="770"/>
      <c r="AN172" s="770"/>
      <c r="AO172" s="770"/>
      <c r="AP172" s="770"/>
      <c r="AQ172" s="756"/>
      <c r="AR172" s="756"/>
      <c r="AS172" s="756"/>
      <c r="AT172" s="756"/>
      <c r="AU172" s="756"/>
      <c r="AV172" s="1215"/>
      <c r="AW172" s="1200"/>
      <c r="AX172" s="171"/>
      <c r="AY172" s="835"/>
      <c r="AZ172" s="836"/>
      <c r="BA172" s="836"/>
      <c r="BB172" s="836"/>
      <c r="BC172" s="836"/>
      <c r="BD172" s="836"/>
      <c r="BE172" s="836"/>
      <c r="BF172" s="836"/>
      <c r="BG172" s="836"/>
      <c r="BH172" s="836"/>
      <c r="BI172" s="837"/>
      <c r="BJ172" s="14"/>
      <c r="BK172" s="824"/>
      <c r="BL172" s="825"/>
      <c r="BM172" s="825"/>
      <c r="BN172" s="825"/>
      <c r="BO172" s="825"/>
      <c r="BP172" s="826"/>
      <c r="BQ172" s="826"/>
      <c r="BR172" s="826"/>
      <c r="BS172" s="826"/>
      <c r="BT172" s="826"/>
      <c r="BU172" s="827"/>
      <c r="BV172" s="15"/>
      <c r="BW172" s="830"/>
      <c r="BX172" s="831"/>
      <c r="BY172" s="831"/>
      <c r="BZ172" s="831"/>
      <c r="CA172" s="831"/>
      <c r="CB172" s="770"/>
      <c r="CC172" s="770"/>
      <c r="CD172" s="770"/>
      <c r="CE172" s="770"/>
      <c r="CF172" s="770"/>
      <c r="CG172" s="770"/>
      <c r="CH172" s="770"/>
      <c r="CI172" s="770"/>
      <c r="CJ172" s="770"/>
      <c r="CK172" s="770"/>
      <c r="CL172" s="770"/>
      <c r="CM172" s="770"/>
      <c r="CN172" s="756"/>
      <c r="CO172" s="756"/>
      <c r="CP172" s="756"/>
      <c r="CQ172" s="756"/>
      <c r="CR172" s="756"/>
      <c r="CS172" s="756"/>
      <c r="CT172" s="1200"/>
      <c r="CU172" s="1199"/>
      <c r="CV172" s="171"/>
      <c r="CW172" s="835"/>
      <c r="CX172" s="836"/>
      <c r="CY172" s="836"/>
      <c r="CZ172" s="836"/>
      <c r="DA172" s="836"/>
      <c r="DB172" s="836"/>
      <c r="DC172" s="836"/>
      <c r="DD172" s="836"/>
      <c r="DE172" s="836"/>
      <c r="DF172" s="836"/>
      <c r="DG172" s="837"/>
      <c r="DH172" s="14"/>
      <c r="DI172" s="824"/>
      <c r="DJ172" s="825"/>
      <c r="DK172" s="825"/>
      <c r="DL172" s="825"/>
      <c r="DM172" s="825"/>
      <c r="DN172" s="826"/>
      <c r="DO172" s="826"/>
      <c r="DP172" s="826"/>
      <c r="DQ172" s="826"/>
      <c r="DR172" s="826"/>
      <c r="DS172" s="827"/>
      <c r="DT172" s="15"/>
      <c r="DU172" s="830"/>
      <c r="DV172" s="831"/>
      <c r="DW172" s="831"/>
      <c r="DX172" s="831"/>
      <c r="DY172" s="831"/>
      <c r="DZ172" s="770"/>
      <c r="EA172" s="770"/>
      <c r="EB172" s="770"/>
      <c r="EC172" s="770"/>
      <c r="ED172" s="770"/>
      <c r="EE172" s="770"/>
      <c r="EF172" s="770"/>
      <c r="EG172" s="770"/>
      <c r="EH172" s="770"/>
      <c r="EI172" s="770"/>
      <c r="EJ172" s="770"/>
      <c r="EK172" s="770"/>
      <c r="EL172" s="756"/>
      <c r="EM172" s="756"/>
      <c r="EN172" s="756"/>
      <c r="EO172" s="756"/>
      <c r="EP172" s="756"/>
      <c r="EQ172" s="1215"/>
      <c r="ER172" s="1200"/>
      <c r="ES172" s="171"/>
      <c r="ET172" s="835"/>
      <c r="EU172" s="836"/>
      <c r="EV172" s="836"/>
      <c r="EW172" s="836"/>
      <c r="EX172" s="836"/>
      <c r="EY172" s="836"/>
      <c r="EZ172" s="836"/>
      <c r="FA172" s="836"/>
      <c r="FB172" s="836"/>
      <c r="FC172" s="836"/>
      <c r="FD172" s="837"/>
      <c r="FE172" s="14"/>
      <c r="FF172" s="824"/>
      <c r="FG172" s="825"/>
      <c r="FH172" s="825"/>
      <c r="FI172" s="825"/>
      <c r="FJ172" s="825"/>
      <c r="FK172" s="826"/>
      <c r="FL172" s="826"/>
      <c r="FM172" s="826"/>
      <c r="FN172" s="826"/>
      <c r="FO172" s="826"/>
      <c r="FP172" s="827"/>
      <c r="FQ172" s="15"/>
      <c r="FR172" s="830"/>
      <c r="FS172" s="831"/>
      <c r="FT172" s="831"/>
      <c r="FU172" s="831"/>
      <c r="FV172" s="831"/>
      <c r="FW172" s="770"/>
      <c r="FX172" s="770"/>
      <c r="FY172" s="770"/>
      <c r="FZ172" s="770"/>
      <c r="GA172" s="770"/>
      <c r="GB172" s="770"/>
      <c r="GC172" s="770"/>
      <c r="GD172" s="770"/>
      <c r="GE172" s="770"/>
      <c r="GF172" s="770"/>
      <c r="GG172" s="770"/>
      <c r="GH172" s="770"/>
      <c r="GI172" s="756"/>
      <c r="GJ172" s="756"/>
      <c r="GK172" s="756"/>
      <c r="GL172" s="756"/>
      <c r="GM172" s="756"/>
      <c r="GN172" s="756"/>
      <c r="GO172" s="1200"/>
    </row>
    <row r="173" spans="1:197" ht="15" customHeight="1" thickTop="1" x14ac:dyDescent="0.25">
      <c r="A173" s="171"/>
      <c r="B173" s="818" t="str">
        <f>'Resumen Anual'!$C$18</f>
        <v>N°DE VUELOS</v>
      </c>
      <c r="C173" s="819"/>
      <c r="D173" s="819"/>
      <c r="E173" s="819"/>
      <c r="F173" s="819"/>
      <c r="G173" s="819"/>
      <c r="H173" s="820"/>
      <c r="I173" s="811">
        <f>SUMIF('Resumen Anual'!$FE$622,K165,'Resumen Anual'!$FC$634)+SUMIF('Resumen Anual'!$DH$622,K165,'Resumen Anual'!$DF$634)+SUMIF('Resumen Anual'!$BI$622,K165,'Resumen Anual'!$BG$634)+SUMIF('Resumen Anual'!$L$622,K165,'Resumen Anual'!$J$634)+SUMIF('Resumen Anual'!$FE$566,K165,'Resumen Anual'!$FC$578)+SUMIF('Resumen Anual'!$DH$566,K165,'Resumen Anual'!$DF$578)+SUMIF('Resumen Anual'!$BI$566,K165,'Resumen Anual'!$BG$578)+SUMIF('Resumen Anual'!$L$566,K165,'Resumen Anual'!$J$578)+SUMIF('Resumen Anual'!$FE$510,K165,'Resumen Anual'!$FC$522)+SUMIF('Resumen Anual'!$DH$510,K165,'Resumen Anual'!$DF$522)+SUMIF('Resumen Anual'!$BI$510,K165,'Resumen Anual'!$BG$522)+SUMIF('Resumen Anual'!$L$510,K165,'Resumen Anual'!$J$522)+SUMIF('Resumen Anual'!$FE$454,K165,'Resumen Anual'!$FC$466)+SUMIF('Resumen Anual'!$DH$454,K165,'Resumen Anual'!$DF$466)+SUMIF('Resumen Anual'!$BI$454,K165,'Resumen Anual'!$BG$466)+SUMIF('Resumen Anual'!$L$454,K165,'Resumen Anual'!$J$466)+SUMIF('Resumen Anual'!$FE$398,K165,'Resumen Anual'!$FC$410)+SUMIF('Resumen Anual'!$DH$398,K165,'Resumen Anual'!$DF$410)+SUMIF('Resumen Anual'!$BI$398,K165,'Resumen Anual'!$BG$410)+SUMIF('Resumen Anual'!$L$398,K165,'Resumen Anual'!$J$410)+SUMIF('Resumen Anual'!$FE$342,K165,'Resumen Anual'!$FC$354)+SUMIF('Resumen Anual'!$DH$342,K165,'Resumen Anual'!$DF$354)+SUMIF('Resumen Anual'!$BI$342,K165,'Resumen Anual'!$BG$354)+SUMIF('Resumen Anual'!$L$342,K165,'Resumen Anual'!$J$354)+SUMIF('Resumen Anual'!$FE$286,K165,'Resumen Anual'!$FC$298)+SUMIF('Resumen Anual'!$DH$286,K165,'Resumen Anual'!$DF$298)+SUMIF('Resumen Anual'!$BI$286,K165,'Resumen Anual'!$BG$298)+SUMIF('Resumen Anual'!$L$286,K165,'Resumen Anual'!$J$298)+SUMIF('Resumen Anual'!$FE$230,K165,'Resumen Anual'!$FC$242)+SUMIF('Resumen Anual'!$DH$230,K165,'Resumen Anual'!$DF$242)+SUMIF('Resumen Anual'!$BI$230,K165,'Resumen Anual'!$BG$242)+SUMIF('Resumen Anual'!$L$230,K165,'Resumen Anual'!$J$242)+SUMIF('Resumen Anual'!$FE$174,K165,'Resumen Anual'!$FC$186)+SUMIF('Resumen Anual'!$DH$174,K165,'Resumen Anual'!$DF$186)+SUMIF('Resumen Anual'!$BI$174,K165,'Resumen Anual'!$BG$186)+SUMIF('Resumen Anual'!$L$174,K165,'Resumen Anual'!$J$186)+SUMIF('Resumen Anual'!$FE$118,K165,'Resumen Anual'!$FC$130)+SUMIF('Resumen Anual'!$DH$118,K165,'Resumen Anual'!$DF$130)+SUMIF('Resumen Anual'!$BI$118,K165,'Resumen Anual'!$BG$130)+SUMIF('Resumen Anual'!$L$118,K165,'Resumen Anual'!$J$130)+SUMIF('Resumen Anual'!$FE$62,K165,'Resumen Anual'!$FC$74)+SUMIF('Resumen Anual'!$DH$62,K165,'Resumen Anual'!$DF$74)+SUMIF('Resumen Anual'!$BI$62,K165,'Resumen Anual'!$BG$74)+SUMIF('Resumen Anual'!$L$62,K165,'Resumen Anual'!$J$74)+SUMIF('Resumen Anual'!$FE$6,K165,'Resumen Anual'!$FC$18)+SUMIF('Resumen Anual'!$DH$6,K165,'Resumen Anual'!$DF$18)+SUMIF('Resumen Anual'!$BI$6,K165,'Resumen Anual'!$BG$18)+SUMIF('Resumen Anual'!$L$6,K165,'Resumen Anual'!$J$18)+SUMIF('Bitácoras Anteriores'!$K$6,K165,'Bitácoras Anteriores'!$B$12)+SUMIF('Bitácoras Anteriores'!$K$59,$K$6,'Bitácoras Anteriores'!$B$65)+SUMIF('Bitácoras Anteriores'!$K$112,K165,'Bitácoras Anteriores'!$B$118)+SUMIF('Bitácoras Anteriores'!$K$165,K165,'Bitácoras Anteriores'!$B$171)+SUMIF('Bitácoras Anteriores'!$K$218,K165,'Bitácoras Anteriores'!$B$224)+SUMIF('Bitácoras Anteriores'!$K$271,K165,'Bitácoras Anteriores'!$B$277)+SUMIF('Bitácoras Anteriores'!$K$324,K165,'Bitácoras Anteriores'!$B$330)+SUMIF('Bitácoras Anteriores'!$BH$6,K165,'Bitácoras Anteriores'!$AY$12)+SUMIF('Bitácoras Anteriores'!$BH$59,$K$6,'Bitácoras Anteriores'!$AY$65)+SUMIF('Bitácoras Anteriores'!$BH$112,K165,'Bitácoras Anteriores'!$AY$118)+SUMIF('Bitácoras Anteriores'!$BH$165,K165,'Bitácoras Anteriores'!$AY$171)+SUMIF('Bitácoras Anteriores'!$BH$218,K165,'Bitácoras Anteriores'!$AY$224)+SUMIF('Bitácoras Anteriores'!$BH$271,K165,'Bitácoras Anteriores'!$AY$277)+SUMIF('Bitácoras Anteriores'!$BH$324,K165,'Bitácoras Anteriores'!$AY$330)+SUMIF('Bitácoras Anteriores'!$DF$6,K165,'Bitácoras Anteriores'!$CW$12)+SUMIF('Bitácoras Anteriores'!$DF$59,$K$6,'Bitácoras Anteriores'!$CW$65)+SUMIF('Bitácoras Anteriores'!$DF$112,K165,'Bitácoras Anteriores'!$CW$118)+SUMIF('Bitácoras Anteriores'!$DF$165,K165,'Bitácoras Anteriores'!$CW$171)+SUMIF('Bitácoras Anteriores'!$DF$218,K165,'Bitácoras Anteriores'!$CW$224)+SUMIF('Bitácoras Anteriores'!$DF$271,K165,'Bitácoras Anteriores'!$CW$277)+SUMIF('Bitácoras Anteriores'!$DF$324,K165,'Bitácoras Anteriores'!$CW$330)+SUMIF('Bitácoras Anteriores'!$FC$6,K165,'Bitácoras Anteriores'!$ET$12)+SUMIF('Bitácoras Anteriores'!$FC$59,$K$6,'Bitácoras Anteriores'!$ET$65)+SUMIF('Bitácoras Anteriores'!$FC$112,K165,'Bitácoras Anteriores'!$ET$118)+SUMIF('Bitácoras Anteriores'!$FC$165,K165,'Bitácoras Anteriores'!$ET$171)+SUMIF('Bitácoras Anteriores'!$FC$218,K165,'Bitácoras Anteriores'!$ET$224)+SUMIF('Bitácoras Anteriores'!$FC$271,K165,'Bitácoras Anteriores'!$ET$277)+SUMIF('Bitácoras Anteriores'!$FC$324,K165,'Bitácoras Anteriores'!$ET$330)</f>
        <v>0</v>
      </c>
      <c r="J173" s="719"/>
      <c r="K173" s="719"/>
      <c r="L173" s="812"/>
      <c r="M173" s="630"/>
      <c r="N173" s="799" t="str">
        <f>'Resumen Anual'!$O$18</f>
        <v>DÍA</v>
      </c>
      <c r="O173" s="713"/>
      <c r="P173" s="713"/>
      <c r="Q173" s="713"/>
      <c r="R173" s="713" t="e">
        <f>SUMIF('Resumen Anual'!$L$6,K165,'Resumen Anual'!$T$18)+SUMIF('Resumen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Anual'!#REF!)+SUMIF(#REF!,K165,#REF!)+SUMIF(#REF!,K165,#REF!)+SUMIF(#REF!,K165,#REF!)+SUMIF(#REF!,K165,#REF!)+SUMIF(#REF!,K165,#REF!)+SUMIF(#REF!,K165,#REF!)+SUMIF(#REF!,K165,#REF!)+SUMIF(#REF!,K165,#REF!)</f>
        <v>#REF!</v>
      </c>
      <c r="S173" s="816">
        <f>SUMIF('Resumen Anual'!$FE$622,K165,'Resumen Anual'!$FM$634)+SUMIF('Resumen Anual'!$DH$622,K165,'Resumen Anual'!$DP$634)+SUMIF('Resumen Anual'!$BI$622,K165,'Resumen Anual'!$BQ$634)+SUMIF('Resumen Anual'!$L$622,K165,'Resumen Anual'!$T$634)+SUMIF('Resumen Anual'!$FE$566,K165,'Resumen Anual'!$FM$578)+SUMIF('Resumen Anual'!$DH$566,K165,'Resumen Anual'!$DP$578)+SUMIF('Resumen Anual'!$BI$566,K165,'Resumen Anual'!$BQ$578)+SUMIF('Resumen Anual'!$L$566,K165,'Resumen Anual'!$T$578)+SUMIF('Resumen Anual'!$FE$510,K165,'Resumen Anual'!$FM$522)+SUMIF('Resumen Anual'!$DH$510,K165,'Resumen Anual'!$DP$522)+SUMIF('Resumen Anual'!$BI$510,K165,'Resumen Anual'!$BQ$522)+SUMIF('Resumen Anual'!$L$510,K165,'Resumen Anual'!$T$522)+SUMIF('Resumen Anual'!$FE$454,K165,'Resumen Anual'!$FM$466)+SUMIF('Resumen Anual'!$DH$454,K165,'Resumen Anual'!$DP$466)+SUMIF('Resumen Anual'!$BI$454,K165,'Resumen Anual'!$BQ$466)+SUMIF('Resumen Anual'!$L$454,K165,'Resumen Anual'!$T$466)+SUMIF('Resumen Anual'!$FE$398,K165,'Resumen Anual'!$FM$410)+SUMIF('Resumen Anual'!$DH$398,K165,'Resumen Anual'!$DP$410)+SUMIF('Resumen Anual'!$BI$398,K165,'Resumen Anual'!$BQ$410)+SUMIF('Resumen Anual'!$L$398,K165,'Resumen Anual'!$T$410)+SUMIF('Resumen Anual'!$FE$342,K165,'Resumen Anual'!$FM$354)+SUMIF('Resumen Anual'!$DH$342,K165,'Resumen Anual'!$DP$354)+SUMIF('Resumen Anual'!$BI$342,K165,'Resumen Anual'!$BQ$354)+SUMIF('Resumen Anual'!$L$342,K165,'Resumen Anual'!$T$354)+SUMIF('Resumen Anual'!$FE$286,K165,'Resumen Anual'!$FM$298)+SUMIF('Resumen Anual'!$DH$286,K165,'Resumen Anual'!$DP$298)+SUMIF('Resumen Anual'!$BI$286,K165,'Resumen Anual'!$BQ$298)+SUMIF('Resumen Anual'!$L$286,K165,'Resumen Anual'!$T$298)+SUMIF('Resumen Anual'!$FE$230,K165,'Resumen Anual'!$FM$242)+SUMIF('Resumen Anual'!$DH$230,K165,'Resumen Anual'!$DP$242)+SUMIF('Resumen Anual'!$BI$230,K165,'Resumen Anual'!$BQ$242)+SUMIF('Resumen Anual'!$L$230,K165,'Resumen Anual'!$T$242)+SUMIF('Resumen Anual'!$FE$174,K165,'Resumen Anual'!$FM$186)+SUMIF('Resumen Anual'!$DH$174,K165,'Resumen Anual'!$DP$186)+SUMIF('Resumen Anual'!$BI$174,K165,'Resumen Anual'!$BQ$186)+SUMIF('Resumen Anual'!$L$174,K165,'Resumen Anual'!$T$186)+SUMIF('Resumen Anual'!$FE$118,K165,'Resumen Anual'!$FM$130)+SUMIF('Resumen Anual'!$DH$118,K165,'Resumen Anual'!$DP$130)+SUMIF('Resumen Anual'!$BI$118,K165,'Resumen Anual'!$BQ$130)+SUMIF('Resumen Anual'!$L$118,K165,'Resumen Anual'!$T$130)+SUMIF('Resumen Anual'!$FE$62,K165,'Resumen Anual'!$FM$74)+SUMIF('Resumen Anual'!$DH$62,K165,'Resumen Anual'!$DP$74)+SUMIF('Resumen Anual'!$BI$62,K165,'Resumen Anual'!$BQ$74)+SUMIF('Resumen Anual'!$L$62,K165,'Resumen Anual'!$T$74)+SUMIF('Resumen Anual'!$FE$6,K165,'Resumen Anual'!$FM$18)+SUMIF('Resumen Anual'!$DH$6,K165,'Resumen Anual'!$DP$18)+SUMIF('Resumen Anual'!$BI$6,K165,'Resumen Anual'!$BQ$18)+SUMIF('Resumen Anual'!$L$6,K165,'Resumen Anual'!$T$18)+SUMIF('Bitácoras Anteriores'!$K$6,K165,'Bitácoras Anteriores'!$S$14)+SUMIF('Bitácoras Anteriores'!$K$59,$K$6,'Bitácoras Anteriores'!$S$67)+SUMIF('Bitácoras Anteriores'!$K$112,K165,'Bitácoras Anteriores'!$S$120)+SUMIF('Bitácoras Anteriores'!$K$165,K165,'Bitácoras Anteriores'!$S$173)+SUMIF('Bitácoras Anteriores'!$K$218,K165,'Bitácoras Anteriores'!$S$226)+SUMIF('Bitácoras Anteriores'!$K$271,K165,'Bitácoras Anteriores'!$S$279)+SUMIF('Bitácoras Anteriores'!$K$324,K165,'Bitácoras Anteriores'!$S$332)+SUMIF('Bitácoras Anteriores'!$BH$6,K165,'Bitácoras Anteriores'!$BP$14)+SUMIF('Bitácoras Anteriores'!$BH$59,$K$6,'Bitácoras Anteriores'!$BP$67)+SUMIF('Bitácoras Anteriores'!$BH$112,K165,'Bitácoras Anteriores'!$BP$120)+SUMIF('Bitácoras Anteriores'!$BH$165,K165,'Bitácoras Anteriores'!$BP$173)+SUMIF('Bitácoras Anteriores'!$BH$218,K165,'Bitácoras Anteriores'!$BP$226)+SUMIF('Bitácoras Anteriores'!$BH$271,K165,'Bitácoras Anteriores'!$BP$279)+SUMIF('Bitácoras Anteriores'!$BH$324,K165,'Bitácoras Anteriores'!$BP$332)+SUMIF('Bitácoras Anteriores'!$DF$6,K165,'Bitácoras Anteriores'!$DN$14)+SUMIF('Bitácoras Anteriores'!$DF$59,$K$6,'Bitácoras Anteriores'!$DN$67)+SUMIF('Bitácoras Anteriores'!$DF$112,K165,'Bitácoras Anteriores'!$DN$120)+SUMIF('Bitácoras Anteriores'!$DF$165,K165,'Bitácoras Anteriores'!$DN$173)+SUMIF('Bitácoras Anteriores'!$DF$218,K165,'Bitácoras Anteriores'!$DN$226)+SUMIF('Bitácoras Anteriores'!$DF$271,K165,'Bitácoras Anteriores'!$DN$279)+SUMIF('Bitácoras Anteriores'!$DF$324,K165,'Bitácoras Anteriores'!$DN$332)+SUMIF('Bitácoras Anteriores'!$FC$6,K165,'Bitácoras Anteriores'!$FK$14)+SUMIF('Bitácoras Anteriores'!$FC$59,$K$6,'Bitácoras Anteriores'!$FK$67)+SUMIF('Bitácoras Anteriores'!$FC$112,K165,'Bitácoras Anteriores'!$FK$120)+SUMIF('Bitácoras Anteriores'!$FC$165,K165,'Bitácoras Anteriores'!$FK$173)+SUMIF('Bitácoras Anteriores'!$FC$218,K165,'Bitácoras Anteriores'!$FK$226)+SUMIF('Bitácoras Anteriores'!$FC$271,K165,'Bitácoras Anteriores'!$FK$279)+SUMIF('Bitácoras Anteriores'!$FC$324,K165,'Bitácoras Anteriores'!$FK$332)</f>
        <v>0</v>
      </c>
      <c r="T173" s="816"/>
      <c r="U173" s="816"/>
      <c r="V173" s="816"/>
      <c r="W173" s="816"/>
      <c r="X173" s="816"/>
      <c r="Y173" s="15"/>
      <c r="Z173" s="771">
        <f>IF(Z171=0," ",Z171+1)</f>
        <v>2023</v>
      </c>
      <c r="AA173" s="772"/>
      <c r="AB173" s="772"/>
      <c r="AC173" s="772"/>
      <c r="AD173" s="772"/>
      <c r="AE173" s="1214">
        <f>SUMIFS('Resumen Anual'!$AF$54,Z173,'Resumen Anual'!$V$9,K165,'Resumen Anual'!$L$6)+SUMIFS('Resumen Anual'!$AF$112,Z173,'Resumen Anual'!$V$9,K165,'Resumen Anual'!$L$64)+SUMIFS('Resumen Anual'!$AF$170,Z173,'Resumen Anual'!$V$9,K165,'Resumen Anual'!$L$122)+SUMIFS('Resumen Anual'!$AF$228,Z173,'Resumen Anual'!$V$9,K165,'Resumen Anual'!$L$180)+SUMIFS('Resumen Anual'!$AF$286,Z173,'Resumen Anual'!$V$9,K165,'Resumen Anual'!$L$238)+SUMIFS('Resumen Anual'!$AF$344,Z173,'Resumen Anual'!$V$9,K165,'Resumen Anual'!$L$296)+SUMIFS('Resumen Anual'!$AF$402,Z173,'Resumen Anual'!$V$9,K165,'Resumen Anual'!$L$354)+SUMIFS('Resumen Anual'!$AF$460,Z173,'Resumen Anual'!$V$9,K165,'Resumen Anual'!$L$412)+SUMIFS('Resumen Anual'!$AF$518,Z173,'Resumen Anual'!$V$9,K165,'Resumen Anual'!$L$470)+SUMIFS('Resumen Anual'!$AF$576,Z173,'Resumen Anual'!$V$9,K165,'Resumen Anual'!$L$528)+SUMIFS('Resumen Anual'!$AF$634,Z173,'Resumen Anual'!$V$9,K165,'Resumen Anual'!$L$586)+SUMIFS('Resumen Anual'!$AF$692,Z173,'Resumen Anual'!$V$9,K165,'Resumen Anual'!$L$644)+SUMIFS('Resumen Anual'!$CC$54,Z173,'Resumen Anual'!$V$9,K165,'Resumen Anual'!$BI$6)+SUMIFS('Resumen Anual'!$CC$112,Z173,'Resumen Anual'!$V$9,K165,'Resumen Anual'!$BI$64)+SUMIFS('Resumen Anual'!$CC$170,Z173,'Resumen Anual'!$V$9,K165,'Resumen Anual'!$BI$122)+SUMIFS('Resumen Anual'!$CC$228,Z173,'Resumen Anual'!$V$9,K165,'Resumen Anual'!$BI$180)+SUMIFS('Resumen Anual'!$CC$286,Z173,'Resumen Anual'!$V$9,K165,'Resumen Anual'!$BI$238)+SUMIFS('Resumen Anual'!$CC$344,Z173,'Resumen Anual'!$V$9,K165,'Resumen Anual'!$BI$296)+SUMIFS('Resumen Anual'!$CC$402,Z173,'Resumen Anual'!$V$9,K165,'Resumen Anual'!$BI$354)+SUMIFS('Resumen Anual'!$CC$460,Z173,'Resumen Anual'!$V$9,K165,'Resumen Anual'!$BI$412)+SUMIFS('Resumen Anual'!$CC$518,Z173,'Resumen Anual'!$V$9,K165,'Resumen Anual'!$BI$470)+SUMIFS('Resumen Anual'!$CC$576,Z173,'Resumen Anual'!$V$9,K165,'Resumen Anual'!$BI$528)+SUMIFS('Resumen Anual'!$CC$634,Z173,'Resumen Anual'!$V$9,K165,'Resumen Anual'!$BI$586)+SUMIFS('Resumen Anual'!$CC$692,Z173,'Resumen Anual'!$V$9,K165,'Resumen Anual'!$BI$644)+SUMIFS('Resumen Anual'!$EB$54,Z173,'Resumen Anual'!$V$9,K165,'Resumen Anual'!$DH$6)+SUMIFS('Resumen Anual'!$EB$112,Z173,'Resumen Anual'!$V$9,K165,'Resumen Anual'!$DH$64)+SUMIFS('Resumen Anual'!$EB$170,Z173,'Resumen Anual'!$V$9,K165,'Resumen Anual'!$DH$122)+SUMIFS('Resumen Anual'!$EB$228,Z173,'Resumen Anual'!$V$9,K165,'Resumen Anual'!$DH$180)+SUMIFS('Resumen Anual'!$EB$286,Z173,'Resumen Anual'!$V$9,K165,'Resumen Anual'!$DH$238)+SUMIFS('Resumen Anual'!$EB$344,Z173,'Resumen Anual'!$V$9,K165,'Resumen Anual'!$DH$296)+SUMIFS('Resumen Anual'!$EB$402,Z173,'Resumen Anual'!$V$9,K165,'Resumen Anual'!$DH$354)+SUMIFS('Resumen Anual'!$EB$460,Z173,'Resumen Anual'!$V$9,K165,'Resumen Anual'!$DH$412)+SUMIFS('Resumen Anual'!$EB$518,Z173,'Resumen Anual'!$V$9,K165,'Resumen Anual'!$DH$470)+SUMIFS('Resumen Anual'!$EB$576,Z173,'Resumen Anual'!$V$9,K165,'Resumen Anual'!$DH$528)+SUMIFS('Resumen Anual'!$EB$634,Z173,'Resumen Anual'!$V$9,K165,'Resumen Anual'!$DH$586)+SUMIFS('Resumen Anual'!$EB$692,Z173,'Resumen Anual'!$V$9,K165,'Resumen Anual'!$DH$644)+SUMIFS('Resumen Anual'!$FY$54,Z173,'Resumen Anual'!$V$9,K165,'Resumen Anual'!$FE$6)+SUMIFS('Resumen Anual'!$FY$112,Z173,'Resumen Anual'!$V$9,K165,'Resumen Anual'!$FE$64)+SUMIFS('Resumen Anual'!$FY$170,Z173,'Resumen Anual'!$V$9,K165,'Resumen Anual'!$FE$122)+SUMIFS('Resumen Anual'!$FY$228,Z173,'Resumen Anual'!$V$9,K165,'Resumen Anual'!$FE$180)+SUMIFS('Resumen Anual'!$FY$286,Z173,'Resumen Anual'!$V$9,K165,'Resumen Anual'!$FE$238)+SUMIFS('Resumen Anual'!$FY$344,Z173,'Resumen Anual'!$V$9,K165,'Resumen Anual'!$FE$296)+SUMIFS('Resumen Anual'!$FY$402,Z173,'Resumen Anual'!$V$9,K165,'Resumen Anual'!$FE$354)+SUMIFS('Resumen Anual'!$FY$460,Z173,'Resumen Anual'!$V$9,K165,'Resumen Anual'!$FE$412)+SUMIFS('Resumen Anual'!$FY$518,Z173,'Resumen Anual'!$V$9,K165,'Resumen Anual'!$FE$470)+SUMIFS('Resumen Anual'!$FY$576,Z173,'Resumen Anual'!$V$9,K165,'Resumen Anual'!$FE$528)+SUMIFS('Resumen Anual'!$FY$634,Z173,'Resumen Anual'!$V$9,K165,'Resumen Anual'!$FE$586)+SUMIFS('Resumen Anual'!$FY$692,Z173,'Resumen Anual'!$V$9,K165,'Resumen Anual'!$FE$644)</f>
        <v>0</v>
      </c>
      <c r="AF173" s="770"/>
      <c r="AG173" s="770"/>
      <c r="AH173" s="770"/>
      <c r="AI173" s="770">
        <f>SUMIFS('Resumen Anual'!$AJ$54,Z173,'Resumen Anual'!$V$9,K165,'Resumen Anual'!$L$6)+SUMIFS('Resumen Anual'!$AJ$112,Z173,'Resumen Anual'!$V$9,K165,'Resumen Anual'!$L$64)+SUMIFS('Resumen Anual'!$AJ$170,Z173,'Resumen Anual'!$V$9,K165,'Resumen Anual'!$L$122)+SUMIFS('Resumen Anual'!$AJ$228,Z173,'Resumen Anual'!$V$9,K165,'Resumen Anual'!$L$180)+SUMIFS('Resumen Anual'!$AJ$286,Z173,'Resumen Anual'!$V$9,K165,'Resumen Anual'!$L$238)+SUMIFS('Resumen Anual'!$AJ$344,Z173,'Resumen Anual'!$V$9,K165,'Resumen Anual'!$L$296)+SUMIFS('Resumen Anual'!$AJ$402,Z173,'Resumen Anual'!$V$9,K165,'Resumen Anual'!$L$354)+SUMIFS('Resumen Anual'!$AJ$460,Z173,'Resumen Anual'!$V$9,K165,'Resumen Anual'!$L$412)+SUMIFS('Resumen Anual'!$AJ$518,Z173,'Resumen Anual'!$V$9,K165,'Resumen Anual'!$L$470)+SUMIFS('Resumen Anual'!$AJ$576,Z173,'Resumen Anual'!$V$9,K165,'Resumen Anual'!$L$528)+SUMIFS('Resumen Anual'!$AJ$634,Z173,'Resumen Anual'!$V$9,K165,'Resumen Anual'!$L$586)+SUMIFS('Resumen Anual'!$AJ$692,Z173,'Resumen Anual'!$V$9,K165,'Resumen Anual'!$L$644)+SUMIFS('Resumen Anual'!$CG$54,Z173,'Resumen Anual'!$V$9,K165,'Resumen Anual'!$BI$6)+SUMIFS('Resumen Anual'!$CG$112,Z173,'Resumen Anual'!$V$9,K165,'Resumen Anual'!$BI$64)+SUMIFS('Resumen Anual'!$CG$170,Z173,'Resumen Anual'!$V$9,K165,'Resumen Anual'!$BI$122)+SUMIFS('Resumen Anual'!$CG$228,Z173,'Resumen Anual'!$V$9,K165,'Resumen Anual'!$BI$180)+SUMIFS('Resumen Anual'!$CG$286,Z173,'Resumen Anual'!$V$9,K165,'Resumen Anual'!$BI$238)+SUMIFS('Resumen Anual'!$CG$344,Z173,'Resumen Anual'!$V$9,K165,'Resumen Anual'!$BI$296)+SUMIFS('Resumen Anual'!$CG$402,Z173,'Resumen Anual'!$V$9,K165,'Resumen Anual'!$BI$354)+SUMIFS('Resumen Anual'!$CG$460,Z173,'Resumen Anual'!$V$9,K165,'Resumen Anual'!$BI$412)+SUMIFS('Resumen Anual'!$CG$518,Z173,'Resumen Anual'!$V$9,K165,'Resumen Anual'!$BI$470)+SUMIFS('Resumen Anual'!$CG$576,Z173,'Resumen Anual'!$V$9,K165,'Resumen Anual'!$BI$528)+SUMIFS('Resumen Anual'!$CG$634,Z173,'Resumen Anual'!$V$9,K165,'Resumen Anual'!$BI$586)+SUMIFS('Resumen Anual'!$CG$692,Z173,'Resumen Anual'!$V$9,K165,'Resumen Anual'!$BI$644)+SUMIFS('Resumen Anual'!$EF$54,Z173,'Resumen Anual'!$V$9,K165,'Resumen Anual'!$DH$6)+SUMIFS('Resumen Anual'!$EF$112,Z173,'Resumen Anual'!$V$9,K165,'Resumen Anual'!$DH$64)+SUMIFS('Resumen Anual'!$EF$170,Z173,'Resumen Anual'!$V$9,K165,'Resumen Anual'!$DH$122)+SUMIFS('Resumen Anual'!$EF$228,Z173,'Resumen Anual'!$V$9,K165,'Resumen Anual'!$DH$180)+SUMIFS('Resumen Anual'!$EF$286,Z173,'Resumen Anual'!$V$9,K165,'Resumen Anual'!$DH$238)+SUMIFS('Resumen Anual'!$EF$344,Z173,'Resumen Anual'!$V$9,K165,'Resumen Anual'!$DH$296)+SUMIFS('Resumen Anual'!$EF$402,Z173,'Resumen Anual'!$V$9,K165,'Resumen Anual'!$DH$354)+SUMIFS('Resumen Anual'!$EF$460,Z173,'Resumen Anual'!$V$9,K165,'Resumen Anual'!$DH$412)+SUMIFS('Resumen Anual'!$EF$518,Z173,'Resumen Anual'!$V$9,K165,'Resumen Anual'!$DH$470)+SUMIFS('Resumen Anual'!$EF$576,Z173,'Resumen Anual'!$V$9,K165,'Resumen Anual'!$DH$528)+SUMIFS('Resumen Anual'!$EF$634,Z173,'Resumen Anual'!$V$9,K165,'Resumen Anual'!$DH$586)+SUMIFS('Resumen Anual'!$EF$692,Z173,'Resumen Anual'!$V$9,K165,'Resumen Anual'!$DH$644)+SUMIFS('Resumen Anual'!$GC$54,Z173,'Resumen Anual'!$V$9,K165,'Resumen Anual'!$FE$6)+SUMIFS('Resumen Anual'!$GC$112,Z173,'Resumen Anual'!$V$9,K165,'Resumen Anual'!$FE$64)+SUMIFS('Resumen Anual'!$GC$170,Z173,'Resumen Anual'!$V$9,K165,'Resumen Anual'!$FE$122)+SUMIFS('Resumen Anual'!$GC$228,Z173,'Resumen Anual'!$V$9,K165,'Resumen Anual'!$FE$180)+SUMIFS('Resumen Anual'!$GC$286,Z173,'Resumen Anual'!$V$9,K165,'Resumen Anual'!$FE$238)+SUMIFS('Resumen Anual'!$GC$344,Z173,'Resumen Anual'!$V$9,K165,'Resumen Anual'!$FE$296)+SUMIFS('Resumen Anual'!$GC$402,Z173,'Resumen Anual'!$V$9,K165,'Resumen Anual'!$FE$354)+SUMIFS('Resumen Anual'!$GC$460,Z173,'Resumen Anual'!$V$9,K165,'Resumen Anual'!$FE$412)+SUMIFS('Resumen Anual'!$GC$518,Z173,'Resumen Anual'!$V$9,K165,'Resumen Anual'!$FE$470)+SUMIFS('Resumen Anual'!$GC$576,Z173,'Resumen Anual'!$V$9,K165,'Resumen Anual'!$FE$528)+SUMIFS('Resumen Anual'!$GC$634,Z173,'Resumen Anual'!$V$9,K165,'Resumen Anual'!$FE$586)+SUMIFS('Resumen Anual'!$GC$692,Z173,'Resumen Anual'!$V$9,K165,'Resumen Anual'!$FE$644)</f>
        <v>0</v>
      </c>
      <c r="AJ173" s="770"/>
      <c r="AK173" s="770"/>
      <c r="AL173" s="770"/>
      <c r="AM173" s="770">
        <f>SUMIFS('Resumen Anual'!$AN$54,Z173,'Resumen Anual'!$V$9,K165,'Resumen Anual'!$L$6)+SUMIFS('Resumen Anual'!$AN$112,Z173,'Resumen Anual'!$V$9,K165,'Resumen Anual'!$L$64)+SUMIFS('Resumen Anual'!$AN$170,Z173,'Resumen Anual'!$V$9,K165,'Resumen Anual'!$L$122)+SUMIFS('Resumen Anual'!$AN$228,Z173,'Resumen Anual'!$V$9,K165,'Resumen Anual'!$L$180)+SUMIFS('Resumen Anual'!$AN$286,Z173,'Resumen Anual'!$V$9,K165,'Resumen Anual'!$L$238)+SUMIFS('Resumen Anual'!$AN$344,Z173,'Resumen Anual'!$V$9,K165,'Resumen Anual'!$L$296)+SUMIFS('Resumen Anual'!$AN$402,Z173,'Resumen Anual'!$V$9,K165,'Resumen Anual'!$L$354)+SUMIFS('Resumen Anual'!$AN$460,Z173,'Resumen Anual'!$V$9,K165,'Resumen Anual'!$L$412)+SUMIFS('Resumen Anual'!$AN$518,Z173,'Resumen Anual'!$V$9,K165,'Resumen Anual'!$L$470)+SUMIFS('Resumen Anual'!$AN$576,Z173,'Resumen Anual'!$V$9,K165,'Resumen Anual'!$L$528)+SUMIFS('Resumen Anual'!$AN$634,Z173,'Resumen Anual'!$V$9,K165,'Resumen Anual'!$L$586)+SUMIFS('Resumen Anual'!$AN$692,Z173,'Resumen Anual'!$V$9,K165,'Resumen Anual'!$L$644)+SUMIFS('Resumen Anual'!$CK$54,Z173,'Resumen Anual'!$V$9,K165,'Resumen Anual'!$BI$6)+SUMIFS('Resumen Anual'!$CK$112,Z173,'Resumen Anual'!$V$9,K165,'Resumen Anual'!$BI$64)+SUMIFS('Resumen Anual'!$CK$170,Z173,'Resumen Anual'!$V$9,K165,'Resumen Anual'!$BI$122)+SUMIFS('Resumen Anual'!$CK$228,Z173,'Resumen Anual'!$V$9,K165,'Resumen Anual'!$BI$180)+SUMIFS('Resumen Anual'!$CK$286,Z173,'Resumen Anual'!$V$9,K165,'Resumen Anual'!$BI$238)+SUMIFS('Resumen Anual'!$CK$344,Z173,'Resumen Anual'!$V$9,K165,'Resumen Anual'!$BI$296)+SUMIFS('Resumen Anual'!$CK$402,Z173,'Resumen Anual'!$V$9,K165,'Resumen Anual'!$BI$354)+SUMIFS('Resumen Anual'!$CK$460,Z173,'Resumen Anual'!$V$9,K165,'Resumen Anual'!$BI$412)+SUMIFS('Resumen Anual'!$CK$518,Z173,'Resumen Anual'!$V$9,K165,'Resumen Anual'!$BI$470)+SUMIFS('Resumen Anual'!$CK$576,Z173,'Resumen Anual'!$V$9,K165,'Resumen Anual'!$BI$528)+SUMIFS('Resumen Anual'!$CK$634,Z173,'Resumen Anual'!$V$9,K165,'Resumen Anual'!$BI$586)+SUMIFS('Resumen Anual'!$CK$692,Z173,'Resumen Anual'!$V$9,K165,'Resumen Anual'!$BI$644)+SUMIFS('Resumen Anual'!$EJ$54,Z173,'Resumen Anual'!$V$9,K165,'Resumen Anual'!$DH$6)+SUMIFS('Resumen Anual'!$EJ$112,Z173,'Resumen Anual'!$V$9,K165,'Resumen Anual'!$DH$64)+SUMIFS('Resumen Anual'!$EJ$170,Z173,'Resumen Anual'!$V$9,K165,'Resumen Anual'!$DH$122)+SUMIFS('Resumen Anual'!$EJ$228,Z173,'Resumen Anual'!$V$9,K165,'Resumen Anual'!$DH$180)+SUMIFS('Resumen Anual'!$EJ$286,Z173,'Resumen Anual'!$V$9,K165,'Resumen Anual'!$DH$238)+SUMIFS('Resumen Anual'!$EJ$344,Z173,'Resumen Anual'!$V$9,K165,'Resumen Anual'!$DH$296)+SUMIFS('Resumen Anual'!$EJ$402,Z173,'Resumen Anual'!$V$9,K165,'Resumen Anual'!$DH$354)+SUMIFS('Resumen Anual'!$EJ$460,Z173,'Resumen Anual'!$V$9,K165,'Resumen Anual'!$DH$412)+SUMIFS('Resumen Anual'!$EJ$518,Z173,'Resumen Anual'!$V$9,K165,'Resumen Anual'!$DH$470)+SUMIFS('Resumen Anual'!$EJ$576,Z173,'Resumen Anual'!$V$9,K165,'Resumen Anual'!$DH$528)+SUMIFS('Resumen Anual'!$EJ$634,Z173,'Resumen Anual'!$V$9,K165,'Resumen Anual'!$DH$586)+SUMIFS('Resumen Anual'!$EJ$692,Z173,'Resumen Anual'!$V$9,K165,'Resumen Anual'!$DH$644)+SUMIFS('Resumen Anual'!$GG$54,Z173,'Resumen Anual'!$V$9,K165,'Resumen Anual'!$FE$6)+SUMIFS('Resumen Anual'!$GG$112,Z173,'Resumen Anual'!$V$9,K165,'Resumen Anual'!$FE$64)+SUMIFS('Resumen Anual'!$GG$170,Z173,'Resumen Anual'!$V$9,K165,'Resumen Anual'!$FE$122)+SUMIFS('Resumen Anual'!$GG$228,Z173,'Resumen Anual'!$V$9,K165,'Resumen Anual'!$FE$180)+SUMIFS('Resumen Anual'!$GG$286,Z173,'Resumen Anual'!$V$9,K165,'Resumen Anual'!$FE$238)+SUMIFS('Resumen Anual'!$GG$344,Z173,'Resumen Anual'!$V$9,K165,'Resumen Anual'!$FE$296)+SUMIFS('Resumen Anual'!$GG$402,Z173,'Resumen Anual'!$V$9,K165,'Resumen Anual'!$FE$354)+SUMIFS('Resumen Anual'!$GG$460,Z173,'Resumen Anual'!$V$9,K165,'Resumen Anual'!$FE$412)+SUMIFS('Resumen Anual'!$GG$518,Z173,'Resumen Anual'!$V$9,K165,'Resumen Anual'!$FE$470)+SUMIFS('Resumen Anual'!$GG$576,Z173,'Resumen Anual'!$V$9,K165,'Resumen Anual'!$FE$528)+SUMIFS('Resumen Anual'!$GG$634,Z173,'Resumen Anual'!$V$9,K165,'Resumen Anual'!$FE$586)+SUMIFS('Resumen Anual'!$GG$692,Z173,'Resumen Anual'!$V$9,K165,'Resumen Anual'!$FE$644)</f>
        <v>0</v>
      </c>
      <c r="AN173" s="770"/>
      <c r="AO173" s="770"/>
      <c r="AP173" s="770"/>
      <c r="AQ173" s="756">
        <f>SUMIFS('Resumen Anual'!$AR$54,Z173,'Resumen Anual'!$V$9,K165,'Resumen Anual'!$L$6)+SUMIFS('Resumen Anual'!$AR$112,Z173,'Resumen Anual'!$V$9,K165,'Resumen Anual'!$L$64)+SUMIFS('Resumen Anual'!$AR$170,Z173,'Resumen Anual'!$V$9,K165,'Resumen Anual'!$L$122)+SUMIFS('Resumen Anual'!$AR$228,Z173,'Resumen Anual'!$V$9,K165,'Resumen Anual'!$L$180)+SUMIFS('Resumen Anual'!$AR$286,Z173,'Resumen Anual'!$V$9,K165,'Resumen Anual'!$L$238)+SUMIFS('Resumen Anual'!$AR$344,Z173,'Resumen Anual'!$V$9,K165,'Resumen Anual'!$L$296)+SUMIFS('Resumen Anual'!$AR$402,Z173,'Resumen Anual'!$V$9,K165,'Resumen Anual'!$L$354)+SUMIFS('Resumen Anual'!$AR$460,Z173,'Resumen Anual'!$V$9,K165,'Resumen Anual'!$L$412)+SUMIFS('Resumen Anual'!$AR$518,Z173,'Resumen Anual'!$V$9,K165,'Resumen Anual'!$L$470)+SUMIFS('Resumen Anual'!$AR$576,Z173,'Resumen Anual'!$V$9,K165,'Resumen Anual'!$L$528)+SUMIFS('Resumen Anual'!$AR$634,Z173,'Resumen Anual'!$V$9,K165,'Resumen Anual'!$L$586)+SUMIFS('Resumen Anual'!$AR$692,Z173,'Resumen Anual'!$V$9,K165,'Resumen Anual'!$L$644)+SUMIFS('Resumen Anual'!$CO$54,Z173,'Resumen Anual'!$V$9,K165,'Resumen Anual'!$BI$6)+SUMIFS('Resumen Anual'!$CO$112,Z173,'Resumen Anual'!$V$9,K165,'Resumen Anual'!$BI$64)+SUMIFS('Resumen Anual'!$CO$170,Z173,'Resumen Anual'!$V$9,K165,'Resumen Anual'!$BI$122)+SUMIFS('Resumen Anual'!$CO$228,Z173,'Resumen Anual'!$V$9,K165,'Resumen Anual'!$BI$180)+SUMIFS('Resumen Anual'!$CO$286,Z173,'Resumen Anual'!$V$9,K165,'Resumen Anual'!$BI$238)+SUMIFS('Resumen Anual'!$CO$344,Z173,'Resumen Anual'!$V$9,K165,'Resumen Anual'!$BI$296)+SUMIFS('Resumen Anual'!$CO$402,Z173,'Resumen Anual'!$V$9,K165,'Resumen Anual'!$BI$354)+SUMIFS('Resumen Anual'!$CO$460,Z173,'Resumen Anual'!$V$9,K165,'Resumen Anual'!$BI$412)+SUMIFS('Resumen Anual'!$CO$518,Z173,'Resumen Anual'!$V$9,K165,'Resumen Anual'!$BI$470)+SUMIFS('Resumen Anual'!$CO$576,Z173,'Resumen Anual'!$V$9,K165,'Resumen Anual'!$BI$528)+SUMIFS('Resumen Anual'!$CO$634,Z173,'Resumen Anual'!$V$9,K165,'Resumen Anual'!$BI$586)+SUMIFS('Resumen Anual'!$CO$692,Z173,'Resumen Anual'!$V$9,K165,'Resumen Anual'!$BI$644)+SUMIFS('Resumen Anual'!$EN$54,Z173,'Resumen Anual'!$V$9,K165,'Resumen Anual'!$DH$6)+SUMIFS('Resumen Anual'!$EN$112,Z173,'Resumen Anual'!$V$9,K165,'Resumen Anual'!$DH$64)+SUMIFS('Resumen Anual'!$EN$170,Z173,'Resumen Anual'!$V$9,K165,'Resumen Anual'!$DH$122)+SUMIFS('Resumen Anual'!$EN$228,Z173,'Resumen Anual'!$V$9,K165,'Resumen Anual'!$DH$180)+SUMIFS('Resumen Anual'!$EN$286,Z173,'Resumen Anual'!$V$9,K165,'Resumen Anual'!$DH$238)+SUMIFS('Resumen Anual'!$EN$344,Z173,'Resumen Anual'!$V$9,K165,'Resumen Anual'!$DH$296)+SUMIFS('Resumen Anual'!$EN$402,Z173,'Resumen Anual'!$V$9,K165,'Resumen Anual'!$DH$354)+SUMIFS('Resumen Anual'!$EN$460,Z173,'Resumen Anual'!$V$9,K165,'Resumen Anual'!$DH$412)+SUMIFS('Resumen Anual'!$EN$518,Z173,'Resumen Anual'!$V$9,K165,'Resumen Anual'!$DH$470)+SUMIFS('Resumen Anual'!$EN$576,Z173,'Resumen Anual'!$V$9,K165,'Resumen Anual'!$DH$528)+SUMIFS('Resumen Anual'!$EN$634,Z173,'Resumen Anual'!$V$9,K165,'Resumen Anual'!$DH$586)+SUMIFS('Resumen Anual'!$EN$692,Z173,'Resumen Anual'!$V$9,K165,'Resumen Anual'!$DH$644)+SUMIFS('Resumen Anual'!$GK$54,Z173,'Resumen Anual'!$V$9,K165,'Resumen Anual'!$FE$6)+SUMIFS('Resumen Anual'!$GK$112,Z173,'Resumen Anual'!$V$9,K165,'Resumen Anual'!$FE$64)+SUMIFS('Resumen Anual'!$GK$170,Z173,'Resumen Anual'!$V$9,K165,'Resumen Anual'!$FE$122)+SUMIFS('Resumen Anual'!$GK$228,Z173,'Resumen Anual'!$V$9,K165,'Resumen Anual'!$FE$180)+SUMIFS('Resumen Anual'!$GK$286,Z173,'Resumen Anual'!$V$9,K165,'Resumen Anual'!$FE$238)+SUMIFS('Resumen Anual'!$GK$344,Z173,'Resumen Anual'!$V$9,K165,'Resumen Anual'!$FE$296)+SUMIFS('Resumen Anual'!$GK$402,Z173,'Resumen Anual'!$V$9,K165,'Resumen Anual'!$FE$354)+SUMIFS('Resumen Anual'!$GK$460,Z173,'Resumen Anual'!$V$9,K165,'Resumen Anual'!$FE$412)+SUMIFS('Resumen Anual'!$GK$518,Z173,'Resumen Anual'!$V$9,K165,'Resumen Anual'!$FE$470)+SUMIFS('Resumen Anual'!$GK$576,Z173,'Resumen Anual'!$V$9,K165,'Resumen Anual'!$FE$528)+SUMIFS('Resumen Anual'!$GK$634,Z173,'Resumen Anual'!$V$9,K165,'Resumen Anual'!$FE$586)+SUMIFS('Resumen Anual'!$GK$692,Z173,'Resumen Anual'!$V$9,K165,'Resumen Anual'!$FE$644)</f>
        <v>0</v>
      </c>
      <c r="AR173" s="756"/>
      <c r="AS173" s="756"/>
      <c r="AT173" s="756">
        <f>SUMIFS('Resumen Anual'!$AU$54,Z173,'Resumen Anual'!$V$9,K165,'Resumen Anual'!$L$6)+SUMIFS('Resumen Anual'!$AU$112,Z173,'Resumen Anual'!$V$9,K165,'Resumen Anual'!$L$64)+SUMIFS('Resumen Anual'!$AU$170,Z173,'Resumen Anual'!$V$9,K165,'Resumen Anual'!$L$122)+SUMIFS('Resumen Anual'!$AU$228,Z173,'Resumen Anual'!$V$9,K165,'Resumen Anual'!$L$180)+SUMIFS('Resumen Anual'!$AU$286,Z173,'Resumen Anual'!$V$9,K165,'Resumen Anual'!$L$238)+SUMIFS('Resumen Anual'!$AU$344,Z173,'Resumen Anual'!$V$9,K165,'Resumen Anual'!$L$296)+SUMIFS('Resumen Anual'!$AU$402,Z173,'Resumen Anual'!$V$9,K165,'Resumen Anual'!$L$354)+SUMIFS('Resumen Anual'!$AU$460,Z173,'Resumen Anual'!$V$9,K165,'Resumen Anual'!$L$412)+SUMIFS('Resumen Anual'!$AU$518,Z173,'Resumen Anual'!$V$9,K165,'Resumen Anual'!$L$470)+SUMIFS('Resumen Anual'!$AU$576,Z173,'Resumen Anual'!$V$9,K165,'Resumen Anual'!$L$528)+SUMIFS('Resumen Anual'!$AU$634,Z173,'Resumen Anual'!$V$9,K165,'Resumen Anual'!$L$586)+SUMIFS('Resumen Anual'!$AU$692,Z173,'Resumen Anual'!$V$9,K165,'Resumen Anual'!$L$644)+SUMIFS('Resumen Anual'!$CR$54,Z173,'Resumen Anual'!$V$9,K165,'Resumen Anual'!$BI$6)+SUMIFS('Resumen Anual'!$CR$112,Z173,'Resumen Anual'!$V$9,K165,'Resumen Anual'!$BI$64)+SUMIFS('Resumen Anual'!$CR$170,Z173,'Resumen Anual'!$V$9,K165,'Resumen Anual'!$BI$122)+SUMIFS('Resumen Anual'!$CR$228,Z173,'Resumen Anual'!$V$9,K165,'Resumen Anual'!$BI$180)+SUMIFS('Resumen Anual'!$CR$286,Z173,'Resumen Anual'!$V$9,K165,'Resumen Anual'!$BI$238)+SUMIFS('Resumen Anual'!$CR$344,Z173,'Resumen Anual'!$V$9,K165,'Resumen Anual'!$BI$296)+SUMIFS('Resumen Anual'!$CR$402,Z173,'Resumen Anual'!$V$9,K165,'Resumen Anual'!$BI$354)+SUMIFS('Resumen Anual'!$CR$460,Z173,'Resumen Anual'!$V$9,K165,'Resumen Anual'!$BI$412)+SUMIFS('Resumen Anual'!$CR$518,Z173,'Resumen Anual'!$V$9,K165,'Resumen Anual'!$BI$470)+SUMIFS('Resumen Anual'!$CR$576,Z173,'Resumen Anual'!$V$9,K165,'Resumen Anual'!$BI$528)+SUMIFS('Resumen Anual'!$CR$634,Z173,'Resumen Anual'!$V$9,K165,'Resumen Anual'!$BI$586)+SUMIFS('Resumen Anual'!$CR$692,Z173,'Resumen Anual'!$V$9,K165,'Resumen Anual'!$BI$644)+SUMIFS('Resumen Anual'!$EQ$54,Z173,'Resumen Anual'!$V$9,K165,'Resumen Anual'!$DH$6)+SUMIFS('Resumen Anual'!$EQ$112,Z173,'Resumen Anual'!$V$9,K165,'Resumen Anual'!$DH$64)+SUMIFS('Resumen Anual'!$EQ$170,Z173,'Resumen Anual'!$V$9,K165,'Resumen Anual'!$DH$122)+SUMIFS('Resumen Anual'!$EQ$228,Z173,'Resumen Anual'!$V$9,K165,'Resumen Anual'!$DH$180)+SUMIFS('Resumen Anual'!$EQ$286,Z173,'Resumen Anual'!$V$9,K165,'Resumen Anual'!$DH$238)+SUMIFS('Resumen Anual'!$EQ$344,Z173,'Resumen Anual'!$V$9,K165,'Resumen Anual'!$DH$296)+SUMIFS('Resumen Anual'!$EQ$402,Z173,'Resumen Anual'!$V$9,K165,'Resumen Anual'!$DH$354)+SUMIFS('Resumen Anual'!$EQ$460,Z173,'Resumen Anual'!$V$9,K165,'Resumen Anual'!$DH$412)+SUMIFS('Resumen Anual'!$EQ$518,Z173,'Resumen Anual'!$V$9,K165,'Resumen Anual'!$DH$470)+SUMIFS('Resumen Anual'!$EQ$576,Z173,'Resumen Anual'!$V$9,K165,'Resumen Anual'!$DH$528)+SUMIFS('Resumen Anual'!$EQ$634,Z173,'Resumen Anual'!$V$9,K165,'Resumen Anual'!$DH$586)+SUMIFS('Resumen Anual'!$EQ$692,Z173,'Resumen Anual'!$V$9,K165,'Resumen Anual'!$DH$644)+SUMIFS('Resumen Anual'!$GN$54,Z173,'Resumen Anual'!$V$9,K165,'Resumen Anual'!$FE$6)+SUMIFS('Resumen Anual'!$GN$112,Z173,'Resumen Anual'!$V$9,K165,'Resumen Anual'!$FE$64)+SUMIFS('Resumen Anual'!$GN$170,Z173,'Resumen Anual'!$V$9,K165,'Resumen Anual'!$FE$122)+SUMIFS('Resumen Anual'!$GN$228,Z173,'Resumen Anual'!$V$9,K165,'Resumen Anual'!$FE$180)+SUMIFS('Resumen Anual'!$GN$286,Z173,'Resumen Anual'!$V$9,K165,'Resumen Anual'!$FE$238)+SUMIFS('Resumen Anual'!$GN$344,Z173,'Resumen Anual'!$V$9,K165,'Resumen Anual'!$FE$296)+SUMIFS('Resumen Anual'!$GN$402,Z173,'Resumen Anual'!$V$9,K165,'Resumen Anual'!$FE$354)+SUMIFS('Resumen Anual'!$GN$460,Z173,'Resumen Anual'!$V$9,K165,'Resumen Anual'!$FE$412)+SUMIFS('Resumen Anual'!$GN$518,Z173,'Resumen Anual'!$V$9,K165,'Resumen Anual'!$FE$470)+SUMIFS('Resumen Anual'!$GN$576,Z173,'Resumen Anual'!$V$9,K165,'Resumen Anual'!$FE$528)+SUMIFS('Resumen Anual'!$GN$634,Z173,'Resumen Anual'!$V$9,K165,'Resumen Anual'!$FE$586)+SUMIFS('Resumen Anual'!$GN$692,Z173,'Resumen Anual'!$V$9,K165,'Resumen Anual'!$FE$644)</f>
        <v>0</v>
      </c>
      <c r="AU173" s="756"/>
      <c r="AV173" s="1215"/>
      <c r="AW173" s="1200"/>
      <c r="AX173" s="171"/>
      <c r="AY173" s="818" t="str">
        <f>'Resumen Anual'!$C$18</f>
        <v>N°DE VUELOS</v>
      </c>
      <c r="AZ173" s="819"/>
      <c r="BA173" s="819"/>
      <c r="BB173" s="819"/>
      <c r="BC173" s="819"/>
      <c r="BD173" s="819"/>
      <c r="BE173" s="820"/>
      <c r="BF173" s="811">
        <f>SUMIF('Resumen Anual'!$FE$622,BH165,'Resumen Anual'!$FC$634)+SUMIF('Resumen Anual'!$DH$622,BH165,'Resumen Anual'!$DF$634)+SUMIF('Resumen Anual'!$BI$622,BH165,'Resumen Anual'!$BG$634)+SUMIF('Resumen Anual'!$L$622,BH165,'Resumen Anual'!$J$634)+SUMIF('Resumen Anual'!$FE$566,BH165,'Resumen Anual'!$FC$578)+SUMIF('Resumen Anual'!$DH$566,BH165,'Resumen Anual'!$DF$578)+SUMIF('Resumen Anual'!$BI$566,BH165,'Resumen Anual'!$BG$578)+SUMIF('Resumen Anual'!$L$566,BH165,'Resumen Anual'!$J$578)+SUMIF('Resumen Anual'!$FE$510,BH165,'Resumen Anual'!$FC$522)+SUMIF('Resumen Anual'!$DH$510,BH165,'Resumen Anual'!$DF$522)+SUMIF('Resumen Anual'!$BI$510,BH165,'Resumen Anual'!$BG$522)+SUMIF('Resumen Anual'!$L$510,BH165,'Resumen Anual'!$J$522)+SUMIF('Resumen Anual'!$FE$454,BH165,'Resumen Anual'!$FC$466)+SUMIF('Resumen Anual'!$DH$454,BH165,'Resumen Anual'!$DF$466)+SUMIF('Resumen Anual'!$BI$454,BH165,'Resumen Anual'!$BG$466)+SUMIF('Resumen Anual'!$L$454,BH165,'Resumen Anual'!$J$466)+SUMIF('Resumen Anual'!$FE$398,BH165,'Resumen Anual'!$FC$410)+SUMIF('Resumen Anual'!$DH$398,BH165,'Resumen Anual'!$DF$410)+SUMIF('Resumen Anual'!$BI$398,BH165,'Resumen Anual'!$BG$410)+SUMIF('Resumen Anual'!$L$398,BH165,'Resumen Anual'!$J$410)+SUMIF('Resumen Anual'!$FE$342,BH165,'Resumen Anual'!$FC$354)+SUMIF('Resumen Anual'!$DH$342,BH165,'Resumen Anual'!$DF$354)+SUMIF('Resumen Anual'!$BI$342,BH165,'Resumen Anual'!$BG$354)+SUMIF('Resumen Anual'!$L$342,BH165,'Resumen Anual'!$J$354)+SUMIF('Resumen Anual'!$FE$286,BH165,'Resumen Anual'!$FC$298)+SUMIF('Resumen Anual'!$DH$286,BH165,'Resumen Anual'!$DF$298)+SUMIF('Resumen Anual'!$BI$286,BH165,'Resumen Anual'!$BG$298)+SUMIF('Resumen Anual'!$L$286,BH165,'Resumen Anual'!$J$298)+SUMIF('Resumen Anual'!$FE$230,BH165,'Resumen Anual'!$FC$242)+SUMIF('Resumen Anual'!$DH$230,BH165,'Resumen Anual'!$DF$242)+SUMIF('Resumen Anual'!$BI$230,BH165,'Resumen Anual'!$BG$242)+SUMIF('Resumen Anual'!$L$230,BH165,'Resumen Anual'!$J$242)+SUMIF('Resumen Anual'!$FE$174,BH165,'Resumen Anual'!$FC$186)+SUMIF('Resumen Anual'!$DH$174,BH165,'Resumen Anual'!$DF$186)+SUMIF('Resumen Anual'!$BI$174,BH165,'Resumen Anual'!$BG$186)+SUMIF('Resumen Anual'!$L$174,BH165,'Resumen Anual'!$J$186)+SUMIF('Resumen Anual'!$FE$118,BH165,'Resumen Anual'!$FC$130)+SUMIF('Resumen Anual'!$DH$118,BH165,'Resumen Anual'!$DF$130)+SUMIF('Resumen Anual'!$BI$118,BH165,'Resumen Anual'!$BG$130)+SUMIF('Resumen Anual'!$L$118,BH165,'Resumen Anual'!$J$130)+SUMIF('Resumen Anual'!$FE$62,BH165,'Resumen Anual'!$FC$74)+SUMIF('Resumen Anual'!$DH$62,BH165,'Resumen Anual'!$DF$74)+SUMIF('Resumen Anual'!$BI$62,BH165,'Resumen Anual'!$BG$74)+SUMIF('Resumen Anual'!$L$62,BH165,'Resumen Anual'!$J$74)+SUMIF('Resumen Anual'!$FE$6,BH165,'Resumen Anual'!$FC$18)+SUMIF('Resumen Anual'!$DH$6,BH165,'Resumen Anual'!$DF$18)+SUMIF('Resumen Anual'!$BI$6,BH165,'Resumen Anual'!$BG$18)+SUMIF('Resumen Anual'!$L$6,BH165,'Resumen Anual'!$J$18)+SUMIF('Bitácoras Anteriores'!$K$6,BH165,'Bitácoras Anteriores'!$B$12)+SUMIF('Bitácoras Anteriores'!$K$59,$K$6,'Bitácoras Anteriores'!$B$65)+SUMIF('Bitácoras Anteriores'!$K$112,BH165,'Bitácoras Anteriores'!$B$118)+SUMIF('Bitácoras Anteriores'!$K$165,BH165,'Bitácoras Anteriores'!$B$171)+SUMIF('Bitácoras Anteriores'!$K$218,BH165,'Bitácoras Anteriores'!$B$224)+SUMIF('Bitácoras Anteriores'!$K$271,BH165,'Bitácoras Anteriores'!$B$277)+SUMIF('Bitácoras Anteriores'!$K$324,BH165,'Bitácoras Anteriores'!$B$330)+SUMIF('Bitácoras Anteriores'!$BH$6,BH165,'Bitácoras Anteriores'!$AY$12)+SUMIF('Bitácoras Anteriores'!$BH$59,$K$6,'Bitácoras Anteriores'!$AY$65)+SUMIF('Bitácoras Anteriores'!$BH$112,BH165,'Bitácoras Anteriores'!$AY$118)+SUMIF('Bitácoras Anteriores'!$BH$165,BH165,'Bitácoras Anteriores'!$AY$171)+SUMIF('Bitácoras Anteriores'!$BH$218,BH165,'Bitácoras Anteriores'!$AY$224)+SUMIF('Bitácoras Anteriores'!$BH$271,BH165,'Bitácoras Anteriores'!$AY$277)+SUMIF('Bitácoras Anteriores'!$BH$324,BH165,'Bitácoras Anteriores'!$AY$330)+SUMIF('Bitácoras Anteriores'!$DF$6,BH165,'Bitácoras Anteriores'!$CW$12)+SUMIF('Bitácoras Anteriores'!$DF$59,$K$6,'Bitácoras Anteriores'!$CW$65)+SUMIF('Bitácoras Anteriores'!$DF$112,BH165,'Bitácoras Anteriores'!$CW$118)+SUMIF('Bitácoras Anteriores'!$DF$165,BH165,'Bitácoras Anteriores'!$CW$171)+SUMIF('Bitácoras Anteriores'!$DF$218,BH165,'Bitácoras Anteriores'!$CW$224)+SUMIF('Bitácoras Anteriores'!$DF$271,BH165,'Bitácoras Anteriores'!$CW$277)+SUMIF('Bitácoras Anteriores'!$DF$324,BH165,'Bitácoras Anteriores'!$CW$330)+SUMIF('Bitácoras Anteriores'!$FC$6,BH165,'Bitácoras Anteriores'!$ET$12)+SUMIF('Bitácoras Anteriores'!$FC$59,$K$6,'Bitácoras Anteriores'!$ET$65)+SUMIF('Bitácoras Anteriores'!$FC$112,BH165,'Bitácoras Anteriores'!$ET$118)+SUMIF('Bitácoras Anteriores'!$FC$165,BH165,'Bitácoras Anteriores'!$ET$171)+SUMIF('Bitácoras Anteriores'!$FC$218,BH165,'Bitácoras Anteriores'!$ET$224)+SUMIF('Bitácoras Anteriores'!$FC$271,BH165,'Bitácoras Anteriores'!$ET$277)+SUMIF('Bitácoras Anteriores'!$FC$324,BH165,'Bitácoras Anteriores'!$ET$330)</f>
        <v>0</v>
      </c>
      <c r="BG173" s="719"/>
      <c r="BH173" s="719"/>
      <c r="BI173" s="812"/>
      <c r="BJ173" s="630"/>
      <c r="BK173" s="799" t="str">
        <f>'Resumen Anual'!$O$18</f>
        <v>DÍA</v>
      </c>
      <c r="BL173" s="713"/>
      <c r="BM173" s="713"/>
      <c r="BN173" s="713"/>
      <c r="BO173" s="713" t="e">
        <f>SUMIF('Resumen Anual'!$L$6,BH165,'Resumen Anual'!$T$18)+SUMIF('Resumen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Anual'!#REF!)+SUMIF(#REF!,BH165,#REF!)+SUMIF(#REF!,BH165,#REF!)+SUMIF(#REF!,BH165,#REF!)+SUMIF(#REF!,BH165,#REF!)+SUMIF(#REF!,BH165,#REF!)+SUMIF(#REF!,BH165,#REF!)+SUMIF(#REF!,BH165,#REF!)+SUMIF(#REF!,BH165,#REF!)</f>
        <v>#REF!</v>
      </c>
      <c r="BP173" s="816">
        <f>SUMIF('Resumen Anual'!$FE$622,BH165,'Resumen Anual'!$FM$634)+SUMIF('Resumen Anual'!$DH$622,BH165,'Resumen Anual'!$DP$634)+SUMIF('Resumen Anual'!$BI$622,BH165,'Resumen Anual'!$BQ$634)+SUMIF('Resumen Anual'!$L$622,BH165,'Resumen Anual'!$T$634)+SUMIF('Resumen Anual'!$FE$566,BH165,'Resumen Anual'!$FM$578)+SUMIF('Resumen Anual'!$DH$566,BH165,'Resumen Anual'!$DP$578)+SUMIF('Resumen Anual'!$BI$566,BH165,'Resumen Anual'!$BQ$578)+SUMIF('Resumen Anual'!$L$566,BH165,'Resumen Anual'!$T$578)+SUMIF('Resumen Anual'!$FE$510,BH165,'Resumen Anual'!$FM$522)+SUMIF('Resumen Anual'!$DH$510,BH165,'Resumen Anual'!$DP$522)+SUMIF('Resumen Anual'!$BI$510,BH165,'Resumen Anual'!$BQ$522)+SUMIF('Resumen Anual'!$L$510,BH165,'Resumen Anual'!$T$522)+SUMIF('Resumen Anual'!$FE$454,BH165,'Resumen Anual'!$FM$466)+SUMIF('Resumen Anual'!$DH$454,BH165,'Resumen Anual'!$DP$466)+SUMIF('Resumen Anual'!$BI$454,BH165,'Resumen Anual'!$BQ$466)+SUMIF('Resumen Anual'!$L$454,BH165,'Resumen Anual'!$T$466)+SUMIF('Resumen Anual'!$FE$398,BH165,'Resumen Anual'!$FM$410)+SUMIF('Resumen Anual'!$DH$398,BH165,'Resumen Anual'!$DP$410)+SUMIF('Resumen Anual'!$BI$398,BH165,'Resumen Anual'!$BQ$410)+SUMIF('Resumen Anual'!$L$398,BH165,'Resumen Anual'!$T$410)+SUMIF('Resumen Anual'!$FE$342,BH165,'Resumen Anual'!$FM$354)+SUMIF('Resumen Anual'!$DH$342,BH165,'Resumen Anual'!$DP$354)+SUMIF('Resumen Anual'!$BI$342,BH165,'Resumen Anual'!$BQ$354)+SUMIF('Resumen Anual'!$L$342,BH165,'Resumen Anual'!$T$354)+SUMIF('Resumen Anual'!$FE$286,BH165,'Resumen Anual'!$FM$298)+SUMIF('Resumen Anual'!$DH$286,BH165,'Resumen Anual'!$DP$298)+SUMIF('Resumen Anual'!$BI$286,BH165,'Resumen Anual'!$BQ$298)+SUMIF('Resumen Anual'!$L$286,BH165,'Resumen Anual'!$T$298)+SUMIF('Resumen Anual'!$FE$230,BH165,'Resumen Anual'!$FM$242)+SUMIF('Resumen Anual'!$DH$230,BH165,'Resumen Anual'!$DP$242)+SUMIF('Resumen Anual'!$BI$230,BH165,'Resumen Anual'!$BQ$242)+SUMIF('Resumen Anual'!$L$230,BH165,'Resumen Anual'!$T$242)+SUMIF('Resumen Anual'!$FE$174,BH165,'Resumen Anual'!$FM$186)+SUMIF('Resumen Anual'!$DH$174,BH165,'Resumen Anual'!$DP$186)+SUMIF('Resumen Anual'!$BI$174,BH165,'Resumen Anual'!$BQ$186)+SUMIF('Resumen Anual'!$L$174,BH165,'Resumen Anual'!$T$186)+SUMIF('Resumen Anual'!$FE$118,BH165,'Resumen Anual'!$FM$130)+SUMIF('Resumen Anual'!$DH$118,BH165,'Resumen Anual'!$DP$130)+SUMIF('Resumen Anual'!$BI$118,BH165,'Resumen Anual'!$BQ$130)+SUMIF('Resumen Anual'!$L$118,BH165,'Resumen Anual'!$T$130)+SUMIF('Resumen Anual'!$FE$62,BH165,'Resumen Anual'!$FM$74)+SUMIF('Resumen Anual'!$DH$62,BH165,'Resumen Anual'!$DP$74)+SUMIF('Resumen Anual'!$BI$62,BH165,'Resumen Anual'!$BQ$74)+SUMIF('Resumen Anual'!$L$62,BH165,'Resumen Anual'!$T$74)+SUMIF('Resumen Anual'!$FE$6,BH165,'Resumen Anual'!$FM$18)+SUMIF('Resumen Anual'!$DH$6,BH165,'Resumen Anual'!$DP$18)+SUMIF('Resumen Anual'!$BI$6,BH165,'Resumen Anual'!$BQ$18)+SUMIF('Resumen Anual'!$L$6,BH165,'Resumen Anual'!$T$18)+SUMIF('Bitácoras Anteriores'!$K$6,BH165,'Bitácoras Anteriores'!$S$14)+SUMIF('Bitácoras Anteriores'!$K$59,$K$6,'Bitácoras Anteriores'!$S$67)+SUMIF('Bitácoras Anteriores'!$K$112,BH165,'Bitácoras Anteriores'!$S$120)+SUMIF('Bitácoras Anteriores'!$K$165,BH165,'Bitácoras Anteriores'!$S$173)+SUMIF('Bitácoras Anteriores'!$K$218,BH165,'Bitácoras Anteriores'!$S$226)+SUMIF('Bitácoras Anteriores'!$K$271,BH165,'Bitácoras Anteriores'!$S$279)+SUMIF('Bitácoras Anteriores'!$K$324,BH165,'Bitácoras Anteriores'!$S$332)+SUMIF('Bitácoras Anteriores'!$BH$6,BH165,'Bitácoras Anteriores'!$BP$14)+SUMIF('Bitácoras Anteriores'!$BH$59,$K$6,'Bitácoras Anteriores'!$BP$67)+SUMIF('Bitácoras Anteriores'!$BH$112,BH165,'Bitácoras Anteriores'!$BP$120)+SUMIF('Bitácoras Anteriores'!$BH$165,BH165,'Bitácoras Anteriores'!$BP$173)+SUMIF('Bitácoras Anteriores'!$BH$218,BH165,'Bitácoras Anteriores'!$BP$226)+SUMIF('Bitácoras Anteriores'!$BH$271,BH165,'Bitácoras Anteriores'!$BP$279)+SUMIF('Bitácoras Anteriores'!$BH$324,BH165,'Bitácoras Anteriores'!$BP$332)+SUMIF('Bitácoras Anteriores'!$DF$6,BH165,'Bitácoras Anteriores'!$DN$14)+SUMIF('Bitácoras Anteriores'!$DF$59,$K$6,'Bitácoras Anteriores'!$DN$67)+SUMIF('Bitácoras Anteriores'!$DF$112,BH165,'Bitácoras Anteriores'!$DN$120)+SUMIF('Bitácoras Anteriores'!$DF$165,BH165,'Bitácoras Anteriores'!$DN$173)+SUMIF('Bitácoras Anteriores'!$DF$218,BH165,'Bitácoras Anteriores'!$DN$226)+SUMIF('Bitácoras Anteriores'!$DF$271,BH165,'Bitácoras Anteriores'!$DN$279)+SUMIF('Bitácoras Anteriores'!$DF$324,BH165,'Bitácoras Anteriores'!$DN$332)+SUMIF('Bitácoras Anteriores'!$FC$6,BH165,'Bitácoras Anteriores'!$FK$14)+SUMIF('Bitácoras Anteriores'!$FC$59,$K$6,'Bitácoras Anteriores'!$FK$67)+SUMIF('Bitácoras Anteriores'!$FC$112,BH165,'Bitácoras Anteriores'!$FK$120)+SUMIF('Bitácoras Anteriores'!$FC$165,BH165,'Bitácoras Anteriores'!$FK$173)+SUMIF('Bitácoras Anteriores'!$FC$218,BH165,'Bitácoras Anteriores'!$FK$226)+SUMIF('Bitácoras Anteriores'!$FC$271,BH165,'Bitácoras Anteriores'!$FK$279)+SUMIF('Bitácoras Anteriores'!$FC$324,BH165,'Bitácoras Anteriores'!$FK$332)</f>
        <v>0</v>
      </c>
      <c r="BQ173" s="816"/>
      <c r="BR173" s="816"/>
      <c r="BS173" s="816"/>
      <c r="BT173" s="816"/>
      <c r="BU173" s="816"/>
      <c r="BV173" s="15"/>
      <c r="BW173" s="771">
        <f>IF(BW171=0," ",BW171+1)</f>
        <v>2023</v>
      </c>
      <c r="BX173" s="772"/>
      <c r="BY173" s="772"/>
      <c r="BZ173" s="772"/>
      <c r="CA173" s="772"/>
      <c r="CB173" s="1214">
        <f>SUMIFS('Resumen Anual'!$AF$54,BW173,'Resumen Anual'!$V$9,BH165,'Resumen Anual'!$L$6)+SUMIFS('Resumen Anual'!$AF$112,BW173,'Resumen Anual'!$V$9,BH165,'Resumen Anual'!$L$64)+SUMIFS('Resumen Anual'!$AF$170,BW173,'Resumen Anual'!$V$9,BH165,'Resumen Anual'!$L$122)+SUMIFS('Resumen Anual'!$AF$228,BW173,'Resumen Anual'!$V$9,BH165,'Resumen Anual'!$L$180)+SUMIFS('Resumen Anual'!$AF$286,BW173,'Resumen Anual'!$V$9,BH165,'Resumen Anual'!$L$238)+SUMIFS('Resumen Anual'!$AF$344,BW173,'Resumen Anual'!$V$9,BH165,'Resumen Anual'!$L$296)+SUMIFS('Resumen Anual'!$AF$402,BW173,'Resumen Anual'!$V$9,BH165,'Resumen Anual'!$L$354)+SUMIFS('Resumen Anual'!$AF$460,BW173,'Resumen Anual'!$V$9,BH165,'Resumen Anual'!$L$412)+SUMIFS('Resumen Anual'!$AF$518,BW173,'Resumen Anual'!$V$9,BH165,'Resumen Anual'!$L$470)+SUMIFS('Resumen Anual'!$AF$576,BW173,'Resumen Anual'!$V$9,BH165,'Resumen Anual'!$L$528)+SUMIFS('Resumen Anual'!$AF$634,BW173,'Resumen Anual'!$V$9,BH165,'Resumen Anual'!$L$586)+SUMIFS('Resumen Anual'!$AF$692,BW173,'Resumen Anual'!$V$9,BH165,'Resumen Anual'!$L$644)+SUMIFS('Resumen Anual'!$CC$54,BW173,'Resumen Anual'!$V$9,BH165,'Resumen Anual'!$BI$6)+SUMIFS('Resumen Anual'!$CC$112,BW173,'Resumen Anual'!$V$9,BH165,'Resumen Anual'!$BI$64)+SUMIFS('Resumen Anual'!$CC$170,BW173,'Resumen Anual'!$V$9,BH165,'Resumen Anual'!$BI$122)+SUMIFS('Resumen Anual'!$CC$228,BW173,'Resumen Anual'!$V$9,BH165,'Resumen Anual'!$BI$180)+SUMIFS('Resumen Anual'!$CC$286,BW173,'Resumen Anual'!$V$9,BH165,'Resumen Anual'!$BI$238)+SUMIFS('Resumen Anual'!$CC$344,BW173,'Resumen Anual'!$V$9,BH165,'Resumen Anual'!$BI$296)+SUMIFS('Resumen Anual'!$CC$402,BW173,'Resumen Anual'!$V$9,BH165,'Resumen Anual'!$BI$354)+SUMIFS('Resumen Anual'!$CC$460,BW173,'Resumen Anual'!$V$9,BH165,'Resumen Anual'!$BI$412)+SUMIFS('Resumen Anual'!$CC$518,BW173,'Resumen Anual'!$V$9,BH165,'Resumen Anual'!$BI$470)+SUMIFS('Resumen Anual'!$CC$576,BW173,'Resumen Anual'!$V$9,BH165,'Resumen Anual'!$BI$528)+SUMIFS('Resumen Anual'!$CC$634,BW173,'Resumen Anual'!$V$9,BH165,'Resumen Anual'!$BI$586)+SUMIFS('Resumen Anual'!$CC$692,BW173,'Resumen Anual'!$V$9,BH165,'Resumen Anual'!$BI$644)+SUMIFS('Resumen Anual'!$EB$54,BW173,'Resumen Anual'!$V$9,BH165,'Resumen Anual'!$DH$6)+SUMIFS('Resumen Anual'!$EB$112,BW173,'Resumen Anual'!$V$9,BH165,'Resumen Anual'!$DH$64)+SUMIFS('Resumen Anual'!$EB$170,BW173,'Resumen Anual'!$V$9,BH165,'Resumen Anual'!$DH$122)+SUMIFS('Resumen Anual'!$EB$228,BW173,'Resumen Anual'!$V$9,BH165,'Resumen Anual'!$DH$180)+SUMIFS('Resumen Anual'!$EB$286,BW173,'Resumen Anual'!$V$9,BH165,'Resumen Anual'!$DH$238)+SUMIFS('Resumen Anual'!$EB$344,BW173,'Resumen Anual'!$V$9,BH165,'Resumen Anual'!$DH$296)+SUMIFS('Resumen Anual'!$EB$402,BW173,'Resumen Anual'!$V$9,BH165,'Resumen Anual'!$DH$354)+SUMIFS('Resumen Anual'!$EB$460,BW173,'Resumen Anual'!$V$9,BH165,'Resumen Anual'!$DH$412)+SUMIFS('Resumen Anual'!$EB$518,BW173,'Resumen Anual'!$V$9,BH165,'Resumen Anual'!$DH$470)+SUMIFS('Resumen Anual'!$EB$576,BW173,'Resumen Anual'!$V$9,BH165,'Resumen Anual'!$DH$528)+SUMIFS('Resumen Anual'!$EB$634,BW173,'Resumen Anual'!$V$9,BH165,'Resumen Anual'!$DH$586)+SUMIFS('Resumen Anual'!$EB$692,BW173,'Resumen Anual'!$V$9,BH165,'Resumen Anual'!$DH$644)+SUMIFS('Resumen Anual'!$FY$54,BW173,'Resumen Anual'!$V$9,BH165,'Resumen Anual'!$FE$6)+SUMIFS('Resumen Anual'!$FY$112,BW173,'Resumen Anual'!$V$9,BH165,'Resumen Anual'!$FE$64)+SUMIFS('Resumen Anual'!$FY$170,BW173,'Resumen Anual'!$V$9,BH165,'Resumen Anual'!$FE$122)+SUMIFS('Resumen Anual'!$FY$228,BW173,'Resumen Anual'!$V$9,BH165,'Resumen Anual'!$FE$180)+SUMIFS('Resumen Anual'!$FY$286,BW173,'Resumen Anual'!$V$9,BH165,'Resumen Anual'!$FE$238)+SUMIFS('Resumen Anual'!$FY$344,BW173,'Resumen Anual'!$V$9,BH165,'Resumen Anual'!$FE$296)+SUMIFS('Resumen Anual'!$FY$402,BW173,'Resumen Anual'!$V$9,BH165,'Resumen Anual'!$FE$354)+SUMIFS('Resumen Anual'!$FY$460,BW173,'Resumen Anual'!$V$9,BH165,'Resumen Anual'!$FE$412)+SUMIFS('Resumen Anual'!$FY$518,BW173,'Resumen Anual'!$V$9,BH165,'Resumen Anual'!$FE$470)+SUMIFS('Resumen Anual'!$FY$576,BW173,'Resumen Anual'!$V$9,BH165,'Resumen Anual'!$FE$528)+SUMIFS('Resumen Anual'!$FY$634,BW173,'Resumen Anual'!$V$9,BH165,'Resumen Anual'!$FE$586)+SUMIFS('Resumen Anual'!$FY$692,BW173,'Resumen Anual'!$V$9,BH165,'Resumen Anual'!$FE$644)</f>
        <v>0</v>
      </c>
      <c r="CC173" s="770"/>
      <c r="CD173" s="770"/>
      <c r="CE173" s="770"/>
      <c r="CF173" s="770">
        <f>SUMIFS('Resumen Anual'!$AJ$54,BW173,'Resumen Anual'!$V$9,BH165,'Resumen Anual'!$L$6)+SUMIFS('Resumen Anual'!$AJ$112,BW173,'Resumen Anual'!$V$9,BH165,'Resumen Anual'!$L$64)+SUMIFS('Resumen Anual'!$AJ$170,BW173,'Resumen Anual'!$V$9,BH165,'Resumen Anual'!$L$122)+SUMIFS('Resumen Anual'!$AJ$228,BW173,'Resumen Anual'!$V$9,BH165,'Resumen Anual'!$L$180)+SUMIFS('Resumen Anual'!$AJ$286,BW173,'Resumen Anual'!$V$9,BH165,'Resumen Anual'!$L$238)+SUMIFS('Resumen Anual'!$AJ$344,BW173,'Resumen Anual'!$V$9,BH165,'Resumen Anual'!$L$296)+SUMIFS('Resumen Anual'!$AJ$402,BW173,'Resumen Anual'!$V$9,BH165,'Resumen Anual'!$L$354)+SUMIFS('Resumen Anual'!$AJ$460,BW173,'Resumen Anual'!$V$9,BH165,'Resumen Anual'!$L$412)+SUMIFS('Resumen Anual'!$AJ$518,BW173,'Resumen Anual'!$V$9,BH165,'Resumen Anual'!$L$470)+SUMIFS('Resumen Anual'!$AJ$576,BW173,'Resumen Anual'!$V$9,BH165,'Resumen Anual'!$L$528)+SUMIFS('Resumen Anual'!$AJ$634,BW173,'Resumen Anual'!$V$9,BH165,'Resumen Anual'!$L$586)+SUMIFS('Resumen Anual'!$AJ$692,BW173,'Resumen Anual'!$V$9,BH165,'Resumen Anual'!$L$644)+SUMIFS('Resumen Anual'!$CG$54,BW173,'Resumen Anual'!$V$9,BH165,'Resumen Anual'!$BI$6)+SUMIFS('Resumen Anual'!$CG$112,BW173,'Resumen Anual'!$V$9,BH165,'Resumen Anual'!$BI$64)+SUMIFS('Resumen Anual'!$CG$170,BW173,'Resumen Anual'!$V$9,BH165,'Resumen Anual'!$BI$122)+SUMIFS('Resumen Anual'!$CG$228,BW173,'Resumen Anual'!$V$9,BH165,'Resumen Anual'!$BI$180)+SUMIFS('Resumen Anual'!$CG$286,BW173,'Resumen Anual'!$V$9,BH165,'Resumen Anual'!$BI$238)+SUMIFS('Resumen Anual'!$CG$344,BW173,'Resumen Anual'!$V$9,BH165,'Resumen Anual'!$BI$296)+SUMIFS('Resumen Anual'!$CG$402,BW173,'Resumen Anual'!$V$9,BH165,'Resumen Anual'!$BI$354)+SUMIFS('Resumen Anual'!$CG$460,BW173,'Resumen Anual'!$V$9,BH165,'Resumen Anual'!$BI$412)+SUMIFS('Resumen Anual'!$CG$518,BW173,'Resumen Anual'!$V$9,BH165,'Resumen Anual'!$BI$470)+SUMIFS('Resumen Anual'!$CG$576,BW173,'Resumen Anual'!$V$9,BH165,'Resumen Anual'!$BI$528)+SUMIFS('Resumen Anual'!$CG$634,BW173,'Resumen Anual'!$V$9,BH165,'Resumen Anual'!$BI$586)+SUMIFS('Resumen Anual'!$CG$692,BW173,'Resumen Anual'!$V$9,BH165,'Resumen Anual'!$BI$644)+SUMIFS('Resumen Anual'!$EF$54,BW173,'Resumen Anual'!$V$9,BH165,'Resumen Anual'!$DH$6)+SUMIFS('Resumen Anual'!$EF$112,BW173,'Resumen Anual'!$V$9,BH165,'Resumen Anual'!$DH$64)+SUMIFS('Resumen Anual'!$EF$170,BW173,'Resumen Anual'!$V$9,BH165,'Resumen Anual'!$DH$122)+SUMIFS('Resumen Anual'!$EF$228,BW173,'Resumen Anual'!$V$9,BH165,'Resumen Anual'!$DH$180)+SUMIFS('Resumen Anual'!$EF$286,BW173,'Resumen Anual'!$V$9,BH165,'Resumen Anual'!$DH$238)+SUMIFS('Resumen Anual'!$EF$344,BW173,'Resumen Anual'!$V$9,BH165,'Resumen Anual'!$DH$296)+SUMIFS('Resumen Anual'!$EF$402,BW173,'Resumen Anual'!$V$9,BH165,'Resumen Anual'!$DH$354)+SUMIFS('Resumen Anual'!$EF$460,BW173,'Resumen Anual'!$V$9,BH165,'Resumen Anual'!$DH$412)+SUMIFS('Resumen Anual'!$EF$518,BW173,'Resumen Anual'!$V$9,BH165,'Resumen Anual'!$DH$470)+SUMIFS('Resumen Anual'!$EF$576,BW173,'Resumen Anual'!$V$9,BH165,'Resumen Anual'!$DH$528)+SUMIFS('Resumen Anual'!$EF$634,BW173,'Resumen Anual'!$V$9,BH165,'Resumen Anual'!$DH$586)+SUMIFS('Resumen Anual'!$EF$692,BW173,'Resumen Anual'!$V$9,BH165,'Resumen Anual'!$DH$644)+SUMIFS('Resumen Anual'!$GC$54,BW173,'Resumen Anual'!$V$9,BH165,'Resumen Anual'!$FE$6)+SUMIFS('Resumen Anual'!$GC$112,BW173,'Resumen Anual'!$V$9,BH165,'Resumen Anual'!$FE$64)+SUMIFS('Resumen Anual'!$GC$170,BW173,'Resumen Anual'!$V$9,BH165,'Resumen Anual'!$FE$122)+SUMIFS('Resumen Anual'!$GC$228,BW173,'Resumen Anual'!$V$9,BH165,'Resumen Anual'!$FE$180)+SUMIFS('Resumen Anual'!$GC$286,BW173,'Resumen Anual'!$V$9,BH165,'Resumen Anual'!$FE$238)+SUMIFS('Resumen Anual'!$GC$344,BW173,'Resumen Anual'!$V$9,BH165,'Resumen Anual'!$FE$296)+SUMIFS('Resumen Anual'!$GC$402,BW173,'Resumen Anual'!$V$9,BH165,'Resumen Anual'!$FE$354)+SUMIFS('Resumen Anual'!$GC$460,BW173,'Resumen Anual'!$V$9,BH165,'Resumen Anual'!$FE$412)+SUMIFS('Resumen Anual'!$GC$518,BW173,'Resumen Anual'!$V$9,BH165,'Resumen Anual'!$FE$470)+SUMIFS('Resumen Anual'!$GC$576,BW173,'Resumen Anual'!$V$9,BH165,'Resumen Anual'!$FE$528)+SUMIFS('Resumen Anual'!$GC$634,BW173,'Resumen Anual'!$V$9,BH165,'Resumen Anual'!$FE$586)+SUMIFS('Resumen Anual'!$GC$692,BW173,'Resumen Anual'!$V$9,BH165,'Resumen Anual'!$FE$644)</f>
        <v>0</v>
      </c>
      <c r="CG173" s="770"/>
      <c r="CH173" s="770"/>
      <c r="CI173" s="770"/>
      <c r="CJ173" s="770">
        <f>SUMIFS('Resumen Anual'!$AN$54,BW173,'Resumen Anual'!$V$9,BH165,'Resumen Anual'!$L$6)+SUMIFS('Resumen Anual'!$AN$112,BW173,'Resumen Anual'!$V$9,BH165,'Resumen Anual'!$L$64)+SUMIFS('Resumen Anual'!$AN$170,BW173,'Resumen Anual'!$V$9,BH165,'Resumen Anual'!$L$122)+SUMIFS('Resumen Anual'!$AN$228,BW173,'Resumen Anual'!$V$9,BH165,'Resumen Anual'!$L$180)+SUMIFS('Resumen Anual'!$AN$286,BW173,'Resumen Anual'!$V$9,BH165,'Resumen Anual'!$L$238)+SUMIFS('Resumen Anual'!$AN$344,BW173,'Resumen Anual'!$V$9,BH165,'Resumen Anual'!$L$296)+SUMIFS('Resumen Anual'!$AN$402,BW173,'Resumen Anual'!$V$9,BH165,'Resumen Anual'!$L$354)+SUMIFS('Resumen Anual'!$AN$460,BW173,'Resumen Anual'!$V$9,BH165,'Resumen Anual'!$L$412)+SUMIFS('Resumen Anual'!$AN$518,BW173,'Resumen Anual'!$V$9,BH165,'Resumen Anual'!$L$470)+SUMIFS('Resumen Anual'!$AN$576,BW173,'Resumen Anual'!$V$9,BH165,'Resumen Anual'!$L$528)+SUMIFS('Resumen Anual'!$AN$634,BW173,'Resumen Anual'!$V$9,BH165,'Resumen Anual'!$L$586)+SUMIFS('Resumen Anual'!$AN$692,BW173,'Resumen Anual'!$V$9,BH165,'Resumen Anual'!$L$644)+SUMIFS('Resumen Anual'!$CK$54,BW173,'Resumen Anual'!$V$9,BH165,'Resumen Anual'!$BI$6)+SUMIFS('Resumen Anual'!$CK$112,BW173,'Resumen Anual'!$V$9,BH165,'Resumen Anual'!$BI$64)+SUMIFS('Resumen Anual'!$CK$170,BW173,'Resumen Anual'!$V$9,BH165,'Resumen Anual'!$BI$122)+SUMIFS('Resumen Anual'!$CK$228,BW173,'Resumen Anual'!$V$9,BH165,'Resumen Anual'!$BI$180)+SUMIFS('Resumen Anual'!$CK$286,BW173,'Resumen Anual'!$V$9,BH165,'Resumen Anual'!$BI$238)+SUMIFS('Resumen Anual'!$CK$344,BW173,'Resumen Anual'!$V$9,BH165,'Resumen Anual'!$BI$296)+SUMIFS('Resumen Anual'!$CK$402,BW173,'Resumen Anual'!$V$9,BH165,'Resumen Anual'!$BI$354)+SUMIFS('Resumen Anual'!$CK$460,BW173,'Resumen Anual'!$V$9,BH165,'Resumen Anual'!$BI$412)+SUMIFS('Resumen Anual'!$CK$518,BW173,'Resumen Anual'!$V$9,BH165,'Resumen Anual'!$BI$470)+SUMIFS('Resumen Anual'!$CK$576,BW173,'Resumen Anual'!$V$9,BH165,'Resumen Anual'!$BI$528)+SUMIFS('Resumen Anual'!$CK$634,BW173,'Resumen Anual'!$V$9,BH165,'Resumen Anual'!$BI$586)+SUMIFS('Resumen Anual'!$CK$692,BW173,'Resumen Anual'!$V$9,BH165,'Resumen Anual'!$BI$644)+SUMIFS('Resumen Anual'!$EJ$54,BW173,'Resumen Anual'!$V$9,BH165,'Resumen Anual'!$DH$6)+SUMIFS('Resumen Anual'!$EJ$112,BW173,'Resumen Anual'!$V$9,BH165,'Resumen Anual'!$DH$64)+SUMIFS('Resumen Anual'!$EJ$170,BW173,'Resumen Anual'!$V$9,BH165,'Resumen Anual'!$DH$122)+SUMIFS('Resumen Anual'!$EJ$228,BW173,'Resumen Anual'!$V$9,BH165,'Resumen Anual'!$DH$180)+SUMIFS('Resumen Anual'!$EJ$286,BW173,'Resumen Anual'!$V$9,BH165,'Resumen Anual'!$DH$238)+SUMIFS('Resumen Anual'!$EJ$344,BW173,'Resumen Anual'!$V$9,BH165,'Resumen Anual'!$DH$296)+SUMIFS('Resumen Anual'!$EJ$402,BW173,'Resumen Anual'!$V$9,BH165,'Resumen Anual'!$DH$354)+SUMIFS('Resumen Anual'!$EJ$460,BW173,'Resumen Anual'!$V$9,BH165,'Resumen Anual'!$DH$412)+SUMIFS('Resumen Anual'!$EJ$518,BW173,'Resumen Anual'!$V$9,BH165,'Resumen Anual'!$DH$470)+SUMIFS('Resumen Anual'!$EJ$576,BW173,'Resumen Anual'!$V$9,BH165,'Resumen Anual'!$DH$528)+SUMIFS('Resumen Anual'!$EJ$634,BW173,'Resumen Anual'!$V$9,BH165,'Resumen Anual'!$DH$586)+SUMIFS('Resumen Anual'!$EJ$692,BW173,'Resumen Anual'!$V$9,BH165,'Resumen Anual'!$DH$644)+SUMIFS('Resumen Anual'!$GG$54,BW173,'Resumen Anual'!$V$9,BH165,'Resumen Anual'!$FE$6)+SUMIFS('Resumen Anual'!$GG$112,BW173,'Resumen Anual'!$V$9,BH165,'Resumen Anual'!$FE$64)+SUMIFS('Resumen Anual'!$GG$170,BW173,'Resumen Anual'!$V$9,BH165,'Resumen Anual'!$FE$122)+SUMIFS('Resumen Anual'!$GG$228,BW173,'Resumen Anual'!$V$9,BH165,'Resumen Anual'!$FE$180)+SUMIFS('Resumen Anual'!$GG$286,BW173,'Resumen Anual'!$V$9,BH165,'Resumen Anual'!$FE$238)+SUMIFS('Resumen Anual'!$GG$344,BW173,'Resumen Anual'!$V$9,BH165,'Resumen Anual'!$FE$296)+SUMIFS('Resumen Anual'!$GG$402,BW173,'Resumen Anual'!$V$9,BH165,'Resumen Anual'!$FE$354)+SUMIFS('Resumen Anual'!$GG$460,BW173,'Resumen Anual'!$V$9,BH165,'Resumen Anual'!$FE$412)+SUMIFS('Resumen Anual'!$GG$518,BW173,'Resumen Anual'!$V$9,BH165,'Resumen Anual'!$FE$470)+SUMIFS('Resumen Anual'!$GG$576,BW173,'Resumen Anual'!$V$9,BH165,'Resumen Anual'!$FE$528)+SUMIFS('Resumen Anual'!$GG$634,BW173,'Resumen Anual'!$V$9,BH165,'Resumen Anual'!$FE$586)+SUMIFS('Resumen Anual'!$GG$692,BW173,'Resumen Anual'!$V$9,BH165,'Resumen Anual'!$FE$644)</f>
        <v>0</v>
      </c>
      <c r="CK173" s="770"/>
      <c r="CL173" s="770"/>
      <c r="CM173" s="770"/>
      <c r="CN173" s="756">
        <f>SUMIFS('Resumen Anual'!$AR$54,BW173,'Resumen Anual'!$V$9,BH165,'Resumen Anual'!$L$6)+SUMIFS('Resumen Anual'!$AR$112,BW173,'Resumen Anual'!$V$9,BH165,'Resumen Anual'!$L$64)+SUMIFS('Resumen Anual'!$AR$170,BW173,'Resumen Anual'!$V$9,BH165,'Resumen Anual'!$L$122)+SUMIFS('Resumen Anual'!$AR$228,BW173,'Resumen Anual'!$V$9,BH165,'Resumen Anual'!$L$180)+SUMIFS('Resumen Anual'!$AR$286,BW173,'Resumen Anual'!$V$9,BH165,'Resumen Anual'!$L$238)+SUMIFS('Resumen Anual'!$AR$344,BW173,'Resumen Anual'!$V$9,BH165,'Resumen Anual'!$L$296)+SUMIFS('Resumen Anual'!$AR$402,BW173,'Resumen Anual'!$V$9,BH165,'Resumen Anual'!$L$354)+SUMIFS('Resumen Anual'!$AR$460,BW173,'Resumen Anual'!$V$9,BH165,'Resumen Anual'!$L$412)+SUMIFS('Resumen Anual'!$AR$518,BW173,'Resumen Anual'!$V$9,BH165,'Resumen Anual'!$L$470)+SUMIFS('Resumen Anual'!$AR$576,BW173,'Resumen Anual'!$V$9,BH165,'Resumen Anual'!$L$528)+SUMIFS('Resumen Anual'!$AR$634,BW173,'Resumen Anual'!$V$9,BH165,'Resumen Anual'!$L$586)+SUMIFS('Resumen Anual'!$AR$692,BW173,'Resumen Anual'!$V$9,BH165,'Resumen Anual'!$L$644)+SUMIFS('Resumen Anual'!$CO$54,BW173,'Resumen Anual'!$V$9,BH165,'Resumen Anual'!$BI$6)+SUMIFS('Resumen Anual'!$CO$112,BW173,'Resumen Anual'!$V$9,BH165,'Resumen Anual'!$BI$64)+SUMIFS('Resumen Anual'!$CO$170,BW173,'Resumen Anual'!$V$9,BH165,'Resumen Anual'!$BI$122)+SUMIFS('Resumen Anual'!$CO$228,BW173,'Resumen Anual'!$V$9,BH165,'Resumen Anual'!$BI$180)+SUMIFS('Resumen Anual'!$CO$286,BW173,'Resumen Anual'!$V$9,BH165,'Resumen Anual'!$BI$238)+SUMIFS('Resumen Anual'!$CO$344,BW173,'Resumen Anual'!$V$9,BH165,'Resumen Anual'!$BI$296)+SUMIFS('Resumen Anual'!$CO$402,BW173,'Resumen Anual'!$V$9,BH165,'Resumen Anual'!$BI$354)+SUMIFS('Resumen Anual'!$CO$460,BW173,'Resumen Anual'!$V$9,BH165,'Resumen Anual'!$BI$412)+SUMIFS('Resumen Anual'!$CO$518,BW173,'Resumen Anual'!$V$9,BH165,'Resumen Anual'!$BI$470)+SUMIFS('Resumen Anual'!$CO$576,BW173,'Resumen Anual'!$V$9,BH165,'Resumen Anual'!$BI$528)+SUMIFS('Resumen Anual'!$CO$634,BW173,'Resumen Anual'!$V$9,BH165,'Resumen Anual'!$BI$586)+SUMIFS('Resumen Anual'!$CO$692,BW173,'Resumen Anual'!$V$9,BH165,'Resumen Anual'!$BI$644)+SUMIFS('Resumen Anual'!$EN$54,BW173,'Resumen Anual'!$V$9,BH165,'Resumen Anual'!$DH$6)+SUMIFS('Resumen Anual'!$EN$112,BW173,'Resumen Anual'!$V$9,BH165,'Resumen Anual'!$DH$64)+SUMIFS('Resumen Anual'!$EN$170,BW173,'Resumen Anual'!$V$9,BH165,'Resumen Anual'!$DH$122)+SUMIFS('Resumen Anual'!$EN$228,BW173,'Resumen Anual'!$V$9,BH165,'Resumen Anual'!$DH$180)+SUMIFS('Resumen Anual'!$EN$286,BW173,'Resumen Anual'!$V$9,BH165,'Resumen Anual'!$DH$238)+SUMIFS('Resumen Anual'!$EN$344,BW173,'Resumen Anual'!$V$9,BH165,'Resumen Anual'!$DH$296)+SUMIFS('Resumen Anual'!$EN$402,BW173,'Resumen Anual'!$V$9,BH165,'Resumen Anual'!$DH$354)+SUMIFS('Resumen Anual'!$EN$460,BW173,'Resumen Anual'!$V$9,BH165,'Resumen Anual'!$DH$412)+SUMIFS('Resumen Anual'!$EN$518,BW173,'Resumen Anual'!$V$9,BH165,'Resumen Anual'!$DH$470)+SUMIFS('Resumen Anual'!$EN$576,BW173,'Resumen Anual'!$V$9,BH165,'Resumen Anual'!$DH$528)+SUMIFS('Resumen Anual'!$EN$634,BW173,'Resumen Anual'!$V$9,BH165,'Resumen Anual'!$DH$586)+SUMIFS('Resumen Anual'!$EN$692,BW173,'Resumen Anual'!$V$9,BH165,'Resumen Anual'!$DH$644)+SUMIFS('Resumen Anual'!$GK$54,BW173,'Resumen Anual'!$V$9,BH165,'Resumen Anual'!$FE$6)+SUMIFS('Resumen Anual'!$GK$112,BW173,'Resumen Anual'!$V$9,BH165,'Resumen Anual'!$FE$64)+SUMIFS('Resumen Anual'!$GK$170,BW173,'Resumen Anual'!$V$9,BH165,'Resumen Anual'!$FE$122)+SUMIFS('Resumen Anual'!$GK$228,BW173,'Resumen Anual'!$V$9,BH165,'Resumen Anual'!$FE$180)+SUMIFS('Resumen Anual'!$GK$286,BW173,'Resumen Anual'!$V$9,BH165,'Resumen Anual'!$FE$238)+SUMIFS('Resumen Anual'!$GK$344,BW173,'Resumen Anual'!$V$9,BH165,'Resumen Anual'!$FE$296)+SUMIFS('Resumen Anual'!$GK$402,BW173,'Resumen Anual'!$V$9,BH165,'Resumen Anual'!$FE$354)+SUMIFS('Resumen Anual'!$GK$460,BW173,'Resumen Anual'!$V$9,BH165,'Resumen Anual'!$FE$412)+SUMIFS('Resumen Anual'!$GK$518,BW173,'Resumen Anual'!$V$9,BH165,'Resumen Anual'!$FE$470)+SUMIFS('Resumen Anual'!$GK$576,BW173,'Resumen Anual'!$V$9,BH165,'Resumen Anual'!$FE$528)+SUMIFS('Resumen Anual'!$GK$634,BW173,'Resumen Anual'!$V$9,BH165,'Resumen Anual'!$FE$586)+SUMIFS('Resumen Anual'!$GK$692,BW173,'Resumen Anual'!$V$9,BH165,'Resumen Anual'!$FE$644)</f>
        <v>0</v>
      </c>
      <c r="CO173" s="756"/>
      <c r="CP173" s="756"/>
      <c r="CQ173" s="756">
        <f>SUMIFS('Resumen Anual'!$AU$54,BW173,'Resumen Anual'!$V$9,BH165,'Resumen Anual'!$L$6)+SUMIFS('Resumen Anual'!$AU$112,BW173,'Resumen Anual'!$V$9,BH165,'Resumen Anual'!$L$64)+SUMIFS('Resumen Anual'!$AU$170,BW173,'Resumen Anual'!$V$9,BH165,'Resumen Anual'!$L$122)+SUMIFS('Resumen Anual'!$AU$228,BW173,'Resumen Anual'!$V$9,BH165,'Resumen Anual'!$L$180)+SUMIFS('Resumen Anual'!$AU$286,BW173,'Resumen Anual'!$V$9,BH165,'Resumen Anual'!$L$238)+SUMIFS('Resumen Anual'!$AU$344,BW173,'Resumen Anual'!$V$9,BH165,'Resumen Anual'!$L$296)+SUMIFS('Resumen Anual'!$AU$402,BW173,'Resumen Anual'!$V$9,BH165,'Resumen Anual'!$L$354)+SUMIFS('Resumen Anual'!$AU$460,BW173,'Resumen Anual'!$V$9,BH165,'Resumen Anual'!$L$412)+SUMIFS('Resumen Anual'!$AU$518,BW173,'Resumen Anual'!$V$9,BH165,'Resumen Anual'!$L$470)+SUMIFS('Resumen Anual'!$AU$576,BW173,'Resumen Anual'!$V$9,BH165,'Resumen Anual'!$L$528)+SUMIFS('Resumen Anual'!$AU$634,BW173,'Resumen Anual'!$V$9,BH165,'Resumen Anual'!$L$586)+SUMIFS('Resumen Anual'!$AU$692,BW173,'Resumen Anual'!$V$9,BH165,'Resumen Anual'!$L$644)+SUMIFS('Resumen Anual'!$CR$54,BW173,'Resumen Anual'!$V$9,BH165,'Resumen Anual'!$BI$6)+SUMIFS('Resumen Anual'!$CR$112,BW173,'Resumen Anual'!$V$9,BH165,'Resumen Anual'!$BI$64)+SUMIFS('Resumen Anual'!$CR$170,BW173,'Resumen Anual'!$V$9,BH165,'Resumen Anual'!$BI$122)+SUMIFS('Resumen Anual'!$CR$228,BW173,'Resumen Anual'!$V$9,BH165,'Resumen Anual'!$BI$180)+SUMIFS('Resumen Anual'!$CR$286,BW173,'Resumen Anual'!$V$9,BH165,'Resumen Anual'!$BI$238)+SUMIFS('Resumen Anual'!$CR$344,BW173,'Resumen Anual'!$V$9,BH165,'Resumen Anual'!$BI$296)+SUMIFS('Resumen Anual'!$CR$402,BW173,'Resumen Anual'!$V$9,BH165,'Resumen Anual'!$BI$354)+SUMIFS('Resumen Anual'!$CR$460,BW173,'Resumen Anual'!$V$9,BH165,'Resumen Anual'!$BI$412)+SUMIFS('Resumen Anual'!$CR$518,BW173,'Resumen Anual'!$V$9,BH165,'Resumen Anual'!$BI$470)+SUMIFS('Resumen Anual'!$CR$576,BW173,'Resumen Anual'!$V$9,BH165,'Resumen Anual'!$BI$528)+SUMIFS('Resumen Anual'!$CR$634,BW173,'Resumen Anual'!$V$9,BH165,'Resumen Anual'!$BI$586)+SUMIFS('Resumen Anual'!$CR$692,BW173,'Resumen Anual'!$V$9,BH165,'Resumen Anual'!$BI$644)+SUMIFS('Resumen Anual'!$EQ$54,BW173,'Resumen Anual'!$V$9,BH165,'Resumen Anual'!$DH$6)+SUMIFS('Resumen Anual'!$EQ$112,BW173,'Resumen Anual'!$V$9,BH165,'Resumen Anual'!$DH$64)+SUMIFS('Resumen Anual'!$EQ$170,BW173,'Resumen Anual'!$V$9,BH165,'Resumen Anual'!$DH$122)+SUMIFS('Resumen Anual'!$EQ$228,BW173,'Resumen Anual'!$V$9,BH165,'Resumen Anual'!$DH$180)+SUMIFS('Resumen Anual'!$EQ$286,BW173,'Resumen Anual'!$V$9,BH165,'Resumen Anual'!$DH$238)+SUMIFS('Resumen Anual'!$EQ$344,BW173,'Resumen Anual'!$V$9,BH165,'Resumen Anual'!$DH$296)+SUMIFS('Resumen Anual'!$EQ$402,BW173,'Resumen Anual'!$V$9,BH165,'Resumen Anual'!$DH$354)+SUMIFS('Resumen Anual'!$EQ$460,BW173,'Resumen Anual'!$V$9,BH165,'Resumen Anual'!$DH$412)+SUMIFS('Resumen Anual'!$EQ$518,BW173,'Resumen Anual'!$V$9,BH165,'Resumen Anual'!$DH$470)+SUMIFS('Resumen Anual'!$EQ$576,BW173,'Resumen Anual'!$V$9,BH165,'Resumen Anual'!$DH$528)+SUMIFS('Resumen Anual'!$EQ$634,BW173,'Resumen Anual'!$V$9,BH165,'Resumen Anual'!$DH$586)+SUMIFS('Resumen Anual'!$EQ$692,BW173,'Resumen Anual'!$V$9,BH165,'Resumen Anual'!$DH$644)+SUMIFS('Resumen Anual'!$GN$54,BW173,'Resumen Anual'!$V$9,BH165,'Resumen Anual'!$FE$6)+SUMIFS('Resumen Anual'!$GN$112,BW173,'Resumen Anual'!$V$9,BH165,'Resumen Anual'!$FE$64)+SUMIFS('Resumen Anual'!$GN$170,BW173,'Resumen Anual'!$V$9,BH165,'Resumen Anual'!$FE$122)+SUMIFS('Resumen Anual'!$GN$228,BW173,'Resumen Anual'!$V$9,BH165,'Resumen Anual'!$FE$180)+SUMIFS('Resumen Anual'!$GN$286,BW173,'Resumen Anual'!$V$9,BH165,'Resumen Anual'!$FE$238)+SUMIFS('Resumen Anual'!$GN$344,BW173,'Resumen Anual'!$V$9,BH165,'Resumen Anual'!$FE$296)+SUMIFS('Resumen Anual'!$GN$402,BW173,'Resumen Anual'!$V$9,BH165,'Resumen Anual'!$FE$354)+SUMIFS('Resumen Anual'!$GN$460,BW173,'Resumen Anual'!$V$9,BH165,'Resumen Anual'!$FE$412)+SUMIFS('Resumen Anual'!$GN$518,BW173,'Resumen Anual'!$V$9,BH165,'Resumen Anual'!$FE$470)+SUMIFS('Resumen Anual'!$GN$576,BW173,'Resumen Anual'!$V$9,BH165,'Resumen Anual'!$FE$528)+SUMIFS('Resumen Anual'!$GN$634,BW173,'Resumen Anual'!$V$9,BH165,'Resumen Anual'!$FE$586)+SUMIFS('Resumen Anual'!$GN$692,BW173,'Resumen Anual'!$V$9,BH165,'Resumen Anual'!$FE$644)</f>
        <v>0</v>
      </c>
      <c r="CR173" s="756"/>
      <c r="CS173" s="756"/>
      <c r="CT173" s="1200"/>
      <c r="CU173" s="1199"/>
      <c r="CV173" s="171"/>
      <c r="CW173" s="818" t="str">
        <f>'Resumen Anual'!$C$18</f>
        <v>N°DE VUELOS</v>
      </c>
      <c r="CX173" s="819"/>
      <c r="CY173" s="819"/>
      <c r="CZ173" s="819"/>
      <c r="DA173" s="819"/>
      <c r="DB173" s="819"/>
      <c r="DC173" s="820"/>
      <c r="DD173" s="811">
        <f>SUMIF('Resumen Anual'!$FE$622,DF165,'Resumen Anual'!$FC$634)+SUMIF('Resumen Anual'!$DH$622,DF165,'Resumen Anual'!$DF$634)+SUMIF('Resumen Anual'!$BI$622,DF165,'Resumen Anual'!$BG$634)+SUMIF('Resumen Anual'!$L$622,DF165,'Resumen Anual'!$J$634)+SUMIF('Resumen Anual'!$FE$566,DF165,'Resumen Anual'!$FC$578)+SUMIF('Resumen Anual'!$DH$566,DF165,'Resumen Anual'!$DF$578)+SUMIF('Resumen Anual'!$BI$566,DF165,'Resumen Anual'!$BG$578)+SUMIF('Resumen Anual'!$L$566,DF165,'Resumen Anual'!$J$578)+SUMIF('Resumen Anual'!$FE$510,DF165,'Resumen Anual'!$FC$522)+SUMIF('Resumen Anual'!$DH$510,DF165,'Resumen Anual'!$DF$522)+SUMIF('Resumen Anual'!$BI$510,DF165,'Resumen Anual'!$BG$522)+SUMIF('Resumen Anual'!$L$510,DF165,'Resumen Anual'!$J$522)+SUMIF('Resumen Anual'!$FE$454,DF165,'Resumen Anual'!$FC$466)+SUMIF('Resumen Anual'!$DH$454,DF165,'Resumen Anual'!$DF$466)+SUMIF('Resumen Anual'!$BI$454,DF165,'Resumen Anual'!$BG$466)+SUMIF('Resumen Anual'!$L$454,DF165,'Resumen Anual'!$J$466)+SUMIF('Resumen Anual'!$FE$398,DF165,'Resumen Anual'!$FC$410)+SUMIF('Resumen Anual'!$DH$398,DF165,'Resumen Anual'!$DF$410)+SUMIF('Resumen Anual'!$BI$398,DF165,'Resumen Anual'!$BG$410)+SUMIF('Resumen Anual'!$L$398,DF165,'Resumen Anual'!$J$410)+SUMIF('Resumen Anual'!$FE$342,DF165,'Resumen Anual'!$FC$354)+SUMIF('Resumen Anual'!$DH$342,DF165,'Resumen Anual'!$DF$354)+SUMIF('Resumen Anual'!$BI$342,DF165,'Resumen Anual'!$BG$354)+SUMIF('Resumen Anual'!$L$342,DF165,'Resumen Anual'!$J$354)+SUMIF('Resumen Anual'!$FE$286,DF165,'Resumen Anual'!$FC$298)+SUMIF('Resumen Anual'!$DH$286,DF165,'Resumen Anual'!$DF$298)+SUMIF('Resumen Anual'!$BI$286,DF165,'Resumen Anual'!$BG$298)+SUMIF('Resumen Anual'!$L$286,DF165,'Resumen Anual'!$J$298)+SUMIF('Resumen Anual'!$FE$230,DF165,'Resumen Anual'!$FC$242)+SUMIF('Resumen Anual'!$DH$230,DF165,'Resumen Anual'!$DF$242)+SUMIF('Resumen Anual'!$BI$230,DF165,'Resumen Anual'!$BG$242)+SUMIF('Resumen Anual'!$L$230,DF165,'Resumen Anual'!$J$242)+SUMIF('Resumen Anual'!$FE$174,DF165,'Resumen Anual'!$FC$186)+SUMIF('Resumen Anual'!$DH$174,DF165,'Resumen Anual'!$DF$186)+SUMIF('Resumen Anual'!$BI$174,DF165,'Resumen Anual'!$BG$186)+SUMIF('Resumen Anual'!$L$174,DF165,'Resumen Anual'!$J$186)+SUMIF('Resumen Anual'!$FE$118,DF165,'Resumen Anual'!$FC$130)+SUMIF('Resumen Anual'!$DH$118,DF165,'Resumen Anual'!$DF$130)+SUMIF('Resumen Anual'!$BI$118,DF165,'Resumen Anual'!$BG$130)+SUMIF('Resumen Anual'!$L$118,DF165,'Resumen Anual'!$J$130)+SUMIF('Resumen Anual'!$FE$62,DF165,'Resumen Anual'!$FC$74)+SUMIF('Resumen Anual'!$DH$62,DF165,'Resumen Anual'!$DF$74)+SUMIF('Resumen Anual'!$BI$62,DF165,'Resumen Anual'!$BG$74)+SUMIF('Resumen Anual'!$L$62,DF165,'Resumen Anual'!$J$74)+SUMIF('Resumen Anual'!$FE$6,DF165,'Resumen Anual'!$FC$18)+SUMIF('Resumen Anual'!$DH$6,DF165,'Resumen Anual'!$DF$18)+SUMIF('Resumen Anual'!$BI$6,DF165,'Resumen Anual'!$BG$18)+SUMIF('Resumen Anual'!$L$6,DF165,'Resumen Anual'!$J$18)+SUMIF('Bitácoras Anteriores'!$K$6,DF165,'Bitácoras Anteriores'!$B$12)+SUMIF('Bitácoras Anteriores'!$K$59,$K$6,'Bitácoras Anteriores'!$B$65)+SUMIF('Bitácoras Anteriores'!$K$112,DF165,'Bitácoras Anteriores'!$B$118)+SUMIF('Bitácoras Anteriores'!$K$165,DF165,'Bitácoras Anteriores'!$B$171)+SUMIF('Bitácoras Anteriores'!$K$218,DF165,'Bitácoras Anteriores'!$B$224)+SUMIF('Bitácoras Anteriores'!$K$271,DF165,'Bitácoras Anteriores'!$B$277)+SUMIF('Bitácoras Anteriores'!$K$324,DF165,'Bitácoras Anteriores'!$B$330)+SUMIF('Bitácoras Anteriores'!$BH$6,DF165,'Bitácoras Anteriores'!$AY$12)+SUMIF('Bitácoras Anteriores'!$BH$59,$K$6,'Bitácoras Anteriores'!$AY$65)+SUMIF('Bitácoras Anteriores'!$BH$112,DF165,'Bitácoras Anteriores'!$AY$118)+SUMIF('Bitácoras Anteriores'!$BH$165,DF165,'Bitácoras Anteriores'!$AY$171)+SUMIF('Bitácoras Anteriores'!$BH$218,DF165,'Bitácoras Anteriores'!$AY$224)+SUMIF('Bitácoras Anteriores'!$BH$271,DF165,'Bitácoras Anteriores'!$AY$277)+SUMIF('Bitácoras Anteriores'!$BH$324,DF165,'Bitácoras Anteriores'!$AY$330)+SUMIF('Bitácoras Anteriores'!$DF$6,DF165,'Bitácoras Anteriores'!$CW$12)+SUMIF('Bitácoras Anteriores'!$DF$59,$K$6,'Bitácoras Anteriores'!$CW$65)+SUMIF('Bitácoras Anteriores'!$DF$112,DF165,'Bitácoras Anteriores'!$CW$118)+SUMIF('Bitácoras Anteriores'!$DF$165,DF165,'Bitácoras Anteriores'!$CW$171)+SUMIF('Bitácoras Anteriores'!$DF$218,DF165,'Bitácoras Anteriores'!$CW$224)+SUMIF('Bitácoras Anteriores'!$DF$271,DF165,'Bitácoras Anteriores'!$CW$277)+SUMIF('Bitácoras Anteriores'!$DF$324,DF165,'Bitácoras Anteriores'!$CW$330)+SUMIF('Bitácoras Anteriores'!$FC$6,DF165,'Bitácoras Anteriores'!$ET$12)+SUMIF('Bitácoras Anteriores'!$FC$59,$K$6,'Bitácoras Anteriores'!$ET$65)+SUMIF('Bitácoras Anteriores'!$FC$112,DF165,'Bitácoras Anteriores'!$ET$118)+SUMIF('Bitácoras Anteriores'!$FC$165,DF165,'Bitácoras Anteriores'!$ET$171)+SUMIF('Bitácoras Anteriores'!$FC$218,DF165,'Bitácoras Anteriores'!$ET$224)+SUMIF('Bitácoras Anteriores'!$FC$271,DF165,'Bitácoras Anteriores'!$ET$277)+SUMIF('Bitácoras Anteriores'!$FC$324,DF165,'Bitácoras Anteriores'!$ET$330)</f>
        <v>0</v>
      </c>
      <c r="DE173" s="719"/>
      <c r="DF173" s="719"/>
      <c r="DG173" s="812"/>
      <c r="DH173" s="630"/>
      <c r="DI173" s="799" t="str">
        <f>'Resumen Anual'!$O$18</f>
        <v>DÍA</v>
      </c>
      <c r="DJ173" s="713"/>
      <c r="DK173" s="713"/>
      <c r="DL173" s="713"/>
      <c r="DM173" s="713" t="e">
        <f>SUMIF('Resumen Anual'!$L$6,DF165,'Resumen Anual'!$T$18)+SUMIF('Resumen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Anual'!#REF!)+SUMIF(#REF!,DF165,#REF!)+SUMIF(#REF!,DF165,#REF!)+SUMIF(#REF!,DF165,#REF!)+SUMIF(#REF!,DF165,#REF!)+SUMIF(#REF!,DF165,#REF!)+SUMIF(#REF!,DF165,#REF!)+SUMIF(#REF!,DF165,#REF!)+SUMIF(#REF!,DF165,#REF!)</f>
        <v>#REF!</v>
      </c>
      <c r="DN173" s="816">
        <f>SUMIF('Resumen Anual'!$FE$622,DF165,'Resumen Anual'!$FM$634)+SUMIF('Resumen Anual'!$DH$622,DF165,'Resumen Anual'!$DP$634)+SUMIF('Resumen Anual'!$BI$622,DF165,'Resumen Anual'!$BQ$634)+SUMIF('Resumen Anual'!$L$622,DF165,'Resumen Anual'!$T$634)+SUMIF('Resumen Anual'!$FE$566,DF165,'Resumen Anual'!$FM$578)+SUMIF('Resumen Anual'!$DH$566,DF165,'Resumen Anual'!$DP$578)+SUMIF('Resumen Anual'!$BI$566,DF165,'Resumen Anual'!$BQ$578)+SUMIF('Resumen Anual'!$L$566,DF165,'Resumen Anual'!$T$578)+SUMIF('Resumen Anual'!$FE$510,DF165,'Resumen Anual'!$FM$522)+SUMIF('Resumen Anual'!$DH$510,DF165,'Resumen Anual'!$DP$522)+SUMIF('Resumen Anual'!$BI$510,DF165,'Resumen Anual'!$BQ$522)+SUMIF('Resumen Anual'!$L$510,DF165,'Resumen Anual'!$T$522)+SUMIF('Resumen Anual'!$FE$454,DF165,'Resumen Anual'!$FM$466)+SUMIF('Resumen Anual'!$DH$454,DF165,'Resumen Anual'!$DP$466)+SUMIF('Resumen Anual'!$BI$454,DF165,'Resumen Anual'!$BQ$466)+SUMIF('Resumen Anual'!$L$454,DF165,'Resumen Anual'!$T$466)+SUMIF('Resumen Anual'!$FE$398,DF165,'Resumen Anual'!$FM$410)+SUMIF('Resumen Anual'!$DH$398,DF165,'Resumen Anual'!$DP$410)+SUMIF('Resumen Anual'!$BI$398,DF165,'Resumen Anual'!$BQ$410)+SUMIF('Resumen Anual'!$L$398,DF165,'Resumen Anual'!$T$410)+SUMIF('Resumen Anual'!$FE$342,DF165,'Resumen Anual'!$FM$354)+SUMIF('Resumen Anual'!$DH$342,DF165,'Resumen Anual'!$DP$354)+SUMIF('Resumen Anual'!$BI$342,DF165,'Resumen Anual'!$BQ$354)+SUMIF('Resumen Anual'!$L$342,DF165,'Resumen Anual'!$T$354)+SUMIF('Resumen Anual'!$FE$286,DF165,'Resumen Anual'!$FM$298)+SUMIF('Resumen Anual'!$DH$286,DF165,'Resumen Anual'!$DP$298)+SUMIF('Resumen Anual'!$BI$286,DF165,'Resumen Anual'!$BQ$298)+SUMIF('Resumen Anual'!$L$286,DF165,'Resumen Anual'!$T$298)+SUMIF('Resumen Anual'!$FE$230,DF165,'Resumen Anual'!$FM$242)+SUMIF('Resumen Anual'!$DH$230,DF165,'Resumen Anual'!$DP$242)+SUMIF('Resumen Anual'!$BI$230,DF165,'Resumen Anual'!$BQ$242)+SUMIF('Resumen Anual'!$L$230,DF165,'Resumen Anual'!$T$242)+SUMIF('Resumen Anual'!$FE$174,DF165,'Resumen Anual'!$FM$186)+SUMIF('Resumen Anual'!$DH$174,DF165,'Resumen Anual'!$DP$186)+SUMIF('Resumen Anual'!$BI$174,DF165,'Resumen Anual'!$BQ$186)+SUMIF('Resumen Anual'!$L$174,DF165,'Resumen Anual'!$T$186)+SUMIF('Resumen Anual'!$FE$118,DF165,'Resumen Anual'!$FM$130)+SUMIF('Resumen Anual'!$DH$118,DF165,'Resumen Anual'!$DP$130)+SUMIF('Resumen Anual'!$BI$118,DF165,'Resumen Anual'!$BQ$130)+SUMIF('Resumen Anual'!$L$118,DF165,'Resumen Anual'!$T$130)+SUMIF('Resumen Anual'!$FE$62,DF165,'Resumen Anual'!$FM$74)+SUMIF('Resumen Anual'!$DH$62,DF165,'Resumen Anual'!$DP$74)+SUMIF('Resumen Anual'!$BI$62,DF165,'Resumen Anual'!$BQ$74)+SUMIF('Resumen Anual'!$L$62,DF165,'Resumen Anual'!$T$74)+SUMIF('Resumen Anual'!$FE$6,DF165,'Resumen Anual'!$FM$18)+SUMIF('Resumen Anual'!$DH$6,DF165,'Resumen Anual'!$DP$18)+SUMIF('Resumen Anual'!$BI$6,DF165,'Resumen Anual'!$BQ$18)+SUMIF('Resumen Anual'!$L$6,DF165,'Resumen Anual'!$T$18)+SUMIF('Bitácoras Anteriores'!$K$6,DF165,'Bitácoras Anteriores'!$S$14)+SUMIF('Bitácoras Anteriores'!$K$59,$K$6,'Bitácoras Anteriores'!$S$67)+SUMIF('Bitácoras Anteriores'!$K$112,DF165,'Bitácoras Anteriores'!$S$120)+SUMIF('Bitácoras Anteriores'!$K$165,DF165,'Bitácoras Anteriores'!$S$173)+SUMIF('Bitácoras Anteriores'!$K$218,DF165,'Bitácoras Anteriores'!$S$226)+SUMIF('Bitácoras Anteriores'!$K$271,DF165,'Bitácoras Anteriores'!$S$279)+SUMIF('Bitácoras Anteriores'!$K$324,DF165,'Bitácoras Anteriores'!$S$332)+SUMIF('Bitácoras Anteriores'!$BH$6,DF165,'Bitácoras Anteriores'!$BP$14)+SUMIF('Bitácoras Anteriores'!$BH$59,$K$6,'Bitácoras Anteriores'!$BP$67)+SUMIF('Bitácoras Anteriores'!$BH$112,DF165,'Bitácoras Anteriores'!$BP$120)+SUMIF('Bitácoras Anteriores'!$BH$165,DF165,'Bitácoras Anteriores'!$BP$173)+SUMIF('Bitácoras Anteriores'!$BH$218,DF165,'Bitácoras Anteriores'!$BP$226)+SUMIF('Bitácoras Anteriores'!$BH$271,DF165,'Bitácoras Anteriores'!$BP$279)+SUMIF('Bitácoras Anteriores'!$BH$324,DF165,'Bitácoras Anteriores'!$BP$332)+SUMIF('Bitácoras Anteriores'!$DF$6,DF165,'Bitácoras Anteriores'!$DN$14)+SUMIF('Bitácoras Anteriores'!$DF$59,$K$6,'Bitácoras Anteriores'!$DN$67)+SUMIF('Bitácoras Anteriores'!$DF$112,DF165,'Bitácoras Anteriores'!$DN$120)+SUMIF('Bitácoras Anteriores'!$DF$165,DF165,'Bitácoras Anteriores'!$DN$173)+SUMIF('Bitácoras Anteriores'!$DF$218,DF165,'Bitácoras Anteriores'!$DN$226)+SUMIF('Bitácoras Anteriores'!$DF$271,DF165,'Bitácoras Anteriores'!$DN$279)+SUMIF('Bitácoras Anteriores'!$DF$324,DF165,'Bitácoras Anteriores'!$DN$332)+SUMIF('Bitácoras Anteriores'!$FC$6,DF165,'Bitácoras Anteriores'!$FK$14)+SUMIF('Bitácoras Anteriores'!$FC$59,$K$6,'Bitácoras Anteriores'!$FK$67)+SUMIF('Bitácoras Anteriores'!$FC$112,DF165,'Bitácoras Anteriores'!$FK$120)+SUMIF('Bitácoras Anteriores'!$FC$165,DF165,'Bitácoras Anteriores'!$FK$173)+SUMIF('Bitácoras Anteriores'!$FC$218,DF165,'Bitácoras Anteriores'!$FK$226)+SUMIF('Bitácoras Anteriores'!$FC$271,DF165,'Bitácoras Anteriores'!$FK$279)+SUMIF('Bitácoras Anteriores'!$FC$324,DF165,'Bitácoras Anteriores'!$FK$332)</f>
        <v>0</v>
      </c>
      <c r="DO173" s="816"/>
      <c r="DP173" s="816"/>
      <c r="DQ173" s="816"/>
      <c r="DR173" s="816"/>
      <c r="DS173" s="816"/>
      <c r="DT173" s="15"/>
      <c r="DU173" s="771">
        <f>IF(DU171=0," ",DU171+1)</f>
        <v>2023</v>
      </c>
      <c r="DV173" s="772"/>
      <c r="DW173" s="772"/>
      <c r="DX173" s="772"/>
      <c r="DY173" s="772"/>
      <c r="DZ173" s="1214">
        <f>SUMIFS('Resumen Anual'!$AF$54,DU173,'Resumen Anual'!$V$9,DF165,'Resumen Anual'!$L$6)+SUMIFS('Resumen Anual'!$AF$112,DU173,'Resumen Anual'!$V$9,DF165,'Resumen Anual'!$L$64)+SUMIFS('Resumen Anual'!$AF$170,DU173,'Resumen Anual'!$V$9,DF165,'Resumen Anual'!$L$122)+SUMIFS('Resumen Anual'!$AF$228,DU173,'Resumen Anual'!$V$9,DF165,'Resumen Anual'!$L$180)+SUMIFS('Resumen Anual'!$AF$286,DU173,'Resumen Anual'!$V$9,DF165,'Resumen Anual'!$L$238)+SUMIFS('Resumen Anual'!$AF$344,DU173,'Resumen Anual'!$V$9,DF165,'Resumen Anual'!$L$296)+SUMIFS('Resumen Anual'!$AF$402,DU173,'Resumen Anual'!$V$9,DF165,'Resumen Anual'!$L$354)+SUMIFS('Resumen Anual'!$AF$460,DU173,'Resumen Anual'!$V$9,DF165,'Resumen Anual'!$L$412)+SUMIFS('Resumen Anual'!$AF$518,DU173,'Resumen Anual'!$V$9,DF165,'Resumen Anual'!$L$470)+SUMIFS('Resumen Anual'!$AF$576,DU173,'Resumen Anual'!$V$9,DF165,'Resumen Anual'!$L$528)+SUMIFS('Resumen Anual'!$AF$634,DU173,'Resumen Anual'!$V$9,DF165,'Resumen Anual'!$L$586)+SUMIFS('Resumen Anual'!$AF$692,DU173,'Resumen Anual'!$V$9,DF165,'Resumen Anual'!$L$644)+SUMIFS('Resumen Anual'!$CC$54,DU173,'Resumen Anual'!$V$9,DF165,'Resumen Anual'!$BI$6)+SUMIFS('Resumen Anual'!$CC$112,DU173,'Resumen Anual'!$V$9,DF165,'Resumen Anual'!$BI$64)+SUMIFS('Resumen Anual'!$CC$170,DU173,'Resumen Anual'!$V$9,DF165,'Resumen Anual'!$BI$122)+SUMIFS('Resumen Anual'!$CC$228,DU173,'Resumen Anual'!$V$9,DF165,'Resumen Anual'!$BI$180)+SUMIFS('Resumen Anual'!$CC$286,DU173,'Resumen Anual'!$V$9,DF165,'Resumen Anual'!$BI$238)+SUMIFS('Resumen Anual'!$CC$344,DU173,'Resumen Anual'!$V$9,DF165,'Resumen Anual'!$BI$296)+SUMIFS('Resumen Anual'!$CC$402,DU173,'Resumen Anual'!$V$9,DF165,'Resumen Anual'!$BI$354)+SUMIFS('Resumen Anual'!$CC$460,DU173,'Resumen Anual'!$V$9,DF165,'Resumen Anual'!$BI$412)+SUMIFS('Resumen Anual'!$CC$518,DU173,'Resumen Anual'!$V$9,DF165,'Resumen Anual'!$BI$470)+SUMIFS('Resumen Anual'!$CC$576,DU173,'Resumen Anual'!$V$9,DF165,'Resumen Anual'!$BI$528)+SUMIFS('Resumen Anual'!$CC$634,DU173,'Resumen Anual'!$V$9,DF165,'Resumen Anual'!$BI$586)+SUMIFS('Resumen Anual'!$CC$692,DU173,'Resumen Anual'!$V$9,DF165,'Resumen Anual'!$BI$644)+SUMIFS('Resumen Anual'!$EB$54,DU173,'Resumen Anual'!$V$9,DF165,'Resumen Anual'!$DH$6)+SUMIFS('Resumen Anual'!$EB$112,DU173,'Resumen Anual'!$V$9,DF165,'Resumen Anual'!$DH$64)+SUMIFS('Resumen Anual'!$EB$170,DU173,'Resumen Anual'!$V$9,DF165,'Resumen Anual'!$DH$122)+SUMIFS('Resumen Anual'!$EB$228,DU173,'Resumen Anual'!$V$9,DF165,'Resumen Anual'!$DH$180)+SUMIFS('Resumen Anual'!$EB$286,DU173,'Resumen Anual'!$V$9,DF165,'Resumen Anual'!$DH$238)+SUMIFS('Resumen Anual'!$EB$344,DU173,'Resumen Anual'!$V$9,DF165,'Resumen Anual'!$DH$296)+SUMIFS('Resumen Anual'!$EB$402,DU173,'Resumen Anual'!$V$9,DF165,'Resumen Anual'!$DH$354)+SUMIFS('Resumen Anual'!$EB$460,DU173,'Resumen Anual'!$V$9,DF165,'Resumen Anual'!$DH$412)+SUMIFS('Resumen Anual'!$EB$518,DU173,'Resumen Anual'!$V$9,DF165,'Resumen Anual'!$DH$470)+SUMIFS('Resumen Anual'!$EB$576,DU173,'Resumen Anual'!$V$9,DF165,'Resumen Anual'!$DH$528)+SUMIFS('Resumen Anual'!$EB$634,DU173,'Resumen Anual'!$V$9,DF165,'Resumen Anual'!$DH$586)+SUMIFS('Resumen Anual'!$EB$692,DU173,'Resumen Anual'!$V$9,DF165,'Resumen Anual'!$DH$644)+SUMIFS('Resumen Anual'!$FY$54,DU173,'Resumen Anual'!$V$9,DF165,'Resumen Anual'!$FE$6)+SUMIFS('Resumen Anual'!$FY$112,DU173,'Resumen Anual'!$V$9,DF165,'Resumen Anual'!$FE$64)+SUMIFS('Resumen Anual'!$FY$170,DU173,'Resumen Anual'!$V$9,DF165,'Resumen Anual'!$FE$122)+SUMIFS('Resumen Anual'!$FY$228,DU173,'Resumen Anual'!$V$9,DF165,'Resumen Anual'!$FE$180)+SUMIFS('Resumen Anual'!$FY$286,DU173,'Resumen Anual'!$V$9,DF165,'Resumen Anual'!$FE$238)+SUMIFS('Resumen Anual'!$FY$344,DU173,'Resumen Anual'!$V$9,DF165,'Resumen Anual'!$FE$296)+SUMIFS('Resumen Anual'!$FY$402,DU173,'Resumen Anual'!$V$9,DF165,'Resumen Anual'!$FE$354)+SUMIFS('Resumen Anual'!$FY$460,DU173,'Resumen Anual'!$V$9,DF165,'Resumen Anual'!$FE$412)+SUMIFS('Resumen Anual'!$FY$518,DU173,'Resumen Anual'!$V$9,DF165,'Resumen Anual'!$FE$470)+SUMIFS('Resumen Anual'!$FY$576,DU173,'Resumen Anual'!$V$9,DF165,'Resumen Anual'!$FE$528)+SUMIFS('Resumen Anual'!$FY$634,DU173,'Resumen Anual'!$V$9,DF165,'Resumen Anual'!$FE$586)+SUMIFS('Resumen Anual'!$FY$692,DU173,'Resumen Anual'!$V$9,DF165,'Resumen Anual'!$FE$644)</f>
        <v>0</v>
      </c>
      <c r="EA173" s="770"/>
      <c r="EB173" s="770"/>
      <c r="EC173" s="770"/>
      <c r="ED173" s="770">
        <f>SUMIFS('Resumen Anual'!$AJ$54,DU173,'Resumen Anual'!$V$9,DF165,'Resumen Anual'!$L$6)+SUMIFS('Resumen Anual'!$AJ$112,DU173,'Resumen Anual'!$V$9,DF165,'Resumen Anual'!$L$64)+SUMIFS('Resumen Anual'!$AJ$170,DU173,'Resumen Anual'!$V$9,DF165,'Resumen Anual'!$L$122)+SUMIFS('Resumen Anual'!$AJ$228,DU173,'Resumen Anual'!$V$9,DF165,'Resumen Anual'!$L$180)+SUMIFS('Resumen Anual'!$AJ$286,DU173,'Resumen Anual'!$V$9,DF165,'Resumen Anual'!$L$238)+SUMIFS('Resumen Anual'!$AJ$344,DU173,'Resumen Anual'!$V$9,DF165,'Resumen Anual'!$L$296)+SUMIFS('Resumen Anual'!$AJ$402,DU173,'Resumen Anual'!$V$9,DF165,'Resumen Anual'!$L$354)+SUMIFS('Resumen Anual'!$AJ$460,DU173,'Resumen Anual'!$V$9,DF165,'Resumen Anual'!$L$412)+SUMIFS('Resumen Anual'!$AJ$518,DU173,'Resumen Anual'!$V$9,DF165,'Resumen Anual'!$L$470)+SUMIFS('Resumen Anual'!$AJ$576,DU173,'Resumen Anual'!$V$9,DF165,'Resumen Anual'!$L$528)+SUMIFS('Resumen Anual'!$AJ$634,DU173,'Resumen Anual'!$V$9,DF165,'Resumen Anual'!$L$586)+SUMIFS('Resumen Anual'!$AJ$692,DU173,'Resumen Anual'!$V$9,DF165,'Resumen Anual'!$L$644)+SUMIFS('Resumen Anual'!$CG$54,DU173,'Resumen Anual'!$V$9,DF165,'Resumen Anual'!$BI$6)+SUMIFS('Resumen Anual'!$CG$112,DU173,'Resumen Anual'!$V$9,DF165,'Resumen Anual'!$BI$64)+SUMIFS('Resumen Anual'!$CG$170,DU173,'Resumen Anual'!$V$9,DF165,'Resumen Anual'!$BI$122)+SUMIFS('Resumen Anual'!$CG$228,DU173,'Resumen Anual'!$V$9,DF165,'Resumen Anual'!$BI$180)+SUMIFS('Resumen Anual'!$CG$286,DU173,'Resumen Anual'!$V$9,DF165,'Resumen Anual'!$BI$238)+SUMIFS('Resumen Anual'!$CG$344,DU173,'Resumen Anual'!$V$9,DF165,'Resumen Anual'!$BI$296)+SUMIFS('Resumen Anual'!$CG$402,DU173,'Resumen Anual'!$V$9,DF165,'Resumen Anual'!$BI$354)+SUMIFS('Resumen Anual'!$CG$460,DU173,'Resumen Anual'!$V$9,DF165,'Resumen Anual'!$BI$412)+SUMIFS('Resumen Anual'!$CG$518,DU173,'Resumen Anual'!$V$9,DF165,'Resumen Anual'!$BI$470)+SUMIFS('Resumen Anual'!$CG$576,DU173,'Resumen Anual'!$V$9,DF165,'Resumen Anual'!$BI$528)+SUMIFS('Resumen Anual'!$CG$634,DU173,'Resumen Anual'!$V$9,DF165,'Resumen Anual'!$BI$586)+SUMIFS('Resumen Anual'!$CG$692,DU173,'Resumen Anual'!$V$9,DF165,'Resumen Anual'!$BI$644)+SUMIFS('Resumen Anual'!$EF$54,DU173,'Resumen Anual'!$V$9,DF165,'Resumen Anual'!$DH$6)+SUMIFS('Resumen Anual'!$EF$112,DU173,'Resumen Anual'!$V$9,DF165,'Resumen Anual'!$DH$64)+SUMIFS('Resumen Anual'!$EF$170,DU173,'Resumen Anual'!$V$9,DF165,'Resumen Anual'!$DH$122)+SUMIFS('Resumen Anual'!$EF$228,DU173,'Resumen Anual'!$V$9,DF165,'Resumen Anual'!$DH$180)+SUMIFS('Resumen Anual'!$EF$286,DU173,'Resumen Anual'!$V$9,DF165,'Resumen Anual'!$DH$238)+SUMIFS('Resumen Anual'!$EF$344,DU173,'Resumen Anual'!$V$9,DF165,'Resumen Anual'!$DH$296)+SUMIFS('Resumen Anual'!$EF$402,DU173,'Resumen Anual'!$V$9,DF165,'Resumen Anual'!$DH$354)+SUMIFS('Resumen Anual'!$EF$460,DU173,'Resumen Anual'!$V$9,DF165,'Resumen Anual'!$DH$412)+SUMIFS('Resumen Anual'!$EF$518,DU173,'Resumen Anual'!$V$9,DF165,'Resumen Anual'!$DH$470)+SUMIFS('Resumen Anual'!$EF$576,DU173,'Resumen Anual'!$V$9,DF165,'Resumen Anual'!$DH$528)+SUMIFS('Resumen Anual'!$EF$634,DU173,'Resumen Anual'!$V$9,DF165,'Resumen Anual'!$DH$586)+SUMIFS('Resumen Anual'!$EF$692,DU173,'Resumen Anual'!$V$9,DF165,'Resumen Anual'!$DH$644)+SUMIFS('Resumen Anual'!$GC$54,DU173,'Resumen Anual'!$V$9,DF165,'Resumen Anual'!$FE$6)+SUMIFS('Resumen Anual'!$GC$112,DU173,'Resumen Anual'!$V$9,DF165,'Resumen Anual'!$FE$64)+SUMIFS('Resumen Anual'!$GC$170,DU173,'Resumen Anual'!$V$9,DF165,'Resumen Anual'!$FE$122)+SUMIFS('Resumen Anual'!$GC$228,DU173,'Resumen Anual'!$V$9,DF165,'Resumen Anual'!$FE$180)+SUMIFS('Resumen Anual'!$GC$286,DU173,'Resumen Anual'!$V$9,DF165,'Resumen Anual'!$FE$238)+SUMIFS('Resumen Anual'!$GC$344,DU173,'Resumen Anual'!$V$9,DF165,'Resumen Anual'!$FE$296)+SUMIFS('Resumen Anual'!$GC$402,DU173,'Resumen Anual'!$V$9,DF165,'Resumen Anual'!$FE$354)+SUMIFS('Resumen Anual'!$GC$460,DU173,'Resumen Anual'!$V$9,DF165,'Resumen Anual'!$FE$412)+SUMIFS('Resumen Anual'!$GC$518,DU173,'Resumen Anual'!$V$9,DF165,'Resumen Anual'!$FE$470)+SUMIFS('Resumen Anual'!$GC$576,DU173,'Resumen Anual'!$V$9,DF165,'Resumen Anual'!$FE$528)+SUMIFS('Resumen Anual'!$GC$634,DU173,'Resumen Anual'!$V$9,DF165,'Resumen Anual'!$FE$586)+SUMIFS('Resumen Anual'!$GC$692,DU173,'Resumen Anual'!$V$9,DF165,'Resumen Anual'!$FE$644)</f>
        <v>0</v>
      </c>
      <c r="EE173" s="770"/>
      <c r="EF173" s="770"/>
      <c r="EG173" s="770"/>
      <c r="EH173" s="770">
        <f>SUMIFS('Resumen Anual'!$AN$54,DU173,'Resumen Anual'!$V$9,DF165,'Resumen Anual'!$L$6)+SUMIFS('Resumen Anual'!$AN$112,DU173,'Resumen Anual'!$V$9,DF165,'Resumen Anual'!$L$64)+SUMIFS('Resumen Anual'!$AN$170,DU173,'Resumen Anual'!$V$9,DF165,'Resumen Anual'!$L$122)+SUMIFS('Resumen Anual'!$AN$228,DU173,'Resumen Anual'!$V$9,DF165,'Resumen Anual'!$L$180)+SUMIFS('Resumen Anual'!$AN$286,DU173,'Resumen Anual'!$V$9,DF165,'Resumen Anual'!$L$238)+SUMIFS('Resumen Anual'!$AN$344,DU173,'Resumen Anual'!$V$9,DF165,'Resumen Anual'!$L$296)+SUMIFS('Resumen Anual'!$AN$402,DU173,'Resumen Anual'!$V$9,DF165,'Resumen Anual'!$L$354)+SUMIFS('Resumen Anual'!$AN$460,DU173,'Resumen Anual'!$V$9,DF165,'Resumen Anual'!$L$412)+SUMIFS('Resumen Anual'!$AN$518,DU173,'Resumen Anual'!$V$9,DF165,'Resumen Anual'!$L$470)+SUMIFS('Resumen Anual'!$AN$576,DU173,'Resumen Anual'!$V$9,DF165,'Resumen Anual'!$L$528)+SUMIFS('Resumen Anual'!$AN$634,DU173,'Resumen Anual'!$V$9,DF165,'Resumen Anual'!$L$586)+SUMIFS('Resumen Anual'!$AN$692,DU173,'Resumen Anual'!$V$9,DF165,'Resumen Anual'!$L$644)+SUMIFS('Resumen Anual'!$CK$54,DU173,'Resumen Anual'!$V$9,DF165,'Resumen Anual'!$BI$6)+SUMIFS('Resumen Anual'!$CK$112,DU173,'Resumen Anual'!$V$9,DF165,'Resumen Anual'!$BI$64)+SUMIFS('Resumen Anual'!$CK$170,DU173,'Resumen Anual'!$V$9,DF165,'Resumen Anual'!$BI$122)+SUMIFS('Resumen Anual'!$CK$228,DU173,'Resumen Anual'!$V$9,DF165,'Resumen Anual'!$BI$180)+SUMIFS('Resumen Anual'!$CK$286,DU173,'Resumen Anual'!$V$9,DF165,'Resumen Anual'!$BI$238)+SUMIFS('Resumen Anual'!$CK$344,DU173,'Resumen Anual'!$V$9,DF165,'Resumen Anual'!$BI$296)+SUMIFS('Resumen Anual'!$CK$402,DU173,'Resumen Anual'!$V$9,DF165,'Resumen Anual'!$BI$354)+SUMIFS('Resumen Anual'!$CK$460,DU173,'Resumen Anual'!$V$9,DF165,'Resumen Anual'!$BI$412)+SUMIFS('Resumen Anual'!$CK$518,DU173,'Resumen Anual'!$V$9,DF165,'Resumen Anual'!$BI$470)+SUMIFS('Resumen Anual'!$CK$576,DU173,'Resumen Anual'!$V$9,DF165,'Resumen Anual'!$BI$528)+SUMIFS('Resumen Anual'!$CK$634,DU173,'Resumen Anual'!$V$9,DF165,'Resumen Anual'!$BI$586)+SUMIFS('Resumen Anual'!$CK$692,DU173,'Resumen Anual'!$V$9,DF165,'Resumen Anual'!$BI$644)+SUMIFS('Resumen Anual'!$EJ$54,DU173,'Resumen Anual'!$V$9,DF165,'Resumen Anual'!$DH$6)+SUMIFS('Resumen Anual'!$EJ$112,DU173,'Resumen Anual'!$V$9,DF165,'Resumen Anual'!$DH$64)+SUMIFS('Resumen Anual'!$EJ$170,DU173,'Resumen Anual'!$V$9,DF165,'Resumen Anual'!$DH$122)+SUMIFS('Resumen Anual'!$EJ$228,DU173,'Resumen Anual'!$V$9,DF165,'Resumen Anual'!$DH$180)+SUMIFS('Resumen Anual'!$EJ$286,DU173,'Resumen Anual'!$V$9,DF165,'Resumen Anual'!$DH$238)+SUMIFS('Resumen Anual'!$EJ$344,DU173,'Resumen Anual'!$V$9,DF165,'Resumen Anual'!$DH$296)+SUMIFS('Resumen Anual'!$EJ$402,DU173,'Resumen Anual'!$V$9,DF165,'Resumen Anual'!$DH$354)+SUMIFS('Resumen Anual'!$EJ$460,DU173,'Resumen Anual'!$V$9,DF165,'Resumen Anual'!$DH$412)+SUMIFS('Resumen Anual'!$EJ$518,DU173,'Resumen Anual'!$V$9,DF165,'Resumen Anual'!$DH$470)+SUMIFS('Resumen Anual'!$EJ$576,DU173,'Resumen Anual'!$V$9,DF165,'Resumen Anual'!$DH$528)+SUMIFS('Resumen Anual'!$EJ$634,DU173,'Resumen Anual'!$V$9,DF165,'Resumen Anual'!$DH$586)+SUMIFS('Resumen Anual'!$EJ$692,DU173,'Resumen Anual'!$V$9,DF165,'Resumen Anual'!$DH$644)+SUMIFS('Resumen Anual'!$GG$54,DU173,'Resumen Anual'!$V$9,DF165,'Resumen Anual'!$FE$6)+SUMIFS('Resumen Anual'!$GG$112,DU173,'Resumen Anual'!$V$9,DF165,'Resumen Anual'!$FE$64)+SUMIFS('Resumen Anual'!$GG$170,DU173,'Resumen Anual'!$V$9,DF165,'Resumen Anual'!$FE$122)+SUMIFS('Resumen Anual'!$GG$228,DU173,'Resumen Anual'!$V$9,DF165,'Resumen Anual'!$FE$180)+SUMIFS('Resumen Anual'!$GG$286,DU173,'Resumen Anual'!$V$9,DF165,'Resumen Anual'!$FE$238)+SUMIFS('Resumen Anual'!$GG$344,DU173,'Resumen Anual'!$V$9,DF165,'Resumen Anual'!$FE$296)+SUMIFS('Resumen Anual'!$GG$402,DU173,'Resumen Anual'!$V$9,DF165,'Resumen Anual'!$FE$354)+SUMIFS('Resumen Anual'!$GG$460,DU173,'Resumen Anual'!$V$9,DF165,'Resumen Anual'!$FE$412)+SUMIFS('Resumen Anual'!$GG$518,DU173,'Resumen Anual'!$V$9,DF165,'Resumen Anual'!$FE$470)+SUMIFS('Resumen Anual'!$GG$576,DU173,'Resumen Anual'!$V$9,DF165,'Resumen Anual'!$FE$528)+SUMIFS('Resumen Anual'!$GG$634,DU173,'Resumen Anual'!$V$9,DF165,'Resumen Anual'!$FE$586)+SUMIFS('Resumen Anual'!$GG$692,DU173,'Resumen Anual'!$V$9,DF165,'Resumen Anual'!$FE$644)</f>
        <v>0</v>
      </c>
      <c r="EI173" s="770"/>
      <c r="EJ173" s="770"/>
      <c r="EK173" s="770"/>
      <c r="EL173" s="756">
        <f>SUMIFS('Resumen Anual'!$AR$54,DU173,'Resumen Anual'!$V$9,DF165,'Resumen Anual'!$L$6)+SUMIFS('Resumen Anual'!$AR$112,DU173,'Resumen Anual'!$V$9,DF165,'Resumen Anual'!$L$64)+SUMIFS('Resumen Anual'!$AR$170,DU173,'Resumen Anual'!$V$9,DF165,'Resumen Anual'!$L$122)+SUMIFS('Resumen Anual'!$AR$228,DU173,'Resumen Anual'!$V$9,DF165,'Resumen Anual'!$L$180)+SUMIFS('Resumen Anual'!$AR$286,DU173,'Resumen Anual'!$V$9,DF165,'Resumen Anual'!$L$238)+SUMIFS('Resumen Anual'!$AR$344,DU173,'Resumen Anual'!$V$9,DF165,'Resumen Anual'!$L$296)+SUMIFS('Resumen Anual'!$AR$402,DU173,'Resumen Anual'!$V$9,DF165,'Resumen Anual'!$L$354)+SUMIFS('Resumen Anual'!$AR$460,DU173,'Resumen Anual'!$V$9,DF165,'Resumen Anual'!$L$412)+SUMIFS('Resumen Anual'!$AR$518,DU173,'Resumen Anual'!$V$9,DF165,'Resumen Anual'!$L$470)+SUMIFS('Resumen Anual'!$AR$576,DU173,'Resumen Anual'!$V$9,DF165,'Resumen Anual'!$L$528)+SUMIFS('Resumen Anual'!$AR$634,DU173,'Resumen Anual'!$V$9,DF165,'Resumen Anual'!$L$586)+SUMIFS('Resumen Anual'!$AR$692,DU173,'Resumen Anual'!$V$9,DF165,'Resumen Anual'!$L$644)+SUMIFS('Resumen Anual'!$CO$54,DU173,'Resumen Anual'!$V$9,DF165,'Resumen Anual'!$BI$6)+SUMIFS('Resumen Anual'!$CO$112,DU173,'Resumen Anual'!$V$9,DF165,'Resumen Anual'!$BI$64)+SUMIFS('Resumen Anual'!$CO$170,DU173,'Resumen Anual'!$V$9,DF165,'Resumen Anual'!$BI$122)+SUMIFS('Resumen Anual'!$CO$228,DU173,'Resumen Anual'!$V$9,DF165,'Resumen Anual'!$BI$180)+SUMIFS('Resumen Anual'!$CO$286,DU173,'Resumen Anual'!$V$9,DF165,'Resumen Anual'!$BI$238)+SUMIFS('Resumen Anual'!$CO$344,DU173,'Resumen Anual'!$V$9,DF165,'Resumen Anual'!$BI$296)+SUMIFS('Resumen Anual'!$CO$402,DU173,'Resumen Anual'!$V$9,DF165,'Resumen Anual'!$BI$354)+SUMIFS('Resumen Anual'!$CO$460,DU173,'Resumen Anual'!$V$9,DF165,'Resumen Anual'!$BI$412)+SUMIFS('Resumen Anual'!$CO$518,DU173,'Resumen Anual'!$V$9,DF165,'Resumen Anual'!$BI$470)+SUMIFS('Resumen Anual'!$CO$576,DU173,'Resumen Anual'!$V$9,DF165,'Resumen Anual'!$BI$528)+SUMIFS('Resumen Anual'!$CO$634,DU173,'Resumen Anual'!$V$9,DF165,'Resumen Anual'!$BI$586)+SUMIFS('Resumen Anual'!$CO$692,DU173,'Resumen Anual'!$V$9,DF165,'Resumen Anual'!$BI$644)+SUMIFS('Resumen Anual'!$EN$54,DU173,'Resumen Anual'!$V$9,DF165,'Resumen Anual'!$DH$6)+SUMIFS('Resumen Anual'!$EN$112,DU173,'Resumen Anual'!$V$9,DF165,'Resumen Anual'!$DH$64)+SUMIFS('Resumen Anual'!$EN$170,DU173,'Resumen Anual'!$V$9,DF165,'Resumen Anual'!$DH$122)+SUMIFS('Resumen Anual'!$EN$228,DU173,'Resumen Anual'!$V$9,DF165,'Resumen Anual'!$DH$180)+SUMIFS('Resumen Anual'!$EN$286,DU173,'Resumen Anual'!$V$9,DF165,'Resumen Anual'!$DH$238)+SUMIFS('Resumen Anual'!$EN$344,DU173,'Resumen Anual'!$V$9,DF165,'Resumen Anual'!$DH$296)+SUMIFS('Resumen Anual'!$EN$402,DU173,'Resumen Anual'!$V$9,DF165,'Resumen Anual'!$DH$354)+SUMIFS('Resumen Anual'!$EN$460,DU173,'Resumen Anual'!$V$9,DF165,'Resumen Anual'!$DH$412)+SUMIFS('Resumen Anual'!$EN$518,DU173,'Resumen Anual'!$V$9,DF165,'Resumen Anual'!$DH$470)+SUMIFS('Resumen Anual'!$EN$576,DU173,'Resumen Anual'!$V$9,DF165,'Resumen Anual'!$DH$528)+SUMIFS('Resumen Anual'!$EN$634,DU173,'Resumen Anual'!$V$9,DF165,'Resumen Anual'!$DH$586)+SUMIFS('Resumen Anual'!$EN$692,DU173,'Resumen Anual'!$V$9,DF165,'Resumen Anual'!$DH$644)+SUMIFS('Resumen Anual'!$GK$54,DU173,'Resumen Anual'!$V$9,DF165,'Resumen Anual'!$FE$6)+SUMIFS('Resumen Anual'!$GK$112,DU173,'Resumen Anual'!$V$9,DF165,'Resumen Anual'!$FE$64)+SUMIFS('Resumen Anual'!$GK$170,DU173,'Resumen Anual'!$V$9,DF165,'Resumen Anual'!$FE$122)+SUMIFS('Resumen Anual'!$GK$228,DU173,'Resumen Anual'!$V$9,DF165,'Resumen Anual'!$FE$180)+SUMIFS('Resumen Anual'!$GK$286,DU173,'Resumen Anual'!$V$9,DF165,'Resumen Anual'!$FE$238)+SUMIFS('Resumen Anual'!$GK$344,DU173,'Resumen Anual'!$V$9,DF165,'Resumen Anual'!$FE$296)+SUMIFS('Resumen Anual'!$GK$402,DU173,'Resumen Anual'!$V$9,DF165,'Resumen Anual'!$FE$354)+SUMIFS('Resumen Anual'!$GK$460,DU173,'Resumen Anual'!$V$9,DF165,'Resumen Anual'!$FE$412)+SUMIFS('Resumen Anual'!$GK$518,DU173,'Resumen Anual'!$V$9,DF165,'Resumen Anual'!$FE$470)+SUMIFS('Resumen Anual'!$GK$576,DU173,'Resumen Anual'!$V$9,DF165,'Resumen Anual'!$FE$528)+SUMIFS('Resumen Anual'!$GK$634,DU173,'Resumen Anual'!$V$9,DF165,'Resumen Anual'!$FE$586)+SUMIFS('Resumen Anual'!$GK$692,DU173,'Resumen Anual'!$V$9,DF165,'Resumen Anual'!$FE$644)</f>
        <v>0</v>
      </c>
      <c r="EM173" s="756"/>
      <c r="EN173" s="756"/>
      <c r="EO173" s="756">
        <f>SUMIFS('Resumen Anual'!$AU$54,DU173,'Resumen Anual'!$V$9,DF165,'Resumen Anual'!$L$6)+SUMIFS('Resumen Anual'!$AU$112,DU173,'Resumen Anual'!$V$9,DF165,'Resumen Anual'!$L$64)+SUMIFS('Resumen Anual'!$AU$170,DU173,'Resumen Anual'!$V$9,DF165,'Resumen Anual'!$L$122)+SUMIFS('Resumen Anual'!$AU$228,DU173,'Resumen Anual'!$V$9,DF165,'Resumen Anual'!$L$180)+SUMIFS('Resumen Anual'!$AU$286,DU173,'Resumen Anual'!$V$9,DF165,'Resumen Anual'!$L$238)+SUMIFS('Resumen Anual'!$AU$344,DU173,'Resumen Anual'!$V$9,DF165,'Resumen Anual'!$L$296)+SUMIFS('Resumen Anual'!$AU$402,DU173,'Resumen Anual'!$V$9,DF165,'Resumen Anual'!$L$354)+SUMIFS('Resumen Anual'!$AU$460,DU173,'Resumen Anual'!$V$9,DF165,'Resumen Anual'!$L$412)+SUMIFS('Resumen Anual'!$AU$518,DU173,'Resumen Anual'!$V$9,DF165,'Resumen Anual'!$L$470)+SUMIFS('Resumen Anual'!$AU$576,DU173,'Resumen Anual'!$V$9,DF165,'Resumen Anual'!$L$528)+SUMIFS('Resumen Anual'!$AU$634,DU173,'Resumen Anual'!$V$9,DF165,'Resumen Anual'!$L$586)+SUMIFS('Resumen Anual'!$AU$692,DU173,'Resumen Anual'!$V$9,DF165,'Resumen Anual'!$L$644)+SUMIFS('Resumen Anual'!$CR$54,DU173,'Resumen Anual'!$V$9,DF165,'Resumen Anual'!$BI$6)+SUMIFS('Resumen Anual'!$CR$112,DU173,'Resumen Anual'!$V$9,DF165,'Resumen Anual'!$BI$64)+SUMIFS('Resumen Anual'!$CR$170,DU173,'Resumen Anual'!$V$9,DF165,'Resumen Anual'!$BI$122)+SUMIFS('Resumen Anual'!$CR$228,DU173,'Resumen Anual'!$V$9,DF165,'Resumen Anual'!$BI$180)+SUMIFS('Resumen Anual'!$CR$286,DU173,'Resumen Anual'!$V$9,DF165,'Resumen Anual'!$BI$238)+SUMIFS('Resumen Anual'!$CR$344,DU173,'Resumen Anual'!$V$9,DF165,'Resumen Anual'!$BI$296)+SUMIFS('Resumen Anual'!$CR$402,DU173,'Resumen Anual'!$V$9,DF165,'Resumen Anual'!$BI$354)+SUMIFS('Resumen Anual'!$CR$460,DU173,'Resumen Anual'!$V$9,DF165,'Resumen Anual'!$BI$412)+SUMIFS('Resumen Anual'!$CR$518,DU173,'Resumen Anual'!$V$9,DF165,'Resumen Anual'!$BI$470)+SUMIFS('Resumen Anual'!$CR$576,DU173,'Resumen Anual'!$V$9,DF165,'Resumen Anual'!$BI$528)+SUMIFS('Resumen Anual'!$CR$634,DU173,'Resumen Anual'!$V$9,DF165,'Resumen Anual'!$BI$586)+SUMIFS('Resumen Anual'!$CR$692,DU173,'Resumen Anual'!$V$9,DF165,'Resumen Anual'!$BI$644)+SUMIFS('Resumen Anual'!$EQ$54,DU173,'Resumen Anual'!$V$9,DF165,'Resumen Anual'!$DH$6)+SUMIFS('Resumen Anual'!$EQ$112,DU173,'Resumen Anual'!$V$9,DF165,'Resumen Anual'!$DH$64)+SUMIFS('Resumen Anual'!$EQ$170,DU173,'Resumen Anual'!$V$9,DF165,'Resumen Anual'!$DH$122)+SUMIFS('Resumen Anual'!$EQ$228,DU173,'Resumen Anual'!$V$9,DF165,'Resumen Anual'!$DH$180)+SUMIFS('Resumen Anual'!$EQ$286,DU173,'Resumen Anual'!$V$9,DF165,'Resumen Anual'!$DH$238)+SUMIFS('Resumen Anual'!$EQ$344,DU173,'Resumen Anual'!$V$9,DF165,'Resumen Anual'!$DH$296)+SUMIFS('Resumen Anual'!$EQ$402,DU173,'Resumen Anual'!$V$9,DF165,'Resumen Anual'!$DH$354)+SUMIFS('Resumen Anual'!$EQ$460,DU173,'Resumen Anual'!$V$9,DF165,'Resumen Anual'!$DH$412)+SUMIFS('Resumen Anual'!$EQ$518,DU173,'Resumen Anual'!$V$9,DF165,'Resumen Anual'!$DH$470)+SUMIFS('Resumen Anual'!$EQ$576,DU173,'Resumen Anual'!$V$9,DF165,'Resumen Anual'!$DH$528)+SUMIFS('Resumen Anual'!$EQ$634,DU173,'Resumen Anual'!$V$9,DF165,'Resumen Anual'!$DH$586)+SUMIFS('Resumen Anual'!$EQ$692,DU173,'Resumen Anual'!$V$9,DF165,'Resumen Anual'!$DH$644)+SUMIFS('Resumen Anual'!$GN$54,DU173,'Resumen Anual'!$V$9,DF165,'Resumen Anual'!$FE$6)+SUMIFS('Resumen Anual'!$GN$112,DU173,'Resumen Anual'!$V$9,DF165,'Resumen Anual'!$FE$64)+SUMIFS('Resumen Anual'!$GN$170,DU173,'Resumen Anual'!$V$9,DF165,'Resumen Anual'!$FE$122)+SUMIFS('Resumen Anual'!$GN$228,DU173,'Resumen Anual'!$V$9,DF165,'Resumen Anual'!$FE$180)+SUMIFS('Resumen Anual'!$GN$286,DU173,'Resumen Anual'!$V$9,DF165,'Resumen Anual'!$FE$238)+SUMIFS('Resumen Anual'!$GN$344,DU173,'Resumen Anual'!$V$9,DF165,'Resumen Anual'!$FE$296)+SUMIFS('Resumen Anual'!$GN$402,DU173,'Resumen Anual'!$V$9,DF165,'Resumen Anual'!$FE$354)+SUMIFS('Resumen Anual'!$GN$460,DU173,'Resumen Anual'!$V$9,DF165,'Resumen Anual'!$FE$412)+SUMIFS('Resumen Anual'!$GN$518,DU173,'Resumen Anual'!$V$9,DF165,'Resumen Anual'!$FE$470)+SUMIFS('Resumen Anual'!$GN$576,DU173,'Resumen Anual'!$V$9,DF165,'Resumen Anual'!$FE$528)+SUMIFS('Resumen Anual'!$GN$634,DU173,'Resumen Anual'!$V$9,DF165,'Resumen Anual'!$FE$586)+SUMIFS('Resumen Anual'!$GN$692,DU173,'Resumen Anual'!$V$9,DF165,'Resumen Anual'!$FE$644)</f>
        <v>0</v>
      </c>
      <c r="EP173" s="756"/>
      <c r="EQ173" s="1215"/>
      <c r="ER173" s="1200"/>
      <c r="ES173" s="171"/>
      <c r="ET173" s="818" t="str">
        <f>'Resumen Anual'!$C$18</f>
        <v>N°DE VUELOS</v>
      </c>
      <c r="EU173" s="819"/>
      <c r="EV173" s="819"/>
      <c r="EW173" s="819"/>
      <c r="EX173" s="819"/>
      <c r="EY173" s="819"/>
      <c r="EZ173" s="820"/>
      <c r="FA173" s="811">
        <f>SUMIF('Resumen Anual'!$FE$622,FC165,'Resumen Anual'!$FC$634)+SUMIF('Resumen Anual'!$DH$622,FC165,'Resumen Anual'!$DF$634)+SUMIF('Resumen Anual'!$BI$622,FC165,'Resumen Anual'!$BG$634)+SUMIF('Resumen Anual'!$L$622,FC165,'Resumen Anual'!$J$634)+SUMIF('Resumen Anual'!$FE$566,FC165,'Resumen Anual'!$FC$578)+SUMIF('Resumen Anual'!$DH$566,FC165,'Resumen Anual'!$DF$578)+SUMIF('Resumen Anual'!$BI$566,FC165,'Resumen Anual'!$BG$578)+SUMIF('Resumen Anual'!$L$566,FC165,'Resumen Anual'!$J$578)+SUMIF('Resumen Anual'!$FE$510,FC165,'Resumen Anual'!$FC$522)+SUMIF('Resumen Anual'!$DH$510,FC165,'Resumen Anual'!$DF$522)+SUMIF('Resumen Anual'!$BI$510,FC165,'Resumen Anual'!$BG$522)+SUMIF('Resumen Anual'!$L$510,FC165,'Resumen Anual'!$J$522)+SUMIF('Resumen Anual'!$FE$454,FC165,'Resumen Anual'!$FC$466)+SUMIF('Resumen Anual'!$DH$454,FC165,'Resumen Anual'!$DF$466)+SUMIF('Resumen Anual'!$BI$454,FC165,'Resumen Anual'!$BG$466)+SUMIF('Resumen Anual'!$L$454,FC165,'Resumen Anual'!$J$466)+SUMIF('Resumen Anual'!$FE$398,FC165,'Resumen Anual'!$FC$410)+SUMIF('Resumen Anual'!$DH$398,FC165,'Resumen Anual'!$DF$410)+SUMIF('Resumen Anual'!$BI$398,FC165,'Resumen Anual'!$BG$410)+SUMIF('Resumen Anual'!$L$398,FC165,'Resumen Anual'!$J$410)+SUMIF('Resumen Anual'!$FE$342,FC165,'Resumen Anual'!$FC$354)+SUMIF('Resumen Anual'!$DH$342,FC165,'Resumen Anual'!$DF$354)+SUMIF('Resumen Anual'!$BI$342,FC165,'Resumen Anual'!$BG$354)+SUMIF('Resumen Anual'!$L$342,FC165,'Resumen Anual'!$J$354)+SUMIF('Resumen Anual'!$FE$286,FC165,'Resumen Anual'!$FC$298)+SUMIF('Resumen Anual'!$DH$286,FC165,'Resumen Anual'!$DF$298)+SUMIF('Resumen Anual'!$BI$286,FC165,'Resumen Anual'!$BG$298)+SUMIF('Resumen Anual'!$L$286,FC165,'Resumen Anual'!$J$298)+SUMIF('Resumen Anual'!$FE$230,FC165,'Resumen Anual'!$FC$242)+SUMIF('Resumen Anual'!$DH$230,FC165,'Resumen Anual'!$DF$242)+SUMIF('Resumen Anual'!$BI$230,FC165,'Resumen Anual'!$BG$242)+SUMIF('Resumen Anual'!$L$230,FC165,'Resumen Anual'!$J$242)+SUMIF('Resumen Anual'!$FE$174,FC165,'Resumen Anual'!$FC$186)+SUMIF('Resumen Anual'!$DH$174,FC165,'Resumen Anual'!$DF$186)+SUMIF('Resumen Anual'!$BI$174,FC165,'Resumen Anual'!$BG$186)+SUMIF('Resumen Anual'!$L$174,FC165,'Resumen Anual'!$J$186)+SUMIF('Resumen Anual'!$FE$118,FC165,'Resumen Anual'!$FC$130)+SUMIF('Resumen Anual'!$DH$118,FC165,'Resumen Anual'!$DF$130)+SUMIF('Resumen Anual'!$BI$118,FC165,'Resumen Anual'!$BG$130)+SUMIF('Resumen Anual'!$L$118,FC165,'Resumen Anual'!$J$130)+SUMIF('Resumen Anual'!$FE$62,FC165,'Resumen Anual'!$FC$74)+SUMIF('Resumen Anual'!$DH$62,FC165,'Resumen Anual'!$DF$74)+SUMIF('Resumen Anual'!$BI$62,FC165,'Resumen Anual'!$BG$74)+SUMIF('Resumen Anual'!$L$62,FC165,'Resumen Anual'!$J$74)+SUMIF('Resumen Anual'!$FE$6,FC165,'Resumen Anual'!$FC$18)+SUMIF('Resumen Anual'!$DH$6,FC165,'Resumen Anual'!$DF$18)+SUMIF('Resumen Anual'!$BI$6,FC165,'Resumen Anual'!$BG$18)+SUMIF('Resumen Anual'!$L$6,FC165,'Resumen Anual'!$J$18)+SUMIF('Bitácoras Anteriores'!$K$6,FC165,'Bitácoras Anteriores'!$B$12)+SUMIF('Bitácoras Anteriores'!$K$59,$K$6,'Bitácoras Anteriores'!$B$65)+SUMIF('Bitácoras Anteriores'!$K$112,FC165,'Bitácoras Anteriores'!$B$118)+SUMIF('Bitácoras Anteriores'!$K$165,FC165,'Bitácoras Anteriores'!$B$171)+SUMIF('Bitácoras Anteriores'!$K$218,FC165,'Bitácoras Anteriores'!$B$224)+SUMIF('Bitácoras Anteriores'!$K$271,FC165,'Bitácoras Anteriores'!$B$277)+SUMIF('Bitácoras Anteriores'!$K$324,FC165,'Bitácoras Anteriores'!$B$330)+SUMIF('Bitácoras Anteriores'!$BH$6,FC165,'Bitácoras Anteriores'!$AY$12)+SUMIF('Bitácoras Anteriores'!$BH$59,$K$6,'Bitácoras Anteriores'!$AY$65)+SUMIF('Bitácoras Anteriores'!$BH$112,FC165,'Bitácoras Anteriores'!$AY$118)+SUMIF('Bitácoras Anteriores'!$BH$165,FC165,'Bitácoras Anteriores'!$AY$171)+SUMIF('Bitácoras Anteriores'!$BH$218,FC165,'Bitácoras Anteriores'!$AY$224)+SUMIF('Bitácoras Anteriores'!$BH$271,FC165,'Bitácoras Anteriores'!$AY$277)+SUMIF('Bitácoras Anteriores'!$BH$324,FC165,'Bitácoras Anteriores'!$AY$330)+SUMIF('Bitácoras Anteriores'!$DF$6,FC165,'Bitácoras Anteriores'!$CW$12)+SUMIF('Bitácoras Anteriores'!$DF$59,$K$6,'Bitácoras Anteriores'!$CW$65)+SUMIF('Bitácoras Anteriores'!$DF$112,FC165,'Bitácoras Anteriores'!$CW$118)+SUMIF('Bitácoras Anteriores'!$DF$165,FC165,'Bitácoras Anteriores'!$CW$171)+SUMIF('Bitácoras Anteriores'!$DF$218,FC165,'Bitácoras Anteriores'!$CW$224)+SUMIF('Bitácoras Anteriores'!$DF$271,FC165,'Bitácoras Anteriores'!$CW$277)+SUMIF('Bitácoras Anteriores'!$DF$324,FC165,'Bitácoras Anteriores'!$CW$330)+SUMIF('Bitácoras Anteriores'!$FC$6,FC165,'Bitácoras Anteriores'!$ET$12)+SUMIF('Bitácoras Anteriores'!$FC$59,$K$6,'Bitácoras Anteriores'!$ET$65)+SUMIF('Bitácoras Anteriores'!$FC$112,FC165,'Bitácoras Anteriores'!$ET$118)+SUMIF('Bitácoras Anteriores'!$FC$165,FC165,'Bitácoras Anteriores'!$ET$171)+SUMIF('Bitácoras Anteriores'!$FC$218,FC165,'Bitácoras Anteriores'!$ET$224)+SUMIF('Bitácoras Anteriores'!$FC$271,FC165,'Bitácoras Anteriores'!$ET$277)+SUMIF('Bitácoras Anteriores'!$FC$324,FC165,'Bitácoras Anteriores'!$ET$330)</f>
        <v>0</v>
      </c>
      <c r="FB173" s="719"/>
      <c r="FC173" s="719"/>
      <c r="FD173" s="812"/>
      <c r="FE173" s="630"/>
      <c r="FF173" s="799" t="str">
        <f>'Resumen Anual'!$O$18</f>
        <v>DÍA</v>
      </c>
      <c r="FG173" s="713"/>
      <c r="FH173" s="713"/>
      <c r="FI173" s="713"/>
      <c r="FJ173" s="713" t="e">
        <f>SUMIF('Resumen Anual'!$L$6,FC165,'Resumen Anual'!$T$18)+SUMIF('Resumen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Anual'!#REF!)+SUMIF(#REF!,FC165,#REF!)+SUMIF(#REF!,FC165,#REF!)+SUMIF(#REF!,FC165,#REF!)+SUMIF(#REF!,FC165,#REF!)+SUMIF(#REF!,FC165,#REF!)+SUMIF(#REF!,FC165,#REF!)+SUMIF(#REF!,FC165,#REF!)+SUMIF(#REF!,FC165,#REF!)</f>
        <v>#REF!</v>
      </c>
      <c r="FK173" s="816">
        <f>SUMIF('Resumen Anual'!$FE$622,FC165,'Resumen Anual'!$FM$634)+SUMIF('Resumen Anual'!$DH$622,FC165,'Resumen Anual'!$DP$634)+SUMIF('Resumen Anual'!$BI$622,FC165,'Resumen Anual'!$BQ$634)+SUMIF('Resumen Anual'!$L$622,FC165,'Resumen Anual'!$T$634)+SUMIF('Resumen Anual'!$FE$566,FC165,'Resumen Anual'!$FM$578)+SUMIF('Resumen Anual'!$DH$566,FC165,'Resumen Anual'!$DP$578)+SUMIF('Resumen Anual'!$BI$566,FC165,'Resumen Anual'!$BQ$578)+SUMIF('Resumen Anual'!$L$566,FC165,'Resumen Anual'!$T$578)+SUMIF('Resumen Anual'!$FE$510,FC165,'Resumen Anual'!$FM$522)+SUMIF('Resumen Anual'!$DH$510,FC165,'Resumen Anual'!$DP$522)+SUMIF('Resumen Anual'!$BI$510,FC165,'Resumen Anual'!$BQ$522)+SUMIF('Resumen Anual'!$L$510,FC165,'Resumen Anual'!$T$522)+SUMIF('Resumen Anual'!$FE$454,FC165,'Resumen Anual'!$FM$466)+SUMIF('Resumen Anual'!$DH$454,FC165,'Resumen Anual'!$DP$466)+SUMIF('Resumen Anual'!$BI$454,FC165,'Resumen Anual'!$BQ$466)+SUMIF('Resumen Anual'!$L$454,FC165,'Resumen Anual'!$T$466)+SUMIF('Resumen Anual'!$FE$398,FC165,'Resumen Anual'!$FM$410)+SUMIF('Resumen Anual'!$DH$398,FC165,'Resumen Anual'!$DP$410)+SUMIF('Resumen Anual'!$BI$398,FC165,'Resumen Anual'!$BQ$410)+SUMIF('Resumen Anual'!$L$398,FC165,'Resumen Anual'!$T$410)+SUMIF('Resumen Anual'!$FE$342,FC165,'Resumen Anual'!$FM$354)+SUMIF('Resumen Anual'!$DH$342,FC165,'Resumen Anual'!$DP$354)+SUMIF('Resumen Anual'!$BI$342,FC165,'Resumen Anual'!$BQ$354)+SUMIF('Resumen Anual'!$L$342,FC165,'Resumen Anual'!$T$354)+SUMIF('Resumen Anual'!$FE$286,FC165,'Resumen Anual'!$FM$298)+SUMIF('Resumen Anual'!$DH$286,FC165,'Resumen Anual'!$DP$298)+SUMIF('Resumen Anual'!$BI$286,FC165,'Resumen Anual'!$BQ$298)+SUMIF('Resumen Anual'!$L$286,FC165,'Resumen Anual'!$T$298)+SUMIF('Resumen Anual'!$FE$230,FC165,'Resumen Anual'!$FM$242)+SUMIF('Resumen Anual'!$DH$230,FC165,'Resumen Anual'!$DP$242)+SUMIF('Resumen Anual'!$BI$230,FC165,'Resumen Anual'!$BQ$242)+SUMIF('Resumen Anual'!$L$230,FC165,'Resumen Anual'!$T$242)+SUMIF('Resumen Anual'!$FE$174,FC165,'Resumen Anual'!$FM$186)+SUMIF('Resumen Anual'!$DH$174,FC165,'Resumen Anual'!$DP$186)+SUMIF('Resumen Anual'!$BI$174,FC165,'Resumen Anual'!$BQ$186)+SUMIF('Resumen Anual'!$L$174,FC165,'Resumen Anual'!$T$186)+SUMIF('Resumen Anual'!$FE$118,FC165,'Resumen Anual'!$FM$130)+SUMIF('Resumen Anual'!$DH$118,FC165,'Resumen Anual'!$DP$130)+SUMIF('Resumen Anual'!$BI$118,FC165,'Resumen Anual'!$BQ$130)+SUMIF('Resumen Anual'!$L$118,FC165,'Resumen Anual'!$T$130)+SUMIF('Resumen Anual'!$FE$62,FC165,'Resumen Anual'!$FM$74)+SUMIF('Resumen Anual'!$DH$62,FC165,'Resumen Anual'!$DP$74)+SUMIF('Resumen Anual'!$BI$62,FC165,'Resumen Anual'!$BQ$74)+SUMIF('Resumen Anual'!$L$62,FC165,'Resumen Anual'!$T$74)+SUMIF('Resumen Anual'!$FE$6,FC165,'Resumen Anual'!$FM$18)+SUMIF('Resumen Anual'!$DH$6,FC165,'Resumen Anual'!$DP$18)+SUMIF('Resumen Anual'!$BI$6,FC165,'Resumen Anual'!$BQ$18)+SUMIF('Resumen Anual'!$L$6,FC165,'Resumen Anual'!$T$18)+SUMIF('Bitácoras Anteriores'!$K$6,FC165,'Bitácoras Anteriores'!$S$14)+SUMIF('Bitácoras Anteriores'!$K$59,$K$6,'Bitácoras Anteriores'!$S$67)+SUMIF('Bitácoras Anteriores'!$K$112,FC165,'Bitácoras Anteriores'!$S$120)+SUMIF('Bitácoras Anteriores'!$K$165,FC165,'Bitácoras Anteriores'!$S$173)+SUMIF('Bitácoras Anteriores'!$K$218,FC165,'Bitácoras Anteriores'!$S$226)+SUMIF('Bitácoras Anteriores'!$K$271,FC165,'Bitácoras Anteriores'!$S$279)+SUMIF('Bitácoras Anteriores'!$K$324,FC165,'Bitácoras Anteriores'!$S$332)+SUMIF('Bitácoras Anteriores'!$BH$6,FC165,'Bitácoras Anteriores'!$BP$14)+SUMIF('Bitácoras Anteriores'!$BH$59,$K$6,'Bitácoras Anteriores'!$BP$67)+SUMIF('Bitácoras Anteriores'!$BH$112,FC165,'Bitácoras Anteriores'!$BP$120)+SUMIF('Bitácoras Anteriores'!$BH$165,FC165,'Bitácoras Anteriores'!$BP$173)+SUMIF('Bitácoras Anteriores'!$BH$218,FC165,'Bitácoras Anteriores'!$BP$226)+SUMIF('Bitácoras Anteriores'!$BH$271,FC165,'Bitácoras Anteriores'!$BP$279)+SUMIF('Bitácoras Anteriores'!$BH$324,FC165,'Bitácoras Anteriores'!$BP$332)+SUMIF('Bitácoras Anteriores'!$DF$6,FC165,'Bitácoras Anteriores'!$DN$14)+SUMIF('Bitácoras Anteriores'!$DF$59,$K$6,'Bitácoras Anteriores'!$DN$67)+SUMIF('Bitácoras Anteriores'!$DF$112,FC165,'Bitácoras Anteriores'!$DN$120)+SUMIF('Bitácoras Anteriores'!$DF$165,FC165,'Bitácoras Anteriores'!$DN$173)+SUMIF('Bitácoras Anteriores'!$DF$218,FC165,'Bitácoras Anteriores'!$DN$226)+SUMIF('Bitácoras Anteriores'!$DF$271,FC165,'Bitácoras Anteriores'!$DN$279)+SUMIF('Bitácoras Anteriores'!$DF$324,FC165,'Bitácoras Anteriores'!$DN$332)+SUMIF('Bitácoras Anteriores'!$FC$6,FC165,'Bitácoras Anteriores'!$FK$14)+SUMIF('Bitácoras Anteriores'!$FC$59,$K$6,'Bitácoras Anteriores'!$FK$67)+SUMIF('Bitácoras Anteriores'!$FC$112,FC165,'Bitácoras Anteriores'!$FK$120)+SUMIF('Bitácoras Anteriores'!$FC$165,FC165,'Bitácoras Anteriores'!$FK$173)+SUMIF('Bitácoras Anteriores'!$FC$218,FC165,'Bitácoras Anteriores'!$FK$226)+SUMIF('Bitácoras Anteriores'!$FC$271,FC165,'Bitácoras Anteriores'!$FK$279)+SUMIF('Bitácoras Anteriores'!$FC$324,FC165,'Bitácoras Anteriores'!$FK$332)</f>
        <v>0</v>
      </c>
      <c r="FL173" s="816"/>
      <c r="FM173" s="816"/>
      <c r="FN173" s="816"/>
      <c r="FO173" s="816"/>
      <c r="FP173" s="816"/>
      <c r="FQ173" s="15"/>
      <c r="FR173" s="771">
        <f>IF(FR171=0," ",FR171+1)</f>
        <v>2023</v>
      </c>
      <c r="FS173" s="772"/>
      <c r="FT173" s="772"/>
      <c r="FU173" s="772"/>
      <c r="FV173" s="772"/>
      <c r="FW173" s="1214">
        <f>SUMIFS('Resumen Anual'!$AF$54,FR173,'Resumen Anual'!$V$9,FC165,'Resumen Anual'!$L$6)+SUMIFS('Resumen Anual'!$AF$112,FR173,'Resumen Anual'!$V$9,FC165,'Resumen Anual'!$L$64)+SUMIFS('Resumen Anual'!$AF$170,FR173,'Resumen Anual'!$V$9,FC165,'Resumen Anual'!$L$122)+SUMIFS('Resumen Anual'!$AF$228,FR173,'Resumen Anual'!$V$9,FC165,'Resumen Anual'!$L$180)+SUMIFS('Resumen Anual'!$AF$286,FR173,'Resumen Anual'!$V$9,FC165,'Resumen Anual'!$L$238)+SUMIFS('Resumen Anual'!$AF$344,FR173,'Resumen Anual'!$V$9,FC165,'Resumen Anual'!$L$296)+SUMIFS('Resumen Anual'!$AF$402,FR173,'Resumen Anual'!$V$9,FC165,'Resumen Anual'!$L$354)+SUMIFS('Resumen Anual'!$AF$460,FR173,'Resumen Anual'!$V$9,FC165,'Resumen Anual'!$L$412)+SUMIFS('Resumen Anual'!$AF$518,FR173,'Resumen Anual'!$V$9,FC165,'Resumen Anual'!$L$470)+SUMIFS('Resumen Anual'!$AF$576,FR173,'Resumen Anual'!$V$9,FC165,'Resumen Anual'!$L$528)+SUMIFS('Resumen Anual'!$AF$634,FR173,'Resumen Anual'!$V$9,FC165,'Resumen Anual'!$L$586)+SUMIFS('Resumen Anual'!$AF$692,FR173,'Resumen Anual'!$V$9,FC165,'Resumen Anual'!$L$644)+SUMIFS('Resumen Anual'!$CC$54,FR173,'Resumen Anual'!$V$9,FC165,'Resumen Anual'!$BI$6)+SUMIFS('Resumen Anual'!$CC$112,FR173,'Resumen Anual'!$V$9,FC165,'Resumen Anual'!$BI$64)+SUMIFS('Resumen Anual'!$CC$170,FR173,'Resumen Anual'!$V$9,FC165,'Resumen Anual'!$BI$122)+SUMIFS('Resumen Anual'!$CC$228,FR173,'Resumen Anual'!$V$9,FC165,'Resumen Anual'!$BI$180)+SUMIFS('Resumen Anual'!$CC$286,FR173,'Resumen Anual'!$V$9,FC165,'Resumen Anual'!$BI$238)+SUMIFS('Resumen Anual'!$CC$344,FR173,'Resumen Anual'!$V$9,FC165,'Resumen Anual'!$BI$296)+SUMIFS('Resumen Anual'!$CC$402,FR173,'Resumen Anual'!$V$9,FC165,'Resumen Anual'!$BI$354)+SUMIFS('Resumen Anual'!$CC$460,FR173,'Resumen Anual'!$V$9,FC165,'Resumen Anual'!$BI$412)+SUMIFS('Resumen Anual'!$CC$518,FR173,'Resumen Anual'!$V$9,FC165,'Resumen Anual'!$BI$470)+SUMIFS('Resumen Anual'!$CC$576,FR173,'Resumen Anual'!$V$9,FC165,'Resumen Anual'!$BI$528)+SUMIFS('Resumen Anual'!$CC$634,FR173,'Resumen Anual'!$V$9,FC165,'Resumen Anual'!$BI$586)+SUMIFS('Resumen Anual'!$CC$692,FR173,'Resumen Anual'!$V$9,FC165,'Resumen Anual'!$BI$644)+SUMIFS('Resumen Anual'!$EB$54,FR173,'Resumen Anual'!$V$9,FC165,'Resumen Anual'!$DH$6)+SUMIFS('Resumen Anual'!$EB$112,FR173,'Resumen Anual'!$V$9,FC165,'Resumen Anual'!$DH$64)+SUMIFS('Resumen Anual'!$EB$170,FR173,'Resumen Anual'!$V$9,FC165,'Resumen Anual'!$DH$122)+SUMIFS('Resumen Anual'!$EB$228,FR173,'Resumen Anual'!$V$9,FC165,'Resumen Anual'!$DH$180)+SUMIFS('Resumen Anual'!$EB$286,FR173,'Resumen Anual'!$V$9,FC165,'Resumen Anual'!$DH$238)+SUMIFS('Resumen Anual'!$EB$344,FR173,'Resumen Anual'!$V$9,FC165,'Resumen Anual'!$DH$296)+SUMIFS('Resumen Anual'!$EB$402,FR173,'Resumen Anual'!$V$9,FC165,'Resumen Anual'!$DH$354)+SUMIFS('Resumen Anual'!$EB$460,FR173,'Resumen Anual'!$V$9,FC165,'Resumen Anual'!$DH$412)+SUMIFS('Resumen Anual'!$EB$518,FR173,'Resumen Anual'!$V$9,FC165,'Resumen Anual'!$DH$470)+SUMIFS('Resumen Anual'!$EB$576,FR173,'Resumen Anual'!$V$9,FC165,'Resumen Anual'!$DH$528)+SUMIFS('Resumen Anual'!$EB$634,FR173,'Resumen Anual'!$V$9,FC165,'Resumen Anual'!$DH$586)+SUMIFS('Resumen Anual'!$EB$692,FR173,'Resumen Anual'!$V$9,FC165,'Resumen Anual'!$DH$644)+SUMIFS('Resumen Anual'!$FY$54,FR173,'Resumen Anual'!$V$9,FC165,'Resumen Anual'!$FE$6)+SUMIFS('Resumen Anual'!$FY$112,FR173,'Resumen Anual'!$V$9,FC165,'Resumen Anual'!$FE$64)+SUMIFS('Resumen Anual'!$FY$170,FR173,'Resumen Anual'!$V$9,FC165,'Resumen Anual'!$FE$122)+SUMIFS('Resumen Anual'!$FY$228,FR173,'Resumen Anual'!$V$9,FC165,'Resumen Anual'!$FE$180)+SUMIFS('Resumen Anual'!$FY$286,FR173,'Resumen Anual'!$V$9,FC165,'Resumen Anual'!$FE$238)+SUMIFS('Resumen Anual'!$FY$344,FR173,'Resumen Anual'!$V$9,FC165,'Resumen Anual'!$FE$296)+SUMIFS('Resumen Anual'!$FY$402,FR173,'Resumen Anual'!$V$9,FC165,'Resumen Anual'!$FE$354)+SUMIFS('Resumen Anual'!$FY$460,FR173,'Resumen Anual'!$V$9,FC165,'Resumen Anual'!$FE$412)+SUMIFS('Resumen Anual'!$FY$518,FR173,'Resumen Anual'!$V$9,FC165,'Resumen Anual'!$FE$470)+SUMIFS('Resumen Anual'!$FY$576,FR173,'Resumen Anual'!$V$9,FC165,'Resumen Anual'!$FE$528)+SUMIFS('Resumen Anual'!$FY$634,FR173,'Resumen Anual'!$V$9,FC165,'Resumen Anual'!$FE$586)+SUMIFS('Resumen Anual'!$FY$692,FR173,'Resumen Anual'!$V$9,FC165,'Resumen Anual'!$FE$644)</f>
        <v>0</v>
      </c>
      <c r="FX173" s="770"/>
      <c r="FY173" s="770"/>
      <c r="FZ173" s="770"/>
      <c r="GA173" s="770">
        <f>SUMIFS('Resumen Anual'!$AJ$54,FR173,'Resumen Anual'!$V$9,FC165,'Resumen Anual'!$L$6)+SUMIFS('Resumen Anual'!$AJ$112,FR173,'Resumen Anual'!$V$9,FC165,'Resumen Anual'!$L$64)+SUMIFS('Resumen Anual'!$AJ$170,FR173,'Resumen Anual'!$V$9,FC165,'Resumen Anual'!$L$122)+SUMIFS('Resumen Anual'!$AJ$228,FR173,'Resumen Anual'!$V$9,FC165,'Resumen Anual'!$L$180)+SUMIFS('Resumen Anual'!$AJ$286,FR173,'Resumen Anual'!$V$9,FC165,'Resumen Anual'!$L$238)+SUMIFS('Resumen Anual'!$AJ$344,FR173,'Resumen Anual'!$V$9,FC165,'Resumen Anual'!$L$296)+SUMIFS('Resumen Anual'!$AJ$402,FR173,'Resumen Anual'!$V$9,FC165,'Resumen Anual'!$L$354)+SUMIFS('Resumen Anual'!$AJ$460,FR173,'Resumen Anual'!$V$9,FC165,'Resumen Anual'!$L$412)+SUMIFS('Resumen Anual'!$AJ$518,FR173,'Resumen Anual'!$V$9,FC165,'Resumen Anual'!$L$470)+SUMIFS('Resumen Anual'!$AJ$576,FR173,'Resumen Anual'!$V$9,FC165,'Resumen Anual'!$L$528)+SUMIFS('Resumen Anual'!$AJ$634,FR173,'Resumen Anual'!$V$9,FC165,'Resumen Anual'!$L$586)+SUMIFS('Resumen Anual'!$AJ$692,FR173,'Resumen Anual'!$V$9,FC165,'Resumen Anual'!$L$644)+SUMIFS('Resumen Anual'!$CG$54,FR173,'Resumen Anual'!$V$9,FC165,'Resumen Anual'!$BI$6)+SUMIFS('Resumen Anual'!$CG$112,FR173,'Resumen Anual'!$V$9,FC165,'Resumen Anual'!$BI$64)+SUMIFS('Resumen Anual'!$CG$170,FR173,'Resumen Anual'!$V$9,FC165,'Resumen Anual'!$BI$122)+SUMIFS('Resumen Anual'!$CG$228,FR173,'Resumen Anual'!$V$9,FC165,'Resumen Anual'!$BI$180)+SUMIFS('Resumen Anual'!$CG$286,FR173,'Resumen Anual'!$V$9,FC165,'Resumen Anual'!$BI$238)+SUMIFS('Resumen Anual'!$CG$344,FR173,'Resumen Anual'!$V$9,FC165,'Resumen Anual'!$BI$296)+SUMIFS('Resumen Anual'!$CG$402,FR173,'Resumen Anual'!$V$9,FC165,'Resumen Anual'!$BI$354)+SUMIFS('Resumen Anual'!$CG$460,FR173,'Resumen Anual'!$V$9,FC165,'Resumen Anual'!$BI$412)+SUMIFS('Resumen Anual'!$CG$518,FR173,'Resumen Anual'!$V$9,FC165,'Resumen Anual'!$BI$470)+SUMIFS('Resumen Anual'!$CG$576,FR173,'Resumen Anual'!$V$9,FC165,'Resumen Anual'!$BI$528)+SUMIFS('Resumen Anual'!$CG$634,FR173,'Resumen Anual'!$V$9,FC165,'Resumen Anual'!$BI$586)+SUMIFS('Resumen Anual'!$CG$692,FR173,'Resumen Anual'!$V$9,FC165,'Resumen Anual'!$BI$644)+SUMIFS('Resumen Anual'!$EF$54,FR173,'Resumen Anual'!$V$9,FC165,'Resumen Anual'!$DH$6)+SUMIFS('Resumen Anual'!$EF$112,FR173,'Resumen Anual'!$V$9,FC165,'Resumen Anual'!$DH$64)+SUMIFS('Resumen Anual'!$EF$170,FR173,'Resumen Anual'!$V$9,FC165,'Resumen Anual'!$DH$122)+SUMIFS('Resumen Anual'!$EF$228,FR173,'Resumen Anual'!$V$9,FC165,'Resumen Anual'!$DH$180)+SUMIFS('Resumen Anual'!$EF$286,FR173,'Resumen Anual'!$V$9,FC165,'Resumen Anual'!$DH$238)+SUMIFS('Resumen Anual'!$EF$344,FR173,'Resumen Anual'!$V$9,FC165,'Resumen Anual'!$DH$296)+SUMIFS('Resumen Anual'!$EF$402,FR173,'Resumen Anual'!$V$9,FC165,'Resumen Anual'!$DH$354)+SUMIFS('Resumen Anual'!$EF$460,FR173,'Resumen Anual'!$V$9,FC165,'Resumen Anual'!$DH$412)+SUMIFS('Resumen Anual'!$EF$518,FR173,'Resumen Anual'!$V$9,FC165,'Resumen Anual'!$DH$470)+SUMIFS('Resumen Anual'!$EF$576,FR173,'Resumen Anual'!$V$9,FC165,'Resumen Anual'!$DH$528)+SUMIFS('Resumen Anual'!$EF$634,FR173,'Resumen Anual'!$V$9,FC165,'Resumen Anual'!$DH$586)+SUMIFS('Resumen Anual'!$EF$692,FR173,'Resumen Anual'!$V$9,FC165,'Resumen Anual'!$DH$644)+SUMIFS('Resumen Anual'!$GC$54,FR173,'Resumen Anual'!$V$9,FC165,'Resumen Anual'!$FE$6)+SUMIFS('Resumen Anual'!$GC$112,FR173,'Resumen Anual'!$V$9,FC165,'Resumen Anual'!$FE$64)+SUMIFS('Resumen Anual'!$GC$170,FR173,'Resumen Anual'!$V$9,FC165,'Resumen Anual'!$FE$122)+SUMIFS('Resumen Anual'!$GC$228,FR173,'Resumen Anual'!$V$9,FC165,'Resumen Anual'!$FE$180)+SUMIFS('Resumen Anual'!$GC$286,FR173,'Resumen Anual'!$V$9,FC165,'Resumen Anual'!$FE$238)+SUMIFS('Resumen Anual'!$GC$344,FR173,'Resumen Anual'!$V$9,FC165,'Resumen Anual'!$FE$296)+SUMIFS('Resumen Anual'!$GC$402,FR173,'Resumen Anual'!$V$9,FC165,'Resumen Anual'!$FE$354)+SUMIFS('Resumen Anual'!$GC$460,FR173,'Resumen Anual'!$V$9,FC165,'Resumen Anual'!$FE$412)+SUMIFS('Resumen Anual'!$GC$518,FR173,'Resumen Anual'!$V$9,FC165,'Resumen Anual'!$FE$470)+SUMIFS('Resumen Anual'!$GC$576,FR173,'Resumen Anual'!$V$9,FC165,'Resumen Anual'!$FE$528)+SUMIFS('Resumen Anual'!$GC$634,FR173,'Resumen Anual'!$V$9,FC165,'Resumen Anual'!$FE$586)+SUMIFS('Resumen Anual'!$GC$692,FR173,'Resumen Anual'!$V$9,FC165,'Resumen Anual'!$FE$644)</f>
        <v>0</v>
      </c>
      <c r="GB173" s="770"/>
      <c r="GC173" s="770"/>
      <c r="GD173" s="770"/>
      <c r="GE173" s="770">
        <f>SUMIFS('Resumen Anual'!$AN$54,FR173,'Resumen Anual'!$V$9,FC165,'Resumen Anual'!$L$6)+SUMIFS('Resumen Anual'!$AN$112,FR173,'Resumen Anual'!$V$9,FC165,'Resumen Anual'!$L$64)+SUMIFS('Resumen Anual'!$AN$170,FR173,'Resumen Anual'!$V$9,FC165,'Resumen Anual'!$L$122)+SUMIFS('Resumen Anual'!$AN$228,FR173,'Resumen Anual'!$V$9,FC165,'Resumen Anual'!$L$180)+SUMIFS('Resumen Anual'!$AN$286,FR173,'Resumen Anual'!$V$9,FC165,'Resumen Anual'!$L$238)+SUMIFS('Resumen Anual'!$AN$344,FR173,'Resumen Anual'!$V$9,FC165,'Resumen Anual'!$L$296)+SUMIFS('Resumen Anual'!$AN$402,FR173,'Resumen Anual'!$V$9,FC165,'Resumen Anual'!$L$354)+SUMIFS('Resumen Anual'!$AN$460,FR173,'Resumen Anual'!$V$9,FC165,'Resumen Anual'!$L$412)+SUMIFS('Resumen Anual'!$AN$518,FR173,'Resumen Anual'!$V$9,FC165,'Resumen Anual'!$L$470)+SUMIFS('Resumen Anual'!$AN$576,FR173,'Resumen Anual'!$V$9,FC165,'Resumen Anual'!$L$528)+SUMIFS('Resumen Anual'!$AN$634,FR173,'Resumen Anual'!$V$9,FC165,'Resumen Anual'!$L$586)+SUMIFS('Resumen Anual'!$AN$692,FR173,'Resumen Anual'!$V$9,FC165,'Resumen Anual'!$L$644)+SUMIFS('Resumen Anual'!$CK$54,FR173,'Resumen Anual'!$V$9,FC165,'Resumen Anual'!$BI$6)+SUMIFS('Resumen Anual'!$CK$112,FR173,'Resumen Anual'!$V$9,FC165,'Resumen Anual'!$BI$64)+SUMIFS('Resumen Anual'!$CK$170,FR173,'Resumen Anual'!$V$9,FC165,'Resumen Anual'!$BI$122)+SUMIFS('Resumen Anual'!$CK$228,FR173,'Resumen Anual'!$V$9,FC165,'Resumen Anual'!$BI$180)+SUMIFS('Resumen Anual'!$CK$286,FR173,'Resumen Anual'!$V$9,FC165,'Resumen Anual'!$BI$238)+SUMIFS('Resumen Anual'!$CK$344,FR173,'Resumen Anual'!$V$9,FC165,'Resumen Anual'!$BI$296)+SUMIFS('Resumen Anual'!$CK$402,FR173,'Resumen Anual'!$V$9,FC165,'Resumen Anual'!$BI$354)+SUMIFS('Resumen Anual'!$CK$460,FR173,'Resumen Anual'!$V$9,FC165,'Resumen Anual'!$BI$412)+SUMIFS('Resumen Anual'!$CK$518,FR173,'Resumen Anual'!$V$9,FC165,'Resumen Anual'!$BI$470)+SUMIFS('Resumen Anual'!$CK$576,FR173,'Resumen Anual'!$V$9,FC165,'Resumen Anual'!$BI$528)+SUMIFS('Resumen Anual'!$CK$634,FR173,'Resumen Anual'!$V$9,FC165,'Resumen Anual'!$BI$586)+SUMIFS('Resumen Anual'!$CK$692,FR173,'Resumen Anual'!$V$9,FC165,'Resumen Anual'!$BI$644)+SUMIFS('Resumen Anual'!$EJ$54,FR173,'Resumen Anual'!$V$9,FC165,'Resumen Anual'!$DH$6)+SUMIFS('Resumen Anual'!$EJ$112,FR173,'Resumen Anual'!$V$9,FC165,'Resumen Anual'!$DH$64)+SUMIFS('Resumen Anual'!$EJ$170,FR173,'Resumen Anual'!$V$9,FC165,'Resumen Anual'!$DH$122)+SUMIFS('Resumen Anual'!$EJ$228,FR173,'Resumen Anual'!$V$9,FC165,'Resumen Anual'!$DH$180)+SUMIFS('Resumen Anual'!$EJ$286,FR173,'Resumen Anual'!$V$9,FC165,'Resumen Anual'!$DH$238)+SUMIFS('Resumen Anual'!$EJ$344,FR173,'Resumen Anual'!$V$9,FC165,'Resumen Anual'!$DH$296)+SUMIFS('Resumen Anual'!$EJ$402,FR173,'Resumen Anual'!$V$9,FC165,'Resumen Anual'!$DH$354)+SUMIFS('Resumen Anual'!$EJ$460,FR173,'Resumen Anual'!$V$9,FC165,'Resumen Anual'!$DH$412)+SUMIFS('Resumen Anual'!$EJ$518,FR173,'Resumen Anual'!$V$9,FC165,'Resumen Anual'!$DH$470)+SUMIFS('Resumen Anual'!$EJ$576,FR173,'Resumen Anual'!$V$9,FC165,'Resumen Anual'!$DH$528)+SUMIFS('Resumen Anual'!$EJ$634,FR173,'Resumen Anual'!$V$9,FC165,'Resumen Anual'!$DH$586)+SUMIFS('Resumen Anual'!$EJ$692,FR173,'Resumen Anual'!$V$9,FC165,'Resumen Anual'!$DH$644)+SUMIFS('Resumen Anual'!$GG$54,FR173,'Resumen Anual'!$V$9,FC165,'Resumen Anual'!$FE$6)+SUMIFS('Resumen Anual'!$GG$112,FR173,'Resumen Anual'!$V$9,FC165,'Resumen Anual'!$FE$64)+SUMIFS('Resumen Anual'!$GG$170,FR173,'Resumen Anual'!$V$9,FC165,'Resumen Anual'!$FE$122)+SUMIFS('Resumen Anual'!$GG$228,FR173,'Resumen Anual'!$V$9,FC165,'Resumen Anual'!$FE$180)+SUMIFS('Resumen Anual'!$GG$286,FR173,'Resumen Anual'!$V$9,FC165,'Resumen Anual'!$FE$238)+SUMIFS('Resumen Anual'!$GG$344,FR173,'Resumen Anual'!$V$9,FC165,'Resumen Anual'!$FE$296)+SUMIFS('Resumen Anual'!$GG$402,FR173,'Resumen Anual'!$V$9,FC165,'Resumen Anual'!$FE$354)+SUMIFS('Resumen Anual'!$GG$460,FR173,'Resumen Anual'!$V$9,FC165,'Resumen Anual'!$FE$412)+SUMIFS('Resumen Anual'!$GG$518,FR173,'Resumen Anual'!$V$9,FC165,'Resumen Anual'!$FE$470)+SUMIFS('Resumen Anual'!$GG$576,FR173,'Resumen Anual'!$V$9,FC165,'Resumen Anual'!$FE$528)+SUMIFS('Resumen Anual'!$GG$634,FR173,'Resumen Anual'!$V$9,FC165,'Resumen Anual'!$FE$586)+SUMIFS('Resumen Anual'!$GG$692,FR173,'Resumen Anual'!$V$9,FC165,'Resumen Anual'!$FE$644)</f>
        <v>0</v>
      </c>
      <c r="GF173" s="770"/>
      <c r="GG173" s="770"/>
      <c r="GH173" s="770"/>
      <c r="GI173" s="756">
        <f>SUMIFS('Resumen Anual'!$AR$54,FR173,'Resumen Anual'!$V$9,FC165,'Resumen Anual'!$L$6)+SUMIFS('Resumen Anual'!$AR$112,FR173,'Resumen Anual'!$V$9,FC165,'Resumen Anual'!$L$64)+SUMIFS('Resumen Anual'!$AR$170,FR173,'Resumen Anual'!$V$9,FC165,'Resumen Anual'!$L$122)+SUMIFS('Resumen Anual'!$AR$228,FR173,'Resumen Anual'!$V$9,FC165,'Resumen Anual'!$L$180)+SUMIFS('Resumen Anual'!$AR$286,FR173,'Resumen Anual'!$V$9,FC165,'Resumen Anual'!$L$238)+SUMIFS('Resumen Anual'!$AR$344,FR173,'Resumen Anual'!$V$9,FC165,'Resumen Anual'!$L$296)+SUMIFS('Resumen Anual'!$AR$402,FR173,'Resumen Anual'!$V$9,FC165,'Resumen Anual'!$L$354)+SUMIFS('Resumen Anual'!$AR$460,FR173,'Resumen Anual'!$V$9,FC165,'Resumen Anual'!$L$412)+SUMIFS('Resumen Anual'!$AR$518,FR173,'Resumen Anual'!$V$9,FC165,'Resumen Anual'!$L$470)+SUMIFS('Resumen Anual'!$AR$576,FR173,'Resumen Anual'!$V$9,FC165,'Resumen Anual'!$L$528)+SUMIFS('Resumen Anual'!$AR$634,FR173,'Resumen Anual'!$V$9,FC165,'Resumen Anual'!$L$586)+SUMIFS('Resumen Anual'!$AR$692,FR173,'Resumen Anual'!$V$9,FC165,'Resumen Anual'!$L$644)+SUMIFS('Resumen Anual'!$CO$54,FR173,'Resumen Anual'!$V$9,FC165,'Resumen Anual'!$BI$6)+SUMIFS('Resumen Anual'!$CO$112,FR173,'Resumen Anual'!$V$9,FC165,'Resumen Anual'!$BI$64)+SUMIFS('Resumen Anual'!$CO$170,FR173,'Resumen Anual'!$V$9,FC165,'Resumen Anual'!$BI$122)+SUMIFS('Resumen Anual'!$CO$228,FR173,'Resumen Anual'!$V$9,FC165,'Resumen Anual'!$BI$180)+SUMIFS('Resumen Anual'!$CO$286,FR173,'Resumen Anual'!$V$9,FC165,'Resumen Anual'!$BI$238)+SUMIFS('Resumen Anual'!$CO$344,FR173,'Resumen Anual'!$V$9,FC165,'Resumen Anual'!$BI$296)+SUMIFS('Resumen Anual'!$CO$402,FR173,'Resumen Anual'!$V$9,FC165,'Resumen Anual'!$BI$354)+SUMIFS('Resumen Anual'!$CO$460,FR173,'Resumen Anual'!$V$9,FC165,'Resumen Anual'!$BI$412)+SUMIFS('Resumen Anual'!$CO$518,FR173,'Resumen Anual'!$V$9,FC165,'Resumen Anual'!$BI$470)+SUMIFS('Resumen Anual'!$CO$576,FR173,'Resumen Anual'!$V$9,FC165,'Resumen Anual'!$BI$528)+SUMIFS('Resumen Anual'!$CO$634,FR173,'Resumen Anual'!$V$9,FC165,'Resumen Anual'!$BI$586)+SUMIFS('Resumen Anual'!$CO$692,FR173,'Resumen Anual'!$V$9,FC165,'Resumen Anual'!$BI$644)+SUMIFS('Resumen Anual'!$EN$54,FR173,'Resumen Anual'!$V$9,FC165,'Resumen Anual'!$DH$6)+SUMIFS('Resumen Anual'!$EN$112,FR173,'Resumen Anual'!$V$9,FC165,'Resumen Anual'!$DH$64)+SUMIFS('Resumen Anual'!$EN$170,FR173,'Resumen Anual'!$V$9,FC165,'Resumen Anual'!$DH$122)+SUMIFS('Resumen Anual'!$EN$228,FR173,'Resumen Anual'!$V$9,FC165,'Resumen Anual'!$DH$180)+SUMIFS('Resumen Anual'!$EN$286,FR173,'Resumen Anual'!$V$9,FC165,'Resumen Anual'!$DH$238)+SUMIFS('Resumen Anual'!$EN$344,FR173,'Resumen Anual'!$V$9,FC165,'Resumen Anual'!$DH$296)+SUMIFS('Resumen Anual'!$EN$402,FR173,'Resumen Anual'!$V$9,FC165,'Resumen Anual'!$DH$354)+SUMIFS('Resumen Anual'!$EN$460,FR173,'Resumen Anual'!$V$9,FC165,'Resumen Anual'!$DH$412)+SUMIFS('Resumen Anual'!$EN$518,FR173,'Resumen Anual'!$V$9,FC165,'Resumen Anual'!$DH$470)+SUMIFS('Resumen Anual'!$EN$576,FR173,'Resumen Anual'!$V$9,FC165,'Resumen Anual'!$DH$528)+SUMIFS('Resumen Anual'!$EN$634,FR173,'Resumen Anual'!$V$9,FC165,'Resumen Anual'!$DH$586)+SUMIFS('Resumen Anual'!$EN$692,FR173,'Resumen Anual'!$V$9,FC165,'Resumen Anual'!$DH$644)+SUMIFS('Resumen Anual'!$GK$54,FR173,'Resumen Anual'!$V$9,FC165,'Resumen Anual'!$FE$6)+SUMIFS('Resumen Anual'!$GK$112,FR173,'Resumen Anual'!$V$9,FC165,'Resumen Anual'!$FE$64)+SUMIFS('Resumen Anual'!$GK$170,FR173,'Resumen Anual'!$V$9,FC165,'Resumen Anual'!$FE$122)+SUMIFS('Resumen Anual'!$GK$228,FR173,'Resumen Anual'!$V$9,FC165,'Resumen Anual'!$FE$180)+SUMIFS('Resumen Anual'!$GK$286,FR173,'Resumen Anual'!$V$9,FC165,'Resumen Anual'!$FE$238)+SUMIFS('Resumen Anual'!$GK$344,FR173,'Resumen Anual'!$V$9,FC165,'Resumen Anual'!$FE$296)+SUMIFS('Resumen Anual'!$GK$402,FR173,'Resumen Anual'!$V$9,FC165,'Resumen Anual'!$FE$354)+SUMIFS('Resumen Anual'!$GK$460,FR173,'Resumen Anual'!$V$9,FC165,'Resumen Anual'!$FE$412)+SUMIFS('Resumen Anual'!$GK$518,FR173,'Resumen Anual'!$V$9,FC165,'Resumen Anual'!$FE$470)+SUMIFS('Resumen Anual'!$GK$576,FR173,'Resumen Anual'!$V$9,FC165,'Resumen Anual'!$FE$528)+SUMIFS('Resumen Anual'!$GK$634,FR173,'Resumen Anual'!$V$9,FC165,'Resumen Anual'!$FE$586)+SUMIFS('Resumen Anual'!$GK$692,FR173,'Resumen Anual'!$V$9,FC165,'Resumen Anual'!$FE$644)</f>
        <v>0</v>
      </c>
      <c r="GJ173" s="756"/>
      <c r="GK173" s="756"/>
      <c r="GL173" s="756">
        <f>SUMIFS('Resumen Anual'!$AU$54,FR173,'Resumen Anual'!$V$9,FC165,'Resumen Anual'!$L$6)+SUMIFS('Resumen Anual'!$AU$112,FR173,'Resumen Anual'!$V$9,FC165,'Resumen Anual'!$L$64)+SUMIFS('Resumen Anual'!$AU$170,FR173,'Resumen Anual'!$V$9,FC165,'Resumen Anual'!$L$122)+SUMIFS('Resumen Anual'!$AU$228,FR173,'Resumen Anual'!$V$9,FC165,'Resumen Anual'!$L$180)+SUMIFS('Resumen Anual'!$AU$286,FR173,'Resumen Anual'!$V$9,FC165,'Resumen Anual'!$L$238)+SUMIFS('Resumen Anual'!$AU$344,FR173,'Resumen Anual'!$V$9,FC165,'Resumen Anual'!$L$296)+SUMIFS('Resumen Anual'!$AU$402,FR173,'Resumen Anual'!$V$9,FC165,'Resumen Anual'!$L$354)+SUMIFS('Resumen Anual'!$AU$460,FR173,'Resumen Anual'!$V$9,FC165,'Resumen Anual'!$L$412)+SUMIFS('Resumen Anual'!$AU$518,FR173,'Resumen Anual'!$V$9,FC165,'Resumen Anual'!$L$470)+SUMIFS('Resumen Anual'!$AU$576,FR173,'Resumen Anual'!$V$9,FC165,'Resumen Anual'!$L$528)+SUMIFS('Resumen Anual'!$AU$634,FR173,'Resumen Anual'!$V$9,FC165,'Resumen Anual'!$L$586)+SUMIFS('Resumen Anual'!$AU$692,FR173,'Resumen Anual'!$V$9,FC165,'Resumen Anual'!$L$644)+SUMIFS('Resumen Anual'!$CR$54,FR173,'Resumen Anual'!$V$9,FC165,'Resumen Anual'!$BI$6)+SUMIFS('Resumen Anual'!$CR$112,FR173,'Resumen Anual'!$V$9,FC165,'Resumen Anual'!$BI$64)+SUMIFS('Resumen Anual'!$CR$170,FR173,'Resumen Anual'!$V$9,FC165,'Resumen Anual'!$BI$122)+SUMIFS('Resumen Anual'!$CR$228,FR173,'Resumen Anual'!$V$9,FC165,'Resumen Anual'!$BI$180)+SUMIFS('Resumen Anual'!$CR$286,FR173,'Resumen Anual'!$V$9,FC165,'Resumen Anual'!$BI$238)+SUMIFS('Resumen Anual'!$CR$344,FR173,'Resumen Anual'!$V$9,FC165,'Resumen Anual'!$BI$296)+SUMIFS('Resumen Anual'!$CR$402,FR173,'Resumen Anual'!$V$9,FC165,'Resumen Anual'!$BI$354)+SUMIFS('Resumen Anual'!$CR$460,FR173,'Resumen Anual'!$V$9,FC165,'Resumen Anual'!$BI$412)+SUMIFS('Resumen Anual'!$CR$518,FR173,'Resumen Anual'!$V$9,FC165,'Resumen Anual'!$BI$470)+SUMIFS('Resumen Anual'!$CR$576,FR173,'Resumen Anual'!$V$9,FC165,'Resumen Anual'!$BI$528)+SUMIFS('Resumen Anual'!$CR$634,FR173,'Resumen Anual'!$V$9,FC165,'Resumen Anual'!$BI$586)+SUMIFS('Resumen Anual'!$CR$692,FR173,'Resumen Anual'!$V$9,FC165,'Resumen Anual'!$BI$644)+SUMIFS('Resumen Anual'!$EQ$54,FR173,'Resumen Anual'!$V$9,FC165,'Resumen Anual'!$DH$6)+SUMIFS('Resumen Anual'!$EQ$112,FR173,'Resumen Anual'!$V$9,FC165,'Resumen Anual'!$DH$64)+SUMIFS('Resumen Anual'!$EQ$170,FR173,'Resumen Anual'!$V$9,FC165,'Resumen Anual'!$DH$122)+SUMIFS('Resumen Anual'!$EQ$228,FR173,'Resumen Anual'!$V$9,FC165,'Resumen Anual'!$DH$180)+SUMIFS('Resumen Anual'!$EQ$286,FR173,'Resumen Anual'!$V$9,FC165,'Resumen Anual'!$DH$238)+SUMIFS('Resumen Anual'!$EQ$344,FR173,'Resumen Anual'!$V$9,FC165,'Resumen Anual'!$DH$296)+SUMIFS('Resumen Anual'!$EQ$402,FR173,'Resumen Anual'!$V$9,FC165,'Resumen Anual'!$DH$354)+SUMIFS('Resumen Anual'!$EQ$460,FR173,'Resumen Anual'!$V$9,FC165,'Resumen Anual'!$DH$412)+SUMIFS('Resumen Anual'!$EQ$518,FR173,'Resumen Anual'!$V$9,FC165,'Resumen Anual'!$DH$470)+SUMIFS('Resumen Anual'!$EQ$576,FR173,'Resumen Anual'!$V$9,FC165,'Resumen Anual'!$DH$528)+SUMIFS('Resumen Anual'!$EQ$634,FR173,'Resumen Anual'!$V$9,FC165,'Resumen Anual'!$DH$586)+SUMIFS('Resumen Anual'!$EQ$692,FR173,'Resumen Anual'!$V$9,FC165,'Resumen Anual'!$DH$644)+SUMIFS('Resumen Anual'!$GN$54,FR173,'Resumen Anual'!$V$9,FC165,'Resumen Anual'!$FE$6)+SUMIFS('Resumen Anual'!$GN$112,FR173,'Resumen Anual'!$V$9,FC165,'Resumen Anual'!$FE$64)+SUMIFS('Resumen Anual'!$GN$170,FR173,'Resumen Anual'!$V$9,FC165,'Resumen Anual'!$FE$122)+SUMIFS('Resumen Anual'!$GN$228,FR173,'Resumen Anual'!$V$9,FC165,'Resumen Anual'!$FE$180)+SUMIFS('Resumen Anual'!$GN$286,FR173,'Resumen Anual'!$V$9,FC165,'Resumen Anual'!$FE$238)+SUMIFS('Resumen Anual'!$GN$344,FR173,'Resumen Anual'!$V$9,FC165,'Resumen Anual'!$FE$296)+SUMIFS('Resumen Anual'!$GN$402,FR173,'Resumen Anual'!$V$9,FC165,'Resumen Anual'!$FE$354)+SUMIFS('Resumen Anual'!$GN$460,FR173,'Resumen Anual'!$V$9,FC165,'Resumen Anual'!$FE$412)+SUMIFS('Resumen Anual'!$GN$518,FR173,'Resumen Anual'!$V$9,FC165,'Resumen Anual'!$FE$470)+SUMIFS('Resumen Anual'!$GN$576,FR173,'Resumen Anual'!$V$9,FC165,'Resumen Anual'!$FE$528)+SUMIFS('Resumen Anual'!$GN$634,FR173,'Resumen Anual'!$V$9,FC165,'Resumen Anual'!$FE$586)+SUMIFS('Resumen Anual'!$GN$692,FR173,'Resumen Anual'!$V$9,FC165,'Resumen Anual'!$FE$644)</f>
        <v>0</v>
      </c>
      <c r="GM173" s="756"/>
      <c r="GN173" s="756"/>
      <c r="GO173" s="1200"/>
    </row>
    <row r="174" spans="1:197" ht="5.25" customHeight="1" x14ac:dyDescent="0.25">
      <c r="A174" s="171"/>
      <c r="B174" s="777"/>
      <c r="C174" s="778"/>
      <c r="D174" s="778"/>
      <c r="E174" s="778"/>
      <c r="F174" s="778"/>
      <c r="G174" s="778"/>
      <c r="H174" s="781"/>
      <c r="I174" s="813"/>
      <c r="J174" s="722"/>
      <c r="K174" s="722"/>
      <c r="L174" s="814"/>
      <c r="M174" s="815"/>
      <c r="N174" s="817"/>
      <c r="O174" s="817"/>
      <c r="P174" s="817"/>
      <c r="Q174" s="817"/>
      <c r="R174" s="817"/>
      <c r="S174" s="817"/>
      <c r="T174" s="817"/>
      <c r="U174" s="817"/>
      <c r="V174" s="817"/>
      <c r="W174" s="817"/>
      <c r="X174" s="817"/>
      <c r="Y174" s="15"/>
      <c r="Z174" s="773"/>
      <c r="AA174" s="774"/>
      <c r="AB174" s="774"/>
      <c r="AC174" s="774"/>
      <c r="AD174" s="774"/>
      <c r="AE174" s="770"/>
      <c r="AF174" s="770"/>
      <c r="AG174" s="770"/>
      <c r="AH174" s="770"/>
      <c r="AI174" s="770"/>
      <c r="AJ174" s="770"/>
      <c r="AK174" s="770"/>
      <c r="AL174" s="770"/>
      <c r="AM174" s="770"/>
      <c r="AN174" s="770"/>
      <c r="AO174" s="770"/>
      <c r="AP174" s="770"/>
      <c r="AQ174" s="756"/>
      <c r="AR174" s="756"/>
      <c r="AS174" s="756"/>
      <c r="AT174" s="756"/>
      <c r="AU174" s="756"/>
      <c r="AV174" s="1215"/>
      <c r="AW174" s="1200"/>
      <c r="AX174" s="171"/>
      <c r="AY174" s="777"/>
      <c r="AZ174" s="778"/>
      <c r="BA174" s="778"/>
      <c r="BB174" s="778"/>
      <c r="BC174" s="778"/>
      <c r="BD174" s="778"/>
      <c r="BE174" s="781"/>
      <c r="BF174" s="813"/>
      <c r="BG174" s="722"/>
      <c r="BH174" s="722"/>
      <c r="BI174" s="814"/>
      <c r="BJ174" s="815"/>
      <c r="BK174" s="817"/>
      <c r="BL174" s="817"/>
      <c r="BM174" s="817"/>
      <c r="BN174" s="817"/>
      <c r="BO174" s="817"/>
      <c r="BP174" s="817"/>
      <c r="BQ174" s="817"/>
      <c r="BR174" s="817"/>
      <c r="BS174" s="817"/>
      <c r="BT174" s="817"/>
      <c r="BU174" s="817"/>
      <c r="BV174" s="15"/>
      <c r="BW174" s="773"/>
      <c r="BX174" s="774"/>
      <c r="BY174" s="774"/>
      <c r="BZ174" s="774"/>
      <c r="CA174" s="774"/>
      <c r="CB174" s="770"/>
      <c r="CC174" s="770"/>
      <c r="CD174" s="770"/>
      <c r="CE174" s="770"/>
      <c r="CF174" s="770"/>
      <c r="CG174" s="770"/>
      <c r="CH174" s="770"/>
      <c r="CI174" s="770"/>
      <c r="CJ174" s="770"/>
      <c r="CK174" s="770"/>
      <c r="CL174" s="770"/>
      <c r="CM174" s="770"/>
      <c r="CN174" s="756"/>
      <c r="CO174" s="756"/>
      <c r="CP174" s="756"/>
      <c r="CQ174" s="756"/>
      <c r="CR174" s="756"/>
      <c r="CS174" s="756"/>
      <c r="CT174" s="1200"/>
      <c r="CU174" s="1199"/>
      <c r="CV174" s="171"/>
      <c r="CW174" s="777"/>
      <c r="CX174" s="778"/>
      <c r="CY174" s="778"/>
      <c r="CZ174" s="778"/>
      <c r="DA174" s="778"/>
      <c r="DB174" s="778"/>
      <c r="DC174" s="781"/>
      <c r="DD174" s="813"/>
      <c r="DE174" s="722"/>
      <c r="DF174" s="722"/>
      <c r="DG174" s="814"/>
      <c r="DH174" s="815"/>
      <c r="DI174" s="817"/>
      <c r="DJ174" s="817"/>
      <c r="DK174" s="817"/>
      <c r="DL174" s="817"/>
      <c r="DM174" s="817"/>
      <c r="DN174" s="817"/>
      <c r="DO174" s="817"/>
      <c r="DP174" s="817"/>
      <c r="DQ174" s="817"/>
      <c r="DR174" s="817"/>
      <c r="DS174" s="817"/>
      <c r="DT174" s="15"/>
      <c r="DU174" s="773"/>
      <c r="DV174" s="774"/>
      <c r="DW174" s="774"/>
      <c r="DX174" s="774"/>
      <c r="DY174" s="774"/>
      <c r="DZ174" s="770"/>
      <c r="EA174" s="770"/>
      <c r="EB174" s="770"/>
      <c r="EC174" s="770"/>
      <c r="ED174" s="770"/>
      <c r="EE174" s="770"/>
      <c r="EF174" s="770"/>
      <c r="EG174" s="770"/>
      <c r="EH174" s="770"/>
      <c r="EI174" s="770"/>
      <c r="EJ174" s="770"/>
      <c r="EK174" s="770"/>
      <c r="EL174" s="756"/>
      <c r="EM174" s="756"/>
      <c r="EN174" s="756"/>
      <c r="EO174" s="756"/>
      <c r="EP174" s="756"/>
      <c r="EQ174" s="1215"/>
      <c r="ER174" s="1200"/>
      <c r="ES174" s="171"/>
      <c r="ET174" s="777"/>
      <c r="EU174" s="778"/>
      <c r="EV174" s="778"/>
      <c r="EW174" s="778"/>
      <c r="EX174" s="778"/>
      <c r="EY174" s="778"/>
      <c r="EZ174" s="781"/>
      <c r="FA174" s="813"/>
      <c r="FB174" s="722"/>
      <c r="FC174" s="722"/>
      <c r="FD174" s="814"/>
      <c r="FE174" s="815"/>
      <c r="FF174" s="817"/>
      <c r="FG174" s="817"/>
      <c r="FH174" s="817"/>
      <c r="FI174" s="817"/>
      <c r="FJ174" s="817"/>
      <c r="FK174" s="817"/>
      <c r="FL174" s="817"/>
      <c r="FM174" s="817"/>
      <c r="FN174" s="817"/>
      <c r="FO174" s="817"/>
      <c r="FP174" s="817"/>
      <c r="FQ174" s="15"/>
      <c r="FR174" s="773"/>
      <c r="FS174" s="774"/>
      <c r="FT174" s="774"/>
      <c r="FU174" s="774"/>
      <c r="FV174" s="774"/>
      <c r="FW174" s="770"/>
      <c r="FX174" s="770"/>
      <c r="FY174" s="770"/>
      <c r="FZ174" s="770"/>
      <c r="GA174" s="770"/>
      <c r="GB174" s="770"/>
      <c r="GC174" s="770"/>
      <c r="GD174" s="770"/>
      <c r="GE174" s="770"/>
      <c r="GF174" s="770"/>
      <c r="GG174" s="770"/>
      <c r="GH174" s="770"/>
      <c r="GI174" s="756"/>
      <c r="GJ174" s="756"/>
      <c r="GK174" s="756"/>
      <c r="GL174" s="756"/>
      <c r="GM174" s="756"/>
      <c r="GN174" s="756"/>
      <c r="GO174" s="1200"/>
    </row>
    <row r="175" spans="1:197" ht="2.25" customHeight="1" x14ac:dyDescent="0.25">
      <c r="A175" s="171"/>
      <c r="B175" s="12"/>
      <c r="C175" s="12"/>
      <c r="D175" s="12"/>
      <c r="E175" s="12"/>
      <c r="F175" s="12"/>
      <c r="G175" s="12"/>
      <c r="H175" s="12"/>
      <c r="I175" s="12"/>
      <c r="J175" s="12"/>
      <c r="K175" s="12"/>
      <c r="L175" s="12"/>
      <c r="M175" s="15"/>
      <c r="N175" s="779" t="str">
        <f>'Resumen Anual'!$O$20</f>
        <v>NOCHE</v>
      </c>
      <c r="O175" s="776"/>
      <c r="P175" s="776"/>
      <c r="Q175" s="776"/>
      <c r="R175" s="801"/>
      <c r="S175" s="805">
        <f>SUMIF('Resumen Anual'!$FE$622,K165,'Resumen Anual'!$FM$636)+SUMIF('Resumen Anual'!$DH$622,K165,'Resumen Anual'!$DP$636)+SUMIF('Resumen Anual'!$BI$622,K165,'Resumen Anual'!$BQ$636)+SUMIF('Resumen Anual'!$L$622,K165,'Resumen Anual'!$T$636)+SUMIF('Resumen Anual'!$FE$566,K165,'Resumen Anual'!$FM$580)+SUMIF('Resumen Anual'!$DH$566,K165,'Resumen Anual'!$DP$580)+SUMIF('Resumen Anual'!$BI$566,K165,'Resumen Anual'!$BQ$580)+SUMIF('Resumen Anual'!$L$566,K165,'Resumen Anual'!$T$580)+SUMIF('Resumen Anual'!$FE$510,K165,'Resumen Anual'!$FM$524)+SUMIF('Resumen Anual'!$DH$510,K165,'Resumen Anual'!$DP$524)+SUMIF('Resumen Anual'!$BI$510,K165,'Resumen Anual'!$BQ$524)+SUMIF('Resumen Anual'!$L$510,K165,'Resumen Anual'!$T$524)+SUMIF('Resumen Anual'!$FE$454,K165,'Resumen Anual'!$FM$468)+SUMIF('Resumen Anual'!$DH$454,K165,'Resumen Anual'!$DP$468)+SUMIF('Resumen Anual'!$BI$454,K165,'Resumen Anual'!$BQ$468)+SUMIF('Resumen Anual'!$L$454,K165,'Resumen Anual'!$T$468)+SUMIF('Resumen Anual'!$FE$398,K165,'Resumen Anual'!$FM$412)+SUMIF('Resumen Anual'!$DH$398,K165,'Resumen Anual'!$DP$412)+SUMIF('Resumen Anual'!$BI$398,K165,'Resumen Anual'!$BQ$412)+SUMIF('Resumen Anual'!$L$398,K165,'Resumen Anual'!$T$412)+SUMIF('Resumen Anual'!$FE$342,K165,'Resumen Anual'!$FM$356)+SUMIF('Resumen Anual'!$DH$342,K165,'Resumen Anual'!$DP$356)+SUMIF('Resumen Anual'!$BI$342,K165,'Resumen Anual'!$BQ$356)+SUMIF('Resumen Anual'!$L$342,K165,'Resumen Anual'!$T$356)+SUMIF('Resumen Anual'!$FE$286,K165,'Resumen Anual'!$FM$300)+SUMIF('Resumen Anual'!$DH$286,K165,'Resumen Anual'!$DP$300)+SUMIF('Resumen Anual'!$BI$286,K165,'Resumen Anual'!$BQ$300)+SUMIF('Resumen Anual'!$L$286,K165,'Resumen Anual'!$T$300)+SUMIF('Resumen Anual'!$FE$230,K165,'Resumen Anual'!$FM$244)+SUMIF('Resumen Anual'!$DH$230,K165,'Resumen Anual'!$DP$244)+SUMIF('Resumen Anual'!$BI$230,K165,'Resumen Anual'!$BQ$244)+SUMIF('Resumen Anual'!$L$230,K165,'Resumen Anual'!$T$244)+SUMIF('Resumen Anual'!$FE$174,K165,'Resumen Anual'!$FM$188)+SUMIF('Resumen Anual'!$DH$174,K165,'Resumen Anual'!$DP$188)+SUMIF('Resumen Anual'!$BI$174,K165,'Resumen Anual'!$BQ$188)+SUMIF('Resumen Anual'!$L$174,K165,'Resumen Anual'!$T$188)+SUMIF('Resumen Anual'!$FE$118,K165,'Resumen Anual'!$FM$132)+SUMIF('Resumen Anual'!$DH$118,K165,'Resumen Anual'!$DP$132)+SUMIF('Resumen Anual'!$BI$118,K165,'Resumen Anual'!$BQ$132)+SUMIF('Resumen Anual'!$L$118,K165,'Resumen Anual'!$T$132)+SUMIF('Resumen Anual'!$FE$62,K165,'Resumen Anual'!$FM$76)+SUMIF('Resumen Anual'!$DH$62,K165,'Resumen Anual'!$DP$76)+SUMIF('Resumen Anual'!$BI$62,K165,'Resumen Anual'!$BQ$76)+SUMIF('Resumen Anual'!$L$62,K165,'Resumen Anual'!$T$76)+SUMIF('Resumen Anual'!$FE$6,K165,'Resumen Anual'!$FM$20)+SUMIF('Resumen Anual'!$DH$6,K165,'Resumen Anual'!$DP$20)+SUMIF('Resumen Anual'!$BI$6,K165,'Resumen Anual'!$BQ$20)+SUMIF('Resumen Anual'!$L$6,K165,'Resumen Anual'!$T$20)+SUMIF('Bitácoras Anteriores'!$K$6,K165,'Bitácoras Anteriores'!$S$17)+SUMIF('Bitácoras Anteriores'!$K$59,$K$6,'Bitácoras Anteriores'!$S$70)+SUMIF('Bitácoras Anteriores'!$K$112,K165,'Bitácoras Anteriores'!$S$123)+SUMIF('Bitácoras Anteriores'!$K$165,K165,'Bitácoras Anteriores'!$S$176)+SUMIF('Bitácoras Anteriores'!$K$218,K165,'Bitácoras Anteriores'!$S$229)+SUMIF('Bitácoras Anteriores'!$K$271,K165,'Bitácoras Anteriores'!$S$282)+SUMIF('Bitácoras Anteriores'!$K$324,K165,'Bitácoras Anteriores'!$S$335)+SUMIF('Bitácoras Anteriores'!$BH$6,K165,'Bitácoras Anteriores'!$BP$17)+SUMIF('Bitácoras Anteriores'!$BH$59,$K$6,'Bitácoras Anteriores'!$BP$70)+SUMIF('Bitácoras Anteriores'!$BH$112,K165,'Bitácoras Anteriores'!$BP$123)+SUMIF('Bitácoras Anteriores'!$BH$165,K165,'Bitácoras Anteriores'!$BP$176)+SUMIF('Bitácoras Anteriores'!$BH$218,K165,'Bitácoras Anteriores'!$BP$229)+SUMIF('Bitácoras Anteriores'!$BH$271,K165,'Bitácoras Anteriores'!$BP$282)+SUMIF('Bitácoras Anteriores'!$BH$324,K165,'Bitácoras Anteriores'!$BP$335)+SUMIF('Bitácoras Anteriores'!$DF$6,K165,'Bitácoras Anteriores'!$DN$17)+SUMIF('Bitácoras Anteriores'!$DF$59,$K$6,'Bitácoras Anteriores'!$DN$70)+SUMIF('Bitácoras Anteriores'!$DF$112,K165,'Bitácoras Anteriores'!$DN$123)+SUMIF('Bitácoras Anteriores'!$DF$165,K165,'Bitácoras Anteriores'!$DN$176)+SUMIF('Bitácoras Anteriores'!$DF$218,K165,'Bitácoras Anteriores'!$DN$229)+SUMIF('Bitácoras Anteriores'!$DF$271,K165,'Bitácoras Anteriores'!$DN$282)+SUMIF('Bitácoras Anteriores'!$DF$324,K165,'Bitácoras Anteriores'!$DN$335)+SUMIF('Bitácoras Anteriores'!$FC$6,K165,'Bitácoras Anteriores'!$FK$17)+SUMIF('Bitácoras Anteriores'!$FC$59,$K$6,'Bitácoras Anteriores'!$FK$70)+SUMIF('Bitácoras Anteriores'!$FC$112,K165,'Bitácoras Anteriores'!$FK$123)+SUMIF('Bitácoras Anteriores'!$FC$165,K165,'Bitácoras Anteriores'!$FK$176)+SUMIF('Bitácoras Anteriores'!$FC$218,K165,'Bitácoras Anteriores'!$FK$229)+SUMIF('Bitácoras Anteriores'!$FC$271,K165,'Bitácoras Anteriores'!$FK$282)+SUMIF('Bitácoras Anteriores'!$FC$324,K165,'Bitácoras Anteriores'!$FK$335)</f>
        <v>0</v>
      </c>
      <c r="T175" s="806"/>
      <c r="U175" s="806"/>
      <c r="V175" s="806"/>
      <c r="W175" s="806"/>
      <c r="X175" s="807"/>
      <c r="Y175" s="15"/>
      <c r="Z175" s="771">
        <f>IF(Z171=0," ",Z171+2)</f>
        <v>2024</v>
      </c>
      <c r="AA175" s="772"/>
      <c r="AB175" s="772"/>
      <c r="AC175" s="772"/>
      <c r="AD175" s="772"/>
      <c r="AE175" s="1214">
        <f>SUMIFS('Resumen Anual'!$AF$54,Z175,'Resumen Anual'!$V$9,K165,'Resumen Anual'!$L$6)+SUMIFS('Resumen Anual'!$AF$112,Z175,'Resumen Anual'!$V$9,K165,'Resumen Anual'!$L$64)+SUMIFS('Resumen Anual'!$AF$170,Z175,'Resumen Anual'!$V$9,K165,'Resumen Anual'!$L$122)+SUMIFS('Resumen Anual'!$AF$228,Z175,'Resumen Anual'!$V$9,K165,'Resumen Anual'!$L$180)+SUMIFS('Resumen Anual'!$AF$286,Z175,'Resumen Anual'!$V$9,K165,'Resumen Anual'!$L$238)+SUMIFS('Resumen Anual'!$AF$344,Z175,'Resumen Anual'!$V$9,K165,'Resumen Anual'!$L$296)+SUMIFS('Resumen Anual'!$AF$402,Z175,'Resumen Anual'!$V$9,K165,'Resumen Anual'!$L$354)+SUMIFS('Resumen Anual'!$AF$460,Z175,'Resumen Anual'!$V$9,K165,'Resumen Anual'!$L$412)+SUMIFS('Resumen Anual'!$AF$518,Z175,'Resumen Anual'!$V$9,K165,'Resumen Anual'!$L$470)+SUMIFS('Resumen Anual'!$AF$576,Z175,'Resumen Anual'!$V$9,K165,'Resumen Anual'!$L$528)+SUMIFS('Resumen Anual'!$AF$634,Z175,'Resumen Anual'!$V$9,K165,'Resumen Anual'!$L$586)+SUMIFS('Resumen Anual'!$AF$692,Z175,'Resumen Anual'!$V$9,K165,'Resumen Anual'!$L$644)+SUMIFS('Resumen Anual'!$CC$54,Z175,'Resumen Anual'!$V$9,K165,'Resumen Anual'!$BI$6)+SUMIFS('Resumen Anual'!$CC$112,Z175,'Resumen Anual'!$V$9,K165,'Resumen Anual'!$BI$64)+SUMIFS('Resumen Anual'!$CC$170,Z175,'Resumen Anual'!$V$9,K165,'Resumen Anual'!$BI$122)+SUMIFS('Resumen Anual'!$CC$228,Z175,'Resumen Anual'!$V$9,K165,'Resumen Anual'!$BI$180)+SUMIFS('Resumen Anual'!$CC$286,Z175,'Resumen Anual'!$V$9,K165,'Resumen Anual'!$BI$238)+SUMIFS('Resumen Anual'!$CC$344,Z175,'Resumen Anual'!$V$9,K165,'Resumen Anual'!$BI$296)+SUMIFS('Resumen Anual'!$CC$402,Z175,'Resumen Anual'!$V$9,K165,'Resumen Anual'!$BI$354)+SUMIFS('Resumen Anual'!$CC$460,Z175,'Resumen Anual'!$V$9,K165,'Resumen Anual'!$BI$412)+SUMIFS('Resumen Anual'!$CC$518,Z175,'Resumen Anual'!$V$9,K165,'Resumen Anual'!$BI$470)+SUMIFS('Resumen Anual'!$CC$576,Z175,'Resumen Anual'!$V$9,K165,'Resumen Anual'!$BI$528)+SUMIFS('Resumen Anual'!$CC$634,Z175,'Resumen Anual'!$V$9,K165,'Resumen Anual'!$BI$586)+SUMIFS('Resumen Anual'!$CC$692,Z175,'Resumen Anual'!$V$9,K165,'Resumen Anual'!$BI$644)+SUMIFS('Resumen Anual'!$EB$54,Z175,'Resumen Anual'!$V$9,K165,'Resumen Anual'!$DH$6)+SUMIFS('Resumen Anual'!$EB$112,Z175,'Resumen Anual'!$V$9,K165,'Resumen Anual'!$DH$64)+SUMIFS('Resumen Anual'!$EB$170,Z175,'Resumen Anual'!$V$9,K165,'Resumen Anual'!$DH$122)+SUMIFS('Resumen Anual'!$EB$228,Z175,'Resumen Anual'!$V$9,K165,'Resumen Anual'!$DH$180)+SUMIFS('Resumen Anual'!$EB$286,Z175,'Resumen Anual'!$V$9,K165,'Resumen Anual'!$DH$238)+SUMIFS('Resumen Anual'!$EB$344,Z175,'Resumen Anual'!$V$9,K165,'Resumen Anual'!$DH$296)+SUMIFS('Resumen Anual'!$EB$402,Z175,'Resumen Anual'!$V$9,K165,'Resumen Anual'!$DH$354)+SUMIFS('Resumen Anual'!$EB$460,Z175,'Resumen Anual'!$V$9,K165,'Resumen Anual'!$DH$412)+SUMIFS('Resumen Anual'!$EB$518,Z175,'Resumen Anual'!$V$9,K165,'Resumen Anual'!$DH$470)+SUMIFS('Resumen Anual'!$EB$576,Z175,'Resumen Anual'!$V$9,K165,'Resumen Anual'!$DH$528)+SUMIFS('Resumen Anual'!$EB$634,Z175,'Resumen Anual'!$V$9,K165,'Resumen Anual'!$DH$586)+SUMIFS('Resumen Anual'!$EB$692,Z175,'Resumen Anual'!$V$9,K165,'Resumen Anual'!$DH$644)+SUMIFS('Resumen Anual'!$FY$54,Z175,'Resumen Anual'!$V$9,K165,'Resumen Anual'!$FE$6)+SUMIFS('Resumen Anual'!$FY$112,Z175,'Resumen Anual'!$V$9,K165,'Resumen Anual'!$FE$64)+SUMIFS('Resumen Anual'!$FY$170,Z175,'Resumen Anual'!$V$9,K165,'Resumen Anual'!$FE$122)+SUMIFS('Resumen Anual'!$FY$228,Z175,'Resumen Anual'!$V$9,K165,'Resumen Anual'!$FE$180)+SUMIFS('Resumen Anual'!$FY$286,Z175,'Resumen Anual'!$V$9,K165,'Resumen Anual'!$FE$238)+SUMIFS('Resumen Anual'!$FY$344,Z175,'Resumen Anual'!$V$9,K165,'Resumen Anual'!$FE$296)+SUMIFS('Resumen Anual'!$FY$402,Z175,'Resumen Anual'!$V$9,K165,'Resumen Anual'!$FE$354)+SUMIFS('Resumen Anual'!$FY$460,Z175,'Resumen Anual'!$V$9,K165,'Resumen Anual'!$FE$412)+SUMIFS('Resumen Anual'!$FY$518,Z175,'Resumen Anual'!$V$9,K165,'Resumen Anual'!$FE$470)+SUMIFS('Resumen Anual'!$FY$576,Z175,'Resumen Anual'!$V$9,K165,'Resumen Anual'!$FE$528)+SUMIFS('Resumen Anual'!$FY$634,Z175,'Resumen Anual'!$V$9,K165,'Resumen Anual'!$FE$586)+SUMIFS('Resumen Anual'!$FY$692,Z175,'Resumen Anual'!$V$9,K165,'Resumen Anual'!$FE$644)</f>
        <v>0</v>
      </c>
      <c r="AF175" s="770"/>
      <c r="AG175" s="770"/>
      <c r="AH175" s="770"/>
      <c r="AI175" s="770">
        <f>SUMIFS('Resumen Anual'!$AJ$54,Z175,'Resumen Anual'!$V$9,K165,'Resumen Anual'!$L$6)+SUMIFS('Resumen Anual'!$AJ$112,Z175,'Resumen Anual'!$V$9,K165,'Resumen Anual'!$L$64)+SUMIFS('Resumen Anual'!$AJ$170,Z175,'Resumen Anual'!$V$9,K165,'Resumen Anual'!$L$122)+SUMIFS('Resumen Anual'!$AJ$228,Z175,'Resumen Anual'!$V$9,K165,'Resumen Anual'!$L$180)+SUMIFS('Resumen Anual'!$AJ$286,Z175,'Resumen Anual'!$V$9,K165,'Resumen Anual'!$L$238)+SUMIFS('Resumen Anual'!$AJ$344,Z175,'Resumen Anual'!$V$9,K165,'Resumen Anual'!$L$296)+SUMIFS('Resumen Anual'!$AJ$402,Z175,'Resumen Anual'!$V$9,K165,'Resumen Anual'!$L$354)+SUMIFS('Resumen Anual'!$AJ$460,Z175,'Resumen Anual'!$V$9,K165,'Resumen Anual'!$L$412)+SUMIFS('Resumen Anual'!$AJ$518,Z175,'Resumen Anual'!$V$9,K165,'Resumen Anual'!$L$470)+SUMIFS('Resumen Anual'!$AJ$576,Z175,'Resumen Anual'!$V$9,K165,'Resumen Anual'!$L$528)+SUMIFS('Resumen Anual'!$AJ$634,Z175,'Resumen Anual'!$V$9,K165,'Resumen Anual'!$L$586)+SUMIFS('Resumen Anual'!$AJ$692,Z175,'Resumen Anual'!$V$9,K165,'Resumen Anual'!$L$644)+SUMIFS('Resumen Anual'!$CG$54,Z175,'Resumen Anual'!$V$9,K165,'Resumen Anual'!$BI$6)+SUMIFS('Resumen Anual'!$CG$112,Z175,'Resumen Anual'!$V$9,K165,'Resumen Anual'!$BI$64)+SUMIFS('Resumen Anual'!$CG$170,Z175,'Resumen Anual'!$V$9,K165,'Resumen Anual'!$BI$122)+SUMIFS('Resumen Anual'!$CG$228,Z175,'Resumen Anual'!$V$9,K165,'Resumen Anual'!$BI$180)+SUMIFS('Resumen Anual'!$CG$286,Z175,'Resumen Anual'!$V$9,K165,'Resumen Anual'!$BI$238)+SUMIFS('Resumen Anual'!$CG$344,Z175,'Resumen Anual'!$V$9,K165,'Resumen Anual'!$BI$296)+SUMIFS('Resumen Anual'!$CG$402,Z175,'Resumen Anual'!$V$9,K165,'Resumen Anual'!$BI$354)+SUMIFS('Resumen Anual'!$CG$460,Z175,'Resumen Anual'!$V$9,K165,'Resumen Anual'!$BI$412)+SUMIFS('Resumen Anual'!$CG$518,Z175,'Resumen Anual'!$V$9,K165,'Resumen Anual'!$BI$470)+SUMIFS('Resumen Anual'!$CG$576,Z175,'Resumen Anual'!$V$9,K165,'Resumen Anual'!$BI$528)+SUMIFS('Resumen Anual'!$CG$634,Z175,'Resumen Anual'!$V$9,K165,'Resumen Anual'!$BI$586)+SUMIFS('Resumen Anual'!$CG$692,Z175,'Resumen Anual'!$V$9,K165,'Resumen Anual'!$BI$644)+SUMIFS('Resumen Anual'!$EF$54,Z175,'Resumen Anual'!$V$9,K165,'Resumen Anual'!$DH$6)+SUMIFS('Resumen Anual'!$EF$112,Z175,'Resumen Anual'!$V$9,K165,'Resumen Anual'!$DH$64)+SUMIFS('Resumen Anual'!$EF$170,Z175,'Resumen Anual'!$V$9,K165,'Resumen Anual'!$DH$122)+SUMIFS('Resumen Anual'!$EF$228,Z175,'Resumen Anual'!$V$9,K165,'Resumen Anual'!$DH$180)+SUMIFS('Resumen Anual'!$EF$286,Z175,'Resumen Anual'!$V$9,K165,'Resumen Anual'!$DH$238)+SUMIFS('Resumen Anual'!$EF$344,Z175,'Resumen Anual'!$V$9,K165,'Resumen Anual'!$DH$296)+SUMIFS('Resumen Anual'!$EF$402,Z175,'Resumen Anual'!$V$9,K165,'Resumen Anual'!$DH$354)+SUMIFS('Resumen Anual'!$EF$460,Z175,'Resumen Anual'!$V$9,K165,'Resumen Anual'!$DH$412)+SUMIFS('Resumen Anual'!$EF$518,Z175,'Resumen Anual'!$V$9,K165,'Resumen Anual'!$DH$470)+SUMIFS('Resumen Anual'!$EF$576,Z175,'Resumen Anual'!$V$9,K165,'Resumen Anual'!$DH$528)+SUMIFS('Resumen Anual'!$EF$634,Z175,'Resumen Anual'!$V$9,K165,'Resumen Anual'!$DH$586)+SUMIFS('Resumen Anual'!$EF$692,Z175,'Resumen Anual'!$V$9,K165,'Resumen Anual'!$DH$644)+SUMIFS('Resumen Anual'!$GC$54,Z175,'Resumen Anual'!$V$9,K165,'Resumen Anual'!$FE$6)+SUMIFS('Resumen Anual'!$GC$112,Z175,'Resumen Anual'!$V$9,K165,'Resumen Anual'!$FE$64)+SUMIFS('Resumen Anual'!$GC$170,Z175,'Resumen Anual'!$V$9,K165,'Resumen Anual'!$FE$122)+SUMIFS('Resumen Anual'!$GC$228,Z175,'Resumen Anual'!$V$9,K165,'Resumen Anual'!$FE$180)+SUMIFS('Resumen Anual'!$GC$286,Z175,'Resumen Anual'!$V$9,K165,'Resumen Anual'!$FE$238)+SUMIFS('Resumen Anual'!$GC$344,Z175,'Resumen Anual'!$V$9,K165,'Resumen Anual'!$FE$296)+SUMIFS('Resumen Anual'!$GC$402,Z175,'Resumen Anual'!$V$9,K165,'Resumen Anual'!$FE$354)+SUMIFS('Resumen Anual'!$GC$460,Z175,'Resumen Anual'!$V$9,K165,'Resumen Anual'!$FE$412)+SUMIFS('Resumen Anual'!$GC$518,Z175,'Resumen Anual'!$V$9,K165,'Resumen Anual'!$FE$470)+SUMIFS('Resumen Anual'!$GC$576,Z175,'Resumen Anual'!$V$9,K165,'Resumen Anual'!$FE$528)+SUMIFS('Resumen Anual'!$GC$634,Z175,'Resumen Anual'!$V$9,K165,'Resumen Anual'!$FE$586)+SUMIFS('Resumen Anual'!$GC$692,Z175,'Resumen Anual'!$V$9,K165,'Resumen Anual'!$FE$644)</f>
        <v>0</v>
      </c>
      <c r="AJ175" s="770"/>
      <c r="AK175" s="770"/>
      <c r="AL175" s="770"/>
      <c r="AM175" s="770">
        <f>SUMIFS('Resumen Anual'!$AN$54,Z175,'Resumen Anual'!$V$9,K165,'Resumen Anual'!$L$6)+SUMIFS('Resumen Anual'!$AN$112,Z175,'Resumen Anual'!$V$9,K165,'Resumen Anual'!$L$64)+SUMIFS('Resumen Anual'!$AN$170,Z175,'Resumen Anual'!$V$9,K165,'Resumen Anual'!$L$122)+SUMIFS('Resumen Anual'!$AN$228,Z175,'Resumen Anual'!$V$9,K165,'Resumen Anual'!$L$180)+SUMIFS('Resumen Anual'!$AN$286,Z175,'Resumen Anual'!$V$9,K165,'Resumen Anual'!$L$238)+SUMIFS('Resumen Anual'!$AN$344,Z175,'Resumen Anual'!$V$9,K165,'Resumen Anual'!$L$296)+SUMIFS('Resumen Anual'!$AN$402,Z175,'Resumen Anual'!$V$9,K165,'Resumen Anual'!$L$354)+SUMIFS('Resumen Anual'!$AN$460,Z175,'Resumen Anual'!$V$9,K165,'Resumen Anual'!$L$412)+SUMIFS('Resumen Anual'!$AN$518,Z175,'Resumen Anual'!$V$9,K165,'Resumen Anual'!$L$470)+SUMIFS('Resumen Anual'!$AN$576,Z175,'Resumen Anual'!$V$9,K165,'Resumen Anual'!$L$528)+SUMIFS('Resumen Anual'!$AN$634,Z175,'Resumen Anual'!$V$9,K165,'Resumen Anual'!$L$586)+SUMIFS('Resumen Anual'!$AN$692,Z175,'Resumen Anual'!$V$9,K165,'Resumen Anual'!$L$644)+SUMIFS('Resumen Anual'!$CK$54,Z175,'Resumen Anual'!$V$9,K165,'Resumen Anual'!$BI$6)+SUMIFS('Resumen Anual'!$CK$112,Z175,'Resumen Anual'!$V$9,K165,'Resumen Anual'!$BI$64)+SUMIFS('Resumen Anual'!$CK$170,Z175,'Resumen Anual'!$V$9,K165,'Resumen Anual'!$BI$122)+SUMIFS('Resumen Anual'!$CK$228,Z175,'Resumen Anual'!$V$9,K165,'Resumen Anual'!$BI$180)+SUMIFS('Resumen Anual'!$CK$286,Z175,'Resumen Anual'!$V$9,K165,'Resumen Anual'!$BI$238)+SUMIFS('Resumen Anual'!$CK$344,Z175,'Resumen Anual'!$V$9,K165,'Resumen Anual'!$BI$296)+SUMIFS('Resumen Anual'!$CK$402,Z175,'Resumen Anual'!$V$9,K165,'Resumen Anual'!$BI$354)+SUMIFS('Resumen Anual'!$CK$460,Z175,'Resumen Anual'!$V$9,K165,'Resumen Anual'!$BI$412)+SUMIFS('Resumen Anual'!$CK$518,Z175,'Resumen Anual'!$V$9,K165,'Resumen Anual'!$BI$470)+SUMIFS('Resumen Anual'!$CK$576,Z175,'Resumen Anual'!$V$9,K165,'Resumen Anual'!$BI$528)+SUMIFS('Resumen Anual'!$CK$634,Z175,'Resumen Anual'!$V$9,K165,'Resumen Anual'!$BI$586)+SUMIFS('Resumen Anual'!$CK$692,Z175,'Resumen Anual'!$V$9,K165,'Resumen Anual'!$BI$644)+SUMIFS('Resumen Anual'!$EJ$54,Z175,'Resumen Anual'!$V$9,K165,'Resumen Anual'!$DH$6)+SUMIFS('Resumen Anual'!$EJ$112,Z175,'Resumen Anual'!$V$9,K165,'Resumen Anual'!$DH$64)+SUMIFS('Resumen Anual'!$EJ$170,Z175,'Resumen Anual'!$V$9,K165,'Resumen Anual'!$DH$122)+SUMIFS('Resumen Anual'!$EJ$228,Z175,'Resumen Anual'!$V$9,K165,'Resumen Anual'!$DH$180)+SUMIFS('Resumen Anual'!$EJ$286,Z175,'Resumen Anual'!$V$9,K165,'Resumen Anual'!$DH$238)+SUMIFS('Resumen Anual'!$EJ$344,Z175,'Resumen Anual'!$V$9,K165,'Resumen Anual'!$DH$296)+SUMIFS('Resumen Anual'!$EJ$402,Z175,'Resumen Anual'!$V$9,K165,'Resumen Anual'!$DH$354)+SUMIFS('Resumen Anual'!$EJ$460,Z175,'Resumen Anual'!$V$9,K165,'Resumen Anual'!$DH$412)+SUMIFS('Resumen Anual'!$EJ$518,Z175,'Resumen Anual'!$V$9,K165,'Resumen Anual'!$DH$470)+SUMIFS('Resumen Anual'!$EJ$576,Z175,'Resumen Anual'!$V$9,K165,'Resumen Anual'!$DH$528)+SUMIFS('Resumen Anual'!$EJ$634,Z175,'Resumen Anual'!$V$9,K165,'Resumen Anual'!$DH$586)+SUMIFS('Resumen Anual'!$EJ$692,Z175,'Resumen Anual'!$V$9,K165,'Resumen Anual'!$DH$644)+SUMIFS('Resumen Anual'!$GG$54,Z175,'Resumen Anual'!$V$9,K165,'Resumen Anual'!$FE$6)+SUMIFS('Resumen Anual'!$GG$112,Z175,'Resumen Anual'!$V$9,K165,'Resumen Anual'!$FE$64)+SUMIFS('Resumen Anual'!$GG$170,Z175,'Resumen Anual'!$V$9,K165,'Resumen Anual'!$FE$122)+SUMIFS('Resumen Anual'!$GG$228,Z175,'Resumen Anual'!$V$9,K165,'Resumen Anual'!$FE$180)+SUMIFS('Resumen Anual'!$GG$286,Z175,'Resumen Anual'!$V$9,K165,'Resumen Anual'!$FE$238)+SUMIFS('Resumen Anual'!$GG$344,Z175,'Resumen Anual'!$V$9,K165,'Resumen Anual'!$FE$296)+SUMIFS('Resumen Anual'!$GG$402,Z175,'Resumen Anual'!$V$9,K165,'Resumen Anual'!$FE$354)+SUMIFS('Resumen Anual'!$GG$460,Z175,'Resumen Anual'!$V$9,K165,'Resumen Anual'!$FE$412)+SUMIFS('Resumen Anual'!$GG$518,Z175,'Resumen Anual'!$V$9,K165,'Resumen Anual'!$FE$470)+SUMIFS('Resumen Anual'!$GG$576,Z175,'Resumen Anual'!$V$9,K165,'Resumen Anual'!$FE$528)+SUMIFS('Resumen Anual'!$GG$634,Z175,'Resumen Anual'!$V$9,K165,'Resumen Anual'!$FE$586)+SUMIFS('Resumen Anual'!$GG$692,Z175,'Resumen Anual'!$V$9,K165,'Resumen Anual'!$FE$644)</f>
        <v>0</v>
      </c>
      <c r="AN175" s="770"/>
      <c r="AO175" s="770"/>
      <c r="AP175" s="770"/>
      <c r="AQ175" s="756">
        <f>SUMIFS('Resumen Anual'!$AR$54,Z175,'Resumen Anual'!$V$9,K165,'Resumen Anual'!$L$6)+SUMIFS('Resumen Anual'!$AR$112,Z175,'Resumen Anual'!$V$9,K165,'Resumen Anual'!$L$64)+SUMIFS('Resumen Anual'!$AR$170,Z175,'Resumen Anual'!$V$9,K165,'Resumen Anual'!$L$122)+SUMIFS('Resumen Anual'!$AR$228,Z175,'Resumen Anual'!$V$9,K165,'Resumen Anual'!$L$180)+SUMIFS('Resumen Anual'!$AR$286,Z175,'Resumen Anual'!$V$9,K165,'Resumen Anual'!$L$238)+SUMIFS('Resumen Anual'!$AR$344,Z175,'Resumen Anual'!$V$9,K165,'Resumen Anual'!$L$296)+SUMIFS('Resumen Anual'!$AR$402,Z175,'Resumen Anual'!$V$9,K165,'Resumen Anual'!$L$354)+SUMIFS('Resumen Anual'!$AR$460,Z175,'Resumen Anual'!$V$9,K165,'Resumen Anual'!$L$412)+SUMIFS('Resumen Anual'!$AR$518,Z175,'Resumen Anual'!$V$9,K165,'Resumen Anual'!$L$470)+SUMIFS('Resumen Anual'!$AR$576,Z175,'Resumen Anual'!$V$9,K165,'Resumen Anual'!$L$528)+SUMIFS('Resumen Anual'!$AR$634,Z175,'Resumen Anual'!$V$9,K165,'Resumen Anual'!$L$586)+SUMIFS('Resumen Anual'!$AR$692,Z175,'Resumen Anual'!$V$9,K165,'Resumen Anual'!$L$644)+SUMIFS('Resumen Anual'!$CO$54,Z175,'Resumen Anual'!$V$9,K165,'Resumen Anual'!$BI$6)+SUMIFS('Resumen Anual'!$CO$112,Z175,'Resumen Anual'!$V$9,K165,'Resumen Anual'!$BI$64)+SUMIFS('Resumen Anual'!$CO$170,Z175,'Resumen Anual'!$V$9,K165,'Resumen Anual'!$BI$122)+SUMIFS('Resumen Anual'!$CO$228,Z175,'Resumen Anual'!$V$9,K165,'Resumen Anual'!$BI$180)+SUMIFS('Resumen Anual'!$CO$286,Z175,'Resumen Anual'!$V$9,K165,'Resumen Anual'!$BI$238)+SUMIFS('Resumen Anual'!$CO$344,Z175,'Resumen Anual'!$V$9,K165,'Resumen Anual'!$BI$296)+SUMIFS('Resumen Anual'!$CO$402,Z175,'Resumen Anual'!$V$9,K165,'Resumen Anual'!$BI$354)+SUMIFS('Resumen Anual'!$CO$460,Z175,'Resumen Anual'!$V$9,K165,'Resumen Anual'!$BI$412)+SUMIFS('Resumen Anual'!$CO$518,Z175,'Resumen Anual'!$V$9,K165,'Resumen Anual'!$BI$470)+SUMIFS('Resumen Anual'!$CO$576,Z175,'Resumen Anual'!$V$9,K165,'Resumen Anual'!$BI$528)+SUMIFS('Resumen Anual'!$CO$634,Z175,'Resumen Anual'!$V$9,K165,'Resumen Anual'!$BI$586)+SUMIFS('Resumen Anual'!$CO$692,Z175,'Resumen Anual'!$V$9,K165,'Resumen Anual'!$BI$644)+SUMIFS('Resumen Anual'!$EN$54,Z175,'Resumen Anual'!$V$9,K165,'Resumen Anual'!$DH$6)+SUMIFS('Resumen Anual'!$EN$112,Z175,'Resumen Anual'!$V$9,K165,'Resumen Anual'!$DH$64)+SUMIFS('Resumen Anual'!$EN$170,Z175,'Resumen Anual'!$V$9,K165,'Resumen Anual'!$DH$122)+SUMIFS('Resumen Anual'!$EN$228,Z175,'Resumen Anual'!$V$9,K165,'Resumen Anual'!$DH$180)+SUMIFS('Resumen Anual'!$EN$286,Z175,'Resumen Anual'!$V$9,K165,'Resumen Anual'!$DH$238)+SUMIFS('Resumen Anual'!$EN$344,Z175,'Resumen Anual'!$V$9,K165,'Resumen Anual'!$DH$296)+SUMIFS('Resumen Anual'!$EN$402,Z175,'Resumen Anual'!$V$9,K165,'Resumen Anual'!$DH$354)+SUMIFS('Resumen Anual'!$EN$460,Z175,'Resumen Anual'!$V$9,K165,'Resumen Anual'!$DH$412)+SUMIFS('Resumen Anual'!$EN$518,Z175,'Resumen Anual'!$V$9,K165,'Resumen Anual'!$DH$470)+SUMIFS('Resumen Anual'!$EN$576,Z175,'Resumen Anual'!$V$9,K165,'Resumen Anual'!$DH$528)+SUMIFS('Resumen Anual'!$EN$634,Z175,'Resumen Anual'!$V$9,K165,'Resumen Anual'!$DH$586)+SUMIFS('Resumen Anual'!$EN$692,Z175,'Resumen Anual'!$V$9,K165,'Resumen Anual'!$DH$644)+SUMIFS('Resumen Anual'!$GK$54,Z175,'Resumen Anual'!$V$9,K165,'Resumen Anual'!$FE$6)+SUMIFS('Resumen Anual'!$GK$112,Z175,'Resumen Anual'!$V$9,K165,'Resumen Anual'!$FE$64)+SUMIFS('Resumen Anual'!$GK$170,Z175,'Resumen Anual'!$V$9,K165,'Resumen Anual'!$FE$122)+SUMIFS('Resumen Anual'!$GK$228,Z175,'Resumen Anual'!$V$9,K165,'Resumen Anual'!$FE$180)+SUMIFS('Resumen Anual'!$GK$286,Z175,'Resumen Anual'!$V$9,K165,'Resumen Anual'!$FE$238)+SUMIFS('Resumen Anual'!$GK$344,Z175,'Resumen Anual'!$V$9,K165,'Resumen Anual'!$FE$296)+SUMIFS('Resumen Anual'!$GK$402,Z175,'Resumen Anual'!$V$9,K165,'Resumen Anual'!$FE$354)+SUMIFS('Resumen Anual'!$GK$460,Z175,'Resumen Anual'!$V$9,K165,'Resumen Anual'!$FE$412)+SUMIFS('Resumen Anual'!$GK$518,Z175,'Resumen Anual'!$V$9,K165,'Resumen Anual'!$FE$470)+SUMIFS('Resumen Anual'!$GK$576,Z175,'Resumen Anual'!$V$9,K165,'Resumen Anual'!$FE$528)+SUMIFS('Resumen Anual'!$GK$634,Z175,'Resumen Anual'!$V$9,K165,'Resumen Anual'!$FE$586)+SUMIFS('Resumen Anual'!$GK$692,Z175,'Resumen Anual'!$V$9,K165,'Resumen Anual'!$FE$644)</f>
        <v>0</v>
      </c>
      <c r="AR175" s="756"/>
      <c r="AS175" s="756"/>
      <c r="AT175" s="756">
        <f>SUMIFS('Resumen Anual'!$AU$54,Z175,'Resumen Anual'!$V$9,K165,'Resumen Anual'!$L$6)+SUMIFS('Resumen Anual'!$AU$112,Z175,'Resumen Anual'!$V$9,K165,'Resumen Anual'!$L$64)+SUMIFS('Resumen Anual'!$AU$170,Z175,'Resumen Anual'!$V$9,K165,'Resumen Anual'!$L$122)+SUMIFS('Resumen Anual'!$AU$228,Z175,'Resumen Anual'!$V$9,K165,'Resumen Anual'!$L$180)+SUMIFS('Resumen Anual'!$AU$286,Z175,'Resumen Anual'!$V$9,K165,'Resumen Anual'!$L$238)+SUMIFS('Resumen Anual'!$AU$344,Z175,'Resumen Anual'!$V$9,K165,'Resumen Anual'!$L$296)+SUMIFS('Resumen Anual'!$AU$402,Z175,'Resumen Anual'!$V$9,K165,'Resumen Anual'!$L$354)+SUMIFS('Resumen Anual'!$AU$460,Z175,'Resumen Anual'!$V$9,K165,'Resumen Anual'!$L$412)+SUMIFS('Resumen Anual'!$AU$518,Z175,'Resumen Anual'!$V$9,K165,'Resumen Anual'!$L$470)+SUMIFS('Resumen Anual'!$AU$576,Z175,'Resumen Anual'!$V$9,K165,'Resumen Anual'!$L$528)+SUMIFS('Resumen Anual'!$AU$634,Z175,'Resumen Anual'!$V$9,K165,'Resumen Anual'!$L$586)+SUMIFS('Resumen Anual'!$AU$692,Z175,'Resumen Anual'!$V$9,K165,'Resumen Anual'!$L$644)+SUMIFS('Resumen Anual'!$CR$54,Z175,'Resumen Anual'!$V$9,K165,'Resumen Anual'!$BI$6)+SUMIFS('Resumen Anual'!$CR$112,Z175,'Resumen Anual'!$V$9,K165,'Resumen Anual'!$BI$64)+SUMIFS('Resumen Anual'!$CR$170,Z175,'Resumen Anual'!$V$9,K165,'Resumen Anual'!$BI$122)+SUMIFS('Resumen Anual'!$CR$228,Z175,'Resumen Anual'!$V$9,K165,'Resumen Anual'!$BI$180)+SUMIFS('Resumen Anual'!$CR$286,Z175,'Resumen Anual'!$V$9,K165,'Resumen Anual'!$BI$238)+SUMIFS('Resumen Anual'!$CR$344,Z175,'Resumen Anual'!$V$9,K165,'Resumen Anual'!$BI$296)+SUMIFS('Resumen Anual'!$CR$402,Z175,'Resumen Anual'!$V$9,K165,'Resumen Anual'!$BI$354)+SUMIFS('Resumen Anual'!$CR$460,Z175,'Resumen Anual'!$V$9,K165,'Resumen Anual'!$BI$412)+SUMIFS('Resumen Anual'!$CR$518,Z175,'Resumen Anual'!$V$9,K165,'Resumen Anual'!$BI$470)+SUMIFS('Resumen Anual'!$CR$576,Z175,'Resumen Anual'!$V$9,K165,'Resumen Anual'!$BI$528)+SUMIFS('Resumen Anual'!$CR$634,Z175,'Resumen Anual'!$V$9,K165,'Resumen Anual'!$BI$586)+SUMIFS('Resumen Anual'!$CR$692,Z175,'Resumen Anual'!$V$9,K165,'Resumen Anual'!$BI$644)+SUMIFS('Resumen Anual'!$EQ$54,Z175,'Resumen Anual'!$V$9,K165,'Resumen Anual'!$DH$6)+SUMIFS('Resumen Anual'!$EQ$112,Z175,'Resumen Anual'!$V$9,K165,'Resumen Anual'!$DH$64)+SUMIFS('Resumen Anual'!$EQ$170,Z175,'Resumen Anual'!$V$9,K165,'Resumen Anual'!$DH$122)+SUMIFS('Resumen Anual'!$EQ$228,Z175,'Resumen Anual'!$V$9,K165,'Resumen Anual'!$DH$180)+SUMIFS('Resumen Anual'!$EQ$286,Z175,'Resumen Anual'!$V$9,K165,'Resumen Anual'!$DH$238)+SUMIFS('Resumen Anual'!$EQ$344,Z175,'Resumen Anual'!$V$9,K165,'Resumen Anual'!$DH$296)+SUMIFS('Resumen Anual'!$EQ$402,Z175,'Resumen Anual'!$V$9,K165,'Resumen Anual'!$DH$354)+SUMIFS('Resumen Anual'!$EQ$460,Z175,'Resumen Anual'!$V$9,K165,'Resumen Anual'!$DH$412)+SUMIFS('Resumen Anual'!$EQ$518,Z175,'Resumen Anual'!$V$9,K165,'Resumen Anual'!$DH$470)+SUMIFS('Resumen Anual'!$EQ$576,Z175,'Resumen Anual'!$V$9,K165,'Resumen Anual'!$DH$528)+SUMIFS('Resumen Anual'!$EQ$634,Z175,'Resumen Anual'!$V$9,K165,'Resumen Anual'!$DH$586)+SUMIFS('Resumen Anual'!$EQ$692,Z175,'Resumen Anual'!$V$9,K165,'Resumen Anual'!$DH$644)+SUMIFS('Resumen Anual'!$GN$54,Z175,'Resumen Anual'!$V$9,K165,'Resumen Anual'!$FE$6)+SUMIFS('Resumen Anual'!$GN$112,Z175,'Resumen Anual'!$V$9,K165,'Resumen Anual'!$FE$64)+SUMIFS('Resumen Anual'!$GN$170,Z175,'Resumen Anual'!$V$9,K165,'Resumen Anual'!$FE$122)+SUMIFS('Resumen Anual'!$GN$228,Z175,'Resumen Anual'!$V$9,K165,'Resumen Anual'!$FE$180)+SUMIFS('Resumen Anual'!$GN$286,Z175,'Resumen Anual'!$V$9,K165,'Resumen Anual'!$FE$238)+SUMIFS('Resumen Anual'!$GN$344,Z175,'Resumen Anual'!$V$9,K165,'Resumen Anual'!$FE$296)+SUMIFS('Resumen Anual'!$GN$402,Z175,'Resumen Anual'!$V$9,K165,'Resumen Anual'!$FE$354)+SUMIFS('Resumen Anual'!$GN$460,Z175,'Resumen Anual'!$V$9,K165,'Resumen Anual'!$FE$412)+SUMIFS('Resumen Anual'!$GN$518,Z175,'Resumen Anual'!$V$9,K165,'Resumen Anual'!$FE$470)+SUMIFS('Resumen Anual'!$GN$576,Z175,'Resumen Anual'!$V$9,K165,'Resumen Anual'!$FE$528)+SUMIFS('Resumen Anual'!$GN$634,Z175,'Resumen Anual'!$V$9,K165,'Resumen Anual'!$FE$586)+SUMIFS('Resumen Anual'!$GN$692,Z175,'Resumen Anual'!$V$9,K165,'Resumen Anual'!$FE$644)</f>
        <v>0</v>
      </c>
      <c r="AU175" s="756"/>
      <c r="AV175" s="1215"/>
      <c r="AW175" s="1200"/>
      <c r="AX175" s="171"/>
      <c r="AY175" s="12"/>
      <c r="AZ175" s="12"/>
      <c r="BA175" s="12"/>
      <c r="BB175" s="12"/>
      <c r="BC175" s="12"/>
      <c r="BD175" s="12"/>
      <c r="BE175" s="12"/>
      <c r="BF175" s="12"/>
      <c r="BG175" s="12"/>
      <c r="BH175" s="12"/>
      <c r="BI175" s="12"/>
      <c r="BJ175" s="15"/>
      <c r="BK175" s="779" t="str">
        <f>'Resumen Anual'!$O$20</f>
        <v>NOCHE</v>
      </c>
      <c r="BL175" s="776"/>
      <c r="BM175" s="776"/>
      <c r="BN175" s="776"/>
      <c r="BO175" s="801"/>
      <c r="BP175" s="805">
        <f>SUMIF('Resumen Anual'!$FE$622,BH165,'Resumen Anual'!$FM$636)+SUMIF('Resumen Anual'!$DH$622,BH165,'Resumen Anual'!$DP$636)+SUMIF('Resumen Anual'!$BI$622,BH165,'Resumen Anual'!$BQ$636)+SUMIF('Resumen Anual'!$L$622,BH165,'Resumen Anual'!$T$636)+SUMIF('Resumen Anual'!$FE$566,BH165,'Resumen Anual'!$FM$580)+SUMIF('Resumen Anual'!$DH$566,BH165,'Resumen Anual'!$DP$580)+SUMIF('Resumen Anual'!$BI$566,BH165,'Resumen Anual'!$BQ$580)+SUMIF('Resumen Anual'!$L$566,BH165,'Resumen Anual'!$T$580)+SUMIF('Resumen Anual'!$FE$510,BH165,'Resumen Anual'!$FM$524)+SUMIF('Resumen Anual'!$DH$510,BH165,'Resumen Anual'!$DP$524)+SUMIF('Resumen Anual'!$BI$510,BH165,'Resumen Anual'!$BQ$524)+SUMIF('Resumen Anual'!$L$510,BH165,'Resumen Anual'!$T$524)+SUMIF('Resumen Anual'!$FE$454,BH165,'Resumen Anual'!$FM$468)+SUMIF('Resumen Anual'!$DH$454,BH165,'Resumen Anual'!$DP$468)+SUMIF('Resumen Anual'!$BI$454,BH165,'Resumen Anual'!$BQ$468)+SUMIF('Resumen Anual'!$L$454,BH165,'Resumen Anual'!$T$468)+SUMIF('Resumen Anual'!$FE$398,BH165,'Resumen Anual'!$FM$412)+SUMIF('Resumen Anual'!$DH$398,BH165,'Resumen Anual'!$DP$412)+SUMIF('Resumen Anual'!$BI$398,BH165,'Resumen Anual'!$BQ$412)+SUMIF('Resumen Anual'!$L$398,BH165,'Resumen Anual'!$T$412)+SUMIF('Resumen Anual'!$FE$342,BH165,'Resumen Anual'!$FM$356)+SUMIF('Resumen Anual'!$DH$342,BH165,'Resumen Anual'!$DP$356)+SUMIF('Resumen Anual'!$BI$342,BH165,'Resumen Anual'!$BQ$356)+SUMIF('Resumen Anual'!$L$342,BH165,'Resumen Anual'!$T$356)+SUMIF('Resumen Anual'!$FE$286,BH165,'Resumen Anual'!$FM$300)+SUMIF('Resumen Anual'!$DH$286,BH165,'Resumen Anual'!$DP$300)+SUMIF('Resumen Anual'!$BI$286,BH165,'Resumen Anual'!$BQ$300)+SUMIF('Resumen Anual'!$L$286,BH165,'Resumen Anual'!$T$300)+SUMIF('Resumen Anual'!$FE$230,BH165,'Resumen Anual'!$FM$244)+SUMIF('Resumen Anual'!$DH$230,BH165,'Resumen Anual'!$DP$244)+SUMIF('Resumen Anual'!$BI$230,BH165,'Resumen Anual'!$BQ$244)+SUMIF('Resumen Anual'!$L$230,BH165,'Resumen Anual'!$T$244)+SUMIF('Resumen Anual'!$FE$174,BH165,'Resumen Anual'!$FM$188)+SUMIF('Resumen Anual'!$DH$174,BH165,'Resumen Anual'!$DP$188)+SUMIF('Resumen Anual'!$BI$174,BH165,'Resumen Anual'!$BQ$188)+SUMIF('Resumen Anual'!$L$174,BH165,'Resumen Anual'!$T$188)+SUMIF('Resumen Anual'!$FE$118,BH165,'Resumen Anual'!$FM$132)+SUMIF('Resumen Anual'!$DH$118,BH165,'Resumen Anual'!$DP$132)+SUMIF('Resumen Anual'!$BI$118,BH165,'Resumen Anual'!$BQ$132)+SUMIF('Resumen Anual'!$L$118,BH165,'Resumen Anual'!$T$132)+SUMIF('Resumen Anual'!$FE$62,BH165,'Resumen Anual'!$FM$76)+SUMIF('Resumen Anual'!$DH$62,BH165,'Resumen Anual'!$DP$76)+SUMIF('Resumen Anual'!$BI$62,BH165,'Resumen Anual'!$BQ$76)+SUMIF('Resumen Anual'!$L$62,BH165,'Resumen Anual'!$T$76)+SUMIF('Resumen Anual'!$FE$6,BH165,'Resumen Anual'!$FM$20)+SUMIF('Resumen Anual'!$DH$6,BH165,'Resumen Anual'!$DP$20)+SUMIF('Resumen Anual'!$BI$6,BH165,'Resumen Anual'!$BQ$20)+SUMIF('Resumen Anual'!$L$6,BH165,'Resumen Anual'!$T$20)+SUMIF('Bitácoras Anteriores'!$K$6,BH165,'Bitácoras Anteriores'!$S$17)+SUMIF('Bitácoras Anteriores'!$K$59,$K$6,'Bitácoras Anteriores'!$S$70)+SUMIF('Bitácoras Anteriores'!$K$112,BH165,'Bitácoras Anteriores'!$S$123)+SUMIF('Bitácoras Anteriores'!$K$165,BH165,'Bitácoras Anteriores'!$S$176)+SUMIF('Bitácoras Anteriores'!$K$218,BH165,'Bitácoras Anteriores'!$S$229)+SUMIF('Bitácoras Anteriores'!$K$271,BH165,'Bitácoras Anteriores'!$S$282)+SUMIF('Bitácoras Anteriores'!$K$324,BH165,'Bitácoras Anteriores'!$S$335)+SUMIF('Bitácoras Anteriores'!$BH$6,BH165,'Bitácoras Anteriores'!$BP$17)+SUMIF('Bitácoras Anteriores'!$BH$59,$K$6,'Bitácoras Anteriores'!$BP$70)+SUMIF('Bitácoras Anteriores'!$BH$112,BH165,'Bitácoras Anteriores'!$BP$123)+SUMIF('Bitácoras Anteriores'!$BH$165,BH165,'Bitácoras Anteriores'!$BP$176)+SUMIF('Bitácoras Anteriores'!$BH$218,BH165,'Bitácoras Anteriores'!$BP$229)+SUMIF('Bitácoras Anteriores'!$BH$271,BH165,'Bitácoras Anteriores'!$BP$282)+SUMIF('Bitácoras Anteriores'!$BH$324,BH165,'Bitácoras Anteriores'!$BP$335)+SUMIF('Bitácoras Anteriores'!$DF$6,BH165,'Bitácoras Anteriores'!$DN$17)+SUMIF('Bitácoras Anteriores'!$DF$59,$K$6,'Bitácoras Anteriores'!$DN$70)+SUMIF('Bitácoras Anteriores'!$DF$112,BH165,'Bitácoras Anteriores'!$DN$123)+SUMIF('Bitácoras Anteriores'!$DF$165,BH165,'Bitácoras Anteriores'!$DN$176)+SUMIF('Bitácoras Anteriores'!$DF$218,BH165,'Bitácoras Anteriores'!$DN$229)+SUMIF('Bitácoras Anteriores'!$DF$271,BH165,'Bitácoras Anteriores'!$DN$282)+SUMIF('Bitácoras Anteriores'!$DF$324,BH165,'Bitácoras Anteriores'!$DN$335)+SUMIF('Bitácoras Anteriores'!$FC$6,BH165,'Bitácoras Anteriores'!$FK$17)+SUMIF('Bitácoras Anteriores'!$FC$59,$K$6,'Bitácoras Anteriores'!$FK$70)+SUMIF('Bitácoras Anteriores'!$FC$112,BH165,'Bitácoras Anteriores'!$FK$123)+SUMIF('Bitácoras Anteriores'!$FC$165,BH165,'Bitácoras Anteriores'!$FK$176)+SUMIF('Bitácoras Anteriores'!$FC$218,BH165,'Bitácoras Anteriores'!$FK$229)+SUMIF('Bitácoras Anteriores'!$FC$271,BH165,'Bitácoras Anteriores'!$FK$282)+SUMIF('Bitácoras Anteriores'!$FC$324,BH165,'Bitácoras Anteriores'!$FK$335)</f>
        <v>0</v>
      </c>
      <c r="BQ175" s="806"/>
      <c r="BR175" s="806"/>
      <c r="BS175" s="806"/>
      <c r="BT175" s="806"/>
      <c r="BU175" s="807"/>
      <c r="BV175" s="15"/>
      <c r="BW175" s="771">
        <f>IF(BW171=0," ",BW171+2)</f>
        <v>2024</v>
      </c>
      <c r="BX175" s="772"/>
      <c r="BY175" s="772"/>
      <c r="BZ175" s="772"/>
      <c r="CA175" s="772"/>
      <c r="CB175" s="1214">
        <f>SUMIFS('Resumen Anual'!$AF$54,BW175,'Resumen Anual'!$V$9,BH165,'Resumen Anual'!$L$6)+SUMIFS('Resumen Anual'!$AF$112,BW175,'Resumen Anual'!$V$9,BH165,'Resumen Anual'!$L$64)+SUMIFS('Resumen Anual'!$AF$170,BW175,'Resumen Anual'!$V$9,BH165,'Resumen Anual'!$L$122)+SUMIFS('Resumen Anual'!$AF$228,BW175,'Resumen Anual'!$V$9,BH165,'Resumen Anual'!$L$180)+SUMIFS('Resumen Anual'!$AF$286,BW175,'Resumen Anual'!$V$9,BH165,'Resumen Anual'!$L$238)+SUMIFS('Resumen Anual'!$AF$344,BW175,'Resumen Anual'!$V$9,BH165,'Resumen Anual'!$L$296)+SUMIFS('Resumen Anual'!$AF$402,BW175,'Resumen Anual'!$V$9,BH165,'Resumen Anual'!$L$354)+SUMIFS('Resumen Anual'!$AF$460,BW175,'Resumen Anual'!$V$9,BH165,'Resumen Anual'!$L$412)+SUMIFS('Resumen Anual'!$AF$518,BW175,'Resumen Anual'!$V$9,BH165,'Resumen Anual'!$L$470)+SUMIFS('Resumen Anual'!$AF$576,BW175,'Resumen Anual'!$V$9,BH165,'Resumen Anual'!$L$528)+SUMIFS('Resumen Anual'!$AF$634,BW175,'Resumen Anual'!$V$9,BH165,'Resumen Anual'!$L$586)+SUMIFS('Resumen Anual'!$AF$692,BW175,'Resumen Anual'!$V$9,BH165,'Resumen Anual'!$L$644)+SUMIFS('Resumen Anual'!$CC$54,BW175,'Resumen Anual'!$V$9,BH165,'Resumen Anual'!$BI$6)+SUMIFS('Resumen Anual'!$CC$112,BW175,'Resumen Anual'!$V$9,BH165,'Resumen Anual'!$BI$64)+SUMIFS('Resumen Anual'!$CC$170,BW175,'Resumen Anual'!$V$9,BH165,'Resumen Anual'!$BI$122)+SUMIFS('Resumen Anual'!$CC$228,BW175,'Resumen Anual'!$V$9,BH165,'Resumen Anual'!$BI$180)+SUMIFS('Resumen Anual'!$CC$286,BW175,'Resumen Anual'!$V$9,BH165,'Resumen Anual'!$BI$238)+SUMIFS('Resumen Anual'!$CC$344,BW175,'Resumen Anual'!$V$9,BH165,'Resumen Anual'!$BI$296)+SUMIFS('Resumen Anual'!$CC$402,BW175,'Resumen Anual'!$V$9,BH165,'Resumen Anual'!$BI$354)+SUMIFS('Resumen Anual'!$CC$460,BW175,'Resumen Anual'!$V$9,BH165,'Resumen Anual'!$BI$412)+SUMIFS('Resumen Anual'!$CC$518,BW175,'Resumen Anual'!$V$9,BH165,'Resumen Anual'!$BI$470)+SUMIFS('Resumen Anual'!$CC$576,BW175,'Resumen Anual'!$V$9,BH165,'Resumen Anual'!$BI$528)+SUMIFS('Resumen Anual'!$CC$634,BW175,'Resumen Anual'!$V$9,BH165,'Resumen Anual'!$BI$586)+SUMIFS('Resumen Anual'!$CC$692,BW175,'Resumen Anual'!$V$9,BH165,'Resumen Anual'!$BI$644)+SUMIFS('Resumen Anual'!$EB$54,BW175,'Resumen Anual'!$V$9,BH165,'Resumen Anual'!$DH$6)+SUMIFS('Resumen Anual'!$EB$112,BW175,'Resumen Anual'!$V$9,BH165,'Resumen Anual'!$DH$64)+SUMIFS('Resumen Anual'!$EB$170,BW175,'Resumen Anual'!$V$9,BH165,'Resumen Anual'!$DH$122)+SUMIFS('Resumen Anual'!$EB$228,BW175,'Resumen Anual'!$V$9,BH165,'Resumen Anual'!$DH$180)+SUMIFS('Resumen Anual'!$EB$286,BW175,'Resumen Anual'!$V$9,BH165,'Resumen Anual'!$DH$238)+SUMIFS('Resumen Anual'!$EB$344,BW175,'Resumen Anual'!$V$9,BH165,'Resumen Anual'!$DH$296)+SUMIFS('Resumen Anual'!$EB$402,BW175,'Resumen Anual'!$V$9,BH165,'Resumen Anual'!$DH$354)+SUMIFS('Resumen Anual'!$EB$460,BW175,'Resumen Anual'!$V$9,BH165,'Resumen Anual'!$DH$412)+SUMIFS('Resumen Anual'!$EB$518,BW175,'Resumen Anual'!$V$9,BH165,'Resumen Anual'!$DH$470)+SUMIFS('Resumen Anual'!$EB$576,BW175,'Resumen Anual'!$V$9,BH165,'Resumen Anual'!$DH$528)+SUMIFS('Resumen Anual'!$EB$634,BW175,'Resumen Anual'!$V$9,BH165,'Resumen Anual'!$DH$586)+SUMIFS('Resumen Anual'!$EB$692,BW175,'Resumen Anual'!$V$9,BH165,'Resumen Anual'!$DH$644)+SUMIFS('Resumen Anual'!$FY$54,BW175,'Resumen Anual'!$V$9,BH165,'Resumen Anual'!$FE$6)+SUMIFS('Resumen Anual'!$FY$112,BW175,'Resumen Anual'!$V$9,BH165,'Resumen Anual'!$FE$64)+SUMIFS('Resumen Anual'!$FY$170,BW175,'Resumen Anual'!$V$9,BH165,'Resumen Anual'!$FE$122)+SUMIFS('Resumen Anual'!$FY$228,BW175,'Resumen Anual'!$V$9,BH165,'Resumen Anual'!$FE$180)+SUMIFS('Resumen Anual'!$FY$286,BW175,'Resumen Anual'!$V$9,BH165,'Resumen Anual'!$FE$238)+SUMIFS('Resumen Anual'!$FY$344,BW175,'Resumen Anual'!$V$9,BH165,'Resumen Anual'!$FE$296)+SUMIFS('Resumen Anual'!$FY$402,BW175,'Resumen Anual'!$V$9,BH165,'Resumen Anual'!$FE$354)+SUMIFS('Resumen Anual'!$FY$460,BW175,'Resumen Anual'!$V$9,BH165,'Resumen Anual'!$FE$412)+SUMIFS('Resumen Anual'!$FY$518,BW175,'Resumen Anual'!$V$9,BH165,'Resumen Anual'!$FE$470)+SUMIFS('Resumen Anual'!$FY$576,BW175,'Resumen Anual'!$V$9,BH165,'Resumen Anual'!$FE$528)+SUMIFS('Resumen Anual'!$FY$634,BW175,'Resumen Anual'!$V$9,BH165,'Resumen Anual'!$FE$586)+SUMIFS('Resumen Anual'!$FY$692,BW175,'Resumen Anual'!$V$9,BH165,'Resumen Anual'!$FE$644)</f>
        <v>0</v>
      </c>
      <c r="CC175" s="770"/>
      <c r="CD175" s="770"/>
      <c r="CE175" s="770"/>
      <c r="CF175" s="770">
        <f>SUMIFS('Resumen Anual'!$AJ$54,BW175,'Resumen Anual'!$V$9,BH165,'Resumen Anual'!$L$6)+SUMIFS('Resumen Anual'!$AJ$112,BW175,'Resumen Anual'!$V$9,BH165,'Resumen Anual'!$L$64)+SUMIFS('Resumen Anual'!$AJ$170,BW175,'Resumen Anual'!$V$9,BH165,'Resumen Anual'!$L$122)+SUMIFS('Resumen Anual'!$AJ$228,BW175,'Resumen Anual'!$V$9,BH165,'Resumen Anual'!$L$180)+SUMIFS('Resumen Anual'!$AJ$286,BW175,'Resumen Anual'!$V$9,BH165,'Resumen Anual'!$L$238)+SUMIFS('Resumen Anual'!$AJ$344,BW175,'Resumen Anual'!$V$9,BH165,'Resumen Anual'!$L$296)+SUMIFS('Resumen Anual'!$AJ$402,BW175,'Resumen Anual'!$V$9,BH165,'Resumen Anual'!$L$354)+SUMIFS('Resumen Anual'!$AJ$460,BW175,'Resumen Anual'!$V$9,BH165,'Resumen Anual'!$L$412)+SUMIFS('Resumen Anual'!$AJ$518,BW175,'Resumen Anual'!$V$9,BH165,'Resumen Anual'!$L$470)+SUMIFS('Resumen Anual'!$AJ$576,BW175,'Resumen Anual'!$V$9,BH165,'Resumen Anual'!$L$528)+SUMIFS('Resumen Anual'!$AJ$634,BW175,'Resumen Anual'!$V$9,BH165,'Resumen Anual'!$L$586)+SUMIFS('Resumen Anual'!$AJ$692,BW175,'Resumen Anual'!$V$9,BH165,'Resumen Anual'!$L$644)+SUMIFS('Resumen Anual'!$CG$54,BW175,'Resumen Anual'!$V$9,BH165,'Resumen Anual'!$BI$6)+SUMIFS('Resumen Anual'!$CG$112,BW175,'Resumen Anual'!$V$9,BH165,'Resumen Anual'!$BI$64)+SUMIFS('Resumen Anual'!$CG$170,BW175,'Resumen Anual'!$V$9,BH165,'Resumen Anual'!$BI$122)+SUMIFS('Resumen Anual'!$CG$228,BW175,'Resumen Anual'!$V$9,BH165,'Resumen Anual'!$BI$180)+SUMIFS('Resumen Anual'!$CG$286,BW175,'Resumen Anual'!$V$9,BH165,'Resumen Anual'!$BI$238)+SUMIFS('Resumen Anual'!$CG$344,BW175,'Resumen Anual'!$V$9,BH165,'Resumen Anual'!$BI$296)+SUMIFS('Resumen Anual'!$CG$402,BW175,'Resumen Anual'!$V$9,BH165,'Resumen Anual'!$BI$354)+SUMIFS('Resumen Anual'!$CG$460,BW175,'Resumen Anual'!$V$9,BH165,'Resumen Anual'!$BI$412)+SUMIFS('Resumen Anual'!$CG$518,BW175,'Resumen Anual'!$V$9,BH165,'Resumen Anual'!$BI$470)+SUMIFS('Resumen Anual'!$CG$576,BW175,'Resumen Anual'!$V$9,BH165,'Resumen Anual'!$BI$528)+SUMIFS('Resumen Anual'!$CG$634,BW175,'Resumen Anual'!$V$9,BH165,'Resumen Anual'!$BI$586)+SUMIFS('Resumen Anual'!$CG$692,BW175,'Resumen Anual'!$V$9,BH165,'Resumen Anual'!$BI$644)+SUMIFS('Resumen Anual'!$EF$54,BW175,'Resumen Anual'!$V$9,BH165,'Resumen Anual'!$DH$6)+SUMIFS('Resumen Anual'!$EF$112,BW175,'Resumen Anual'!$V$9,BH165,'Resumen Anual'!$DH$64)+SUMIFS('Resumen Anual'!$EF$170,BW175,'Resumen Anual'!$V$9,BH165,'Resumen Anual'!$DH$122)+SUMIFS('Resumen Anual'!$EF$228,BW175,'Resumen Anual'!$V$9,BH165,'Resumen Anual'!$DH$180)+SUMIFS('Resumen Anual'!$EF$286,BW175,'Resumen Anual'!$V$9,BH165,'Resumen Anual'!$DH$238)+SUMIFS('Resumen Anual'!$EF$344,BW175,'Resumen Anual'!$V$9,BH165,'Resumen Anual'!$DH$296)+SUMIFS('Resumen Anual'!$EF$402,BW175,'Resumen Anual'!$V$9,BH165,'Resumen Anual'!$DH$354)+SUMIFS('Resumen Anual'!$EF$460,BW175,'Resumen Anual'!$V$9,BH165,'Resumen Anual'!$DH$412)+SUMIFS('Resumen Anual'!$EF$518,BW175,'Resumen Anual'!$V$9,BH165,'Resumen Anual'!$DH$470)+SUMIFS('Resumen Anual'!$EF$576,BW175,'Resumen Anual'!$V$9,BH165,'Resumen Anual'!$DH$528)+SUMIFS('Resumen Anual'!$EF$634,BW175,'Resumen Anual'!$V$9,BH165,'Resumen Anual'!$DH$586)+SUMIFS('Resumen Anual'!$EF$692,BW175,'Resumen Anual'!$V$9,BH165,'Resumen Anual'!$DH$644)+SUMIFS('Resumen Anual'!$GC$54,BW175,'Resumen Anual'!$V$9,BH165,'Resumen Anual'!$FE$6)+SUMIFS('Resumen Anual'!$GC$112,BW175,'Resumen Anual'!$V$9,BH165,'Resumen Anual'!$FE$64)+SUMIFS('Resumen Anual'!$GC$170,BW175,'Resumen Anual'!$V$9,BH165,'Resumen Anual'!$FE$122)+SUMIFS('Resumen Anual'!$GC$228,BW175,'Resumen Anual'!$V$9,BH165,'Resumen Anual'!$FE$180)+SUMIFS('Resumen Anual'!$GC$286,BW175,'Resumen Anual'!$V$9,BH165,'Resumen Anual'!$FE$238)+SUMIFS('Resumen Anual'!$GC$344,BW175,'Resumen Anual'!$V$9,BH165,'Resumen Anual'!$FE$296)+SUMIFS('Resumen Anual'!$GC$402,BW175,'Resumen Anual'!$V$9,BH165,'Resumen Anual'!$FE$354)+SUMIFS('Resumen Anual'!$GC$460,BW175,'Resumen Anual'!$V$9,BH165,'Resumen Anual'!$FE$412)+SUMIFS('Resumen Anual'!$GC$518,BW175,'Resumen Anual'!$V$9,BH165,'Resumen Anual'!$FE$470)+SUMIFS('Resumen Anual'!$GC$576,BW175,'Resumen Anual'!$V$9,BH165,'Resumen Anual'!$FE$528)+SUMIFS('Resumen Anual'!$GC$634,BW175,'Resumen Anual'!$V$9,BH165,'Resumen Anual'!$FE$586)+SUMIFS('Resumen Anual'!$GC$692,BW175,'Resumen Anual'!$V$9,BH165,'Resumen Anual'!$FE$644)</f>
        <v>0</v>
      </c>
      <c r="CG175" s="770"/>
      <c r="CH175" s="770"/>
      <c r="CI175" s="770"/>
      <c r="CJ175" s="770">
        <f>SUMIFS('Resumen Anual'!$AN$54,BW175,'Resumen Anual'!$V$9,BH165,'Resumen Anual'!$L$6)+SUMIFS('Resumen Anual'!$AN$112,BW175,'Resumen Anual'!$V$9,BH165,'Resumen Anual'!$L$64)+SUMIFS('Resumen Anual'!$AN$170,BW175,'Resumen Anual'!$V$9,BH165,'Resumen Anual'!$L$122)+SUMIFS('Resumen Anual'!$AN$228,BW175,'Resumen Anual'!$V$9,BH165,'Resumen Anual'!$L$180)+SUMIFS('Resumen Anual'!$AN$286,BW175,'Resumen Anual'!$V$9,BH165,'Resumen Anual'!$L$238)+SUMIFS('Resumen Anual'!$AN$344,BW175,'Resumen Anual'!$V$9,BH165,'Resumen Anual'!$L$296)+SUMIFS('Resumen Anual'!$AN$402,BW175,'Resumen Anual'!$V$9,BH165,'Resumen Anual'!$L$354)+SUMIFS('Resumen Anual'!$AN$460,BW175,'Resumen Anual'!$V$9,BH165,'Resumen Anual'!$L$412)+SUMIFS('Resumen Anual'!$AN$518,BW175,'Resumen Anual'!$V$9,BH165,'Resumen Anual'!$L$470)+SUMIFS('Resumen Anual'!$AN$576,BW175,'Resumen Anual'!$V$9,BH165,'Resumen Anual'!$L$528)+SUMIFS('Resumen Anual'!$AN$634,BW175,'Resumen Anual'!$V$9,BH165,'Resumen Anual'!$L$586)+SUMIFS('Resumen Anual'!$AN$692,BW175,'Resumen Anual'!$V$9,BH165,'Resumen Anual'!$L$644)+SUMIFS('Resumen Anual'!$CK$54,BW175,'Resumen Anual'!$V$9,BH165,'Resumen Anual'!$BI$6)+SUMIFS('Resumen Anual'!$CK$112,BW175,'Resumen Anual'!$V$9,BH165,'Resumen Anual'!$BI$64)+SUMIFS('Resumen Anual'!$CK$170,BW175,'Resumen Anual'!$V$9,BH165,'Resumen Anual'!$BI$122)+SUMIFS('Resumen Anual'!$CK$228,BW175,'Resumen Anual'!$V$9,BH165,'Resumen Anual'!$BI$180)+SUMIFS('Resumen Anual'!$CK$286,BW175,'Resumen Anual'!$V$9,BH165,'Resumen Anual'!$BI$238)+SUMIFS('Resumen Anual'!$CK$344,BW175,'Resumen Anual'!$V$9,BH165,'Resumen Anual'!$BI$296)+SUMIFS('Resumen Anual'!$CK$402,BW175,'Resumen Anual'!$V$9,BH165,'Resumen Anual'!$BI$354)+SUMIFS('Resumen Anual'!$CK$460,BW175,'Resumen Anual'!$V$9,BH165,'Resumen Anual'!$BI$412)+SUMIFS('Resumen Anual'!$CK$518,BW175,'Resumen Anual'!$V$9,BH165,'Resumen Anual'!$BI$470)+SUMIFS('Resumen Anual'!$CK$576,BW175,'Resumen Anual'!$V$9,BH165,'Resumen Anual'!$BI$528)+SUMIFS('Resumen Anual'!$CK$634,BW175,'Resumen Anual'!$V$9,BH165,'Resumen Anual'!$BI$586)+SUMIFS('Resumen Anual'!$CK$692,BW175,'Resumen Anual'!$V$9,BH165,'Resumen Anual'!$BI$644)+SUMIFS('Resumen Anual'!$EJ$54,BW175,'Resumen Anual'!$V$9,BH165,'Resumen Anual'!$DH$6)+SUMIFS('Resumen Anual'!$EJ$112,BW175,'Resumen Anual'!$V$9,BH165,'Resumen Anual'!$DH$64)+SUMIFS('Resumen Anual'!$EJ$170,BW175,'Resumen Anual'!$V$9,BH165,'Resumen Anual'!$DH$122)+SUMIFS('Resumen Anual'!$EJ$228,BW175,'Resumen Anual'!$V$9,BH165,'Resumen Anual'!$DH$180)+SUMIFS('Resumen Anual'!$EJ$286,BW175,'Resumen Anual'!$V$9,BH165,'Resumen Anual'!$DH$238)+SUMIFS('Resumen Anual'!$EJ$344,BW175,'Resumen Anual'!$V$9,BH165,'Resumen Anual'!$DH$296)+SUMIFS('Resumen Anual'!$EJ$402,BW175,'Resumen Anual'!$V$9,BH165,'Resumen Anual'!$DH$354)+SUMIFS('Resumen Anual'!$EJ$460,BW175,'Resumen Anual'!$V$9,BH165,'Resumen Anual'!$DH$412)+SUMIFS('Resumen Anual'!$EJ$518,BW175,'Resumen Anual'!$V$9,BH165,'Resumen Anual'!$DH$470)+SUMIFS('Resumen Anual'!$EJ$576,BW175,'Resumen Anual'!$V$9,BH165,'Resumen Anual'!$DH$528)+SUMIFS('Resumen Anual'!$EJ$634,BW175,'Resumen Anual'!$V$9,BH165,'Resumen Anual'!$DH$586)+SUMIFS('Resumen Anual'!$EJ$692,BW175,'Resumen Anual'!$V$9,BH165,'Resumen Anual'!$DH$644)+SUMIFS('Resumen Anual'!$GG$54,BW175,'Resumen Anual'!$V$9,BH165,'Resumen Anual'!$FE$6)+SUMIFS('Resumen Anual'!$GG$112,BW175,'Resumen Anual'!$V$9,BH165,'Resumen Anual'!$FE$64)+SUMIFS('Resumen Anual'!$GG$170,BW175,'Resumen Anual'!$V$9,BH165,'Resumen Anual'!$FE$122)+SUMIFS('Resumen Anual'!$GG$228,BW175,'Resumen Anual'!$V$9,BH165,'Resumen Anual'!$FE$180)+SUMIFS('Resumen Anual'!$GG$286,BW175,'Resumen Anual'!$V$9,BH165,'Resumen Anual'!$FE$238)+SUMIFS('Resumen Anual'!$GG$344,BW175,'Resumen Anual'!$V$9,BH165,'Resumen Anual'!$FE$296)+SUMIFS('Resumen Anual'!$GG$402,BW175,'Resumen Anual'!$V$9,BH165,'Resumen Anual'!$FE$354)+SUMIFS('Resumen Anual'!$GG$460,BW175,'Resumen Anual'!$V$9,BH165,'Resumen Anual'!$FE$412)+SUMIFS('Resumen Anual'!$GG$518,BW175,'Resumen Anual'!$V$9,BH165,'Resumen Anual'!$FE$470)+SUMIFS('Resumen Anual'!$GG$576,BW175,'Resumen Anual'!$V$9,BH165,'Resumen Anual'!$FE$528)+SUMIFS('Resumen Anual'!$GG$634,BW175,'Resumen Anual'!$V$9,BH165,'Resumen Anual'!$FE$586)+SUMIFS('Resumen Anual'!$GG$692,BW175,'Resumen Anual'!$V$9,BH165,'Resumen Anual'!$FE$644)</f>
        <v>0</v>
      </c>
      <c r="CK175" s="770"/>
      <c r="CL175" s="770"/>
      <c r="CM175" s="770"/>
      <c r="CN175" s="756">
        <f>SUMIFS('Resumen Anual'!$AR$54,BW175,'Resumen Anual'!$V$9,BH165,'Resumen Anual'!$L$6)+SUMIFS('Resumen Anual'!$AR$112,BW175,'Resumen Anual'!$V$9,BH165,'Resumen Anual'!$L$64)+SUMIFS('Resumen Anual'!$AR$170,BW175,'Resumen Anual'!$V$9,BH165,'Resumen Anual'!$L$122)+SUMIFS('Resumen Anual'!$AR$228,BW175,'Resumen Anual'!$V$9,BH165,'Resumen Anual'!$L$180)+SUMIFS('Resumen Anual'!$AR$286,BW175,'Resumen Anual'!$V$9,BH165,'Resumen Anual'!$L$238)+SUMIFS('Resumen Anual'!$AR$344,BW175,'Resumen Anual'!$V$9,BH165,'Resumen Anual'!$L$296)+SUMIFS('Resumen Anual'!$AR$402,BW175,'Resumen Anual'!$V$9,BH165,'Resumen Anual'!$L$354)+SUMIFS('Resumen Anual'!$AR$460,BW175,'Resumen Anual'!$V$9,BH165,'Resumen Anual'!$L$412)+SUMIFS('Resumen Anual'!$AR$518,BW175,'Resumen Anual'!$V$9,BH165,'Resumen Anual'!$L$470)+SUMIFS('Resumen Anual'!$AR$576,BW175,'Resumen Anual'!$V$9,BH165,'Resumen Anual'!$L$528)+SUMIFS('Resumen Anual'!$AR$634,BW175,'Resumen Anual'!$V$9,BH165,'Resumen Anual'!$L$586)+SUMIFS('Resumen Anual'!$AR$692,BW175,'Resumen Anual'!$V$9,BH165,'Resumen Anual'!$L$644)+SUMIFS('Resumen Anual'!$CO$54,BW175,'Resumen Anual'!$V$9,BH165,'Resumen Anual'!$BI$6)+SUMIFS('Resumen Anual'!$CO$112,BW175,'Resumen Anual'!$V$9,BH165,'Resumen Anual'!$BI$64)+SUMIFS('Resumen Anual'!$CO$170,BW175,'Resumen Anual'!$V$9,BH165,'Resumen Anual'!$BI$122)+SUMIFS('Resumen Anual'!$CO$228,BW175,'Resumen Anual'!$V$9,BH165,'Resumen Anual'!$BI$180)+SUMIFS('Resumen Anual'!$CO$286,BW175,'Resumen Anual'!$V$9,BH165,'Resumen Anual'!$BI$238)+SUMIFS('Resumen Anual'!$CO$344,BW175,'Resumen Anual'!$V$9,BH165,'Resumen Anual'!$BI$296)+SUMIFS('Resumen Anual'!$CO$402,BW175,'Resumen Anual'!$V$9,BH165,'Resumen Anual'!$BI$354)+SUMIFS('Resumen Anual'!$CO$460,BW175,'Resumen Anual'!$V$9,BH165,'Resumen Anual'!$BI$412)+SUMIFS('Resumen Anual'!$CO$518,BW175,'Resumen Anual'!$V$9,BH165,'Resumen Anual'!$BI$470)+SUMIFS('Resumen Anual'!$CO$576,BW175,'Resumen Anual'!$V$9,BH165,'Resumen Anual'!$BI$528)+SUMIFS('Resumen Anual'!$CO$634,BW175,'Resumen Anual'!$V$9,BH165,'Resumen Anual'!$BI$586)+SUMIFS('Resumen Anual'!$CO$692,BW175,'Resumen Anual'!$V$9,BH165,'Resumen Anual'!$BI$644)+SUMIFS('Resumen Anual'!$EN$54,BW175,'Resumen Anual'!$V$9,BH165,'Resumen Anual'!$DH$6)+SUMIFS('Resumen Anual'!$EN$112,BW175,'Resumen Anual'!$V$9,BH165,'Resumen Anual'!$DH$64)+SUMIFS('Resumen Anual'!$EN$170,BW175,'Resumen Anual'!$V$9,BH165,'Resumen Anual'!$DH$122)+SUMIFS('Resumen Anual'!$EN$228,BW175,'Resumen Anual'!$V$9,BH165,'Resumen Anual'!$DH$180)+SUMIFS('Resumen Anual'!$EN$286,BW175,'Resumen Anual'!$V$9,BH165,'Resumen Anual'!$DH$238)+SUMIFS('Resumen Anual'!$EN$344,BW175,'Resumen Anual'!$V$9,BH165,'Resumen Anual'!$DH$296)+SUMIFS('Resumen Anual'!$EN$402,BW175,'Resumen Anual'!$V$9,BH165,'Resumen Anual'!$DH$354)+SUMIFS('Resumen Anual'!$EN$460,BW175,'Resumen Anual'!$V$9,BH165,'Resumen Anual'!$DH$412)+SUMIFS('Resumen Anual'!$EN$518,BW175,'Resumen Anual'!$V$9,BH165,'Resumen Anual'!$DH$470)+SUMIFS('Resumen Anual'!$EN$576,BW175,'Resumen Anual'!$V$9,BH165,'Resumen Anual'!$DH$528)+SUMIFS('Resumen Anual'!$EN$634,BW175,'Resumen Anual'!$V$9,BH165,'Resumen Anual'!$DH$586)+SUMIFS('Resumen Anual'!$EN$692,BW175,'Resumen Anual'!$V$9,BH165,'Resumen Anual'!$DH$644)+SUMIFS('Resumen Anual'!$GK$54,BW175,'Resumen Anual'!$V$9,BH165,'Resumen Anual'!$FE$6)+SUMIFS('Resumen Anual'!$GK$112,BW175,'Resumen Anual'!$V$9,BH165,'Resumen Anual'!$FE$64)+SUMIFS('Resumen Anual'!$GK$170,BW175,'Resumen Anual'!$V$9,BH165,'Resumen Anual'!$FE$122)+SUMIFS('Resumen Anual'!$GK$228,BW175,'Resumen Anual'!$V$9,BH165,'Resumen Anual'!$FE$180)+SUMIFS('Resumen Anual'!$GK$286,BW175,'Resumen Anual'!$V$9,BH165,'Resumen Anual'!$FE$238)+SUMIFS('Resumen Anual'!$GK$344,BW175,'Resumen Anual'!$V$9,BH165,'Resumen Anual'!$FE$296)+SUMIFS('Resumen Anual'!$GK$402,BW175,'Resumen Anual'!$V$9,BH165,'Resumen Anual'!$FE$354)+SUMIFS('Resumen Anual'!$GK$460,BW175,'Resumen Anual'!$V$9,BH165,'Resumen Anual'!$FE$412)+SUMIFS('Resumen Anual'!$GK$518,BW175,'Resumen Anual'!$V$9,BH165,'Resumen Anual'!$FE$470)+SUMIFS('Resumen Anual'!$GK$576,BW175,'Resumen Anual'!$V$9,BH165,'Resumen Anual'!$FE$528)+SUMIFS('Resumen Anual'!$GK$634,BW175,'Resumen Anual'!$V$9,BH165,'Resumen Anual'!$FE$586)+SUMIFS('Resumen Anual'!$GK$692,BW175,'Resumen Anual'!$V$9,BH165,'Resumen Anual'!$FE$644)</f>
        <v>0</v>
      </c>
      <c r="CO175" s="756"/>
      <c r="CP175" s="756"/>
      <c r="CQ175" s="756">
        <f>SUMIFS('Resumen Anual'!$AU$54,BW175,'Resumen Anual'!$V$9,BH165,'Resumen Anual'!$L$6)+SUMIFS('Resumen Anual'!$AU$112,BW175,'Resumen Anual'!$V$9,BH165,'Resumen Anual'!$L$64)+SUMIFS('Resumen Anual'!$AU$170,BW175,'Resumen Anual'!$V$9,BH165,'Resumen Anual'!$L$122)+SUMIFS('Resumen Anual'!$AU$228,BW175,'Resumen Anual'!$V$9,BH165,'Resumen Anual'!$L$180)+SUMIFS('Resumen Anual'!$AU$286,BW175,'Resumen Anual'!$V$9,BH165,'Resumen Anual'!$L$238)+SUMIFS('Resumen Anual'!$AU$344,BW175,'Resumen Anual'!$V$9,BH165,'Resumen Anual'!$L$296)+SUMIFS('Resumen Anual'!$AU$402,BW175,'Resumen Anual'!$V$9,BH165,'Resumen Anual'!$L$354)+SUMIFS('Resumen Anual'!$AU$460,BW175,'Resumen Anual'!$V$9,BH165,'Resumen Anual'!$L$412)+SUMIFS('Resumen Anual'!$AU$518,BW175,'Resumen Anual'!$V$9,BH165,'Resumen Anual'!$L$470)+SUMIFS('Resumen Anual'!$AU$576,BW175,'Resumen Anual'!$V$9,BH165,'Resumen Anual'!$L$528)+SUMIFS('Resumen Anual'!$AU$634,BW175,'Resumen Anual'!$V$9,BH165,'Resumen Anual'!$L$586)+SUMIFS('Resumen Anual'!$AU$692,BW175,'Resumen Anual'!$V$9,BH165,'Resumen Anual'!$L$644)+SUMIFS('Resumen Anual'!$CR$54,BW175,'Resumen Anual'!$V$9,BH165,'Resumen Anual'!$BI$6)+SUMIFS('Resumen Anual'!$CR$112,BW175,'Resumen Anual'!$V$9,BH165,'Resumen Anual'!$BI$64)+SUMIFS('Resumen Anual'!$CR$170,BW175,'Resumen Anual'!$V$9,BH165,'Resumen Anual'!$BI$122)+SUMIFS('Resumen Anual'!$CR$228,BW175,'Resumen Anual'!$V$9,BH165,'Resumen Anual'!$BI$180)+SUMIFS('Resumen Anual'!$CR$286,BW175,'Resumen Anual'!$V$9,BH165,'Resumen Anual'!$BI$238)+SUMIFS('Resumen Anual'!$CR$344,BW175,'Resumen Anual'!$V$9,BH165,'Resumen Anual'!$BI$296)+SUMIFS('Resumen Anual'!$CR$402,BW175,'Resumen Anual'!$V$9,BH165,'Resumen Anual'!$BI$354)+SUMIFS('Resumen Anual'!$CR$460,BW175,'Resumen Anual'!$V$9,BH165,'Resumen Anual'!$BI$412)+SUMIFS('Resumen Anual'!$CR$518,BW175,'Resumen Anual'!$V$9,BH165,'Resumen Anual'!$BI$470)+SUMIFS('Resumen Anual'!$CR$576,BW175,'Resumen Anual'!$V$9,BH165,'Resumen Anual'!$BI$528)+SUMIFS('Resumen Anual'!$CR$634,BW175,'Resumen Anual'!$V$9,BH165,'Resumen Anual'!$BI$586)+SUMIFS('Resumen Anual'!$CR$692,BW175,'Resumen Anual'!$V$9,BH165,'Resumen Anual'!$BI$644)+SUMIFS('Resumen Anual'!$EQ$54,BW175,'Resumen Anual'!$V$9,BH165,'Resumen Anual'!$DH$6)+SUMIFS('Resumen Anual'!$EQ$112,BW175,'Resumen Anual'!$V$9,BH165,'Resumen Anual'!$DH$64)+SUMIFS('Resumen Anual'!$EQ$170,BW175,'Resumen Anual'!$V$9,BH165,'Resumen Anual'!$DH$122)+SUMIFS('Resumen Anual'!$EQ$228,BW175,'Resumen Anual'!$V$9,BH165,'Resumen Anual'!$DH$180)+SUMIFS('Resumen Anual'!$EQ$286,BW175,'Resumen Anual'!$V$9,BH165,'Resumen Anual'!$DH$238)+SUMIFS('Resumen Anual'!$EQ$344,BW175,'Resumen Anual'!$V$9,BH165,'Resumen Anual'!$DH$296)+SUMIFS('Resumen Anual'!$EQ$402,BW175,'Resumen Anual'!$V$9,BH165,'Resumen Anual'!$DH$354)+SUMIFS('Resumen Anual'!$EQ$460,BW175,'Resumen Anual'!$V$9,BH165,'Resumen Anual'!$DH$412)+SUMIFS('Resumen Anual'!$EQ$518,BW175,'Resumen Anual'!$V$9,BH165,'Resumen Anual'!$DH$470)+SUMIFS('Resumen Anual'!$EQ$576,BW175,'Resumen Anual'!$V$9,BH165,'Resumen Anual'!$DH$528)+SUMIFS('Resumen Anual'!$EQ$634,BW175,'Resumen Anual'!$V$9,BH165,'Resumen Anual'!$DH$586)+SUMIFS('Resumen Anual'!$EQ$692,BW175,'Resumen Anual'!$V$9,BH165,'Resumen Anual'!$DH$644)+SUMIFS('Resumen Anual'!$GN$54,BW175,'Resumen Anual'!$V$9,BH165,'Resumen Anual'!$FE$6)+SUMIFS('Resumen Anual'!$GN$112,BW175,'Resumen Anual'!$V$9,BH165,'Resumen Anual'!$FE$64)+SUMIFS('Resumen Anual'!$GN$170,BW175,'Resumen Anual'!$V$9,BH165,'Resumen Anual'!$FE$122)+SUMIFS('Resumen Anual'!$GN$228,BW175,'Resumen Anual'!$V$9,BH165,'Resumen Anual'!$FE$180)+SUMIFS('Resumen Anual'!$GN$286,BW175,'Resumen Anual'!$V$9,BH165,'Resumen Anual'!$FE$238)+SUMIFS('Resumen Anual'!$GN$344,BW175,'Resumen Anual'!$V$9,BH165,'Resumen Anual'!$FE$296)+SUMIFS('Resumen Anual'!$GN$402,BW175,'Resumen Anual'!$V$9,BH165,'Resumen Anual'!$FE$354)+SUMIFS('Resumen Anual'!$GN$460,BW175,'Resumen Anual'!$V$9,BH165,'Resumen Anual'!$FE$412)+SUMIFS('Resumen Anual'!$GN$518,BW175,'Resumen Anual'!$V$9,BH165,'Resumen Anual'!$FE$470)+SUMIFS('Resumen Anual'!$GN$576,BW175,'Resumen Anual'!$V$9,BH165,'Resumen Anual'!$FE$528)+SUMIFS('Resumen Anual'!$GN$634,BW175,'Resumen Anual'!$V$9,BH165,'Resumen Anual'!$FE$586)+SUMIFS('Resumen Anual'!$GN$692,BW175,'Resumen Anual'!$V$9,BH165,'Resumen Anual'!$FE$644)</f>
        <v>0</v>
      </c>
      <c r="CR175" s="756"/>
      <c r="CS175" s="756"/>
      <c r="CT175" s="1200"/>
      <c r="CU175" s="1199"/>
      <c r="CV175" s="171"/>
      <c r="CW175" s="12"/>
      <c r="CX175" s="12"/>
      <c r="CY175" s="12"/>
      <c r="CZ175" s="12"/>
      <c r="DA175" s="12"/>
      <c r="DB175" s="12"/>
      <c r="DC175" s="12"/>
      <c r="DD175" s="12"/>
      <c r="DE175" s="12"/>
      <c r="DF175" s="12"/>
      <c r="DG175" s="12"/>
      <c r="DH175" s="15"/>
      <c r="DI175" s="779" t="str">
        <f>'Resumen Anual'!$O$20</f>
        <v>NOCHE</v>
      </c>
      <c r="DJ175" s="776"/>
      <c r="DK175" s="776"/>
      <c r="DL175" s="776"/>
      <c r="DM175" s="801"/>
      <c r="DN175" s="805">
        <f>SUMIF('Resumen Anual'!$FE$622,DF165,'Resumen Anual'!$FM$636)+SUMIF('Resumen Anual'!$DH$622,DF165,'Resumen Anual'!$DP$636)+SUMIF('Resumen Anual'!$BI$622,DF165,'Resumen Anual'!$BQ$636)+SUMIF('Resumen Anual'!$L$622,DF165,'Resumen Anual'!$T$636)+SUMIF('Resumen Anual'!$FE$566,DF165,'Resumen Anual'!$FM$580)+SUMIF('Resumen Anual'!$DH$566,DF165,'Resumen Anual'!$DP$580)+SUMIF('Resumen Anual'!$BI$566,DF165,'Resumen Anual'!$BQ$580)+SUMIF('Resumen Anual'!$L$566,DF165,'Resumen Anual'!$T$580)+SUMIF('Resumen Anual'!$FE$510,DF165,'Resumen Anual'!$FM$524)+SUMIF('Resumen Anual'!$DH$510,DF165,'Resumen Anual'!$DP$524)+SUMIF('Resumen Anual'!$BI$510,DF165,'Resumen Anual'!$BQ$524)+SUMIF('Resumen Anual'!$L$510,DF165,'Resumen Anual'!$T$524)+SUMIF('Resumen Anual'!$FE$454,DF165,'Resumen Anual'!$FM$468)+SUMIF('Resumen Anual'!$DH$454,DF165,'Resumen Anual'!$DP$468)+SUMIF('Resumen Anual'!$BI$454,DF165,'Resumen Anual'!$BQ$468)+SUMIF('Resumen Anual'!$L$454,DF165,'Resumen Anual'!$T$468)+SUMIF('Resumen Anual'!$FE$398,DF165,'Resumen Anual'!$FM$412)+SUMIF('Resumen Anual'!$DH$398,DF165,'Resumen Anual'!$DP$412)+SUMIF('Resumen Anual'!$BI$398,DF165,'Resumen Anual'!$BQ$412)+SUMIF('Resumen Anual'!$L$398,DF165,'Resumen Anual'!$T$412)+SUMIF('Resumen Anual'!$FE$342,DF165,'Resumen Anual'!$FM$356)+SUMIF('Resumen Anual'!$DH$342,DF165,'Resumen Anual'!$DP$356)+SUMIF('Resumen Anual'!$BI$342,DF165,'Resumen Anual'!$BQ$356)+SUMIF('Resumen Anual'!$L$342,DF165,'Resumen Anual'!$T$356)+SUMIF('Resumen Anual'!$FE$286,DF165,'Resumen Anual'!$FM$300)+SUMIF('Resumen Anual'!$DH$286,DF165,'Resumen Anual'!$DP$300)+SUMIF('Resumen Anual'!$BI$286,DF165,'Resumen Anual'!$BQ$300)+SUMIF('Resumen Anual'!$L$286,DF165,'Resumen Anual'!$T$300)+SUMIF('Resumen Anual'!$FE$230,DF165,'Resumen Anual'!$FM$244)+SUMIF('Resumen Anual'!$DH$230,DF165,'Resumen Anual'!$DP$244)+SUMIF('Resumen Anual'!$BI$230,DF165,'Resumen Anual'!$BQ$244)+SUMIF('Resumen Anual'!$L$230,DF165,'Resumen Anual'!$T$244)+SUMIF('Resumen Anual'!$FE$174,DF165,'Resumen Anual'!$FM$188)+SUMIF('Resumen Anual'!$DH$174,DF165,'Resumen Anual'!$DP$188)+SUMIF('Resumen Anual'!$BI$174,DF165,'Resumen Anual'!$BQ$188)+SUMIF('Resumen Anual'!$L$174,DF165,'Resumen Anual'!$T$188)+SUMIF('Resumen Anual'!$FE$118,DF165,'Resumen Anual'!$FM$132)+SUMIF('Resumen Anual'!$DH$118,DF165,'Resumen Anual'!$DP$132)+SUMIF('Resumen Anual'!$BI$118,DF165,'Resumen Anual'!$BQ$132)+SUMIF('Resumen Anual'!$L$118,DF165,'Resumen Anual'!$T$132)+SUMIF('Resumen Anual'!$FE$62,DF165,'Resumen Anual'!$FM$76)+SUMIF('Resumen Anual'!$DH$62,DF165,'Resumen Anual'!$DP$76)+SUMIF('Resumen Anual'!$BI$62,DF165,'Resumen Anual'!$BQ$76)+SUMIF('Resumen Anual'!$L$62,DF165,'Resumen Anual'!$T$76)+SUMIF('Resumen Anual'!$FE$6,DF165,'Resumen Anual'!$FM$20)+SUMIF('Resumen Anual'!$DH$6,DF165,'Resumen Anual'!$DP$20)+SUMIF('Resumen Anual'!$BI$6,DF165,'Resumen Anual'!$BQ$20)+SUMIF('Resumen Anual'!$L$6,DF165,'Resumen Anual'!$T$20)+SUMIF('Bitácoras Anteriores'!$K$6,DF165,'Bitácoras Anteriores'!$S$17)+SUMIF('Bitácoras Anteriores'!$K$59,$K$6,'Bitácoras Anteriores'!$S$70)+SUMIF('Bitácoras Anteriores'!$K$112,DF165,'Bitácoras Anteriores'!$S$123)+SUMIF('Bitácoras Anteriores'!$K$165,DF165,'Bitácoras Anteriores'!$S$176)+SUMIF('Bitácoras Anteriores'!$K$218,DF165,'Bitácoras Anteriores'!$S$229)+SUMIF('Bitácoras Anteriores'!$K$271,DF165,'Bitácoras Anteriores'!$S$282)+SUMIF('Bitácoras Anteriores'!$K$324,DF165,'Bitácoras Anteriores'!$S$335)+SUMIF('Bitácoras Anteriores'!$BH$6,DF165,'Bitácoras Anteriores'!$BP$17)+SUMIF('Bitácoras Anteriores'!$BH$59,$K$6,'Bitácoras Anteriores'!$BP$70)+SUMIF('Bitácoras Anteriores'!$BH$112,DF165,'Bitácoras Anteriores'!$BP$123)+SUMIF('Bitácoras Anteriores'!$BH$165,DF165,'Bitácoras Anteriores'!$BP$176)+SUMIF('Bitácoras Anteriores'!$BH$218,DF165,'Bitácoras Anteriores'!$BP$229)+SUMIF('Bitácoras Anteriores'!$BH$271,DF165,'Bitácoras Anteriores'!$BP$282)+SUMIF('Bitácoras Anteriores'!$BH$324,DF165,'Bitácoras Anteriores'!$BP$335)+SUMIF('Bitácoras Anteriores'!$DF$6,DF165,'Bitácoras Anteriores'!$DN$17)+SUMIF('Bitácoras Anteriores'!$DF$59,$K$6,'Bitácoras Anteriores'!$DN$70)+SUMIF('Bitácoras Anteriores'!$DF$112,DF165,'Bitácoras Anteriores'!$DN$123)+SUMIF('Bitácoras Anteriores'!$DF$165,DF165,'Bitácoras Anteriores'!$DN$176)+SUMIF('Bitácoras Anteriores'!$DF$218,DF165,'Bitácoras Anteriores'!$DN$229)+SUMIF('Bitácoras Anteriores'!$DF$271,DF165,'Bitácoras Anteriores'!$DN$282)+SUMIF('Bitácoras Anteriores'!$DF$324,DF165,'Bitácoras Anteriores'!$DN$335)+SUMIF('Bitácoras Anteriores'!$FC$6,DF165,'Bitácoras Anteriores'!$FK$17)+SUMIF('Bitácoras Anteriores'!$FC$59,$K$6,'Bitácoras Anteriores'!$FK$70)+SUMIF('Bitácoras Anteriores'!$FC$112,DF165,'Bitácoras Anteriores'!$FK$123)+SUMIF('Bitácoras Anteriores'!$FC$165,DF165,'Bitácoras Anteriores'!$FK$176)+SUMIF('Bitácoras Anteriores'!$FC$218,DF165,'Bitácoras Anteriores'!$FK$229)+SUMIF('Bitácoras Anteriores'!$FC$271,DF165,'Bitácoras Anteriores'!$FK$282)+SUMIF('Bitácoras Anteriores'!$FC$324,DF165,'Bitácoras Anteriores'!$FK$335)</f>
        <v>0</v>
      </c>
      <c r="DO175" s="806"/>
      <c r="DP175" s="806"/>
      <c r="DQ175" s="806"/>
      <c r="DR175" s="806"/>
      <c r="DS175" s="807"/>
      <c r="DT175" s="15"/>
      <c r="DU175" s="771">
        <f>IF(DU171=0," ",DU171+2)</f>
        <v>2024</v>
      </c>
      <c r="DV175" s="772"/>
      <c r="DW175" s="772"/>
      <c r="DX175" s="772"/>
      <c r="DY175" s="772"/>
      <c r="DZ175" s="1214">
        <f>SUMIFS('Resumen Anual'!$AF$54,DU175,'Resumen Anual'!$V$9,DF165,'Resumen Anual'!$L$6)+SUMIFS('Resumen Anual'!$AF$112,DU175,'Resumen Anual'!$V$9,DF165,'Resumen Anual'!$L$64)+SUMIFS('Resumen Anual'!$AF$170,DU175,'Resumen Anual'!$V$9,DF165,'Resumen Anual'!$L$122)+SUMIFS('Resumen Anual'!$AF$228,DU175,'Resumen Anual'!$V$9,DF165,'Resumen Anual'!$L$180)+SUMIFS('Resumen Anual'!$AF$286,DU175,'Resumen Anual'!$V$9,DF165,'Resumen Anual'!$L$238)+SUMIFS('Resumen Anual'!$AF$344,DU175,'Resumen Anual'!$V$9,DF165,'Resumen Anual'!$L$296)+SUMIFS('Resumen Anual'!$AF$402,DU175,'Resumen Anual'!$V$9,DF165,'Resumen Anual'!$L$354)+SUMIFS('Resumen Anual'!$AF$460,DU175,'Resumen Anual'!$V$9,DF165,'Resumen Anual'!$L$412)+SUMIFS('Resumen Anual'!$AF$518,DU175,'Resumen Anual'!$V$9,DF165,'Resumen Anual'!$L$470)+SUMIFS('Resumen Anual'!$AF$576,DU175,'Resumen Anual'!$V$9,DF165,'Resumen Anual'!$L$528)+SUMIFS('Resumen Anual'!$AF$634,DU175,'Resumen Anual'!$V$9,DF165,'Resumen Anual'!$L$586)+SUMIFS('Resumen Anual'!$AF$692,DU175,'Resumen Anual'!$V$9,DF165,'Resumen Anual'!$L$644)+SUMIFS('Resumen Anual'!$CC$54,DU175,'Resumen Anual'!$V$9,DF165,'Resumen Anual'!$BI$6)+SUMIFS('Resumen Anual'!$CC$112,DU175,'Resumen Anual'!$V$9,DF165,'Resumen Anual'!$BI$64)+SUMIFS('Resumen Anual'!$CC$170,DU175,'Resumen Anual'!$V$9,DF165,'Resumen Anual'!$BI$122)+SUMIFS('Resumen Anual'!$CC$228,DU175,'Resumen Anual'!$V$9,DF165,'Resumen Anual'!$BI$180)+SUMIFS('Resumen Anual'!$CC$286,DU175,'Resumen Anual'!$V$9,DF165,'Resumen Anual'!$BI$238)+SUMIFS('Resumen Anual'!$CC$344,DU175,'Resumen Anual'!$V$9,DF165,'Resumen Anual'!$BI$296)+SUMIFS('Resumen Anual'!$CC$402,DU175,'Resumen Anual'!$V$9,DF165,'Resumen Anual'!$BI$354)+SUMIFS('Resumen Anual'!$CC$460,DU175,'Resumen Anual'!$V$9,DF165,'Resumen Anual'!$BI$412)+SUMIFS('Resumen Anual'!$CC$518,DU175,'Resumen Anual'!$V$9,DF165,'Resumen Anual'!$BI$470)+SUMIFS('Resumen Anual'!$CC$576,DU175,'Resumen Anual'!$V$9,DF165,'Resumen Anual'!$BI$528)+SUMIFS('Resumen Anual'!$CC$634,DU175,'Resumen Anual'!$V$9,DF165,'Resumen Anual'!$BI$586)+SUMIFS('Resumen Anual'!$CC$692,DU175,'Resumen Anual'!$V$9,DF165,'Resumen Anual'!$BI$644)+SUMIFS('Resumen Anual'!$EB$54,DU175,'Resumen Anual'!$V$9,DF165,'Resumen Anual'!$DH$6)+SUMIFS('Resumen Anual'!$EB$112,DU175,'Resumen Anual'!$V$9,DF165,'Resumen Anual'!$DH$64)+SUMIFS('Resumen Anual'!$EB$170,DU175,'Resumen Anual'!$V$9,DF165,'Resumen Anual'!$DH$122)+SUMIFS('Resumen Anual'!$EB$228,DU175,'Resumen Anual'!$V$9,DF165,'Resumen Anual'!$DH$180)+SUMIFS('Resumen Anual'!$EB$286,DU175,'Resumen Anual'!$V$9,DF165,'Resumen Anual'!$DH$238)+SUMIFS('Resumen Anual'!$EB$344,DU175,'Resumen Anual'!$V$9,DF165,'Resumen Anual'!$DH$296)+SUMIFS('Resumen Anual'!$EB$402,DU175,'Resumen Anual'!$V$9,DF165,'Resumen Anual'!$DH$354)+SUMIFS('Resumen Anual'!$EB$460,DU175,'Resumen Anual'!$V$9,DF165,'Resumen Anual'!$DH$412)+SUMIFS('Resumen Anual'!$EB$518,DU175,'Resumen Anual'!$V$9,DF165,'Resumen Anual'!$DH$470)+SUMIFS('Resumen Anual'!$EB$576,DU175,'Resumen Anual'!$V$9,DF165,'Resumen Anual'!$DH$528)+SUMIFS('Resumen Anual'!$EB$634,DU175,'Resumen Anual'!$V$9,DF165,'Resumen Anual'!$DH$586)+SUMIFS('Resumen Anual'!$EB$692,DU175,'Resumen Anual'!$V$9,DF165,'Resumen Anual'!$DH$644)+SUMIFS('Resumen Anual'!$FY$54,DU175,'Resumen Anual'!$V$9,DF165,'Resumen Anual'!$FE$6)+SUMIFS('Resumen Anual'!$FY$112,DU175,'Resumen Anual'!$V$9,DF165,'Resumen Anual'!$FE$64)+SUMIFS('Resumen Anual'!$FY$170,DU175,'Resumen Anual'!$V$9,DF165,'Resumen Anual'!$FE$122)+SUMIFS('Resumen Anual'!$FY$228,DU175,'Resumen Anual'!$V$9,DF165,'Resumen Anual'!$FE$180)+SUMIFS('Resumen Anual'!$FY$286,DU175,'Resumen Anual'!$V$9,DF165,'Resumen Anual'!$FE$238)+SUMIFS('Resumen Anual'!$FY$344,DU175,'Resumen Anual'!$V$9,DF165,'Resumen Anual'!$FE$296)+SUMIFS('Resumen Anual'!$FY$402,DU175,'Resumen Anual'!$V$9,DF165,'Resumen Anual'!$FE$354)+SUMIFS('Resumen Anual'!$FY$460,DU175,'Resumen Anual'!$V$9,DF165,'Resumen Anual'!$FE$412)+SUMIFS('Resumen Anual'!$FY$518,DU175,'Resumen Anual'!$V$9,DF165,'Resumen Anual'!$FE$470)+SUMIFS('Resumen Anual'!$FY$576,DU175,'Resumen Anual'!$V$9,DF165,'Resumen Anual'!$FE$528)+SUMIFS('Resumen Anual'!$FY$634,DU175,'Resumen Anual'!$V$9,DF165,'Resumen Anual'!$FE$586)+SUMIFS('Resumen Anual'!$FY$692,DU175,'Resumen Anual'!$V$9,DF165,'Resumen Anual'!$FE$644)</f>
        <v>0</v>
      </c>
      <c r="EA175" s="770"/>
      <c r="EB175" s="770"/>
      <c r="EC175" s="770"/>
      <c r="ED175" s="770">
        <f>SUMIFS('Resumen Anual'!$AJ$54,DU175,'Resumen Anual'!$V$9,DF165,'Resumen Anual'!$L$6)+SUMIFS('Resumen Anual'!$AJ$112,DU175,'Resumen Anual'!$V$9,DF165,'Resumen Anual'!$L$64)+SUMIFS('Resumen Anual'!$AJ$170,DU175,'Resumen Anual'!$V$9,DF165,'Resumen Anual'!$L$122)+SUMIFS('Resumen Anual'!$AJ$228,DU175,'Resumen Anual'!$V$9,DF165,'Resumen Anual'!$L$180)+SUMIFS('Resumen Anual'!$AJ$286,DU175,'Resumen Anual'!$V$9,DF165,'Resumen Anual'!$L$238)+SUMIFS('Resumen Anual'!$AJ$344,DU175,'Resumen Anual'!$V$9,DF165,'Resumen Anual'!$L$296)+SUMIFS('Resumen Anual'!$AJ$402,DU175,'Resumen Anual'!$V$9,DF165,'Resumen Anual'!$L$354)+SUMIFS('Resumen Anual'!$AJ$460,DU175,'Resumen Anual'!$V$9,DF165,'Resumen Anual'!$L$412)+SUMIFS('Resumen Anual'!$AJ$518,DU175,'Resumen Anual'!$V$9,DF165,'Resumen Anual'!$L$470)+SUMIFS('Resumen Anual'!$AJ$576,DU175,'Resumen Anual'!$V$9,DF165,'Resumen Anual'!$L$528)+SUMIFS('Resumen Anual'!$AJ$634,DU175,'Resumen Anual'!$V$9,DF165,'Resumen Anual'!$L$586)+SUMIFS('Resumen Anual'!$AJ$692,DU175,'Resumen Anual'!$V$9,DF165,'Resumen Anual'!$L$644)+SUMIFS('Resumen Anual'!$CG$54,DU175,'Resumen Anual'!$V$9,DF165,'Resumen Anual'!$BI$6)+SUMIFS('Resumen Anual'!$CG$112,DU175,'Resumen Anual'!$V$9,DF165,'Resumen Anual'!$BI$64)+SUMIFS('Resumen Anual'!$CG$170,DU175,'Resumen Anual'!$V$9,DF165,'Resumen Anual'!$BI$122)+SUMIFS('Resumen Anual'!$CG$228,DU175,'Resumen Anual'!$V$9,DF165,'Resumen Anual'!$BI$180)+SUMIFS('Resumen Anual'!$CG$286,DU175,'Resumen Anual'!$V$9,DF165,'Resumen Anual'!$BI$238)+SUMIFS('Resumen Anual'!$CG$344,DU175,'Resumen Anual'!$V$9,DF165,'Resumen Anual'!$BI$296)+SUMIFS('Resumen Anual'!$CG$402,DU175,'Resumen Anual'!$V$9,DF165,'Resumen Anual'!$BI$354)+SUMIFS('Resumen Anual'!$CG$460,DU175,'Resumen Anual'!$V$9,DF165,'Resumen Anual'!$BI$412)+SUMIFS('Resumen Anual'!$CG$518,DU175,'Resumen Anual'!$V$9,DF165,'Resumen Anual'!$BI$470)+SUMIFS('Resumen Anual'!$CG$576,DU175,'Resumen Anual'!$V$9,DF165,'Resumen Anual'!$BI$528)+SUMIFS('Resumen Anual'!$CG$634,DU175,'Resumen Anual'!$V$9,DF165,'Resumen Anual'!$BI$586)+SUMIFS('Resumen Anual'!$CG$692,DU175,'Resumen Anual'!$V$9,DF165,'Resumen Anual'!$BI$644)+SUMIFS('Resumen Anual'!$EF$54,DU175,'Resumen Anual'!$V$9,DF165,'Resumen Anual'!$DH$6)+SUMIFS('Resumen Anual'!$EF$112,DU175,'Resumen Anual'!$V$9,DF165,'Resumen Anual'!$DH$64)+SUMIFS('Resumen Anual'!$EF$170,DU175,'Resumen Anual'!$V$9,DF165,'Resumen Anual'!$DH$122)+SUMIFS('Resumen Anual'!$EF$228,DU175,'Resumen Anual'!$V$9,DF165,'Resumen Anual'!$DH$180)+SUMIFS('Resumen Anual'!$EF$286,DU175,'Resumen Anual'!$V$9,DF165,'Resumen Anual'!$DH$238)+SUMIFS('Resumen Anual'!$EF$344,DU175,'Resumen Anual'!$V$9,DF165,'Resumen Anual'!$DH$296)+SUMIFS('Resumen Anual'!$EF$402,DU175,'Resumen Anual'!$V$9,DF165,'Resumen Anual'!$DH$354)+SUMIFS('Resumen Anual'!$EF$460,DU175,'Resumen Anual'!$V$9,DF165,'Resumen Anual'!$DH$412)+SUMIFS('Resumen Anual'!$EF$518,DU175,'Resumen Anual'!$V$9,DF165,'Resumen Anual'!$DH$470)+SUMIFS('Resumen Anual'!$EF$576,DU175,'Resumen Anual'!$V$9,DF165,'Resumen Anual'!$DH$528)+SUMIFS('Resumen Anual'!$EF$634,DU175,'Resumen Anual'!$V$9,DF165,'Resumen Anual'!$DH$586)+SUMIFS('Resumen Anual'!$EF$692,DU175,'Resumen Anual'!$V$9,DF165,'Resumen Anual'!$DH$644)+SUMIFS('Resumen Anual'!$GC$54,DU175,'Resumen Anual'!$V$9,DF165,'Resumen Anual'!$FE$6)+SUMIFS('Resumen Anual'!$GC$112,DU175,'Resumen Anual'!$V$9,DF165,'Resumen Anual'!$FE$64)+SUMIFS('Resumen Anual'!$GC$170,DU175,'Resumen Anual'!$V$9,DF165,'Resumen Anual'!$FE$122)+SUMIFS('Resumen Anual'!$GC$228,DU175,'Resumen Anual'!$V$9,DF165,'Resumen Anual'!$FE$180)+SUMIFS('Resumen Anual'!$GC$286,DU175,'Resumen Anual'!$V$9,DF165,'Resumen Anual'!$FE$238)+SUMIFS('Resumen Anual'!$GC$344,DU175,'Resumen Anual'!$V$9,DF165,'Resumen Anual'!$FE$296)+SUMIFS('Resumen Anual'!$GC$402,DU175,'Resumen Anual'!$V$9,DF165,'Resumen Anual'!$FE$354)+SUMIFS('Resumen Anual'!$GC$460,DU175,'Resumen Anual'!$V$9,DF165,'Resumen Anual'!$FE$412)+SUMIFS('Resumen Anual'!$GC$518,DU175,'Resumen Anual'!$V$9,DF165,'Resumen Anual'!$FE$470)+SUMIFS('Resumen Anual'!$GC$576,DU175,'Resumen Anual'!$V$9,DF165,'Resumen Anual'!$FE$528)+SUMIFS('Resumen Anual'!$GC$634,DU175,'Resumen Anual'!$V$9,DF165,'Resumen Anual'!$FE$586)+SUMIFS('Resumen Anual'!$GC$692,DU175,'Resumen Anual'!$V$9,DF165,'Resumen Anual'!$FE$644)</f>
        <v>0</v>
      </c>
      <c r="EE175" s="770"/>
      <c r="EF175" s="770"/>
      <c r="EG175" s="770"/>
      <c r="EH175" s="770">
        <f>SUMIFS('Resumen Anual'!$AN$54,DU175,'Resumen Anual'!$V$9,DF165,'Resumen Anual'!$L$6)+SUMIFS('Resumen Anual'!$AN$112,DU175,'Resumen Anual'!$V$9,DF165,'Resumen Anual'!$L$64)+SUMIFS('Resumen Anual'!$AN$170,DU175,'Resumen Anual'!$V$9,DF165,'Resumen Anual'!$L$122)+SUMIFS('Resumen Anual'!$AN$228,DU175,'Resumen Anual'!$V$9,DF165,'Resumen Anual'!$L$180)+SUMIFS('Resumen Anual'!$AN$286,DU175,'Resumen Anual'!$V$9,DF165,'Resumen Anual'!$L$238)+SUMIFS('Resumen Anual'!$AN$344,DU175,'Resumen Anual'!$V$9,DF165,'Resumen Anual'!$L$296)+SUMIFS('Resumen Anual'!$AN$402,DU175,'Resumen Anual'!$V$9,DF165,'Resumen Anual'!$L$354)+SUMIFS('Resumen Anual'!$AN$460,DU175,'Resumen Anual'!$V$9,DF165,'Resumen Anual'!$L$412)+SUMIFS('Resumen Anual'!$AN$518,DU175,'Resumen Anual'!$V$9,DF165,'Resumen Anual'!$L$470)+SUMIFS('Resumen Anual'!$AN$576,DU175,'Resumen Anual'!$V$9,DF165,'Resumen Anual'!$L$528)+SUMIFS('Resumen Anual'!$AN$634,DU175,'Resumen Anual'!$V$9,DF165,'Resumen Anual'!$L$586)+SUMIFS('Resumen Anual'!$AN$692,DU175,'Resumen Anual'!$V$9,DF165,'Resumen Anual'!$L$644)+SUMIFS('Resumen Anual'!$CK$54,DU175,'Resumen Anual'!$V$9,DF165,'Resumen Anual'!$BI$6)+SUMIFS('Resumen Anual'!$CK$112,DU175,'Resumen Anual'!$V$9,DF165,'Resumen Anual'!$BI$64)+SUMIFS('Resumen Anual'!$CK$170,DU175,'Resumen Anual'!$V$9,DF165,'Resumen Anual'!$BI$122)+SUMIFS('Resumen Anual'!$CK$228,DU175,'Resumen Anual'!$V$9,DF165,'Resumen Anual'!$BI$180)+SUMIFS('Resumen Anual'!$CK$286,DU175,'Resumen Anual'!$V$9,DF165,'Resumen Anual'!$BI$238)+SUMIFS('Resumen Anual'!$CK$344,DU175,'Resumen Anual'!$V$9,DF165,'Resumen Anual'!$BI$296)+SUMIFS('Resumen Anual'!$CK$402,DU175,'Resumen Anual'!$V$9,DF165,'Resumen Anual'!$BI$354)+SUMIFS('Resumen Anual'!$CK$460,DU175,'Resumen Anual'!$V$9,DF165,'Resumen Anual'!$BI$412)+SUMIFS('Resumen Anual'!$CK$518,DU175,'Resumen Anual'!$V$9,DF165,'Resumen Anual'!$BI$470)+SUMIFS('Resumen Anual'!$CK$576,DU175,'Resumen Anual'!$V$9,DF165,'Resumen Anual'!$BI$528)+SUMIFS('Resumen Anual'!$CK$634,DU175,'Resumen Anual'!$V$9,DF165,'Resumen Anual'!$BI$586)+SUMIFS('Resumen Anual'!$CK$692,DU175,'Resumen Anual'!$V$9,DF165,'Resumen Anual'!$BI$644)+SUMIFS('Resumen Anual'!$EJ$54,DU175,'Resumen Anual'!$V$9,DF165,'Resumen Anual'!$DH$6)+SUMIFS('Resumen Anual'!$EJ$112,DU175,'Resumen Anual'!$V$9,DF165,'Resumen Anual'!$DH$64)+SUMIFS('Resumen Anual'!$EJ$170,DU175,'Resumen Anual'!$V$9,DF165,'Resumen Anual'!$DH$122)+SUMIFS('Resumen Anual'!$EJ$228,DU175,'Resumen Anual'!$V$9,DF165,'Resumen Anual'!$DH$180)+SUMIFS('Resumen Anual'!$EJ$286,DU175,'Resumen Anual'!$V$9,DF165,'Resumen Anual'!$DH$238)+SUMIFS('Resumen Anual'!$EJ$344,DU175,'Resumen Anual'!$V$9,DF165,'Resumen Anual'!$DH$296)+SUMIFS('Resumen Anual'!$EJ$402,DU175,'Resumen Anual'!$V$9,DF165,'Resumen Anual'!$DH$354)+SUMIFS('Resumen Anual'!$EJ$460,DU175,'Resumen Anual'!$V$9,DF165,'Resumen Anual'!$DH$412)+SUMIFS('Resumen Anual'!$EJ$518,DU175,'Resumen Anual'!$V$9,DF165,'Resumen Anual'!$DH$470)+SUMIFS('Resumen Anual'!$EJ$576,DU175,'Resumen Anual'!$V$9,DF165,'Resumen Anual'!$DH$528)+SUMIFS('Resumen Anual'!$EJ$634,DU175,'Resumen Anual'!$V$9,DF165,'Resumen Anual'!$DH$586)+SUMIFS('Resumen Anual'!$EJ$692,DU175,'Resumen Anual'!$V$9,DF165,'Resumen Anual'!$DH$644)+SUMIFS('Resumen Anual'!$GG$54,DU175,'Resumen Anual'!$V$9,DF165,'Resumen Anual'!$FE$6)+SUMIFS('Resumen Anual'!$GG$112,DU175,'Resumen Anual'!$V$9,DF165,'Resumen Anual'!$FE$64)+SUMIFS('Resumen Anual'!$GG$170,DU175,'Resumen Anual'!$V$9,DF165,'Resumen Anual'!$FE$122)+SUMIFS('Resumen Anual'!$GG$228,DU175,'Resumen Anual'!$V$9,DF165,'Resumen Anual'!$FE$180)+SUMIFS('Resumen Anual'!$GG$286,DU175,'Resumen Anual'!$V$9,DF165,'Resumen Anual'!$FE$238)+SUMIFS('Resumen Anual'!$GG$344,DU175,'Resumen Anual'!$V$9,DF165,'Resumen Anual'!$FE$296)+SUMIFS('Resumen Anual'!$GG$402,DU175,'Resumen Anual'!$V$9,DF165,'Resumen Anual'!$FE$354)+SUMIFS('Resumen Anual'!$GG$460,DU175,'Resumen Anual'!$V$9,DF165,'Resumen Anual'!$FE$412)+SUMIFS('Resumen Anual'!$GG$518,DU175,'Resumen Anual'!$V$9,DF165,'Resumen Anual'!$FE$470)+SUMIFS('Resumen Anual'!$GG$576,DU175,'Resumen Anual'!$V$9,DF165,'Resumen Anual'!$FE$528)+SUMIFS('Resumen Anual'!$GG$634,DU175,'Resumen Anual'!$V$9,DF165,'Resumen Anual'!$FE$586)+SUMIFS('Resumen Anual'!$GG$692,DU175,'Resumen Anual'!$V$9,DF165,'Resumen Anual'!$FE$644)</f>
        <v>0</v>
      </c>
      <c r="EI175" s="770"/>
      <c r="EJ175" s="770"/>
      <c r="EK175" s="770"/>
      <c r="EL175" s="756">
        <f>SUMIFS('Resumen Anual'!$AR$54,DU175,'Resumen Anual'!$V$9,DF165,'Resumen Anual'!$L$6)+SUMIFS('Resumen Anual'!$AR$112,DU175,'Resumen Anual'!$V$9,DF165,'Resumen Anual'!$L$64)+SUMIFS('Resumen Anual'!$AR$170,DU175,'Resumen Anual'!$V$9,DF165,'Resumen Anual'!$L$122)+SUMIFS('Resumen Anual'!$AR$228,DU175,'Resumen Anual'!$V$9,DF165,'Resumen Anual'!$L$180)+SUMIFS('Resumen Anual'!$AR$286,DU175,'Resumen Anual'!$V$9,DF165,'Resumen Anual'!$L$238)+SUMIFS('Resumen Anual'!$AR$344,DU175,'Resumen Anual'!$V$9,DF165,'Resumen Anual'!$L$296)+SUMIFS('Resumen Anual'!$AR$402,DU175,'Resumen Anual'!$V$9,DF165,'Resumen Anual'!$L$354)+SUMIFS('Resumen Anual'!$AR$460,DU175,'Resumen Anual'!$V$9,DF165,'Resumen Anual'!$L$412)+SUMIFS('Resumen Anual'!$AR$518,DU175,'Resumen Anual'!$V$9,DF165,'Resumen Anual'!$L$470)+SUMIFS('Resumen Anual'!$AR$576,DU175,'Resumen Anual'!$V$9,DF165,'Resumen Anual'!$L$528)+SUMIFS('Resumen Anual'!$AR$634,DU175,'Resumen Anual'!$V$9,DF165,'Resumen Anual'!$L$586)+SUMIFS('Resumen Anual'!$AR$692,DU175,'Resumen Anual'!$V$9,DF165,'Resumen Anual'!$L$644)+SUMIFS('Resumen Anual'!$CO$54,DU175,'Resumen Anual'!$V$9,DF165,'Resumen Anual'!$BI$6)+SUMIFS('Resumen Anual'!$CO$112,DU175,'Resumen Anual'!$V$9,DF165,'Resumen Anual'!$BI$64)+SUMIFS('Resumen Anual'!$CO$170,DU175,'Resumen Anual'!$V$9,DF165,'Resumen Anual'!$BI$122)+SUMIFS('Resumen Anual'!$CO$228,DU175,'Resumen Anual'!$V$9,DF165,'Resumen Anual'!$BI$180)+SUMIFS('Resumen Anual'!$CO$286,DU175,'Resumen Anual'!$V$9,DF165,'Resumen Anual'!$BI$238)+SUMIFS('Resumen Anual'!$CO$344,DU175,'Resumen Anual'!$V$9,DF165,'Resumen Anual'!$BI$296)+SUMIFS('Resumen Anual'!$CO$402,DU175,'Resumen Anual'!$V$9,DF165,'Resumen Anual'!$BI$354)+SUMIFS('Resumen Anual'!$CO$460,DU175,'Resumen Anual'!$V$9,DF165,'Resumen Anual'!$BI$412)+SUMIFS('Resumen Anual'!$CO$518,DU175,'Resumen Anual'!$V$9,DF165,'Resumen Anual'!$BI$470)+SUMIFS('Resumen Anual'!$CO$576,DU175,'Resumen Anual'!$V$9,DF165,'Resumen Anual'!$BI$528)+SUMIFS('Resumen Anual'!$CO$634,DU175,'Resumen Anual'!$V$9,DF165,'Resumen Anual'!$BI$586)+SUMIFS('Resumen Anual'!$CO$692,DU175,'Resumen Anual'!$V$9,DF165,'Resumen Anual'!$BI$644)+SUMIFS('Resumen Anual'!$EN$54,DU175,'Resumen Anual'!$V$9,DF165,'Resumen Anual'!$DH$6)+SUMIFS('Resumen Anual'!$EN$112,DU175,'Resumen Anual'!$V$9,DF165,'Resumen Anual'!$DH$64)+SUMIFS('Resumen Anual'!$EN$170,DU175,'Resumen Anual'!$V$9,DF165,'Resumen Anual'!$DH$122)+SUMIFS('Resumen Anual'!$EN$228,DU175,'Resumen Anual'!$V$9,DF165,'Resumen Anual'!$DH$180)+SUMIFS('Resumen Anual'!$EN$286,DU175,'Resumen Anual'!$V$9,DF165,'Resumen Anual'!$DH$238)+SUMIFS('Resumen Anual'!$EN$344,DU175,'Resumen Anual'!$V$9,DF165,'Resumen Anual'!$DH$296)+SUMIFS('Resumen Anual'!$EN$402,DU175,'Resumen Anual'!$V$9,DF165,'Resumen Anual'!$DH$354)+SUMIFS('Resumen Anual'!$EN$460,DU175,'Resumen Anual'!$V$9,DF165,'Resumen Anual'!$DH$412)+SUMIFS('Resumen Anual'!$EN$518,DU175,'Resumen Anual'!$V$9,DF165,'Resumen Anual'!$DH$470)+SUMIFS('Resumen Anual'!$EN$576,DU175,'Resumen Anual'!$V$9,DF165,'Resumen Anual'!$DH$528)+SUMIFS('Resumen Anual'!$EN$634,DU175,'Resumen Anual'!$V$9,DF165,'Resumen Anual'!$DH$586)+SUMIFS('Resumen Anual'!$EN$692,DU175,'Resumen Anual'!$V$9,DF165,'Resumen Anual'!$DH$644)+SUMIFS('Resumen Anual'!$GK$54,DU175,'Resumen Anual'!$V$9,DF165,'Resumen Anual'!$FE$6)+SUMIFS('Resumen Anual'!$GK$112,DU175,'Resumen Anual'!$V$9,DF165,'Resumen Anual'!$FE$64)+SUMIFS('Resumen Anual'!$GK$170,DU175,'Resumen Anual'!$V$9,DF165,'Resumen Anual'!$FE$122)+SUMIFS('Resumen Anual'!$GK$228,DU175,'Resumen Anual'!$V$9,DF165,'Resumen Anual'!$FE$180)+SUMIFS('Resumen Anual'!$GK$286,DU175,'Resumen Anual'!$V$9,DF165,'Resumen Anual'!$FE$238)+SUMIFS('Resumen Anual'!$GK$344,DU175,'Resumen Anual'!$V$9,DF165,'Resumen Anual'!$FE$296)+SUMIFS('Resumen Anual'!$GK$402,DU175,'Resumen Anual'!$V$9,DF165,'Resumen Anual'!$FE$354)+SUMIFS('Resumen Anual'!$GK$460,DU175,'Resumen Anual'!$V$9,DF165,'Resumen Anual'!$FE$412)+SUMIFS('Resumen Anual'!$GK$518,DU175,'Resumen Anual'!$V$9,DF165,'Resumen Anual'!$FE$470)+SUMIFS('Resumen Anual'!$GK$576,DU175,'Resumen Anual'!$V$9,DF165,'Resumen Anual'!$FE$528)+SUMIFS('Resumen Anual'!$GK$634,DU175,'Resumen Anual'!$V$9,DF165,'Resumen Anual'!$FE$586)+SUMIFS('Resumen Anual'!$GK$692,DU175,'Resumen Anual'!$V$9,DF165,'Resumen Anual'!$FE$644)</f>
        <v>0</v>
      </c>
      <c r="EM175" s="756"/>
      <c r="EN175" s="756"/>
      <c r="EO175" s="756">
        <f>SUMIFS('Resumen Anual'!$AU$54,DU175,'Resumen Anual'!$V$9,DF165,'Resumen Anual'!$L$6)+SUMIFS('Resumen Anual'!$AU$112,DU175,'Resumen Anual'!$V$9,DF165,'Resumen Anual'!$L$64)+SUMIFS('Resumen Anual'!$AU$170,DU175,'Resumen Anual'!$V$9,DF165,'Resumen Anual'!$L$122)+SUMIFS('Resumen Anual'!$AU$228,DU175,'Resumen Anual'!$V$9,DF165,'Resumen Anual'!$L$180)+SUMIFS('Resumen Anual'!$AU$286,DU175,'Resumen Anual'!$V$9,DF165,'Resumen Anual'!$L$238)+SUMIFS('Resumen Anual'!$AU$344,DU175,'Resumen Anual'!$V$9,DF165,'Resumen Anual'!$L$296)+SUMIFS('Resumen Anual'!$AU$402,DU175,'Resumen Anual'!$V$9,DF165,'Resumen Anual'!$L$354)+SUMIFS('Resumen Anual'!$AU$460,DU175,'Resumen Anual'!$V$9,DF165,'Resumen Anual'!$L$412)+SUMIFS('Resumen Anual'!$AU$518,DU175,'Resumen Anual'!$V$9,DF165,'Resumen Anual'!$L$470)+SUMIFS('Resumen Anual'!$AU$576,DU175,'Resumen Anual'!$V$9,DF165,'Resumen Anual'!$L$528)+SUMIFS('Resumen Anual'!$AU$634,DU175,'Resumen Anual'!$V$9,DF165,'Resumen Anual'!$L$586)+SUMIFS('Resumen Anual'!$AU$692,DU175,'Resumen Anual'!$V$9,DF165,'Resumen Anual'!$L$644)+SUMIFS('Resumen Anual'!$CR$54,DU175,'Resumen Anual'!$V$9,DF165,'Resumen Anual'!$BI$6)+SUMIFS('Resumen Anual'!$CR$112,DU175,'Resumen Anual'!$V$9,DF165,'Resumen Anual'!$BI$64)+SUMIFS('Resumen Anual'!$CR$170,DU175,'Resumen Anual'!$V$9,DF165,'Resumen Anual'!$BI$122)+SUMIFS('Resumen Anual'!$CR$228,DU175,'Resumen Anual'!$V$9,DF165,'Resumen Anual'!$BI$180)+SUMIFS('Resumen Anual'!$CR$286,DU175,'Resumen Anual'!$V$9,DF165,'Resumen Anual'!$BI$238)+SUMIFS('Resumen Anual'!$CR$344,DU175,'Resumen Anual'!$V$9,DF165,'Resumen Anual'!$BI$296)+SUMIFS('Resumen Anual'!$CR$402,DU175,'Resumen Anual'!$V$9,DF165,'Resumen Anual'!$BI$354)+SUMIFS('Resumen Anual'!$CR$460,DU175,'Resumen Anual'!$V$9,DF165,'Resumen Anual'!$BI$412)+SUMIFS('Resumen Anual'!$CR$518,DU175,'Resumen Anual'!$V$9,DF165,'Resumen Anual'!$BI$470)+SUMIFS('Resumen Anual'!$CR$576,DU175,'Resumen Anual'!$V$9,DF165,'Resumen Anual'!$BI$528)+SUMIFS('Resumen Anual'!$CR$634,DU175,'Resumen Anual'!$V$9,DF165,'Resumen Anual'!$BI$586)+SUMIFS('Resumen Anual'!$CR$692,DU175,'Resumen Anual'!$V$9,DF165,'Resumen Anual'!$BI$644)+SUMIFS('Resumen Anual'!$EQ$54,DU175,'Resumen Anual'!$V$9,DF165,'Resumen Anual'!$DH$6)+SUMIFS('Resumen Anual'!$EQ$112,DU175,'Resumen Anual'!$V$9,DF165,'Resumen Anual'!$DH$64)+SUMIFS('Resumen Anual'!$EQ$170,DU175,'Resumen Anual'!$V$9,DF165,'Resumen Anual'!$DH$122)+SUMIFS('Resumen Anual'!$EQ$228,DU175,'Resumen Anual'!$V$9,DF165,'Resumen Anual'!$DH$180)+SUMIFS('Resumen Anual'!$EQ$286,DU175,'Resumen Anual'!$V$9,DF165,'Resumen Anual'!$DH$238)+SUMIFS('Resumen Anual'!$EQ$344,DU175,'Resumen Anual'!$V$9,DF165,'Resumen Anual'!$DH$296)+SUMIFS('Resumen Anual'!$EQ$402,DU175,'Resumen Anual'!$V$9,DF165,'Resumen Anual'!$DH$354)+SUMIFS('Resumen Anual'!$EQ$460,DU175,'Resumen Anual'!$V$9,DF165,'Resumen Anual'!$DH$412)+SUMIFS('Resumen Anual'!$EQ$518,DU175,'Resumen Anual'!$V$9,DF165,'Resumen Anual'!$DH$470)+SUMIFS('Resumen Anual'!$EQ$576,DU175,'Resumen Anual'!$V$9,DF165,'Resumen Anual'!$DH$528)+SUMIFS('Resumen Anual'!$EQ$634,DU175,'Resumen Anual'!$V$9,DF165,'Resumen Anual'!$DH$586)+SUMIFS('Resumen Anual'!$EQ$692,DU175,'Resumen Anual'!$V$9,DF165,'Resumen Anual'!$DH$644)+SUMIFS('Resumen Anual'!$GN$54,DU175,'Resumen Anual'!$V$9,DF165,'Resumen Anual'!$FE$6)+SUMIFS('Resumen Anual'!$GN$112,DU175,'Resumen Anual'!$V$9,DF165,'Resumen Anual'!$FE$64)+SUMIFS('Resumen Anual'!$GN$170,DU175,'Resumen Anual'!$V$9,DF165,'Resumen Anual'!$FE$122)+SUMIFS('Resumen Anual'!$GN$228,DU175,'Resumen Anual'!$V$9,DF165,'Resumen Anual'!$FE$180)+SUMIFS('Resumen Anual'!$GN$286,DU175,'Resumen Anual'!$V$9,DF165,'Resumen Anual'!$FE$238)+SUMIFS('Resumen Anual'!$GN$344,DU175,'Resumen Anual'!$V$9,DF165,'Resumen Anual'!$FE$296)+SUMIFS('Resumen Anual'!$GN$402,DU175,'Resumen Anual'!$V$9,DF165,'Resumen Anual'!$FE$354)+SUMIFS('Resumen Anual'!$GN$460,DU175,'Resumen Anual'!$V$9,DF165,'Resumen Anual'!$FE$412)+SUMIFS('Resumen Anual'!$GN$518,DU175,'Resumen Anual'!$V$9,DF165,'Resumen Anual'!$FE$470)+SUMIFS('Resumen Anual'!$GN$576,DU175,'Resumen Anual'!$V$9,DF165,'Resumen Anual'!$FE$528)+SUMIFS('Resumen Anual'!$GN$634,DU175,'Resumen Anual'!$V$9,DF165,'Resumen Anual'!$FE$586)+SUMIFS('Resumen Anual'!$GN$692,DU175,'Resumen Anual'!$V$9,DF165,'Resumen Anual'!$FE$644)</f>
        <v>0</v>
      </c>
      <c r="EP175" s="756"/>
      <c r="EQ175" s="1215"/>
      <c r="ER175" s="1200"/>
      <c r="ES175" s="171"/>
      <c r="ET175" s="12"/>
      <c r="EU175" s="12"/>
      <c r="EV175" s="12"/>
      <c r="EW175" s="12"/>
      <c r="EX175" s="12"/>
      <c r="EY175" s="12"/>
      <c r="EZ175" s="12"/>
      <c r="FA175" s="12"/>
      <c r="FB175" s="12"/>
      <c r="FC175" s="12"/>
      <c r="FD175" s="12"/>
      <c r="FE175" s="15"/>
      <c r="FF175" s="779" t="str">
        <f>'Resumen Anual'!$O$20</f>
        <v>NOCHE</v>
      </c>
      <c r="FG175" s="776"/>
      <c r="FH175" s="776"/>
      <c r="FI175" s="776"/>
      <c r="FJ175" s="801"/>
      <c r="FK175" s="805">
        <f>SUMIF('Resumen Anual'!$FE$622,FC165,'Resumen Anual'!$FM$636)+SUMIF('Resumen Anual'!$DH$622,FC165,'Resumen Anual'!$DP$636)+SUMIF('Resumen Anual'!$BI$622,FC165,'Resumen Anual'!$BQ$636)+SUMIF('Resumen Anual'!$L$622,FC165,'Resumen Anual'!$T$636)+SUMIF('Resumen Anual'!$FE$566,FC165,'Resumen Anual'!$FM$580)+SUMIF('Resumen Anual'!$DH$566,FC165,'Resumen Anual'!$DP$580)+SUMIF('Resumen Anual'!$BI$566,FC165,'Resumen Anual'!$BQ$580)+SUMIF('Resumen Anual'!$L$566,FC165,'Resumen Anual'!$T$580)+SUMIF('Resumen Anual'!$FE$510,FC165,'Resumen Anual'!$FM$524)+SUMIF('Resumen Anual'!$DH$510,FC165,'Resumen Anual'!$DP$524)+SUMIF('Resumen Anual'!$BI$510,FC165,'Resumen Anual'!$BQ$524)+SUMIF('Resumen Anual'!$L$510,FC165,'Resumen Anual'!$T$524)+SUMIF('Resumen Anual'!$FE$454,FC165,'Resumen Anual'!$FM$468)+SUMIF('Resumen Anual'!$DH$454,FC165,'Resumen Anual'!$DP$468)+SUMIF('Resumen Anual'!$BI$454,FC165,'Resumen Anual'!$BQ$468)+SUMIF('Resumen Anual'!$L$454,FC165,'Resumen Anual'!$T$468)+SUMIF('Resumen Anual'!$FE$398,FC165,'Resumen Anual'!$FM$412)+SUMIF('Resumen Anual'!$DH$398,FC165,'Resumen Anual'!$DP$412)+SUMIF('Resumen Anual'!$BI$398,FC165,'Resumen Anual'!$BQ$412)+SUMIF('Resumen Anual'!$L$398,FC165,'Resumen Anual'!$T$412)+SUMIF('Resumen Anual'!$FE$342,FC165,'Resumen Anual'!$FM$356)+SUMIF('Resumen Anual'!$DH$342,FC165,'Resumen Anual'!$DP$356)+SUMIF('Resumen Anual'!$BI$342,FC165,'Resumen Anual'!$BQ$356)+SUMIF('Resumen Anual'!$L$342,FC165,'Resumen Anual'!$T$356)+SUMIF('Resumen Anual'!$FE$286,FC165,'Resumen Anual'!$FM$300)+SUMIF('Resumen Anual'!$DH$286,FC165,'Resumen Anual'!$DP$300)+SUMIF('Resumen Anual'!$BI$286,FC165,'Resumen Anual'!$BQ$300)+SUMIF('Resumen Anual'!$L$286,FC165,'Resumen Anual'!$T$300)+SUMIF('Resumen Anual'!$FE$230,FC165,'Resumen Anual'!$FM$244)+SUMIF('Resumen Anual'!$DH$230,FC165,'Resumen Anual'!$DP$244)+SUMIF('Resumen Anual'!$BI$230,FC165,'Resumen Anual'!$BQ$244)+SUMIF('Resumen Anual'!$L$230,FC165,'Resumen Anual'!$T$244)+SUMIF('Resumen Anual'!$FE$174,FC165,'Resumen Anual'!$FM$188)+SUMIF('Resumen Anual'!$DH$174,FC165,'Resumen Anual'!$DP$188)+SUMIF('Resumen Anual'!$BI$174,FC165,'Resumen Anual'!$BQ$188)+SUMIF('Resumen Anual'!$L$174,FC165,'Resumen Anual'!$T$188)+SUMIF('Resumen Anual'!$FE$118,FC165,'Resumen Anual'!$FM$132)+SUMIF('Resumen Anual'!$DH$118,FC165,'Resumen Anual'!$DP$132)+SUMIF('Resumen Anual'!$BI$118,FC165,'Resumen Anual'!$BQ$132)+SUMIF('Resumen Anual'!$L$118,FC165,'Resumen Anual'!$T$132)+SUMIF('Resumen Anual'!$FE$62,FC165,'Resumen Anual'!$FM$76)+SUMIF('Resumen Anual'!$DH$62,FC165,'Resumen Anual'!$DP$76)+SUMIF('Resumen Anual'!$BI$62,FC165,'Resumen Anual'!$BQ$76)+SUMIF('Resumen Anual'!$L$62,FC165,'Resumen Anual'!$T$76)+SUMIF('Resumen Anual'!$FE$6,FC165,'Resumen Anual'!$FM$20)+SUMIF('Resumen Anual'!$DH$6,FC165,'Resumen Anual'!$DP$20)+SUMIF('Resumen Anual'!$BI$6,FC165,'Resumen Anual'!$BQ$20)+SUMIF('Resumen Anual'!$L$6,FC165,'Resumen Anual'!$T$20)+SUMIF('Bitácoras Anteriores'!$K$6,FC165,'Bitácoras Anteriores'!$S$17)+SUMIF('Bitácoras Anteriores'!$K$59,$K$6,'Bitácoras Anteriores'!$S$70)+SUMIF('Bitácoras Anteriores'!$K$112,FC165,'Bitácoras Anteriores'!$S$123)+SUMIF('Bitácoras Anteriores'!$K$165,FC165,'Bitácoras Anteriores'!$S$176)+SUMIF('Bitácoras Anteriores'!$K$218,FC165,'Bitácoras Anteriores'!$S$229)+SUMIF('Bitácoras Anteriores'!$K$271,FC165,'Bitácoras Anteriores'!$S$282)+SUMIF('Bitácoras Anteriores'!$K$324,FC165,'Bitácoras Anteriores'!$S$335)+SUMIF('Bitácoras Anteriores'!$BH$6,FC165,'Bitácoras Anteriores'!$BP$17)+SUMIF('Bitácoras Anteriores'!$BH$59,$K$6,'Bitácoras Anteriores'!$BP$70)+SUMIF('Bitácoras Anteriores'!$BH$112,FC165,'Bitácoras Anteriores'!$BP$123)+SUMIF('Bitácoras Anteriores'!$BH$165,FC165,'Bitácoras Anteriores'!$BP$176)+SUMIF('Bitácoras Anteriores'!$BH$218,FC165,'Bitácoras Anteriores'!$BP$229)+SUMIF('Bitácoras Anteriores'!$BH$271,FC165,'Bitácoras Anteriores'!$BP$282)+SUMIF('Bitácoras Anteriores'!$BH$324,FC165,'Bitácoras Anteriores'!$BP$335)+SUMIF('Bitácoras Anteriores'!$DF$6,FC165,'Bitácoras Anteriores'!$DN$17)+SUMIF('Bitácoras Anteriores'!$DF$59,$K$6,'Bitácoras Anteriores'!$DN$70)+SUMIF('Bitácoras Anteriores'!$DF$112,FC165,'Bitácoras Anteriores'!$DN$123)+SUMIF('Bitácoras Anteriores'!$DF$165,FC165,'Bitácoras Anteriores'!$DN$176)+SUMIF('Bitácoras Anteriores'!$DF$218,FC165,'Bitácoras Anteriores'!$DN$229)+SUMIF('Bitácoras Anteriores'!$DF$271,FC165,'Bitácoras Anteriores'!$DN$282)+SUMIF('Bitácoras Anteriores'!$DF$324,FC165,'Bitácoras Anteriores'!$DN$335)+SUMIF('Bitácoras Anteriores'!$FC$6,FC165,'Bitácoras Anteriores'!$FK$17)+SUMIF('Bitácoras Anteriores'!$FC$59,$K$6,'Bitácoras Anteriores'!$FK$70)+SUMIF('Bitácoras Anteriores'!$FC$112,FC165,'Bitácoras Anteriores'!$FK$123)+SUMIF('Bitácoras Anteriores'!$FC$165,FC165,'Bitácoras Anteriores'!$FK$176)+SUMIF('Bitácoras Anteriores'!$FC$218,FC165,'Bitácoras Anteriores'!$FK$229)+SUMIF('Bitácoras Anteriores'!$FC$271,FC165,'Bitácoras Anteriores'!$FK$282)+SUMIF('Bitácoras Anteriores'!$FC$324,FC165,'Bitácoras Anteriores'!$FK$335)</f>
        <v>0</v>
      </c>
      <c r="FL175" s="806"/>
      <c r="FM175" s="806"/>
      <c r="FN175" s="806"/>
      <c r="FO175" s="806"/>
      <c r="FP175" s="807"/>
      <c r="FQ175" s="15"/>
      <c r="FR175" s="771">
        <f>IF(FR171=0," ",FR171+2)</f>
        <v>2024</v>
      </c>
      <c r="FS175" s="772"/>
      <c r="FT175" s="772"/>
      <c r="FU175" s="772"/>
      <c r="FV175" s="772"/>
      <c r="FW175" s="1214">
        <f>SUMIFS('Resumen Anual'!$AF$54,FR175,'Resumen Anual'!$V$9,FC165,'Resumen Anual'!$L$6)+SUMIFS('Resumen Anual'!$AF$112,FR175,'Resumen Anual'!$V$9,FC165,'Resumen Anual'!$L$64)+SUMIFS('Resumen Anual'!$AF$170,FR175,'Resumen Anual'!$V$9,FC165,'Resumen Anual'!$L$122)+SUMIFS('Resumen Anual'!$AF$228,FR175,'Resumen Anual'!$V$9,FC165,'Resumen Anual'!$L$180)+SUMIFS('Resumen Anual'!$AF$286,FR175,'Resumen Anual'!$V$9,FC165,'Resumen Anual'!$L$238)+SUMIFS('Resumen Anual'!$AF$344,FR175,'Resumen Anual'!$V$9,FC165,'Resumen Anual'!$L$296)+SUMIFS('Resumen Anual'!$AF$402,FR175,'Resumen Anual'!$V$9,FC165,'Resumen Anual'!$L$354)+SUMIFS('Resumen Anual'!$AF$460,FR175,'Resumen Anual'!$V$9,FC165,'Resumen Anual'!$L$412)+SUMIFS('Resumen Anual'!$AF$518,FR175,'Resumen Anual'!$V$9,FC165,'Resumen Anual'!$L$470)+SUMIFS('Resumen Anual'!$AF$576,FR175,'Resumen Anual'!$V$9,FC165,'Resumen Anual'!$L$528)+SUMIFS('Resumen Anual'!$AF$634,FR175,'Resumen Anual'!$V$9,FC165,'Resumen Anual'!$L$586)+SUMIFS('Resumen Anual'!$AF$692,FR175,'Resumen Anual'!$V$9,FC165,'Resumen Anual'!$L$644)+SUMIFS('Resumen Anual'!$CC$54,FR175,'Resumen Anual'!$V$9,FC165,'Resumen Anual'!$BI$6)+SUMIFS('Resumen Anual'!$CC$112,FR175,'Resumen Anual'!$V$9,FC165,'Resumen Anual'!$BI$64)+SUMIFS('Resumen Anual'!$CC$170,FR175,'Resumen Anual'!$V$9,FC165,'Resumen Anual'!$BI$122)+SUMIFS('Resumen Anual'!$CC$228,FR175,'Resumen Anual'!$V$9,FC165,'Resumen Anual'!$BI$180)+SUMIFS('Resumen Anual'!$CC$286,FR175,'Resumen Anual'!$V$9,FC165,'Resumen Anual'!$BI$238)+SUMIFS('Resumen Anual'!$CC$344,FR175,'Resumen Anual'!$V$9,FC165,'Resumen Anual'!$BI$296)+SUMIFS('Resumen Anual'!$CC$402,FR175,'Resumen Anual'!$V$9,FC165,'Resumen Anual'!$BI$354)+SUMIFS('Resumen Anual'!$CC$460,FR175,'Resumen Anual'!$V$9,FC165,'Resumen Anual'!$BI$412)+SUMIFS('Resumen Anual'!$CC$518,FR175,'Resumen Anual'!$V$9,FC165,'Resumen Anual'!$BI$470)+SUMIFS('Resumen Anual'!$CC$576,FR175,'Resumen Anual'!$V$9,FC165,'Resumen Anual'!$BI$528)+SUMIFS('Resumen Anual'!$CC$634,FR175,'Resumen Anual'!$V$9,FC165,'Resumen Anual'!$BI$586)+SUMIFS('Resumen Anual'!$CC$692,FR175,'Resumen Anual'!$V$9,FC165,'Resumen Anual'!$BI$644)+SUMIFS('Resumen Anual'!$EB$54,FR175,'Resumen Anual'!$V$9,FC165,'Resumen Anual'!$DH$6)+SUMIFS('Resumen Anual'!$EB$112,FR175,'Resumen Anual'!$V$9,FC165,'Resumen Anual'!$DH$64)+SUMIFS('Resumen Anual'!$EB$170,FR175,'Resumen Anual'!$V$9,FC165,'Resumen Anual'!$DH$122)+SUMIFS('Resumen Anual'!$EB$228,FR175,'Resumen Anual'!$V$9,FC165,'Resumen Anual'!$DH$180)+SUMIFS('Resumen Anual'!$EB$286,FR175,'Resumen Anual'!$V$9,FC165,'Resumen Anual'!$DH$238)+SUMIFS('Resumen Anual'!$EB$344,FR175,'Resumen Anual'!$V$9,FC165,'Resumen Anual'!$DH$296)+SUMIFS('Resumen Anual'!$EB$402,FR175,'Resumen Anual'!$V$9,FC165,'Resumen Anual'!$DH$354)+SUMIFS('Resumen Anual'!$EB$460,FR175,'Resumen Anual'!$V$9,FC165,'Resumen Anual'!$DH$412)+SUMIFS('Resumen Anual'!$EB$518,FR175,'Resumen Anual'!$V$9,FC165,'Resumen Anual'!$DH$470)+SUMIFS('Resumen Anual'!$EB$576,FR175,'Resumen Anual'!$V$9,FC165,'Resumen Anual'!$DH$528)+SUMIFS('Resumen Anual'!$EB$634,FR175,'Resumen Anual'!$V$9,FC165,'Resumen Anual'!$DH$586)+SUMIFS('Resumen Anual'!$EB$692,FR175,'Resumen Anual'!$V$9,FC165,'Resumen Anual'!$DH$644)+SUMIFS('Resumen Anual'!$FY$54,FR175,'Resumen Anual'!$V$9,FC165,'Resumen Anual'!$FE$6)+SUMIFS('Resumen Anual'!$FY$112,FR175,'Resumen Anual'!$V$9,FC165,'Resumen Anual'!$FE$64)+SUMIFS('Resumen Anual'!$FY$170,FR175,'Resumen Anual'!$V$9,FC165,'Resumen Anual'!$FE$122)+SUMIFS('Resumen Anual'!$FY$228,FR175,'Resumen Anual'!$V$9,FC165,'Resumen Anual'!$FE$180)+SUMIFS('Resumen Anual'!$FY$286,FR175,'Resumen Anual'!$V$9,FC165,'Resumen Anual'!$FE$238)+SUMIFS('Resumen Anual'!$FY$344,FR175,'Resumen Anual'!$V$9,FC165,'Resumen Anual'!$FE$296)+SUMIFS('Resumen Anual'!$FY$402,FR175,'Resumen Anual'!$V$9,FC165,'Resumen Anual'!$FE$354)+SUMIFS('Resumen Anual'!$FY$460,FR175,'Resumen Anual'!$V$9,FC165,'Resumen Anual'!$FE$412)+SUMIFS('Resumen Anual'!$FY$518,FR175,'Resumen Anual'!$V$9,FC165,'Resumen Anual'!$FE$470)+SUMIFS('Resumen Anual'!$FY$576,FR175,'Resumen Anual'!$V$9,FC165,'Resumen Anual'!$FE$528)+SUMIFS('Resumen Anual'!$FY$634,FR175,'Resumen Anual'!$V$9,FC165,'Resumen Anual'!$FE$586)+SUMIFS('Resumen Anual'!$FY$692,FR175,'Resumen Anual'!$V$9,FC165,'Resumen Anual'!$FE$644)</f>
        <v>0</v>
      </c>
      <c r="FX175" s="770"/>
      <c r="FY175" s="770"/>
      <c r="FZ175" s="770"/>
      <c r="GA175" s="770">
        <f>SUMIFS('Resumen Anual'!$AJ$54,FR175,'Resumen Anual'!$V$9,FC165,'Resumen Anual'!$L$6)+SUMIFS('Resumen Anual'!$AJ$112,FR175,'Resumen Anual'!$V$9,FC165,'Resumen Anual'!$L$64)+SUMIFS('Resumen Anual'!$AJ$170,FR175,'Resumen Anual'!$V$9,FC165,'Resumen Anual'!$L$122)+SUMIFS('Resumen Anual'!$AJ$228,FR175,'Resumen Anual'!$V$9,FC165,'Resumen Anual'!$L$180)+SUMIFS('Resumen Anual'!$AJ$286,FR175,'Resumen Anual'!$V$9,FC165,'Resumen Anual'!$L$238)+SUMIFS('Resumen Anual'!$AJ$344,FR175,'Resumen Anual'!$V$9,FC165,'Resumen Anual'!$L$296)+SUMIFS('Resumen Anual'!$AJ$402,FR175,'Resumen Anual'!$V$9,FC165,'Resumen Anual'!$L$354)+SUMIFS('Resumen Anual'!$AJ$460,FR175,'Resumen Anual'!$V$9,FC165,'Resumen Anual'!$L$412)+SUMIFS('Resumen Anual'!$AJ$518,FR175,'Resumen Anual'!$V$9,FC165,'Resumen Anual'!$L$470)+SUMIFS('Resumen Anual'!$AJ$576,FR175,'Resumen Anual'!$V$9,FC165,'Resumen Anual'!$L$528)+SUMIFS('Resumen Anual'!$AJ$634,FR175,'Resumen Anual'!$V$9,FC165,'Resumen Anual'!$L$586)+SUMIFS('Resumen Anual'!$AJ$692,FR175,'Resumen Anual'!$V$9,FC165,'Resumen Anual'!$L$644)+SUMIFS('Resumen Anual'!$CG$54,FR175,'Resumen Anual'!$V$9,FC165,'Resumen Anual'!$BI$6)+SUMIFS('Resumen Anual'!$CG$112,FR175,'Resumen Anual'!$V$9,FC165,'Resumen Anual'!$BI$64)+SUMIFS('Resumen Anual'!$CG$170,FR175,'Resumen Anual'!$V$9,FC165,'Resumen Anual'!$BI$122)+SUMIFS('Resumen Anual'!$CG$228,FR175,'Resumen Anual'!$V$9,FC165,'Resumen Anual'!$BI$180)+SUMIFS('Resumen Anual'!$CG$286,FR175,'Resumen Anual'!$V$9,FC165,'Resumen Anual'!$BI$238)+SUMIFS('Resumen Anual'!$CG$344,FR175,'Resumen Anual'!$V$9,FC165,'Resumen Anual'!$BI$296)+SUMIFS('Resumen Anual'!$CG$402,FR175,'Resumen Anual'!$V$9,FC165,'Resumen Anual'!$BI$354)+SUMIFS('Resumen Anual'!$CG$460,FR175,'Resumen Anual'!$V$9,FC165,'Resumen Anual'!$BI$412)+SUMIFS('Resumen Anual'!$CG$518,FR175,'Resumen Anual'!$V$9,FC165,'Resumen Anual'!$BI$470)+SUMIFS('Resumen Anual'!$CG$576,FR175,'Resumen Anual'!$V$9,FC165,'Resumen Anual'!$BI$528)+SUMIFS('Resumen Anual'!$CG$634,FR175,'Resumen Anual'!$V$9,FC165,'Resumen Anual'!$BI$586)+SUMIFS('Resumen Anual'!$CG$692,FR175,'Resumen Anual'!$V$9,FC165,'Resumen Anual'!$BI$644)+SUMIFS('Resumen Anual'!$EF$54,FR175,'Resumen Anual'!$V$9,FC165,'Resumen Anual'!$DH$6)+SUMIFS('Resumen Anual'!$EF$112,FR175,'Resumen Anual'!$V$9,FC165,'Resumen Anual'!$DH$64)+SUMIFS('Resumen Anual'!$EF$170,FR175,'Resumen Anual'!$V$9,FC165,'Resumen Anual'!$DH$122)+SUMIFS('Resumen Anual'!$EF$228,FR175,'Resumen Anual'!$V$9,FC165,'Resumen Anual'!$DH$180)+SUMIFS('Resumen Anual'!$EF$286,FR175,'Resumen Anual'!$V$9,FC165,'Resumen Anual'!$DH$238)+SUMIFS('Resumen Anual'!$EF$344,FR175,'Resumen Anual'!$V$9,FC165,'Resumen Anual'!$DH$296)+SUMIFS('Resumen Anual'!$EF$402,FR175,'Resumen Anual'!$V$9,FC165,'Resumen Anual'!$DH$354)+SUMIFS('Resumen Anual'!$EF$460,FR175,'Resumen Anual'!$V$9,FC165,'Resumen Anual'!$DH$412)+SUMIFS('Resumen Anual'!$EF$518,FR175,'Resumen Anual'!$V$9,FC165,'Resumen Anual'!$DH$470)+SUMIFS('Resumen Anual'!$EF$576,FR175,'Resumen Anual'!$V$9,FC165,'Resumen Anual'!$DH$528)+SUMIFS('Resumen Anual'!$EF$634,FR175,'Resumen Anual'!$V$9,FC165,'Resumen Anual'!$DH$586)+SUMIFS('Resumen Anual'!$EF$692,FR175,'Resumen Anual'!$V$9,FC165,'Resumen Anual'!$DH$644)+SUMIFS('Resumen Anual'!$GC$54,FR175,'Resumen Anual'!$V$9,FC165,'Resumen Anual'!$FE$6)+SUMIFS('Resumen Anual'!$GC$112,FR175,'Resumen Anual'!$V$9,FC165,'Resumen Anual'!$FE$64)+SUMIFS('Resumen Anual'!$GC$170,FR175,'Resumen Anual'!$V$9,FC165,'Resumen Anual'!$FE$122)+SUMIFS('Resumen Anual'!$GC$228,FR175,'Resumen Anual'!$V$9,FC165,'Resumen Anual'!$FE$180)+SUMIFS('Resumen Anual'!$GC$286,FR175,'Resumen Anual'!$V$9,FC165,'Resumen Anual'!$FE$238)+SUMIFS('Resumen Anual'!$GC$344,FR175,'Resumen Anual'!$V$9,FC165,'Resumen Anual'!$FE$296)+SUMIFS('Resumen Anual'!$GC$402,FR175,'Resumen Anual'!$V$9,FC165,'Resumen Anual'!$FE$354)+SUMIFS('Resumen Anual'!$GC$460,FR175,'Resumen Anual'!$V$9,FC165,'Resumen Anual'!$FE$412)+SUMIFS('Resumen Anual'!$GC$518,FR175,'Resumen Anual'!$V$9,FC165,'Resumen Anual'!$FE$470)+SUMIFS('Resumen Anual'!$GC$576,FR175,'Resumen Anual'!$V$9,FC165,'Resumen Anual'!$FE$528)+SUMIFS('Resumen Anual'!$GC$634,FR175,'Resumen Anual'!$V$9,FC165,'Resumen Anual'!$FE$586)+SUMIFS('Resumen Anual'!$GC$692,FR175,'Resumen Anual'!$V$9,FC165,'Resumen Anual'!$FE$644)</f>
        <v>0</v>
      </c>
      <c r="GB175" s="770"/>
      <c r="GC175" s="770"/>
      <c r="GD175" s="770"/>
      <c r="GE175" s="770">
        <f>SUMIFS('Resumen Anual'!$AN$54,FR175,'Resumen Anual'!$V$9,FC165,'Resumen Anual'!$L$6)+SUMIFS('Resumen Anual'!$AN$112,FR175,'Resumen Anual'!$V$9,FC165,'Resumen Anual'!$L$64)+SUMIFS('Resumen Anual'!$AN$170,FR175,'Resumen Anual'!$V$9,FC165,'Resumen Anual'!$L$122)+SUMIFS('Resumen Anual'!$AN$228,FR175,'Resumen Anual'!$V$9,FC165,'Resumen Anual'!$L$180)+SUMIFS('Resumen Anual'!$AN$286,FR175,'Resumen Anual'!$V$9,FC165,'Resumen Anual'!$L$238)+SUMIFS('Resumen Anual'!$AN$344,FR175,'Resumen Anual'!$V$9,FC165,'Resumen Anual'!$L$296)+SUMIFS('Resumen Anual'!$AN$402,FR175,'Resumen Anual'!$V$9,FC165,'Resumen Anual'!$L$354)+SUMIFS('Resumen Anual'!$AN$460,FR175,'Resumen Anual'!$V$9,FC165,'Resumen Anual'!$L$412)+SUMIFS('Resumen Anual'!$AN$518,FR175,'Resumen Anual'!$V$9,FC165,'Resumen Anual'!$L$470)+SUMIFS('Resumen Anual'!$AN$576,FR175,'Resumen Anual'!$V$9,FC165,'Resumen Anual'!$L$528)+SUMIFS('Resumen Anual'!$AN$634,FR175,'Resumen Anual'!$V$9,FC165,'Resumen Anual'!$L$586)+SUMIFS('Resumen Anual'!$AN$692,FR175,'Resumen Anual'!$V$9,FC165,'Resumen Anual'!$L$644)+SUMIFS('Resumen Anual'!$CK$54,FR175,'Resumen Anual'!$V$9,FC165,'Resumen Anual'!$BI$6)+SUMIFS('Resumen Anual'!$CK$112,FR175,'Resumen Anual'!$V$9,FC165,'Resumen Anual'!$BI$64)+SUMIFS('Resumen Anual'!$CK$170,FR175,'Resumen Anual'!$V$9,FC165,'Resumen Anual'!$BI$122)+SUMIFS('Resumen Anual'!$CK$228,FR175,'Resumen Anual'!$V$9,FC165,'Resumen Anual'!$BI$180)+SUMIFS('Resumen Anual'!$CK$286,FR175,'Resumen Anual'!$V$9,FC165,'Resumen Anual'!$BI$238)+SUMIFS('Resumen Anual'!$CK$344,FR175,'Resumen Anual'!$V$9,FC165,'Resumen Anual'!$BI$296)+SUMIFS('Resumen Anual'!$CK$402,FR175,'Resumen Anual'!$V$9,FC165,'Resumen Anual'!$BI$354)+SUMIFS('Resumen Anual'!$CK$460,FR175,'Resumen Anual'!$V$9,FC165,'Resumen Anual'!$BI$412)+SUMIFS('Resumen Anual'!$CK$518,FR175,'Resumen Anual'!$V$9,FC165,'Resumen Anual'!$BI$470)+SUMIFS('Resumen Anual'!$CK$576,FR175,'Resumen Anual'!$V$9,FC165,'Resumen Anual'!$BI$528)+SUMIFS('Resumen Anual'!$CK$634,FR175,'Resumen Anual'!$V$9,FC165,'Resumen Anual'!$BI$586)+SUMIFS('Resumen Anual'!$CK$692,FR175,'Resumen Anual'!$V$9,FC165,'Resumen Anual'!$BI$644)+SUMIFS('Resumen Anual'!$EJ$54,FR175,'Resumen Anual'!$V$9,FC165,'Resumen Anual'!$DH$6)+SUMIFS('Resumen Anual'!$EJ$112,FR175,'Resumen Anual'!$V$9,FC165,'Resumen Anual'!$DH$64)+SUMIFS('Resumen Anual'!$EJ$170,FR175,'Resumen Anual'!$V$9,FC165,'Resumen Anual'!$DH$122)+SUMIFS('Resumen Anual'!$EJ$228,FR175,'Resumen Anual'!$V$9,FC165,'Resumen Anual'!$DH$180)+SUMIFS('Resumen Anual'!$EJ$286,FR175,'Resumen Anual'!$V$9,FC165,'Resumen Anual'!$DH$238)+SUMIFS('Resumen Anual'!$EJ$344,FR175,'Resumen Anual'!$V$9,FC165,'Resumen Anual'!$DH$296)+SUMIFS('Resumen Anual'!$EJ$402,FR175,'Resumen Anual'!$V$9,FC165,'Resumen Anual'!$DH$354)+SUMIFS('Resumen Anual'!$EJ$460,FR175,'Resumen Anual'!$V$9,FC165,'Resumen Anual'!$DH$412)+SUMIFS('Resumen Anual'!$EJ$518,FR175,'Resumen Anual'!$V$9,FC165,'Resumen Anual'!$DH$470)+SUMIFS('Resumen Anual'!$EJ$576,FR175,'Resumen Anual'!$V$9,FC165,'Resumen Anual'!$DH$528)+SUMIFS('Resumen Anual'!$EJ$634,FR175,'Resumen Anual'!$V$9,FC165,'Resumen Anual'!$DH$586)+SUMIFS('Resumen Anual'!$EJ$692,FR175,'Resumen Anual'!$V$9,FC165,'Resumen Anual'!$DH$644)+SUMIFS('Resumen Anual'!$GG$54,FR175,'Resumen Anual'!$V$9,FC165,'Resumen Anual'!$FE$6)+SUMIFS('Resumen Anual'!$GG$112,FR175,'Resumen Anual'!$V$9,FC165,'Resumen Anual'!$FE$64)+SUMIFS('Resumen Anual'!$GG$170,FR175,'Resumen Anual'!$V$9,FC165,'Resumen Anual'!$FE$122)+SUMIFS('Resumen Anual'!$GG$228,FR175,'Resumen Anual'!$V$9,FC165,'Resumen Anual'!$FE$180)+SUMIFS('Resumen Anual'!$GG$286,FR175,'Resumen Anual'!$V$9,FC165,'Resumen Anual'!$FE$238)+SUMIFS('Resumen Anual'!$GG$344,FR175,'Resumen Anual'!$V$9,FC165,'Resumen Anual'!$FE$296)+SUMIFS('Resumen Anual'!$GG$402,FR175,'Resumen Anual'!$V$9,FC165,'Resumen Anual'!$FE$354)+SUMIFS('Resumen Anual'!$GG$460,FR175,'Resumen Anual'!$V$9,FC165,'Resumen Anual'!$FE$412)+SUMIFS('Resumen Anual'!$GG$518,FR175,'Resumen Anual'!$V$9,FC165,'Resumen Anual'!$FE$470)+SUMIFS('Resumen Anual'!$GG$576,FR175,'Resumen Anual'!$V$9,FC165,'Resumen Anual'!$FE$528)+SUMIFS('Resumen Anual'!$GG$634,FR175,'Resumen Anual'!$V$9,FC165,'Resumen Anual'!$FE$586)+SUMIFS('Resumen Anual'!$GG$692,FR175,'Resumen Anual'!$V$9,FC165,'Resumen Anual'!$FE$644)</f>
        <v>0</v>
      </c>
      <c r="GF175" s="770"/>
      <c r="GG175" s="770"/>
      <c r="GH175" s="770"/>
      <c r="GI175" s="756">
        <f>SUMIFS('Resumen Anual'!$AR$54,FR175,'Resumen Anual'!$V$9,FC165,'Resumen Anual'!$L$6)+SUMIFS('Resumen Anual'!$AR$112,FR175,'Resumen Anual'!$V$9,FC165,'Resumen Anual'!$L$64)+SUMIFS('Resumen Anual'!$AR$170,FR175,'Resumen Anual'!$V$9,FC165,'Resumen Anual'!$L$122)+SUMIFS('Resumen Anual'!$AR$228,FR175,'Resumen Anual'!$V$9,FC165,'Resumen Anual'!$L$180)+SUMIFS('Resumen Anual'!$AR$286,FR175,'Resumen Anual'!$V$9,FC165,'Resumen Anual'!$L$238)+SUMIFS('Resumen Anual'!$AR$344,FR175,'Resumen Anual'!$V$9,FC165,'Resumen Anual'!$L$296)+SUMIFS('Resumen Anual'!$AR$402,FR175,'Resumen Anual'!$V$9,FC165,'Resumen Anual'!$L$354)+SUMIFS('Resumen Anual'!$AR$460,FR175,'Resumen Anual'!$V$9,FC165,'Resumen Anual'!$L$412)+SUMIFS('Resumen Anual'!$AR$518,FR175,'Resumen Anual'!$V$9,FC165,'Resumen Anual'!$L$470)+SUMIFS('Resumen Anual'!$AR$576,FR175,'Resumen Anual'!$V$9,FC165,'Resumen Anual'!$L$528)+SUMIFS('Resumen Anual'!$AR$634,FR175,'Resumen Anual'!$V$9,FC165,'Resumen Anual'!$L$586)+SUMIFS('Resumen Anual'!$AR$692,FR175,'Resumen Anual'!$V$9,FC165,'Resumen Anual'!$L$644)+SUMIFS('Resumen Anual'!$CO$54,FR175,'Resumen Anual'!$V$9,FC165,'Resumen Anual'!$BI$6)+SUMIFS('Resumen Anual'!$CO$112,FR175,'Resumen Anual'!$V$9,FC165,'Resumen Anual'!$BI$64)+SUMIFS('Resumen Anual'!$CO$170,FR175,'Resumen Anual'!$V$9,FC165,'Resumen Anual'!$BI$122)+SUMIFS('Resumen Anual'!$CO$228,FR175,'Resumen Anual'!$V$9,FC165,'Resumen Anual'!$BI$180)+SUMIFS('Resumen Anual'!$CO$286,FR175,'Resumen Anual'!$V$9,FC165,'Resumen Anual'!$BI$238)+SUMIFS('Resumen Anual'!$CO$344,FR175,'Resumen Anual'!$V$9,FC165,'Resumen Anual'!$BI$296)+SUMIFS('Resumen Anual'!$CO$402,FR175,'Resumen Anual'!$V$9,FC165,'Resumen Anual'!$BI$354)+SUMIFS('Resumen Anual'!$CO$460,FR175,'Resumen Anual'!$V$9,FC165,'Resumen Anual'!$BI$412)+SUMIFS('Resumen Anual'!$CO$518,FR175,'Resumen Anual'!$V$9,FC165,'Resumen Anual'!$BI$470)+SUMIFS('Resumen Anual'!$CO$576,FR175,'Resumen Anual'!$V$9,FC165,'Resumen Anual'!$BI$528)+SUMIFS('Resumen Anual'!$CO$634,FR175,'Resumen Anual'!$V$9,FC165,'Resumen Anual'!$BI$586)+SUMIFS('Resumen Anual'!$CO$692,FR175,'Resumen Anual'!$V$9,FC165,'Resumen Anual'!$BI$644)+SUMIFS('Resumen Anual'!$EN$54,FR175,'Resumen Anual'!$V$9,FC165,'Resumen Anual'!$DH$6)+SUMIFS('Resumen Anual'!$EN$112,FR175,'Resumen Anual'!$V$9,FC165,'Resumen Anual'!$DH$64)+SUMIFS('Resumen Anual'!$EN$170,FR175,'Resumen Anual'!$V$9,FC165,'Resumen Anual'!$DH$122)+SUMIFS('Resumen Anual'!$EN$228,FR175,'Resumen Anual'!$V$9,FC165,'Resumen Anual'!$DH$180)+SUMIFS('Resumen Anual'!$EN$286,FR175,'Resumen Anual'!$V$9,FC165,'Resumen Anual'!$DH$238)+SUMIFS('Resumen Anual'!$EN$344,FR175,'Resumen Anual'!$V$9,FC165,'Resumen Anual'!$DH$296)+SUMIFS('Resumen Anual'!$EN$402,FR175,'Resumen Anual'!$V$9,FC165,'Resumen Anual'!$DH$354)+SUMIFS('Resumen Anual'!$EN$460,FR175,'Resumen Anual'!$V$9,FC165,'Resumen Anual'!$DH$412)+SUMIFS('Resumen Anual'!$EN$518,FR175,'Resumen Anual'!$V$9,FC165,'Resumen Anual'!$DH$470)+SUMIFS('Resumen Anual'!$EN$576,FR175,'Resumen Anual'!$V$9,FC165,'Resumen Anual'!$DH$528)+SUMIFS('Resumen Anual'!$EN$634,FR175,'Resumen Anual'!$V$9,FC165,'Resumen Anual'!$DH$586)+SUMIFS('Resumen Anual'!$EN$692,FR175,'Resumen Anual'!$V$9,FC165,'Resumen Anual'!$DH$644)+SUMIFS('Resumen Anual'!$GK$54,FR175,'Resumen Anual'!$V$9,FC165,'Resumen Anual'!$FE$6)+SUMIFS('Resumen Anual'!$GK$112,FR175,'Resumen Anual'!$V$9,FC165,'Resumen Anual'!$FE$64)+SUMIFS('Resumen Anual'!$GK$170,FR175,'Resumen Anual'!$V$9,FC165,'Resumen Anual'!$FE$122)+SUMIFS('Resumen Anual'!$GK$228,FR175,'Resumen Anual'!$V$9,FC165,'Resumen Anual'!$FE$180)+SUMIFS('Resumen Anual'!$GK$286,FR175,'Resumen Anual'!$V$9,FC165,'Resumen Anual'!$FE$238)+SUMIFS('Resumen Anual'!$GK$344,FR175,'Resumen Anual'!$V$9,FC165,'Resumen Anual'!$FE$296)+SUMIFS('Resumen Anual'!$GK$402,FR175,'Resumen Anual'!$V$9,FC165,'Resumen Anual'!$FE$354)+SUMIFS('Resumen Anual'!$GK$460,FR175,'Resumen Anual'!$V$9,FC165,'Resumen Anual'!$FE$412)+SUMIFS('Resumen Anual'!$GK$518,FR175,'Resumen Anual'!$V$9,FC165,'Resumen Anual'!$FE$470)+SUMIFS('Resumen Anual'!$GK$576,FR175,'Resumen Anual'!$V$9,FC165,'Resumen Anual'!$FE$528)+SUMIFS('Resumen Anual'!$GK$634,FR175,'Resumen Anual'!$V$9,FC165,'Resumen Anual'!$FE$586)+SUMIFS('Resumen Anual'!$GK$692,FR175,'Resumen Anual'!$V$9,FC165,'Resumen Anual'!$FE$644)</f>
        <v>0</v>
      </c>
      <c r="GJ175" s="756"/>
      <c r="GK175" s="756"/>
      <c r="GL175" s="756">
        <f>SUMIFS('Resumen Anual'!$AU$54,FR175,'Resumen Anual'!$V$9,FC165,'Resumen Anual'!$L$6)+SUMIFS('Resumen Anual'!$AU$112,FR175,'Resumen Anual'!$V$9,FC165,'Resumen Anual'!$L$64)+SUMIFS('Resumen Anual'!$AU$170,FR175,'Resumen Anual'!$V$9,FC165,'Resumen Anual'!$L$122)+SUMIFS('Resumen Anual'!$AU$228,FR175,'Resumen Anual'!$V$9,FC165,'Resumen Anual'!$L$180)+SUMIFS('Resumen Anual'!$AU$286,FR175,'Resumen Anual'!$V$9,FC165,'Resumen Anual'!$L$238)+SUMIFS('Resumen Anual'!$AU$344,FR175,'Resumen Anual'!$V$9,FC165,'Resumen Anual'!$L$296)+SUMIFS('Resumen Anual'!$AU$402,FR175,'Resumen Anual'!$V$9,FC165,'Resumen Anual'!$L$354)+SUMIFS('Resumen Anual'!$AU$460,FR175,'Resumen Anual'!$V$9,FC165,'Resumen Anual'!$L$412)+SUMIFS('Resumen Anual'!$AU$518,FR175,'Resumen Anual'!$V$9,FC165,'Resumen Anual'!$L$470)+SUMIFS('Resumen Anual'!$AU$576,FR175,'Resumen Anual'!$V$9,FC165,'Resumen Anual'!$L$528)+SUMIFS('Resumen Anual'!$AU$634,FR175,'Resumen Anual'!$V$9,FC165,'Resumen Anual'!$L$586)+SUMIFS('Resumen Anual'!$AU$692,FR175,'Resumen Anual'!$V$9,FC165,'Resumen Anual'!$L$644)+SUMIFS('Resumen Anual'!$CR$54,FR175,'Resumen Anual'!$V$9,FC165,'Resumen Anual'!$BI$6)+SUMIFS('Resumen Anual'!$CR$112,FR175,'Resumen Anual'!$V$9,FC165,'Resumen Anual'!$BI$64)+SUMIFS('Resumen Anual'!$CR$170,FR175,'Resumen Anual'!$V$9,FC165,'Resumen Anual'!$BI$122)+SUMIFS('Resumen Anual'!$CR$228,FR175,'Resumen Anual'!$V$9,FC165,'Resumen Anual'!$BI$180)+SUMIFS('Resumen Anual'!$CR$286,FR175,'Resumen Anual'!$V$9,FC165,'Resumen Anual'!$BI$238)+SUMIFS('Resumen Anual'!$CR$344,FR175,'Resumen Anual'!$V$9,FC165,'Resumen Anual'!$BI$296)+SUMIFS('Resumen Anual'!$CR$402,FR175,'Resumen Anual'!$V$9,FC165,'Resumen Anual'!$BI$354)+SUMIFS('Resumen Anual'!$CR$460,FR175,'Resumen Anual'!$V$9,FC165,'Resumen Anual'!$BI$412)+SUMIFS('Resumen Anual'!$CR$518,FR175,'Resumen Anual'!$V$9,FC165,'Resumen Anual'!$BI$470)+SUMIFS('Resumen Anual'!$CR$576,FR175,'Resumen Anual'!$V$9,FC165,'Resumen Anual'!$BI$528)+SUMIFS('Resumen Anual'!$CR$634,FR175,'Resumen Anual'!$V$9,FC165,'Resumen Anual'!$BI$586)+SUMIFS('Resumen Anual'!$CR$692,FR175,'Resumen Anual'!$V$9,FC165,'Resumen Anual'!$BI$644)+SUMIFS('Resumen Anual'!$EQ$54,FR175,'Resumen Anual'!$V$9,FC165,'Resumen Anual'!$DH$6)+SUMIFS('Resumen Anual'!$EQ$112,FR175,'Resumen Anual'!$V$9,FC165,'Resumen Anual'!$DH$64)+SUMIFS('Resumen Anual'!$EQ$170,FR175,'Resumen Anual'!$V$9,FC165,'Resumen Anual'!$DH$122)+SUMIFS('Resumen Anual'!$EQ$228,FR175,'Resumen Anual'!$V$9,FC165,'Resumen Anual'!$DH$180)+SUMIFS('Resumen Anual'!$EQ$286,FR175,'Resumen Anual'!$V$9,FC165,'Resumen Anual'!$DH$238)+SUMIFS('Resumen Anual'!$EQ$344,FR175,'Resumen Anual'!$V$9,FC165,'Resumen Anual'!$DH$296)+SUMIFS('Resumen Anual'!$EQ$402,FR175,'Resumen Anual'!$V$9,FC165,'Resumen Anual'!$DH$354)+SUMIFS('Resumen Anual'!$EQ$460,FR175,'Resumen Anual'!$V$9,FC165,'Resumen Anual'!$DH$412)+SUMIFS('Resumen Anual'!$EQ$518,FR175,'Resumen Anual'!$V$9,FC165,'Resumen Anual'!$DH$470)+SUMIFS('Resumen Anual'!$EQ$576,FR175,'Resumen Anual'!$V$9,FC165,'Resumen Anual'!$DH$528)+SUMIFS('Resumen Anual'!$EQ$634,FR175,'Resumen Anual'!$V$9,FC165,'Resumen Anual'!$DH$586)+SUMIFS('Resumen Anual'!$EQ$692,FR175,'Resumen Anual'!$V$9,FC165,'Resumen Anual'!$DH$644)+SUMIFS('Resumen Anual'!$GN$54,FR175,'Resumen Anual'!$V$9,FC165,'Resumen Anual'!$FE$6)+SUMIFS('Resumen Anual'!$GN$112,FR175,'Resumen Anual'!$V$9,FC165,'Resumen Anual'!$FE$64)+SUMIFS('Resumen Anual'!$GN$170,FR175,'Resumen Anual'!$V$9,FC165,'Resumen Anual'!$FE$122)+SUMIFS('Resumen Anual'!$GN$228,FR175,'Resumen Anual'!$V$9,FC165,'Resumen Anual'!$FE$180)+SUMIFS('Resumen Anual'!$GN$286,FR175,'Resumen Anual'!$V$9,FC165,'Resumen Anual'!$FE$238)+SUMIFS('Resumen Anual'!$GN$344,FR175,'Resumen Anual'!$V$9,FC165,'Resumen Anual'!$FE$296)+SUMIFS('Resumen Anual'!$GN$402,FR175,'Resumen Anual'!$V$9,FC165,'Resumen Anual'!$FE$354)+SUMIFS('Resumen Anual'!$GN$460,FR175,'Resumen Anual'!$V$9,FC165,'Resumen Anual'!$FE$412)+SUMIFS('Resumen Anual'!$GN$518,FR175,'Resumen Anual'!$V$9,FC165,'Resumen Anual'!$FE$470)+SUMIFS('Resumen Anual'!$GN$576,FR175,'Resumen Anual'!$V$9,FC165,'Resumen Anual'!$FE$528)+SUMIFS('Resumen Anual'!$GN$634,FR175,'Resumen Anual'!$V$9,FC165,'Resumen Anual'!$FE$586)+SUMIFS('Resumen Anual'!$GN$692,FR175,'Resumen Anual'!$V$9,FC165,'Resumen Anual'!$FE$644)</f>
        <v>0</v>
      </c>
      <c r="GM175" s="756"/>
      <c r="GN175" s="756"/>
      <c r="GO175" s="1200"/>
    </row>
    <row r="176" spans="1:197" ht="11.25" customHeight="1" x14ac:dyDescent="0.25">
      <c r="A176" s="171"/>
      <c r="B176" s="779" t="str">
        <f>'Resumen Anual'!$C$21</f>
        <v>SOLO</v>
      </c>
      <c r="C176" s="776"/>
      <c r="D176" s="776"/>
      <c r="E176" s="776"/>
      <c r="F176" s="761">
        <f>SUMIF('Resumen Anual'!$FE$622,K165,'Resumen Anual'!$FA$637)+SUMIF('Resumen Anual'!$DH$622,K165,'Resumen Anual'!$DD$637)+SUMIF('Resumen Anual'!$BI$622,K165,'Resumen Anual'!$BE$637)+SUMIF('Resumen Anual'!$L$622,K165,'Resumen Anual'!$H$637)+SUMIF('Resumen Anual'!$FE$566,K165,'Resumen Anual'!$FA$581)+SUMIF('Resumen Anual'!$DH$566,K165,'Resumen Anual'!$DD$581)+SUMIF('Resumen Anual'!$BI$566,K165,'Resumen Anual'!$BE$581)+SUMIF('Resumen Anual'!$L$566,K165,'Resumen Anual'!$H$581)+SUMIF('Resumen Anual'!$FE$510,K165,'Resumen Anual'!$FA$525)+SUMIF('Resumen Anual'!$DH$510,K165,'Resumen Anual'!$DD$525)+SUMIF('Resumen Anual'!$BI$510,K165,'Resumen Anual'!$BE$525)+SUMIF('Resumen Anual'!$L$510,K165,'Resumen Anual'!$H$525)+SUMIF('Resumen Anual'!$FE$454,K165,'Resumen Anual'!$FA$469)+SUMIF('Resumen Anual'!$DH$454,K165,'Resumen Anual'!$DD$469)+SUMIF('Resumen Anual'!$BI$454,K165,'Resumen Anual'!$BE$469)+SUMIF('Resumen Anual'!$L$454,K165,'Resumen Anual'!$H$469)+SUMIF('Resumen Anual'!$FE$398,K165,'Resumen Anual'!$FA$413)+SUMIF('Resumen Anual'!$DH$398,K165,'Resumen Anual'!$DD$413)+SUMIF('Resumen Anual'!$BI$398,K165,'Resumen Anual'!$BE$413)+SUMIF('Resumen Anual'!$L$398,K165,'Resumen Anual'!$H$413)+SUMIF('Resumen Anual'!$FE$342,K165,'Resumen Anual'!$FA$357)+SUMIF('Resumen Anual'!$DH$342,K165,'Resumen Anual'!$DD$357)+SUMIF('Resumen Anual'!$BI$342,K165,'Resumen Anual'!$BE$357)+SUMIF('Resumen Anual'!$L$342,K165,'Resumen Anual'!$H$357)+SUMIF('Resumen Anual'!$FE$286,K165,'Resumen Anual'!$FA$301)+SUMIF('Resumen Anual'!$DH$286,K165,'Resumen Anual'!$DD$301)+SUMIF('Resumen Anual'!$BI$286,K165,'Resumen Anual'!$BE$301)+SUMIF('Resumen Anual'!$L$286,K165,'Resumen Anual'!$H$301)+SUMIF('Resumen Anual'!$FE$230,K165,'Resumen Anual'!$FA$245)+SUMIF('Resumen Anual'!$DH$230,K165,'Resumen Anual'!$DD$245)+SUMIF('Resumen Anual'!$BI$230,K165,'Resumen Anual'!$BE$245)+SUMIF('Resumen Anual'!$L$230,K165,'Resumen Anual'!$H$245)+SUMIF('Resumen Anual'!$FE$174,K165,'Resumen Anual'!$FA$189)+SUMIF('Resumen Anual'!$DH$174,K165,'Resumen Anual'!$DD$189)+SUMIF('Resumen Anual'!$BI$174,K165,'Resumen Anual'!$BE$189)+SUMIF('Resumen Anual'!$L$174,K165,'Resumen Anual'!$H$189)+SUMIF('Resumen Anual'!$FE$118,K165,'Resumen Anual'!$FA$133)+SUMIF('Resumen Anual'!$DH$118,K165,'Resumen Anual'!$DD$133)+SUMIF('Resumen Anual'!$BI$118,K165,'Resumen Anual'!$BE$133)+SUMIF('Resumen Anual'!$L$118,K165,'Resumen Anual'!$H$133)+SUMIF('Resumen Anual'!$FE$62,K165,'Resumen Anual'!$FA$77)+SUMIF('Resumen Anual'!$DH$62,K165,'Resumen Anual'!$DD$77)+SUMIF('Resumen Anual'!$BI$62,K165,'Resumen Anual'!$BE$77)+SUMIF('Resumen Anual'!$L$62,K165,'Resumen Anual'!$H$77)+SUMIF('Resumen Anual'!$FE$6,K165,'Resumen Anual'!$FA$21)+SUMIF('Resumen Anual'!$DH$6,K165,'Resumen Anual'!$DD$21)+SUMIF('Resumen Anual'!$BI$6,K165,'Resumen Anual'!$BE$21)+SUMIF('Resumen Anual'!$L$6,K165,'Resumen Anual'!$H$21)+SUMIF('Bitácoras Anteriores'!$K$6,K165,'Bitácoras Anteriores'!$F$17)+SUMIF('Bitácoras Anteriores'!$K$59,$K$6,'Bitácoras Anteriores'!$F$70)+SUMIF('Bitácoras Anteriores'!$K$112,K165,'Bitácoras Anteriores'!$F$123)+SUMIF('Bitácoras Anteriores'!$K$165,K165,'Bitácoras Anteriores'!$F$176)+SUMIF('Bitácoras Anteriores'!$K$218,K165,'Bitácoras Anteriores'!$F$229)+SUMIF('Bitácoras Anteriores'!$K$271,K165,'Bitácoras Anteriores'!$F$282)+SUMIF('Bitácoras Anteriores'!$K$324,K165,'Bitácoras Anteriores'!$F$335)+SUMIF('Bitácoras Anteriores'!$BH$6,K165,'Bitácoras Anteriores'!$BD$17)+SUMIF('Bitácoras Anteriores'!$BH$59,$K$6,'Bitácoras Anteriores'!$BD$70)+SUMIF('Bitácoras Anteriores'!$BH$112,K165,'Bitácoras Anteriores'!$BD$123)+SUMIF('Bitácoras Anteriores'!$BH$165,K165,'Bitácoras Anteriores'!$BD$176)+SUMIF('Bitácoras Anteriores'!$BH$218,K165,'Bitácoras Anteriores'!$BD$229)+SUMIF('Bitácoras Anteriores'!$BH$271,K165,'Bitácoras Anteriores'!$BD$282)+SUMIF('Bitácoras Anteriores'!$BH$324,K165,'Bitácoras Anteriores'!$BD$335)+SUMIF('Bitácoras Anteriores'!$DF$6,K165,'Bitácoras Anteriores'!$DB$17)+SUMIF('Bitácoras Anteriores'!$DF$59,$K$6,'Bitácoras Anteriores'!$DB$70)+SUMIF('Bitácoras Anteriores'!$DF$112,K165,'Bitácoras Anteriores'!$DB$123)+SUMIF('Bitácoras Anteriores'!$DF$165,K165,'Bitácoras Anteriores'!$DB$176)+SUMIF('Bitácoras Anteriores'!$DF$218,K165,'Bitácoras Anteriores'!$DB$229)+SUMIF('Bitácoras Anteriores'!$DF$271,K165,'Bitácoras Anteriores'!$DB$282)+SUMIF('Bitácoras Anteriores'!$DF$324,K165,'Bitácoras Anteriores'!$DB$335)+SUMIF('Bitácoras Anteriores'!$FC$6,K165,'Bitácoras Anteriores'!$EY$17)+SUMIF('Bitácoras Anteriores'!$FC$59,$K$6,'Bitácoras Anteriores'!$EY$70)+SUMIF('Bitácoras Anteriores'!$FC$112,K165,'Bitácoras Anteriores'!$EY$123)+SUMIF('Bitácoras Anteriores'!$FC$165,K165,'Bitácoras Anteriores'!$EY$176)+SUMIF('Bitácoras Anteriores'!$FC$218,K165,'Bitácoras Anteriores'!$EY$229)+SUMIF('Bitácoras Anteriores'!$FC$271,K165,'Bitácoras Anteriores'!$EY$282)+SUMIF('Bitácoras Anteriores'!$FC$324,K165,'Bitácoras Anteriores'!$EY$335)</f>
        <v>0</v>
      </c>
      <c r="G176" s="762"/>
      <c r="H176" s="762"/>
      <c r="I176" s="762"/>
      <c r="J176" s="762"/>
      <c r="K176" s="762"/>
      <c r="L176" s="763"/>
      <c r="M176" s="632"/>
      <c r="N176" s="802"/>
      <c r="O176" s="803"/>
      <c r="P176" s="803"/>
      <c r="Q176" s="803"/>
      <c r="R176" s="804"/>
      <c r="S176" s="808"/>
      <c r="T176" s="809"/>
      <c r="U176" s="809"/>
      <c r="V176" s="809"/>
      <c r="W176" s="809"/>
      <c r="X176" s="810"/>
      <c r="Y176" s="15"/>
      <c r="Z176" s="773"/>
      <c r="AA176" s="774"/>
      <c r="AB176" s="774"/>
      <c r="AC176" s="774"/>
      <c r="AD176" s="774"/>
      <c r="AE176" s="770"/>
      <c r="AF176" s="770"/>
      <c r="AG176" s="770"/>
      <c r="AH176" s="770"/>
      <c r="AI176" s="770"/>
      <c r="AJ176" s="770"/>
      <c r="AK176" s="770"/>
      <c r="AL176" s="770"/>
      <c r="AM176" s="770"/>
      <c r="AN176" s="770"/>
      <c r="AO176" s="770"/>
      <c r="AP176" s="770"/>
      <c r="AQ176" s="756"/>
      <c r="AR176" s="756"/>
      <c r="AS176" s="756"/>
      <c r="AT176" s="1216"/>
      <c r="AU176" s="1216"/>
      <c r="AV176" s="1217"/>
      <c r="AW176" s="1200"/>
      <c r="AX176" s="171"/>
      <c r="AY176" s="779" t="str">
        <f>'Resumen Anual'!$C$21</f>
        <v>SOLO</v>
      </c>
      <c r="AZ176" s="776"/>
      <c r="BA176" s="776"/>
      <c r="BB176" s="776"/>
      <c r="BC176" s="761">
        <f>SUMIF('Resumen Anual'!$FE$622,BH165,'Resumen Anual'!$FA$637)+SUMIF('Resumen Anual'!$DH$622,BH165,'Resumen Anual'!$DD$637)+SUMIF('Resumen Anual'!$BI$622,BH165,'Resumen Anual'!$BE$637)+SUMIF('Resumen Anual'!$L$622,BH165,'Resumen Anual'!$H$637)+SUMIF('Resumen Anual'!$FE$566,BH165,'Resumen Anual'!$FA$581)+SUMIF('Resumen Anual'!$DH$566,BH165,'Resumen Anual'!$DD$581)+SUMIF('Resumen Anual'!$BI$566,BH165,'Resumen Anual'!$BE$581)+SUMIF('Resumen Anual'!$L$566,BH165,'Resumen Anual'!$H$581)+SUMIF('Resumen Anual'!$FE$510,BH165,'Resumen Anual'!$FA$525)+SUMIF('Resumen Anual'!$DH$510,BH165,'Resumen Anual'!$DD$525)+SUMIF('Resumen Anual'!$BI$510,BH165,'Resumen Anual'!$BE$525)+SUMIF('Resumen Anual'!$L$510,BH165,'Resumen Anual'!$H$525)+SUMIF('Resumen Anual'!$FE$454,BH165,'Resumen Anual'!$FA$469)+SUMIF('Resumen Anual'!$DH$454,BH165,'Resumen Anual'!$DD$469)+SUMIF('Resumen Anual'!$BI$454,BH165,'Resumen Anual'!$BE$469)+SUMIF('Resumen Anual'!$L$454,BH165,'Resumen Anual'!$H$469)+SUMIF('Resumen Anual'!$FE$398,BH165,'Resumen Anual'!$FA$413)+SUMIF('Resumen Anual'!$DH$398,BH165,'Resumen Anual'!$DD$413)+SUMIF('Resumen Anual'!$BI$398,BH165,'Resumen Anual'!$BE$413)+SUMIF('Resumen Anual'!$L$398,BH165,'Resumen Anual'!$H$413)+SUMIF('Resumen Anual'!$FE$342,BH165,'Resumen Anual'!$FA$357)+SUMIF('Resumen Anual'!$DH$342,BH165,'Resumen Anual'!$DD$357)+SUMIF('Resumen Anual'!$BI$342,BH165,'Resumen Anual'!$BE$357)+SUMIF('Resumen Anual'!$L$342,BH165,'Resumen Anual'!$H$357)+SUMIF('Resumen Anual'!$FE$286,BH165,'Resumen Anual'!$FA$301)+SUMIF('Resumen Anual'!$DH$286,BH165,'Resumen Anual'!$DD$301)+SUMIF('Resumen Anual'!$BI$286,BH165,'Resumen Anual'!$BE$301)+SUMIF('Resumen Anual'!$L$286,BH165,'Resumen Anual'!$H$301)+SUMIF('Resumen Anual'!$FE$230,BH165,'Resumen Anual'!$FA$245)+SUMIF('Resumen Anual'!$DH$230,BH165,'Resumen Anual'!$DD$245)+SUMIF('Resumen Anual'!$BI$230,BH165,'Resumen Anual'!$BE$245)+SUMIF('Resumen Anual'!$L$230,BH165,'Resumen Anual'!$H$245)+SUMIF('Resumen Anual'!$FE$174,BH165,'Resumen Anual'!$FA$189)+SUMIF('Resumen Anual'!$DH$174,BH165,'Resumen Anual'!$DD$189)+SUMIF('Resumen Anual'!$BI$174,BH165,'Resumen Anual'!$BE$189)+SUMIF('Resumen Anual'!$L$174,BH165,'Resumen Anual'!$H$189)+SUMIF('Resumen Anual'!$FE$118,BH165,'Resumen Anual'!$FA$133)+SUMIF('Resumen Anual'!$DH$118,BH165,'Resumen Anual'!$DD$133)+SUMIF('Resumen Anual'!$BI$118,BH165,'Resumen Anual'!$BE$133)+SUMIF('Resumen Anual'!$L$118,BH165,'Resumen Anual'!$H$133)+SUMIF('Resumen Anual'!$FE$62,BH165,'Resumen Anual'!$FA$77)+SUMIF('Resumen Anual'!$DH$62,BH165,'Resumen Anual'!$DD$77)+SUMIF('Resumen Anual'!$BI$62,BH165,'Resumen Anual'!$BE$77)+SUMIF('Resumen Anual'!$L$62,BH165,'Resumen Anual'!$H$77)+SUMIF('Resumen Anual'!$FE$6,BH165,'Resumen Anual'!$FA$21)+SUMIF('Resumen Anual'!$DH$6,BH165,'Resumen Anual'!$DD$21)+SUMIF('Resumen Anual'!$BI$6,BH165,'Resumen Anual'!$BE$21)+SUMIF('Resumen Anual'!$L$6,BH165,'Resumen Anual'!$H$21)+SUMIF('Bitácoras Anteriores'!$K$6,BH165,'Bitácoras Anteriores'!$F$17)+SUMIF('Bitácoras Anteriores'!$K$59,$K$6,'Bitácoras Anteriores'!$F$70)+SUMIF('Bitácoras Anteriores'!$K$112,BH165,'Bitácoras Anteriores'!$F$123)+SUMIF('Bitácoras Anteriores'!$K$165,BH165,'Bitácoras Anteriores'!$F$176)+SUMIF('Bitácoras Anteriores'!$K$218,BH165,'Bitácoras Anteriores'!$F$229)+SUMIF('Bitácoras Anteriores'!$K$271,BH165,'Bitácoras Anteriores'!$F$282)+SUMIF('Bitácoras Anteriores'!$K$324,BH165,'Bitácoras Anteriores'!$F$335)+SUMIF('Bitácoras Anteriores'!$BH$6,BH165,'Bitácoras Anteriores'!$BD$17)+SUMIF('Bitácoras Anteriores'!$BH$59,$K$6,'Bitácoras Anteriores'!$BD$70)+SUMIF('Bitácoras Anteriores'!$BH$112,BH165,'Bitácoras Anteriores'!$BD$123)+SUMIF('Bitácoras Anteriores'!$BH$165,BH165,'Bitácoras Anteriores'!$BD$176)+SUMIF('Bitácoras Anteriores'!$BH$218,BH165,'Bitácoras Anteriores'!$BD$229)+SUMIF('Bitácoras Anteriores'!$BH$271,BH165,'Bitácoras Anteriores'!$BD$282)+SUMIF('Bitácoras Anteriores'!$BH$324,BH165,'Bitácoras Anteriores'!$BD$335)+SUMIF('Bitácoras Anteriores'!$DF$6,BH165,'Bitácoras Anteriores'!$DB$17)+SUMIF('Bitácoras Anteriores'!$DF$59,$K$6,'Bitácoras Anteriores'!$DB$70)+SUMIF('Bitácoras Anteriores'!$DF$112,BH165,'Bitácoras Anteriores'!$DB$123)+SUMIF('Bitácoras Anteriores'!$DF$165,BH165,'Bitácoras Anteriores'!$DB$176)+SUMIF('Bitácoras Anteriores'!$DF$218,BH165,'Bitácoras Anteriores'!$DB$229)+SUMIF('Bitácoras Anteriores'!$DF$271,BH165,'Bitácoras Anteriores'!$DB$282)+SUMIF('Bitácoras Anteriores'!$DF$324,BH165,'Bitácoras Anteriores'!$DB$335)+SUMIF('Bitácoras Anteriores'!$FC$6,BH165,'Bitácoras Anteriores'!$EY$17)+SUMIF('Bitácoras Anteriores'!$FC$59,$K$6,'Bitácoras Anteriores'!$EY$70)+SUMIF('Bitácoras Anteriores'!$FC$112,BH165,'Bitácoras Anteriores'!$EY$123)+SUMIF('Bitácoras Anteriores'!$FC$165,BH165,'Bitácoras Anteriores'!$EY$176)+SUMIF('Bitácoras Anteriores'!$FC$218,BH165,'Bitácoras Anteriores'!$EY$229)+SUMIF('Bitácoras Anteriores'!$FC$271,BH165,'Bitácoras Anteriores'!$EY$282)+SUMIF('Bitácoras Anteriores'!$FC$324,BH165,'Bitácoras Anteriores'!$EY$335)</f>
        <v>0</v>
      </c>
      <c r="BD176" s="762"/>
      <c r="BE176" s="762"/>
      <c r="BF176" s="762"/>
      <c r="BG176" s="762"/>
      <c r="BH176" s="762"/>
      <c r="BI176" s="763"/>
      <c r="BJ176" s="632"/>
      <c r="BK176" s="802"/>
      <c r="BL176" s="803"/>
      <c r="BM176" s="803"/>
      <c r="BN176" s="803"/>
      <c r="BO176" s="804"/>
      <c r="BP176" s="808"/>
      <c r="BQ176" s="809"/>
      <c r="BR176" s="809"/>
      <c r="BS176" s="809"/>
      <c r="BT176" s="809"/>
      <c r="BU176" s="810"/>
      <c r="BV176" s="15"/>
      <c r="BW176" s="773"/>
      <c r="BX176" s="774"/>
      <c r="BY176" s="774"/>
      <c r="BZ176" s="774"/>
      <c r="CA176" s="774"/>
      <c r="CB176" s="770"/>
      <c r="CC176" s="770"/>
      <c r="CD176" s="770"/>
      <c r="CE176" s="770"/>
      <c r="CF176" s="770"/>
      <c r="CG176" s="770"/>
      <c r="CH176" s="770"/>
      <c r="CI176" s="770"/>
      <c r="CJ176" s="770"/>
      <c r="CK176" s="770"/>
      <c r="CL176" s="770"/>
      <c r="CM176" s="770"/>
      <c r="CN176" s="756"/>
      <c r="CO176" s="756"/>
      <c r="CP176" s="756"/>
      <c r="CQ176" s="756"/>
      <c r="CR176" s="756"/>
      <c r="CS176" s="756"/>
      <c r="CT176" s="1200"/>
      <c r="CU176" s="1199"/>
      <c r="CV176" s="171"/>
      <c r="CW176" s="779" t="str">
        <f>'Resumen Anual'!$C$21</f>
        <v>SOLO</v>
      </c>
      <c r="CX176" s="776"/>
      <c r="CY176" s="776"/>
      <c r="CZ176" s="776"/>
      <c r="DA176" s="761">
        <f>SUMIF('Resumen Anual'!$FE$622,DF165,'Resumen Anual'!$FA$637)+SUMIF('Resumen Anual'!$DH$622,DF165,'Resumen Anual'!$DD$637)+SUMIF('Resumen Anual'!$BI$622,DF165,'Resumen Anual'!$BE$637)+SUMIF('Resumen Anual'!$L$622,DF165,'Resumen Anual'!$H$637)+SUMIF('Resumen Anual'!$FE$566,DF165,'Resumen Anual'!$FA$581)+SUMIF('Resumen Anual'!$DH$566,DF165,'Resumen Anual'!$DD$581)+SUMIF('Resumen Anual'!$BI$566,DF165,'Resumen Anual'!$BE$581)+SUMIF('Resumen Anual'!$L$566,DF165,'Resumen Anual'!$H$581)+SUMIF('Resumen Anual'!$FE$510,DF165,'Resumen Anual'!$FA$525)+SUMIF('Resumen Anual'!$DH$510,DF165,'Resumen Anual'!$DD$525)+SUMIF('Resumen Anual'!$BI$510,DF165,'Resumen Anual'!$BE$525)+SUMIF('Resumen Anual'!$L$510,DF165,'Resumen Anual'!$H$525)+SUMIF('Resumen Anual'!$FE$454,DF165,'Resumen Anual'!$FA$469)+SUMIF('Resumen Anual'!$DH$454,DF165,'Resumen Anual'!$DD$469)+SUMIF('Resumen Anual'!$BI$454,DF165,'Resumen Anual'!$BE$469)+SUMIF('Resumen Anual'!$L$454,DF165,'Resumen Anual'!$H$469)+SUMIF('Resumen Anual'!$FE$398,DF165,'Resumen Anual'!$FA$413)+SUMIF('Resumen Anual'!$DH$398,DF165,'Resumen Anual'!$DD$413)+SUMIF('Resumen Anual'!$BI$398,DF165,'Resumen Anual'!$BE$413)+SUMIF('Resumen Anual'!$L$398,DF165,'Resumen Anual'!$H$413)+SUMIF('Resumen Anual'!$FE$342,DF165,'Resumen Anual'!$FA$357)+SUMIF('Resumen Anual'!$DH$342,DF165,'Resumen Anual'!$DD$357)+SUMIF('Resumen Anual'!$BI$342,DF165,'Resumen Anual'!$BE$357)+SUMIF('Resumen Anual'!$L$342,DF165,'Resumen Anual'!$H$357)+SUMIF('Resumen Anual'!$FE$286,DF165,'Resumen Anual'!$FA$301)+SUMIF('Resumen Anual'!$DH$286,DF165,'Resumen Anual'!$DD$301)+SUMIF('Resumen Anual'!$BI$286,DF165,'Resumen Anual'!$BE$301)+SUMIF('Resumen Anual'!$L$286,DF165,'Resumen Anual'!$H$301)+SUMIF('Resumen Anual'!$FE$230,DF165,'Resumen Anual'!$FA$245)+SUMIF('Resumen Anual'!$DH$230,DF165,'Resumen Anual'!$DD$245)+SUMIF('Resumen Anual'!$BI$230,DF165,'Resumen Anual'!$BE$245)+SUMIF('Resumen Anual'!$L$230,DF165,'Resumen Anual'!$H$245)+SUMIF('Resumen Anual'!$FE$174,DF165,'Resumen Anual'!$FA$189)+SUMIF('Resumen Anual'!$DH$174,DF165,'Resumen Anual'!$DD$189)+SUMIF('Resumen Anual'!$BI$174,DF165,'Resumen Anual'!$BE$189)+SUMIF('Resumen Anual'!$L$174,DF165,'Resumen Anual'!$H$189)+SUMIF('Resumen Anual'!$FE$118,DF165,'Resumen Anual'!$FA$133)+SUMIF('Resumen Anual'!$DH$118,DF165,'Resumen Anual'!$DD$133)+SUMIF('Resumen Anual'!$BI$118,DF165,'Resumen Anual'!$BE$133)+SUMIF('Resumen Anual'!$L$118,DF165,'Resumen Anual'!$H$133)+SUMIF('Resumen Anual'!$FE$62,DF165,'Resumen Anual'!$FA$77)+SUMIF('Resumen Anual'!$DH$62,DF165,'Resumen Anual'!$DD$77)+SUMIF('Resumen Anual'!$BI$62,DF165,'Resumen Anual'!$BE$77)+SUMIF('Resumen Anual'!$L$62,DF165,'Resumen Anual'!$H$77)+SUMIF('Resumen Anual'!$FE$6,DF165,'Resumen Anual'!$FA$21)+SUMIF('Resumen Anual'!$DH$6,DF165,'Resumen Anual'!$DD$21)+SUMIF('Resumen Anual'!$BI$6,DF165,'Resumen Anual'!$BE$21)+SUMIF('Resumen Anual'!$L$6,DF165,'Resumen Anual'!$H$21)+SUMIF('Bitácoras Anteriores'!$K$6,DF165,'Bitácoras Anteriores'!$F$17)+SUMIF('Bitácoras Anteriores'!$K$59,$K$6,'Bitácoras Anteriores'!$F$70)+SUMIF('Bitácoras Anteriores'!$K$112,DF165,'Bitácoras Anteriores'!$F$123)+SUMIF('Bitácoras Anteriores'!$K$165,DF165,'Bitácoras Anteriores'!$F$176)+SUMIF('Bitácoras Anteriores'!$K$218,DF165,'Bitácoras Anteriores'!$F$229)+SUMIF('Bitácoras Anteriores'!$K$271,DF165,'Bitácoras Anteriores'!$F$282)+SUMIF('Bitácoras Anteriores'!$K$324,DF165,'Bitácoras Anteriores'!$F$335)+SUMIF('Bitácoras Anteriores'!$BH$6,DF165,'Bitácoras Anteriores'!$BD$17)+SUMIF('Bitácoras Anteriores'!$BH$59,$K$6,'Bitácoras Anteriores'!$BD$70)+SUMIF('Bitácoras Anteriores'!$BH$112,DF165,'Bitácoras Anteriores'!$BD$123)+SUMIF('Bitácoras Anteriores'!$BH$165,DF165,'Bitácoras Anteriores'!$BD$176)+SUMIF('Bitácoras Anteriores'!$BH$218,DF165,'Bitácoras Anteriores'!$BD$229)+SUMIF('Bitácoras Anteriores'!$BH$271,DF165,'Bitácoras Anteriores'!$BD$282)+SUMIF('Bitácoras Anteriores'!$BH$324,DF165,'Bitácoras Anteriores'!$BD$335)+SUMIF('Bitácoras Anteriores'!$DF$6,DF165,'Bitácoras Anteriores'!$DB$17)+SUMIF('Bitácoras Anteriores'!$DF$59,$K$6,'Bitácoras Anteriores'!$DB$70)+SUMIF('Bitácoras Anteriores'!$DF$112,DF165,'Bitácoras Anteriores'!$DB$123)+SUMIF('Bitácoras Anteriores'!$DF$165,DF165,'Bitácoras Anteriores'!$DB$176)+SUMIF('Bitácoras Anteriores'!$DF$218,DF165,'Bitácoras Anteriores'!$DB$229)+SUMIF('Bitácoras Anteriores'!$DF$271,DF165,'Bitácoras Anteriores'!$DB$282)+SUMIF('Bitácoras Anteriores'!$DF$324,DF165,'Bitácoras Anteriores'!$DB$335)+SUMIF('Bitácoras Anteriores'!$FC$6,DF165,'Bitácoras Anteriores'!$EY$17)+SUMIF('Bitácoras Anteriores'!$FC$59,$K$6,'Bitácoras Anteriores'!$EY$70)+SUMIF('Bitácoras Anteriores'!$FC$112,DF165,'Bitácoras Anteriores'!$EY$123)+SUMIF('Bitácoras Anteriores'!$FC$165,DF165,'Bitácoras Anteriores'!$EY$176)+SUMIF('Bitácoras Anteriores'!$FC$218,DF165,'Bitácoras Anteriores'!$EY$229)+SUMIF('Bitácoras Anteriores'!$FC$271,DF165,'Bitácoras Anteriores'!$EY$282)+SUMIF('Bitácoras Anteriores'!$FC$324,DF165,'Bitácoras Anteriores'!$EY$335)</f>
        <v>0</v>
      </c>
      <c r="DB176" s="762"/>
      <c r="DC176" s="762"/>
      <c r="DD176" s="762"/>
      <c r="DE176" s="762"/>
      <c r="DF176" s="762"/>
      <c r="DG176" s="763"/>
      <c r="DH176" s="632"/>
      <c r="DI176" s="802"/>
      <c r="DJ176" s="803"/>
      <c r="DK176" s="803"/>
      <c r="DL176" s="803"/>
      <c r="DM176" s="804"/>
      <c r="DN176" s="808"/>
      <c r="DO176" s="809"/>
      <c r="DP176" s="809"/>
      <c r="DQ176" s="809"/>
      <c r="DR176" s="809"/>
      <c r="DS176" s="810"/>
      <c r="DT176" s="15"/>
      <c r="DU176" s="773"/>
      <c r="DV176" s="774"/>
      <c r="DW176" s="774"/>
      <c r="DX176" s="774"/>
      <c r="DY176" s="774"/>
      <c r="DZ176" s="770"/>
      <c r="EA176" s="770"/>
      <c r="EB176" s="770"/>
      <c r="EC176" s="770"/>
      <c r="ED176" s="770"/>
      <c r="EE176" s="770"/>
      <c r="EF176" s="770"/>
      <c r="EG176" s="770"/>
      <c r="EH176" s="770"/>
      <c r="EI176" s="770"/>
      <c r="EJ176" s="770"/>
      <c r="EK176" s="770"/>
      <c r="EL176" s="756"/>
      <c r="EM176" s="756"/>
      <c r="EN176" s="756"/>
      <c r="EO176" s="1216"/>
      <c r="EP176" s="1216"/>
      <c r="EQ176" s="1217"/>
      <c r="ER176" s="1200"/>
      <c r="ES176" s="171"/>
      <c r="ET176" s="779" t="str">
        <f>'Resumen Anual'!$C$21</f>
        <v>SOLO</v>
      </c>
      <c r="EU176" s="776"/>
      <c r="EV176" s="776"/>
      <c r="EW176" s="776"/>
      <c r="EX176" s="761">
        <f>SUMIF('Resumen Anual'!$FE$622,FC165,'Resumen Anual'!$FA$637)+SUMIF('Resumen Anual'!$DH$622,FC165,'Resumen Anual'!$DD$637)+SUMIF('Resumen Anual'!$BI$622,FC165,'Resumen Anual'!$BE$637)+SUMIF('Resumen Anual'!$L$622,FC165,'Resumen Anual'!$H$637)+SUMIF('Resumen Anual'!$FE$566,FC165,'Resumen Anual'!$FA$581)+SUMIF('Resumen Anual'!$DH$566,FC165,'Resumen Anual'!$DD$581)+SUMIF('Resumen Anual'!$BI$566,FC165,'Resumen Anual'!$BE$581)+SUMIF('Resumen Anual'!$L$566,FC165,'Resumen Anual'!$H$581)+SUMIF('Resumen Anual'!$FE$510,FC165,'Resumen Anual'!$FA$525)+SUMIF('Resumen Anual'!$DH$510,FC165,'Resumen Anual'!$DD$525)+SUMIF('Resumen Anual'!$BI$510,FC165,'Resumen Anual'!$BE$525)+SUMIF('Resumen Anual'!$L$510,FC165,'Resumen Anual'!$H$525)+SUMIF('Resumen Anual'!$FE$454,FC165,'Resumen Anual'!$FA$469)+SUMIF('Resumen Anual'!$DH$454,FC165,'Resumen Anual'!$DD$469)+SUMIF('Resumen Anual'!$BI$454,FC165,'Resumen Anual'!$BE$469)+SUMIF('Resumen Anual'!$L$454,FC165,'Resumen Anual'!$H$469)+SUMIF('Resumen Anual'!$FE$398,FC165,'Resumen Anual'!$FA$413)+SUMIF('Resumen Anual'!$DH$398,FC165,'Resumen Anual'!$DD$413)+SUMIF('Resumen Anual'!$BI$398,FC165,'Resumen Anual'!$BE$413)+SUMIF('Resumen Anual'!$L$398,FC165,'Resumen Anual'!$H$413)+SUMIF('Resumen Anual'!$FE$342,FC165,'Resumen Anual'!$FA$357)+SUMIF('Resumen Anual'!$DH$342,FC165,'Resumen Anual'!$DD$357)+SUMIF('Resumen Anual'!$BI$342,FC165,'Resumen Anual'!$BE$357)+SUMIF('Resumen Anual'!$L$342,FC165,'Resumen Anual'!$H$357)+SUMIF('Resumen Anual'!$FE$286,FC165,'Resumen Anual'!$FA$301)+SUMIF('Resumen Anual'!$DH$286,FC165,'Resumen Anual'!$DD$301)+SUMIF('Resumen Anual'!$BI$286,FC165,'Resumen Anual'!$BE$301)+SUMIF('Resumen Anual'!$L$286,FC165,'Resumen Anual'!$H$301)+SUMIF('Resumen Anual'!$FE$230,FC165,'Resumen Anual'!$FA$245)+SUMIF('Resumen Anual'!$DH$230,FC165,'Resumen Anual'!$DD$245)+SUMIF('Resumen Anual'!$BI$230,FC165,'Resumen Anual'!$BE$245)+SUMIF('Resumen Anual'!$L$230,FC165,'Resumen Anual'!$H$245)+SUMIF('Resumen Anual'!$FE$174,FC165,'Resumen Anual'!$FA$189)+SUMIF('Resumen Anual'!$DH$174,FC165,'Resumen Anual'!$DD$189)+SUMIF('Resumen Anual'!$BI$174,FC165,'Resumen Anual'!$BE$189)+SUMIF('Resumen Anual'!$L$174,FC165,'Resumen Anual'!$H$189)+SUMIF('Resumen Anual'!$FE$118,FC165,'Resumen Anual'!$FA$133)+SUMIF('Resumen Anual'!$DH$118,FC165,'Resumen Anual'!$DD$133)+SUMIF('Resumen Anual'!$BI$118,FC165,'Resumen Anual'!$BE$133)+SUMIF('Resumen Anual'!$L$118,FC165,'Resumen Anual'!$H$133)+SUMIF('Resumen Anual'!$FE$62,FC165,'Resumen Anual'!$FA$77)+SUMIF('Resumen Anual'!$DH$62,FC165,'Resumen Anual'!$DD$77)+SUMIF('Resumen Anual'!$BI$62,FC165,'Resumen Anual'!$BE$77)+SUMIF('Resumen Anual'!$L$62,FC165,'Resumen Anual'!$H$77)+SUMIF('Resumen Anual'!$FE$6,FC165,'Resumen Anual'!$FA$21)+SUMIF('Resumen Anual'!$DH$6,FC165,'Resumen Anual'!$DD$21)+SUMIF('Resumen Anual'!$BI$6,FC165,'Resumen Anual'!$BE$21)+SUMIF('Resumen Anual'!$L$6,FC165,'Resumen Anual'!$H$21)+SUMIF('Bitácoras Anteriores'!$K$6,FC165,'Bitácoras Anteriores'!$F$17)+SUMIF('Bitácoras Anteriores'!$K$59,$K$6,'Bitácoras Anteriores'!$F$70)+SUMIF('Bitácoras Anteriores'!$K$112,FC165,'Bitácoras Anteriores'!$F$123)+SUMIF('Bitácoras Anteriores'!$K$165,FC165,'Bitácoras Anteriores'!$F$176)+SUMIF('Bitácoras Anteriores'!$K$218,FC165,'Bitácoras Anteriores'!$F$229)+SUMIF('Bitácoras Anteriores'!$K$271,FC165,'Bitácoras Anteriores'!$F$282)+SUMIF('Bitácoras Anteriores'!$K$324,FC165,'Bitácoras Anteriores'!$F$335)+SUMIF('Bitácoras Anteriores'!$BH$6,FC165,'Bitácoras Anteriores'!$BD$17)+SUMIF('Bitácoras Anteriores'!$BH$59,$K$6,'Bitácoras Anteriores'!$BD$70)+SUMIF('Bitácoras Anteriores'!$BH$112,FC165,'Bitácoras Anteriores'!$BD$123)+SUMIF('Bitácoras Anteriores'!$BH$165,FC165,'Bitácoras Anteriores'!$BD$176)+SUMIF('Bitácoras Anteriores'!$BH$218,FC165,'Bitácoras Anteriores'!$BD$229)+SUMIF('Bitácoras Anteriores'!$BH$271,FC165,'Bitácoras Anteriores'!$BD$282)+SUMIF('Bitácoras Anteriores'!$BH$324,FC165,'Bitácoras Anteriores'!$BD$335)+SUMIF('Bitácoras Anteriores'!$DF$6,FC165,'Bitácoras Anteriores'!$DB$17)+SUMIF('Bitácoras Anteriores'!$DF$59,$K$6,'Bitácoras Anteriores'!$DB$70)+SUMIF('Bitácoras Anteriores'!$DF$112,FC165,'Bitácoras Anteriores'!$DB$123)+SUMIF('Bitácoras Anteriores'!$DF$165,FC165,'Bitácoras Anteriores'!$DB$176)+SUMIF('Bitácoras Anteriores'!$DF$218,FC165,'Bitácoras Anteriores'!$DB$229)+SUMIF('Bitácoras Anteriores'!$DF$271,FC165,'Bitácoras Anteriores'!$DB$282)+SUMIF('Bitácoras Anteriores'!$DF$324,FC165,'Bitácoras Anteriores'!$DB$335)+SUMIF('Bitácoras Anteriores'!$FC$6,FC165,'Bitácoras Anteriores'!$EY$17)+SUMIF('Bitácoras Anteriores'!$FC$59,$K$6,'Bitácoras Anteriores'!$EY$70)+SUMIF('Bitácoras Anteriores'!$FC$112,FC165,'Bitácoras Anteriores'!$EY$123)+SUMIF('Bitácoras Anteriores'!$FC$165,FC165,'Bitácoras Anteriores'!$EY$176)+SUMIF('Bitácoras Anteriores'!$FC$218,FC165,'Bitácoras Anteriores'!$EY$229)+SUMIF('Bitácoras Anteriores'!$FC$271,FC165,'Bitácoras Anteriores'!$EY$282)+SUMIF('Bitácoras Anteriores'!$FC$324,FC165,'Bitácoras Anteriores'!$EY$335)</f>
        <v>0</v>
      </c>
      <c r="EY176" s="762"/>
      <c r="EZ176" s="762"/>
      <c r="FA176" s="762"/>
      <c r="FB176" s="762"/>
      <c r="FC176" s="762"/>
      <c r="FD176" s="763"/>
      <c r="FE176" s="632"/>
      <c r="FF176" s="802"/>
      <c r="FG176" s="803"/>
      <c r="FH176" s="803"/>
      <c r="FI176" s="803"/>
      <c r="FJ176" s="804"/>
      <c r="FK176" s="808"/>
      <c r="FL176" s="809"/>
      <c r="FM176" s="809"/>
      <c r="FN176" s="809"/>
      <c r="FO176" s="809"/>
      <c r="FP176" s="810"/>
      <c r="FQ176" s="15"/>
      <c r="FR176" s="773"/>
      <c r="FS176" s="774"/>
      <c r="FT176" s="774"/>
      <c r="FU176" s="774"/>
      <c r="FV176" s="774"/>
      <c r="FW176" s="770"/>
      <c r="FX176" s="770"/>
      <c r="FY176" s="770"/>
      <c r="FZ176" s="770"/>
      <c r="GA176" s="770"/>
      <c r="GB176" s="770"/>
      <c r="GC176" s="770"/>
      <c r="GD176" s="770"/>
      <c r="GE176" s="770"/>
      <c r="GF176" s="770"/>
      <c r="GG176" s="770"/>
      <c r="GH176" s="770"/>
      <c r="GI176" s="756"/>
      <c r="GJ176" s="756"/>
      <c r="GK176" s="756"/>
      <c r="GL176" s="756"/>
      <c r="GM176" s="756"/>
      <c r="GN176" s="756"/>
      <c r="GO176" s="1200"/>
    </row>
    <row r="177" spans="1:197" ht="13.5" customHeight="1" x14ac:dyDescent="0.25">
      <c r="A177" s="171"/>
      <c r="B177" s="777"/>
      <c r="C177" s="778"/>
      <c r="D177" s="778"/>
      <c r="E177" s="778"/>
      <c r="F177" s="764"/>
      <c r="G177" s="765"/>
      <c r="H177" s="765"/>
      <c r="I177" s="765"/>
      <c r="J177" s="765"/>
      <c r="K177" s="765"/>
      <c r="L177" s="766"/>
      <c r="M177" s="625"/>
      <c r="N177" s="799" t="str">
        <f>'Resumen Anual'!$O$22</f>
        <v>IFR</v>
      </c>
      <c r="O177" s="713"/>
      <c r="P177" s="713"/>
      <c r="Q177" s="713"/>
      <c r="R177" s="713"/>
      <c r="S177" s="800">
        <f>SUMIF('Resumen Anual'!$FE$622,K165,'Resumen Anual'!$FM$638)+SUMIF('Resumen Anual'!$DH$622,K165,'Resumen Anual'!$DP$638)+SUMIF('Resumen Anual'!$BI$622,K165,'Resumen Anual'!$BQ$638)+SUMIF('Resumen Anual'!$L$622,K165,'Resumen Anual'!$T$638)+SUMIF('Resumen Anual'!$FE$566,K165,'Resumen Anual'!$FM$582)+SUMIF('Resumen Anual'!$DH$566,K165,'Resumen Anual'!$DP$582)+SUMIF('Resumen Anual'!$BI$566,K165,'Resumen Anual'!$BQ$582)+SUMIF('Resumen Anual'!$L$566,K165,'Resumen Anual'!$T$582)+SUMIF('Resumen Anual'!$FE$510,K165,'Resumen Anual'!$FM$526)+SUMIF('Resumen Anual'!$DH$510,K165,'Resumen Anual'!$DP$526)+SUMIF('Resumen Anual'!$BI$510,K165,'Resumen Anual'!$BQ$526)+SUMIF('Resumen Anual'!$L$510,K165,'Resumen Anual'!$T$526)+SUMIF('Resumen Anual'!$FE$454,K165,'Resumen Anual'!$FM$470)+SUMIF('Resumen Anual'!$DH$454,K165,'Resumen Anual'!$DP$470)+SUMIF('Resumen Anual'!$BI$454,K165,'Resumen Anual'!$BQ$470)+SUMIF('Resumen Anual'!$L$454,K165,'Resumen Anual'!$T$470)+SUMIF('Resumen Anual'!$FE$398,K165,'Resumen Anual'!$FM$414)+SUMIF('Resumen Anual'!$DH$398,K165,'Resumen Anual'!$DP$414)+SUMIF('Resumen Anual'!$BI$398,K165,'Resumen Anual'!$BQ$414)+SUMIF('Resumen Anual'!$L$398,K165,'Resumen Anual'!$T$414)+SUMIF('Resumen Anual'!$FE$342,K165,'Resumen Anual'!$FM$358)+SUMIF('Resumen Anual'!$DH$342,K165,'Resumen Anual'!$DP$358)+SUMIF('Resumen Anual'!$BI$342,K165,'Resumen Anual'!$BQ$358)+SUMIF('Resumen Anual'!$L$342,K165,'Resumen Anual'!$T$358)+SUMIF('Resumen Anual'!$FE$286,K165,'Resumen Anual'!$FM$302)+SUMIF('Resumen Anual'!$DH$286,K165,'Resumen Anual'!$DP$302)+SUMIF('Resumen Anual'!$BI$286,K165,'Resumen Anual'!$BQ$302)+SUMIF('Resumen Anual'!$L$286,K165,'Resumen Anual'!$T$302)+SUMIF('Resumen Anual'!$FE$230,K165,'Resumen Anual'!$FM$246)+SUMIF('Resumen Anual'!$DH$230,K165,'Resumen Anual'!$DP$246)+SUMIF('Resumen Anual'!$BI$230,K165,'Resumen Anual'!$BQ$246)+SUMIF('Resumen Anual'!$L$230,K165,'Resumen Anual'!$T$246)+SUMIF('Resumen Anual'!$FE$174,K165,'Resumen Anual'!$FM$190)+SUMIF('Resumen Anual'!$DH$174,K165,'Resumen Anual'!$DP$190)+SUMIF('Resumen Anual'!$BI$174,K165,'Resumen Anual'!$BQ$190)+SUMIF('Resumen Anual'!$L$174,K165,'Resumen Anual'!$T$190)+SUMIF('Resumen Anual'!$FE$118,K165,'Resumen Anual'!$FM$134)+SUMIF('Resumen Anual'!$DH$118,K165,'Resumen Anual'!$DP$134)+SUMIF('Resumen Anual'!$BI$118,K165,'Resumen Anual'!$BQ$134)+SUMIF('Resumen Anual'!$L$118,K165,'Resumen Anual'!$T$134)+SUMIF('Resumen Anual'!$FE$62,K165,'Resumen Anual'!$FM$78)+SUMIF('Resumen Anual'!$DH$62,K165,'Resumen Anual'!$DP$78)+SUMIF('Resumen Anual'!$BI$62,K165,'Resumen Anual'!$BQ$78)+SUMIF('Resumen Anual'!$L$62,K165,'Resumen Anual'!$T$78)+SUMIF('Resumen Anual'!$FE$6,K165,'Resumen Anual'!$FM$22)+SUMIF('Resumen Anual'!$DH$6,K165,'Resumen Anual'!$DP$22)+SUMIF('Resumen Anual'!$BI$6,K165,'Resumen Anual'!$BQ$22)+SUMIF('Resumen Anual'!$L$6,K165,'Resumen Anual'!$T$22)+SUMIF('Bitácoras Anteriores'!$K$6,K165,'Bitácoras Anteriores'!$S$18)+SUMIF('Bitácoras Anteriores'!$K$59,$K$6,'Bitácoras Anteriores'!$S$71)+SUMIF('Bitácoras Anteriores'!$K$112,K165,'Bitácoras Anteriores'!$S$124)+SUMIF('Bitácoras Anteriores'!$K$165,K165,'Bitácoras Anteriores'!$S$177)+SUMIF('Bitácoras Anteriores'!$K$218,K165,'Bitácoras Anteriores'!$S$230)+SUMIF('Bitácoras Anteriores'!$K$271,K165,'Bitácoras Anteriores'!$S$283)+SUMIF('Bitácoras Anteriores'!$K$324,K165,'Bitácoras Anteriores'!$S$336)+SUMIF('Bitácoras Anteriores'!$BH$6,K165,'Bitácoras Anteriores'!$BP$18)+SUMIF('Bitácoras Anteriores'!$BH$59,$K$6,'Bitácoras Anteriores'!$BP$71)+SUMIF('Bitácoras Anteriores'!$BH$112,K165,'Bitácoras Anteriores'!$BP$124)+SUMIF('Bitácoras Anteriores'!$BH$165,K165,'Bitácoras Anteriores'!$BP$177)+SUMIF('Bitácoras Anteriores'!$BH$218,K165,'Bitácoras Anteriores'!$BP$230)+SUMIF('Bitácoras Anteriores'!$BH$271,K165,'Bitácoras Anteriores'!$BP$283)+SUMIF('Bitácoras Anteriores'!$BH$324,K165,'Bitácoras Anteriores'!$BP$336)+SUMIF('Bitácoras Anteriores'!$DF$6,K165,'Bitácoras Anteriores'!$DN$18)+SUMIF('Bitácoras Anteriores'!$DF$59,$K$6,'Bitácoras Anteriores'!$DN$71)+SUMIF('Bitácoras Anteriores'!$DF$112,K165,'Bitácoras Anteriores'!$DN$124)+SUMIF('Bitácoras Anteriores'!$DF$165,K165,'Bitácoras Anteriores'!$DN$177)+SUMIF('Bitácoras Anteriores'!$DF$218,K165,'Bitácoras Anteriores'!$DN$230)+SUMIF('Bitácoras Anteriores'!$DF$271,K165,'Bitácoras Anteriores'!$DN$283)+SUMIF('Bitácoras Anteriores'!$DF$324,K165,'Bitácoras Anteriores'!$DN$336)+SUMIF('Bitácoras Anteriores'!$FC$6,K165,'Bitácoras Anteriores'!$FK$18)+SUMIF('Bitácoras Anteriores'!$FC$59,$K$6,'Bitácoras Anteriores'!$FK$71)+SUMIF('Bitácoras Anteriores'!$FC$112,K165,'Bitácoras Anteriores'!$FK$124)+SUMIF('Bitácoras Anteriores'!$FC$165,K165,'Bitácoras Anteriores'!$FK$177)+SUMIF('Bitácoras Anteriores'!$FC$218,K165,'Bitácoras Anteriores'!$FK$230)+SUMIF('Bitácoras Anteriores'!$FC$271,K165,'Bitácoras Anteriores'!$FK$283)+SUMIF('Bitácoras Anteriores'!$FC$324,K165,'Bitácoras Anteriores'!$FK$336)</f>
        <v>0</v>
      </c>
      <c r="T177" s="800"/>
      <c r="U177" s="800"/>
      <c r="V177" s="800"/>
      <c r="W177" s="800"/>
      <c r="X177" s="800"/>
      <c r="Y177" s="15"/>
      <c r="Z177" s="771">
        <f>IF(Z171=0," ",Z171+3)</f>
        <v>2025</v>
      </c>
      <c r="AA177" s="772"/>
      <c r="AB177" s="772"/>
      <c r="AC177" s="772"/>
      <c r="AD177" s="772"/>
      <c r="AE177" s="1214">
        <f>SUMIFS('Resumen Anual'!$AF$54,Z177,'Resumen Anual'!$V$9,K165,'Resumen Anual'!$L$6)+SUMIFS('Resumen Anual'!$AF$112,Z177,'Resumen Anual'!$V$9,K165,'Resumen Anual'!$L$64)+SUMIFS('Resumen Anual'!$AF$170,Z177,'Resumen Anual'!$V$9,K165,'Resumen Anual'!$L$122)+SUMIFS('Resumen Anual'!$AF$228,Z177,'Resumen Anual'!$V$9,K165,'Resumen Anual'!$L$180)+SUMIFS('Resumen Anual'!$AF$286,Z177,'Resumen Anual'!$V$9,K165,'Resumen Anual'!$L$238)+SUMIFS('Resumen Anual'!$AF$344,Z177,'Resumen Anual'!$V$9,K165,'Resumen Anual'!$L$296)+SUMIFS('Resumen Anual'!$AF$402,Z177,'Resumen Anual'!$V$9,K165,'Resumen Anual'!$L$354)+SUMIFS('Resumen Anual'!$AF$460,Z177,'Resumen Anual'!$V$9,K165,'Resumen Anual'!$L$412)+SUMIFS('Resumen Anual'!$AF$518,Z177,'Resumen Anual'!$V$9,K165,'Resumen Anual'!$L$470)+SUMIFS('Resumen Anual'!$AF$576,Z177,'Resumen Anual'!$V$9,K165,'Resumen Anual'!$L$528)+SUMIFS('Resumen Anual'!$AF$634,Z177,'Resumen Anual'!$V$9,K165,'Resumen Anual'!$L$586)+SUMIFS('Resumen Anual'!$AF$692,Z177,'Resumen Anual'!$V$9,K165,'Resumen Anual'!$L$644)+SUMIFS('Resumen Anual'!$CC$54,Z177,'Resumen Anual'!$V$9,K165,'Resumen Anual'!$BI$6)+SUMIFS('Resumen Anual'!$CC$112,Z177,'Resumen Anual'!$V$9,K165,'Resumen Anual'!$BI$64)+SUMIFS('Resumen Anual'!$CC$170,Z177,'Resumen Anual'!$V$9,K165,'Resumen Anual'!$BI$122)+SUMIFS('Resumen Anual'!$CC$228,Z177,'Resumen Anual'!$V$9,K165,'Resumen Anual'!$BI$180)+SUMIFS('Resumen Anual'!$CC$286,Z177,'Resumen Anual'!$V$9,K165,'Resumen Anual'!$BI$238)+SUMIFS('Resumen Anual'!$CC$344,Z177,'Resumen Anual'!$V$9,K165,'Resumen Anual'!$BI$296)+SUMIFS('Resumen Anual'!$CC$402,Z177,'Resumen Anual'!$V$9,K165,'Resumen Anual'!$BI$354)+SUMIFS('Resumen Anual'!$CC$460,Z177,'Resumen Anual'!$V$9,K165,'Resumen Anual'!$BI$412)+SUMIFS('Resumen Anual'!$CC$518,Z177,'Resumen Anual'!$V$9,K165,'Resumen Anual'!$BI$470)+SUMIFS('Resumen Anual'!$CC$576,Z177,'Resumen Anual'!$V$9,K165,'Resumen Anual'!$BI$528)+SUMIFS('Resumen Anual'!$CC$634,Z177,'Resumen Anual'!$V$9,K165,'Resumen Anual'!$BI$586)+SUMIFS('Resumen Anual'!$CC$692,Z177,'Resumen Anual'!$V$9,K165,'Resumen Anual'!$BI$644)+SUMIFS('Resumen Anual'!$EB$54,Z177,'Resumen Anual'!$V$9,K165,'Resumen Anual'!$DH$6)+SUMIFS('Resumen Anual'!$EB$112,Z177,'Resumen Anual'!$V$9,K165,'Resumen Anual'!$DH$64)+SUMIFS('Resumen Anual'!$EB$170,Z177,'Resumen Anual'!$V$9,K165,'Resumen Anual'!$DH$122)+SUMIFS('Resumen Anual'!$EB$228,Z177,'Resumen Anual'!$V$9,K165,'Resumen Anual'!$DH$180)+SUMIFS('Resumen Anual'!$EB$286,Z177,'Resumen Anual'!$V$9,K165,'Resumen Anual'!$DH$238)+SUMIFS('Resumen Anual'!$EB$344,Z177,'Resumen Anual'!$V$9,K165,'Resumen Anual'!$DH$296)+SUMIFS('Resumen Anual'!$EB$402,Z177,'Resumen Anual'!$V$9,K165,'Resumen Anual'!$DH$354)+SUMIFS('Resumen Anual'!$EB$460,Z177,'Resumen Anual'!$V$9,K165,'Resumen Anual'!$DH$412)+SUMIFS('Resumen Anual'!$EB$518,Z177,'Resumen Anual'!$V$9,K165,'Resumen Anual'!$DH$470)+SUMIFS('Resumen Anual'!$EB$576,Z177,'Resumen Anual'!$V$9,K165,'Resumen Anual'!$DH$528)+SUMIFS('Resumen Anual'!$EB$634,Z177,'Resumen Anual'!$V$9,K165,'Resumen Anual'!$DH$586)+SUMIFS('Resumen Anual'!$EB$692,Z177,'Resumen Anual'!$V$9,K165,'Resumen Anual'!$DH$644)+SUMIFS('Resumen Anual'!$FY$54,Z177,'Resumen Anual'!$V$9,K165,'Resumen Anual'!$FE$6)+SUMIFS('Resumen Anual'!$FY$112,Z177,'Resumen Anual'!$V$9,K165,'Resumen Anual'!$FE$64)+SUMIFS('Resumen Anual'!$FY$170,Z177,'Resumen Anual'!$V$9,K165,'Resumen Anual'!$FE$122)+SUMIFS('Resumen Anual'!$FY$228,Z177,'Resumen Anual'!$V$9,K165,'Resumen Anual'!$FE$180)+SUMIFS('Resumen Anual'!$FY$286,Z177,'Resumen Anual'!$V$9,K165,'Resumen Anual'!$FE$238)+SUMIFS('Resumen Anual'!$FY$344,Z177,'Resumen Anual'!$V$9,K165,'Resumen Anual'!$FE$296)+SUMIFS('Resumen Anual'!$FY$402,Z177,'Resumen Anual'!$V$9,K165,'Resumen Anual'!$FE$354)+SUMIFS('Resumen Anual'!$FY$460,Z177,'Resumen Anual'!$V$9,K165,'Resumen Anual'!$FE$412)+SUMIFS('Resumen Anual'!$FY$518,Z177,'Resumen Anual'!$V$9,K165,'Resumen Anual'!$FE$470)+SUMIFS('Resumen Anual'!$FY$576,Z177,'Resumen Anual'!$V$9,K165,'Resumen Anual'!$FE$528)+SUMIFS('Resumen Anual'!$FY$634,Z177,'Resumen Anual'!$V$9,K165,'Resumen Anual'!$FE$586)+SUMIFS('Resumen Anual'!$FY$692,Z177,'Resumen Anual'!$V$9,K165,'Resumen Anual'!$FE$644)</f>
        <v>0</v>
      </c>
      <c r="AF177" s="770"/>
      <c r="AG177" s="770"/>
      <c r="AH177" s="770"/>
      <c r="AI177" s="770">
        <f>SUMIFS('Resumen Anual'!$AJ$54,Z177,'Resumen Anual'!$V$9,K165,'Resumen Anual'!$L$6)+SUMIFS('Resumen Anual'!$AJ$112,Z177,'Resumen Anual'!$V$9,K165,'Resumen Anual'!$L$64)+SUMIFS('Resumen Anual'!$AJ$170,Z177,'Resumen Anual'!$V$9,K165,'Resumen Anual'!$L$122)+SUMIFS('Resumen Anual'!$AJ$228,Z177,'Resumen Anual'!$V$9,K165,'Resumen Anual'!$L$180)+SUMIFS('Resumen Anual'!$AJ$286,Z177,'Resumen Anual'!$V$9,K165,'Resumen Anual'!$L$238)+SUMIFS('Resumen Anual'!$AJ$344,Z177,'Resumen Anual'!$V$9,K165,'Resumen Anual'!$L$296)+SUMIFS('Resumen Anual'!$AJ$402,Z177,'Resumen Anual'!$V$9,K165,'Resumen Anual'!$L$354)+SUMIFS('Resumen Anual'!$AJ$460,Z177,'Resumen Anual'!$V$9,K165,'Resumen Anual'!$L$412)+SUMIFS('Resumen Anual'!$AJ$518,Z177,'Resumen Anual'!$V$9,K165,'Resumen Anual'!$L$470)+SUMIFS('Resumen Anual'!$AJ$576,Z177,'Resumen Anual'!$V$9,K165,'Resumen Anual'!$L$528)+SUMIFS('Resumen Anual'!$AJ$634,Z177,'Resumen Anual'!$V$9,K165,'Resumen Anual'!$L$586)+SUMIFS('Resumen Anual'!$AJ$692,Z177,'Resumen Anual'!$V$9,K165,'Resumen Anual'!$L$644)+SUMIFS('Resumen Anual'!$CG$54,Z177,'Resumen Anual'!$V$9,K165,'Resumen Anual'!$BI$6)+SUMIFS('Resumen Anual'!$CG$112,Z177,'Resumen Anual'!$V$9,K165,'Resumen Anual'!$BI$64)+SUMIFS('Resumen Anual'!$CG$170,Z177,'Resumen Anual'!$V$9,K165,'Resumen Anual'!$BI$122)+SUMIFS('Resumen Anual'!$CG$228,Z177,'Resumen Anual'!$V$9,K165,'Resumen Anual'!$BI$180)+SUMIFS('Resumen Anual'!$CG$286,Z177,'Resumen Anual'!$V$9,K165,'Resumen Anual'!$BI$238)+SUMIFS('Resumen Anual'!$CG$344,Z177,'Resumen Anual'!$V$9,K165,'Resumen Anual'!$BI$296)+SUMIFS('Resumen Anual'!$CG$402,Z177,'Resumen Anual'!$V$9,K165,'Resumen Anual'!$BI$354)+SUMIFS('Resumen Anual'!$CG$460,Z177,'Resumen Anual'!$V$9,K165,'Resumen Anual'!$BI$412)+SUMIFS('Resumen Anual'!$CG$518,Z177,'Resumen Anual'!$V$9,K165,'Resumen Anual'!$BI$470)+SUMIFS('Resumen Anual'!$CG$576,Z177,'Resumen Anual'!$V$9,K165,'Resumen Anual'!$BI$528)+SUMIFS('Resumen Anual'!$CG$634,Z177,'Resumen Anual'!$V$9,K165,'Resumen Anual'!$BI$586)+SUMIFS('Resumen Anual'!$CG$692,Z177,'Resumen Anual'!$V$9,K165,'Resumen Anual'!$BI$644)+SUMIFS('Resumen Anual'!$EF$54,Z177,'Resumen Anual'!$V$9,K165,'Resumen Anual'!$DH$6)+SUMIFS('Resumen Anual'!$EF$112,Z177,'Resumen Anual'!$V$9,K165,'Resumen Anual'!$DH$64)+SUMIFS('Resumen Anual'!$EF$170,Z177,'Resumen Anual'!$V$9,K165,'Resumen Anual'!$DH$122)+SUMIFS('Resumen Anual'!$EF$228,Z177,'Resumen Anual'!$V$9,K165,'Resumen Anual'!$DH$180)+SUMIFS('Resumen Anual'!$EF$286,Z177,'Resumen Anual'!$V$9,K165,'Resumen Anual'!$DH$238)+SUMIFS('Resumen Anual'!$EF$344,Z177,'Resumen Anual'!$V$9,K165,'Resumen Anual'!$DH$296)+SUMIFS('Resumen Anual'!$EF$402,Z177,'Resumen Anual'!$V$9,K165,'Resumen Anual'!$DH$354)+SUMIFS('Resumen Anual'!$EF$460,Z177,'Resumen Anual'!$V$9,K165,'Resumen Anual'!$DH$412)+SUMIFS('Resumen Anual'!$EF$518,Z177,'Resumen Anual'!$V$9,K165,'Resumen Anual'!$DH$470)+SUMIFS('Resumen Anual'!$EF$576,Z177,'Resumen Anual'!$V$9,K165,'Resumen Anual'!$DH$528)+SUMIFS('Resumen Anual'!$EF$634,Z177,'Resumen Anual'!$V$9,K165,'Resumen Anual'!$DH$586)+SUMIFS('Resumen Anual'!$EF$692,Z177,'Resumen Anual'!$V$9,K165,'Resumen Anual'!$DH$644)+SUMIFS('Resumen Anual'!$GC$54,Z177,'Resumen Anual'!$V$9,K165,'Resumen Anual'!$FE$6)+SUMIFS('Resumen Anual'!$GC$112,Z177,'Resumen Anual'!$V$9,K165,'Resumen Anual'!$FE$64)+SUMIFS('Resumen Anual'!$GC$170,Z177,'Resumen Anual'!$V$9,K165,'Resumen Anual'!$FE$122)+SUMIFS('Resumen Anual'!$GC$228,Z177,'Resumen Anual'!$V$9,K165,'Resumen Anual'!$FE$180)+SUMIFS('Resumen Anual'!$GC$286,Z177,'Resumen Anual'!$V$9,K165,'Resumen Anual'!$FE$238)+SUMIFS('Resumen Anual'!$GC$344,Z177,'Resumen Anual'!$V$9,K165,'Resumen Anual'!$FE$296)+SUMIFS('Resumen Anual'!$GC$402,Z177,'Resumen Anual'!$V$9,K165,'Resumen Anual'!$FE$354)+SUMIFS('Resumen Anual'!$GC$460,Z177,'Resumen Anual'!$V$9,K165,'Resumen Anual'!$FE$412)+SUMIFS('Resumen Anual'!$GC$518,Z177,'Resumen Anual'!$V$9,K165,'Resumen Anual'!$FE$470)+SUMIFS('Resumen Anual'!$GC$576,Z177,'Resumen Anual'!$V$9,K165,'Resumen Anual'!$FE$528)+SUMIFS('Resumen Anual'!$GC$634,Z177,'Resumen Anual'!$V$9,K165,'Resumen Anual'!$FE$586)+SUMIFS('Resumen Anual'!$GC$692,Z177,'Resumen Anual'!$V$9,K165,'Resumen Anual'!$FE$644)</f>
        <v>0</v>
      </c>
      <c r="AJ177" s="770"/>
      <c r="AK177" s="770"/>
      <c r="AL177" s="770"/>
      <c r="AM177" s="770">
        <f>SUMIFS('Resumen Anual'!$AN$54,Z177,'Resumen Anual'!$V$9,K165,'Resumen Anual'!$L$6)+SUMIFS('Resumen Anual'!$AN$112,Z177,'Resumen Anual'!$V$9,K165,'Resumen Anual'!$L$64)+SUMIFS('Resumen Anual'!$AN$170,Z177,'Resumen Anual'!$V$9,K165,'Resumen Anual'!$L$122)+SUMIFS('Resumen Anual'!$AN$228,Z177,'Resumen Anual'!$V$9,K165,'Resumen Anual'!$L$180)+SUMIFS('Resumen Anual'!$AN$286,Z177,'Resumen Anual'!$V$9,K165,'Resumen Anual'!$L$238)+SUMIFS('Resumen Anual'!$AN$344,Z177,'Resumen Anual'!$V$9,K165,'Resumen Anual'!$L$296)+SUMIFS('Resumen Anual'!$AN$402,Z177,'Resumen Anual'!$V$9,K165,'Resumen Anual'!$L$354)+SUMIFS('Resumen Anual'!$AN$460,Z177,'Resumen Anual'!$V$9,K165,'Resumen Anual'!$L$412)+SUMIFS('Resumen Anual'!$AN$518,Z177,'Resumen Anual'!$V$9,K165,'Resumen Anual'!$L$470)+SUMIFS('Resumen Anual'!$AN$576,Z177,'Resumen Anual'!$V$9,K165,'Resumen Anual'!$L$528)+SUMIFS('Resumen Anual'!$AN$634,Z177,'Resumen Anual'!$V$9,K165,'Resumen Anual'!$L$586)+SUMIFS('Resumen Anual'!$AN$692,Z177,'Resumen Anual'!$V$9,K165,'Resumen Anual'!$L$644)+SUMIFS('Resumen Anual'!$CK$54,Z177,'Resumen Anual'!$V$9,K165,'Resumen Anual'!$BI$6)+SUMIFS('Resumen Anual'!$CK$112,Z177,'Resumen Anual'!$V$9,K165,'Resumen Anual'!$BI$64)+SUMIFS('Resumen Anual'!$CK$170,Z177,'Resumen Anual'!$V$9,K165,'Resumen Anual'!$BI$122)+SUMIFS('Resumen Anual'!$CK$228,Z177,'Resumen Anual'!$V$9,K165,'Resumen Anual'!$BI$180)+SUMIFS('Resumen Anual'!$CK$286,Z177,'Resumen Anual'!$V$9,K165,'Resumen Anual'!$BI$238)+SUMIFS('Resumen Anual'!$CK$344,Z177,'Resumen Anual'!$V$9,K165,'Resumen Anual'!$BI$296)+SUMIFS('Resumen Anual'!$CK$402,Z177,'Resumen Anual'!$V$9,K165,'Resumen Anual'!$BI$354)+SUMIFS('Resumen Anual'!$CK$460,Z177,'Resumen Anual'!$V$9,K165,'Resumen Anual'!$BI$412)+SUMIFS('Resumen Anual'!$CK$518,Z177,'Resumen Anual'!$V$9,K165,'Resumen Anual'!$BI$470)+SUMIFS('Resumen Anual'!$CK$576,Z177,'Resumen Anual'!$V$9,K165,'Resumen Anual'!$BI$528)+SUMIFS('Resumen Anual'!$CK$634,Z177,'Resumen Anual'!$V$9,K165,'Resumen Anual'!$BI$586)+SUMIFS('Resumen Anual'!$CK$692,Z177,'Resumen Anual'!$V$9,K165,'Resumen Anual'!$BI$644)+SUMIFS('Resumen Anual'!$EJ$54,Z177,'Resumen Anual'!$V$9,K165,'Resumen Anual'!$DH$6)+SUMIFS('Resumen Anual'!$EJ$112,Z177,'Resumen Anual'!$V$9,K165,'Resumen Anual'!$DH$64)+SUMIFS('Resumen Anual'!$EJ$170,Z177,'Resumen Anual'!$V$9,K165,'Resumen Anual'!$DH$122)+SUMIFS('Resumen Anual'!$EJ$228,Z177,'Resumen Anual'!$V$9,K165,'Resumen Anual'!$DH$180)+SUMIFS('Resumen Anual'!$EJ$286,Z177,'Resumen Anual'!$V$9,K165,'Resumen Anual'!$DH$238)+SUMIFS('Resumen Anual'!$EJ$344,Z177,'Resumen Anual'!$V$9,K165,'Resumen Anual'!$DH$296)+SUMIFS('Resumen Anual'!$EJ$402,Z177,'Resumen Anual'!$V$9,K165,'Resumen Anual'!$DH$354)+SUMIFS('Resumen Anual'!$EJ$460,Z177,'Resumen Anual'!$V$9,K165,'Resumen Anual'!$DH$412)+SUMIFS('Resumen Anual'!$EJ$518,Z177,'Resumen Anual'!$V$9,K165,'Resumen Anual'!$DH$470)+SUMIFS('Resumen Anual'!$EJ$576,Z177,'Resumen Anual'!$V$9,K165,'Resumen Anual'!$DH$528)+SUMIFS('Resumen Anual'!$EJ$634,Z177,'Resumen Anual'!$V$9,K165,'Resumen Anual'!$DH$586)+SUMIFS('Resumen Anual'!$EJ$692,Z177,'Resumen Anual'!$V$9,K165,'Resumen Anual'!$DH$644)+SUMIFS('Resumen Anual'!$GG$54,Z177,'Resumen Anual'!$V$9,K165,'Resumen Anual'!$FE$6)+SUMIFS('Resumen Anual'!$GG$112,Z177,'Resumen Anual'!$V$9,K165,'Resumen Anual'!$FE$64)+SUMIFS('Resumen Anual'!$GG$170,Z177,'Resumen Anual'!$V$9,K165,'Resumen Anual'!$FE$122)+SUMIFS('Resumen Anual'!$GG$228,Z177,'Resumen Anual'!$V$9,K165,'Resumen Anual'!$FE$180)+SUMIFS('Resumen Anual'!$GG$286,Z177,'Resumen Anual'!$V$9,K165,'Resumen Anual'!$FE$238)+SUMIFS('Resumen Anual'!$GG$344,Z177,'Resumen Anual'!$V$9,K165,'Resumen Anual'!$FE$296)+SUMIFS('Resumen Anual'!$GG$402,Z177,'Resumen Anual'!$V$9,K165,'Resumen Anual'!$FE$354)+SUMIFS('Resumen Anual'!$GG$460,Z177,'Resumen Anual'!$V$9,K165,'Resumen Anual'!$FE$412)+SUMIFS('Resumen Anual'!$GG$518,Z177,'Resumen Anual'!$V$9,K165,'Resumen Anual'!$FE$470)+SUMIFS('Resumen Anual'!$GG$576,Z177,'Resumen Anual'!$V$9,K165,'Resumen Anual'!$FE$528)+SUMIFS('Resumen Anual'!$GG$634,Z177,'Resumen Anual'!$V$9,K165,'Resumen Anual'!$FE$586)+SUMIFS('Resumen Anual'!$GG$692,Z177,'Resumen Anual'!$V$9,K165,'Resumen Anual'!$FE$644)</f>
        <v>0</v>
      </c>
      <c r="AN177" s="770"/>
      <c r="AO177" s="770"/>
      <c r="AP177" s="770"/>
      <c r="AQ177" s="756">
        <f>SUMIFS('Resumen Anual'!$AR$54,Z177,'Resumen Anual'!$V$9,K165,'Resumen Anual'!$L$6)+SUMIFS('Resumen Anual'!$AR$112,Z177,'Resumen Anual'!$V$9,K165,'Resumen Anual'!$L$64)+SUMIFS('Resumen Anual'!$AR$170,Z177,'Resumen Anual'!$V$9,K165,'Resumen Anual'!$L$122)+SUMIFS('Resumen Anual'!$AR$228,Z177,'Resumen Anual'!$V$9,K165,'Resumen Anual'!$L$180)+SUMIFS('Resumen Anual'!$AR$286,Z177,'Resumen Anual'!$V$9,K165,'Resumen Anual'!$L$238)+SUMIFS('Resumen Anual'!$AR$344,Z177,'Resumen Anual'!$V$9,K165,'Resumen Anual'!$L$296)+SUMIFS('Resumen Anual'!$AR$402,Z177,'Resumen Anual'!$V$9,K165,'Resumen Anual'!$L$354)+SUMIFS('Resumen Anual'!$AR$460,Z177,'Resumen Anual'!$V$9,K165,'Resumen Anual'!$L$412)+SUMIFS('Resumen Anual'!$AR$518,Z177,'Resumen Anual'!$V$9,K165,'Resumen Anual'!$L$470)+SUMIFS('Resumen Anual'!$AR$576,Z177,'Resumen Anual'!$V$9,K165,'Resumen Anual'!$L$528)+SUMIFS('Resumen Anual'!$AR$634,Z177,'Resumen Anual'!$V$9,K165,'Resumen Anual'!$L$586)+SUMIFS('Resumen Anual'!$AR$692,Z177,'Resumen Anual'!$V$9,K165,'Resumen Anual'!$L$644)+SUMIFS('Resumen Anual'!$CO$54,Z177,'Resumen Anual'!$V$9,K165,'Resumen Anual'!$BI$6)+SUMIFS('Resumen Anual'!$CO$112,Z177,'Resumen Anual'!$V$9,K165,'Resumen Anual'!$BI$64)+SUMIFS('Resumen Anual'!$CO$170,Z177,'Resumen Anual'!$V$9,K165,'Resumen Anual'!$BI$122)+SUMIFS('Resumen Anual'!$CO$228,Z177,'Resumen Anual'!$V$9,K165,'Resumen Anual'!$BI$180)+SUMIFS('Resumen Anual'!$CO$286,Z177,'Resumen Anual'!$V$9,K165,'Resumen Anual'!$BI$238)+SUMIFS('Resumen Anual'!$CO$344,Z177,'Resumen Anual'!$V$9,K165,'Resumen Anual'!$BI$296)+SUMIFS('Resumen Anual'!$CO$402,Z177,'Resumen Anual'!$V$9,K165,'Resumen Anual'!$BI$354)+SUMIFS('Resumen Anual'!$CO$460,Z177,'Resumen Anual'!$V$9,K165,'Resumen Anual'!$BI$412)+SUMIFS('Resumen Anual'!$CO$518,Z177,'Resumen Anual'!$V$9,K165,'Resumen Anual'!$BI$470)+SUMIFS('Resumen Anual'!$CO$576,Z177,'Resumen Anual'!$V$9,K165,'Resumen Anual'!$BI$528)+SUMIFS('Resumen Anual'!$CO$634,Z177,'Resumen Anual'!$V$9,K165,'Resumen Anual'!$BI$586)+SUMIFS('Resumen Anual'!$CO$692,Z177,'Resumen Anual'!$V$9,K165,'Resumen Anual'!$BI$644)+SUMIFS('Resumen Anual'!$EN$54,Z177,'Resumen Anual'!$V$9,K165,'Resumen Anual'!$DH$6)+SUMIFS('Resumen Anual'!$EN$112,Z177,'Resumen Anual'!$V$9,K165,'Resumen Anual'!$DH$64)+SUMIFS('Resumen Anual'!$EN$170,Z177,'Resumen Anual'!$V$9,K165,'Resumen Anual'!$DH$122)+SUMIFS('Resumen Anual'!$EN$228,Z177,'Resumen Anual'!$V$9,K165,'Resumen Anual'!$DH$180)+SUMIFS('Resumen Anual'!$EN$286,Z177,'Resumen Anual'!$V$9,K165,'Resumen Anual'!$DH$238)+SUMIFS('Resumen Anual'!$EN$344,Z177,'Resumen Anual'!$V$9,K165,'Resumen Anual'!$DH$296)+SUMIFS('Resumen Anual'!$EN$402,Z177,'Resumen Anual'!$V$9,K165,'Resumen Anual'!$DH$354)+SUMIFS('Resumen Anual'!$EN$460,Z177,'Resumen Anual'!$V$9,K165,'Resumen Anual'!$DH$412)+SUMIFS('Resumen Anual'!$EN$518,Z177,'Resumen Anual'!$V$9,K165,'Resumen Anual'!$DH$470)+SUMIFS('Resumen Anual'!$EN$576,Z177,'Resumen Anual'!$V$9,K165,'Resumen Anual'!$DH$528)+SUMIFS('Resumen Anual'!$EN$634,Z177,'Resumen Anual'!$V$9,K165,'Resumen Anual'!$DH$586)+SUMIFS('Resumen Anual'!$EN$692,Z177,'Resumen Anual'!$V$9,K165,'Resumen Anual'!$DH$644)+SUMIFS('Resumen Anual'!$GK$54,Z177,'Resumen Anual'!$V$9,K165,'Resumen Anual'!$FE$6)+SUMIFS('Resumen Anual'!$GK$112,Z177,'Resumen Anual'!$V$9,K165,'Resumen Anual'!$FE$64)+SUMIFS('Resumen Anual'!$GK$170,Z177,'Resumen Anual'!$V$9,K165,'Resumen Anual'!$FE$122)+SUMIFS('Resumen Anual'!$GK$228,Z177,'Resumen Anual'!$V$9,K165,'Resumen Anual'!$FE$180)+SUMIFS('Resumen Anual'!$GK$286,Z177,'Resumen Anual'!$V$9,K165,'Resumen Anual'!$FE$238)+SUMIFS('Resumen Anual'!$GK$344,Z177,'Resumen Anual'!$V$9,K165,'Resumen Anual'!$FE$296)+SUMIFS('Resumen Anual'!$GK$402,Z177,'Resumen Anual'!$V$9,K165,'Resumen Anual'!$FE$354)+SUMIFS('Resumen Anual'!$GK$460,Z177,'Resumen Anual'!$V$9,K165,'Resumen Anual'!$FE$412)+SUMIFS('Resumen Anual'!$GK$518,Z177,'Resumen Anual'!$V$9,K165,'Resumen Anual'!$FE$470)+SUMIFS('Resumen Anual'!$GK$576,Z177,'Resumen Anual'!$V$9,K165,'Resumen Anual'!$FE$528)+SUMIFS('Resumen Anual'!$GK$634,Z177,'Resumen Anual'!$V$9,K165,'Resumen Anual'!$FE$586)+SUMIFS('Resumen Anual'!$GK$692,Z177,'Resumen Anual'!$V$9,K165,'Resumen Anual'!$FE$644)</f>
        <v>0</v>
      </c>
      <c r="AR177" s="756"/>
      <c r="AS177" s="756"/>
      <c r="AT177" s="1218">
        <f>SUMIFS('Resumen Anual'!$AU$54,Z177,'Resumen Anual'!$V$9,K165,'Resumen Anual'!$L$6)+SUMIFS('Resumen Anual'!$AU$112,Z177,'Resumen Anual'!$V$9,K165,'Resumen Anual'!$L$64)+SUMIFS('Resumen Anual'!$AU$170,Z177,'Resumen Anual'!$V$9,K165,'Resumen Anual'!$L$122)+SUMIFS('Resumen Anual'!$AU$228,Z177,'Resumen Anual'!$V$9,K165,'Resumen Anual'!$L$180)+SUMIFS('Resumen Anual'!$AU$286,Z177,'Resumen Anual'!$V$9,K165,'Resumen Anual'!$L$238)+SUMIFS('Resumen Anual'!$AU$344,Z177,'Resumen Anual'!$V$9,K165,'Resumen Anual'!$L$296)+SUMIFS('Resumen Anual'!$AU$402,Z177,'Resumen Anual'!$V$9,K165,'Resumen Anual'!$L$354)+SUMIFS('Resumen Anual'!$AU$460,Z177,'Resumen Anual'!$V$9,K165,'Resumen Anual'!$L$412)+SUMIFS('Resumen Anual'!$AU$518,Z177,'Resumen Anual'!$V$9,K165,'Resumen Anual'!$L$470)+SUMIFS('Resumen Anual'!$AU$576,Z177,'Resumen Anual'!$V$9,K165,'Resumen Anual'!$L$528)+SUMIFS('Resumen Anual'!$AU$634,Z177,'Resumen Anual'!$V$9,K165,'Resumen Anual'!$L$586)+SUMIFS('Resumen Anual'!$AU$692,Z177,'Resumen Anual'!$V$9,K165,'Resumen Anual'!$L$644)+SUMIFS('Resumen Anual'!$CR$54,Z177,'Resumen Anual'!$V$9,K165,'Resumen Anual'!$BI$6)+SUMIFS('Resumen Anual'!$CR$112,Z177,'Resumen Anual'!$V$9,K165,'Resumen Anual'!$BI$64)+SUMIFS('Resumen Anual'!$CR$170,Z177,'Resumen Anual'!$V$9,K165,'Resumen Anual'!$BI$122)+SUMIFS('Resumen Anual'!$CR$228,Z177,'Resumen Anual'!$V$9,K165,'Resumen Anual'!$BI$180)+SUMIFS('Resumen Anual'!$CR$286,Z177,'Resumen Anual'!$V$9,K165,'Resumen Anual'!$BI$238)+SUMIFS('Resumen Anual'!$CR$344,Z177,'Resumen Anual'!$V$9,K165,'Resumen Anual'!$BI$296)+SUMIFS('Resumen Anual'!$CR$402,Z177,'Resumen Anual'!$V$9,K165,'Resumen Anual'!$BI$354)+SUMIFS('Resumen Anual'!$CR$460,Z177,'Resumen Anual'!$V$9,K165,'Resumen Anual'!$BI$412)+SUMIFS('Resumen Anual'!$CR$518,Z177,'Resumen Anual'!$V$9,K165,'Resumen Anual'!$BI$470)+SUMIFS('Resumen Anual'!$CR$576,Z177,'Resumen Anual'!$V$9,K165,'Resumen Anual'!$BI$528)+SUMIFS('Resumen Anual'!$CR$634,Z177,'Resumen Anual'!$V$9,K165,'Resumen Anual'!$BI$586)+SUMIFS('Resumen Anual'!$CR$692,Z177,'Resumen Anual'!$V$9,K165,'Resumen Anual'!$BI$644)+SUMIFS('Resumen Anual'!$EQ$54,Z177,'Resumen Anual'!$V$9,K165,'Resumen Anual'!$DH$6)+SUMIFS('Resumen Anual'!$EQ$112,Z177,'Resumen Anual'!$V$9,K165,'Resumen Anual'!$DH$64)+SUMIFS('Resumen Anual'!$EQ$170,Z177,'Resumen Anual'!$V$9,K165,'Resumen Anual'!$DH$122)+SUMIFS('Resumen Anual'!$EQ$228,Z177,'Resumen Anual'!$V$9,K165,'Resumen Anual'!$DH$180)+SUMIFS('Resumen Anual'!$EQ$286,Z177,'Resumen Anual'!$V$9,K165,'Resumen Anual'!$DH$238)+SUMIFS('Resumen Anual'!$EQ$344,Z177,'Resumen Anual'!$V$9,K165,'Resumen Anual'!$DH$296)+SUMIFS('Resumen Anual'!$EQ$402,Z177,'Resumen Anual'!$V$9,K165,'Resumen Anual'!$DH$354)+SUMIFS('Resumen Anual'!$EQ$460,Z177,'Resumen Anual'!$V$9,K165,'Resumen Anual'!$DH$412)+SUMIFS('Resumen Anual'!$EQ$518,Z177,'Resumen Anual'!$V$9,K165,'Resumen Anual'!$DH$470)+SUMIFS('Resumen Anual'!$EQ$576,Z177,'Resumen Anual'!$V$9,K165,'Resumen Anual'!$DH$528)+SUMIFS('Resumen Anual'!$EQ$634,Z177,'Resumen Anual'!$V$9,K165,'Resumen Anual'!$DH$586)+SUMIFS('Resumen Anual'!$EQ$692,Z177,'Resumen Anual'!$V$9,K165,'Resumen Anual'!$DH$644)+SUMIFS('Resumen Anual'!$GN$54,Z177,'Resumen Anual'!$V$9,K165,'Resumen Anual'!$FE$6)+SUMIFS('Resumen Anual'!$GN$112,Z177,'Resumen Anual'!$V$9,K165,'Resumen Anual'!$FE$64)+SUMIFS('Resumen Anual'!$GN$170,Z177,'Resumen Anual'!$V$9,K165,'Resumen Anual'!$FE$122)+SUMIFS('Resumen Anual'!$GN$228,Z177,'Resumen Anual'!$V$9,K165,'Resumen Anual'!$FE$180)+SUMIFS('Resumen Anual'!$GN$286,Z177,'Resumen Anual'!$V$9,K165,'Resumen Anual'!$FE$238)+SUMIFS('Resumen Anual'!$GN$344,Z177,'Resumen Anual'!$V$9,K165,'Resumen Anual'!$FE$296)+SUMIFS('Resumen Anual'!$GN$402,Z177,'Resumen Anual'!$V$9,K165,'Resumen Anual'!$FE$354)+SUMIFS('Resumen Anual'!$GN$460,Z177,'Resumen Anual'!$V$9,K165,'Resumen Anual'!$FE$412)+SUMIFS('Resumen Anual'!$GN$518,Z177,'Resumen Anual'!$V$9,K165,'Resumen Anual'!$FE$470)+SUMIFS('Resumen Anual'!$GN$576,Z177,'Resumen Anual'!$V$9,K165,'Resumen Anual'!$FE$528)+SUMIFS('Resumen Anual'!$GN$634,Z177,'Resumen Anual'!$V$9,K165,'Resumen Anual'!$FE$586)+SUMIFS('Resumen Anual'!$GN$692,Z177,'Resumen Anual'!$V$9,K165,'Resumen Anual'!$FE$644)</f>
        <v>0</v>
      </c>
      <c r="AU177" s="1218"/>
      <c r="AV177" s="1219"/>
      <c r="AW177" s="1200"/>
      <c r="AX177" s="171"/>
      <c r="AY177" s="777"/>
      <c r="AZ177" s="778"/>
      <c r="BA177" s="778"/>
      <c r="BB177" s="778"/>
      <c r="BC177" s="764"/>
      <c r="BD177" s="765"/>
      <c r="BE177" s="765"/>
      <c r="BF177" s="765"/>
      <c r="BG177" s="765"/>
      <c r="BH177" s="765"/>
      <c r="BI177" s="766"/>
      <c r="BJ177" s="625"/>
      <c r="BK177" s="799" t="str">
        <f>'Resumen Anual'!$O$22</f>
        <v>IFR</v>
      </c>
      <c r="BL177" s="713"/>
      <c r="BM177" s="713"/>
      <c r="BN177" s="713"/>
      <c r="BO177" s="713"/>
      <c r="BP177" s="800">
        <f>SUMIF('Resumen Anual'!$FE$622,BH165,'Resumen Anual'!$FM$638)+SUMIF('Resumen Anual'!$DH$622,BH165,'Resumen Anual'!$DP$638)+SUMIF('Resumen Anual'!$BI$622,BH165,'Resumen Anual'!$BQ$638)+SUMIF('Resumen Anual'!$L$622,BH165,'Resumen Anual'!$T$638)+SUMIF('Resumen Anual'!$FE$566,BH165,'Resumen Anual'!$FM$582)+SUMIF('Resumen Anual'!$DH$566,BH165,'Resumen Anual'!$DP$582)+SUMIF('Resumen Anual'!$BI$566,BH165,'Resumen Anual'!$BQ$582)+SUMIF('Resumen Anual'!$L$566,BH165,'Resumen Anual'!$T$582)+SUMIF('Resumen Anual'!$FE$510,BH165,'Resumen Anual'!$FM$526)+SUMIF('Resumen Anual'!$DH$510,BH165,'Resumen Anual'!$DP$526)+SUMIF('Resumen Anual'!$BI$510,BH165,'Resumen Anual'!$BQ$526)+SUMIF('Resumen Anual'!$L$510,BH165,'Resumen Anual'!$T$526)+SUMIF('Resumen Anual'!$FE$454,BH165,'Resumen Anual'!$FM$470)+SUMIF('Resumen Anual'!$DH$454,BH165,'Resumen Anual'!$DP$470)+SUMIF('Resumen Anual'!$BI$454,BH165,'Resumen Anual'!$BQ$470)+SUMIF('Resumen Anual'!$L$454,BH165,'Resumen Anual'!$T$470)+SUMIF('Resumen Anual'!$FE$398,BH165,'Resumen Anual'!$FM$414)+SUMIF('Resumen Anual'!$DH$398,BH165,'Resumen Anual'!$DP$414)+SUMIF('Resumen Anual'!$BI$398,BH165,'Resumen Anual'!$BQ$414)+SUMIF('Resumen Anual'!$L$398,BH165,'Resumen Anual'!$T$414)+SUMIF('Resumen Anual'!$FE$342,BH165,'Resumen Anual'!$FM$358)+SUMIF('Resumen Anual'!$DH$342,BH165,'Resumen Anual'!$DP$358)+SUMIF('Resumen Anual'!$BI$342,BH165,'Resumen Anual'!$BQ$358)+SUMIF('Resumen Anual'!$L$342,BH165,'Resumen Anual'!$T$358)+SUMIF('Resumen Anual'!$FE$286,BH165,'Resumen Anual'!$FM$302)+SUMIF('Resumen Anual'!$DH$286,BH165,'Resumen Anual'!$DP$302)+SUMIF('Resumen Anual'!$BI$286,BH165,'Resumen Anual'!$BQ$302)+SUMIF('Resumen Anual'!$L$286,BH165,'Resumen Anual'!$T$302)+SUMIF('Resumen Anual'!$FE$230,BH165,'Resumen Anual'!$FM$246)+SUMIF('Resumen Anual'!$DH$230,BH165,'Resumen Anual'!$DP$246)+SUMIF('Resumen Anual'!$BI$230,BH165,'Resumen Anual'!$BQ$246)+SUMIF('Resumen Anual'!$L$230,BH165,'Resumen Anual'!$T$246)+SUMIF('Resumen Anual'!$FE$174,BH165,'Resumen Anual'!$FM$190)+SUMIF('Resumen Anual'!$DH$174,BH165,'Resumen Anual'!$DP$190)+SUMIF('Resumen Anual'!$BI$174,BH165,'Resumen Anual'!$BQ$190)+SUMIF('Resumen Anual'!$L$174,BH165,'Resumen Anual'!$T$190)+SUMIF('Resumen Anual'!$FE$118,BH165,'Resumen Anual'!$FM$134)+SUMIF('Resumen Anual'!$DH$118,BH165,'Resumen Anual'!$DP$134)+SUMIF('Resumen Anual'!$BI$118,BH165,'Resumen Anual'!$BQ$134)+SUMIF('Resumen Anual'!$L$118,BH165,'Resumen Anual'!$T$134)+SUMIF('Resumen Anual'!$FE$62,BH165,'Resumen Anual'!$FM$78)+SUMIF('Resumen Anual'!$DH$62,BH165,'Resumen Anual'!$DP$78)+SUMIF('Resumen Anual'!$BI$62,BH165,'Resumen Anual'!$BQ$78)+SUMIF('Resumen Anual'!$L$62,BH165,'Resumen Anual'!$T$78)+SUMIF('Resumen Anual'!$FE$6,BH165,'Resumen Anual'!$FM$22)+SUMIF('Resumen Anual'!$DH$6,BH165,'Resumen Anual'!$DP$22)+SUMIF('Resumen Anual'!$BI$6,BH165,'Resumen Anual'!$BQ$22)+SUMIF('Resumen Anual'!$L$6,BH165,'Resumen Anual'!$T$22)+SUMIF('Bitácoras Anteriores'!$K$6,BH165,'Bitácoras Anteriores'!$S$18)+SUMIF('Bitácoras Anteriores'!$K$59,$K$6,'Bitácoras Anteriores'!$S$71)+SUMIF('Bitácoras Anteriores'!$K$112,BH165,'Bitácoras Anteriores'!$S$124)+SUMIF('Bitácoras Anteriores'!$K$165,BH165,'Bitácoras Anteriores'!$S$177)+SUMIF('Bitácoras Anteriores'!$K$218,BH165,'Bitácoras Anteriores'!$S$230)+SUMIF('Bitácoras Anteriores'!$K$271,BH165,'Bitácoras Anteriores'!$S$283)+SUMIF('Bitácoras Anteriores'!$K$324,BH165,'Bitácoras Anteriores'!$S$336)+SUMIF('Bitácoras Anteriores'!$BH$6,BH165,'Bitácoras Anteriores'!$BP$18)+SUMIF('Bitácoras Anteriores'!$BH$59,$K$6,'Bitácoras Anteriores'!$BP$71)+SUMIF('Bitácoras Anteriores'!$BH$112,BH165,'Bitácoras Anteriores'!$BP$124)+SUMIF('Bitácoras Anteriores'!$BH$165,BH165,'Bitácoras Anteriores'!$BP$177)+SUMIF('Bitácoras Anteriores'!$BH$218,BH165,'Bitácoras Anteriores'!$BP$230)+SUMIF('Bitácoras Anteriores'!$BH$271,BH165,'Bitácoras Anteriores'!$BP$283)+SUMIF('Bitácoras Anteriores'!$BH$324,BH165,'Bitácoras Anteriores'!$BP$336)+SUMIF('Bitácoras Anteriores'!$DF$6,BH165,'Bitácoras Anteriores'!$DN$18)+SUMIF('Bitácoras Anteriores'!$DF$59,$K$6,'Bitácoras Anteriores'!$DN$71)+SUMIF('Bitácoras Anteriores'!$DF$112,BH165,'Bitácoras Anteriores'!$DN$124)+SUMIF('Bitácoras Anteriores'!$DF$165,BH165,'Bitácoras Anteriores'!$DN$177)+SUMIF('Bitácoras Anteriores'!$DF$218,BH165,'Bitácoras Anteriores'!$DN$230)+SUMIF('Bitácoras Anteriores'!$DF$271,BH165,'Bitácoras Anteriores'!$DN$283)+SUMIF('Bitácoras Anteriores'!$DF$324,BH165,'Bitácoras Anteriores'!$DN$336)+SUMIF('Bitácoras Anteriores'!$FC$6,BH165,'Bitácoras Anteriores'!$FK$18)+SUMIF('Bitácoras Anteriores'!$FC$59,$K$6,'Bitácoras Anteriores'!$FK$71)+SUMIF('Bitácoras Anteriores'!$FC$112,BH165,'Bitácoras Anteriores'!$FK$124)+SUMIF('Bitácoras Anteriores'!$FC$165,BH165,'Bitácoras Anteriores'!$FK$177)+SUMIF('Bitácoras Anteriores'!$FC$218,BH165,'Bitácoras Anteriores'!$FK$230)+SUMIF('Bitácoras Anteriores'!$FC$271,BH165,'Bitácoras Anteriores'!$FK$283)+SUMIF('Bitácoras Anteriores'!$FC$324,BH165,'Bitácoras Anteriores'!$FK$336)</f>
        <v>0</v>
      </c>
      <c r="BQ177" s="800"/>
      <c r="BR177" s="800"/>
      <c r="BS177" s="800"/>
      <c r="BT177" s="800"/>
      <c r="BU177" s="800"/>
      <c r="BV177" s="15"/>
      <c r="BW177" s="771">
        <f>IF(BW171=0," ",BW171+3)</f>
        <v>2025</v>
      </c>
      <c r="BX177" s="772"/>
      <c r="BY177" s="772"/>
      <c r="BZ177" s="772"/>
      <c r="CA177" s="772"/>
      <c r="CB177" s="1214">
        <f>SUMIFS('Resumen Anual'!$AF$54,BW177,'Resumen Anual'!$V$9,BH165,'Resumen Anual'!$L$6)+SUMIFS('Resumen Anual'!$AF$112,BW177,'Resumen Anual'!$V$9,BH165,'Resumen Anual'!$L$64)+SUMIFS('Resumen Anual'!$AF$170,BW177,'Resumen Anual'!$V$9,BH165,'Resumen Anual'!$L$122)+SUMIFS('Resumen Anual'!$AF$228,BW177,'Resumen Anual'!$V$9,BH165,'Resumen Anual'!$L$180)+SUMIFS('Resumen Anual'!$AF$286,BW177,'Resumen Anual'!$V$9,BH165,'Resumen Anual'!$L$238)+SUMIFS('Resumen Anual'!$AF$344,BW177,'Resumen Anual'!$V$9,BH165,'Resumen Anual'!$L$296)+SUMIFS('Resumen Anual'!$AF$402,BW177,'Resumen Anual'!$V$9,BH165,'Resumen Anual'!$L$354)+SUMIFS('Resumen Anual'!$AF$460,BW177,'Resumen Anual'!$V$9,BH165,'Resumen Anual'!$L$412)+SUMIFS('Resumen Anual'!$AF$518,BW177,'Resumen Anual'!$V$9,BH165,'Resumen Anual'!$L$470)+SUMIFS('Resumen Anual'!$AF$576,BW177,'Resumen Anual'!$V$9,BH165,'Resumen Anual'!$L$528)+SUMIFS('Resumen Anual'!$AF$634,BW177,'Resumen Anual'!$V$9,BH165,'Resumen Anual'!$L$586)+SUMIFS('Resumen Anual'!$AF$692,BW177,'Resumen Anual'!$V$9,BH165,'Resumen Anual'!$L$644)+SUMIFS('Resumen Anual'!$CC$54,BW177,'Resumen Anual'!$V$9,BH165,'Resumen Anual'!$BI$6)+SUMIFS('Resumen Anual'!$CC$112,BW177,'Resumen Anual'!$V$9,BH165,'Resumen Anual'!$BI$64)+SUMIFS('Resumen Anual'!$CC$170,BW177,'Resumen Anual'!$V$9,BH165,'Resumen Anual'!$BI$122)+SUMIFS('Resumen Anual'!$CC$228,BW177,'Resumen Anual'!$V$9,BH165,'Resumen Anual'!$BI$180)+SUMIFS('Resumen Anual'!$CC$286,BW177,'Resumen Anual'!$V$9,BH165,'Resumen Anual'!$BI$238)+SUMIFS('Resumen Anual'!$CC$344,BW177,'Resumen Anual'!$V$9,BH165,'Resumen Anual'!$BI$296)+SUMIFS('Resumen Anual'!$CC$402,BW177,'Resumen Anual'!$V$9,BH165,'Resumen Anual'!$BI$354)+SUMIFS('Resumen Anual'!$CC$460,BW177,'Resumen Anual'!$V$9,BH165,'Resumen Anual'!$BI$412)+SUMIFS('Resumen Anual'!$CC$518,BW177,'Resumen Anual'!$V$9,BH165,'Resumen Anual'!$BI$470)+SUMIFS('Resumen Anual'!$CC$576,BW177,'Resumen Anual'!$V$9,BH165,'Resumen Anual'!$BI$528)+SUMIFS('Resumen Anual'!$CC$634,BW177,'Resumen Anual'!$V$9,BH165,'Resumen Anual'!$BI$586)+SUMIFS('Resumen Anual'!$CC$692,BW177,'Resumen Anual'!$V$9,BH165,'Resumen Anual'!$BI$644)+SUMIFS('Resumen Anual'!$EB$54,BW177,'Resumen Anual'!$V$9,BH165,'Resumen Anual'!$DH$6)+SUMIFS('Resumen Anual'!$EB$112,BW177,'Resumen Anual'!$V$9,BH165,'Resumen Anual'!$DH$64)+SUMIFS('Resumen Anual'!$EB$170,BW177,'Resumen Anual'!$V$9,BH165,'Resumen Anual'!$DH$122)+SUMIFS('Resumen Anual'!$EB$228,BW177,'Resumen Anual'!$V$9,BH165,'Resumen Anual'!$DH$180)+SUMIFS('Resumen Anual'!$EB$286,BW177,'Resumen Anual'!$V$9,BH165,'Resumen Anual'!$DH$238)+SUMIFS('Resumen Anual'!$EB$344,BW177,'Resumen Anual'!$V$9,BH165,'Resumen Anual'!$DH$296)+SUMIFS('Resumen Anual'!$EB$402,BW177,'Resumen Anual'!$V$9,BH165,'Resumen Anual'!$DH$354)+SUMIFS('Resumen Anual'!$EB$460,BW177,'Resumen Anual'!$V$9,BH165,'Resumen Anual'!$DH$412)+SUMIFS('Resumen Anual'!$EB$518,BW177,'Resumen Anual'!$V$9,BH165,'Resumen Anual'!$DH$470)+SUMIFS('Resumen Anual'!$EB$576,BW177,'Resumen Anual'!$V$9,BH165,'Resumen Anual'!$DH$528)+SUMIFS('Resumen Anual'!$EB$634,BW177,'Resumen Anual'!$V$9,BH165,'Resumen Anual'!$DH$586)+SUMIFS('Resumen Anual'!$EB$692,BW177,'Resumen Anual'!$V$9,BH165,'Resumen Anual'!$DH$644)+SUMIFS('Resumen Anual'!$FY$54,BW177,'Resumen Anual'!$V$9,BH165,'Resumen Anual'!$FE$6)+SUMIFS('Resumen Anual'!$FY$112,BW177,'Resumen Anual'!$V$9,BH165,'Resumen Anual'!$FE$64)+SUMIFS('Resumen Anual'!$FY$170,BW177,'Resumen Anual'!$V$9,BH165,'Resumen Anual'!$FE$122)+SUMIFS('Resumen Anual'!$FY$228,BW177,'Resumen Anual'!$V$9,BH165,'Resumen Anual'!$FE$180)+SUMIFS('Resumen Anual'!$FY$286,BW177,'Resumen Anual'!$V$9,BH165,'Resumen Anual'!$FE$238)+SUMIFS('Resumen Anual'!$FY$344,BW177,'Resumen Anual'!$V$9,BH165,'Resumen Anual'!$FE$296)+SUMIFS('Resumen Anual'!$FY$402,BW177,'Resumen Anual'!$V$9,BH165,'Resumen Anual'!$FE$354)+SUMIFS('Resumen Anual'!$FY$460,BW177,'Resumen Anual'!$V$9,BH165,'Resumen Anual'!$FE$412)+SUMIFS('Resumen Anual'!$FY$518,BW177,'Resumen Anual'!$V$9,BH165,'Resumen Anual'!$FE$470)+SUMIFS('Resumen Anual'!$FY$576,BW177,'Resumen Anual'!$V$9,BH165,'Resumen Anual'!$FE$528)+SUMIFS('Resumen Anual'!$FY$634,BW177,'Resumen Anual'!$V$9,BH165,'Resumen Anual'!$FE$586)+SUMIFS('Resumen Anual'!$FY$692,BW177,'Resumen Anual'!$V$9,BH165,'Resumen Anual'!$FE$644)</f>
        <v>0</v>
      </c>
      <c r="CC177" s="770"/>
      <c r="CD177" s="770"/>
      <c r="CE177" s="770"/>
      <c r="CF177" s="770">
        <f>SUMIFS('Resumen Anual'!$AJ$54,BW177,'Resumen Anual'!$V$9,BH165,'Resumen Anual'!$L$6)+SUMIFS('Resumen Anual'!$AJ$112,BW177,'Resumen Anual'!$V$9,BH165,'Resumen Anual'!$L$64)+SUMIFS('Resumen Anual'!$AJ$170,BW177,'Resumen Anual'!$V$9,BH165,'Resumen Anual'!$L$122)+SUMIFS('Resumen Anual'!$AJ$228,BW177,'Resumen Anual'!$V$9,BH165,'Resumen Anual'!$L$180)+SUMIFS('Resumen Anual'!$AJ$286,BW177,'Resumen Anual'!$V$9,BH165,'Resumen Anual'!$L$238)+SUMIFS('Resumen Anual'!$AJ$344,BW177,'Resumen Anual'!$V$9,BH165,'Resumen Anual'!$L$296)+SUMIFS('Resumen Anual'!$AJ$402,BW177,'Resumen Anual'!$V$9,BH165,'Resumen Anual'!$L$354)+SUMIFS('Resumen Anual'!$AJ$460,BW177,'Resumen Anual'!$V$9,BH165,'Resumen Anual'!$L$412)+SUMIFS('Resumen Anual'!$AJ$518,BW177,'Resumen Anual'!$V$9,BH165,'Resumen Anual'!$L$470)+SUMIFS('Resumen Anual'!$AJ$576,BW177,'Resumen Anual'!$V$9,BH165,'Resumen Anual'!$L$528)+SUMIFS('Resumen Anual'!$AJ$634,BW177,'Resumen Anual'!$V$9,BH165,'Resumen Anual'!$L$586)+SUMIFS('Resumen Anual'!$AJ$692,BW177,'Resumen Anual'!$V$9,BH165,'Resumen Anual'!$L$644)+SUMIFS('Resumen Anual'!$CG$54,BW177,'Resumen Anual'!$V$9,BH165,'Resumen Anual'!$BI$6)+SUMIFS('Resumen Anual'!$CG$112,BW177,'Resumen Anual'!$V$9,BH165,'Resumen Anual'!$BI$64)+SUMIFS('Resumen Anual'!$CG$170,BW177,'Resumen Anual'!$V$9,BH165,'Resumen Anual'!$BI$122)+SUMIFS('Resumen Anual'!$CG$228,BW177,'Resumen Anual'!$V$9,BH165,'Resumen Anual'!$BI$180)+SUMIFS('Resumen Anual'!$CG$286,BW177,'Resumen Anual'!$V$9,BH165,'Resumen Anual'!$BI$238)+SUMIFS('Resumen Anual'!$CG$344,BW177,'Resumen Anual'!$V$9,BH165,'Resumen Anual'!$BI$296)+SUMIFS('Resumen Anual'!$CG$402,BW177,'Resumen Anual'!$V$9,BH165,'Resumen Anual'!$BI$354)+SUMIFS('Resumen Anual'!$CG$460,BW177,'Resumen Anual'!$V$9,BH165,'Resumen Anual'!$BI$412)+SUMIFS('Resumen Anual'!$CG$518,BW177,'Resumen Anual'!$V$9,BH165,'Resumen Anual'!$BI$470)+SUMIFS('Resumen Anual'!$CG$576,BW177,'Resumen Anual'!$V$9,BH165,'Resumen Anual'!$BI$528)+SUMIFS('Resumen Anual'!$CG$634,BW177,'Resumen Anual'!$V$9,BH165,'Resumen Anual'!$BI$586)+SUMIFS('Resumen Anual'!$CG$692,BW177,'Resumen Anual'!$V$9,BH165,'Resumen Anual'!$BI$644)+SUMIFS('Resumen Anual'!$EF$54,BW177,'Resumen Anual'!$V$9,BH165,'Resumen Anual'!$DH$6)+SUMIFS('Resumen Anual'!$EF$112,BW177,'Resumen Anual'!$V$9,BH165,'Resumen Anual'!$DH$64)+SUMIFS('Resumen Anual'!$EF$170,BW177,'Resumen Anual'!$V$9,BH165,'Resumen Anual'!$DH$122)+SUMIFS('Resumen Anual'!$EF$228,BW177,'Resumen Anual'!$V$9,BH165,'Resumen Anual'!$DH$180)+SUMIFS('Resumen Anual'!$EF$286,BW177,'Resumen Anual'!$V$9,BH165,'Resumen Anual'!$DH$238)+SUMIFS('Resumen Anual'!$EF$344,BW177,'Resumen Anual'!$V$9,BH165,'Resumen Anual'!$DH$296)+SUMIFS('Resumen Anual'!$EF$402,BW177,'Resumen Anual'!$V$9,BH165,'Resumen Anual'!$DH$354)+SUMIFS('Resumen Anual'!$EF$460,BW177,'Resumen Anual'!$V$9,BH165,'Resumen Anual'!$DH$412)+SUMIFS('Resumen Anual'!$EF$518,BW177,'Resumen Anual'!$V$9,BH165,'Resumen Anual'!$DH$470)+SUMIFS('Resumen Anual'!$EF$576,BW177,'Resumen Anual'!$V$9,BH165,'Resumen Anual'!$DH$528)+SUMIFS('Resumen Anual'!$EF$634,BW177,'Resumen Anual'!$V$9,BH165,'Resumen Anual'!$DH$586)+SUMIFS('Resumen Anual'!$EF$692,BW177,'Resumen Anual'!$V$9,BH165,'Resumen Anual'!$DH$644)+SUMIFS('Resumen Anual'!$GC$54,BW177,'Resumen Anual'!$V$9,BH165,'Resumen Anual'!$FE$6)+SUMIFS('Resumen Anual'!$GC$112,BW177,'Resumen Anual'!$V$9,BH165,'Resumen Anual'!$FE$64)+SUMIFS('Resumen Anual'!$GC$170,BW177,'Resumen Anual'!$V$9,BH165,'Resumen Anual'!$FE$122)+SUMIFS('Resumen Anual'!$GC$228,BW177,'Resumen Anual'!$V$9,BH165,'Resumen Anual'!$FE$180)+SUMIFS('Resumen Anual'!$GC$286,BW177,'Resumen Anual'!$V$9,BH165,'Resumen Anual'!$FE$238)+SUMIFS('Resumen Anual'!$GC$344,BW177,'Resumen Anual'!$V$9,BH165,'Resumen Anual'!$FE$296)+SUMIFS('Resumen Anual'!$GC$402,BW177,'Resumen Anual'!$V$9,BH165,'Resumen Anual'!$FE$354)+SUMIFS('Resumen Anual'!$GC$460,BW177,'Resumen Anual'!$V$9,BH165,'Resumen Anual'!$FE$412)+SUMIFS('Resumen Anual'!$GC$518,BW177,'Resumen Anual'!$V$9,BH165,'Resumen Anual'!$FE$470)+SUMIFS('Resumen Anual'!$GC$576,BW177,'Resumen Anual'!$V$9,BH165,'Resumen Anual'!$FE$528)+SUMIFS('Resumen Anual'!$GC$634,BW177,'Resumen Anual'!$V$9,BH165,'Resumen Anual'!$FE$586)+SUMIFS('Resumen Anual'!$GC$692,BW177,'Resumen Anual'!$V$9,BH165,'Resumen Anual'!$FE$644)</f>
        <v>0</v>
      </c>
      <c r="CG177" s="770"/>
      <c r="CH177" s="770"/>
      <c r="CI177" s="770"/>
      <c r="CJ177" s="770">
        <f>SUMIFS('Resumen Anual'!$AN$54,BW177,'Resumen Anual'!$V$9,BH165,'Resumen Anual'!$L$6)+SUMIFS('Resumen Anual'!$AN$112,BW177,'Resumen Anual'!$V$9,BH165,'Resumen Anual'!$L$64)+SUMIFS('Resumen Anual'!$AN$170,BW177,'Resumen Anual'!$V$9,BH165,'Resumen Anual'!$L$122)+SUMIFS('Resumen Anual'!$AN$228,BW177,'Resumen Anual'!$V$9,BH165,'Resumen Anual'!$L$180)+SUMIFS('Resumen Anual'!$AN$286,BW177,'Resumen Anual'!$V$9,BH165,'Resumen Anual'!$L$238)+SUMIFS('Resumen Anual'!$AN$344,BW177,'Resumen Anual'!$V$9,BH165,'Resumen Anual'!$L$296)+SUMIFS('Resumen Anual'!$AN$402,BW177,'Resumen Anual'!$V$9,BH165,'Resumen Anual'!$L$354)+SUMIFS('Resumen Anual'!$AN$460,BW177,'Resumen Anual'!$V$9,BH165,'Resumen Anual'!$L$412)+SUMIFS('Resumen Anual'!$AN$518,BW177,'Resumen Anual'!$V$9,BH165,'Resumen Anual'!$L$470)+SUMIFS('Resumen Anual'!$AN$576,BW177,'Resumen Anual'!$V$9,BH165,'Resumen Anual'!$L$528)+SUMIFS('Resumen Anual'!$AN$634,BW177,'Resumen Anual'!$V$9,BH165,'Resumen Anual'!$L$586)+SUMIFS('Resumen Anual'!$AN$692,BW177,'Resumen Anual'!$V$9,BH165,'Resumen Anual'!$L$644)+SUMIFS('Resumen Anual'!$CK$54,BW177,'Resumen Anual'!$V$9,BH165,'Resumen Anual'!$BI$6)+SUMIFS('Resumen Anual'!$CK$112,BW177,'Resumen Anual'!$V$9,BH165,'Resumen Anual'!$BI$64)+SUMIFS('Resumen Anual'!$CK$170,BW177,'Resumen Anual'!$V$9,BH165,'Resumen Anual'!$BI$122)+SUMIFS('Resumen Anual'!$CK$228,BW177,'Resumen Anual'!$V$9,BH165,'Resumen Anual'!$BI$180)+SUMIFS('Resumen Anual'!$CK$286,BW177,'Resumen Anual'!$V$9,BH165,'Resumen Anual'!$BI$238)+SUMIFS('Resumen Anual'!$CK$344,BW177,'Resumen Anual'!$V$9,BH165,'Resumen Anual'!$BI$296)+SUMIFS('Resumen Anual'!$CK$402,BW177,'Resumen Anual'!$V$9,BH165,'Resumen Anual'!$BI$354)+SUMIFS('Resumen Anual'!$CK$460,BW177,'Resumen Anual'!$V$9,BH165,'Resumen Anual'!$BI$412)+SUMIFS('Resumen Anual'!$CK$518,BW177,'Resumen Anual'!$V$9,BH165,'Resumen Anual'!$BI$470)+SUMIFS('Resumen Anual'!$CK$576,BW177,'Resumen Anual'!$V$9,BH165,'Resumen Anual'!$BI$528)+SUMIFS('Resumen Anual'!$CK$634,BW177,'Resumen Anual'!$V$9,BH165,'Resumen Anual'!$BI$586)+SUMIFS('Resumen Anual'!$CK$692,BW177,'Resumen Anual'!$V$9,BH165,'Resumen Anual'!$BI$644)+SUMIFS('Resumen Anual'!$EJ$54,BW177,'Resumen Anual'!$V$9,BH165,'Resumen Anual'!$DH$6)+SUMIFS('Resumen Anual'!$EJ$112,BW177,'Resumen Anual'!$V$9,BH165,'Resumen Anual'!$DH$64)+SUMIFS('Resumen Anual'!$EJ$170,BW177,'Resumen Anual'!$V$9,BH165,'Resumen Anual'!$DH$122)+SUMIFS('Resumen Anual'!$EJ$228,BW177,'Resumen Anual'!$V$9,BH165,'Resumen Anual'!$DH$180)+SUMIFS('Resumen Anual'!$EJ$286,BW177,'Resumen Anual'!$V$9,BH165,'Resumen Anual'!$DH$238)+SUMIFS('Resumen Anual'!$EJ$344,BW177,'Resumen Anual'!$V$9,BH165,'Resumen Anual'!$DH$296)+SUMIFS('Resumen Anual'!$EJ$402,BW177,'Resumen Anual'!$V$9,BH165,'Resumen Anual'!$DH$354)+SUMIFS('Resumen Anual'!$EJ$460,BW177,'Resumen Anual'!$V$9,BH165,'Resumen Anual'!$DH$412)+SUMIFS('Resumen Anual'!$EJ$518,BW177,'Resumen Anual'!$V$9,BH165,'Resumen Anual'!$DH$470)+SUMIFS('Resumen Anual'!$EJ$576,BW177,'Resumen Anual'!$V$9,BH165,'Resumen Anual'!$DH$528)+SUMIFS('Resumen Anual'!$EJ$634,BW177,'Resumen Anual'!$V$9,BH165,'Resumen Anual'!$DH$586)+SUMIFS('Resumen Anual'!$EJ$692,BW177,'Resumen Anual'!$V$9,BH165,'Resumen Anual'!$DH$644)+SUMIFS('Resumen Anual'!$GG$54,BW177,'Resumen Anual'!$V$9,BH165,'Resumen Anual'!$FE$6)+SUMIFS('Resumen Anual'!$GG$112,BW177,'Resumen Anual'!$V$9,BH165,'Resumen Anual'!$FE$64)+SUMIFS('Resumen Anual'!$GG$170,BW177,'Resumen Anual'!$V$9,BH165,'Resumen Anual'!$FE$122)+SUMIFS('Resumen Anual'!$GG$228,BW177,'Resumen Anual'!$V$9,BH165,'Resumen Anual'!$FE$180)+SUMIFS('Resumen Anual'!$GG$286,BW177,'Resumen Anual'!$V$9,BH165,'Resumen Anual'!$FE$238)+SUMIFS('Resumen Anual'!$GG$344,BW177,'Resumen Anual'!$V$9,BH165,'Resumen Anual'!$FE$296)+SUMIFS('Resumen Anual'!$GG$402,BW177,'Resumen Anual'!$V$9,BH165,'Resumen Anual'!$FE$354)+SUMIFS('Resumen Anual'!$GG$460,BW177,'Resumen Anual'!$V$9,BH165,'Resumen Anual'!$FE$412)+SUMIFS('Resumen Anual'!$GG$518,BW177,'Resumen Anual'!$V$9,BH165,'Resumen Anual'!$FE$470)+SUMIFS('Resumen Anual'!$GG$576,BW177,'Resumen Anual'!$V$9,BH165,'Resumen Anual'!$FE$528)+SUMIFS('Resumen Anual'!$GG$634,BW177,'Resumen Anual'!$V$9,BH165,'Resumen Anual'!$FE$586)+SUMIFS('Resumen Anual'!$GG$692,BW177,'Resumen Anual'!$V$9,BH165,'Resumen Anual'!$FE$644)</f>
        <v>0</v>
      </c>
      <c r="CK177" s="770"/>
      <c r="CL177" s="770"/>
      <c r="CM177" s="770"/>
      <c r="CN177" s="756">
        <f>SUMIFS('Resumen Anual'!$AR$54,BW177,'Resumen Anual'!$V$9,BH165,'Resumen Anual'!$L$6)+SUMIFS('Resumen Anual'!$AR$112,BW177,'Resumen Anual'!$V$9,BH165,'Resumen Anual'!$L$64)+SUMIFS('Resumen Anual'!$AR$170,BW177,'Resumen Anual'!$V$9,BH165,'Resumen Anual'!$L$122)+SUMIFS('Resumen Anual'!$AR$228,BW177,'Resumen Anual'!$V$9,BH165,'Resumen Anual'!$L$180)+SUMIFS('Resumen Anual'!$AR$286,BW177,'Resumen Anual'!$V$9,BH165,'Resumen Anual'!$L$238)+SUMIFS('Resumen Anual'!$AR$344,BW177,'Resumen Anual'!$V$9,BH165,'Resumen Anual'!$L$296)+SUMIFS('Resumen Anual'!$AR$402,BW177,'Resumen Anual'!$V$9,BH165,'Resumen Anual'!$L$354)+SUMIFS('Resumen Anual'!$AR$460,BW177,'Resumen Anual'!$V$9,BH165,'Resumen Anual'!$L$412)+SUMIFS('Resumen Anual'!$AR$518,BW177,'Resumen Anual'!$V$9,BH165,'Resumen Anual'!$L$470)+SUMIFS('Resumen Anual'!$AR$576,BW177,'Resumen Anual'!$V$9,BH165,'Resumen Anual'!$L$528)+SUMIFS('Resumen Anual'!$AR$634,BW177,'Resumen Anual'!$V$9,BH165,'Resumen Anual'!$L$586)+SUMIFS('Resumen Anual'!$AR$692,BW177,'Resumen Anual'!$V$9,BH165,'Resumen Anual'!$L$644)+SUMIFS('Resumen Anual'!$CO$54,BW177,'Resumen Anual'!$V$9,BH165,'Resumen Anual'!$BI$6)+SUMIFS('Resumen Anual'!$CO$112,BW177,'Resumen Anual'!$V$9,BH165,'Resumen Anual'!$BI$64)+SUMIFS('Resumen Anual'!$CO$170,BW177,'Resumen Anual'!$V$9,BH165,'Resumen Anual'!$BI$122)+SUMIFS('Resumen Anual'!$CO$228,BW177,'Resumen Anual'!$V$9,BH165,'Resumen Anual'!$BI$180)+SUMIFS('Resumen Anual'!$CO$286,BW177,'Resumen Anual'!$V$9,BH165,'Resumen Anual'!$BI$238)+SUMIFS('Resumen Anual'!$CO$344,BW177,'Resumen Anual'!$V$9,BH165,'Resumen Anual'!$BI$296)+SUMIFS('Resumen Anual'!$CO$402,BW177,'Resumen Anual'!$V$9,BH165,'Resumen Anual'!$BI$354)+SUMIFS('Resumen Anual'!$CO$460,BW177,'Resumen Anual'!$V$9,BH165,'Resumen Anual'!$BI$412)+SUMIFS('Resumen Anual'!$CO$518,BW177,'Resumen Anual'!$V$9,BH165,'Resumen Anual'!$BI$470)+SUMIFS('Resumen Anual'!$CO$576,BW177,'Resumen Anual'!$V$9,BH165,'Resumen Anual'!$BI$528)+SUMIFS('Resumen Anual'!$CO$634,BW177,'Resumen Anual'!$V$9,BH165,'Resumen Anual'!$BI$586)+SUMIFS('Resumen Anual'!$CO$692,BW177,'Resumen Anual'!$V$9,BH165,'Resumen Anual'!$BI$644)+SUMIFS('Resumen Anual'!$EN$54,BW177,'Resumen Anual'!$V$9,BH165,'Resumen Anual'!$DH$6)+SUMIFS('Resumen Anual'!$EN$112,BW177,'Resumen Anual'!$V$9,BH165,'Resumen Anual'!$DH$64)+SUMIFS('Resumen Anual'!$EN$170,BW177,'Resumen Anual'!$V$9,BH165,'Resumen Anual'!$DH$122)+SUMIFS('Resumen Anual'!$EN$228,BW177,'Resumen Anual'!$V$9,BH165,'Resumen Anual'!$DH$180)+SUMIFS('Resumen Anual'!$EN$286,BW177,'Resumen Anual'!$V$9,BH165,'Resumen Anual'!$DH$238)+SUMIFS('Resumen Anual'!$EN$344,BW177,'Resumen Anual'!$V$9,BH165,'Resumen Anual'!$DH$296)+SUMIFS('Resumen Anual'!$EN$402,BW177,'Resumen Anual'!$V$9,BH165,'Resumen Anual'!$DH$354)+SUMIFS('Resumen Anual'!$EN$460,BW177,'Resumen Anual'!$V$9,BH165,'Resumen Anual'!$DH$412)+SUMIFS('Resumen Anual'!$EN$518,BW177,'Resumen Anual'!$V$9,BH165,'Resumen Anual'!$DH$470)+SUMIFS('Resumen Anual'!$EN$576,BW177,'Resumen Anual'!$V$9,BH165,'Resumen Anual'!$DH$528)+SUMIFS('Resumen Anual'!$EN$634,BW177,'Resumen Anual'!$V$9,BH165,'Resumen Anual'!$DH$586)+SUMIFS('Resumen Anual'!$EN$692,BW177,'Resumen Anual'!$V$9,BH165,'Resumen Anual'!$DH$644)+SUMIFS('Resumen Anual'!$GK$54,BW177,'Resumen Anual'!$V$9,BH165,'Resumen Anual'!$FE$6)+SUMIFS('Resumen Anual'!$GK$112,BW177,'Resumen Anual'!$V$9,BH165,'Resumen Anual'!$FE$64)+SUMIFS('Resumen Anual'!$GK$170,BW177,'Resumen Anual'!$V$9,BH165,'Resumen Anual'!$FE$122)+SUMIFS('Resumen Anual'!$GK$228,BW177,'Resumen Anual'!$V$9,BH165,'Resumen Anual'!$FE$180)+SUMIFS('Resumen Anual'!$GK$286,BW177,'Resumen Anual'!$V$9,BH165,'Resumen Anual'!$FE$238)+SUMIFS('Resumen Anual'!$GK$344,BW177,'Resumen Anual'!$V$9,BH165,'Resumen Anual'!$FE$296)+SUMIFS('Resumen Anual'!$GK$402,BW177,'Resumen Anual'!$V$9,BH165,'Resumen Anual'!$FE$354)+SUMIFS('Resumen Anual'!$GK$460,BW177,'Resumen Anual'!$V$9,BH165,'Resumen Anual'!$FE$412)+SUMIFS('Resumen Anual'!$GK$518,BW177,'Resumen Anual'!$V$9,BH165,'Resumen Anual'!$FE$470)+SUMIFS('Resumen Anual'!$GK$576,BW177,'Resumen Anual'!$V$9,BH165,'Resumen Anual'!$FE$528)+SUMIFS('Resumen Anual'!$GK$634,BW177,'Resumen Anual'!$V$9,BH165,'Resumen Anual'!$FE$586)+SUMIFS('Resumen Anual'!$GK$692,BW177,'Resumen Anual'!$V$9,BH165,'Resumen Anual'!$FE$644)</f>
        <v>0</v>
      </c>
      <c r="CO177" s="756"/>
      <c r="CP177" s="756"/>
      <c r="CQ177" s="756">
        <f>SUMIFS('Resumen Anual'!$AU$54,BW177,'Resumen Anual'!$V$9,BH165,'Resumen Anual'!$L$6)+SUMIFS('Resumen Anual'!$AU$112,BW177,'Resumen Anual'!$V$9,BH165,'Resumen Anual'!$L$64)+SUMIFS('Resumen Anual'!$AU$170,BW177,'Resumen Anual'!$V$9,BH165,'Resumen Anual'!$L$122)+SUMIFS('Resumen Anual'!$AU$228,BW177,'Resumen Anual'!$V$9,BH165,'Resumen Anual'!$L$180)+SUMIFS('Resumen Anual'!$AU$286,BW177,'Resumen Anual'!$V$9,BH165,'Resumen Anual'!$L$238)+SUMIFS('Resumen Anual'!$AU$344,BW177,'Resumen Anual'!$V$9,BH165,'Resumen Anual'!$L$296)+SUMIFS('Resumen Anual'!$AU$402,BW177,'Resumen Anual'!$V$9,BH165,'Resumen Anual'!$L$354)+SUMIFS('Resumen Anual'!$AU$460,BW177,'Resumen Anual'!$V$9,BH165,'Resumen Anual'!$L$412)+SUMIFS('Resumen Anual'!$AU$518,BW177,'Resumen Anual'!$V$9,BH165,'Resumen Anual'!$L$470)+SUMIFS('Resumen Anual'!$AU$576,BW177,'Resumen Anual'!$V$9,BH165,'Resumen Anual'!$L$528)+SUMIFS('Resumen Anual'!$AU$634,BW177,'Resumen Anual'!$V$9,BH165,'Resumen Anual'!$L$586)+SUMIFS('Resumen Anual'!$AU$692,BW177,'Resumen Anual'!$V$9,BH165,'Resumen Anual'!$L$644)+SUMIFS('Resumen Anual'!$CR$54,BW177,'Resumen Anual'!$V$9,BH165,'Resumen Anual'!$BI$6)+SUMIFS('Resumen Anual'!$CR$112,BW177,'Resumen Anual'!$V$9,BH165,'Resumen Anual'!$BI$64)+SUMIFS('Resumen Anual'!$CR$170,BW177,'Resumen Anual'!$V$9,BH165,'Resumen Anual'!$BI$122)+SUMIFS('Resumen Anual'!$CR$228,BW177,'Resumen Anual'!$V$9,BH165,'Resumen Anual'!$BI$180)+SUMIFS('Resumen Anual'!$CR$286,BW177,'Resumen Anual'!$V$9,BH165,'Resumen Anual'!$BI$238)+SUMIFS('Resumen Anual'!$CR$344,BW177,'Resumen Anual'!$V$9,BH165,'Resumen Anual'!$BI$296)+SUMIFS('Resumen Anual'!$CR$402,BW177,'Resumen Anual'!$V$9,BH165,'Resumen Anual'!$BI$354)+SUMIFS('Resumen Anual'!$CR$460,BW177,'Resumen Anual'!$V$9,BH165,'Resumen Anual'!$BI$412)+SUMIFS('Resumen Anual'!$CR$518,BW177,'Resumen Anual'!$V$9,BH165,'Resumen Anual'!$BI$470)+SUMIFS('Resumen Anual'!$CR$576,BW177,'Resumen Anual'!$V$9,BH165,'Resumen Anual'!$BI$528)+SUMIFS('Resumen Anual'!$CR$634,BW177,'Resumen Anual'!$V$9,BH165,'Resumen Anual'!$BI$586)+SUMIFS('Resumen Anual'!$CR$692,BW177,'Resumen Anual'!$V$9,BH165,'Resumen Anual'!$BI$644)+SUMIFS('Resumen Anual'!$EQ$54,BW177,'Resumen Anual'!$V$9,BH165,'Resumen Anual'!$DH$6)+SUMIFS('Resumen Anual'!$EQ$112,BW177,'Resumen Anual'!$V$9,BH165,'Resumen Anual'!$DH$64)+SUMIFS('Resumen Anual'!$EQ$170,BW177,'Resumen Anual'!$V$9,BH165,'Resumen Anual'!$DH$122)+SUMIFS('Resumen Anual'!$EQ$228,BW177,'Resumen Anual'!$V$9,BH165,'Resumen Anual'!$DH$180)+SUMIFS('Resumen Anual'!$EQ$286,BW177,'Resumen Anual'!$V$9,BH165,'Resumen Anual'!$DH$238)+SUMIFS('Resumen Anual'!$EQ$344,BW177,'Resumen Anual'!$V$9,BH165,'Resumen Anual'!$DH$296)+SUMIFS('Resumen Anual'!$EQ$402,BW177,'Resumen Anual'!$V$9,BH165,'Resumen Anual'!$DH$354)+SUMIFS('Resumen Anual'!$EQ$460,BW177,'Resumen Anual'!$V$9,BH165,'Resumen Anual'!$DH$412)+SUMIFS('Resumen Anual'!$EQ$518,BW177,'Resumen Anual'!$V$9,BH165,'Resumen Anual'!$DH$470)+SUMIFS('Resumen Anual'!$EQ$576,BW177,'Resumen Anual'!$V$9,BH165,'Resumen Anual'!$DH$528)+SUMIFS('Resumen Anual'!$EQ$634,BW177,'Resumen Anual'!$V$9,BH165,'Resumen Anual'!$DH$586)+SUMIFS('Resumen Anual'!$EQ$692,BW177,'Resumen Anual'!$V$9,BH165,'Resumen Anual'!$DH$644)+SUMIFS('Resumen Anual'!$GN$54,BW177,'Resumen Anual'!$V$9,BH165,'Resumen Anual'!$FE$6)+SUMIFS('Resumen Anual'!$GN$112,BW177,'Resumen Anual'!$V$9,BH165,'Resumen Anual'!$FE$64)+SUMIFS('Resumen Anual'!$GN$170,BW177,'Resumen Anual'!$V$9,BH165,'Resumen Anual'!$FE$122)+SUMIFS('Resumen Anual'!$GN$228,BW177,'Resumen Anual'!$V$9,BH165,'Resumen Anual'!$FE$180)+SUMIFS('Resumen Anual'!$GN$286,BW177,'Resumen Anual'!$V$9,BH165,'Resumen Anual'!$FE$238)+SUMIFS('Resumen Anual'!$GN$344,BW177,'Resumen Anual'!$V$9,BH165,'Resumen Anual'!$FE$296)+SUMIFS('Resumen Anual'!$GN$402,BW177,'Resumen Anual'!$V$9,BH165,'Resumen Anual'!$FE$354)+SUMIFS('Resumen Anual'!$GN$460,BW177,'Resumen Anual'!$V$9,BH165,'Resumen Anual'!$FE$412)+SUMIFS('Resumen Anual'!$GN$518,BW177,'Resumen Anual'!$V$9,BH165,'Resumen Anual'!$FE$470)+SUMIFS('Resumen Anual'!$GN$576,BW177,'Resumen Anual'!$V$9,BH165,'Resumen Anual'!$FE$528)+SUMIFS('Resumen Anual'!$GN$634,BW177,'Resumen Anual'!$V$9,BH165,'Resumen Anual'!$FE$586)+SUMIFS('Resumen Anual'!$GN$692,BW177,'Resumen Anual'!$V$9,BH165,'Resumen Anual'!$FE$644)</f>
        <v>0</v>
      </c>
      <c r="CR177" s="756"/>
      <c r="CS177" s="756"/>
      <c r="CT177" s="1200"/>
      <c r="CU177" s="1199"/>
      <c r="CV177" s="171"/>
      <c r="CW177" s="777"/>
      <c r="CX177" s="778"/>
      <c r="CY177" s="778"/>
      <c r="CZ177" s="778"/>
      <c r="DA177" s="764"/>
      <c r="DB177" s="765"/>
      <c r="DC177" s="765"/>
      <c r="DD177" s="765"/>
      <c r="DE177" s="765"/>
      <c r="DF177" s="765"/>
      <c r="DG177" s="766"/>
      <c r="DH177" s="625"/>
      <c r="DI177" s="799" t="str">
        <f>'Resumen Anual'!$O$22</f>
        <v>IFR</v>
      </c>
      <c r="DJ177" s="713"/>
      <c r="DK177" s="713"/>
      <c r="DL177" s="713"/>
      <c r="DM177" s="713"/>
      <c r="DN177" s="800">
        <f>SUMIF('Resumen Anual'!$FE$622,DF165,'Resumen Anual'!$FM$638)+SUMIF('Resumen Anual'!$DH$622,DF165,'Resumen Anual'!$DP$638)+SUMIF('Resumen Anual'!$BI$622,DF165,'Resumen Anual'!$BQ$638)+SUMIF('Resumen Anual'!$L$622,DF165,'Resumen Anual'!$T$638)+SUMIF('Resumen Anual'!$FE$566,DF165,'Resumen Anual'!$FM$582)+SUMIF('Resumen Anual'!$DH$566,DF165,'Resumen Anual'!$DP$582)+SUMIF('Resumen Anual'!$BI$566,DF165,'Resumen Anual'!$BQ$582)+SUMIF('Resumen Anual'!$L$566,DF165,'Resumen Anual'!$T$582)+SUMIF('Resumen Anual'!$FE$510,DF165,'Resumen Anual'!$FM$526)+SUMIF('Resumen Anual'!$DH$510,DF165,'Resumen Anual'!$DP$526)+SUMIF('Resumen Anual'!$BI$510,DF165,'Resumen Anual'!$BQ$526)+SUMIF('Resumen Anual'!$L$510,DF165,'Resumen Anual'!$T$526)+SUMIF('Resumen Anual'!$FE$454,DF165,'Resumen Anual'!$FM$470)+SUMIF('Resumen Anual'!$DH$454,DF165,'Resumen Anual'!$DP$470)+SUMIF('Resumen Anual'!$BI$454,DF165,'Resumen Anual'!$BQ$470)+SUMIF('Resumen Anual'!$L$454,DF165,'Resumen Anual'!$T$470)+SUMIF('Resumen Anual'!$FE$398,DF165,'Resumen Anual'!$FM$414)+SUMIF('Resumen Anual'!$DH$398,DF165,'Resumen Anual'!$DP$414)+SUMIF('Resumen Anual'!$BI$398,DF165,'Resumen Anual'!$BQ$414)+SUMIF('Resumen Anual'!$L$398,DF165,'Resumen Anual'!$T$414)+SUMIF('Resumen Anual'!$FE$342,DF165,'Resumen Anual'!$FM$358)+SUMIF('Resumen Anual'!$DH$342,DF165,'Resumen Anual'!$DP$358)+SUMIF('Resumen Anual'!$BI$342,DF165,'Resumen Anual'!$BQ$358)+SUMIF('Resumen Anual'!$L$342,DF165,'Resumen Anual'!$T$358)+SUMIF('Resumen Anual'!$FE$286,DF165,'Resumen Anual'!$FM$302)+SUMIF('Resumen Anual'!$DH$286,DF165,'Resumen Anual'!$DP$302)+SUMIF('Resumen Anual'!$BI$286,DF165,'Resumen Anual'!$BQ$302)+SUMIF('Resumen Anual'!$L$286,DF165,'Resumen Anual'!$T$302)+SUMIF('Resumen Anual'!$FE$230,DF165,'Resumen Anual'!$FM$246)+SUMIF('Resumen Anual'!$DH$230,DF165,'Resumen Anual'!$DP$246)+SUMIF('Resumen Anual'!$BI$230,DF165,'Resumen Anual'!$BQ$246)+SUMIF('Resumen Anual'!$L$230,DF165,'Resumen Anual'!$T$246)+SUMIF('Resumen Anual'!$FE$174,DF165,'Resumen Anual'!$FM$190)+SUMIF('Resumen Anual'!$DH$174,DF165,'Resumen Anual'!$DP$190)+SUMIF('Resumen Anual'!$BI$174,DF165,'Resumen Anual'!$BQ$190)+SUMIF('Resumen Anual'!$L$174,DF165,'Resumen Anual'!$T$190)+SUMIF('Resumen Anual'!$FE$118,DF165,'Resumen Anual'!$FM$134)+SUMIF('Resumen Anual'!$DH$118,DF165,'Resumen Anual'!$DP$134)+SUMIF('Resumen Anual'!$BI$118,DF165,'Resumen Anual'!$BQ$134)+SUMIF('Resumen Anual'!$L$118,DF165,'Resumen Anual'!$T$134)+SUMIF('Resumen Anual'!$FE$62,DF165,'Resumen Anual'!$FM$78)+SUMIF('Resumen Anual'!$DH$62,DF165,'Resumen Anual'!$DP$78)+SUMIF('Resumen Anual'!$BI$62,DF165,'Resumen Anual'!$BQ$78)+SUMIF('Resumen Anual'!$L$62,DF165,'Resumen Anual'!$T$78)+SUMIF('Resumen Anual'!$FE$6,DF165,'Resumen Anual'!$FM$22)+SUMIF('Resumen Anual'!$DH$6,DF165,'Resumen Anual'!$DP$22)+SUMIF('Resumen Anual'!$BI$6,DF165,'Resumen Anual'!$BQ$22)+SUMIF('Resumen Anual'!$L$6,DF165,'Resumen Anual'!$T$22)+SUMIF('Bitácoras Anteriores'!$K$6,DF165,'Bitácoras Anteriores'!$S$18)+SUMIF('Bitácoras Anteriores'!$K$59,$K$6,'Bitácoras Anteriores'!$S$71)+SUMIF('Bitácoras Anteriores'!$K$112,DF165,'Bitácoras Anteriores'!$S$124)+SUMIF('Bitácoras Anteriores'!$K$165,DF165,'Bitácoras Anteriores'!$S$177)+SUMIF('Bitácoras Anteriores'!$K$218,DF165,'Bitácoras Anteriores'!$S$230)+SUMIF('Bitácoras Anteriores'!$K$271,DF165,'Bitácoras Anteriores'!$S$283)+SUMIF('Bitácoras Anteriores'!$K$324,DF165,'Bitácoras Anteriores'!$S$336)+SUMIF('Bitácoras Anteriores'!$BH$6,DF165,'Bitácoras Anteriores'!$BP$18)+SUMIF('Bitácoras Anteriores'!$BH$59,$K$6,'Bitácoras Anteriores'!$BP$71)+SUMIF('Bitácoras Anteriores'!$BH$112,DF165,'Bitácoras Anteriores'!$BP$124)+SUMIF('Bitácoras Anteriores'!$BH$165,DF165,'Bitácoras Anteriores'!$BP$177)+SUMIF('Bitácoras Anteriores'!$BH$218,DF165,'Bitácoras Anteriores'!$BP$230)+SUMIF('Bitácoras Anteriores'!$BH$271,DF165,'Bitácoras Anteriores'!$BP$283)+SUMIF('Bitácoras Anteriores'!$BH$324,DF165,'Bitácoras Anteriores'!$BP$336)+SUMIF('Bitácoras Anteriores'!$DF$6,DF165,'Bitácoras Anteriores'!$DN$18)+SUMIF('Bitácoras Anteriores'!$DF$59,$K$6,'Bitácoras Anteriores'!$DN$71)+SUMIF('Bitácoras Anteriores'!$DF$112,DF165,'Bitácoras Anteriores'!$DN$124)+SUMIF('Bitácoras Anteriores'!$DF$165,DF165,'Bitácoras Anteriores'!$DN$177)+SUMIF('Bitácoras Anteriores'!$DF$218,DF165,'Bitácoras Anteriores'!$DN$230)+SUMIF('Bitácoras Anteriores'!$DF$271,DF165,'Bitácoras Anteriores'!$DN$283)+SUMIF('Bitácoras Anteriores'!$DF$324,DF165,'Bitácoras Anteriores'!$DN$336)+SUMIF('Bitácoras Anteriores'!$FC$6,DF165,'Bitácoras Anteriores'!$FK$18)+SUMIF('Bitácoras Anteriores'!$FC$59,$K$6,'Bitácoras Anteriores'!$FK$71)+SUMIF('Bitácoras Anteriores'!$FC$112,DF165,'Bitácoras Anteriores'!$FK$124)+SUMIF('Bitácoras Anteriores'!$FC$165,DF165,'Bitácoras Anteriores'!$FK$177)+SUMIF('Bitácoras Anteriores'!$FC$218,DF165,'Bitácoras Anteriores'!$FK$230)+SUMIF('Bitácoras Anteriores'!$FC$271,DF165,'Bitácoras Anteriores'!$FK$283)+SUMIF('Bitácoras Anteriores'!$FC$324,DF165,'Bitácoras Anteriores'!$FK$336)</f>
        <v>0</v>
      </c>
      <c r="DO177" s="800"/>
      <c r="DP177" s="800"/>
      <c r="DQ177" s="800"/>
      <c r="DR177" s="800"/>
      <c r="DS177" s="800"/>
      <c r="DT177" s="15"/>
      <c r="DU177" s="771">
        <f>IF(DU171=0," ",DU171+3)</f>
        <v>2025</v>
      </c>
      <c r="DV177" s="772"/>
      <c r="DW177" s="772"/>
      <c r="DX177" s="772"/>
      <c r="DY177" s="772"/>
      <c r="DZ177" s="1214">
        <f>SUMIFS('Resumen Anual'!$AF$54,DU177,'Resumen Anual'!$V$9,DF165,'Resumen Anual'!$L$6)+SUMIFS('Resumen Anual'!$AF$112,DU177,'Resumen Anual'!$V$9,DF165,'Resumen Anual'!$L$64)+SUMIFS('Resumen Anual'!$AF$170,DU177,'Resumen Anual'!$V$9,DF165,'Resumen Anual'!$L$122)+SUMIFS('Resumen Anual'!$AF$228,DU177,'Resumen Anual'!$V$9,DF165,'Resumen Anual'!$L$180)+SUMIFS('Resumen Anual'!$AF$286,DU177,'Resumen Anual'!$V$9,DF165,'Resumen Anual'!$L$238)+SUMIFS('Resumen Anual'!$AF$344,DU177,'Resumen Anual'!$V$9,DF165,'Resumen Anual'!$L$296)+SUMIFS('Resumen Anual'!$AF$402,DU177,'Resumen Anual'!$V$9,DF165,'Resumen Anual'!$L$354)+SUMIFS('Resumen Anual'!$AF$460,DU177,'Resumen Anual'!$V$9,DF165,'Resumen Anual'!$L$412)+SUMIFS('Resumen Anual'!$AF$518,DU177,'Resumen Anual'!$V$9,DF165,'Resumen Anual'!$L$470)+SUMIFS('Resumen Anual'!$AF$576,DU177,'Resumen Anual'!$V$9,DF165,'Resumen Anual'!$L$528)+SUMIFS('Resumen Anual'!$AF$634,DU177,'Resumen Anual'!$V$9,DF165,'Resumen Anual'!$L$586)+SUMIFS('Resumen Anual'!$AF$692,DU177,'Resumen Anual'!$V$9,DF165,'Resumen Anual'!$L$644)+SUMIFS('Resumen Anual'!$CC$54,DU177,'Resumen Anual'!$V$9,DF165,'Resumen Anual'!$BI$6)+SUMIFS('Resumen Anual'!$CC$112,DU177,'Resumen Anual'!$V$9,DF165,'Resumen Anual'!$BI$64)+SUMIFS('Resumen Anual'!$CC$170,DU177,'Resumen Anual'!$V$9,DF165,'Resumen Anual'!$BI$122)+SUMIFS('Resumen Anual'!$CC$228,DU177,'Resumen Anual'!$V$9,DF165,'Resumen Anual'!$BI$180)+SUMIFS('Resumen Anual'!$CC$286,DU177,'Resumen Anual'!$V$9,DF165,'Resumen Anual'!$BI$238)+SUMIFS('Resumen Anual'!$CC$344,DU177,'Resumen Anual'!$V$9,DF165,'Resumen Anual'!$BI$296)+SUMIFS('Resumen Anual'!$CC$402,DU177,'Resumen Anual'!$V$9,DF165,'Resumen Anual'!$BI$354)+SUMIFS('Resumen Anual'!$CC$460,DU177,'Resumen Anual'!$V$9,DF165,'Resumen Anual'!$BI$412)+SUMIFS('Resumen Anual'!$CC$518,DU177,'Resumen Anual'!$V$9,DF165,'Resumen Anual'!$BI$470)+SUMIFS('Resumen Anual'!$CC$576,DU177,'Resumen Anual'!$V$9,DF165,'Resumen Anual'!$BI$528)+SUMIFS('Resumen Anual'!$CC$634,DU177,'Resumen Anual'!$V$9,DF165,'Resumen Anual'!$BI$586)+SUMIFS('Resumen Anual'!$CC$692,DU177,'Resumen Anual'!$V$9,DF165,'Resumen Anual'!$BI$644)+SUMIFS('Resumen Anual'!$EB$54,DU177,'Resumen Anual'!$V$9,DF165,'Resumen Anual'!$DH$6)+SUMIFS('Resumen Anual'!$EB$112,DU177,'Resumen Anual'!$V$9,DF165,'Resumen Anual'!$DH$64)+SUMIFS('Resumen Anual'!$EB$170,DU177,'Resumen Anual'!$V$9,DF165,'Resumen Anual'!$DH$122)+SUMIFS('Resumen Anual'!$EB$228,DU177,'Resumen Anual'!$V$9,DF165,'Resumen Anual'!$DH$180)+SUMIFS('Resumen Anual'!$EB$286,DU177,'Resumen Anual'!$V$9,DF165,'Resumen Anual'!$DH$238)+SUMIFS('Resumen Anual'!$EB$344,DU177,'Resumen Anual'!$V$9,DF165,'Resumen Anual'!$DH$296)+SUMIFS('Resumen Anual'!$EB$402,DU177,'Resumen Anual'!$V$9,DF165,'Resumen Anual'!$DH$354)+SUMIFS('Resumen Anual'!$EB$460,DU177,'Resumen Anual'!$V$9,DF165,'Resumen Anual'!$DH$412)+SUMIFS('Resumen Anual'!$EB$518,DU177,'Resumen Anual'!$V$9,DF165,'Resumen Anual'!$DH$470)+SUMIFS('Resumen Anual'!$EB$576,DU177,'Resumen Anual'!$V$9,DF165,'Resumen Anual'!$DH$528)+SUMIFS('Resumen Anual'!$EB$634,DU177,'Resumen Anual'!$V$9,DF165,'Resumen Anual'!$DH$586)+SUMIFS('Resumen Anual'!$EB$692,DU177,'Resumen Anual'!$V$9,DF165,'Resumen Anual'!$DH$644)+SUMIFS('Resumen Anual'!$FY$54,DU177,'Resumen Anual'!$V$9,DF165,'Resumen Anual'!$FE$6)+SUMIFS('Resumen Anual'!$FY$112,DU177,'Resumen Anual'!$V$9,DF165,'Resumen Anual'!$FE$64)+SUMIFS('Resumen Anual'!$FY$170,DU177,'Resumen Anual'!$V$9,DF165,'Resumen Anual'!$FE$122)+SUMIFS('Resumen Anual'!$FY$228,DU177,'Resumen Anual'!$V$9,DF165,'Resumen Anual'!$FE$180)+SUMIFS('Resumen Anual'!$FY$286,DU177,'Resumen Anual'!$V$9,DF165,'Resumen Anual'!$FE$238)+SUMIFS('Resumen Anual'!$FY$344,DU177,'Resumen Anual'!$V$9,DF165,'Resumen Anual'!$FE$296)+SUMIFS('Resumen Anual'!$FY$402,DU177,'Resumen Anual'!$V$9,DF165,'Resumen Anual'!$FE$354)+SUMIFS('Resumen Anual'!$FY$460,DU177,'Resumen Anual'!$V$9,DF165,'Resumen Anual'!$FE$412)+SUMIFS('Resumen Anual'!$FY$518,DU177,'Resumen Anual'!$V$9,DF165,'Resumen Anual'!$FE$470)+SUMIFS('Resumen Anual'!$FY$576,DU177,'Resumen Anual'!$V$9,DF165,'Resumen Anual'!$FE$528)+SUMIFS('Resumen Anual'!$FY$634,DU177,'Resumen Anual'!$V$9,DF165,'Resumen Anual'!$FE$586)+SUMIFS('Resumen Anual'!$FY$692,DU177,'Resumen Anual'!$V$9,DF165,'Resumen Anual'!$FE$644)</f>
        <v>0</v>
      </c>
      <c r="EA177" s="770"/>
      <c r="EB177" s="770"/>
      <c r="EC177" s="770"/>
      <c r="ED177" s="770">
        <f>SUMIFS('Resumen Anual'!$AJ$54,DU177,'Resumen Anual'!$V$9,DF165,'Resumen Anual'!$L$6)+SUMIFS('Resumen Anual'!$AJ$112,DU177,'Resumen Anual'!$V$9,DF165,'Resumen Anual'!$L$64)+SUMIFS('Resumen Anual'!$AJ$170,DU177,'Resumen Anual'!$V$9,DF165,'Resumen Anual'!$L$122)+SUMIFS('Resumen Anual'!$AJ$228,DU177,'Resumen Anual'!$V$9,DF165,'Resumen Anual'!$L$180)+SUMIFS('Resumen Anual'!$AJ$286,DU177,'Resumen Anual'!$V$9,DF165,'Resumen Anual'!$L$238)+SUMIFS('Resumen Anual'!$AJ$344,DU177,'Resumen Anual'!$V$9,DF165,'Resumen Anual'!$L$296)+SUMIFS('Resumen Anual'!$AJ$402,DU177,'Resumen Anual'!$V$9,DF165,'Resumen Anual'!$L$354)+SUMIFS('Resumen Anual'!$AJ$460,DU177,'Resumen Anual'!$V$9,DF165,'Resumen Anual'!$L$412)+SUMIFS('Resumen Anual'!$AJ$518,DU177,'Resumen Anual'!$V$9,DF165,'Resumen Anual'!$L$470)+SUMIFS('Resumen Anual'!$AJ$576,DU177,'Resumen Anual'!$V$9,DF165,'Resumen Anual'!$L$528)+SUMIFS('Resumen Anual'!$AJ$634,DU177,'Resumen Anual'!$V$9,DF165,'Resumen Anual'!$L$586)+SUMIFS('Resumen Anual'!$AJ$692,DU177,'Resumen Anual'!$V$9,DF165,'Resumen Anual'!$L$644)+SUMIFS('Resumen Anual'!$CG$54,DU177,'Resumen Anual'!$V$9,DF165,'Resumen Anual'!$BI$6)+SUMIFS('Resumen Anual'!$CG$112,DU177,'Resumen Anual'!$V$9,DF165,'Resumen Anual'!$BI$64)+SUMIFS('Resumen Anual'!$CG$170,DU177,'Resumen Anual'!$V$9,DF165,'Resumen Anual'!$BI$122)+SUMIFS('Resumen Anual'!$CG$228,DU177,'Resumen Anual'!$V$9,DF165,'Resumen Anual'!$BI$180)+SUMIFS('Resumen Anual'!$CG$286,DU177,'Resumen Anual'!$V$9,DF165,'Resumen Anual'!$BI$238)+SUMIFS('Resumen Anual'!$CG$344,DU177,'Resumen Anual'!$V$9,DF165,'Resumen Anual'!$BI$296)+SUMIFS('Resumen Anual'!$CG$402,DU177,'Resumen Anual'!$V$9,DF165,'Resumen Anual'!$BI$354)+SUMIFS('Resumen Anual'!$CG$460,DU177,'Resumen Anual'!$V$9,DF165,'Resumen Anual'!$BI$412)+SUMIFS('Resumen Anual'!$CG$518,DU177,'Resumen Anual'!$V$9,DF165,'Resumen Anual'!$BI$470)+SUMIFS('Resumen Anual'!$CG$576,DU177,'Resumen Anual'!$V$9,DF165,'Resumen Anual'!$BI$528)+SUMIFS('Resumen Anual'!$CG$634,DU177,'Resumen Anual'!$V$9,DF165,'Resumen Anual'!$BI$586)+SUMIFS('Resumen Anual'!$CG$692,DU177,'Resumen Anual'!$V$9,DF165,'Resumen Anual'!$BI$644)+SUMIFS('Resumen Anual'!$EF$54,DU177,'Resumen Anual'!$V$9,DF165,'Resumen Anual'!$DH$6)+SUMIFS('Resumen Anual'!$EF$112,DU177,'Resumen Anual'!$V$9,DF165,'Resumen Anual'!$DH$64)+SUMIFS('Resumen Anual'!$EF$170,DU177,'Resumen Anual'!$V$9,DF165,'Resumen Anual'!$DH$122)+SUMIFS('Resumen Anual'!$EF$228,DU177,'Resumen Anual'!$V$9,DF165,'Resumen Anual'!$DH$180)+SUMIFS('Resumen Anual'!$EF$286,DU177,'Resumen Anual'!$V$9,DF165,'Resumen Anual'!$DH$238)+SUMIFS('Resumen Anual'!$EF$344,DU177,'Resumen Anual'!$V$9,DF165,'Resumen Anual'!$DH$296)+SUMIFS('Resumen Anual'!$EF$402,DU177,'Resumen Anual'!$V$9,DF165,'Resumen Anual'!$DH$354)+SUMIFS('Resumen Anual'!$EF$460,DU177,'Resumen Anual'!$V$9,DF165,'Resumen Anual'!$DH$412)+SUMIFS('Resumen Anual'!$EF$518,DU177,'Resumen Anual'!$V$9,DF165,'Resumen Anual'!$DH$470)+SUMIFS('Resumen Anual'!$EF$576,DU177,'Resumen Anual'!$V$9,DF165,'Resumen Anual'!$DH$528)+SUMIFS('Resumen Anual'!$EF$634,DU177,'Resumen Anual'!$V$9,DF165,'Resumen Anual'!$DH$586)+SUMIFS('Resumen Anual'!$EF$692,DU177,'Resumen Anual'!$V$9,DF165,'Resumen Anual'!$DH$644)+SUMIFS('Resumen Anual'!$GC$54,DU177,'Resumen Anual'!$V$9,DF165,'Resumen Anual'!$FE$6)+SUMIFS('Resumen Anual'!$GC$112,DU177,'Resumen Anual'!$V$9,DF165,'Resumen Anual'!$FE$64)+SUMIFS('Resumen Anual'!$GC$170,DU177,'Resumen Anual'!$V$9,DF165,'Resumen Anual'!$FE$122)+SUMIFS('Resumen Anual'!$GC$228,DU177,'Resumen Anual'!$V$9,DF165,'Resumen Anual'!$FE$180)+SUMIFS('Resumen Anual'!$GC$286,DU177,'Resumen Anual'!$V$9,DF165,'Resumen Anual'!$FE$238)+SUMIFS('Resumen Anual'!$GC$344,DU177,'Resumen Anual'!$V$9,DF165,'Resumen Anual'!$FE$296)+SUMIFS('Resumen Anual'!$GC$402,DU177,'Resumen Anual'!$V$9,DF165,'Resumen Anual'!$FE$354)+SUMIFS('Resumen Anual'!$GC$460,DU177,'Resumen Anual'!$V$9,DF165,'Resumen Anual'!$FE$412)+SUMIFS('Resumen Anual'!$GC$518,DU177,'Resumen Anual'!$V$9,DF165,'Resumen Anual'!$FE$470)+SUMIFS('Resumen Anual'!$GC$576,DU177,'Resumen Anual'!$V$9,DF165,'Resumen Anual'!$FE$528)+SUMIFS('Resumen Anual'!$GC$634,DU177,'Resumen Anual'!$V$9,DF165,'Resumen Anual'!$FE$586)+SUMIFS('Resumen Anual'!$GC$692,DU177,'Resumen Anual'!$V$9,DF165,'Resumen Anual'!$FE$644)</f>
        <v>0</v>
      </c>
      <c r="EE177" s="770"/>
      <c r="EF177" s="770"/>
      <c r="EG177" s="770"/>
      <c r="EH177" s="770">
        <f>SUMIFS('Resumen Anual'!$AN$54,DU177,'Resumen Anual'!$V$9,DF165,'Resumen Anual'!$L$6)+SUMIFS('Resumen Anual'!$AN$112,DU177,'Resumen Anual'!$V$9,DF165,'Resumen Anual'!$L$64)+SUMIFS('Resumen Anual'!$AN$170,DU177,'Resumen Anual'!$V$9,DF165,'Resumen Anual'!$L$122)+SUMIFS('Resumen Anual'!$AN$228,DU177,'Resumen Anual'!$V$9,DF165,'Resumen Anual'!$L$180)+SUMIFS('Resumen Anual'!$AN$286,DU177,'Resumen Anual'!$V$9,DF165,'Resumen Anual'!$L$238)+SUMIFS('Resumen Anual'!$AN$344,DU177,'Resumen Anual'!$V$9,DF165,'Resumen Anual'!$L$296)+SUMIFS('Resumen Anual'!$AN$402,DU177,'Resumen Anual'!$V$9,DF165,'Resumen Anual'!$L$354)+SUMIFS('Resumen Anual'!$AN$460,DU177,'Resumen Anual'!$V$9,DF165,'Resumen Anual'!$L$412)+SUMIFS('Resumen Anual'!$AN$518,DU177,'Resumen Anual'!$V$9,DF165,'Resumen Anual'!$L$470)+SUMIFS('Resumen Anual'!$AN$576,DU177,'Resumen Anual'!$V$9,DF165,'Resumen Anual'!$L$528)+SUMIFS('Resumen Anual'!$AN$634,DU177,'Resumen Anual'!$V$9,DF165,'Resumen Anual'!$L$586)+SUMIFS('Resumen Anual'!$AN$692,DU177,'Resumen Anual'!$V$9,DF165,'Resumen Anual'!$L$644)+SUMIFS('Resumen Anual'!$CK$54,DU177,'Resumen Anual'!$V$9,DF165,'Resumen Anual'!$BI$6)+SUMIFS('Resumen Anual'!$CK$112,DU177,'Resumen Anual'!$V$9,DF165,'Resumen Anual'!$BI$64)+SUMIFS('Resumen Anual'!$CK$170,DU177,'Resumen Anual'!$V$9,DF165,'Resumen Anual'!$BI$122)+SUMIFS('Resumen Anual'!$CK$228,DU177,'Resumen Anual'!$V$9,DF165,'Resumen Anual'!$BI$180)+SUMIFS('Resumen Anual'!$CK$286,DU177,'Resumen Anual'!$V$9,DF165,'Resumen Anual'!$BI$238)+SUMIFS('Resumen Anual'!$CK$344,DU177,'Resumen Anual'!$V$9,DF165,'Resumen Anual'!$BI$296)+SUMIFS('Resumen Anual'!$CK$402,DU177,'Resumen Anual'!$V$9,DF165,'Resumen Anual'!$BI$354)+SUMIFS('Resumen Anual'!$CK$460,DU177,'Resumen Anual'!$V$9,DF165,'Resumen Anual'!$BI$412)+SUMIFS('Resumen Anual'!$CK$518,DU177,'Resumen Anual'!$V$9,DF165,'Resumen Anual'!$BI$470)+SUMIFS('Resumen Anual'!$CK$576,DU177,'Resumen Anual'!$V$9,DF165,'Resumen Anual'!$BI$528)+SUMIFS('Resumen Anual'!$CK$634,DU177,'Resumen Anual'!$V$9,DF165,'Resumen Anual'!$BI$586)+SUMIFS('Resumen Anual'!$CK$692,DU177,'Resumen Anual'!$V$9,DF165,'Resumen Anual'!$BI$644)+SUMIFS('Resumen Anual'!$EJ$54,DU177,'Resumen Anual'!$V$9,DF165,'Resumen Anual'!$DH$6)+SUMIFS('Resumen Anual'!$EJ$112,DU177,'Resumen Anual'!$V$9,DF165,'Resumen Anual'!$DH$64)+SUMIFS('Resumen Anual'!$EJ$170,DU177,'Resumen Anual'!$V$9,DF165,'Resumen Anual'!$DH$122)+SUMIFS('Resumen Anual'!$EJ$228,DU177,'Resumen Anual'!$V$9,DF165,'Resumen Anual'!$DH$180)+SUMIFS('Resumen Anual'!$EJ$286,DU177,'Resumen Anual'!$V$9,DF165,'Resumen Anual'!$DH$238)+SUMIFS('Resumen Anual'!$EJ$344,DU177,'Resumen Anual'!$V$9,DF165,'Resumen Anual'!$DH$296)+SUMIFS('Resumen Anual'!$EJ$402,DU177,'Resumen Anual'!$V$9,DF165,'Resumen Anual'!$DH$354)+SUMIFS('Resumen Anual'!$EJ$460,DU177,'Resumen Anual'!$V$9,DF165,'Resumen Anual'!$DH$412)+SUMIFS('Resumen Anual'!$EJ$518,DU177,'Resumen Anual'!$V$9,DF165,'Resumen Anual'!$DH$470)+SUMIFS('Resumen Anual'!$EJ$576,DU177,'Resumen Anual'!$V$9,DF165,'Resumen Anual'!$DH$528)+SUMIFS('Resumen Anual'!$EJ$634,DU177,'Resumen Anual'!$V$9,DF165,'Resumen Anual'!$DH$586)+SUMIFS('Resumen Anual'!$EJ$692,DU177,'Resumen Anual'!$V$9,DF165,'Resumen Anual'!$DH$644)+SUMIFS('Resumen Anual'!$GG$54,DU177,'Resumen Anual'!$V$9,DF165,'Resumen Anual'!$FE$6)+SUMIFS('Resumen Anual'!$GG$112,DU177,'Resumen Anual'!$V$9,DF165,'Resumen Anual'!$FE$64)+SUMIFS('Resumen Anual'!$GG$170,DU177,'Resumen Anual'!$V$9,DF165,'Resumen Anual'!$FE$122)+SUMIFS('Resumen Anual'!$GG$228,DU177,'Resumen Anual'!$V$9,DF165,'Resumen Anual'!$FE$180)+SUMIFS('Resumen Anual'!$GG$286,DU177,'Resumen Anual'!$V$9,DF165,'Resumen Anual'!$FE$238)+SUMIFS('Resumen Anual'!$GG$344,DU177,'Resumen Anual'!$V$9,DF165,'Resumen Anual'!$FE$296)+SUMIFS('Resumen Anual'!$GG$402,DU177,'Resumen Anual'!$V$9,DF165,'Resumen Anual'!$FE$354)+SUMIFS('Resumen Anual'!$GG$460,DU177,'Resumen Anual'!$V$9,DF165,'Resumen Anual'!$FE$412)+SUMIFS('Resumen Anual'!$GG$518,DU177,'Resumen Anual'!$V$9,DF165,'Resumen Anual'!$FE$470)+SUMIFS('Resumen Anual'!$GG$576,DU177,'Resumen Anual'!$V$9,DF165,'Resumen Anual'!$FE$528)+SUMIFS('Resumen Anual'!$GG$634,DU177,'Resumen Anual'!$V$9,DF165,'Resumen Anual'!$FE$586)+SUMIFS('Resumen Anual'!$GG$692,DU177,'Resumen Anual'!$V$9,DF165,'Resumen Anual'!$FE$644)</f>
        <v>0</v>
      </c>
      <c r="EI177" s="770"/>
      <c r="EJ177" s="770"/>
      <c r="EK177" s="770"/>
      <c r="EL177" s="756">
        <f>SUMIFS('Resumen Anual'!$AR$54,DU177,'Resumen Anual'!$V$9,DF165,'Resumen Anual'!$L$6)+SUMIFS('Resumen Anual'!$AR$112,DU177,'Resumen Anual'!$V$9,DF165,'Resumen Anual'!$L$64)+SUMIFS('Resumen Anual'!$AR$170,DU177,'Resumen Anual'!$V$9,DF165,'Resumen Anual'!$L$122)+SUMIFS('Resumen Anual'!$AR$228,DU177,'Resumen Anual'!$V$9,DF165,'Resumen Anual'!$L$180)+SUMIFS('Resumen Anual'!$AR$286,DU177,'Resumen Anual'!$V$9,DF165,'Resumen Anual'!$L$238)+SUMIFS('Resumen Anual'!$AR$344,DU177,'Resumen Anual'!$V$9,DF165,'Resumen Anual'!$L$296)+SUMIFS('Resumen Anual'!$AR$402,DU177,'Resumen Anual'!$V$9,DF165,'Resumen Anual'!$L$354)+SUMIFS('Resumen Anual'!$AR$460,DU177,'Resumen Anual'!$V$9,DF165,'Resumen Anual'!$L$412)+SUMIFS('Resumen Anual'!$AR$518,DU177,'Resumen Anual'!$V$9,DF165,'Resumen Anual'!$L$470)+SUMIFS('Resumen Anual'!$AR$576,DU177,'Resumen Anual'!$V$9,DF165,'Resumen Anual'!$L$528)+SUMIFS('Resumen Anual'!$AR$634,DU177,'Resumen Anual'!$V$9,DF165,'Resumen Anual'!$L$586)+SUMIFS('Resumen Anual'!$AR$692,DU177,'Resumen Anual'!$V$9,DF165,'Resumen Anual'!$L$644)+SUMIFS('Resumen Anual'!$CO$54,DU177,'Resumen Anual'!$V$9,DF165,'Resumen Anual'!$BI$6)+SUMIFS('Resumen Anual'!$CO$112,DU177,'Resumen Anual'!$V$9,DF165,'Resumen Anual'!$BI$64)+SUMIFS('Resumen Anual'!$CO$170,DU177,'Resumen Anual'!$V$9,DF165,'Resumen Anual'!$BI$122)+SUMIFS('Resumen Anual'!$CO$228,DU177,'Resumen Anual'!$V$9,DF165,'Resumen Anual'!$BI$180)+SUMIFS('Resumen Anual'!$CO$286,DU177,'Resumen Anual'!$V$9,DF165,'Resumen Anual'!$BI$238)+SUMIFS('Resumen Anual'!$CO$344,DU177,'Resumen Anual'!$V$9,DF165,'Resumen Anual'!$BI$296)+SUMIFS('Resumen Anual'!$CO$402,DU177,'Resumen Anual'!$V$9,DF165,'Resumen Anual'!$BI$354)+SUMIFS('Resumen Anual'!$CO$460,DU177,'Resumen Anual'!$V$9,DF165,'Resumen Anual'!$BI$412)+SUMIFS('Resumen Anual'!$CO$518,DU177,'Resumen Anual'!$V$9,DF165,'Resumen Anual'!$BI$470)+SUMIFS('Resumen Anual'!$CO$576,DU177,'Resumen Anual'!$V$9,DF165,'Resumen Anual'!$BI$528)+SUMIFS('Resumen Anual'!$CO$634,DU177,'Resumen Anual'!$V$9,DF165,'Resumen Anual'!$BI$586)+SUMIFS('Resumen Anual'!$CO$692,DU177,'Resumen Anual'!$V$9,DF165,'Resumen Anual'!$BI$644)+SUMIFS('Resumen Anual'!$EN$54,DU177,'Resumen Anual'!$V$9,DF165,'Resumen Anual'!$DH$6)+SUMIFS('Resumen Anual'!$EN$112,DU177,'Resumen Anual'!$V$9,DF165,'Resumen Anual'!$DH$64)+SUMIFS('Resumen Anual'!$EN$170,DU177,'Resumen Anual'!$V$9,DF165,'Resumen Anual'!$DH$122)+SUMIFS('Resumen Anual'!$EN$228,DU177,'Resumen Anual'!$V$9,DF165,'Resumen Anual'!$DH$180)+SUMIFS('Resumen Anual'!$EN$286,DU177,'Resumen Anual'!$V$9,DF165,'Resumen Anual'!$DH$238)+SUMIFS('Resumen Anual'!$EN$344,DU177,'Resumen Anual'!$V$9,DF165,'Resumen Anual'!$DH$296)+SUMIFS('Resumen Anual'!$EN$402,DU177,'Resumen Anual'!$V$9,DF165,'Resumen Anual'!$DH$354)+SUMIFS('Resumen Anual'!$EN$460,DU177,'Resumen Anual'!$V$9,DF165,'Resumen Anual'!$DH$412)+SUMIFS('Resumen Anual'!$EN$518,DU177,'Resumen Anual'!$V$9,DF165,'Resumen Anual'!$DH$470)+SUMIFS('Resumen Anual'!$EN$576,DU177,'Resumen Anual'!$V$9,DF165,'Resumen Anual'!$DH$528)+SUMIFS('Resumen Anual'!$EN$634,DU177,'Resumen Anual'!$V$9,DF165,'Resumen Anual'!$DH$586)+SUMIFS('Resumen Anual'!$EN$692,DU177,'Resumen Anual'!$V$9,DF165,'Resumen Anual'!$DH$644)+SUMIFS('Resumen Anual'!$GK$54,DU177,'Resumen Anual'!$V$9,DF165,'Resumen Anual'!$FE$6)+SUMIFS('Resumen Anual'!$GK$112,DU177,'Resumen Anual'!$V$9,DF165,'Resumen Anual'!$FE$64)+SUMIFS('Resumen Anual'!$GK$170,DU177,'Resumen Anual'!$V$9,DF165,'Resumen Anual'!$FE$122)+SUMIFS('Resumen Anual'!$GK$228,DU177,'Resumen Anual'!$V$9,DF165,'Resumen Anual'!$FE$180)+SUMIFS('Resumen Anual'!$GK$286,DU177,'Resumen Anual'!$V$9,DF165,'Resumen Anual'!$FE$238)+SUMIFS('Resumen Anual'!$GK$344,DU177,'Resumen Anual'!$V$9,DF165,'Resumen Anual'!$FE$296)+SUMIFS('Resumen Anual'!$GK$402,DU177,'Resumen Anual'!$V$9,DF165,'Resumen Anual'!$FE$354)+SUMIFS('Resumen Anual'!$GK$460,DU177,'Resumen Anual'!$V$9,DF165,'Resumen Anual'!$FE$412)+SUMIFS('Resumen Anual'!$GK$518,DU177,'Resumen Anual'!$V$9,DF165,'Resumen Anual'!$FE$470)+SUMIFS('Resumen Anual'!$GK$576,DU177,'Resumen Anual'!$V$9,DF165,'Resumen Anual'!$FE$528)+SUMIFS('Resumen Anual'!$GK$634,DU177,'Resumen Anual'!$V$9,DF165,'Resumen Anual'!$FE$586)+SUMIFS('Resumen Anual'!$GK$692,DU177,'Resumen Anual'!$V$9,DF165,'Resumen Anual'!$FE$644)</f>
        <v>0</v>
      </c>
      <c r="EM177" s="756"/>
      <c r="EN177" s="756"/>
      <c r="EO177" s="1218">
        <f>SUMIFS('Resumen Anual'!$AU$54,DU177,'Resumen Anual'!$V$9,DF165,'Resumen Anual'!$L$6)+SUMIFS('Resumen Anual'!$AU$112,DU177,'Resumen Anual'!$V$9,DF165,'Resumen Anual'!$L$64)+SUMIFS('Resumen Anual'!$AU$170,DU177,'Resumen Anual'!$V$9,DF165,'Resumen Anual'!$L$122)+SUMIFS('Resumen Anual'!$AU$228,DU177,'Resumen Anual'!$V$9,DF165,'Resumen Anual'!$L$180)+SUMIFS('Resumen Anual'!$AU$286,DU177,'Resumen Anual'!$V$9,DF165,'Resumen Anual'!$L$238)+SUMIFS('Resumen Anual'!$AU$344,DU177,'Resumen Anual'!$V$9,DF165,'Resumen Anual'!$L$296)+SUMIFS('Resumen Anual'!$AU$402,DU177,'Resumen Anual'!$V$9,DF165,'Resumen Anual'!$L$354)+SUMIFS('Resumen Anual'!$AU$460,DU177,'Resumen Anual'!$V$9,DF165,'Resumen Anual'!$L$412)+SUMIFS('Resumen Anual'!$AU$518,DU177,'Resumen Anual'!$V$9,DF165,'Resumen Anual'!$L$470)+SUMIFS('Resumen Anual'!$AU$576,DU177,'Resumen Anual'!$V$9,DF165,'Resumen Anual'!$L$528)+SUMIFS('Resumen Anual'!$AU$634,DU177,'Resumen Anual'!$V$9,DF165,'Resumen Anual'!$L$586)+SUMIFS('Resumen Anual'!$AU$692,DU177,'Resumen Anual'!$V$9,DF165,'Resumen Anual'!$L$644)+SUMIFS('Resumen Anual'!$CR$54,DU177,'Resumen Anual'!$V$9,DF165,'Resumen Anual'!$BI$6)+SUMIFS('Resumen Anual'!$CR$112,DU177,'Resumen Anual'!$V$9,DF165,'Resumen Anual'!$BI$64)+SUMIFS('Resumen Anual'!$CR$170,DU177,'Resumen Anual'!$V$9,DF165,'Resumen Anual'!$BI$122)+SUMIFS('Resumen Anual'!$CR$228,DU177,'Resumen Anual'!$V$9,DF165,'Resumen Anual'!$BI$180)+SUMIFS('Resumen Anual'!$CR$286,DU177,'Resumen Anual'!$V$9,DF165,'Resumen Anual'!$BI$238)+SUMIFS('Resumen Anual'!$CR$344,DU177,'Resumen Anual'!$V$9,DF165,'Resumen Anual'!$BI$296)+SUMIFS('Resumen Anual'!$CR$402,DU177,'Resumen Anual'!$V$9,DF165,'Resumen Anual'!$BI$354)+SUMIFS('Resumen Anual'!$CR$460,DU177,'Resumen Anual'!$V$9,DF165,'Resumen Anual'!$BI$412)+SUMIFS('Resumen Anual'!$CR$518,DU177,'Resumen Anual'!$V$9,DF165,'Resumen Anual'!$BI$470)+SUMIFS('Resumen Anual'!$CR$576,DU177,'Resumen Anual'!$V$9,DF165,'Resumen Anual'!$BI$528)+SUMIFS('Resumen Anual'!$CR$634,DU177,'Resumen Anual'!$V$9,DF165,'Resumen Anual'!$BI$586)+SUMIFS('Resumen Anual'!$CR$692,DU177,'Resumen Anual'!$V$9,DF165,'Resumen Anual'!$BI$644)+SUMIFS('Resumen Anual'!$EQ$54,DU177,'Resumen Anual'!$V$9,DF165,'Resumen Anual'!$DH$6)+SUMIFS('Resumen Anual'!$EQ$112,DU177,'Resumen Anual'!$V$9,DF165,'Resumen Anual'!$DH$64)+SUMIFS('Resumen Anual'!$EQ$170,DU177,'Resumen Anual'!$V$9,DF165,'Resumen Anual'!$DH$122)+SUMIFS('Resumen Anual'!$EQ$228,DU177,'Resumen Anual'!$V$9,DF165,'Resumen Anual'!$DH$180)+SUMIFS('Resumen Anual'!$EQ$286,DU177,'Resumen Anual'!$V$9,DF165,'Resumen Anual'!$DH$238)+SUMIFS('Resumen Anual'!$EQ$344,DU177,'Resumen Anual'!$V$9,DF165,'Resumen Anual'!$DH$296)+SUMIFS('Resumen Anual'!$EQ$402,DU177,'Resumen Anual'!$V$9,DF165,'Resumen Anual'!$DH$354)+SUMIFS('Resumen Anual'!$EQ$460,DU177,'Resumen Anual'!$V$9,DF165,'Resumen Anual'!$DH$412)+SUMIFS('Resumen Anual'!$EQ$518,DU177,'Resumen Anual'!$V$9,DF165,'Resumen Anual'!$DH$470)+SUMIFS('Resumen Anual'!$EQ$576,DU177,'Resumen Anual'!$V$9,DF165,'Resumen Anual'!$DH$528)+SUMIFS('Resumen Anual'!$EQ$634,DU177,'Resumen Anual'!$V$9,DF165,'Resumen Anual'!$DH$586)+SUMIFS('Resumen Anual'!$EQ$692,DU177,'Resumen Anual'!$V$9,DF165,'Resumen Anual'!$DH$644)+SUMIFS('Resumen Anual'!$GN$54,DU177,'Resumen Anual'!$V$9,DF165,'Resumen Anual'!$FE$6)+SUMIFS('Resumen Anual'!$GN$112,DU177,'Resumen Anual'!$V$9,DF165,'Resumen Anual'!$FE$64)+SUMIFS('Resumen Anual'!$GN$170,DU177,'Resumen Anual'!$V$9,DF165,'Resumen Anual'!$FE$122)+SUMIFS('Resumen Anual'!$GN$228,DU177,'Resumen Anual'!$V$9,DF165,'Resumen Anual'!$FE$180)+SUMIFS('Resumen Anual'!$GN$286,DU177,'Resumen Anual'!$V$9,DF165,'Resumen Anual'!$FE$238)+SUMIFS('Resumen Anual'!$GN$344,DU177,'Resumen Anual'!$V$9,DF165,'Resumen Anual'!$FE$296)+SUMIFS('Resumen Anual'!$GN$402,DU177,'Resumen Anual'!$V$9,DF165,'Resumen Anual'!$FE$354)+SUMIFS('Resumen Anual'!$GN$460,DU177,'Resumen Anual'!$V$9,DF165,'Resumen Anual'!$FE$412)+SUMIFS('Resumen Anual'!$GN$518,DU177,'Resumen Anual'!$V$9,DF165,'Resumen Anual'!$FE$470)+SUMIFS('Resumen Anual'!$GN$576,DU177,'Resumen Anual'!$V$9,DF165,'Resumen Anual'!$FE$528)+SUMIFS('Resumen Anual'!$GN$634,DU177,'Resumen Anual'!$V$9,DF165,'Resumen Anual'!$FE$586)+SUMIFS('Resumen Anual'!$GN$692,DU177,'Resumen Anual'!$V$9,DF165,'Resumen Anual'!$FE$644)</f>
        <v>0</v>
      </c>
      <c r="EP177" s="1218"/>
      <c r="EQ177" s="1219"/>
      <c r="ER177" s="1200"/>
      <c r="ES177" s="171"/>
      <c r="ET177" s="777"/>
      <c r="EU177" s="778"/>
      <c r="EV177" s="778"/>
      <c r="EW177" s="778"/>
      <c r="EX177" s="764"/>
      <c r="EY177" s="765"/>
      <c r="EZ177" s="765"/>
      <c r="FA177" s="765"/>
      <c r="FB177" s="765"/>
      <c r="FC177" s="765"/>
      <c r="FD177" s="766"/>
      <c r="FE177" s="625"/>
      <c r="FF177" s="799" t="str">
        <f>'Resumen Anual'!$O$22</f>
        <v>IFR</v>
      </c>
      <c r="FG177" s="713"/>
      <c r="FH177" s="713"/>
      <c r="FI177" s="713"/>
      <c r="FJ177" s="713"/>
      <c r="FK177" s="800">
        <f>SUMIF('Resumen Anual'!$FE$622,FC165,'Resumen Anual'!$FM$638)+SUMIF('Resumen Anual'!$DH$622,FC165,'Resumen Anual'!$DP$638)+SUMIF('Resumen Anual'!$BI$622,FC165,'Resumen Anual'!$BQ$638)+SUMIF('Resumen Anual'!$L$622,FC165,'Resumen Anual'!$T$638)+SUMIF('Resumen Anual'!$FE$566,FC165,'Resumen Anual'!$FM$582)+SUMIF('Resumen Anual'!$DH$566,FC165,'Resumen Anual'!$DP$582)+SUMIF('Resumen Anual'!$BI$566,FC165,'Resumen Anual'!$BQ$582)+SUMIF('Resumen Anual'!$L$566,FC165,'Resumen Anual'!$T$582)+SUMIF('Resumen Anual'!$FE$510,FC165,'Resumen Anual'!$FM$526)+SUMIF('Resumen Anual'!$DH$510,FC165,'Resumen Anual'!$DP$526)+SUMIF('Resumen Anual'!$BI$510,FC165,'Resumen Anual'!$BQ$526)+SUMIF('Resumen Anual'!$L$510,FC165,'Resumen Anual'!$T$526)+SUMIF('Resumen Anual'!$FE$454,FC165,'Resumen Anual'!$FM$470)+SUMIF('Resumen Anual'!$DH$454,FC165,'Resumen Anual'!$DP$470)+SUMIF('Resumen Anual'!$BI$454,FC165,'Resumen Anual'!$BQ$470)+SUMIF('Resumen Anual'!$L$454,FC165,'Resumen Anual'!$T$470)+SUMIF('Resumen Anual'!$FE$398,FC165,'Resumen Anual'!$FM$414)+SUMIF('Resumen Anual'!$DH$398,FC165,'Resumen Anual'!$DP$414)+SUMIF('Resumen Anual'!$BI$398,FC165,'Resumen Anual'!$BQ$414)+SUMIF('Resumen Anual'!$L$398,FC165,'Resumen Anual'!$T$414)+SUMIF('Resumen Anual'!$FE$342,FC165,'Resumen Anual'!$FM$358)+SUMIF('Resumen Anual'!$DH$342,FC165,'Resumen Anual'!$DP$358)+SUMIF('Resumen Anual'!$BI$342,FC165,'Resumen Anual'!$BQ$358)+SUMIF('Resumen Anual'!$L$342,FC165,'Resumen Anual'!$T$358)+SUMIF('Resumen Anual'!$FE$286,FC165,'Resumen Anual'!$FM$302)+SUMIF('Resumen Anual'!$DH$286,FC165,'Resumen Anual'!$DP$302)+SUMIF('Resumen Anual'!$BI$286,FC165,'Resumen Anual'!$BQ$302)+SUMIF('Resumen Anual'!$L$286,FC165,'Resumen Anual'!$T$302)+SUMIF('Resumen Anual'!$FE$230,FC165,'Resumen Anual'!$FM$246)+SUMIF('Resumen Anual'!$DH$230,FC165,'Resumen Anual'!$DP$246)+SUMIF('Resumen Anual'!$BI$230,FC165,'Resumen Anual'!$BQ$246)+SUMIF('Resumen Anual'!$L$230,FC165,'Resumen Anual'!$T$246)+SUMIF('Resumen Anual'!$FE$174,FC165,'Resumen Anual'!$FM$190)+SUMIF('Resumen Anual'!$DH$174,FC165,'Resumen Anual'!$DP$190)+SUMIF('Resumen Anual'!$BI$174,FC165,'Resumen Anual'!$BQ$190)+SUMIF('Resumen Anual'!$L$174,FC165,'Resumen Anual'!$T$190)+SUMIF('Resumen Anual'!$FE$118,FC165,'Resumen Anual'!$FM$134)+SUMIF('Resumen Anual'!$DH$118,FC165,'Resumen Anual'!$DP$134)+SUMIF('Resumen Anual'!$BI$118,FC165,'Resumen Anual'!$BQ$134)+SUMIF('Resumen Anual'!$L$118,FC165,'Resumen Anual'!$T$134)+SUMIF('Resumen Anual'!$FE$62,FC165,'Resumen Anual'!$FM$78)+SUMIF('Resumen Anual'!$DH$62,FC165,'Resumen Anual'!$DP$78)+SUMIF('Resumen Anual'!$BI$62,FC165,'Resumen Anual'!$BQ$78)+SUMIF('Resumen Anual'!$L$62,FC165,'Resumen Anual'!$T$78)+SUMIF('Resumen Anual'!$FE$6,FC165,'Resumen Anual'!$FM$22)+SUMIF('Resumen Anual'!$DH$6,FC165,'Resumen Anual'!$DP$22)+SUMIF('Resumen Anual'!$BI$6,FC165,'Resumen Anual'!$BQ$22)+SUMIF('Resumen Anual'!$L$6,FC165,'Resumen Anual'!$T$22)+SUMIF('Bitácoras Anteriores'!$K$6,FC165,'Bitácoras Anteriores'!$S$18)+SUMIF('Bitácoras Anteriores'!$K$59,$K$6,'Bitácoras Anteriores'!$S$71)+SUMIF('Bitácoras Anteriores'!$K$112,FC165,'Bitácoras Anteriores'!$S$124)+SUMIF('Bitácoras Anteriores'!$K$165,FC165,'Bitácoras Anteriores'!$S$177)+SUMIF('Bitácoras Anteriores'!$K$218,FC165,'Bitácoras Anteriores'!$S$230)+SUMIF('Bitácoras Anteriores'!$K$271,FC165,'Bitácoras Anteriores'!$S$283)+SUMIF('Bitácoras Anteriores'!$K$324,FC165,'Bitácoras Anteriores'!$S$336)+SUMIF('Bitácoras Anteriores'!$BH$6,FC165,'Bitácoras Anteriores'!$BP$18)+SUMIF('Bitácoras Anteriores'!$BH$59,$K$6,'Bitácoras Anteriores'!$BP$71)+SUMIF('Bitácoras Anteriores'!$BH$112,FC165,'Bitácoras Anteriores'!$BP$124)+SUMIF('Bitácoras Anteriores'!$BH$165,FC165,'Bitácoras Anteriores'!$BP$177)+SUMIF('Bitácoras Anteriores'!$BH$218,FC165,'Bitácoras Anteriores'!$BP$230)+SUMIF('Bitácoras Anteriores'!$BH$271,FC165,'Bitácoras Anteriores'!$BP$283)+SUMIF('Bitácoras Anteriores'!$BH$324,FC165,'Bitácoras Anteriores'!$BP$336)+SUMIF('Bitácoras Anteriores'!$DF$6,FC165,'Bitácoras Anteriores'!$DN$18)+SUMIF('Bitácoras Anteriores'!$DF$59,$K$6,'Bitácoras Anteriores'!$DN$71)+SUMIF('Bitácoras Anteriores'!$DF$112,FC165,'Bitácoras Anteriores'!$DN$124)+SUMIF('Bitácoras Anteriores'!$DF$165,FC165,'Bitácoras Anteriores'!$DN$177)+SUMIF('Bitácoras Anteriores'!$DF$218,FC165,'Bitácoras Anteriores'!$DN$230)+SUMIF('Bitácoras Anteriores'!$DF$271,FC165,'Bitácoras Anteriores'!$DN$283)+SUMIF('Bitácoras Anteriores'!$DF$324,FC165,'Bitácoras Anteriores'!$DN$336)+SUMIF('Bitácoras Anteriores'!$FC$6,FC165,'Bitácoras Anteriores'!$FK$18)+SUMIF('Bitácoras Anteriores'!$FC$59,$K$6,'Bitácoras Anteriores'!$FK$71)+SUMIF('Bitácoras Anteriores'!$FC$112,FC165,'Bitácoras Anteriores'!$FK$124)+SUMIF('Bitácoras Anteriores'!$FC$165,FC165,'Bitácoras Anteriores'!$FK$177)+SUMIF('Bitácoras Anteriores'!$FC$218,FC165,'Bitácoras Anteriores'!$FK$230)+SUMIF('Bitácoras Anteriores'!$FC$271,FC165,'Bitácoras Anteriores'!$FK$283)+SUMIF('Bitácoras Anteriores'!$FC$324,FC165,'Bitácoras Anteriores'!$FK$336)</f>
        <v>0</v>
      </c>
      <c r="FL177" s="800"/>
      <c r="FM177" s="800"/>
      <c r="FN177" s="800"/>
      <c r="FO177" s="800"/>
      <c r="FP177" s="800"/>
      <c r="FQ177" s="15"/>
      <c r="FR177" s="771">
        <f>IF(FR171=0," ",FR171+3)</f>
        <v>2025</v>
      </c>
      <c r="FS177" s="772"/>
      <c r="FT177" s="772"/>
      <c r="FU177" s="772"/>
      <c r="FV177" s="772"/>
      <c r="FW177" s="1214">
        <f>SUMIFS('Resumen Anual'!$AF$54,FR177,'Resumen Anual'!$V$9,FC165,'Resumen Anual'!$L$6)+SUMIFS('Resumen Anual'!$AF$112,FR177,'Resumen Anual'!$V$9,FC165,'Resumen Anual'!$L$64)+SUMIFS('Resumen Anual'!$AF$170,FR177,'Resumen Anual'!$V$9,FC165,'Resumen Anual'!$L$122)+SUMIFS('Resumen Anual'!$AF$228,FR177,'Resumen Anual'!$V$9,FC165,'Resumen Anual'!$L$180)+SUMIFS('Resumen Anual'!$AF$286,FR177,'Resumen Anual'!$V$9,FC165,'Resumen Anual'!$L$238)+SUMIFS('Resumen Anual'!$AF$344,FR177,'Resumen Anual'!$V$9,FC165,'Resumen Anual'!$L$296)+SUMIFS('Resumen Anual'!$AF$402,FR177,'Resumen Anual'!$V$9,FC165,'Resumen Anual'!$L$354)+SUMIFS('Resumen Anual'!$AF$460,FR177,'Resumen Anual'!$V$9,FC165,'Resumen Anual'!$L$412)+SUMIFS('Resumen Anual'!$AF$518,FR177,'Resumen Anual'!$V$9,FC165,'Resumen Anual'!$L$470)+SUMIFS('Resumen Anual'!$AF$576,FR177,'Resumen Anual'!$V$9,FC165,'Resumen Anual'!$L$528)+SUMIFS('Resumen Anual'!$AF$634,FR177,'Resumen Anual'!$V$9,FC165,'Resumen Anual'!$L$586)+SUMIFS('Resumen Anual'!$AF$692,FR177,'Resumen Anual'!$V$9,FC165,'Resumen Anual'!$L$644)+SUMIFS('Resumen Anual'!$CC$54,FR177,'Resumen Anual'!$V$9,FC165,'Resumen Anual'!$BI$6)+SUMIFS('Resumen Anual'!$CC$112,FR177,'Resumen Anual'!$V$9,FC165,'Resumen Anual'!$BI$64)+SUMIFS('Resumen Anual'!$CC$170,FR177,'Resumen Anual'!$V$9,FC165,'Resumen Anual'!$BI$122)+SUMIFS('Resumen Anual'!$CC$228,FR177,'Resumen Anual'!$V$9,FC165,'Resumen Anual'!$BI$180)+SUMIFS('Resumen Anual'!$CC$286,FR177,'Resumen Anual'!$V$9,FC165,'Resumen Anual'!$BI$238)+SUMIFS('Resumen Anual'!$CC$344,FR177,'Resumen Anual'!$V$9,FC165,'Resumen Anual'!$BI$296)+SUMIFS('Resumen Anual'!$CC$402,FR177,'Resumen Anual'!$V$9,FC165,'Resumen Anual'!$BI$354)+SUMIFS('Resumen Anual'!$CC$460,FR177,'Resumen Anual'!$V$9,FC165,'Resumen Anual'!$BI$412)+SUMIFS('Resumen Anual'!$CC$518,FR177,'Resumen Anual'!$V$9,FC165,'Resumen Anual'!$BI$470)+SUMIFS('Resumen Anual'!$CC$576,FR177,'Resumen Anual'!$V$9,FC165,'Resumen Anual'!$BI$528)+SUMIFS('Resumen Anual'!$CC$634,FR177,'Resumen Anual'!$V$9,FC165,'Resumen Anual'!$BI$586)+SUMIFS('Resumen Anual'!$CC$692,FR177,'Resumen Anual'!$V$9,FC165,'Resumen Anual'!$BI$644)+SUMIFS('Resumen Anual'!$EB$54,FR177,'Resumen Anual'!$V$9,FC165,'Resumen Anual'!$DH$6)+SUMIFS('Resumen Anual'!$EB$112,FR177,'Resumen Anual'!$V$9,FC165,'Resumen Anual'!$DH$64)+SUMIFS('Resumen Anual'!$EB$170,FR177,'Resumen Anual'!$V$9,FC165,'Resumen Anual'!$DH$122)+SUMIFS('Resumen Anual'!$EB$228,FR177,'Resumen Anual'!$V$9,FC165,'Resumen Anual'!$DH$180)+SUMIFS('Resumen Anual'!$EB$286,FR177,'Resumen Anual'!$V$9,FC165,'Resumen Anual'!$DH$238)+SUMIFS('Resumen Anual'!$EB$344,FR177,'Resumen Anual'!$V$9,FC165,'Resumen Anual'!$DH$296)+SUMIFS('Resumen Anual'!$EB$402,FR177,'Resumen Anual'!$V$9,FC165,'Resumen Anual'!$DH$354)+SUMIFS('Resumen Anual'!$EB$460,FR177,'Resumen Anual'!$V$9,FC165,'Resumen Anual'!$DH$412)+SUMIFS('Resumen Anual'!$EB$518,FR177,'Resumen Anual'!$V$9,FC165,'Resumen Anual'!$DH$470)+SUMIFS('Resumen Anual'!$EB$576,FR177,'Resumen Anual'!$V$9,FC165,'Resumen Anual'!$DH$528)+SUMIFS('Resumen Anual'!$EB$634,FR177,'Resumen Anual'!$V$9,FC165,'Resumen Anual'!$DH$586)+SUMIFS('Resumen Anual'!$EB$692,FR177,'Resumen Anual'!$V$9,FC165,'Resumen Anual'!$DH$644)+SUMIFS('Resumen Anual'!$FY$54,FR177,'Resumen Anual'!$V$9,FC165,'Resumen Anual'!$FE$6)+SUMIFS('Resumen Anual'!$FY$112,FR177,'Resumen Anual'!$V$9,FC165,'Resumen Anual'!$FE$64)+SUMIFS('Resumen Anual'!$FY$170,FR177,'Resumen Anual'!$V$9,FC165,'Resumen Anual'!$FE$122)+SUMIFS('Resumen Anual'!$FY$228,FR177,'Resumen Anual'!$V$9,FC165,'Resumen Anual'!$FE$180)+SUMIFS('Resumen Anual'!$FY$286,FR177,'Resumen Anual'!$V$9,FC165,'Resumen Anual'!$FE$238)+SUMIFS('Resumen Anual'!$FY$344,FR177,'Resumen Anual'!$V$9,FC165,'Resumen Anual'!$FE$296)+SUMIFS('Resumen Anual'!$FY$402,FR177,'Resumen Anual'!$V$9,FC165,'Resumen Anual'!$FE$354)+SUMIFS('Resumen Anual'!$FY$460,FR177,'Resumen Anual'!$V$9,FC165,'Resumen Anual'!$FE$412)+SUMIFS('Resumen Anual'!$FY$518,FR177,'Resumen Anual'!$V$9,FC165,'Resumen Anual'!$FE$470)+SUMIFS('Resumen Anual'!$FY$576,FR177,'Resumen Anual'!$V$9,FC165,'Resumen Anual'!$FE$528)+SUMIFS('Resumen Anual'!$FY$634,FR177,'Resumen Anual'!$V$9,FC165,'Resumen Anual'!$FE$586)+SUMIFS('Resumen Anual'!$FY$692,FR177,'Resumen Anual'!$V$9,FC165,'Resumen Anual'!$FE$644)</f>
        <v>0</v>
      </c>
      <c r="FX177" s="770"/>
      <c r="FY177" s="770"/>
      <c r="FZ177" s="770"/>
      <c r="GA177" s="770">
        <f>SUMIFS('Resumen Anual'!$AJ$54,FR177,'Resumen Anual'!$V$9,FC165,'Resumen Anual'!$L$6)+SUMIFS('Resumen Anual'!$AJ$112,FR177,'Resumen Anual'!$V$9,FC165,'Resumen Anual'!$L$64)+SUMIFS('Resumen Anual'!$AJ$170,FR177,'Resumen Anual'!$V$9,FC165,'Resumen Anual'!$L$122)+SUMIFS('Resumen Anual'!$AJ$228,FR177,'Resumen Anual'!$V$9,FC165,'Resumen Anual'!$L$180)+SUMIFS('Resumen Anual'!$AJ$286,FR177,'Resumen Anual'!$V$9,FC165,'Resumen Anual'!$L$238)+SUMIFS('Resumen Anual'!$AJ$344,FR177,'Resumen Anual'!$V$9,FC165,'Resumen Anual'!$L$296)+SUMIFS('Resumen Anual'!$AJ$402,FR177,'Resumen Anual'!$V$9,FC165,'Resumen Anual'!$L$354)+SUMIFS('Resumen Anual'!$AJ$460,FR177,'Resumen Anual'!$V$9,FC165,'Resumen Anual'!$L$412)+SUMIFS('Resumen Anual'!$AJ$518,FR177,'Resumen Anual'!$V$9,FC165,'Resumen Anual'!$L$470)+SUMIFS('Resumen Anual'!$AJ$576,FR177,'Resumen Anual'!$V$9,FC165,'Resumen Anual'!$L$528)+SUMIFS('Resumen Anual'!$AJ$634,FR177,'Resumen Anual'!$V$9,FC165,'Resumen Anual'!$L$586)+SUMIFS('Resumen Anual'!$AJ$692,FR177,'Resumen Anual'!$V$9,FC165,'Resumen Anual'!$L$644)+SUMIFS('Resumen Anual'!$CG$54,FR177,'Resumen Anual'!$V$9,FC165,'Resumen Anual'!$BI$6)+SUMIFS('Resumen Anual'!$CG$112,FR177,'Resumen Anual'!$V$9,FC165,'Resumen Anual'!$BI$64)+SUMIFS('Resumen Anual'!$CG$170,FR177,'Resumen Anual'!$V$9,FC165,'Resumen Anual'!$BI$122)+SUMIFS('Resumen Anual'!$CG$228,FR177,'Resumen Anual'!$V$9,FC165,'Resumen Anual'!$BI$180)+SUMIFS('Resumen Anual'!$CG$286,FR177,'Resumen Anual'!$V$9,FC165,'Resumen Anual'!$BI$238)+SUMIFS('Resumen Anual'!$CG$344,FR177,'Resumen Anual'!$V$9,FC165,'Resumen Anual'!$BI$296)+SUMIFS('Resumen Anual'!$CG$402,FR177,'Resumen Anual'!$V$9,FC165,'Resumen Anual'!$BI$354)+SUMIFS('Resumen Anual'!$CG$460,FR177,'Resumen Anual'!$V$9,FC165,'Resumen Anual'!$BI$412)+SUMIFS('Resumen Anual'!$CG$518,FR177,'Resumen Anual'!$V$9,FC165,'Resumen Anual'!$BI$470)+SUMIFS('Resumen Anual'!$CG$576,FR177,'Resumen Anual'!$V$9,FC165,'Resumen Anual'!$BI$528)+SUMIFS('Resumen Anual'!$CG$634,FR177,'Resumen Anual'!$V$9,FC165,'Resumen Anual'!$BI$586)+SUMIFS('Resumen Anual'!$CG$692,FR177,'Resumen Anual'!$V$9,FC165,'Resumen Anual'!$BI$644)+SUMIFS('Resumen Anual'!$EF$54,FR177,'Resumen Anual'!$V$9,FC165,'Resumen Anual'!$DH$6)+SUMIFS('Resumen Anual'!$EF$112,FR177,'Resumen Anual'!$V$9,FC165,'Resumen Anual'!$DH$64)+SUMIFS('Resumen Anual'!$EF$170,FR177,'Resumen Anual'!$V$9,FC165,'Resumen Anual'!$DH$122)+SUMIFS('Resumen Anual'!$EF$228,FR177,'Resumen Anual'!$V$9,FC165,'Resumen Anual'!$DH$180)+SUMIFS('Resumen Anual'!$EF$286,FR177,'Resumen Anual'!$V$9,FC165,'Resumen Anual'!$DH$238)+SUMIFS('Resumen Anual'!$EF$344,FR177,'Resumen Anual'!$V$9,FC165,'Resumen Anual'!$DH$296)+SUMIFS('Resumen Anual'!$EF$402,FR177,'Resumen Anual'!$V$9,FC165,'Resumen Anual'!$DH$354)+SUMIFS('Resumen Anual'!$EF$460,FR177,'Resumen Anual'!$V$9,FC165,'Resumen Anual'!$DH$412)+SUMIFS('Resumen Anual'!$EF$518,FR177,'Resumen Anual'!$V$9,FC165,'Resumen Anual'!$DH$470)+SUMIFS('Resumen Anual'!$EF$576,FR177,'Resumen Anual'!$V$9,FC165,'Resumen Anual'!$DH$528)+SUMIFS('Resumen Anual'!$EF$634,FR177,'Resumen Anual'!$V$9,FC165,'Resumen Anual'!$DH$586)+SUMIFS('Resumen Anual'!$EF$692,FR177,'Resumen Anual'!$V$9,FC165,'Resumen Anual'!$DH$644)+SUMIFS('Resumen Anual'!$GC$54,FR177,'Resumen Anual'!$V$9,FC165,'Resumen Anual'!$FE$6)+SUMIFS('Resumen Anual'!$GC$112,FR177,'Resumen Anual'!$V$9,FC165,'Resumen Anual'!$FE$64)+SUMIFS('Resumen Anual'!$GC$170,FR177,'Resumen Anual'!$V$9,FC165,'Resumen Anual'!$FE$122)+SUMIFS('Resumen Anual'!$GC$228,FR177,'Resumen Anual'!$V$9,FC165,'Resumen Anual'!$FE$180)+SUMIFS('Resumen Anual'!$GC$286,FR177,'Resumen Anual'!$V$9,FC165,'Resumen Anual'!$FE$238)+SUMIFS('Resumen Anual'!$GC$344,FR177,'Resumen Anual'!$V$9,FC165,'Resumen Anual'!$FE$296)+SUMIFS('Resumen Anual'!$GC$402,FR177,'Resumen Anual'!$V$9,FC165,'Resumen Anual'!$FE$354)+SUMIFS('Resumen Anual'!$GC$460,FR177,'Resumen Anual'!$V$9,FC165,'Resumen Anual'!$FE$412)+SUMIFS('Resumen Anual'!$GC$518,FR177,'Resumen Anual'!$V$9,FC165,'Resumen Anual'!$FE$470)+SUMIFS('Resumen Anual'!$GC$576,FR177,'Resumen Anual'!$V$9,FC165,'Resumen Anual'!$FE$528)+SUMIFS('Resumen Anual'!$GC$634,FR177,'Resumen Anual'!$V$9,FC165,'Resumen Anual'!$FE$586)+SUMIFS('Resumen Anual'!$GC$692,FR177,'Resumen Anual'!$V$9,FC165,'Resumen Anual'!$FE$644)</f>
        <v>0</v>
      </c>
      <c r="GB177" s="770"/>
      <c r="GC177" s="770"/>
      <c r="GD177" s="770"/>
      <c r="GE177" s="770">
        <f>SUMIFS('Resumen Anual'!$AN$54,FR177,'Resumen Anual'!$V$9,FC165,'Resumen Anual'!$L$6)+SUMIFS('Resumen Anual'!$AN$112,FR177,'Resumen Anual'!$V$9,FC165,'Resumen Anual'!$L$64)+SUMIFS('Resumen Anual'!$AN$170,FR177,'Resumen Anual'!$V$9,FC165,'Resumen Anual'!$L$122)+SUMIFS('Resumen Anual'!$AN$228,FR177,'Resumen Anual'!$V$9,FC165,'Resumen Anual'!$L$180)+SUMIFS('Resumen Anual'!$AN$286,FR177,'Resumen Anual'!$V$9,FC165,'Resumen Anual'!$L$238)+SUMIFS('Resumen Anual'!$AN$344,FR177,'Resumen Anual'!$V$9,FC165,'Resumen Anual'!$L$296)+SUMIFS('Resumen Anual'!$AN$402,FR177,'Resumen Anual'!$V$9,FC165,'Resumen Anual'!$L$354)+SUMIFS('Resumen Anual'!$AN$460,FR177,'Resumen Anual'!$V$9,FC165,'Resumen Anual'!$L$412)+SUMIFS('Resumen Anual'!$AN$518,FR177,'Resumen Anual'!$V$9,FC165,'Resumen Anual'!$L$470)+SUMIFS('Resumen Anual'!$AN$576,FR177,'Resumen Anual'!$V$9,FC165,'Resumen Anual'!$L$528)+SUMIFS('Resumen Anual'!$AN$634,FR177,'Resumen Anual'!$V$9,FC165,'Resumen Anual'!$L$586)+SUMIFS('Resumen Anual'!$AN$692,FR177,'Resumen Anual'!$V$9,FC165,'Resumen Anual'!$L$644)+SUMIFS('Resumen Anual'!$CK$54,FR177,'Resumen Anual'!$V$9,FC165,'Resumen Anual'!$BI$6)+SUMIFS('Resumen Anual'!$CK$112,FR177,'Resumen Anual'!$V$9,FC165,'Resumen Anual'!$BI$64)+SUMIFS('Resumen Anual'!$CK$170,FR177,'Resumen Anual'!$V$9,FC165,'Resumen Anual'!$BI$122)+SUMIFS('Resumen Anual'!$CK$228,FR177,'Resumen Anual'!$V$9,FC165,'Resumen Anual'!$BI$180)+SUMIFS('Resumen Anual'!$CK$286,FR177,'Resumen Anual'!$V$9,FC165,'Resumen Anual'!$BI$238)+SUMIFS('Resumen Anual'!$CK$344,FR177,'Resumen Anual'!$V$9,FC165,'Resumen Anual'!$BI$296)+SUMIFS('Resumen Anual'!$CK$402,FR177,'Resumen Anual'!$V$9,FC165,'Resumen Anual'!$BI$354)+SUMIFS('Resumen Anual'!$CK$460,FR177,'Resumen Anual'!$V$9,FC165,'Resumen Anual'!$BI$412)+SUMIFS('Resumen Anual'!$CK$518,FR177,'Resumen Anual'!$V$9,FC165,'Resumen Anual'!$BI$470)+SUMIFS('Resumen Anual'!$CK$576,FR177,'Resumen Anual'!$V$9,FC165,'Resumen Anual'!$BI$528)+SUMIFS('Resumen Anual'!$CK$634,FR177,'Resumen Anual'!$V$9,FC165,'Resumen Anual'!$BI$586)+SUMIFS('Resumen Anual'!$CK$692,FR177,'Resumen Anual'!$V$9,FC165,'Resumen Anual'!$BI$644)+SUMIFS('Resumen Anual'!$EJ$54,FR177,'Resumen Anual'!$V$9,FC165,'Resumen Anual'!$DH$6)+SUMIFS('Resumen Anual'!$EJ$112,FR177,'Resumen Anual'!$V$9,FC165,'Resumen Anual'!$DH$64)+SUMIFS('Resumen Anual'!$EJ$170,FR177,'Resumen Anual'!$V$9,FC165,'Resumen Anual'!$DH$122)+SUMIFS('Resumen Anual'!$EJ$228,FR177,'Resumen Anual'!$V$9,FC165,'Resumen Anual'!$DH$180)+SUMIFS('Resumen Anual'!$EJ$286,FR177,'Resumen Anual'!$V$9,FC165,'Resumen Anual'!$DH$238)+SUMIFS('Resumen Anual'!$EJ$344,FR177,'Resumen Anual'!$V$9,FC165,'Resumen Anual'!$DH$296)+SUMIFS('Resumen Anual'!$EJ$402,FR177,'Resumen Anual'!$V$9,FC165,'Resumen Anual'!$DH$354)+SUMIFS('Resumen Anual'!$EJ$460,FR177,'Resumen Anual'!$V$9,FC165,'Resumen Anual'!$DH$412)+SUMIFS('Resumen Anual'!$EJ$518,FR177,'Resumen Anual'!$V$9,FC165,'Resumen Anual'!$DH$470)+SUMIFS('Resumen Anual'!$EJ$576,FR177,'Resumen Anual'!$V$9,FC165,'Resumen Anual'!$DH$528)+SUMIFS('Resumen Anual'!$EJ$634,FR177,'Resumen Anual'!$V$9,FC165,'Resumen Anual'!$DH$586)+SUMIFS('Resumen Anual'!$EJ$692,FR177,'Resumen Anual'!$V$9,FC165,'Resumen Anual'!$DH$644)+SUMIFS('Resumen Anual'!$GG$54,FR177,'Resumen Anual'!$V$9,FC165,'Resumen Anual'!$FE$6)+SUMIFS('Resumen Anual'!$GG$112,FR177,'Resumen Anual'!$V$9,FC165,'Resumen Anual'!$FE$64)+SUMIFS('Resumen Anual'!$GG$170,FR177,'Resumen Anual'!$V$9,FC165,'Resumen Anual'!$FE$122)+SUMIFS('Resumen Anual'!$GG$228,FR177,'Resumen Anual'!$V$9,FC165,'Resumen Anual'!$FE$180)+SUMIFS('Resumen Anual'!$GG$286,FR177,'Resumen Anual'!$V$9,FC165,'Resumen Anual'!$FE$238)+SUMIFS('Resumen Anual'!$GG$344,FR177,'Resumen Anual'!$V$9,FC165,'Resumen Anual'!$FE$296)+SUMIFS('Resumen Anual'!$GG$402,FR177,'Resumen Anual'!$V$9,FC165,'Resumen Anual'!$FE$354)+SUMIFS('Resumen Anual'!$GG$460,FR177,'Resumen Anual'!$V$9,FC165,'Resumen Anual'!$FE$412)+SUMIFS('Resumen Anual'!$GG$518,FR177,'Resumen Anual'!$V$9,FC165,'Resumen Anual'!$FE$470)+SUMIFS('Resumen Anual'!$GG$576,FR177,'Resumen Anual'!$V$9,FC165,'Resumen Anual'!$FE$528)+SUMIFS('Resumen Anual'!$GG$634,FR177,'Resumen Anual'!$V$9,FC165,'Resumen Anual'!$FE$586)+SUMIFS('Resumen Anual'!$GG$692,FR177,'Resumen Anual'!$V$9,FC165,'Resumen Anual'!$FE$644)</f>
        <v>0</v>
      </c>
      <c r="GF177" s="770"/>
      <c r="GG177" s="770"/>
      <c r="GH177" s="770"/>
      <c r="GI177" s="756">
        <f>SUMIFS('Resumen Anual'!$AR$54,FR177,'Resumen Anual'!$V$9,FC165,'Resumen Anual'!$L$6)+SUMIFS('Resumen Anual'!$AR$112,FR177,'Resumen Anual'!$V$9,FC165,'Resumen Anual'!$L$64)+SUMIFS('Resumen Anual'!$AR$170,FR177,'Resumen Anual'!$V$9,FC165,'Resumen Anual'!$L$122)+SUMIFS('Resumen Anual'!$AR$228,FR177,'Resumen Anual'!$V$9,FC165,'Resumen Anual'!$L$180)+SUMIFS('Resumen Anual'!$AR$286,FR177,'Resumen Anual'!$V$9,FC165,'Resumen Anual'!$L$238)+SUMIFS('Resumen Anual'!$AR$344,FR177,'Resumen Anual'!$V$9,FC165,'Resumen Anual'!$L$296)+SUMIFS('Resumen Anual'!$AR$402,FR177,'Resumen Anual'!$V$9,FC165,'Resumen Anual'!$L$354)+SUMIFS('Resumen Anual'!$AR$460,FR177,'Resumen Anual'!$V$9,FC165,'Resumen Anual'!$L$412)+SUMIFS('Resumen Anual'!$AR$518,FR177,'Resumen Anual'!$V$9,FC165,'Resumen Anual'!$L$470)+SUMIFS('Resumen Anual'!$AR$576,FR177,'Resumen Anual'!$V$9,FC165,'Resumen Anual'!$L$528)+SUMIFS('Resumen Anual'!$AR$634,FR177,'Resumen Anual'!$V$9,FC165,'Resumen Anual'!$L$586)+SUMIFS('Resumen Anual'!$AR$692,FR177,'Resumen Anual'!$V$9,FC165,'Resumen Anual'!$L$644)+SUMIFS('Resumen Anual'!$CO$54,FR177,'Resumen Anual'!$V$9,FC165,'Resumen Anual'!$BI$6)+SUMIFS('Resumen Anual'!$CO$112,FR177,'Resumen Anual'!$V$9,FC165,'Resumen Anual'!$BI$64)+SUMIFS('Resumen Anual'!$CO$170,FR177,'Resumen Anual'!$V$9,FC165,'Resumen Anual'!$BI$122)+SUMIFS('Resumen Anual'!$CO$228,FR177,'Resumen Anual'!$V$9,FC165,'Resumen Anual'!$BI$180)+SUMIFS('Resumen Anual'!$CO$286,FR177,'Resumen Anual'!$V$9,FC165,'Resumen Anual'!$BI$238)+SUMIFS('Resumen Anual'!$CO$344,FR177,'Resumen Anual'!$V$9,FC165,'Resumen Anual'!$BI$296)+SUMIFS('Resumen Anual'!$CO$402,FR177,'Resumen Anual'!$V$9,FC165,'Resumen Anual'!$BI$354)+SUMIFS('Resumen Anual'!$CO$460,FR177,'Resumen Anual'!$V$9,FC165,'Resumen Anual'!$BI$412)+SUMIFS('Resumen Anual'!$CO$518,FR177,'Resumen Anual'!$V$9,FC165,'Resumen Anual'!$BI$470)+SUMIFS('Resumen Anual'!$CO$576,FR177,'Resumen Anual'!$V$9,FC165,'Resumen Anual'!$BI$528)+SUMIFS('Resumen Anual'!$CO$634,FR177,'Resumen Anual'!$V$9,FC165,'Resumen Anual'!$BI$586)+SUMIFS('Resumen Anual'!$CO$692,FR177,'Resumen Anual'!$V$9,FC165,'Resumen Anual'!$BI$644)+SUMIFS('Resumen Anual'!$EN$54,FR177,'Resumen Anual'!$V$9,FC165,'Resumen Anual'!$DH$6)+SUMIFS('Resumen Anual'!$EN$112,FR177,'Resumen Anual'!$V$9,FC165,'Resumen Anual'!$DH$64)+SUMIFS('Resumen Anual'!$EN$170,FR177,'Resumen Anual'!$V$9,FC165,'Resumen Anual'!$DH$122)+SUMIFS('Resumen Anual'!$EN$228,FR177,'Resumen Anual'!$V$9,FC165,'Resumen Anual'!$DH$180)+SUMIFS('Resumen Anual'!$EN$286,FR177,'Resumen Anual'!$V$9,FC165,'Resumen Anual'!$DH$238)+SUMIFS('Resumen Anual'!$EN$344,FR177,'Resumen Anual'!$V$9,FC165,'Resumen Anual'!$DH$296)+SUMIFS('Resumen Anual'!$EN$402,FR177,'Resumen Anual'!$V$9,FC165,'Resumen Anual'!$DH$354)+SUMIFS('Resumen Anual'!$EN$460,FR177,'Resumen Anual'!$V$9,FC165,'Resumen Anual'!$DH$412)+SUMIFS('Resumen Anual'!$EN$518,FR177,'Resumen Anual'!$V$9,FC165,'Resumen Anual'!$DH$470)+SUMIFS('Resumen Anual'!$EN$576,FR177,'Resumen Anual'!$V$9,FC165,'Resumen Anual'!$DH$528)+SUMIFS('Resumen Anual'!$EN$634,FR177,'Resumen Anual'!$V$9,FC165,'Resumen Anual'!$DH$586)+SUMIFS('Resumen Anual'!$EN$692,FR177,'Resumen Anual'!$V$9,FC165,'Resumen Anual'!$DH$644)+SUMIFS('Resumen Anual'!$GK$54,FR177,'Resumen Anual'!$V$9,FC165,'Resumen Anual'!$FE$6)+SUMIFS('Resumen Anual'!$GK$112,FR177,'Resumen Anual'!$V$9,FC165,'Resumen Anual'!$FE$64)+SUMIFS('Resumen Anual'!$GK$170,FR177,'Resumen Anual'!$V$9,FC165,'Resumen Anual'!$FE$122)+SUMIFS('Resumen Anual'!$GK$228,FR177,'Resumen Anual'!$V$9,FC165,'Resumen Anual'!$FE$180)+SUMIFS('Resumen Anual'!$GK$286,FR177,'Resumen Anual'!$V$9,FC165,'Resumen Anual'!$FE$238)+SUMIFS('Resumen Anual'!$GK$344,FR177,'Resumen Anual'!$V$9,FC165,'Resumen Anual'!$FE$296)+SUMIFS('Resumen Anual'!$GK$402,FR177,'Resumen Anual'!$V$9,FC165,'Resumen Anual'!$FE$354)+SUMIFS('Resumen Anual'!$GK$460,FR177,'Resumen Anual'!$V$9,FC165,'Resumen Anual'!$FE$412)+SUMIFS('Resumen Anual'!$GK$518,FR177,'Resumen Anual'!$V$9,FC165,'Resumen Anual'!$FE$470)+SUMIFS('Resumen Anual'!$GK$576,FR177,'Resumen Anual'!$V$9,FC165,'Resumen Anual'!$FE$528)+SUMIFS('Resumen Anual'!$GK$634,FR177,'Resumen Anual'!$V$9,FC165,'Resumen Anual'!$FE$586)+SUMIFS('Resumen Anual'!$GK$692,FR177,'Resumen Anual'!$V$9,FC165,'Resumen Anual'!$FE$644)</f>
        <v>0</v>
      </c>
      <c r="GJ177" s="756"/>
      <c r="GK177" s="756"/>
      <c r="GL177" s="756">
        <f>SUMIFS('Resumen Anual'!$AU$54,FR177,'Resumen Anual'!$V$9,FC165,'Resumen Anual'!$L$6)+SUMIFS('Resumen Anual'!$AU$112,FR177,'Resumen Anual'!$V$9,FC165,'Resumen Anual'!$L$64)+SUMIFS('Resumen Anual'!$AU$170,FR177,'Resumen Anual'!$V$9,FC165,'Resumen Anual'!$L$122)+SUMIFS('Resumen Anual'!$AU$228,FR177,'Resumen Anual'!$V$9,FC165,'Resumen Anual'!$L$180)+SUMIFS('Resumen Anual'!$AU$286,FR177,'Resumen Anual'!$V$9,FC165,'Resumen Anual'!$L$238)+SUMIFS('Resumen Anual'!$AU$344,FR177,'Resumen Anual'!$V$9,FC165,'Resumen Anual'!$L$296)+SUMIFS('Resumen Anual'!$AU$402,FR177,'Resumen Anual'!$V$9,FC165,'Resumen Anual'!$L$354)+SUMIFS('Resumen Anual'!$AU$460,FR177,'Resumen Anual'!$V$9,FC165,'Resumen Anual'!$L$412)+SUMIFS('Resumen Anual'!$AU$518,FR177,'Resumen Anual'!$V$9,FC165,'Resumen Anual'!$L$470)+SUMIFS('Resumen Anual'!$AU$576,FR177,'Resumen Anual'!$V$9,FC165,'Resumen Anual'!$L$528)+SUMIFS('Resumen Anual'!$AU$634,FR177,'Resumen Anual'!$V$9,FC165,'Resumen Anual'!$L$586)+SUMIFS('Resumen Anual'!$AU$692,FR177,'Resumen Anual'!$V$9,FC165,'Resumen Anual'!$L$644)+SUMIFS('Resumen Anual'!$CR$54,FR177,'Resumen Anual'!$V$9,FC165,'Resumen Anual'!$BI$6)+SUMIFS('Resumen Anual'!$CR$112,FR177,'Resumen Anual'!$V$9,FC165,'Resumen Anual'!$BI$64)+SUMIFS('Resumen Anual'!$CR$170,FR177,'Resumen Anual'!$V$9,FC165,'Resumen Anual'!$BI$122)+SUMIFS('Resumen Anual'!$CR$228,FR177,'Resumen Anual'!$V$9,FC165,'Resumen Anual'!$BI$180)+SUMIFS('Resumen Anual'!$CR$286,FR177,'Resumen Anual'!$V$9,FC165,'Resumen Anual'!$BI$238)+SUMIFS('Resumen Anual'!$CR$344,FR177,'Resumen Anual'!$V$9,FC165,'Resumen Anual'!$BI$296)+SUMIFS('Resumen Anual'!$CR$402,FR177,'Resumen Anual'!$V$9,FC165,'Resumen Anual'!$BI$354)+SUMIFS('Resumen Anual'!$CR$460,FR177,'Resumen Anual'!$V$9,FC165,'Resumen Anual'!$BI$412)+SUMIFS('Resumen Anual'!$CR$518,FR177,'Resumen Anual'!$V$9,FC165,'Resumen Anual'!$BI$470)+SUMIFS('Resumen Anual'!$CR$576,FR177,'Resumen Anual'!$V$9,FC165,'Resumen Anual'!$BI$528)+SUMIFS('Resumen Anual'!$CR$634,FR177,'Resumen Anual'!$V$9,FC165,'Resumen Anual'!$BI$586)+SUMIFS('Resumen Anual'!$CR$692,FR177,'Resumen Anual'!$V$9,FC165,'Resumen Anual'!$BI$644)+SUMIFS('Resumen Anual'!$EQ$54,FR177,'Resumen Anual'!$V$9,FC165,'Resumen Anual'!$DH$6)+SUMIFS('Resumen Anual'!$EQ$112,FR177,'Resumen Anual'!$V$9,FC165,'Resumen Anual'!$DH$64)+SUMIFS('Resumen Anual'!$EQ$170,FR177,'Resumen Anual'!$V$9,FC165,'Resumen Anual'!$DH$122)+SUMIFS('Resumen Anual'!$EQ$228,FR177,'Resumen Anual'!$V$9,FC165,'Resumen Anual'!$DH$180)+SUMIFS('Resumen Anual'!$EQ$286,FR177,'Resumen Anual'!$V$9,FC165,'Resumen Anual'!$DH$238)+SUMIFS('Resumen Anual'!$EQ$344,FR177,'Resumen Anual'!$V$9,FC165,'Resumen Anual'!$DH$296)+SUMIFS('Resumen Anual'!$EQ$402,FR177,'Resumen Anual'!$V$9,FC165,'Resumen Anual'!$DH$354)+SUMIFS('Resumen Anual'!$EQ$460,FR177,'Resumen Anual'!$V$9,FC165,'Resumen Anual'!$DH$412)+SUMIFS('Resumen Anual'!$EQ$518,FR177,'Resumen Anual'!$V$9,FC165,'Resumen Anual'!$DH$470)+SUMIFS('Resumen Anual'!$EQ$576,FR177,'Resumen Anual'!$V$9,FC165,'Resumen Anual'!$DH$528)+SUMIFS('Resumen Anual'!$EQ$634,FR177,'Resumen Anual'!$V$9,FC165,'Resumen Anual'!$DH$586)+SUMIFS('Resumen Anual'!$EQ$692,FR177,'Resumen Anual'!$V$9,FC165,'Resumen Anual'!$DH$644)+SUMIFS('Resumen Anual'!$GN$54,FR177,'Resumen Anual'!$V$9,FC165,'Resumen Anual'!$FE$6)+SUMIFS('Resumen Anual'!$GN$112,FR177,'Resumen Anual'!$V$9,FC165,'Resumen Anual'!$FE$64)+SUMIFS('Resumen Anual'!$GN$170,FR177,'Resumen Anual'!$V$9,FC165,'Resumen Anual'!$FE$122)+SUMIFS('Resumen Anual'!$GN$228,FR177,'Resumen Anual'!$V$9,FC165,'Resumen Anual'!$FE$180)+SUMIFS('Resumen Anual'!$GN$286,FR177,'Resumen Anual'!$V$9,FC165,'Resumen Anual'!$FE$238)+SUMIFS('Resumen Anual'!$GN$344,FR177,'Resumen Anual'!$V$9,FC165,'Resumen Anual'!$FE$296)+SUMIFS('Resumen Anual'!$GN$402,FR177,'Resumen Anual'!$V$9,FC165,'Resumen Anual'!$FE$354)+SUMIFS('Resumen Anual'!$GN$460,FR177,'Resumen Anual'!$V$9,FC165,'Resumen Anual'!$FE$412)+SUMIFS('Resumen Anual'!$GN$518,FR177,'Resumen Anual'!$V$9,FC165,'Resumen Anual'!$FE$470)+SUMIFS('Resumen Anual'!$GN$576,FR177,'Resumen Anual'!$V$9,FC165,'Resumen Anual'!$FE$528)+SUMIFS('Resumen Anual'!$GN$634,FR177,'Resumen Anual'!$V$9,FC165,'Resumen Anual'!$FE$586)+SUMIFS('Resumen Anual'!$GN$692,FR177,'Resumen Anual'!$V$9,FC165,'Resumen Anual'!$FE$644)</f>
        <v>0</v>
      </c>
      <c r="GM177" s="756"/>
      <c r="GN177" s="756"/>
      <c r="GO177" s="1200"/>
    </row>
    <row r="178" spans="1:197" ht="4.5" customHeight="1" x14ac:dyDescent="0.25">
      <c r="A178" s="171"/>
      <c r="B178" s="657"/>
      <c r="C178" s="657"/>
      <c r="D178" s="657"/>
      <c r="E178" s="657"/>
      <c r="F178" s="625"/>
      <c r="G178" s="625"/>
      <c r="H178" s="625"/>
      <c r="I178" s="625"/>
      <c r="J178" s="625"/>
      <c r="K178" s="625"/>
      <c r="L178" s="625"/>
      <c r="M178" s="625"/>
      <c r="N178" s="625"/>
      <c r="O178" s="625"/>
      <c r="P178" s="625"/>
      <c r="Q178" s="625"/>
      <c r="R178" s="625"/>
      <c r="S178" s="625"/>
      <c r="T178" s="625"/>
      <c r="U178" s="625"/>
      <c r="V178" s="625"/>
      <c r="W178" s="625"/>
      <c r="X178" s="625"/>
      <c r="Y178" s="15"/>
      <c r="Z178" s="773"/>
      <c r="AA178" s="774"/>
      <c r="AB178" s="774"/>
      <c r="AC178" s="774"/>
      <c r="AD178" s="774"/>
      <c r="AE178" s="770"/>
      <c r="AF178" s="770"/>
      <c r="AG178" s="770"/>
      <c r="AH178" s="770"/>
      <c r="AI178" s="770"/>
      <c r="AJ178" s="770"/>
      <c r="AK178" s="770"/>
      <c r="AL178" s="770"/>
      <c r="AM178" s="770"/>
      <c r="AN178" s="770"/>
      <c r="AO178" s="770"/>
      <c r="AP178" s="770"/>
      <c r="AQ178" s="756"/>
      <c r="AR178" s="756"/>
      <c r="AS178" s="756"/>
      <c r="AT178" s="756"/>
      <c r="AU178" s="756"/>
      <c r="AV178" s="1215"/>
      <c r="AW178" s="1200"/>
      <c r="AX178" s="171"/>
      <c r="AY178" s="657"/>
      <c r="AZ178" s="657"/>
      <c r="BA178" s="657"/>
      <c r="BB178" s="657"/>
      <c r="BC178" s="625"/>
      <c r="BD178" s="625"/>
      <c r="BE178" s="625"/>
      <c r="BF178" s="625"/>
      <c r="BG178" s="625"/>
      <c r="BH178" s="625"/>
      <c r="BI178" s="625"/>
      <c r="BJ178" s="625"/>
      <c r="BK178" s="625"/>
      <c r="BL178" s="625"/>
      <c r="BM178" s="625"/>
      <c r="BN178" s="625"/>
      <c r="BO178" s="625"/>
      <c r="BP178" s="625"/>
      <c r="BQ178" s="625"/>
      <c r="BR178" s="625"/>
      <c r="BS178" s="625"/>
      <c r="BT178" s="625"/>
      <c r="BU178" s="625"/>
      <c r="BV178" s="15"/>
      <c r="BW178" s="773"/>
      <c r="BX178" s="774"/>
      <c r="BY178" s="774"/>
      <c r="BZ178" s="774"/>
      <c r="CA178" s="774"/>
      <c r="CB178" s="770"/>
      <c r="CC178" s="770"/>
      <c r="CD178" s="770"/>
      <c r="CE178" s="770"/>
      <c r="CF178" s="770"/>
      <c r="CG178" s="770"/>
      <c r="CH178" s="770"/>
      <c r="CI178" s="770"/>
      <c r="CJ178" s="770"/>
      <c r="CK178" s="770"/>
      <c r="CL178" s="770"/>
      <c r="CM178" s="770"/>
      <c r="CN178" s="756"/>
      <c r="CO178" s="756"/>
      <c r="CP178" s="756"/>
      <c r="CQ178" s="756"/>
      <c r="CR178" s="756"/>
      <c r="CS178" s="756"/>
      <c r="CT178" s="1200"/>
      <c r="CU178" s="1199"/>
      <c r="CV178" s="171"/>
      <c r="CW178" s="657"/>
      <c r="CX178" s="657"/>
      <c r="CY178" s="657"/>
      <c r="CZ178" s="657"/>
      <c r="DA178" s="625"/>
      <c r="DB178" s="625"/>
      <c r="DC178" s="625"/>
      <c r="DD178" s="625"/>
      <c r="DE178" s="625"/>
      <c r="DF178" s="625"/>
      <c r="DG178" s="625"/>
      <c r="DH178" s="625"/>
      <c r="DI178" s="625"/>
      <c r="DJ178" s="625"/>
      <c r="DK178" s="625"/>
      <c r="DL178" s="625"/>
      <c r="DM178" s="625"/>
      <c r="DN178" s="625"/>
      <c r="DO178" s="625"/>
      <c r="DP178" s="625"/>
      <c r="DQ178" s="625"/>
      <c r="DR178" s="625"/>
      <c r="DS178" s="625"/>
      <c r="DT178" s="15"/>
      <c r="DU178" s="773"/>
      <c r="DV178" s="774"/>
      <c r="DW178" s="774"/>
      <c r="DX178" s="774"/>
      <c r="DY178" s="774"/>
      <c r="DZ178" s="770"/>
      <c r="EA178" s="770"/>
      <c r="EB178" s="770"/>
      <c r="EC178" s="770"/>
      <c r="ED178" s="770"/>
      <c r="EE178" s="770"/>
      <c r="EF178" s="770"/>
      <c r="EG178" s="770"/>
      <c r="EH178" s="770"/>
      <c r="EI178" s="770"/>
      <c r="EJ178" s="770"/>
      <c r="EK178" s="770"/>
      <c r="EL178" s="756"/>
      <c r="EM178" s="756"/>
      <c r="EN178" s="756"/>
      <c r="EO178" s="756"/>
      <c r="EP178" s="756"/>
      <c r="EQ178" s="1215"/>
      <c r="ER178" s="1200"/>
      <c r="ES178" s="171"/>
      <c r="ET178" s="657"/>
      <c r="EU178" s="657"/>
      <c r="EV178" s="657"/>
      <c r="EW178" s="657"/>
      <c r="EX178" s="625"/>
      <c r="EY178" s="625"/>
      <c r="EZ178" s="625"/>
      <c r="FA178" s="625"/>
      <c r="FB178" s="625"/>
      <c r="FC178" s="625"/>
      <c r="FD178" s="625"/>
      <c r="FE178" s="625"/>
      <c r="FF178" s="625"/>
      <c r="FG178" s="625"/>
      <c r="FH178" s="625"/>
      <c r="FI178" s="625"/>
      <c r="FJ178" s="625"/>
      <c r="FK178" s="625"/>
      <c r="FL178" s="625"/>
      <c r="FM178" s="625"/>
      <c r="FN178" s="625"/>
      <c r="FO178" s="625"/>
      <c r="FP178" s="625"/>
      <c r="FQ178" s="15"/>
      <c r="FR178" s="773"/>
      <c r="FS178" s="774"/>
      <c r="FT178" s="774"/>
      <c r="FU178" s="774"/>
      <c r="FV178" s="774"/>
      <c r="FW178" s="770"/>
      <c r="FX178" s="770"/>
      <c r="FY178" s="770"/>
      <c r="FZ178" s="770"/>
      <c r="GA178" s="770"/>
      <c r="GB178" s="770"/>
      <c r="GC178" s="770"/>
      <c r="GD178" s="770"/>
      <c r="GE178" s="770"/>
      <c r="GF178" s="770"/>
      <c r="GG178" s="770"/>
      <c r="GH178" s="770"/>
      <c r="GI178" s="756"/>
      <c r="GJ178" s="756"/>
      <c r="GK178" s="756"/>
      <c r="GL178" s="756"/>
      <c r="GM178" s="756"/>
      <c r="GN178" s="756"/>
      <c r="GO178" s="1200"/>
    </row>
    <row r="179" spans="1:197" ht="11.25" customHeight="1" x14ac:dyDescent="0.25">
      <c r="A179" s="171"/>
      <c r="B179" s="775" t="str">
        <f>'Resumen Anual'!$C$24</f>
        <v>INSTR.</v>
      </c>
      <c r="C179" s="776"/>
      <c r="D179" s="776"/>
      <c r="E179" s="776"/>
      <c r="F179" s="761">
        <f>SUMIF('Resumen Anual'!$FE$622,K165,'Resumen Anual'!$FA$640)+SUMIF('Resumen Anual'!$DH$622,K165,'Resumen Anual'!$DD$640)+SUMIF('Resumen Anual'!$BI$622,K165,'Resumen Anual'!$BE$640)+SUMIF('Resumen Anual'!$L$622,K165,'Resumen Anual'!$H$640)+SUMIF('Resumen Anual'!$FE$566,K165,'Resumen Anual'!$FA$584)+SUMIF('Resumen Anual'!$DH$566,K165,'Resumen Anual'!$DD$584)+SUMIF('Resumen Anual'!$BI$566,K165,'Resumen Anual'!$BE$584)+SUMIF('Resumen Anual'!$L$566,K165,'Resumen Anual'!$H$584)+SUMIF('Resumen Anual'!$FE$510,K165,'Resumen Anual'!$FA$528)+SUMIF('Resumen Anual'!$DH$510,K165,'Resumen Anual'!$DD$528)+SUMIF('Resumen Anual'!$BI$510,K165,'Resumen Anual'!$BE$528)+SUMIF('Resumen Anual'!$L$510,K165,'Resumen Anual'!$H$528)+SUMIF('Resumen Anual'!$FE$454,K165,'Resumen Anual'!$FA$472)+SUMIF('Resumen Anual'!$DH$454,K165,'Resumen Anual'!$DD$472)+SUMIF('Resumen Anual'!$BI$454,K165,'Resumen Anual'!$BE$472)+SUMIF('Resumen Anual'!$L$454,K165,'Resumen Anual'!$H$472)+SUMIF('Resumen Anual'!$FE$398,K165,'Resumen Anual'!$FA$416)+SUMIF('Resumen Anual'!$DH$398,K165,'Resumen Anual'!$DD$416)+SUMIF('Resumen Anual'!$BI$398,K165,'Resumen Anual'!$BE$416)+SUMIF('Resumen Anual'!$L$398,K165,'Resumen Anual'!$H$416)+SUMIF('Resumen Anual'!$FE$342,K165,'Resumen Anual'!$FA$360)+SUMIF('Resumen Anual'!$DH$342,K165,'Resumen Anual'!$DD$360)+SUMIF('Resumen Anual'!$BI$342,K165,'Resumen Anual'!$BE$360)+SUMIF('Resumen Anual'!$L$342,K165,'Resumen Anual'!$H$360)+SUMIF('Resumen Anual'!$FE$286,K165,'Resumen Anual'!$FA$304)+SUMIF('Resumen Anual'!$DH$286,K165,'Resumen Anual'!$DD$304)+SUMIF('Resumen Anual'!$BI$286,K165,'Resumen Anual'!$BE$304)+SUMIF('Resumen Anual'!$L$286,K165,'Resumen Anual'!$H$304)+SUMIF('Resumen Anual'!$FE$230,K165,'Resumen Anual'!$FA$248)+SUMIF('Resumen Anual'!$DH$230,K165,'Resumen Anual'!$DD$248)+SUMIF('Resumen Anual'!$BI$230,K165,'Resumen Anual'!$BE$248)+SUMIF('Resumen Anual'!$L$230,K165,'Resumen Anual'!$H$248)+SUMIF('Resumen Anual'!$FE$174,K165,'Resumen Anual'!$FA$192)+SUMIF('Resumen Anual'!$DH$174,K165,'Resumen Anual'!$DD$192)+SUMIF('Resumen Anual'!$BI$174,K165,'Resumen Anual'!$BE$192)+SUMIF('Resumen Anual'!$L$174,K165,'Resumen Anual'!$H$192)+SUMIF('Resumen Anual'!$FE$118,K165,'Resumen Anual'!$FA$136)+SUMIF('Resumen Anual'!$DH$118,K165,'Resumen Anual'!$DD$136)+SUMIF('Resumen Anual'!$BI$118,K165,'Resumen Anual'!$BE$136)+SUMIF('Resumen Anual'!$L$118,K165,'Resumen Anual'!$H$136)+SUMIF('Resumen Anual'!$FE$62,K165,'Resumen Anual'!$FA$80)+SUMIF('Resumen Anual'!$DH$62,K165,'Resumen Anual'!$DD$80)+SUMIF('Resumen Anual'!$BI$62,K165,'Resumen Anual'!$BE$80)+SUMIF('Resumen Anual'!$L$62,K165,'Resumen Anual'!$H$80)+SUMIF('Resumen Anual'!$FE$6,K165,'Resumen Anual'!$FA$24)+SUMIF('Resumen Anual'!$DH$6,K165,'Resumen Anual'!$DD$24)+SUMIF('Resumen Anual'!$BI$6,K165,'Resumen Anual'!$BE$24)+SUMIF('Resumen Anual'!$L$6,K165,'Resumen Anual'!$H$24)+SUMIF('Bitácoras Anteriores'!$K$6,K165,'Bitácoras Anteriores'!$F$20)+SUMIF('Bitácoras Anteriores'!$K$59,$K$6,'Bitácoras Anteriores'!$F$73)+SUMIF('Bitácoras Anteriores'!$K$112,K165,'Bitácoras Anteriores'!$F$126)+SUMIF('Bitácoras Anteriores'!$K$165,K165,'Bitácoras Anteriores'!$F$179)+SUMIF('Bitácoras Anteriores'!$K$218,K165,'Bitácoras Anteriores'!$F$232)+SUMIF('Bitácoras Anteriores'!$K$271,K165,'Bitácoras Anteriores'!$F$285)+SUMIF('Bitácoras Anteriores'!$K$324,K165,'Bitácoras Anteriores'!$F$338)+SUMIF('Bitácoras Anteriores'!$BH$6,K165,'Bitácoras Anteriores'!$BD$20)+SUMIF('Bitácoras Anteriores'!$BH$59,$K$6,'Bitácoras Anteriores'!$BD$73)+SUMIF('Bitácoras Anteriores'!$BH$112,K165,'Bitácoras Anteriores'!$BD$126)+SUMIF('Bitácoras Anteriores'!$BH$165,K165,'Bitácoras Anteriores'!$BD$179)+SUMIF('Bitácoras Anteriores'!$BH$218,K165,'Bitácoras Anteriores'!$BD$232)+SUMIF('Bitácoras Anteriores'!$BH$271,K165,'Bitácoras Anteriores'!$BD$285)+SUMIF('Bitácoras Anteriores'!$BH$324,K165,'Bitácoras Anteriores'!$BD$338)+SUMIF('Bitácoras Anteriores'!$DF$6,K165,'Bitácoras Anteriores'!$DB$20)+SUMIF('Bitácoras Anteriores'!$DF$59,$K$6,'Bitácoras Anteriores'!$DB$73)+SUMIF('Bitácoras Anteriores'!$DF$112,K165,'Bitácoras Anteriores'!$DB$126)+SUMIF('Bitácoras Anteriores'!$DF$165,K165,'Bitácoras Anteriores'!$DB$179)+SUMIF('Bitácoras Anteriores'!$DF$218,K165,'Bitácoras Anteriores'!$DB$232)+SUMIF('Bitácoras Anteriores'!$DF$271,K165,'Bitácoras Anteriores'!$DB$285)+SUMIF('Bitácoras Anteriores'!$DF$324,K165,'Bitácoras Anteriores'!$DB$338)+SUMIF('Bitácoras Anteriores'!$FC$6,K165,'Bitácoras Anteriores'!$EY$20)+SUMIF('Bitácoras Anteriores'!$FC$59,$K$6,'Bitácoras Anteriores'!$EY$73)+SUMIF('Bitácoras Anteriores'!$FC$112,K165,'Bitácoras Anteriores'!$EY$126)+SUMIF('Bitácoras Anteriores'!$FC$165,K165,'Bitácoras Anteriores'!$EY$179)+SUMIF('Bitácoras Anteriores'!$FC$218,K165,'Bitácoras Anteriores'!$EY$232)+SUMIF('Bitácoras Anteriores'!$FC$271,K165,'Bitácoras Anteriores'!$EY$285)+SUMIF('Bitácoras Anteriores'!$FC$324,K165,'Bitácoras Anteriores'!$EY$338)</f>
        <v>0</v>
      </c>
      <c r="G179" s="762"/>
      <c r="H179" s="762"/>
      <c r="I179" s="762"/>
      <c r="J179" s="762"/>
      <c r="K179" s="762"/>
      <c r="L179" s="763"/>
      <c r="M179" s="632"/>
      <c r="N179" s="793" t="str">
        <f>'Resumen Anual'!$O$24</f>
        <v>ATERRIZAJES</v>
      </c>
      <c r="O179" s="794"/>
      <c r="P179" s="794"/>
      <c r="Q179" s="794"/>
      <c r="R179" s="794"/>
      <c r="S179" s="794"/>
      <c r="T179" s="794"/>
      <c r="U179" s="794"/>
      <c r="V179" s="794"/>
      <c r="W179" s="794"/>
      <c r="X179" s="795"/>
      <c r="Y179" s="15"/>
      <c r="Z179" s="771">
        <f>IF(Z171=0," ",Z171+4)</f>
        <v>2026</v>
      </c>
      <c r="AA179" s="772"/>
      <c r="AB179" s="772"/>
      <c r="AC179" s="772"/>
      <c r="AD179" s="772"/>
      <c r="AE179" s="1214">
        <f>SUMIFS('Resumen Anual'!$AF$54,Z179,'Resumen Anual'!$V$9,K165,'Resumen Anual'!$L$6)+SUMIFS('Resumen Anual'!$AF$112,Z179,'Resumen Anual'!$V$9,K165,'Resumen Anual'!$L$64)+SUMIFS('Resumen Anual'!$AF$170,Z179,'Resumen Anual'!$V$9,K165,'Resumen Anual'!$L$122)+SUMIFS('Resumen Anual'!$AF$228,Z179,'Resumen Anual'!$V$9,K165,'Resumen Anual'!$L$180)+SUMIFS('Resumen Anual'!$AF$286,Z179,'Resumen Anual'!$V$9,K165,'Resumen Anual'!$L$238)+SUMIFS('Resumen Anual'!$AF$344,Z179,'Resumen Anual'!$V$9,K165,'Resumen Anual'!$L$296)+SUMIFS('Resumen Anual'!$AF$402,Z179,'Resumen Anual'!$V$9,K165,'Resumen Anual'!$L$354)+SUMIFS('Resumen Anual'!$AF$460,Z179,'Resumen Anual'!$V$9,K165,'Resumen Anual'!$L$412)+SUMIFS('Resumen Anual'!$AF$518,Z179,'Resumen Anual'!$V$9,K165,'Resumen Anual'!$L$470)+SUMIFS('Resumen Anual'!$AF$576,Z179,'Resumen Anual'!$V$9,K165,'Resumen Anual'!$L$528)+SUMIFS('Resumen Anual'!$AF$634,Z179,'Resumen Anual'!$V$9,K165,'Resumen Anual'!$L$586)+SUMIFS('Resumen Anual'!$AF$692,Z179,'Resumen Anual'!$V$9,K165,'Resumen Anual'!$L$644)+SUMIFS('Resumen Anual'!$CC$54,Z179,'Resumen Anual'!$V$9,K165,'Resumen Anual'!$BI$6)+SUMIFS('Resumen Anual'!$CC$112,Z179,'Resumen Anual'!$V$9,K165,'Resumen Anual'!$BI$64)+SUMIFS('Resumen Anual'!$CC$170,Z179,'Resumen Anual'!$V$9,K165,'Resumen Anual'!$BI$122)+SUMIFS('Resumen Anual'!$CC$228,Z179,'Resumen Anual'!$V$9,K165,'Resumen Anual'!$BI$180)+SUMIFS('Resumen Anual'!$CC$286,Z179,'Resumen Anual'!$V$9,K165,'Resumen Anual'!$BI$238)+SUMIFS('Resumen Anual'!$CC$344,Z179,'Resumen Anual'!$V$9,K165,'Resumen Anual'!$BI$296)+SUMIFS('Resumen Anual'!$CC$402,Z179,'Resumen Anual'!$V$9,K165,'Resumen Anual'!$BI$354)+SUMIFS('Resumen Anual'!$CC$460,Z179,'Resumen Anual'!$V$9,K165,'Resumen Anual'!$BI$412)+SUMIFS('Resumen Anual'!$CC$518,Z179,'Resumen Anual'!$V$9,K165,'Resumen Anual'!$BI$470)+SUMIFS('Resumen Anual'!$CC$576,Z179,'Resumen Anual'!$V$9,K165,'Resumen Anual'!$BI$528)+SUMIFS('Resumen Anual'!$CC$634,Z179,'Resumen Anual'!$V$9,K165,'Resumen Anual'!$BI$586)+SUMIFS('Resumen Anual'!$CC$692,Z179,'Resumen Anual'!$V$9,K165,'Resumen Anual'!$BI$644)+SUMIFS('Resumen Anual'!$EB$54,Z179,'Resumen Anual'!$V$9,K165,'Resumen Anual'!$DH$6)+SUMIFS('Resumen Anual'!$EB$112,Z179,'Resumen Anual'!$V$9,K165,'Resumen Anual'!$DH$64)+SUMIFS('Resumen Anual'!$EB$170,Z179,'Resumen Anual'!$V$9,K165,'Resumen Anual'!$DH$122)+SUMIFS('Resumen Anual'!$EB$228,Z179,'Resumen Anual'!$V$9,K165,'Resumen Anual'!$DH$180)+SUMIFS('Resumen Anual'!$EB$286,Z179,'Resumen Anual'!$V$9,K165,'Resumen Anual'!$DH$238)+SUMIFS('Resumen Anual'!$EB$344,Z179,'Resumen Anual'!$V$9,K165,'Resumen Anual'!$DH$296)+SUMIFS('Resumen Anual'!$EB$402,Z179,'Resumen Anual'!$V$9,K165,'Resumen Anual'!$DH$354)+SUMIFS('Resumen Anual'!$EB$460,Z179,'Resumen Anual'!$V$9,K165,'Resumen Anual'!$DH$412)+SUMIFS('Resumen Anual'!$EB$518,Z179,'Resumen Anual'!$V$9,K165,'Resumen Anual'!$DH$470)+SUMIFS('Resumen Anual'!$EB$576,Z179,'Resumen Anual'!$V$9,K165,'Resumen Anual'!$DH$528)+SUMIFS('Resumen Anual'!$EB$634,Z179,'Resumen Anual'!$V$9,K165,'Resumen Anual'!$DH$586)+SUMIFS('Resumen Anual'!$EB$692,Z179,'Resumen Anual'!$V$9,K165,'Resumen Anual'!$DH$644)+SUMIFS('Resumen Anual'!$FY$54,Z179,'Resumen Anual'!$V$9,K165,'Resumen Anual'!$FE$6)+SUMIFS('Resumen Anual'!$FY$112,Z179,'Resumen Anual'!$V$9,K165,'Resumen Anual'!$FE$64)+SUMIFS('Resumen Anual'!$FY$170,Z179,'Resumen Anual'!$V$9,K165,'Resumen Anual'!$FE$122)+SUMIFS('Resumen Anual'!$FY$228,Z179,'Resumen Anual'!$V$9,K165,'Resumen Anual'!$FE$180)+SUMIFS('Resumen Anual'!$FY$286,Z179,'Resumen Anual'!$V$9,K165,'Resumen Anual'!$FE$238)+SUMIFS('Resumen Anual'!$FY$344,Z179,'Resumen Anual'!$V$9,K165,'Resumen Anual'!$FE$296)+SUMIFS('Resumen Anual'!$FY$402,Z179,'Resumen Anual'!$V$9,K165,'Resumen Anual'!$FE$354)+SUMIFS('Resumen Anual'!$FY$460,Z179,'Resumen Anual'!$V$9,K165,'Resumen Anual'!$FE$412)+SUMIFS('Resumen Anual'!$FY$518,Z179,'Resumen Anual'!$V$9,K165,'Resumen Anual'!$FE$470)+SUMIFS('Resumen Anual'!$FY$576,Z179,'Resumen Anual'!$V$9,K165,'Resumen Anual'!$FE$528)+SUMIFS('Resumen Anual'!$FY$634,Z179,'Resumen Anual'!$V$9,K165,'Resumen Anual'!$FE$586)+SUMIFS('Resumen Anual'!$FY$692,Z179,'Resumen Anual'!$V$9,K165,'Resumen Anual'!$FE$644)</f>
        <v>0</v>
      </c>
      <c r="AF179" s="770"/>
      <c r="AG179" s="770"/>
      <c r="AH179" s="770"/>
      <c r="AI179" s="770">
        <f>SUMIFS('Resumen Anual'!$AJ$54,Z179,'Resumen Anual'!$V$9,K165,'Resumen Anual'!$L$6)+SUMIFS('Resumen Anual'!$AJ$112,Z179,'Resumen Anual'!$V$9,K165,'Resumen Anual'!$L$64)+SUMIFS('Resumen Anual'!$AJ$170,Z179,'Resumen Anual'!$V$9,K165,'Resumen Anual'!$L$122)+SUMIFS('Resumen Anual'!$AJ$228,Z179,'Resumen Anual'!$V$9,K165,'Resumen Anual'!$L$180)+SUMIFS('Resumen Anual'!$AJ$286,Z179,'Resumen Anual'!$V$9,K165,'Resumen Anual'!$L$238)+SUMIFS('Resumen Anual'!$AJ$344,Z179,'Resumen Anual'!$V$9,K165,'Resumen Anual'!$L$296)+SUMIFS('Resumen Anual'!$AJ$402,Z179,'Resumen Anual'!$V$9,K165,'Resumen Anual'!$L$354)+SUMIFS('Resumen Anual'!$AJ$460,Z179,'Resumen Anual'!$V$9,K165,'Resumen Anual'!$L$412)+SUMIFS('Resumen Anual'!$AJ$518,Z179,'Resumen Anual'!$V$9,K165,'Resumen Anual'!$L$470)+SUMIFS('Resumen Anual'!$AJ$576,Z179,'Resumen Anual'!$V$9,K165,'Resumen Anual'!$L$528)+SUMIFS('Resumen Anual'!$AJ$634,Z179,'Resumen Anual'!$V$9,K165,'Resumen Anual'!$L$586)+SUMIFS('Resumen Anual'!$AJ$692,Z179,'Resumen Anual'!$V$9,K165,'Resumen Anual'!$L$644)+SUMIFS('Resumen Anual'!$CG$54,Z179,'Resumen Anual'!$V$9,K165,'Resumen Anual'!$BI$6)+SUMIFS('Resumen Anual'!$CG$112,Z179,'Resumen Anual'!$V$9,K165,'Resumen Anual'!$BI$64)+SUMIFS('Resumen Anual'!$CG$170,Z179,'Resumen Anual'!$V$9,K165,'Resumen Anual'!$BI$122)+SUMIFS('Resumen Anual'!$CG$228,Z179,'Resumen Anual'!$V$9,K165,'Resumen Anual'!$BI$180)+SUMIFS('Resumen Anual'!$CG$286,Z179,'Resumen Anual'!$V$9,K165,'Resumen Anual'!$BI$238)+SUMIFS('Resumen Anual'!$CG$344,Z179,'Resumen Anual'!$V$9,K165,'Resumen Anual'!$BI$296)+SUMIFS('Resumen Anual'!$CG$402,Z179,'Resumen Anual'!$V$9,K165,'Resumen Anual'!$BI$354)+SUMIFS('Resumen Anual'!$CG$460,Z179,'Resumen Anual'!$V$9,K165,'Resumen Anual'!$BI$412)+SUMIFS('Resumen Anual'!$CG$518,Z179,'Resumen Anual'!$V$9,K165,'Resumen Anual'!$BI$470)+SUMIFS('Resumen Anual'!$CG$576,Z179,'Resumen Anual'!$V$9,K165,'Resumen Anual'!$BI$528)+SUMIFS('Resumen Anual'!$CG$634,Z179,'Resumen Anual'!$V$9,K165,'Resumen Anual'!$BI$586)+SUMIFS('Resumen Anual'!$CG$692,Z179,'Resumen Anual'!$V$9,K165,'Resumen Anual'!$BI$644)+SUMIFS('Resumen Anual'!$EF$54,Z179,'Resumen Anual'!$V$9,K165,'Resumen Anual'!$DH$6)+SUMIFS('Resumen Anual'!$EF$112,Z179,'Resumen Anual'!$V$9,K165,'Resumen Anual'!$DH$64)+SUMIFS('Resumen Anual'!$EF$170,Z179,'Resumen Anual'!$V$9,K165,'Resumen Anual'!$DH$122)+SUMIFS('Resumen Anual'!$EF$228,Z179,'Resumen Anual'!$V$9,K165,'Resumen Anual'!$DH$180)+SUMIFS('Resumen Anual'!$EF$286,Z179,'Resumen Anual'!$V$9,K165,'Resumen Anual'!$DH$238)+SUMIFS('Resumen Anual'!$EF$344,Z179,'Resumen Anual'!$V$9,K165,'Resumen Anual'!$DH$296)+SUMIFS('Resumen Anual'!$EF$402,Z179,'Resumen Anual'!$V$9,K165,'Resumen Anual'!$DH$354)+SUMIFS('Resumen Anual'!$EF$460,Z179,'Resumen Anual'!$V$9,K165,'Resumen Anual'!$DH$412)+SUMIFS('Resumen Anual'!$EF$518,Z179,'Resumen Anual'!$V$9,K165,'Resumen Anual'!$DH$470)+SUMIFS('Resumen Anual'!$EF$576,Z179,'Resumen Anual'!$V$9,K165,'Resumen Anual'!$DH$528)+SUMIFS('Resumen Anual'!$EF$634,Z179,'Resumen Anual'!$V$9,K165,'Resumen Anual'!$DH$586)+SUMIFS('Resumen Anual'!$EF$692,Z179,'Resumen Anual'!$V$9,K165,'Resumen Anual'!$DH$644)+SUMIFS('Resumen Anual'!$GC$54,Z179,'Resumen Anual'!$V$9,K165,'Resumen Anual'!$FE$6)+SUMIFS('Resumen Anual'!$GC$112,Z179,'Resumen Anual'!$V$9,K165,'Resumen Anual'!$FE$64)+SUMIFS('Resumen Anual'!$GC$170,Z179,'Resumen Anual'!$V$9,K165,'Resumen Anual'!$FE$122)+SUMIFS('Resumen Anual'!$GC$228,Z179,'Resumen Anual'!$V$9,K165,'Resumen Anual'!$FE$180)+SUMIFS('Resumen Anual'!$GC$286,Z179,'Resumen Anual'!$V$9,K165,'Resumen Anual'!$FE$238)+SUMIFS('Resumen Anual'!$GC$344,Z179,'Resumen Anual'!$V$9,K165,'Resumen Anual'!$FE$296)+SUMIFS('Resumen Anual'!$GC$402,Z179,'Resumen Anual'!$V$9,K165,'Resumen Anual'!$FE$354)+SUMIFS('Resumen Anual'!$GC$460,Z179,'Resumen Anual'!$V$9,K165,'Resumen Anual'!$FE$412)+SUMIFS('Resumen Anual'!$GC$518,Z179,'Resumen Anual'!$V$9,K165,'Resumen Anual'!$FE$470)+SUMIFS('Resumen Anual'!$GC$576,Z179,'Resumen Anual'!$V$9,K165,'Resumen Anual'!$FE$528)+SUMIFS('Resumen Anual'!$GC$634,Z179,'Resumen Anual'!$V$9,K165,'Resumen Anual'!$FE$586)+SUMIFS('Resumen Anual'!$GC$692,Z179,'Resumen Anual'!$V$9,K165,'Resumen Anual'!$FE$644)</f>
        <v>0</v>
      </c>
      <c r="AJ179" s="770"/>
      <c r="AK179" s="770"/>
      <c r="AL179" s="770"/>
      <c r="AM179" s="770">
        <f>SUMIFS('Resumen Anual'!$AN$54,Z179,'Resumen Anual'!$V$9,K165,'Resumen Anual'!$L$6)+SUMIFS('Resumen Anual'!$AN$112,Z179,'Resumen Anual'!$V$9,K165,'Resumen Anual'!$L$64)+SUMIFS('Resumen Anual'!$AN$170,Z179,'Resumen Anual'!$V$9,K165,'Resumen Anual'!$L$122)+SUMIFS('Resumen Anual'!$AN$228,Z179,'Resumen Anual'!$V$9,K165,'Resumen Anual'!$L$180)+SUMIFS('Resumen Anual'!$AN$286,Z179,'Resumen Anual'!$V$9,K165,'Resumen Anual'!$L$238)+SUMIFS('Resumen Anual'!$AN$344,Z179,'Resumen Anual'!$V$9,K165,'Resumen Anual'!$L$296)+SUMIFS('Resumen Anual'!$AN$402,Z179,'Resumen Anual'!$V$9,K165,'Resumen Anual'!$L$354)+SUMIFS('Resumen Anual'!$AN$460,Z179,'Resumen Anual'!$V$9,K165,'Resumen Anual'!$L$412)+SUMIFS('Resumen Anual'!$AN$518,Z179,'Resumen Anual'!$V$9,K165,'Resumen Anual'!$L$470)+SUMIFS('Resumen Anual'!$AN$576,Z179,'Resumen Anual'!$V$9,K165,'Resumen Anual'!$L$528)+SUMIFS('Resumen Anual'!$AN$634,Z179,'Resumen Anual'!$V$9,K165,'Resumen Anual'!$L$586)+SUMIFS('Resumen Anual'!$AN$692,Z179,'Resumen Anual'!$V$9,K165,'Resumen Anual'!$L$644)+SUMIFS('Resumen Anual'!$CK$54,Z179,'Resumen Anual'!$V$9,K165,'Resumen Anual'!$BI$6)+SUMIFS('Resumen Anual'!$CK$112,Z179,'Resumen Anual'!$V$9,K165,'Resumen Anual'!$BI$64)+SUMIFS('Resumen Anual'!$CK$170,Z179,'Resumen Anual'!$V$9,K165,'Resumen Anual'!$BI$122)+SUMIFS('Resumen Anual'!$CK$228,Z179,'Resumen Anual'!$V$9,K165,'Resumen Anual'!$BI$180)+SUMIFS('Resumen Anual'!$CK$286,Z179,'Resumen Anual'!$V$9,K165,'Resumen Anual'!$BI$238)+SUMIFS('Resumen Anual'!$CK$344,Z179,'Resumen Anual'!$V$9,K165,'Resumen Anual'!$BI$296)+SUMIFS('Resumen Anual'!$CK$402,Z179,'Resumen Anual'!$V$9,K165,'Resumen Anual'!$BI$354)+SUMIFS('Resumen Anual'!$CK$460,Z179,'Resumen Anual'!$V$9,K165,'Resumen Anual'!$BI$412)+SUMIFS('Resumen Anual'!$CK$518,Z179,'Resumen Anual'!$V$9,K165,'Resumen Anual'!$BI$470)+SUMIFS('Resumen Anual'!$CK$576,Z179,'Resumen Anual'!$V$9,K165,'Resumen Anual'!$BI$528)+SUMIFS('Resumen Anual'!$CK$634,Z179,'Resumen Anual'!$V$9,K165,'Resumen Anual'!$BI$586)+SUMIFS('Resumen Anual'!$CK$692,Z179,'Resumen Anual'!$V$9,K165,'Resumen Anual'!$BI$644)+SUMIFS('Resumen Anual'!$EJ$54,Z179,'Resumen Anual'!$V$9,K165,'Resumen Anual'!$DH$6)+SUMIFS('Resumen Anual'!$EJ$112,Z179,'Resumen Anual'!$V$9,K165,'Resumen Anual'!$DH$64)+SUMIFS('Resumen Anual'!$EJ$170,Z179,'Resumen Anual'!$V$9,K165,'Resumen Anual'!$DH$122)+SUMIFS('Resumen Anual'!$EJ$228,Z179,'Resumen Anual'!$V$9,K165,'Resumen Anual'!$DH$180)+SUMIFS('Resumen Anual'!$EJ$286,Z179,'Resumen Anual'!$V$9,K165,'Resumen Anual'!$DH$238)+SUMIFS('Resumen Anual'!$EJ$344,Z179,'Resumen Anual'!$V$9,K165,'Resumen Anual'!$DH$296)+SUMIFS('Resumen Anual'!$EJ$402,Z179,'Resumen Anual'!$V$9,K165,'Resumen Anual'!$DH$354)+SUMIFS('Resumen Anual'!$EJ$460,Z179,'Resumen Anual'!$V$9,K165,'Resumen Anual'!$DH$412)+SUMIFS('Resumen Anual'!$EJ$518,Z179,'Resumen Anual'!$V$9,K165,'Resumen Anual'!$DH$470)+SUMIFS('Resumen Anual'!$EJ$576,Z179,'Resumen Anual'!$V$9,K165,'Resumen Anual'!$DH$528)+SUMIFS('Resumen Anual'!$EJ$634,Z179,'Resumen Anual'!$V$9,K165,'Resumen Anual'!$DH$586)+SUMIFS('Resumen Anual'!$EJ$692,Z179,'Resumen Anual'!$V$9,K165,'Resumen Anual'!$DH$644)+SUMIFS('Resumen Anual'!$GG$54,Z179,'Resumen Anual'!$V$9,K165,'Resumen Anual'!$FE$6)+SUMIFS('Resumen Anual'!$GG$112,Z179,'Resumen Anual'!$V$9,K165,'Resumen Anual'!$FE$64)+SUMIFS('Resumen Anual'!$GG$170,Z179,'Resumen Anual'!$V$9,K165,'Resumen Anual'!$FE$122)+SUMIFS('Resumen Anual'!$GG$228,Z179,'Resumen Anual'!$V$9,K165,'Resumen Anual'!$FE$180)+SUMIFS('Resumen Anual'!$GG$286,Z179,'Resumen Anual'!$V$9,K165,'Resumen Anual'!$FE$238)+SUMIFS('Resumen Anual'!$GG$344,Z179,'Resumen Anual'!$V$9,K165,'Resumen Anual'!$FE$296)+SUMIFS('Resumen Anual'!$GG$402,Z179,'Resumen Anual'!$V$9,K165,'Resumen Anual'!$FE$354)+SUMIFS('Resumen Anual'!$GG$460,Z179,'Resumen Anual'!$V$9,K165,'Resumen Anual'!$FE$412)+SUMIFS('Resumen Anual'!$GG$518,Z179,'Resumen Anual'!$V$9,K165,'Resumen Anual'!$FE$470)+SUMIFS('Resumen Anual'!$GG$576,Z179,'Resumen Anual'!$V$9,K165,'Resumen Anual'!$FE$528)+SUMIFS('Resumen Anual'!$GG$634,Z179,'Resumen Anual'!$V$9,K165,'Resumen Anual'!$FE$586)+SUMIFS('Resumen Anual'!$GG$692,Z179,'Resumen Anual'!$V$9,K165,'Resumen Anual'!$FE$644)</f>
        <v>0</v>
      </c>
      <c r="AN179" s="770"/>
      <c r="AO179" s="770"/>
      <c r="AP179" s="770"/>
      <c r="AQ179" s="756">
        <f>SUMIFS('Resumen Anual'!$AR$54,Z179,'Resumen Anual'!$V$9,K165,'Resumen Anual'!$L$6)+SUMIFS('Resumen Anual'!$AR$112,Z179,'Resumen Anual'!$V$9,K165,'Resumen Anual'!$L$64)+SUMIFS('Resumen Anual'!$AR$170,Z179,'Resumen Anual'!$V$9,K165,'Resumen Anual'!$L$122)+SUMIFS('Resumen Anual'!$AR$228,Z179,'Resumen Anual'!$V$9,K165,'Resumen Anual'!$L$180)+SUMIFS('Resumen Anual'!$AR$286,Z179,'Resumen Anual'!$V$9,K165,'Resumen Anual'!$L$238)+SUMIFS('Resumen Anual'!$AR$344,Z179,'Resumen Anual'!$V$9,K165,'Resumen Anual'!$L$296)+SUMIFS('Resumen Anual'!$AR$402,Z179,'Resumen Anual'!$V$9,K165,'Resumen Anual'!$L$354)+SUMIFS('Resumen Anual'!$AR$460,Z179,'Resumen Anual'!$V$9,K165,'Resumen Anual'!$L$412)+SUMIFS('Resumen Anual'!$AR$518,Z179,'Resumen Anual'!$V$9,K165,'Resumen Anual'!$L$470)+SUMIFS('Resumen Anual'!$AR$576,Z179,'Resumen Anual'!$V$9,K165,'Resumen Anual'!$L$528)+SUMIFS('Resumen Anual'!$AR$634,Z179,'Resumen Anual'!$V$9,K165,'Resumen Anual'!$L$586)+SUMIFS('Resumen Anual'!$AR$692,Z179,'Resumen Anual'!$V$9,K165,'Resumen Anual'!$L$644)+SUMIFS('Resumen Anual'!$CO$54,Z179,'Resumen Anual'!$V$9,K165,'Resumen Anual'!$BI$6)+SUMIFS('Resumen Anual'!$CO$112,Z179,'Resumen Anual'!$V$9,K165,'Resumen Anual'!$BI$64)+SUMIFS('Resumen Anual'!$CO$170,Z179,'Resumen Anual'!$V$9,K165,'Resumen Anual'!$BI$122)+SUMIFS('Resumen Anual'!$CO$228,Z179,'Resumen Anual'!$V$9,K165,'Resumen Anual'!$BI$180)+SUMIFS('Resumen Anual'!$CO$286,Z179,'Resumen Anual'!$V$9,K165,'Resumen Anual'!$BI$238)+SUMIFS('Resumen Anual'!$CO$344,Z179,'Resumen Anual'!$V$9,K165,'Resumen Anual'!$BI$296)+SUMIFS('Resumen Anual'!$CO$402,Z179,'Resumen Anual'!$V$9,K165,'Resumen Anual'!$BI$354)+SUMIFS('Resumen Anual'!$CO$460,Z179,'Resumen Anual'!$V$9,K165,'Resumen Anual'!$BI$412)+SUMIFS('Resumen Anual'!$CO$518,Z179,'Resumen Anual'!$V$9,K165,'Resumen Anual'!$BI$470)+SUMIFS('Resumen Anual'!$CO$576,Z179,'Resumen Anual'!$V$9,K165,'Resumen Anual'!$BI$528)+SUMIFS('Resumen Anual'!$CO$634,Z179,'Resumen Anual'!$V$9,K165,'Resumen Anual'!$BI$586)+SUMIFS('Resumen Anual'!$CO$692,Z179,'Resumen Anual'!$V$9,K165,'Resumen Anual'!$BI$644)+SUMIFS('Resumen Anual'!$EN$54,Z179,'Resumen Anual'!$V$9,K165,'Resumen Anual'!$DH$6)+SUMIFS('Resumen Anual'!$EN$112,Z179,'Resumen Anual'!$V$9,K165,'Resumen Anual'!$DH$64)+SUMIFS('Resumen Anual'!$EN$170,Z179,'Resumen Anual'!$V$9,K165,'Resumen Anual'!$DH$122)+SUMIFS('Resumen Anual'!$EN$228,Z179,'Resumen Anual'!$V$9,K165,'Resumen Anual'!$DH$180)+SUMIFS('Resumen Anual'!$EN$286,Z179,'Resumen Anual'!$V$9,K165,'Resumen Anual'!$DH$238)+SUMIFS('Resumen Anual'!$EN$344,Z179,'Resumen Anual'!$V$9,K165,'Resumen Anual'!$DH$296)+SUMIFS('Resumen Anual'!$EN$402,Z179,'Resumen Anual'!$V$9,K165,'Resumen Anual'!$DH$354)+SUMIFS('Resumen Anual'!$EN$460,Z179,'Resumen Anual'!$V$9,K165,'Resumen Anual'!$DH$412)+SUMIFS('Resumen Anual'!$EN$518,Z179,'Resumen Anual'!$V$9,K165,'Resumen Anual'!$DH$470)+SUMIFS('Resumen Anual'!$EN$576,Z179,'Resumen Anual'!$V$9,K165,'Resumen Anual'!$DH$528)+SUMIFS('Resumen Anual'!$EN$634,Z179,'Resumen Anual'!$V$9,K165,'Resumen Anual'!$DH$586)+SUMIFS('Resumen Anual'!$EN$692,Z179,'Resumen Anual'!$V$9,K165,'Resumen Anual'!$DH$644)+SUMIFS('Resumen Anual'!$GK$54,Z179,'Resumen Anual'!$V$9,K165,'Resumen Anual'!$FE$6)+SUMIFS('Resumen Anual'!$GK$112,Z179,'Resumen Anual'!$V$9,K165,'Resumen Anual'!$FE$64)+SUMIFS('Resumen Anual'!$GK$170,Z179,'Resumen Anual'!$V$9,K165,'Resumen Anual'!$FE$122)+SUMIFS('Resumen Anual'!$GK$228,Z179,'Resumen Anual'!$V$9,K165,'Resumen Anual'!$FE$180)+SUMIFS('Resumen Anual'!$GK$286,Z179,'Resumen Anual'!$V$9,K165,'Resumen Anual'!$FE$238)+SUMIFS('Resumen Anual'!$GK$344,Z179,'Resumen Anual'!$V$9,K165,'Resumen Anual'!$FE$296)+SUMIFS('Resumen Anual'!$GK$402,Z179,'Resumen Anual'!$V$9,K165,'Resumen Anual'!$FE$354)+SUMIFS('Resumen Anual'!$GK$460,Z179,'Resumen Anual'!$V$9,K165,'Resumen Anual'!$FE$412)+SUMIFS('Resumen Anual'!$GK$518,Z179,'Resumen Anual'!$V$9,K165,'Resumen Anual'!$FE$470)+SUMIFS('Resumen Anual'!$GK$576,Z179,'Resumen Anual'!$V$9,K165,'Resumen Anual'!$FE$528)+SUMIFS('Resumen Anual'!$GK$634,Z179,'Resumen Anual'!$V$9,K165,'Resumen Anual'!$FE$586)+SUMIFS('Resumen Anual'!$GK$692,Z179,'Resumen Anual'!$V$9,K165,'Resumen Anual'!$FE$644)</f>
        <v>0</v>
      </c>
      <c r="AR179" s="756"/>
      <c r="AS179" s="756"/>
      <c r="AT179" s="756">
        <f>SUMIFS('Resumen Anual'!$AU$54,Z179,'Resumen Anual'!$V$9,K165,'Resumen Anual'!$L$6)+SUMIFS('Resumen Anual'!$AU$112,Z179,'Resumen Anual'!$V$9,K165,'Resumen Anual'!$L$64)+SUMIFS('Resumen Anual'!$AU$170,Z179,'Resumen Anual'!$V$9,K165,'Resumen Anual'!$L$122)+SUMIFS('Resumen Anual'!$AU$228,Z179,'Resumen Anual'!$V$9,K165,'Resumen Anual'!$L$180)+SUMIFS('Resumen Anual'!$AU$286,Z179,'Resumen Anual'!$V$9,K165,'Resumen Anual'!$L$238)+SUMIFS('Resumen Anual'!$AU$344,Z179,'Resumen Anual'!$V$9,K165,'Resumen Anual'!$L$296)+SUMIFS('Resumen Anual'!$AU$402,Z179,'Resumen Anual'!$V$9,K165,'Resumen Anual'!$L$354)+SUMIFS('Resumen Anual'!$AU$460,Z179,'Resumen Anual'!$V$9,K165,'Resumen Anual'!$L$412)+SUMIFS('Resumen Anual'!$AU$518,Z179,'Resumen Anual'!$V$9,K165,'Resumen Anual'!$L$470)+SUMIFS('Resumen Anual'!$AU$576,Z179,'Resumen Anual'!$V$9,K165,'Resumen Anual'!$L$528)+SUMIFS('Resumen Anual'!$AU$634,Z179,'Resumen Anual'!$V$9,K165,'Resumen Anual'!$L$586)+SUMIFS('Resumen Anual'!$AU$692,Z179,'Resumen Anual'!$V$9,K165,'Resumen Anual'!$L$644)+SUMIFS('Resumen Anual'!$CR$54,Z179,'Resumen Anual'!$V$9,K165,'Resumen Anual'!$BI$6)+SUMIFS('Resumen Anual'!$CR$112,Z179,'Resumen Anual'!$V$9,K165,'Resumen Anual'!$BI$64)+SUMIFS('Resumen Anual'!$CR$170,Z179,'Resumen Anual'!$V$9,K165,'Resumen Anual'!$BI$122)+SUMIFS('Resumen Anual'!$CR$228,Z179,'Resumen Anual'!$V$9,K165,'Resumen Anual'!$BI$180)+SUMIFS('Resumen Anual'!$CR$286,Z179,'Resumen Anual'!$V$9,K165,'Resumen Anual'!$BI$238)+SUMIFS('Resumen Anual'!$CR$344,Z179,'Resumen Anual'!$V$9,K165,'Resumen Anual'!$BI$296)+SUMIFS('Resumen Anual'!$CR$402,Z179,'Resumen Anual'!$V$9,K165,'Resumen Anual'!$BI$354)+SUMIFS('Resumen Anual'!$CR$460,Z179,'Resumen Anual'!$V$9,K165,'Resumen Anual'!$BI$412)+SUMIFS('Resumen Anual'!$CR$518,Z179,'Resumen Anual'!$V$9,K165,'Resumen Anual'!$BI$470)+SUMIFS('Resumen Anual'!$CR$576,Z179,'Resumen Anual'!$V$9,K165,'Resumen Anual'!$BI$528)+SUMIFS('Resumen Anual'!$CR$634,Z179,'Resumen Anual'!$V$9,K165,'Resumen Anual'!$BI$586)+SUMIFS('Resumen Anual'!$CR$692,Z179,'Resumen Anual'!$V$9,K165,'Resumen Anual'!$BI$644)+SUMIFS('Resumen Anual'!$EQ$54,Z179,'Resumen Anual'!$V$9,K165,'Resumen Anual'!$DH$6)+SUMIFS('Resumen Anual'!$EQ$112,Z179,'Resumen Anual'!$V$9,K165,'Resumen Anual'!$DH$64)+SUMIFS('Resumen Anual'!$EQ$170,Z179,'Resumen Anual'!$V$9,K165,'Resumen Anual'!$DH$122)+SUMIFS('Resumen Anual'!$EQ$228,Z179,'Resumen Anual'!$V$9,K165,'Resumen Anual'!$DH$180)+SUMIFS('Resumen Anual'!$EQ$286,Z179,'Resumen Anual'!$V$9,K165,'Resumen Anual'!$DH$238)+SUMIFS('Resumen Anual'!$EQ$344,Z179,'Resumen Anual'!$V$9,K165,'Resumen Anual'!$DH$296)+SUMIFS('Resumen Anual'!$EQ$402,Z179,'Resumen Anual'!$V$9,K165,'Resumen Anual'!$DH$354)+SUMIFS('Resumen Anual'!$EQ$460,Z179,'Resumen Anual'!$V$9,K165,'Resumen Anual'!$DH$412)+SUMIFS('Resumen Anual'!$EQ$518,Z179,'Resumen Anual'!$V$9,K165,'Resumen Anual'!$DH$470)+SUMIFS('Resumen Anual'!$EQ$576,Z179,'Resumen Anual'!$V$9,K165,'Resumen Anual'!$DH$528)+SUMIFS('Resumen Anual'!$EQ$634,Z179,'Resumen Anual'!$V$9,K165,'Resumen Anual'!$DH$586)+SUMIFS('Resumen Anual'!$EQ$692,Z179,'Resumen Anual'!$V$9,K165,'Resumen Anual'!$DH$644)+SUMIFS('Resumen Anual'!$GN$54,Z179,'Resumen Anual'!$V$9,K165,'Resumen Anual'!$FE$6)+SUMIFS('Resumen Anual'!$GN$112,Z179,'Resumen Anual'!$V$9,K165,'Resumen Anual'!$FE$64)+SUMIFS('Resumen Anual'!$GN$170,Z179,'Resumen Anual'!$V$9,K165,'Resumen Anual'!$FE$122)+SUMIFS('Resumen Anual'!$GN$228,Z179,'Resumen Anual'!$V$9,K165,'Resumen Anual'!$FE$180)+SUMIFS('Resumen Anual'!$GN$286,Z179,'Resumen Anual'!$V$9,K165,'Resumen Anual'!$FE$238)+SUMIFS('Resumen Anual'!$GN$344,Z179,'Resumen Anual'!$V$9,K165,'Resumen Anual'!$FE$296)+SUMIFS('Resumen Anual'!$GN$402,Z179,'Resumen Anual'!$V$9,K165,'Resumen Anual'!$FE$354)+SUMIFS('Resumen Anual'!$GN$460,Z179,'Resumen Anual'!$V$9,K165,'Resumen Anual'!$FE$412)+SUMIFS('Resumen Anual'!$GN$518,Z179,'Resumen Anual'!$V$9,K165,'Resumen Anual'!$FE$470)+SUMIFS('Resumen Anual'!$GN$576,Z179,'Resumen Anual'!$V$9,K165,'Resumen Anual'!$FE$528)+SUMIFS('Resumen Anual'!$GN$634,Z179,'Resumen Anual'!$V$9,K165,'Resumen Anual'!$FE$586)+SUMIFS('Resumen Anual'!$GN$692,Z179,'Resumen Anual'!$V$9,K165,'Resumen Anual'!$FE$644)</f>
        <v>0</v>
      </c>
      <c r="AU179" s="756"/>
      <c r="AV179" s="1215"/>
      <c r="AW179" s="1200"/>
      <c r="AX179" s="171"/>
      <c r="AY179" s="775" t="str">
        <f>'Resumen Anual'!$C$24</f>
        <v>INSTR.</v>
      </c>
      <c r="AZ179" s="776"/>
      <c r="BA179" s="776"/>
      <c r="BB179" s="776"/>
      <c r="BC179" s="761">
        <f>SUMIF('Resumen Anual'!$FE$622,BH165,'Resumen Anual'!$FA$640)+SUMIF('Resumen Anual'!$DH$622,BH165,'Resumen Anual'!$DD$640)+SUMIF('Resumen Anual'!$BI$622,BH165,'Resumen Anual'!$BE$640)+SUMIF('Resumen Anual'!$L$622,BH165,'Resumen Anual'!$H$640)+SUMIF('Resumen Anual'!$FE$566,BH165,'Resumen Anual'!$FA$584)+SUMIF('Resumen Anual'!$DH$566,BH165,'Resumen Anual'!$DD$584)+SUMIF('Resumen Anual'!$BI$566,BH165,'Resumen Anual'!$BE$584)+SUMIF('Resumen Anual'!$L$566,BH165,'Resumen Anual'!$H$584)+SUMIF('Resumen Anual'!$FE$510,BH165,'Resumen Anual'!$FA$528)+SUMIF('Resumen Anual'!$DH$510,BH165,'Resumen Anual'!$DD$528)+SUMIF('Resumen Anual'!$BI$510,BH165,'Resumen Anual'!$BE$528)+SUMIF('Resumen Anual'!$L$510,BH165,'Resumen Anual'!$H$528)+SUMIF('Resumen Anual'!$FE$454,BH165,'Resumen Anual'!$FA$472)+SUMIF('Resumen Anual'!$DH$454,BH165,'Resumen Anual'!$DD$472)+SUMIF('Resumen Anual'!$BI$454,BH165,'Resumen Anual'!$BE$472)+SUMIF('Resumen Anual'!$L$454,BH165,'Resumen Anual'!$H$472)+SUMIF('Resumen Anual'!$FE$398,BH165,'Resumen Anual'!$FA$416)+SUMIF('Resumen Anual'!$DH$398,BH165,'Resumen Anual'!$DD$416)+SUMIF('Resumen Anual'!$BI$398,BH165,'Resumen Anual'!$BE$416)+SUMIF('Resumen Anual'!$L$398,BH165,'Resumen Anual'!$H$416)+SUMIF('Resumen Anual'!$FE$342,BH165,'Resumen Anual'!$FA$360)+SUMIF('Resumen Anual'!$DH$342,BH165,'Resumen Anual'!$DD$360)+SUMIF('Resumen Anual'!$BI$342,BH165,'Resumen Anual'!$BE$360)+SUMIF('Resumen Anual'!$L$342,BH165,'Resumen Anual'!$H$360)+SUMIF('Resumen Anual'!$FE$286,BH165,'Resumen Anual'!$FA$304)+SUMIF('Resumen Anual'!$DH$286,BH165,'Resumen Anual'!$DD$304)+SUMIF('Resumen Anual'!$BI$286,BH165,'Resumen Anual'!$BE$304)+SUMIF('Resumen Anual'!$L$286,BH165,'Resumen Anual'!$H$304)+SUMIF('Resumen Anual'!$FE$230,BH165,'Resumen Anual'!$FA$248)+SUMIF('Resumen Anual'!$DH$230,BH165,'Resumen Anual'!$DD$248)+SUMIF('Resumen Anual'!$BI$230,BH165,'Resumen Anual'!$BE$248)+SUMIF('Resumen Anual'!$L$230,BH165,'Resumen Anual'!$H$248)+SUMIF('Resumen Anual'!$FE$174,BH165,'Resumen Anual'!$FA$192)+SUMIF('Resumen Anual'!$DH$174,BH165,'Resumen Anual'!$DD$192)+SUMIF('Resumen Anual'!$BI$174,BH165,'Resumen Anual'!$BE$192)+SUMIF('Resumen Anual'!$L$174,BH165,'Resumen Anual'!$H$192)+SUMIF('Resumen Anual'!$FE$118,BH165,'Resumen Anual'!$FA$136)+SUMIF('Resumen Anual'!$DH$118,BH165,'Resumen Anual'!$DD$136)+SUMIF('Resumen Anual'!$BI$118,BH165,'Resumen Anual'!$BE$136)+SUMIF('Resumen Anual'!$L$118,BH165,'Resumen Anual'!$H$136)+SUMIF('Resumen Anual'!$FE$62,BH165,'Resumen Anual'!$FA$80)+SUMIF('Resumen Anual'!$DH$62,BH165,'Resumen Anual'!$DD$80)+SUMIF('Resumen Anual'!$BI$62,BH165,'Resumen Anual'!$BE$80)+SUMIF('Resumen Anual'!$L$62,BH165,'Resumen Anual'!$H$80)+SUMIF('Resumen Anual'!$FE$6,BH165,'Resumen Anual'!$FA$24)+SUMIF('Resumen Anual'!$DH$6,BH165,'Resumen Anual'!$DD$24)+SUMIF('Resumen Anual'!$BI$6,BH165,'Resumen Anual'!$BE$24)+SUMIF('Resumen Anual'!$L$6,BH165,'Resumen Anual'!$H$24)+SUMIF('Bitácoras Anteriores'!$K$6,BH165,'Bitácoras Anteriores'!$F$20)+SUMIF('Bitácoras Anteriores'!$K$59,$K$6,'Bitácoras Anteriores'!$F$73)+SUMIF('Bitácoras Anteriores'!$K$112,BH165,'Bitácoras Anteriores'!$F$126)+SUMIF('Bitácoras Anteriores'!$K$165,BH165,'Bitácoras Anteriores'!$F$179)+SUMIF('Bitácoras Anteriores'!$K$218,BH165,'Bitácoras Anteriores'!$F$232)+SUMIF('Bitácoras Anteriores'!$K$271,BH165,'Bitácoras Anteriores'!$F$285)+SUMIF('Bitácoras Anteriores'!$K$324,BH165,'Bitácoras Anteriores'!$F$338)+SUMIF('Bitácoras Anteriores'!$BH$6,BH165,'Bitácoras Anteriores'!$BD$20)+SUMIF('Bitácoras Anteriores'!$BH$59,$K$6,'Bitácoras Anteriores'!$BD$73)+SUMIF('Bitácoras Anteriores'!$BH$112,BH165,'Bitácoras Anteriores'!$BD$126)+SUMIF('Bitácoras Anteriores'!$BH$165,BH165,'Bitácoras Anteriores'!$BD$179)+SUMIF('Bitácoras Anteriores'!$BH$218,BH165,'Bitácoras Anteriores'!$BD$232)+SUMIF('Bitácoras Anteriores'!$BH$271,BH165,'Bitácoras Anteriores'!$BD$285)+SUMIF('Bitácoras Anteriores'!$BH$324,BH165,'Bitácoras Anteriores'!$BD$338)+SUMIF('Bitácoras Anteriores'!$DF$6,BH165,'Bitácoras Anteriores'!$DB$20)+SUMIF('Bitácoras Anteriores'!$DF$59,$K$6,'Bitácoras Anteriores'!$DB$73)+SUMIF('Bitácoras Anteriores'!$DF$112,BH165,'Bitácoras Anteriores'!$DB$126)+SUMIF('Bitácoras Anteriores'!$DF$165,BH165,'Bitácoras Anteriores'!$DB$179)+SUMIF('Bitácoras Anteriores'!$DF$218,BH165,'Bitácoras Anteriores'!$DB$232)+SUMIF('Bitácoras Anteriores'!$DF$271,BH165,'Bitácoras Anteriores'!$DB$285)+SUMIF('Bitácoras Anteriores'!$DF$324,BH165,'Bitácoras Anteriores'!$DB$338)+SUMIF('Bitácoras Anteriores'!$FC$6,BH165,'Bitácoras Anteriores'!$EY$20)+SUMIF('Bitácoras Anteriores'!$FC$59,$K$6,'Bitácoras Anteriores'!$EY$73)+SUMIF('Bitácoras Anteriores'!$FC$112,BH165,'Bitácoras Anteriores'!$EY$126)+SUMIF('Bitácoras Anteriores'!$FC$165,BH165,'Bitácoras Anteriores'!$EY$179)+SUMIF('Bitácoras Anteriores'!$FC$218,BH165,'Bitácoras Anteriores'!$EY$232)+SUMIF('Bitácoras Anteriores'!$FC$271,BH165,'Bitácoras Anteriores'!$EY$285)+SUMIF('Bitácoras Anteriores'!$FC$324,BH165,'Bitácoras Anteriores'!$EY$338)</f>
        <v>0</v>
      </c>
      <c r="BD179" s="762"/>
      <c r="BE179" s="762"/>
      <c r="BF179" s="762"/>
      <c r="BG179" s="762"/>
      <c r="BH179" s="762"/>
      <c r="BI179" s="763"/>
      <c r="BJ179" s="632"/>
      <c r="BK179" s="793" t="str">
        <f>'Resumen Anual'!$O$24</f>
        <v>ATERRIZAJES</v>
      </c>
      <c r="BL179" s="794"/>
      <c r="BM179" s="794"/>
      <c r="BN179" s="794"/>
      <c r="BO179" s="794"/>
      <c r="BP179" s="794"/>
      <c r="BQ179" s="794"/>
      <c r="BR179" s="794"/>
      <c r="BS179" s="794"/>
      <c r="BT179" s="794"/>
      <c r="BU179" s="795"/>
      <c r="BV179" s="15"/>
      <c r="BW179" s="771">
        <f>IF(BW171=0," ",BW171+4)</f>
        <v>2026</v>
      </c>
      <c r="BX179" s="772"/>
      <c r="BY179" s="772"/>
      <c r="BZ179" s="772"/>
      <c r="CA179" s="772"/>
      <c r="CB179" s="1214">
        <f>SUMIFS('Resumen Anual'!$AF$54,BW179,'Resumen Anual'!$V$9,BH165,'Resumen Anual'!$L$6)+SUMIFS('Resumen Anual'!$AF$112,BW179,'Resumen Anual'!$V$9,BH165,'Resumen Anual'!$L$64)+SUMIFS('Resumen Anual'!$AF$170,BW179,'Resumen Anual'!$V$9,BH165,'Resumen Anual'!$L$122)+SUMIFS('Resumen Anual'!$AF$228,BW179,'Resumen Anual'!$V$9,BH165,'Resumen Anual'!$L$180)+SUMIFS('Resumen Anual'!$AF$286,BW179,'Resumen Anual'!$V$9,BH165,'Resumen Anual'!$L$238)+SUMIFS('Resumen Anual'!$AF$344,BW179,'Resumen Anual'!$V$9,BH165,'Resumen Anual'!$L$296)+SUMIFS('Resumen Anual'!$AF$402,BW179,'Resumen Anual'!$V$9,BH165,'Resumen Anual'!$L$354)+SUMIFS('Resumen Anual'!$AF$460,BW179,'Resumen Anual'!$V$9,BH165,'Resumen Anual'!$L$412)+SUMIFS('Resumen Anual'!$AF$518,BW179,'Resumen Anual'!$V$9,BH165,'Resumen Anual'!$L$470)+SUMIFS('Resumen Anual'!$AF$576,BW179,'Resumen Anual'!$V$9,BH165,'Resumen Anual'!$L$528)+SUMIFS('Resumen Anual'!$AF$634,BW179,'Resumen Anual'!$V$9,BH165,'Resumen Anual'!$L$586)+SUMIFS('Resumen Anual'!$AF$692,BW179,'Resumen Anual'!$V$9,BH165,'Resumen Anual'!$L$644)+SUMIFS('Resumen Anual'!$CC$54,BW179,'Resumen Anual'!$V$9,BH165,'Resumen Anual'!$BI$6)+SUMIFS('Resumen Anual'!$CC$112,BW179,'Resumen Anual'!$V$9,BH165,'Resumen Anual'!$BI$64)+SUMIFS('Resumen Anual'!$CC$170,BW179,'Resumen Anual'!$V$9,BH165,'Resumen Anual'!$BI$122)+SUMIFS('Resumen Anual'!$CC$228,BW179,'Resumen Anual'!$V$9,BH165,'Resumen Anual'!$BI$180)+SUMIFS('Resumen Anual'!$CC$286,BW179,'Resumen Anual'!$V$9,BH165,'Resumen Anual'!$BI$238)+SUMIFS('Resumen Anual'!$CC$344,BW179,'Resumen Anual'!$V$9,BH165,'Resumen Anual'!$BI$296)+SUMIFS('Resumen Anual'!$CC$402,BW179,'Resumen Anual'!$V$9,BH165,'Resumen Anual'!$BI$354)+SUMIFS('Resumen Anual'!$CC$460,BW179,'Resumen Anual'!$V$9,BH165,'Resumen Anual'!$BI$412)+SUMIFS('Resumen Anual'!$CC$518,BW179,'Resumen Anual'!$V$9,BH165,'Resumen Anual'!$BI$470)+SUMIFS('Resumen Anual'!$CC$576,BW179,'Resumen Anual'!$V$9,BH165,'Resumen Anual'!$BI$528)+SUMIFS('Resumen Anual'!$CC$634,BW179,'Resumen Anual'!$V$9,BH165,'Resumen Anual'!$BI$586)+SUMIFS('Resumen Anual'!$CC$692,BW179,'Resumen Anual'!$V$9,BH165,'Resumen Anual'!$BI$644)+SUMIFS('Resumen Anual'!$EB$54,BW179,'Resumen Anual'!$V$9,BH165,'Resumen Anual'!$DH$6)+SUMIFS('Resumen Anual'!$EB$112,BW179,'Resumen Anual'!$V$9,BH165,'Resumen Anual'!$DH$64)+SUMIFS('Resumen Anual'!$EB$170,BW179,'Resumen Anual'!$V$9,BH165,'Resumen Anual'!$DH$122)+SUMIFS('Resumen Anual'!$EB$228,BW179,'Resumen Anual'!$V$9,BH165,'Resumen Anual'!$DH$180)+SUMIFS('Resumen Anual'!$EB$286,BW179,'Resumen Anual'!$V$9,BH165,'Resumen Anual'!$DH$238)+SUMIFS('Resumen Anual'!$EB$344,BW179,'Resumen Anual'!$V$9,BH165,'Resumen Anual'!$DH$296)+SUMIFS('Resumen Anual'!$EB$402,BW179,'Resumen Anual'!$V$9,BH165,'Resumen Anual'!$DH$354)+SUMIFS('Resumen Anual'!$EB$460,BW179,'Resumen Anual'!$V$9,BH165,'Resumen Anual'!$DH$412)+SUMIFS('Resumen Anual'!$EB$518,BW179,'Resumen Anual'!$V$9,BH165,'Resumen Anual'!$DH$470)+SUMIFS('Resumen Anual'!$EB$576,BW179,'Resumen Anual'!$V$9,BH165,'Resumen Anual'!$DH$528)+SUMIFS('Resumen Anual'!$EB$634,BW179,'Resumen Anual'!$V$9,BH165,'Resumen Anual'!$DH$586)+SUMIFS('Resumen Anual'!$EB$692,BW179,'Resumen Anual'!$V$9,BH165,'Resumen Anual'!$DH$644)+SUMIFS('Resumen Anual'!$FY$54,BW179,'Resumen Anual'!$V$9,BH165,'Resumen Anual'!$FE$6)+SUMIFS('Resumen Anual'!$FY$112,BW179,'Resumen Anual'!$V$9,BH165,'Resumen Anual'!$FE$64)+SUMIFS('Resumen Anual'!$FY$170,BW179,'Resumen Anual'!$V$9,BH165,'Resumen Anual'!$FE$122)+SUMIFS('Resumen Anual'!$FY$228,BW179,'Resumen Anual'!$V$9,BH165,'Resumen Anual'!$FE$180)+SUMIFS('Resumen Anual'!$FY$286,BW179,'Resumen Anual'!$V$9,BH165,'Resumen Anual'!$FE$238)+SUMIFS('Resumen Anual'!$FY$344,BW179,'Resumen Anual'!$V$9,BH165,'Resumen Anual'!$FE$296)+SUMIFS('Resumen Anual'!$FY$402,BW179,'Resumen Anual'!$V$9,BH165,'Resumen Anual'!$FE$354)+SUMIFS('Resumen Anual'!$FY$460,BW179,'Resumen Anual'!$V$9,BH165,'Resumen Anual'!$FE$412)+SUMIFS('Resumen Anual'!$FY$518,BW179,'Resumen Anual'!$V$9,BH165,'Resumen Anual'!$FE$470)+SUMIFS('Resumen Anual'!$FY$576,BW179,'Resumen Anual'!$V$9,BH165,'Resumen Anual'!$FE$528)+SUMIFS('Resumen Anual'!$FY$634,BW179,'Resumen Anual'!$V$9,BH165,'Resumen Anual'!$FE$586)+SUMIFS('Resumen Anual'!$FY$692,BW179,'Resumen Anual'!$V$9,BH165,'Resumen Anual'!$FE$644)</f>
        <v>0</v>
      </c>
      <c r="CC179" s="770"/>
      <c r="CD179" s="770"/>
      <c r="CE179" s="770"/>
      <c r="CF179" s="770">
        <f>SUMIFS('Resumen Anual'!$AJ$54,BW179,'Resumen Anual'!$V$9,BH165,'Resumen Anual'!$L$6)+SUMIFS('Resumen Anual'!$AJ$112,BW179,'Resumen Anual'!$V$9,BH165,'Resumen Anual'!$L$64)+SUMIFS('Resumen Anual'!$AJ$170,BW179,'Resumen Anual'!$V$9,BH165,'Resumen Anual'!$L$122)+SUMIFS('Resumen Anual'!$AJ$228,BW179,'Resumen Anual'!$V$9,BH165,'Resumen Anual'!$L$180)+SUMIFS('Resumen Anual'!$AJ$286,BW179,'Resumen Anual'!$V$9,BH165,'Resumen Anual'!$L$238)+SUMIFS('Resumen Anual'!$AJ$344,BW179,'Resumen Anual'!$V$9,BH165,'Resumen Anual'!$L$296)+SUMIFS('Resumen Anual'!$AJ$402,BW179,'Resumen Anual'!$V$9,BH165,'Resumen Anual'!$L$354)+SUMIFS('Resumen Anual'!$AJ$460,BW179,'Resumen Anual'!$V$9,BH165,'Resumen Anual'!$L$412)+SUMIFS('Resumen Anual'!$AJ$518,BW179,'Resumen Anual'!$V$9,BH165,'Resumen Anual'!$L$470)+SUMIFS('Resumen Anual'!$AJ$576,BW179,'Resumen Anual'!$V$9,BH165,'Resumen Anual'!$L$528)+SUMIFS('Resumen Anual'!$AJ$634,BW179,'Resumen Anual'!$V$9,BH165,'Resumen Anual'!$L$586)+SUMIFS('Resumen Anual'!$AJ$692,BW179,'Resumen Anual'!$V$9,BH165,'Resumen Anual'!$L$644)+SUMIFS('Resumen Anual'!$CG$54,BW179,'Resumen Anual'!$V$9,BH165,'Resumen Anual'!$BI$6)+SUMIFS('Resumen Anual'!$CG$112,BW179,'Resumen Anual'!$V$9,BH165,'Resumen Anual'!$BI$64)+SUMIFS('Resumen Anual'!$CG$170,BW179,'Resumen Anual'!$V$9,BH165,'Resumen Anual'!$BI$122)+SUMIFS('Resumen Anual'!$CG$228,BW179,'Resumen Anual'!$V$9,BH165,'Resumen Anual'!$BI$180)+SUMIFS('Resumen Anual'!$CG$286,BW179,'Resumen Anual'!$V$9,BH165,'Resumen Anual'!$BI$238)+SUMIFS('Resumen Anual'!$CG$344,BW179,'Resumen Anual'!$V$9,BH165,'Resumen Anual'!$BI$296)+SUMIFS('Resumen Anual'!$CG$402,BW179,'Resumen Anual'!$V$9,BH165,'Resumen Anual'!$BI$354)+SUMIFS('Resumen Anual'!$CG$460,BW179,'Resumen Anual'!$V$9,BH165,'Resumen Anual'!$BI$412)+SUMIFS('Resumen Anual'!$CG$518,BW179,'Resumen Anual'!$V$9,BH165,'Resumen Anual'!$BI$470)+SUMIFS('Resumen Anual'!$CG$576,BW179,'Resumen Anual'!$V$9,BH165,'Resumen Anual'!$BI$528)+SUMIFS('Resumen Anual'!$CG$634,BW179,'Resumen Anual'!$V$9,BH165,'Resumen Anual'!$BI$586)+SUMIFS('Resumen Anual'!$CG$692,BW179,'Resumen Anual'!$V$9,BH165,'Resumen Anual'!$BI$644)+SUMIFS('Resumen Anual'!$EF$54,BW179,'Resumen Anual'!$V$9,BH165,'Resumen Anual'!$DH$6)+SUMIFS('Resumen Anual'!$EF$112,BW179,'Resumen Anual'!$V$9,BH165,'Resumen Anual'!$DH$64)+SUMIFS('Resumen Anual'!$EF$170,BW179,'Resumen Anual'!$V$9,BH165,'Resumen Anual'!$DH$122)+SUMIFS('Resumen Anual'!$EF$228,BW179,'Resumen Anual'!$V$9,BH165,'Resumen Anual'!$DH$180)+SUMIFS('Resumen Anual'!$EF$286,BW179,'Resumen Anual'!$V$9,BH165,'Resumen Anual'!$DH$238)+SUMIFS('Resumen Anual'!$EF$344,BW179,'Resumen Anual'!$V$9,BH165,'Resumen Anual'!$DH$296)+SUMIFS('Resumen Anual'!$EF$402,BW179,'Resumen Anual'!$V$9,BH165,'Resumen Anual'!$DH$354)+SUMIFS('Resumen Anual'!$EF$460,BW179,'Resumen Anual'!$V$9,BH165,'Resumen Anual'!$DH$412)+SUMIFS('Resumen Anual'!$EF$518,BW179,'Resumen Anual'!$V$9,BH165,'Resumen Anual'!$DH$470)+SUMIFS('Resumen Anual'!$EF$576,BW179,'Resumen Anual'!$V$9,BH165,'Resumen Anual'!$DH$528)+SUMIFS('Resumen Anual'!$EF$634,BW179,'Resumen Anual'!$V$9,BH165,'Resumen Anual'!$DH$586)+SUMIFS('Resumen Anual'!$EF$692,BW179,'Resumen Anual'!$V$9,BH165,'Resumen Anual'!$DH$644)+SUMIFS('Resumen Anual'!$GC$54,BW179,'Resumen Anual'!$V$9,BH165,'Resumen Anual'!$FE$6)+SUMIFS('Resumen Anual'!$GC$112,BW179,'Resumen Anual'!$V$9,BH165,'Resumen Anual'!$FE$64)+SUMIFS('Resumen Anual'!$GC$170,BW179,'Resumen Anual'!$V$9,BH165,'Resumen Anual'!$FE$122)+SUMIFS('Resumen Anual'!$GC$228,BW179,'Resumen Anual'!$V$9,BH165,'Resumen Anual'!$FE$180)+SUMIFS('Resumen Anual'!$GC$286,BW179,'Resumen Anual'!$V$9,BH165,'Resumen Anual'!$FE$238)+SUMIFS('Resumen Anual'!$GC$344,BW179,'Resumen Anual'!$V$9,BH165,'Resumen Anual'!$FE$296)+SUMIFS('Resumen Anual'!$GC$402,BW179,'Resumen Anual'!$V$9,BH165,'Resumen Anual'!$FE$354)+SUMIFS('Resumen Anual'!$GC$460,BW179,'Resumen Anual'!$V$9,BH165,'Resumen Anual'!$FE$412)+SUMIFS('Resumen Anual'!$GC$518,BW179,'Resumen Anual'!$V$9,BH165,'Resumen Anual'!$FE$470)+SUMIFS('Resumen Anual'!$GC$576,BW179,'Resumen Anual'!$V$9,BH165,'Resumen Anual'!$FE$528)+SUMIFS('Resumen Anual'!$GC$634,BW179,'Resumen Anual'!$V$9,BH165,'Resumen Anual'!$FE$586)+SUMIFS('Resumen Anual'!$GC$692,BW179,'Resumen Anual'!$V$9,BH165,'Resumen Anual'!$FE$644)</f>
        <v>0</v>
      </c>
      <c r="CG179" s="770"/>
      <c r="CH179" s="770"/>
      <c r="CI179" s="770"/>
      <c r="CJ179" s="770">
        <f>SUMIFS('Resumen Anual'!$AN$54,BW179,'Resumen Anual'!$V$9,BH165,'Resumen Anual'!$L$6)+SUMIFS('Resumen Anual'!$AN$112,BW179,'Resumen Anual'!$V$9,BH165,'Resumen Anual'!$L$64)+SUMIFS('Resumen Anual'!$AN$170,BW179,'Resumen Anual'!$V$9,BH165,'Resumen Anual'!$L$122)+SUMIFS('Resumen Anual'!$AN$228,BW179,'Resumen Anual'!$V$9,BH165,'Resumen Anual'!$L$180)+SUMIFS('Resumen Anual'!$AN$286,BW179,'Resumen Anual'!$V$9,BH165,'Resumen Anual'!$L$238)+SUMIFS('Resumen Anual'!$AN$344,BW179,'Resumen Anual'!$V$9,BH165,'Resumen Anual'!$L$296)+SUMIFS('Resumen Anual'!$AN$402,BW179,'Resumen Anual'!$V$9,BH165,'Resumen Anual'!$L$354)+SUMIFS('Resumen Anual'!$AN$460,BW179,'Resumen Anual'!$V$9,BH165,'Resumen Anual'!$L$412)+SUMIFS('Resumen Anual'!$AN$518,BW179,'Resumen Anual'!$V$9,BH165,'Resumen Anual'!$L$470)+SUMIFS('Resumen Anual'!$AN$576,BW179,'Resumen Anual'!$V$9,BH165,'Resumen Anual'!$L$528)+SUMIFS('Resumen Anual'!$AN$634,BW179,'Resumen Anual'!$V$9,BH165,'Resumen Anual'!$L$586)+SUMIFS('Resumen Anual'!$AN$692,BW179,'Resumen Anual'!$V$9,BH165,'Resumen Anual'!$L$644)+SUMIFS('Resumen Anual'!$CK$54,BW179,'Resumen Anual'!$V$9,BH165,'Resumen Anual'!$BI$6)+SUMIFS('Resumen Anual'!$CK$112,BW179,'Resumen Anual'!$V$9,BH165,'Resumen Anual'!$BI$64)+SUMIFS('Resumen Anual'!$CK$170,BW179,'Resumen Anual'!$V$9,BH165,'Resumen Anual'!$BI$122)+SUMIFS('Resumen Anual'!$CK$228,BW179,'Resumen Anual'!$V$9,BH165,'Resumen Anual'!$BI$180)+SUMIFS('Resumen Anual'!$CK$286,BW179,'Resumen Anual'!$V$9,BH165,'Resumen Anual'!$BI$238)+SUMIFS('Resumen Anual'!$CK$344,BW179,'Resumen Anual'!$V$9,BH165,'Resumen Anual'!$BI$296)+SUMIFS('Resumen Anual'!$CK$402,BW179,'Resumen Anual'!$V$9,BH165,'Resumen Anual'!$BI$354)+SUMIFS('Resumen Anual'!$CK$460,BW179,'Resumen Anual'!$V$9,BH165,'Resumen Anual'!$BI$412)+SUMIFS('Resumen Anual'!$CK$518,BW179,'Resumen Anual'!$V$9,BH165,'Resumen Anual'!$BI$470)+SUMIFS('Resumen Anual'!$CK$576,BW179,'Resumen Anual'!$V$9,BH165,'Resumen Anual'!$BI$528)+SUMIFS('Resumen Anual'!$CK$634,BW179,'Resumen Anual'!$V$9,BH165,'Resumen Anual'!$BI$586)+SUMIFS('Resumen Anual'!$CK$692,BW179,'Resumen Anual'!$V$9,BH165,'Resumen Anual'!$BI$644)+SUMIFS('Resumen Anual'!$EJ$54,BW179,'Resumen Anual'!$V$9,BH165,'Resumen Anual'!$DH$6)+SUMIFS('Resumen Anual'!$EJ$112,BW179,'Resumen Anual'!$V$9,BH165,'Resumen Anual'!$DH$64)+SUMIFS('Resumen Anual'!$EJ$170,BW179,'Resumen Anual'!$V$9,BH165,'Resumen Anual'!$DH$122)+SUMIFS('Resumen Anual'!$EJ$228,BW179,'Resumen Anual'!$V$9,BH165,'Resumen Anual'!$DH$180)+SUMIFS('Resumen Anual'!$EJ$286,BW179,'Resumen Anual'!$V$9,BH165,'Resumen Anual'!$DH$238)+SUMIFS('Resumen Anual'!$EJ$344,BW179,'Resumen Anual'!$V$9,BH165,'Resumen Anual'!$DH$296)+SUMIFS('Resumen Anual'!$EJ$402,BW179,'Resumen Anual'!$V$9,BH165,'Resumen Anual'!$DH$354)+SUMIFS('Resumen Anual'!$EJ$460,BW179,'Resumen Anual'!$V$9,BH165,'Resumen Anual'!$DH$412)+SUMIFS('Resumen Anual'!$EJ$518,BW179,'Resumen Anual'!$V$9,BH165,'Resumen Anual'!$DH$470)+SUMIFS('Resumen Anual'!$EJ$576,BW179,'Resumen Anual'!$V$9,BH165,'Resumen Anual'!$DH$528)+SUMIFS('Resumen Anual'!$EJ$634,BW179,'Resumen Anual'!$V$9,BH165,'Resumen Anual'!$DH$586)+SUMIFS('Resumen Anual'!$EJ$692,BW179,'Resumen Anual'!$V$9,BH165,'Resumen Anual'!$DH$644)+SUMIFS('Resumen Anual'!$GG$54,BW179,'Resumen Anual'!$V$9,BH165,'Resumen Anual'!$FE$6)+SUMIFS('Resumen Anual'!$GG$112,BW179,'Resumen Anual'!$V$9,BH165,'Resumen Anual'!$FE$64)+SUMIFS('Resumen Anual'!$GG$170,BW179,'Resumen Anual'!$V$9,BH165,'Resumen Anual'!$FE$122)+SUMIFS('Resumen Anual'!$GG$228,BW179,'Resumen Anual'!$V$9,BH165,'Resumen Anual'!$FE$180)+SUMIFS('Resumen Anual'!$GG$286,BW179,'Resumen Anual'!$V$9,BH165,'Resumen Anual'!$FE$238)+SUMIFS('Resumen Anual'!$GG$344,BW179,'Resumen Anual'!$V$9,BH165,'Resumen Anual'!$FE$296)+SUMIFS('Resumen Anual'!$GG$402,BW179,'Resumen Anual'!$V$9,BH165,'Resumen Anual'!$FE$354)+SUMIFS('Resumen Anual'!$GG$460,BW179,'Resumen Anual'!$V$9,BH165,'Resumen Anual'!$FE$412)+SUMIFS('Resumen Anual'!$GG$518,BW179,'Resumen Anual'!$V$9,BH165,'Resumen Anual'!$FE$470)+SUMIFS('Resumen Anual'!$GG$576,BW179,'Resumen Anual'!$V$9,BH165,'Resumen Anual'!$FE$528)+SUMIFS('Resumen Anual'!$GG$634,BW179,'Resumen Anual'!$V$9,BH165,'Resumen Anual'!$FE$586)+SUMIFS('Resumen Anual'!$GG$692,BW179,'Resumen Anual'!$V$9,BH165,'Resumen Anual'!$FE$644)</f>
        <v>0</v>
      </c>
      <c r="CK179" s="770"/>
      <c r="CL179" s="770"/>
      <c r="CM179" s="770"/>
      <c r="CN179" s="756">
        <f>SUMIFS('Resumen Anual'!$AR$54,BW179,'Resumen Anual'!$V$9,BH165,'Resumen Anual'!$L$6)+SUMIFS('Resumen Anual'!$AR$112,BW179,'Resumen Anual'!$V$9,BH165,'Resumen Anual'!$L$64)+SUMIFS('Resumen Anual'!$AR$170,BW179,'Resumen Anual'!$V$9,BH165,'Resumen Anual'!$L$122)+SUMIFS('Resumen Anual'!$AR$228,BW179,'Resumen Anual'!$V$9,BH165,'Resumen Anual'!$L$180)+SUMIFS('Resumen Anual'!$AR$286,BW179,'Resumen Anual'!$V$9,BH165,'Resumen Anual'!$L$238)+SUMIFS('Resumen Anual'!$AR$344,BW179,'Resumen Anual'!$V$9,BH165,'Resumen Anual'!$L$296)+SUMIFS('Resumen Anual'!$AR$402,BW179,'Resumen Anual'!$V$9,BH165,'Resumen Anual'!$L$354)+SUMIFS('Resumen Anual'!$AR$460,BW179,'Resumen Anual'!$V$9,BH165,'Resumen Anual'!$L$412)+SUMIFS('Resumen Anual'!$AR$518,BW179,'Resumen Anual'!$V$9,BH165,'Resumen Anual'!$L$470)+SUMIFS('Resumen Anual'!$AR$576,BW179,'Resumen Anual'!$V$9,BH165,'Resumen Anual'!$L$528)+SUMIFS('Resumen Anual'!$AR$634,BW179,'Resumen Anual'!$V$9,BH165,'Resumen Anual'!$L$586)+SUMIFS('Resumen Anual'!$AR$692,BW179,'Resumen Anual'!$V$9,BH165,'Resumen Anual'!$L$644)+SUMIFS('Resumen Anual'!$CO$54,BW179,'Resumen Anual'!$V$9,BH165,'Resumen Anual'!$BI$6)+SUMIFS('Resumen Anual'!$CO$112,BW179,'Resumen Anual'!$V$9,BH165,'Resumen Anual'!$BI$64)+SUMIFS('Resumen Anual'!$CO$170,BW179,'Resumen Anual'!$V$9,BH165,'Resumen Anual'!$BI$122)+SUMIFS('Resumen Anual'!$CO$228,BW179,'Resumen Anual'!$V$9,BH165,'Resumen Anual'!$BI$180)+SUMIFS('Resumen Anual'!$CO$286,BW179,'Resumen Anual'!$V$9,BH165,'Resumen Anual'!$BI$238)+SUMIFS('Resumen Anual'!$CO$344,BW179,'Resumen Anual'!$V$9,BH165,'Resumen Anual'!$BI$296)+SUMIFS('Resumen Anual'!$CO$402,BW179,'Resumen Anual'!$V$9,BH165,'Resumen Anual'!$BI$354)+SUMIFS('Resumen Anual'!$CO$460,BW179,'Resumen Anual'!$V$9,BH165,'Resumen Anual'!$BI$412)+SUMIFS('Resumen Anual'!$CO$518,BW179,'Resumen Anual'!$V$9,BH165,'Resumen Anual'!$BI$470)+SUMIFS('Resumen Anual'!$CO$576,BW179,'Resumen Anual'!$V$9,BH165,'Resumen Anual'!$BI$528)+SUMIFS('Resumen Anual'!$CO$634,BW179,'Resumen Anual'!$V$9,BH165,'Resumen Anual'!$BI$586)+SUMIFS('Resumen Anual'!$CO$692,BW179,'Resumen Anual'!$V$9,BH165,'Resumen Anual'!$BI$644)+SUMIFS('Resumen Anual'!$EN$54,BW179,'Resumen Anual'!$V$9,BH165,'Resumen Anual'!$DH$6)+SUMIFS('Resumen Anual'!$EN$112,BW179,'Resumen Anual'!$V$9,BH165,'Resumen Anual'!$DH$64)+SUMIFS('Resumen Anual'!$EN$170,BW179,'Resumen Anual'!$V$9,BH165,'Resumen Anual'!$DH$122)+SUMIFS('Resumen Anual'!$EN$228,BW179,'Resumen Anual'!$V$9,BH165,'Resumen Anual'!$DH$180)+SUMIFS('Resumen Anual'!$EN$286,BW179,'Resumen Anual'!$V$9,BH165,'Resumen Anual'!$DH$238)+SUMIFS('Resumen Anual'!$EN$344,BW179,'Resumen Anual'!$V$9,BH165,'Resumen Anual'!$DH$296)+SUMIFS('Resumen Anual'!$EN$402,BW179,'Resumen Anual'!$V$9,BH165,'Resumen Anual'!$DH$354)+SUMIFS('Resumen Anual'!$EN$460,BW179,'Resumen Anual'!$V$9,BH165,'Resumen Anual'!$DH$412)+SUMIFS('Resumen Anual'!$EN$518,BW179,'Resumen Anual'!$V$9,BH165,'Resumen Anual'!$DH$470)+SUMIFS('Resumen Anual'!$EN$576,BW179,'Resumen Anual'!$V$9,BH165,'Resumen Anual'!$DH$528)+SUMIFS('Resumen Anual'!$EN$634,BW179,'Resumen Anual'!$V$9,BH165,'Resumen Anual'!$DH$586)+SUMIFS('Resumen Anual'!$EN$692,BW179,'Resumen Anual'!$V$9,BH165,'Resumen Anual'!$DH$644)+SUMIFS('Resumen Anual'!$GK$54,BW179,'Resumen Anual'!$V$9,BH165,'Resumen Anual'!$FE$6)+SUMIFS('Resumen Anual'!$GK$112,BW179,'Resumen Anual'!$V$9,BH165,'Resumen Anual'!$FE$64)+SUMIFS('Resumen Anual'!$GK$170,BW179,'Resumen Anual'!$V$9,BH165,'Resumen Anual'!$FE$122)+SUMIFS('Resumen Anual'!$GK$228,BW179,'Resumen Anual'!$V$9,BH165,'Resumen Anual'!$FE$180)+SUMIFS('Resumen Anual'!$GK$286,BW179,'Resumen Anual'!$V$9,BH165,'Resumen Anual'!$FE$238)+SUMIFS('Resumen Anual'!$GK$344,BW179,'Resumen Anual'!$V$9,BH165,'Resumen Anual'!$FE$296)+SUMIFS('Resumen Anual'!$GK$402,BW179,'Resumen Anual'!$V$9,BH165,'Resumen Anual'!$FE$354)+SUMIFS('Resumen Anual'!$GK$460,BW179,'Resumen Anual'!$V$9,BH165,'Resumen Anual'!$FE$412)+SUMIFS('Resumen Anual'!$GK$518,BW179,'Resumen Anual'!$V$9,BH165,'Resumen Anual'!$FE$470)+SUMIFS('Resumen Anual'!$GK$576,BW179,'Resumen Anual'!$V$9,BH165,'Resumen Anual'!$FE$528)+SUMIFS('Resumen Anual'!$GK$634,BW179,'Resumen Anual'!$V$9,BH165,'Resumen Anual'!$FE$586)+SUMIFS('Resumen Anual'!$GK$692,BW179,'Resumen Anual'!$V$9,BH165,'Resumen Anual'!$FE$644)</f>
        <v>0</v>
      </c>
      <c r="CO179" s="756"/>
      <c r="CP179" s="756"/>
      <c r="CQ179" s="756">
        <f>SUMIFS('Resumen Anual'!$AU$54,BW179,'Resumen Anual'!$V$9,BH165,'Resumen Anual'!$L$6)+SUMIFS('Resumen Anual'!$AU$112,BW179,'Resumen Anual'!$V$9,BH165,'Resumen Anual'!$L$64)+SUMIFS('Resumen Anual'!$AU$170,BW179,'Resumen Anual'!$V$9,BH165,'Resumen Anual'!$L$122)+SUMIFS('Resumen Anual'!$AU$228,BW179,'Resumen Anual'!$V$9,BH165,'Resumen Anual'!$L$180)+SUMIFS('Resumen Anual'!$AU$286,BW179,'Resumen Anual'!$V$9,BH165,'Resumen Anual'!$L$238)+SUMIFS('Resumen Anual'!$AU$344,BW179,'Resumen Anual'!$V$9,BH165,'Resumen Anual'!$L$296)+SUMIFS('Resumen Anual'!$AU$402,BW179,'Resumen Anual'!$V$9,BH165,'Resumen Anual'!$L$354)+SUMIFS('Resumen Anual'!$AU$460,BW179,'Resumen Anual'!$V$9,BH165,'Resumen Anual'!$L$412)+SUMIFS('Resumen Anual'!$AU$518,BW179,'Resumen Anual'!$V$9,BH165,'Resumen Anual'!$L$470)+SUMIFS('Resumen Anual'!$AU$576,BW179,'Resumen Anual'!$V$9,BH165,'Resumen Anual'!$L$528)+SUMIFS('Resumen Anual'!$AU$634,BW179,'Resumen Anual'!$V$9,BH165,'Resumen Anual'!$L$586)+SUMIFS('Resumen Anual'!$AU$692,BW179,'Resumen Anual'!$V$9,BH165,'Resumen Anual'!$L$644)+SUMIFS('Resumen Anual'!$CR$54,BW179,'Resumen Anual'!$V$9,BH165,'Resumen Anual'!$BI$6)+SUMIFS('Resumen Anual'!$CR$112,BW179,'Resumen Anual'!$V$9,BH165,'Resumen Anual'!$BI$64)+SUMIFS('Resumen Anual'!$CR$170,BW179,'Resumen Anual'!$V$9,BH165,'Resumen Anual'!$BI$122)+SUMIFS('Resumen Anual'!$CR$228,BW179,'Resumen Anual'!$V$9,BH165,'Resumen Anual'!$BI$180)+SUMIFS('Resumen Anual'!$CR$286,BW179,'Resumen Anual'!$V$9,BH165,'Resumen Anual'!$BI$238)+SUMIFS('Resumen Anual'!$CR$344,BW179,'Resumen Anual'!$V$9,BH165,'Resumen Anual'!$BI$296)+SUMIFS('Resumen Anual'!$CR$402,BW179,'Resumen Anual'!$V$9,BH165,'Resumen Anual'!$BI$354)+SUMIFS('Resumen Anual'!$CR$460,BW179,'Resumen Anual'!$V$9,BH165,'Resumen Anual'!$BI$412)+SUMIFS('Resumen Anual'!$CR$518,BW179,'Resumen Anual'!$V$9,BH165,'Resumen Anual'!$BI$470)+SUMIFS('Resumen Anual'!$CR$576,BW179,'Resumen Anual'!$V$9,BH165,'Resumen Anual'!$BI$528)+SUMIFS('Resumen Anual'!$CR$634,BW179,'Resumen Anual'!$V$9,BH165,'Resumen Anual'!$BI$586)+SUMIFS('Resumen Anual'!$CR$692,BW179,'Resumen Anual'!$V$9,BH165,'Resumen Anual'!$BI$644)+SUMIFS('Resumen Anual'!$EQ$54,BW179,'Resumen Anual'!$V$9,BH165,'Resumen Anual'!$DH$6)+SUMIFS('Resumen Anual'!$EQ$112,BW179,'Resumen Anual'!$V$9,BH165,'Resumen Anual'!$DH$64)+SUMIFS('Resumen Anual'!$EQ$170,BW179,'Resumen Anual'!$V$9,BH165,'Resumen Anual'!$DH$122)+SUMIFS('Resumen Anual'!$EQ$228,BW179,'Resumen Anual'!$V$9,BH165,'Resumen Anual'!$DH$180)+SUMIFS('Resumen Anual'!$EQ$286,BW179,'Resumen Anual'!$V$9,BH165,'Resumen Anual'!$DH$238)+SUMIFS('Resumen Anual'!$EQ$344,BW179,'Resumen Anual'!$V$9,BH165,'Resumen Anual'!$DH$296)+SUMIFS('Resumen Anual'!$EQ$402,BW179,'Resumen Anual'!$V$9,BH165,'Resumen Anual'!$DH$354)+SUMIFS('Resumen Anual'!$EQ$460,BW179,'Resumen Anual'!$V$9,BH165,'Resumen Anual'!$DH$412)+SUMIFS('Resumen Anual'!$EQ$518,BW179,'Resumen Anual'!$V$9,BH165,'Resumen Anual'!$DH$470)+SUMIFS('Resumen Anual'!$EQ$576,BW179,'Resumen Anual'!$V$9,BH165,'Resumen Anual'!$DH$528)+SUMIFS('Resumen Anual'!$EQ$634,BW179,'Resumen Anual'!$V$9,BH165,'Resumen Anual'!$DH$586)+SUMIFS('Resumen Anual'!$EQ$692,BW179,'Resumen Anual'!$V$9,BH165,'Resumen Anual'!$DH$644)+SUMIFS('Resumen Anual'!$GN$54,BW179,'Resumen Anual'!$V$9,BH165,'Resumen Anual'!$FE$6)+SUMIFS('Resumen Anual'!$GN$112,BW179,'Resumen Anual'!$V$9,BH165,'Resumen Anual'!$FE$64)+SUMIFS('Resumen Anual'!$GN$170,BW179,'Resumen Anual'!$V$9,BH165,'Resumen Anual'!$FE$122)+SUMIFS('Resumen Anual'!$GN$228,BW179,'Resumen Anual'!$V$9,BH165,'Resumen Anual'!$FE$180)+SUMIFS('Resumen Anual'!$GN$286,BW179,'Resumen Anual'!$V$9,BH165,'Resumen Anual'!$FE$238)+SUMIFS('Resumen Anual'!$GN$344,BW179,'Resumen Anual'!$V$9,BH165,'Resumen Anual'!$FE$296)+SUMIFS('Resumen Anual'!$GN$402,BW179,'Resumen Anual'!$V$9,BH165,'Resumen Anual'!$FE$354)+SUMIFS('Resumen Anual'!$GN$460,BW179,'Resumen Anual'!$V$9,BH165,'Resumen Anual'!$FE$412)+SUMIFS('Resumen Anual'!$GN$518,BW179,'Resumen Anual'!$V$9,BH165,'Resumen Anual'!$FE$470)+SUMIFS('Resumen Anual'!$GN$576,BW179,'Resumen Anual'!$V$9,BH165,'Resumen Anual'!$FE$528)+SUMIFS('Resumen Anual'!$GN$634,BW179,'Resumen Anual'!$V$9,BH165,'Resumen Anual'!$FE$586)+SUMIFS('Resumen Anual'!$GN$692,BW179,'Resumen Anual'!$V$9,BH165,'Resumen Anual'!$FE$644)</f>
        <v>0</v>
      </c>
      <c r="CR179" s="756"/>
      <c r="CS179" s="756"/>
      <c r="CT179" s="1200"/>
      <c r="CU179" s="1199"/>
      <c r="CV179" s="171"/>
      <c r="CW179" s="775" t="str">
        <f>'Resumen Anual'!$C$24</f>
        <v>INSTR.</v>
      </c>
      <c r="CX179" s="776"/>
      <c r="CY179" s="776"/>
      <c r="CZ179" s="776"/>
      <c r="DA179" s="761">
        <f>SUMIF('Resumen Anual'!$FE$622,DF165,'Resumen Anual'!$FA$640)+SUMIF('Resumen Anual'!$DH$622,DF165,'Resumen Anual'!$DD$640)+SUMIF('Resumen Anual'!$BI$622,DF165,'Resumen Anual'!$BE$640)+SUMIF('Resumen Anual'!$L$622,DF165,'Resumen Anual'!$H$640)+SUMIF('Resumen Anual'!$FE$566,DF165,'Resumen Anual'!$FA$584)+SUMIF('Resumen Anual'!$DH$566,DF165,'Resumen Anual'!$DD$584)+SUMIF('Resumen Anual'!$BI$566,DF165,'Resumen Anual'!$BE$584)+SUMIF('Resumen Anual'!$L$566,DF165,'Resumen Anual'!$H$584)+SUMIF('Resumen Anual'!$FE$510,DF165,'Resumen Anual'!$FA$528)+SUMIF('Resumen Anual'!$DH$510,DF165,'Resumen Anual'!$DD$528)+SUMIF('Resumen Anual'!$BI$510,DF165,'Resumen Anual'!$BE$528)+SUMIF('Resumen Anual'!$L$510,DF165,'Resumen Anual'!$H$528)+SUMIF('Resumen Anual'!$FE$454,DF165,'Resumen Anual'!$FA$472)+SUMIF('Resumen Anual'!$DH$454,DF165,'Resumen Anual'!$DD$472)+SUMIF('Resumen Anual'!$BI$454,DF165,'Resumen Anual'!$BE$472)+SUMIF('Resumen Anual'!$L$454,DF165,'Resumen Anual'!$H$472)+SUMIF('Resumen Anual'!$FE$398,DF165,'Resumen Anual'!$FA$416)+SUMIF('Resumen Anual'!$DH$398,DF165,'Resumen Anual'!$DD$416)+SUMIF('Resumen Anual'!$BI$398,DF165,'Resumen Anual'!$BE$416)+SUMIF('Resumen Anual'!$L$398,DF165,'Resumen Anual'!$H$416)+SUMIF('Resumen Anual'!$FE$342,DF165,'Resumen Anual'!$FA$360)+SUMIF('Resumen Anual'!$DH$342,DF165,'Resumen Anual'!$DD$360)+SUMIF('Resumen Anual'!$BI$342,DF165,'Resumen Anual'!$BE$360)+SUMIF('Resumen Anual'!$L$342,DF165,'Resumen Anual'!$H$360)+SUMIF('Resumen Anual'!$FE$286,DF165,'Resumen Anual'!$FA$304)+SUMIF('Resumen Anual'!$DH$286,DF165,'Resumen Anual'!$DD$304)+SUMIF('Resumen Anual'!$BI$286,DF165,'Resumen Anual'!$BE$304)+SUMIF('Resumen Anual'!$L$286,DF165,'Resumen Anual'!$H$304)+SUMIF('Resumen Anual'!$FE$230,DF165,'Resumen Anual'!$FA$248)+SUMIF('Resumen Anual'!$DH$230,DF165,'Resumen Anual'!$DD$248)+SUMIF('Resumen Anual'!$BI$230,DF165,'Resumen Anual'!$BE$248)+SUMIF('Resumen Anual'!$L$230,DF165,'Resumen Anual'!$H$248)+SUMIF('Resumen Anual'!$FE$174,DF165,'Resumen Anual'!$FA$192)+SUMIF('Resumen Anual'!$DH$174,DF165,'Resumen Anual'!$DD$192)+SUMIF('Resumen Anual'!$BI$174,DF165,'Resumen Anual'!$BE$192)+SUMIF('Resumen Anual'!$L$174,DF165,'Resumen Anual'!$H$192)+SUMIF('Resumen Anual'!$FE$118,DF165,'Resumen Anual'!$FA$136)+SUMIF('Resumen Anual'!$DH$118,DF165,'Resumen Anual'!$DD$136)+SUMIF('Resumen Anual'!$BI$118,DF165,'Resumen Anual'!$BE$136)+SUMIF('Resumen Anual'!$L$118,DF165,'Resumen Anual'!$H$136)+SUMIF('Resumen Anual'!$FE$62,DF165,'Resumen Anual'!$FA$80)+SUMIF('Resumen Anual'!$DH$62,DF165,'Resumen Anual'!$DD$80)+SUMIF('Resumen Anual'!$BI$62,DF165,'Resumen Anual'!$BE$80)+SUMIF('Resumen Anual'!$L$62,DF165,'Resumen Anual'!$H$80)+SUMIF('Resumen Anual'!$FE$6,DF165,'Resumen Anual'!$FA$24)+SUMIF('Resumen Anual'!$DH$6,DF165,'Resumen Anual'!$DD$24)+SUMIF('Resumen Anual'!$BI$6,DF165,'Resumen Anual'!$BE$24)+SUMIF('Resumen Anual'!$L$6,DF165,'Resumen Anual'!$H$24)+SUMIF('Bitácoras Anteriores'!$K$6,DF165,'Bitácoras Anteriores'!$F$20)+SUMIF('Bitácoras Anteriores'!$K$59,$K$6,'Bitácoras Anteriores'!$F$73)+SUMIF('Bitácoras Anteriores'!$K$112,DF165,'Bitácoras Anteriores'!$F$126)+SUMIF('Bitácoras Anteriores'!$K$165,DF165,'Bitácoras Anteriores'!$F$179)+SUMIF('Bitácoras Anteriores'!$K$218,DF165,'Bitácoras Anteriores'!$F$232)+SUMIF('Bitácoras Anteriores'!$K$271,DF165,'Bitácoras Anteriores'!$F$285)+SUMIF('Bitácoras Anteriores'!$K$324,DF165,'Bitácoras Anteriores'!$F$338)+SUMIF('Bitácoras Anteriores'!$BH$6,DF165,'Bitácoras Anteriores'!$BD$20)+SUMIF('Bitácoras Anteriores'!$BH$59,$K$6,'Bitácoras Anteriores'!$BD$73)+SUMIF('Bitácoras Anteriores'!$BH$112,DF165,'Bitácoras Anteriores'!$BD$126)+SUMIF('Bitácoras Anteriores'!$BH$165,DF165,'Bitácoras Anteriores'!$BD$179)+SUMIF('Bitácoras Anteriores'!$BH$218,DF165,'Bitácoras Anteriores'!$BD$232)+SUMIF('Bitácoras Anteriores'!$BH$271,DF165,'Bitácoras Anteriores'!$BD$285)+SUMIF('Bitácoras Anteriores'!$BH$324,DF165,'Bitácoras Anteriores'!$BD$338)+SUMIF('Bitácoras Anteriores'!$DF$6,DF165,'Bitácoras Anteriores'!$DB$20)+SUMIF('Bitácoras Anteriores'!$DF$59,$K$6,'Bitácoras Anteriores'!$DB$73)+SUMIF('Bitácoras Anteriores'!$DF$112,DF165,'Bitácoras Anteriores'!$DB$126)+SUMIF('Bitácoras Anteriores'!$DF$165,DF165,'Bitácoras Anteriores'!$DB$179)+SUMIF('Bitácoras Anteriores'!$DF$218,DF165,'Bitácoras Anteriores'!$DB$232)+SUMIF('Bitácoras Anteriores'!$DF$271,DF165,'Bitácoras Anteriores'!$DB$285)+SUMIF('Bitácoras Anteriores'!$DF$324,DF165,'Bitácoras Anteriores'!$DB$338)+SUMIF('Bitácoras Anteriores'!$FC$6,DF165,'Bitácoras Anteriores'!$EY$20)+SUMIF('Bitácoras Anteriores'!$FC$59,$K$6,'Bitácoras Anteriores'!$EY$73)+SUMIF('Bitácoras Anteriores'!$FC$112,DF165,'Bitácoras Anteriores'!$EY$126)+SUMIF('Bitácoras Anteriores'!$FC$165,DF165,'Bitácoras Anteriores'!$EY$179)+SUMIF('Bitácoras Anteriores'!$FC$218,DF165,'Bitácoras Anteriores'!$EY$232)+SUMIF('Bitácoras Anteriores'!$FC$271,DF165,'Bitácoras Anteriores'!$EY$285)+SUMIF('Bitácoras Anteriores'!$FC$324,DF165,'Bitácoras Anteriores'!$EY$338)</f>
        <v>0</v>
      </c>
      <c r="DB179" s="762"/>
      <c r="DC179" s="762"/>
      <c r="DD179" s="762"/>
      <c r="DE179" s="762"/>
      <c r="DF179" s="762"/>
      <c r="DG179" s="763"/>
      <c r="DH179" s="632"/>
      <c r="DI179" s="793" t="str">
        <f>'Resumen Anual'!$O$24</f>
        <v>ATERRIZAJES</v>
      </c>
      <c r="DJ179" s="794"/>
      <c r="DK179" s="794"/>
      <c r="DL179" s="794"/>
      <c r="DM179" s="794"/>
      <c r="DN179" s="794"/>
      <c r="DO179" s="794"/>
      <c r="DP179" s="794"/>
      <c r="DQ179" s="794"/>
      <c r="DR179" s="794"/>
      <c r="DS179" s="795"/>
      <c r="DT179" s="15"/>
      <c r="DU179" s="771">
        <f>IF(DU171=0," ",DU171+4)</f>
        <v>2026</v>
      </c>
      <c r="DV179" s="772"/>
      <c r="DW179" s="772"/>
      <c r="DX179" s="772"/>
      <c r="DY179" s="772"/>
      <c r="DZ179" s="1214">
        <f>SUMIFS('Resumen Anual'!$AF$54,DU179,'Resumen Anual'!$V$9,DF165,'Resumen Anual'!$L$6)+SUMIFS('Resumen Anual'!$AF$112,DU179,'Resumen Anual'!$V$9,DF165,'Resumen Anual'!$L$64)+SUMIFS('Resumen Anual'!$AF$170,DU179,'Resumen Anual'!$V$9,DF165,'Resumen Anual'!$L$122)+SUMIFS('Resumen Anual'!$AF$228,DU179,'Resumen Anual'!$V$9,DF165,'Resumen Anual'!$L$180)+SUMIFS('Resumen Anual'!$AF$286,DU179,'Resumen Anual'!$V$9,DF165,'Resumen Anual'!$L$238)+SUMIFS('Resumen Anual'!$AF$344,DU179,'Resumen Anual'!$V$9,DF165,'Resumen Anual'!$L$296)+SUMIFS('Resumen Anual'!$AF$402,DU179,'Resumen Anual'!$V$9,DF165,'Resumen Anual'!$L$354)+SUMIFS('Resumen Anual'!$AF$460,DU179,'Resumen Anual'!$V$9,DF165,'Resumen Anual'!$L$412)+SUMIFS('Resumen Anual'!$AF$518,DU179,'Resumen Anual'!$V$9,DF165,'Resumen Anual'!$L$470)+SUMIFS('Resumen Anual'!$AF$576,DU179,'Resumen Anual'!$V$9,DF165,'Resumen Anual'!$L$528)+SUMIFS('Resumen Anual'!$AF$634,DU179,'Resumen Anual'!$V$9,DF165,'Resumen Anual'!$L$586)+SUMIFS('Resumen Anual'!$AF$692,DU179,'Resumen Anual'!$V$9,DF165,'Resumen Anual'!$L$644)+SUMIFS('Resumen Anual'!$CC$54,DU179,'Resumen Anual'!$V$9,DF165,'Resumen Anual'!$BI$6)+SUMIFS('Resumen Anual'!$CC$112,DU179,'Resumen Anual'!$V$9,DF165,'Resumen Anual'!$BI$64)+SUMIFS('Resumen Anual'!$CC$170,DU179,'Resumen Anual'!$V$9,DF165,'Resumen Anual'!$BI$122)+SUMIFS('Resumen Anual'!$CC$228,DU179,'Resumen Anual'!$V$9,DF165,'Resumen Anual'!$BI$180)+SUMIFS('Resumen Anual'!$CC$286,DU179,'Resumen Anual'!$V$9,DF165,'Resumen Anual'!$BI$238)+SUMIFS('Resumen Anual'!$CC$344,DU179,'Resumen Anual'!$V$9,DF165,'Resumen Anual'!$BI$296)+SUMIFS('Resumen Anual'!$CC$402,DU179,'Resumen Anual'!$V$9,DF165,'Resumen Anual'!$BI$354)+SUMIFS('Resumen Anual'!$CC$460,DU179,'Resumen Anual'!$V$9,DF165,'Resumen Anual'!$BI$412)+SUMIFS('Resumen Anual'!$CC$518,DU179,'Resumen Anual'!$V$9,DF165,'Resumen Anual'!$BI$470)+SUMIFS('Resumen Anual'!$CC$576,DU179,'Resumen Anual'!$V$9,DF165,'Resumen Anual'!$BI$528)+SUMIFS('Resumen Anual'!$CC$634,DU179,'Resumen Anual'!$V$9,DF165,'Resumen Anual'!$BI$586)+SUMIFS('Resumen Anual'!$CC$692,DU179,'Resumen Anual'!$V$9,DF165,'Resumen Anual'!$BI$644)+SUMIFS('Resumen Anual'!$EB$54,DU179,'Resumen Anual'!$V$9,DF165,'Resumen Anual'!$DH$6)+SUMIFS('Resumen Anual'!$EB$112,DU179,'Resumen Anual'!$V$9,DF165,'Resumen Anual'!$DH$64)+SUMIFS('Resumen Anual'!$EB$170,DU179,'Resumen Anual'!$V$9,DF165,'Resumen Anual'!$DH$122)+SUMIFS('Resumen Anual'!$EB$228,DU179,'Resumen Anual'!$V$9,DF165,'Resumen Anual'!$DH$180)+SUMIFS('Resumen Anual'!$EB$286,DU179,'Resumen Anual'!$V$9,DF165,'Resumen Anual'!$DH$238)+SUMIFS('Resumen Anual'!$EB$344,DU179,'Resumen Anual'!$V$9,DF165,'Resumen Anual'!$DH$296)+SUMIFS('Resumen Anual'!$EB$402,DU179,'Resumen Anual'!$V$9,DF165,'Resumen Anual'!$DH$354)+SUMIFS('Resumen Anual'!$EB$460,DU179,'Resumen Anual'!$V$9,DF165,'Resumen Anual'!$DH$412)+SUMIFS('Resumen Anual'!$EB$518,DU179,'Resumen Anual'!$V$9,DF165,'Resumen Anual'!$DH$470)+SUMIFS('Resumen Anual'!$EB$576,DU179,'Resumen Anual'!$V$9,DF165,'Resumen Anual'!$DH$528)+SUMIFS('Resumen Anual'!$EB$634,DU179,'Resumen Anual'!$V$9,DF165,'Resumen Anual'!$DH$586)+SUMIFS('Resumen Anual'!$EB$692,DU179,'Resumen Anual'!$V$9,DF165,'Resumen Anual'!$DH$644)+SUMIFS('Resumen Anual'!$FY$54,DU179,'Resumen Anual'!$V$9,DF165,'Resumen Anual'!$FE$6)+SUMIFS('Resumen Anual'!$FY$112,DU179,'Resumen Anual'!$V$9,DF165,'Resumen Anual'!$FE$64)+SUMIFS('Resumen Anual'!$FY$170,DU179,'Resumen Anual'!$V$9,DF165,'Resumen Anual'!$FE$122)+SUMIFS('Resumen Anual'!$FY$228,DU179,'Resumen Anual'!$V$9,DF165,'Resumen Anual'!$FE$180)+SUMIFS('Resumen Anual'!$FY$286,DU179,'Resumen Anual'!$V$9,DF165,'Resumen Anual'!$FE$238)+SUMIFS('Resumen Anual'!$FY$344,DU179,'Resumen Anual'!$V$9,DF165,'Resumen Anual'!$FE$296)+SUMIFS('Resumen Anual'!$FY$402,DU179,'Resumen Anual'!$V$9,DF165,'Resumen Anual'!$FE$354)+SUMIFS('Resumen Anual'!$FY$460,DU179,'Resumen Anual'!$V$9,DF165,'Resumen Anual'!$FE$412)+SUMIFS('Resumen Anual'!$FY$518,DU179,'Resumen Anual'!$V$9,DF165,'Resumen Anual'!$FE$470)+SUMIFS('Resumen Anual'!$FY$576,DU179,'Resumen Anual'!$V$9,DF165,'Resumen Anual'!$FE$528)+SUMIFS('Resumen Anual'!$FY$634,DU179,'Resumen Anual'!$V$9,DF165,'Resumen Anual'!$FE$586)+SUMIFS('Resumen Anual'!$FY$692,DU179,'Resumen Anual'!$V$9,DF165,'Resumen Anual'!$FE$644)</f>
        <v>0</v>
      </c>
      <c r="EA179" s="770"/>
      <c r="EB179" s="770"/>
      <c r="EC179" s="770"/>
      <c r="ED179" s="770">
        <f>SUMIFS('Resumen Anual'!$AJ$54,DU179,'Resumen Anual'!$V$9,DF165,'Resumen Anual'!$L$6)+SUMIFS('Resumen Anual'!$AJ$112,DU179,'Resumen Anual'!$V$9,DF165,'Resumen Anual'!$L$64)+SUMIFS('Resumen Anual'!$AJ$170,DU179,'Resumen Anual'!$V$9,DF165,'Resumen Anual'!$L$122)+SUMIFS('Resumen Anual'!$AJ$228,DU179,'Resumen Anual'!$V$9,DF165,'Resumen Anual'!$L$180)+SUMIFS('Resumen Anual'!$AJ$286,DU179,'Resumen Anual'!$V$9,DF165,'Resumen Anual'!$L$238)+SUMIFS('Resumen Anual'!$AJ$344,DU179,'Resumen Anual'!$V$9,DF165,'Resumen Anual'!$L$296)+SUMIFS('Resumen Anual'!$AJ$402,DU179,'Resumen Anual'!$V$9,DF165,'Resumen Anual'!$L$354)+SUMIFS('Resumen Anual'!$AJ$460,DU179,'Resumen Anual'!$V$9,DF165,'Resumen Anual'!$L$412)+SUMIFS('Resumen Anual'!$AJ$518,DU179,'Resumen Anual'!$V$9,DF165,'Resumen Anual'!$L$470)+SUMIFS('Resumen Anual'!$AJ$576,DU179,'Resumen Anual'!$V$9,DF165,'Resumen Anual'!$L$528)+SUMIFS('Resumen Anual'!$AJ$634,DU179,'Resumen Anual'!$V$9,DF165,'Resumen Anual'!$L$586)+SUMIFS('Resumen Anual'!$AJ$692,DU179,'Resumen Anual'!$V$9,DF165,'Resumen Anual'!$L$644)+SUMIFS('Resumen Anual'!$CG$54,DU179,'Resumen Anual'!$V$9,DF165,'Resumen Anual'!$BI$6)+SUMIFS('Resumen Anual'!$CG$112,DU179,'Resumen Anual'!$V$9,DF165,'Resumen Anual'!$BI$64)+SUMIFS('Resumen Anual'!$CG$170,DU179,'Resumen Anual'!$V$9,DF165,'Resumen Anual'!$BI$122)+SUMIFS('Resumen Anual'!$CG$228,DU179,'Resumen Anual'!$V$9,DF165,'Resumen Anual'!$BI$180)+SUMIFS('Resumen Anual'!$CG$286,DU179,'Resumen Anual'!$V$9,DF165,'Resumen Anual'!$BI$238)+SUMIFS('Resumen Anual'!$CG$344,DU179,'Resumen Anual'!$V$9,DF165,'Resumen Anual'!$BI$296)+SUMIFS('Resumen Anual'!$CG$402,DU179,'Resumen Anual'!$V$9,DF165,'Resumen Anual'!$BI$354)+SUMIFS('Resumen Anual'!$CG$460,DU179,'Resumen Anual'!$V$9,DF165,'Resumen Anual'!$BI$412)+SUMIFS('Resumen Anual'!$CG$518,DU179,'Resumen Anual'!$V$9,DF165,'Resumen Anual'!$BI$470)+SUMIFS('Resumen Anual'!$CG$576,DU179,'Resumen Anual'!$V$9,DF165,'Resumen Anual'!$BI$528)+SUMIFS('Resumen Anual'!$CG$634,DU179,'Resumen Anual'!$V$9,DF165,'Resumen Anual'!$BI$586)+SUMIFS('Resumen Anual'!$CG$692,DU179,'Resumen Anual'!$V$9,DF165,'Resumen Anual'!$BI$644)+SUMIFS('Resumen Anual'!$EF$54,DU179,'Resumen Anual'!$V$9,DF165,'Resumen Anual'!$DH$6)+SUMIFS('Resumen Anual'!$EF$112,DU179,'Resumen Anual'!$V$9,DF165,'Resumen Anual'!$DH$64)+SUMIFS('Resumen Anual'!$EF$170,DU179,'Resumen Anual'!$V$9,DF165,'Resumen Anual'!$DH$122)+SUMIFS('Resumen Anual'!$EF$228,DU179,'Resumen Anual'!$V$9,DF165,'Resumen Anual'!$DH$180)+SUMIFS('Resumen Anual'!$EF$286,DU179,'Resumen Anual'!$V$9,DF165,'Resumen Anual'!$DH$238)+SUMIFS('Resumen Anual'!$EF$344,DU179,'Resumen Anual'!$V$9,DF165,'Resumen Anual'!$DH$296)+SUMIFS('Resumen Anual'!$EF$402,DU179,'Resumen Anual'!$V$9,DF165,'Resumen Anual'!$DH$354)+SUMIFS('Resumen Anual'!$EF$460,DU179,'Resumen Anual'!$V$9,DF165,'Resumen Anual'!$DH$412)+SUMIFS('Resumen Anual'!$EF$518,DU179,'Resumen Anual'!$V$9,DF165,'Resumen Anual'!$DH$470)+SUMIFS('Resumen Anual'!$EF$576,DU179,'Resumen Anual'!$V$9,DF165,'Resumen Anual'!$DH$528)+SUMIFS('Resumen Anual'!$EF$634,DU179,'Resumen Anual'!$V$9,DF165,'Resumen Anual'!$DH$586)+SUMIFS('Resumen Anual'!$EF$692,DU179,'Resumen Anual'!$V$9,DF165,'Resumen Anual'!$DH$644)+SUMIFS('Resumen Anual'!$GC$54,DU179,'Resumen Anual'!$V$9,DF165,'Resumen Anual'!$FE$6)+SUMIFS('Resumen Anual'!$GC$112,DU179,'Resumen Anual'!$V$9,DF165,'Resumen Anual'!$FE$64)+SUMIFS('Resumen Anual'!$GC$170,DU179,'Resumen Anual'!$V$9,DF165,'Resumen Anual'!$FE$122)+SUMIFS('Resumen Anual'!$GC$228,DU179,'Resumen Anual'!$V$9,DF165,'Resumen Anual'!$FE$180)+SUMIFS('Resumen Anual'!$GC$286,DU179,'Resumen Anual'!$V$9,DF165,'Resumen Anual'!$FE$238)+SUMIFS('Resumen Anual'!$GC$344,DU179,'Resumen Anual'!$V$9,DF165,'Resumen Anual'!$FE$296)+SUMIFS('Resumen Anual'!$GC$402,DU179,'Resumen Anual'!$V$9,DF165,'Resumen Anual'!$FE$354)+SUMIFS('Resumen Anual'!$GC$460,DU179,'Resumen Anual'!$V$9,DF165,'Resumen Anual'!$FE$412)+SUMIFS('Resumen Anual'!$GC$518,DU179,'Resumen Anual'!$V$9,DF165,'Resumen Anual'!$FE$470)+SUMIFS('Resumen Anual'!$GC$576,DU179,'Resumen Anual'!$V$9,DF165,'Resumen Anual'!$FE$528)+SUMIFS('Resumen Anual'!$GC$634,DU179,'Resumen Anual'!$V$9,DF165,'Resumen Anual'!$FE$586)+SUMIFS('Resumen Anual'!$GC$692,DU179,'Resumen Anual'!$V$9,DF165,'Resumen Anual'!$FE$644)</f>
        <v>0</v>
      </c>
      <c r="EE179" s="770"/>
      <c r="EF179" s="770"/>
      <c r="EG179" s="770"/>
      <c r="EH179" s="770">
        <f>SUMIFS('Resumen Anual'!$AN$54,DU179,'Resumen Anual'!$V$9,DF165,'Resumen Anual'!$L$6)+SUMIFS('Resumen Anual'!$AN$112,DU179,'Resumen Anual'!$V$9,DF165,'Resumen Anual'!$L$64)+SUMIFS('Resumen Anual'!$AN$170,DU179,'Resumen Anual'!$V$9,DF165,'Resumen Anual'!$L$122)+SUMIFS('Resumen Anual'!$AN$228,DU179,'Resumen Anual'!$V$9,DF165,'Resumen Anual'!$L$180)+SUMIFS('Resumen Anual'!$AN$286,DU179,'Resumen Anual'!$V$9,DF165,'Resumen Anual'!$L$238)+SUMIFS('Resumen Anual'!$AN$344,DU179,'Resumen Anual'!$V$9,DF165,'Resumen Anual'!$L$296)+SUMIFS('Resumen Anual'!$AN$402,DU179,'Resumen Anual'!$V$9,DF165,'Resumen Anual'!$L$354)+SUMIFS('Resumen Anual'!$AN$460,DU179,'Resumen Anual'!$V$9,DF165,'Resumen Anual'!$L$412)+SUMIFS('Resumen Anual'!$AN$518,DU179,'Resumen Anual'!$V$9,DF165,'Resumen Anual'!$L$470)+SUMIFS('Resumen Anual'!$AN$576,DU179,'Resumen Anual'!$V$9,DF165,'Resumen Anual'!$L$528)+SUMIFS('Resumen Anual'!$AN$634,DU179,'Resumen Anual'!$V$9,DF165,'Resumen Anual'!$L$586)+SUMIFS('Resumen Anual'!$AN$692,DU179,'Resumen Anual'!$V$9,DF165,'Resumen Anual'!$L$644)+SUMIFS('Resumen Anual'!$CK$54,DU179,'Resumen Anual'!$V$9,DF165,'Resumen Anual'!$BI$6)+SUMIFS('Resumen Anual'!$CK$112,DU179,'Resumen Anual'!$V$9,DF165,'Resumen Anual'!$BI$64)+SUMIFS('Resumen Anual'!$CK$170,DU179,'Resumen Anual'!$V$9,DF165,'Resumen Anual'!$BI$122)+SUMIFS('Resumen Anual'!$CK$228,DU179,'Resumen Anual'!$V$9,DF165,'Resumen Anual'!$BI$180)+SUMIFS('Resumen Anual'!$CK$286,DU179,'Resumen Anual'!$V$9,DF165,'Resumen Anual'!$BI$238)+SUMIFS('Resumen Anual'!$CK$344,DU179,'Resumen Anual'!$V$9,DF165,'Resumen Anual'!$BI$296)+SUMIFS('Resumen Anual'!$CK$402,DU179,'Resumen Anual'!$V$9,DF165,'Resumen Anual'!$BI$354)+SUMIFS('Resumen Anual'!$CK$460,DU179,'Resumen Anual'!$V$9,DF165,'Resumen Anual'!$BI$412)+SUMIFS('Resumen Anual'!$CK$518,DU179,'Resumen Anual'!$V$9,DF165,'Resumen Anual'!$BI$470)+SUMIFS('Resumen Anual'!$CK$576,DU179,'Resumen Anual'!$V$9,DF165,'Resumen Anual'!$BI$528)+SUMIFS('Resumen Anual'!$CK$634,DU179,'Resumen Anual'!$V$9,DF165,'Resumen Anual'!$BI$586)+SUMIFS('Resumen Anual'!$CK$692,DU179,'Resumen Anual'!$V$9,DF165,'Resumen Anual'!$BI$644)+SUMIFS('Resumen Anual'!$EJ$54,DU179,'Resumen Anual'!$V$9,DF165,'Resumen Anual'!$DH$6)+SUMIFS('Resumen Anual'!$EJ$112,DU179,'Resumen Anual'!$V$9,DF165,'Resumen Anual'!$DH$64)+SUMIFS('Resumen Anual'!$EJ$170,DU179,'Resumen Anual'!$V$9,DF165,'Resumen Anual'!$DH$122)+SUMIFS('Resumen Anual'!$EJ$228,DU179,'Resumen Anual'!$V$9,DF165,'Resumen Anual'!$DH$180)+SUMIFS('Resumen Anual'!$EJ$286,DU179,'Resumen Anual'!$V$9,DF165,'Resumen Anual'!$DH$238)+SUMIFS('Resumen Anual'!$EJ$344,DU179,'Resumen Anual'!$V$9,DF165,'Resumen Anual'!$DH$296)+SUMIFS('Resumen Anual'!$EJ$402,DU179,'Resumen Anual'!$V$9,DF165,'Resumen Anual'!$DH$354)+SUMIFS('Resumen Anual'!$EJ$460,DU179,'Resumen Anual'!$V$9,DF165,'Resumen Anual'!$DH$412)+SUMIFS('Resumen Anual'!$EJ$518,DU179,'Resumen Anual'!$V$9,DF165,'Resumen Anual'!$DH$470)+SUMIFS('Resumen Anual'!$EJ$576,DU179,'Resumen Anual'!$V$9,DF165,'Resumen Anual'!$DH$528)+SUMIFS('Resumen Anual'!$EJ$634,DU179,'Resumen Anual'!$V$9,DF165,'Resumen Anual'!$DH$586)+SUMIFS('Resumen Anual'!$EJ$692,DU179,'Resumen Anual'!$V$9,DF165,'Resumen Anual'!$DH$644)+SUMIFS('Resumen Anual'!$GG$54,DU179,'Resumen Anual'!$V$9,DF165,'Resumen Anual'!$FE$6)+SUMIFS('Resumen Anual'!$GG$112,DU179,'Resumen Anual'!$V$9,DF165,'Resumen Anual'!$FE$64)+SUMIFS('Resumen Anual'!$GG$170,DU179,'Resumen Anual'!$V$9,DF165,'Resumen Anual'!$FE$122)+SUMIFS('Resumen Anual'!$GG$228,DU179,'Resumen Anual'!$V$9,DF165,'Resumen Anual'!$FE$180)+SUMIFS('Resumen Anual'!$GG$286,DU179,'Resumen Anual'!$V$9,DF165,'Resumen Anual'!$FE$238)+SUMIFS('Resumen Anual'!$GG$344,DU179,'Resumen Anual'!$V$9,DF165,'Resumen Anual'!$FE$296)+SUMIFS('Resumen Anual'!$GG$402,DU179,'Resumen Anual'!$V$9,DF165,'Resumen Anual'!$FE$354)+SUMIFS('Resumen Anual'!$GG$460,DU179,'Resumen Anual'!$V$9,DF165,'Resumen Anual'!$FE$412)+SUMIFS('Resumen Anual'!$GG$518,DU179,'Resumen Anual'!$V$9,DF165,'Resumen Anual'!$FE$470)+SUMIFS('Resumen Anual'!$GG$576,DU179,'Resumen Anual'!$V$9,DF165,'Resumen Anual'!$FE$528)+SUMIFS('Resumen Anual'!$GG$634,DU179,'Resumen Anual'!$V$9,DF165,'Resumen Anual'!$FE$586)+SUMIFS('Resumen Anual'!$GG$692,DU179,'Resumen Anual'!$V$9,DF165,'Resumen Anual'!$FE$644)</f>
        <v>0</v>
      </c>
      <c r="EI179" s="770"/>
      <c r="EJ179" s="770"/>
      <c r="EK179" s="770"/>
      <c r="EL179" s="756">
        <f>SUMIFS('Resumen Anual'!$AR$54,DU179,'Resumen Anual'!$V$9,DF165,'Resumen Anual'!$L$6)+SUMIFS('Resumen Anual'!$AR$112,DU179,'Resumen Anual'!$V$9,DF165,'Resumen Anual'!$L$64)+SUMIFS('Resumen Anual'!$AR$170,DU179,'Resumen Anual'!$V$9,DF165,'Resumen Anual'!$L$122)+SUMIFS('Resumen Anual'!$AR$228,DU179,'Resumen Anual'!$V$9,DF165,'Resumen Anual'!$L$180)+SUMIFS('Resumen Anual'!$AR$286,DU179,'Resumen Anual'!$V$9,DF165,'Resumen Anual'!$L$238)+SUMIFS('Resumen Anual'!$AR$344,DU179,'Resumen Anual'!$V$9,DF165,'Resumen Anual'!$L$296)+SUMIFS('Resumen Anual'!$AR$402,DU179,'Resumen Anual'!$V$9,DF165,'Resumen Anual'!$L$354)+SUMIFS('Resumen Anual'!$AR$460,DU179,'Resumen Anual'!$V$9,DF165,'Resumen Anual'!$L$412)+SUMIFS('Resumen Anual'!$AR$518,DU179,'Resumen Anual'!$V$9,DF165,'Resumen Anual'!$L$470)+SUMIFS('Resumen Anual'!$AR$576,DU179,'Resumen Anual'!$V$9,DF165,'Resumen Anual'!$L$528)+SUMIFS('Resumen Anual'!$AR$634,DU179,'Resumen Anual'!$V$9,DF165,'Resumen Anual'!$L$586)+SUMIFS('Resumen Anual'!$AR$692,DU179,'Resumen Anual'!$V$9,DF165,'Resumen Anual'!$L$644)+SUMIFS('Resumen Anual'!$CO$54,DU179,'Resumen Anual'!$V$9,DF165,'Resumen Anual'!$BI$6)+SUMIFS('Resumen Anual'!$CO$112,DU179,'Resumen Anual'!$V$9,DF165,'Resumen Anual'!$BI$64)+SUMIFS('Resumen Anual'!$CO$170,DU179,'Resumen Anual'!$V$9,DF165,'Resumen Anual'!$BI$122)+SUMIFS('Resumen Anual'!$CO$228,DU179,'Resumen Anual'!$V$9,DF165,'Resumen Anual'!$BI$180)+SUMIFS('Resumen Anual'!$CO$286,DU179,'Resumen Anual'!$V$9,DF165,'Resumen Anual'!$BI$238)+SUMIFS('Resumen Anual'!$CO$344,DU179,'Resumen Anual'!$V$9,DF165,'Resumen Anual'!$BI$296)+SUMIFS('Resumen Anual'!$CO$402,DU179,'Resumen Anual'!$V$9,DF165,'Resumen Anual'!$BI$354)+SUMIFS('Resumen Anual'!$CO$460,DU179,'Resumen Anual'!$V$9,DF165,'Resumen Anual'!$BI$412)+SUMIFS('Resumen Anual'!$CO$518,DU179,'Resumen Anual'!$V$9,DF165,'Resumen Anual'!$BI$470)+SUMIFS('Resumen Anual'!$CO$576,DU179,'Resumen Anual'!$V$9,DF165,'Resumen Anual'!$BI$528)+SUMIFS('Resumen Anual'!$CO$634,DU179,'Resumen Anual'!$V$9,DF165,'Resumen Anual'!$BI$586)+SUMIFS('Resumen Anual'!$CO$692,DU179,'Resumen Anual'!$V$9,DF165,'Resumen Anual'!$BI$644)+SUMIFS('Resumen Anual'!$EN$54,DU179,'Resumen Anual'!$V$9,DF165,'Resumen Anual'!$DH$6)+SUMIFS('Resumen Anual'!$EN$112,DU179,'Resumen Anual'!$V$9,DF165,'Resumen Anual'!$DH$64)+SUMIFS('Resumen Anual'!$EN$170,DU179,'Resumen Anual'!$V$9,DF165,'Resumen Anual'!$DH$122)+SUMIFS('Resumen Anual'!$EN$228,DU179,'Resumen Anual'!$V$9,DF165,'Resumen Anual'!$DH$180)+SUMIFS('Resumen Anual'!$EN$286,DU179,'Resumen Anual'!$V$9,DF165,'Resumen Anual'!$DH$238)+SUMIFS('Resumen Anual'!$EN$344,DU179,'Resumen Anual'!$V$9,DF165,'Resumen Anual'!$DH$296)+SUMIFS('Resumen Anual'!$EN$402,DU179,'Resumen Anual'!$V$9,DF165,'Resumen Anual'!$DH$354)+SUMIFS('Resumen Anual'!$EN$460,DU179,'Resumen Anual'!$V$9,DF165,'Resumen Anual'!$DH$412)+SUMIFS('Resumen Anual'!$EN$518,DU179,'Resumen Anual'!$V$9,DF165,'Resumen Anual'!$DH$470)+SUMIFS('Resumen Anual'!$EN$576,DU179,'Resumen Anual'!$V$9,DF165,'Resumen Anual'!$DH$528)+SUMIFS('Resumen Anual'!$EN$634,DU179,'Resumen Anual'!$V$9,DF165,'Resumen Anual'!$DH$586)+SUMIFS('Resumen Anual'!$EN$692,DU179,'Resumen Anual'!$V$9,DF165,'Resumen Anual'!$DH$644)+SUMIFS('Resumen Anual'!$GK$54,DU179,'Resumen Anual'!$V$9,DF165,'Resumen Anual'!$FE$6)+SUMIFS('Resumen Anual'!$GK$112,DU179,'Resumen Anual'!$V$9,DF165,'Resumen Anual'!$FE$64)+SUMIFS('Resumen Anual'!$GK$170,DU179,'Resumen Anual'!$V$9,DF165,'Resumen Anual'!$FE$122)+SUMIFS('Resumen Anual'!$GK$228,DU179,'Resumen Anual'!$V$9,DF165,'Resumen Anual'!$FE$180)+SUMIFS('Resumen Anual'!$GK$286,DU179,'Resumen Anual'!$V$9,DF165,'Resumen Anual'!$FE$238)+SUMIFS('Resumen Anual'!$GK$344,DU179,'Resumen Anual'!$V$9,DF165,'Resumen Anual'!$FE$296)+SUMIFS('Resumen Anual'!$GK$402,DU179,'Resumen Anual'!$V$9,DF165,'Resumen Anual'!$FE$354)+SUMIFS('Resumen Anual'!$GK$460,DU179,'Resumen Anual'!$V$9,DF165,'Resumen Anual'!$FE$412)+SUMIFS('Resumen Anual'!$GK$518,DU179,'Resumen Anual'!$V$9,DF165,'Resumen Anual'!$FE$470)+SUMIFS('Resumen Anual'!$GK$576,DU179,'Resumen Anual'!$V$9,DF165,'Resumen Anual'!$FE$528)+SUMIFS('Resumen Anual'!$GK$634,DU179,'Resumen Anual'!$V$9,DF165,'Resumen Anual'!$FE$586)+SUMIFS('Resumen Anual'!$GK$692,DU179,'Resumen Anual'!$V$9,DF165,'Resumen Anual'!$FE$644)</f>
        <v>0</v>
      </c>
      <c r="EM179" s="756"/>
      <c r="EN179" s="756"/>
      <c r="EO179" s="756">
        <f>SUMIFS('Resumen Anual'!$AU$54,DU179,'Resumen Anual'!$V$9,DF165,'Resumen Anual'!$L$6)+SUMIFS('Resumen Anual'!$AU$112,DU179,'Resumen Anual'!$V$9,DF165,'Resumen Anual'!$L$64)+SUMIFS('Resumen Anual'!$AU$170,DU179,'Resumen Anual'!$V$9,DF165,'Resumen Anual'!$L$122)+SUMIFS('Resumen Anual'!$AU$228,DU179,'Resumen Anual'!$V$9,DF165,'Resumen Anual'!$L$180)+SUMIFS('Resumen Anual'!$AU$286,DU179,'Resumen Anual'!$V$9,DF165,'Resumen Anual'!$L$238)+SUMIFS('Resumen Anual'!$AU$344,DU179,'Resumen Anual'!$V$9,DF165,'Resumen Anual'!$L$296)+SUMIFS('Resumen Anual'!$AU$402,DU179,'Resumen Anual'!$V$9,DF165,'Resumen Anual'!$L$354)+SUMIFS('Resumen Anual'!$AU$460,DU179,'Resumen Anual'!$V$9,DF165,'Resumen Anual'!$L$412)+SUMIFS('Resumen Anual'!$AU$518,DU179,'Resumen Anual'!$V$9,DF165,'Resumen Anual'!$L$470)+SUMIFS('Resumen Anual'!$AU$576,DU179,'Resumen Anual'!$V$9,DF165,'Resumen Anual'!$L$528)+SUMIFS('Resumen Anual'!$AU$634,DU179,'Resumen Anual'!$V$9,DF165,'Resumen Anual'!$L$586)+SUMIFS('Resumen Anual'!$AU$692,DU179,'Resumen Anual'!$V$9,DF165,'Resumen Anual'!$L$644)+SUMIFS('Resumen Anual'!$CR$54,DU179,'Resumen Anual'!$V$9,DF165,'Resumen Anual'!$BI$6)+SUMIFS('Resumen Anual'!$CR$112,DU179,'Resumen Anual'!$V$9,DF165,'Resumen Anual'!$BI$64)+SUMIFS('Resumen Anual'!$CR$170,DU179,'Resumen Anual'!$V$9,DF165,'Resumen Anual'!$BI$122)+SUMIFS('Resumen Anual'!$CR$228,DU179,'Resumen Anual'!$V$9,DF165,'Resumen Anual'!$BI$180)+SUMIFS('Resumen Anual'!$CR$286,DU179,'Resumen Anual'!$V$9,DF165,'Resumen Anual'!$BI$238)+SUMIFS('Resumen Anual'!$CR$344,DU179,'Resumen Anual'!$V$9,DF165,'Resumen Anual'!$BI$296)+SUMIFS('Resumen Anual'!$CR$402,DU179,'Resumen Anual'!$V$9,DF165,'Resumen Anual'!$BI$354)+SUMIFS('Resumen Anual'!$CR$460,DU179,'Resumen Anual'!$V$9,DF165,'Resumen Anual'!$BI$412)+SUMIFS('Resumen Anual'!$CR$518,DU179,'Resumen Anual'!$V$9,DF165,'Resumen Anual'!$BI$470)+SUMIFS('Resumen Anual'!$CR$576,DU179,'Resumen Anual'!$V$9,DF165,'Resumen Anual'!$BI$528)+SUMIFS('Resumen Anual'!$CR$634,DU179,'Resumen Anual'!$V$9,DF165,'Resumen Anual'!$BI$586)+SUMIFS('Resumen Anual'!$CR$692,DU179,'Resumen Anual'!$V$9,DF165,'Resumen Anual'!$BI$644)+SUMIFS('Resumen Anual'!$EQ$54,DU179,'Resumen Anual'!$V$9,DF165,'Resumen Anual'!$DH$6)+SUMIFS('Resumen Anual'!$EQ$112,DU179,'Resumen Anual'!$V$9,DF165,'Resumen Anual'!$DH$64)+SUMIFS('Resumen Anual'!$EQ$170,DU179,'Resumen Anual'!$V$9,DF165,'Resumen Anual'!$DH$122)+SUMIFS('Resumen Anual'!$EQ$228,DU179,'Resumen Anual'!$V$9,DF165,'Resumen Anual'!$DH$180)+SUMIFS('Resumen Anual'!$EQ$286,DU179,'Resumen Anual'!$V$9,DF165,'Resumen Anual'!$DH$238)+SUMIFS('Resumen Anual'!$EQ$344,DU179,'Resumen Anual'!$V$9,DF165,'Resumen Anual'!$DH$296)+SUMIFS('Resumen Anual'!$EQ$402,DU179,'Resumen Anual'!$V$9,DF165,'Resumen Anual'!$DH$354)+SUMIFS('Resumen Anual'!$EQ$460,DU179,'Resumen Anual'!$V$9,DF165,'Resumen Anual'!$DH$412)+SUMIFS('Resumen Anual'!$EQ$518,DU179,'Resumen Anual'!$V$9,DF165,'Resumen Anual'!$DH$470)+SUMIFS('Resumen Anual'!$EQ$576,DU179,'Resumen Anual'!$V$9,DF165,'Resumen Anual'!$DH$528)+SUMIFS('Resumen Anual'!$EQ$634,DU179,'Resumen Anual'!$V$9,DF165,'Resumen Anual'!$DH$586)+SUMIFS('Resumen Anual'!$EQ$692,DU179,'Resumen Anual'!$V$9,DF165,'Resumen Anual'!$DH$644)+SUMIFS('Resumen Anual'!$GN$54,DU179,'Resumen Anual'!$V$9,DF165,'Resumen Anual'!$FE$6)+SUMIFS('Resumen Anual'!$GN$112,DU179,'Resumen Anual'!$V$9,DF165,'Resumen Anual'!$FE$64)+SUMIFS('Resumen Anual'!$GN$170,DU179,'Resumen Anual'!$V$9,DF165,'Resumen Anual'!$FE$122)+SUMIFS('Resumen Anual'!$GN$228,DU179,'Resumen Anual'!$V$9,DF165,'Resumen Anual'!$FE$180)+SUMIFS('Resumen Anual'!$GN$286,DU179,'Resumen Anual'!$V$9,DF165,'Resumen Anual'!$FE$238)+SUMIFS('Resumen Anual'!$GN$344,DU179,'Resumen Anual'!$V$9,DF165,'Resumen Anual'!$FE$296)+SUMIFS('Resumen Anual'!$GN$402,DU179,'Resumen Anual'!$V$9,DF165,'Resumen Anual'!$FE$354)+SUMIFS('Resumen Anual'!$GN$460,DU179,'Resumen Anual'!$V$9,DF165,'Resumen Anual'!$FE$412)+SUMIFS('Resumen Anual'!$GN$518,DU179,'Resumen Anual'!$V$9,DF165,'Resumen Anual'!$FE$470)+SUMIFS('Resumen Anual'!$GN$576,DU179,'Resumen Anual'!$V$9,DF165,'Resumen Anual'!$FE$528)+SUMIFS('Resumen Anual'!$GN$634,DU179,'Resumen Anual'!$V$9,DF165,'Resumen Anual'!$FE$586)+SUMIFS('Resumen Anual'!$GN$692,DU179,'Resumen Anual'!$V$9,DF165,'Resumen Anual'!$FE$644)</f>
        <v>0</v>
      </c>
      <c r="EP179" s="756"/>
      <c r="EQ179" s="1215"/>
      <c r="ER179" s="1200"/>
      <c r="ES179" s="171"/>
      <c r="ET179" s="775" t="str">
        <f>'Resumen Anual'!$C$24</f>
        <v>INSTR.</v>
      </c>
      <c r="EU179" s="776"/>
      <c r="EV179" s="776"/>
      <c r="EW179" s="776"/>
      <c r="EX179" s="761">
        <f>SUMIF('Resumen Anual'!$FE$622,FC165,'Resumen Anual'!$FA$640)+SUMIF('Resumen Anual'!$DH$622,FC165,'Resumen Anual'!$DD$640)+SUMIF('Resumen Anual'!$BI$622,FC165,'Resumen Anual'!$BE$640)+SUMIF('Resumen Anual'!$L$622,FC165,'Resumen Anual'!$H$640)+SUMIF('Resumen Anual'!$FE$566,FC165,'Resumen Anual'!$FA$584)+SUMIF('Resumen Anual'!$DH$566,FC165,'Resumen Anual'!$DD$584)+SUMIF('Resumen Anual'!$BI$566,FC165,'Resumen Anual'!$BE$584)+SUMIF('Resumen Anual'!$L$566,FC165,'Resumen Anual'!$H$584)+SUMIF('Resumen Anual'!$FE$510,FC165,'Resumen Anual'!$FA$528)+SUMIF('Resumen Anual'!$DH$510,FC165,'Resumen Anual'!$DD$528)+SUMIF('Resumen Anual'!$BI$510,FC165,'Resumen Anual'!$BE$528)+SUMIF('Resumen Anual'!$L$510,FC165,'Resumen Anual'!$H$528)+SUMIF('Resumen Anual'!$FE$454,FC165,'Resumen Anual'!$FA$472)+SUMIF('Resumen Anual'!$DH$454,FC165,'Resumen Anual'!$DD$472)+SUMIF('Resumen Anual'!$BI$454,FC165,'Resumen Anual'!$BE$472)+SUMIF('Resumen Anual'!$L$454,FC165,'Resumen Anual'!$H$472)+SUMIF('Resumen Anual'!$FE$398,FC165,'Resumen Anual'!$FA$416)+SUMIF('Resumen Anual'!$DH$398,FC165,'Resumen Anual'!$DD$416)+SUMIF('Resumen Anual'!$BI$398,FC165,'Resumen Anual'!$BE$416)+SUMIF('Resumen Anual'!$L$398,FC165,'Resumen Anual'!$H$416)+SUMIF('Resumen Anual'!$FE$342,FC165,'Resumen Anual'!$FA$360)+SUMIF('Resumen Anual'!$DH$342,FC165,'Resumen Anual'!$DD$360)+SUMIF('Resumen Anual'!$BI$342,FC165,'Resumen Anual'!$BE$360)+SUMIF('Resumen Anual'!$L$342,FC165,'Resumen Anual'!$H$360)+SUMIF('Resumen Anual'!$FE$286,FC165,'Resumen Anual'!$FA$304)+SUMIF('Resumen Anual'!$DH$286,FC165,'Resumen Anual'!$DD$304)+SUMIF('Resumen Anual'!$BI$286,FC165,'Resumen Anual'!$BE$304)+SUMIF('Resumen Anual'!$L$286,FC165,'Resumen Anual'!$H$304)+SUMIF('Resumen Anual'!$FE$230,FC165,'Resumen Anual'!$FA$248)+SUMIF('Resumen Anual'!$DH$230,FC165,'Resumen Anual'!$DD$248)+SUMIF('Resumen Anual'!$BI$230,FC165,'Resumen Anual'!$BE$248)+SUMIF('Resumen Anual'!$L$230,FC165,'Resumen Anual'!$H$248)+SUMIF('Resumen Anual'!$FE$174,FC165,'Resumen Anual'!$FA$192)+SUMIF('Resumen Anual'!$DH$174,FC165,'Resumen Anual'!$DD$192)+SUMIF('Resumen Anual'!$BI$174,FC165,'Resumen Anual'!$BE$192)+SUMIF('Resumen Anual'!$L$174,FC165,'Resumen Anual'!$H$192)+SUMIF('Resumen Anual'!$FE$118,FC165,'Resumen Anual'!$FA$136)+SUMIF('Resumen Anual'!$DH$118,FC165,'Resumen Anual'!$DD$136)+SUMIF('Resumen Anual'!$BI$118,FC165,'Resumen Anual'!$BE$136)+SUMIF('Resumen Anual'!$L$118,FC165,'Resumen Anual'!$H$136)+SUMIF('Resumen Anual'!$FE$62,FC165,'Resumen Anual'!$FA$80)+SUMIF('Resumen Anual'!$DH$62,FC165,'Resumen Anual'!$DD$80)+SUMIF('Resumen Anual'!$BI$62,FC165,'Resumen Anual'!$BE$80)+SUMIF('Resumen Anual'!$L$62,FC165,'Resumen Anual'!$H$80)+SUMIF('Resumen Anual'!$FE$6,FC165,'Resumen Anual'!$FA$24)+SUMIF('Resumen Anual'!$DH$6,FC165,'Resumen Anual'!$DD$24)+SUMIF('Resumen Anual'!$BI$6,FC165,'Resumen Anual'!$BE$24)+SUMIF('Resumen Anual'!$L$6,FC165,'Resumen Anual'!$H$24)+SUMIF('Bitácoras Anteriores'!$K$6,FC165,'Bitácoras Anteriores'!$F$20)+SUMIF('Bitácoras Anteriores'!$K$59,$K$6,'Bitácoras Anteriores'!$F$73)+SUMIF('Bitácoras Anteriores'!$K$112,FC165,'Bitácoras Anteriores'!$F$126)+SUMIF('Bitácoras Anteriores'!$K$165,FC165,'Bitácoras Anteriores'!$F$179)+SUMIF('Bitácoras Anteriores'!$K$218,FC165,'Bitácoras Anteriores'!$F$232)+SUMIF('Bitácoras Anteriores'!$K$271,FC165,'Bitácoras Anteriores'!$F$285)+SUMIF('Bitácoras Anteriores'!$K$324,FC165,'Bitácoras Anteriores'!$F$338)+SUMIF('Bitácoras Anteriores'!$BH$6,FC165,'Bitácoras Anteriores'!$BD$20)+SUMIF('Bitácoras Anteriores'!$BH$59,$K$6,'Bitácoras Anteriores'!$BD$73)+SUMIF('Bitácoras Anteriores'!$BH$112,FC165,'Bitácoras Anteriores'!$BD$126)+SUMIF('Bitácoras Anteriores'!$BH$165,FC165,'Bitácoras Anteriores'!$BD$179)+SUMIF('Bitácoras Anteriores'!$BH$218,FC165,'Bitácoras Anteriores'!$BD$232)+SUMIF('Bitácoras Anteriores'!$BH$271,FC165,'Bitácoras Anteriores'!$BD$285)+SUMIF('Bitácoras Anteriores'!$BH$324,FC165,'Bitácoras Anteriores'!$BD$338)+SUMIF('Bitácoras Anteriores'!$DF$6,FC165,'Bitácoras Anteriores'!$DB$20)+SUMIF('Bitácoras Anteriores'!$DF$59,$K$6,'Bitácoras Anteriores'!$DB$73)+SUMIF('Bitácoras Anteriores'!$DF$112,FC165,'Bitácoras Anteriores'!$DB$126)+SUMIF('Bitácoras Anteriores'!$DF$165,FC165,'Bitácoras Anteriores'!$DB$179)+SUMIF('Bitácoras Anteriores'!$DF$218,FC165,'Bitácoras Anteriores'!$DB$232)+SUMIF('Bitácoras Anteriores'!$DF$271,FC165,'Bitácoras Anteriores'!$DB$285)+SUMIF('Bitácoras Anteriores'!$DF$324,FC165,'Bitácoras Anteriores'!$DB$338)+SUMIF('Bitácoras Anteriores'!$FC$6,FC165,'Bitácoras Anteriores'!$EY$20)+SUMIF('Bitácoras Anteriores'!$FC$59,$K$6,'Bitácoras Anteriores'!$EY$73)+SUMIF('Bitácoras Anteriores'!$FC$112,FC165,'Bitácoras Anteriores'!$EY$126)+SUMIF('Bitácoras Anteriores'!$FC$165,FC165,'Bitácoras Anteriores'!$EY$179)+SUMIF('Bitácoras Anteriores'!$FC$218,FC165,'Bitácoras Anteriores'!$EY$232)+SUMIF('Bitácoras Anteriores'!$FC$271,FC165,'Bitácoras Anteriores'!$EY$285)+SUMIF('Bitácoras Anteriores'!$FC$324,FC165,'Bitácoras Anteriores'!$EY$338)</f>
        <v>0</v>
      </c>
      <c r="EY179" s="762"/>
      <c r="EZ179" s="762"/>
      <c r="FA179" s="762"/>
      <c r="FB179" s="762"/>
      <c r="FC179" s="762"/>
      <c r="FD179" s="763"/>
      <c r="FE179" s="632"/>
      <c r="FF179" s="793" t="str">
        <f>'Resumen Anual'!$O$24</f>
        <v>ATERRIZAJES</v>
      </c>
      <c r="FG179" s="794"/>
      <c r="FH179" s="794"/>
      <c r="FI179" s="794"/>
      <c r="FJ179" s="794"/>
      <c r="FK179" s="794"/>
      <c r="FL179" s="794"/>
      <c r="FM179" s="794"/>
      <c r="FN179" s="794"/>
      <c r="FO179" s="794"/>
      <c r="FP179" s="795"/>
      <c r="FQ179" s="15"/>
      <c r="FR179" s="771">
        <f>IF(FR171=0," ",FR171+4)</f>
        <v>2026</v>
      </c>
      <c r="FS179" s="772"/>
      <c r="FT179" s="772"/>
      <c r="FU179" s="772"/>
      <c r="FV179" s="772"/>
      <c r="FW179" s="1214">
        <f>SUMIFS('Resumen Anual'!$AF$54,FR179,'Resumen Anual'!$V$9,FC165,'Resumen Anual'!$L$6)+SUMIFS('Resumen Anual'!$AF$112,FR179,'Resumen Anual'!$V$9,FC165,'Resumen Anual'!$L$64)+SUMIFS('Resumen Anual'!$AF$170,FR179,'Resumen Anual'!$V$9,FC165,'Resumen Anual'!$L$122)+SUMIFS('Resumen Anual'!$AF$228,FR179,'Resumen Anual'!$V$9,FC165,'Resumen Anual'!$L$180)+SUMIFS('Resumen Anual'!$AF$286,FR179,'Resumen Anual'!$V$9,FC165,'Resumen Anual'!$L$238)+SUMIFS('Resumen Anual'!$AF$344,FR179,'Resumen Anual'!$V$9,FC165,'Resumen Anual'!$L$296)+SUMIFS('Resumen Anual'!$AF$402,FR179,'Resumen Anual'!$V$9,FC165,'Resumen Anual'!$L$354)+SUMIFS('Resumen Anual'!$AF$460,FR179,'Resumen Anual'!$V$9,FC165,'Resumen Anual'!$L$412)+SUMIFS('Resumen Anual'!$AF$518,FR179,'Resumen Anual'!$V$9,FC165,'Resumen Anual'!$L$470)+SUMIFS('Resumen Anual'!$AF$576,FR179,'Resumen Anual'!$V$9,FC165,'Resumen Anual'!$L$528)+SUMIFS('Resumen Anual'!$AF$634,FR179,'Resumen Anual'!$V$9,FC165,'Resumen Anual'!$L$586)+SUMIFS('Resumen Anual'!$AF$692,FR179,'Resumen Anual'!$V$9,FC165,'Resumen Anual'!$L$644)+SUMIFS('Resumen Anual'!$CC$54,FR179,'Resumen Anual'!$V$9,FC165,'Resumen Anual'!$BI$6)+SUMIFS('Resumen Anual'!$CC$112,FR179,'Resumen Anual'!$V$9,FC165,'Resumen Anual'!$BI$64)+SUMIFS('Resumen Anual'!$CC$170,FR179,'Resumen Anual'!$V$9,FC165,'Resumen Anual'!$BI$122)+SUMIFS('Resumen Anual'!$CC$228,FR179,'Resumen Anual'!$V$9,FC165,'Resumen Anual'!$BI$180)+SUMIFS('Resumen Anual'!$CC$286,FR179,'Resumen Anual'!$V$9,FC165,'Resumen Anual'!$BI$238)+SUMIFS('Resumen Anual'!$CC$344,FR179,'Resumen Anual'!$V$9,FC165,'Resumen Anual'!$BI$296)+SUMIFS('Resumen Anual'!$CC$402,FR179,'Resumen Anual'!$V$9,FC165,'Resumen Anual'!$BI$354)+SUMIFS('Resumen Anual'!$CC$460,FR179,'Resumen Anual'!$V$9,FC165,'Resumen Anual'!$BI$412)+SUMIFS('Resumen Anual'!$CC$518,FR179,'Resumen Anual'!$V$9,FC165,'Resumen Anual'!$BI$470)+SUMIFS('Resumen Anual'!$CC$576,FR179,'Resumen Anual'!$V$9,FC165,'Resumen Anual'!$BI$528)+SUMIFS('Resumen Anual'!$CC$634,FR179,'Resumen Anual'!$V$9,FC165,'Resumen Anual'!$BI$586)+SUMIFS('Resumen Anual'!$CC$692,FR179,'Resumen Anual'!$V$9,FC165,'Resumen Anual'!$BI$644)+SUMIFS('Resumen Anual'!$EB$54,FR179,'Resumen Anual'!$V$9,FC165,'Resumen Anual'!$DH$6)+SUMIFS('Resumen Anual'!$EB$112,FR179,'Resumen Anual'!$V$9,FC165,'Resumen Anual'!$DH$64)+SUMIFS('Resumen Anual'!$EB$170,FR179,'Resumen Anual'!$V$9,FC165,'Resumen Anual'!$DH$122)+SUMIFS('Resumen Anual'!$EB$228,FR179,'Resumen Anual'!$V$9,FC165,'Resumen Anual'!$DH$180)+SUMIFS('Resumen Anual'!$EB$286,FR179,'Resumen Anual'!$V$9,FC165,'Resumen Anual'!$DH$238)+SUMIFS('Resumen Anual'!$EB$344,FR179,'Resumen Anual'!$V$9,FC165,'Resumen Anual'!$DH$296)+SUMIFS('Resumen Anual'!$EB$402,FR179,'Resumen Anual'!$V$9,FC165,'Resumen Anual'!$DH$354)+SUMIFS('Resumen Anual'!$EB$460,FR179,'Resumen Anual'!$V$9,FC165,'Resumen Anual'!$DH$412)+SUMIFS('Resumen Anual'!$EB$518,FR179,'Resumen Anual'!$V$9,FC165,'Resumen Anual'!$DH$470)+SUMIFS('Resumen Anual'!$EB$576,FR179,'Resumen Anual'!$V$9,FC165,'Resumen Anual'!$DH$528)+SUMIFS('Resumen Anual'!$EB$634,FR179,'Resumen Anual'!$V$9,FC165,'Resumen Anual'!$DH$586)+SUMIFS('Resumen Anual'!$EB$692,FR179,'Resumen Anual'!$V$9,FC165,'Resumen Anual'!$DH$644)+SUMIFS('Resumen Anual'!$FY$54,FR179,'Resumen Anual'!$V$9,FC165,'Resumen Anual'!$FE$6)+SUMIFS('Resumen Anual'!$FY$112,FR179,'Resumen Anual'!$V$9,FC165,'Resumen Anual'!$FE$64)+SUMIFS('Resumen Anual'!$FY$170,FR179,'Resumen Anual'!$V$9,FC165,'Resumen Anual'!$FE$122)+SUMIFS('Resumen Anual'!$FY$228,FR179,'Resumen Anual'!$V$9,FC165,'Resumen Anual'!$FE$180)+SUMIFS('Resumen Anual'!$FY$286,FR179,'Resumen Anual'!$V$9,FC165,'Resumen Anual'!$FE$238)+SUMIFS('Resumen Anual'!$FY$344,FR179,'Resumen Anual'!$V$9,FC165,'Resumen Anual'!$FE$296)+SUMIFS('Resumen Anual'!$FY$402,FR179,'Resumen Anual'!$V$9,FC165,'Resumen Anual'!$FE$354)+SUMIFS('Resumen Anual'!$FY$460,FR179,'Resumen Anual'!$V$9,FC165,'Resumen Anual'!$FE$412)+SUMIFS('Resumen Anual'!$FY$518,FR179,'Resumen Anual'!$V$9,FC165,'Resumen Anual'!$FE$470)+SUMIFS('Resumen Anual'!$FY$576,FR179,'Resumen Anual'!$V$9,FC165,'Resumen Anual'!$FE$528)+SUMIFS('Resumen Anual'!$FY$634,FR179,'Resumen Anual'!$V$9,FC165,'Resumen Anual'!$FE$586)+SUMIFS('Resumen Anual'!$FY$692,FR179,'Resumen Anual'!$V$9,FC165,'Resumen Anual'!$FE$644)</f>
        <v>0</v>
      </c>
      <c r="FX179" s="770"/>
      <c r="FY179" s="770"/>
      <c r="FZ179" s="770"/>
      <c r="GA179" s="770">
        <f>SUMIFS('Resumen Anual'!$AJ$54,FR179,'Resumen Anual'!$V$9,FC165,'Resumen Anual'!$L$6)+SUMIFS('Resumen Anual'!$AJ$112,FR179,'Resumen Anual'!$V$9,FC165,'Resumen Anual'!$L$64)+SUMIFS('Resumen Anual'!$AJ$170,FR179,'Resumen Anual'!$V$9,FC165,'Resumen Anual'!$L$122)+SUMIFS('Resumen Anual'!$AJ$228,FR179,'Resumen Anual'!$V$9,FC165,'Resumen Anual'!$L$180)+SUMIFS('Resumen Anual'!$AJ$286,FR179,'Resumen Anual'!$V$9,FC165,'Resumen Anual'!$L$238)+SUMIFS('Resumen Anual'!$AJ$344,FR179,'Resumen Anual'!$V$9,FC165,'Resumen Anual'!$L$296)+SUMIFS('Resumen Anual'!$AJ$402,FR179,'Resumen Anual'!$V$9,FC165,'Resumen Anual'!$L$354)+SUMIFS('Resumen Anual'!$AJ$460,FR179,'Resumen Anual'!$V$9,FC165,'Resumen Anual'!$L$412)+SUMIFS('Resumen Anual'!$AJ$518,FR179,'Resumen Anual'!$V$9,FC165,'Resumen Anual'!$L$470)+SUMIFS('Resumen Anual'!$AJ$576,FR179,'Resumen Anual'!$V$9,FC165,'Resumen Anual'!$L$528)+SUMIFS('Resumen Anual'!$AJ$634,FR179,'Resumen Anual'!$V$9,FC165,'Resumen Anual'!$L$586)+SUMIFS('Resumen Anual'!$AJ$692,FR179,'Resumen Anual'!$V$9,FC165,'Resumen Anual'!$L$644)+SUMIFS('Resumen Anual'!$CG$54,FR179,'Resumen Anual'!$V$9,FC165,'Resumen Anual'!$BI$6)+SUMIFS('Resumen Anual'!$CG$112,FR179,'Resumen Anual'!$V$9,FC165,'Resumen Anual'!$BI$64)+SUMIFS('Resumen Anual'!$CG$170,FR179,'Resumen Anual'!$V$9,FC165,'Resumen Anual'!$BI$122)+SUMIFS('Resumen Anual'!$CG$228,FR179,'Resumen Anual'!$V$9,FC165,'Resumen Anual'!$BI$180)+SUMIFS('Resumen Anual'!$CG$286,FR179,'Resumen Anual'!$V$9,FC165,'Resumen Anual'!$BI$238)+SUMIFS('Resumen Anual'!$CG$344,FR179,'Resumen Anual'!$V$9,FC165,'Resumen Anual'!$BI$296)+SUMIFS('Resumen Anual'!$CG$402,FR179,'Resumen Anual'!$V$9,FC165,'Resumen Anual'!$BI$354)+SUMIFS('Resumen Anual'!$CG$460,FR179,'Resumen Anual'!$V$9,FC165,'Resumen Anual'!$BI$412)+SUMIFS('Resumen Anual'!$CG$518,FR179,'Resumen Anual'!$V$9,FC165,'Resumen Anual'!$BI$470)+SUMIFS('Resumen Anual'!$CG$576,FR179,'Resumen Anual'!$V$9,FC165,'Resumen Anual'!$BI$528)+SUMIFS('Resumen Anual'!$CG$634,FR179,'Resumen Anual'!$V$9,FC165,'Resumen Anual'!$BI$586)+SUMIFS('Resumen Anual'!$CG$692,FR179,'Resumen Anual'!$V$9,FC165,'Resumen Anual'!$BI$644)+SUMIFS('Resumen Anual'!$EF$54,FR179,'Resumen Anual'!$V$9,FC165,'Resumen Anual'!$DH$6)+SUMIFS('Resumen Anual'!$EF$112,FR179,'Resumen Anual'!$V$9,FC165,'Resumen Anual'!$DH$64)+SUMIFS('Resumen Anual'!$EF$170,FR179,'Resumen Anual'!$V$9,FC165,'Resumen Anual'!$DH$122)+SUMIFS('Resumen Anual'!$EF$228,FR179,'Resumen Anual'!$V$9,FC165,'Resumen Anual'!$DH$180)+SUMIFS('Resumen Anual'!$EF$286,FR179,'Resumen Anual'!$V$9,FC165,'Resumen Anual'!$DH$238)+SUMIFS('Resumen Anual'!$EF$344,FR179,'Resumen Anual'!$V$9,FC165,'Resumen Anual'!$DH$296)+SUMIFS('Resumen Anual'!$EF$402,FR179,'Resumen Anual'!$V$9,FC165,'Resumen Anual'!$DH$354)+SUMIFS('Resumen Anual'!$EF$460,FR179,'Resumen Anual'!$V$9,FC165,'Resumen Anual'!$DH$412)+SUMIFS('Resumen Anual'!$EF$518,FR179,'Resumen Anual'!$V$9,FC165,'Resumen Anual'!$DH$470)+SUMIFS('Resumen Anual'!$EF$576,FR179,'Resumen Anual'!$V$9,FC165,'Resumen Anual'!$DH$528)+SUMIFS('Resumen Anual'!$EF$634,FR179,'Resumen Anual'!$V$9,FC165,'Resumen Anual'!$DH$586)+SUMIFS('Resumen Anual'!$EF$692,FR179,'Resumen Anual'!$V$9,FC165,'Resumen Anual'!$DH$644)+SUMIFS('Resumen Anual'!$GC$54,FR179,'Resumen Anual'!$V$9,FC165,'Resumen Anual'!$FE$6)+SUMIFS('Resumen Anual'!$GC$112,FR179,'Resumen Anual'!$V$9,FC165,'Resumen Anual'!$FE$64)+SUMIFS('Resumen Anual'!$GC$170,FR179,'Resumen Anual'!$V$9,FC165,'Resumen Anual'!$FE$122)+SUMIFS('Resumen Anual'!$GC$228,FR179,'Resumen Anual'!$V$9,FC165,'Resumen Anual'!$FE$180)+SUMIFS('Resumen Anual'!$GC$286,FR179,'Resumen Anual'!$V$9,FC165,'Resumen Anual'!$FE$238)+SUMIFS('Resumen Anual'!$GC$344,FR179,'Resumen Anual'!$V$9,FC165,'Resumen Anual'!$FE$296)+SUMIFS('Resumen Anual'!$GC$402,FR179,'Resumen Anual'!$V$9,FC165,'Resumen Anual'!$FE$354)+SUMIFS('Resumen Anual'!$GC$460,FR179,'Resumen Anual'!$V$9,FC165,'Resumen Anual'!$FE$412)+SUMIFS('Resumen Anual'!$GC$518,FR179,'Resumen Anual'!$V$9,FC165,'Resumen Anual'!$FE$470)+SUMIFS('Resumen Anual'!$GC$576,FR179,'Resumen Anual'!$V$9,FC165,'Resumen Anual'!$FE$528)+SUMIFS('Resumen Anual'!$GC$634,FR179,'Resumen Anual'!$V$9,FC165,'Resumen Anual'!$FE$586)+SUMIFS('Resumen Anual'!$GC$692,FR179,'Resumen Anual'!$V$9,FC165,'Resumen Anual'!$FE$644)</f>
        <v>0</v>
      </c>
      <c r="GB179" s="770"/>
      <c r="GC179" s="770"/>
      <c r="GD179" s="770"/>
      <c r="GE179" s="770">
        <f>SUMIFS('Resumen Anual'!$AN$54,FR179,'Resumen Anual'!$V$9,FC165,'Resumen Anual'!$L$6)+SUMIFS('Resumen Anual'!$AN$112,FR179,'Resumen Anual'!$V$9,FC165,'Resumen Anual'!$L$64)+SUMIFS('Resumen Anual'!$AN$170,FR179,'Resumen Anual'!$V$9,FC165,'Resumen Anual'!$L$122)+SUMIFS('Resumen Anual'!$AN$228,FR179,'Resumen Anual'!$V$9,FC165,'Resumen Anual'!$L$180)+SUMIFS('Resumen Anual'!$AN$286,FR179,'Resumen Anual'!$V$9,FC165,'Resumen Anual'!$L$238)+SUMIFS('Resumen Anual'!$AN$344,FR179,'Resumen Anual'!$V$9,FC165,'Resumen Anual'!$L$296)+SUMIFS('Resumen Anual'!$AN$402,FR179,'Resumen Anual'!$V$9,FC165,'Resumen Anual'!$L$354)+SUMIFS('Resumen Anual'!$AN$460,FR179,'Resumen Anual'!$V$9,FC165,'Resumen Anual'!$L$412)+SUMIFS('Resumen Anual'!$AN$518,FR179,'Resumen Anual'!$V$9,FC165,'Resumen Anual'!$L$470)+SUMIFS('Resumen Anual'!$AN$576,FR179,'Resumen Anual'!$V$9,FC165,'Resumen Anual'!$L$528)+SUMIFS('Resumen Anual'!$AN$634,FR179,'Resumen Anual'!$V$9,FC165,'Resumen Anual'!$L$586)+SUMIFS('Resumen Anual'!$AN$692,FR179,'Resumen Anual'!$V$9,FC165,'Resumen Anual'!$L$644)+SUMIFS('Resumen Anual'!$CK$54,FR179,'Resumen Anual'!$V$9,FC165,'Resumen Anual'!$BI$6)+SUMIFS('Resumen Anual'!$CK$112,FR179,'Resumen Anual'!$V$9,FC165,'Resumen Anual'!$BI$64)+SUMIFS('Resumen Anual'!$CK$170,FR179,'Resumen Anual'!$V$9,FC165,'Resumen Anual'!$BI$122)+SUMIFS('Resumen Anual'!$CK$228,FR179,'Resumen Anual'!$V$9,FC165,'Resumen Anual'!$BI$180)+SUMIFS('Resumen Anual'!$CK$286,FR179,'Resumen Anual'!$V$9,FC165,'Resumen Anual'!$BI$238)+SUMIFS('Resumen Anual'!$CK$344,FR179,'Resumen Anual'!$V$9,FC165,'Resumen Anual'!$BI$296)+SUMIFS('Resumen Anual'!$CK$402,FR179,'Resumen Anual'!$V$9,FC165,'Resumen Anual'!$BI$354)+SUMIFS('Resumen Anual'!$CK$460,FR179,'Resumen Anual'!$V$9,FC165,'Resumen Anual'!$BI$412)+SUMIFS('Resumen Anual'!$CK$518,FR179,'Resumen Anual'!$V$9,FC165,'Resumen Anual'!$BI$470)+SUMIFS('Resumen Anual'!$CK$576,FR179,'Resumen Anual'!$V$9,FC165,'Resumen Anual'!$BI$528)+SUMIFS('Resumen Anual'!$CK$634,FR179,'Resumen Anual'!$V$9,FC165,'Resumen Anual'!$BI$586)+SUMIFS('Resumen Anual'!$CK$692,FR179,'Resumen Anual'!$V$9,FC165,'Resumen Anual'!$BI$644)+SUMIFS('Resumen Anual'!$EJ$54,FR179,'Resumen Anual'!$V$9,FC165,'Resumen Anual'!$DH$6)+SUMIFS('Resumen Anual'!$EJ$112,FR179,'Resumen Anual'!$V$9,FC165,'Resumen Anual'!$DH$64)+SUMIFS('Resumen Anual'!$EJ$170,FR179,'Resumen Anual'!$V$9,FC165,'Resumen Anual'!$DH$122)+SUMIFS('Resumen Anual'!$EJ$228,FR179,'Resumen Anual'!$V$9,FC165,'Resumen Anual'!$DH$180)+SUMIFS('Resumen Anual'!$EJ$286,FR179,'Resumen Anual'!$V$9,FC165,'Resumen Anual'!$DH$238)+SUMIFS('Resumen Anual'!$EJ$344,FR179,'Resumen Anual'!$V$9,FC165,'Resumen Anual'!$DH$296)+SUMIFS('Resumen Anual'!$EJ$402,FR179,'Resumen Anual'!$V$9,FC165,'Resumen Anual'!$DH$354)+SUMIFS('Resumen Anual'!$EJ$460,FR179,'Resumen Anual'!$V$9,FC165,'Resumen Anual'!$DH$412)+SUMIFS('Resumen Anual'!$EJ$518,FR179,'Resumen Anual'!$V$9,FC165,'Resumen Anual'!$DH$470)+SUMIFS('Resumen Anual'!$EJ$576,FR179,'Resumen Anual'!$V$9,FC165,'Resumen Anual'!$DH$528)+SUMIFS('Resumen Anual'!$EJ$634,FR179,'Resumen Anual'!$V$9,FC165,'Resumen Anual'!$DH$586)+SUMIFS('Resumen Anual'!$EJ$692,FR179,'Resumen Anual'!$V$9,FC165,'Resumen Anual'!$DH$644)+SUMIFS('Resumen Anual'!$GG$54,FR179,'Resumen Anual'!$V$9,FC165,'Resumen Anual'!$FE$6)+SUMIFS('Resumen Anual'!$GG$112,FR179,'Resumen Anual'!$V$9,FC165,'Resumen Anual'!$FE$64)+SUMIFS('Resumen Anual'!$GG$170,FR179,'Resumen Anual'!$V$9,FC165,'Resumen Anual'!$FE$122)+SUMIFS('Resumen Anual'!$GG$228,FR179,'Resumen Anual'!$V$9,FC165,'Resumen Anual'!$FE$180)+SUMIFS('Resumen Anual'!$GG$286,FR179,'Resumen Anual'!$V$9,FC165,'Resumen Anual'!$FE$238)+SUMIFS('Resumen Anual'!$GG$344,FR179,'Resumen Anual'!$V$9,FC165,'Resumen Anual'!$FE$296)+SUMIFS('Resumen Anual'!$GG$402,FR179,'Resumen Anual'!$V$9,FC165,'Resumen Anual'!$FE$354)+SUMIFS('Resumen Anual'!$GG$460,FR179,'Resumen Anual'!$V$9,FC165,'Resumen Anual'!$FE$412)+SUMIFS('Resumen Anual'!$GG$518,FR179,'Resumen Anual'!$V$9,FC165,'Resumen Anual'!$FE$470)+SUMIFS('Resumen Anual'!$GG$576,FR179,'Resumen Anual'!$V$9,FC165,'Resumen Anual'!$FE$528)+SUMIFS('Resumen Anual'!$GG$634,FR179,'Resumen Anual'!$V$9,FC165,'Resumen Anual'!$FE$586)+SUMIFS('Resumen Anual'!$GG$692,FR179,'Resumen Anual'!$V$9,FC165,'Resumen Anual'!$FE$644)</f>
        <v>0</v>
      </c>
      <c r="GF179" s="770"/>
      <c r="GG179" s="770"/>
      <c r="GH179" s="770"/>
      <c r="GI179" s="756">
        <f>SUMIFS('Resumen Anual'!$AR$54,FR179,'Resumen Anual'!$V$9,FC165,'Resumen Anual'!$L$6)+SUMIFS('Resumen Anual'!$AR$112,FR179,'Resumen Anual'!$V$9,FC165,'Resumen Anual'!$L$64)+SUMIFS('Resumen Anual'!$AR$170,FR179,'Resumen Anual'!$V$9,FC165,'Resumen Anual'!$L$122)+SUMIFS('Resumen Anual'!$AR$228,FR179,'Resumen Anual'!$V$9,FC165,'Resumen Anual'!$L$180)+SUMIFS('Resumen Anual'!$AR$286,FR179,'Resumen Anual'!$V$9,FC165,'Resumen Anual'!$L$238)+SUMIFS('Resumen Anual'!$AR$344,FR179,'Resumen Anual'!$V$9,FC165,'Resumen Anual'!$L$296)+SUMIFS('Resumen Anual'!$AR$402,FR179,'Resumen Anual'!$V$9,FC165,'Resumen Anual'!$L$354)+SUMIFS('Resumen Anual'!$AR$460,FR179,'Resumen Anual'!$V$9,FC165,'Resumen Anual'!$L$412)+SUMIFS('Resumen Anual'!$AR$518,FR179,'Resumen Anual'!$V$9,FC165,'Resumen Anual'!$L$470)+SUMIFS('Resumen Anual'!$AR$576,FR179,'Resumen Anual'!$V$9,FC165,'Resumen Anual'!$L$528)+SUMIFS('Resumen Anual'!$AR$634,FR179,'Resumen Anual'!$V$9,FC165,'Resumen Anual'!$L$586)+SUMIFS('Resumen Anual'!$AR$692,FR179,'Resumen Anual'!$V$9,FC165,'Resumen Anual'!$L$644)+SUMIFS('Resumen Anual'!$CO$54,FR179,'Resumen Anual'!$V$9,FC165,'Resumen Anual'!$BI$6)+SUMIFS('Resumen Anual'!$CO$112,FR179,'Resumen Anual'!$V$9,FC165,'Resumen Anual'!$BI$64)+SUMIFS('Resumen Anual'!$CO$170,FR179,'Resumen Anual'!$V$9,FC165,'Resumen Anual'!$BI$122)+SUMIFS('Resumen Anual'!$CO$228,FR179,'Resumen Anual'!$V$9,FC165,'Resumen Anual'!$BI$180)+SUMIFS('Resumen Anual'!$CO$286,FR179,'Resumen Anual'!$V$9,FC165,'Resumen Anual'!$BI$238)+SUMIFS('Resumen Anual'!$CO$344,FR179,'Resumen Anual'!$V$9,FC165,'Resumen Anual'!$BI$296)+SUMIFS('Resumen Anual'!$CO$402,FR179,'Resumen Anual'!$V$9,FC165,'Resumen Anual'!$BI$354)+SUMIFS('Resumen Anual'!$CO$460,FR179,'Resumen Anual'!$V$9,FC165,'Resumen Anual'!$BI$412)+SUMIFS('Resumen Anual'!$CO$518,FR179,'Resumen Anual'!$V$9,FC165,'Resumen Anual'!$BI$470)+SUMIFS('Resumen Anual'!$CO$576,FR179,'Resumen Anual'!$V$9,FC165,'Resumen Anual'!$BI$528)+SUMIFS('Resumen Anual'!$CO$634,FR179,'Resumen Anual'!$V$9,FC165,'Resumen Anual'!$BI$586)+SUMIFS('Resumen Anual'!$CO$692,FR179,'Resumen Anual'!$V$9,FC165,'Resumen Anual'!$BI$644)+SUMIFS('Resumen Anual'!$EN$54,FR179,'Resumen Anual'!$V$9,FC165,'Resumen Anual'!$DH$6)+SUMIFS('Resumen Anual'!$EN$112,FR179,'Resumen Anual'!$V$9,FC165,'Resumen Anual'!$DH$64)+SUMIFS('Resumen Anual'!$EN$170,FR179,'Resumen Anual'!$V$9,FC165,'Resumen Anual'!$DH$122)+SUMIFS('Resumen Anual'!$EN$228,FR179,'Resumen Anual'!$V$9,FC165,'Resumen Anual'!$DH$180)+SUMIFS('Resumen Anual'!$EN$286,FR179,'Resumen Anual'!$V$9,FC165,'Resumen Anual'!$DH$238)+SUMIFS('Resumen Anual'!$EN$344,FR179,'Resumen Anual'!$V$9,FC165,'Resumen Anual'!$DH$296)+SUMIFS('Resumen Anual'!$EN$402,FR179,'Resumen Anual'!$V$9,FC165,'Resumen Anual'!$DH$354)+SUMIFS('Resumen Anual'!$EN$460,FR179,'Resumen Anual'!$V$9,FC165,'Resumen Anual'!$DH$412)+SUMIFS('Resumen Anual'!$EN$518,FR179,'Resumen Anual'!$V$9,FC165,'Resumen Anual'!$DH$470)+SUMIFS('Resumen Anual'!$EN$576,FR179,'Resumen Anual'!$V$9,FC165,'Resumen Anual'!$DH$528)+SUMIFS('Resumen Anual'!$EN$634,FR179,'Resumen Anual'!$V$9,FC165,'Resumen Anual'!$DH$586)+SUMIFS('Resumen Anual'!$EN$692,FR179,'Resumen Anual'!$V$9,FC165,'Resumen Anual'!$DH$644)+SUMIFS('Resumen Anual'!$GK$54,FR179,'Resumen Anual'!$V$9,FC165,'Resumen Anual'!$FE$6)+SUMIFS('Resumen Anual'!$GK$112,FR179,'Resumen Anual'!$V$9,FC165,'Resumen Anual'!$FE$64)+SUMIFS('Resumen Anual'!$GK$170,FR179,'Resumen Anual'!$V$9,FC165,'Resumen Anual'!$FE$122)+SUMIFS('Resumen Anual'!$GK$228,FR179,'Resumen Anual'!$V$9,FC165,'Resumen Anual'!$FE$180)+SUMIFS('Resumen Anual'!$GK$286,FR179,'Resumen Anual'!$V$9,FC165,'Resumen Anual'!$FE$238)+SUMIFS('Resumen Anual'!$GK$344,FR179,'Resumen Anual'!$V$9,FC165,'Resumen Anual'!$FE$296)+SUMIFS('Resumen Anual'!$GK$402,FR179,'Resumen Anual'!$V$9,FC165,'Resumen Anual'!$FE$354)+SUMIFS('Resumen Anual'!$GK$460,FR179,'Resumen Anual'!$V$9,FC165,'Resumen Anual'!$FE$412)+SUMIFS('Resumen Anual'!$GK$518,FR179,'Resumen Anual'!$V$9,FC165,'Resumen Anual'!$FE$470)+SUMIFS('Resumen Anual'!$GK$576,FR179,'Resumen Anual'!$V$9,FC165,'Resumen Anual'!$FE$528)+SUMIFS('Resumen Anual'!$GK$634,FR179,'Resumen Anual'!$V$9,FC165,'Resumen Anual'!$FE$586)+SUMIFS('Resumen Anual'!$GK$692,FR179,'Resumen Anual'!$V$9,FC165,'Resumen Anual'!$FE$644)</f>
        <v>0</v>
      </c>
      <c r="GJ179" s="756"/>
      <c r="GK179" s="756"/>
      <c r="GL179" s="756">
        <f>SUMIFS('Resumen Anual'!$AU$54,FR179,'Resumen Anual'!$V$9,FC165,'Resumen Anual'!$L$6)+SUMIFS('Resumen Anual'!$AU$112,FR179,'Resumen Anual'!$V$9,FC165,'Resumen Anual'!$L$64)+SUMIFS('Resumen Anual'!$AU$170,FR179,'Resumen Anual'!$V$9,FC165,'Resumen Anual'!$L$122)+SUMIFS('Resumen Anual'!$AU$228,FR179,'Resumen Anual'!$V$9,FC165,'Resumen Anual'!$L$180)+SUMIFS('Resumen Anual'!$AU$286,FR179,'Resumen Anual'!$V$9,FC165,'Resumen Anual'!$L$238)+SUMIFS('Resumen Anual'!$AU$344,FR179,'Resumen Anual'!$V$9,FC165,'Resumen Anual'!$L$296)+SUMIFS('Resumen Anual'!$AU$402,FR179,'Resumen Anual'!$V$9,FC165,'Resumen Anual'!$L$354)+SUMIFS('Resumen Anual'!$AU$460,FR179,'Resumen Anual'!$V$9,FC165,'Resumen Anual'!$L$412)+SUMIFS('Resumen Anual'!$AU$518,FR179,'Resumen Anual'!$V$9,FC165,'Resumen Anual'!$L$470)+SUMIFS('Resumen Anual'!$AU$576,FR179,'Resumen Anual'!$V$9,FC165,'Resumen Anual'!$L$528)+SUMIFS('Resumen Anual'!$AU$634,FR179,'Resumen Anual'!$V$9,FC165,'Resumen Anual'!$L$586)+SUMIFS('Resumen Anual'!$AU$692,FR179,'Resumen Anual'!$V$9,FC165,'Resumen Anual'!$L$644)+SUMIFS('Resumen Anual'!$CR$54,FR179,'Resumen Anual'!$V$9,FC165,'Resumen Anual'!$BI$6)+SUMIFS('Resumen Anual'!$CR$112,FR179,'Resumen Anual'!$V$9,FC165,'Resumen Anual'!$BI$64)+SUMIFS('Resumen Anual'!$CR$170,FR179,'Resumen Anual'!$V$9,FC165,'Resumen Anual'!$BI$122)+SUMIFS('Resumen Anual'!$CR$228,FR179,'Resumen Anual'!$V$9,FC165,'Resumen Anual'!$BI$180)+SUMIFS('Resumen Anual'!$CR$286,FR179,'Resumen Anual'!$V$9,FC165,'Resumen Anual'!$BI$238)+SUMIFS('Resumen Anual'!$CR$344,FR179,'Resumen Anual'!$V$9,FC165,'Resumen Anual'!$BI$296)+SUMIFS('Resumen Anual'!$CR$402,FR179,'Resumen Anual'!$V$9,FC165,'Resumen Anual'!$BI$354)+SUMIFS('Resumen Anual'!$CR$460,FR179,'Resumen Anual'!$V$9,FC165,'Resumen Anual'!$BI$412)+SUMIFS('Resumen Anual'!$CR$518,FR179,'Resumen Anual'!$V$9,FC165,'Resumen Anual'!$BI$470)+SUMIFS('Resumen Anual'!$CR$576,FR179,'Resumen Anual'!$V$9,FC165,'Resumen Anual'!$BI$528)+SUMIFS('Resumen Anual'!$CR$634,FR179,'Resumen Anual'!$V$9,FC165,'Resumen Anual'!$BI$586)+SUMIFS('Resumen Anual'!$CR$692,FR179,'Resumen Anual'!$V$9,FC165,'Resumen Anual'!$BI$644)+SUMIFS('Resumen Anual'!$EQ$54,FR179,'Resumen Anual'!$V$9,FC165,'Resumen Anual'!$DH$6)+SUMIFS('Resumen Anual'!$EQ$112,FR179,'Resumen Anual'!$V$9,FC165,'Resumen Anual'!$DH$64)+SUMIFS('Resumen Anual'!$EQ$170,FR179,'Resumen Anual'!$V$9,FC165,'Resumen Anual'!$DH$122)+SUMIFS('Resumen Anual'!$EQ$228,FR179,'Resumen Anual'!$V$9,FC165,'Resumen Anual'!$DH$180)+SUMIFS('Resumen Anual'!$EQ$286,FR179,'Resumen Anual'!$V$9,FC165,'Resumen Anual'!$DH$238)+SUMIFS('Resumen Anual'!$EQ$344,FR179,'Resumen Anual'!$V$9,FC165,'Resumen Anual'!$DH$296)+SUMIFS('Resumen Anual'!$EQ$402,FR179,'Resumen Anual'!$V$9,FC165,'Resumen Anual'!$DH$354)+SUMIFS('Resumen Anual'!$EQ$460,FR179,'Resumen Anual'!$V$9,FC165,'Resumen Anual'!$DH$412)+SUMIFS('Resumen Anual'!$EQ$518,FR179,'Resumen Anual'!$V$9,FC165,'Resumen Anual'!$DH$470)+SUMIFS('Resumen Anual'!$EQ$576,FR179,'Resumen Anual'!$V$9,FC165,'Resumen Anual'!$DH$528)+SUMIFS('Resumen Anual'!$EQ$634,FR179,'Resumen Anual'!$V$9,FC165,'Resumen Anual'!$DH$586)+SUMIFS('Resumen Anual'!$EQ$692,FR179,'Resumen Anual'!$V$9,FC165,'Resumen Anual'!$DH$644)+SUMIFS('Resumen Anual'!$GN$54,FR179,'Resumen Anual'!$V$9,FC165,'Resumen Anual'!$FE$6)+SUMIFS('Resumen Anual'!$GN$112,FR179,'Resumen Anual'!$V$9,FC165,'Resumen Anual'!$FE$64)+SUMIFS('Resumen Anual'!$GN$170,FR179,'Resumen Anual'!$V$9,FC165,'Resumen Anual'!$FE$122)+SUMIFS('Resumen Anual'!$GN$228,FR179,'Resumen Anual'!$V$9,FC165,'Resumen Anual'!$FE$180)+SUMIFS('Resumen Anual'!$GN$286,FR179,'Resumen Anual'!$V$9,FC165,'Resumen Anual'!$FE$238)+SUMIFS('Resumen Anual'!$GN$344,FR179,'Resumen Anual'!$V$9,FC165,'Resumen Anual'!$FE$296)+SUMIFS('Resumen Anual'!$GN$402,FR179,'Resumen Anual'!$V$9,FC165,'Resumen Anual'!$FE$354)+SUMIFS('Resumen Anual'!$GN$460,FR179,'Resumen Anual'!$V$9,FC165,'Resumen Anual'!$FE$412)+SUMIFS('Resumen Anual'!$GN$518,FR179,'Resumen Anual'!$V$9,FC165,'Resumen Anual'!$FE$470)+SUMIFS('Resumen Anual'!$GN$576,FR179,'Resumen Anual'!$V$9,FC165,'Resumen Anual'!$FE$528)+SUMIFS('Resumen Anual'!$GN$634,FR179,'Resumen Anual'!$V$9,FC165,'Resumen Anual'!$FE$586)+SUMIFS('Resumen Anual'!$GN$692,FR179,'Resumen Anual'!$V$9,FC165,'Resumen Anual'!$FE$644)</f>
        <v>0</v>
      </c>
      <c r="GM179" s="756"/>
      <c r="GN179" s="756"/>
      <c r="GO179" s="1200"/>
    </row>
    <row r="180" spans="1:197" ht="6" customHeight="1" x14ac:dyDescent="0.25">
      <c r="A180" s="171"/>
      <c r="B180" s="777"/>
      <c r="C180" s="778"/>
      <c r="D180" s="778"/>
      <c r="E180" s="778"/>
      <c r="F180" s="764"/>
      <c r="G180" s="765"/>
      <c r="H180" s="765"/>
      <c r="I180" s="765"/>
      <c r="J180" s="765"/>
      <c r="K180" s="765"/>
      <c r="L180" s="766"/>
      <c r="M180" s="632"/>
      <c r="N180" s="796"/>
      <c r="O180" s="797"/>
      <c r="P180" s="797"/>
      <c r="Q180" s="797"/>
      <c r="R180" s="797"/>
      <c r="S180" s="797"/>
      <c r="T180" s="797"/>
      <c r="U180" s="797"/>
      <c r="V180" s="797"/>
      <c r="W180" s="797"/>
      <c r="X180" s="798"/>
      <c r="Y180" s="15"/>
      <c r="Z180" s="773"/>
      <c r="AA180" s="774"/>
      <c r="AB180" s="774"/>
      <c r="AC180" s="774"/>
      <c r="AD180" s="774"/>
      <c r="AE180" s="770"/>
      <c r="AF180" s="770"/>
      <c r="AG180" s="770"/>
      <c r="AH180" s="770"/>
      <c r="AI180" s="770"/>
      <c r="AJ180" s="770"/>
      <c r="AK180" s="770"/>
      <c r="AL180" s="770"/>
      <c r="AM180" s="770"/>
      <c r="AN180" s="770"/>
      <c r="AO180" s="770"/>
      <c r="AP180" s="770"/>
      <c r="AQ180" s="756"/>
      <c r="AR180" s="756"/>
      <c r="AS180" s="756"/>
      <c r="AT180" s="756"/>
      <c r="AU180" s="756"/>
      <c r="AV180" s="1215"/>
      <c r="AW180" s="1200"/>
      <c r="AX180" s="171"/>
      <c r="AY180" s="777"/>
      <c r="AZ180" s="778"/>
      <c r="BA180" s="778"/>
      <c r="BB180" s="778"/>
      <c r="BC180" s="764"/>
      <c r="BD180" s="765"/>
      <c r="BE180" s="765"/>
      <c r="BF180" s="765"/>
      <c r="BG180" s="765"/>
      <c r="BH180" s="765"/>
      <c r="BI180" s="766"/>
      <c r="BJ180" s="632"/>
      <c r="BK180" s="796"/>
      <c r="BL180" s="797"/>
      <c r="BM180" s="797"/>
      <c r="BN180" s="797"/>
      <c r="BO180" s="797"/>
      <c r="BP180" s="797"/>
      <c r="BQ180" s="797"/>
      <c r="BR180" s="797"/>
      <c r="BS180" s="797"/>
      <c r="BT180" s="797"/>
      <c r="BU180" s="798"/>
      <c r="BV180" s="15"/>
      <c r="BW180" s="773"/>
      <c r="BX180" s="774"/>
      <c r="BY180" s="774"/>
      <c r="BZ180" s="774"/>
      <c r="CA180" s="774"/>
      <c r="CB180" s="770"/>
      <c r="CC180" s="770"/>
      <c r="CD180" s="770"/>
      <c r="CE180" s="770"/>
      <c r="CF180" s="770"/>
      <c r="CG180" s="770"/>
      <c r="CH180" s="770"/>
      <c r="CI180" s="770"/>
      <c r="CJ180" s="770"/>
      <c r="CK180" s="770"/>
      <c r="CL180" s="770"/>
      <c r="CM180" s="770"/>
      <c r="CN180" s="756"/>
      <c r="CO180" s="756"/>
      <c r="CP180" s="756"/>
      <c r="CQ180" s="756"/>
      <c r="CR180" s="756"/>
      <c r="CS180" s="756"/>
      <c r="CT180" s="1200"/>
      <c r="CU180" s="1199"/>
      <c r="CV180" s="171"/>
      <c r="CW180" s="777"/>
      <c r="CX180" s="778"/>
      <c r="CY180" s="778"/>
      <c r="CZ180" s="778"/>
      <c r="DA180" s="764"/>
      <c r="DB180" s="765"/>
      <c r="DC180" s="765"/>
      <c r="DD180" s="765"/>
      <c r="DE180" s="765"/>
      <c r="DF180" s="765"/>
      <c r="DG180" s="766"/>
      <c r="DH180" s="632"/>
      <c r="DI180" s="796"/>
      <c r="DJ180" s="797"/>
      <c r="DK180" s="797"/>
      <c r="DL180" s="797"/>
      <c r="DM180" s="797"/>
      <c r="DN180" s="797"/>
      <c r="DO180" s="797"/>
      <c r="DP180" s="797"/>
      <c r="DQ180" s="797"/>
      <c r="DR180" s="797"/>
      <c r="DS180" s="798"/>
      <c r="DT180" s="15"/>
      <c r="DU180" s="773"/>
      <c r="DV180" s="774"/>
      <c r="DW180" s="774"/>
      <c r="DX180" s="774"/>
      <c r="DY180" s="774"/>
      <c r="DZ180" s="770"/>
      <c r="EA180" s="770"/>
      <c r="EB180" s="770"/>
      <c r="EC180" s="770"/>
      <c r="ED180" s="770"/>
      <c r="EE180" s="770"/>
      <c r="EF180" s="770"/>
      <c r="EG180" s="770"/>
      <c r="EH180" s="770"/>
      <c r="EI180" s="770"/>
      <c r="EJ180" s="770"/>
      <c r="EK180" s="770"/>
      <c r="EL180" s="756"/>
      <c r="EM180" s="756"/>
      <c r="EN180" s="756"/>
      <c r="EO180" s="756"/>
      <c r="EP180" s="756"/>
      <c r="EQ180" s="1215"/>
      <c r="ER180" s="1200"/>
      <c r="ES180" s="171"/>
      <c r="ET180" s="777"/>
      <c r="EU180" s="778"/>
      <c r="EV180" s="778"/>
      <c r="EW180" s="778"/>
      <c r="EX180" s="764"/>
      <c r="EY180" s="765"/>
      <c r="EZ180" s="765"/>
      <c r="FA180" s="765"/>
      <c r="FB180" s="765"/>
      <c r="FC180" s="765"/>
      <c r="FD180" s="766"/>
      <c r="FE180" s="632"/>
      <c r="FF180" s="796"/>
      <c r="FG180" s="797"/>
      <c r="FH180" s="797"/>
      <c r="FI180" s="797"/>
      <c r="FJ180" s="797"/>
      <c r="FK180" s="797"/>
      <c r="FL180" s="797"/>
      <c r="FM180" s="797"/>
      <c r="FN180" s="797"/>
      <c r="FO180" s="797"/>
      <c r="FP180" s="798"/>
      <c r="FQ180" s="15"/>
      <c r="FR180" s="773"/>
      <c r="FS180" s="774"/>
      <c r="FT180" s="774"/>
      <c r="FU180" s="774"/>
      <c r="FV180" s="774"/>
      <c r="FW180" s="770"/>
      <c r="FX180" s="770"/>
      <c r="FY180" s="770"/>
      <c r="FZ180" s="770"/>
      <c r="GA180" s="770"/>
      <c r="GB180" s="770"/>
      <c r="GC180" s="770"/>
      <c r="GD180" s="770"/>
      <c r="GE180" s="770"/>
      <c r="GF180" s="770"/>
      <c r="GG180" s="770"/>
      <c r="GH180" s="770"/>
      <c r="GI180" s="756"/>
      <c r="GJ180" s="756"/>
      <c r="GK180" s="756"/>
      <c r="GL180" s="756"/>
      <c r="GM180" s="756"/>
      <c r="GN180" s="756"/>
      <c r="GO180" s="1200"/>
    </row>
    <row r="181" spans="1:197" ht="5.25" customHeight="1" x14ac:dyDescent="0.25">
      <c r="A181" s="171"/>
      <c r="B181" s="657"/>
      <c r="C181" s="657"/>
      <c r="D181" s="657"/>
      <c r="E181" s="657"/>
      <c r="F181" s="625"/>
      <c r="G181" s="625"/>
      <c r="H181" s="625"/>
      <c r="I181" s="625"/>
      <c r="J181" s="625"/>
      <c r="K181" s="625"/>
      <c r="L181" s="625"/>
      <c r="M181" s="625"/>
      <c r="N181" s="657"/>
      <c r="O181" s="657"/>
      <c r="P181" s="657"/>
      <c r="Q181" s="657"/>
      <c r="R181" s="657"/>
      <c r="S181" s="657"/>
      <c r="T181" s="657"/>
      <c r="U181" s="657"/>
      <c r="V181" s="657"/>
      <c r="W181" s="657"/>
      <c r="X181" s="657"/>
      <c r="Y181" s="15"/>
      <c r="Z181" s="771">
        <f>IF(Z171=0," ",Z171+5)</f>
        <v>2027</v>
      </c>
      <c r="AA181" s="772"/>
      <c r="AB181" s="772"/>
      <c r="AC181" s="772"/>
      <c r="AD181" s="772"/>
      <c r="AE181" s="1214">
        <f>SUMIFS('Resumen Anual'!$AF$54,Z181,'Resumen Anual'!$V$9,K165,'Resumen Anual'!$L$6)+SUMIFS('Resumen Anual'!$AF$112,Z181,'Resumen Anual'!$V$9,K165,'Resumen Anual'!$L$64)+SUMIFS('Resumen Anual'!$AF$170,Z181,'Resumen Anual'!$V$9,K165,'Resumen Anual'!$L$122)+SUMIFS('Resumen Anual'!$AF$228,Z181,'Resumen Anual'!$V$9,K165,'Resumen Anual'!$L$180)+SUMIFS('Resumen Anual'!$AF$286,Z181,'Resumen Anual'!$V$9,K165,'Resumen Anual'!$L$238)+SUMIFS('Resumen Anual'!$AF$344,Z181,'Resumen Anual'!$V$9,K165,'Resumen Anual'!$L$296)+SUMIFS('Resumen Anual'!$AF$402,Z181,'Resumen Anual'!$V$9,K165,'Resumen Anual'!$L$354)+SUMIFS('Resumen Anual'!$AF$460,Z181,'Resumen Anual'!$V$9,K165,'Resumen Anual'!$L$412)+SUMIFS('Resumen Anual'!$AF$518,Z181,'Resumen Anual'!$V$9,K165,'Resumen Anual'!$L$470)+SUMIFS('Resumen Anual'!$AF$576,Z181,'Resumen Anual'!$V$9,K165,'Resumen Anual'!$L$528)+SUMIFS('Resumen Anual'!$AF$634,Z181,'Resumen Anual'!$V$9,K165,'Resumen Anual'!$L$586)+SUMIFS('Resumen Anual'!$AF$692,Z181,'Resumen Anual'!$V$9,K165,'Resumen Anual'!$L$644)+SUMIFS('Resumen Anual'!$CC$54,Z181,'Resumen Anual'!$V$9,K165,'Resumen Anual'!$BI$6)+SUMIFS('Resumen Anual'!$CC$112,Z181,'Resumen Anual'!$V$9,K165,'Resumen Anual'!$BI$64)+SUMIFS('Resumen Anual'!$CC$170,Z181,'Resumen Anual'!$V$9,K165,'Resumen Anual'!$BI$122)+SUMIFS('Resumen Anual'!$CC$228,Z181,'Resumen Anual'!$V$9,K165,'Resumen Anual'!$BI$180)+SUMIFS('Resumen Anual'!$CC$286,Z181,'Resumen Anual'!$V$9,K165,'Resumen Anual'!$BI$238)+SUMIFS('Resumen Anual'!$CC$344,Z181,'Resumen Anual'!$V$9,K165,'Resumen Anual'!$BI$296)+SUMIFS('Resumen Anual'!$CC$402,Z181,'Resumen Anual'!$V$9,K165,'Resumen Anual'!$BI$354)+SUMIFS('Resumen Anual'!$CC$460,Z181,'Resumen Anual'!$V$9,K165,'Resumen Anual'!$BI$412)+SUMIFS('Resumen Anual'!$CC$518,Z181,'Resumen Anual'!$V$9,K165,'Resumen Anual'!$BI$470)+SUMIFS('Resumen Anual'!$CC$576,Z181,'Resumen Anual'!$V$9,K165,'Resumen Anual'!$BI$528)+SUMIFS('Resumen Anual'!$CC$634,Z181,'Resumen Anual'!$V$9,K165,'Resumen Anual'!$BI$586)+SUMIFS('Resumen Anual'!$CC$692,Z181,'Resumen Anual'!$V$9,K165,'Resumen Anual'!$BI$644)+SUMIFS('Resumen Anual'!$EB$54,Z181,'Resumen Anual'!$V$9,K165,'Resumen Anual'!$DH$6)+SUMIFS('Resumen Anual'!$EB$112,Z181,'Resumen Anual'!$V$9,K165,'Resumen Anual'!$DH$64)+SUMIFS('Resumen Anual'!$EB$170,Z181,'Resumen Anual'!$V$9,K165,'Resumen Anual'!$DH$122)+SUMIFS('Resumen Anual'!$EB$228,Z181,'Resumen Anual'!$V$9,K165,'Resumen Anual'!$DH$180)+SUMIFS('Resumen Anual'!$EB$286,Z181,'Resumen Anual'!$V$9,K165,'Resumen Anual'!$DH$238)+SUMIFS('Resumen Anual'!$EB$344,Z181,'Resumen Anual'!$V$9,K165,'Resumen Anual'!$DH$296)+SUMIFS('Resumen Anual'!$EB$402,Z181,'Resumen Anual'!$V$9,K165,'Resumen Anual'!$DH$354)+SUMIFS('Resumen Anual'!$EB$460,Z181,'Resumen Anual'!$V$9,K165,'Resumen Anual'!$DH$412)+SUMIFS('Resumen Anual'!$EB$518,Z181,'Resumen Anual'!$V$9,K165,'Resumen Anual'!$DH$470)+SUMIFS('Resumen Anual'!$EB$576,Z181,'Resumen Anual'!$V$9,K165,'Resumen Anual'!$DH$528)+SUMIFS('Resumen Anual'!$EB$634,Z181,'Resumen Anual'!$V$9,K165,'Resumen Anual'!$DH$586)+SUMIFS('Resumen Anual'!$EB$692,Z181,'Resumen Anual'!$V$9,K165,'Resumen Anual'!$DH$644)+SUMIFS('Resumen Anual'!$FY$54,Z181,'Resumen Anual'!$V$9,K165,'Resumen Anual'!$FE$6)+SUMIFS('Resumen Anual'!$FY$112,Z181,'Resumen Anual'!$V$9,K165,'Resumen Anual'!$FE$64)+SUMIFS('Resumen Anual'!$FY$170,Z181,'Resumen Anual'!$V$9,K165,'Resumen Anual'!$FE$122)+SUMIFS('Resumen Anual'!$FY$228,Z181,'Resumen Anual'!$V$9,K165,'Resumen Anual'!$FE$180)+SUMIFS('Resumen Anual'!$FY$286,Z181,'Resumen Anual'!$V$9,K165,'Resumen Anual'!$FE$238)+SUMIFS('Resumen Anual'!$FY$344,Z181,'Resumen Anual'!$V$9,K165,'Resumen Anual'!$FE$296)+SUMIFS('Resumen Anual'!$FY$402,Z181,'Resumen Anual'!$V$9,K165,'Resumen Anual'!$FE$354)+SUMIFS('Resumen Anual'!$FY$460,Z181,'Resumen Anual'!$V$9,K165,'Resumen Anual'!$FE$412)+SUMIFS('Resumen Anual'!$FY$518,Z181,'Resumen Anual'!$V$9,K165,'Resumen Anual'!$FE$470)+SUMIFS('Resumen Anual'!$FY$576,Z181,'Resumen Anual'!$V$9,K165,'Resumen Anual'!$FE$528)+SUMIFS('Resumen Anual'!$FY$634,Z181,'Resumen Anual'!$V$9,K165,'Resumen Anual'!$FE$586)+SUMIFS('Resumen Anual'!$FY$692,Z181,'Resumen Anual'!$V$9,K165,'Resumen Anual'!$FE$644)</f>
        <v>0</v>
      </c>
      <c r="AF181" s="770"/>
      <c r="AG181" s="770"/>
      <c r="AH181" s="770"/>
      <c r="AI181" s="770">
        <f>SUMIFS('Resumen Anual'!$AJ$54,Z181,'Resumen Anual'!$V$9,K165,'Resumen Anual'!$L$6)+SUMIFS('Resumen Anual'!$AJ$112,Z181,'Resumen Anual'!$V$9,K165,'Resumen Anual'!$L$64)+SUMIFS('Resumen Anual'!$AJ$170,Z181,'Resumen Anual'!$V$9,K165,'Resumen Anual'!$L$122)+SUMIFS('Resumen Anual'!$AJ$228,Z181,'Resumen Anual'!$V$9,K165,'Resumen Anual'!$L$180)+SUMIFS('Resumen Anual'!$AJ$286,Z181,'Resumen Anual'!$V$9,K165,'Resumen Anual'!$L$238)+SUMIFS('Resumen Anual'!$AJ$344,Z181,'Resumen Anual'!$V$9,K165,'Resumen Anual'!$L$296)+SUMIFS('Resumen Anual'!$AJ$402,Z181,'Resumen Anual'!$V$9,K165,'Resumen Anual'!$L$354)+SUMIFS('Resumen Anual'!$AJ$460,Z181,'Resumen Anual'!$V$9,K165,'Resumen Anual'!$L$412)+SUMIFS('Resumen Anual'!$AJ$518,Z181,'Resumen Anual'!$V$9,K165,'Resumen Anual'!$L$470)+SUMIFS('Resumen Anual'!$AJ$576,Z181,'Resumen Anual'!$V$9,K165,'Resumen Anual'!$L$528)+SUMIFS('Resumen Anual'!$AJ$634,Z181,'Resumen Anual'!$V$9,K165,'Resumen Anual'!$L$586)+SUMIFS('Resumen Anual'!$AJ$692,Z181,'Resumen Anual'!$V$9,K165,'Resumen Anual'!$L$644)+SUMIFS('Resumen Anual'!$CG$54,Z181,'Resumen Anual'!$V$9,K165,'Resumen Anual'!$BI$6)+SUMIFS('Resumen Anual'!$CG$112,Z181,'Resumen Anual'!$V$9,K165,'Resumen Anual'!$BI$64)+SUMIFS('Resumen Anual'!$CG$170,Z181,'Resumen Anual'!$V$9,K165,'Resumen Anual'!$BI$122)+SUMIFS('Resumen Anual'!$CG$228,Z181,'Resumen Anual'!$V$9,K165,'Resumen Anual'!$BI$180)+SUMIFS('Resumen Anual'!$CG$286,Z181,'Resumen Anual'!$V$9,K165,'Resumen Anual'!$BI$238)+SUMIFS('Resumen Anual'!$CG$344,Z181,'Resumen Anual'!$V$9,K165,'Resumen Anual'!$BI$296)+SUMIFS('Resumen Anual'!$CG$402,Z181,'Resumen Anual'!$V$9,K165,'Resumen Anual'!$BI$354)+SUMIFS('Resumen Anual'!$CG$460,Z181,'Resumen Anual'!$V$9,K165,'Resumen Anual'!$BI$412)+SUMIFS('Resumen Anual'!$CG$518,Z181,'Resumen Anual'!$V$9,K165,'Resumen Anual'!$BI$470)+SUMIFS('Resumen Anual'!$CG$576,Z181,'Resumen Anual'!$V$9,K165,'Resumen Anual'!$BI$528)+SUMIFS('Resumen Anual'!$CG$634,Z181,'Resumen Anual'!$V$9,K165,'Resumen Anual'!$BI$586)+SUMIFS('Resumen Anual'!$CG$692,Z181,'Resumen Anual'!$V$9,K165,'Resumen Anual'!$BI$644)+SUMIFS('Resumen Anual'!$EF$54,Z181,'Resumen Anual'!$V$9,K165,'Resumen Anual'!$DH$6)+SUMIFS('Resumen Anual'!$EF$112,Z181,'Resumen Anual'!$V$9,K165,'Resumen Anual'!$DH$64)+SUMIFS('Resumen Anual'!$EF$170,Z181,'Resumen Anual'!$V$9,K165,'Resumen Anual'!$DH$122)+SUMIFS('Resumen Anual'!$EF$228,Z181,'Resumen Anual'!$V$9,K165,'Resumen Anual'!$DH$180)+SUMIFS('Resumen Anual'!$EF$286,Z181,'Resumen Anual'!$V$9,K165,'Resumen Anual'!$DH$238)+SUMIFS('Resumen Anual'!$EF$344,Z181,'Resumen Anual'!$V$9,K165,'Resumen Anual'!$DH$296)+SUMIFS('Resumen Anual'!$EF$402,Z181,'Resumen Anual'!$V$9,K165,'Resumen Anual'!$DH$354)+SUMIFS('Resumen Anual'!$EF$460,Z181,'Resumen Anual'!$V$9,K165,'Resumen Anual'!$DH$412)+SUMIFS('Resumen Anual'!$EF$518,Z181,'Resumen Anual'!$V$9,K165,'Resumen Anual'!$DH$470)+SUMIFS('Resumen Anual'!$EF$576,Z181,'Resumen Anual'!$V$9,K165,'Resumen Anual'!$DH$528)+SUMIFS('Resumen Anual'!$EF$634,Z181,'Resumen Anual'!$V$9,K165,'Resumen Anual'!$DH$586)+SUMIFS('Resumen Anual'!$EF$692,Z181,'Resumen Anual'!$V$9,K165,'Resumen Anual'!$DH$644)+SUMIFS('Resumen Anual'!$GC$54,Z181,'Resumen Anual'!$V$9,K165,'Resumen Anual'!$FE$6)+SUMIFS('Resumen Anual'!$GC$112,Z181,'Resumen Anual'!$V$9,K165,'Resumen Anual'!$FE$64)+SUMIFS('Resumen Anual'!$GC$170,Z181,'Resumen Anual'!$V$9,K165,'Resumen Anual'!$FE$122)+SUMIFS('Resumen Anual'!$GC$228,Z181,'Resumen Anual'!$V$9,K165,'Resumen Anual'!$FE$180)+SUMIFS('Resumen Anual'!$GC$286,Z181,'Resumen Anual'!$V$9,K165,'Resumen Anual'!$FE$238)+SUMIFS('Resumen Anual'!$GC$344,Z181,'Resumen Anual'!$V$9,K165,'Resumen Anual'!$FE$296)+SUMIFS('Resumen Anual'!$GC$402,Z181,'Resumen Anual'!$V$9,K165,'Resumen Anual'!$FE$354)+SUMIFS('Resumen Anual'!$GC$460,Z181,'Resumen Anual'!$V$9,K165,'Resumen Anual'!$FE$412)+SUMIFS('Resumen Anual'!$GC$518,Z181,'Resumen Anual'!$V$9,K165,'Resumen Anual'!$FE$470)+SUMIFS('Resumen Anual'!$GC$576,Z181,'Resumen Anual'!$V$9,K165,'Resumen Anual'!$FE$528)+SUMIFS('Resumen Anual'!$GC$634,Z181,'Resumen Anual'!$V$9,K165,'Resumen Anual'!$FE$586)+SUMIFS('Resumen Anual'!$GC$692,Z181,'Resumen Anual'!$V$9,K165,'Resumen Anual'!$FE$644)</f>
        <v>0</v>
      </c>
      <c r="AJ181" s="770"/>
      <c r="AK181" s="770"/>
      <c r="AL181" s="770"/>
      <c r="AM181" s="770">
        <f>SUMIFS('Resumen Anual'!$AN$54,Z181,'Resumen Anual'!$V$9,K165,'Resumen Anual'!$L$6)+SUMIFS('Resumen Anual'!$AN$112,Z181,'Resumen Anual'!$V$9,K165,'Resumen Anual'!$L$64)+SUMIFS('Resumen Anual'!$AN$170,Z181,'Resumen Anual'!$V$9,K165,'Resumen Anual'!$L$122)+SUMIFS('Resumen Anual'!$AN$228,Z181,'Resumen Anual'!$V$9,K165,'Resumen Anual'!$L$180)+SUMIFS('Resumen Anual'!$AN$286,Z181,'Resumen Anual'!$V$9,K165,'Resumen Anual'!$L$238)+SUMIFS('Resumen Anual'!$AN$344,Z181,'Resumen Anual'!$V$9,K165,'Resumen Anual'!$L$296)+SUMIFS('Resumen Anual'!$AN$402,Z181,'Resumen Anual'!$V$9,K165,'Resumen Anual'!$L$354)+SUMIFS('Resumen Anual'!$AN$460,Z181,'Resumen Anual'!$V$9,K165,'Resumen Anual'!$L$412)+SUMIFS('Resumen Anual'!$AN$518,Z181,'Resumen Anual'!$V$9,K165,'Resumen Anual'!$L$470)+SUMIFS('Resumen Anual'!$AN$576,Z181,'Resumen Anual'!$V$9,K165,'Resumen Anual'!$L$528)+SUMIFS('Resumen Anual'!$AN$634,Z181,'Resumen Anual'!$V$9,K165,'Resumen Anual'!$L$586)+SUMIFS('Resumen Anual'!$AN$692,Z181,'Resumen Anual'!$V$9,K165,'Resumen Anual'!$L$644)+SUMIFS('Resumen Anual'!$CK$54,Z181,'Resumen Anual'!$V$9,K165,'Resumen Anual'!$BI$6)+SUMIFS('Resumen Anual'!$CK$112,Z181,'Resumen Anual'!$V$9,K165,'Resumen Anual'!$BI$64)+SUMIFS('Resumen Anual'!$CK$170,Z181,'Resumen Anual'!$V$9,K165,'Resumen Anual'!$BI$122)+SUMIFS('Resumen Anual'!$CK$228,Z181,'Resumen Anual'!$V$9,K165,'Resumen Anual'!$BI$180)+SUMIFS('Resumen Anual'!$CK$286,Z181,'Resumen Anual'!$V$9,K165,'Resumen Anual'!$BI$238)+SUMIFS('Resumen Anual'!$CK$344,Z181,'Resumen Anual'!$V$9,K165,'Resumen Anual'!$BI$296)+SUMIFS('Resumen Anual'!$CK$402,Z181,'Resumen Anual'!$V$9,K165,'Resumen Anual'!$BI$354)+SUMIFS('Resumen Anual'!$CK$460,Z181,'Resumen Anual'!$V$9,K165,'Resumen Anual'!$BI$412)+SUMIFS('Resumen Anual'!$CK$518,Z181,'Resumen Anual'!$V$9,K165,'Resumen Anual'!$BI$470)+SUMIFS('Resumen Anual'!$CK$576,Z181,'Resumen Anual'!$V$9,K165,'Resumen Anual'!$BI$528)+SUMIFS('Resumen Anual'!$CK$634,Z181,'Resumen Anual'!$V$9,K165,'Resumen Anual'!$BI$586)+SUMIFS('Resumen Anual'!$CK$692,Z181,'Resumen Anual'!$V$9,K165,'Resumen Anual'!$BI$644)+SUMIFS('Resumen Anual'!$EJ$54,Z181,'Resumen Anual'!$V$9,K165,'Resumen Anual'!$DH$6)+SUMIFS('Resumen Anual'!$EJ$112,Z181,'Resumen Anual'!$V$9,K165,'Resumen Anual'!$DH$64)+SUMIFS('Resumen Anual'!$EJ$170,Z181,'Resumen Anual'!$V$9,K165,'Resumen Anual'!$DH$122)+SUMIFS('Resumen Anual'!$EJ$228,Z181,'Resumen Anual'!$V$9,K165,'Resumen Anual'!$DH$180)+SUMIFS('Resumen Anual'!$EJ$286,Z181,'Resumen Anual'!$V$9,K165,'Resumen Anual'!$DH$238)+SUMIFS('Resumen Anual'!$EJ$344,Z181,'Resumen Anual'!$V$9,K165,'Resumen Anual'!$DH$296)+SUMIFS('Resumen Anual'!$EJ$402,Z181,'Resumen Anual'!$V$9,K165,'Resumen Anual'!$DH$354)+SUMIFS('Resumen Anual'!$EJ$460,Z181,'Resumen Anual'!$V$9,K165,'Resumen Anual'!$DH$412)+SUMIFS('Resumen Anual'!$EJ$518,Z181,'Resumen Anual'!$V$9,K165,'Resumen Anual'!$DH$470)+SUMIFS('Resumen Anual'!$EJ$576,Z181,'Resumen Anual'!$V$9,K165,'Resumen Anual'!$DH$528)+SUMIFS('Resumen Anual'!$EJ$634,Z181,'Resumen Anual'!$V$9,K165,'Resumen Anual'!$DH$586)+SUMIFS('Resumen Anual'!$EJ$692,Z181,'Resumen Anual'!$V$9,K165,'Resumen Anual'!$DH$644)+SUMIFS('Resumen Anual'!$GG$54,Z181,'Resumen Anual'!$V$9,K165,'Resumen Anual'!$FE$6)+SUMIFS('Resumen Anual'!$GG$112,Z181,'Resumen Anual'!$V$9,K165,'Resumen Anual'!$FE$64)+SUMIFS('Resumen Anual'!$GG$170,Z181,'Resumen Anual'!$V$9,K165,'Resumen Anual'!$FE$122)+SUMIFS('Resumen Anual'!$GG$228,Z181,'Resumen Anual'!$V$9,K165,'Resumen Anual'!$FE$180)+SUMIFS('Resumen Anual'!$GG$286,Z181,'Resumen Anual'!$V$9,K165,'Resumen Anual'!$FE$238)+SUMIFS('Resumen Anual'!$GG$344,Z181,'Resumen Anual'!$V$9,K165,'Resumen Anual'!$FE$296)+SUMIFS('Resumen Anual'!$GG$402,Z181,'Resumen Anual'!$V$9,K165,'Resumen Anual'!$FE$354)+SUMIFS('Resumen Anual'!$GG$460,Z181,'Resumen Anual'!$V$9,K165,'Resumen Anual'!$FE$412)+SUMIFS('Resumen Anual'!$GG$518,Z181,'Resumen Anual'!$V$9,K165,'Resumen Anual'!$FE$470)+SUMIFS('Resumen Anual'!$GG$576,Z181,'Resumen Anual'!$V$9,K165,'Resumen Anual'!$FE$528)+SUMIFS('Resumen Anual'!$GG$634,Z181,'Resumen Anual'!$V$9,K165,'Resumen Anual'!$FE$586)+SUMIFS('Resumen Anual'!$GG$692,Z181,'Resumen Anual'!$V$9,K165,'Resumen Anual'!$FE$644)</f>
        <v>0</v>
      </c>
      <c r="AN181" s="770"/>
      <c r="AO181" s="770"/>
      <c r="AP181" s="770"/>
      <c r="AQ181" s="756">
        <f>SUMIFS('Resumen Anual'!$AR$54,Z181,'Resumen Anual'!$V$9,K165,'Resumen Anual'!$L$6)+SUMIFS('Resumen Anual'!$AR$112,Z181,'Resumen Anual'!$V$9,K165,'Resumen Anual'!$L$64)+SUMIFS('Resumen Anual'!$AR$170,Z181,'Resumen Anual'!$V$9,K165,'Resumen Anual'!$L$122)+SUMIFS('Resumen Anual'!$AR$228,Z181,'Resumen Anual'!$V$9,K165,'Resumen Anual'!$L$180)+SUMIFS('Resumen Anual'!$AR$286,Z181,'Resumen Anual'!$V$9,K165,'Resumen Anual'!$L$238)+SUMIFS('Resumen Anual'!$AR$344,Z181,'Resumen Anual'!$V$9,K165,'Resumen Anual'!$L$296)+SUMIFS('Resumen Anual'!$AR$402,Z181,'Resumen Anual'!$V$9,K165,'Resumen Anual'!$L$354)+SUMIFS('Resumen Anual'!$AR$460,Z181,'Resumen Anual'!$V$9,K165,'Resumen Anual'!$L$412)+SUMIFS('Resumen Anual'!$AR$518,Z181,'Resumen Anual'!$V$9,K165,'Resumen Anual'!$L$470)+SUMIFS('Resumen Anual'!$AR$576,Z181,'Resumen Anual'!$V$9,K165,'Resumen Anual'!$L$528)+SUMIFS('Resumen Anual'!$AR$634,Z181,'Resumen Anual'!$V$9,K165,'Resumen Anual'!$L$586)+SUMIFS('Resumen Anual'!$AR$692,Z181,'Resumen Anual'!$V$9,K165,'Resumen Anual'!$L$644)+SUMIFS('Resumen Anual'!$CO$54,Z181,'Resumen Anual'!$V$9,K165,'Resumen Anual'!$BI$6)+SUMIFS('Resumen Anual'!$CO$112,Z181,'Resumen Anual'!$V$9,K165,'Resumen Anual'!$BI$64)+SUMIFS('Resumen Anual'!$CO$170,Z181,'Resumen Anual'!$V$9,K165,'Resumen Anual'!$BI$122)+SUMIFS('Resumen Anual'!$CO$228,Z181,'Resumen Anual'!$V$9,K165,'Resumen Anual'!$BI$180)+SUMIFS('Resumen Anual'!$CO$286,Z181,'Resumen Anual'!$V$9,K165,'Resumen Anual'!$BI$238)+SUMIFS('Resumen Anual'!$CO$344,Z181,'Resumen Anual'!$V$9,K165,'Resumen Anual'!$BI$296)+SUMIFS('Resumen Anual'!$CO$402,Z181,'Resumen Anual'!$V$9,K165,'Resumen Anual'!$BI$354)+SUMIFS('Resumen Anual'!$CO$460,Z181,'Resumen Anual'!$V$9,K165,'Resumen Anual'!$BI$412)+SUMIFS('Resumen Anual'!$CO$518,Z181,'Resumen Anual'!$V$9,K165,'Resumen Anual'!$BI$470)+SUMIFS('Resumen Anual'!$CO$576,Z181,'Resumen Anual'!$V$9,K165,'Resumen Anual'!$BI$528)+SUMIFS('Resumen Anual'!$CO$634,Z181,'Resumen Anual'!$V$9,K165,'Resumen Anual'!$BI$586)+SUMIFS('Resumen Anual'!$CO$692,Z181,'Resumen Anual'!$V$9,K165,'Resumen Anual'!$BI$644)+SUMIFS('Resumen Anual'!$EN$54,Z181,'Resumen Anual'!$V$9,K165,'Resumen Anual'!$DH$6)+SUMIFS('Resumen Anual'!$EN$112,Z181,'Resumen Anual'!$V$9,K165,'Resumen Anual'!$DH$64)+SUMIFS('Resumen Anual'!$EN$170,Z181,'Resumen Anual'!$V$9,K165,'Resumen Anual'!$DH$122)+SUMIFS('Resumen Anual'!$EN$228,Z181,'Resumen Anual'!$V$9,K165,'Resumen Anual'!$DH$180)+SUMIFS('Resumen Anual'!$EN$286,Z181,'Resumen Anual'!$V$9,K165,'Resumen Anual'!$DH$238)+SUMIFS('Resumen Anual'!$EN$344,Z181,'Resumen Anual'!$V$9,K165,'Resumen Anual'!$DH$296)+SUMIFS('Resumen Anual'!$EN$402,Z181,'Resumen Anual'!$V$9,K165,'Resumen Anual'!$DH$354)+SUMIFS('Resumen Anual'!$EN$460,Z181,'Resumen Anual'!$V$9,K165,'Resumen Anual'!$DH$412)+SUMIFS('Resumen Anual'!$EN$518,Z181,'Resumen Anual'!$V$9,K165,'Resumen Anual'!$DH$470)+SUMIFS('Resumen Anual'!$EN$576,Z181,'Resumen Anual'!$V$9,K165,'Resumen Anual'!$DH$528)+SUMIFS('Resumen Anual'!$EN$634,Z181,'Resumen Anual'!$V$9,K165,'Resumen Anual'!$DH$586)+SUMIFS('Resumen Anual'!$EN$692,Z181,'Resumen Anual'!$V$9,K165,'Resumen Anual'!$DH$644)+SUMIFS('Resumen Anual'!$GK$54,Z181,'Resumen Anual'!$V$9,K165,'Resumen Anual'!$FE$6)+SUMIFS('Resumen Anual'!$GK$112,Z181,'Resumen Anual'!$V$9,K165,'Resumen Anual'!$FE$64)+SUMIFS('Resumen Anual'!$GK$170,Z181,'Resumen Anual'!$V$9,K165,'Resumen Anual'!$FE$122)+SUMIFS('Resumen Anual'!$GK$228,Z181,'Resumen Anual'!$V$9,K165,'Resumen Anual'!$FE$180)+SUMIFS('Resumen Anual'!$GK$286,Z181,'Resumen Anual'!$V$9,K165,'Resumen Anual'!$FE$238)+SUMIFS('Resumen Anual'!$GK$344,Z181,'Resumen Anual'!$V$9,K165,'Resumen Anual'!$FE$296)+SUMIFS('Resumen Anual'!$GK$402,Z181,'Resumen Anual'!$V$9,K165,'Resumen Anual'!$FE$354)+SUMIFS('Resumen Anual'!$GK$460,Z181,'Resumen Anual'!$V$9,K165,'Resumen Anual'!$FE$412)+SUMIFS('Resumen Anual'!$GK$518,Z181,'Resumen Anual'!$V$9,K165,'Resumen Anual'!$FE$470)+SUMIFS('Resumen Anual'!$GK$576,Z181,'Resumen Anual'!$V$9,K165,'Resumen Anual'!$FE$528)+SUMIFS('Resumen Anual'!$GK$634,Z181,'Resumen Anual'!$V$9,K165,'Resumen Anual'!$FE$586)+SUMIFS('Resumen Anual'!$GK$692,Z181,'Resumen Anual'!$V$9,K165,'Resumen Anual'!$FE$644)</f>
        <v>0</v>
      </c>
      <c r="AR181" s="756"/>
      <c r="AS181" s="756"/>
      <c r="AT181" s="756">
        <f>SUMIFS('Resumen Anual'!$AU$54,Z181,'Resumen Anual'!$V$9,K165,'Resumen Anual'!$L$6)+SUMIFS('Resumen Anual'!$AU$112,Z181,'Resumen Anual'!$V$9,K165,'Resumen Anual'!$L$64)+SUMIFS('Resumen Anual'!$AU$170,Z181,'Resumen Anual'!$V$9,K165,'Resumen Anual'!$L$122)+SUMIFS('Resumen Anual'!$AU$228,Z181,'Resumen Anual'!$V$9,K165,'Resumen Anual'!$L$180)+SUMIFS('Resumen Anual'!$AU$286,Z181,'Resumen Anual'!$V$9,K165,'Resumen Anual'!$L$238)+SUMIFS('Resumen Anual'!$AU$344,Z181,'Resumen Anual'!$V$9,K165,'Resumen Anual'!$L$296)+SUMIFS('Resumen Anual'!$AU$402,Z181,'Resumen Anual'!$V$9,K165,'Resumen Anual'!$L$354)+SUMIFS('Resumen Anual'!$AU$460,Z181,'Resumen Anual'!$V$9,K165,'Resumen Anual'!$L$412)+SUMIFS('Resumen Anual'!$AU$518,Z181,'Resumen Anual'!$V$9,K165,'Resumen Anual'!$L$470)+SUMIFS('Resumen Anual'!$AU$576,Z181,'Resumen Anual'!$V$9,K165,'Resumen Anual'!$L$528)+SUMIFS('Resumen Anual'!$AU$634,Z181,'Resumen Anual'!$V$9,K165,'Resumen Anual'!$L$586)+SUMIFS('Resumen Anual'!$AU$692,Z181,'Resumen Anual'!$V$9,K165,'Resumen Anual'!$L$644)+SUMIFS('Resumen Anual'!$CR$54,Z181,'Resumen Anual'!$V$9,K165,'Resumen Anual'!$BI$6)+SUMIFS('Resumen Anual'!$CR$112,Z181,'Resumen Anual'!$V$9,K165,'Resumen Anual'!$BI$64)+SUMIFS('Resumen Anual'!$CR$170,Z181,'Resumen Anual'!$V$9,K165,'Resumen Anual'!$BI$122)+SUMIFS('Resumen Anual'!$CR$228,Z181,'Resumen Anual'!$V$9,K165,'Resumen Anual'!$BI$180)+SUMIFS('Resumen Anual'!$CR$286,Z181,'Resumen Anual'!$V$9,K165,'Resumen Anual'!$BI$238)+SUMIFS('Resumen Anual'!$CR$344,Z181,'Resumen Anual'!$V$9,K165,'Resumen Anual'!$BI$296)+SUMIFS('Resumen Anual'!$CR$402,Z181,'Resumen Anual'!$V$9,K165,'Resumen Anual'!$BI$354)+SUMIFS('Resumen Anual'!$CR$460,Z181,'Resumen Anual'!$V$9,K165,'Resumen Anual'!$BI$412)+SUMIFS('Resumen Anual'!$CR$518,Z181,'Resumen Anual'!$V$9,K165,'Resumen Anual'!$BI$470)+SUMIFS('Resumen Anual'!$CR$576,Z181,'Resumen Anual'!$V$9,K165,'Resumen Anual'!$BI$528)+SUMIFS('Resumen Anual'!$CR$634,Z181,'Resumen Anual'!$V$9,K165,'Resumen Anual'!$BI$586)+SUMIFS('Resumen Anual'!$CR$692,Z181,'Resumen Anual'!$V$9,K165,'Resumen Anual'!$BI$644)+SUMIFS('Resumen Anual'!$EQ$54,Z181,'Resumen Anual'!$V$9,K165,'Resumen Anual'!$DH$6)+SUMIFS('Resumen Anual'!$EQ$112,Z181,'Resumen Anual'!$V$9,K165,'Resumen Anual'!$DH$64)+SUMIFS('Resumen Anual'!$EQ$170,Z181,'Resumen Anual'!$V$9,K165,'Resumen Anual'!$DH$122)+SUMIFS('Resumen Anual'!$EQ$228,Z181,'Resumen Anual'!$V$9,K165,'Resumen Anual'!$DH$180)+SUMIFS('Resumen Anual'!$EQ$286,Z181,'Resumen Anual'!$V$9,K165,'Resumen Anual'!$DH$238)+SUMIFS('Resumen Anual'!$EQ$344,Z181,'Resumen Anual'!$V$9,K165,'Resumen Anual'!$DH$296)+SUMIFS('Resumen Anual'!$EQ$402,Z181,'Resumen Anual'!$V$9,K165,'Resumen Anual'!$DH$354)+SUMIFS('Resumen Anual'!$EQ$460,Z181,'Resumen Anual'!$V$9,K165,'Resumen Anual'!$DH$412)+SUMIFS('Resumen Anual'!$EQ$518,Z181,'Resumen Anual'!$V$9,K165,'Resumen Anual'!$DH$470)+SUMIFS('Resumen Anual'!$EQ$576,Z181,'Resumen Anual'!$V$9,K165,'Resumen Anual'!$DH$528)+SUMIFS('Resumen Anual'!$EQ$634,Z181,'Resumen Anual'!$V$9,K165,'Resumen Anual'!$DH$586)+SUMIFS('Resumen Anual'!$EQ$692,Z181,'Resumen Anual'!$V$9,K165,'Resumen Anual'!$DH$644)+SUMIFS('Resumen Anual'!$GN$54,Z181,'Resumen Anual'!$V$9,K165,'Resumen Anual'!$FE$6)+SUMIFS('Resumen Anual'!$GN$112,Z181,'Resumen Anual'!$V$9,K165,'Resumen Anual'!$FE$64)+SUMIFS('Resumen Anual'!$GN$170,Z181,'Resumen Anual'!$V$9,K165,'Resumen Anual'!$FE$122)+SUMIFS('Resumen Anual'!$GN$228,Z181,'Resumen Anual'!$V$9,K165,'Resumen Anual'!$FE$180)+SUMIFS('Resumen Anual'!$GN$286,Z181,'Resumen Anual'!$V$9,K165,'Resumen Anual'!$FE$238)+SUMIFS('Resumen Anual'!$GN$344,Z181,'Resumen Anual'!$V$9,K165,'Resumen Anual'!$FE$296)+SUMIFS('Resumen Anual'!$GN$402,Z181,'Resumen Anual'!$V$9,K165,'Resumen Anual'!$FE$354)+SUMIFS('Resumen Anual'!$GN$460,Z181,'Resumen Anual'!$V$9,K165,'Resumen Anual'!$FE$412)+SUMIFS('Resumen Anual'!$GN$518,Z181,'Resumen Anual'!$V$9,K165,'Resumen Anual'!$FE$470)+SUMIFS('Resumen Anual'!$GN$576,Z181,'Resumen Anual'!$V$9,K165,'Resumen Anual'!$FE$528)+SUMIFS('Resumen Anual'!$GN$634,Z181,'Resumen Anual'!$V$9,K165,'Resumen Anual'!$FE$586)+SUMIFS('Resumen Anual'!$GN$692,Z181,'Resumen Anual'!$V$9,K165,'Resumen Anual'!$FE$644)</f>
        <v>0</v>
      </c>
      <c r="AU181" s="756"/>
      <c r="AV181" s="1215"/>
      <c r="AW181" s="1200"/>
      <c r="AX181" s="171"/>
      <c r="AY181" s="657"/>
      <c r="AZ181" s="657"/>
      <c r="BA181" s="657"/>
      <c r="BB181" s="657"/>
      <c r="BC181" s="625"/>
      <c r="BD181" s="625"/>
      <c r="BE181" s="625"/>
      <c r="BF181" s="625"/>
      <c r="BG181" s="625"/>
      <c r="BH181" s="625"/>
      <c r="BI181" s="625"/>
      <c r="BJ181" s="625"/>
      <c r="BK181" s="657"/>
      <c r="BL181" s="657"/>
      <c r="BM181" s="657"/>
      <c r="BN181" s="657"/>
      <c r="BO181" s="657"/>
      <c r="BP181" s="657"/>
      <c r="BQ181" s="657"/>
      <c r="BR181" s="657"/>
      <c r="BS181" s="657"/>
      <c r="BT181" s="657"/>
      <c r="BU181" s="657"/>
      <c r="BV181" s="15"/>
      <c r="BW181" s="771">
        <f>IF(BW171=0," ",BW171+5)</f>
        <v>2027</v>
      </c>
      <c r="BX181" s="772"/>
      <c r="BY181" s="772"/>
      <c r="BZ181" s="772"/>
      <c r="CA181" s="772"/>
      <c r="CB181" s="1214">
        <f>SUMIFS('Resumen Anual'!$AF$54,BW181,'Resumen Anual'!$V$9,BH165,'Resumen Anual'!$L$6)+SUMIFS('Resumen Anual'!$AF$112,BW181,'Resumen Anual'!$V$9,BH165,'Resumen Anual'!$L$64)+SUMIFS('Resumen Anual'!$AF$170,BW181,'Resumen Anual'!$V$9,BH165,'Resumen Anual'!$L$122)+SUMIFS('Resumen Anual'!$AF$228,BW181,'Resumen Anual'!$V$9,BH165,'Resumen Anual'!$L$180)+SUMIFS('Resumen Anual'!$AF$286,BW181,'Resumen Anual'!$V$9,BH165,'Resumen Anual'!$L$238)+SUMIFS('Resumen Anual'!$AF$344,BW181,'Resumen Anual'!$V$9,BH165,'Resumen Anual'!$L$296)+SUMIFS('Resumen Anual'!$AF$402,BW181,'Resumen Anual'!$V$9,BH165,'Resumen Anual'!$L$354)+SUMIFS('Resumen Anual'!$AF$460,BW181,'Resumen Anual'!$V$9,BH165,'Resumen Anual'!$L$412)+SUMIFS('Resumen Anual'!$AF$518,BW181,'Resumen Anual'!$V$9,BH165,'Resumen Anual'!$L$470)+SUMIFS('Resumen Anual'!$AF$576,BW181,'Resumen Anual'!$V$9,BH165,'Resumen Anual'!$L$528)+SUMIFS('Resumen Anual'!$AF$634,BW181,'Resumen Anual'!$V$9,BH165,'Resumen Anual'!$L$586)+SUMIFS('Resumen Anual'!$AF$692,BW181,'Resumen Anual'!$V$9,BH165,'Resumen Anual'!$L$644)+SUMIFS('Resumen Anual'!$CC$54,BW181,'Resumen Anual'!$V$9,BH165,'Resumen Anual'!$BI$6)+SUMIFS('Resumen Anual'!$CC$112,BW181,'Resumen Anual'!$V$9,BH165,'Resumen Anual'!$BI$64)+SUMIFS('Resumen Anual'!$CC$170,BW181,'Resumen Anual'!$V$9,BH165,'Resumen Anual'!$BI$122)+SUMIFS('Resumen Anual'!$CC$228,BW181,'Resumen Anual'!$V$9,BH165,'Resumen Anual'!$BI$180)+SUMIFS('Resumen Anual'!$CC$286,BW181,'Resumen Anual'!$V$9,BH165,'Resumen Anual'!$BI$238)+SUMIFS('Resumen Anual'!$CC$344,BW181,'Resumen Anual'!$V$9,BH165,'Resumen Anual'!$BI$296)+SUMIFS('Resumen Anual'!$CC$402,BW181,'Resumen Anual'!$V$9,BH165,'Resumen Anual'!$BI$354)+SUMIFS('Resumen Anual'!$CC$460,BW181,'Resumen Anual'!$V$9,BH165,'Resumen Anual'!$BI$412)+SUMIFS('Resumen Anual'!$CC$518,BW181,'Resumen Anual'!$V$9,BH165,'Resumen Anual'!$BI$470)+SUMIFS('Resumen Anual'!$CC$576,BW181,'Resumen Anual'!$V$9,BH165,'Resumen Anual'!$BI$528)+SUMIFS('Resumen Anual'!$CC$634,BW181,'Resumen Anual'!$V$9,BH165,'Resumen Anual'!$BI$586)+SUMIFS('Resumen Anual'!$CC$692,BW181,'Resumen Anual'!$V$9,BH165,'Resumen Anual'!$BI$644)+SUMIFS('Resumen Anual'!$EB$54,BW181,'Resumen Anual'!$V$9,BH165,'Resumen Anual'!$DH$6)+SUMIFS('Resumen Anual'!$EB$112,BW181,'Resumen Anual'!$V$9,BH165,'Resumen Anual'!$DH$64)+SUMIFS('Resumen Anual'!$EB$170,BW181,'Resumen Anual'!$V$9,BH165,'Resumen Anual'!$DH$122)+SUMIFS('Resumen Anual'!$EB$228,BW181,'Resumen Anual'!$V$9,BH165,'Resumen Anual'!$DH$180)+SUMIFS('Resumen Anual'!$EB$286,BW181,'Resumen Anual'!$V$9,BH165,'Resumen Anual'!$DH$238)+SUMIFS('Resumen Anual'!$EB$344,BW181,'Resumen Anual'!$V$9,BH165,'Resumen Anual'!$DH$296)+SUMIFS('Resumen Anual'!$EB$402,BW181,'Resumen Anual'!$V$9,BH165,'Resumen Anual'!$DH$354)+SUMIFS('Resumen Anual'!$EB$460,BW181,'Resumen Anual'!$V$9,BH165,'Resumen Anual'!$DH$412)+SUMIFS('Resumen Anual'!$EB$518,BW181,'Resumen Anual'!$V$9,BH165,'Resumen Anual'!$DH$470)+SUMIFS('Resumen Anual'!$EB$576,BW181,'Resumen Anual'!$V$9,BH165,'Resumen Anual'!$DH$528)+SUMIFS('Resumen Anual'!$EB$634,BW181,'Resumen Anual'!$V$9,BH165,'Resumen Anual'!$DH$586)+SUMIFS('Resumen Anual'!$EB$692,BW181,'Resumen Anual'!$V$9,BH165,'Resumen Anual'!$DH$644)+SUMIFS('Resumen Anual'!$FY$54,BW181,'Resumen Anual'!$V$9,BH165,'Resumen Anual'!$FE$6)+SUMIFS('Resumen Anual'!$FY$112,BW181,'Resumen Anual'!$V$9,BH165,'Resumen Anual'!$FE$64)+SUMIFS('Resumen Anual'!$FY$170,BW181,'Resumen Anual'!$V$9,BH165,'Resumen Anual'!$FE$122)+SUMIFS('Resumen Anual'!$FY$228,BW181,'Resumen Anual'!$V$9,BH165,'Resumen Anual'!$FE$180)+SUMIFS('Resumen Anual'!$FY$286,BW181,'Resumen Anual'!$V$9,BH165,'Resumen Anual'!$FE$238)+SUMIFS('Resumen Anual'!$FY$344,BW181,'Resumen Anual'!$V$9,BH165,'Resumen Anual'!$FE$296)+SUMIFS('Resumen Anual'!$FY$402,BW181,'Resumen Anual'!$V$9,BH165,'Resumen Anual'!$FE$354)+SUMIFS('Resumen Anual'!$FY$460,BW181,'Resumen Anual'!$V$9,BH165,'Resumen Anual'!$FE$412)+SUMIFS('Resumen Anual'!$FY$518,BW181,'Resumen Anual'!$V$9,BH165,'Resumen Anual'!$FE$470)+SUMIFS('Resumen Anual'!$FY$576,BW181,'Resumen Anual'!$V$9,BH165,'Resumen Anual'!$FE$528)+SUMIFS('Resumen Anual'!$FY$634,BW181,'Resumen Anual'!$V$9,BH165,'Resumen Anual'!$FE$586)+SUMIFS('Resumen Anual'!$FY$692,BW181,'Resumen Anual'!$V$9,BH165,'Resumen Anual'!$FE$644)</f>
        <v>0</v>
      </c>
      <c r="CC181" s="770"/>
      <c r="CD181" s="770"/>
      <c r="CE181" s="770"/>
      <c r="CF181" s="770">
        <f>SUMIFS('Resumen Anual'!$AJ$54,BW181,'Resumen Anual'!$V$9,BH165,'Resumen Anual'!$L$6)+SUMIFS('Resumen Anual'!$AJ$112,BW181,'Resumen Anual'!$V$9,BH165,'Resumen Anual'!$L$64)+SUMIFS('Resumen Anual'!$AJ$170,BW181,'Resumen Anual'!$V$9,BH165,'Resumen Anual'!$L$122)+SUMIFS('Resumen Anual'!$AJ$228,BW181,'Resumen Anual'!$V$9,BH165,'Resumen Anual'!$L$180)+SUMIFS('Resumen Anual'!$AJ$286,BW181,'Resumen Anual'!$V$9,BH165,'Resumen Anual'!$L$238)+SUMIFS('Resumen Anual'!$AJ$344,BW181,'Resumen Anual'!$V$9,BH165,'Resumen Anual'!$L$296)+SUMIFS('Resumen Anual'!$AJ$402,BW181,'Resumen Anual'!$V$9,BH165,'Resumen Anual'!$L$354)+SUMIFS('Resumen Anual'!$AJ$460,BW181,'Resumen Anual'!$V$9,BH165,'Resumen Anual'!$L$412)+SUMIFS('Resumen Anual'!$AJ$518,BW181,'Resumen Anual'!$V$9,BH165,'Resumen Anual'!$L$470)+SUMIFS('Resumen Anual'!$AJ$576,BW181,'Resumen Anual'!$V$9,BH165,'Resumen Anual'!$L$528)+SUMIFS('Resumen Anual'!$AJ$634,BW181,'Resumen Anual'!$V$9,BH165,'Resumen Anual'!$L$586)+SUMIFS('Resumen Anual'!$AJ$692,BW181,'Resumen Anual'!$V$9,BH165,'Resumen Anual'!$L$644)+SUMIFS('Resumen Anual'!$CG$54,BW181,'Resumen Anual'!$V$9,BH165,'Resumen Anual'!$BI$6)+SUMIFS('Resumen Anual'!$CG$112,BW181,'Resumen Anual'!$V$9,BH165,'Resumen Anual'!$BI$64)+SUMIFS('Resumen Anual'!$CG$170,BW181,'Resumen Anual'!$V$9,BH165,'Resumen Anual'!$BI$122)+SUMIFS('Resumen Anual'!$CG$228,BW181,'Resumen Anual'!$V$9,BH165,'Resumen Anual'!$BI$180)+SUMIFS('Resumen Anual'!$CG$286,BW181,'Resumen Anual'!$V$9,BH165,'Resumen Anual'!$BI$238)+SUMIFS('Resumen Anual'!$CG$344,BW181,'Resumen Anual'!$V$9,BH165,'Resumen Anual'!$BI$296)+SUMIFS('Resumen Anual'!$CG$402,BW181,'Resumen Anual'!$V$9,BH165,'Resumen Anual'!$BI$354)+SUMIFS('Resumen Anual'!$CG$460,BW181,'Resumen Anual'!$V$9,BH165,'Resumen Anual'!$BI$412)+SUMIFS('Resumen Anual'!$CG$518,BW181,'Resumen Anual'!$V$9,BH165,'Resumen Anual'!$BI$470)+SUMIFS('Resumen Anual'!$CG$576,BW181,'Resumen Anual'!$V$9,BH165,'Resumen Anual'!$BI$528)+SUMIFS('Resumen Anual'!$CG$634,BW181,'Resumen Anual'!$V$9,BH165,'Resumen Anual'!$BI$586)+SUMIFS('Resumen Anual'!$CG$692,BW181,'Resumen Anual'!$V$9,BH165,'Resumen Anual'!$BI$644)+SUMIFS('Resumen Anual'!$EF$54,BW181,'Resumen Anual'!$V$9,BH165,'Resumen Anual'!$DH$6)+SUMIFS('Resumen Anual'!$EF$112,BW181,'Resumen Anual'!$V$9,BH165,'Resumen Anual'!$DH$64)+SUMIFS('Resumen Anual'!$EF$170,BW181,'Resumen Anual'!$V$9,BH165,'Resumen Anual'!$DH$122)+SUMIFS('Resumen Anual'!$EF$228,BW181,'Resumen Anual'!$V$9,BH165,'Resumen Anual'!$DH$180)+SUMIFS('Resumen Anual'!$EF$286,BW181,'Resumen Anual'!$V$9,BH165,'Resumen Anual'!$DH$238)+SUMIFS('Resumen Anual'!$EF$344,BW181,'Resumen Anual'!$V$9,BH165,'Resumen Anual'!$DH$296)+SUMIFS('Resumen Anual'!$EF$402,BW181,'Resumen Anual'!$V$9,BH165,'Resumen Anual'!$DH$354)+SUMIFS('Resumen Anual'!$EF$460,BW181,'Resumen Anual'!$V$9,BH165,'Resumen Anual'!$DH$412)+SUMIFS('Resumen Anual'!$EF$518,BW181,'Resumen Anual'!$V$9,BH165,'Resumen Anual'!$DH$470)+SUMIFS('Resumen Anual'!$EF$576,BW181,'Resumen Anual'!$V$9,BH165,'Resumen Anual'!$DH$528)+SUMIFS('Resumen Anual'!$EF$634,BW181,'Resumen Anual'!$V$9,BH165,'Resumen Anual'!$DH$586)+SUMIFS('Resumen Anual'!$EF$692,BW181,'Resumen Anual'!$V$9,BH165,'Resumen Anual'!$DH$644)+SUMIFS('Resumen Anual'!$GC$54,BW181,'Resumen Anual'!$V$9,BH165,'Resumen Anual'!$FE$6)+SUMIFS('Resumen Anual'!$GC$112,BW181,'Resumen Anual'!$V$9,BH165,'Resumen Anual'!$FE$64)+SUMIFS('Resumen Anual'!$GC$170,BW181,'Resumen Anual'!$V$9,BH165,'Resumen Anual'!$FE$122)+SUMIFS('Resumen Anual'!$GC$228,BW181,'Resumen Anual'!$V$9,BH165,'Resumen Anual'!$FE$180)+SUMIFS('Resumen Anual'!$GC$286,BW181,'Resumen Anual'!$V$9,BH165,'Resumen Anual'!$FE$238)+SUMIFS('Resumen Anual'!$GC$344,BW181,'Resumen Anual'!$V$9,BH165,'Resumen Anual'!$FE$296)+SUMIFS('Resumen Anual'!$GC$402,BW181,'Resumen Anual'!$V$9,BH165,'Resumen Anual'!$FE$354)+SUMIFS('Resumen Anual'!$GC$460,BW181,'Resumen Anual'!$V$9,BH165,'Resumen Anual'!$FE$412)+SUMIFS('Resumen Anual'!$GC$518,BW181,'Resumen Anual'!$V$9,BH165,'Resumen Anual'!$FE$470)+SUMIFS('Resumen Anual'!$GC$576,BW181,'Resumen Anual'!$V$9,BH165,'Resumen Anual'!$FE$528)+SUMIFS('Resumen Anual'!$GC$634,BW181,'Resumen Anual'!$V$9,BH165,'Resumen Anual'!$FE$586)+SUMIFS('Resumen Anual'!$GC$692,BW181,'Resumen Anual'!$V$9,BH165,'Resumen Anual'!$FE$644)</f>
        <v>0</v>
      </c>
      <c r="CG181" s="770"/>
      <c r="CH181" s="770"/>
      <c r="CI181" s="770"/>
      <c r="CJ181" s="770">
        <f>SUMIFS('Resumen Anual'!$AN$54,BW181,'Resumen Anual'!$V$9,BH165,'Resumen Anual'!$L$6)+SUMIFS('Resumen Anual'!$AN$112,BW181,'Resumen Anual'!$V$9,BH165,'Resumen Anual'!$L$64)+SUMIFS('Resumen Anual'!$AN$170,BW181,'Resumen Anual'!$V$9,BH165,'Resumen Anual'!$L$122)+SUMIFS('Resumen Anual'!$AN$228,BW181,'Resumen Anual'!$V$9,BH165,'Resumen Anual'!$L$180)+SUMIFS('Resumen Anual'!$AN$286,BW181,'Resumen Anual'!$V$9,BH165,'Resumen Anual'!$L$238)+SUMIFS('Resumen Anual'!$AN$344,BW181,'Resumen Anual'!$V$9,BH165,'Resumen Anual'!$L$296)+SUMIFS('Resumen Anual'!$AN$402,BW181,'Resumen Anual'!$V$9,BH165,'Resumen Anual'!$L$354)+SUMIFS('Resumen Anual'!$AN$460,BW181,'Resumen Anual'!$V$9,BH165,'Resumen Anual'!$L$412)+SUMIFS('Resumen Anual'!$AN$518,BW181,'Resumen Anual'!$V$9,BH165,'Resumen Anual'!$L$470)+SUMIFS('Resumen Anual'!$AN$576,BW181,'Resumen Anual'!$V$9,BH165,'Resumen Anual'!$L$528)+SUMIFS('Resumen Anual'!$AN$634,BW181,'Resumen Anual'!$V$9,BH165,'Resumen Anual'!$L$586)+SUMIFS('Resumen Anual'!$AN$692,BW181,'Resumen Anual'!$V$9,BH165,'Resumen Anual'!$L$644)+SUMIFS('Resumen Anual'!$CK$54,BW181,'Resumen Anual'!$V$9,BH165,'Resumen Anual'!$BI$6)+SUMIFS('Resumen Anual'!$CK$112,BW181,'Resumen Anual'!$V$9,BH165,'Resumen Anual'!$BI$64)+SUMIFS('Resumen Anual'!$CK$170,BW181,'Resumen Anual'!$V$9,BH165,'Resumen Anual'!$BI$122)+SUMIFS('Resumen Anual'!$CK$228,BW181,'Resumen Anual'!$V$9,BH165,'Resumen Anual'!$BI$180)+SUMIFS('Resumen Anual'!$CK$286,BW181,'Resumen Anual'!$V$9,BH165,'Resumen Anual'!$BI$238)+SUMIFS('Resumen Anual'!$CK$344,BW181,'Resumen Anual'!$V$9,BH165,'Resumen Anual'!$BI$296)+SUMIFS('Resumen Anual'!$CK$402,BW181,'Resumen Anual'!$V$9,BH165,'Resumen Anual'!$BI$354)+SUMIFS('Resumen Anual'!$CK$460,BW181,'Resumen Anual'!$V$9,BH165,'Resumen Anual'!$BI$412)+SUMIFS('Resumen Anual'!$CK$518,BW181,'Resumen Anual'!$V$9,BH165,'Resumen Anual'!$BI$470)+SUMIFS('Resumen Anual'!$CK$576,BW181,'Resumen Anual'!$V$9,BH165,'Resumen Anual'!$BI$528)+SUMIFS('Resumen Anual'!$CK$634,BW181,'Resumen Anual'!$V$9,BH165,'Resumen Anual'!$BI$586)+SUMIFS('Resumen Anual'!$CK$692,BW181,'Resumen Anual'!$V$9,BH165,'Resumen Anual'!$BI$644)+SUMIFS('Resumen Anual'!$EJ$54,BW181,'Resumen Anual'!$V$9,BH165,'Resumen Anual'!$DH$6)+SUMIFS('Resumen Anual'!$EJ$112,BW181,'Resumen Anual'!$V$9,BH165,'Resumen Anual'!$DH$64)+SUMIFS('Resumen Anual'!$EJ$170,BW181,'Resumen Anual'!$V$9,BH165,'Resumen Anual'!$DH$122)+SUMIFS('Resumen Anual'!$EJ$228,BW181,'Resumen Anual'!$V$9,BH165,'Resumen Anual'!$DH$180)+SUMIFS('Resumen Anual'!$EJ$286,BW181,'Resumen Anual'!$V$9,BH165,'Resumen Anual'!$DH$238)+SUMIFS('Resumen Anual'!$EJ$344,BW181,'Resumen Anual'!$V$9,BH165,'Resumen Anual'!$DH$296)+SUMIFS('Resumen Anual'!$EJ$402,BW181,'Resumen Anual'!$V$9,BH165,'Resumen Anual'!$DH$354)+SUMIFS('Resumen Anual'!$EJ$460,BW181,'Resumen Anual'!$V$9,BH165,'Resumen Anual'!$DH$412)+SUMIFS('Resumen Anual'!$EJ$518,BW181,'Resumen Anual'!$V$9,BH165,'Resumen Anual'!$DH$470)+SUMIFS('Resumen Anual'!$EJ$576,BW181,'Resumen Anual'!$V$9,BH165,'Resumen Anual'!$DH$528)+SUMIFS('Resumen Anual'!$EJ$634,BW181,'Resumen Anual'!$V$9,BH165,'Resumen Anual'!$DH$586)+SUMIFS('Resumen Anual'!$EJ$692,BW181,'Resumen Anual'!$V$9,BH165,'Resumen Anual'!$DH$644)+SUMIFS('Resumen Anual'!$GG$54,BW181,'Resumen Anual'!$V$9,BH165,'Resumen Anual'!$FE$6)+SUMIFS('Resumen Anual'!$GG$112,BW181,'Resumen Anual'!$V$9,BH165,'Resumen Anual'!$FE$64)+SUMIFS('Resumen Anual'!$GG$170,BW181,'Resumen Anual'!$V$9,BH165,'Resumen Anual'!$FE$122)+SUMIFS('Resumen Anual'!$GG$228,BW181,'Resumen Anual'!$V$9,BH165,'Resumen Anual'!$FE$180)+SUMIFS('Resumen Anual'!$GG$286,BW181,'Resumen Anual'!$V$9,BH165,'Resumen Anual'!$FE$238)+SUMIFS('Resumen Anual'!$GG$344,BW181,'Resumen Anual'!$V$9,BH165,'Resumen Anual'!$FE$296)+SUMIFS('Resumen Anual'!$GG$402,BW181,'Resumen Anual'!$V$9,BH165,'Resumen Anual'!$FE$354)+SUMIFS('Resumen Anual'!$GG$460,BW181,'Resumen Anual'!$V$9,BH165,'Resumen Anual'!$FE$412)+SUMIFS('Resumen Anual'!$GG$518,BW181,'Resumen Anual'!$V$9,BH165,'Resumen Anual'!$FE$470)+SUMIFS('Resumen Anual'!$GG$576,BW181,'Resumen Anual'!$V$9,BH165,'Resumen Anual'!$FE$528)+SUMIFS('Resumen Anual'!$GG$634,BW181,'Resumen Anual'!$V$9,BH165,'Resumen Anual'!$FE$586)+SUMIFS('Resumen Anual'!$GG$692,BW181,'Resumen Anual'!$V$9,BH165,'Resumen Anual'!$FE$644)</f>
        <v>0</v>
      </c>
      <c r="CK181" s="770"/>
      <c r="CL181" s="770"/>
      <c r="CM181" s="770"/>
      <c r="CN181" s="756">
        <f>SUMIFS('Resumen Anual'!$AR$54,BW181,'Resumen Anual'!$V$9,BH165,'Resumen Anual'!$L$6)+SUMIFS('Resumen Anual'!$AR$112,BW181,'Resumen Anual'!$V$9,BH165,'Resumen Anual'!$L$64)+SUMIFS('Resumen Anual'!$AR$170,BW181,'Resumen Anual'!$V$9,BH165,'Resumen Anual'!$L$122)+SUMIFS('Resumen Anual'!$AR$228,BW181,'Resumen Anual'!$V$9,BH165,'Resumen Anual'!$L$180)+SUMIFS('Resumen Anual'!$AR$286,BW181,'Resumen Anual'!$V$9,BH165,'Resumen Anual'!$L$238)+SUMIFS('Resumen Anual'!$AR$344,BW181,'Resumen Anual'!$V$9,BH165,'Resumen Anual'!$L$296)+SUMIFS('Resumen Anual'!$AR$402,BW181,'Resumen Anual'!$V$9,BH165,'Resumen Anual'!$L$354)+SUMIFS('Resumen Anual'!$AR$460,BW181,'Resumen Anual'!$V$9,BH165,'Resumen Anual'!$L$412)+SUMIFS('Resumen Anual'!$AR$518,BW181,'Resumen Anual'!$V$9,BH165,'Resumen Anual'!$L$470)+SUMIFS('Resumen Anual'!$AR$576,BW181,'Resumen Anual'!$V$9,BH165,'Resumen Anual'!$L$528)+SUMIFS('Resumen Anual'!$AR$634,BW181,'Resumen Anual'!$V$9,BH165,'Resumen Anual'!$L$586)+SUMIFS('Resumen Anual'!$AR$692,BW181,'Resumen Anual'!$V$9,BH165,'Resumen Anual'!$L$644)+SUMIFS('Resumen Anual'!$CO$54,BW181,'Resumen Anual'!$V$9,BH165,'Resumen Anual'!$BI$6)+SUMIFS('Resumen Anual'!$CO$112,BW181,'Resumen Anual'!$V$9,BH165,'Resumen Anual'!$BI$64)+SUMIFS('Resumen Anual'!$CO$170,BW181,'Resumen Anual'!$V$9,BH165,'Resumen Anual'!$BI$122)+SUMIFS('Resumen Anual'!$CO$228,BW181,'Resumen Anual'!$V$9,BH165,'Resumen Anual'!$BI$180)+SUMIFS('Resumen Anual'!$CO$286,BW181,'Resumen Anual'!$V$9,BH165,'Resumen Anual'!$BI$238)+SUMIFS('Resumen Anual'!$CO$344,BW181,'Resumen Anual'!$V$9,BH165,'Resumen Anual'!$BI$296)+SUMIFS('Resumen Anual'!$CO$402,BW181,'Resumen Anual'!$V$9,BH165,'Resumen Anual'!$BI$354)+SUMIFS('Resumen Anual'!$CO$460,BW181,'Resumen Anual'!$V$9,BH165,'Resumen Anual'!$BI$412)+SUMIFS('Resumen Anual'!$CO$518,BW181,'Resumen Anual'!$V$9,BH165,'Resumen Anual'!$BI$470)+SUMIFS('Resumen Anual'!$CO$576,BW181,'Resumen Anual'!$V$9,BH165,'Resumen Anual'!$BI$528)+SUMIFS('Resumen Anual'!$CO$634,BW181,'Resumen Anual'!$V$9,BH165,'Resumen Anual'!$BI$586)+SUMIFS('Resumen Anual'!$CO$692,BW181,'Resumen Anual'!$V$9,BH165,'Resumen Anual'!$BI$644)+SUMIFS('Resumen Anual'!$EN$54,BW181,'Resumen Anual'!$V$9,BH165,'Resumen Anual'!$DH$6)+SUMIFS('Resumen Anual'!$EN$112,BW181,'Resumen Anual'!$V$9,BH165,'Resumen Anual'!$DH$64)+SUMIFS('Resumen Anual'!$EN$170,BW181,'Resumen Anual'!$V$9,BH165,'Resumen Anual'!$DH$122)+SUMIFS('Resumen Anual'!$EN$228,BW181,'Resumen Anual'!$V$9,BH165,'Resumen Anual'!$DH$180)+SUMIFS('Resumen Anual'!$EN$286,BW181,'Resumen Anual'!$V$9,BH165,'Resumen Anual'!$DH$238)+SUMIFS('Resumen Anual'!$EN$344,BW181,'Resumen Anual'!$V$9,BH165,'Resumen Anual'!$DH$296)+SUMIFS('Resumen Anual'!$EN$402,BW181,'Resumen Anual'!$V$9,BH165,'Resumen Anual'!$DH$354)+SUMIFS('Resumen Anual'!$EN$460,BW181,'Resumen Anual'!$V$9,BH165,'Resumen Anual'!$DH$412)+SUMIFS('Resumen Anual'!$EN$518,BW181,'Resumen Anual'!$V$9,BH165,'Resumen Anual'!$DH$470)+SUMIFS('Resumen Anual'!$EN$576,BW181,'Resumen Anual'!$V$9,BH165,'Resumen Anual'!$DH$528)+SUMIFS('Resumen Anual'!$EN$634,BW181,'Resumen Anual'!$V$9,BH165,'Resumen Anual'!$DH$586)+SUMIFS('Resumen Anual'!$EN$692,BW181,'Resumen Anual'!$V$9,BH165,'Resumen Anual'!$DH$644)+SUMIFS('Resumen Anual'!$GK$54,BW181,'Resumen Anual'!$V$9,BH165,'Resumen Anual'!$FE$6)+SUMIFS('Resumen Anual'!$GK$112,BW181,'Resumen Anual'!$V$9,BH165,'Resumen Anual'!$FE$64)+SUMIFS('Resumen Anual'!$GK$170,BW181,'Resumen Anual'!$V$9,BH165,'Resumen Anual'!$FE$122)+SUMIFS('Resumen Anual'!$GK$228,BW181,'Resumen Anual'!$V$9,BH165,'Resumen Anual'!$FE$180)+SUMIFS('Resumen Anual'!$GK$286,BW181,'Resumen Anual'!$V$9,BH165,'Resumen Anual'!$FE$238)+SUMIFS('Resumen Anual'!$GK$344,BW181,'Resumen Anual'!$V$9,BH165,'Resumen Anual'!$FE$296)+SUMIFS('Resumen Anual'!$GK$402,BW181,'Resumen Anual'!$V$9,BH165,'Resumen Anual'!$FE$354)+SUMIFS('Resumen Anual'!$GK$460,BW181,'Resumen Anual'!$V$9,BH165,'Resumen Anual'!$FE$412)+SUMIFS('Resumen Anual'!$GK$518,BW181,'Resumen Anual'!$V$9,BH165,'Resumen Anual'!$FE$470)+SUMIFS('Resumen Anual'!$GK$576,BW181,'Resumen Anual'!$V$9,BH165,'Resumen Anual'!$FE$528)+SUMIFS('Resumen Anual'!$GK$634,BW181,'Resumen Anual'!$V$9,BH165,'Resumen Anual'!$FE$586)+SUMIFS('Resumen Anual'!$GK$692,BW181,'Resumen Anual'!$V$9,BH165,'Resumen Anual'!$FE$644)</f>
        <v>0</v>
      </c>
      <c r="CO181" s="756"/>
      <c r="CP181" s="756"/>
      <c r="CQ181" s="756">
        <f>SUMIFS('Resumen Anual'!$AU$54,BW181,'Resumen Anual'!$V$9,BH165,'Resumen Anual'!$L$6)+SUMIFS('Resumen Anual'!$AU$112,BW181,'Resumen Anual'!$V$9,BH165,'Resumen Anual'!$L$64)+SUMIFS('Resumen Anual'!$AU$170,BW181,'Resumen Anual'!$V$9,BH165,'Resumen Anual'!$L$122)+SUMIFS('Resumen Anual'!$AU$228,BW181,'Resumen Anual'!$V$9,BH165,'Resumen Anual'!$L$180)+SUMIFS('Resumen Anual'!$AU$286,BW181,'Resumen Anual'!$V$9,BH165,'Resumen Anual'!$L$238)+SUMIFS('Resumen Anual'!$AU$344,BW181,'Resumen Anual'!$V$9,BH165,'Resumen Anual'!$L$296)+SUMIFS('Resumen Anual'!$AU$402,BW181,'Resumen Anual'!$V$9,BH165,'Resumen Anual'!$L$354)+SUMIFS('Resumen Anual'!$AU$460,BW181,'Resumen Anual'!$V$9,BH165,'Resumen Anual'!$L$412)+SUMIFS('Resumen Anual'!$AU$518,BW181,'Resumen Anual'!$V$9,BH165,'Resumen Anual'!$L$470)+SUMIFS('Resumen Anual'!$AU$576,BW181,'Resumen Anual'!$V$9,BH165,'Resumen Anual'!$L$528)+SUMIFS('Resumen Anual'!$AU$634,BW181,'Resumen Anual'!$V$9,BH165,'Resumen Anual'!$L$586)+SUMIFS('Resumen Anual'!$AU$692,BW181,'Resumen Anual'!$V$9,BH165,'Resumen Anual'!$L$644)+SUMIFS('Resumen Anual'!$CR$54,BW181,'Resumen Anual'!$V$9,BH165,'Resumen Anual'!$BI$6)+SUMIFS('Resumen Anual'!$CR$112,BW181,'Resumen Anual'!$V$9,BH165,'Resumen Anual'!$BI$64)+SUMIFS('Resumen Anual'!$CR$170,BW181,'Resumen Anual'!$V$9,BH165,'Resumen Anual'!$BI$122)+SUMIFS('Resumen Anual'!$CR$228,BW181,'Resumen Anual'!$V$9,BH165,'Resumen Anual'!$BI$180)+SUMIFS('Resumen Anual'!$CR$286,BW181,'Resumen Anual'!$V$9,BH165,'Resumen Anual'!$BI$238)+SUMIFS('Resumen Anual'!$CR$344,BW181,'Resumen Anual'!$V$9,BH165,'Resumen Anual'!$BI$296)+SUMIFS('Resumen Anual'!$CR$402,BW181,'Resumen Anual'!$V$9,BH165,'Resumen Anual'!$BI$354)+SUMIFS('Resumen Anual'!$CR$460,BW181,'Resumen Anual'!$V$9,BH165,'Resumen Anual'!$BI$412)+SUMIFS('Resumen Anual'!$CR$518,BW181,'Resumen Anual'!$V$9,BH165,'Resumen Anual'!$BI$470)+SUMIFS('Resumen Anual'!$CR$576,BW181,'Resumen Anual'!$V$9,BH165,'Resumen Anual'!$BI$528)+SUMIFS('Resumen Anual'!$CR$634,BW181,'Resumen Anual'!$V$9,BH165,'Resumen Anual'!$BI$586)+SUMIFS('Resumen Anual'!$CR$692,BW181,'Resumen Anual'!$V$9,BH165,'Resumen Anual'!$BI$644)+SUMIFS('Resumen Anual'!$EQ$54,BW181,'Resumen Anual'!$V$9,BH165,'Resumen Anual'!$DH$6)+SUMIFS('Resumen Anual'!$EQ$112,BW181,'Resumen Anual'!$V$9,BH165,'Resumen Anual'!$DH$64)+SUMIFS('Resumen Anual'!$EQ$170,BW181,'Resumen Anual'!$V$9,BH165,'Resumen Anual'!$DH$122)+SUMIFS('Resumen Anual'!$EQ$228,BW181,'Resumen Anual'!$V$9,BH165,'Resumen Anual'!$DH$180)+SUMIFS('Resumen Anual'!$EQ$286,BW181,'Resumen Anual'!$V$9,BH165,'Resumen Anual'!$DH$238)+SUMIFS('Resumen Anual'!$EQ$344,BW181,'Resumen Anual'!$V$9,BH165,'Resumen Anual'!$DH$296)+SUMIFS('Resumen Anual'!$EQ$402,BW181,'Resumen Anual'!$V$9,BH165,'Resumen Anual'!$DH$354)+SUMIFS('Resumen Anual'!$EQ$460,BW181,'Resumen Anual'!$V$9,BH165,'Resumen Anual'!$DH$412)+SUMIFS('Resumen Anual'!$EQ$518,BW181,'Resumen Anual'!$V$9,BH165,'Resumen Anual'!$DH$470)+SUMIFS('Resumen Anual'!$EQ$576,BW181,'Resumen Anual'!$V$9,BH165,'Resumen Anual'!$DH$528)+SUMIFS('Resumen Anual'!$EQ$634,BW181,'Resumen Anual'!$V$9,BH165,'Resumen Anual'!$DH$586)+SUMIFS('Resumen Anual'!$EQ$692,BW181,'Resumen Anual'!$V$9,BH165,'Resumen Anual'!$DH$644)+SUMIFS('Resumen Anual'!$GN$54,BW181,'Resumen Anual'!$V$9,BH165,'Resumen Anual'!$FE$6)+SUMIFS('Resumen Anual'!$GN$112,BW181,'Resumen Anual'!$V$9,BH165,'Resumen Anual'!$FE$64)+SUMIFS('Resumen Anual'!$GN$170,BW181,'Resumen Anual'!$V$9,BH165,'Resumen Anual'!$FE$122)+SUMIFS('Resumen Anual'!$GN$228,BW181,'Resumen Anual'!$V$9,BH165,'Resumen Anual'!$FE$180)+SUMIFS('Resumen Anual'!$GN$286,BW181,'Resumen Anual'!$V$9,BH165,'Resumen Anual'!$FE$238)+SUMIFS('Resumen Anual'!$GN$344,BW181,'Resumen Anual'!$V$9,BH165,'Resumen Anual'!$FE$296)+SUMIFS('Resumen Anual'!$GN$402,BW181,'Resumen Anual'!$V$9,BH165,'Resumen Anual'!$FE$354)+SUMIFS('Resumen Anual'!$GN$460,BW181,'Resumen Anual'!$V$9,BH165,'Resumen Anual'!$FE$412)+SUMIFS('Resumen Anual'!$GN$518,BW181,'Resumen Anual'!$V$9,BH165,'Resumen Anual'!$FE$470)+SUMIFS('Resumen Anual'!$GN$576,BW181,'Resumen Anual'!$V$9,BH165,'Resumen Anual'!$FE$528)+SUMIFS('Resumen Anual'!$GN$634,BW181,'Resumen Anual'!$V$9,BH165,'Resumen Anual'!$FE$586)+SUMIFS('Resumen Anual'!$GN$692,BW181,'Resumen Anual'!$V$9,BH165,'Resumen Anual'!$FE$644)</f>
        <v>0</v>
      </c>
      <c r="CR181" s="756"/>
      <c r="CS181" s="756"/>
      <c r="CT181" s="1200"/>
      <c r="CU181" s="1199"/>
      <c r="CV181" s="171"/>
      <c r="CW181" s="657"/>
      <c r="CX181" s="657"/>
      <c r="CY181" s="657"/>
      <c r="CZ181" s="657"/>
      <c r="DA181" s="625"/>
      <c r="DB181" s="625"/>
      <c r="DC181" s="625"/>
      <c r="DD181" s="625"/>
      <c r="DE181" s="625"/>
      <c r="DF181" s="625"/>
      <c r="DG181" s="625"/>
      <c r="DH181" s="625"/>
      <c r="DI181" s="657"/>
      <c r="DJ181" s="657"/>
      <c r="DK181" s="657"/>
      <c r="DL181" s="657"/>
      <c r="DM181" s="657"/>
      <c r="DN181" s="657"/>
      <c r="DO181" s="657"/>
      <c r="DP181" s="657"/>
      <c r="DQ181" s="657"/>
      <c r="DR181" s="657"/>
      <c r="DS181" s="657"/>
      <c r="DT181" s="15"/>
      <c r="DU181" s="771">
        <f>IF(DU171=0," ",DU171+5)</f>
        <v>2027</v>
      </c>
      <c r="DV181" s="772"/>
      <c r="DW181" s="772"/>
      <c r="DX181" s="772"/>
      <c r="DY181" s="772"/>
      <c r="DZ181" s="1214">
        <f>SUMIFS('Resumen Anual'!$AF$54,DU181,'Resumen Anual'!$V$9,DF165,'Resumen Anual'!$L$6)+SUMIFS('Resumen Anual'!$AF$112,DU181,'Resumen Anual'!$V$9,DF165,'Resumen Anual'!$L$64)+SUMIFS('Resumen Anual'!$AF$170,DU181,'Resumen Anual'!$V$9,DF165,'Resumen Anual'!$L$122)+SUMIFS('Resumen Anual'!$AF$228,DU181,'Resumen Anual'!$V$9,DF165,'Resumen Anual'!$L$180)+SUMIFS('Resumen Anual'!$AF$286,DU181,'Resumen Anual'!$V$9,DF165,'Resumen Anual'!$L$238)+SUMIFS('Resumen Anual'!$AF$344,DU181,'Resumen Anual'!$V$9,DF165,'Resumen Anual'!$L$296)+SUMIFS('Resumen Anual'!$AF$402,DU181,'Resumen Anual'!$V$9,DF165,'Resumen Anual'!$L$354)+SUMIFS('Resumen Anual'!$AF$460,DU181,'Resumen Anual'!$V$9,DF165,'Resumen Anual'!$L$412)+SUMIFS('Resumen Anual'!$AF$518,DU181,'Resumen Anual'!$V$9,DF165,'Resumen Anual'!$L$470)+SUMIFS('Resumen Anual'!$AF$576,DU181,'Resumen Anual'!$V$9,DF165,'Resumen Anual'!$L$528)+SUMIFS('Resumen Anual'!$AF$634,DU181,'Resumen Anual'!$V$9,DF165,'Resumen Anual'!$L$586)+SUMIFS('Resumen Anual'!$AF$692,DU181,'Resumen Anual'!$V$9,DF165,'Resumen Anual'!$L$644)+SUMIFS('Resumen Anual'!$CC$54,DU181,'Resumen Anual'!$V$9,DF165,'Resumen Anual'!$BI$6)+SUMIFS('Resumen Anual'!$CC$112,DU181,'Resumen Anual'!$V$9,DF165,'Resumen Anual'!$BI$64)+SUMIFS('Resumen Anual'!$CC$170,DU181,'Resumen Anual'!$V$9,DF165,'Resumen Anual'!$BI$122)+SUMIFS('Resumen Anual'!$CC$228,DU181,'Resumen Anual'!$V$9,DF165,'Resumen Anual'!$BI$180)+SUMIFS('Resumen Anual'!$CC$286,DU181,'Resumen Anual'!$V$9,DF165,'Resumen Anual'!$BI$238)+SUMIFS('Resumen Anual'!$CC$344,DU181,'Resumen Anual'!$V$9,DF165,'Resumen Anual'!$BI$296)+SUMIFS('Resumen Anual'!$CC$402,DU181,'Resumen Anual'!$V$9,DF165,'Resumen Anual'!$BI$354)+SUMIFS('Resumen Anual'!$CC$460,DU181,'Resumen Anual'!$V$9,DF165,'Resumen Anual'!$BI$412)+SUMIFS('Resumen Anual'!$CC$518,DU181,'Resumen Anual'!$V$9,DF165,'Resumen Anual'!$BI$470)+SUMIFS('Resumen Anual'!$CC$576,DU181,'Resumen Anual'!$V$9,DF165,'Resumen Anual'!$BI$528)+SUMIFS('Resumen Anual'!$CC$634,DU181,'Resumen Anual'!$V$9,DF165,'Resumen Anual'!$BI$586)+SUMIFS('Resumen Anual'!$CC$692,DU181,'Resumen Anual'!$V$9,DF165,'Resumen Anual'!$BI$644)+SUMIFS('Resumen Anual'!$EB$54,DU181,'Resumen Anual'!$V$9,DF165,'Resumen Anual'!$DH$6)+SUMIFS('Resumen Anual'!$EB$112,DU181,'Resumen Anual'!$V$9,DF165,'Resumen Anual'!$DH$64)+SUMIFS('Resumen Anual'!$EB$170,DU181,'Resumen Anual'!$V$9,DF165,'Resumen Anual'!$DH$122)+SUMIFS('Resumen Anual'!$EB$228,DU181,'Resumen Anual'!$V$9,DF165,'Resumen Anual'!$DH$180)+SUMIFS('Resumen Anual'!$EB$286,DU181,'Resumen Anual'!$V$9,DF165,'Resumen Anual'!$DH$238)+SUMIFS('Resumen Anual'!$EB$344,DU181,'Resumen Anual'!$V$9,DF165,'Resumen Anual'!$DH$296)+SUMIFS('Resumen Anual'!$EB$402,DU181,'Resumen Anual'!$V$9,DF165,'Resumen Anual'!$DH$354)+SUMIFS('Resumen Anual'!$EB$460,DU181,'Resumen Anual'!$V$9,DF165,'Resumen Anual'!$DH$412)+SUMIFS('Resumen Anual'!$EB$518,DU181,'Resumen Anual'!$V$9,DF165,'Resumen Anual'!$DH$470)+SUMIFS('Resumen Anual'!$EB$576,DU181,'Resumen Anual'!$V$9,DF165,'Resumen Anual'!$DH$528)+SUMIFS('Resumen Anual'!$EB$634,DU181,'Resumen Anual'!$V$9,DF165,'Resumen Anual'!$DH$586)+SUMIFS('Resumen Anual'!$EB$692,DU181,'Resumen Anual'!$V$9,DF165,'Resumen Anual'!$DH$644)+SUMIFS('Resumen Anual'!$FY$54,DU181,'Resumen Anual'!$V$9,DF165,'Resumen Anual'!$FE$6)+SUMIFS('Resumen Anual'!$FY$112,DU181,'Resumen Anual'!$V$9,DF165,'Resumen Anual'!$FE$64)+SUMIFS('Resumen Anual'!$FY$170,DU181,'Resumen Anual'!$V$9,DF165,'Resumen Anual'!$FE$122)+SUMIFS('Resumen Anual'!$FY$228,DU181,'Resumen Anual'!$V$9,DF165,'Resumen Anual'!$FE$180)+SUMIFS('Resumen Anual'!$FY$286,DU181,'Resumen Anual'!$V$9,DF165,'Resumen Anual'!$FE$238)+SUMIFS('Resumen Anual'!$FY$344,DU181,'Resumen Anual'!$V$9,DF165,'Resumen Anual'!$FE$296)+SUMIFS('Resumen Anual'!$FY$402,DU181,'Resumen Anual'!$V$9,DF165,'Resumen Anual'!$FE$354)+SUMIFS('Resumen Anual'!$FY$460,DU181,'Resumen Anual'!$V$9,DF165,'Resumen Anual'!$FE$412)+SUMIFS('Resumen Anual'!$FY$518,DU181,'Resumen Anual'!$V$9,DF165,'Resumen Anual'!$FE$470)+SUMIFS('Resumen Anual'!$FY$576,DU181,'Resumen Anual'!$V$9,DF165,'Resumen Anual'!$FE$528)+SUMIFS('Resumen Anual'!$FY$634,DU181,'Resumen Anual'!$V$9,DF165,'Resumen Anual'!$FE$586)+SUMIFS('Resumen Anual'!$FY$692,DU181,'Resumen Anual'!$V$9,DF165,'Resumen Anual'!$FE$644)</f>
        <v>0</v>
      </c>
      <c r="EA181" s="770"/>
      <c r="EB181" s="770"/>
      <c r="EC181" s="770"/>
      <c r="ED181" s="770">
        <f>SUMIFS('Resumen Anual'!$AJ$54,DU181,'Resumen Anual'!$V$9,DF165,'Resumen Anual'!$L$6)+SUMIFS('Resumen Anual'!$AJ$112,DU181,'Resumen Anual'!$V$9,DF165,'Resumen Anual'!$L$64)+SUMIFS('Resumen Anual'!$AJ$170,DU181,'Resumen Anual'!$V$9,DF165,'Resumen Anual'!$L$122)+SUMIFS('Resumen Anual'!$AJ$228,DU181,'Resumen Anual'!$V$9,DF165,'Resumen Anual'!$L$180)+SUMIFS('Resumen Anual'!$AJ$286,DU181,'Resumen Anual'!$V$9,DF165,'Resumen Anual'!$L$238)+SUMIFS('Resumen Anual'!$AJ$344,DU181,'Resumen Anual'!$V$9,DF165,'Resumen Anual'!$L$296)+SUMIFS('Resumen Anual'!$AJ$402,DU181,'Resumen Anual'!$V$9,DF165,'Resumen Anual'!$L$354)+SUMIFS('Resumen Anual'!$AJ$460,DU181,'Resumen Anual'!$V$9,DF165,'Resumen Anual'!$L$412)+SUMIFS('Resumen Anual'!$AJ$518,DU181,'Resumen Anual'!$V$9,DF165,'Resumen Anual'!$L$470)+SUMIFS('Resumen Anual'!$AJ$576,DU181,'Resumen Anual'!$V$9,DF165,'Resumen Anual'!$L$528)+SUMIFS('Resumen Anual'!$AJ$634,DU181,'Resumen Anual'!$V$9,DF165,'Resumen Anual'!$L$586)+SUMIFS('Resumen Anual'!$AJ$692,DU181,'Resumen Anual'!$V$9,DF165,'Resumen Anual'!$L$644)+SUMIFS('Resumen Anual'!$CG$54,DU181,'Resumen Anual'!$V$9,DF165,'Resumen Anual'!$BI$6)+SUMIFS('Resumen Anual'!$CG$112,DU181,'Resumen Anual'!$V$9,DF165,'Resumen Anual'!$BI$64)+SUMIFS('Resumen Anual'!$CG$170,DU181,'Resumen Anual'!$V$9,DF165,'Resumen Anual'!$BI$122)+SUMIFS('Resumen Anual'!$CG$228,DU181,'Resumen Anual'!$V$9,DF165,'Resumen Anual'!$BI$180)+SUMIFS('Resumen Anual'!$CG$286,DU181,'Resumen Anual'!$V$9,DF165,'Resumen Anual'!$BI$238)+SUMIFS('Resumen Anual'!$CG$344,DU181,'Resumen Anual'!$V$9,DF165,'Resumen Anual'!$BI$296)+SUMIFS('Resumen Anual'!$CG$402,DU181,'Resumen Anual'!$V$9,DF165,'Resumen Anual'!$BI$354)+SUMIFS('Resumen Anual'!$CG$460,DU181,'Resumen Anual'!$V$9,DF165,'Resumen Anual'!$BI$412)+SUMIFS('Resumen Anual'!$CG$518,DU181,'Resumen Anual'!$V$9,DF165,'Resumen Anual'!$BI$470)+SUMIFS('Resumen Anual'!$CG$576,DU181,'Resumen Anual'!$V$9,DF165,'Resumen Anual'!$BI$528)+SUMIFS('Resumen Anual'!$CG$634,DU181,'Resumen Anual'!$V$9,DF165,'Resumen Anual'!$BI$586)+SUMIFS('Resumen Anual'!$CG$692,DU181,'Resumen Anual'!$V$9,DF165,'Resumen Anual'!$BI$644)+SUMIFS('Resumen Anual'!$EF$54,DU181,'Resumen Anual'!$V$9,DF165,'Resumen Anual'!$DH$6)+SUMIFS('Resumen Anual'!$EF$112,DU181,'Resumen Anual'!$V$9,DF165,'Resumen Anual'!$DH$64)+SUMIFS('Resumen Anual'!$EF$170,DU181,'Resumen Anual'!$V$9,DF165,'Resumen Anual'!$DH$122)+SUMIFS('Resumen Anual'!$EF$228,DU181,'Resumen Anual'!$V$9,DF165,'Resumen Anual'!$DH$180)+SUMIFS('Resumen Anual'!$EF$286,DU181,'Resumen Anual'!$V$9,DF165,'Resumen Anual'!$DH$238)+SUMIFS('Resumen Anual'!$EF$344,DU181,'Resumen Anual'!$V$9,DF165,'Resumen Anual'!$DH$296)+SUMIFS('Resumen Anual'!$EF$402,DU181,'Resumen Anual'!$V$9,DF165,'Resumen Anual'!$DH$354)+SUMIFS('Resumen Anual'!$EF$460,DU181,'Resumen Anual'!$V$9,DF165,'Resumen Anual'!$DH$412)+SUMIFS('Resumen Anual'!$EF$518,DU181,'Resumen Anual'!$V$9,DF165,'Resumen Anual'!$DH$470)+SUMIFS('Resumen Anual'!$EF$576,DU181,'Resumen Anual'!$V$9,DF165,'Resumen Anual'!$DH$528)+SUMIFS('Resumen Anual'!$EF$634,DU181,'Resumen Anual'!$V$9,DF165,'Resumen Anual'!$DH$586)+SUMIFS('Resumen Anual'!$EF$692,DU181,'Resumen Anual'!$V$9,DF165,'Resumen Anual'!$DH$644)+SUMIFS('Resumen Anual'!$GC$54,DU181,'Resumen Anual'!$V$9,DF165,'Resumen Anual'!$FE$6)+SUMIFS('Resumen Anual'!$GC$112,DU181,'Resumen Anual'!$V$9,DF165,'Resumen Anual'!$FE$64)+SUMIFS('Resumen Anual'!$GC$170,DU181,'Resumen Anual'!$V$9,DF165,'Resumen Anual'!$FE$122)+SUMIFS('Resumen Anual'!$GC$228,DU181,'Resumen Anual'!$V$9,DF165,'Resumen Anual'!$FE$180)+SUMIFS('Resumen Anual'!$GC$286,DU181,'Resumen Anual'!$V$9,DF165,'Resumen Anual'!$FE$238)+SUMIFS('Resumen Anual'!$GC$344,DU181,'Resumen Anual'!$V$9,DF165,'Resumen Anual'!$FE$296)+SUMIFS('Resumen Anual'!$GC$402,DU181,'Resumen Anual'!$V$9,DF165,'Resumen Anual'!$FE$354)+SUMIFS('Resumen Anual'!$GC$460,DU181,'Resumen Anual'!$V$9,DF165,'Resumen Anual'!$FE$412)+SUMIFS('Resumen Anual'!$GC$518,DU181,'Resumen Anual'!$V$9,DF165,'Resumen Anual'!$FE$470)+SUMIFS('Resumen Anual'!$GC$576,DU181,'Resumen Anual'!$V$9,DF165,'Resumen Anual'!$FE$528)+SUMIFS('Resumen Anual'!$GC$634,DU181,'Resumen Anual'!$V$9,DF165,'Resumen Anual'!$FE$586)+SUMIFS('Resumen Anual'!$GC$692,DU181,'Resumen Anual'!$V$9,DF165,'Resumen Anual'!$FE$644)</f>
        <v>0</v>
      </c>
      <c r="EE181" s="770"/>
      <c r="EF181" s="770"/>
      <c r="EG181" s="770"/>
      <c r="EH181" s="770">
        <f>SUMIFS('Resumen Anual'!$AN$54,DU181,'Resumen Anual'!$V$9,DF165,'Resumen Anual'!$L$6)+SUMIFS('Resumen Anual'!$AN$112,DU181,'Resumen Anual'!$V$9,DF165,'Resumen Anual'!$L$64)+SUMIFS('Resumen Anual'!$AN$170,DU181,'Resumen Anual'!$V$9,DF165,'Resumen Anual'!$L$122)+SUMIFS('Resumen Anual'!$AN$228,DU181,'Resumen Anual'!$V$9,DF165,'Resumen Anual'!$L$180)+SUMIFS('Resumen Anual'!$AN$286,DU181,'Resumen Anual'!$V$9,DF165,'Resumen Anual'!$L$238)+SUMIFS('Resumen Anual'!$AN$344,DU181,'Resumen Anual'!$V$9,DF165,'Resumen Anual'!$L$296)+SUMIFS('Resumen Anual'!$AN$402,DU181,'Resumen Anual'!$V$9,DF165,'Resumen Anual'!$L$354)+SUMIFS('Resumen Anual'!$AN$460,DU181,'Resumen Anual'!$V$9,DF165,'Resumen Anual'!$L$412)+SUMIFS('Resumen Anual'!$AN$518,DU181,'Resumen Anual'!$V$9,DF165,'Resumen Anual'!$L$470)+SUMIFS('Resumen Anual'!$AN$576,DU181,'Resumen Anual'!$V$9,DF165,'Resumen Anual'!$L$528)+SUMIFS('Resumen Anual'!$AN$634,DU181,'Resumen Anual'!$V$9,DF165,'Resumen Anual'!$L$586)+SUMIFS('Resumen Anual'!$AN$692,DU181,'Resumen Anual'!$V$9,DF165,'Resumen Anual'!$L$644)+SUMIFS('Resumen Anual'!$CK$54,DU181,'Resumen Anual'!$V$9,DF165,'Resumen Anual'!$BI$6)+SUMIFS('Resumen Anual'!$CK$112,DU181,'Resumen Anual'!$V$9,DF165,'Resumen Anual'!$BI$64)+SUMIFS('Resumen Anual'!$CK$170,DU181,'Resumen Anual'!$V$9,DF165,'Resumen Anual'!$BI$122)+SUMIFS('Resumen Anual'!$CK$228,DU181,'Resumen Anual'!$V$9,DF165,'Resumen Anual'!$BI$180)+SUMIFS('Resumen Anual'!$CK$286,DU181,'Resumen Anual'!$V$9,DF165,'Resumen Anual'!$BI$238)+SUMIFS('Resumen Anual'!$CK$344,DU181,'Resumen Anual'!$V$9,DF165,'Resumen Anual'!$BI$296)+SUMIFS('Resumen Anual'!$CK$402,DU181,'Resumen Anual'!$V$9,DF165,'Resumen Anual'!$BI$354)+SUMIFS('Resumen Anual'!$CK$460,DU181,'Resumen Anual'!$V$9,DF165,'Resumen Anual'!$BI$412)+SUMIFS('Resumen Anual'!$CK$518,DU181,'Resumen Anual'!$V$9,DF165,'Resumen Anual'!$BI$470)+SUMIFS('Resumen Anual'!$CK$576,DU181,'Resumen Anual'!$V$9,DF165,'Resumen Anual'!$BI$528)+SUMIFS('Resumen Anual'!$CK$634,DU181,'Resumen Anual'!$V$9,DF165,'Resumen Anual'!$BI$586)+SUMIFS('Resumen Anual'!$CK$692,DU181,'Resumen Anual'!$V$9,DF165,'Resumen Anual'!$BI$644)+SUMIFS('Resumen Anual'!$EJ$54,DU181,'Resumen Anual'!$V$9,DF165,'Resumen Anual'!$DH$6)+SUMIFS('Resumen Anual'!$EJ$112,DU181,'Resumen Anual'!$V$9,DF165,'Resumen Anual'!$DH$64)+SUMIFS('Resumen Anual'!$EJ$170,DU181,'Resumen Anual'!$V$9,DF165,'Resumen Anual'!$DH$122)+SUMIFS('Resumen Anual'!$EJ$228,DU181,'Resumen Anual'!$V$9,DF165,'Resumen Anual'!$DH$180)+SUMIFS('Resumen Anual'!$EJ$286,DU181,'Resumen Anual'!$V$9,DF165,'Resumen Anual'!$DH$238)+SUMIFS('Resumen Anual'!$EJ$344,DU181,'Resumen Anual'!$V$9,DF165,'Resumen Anual'!$DH$296)+SUMIFS('Resumen Anual'!$EJ$402,DU181,'Resumen Anual'!$V$9,DF165,'Resumen Anual'!$DH$354)+SUMIFS('Resumen Anual'!$EJ$460,DU181,'Resumen Anual'!$V$9,DF165,'Resumen Anual'!$DH$412)+SUMIFS('Resumen Anual'!$EJ$518,DU181,'Resumen Anual'!$V$9,DF165,'Resumen Anual'!$DH$470)+SUMIFS('Resumen Anual'!$EJ$576,DU181,'Resumen Anual'!$V$9,DF165,'Resumen Anual'!$DH$528)+SUMIFS('Resumen Anual'!$EJ$634,DU181,'Resumen Anual'!$V$9,DF165,'Resumen Anual'!$DH$586)+SUMIFS('Resumen Anual'!$EJ$692,DU181,'Resumen Anual'!$V$9,DF165,'Resumen Anual'!$DH$644)+SUMIFS('Resumen Anual'!$GG$54,DU181,'Resumen Anual'!$V$9,DF165,'Resumen Anual'!$FE$6)+SUMIFS('Resumen Anual'!$GG$112,DU181,'Resumen Anual'!$V$9,DF165,'Resumen Anual'!$FE$64)+SUMIFS('Resumen Anual'!$GG$170,DU181,'Resumen Anual'!$V$9,DF165,'Resumen Anual'!$FE$122)+SUMIFS('Resumen Anual'!$GG$228,DU181,'Resumen Anual'!$V$9,DF165,'Resumen Anual'!$FE$180)+SUMIFS('Resumen Anual'!$GG$286,DU181,'Resumen Anual'!$V$9,DF165,'Resumen Anual'!$FE$238)+SUMIFS('Resumen Anual'!$GG$344,DU181,'Resumen Anual'!$V$9,DF165,'Resumen Anual'!$FE$296)+SUMIFS('Resumen Anual'!$GG$402,DU181,'Resumen Anual'!$V$9,DF165,'Resumen Anual'!$FE$354)+SUMIFS('Resumen Anual'!$GG$460,DU181,'Resumen Anual'!$V$9,DF165,'Resumen Anual'!$FE$412)+SUMIFS('Resumen Anual'!$GG$518,DU181,'Resumen Anual'!$V$9,DF165,'Resumen Anual'!$FE$470)+SUMIFS('Resumen Anual'!$GG$576,DU181,'Resumen Anual'!$V$9,DF165,'Resumen Anual'!$FE$528)+SUMIFS('Resumen Anual'!$GG$634,DU181,'Resumen Anual'!$V$9,DF165,'Resumen Anual'!$FE$586)+SUMIFS('Resumen Anual'!$GG$692,DU181,'Resumen Anual'!$V$9,DF165,'Resumen Anual'!$FE$644)</f>
        <v>0</v>
      </c>
      <c r="EI181" s="770"/>
      <c r="EJ181" s="770"/>
      <c r="EK181" s="770"/>
      <c r="EL181" s="756">
        <f>SUMIFS('Resumen Anual'!$AR$54,DU181,'Resumen Anual'!$V$9,DF165,'Resumen Anual'!$L$6)+SUMIFS('Resumen Anual'!$AR$112,DU181,'Resumen Anual'!$V$9,DF165,'Resumen Anual'!$L$64)+SUMIFS('Resumen Anual'!$AR$170,DU181,'Resumen Anual'!$V$9,DF165,'Resumen Anual'!$L$122)+SUMIFS('Resumen Anual'!$AR$228,DU181,'Resumen Anual'!$V$9,DF165,'Resumen Anual'!$L$180)+SUMIFS('Resumen Anual'!$AR$286,DU181,'Resumen Anual'!$V$9,DF165,'Resumen Anual'!$L$238)+SUMIFS('Resumen Anual'!$AR$344,DU181,'Resumen Anual'!$V$9,DF165,'Resumen Anual'!$L$296)+SUMIFS('Resumen Anual'!$AR$402,DU181,'Resumen Anual'!$V$9,DF165,'Resumen Anual'!$L$354)+SUMIFS('Resumen Anual'!$AR$460,DU181,'Resumen Anual'!$V$9,DF165,'Resumen Anual'!$L$412)+SUMIFS('Resumen Anual'!$AR$518,DU181,'Resumen Anual'!$V$9,DF165,'Resumen Anual'!$L$470)+SUMIFS('Resumen Anual'!$AR$576,DU181,'Resumen Anual'!$V$9,DF165,'Resumen Anual'!$L$528)+SUMIFS('Resumen Anual'!$AR$634,DU181,'Resumen Anual'!$V$9,DF165,'Resumen Anual'!$L$586)+SUMIFS('Resumen Anual'!$AR$692,DU181,'Resumen Anual'!$V$9,DF165,'Resumen Anual'!$L$644)+SUMIFS('Resumen Anual'!$CO$54,DU181,'Resumen Anual'!$V$9,DF165,'Resumen Anual'!$BI$6)+SUMIFS('Resumen Anual'!$CO$112,DU181,'Resumen Anual'!$V$9,DF165,'Resumen Anual'!$BI$64)+SUMIFS('Resumen Anual'!$CO$170,DU181,'Resumen Anual'!$V$9,DF165,'Resumen Anual'!$BI$122)+SUMIFS('Resumen Anual'!$CO$228,DU181,'Resumen Anual'!$V$9,DF165,'Resumen Anual'!$BI$180)+SUMIFS('Resumen Anual'!$CO$286,DU181,'Resumen Anual'!$V$9,DF165,'Resumen Anual'!$BI$238)+SUMIFS('Resumen Anual'!$CO$344,DU181,'Resumen Anual'!$V$9,DF165,'Resumen Anual'!$BI$296)+SUMIFS('Resumen Anual'!$CO$402,DU181,'Resumen Anual'!$V$9,DF165,'Resumen Anual'!$BI$354)+SUMIFS('Resumen Anual'!$CO$460,DU181,'Resumen Anual'!$V$9,DF165,'Resumen Anual'!$BI$412)+SUMIFS('Resumen Anual'!$CO$518,DU181,'Resumen Anual'!$V$9,DF165,'Resumen Anual'!$BI$470)+SUMIFS('Resumen Anual'!$CO$576,DU181,'Resumen Anual'!$V$9,DF165,'Resumen Anual'!$BI$528)+SUMIFS('Resumen Anual'!$CO$634,DU181,'Resumen Anual'!$V$9,DF165,'Resumen Anual'!$BI$586)+SUMIFS('Resumen Anual'!$CO$692,DU181,'Resumen Anual'!$V$9,DF165,'Resumen Anual'!$BI$644)+SUMIFS('Resumen Anual'!$EN$54,DU181,'Resumen Anual'!$V$9,DF165,'Resumen Anual'!$DH$6)+SUMIFS('Resumen Anual'!$EN$112,DU181,'Resumen Anual'!$V$9,DF165,'Resumen Anual'!$DH$64)+SUMIFS('Resumen Anual'!$EN$170,DU181,'Resumen Anual'!$V$9,DF165,'Resumen Anual'!$DH$122)+SUMIFS('Resumen Anual'!$EN$228,DU181,'Resumen Anual'!$V$9,DF165,'Resumen Anual'!$DH$180)+SUMIFS('Resumen Anual'!$EN$286,DU181,'Resumen Anual'!$V$9,DF165,'Resumen Anual'!$DH$238)+SUMIFS('Resumen Anual'!$EN$344,DU181,'Resumen Anual'!$V$9,DF165,'Resumen Anual'!$DH$296)+SUMIFS('Resumen Anual'!$EN$402,DU181,'Resumen Anual'!$V$9,DF165,'Resumen Anual'!$DH$354)+SUMIFS('Resumen Anual'!$EN$460,DU181,'Resumen Anual'!$V$9,DF165,'Resumen Anual'!$DH$412)+SUMIFS('Resumen Anual'!$EN$518,DU181,'Resumen Anual'!$V$9,DF165,'Resumen Anual'!$DH$470)+SUMIFS('Resumen Anual'!$EN$576,DU181,'Resumen Anual'!$V$9,DF165,'Resumen Anual'!$DH$528)+SUMIFS('Resumen Anual'!$EN$634,DU181,'Resumen Anual'!$V$9,DF165,'Resumen Anual'!$DH$586)+SUMIFS('Resumen Anual'!$EN$692,DU181,'Resumen Anual'!$V$9,DF165,'Resumen Anual'!$DH$644)+SUMIFS('Resumen Anual'!$GK$54,DU181,'Resumen Anual'!$V$9,DF165,'Resumen Anual'!$FE$6)+SUMIFS('Resumen Anual'!$GK$112,DU181,'Resumen Anual'!$V$9,DF165,'Resumen Anual'!$FE$64)+SUMIFS('Resumen Anual'!$GK$170,DU181,'Resumen Anual'!$V$9,DF165,'Resumen Anual'!$FE$122)+SUMIFS('Resumen Anual'!$GK$228,DU181,'Resumen Anual'!$V$9,DF165,'Resumen Anual'!$FE$180)+SUMIFS('Resumen Anual'!$GK$286,DU181,'Resumen Anual'!$V$9,DF165,'Resumen Anual'!$FE$238)+SUMIFS('Resumen Anual'!$GK$344,DU181,'Resumen Anual'!$V$9,DF165,'Resumen Anual'!$FE$296)+SUMIFS('Resumen Anual'!$GK$402,DU181,'Resumen Anual'!$V$9,DF165,'Resumen Anual'!$FE$354)+SUMIFS('Resumen Anual'!$GK$460,DU181,'Resumen Anual'!$V$9,DF165,'Resumen Anual'!$FE$412)+SUMIFS('Resumen Anual'!$GK$518,DU181,'Resumen Anual'!$V$9,DF165,'Resumen Anual'!$FE$470)+SUMIFS('Resumen Anual'!$GK$576,DU181,'Resumen Anual'!$V$9,DF165,'Resumen Anual'!$FE$528)+SUMIFS('Resumen Anual'!$GK$634,DU181,'Resumen Anual'!$V$9,DF165,'Resumen Anual'!$FE$586)+SUMIFS('Resumen Anual'!$GK$692,DU181,'Resumen Anual'!$V$9,DF165,'Resumen Anual'!$FE$644)</f>
        <v>0</v>
      </c>
      <c r="EM181" s="756"/>
      <c r="EN181" s="756"/>
      <c r="EO181" s="756">
        <f>SUMIFS('Resumen Anual'!$AU$54,DU181,'Resumen Anual'!$V$9,DF165,'Resumen Anual'!$L$6)+SUMIFS('Resumen Anual'!$AU$112,DU181,'Resumen Anual'!$V$9,DF165,'Resumen Anual'!$L$64)+SUMIFS('Resumen Anual'!$AU$170,DU181,'Resumen Anual'!$V$9,DF165,'Resumen Anual'!$L$122)+SUMIFS('Resumen Anual'!$AU$228,DU181,'Resumen Anual'!$V$9,DF165,'Resumen Anual'!$L$180)+SUMIFS('Resumen Anual'!$AU$286,DU181,'Resumen Anual'!$V$9,DF165,'Resumen Anual'!$L$238)+SUMIFS('Resumen Anual'!$AU$344,DU181,'Resumen Anual'!$V$9,DF165,'Resumen Anual'!$L$296)+SUMIFS('Resumen Anual'!$AU$402,DU181,'Resumen Anual'!$V$9,DF165,'Resumen Anual'!$L$354)+SUMIFS('Resumen Anual'!$AU$460,DU181,'Resumen Anual'!$V$9,DF165,'Resumen Anual'!$L$412)+SUMIFS('Resumen Anual'!$AU$518,DU181,'Resumen Anual'!$V$9,DF165,'Resumen Anual'!$L$470)+SUMIFS('Resumen Anual'!$AU$576,DU181,'Resumen Anual'!$V$9,DF165,'Resumen Anual'!$L$528)+SUMIFS('Resumen Anual'!$AU$634,DU181,'Resumen Anual'!$V$9,DF165,'Resumen Anual'!$L$586)+SUMIFS('Resumen Anual'!$AU$692,DU181,'Resumen Anual'!$V$9,DF165,'Resumen Anual'!$L$644)+SUMIFS('Resumen Anual'!$CR$54,DU181,'Resumen Anual'!$V$9,DF165,'Resumen Anual'!$BI$6)+SUMIFS('Resumen Anual'!$CR$112,DU181,'Resumen Anual'!$V$9,DF165,'Resumen Anual'!$BI$64)+SUMIFS('Resumen Anual'!$CR$170,DU181,'Resumen Anual'!$V$9,DF165,'Resumen Anual'!$BI$122)+SUMIFS('Resumen Anual'!$CR$228,DU181,'Resumen Anual'!$V$9,DF165,'Resumen Anual'!$BI$180)+SUMIFS('Resumen Anual'!$CR$286,DU181,'Resumen Anual'!$V$9,DF165,'Resumen Anual'!$BI$238)+SUMIFS('Resumen Anual'!$CR$344,DU181,'Resumen Anual'!$V$9,DF165,'Resumen Anual'!$BI$296)+SUMIFS('Resumen Anual'!$CR$402,DU181,'Resumen Anual'!$V$9,DF165,'Resumen Anual'!$BI$354)+SUMIFS('Resumen Anual'!$CR$460,DU181,'Resumen Anual'!$V$9,DF165,'Resumen Anual'!$BI$412)+SUMIFS('Resumen Anual'!$CR$518,DU181,'Resumen Anual'!$V$9,DF165,'Resumen Anual'!$BI$470)+SUMIFS('Resumen Anual'!$CR$576,DU181,'Resumen Anual'!$V$9,DF165,'Resumen Anual'!$BI$528)+SUMIFS('Resumen Anual'!$CR$634,DU181,'Resumen Anual'!$V$9,DF165,'Resumen Anual'!$BI$586)+SUMIFS('Resumen Anual'!$CR$692,DU181,'Resumen Anual'!$V$9,DF165,'Resumen Anual'!$BI$644)+SUMIFS('Resumen Anual'!$EQ$54,DU181,'Resumen Anual'!$V$9,DF165,'Resumen Anual'!$DH$6)+SUMIFS('Resumen Anual'!$EQ$112,DU181,'Resumen Anual'!$V$9,DF165,'Resumen Anual'!$DH$64)+SUMIFS('Resumen Anual'!$EQ$170,DU181,'Resumen Anual'!$V$9,DF165,'Resumen Anual'!$DH$122)+SUMIFS('Resumen Anual'!$EQ$228,DU181,'Resumen Anual'!$V$9,DF165,'Resumen Anual'!$DH$180)+SUMIFS('Resumen Anual'!$EQ$286,DU181,'Resumen Anual'!$V$9,DF165,'Resumen Anual'!$DH$238)+SUMIFS('Resumen Anual'!$EQ$344,DU181,'Resumen Anual'!$V$9,DF165,'Resumen Anual'!$DH$296)+SUMIFS('Resumen Anual'!$EQ$402,DU181,'Resumen Anual'!$V$9,DF165,'Resumen Anual'!$DH$354)+SUMIFS('Resumen Anual'!$EQ$460,DU181,'Resumen Anual'!$V$9,DF165,'Resumen Anual'!$DH$412)+SUMIFS('Resumen Anual'!$EQ$518,DU181,'Resumen Anual'!$V$9,DF165,'Resumen Anual'!$DH$470)+SUMIFS('Resumen Anual'!$EQ$576,DU181,'Resumen Anual'!$V$9,DF165,'Resumen Anual'!$DH$528)+SUMIFS('Resumen Anual'!$EQ$634,DU181,'Resumen Anual'!$V$9,DF165,'Resumen Anual'!$DH$586)+SUMIFS('Resumen Anual'!$EQ$692,DU181,'Resumen Anual'!$V$9,DF165,'Resumen Anual'!$DH$644)+SUMIFS('Resumen Anual'!$GN$54,DU181,'Resumen Anual'!$V$9,DF165,'Resumen Anual'!$FE$6)+SUMIFS('Resumen Anual'!$GN$112,DU181,'Resumen Anual'!$V$9,DF165,'Resumen Anual'!$FE$64)+SUMIFS('Resumen Anual'!$GN$170,DU181,'Resumen Anual'!$V$9,DF165,'Resumen Anual'!$FE$122)+SUMIFS('Resumen Anual'!$GN$228,DU181,'Resumen Anual'!$V$9,DF165,'Resumen Anual'!$FE$180)+SUMIFS('Resumen Anual'!$GN$286,DU181,'Resumen Anual'!$V$9,DF165,'Resumen Anual'!$FE$238)+SUMIFS('Resumen Anual'!$GN$344,DU181,'Resumen Anual'!$V$9,DF165,'Resumen Anual'!$FE$296)+SUMIFS('Resumen Anual'!$GN$402,DU181,'Resumen Anual'!$V$9,DF165,'Resumen Anual'!$FE$354)+SUMIFS('Resumen Anual'!$GN$460,DU181,'Resumen Anual'!$V$9,DF165,'Resumen Anual'!$FE$412)+SUMIFS('Resumen Anual'!$GN$518,DU181,'Resumen Anual'!$V$9,DF165,'Resumen Anual'!$FE$470)+SUMIFS('Resumen Anual'!$GN$576,DU181,'Resumen Anual'!$V$9,DF165,'Resumen Anual'!$FE$528)+SUMIFS('Resumen Anual'!$GN$634,DU181,'Resumen Anual'!$V$9,DF165,'Resumen Anual'!$FE$586)+SUMIFS('Resumen Anual'!$GN$692,DU181,'Resumen Anual'!$V$9,DF165,'Resumen Anual'!$FE$644)</f>
        <v>0</v>
      </c>
      <c r="EP181" s="756"/>
      <c r="EQ181" s="1215"/>
      <c r="ER181" s="1200"/>
      <c r="ES181" s="171"/>
      <c r="ET181" s="657"/>
      <c r="EU181" s="657"/>
      <c r="EV181" s="657"/>
      <c r="EW181" s="657"/>
      <c r="EX181" s="625"/>
      <c r="EY181" s="625"/>
      <c r="EZ181" s="625"/>
      <c r="FA181" s="625"/>
      <c r="FB181" s="625"/>
      <c r="FC181" s="625"/>
      <c r="FD181" s="625"/>
      <c r="FE181" s="625"/>
      <c r="FF181" s="657"/>
      <c r="FG181" s="657"/>
      <c r="FH181" s="657"/>
      <c r="FI181" s="657"/>
      <c r="FJ181" s="657"/>
      <c r="FK181" s="657"/>
      <c r="FL181" s="657"/>
      <c r="FM181" s="657"/>
      <c r="FN181" s="657"/>
      <c r="FO181" s="657"/>
      <c r="FP181" s="657"/>
      <c r="FQ181" s="15"/>
      <c r="FR181" s="771">
        <f>IF(FR171=0," ",FR171+5)</f>
        <v>2027</v>
      </c>
      <c r="FS181" s="772"/>
      <c r="FT181" s="772"/>
      <c r="FU181" s="772"/>
      <c r="FV181" s="772"/>
      <c r="FW181" s="1214">
        <f>SUMIFS('Resumen Anual'!$AF$54,FR181,'Resumen Anual'!$V$9,FC165,'Resumen Anual'!$L$6)+SUMIFS('Resumen Anual'!$AF$112,FR181,'Resumen Anual'!$V$9,FC165,'Resumen Anual'!$L$64)+SUMIFS('Resumen Anual'!$AF$170,FR181,'Resumen Anual'!$V$9,FC165,'Resumen Anual'!$L$122)+SUMIFS('Resumen Anual'!$AF$228,FR181,'Resumen Anual'!$V$9,FC165,'Resumen Anual'!$L$180)+SUMIFS('Resumen Anual'!$AF$286,FR181,'Resumen Anual'!$V$9,FC165,'Resumen Anual'!$L$238)+SUMIFS('Resumen Anual'!$AF$344,FR181,'Resumen Anual'!$V$9,FC165,'Resumen Anual'!$L$296)+SUMIFS('Resumen Anual'!$AF$402,FR181,'Resumen Anual'!$V$9,FC165,'Resumen Anual'!$L$354)+SUMIFS('Resumen Anual'!$AF$460,FR181,'Resumen Anual'!$V$9,FC165,'Resumen Anual'!$L$412)+SUMIFS('Resumen Anual'!$AF$518,FR181,'Resumen Anual'!$V$9,FC165,'Resumen Anual'!$L$470)+SUMIFS('Resumen Anual'!$AF$576,FR181,'Resumen Anual'!$V$9,FC165,'Resumen Anual'!$L$528)+SUMIFS('Resumen Anual'!$AF$634,FR181,'Resumen Anual'!$V$9,FC165,'Resumen Anual'!$L$586)+SUMIFS('Resumen Anual'!$AF$692,FR181,'Resumen Anual'!$V$9,FC165,'Resumen Anual'!$L$644)+SUMIFS('Resumen Anual'!$CC$54,FR181,'Resumen Anual'!$V$9,FC165,'Resumen Anual'!$BI$6)+SUMIFS('Resumen Anual'!$CC$112,FR181,'Resumen Anual'!$V$9,FC165,'Resumen Anual'!$BI$64)+SUMIFS('Resumen Anual'!$CC$170,FR181,'Resumen Anual'!$V$9,FC165,'Resumen Anual'!$BI$122)+SUMIFS('Resumen Anual'!$CC$228,FR181,'Resumen Anual'!$V$9,FC165,'Resumen Anual'!$BI$180)+SUMIFS('Resumen Anual'!$CC$286,FR181,'Resumen Anual'!$V$9,FC165,'Resumen Anual'!$BI$238)+SUMIFS('Resumen Anual'!$CC$344,FR181,'Resumen Anual'!$V$9,FC165,'Resumen Anual'!$BI$296)+SUMIFS('Resumen Anual'!$CC$402,FR181,'Resumen Anual'!$V$9,FC165,'Resumen Anual'!$BI$354)+SUMIFS('Resumen Anual'!$CC$460,FR181,'Resumen Anual'!$V$9,FC165,'Resumen Anual'!$BI$412)+SUMIFS('Resumen Anual'!$CC$518,FR181,'Resumen Anual'!$V$9,FC165,'Resumen Anual'!$BI$470)+SUMIFS('Resumen Anual'!$CC$576,FR181,'Resumen Anual'!$V$9,FC165,'Resumen Anual'!$BI$528)+SUMIFS('Resumen Anual'!$CC$634,FR181,'Resumen Anual'!$V$9,FC165,'Resumen Anual'!$BI$586)+SUMIFS('Resumen Anual'!$CC$692,FR181,'Resumen Anual'!$V$9,FC165,'Resumen Anual'!$BI$644)+SUMIFS('Resumen Anual'!$EB$54,FR181,'Resumen Anual'!$V$9,FC165,'Resumen Anual'!$DH$6)+SUMIFS('Resumen Anual'!$EB$112,FR181,'Resumen Anual'!$V$9,FC165,'Resumen Anual'!$DH$64)+SUMIFS('Resumen Anual'!$EB$170,FR181,'Resumen Anual'!$V$9,FC165,'Resumen Anual'!$DH$122)+SUMIFS('Resumen Anual'!$EB$228,FR181,'Resumen Anual'!$V$9,FC165,'Resumen Anual'!$DH$180)+SUMIFS('Resumen Anual'!$EB$286,FR181,'Resumen Anual'!$V$9,FC165,'Resumen Anual'!$DH$238)+SUMIFS('Resumen Anual'!$EB$344,FR181,'Resumen Anual'!$V$9,FC165,'Resumen Anual'!$DH$296)+SUMIFS('Resumen Anual'!$EB$402,FR181,'Resumen Anual'!$V$9,FC165,'Resumen Anual'!$DH$354)+SUMIFS('Resumen Anual'!$EB$460,FR181,'Resumen Anual'!$V$9,FC165,'Resumen Anual'!$DH$412)+SUMIFS('Resumen Anual'!$EB$518,FR181,'Resumen Anual'!$V$9,FC165,'Resumen Anual'!$DH$470)+SUMIFS('Resumen Anual'!$EB$576,FR181,'Resumen Anual'!$V$9,FC165,'Resumen Anual'!$DH$528)+SUMIFS('Resumen Anual'!$EB$634,FR181,'Resumen Anual'!$V$9,FC165,'Resumen Anual'!$DH$586)+SUMIFS('Resumen Anual'!$EB$692,FR181,'Resumen Anual'!$V$9,FC165,'Resumen Anual'!$DH$644)+SUMIFS('Resumen Anual'!$FY$54,FR181,'Resumen Anual'!$V$9,FC165,'Resumen Anual'!$FE$6)+SUMIFS('Resumen Anual'!$FY$112,FR181,'Resumen Anual'!$V$9,FC165,'Resumen Anual'!$FE$64)+SUMIFS('Resumen Anual'!$FY$170,FR181,'Resumen Anual'!$V$9,FC165,'Resumen Anual'!$FE$122)+SUMIFS('Resumen Anual'!$FY$228,FR181,'Resumen Anual'!$V$9,FC165,'Resumen Anual'!$FE$180)+SUMIFS('Resumen Anual'!$FY$286,FR181,'Resumen Anual'!$V$9,FC165,'Resumen Anual'!$FE$238)+SUMIFS('Resumen Anual'!$FY$344,FR181,'Resumen Anual'!$V$9,FC165,'Resumen Anual'!$FE$296)+SUMIFS('Resumen Anual'!$FY$402,FR181,'Resumen Anual'!$V$9,FC165,'Resumen Anual'!$FE$354)+SUMIFS('Resumen Anual'!$FY$460,FR181,'Resumen Anual'!$V$9,FC165,'Resumen Anual'!$FE$412)+SUMIFS('Resumen Anual'!$FY$518,FR181,'Resumen Anual'!$V$9,FC165,'Resumen Anual'!$FE$470)+SUMIFS('Resumen Anual'!$FY$576,FR181,'Resumen Anual'!$V$9,FC165,'Resumen Anual'!$FE$528)+SUMIFS('Resumen Anual'!$FY$634,FR181,'Resumen Anual'!$V$9,FC165,'Resumen Anual'!$FE$586)+SUMIFS('Resumen Anual'!$FY$692,FR181,'Resumen Anual'!$V$9,FC165,'Resumen Anual'!$FE$644)</f>
        <v>0</v>
      </c>
      <c r="FX181" s="770"/>
      <c r="FY181" s="770"/>
      <c r="FZ181" s="770"/>
      <c r="GA181" s="770">
        <f>SUMIFS('Resumen Anual'!$AJ$54,FR181,'Resumen Anual'!$V$9,FC165,'Resumen Anual'!$L$6)+SUMIFS('Resumen Anual'!$AJ$112,FR181,'Resumen Anual'!$V$9,FC165,'Resumen Anual'!$L$64)+SUMIFS('Resumen Anual'!$AJ$170,FR181,'Resumen Anual'!$V$9,FC165,'Resumen Anual'!$L$122)+SUMIFS('Resumen Anual'!$AJ$228,FR181,'Resumen Anual'!$V$9,FC165,'Resumen Anual'!$L$180)+SUMIFS('Resumen Anual'!$AJ$286,FR181,'Resumen Anual'!$V$9,FC165,'Resumen Anual'!$L$238)+SUMIFS('Resumen Anual'!$AJ$344,FR181,'Resumen Anual'!$V$9,FC165,'Resumen Anual'!$L$296)+SUMIFS('Resumen Anual'!$AJ$402,FR181,'Resumen Anual'!$V$9,FC165,'Resumen Anual'!$L$354)+SUMIFS('Resumen Anual'!$AJ$460,FR181,'Resumen Anual'!$V$9,FC165,'Resumen Anual'!$L$412)+SUMIFS('Resumen Anual'!$AJ$518,FR181,'Resumen Anual'!$V$9,FC165,'Resumen Anual'!$L$470)+SUMIFS('Resumen Anual'!$AJ$576,FR181,'Resumen Anual'!$V$9,FC165,'Resumen Anual'!$L$528)+SUMIFS('Resumen Anual'!$AJ$634,FR181,'Resumen Anual'!$V$9,FC165,'Resumen Anual'!$L$586)+SUMIFS('Resumen Anual'!$AJ$692,FR181,'Resumen Anual'!$V$9,FC165,'Resumen Anual'!$L$644)+SUMIFS('Resumen Anual'!$CG$54,FR181,'Resumen Anual'!$V$9,FC165,'Resumen Anual'!$BI$6)+SUMIFS('Resumen Anual'!$CG$112,FR181,'Resumen Anual'!$V$9,FC165,'Resumen Anual'!$BI$64)+SUMIFS('Resumen Anual'!$CG$170,FR181,'Resumen Anual'!$V$9,FC165,'Resumen Anual'!$BI$122)+SUMIFS('Resumen Anual'!$CG$228,FR181,'Resumen Anual'!$V$9,FC165,'Resumen Anual'!$BI$180)+SUMIFS('Resumen Anual'!$CG$286,FR181,'Resumen Anual'!$V$9,FC165,'Resumen Anual'!$BI$238)+SUMIFS('Resumen Anual'!$CG$344,FR181,'Resumen Anual'!$V$9,FC165,'Resumen Anual'!$BI$296)+SUMIFS('Resumen Anual'!$CG$402,FR181,'Resumen Anual'!$V$9,FC165,'Resumen Anual'!$BI$354)+SUMIFS('Resumen Anual'!$CG$460,FR181,'Resumen Anual'!$V$9,FC165,'Resumen Anual'!$BI$412)+SUMIFS('Resumen Anual'!$CG$518,FR181,'Resumen Anual'!$V$9,FC165,'Resumen Anual'!$BI$470)+SUMIFS('Resumen Anual'!$CG$576,FR181,'Resumen Anual'!$V$9,FC165,'Resumen Anual'!$BI$528)+SUMIFS('Resumen Anual'!$CG$634,FR181,'Resumen Anual'!$V$9,FC165,'Resumen Anual'!$BI$586)+SUMIFS('Resumen Anual'!$CG$692,FR181,'Resumen Anual'!$V$9,FC165,'Resumen Anual'!$BI$644)+SUMIFS('Resumen Anual'!$EF$54,FR181,'Resumen Anual'!$V$9,FC165,'Resumen Anual'!$DH$6)+SUMIFS('Resumen Anual'!$EF$112,FR181,'Resumen Anual'!$V$9,FC165,'Resumen Anual'!$DH$64)+SUMIFS('Resumen Anual'!$EF$170,FR181,'Resumen Anual'!$V$9,FC165,'Resumen Anual'!$DH$122)+SUMIFS('Resumen Anual'!$EF$228,FR181,'Resumen Anual'!$V$9,FC165,'Resumen Anual'!$DH$180)+SUMIFS('Resumen Anual'!$EF$286,FR181,'Resumen Anual'!$V$9,FC165,'Resumen Anual'!$DH$238)+SUMIFS('Resumen Anual'!$EF$344,FR181,'Resumen Anual'!$V$9,FC165,'Resumen Anual'!$DH$296)+SUMIFS('Resumen Anual'!$EF$402,FR181,'Resumen Anual'!$V$9,FC165,'Resumen Anual'!$DH$354)+SUMIFS('Resumen Anual'!$EF$460,FR181,'Resumen Anual'!$V$9,FC165,'Resumen Anual'!$DH$412)+SUMIFS('Resumen Anual'!$EF$518,FR181,'Resumen Anual'!$V$9,FC165,'Resumen Anual'!$DH$470)+SUMIFS('Resumen Anual'!$EF$576,FR181,'Resumen Anual'!$V$9,FC165,'Resumen Anual'!$DH$528)+SUMIFS('Resumen Anual'!$EF$634,FR181,'Resumen Anual'!$V$9,FC165,'Resumen Anual'!$DH$586)+SUMIFS('Resumen Anual'!$EF$692,FR181,'Resumen Anual'!$V$9,FC165,'Resumen Anual'!$DH$644)+SUMIFS('Resumen Anual'!$GC$54,FR181,'Resumen Anual'!$V$9,FC165,'Resumen Anual'!$FE$6)+SUMIFS('Resumen Anual'!$GC$112,FR181,'Resumen Anual'!$V$9,FC165,'Resumen Anual'!$FE$64)+SUMIFS('Resumen Anual'!$GC$170,FR181,'Resumen Anual'!$V$9,FC165,'Resumen Anual'!$FE$122)+SUMIFS('Resumen Anual'!$GC$228,FR181,'Resumen Anual'!$V$9,FC165,'Resumen Anual'!$FE$180)+SUMIFS('Resumen Anual'!$GC$286,FR181,'Resumen Anual'!$V$9,FC165,'Resumen Anual'!$FE$238)+SUMIFS('Resumen Anual'!$GC$344,FR181,'Resumen Anual'!$V$9,FC165,'Resumen Anual'!$FE$296)+SUMIFS('Resumen Anual'!$GC$402,FR181,'Resumen Anual'!$V$9,FC165,'Resumen Anual'!$FE$354)+SUMIFS('Resumen Anual'!$GC$460,FR181,'Resumen Anual'!$V$9,FC165,'Resumen Anual'!$FE$412)+SUMIFS('Resumen Anual'!$GC$518,FR181,'Resumen Anual'!$V$9,FC165,'Resumen Anual'!$FE$470)+SUMIFS('Resumen Anual'!$GC$576,FR181,'Resumen Anual'!$V$9,FC165,'Resumen Anual'!$FE$528)+SUMIFS('Resumen Anual'!$GC$634,FR181,'Resumen Anual'!$V$9,FC165,'Resumen Anual'!$FE$586)+SUMIFS('Resumen Anual'!$GC$692,FR181,'Resumen Anual'!$V$9,FC165,'Resumen Anual'!$FE$644)</f>
        <v>0</v>
      </c>
      <c r="GB181" s="770"/>
      <c r="GC181" s="770"/>
      <c r="GD181" s="770"/>
      <c r="GE181" s="770">
        <f>SUMIFS('Resumen Anual'!$AN$54,FR181,'Resumen Anual'!$V$9,FC165,'Resumen Anual'!$L$6)+SUMIFS('Resumen Anual'!$AN$112,FR181,'Resumen Anual'!$V$9,FC165,'Resumen Anual'!$L$64)+SUMIFS('Resumen Anual'!$AN$170,FR181,'Resumen Anual'!$V$9,FC165,'Resumen Anual'!$L$122)+SUMIFS('Resumen Anual'!$AN$228,FR181,'Resumen Anual'!$V$9,FC165,'Resumen Anual'!$L$180)+SUMIFS('Resumen Anual'!$AN$286,FR181,'Resumen Anual'!$V$9,FC165,'Resumen Anual'!$L$238)+SUMIFS('Resumen Anual'!$AN$344,FR181,'Resumen Anual'!$V$9,FC165,'Resumen Anual'!$L$296)+SUMIFS('Resumen Anual'!$AN$402,FR181,'Resumen Anual'!$V$9,FC165,'Resumen Anual'!$L$354)+SUMIFS('Resumen Anual'!$AN$460,FR181,'Resumen Anual'!$V$9,FC165,'Resumen Anual'!$L$412)+SUMIFS('Resumen Anual'!$AN$518,FR181,'Resumen Anual'!$V$9,FC165,'Resumen Anual'!$L$470)+SUMIFS('Resumen Anual'!$AN$576,FR181,'Resumen Anual'!$V$9,FC165,'Resumen Anual'!$L$528)+SUMIFS('Resumen Anual'!$AN$634,FR181,'Resumen Anual'!$V$9,FC165,'Resumen Anual'!$L$586)+SUMIFS('Resumen Anual'!$AN$692,FR181,'Resumen Anual'!$V$9,FC165,'Resumen Anual'!$L$644)+SUMIFS('Resumen Anual'!$CK$54,FR181,'Resumen Anual'!$V$9,FC165,'Resumen Anual'!$BI$6)+SUMIFS('Resumen Anual'!$CK$112,FR181,'Resumen Anual'!$V$9,FC165,'Resumen Anual'!$BI$64)+SUMIFS('Resumen Anual'!$CK$170,FR181,'Resumen Anual'!$V$9,FC165,'Resumen Anual'!$BI$122)+SUMIFS('Resumen Anual'!$CK$228,FR181,'Resumen Anual'!$V$9,FC165,'Resumen Anual'!$BI$180)+SUMIFS('Resumen Anual'!$CK$286,FR181,'Resumen Anual'!$V$9,FC165,'Resumen Anual'!$BI$238)+SUMIFS('Resumen Anual'!$CK$344,FR181,'Resumen Anual'!$V$9,FC165,'Resumen Anual'!$BI$296)+SUMIFS('Resumen Anual'!$CK$402,FR181,'Resumen Anual'!$V$9,FC165,'Resumen Anual'!$BI$354)+SUMIFS('Resumen Anual'!$CK$460,FR181,'Resumen Anual'!$V$9,FC165,'Resumen Anual'!$BI$412)+SUMIFS('Resumen Anual'!$CK$518,FR181,'Resumen Anual'!$V$9,FC165,'Resumen Anual'!$BI$470)+SUMIFS('Resumen Anual'!$CK$576,FR181,'Resumen Anual'!$V$9,FC165,'Resumen Anual'!$BI$528)+SUMIFS('Resumen Anual'!$CK$634,FR181,'Resumen Anual'!$V$9,FC165,'Resumen Anual'!$BI$586)+SUMIFS('Resumen Anual'!$CK$692,FR181,'Resumen Anual'!$V$9,FC165,'Resumen Anual'!$BI$644)+SUMIFS('Resumen Anual'!$EJ$54,FR181,'Resumen Anual'!$V$9,FC165,'Resumen Anual'!$DH$6)+SUMIFS('Resumen Anual'!$EJ$112,FR181,'Resumen Anual'!$V$9,FC165,'Resumen Anual'!$DH$64)+SUMIFS('Resumen Anual'!$EJ$170,FR181,'Resumen Anual'!$V$9,FC165,'Resumen Anual'!$DH$122)+SUMIFS('Resumen Anual'!$EJ$228,FR181,'Resumen Anual'!$V$9,FC165,'Resumen Anual'!$DH$180)+SUMIFS('Resumen Anual'!$EJ$286,FR181,'Resumen Anual'!$V$9,FC165,'Resumen Anual'!$DH$238)+SUMIFS('Resumen Anual'!$EJ$344,FR181,'Resumen Anual'!$V$9,FC165,'Resumen Anual'!$DH$296)+SUMIFS('Resumen Anual'!$EJ$402,FR181,'Resumen Anual'!$V$9,FC165,'Resumen Anual'!$DH$354)+SUMIFS('Resumen Anual'!$EJ$460,FR181,'Resumen Anual'!$V$9,FC165,'Resumen Anual'!$DH$412)+SUMIFS('Resumen Anual'!$EJ$518,FR181,'Resumen Anual'!$V$9,FC165,'Resumen Anual'!$DH$470)+SUMIFS('Resumen Anual'!$EJ$576,FR181,'Resumen Anual'!$V$9,FC165,'Resumen Anual'!$DH$528)+SUMIFS('Resumen Anual'!$EJ$634,FR181,'Resumen Anual'!$V$9,FC165,'Resumen Anual'!$DH$586)+SUMIFS('Resumen Anual'!$EJ$692,FR181,'Resumen Anual'!$V$9,FC165,'Resumen Anual'!$DH$644)+SUMIFS('Resumen Anual'!$GG$54,FR181,'Resumen Anual'!$V$9,FC165,'Resumen Anual'!$FE$6)+SUMIFS('Resumen Anual'!$GG$112,FR181,'Resumen Anual'!$V$9,FC165,'Resumen Anual'!$FE$64)+SUMIFS('Resumen Anual'!$GG$170,FR181,'Resumen Anual'!$V$9,FC165,'Resumen Anual'!$FE$122)+SUMIFS('Resumen Anual'!$GG$228,FR181,'Resumen Anual'!$V$9,FC165,'Resumen Anual'!$FE$180)+SUMIFS('Resumen Anual'!$GG$286,FR181,'Resumen Anual'!$V$9,FC165,'Resumen Anual'!$FE$238)+SUMIFS('Resumen Anual'!$GG$344,FR181,'Resumen Anual'!$V$9,FC165,'Resumen Anual'!$FE$296)+SUMIFS('Resumen Anual'!$GG$402,FR181,'Resumen Anual'!$V$9,FC165,'Resumen Anual'!$FE$354)+SUMIFS('Resumen Anual'!$GG$460,FR181,'Resumen Anual'!$V$9,FC165,'Resumen Anual'!$FE$412)+SUMIFS('Resumen Anual'!$GG$518,FR181,'Resumen Anual'!$V$9,FC165,'Resumen Anual'!$FE$470)+SUMIFS('Resumen Anual'!$GG$576,FR181,'Resumen Anual'!$V$9,FC165,'Resumen Anual'!$FE$528)+SUMIFS('Resumen Anual'!$GG$634,FR181,'Resumen Anual'!$V$9,FC165,'Resumen Anual'!$FE$586)+SUMIFS('Resumen Anual'!$GG$692,FR181,'Resumen Anual'!$V$9,FC165,'Resumen Anual'!$FE$644)</f>
        <v>0</v>
      </c>
      <c r="GF181" s="770"/>
      <c r="GG181" s="770"/>
      <c r="GH181" s="770"/>
      <c r="GI181" s="756">
        <f>SUMIFS('Resumen Anual'!$AR$54,FR181,'Resumen Anual'!$V$9,FC165,'Resumen Anual'!$L$6)+SUMIFS('Resumen Anual'!$AR$112,FR181,'Resumen Anual'!$V$9,FC165,'Resumen Anual'!$L$64)+SUMIFS('Resumen Anual'!$AR$170,FR181,'Resumen Anual'!$V$9,FC165,'Resumen Anual'!$L$122)+SUMIFS('Resumen Anual'!$AR$228,FR181,'Resumen Anual'!$V$9,FC165,'Resumen Anual'!$L$180)+SUMIFS('Resumen Anual'!$AR$286,FR181,'Resumen Anual'!$V$9,FC165,'Resumen Anual'!$L$238)+SUMIFS('Resumen Anual'!$AR$344,FR181,'Resumen Anual'!$V$9,FC165,'Resumen Anual'!$L$296)+SUMIFS('Resumen Anual'!$AR$402,FR181,'Resumen Anual'!$V$9,FC165,'Resumen Anual'!$L$354)+SUMIFS('Resumen Anual'!$AR$460,FR181,'Resumen Anual'!$V$9,FC165,'Resumen Anual'!$L$412)+SUMIFS('Resumen Anual'!$AR$518,FR181,'Resumen Anual'!$V$9,FC165,'Resumen Anual'!$L$470)+SUMIFS('Resumen Anual'!$AR$576,FR181,'Resumen Anual'!$V$9,FC165,'Resumen Anual'!$L$528)+SUMIFS('Resumen Anual'!$AR$634,FR181,'Resumen Anual'!$V$9,FC165,'Resumen Anual'!$L$586)+SUMIFS('Resumen Anual'!$AR$692,FR181,'Resumen Anual'!$V$9,FC165,'Resumen Anual'!$L$644)+SUMIFS('Resumen Anual'!$CO$54,FR181,'Resumen Anual'!$V$9,FC165,'Resumen Anual'!$BI$6)+SUMIFS('Resumen Anual'!$CO$112,FR181,'Resumen Anual'!$V$9,FC165,'Resumen Anual'!$BI$64)+SUMIFS('Resumen Anual'!$CO$170,FR181,'Resumen Anual'!$V$9,FC165,'Resumen Anual'!$BI$122)+SUMIFS('Resumen Anual'!$CO$228,FR181,'Resumen Anual'!$V$9,FC165,'Resumen Anual'!$BI$180)+SUMIFS('Resumen Anual'!$CO$286,FR181,'Resumen Anual'!$V$9,FC165,'Resumen Anual'!$BI$238)+SUMIFS('Resumen Anual'!$CO$344,FR181,'Resumen Anual'!$V$9,FC165,'Resumen Anual'!$BI$296)+SUMIFS('Resumen Anual'!$CO$402,FR181,'Resumen Anual'!$V$9,FC165,'Resumen Anual'!$BI$354)+SUMIFS('Resumen Anual'!$CO$460,FR181,'Resumen Anual'!$V$9,FC165,'Resumen Anual'!$BI$412)+SUMIFS('Resumen Anual'!$CO$518,FR181,'Resumen Anual'!$V$9,FC165,'Resumen Anual'!$BI$470)+SUMIFS('Resumen Anual'!$CO$576,FR181,'Resumen Anual'!$V$9,FC165,'Resumen Anual'!$BI$528)+SUMIFS('Resumen Anual'!$CO$634,FR181,'Resumen Anual'!$V$9,FC165,'Resumen Anual'!$BI$586)+SUMIFS('Resumen Anual'!$CO$692,FR181,'Resumen Anual'!$V$9,FC165,'Resumen Anual'!$BI$644)+SUMIFS('Resumen Anual'!$EN$54,FR181,'Resumen Anual'!$V$9,FC165,'Resumen Anual'!$DH$6)+SUMIFS('Resumen Anual'!$EN$112,FR181,'Resumen Anual'!$V$9,FC165,'Resumen Anual'!$DH$64)+SUMIFS('Resumen Anual'!$EN$170,FR181,'Resumen Anual'!$V$9,FC165,'Resumen Anual'!$DH$122)+SUMIFS('Resumen Anual'!$EN$228,FR181,'Resumen Anual'!$V$9,FC165,'Resumen Anual'!$DH$180)+SUMIFS('Resumen Anual'!$EN$286,FR181,'Resumen Anual'!$V$9,FC165,'Resumen Anual'!$DH$238)+SUMIFS('Resumen Anual'!$EN$344,FR181,'Resumen Anual'!$V$9,FC165,'Resumen Anual'!$DH$296)+SUMIFS('Resumen Anual'!$EN$402,FR181,'Resumen Anual'!$V$9,FC165,'Resumen Anual'!$DH$354)+SUMIFS('Resumen Anual'!$EN$460,FR181,'Resumen Anual'!$V$9,FC165,'Resumen Anual'!$DH$412)+SUMIFS('Resumen Anual'!$EN$518,FR181,'Resumen Anual'!$V$9,FC165,'Resumen Anual'!$DH$470)+SUMIFS('Resumen Anual'!$EN$576,FR181,'Resumen Anual'!$V$9,FC165,'Resumen Anual'!$DH$528)+SUMIFS('Resumen Anual'!$EN$634,FR181,'Resumen Anual'!$V$9,FC165,'Resumen Anual'!$DH$586)+SUMIFS('Resumen Anual'!$EN$692,FR181,'Resumen Anual'!$V$9,FC165,'Resumen Anual'!$DH$644)+SUMIFS('Resumen Anual'!$GK$54,FR181,'Resumen Anual'!$V$9,FC165,'Resumen Anual'!$FE$6)+SUMIFS('Resumen Anual'!$GK$112,FR181,'Resumen Anual'!$V$9,FC165,'Resumen Anual'!$FE$64)+SUMIFS('Resumen Anual'!$GK$170,FR181,'Resumen Anual'!$V$9,FC165,'Resumen Anual'!$FE$122)+SUMIFS('Resumen Anual'!$GK$228,FR181,'Resumen Anual'!$V$9,FC165,'Resumen Anual'!$FE$180)+SUMIFS('Resumen Anual'!$GK$286,FR181,'Resumen Anual'!$V$9,FC165,'Resumen Anual'!$FE$238)+SUMIFS('Resumen Anual'!$GK$344,FR181,'Resumen Anual'!$V$9,FC165,'Resumen Anual'!$FE$296)+SUMIFS('Resumen Anual'!$GK$402,FR181,'Resumen Anual'!$V$9,FC165,'Resumen Anual'!$FE$354)+SUMIFS('Resumen Anual'!$GK$460,FR181,'Resumen Anual'!$V$9,FC165,'Resumen Anual'!$FE$412)+SUMIFS('Resumen Anual'!$GK$518,FR181,'Resumen Anual'!$V$9,FC165,'Resumen Anual'!$FE$470)+SUMIFS('Resumen Anual'!$GK$576,FR181,'Resumen Anual'!$V$9,FC165,'Resumen Anual'!$FE$528)+SUMIFS('Resumen Anual'!$GK$634,FR181,'Resumen Anual'!$V$9,FC165,'Resumen Anual'!$FE$586)+SUMIFS('Resumen Anual'!$GK$692,FR181,'Resumen Anual'!$V$9,FC165,'Resumen Anual'!$FE$644)</f>
        <v>0</v>
      </c>
      <c r="GJ181" s="756"/>
      <c r="GK181" s="756"/>
      <c r="GL181" s="756">
        <f>SUMIFS('Resumen Anual'!$AU$54,FR181,'Resumen Anual'!$V$9,FC165,'Resumen Anual'!$L$6)+SUMIFS('Resumen Anual'!$AU$112,FR181,'Resumen Anual'!$V$9,FC165,'Resumen Anual'!$L$64)+SUMIFS('Resumen Anual'!$AU$170,FR181,'Resumen Anual'!$V$9,FC165,'Resumen Anual'!$L$122)+SUMIFS('Resumen Anual'!$AU$228,FR181,'Resumen Anual'!$V$9,FC165,'Resumen Anual'!$L$180)+SUMIFS('Resumen Anual'!$AU$286,FR181,'Resumen Anual'!$V$9,FC165,'Resumen Anual'!$L$238)+SUMIFS('Resumen Anual'!$AU$344,FR181,'Resumen Anual'!$V$9,FC165,'Resumen Anual'!$L$296)+SUMIFS('Resumen Anual'!$AU$402,FR181,'Resumen Anual'!$V$9,FC165,'Resumen Anual'!$L$354)+SUMIFS('Resumen Anual'!$AU$460,FR181,'Resumen Anual'!$V$9,FC165,'Resumen Anual'!$L$412)+SUMIFS('Resumen Anual'!$AU$518,FR181,'Resumen Anual'!$V$9,FC165,'Resumen Anual'!$L$470)+SUMIFS('Resumen Anual'!$AU$576,FR181,'Resumen Anual'!$V$9,FC165,'Resumen Anual'!$L$528)+SUMIFS('Resumen Anual'!$AU$634,FR181,'Resumen Anual'!$V$9,FC165,'Resumen Anual'!$L$586)+SUMIFS('Resumen Anual'!$AU$692,FR181,'Resumen Anual'!$V$9,FC165,'Resumen Anual'!$L$644)+SUMIFS('Resumen Anual'!$CR$54,FR181,'Resumen Anual'!$V$9,FC165,'Resumen Anual'!$BI$6)+SUMIFS('Resumen Anual'!$CR$112,FR181,'Resumen Anual'!$V$9,FC165,'Resumen Anual'!$BI$64)+SUMIFS('Resumen Anual'!$CR$170,FR181,'Resumen Anual'!$V$9,FC165,'Resumen Anual'!$BI$122)+SUMIFS('Resumen Anual'!$CR$228,FR181,'Resumen Anual'!$V$9,FC165,'Resumen Anual'!$BI$180)+SUMIFS('Resumen Anual'!$CR$286,FR181,'Resumen Anual'!$V$9,FC165,'Resumen Anual'!$BI$238)+SUMIFS('Resumen Anual'!$CR$344,FR181,'Resumen Anual'!$V$9,FC165,'Resumen Anual'!$BI$296)+SUMIFS('Resumen Anual'!$CR$402,FR181,'Resumen Anual'!$V$9,FC165,'Resumen Anual'!$BI$354)+SUMIFS('Resumen Anual'!$CR$460,FR181,'Resumen Anual'!$V$9,FC165,'Resumen Anual'!$BI$412)+SUMIFS('Resumen Anual'!$CR$518,FR181,'Resumen Anual'!$V$9,FC165,'Resumen Anual'!$BI$470)+SUMIFS('Resumen Anual'!$CR$576,FR181,'Resumen Anual'!$V$9,FC165,'Resumen Anual'!$BI$528)+SUMIFS('Resumen Anual'!$CR$634,FR181,'Resumen Anual'!$V$9,FC165,'Resumen Anual'!$BI$586)+SUMIFS('Resumen Anual'!$CR$692,FR181,'Resumen Anual'!$V$9,FC165,'Resumen Anual'!$BI$644)+SUMIFS('Resumen Anual'!$EQ$54,FR181,'Resumen Anual'!$V$9,FC165,'Resumen Anual'!$DH$6)+SUMIFS('Resumen Anual'!$EQ$112,FR181,'Resumen Anual'!$V$9,FC165,'Resumen Anual'!$DH$64)+SUMIFS('Resumen Anual'!$EQ$170,FR181,'Resumen Anual'!$V$9,FC165,'Resumen Anual'!$DH$122)+SUMIFS('Resumen Anual'!$EQ$228,FR181,'Resumen Anual'!$V$9,FC165,'Resumen Anual'!$DH$180)+SUMIFS('Resumen Anual'!$EQ$286,FR181,'Resumen Anual'!$V$9,FC165,'Resumen Anual'!$DH$238)+SUMIFS('Resumen Anual'!$EQ$344,FR181,'Resumen Anual'!$V$9,FC165,'Resumen Anual'!$DH$296)+SUMIFS('Resumen Anual'!$EQ$402,FR181,'Resumen Anual'!$V$9,FC165,'Resumen Anual'!$DH$354)+SUMIFS('Resumen Anual'!$EQ$460,FR181,'Resumen Anual'!$V$9,FC165,'Resumen Anual'!$DH$412)+SUMIFS('Resumen Anual'!$EQ$518,FR181,'Resumen Anual'!$V$9,FC165,'Resumen Anual'!$DH$470)+SUMIFS('Resumen Anual'!$EQ$576,FR181,'Resumen Anual'!$V$9,FC165,'Resumen Anual'!$DH$528)+SUMIFS('Resumen Anual'!$EQ$634,FR181,'Resumen Anual'!$V$9,FC165,'Resumen Anual'!$DH$586)+SUMIFS('Resumen Anual'!$EQ$692,FR181,'Resumen Anual'!$V$9,FC165,'Resumen Anual'!$DH$644)+SUMIFS('Resumen Anual'!$GN$54,FR181,'Resumen Anual'!$V$9,FC165,'Resumen Anual'!$FE$6)+SUMIFS('Resumen Anual'!$GN$112,FR181,'Resumen Anual'!$V$9,FC165,'Resumen Anual'!$FE$64)+SUMIFS('Resumen Anual'!$GN$170,FR181,'Resumen Anual'!$V$9,FC165,'Resumen Anual'!$FE$122)+SUMIFS('Resumen Anual'!$GN$228,FR181,'Resumen Anual'!$V$9,FC165,'Resumen Anual'!$FE$180)+SUMIFS('Resumen Anual'!$GN$286,FR181,'Resumen Anual'!$V$9,FC165,'Resumen Anual'!$FE$238)+SUMIFS('Resumen Anual'!$GN$344,FR181,'Resumen Anual'!$V$9,FC165,'Resumen Anual'!$FE$296)+SUMIFS('Resumen Anual'!$GN$402,FR181,'Resumen Anual'!$V$9,FC165,'Resumen Anual'!$FE$354)+SUMIFS('Resumen Anual'!$GN$460,FR181,'Resumen Anual'!$V$9,FC165,'Resumen Anual'!$FE$412)+SUMIFS('Resumen Anual'!$GN$518,FR181,'Resumen Anual'!$V$9,FC165,'Resumen Anual'!$FE$470)+SUMIFS('Resumen Anual'!$GN$576,FR181,'Resumen Anual'!$V$9,FC165,'Resumen Anual'!$FE$528)+SUMIFS('Resumen Anual'!$GN$634,FR181,'Resumen Anual'!$V$9,FC165,'Resumen Anual'!$FE$586)+SUMIFS('Resumen Anual'!$GN$692,FR181,'Resumen Anual'!$V$9,FC165,'Resumen Anual'!$FE$644)</f>
        <v>0</v>
      </c>
      <c r="GM181" s="756"/>
      <c r="GN181" s="756"/>
      <c r="GO181" s="1200"/>
    </row>
    <row r="182" spans="1:197" ht="9.75" customHeight="1" x14ac:dyDescent="0.25">
      <c r="A182" s="171"/>
      <c r="B182" s="775" t="str">
        <f>'Resumen Anual'!$C$27</f>
        <v>PIC</v>
      </c>
      <c r="C182" s="776"/>
      <c r="D182" s="776"/>
      <c r="E182" s="776"/>
      <c r="F182" s="761">
        <f>SUMIF('Resumen Anual'!$FE$622,K165,'Resumen Anual'!$FA$643)+SUMIF('Resumen Anual'!$DH$622,K165,'Resumen Anual'!$DD$643)+SUMIF('Resumen Anual'!$BI$622,K165,'Resumen Anual'!$BE$643)+SUMIF('Resumen Anual'!$L$622,K165,'Resumen Anual'!$H$643)+SUMIF('Resumen Anual'!$FE$566,K165,'Resumen Anual'!$FA$587)+SUMIF('Resumen Anual'!$DH$566,K165,'Resumen Anual'!$DD$587)+SUMIF('Resumen Anual'!$BI$566,K165,'Resumen Anual'!$BE$587)+SUMIF('Resumen Anual'!$L$566,K165,'Resumen Anual'!$H$587)+SUMIF('Resumen Anual'!$FE$510,K165,'Resumen Anual'!$FA$531)+SUMIF('Resumen Anual'!$DH$510,K165,'Resumen Anual'!$DD$531)+SUMIF('Resumen Anual'!$BI$510,K165,'Resumen Anual'!$BE$531)+SUMIF('Resumen Anual'!$L$510,K165,'Resumen Anual'!$H$531)+SUMIF('Resumen Anual'!$FE$454,K165,'Resumen Anual'!$FA$475)+SUMIF('Resumen Anual'!$DH$454,K165,'Resumen Anual'!$DD$475)+SUMIF('Resumen Anual'!$BI$454,K165,'Resumen Anual'!$BE$475)+SUMIF('Resumen Anual'!$L$454,K165,'Resumen Anual'!$H$475)+SUMIF('Resumen Anual'!$FE$398,K165,'Resumen Anual'!$FA$419)+SUMIF('Resumen Anual'!$DH$398,K165,'Resumen Anual'!$DD$419)+SUMIF('Resumen Anual'!$BI$398,K165,'Resumen Anual'!$BE$419)+SUMIF('Resumen Anual'!$L$398,K165,'Resumen Anual'!$H$419)+SUMIF('Resumen Anual'!$FE$342,K165,'Resumen Anual'!$FA$363)+SUMIF('Resumen Anual'!$DH$342,K165,'Resumen Anual'!$DD$363)+SUMIF('Resumen Anual'!$BI$342,K165,'Resumen Anual'!$BE$363)+SUMIF('Resumen Anual'!$L$342,K165,'Resumen Anual'!$H$363)+SUMIF('Resumen Anual'!$FE$286,K165,'Resumen Anual'!$FA$307)+SUMIF('Resumen Anual'!$DH$286,K165,'Resumen Anual'!$DD$307)+SUMIF('Resumen Anual'!$BI$286,K165,'Resumen Anual'!$BE$307)+SUMIF('Resumen Anual'!$L$286,K165,'Resumen Anual'!$H$307)+SUMIF('Resumen Anual'!$FE$230,K165,'Resumen Anual'!$FA$251)+SUMIF('Resumen Anual'!$DH$230,K165,'Resumen Anual'!$DD$251)+SUMIF('Resumen Anual'!$BI$230,K165,'Resumen Anual'!$BE$251)+SUMIF('Resumen Anual'!$L$230,K165,'Resumen Anual'!$H$251)+SUMIF('Resumen Anual'!$FE$174,K165,'Resumen Anual'!$FA$195)+SUMIF('Resumen Anual'!$DH$174,K165,'Resumen Anual'!$DD$195)+SUMIF('Resumen Anual'!$BI$174,K165,'Resumen Anual'!$BE$195)+SUMIF('Resumen Anual'!$L$174,K165,'Resumen Anual'!$H$195)+SUMIF('Resumen Anual'!$FE$118,K165,'Resumen Anual'!$FA$139)+SUMIF('Resumen Anual'!$DH$118,K165,'Resumen Anual'!$DD$139)+SUMIF('Resumen Anual'!$BI$118,K165,'Resumen Anual'!$BE$139)+SUMIF('Resumen Anual'!$L$118,K165,'Resumen Anual'!$H$139)+SUMIF('Resumen Anual'!$FE$62,K165,'Resumen Anual'!$FA$83)+SUMIF('Resumen Anual'!$DH$62,K165,'Resumen Anual'!$DD$83)+SUMIF('Resumen Anual'!$BI$62,K165,'Resumen Anual'!$BE$83)+SUMIF('Resumen Anual'!$L$62,K165,'Resumen Anual'!$H$83)+SUMIF('Resumen Anual'!$FE$6,K165,'Resumen Anual'!$FA$27)+SUMIF('Resumen Anual'!$DH$6,K165,'Resumen Anual'!$DD$27)+SUMIF('Resumen Anual'!$BI$6,K165,'Resumen Anual'!$BE$27)+SUMIF('Resumen Anual'!$L$6,K165,'Resumen Anual'!$H$27)+SUMIF('Bitácoras Anteriores'!$K$6,K165,'Bitácoras Anteriores'!$F$23)+SUMIF('Bitácoras Anteriores'!$K$59,$K$6,'Bitácoras Anteriores'!$F$76)+SUMIF('Bitácoras Anteriores'!$K$112,K165,'Bitácoras Anteriores'!$F$129)+SUMIF('Bitácoras Anteriores'!$K$165,K165,'Bitácoras Anteriores'!$F$182)+SUMIF('Bitácoras Anteriores'!$K$218,K165,'Bitácoras Anteriores'!$F$235)+SUMIF('Bitácoras Anteriores'!$K$271,K165,'Bitácoras Anteriores'!$F$288)+SUMIF('Bitácoras Anteriores'!$K$324,K165,'Bitácoras Anteriores'!$F$341)+SUMIF('Bitácoras Anteriores'!$BH$6,K165,'Bitácoras Anteriores'!$BD$23)+SUMIF('Bitácoras Anteriores'!$BH$59,$K$6,'Bitácoras Anteriores'!$BD$76)+SUMIF('Bitácoras Anteriores'!$BH$112,K165,'Bitácoras Anteriores'!$BD$129)+SUMIF('Bitácoras Anteriores'!$BH$165,K165,'Bitácoras Anteriores'!$BD$182)+SUMIF('Bitácoras Anteriores'!$BH$218,K165,'Bitácoras Anteriores'!$BD$235)+SUMIF('Bitácoras Anteriores'!$BH$271,K165,'Bitácoras Anteriores'!$BD$288)+SUMIF('Bitácoras Anteriores'!$BH$324,K165,'Bitácoras Anteriores'!$BD$341)+SUMIF('Bitácoras Anteriores'!$DF$6,K165,'Bitácoras Anteriores'!$DB$23)+SUMIF('Bitácoras Anteriores'!$DF$59,$K$6,'Bitácoras Anteriores'!$DB$76)+SUMIF('Bitácoras Anteriores'!$DF$112,K165,'Bitácoras Anteriores'!$DB$129)+SUMIF('Bitácoras Anteriores'!$DF$165,K165,'Bitácoras Anteriores'!$DB$182)+SUMIF('Bitácoras Anteriores'!$DF$218,K165,'Bitácoras Anteriores'!$DB$235)+SUMIF('Bitácoras Anteriores'!$DF$271,K165,'Bitácoras Anteriores'!$DB$288)+SUMIF('Bitácoras Anteriores'!$DF$324,K165,'Bitácoras Anteriores'!$DB$341)+SUMIF('Bitácoras Anteriores'!$FC$6,K165,'Bitácoras Anteriores'!$EY$23)+SUMIF('Bitácoras Anteriores'!$FC$59,$K$6,'Bitácoras Anteriores'!$EY$76)+SUMIF('Bitácoras Anteriores'!$FC$112,K165,'Bitácoras Anteriores'!$EY$129)+SUMIF('Bitácoras Anteriores'!$FC$165,K165,'Bitácoras Anteriores'!$EY$182)+SUMIF('Bitácoras Anteriores'!$FC$218,K165,'Bitácoras Anteriores'!$EY$235)+SUMIF('Bitácoras Anteriores'!$FC$271,K165,'Bitácoras Anteriores'!$EY$288)+SUMIF('Bitácoras Anteriores'!$FC$324,K165,'Bitácoras Anteriores'!$EY$341)</f>
        <v>0</v>
      </c>
      <c r="G182" s="762"/>
      <c r="H182" s="762"/>
      <c r="I182" s="762"/>
      <c r="J182" s="762"/>
      <c r="K182" s="762"/>
      <c r="L182" s="763"/>
      <c r="M182" s="632"/>
      <c r="N182" s="779" t="str">
        <f>'Resumen Anual'!$O$27</f>
        <v>DÍA</v>
      </c>
      <c r="O182" s="788"/>
      <c r="P182" s="788"/>
      <c r="Q182" s="788"/>
      <c r="R182" s="789"/>
      <c r="S182" s="782">
        <f>SUMIF('Resumen Anual'!$FE$622,K165,'Resumen Anual'!$FM$643)+SUMIF('Resumen Anual'!$DH$622,K165,'Resumen Anual'!$DP$643)+SUMIF('Resumen Anual'!$BI$622,K165,'Resumen Anual'!$BQ$643)+SUMIF('Resumen Anual'!$L$622,K165,'Resumen Anual'!$T$643)+SUMIF('Resumen Anual'!$FE$566,K165,'Resumen Anual'!$FM$587)+SUMIF('Resumen Anual'!$DH$566,K165,'Resumen Anual'!$DP$587)+SUMIF('Resumen Anual'!$BI$566,K165,'Resumen Anual'!$BQ$587)+SUMIF('Resumen Anual'!$L$566,K165,'Resumen Anual'!$T$587)+SUMIF('Resumen Anual'!$FE$510,K165,'Resumen Anual'!$FM$531)+SUMIF('Resumen Anual'!$DH$510,K165,'Resumen Anual'!$DP$531)+SUMIF('Resumen Anual'!$BI$510,K165,'Resumen Anual'!$BQ$531)+SUMIF('Resumen Anual'!$L$510,K165,'Resumen Anual'!$T$531)+SUMIF('Resumen Anual'!$FE$454,K165,'Resumen Anual'!$FM$475)+SUMIF('Resumen Anual'!$DH$454,K165,'Resumen Anual'!$DP$475)+SUMIF('Resumen Anual'!$BI$454,K165,'Resumen Anual'!$BQ$475)+SUMIF('Resumen Anual'!$L$454,K165,'Resumen Anual'!$T$475)+SUMIF('Resumen Anual'!$FE$398,K165,'Resumen Anual'!$FM$419)+SUMIF('Resumen Anual'!$DH$398,K165,'Resumen Anual'!$DP$419)+SUMIF('Resumen Anual'!$BI$398,K165,'Resumen Anual'!$BQ$419)+SUMIF('Resumen Anual'!$L$398,K165,'Resumen Anual'!$T$419)+SUMIF('Resumen Anual'!$FE$342,K165,'Resumen Anual'!$FM$363)+SUMIF('Resumen Anual'!$DH$342,K165,'Resumen Anual'!$DP$363)+SUMIF('Resumen Anual'!$BI$342,K165,'Resumen Anual'!$BQ$363)+SUMIF('Resumen Anual'!$L$342,K165,'Resumen Anual'!$T$363)+SUMIF('Resumen Anual'!$FE$286,K165,'Resumen Anual'!$FM$307)+SUMIF('Resumen Anual'!$DH$286,K165,'Resumen Anual'!$DP$307)+SUMIF('Resumen Anual'!$BI$286,K165,'Resumen Anual'!$BQ$307)+SUMIF('Resumen Anual'!$L$286,K165,'Resumen Anual'!$T$307)+SUMIF('Resumen Anual'!$FE$230,K165,'Resumen Anual'!$FM$251)+SUMIF('Resumen Anual'!$DH$230,K165,'Resumen Anual'!$DP$251)+SUMIF('Resumen Anual'!$BI$230,K165,'Resumen Anual'!$BQ$251)+SUMIF('Resumen Anual'!$L$230,K165,'Resumen Anual'!$T$251)+SUMIF('Resumen Anual'!$FE$174,K165,'Resumen Anual'!$FM$195)+SUMIF('Resumen Anual'!$DH$174,K165,'Resumen Anual'!$DP$195)+SUMIF('Resumen Anual'!$BI$174,K165,'Resumen Anual'!$BQ$195)+SUMIF('Resumen Anual'!$L$174,K165,'Resumen Anual'!$T$195)+SUMIF('Resumen Anual'!$FE$118,K165,'Resumen Anual'!$FM$139)+SUMIF('Resumen Anual'!$DH$118,K165,'Resumen Anual'!$DP$139)+SUMIF('Resumen Anual'!$BI$118,K165,'Resumen Anual'!$BQ$139)+SUMIF('Resumen Anual'!$L$118,K165,'Resumen Anual'!$T$139)+SUMIF('Resumen Anual'!$FE$62,K165,'Resumen Anual'!$FM$83)+SUMIF('Resumen Anual'!$DH$62,K165,'Resumen Anual'!$DP$83)+SUMIF('Resumen Anual'!$BI$62,K165,'Resumen Anual'!$BQ$83)+SUMIF('Resumen Anual'!$L$62,K165,'Resumen Anual'!$T$83)+SUMIF('Resumen Anual'!$FE$6,K165,'Resumen Anual'!$FM$27)+SUMIF('Resumen Anual'!$DH$6,K165,'Resumen Anual'!$DP$27)+SUMIF('Resumen Anual'!$BI$6,K165,'Resumen Anual'!$BQ$27)+SUMIF('Resumen Anual'!$L$6,K165,'Resumen Anual'!$T$27)+SUMIF('Bitácoras Anteriores'!$K$6,K165,'Bitácoras Anteriores'!$S$23)+SUMIF('Bitácoras Anteriores'!$K$59,$K$6,'Bitácoras Anteriores'!$S$76)+SUMIF('Bitácoras Anteriores'!$K$112,K165,'Bitácoras Anteriores'!$S$129)+SUMIF('Bitácoras Anteriores'!$K$165,K165,'Bitácoras Anteriores'!$S$182)+SUMIF('Bitácoras Anteriores'!$K$218,K165,'Bitácoras Anteriores'!$S$235)+SUMIF('Bitácoras Anteriores'!$K$271,K165,'Bitácoras Anteriores'!$S$288)+SUMIF('Bitácoras Anteriores'!$K$324,K165,'Bitácoras Anteriores'!$S$341)+SUMIF('Bitácoras Anteriores'!$BH$6,K165,'Bitácoras Anteriores'!$BP$23)+SUMIF('Bitácoras Anteriores'!$BH$59,$K$6,'Bitácoras Anteriores'!$BP$76)+SUMIF('Bitácoras Anteriores'!$BH$112,K165,'Bitácoras Anteriores'!$BP$129)+SUMIF('Bitácoras Anteriores'!$BH$165,K165,'Bitácoras Anteriores'!$BP$182)+SUMIF('Bitácoras Anteriores'!$BH$218,K165,'Bitácoras Anteriores'!$BP$235)+SUMIF('Bitácoras Anteriores'!$BH$271,K165,'Bitácoras Anteriores'!$BP$288)+SUMIF('Bitácoras Anteriores'!$BH$324,K165,'Bitácoras Anteriores'!$BP$341)+SUMIF('Bitácoras Anteriores'!$DF$6,K165,'Bitácoras Anteriores'!$DN$23)+SUMIF('Bitácoras Anteriores'!$DF$59,$K$6,'Bitácoras Anteriores'!$DN$76)+SUMIF('Bitácoras Anteriores'!$DF$112,K165,'Bitácoras Anteriores'!$DN$129)+SUMIF('Bitácoras Anteriores'!$DF$165,K165,'Bitácoras Anteriores'!$DN$182)+SUMIF('Bitácoras Anteriores'!$DF$218,K165,'Bitácoras Anteriores'!$DN$235)+SUMIF('Bitácoras Anteriores'!$DF$271,K165,'Bitácoras Anteriores'!$DN$288)+SUMIF('Bitácoras Anteriores'!$DF$324,K165,'Bitácoras Anteriores'!$DN$341)+SUMIF('Bitácoras Anteriores'!$FC$6,K165,'Bitácoras Anteriores'!$FK$23)+SUMIF('Bitácoras Anteriores'!$FC$59,$K$6,'Bitácoras Anteriores'!$FK$76)+SUMIF('Bitácoras Anteriores'!$FC$112,K165,'Bitácoras Anteriores'!$FK$129)+SUMIF('Bitácoras Anteriores'!$FC$165,K165,'Bitácoras Anteriores'!$FK$182)+SUMIF('Bitácoras Anteriores'!$FC$218,K165,'Bitácoras Anteriores'!$FK$235)+SUMIF('Bitácoras Anteriores'!$FC$271,K165,'Bitácoras Anteriores'!$FK$288)+SUMIF('Bitácoras Anteriores'!$FC$324,K165,'Bitácoras Anteriores'!$FK$341)</f>
        <v>0</v>
      </c>
      <c r="T182" s="783"/>
      <c r="U182" s="783"/>
      <c r="V182" s="783"/>
      <c r="W182" s="783"/>
      <c r="X182" s="784"/>
      <c r="Y182" s="15"/>
      <c r="Z182" s="773"/>
      <c r="AA182" s="774"/>
      <c r="AB182" s="774"/>
      <c r="AC182" s="774"/>
      <c r="AD182" s="774"/>
      <c r="AE182" s="770"/>
      <c r="AF182" s="770"/>
      <c r="AG182" s="770"/>
      <c r="AH182" s="770"/>
      <c r="AI182" s="770"/>
      <c r="AJ182" s="770"/>
      <c r="AK182" s="770"/>
      <c r="AL182" s="770"/>
      <c r="AM182" s="770"/>
      <c r="AN182" s="770"/>
      <c r="AO182" s="770"/>
      <c r="AP182" s="770"/>
      <c r="AQ182" s="756"/>
      <c r="AR182" s="756"/>
      <c r="AS182" s="756"/>
      <c r="AT182" s="756"/>
      <c r="AU182" s="756"/>
      <c r="AV182" s="1215"/>
      <c r="AW182" s="1200"/>
      <c r="AX182" s="171"/>
      <c r="AY182" s="775" t="str">
        <f>'Resumen Anual'!$C$27</f>
        <v>PIC</v>
      </c>
      <c r="AZ182" s="776"/>
      <c r="BA182" s="776"/>
      <c r="BB182" s="776"/>
      <c r="BC182" s="761">
        <f>SUMIF('Resumen Anual'!$FE$622,BH165,'Resumen Anual'!$FA$643)+SUMIF('Resumen Anual'!$DH$622,BH165,'Resumen Anual'!$DD$643)+SUMIF('Resumen Anual'!$BI$622,BH165,'Resumen Anual'!$BE$643)+SUMIF('Resumen Anual'!$L$622,BH165,'Resumen Anual'!$H$643)+SUMIF('Resumen Anual'!$FE$566,BH165,'Resumen Anual'!$FA$587)+SUMIF('Resumen Anual'!$DH$566,BH165,'Resumen Anual'!$DD$587)+SUMIF('Resumen Anual'!$BI$566,BH165,'Resumen Anual'!$BE$587)+SUMIF('Resumen Anual'!$L$566,BH165,'Resumen Anual'!$H$587)+SUMIF('Resumen Anual'!$FE$510,BH165,'Resumen Anual'!$FA$531)+SUMIF('Resumen Anual'!$DH$510,BH165,'Resumen Anual'!$DD$531)+SUMIF('Resumen Anual'!$BI$510,BH165,'Resumen Anual'!$BE$531)+SUMIF('Resumen Anual'!$L$510,BH165,'Resumen Anual'!$H$531)+SUMIF('Resumen Anual'!$FE$454,BH165,'Resumen Anual'!$FA$475)+SUMIF('Resumen Anual'!$DH$454,BH165,'Resumen Anual'!$DD$475)+SUMIF('Resumen Anual'!$BI$454,BH165,'Resumen Anual'!$BE$475)+SUMIF('Resumen Anual'!$L$454,BH165,'Resumen Anual'!$H$475)+SUMIF('Resumen Anual'!$FE$398,BH165,'Resumen Anual'!$FA$419)+SUMIF('Resumen Anual'!$DH$398,BH165,'Resumen Anual'!$DD$419)+SUMIF('Resumen Anual'!$BI$398,BH165,'Resumen Anual'!$BE$419)+SUMIF('Resumen Anual'!$L$398,BH165,'Resumen Anual'!$H$419)+SUMIF('Resumen Anual'!$FE$342,BH165,'Resumen Anual'!$FA$363)+SUMIF('Resumen Anual'!$DH$342,BH165,'Resumen Anual'!$DD$363)+SUMIF('Resumen Anual'!$BI$342,BH165,'Resumen Anual'!$BE$363)+SUMIF('Resumen Anual'!$L$342,BH165,'Resumen Anual'!$H$363)+SUMIF('Resumen Anual'!$FE$286,BH165,'Resumen Anual'!$FA$307)+SUMIF('Resumen Anual'!$DH$286,BH165,'Resumen Anual'!$DD$307)+SUMIF('Resumen Anual'!$BI$286,BH165,'Resumen Anual'!$BE$307)+SUMIF('Resumen Anual'!$L$286,BH165,'Resumen Anual'!$H$307)+SUMIF('Resumen Anual'!$FE$230,BH165,'Resumen Anual'!$FA$251)+SUMIF('Resumen Anual'!$DH$230,BH165,'Resumen Anual'!$DD$251)+SUMIF('Resumen Anual'!$BI$230,BH165,'Resumen Anual'!$BE$251)+SUMIF('Resumen Anual'!$L$230,BH165,'Resumen Anual'!$H$251)+SUMIF('Resumen Anual'!$FE$174,BH165,'Resumen Anual'!$FA$195)+SUMIF('Resumen Anual'!$DH$174,BH165,'Resumen Anual'!$DD$195)+SUMIF('Resumen Anual'!$BI$174,BH165,'Resumen Anual'!$BE$195)+SUMIF('Resumen Anual'!$L$174,BH165,'Resumen Anual'!$H$195)+SUMIF('Resumen Anual'!$FE$118,BH165,'Resumen Anual'!$FA$139)+SUMIF('Resumen Anual'!$DH$118,BH165,'Resumen Anual'!$DD$139)+SUMIF('Resumen Anual'!$BI$118,BH165,'Resumen Anual'!$BE$139)+SUMIF('Resumen Anual'!$L$118,BH165,'Resumen Anual'!$H$139)+SUMIF('Resumen Anual'!$FE$62,BH165,'Resumen Anual'!$FA$83)+SUMIF('Resumen Anual'!$DH$62,BH165,'Resumen Anual'!$DD$83)+SUMIF('Resumen Anual'!$BI$62,BH165,'Resumen Anual'!$BE$83)+SUMIF('Resumen Anual'!$L$62,BH165,'Resumen Anual'!$H$83)+SUMIF('Resumen Anual'!$FE$6,BH165,'Resumen Anual'!$FA$27)+SUMIF('Resumen Anual'!$DH$6,BH165,'Resumen Anual'!$DD$27)+SUMIF('Resumen Anual'!$BI$6,BH165,'Resumen Anual'!$BE$27)+SUMIF('Resumen Anual'!$L$6,BH165,'Resumen Anual'!$H$27)+SUMIF('Bitácoras Anteriores'!$K$6,BH165,'Bitácoras Anteriores'!$F$23)+SUMIF('Bitácoras Anteriores'!$K$59,$K$6,'Bitácoras Anteriores'!$F$76)+SUMIF('Bitácoras Anteriores'!$K$112,BH165,'Bitácoras Anteriores'!$F$129)+SUMIF('Bitácoras Anteriores'!$K$165,BH165,'Bitácoras Anteriores'!$F$182)+SUMIF('Bitácoras Anteriores'!$K$218,BH165,'Bitácoras Anteriores'!$F$235)+SUMIF('Bitácoras Anteriores'!$K$271,BH165,'Bitácoras Anteriores'!$F$288)+SUMIF('Bitácoras Anteriores'!$K$324,BH165,'Bitácoras Anteriores'!$F$341)+SUMIF('Bitácoras Anteriores'!$BH$6,BH165,'Bitácoras Anteriores'!$BD$23)+SUMIF('Bitácoras Anteriores'!$BH$59,$K$6,'Bitácoras Anteriores'!$BD$76)+SUMIF('Bitácoras Anteriores'!$BH$112,BH165,'Bitácoras Anteriores'!$BD$129)+SUMIF('Bitácoras Anteriores'!$BH$165,BH165,'Bitácoras Anteriores'!$BD$182)+SUMIF('Bitácoras Anteriores'!$BH$218,BH165,'Bitácoras Anteriores'!$BD$235)+SUMIF('Bitácoras Anteriores'!$BH$271,BH165,'Bitácoras Anteriores'!$BD$288)+SUMIF('Bitácoras Anteriores'!$BH$324,BH165,'Bitácoras Anteriores'!$BD$341)+SUMIF('Bitácoras Anteriores'!$DF$6,BH165,'Bitácoras Anteriores'!$DB$23)+SUMIF('Bitácoras Anteriores'!$DF$59,$K$6,'Bitácoras Anteriores'!$DB$76)+SUMIF('Bitácoras Anteriores'!$DF$112,BH165,'Bitácoras Anteriores'!$DB$129)+SUMIF('Bitácoras Anteriores'!$DF$165,BH165,'Bitácoras Anteriores'!$DB$182)+SUMIF('Bitácoras Anteriores'!$DF$218,BH165,'Bitácoras Anteriores'!$DB$235)+SUMIF('Bitácoras Anteriores'!$DF$271,BH165,'Bitácoras Anteriores'!$DB$288)+SUMIF('Bitácoras Anteriores'!$DF$324,BH165,'Bitácoras Anteriores'!$DB$341)+SUMIF('Bitácoras Anteriores'!$FC$6,BH165,'Bitácoras Anteriores'!$EY$23)+SUMIF('Bitácoras Anteriores'!$FC$59,$K$6,'Bitácoras Anteriores'!$EY$76)+SUMIF('Bitácoras Anteriores'!$FC$112,BH165,'Bitácoras Anteriores'!$EY$129)+SUMIF('Bitácoras Anteriores'!$FC$165,BH165,'Bitácoras Anteriores'!$EY$182)+SUMIF('Bitácoras Anteriores'!$FC$218,BH165,'Bitácoras Anteriores'!$EY$235)+SUMIF('Bitácoras Anteriores'!$FC$271,BH165,'Bitácoras Anteriores'!$EY$288)+SUMIF('Bitácoras Anteriores'!$FC$324,BH165,'Bitácoras Anteriores'!$EY$341)</f>
        <v>0</v>
      </c>
      <c r="BD182" s="762"/>
      <c r="BE182" s="762"/>
      <c r="BF182" s="762"/>
      <c r="BG182" s="762"/>
      <c r="BH182" s="762"/>
      <c r="BI182" s="763"/>
      <c r="BJ182" s="632"/>
      <c r="BK182" s="779" t="str">
        <f>'Resumen Anual'!$O$27</f>
        <v>DÍA</v>
      </c>
      <c r="BL182" s="788"/>
      <c r="BM182" s="788"/>
      <c r="BN182" s="788"/>
      <c r="BO182" s="789"/>
      <c r="BP182" s="782">
        <f>SUMIF('Resumen Anual'!$FE$622,BH165,'Resumen Anual'!$FM$643)+SUMIF('Resumen Anual'!$DH$622,BH165,'Resumen Anual'!$DP$643)+SUMIF('Resumen Anual'!$BI$622,BH165,'Resumen Anual'!$BQ$643)+SUMIF('Resumen Anual'!$L$622,BH165,'Resumen Anual'!$T$643)+SUMIF('Resumen Anual'!$FE$566,BH165,'Resumen Anual'!$FM$587)+SUMIF('Resumen Anual'!$DH$566,BH165,'Resumen Anual'!$DP$587)+SUMIF('Resumen Anual'!$BI$566,BH165,'Resumen Anual'!$BQ$587)+SUMIF('Resumen Anual'!$L$566,BH165,'Resumen Anual'!$T$587)+SUMIF('Resumen Anual'!$FE$510,BH165,'Resumen Anual'!$FM$531)+SUMIF('Resumen Anual'!$DH$510,BH165,'Resumen Anual'!$DP$531)+SUMIF('Resumen Anual'!$BI$510,BH165,'Resumen Anual'!$BQ$531)+SUMIF('Resumen Anual'!$L$510,BH165,'Resumen Anual'!$T$531)+SUMIF('Resumen Anual'!$FE$454,BH165,'Resumen Anual'!$FM$475)+SUMIF('Resumen Anual'!$DH$454,BH165,'Resumen Anual'!$DP$475)+SUMIF('Resumen Anual'!$BI$454,BH165,'Resumen Anual'!$BQ$475)+SUMIF('Resumen Anual'!$L$454,BH165,'Resumen Anual'!$T$475)+SUMIF('Resumen Anual'!$FE$398,BH165,'Resumen Anual'!$FM$419)+SUMIF('Resumen Anual'!$DH$398,BH165,'Resumen Anual'!$DP$419)+SUMIF('Resumen Anual'!$BI$398,BH165,'Resumen Anual'!$BQ$419)+SUMIF('Resumen Anual'!$L$398,BH165,'Resumen Anual'!$T$419)+SUMIF('Resumen Anual'!$FE$342,BH165,'Resumen Anual'!$FM$363)+SUMIF('Resumen Anual'!$DH$342,BH165,'Resumen Anual'!$DP$363)+SUMIF('Resumen Anual'!$BI$342,BH165,'Resumen Anual'!$BQ$363)+SUMIF('Resumen Anual'!$L$342,BH165,'Resumen Anual'!$T$363)+SUMIF('Resumen Anual'!$FE$286,BH165,'Resumen Anual'!$FM$307)+SUMIF('Resumen Anual'!$DH$286,BH165,'Resumen Anual'!$DP$307)+SUMIF('Resumen Anual'!$BI$286,BH165,'Resumen Anual'!$BQ$307)+SUMIF('Resumen Anual'!$L$286,BH165,'Resumen Anual'!$T$307)+SUMIF('Resumen Anual'!$FE$230,BH165,'Resumen Anual'!$FM$251)+SUMIF('Resumen Anual'!$DH$230,BH165,'Resumen Anual'!$DP$251)+SUMIF('Resumen Anual'!$BI$230,BH165,'Resumen Anual'!$BQ$251)+SUMIF('Resumen Anual'!$L$230,BH165,'Resumen Anual'!$T$251)+SUMIF('Resumen Anual'!$FE$174,BH165,'Resumen Anual'!$FM$195)+SUMIF('Resumen Anual'!$DH$174,BH165,'Resumen Anual'!$DP$195)+SUMIF('Resumen Anual'!$BI$174,BH165,'Resumen Anual'!$BQ$195)+SUMIF('Resumen Anual'!$L$174,BH165,'Resumen Anual'!$T$195)+SUMIF('Resumen Anual'!$FE$118,BH165,'Resumen Anual'!$FM$139)+SUMIF('Resumen Anual'!$DH$118,BH165,'Resumen Anual'!$DP$139)+SUMIF('Resumen Anual'!$BI$118,BH165,'Resumen Anual'!$BQ$139)+SUMIF('Resumen Anual'!$L$118,BH165,'Resumen Anual'!$T$139)+SUMIF('Resumen Anual'!$FE$62,BH165,'Resumen Anual'!$FM$83)+SUMIF('Resumen Anual'!$DH$62,BH165,'Resumen Anual'!$DP$83)+SUMIF('Resumen Anual'!$BI$62,BH165,'Resumen Anual'!$BQ$83)+SUMIF('Resumen Anual'!$L$62,BH165,'Resumen Anual'!$T$83)+SUMIF('Resumen Anual'!$FE$6,BH165,'Resumen Anual'!$FM$27)+SUMIF('Resumen Anual'!$DH$6,BH165,'Resumen Anual'!$DP$27)+SUMIF('Resumen Anual'!$BI$6,BH165,'Resumen Anual'!$BQ$27)+SUMIF('Resumen Anual'!$L$6,BH165,'Resumen Anual'!$T$27)+SUMIF('Bitácoras Anteriores'!$K$6,BH165,'Bitácoras Anteriores'!$S$23)+SUMIF('Bitácoras Anteriores'!$K$59,$K$6,'Bitácoras Anteriores'!$S$76)+SUMIF('Bitácoras Anteriores'!$K$112,BH165,'Bitácoras Anteriores'!$S$129)+SUMIF('Bitácoras Anteriores'!$K$165,BH165,'Bitácoras Anteriores'!$S$182)+SUMIF('Bitácoras Anteriores'!$K$218,BH165,'Bitácoras Anteriores'!$S$235)+SUMIF('Bitácoras Anteriores'!$K$271,BH165,'Bitácoras Anteriores'!$S$288)+SUMIF('Bitácoras Anteriores'!$K$324,BH165,'Bitácoras Anteriores'!$S$341)+SUMIF('Bitácoras Anteriores'!$BH$6,BH165,'Bitácoras Anteriores'!$BP$23)+SUMIF('Bitácoras Anteriores'!$BH$59,$K$6,'Bitácoras Anteriores'!$BP$76)+SUMIF('Bitácoras Anteriores'!$BH$112,BH165,'Bitácoras Anteriores'!$BP$129)+SUMIF('Bitácoras Anteriores'!$BH$165,BH165,'Bitácoras Anteriores'!$BP$182)+SUMIF('Bitácoras Anteriores'!$BH$218,BH165,'Bitácoras Anteriores'!$BP$235)+SUMIF('Bitácoras Anteriores'!$BH$271,BH165,'Bitácoras Anteriores'!$BP$288)+SUMIF('Bitácoras Anteriores'!$BH$324,BH165,'Bitácoras Anteriores'!$BP$341)+SUMIF('Bitácoras Anteriores'!$DF$6,BH165,'Bitácoras Anteriores'!$DN$23)+SUMIF('Bitácoras Anteriores'!$DF$59,$K$6,'Bitácoras Anteriores'!$DN$76)+SUMIF('Bitácoras Anteriores'!$DF$112,BH165,'Bitácoras Anteriores'!$DN$129)+SUMIF('Bitácoras Anteriores'!$DF$165,BH165,'Bitácoras Anteriores'!$DN$182)+SUMIF('Bitácoras Anteriores'!$DF$218,BH165,'Bitácoras Anteriores'!$DN$235)+SUMIF('Bitácoras Anteriores'!$DF$271,BH165,'Bitácoras Anteriores'!$DN$288)+SUMIF('Bitácoras Anteriores'!$DF$324,BH165,'Bitácoras Anteriores'!$DN$341)+SUMIF('Bitácoras Anteriores'!$FC$6,BH165,'Bitácoras Anteriores'!$FK$23)+SUMIF('Bitácoras Anteriores'!$FC$59,$K$6,'Bitácoras Anteriores'!$FK$76)+SUMIF('Bitácoras Anteriores'!$FC$112,BH165,'Bitácoras Anteriores'!$FK$129)+SUMIF('Bitácoras Anteriores'!$FC$165,BH165,'Bitácoras Anteriores'!$FK$182)+SUMIF('Bitácoras Anteriores'!$FC$218,BH165,'Bitácoras Anteriores'!$FK$235)+SUMIF('Bitácoras Anteriores'!$FC$271,BH165,'Bitácoras Anteriores'!$FK$288)+SUMIF('Bitácoras Anteriores'!$FC$324,BH165,'Bitácoras Anteriores'!$FK$341)</f>
        <v>0</v>
      </c>
      <c r="BQ182" s="783"/>
      <c r="BR182" s="783"/>
      <c r="BS182" s="783"/>
      <c r="BT182" s="783"/>
      <c r="BU182" s="784"/>
      <c r="BV182" s="15"/>
      <c r="BW182" s="773"/>
      <c r="BX182" s="774"/>
      <c r="BY182" s="774"/>
      <c r="BZ182" s="774"/>
      <c r="CA182" s="774"/>
      <c r="CB182" s="770"/>
      <c r="CC182" s="770"/>
      <c r="CD182" s="770"/>
      <c r="CE182" s="770"/>
      <c r="CF182" s="770"/>
      <c r="CG182" s="770"/>
      <c r="CH182" s="770"/>
      <c r="CI182" s="770"/>
      <c r="CJ182" s="770"/>
      <c r="CK182" s="770"/>
      <c r="CL182" s="770"/>
      <c r="CM182" s="770"/>
      <c r="CN182" s="756"/>
      <c r="CO182" s="756"/>
      <c r="CP182" s="756"/>
      <c r="CQ182" s="756"/>
      <c r="CR182" s="756"/>
      <c r="CS182" s="756"/>
      <c r="CT182" s="1200"/>
      <c r="CU182" s="1199"/>
      <c r="CV182" s="171"/>
      <c r="CW182" s="775" t="str">
        <f>'Resumen Anual'!$C$27</f>
        <v>PIC</v>
      </c>
      <c r="CX182" s="776"/>
      <c r="CY182" s="776"/>
      <c r="CZ182" s="776"/>
      <c r="DA182" s="761">
        <f>SUMIF('Resumen Anual'!$FE$622,DF165,'Resumen Anual'!$FA$643)+SUMIF('Resumen Anual'!$DH$622,DF165,'Resumen Anual'!$DD$643)+SUMIF('Resumen Anual'!$BI$622,DF165,'Resumen Anual'!$BE$643)+SUMIF('Resumen Anual'!$L$622,DF165,'Resumen Anual'!$H$643)+SUMIF('Resumen Anual'!$FE$566,DF165,'Resumen Anual'!$FA$587)+SUMIF('Resumen Anual'!$DH$566,DF165,'Resumen Anual'!$DD$587)+SUMIF('Resumen Anual'!$BI$566,DF165,'Resumen Anual'!$BE$587)+SUMIF('Resumen Anual'!$L$566,DF165,'Resumen Anual'!$H$587)+SUMIF('Resumen Anual'!$FE$510,DF165,'Resumen Anual'!$FA$531)+SUMIF('Resumen Anual'!$DH$510,DF165,'Resumen Anual'!$DD$531)+SUMIF('Resumen Anual'!$BI$510,DF165,'Resumen Anual'!$BE$531)+SUMIF('Resumen Anual'!$L$510,DF165,'Resumen Anual'!$H$531)+SUMIF('Resumen Anual'!$FE$454,DF165,'Resumen Anual'!$FA$475)+SUMIF('Resumen Anual'!$DH$454,DF165,'Resumen Anual'!$DD$475)+SUMIF('Resumen Anual'!$BI$454,DF165,'Resumen Anual'!$BE$475)+SUMIF('Resumen Anual'!$L$454,DF165,'Resumen Anual'!$H$475)+SUMIF('Resumen Anual'!$FE$398,DF165,'Resumen Anual'!$FA$419)+SUMIF('Resumen Anual'!$DH$398,DF165,'Resumen Anual'!$DD$419)+SUMIF('Resumen Anual'!$BI$398,DF165,'Resumen Anual'!$BE$419)+SUMIF('Resumen Anual'!$L$398,DF165,'Resumen Anual'!$H$419)+SUMIF('Resumen Anual'!$FE$342,DF165,'Resumen Anual'!$FA$363)+SUMIF('Resumen Anual'!$DH$342,DF165,'Resumen Anual'!$DD$363)+SUMIF('Resumen Anual'!$BI$342,DF165,'Resumen Anual'!$BE$363)+SUMIF('Resumen Anual'!$L$342,DF165,'Resumen Anual'!$H$363)+SUMIF('Resumen Anual'!$FE$286,DF165,'Resumen Anual'!$FA$307)+SUMIF('Resumen Anual'!$DH$286,DF165,'Resumen Anual'!$DD$307)+SUMIF('Resumen Anual'!$BI$286,DF165,'Resumen Anual'!$BE$307)+SUMIF('Resumen Anual'!$L$286,DF165,'Resumen Anual'!$H$307)+SUMIF('Resumen Anual'!$FE$230,DF165,'Resumen Anual'!$FA$251)+SUMIF('Resumen Anual'!$DH$230,DF165,'Resumen Anual'!$DD$251)+SUMIF('Resumen Anual'!$BI$230,DF165,'Resumen Anual'!$BE$251)+SUMIF('Resumen Anual'!$L$230,DF165,'Resumen Anual'!$H$251)+SUMIF('Resumen Anual'!$FE$174,DF165,'Resumen Anual'!$FA$195)+SUMIF('Resumen Anual'!$DH$174,DF165,'Resumen Anual'!$DD$195)+SUMIF('Resumen Anual'!$BI$174,DF165,'Resumen Anual'!$BE$195)+SUMIF('Resumen Anual'!$L$174,DF165,'Resumen Anual'!$H$195)+SUMIF('Resumen Anual'!$FE$118,DF165,'Resumen Anual'!$FA$139)+SUMIF('Resumen Anual'!$DH$118,DF165,'Resumen Anual'!$DD$139)+SUMIF('Resumen Anual'!$BI$118,DF165,'Resumen Anual'!$BE$139)+SUMIF('Resumen Anual'!$L$118,DF165,'Resumen Anual'!$H$139)+SUMIF('Resumen Anual'!$FE$62,DF165,'Resumen Anual'!$FA$83)+SUMIF('Resumen Anual'!$DH$62,DF165,'Resumen Anual'!$DD$83)+SUMIF('Resumen Anual'!$BI$62,DF165,'Resumen Anual'!$BE$83)+SUMIF('Resumen Anual'!$L$62,DF165,'Resumen Anual'!$H$83)+SUMIF('Resumen Anual'!$FE$6,DF165,'Resumen Anual'!$FA$27)+SUMIF('Resumen Anual'!$DH$6,DF165,'Resumen Anual'!$DD$27)+SUMIF('Resumen Anual'!$BI$6,DF165,'Resumen Anual'!$BE$27)+SUMIF('Resumen Anual'!$L$6,DF165,'Resumen Anual'!$H$27)+SUMIF('Bitácoras Anteriores'!$K$6,DF165,'Bitácoras Anteriores'!$F$23)+SUMIF('Bitácoras Anteriores'!$K$59,$K$6,'Bitácoras Anteriores'!$F$76)+SUMIF('Bitácoras Anteriores'!$K$112,DF165,'Bitácoras Anteriores'!$F$129)+SUMIF('Bitácoras Anteriores'!$K$165,DF165,'Bitácoras Anteriores'!$F$182)+SUMIF('Bitácoras Anteriores'!$K$218,DF165,'Bitácoras Anteriores'!$F$235)+SUMIF('Bitácoras Anteriores'!$K$271,DF165,'Bitácoras Anteriores'!$F$288)+SUMIF('Bitácoras Anteriores'!$K$324,DF165,'Bitácoras Anteriores'!$F$341)+SUMIF('Bitácoras Anteriores'!$BH$6,DF165,'Bitácoras Anteriores'!$BD$23)+SUMIF('Bitácoras Anteriores'!$BH$59,$K$6,'Bitácoras Anteriores'!$BD$76)+SUMIF('Bitácoras Anteriores'!$BH$112,DF165,'Bitácoras Anteriores'!$BD$129)+SUMIF('Bitácoras Anteriores'!$BH$165,DF165,'Bitácoras Anteriores'!$BD$182)+SUMIF('Bitácoras Anteriores'!$BH$218,DF165,'Bitácoras Anteriores'!$BD$235)+SUMIF('Bitácoras Anteriores'!$BH$271,DF165,'Bitácoras Anteriores'!$BD$288)+SUMIF('Bitácoras Anteriores'!$BH$324,DF165,'Bitácoras Anteriores'!$BD$341)+SUMIF('Bitácoras Anteriores'!$DF$6,DF165,'Bitácoras Anteriores'!$DB$23)+SUMIF('Bitácoras Anteriores'!$DF$59,$K$6,'Bitácoras Anteriores'!$DB$76)+SUMIF('Bitácoras Anteriores'!$DF$112,DF165,'Bitácoras Anteriores'!$DB$129)+SUMIF('Bitácoras Anteriores'!$DF$165,DF165,'Bitácoras Anteriores'!$DB$182)+SUMIF('Bitácoras Anteriores'!$DF$218,DF165,'Bitácoras Anteriores'!$DB$235)+SUMIF('Bitácoras Anteriores'!$DF$271,DF165,'Bitácoras Anteriores'!$DB$288)+SUMIF('Bitácoras Anteriores'!$DF$324,DF165,'Bitácoras Anteriores'!$DB$341)+SUMIF('Bitácoras Anteriores'!$FC$6,DF165,'Bitácoras Anteriores'!$EY$23)+SUMIF('Bitácoras Anteriores'!$FC$59,$K$6,'Bitácoras Anteriores'!$EY$76)+SUMIF('Bitácoras Anteriores'!$FC$112,DF165,'Bitácoras Anteriores'!$EY$129)+SUMIF('Bitácoras Anteriores'!$FC$165,DF165,'Bitácoras Anteriores'!$EY$182)+SUMIF('Bitácoras Anteriores'!$FC$218,DF165,'Bitácoras Anteriores'!$EY$235)+SUMIF('Bitácoras Anteriores'!$FC$271,DF165,'Bitácoras Anteriores'!$EY$288)+SUMIF('Bitácoras Anteriores'!$FC$324,DF165,'Bitácoras Anteriores'!$EY$341)</f>
        <v>0</v>
      </c>
      <c r="DB182" s="762"/>
      <c r="DC182" s="762"/>
      <c r="DD182" s="762"/>
      <c r="DE182" s="762"/>
      <c r="DF182" s="762"/>
      <c r="DG182" s="763"/>
      <c r="DH182" s="632"/>
      <c r="DI182" s="779" t="str">
        <f>'Resumen Anual'!$O$27</f>
        <v>DÍA</v>
      </c>
      <c r="DJ182" s="788"/>
      <c r="DK182" s="788"/>
      <c r="DL182" s="788"/>
      <c r="DM182" s="789"/>
      <c r="DN182" s="782">
        <f>SUMIF('Resumen Anual'!$FE$622,DF165,'Resumen Anual'!$FM$643)+SUMIF('Resumen Anual'!$DH$622,DF165,'Resumen Anual'!$DP$643)+SUMIF('Resumen Anual'!$BI$622,DF165,'Resumen Anual'!$BQ$643)+SUMIF('Resumen Anual'!$L$622,DF165,'Resumen Anual'!$T$643)+SUMIF('Resumen Anual'!$FE$566,DF165,'Resumen Anual'!$FM$587)+SUMIF('Resumen Anual'!$DH$566,DF165,'Resumen Anual'!$DP$587)+SUMIF('Resumen Anual'!$BI$566,DF165,'Resumen Anual'!$BQ$587)+SUMIF('Resumen Anual'!$L$566,DF165,'Resumen Anual'!$T$587)+SUMIF('Resumen Anual'!$FE$510,DF165,'Resumen Anual'!$FM$531)+SUMIF('Resumen Anual'!$DH$510,DF165,'Resumen Anual'!$DP$531)+SUMIF('Resumen Anual'!$BI$510,DF165,'Resumen Anual'!$BQ$531)+SUMIF('Resumen Anual'!$L$510,DF165,'Resumen Anual'!$T$531)+SUMIF('Resumen Anual'!$FE$454,DF165,'Resumen Anual'!$FM$475)+SUMIF('Resumen Anual'!$DH$454,DF165,'Resumen Anual'!$DP$475)+SUMIF('Resumen Anual'!$BI$454,DF165,'Resumen Anual'!$BQ$475)+SUMIF('Resumen Anual'!$L$454,DF165,'Resumen Anual'!$T$475)+SUMIF('Resumen Anual'!$FE$398,DF165,'Resumen Anual'!$FM$419)+SUMIF('Resumen Anual'!$DH$398,DF165,'Resumen Anual'!$DP$419)+SUMIF('Resumen Anual'!$BI$398,DF165,'Resumen Anual'!$BQ$419)+SUMIF('Resumen Anual'!$L$398,DF165,'Resumen Anual'!$T$419)+SUMIF('Resumen Anual'!$FE$342,DF165,'Resumen Anual'!$FM$363)+SUMIF('Resumen Anual'!$DH$342,DF165,'Resumen Anual'!$DP$363)+SUMIF('Resumen Anual'!$BI$342,DF165,'Resumen Anual'!$BQ$363)+SUMIF('Resumen Anual'!$L$342,DF165,'Resumen Anual'!$T$363)+SUMIF('Resumen Anual'!$FE$286,DF165,'Resumen Anual'!$FM$307)+SUMIF('Resumen Anual'!$DH$286,DF165,'Resumen Anual'!$DP$307)+SUMIF('Resumen Anual'!$BI$286,DF165,'Resumen Anual'!$BQ$307)+SUMIF('Resumen Anual'!$L$286,DF165,'Resumen Anual'!$T$307)+SUMIF('Resumen Anual'!$FE$230,DF165,'Resumen Anual'!$FM$251)+SUMIF('Resumen Anual'!$DH$230,DF165,'Resumen Anual'!$DP$251)+SUMIF('Resumen Anual'!$BI$230,DF165,'Resumen Anual'!$BQ$251)+SUMIF('Resumen Anual'!$L$230,DF165,'Resumen Anual'!$T$251)+SUMIF('Resumen Anual'!$FE$174,DF165,'Resumen Anual'!$FM$195)+SUMIF('Resumen Anual'!$DH$174,DF165,'Resumen Anual'!$DP$195)+SUMIF('Resumen Anual'!$BI$174,DF165,'Resumen Anual'!$BQ$195)+SUMIF('Resumen Anual'!$L$174,DF165,'Resumen Anual'!$T$195)+SUMIF('Resumen Anual'!$FE$118,DF165,'Resumen Anual'!$FM$139)+SUMIF('Resumen Anual'!$DH$118,DF165,'Resumen Anual'!$DP$139)+SUMIF('Resumen Anual'!$BI$118,DF165,'Resumen Anual'!$BQ$139)+SUMIF('Resumen Anual'!$L$118,DF165,'Resumen Anual'!$T$139)+SUMIF('Resumen Anual'!$FE$62,DF165,'Resumen Anual'!$FM$83)+SUMIF('Resumen Anual'!$DH$62,DF165,'Resumen Anual'!$DP$83)+SUMIF('Resumen Anual'!$BI$62,DF165,'Resumen Anual'!$BQ$83)+SUMIF('Resumen Anual'!$L$62,DF165,'Resumen Anual'!$T$83)+SUMIF('Resumen Anual'!$FE$6,DF165,'Resumen Anual'!$FM$27)+SUMIF('Resumen Anual'!$DH$6,DF165,'Resumen Anual'!$DP$27)+SUMIF('Resumen Anual'!$BI$6,DF165,'Resumen Anual'!$BQ$27)+SUMIF('Resumen Anual'!$L$6,DF165,'Resumen Anual'!$T$27)+SUMIF('Bitácoras Anteriores'!$K$6,DF165,'Bitácoras Anteriores'!$S$23)+SUMIF('Bitácoras Anteriores'!$K$59,$K$6,'Bitácoras Anteriores'!$S$76)+SUMIF('Bitácoras Anteriores'!$K$112,DF165,'Bitácoras Anteriores'!$S$129)+SUMIF('Bitácoras Anteriores'!$K$165,DF165,'Bitácoras Anteriores'!$S$182)+SUMIF('Bitácoras Anteriores'!$K$218,DF165,'Bitácoras Anteriores'!$S$235)+SUMIF('Bitácoras Anteriores'!$K$271,DF165,'Bitácoras Anteriores'!$S$288)+SUMIF('Bitácoras Anteriores'!$K$324,DF165,'Bitácoras Anteriores'!$S$341)+SUMIF('Bitácoras Anteriores'!$BH$6,DF165,'Bitácoras Anteriores'!$BP$23)+SUMIF('Bitácoras Anteriores'!$BH$59,$K$6,'Bitácoras Anteriores'!$BP$76)+SUMIF('Bitácoras Anteriores'!$BH$112,DF165,'Bitácoras Anteriores'!$BP$129)+SUMIF('Bitácoras Anteriores'!$BH$165,DF165,'Bitácoras Anteriores'!$BP$182)+SUMIF('Bitácoras Anteriores'!$BH$218,DF165,'Bitácoras Anteriores'!$BP$235)+SUMIF('Bitácoras Anteriores'!$BH$271,DF165,'Bitácoras Anteriores'!$BP$288)+SUMIF('Bitácoras Anteriores'!$BH$324,DF165,'Bitácoras Anteriores'!$BP$341)+SUMIF('Bitácoras Anteriores'!$DF$6,DF165,'Bitácoras Anteriores'!$DN$23)+SUMIF('Bitácoras Anteriores'!$DF$59,$K$6,'Bitácoras Anteriores'!$DN$76)+SUMIF('Bitácoras Anteriores'!$DF$112,DF165,'Bitácoras Anteriores'!$DN$129)+SUMIF('Bitácoras Anteriores'!$DF$165,DF165,'Bitácoras Anteriores'!$DN$182)+SUMIF('Bitácoras Anteriores'!$DF$218,DF165,'Bitácoras Anteriores'!$DN$235)+SUMIF('Bitácoras Anteriores'!$DF$271,DF165,'Bitácoras Anteriores'!$DN$288)+SUMIF('Bitácoras Anteriores'!$DF$324,DF165,'Bitácoras Anteriores'!$DN$341)+SUMIF('Bitácoras Anteriores'!$FC$6,DF165,'Bitácoras Anteriores'!$FK$23)+SUMIF('Bitácoras Anteriores'!$FC$59,$K$6,'Bitácoras Anteriores'!$FK$76)+SUMIF('Bitácoras Anteriores'!$FC$112,DF165,'Bitácoras Anteriores'!$FK$129)+SUMIF('Bitácoras Anteriores'!$FC$165,DF165,'Bitácoras Anteriores'!$FK$182)+SUMIF('Bitácoras Anteriores'!$FC$218,DF165,'Bitácoras Anteriores'!$FK$235)+SUMIF('Bitácoras Anteriores'!$FC$271,DF165,'Bitácoras Anteriores'!$FK$288)+SUMIF('Bitácoras Anteriores'!$FC$324,DF165,'Bitácoras Anteriores'!$FK$341)</f>
        <v>0</v>
      </c>
      <c r="DO182" s="783"/>
      <c r="DP182" s="783"/>
      <c r="DQ182" s="783"/>
      <c r="DR182" s="783"/>
      <c r="DS182" s="784"/>
      <c r="DT182" s="15"/>
      <c r="DU182" s="773"/>
      <c r="DV182" s="774"/>
      <c r="DW182" s="774"/>
      <c r="DX182" s="774"/>
      <c r="DY182" s="774"/>
      <c r="DZ182" s="770"/>
      <c r="EA182" s="770"/>
      <c r="EB182" s="770"/>
      <c r="EC182" s="770"/>
      <c r="ED182" s="770"/>
      <c r="EE182" s="770"/>
      <c r="EF182" s="770"/>
      <c r="EG182" s="770"/>
      <c r="EH182" s="770"/>
      <c r="EI182" s="770"/>
      <c r="EJ182" s="770"/>
      <c r="EK182" s="770"/>
      <c r="EL182" s="756"/>
      <c r="EM182" s="756"/>
      <c r="EN182" s="756"/>
      <c r="EO182" s="756"/>
      <c r="EP182" s="756"/>
      <c r="EQ182" s="1215"/>
      <c r="ER182" s="1200"/>
      <c r="ES182" s="171"/>
      <c r="ET182" s="775" t="str">
        <f>'Resumen Anual'!$C$27</f>
        <v>PIC</v>
      </c>
      <c r="EU182" s="776"/>
      <c r="EV182" s="776"/>
      <c r="EW182" s="776"/>
      <c r="EX182" s="761">
        <f>SUMIF('Resumen Anual'!$FE$622,FC165,'Resumen Anual'!$FA$643)+SUMIF('Resumen Anual'!$DH$622,FC165,'Resumen Anual'!$DD$643)+SUMIF('Resumen Anual'!$BI$622,FC165,'Resumen Anual'!$BE$643)+SUMIF('Resumen Anual'!$L$622,FC165,'Resumen Anual'!$H$643)+SUMIF('Resumen Anual'!$FE$566,FC165,'Resumen Anual'!$FA$587)+SUMIF('Resumen Anual'!$DH$566,FC165,'Resumen Anual'!$DD$587)+SUMIF('Resumen Anual'!$BI$566,FC165,'Resumen Anual'!$BE$587)+SUMIF('Resumen Anual'!$L$566,FC165,'Resumen Anual'!$H$587)+SUMIF('Resumen Anual'!$FE$510,FC165,'Resumen Anual'!$FA$531)+SUMIF('Resumen Anual'!$DH$510,FC165,'Resumen Anual'!$DD$531)+SUMIF('Resumen Anual'!$BI$510,FC165,'Resumen Anual'!$BE$531)+SUMIF('Resumen Anual'!$L$510,FC165,'Resumen Anual'!$H$531)+SUMIF('Resumen Anual'!$FE$454,FC165,'Resumen Anual'!$FA$475)+SUMIF('Resumen Anual'!$DH$454,FC165,'Resumen Anual'!$DD$475)+SUMIF('Resumen Anual'!$BI$454,FC165,'Resumen Anual'!$BE$475)+SUMIF('Resumen Anual'!$L$454,FC165,'Resumen Anual'!$H$475)+SUMIF('Resumen Anual'!$FE$398,FC165,'Resumen Anual'!$FA$419)+SUMIF('Resumen Anual'!$DH$398,FC165,'Resumen Anual'!$DD$419)+SUMIF('Resumen Anual'!$BI$398,FC165,'Resumen Anual'!$BE$419)+SUMIF('Resumen Anual'!$L$398,FC165,'Resumen Anual'!$H$419)+SUMIF('Resumen Anual'!$FE$342,FC165,'Resumen Anual'!$FA$363)+SUMIF('Resumen Anual'!$DH$342,FC165,'Resumen Anual'!$DD$363)+SUMIF('Resumen Anual'!$BI$342,FC165,'Resumen Anual'!$BE$363)+SUMIF('Resumen Anual'!$L$342,FC165,'Resumen Anual'!$H$363)+SUMIF('Resumen Anual'!$FE$286,FC165,'Resumen Anual'!$FA$307)+SUMIF('Resumen Anual'!$DH$286,FC165,'Resumen Anual'!$DD$307)+SUMIF('Resumen Anual'!$BI$286,FC165,'Resumen Anual'!$BE$307)+SUMIF('Resumen Anual'!$L$286,FC165,'Resumen Anual'!$H$307)+SUMIF('Resumen Anual'!$FE$230,FC165,'Resumen Anual'!$FA$251)+SUMIF('Resumen Anual'!$DH$230,FC165,'Resumen Anual'!$DD$251)+SUMIF('Resumen Anual'!$BI$230,FC165,'Resumen Anual'!$BE$251)+SUMIF('Resumen Anual'!$L$230,FC165,'Resumen Anual'!$H$251)+SUMIF('Resumen Anual'!$FE$174,FC165,'Resumen Anual'!$FA$195)+SUMIF('Resumen Anual'!$DH$174,FC165,'Resumen Anual'!$DD$195)+SUMIF('Resumen Anual'!$BI$174,FC165,'Resumen Anual'!$BE$195)+SUMIF('Resumen Anual'!$L$174,FC165,'Resumen Anual'!$H$195)+SUMIF('Resumen Anual'!$FE$118,FC165,'Resumen Anual'!$FA$139)+SUMIF('Resumen Anual'!$DH$118,FC165,'Resumen Anual'!$DD$139)+SUMIF('Resumen Anual'!$BI$118,FC165,'Resumen Anual'!$BE$139)+SUMIF('Resumen Anual'!$L$118,FC165,'Resumen Anual'!$H$139)+SUMIF('Resumen Anual'!$FE$62,FC165,'Resumen Anual'!$FA$83)+SUMIF('Resumen Anual'!$DH$62,FC165,'Resumen Anual'!$DD$83)+SUMIF('Resumen Anual'!$BI$62,FC165,'Resumen Anual'!$BE$83)+SUMIF('Resumen Anual'!$L$62,FC165,'Resumen Anual'!$H$83)+SUMIF('Resumen Anual'!$FE$6,FC165,'Resumen Anual'!$FA$27)+SUMIF('Resumen Anual'!$DH$6,FC165,'Resumen Anual'!$DD$27)+SUMIF('Resumen Anual'!$BI$6,FC165,'Resumen Anual'!$BE$27)+SUMIF('Resumen Anual'!$L$6,FC165,'Resumen Anual'!$H$27)+SUMIF('Bitácoras Anteriores'!$K$6,FC165,'Bitácoras Anteriores'!$F$23)+SUMIF('Bitácoras Anteriores'!$K$59,$K$6,'Bitácoras Anteriores'!$F$76)+SUMIF('Bitácoras Anteriores'!$K$112,FC165,'Bitácoras Anteriores'!$F$129)+SUMIF('Bitácoras Anteriores'!$K$165,FC165,'Bitácoras Anteriores'!$F$182)+SUMIF('Bitácoras Anteriores'!$K$218,FC165,'Bitácoras Anteriores'!$F$235)+SUMIF('Bitácoras Anteriores'!$K$271,FC165,'Bitácoras Anteriores'!$F$288)+SUMIF('Bitácoras Anteriores'!$K$324,FC165,'Bitácoras Anteriores'!$F$341)+SUMIF('Bitácoras Anteriores'!$BH$6,FC165,'Bitácoras Anteriores'!$BD$23)+SUMIF('Bitácoras Anteriores'!$BH$59,$K$6,'Bitácoras Anteriores'!$BD$76)+SUMIF('Bitácoras Anteriores'!$BH$112,FC165,'Bitácoras Anteriores'!$BD$129)+SUMIF('Bitácoras Anteriores'!$BH$165,FC165,'Bitácoras Anteriores'!$BD$182)+SUMIF('Bitácoras Anteriores'!$BH$218,FC165,'Bitácoras Anteriores'!$BD$235)+SUMIF('Bitácoras Anteriores'!$BH$271,FC165,'Bitácoras Anteriores'!$BD$288)+SUMIF('Bitácoras Anteriores'!$BH$324,FC165,'Bitácoras Anteriores'!$BD$341)+SUMIF('Bitácoras Anteriores'!$DF$6,FC165,'Bitácoras Anteriores'!$DB$23)+SUMIF('Bitácoras Anteriores'!$DF$59,$K$6,'Bitácoras Anteriores'!$DB$76)+SUMIF('Bitácoras Anteriores'!$DF$112,FC165,'Bitácoras Anteriores'!$DB$129)+SUMIF('Bitácoras Anteriores'!$DF$165,FC165,'Bitácoras Anteriores'!$DB$182)+SUMIF('Bitácoras Anteriores'!$DF$218,FC165,'Bitácoras Anteriores'!$DB$235)+SUMIF('Bitácoras Anteriores'!$DF$271,FC165,'Bitácoras Anteriores'!$DB$288)+SUMIF('Bitácoras Anteriores'!$DF$324,FC165,'Bitácoras Anteriores'!$DB$341)+SUMIF('Bitácoras Anteriores'!$FC$6,FC165,'Bitácoras Anteriores'!$EY$23)+SUMIF('Bitácoras Anteriores'!$FC$59,$K$6,'Bitácoras Anteriores'!$EY$76)+SUMIF('Bitácoras Anteriores'!$FC$112,FC165,'Bitácoras Anteriores'!$EY$129)+SUMIF('Bitácoras Anteriores'!$FC$165,FC165,'Bitácoras Anteriores'!$EY$182)+SUMIF('Bitácoras Anteriores'!$FC$218,FC165,'Bitácoras Anteriores'!$EY$235)+SUMIF('Bitácoras Anteriores'!$FC$271,FC165,'Bitácoras Anteriores'!$EY$288)+SUMIF('Bitácoras Anteriores'!$FC$324,FC165,'Bitácoras Anteriores'!$EY$341)</f>
        <v>0</v>
      </c>
      <c r="EY182" s="762"/>
      <c r="EZ182" s="762"/>
      <c r="FA182" s="762"/>
      <c r="FB182" s="762"/>
      <c r="FC182" s="762"/>
      <c r="FD182" s="763"/>
      <c r="FE182" s="632"/>
      <c r="FF182" s="779" t="str">
        <f>'Resumen Anual'!$O$27</f>
        <v>DÍA</v>
      </c>
      <c r="FG182" s="788"/>
      <c r="FH182" s="788"/>
      <c r="FI182" s="788"/>
      <c r="FJ182" s="789"/>
      <c r="FK182" s="782">
        <f>SUMIF('Resumen Anual'!$FE$622,FC165,'Resumen Anual'!$FM$643)+SUMIF('Resumen Anual'!$DH$622,FC165,'Resumen Anual'!$DP$643)+SUMIF('Resumen Anual'!$BI$622,FC165,'Resumen Anual'!$BQ$643)+SUMIF('Resumen Anual'!$L$622,FC165,'Resumen Anual'!$T$643)+SUMIF('Resumen Anual'!$FE$566,FC165,'Resumen Anual'!$FM$587)+SUMIF('Resumen Anual'!$DH$566,FC165,'Resumen Anual'!$DP$587)+SUMIF('Resumen Anual'!$BI$566,FC165,'Resumen Anual'!$BQ$587)+SUMIF('Resumen Anual'!$L$566,FC165,'Resumen Anual'!$T$587)+SUMIF('Resumen Anual'!$FE$510,FC165,'Resumen Anual'!$FM$531)+SUMIF('Resumen Anual'!$DH$510,FC165,'Resumen Anual'!$DP$531)+SUMIF('Resumen Anual'!$BI$510,FC165,'Resumen Anual'!$BQ$531)+SUMIF('Resumen Anual'!$L$510,FC165,'Resumen Anual'!$T$531)+SUMIF('Resumen Anual'!$FE$454,FC165,'Resumen Anual'!$FM$475)+SUMIF('Resumen Anual'!$DH$454,FC165,'Resumen Anual'!$DP$475)+SUMIF('Resumen Anual'!$BI$454,FC165,'Resumen Anual'!$BQ$475)+SUMIF('Resumen Anual'!$L$454,FC165,'Resumen Anual'!$T$475)+SUMIF('Resumen Anual'!$FE$398,FC165,'Resumen Anual'!$FM$419)+SUMIF('Resumen Anual'!$DH$398,FC165,'Resumen Anual'!$DP$419)+SUMIF('Resumen Anual'!$BI$398,FC165,'Resumen Anual'!$BQ$419)+SUMIF('Resumen Anual'!$L$398,FC165,'Resumen Anual'!$T$419)+SUMIF('Resumen Anual'!$FE$342,FC165,'Resumen Anual'!$FM$363)+SUMIF('Resumen Anual'!$DH$342,FC165,'Resumen Anual'!$DP$363)+SUMIF('Resumen Anual'!$BI$342,FC165,'Resumen Anual'!$BQ$363)+SUMIF('Resumen Anual'!$L$342,FC165,'Resumen Anual'!$T$363)+SUMIF('Resumen Anual'!$FE$286,FC165,'Resumen Anual'!$FM$307)+SUMIF('Resumen Anual'!$DH$286,FC165,'Resumen Anual'!$DP$307)+SUMIF('Resumen Anual'!$BI$286,FC165,'Resumen Anual'!$BQ$307)+SUMIF('Resumen Anual'!$L$286,FC165,'Resumen Anual'!$T$307)+SUMIF('Resumen Anual'!$FE$230,FC165,'Resumen Anual'!$FM$251)+SUMIF('Resumen Anual'!$DH$230,FC165,'Resumen Anual'!$DP$251)+SUMIF('Resumen Anual'!$BI$230,FC165,'Resumen Anual'!$BQ$251)+SUMIF('Resumen Anual'!$L$230,FC165,'Resumen Anual'!$T$251)+SUMIF('Resumen Anual'!$FE$174,FC165,'Resumen Anual'!$FM$195)+SUMIF('Resumen Anual'!$DH$174,FC165,'Resumen Anual'!$DP$195)+SUMIF('Resumen Anual'!$BI$174,FC165,'Resumen Anual'!$BQ$195)+SUMIF('Resumen Anual'!$L$174,FC165,'Resumen Anual'!$T$195)+SUMIF('Resumen Anual'!$FE$118,FC165,'Resumen Anual'!$FM$139)+SUMIF('Resumen Anual'!$DH$118,FC165,'Resumen Anual'!$DP$139)+SUMIF('Resumen Anual'!$BI$118,FC165,'Resumen Anual'!$BQ$139)+SUMIF('Resumen Anual'!$L$118,FC165,'Resumen Anual'!$T$139)+SUMIF('Resumen Anual'!$FE$62,FC165,'Resumen Anual'!$FM$83)+SUMIF('Resumen Anual'!$DH$62,FC165,'Resumen Anual'!$DP$83)+SUMIF('Resumen Anual'!$BI$62,FC165,'Resumen Anual'!$BQ$83)+SUMIF('Resumen Anual'!$L$62,FC165,'Resumen Anual'!$T$83)+SUMIF('Resumen Anual'!$FE$6,FC165,'Resumen Anual'!$FM$27)+SUMIF('Resumen Anual'!$DH$6,FC165,'Resumen Anual'!$DP$27)+SUMIF('Resumen Anual'!$BI$6,FC165,'Resumen Anual'!$BQ$27)+SUMIF('Resumen Anual'!$L$6,FC165,'Resumen Anual'!$T$27)+SUMIF('Bitácoras Anteriores'!$K$6,FC165,'Bitácoras Anteriores'!$S$23)+SUMIF('Bitácoras Anteriores'!$K$59,$K$6,'Bitácoras Anteriores'!$S$76)+SUMIF('Bitácoras Anteriores'!$K$112,FC165,'Bitácoras Anteriores'!$S$129)+SUMIF('Bitácoras Anteriores'!$K$165,FC165,'Bitácoras Anteriores'!$S$182)+SUMIF('Bitácoras Anteriores'!$K$218,FC165,'Bitácoras Anteriores'!$S$235)+SUMIF('Bitácoras Anteriores'!$K$271,FC165,'Bitácoras Anteriores'!$S$288)+SUMIF('Bitácoras Anteriores'!$K$324,FC165,'Bitácoras Anteriores'!$S$341)+SUMIF('Bitácoras Anteriores'!$BH$6,FC165,'Bitácoras Anteriores'!$BP$23)+SUMIF('Bitácoras Anteriores'!$BH$59,$K$6,'Bitácoras Anteriores'!$BP$76)+SUMIF('Bitácoras Anteriores'!$BH$112,FC165,'Bitácoras Anteriores'!$BP$129)+SUMIF('Bitácoras Anteriores'!$BH$165,FC165,'Bitácoras Anteriores'!$BP$182)+SUMIF('Bitácoras Anteriores'!$BH$218,FC165,'Bitácoras Anteriores'!$BP$235)+SUMIF('Bitácoras Anteriores'!$BH$271,FC165,'Bitácoras Anteriores'!$BP$288)+SUMIF('Bitácoras Anteriores'!$BH$324,FC165,'Bitácoras Anteriores'!$BP$341)+SUMIF('Bitácoras Anteriores'!$DF$6,FC165,'Bitácoras Anteriores'!$DN$23)+SUMIF('Bitácoras Anteriores'!$DF$59,$K$6,'Bitácoras Anteriores'!$DN$76)+SUMIF('Bitácoras Anteriores'!$DF$112,FC165,'Bitácoras Anteriores'!$DN$129)+SUMIF('Bitácoras Anteriores'!$DF$165,FC165,'Bitácoras Anteriores'!$DN$182)+SUMIF('Bitácoras Anteriores'!$DF$218,FC165,'Bitácoras Anteriores'!$DN$235)+SUMIF('Bitácoras Anteriores'!$DF$271,FC165,'Bitácoras Anteriores'!$DN$288)+SUMIF('Bitácoras Anteriores'!$DF$324,FC165,'Bitácoras Anteriores'!$DN$341)+SUMIF('Bitácoras Anteriores'!$FC$6,FC165,'Bitácoras Anteriores'!$FK$23)+SUMIF('Bitácoras Anteriores'!$FC$59,$K$6,'Bitácoras Anteriores'!$FK$76)+SUMIF('Bitácoras Anteriores'!$FC$112,FC165,'Bitácoras Anteriores'!$FK$129)+SUMIF('Bitácoras Anteriores'!$FC$165,FC165,'Bitácoras Anteriores'!$FK$182)+SUMIF('Bitácoras Anteriores'!$FC$218,FC165,'Bitácoras Anteriores'!$FK$235)+SUMIF('Bitácoras Anteriores'!$FC$271,FC165,'Bitácoras Anteriores'!$FK$288)+SUMIF('Bitácoras Anteriores'!$FC$324,FC165,'Bitácoras Anteriores'!$FK$341)</f>
        <v>0</v>
      </c>
      <c r="FL182" s="783"/>
      <c r="FM182" s="783"/>
      <c r="FN182" s="783"/>
      <c r="FO182" s="783"/>
      <c r="FP182" s="784"/>
      <c r="FQ182" s="15"/>
      <c r="FR182" s="773"/>
      <c r="FS182" s="774"/>
      <c r="FT182" s="774"/>
      <c r="FU182" s="774"/>
      <c r="FV182" s="774"/>
      <c r="FW182" s="770"/>
      <c r="FX182" s="770"/>
      <c r="FY182" s="770"/>
      <c r="FZ182" s="770"/>
      <c r="GA182" s="770"/>
      <c r="GB182" s="770"/>
      <c r="GC182" s="770"/>
      <c r="GD182" s="770"/>
      <c r="GE182" s="770"/>
      <c r="GF182" s="770"/>
      <c r="GG182" s="770"/>
      <c r="GH182" s="770"/>
      <c r="GI182" s="756"/>
      <c r="GJ182" s="756"/>
      <c r="GK182" s="756"/>
      <c r="GL182" s="756"/>
      <c r="GM182" s="756"/>
      <c r="GN182" s="756"/>
      <c r="GO182" s="1200"/>
    </row>
    <row r="183" spans="1:197" ht="9.75" customHeight="1" x14ac:dyDescent="0.25">
      <c r="A183" s="171"/>
      <c r="B183" s="777"/>
      <c r="C183" s="778"/>
      <c r="D183" s="778"/>
      <c r="E183" s="778"/>
      <c r="F183" s="764"/>
      <c r="G183" s="765"/>
      <c r="H183" s="765"/>
      <c r="I183" s="765"/>
      <c r="J183" s="765"/>
      <c r="K183" s="765"/>
      <c r="L183" s="766"/>
      <c r="M183" s="632"/>
      <c r="N183" s="790"/>
      <c r="O183" s="791"/>
      <c r="P183" s="791"/>
      <c r="Q183" s="791"/>
      <c r="R183" s="792"/>
      <c r="S183" s="785"/>
      <c r="T183" s="786"/>
      <c r="U183" s="786"/>
      <c r="V183" s="786"/>
      <c r="W183" s="786"/>
      <c r="X183" s="787"/>
      <c r="Y183" s="15"/>
      <c r="Z183" s="771">
        <f>IF(Z171=0," ",Z171+6)</f>
        <v>2028</v>
      </c>
      <c r="AA183" s="772"/>
      <c r="AB183" s="772"/>
      <c r="AC183" s="772"/>
      <c r="AD183" s="772"/>
      <c r="AE183" s="1214">
        <f>SUMIFS('Resumen Anual'!$AF$54,Z183,'Resumen Anual'!$V$9,K165,'Resumen Anual'!$L$6)+SUMIFS('Resumen Anual'!$AF$112,Z183,'Resumen Anual'!$V$9,K165,'Resumen Anual'!$L$64)+SUMIFS('Resumen Anual'!$AF$170,Z183,'Resumen Anual'!$V$9,K165,'Resumen Anual'!$L$122)+SUMIFS('Resumen Anual'!$AF$228,Z183,'Resumen Anual'!$V$9,K165,'Resumen Anual'!$L$180)+SUMIFS('Resumen Anual'!$AF$286,Z183,'Resumen Anual'!$V$9,K165,'Resumen Anual'!$L$238)+SUMIFS('Resumen Anual'!$AF$344,Z183,'Resumen Anual'!$V$9,K165,'Resumen Anual'!$L$296)+SUMIFS('Resumen Anual'!$AF$402,Z183,'Resumen Anual'!$V$9,K165,'Resumen Anual'!$L$354)+SUMIFS('Resumen Anual'!$AF$460,Z183,'Resumen Anual'!$V$9,K165,'Resumen Anual'!$L$412)+SUMIFS('Resumen Anual'!$AF$518,Z183,'Resumen Anual'!$V$9,K165,'Resumen Anual'!$L$470)+SUMIFS('Resumen Anual'!$AF$576,Z183,'Resumen Anual'!$V$9,K165,'Resumen Anual'!$L$528)+SUMIFS('Resumen Anual'!$AF$634,Z183,'Resumen Anual'!$V$9,K165,'Resumen Anual'!$L$586)+SUMIFS('Resumen Anual'!$AF$692,Z183,'Resumen Anual'!$V$9,K165,'Resumen Anual'!$L$644)+SUMIFS('Resumen Anual'!$CC$54,Z183,'Resumen Anual'!$V$9,K165,'Resumen Anual'!$BI$6)+SUMIFS('Resumen Anual'!$CC$112,Z183,'Resumen Anual'!$V$9,K165,'Resumen Anual'!$BI$64)+SUMIFS('Resumen Anual'!$CC$170,Z183,'Resumen Anual'!$V$9,K165,'Resumen Anual'!$BI$122)+SUMIFS('Resumen Anual'!$CC$228,Z183,'Resumen Anual'!$V$9,K165,'Resumen Anual'!$BI$180)+SUMIFS('Resumen Anual'!$CC$286,Z183,'Resumen Anual'!$V$9,K165,'Resumen Anual'!$BI$238)+SUMIFS('Resumen Anual'!$CC$344,Z183,'Resumen Anual'!$V$9,K165,'Resumen Anual'!$BI$296)+SUMIFS('Resumen Anual'!$CC$402,Z183,'Resumen Anual'!$V$9,K165,'Resumen Anual'!$BI$354)+SUMIFS('Resumen Anual'!$CC$460,Z183,'Resumen Anual'!$V$9,K165,'Resumen Anual'!$BI$412)+SUMIFS('Resumen Anual'!$CC$518,Z183,'Resumen Anual'!$V$9,K165,'Resumen Anual'!$BI$470)+SUMIFS('Resumen Anual'!$CC$576,Z183,'Resumen Anual'!$V$9,K165,'Resumen Anual'!$BI$528)+SUMIFS('Resumen Anual'!$CC$634,Z183,'Resumen Anual'!$V$9,K165,'Resumen Anual'!$BI$586)+SUMIFS('Resumen Anual'!$CC$692,Z183,'Resumen Anual'!$V$9,K165,'Resumen Anual'!$BI$644)+SUMIFS('Resumen Anual'!$EB$54,Z183,'Resumen Anual'!$V$9,K165,'Resumen Anual'!$DH$6)+SUMIFS('Resumen Anual'!$EB$112,Z183,'Resumen Anual'!$V$9,K165,'Resumen Anual'!$DH$64)+SUMIFS('Resumen Anual'!$EB$170,Z183,'Resumen Anual'!$V$9,K165,'Resumen Anual'!$DH$122)+SUMIFS('Resumen Anual'!$EB$228,Z183,'Resumen Anual'!$V$9,K165,'Resumen Anual'!$DH$180)+SUMIFS('Resumen Anual'!$EB$286,Z183,'Resumen Anual'!$V$9,K165,'Resumen Anual'!$DH$238)+SUMIFS('Resumen Anual'!$EB$344,Z183,'Resumen Anual'!$V$9,K165,'Resumen Anual'!$DH$296)+SUMIFS('Resumen Anual'!$EB$402,Z183,'Resumen Anual'!$V$9,K165,'Resumen Anual'!$DH$354)+SUMIFS('Resumen Anual'!$EB$460,Z183,'Resumen Anual'!$V$9,K165,'Resumen Anual'!$DH$412)+SUMIFS('Resumen Anual'!$EB$518,Z183,'Resumen Anual'!$V$9,K165,'Resumen Anual'!$DH$470)+SUMIFS('Resumen Anual'!$EB$576,Z183,'Resumen Anual'!$V$9,K165,'Resumen Anual'!$DH$528)+SUMIFS('Resumen Anual'!$EB$634,Z183,'Resumen Anual'!$V$9,K165,'Resumen Anual'!$DH$586)+SUMIFS('Resumen Anual'!$EB$692,Z183,'Resumen Anual'!$V$9,K165,'Resumen Anual'!$DH$644)+SUMIFS('Resumen Anual'!$FY$54,Z183,'Resumen Anual'!$V$9,K165,'Resumen Anual'!$FE$6)+SUMIFS('Resumen Anual'!$FY$112,Z183,'Resumen Anual'!$V$9,K165,'Resumen Anual'!$FE$64)+SUMIFS('Resumen Anual'!$FY$170,Z183,'Resumen Anual'!$V$9,K165,'Resumen Anual'!$FE$122)+SUMIFS('Resumen Anual'!$FY$228,Z183,'Resumen Anual'!$V$9,K165,'Resumen Anual'!$FE$180)+SUMIFS('Resumen Anual'!$FY$286,Z183,'Resumen Anual'!$V$9,K165,'Resumen Anual'!$FE$238)+SUMIFS('Resumen Anual'!$FY$344,Z183,'Resumen Anual'!$V$9,K165,'Resumen Anual'!$FE$296)+SUMIFS('Resumen Anual'!$FY$402,Z183,'Resumen Anual'!$V$9,K165,'Resumen Anual'!$FE$354)+SUMIFS('Resumen Anual'!$FY$460,Z183,'Resumen Anual'!$V$9,K165,'Resumen Anual'!$FE$412)+SUMIFS('Resumen Anual'!$FY$518,Z183,'Resumen Anual'!$V$9,K165,'Resumen Anual'!$FE$470)+SUMIFS('Resumen Anual'!$FY$576,Z183,'Resumen Anual'!$V$9,K165,'Resumen Anual'!$FE$528)+SUMIFS('Resumen Anual'!$FY$634,Z183,'Resumen Anual'!$V$9,K165,'Resumen Anual'!$FE$586)+SUMIFS('Resumen Anual'!$FY$692,Z183,'Resumen Anual'!$V$9,K165,'Resumen Anual'!$FE$644)</f>
        <v>0</v>
      </c>
      <c r="AF183" s="770"/>
      <c r="AG183" s="770"/>
      <c r="AH183" s="770"/>
      <c r="AI183" s="770">
        <f>SUMIFS('Resumen Anual'!$AJ$54,Z183,'Resumen Anual'!$V$9,K165,'Resumen Anual'!$L$6)+SUMIFS('Resumen Anual'!$AJ$112,Z183,'Resumen Anual'!$V$9,K165,'Resumen Anual'!$L$64)+SUMIFS('Resumen Anual'!$AJ$170,Z183,'Resumen Anual'!$V$9,K165,'Resumen Anual'!$L$122)+SUMIFS('Resumen Anual'!$AJ$228,Z183,'Resumen Anual'!$V$9,K165,'Resumen Anual'!$L$180)+SUMIFS('Resumen Anual'!$AJ$286,Z183,'Resumen Anual'!$V$9,K165,'Resumen Anual'!$L$238)+SUMIFS('Resumen Anual'!$AJ$344,Z183,'Resumen Anual'!$V$9,K165,'Resumen Anual'!$L$296)+SUMIFS('Resumen Anual'!$AJ$402,Z183,'Resumen Anual'!$V$9,K165,'Resumen Anual'!$L$354)+SUMIFS('Resumen Anual'!$AJ$460,Z183,'Resumen Anual'!$V$9,K165,'Resumen Anual'!$L$412)+SUMIFS('Resumen Anual'!$AJ$518,Z183,'Resumen Anual'!$V$9,K165,'Resumen Anual'!$L$470)+SUMIFS('Resumen Anual'!$AJ$576,Z183,'Resumen Anual'!$V$9,K165,'Resumen Anual'!$L$528)+SUMIFS('Resumen Anual'!$AJ$634,Z183,'Resumen Anual'!$V$9,K165,'Resumen Anual'!$L$586)+SUMIFS('Resumen Anual'!$AJ$692,Z183,'Resumen Anual'!$V$9,K165,'Resumen Anual'!$L$644)+SUMIFS('Resumen Anual'!$CG$54,Z183,'Resumen Anual'!$V$9,K165,'Resumen Anual'!$BI$6)+SUMIFS('Resumen Anual'!$CG$112,Z183,'Resumen Anual'!$V$9,K165,'Resumen Anual'!$BI$64)+SUMIFS('Resumen Anual'!$CG$170,Z183,'Resumen Anual'!$V$9,K165,'Resumen Anual'!$BI$122)+SUMIFS('Resumen Anual'!$CG$228,Z183,'Resumen Anual'!$V$9,K165,'Resumen Anual'!$BI$180)+SUMIFS('Resumen Anual'!$CG$286,Z183,'Resumen Anual'!$V$9,K165,'Resumen Anual'!$BI$238)+SUMIFS('Resumen Anual'!$CG$344,Z183,'Resumen Anual'!$V$9,K165,'Resumen Anual'!$BI$296)+SUMIFS('Resumen Anual'!$CG$402,Z183,'Resumen Anual'!$V$9,K165,'Resumen Anual'!$BI$354)+SUMIFS('Resumen Anual'!$CG$460,Z183,'Resumen Anual'!$V$9,K165,'Resumen Anual'!$BI$412)+SUMIFS('Resumen Anual'!$CG$518,Z183,'Resumen Anual'!$V$9,K165,'Resumen Anual'!$BI$470)+SUMIFS('Resumen Anual'!$CG$576,Z183,'Resumen Anual'!$V$9,K165,'Resumen Anual'!$BI$528)+SUMIFS('Resumen Anual'!$CG$634,Z183,'Resumen Anual'!$V$9,K165,'Resumen Anual'!$BI$586)+SUMIFS('Resumen Anual'!$CG$692,Z183,'Resumen Anual'!$V$9,K165,'Resumen Anual'!$BI$644)+SUMIFS('Resumen Anual'!$EF$54,Z183,'Resumen Anual'!$V$9,K165,'Resumen Anual'!$DH$6)+SUMIFS('Resumen Anual'!$EF$112,Z183,'Resumen Anual'!$V$9,K165,'Resumen Anual'!$DH$64)+SUMIFS('Resumen Anual'!$EF$170,Z183,'Resumen Anual'!$V$9,K165,'Resumen Anual'!$DH$122)+SUMIFS('Resumen Anual'!$EF$228,Z183,'Resumen Anual'!$V$9,K165,'Resumen Anual'!$DH$180)+SUMIFS('Resumen Anual'!$EF$286,Z183,'Resumen Anual'!$V$9,K165,'Resumen Anual'!$DH$238)+SUMIFS('Resumen Anual'!$EF$344,Z183,'Resumen Anual'!$V$9,K165,'Resumen Anual'!$DH$296)+SUMIFS('Resumen Anual'!$EF$402,Z183,'Resumen Anual'!$V$9,K165,'Resumen Anual'!$DH$354)+SUMIFS('Resumen Anual'!$EF$460,Z183,'Resumen Anual'!$V$9,K165,'Resumen Anual'!$DH$412)+SUMIFS('Resumen Anual'!$EF$518,Z183,'Resumen Anual'!$V$9,K165,'Resumen Anual'!$DH$470)+SUMIFS('Resumen Anual'!$EF$576,Z183,'Resumen Anual'!$V$9,K165,'Resumen Anual'!$DH$528)+SUMIFS('Resumen Anual'!$EF$634,Z183,'Resumen Anual'!$V$9,K165,'Resumen Anual'!$DH$586)+SUMIFS('Resumen Anual'!$EF$692,Z183,'Resumen Anual'!$V$9,K165,'Resumen Anual'!$DH$644)+SUMIFS('Resumen Anual'!$GC$54,Z183,'Resumen Anual'!$V$9,K165,'Resumen Anual'!$FE$6)+SUMIFS('Resumen Anual'!$GC$112,Z183,'Resumen Anual'!$V$9,K165,'Resumen Anual'!$FE$64)+SUMIFS('Resumen Anual'!$GC$170,Z183,'Resumen Anual'!$V$9,K165,'Resumen Anual'!$FE$122)+SUMIFS('Resumen Anual'!$GC$228,Z183,'Resumen Anual'!$V$9,K165,'Resumen Anual'!$FE$180)+SUMIFS('Resumen Anual'!$GC$286,Z183,'Resumen Anual'!$V$9,K165,'Resumen Anual'!$FE$238)+SUMIFS('Resumen Anual'!$GC$344,Z183,'Resumen Anual'!$V$9,K165,'Resumen Anual'!$FE$296)+SUMIFS('Resumen Anual'!$GC$402,Z183,'Resumen Anual'!$V$9,K165,'Resumen Anual'!$FE$354)+SUMIFS('Resumen Anual'!$GC$460,Z183,'Resumen Anual'!$V$9,K165,'Resumen Anual'!$FE$412)+SUMIFS('Resumen Anual'!$GC$518,Z183,'Resumen Anual'!$V$9,K165,'Resumen Anual'!$FE$470)+SUMIFS('Resumen Anual'!$GC$576,Z183,'Resumen Anual'!$V$9,K165,'Resumen Anual'!$FE$528)+SUMIFS('Resumen Anual'!$GC$634,Z183,'Resumen Anual'!$V$9,K165,'Resumen Anual'!$FE$586)+SUMIFS('Resumen Anual'!$GC$692,Z183,'Resumen Anual'!$V$9,K165,'Resumen Anual'!$FE$644)</f>
        <v>0</v>
      </c>
      <c r="AJ183" s="770"/>
      <c r="AK183" s="770"/>
      <c r="AL183" s="770"/>
      <c r="AM183" s="770">
        <f>SUMIFS('Resumen Anual'!$AN$54,Z183,'Resumen Anual'!$V$9,K165,'Resumen Anual'!$L$6)+SUMIFS('Resumen Anual'!$AN$112,Z183,'Resumen Anual'!$V$9,K165,'Resumen Anual'!$L$64)+SUMIFS('Resumen Anual'!$AN$170,Z183,'Resumen Anual'!$V$9,K165,'Resumen Anual'!$L$122)+SUMIFS('Resumen Anual'!$AN$228,Z183,'Resumen Anual'!$V$9,K165,'Resumen Anual'!$L$180)+SUMIFS('Resumen Anual'!$AN$286,Z183,'Resumen Anual'!$V$9,K165,'Resumen Anual'!$L$238)+SUMIFS('Resumen Anual'!$AN$344,Z183,'Resumen Anual'!$V$9,K165,'Resumen Anual'!$L$296)+SUMIFS('Resumen Anual'!$AN$402,Z183,'Resumen Anual'!$V$9,K165,'Resumen Anual'!$L$354)+SUMIFS('Resumen Anual'!$AN$460,Z183,'Resumen Anual'!$V$9,K165,'Resumen Anual'!$L$412)+SUMIFS('Resumen Anual'!$AN$518,Z183,'Resumen Anual'!$V$9,K165,'Resumen Anual'!$L$470)+SUMIFS('Resumen Anual'!$AN$576,Z183,'Resumen Anual'!$V$9,K165,'Resumen Anual'!$L$528)+SUMIFS('Resumen Anual'!$AN$634,Z183,'Resumen Anual'!$V$9,K165,'Resumen Anual'!$L$586)+SUMIFS('Resumen Anual'!$AN$692,Z183,'Resumen Anual'!$V$9,K165,'Resumen Anual'!$L$644)+SUMIFS('Resumen Anual'!$CK$54,Z183,'Resumen Anual'!$V$9,K165,'Resumen Anual'!$BI$6)+SUMIFS('Resumen Anual'!$CK$112,Z183,'Resumen Anual'!$V$9,K165,'Resumen Anual'!$BI$64)+SUMIFS('Resumen Anual'!$CK$170,Z183,'Resumen Anual'!$V$9,K165,'Resumen Anual'!$BI$122)+SUMIFS('Resumen Anual'!$CK$228,Z183,'Resumen Anual'!$V$9,K165,'Resumen Anual'!$BI$180)+SUMIFS('Resumen Anual'!$CK$286,Z183,'Resumen Anual'!$V$9,K165,'Resumen Anual'!$BI$238)+SUMIFS('Resumen Anual'!$CK$344,Z183,'Resumen Anual'!$V$9,K165,'Resumen Anual'!$BI$296)+SUMIFS('Resumen Anual'!$CK$402,Z183,'Resumen Anual'!$V$9,K165,'Resumen Anual'!$BI$354)+SUMIFS('Resumen Anual'!$CK$460,Z183,'Resumen Anual'!$V$9,K165,'Resumen Anual'!$BI$412)+SUMIFS('Resumen Anual'!$CK$518,Z183,'Resumen Anual'!$V$9,K165,'Resumen Anual'!$BI$470)+SUMIFS('Resumen Anual'!$CK$576,Z183,'Resumen Anual'!$V$9,K165,'Resumen Anual'!$BI$528)+SUMIFS('Resumen Anual'!$CK$634,Z183,'Resumen Anual'!$V$9,K165,'Resumen Anual'!$BI$586)+SUMIFS('Resumen Anual'!$CK$692,Z183,'Resumen Anual'!$V$9,K165,'Resumen Anual'!$BI$644)+SUMIFS('Resumen Anual'!$EJ$54,Z183,'Resumen Anual'!$V$9,K165,'Resumen Anual'!$DH$6)+SUMIFS('Resumen Anual'!$EJ$112,Z183,'Resumen Anual'!$V$9,K165,'Resumen Anual'!$DH$64)+SUMIFS('Resumen Anual'!$EJ$170,Z183,'Resumen Anual'!$V$9,K165,'Resumen Anual'!$DH$122)+SUMIFS('Resumen Anual'!$EJ$228,Z183,'Resumen Anual'!$V$9,K165,'Resumen Anual'!$DH$180)+SUMIFS('Resumen Anual'!$EJ$286,Z183,'Resumen Anual'!$V$9,K165,'Resumen Anual'!$DH$238)+SUMIFS('Resumen Anual'!$EJ$344,Z183,'Resumen Anual'!$V$9,K165,'Resumen Anual'!$DH$296)+SUMIFS('Resumen Anual'!$EJ$402,Z183,'Resumen Anual'!$V$9,K165,'Resumen Anual'!$DH$354)+SUMIFS('Resumen Anual'!$EJ$460,Z183,'Resumen Anual'!$V$9,K165,'Resumen Anual'!$DH$412)+SUMIFS('Resumen Anual'!$EJ$518,Z183,'Resumen Anual'!$V$9,K165,'Resumen Anual'!$DH$470)+SUMIFS('Resumen Anual'!$EJ$576,Z183,'Resumen Anual'!$V$9,K165,'Resumen Anual'!$DH$528)+SUMIFS('Resumen Anual'!$EJ$634,Z183,'Resumen Anual'!$V$9,K165,'Resumen Anual'!$DH$586)+SUMIFS('Resumen Anual'!$EJ$692,Z183,'Resumen Anual'!$V$9,K165,'Resumen Anual'!$DH$644)+SUMIFS('Resumen Anual'!$GG$54,Z183,'Resumen Anual'!$V$9,K165,'Resumen Anual'!$FE$6)+SUMIFS('Resumen Anual'!$GG$112,Z183,'Resumen Anual'!$V$9,K165,'Resumen Anual'!$FE$64)+SUMIFS('Resumen Anual'!$GG$170,Z183,'Resumen Anual'!$V$9,K165,'Resumen Anual'!$FE$122)+SUMIFS('Resumen Anual'!$GG$228,Z183,'Resumen Anual'!$V$9,K165,'Resumen Anual'!$FE$180)+SUMIFS('Resumen Anual'!$GG$286,Z183,'Resumen Anual'!$V$9,K165,'Resumen Anual'!$FE$238)+SUMIFS('Resumen Anual'!$GG$344,Z183,'Resumen Anual'!$V$9,K165,'Resumen Anual'!$FE$296)+SUMIFS('Resumen Anual'!$GG$402,Z183,'Resumen Anual'!$V$9,K165,'Resumen Anual'!$FE$354)+SUMIFS('Resumen Anual'!$GG$460,Z183,'Resumen Anual'!$V$9,K165,'Resumen Anual'!$FE$412)+SUMIFS('Resumen Anual'!$GG$518,Z183,'Resumen Anual'!$V$9,K165,'Resumen Anual'!$FE$470)+SUMIFS('Resumen Anual'!$GG$576,Z183,'Resumen Anual'!$V$9,K165,'Resumen Anual'!$FE$528)+SUMIFS('Resumen Anual'!$GG$634,Z183,'Resumen Anual'!$V$9,K165,'Resumen Anual'!$FE$586)+SUMIFS('Resumen Anual'!$GG$692,Z183,'Resumen Anual'!$V$9,K165,'Resumen Anual'!$FE$644)</f>
        <v>0</v>
      </c>
      <c r="AN183" s="770"/>
      <c r="AO183" s="770"/>
      <c r="AP183" s="770"/>
      <c r="AQ183" s="756">
        <f>SUMIFS('Resumen Anual'!$AR$54,Z183,'Resumen Anual'!$V$9,K165,'Resumen Anual'!$L$6)+SUMIFS('Resumen Anual'!$AR$112,Z183,'Resumen Anual'!$V$9,K165,'Resumen Anual'!$L$64)+SUMIFS('Resumen Anual'!$AR$170,Z183,'Resumen Anual'!$V$9,K165,'Resumen Anual'!$L$122)+SUMIFS('Resumen Anual'!$AR$228,Z183,'Resumen Anual'!$V$9,K165,'Resumen Anual'!$L$180)+SUMIFS('Resumen Anual'!$AR$286,Z183,'Resumen Anual'!$V$9,K165,'Resumen Anual'!$L$238)+SUMIFS('Resumen Anual'!$AR$344,Z183,'Resumen Anual'!$V$9,K165,'Resumen Anual'!$L$296)+SUMIFS('Resumen Anual'!$AR$402,Z183,'Resumen Anual'!$V$9,K165,'Resumen Anual'!$L$354)+SUMIFS('Resumen Anual'!$AR$460,Z183,'Resumen Anual'!$V$9,K165,'Resumen Anual'!$L$412)+SUMIFS('Resumen Anual'!$AR$518,Z183,'Resumen Anual'!$V$9,K165,'Resumen Anual'!$L$470)+SUMIFS('Resumen Anual'!$AR$576,Z183,'Resumen Anual'!$V$9,K165,'Resumen Anual'!$L$528)+SUMIFS('Resumen Anual'!$AR$634,Z183,'Resumen Anual'!$V$9,K165,'Resumen Anual'!$L$586)+SUMIFS('Resumen Anual'!$AR$692,Z183,'Resumen Anual'!$V$9,K165,'Resumen Anual'!$L$644)+SUMIFS('Resumen Anual'!$CO$54,Z183,'Resumen Anual'!$V$9,K165,'Resumen Anual'!$BI$6)+SUMIFS('Resumen Anual'!$CO$112,Z183,'Resumen Anual'!$V$9,K165,'Resumen Anual'!$BI$64)+SUMIFS('Resumen Anual'!$CO$170,Z183,'Resumen Anual'!$V$9,K165,'Resumen Anual'!$BI$122)+SUMIFS('Resumen Anual'!$CO$228,Z183,'Resumen Anual'!$V$9,K165,'Resumen Anual'!$BI$180)+SUMIFS('Resumen Anual'!$CO$286,Z183,'Resumen Anual'!$V$9,K165,'Resumen Anual'!$BI$238)+SUMIFS('Resumen Anual'!$CO$344,Z183,'Resumen Anual'!$V$9,K165,'Resumen Anual'!$BI$296)+SUMIFS('Resumen Anual'!$CO$402,Z183,'Resumen Anual'!$V$9,K165,'Resumen Anual'!$BI$354)+SUMIFS('Resumen Anual'!$CO$460,Z183,'Resumen Anual'!$V$9,K165,'Resumen Anual'!$BI$412)+SUMIFS('Resumen Anual'!$CO$518,Z183,'Resumen Anual'!$V$9,K165,'Resumen Anual'!$BI$470)+SUMIFS('Resumen Anual'!$CO$576,Z183,'Resumen Anual'!$V$9,K165,'Resumen Anual'!$BI$528)+SUMIFS('Resumen Anual'!$CO$634,Z183,'Resumen Anual'!$V$9,K165,'Resumen Anual'!$BI$586)+SUMIFS('Resumen Anual'!$CO$692,Z183,'Resumen Anual'!$V$9,K165,'Resumen Anual'!$BI$644)+SUMIFS('Resumen Anual'!$EN$54,Z183,'Resumen Anual'!$V$9,K165,'Resumen Anual'!$DH$6)+SUMIFS('Resumen Anual'!$EN$112,Z183,'Resumen Anual'!$V$9,K165,'Resumen Anual'!$DH$64)+SUMIFS('Resumen Anual'!$EN$170,Z183,'Resumen Anual'!$V$9,K165,'Resumen Anual'!$DH$122)+SUMIFS('Resumen Anual'!$EN$228,Z183,'Resumen Anual'!$V$9,K165,'Resumen Anual'!$DH$180)+SUMIFS('Resumen Anual'!$EN$286,Z183,'Resumen Anual'!$V$9,K165,'Resumen Anual'!$DH$238)+SUMIFS('Resumen Anual'!$EN$344,Z183,'Resumen Anual'!$V$9,K165,'Resumen Anual'!$DH$296)+SUMIFS('Resumen Anual'!$EN$402,Z183,'Resumen Anual'!$V$9,K165,'Resumen Anual'!$DH$354)+SUMIFS('Resumen Anual'!$EN$460,Z183,'Resumen Anual'!$V$9,K165,'Resumen Anual'!$DH$412)+SUMIFS('Resumen Anual'!$EN$518,Z183,'Resumen Anual'!$V$9,K165,'Resumen Anual'!$DH$470)+SUMIFS('Resumen Anual'!$EN$576,Z183,'Resumen Anual'!$V$9,K165,'Resumen Anual'!$DH$528)+SUMIFS('Resumen Anual'!$EN$634,Z183,'Resumen Anual'!$V$9,K165,'Resumen Anual'!$DH$586)+SUMIFS('Resumen Anual'!$EN$692,Z183,'Resumen Anual'!$V$9,K165,'Resumen Anual'!$DH$644)+SUMIFS('Resumen Anual'!$GK$54,Z183,'Resumen Anual'!$V$9,K165,'Resumen Anual'!$FE$6)+SUMIFS('Resumen Anual'!$GK$112,Z183,'Resumen Anual'!$V$9,K165,'Resumen Anual'!$FE$64)+SUMIFS('Resumen Anual'!$GK$170,Z183,'Resumen Anual'!$V$9,K165,'Resumen Anual'!$FE$122)+SUMIFS('Resumen Anual'!$GK$228,Z183,'Resumen Anual'!$V$9,K165,'Resumen Anual'!$FE$180)+SUMIFS('Resumen Anual'!$GK$286,Z183,'Resumen Anual'!$V$9,K165,'Resumen Anual'!$FE$238)+SUMIFS('Resumen Anual'!$GK$344,Z183,'Resumen Anual'!$V$9,K165,'Resumen Anual'!$FE$296)+SUMIFS('Resumen Anual'!$GK$402,Z183,'Resumen Anual'!$V$9,K165,'Resumen Anual'!$FE$354)+SUMIFS('Resumen Anual'!$GK$460,Z183,'Resumen Anual'!$V$9,K165,'Resumen Anual'!$FE$412)+SUMIFS('Resumen Anual'!$GK$518,Z183,'Resumen Anual'!$V$9,K165,'Resumen Anual'!$FE$470)+SUMIFS('Resumen Anual'!$GK$576,Z183,'Resumen Anual'!$V$9,K165,'Resumen Anual'!$FE$528)+SUMIFS('Resumen Anual'!$GK$634,Z183,'Resumen Anual'!$V$9,K165,'Resumen Anual'!$FE$586)+SUMIFS('Resumen Anual'!$GK$692,Z183,'Resumen Anual'!$V$9,K165,'Resumen Anual'!$FE$644)</f>
        <v>0</v>
      </c>
      <c r="AR183" s="756"/>
      <c r="AS183" s="756"/>
      <c r="AT183" s="756">
        <f>SUMIFS('Resumen Anual'!$AU$54,Z183,'Resumen Anual'!$V$9,K165,'Resumen Anual'!$L$6)+SUMIFS('Resumen Anual'!$AU$112,Z183,'Resumen Anual'!$V$9,K165,'Resumen Anual'!$L$64)+SUMIFS('Resumen Anual'!$AU$170,Z183,'Resumen Anual'!$V$9,K165,'Resumen Anual'!$L$122)+SUMIFS('Resumen Anual'!$AU$228,Z183,'Resumen Anual'!$V$9,K165,'Resumen Anual'!$L$180)+SUMIFS('Resumen Anual'!$AU$286,Z183,'Resumen Anual'!$V$9,K165,'Resumen Anual'!$L$238)+SUMIFS('Resumen Anual'!$AU$344,Z183,'Resumen Anual'!$V$9,K165,'Resumen Anual'!$L$296)+SUMIFS('Resumen Anual'!$AU$402,Z183,'Resumen Anual'!$V$9,K165,'Resumen Anual'!$L$354)+SUMIFS('Resumen Anual'!$AU$460,Z183,'Resumen Anual'!$V$9,K165,'Resumen Anual'!$L$412)+SUMIFS('Resumen Anual'!$AU$518,Z183,'Resumen Anual'!$V$9,K165,'Resumen Anual'!$L$470)+SUMIFS('Resumen Anual'!$AU$576,Z183,'Resumen Anual'!$V$9,K165,'Resumen Anual'!$L$528)+SUMIFS('Resumen Anual'!$AU$634,Z183,'Resumen Anual'!$V$9,K165,'Resumen Anual'!$L$586)+SUMIFS('Resumen Anual'!$AU$692,Z183,'Resumen Anual'!$V$9,K165,'Resumen Anual'!$L$644)+SUMIFS('Resumen Anual'!$CR$54,Z183,'Resumen Anual'!$V$9,K165,'Resumen Anual'!$BI$6)+SUMIFS('Resumen Anual'!$CR$112,Z183,'Resumen Anual'!$V$9,K165,'Resumen Anual'!$BI$64)+SUMIFS('Resumen Anual'!$CR$170,Z183,'Resumen Anual'!$V$9,K165,'Resumen Anual'!$BI$122)+SUMIFS('Resumen Anual'!$CR$228,Z183,'Resumen Anual'!$V$9,K165,'Resumen Anual'!$BI$180)+SUMIFS('Resumen Anual'!$CR$286,Z183,'Resumen Anual'!$V$9,K165,'Resumen Anual'!$BI$238)+SUMIFS('Resumen Anual'!$CR$344,Z183,'Resumen Anual'!$V$9,K165,'Resumen Anual'!$BI$296)+SUMIFS('Resumen Anual'!$CR$402,Z183,'Resumen Anual'!$V$9,K165,'Resumen Anual'!$BI$354)+SUMIFS('Resumen Anual'!$CR$460,Z183,'Resumen Anual'!$V$9,K165,'Resumen Anual'!$BI$412)+SUMIFS('Resumen Anual'!$CR$518,Z183,'Resumen Anual'!$V$9,K165,'Resumen Anual'!$BI$470)+SUMIFS('Resumen Anual'!$CR$576,Z183,'Resumen Anual'!$V$9,K165,'Resumen Anual'!$BI$528)+SUMIFS('Resumen Anual'!$CR$634,Z183,'Resumen Anual'!$V$9,K165,'Resumen Anual'!$BI$586)+SUMIFS('Resumen Anual'!$CR$692,Z183,'Resumen Anual'!$V$9,K165,'Resumen Anual'!$BI$644)+SUMIFS('Resumen Anual'!$EQ$54,Z183,'Resumen Anual'!$V$9,K165,'Resumen Anual'!$DH$6)+SUMIFS('Resumen Anual'!$EQ$112,Z183,'Resumen Anual'!$V$9,K165,'Resumen Anual'!$DH$64)+SUMIFS('Resumen Anual'!$EQ$170,Z183,'Resumen Anual'!$V$9,K165,'Resumen Anual'!$DH$122)+SUMIFS('Resumen Anual'!$EQ$228,Z183,'Resumen Anual'!$V$9,K165,'Resumen Anual'!$DH$180)+SUMIFS('Resumen Anual'!$EQ$286,Z183,'Resumen Anual'!$V$9,K165,'Resumen Anual'!$DH$238)+SUMIFS('Resumen Anual'!$EQ$344,Z183,'Resumen Anual'!$V$9,K165,'Resumen Anual'!$DH$296)+SUMIFS('Resumen Anual'!$EQ$402,Z183,'Resumen Anual'!$V$9,K165,'Resumen Anual'!$DH$354)+SUMIFS('Resumen Anual'!$EQ$460,Z183,'Resumen Anual'!$V$9,K165,'Resumen Anual'!$DH$412)+SUMIFS('Resumen Anual'!$EQ$518,Z183,'Resumen Anual'!$V$9,K165,'Resumen Anual'!$DH$470)+SUMIFS('Resumen Anual'!$EQ$576,Z183,'Resumen Anual'!$V$9,K165,'Resumen Anual'!$DH$528)+SUMIFS('Resumen Anual'!$EQ$634,Z183,'Resumen Anual'!$V$9,K165,'Resumen Anual'!$DH$586)+SUMIFS('Resumen Anual'!$EQ$692,Z183,'Resumen Anual'!$V$9,K165,'Resumen Anual'!$DH$644)+SUMIFS('Resumen Anual'!$GN$54,Z183,'Resumen Anual'!$V$9,K165,'Resumen Anual'!$FE$6)+SUMIFS('Resumen Anual'!$GN$112,Z183,'Resumen Anual'!$V$9,K165,'Resumen Anual'!$FE$64)+SUMIFS('Resumen Anual'!$GN$170,Z183,'Resumen Anual'!$V$9,K165,'Resumen Anual'!$FE$122)+SUMIFS('Resumen Anual'!$GN$228,Z183,'Resumen Anual'!$V$9,K165,'Resumen Anual'!$FE$180)+SUMIFS('Resumen Anual'!$GN$286,Z183,'Resumen Anual'!$V$9,K165,'Resumen Anual'!$FE$238)+SUMIFS('Resumen Anual'!$GN$344,Z183,'Resumen Anual'!$V$9,K165,'Resumen Anual'!$FE$296)+SUMIFS('Resumen Anual'!$GN$402,Z183,'Resumen Anual'!$V$9,K165,'Resumen Anual'!$FE$354)+SUMIFS('Resumen Anual'!$GN$460,Z183,'Resumen Anual'!$V$9,K165,'Resumen Anual'!$FE$412)+SUMIFS('Resumen Anual'!$GN$518,Z183,'Resumen Anual'!$V$9,K165,'Resumen Anual'!$FE$470)+SUMIFS('Resumen Anual'!$GN$576,Z183,'Resumen Anual'!$V$9,K165,'Resumen Anual'!$FE$528)+SUMIFS('Resumen Anual'!$GN$634,Z183,'Resumen Anual'!$V$9,K165,'Resumen Anual'!$FE$586)+SUMIFS('Resumen Anual'!$GN$692,Z183,'Resumen Anual'!$V$9,K165,'Resumen Anual'!$FE$644)</f>
        <v>0</v>
      </c>
      <c r="AU183" s="756"/>
      <c r="AV183" s="1215"/>
      <c r="AW183" s="1200"/>
      <c r="AX183" s="171"/>
      <c r="AY183" s="777"/>
      <c r="AZ183" s="778"/>
      <c r="BA183" s="778"/>
      <c r="BB183" s="778"/>
      <c r="BC183" s="764"/>
      <c r="BD183" s="765"/>
      <c r="BE183" s="765"/>
      <c r="BF183" s="765"/>
      <c r="BG183" s="765"/>
      <c r="BH183" s="765"/>
      <c r="BI183" s="766"/>
      <c r="BJ183" s="632"/>
      <c r="BK183" s="790"/>
      <c r="BL183" s="791"/>
      <c r="BM183" s="791"/>
      <c r="BN183" s="791"/>
      <c r="BO183" s="792"/>
      <c r="BP183" s="785"/>
      <c r="BQ183" s="786"/>
      <c r="BR183" s="786"/>
      <c r="BS183" s="786"/>
      <c r="BT183" s="786"/>
      <c r="BU183" s="787"/>
      <c r="BV183" s="15"/>
      <c r="BW183" s="771">
        <f>IF(BW171=0," ",BW171+6)</f>
        <v>2028</v>
      </c>
      <c r="BX183" s="772"/>
      <c r="BY183" s="772"/>
      <c r="BZ183" s="772"/>
      <c r="CA183" s="772"/>
      <c r="CB183" s="1214">
        <f>SUMIFS('Resumen Anual'!$AF$54,BW183,'Resumen Anual'!$V$9,BH165,'Resumen Anual'!$L$6)+SUMIFS('Resumen Anual'!$AF$112,BW183,'Resumen Anual'!$V$9,BH165,'Resumen Anual'!$L$64)+SUMIFS('Resumen Anual'!$AF$170,BW183,'Resumen Anual'!$V$9,BH165,'Resumen Anual'!$L$122)+SUMIFS('Resumen Anual'!$AF$228,BW183,'Resumen Anual'!$V$9,BH165,'Resumen Anual'!$L$180)+SUMIFS('Resumen Anual'!$AF$286,BW183,'Resumen Anual'!$V$9,BH165,'Resumen Anual'!$L$238)+SUMIFS('Resumen Anual'!$AF$344,BW183,'Resumen Anual'!$V$9,BH165,'Resumen Anual'!$L$296)+SUMIFS('Resumen Anual'!$AF$402,BW183,'Resumen Anual'!$V$9,BH165,'Resumen Anual'!$L$354)+SUMIFS('Resumen Anual'!$AF$460,BW183,'Resumen Anual'!$V$9,BH165,'Resumen Anual'!$L$412)+SUMIFS('Resumen Anual'!$AF$518,BW183,'Resumen Anual'!$V$9,BH165,'Resumen Anual'!$L$470)+SUMIFS('Resumen Anual'!$AF$576,BW183,'Resumen Anual'!$V$9,BH165,'Resumen Anual'!$L$528)+SUMIFS('Resumen Anual'!$AF$634,BW183,'Resumen Anual'!$V$9,BH165,'Resumen Anual'!$L$586)+SUMIFS('Resumen Anual'!$AF$692,BW183,'Resumen Anual'!$V$9,BH165,'Resumen Anual'!$L$644)+SUMIFS('Resumen Anual'!$CC$54,BW183,'Resumen Anual'!$V$9,BH165,'Resumen Anual'!$BI$6)+SUMIFS('Resumen Anual'!$CC$112,BW183,'Resumen Anual'!$V$9,BH165,'Resumen Anual'!$BI$64)+SUMIFS('Resumen Anual'!$CC$170,BW183,'Resumen Anual'!$V$9,BH165,'Resumen Anual'!$BI$122)+SUMIFS('Resumen Anual'!$CC$228,BW183,'Resumen Anual'!$V$9,BH165,'Resumen Anual'!$BI$180)+SUMIFS('Resumen Anual'!$CC$286,BW183,'Resumen Anual'!$V$9,BH165,'Resumen Anual'!$BI$238)+SUMIFS('Resumen Anual'!$CC$344,BW183,'Resumen Anual'!$V$9,BH165,'Resumen Anual'!$BI$296)+SUMIFS('Resumen Anual'!$CC$402,BW183,'Resumen Anual'!$V$9,BH165,'Resumen Anual'!$BI$354)+SUMIFS('Resumen Anual'!$CC$460,BW183,'Resumen Anual'!$V$9,BH165,'Resumen Anual'!$BI$412)+SUMIFS('Resumen Anual'!$CC$518,BW183,'Resumen Anual'!$V$9,BH165,'Resumen Anual'!$BI$470)+SUMIFS('Resumen Anual'!$CC$576,BW183,'Resumen Anual'!$V$9,BH165,'Resumen Anual'!$BI$528)+SUMIFS('Resumen Anual'!$CC$634,BW183,'Resumen Anual'!$V$9,BH165,'Resumen Anual'!$BI$586)+SUMIFS('Resumen Anual'!$CC$692,BW183,'Resumen Anual'!$V$9,BH165,'Resumen Anual'!$BI$644)+SUMIFS('Resumen Anual'!$EB$54,BW183,'Resumen Anual'!$V$9,BH165,'Resumen Anual'!$DH$6)+SUMIFS('Resumen Anual'!$EB$112,BW183,'Resumen Anual'!$V$9,BH165,'Resumen Anual'!$DH$64)+SUMIFS('Resumen Anual'!$EB$170,BW183,'Resumen Anual'!$V$9,BH165,'Resumen Anual'!$DH$122)+SUMIFS('Resumen Anual'!$EB$228,BW183,'Resumen Anual'!$V$9,BH165,'Resumen Anual'!$DH$180)+SUMIFS('Resumen Anual'!$EB$286,BW183,'Resumen Anual'!$V$9,BH165,'Resumen Anual'!$DH$238)+SUMIFS('Resumen Anual'!$EB$344,BW183,'Resumen Anual'!$V$9,BH165,'Resumen Anual'!$DH$296)+SUMIFS('Resumen Anual'!$EB$402,BW183,'Resumen Anual'!$V$9,BH165,'Resumen Anual'!$DH$354)+SUMIFS('Resumen Anual'!$EB$460,BW183,'Resumen Anual'!$V$9,BH165,'Resumen Anual'!$DH$412)+SUMIFS('Resumen Anual'!$EB$518,BW183,'Resumen Anual'!$V$9,BH165,'Resumen Anual'!$DH$470)+SUMIFS('Resumen Anual'!$EB$576,BW183,'Resumen Anual'!$V$9,BH165,'Resumen Anual'!$DH$528)+SUMIFS('Resumen Anual'!$EB$634,BW183,'Resumen Anual'!$V$9,BH165,'Resumen Anual'!$DH$586)+SUMIFS('Resumen Anual'!$EB$692,BW183,'Resumen Anual'!$V$9,BH165,'Resumen Anual'!$DH$644)+SUMIFS('Resumen Anual'!$FY$54,BW183,'Resumen Anual'!$V$9,BH165,'Resumen Anual'!$FE$6)+SUMIFS('Resumen Anual'!$FY$112,BW183,'Resumen Anual'!$V$9,BH165,'Resumen Anual'!$FE$64)+SUMIFS('Resumen Anual'!$FY$170,BW183,'Resumen Anual'!$V$9,BH165,'Resumen Anual'!$FE$122)+SUMIFS('Resumen Anual'!$FY$228,BW183,'Resumen Anual'!$V$9,BH165,'Resumen Anual'!$FE$180)+SUMIFS('Resumen Anual'!$FY$286,BW183,'Resumen Anual'!$V$9,BH165,'Resumen Anual'!$FE$238)+SUMIFS('Resumen Anual'!$FY$344,BW183,'Resumen Anual'!$V$9,BH165,'Resumen Anual'!$FE$296)+SUMIFS('Resumen Anual'!$FY$402,BW183,'Resumen Anual'!$V$9,BH165,'Resumen Anual'!$FE$354)+SUMIFS('Resumen Anual'!$FY$460,BW183,'Resumen Anual'!$V$9,BH165,'Resumen Anual'!$FE$412)+SUMIFS('Resumen Anual'!$FY$518,BW183,'Resumen Anual'!$V$9,BH165,'Resumen Anual'!$FE$470)+SUMIFS('Resumen Anual'!$FY$576,BW183,'Resumen Anual'!$V$9,BH165,'Resumen Anual'!$FE$528)+SUMIFS('Resumen Anual'!$FY$634,BW183,'Resumen Anual'!$V$9,BH165,'Resumen Anual'!$FE$586)+SUMIFS('Resumen Anual'!$FY$692,BW183,'Resumen Anual'!$V$9,BH165,'Resumen Anual'!$FE$644)</f>
        <v>0</v>
      </c>
      <c r="CC183" s="770"/>
      <c r="CD183" s="770"/>
      <c r="CE183" s="770"/>
      <c r="CF183" s="770">
        <f>SUMIFS('Resumen Anual'!$AJ$54,BW183,'Resumen Anual'!$V$9,BH165,'Resumen Anual'!$L$6)+SUMIFS('Resumen Anual'!$AJ$112,BW183,'Resumen Anual'!$V$9,BH165,'Resumen Anual'!$L$64)+SUMIFS('Resumen Anual'!$AJ$170,BW183,'Resumen Anual'!$V$9,BH165,'Resumen Anual'!$L$122)+SUMIFS('Resumen Anual'!$AJ$228,BW183,'Resumen Anual'!$V$9,BH165,'Resumen Anual'!$L$180)+SUMIFS('Resumen Anual'!$AJ$286,BW183,'Resumen Anual'!$V$9,BH165,'Resumen Anual'!$L$238)+SUMIFS('Resumen Anual'!$AJ$344,BW183,'Resumen Anual'!$V$9,BH165,'Resumen Anual'!$L$296)+SUMIFS('Resumen Anual'!$AJ$402,BW183,'Resumen Anual'!$V$9,BH165,'Resumen Anual'!$L$354)+SUMIFS('Resumen Anual'!$AJ$460,BW183,'Resumen Anual'!$V$9,BH165,'Resumen Anual'!$L$412)+SUMIFS('Resumen Anual'!$AJ$518,BW183,'Resumen Anual'!$V$9,BH165,'Resumen Anual'!$L$470)+SUMIFS('Resumen Anual'!$AJ$576,BW183,'Resumen Anual'!$V$9,BH165,'Resumen Anual'!$L$528)+SUMIFS('Resumen Anual'!$AJ$634,BW183,'Resumen Anual'!$V$9,BH165,'Resumen Anual'!$L$586)+SUMIFS('Resumen Anual'!$AJ$692,BW183,'Resumen Anual'!$V$9,BH165,'Resumen Anual'!$L$644)+SUMIFS('Resumen Anual'!$CG$54,BW183,'Resumen Anual'!$V$9,BH165,'Resumen Anual'!$BI$6)+SUMIFS('Resumen Anual'!$CG$112,BW183,'Resumen Anual'!$V$9,BH165,'Resumen Anual'!$BI$64)+SUMIFS('Resumen Anual'!$CG$170,BW183,'Resumen Anual'!$V$9,BH165,'Resumen Anual'!$BI$122)+SUMIFS('Resumen Anual'!$CG$228,BW183,'Resumen Anual'!$V$9,BH165,'Resumen Anual'!$BI$180)+SUMIFS('Resumen Anual'!$CG$286,BW183,'Resumen Anual'!$V$9,BH165,'Resumen Anual'!$BI$238)+SUMIFS('Resumen Anual'!$CG$344,BW183,'Resumen Anual'!$V$9,BH165,'Resumen Anual'!$BI$296)+SUMIFS('Resumen Anual'!$CG$402,BW183,'Resumen Anual'!$V$9,BH165,'Resumen Anual'!$BI$354)+SUMIFS('Resumen Anual'!$CG$460,BW183,'Resumen Anual'!$V$9,BH165,'Resumen Anual'!$BI$412)+SUMIFS('Resumen Anual'!$CG$518,BW183,'Resumen Anual'!$V$9,BH165,'Resumen Anual'!$BI$470)+SUMIFS('Resumen Anual'!$CG$576,BW183,'Resumen Anual'!$V$9,BH165,'Resumen Anual'!$BI$528)+SUMIFS('Resumen Anual'!$CG$634,BW183,'Resumen Anual'!$V$9,BH165,'Resumen Anual'!$BI$586)+SUMIFS('Resumen Anual'!$CG$692,BW183,'Resumen Anual'!$V$9,BH165,'Resumen Anual'!$BI$644)+SUMIFS('Resumen Anual'!$EF$54,BW183,'Resumen Anual'!$V$9,BH165,'Resumen Anual'!$DH$6)+SUMIFS('Resumen Anual'!$EF$112,BW183,'Resumen Anual'!$V$9,BH165,'Resumen Anual'!$DH$64)+SUMIFS('Resumen Anual'!$EF$170,BW183,'Resumen Anual'!$V$9,BH165,'Resumen Anual'!$DH$122)+SUMIFS('Resumen Anual'!$EF$228,BW183,'Resumen Anual'!$V$9,BH165,'Resumen Anual'!$DH$180)+SUMIFS('Resumen Anual'!$EF$286,BW183,'Resumen Anual'!$V$9,BH165,'Resumen Anual'!$DH$238)+SUMIFS('Resumen Anual'!$EF$344,BW183,'Resumen Anual'!$V$9,BH165,'Resumen Anual'!$DH$296)+SUMIFS('Resumen Anual'!$EF$402,BW183,'Resumen Anual'!$V$9,BH165,'Resumen Anual'!$DH$354)+SUMIFS('Resumen Anual'!$EF$460,BW183,'Resumen Anual'!$V$9,BH165,'Resumen Anual'!$DH$412)+SUMIFS('Resumen Anual'!$EF$518,BW183,'Resumen Anual'!$V$9,BH165,'Resumen Anual'!$DH$470)+SUMIFS('Resumen Anual'!$EF$576,BW183,'Resumen Anual'!$V$9,BH165,'Resumen Anual'!$DH$528)+SUMIFS('Resumen Anual'!$EF$634,BW183,'Resumen Anual'!$V$9,BH165,'Resumen Anual'!$DH$586)+SUMIFS('Resumen Anual'!$EF$692,BW183,'Resumen Anual'!$V$9,BH165,'Resumen Anual'!$DH$644)+SUMIFS('Resumen Anual'!$GC$54,BW183,'Resumen Anual'!$V$9,BH165,'Resumen Anual'!$FE$6)+SUMIFS('Resumen Anual'!$GC$112,BW183,'Resumen Anual'!$V$9,BH165,'Resumen Anual'!$FE$64)+SUMIFS('Resumen Anual'!$GC$170,BW183,'Resumen Anual'!$V$9,BH165,'Resumen Anual'!$FE$122)+SUMIFS('Resumen Anual'!$GC$228,BW183,'Resumen Anual'!$V$9,BH165,'Resumen Anual'!$FE$180)+SUMIFS('Resumen Anual'!$GC$286,BW183,'Resumen Anual'!$V$9,BH165,'Resumen Anual'!$FE$238)+SUMIFS('Resumen Anual'!$GC$344,BW183,'Resumen Anual'!$V$9,BH165,'Resumen Anual'!$FE$296)+SUMIFS('Resumen Anual'!$GC$402,BW183,'Resumen Anual'!$V$9,BH165,'Resumen Anual'!$FE$354)+SUMIFS('Resumen Anual'!$GC$460,BW183,'Resumen Anual'!$V$9,BH165,'Resumen Anual'!$FE$412)+SUMIFS('Resumen Anual'!$GC$518,BW183,'Resumen Anual'!$V$9,BH165,'Resumen Anual'!$FE$470)+SUMIFS('Resumen Anual'!$GC$576,BW183,'Resumen Anual'!$V$9,BH165,'Resumen Anual'!$FE$528)+SUMIFS('Resumen Anual'!$GC$634,BW183,'Resumen Anual'!$V$9,BH165,'Resumen Anual'!$FE$586)+SUMIFS('Resumen Anual'!$GC$692,BW183,'Resumen Anual'!$V$9,BH165,'Resumen Anual'!$FE$644)</f>
        <v>0</v>
      </c>
      <c r="CG183" s="770"/>
      <c r="CH183" s="770"/>
      <c r="CI183" s="770"/>
      <c r="CJ183" s="770">
        <f>SUMIFS('Resumen Anual'!$AN$54,BW183,'Resumen Anual'!$V$9,BH165,'Resumen Anual'!$L$6)+SUMIFS('Resumen Anual'!$AN$112,BW183,'Resumen Anual'!$V$9,BH165,'Resumen Anual'!$L$64)+SUMIFS('Resumen Anual'!$AN$170,BW183,'Resumen Anual'!$V$9,BH165,'Resumen Anual'!$L$122)+SUMIFS('Resumen Anual'!$AN$228,BW183,'Resumen Anual'!$V$9,BH165,'Resumen Anual'!$L$180)+SUMIFS('Resumen Anual'!$AN$286,BW183,'Resumen Anual'!$V$9,BH165,'Resumen Anual'!$L$238)+SUMIFS('Resumen Anual'!$AN$344,BW183,'Resumen Anual'!$V$9,BH165,'Resumen Anual'!$L$296)+SUMIFS('Resumen Anual'!$AN$402,BW183,'Resumen Anual'!$V$9,BH165,'Resumen Anual'!$L$354)+SUMIFS('Resumen Anual'!$AN$460,BW183,'Resumen Anual'!$V$9,BH165,'Resumen Anual'!$L$412)+SUMIFS('Resumen Anual'!$AN$518,BW183,'Resumen Anual'!$V$9,BH165,'Resumen Anual'!$L$470)+SUMIFS('Resumen Anual'!$AN$576,BW183,'Resumen Anual'!$V$9,BH165,'Resumen Anual'!$L$528)+SUMIFS('Resumen Anual'!$AN$634,BW183,'Resumen Anual'!$V$9,BH165,'Resumen Anual'!$L$586)+SUMIFS('Resumen Anual'!$AN$692,BW183,'Resumen Anual'!$V$9,BH165,'Resumen Anual'!$L$644)+SUMIFS('Resumen Anual'!$CK$54,BW183,'Resumen Anual'!$V$9,BH165,'Resumen Anual'!$BI$6)+SUMIFS('Resumen Anual'!$CK$112,BW183,'Resumen Anual'!$V$9,BH165,'Resumen Anual'!$BI$64)+SUMIFS('Resumen Anual'!$CK$170,BW183,'Resumen Anual'!$V$9,BH165,'Resumen Anual'!$BI$122)+SUMIFS('Resumen Anual'!$CK$228,BW183,'Resumen Anual'!$V$9,BH165,'Resumen Anual'!$BI$180)+SUMIFS('Resumen Anual'!$CK$286,BW183,'Resumen Anual'!$V$9,BH165,'Resumen Anual'!$BI$238)+SUMIFS('Resumen Anual'!$CK$344,BW183,'Resumen Anual'!$V$9,BH165,'Resumen Anual'!$BI$296)+SUMIFS('Resumen Anual'!$CK$402,BW183,'Resumen Anual'!$V$9,BH165,'Resumen Anual'!$BI$354)+SUMIFS('Resumen Anual'!$CK$460,BW183,'Resumen Anual'!$V$9,BH165,'Resumen Anual'!$BI$412)+SUMIFS('Resumen Anual'!$CK$518,BW183,'Resumen Anual'!$V$9,BH165,'Resumen Anual'!$BI$470)+SUMIFS('Resumen Anual'!$CK$576,BW183,'Resumen Anual'!$V$9,BH165,'Resumen Anual'!$BI$528)+SUMIFS('Resumen Anual'!$CK$634,BW183,'Resumen Anual'!$V$9,BH165,'Resumen Anual'!$BI$586)+SUMIFS('Resumen Anual'!$CK$692,BW183,'Resumen Anual'!$V$9,BH165,'Resumen Anual'!$BI$644)+SUMIFS('Resumen Anual'!$EJ$54,BW183,'Resumen Anual'!$V$9,BH165,'Resumen Anual'!$DH$6)+SUMIFS('Resumen Anual'!$EJ$112,BW183,'Resumen Anual'!$V$9,BH165,'Resumen Anual'!$DH$64)+SUMIFS('Resumen Anual'!$EJ$170,BW183,'Resumen Anual'!$V$9,BH165,'Resumen Anual'!$DH$122)+SUMIFS('Resumen Anual'!$EJ$228,BW183,'Resumen Anual'!$V$9,BH165,'Resumen Anual'!$DH$180)+SUMIFS('Resumen Anual'!$EJ$286,BW183,'Resumen Anual'!$V$9,BH165,'Resumen Anual'!$DH$238)+SUMIFS('Resumen Anual'!$EJ$344,BW183,'Resumen Anual'!$V$9,BH165,'Resumen Anual'!$DH$296)+SUMIFS('Resumen Anual'!$EJ$402,BW183,'Resumen Anual'!$V$9,BH165,'Resumen Anual'!$DH$354)+SUMIFS('Resumen Anual'!$EJ$460,BW183,'Resumen Anual'!$V$9,BH165,'Resumen Anual'!$DH$412)+SUMIFS('Resumen Anual'!$EJ$518,BW183,'Resumen Anual'!$V$9,BH165,'Resumen Anual'!$DH$470)+SUMIFS('Resumen Anual'!$EJ$576,BW183,'Resumen Anual'!$V$9,BH165,'Resumen Anual'!$DH$528)+SUMIFS('Resumen Anual'!$EJ$634,BW183,'Resumen Anual'!$V$9,BH165,'Resumen Anual'!$DH$586)+SUMIFS('Resumen Anual'!$EJ$692,BW183,'Resumen Anual'!$V$9,BH165,'Resumen Anual'!$DH$644)+SUMIFS('Resumen Anual'!$GG$54,BW183,'Resumen Anual'!$V$9,BH165,'Resumen Anual'!$FE$6)+SUMIFS('Resumen Anual'!$GG$112,BW183,'Resumen Anual'!$V$9,BH165,'Resumen Anual'!$FE$64)+SUMIFS('Resumen Anual'!$GG$170,BW183,'Resumen Anual'!$V$9,BH165,'Resumen Anual'!$FE$122)+SUMIFS('Resumen Anual'!$GG$228,BW183,'Resumen Anual'!$V$9,BH165,'Resumen Anual'!$FE$180)+SUMIFS('Resumen Anual'!$GG$286,BW183,'Resumen Anual'!$V$9,BH165,'Resumen Anual'!$FE$238)+SUMIFS('Resumen Anual'!$GG$344,BW183,'Resumen Anual'!$V$9,BH165,'Resumen Anual'!$FE$296)+SUMIFS('Resumen Anual'!$GG$402,BW183,'Resumen Anual'!$V$9,BH165,'Resumen Anual'!$FE$354)+SUMIFS('Resumen Anual'!$GG$460,BW183,'Resumen Anual'!$V$9,BH165,'Resumen Anual'!$FE$412)+SUMIFS('Resumen Anual'!$GG$518,BW183,'Resumen Anual'!$V$9,BH165,'Resumen Anual'!$FE$470)+SUMIFS('Resumen Anual'!$GG$576,BW183,'Resumen Anual'!$V$9,BH165,'Resumen Anual'!$FE$528)+SUMIFS('Resumen Anual'!$GG$634,BW183,'Resumen Anual'!$V$9,BH165,'Resumen Anual'!$FE$586)+SUMIFS('Resumen Anual'!$GG$692,BW183,'Resumen Anual'!$V$9,BH165,'Resumen Anual'!$FE$644)</f>
        <v>0</v>
      </c>
      <c r="CK183" s="770"/>
      <c r="CL183" s="770"/>
      <c r="CM183" s="770"/>
      <c r="CN183" s="756">
        <f>SUMIFS('Resumen Anual'!$AR$54,BW183,'Resumen Anual'!$V$9,BH165,'Resumen Anual'!$L$6)+SUMIFS('Resumen Anual'!$AR$112,BW183,'Resumen Anual'!$V$9,BH165,'Resumen Anual'!$L$64)+SUMIFS('Resumen Anual'!$AR$170,BW183,'Resumen Anual'!$V$9,BH165,'Resumen Anual'!$L$122)+SUMIFS('Resumen Anual'!$AR$228,BW183,'Resumen Anual'!$V$9,BH165,'Resumen Anual'!$L$180)+SUMIFS('Resumen Anual'!$AR$286,BW183,'Resumen Anual'!$V$9,BH165,'Resumen Anual'!$L$238)+SUMIFS('Resumen Anual'!$AR$344,BW183,'Resumen Anual'!$V$9,BH165,'Resumen Anual'!$L$296)+SUMIFS('Resumen Anual'!$AR$402,BW183,'Resumen Anual'!$V$9,BH165,'Resumen Anual'!$L$354)+SUMIFS('Resumen Anual'!$AR$460,BW183,'Resumen Anual'!$V$9,BH165,'Resumen Anual'!$L$412)+SUMIFS('Resumen Anual'!$AR$518,BW183,'Resumen Anual'!$V$9,BH165,'Resumen Anual'!$L$470)+SUMIFS('Resumen Anual'!$AR$576,BW183,'Resumen Anual'!$V$9,BH165,'Resumen Anual'!$L$528)+SUMIFS('Resumen Anual'!$AR$634,BW183,'Resumen Anual'!$V$9,BH165,'Resumen Anual'!$L$586)+SUMIFS('Resumen Anual'!$AR$692,BW183,'Resumen Anual'!$V$9,BH165,'Resumen Anual'!$L$644)+SUMIFS('Resumen Anual'!$CO$54,BW183,'Resumen Anual'!$V$9,BH165,'Resumen Anual'!$BI$6)+SUMIFS('Resumen Anual'!$CO$112,BW183,'Resumen Anual'!$V$9,BH165,'Resumen Anual'!$BI$64)+SUMIFS('Resumen Anual'!$CO$170,BW183,'Resumen Anual'!$V$9,BH165,'Resumen Anual'!$BI$122)+SUMIFS('Resumen Anual'!$CO$228,BW183,'Resumen Anual'!$V$9,BH165,'Resumen Anual'!$BI$180)+SUMIFS('Resumen Anual'!$CO$286,BW183,'Resumen Anual'!$V$9,BH165,'Resumen Anual'!$BI$238)+SUMIFS('Resumen Anual'!$CO$344,BW183,'Resumen Anual'!$V$9,BH165,'Resumen Anual'!$BI$296)+SUMIFS('Resumen Anual'!$CO$402,BW183,'Resumen Anual'!$V$9,BH165,'Resumen Anual'!$BI$354)+SUMIFS('Resumen Anual'!$CO$460,BW183,'Resumen Anual'!$V$9,BH165,'Resumen Anual'!$BI$412)+SUMIFS('Resumen Anual'!$CO$518,BW183,'Resumen Anual'!$V$9,BH165,'Resumen Anual'!$BI$470)+SUMIFS('Resumen Anual'!$CO$576,BW183,'Resumen Anual'!$V$9,BH165,'Resumen Anual'!$BI$528)+SUMIFS('Resumen Anual'!$CO$634,BW183,'Resumen Anual'!$V$9,BH165,'Resumen Anual'!$BI$586)+SUMIFS('Resumen Anual'!$CO$692,BW183,'Resumen Anual'!$V$9,BH165,'Resumen Anual'!$BI$644)+SUMIFS('Resumen Anual'!$EN$54,BW183,'Resumen Anual'!$V$9,BH165,'Resumen Anual'!$DH$6)+SUMIFS('Resumen Anual'!$EN$112,BW183,'Resumen Anual'!$V$9,BH165,'Resumen Anual'!$DH$64)+SUMIFS('Resumen Anual'!$EN$170,BW183,'Resumen Anual'!$V$9,BH165,'Resumen Anual'!$DH$122)+SUMIFS('Resumen Anual'!$EN$228,BW183,'Resumen Anual'!$V$9,BH165,'Resumen Anual'!$DH$180)+SUMIFS('Resumen Anual'!$EN$286,BW183,'Resumen Anual'!$V$9,BH165,'Resumen Anual'!$DH$238)+SUMIFS('Resumen Anual'!$EN$344,BW183,'Resumen Anual'!$V$9,BH165,'Resumen Anual'!$DH$296)+SUMIFS('Resumen Anual'!$EN$402,BW183,'Resumen Anual'!$V$9,BH165,'Resumen Anual'!$DH$354)+SUMIFS('Resumen Anual'!$EN$460,BW183,'Resumen Anual'!$V$9,BH165,'Resumen Anual'!$DH$412)+SUMIFS('Resumen Anual'!$EN$518,BW183,'Resumen Anual'!$V$9,BH165,'Resumen Anual'!$DH$470)+SUMIFS('Resumen Anual'!$EN$576,BW183,'Resumen Anual'!$V$9,BH165,'Resumen Anual'!$DH$528)+SUMIFS('Resumen Anual'!$EN$634,BW183,'Resumen Anual'!$V$9,BH165,'Resumen Anual'!$DH$586)+SUMIFS('Resumen Anual'!$EN$692,BW183,'Resumen Anual'!$V$9,BH165,'Resumen Anual'!$DH$644)+SUMIFS('Resumen Anual'!$GK$54,BW183,'Resumen Anual'!$V$9,BH165,'Resumen Anual'!$FE$6)+SUMIFS('Resumen Anual'!$GK$112,BW183,'Resumen Anual'!$V$9,BH165,'Resumen Anual'!$FE$64)+SUMIFS('Resumen Anual'!$GK$170,BW183,'Resumen Anual'!$V$9,BH165,'Resumen Anual'!$FE$122)+SUMIFS('Resumen Anual'!$GK$228,BW183,'Resumen Anual'!$V$9,BH165,'Resumen Anual'!$FE$180)+SUMIFS('Resumen Anual'!$GK$286,BW183,'Resumen Anual'!$V$9,BH165,'Resumen Anual'!$FE$238)+SUMIFS('Resumen Anual'!$GK$344,BW183,'Resumen Anual'!$V$9,BH165,'Resumen Anual'!$FE$296)+SUMIFS('Resumen Anual'!$GK$402,BW183,'Resumen Anual'!$V$9,BH165,'Resumen Anual'!$FE$354)+SUMIFS('Resumen Anual'!$GK$460,BW183,'Resumen Anual'!$V$9,BH165,'Resumen Anual'!$FE$412)+SUMIFS('Resumen Anual'!$GK$518,BW183,'Resumen Anual'!$V$9,BH165,'Resumen Anual'!$FE$470)+SUMIFS('Resumen Anual'!$GK$576,BW183,'Resumen Anual'!$V$9,BH165,'Resumen Anual'!$FE$528)+SUMIFS('Resumen Anual'!$GK$634,BW183,'Resumen Anual'!$V$9,BH165,'Resumen Anual'!$FE$586)+SUMIFS('Resumen Anual'!$GK$692,BW183,'Resumen Anual'!$V$9,BH165,'Resumen Anual'!$FE$644)</f>
        <v>0</v>
      </c>
      <c r="CO183" s="756"/>
      <c r="CP183" s="756"/>
      <c r="CQ183" s="756">
        <f>SUMIFS('Resumen Anual'!$AU$54,BW183,'Resumen Anual'!$V$9,BH165,'Resumen Anual'!$L$6)+SUMIFS('Resumen Anual'!$AU$112,BW183,'Resumen Anual'!$V$9,BH165,'Resumen Anual'!$L$64)+SUMIFS('Resumen Anual'!$AU$170,BW183,'Resumen Anual'!$V$9,BH165,'Resumen Anual'!$L$122)+SUMIFS('Resumen Anual'!$AU$228,BW183,'Resumen Anual'!$V$9,BH165,'Resumen Anual'!$L$180)+SUMIFS('Resumen Anual'!$AU$286,BW183,'Resumen Anual'!$V$9,BH165,'Resumen Anual'!$L$238)+SUMIFS('Resumen Anual'!$AU$344,BW183,'Resumen Anual'!$V$9,BH165,'Resumen Anual'!$L$296)+SUMIFS('Resumen Anual'!$AU$402,BW183,'Resumen Anual'!$V$9,BH165,'Resumen Anual'!$L$354)+SUMIFS('Resumen Anual'!$AU$460,BW183,'Resumen Anual'!$V$9,BH165,'Resumen Anual'!$L$412)+SUMIFS('Resumen Anual'!$AU$518,BW183,'Resumen Anual'!$V$9,BH165,'Resumen Anual'!$L$470)+SUMIFS('Resumen Anual'!$AU$576,BW183,'Resumen Anual'!$V$9,BH165,'Resumen Anual'!$L$528)+SUMIFS('Resumen Anual'!$AU$634,BW183,'Resumen Anual'!$V$9,BH165,'Resumen Anual'!$L$586)+SUMIFS('Resumen Anual'!$AU$692,BW183,'Resumen Anual'!$V$9,BH165,'Resumen Anual'!$L$644)+SUMIFS('Resumen Anual'!$CR$54,BW183,'Resumen Anual'!$V$9,BH165,'Resumen Anual'!$BI$6)+SUMIFS('Resumen Anual'!$CR$112,BW183,'Resumen Anual'!$V$9,BH165,'Resumen Anual'!$BI$64)+SUMIFS('Resumen Anual'!$CR$170,BW183,'Resumen Anual'!$V$9,BH165,'Resumen Anual'!$BI$122)+SUMIFS('Resumen Anual'!$CR$228,BW183,'Resumen Anual'!$V$9,BH165,'Resumen Anual'!$BI$180)+SUMIFS('Resumen Anual'!$CR$286,BW183,'Resumen Anual'!$V$9,BH165,'Resumen Anual'!$BI$238)+SUMIFS('Resumen Anual'!$CR$344,BW183,'Resumen Anual'!$V$9,BH165,'Resumen Anual'!$BI$296)+SUMIFS('Resumen Anual'!$CR$402,BW183,'Resumen Anual'!$V$9,BH165,'Resumen Anual'!$BI$354)+SUMIFS('Resumen Anual'!$CR$460,BW183,'Resumen Anual'!$V$9,BH165,'Resumen Anual'!$BI$412)+SUMIFS('Resumen Anual'!$CR$518,BW183,'Resumen Anual'!$V$9,BH165,'Resumen Anual'!$BI$470)+SUMIFS('Resumen Anual'!$CR$576,BW183,'Resumen Anual'!$V$9,BH165,'Resumen Anual'!$BI$528)+SUMIFS('Resumen Anual'!$CR$634,BW183,'Resumen Anual'!$V$9,BH165,'Resumen Anual'!$BI$586)+SUMIFS('Resumen Anual'!$CR$692,BW183,'Resumen Anual'!$V$9,BH165,'Resumen Anual'!$BI$644)+SUMIFS('Resumen Anual'!$EQ$54,BW183,'Resumen Anual'!$V$9,BH165,'Resumen Anual'!$DH$6)+SUMIFS('Resumen Anual'!$EQ$112,BW183,'Resumen Anual'!$V$9,BH165,'Resumen Anual'!$DH$64)+SUMIFS('Resumen Anual'!$EQ$170,BW183,'Resumen Anual'!$V$9,BH165,'Resumen Anual'!$DH$122)+SUMIFS('Resumen Anual'!$EQ$228,BW183,'Resumen Anual'!$V$9,BH165,'Resumen Anual'!$DH$180)+SUMIFS('Resumen Anual'!$EQ$286,BW183,'Resumen Anual'!$V$9,BH165,'Resumen Anual'!$DH$238)+SUMIFS('Resumen Anual'!$EQ$344,BW183,'Resumen Anual'!$V$9,BH165,'Resumen Anual'!$DH$296)+SUMIFS('Resumen Anual'!$EQ$402,BW183,'Resumen Anual'!$V$9,BH165,'Resumen Anual'!$DH$354)+SUMIFS('Resumen Anual'!$EQ$460,BW183,'Resumen Anual'!$V$9,BH165,'Resumen Anual'!$DH$412)+SUMIFS('Resumen Anual'!$EQ$518,BW183,'Resumen Anual'!$V$9,BH165,'Resumen Anual'!$DH$470)+SUMIFS('Resumen Anual'!$EQ$576,BW183,'Resumen Anual'!$V$9,BH165,'Resumen Anual'!$DH$528)+SUMIFS('Resumen Anual'!$EQ$634,BW183,'Resumen Anual'!$V$9,BH165,'Resumen Anual'!$DH$586)+SUMIFS('Resumen Anual'!$EQ$692,BW183,'Resumen Anual'!$V$9,BH165,'Resumen Anual'!$DH$644)+SUMIFS('Resumen Anual'!$GN$54,BW183,'Resumen Anual'!$V$9,BH165,'Resumen Anual'!$FE$6)+SUMIFS('Resumen Anual'!$GN$112,BW183,'Resumen Anual'!$V$9,BH165,'Resumen Anual'!$FE$64)+SUMIFS('Resumen Anual'!$GN$170,BW183,'Resumen Anual'!$V$9,BH165,'Resumen Anual'!$FE$122)+SUMIFS('Resumen Anual'!$GN$228,BW183,'Resumen Anual'!$V$9,BH165,'Resumen Anual'!$FE$180)+SUMIFS('Resumen Anual'!$GN$286,BW183,'Resumen Anual'!$V$9,BH165,'Resumen Anual'!$FE$238)+SUMIFS('Resumen Anual'!$GN$344,BW183,'Resumen Anual'!$V$9,BH165,'Resumen Anual'!$FE$296)+SUMIFS('Resumen Anual'!$GN$402,BW183,'Resumen Anual'!$V$9,BH165,'Resumen Anual'!$FE$354)+SUMIFS('Resumen Anual'!$GN$460,BW183,'Resumen Anual'!$V$9,BH165,'Resumen Anual'!$FE$412)+SUMIFS('Resumen Anual'!$GN$518,BW183,'Resumen Anual'!$V$9,BH165,'Resumen Anual'!$FE$470)+SUMIFS('Resumen Anual'!$GN$576,BW183,'Resumen Anual'!$V$9,BH165,'Resumen Anual'!$FE$528)+SUMIFS('Resumen Anual'!$GN$634,BW183,'Resumen Anual'!$V$9,BH165,'Resumen Anual'!$FE$586)+SUMIFS('Resumen Anual'!$GN$692,BW183,'Resumen Anual'!$V$9,BH165,'Resumen Anual'!$FE$644)</f>
        <v>0</v>
      </c>
      <c r="CR183" s="756"/>
      <c r="CS183" s="756"/>
      <c r="CT183" s="1200"/>
      <c r="CU183" s="1199"/>
      <c r="CV183" s="171"/>
      <c r="CW183" s="777"/>
      <c r="CX183" s="778"/>
      <c r="CY183" s="778"/>
      <c r="CZ183" s="778"/>
      <c r="DA183" s="764"/>
      <c r="DB183" s="765"/>
      <c r="DC183" s="765"/>
      <c r="DD183" s="765"/>
      <c r="DE183" s="765"/>
      <c r="DF183" s="765"/>
      <c r="DG183" s="766"/>
      <c r="DH183" s="632"/>
      <c r="DI183" s="790"/>
      <c r="DJ183" s="791"/>
      <c r="DK183" s="791"/>
      <c r="DL183" s="791"/>
      <c r="DM183" s="792"/>
      <c r="DN183" s="785"/>
      <c r="DO183" s="786"/>
      <c r="DP183" s="786"/>
      <c r="DQ183" s="786"/>
      <c r="DR183" s="786"/>
      <c r="DS183" s="787"/>
      <c r="DT183" s="15"/>
      <c r="DU183" s="771">
        <f>IF(DU171=0," ",DU171+6)</f>
        <v>2028</v>
      </c>
      <c r="DV183" s="772"/>
      <c r="DW183" s="772"/>
      <c r="DX183" s="772"/>
      <c r="DY183" s="772"/>
      <c r="DZ183" s="1214">
        <f>SUMIFS('Resumen Anual'!$AF$54,DU183,'Resumen Anual'!$V$9,DF165,'Resumen Anual'!$L$6)+SUMIFS('Resumen Anual'!$AF$112,DU183,'Resumen Anual'!$V$9,DF165,'Resumen Anual'!$L$64)+SUMIFS('Resumen Anual'!$AF$170,DU183,'Resumen Anual'!$V$9,DF165,'Resumen Anual'!$L$122)+SUMIFS('Resumen Anual'!$AF$228,DU183,'Resumen Anual'!$V$9,DF165,'Resumen Anual'!$L$180)+SUMIFS('Resumen Anual'!$AF$286,DU183,'Resumen Anual'!$V$9,DF165,'Resumen Anual'!$L$238)+SUMIFS('Resumen Anual'!$AF$344,DU183,'Resumen Anual'!$V$9,DF165,'Resumen Anual'!$L$296)+SUMIFS('Resumen Anual'!$AF$402,DU183,'Resumen Anual'!$V$9,DF165,'Resumen Anual'!$L$354)+SUMIFS('Resumen Anual'!$AF$460,DU183,'Resumen Anual'!$V$9,DF165,'Resumen Anual'!$L$412)+SUMIFS('Resumen Anual'!$AF$518,DU183,'Resumen Anual'!$V$9,DF165,'Resumen Anual'!$L$470)+SUMIFS('Resumen Anual'!$AF$576,DU183,'Resumen Anual'!$V$9,DF165,'Resumen Anual'!$L$528)+SUMIFS('Resumen Anual'!$AF$634,DU183,'Resumen Anual'!$V$9,DF165,'Resumen Anual'!$L$586)+SUMIFS('Resumen Anual'!$AF$692,DU183,'Resumen Anual'!$V$9,DF165,'Resumen Anual'!$L$644)+SUMIFS('Resumen Anual'!$CC$54,DU183,'Resumen Anual'!$V$9,DF165,'Resumen Anual'!$BI$6)+SUMIFS('Resumen Anual'!$CC$112,DU183,'Resumen Anual'!$V$9,DF165,'Resumen Anual'!$BI$64)+SUMIFS('Resumen Anual'!$CC$170,DU183,'Resumen Anual'!$V$9,DF165,'Resumen Anual'!$BI$122)+SUMIFS('Resumen Anual'!$CC$228,DU183,'Resumen Anual'!$V$9,DF165,'Resumen Anual'!$BI$180)+SUMIFS('Resumen Anual'!$CC$286,DU183,'Resumen Anual'!$V$9,DF165,'Resumen Anual'!$BI$238)+SUMIFS('Resumen Anual'!$CC$344,DU183,'Resumen Anual'!$V$9,DF165,'Resumen Anual'!$BI$296)+SUMIFS('Resumen Anual'!$CC$402,DU183,'Resumen Anual'!$V$9,DF165,'Resumen Anual'!$BI$354)+SUMIFS('Resumen Anual'!$CC$460,DU183,'Resumen Anual'!$V$9,DF165,'Resumen Anual'!$BI$412)+SUMIFS('Resumen Anual'!$CC$518,DU183,'Resumen Anual'!$V$9,DF165,'Resumen Anual'!$BI$470)+SUMIFS('Resumen Anual'!$CC$576,DU183,'Resumen Anual'!$V$9,DF165,'Resumen Anual'!$BI$528)+SUMIFS('Resumen Anual'!$CC$634,DU183,'Resumen Anual'!$V$9,DF165,'Resumen Anual'!$BI$586)+SUMIFS('Resumen Anual'!$CC$692,DU183,'Resumen Anual'!$V$9,DF165,'Resumen Anual'!$BI$644)+SUMIFS('Resumen Anual'!$EB$54,DU183,'Resumen Anual'!$V$9,DF165,'Resumen Anual'!$DH$6)+SUMIFS('Resumen Anual'!$EB$112,DU183,'Resumen Anual'!$V$9,DF165,'Resumen Anual'!$DH$64)+SUMIFS('Resumen Anual'!$EB$170,DU183,'Resumen Anual'!$V$9,DF165,'Resumen Anual'!$DH$122)+SUMIFS('Resumen Anual'!$EB$228,DU183,'Resumen Anual'!$V$9,DF165,'Resumen Anual'!$DH$180)+SUMIFS('Resumen Anual'!$EB$286,DU183,'Resumen Anual'!$V$9,DF165,'Resumen Anual'!$DH$238)+SUMIFS('Resumen Anual'!$EB$344,DU183,'Resumen Anual'!$V$9,DF165,'Resumen Anual'!$DH$296)+SUMIFS('Resumen Anual'!$EB$402,DU183,'Resumen Anual'!$V$9,DF165,'Resumen Anual'!$DH$354)+SUMIFS('Resumen Anual'!$EB$460,DU183,'Resumen Anual'!$V$9,DF165,'Resumen Anual'!$DH$412)+SUMIFS('Resumen Anual'!$EB$518,DU183,'Resumen Anual'!$V$9,DF165,'Resumen Anual'!$DH$470)+SUMIFS('Resumen Anual'!$EB$576,DU183,'Resumen Anual'!$V$9,DF165,'Resumen Anual'!$DH$528)+SUMIFS('Resumen Anual'!$EB$634,DU183,'Resumen Anual'!$V$9,DF165,'Resumen Anual'!$DH$586)+SUMIFS('Resumen Anual'!$EB$692,DU183,'Resumen Anual'!$V$9,DF165,'Resumen Anual'!$DH$644)+SUMIFS('Resumen Anual'!$FY$54,DU183,'Resumen Anual'!$V$9,DF165,'Resumen Anual'!$FE$6)+SUMIFS('Resumen Anual'!$FY$112,DU183,'Resumen Anual'!$V$9,DF165,'Resumen Anual'!$FE$64)+SUMIFS('Resumen Anual'!$FY$170,DU183,'Resumen Anual'!$V$9,DF165,'Resumen Anual'!$FE$122)+SUMIFS('Resumen Anual'!$FY$228,DU183,'Resumen Anual'!$V$9,DF165,'Resumen Anual'!$FE$180)+SUMIFS('Resumen Anual'!$FY$286,DU183,'Resumen Anual'!$V$9,DF165,'Resumen Anual'!$FE$238)+SUMIFS('Resumen Anual'!$FY$344,DU183,'Resumen Anual'!$V$9,DF165,'Resumen Anual'!$FE$296)+SUMIFS('Resumen Anual'!$FY$402,DU183,'Resumen Anual'!$V$9,DF165,'Resumen Anual'!$FE$354)+SUMIFS('Resumen Anual'!$FY$460,DU183,'Resumen Anual'!$V$9,DF165,'Resumen Anual'!$FE$412)+SUMIFS('Resumen Anual'!$FY$518,DU183,'Resumen Anual'!$V$9,DF165,'Resumen Anual'!$FE$470)+SUMIFS('Resumen Anual'!$FY$576,DU183,'Resumen Anual'!$V$9,DF165,'Resumen Anual'!$FE$528)+SUMIFS('Resumen Anual'!$FY$634,DU183,'Resumen Anual'!$V$9,DF165,'Resumen Anual'!$FE$586)+SUMIFS('Resumen Anual'!$FY$692,DU183,'Resumen Anual'!$V$9,DF165,'Resumen Anual'!$FE$644)</f>
        <v>0</v>
      </c>
      <c r="EA183" s="770"/>
      <c r="EB183" s="770"/>
      <c r="EC183" s="770"/>
      <c r="ED183" s="770">
        <f>SUMIFS('Resumen Anual'!$AJ$54,DU183,'Resumen Anual'!$V$9,DF165,'Resumen Anual'!$L$6)+SUMIFS('Resumen Anual'!$AJ$112,DU183,'Resumen Anual'!$V$9,DF165,'Resumen Anual'!$L$64)+SUMIFS('Resumen Anual'!$AJ$170,DU183,'Resumen Anual'!$V$9,DF165,'Resumen Anual'!$L$122)+SUMIFS('Resumen Anual'!$AJ$228,DU183,'Resumen Anual'!$V$9,DF165,'Resumen Anual'!$L$180)+SUMIFS('Resumen Anual'!$AJ$286,DU183,'Resumen Anual'!$V$9,DF165,'Resumen Anual'!$L$238)+SUMIFS('Resumen Anual'!$AJ$344,DU183,'Resumen Anual'!$V$9,DF165,'Resumen Anual'!$L$296)+SUMIFS('Resumen Anual'!$AJ$402,DU183,'Resumen Anual'!$V$9,DF165,'Resumen Anual'!$L$354)+SUMIFS('Resumen Anual'!$AJ$460,DU183,'Resumen Anual'!$V$9,DF165,'Resumen Anual'!$L$412)+SUMIFS('Resumen Anual'!$AJ$518,DU183,'Resumen Anual'!$V$9,DF165,'Resumen Anual'!$L$470)+SUMIFS('Resumen Anual'!$AJ$576,DU183,'Resumen Anual'!$V$9,DF165,'Resumen Anual'!$L$528)+SUMIFS('Resumen Anual'!$AJ$634,DU183,'Resumen Anual'!$V$9,DF165,'Resumen Anual'!$L$586)+SUMIFS('Resumen Anual'!$AJ$692,DU183,'Resumen Anual'!$V$9,DF165,'Resumen Anual'!$L$644)+SUMIFS('Resumen Anual'!$CG$54,DU183,'Resumen Anual'!$V$9,DF165,'Resumen Anual'!$BI$6)+SUMIFS('Resumen Anual'!$CG$112,DU183,'Resumen Anual'!$V$9,DF165,'Resumen Anual'!$BI$64)+SUMIFS('Resumen Anual'!$CG$170,DU183,'Resumen Anual'!$V$9,DF165,'Resumen Anual'!$BI$122)+SUMIFS('Resumen Anual'!$CG$228,DU183,'Resumen Anual'!$V$9,DF165,'Resumen Anual'!$BI$180)+SUMIFS('Resumen Anual'!$CG$286,DU183,'Resumen Anual'!$V$9,DF165,'Resumen Anual'!$BI$238)+SUMIFS('Resumen Anual'!$CG$344,DU183,'Resumen Anual'!$V$9,DF165,'Resumen Anual'!$BI$296)+SUMIFS('Resumen Anual'!$CG$402,DU183,'Resumen Anual'!$V$9,DF165,'Resumen Anual'!$BI$354)+SUMIFS('Resumen Anual'!$CG$460,DU183,'Resumen Anual'!$V$9,DF165,'Resumen Anual'!$BI$412)+SUMIFS('Resumen Anual'!$CG$518,DU183,'Resumen Anual'!$V$9,DF165,'Resumen Anual'!$BI$470)+SUMIFS('Resumen Anual'!$CG$576,DU183,'Resumen Anual'!$V$9,DF165,'Resumen Anual'!$BI$528)+SUMIFS('Resumen Anual'!$CG$634,DU183,'Resumen Anual'!$V$9,DF165,'Resumen Anual'!$BI$586)+SUMIFS('Resumen Anual'!$CG$692,DU183,'Resumen Anual'!$V$9,DF165,'Resumen Anual'!$BI$644)+SUMIFS('Resumen Anual'!$EF$54,DU183,'Resumen Anual'!$V$9,DF165,'Resumen Anual'!$DH$6)+SUMIFS('Resumen Anual'!$EF$112,DU183,'Resumen Anual'!$V$9,DF165,'Resumen Anual'!$DH$64)+SUMIFS('Resumen Anual'!$EF$170,DU183,'Resumen Anual'!$V$9,DF165,'Resumen Anual'!$DH$122)+SUMIFS('Resumen Anual'!$EF$228,DU183,'Resumen Anual'!$V$9,DF165,'Resumen Anual'!$DH$180)+SUMIFS('Resumen Anual'!$EF$286,DU183,'Resumen Anual'!$V$9,DF165,'Resumen Anual'!$DH$238)+SUMIFS('Resumen Anual'!$EF$344,DU183,'Resumen Anual'!$V$9,DF165,'Resumen Anual'!$DH$296)+SUMIFS('Resumen Anual'!$EF$402,DU183,'Resumen Anual'!$V$9,DF165,'Resumen Anual'!$DH$354)+SUMIFS('Resumen Anual'!$EF$460,DU183,'Resumen Anual'!$V$9,DF165,'Resumen Anual'!$DH$412)+SUMIFS('Resumen Anual'!$EF$518,DU183,'Resumen Anual'!$V$9,DF165,'Resumen Anual'!$DH$470)+SUMIFS('Resumen Anual'!$EF$576,DU183,'Resumen Anual'!$V$9,DF165,'Resumen Anual'!$DH$528)+SUMIFS('Resumen Anual'!$EF$634,DU183,'Resumen Anual'!$V$9,DF165,'Resumen Anual'!$DH$586)+SUMIFS('Resumen Anual'!$EF$692,DU183,'Resumen Anual'!$V$9,DF165,'Resumen Anual'!$DH$644)+SUMIFS('Resumen Anual'!$GC$54,DU183,'Resumen Anual'!$V$9,DF165,'Resumen Anual'!$FE$6)+SUMIFS('Resumen Anual'!$GC$112,DU183,'Resumen Anual'!$V$9,DF165,'Resumen Anual'!$FE$64)+SUMIFS('Resumen Anual'!$GC$170,DU183,'Resumen Anual'!$V$9,DF165,'Resumen Anual'!$FE$122)+SUMIFS('Resumen Anual'!$GC$228,DU183,'Resumen Anual'!$V$9,DF165,'Resumen Anual'!$FE$180)+SUMIFS('Resumen Anual'!$GC$286,DU183,'Resumen Anual'!$V$9,DF165,'Resumen Anual'!$FE$238)+SUMIFS('Resumen Anual'!$GC$344,DU183,'Resumen Anual'!$V$9,DF165,'Resumen Anual'!$FE$296)+SUMIFS('Resumen Anual'!$GC$402,DU183,'Resumen Anual'!$V$9,DF165,'Resumen Anual'!$FE$354)+SUMIFS('Resumen Anual'!$GC$460,DU183,'Resumen Anual'!$V$9,DF165,'Resumen Anual'!$FE$412)+SUMIFS('Resumen Anual'!$GC$518,DU183,'Resumen Anual'!$V$9,DF165,'Resumen Anual'!$FE$470)+SUMIFS('Resumen Anual'!$GC$576,DU183,'Resumen Anual'!$V$9,DF165,'Resumen Anual'!$FE$528)+SUMIFS('Resumen Anual'!$GC$634,DU183,'Resumen Anual'!$V$9,DF165,'Resumen Anual'!$FE$586)+SUMIFS('Resumen Anual'!$GC$692,DU183,'Resumen Anual'!$V$9,DF165,'Resumen Anual'!$FE$644)</f>
        <v>0</v>
      </c>
      <c r="EE183" s="770"/>
      <c r="EF183" s="770"/>
      <c r="EG183" s="770"/>
      <c r="EH183" s="770">
        <f>SUMIFS('Resumen Anual'!$AN$54,DU183,'Resumen Anual'!$V$9,DF165,'Resumen Anual'!$L$6)+SUMIFS('Resumen Anual'!$AN$112,DU183,'Resumen Anual'!$V$9,DF165,'Resumen Anual'!$L$64)+SUMIFS('Resumen Anual'!$AN$170,DU183,'Resumen Anual'!$V$9,DF165,'Resumen Anual'!$L$122)+SUMIFS('Resumen Anual'!$AN$228,DU183,'Resumen Anual'!$V$9,DF165,'Resumen Anual'!$L$180)+SUMIFS('Resumen Anual'!$AN$286,DU183,'Resumen Anual'!$V$9,DF165,'Resumen Anual'!$L$238)+SUMIFS('Resumen Anual'!$AN$344,DU183,'Resumen Anual'!$V$9,DF165,'Resumen Anual'!$L$296)+SUMIFS('Resumen Anual'!$AN$402,DU183,'Resumen Anual'!$V$9,DF165,'Resumen Anual'!$L$354)+SUMIFS('Resumen Anual'!$AN$460,DU183,'Resumen Anual'!$V$9,DF165,'Resumen Anual'!$L$412)+SUMIFS('Resumen Anual'!$AN$518,DU183,'Resumen Anual'!$V$9,DF165,'Resumen Anual'!$L$470)+SUMIFS('Resumen Anual'!$AN$576,DU183,'Resumen Anual'!$V$9,DF165,'Resumen Anual'!$L$528)+SUMIFS('Resumen Anual'!$AN$634,DU183,'Resumen Anual'!$V$9,DF165,'Resumen Anual'!$L$586)+SUMIFS('Resumen Anual'!$AN$692,DU183,'Resumen Anual'!$V$9,DF165,'Resumen Anual'!$L$644)+SUMIFS('Resumen Anual'!$CK$54,DU183,'Resumen Anual'!$V$9,DF165,'Resumen Anual'!$BI$6)+SUMIFS('Resumen Anual'!$CK$112,DU183,'Resumen Anual'!$V$9,DF165,'Resumen Anual'!$BI$64)+SUMIFS('Resumen Anual'!$CK$170,DU183,'Resumen Anual'!$V$9,DF165,'Resumen Anual'!$BI$122)+SUMIFS('Resumen Anual'!$CK$228,DU183,'Resumen Anual'!$V$9,DF165,'Resumen Anual'!$BI$180)+SUMIFS('Resumen Anual'!$CK$286,DU183,'Resumen Anual'!$V$9,DF165,'Resumen Anual'!$BI$238)+SUMIFS('Resumen Anual'!$CK$344,DU183,'Resumen Anual'!$V$9,DF165,'Resumen Anual'!$BI$296)+SUMIFS('Resumen Anual'!$CK$402,DU183,'Resumen Anual'!$V$9,DF165,'Resumen Anual'!$BI$354)+SUMIFS('Resumen Anual'!$CK$460,DU183,'Resumen Anual'!$V$9,DF165,'Resumen Anual'!$BI$412)+SUMIFS('Resumen Anual'!$CK$518,DU183,'Resumen Anual'!$V$9,DF165,'Resumen Anual'!$BI$470)+SUMIFS('Resumen Anual'!$CK$576,DU183,'Resumen Anual'!$V$9,DF165,'Resumen Anual'!$BI$528)+SUMIFS('Resumen Anual'!$CK$634,DU183,'Resumen Anual'!$V$9,DF165,'Resumen Anual'!$BI$586)+SUMIFS('Resumen Anual'!$CK$692,DU183,'Resumen Anual'!$V$9,DF165,'Resumen Anual'!$BI$644)+SUMIFS('Resumen Anual'!$EJ$54,DU183,'Resumen Anual'!$V$9,DF165,'Resumen Anual'!$DH$6)+SUMIFS('Resumen Anual'!$EJ$112,DU183,'Resumen Anual'!$V$9,DF165,'Resumen Anual'!$DH$64)+SUMIFS('Resumen Anual'!$EJ$170,DU183,'Resumen Anual'!$V$9,DF165,'Resumen Anual'!$DH$122)+SUMIFS('Resumen Anual'!$EJ$228,DU183,'Resumen Anual'!$V$9,DF165,'Resumen Anual'!$DH$180)+SUMIFS('Resumen Anual'!$EJ$286,DU183,'Resumen Anual'!$V$9,DF165,'Resumen Anual'!$DH$238)+SUMIFS('Resumen Anual'!$EJ$344,DU183,'Resumen Anual'!$V$9,DF165,'Resumen Anual'!$DH$296)+SUMIFS('Resumen Anual'!$EJ$402,DU183,'Resumen Anual'!$V$9,DF165,'Resumen Anual'!$DH$354)+SUMIFS('Resumen Anual'!$EJ$460,DU183,'Resumen Anual'!$V$9,DF165,'Resumen Anual'!$DH$412)+SUMIFS('Resumen Anual'!$EJ$518,DU183,'Resumen Anual'!$V$9,DF165,'Resumen Anual'!$DH$470)+SUMIFS('Resumen Anual'!$EJ$576,DU183,'Resumen Anual'!$V$9,DF165,'Resumen Anual'!$DH$528)+SUMIFS('Resumen Anual'!$EJ$634,DU183,'Resumen Anual'!$V$9,DF165,'Resumen Anual'!$DH$586)+SUMIFS('Resumen Anual'!$EJ$692,DU183,'Resumen Anual'!$V$9,DF165,'Resumen Anual'!$DH$644)+SUMIFS('Resumen Anual'!$GG$54,DU183,'Resumen Anual'!$V$9,DF165,'Resumen Anual'!$FE$6)+SUMIFS('Resumen Anual'!$GG$112,DU183,'Resumen Anual'!$V$9,DF165,'Resumen Anual'!$FE$64)+SUMIFS('Resumen Anual'!$GG$170,DU183,'Resumen Anual'!$V$9,DF165,'Resumen Anual'!$FE$122)+SUMIFS('Resumen Anual'!$GG$228,DU183,'Resumen Anual'!$V$9,DF165,'Resumen Anual'!$FE$180)+SUMIFS('Resumen Anual'!$GG$286,DU183,'Resumen Anual'!$V$9,DF165,'Resumen Anual'!$FE$238)+SUMIFS('Resumen Anual'!$GG$344,DU183,'Resumen Anual'!$V$9,DF165,'Resumen Anual'!$FE$296)+SUMIFS('Resumen Anual'!$GG$402,DU183,'Resumen Anual'!$V$9,DF165,'Resumen Anual'!$FE$354)+SUMIFS('Resumen Anual'!$GG$460,DU183,'Resumen Anual'!$V$9,DF165,'Resumen Anual'!$FE$412)+SUMIFS('Resumen Anual'!$GG$518,DU183,'Resumen Anual'!$V$9,DF165,'Resumen Anual'!$FE$470)+SUMIFS('Resumen Anual'!$GG$576,DU183,'Resumen Anual'!$V$9,DF165,'Resumen Anual'!$FE$528)+SUMIFS('Resumen Anual'!$GG$634,DU183,'Resumen Anual'!$V$9,DF165,'Resumen Anual'!$FE$586)+SUMIFS('Resumen Anual'!$GG$692,DU183,'Resumen Anual'!$V$9,DF165,'Resumen Anual'!$FE$644)</f>
        <v>0</v>
      </c>
      <c r="EI183" s="770"/>
      <c r="EJ183" s="770"/>
      <c r="EK183" s="770"/>
      <c r="EL183" s="756">
        <f>SUMIFS('Resumen Anual'!$AR$54,DU183,'Resumen Anual'!$V$9,DF165,'Resumen Anual'!$L$6)+SUMIFS('Resumen Anual'!$AR$112,DU183,'Resumen Anual'!$V$9,DF165,'Resumen Anual'!$L$64)+SUMIFS('Resumen Anual'!$AR$170,DU183,'Resumen Anual'!$V$9,DF165,'Resumen Anual'!$L$122)+SUMIFS('Resumen Anual'!$AR$228,DU183,'Resumen Anual'!$V$9,DF165,'Resumen Anual'!$L$180)+SUMIFS('Resumen Anual'!$AR$286,DU183,'Resumen Anual'!$V$9,DF165,'Resumen Anual'!$L$238)+SUMIFS('Resumen Anual'!$AR$344,DU183,'Resumen Anual'!$V$9,DF165,'Resumen Anual'!$L$296)+SUMIFS('Resumen Anual'!$AR$402,DU183,'Resumen Anual'!$V$9,DF165,'Resumen Anual'!$L$354)+SUMIFS('Resumen Anual'!$AR$460,DU183,'Resumen Anual'!$V$9,DF165,'Resumen Anual'!$L$412)+SUMIFS('Resumen Anual'!$AR$518,DU183,'Resumen Anual'!$V$9,DF165,'Resumen Anual'!$L$470)+SUMIFS('Resumen Anual'!$AR$576,DU183,'Resumen Anual'!$V$9,DF165,'Resumen Anual'!$L$528)+SUMIFS('Resumen Anual'!$AR$634,DU183,'Resumen Anual'!$V$9,DF165,'Resumen Anual'!$L$586)+SUMIFS('Resumen Anual'!$AR$692,DU183,'Resumen Anual'!$V$9,DF165,'Resumen Anual'!$L$644)+SUMIFS('Resumen Anual'!$CO$54,DU183,'Resumen Anual'!$V$9,DF165,'Resumen Anual'!$BI$6)+SUMIFS('Resumen Anual'!$CO$112,DU183,'Resumen Anual'!$V$9,DF165,'Resumen Anual'!$BI$64)+SUMIFS('Resumen Anual'!$CO$170,DU183,'Resumen Anual'!$V$9,DF165,'Resumen Anual'!$BI$122)+SUMIFS('Resumen Anual'!$CO$228,DU183,'Resumen Anual'!$V$9,DF165,'Resumen Anual'!$BI$180)+SUMIFS('Resumen Anual'!$CO$286,DU183,'Resumen Anual'!$V$9,DF165,'Resumen Anual'!$BI$238)+SUMIFS('Resumen Anual'!$CO$344,DU183,'Resumen Anual'!$V$9,DF165,'Resumen Anual'!$BI$296)+SUMIFS('Resumen Anual'!$CO$402,DU183,'Resumen Anual'!$V$9,DF165,'Resumen Anual'!$BI$354)+SUMIFS('Resumen Anual'!$CO$460,DU183,'Resumen Anual'!$V$9,DF165,'Resumen Anual'!$BI$412)+SUMIFS('Resumen Anual'!$CO$518,DU183,'Resumen Anual'!$V$9,DF165,'Resumen Anual'!$BI$470)+SUMIFS('Resumen Anual'!$CO$576,DU183,'Resumen Anual'!$V$9,DF165,'Resumen Anual'!$BI$528)+SUMIFS('Resumen Anual'!$CO$634,DU183,'Resumen Anual'!$V$9,DF165,'Resumen Anual'!$BI$586)+SUMIFS('Resumen Anual'!$CO$692,DU183,'Resumen Anual'!$V$9,DF165,'Resumen Anual'!$BI$644)+SUMIFS('Resumen Anual'!$EN$54,DU183,'Resumen Anual'!$V$9,DF165,'Resumen Anual'!$DH$6)+SUMIFS('Resumen Anual'!$EN$112,DU183,'Resumen Anual'!$V$9,DF165,'Resumen Anual'!$DH$64)+SUMIFS('Resumen Anual'!$EN$170,DU183,'Resumen Anual'!$V$9,DF165,'Resumen Anual'!$DH$122)+SUMIFS('Resumen Anual'!$EN$228,DU183,'Resumen Anual'!$V$9,DF165,'Resumen Anual'!$DH$180)+SUMIFS('Resumen Anual'!$EN$286,DU183,'Resumen Anual'!$V$9,DF165,'Resumen Anual'!$DH$238)+SUMIFS('Resumen Anual'!$EN$344,DU183,'Resumen Anual'!$V$9,DF165,'Resumen Anual'!$DH$296)+SUMIFS('Resumen Anual'!$EN$402,DU183,'Resumen Anual'!$V$9,DF165,'Resumen Anual'!$DH$354)+SUMIFS('Resumen Anual'!$EN$460,DU183,'Resumen Anual'!$V$9,DF165,'Resumen Anual'!$DH$412)+SUMIFS('Resumen Anual'!$EN$518,DU183,'Resumen Anual'!$V$9,DF165,'Resumen Anual'!$DH$470)+SUMIFS('Resumen Anual'!$EN$576,DU183,'Resumen Anual'!$V$9,DF165,'Resumen Anual'!$DH$528)+SUMIFS('Resumen Anual'!$EN$634,DU183,'Resumen Anual'!$V$9,DF165,'Resumen Anual'!$DH$586)+SUMIFS('Resumen Anual'!$EN$692,DU183,'Resumen Anual'!$V$9,DF165,'Resumen Anual'!$DH$644)+SUMIFS('Resumen Anual'!$GK$54,DU183,'Resumen Anual'!$V$9,DF165,'Resumen Anual'!$FE$6)+SUMIFS('Resumen Anual'!$GK$112,DU183,'Resumen Anual'!$V$9,DF165,'Resumen Anual'!$FE$64)+SUMIFS('Resumen Anual'!$GK$170,DU183,'Resumen Anual'!$V$9,DF165,'Resumen Anual'!$FE$122)+SUMIFS('Resumen Anual'!$GK$228,DU183,'Resumen Anual'!$V$9,DF165,'Resumen Anual'!$FE$180)+SUMIFS('Resumen Anual'!$GK$286,DU183,'Resumen Anual'!$V$9,DF165,'Resumen Anual'!$FE$238)+SUMIFS('Resumen Anual'!$GK$344,DU183,'Resumen Anual'!$V$9,DF165,'Resumen Anual'!$FE$296)+SUMIFS('Resumen Anual'!$GK$402,DU183,'Resumen Anual'!$V$9,DF165,'Resumen Anual'!$FE$354)+SUMIFS('Resumen Anual'!$GK$460,DU183,'Resumen Anual'!$V$9,DF165,'Resumen Anual'!$FE$412)+SUMIFS('Resumen Anual'!$GK$518,DU183,'Resumen Anual'!$V$9,DF165,'Resumen Anual'!$FE$470)+SUMIFS('Resumen Anual'!$GK$576,DU183,'Resumen Anual'!$V$9,DF165,'Resumen Anual'!$FE$528)+SUMIFS('Resumen Anual'!$GK$634,DU183,'Resumen Anual'!$V$9,DF165,'Resumen Anual'!$FE$586)+SUMIFS('Resumen Anual'!$GK$692,DU183,'Resumen Anual'!$V$9,DF165,'Resumen Anual'!$FE$644)</f>
        <v>0</v>
      </c>
      <c r="EM183" s="756"/>
      <c r="EN183" s="756"/>
      <c r="EO183" s="756">
        <f>SUMIFS('Resumen Anual'!$AU$54,DU183,'Resumen Anual'!$V$9,DF165,'Resumen Anual'!$L$6)+SUMIFS('Resumen Anual'!$AU$112,DU183,'Resumen Anual'!$V$9,DF165,'Resumen Anual'!$L$64)+SUMIFS('Resumen Anual'!$AU$170,DU183,'Resumen Anual'!$V$9,DF165,'Resumen Anual'!$L$122)+SUMIFS('Resumen Anual'!$AU$228,DU183,'Resumen Anual'!$V$9,DF165,'Resumen Anual'!$L$180)+SUMIFS('Resumen Anual'!$AU$286,DU183,'Resumen Anual'!$V$9,DF165,'Resumen Anual'!$L$238)+SUMIFS('Resumen Anual'!$AU$344,DU183,'Resumen Anual'!$V$9,DF165,'Resumen Anual'!$L$296)+SUMIFS('Resumen Anual'!$AU$402,DU183,'Resumen Anual'!$V$9,DF165,'Resumen Anual'!$L$354)+SUMIFS('Resumen Anual'!$AU$460,DU183,'Resumen Anual'!$V$9,DF165,'Resumen Anual'!$L$412)+SUMIFS('Resumen Anual'!$AU$518,DU183,'Resumen Anual'!$V$9,DF165,'Resumen Anual'!$L$470)+SUMIFS('Resumen Anual'!$AU$576,DU183,'Resumen Anual'!$V$9,DF165,'Resumen Anual'!$L$528)+SUMIFS('Resumen Anual'!$AU$634,DU183,'Resumen Anual'!$V$9,DF165,'Resumen Anual'!$L$586)+SUMIFS('Resumen Anual'!$AU$692,DU183,'Resumen Anual'!$V$9,DF165,'Resumen Anual'!$L$644)+SUMIFS('Resumen Anual'!$CR$54,DU183,'Resumen Anual'!$V$9,DF165,'Resumen Anual'!$BI$6)+SUMIFS('Resumen Anual'!$CR$112,DU183,'Resumen Anual'!$V$9,DF165,'Resumen Anual'!$BI$64)+SUMIFS('Resumen Anual'!$CR$170,DU183,'Resumen Anual'!$V$9,DF165,'Resumen Anual'!$BI$122)+SUMIFS('Resumen Anual'!$CR$228,DU183,'Resumen Anual'!$V$9,DF165,'Resumen Anual'!$BI$180)+SUMIFS('Resumen Anual'!$CR$286,DU183,'Resumen Anual'!$V$9,DF165,'Resumen Anual'!$BI$238)+SUMIFS('Resumen Anual'!$CR$344,DU183,'Resumen Anual'!$V$9,DF165,'Resumen Anual'!$BI$296)+SUMIFS('Resumen Anual'!$CR$402,DU183,'Resumen Anual'!$V$9,DF165,'Resumen Anual'!$BI$354)+SUMIFS('Resumen Anual'!$CR$460,DU183,'Resumen Anual'!$V$9,DF165,'Resumen Anual'!$BI$412)+SUMIFS('Resumen Anual'!$CR$518,DU183,'Resumen Anual'!$V$9,DF165,'Resumen Anual'!$BI$470)+SUMIFS('Resumen Anual'!$CR$576,DU183,'Resumen Anual'!$V$9,DF165,'Resumen Anual'!$BI$528)+SUMIFS('Resumen Anual'!$CR$634,DU183,'Resumen Anual'!$V$9,DF165,'Resumen Anual'!$BI$586)+SUMIFS('Resumen Anual'!$CR$692,DU183,'Resumen Anual'!$V$9,DF165,'Resumen Anual'!$BI$644)+SUMIFS('Resumen Anual'!$EQ$54,DU183,'Resumen Anual'!$V$9,DF165,'Resumen Anual'!$DH$6)+SUMIFS('Resumen Anual'!$EQ$112,DU183,'Resumen Anual'!$V$9,DF165,'Resumen Anual'!$DH$64)+SUMIFS('Resumen Anual'!$EQ$170,DU183,'Resumen Anual'!$V$9,DF165,'Resumen Anual'!$DH$122)+SUMIFS('Resumen Anual'!$EQ$228,DU183,'Resumen Anual'!$V$9,DF165,'Resumen Anual'!$DH$180)+SUMIFS('Resumen Anual'!$EQ$286,DU183,'Resumen Anual'!$V$9,DF165,'Resumen Anual'!$DH$238)+SUMIFS('Resumen Anual'!$EQ$344,DU183,'Resumen Anual'!$V$9,DF165,'Resumen Anual'!$DH$296)+SUMIFS('Resumen Anual'!$EQ$402,DU183,'Resumen Anual'!$V$9,DF165,'Resumen Anual'!$DH$354)+SUMIFS('Resumen Anual'!$EQ$460,DU183,'Resumen Anual'!$V$9,DF165,'Resumen Anual'!$DH$412)+SUMIFS('Resumen Anual'!$EQ$518,DU183,'Resumen Anual'!$V$9,DF165,'Resumen Anual'!$DH$470)+SUMIFS('Resumen Anual'!$EQ$576,DU183,'Resumen Anual'!$V$9,DF165,'Resumen Anual'!$DH$528)+SUMIFS('Resumen Anual'!$EQ$634,DU183,'Resumen Anual'!$V$9,DF165,'Resumen Anual'!$DH$586)+SUMIFS('Resumen Anual'!$EQ$692,DU183,'Resumen Anual'!$V$9,DF165,'Resumen Anual'!$DH$644)+SUMIFS('Resumen Anual'!$GN$54,DU183,'Resumen Anual'!$V$9,DF165,'Resumen Anual'!$FE$6)+SUMIFS('Resumen Anual'!$GN$112,DU183,'Resumen Anual'!$V$9,DF165,'Resumen Anual'!$FE$64)+SUMIFS('Resumen Anual'!$GN$170,DU183,'Resumen Anual'!$V$9,DF165,'Resumen Anual'!$FE$122)+SUMIFS('Resumen Anual'!$GN$228,DU183,'Resumen Anual'!$V$9,DF165,'Resumen Anual'!$FE$180)+SUMIFS('Resumen Anual'!$GN$286,DU183,'Resumen Anual'!$V$9,DF165,'Resumen Anual'!$FE$238)+SUMIFS('Resumen Anual'!$GN$344,DU183,'Resumen Anual'!$V$9,DF165,'Resumen Anual'!$FE$296)+SUMIFS('Resumen Anual'!$GN$402,DU183,'Resumen Anual'!$V$9,DF165,'Resumen Anual'!$FE$354)+SUMIFS('Resumen Anual'!$GN$460,DU183,'Resumen Anual'!$V$9,DF165,'Resumen Anual'!$FE$412)+SUMIFS('Resumen Anual'!$GN$518,DU183,'Resumen Anual'!$V$9,DF165,'Resumen Anual'!$FE$470)+SUMIFS('Resumen Anual'!$GN$576,DU183,'Resumen Anual'!$V$9,DF165,'Resumen Anual'!$FE$528)+SUMIFS('Resumen Anual'!$GN$634,DU183,'Resumen Anual'!$V$9,DF165,'Resumen Anual'!$FE$586)+SUMIFS('Resumen Anual'!$GN$692,DU183,'Resumen Anual'!$V$9,DF165,'Resumen Anual'!$FE$644)</f>
        <v>0</v>
      </c>
      <c r="EP183" s="756"/>
      <c r="EQ183" s="1215"/>
      <c r="ER183" s="1200"/>
      <c r="ES183" s="171"/>
      <c r="ET183" s="777"/>
      <c r="EU183" s="778"/>
      <c r="EV183" s="778"/>
      <c r="EW183" s="778"/>
      <c r="EX183" s="764"/>
      <c r="EY183" s="765"/>
      <c r="EZ183" s="765"/>
      <c r="FA183" s="765"/>
      <c r="FB183" s="765"/>
      <c r="FC183" s="765"/>
      <c r="FD183" s="766"/>
      <c r="FE183" s="632"/>
      <c r="FF183" s="790"/>
      <c r="FG183" s="791"/>
      <c r="FH183" s="791"/>
      <c r="FI183" s="791"/>
      <c r="FJ183" s="792"/>
      <c r="FK183" s="785"/>
      <c r="FL183" s="786"/>
      <c r="FM183" s="786"/>
      <c r="FN183" s="786"/>
      <c r="FO183" s="786"/>
      <c r="FP183" s="787"/>
      <c r="FQ183" s="15"/>
      <c r="FR183" s="771">
        <f>IF(FR171=0," ",FR171+6)</f>
        <v>2028</v>
      </c>
      <c r="FS183" s="772"/>
      <c r="FT183" s="772"/>
      <c r="FU183" s="772"/>
      <c r="FV183" s="772"/>
      <c r="FW183" s="1214">
        <f>SUMIFS('Resumen Anual'!$AF$54,FR183,'Resumen Anual'!$V$9,FC165,'Resumen Anual'!$L$6)+SUMIFS('Resumen Anual'!$AF$112,FR183,'Resumen Anual'!$V$9,FC165,'Resumen Anual'!$L$64)+SUMIFS('Resumen Anual'!$AF$170,FR183,'Resumen Anual'!$V$9,FC165,'Resumen Anual'!$L$122)+SUMIFS('Resumen Anual'!$AF$228,FR183,'Resumen Anual'!$V$9,FC165,'Resumen Anual'!$L$180)+SUMIFS('Resumen Anual'!$AF$286,FR183,'Resumen Anual'!$V$9,FC165,'Resumen Anual'!$L$238)+SUMIFS('Resumen Anual'!$AF$344,FR183,'Resumen Anual'!$V$9,FC165,'Resumen Anual'!$L$296)+SUMIFS('Resumen Anual'!$AF$402,FR183,'Resumen Anual'!$V$9,FC165,'Resumen Anual'!$L$354)+SUMIFS('Resumen Anual'!$AF$460,FR183,'Resumen Anual'!$V$9,FC165,'Resumen Anual'!$L$412)+SUMIFS('Resumen Anual'!$AF$518,FR183,'Resumen Anual'!$V$9,FC165,'Resumen Anual'!$L$470)+SUMIFS('Resumen Anual'!$AF$576,FR183,'Resumen Anual'!$V$9,FC165,'Resumen Anual'!$L$528)+SUMIFS('Resumen Anual'!$AF$634,FR183,'Resumen Anual'!$V$9,FC165,'Resumen Anual'!$L$586)+SUMIFS('Resumen Anual'!$AF$692,FR183,'Resumen Anual'!$V$9,FC165,'Resumen Anual'!$L$644)+SUMIFS('Resumen Anual'!$CC$54,FR183,'Resumen Anual'!$V$9,FC165,'Resumen Anual'!$BI$6)+SUMIFS('Resumen Anual'!$CC$112,FR183,'Resumen Anual'!$V$9,FC165,'Resumen Anual'!$BI$64)+SUMIFS('Resumen Anual'!$CC$170,FR183,'Resumen Anual'!$V$9,FC165,'Resumen Anual'!$BI$122)+SUMIFS('Resumen Anual'!$CC$228,FR183,'Resumen Anual'!$V$9,FC165,'Resumen Anual'!$BI$180)+SUMIFS('Resumen Anual'!$CC$286,FR183,'Resumen Anual'!$V$9,FC165,'Resumen Anual'!$BI$238)+SUMIFS('Resumen Anual'!$CC$344,FR183,'Resumen Anual'!$V$9,FC165,'Resumen Anual'!$BI$296)+SUMIFS('Resumen Anual'!$CC$402,FR183,'Resumen Anual'!$V$9,FC165,'Resumen Anual'!$BI$354)+SUMIFS('Resumen Anual'!$CC$460,FR183,'Resumen Anual'!$V$9,FC165,'Resumen Anual'!$BI$412)+SUMIFS('Resumen Anual'!$CC$518,FR183,'Resumen Anual'!$V$9,FC165,'Resumen Anual'!$BI$470)+SUMIFS('Resumen Anual'!$CC$576,FR183,'Resumen Anual'!$V$9,FC165,'Resumen Anual'!$BI$528)+SUMIFS('Resumen Anual'!$CC$634,FR183,'Resumen Anual'!$V$9,FC165,'Resumen Anual'!$BI$586)+SUMIFS('Resumen Anual'!$CC$692,FR183,'Resumen Anual'!$V$9,FC165,'Resumen Anual'!$BI$644)+SUMIFS('Resumen Anual'!$EB$54,FR183,'Resumen Anual'!$V$9,FC165,'Resumen Anual'!$DH$6)+SUMIFS('Resumen Anual'!$EB$112,FR183,'Resumen Anual'!$V$9,FC165,'Resumen Anual'!$DH$64)+SUMIFS('Resumen Anual'!$EB$170,FR183,'Resumen Anual'!$V$9,FC165,'Resumen Anual'!$DH$122)+SUMIFS('Resumen Anual'!$EB$228,FR183,'Resumen Anual'!$V$9,FC165,'Resumen Anual'!$DH$180)+SUMIFS('Resumen Anual'!$EB$286,FR183,'Resumen Anual'!$V$9,FC165,'Resumen Anual'!$DH$238)+SUMIFS('Resumen Anual'!$EB$344,FR183,'Resumen Anual'!$V$9,FC165,'Resumen Anual'!$DH$296)+SUMIFS('Resumen Anual'!$EB$402,FR183,'Resumen Anual'!$V$9,FC165,'Resumen Anual'!$DH$354)+SUMIFS('Resumen Anual'!$EB$460,FR183,'Resumen Anual'!$V$9,FC165,'Resumen Anual'!$DH$412)+SUMIFS('Resumen Anual'!$EB$518,FR183,'Resumen Anual'!$V$9,FC165,'Resumen Anual'!$DH$470)+SUMIFS('Resumen Anual'!$EB$576,FR183,'Resumen Anual'!$V$9,FC165,'Resumen Anual'!$DH$528)+SUMIFS('Resumen Anual'!$EB$634,FR183,'Resumen Anual'!$V$9,FC165,'Resumen Anual'!$DH$586)+SUMIFS('Resumen Anual'!$EB$692,FR183,'Resumen Anual'!$V$9,FC165,'Resumen Anual'!$DH$644)+SUMIFS('Resumen Anual'!$FY$54,FR183,'Resumen Anual'!$V$9,FC165,'Resumen Anual'!$FE$6)+SUMIFS('Resumen Anual'!$FY$112,FR183,'Resumen Anual'!$V$9,FC165,'Resumen Anual'!$FE$64)+SUMIFS('Resumen Anual'!$FY$170,FR183,'Resumen Anual'!$V$9,FC165,'Resumen Anual'!$FE$122)+SUMIFS('Resumen Anual'!$FY$228,FR183,'Resumen Anual'!$V$9,FC165,'Resumen Anual'!$FE$180)+SUMIFS('Resumen Anual'!$FY$286,FR183,'Resumen Anual'!$V$9,FC165,'Resumen Anual'!$FE$238)+SUMIFS('Resumen Anual'!$FY$344,FR183,'Resumen Anual'!$V$9,FC165,'Resumen Anual'!$FE$296)+SUMIFS('Resumen Anual'!$FY$402,FR183,'Resumen Anual'!$V$9,FC165,'Resumen Anual'!$FE$354)+SUMIFS('Resumen Anual'!$FY$460,FR183,'Resumen Anual'!$V$9,FC165,'Resumen Anual'!$FE$412)+SUMIFS('Resumen Anual'!$FY$518,FR183,'Resumen Anual'!$V$9,FC165,'Resumen Anual'!$FE$470)+SUMIFS('Resumen Anual'!$FY$576,FR183,'Resumen Anual'!$V$9,FC165,'Resumen Anual'!$FE$528)+SUMIFS('Resumen Anual'!$FY$634,FR183,'Resumen Anual'!$V$9,FC165,'Resumen Anual'!$FE$586)+SUMIFS('Resumen Anual'!$FY$692,FR183,'Resumen Anual'!$V$9,FC165,'Resumen Anual'!$FE$644)</f>
        <v>0</v>
      </c>
      <c r="FX183" s="770"/>
      <c r="FY183" s="770"/>
      <c r="FZ183" s="770"/>
      <c r="GA183" s="770">
        <f>SUMIFS('Resumen Anual'!$AJ$54,FR183,'Resumen Anual'!$V$9,FC165,'Resumen Anual'!$L$6)+SUMIFS('Resumen Anual'!$AJ$112,FR183,'Resumen Anual'!$V$9,FC165,'Resumen Anual'!$L$64)+SUMIFS('Resumen Anual'!$AJ$170,FR183,'Resumen Anual'!$V$9,FC165,'Resumen Anual'!$L$122)+SUMIFS('Resumen Anual'!$AJ$228,FR183,'Resumen Anual'!$V$9,FC165,'Resumen Anual'!$L$180)+SUMIFS('Resumen Anual'!$AJ$286,FR183,'Resumen Anual'!$V$9,FC165,'Resumen Anual'!$L$238)+SUMIFS('Resumen Anual'!$AJ$344,FR183,'Resumen Anual'!$V$9,FC165,'Resumen Anual'!$L$296)+SUMIFS('Resumen Anual'!$AJ$402,FR183,'Resumen Anual'!$V$9,FC165,'Resumen Anual'!$L$354)+SUMIFS('Resumen Anual'!$AJ$460,FR183,'Resumen Anual'!$V$9,FC165,'Resumen Anual'!$L$412)+SUMIFS('Resumen Anual'!$AJ$518,FR183,'Resumen Anual'!$V$9,FC165,'Resumen Anual'!$L$470)+SUMIFS('Resumen Anual'!$AJ$576,FR183,'Resumen Anual'!$V$9,FC165,'Resumen Anual'!$L$528)+SUMIFS('Resumen Anual'!$AJ$634,FR183,'Resumen Anual'!$V$9,FC165,'Resumen Anual'!$L$586)+SUMIFS('Resumen Anual'!$AJ$692,FR183,'Resumen Anual'!$V$9,FC165,'Resumen Anual'!$L$644)+SUMIFS('Resumen Anual'!$CG$54,FR183,'Resumen Anual'!$V$9,FC165,'Resumen Anual'!$BI$6)+SUMIFS('Resumen Anual'!$CG$112,FR183,'Resumen Anual'!$V$9,FC165,'Resumen Anual'!$BI$64)+SUMIFS('Resumen Anual'!$CG$170,FR183,'Resumen Anual'!$V$9,FC165,'Resumen Anual'!$BI$122)+SUMIFS('Resumen Anual'!$CG$228,FR183,'Resumen Anual'!$V$9,FC165,'Resumen Anual'!$BI$180)+SUMIFS('Resumen Anual'!$CG$286,FR183,'Resumen Anual'!$V$9,FC165,'Resumen Anual'!$BI$238)+SUMIFS('Resumen Anual'!$CG$344,FR183,'Resumen Anual'!$V$9,FC165,'Resumen Anual'!$BI$296)+SUMIFS('Resumen Anual'!$CG$402,FR183,'Resumen Anual'!$V$9,FC165,'Resumen Anual'!$BI$354)+SUMIFS('Resumen Anual'!$CG$460,FR183,'Resumen Anual'!$V$9,FC165,'Resumen Anual'!$BI$412)+SUMIFS('Resumen Anual'!$CG$518,FR183,'Resumen Anual'!$V$9,FC165,'Resumen Anual'!$BI$470)+SUMIFS('Resumen Anual'!$CG$576,FR183,'Resumen Anual'!$V$9,FC165,'Resumen Anual'!$BI$528)+SUMIFS('Resumen Anual'!$CG$634,FR183,'Resumen Anual'!$V$9,FC165,'Resumen Anual'!$BI$586)+SUMIFS('Resumen Anual'!$CG$692,FR183,'Resumen Anual'!$V$9,FC165,'Resumen Anual'!$BI$644)+SUMIFS('Resumen Anual'!$EF$54,FR183,'Resumen Anual'!$V$9,FC165,'Resumen Anual'!$DH$6)+SUMIFS('Resumen Anual'!$EF$112,FR183,'Resumen Anual'!$V$9,FC165,'Resumen Anual'!$DH$64)+SUMIFS('Resumen Anual'!$EF$170,FR183,'Resumen Anual'!$V$9,FC165,'Resumen Anual'!$DH$122)+SUMIFS('Resumen Anual'!$EF$228,FR183,'Resumen Anual'!$V$9,FC165,'Resumen Anual'!$DH$180)+SUMIFS('Resumen Anual'!$EF$286,FR183,'Resumen Anual'!$V$9,FC165,'Resumen Anual'!$DH$238)+SUMIFS('Resumen Anual'!$EF$344,FR183,'Resumen Anual'!$V$9,FC165,'Resumen Anual'!$DH$296)+SUMIFS('Resumen Anual'!$EF$402,FR183,'Resumen Anual'!$V$9,FC165,'Resumen Anual'!$DH$354)+SUMIFS('Resumen Anual'!$EF$460,FR183,'Resumen Anual'!$V$9,FC165,'Resumen Anual'!$DH$412)+SUMIFS('Resumen Anual'!$EF$518,FR183,'Resumen Anual'!$V$9,FC165,'Resumen Anual'!$DH$470)+SUMIFS('Resumen Anual'!$EF$576,FR183,'Resumen Anual'!$V$9,FC165,'Resumen Anual'!$DH$528)+SUMIFS('Resumen Anual'!$EF$634,FR183,'Resumen Anual'!$V$9,FC165,'Resumen Anual'!$DH$586)+SUMIFS('Resumen Anual'!$EF$692,FR183,'Resumen Anual'!$V$9,FC165,'Resumen Anual'!$DH$644)+SUMIFS('Resumen Anual'!$GC$54,FR183,'Resumen Anual'!$V$9,FC165,'Resumen Anual'!$FE$6)+SUMIFS('Resumen Anual'!$GC$112,FR183,'Resumen Anual'!$V$9,FC165,'Resumen Anual'!$FE$64)+SUMIFS('Resumen Anual'!$GC$170,FR183,'Resumen Anual'!$V$9,FC165,'Resumen Anual'!$FE$122)+SUMIFS('Resumen Anual'!$GC$228,FR183,'Resumen Anual'!$V$9,FC165,'Resumen Anual'!$FE$180)+SUMIFS('Resumen Anual'!$GC$286,FR183,'Resumen Anual'!$V$9,FC165,'Resumen Anual'!$FE$238)+SUMIFS('Resumen Anual'!$GC$344,FR183,'Resumen Anual'!$V$9,FC165,'Resumen Anual'!$FE$296)+SUMIFS('Resumen Anual'!$GC$402,FR183,'Resumen Anual'!$V$9,FC165,'Resumen Anual'!$FE$354)+SUMIFS('Resumen Anual'!$GC$460,FR183,'Resumen Anual'!$V$9,FC165,'Resumen Anual'!$FE$412)+SUMIFS('Resumen Anual'!$GC$518,FR183,'Resumen Anual'!$V$9,FC165,'Resumen Anual'!$FE$470)+SUMIFS('Resumen Anual'!$GC$576,FR183,'Resumen Anual'!$V$9,FC165,'Resumen Anual'!$FE$528)+SUMIFS('Resumen Anual'!$GC$634,FR183,'Resumen Anual'!$V$9,FC165,'Resumen Anual'!$FE$586)+SUMIFS('Resumen Anual'!$GC$692,FR183,'Resumen Anual'!$V$9,FC165,'Resumen Anual'!$FE$644)</f>
        <v>0</v>
      </c>
      <c r="GB183" s="770"/>
      <c r="GC183" s="770"/>
      <c r="GD183" s="770"/>
      <c r="GE183" s="770">
        <f>SUMIFS('Resumen Anual'!$AN$54,FR183,'Resumen Anual'!$V$9,FC165,'Resumen Anual'!$L$6)+SUMIFS('Resumen Anual'!$AN$112,FR183,'Resumen Anual'!$V$9,FC165,'Resumen Anual'!$L$64)+SUMIFS('Resumen Anual'!$AN$170,FR183,'Resumen Anual'!$V$9,FC165,'Resumen Anual'!$L$122)+SUMIFS('Resumen Anual'!$AN$228,FR183,'Resumen Anual'!$V$9,FC165,'Resumen Anual'!$L$180)+SUMIFS('Resumen Anual'!$AN$286,FR183,'Resumen Anual'!$V$9,FC165,'Resumen Anual'!$L$238)+SUMIFS('Resumen Anual'!$AN$344,FR183,'Resumen Anual'!$V$9,FC165,'Resumen Anual'!$L$296)+SUMIFS('Resumen Anual'!$AN$402,FR183,'Resumen Anual'!$V$9,FC165,'Resumen Anual'!$L$354)+SUMIFS('Resumen Anual'!$AN$460,FR183,'Resumen Anual'!$V$9,FC165,'Resumen Anual'!$L$412)+SUMIFS('Resumen Anual'!$AN$518,FR183,'Resumen Anual'!$V$9,FC165,'Resumen Anual'!$L$470)+SUMIFS('Resumen Anual'!$AN$576,FR183,'Resumen Anual'!$V$9,FC165,'Resumen Anual'!$L$528)+SUMIFS('Resumen Anual'!$AN$634,FR183,'Resumen Anual'!$V$9,FC165,'Resumen Anual'!$L$586)+SUMIFS('Resumen Anual'!$AN$692,FR183,'Resumen Anual'!$V$9,FC165,'Resumen Anual'!$L$644)+SUMIFS('Resumen Anual'!$CK$54,FR183,'Resumen Anual'!$V$9,FC165,'Resumen Anual'!$BI$6)+SUMIFS('Resumen Anual'!$CK$112,FR183,'Resumen Anual'!$V$9,FC165,'Resumen Anual'!$BI$64)+SUMIFS('Resumen Anual'!$CK$170,FR183,'Resumen Anual'!$V$9,FC165,'Resumen Anual'!$BI$122)+SUMIFS('Resumen Anual'!$CK$228,FR183,'Resumen Anual'!$V$9,FC165,'Resumen Anual'!$BI$180)+SUMIFS('Resumen Anual'!$CK$286,FR183,'Resumen Anual'!$V$9,FC165,'Resumen Anual'!$BI$238)+SUMIFS('Resumen Anual'!$CK$344,FR183,'Resumen Anual'!$V$9,FC165,'Resumen Anual'!$BI$296)+SUMIFS('Resumen Anual'!$CK$402,FR183,'Resumen Anual'!$V$9,FC165,'Resumen Anual'!$BI$354)+SUMIFS('Resumen Anual'!$CK$460,FR183,'Resumen Anual'!$V$9,FC165,'Resumen Anual'!$BI$412)+SUMIFS('Resumen Anual'!$CK$518,FR183,'Resumen Anual'!$V$9,FC165,'Resumen Anual'!$BI$470)+SUMIFS('Resumen Anual'!$CK$576,FR183,'Resumen Anual'!$V$9,FC165,'Resumen Anual'!$BI$528)+SUMIFS('Resumen Anual'!$CK$634,FR183,'Resumen Anual'!$V$9,FC165,'Resumen Anual'!$BI$586)+SUMIFS('Resumen Anual'!$CK$692,FR183,'Resumen Anual'!$V$9,FC165,'Resumen Anual'!$BI$644)+SUMIFS('Resumen Anual'!$EJ$54,FR183,'Resumen Anual'!$V$9,FC165,'Resumen Anual'!$DH$6)+SUMIFS('Resumen Anual'!$EJ$112,FR183,'Resumen Anual'!$V$9,FC165,'Resumen Anual'!$DH$64)+SUMIFS('Resumen Anual'!$EJ$170,FR183,'Resumen Anual'!$V$9,FC165,'Resumen Anual'!$DH$122)+SUMIFS('Resumen Anual'!$EJ$228,FR183,'Resumen Anual'!$V$9,FC165,'Resumen Anual'!$DH$180)+SUMIFS('Resumen Anual'!$EJ$286,FR183,'Resumen Anual'!$V$9,FC165,'Resumen Anual'!$DH$238)+SUMIFS('Resumen Anual'!$EJ$344,FR183,'Resumen Anual'!$V$9,FC165,'Resumen Anual'!$DH$296)+SUMIFS('Resumen Anual'!$EJ$402,FR183,'Resumen Anual'!$V$9,FC165,'Resumen Anual'!$DH$354)+SUMIFS('Resumen Anual'!$EJ$460,FR183,'Resumen Anual'!$V$9,FC165,'Resumen Anual'!$DH$412)+SUMIFS('Resumen Anual'!$EJ$518,FR183,'Resumen Anual'!$V$9,FC165,'Resumen Anual'!$DH$470)+SUMIFS('Resumen Anual'!$EJ$576,FR183,'Resumen Anual'!$V$9,FC165,'Resumen Anual'!$DH$528)+SUMIFS('Resumen Anual'!$EJ$634,FR183,'Resumen Anual'!$V$9,FC165,'Resumen Anual'!$DH$586)+SUMIFS('Resumen Anual'!$EJ$692,FR183,'Resumen Anual'!$V$9,FC165,'Resumen Anual'!$DH$644)+SUMIFS('Resumen Anual'!$GG$54,FR183,'Resumen Anual'!$V$9,FC165,'Resumen Anual'!$FE$6)+SUMIFS('Resumen Anual'!$GG$112,FR183,'Resumen Anual'!$V$9,FC165,'Resumen Anual'!$FE$64)+SUMIFS('Resumen Anual'!$GG$170,FR183,'Resumen Anual'!$V$9,FC165,'Resumen Anual'!$FE$122)+SUMIFS('Resumen Anual'!$GG$228,FR183,'Resumen Anual'!$V$9,FC165,'Resumen Anual'!$FE$180)+SUMIFS('Resumen Anual'!$GG$286,FR183,'Resumen Anual'!$V$9,FC165,'Resumen Anual'!$FE$238)+SUMIFS('Resumen Anual'!$GG$344,FR183,'Resumen Anual'!$V$9,FC165,'Resumen Anual'!$FE$296)+SUMIFS('Resumen Anual'!$GG$402,FR183,'Resumen Anual'!$V$9,FC165,'Resumen Anual'!$FE$354)+SUMIFS('Resumen Anual'!$GG$460,FR183,'Resumen Anual'!$V$9,FC165,'Resumen Anual'!$FE$412)+SUMIFS('Resumen Anual'!$GG$518,FR183,'Resumen Anual'!$V$9,FC165,'Resumen Anual'!$FE$470)+SUMIFS('Resumen Anual'!$GG$576,FR183,'Resumen Anual'!$V$9,FC165,'Resumen Anual'!$FE$528)+SUMIFS('Resumen Anual'!$GG$634,FR183,'Resumen Anual'!$V$9,FC165,'Resumen Anual'!$FE$586)+SUMIFS('Resumen Anual'!$GG$692,FR183,'Resumen Anual'!$V$9,FC165,'Resumen Anual'!$FE$644)</f>
        <v>0</v>
      </c>
      <c r="GF183" s="770"/>
      <c r="GG183" s="770"/>
      <c r="GH183" s="770"/>
      <c r="GI183" s="756">
        <f>SUMIFS('Resumen Anual'!$AR$54,FR183,'Resumen Anual'!$V$9,FC165,'Resumen Anual'!$L$6)+SUMIFS('Resumen Anual'!$AR$112,FR183,'Resumen Anual'!$V$9,FC165,'Resumen Anual'!$L$64)+SUMIFS('Resumen Anual'!$AR$170,FR183,'Resumen Anual'!$V$9,FC165,'Resumen Anual'!$L$122)+SUMIFS('Resumen Anual'!$AR$228,FR183,'Resumen Anual'!$V$9,FC165,'Resumen Anual'!$L$180)+SUMIFS('Resumen Anual'!$AR$286,FR183,'Resumen Anual'!$V$9,FC165,'Resumen Anual'!$L$238)+SUMIFS('Resumen Anual'!$AR$344,FR183,'Resumen Anual'!$V$9,FC165,'Resumen Anual'!$L$296)+SUMIFS('Resumen Anual'!$AR$402,FR183,'Resumen Anual'!$V$9,FC165,'Resumen Anual'!$L$354)+SUMIFS('Resumen Anual'!$AR$460,FR183,'Resumen Anual'!$V$9,FC165,'Resumen Anual'!$L$412)+SUMIFS('Resumen Anual'!$AR$518,FR183,'Resumen Anual'!$V$9,FC165,'Resumen Anual'!$L$470)+SUMIFS('Resumen Anual'!$AR$576,FR183,'Resumen Anual'!$V$9,FC165,'Resumen Anual'!$L$528)+SUMIFS('Resumen Anual'!$AR$634,FR183,'Resumen Anual'!$V$9,FC165,'Resumen Anual'!$L$586)+SUMIFS('Resumen Anual'!$AR$692,FR183,'Resumen Anual'!$V$9,FC165,'Resumen Anual'!$L$644)+SUMIFS('Resumen Anual'!$CO$54,FR183,'Resumen Anual'!$V$9,FC165,'Resumen Anual'!$BI$6)+SUMIFS('Resumen Anual'!$CO$112,FR183,'Resumen Anual'!$V$9,FC165,'Resumen Anual'!$BI$64)+SUMIFS('Resumen Anual'!$CO$170,FR183,'Resumen Anual'!$V$9,FC165,'Resumen Anual'!$BI$122)+SUMIFS('Resumen Anual'!$CO$228,FR183,'Resumen Anual'!$V$9,FC165,'Resumen Anual'!$BI$180)+SUMIFS('Resumen Anual'!$CO$286,FR183,'Resumen Anual'!$V$9,FC165,'Resumen Anual'!$BI$238)+SUMIFS('Resumen Anual'!$CO$344,FR183,'Resumen Anual'!$V$9,FC165,'Resumen Anual'!$BI$296)+SUMIFS('Resumen Anual'!$CO$402,FR183,'Resumen Anual'!$V$9,FC165,'Resumen Anual'!$BI$354)+SUMIFS('Resumen Anual'!$CO$460,FR183,'Resumen Anual'!$V$9,FC165,'Resumen Anual'!$BI$412)+SUMIFS('Resumen Anual'!$CO$518,FR183,'Resumen Anual'!$V$9,FC165,'Resumen Anual'!$BI$470)+SUMIFS('Resumen Anual'!$CO$576,FR183,'Resumen Anual'!$V$9,FC165,'Resumen Anual'!$BI$528)+SUMIFS('Resumen Anual'!$CO$634,FR183,'Resumen Anual'!$V$9,FC165,'Resumen Anual'!$BI$586)+SUMIFS('Resumen Anual'!$CO$692,FR183,'Resumen Anual'!$V$9,FC165,'Resumen Anual'!$BI$644)+SUMIFS('Resumen Anual'!$EN$54,FR183,'Resumen Anual'!$V$9,FC165,'Resumen Anual'!$DH$6)+SUMIFS('Resumen Anual'!$EN$112,FR183,'Resumen Anual'!$V$9,FC165,'Resumen Anual'!$DH$64)+SUMIFS('Resumen Anual'!$EN$170,FR183,'Resumen Anual'!$V$9,FC165,'Resumen Anual'!$DH$122)+SUMIFS('Resumen Anual'!$EN$228,FR183,'Resumen Anual'!$V$9,FC165,'Resumen Anual'!$DH$180)+SUMIFS('Resumen Anual'!$EN$286,FR183,'Resumen Anual'!$V$9,FC165,'Resumen Anual'!$DH$238)+SUMIFS('Resumen Anual'!$EN$344,FR183,'Resumen Anual'!$V$9,FC165,'Resumen Anual'!$DH$296)+SUMIFS('Resumen Anual'!$EN$402,FR183,'Resumen Anual'!$V$9,FC165,'Resumen Anual'!$DH$354)+SUMIFS('Resumen Anual'!$EN$460,FR183,'Resumen Anual'!$V$9,FC165,'Resumen Anual'!$DH$412)+SUMIFS('Resumen Anual'!$EN$518,FR183,'Resumen Anual'!$V$9,FC165,'Resumen Anual'!$DH$470)+SUMIFS('Resumen Anual'!$EN$576,FR183,'Resumen Anual'!$V$9,FC165,'Resumen Anual'!$DH$528)+SUMIFS('Resumen Anual'!$EN$634,FR183,'Resumen Anual'!$V$9,FC165,'Resumen Anual'!$DH$586)+SUMIFS('Resumen Anual'!$EN$692,FR183,'Resumen Anual'!$V$9,FC165,'Resumen Anual'!$DH$644)+SUMIFS('Resumen Anual'!$GK$54,FR183,'Resumen Anual'!$V$9,FC165,'Resumen Anual'!$FE$6)+SUMIFS('Resumen Anual'!$GK$112,FR183,'Resumen Anual'!$V$9,FC165,'Resumen Anual'!$FE$64)+SUMIFS('Resumen Anual'!$GK$170,FR183,'Resumen Anual'!$V$9,FC165,'Resumen Anual'!$FE$122)+SUMIFS('Resumen Anual'!$GK$228,FR183,'Resumen Anual'!$V$9,FC165,'Resumen Anual'!$FE$180)+SUMIFS('Resumen Anual'!$GK$286,FR183,'Resumen Anual'!$V$9,FC165,'Resumen Anual'!$FE$238)+SUMIFS('Resumen Anual'!$GK$344,FR183,'Resumen Anual'!$V$9,FC165,'Resumen Anual'!$FE$296)+SUMIFS('Resumen Anual'!$GK$402,FR183,'Resumen Anual'!$V$9,FC165,'Resumen Anual'!$FE$354)+SUMIFS('Resumen Anual'!$GK$460,FR183,'Resumen Anual'!$V$9,FC165,'Resumen Anual'!$FE$412)+SUMIFS('Resumen Anual'!$GK$518,FR183,'Resumen Anual'!$V$9,FC165,'Resumen Anual'!$FE$470)+SUMIFS('Resumen Anual'!$GK$576,FR183,'Resumen Anual'!$V$9,FC165,'Resumen Anual'!$FE$528)+SUMIFS('Resumen Anual'!$GK$634,FR183,'Resumen Anual'!$V$9,FC165,'Resumen Anual'!$FE$586)+SUMIFS('Resumen Anual'!$GK$692,FR183,'Resumen Anual'!$V$9,FC165,'Resumen Anual'!$FE$644)</f>
        <v>0</v>
      </c>
      <c r="GJ183" s="756"/>
      <c r="GK183" s="756"/>
      <c r="GL183" s="756">
        <f>SUMIFS('Resumen Anual'!$AU$54,FR183,'Resumen Anual'!$V$9,FC165,'Resumen Anual'!$L$6)+SUMIFS('Resumen Anual'!$AU$112,FR183,'Resumen Anual'!$V$9,FC165,'Resumen Anual'!$L$64)+SUMIFS('Resumen Anual'!$AU$170,FR183,'Resumen Anual'!$V$9,FC165,'Resumen Anual'!$L$122)+SUMIFS('Resumen Anual'!$AU$228,FR183,'Resumen Anual'!$V$9,FC165,'Resumen Anual'!$L$180)+SUMIFS('Resumen Anual'!$AU$286,FR183,'Resumen Anual'!$V$9,FC165,'Resumen Anual'!$L$238)+SUMIFS('Resumen Anual'!$AU$344,FR183,'Resumen Anual'!$V$9,FC165,'Resumen Anual'!$L$296)+SUMIFS('Resumen Anual'!$AU$402,FR183,'Resumen Anual'!$V$9,FC165,'Resumen Anual'!$L$354)+SUMIFS('Resumen Anual'!$AU$460,FR183,'Resumen Anual'!$V$9,FC165,'Resumen Anual'!$L$412)+SUMIFS('Resumen Anual'!$AU$518,FR183,'Resumen Anual'!$V$9,FC165,'Resumen Anual'!$L$470)+SUMIFS('Resumen Anual'!$AU$576,FR183,'Resumen Anual'!$V$9,FC165,'Resumen Anual'!$L$528)+SUMIFS('Resumen Anual'!$AU$634,FR183,'Resumen Anual'!$V$9,FC165,'Resumen Anual'!$L$586)+SUMIFS('Resumen Anual'!$AU$692,FR183,'Resumen Anual'!$V$9,FC165,'Resumen Anual'!$L$644)+SUMIFS('Resumen Anual'!$CR$54,FR183,'Resumen Anual'!$V$9,FC165,'Resumen Anual'!$BI$6)+SUMIFS('Resumen Anual'!$CR$112,FR183,'Resumen Anual'!$V$9,FC165,'Resumen Anual'!$BI$64)+SUMIFS('Resumen Anual'!$CR$170,FR183,'Resumen Anual'!$V$9,FC165,'Resumen Anual'!$BI$122)+SUMIFS('Resumen Anual'!$CR$228,FR183,'Resumen Anual'!$V$9,FC165,'Resumen Anual'!$BI$180)+SUMIFS('Resumen Anual'!$CR$286,FR183,'Resumen Anual'!$V$9,FC165,'Resumen Anual'!$BI$238)+SUMIFS('Resumen Anual'!$CR$344,FR183,'Resumen Anual'!$V$9,FC165,'Resumen Anual'!$BI$296)+SUMIFS('Resumen Anual'!$CR$402,FR183,'Resumen Anual'!$V$9,FC165,'Resumen Anual'!$BI$354)+SUMIFS('Resumen Anual'!$CR$460,FR183,'Resumen Anual'!$V$9,FC165,'Resumen Anual'!$BI$412)+SUMIFS('Resumen Anual'!$CR$518,FR183,'Resumen Anual'!$V$9,FC165,'Resumen Anual'!$BI$470)+SUMIFS('Resumen Anual'!$CR$576,FR183,'Resumen Anual'!$V$9,FC165,'Resumen Anual'!$BI$528)+SUMIFS('Resumen Anual'!$CR$634,FR183,'Resumen Anual'!$V$9,FC165,'Resumen Anual'!$BI$586)+SUMIFS('Resumen Anual'!$CR$692,FR183,'Resumen Anual'!$V$9,FC165,'Resumen Anual'!$BI$644)+SUMIFS('Resumen Anual'!$EQ$54,FR183,'Resumen Anual'!$V$9,FC165,'Resumen Anual'!$DH$6)+SUMIFS('Resumen Anual'!$EQ$112,FR183,'Resumen Anual'!$V$9,FC165,'Resumen Anual'!$DH$64)+SUMIFS('Resumen Anual'!$EQ$170,FR183,'Resumen Anual'!$V$9,FC165,'Resumen Anual'!$DH$122)+SUMIFS('Resumen Anual'!$EQ$228,FR183,'Resumen Anual'!$V$9,FC165,'Resumen Anual'!$DH$180)+SUMIFS('Resumen Anual'!$EQ$286,FR183,'Resumen Anual'!$V$9,FC165,'Resumen Anual'!$DH$238)+SUMIFS('Resumen Anual'!$EQ$344,FR183,'Resumen Anual'!$V$9,FC165,'Resumen Anual'!$DH$296)+SUMIFS('Resumen Anual'!$EQ$402,FR183,'Resumen Anual'!$V$9,FC165,'Resumen Anual'!$DH$354)+SUMIFS('Resumen Anual'!$EQ$460,FR183,'Resumen Anual'!$V$9,FC165,'Resumen Anual'!$DH$412)+SUMIFS('Resumen Anual'!$EQ$518,FR183,'Resumen Anual'!$V$9,FC165,'Resumen Anual'!$DH$470)+SUMIFS('Resumen Anual'!$EQ$576,FR183,'Resumen Anual'!$V$9,FC165,'Resumen Anual'!$DH$528)+SUMIFS('Resumen Anual'!$EQ$634,FR183,'Resumen Anual'!$V$9,FC165,'Resumen Anual'!$DH$586)+SUMIFS('Resumen Anual'!$EQ$692,FR183,'Resumen Anual'!$V$9,FC165,'Resumen Anual'!$DH$644)+SUMIFS('Resumen Anual'!$GN$54,FR183,'Resumen Anual'!$V$9,FC165,'Resumen Anual'!$FE$6)+SUMIFS('Resumen Anual'!$GN$112,FR183,'Resumen Anual'!$V$9,FC165,'Resumen Anual'!$FE$64)+SUMIFS('Resumen Anual'!$GN$170,FR183,'Resumen Anual'!$V$9,FC165,'Resumen Anual'!$FE$122)+SUMIFS('Resumen Anual'!$GN$228,FR183,'Resumen Anual'!$V$9,FC165,'Resumen Anual'!$FE$180)+SUMIFS('Resumen Anual'!$GN$286,FR183,'Resumen Anual'!$V$9,FC165,'Resumen Anual'!$FE$238)+SUMIFS('Resumen Anual'!$GN$344,FR183,'Resumen Anual'!$V$9,FC165,'Resumen Anual'!$FE$296)+SUMIFS('Resumen Anual'!$GN$402,FR183,'Resumen Anual'!$V$9,FC165,'Resumen Anual'!$FE$354)+SUMIFS('Resumen Anual'!$GN$460,FR183,'Resumen Anual'!$V$9,FC165,'Resumen Anual'!$FE$412)+SUMIFS('Resumen Anual'!$GN$518,FR183,'Resumen Anual'!$V$9,FC165,'Resumen Anual'!$FE$470)+SUMIFS('Resumen Anual'!$GN$576,FR183,'Resumen Anual'!$V$9,FC165,'Resumen Anual'!$FE$528)+SUMIFS('Resumen Anual'!$GN$634,FR183,'Resumen Anual'!$V$9,FC165,'Resumen Anual'!$FE$586)+SUMIFS('Resumen Anual'!$GN$692,FR183,'Resumen Anual'!$V$9,FC165,'Resumen Anual'!$FE$644)</f>
        <v>0</v>
      </c>
      <c r="GM183" s="756"/>
      <c r="GN183" s="756"/>
      <c r="GO183" s="1200"/>
    </row>
    <row r="184" spans="1:197" ht="5.25" customHeight="1" x14ac:dyDescent="0.25">
      <c r="A184" s="171"/>
      <c r="B184" s="657"/>
      <c r="C184" s="657"/>
      <c r="D184" s="657"/>
      <c r="E184" s="657"/>
      <c r="F184" s="625"/>
      <c r="G184" s="625"/>
      <c r="H184" s="625"/>
      <c r="I184" s="625"/>
      <c r="J184" s="625"/>
      <c r="K184" s="625"/>
      <c r="L184" s="625"/>
      <c r="M184" s="625"/>
      <c r="N184" s="657"/>
      <c r="O184" s="657"/>
      <c r="P184" s="657"/>
      <c r="Q184" s="657"/>
      <c r="R184" s="657"/>
      <c r="S184" s="657"/>
      <c r="T184" s="657"/>
      <c r="U184" s="657"/>
      <c r="V184" s="657"/>
      <c r="W184" s="657"/>
      <c r="X184" s="657"/>
      <c r="Y184" s="15"/>
      <c r="Z184" s="773"/>
      <c r="AA184" s="774"/>
      <c r="AB184" s="774"/>
      <c r="AC184" s="774"/>
      <c r="AD184" s="774"/>
      <c r="AE184" s="770"/>
      <c r="AF184" s="770"/>
      <c r="AG184" s="770"/>
      <c r="AH184" s="770"/>
      <c r="AI184" s="770"/>
      <c r="AJ184" s="770"/>
      <c r="AK184" s="770"/>
      <c r="AL184" s="770"/>
      <c r="AM184" s="770"/>
      <c r="AN184" s="770"/>
      <c r="AO184" s="770"/>
      <c r="AP184" s="770"/>
      <c r="AQ184" s="756"/>
      <c r="AR184" s="756"/>
      <c r="AS184" s="756"/>
      <c r="AT184" s="756"/>
      <c r="AU184" s="756"/>
      <c r="AV184" s="1215"/>
      <c r="AW184" s="1200"/>
      <c r="AX184" s="171"/>
      <c r="AY184" s="657"/>
      <c r="AZ184" s="657"/>
      <c r="BA184" s="657"/>
      <c r="BB184" s="657"/>
      <c r="BC184" s="625"/>
      <c r="BD184" s="625"/>
      <c r="BE184" s="625"/>
      <c r="BF184" s="625"/>
      <c r="BG184" s="625"/>
      <c r="BH184" s="625"/>
      <c r="BI184" s="625"/>
      <c r="BJ184" s="625"/>
      <c r="BK184" s="657"/>
      <c r="BL184" s="657"/>
      <c r="BM184" s="657"/>
      <c r="BN184" s="657"/>
      <c r="BO184" s="657"/>
      <c r="BP184" s="657"/>
      <c r="BQ184" s="657"/>
      <c r="BR184" s="657"/>
      <c r="BS184" s="657"/>
      <c r="BT184" s="657"/>
      <c r="BU184" s="657"/>
      <c r="BV184" s="15"/>
      <c r="BW184" s="773"/>
      <c r="BX184" s="774"/>
      <c r="BY184" s="774"/>
      <c r="BZ184" s="774"/>
      <c r="CA184" s="774"/>
      <c r="CB184" s="770"/>
      <c r="CC184" s="770"/>
      <c r="CD184" s="770"/>
      <c r="CE184" s="770"/>
      <c r="CF184" s="770"/>
      <c r="CG184" s="770"/>
      <c r="CH184" s="770"/>
      <c r="CI184" s="770"/>
      <c r="CJ184" s="770"/>
      <c r="CK184" s="770"/>
      <c r="CL184" s="770"/>
      <c r="CM184" s="770"/>
      <c r="CN184" s="756"/>
      <c r="CO184" s="756"/>
      <c r="CP184" s="756"/>
      <c r="CQ184" s="756"/>
      <c r="CR184" s="756"/>
      <c r="CS184" s="756"/>
      <c r="CT184" s="1200"/>
      <c r="CU184" s="1199"/>
      <c r="CV184" s="171"/>
      <c r="CW184" s="657"/>
      <c r="CX184" s="657"/>
      <c r="CY184" s="657"/>
      <c r="CZ184" s="657"/>
      <c r="DA184" s="625"/>
      <c r="DB184" s="625"/>
      <c r="DC184" s="625"/>
      <c r="DD184" s="625"/>
      <c r="DE184" s="625"/>
      <c r="DF184" s="625"/>
      <c r="DG184" s="625"/>
      <c r="DH184" s="625"/>
      <c r="DI184" s="657"/>
      <c r="DJ184" s="657"/>
      <c r="DK184" s="657"/>
      <c r="DL184" s="657"/>
      <c r="DM184" s="657"/>
      <c r="DN184" s="657"/>
      <c r="DO184" s="657"/>
      <c r="DP184" s="657"/>
      <c r="DQ184" s="657"/>
      <c r="DR184" s="657"/>
      <c r="DS184" s="657"/>
      <c r="DT184" s="15"/>
      <c r="DU184" s="773"/>
      <c r="DV184" s="774"/>
      <c r="DW184" s="774"/>
      <c r="DX184" s="774"/>
      <c r="DY184" s="774"/>
      <c r="DZ184" s="770"/>
      <c r="EA184" s="770"/>
      <c r="EB184" s="770"/>
      <c r="EC184" s="770"/>
      <c r="ED184" s="770"/>
      <c r="EE184" s="770"/>
      <c r="EF184" s="770"/>
      <c r="EG184" s="770"/>
      <c r="EH184" s="770"/>
      <c r="EI184" s="770"/>
      <c r="EJ184" s="770"/>
      <c r="EK184" s="770"/>
      <c r="EL184" s="756"/>
      <c r="EM184" s="756"/>
      <c r="EN184" s="756"/>
      <c r="EO184" s="756"/>
      <c r="EP184" s="756"/>
      <c r="EQ184" s="1215"/>
      <c r="ER184" s="1200"/>
      <c r="ES184" s="171"/>
      <c r="ET184" s="657"/>
      <c r="EU184" s="657"/>
      <c r="EV184" s="657"/>
      <c r="EW184" s="657"/>
      <c r="EX184" s="625"/>
      <c r="EY184" s="625"/>
      <c r="EZ184" s="625"/>
      <c r="FA184" s="625"/>
      <c r="FB184" s="625"/>
      <c r="FC184" s="625"/>
      <c r="FD184" s="625"/>
      <c r="FE184" s="625"/>
      <c r="FF184" s="657"/>
      <c r="FG184" s="657"/>
      <c r="FH184" s="657"/>
      <c r="FI184" s="657"/>
      <c r="FJ184" s="657"/>
      <c r="FK184" s="657"/>
      <c r="FL184" s="657"/>
      <c r="FM184" s="657"/>
      <c r="FN184" s="657"/>
      <c r="FO184" s="657"/>
      <c r="FP184" s="657"/>
      <c r="FQ184" s="15"/>
      <c r="FR184" s="773"/>
      <c r="FS184" s="774"/>
      <c r="FT184" s="774"/>
      <c r="FU184" s="774"/>
      <c r="FV184" s="774"/>
      <c r="FW184" s="770"/>
      <c r="FX184" s="770"/>
      <c r="FY184" s="770"/>
      <c r="FZ184" s="770"/>
      <c r="GA184" s="770"/>
      <c r="GB184" s="770"/>
      <c r="GC184" s="770"/>
      <c r="GD184" s="770"/>
      <c r="GE184" s="770"/>
      <c r="GF184" s="770"/>
      <c r="GG184" s="770"/>
      <c r="GH184" s="770"/>
      <c r="GI184" s="756"/>
      <c r="GJ184" s="756"/>
      <c r="GK184" s="756"/>
      <c r="GL184" s="756"/>
      <c r="GM184" s="756"/>
      <c r="GN184" s="756"/>
      <c r="GO184" s="1200"/>
    </row>
    <row r="185" spans="1:197" ht="13.5" customHeight="1" x14ac:dyDescent="0.25">
      <c r="A185" s="171"/>
      <c r="B185" s="775" t="str">
        <f>'Resumen Anual'!$C$30</f>
        <v>SIC</v>
      </c>
      <c r="C185" s="776"/>
      <c r="D185" s="776"/>
      <c r="E185" s="776"/>
      <c r="F185" s="761">
        <f>SUMIF('Resumen Anual'!$FE$622,K165,'Resumen Anual'!$FA$646)+SUMIF('Resumen Anual'!$DH$622,K165,'Resumen Anual'!$DD$646)+SUMIF('Resumen Anual'!$BI$622,K165,'Resumen Anual'!$BE$646)+SUMIF('Resumen Anual'!$L$622,K165,'Resumen Anual'!$H$646)+SUMIF('Resumen Anual'!$FE$566,K165,'Resumen Anual'!$FA$590)+SUMIF('Resumen Anual'!$DH$566,K165,'Resumen Anual'!$DD$590)+SUMIF('Resumen Anual'!$BI$566,K165,'Resumen Anual'!$BE$590)+SUMIF('Resumen Anual'!$L$566,K165,'Resumen Anual'!$H$590)+SUMIF('Resumen Anual'!$FE$510,K165,'Resumen Anual'!$FA$534)+SUMIF('Resumen Anual'!$DH$510,K165,'Resumen Anual'!$DD$534)+SUMIF('Resumen Anual'!$BI$510,K165,'Resumen Anual'!$BE$534)+SUMIF('Resumen Anual'!$L$510,K165,'Resumen Anual'!$H$534)+SUMIF('Resumen Anual'!$FE$454,K165,'Resumen Anual'!$FA$478)+SUMIF('Resumen Anual'!$DH$454,K165,'Resumen Anual'!$DD$478)+SUMIF('Resumen Anual'!$BI$454,K165,'Resumen Anual'!$BE$478)+SUMIF('Resumen Anual'!$L$454,K165,'Resumen Anual'!$H$478)+SUMIF('Resumen Anual'!$FE$398,K165,'Resumen Anual'!$FA$422)+SUMIF('Resumen Anual'!$DH$398,K165,'Resumen Anual'!$DD$422)+SUMIF('Resumen Anual'!$BI$398,K165,'Resumen Anual'!$BE$422)+SUMIF('Resumen Anual'!$L$398,K165,'Resumen Anual'!$H$422)+SUMIF('Resumen Anual'!$FE$342,K165,'Resumen Anual'!$FA$366)+SUMIF('Resumen Anual'!$DH$342,K165,'Resumen Anual'!$DD$366)+SUMIF('Resumen Anual'!$BI$342,K165,'Resumen Anual'!$BE$366)+SUMIF('Resumen Anual'!$L$342,K165,'Resumen Anual'!$H$366)+SUMIF('Resumen Anual'!$FE$286,K165,'Resumen Anual'!$FA$310)+SUMIF('Resumen Anual'!$DH$286,K165,'Resumen Anual'!$DD$310)+SUMIF('Resumen Anual'!$BI$286,K165,'Resumen Anual'!$BE$310)+SUMIF('Resumen Anual'!$L$286,K165,'Resumen Anual'!$H$310)+SUMIF('Resumen Anual'!$FE$230,K165,'Resumen Anual'!$FA$254)+SUMIF('Resumen Anual'!$DH$230,K165,'Resumen Anual'!$DD$254)+SUMIF('Resumen Anual'!$BI$230,K165,'Resumen Anual'!$BE$254)+SUMIF('Resumen Anual'!$L$230,K165,'Resumen Anual'!$H$254)+SUMIF('Resumen Anual'!$FE$174,K165,'Resumen Anual'!$FA$198)+SUMIF('Resumen Anual'!$DH$174,K165,'Resumen Anual'!$DD$198)+SUMIF('Resumen Anual'!$BI$174,K165,'Resumen Anual'!$BE$198)+SUMIF('Resumen Anual'!$L$174,K165,'Resumen Anual'!$H$198)+SUMIF('Resumen Anual'!$FE$118,K165,'Resumen Anual'!$FA$142)+SUMIF('Resumen Anual'!$DH$118,K165,'Resumen Anual'!$DD$142)+SUMIF('Resumen Anual'!$BI$118,K165,'Resumen Anual'!$BE$142)+SUMIF('Resumen Anual'!$L$118,K165,'Resumen Anual'!$H$142)+SUMIF('Resumen Anual'!$FE$62,K165,'Resumen Anual'!$FA$86)+SUMIF('Resumen Anual'!$DH$62,K165,'Resumen Anual'!$DD$86)+SUMIF('Resumen Anual'!$BI$62,K165,'Resumen Anual'!$BE$86)+SUMIF('Resumen Anual'!$L$62,K165,'Resumen Anual'!$H$86)+SUMIF('Resumen Anual'!$FE$6,K165,'Resumen Anual'!$FA$30)+SUMIF('Resumen Anual'!$DH$6,K165,'Resumen Anual'!$DD$30)+SUMIF('Resumen Anual'!$BI$6,K165,'Resumen Anual'!$BE$30)+SUMIF('Resumen Anual'!$L$6,K165,'Resumen Anual'!$H$30)+SUMIF('Bitácoras Anteriores'!$K$6,K165,'Bitácoras Anteriores'!$F$26)+SUMIF('Bitácoras Anteriores'!$K$59,$K$6,'Bitácoras Anteriores'!$F$79)+SUMIF('Bitácoras Anteriores'!$K$112,K165,'Bitácoras Anteriores'!$F$132)+SUMIF('Bitácoras Anteriores'!$K$165,K165,'Bitácoras Anteriores'!$F$185)+SUMIF('Bitácoras Anteriores'!$K$218,K165,'Bitácoras Anteriores'!$F$238)+SUMIF('Bitácoras Anteriores'!$K$271,K165,'Bitácoras Anteriores'!$F$291)+SUMIF('Bitácoras Anteriores'!$K$324,K165,'Bitácoras Anteriores'!$F$344)+SUMIF('Bitácoras Anteriores'!$BH$6,K165,'Bitácoras Anteriores'!$BD$26)+SUMIF('Bitácoras Anteriores'!$BH$59,$K$6,'Bitácoras Anteriores'!$BD$79)+SUMIF('Bitácoras Anteriores'!$BH$112,K165,'Bitácoras Anteriores'!$BD$132)+SUMIF('Bitácoras Anteriores'!$BH$165,K165,'Bitácoras Anteriores'!$BD$185)+SUMIF('Bitácoras Anteriores'!$BH$218,K165,'Bitácoras Anteriores'!$BD$238)+SUMIF('Bitácoras Anteriores'!$BH$271,K165,'Bitácoras Anteriores'!$BD$291)+SUMIF('Bitácoras Anteriores'!$BH$324,K165,'Bitácoras Anteriores'!$BD$344)+SUMIF('Bitácoras Anteriores'!$DF$6,K165,'Bitácoras Anteriores'!$DB$26)+SUMIF('Bitácoras Anteriores'!$DF$59,$K$6,'Bitácoras Anteriores'!$DB$79)+SUMIF('Bitácoras Anteriores'!$DF$112,K165,'Bitácoras Anteriores'!$DB$132)+SUMIF('Bitácoras Anteriores'!$DF$165,K165,'Bitácoras Anteriores'!$DB$185)+SUMIF('Bitácoras Anteriores'!$DF$218,K165,'Bitácoras Anteriores'!$DB$238)+SUMIF('Bitácoras Anteriores'!$DF$271,K165,'Bitácoras Anteriores'!$DB$291)+SUMIF('Bitácoras Anteriores'!$DF$324,K165,'Bitácoras Anteriores'!$DB$344)+SUMIF('Bitácoras Anteriores'!$FC$6,K165,'Bitácoras Anteriores'!$EY$26)+SUMIF('Bitácoras Anteriores'!$FC$59,$K$6,'Bitácoras Anteriores'!$EY$79)+SUMIF('Bitácoras Anteriores'!$FC$112,K165,'Bitácoras Anteriores'!$EY$132)+SUMIF('Bitácoras Anteriores'!$FC$165,K165,'Bitácoras Anteriores'!$EY$185)+SUMIF('Bitácoras Anteriores'!$FC$218,K165,'Bitácoras Anteriores'!$EY$238)+SUMIF('Bitácoras Anteriores'!$FC$271,K165,'Bitácoras Anteriores'!$EY$291)+SUMIF('Bitácoras Anteriores'!$FC$324,K165,'Bitácoras Anteriores'!$EY$344)</f>
        <v>0</v>
      </c>
      <c r="G185" s="762"/>
      <c r="H185" s="762"/>
      <c r="I185" s="762"/>
      <c r="J185" s="762"/>
      <c r="K185" s="762"/>
      <c r="L185" s="763"/>
      <c r="M185" s="632"/>
      <c r="N185" s="779" t="str">
        <f>'Resumen Anual'!$O$30</f>
        <v>NOCHE</v>
      </c>
      <c r="O185" s="776"/>
      <c r="P185" s="776"/>
      <c r="Q185" s="776"/>
      <c r="R185" s="780"/>
      <c r="S185" s="782">
        <f>SUMIF('Resumen Anual'!$FE$622,K165,'Resumen Anual'!$FM$646)+SUMIF('Resumen Anual'!$DH$622,K165,'Resumen Anual'!$DP$646)+SUMIF('Resumen Anual'!$BI$622,K165,'Resumen Anual'!$BQ$646)+SUMIF('Resumen Anual'!$L$622,K165,'Resumen Anual'!$T$646)+SUMIF('Resumen Anual'!$FE$566,K165,'Resumen Anual'!$FM$590)+SUMIF('Resumen Anual'!$DH$566,K165,'Resumen Anual'!$DP$590)+SUMIF('Resumen Anual'!$BI$566,K165,'Resumen Anual'!$BQ$590)+SUMIF('Resumen Anual'!$L$566,K165,'Resumen Anual'!$T$590)+SUMIF('Resumen Anual'!$FE$510,K165,'Resumen Anual'!$FM$534)+SUMIF('Resumen Anual'!$DH$510,K165,'Resumen Anual'!$DP$534)+SUMIF('Resumen Anual'!$BI$510,K165,'Resumen Anual'!$BQ$534)+SUMIF('Resumen Anual'!$L$510,K165,'Resumen Anual'!$T$534)+SUMIF('Resumen Anual'!$FE$454,K165,'Resumen Anual'!$FM$478)+SUMIF('Resumen Anual'!$DH$454,K165,'Resumen Anual'!$DP$478)+SUMIF('Resumen Anual'!$BI$454,K165,'Resumen Anual'!$BQ$478)+SUMIF('Resumen Anual'!$L$454,K165,'Resumen Anual'!$T$478)+SUMIF('Resumen Anual'!$FE$398,K165,'Resumen Anual'!$FM$422)+SUMIF('Resumen Anual'!$DH$398,K165,'Resumen Anual'!$DP$422)+SUMIF('Resumen Anual'!$BI$398,K165,'Resumen Anual'!$BQ$422)+SUMIF('Resumen Anual'!$L$398,K165,'Resumen Anual'!$T$422)+SUMIF('Resumen Anual'!$FE$342,K165,'Resumen Anual'!$FM$366)+SUMIF('Resumen Anual'!$DH$342,K165,'Resumen Anual'!$DP$366)+SUMIF('Resumen Anual'!$BI$342,K165,'Resumen Anual'!$BQ$366)+SUMIF('Resumen Anual'!$L$342,K165,'Resumen Anual'!$T$366)+SUMIF('Resumen Anual'!$FE$286,K165,'Resumen Anual'!$FM$310)+SUMIF('Resumen Anual'!$DH$286,K165,'Resumen Anual'!$DP$310)+SUMIF('Resumen Anual'!$BI$286,K165,'Resumen Anual'!$BQ$310)+SUMIF('Resumen Anual'!$L$286,K165,'Resumen Anual'!$T$310)+SUMIF('Resumen Anual'!$FE$230,K165,'Resumen Anual'!$FM$254)+SUMIF('Resumen Anual'!$DH$230,K165,'Resumen Anual'!$DP$254)+SUMIF('Resumen Anual'!$BI$230,K165,'Resumen Anual'!$BQ$254)+SUMIF('Resumen Anual'!$L$230,K165,'Resumen Anual'!$T$254)+SUMIF('Resumen Anual'!$FE$174,K165,'Resumen Anual'!$FM$198)+SUMIF('Resumen Anual'!$DH$174,K165,'Resumen Anual'!$DP$198)+SUMIF('Resumen Anual'!$BI$174,K165,'Resumen Anual'!$BQ$198)+SUMIF('Resumen Anual'!$L$174,K165,'Resumen Anual'!$T$198)+SUMIF('Resumen Anual'!$FE$118,K165,'Resumen Anual'!$FM$142)+SUMIF('Resumen Anual'!$DH$118,K165,'Resumen Anual'!$DP$142)+SUMIF('Resumen Anual'!$BI$118,K165,'Resumen Anual'!$BQ$142)+SUMIF('Resumen Anual'!$L$118,K165,'Resumen Anual'!$T$142)+SUMIF('Resumen Anual'!$FE$62,K165,'Resumen Anual'!$FM$86)+SUMIF('Resumen Anual'!$DH$62,K165,'Resumen Anual'!$DP$86)+SUMIF('Resumen Anual'!$BI$62,K165,'Resumen Anual'!$BQ$86)+SUMIF('Resumen Anual'!$L$62,K165,'Resumen Anual'!$T$86)+SUMIF('Resumen Anual'!$FE$6,K165,'Resumen Anual'!$FM$30)+SUMIF('Resumen Anual'!$DH$6,K165,'Resumen Anual'!$DP$30)+SUMIF('Resumen Anual'!$BI$6,K165,'Resumen Anual'!$BQ$30)+SUMIF('Resumen Anual'!$L$6,K165,'Resumen Anual'!$T$30)+SUMIF('Bitácoras Anteriores'!$K$6,K165,'Bitácoras Anteriores'!$S$26)+SUMIF('Bitácoras Anteriores'!$K$59,$K$6,'Bitácoras Anteriores'!$S$79)+SUMIF('Bitácoras Anteriores'!$K$112,K165,'Bitácoras Anteriores'!$S$132)+SUMIF('Bitácoras Anteriores'!$K$165,K165,'Bitácoras Anteriores'!$S$185)+SUMIF('Bitácoras Anteriores'!$K$218,K165,'Bitácoras Anteriores'!$S$238)+SUMIF('Bitácoras Anteriores'!$K$271,K165,'Bitácoras Anteriores'!$S$291)+SUMIF('Bitácoras Anteriores'!$K$324,K165,'Bitácoras Anteriores'!$S$344)+SUMIF('Bitácoras Anteriores'!$BH$6,K165,'Bitácoras Anteriores'!$BP$26)+SUMIF('Bitácoras Anteriores'!$BH$59,$K$6,'Bitácoras Anteriores'!$BP$79)+SUMIF('Bitácoras Anteriores'!$BH$112,K165,'Bitácoras Anteriores'!$BP$132)+SUMIF('Bitácoras Anteriores'!$BH$165,K165,'Bitácoras Anteriores'!$BP$185)+SUMIF('Bitácoras Anteriores'!$BH$218,K165,'Bitácoras Anteriores'!$BP$238)+SUMIF('Bitácoras Anteriores'!$BH$271,K165,'Bitácoras Anteriores'!$BP$291)+SUMIF('Bitácoras Anteriores'!$BH$324,K165,'Bitácoras Anteriores'!$BP$344)+SUMIF('Bitácoras Anteriores'!$DF$6,K165,'Bitácoras Anteriores'!$DN$26)+SUMIF('Bitácoras Anteriores'!$DF$59,$K$6,'Bitácoras Anteriores'!$DN$79)+SUMIF('Bitácoras Anteriores'!$DF$112,K165,'Bitácoras Anteriores'!$DN$132)+SUMIF('Bitácoras Anteriores'!$DF$165,K165,'Bitácoras Anteriores'!$DN$185)+SUMIF('Bitácoras Anteriores'!$DF$218,K165,'Bitácoras Anteriores'!$DN$238)+SUMIF('Bitácoras Anteriores'!$DF$271,K165,'Bitácoras Anteriores'!$DN$291)+SUMIF('Bitácoras Anteriores'!$DF$324,K165,'Bitácoras Anteriores'!$DN$344)+SUMIF('Bitácoras Anteriores'!$FC$6,K165,'Bitácoras Anteriores'!$FK$26)+SUMIF('Bitácoras Anteriores'!$FC$59,$K$6,'Bitácoras Anteriores'!$FK$79)+SUMIF('Bitácoras Anteriores'!$FC$112,K165,'Bitácoras Anteriores'!$FK$132)+SUMIF('Bitácoras Anteriores'!$FC$165,K165,'Bitácoras Anteriores'!$FK$185)+SUMIF('Bitácoras Anteriores'!$FC$218,K165,'Bitácoras Anteriores'!$FK$238)+SUMIF('Bitácoras Anteriores'!$FC$271,K165,'Bitácoras Anteriores'!$FK$291)+SUMIF('Bitácoras Anteriores'!$FC$324,K165,'Bitácoras Anteriores'!$FK$344)</f>
        <v>0</v>
      </c>
      <c r="T185" s="783"/>
      <c r="U185" s="783"/>
      <c r="V185" s="783"/>
      <c r="W185" s="783"/>
      <c r="X185" s="784"/>
      <c r="Y185" s="15"/>
      <c r="Z185" s="771">
        <f>IF(Z171=0," ",Z171+7)</f>
        <v>2029</v>
      </c>
      <c r="AA185" s="772"/>
      <c r="AB185" s="772"/>
      <c r="AC185" s="772"/>
      <c r="AD185" s="772"/>
      <c r="AE185" s="1214">
        <f>SUMIFS('Resumen Anual'!$AF$54,Z185,'Resumen Anual'!$V$9,K165,'Resumen Anual'!$L$6)+SUMIFS('Resumen Anual'!$AF$112,Z185,'Resumen Anual'!$V$9,K165,'Resumen Anual'!$L$64)+SUMIFS('Resumen Anual'!$AF$170,Z185,'Resumen Anual'!$V$9,K165,'Resumen Anual'!$L$122)+SUMIFS('Resumen Anual'!$AF$228,Z185,'Resumen Anual'!$V$9,K165,'Resumen Anual'!$L$180)+SUMIFS('Resumen Anual'!$AF$286,Z185,'Resumen Anual'!$V$9,K165,'Resumen Anual'!$L$238)+SUMIFS('Resumen Anual'!$AF$344,Z185,'Resumen Anual'!$V$9,K165,'Resumen Anual'!$L$296)+SUMIFS('Resumen Anual'!$AF$402,Z185,'Resumen Anual'!$V$9,K165,'Resumen Anual'!$L$354)+SUMIFS('Resumen Anual'!$AF$460,Z185,'Resumen Anual'!$V$9,K165,'Resumen Anual'!$L$412)+SUMIFS('Resumen Anual'!$AF$518,Z185,'Resumen Anual'!$V$9,K165,'Resumen Anual'!$L$470)+SUMIFS('Resumen Anual'!$AF$576,Z185,'Resumen Anual'!$V$9,K165,'Resumen Anual'!$L$528)+SUMIFS('Resumen Anual'!$AF$634,Z185,'Resumen Anual'!$V$9,K165,'Resumen Anual'!$L$586)+SUMIFS('Resumen Anual'!$AF$692,Z185,'Resumen Anual'!$V$9,K165,'Resumen Anual'!$L$644)+SUMIFS('Resumen Anual'!$CC$54,Z185,'Resumen Anual'!$V$9,K165,'Resumen Anual'!$BI$6)+SUMIFS('Resumen Anual'!$CC$112,Z185,'Resumen Anual'!$V$9,K165,'Resumen Anual'!$BI$64)+SUMIFS('Resumen Anual'!$CC$170,Z185,'Resumen Anual'!$V$9,K165,'Resumen Anual'!$BI$122)+SUMIFS('Resumen Anual'!$CC$228,Z185,'Resumen Anual'!$V$9,K165,'Resumen Anual'!$BI$180)+SUMIFS('Resumen Anual'!$CC$286,Z185,'Resumen Anual'!$V$9,K165,'Resumen Anual'!$BI$238)+SUMIFS('Resumen Anual'!$CC$344,Z185,'Resumen Anual'!$V$9,K165,'Resumen Anual'!$BI$296)+SUMIFS('Resumen Anual'!$CC$402,Z185,'Resumen Anual'!$V$9,K165,'Resumen Anual'!$BI$354)+SUMIFS('Resumen Anual'!$CC$460,Z185,'Resumen Anual'!$V$9,K165,'Resumen Anual'!$BI$412)+SUMIFS('Resumen Anual'!$CC$518,Z185,'Resumen Anual'!$V$9,K165,'Resumen Anual'!$BI$470)+SUMIFS('Resumen Anual'!$CC$576,Z185,'Resumen Anual'!$V$9,K165,'Resumen Anual'!$BI$528)+SUMIFS('Resumen Anual'!$CC$634,Z185,'Resumen Anual'!$V$9,K165,'Resumen Anual'!$BI$586)+SUMIFS('Resumen Anual'!$CC$692,Z185,'Resumen Anual'!$V$9,K165,'Resumen Anual'!$BI$644)+SUMIFS('Resumen Anual'!$EB$54,Z185,'Resumen Anual'!$V$9,K165,'Resumen Anual'!$DH$6)+SUMIFS('Resumen Anual'!$EB$112,Z185,'Resumen Anual'!$V$9,K165,'Resumen Anual'!$DH$64)+SUMIFS('Resumen Anual'!$EB$170,Z185,'Resumen Anual'!$V$9,K165,'Resumen Anual'!$DH$122)+SUMIFS('Resumen Anual'!$EB$228,Z185,'Resumen Anual'!$V$9,K165,'Resumen Anual'!$DH$180)+SUMIFS('Resumen Anual'!$EB$286,Z185,'Resumen Anual'!$V$9,K165,'Resumen Anual'!$DH$238)+SUMIFS('Resumen Anual'!$EB$344,Z185,'Resumen Anual'!$V$9,K165,'Resumen Anual'!$DH$296)+SUMIFS('Resumen Anual'!$EB$402,Z185,'Resumen Anual'!$V$9,K165,'Resumen Anual'!$DH$354)+SUMIFS('Resumen Anual'!$EB$460,Z185,'Resumen Anual'!$V$9,K165,'Resumen Anual'!$DH$412)+SUMIFS('Resumen Anual'!$EB$518,Z185,'Resumen Anual'!$V$9,K165,'Resumen Anual'!$DH$470)+SUMIFS('Resumen Anual'!$EB$576,Z185,'Resumen Anual'!$V$9,K165,'Resumen Anual'!$DH$528)+SUMIFS('Resumen Anual'!$EB$634,Z185,'Resumen Anual'!$V$9,K165,'Resumen Anual'!$DH$586)+SUMIFS('Resumen Anual'!$EB$692,Z185,'Resumen Anual'!$V$9,K165,'Resumen Anual'!$DH$644)+SUMIFS('Resumen Anual'!$FY$54,Z185,'Resumen Anual'!$V$9,K165,'Resumen Anual'!$FE$6)+SUMIFS('Resumen Anual'!$FY$112,Z185,'Resumen Anual'!$V$9,K165,'Resumen Anual'!$FE$64)+SUMIFS('Resumen Anual'!$FY$170,Z185,'Resumen Anual'!$V$9,K165,'Resumen Anual'!$FE$122)+SUMIFS('Resumen Anual'!$FY$228,Z185,'Resumen Anual'!$V$9,K165,'Resumen Anual'!$FE$180)+SUMIFS('Resumen Anual'!$FY$286,Z185,'Resumen Anual'!$V$9,K165,'Resumen Anual'!$FE$238)+SUMIFS('Resumen Anual'!$FY$344,Z185,'Resumen Anual'!$V$9,K165,'Resumen Anual'!$FE$296)+SUMIFS('Resumen Anual'!$FY$402,Z185,'Resumen Anual'!$V$9,K165,'Resumen Anual'!$FE$354)+SUMIFS('Resumen Anual'!$FY$460,Z185,'Resumen Anual'!$V$9,K165,'Resumen Anual'!$FE$412)+SUMIFS('Resumen Anual'!$FY$518,Z185,'Resumen Anual'!$V$9,K165,'Resumen Anual'!$FE$470)+SUMIFS('Resumen Anual'!$FY$576,Z185,'Resumen Anual'!$V$9,K165,'Resumen Anual'!$FE$528)+SUMIFS('Resumen Anual'!$FY$634,Z185,'Resumen Anual'!$V$9,K165,'Resumen Anual'!$FE$586)+SUMIFS('Resumen Anual'!$FY$692,Z185,'Resumen Anual'!$V$9,K165,'Resumen Anual'!$FE$644)</f>
        <v>0</v>
      </c>
      <c r="AF185" s="770"/>
      <c r="AG185" s="770"/>
      <c r="AH185" s="770"/>
      <c r="AI185" s="770">
        <f>SUMIFS('Resumen Anual'!$AJ$54,Z185,'Resumen Anual'!$V$9,K165,'Resumen Anual'!$L$6)+SUMIFS('Resumen Anual'!$AJ$112,Z185,'Resumen Anual'!$V$9,K165,'Resumen Anual'!$L$64)+SUMIFS('Resumen Anual'!$AJ$170,Z185,'Resumen Anual'!$V$9,K165,'Resumen Anual'!$L$122)+SUMIFS('Resumen Anual'!$AJ$228,Z185,'Resumen Anual'!$V$9,K165,'Resumen Anual'!$L$180)+SUMIFS('Resumen Anual'!$AJ$286,Z185,'Resumen Anual'!$V$9,K165,'Resumen Anual'!$L$238)+SUMIFS('Resumen Anual'!$AJ$344,Z185,'Resumen Anual'!$V$9,K165,'Resumen Anual'!$L$296)+SUMIFS('Resumen Anual'!$AJ$402,Z185,'Resumen Anual'!$V$9,K165,'Resumen Anual'!$L$354)+SUMIFS('Resumen Anual'!$AJ$460,Z185,'Resumen Anual'!$V$9,K165,'Resumen Anual'!$L$412)+SUMIFS('Resumen Anual'!$AJ$518,Z185,'Resumen Anual'!$V$9,K165,'Resumen Anual'!$L$470)+SUMIFS('Resumen Anual'!$AJ$576,Z185,'Resumen Anual'!$V$9,K165,'Resumen Anual'!$L$528)+SUMIFS('Resumen Anual'!$AJ$634,Z185,'Resumen Anual'!$V$9,K165,'Resumen Anual'!$L$586)+SUMIFS('Resumen Anual'!$AJ$692,Z185,'Resumen Anual'!$V$9,K165,'Resumen Anual'!$L$644)+SUMIFS('Resumen Anual'!$CG$54,Z185,'Resumen Anual'!$V$9,K165,'Resumen Anual'!$BI$6)+SUMIFS('Resumen Anual'!$CG$112,Z185,'Resumen Anual'!$V$9,K165,'Resumen Anual'!$BI$64)+SUMIFS('Resumen Anual'!$CG$170,Z185,'Resumen Anual'!$V$9,K165,'Resumen Anual'!$BI$122)+SUMIFS('Resumen Anual'!$CG$228,Z185,'Resumen Anual'!$V$9,K165,'Resumen Anual'!$BI$180)+SUMIFS('Resumen Anual'!$CG$286,Z185,'Resumen Anual'!$V$9,K165,'Resumen Anual'!$BI$238)+SUMIFS('Resumen Anual'!$CG$344,Z185,'Resumen Anual'!$V$9,K165,'Resumen Anual'!$BI$296)+SUMIFS('Resumen Anual'!$CG$402,Z185,'Resumen Anual'!$V$9,K165,'Resumen Anual'!$BI$354)+SUMIFS('Resumen Anual'!$CG$460,Z185,'Resumen Anual'!$V$9,K165,'Resumen Anual'!$BI$412)+SUMIFS('Resumen Anual'!$CG$518,Z185,'Resumen Anual'!$V$9,K165,'Resumen Anual'!$BI$470)+SUMIFS('Resumen Anual'!$CG$576,Z185,'Resumen Anual'!$V$9,K165,'Resumen Anual'!$BI$528)+SUMIFS('Resumen Anual'!$CG$634,Z185,'Resumen Anual'!$V$9,K165,'Resumen Anual'!$BI$586)+SUMIFS('Resumen Anual'!$CG$692,Z185,'Resumen Anual'!$V$9,K165,'Resumen Anual'!$BI$644)+SUMIFS('Resumen Anual'!$EF$54,Z185,'Resumen Anual'!$V$9,K165,'Resumen Anual'!$DH$6)+SUMIFS('Resumen Anual'!$EF$112,Z185,'Resumen Anual'!$V$9,K165,'Resumen Anual'!$DH$64)+SUMIFS('Resumen Anual'!$EF$170,Z185,'Resumen Anual'!$V$9,K165,'Resumen Anual'!$DH$122)+SUMIFS('Resumen Anual'!$EF$228,Z185,'Resumen Anual'!$V$9,K165,'Resumen Anual'!$DH$180)+SUMIFS('Resumen Anual'!$EF$286,Z185,'Resumen Anual'!$V$9,K165,'Resumen Anual'!$DH$238)+SUMIFS('Resumen Anual'!$EF$344,Z185,'Resumen Anual'!$V$9,K165,'Resumen Anual'!$DH$296)+SUMIFS('Resumen Anual'!$EF$402,Z185,'Resumen Anual'!$V$9,K165,'Resumen Anual'!$DH$354)+SUMIFS('Resumen Anual'!$EF$460,Z185,'Resumen Anual'!$V$9,K165,'Resumen Anual'!$DH$412)+SUMIFS('Resumen Anual'!$EF$518,Z185,'Resumen Anual'!$V$9,K165,'Resumen Anual'!$DH$470)+SUMIFS('Resumen Anual'!$EF$576,Z185,'Resumen Anual'!$V$9,K165,'Resumen Anual'!$DH$528)+SUMIFS('Resumen Anual'!$EF$634,Z185,'Resumen Anual'!$V$9,K165,'Resumen Anual'!$DH$586)+SUMIFS('Resumen Anual'!$EF$692,Z185,'Resumen Anual'!$V$9,K165,'Resumen Anual'!$DH$644)+SUMIFS('Resumen Anual'!$GC$54,Z185,'Resumen Anual'!$V$9,K165,'Resumen Anual'!$FE$6)+SUMIFS('Resumen Anual'!$GC$112,Z185,'Resumen Anual'!$V$9,K165,'Resumen Anual'!$FE$64)+SUMIFS('Resumen Anual'!$GC$170,Z185,'Resumen Anual'!$V$9,K165,'Resumen Anual'!$FE$122)+SUMIFS('Resumen Anual'!$GC$228,Z185,'Resumen Anual'!$V$9,K165,'Resumen Anual'!$FE$180)+SUMIFS('Resumen Anual'!$GC$286,Z185,'Resumen Anual'!$V$9,K165,'Resumen Anual'!$FE$238)+SUMIFS('Resumen Anual'!$GC$344,Z185,'Resumen Anual'!$V$9,K165,'Resumen Anual'!$FE$296)+SUMIFS('Resumen Anual'!$GC$402,Z185,'Resumen Anual'!$V$9,K165,'Resumen Anual'!$FE$354)+SUMIFS('Resumen Anual'!$GC$460,Z185,'Resumen Anual'!$V$9,K165,'Resumen Anual'!$FE$412)+SUMIFS('Resumen Anual'!$GC$518,Z185,'Resumen Anual'!$V$9,K165,'Resumen Anual'!$FE$470)+SUMIFS('Resumen Anual'!$GC$576,Z185,'Resumen Anual'!$V$9,K165,'Resumen Anual'!$FE$528)+SUMIFS('Resumen Anual'!$GC$634,Z185,'Resumen Anual'!$V$9,K165,'Resumen Anual'!$FE$586)+SUMIFS('Resumen Anual'!$GC$692,Z185,'Resumen Anual'!$V$9,K165,'Resumen Anual'!$FE$644)</f>
        <v>0</v>
      </c>
      <c r="AJ185" s="770"/>
      <c r="AK185" s="770"/>
      <c r="AL185" s="770"/>
      <c r="AM185" s="770">
        <f>SUMIFS('Resumen Anual'!$AN$54,Z185,'Resumen Anual'!$V$9,K165,'Resumen Anual'!$L$6)+SUMIFS('Resumen Anual'!$AN$112,Z185,'Resumen Anual'!$V$9,K165,'Resumen Anual'!$L$64)+SUMIFS('Resumen Anual'!$AN$170,Z185,'Resumen Anual'!$V$9,K165,'Resumen Anual'!$L$122)+SUMIFS('Resumen Anual'!$AN$228,Z185,'Resumen Anual'!$V$9,K165,'Resumen Anual'!$L$180)+SUMIFS('Resumen Anual'!$AN$286,Z185,'Resumen Anual'!$V$9,K165,'Resumen Anual'!$L$238)+SUMIFS('Resumen Anual'!$AN$344,Z185,'Resumen Anual'!$V$9,K165,'Resumen Anual'!$L$296)+SUMIFS('Resumen Anual'!$AN$402,Z185,'Resumen Anual'!$V$9,K165,'Resumen Anual'!$L$354)+SUMIFS('Resumen Anual'!$AN$460,Z185,'Resumen Anual'!$V$9,K165,'Resumen Anual'!$L$412)+SUMIFS('Resumen Anual'!$AN$518,Z185,'Resumen Anual'!$V$9,K165,'Resumen Anual'!$L$470)+SUMIFS('Resumen Anual'!$AN$576,Z185,'Resumen Anual'!$V$9,K165,'Resumen Anual'!$L$528)+SUMIFS('Resumen Anual'!$AN$634,Z185,'Resumen Anual'!$V$9,K165,'Resumen Anual'!$L$586)+SUMIFS('Resumen Anual'!$AN$692,Z185,'Resumen Anual'!$V$9,K165,'Resumen Anual'!$L$644)+SUMIFS('Resumen Anual'!$CK$54,Z185,'Resumen Anual'!$V$9,K165,'Resumen Anual'!$BI$6)+SUMIFS('Resumen Anual'!$CK$112,Z185,'Resumen Anual'!$V$9,K165,'Resumen Anual'!$BI$64)+SUMIFS('Resumen Anual'!$CK$170,Z185,'Resumen Anual'!$V$9,K165,'Resumen Anual'!$BI$122)+SUMIFS('Resumen Anual'!$CK$228,Z185,'Resumen Anual'!$V$9,K165,'Resumen Anual'!$BI$180)+SUMIFS('Resumen Anual'!$CK$286,Z185,'Resumen Anual'!$V$9,K165,'Resumen Anual'!$BI$238)+SUMIFS('Resumen Anual'!$CK$344,Z185,'Resumen Anual'!$V$9,K165,'Resumen Anual'!$BI$296)+SUMIFS('Resumen Anual'!$CK$402,Z185,'Resumen Anual'!$V$9,K165,'Resumen Anual'!$BI$354)+SUMIFS('Resumen Anual'!$CK$460,Z185,'Resumen Anual'!$V$9,K165,'Resumen Anual'!$BI$412)+SUMIFS('Resumen Anual'!$CK$518,Z185,'Resumen Anual'!$V$9,K165,'Resumen Anual'!$BI$470)+SUMIFS('Resumen Anual'!$CK$576,Z185,'Resumen Anual'!$V$9,K165,'Resumen Anual'!$BI$528)+SUMIFS('Resumen Anual'!$CK$634,Z185,'Resumen Anual'!$V$9,K165,'Resumen Anual'!$BI$586)+SUMIFS('Resumen Anual'!$CK$692,Z185,'Resumen Anual'!$V$9,K165,'Resumen Anual'!$BI$644)+SUMIFS('Resumen Anual'!$EJ$54,Z185,'Resumen Anual'!$V$9,K165,'Resumen Anual'!$DH$6)+SUMIFS('Resumen Anual'!$EJ$112,Z185,'Resumen Anual'!$V$9,K165,'Resumen Anual'!$DH$64)+SUMIFS('Resumen Anual'!$EJ$170,Z185,'Resumen Anual'!$V$9,K165,'Resumen Anual'!$DH$122)+SUMIFS('Resumen Anual'!$EJ$228,Z185,'Resumen Anual'!$V$9,K165,'Resumen Anual'!$DH$180)+SUMIFS('Resumen Anual'!$EJ$286,Z185,'Resumen Anual'!$V$9,K165,'Resumen Anual'!$DH$238)+SUMIFS('Resumen Anual'!$EJ$344,Z185,'Resumen Anual'!$V$9,K165,'Resumen Anual'!$DH$296)+SUMIFS('Resumen Anual'!$EJ$402,Z185,'Resumen Anual'!$V$9,K165,'Resumen Anual'!$DH$354)+SUMIFS('Resumen Anual'!$EJ$460,Z185,'Resumen Anual'!$V$9,K165,'Resumen Anual'!$DH$412)+SUMIFS('Resumen Anual'!$EJ$518,Z185,'Resumen Anual'!$V$9,K165,'Resumen Anual'!$DH$470)+SUMIFS('Resumen Anual'!$EJ$576,Z185,'Resumen Anual'!$V$9,K165,'Resumen Anual'!$DH$528)+SUMIFS('Resumen Anual'!$EJ$634,Z185,'Resumen Anual'!$V$9,K165,'Resumen Anual'!$DH$586)+SUMIFS('Resumen Anual'!$EJ$692,Z185,'Resumen Anual'!$V$9,K165,'Resumen Anual'!$DH$644)+SUMIFS('Resumen Anual'!$GG$54,Z185,'Resumen Anual'!$V$9,K165,'Resumen Anual'!$FE$6)+SUMIFS('Resumen Anual'!$GG$112,Z185,'Resumen Anual'!$V$9,K165,'Resumen Anual'!$FE$64)+SUMIFS('Resumen Anual'!$GG$170,Z185,'Resumen Anual'!$V$9,K165,'Resumen Anual'!$FE$122)+SUMIFS('Resumen Anual'!$GG$228,Z185,'Resumen Anual'!$V$9,K165,'Resumen Anual'!$FE$180)+SUMIFS('Resumen Anual'!$GG$286,Z185,'Resumen Anual'!$V$9,K165,'Resumen Anual'!$FE$238)+SUMIFS('Resumen Anual'!$GG$344,Z185,'Resumen Anual'!$V$9,K165,'Resumen Anual'!$FE$296)+SUMIFS('Resumen Anual'!$GG$402,Z185,'Resumen Anual'!$V$9,K165,'Resumen Anual'!$FE$354)+SUMIFS('Resumen Anual'!$GG$460,Z185,'Resumen Anual'!$V$9,K165,'Resumen Anual'!$FE$412)+SUMIFS('Resumen Anual'!$GG$518,Z185,'Resumen Anual'!$V$9,K165,'Resumen Anual'!$FE$470)+SUMIFS('Resumen Anual'!$GG$576,Z185,'Resumen Anual'!$V$9,K165,'Resumen Anual'!$FE$528)+SUMIFS('Resumen Anual'!$GG$634,Z185,'Resumen Anual'!$V$9,K165,'Resumen Anual'!$FE$586)+SUMIFS('Resumen Anual'!$GG$692,Z185,'Resumen Anual'!$V$9,K165,'Resumen Anual'!$FE$644)</f>
        <v>0</v>
      </c>
      <c r="AN185" s="770"/>
      <c r="AO185" s="770"/>
      <c r="AP185" s="770"/>
      <c r="AQ185" s="756">
        <f>SUMIFS('Resumen Anual'!$AR$54,Z185,'Resumen Anual'!$V$9,K165,'Resumen Anual'!$L$6)+SUMIFS('Resumen Anual'!$AR$112,Z185,'Resumen Anual'!$V$9,K165,'Resumen Anual'!$L$64)+SUMIFS('Resumen Anual'!$AR$170,Z185,'Resumen Anual'!$V$9,K165,'Resumen Anual'!$L$122)+SUMIFS('Resumen Anual'!$AR$228,Z185,'Resumen Anual'!$V$9,K165,'Resumen Anual'!$L$180)+SUMIFS('Resumen Anual'!$AR$286,Z185,'Resumen Anual'!$V$9,K165,'Resumen Anual'!$L$238)+SUMIFS('Resumen Anual'!$AR$344,Z185,'Resumen Anual'!$V$9,K165,'Resumen Anual'!$L$296)+SUMIFS('Resumen Anual'!$AR$402,Z185,'Resumen Anual'!$V$9,K165,'Resumen Anual'!$L$354)+SUMIFS('Resumen Anual'!$AR$460,Z185,'Resumen Anual'!$V$9,K165,'Resumen Anual'!$L$412)+SUMIFS('Resumen Anual'!$AR$518,Z185,'Resumen Anual'!$V$9,K165,'Resumen Anual'!$L$470)+SUMIFS('Resumen Anual'!$AR$576,Z185,'Resumen Anual'!$V$9,K165,'Resumen Anual'!$L$528)+SUMIFS('Resumen Anual'!$AR$634,Z185,'Resumen Anual'!$V$9,K165,'Resumen Anual'!$L$586)+SUMIFS('Resumen Anual'!$AR$692,Z185,'Resumen Anual'!$V$9,K165,'Resumen Anual'!$L$644)+SUMIFS('Resumen Anual'!$CO$54,Z185,'Resumen Anual'!$V$9,K165,'Resumen Anual'!$BI$6)+SUMIFS('Resumen Anual'!$CO$112,Z185,'Resumen Anual'!$V$9,K165,'Resumen Anual'!$BI$64)+SUMIFS('Resumen Anual'!$CO$170,Z185,'Resumen Anual'!$V$9,K165,'Resumen Anual'!$BI$122)+SUMIFS('Resumen Anual'!$CO$228,Z185,'Resumen Anual'!$V$9,K165,'Resumen Anual'!$BI$180)+SUMIFS('Resumen Anual'!$CO$286,Z185,'Resumen Anual'!$V$9,K165,'Resumen Anual'!$BI$238)+SUMIFS('Resumen Anual'!$CO$344,Z185,'Resumen Anual'!$V$9,K165,'Resumen Anual'!$BI$296)+SUMIFS('Resumen Anual'!$CO$402,Z185,'Resumen Anual'!$V$9,K165,'Resumen Anual'!$BI$354)+SUMIFS('Resumen Anual'!$CO$460,Z185,'Resumen Anual'!$V$9,K165,'Resumen Anual'!$BI$412)+SUMIFS('Resumen Anual'!$CO$518,Z185,'Resumen Anual'!$V$9,K165,'Resumen Anual'!$BI$470)+SUMIFS('Resumen Anual'!$CO$576,Z185,'Resumen Anual'!$V$9,K165,'Resumen Anual'!$BI$528)+SUMIFS('Resumen Anual'!$CO$634,Z185,'Resumen Anual'!$V$9,K165,'Resumen Anual'!$BI$586)+SUMIFS('Resumen Anual'!$CO$692,Z185,'Resumen Anual'!$V$9,K165,'Resumen Anual'!$BI$644)+SUMIFS('Resumen Anual'!$EN$54,Z185,'Resumen Anual'!$V$9,K165,'Resumen Anual'!$DH$6)+SUMIFS('Resumen Anual'!$EN$112,Z185,'Resumen Anual'!$V$9,K165,'Resumen Anual'!$DH$64)+SUMIFS('Resumen Anual'!$EN$170,Z185,'Resumen Anual'!$V$9,K165,'Resumen Anual'!$DH$122)+SUMIFS('Resumen Anual'!$EN$228,Z185,'Resumen Anual'!$V$9,K165,'Resumen Anual'!$DH$180)+SUMIFS('Resumen Anual'!$EN$286,Z185,'Resumen Anual'!$V$9,K165,'Resumen Anual'!$DH$238)+SUMIFS('Resumen Anual'!$EN$344,Z185,'Resumen Anual'!$V$9,K165,'Resumen Anual'!$DH$296)+SUMIFS('Resumen Anual'!$EN$402,Z185,'Resumen Anual'!$V$9,K165,'Resumen Anual'!$DH$354)+SUMIFS('Resumen Anual'!$EN$460,Z185,'Resumen Anual'!$V$9,K165,'Resumen Anual'!$DH$412)+SUMIFS('Resumen Anual'!$EN$518,Z185,'Resumen Anual'!$V$9,K165,'Resumen Anual'!$DH$470)+SUMIFS('Resumen Anual'!$EN$576,Z185,'Resumen Anual'!$V$9,K165,'Resumen Anual'!$DH$528)+SUMIFS('Resumen Anual'!$EN$634,Z185,'Resumen Anual'!$V$9,K165,'Resumen Anual'!$DH$586)+SUMIFS('Resumen Anual'!$EN$692,Z185,'Resumen Anual'!$V$9,K165,'Resumen Anual'!$DH$644)+SUMIFS('Resumen Anual'!$GK$54,Z185,'Resumen Anual'!$V$9,K165,'Resumen Anual'!$FE$6)+SUMIFS('Resumen Anual'!$GK$112,Z185,'Resumen Anual'!$V$9,K165,'Resumen Anual'!$FE$64)+SUMIFS('Resumen Anual'!$GK$170,Z185,'Resumen Anual'!$V$9,K165,'Resumen Anual'!$FE$122)+SUMIFS('Resumen Anual'!$GK$228,Z185,'Resumen Anual'!$V$9,K165,'Resumen Anual'!$FE$180)+SUMIFS('Resumen Anual'!$GK$286,Z185,'Resumen Anual'!$V$9,K165,'Resumen Anual'!$FE$238)+SUMIFS('Resumen Anual'!$GK$344,Z185,'Resumen Anual'!$V$9,K165,'Resumen Anual'!$FE$296)+SUMIFS('Resumen Anual'!$GK$402,Z185,'Resumen Anual'!$V$9,K165,'Resumen Anual'!$FE$354)+SUMIFS('Resumen Anual'!$GK$460,Z185,'Resumen Anual'!$V$9,K165,'Resumen Anual'!$FE$412)+SUMIFS('Resumen Anual'!$GK$518,Z185,'Resumen Anual'!$V$9,K165,'Resumen Anual'!$FE$470)+SUMIFS('Resumen Anual'!$GK$576,Z185,'Resumen Anual'!$V$9,K165,'Resumen Anual'!$FE$528)+SUMIFS('Resumen Anual'!$GK$634,Z185,'Resumen Anual'!$V$9,K165,'Resumen Anual'!$FE$586)+SUMIFS('Resumen Anual'!$GK$692,Z185,'Resumen Anual'!$V$9,K165,'Resumen Anual'!$FE$644)</f>
        <v>0</v>
      </c>
      <c r="AR185" s="756"/>
      <c r="AS185" s="756"/>
      <c r="AT185" s="756">
        <f>SUMIFS('Resumen Anual'!$AU$54,Z185,'Resumen Anual'!$V$9,K165,'Resumen Anual'!$L$6)+SUMIFS('Resumen Anual'!$AU$112,Z185,'Resumen Anual'!$V$9,K165,'Resumen Anual'!$L$64)+SUMIFS('Resumen Anual'!$AU$170,Z185,'Resumen Anual'!$V$9,K165,'Resumen Anual'!$L$122)+SUMIFS('Resumen Anual'!$AU$228,Z185,'Resumen Anual'!$V$9,K165,'Resumen Anual'!$L$180)+SUMIFS('Resumen Anual'!$AU$286,Z185,'Resumen Anual'!$V$9,K165,'Resumen Anual'!$L$238)+SUMIFS('Resumen Anual'!$AU$344,Z185,'Resumen Anual'!$V$9,K165,'Resumen Anual'!$L$296)+SUMIFS('Resumen Anual'!$AU$402,Z185,'Resumen Anual'!$V$9,K165,'Resumen Anual'!$L$354)+SUMIFS('Resumen Anual'!$AU$460,Z185,'Resumen Anual'!$V$9,K165,'Resumen Anual'!$L$412)+SUMIFS('Resumen Anual'!$AU$518,Z185,'Resumen Anual'!$V$9,K165,'Resumen Anual'!$L$470)+SUMIFS('Resumen Anual'!$AU$576,Z185,'Resumen Anual'!$V$9,K165,'Resumen Anual'!$L$528)+SUMIFS('Resumen Anual'!$AU$634,Z185,'Resumen Anual'!$V$9,K165,'Resumen Anual'!$L$586)+SUMIFS('Resumen Anual'!$AU$692,Z185,'Resumen Anual'!$V$9,K165,'Resumen Anual'!$L$644)+SUMIFS('Resumen Anual'!$CR$54,Z185,'Resumen Anual'!$V$9,K165,'Resumen Anual'!$BI$6)+SUMIFS('Resumen Anual'!$CR$112,Z185,'Resumen Anual'!$V$9,K165,'Resumen Anual'!$BI$64)+SUMIFS('Resumen Anual'!$CR$170,Z185,'Resumen Anual'!$V$9,K165,'Resumen Anual'!$BI$122)+SUMIFS('Resumen Anual'!$CR$228,Z185,'Resumen Anual'!$V$9,K165,'Resumen Anual'!$BI$180)+SUMIFS('Resumen Anual'!$CR$286,Z185,'Resumen Anual'!$V$9,K165,'Resumen Anual'!$BI$238)+SUMIFS('Resumen Anual'!$CR$344,Z185,'Resumen Anual'!$V$9,K165,'Resumen Anual'!$BI$296)+SUMIFS('Resumen Anual'!$CR$402,Z185,'Resumen Anual'!$V$9,K165,'Resumen Anual'!$BI$354)+SUMIFS('Resumen Anual'!$CR$460,Z185,'Resumen Anual'!$V$9,K165,'Resumen Anual'!$BI$412)+SUMIFS('Resumen Anual'!$CR$518,Z185,'Resumen Anual'!$V$9,K165,'Resumen Anual'!$BI$470)+SUMIFS('Resumen Anual'!$CR$576,Z185,'Resumen Anual'!$V$9,K165,'Resumen Anual'!$BI$528)+SUMIFS('Resumen Anual'!$CR$634,Z185,'Resumen Anual'!$V$9,K165,'Resumen Anual'!$BI$586)+SUMIFS('Resumen Anual'!$CR$692,Z185,'Resumen Anual'!$V$9,K165,'Resumen Anual'!$BI$644)+SUMIFS('Resumen Anual'!$EQ$54,Z185,'Resumen Anual'!$V$9,K165,'Resumen Anual'!$DH$6)+SUMIFS('Resumen Anual'!$EQ$112,Z185,'Resumen Anual'!$V$9,K165,'Resumen Anual'!$DH$64)+SUMIFS('Resumen Anual'!$EQ$170,Z185,'Resumen Anual'!$V$9,K165,'Resumen Anual'!$DH$122)+SUMIFS('Resumen Anual'!$EQ$228,Z185,'Resumen Anual'!$V$9,K165,'Resumen Anual'!$DH$180)+SUMIFS('Resumen Anual'!$EQ$286,Z185,'Resumen Anual'!$V$9,K165,'Resumen Anual'!$DH$238)+SUMIFS('Resumen Anual'!$EQ$344,Z185,'Resumen Anual'!$V$9,K165,'Resumen Anual'!$DH$296)+SUMIFS('Resumen Anual'!$EQ$402,Z185,'Resumen Anual'!$V$9,K165,'Resumen Anual'!$DH$354)+SUMIFS('Resumen Anual'!$EQ$460,Z185,'Resumen Anual'!$V$9,K165,'Resumen Anual'!$DH$412)+SUMIFS('Resumen Anual'!$EQ$518,Z185,'Resumen Anual'!$V$9,K165,'Resumen Anual'!$DH$470)+SUMIFS('Resumen Anual'!$EQ$576,Z185,'Resumen Anual'!$V$9,K165,'Resumen Anual'!$DH$528)+SUMIFS('Resumen Anual'!$EQ$634,Z185,'Resumen Anual'!$V$9,K165,'Resumen Anual'!$DH$586)+SUMIFS('Resumen Anual'!$EQ$692,Z185,'Resumen Anual'!$V$9,K165,'Resumen Anual'!$DH$644)+SUMIFS('Resumen Anual'!$GN$54,Z185,'Resumen Anual'!$V$9,K165,'Resumen Anual'!$FE$6)+SUMIFS('Resumen Anual'!$GN$112,Z185,'Resumen Anual'!$V$9,K165,'Resumen Anual'!$FE$64)+SUMIFS('Resumen Anual'!$GN$170,Z185,'Resumen Anual'!$V$9,K165,'Resumen Anual'!$FE$122)+SUMIFS('Resumen Anual'!$GN$228,Z185,'Resumen Anual'!$V$9,K165,'Resumen Anual'!$FE$180)+SUMIFS('Resumen Anual'!$GN$286,Z185,'Resumen Anual'!$V$9,K165,'Resumen Anual'!$FE$238)+SUMIFS('Resumen Anual'!$GN$344,Z185,'Resumen Anual'!$V$9,K165,'Resumen Anual'!$FE$296)+SUMIFS('Resumen Anual'!$GN$402,Z185,'Resumen Anual'!$V$9,K165,'Resumen Anual'!$FE$354)+SUMIFS('Resumen Anual'!$GN$460,Z185,'Resumen Anual'!$V$9,K165,'Resumen Anual'!$FE$412)+SUMIFS('Resumen Anual'!$GN$518,Z185,'Resumen Anual'!$V$9,K165,'Resumen Anual'!$FE$470)+SUMIFS('Resumen Anual'!$GN$576,Z185,'Resumen Anual'!$V$9,K165,'Resumen Anual'!$FE$528)+SUMIFS('Resumen Anual'!$GN$634,Z185,'Resumen Anual'!$V$9,K165,'Resumen Anual'!$FE$586)+SUMIFS('Resumen Anual'!$GN$692,Z185,'Resumen Anual'!$V$9,K165,'Resumen Anual'!$FE$644)</f>
        <v>0</v>
      </c>
      <c r="AU185" s="756"/>
      <c r="AV185" s="1215"/>
      <c r="AW185" s="1200"/>
      <c r="AX185" s="171"/>
      <c r="AY185" s="775" t="str">
        <f>'Resumen Anual'!$C$30</f>
        <v>SIC</v>
      </c>
      <c r="AZ185" s="776"/>
      <c r="BA185" s="776"/>
      <c r="BB185" s="776"/>
      <c r="BC185" s="761">
        <f>SUMIF('Resumen Anual'!$FE$622,BH165,'Resumen Anual'!$FA$646)+SUMIF('Resumen Anual'!$DH$622,BH165,'Resumen Anual'!$DD$646)+SUMIF('Resumen Anual'!$BI$622,BH165,'Resumen Anual'!$BE$646)+SUMIF('Resumen Anual'!$L$622,BH165,'Resumen Anual'!$H$646)+SUMIF('Resumen Anual'!$FE$566,BH165,'Resumen Anual'!$FA$590)+SUMIF('Resumen Anual'!$DH$566,BH165,'Resumen Anual'!$DD$590)+SUMIF('Resumen Anual'!$BI$566,BH165,'Resumen Anual'!$BE$590)+SUMIF('Resumen Anual'!$L$566,BH165,'Resumen Anual'!$H$590)+SUMIF('Resumen Anual'!$FE$510,BH165,'Resumen Anual'!$FA$534)+SUMIF('Resumen Anual'!$DH$510,BH165,'Resumen Anual'!$DD$534)+SUMIF('Resumen Anual'!$BI$510,BH165,'Resumen Anual'!$BE$534)+SUMIF('Resumen Anual'!$L$510,BH165,'Resumen Anual'!$H$534)+SUMIF('Resumen Anual'!$FE$454,BH165,'Resumen Anual'!$FA$478)+SUMIF('Resumen Anual'!$DH$454,BH165,'Resumen Anual'!$DD$478)+SUMIF('Resumen Anual'!$BI$454,BH165,'Resumen Anual'!$BE$478)+SUMIF('Resumen Anual'!$L$454,BH165,'Resumen Anual'!$H$478)+SUMIF('Resumen Anual'!$FE$398,BH165,'Resumen Anual'!$FA$422)+SUMIF('Resumen Anual'!$DH$398,BH165,'Resumen Anual'!$DD$422)+SUMIF('Resumen Anual'!$BI$398,BH165,'Resumen Anual'!$BE$422)+SUMIF('Resumen Anual'!$L$398,BH165,'Resumen Anual'!$H$422)+SUMIF('Resumen Anual'!$FE$342,BH165,'Resumen Anual'!$FA$366)+SUMIF('Resumen Anual'!$DH$342,BH165,'Resumen Anual'!$DD$366)+SUMIF('Resumen Anual'!$BI$342,BH165,'Resumen Anual'!$BE$366)+SUMIF('Resumen Anual'!$L$342,BH165,'Resumen Anual'!$H$366)+SUMIF('Resumen Anual'!$FE$286,BH165,'Resumen Anual'!$FA$310)+SUMIF('Resumen Anual'!$DH$286,BH165,'Resumen Anual'!$DD$310)+SUMIF('Resumen Anual'!$BI$286,BH165,'Resumen Anual'!$BE$310)+SUMIF('Resumen Anual'!$L$286,BH165,'Resumen Anual'!$H$310)+SUMIF('Resumen Anual'!$FE$230,BH165,'Resumen Anual'!$FA$254)+SUMIF('Resumen Anual'!$DH$230,BH165,'Resumen Anual'!$DD$254)+SUMIF('Resumen Anual'!$BI$230,BH165,'Resumen Anual'!$BE$254)+SUMIF('Resumen Anual'!$L$230,BH165,'Resumen Anual'!$H$254)+SUMIF('Resumen Anual'!$FE$174,BH165,'Resumen Anual'!$FA$198)+SUMIF('Resumen Anual'!$DH$174,BH165,'Resumen Anual'!$DD$198)+SUMIF('Resumen Anual'!$BI$174,BH165,'Resumen Anual'!$BE$198)+SUMIF('Resumen Anual'!$L$174,BH165,'Resumen Anual'!$H$198)+SUMIF('Resumen Anual'!$FE$118,BH165,'Resumen Anual'!$FA$142)+SUMIF('Resumen Anual'!$DH$118,BH165,'Resumen Anual'!$DD$142)+SUMIF('Resumen Anual'!$BI$118,BH165,'Resumen Anual'!$BE$142)+SUMIF('Resumen Anual'!$L$118,BH165,'Resumen Anual'!$H$142)+SUMIF('Resumen Anual'!$FE$62,BH165,'Resumen Anual'!$FA$86)+SUMIF('Resumen Anual'!$DH$62,BH165,'Resumen Anual'!$DD$86)+SUMIF('Resumen Anual'!$BI$62,BH165,'Resumen Anual'!$BE$86)+SUMIF('Resumen Anual'!$L$62,BH165,'Resumen Anual'!$H$86)+SUMIF('Resumen Anual'!$FE$6,BH165,'Resumen Anual'!$FA$30)+SUMIF('Resumen Anual'!$DH$6,BH165,'Resumen Anual'!$DD$30)+SUMIF('Resumen Anual'!$BI$6,BH165,'Resumen Anual'!$BE$30)+SUMIF('Resumen Anual'!$L$6,BH165,'Resumen Anual'!$H$30)+SUMIF('Bitácoras Anteriores'!$K$6,BH165,'Bitácoras Anteriores'!$F$26)+SUMIF('Bitácoras Anteriores'!$K$59,$K$6,'Bitácoras Anteriores'!$F$79)+SUMIF('Bitácoras Anteriores'!$K$112,BH165,'Bitácoras Anteriores'!$F$132)+SUMIF('Bitácoras Anteriores'!$K$165,BH165,'Bitácoras Anteriores'!$F$185)+SUMIF('Bitácoras Anteriores'!$K$218,BH165,'Bitácoras Anteriores'!$F$238)+SUMIF('Bitácoras Anteriores'!$K$271,BH165,'Bitácoras Anteriores'!$F$291)+SUMIF('Bitácoras Anteriores'!$K$324,BH165,'Bitácoras Anteriores'!$F$344)+SUMIF('Bitácoras Anteriores'!$BH$6,BH165,'Bitácoras Anteriores'!$BD$26)+SUMIF('Bitácoras Anteriores'!$BH$59,$K$6,'Bitácoras Anteriores'!$BD$79)+SUMIF('Bitácoras Anteriores'!$BH$112,BH165,'Bitácoras Anteriores'!$BD$132)+SUMIF('Bitácoras Anteriores'!$BH$165,BH165,'Bitácoras Anteriores'!$BD$185)+SUMIF('Bitácoras Anteriores'!$BH$218,BH165,'Bitácoras Anteriores'!$BD$238)+SUMIF('Bitácoras Anteriores'!$BH$271,BH165,'Bitácoras Anteriores'!$BD$291)+SUMIF('Bitácoras Anteriores'!$BH$324,BH165,'Bitácoras Anteriores'!$BD$344)+SUMIF('Bitácoras Anteriores'!$DF$6,BH165,'Bitácoras Anteriores'!$DB$26)+SUMIF('Bitácoras Anteriores'!$DF$59,$K$6,'Bitácoras Anteriores'!$DB$79)+SUMIF('Bitácoras Anteriores'!$DF$112,BH165,'Bitácoras Anteriores'!$DB$132)+SUMIF('Bitácoras Anteriores'!$DF$165,BH165,'Bitácoras Anteriores'!$DB$185)+SUMIF('Bitácoras Anteriores'!$DF$218,BH165,'Bitácoras Anteriores'!$DB$238)+SUMIF('Bitácoras Anteriores'!$DF$271,BH165,'Bitácoras Anteriores'!$DB$291)+SUMIF('Bitácoras Anteriores'!$DF$324,BH165,'Bitácoras Anteriores'!$DB$344)+SUMIF('Bitácoras Anteriores'!$FC$6,BH165,'Bitácoras Anteriores'!$EY$26)+SUMIF('Bitácoras Anteriores'!$FC$59,$K$6,'Bitácoras Anteriores'!$EY$79)+SUMIF('Bitácoras Anteriores'!$FC$112,BH165,'Bitácoras Anteriores'!$EY$132)+SUMIF('Bitácoras Anteriores'!$FC$165,BH165,'Bitácoras Anteriores'!$EY$185)+SUMIF('Bitácoras Anteriores'!$FC$218,BH165,'Bitácoras Anteriores'!$EY$238)+SUMIF('Bitácoras Anteriores'!$FC$271,BH165,'Bitácoras Anteriores'!$EY$291)+SUMIF('Bitácoras Anteriores'!$FC$324,BH165,'Bitácoras Anteriores'!$EY$344)</f>
        <v>0</v>
      </c>
      <c r="BD185" s="762"/>
      <c r="BE185" s="762"/>
      <c r="BF185" s="762"/>
      <c r="BG185" s="762"/>
      <c r="BH185" s="762"/>
      <c r="BI185" s="763"/>
      <c r="BJ185" s="632"/>
      <c r="BK185" s="779" t="str">
        <f>'Resumen Anual'!$O$30</f>
        <v>NOCHE</v>
      </c>
      <c r="BL185" s="776"/>
      <c r="BM185" s="776"/>
      <c r="BN185" s="776"/>
      <c r="BO185" s="780"/>
      <c r="BP185" s="782">
        <f>SUMIF('Resumen Anual'!$FE$622,BH165,'Resumen Anual'!$FM$646)+SUMIF('Resumen Anual'!$DH$622,BH165,'Resumen Anual'!$DP$646)+SUMIF('Resumen Anual'!$BI$622,BH165,'Resumen Anual'!$BQ$646)+SUMIF('Resumen Anual'!$L$622,BH165,'Resumen Anual'!$T$646)+SUMIF('Resumen Anual'!$FE$566,BH165,'Resumen Anual'!$FM$590)+SUMIF('Resumen Anual'!$DH$566,BH165,'Resumen Anual'!$DP$590)+SUMIF('Resumen Anual'!$BI$566,BH165,'Resumen Anual'!$BQ$590)+SUMIF('Resumen Anual'!$L$566,BH165,'Resumen Anual'!$T$590)+SUMIF('Resumen Anual'!$FE$510,BH165,'Resumen Anual'!$FM$534)+SUMIF('Resumen Anual'!$DH$510,BH165,'Resumen Anual'!$DP$534)+SUMIF('Resumen Anual'!$BI$510,BH165,'Resumen Anual'!$BQ$534)+SUMIF('Resumen Anual'!$L$510,BH165,'Resumen Anual'!$T$534)+SUMIF('Resumen Anual'!$FE$454,BH165,'Resumen Anual'!$FM$478)+SUMIF('Resumen Anual'!$DH$454,BH165,'Resumen Anual'!$DP$478)+SUMIF('Resumen Anual'!$BI$454,BH165,'Resumen Anual'!$BQ$478)+SUMIF('Resumen Anual'!$L$454,BH165,'Resumen Anual'!$T$478)+SUMIF('Resumen Anual'!$FE$398,BH165,'Resumen Anual'!$FM$422)+SUMIF('Resumen Anual'!$DH$398,BH165,'Resumen Anual'!$DP$422)+SUMIF('Resumen Anual'!$BI$398,BH165,'Resumen Anual'!$BQ$422)+SUMIF('Resumen Anual'!$L$398,BH165,'Resumen Anual'!$T$422)+SUMIF('Resumen Anual'!$FE$342,BH165,'Resumen Anual'!$FM$366)+SUMIF('Resumen Anual'!$DH$342,BH165,'Resumen Anual'!$DP$366)+SUMIF('Resumen Anual'!$BI$342,BH165,'Resumen Anual'!$BQ$366)+SUMIF('Resumen Anual'!$L$342,BH165,'Resumen Anual'!$T$366)+SUMIF('Resumen Anual'!$FE$286,BH165,'Resumen Anual'!$FM$310)+SUMIF('Resumen Anual'!$DH$286,BH165,'Resumen Anual'!$DP$310)+SUMIF('Resumen Anual'!$BI$286,BH165,'Resumen Anual'!$BQ$310)+SUMIF('Resumen Anual'!$L$286,BH165,'Resumen Anual'!$T$310)+SUMIF('Resumen Anual'!$FE$230,BH165,'Resumen Anual'!$FM$254)+SUMIF('Resumen Anual'!$DH$230,BH165,'Resumen Anual'!$DP$254)+SUMIF('Resumen Anual'!$BI$230,BH165,'Resumen Anual'!$BQ$254)+SUMIF('Resumen Anual'!$L$230,BH165,'Resumen Anual'!$T$254)+SUMIF('Resumen Anual'!$FE$174,BH165,'Resumen Anual'!$FM$198)+SUMIF('Resumen Anual'!$DH$174,BH165,'Resumen Anual'!$DP$198)+SUMIF('Resumen Anual'!$BI$174,BH165,'Resumen Anual'!$BQ$198)+SUMIF('Resumen Anual'!$L$174,BH165,'Resumen Anual'!$T$198)+SUMIF('Resumen Anual'!$FE$118,BH165,'Resumen Anual'!$FM$142)+SUMIF('Resumen Anual'!$DH$118,BH165,'Resumen Anual'!$DP$142)+SUMIF('Resumen Anual'!$BI$118,BH165,'Resumen Anual'!$BQ$142)+SUMIF('Resumen Anual'!$L$118,BH165,'Resumen Anual'!$T$142)+SUMIF('Resumen Anual'!$FE$62,BH165,'Resumen Anual'!$FM$86)+SUMIF('Resumen Anual'!$DH$62,BH165,'Resumen Anual'!$DP$86)+SUMIF('Resumen Anual'!$BI$62,BH165,'Resumen Anual'!$BQ$86)+SUMIF('Resumen Anual'!$L$62,BH165,'Resumen Anual'!$T$86)+SUMIF('Resumen Anual'!$FE$6,BH165,'Resumen Anual'!$FM$30)+SUMIF('Resumen Anual'!$DH$6,BH165,'Resumen Anual'!$DP$30)+SUMIF('Resumen Anual'!$BI$6,BH165,'Resumen Anual'!$BQ$30)+SUMIF('Resumen Anual'!$L$6,BH165,'Resumen Anual'!$T$30)+SUMIF('Bitácoras Anteriores'!$K$6,BH165,'Bitácoras Anteriores'!$S$26)+SUMIF('Bitácoras Anteriores'!$K$59,$K$6,'Bitácoras Anteriores'!$S$79)+SUMIF('Bitácoras Anteriores'!$K$112,BH165,'Bitácoras Anteriores'!$S$132)+SUMIF('Bitácoras Anteriores'!$K$165,BH165,'Bitácoras Anteriores'!$S$185)+SUMIF('Bitácoras Anteriores'!$K$218,BH165,'Bitácoras Anteriores'!$S$238)+SUMIF('Bitácoras Anteriores'!$K$271,BH165,'Bitácoras Anteriores'!$S$291)+SUMIF('Bitácoras Anteriores'!$K$324,BH165,'Bitácoras Anteriores'!$S$344)+SUMIF('Bitácoras Anteriores'!$BH$6,BH165,'Bitácoras Anteriores'!$BP$26)+SUMIF('Bitácoras Anteriores'!$BH$59,$K$6,'Bitácoras Anteriores'!$BP$79)+SUMIF('Bitácoras Anteriores'!$BH$112,BH165,'Bitácoras Anteriores'!$BP$132)+SUMIF('Bitácoras Anteriores'!$BH$165,BH165,'Bitácoras Anteriores'!$BP$185)+SUMIF('Bitácoras Anteriores'!$BH$218,BH165,'Bitácoras Anteriores'!$BP$238)+SUMIF('Bitácoras Anteriores'!$BH$271,BH165,'Bitácoras Anteriores'!$BP$291)+SUMIF('Bitácoras Anteriores'!$BH$324,BH165,'Bitácoras Anteriores'!$BP$344)+SUMIF('Bitácoras Anteriores'!$DF$6,BH165,'Bitácoras Anteriores'!$DN$26)+SUMIF('Bitácoras Anteriores'!$DF$59,$K$6,'Bitácoras Anteriores'!$DN$79)+SUMIF('Bitácoras Anteriores'!$DF$112,BH165,'Bitácoras Anteriores'!$DN$132)+SUMIF('Bitácoras Anteriores'!$DF$165,BH165,'Bitácoras Anteriores'!$DN$185)+SUMIF('Bitácoras Anteriores'!$DF$218,BH165,'Bitácoras Anteriores'!$DN$238)+SUMIF('Bitácoras Anteriores'!$DF$271,BH165,'Bitácoras Anteriores'!$DN$291)+SUMIF('Bitácoras Anteriores'!$DF$324,BH165,'Bitácoras Anteriores'!$DN$344)+SUMIF('Bitácoras Anteriores'!$FC$6,BH165,'Bitácoras Anteriores'!$FK$26)+SUMIF('Bitácoras Anteriores'!$FC$59,$K$6,'Bitácoras Anteriores'!$FK$79)+SUMIF('Bitácoras Anteriores'!$FC$112,BH165,'Bitácoras Anteriores'!$FK$132)+SUMIF('Bitácoras Anteriores'!$FC$165,BH165,'Bitácoras Anteriores'!$FK$185)+SUMIF('Bitácoras Anteriores'!$FC$218,BH165,'Bitácoras Anteriores'!$FK$238)+SUMIF('Bitácoras Anteriores'!$FC$271,BH165,'Bitácoras Anteriores'!$FK$291)+SUMIF('Bitácoras Anteriores'!$FC$324,BH165,'Bitácoras Anteriores'!$FK$344)</f>
        <v>0</v>
      </c>
      <c r="BQ185" s="783"/>
      <c r="BR185" s="783"/>
      <c r="BS185" s="783"/>
      <c r="BT185" s="783"/>
      <c r="BU185" s="784"/>
      <c r="BV185" s="15"/>
      <c r="BW185" s="771">
        <f>IF(BW171=0," ",BW171+7)</f>
        <v>2029</v>
      </c>
      <c r="BX185" s="772"/>
      <c r="BY185" s="772"/>
      <c r="BZ185" s="772"/>
      <c r="CA185" s="772"/>
      <c r="CB185" s="1214">
        <f>SUMIFS('Resumen Anual'!$AF$54,BW185,'Resumen Anual'!$V$9,BH165,'Resumen Anual'!$L$6)+SUMIFS('Resumen Anual'!$AF$112,BW185,'Resumen Anual'!$V$9,BH165,'Resumen Anual'!$L$64)+SUMIFS('Resumen Anual'!$AF$170,BW185,'Resumen Anual'!$V$9,BH165,'Resumen Anual'!$L$122)+SUMIFS('Resumen Anual'!$AF$228,BW185,'Resumen Anual'!$V$9,BH165,'Resumen Anual'!$L$180)+SUMIFS('Resumen Anual'!$AF$286,BW185,'Resumen Anual'!$V$9,BH165,'Resumen Anual'!$L$238)+SUMIFS('Resumen Anual'!$AF$344,BW185,'Resumen Anual'!$V$9,BH165,'Resumen Anual'!$L$296)+SUMIFS('Resumen Anual'!$AF$402,BW185,'Resumen Anual'!$V$9,BH165,'Resumen Anual'!$L$354)+SUMIFS('Resumen Anual'!$AF$460,BW185,'Resumen Anual'!$V$9,BH165,'Resumen Anual'!$L$412)+SUMIFS('Resumen Anual'!$AF$518,BW185,'Resumen Anual'!$V$9,BH165,'Resumen Anual'!$L$470)+SUMIFS('Resumen Anual'!$AF$576,BW185,'Resumen Anual'!$V$9,BH165,'Resumen Anual'!$L$528)+SUMIFS('Resumen Anual'!$AF$634,BW185,'Resumen Anual'!$V$9,BH165,'Resumen Anual'!$L$586)+SUMIFS('Resumen Anual'!$AF$692,BW185,'Resumen Anual'!$V$9,BH165,'Resumen Anual'!$L$644)+SUMIFS('Resumen Anual'!$CC$54,BW185,'Resumen Anual'!$V$9,BH165,'Resumen Anual'!$BI$6)+SUMIFS('Resumen Anual'!$CC$112,BW185,'Resumen Anual'!$V$9,BH165,'Resumen Anual'!$BI$64)+SUMIFS('Resumen Anual'!$CC$170,BW185,'Resumen Anual'!$V$9,BH165,'Resumen Anual'!$BI$122)+SUMIFS('Resumen Anual'!$CC$228,BW185,'Resumen Anual'!$V$9,BH165,'Resumen Anual'!$BI$180)+SUMIFS('Resumen Anual'!$CC$286,BW185,'Resumen Anual'!$V$9,BH165,'Resumen Anual'!$BI$238)+SUMIFS('Resumen Anual'!$CC$344,BW185,'Resumen Anual'!$V$9,BH165,'Resumen Anual'!$BI$296)+SUMIFS('Resumen Anual'!$CC$402,BW185,'Resumen Anual'!$V$9,BH165,'Resumen Anual'!$BI$354)+SUMIFS('Resumen Anual'!$CC$460,BW185,'Resumen Anual'!$V$9,BH165,'Resumen Anual'!$BI$412)+SUMIFS('Resumen Anual'!$CC$518,BW185,'Resumen Anual'!$V$9,BH165,'Resumen Anual'!$BI$470)+SUMIFS('Resumen Anual'!$CC$576,BW185,'Resumen Anual'!$V$9,BH165,'Resumen Anual'!$BI$528)+SUMIFS('Resumen Anual'!$CC$634,BW185,'Resumen Anual'!$V$9,BH165,'Resumen Anual'!$BI$586)+SUMIFS('Resumen Anual'!$CC$692,BW185,'Resumen Anual'!$V$9,BH165,'Resumen Anual'!$BI$644)+SUMIFS('Resumen Anual'!$EB$54,BW185,'Resumen Anual'!$V$9,BH165,'Resumen Anual'!$DH$6)+SUMIFS('Resumen Anual'!$EB$112,BW185,'Resumen Anual'!$V$9,BH165,'Resumen Anual'!$DH$64)+SUMIFS('Resumen Anual'!$EB$170,BW185,'Resumen Anual'!$V$9,BH165,'Resumen Anual'!$DH$122)+SUMIFS('Resumen Anual'!$EB$228,BW185,'Resumen Anual'!$V$9,BH165,'Resumen Anual'!$DH$180)+SUMIFS('Resumen Anual'!$EB$286,BW185,'Resumen Anual'!$V$9,BH165,'Resumen Anual'!$DH$238)+SUMIFS('Resumen Anual'!$EB$344,BW185,'Resumen Anual'!$V$9,BH165,'Resumen Anual'!$DH$296)+SUMIFS('Resumen Anual'!$EB$402,BW185,'Resumen Anual'!$V$9,BH165,'Resumen Anual'!$DH$354)+SUMIFS('Resumen Anual'!$EB$460,BW185,'Resumen Anual'!$V$9,BH165,'Resumen Anual'!$DH$412)+SUMIFS('Resumen Anual'!$EB$518,BW185,'Resumen Anual'!$V$9,BH165,'Resumen Anual'!$DH$470)+SUMIFS('Resumen Anual'!$EB$576,BW185,'Resumen Anual'!$V$9,BH165,'Resumen Anual'!$DH$528)+SUMIFS('Resumen Anual'!$EB$634,BW185,'Resumen Anual'!$V$9,BH165,'Resumen Anual'!$DH$586)+SUMIFS('Resumen Anual'!$EB$692,BW185,'Resumen Anual'!$V$9,BH165,'Resumen Anual'!$DH$644)+SUMIFS('Resumen Anual'!$FY$54,BW185,'Resumen Anual'!$V$9,BH165,'Resumen Anual'!$FE$6)+SUMIFS('Resumen Anual'!$FY$112,BW185,'Resumen Anual'!$V$9,BH165,'Resumen Anual'!$FE$64)+SUMIFS('Resumen Anual'!$FY$170,BW185,'Resumen Anual'!$V$9,BH165,'Resumen Anual'!$FE$122)+SUMIFS('Resumen Anual'!$FY$228,BW185,'Resumen Anual'!$V$9,BH165,'Resumen Anual'!$FE$180)+SUMIFS('Resumen Anual'!$FY$286,BW185,'Resumen Anual'!$V$9,BH165,'Resumen Anual'!$FE$238)+SUMIFS('Resumen Anual'!$FY$344,BW185,'Resumen Anual'!$V$9,BH165,'Resumen Anual'!$FE$296)+SUMIFS('Resumen Anual'!$FY$402,BW185,'Resumen Anual'!$V$9,BH165,'Resumen Anual'!$FE$354)+SUMIFS('Resumen Anual'!$FY$460,BW185,'Resumen Anual'!$V$9,BH165,'Resumen Anual'!$FE$412)+SUMIFS('Resumen Anual'!$FY$518,BW185,'Resumen Anual'!$V$9,BH165,'Resumen Anual'!$FE$470)+SUMIFS('Resumen Anual'!$FY$576,BW185,'Resumen Anual'!$V$9,BH165,'Resumen Anual'!$FE$528)+SUMIFS('Resumen Anual'!$FY$634,BW185,'Resumen Anual'!$V$9,BH165,'Resumen Anual'!$FE$586)+SUMIFS('Resumen Anual'!$FY$692,BW185,'Resumen Anual'!$V$9,BH165,'Resumen Anual'!$FE$644)</f>
        <v>0</v>
      </c>
      <c r="CC185" s="770"/>
      <c r="CD185" s="770"/>
      <c r="CE185" s="770"/>
      <c r="CF185" s="770">
        <f>SUMIFS('Resumen Anual'!$AJ$54,BW185,'Resumen Anual'!$V$9,BH165,'Resumen Anual'!$L$6)+SUMIFS('Resumen Anual'!$AJ$112,BW185,'Resumen Anual'!$V$9,BH165,'Resumen Anual'!$L$64)+SUMIFS('Resumen Anual'!$AJ$170,BW185,'Resumen Anual'!$V$9,BH165,'Resumen Anual'!$L$122)+SUMIFS('Resumen Anual'!$AJ$228,BW185,'Resumen Anual'!$V$9,BH165,'Resumen Anual'!$L$180)+SUMIFS('Resumen Anual'!$AJ$286,BW185,'Resumen Anual'!$V$9,BH165,'Resumen Anual'!$L$238)+SUMIFS('Resumen Anual'!$AJ$344,BW185,'Resumen Anual'!$V$9,BH165,'Resumen Anual'!$L$296)+SUMIFS('Resumen Anual'!$AJ$402,BW185,'Resumen Anual'!$V$9,BH165,'Resumen Anual'!$L$354)+SUMIFS('Resumen Anual'!$AJ$460,BW185,'Resumen Anual'!$V$9,BH165,'Resumen Anual'!$L$412)+SUMIFS('Resumen Anual'!$AJ$518,BW185,'Resumen Anual'!$V$9,BH165,'Resumen Anual'!$L$470)+SUMIFS('Resumen Anual'!$AJ$576,BW185,'Resumen Anual'!$V$9,BH165,'Resumen Anual'!$L$528)+SUMIFS('Resumen Anual'!$AJ$634,BW185,'Resumen Anual'!$V$9,BH165,'Resumen Anual'!$L$586)+SUMIFS('Resumen Anual'!$AJ$692,BW185,'Resumen Anual'!$V$9,BH165,'Resumen Anual'!$L$644)+SUMIFS('Resumen Anual'!$CG$54,BW185,'Resumen Anual'!$V$9,BH165,'Resumen Anual'!$BI$6)+SUMIFS('Resumen Anual'!$CG$112,BW185,'Resumen Anual'!$V$9,BH165,'Resumen Anual'!$BI$64)+SUMIFS('Resumen Anual'!$CG$170,BW185,'Resumen Anual'!$V$9,BH165,'Resumen Anual'!$BI$122)+SUMIFS('Resumen Anual'!$CG$228,BW185,'Resumen Anual'!$V$9,BH165,'Resumen Anual'!$BI$180)+SUMIFS('Resumen Anual'!$CG$286,BW185,'Resumen Anual'!$V$9,BH165,'Resumen Anual'!$BI$238)+SUMIFS('Resumen Anual'!$CG$344,BW185,'Resumen Anual'!$V$9,BH165,'Resumen Anual'!$BI$296)+SUMIFS('Resumen Anual'!$CG$402,BW185,'Resumen Anual'!$V$9,BH165,'Resumen Anual'!$BI$354)+SUMIFS('Resumen Anual'!$CG$460,BW185,'Resumen Anual'!$V$9,BH165,'Resumen Anual'!$BI$412)+SUMIFS('Resumen Anual'!$CG$518,BW185,'Resumen Anual'!$V$9,BH165,'Resumen Anual'!$BI$470)+SUMIFS('Resumen Anual'!$CG$576,BW185,'Resumen Anual'!$V$9,BH165,'Resumen Anual'!$BI$528)+SUMIFS('Resumen Anual'!$CG$634,BW185,'Resumen Anual'!$V$9,BH165,'Resumen Anual'!$BI$586)+SUMIFS('Resumen Anual'!$CG$692,BW185,'Resumen Anual'!$V$9,BH165,'Resumen Anual'!$BI$644)+SUMIFS('Resumen Anual'!$EF$54,BW185,'Resumen Anual'!$V$9,BH165,'Resumen Anual'!$DH$6)+SUMIFS('Resumen Anual'!$EF$112,BW185,'Resumen Anual'!$V$9,BH165,'Resumen Anual'!$DH$64)+SUMIFS('Resumen Anual'!$EF$170,BW185,'Resumen Anual'!$V$9,BH165,'Resumen Anual'!$DH$122)+SUMIFS('Resumen Anual'!$EF$228,BW185,'Resumen Anual'!$V$9,BH165,'Resumen Anual'!$DH$180)+SUMIFS('Resumen Anual'!$EF$286,BW185,'Resumen Anual'!$V$9,BH165,'Resumen Anual'!$DH$238)+SUMIFS('Resumen Anual'!$EF$344,BW185,'Resumen Anual'!$V$9,BH165,'Resumen Anual'!$DH$296)+SUMIFS('Resumen Anual'!$EF$402,BW185,'Resumen Anual'!$V$9,BH165,'Resumen Anual'!$DH$354)+SUMIFS('Resumen Anual'!$EF$460,BW185,'Resumen Anual'!$V$9,BH165,'Resumen Anual'!$DH$412)+SUMIFS('Resumen Anual'!$EF$518,BW185,'Resumen Anual'!$V$9,BH165,'Resumen Anual'!$DH$470)+SUMIFS('Resumen Anual'!$EF$576,BW185,'Resumen Anual'!$V$9,BH165,'Resumen Anual'!$DH$528)+SUMIFS('Resumen Anual'!$EF$634,BW185,'Resumen Anual'!$V$9,BH165,'Resumen Anual'!$DH$586)+SUMIFS('Resumen Anual'!$EF$692,BW185,'Resumen Anual'!$V$9,BH165,'Resumen Anual'!$DH$644)+SUMIFS('Resumen Anual'!$GC$54,BW185,'Resumen Anual'!$V$9,BH165,'Resumen Anual'!$FE$6)+SUMIFS('Resumen Anual'!$GC$112,BW185,'Resumen Anual'!$V$9,BH165,'Resumen Anual'!$FE$64)+SUMIFS('Resumen Anual'!$GC$170,BW185,'Resumen Anual'!$V$9,BH165,'Resumen Anual'!$FE$122)+SUMIFS('Resumen Anual'!$GC$228,BW185,'Resumen Anual'!$V$9,BH165,'Resumen Anual'!$FE$180)+SUMIFS('Resumen Anual'!$GC$286,BW185,'Resumen Anual'!$V$9,BH165,'Resumen Anual'!$FE$238)+SUMIFS('Resumen Anual'!$GC$344,BW185,'Resumen Anual'!$V$9,BH165,'Resumen Anual'!$FE$296)+SUMIFS('Resumen Anual'!$GC$402,BW185,'Resumen Anual'!$V$9,BH165,'Resumen Anual'!$FE$354)+SUMIFS('Resumen Anual'!$GC$460,BW185,'Resumen Anual'!$V$9,BH165,'Resumen Anual'!$FE$412)+SUMIFS('Resumen Anual'!$GC$518,BW185,'Resumen Anual'!$V$9,BH165,'Resumen Anual'!$FE$470)+SUMIFS('Resumen Anual'!$GC$576,BW185,'Resumen Anual'!$V$9,BH165,'Resumen Anual'!$FE$528)+SUMIFS('Resumen Anual'!$GC$634,BW185,'Resumen Anual'!$V$9,BH165,'Resumen Anual'!$FE$586)+SUMIFS('Resumen Anual'!$GC$692,BW185,'Resumen Anual'!$V$9,BH165,'Resumen Anual'!$FE$644)</f>
        <v>0</v>
      </c>
      <c r="CG185" s="770"/>
      <c r="CH185" s="770"/>
      <c r="CI185" s="770"/>
      <c r="CJ185" s="770">
        <f>SUMIFS('Resumen Anual'!$AN$54,BW185,'Resumen Anual'!$V$9,BH165,'Resumen Anual'!$L$6)+SUMIFS('Resumen Anual'!$AN$112,BW185,'Resumen Anual'!$V$9,BH165,'Resumen Anual'!$L$64)+SUMIFS('Resumen Anual'!$AN$170,BW185,'Resumen Anual'!$V$9,BH165,'Resumen Anual'!$L$122)+SUMIFS('Resumen Anual'!$AN$228,BW185,'Resumen Anual'!$V$9,BH165,'Resumen Anual'!$L$180)+SUMIFS('Resumen Anual'!$AN$286,BW185,'Resumen Anual'!$V$9,BH165,'Resumen Anual'!$L$238)+SUMIFS('Resumen Anual'!$AN$344,BW185,'Resumen Anual'!$V$9,BH165,'Resumen Anual'!$L$296)+SUMIFS('Resumen Anual'!$AN$402,BW185,'Resumen Anual'!$V$9,BH165,'Resumen Anual'!$L$354)+SUMIFS('Resumen Anual'!$AN$460,BW185,'Resumen Anual'!$V$9,BH165,'Resumen Anual'!$L$412)+SUMIFS('Resumen Anual'!$AN$518,BW185,'Resumen Anual'!$V$9,BH165,'Resumen Anual'!$L$470)+SUMIFS('Resumen Anual'!$AN$576,BW185,'Resumen Anual'!$V$9,BH165,'Resumen Anual'!$L$528)+SUMIFS('Resumen Anual'!$AN$634,BW185,'Resumen Anual'!$V$9,BH165,'Resumen Anual'!$L$586)+SUMIFS('Resumen Anual'!$AN$692,BW185,'Resumen Anual'!$V$9,BH165,'Resumen Anual'!$L$644)+SUMIFS('Resumen Anual'!$CK$54,BW185,'Resumen Anual'!$V$9,BH165,'Resumen Anual'!$BI$6)+SUMIFS('Resumen Anual'!$CK$112,BW185,'Resumen Anual'!$V$9,BH165,'Resumen Anual'!$BI$64)+SUMIFS('Resumen Anual'!$CK$170,BW185,'Resumen Anual'!$V$9,BH165,'Resumen Anual'!$BI$122)+SUMIFS('Resumen Anual'!$CK$228,BW185,'Resumen Anual'!$V$9,BH165,'Resumen Anual'!$BI$180)+SUMIFS('Resumen Anual'!$CK$286,BW185,'Resumen Anual'!$V$9,BH165,'Resumen Anual'!$BI$238)+SUMIFS('Resumen Anual'!$CK$344,BW185,'Resumen Anual'!$V$9,BH165,'Resumen Anual'!$BI$296)+SUMIFS('Resumen Anual'!$CK$402,BW185,'Resumen Anual'!$V$9,BH165,'Resumen Anual'!$BI$354)+SUMIFS('Resumen Anual'!$CK$460,BW185,'Resumen Anual'!$V$9,BH165,'Resumen Anual'!$BI$412)+SUMIFS('Resumen Anual'!$CK$518,BW185,'Resumen Anual'!$V$9,BH165,'Resumen Anual'!$BI$470)+SUMIFS('Resumen Anual'!$CK$576,BW185,'Resumen Anual'!$V$9,BH165,'Resumen Anual'!$BI$528)+SUMIFS('Resumen Anual'!$CK$634,BW185,'Resumen Anual'!$V$9,BH165,'Resumen Anual'!$BI$586)+SUMIFS('Resumen Anual'!$CK$692,BW185,'Resumen Anual'!$V$9,BH165,'Resumen Anual'!$BI$644)+SUMIFS('Resumen Anual'!$EJ$54,BW185,'Resumen Anual'!$V$9,BH165,'Resumen Anual'!$DH$6)+SUMIFS('Resumen Anual'!$EJ$112,BW185,'Resumen Anual'!$V$9,BH165,'Resumen Anual'!$DH$64)+SUMIFS('Resumen Anual'!$EJ$170,BW185,'Resumen Anual'!$V$9,BH165,'Resumen Anual'!$DH$122)+SUMIFS('Resumen Anual'!$EJ$228,BW185,'Resumen Anual'!$V$9,BH165,'Resumen Anual'!$DH$180)+SUMIFS('Resumen Anual'!$EJ$286,BW185,'Resumen Anual'!$V$9,BH165,'Resumen Anual'!$DH$238)+SUMIFS('Resumen Anual'!$EJ$344,BW185,'Resumen Anual'!$V$9,BH165,'Resumen Anual'!$DH$296)+SUMIFS('Resumen Anual'!$EJ$402,BW185,'Resumen Anual'!$V$9,BH165,'Resumen Anual'!$DH$354)+SUMIFS('Resumen Anual'!$EJ$460,BW185,'Resumen Anual'!$V$9,BH165,'Resumen Anual'!$DH$412)+SUMIFS('Resumen Anual'!$EJ$518,BW185,'Resumen Anual'!$V$9,BH165,'Resumen Anual'!$DH$470)+SUMIFS('Resumen Anual'!$EJ$576,BW185,'Resumen Anual'!$V$9,BH165,'Resumen Anual'!$DH$528)+SUMIFS('Resumen Anual'!$EJ$634,BW185,'Resumen Anual'!$V$9,BH165,'Resumen Anual'!$DH$586)+SUMIFS('Resumen Anual'!$EJ$692,BW185,'Resumen Anual'!$V$9,BH165,'Resumen Anual'!$DH$644)+SUMIFS('Resumen Anual'!$GG$54,BW185,'Resumen Anual'!$V$9,BH165,'Resumen Anual'!$FE$6)+SUMIFS('Resumen Anual'!$GG$112,BW185,'Resumen Anual'!$V$9,BH165,'Resumen Anual'!$FE$64)+SUMIFS('Resumen Anual'!$GG$170,BW185,'Resumen Anual'!$V$9,BH165,'Resumen Anual'!$FE$122)+SUMIFS('Resumen Anual'!$GG$228,BW185,'Resumen Anual'!$V$9,BH165,'Resumen Anual'!$FE$180)+SUMIFS('Resumen Anual'!$GG$286,BW185,'Resumen Anual'!$V$9,BH165,'Resumen Anual'!$FE$238)+SUMIFS('Resumen Anual'!$GG$344,BW185,'Resumen Anual'!$V$9,BH165,'Resumen Anual'!$FE$296)+SUMIFS('Resumen Anual'!$GG$402,BW185,'Resumen Anual'!$V$9,BH165,'Resumen Anual'!$FE$354)+SUMIFS('Resumen Anual'!$GG$460,BW185,'Resumen Anual'!$V$9,BH165,'Resumen Anual'!$FE$412)+SUMIFS('Resumen Anual'!$GG$518,BW185,'Resumen Anual'!$V$9,BH165,'Resumen Anual'!$FE$470)+SUMIFS('Resumen Anual'!$GG$576,BW185,'Resumen Anual'!$V$9,BH165,'Resumen Anual'!$FE$528)+SUMIFS('Resumen Anual'!$GG$634,BW185,'Resumen Anual'!$V$9,BH165,'Resumen Anual'!$FE$586)+SUMIFS('Resumen Anual'!$GG$692,BW185,'Resumen Anual'!$V$9,BH165,'Resumen Anual'!$FE$644)</f>
        <v>0</v>
      </c>
      <c r="CK185" s="770"/>
      <c r="CL185" s="770"/>
      <c r="CM185" s="770"/>
      <c r="CN185" s="756">
        <f>SUMIFS('Resumen Anual'!$AR$54,BW185,'Resumen Anual'!$V$9,BH165,'Resumen Anual'!$L$6)+SUMIFS('Resumen Anual'!$AR$112,BW185,'Resumen Anual'!$V$9,BH165,'Resumen Anual'!$L$64)+SUMIFS('Resumen Anual'!$AR$170,BW185,'Resumen Anual'!$V$9,BH165,'Resumen Anual'!$L$122)+SUMIFS('Resumen Anual'!$AR$228,BW185,'Resumen Anual'!$V$9,BH165,'Resumen Anual'!$L$180)+SUMIFS('Resumen Anual'!$AR$286,BW185,'Resumen Anual'!$V$9,BH165,'Resumen Anual'!$L$238)+SUMIFS('Resumen Anual'!$AR$344,BW185,'Resumen Anual'!$V$9,BH165,'Resumen Anual'!$L$296)+SUMIFS('Resumen Anual'!$AR$402,BW185,'Resumen Anual'!$V$9,BH165,'Resumen Anual'!$L$354)+SUMIFS('Resumen Anual'!$AR$460,BW185,'Resumen Anual'!$V$9,BH165,'Resumen Anual'!$L$412)+SUMIFS('Resumen Anual'!$AR$518,BW185,'Resumen Anual'!$V$9,BH165,'Resumen Anual'!$L$470)+SUMIFS('Resumen Anual'!$AR$576,BW185,'Resumen Anual'!$V$9,BH165,'Resumen Anual'!$L$528)+SUMIFS('Resumen Anual'!$AR$634,BW185,'Resumen Anual'!$V$9,BH165,'Resumen Anual'!$L$586)+SUMIFS('Resumen Anual'!$AR$692,BW185,'Resumen Anual'!$V$9,BH165,'Resumen Anual'!$L$644)+SUMIFS('Resumen Anual'!$CO$54,BW185,'Resumen Anual'!$V$9,BH165,'Resumen Anual'!$BI$6)+SUMIFS('Resumen Anual'!$CO$112,BW185,'Resumen Anual'!$V$9,BH165,'Resumen Anual'!$BI$64)+SUMIFS('Resumen Anual'!$CO$170,BW185,'Resumen Anual'!$V$9,BH165,'Resumen Anual'!$BI$122)+SUMIFS('Resumen Anual'!$CO$228,BW185,'Resumen Anual'!$V$9,BH165,'Resumen Anual'!$BI$180)+SUMIFS('Resumen Anual'!$CO$286,BW185,'Resumen Anual'!$V$9,BH165,'Resumen Anual'!$BI$238)+SUMIFS('Resumen Anual'!$CO$344,BW185,'Resumen Anual'!$V$9,BH165,'Resumen Anual'!$BI$296)+SUMIFS('Resumen Anual'!$CO$402,BW185,'Resumen Anual'!$V$9,BH165,'Resumen Anual'!$BI$354)+SUMIFS('Resumen Anual'!$CO$460,BW185,'Resumen Anual'!$V$9,BH165,'Resumen Anual'!$BI$412)+SUMIFS('Resumen Anual'!$CO$518,BW185,'Resumen Anual'!$V$9,BH165,'Resumen Anual'!$BI$470)+SUMIFS('Resumen Anual'!$CO$576,BW185,'Resumen Anual'!$V$9,BH165,'Resumen Anual'!$BI$528)+SUMIFS('Resumen Anual'!$CO$634,BW185,'Resumen Anual'!$V$9,BH165,'Resumen Anual'!$BI$586)+SUMIFS('Resumen Anual'!$CO$692,BW185,'Resumen Anual'!$V$9,BH165,'Resumen Anual'!$BI$644)+SUMIFS('Resumen Anual'!$EN$54,BW185,'Resumen Anual'!$V$9,BH165,'Resumen Anual'!$DH$6)+SUMIFS('Resumen Anual'!$EN$112,BW185,'Resumen Anual'!$V$9,BH165,'Resumen Anual'!$DH$64)+SUMIFS('Resumen Anual'!$EN$170,BW185,'Resumen Anual'!$V$9,BH165,'Resumen Anual'!$DH$122)+SUMIFS('Resumen Anual'!$EN$228,BW185,'Resumen Anual'!$V$9,BH165,'Resumen Anual'!$DH$180)+SUMIFS('Resumen Anual'!$EN$286,BW185,'Resumen Anual'!$V$9,BH165,'Resumen Anual'!$DH$238)+SUMIFS('Resumen Anual'!$EN$344,BW185,'Resumen Anual'!$V$9,BH165,'Resumen Anual'!$DH$296)+SUMIFS('Resumen Anual'!$EN$402,BW185,'Resumen Anual'!$V$9,BH165,'Resumen Anual'!$DH$354)+SUMIFS('Resumen Anual'!$EN$460,BW185,'Resumen Anual'!$V$9,BH165,'Resumen Anual'!$DH$412)+SUMIFS('Resumen Anual'!$EN$518,BW185,'Resumen Anual'!$V$9,BH165,'Resumen Anual'!$DH$470)+SUMIFS('Resumen Anual'!$EN$576,BW185,'Resumen Anual'!$V$9,BH165,'Resumen Anual'!$DH$528)+SUMIFS('Resumen Anual'!$EN$634,BW185,'Resumen Anual'!$V$9,BH165,'Resumen Anual'!$DH$586)+SUMIFS('Resumen Anual'!$EN$692,BW185,'Resumen Anual'!$V$9,BH165,'Resumen Anual'!$DH$644)+SUMIFS('Resumen Anual'!$GK$54,BW185,'Resumen Anual'!$V$9,BH165,'Resumen Anual'!$FE$6)+SUMIFS('Resumen Anual'!$GK$112,BW185,'Resumen Anual'!$V$9,BH165,'Resumen Anual'!$FE$64)+SUMIFS('Resumen Anual'!$GK$170,BW185,'Resumen Anual'!$V$9,BH165,'Resumen Anual'!$FE$122)+SUMIFS('Resumen Anual'!$GK$228,BW185,'Resumen Anual'!$V$9,BH165,'Resumen Anual'!$FE$180)+SUMIFS('Resumen Anual'!$GK$286,BW185,'Resumen Anual'!$V$9,BH165,'Resumen Anual'!$FE$238)+SUMIFS('Resumen Anual'!$GK$344,BW185,'Resumen Anual'!$V$9,BH165,'Resumen Anual'!$FE$296)+SUMIFS('Resumen Anual'!$GK$402,BW185,'Resumen Anual'!$V$9,BH165,'Resumen Anual'!$FE$354)+SUMIFS('Resumen Anual'!$GK$460,BW185,'Resumen Anual'!$V$9,BH165,'Resumen Anual'!$FE$412)+SUMIFS('Resumen Anual'!$GK$518,BW185,'Resumen Anual'!$V$9,BH165,'Resumen Anual'!$FE$470)+SUMIFS('Resumen Anual'!$GK$576,BW185,'Resumen Anual'!$V$9,BH165,'Resumen Anual'!$FE$528)+SUMIFS('Resumen Anual'!$GK$634,BW185,'Resumen Anual'!$V$9,BH165,'Resumen Anual'!$FE$586)+SUMIFS('Resumen Anual'!$GK$692,BW185,'Resumen Anual'!$V$9,BH165,'Resumen Anual'!$FE$644)</f>
        <v>0</v>
      </c>
      <c r="CO185" s="756"/>
      <c r="CP185" s="756"/>
      <c r="CQ185" s="756">
        <f>SUMIFS('Resumen Anual'!$AU$54,BW185,'Resumen Anual'!$V$9,BH165,'Resumen Anual'!$L$6)+SUMIFS('Resumen Anual'!$AU$112,BW185,'Resumen Anual'!$V$9,BH165,'Resumen Anual'!$L$64)+SUMIFS('Resumen Anual'!$AU$170,BW185,'Resumen Anual'!$V$9,BH165,'Resumen Anual'!$L$122)+SUMIFS('Resumen Anual'!$AU$228,BW185,'Resumen Anual'!$V$9,BH165,'Resumen Anual'!$L$180)+SUMIFS('Resumen Anual'!$AU$286,BW185,'Resumen Anual'!$V$9,BH165,'Resumen Anual'!$L$238)+SUMIFS('Resumen Anual'!$AU$344,BW185,'Resumen Anual'!$V$9,BH165,'Resumen Anual'!$L$296)+SUMIFS('Resumen Anual'!$AU$402,BW185,'Resumen Anual'!$V$9,BH165,'Resumen Anual'!$L$354)+SUMIFS('Resumen Anual'!$AU$460,BW185,'Resumen Anual'!$V$9,BH165,'Resumen Anual'!$L$412)+SUMIFS('Resumen Anual'!$AU$518,BW185,'Resumen Anual'!$V$9,BH165,'Resumen Anual'!$L$470)+SUMIFS('Resumen Anual'!$AU$576,BW185,'Resumen Anual'!$V$9,BH165,'Resumen Anual'!$L$528)+SUMIFS('Resumen Anual'!$AU$634,BW185,'Resumen Anual'!$V$9,BH165,'Resumen Anual'!$L$586)+SUMIFS('Resumen Anual'!$AU$692,BW185,'Resumen Anual'!$V$9,BH165,'Resumen Anual'!$L$644)+SUMIFS('Resumen Anual'!$CR$54,BW185,'Resumen Anual'!$V$9,BH165,'Resumen Anual'!$BI$6)+SUMIFS('Resumen Anual'!$CR$112,BW185,'Resumen Anual'!$V$9,BH165,'Resumen Anual'!$BI$64)+SUMIFS('Resumen Anual'!$CR$170,BW185,'Resumen Anual'!$V$9,BH165,'Resumen Anual'!$BI$122)+SUMIFS('Resumen Anual'!$CR$228,BW185,'Resumen Anual'!$V$9,BH165,'Resumen Anual'!$BI$180)+SUMIFS('Resumen Anual'!$CR$286,BW185,'Resumen Anual'!$V$9,BH165,'Resumen Anual'!$BI$238)+SUMIFS('Resumen Anual'!$CR$344,BW185,'Resumen Anual'!$V$9,BH165,'Resumen Anual'!$BI$296)+SUMIFS('Resumen Anual'!$CR$402,BW185,'Resumen Anual'!$V$9,BH165,'Resumen Anual'!$BI$354)+SUMIFS('Resumen Anual'!$CR$460,BW185,'Resumen Anual'!$V$9,BH165,'Resumen Anual'!$BI$412)+SUMIFS('Resumen Anual'!$CR$518,BW185,'Resumen Anual'!$V$9,BH165,'Resumen Anual'!$BI$470)+SUMIFS('Resumen Anual'!$CR$576,BW185,'Resumen Anual'!$V$9,BH165,'Resumen Anual'!$BI$528)+SUMIFS('Resumen Anual'!$CR$634,BW185,'Resumen Anual'!$V$9,BH165,'Resumen Anual'!$BI$586)+SUMIFS('Resumen Anual'!$CR$692,BW185,'Resumen Anual'!$V$9,BH165,'Resumen Anual'!$BI$644)+SUMIFS('Resumen Anual'!$EQ$54,BW185,'Resumen Anual'!$V$9,BH165,'Resumen Anual'!$DH$6)+SUMIFS('Resumen Anual'!$EQ$112,BW185,'Resumen Anual'!$V$9,BH165,'Resumen Anual'!$DH$64)+SUMIFS('Resumen Anual'!$EQ$170,BW185,'Resumen Anual'!$V$9,BH165,'Resumen Anual'!$DH$122)+SUMIFS('Resumen Anual'!$EQ$228,BW185,'Resumen Anual'!$V$9,BH165,'Resumen Anual'!$DH$180)+SUMIFS('Resumen Anual'!$EQ$286,BW185,'Resumen Anual'!$V$9,BH165,'Resumen Anual'!$DH$238)+SUMIFS('Resumen Anual'!$EQ$344,BW185,'Resumen Anual'!$V$9,BH165,'Resumen Anual'!$DH$296)+SUMIFS('Resumen Anual'!$EQ$402,BW185,'Resumen Anual'!$V$9,BH165,'Resumen Anual'!$DH$354)+SUMIFS('Resumen Anual'!$EQ$460,BW185,'Resumen Anual'!$V$9,BH165,'Resumen Anual'!$DH$412)+SUMIFS('Resumen Anual'!$EQ$518,BW185,'Resumen Anual'!$V$9,BH165,'Resumen Anual'!$DH$470)+SUMIFS('Resumen Anual'!$EQ$576,BW185,'Resumen Anual'!$V$9,BH165,'Resumen Anual'!$DH$528)+SUMIFS('Resumen Anual'!$EQ$634,BW185,'Resumen Anual'!$V$9,BH165,'Resumen Anual'!$DH$586)+SUMIFS('Resumen Anual'!$EQ$692,BW185,'Resumen Anual'!$V$9,BH165,'Resumen Anual'!$DH$644)+SUMIFS('Resumen Anual'!$GN$54,BW185,'Resumen Anual'!$V$9,BH165,'Resumen Anual'!$FE$6)+SUMIFS('Resumen Anual'!$GN$112,BW185,'Resumen Anual'!$V$9,BH165,'Resumen Anual'!$FE$64)+SUMIFS('Resumen Anual'!$GN$170,BW185,'Resumen Anual'!$V$9,BH165,'Resumen Anual'!$FE$122)+SUMIFS('Resumen Anual'!$GN$228,BW185,'Resumen Anual'!$V$9,BH165,'Resumen Anual'!$FE$180)+SUMIFS('Resumen Anual'!$GN$286,BW185,'Resumen Anual'!$V$9,BH165,'Resumen Anual'!$FE$238)+SUMIFS('Resumen Anual'!$GN$344,BW185,'Resumen Anual'!$V$9,BH165,'Resumen Anual'!$FE$296)+SUMIFS('Resumen Anual'!$GN$402,BW185,'Resumen Anual'!$V$9,BH165,'Resumen Anual'!$FE$354)+SUMIFS('Resumen Anual'!$GN$460,BW185,'Resumen Anual'!$V$9,BH165,'Resumen Anual'!$FE$412)+SUMIFS('Resumen Anual'!$GN$518,BW185,'Resumen Anual'!$V$9,BH165,'Resumen Anual'!$FE$470)+SUMIFS('Resumen Anual'!$GN$576,BW185,'Resumen Anual'!$V$9,BH165,'Resumen Anual'!$FE$528)+SUMIFS('Resumen Anual'!$GN$634,BW185,'Resumen Anual'!$V$9,BH165,'Resumen Anual'!$FE$586)+SUMIFS('Resumen Anual'!$GN$692,BW185,'Resumen Anual'!$V$9,BH165,'Resumen Anual'!$FE$644)</f>
        <v>0</v>
      </c>
      <c r="CR185" s="756"/>
      <c r="CS185" s="756"/>
      <c r="CT185" s="1200"/>
      <c r="CU185" s="1199"/>
      <c r="CV185" s="171"/>
      <c r="CW185" s="775" t="str">
        <f>'Resumen Anual'!$C$30</f>
        <v>SIC</v>
      </c>
      <c r="CX185" s="776"/>
      <c r="CY185" s="776"/>
      <c r="CZ185" s="776"/>
      <c r="DA185" s="761">
        <f>SUMIF('Resumen Anual'!$FE$622,DF165,'Resumen Anual'!$FA$646)+SUMIF('Resumen Anual'!$DH$622,DF165,'Resumen Anual'!$DD$646)+SUMIF('Resumen Anual'!$BI$622,DF165,'Resumen Anual'!$BE$646)+SUMIF('Resumen Anual'!$L$622,DF165,'Resumen Anual'!$H$646)+SUMIF('Resumen Anual'!$FE$566,DF165,'Resumen Anual'!$FA$590)+SUMIF('Resumen Anual'!$DH$566,DF165,'Resumen Anual'!$DD$590)+SUMIF('Resumen Anual'!$BI$566,DF165,'Resumen Anual'!$BE$590)+SUMIF('Resumen Anual'!$L$566,DF165,'Resumen Anual'!$H$590)+SUMIF('Resumen Anual'!$FE$510,DF165,'Resumen Anual'!$FA$534)+SUMIF('Resumen Anual'!$DH$510,DF165,'Resumen Anual'!$DD$534)+SUMIF('Resumen Anual'!$BI$510,DF165,'Resumen Anual'!$BE$534)+SUMIF('Resumen Anual'!$L$510,DF165,'Resumen Anual'!$H$534)+SUMIF('Resumen Anual'!$FE$454,DF165,'Resumen Anual'!$FA$478)+SUMIF('Resumen Anual'!$DH$454,DF165,'Resumen Anual'!$DD$478)+SUMIF('Resumen Anual'!$BI$454,DF165,'Resumen Anual'!$BE$478)+SUMIF('Resumen Anual'!$L$454,DF165,'Resumen Anual'!$H$478)+SUMIF('Resumen Anual'!$FE$398,DF165,'Resumen Anual'!$FA$422)+SUMIF('Resumen Anual'!$DH$398,DF165,'Resumen Anual'!$DD$422)+SUMIF('Resumen Anual'!$BI$398,DF165,'Resumen Anual'!$BE$422)+SUMIF('Resumen Anual'!$L$398,DF165,'Resumen Anual'!$H$422)+SUMIF('Resumen Anual'!$FE$342,DF165,'Resumen Anual'!$FA$366)+SUMIF('Resumen Anual'!$DH$342,DF165,'Resumen Anual'!$DD$366)+SUMIF('Resumen Anual'!$BI$342,DF165,'Resumen Anual'!$BE$366)+SUMIF('Resumen Anual'!$L$342,DF165,'Resumen Anual'!$H$366)+SUMIF('Resumen Anual'!$FE$286,DF165,'Resumen Anual'!$FA$310)+SUMIF('Resumen Anual'!$DH$286,DF165,'Resumen Anual'!$DD$310)+SUMIF('Resumen Anual'!$BI$286,DF165,'Resumen Anual'!$BE$310)+SUMIF('Resumen Anual'!$L$286,DF165,'Resumen Anual'!$H$310)+SUMIF('Resumen Anual'!$FE$230,DF165,'Resumen Anual'!$FA$254)+SUMIF('Resumen Anual'!$DH$230,DF165,'Resumen Anual'!$DD$254)+SUMIF('Resumen Anual'!$BI$230,DF165,'Resumen Anual'!$BE$254)+SUMIF('Resumen Anual'!$L$230,DF165,'Resumen Anual'!$H$254)+SUMIF('Resumen Anual'!$FE$174,DF165,'Resumen Anual'!$FA$198)+SUMIF('Resumen Anual'!$DH$174,DF165,'Resumen Anual'!$DD$198)+SUMIF('Resumen Anual'!$BI$174,DF165,'Resumen Anual'!$BE$198)+SUMIF('Resumen Anual'!$L$174,DF165,'Resumen Anual'!$H$198)+SUMIF('Resumen Anual'!$FE$118,DF165,'Resumen Anual'!$FA$142)+SUMIF('Resumen Anual'!$DH$118,DF165,'Resumen Anual'!$DD$142)+SUMIF('Resumen Anual'!$BI$118,DF165,'Resumen Anual'!$BE$142)+SUMIF('Resumen Anual'!$L$118,DF165,'Resumen Anual'!$H$142)+SUMIF('Resumen Anual'!$FE$62,DF165,'Resumen Anual'!$FA$86)+SUMIF('Resumen Anual'!$DH$62,DF165,'Resumen Anual'!$DD$86)+SUMIF('Resumen Anual'!$BI$62,DF165,'Resumen Anual'!$BE$86)+SUMIF('Resumen Anual'!$L$62,DF165,'Resumen Anual'!$H$86)+SUMIF('Resumen Anual'!$FE$6,DF165,'Resumen Anual'!$FA$30)+SUMIF('Resumen Anual'!$DH$6,DF165,'Resumen Anual'!$DD$30)+SUMIF('Resumen Anual'!$BI$6,DF165,'Resumen Anual'!$BE$30)+SUMIF('Resumen Anual'!$L$6,DF165,'Resumen Anual'!$H$30)+SUMIF('Bitácoras Anteriores'!$K$6,DF165,'Bitácoras Anteriores'!$F$26)+SUMIF('Bitácoras Anteriores'!$K$59,$K$6,'Bitácoras Anteriores'!$F$79)+SUMIF('Bitácoras Anteriores'!$K$112,DF165,'Bitácoras Anteriores'!$F$132)+SUMIF('Bitácoras Anteriores'!$K$165,DF165,'Bitácoras Anteriores'!$F$185)+SUMIF('Bitácoras Anteriores'!$K$218,DF165,'Bitácoras Anteriores'!$F$238)+SUMIF('Bitácoras Anteriores'!$K$271,DF165,'Bitácoras Anteriores'!$F$291)+SUMIF('Bitácoras Anteriores'!$K$324,DF165,'Bitácoras Anteriores'!$F$344)+SUMIF('Bitácoras Anteriores'!$BH$6,DF165,'Bitácoras Anteriores'!$BD$26)+SUMIF('Bitácoras Anteriores'!$BH$59,$K$6,'Bitácoras Anteriores'!$BD$79)+SUMIF('Bitácoras Anteriores'!$BH$112,DF165,'Bitácoras Anteriores'!$BD$132)+SUMIF('Bitácoras Anteriores'!$BH$165,DF165,'Bitácoras Anteriores'!$BD$185)+SUMIF('Bitácoras Anteriores'!$BH$218,DF165,'Bitácoras Anteriores'!$BD$238)+SUMIF('Bitácoras Anteriores'!$BH$271,DF165,'Bitácoras Anteriores'!$BD$291)+SUMIF('Bitácoras Anteriores'!$BH$324,DF165,'Bitácoras Anteriores'!$BD$344)+SUMIF('Bitácoras Anteriores'!$DF$6,DF165,'Bitácoras Anteriores'!$DB$26)+SUMIF('Bitácoras Anteriores'!$DF$59,$K$6,'Bitácoras Anteriores'!$DB$79)+SUMIF('Bitácoras Anteriores'!$DF$112,DF165,'Bitácoras Anteriores'!$DB$132)+SUMIF('Bitácoras Anteriores'!$DF$165,DF165,'Bitácoras Anteriores'!$DB$185)+SUMIF('Bitácoras Anteriores'!$DF$218,DF165,'Bitácoras Anteriores'!$DB$238)+SUMIF('Bitácoras Anteriores'!$DF$271,DF165,'Bitácoras Anteriores'!$DB$291)+SUMIF('Bitácoras Anteriores'!$DF$324,DF165,'Bitácoras Anteriores'!$DB$344)+SUMIF('Bitácoras Anteriores'!$FC$6,DF165,'Bitácoras Anteriores'!$EY$26)+SUMIF('Bitácoras Anteriores'!$FC$59,$K$6,'Bitácoras Anteriores'!$EY$79)+SUMIF('Bitácoras Anteriores'!$FC$112,DF165,'Bitácoras Anteriores'!$EY$132)+SUMIF('Bitácoras Anteriores'!$FC$165,DF165,'Bitácoras Anteriores'!$EY$185)+SUMIF('Bitácoras Anteriores'!$FC$218,DF165,'Bitácoras Anteriores'!$EY$238)+SUMIF('Bitácoras Anteriores'!$FC$271,DF165,'Bitácoras Anteriores'!$EY$291)+SUMIF('Bitácoras Anteriores'!$FC$324,DF165,'Bitácoras Anteriores'!$EY$344)</f>
        <v>0</v>
      </c>
      <c r="DB185" s="762"/>
      <c r="DC185" s="762"/>
      <c r="DD185" s="762"/>
      <c r="DE185" s="762"/>
      <c r="DF185" s="762"/>
      <c r="DG185" s="763"/>
      <c r="DH185" s="632"/>
      <c r="DI185" s="779" t="str">
        <f>'Resumen Anual'!$O$30</f>
        <v>NOCHE</v>
      </c>
      <c r="DJ185" s="776"/>
      <c r="DK185" s="776"/>
      <c r="DL185" s="776"/>
      <c r="DM185" s="780"/>
      <c r="DN185" s="782">
        <f>SUMIF('Resumen Anual'!$FE$622,DF165,'Resumen Anual'!$FM$646)+SUMIF('Resumen Anual'!$DH$622,DF165,'Resumen Anual'!$DP$646)+SUMIF('Resumen Anual'!$BI$622,DF165,'Resumen Anual'!$BQ$646)+SUMIF('Resumen Anual'!$L$622,DF165,'Resumen Anual'!$T$646)+SUMIF('Resumen Anual'!$FE$566,DF165,'Resumen Anual'!$FM$590)+SUMIF('Resumen Anual'!$DH$566,DF165,'Resumen Anual'!$DP$590)+SUMIF('Resumen Anual'!$BI$566,DF165,'Resumen Anual'!$BQ$590)+SUMIF('Resumen Anual'!$L$566,DF165,'Resumen Anual'!$T$590)+SUMIF('Resumen Anual'!$FE$510,DF165,'Resumen Anual'!$FM$534)+SUMIF('Resumen Anual'!$DH$510,DF165,'Resumen Anual'!$DP$534)+SUMIF('Resumen Anual'!$BI$510,DF165,'Resumen Anual'!$BQ$534)+SUMIF('Resumen Anual'!$L$510,DF165,'Resumen Anual'!$T$534)+SUMIF('Resumen Anual'!$FE$454,DF165,'Resumen Anual'!$FM$478)+SUMIF('Resumen Anual'!$DH$454,DF165,'Resumen Anual'!$DP$478)+SUMIF('Resumen Anual'!$BI$454,DF165,'Resumen Anual'!$BQ$478)+SUMIF('Resumen Anual'!$L$454,DF165,'Resumen Anual'!$T$478)+SUMIF('Resumen Anual'!$FE$398,DF165,'Resumen Anual'!$FM$422)+SUMIF('Resumen Anual'!$DH$398,DF165,'Resumen Anual'!$DP$422)+SUMIF('Resumen Anual'!$BI$398,DF165,'Resumen Anual'!$BQ$422)+SUMIF('Resumen Anual'!$L$398,DF165,'Resumen Anual'!$T$422)+SUMIF('Resumen Anual'!$FE$342,DF165,'Resumen Anual'!$FM$366)+SUMIF('Resumen Anual'!$DH$342,DF165,'Resumen Anual'!$DP$366)+SUMIF('Resumen Anual'!$BI$342,DF165,'Resumen Anual'!$BQ$366)+SUMIF('Resumen Anual'!$L$342,DF165,'Resumen Anual'!$T$366)+SUMIF('Resumen Anual'!$FE$286,DF165,'Resumen Anual'!$FM$310)+SUMIF('Resumen Anual'!$DH$286,DF165,'Resumen Anual'!$DP$310)+SUMIF('Resumen Anual'!$BI$286,DF165,'Resumen Anual'!$BQ$310)+SUMIF('Resumen Anual'!$L$286,DF165,'Resumen Anual'!$T$310)+SUMIF('Resumen Anual'!$FE$230,DF165,'Resumen Anual'!$FM$254)+SUMIF('Resumen Anual'!$DH$230,DF165,'Resumen Anual'!$DP$254)+SUMIF('Resumen Anual'!$BI$230,DF165,'Resumen Anual'!$BQ$254)+SUMIF('Resumen Anual'!$L$230,DF165,'Resumen Anual'!$T$254)+SUMIF('Resumen Anual'!$FE$174,DF165,'Resumen Anual'!$FM$198)+SUMIF('Resumen Anual'!$DH$174,DF165,'Resumen Anual'!$DP$198)+SUMIF('Resumen Anual'!$BI$174,DF165,'Resumen Anual'!$BQ$198)+SUMIF('Resumen Anual'!$L$174,DF165,'Resumen Anual'!$T$198)+SUMIF('Resumen Anual'!$FE$118,DF165,'Resumen Anual'!$FM$142)+SUMIF('Resumen Anual'!$DH$118,DF165,'Resumen Anual'!$DP$142)+SUMIF('Resumen Anual'!$BI$118,DF165,'Resumen Anual'!$BQ$142)+SUMIF('Resumen Anual'!$L$118,DF165,'Resumen Anual'!$T$142)+SUMIF('Resumen Anual'!$FE$62,DF165,'Resumen Anual'!$FM$86)+SUMIF('Resumen Anual'!$DH$62,DF165,'Resumen Anual'!$DP$86)+SUMIF('Resumen Anual'!$BI$62,DF165,'Resumen Anual'!$BQ$86)+SUMIF('Resumen Anual'!$L$62,DF165,'Resumen Anual'!$T$86)+SUMIF('Resumen Anual'!$FE$6,DF165,'Resumen Anual'!$FM$30)+SUMIF('Resumen Anual'!$DH$6,DF165,'Resumen Anual'!$DP$30)+SUMIF('Resumen Anual'!$BI$6,DF165,'Resumen Anual'!$BQ$30)+SUMIF('Resumen Anual'!$L$6,DF165,'Resumen Anual'!$T$30)+SUMIF('Bitácoras Anteriores'!$K$6,DF165,'Bitácoras Anteriores'!$S$26)+SUMIF('Bitácoras Anteriores'!$K$59,$K$6,'Bitácoras Anteriores'!$S$79)+SUMIF('Bitácoras Anteriores'!$K$112,DF165,'Bitácoras Anteriores'!$S$132)+SUMIF('Bitácoras Anteriores'!$K$165,DF165,'Bitácoras Anteriores'!$S$185)+SUMIF('Bitácoras Anteriores'!$K$218,DF165,'Bitácoras Anteriores'!$S$238)+SUMIF('Bitácoras Anteriores'!$K$271,DF165,'Bitácoras Anteriores'!$S$291)+SUMIF('Bitácoras Anteriores'!$K$324,DF165,'Bitácoras Anteriores'!$S$344)+SUMIF('Bitácoras Anteriores'!$BH$6,DF165,'Bitácoras Anteriores'!$BP$26)+SUMIF('Bitácoras Anteriores'!$BH$59,$K$6,'Bitácoras Anteriores'!$BP$79)+SUMIF('Bitácoras Anteriores'!$BH$112,DF165,'Bitácoras Anteriores'!$BP$132)+SUMIF('Bitácoras Anteriores'!$BH$165,DF165,'Bitácoras Anteriores'!$BP$185)+SUMIF('Bitácoras Anteriores'!$BH$218,DF165,'Bitácoras Anteriores'!$BP$238)+SUMIF('Bitácoras Anteriores'!$BH$271,DF165,'Bitácoras Anteriores'!$BP$291)+SUMIF('Bitácoras Anteriores'!$BH$324,DF165,'Bitácoras Anteriores'!$BP$344)+SUMIF('Bitácoras Anteriores'!$DF$6,DF165,'Bitácoras Anteriores'!$DN$26)+SUMIF('Bitácoras Anteriores'!$DF$59,$K$6,'Bitácoras Anteriores'!$DN$79)+SUMIF('Bitácoras Anteriores'!$DF$112,DF165,'Bitácoras Anteriores'!$DN$132)+SUMIF('Bitácoras Anteriores'!$DF$165,DF165,'Bitácoras Anteriores'!$DN$185)+SUMIF('Bitácoras Anteriores'!$DF$218,DF165,'Bitácoras Anteriores'!$DN$238)+SUMIF('Bitácoras Anteriores'!$DF$271,DF165,'Bitácoras Anteriores'!$DN$291)+SUMIF('Bitácoras Anteriores'!$DF$324,DF165,'Bitácoras Anteriores'!$DN$344)+SUMIF('Bitácoras Anteriores'!$FC$6,DF165,'Bitácoras Anteriores'!$FK$26)+SUMIF('Bitácoras Anteriores'!$FC$59,$K$6,'Bitácoras Anteriores'!$FK$79)+SUMIF('Bitácoras Anteriores'!$FC$112,DF165,'Bitácoras Anteriores'!$FK$132)+SUMIF('Bitácoras Anteriores'!$FC$165,DF165,'Bitácoras Anteriores'!$FK$185)+SUMIF('Bitácoras Anteriores'!$FC$218,DF165,'Bitácoras Anteriores'!$FK$238)+SUMIF('Bitácoras Anteriores'!$FC$271,DF165,'Bitácoras Anteriores'!$FK$291)+SUMIF('Bitácoras Anteriores'!$FC$324,DF165,'Bitácoras Anteriores'!$FK$344)</f>
        <v>0</v>
      </c>
      <c r="DO185" s="783"/>
      <c r="DP185" s="783"/>
      <c r="DQ185" s="783"/>
      <c r="DR185" s="783"/>
      <c r="DS185" s="784"/>
      <c r="DT185" s="15"/>
      <c r="DU185" s="771">
        <f>IF(DU171=0," ",DU171+7)</f>
        <v>2029</v>
      </c>
      <c r="DV185" s="772"/>
      <c r="DW185" s="772"/>
      <c r="DX185" s="772"/>
      <c r="DY185" s="772"/>
      <c r="DZ185" s="1214">
        <f>SUMIFS('Resumen Anual'!$AF$54,DU185,'Resumen Anual'!$V$9,DF165,'Resumen Anual'!$L$6)+SUMIFS('Resumen Anual'!$AF$112,DU185,'Resumen Anual'!$V$9,DF165,'Resumen Anual'!$L$64)+SUMIFS('Resumen Anual'!$AF$170,DU185,'Resumen Anual'!$V$9,DF165,'Resumen Anual'!$L$122)+SUMIFS('Resumen Anual'!$AF$228,DU185,'Resumen Anual'!$V$9,DF165,'Resumen Anual'!$L$180)+SUMIFS('Resumen Anual'!$AF$286,DU185,'Resumen Anual'!$V$9,DF165,'Resumen Anual'!$L$238)+SUMIFS('Resumen Anual'!$AF$344,DU185,'Resumen Anual'!$V$9,DF165,'Resumen Anual'!$L$296)+SUMIFS('Resumen Anual'!$AF$402,DU185,'Resumen Anual'!$V$9,DF165,'Resumen Anual'!$L$354)+SUMIFS('Resumen Anual'!$AF$460,DU185,'Resumen Anual'!$V$9,DF165,'Resumen Anual'!$L$412)+SUMIFS('Resumen Anual'!$AF$518,DU185,'Resumen Anual'!$V$9,DF165,'Resumen Anual'!$L$470)+SUMIFS('Resumen Anual'!$AF$576,DU185,'Resumen Anual'!$V$9,DF165,'Resumen Anual'!$L$528)+SUMIFS('Resumen Anual'!$AF$634,DU185,'Resumen Anual'!$V$9,DF165,'Resumen Anual'!$L$586)+SUMIFS('Resumen Anual'!$AF$692,DU185,'Resumen Anual'!$V$9,DF165,'Resumen Anual'!$L$644)+SUMIFS('Resumen Anual'!$CC$54,DU185,'Resumen Anual'!$V$9,DF165,'Resumen Anual'!$BI$6)+SUMIFS('Resumen Anual'!$CC$112,DU185,'Resumen Anual'!$V$9,DF165,'Resumen Anual'!$BI$64)+SUMIFS('Resumen Anual'!$CC$170,DU185,'Resumen Anual'!$V$9,DF165,'Resumen Anual'!$BI$122)+SUMIFS('Resumen Anual'!$CC$228,DU185,'Resumen Anual'!$V$9,DF165,'Resumen Anual'!$BI$180)+SUMIFS('Resumen Anual'!$CC$286,DU185,'Resumen Anual'!$V$9,DF165,'Resumen Anual'!$BI$238)+SUMIFS('Resumen Anual'!$CC$344,DU185,'Resumen Anual'!$V$9,DF165,'Resumen Anual'!$BI$296)+SUMIFS('Resumen Anual'!$CC$402,DU185,'Resumen Anual'!$V$9,DF165,'Resumen Anual'!$BI$354)+SUMIFS('Resumen Anual'!$CC$460,DU185,'Resumen Anual'!$V$9,DF165,'Resumen Anual'!$BI$412)+SUMIFS('Resumen Anual'!$CC$518,DU185,'Resumen Anual'!$V$9,DF165,'Resumen Anual'!$BI$470)+SUMIFS('Resumen Anual'!$CC$576,DU185,'Resumen Anual'!$V$9,DF165,'Resumen Anual'!$BI$528)+SUMIFS('Resumen Anual'!$CC$634,DU185,'Resumen Anual'!$V$9,DF165,'Resumen Anual'!$BI$586)+SUMIFS('Resumen Anual'!$CC$692,DU185,'Resumen Anual'!$V$9,DF165,'Resumen Anual'!$BI$644)+SUMIFS('Resumen Anual'!$EB$54,DU185,'Resumen Anual'!$V$9,DF165,'Resumen Anual'!$DH$6)+SUMIFS('Resumen Anual'!$EB$112,DU185,'Resumen Anual'!$V$9,DF165,'Resumen Anual'!$DH$64)+SUMIFS('Resumen Anual'!$EB$170,DU185,'Resumen Anual'!$V$9,DF165,'Resumen Anual'!$DH$122)+SUMIFS('Resumen Anual'!$EB$228,DU185,'Resumen Anual'!$V$9,DF165,'Resumen Anual'!$DH$180)+SUMIFS('Resumen Anual'!$EB$286,DU185,'Resumen Anual'!$V$9,DF165,'Resumen Anual'!$DH$238)+SUMIFS('Resumen Anual'!$EB$344,DU185,'Resumen Anual'!$V$9,DF165,'Resumen Anual'!$DH$296)+SUMIFS('Resumen Anual'!$EB$402,DU185,'Resumen Anual'!$V$9,DF165,'Resumen Anual'!$DH$354)+SUMIFS('Resumen Anual'!$EB$460,DU185,'Resumen Anual'!$V$9,DF165,'Resumen Anual'!$DH$412)+SUMIFS('Resumen Anual'!$EB$518,DU185,'Resumen Anual'!$V$9,DF165,'Resumen Anual'!$DH$470)+SUMIFS('Resumen Anual'!$EB$576,DU185,'Resumen Anual'!$V$9,DF165,'Resumen Anual'!$DH$528)+SUMIFS('Resumen Anual'!$EB$634,DU185,'Resumen Anual'!$V$9,DF165,'Resumen Anual'!$DH$586)+SUMIFS('Resumen Anual'!$EB$692,DU185,'Resumen Anual'!$V$9,DF165,'Resumen Anual'!$DH$644)+SUMIFS('Resumen Anual'!$FY$54,DU185,'Resumen Anual'!$V$9,DF165,'Resumen Anual'!$FE$6)+SUMIFS('Resumen Anual'!$FY$112,DU185,'Resumen Anual'!$V$9,DF165,'Resumen Anual'!$FE$64)+SUMIFS('Resumen Anual'!$FY$170,DU185,'Resumen Anual'!$V$9,DF165,'Resumen Anual'!$FE$122)+SUMIFS('Resumen Anual'!$FY$228,DU185,'Resumen Anual'!$V$9,DF165,'Resumen Anual'!$FE$180)+SUMIFS('Resumen Anual'!$FY$286,DU185,'Resumen Anual'!$V$9,DF165,'Resumen Anual'!$FE$238)+SUMIFS('Resumen Anual'!$FY$344,DU185,'Resumen Anual'!$V$9,DF165,'Resumen Anual'!$FE$296)+SUMIFS('Resumen Anual'!$FY$402,DU185,'Resumen Anual'!$V$9,DF165,'Resumen Anual'!$FE$354)+SUMIFS('Resumen Anual'!$FY$460,DU185,'Resumen Anual'!$V$9,DF165,'Resumen Anual'!$FE$412)+SUMIFS('Resumen Anual'!$FY$518,DU185,'Resumen Anual'!$V$9,DF165,'Resumen Anual'!$FE$470)+SUMIFS('Resumen Anual'!$FY$576,DU185,'Resumen Anual'!$V$9,DF165,'Resumen Anual'!$FE$528)+SUMIFS('Resumen Anual'!$FY$634,DU185,'Resumen Anual'!$V$9,DF165,'Resumen Anual'!$FE$586)+SUMIFS('Resumen Anual'!$FY$692,DU185,'Resumen Anual'!$V$9,DF165,'Resumen Anual'!$FE$644)</f>
        <v>0</v>
      </c>
      <c r="EA185" s="770"/>
      <c r="EB185" s="770"/>
      <c r="EC185" s="770"/>
      <c r="ED185" s="770">
        <f>SUMIFS('Resumen Anual'!$AJ$54,DU185,'Resumen Anual'!$V$9,DF165,'Resumen Anual'!$L$6)+SUMIFS('Resumen Anual'!$AJ$112,DU185,'Resumen Anual'!$V$9,DF165,'Resumen Anual'!$L$64)+SUMIFS('Resumen Anual'!$AJ$170,DU185,'Resumen Anual'!$V$9,DF165,'Resumen Anual'!$L$122)+SUMIFS('Resumen Anual'!$AJ$228,DU185,'Resumen Anual'!$V$9,DF165,'Resumen Anual'!$L$180)+SUMIFS('Resumen Anual'!$AJ$286,DU185,'Resumen Anual'!$V$9,DF165,'Resumen Anual'!$L$238)+SUMIFS('Resumen Anual'!$AJ$344,DU185,'Resumen Anual'!$V$9,DF165,'Resumen Anual'!$L$296)+SUMIFS('Resumen Anual'!$AJ$402,DU185,'Resumen Anual'!$V$9,DF165,'Resumen Anual'!$L$354)+SUMIFS('Resumen Anual'!$AJ$460,DU185,'Resumen Anual'!$V$9,DF165,'Resumen Anual'!$L$412)+SUMIFS('Resumen Anual'!$AJ$518,DU185,'Resumen Anual'!$V$9,DF165,'Resumen Anual'!$L$470)+SUMIFS('Resumen Anual'!$AJ$576,DU185,'Resumen Anual'!$V$9,DF165,'Resumen Anual'!$L$528)+SUMIFS('Resumen Anual'!$AJ$634,DU185,'Resumen Anual'!$V$9,DF165,'Resumen Anual'!$L$586)+SUMIFS('Resumen Anual'!$AJ$692,DU185,'Resumen Anual'!$V$9,DF165,'Resumen Anual'!$L$644)+SUMIFS('Resumen Anual'!$CG$54,DU185,'Resumen Anual'!$V$9,DF165,'Resumen Anual'!$BI$6)+SUMIFS('Resumen Anual'!$CG$112,DU185,'Resumen Anual'!$V$9,DF165,'Resumen Anual'!$BI$64)+SUMIFS('Resumen Anual'!$CG$170,DU185,'Resumen Anual'!$V$9,DF165,'Resumen Anual'!$BI$122)+SUMIFS('Resumen Anual'!$CG$228,DU185,'Resumen Anual'!$V$9,DF165,'Resumen Anual'!$BI$180)+SUMIFS('Resumen Anual'!$CG$286,DU185,'Resumen Anual'!$V$9,DF165,'Resumen Anual'!$BI$238)+SUMIFS('Resumen Anual'!$CG$344,DU185,'Resumen Anual'!$V$9,DF165,'Resumen Anual'!$BI$296)+SUMIFS('Resumen Anual'!$CG$402,DU185,'Resumen Anual'!$V$9,DF165,'Resumen Anual'!$BI$354)+SUMIFS('Resumen Anual'!$CG$460,DU185,'Resumen Anual'!$V$9,DF165,'Resumen Anual'!$BI$412)+SUMIFS('Resumen Anual'!$CG$518,DU185,'Resumen Anual'!$V$9,DF165,'Resumen Anual'!$BI$470)+SUMIFS('Resumen Anual'!$CG$576,DU185,'Resumen Anual'!$V$9,DF165,'Resumen Anual'!$BI$528)+SUMIFS('Resumen Anual'!$CG$634,DU185,'Resumen Anual'!$V$9,DF165,'Resumen Anual'!$BI$586)+SUMIFS('Resumen Anual'!$CG$692,DU185,'Resumen Anual'!$V$9,DF165,'Resumen Anual'!$BI$644)+SUMIFS('Resumen Anual'!$EF$54,DU185,'Resumen Anual'!$V$9,DF165,'Resumen Anual'!$DH$6)+SUMIFS('Resumen Anual'!$EF$112,DU185,'Resumen Anual'!$V$9,DF165,'Resumen Anual'!$DH$64)+SUMIFS('Resumen Anual'!$EF$170,DU185,'Resumen Anual'!$V$9,DF165,'Resumen Anual'!$DH$122)+SUMIFS('Resumen Anual'!$EF$228,DU185,'Resumen Anual'!$V$9,DF165,'Resumen Anual'!$DH$180)+SUMIFS('Resumen Anual'!$EF$286,DU185,'Resumen Anual'!$V$9,DF165,'Resumen Anual'!$DH$238)+SUMIFS('Resumen Anual'!$EF$344,DU185,'Resumen Anual'!$V$9,DF165,'Resumen Anual'!$DH$296)+SUMIFS('Resumen Anual'!$EF$402,DU185,'Resumen Anual'!$V$9,DF165,'Resumen Anual'!$DH$354)+SUMIFS('Resumen Anual'!$EF$460,DU185,'Resumen Anual'!$V$9,DF165,'Resumen Anual'!$DH$412)+SUMIFS('Resumen Anual'!$EF$518,DU185,'Resumen Anual'!$V$9,DF165,'Resumen Anual'!$DH$470)+SUMIFS('Resumen Anual'!$EF$576,DU185,'Resumen Anual'!$V$9,DF165,'Resumen Anual'!$DH$528)+SUMIFS('Resumen Anual'!$EF$634,DU185,'Resumen Anual'!$V$9,DF165,'Resumen Anual'!$DH$586)+SUMIFS('Resumen Anual'!$EF$692,DU185,'Resumen Anual'!$V$9,DF165,'Resumen Anual'!$DH$644)+SUMIFS('Resumen Anual'!$GC$54,DU185,'Resumen Anual'!$V$9,DF165,'Resumen Anual'!$FE$6)+SUMIFS('Resumen Anual'!$GC$112,DU185,'Resumen Anual'!$V$9,DF165,'Resumen Anual'!$FE$64)+SUMIFS('Resumen Anual'!$GC$170,DU185,'Resumen Anual'!$V$9,DF165,'Resumen Anual'!$FE$122)+SUMIFS('Resumen Anual'!$GC$228,DU185,'Resumen Anual'!$V$9,DF165,'Resumen Anual'!$FE$180)+SUMIFS('Resumen Anual'!$GC$286,DU185,'Resumen Anual'!$V$9,DF165,'Resumen Anual'!$FE$238)+SUMIFS('Resumen Anual'!$GC$344,DU185,'Resumen Anual'!$V$9,DF165,'Resumen Anual'!$FE$296)+SUMIFS('Resumen Anual'!$GC$402,DU185,'Resumen Anual'!$V$9,DF165,'Resumen Anual'!$FE$354)+SUMIFS('Resumen Anual'!$GC$460,DU185,'Resumen Anual'!$V$9,DF165,'Resumen Anual'!$FE$412)+SUMIFS('Resumen Anual'!$GC$518,DU185,'Resumen Anual'!$V$9,DF165,'Resumen Anual'!$FE$470)+SUMIFS('Resumen Anual'!$GC$576,DU185,'Resumen Anual'!$V$9,DF165,'Resumen Anual'!$FE$528)+SUMIFS('Resumen Anual'!$GC$634,DU185,'Resumen Anual'!$V$9,DF165,'Resumen Anual'!$FE$586)+SUMIFS('Resumen Anual'!$GC$692,DU185,'Resumen Anual'!$V$9,DF165,'Resumen Anual'!$FE$644)</f>
        <v>0</v>
      </c>
      <c r="EE185" s="770"/>
      <c r="EF185" s="770"/>
      <c r="EG185" s="770"/>
      <c r="EH185" s="770">
        <f>SUMIFS('Resumen Anual'!$AN$54,DU185,'Resumen Anual'!$V$9,DF165,'Resumen Anual'!$L$6)+SUMIFS('Resumen Anual'!$AN$112,DU185,'Resumen Anual'!$V$9,DF165,'Resumen Anual'!$L$64)+SUMIFS('Resumen Anual'!$AN$170,DU185,'Resumen Anual'!$V$9,DF165,'Resumen Anual'!$L$122)+SUMIFS('Resumen Anual'!$AN$228,DU185,'Resumen Anual'!$V$9,DF165,'Resumen Anual'!$L$180)+SUMIFS('Resumen Anual'!$AN$286,DU185,'Resumen Anual'!$V$9,DF165,'Resumen Anual'!$L$238)+SUMIFS('Resumen Anual'!$AN$344,DU185,'Resumen Anual'!$V$9,DF165,'Resumen Anual'!$L$296)+SUMIFS('Resumen Anual'!$AN$402,DU185,'Resumen Anual'!$V$9,DF165,'Resumen Anual'!$L$354)+SUMIFS('Resumen Anual'!$AN$460,DU185,'Resumen Anual'!$V$9,DF165,'Resumen Anual'!$L$412)+SUMIFS('Resumen Anual'!$AN$518,DU185,'Resumen Anual'!$V$9,DF165,'Resumen Anual'!$L$470)+SUMIFS('Resumen Anual'!$AN$576,DU185,'Resumen Anual'!$V$9,DF165,'Resumen Anual'!$L$528)+SUMIFS('Resumen Anual'!$AN$634,DU185,'Resumen Anual'!$V$9,DF165,'Resumen Anual'!$L$586)+SUMIFS('Resumen Anual'!$AN$692,DU185,'Resumen Anual'!$V$9,DF165,'Resumen Anual'!$L$644)+SUMIFS('Resumen Anual'!$CK$54,DU185,'Resumen Anual'!$V$9,DF165,'Resumen Anual'!$BI$6)+SUMIFS('Resumen Anual'!$CK$112,DU185,'Resumen Anual'!$V$9,DF165,'Resumen Anual'!$BI$64)+SUMIFS('Resumen Anual'!$CK$170,DU185,'Resumen Anual'!$V$9,DF165,'Resumen Anual'!$BI$122)+SUMIFS('Resumen Anual'!$CK$228,DU185,'Resumen Anual'!$V$9,DF165,'Resumen Anual'!$BI$180)+SUMIFS('Resumen Anual'!$CK$286,DU185,'Resumen Anual'!$V$9,DF165,'Resumen Anual'!$BI$238)+SUMIFS('Resumen Anual'!$CK$344,DU185,'Resumen Anual'!$V$9,DF165,'Resumen Anual'!$BI$296)+SUMIFS('Resumen Anual'!$CK$402,DU185,'Resumen Anual'!$V$9,DF165,'Resumen Anual'!$BI$354)+SUMIFS('Resumen Anual'!$CK$460,DU185,'Resumen Anual'!$V$9,DF165,'Resumen Anual'!$BI$412)+SUMIFS('Resumen Anual'!$CK$518,DU185,'Resumen Anual'!$V$9,DF165,'Resumen Anual'!$BI$470)+SUMIFS('Resumen Anual'!$CK$576,DU185,'Resumen Anual'!$V$9,DF165,'Resumen Anual'!$BI$528)+SUMIFS('Resumen Anual'!$CK$634,DU185,'Resumen Anual'!$V$9,DF165,'Resumen Anual'!$BI$586)+SUMIFS('Resumen Anual'!$CK$692,DU185,'Resumen Anual'!$V$9,DF165,'Resumen Anual'!$BI$644)+SUMIFS('Resumen Anual'!$EJ$54,DU185,'Resumen Anual'!$V$9,DF165,'Resumen Anual'!$DH$6)+SUMIFS('Resumen Anual'!$EJ$112,DU185,'Resumen Anual'!$V$9,DF165,'Resumen Anual'!$DH$64)+SUMIFS('Resumen Anual'!$EJ$170,DU185,'Resumen Anual'!$V$9,DF165,'Resumen Anual'!$DH$122)+SUMIFS('Resumen Anual'!$EJ$228,DU185,'Resumen Anual'!$V$9,DF165,'Resumen Anual'!$DH$180)+SUMIFS('Resumen Anual'!$EJ$286,DU185,'Resumen Anual'!$V$9,DF165,'Resumen Anual'!$DH$238)+SUMIFS('Resumen Anual'!$EJ$344,DU185,'Resumen Anual'!$V$9,DF165,'Resumen Anual'!$DH$296)+SUMIFS('Resumen Anual'!$EJ$402,DU185,'Resumen Anual'!$V$9,DF165,'Resumen Anual'!$DH$354)+SUMIFS('Resumen Anual'!$EJ$460,DU185,'Resumen Anual'!$V$9,DF165,'Resumen Anual'!$DH$412)+SUMIFS('Resumen Anual'!$EJ$518,DU185,'Resumen Anual'!$V$9,DF165,'Resumen Anual'!$DH$470)+SUMIFS('Resumen Anual'!$EJ$576,DU185,'Resumen Anual'!$V$9,DF165,'Resumen Anual'!$DH$528)+SUMIFS('Resumen Anual'!$EJ$634,DU185,'Resumen Anual'!$V$9,DF165,'Resumen Anual'!$DH$586)+SUMIFS('Resumen Anual'!$EJ$692,DU185,'Resumen Anual'!$V$9,DF165,'Resumen Anual'!$DH$644)+SUMIFS('Resumen Anual'!$GG$54,DU185,'Resumen Anual'!$V$9,DF165,'Resumen Anual'!$FE$6)+SUMIFS('Resumen Anual'!$GG$112,DU185,'Resumen Anual'!$V$9,DF165,'Resumen Anual'!$FE$64)+SUMIFS('Resumen Anual'!$GG$170,DU185,'Resumen Anual'!$V$9,DF165,'Resumen Anual'!$FE$122)+SUMIFS('Resumen Anual'!$GG$228,DU185,'Resumen Anual'!$V$9,DF165,'Resumen Anual'!$FE$180)+SUMIFS('Resumen Anual'!$GG$286,DU185,'Resumen Anual'!$V$9,DF165,'Resumen Anual'!$FE$238)+SUMIFS('Resumen Anual'!$GG$344,DU185,'Resumen Anual'!$V$9,DF165,'Resumen Anual'!$FE$296)+SUMIFS('Resumen Anual'!$GG$402,DU185,'Resumen Anual'!$V$9,DF165,'Resumen Anual'!$FE$354)+SUMIFS('Resumen Anual'!$GG$460,DU185,'Resumen Anual'!$V$9,DF165,'Resumen Anual'!$FE$412)+SUMIFS('Resumen Anual'!$GG$518,DU185,'Resumen Anual'!$V$9,DF165,'Resumen Anual'!$FE$470)+SUMIFS('Resumen Anual'!$GG$576,DU185,'Resumen Anual'!$V$9,DF165,'Resumen Anual'!$FE$528)+SUMIFS('Resumen Anual'!$GG$634,DU185,'Resumen Anual'!$V$9,DF165,'Resumen Anual'!$FE$586)+SUMIFS('Resumen Anual'!$GG$692,DU185,'Resumen Anual'!$V$9,DF165,'Resumen Anual'!$FE$644)</f>
        <v>0</v>
      </c>
      <c r="EI185" s="770"/>
      <c r="EJ185" s="770"/>
      <c r="EK185" s="770"/>
      <c r="EL185" s="756">
        <f>SUMIFS('Resumen Anual'!$AR$54,DU185,'Resumen Anual'!$V$9,DF165,'Resumen Anual'!$L$6)+SUMIFS('Resumen Anual'!$AR$112,DU185,'Resumen Anual'!$V$9,DF165,'Resumen Anual'!$L$64)+SUMIFS('Resumen Anual'!$AR$170,DU185,'Resumen Anual'!$V$9,DF165,'Resumen Anual'!$L$122)+SUMIFS('Resumen Anual'!$AR$228,DU185,'Resumen Anual'!$V$9,DF165,'Resumen Anual'!$L$180)+SUMIFS('Resumen Anual'!$AR$286,DU185,'Resumen Anual'!$V$9,DF165,'Resumen Anual'!$L$238)+SUMIFS('Resumen Anual'!$AR$344,DU185,'Resumen Anual'!$V$9,DF165,'Resumen Anual'!$L$296)+SUMIFS('Resumen Anual'!$AR$402,DU185,'Resumen Anual'!$V$9,DF165,'Resumen Anual'!$L$354)+SUMIFS('Resumen Anual'!$AR$460,DU185,'Resumen Anual'!$V$9,DF165,'Resumen Anual'!$L$412)+SUMIFS('Resumen Anual'!$AR$518,DU185,'Resumen Anual'!$V$9,DF165,'Resumen Anual'!$L$470)+SUMIFS('Resumen Anual'!$AR$576,DU185,'Resumen Anual'!$V$9,DF165,'Resumen Anual'!$L$528)+SUMIFS('Resumen Anual'!$AR$634,DU185,'Resumen Anual'!$V$9,DF165,'Resumen Anual'!$L$586)+SUMIFS('Resumen Anual'!$AR$692,DU185,'Resumen Anual'!$V$9,DF165,'Resumen Anual'!$L$644)+SUMIFS('Resumen Anual'!$CO$54,DU185,'Resumen Anual'!$V$9,DF165,'Resumen Anual'!$BI$6)+SUMIFS('Resumen Anual'!$CO$112,DU185,'Resumen Anual'!$V$9,DF165,'Resumen Anual'!$BI$64)+SUMIFS('Resumen Anual'!$CO$170,DU185,'Resumen Anual'!$V$9,DF165,'Resumen Anual'!$BI$122)+SUMIFS('Resumen Anual'!$CO$228,DU185,'Resumen Anual'!$V$9,DF165,'Resumen Anual'!$BI$180)+SUMIFS('Resumen Anual'!$CO$286,DU185,'Resumen Anual'!$V$9,DF165,'Resumen Anual'!$BI$238)+SUMIFS('Resumen Anual'!$CO$344,DU185,'Resumen Anual'!$V$9,DF165,'Resumen Anual'!$BI$296)+SUMIFS('Resumen Anual'!$CO$402,DU185,'Resumen Anual'!$V$9,DF165,'Resumen Anual'!$BI$354)+SUMIFS('Resumen Anual'!$CO$460,DU185,'Resumen Anual'!$V$9,DF165,'Resumen Anual'!$BI$412)+SUMIFS('Resumen Anual'!$CO$518,DU185,'Resumen Anual'!$V$9,DF165,'Resumen Anual'!$BI$470)+SUMIFS('Resumen Anual'!$CO$576,DU185,'Resumen Anual'!$V$9,DF165,'Resumen Anual'!$BI$528)+SUMIFS('Resumen Anual'!$CO$634,DU185,'Resumen Anual'!$V$9,DF165,'Resumen Anual'!$BI$586)+SUMIFS('Resumen Anual'!$CO$692,DU185,'Resumen Anual'!$V$9,DF165,'Resumen Anual'!$BI$644)+SUMIFS('Resumen Anual'!$EN$54,DU185,'Resumen Anual'!$V$9,DF165,'Resumen Anual'!$DH$6)+SUMIFS('Resumen Anual'!$EN$112,DU185,'Resumen Anual'!$V$9,DF165,'Resumen Anual'!$DH$64)+SUMIFS('Resumen Anual'!$EN$170,DU185,'Resumen Anual'!$V$9,DF165,'Resumen Anual'!$DH$122)+SUMIFS('Resumen Anual'!$EN$228,DU185,'Resumen Anual'!$V$9,DF165,'Resumen Anual'!$DH$180)+SUMIFS('Resumen Anual'!$EN$286,DU185,'Resumen Anual'!$V$9,DF165,'Resumen Anual'!$DH$238)+SUMIFS('Resumen Anual'!$EN$344,DU185,'Resumen Anual'!$V$9,DF165,'Resumen Anual'!$DH$296)+SUMIFS('Resumen Anual'!$EN$402,DU185,'Resumen Anual'!$V$9,DF165,'Resumen Anual'!$DH$354)+SUMIFS('Resumen Anual'!$EN$460,DU185,'Resumen Anual'!$V$9,DF165,'Resumen Anual'!$DH$412)+SUMIFS('Resumen Anual'!$EN$518,DU185,'Resumen Anual'!$V$9,DF165,'Resumen Anual'!$DH$470)+SUMIFS('Resumen Anual'!$EN$576,DU185,'Resumen Anual'!$V$9,DF165,'Resumen Anual'!$DH$528)+SUMIFS('Resumen Anual'!$EN$634,DU185,'Resumen Anual'!$V$9,DF165,'Resumen Anual'!$DH$586)+SUMIFS('Resumen Anual'!$EN$692,DU185,'Resumen Anual'!$V$9,DF165,'Resumen Anual'!$DH$644)+SUMIFS('Resumen Anual'!$GK$54,DU185,'Resumen Anual'!$V$9,DF165,'Resumen Anual'!$FE$6)+SUMIFS('Resumen Anual'!$GK$112,DU185,'Resumen Anual'!$V$9,DF165,'Resumen Anual'!$FE$64)+SUMIFS('Resumen Anual'!$GK$170,DU185,'Resumen Anual'!$V$9,DF165,'Resumen Anual'!$FE$122)+SUMIFS('Resumen Anual'!$GK$228,DU185,'Resumen Anual'!$V$9,DF165,'Resumen Anual'!$FE$180)+SUMIFS('Resumen Anual'!$GK$286,DU185,'Resumen Anual'!$V$9,DF165,'Resumen Anual'!$FE$238)+SUMIFS('Resumen Anual'!$GK$344,DU185,'Resumen Anual'!$V$9,DF165,'Resumen Anual'!$FE$296)+SUMIFS('Resumen Anual'!$GK$402,DU185,'Resumen Anual'!$V$9,DF165,'Resumen Anual'!$FE$354)+SUMIFS('Resumen Anual'!$GK$460,DU185,'Resumen Anual'!$V$9,DF165,'Resumen Anual'!$FE$412)+SUMIFS('Resumen Anual'!$GK$518,DU185,'Resumen Anual'!$V$9,DF165,'Resumen Anual'!$FE$470)+SUMIFS('Resumen Anual'!$GK$576,DU185,'Resumen Anual'!$V$9,DF165,'Resumen Anual'!$FE$528)+SUMIFS('Resumen Anual'!$GK$634,DU185,'Resumen Anual'!$V$9,DF165,'Resumen Anual'!$FE$586)+SUMIFS('Resumen Anual'!$GK$692,DU185,'Resumen Anual'!$V$9,DF165,'Resumen Anual'!$FE$644)</f>
        <v>0</v>
      </c>
      <c r="EM185" s="756"/>
      <c r="EN185" s="756"/>
      <c r="EO185" s="756">
        <f>SUMIFS('Resumen Anual'!$AU$54,DU185,'Resumen Anual'!$V$9,DF165,'Resumen Anual'!$L$6)+SUMIFS('Resumen Anual'!$AU$112,DU185,'Resumen Anual'!$V$9,DF165,'Resumen Anual'!$L$64)+SUMIFS('Resumen Anual'!$AU$170,DU185,'Resumen Anual'!$V$9,DF165,'Resumen Anual'!$L$122)+SUMIFS('Resumen Anual'!$AU$228,DU185,'Resumen Anual'!$V$9,DF165,'Resumen Anual'!$L$180)+SUMIFS('Resumen Anual'!$AU$286,DU185,'Resumen Anual'!$V$9,DF165,'Resumen Anual'!$L$238)+SUMIFS('Resumen Anual'!$AU$344,DU185,'Resumen Anual'!$V$9,DF165,'Resumen Anual'!$L$296)+SUMIFS('Resumen Anual'!$AU$402,DU185,'Resumen Anual'!$V$9,DF165,'Resumen Anual'!$L$354)+SUMIFS('Resumen Anual'!$AU$460,DU185,'Resumen Anual'!$V$9,DF165,'Resumen Anual'!$L$412)+SUMIFS('Resumen Anual'!$AU$518,DU185,'Resumen Anual'!$V$9,DF165,'Resumen Anual'!$L$470)+SUMIFS('Resumen Anual'!$AU$576,DU185,'Resumen Anual'!$V$9,DF165,'Resumen Anual'!$L$528)+SUMIFS('Resumen Anual'!$AU$634,DU185,'Resumen Anual'!$V$9,DF165,'Resumen Anual'!$L$586)+SUMIFS('Resumen Anual'!$AU$692,DU185,'Resumen Anual'!$V$9,DF165,'Resumen Anual'!$L$644)+SUMIFS('Resumen Anual'!$CR$54,DU185,'Resumen Anual'!$V$9,DF165,'Resumen Anual'!$BI$6)+SUMIFS('Resumen Anual'!$CR$112,DU185,'Resumen Anual'!$V$9,DF165,'Resumen Anual'!$BI$64)+SUMIFS('Resumen Anual'!$CR$170,DU185,'Resumen Anual'!$V$9,DF165,'Resumen Anual'!$BI$122)+SUMIFS('Resumen Anual'!$CR$228,DU185,'Resumen Anual'!$V$9,DF165,'Resumen Anual'!$BI$180)+SUMIFS('Resumen Anual'!$CR$286,DU185,'Resumen Anual'!$V$9,DF165,'Resumen Anual'!$BI$238)+SUMIFS('Resumen Anual'!$CR$344,DU185,'Resumen Anual'!$V$9,DF165,'Resumen Anual'!$BI$296)+SUMIFS('Resumen Anual'!$CR$402,DU185,'Resumen Anual'!$V$9,DF165,'Resumen Anual'!$BI$354)+SUMIFS('Resumen Anual'!$CR$460,DU185,'Resumen Anual'!$V$9,DF165,'Resumen Anual'!$BI$412)+SUMIFS('Resumen Anual'!$CR$518,DU185,'Resumen Anual'!$V$9,DF165,'Resumen Anual'!$BI$470)+SUMIFS('Resumen Anual'!$CR$576,DU185,'Resumen Anual'!$V$9,DF165,'Resumen Anual'!$BI$528)+SUMIFS('Resumen Anual'!$CR$634,DU185,'Resumen Anual'!$V$9,DF165,'Resumen Anual'!$BI$586)+SUMIFS('Resumen Anual'!$CR$692,DU185,'Resumen Anual'!$V$9,DF165,'Resumen Anual'!$BI$644)+SUMIFS('Resumen Anual'!$EQ$54,DU185,'Resumen Anual'!$V$9,DF165,'Resumen Anual'!$DH$6)+SUMIFS('Resumen Anual'!$EQ$112,DU185,'Resumen Anual'!$V$9,DF165,'Resumen Anual'!$DH$64)+SUMIFS('Resumen Anual'!$EQ$170,DU185,'Resumen Anual'!$V$9,DF165,'Resumen Anual'!$DH$122)+SUMIFS('Resumen Anual'!$EQ$228,DU185,'Resumen Anual'!$V$9,DF165,'Resumen Anual'!$DH$180)+SUMIFS('Resumen Anual'!$EQ$286,DU185,'Resumen Anual'!$V$9,DF165,'Resumen Anual'!$DH$238)+SUMIFS('Resumen Anual'!$EQ$344,DU185,'Resumen Anual'!$V$9,DF165,'Resumen Anual'!$DH$296)+SUMIFS('Resumen Anual'!$EQ$402,DU185,'Resumen Anual'!$V$9,DF165,'Resumen Anual'!$DH$354)+SUMIFS('Resumen Anual'!$EQ$460,DU185,'Resumen Anual'!$V$9,DF165,'Resumen Anual'!$DH$412)+SUMIFS('Resumen Anual'!$EQ$518,DU185,'Resumen Anual'!$V$9,DF165,'Resumen Anual'!$DH$470)+SUMIFS('Resumen Anual'!$EQ$576,DU185,'Resumen Anual'!$V$9,DF165,'Resumen Anual'!$DH$528)+SUMIFS('Resumen Anual'!$EQ$634,DU185,'Resumen Anual'!$V$9,DF165,'Resumen Anual'!$DH$586)+SUMIFS('Resumen Anual'!$EQ$692,DU185,'Resumen Anual'!$V$9,DF165,'Resumen Anual'!$DH$644)+SUMIFS('Resumen Anual'!$GN$54,DU185,'Resumen Anual'!$V$9,DF165,'Resumen Anual'!$FE$6)+SUMIFS('Resumen Anual'!$GN$112,DU185,'Resumen Anual'!$V$9,DF165,'Resumen Anual'!$FE$64)+SUMIFS('Resumen Anual'!$GN$170,DU185,'Resumen Anual'!$V$9,DF165,'Resumen Anual'!$FE$122)+SUMIFS('Resumen Anual'!$GN$228,DU185,'Resumen Anual'!$V$9,DF165,'Resumen Anual'!$FE$180)+SUMIFS('Resumen Anual'!$GN$286,DU185,'Resumen Anual'!$V$9,DF165,'Resumen Anual'!$FE$238)+SUMIFS('Resumen Anual'!$GN$344,DU185,'Resumen Anual'!$V$9,DF165,'Resumen Anual'!$FE$296)+SUMIFS('Resumen Anual'!$GN$402,DU185,'Resumen Anual'!$V$9,DF165,'Resumen Anual'!$FE$354)+SUMIFS('Resumen Anual'!$GN$460,DU185,'Resumen Anual'!$V$9,DF165,'Resumen Anual'!$FE$412)+SUMIFS('Resumen Anual'!$GN$518,DU185,'Resumen Anual'!$V$9,DF165,'Resumen Anual'!$FE$470)+SUMIFS('Resumen Anual'!$GN$576,DU185,'Resumen Anual'!$V$9,DF165,'Resumen Anual'!$FE$528)+SUMIFS('Resumen Anual'!$GN$634,DU185,'Resumen Anual'!$V$9,DF165,'Resumen Anual'!$FE$586)+SUMIFS('Resumen Anual'!$GN$692,DU185,'Resumen Anual'!$V$9,DF165,'Resumen Anual'!$FE$644)</f>
        <v>0</v>
      </c>
      <c r="EP185" s="756"/>
      <c r="EQ185" s="1215"/>
      <c r="ER185" s="1200"/>
      <c r="ES185" s="171"/>
      <c r="ET185" s="775" t="str">
        <f>'Resumen Anual'!$C$30</f>
        <v>SIC</v>
      </c>
      <c r="EU185" s="776"/>
      <c r="EV185" s="776"/>
      <c r="EW185" s="776"/>
      <c r="EX185" s="761">
        <f>SUMIF('Resumen Anual'!$FE$622,FC165,'Resumen Anual'!$FA$646)+SUMIF('Resumen Anual'!$DH$622,FC165,'Resumen Anual'!$DD$646)+SUMIF('Resumen Anual'!$BI$622,FC165,'Resumen Anual'!$BE$646)+SUMIF('Resumen Anual'!$L$622,FC165,'Resumen Anual'!$H$646)+SUMIF('Resumen Anual'!$FE$566,FC165,'Resumen Anual'!$FA$590)+SUMIF('Resumen Anual'!$DH$566,FC165,'Resumen Anual'!$DD$590)+SUMIF('Resumen Anual'!$BI$566,FC165,'Resumen Anual'!$BE$590)+SUMIF('Resumen Anual'!$L$566,FC165,'Resumen Anual'!$H$590)+SUMIF('Resumen Anual'!$FE$510,FC165,'Resumen Anual'!$FA$534)+SUMIF('Resumen Anual'!$DH$510,FC165,'Resumen Anual'!$DD$534)+SUMIF('Resumen Anual'!$BI$510,FC165,'Resumen Anual'!$BE$534)+SUMIF('Resumen Anual'!$L$510,FC165,'Resumen Anual'!$H$534)+SUMIF('Resumen Anual'!$FE$454,FC165,'Resumen Anual'!$FA$478)+SUMIF('Resumen Anual'!$DH$454,FC165,'Resumen Anual'!$DD$478)+SUMIF('Resumen Anual'!$BI$454,FC165,'Resumen Anual'!$BE$478)+SUMIF('Resumen Anual'!$L$454,FC165,'Resumen Anual'!$H$478)+SUMIF('Resumen Anual'!$FE$398,FC165,'Resumen Anual'!$FA$422)+SUMIF('Resumen Anual'!$DH$398,FC165,'Resumen Anual'!$DD$422)+SUMIF('Resumen Anual'!$BI$398,FC165,'Resumen Anual'!$BE$422)+SUMIF('Resumen Anual'!$L$398,FC165,'Resumen Anual'!$H$422)+SUMIF('Resumen Anual'!$FE$342,FC165,'Resumen Anual'!$FA$366)+SUMIF('Resumen Anual'!$DH$342,FC165,'Resumen Anual'!$DD$366)+SUMIF('Resumen Anual'!$BI$342,FC165,'Resumen Anual'!$BE$366)+SUMIF('Resumen Anual'!$L$342,FC165,'Resumen Anual'!$H$366)+SUMIF('Resumen Anual'!$FE$286,FC165,'Resumen Anual'!$FA$310)+SUMIF('Resumen Anual'!$DH$286,FC165,'Resumen Anual'!$DD$310)+SUMIF('Resumen Anual'!$BI$286,FC165,'Resumen Anual'!$BE$310)+SUMIF('Resumen Anual'!$L$286,FC165,'Resumen Anual'!$H$310)+SUMIF('Resumen Anual'!$FE$230,FC165,'Resumen Anual'!$FA$254)+SUMIF('Resumen Anual'!$DH$230,FC165,'Resumen Anual'!$DD$254)+SUMIF('Resumen Anual'!$BI$230,FC165,'Resumen Anual'!$BE$254)+SUMIF('Resumen Anual'!$L$230,FC165,'Resumen Anual'!$H$254)+SUMIF('Resumen Anual'!$FE$174,FC165,'Resumen Anual'!$FA$198)+SUMIF('Resumen Anual'!$DH$174,FC165,'Resumen Anual'!$DD$198)+SUMIF('Resumen Anual'!$BI$174,FC165,'Resumen Anual'!$BE$198)+SUMIF('Resumen Anual'!$L$174,FC165,'Resumen Anual'!$H$198)+SUMIF('Resumen Anual'!$FE$118,FC165,'Resumen Anual'!$FA$142)+SUMIF('Resumen Anual'!$DH$118,FC165,'Resumen Anual'!$DD$142)+SUMIF('Resumen Anual'!$BI$118,FC165,'Resumen Anual'!$BE$142)+SUMIF('Resumen Anual'!$L$118,FC165,'Resumen Anual'!$H$142)+SUMIF('Resumen Anual'!$FE$62,FC165,'Resumen Anual'!$FA$86)+SUMIF('Resumen Anual'!$DH$62,FC165,'Resumen Anual'!$DD$86)+SUMIF('Resumen Anual'!$BI$62,FC165,'Resumen Anual'!$BE$86)+SUMIF('Resumen Anual'!$L$62,FC165,'Resumen Anual'!$H$86)+SUMIF('Resumen Anual'!$FE$6,FC165,'Resumen Anual'!$FA$30)+SUMIF('Resumen Anual'!$DH$6,FC165,'Resumen Anual'!$DD$30)+SUMIF('Resumen Anual'!$BI$6,FC165,'Resumen Anual'!$BE$30)+SUMIF('Resumen Anual'!$L$6,FC165,'Resumen Anual'!$H$30)+SUMIF('Bitácoras Anteriores'!$K$6,FC165,'Bitácoras Anteriores'!$F$26)+SUMIF('Bitácoras Anteriores'!$K$59,$K$6,'Bitácoras Anteriores'!$F$79)+SUMIF('Bitácoras Anteriores'!$K$112,FC165,'Bitácoras Anteriores'!$F$132)+SUMIF('Bitácoras Anteriores'!$K$165,FC165,'Bitácoras Anteriores'!$F$185)+SUMIF('Bitácoras Anteriores'!$K$218,FC165,'Bitácoras Anteriores'!$F$238)+SUMIF('Bitácoras Anteriores'!$K$271,FC165,'Bitácoras Anteriores'!$F$291)+SUMIF('Bitácoras Anteriores'!$K$324,FC165,'Bitácoras Anteriores'!$F$344)+SUMIF('Bitácoras Anteriores'!$BH$6,FC165,'Bitácoras Anteriores'!$BD$26)+SUMIF('Bitácoras Anteriores'!$BH$59,$K$6,'Bitácoras Anteriores'!$BD$79)+SUMIF('Bitácoras Anteriores'!$BH$112,FC165,'Bitácoras Anteriores'!$BD$132)+SUMIF('Bitácoras Anteriores'!$BH$165,FC165,'Bitácoras Anteriores'!$BD$185)+SUMIF('Bitácoras Anteriores'!$BH$218,FC165,'Bitácoras Anteriores'!$BD$238)+SUMIF('Bitácoras Anteriores'!$BH$271,FC165,'Bitácoras Anteriores'!$BD$291)+SUMIF('Bitácoras Anteriores'!$BH$324,FC165,'Bitácoras Anteriores'!$BD$344)+SUMIF('Bitácoras Anteriores'!$DF$6,FC165,'Bitácoras Anteriores'!$DB$26)+SUMIF('Bitácoras Anteriores'!$DF$59,$K$6,'Bitácoras Anteriores'!$DB$79)+SUMIF('Bitácoras Anteriores'!$DF$112,FC165,'Bitácoras Anteriores'!$DB$132)+SUMIF('Bitácoras Anteriores'!$DF$165,FC165,'Bitácoras Anteriores'!$DB$185)+SUMIF('Bitácoras Anteriores'!$DF$218,FC165,'Bitácoras Anteriores'!$DB$238)+SUMIF('Bitácoras Anteriores'!$DF$271,FC165,'Bitácoras Anteriores'!$DB$291)+SUMIF('Bitácoras Anteriores'!$DF$324,FC165,'Bitácoras Anteriores'!$DB$344)+SUMIF('Bitácoras Anteriores'!$FC$6,FC165,'Bitácoras Anteriores'!$EY$26)+SUMIF('Bitácoras Anteriores'!$FC$59,$K$6,'Bitácoras Anteriores'!$EY$79)+SUMIF('Bitácoras Anteriores'!$FC$112,FC165,'Bitácoras Anteriores'!$EY$132)+SUMIF('Bitácoras Anteriores'!$FC$165,FC165,'Bitácoras Anteriores'!$EY$185)+SUMIF('Bitácoras Anteriores'!$FC$218,FC165,'Bitácoras Anteriores'!$EY$238)+SUMIF('Bitácoras Anteriores'!$FC$271,FC165,'Bitácoras Anteriores'!$EY$291)+SUMIF('Bitácoras Anteriores'!$FC$324,FC165,'Bitácoras Anteriores'!$EY$344)</f>
        <v>0</v>
      </c>
      <c r="EY185" s="762"/>
      <c r="EZ185" s="762"/>
      <c r="FA185" s="762"/>
      <c r="FB185" s="762"/>
      <c r="FC185" s="762"/>
      <c r="FD185" s="763"/>
      <c r="FE185" s="632"/>
      <c r="FF185" s="779" t="str">
        <f>'Resumen Anual'!$O$30</f>
        <v>NOCHE</v>
      </c>
      <c r="FG185" s="776"/>
      <c r="FH185" s="776"/>
      <c r="FI185" s="776"/>
      <c r="FJ185" s="780"/>
      <c r="FK185" s="782">
        <f>SUMIF('Resumen Anual'!$FE$622,FC165,'Resumen Anual'!$FM$646)+SUMIF('Resumen Anual'!$DH$622,FC165,'Resumen Anual'!$DP$646)+SUMIF('Resumen Anual'!$BI$622,FC165,'Resumen Anual'!$BQ$646)+SUMIF('Resumen Anual'!$L$622,FC165,'Resumen Anual'!$T$646)+SUMIF('Resumen Anual'!$FE$566,FC165,'Resumen Anual'!$FM$590)+SUMIF('Resumen Anual'!$DH$566,FC165,'Resumen Anual'!$DP$590)+SUMIF('Resumen Anual'!$BI$566,FC165,'Resumen Anual'!$BQ$590)+SUMIF('Resumen Anual'!$L$566,FC165,'Resumen Anual'!$T$590)+SUMIF('Resumen Anual'!$FE$510,FC165,'Resumen Anual'!$FM$534)+SUMIF('Resumen Anual'!$DH$510,FC165,'Resumen Anual'!$DP$534)+SUMIF('Resumen Anual'!$BI$510,FC165,'Resumen Anual'!$BQ$534)+SUMIF('Resumen Anual'!$L$510,FC165,'Resumen Anual'!$T$534)+SUMIF('Resumen Anual'!$FE$454,FC165,'Resumen Anual'!$FM$478)+SUMIF('Resumen Anual'!$DH$454,FC165,'Resumen Anual'!$DP$478)+SUMIF('Resumen Anual'!$BI$454,FC165,'Resumen Anual'!$BQ$478)+SUMIF('Resumen Anual'!$L$454,FC165,'Resumen Anual'!$T$478)+SUMIF('Resumen Anual'!$FE$398,FC165,'Resumen Anual'!$FM$422)+SUMIF('Resumen Anual'!$DH$398,FC165,'Resumen Anual'!$DP$422)+SUMIF('Resumen Anual'!$BI$398,FC165,'Resumen Anual'!$BQ$422)+SUMIF('Resumen Anual'!$L$398,FC165,'Resumen Anual'!$T$422)+SUMIF('Resumen Anual'!$FE$342,FC165,'Resumen Anual'!$FM$366)+SUMIF('Resumen Anual'!$DH$342,FC165,'Resumen Anual'!$DP$366)+SUMIF('Resumen Anual'!$BI$342,FC165,'Resumen Anual'!$BQ$366)+SUMIF('Resumen Anual'!$L$342,FC165,'Resumen Anual'!$T$366)+SUMIF('Resumen Anual'!$FE$286,FC165,'Resumen Anual'!$FM$310)+SUMIF('Resumen Anual'!$DH$286,FC165,'Resumen Anual'!$DP$310)+SUMIF('Resumen Anual'!$BI$286,FC165,'Resumen Anual'!$BQ$310)+SUMIF('Resumen Anual'!$L$286,FC165,'Resumen Anual'!$T$310)+SUMIF('Resumen Anual'!$FE$230,FC165,'Resumen Anual'!$FM$254)+SUMIF('Resumen Anual'!$DH$230,FC165,'Resumen Anual'!$DP$254)+SUMIF('Resumen Anual'!$BI$230,FC165,'Resumen Anual'!$BQ$254)+SUMIF('Resumen Anual'!$L$230,FC165,'Resumen Anual'!$T$254)+SUMIF('Resumen Anual'!$FE$174,FC165,'Resumen Anual'!$FM$198)+SUMIF('Resumen Anual'!$DH$174,FC165,'Resumen Anual'!$DP$198)+SUMIF('Resumen Anual'!$BI$174,FC165,'Resumen Anual'!$BQ$198)+SUMIF('Resumen Anual'!$L$174,FC165,'Resumen Anual'!$T$198)+SUMIF('Resumen Anual'!$FE$118,FC165,'Resumen Anual'!$FM$142)+SUMIF('Resumen Anual'!$DH$118,FC165,'Resumen Anual'!$DP$142)+SUMIF('Resumen Anual'!$BI$118,FC165,'Resumen Anual'!$BQ$142)+SUMIF('Resumen Anual'!$L$118,FC165,'Resumen Anual'!$T$142)+SUMIF('Resumen Anual'!$FE$62,FC165,'Resumen Anual'!$FM$86)+SUMIF('Resumen Anual'!$DH$62,FC165,'Resumen Anual'!$DP$86)+SUMIF('Resumen Anual'!$BI$62,FC165,'Resumen Anual'!$BQ$86)+SUMIF('Resumen Anual'!$L$62,FC165,'Resumen Anual'!$T$86)+SUMIF('Resumen Anual'!$FE$6,FC165,'Resumen Anual'!$FM$30)+SUMIF('Resumen Anual'!$DH$6,FC165,'Resumen Anual'!$DP$30)+SUMIF('Resumen Anual'!$BI$6,FC165,'Resumen Anual'!$BQ$30)+SUMIF('Resumen Anual'!$L$6,FC165,'Resumen Anual'!$T$30)+SUMIF('Bitácoras Anteriores'!$K$6,FC165,'Bitácoras Anteriores'!$S$26)+SUMIF('Bitácoras Anteriores'!$K$59,$K$6,'Bitácoras Anteriores'!$S$79)+SUMIF('Bitácoras Anteriores'!$K$112,FC165,'Bitácoras Anteriores'!$S$132)+SUMIF('Bitácoras Anteriores'!$K$165,FC165,'Bitácoras Anteriores'!$S$185)+SUMIF('Bitácoras Anteriores'!$K$218,FC165,'Bitácoras Anteriores'!$S$238)+SUMIF('Bitácoras Anteriores'!$K$271,FC165,'Bitácoras Anteriores'!$S$291)+SUMIF('Bitácoras Anteriores'!$K$324,FC165,'Bitácoras Anteriores'!$S$344)+SUMIF('Bitácoras Anteriores'!$BH$6,FC165,'Bitácoras Anteriores'!$BP$26)+SUMIF('Bitácoras Anteriores'!$BH$59,$K$6,'Bitácoras Anteriores'!$BP$79)+SUMIF('Bitácoras Anteriores'!$BH$112,FC165,'Bitácoras Anteriores'!$BP$132)+SUMIF('Bitácoras Anteriores'!$BH$165,FC165,'Bitácoras Anteriores'!$BP$185)+SUMIF('Bitácoras Anteriores'!$BH$218,FC165,'Bitácoras Anteriores'!$BP$238)+SUMIF('Bitácoras Anteriores'!$BH$271,FC165,'Bitácoras Anteriores'!$BP$291)+SUMIF('Bitácoras Anteriores'!$BH$324,FC165,'Bitácoras Anteriores'!$BP$344)+SUMIF('Bitácoras Anteriores'!$DF$6,FC165,'Bitácoras Anteriores'!$DN$26)+SUMIF('Bitácoras Anteriores'!$DF$59,$K$6,'Bitácoras Anteriores'!$DN$79)+SUMIF('Bitácoras Anteriores'!$DF$112,FC165,'Bitácoras Anteriores'!$DN$132)+SUMIF('Bitácoras Anteriores'!$DF$165,FC165,'Bitácoras Anteriores'!$DN$185)+SUMIF('Bitácoras Anteriores'!$DF$218,FC165,'Bitácoras Anteriores'!$DN$238)+SUMIF('Bitácoras Anteriores'!$DF$271,FC165,'Bitácoras Anteriores'!$DN$291)+SUMIF('Bitácoras Anteriores'!$DF$324,FC165,'Bitácoras Anteriores'!$DN$344)+SUMIF('Bitácoras Anteriores'!$FC$6,FC165,'Bitácoras Anteriores'!$FK$26)+SUMIF('Bitácoras Anteriores'!$FC$59,$K$6,'Bitácoras Anteriores'!$FK$79)+SUMIF('Bitácoras Anteriores'!$FC$112,FC165,'Bitácoras Anteriores'!$FK$132)+SUMIF('Bitácoras Anteriores'!$FC$165,FC165,'Bitácoras Anteriores'!$FK$185)+SUMIF('Bitácoras Anteriores'!$FC$218,FC165,'Bitácoras Anteriores'!$FK$238)+SUMIF('Bitácoras Anteriores'!$FC$271,FC165,'Bitácoras Anteriores'!$FK$291)+SUMIF('Bitácoras Anteriores'!$FC$324,FC165,'Bitácoras Anteriores'!$FK$344)</f>
        <v>0</v>
      </c>
      <c r="FL185" s="783"/>
      <c r="FM185" s="783"/>
      <c r="FN185" s="783"/>
      <c r="FO185" s="783"/>
      <c r="FP185" s="784"/>
      <c r="FQ185" s="15"/>
      <c r="FR185" s="771">
        <f>IF(FR171=0," ",FR171+7)</f>
        <v>2029</v>
      </c>
      <c r="FS185" s="772"/>
      <c r="FT185" s="772"/>
      <c r="FU185" s="772"/>
      <c r="FV185" s="772"/>
      <c r="FW185" s="1214">
        <f>SUMIFS('Resumen Anual'!$AF$54,FR185,'Resumen Anual'!$V$9,FC165,'Resumen Anual'!$L$6)+SUMIFS('Resumen Anual'!$AF$112,FR185,'Resumen Anual'!$V$9,FC165,'Resumen Anual'!$L$64)+SUMIFS('Resumen Anual'!$AF$170,FR185,'Resumen Anual'!$V$9,FC165,'Resumen Anual'!$L$122)+SUMIFS('Resumen Anual'!$AF$228,FR185,'Resumen Anual'!$V$9,FC165,'Resumen Anual'!$L$180)+SUMIFS('Resumen Anual'!$AF$286,FR185,'Resumen Anual'!$V$9,FC165,'Resumen Anual'!$L$238)+SUMIFS('Resumen Anual'!$AF$344,FR185,'Resumen Anual'!$V$9,FC165,'Resumen Anual'!$L$296)+SUMIFS('Resumen Anual'!$AF$402,FR185,'Resumen Anual'!$V$9,FC165,'Resumen Anual'!$L$354)+SUMIFS('Resumen Anual'!$AF$460,FR185,'Resumen Anual'!$V$9,FC165,'Resumen Anual'!$L$412)+SUMIFS('Resumen Anual'!$AF$518,FR185,'Resumen Anual'!$V$9,FC165,'Resumen Anual'!$L$470)+SUMIFS('Resumen Anual'!$AF$576,FR185,'Resumen Anual'!$V$9,FC165,'Resumen Anual'!$L$528)+SUMIFS('Resumen Anual'!$AF$634,FR185,'Resumen Anual'!$V$9,FC165,'Resumen Anual'!$L$586)+SUMIFS('Resumen Anual'!$AF$692,FR185,'Resumen Anual'!$V$9,FC165,'Resumen Anual'!$L$644)+SUMIFS('Resumen Anual'!$CC$54,FR185,'Resumen Anual'!$V$9,FC165,'Resumen Anual'!$BI$6)+SUMIFS('Resumen Anual'!$CC$112,FR185,'Resumen Anual'!$V$9,FC165,'Resumen Anual'!$BI$64)+SUMIFS('Resumen Anual'!$CC$170,FR185,'Resumen Anual'!$V$9,FC165,'Resumen Anual'!$BI$122)+SUMIFS('Resumen Anual'!$CC$228,FR185,'Resumen Anual'!$V$9,FC165,'Resumen Anual'!$BI$180)+SUMIFS('Resumen Anual'!$CC$286,FR185,'Resumen Anual'!$V$9,FC165,'Resumen Anual'!$BI$238)+SUMIFS('Resumen Anual'!$CC$344,FR185,'Resumen Anual'!$V$9,FC165,'Resumen Anual'!$BI$296)+SUMIFS('Resumen Anual'!$CC$402,FR185,'Resumen Anual'!$V$9,FC165,'Resumen Anual'!$BI$354)+SUMIFS('Resumen Anual'!$CC$460,FR185,'Resumen Anual'!$V$9,FC165,'Resumen Anual'!$BI$412)+SUMIFS('Resumen Anual'!$CC$518,FR185,'Resumen Anual'!$V$9,FC165,'Resumen Anual'!$BI$470)+SUMIFS('Resumen Anual'!$CC$576,FR185,'Resumen Anual'!$V$9,FC165,'Resumen Anual'!$BI$528)+SUMIFS('Resumen Anual'!$CC$634,FR185,'Resumen Anual'!$V$9,FC165,'Resumen Anual'!$BI$586)+SUMIFS('Resumen Anual'!$CC$692,FR185,'Resumen Anual'!$V$9,FC165,'Resumen Anual'!$BI$644)+SUMIFS('Resumen Anual'!$EB$54,FR185,'Resumen Anual'!$V$9,FC165,'Resumen Anual'!$DH$6)+SUMIFS('Resumen Anual'!$EB$112,FR185,'Resumen Anual'!$V$9,FC165,'Resumen Anual'!$DH$64)+SUMIFS('Resumen Anual'!$EB$170,FR185,'Resumen Anual'!$V$9,FC165,'Resumen Anual'!$DH$122)+SUMIFS('Resumen Anual'!$EB$228,FR185,'Resumen Anual'!$V$9,FC165,'Resumen Anual'!$DH$180)+SUMIFS('Resumen Anual'!$EB$286,FR185,'Resumen Anual'!$V$9,FC165,'Resumen Anual'!$DH$238)+SUMIFS('Resumen Anual'!$EB$344,FR185,'Resumen Anual'!$V$9,FC165,'Resumen Anual'!$DH$296)+SUMIFS('Resumen Anual'!$EB$402,FR185,'Resumen Anual'!$V$9,FC165,'Resumen Anual'!$DH$354)+SUMIFS('Resumen Anual'!$EB$460,FR185,'Resumen Anual'!$V$9,FC165,'Resumen Anual'!$DH$412)+SUMIFS('Resumen Anual'!$EB$518,FR185,'Resumen Anual'!$V$9,FC165,'Resumen Anual'!$DH$470)+SUMIFS('Resumen Anual'!$EB$576,FR185,'Resumen Anual'!$V$9,FC165,'Resumen Anual'!$DH$528)+SUMIFS('Resumen Anual'!$EB$634,FR185,'Resumen Anual'!$V$9,FC165,'Resumen Anual'!$DH$586)+SUMIFS('Resumen Anual'!$EB$692,FR185,'Resumen Anual'!$V$9,FC165,'Resumen Anual'!$DH$644)+SUMIFS('Resumen Anual'!$FY$54,FR185,'Resumen Anual'!$V$9,FC165,'Resumen Anual'!$FE$6)+SUMIFS('Resumen Anual'!$FY$112,FR185,'Resumen Anual'!$V$9,FC165,'Resumen Anual'!$FE$64)+SUMIFS('Resumen Anual'!$FY$170,FR185,'Resumen Anual'!$V$9,FC165,'Resumen Anual'!$FE$122)+SUMIFS('Resumen Anual'!$FY$228,FR185,'Resumen Anual'!$V$9,FC165,'Resumen Anual'!$FE$180)+SUMIFS('Resumen Anual'!$FY$286,FR185,'Resumen Anual'!$V$9,FC165,'Resumen Anual'!$FE$238)+SUMIFS('Resumen Anual'!$FY$344,FR185,'Resumen Anual'!$V$9,FC165,'Resumen Anual'!$FE$296)+SUMIFS('Resumen Anual'!$FY$402,FR185,'Resumen Anual'!$V$9,FC165,'Resumen Anual'!$FE$354)+SUMIFS('Resumen Anual'!$FY$460,FR185,'Resumen Anual'!$V$9,FC165,'Resumen Anual'!$FE$412)+SUMIFS('Resumen Anual'!$FY$518,FR185,'Resumen Anual'!$V$9,FC165,'Resumen Anual'!$FE$470)+SUMIFS('Resumen Anual'!$FY$576,FR185,'Resumen Anual'!$V$9,FC165,'Resumen Anual'!$FE$528)+SUMIFS('Resumen Anual'!$FY$634,FR185,'Resumen Anual'!$V$9,FC165,'Resumen Anual'!$FE$586)+SUMIFS('Resumen Anual'!$FY$692,FR185,'Resumen Anual'!$V$9,FC165,'Resumen Anual'!$FE$644)</f>
        <v>0</v>
      </c>
      <c r="FX185" s="770"/>
      <c r="FY185" s="770"/>
      <c r="FZ185" s="770"/>
      <c r="GA185" s="770">
        <f>SUMIFS('Resumen Anual'!$AJ$54,FR185,'Resumen Anual'!$V$9,FC165,'Resumen Anual'!$L$6)+SUMIFS('Resumen Anual'!$AJ$112,FR185,'Resumen Anual'!$V$9,FC165,'Resumen Anual'!$L$64)+SUMIFS('Resumen Anual'!$AJ$170,FR185,'Resumen Anual'!$V$9,FC165,'Resumen Anual'!$L$122)+SUMIFS('Resumen Anual'!$AJ$228,FR185,'Resumen Anual'!$V$9,FC165,'Resumen Anual'!$L$180)+SUMIFS('Resumen Anual'!$AJ$286,FR185,'Resumen Anual'!$V$9,FC165,'Resumen Anual'!$L$238)+SUMIFS('Resumen Anual'!$AJ$344,FR185,'Resumen Anual'!$V$9,FC165,'Resumen Anual'!$L$296)+SUMIFS('Resumen Anual'!$AJ$402,FR185,'Resumen Anual'!$V$9,FC165,'Resumen Anual'!$L$354)+SUMIFS('Resumen Anual'!$AJ$460,FR185,'Resumen Anual'!$V$9,FC165,'Resumen Anual'!$L$412)+SUMIFS('Resumen Anual'!$AJ$518,FR185,'Resumen Anual'!$V$9,FC165,'Resumen Anual'!$L$470)+SUMIFS('Resumen Anual'!$AJ$576,FR185,'Resumen Anual'!$V$9,FC165,'Resumen Anual'!$L$528)+SUMIFS('Resumen Anual'!$AJ$634,FR185,'Resumen Anual'!$V$9,FC165,'Resumen Anual'!$L$586)+SUMIFS('Resumen Anual'!$AJ$692,FR185,'Resumen Anual'!$V$9,FC165,'Resumen Anual'!$L$644)+SUMIFS('Resumen Anual'!$CG$54,FR185,'Resumen Anual'!$V$9,FC165,'Resumen Anual'!$BI$6)+SUMIFS('Resumen Anual'!$CG$112,FR185,'Resumen Anual'!$V$9,FC165,'Resumen Anual'!$BI$64)+SUMIFS('Resumen Anual'!$CG$170,FR185,'Resumen Anual'!$V$9,FC165,'Resumen Anual'!$BI$122)+SUMIFS('Resumen Anual'!$CG$228,FR185,'Resumen Anual'!$V$9,FC165,'Resumen Anual'!$BI$180)+SUMIFS('Resumen Anual'!$CG$286,FR185,'Resumen Anual'!$V$9,FC165,'Resumen Anual'!$BI$238)+SUMIFS('Resumen Anual'!$CG$344,FR185,'Resumen Anual'!$V$9,FC165,'Resumen Anual'!$BI$296)+SUMIFS('Resumen Anual'!$CG$402,FR185,'Resumen Anual'!$V$9,FC165,'Resumen Anual'!$BI$354)+SUMIFS('Resumen Anual'!$CG$460,FR185,'Resumen Anual'!$V$9,FC165,'Resumen Anual'!$BI$412)+SUMIFS('Resumen Anual'!$CG$518,FR185,'Resumen Anual'!$V$9,FC165,'Resumen Anual'!$BI$470)+SUMIFS('Resumen Anual'!$CG$576,FR185,'Resumen Anual'!$V$9,FC165,'Resumen Anual'!$BI$528)+SUMIFS('Resumen Anual'!$CG$634,FR185,'Resumen Anual'!$V$9,FC165,'Resumen Anual'!$BI$586)+SUMIFS('Resumen Anual'!$CG$692,FR185,'Resumen Anual'!$V$9,FC165,'Resumen Anual'!$BI$644)+SUMIFS('Resumen Anual'!$EF$54,FR185,'Resumen Anual'!$V$9,FC165,'Resumen Anual'!$DH$6)+SUMIFS('Resumen Anual'!$EF$112,FR185,'Resumen Anual'!$V$9,FC165,'Resumen Anual'!$DH$64)+SUMIFS('Resumen Anual'!$EF$170,FR185,'Resumen Anual'!$V$9,FC165,'Resumen Anual'!$DH$122)+SUMIFS('Resumen Anual'!$EF$228,FR185,'Resumen Anual'!$V$9,FC165,'Resumen Anual'!$DH$180)+SUMIFS('Resumen Anual'!$EF$286,FR185,'Resumen Anual'!$V$9,FC165,'Resumen Anual'!$DH$238)+SUMIFS('Resumen Anual'!$EF$344,FR185,'Resumen Anual'!$V$9,FC165,'Resumen Anual'!$DH$296)+SUMIFS('Resumen Anual'!$EF$402,FR185,'Resumen Anual'!$V$9,FC165,'Resumen Anual'!$DH$354)+SUMIFS('Resumen Anual'!$EF$460,FR185,'Resumen Anual'!$V$9,FC165,'Resumen Anual'!$DH$412)+SUMIFS('Resumen Anual'!$EF$518,FR185,'Resumen Anual'!$V$9,FC165,'Resumen Anual'!$DH$470)+SUMIFS('Resumen Anual'!$EF$576,FR185,'Resumen Anual'!$V$9,FC165,'Resumen Anual'!$DH$528)+SUMIFS('Resumen Anual'!$EF$634,FR185,'Resumen Anual'!$V$9,FC165,'Resumen Anual'!$DH$586)+SUMIFS('Resumen Anual'!$EF$692,FR185,'Resumen Anual'!$V$9,FC165,'Resumen Anual'!$DH$644)+SUMIFS('Resumen Anual'!$GC$54,FR185,'Resumen Anual'!$V$9,FC165,'Resumen Anual'!$FE$6)+SUMIFS('Resumen Anual'!$GC$112,FR185,'Resumen Anual'!$V$9,FC165,'Resumen Anual'!$FE$64)+SUMIFS('Resumen Anual'!$GC$170,FR185,'Resumen Anual'!$V$9,FC165,'Resumen Anual'!$FE$122)+SUMIFS('Resumen Anual'!$GC$228,FR185,'Resumen Anual'!$V$9,FC165,'Resumen Anual'!$FE$180)+SUMIFS('Resumen Anual'!$GC$286,FR185,'Resumen Anual'!$V$9,FC165,'Resumen Anual'!$FE$238)+SUMIFS('Resumen Anual'!$GC$344,FR185,'Resumen Anual'!$V$9,FC165,'Resumen Anual'!$FE$296)+SUMIFS('Resumen Anual'!$GC$402,FR185,'Resumen Anual'!$V$9,FC165,'Resumen Anual'!$FE$354)+SUMIFS('Resumen Anual'!$GC$460,FR185,'Resumen Anual'!$V$9,FC165,'Resumen Anual'!$FE$412)+SUMIFS('Resumen Anual'!$GC$518,FR185,'Resumen Anual'!$V$9,FC165,'Resumen Anual'!$FE$470)+SUMIFS('Resumen Anual'!$GC$576,FR185,'Resumen Anual'!$V$9,FC165,'Resumen Anual'!$FE$528)+SUMIFS('Resumen Anual'!$GC$634,FR185,'Resumen Anual'!$V$9,FC165,'Resumen Anual'!$FE$586)+SUMIFS('Resumen Anual'!$GC$692,FR185,'Resumen Anual'!$V$9,FC165,'Resumen Anual'!$FE$644)</f>
        <v>0</v>
      </c>
      <c r="GB185" s="770"/>
      <c r="GC185" s="770"/>
      <c r="GD185" s="770"/>
      <c r="GE185" s="770">
        <f>SUMIFS('Resumen Anual'!$AN$54,FR185,'Resumen Anual'!$V$9,FC165,'Resumen Anual'!$L$6)+SUMIFS('Resumen Anual'!$AN$112,FR185,'Resumen Anual'!$V$9,FC165,'Resumen Anual'!$L$64)+SUMIFS('Resumen Anual'!$AN$170,FR185,'Resumen Anual'!$V$9,FC165,'Resumen Anual'!$L$122)+SUMIFS('Resumen Anual'!$AN$228,FR185,'Resumen Anual'!$V$9,FC165,'Resumen Anual'!$L$180)+SUMIFS('Resumen Anual'!$AN$286,FR185,'Resumen Anual'!$V$9,FC165,'Resumen Anual'!$L$238)+SUMIFS('Resumen Anual'!$AN$344,FR185,'Resumen Anual'!$V$9,FC165,'Resumen Anual'!$L$296)+SUMIFS('Resumen Anual'!$AN$402,FR185,'Resumen Anual'!$V$9,FC165,'Resumen Anual'!$L$354)+SUMIFS('Resumen Anual'!$AN$460,FR185,'Resumen Anual'!$V$9,FC165,'Resumen Anual'!$L$412)+SUMIFS('Resumen Anual'!$AN$518,FR185,'Resumen Anual'!$V$9,FC165,'Resumen Anual'!$L$470)+SUMIFS('Resumen Anual'!$AN$576,FR185,'Resumen Anual'!$V$9,FC165,'Resumen Anual'!$L$528)+SUMIFS('Resumen Anual'!$AN$634,FR185,'Resumen Anual'!$V$9,FC165,'Resumen Anual'!$L$586)+SUMIFS('Resumen Anual'!$AN$692,FR185,'Resumen Anual'!$V$9,FC165,'Resumen Anual'!$L$644)+SUMIFS('Resumen Anual'!$CK$54,FR185,'Resumen Anual'!$V$9,FC165,'Resumen Anual'!$BI$6)+SUMIFS('Resumen Anual'!$CK$112,FR185,'Resumen Anual'!$V$9,FC165,'Resumen Anual'!$BI$64)+SUMIFS('Resumen Anual'!$CK$170,FR185,'Resumen Anual'!$V$9,FC165,'Resumen Anual'!$BI$122)+SUMIFS('Resumen Anual'!$CK$228,FR185,'Resumen Anual'!$V$9,FC165,'Resumen Anual'!$BI$180)+SUMIFS('Resumen Anual'!$CK$286,FR185,'Resumen Anual'!$V$9,FC165,'Resumen Anual'!$BI$238)+SUMIFS('Resumen Anual'!$CK$344,FR185,'Resumen Anual'!$V$9,FC165,'Resumen Anual'!$BI$296)+SUMIFS('Resumen Anual'!$CK$402,FR185,'Resumen Anual'!$V$9,FC165,'Resumen Anual'!$BI$354)+SUMIFS('Resumen Anual'!$CK$460,FR185,'Resumen Anual'!$V$9,FC165,'Resumen Anual'!$BI$412)+SUMIFS('Resumen Anual'!$CK$518,FR185,'Resumen Anual'!$V$9,FC165,'Resumen Anual'!$BI$470)+SUMIFS('Resumen Anual'!$CK$576,FR185,'Resumen Anual'!$V$9,FC165,'Resumen Anual'!$BI$528)+SUMIFS('Resumen Anual'!$CK$634,FR185,'Resumen Anual'!$V$9,FC165,'Resumen Anual'!$BI$586)+SUMIFS('Resumen Anual'!$CK$692,FR185,'Resumen Anual'!$V$9,FC165,'Resumen Anual'!$BI$644)+SUMIFS('Resumen Anual'!$EJ$54,FR185,'Resumen Anual'!$V$9,FC165,'Resumen Anual'!$DH$6)+SUMIFS('Resumen Anual'!$EJ$112,FR185,'Resumen Anual'!$V$9,FC165,'Resumen Anual'!$DH$64)+SUMIFS('Resumen Anual'!$EJ$170,FR185,'Resumen Anual'!$V$9,FC165,'Resumen Anual'!$DH$122)+SUMIFS('Resumen Anual'!$EJ$228,FR185,'Resumen Anual'!$V$9,FC165,'Resumen Anual'!$DH$180)+SUMIFS('Resumen Anual'!$EJ$286,FR185,'Resumen Anual'!$V$9,FC165,'Resumen Anual'!$DH$238)+SUMIFS('Resumen Anual'!$EJ$344,FR185,'Resumen Anual'!$V$9,FC165,'Resumen Anual'!$DH$296)+SUMIFS('Resumen Anual'!$EJ$402,FR185,'Resumen Anual'!$V$9,FC165,'Resumen Anual'!$DH$354)+SUMIFS('Resumen Anual'!$EJ$460,FR185,'Resumen Anual'!$V$9,FC165,'Resumen Anual'!$DH$412)+SUMIFS('Resumen Anual'!$EJ$518,FR185,'Resumen Anual'!$V$9,FC165,'Resumen Anual'!$DH$470)+SUMIFS('Resumen Anual'!$EJ$576,FR185,'Resumen Anual'!$V$9,FC165,'Resumen Anual'!$DH$528)+SUMIFS('Resumen Anual'!$EJ$634,FR185,'Resumen Anual'!$V$9,FC165,'Resumen Anual'!$DH$586)+SUMIFS('Resumen Anual'!$EJ$692,FR185,'Resumen Anual'!$V$9,FC165,'Resumen Anual'!$DH$644)+SUMIFS('Resumen Anual'!$GG$54,FR185,'Resumen Anual'!$V$9,FC165,'Resumen Anual'!$FE$6)+SUMIFS('Resumen Anual'!$GG$112,FR185,'Resumen Anual'!$V$9,FC165,'Resumen Anual'!$FE$64)+SUMIFS('Resumen Anual'!$GG$170,FR185,'Resumen Anual'!$V$9,FC165,'Resumen Anual'!$FE$122)+SUMIFS('Resumen Anual'!$GG$228,FR185,'Resumen Anual'!$V$9,FC165,'Resumen Anual'!$FE$180)+SUMIFS('Resumen Anual'!$GG$286,FR185,'Resumen Anual'!$V$9,FC165,'Resumen Anual'!$FE$238)+SUMIFS('Resumen Anual'!$GG$344,FR185,'Resumen Anual'!$V$9,FC165,'Resumen Anual'!$FE$296)+SUMIFS('Resumen Anual'!$GG$402,FR185,'Resumen Anual'!$V$9,FC165,'Resumen Anual'!$FE$354)+SUMIFS('Resumen Anual'!$GG$460,FR185,'Resumen Anual'!$V$9,FC165,'Resumen Anual'!$FE$412)+SUMIFS('Resumen Anual'!$GG$518,FR185,'Resumen Anual'!$V$9,FC165,'Resumen Anual'!$FE$470)+SUMIFS('Resumen Anual'!$GG$576,FR185,'Resumen Anual'!$V$9,FC165,'Resumen Anual'!$FE$528)+SUMIFS('Resumen Anual'!$GG$634,FR185,'Resumen Anual'!$V$9,FC165,'Resumen Anual'!$FE$586)+SUMIFS('Resumen Anual'!$GG$692,FR185,'Resumen Anual'!$V$9,FC165,'Resumen Anual'!$FE$644)</f>
        <v>0</v>
      </c>
      <c r="GF185" s="770"/>
      <c r="GG185" s="770"/>
      <c r="GH185" s="770"/>
      <c r="GI185" s="756">
        <f>SUMIFS('Resumen Anual'!$AR$54,FR185,'Resumen Anual'!$V$9,FC165,'Resumen Anual'!$L$6)+SUMIFS('Resumen Anual'!$AR$112,FR185,'Resumen Anual'!$V$9,FC165,'Resumen Anual'!$L$64)+SUMIFS('Resumen Anual'!$AR$170,FR185,'Resumen Anual'!$V$9,FC165,'Resumen Anual'!$L$122)+SUMIFS('Resumen Anual'!$AR$228,FR185,'Resumen Anual'!$V$9,FC165,'Resumen Anual'!$L$180)+SUMIFS('Resumen Anual'!$AR$286,FR185,'Resumen Anual'!$V$9,FC165,'Resumen Anual'!$L$238)+SUMIFS('Resumen Anual'!$AR$344,FR185,'Resumen Anual'!$V$9,FC165,'Resumen Anual'!$L$296)+SUMIFS('Resumen Anual'!$AR$402,FR185,'Resumen Anual'!$V$9,FC165,'Resumen Anual'!$L$354)+SUMIFS('Resumen Anual'!$AR$460,FR185,'Resumen Anual'!$V$9,FC165,'Resumen Anual'!$L$412)+SUMIFS('Resumen Anual'!$AR$518,FR185,'Resumen Anual'!$V$9,FC165,'Resumen Anual'!$L$470)+SUMIFS('Resumen Anual'!$AR$576,FR185,'Resumen Anual'!$V$9,FC165,'Resumen Anual'!$L$528)+SUMIFS('Resumen Anual'!$AR$634,FR185,'Resumen Anual'!$V$9,FC165,'Resumen Anual'!$L$586)+SUMIFS('Resumen Anual'!$AR$692,FR185,'Resumen Anual'!$V$9,FC165,'Resumen Anual'!$L$644)+SUMIFS('Resumen Anual'!$CO$54,FR185,'Resumen Anual'!$V$9,FC165,'Resumen Anual'!$BI$6)+SUMIFS('Resumen Anual'!$CO$112,FR185,'Resumen Anual'!$V$9,FC165,'Resumen Anual'!$BI$64)+SUMIFS('Resumen Anual'!$CO$170,FR185,'Resumen Anual'!$V$9,FC165,'Resumen Anual'!$BI$122)+SUMIFS('Resumen Anual'!$CO$228,FR185,'Resumen Anual'!$V$9,FC165,'Resumen Anual'!$BI$180)+SUMIFS('Resumen Anual'!$CO$286,FR185,'Resumen Anual'!$V$9,FC165,'Resumen Anual'!$BI$238)+SUMIFS('Resumen Anual'!$CO$344,FR185,'Resumen Anual'!$V$9,FC165,'Resumen Anual'!$BI$296)+SUMIFS('Resumen Anual'!$CO$402,FR185,'Resumen Anual'!$V$9,FC165,'Resumen Anual'!$BI$354)+SUMIFS('Resumen Anual'!$CO$460,FR185,'Resumen Anual'!$V$9,FC165,'Resumen Anual'!$BI$412)+SUMIFS('Resumen Anual'!$CO$518,FR185,'Resumen Anual'!$V$9,FC165,'Resumen Anual'!$BI$470)+SUMIFS('Resumen Anual'!$CO$576,FR185,'Resumen Anual'!$V$9,FC165,'Resumen Anual'!$BI$528)+SUMIFS('Resumen Anual'!$CO$634,FR185,'Resumen Anual'!$V$9,FC165,'Resumen Anual'!$BI$586)+SUMIFS('Resumen Anual'!$CO$692,FR185,'Resumen Anual'!$V$9,FC165,'Resumen Anual'!$BI$644)+SUMIFS('Resumen Anual'!$EN$54,FR185,'Resumen Anual'!$V$9,FC165,'Resumen Anual'!$DH$6)+SUMIFS('Resumen Anual'!$EN$112,FR185,'Resumen Anual'!$V$9,FC165,'Resumen Anual'!$DH$64)+SUMIFS('Resumen Anual'!$EN$170,FR185,'Resumen Anual'!$V$9,FC165,'Resumen Anual'!$DH$122)+SUMIFS('Resumen Anual'!$EN$228,FR185,'Resumen Anual'!$V$9,FC165,'Resumen Anual'!$DH$180)+SUMIFS('Resumen Anual'!$EN$286,FR185,'Resumen Anual'!$V$9,FC165,'Resumen Anual'!$DH$238)+SUMIFS('Resumen Anual'!$EN$344,FR185,'Resumen Anual'!$V$9,FC165,'Resumen Anual'!$DH$296)+SUMIFS('Resumen Anual'!$EN$402,FR185,'Resumen Anual'!$V$9,FC165,'Resumen Anual'!$DH$354)+SUMIFS('Resumen Anual'!$EN$460,FR185,'Resumen Anual'!$V$9,FC165,'Resumen Anual'!$DH$412)+SUMIFS('Resumen Anual'!$EN$518,FR185,'Resumen Anual'!$V$9,FC165,'Resumen Anual'!$DH$470)+SUMIFS('Resumen Anual'!$EN$576,FR185,'Resumen Anual'!$V$9,FC165,'Resumen Anual'!$DH$528)+SUMIFS('Resumen Anual'!$EN$634,FR185,'Resumen Anual'!$V$9,FC165,'Resumen Anual'!$DH$586)+SUMIFS('Resumen Anual'!$EN$692,FR185,'Resumen Anual'!$V$9,FC165,'Resumen Anual'!$DH$644)+SUMIFS('Resumen Anual'!$GK$54,FR185,'Resumen Anual'!$V$9,FC165,'Resumen Anual'!$FE$6)+SUMIFS('Resumen Anual'!$GK$112,FR185,'Resumen Anual'!$V$9,FC165,'Resumen Anual'!$FE$64)+SUMIFS('Resumen Anual'!$GK$170,FR185,'Resumen Anual'!$V$9,FC165,'Resumen Anual'!$FE$122)+SUMIFS('Resumen Anual'!$GK$228,FR185,'Resumen Anual'!$V$9,FC165,'Resumen Anual'!$FE$180)+SUMIFS('Resumen Anual'!$GK$286,FR185,'Resumen Anual'!$V$9,FC165,'Resumen Anual'!$FE$238)+SUMIFS('Resumen Anual'!$GK$344,FR185,'Resumen Anual'!$V$9,FC165,'Resumen Anual'!$FE$296)+SUMIFS('Resumen Anual'!$GK$402,FR185,'Resumen Anual'!$V$9,FC165,'Resumen Anual'!$FE$354)+SUMIFS('Resumen Anual'!$GK$460,FR185,'Resumen Anual'!$V$9,FC165,'Resumen Anual'!$FE$412)+SUMIFS('Resumen Anual'!$GK$518,FR185,'Resumen Anual'!$V$9,FC165,'Resumen Anual'!$FE$470)+SUMIFS('Resumen Anual'!$GK$576,FR185,'Resumen Anual'!$V$9,FC165,'Resumen Anual'!$FE$528)+SUMIFS('Resumen Anual'!$GK$634,FR185,'Resumen Anual'!$V$9,FC165,'Resumen Anual'!$FE$586)+SUMIFS('Resumen Anual'!$GK$692,FR185,'Resumen Anual'!$V$9,FC165,'Resumen Anual'!$FE$644)</f>
        <v>0</v>
      </c>
      <c r="GJ185" s="756"/>
      <c r="GK185" s="756"/>
      <c r="GL185" s="756">
        <f>SUMIFS('Resumen Anual'!$AU$54,FR185,'Resumen Anual'!$V$9,FC165,'Resumen Anual'!$L$6)+SUMIFS('Resumen Anual'!$AU$112,FR185,'Resumen Anual'!$V$9,FC165,'Resumen Anual'!$L$64)+SUMIFS('Resumen Anual'!$AU$170,FR185,'Resumen Anual'!$V$9,FC165,'Resumen Anual'!$L$122)+SUMIFS('Resumen Anual'!$AU$228,FR185,'Resumen Anual'!$V$9,FC165,'Resumen Anual'!$L$180)+SUMIFS('Resumen Anual'!$AU$286,FR185,'Resumen Anual'!$V$9,FC165,'Resumen Anual'!$L$238)+SUMIFS('Resumen Anual'!$AU$344,FR185,'Resumen Anual'!$V$9,FC165,'Resumen Anual'!$L$296)+SUMIFS('Resumen Anual'!$AU$402,FR185,'Resumen Anual'!$V$9,FC165,'Resumen Anual'!$L$354)+SUMIFS('Resumen Anual'!$AU$460,FR185,'Resumen Anual'!$V$9,FC165,'Resumen Anual'!$L$412)+SUMIFS('Resumen Anual'!$AU$518,FR185,'Resumen Anual'!$V$9,FC165,'Resumen Anual'!$L$470)+SUMIFS('Resumen Anual'!$AU$576,FR185,'Resumen Anual'!$V$9,FC165,'Resumen Anual'!$L$528)+SUMIFS('Resumen Anual'!$AU$634,FR185,'Resumen Anual'!$V$9,FC165,'Resumen Anual'!$L$586)+SUMIFS('Resumen Anual'!$AU$692,FR185,'Resumen Anual'!$V$9,FC165,'Resumen Anual'!$L$644)+SUMIFS('Resumen Anual'!$CR$54,FR185,'Resumen Anual'!$V$9,FC165,'Resumen Anual'!$BI$6)+SUMIFS('Resumen Anual'!$CR$112,FR185,'Resumen Anual'!$V$9,FC165,'Resumen Anual'!$BI$64)+SUMIFS('Resumen Anual'!$CR$170,FR185,'Resumen Anual'!$V$9,FC165,'Resumen Anual'!$BI$122)+SUMIFS('Resumen Anual'!$CR$228,FR185,'Resumen Anual'!$V$9,FC165,'Resumen Anual'!$BI$180)+SUMIFS('Resumen Anual'!$CR$286,FR185,'Resumen Anual'!$V$9,FC165,'Resumen Anual'!$BI$238)+SUMIFS('Resumen Anual'!$CR$344,FR185,'Resumen Anual'!$V$9,FC165,'Resumen Anual'!$BI$296)+SUMIFS('Resumen Anual'!$CR$402,FR185,'Resumen Anual'!$V$9,FC165,'Resumen Anual'!$BI$354)+SUMIFS('Resumen Anual'!$CR$460,FR185,'Resumen Anual'!$V$9,FC165,'Resumen Anual'!$BI$412)+SUMIFS('Resumen Anual'!$CR$518,FR185,'Resumen Anual'!$V$9,FC165,'Resumen Anual'!$BI$470)+SUMIFS('Resumen Anual'!$CR$576,FR185,'Resumen Anual'!$V$9,FC165,'Resumen Anual'!$BI$528)+SUMIFS('Resumen Anual'!$CR$634,FR185,'Resumen Anual'!$V$9,FC165,'Resumen Anual'!$BI$586)+SUMIFS('Resumen Anual'!$CR$692,FR185,'Resumen Anual'!$V$9,FC165,'Resumen Anual'!$BI$644)+SUMIFS('Resumen Anual'!$EQ$54,FR185,'Resumen Anual'!$V$9,FC165,'Resumen Anual'!$DH$6)+SUMIFS('Resumen Anual'!$EQ$112,FR185,'Resumen Anual'!$V$9,FC165,'Resumen Anual'!$DH$64)+SUMIFS('Resumen Anual'!$EQ$170,FR185,'Resumen Anual'!$V$9,FC165,'Resumen Anual'!$DH$122)+SUMIFS('Resumen Anual'!$EQ$228,FR185,'Resumen Anual'!$V$9,FC165,'Resumen Anual'!$DH$180)+SUMIFS('Resumen Anual'!$EQ$286,FR185,'Resumen Anual'!$V$9,FC165,'Resumen Anual'!$DH$238)+SUMIFS('Resumen Anual'!$EQ$344,FR185,'Resumen Anual'!$V$9,FC165,'Resumen Anual'!$DH$296)+SUMIFS('Resumen Anual'!$EQ$402,FR185,'Resumen Anual'!$V$9,FC165,'Resumen Anual'!$DH$354)+SUMIFS('Resumen Anual'!$EQ$460,FR185,'Resumen Anual'!$V$9,FC165,'Resumen Anual'!$DH$412)+SUMIFS('Resumen Anual'!$EQ$518,FR185,'Resumen Anual'!$V$9,FC165,'Resumen Anual'!$DH$470)+SUMIFS('Resumen Anual'!$EQ$576,FR185,'Resumen Anual'!$V$9,FC165,'Resumen Anual'!$DH$528)+SUMIFS('Resumen Anual'!$EQ$634,FR185,'Resumen Anual'!$V$9,FC165,'Resumen Anual'!$DH$586)+SUMIFS('Resumen Anual'!$EQ$692,FR185,'Resumen Anual'!$V$9,FC165,'Resumen Anual'!$DH$644)+SUMIFS('Resumen Anual'!$GN$54,FR185,'Resumen Anual'!$V$9,FC165,'Resumen Anual'!$FE$6)+SUMIFS('Resumen Anual'!$GN$112,FR185,'Resumen Anual'!$V$9,FC165,'Resumen Anual'!$FE$64)+SUMIFS('Resumen Anual'!$GN$170,FR185,'Resumen Anual'!$V$9,FC165,'Resumen Anual'!$FE$122)+SUMIFS('Resumen Anual'!$GN$228,FR185,'Resumen Anual'!$V$9,FC165,'Resumen Anual'!$FE$180)+SUMIFS('Resumen Anual'!$GN$286,FR185,'Resumen Anual'!$V$9,FC165,'Resumen Anual'!$FE$238)+SUMIFS('Resumen Anual'!$GN$344,FR185,'Resumen Anual'!$V$9,FC165,'Resumen Anual'!$FE$296)+SUMIFS('Resumen Anual'!$GN$402,FR185,'Resumen Anual'!$V$9,FC165,'Resumen Anual'!$FE$354)+SUMIFS('Resumen Anual'!$GN$460,FR185,'Resumen Anual'!$V$9,FC165,'Resumen Anual'!$FE$412)+SUMIFS('Resumen Anual'!$GN$518,FR185,'Resumen Anual'!$V$9,FC165,'Resumen Anual'!$FE$470)+SUMIFS('Resumen Anual'!$GN$576,FR185,'Resumen Anual'!$V$9,FC165,'Resumen Anual'!$FE$528)+SUMIFS('Resumen Anual'!$GN$634,FR185,'Resumen Anual'!$V$9,FC165,'Resumen Anual'!$FE$586)+SUMIFS('Resumen Anual'!$GN$692,FR185,'Resumen Anual'!$V$9,FC165,'Resumen Anual'!$FE$644)</f>
        <v>0</v>
      </c>
      <c r="GM185" s="756"/>
      <c r="GN185" s="756"/>
      <c r="GO185" s="1200"/>
    </row>
    <row r="186" spans="1:197" ht="6" customHeight="1" x14ac:dyDescent="0.25">
      <c r="A186" s="171"/>
      <c r="B186" s="777"/>
      <c r="C186" s="778"/>
      <c r="D186" s="778"/>
      <c r="E186" s="778"/>
      <c r="F186" s="764"/>
      <c r="G186" s="765"/>
      <c r="H186" s="765"/>
      <c r="I186" s="765"/>
      <c r="J186" s="765"/>
      <c r="K186" s="765"/>
      <c r="L186" s="766"/>
      <c r="M186" s="632"/>
      <c r="N186" s="777"/>
      <c r="O186" s="778"/>
      <c r="P186" s="778"/>
      <c r="Q186" s="778"/>
      <c r="R186" s="781"/>
      <c r="S186" s="785"/>
      <c r="T186" s="786"/>
      <c r="U186" s="786"/>
      <c r="V186" s="786"/>
      <c r="W186" s="786"/>
      <c r="X186" s="787"/>
      <c r="Y186" s="15"/>
      <c r="Z186" s="773"/>
      <c r="AA186" s="774"/>
      <c r="AB186" s="774"/>
      <c r="AC186" s="774"/>
      <c r="AD186" s="774"/>
      <c r="AE186" s="770"/>
      <c r="AF186" s="770"/>
      <c r="AG186" s="770"/>
      <c r="AH186" s="770"/>
      <c r="AI186" s="770"/>
      <c r="AJ186" s="770"/>
      <c r="AK186" s="770"/>
      <c r="AL186" s="770"/>
      <c r="AM186" s="770"/>
      <c r="AN186" s="770"/>
      <c r="AO186" s="770"/>
      <c r="AP186" s="770"/>
      <c r="AQ186" s="756"/>
      <c r="AR186" s="756"/>
      <c r="AS186" s="756"/>
      <c r="AT186" s="756"/>
      <c r="AU186" s="756"/>
      <c r="AV186" s="1215"/>
      <c r="AW186" s="1200"/>
      <c r="AX186" s="171"/>
      <c r="AY186" s="777"/>
      <c r="AZ186" s="778"/>
      <c r="BA186" s="778"/>
      <c r="BB186" s="778"/>
      <c r="BC186" s="764"/>
      <c r="BD186" s="765"/>
      <c r="BE186" s="765"/>
      <c r="BF186" s="765"/>
      <c r="BG186" s="765"/>
      <c r="BH186" s="765"/>
      <c r="BI186" s="766"/>
      <c r="BJ186" s="632"/>
      <c r="BK186" s="777"/>
      <c r="BL186" s="778"/>
      <c r="BM186" s="778"/>
      <c r="BN186" s="778"/>
      <c r="BO186" s="781"/>
      <c r="BP186" s="785"/>
      <c r="BQ186" s="786"/>
      <c r="BR186" s="786"/>
      <c r="BS186" s="786"/>
      <c r="BT186" s="786"/>
      <c r="BU186" s="787"/>
      <c r="BV186" s="15"/>
      <c r="BW186" s="773"/>
      <c r="BX186" s="774"/>
      <c r="BY186" s="774"/>
      <c r="BZ186" s="774"/>
      <c r="CA186" s="774"/>
      <c r="CB186" s="770"/>
      <c r="CC186" s="770"/>
      <c r="CD186" s="770"/>
      <c r="CE186" s="770"/>
      <c r="CF186" s="770"/>
      <c r="CG186" s="770"/>
      <c r="CH186" s="770"/>
      <c r="CI186" s="770"/>
      <c r="CJ186" s="770"/>
      <c r="CK186" s="770"/>
      <c r="CL186" s="770"/>
      <c r="CM186" s="770"/>
      <c r="CN186" s="756"/>
      <c r="CO186" s="756"/>
      <c r="CP186" s="756"/>
      <c r="CQ186" s="756"/>
      <c r="CR186" s="756"/>
      <c r="CS186" s="756"/>
      <c r="CT186" s="1200"/>
      <c r="CU186" s="1199"/>
      <c r="CV186" s="171"/>
      <c r="CW186" s="777"/>
      <c r="CX186" s="778"/>
      <c r="CY186" s="778"/>
      <c r="CZ186" s="778"/>
      <c r="DA186" s="764"/>
      <c r="DB186" s="765"/>
      <c r="DC186" s="765"/>
      <c r="DD186" s="765"/>
      <c r="DE186" s="765"/>
      <c r="DF186" s="765"/>
      <c r="DG186" s="766"/>
      <c r="DH186" s="632"/>
      <c r="DI186" s="777"/>
      <c r="DJ186" s="778"/>
      <c r="DK186" s="778"/>
      <c r="DL186" s="778"/>
      <c r="DM186" s="781"/>
      <c r="DN186" s="785"/>
      <c r="DO186" s="786"/>
      <c r="DP186" s="786"/>
      <c r="DQ186" s="786"/>
      <c r="DR186" s="786"/>
      <c r="DS186" s="787"/>
      <c r="DT186" s="15"/>
      <c r="DU186" s="773"/>
      <c r="DV186" s="774"/>
      <c r="DW186" s="774"/>
      <c r="DX186" s="774"/>
      <c r="DY186" s="774"/>
      <c r="DZ186" s="770"/>
      <c r="EA186" s="770"/>
      <c r="EB186" s="770"/>
      <c r="EC186" s="770"/>
      <c r="ED186" s="770"/>
      <c r="EE186" s="770"/>
      <c r="EF186" s="770"/>
      <c r="EG186" s="770"/>
      <c r="EH186" s="770"/>
      <c r="EI186" s="770"/>
      <c r="EJ186" s="770"/>
      <c r="EK186" s="770"/>
      <c r="EL186" s="756"/>
      <c r="EM186" s="756"/>
      <c r="EN186" s="756"/>
      <c r="EO186" s="756"/>
      <c r="EP186" s="756"/>
      <c r="EQ186" s="1215"/>
      <c r="ER186" s="1200"/>
      <c r="ES186" s="171"/>
      <c r="ET186" s="777"/>
      <c r="EU186" s="778"/>
      <c r="EV186" s="778"/>
      <c r="EW186" s="778"/>
      <c r="EX186" s="764"/>
      <c r="EY186" s="765"/>
      <c r="EZ186" s="765"/>
      <c r="FA186" s="765"/>
      <c r="FB186" s="765"/>
      <c r="FC186" s="765"/>
      <c r="FD186" s="766"/>
      <c r="FE186" s="632"/>
      <c r="FF186" s="777"/>
      <c r="FG186" s="778"/>
      <c r="FH186" s="778"/>
      <c r="FI186" s="778"/>
      <c r="FJ186" s="781"/>
      <c r="FK186" s="785"/>
      <c r="FL186" s="786"/>
      <c r="FM186" s="786"/>
      <c r="FN186" s="786"/>
      <c r="FO186" s="786"/>
      <c r="FP186" s="787"/>
      <c r="FQ186" s="15"/>
      <c r="FR186" s="773"/>
      <c r="FS186" s="774"/>
      <c r="FT186" s="774"/>
      <c r="FU186" s="774"/>
      <c r="FV186" s="774"/>
      <c r="FW186" s="770"/>
      <c r="FX186" s="770"/>
      <c r="FY186" s="770"/>
      <c r="FZ186" s="770"/>
      <c r="GA186" s="770"/>
      <c r="GB186" s="770"/>
      <c r="GC186" s="770"/>
      <c r="GD186" s="770"/>
      <c r="GE186" s="770"/>
      <c r="GF186" s="770"/>
      <c r="GG186" s="770"/>
      <c r="GH186" s="770"/>
      <c r="GI186" s="756"/>
      <c r="GJ186" s="756"/>
      <c r="GK186" s="756"/>
      <c r="GL186" s="756"/>
      <c r="GM186" s="756"/>
      <c r="GN186" s="756"/>
      <c r="GO186" s="1200"/>
    </row>
    <row r="187" spans="1:197" ht="5.25" customHeight="1" x14ac:dyDescent="0.25">
      <c r="A187" s="171"/>
      <c r="B187" s="625"/>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15"/>
      <c r="Z187" s="771">
        <f>IF(Z171=0," ",Z171+8)</f>
        <v>2030</v>
      </c>
      <c r="AA187" s="772"/>
      <c r="AB187" s="772"/>
      <c r="AC187" s="772"/>
      <c r="AD187" s="772"/>
      <c r="AE187" s="1214">
        <f>SUMIFS('Resumen Anual'!$AF$54,Z187,'Resumen Anual'!$V$9,K165,'Resumen Anual'!$L$6)+SUMIFS('Resumen Anual'!$AF$112,Z187,'Resumen Anual'!$V$9,K165,'Resumen Anual'!$L$64)+SUMIFS('Resumen Anual'!$AF$170,Z187,'Resumen Anual'!$V$9,K165,'Resumen Anual'!$L$122)+SUMIFS('Resumen Anual'!$AF$228,Z187,'Resumen Anual'!$V$9,K165,'Resumen Anual'!$L$180)+SUMIFS('Resumen Anual'!$AF$286,Z187,'Resumen Anual'!$V$9,K165,'Resumen Anual'!$L$238)+SUMIFS('Resumen Anual'!$AF$344,Z187,'Resumen Anual'!$V$9,K165,'Resumen Anual'!$L$296)+SUMIFS('Resumen Anual'!$AF$402,Z187,'Resumen Anual'!$V$9,K165,'Resumen Anual'!$L$354)+SUMIFS('Resumen Anual'!$AF$460,Z187,'Resumen Anual'!$V$9,K165,'Resumen Anual'!$L$412)+SUMIFS('Resumen Anual'!$AF$518,Z187,'Resumen Anual'!$V$9,K165,'Resumen Anual'!$L$470)+SUMIFS('Resumen Anual'!$AF$576,Z187,'Resumen Anual'!$V$9,K165,'Resumen Anual'!$L$528)+SUMIFS('Resumen Anual'!$AF$634,Z187,'Resumen Anual'!$V$9,K165,'Resumen Anual'!$L$586)+SUMIFS('Resumen Anual'!$AF$692,Z187,'Resumen Anual'!$V$9,K165,'Resumen Anual'!$L$644)+SUMIFS('Resumen Anual'!$CC$54,Z187,'Resumen Anual'!$V$9,K165,'Resumen Anual'!$BI$6)+SUMIFS('Resumen Anual'!$CC$112,Z187,'Resumen Anual'!$V$9,K165,'Resumen Anual'!$BI$64)+SUMIFS('Resumen Anual'!$CC$170,Z187,'Resumen Anual'!$V$9,K165,'Resumen Anual'!$BI$122)+SUMIFS('Resumen Anual'!$CC$228,Z187,'Resumen Anual'!$V$9,K165,'Resumen Anual'!$BI$180)+SUMIFS('Resumen Anual'!$CC$286,Z187,'Resumen Anual'!$V$9,K165,'Resumen Anual'!$BI$238)+SUMIFS('Resumen Anual'!$CC$344,Z187,'Resumen Anual'!$V$9,K165,'Resumen Anual'!$BI$296)+SUMIFS('Resumen Anual'!$CC$402,Z187,'Resumen Anual'!$V$9,K165,'Resumen Anual'!$BI$354)+SUMIFS('Resumen Anual'!$CC$460,Z187,'Resumen Anual'!$V$9,K165,'Resumen Anual'!$BI$412)+SUMIFS('Resumen Anual'!$CC$518,Z187,'Resumen Anual'!$V$9,K165,'Resumen Anual'!$BI$470)+SUMIFS('Resumen Anual'!$CC$576,Z187,'Resumen Anual'!$V$9,K165,'Resumen Anual'!$BI$528)+SUMIFS('Resumen Anual'!$CC$634,Z187,'Resumen Anual'!$V$9,K165,'Resumen Anual'!$BI$586)+SUMIFS('Resumen Anual'!$CC$692,Z187,'Resumen Anual'!$V$9,K165,'Resumen Anual'!$BI$644)+SUMIFS('Resumen Anual'!$EB$54,Z187,'Resumen Anual'!$V$9,K165,'Resumen Anual'!$DH$6)+SUMIFS('Resumen Anual'!$EB$112,Z187,'Resumen Anual'!$V$9,K165,'Resumen Anual'!$DH$64)+SUMIFS('Resumen Anual'!$EB$170,Z187,'Resumen Anual'!$V$9,K165,'Resumen Anual'!$DH$122)+SUMIFS('Resumen Anual'!$EB$228,Z187,'Resumen Anual'!$V$9,K165,'Resumen Anual'!$DH$180)+SUMIFS('Resumen Anual'!$EB$286,Z187,'Resumen Anual'!$V$9,K165,'Resumen Anual'!$DH$238)+SUMIFS('Resumen Anual'!$EB$344,Z187,'Resumen Anual'!$V$9,K165,'Resumen Anual'!$DH$296)+SUMIFS('Resumen Anual'!$EB$402,Z187,'Resumen Anual'!$V$9,K165,'Resumen Anual'!$DH$354)+SUMIFS('Resumen Anual'!$EB$460,Z187,'Resumen Anual'!$V$9,K165,'Resumen Anual'!$DH$412)+SUMIFS('Resumen Anual'!$EB$518,Z187,'Resumen Anual'!$V$9,K165,'Resumen Anual'!$DH$470)+SUMIFS('Resumen Anual'!$EB$576,Z187,'Resumen Anual'!$V$9,K165,'Resumen Anual'!$DH$528)+SUMIFS('Resumen Anual'!$EB$634,Z187,'Resumen Anual'!$V$9,K165,'Resumen Anual'!$DH$586)+SUMIFS('Resumen Anual'!$EB$692,Z187,'Resumen Anual'!$V$9,K165,'Resumen Anual'!$DH$644)+SUMIFS('Resumen Anual'!$FY$54,Z187,'Resumen Anual'!$V$9,K165,'Resumen Anual'!$FE$6)+SUMIFS('Resumen Anual'!$FY$112,Z187,'Resumen Anual'!$V$9,K165,'Resumen Anual'!$FE$64)+SUMIFS('Resumen Anual'!$FY$170,Z187,'Resumen Anual'!$V$9,K165,'Resumen Anual'!$FE$122)+SUMIFS('Resumen Anual'!$FY$228,Z187,'Resumen Anual'!$V$9,K165,'Resumen Anual'!$FE$180)+SUMIFS('Resumen Anual'!$FY$286,Z187,'Resumen Anual'!$V$9,K165,'Resumen Anual'!$FE$238)+SUMIFS('Resumen Anual'!$FY$344,Z187,'Resumen Anual'!$V$9,K165,'Resumen Anual'!$FE$296)+SUMIFS('Resumen Anual'!$FY$402,Z187,'Resumen Anual'!$V$9,K165,'Resumen Anual'!$FE$354)+SUMIFS('Resumen Anual'!$FY$460,Z187,'Resumen Anual'!$V$9,K165,'Resumen Anual'!$FE$412)+SUMIFS('Resumen Anual'!$FY$518,Z187,'Resumen Anual'!$V$9,K165,'Resumen Anual'!$FE$470)+SUMIFS('Resumen Anual'!$FY$576,Z187,'Resumen Anual'!$V$9,K165,'Resumen Anual'!$FE$528)+SUMIFS('Resumen Anual'!$FY$634,Z187,'Resumen Anual'!$V$9,K165,'Resumen Anual'!$FE$586)+SUMIFS('Resumen Anual'!$FY$692,Z187,'Resumen Anual'!$V$9,K165,'Resumen Anual'!$FE$644)</f>
        <v>0</v>
      </c>
      <c r="AF187" s="770"/>
      <c r="AG187" s="770"/>
      <c r="AH187" s="770"/>
      <c r="AI187" s="770">
        <f>SUMIFS('Resumen Anual'!$AJ$54,Z187,'Resumen Anual'!$V$9,K165,'Resumen Anual'!$L$6)+SUMIFS('Resumen Anual'!$AJ$112,Z187,'Resumen Anual'!$V$9,K165,'Resumen Anual'!$L$64)+SUMIFS('Resumen Anual'!$AJ$170,Z187,'Resumen Anual'!$V$9,K165,'Resumen Anual'!$L$122)+SUMIFS('Resumen Anual'!$AJ$228,Z187,'Resumen Anual'!$V$9,K165,'Resumen Anual'!$L$180)+SUMIFS('Resumen Anual'!$AJ$286,Z187,'Resumen Anual'!$V$9,K165,'Resumen Anual'!$L$238)+SUMIFS('Resumen Anual'!$AJ$344,Z187,'Resumen Anual'!$V$9,K165,'Resumen Anual'!$L$296)+SUMIFS('Resumen Anual'!$AJ$402,Z187,'Resumen Anual'!$V$9,K165,'Resumen Anual'!$L$354)+SUMIFS('Resumen Anual'!$AJ$460,Z187,'Resumen Anual'!$V$9,K165,'Resumen Anual'!$L$412)+SUMIFS('Resumen Anual'!$AJ$518,Z187,'Resumen Anual'!$V$9,K165,'Resumen Anual'!$L$470)+SUMIFS('Resumen Anual'!$AJ$576,Z187,'Resumen Anual'!$V$9,K165,'Resumen Anual'!$L$528)+SUMIFS('Resumen Anual'!$AJ$634,Z187,'Resumen Anual'!$V$9,K165,'Resumen Anual'!$L$586)+SUMIFS('Resumen Anual'!$AJ$692,Z187,'Resumen Anual'!$V$9,K165,'Resumen Anual'!$L$644)+SUMIFS('Resumen Anual'!$CG$54,Z187,'Resumen Anual'!$V$9,K165,'Resumen Anual'!$BI$6)+SUMIFS('Resumen Anual'!$CG$112,Z187,'Resumen Anual'!$V$9,K165,'Resumen Anual'!$BI$64)+SUMIFS('Resumen Anual'!$CG$170,Z187,'Resumen Anual'!$V$9,K165,'Resumen Anual'!$BI$122)+SUMIFS('Resumen Anual'!$CG$228,Z187,'Resumen Anual'!$V$9,K165,'Resumen Anual'!$BI$180)+SUMIFS('Resumen Anual'!$CG$286,Z187,'Resumen Anual'!$V$9,K165,'Resumen Anual'!$BI$238)+SUMIFS('Resumen Anual'!$CG$344,Z187,'Resumen Anual'!$V$9,K165,'Resumen Anual'!$BI$296)+SUMIFS('Resumen Anual'!$CG$402,Z187,'Resumen Anual'!$V$9,K165,'Resumen Anual'!$BI$354)+SUMIFS('Resumen Anual'!$CG$460,Z187,'Resumen Anual'!$V$9,K165,'Resumen Anual'!$BI$412)+SUMIFS('Resumen Anual'!$CG$518,Z187,'Resumen Anual'!$V$9,K165,'Resumen Anual'!$BI$470)+SUMIFS('Resumen Anual'!$CG$576,Z187,'Resumen Anual'!$V$9,K165,'Resumen Anual'!$BI$528)+SUMIFS('Resumen Anual'!$CG$634,Z187,'Resumen Anual'!$V$9,K165,'Resumen Anual'!$BI$586)+SUMIFS('Resumen Anual'!$CG$692,Z187,'Resumen Anual'!$V$9,K165,'Resumen Anual'!$BI$644)+SUMIFS('Resumen Anual'!$EF$54,Z187,'Resumen Anual'!$V$9,K165,'Resumen Anual'!$DH$6)+SUMIFS('Resumen Anual'!$EF$112,Z187,'Resumen Anual'!$V$9,K165,'Resumen Anual'!$DH$64)+SUMIFS('Resumen Anual'!$EF$170,Z187,'Resumen Anual'!$V$9,K165,'Resumen Anual'!$DH$122)+SUMIFS('Resumen Anual'!$EF$228,Z187,'Resumen Anual'!$V$9,K165,'Resumen Anual'!$DH$180)+SUMIFS('Resumen Anual'!$EF$286,Z187,'Resumen Anual'!$V$9,K165,'Resumen Anual'!$DH$238)+SUMIFS('Resumen Anual'!$EF$344,Z187,'Resumen Anual'!$V$9,K165,'Resumen Anual'!$DH$296)+SUMIFS('Resumen Anual'!$EF$402,Z187,'Resumen Anual'!$V$9,K165,'Resumen Anual'!$DH$354)+SUMIFS('Resumen Anual'!$EF$460,Z187,'Resumen Anual'!$V$9,K165,'Resumen Anual'!$DH$412)+SUMIFS('Resumen Anual'!$EF$518,Z187,'Resumen Anual'!$V$9,K165,'Resumen Anual'!$DH$470)+SUMIFS('Resumen Anual'!$EF$576,Z187,'Resumen Anual'!$V$9,K165,'Resumen Anual'!$DH$528)+SUMIFS('Resumen Anual'!$EF$634,Z187,'Resumen Anual'!$V$9,K165,'Resumen Anual'!$DH$586)+SUMIFS('Resumen Anual'!$EF$692,Z187,'Resumen Anual'!$V$9,K165,'Resumen Anual'!$DH$644)+SUMIFS('Resumen Anual'!$GC$54,Z187,'Resumen Anual'!$V$9,K165,'Resumen Anual'!$FE$6)+SUMIFS('Resumen Anual'!$GC$112,Z187,'Resumen Anual'!$V$9,K165,'Resumen Anual'!$FE$64)+SUMIFS('Resumen Anual'!$GC$170,Z187,'Resumen Anual'!$V$9,K165,'Resumen Anual'!$FE$122)+SUMIFS('Resumen Anual'!$GC$228,Z187,'Resumen Anual'!$V$9,K165,'Resumen Anual'!$FE$180)+SUMIFS('Resumen Anual'!$GC$286,Z187,'Resumen Anual'!$V$9,K165,'Resumen Anual'!$FE$238)+SUMIFS('Resumen Anual'!$GC$344,Z187,'Resumen Anual'!$V$9,K165,'Resumen Anual'!$FE$296)+SUMIFS('Resumen Anual'!$GC$402,Z187,'Resumen Anual'!$V$9,K165,'Resumen Anual'!$FE$354)+SUMIFS('Resumen Anual'!$GC$460,Z187,'Resumen Anual'!$V$9,K165,'Resumen Anual'!$FE$412)+SUMIFS('Resumen Anual'!$GC$518,Z187,'Resumen Anual'!$V$9,K165,'Resumen Anual'!$FE$470)+SUMIFS('Resumen Anual'!$GC$576,Z187,'Resumen Anual'!$V$9,K165,'Resumen Anual'!$FE$528)+SUMIFS('Resumen Anual'!$GC$634,Z187,'Resumen Anual'!$V$9,K165,'Resumen Anual'!$FE$586)+SUMIFS('Resumen Anual'!$GC$692,Z187,'Resumen Anual'!$V$9,K165,'Resumen Anual'!$FE$644)</f>
        <v>0</v>
      </c>
      <c r="AJ187" s="770"/>
      <c r="AK187" s="770"/>
      <c r="AL187" s="770"/>
      <c r="AM187" s="770">
        <f>SUMIFS('Resumen Anual'!$AN$54,Z187,'Resumen Anual'!$V$9,K165,'Resumen Anual'!$L$6)+SUMIFS('Resumen Anual'!$AN$112,Z187,'Resumen Anual'!$V$9,K165,'Resumen Anual'!$L$64)+SUMIFS('Resumen Anual'!$AN$170,Z187,'Resumen Anual'!$V$9,K165,'Resumen Anual'!$L$122)+SUMIFS('Resumen Anual'!$AN$228,Z187,'Resumen Anual'!$V$9,K165,'Resumen Anual'!$L$180)+SUMIFS('Resumen Anual'!$AN$286,Z187,'Resumen Anual'!$V$9,K165,'Resumen Anual'!$L$238)+SUMIFS('Resumen Anual'!$AN$344,Z187,'Resumen Anual'!$V$9,K165,'Resumen Anual'!$L$296)+SUMIFS('Resumen Anual'!$AN$402,Z187,'Resumen Anual'!$V$9,K165,'Resumen Anual'!$L$354)+SUMIFS('Resumen Anual'!$AN$460,Z187,'Resumen Anual'!$V$9,K165,'Resumen Anual'!$L$412)+SUMIFS('Resumen Anual'!$AN$518,Z187,'Resumen Anual'!$V$9,K165,'Resumen Anual'!$L$470)+SUMIFS('Resumen Anual'!$AN$576,Z187,'Resumen Anual'!$V$9,K165,'Resumen Anual'!$L$528)+SUMIFS('Resumen Anual'!$AN$634,Z187,'Resumen Anual'!$V$9,K165,'Resumen Anual'!$L$586)+SUMIFS('Resumen Anual'!$AN$692,Z187,'Resumen Anual'!$V$9,K165,'Resumen Anual'!$L$644)+SUMIFS('Resumen Anual'!$CK$54,Z187,'Resumen Anual'!$V$9,K165,'Resumen Anual'!$BI$6)+SUMIFS('Resumen Anual'!$CK$112,Z187,'Resumen Anual'!$V$9,K165,'Resumen Anual'!$BI$64)+SUMIFS('Resumen Anual'!$CK$170,Z187,'Resumen Anual'!$V$9,K165,'Resumen Anual'!$BI$122)+SUMIFS('Resumen Anual'!$CK$228,Z187,'Resumen Anual'!$V$9,K165,'Resumen Anual'!$BI$180)+SUMIFS('Resumen Anual'!$CK$286,Z187,'Resumen Anual'!$V$9,K165,'Resumen Anual'!$BI$238)+SUMIFS('Resumen Anual'!$CK$344,Z187,'Resumen Anual'!$V$9,K165,'Resumen Anual'!$BI$296)+SUMIFS('Resumen Anual'!$CK$402,Z187,'Resumen Anual'!$V$9,K165,'Resumen Anual'!$BI$354)+SUMIFS('Resumen Anual'!$CK$460,Z187,'Resumen Anual'!$V$9,K165,'Resumen Anual'!$BI$412)+SUMIFS('Resumen Anual'!$CK$518,Z187,'Resumen Anual'!$V$9,K165,'Resumen Anual'!$BI$470)+SUMIFS('Resumen Anual'!$CK$576,Z187,'Resumen Anual'!$V$9,K165,'Resumen Anual'!$BI$528)+SUMIFS('Resumen Anual'!$CK$634,Z187,'Resumen Anual'!$V$9,K165,'Resumen Anual'!$BI$586)+SUMIFS('Resumen Anual'!$CK$692,Z187,'Resumen Anual'!$V$9,K165,'Resumen Anual'!$BI$644)+SUMIFS('Resumen Anual'!$EJ$54,Z187,'Resumen Anual'!$V$9,K165,'Resumen Anual'!$DH$6)+SUMIFS('Resumen Anual'!$EJ$112,Z187,'Resumen Anual'!$V$9,K165,'Resumen Anual'!$DH$64)+SUMIFS('Resumen Anual'!$EJ$170,Z187,'Resumen Anual'!$V$9,K165,'Resumen Anual'!$DH$122)+SUMIFS('Resumen Anual'!$EJ$228,Z187,'Resumen Anual'!$V$9,K165,'Resumen Anual'!$DH$180)+SUMIFS('Resumen Anual'!$EJ$286,Z187,'Resumen Anual'!$V$9,K165,'Resumen Anual'!$DH$238)+SUMIFS('Resumen Anual'!$EJ$344,Z187,'Resumen Anual'!$V$9,K165,'Resumen Anual'!$DH$296)+SUMIFS('Resumen Anual'!$EJ$402,Z187,'Resumen Anual'!$V$9,K165,'Resumen Anual'!$DH$354)+SUMIFS('Resumen Anual'!$EJ$460,Z187,'Resumen Anual'!$V$9,K165,'Resumen Anual'!$DH$412)+SUMIFS('Resumen Anual'!$EJ$518,Z187,'Resumen Anual'!$V$9,K165,'Resumen Anual'!$DH$470)+SUMIFS('Resumen Anual'!$EJ$576,Z187,'Resumen Anual'!$V$9,K165,'Resumen Anual'!$DH$528)+SUMIFS('Resumen Anual'!$EJ$634,Z187,'Resumen Anual'!$V$9,K165,'Resumen Anual'!$DH$586)+SUMIFS('Resumen Anual'!$EJ$692,Z187,'Resumen Anual'!$V$9,K165,'Resumen Anual'!$DH$644)+SUMIFS('Resumen Anual'!$GG$54,Z187,'Resumen Anual'!$V$9,K165,'Resumen Anual'!$FE$6)+SUMIFS('Resumen Anual'!$GG$112,Z187,'Resumen Anual'!$V$9,K165,'Resumen Anual'!$FE$64)+SUMIFS('Resumen Anual'!$GG$170,Z187,'Resumen Anual'!$V$9,K165,'Resumen Anual'!$FE$122)+SUMIFS('Resumen Anual'!$GG$228,Z187,'Resumen Anual'!$V$9,K165,'Resumen Anual'!$FE$180)+SUMIFS('Resumen Anual'!$GG$286,Z187,'Resumen Anual'!$V$9,K165,'Resumen Anual'!$FE$238)+SUMIFS('Resumen Anual'!$GG$344,Z187,'Resumen Anual'!$V$9,K165,'Resumen Anual'!$FE$296)+SUMIFS('Resumen Anual'!$GG$402,Z187,'Resumen Anual'!$V$9,K165,'Resumen Anual'!$FE$354)+SUMIFS('Resumen Anual'!$GG$460,Z187,'Resumen Anual'!$V$9,K165,'Resumen Anual'!$FE$412)+SUMIFS('Resumen Anual'!$GG$518,Z187,'Resumen Anual'!$V$9,K165,'Resumen Anual'!$FE$470)+SUMIFS('Resumen Anual'!$GG$576,Z187,'Resumen Anual'!$V$9,K165,'Resumen Anual'!$FE$528)+SUMIFS('Resumen Anual'!$GG$634,Z187,'Resumen Anual'!$V$9,K165,'Resumen Anual'!$FE$586)+SUMIFS('Resumen Anual'!$GG$692,Z187,'Resumen Anual'!$V$9,K165,'Resumen Anual'!$FE$644)</f>
        <v>0</v>
      </c>
      <c r="AN187" s="770"/>
      <c r="AO187" s="770"/>
      <c r="AP187" s="770"/>
      <c r="AQ187" s="756">
        <f>SUMIFS('Resumen Anual'!$AR$54,Z187,'Resumen Anual'!$V$9,K165,'Resumen Anual'!$L$6)+SUMIFS('Resumen Anual'!$AR$112,Z187,'Resumen Anual'!$V$9,K165,'Resumen Anual'!$L$64)+SUMIFS('Resumen Anual'!$AR$170,Z187,'Resumen Anual'!$V$9,K165,'Resumen Anual'!$L$122)+SUMIFS('Resumen Anual'!$AR$228,Z187,'Resumen Anual'!$V$9,K165,'Resumen Anual'!$L$180)+SUMIFS('Resumen Anual'!$AR$286,Z187,'Resumen Anual'!$V$9,K165,'Resumen Anual'!$L$238)+SUMIFS('Resumen Anual'!$AR$344,Z187,'Resumen Anual'!$V$9,K165,'Resumen Anual'!$L$296)+SUMIFS('Resumen Anual'!$AR$402,Z187,'Resumen Anual'!$V$9,K165,'Resumen Anual'!$L$354)+SUMIFS('Resumen Anual'!$AR$460,Z187,'Resumen Anual'!$V$9,K165,'Resumen Anual'!$L$412)+SUMIFS('Resumen Anual'!$AR$518,Z187,'Resumen Anual'!$V$9,K165,'Resumen Anual'!$L$470)+SUMIFS('Resumen Anual'!$AR$576,Z187,'Resumen Anual'!$V$9,K165,'Resumen Anual'!$L$528)+SUMIFS('Resumen Anual'!$AR$634,Z187,'Resumen Anual'!$V$9,K165,'Resumen Anual'!$L$586)+SUMIFS('Resumen Anual'!$AR$692,Z187,'Resumen Anual'!$V$9,K165,'Resumen Anual'!$L$644)+SUMIFS('Resumen Anual'!$CO$54,Z187,'Resumen Anual'!$V$9,K165,'Resumen Anual'!$BI$6)+SUMIFS('Resumen Anual'!$CO$112,Z187,'Resumen Anual'!$V$9,K165,'Resumen Anual'!$BI$64)+SUMIFS('Resumen Anual'!$CO$170,Z187,'Resumen Anual'!$V$9,K165,'Resumen Anual'!$BI$122)+SUMIFS('Resumen Anual'!$CO$228,Z187,'Resumen Anual'!$V$9,K165,'Resumen Anual'!$BI$180)+SUMIFS('Resumen Anual'!$CO$286,Z187,'Resumen Anual'!$V$9,K165,'Resumen Anual'!$BI$238)+SUMIFS('Resumen Anual'!$CO$344,Z187,'Resumen Anual'!$V$9,K165,'Resumen Anual'!$BI$296)+SUMIFS('Resumen Anual'!$CO$402,Z187,'Resumen Anual'!$V$9,K165,'Resumen Anual'!$BI$354)+SUMIFS('Resumen Anual'!$CO$460,Z187,'Resumen Anual'!$V$9,K165,'Resumen Anual'!$BI$412)+SUMIFS('Resumen Anual'!$CO$518,Z187,'Resumen Anual'!$V$9,K165,'Resumen Anual'!$BI$470)+SUMIFS('Resumen Anual'!$CO$576,Z187,'Resumen Anual'!$V$9,K165,'Resumen Anual'!$BI$528)+SUMIFS('Resumen Anual'!$CO$634,Z187,'Resumen Anual'!$V$9,K165,'Resumen Anual'!$BI$586)+SUMIFS('Resumen Anual'!$CO$692,Z187,'Resumen Anual'!$V$9,K165,'Resumen Anual'!$BI$644)+SUMIFS('Resumen Anual'!$EN$54,Z187,'Resumen Anual'!$V$9,K165,'Resumen Anual'!$DH$6)+SUMIFS('Resumen Anual'!$EN$112,Z187,'Resumen Anual'!$V$9,K165,'Resumen Anual'!$DH$64)+SUMIFS('Resumen Anual'!$EN$170,Z187,'Resumen Anual'!$V$9,K165,'Resumen Anual'!$DH$122)+SUMIFS('Resumen Anual'!$EN$228,Z187,'Resumen Anual'!$V$9,K165,'Resumen Anual'!$DH$180)+SUMIFS('Resumen Anual'!$EN$286,Z187,'Resumen Anual'!$V$9,K165,'Resumen Anual'!$DH$238)+SUMIFS('Resumen Anual'!$EN$344,Z187,'Resumen Anual'!$V$9,K165,'Resumen Anual'!$DH$296)+SUMIFS('Resumen Anual'!$EN$402,Z187,'Resumen Anual'!$V$9,K165,'Resumen Anual'!$DH$354)+SUMIFS('Resumen Anual'!$EN$460,Z187,'Resumen Anual'!$V$9,K165,'Resumen Anual'!$DH$412)+SUMIFS('Resumen Anual'!$EN$518,Z187,'Resumen Anual'!$V$9,K165,'Resumen Anual'!$DH$470)+SUMIFS('Resumen Anual'!$EN$576,Z187,'Resumen Anual'!$V$9,K165,'Resumen Anual'!$DH$528)+SUMIFS('Resumen Anual'!$EN$634,Z187,'Resumen Anual'!$V$9,K165,'Resumen Anual'!$DH$586)+SUMIFS('Resumen Anual'!$EN$692,Z187,'Resumen Anual'!$V$9,K165,'Resumen Anual'!$DH$644)+SUMIFS('Resumen Anual'!$GK$54,Z187,'Resumen Anual'!$V$9,K165,'Resumen Anual'!$FE$6)+SUMIFS('Resumen Anual'!$GK$112,Z187,'Resumen Anual'!$V$9,K165,'Resumen Anual'!$FE$64)+SUMIFS('Resumen Anual'!$GK$170,Z187,'Resumen Anual'!$V$9,K165,'Resumen Anual'!$FE$122)+SUMIFS('Resumen Anual'!$GK$228,Z187,'Resumen Anual'!$V$9,K165,'Resumen Anual'!$FE$180)+SUMIFS('Resumen Anual'!$GK$286,Z187,'Resumen Anual'!$V$9,K165,'Resumen Anual'!$FE$238)+SUMIFS('Resumen Anual'!$GK$344,Z187,'Resumen Anual'!$V$9,K165,'Resumen Anual'!$FE$296)+SUMIFS('Resumen Anual'!$GK$402,Z187,'Resumen Anual'!$V$9,K165,'Resumen Anual'!$FE$354)+SUMIFS('Resumen Anual'!$GK$460,Z187,'Resumen Anual'!$V$9,K165,'Resumen Anual'!$FE$412)+SUMIFS('Resumen Anual'!$GK$518,Z187,'Resumen Anual'!$V$9,K165,'Resumen Anual'!$FE$470)+SUMIFS('Resumen Anual'!$GK$576,Z187,'Resumen Anual'!$V$9,K165,'Resumen Anual'!$FE$528)+SUMIFS('Resumen Anual'!$GK$634,Z187,'Resumen Anual'!$V$9,K165,'Resumen Anual'!$FE$586)+SUMIFS('Resumen Anual'!$GK$692,Z187,'Resumen Anual'!$V$9,K165,'Resumen Anual'!$FE$644)</f>
        <v>0</v>
      </c>
      <c r="AR187" s="756"/>
      <c r="AS187" s="756"/>
      <c r="AT187" s="756">
        <f>SUMIFS('Resumen Anual'!$AU$54,Z187,'Resumen Anual'!$V$9,K165,'Resumen Anual'!$L$6)+SUMIFS('Resumen Anual'!$AU$112,Z187,'Resumen Anual'!$V$9,K165,'Resumen Anual'!$L$64)+SUMIFS('Resumen Anual'!$AU$170,Z187,'Resumen Anual'!$V$9,K165,'Resumen Anual'!$L$122)+SUMIFS('Resumen Anual'!$AU$228,Z187,'Resumen Anual'!$V$9,K165,'Resumen Anual'!$L$180)+SUMIFS('Resumen Anual'!$AU$286,Z187,'Resumen Anual'!$V$9,K165,'Resumen Anual'!$L$238)+SUMIFS('Resumen Anual'!$AU$344,Z187,'Resumen Anual'!$V$9,K165,'Resumen Anual'!$L$296)+SUMIFS('Resumen Anual'!$AU$402,Z187,'Resumen Anual'!$V$9,K165,'Resumen Anual'!$L$354)+SUMIFS('Resumen Anual'!$AU$460,Z187,'Resumen Anual'!$V$9,K165,'Resumen Anual'!$L$412)+SUMIFS('Resumen Anual'!$AU$518,Z187,'Resumen Anual'!$V$9,K165,'Resumen Anual'!$L$470)+SUMIFS('Resumen Anual'!$AU$576,Z187,'Resumen Anual'!$V$9,K165,'Resumen Anual'!$L$528)+SUMIFS('Resumen Anual'!$AU$634,Z187,'Resumen Anual'!$V$9,K165,'Resumen Anual'!$L$586)+SUMIFS('Resumen Anual'!$AU$692,Z187,'Resumen Anual'!$V$9,K165,'Resumen Anual'!$L$644)+SUMIFS('Resumen Anual'!$CR$54,Z187,'Resumen Anual'!$V$9,K165,'Resumen Anual'!$BI$6)+SUMIFS('Resumen Anual'!$CR$112,Z187,'Resumen Anual'!$V$9,K165,'Resumen Anual'!$BI$64)+SUMIFS('Resumen Anual'!$CR$170,Z187,'Resumen Anual'!$V$9,K165,'Resumen Anual'!$BI$122)+SUMIFS('Resumen Anual'!$CR$228,Z187,'Resumen Anual'!$V$9,K165,'Resumen Anual'!$BI$180)+SUMIFS('Resumen Anual'!$CR$286,Z187,'Resumen Anual'!$V$9,K165,'Resumen Anual'!$BI$238)+SUMIFS('Resumen Anual'!$CR$344,Z187,'Resumen Anual'!$V$9,K165,'Resumen Anual'!$BI$296)+SUMIFS('Resumen Anual'!$CR$402,Z187,'Resumen Anual'!$V$9,K165,'Resumen Anual'!$BI$354)+SUMIFS('Resumen Anual'!$CR$460,Z187,'Resumen Anual'!$V$9,K165,'Resumen Anual'!$BI$412)+SUMIFS('Resumen Anual'!$CR$518,Z187,'Resumen Anual'!$V$9,K165,'Resumen Anual'!$BI$470)+SUMIFS('Resumen Anual'!$CR$576,Z187,'Resumen Anual'!$V$9,K165,'Resumen Anual'!$BI$528)+SUMIFS('Resumen Anual'!$CR$634,Z187,'Resumen Anual'!$V$9,K165,'Resumen Anual'!$BI$586)+SUMIFS('Resumen Anual'!$CR$692,Z187,'Resumen Anual'!$V$9,K165,'Resumen Anual'!$BI$644)+SUMIFS('Resumen Anual'!$EQ$54,Z187,'Resumen Anual'!$V$9,K165,'Resumen Anual'!$DH$6)+SUMIFS('Resumen Anual'!$EQ$112,Z187,'Resumen Anual'!$V$9,K165,'Resumen Anual'!$DH$64)+SUMIFS('Resumen Anual'!$EQ$170,Z187,'Resumen Anual'!$V$9,K165,'Resumen Anual'!$DH$122)+SUMIFS('Resumen Anual'!$EQ$228,Z187,'Resumen Anual'!$V$9,K165,'Resumen Anual'!$DH$180)+SUMIFS('Resumen Anual'!$EQ$286,Z187,'Resumen Anual'!$V$9,K165,'Resumen Anual'!$DH$238)+SUMIFS('Resumen Anual'!$EQ$344,Z187,'Resumen Anual'!$V$9,K165,'Resumen Anual'!$DH$296)+SUMIFS('Resumen Anual'!$EQ$402,Z187,'Resumen Anual'!$V$9,K165,'Resumen Anual'!$DH$354)+SUMIFS('Resumen Anual'!$EQ$460,Z187,'Resumen Anual'!$V$9,K165,'Resumen Anual'!$DH$412)+SUMIFS('Resumen Anual'!$EQ$518,Z187,'Resumen Anual'!$V$9,K165,'Resumen Anual'!$DH$470)+SUMIFS('Resumen Anual'!$EQ$576,Z187,'Resumen Anual'!$V$9,K165,'Resumen Anual'!$DH$528)+SUMIFS('Resumen Anual'!$EQ$634,Z187,'Resumen Anual'!$V$9,K165,'Resumen Anual'!$DH$586)+SUMIFS('Resumen Anual'!$EQ$692,Z187,'Resumen Anual'!$V$9,K165,'Resumen Anual'!$DH$644)+SUMIFS('Resumen Anual'!$GN$54,Z187,'Resumen Anual'!$V$9,K165,'Resumen Anual'!$FE$6)+SUMIFS('Resumen Anual'!$GN$112,Z187,'Resumen Anual'!$V$9,K165,'Resumen Anual'!$FE$64)+SUMIFS('Resumen Anual'!$GN$170,Z187,'Resumen Anual'!$V$9,K165,'Resumen Anual'!$FE$122)+SUMIFS('Resumen Anual'!$GN$228,Z187,'Resumen Anual'!$V$9,K165,'Resumen Anual'!$FE$180)+SUMIFS('Resumen Anual'!$GN$286,Z187,'Resumen Anual'!$V$9,K165,'Resumen Anual'!$FE$238)+SUMIFS('Resumen Anual'!$GN$344,Z187,'Resumen Anual'!$V$9,K165,'Resumen Anual'!$FE$296)+SUMIFS('Resumen Anual'!$GN$402,Z187,'Resumen Anual'!$V$9,K165,'Resumen Anual'!$FE$354)+SUMIFS('Resumen Anual'!$GN$460,Z187,'Resumen Anual'!$V$9,K165,'Resumen Anual'!$FE$412)+SUMIFS('Resumen Anual'!$GN$518,Z187,'Resumen Anual'!$V$9,K165,'Resumen Anual'!$FE$470)+SUMIFS('Resumen Anual'!$GN$576,Z187,'Resumen Anual'!$V$9,K165,'Resumen Anual'!$FE$528)+SUMIFS('Resumen Anual'!$GN$634,Z187,'Resumen Anual'!$V$9,K165,'Resumen Anual'!$FE$586)+SUMIFS('Resumen Anual'!$GN$692,Z187,'Resumen Anual'!$V$9,K165,'Resumen Anual'!$FE$644)</f>
        <v>0</v>
      </c>
      <c r="AU187" s="756"/>
      <c r="AV187" s="1215"/>
      <c r="AW187" s="1200"/>
      <c r="AX187" s="171"/>
      <c r="AY187" s="625"/>
      <c r="AZ187" s="625"/>
      <c r="BA187" s="625"/>
      <c r="BB187" s="625"/>
      <c r="BC187" s="625"/>
      <c r="BD187" s="625"/>
      <c r="BE187" s="625"/>
      <c r="BF187" s="625"/>
      <c r="BG187" s="625"/>
      <c r="BH187" s="625"/>
      <c r="BI187" s="625"/>
      <c r="BJ187" s="625"/>
      <c r="BK187" s="625"/>
      <c r="BL187" s="625"/>
      <c r="BM187" s="625"/>
      <c r="BN187" s="625"/>
      <c r="BO187" s="625"/>
      <c r="BP187" s="625"/>
      <c r="BQ187" s="625"/>
      <c r="BR187" s="625"/>
      <c r="BS187" s="625"/>
      <c r="BT187" s="625"/>
      <c r="BU187" s="625"/>
      <c r="BV187" s="15"/>
      <c r="BW187" s="771">
        <f>IF(BW171=0," ",BW171+8)</f>
        <v>2030</v>
      </c>
      <c r="BX187" s="772"/>
      <c r="BY187" s="772"/>
      <c r="BZ187" s="772"/>
      <c r="CA187" s="772"/>
      <c r="CB187" s="1214">
        <f>SUMIFS('Resumen Anual'!$AF$54,BW187,'Resumen Anual'!$V$9,BH165,'Resumen Anual'!$L$6)+SUMIFS('Resumen Anual'!$AF$112,BW187,'Resumen Anual'!$V$9,BH165,'Resumen Anual'!$L$64)+SUMIFS('Resumen Anual'!$AF$170,BW187,'Resumen Anual'!$V$9,BH165,'Resumen Anual'!$L$122)+SUMIFS('Resumen Anual'!$AF$228,BW187,'Resumen Anual'!$V$9,BH165,'Resumen Anual'!$L$180)+SUMIFS('Resumen Anual'!$AF$286,BW187,'Resumen Anual'!$V$9,BH165,'Resumen Anual'!$L$238)+SUMIFS('Resumen Anual'!$AF$344,BW187,'Resumen Anual'!$V$9,BH165,'Resumen Anual'!$L$296)+SUMIFS('Resumen Anual'!$AF$402,BW187,'Resumen Anual'!$V$9,BH165,'Resumen Anual'!$L$354)+SUMIFS('Resumen Anual'!$AF$460,BW187,'Resumen Anual'!$V$9,BH165,'Resumen Anual'!$L$412)+SUMIFS('Resumen Anual'!$AF$518,BW187,'Resumen Anual'!$V$9,BH165,'Resumen Anual'!$L$470)+SUMIFS('Resumen Anual'!$AF$576,BW187,'Resumen Anual'!$V$9,BH165,'Resumen Anual'!$L$528)+SUMIFS('Resumen Anual'!$AF$634,BW187,'Resumen Anual'!$V$9,BH165,'Resumen Anual'!$L$586)+SUMIFS('Resumen Anual'!$AF$692,BW187,'Resumen Anual'!$V$9,BH165,'Resumen Anual'!$L$644)+SUMIFS('Resumen Anual'!$CC$54,BW187,'Resumen Anual'!$V$9,BH165,'Resumen Anual'!$BI$6)+SUMIFS('Resumen Anual'!$CC$112,BW187,'Resumen Anual'!$V$9,BH165,'Resumen Anual'!$BI$64)+SUMIFS('Resumen Anual'!$CC$170,BW187,'Resumen Anual'!$V$9,BH165,'Resumen Anual'!$BI$122)+SUMIFS('Resumen Anual'!$CC$228,BW187,'Resumen Anual'!$V$9,BH165,'Resumen Anual'!$BI$180)+SUMIFS('Resumen Anual'!$CC$286,BW187,'Resumen Anual'!$V$9,BH165,'Resumen Anual'!$BI$238)+SUMIFS('Resumen Anual'!$CC$344,BW187,'Resumen Anual'!$V$9,BH165,'Resumen Anual'!$BI$296)+SUMIFS('Resumen Anual'!$CC$402,BW187,'Resumen Anual'!$V$9,BH165,'Resumen Anual'!$BI$354)+SUMIFS('Resumen Anual'!$CC$460,BW187,'Resumen Anual'!$V$9,BH165,'Resumen Anual'!$BI$412)+SUMIFS('Resumen Anual'!$CC$518,BW187,'Resumen Anual'!$V$9,BH165,'Resumen Anual'!$BI$470)+SUMIFS('Resumen Anual'!$CC$576,BW187,'Resumen Anual'!$V$9,BH165,'Resumen Anual'!$BI$528)+SUMIFS('Resumen Anual'!$CC$634,BW187,'Resumen Anual'!$V$9,BH165,'Resumen Anual'!$BI$586)+SUMIFS('Resumen Anual'!$CC$692,BW187,'Resumen Anual'!$V$9,BH165,'Resumen Anual'!$BI$644)+SUMIFS('Resumen Anual'!$EB$54,BW187,'Resumen Anual'!$V$9,BH165,'Resumen Anual'!$DH$6)+SUMIFS('Resumen Anual'!$EB$112,BW187,'Resumen Anual'!$V$9,BH165,'Resumen Anual'!$DH$64)+SUMIFS('Resumen Anual'!$EB$170,BW187,'Resumen Anual'!$V$9,BH165,'Resumen Anual'!$DH$122)+SUMIFS('Resumen Anual'!$EB$228,BW187,'Resumen Anual'!$V$9,BH165,'Resumen Anual'!$DH$180)+SUMIFS('Resumen Anual'!$EB$286,BW187,'Resumen Anual'!$V$9,BH165,'Resumen Anual'!$DH$238)+SUMIFS('Resumen Anual'!$EB$344,BW187,'Resumen Anual'!$V$9,BH165,'Resumen Anual'!$DH$296)+SUMIFS('Resumen Anual'!$EB$402,BW187,'Resumen Anual'!$V$9,BH165,'Resumen Anual'!$DH$354)+SUMIFS('Resumen Anual'!$EB$460,BW187,'Resumen Anual'!$V$9,BH165,'Resumen Anual'!$DH$412)+SUMIFS('Resumen Anual'!$EB$518,BW187,'Resumen Anual'!$V$9,BH165,'Resumen Anual'!$DH$470)+SUMIFS('Resumen Anual'!$EB$576,BW187,'Resumen Anual'!$V$9,BH165,'Resumen Anual'!$DH$528)+SUMIFS('Resumen Anual'!$EB$634,BW187,'Resumen Anual'!$V$9,BH165,'Resumen Anual'!$DH$586)+SUMIFS('Resumen Anual'!$EB$692,BW187,'Resumen Anual'!$V$9,BH165,'Resumen Anual'!$DH$644)+SUMIFS('Resumen Anual'!$FY$54,BW187,'Resumen Anual'!$V$9,BH165,'Resumen Anual'!$FE$6)+SUMIFS('Resumen Anual'!$FY$112,BW187,'Resumen Anual'!$V$9,BH165,'Resumen Anual'!$FE$64)+SUMIFS('Resumen Anual'!$FY$170,BW187,'Resumen Anual'!$V$9,BH165,'Resumen Anual'!$FE$122)+SUMIFS('Resumen Anual'!$FY$228,BW187,'Resumen Anual'!$V$9,BH165,'Resumen Anual'!$FE$180)+SUMIFS('Resumen Anual'!$FY$286,BW187,'Resumen Anual'!$V$9,BH165,'Resumen Anual'!$FE$238)+SUMIFS('Resumen Anual'!$FY$344,BW187,'Resumen Anual'!$V$9,BH165,'Resumen Anual'!$FE$296)+SUMIFS('Resumen Anual'!$FY$402,BW187,'Resumen Anual'!$V$9,BH165,'Resumen Anual'!$FE$354)+SUMIFS('Resumen Anual'!$FY$460,BW187,'Resumen Anual'!$V$9,BH165,'Resumen Anual'!$FE$412)+SUMIFS('Resumen Anual'!$FY$518,BW187,'Resumen Anual'!$V$9,BH165,'Resumen Anual'!$FE$470)+SUMIFS('Resumen Anual'!$FY$576,BW187,'Resumen Anual'!$V$9,BH165,'Resumen Anual'!$FE$528)+SUMIFS('Resumen Anual'!$FY$634,BW187,'Resumen Anual'!$V$9,BH165,'Resumen Anual'!$FE$586)+SUMIFS('Resumen Anual'!$FY$692,BW187,'Resumen Anual'!$V$9,BH165,'Resumen Anual'!$FE$644)</f>
        <v>0</v>
      </c>
      <c r="CC187" s="770"/>
      <c r="CD187" s="770"/>
      <c r="CE187" s="770"/>
      <c r="CF187" s="770">
        <f>SUMIFS('Resumen Anual'!$AJ$54,BW187,'Resumen Anual'!$V$9,BH165,'Resumen Anual'!$L$6)+SUMIFS('Resumen Anual'!$AJ$112,BW187,'Resumen Anual'!$V$9,BH165,'Resumen Anual'!$L$64)+SUMIFS('Resumen Anual'!$AJ$170,BW187,'Resumen Anual'!$V$9,BH165,'Resumen Anual'!$L$122)+SUMIFS('Resumen Anual'!$AJ$228,BW187,'Resumen Anual'!$V$9,BH165,'Resumen Anual'!$L$180)+SUMIFS('Resumen Anual'!$AJ$286,BW187,'Resumen Anual'!$V$9,BH165,'Resumen Anual'!$L$238)+SUMIFS('Resumen Anual'!$AJ$344,BW187,'Resumen Anual'!$V$9,BH165,'Resumen Anual'!$L$296)+SUMIFS('Resumen Anual'!$AJ$402,BW187,'Resumen Anual'!$V$9,BH165,'Resumen Anual'!$L$354)+SUMIFS('Resumen Anual'!$AJ$460,BW187,'Resumen Anual'!$V$9,BH165,'Resumen Anual'!$L$412)+SUMIFS('Resumen Anual'!$AJ$518,BW187,'Resumen Anual'!$V$9,BH165,'Resumen Anual'!$L$470)+SUMIFS('Resumen Anual'!$AJ$576,BW187,'Resumen Anual'!$V$9,BH165,'Resumen Anual'!$L$528)+SUMIFS('Resumen Anual'!$AJ$634,BW187,'Resumen Anual'!$V$9,BH165,'Resumen Anual'!$L$586)+SUMIFS('Resumen Anual'!$AJ$692,BW187,'Resumen Anual'!$V$9,BH165,'Resumen Anual'!$L$644)+SUMIFS('Resumen Anual'!$CG$54,BW187,'Resumen Anual'!$V$9,BH165,'Resumen Anual'!$BI$6)+SUMIFS('Resumen Anual'!$CG$112,BW187,'Resumen Anual'!$V$9,BH165,'Resumen Anual'!$BI$64)+SUMIFS('Resumen Anual'!$CG$170,BW187,'Resumen Anual'!$V$9,BH165,'Resumen Anual'!$BI$122)+SUMIFS('Resumen Anual'!$CG$228,BW187,'Resumen Anual'!$V$9,BH165,'Resumen Anual'!$BI$180)+SUMIFS('Resumen Anual'!$CG$286,BW187,'Resumen Anual'!$V$9,BH165,'Resumen Anual'!$BI$238)+SUMIFS('Resumen Anual'!$CG$344,BW187,'Resumen Anual'!$V$9,BH165,'Resumen Anual'!$BI$296)+SUMIFS('Resumen Anual'!$CG$402,BW187,'Resumen Anual'!$V$9,BH165,'Resumen Anual'!$BI$354)+SUMIFS('Resumen Anual'!$CG$460,BW187,'Resumen Anual'!$V$9,BH165,'Resumen Anual'!$BI$412)+SUMIFS('Resumen Anual'!$CG$518,BW187,'Resumen Anual'!$V$9,BH165,'Resumen Anual'!$BI$470)+SUMIFS('Resumen Anual'!$CG$576,BW187,'Resumen Anual'!$V$9,BH165,'Resumen Anual'!$BI$528)+SUMIFS('Resumen Anual'!$CG$634,BW187,'Resumen Anual'!$V$9,BH165,'Resumen Anual'!$BI$586)+SUMIFS('Resumen Anual'!$CG$692,BW187,'Resumen Anual'!$V$9,BH165,'Resumen Anual'!$BI$644)+SUMIFS('Resumen Anual'!$EF$54,BW187,'Resumen Anual'!$V$9,BH165,'Resumen Anual'!$DH$6)+SUMIFS('Resumen Anual'!$EF$112,BW187,'Resumen Anual'!$V$9,BH165,'Resumen Anual'!$DH$64)+SUMIFS('Resumen Anual'!$EF$170,BW187,'Resumen Anual'!$V$9,BH165,'Resumen Anual'!$DH$122)+SUMIFS('Resumen Anual'!$EF$228,BW187,'Resumen Anual'!$V$9,BH165,'Resumen Anual'!$DH$180)+SUMIFS('Resumen Anual'!$EF$286,BW187,'Resumen Anual'!$V$9,BH165,'Resumen Anual'!$DH$238)+SUMIFS('Resumen Anual'!$EF$344,BW187,'Resumen Anual'!$V$9,BH165,'Resumen Anual'!$DH$296)+SUMIFS('Resumen Anual'!$EF$402,BW187,'Resumen Anual'!$V$9,BH165,'Resumen Anual'!$DH$354)+SUMIFS('Resumen Anual'!$EF$460,BW187,'Resumen Anual'!$V$9,BH165,'Resumen Anual'!$DH$412)+SUMIFS('Resumen Anual'!$EF$518,BW187,'Resumen Anual'!$V$9,BH165,'Resumen Anual'!$DH$470)+SUMIFS('Resumen Anual'!$EF$576,BW187,'Resumen Anual'!$V$9,BH165,'Resumen Anual'!$DH$528)+SUMIFS('Resumen Anual'!$EF$634,BW187,'Resumen Anual'!$V$9,BH165,'Resumen Anual'!$DH$586)+SUMIFS('Resumen Anual'!$EF$692,BW187,'Resumen Anual'!$V$9,BH165,'Resumen Anual'!$DH$644)+SUMIFS('Resumen Anual'!$GC$54,BW187,'Resumen Anual'!$V$9,BH165,'Resumen Anual'!$FE$6)+SUMIFS('Resumen Anual'!$GC$112,BW187,'Resumen Anual'!$V$9,BH165,'Resumen Anual'!$FE$64)+SUMIFS('Resumen Anual'!$GC$170,BW187,'Resumen Anual'!$V$9,BH165,'Resumen Anual'!$FE$122)+SUMIFS('Resumen Anual'!$GC$228,BW187,'Resumen Anual'!$V$9,BH165,'Resumen Anual'!$FE$180)+SUMIFS('Resumen Anual'!$GC$286,BW187,'Resumen Anual'!$V$9,BH165,'Resumen Anual'!$FE$238)+SUMIFS('Resumen Anual'!$GC$344,BW187,'Resumen Anual'!$V$9,BH165,'Resumen Anual'!$FE$296)+SUMIFS('Resumen Anual'!$GC$402,BW187,'Resumen Anual'!$V$9,BH165,'Resumen Anual'!$FE$354)+SUMIFS('Resumen Anual'!$GC$460,BW187,'Resumen Anual'!$V$9,BH165,'Resumen Anual'!$FE$412)+SUMIFS('Resumen Anual'!$GC$518,BW187,'Resumen Anual'!$V$9,BH165,'Resumen Anual'!$FE$470)+SUMIFS('Resumen Anual'!$GC$576,BW187,'Resumen Anual'!$V$9,BH165,'Resumen Anual'!$FE$528)+SUMIFS('Resumen Anual'!$GC$634,BW187,'Resumen Anual'!$V$9,BH165,'Resumen Anual'!$FE$586)+SUMIFS('Resumen Anual'!$GC$692,BW187,'Resumen Anual'!$V$9,BH165,'Resumen Anual'!$FE$644)</f>
        <v>0</v>
      </c>
      <c r="CG187" s="770"/>
      <c r="CH187" s="770"/>
      <c r="CI187" s="770"/>
      <c r="CJ187" s="770">
        <f>SUMIFS('Resumen Anual'!$AN$54,BW187,'Resumen Anual'!$V$9,BH165,'Resumen Anual'!$L$6)+SUMIFS('Resumen Anual'!$AN$112,BW187,'Resumen Anual'!$V$9,BH165,'Resumen Anual'!$L$64)+SUMIFS('Resumen Anual'!$AN$170,BW187,'Resumen Anual'!$V$9,BH165,'Resumen Anual'!$L$122)+SUMIFS('Resumen Anual'!$AN$228,BW187,'Resumen Anual'!$V$9,BH165,'Resumen Anual'!$L$180)+SUMIFS('Resumen Anual'!$AN$286,BW187,'Resumen Anual'!$V$9,BH165,'Resumen Anual'!$L$238)+SUMIFS('Resumen Anual'!$AN$344,BW187,'Resumen Anual'!$V$9,BH165,'Resumen Anual'!$L$296)+SUMIFS('Resumen Anual'!$AN$402,BW187,'Resumen Anual'!$V$9,BH165,'Resumen Anual'!$L$354)+SUMIFS('Resumen Anual'!$AN$460,BW187,'Resumen Anual'!$V$9,BH165,'Resumen Anual'!$L$412)+SUMIFS('Resumen Anual'!$AN$518,BW187,'Resumen Anual'!$V$9,BH165,'Resumen Anual'!$L$470)+SUMIFS('Resumen Anual'!$AN$576,BW187,'Resumen Anual'!$V$9,BH165,'Resumen Anual'!$L$528)+SUMIFS('Resumen Anual'!$AN$634,BW187,'Resumen Anual'!$V$9,BH165,'Resumen Anual'!$L$586)+SUMIFS('Resumen Anual'!$AN$692,BW187,'Resumen Anual'!$V$9,BH165,'Resumen Anual'!$L$644)+SUMIFS('Resumen Anual'!$CK$54,BW187,'Resumen Anual'!$V$9,BH165,'Resumen Anual'!$BI$6)+SUMIFS('Resumen Anual'!$CK$112,BW187,'Resumen Anual'!$V$9,BH165,'Resumen Anual'!$BI$64)+SUMIFS('Resumen Anual'!$CK$170,BW187,'Resumen Anual'!$V$9,BH165,'Resumen Anual'!$BI$122)+SUMIFS('Resumen Anual'!$CK$228,BW187,'Resumen Anual'!$V$9,BH165,'Resumen Anual'!$BI$180)+SUMIFS('Resumen Anual'!$CK$286,BW187,'Resumen Anual'!$V$9,BH165,'Resumen Anual'!$BI$238)+SUMIFS('Resumen Anual'!$CK$344,BW187,'Resumen Anual'!$V$9,BH165,'Resumen Anual'!$BI$296)+SUMIFS('Resumen Anual'!$CK$402,BW187,'Resumen Anual'!$V$9,BH165,'Resumen Anual'!$BI$354)+SUMIFS('Resumen Anual'!$CK$460,BW187,'Resumen Anual'!$V$9,BH165,'Resumen Anual'!$BI$412)+SUMIFS('Resumen Anual'!$CK$518,BW187,'Resumen Anual'!$V$9,BH165,'Resumen Anual'!$BI$470)+SUMIFS('Resumen Anual'!$CK$576,BW187,'Resumen Anual'!$V$9,BH165,'Resumen Anual'!$BI$528)+SUMIFS('Resumen Anual'!$CK$634,BW187,'Resumen Anual'!$V$9,BH165,'Resumen Anual'!$BI$586)+SUMIFS('Resumen Anual'!$CK$692,BW187,'Resumen Anual'!$V$9,BH165,'Resumen Anual'!$BI$644)+SUMIFS('Resumen Anual'!$EJ$54,BW187,'Resumen Anual'!$V$9,BH165,'Resumen Anual'!$DH$6)+SUMIFS('Resumen Anual'!$EJ$112,BW187,'Resumen Anual'!$V$9,BH165,'Resumen Anual'!$DH$64)+SUMIFS('Resumen Anual'!$EJ$170,BW187,'Resumen Anual'!$V$9,BH165,'Resumen Anual'!$DH$122)+SUMIFS('Resumen Anual'!$EJ$228,BW187,'Resumen Anual'!$V$9,BH165,'Resumen Anual'!$DH$180)+SUMIFS('Resumen Anual'!$EJ$286,BW187,'Resumen Anual'!$V$9,BH165,'Resumen Anual'!$DH$238)+SUMIFS('Resumen Anual'!$EJ$344,BW187,'Resumen Anual'!$V$9,BH165,'Resumen Anual'!$DH$296)+SUMIFS('Resumen Anual'!$EJ$402,BW187,'Resumen Anual'!$V$9,BH165,'Resumen Anual'!$DH$354)+SUMIFS('Resumen Anual'!$EJ$460,BW187,'Resumen Anual'!$V$9,BH165,'Resumen Anual'!$DH$412)+SUMIFS('Resumen Anual'!$EJ$518,BW187,'Resumen Anual'!$V$9,BH165,'Resumen Anual'!$DH$470)+SUMIFS('Resumen Anual'!$EJ$576,BW187,'Resumen Anual'!$V$9,BH165,'Resumen Anual'!$DH$528)+SUMIFS('Resumen Anual'!$EJ$634,BW187,'Resumen Anual'!$V$9,BH165,'Resumen Anual'!$DH$586)+SUMIFS('Resumen Anual'!$EJ$692,BW187,'Resumen Anual'!$V$9,BH165,'Resumen Anual'!$DH$644)+SUMIFS('Resumen Anual'!$GG$54,BW187,'Resumen Anual'!$V$9,BH165,'Resumen Anual'!$FE$6)+SUMIFS('Resumen Anual'!$GG$112,BW187,'Resumen Anual'!$V$9,BH165,'Resumen Anual'!$FE$64)+SUMIFS('Resumen Anual'!$GG$170,BW187,'Resumen Anual'!$V$9,BH165,'Resumen Anual'!$FE$122)+SUMIFS('Resumen Anual'!$GG$228,BW187,'Resumen Anual'!$V$9,BH165,'Resumen Anual'!$FE$180)+SUMIFS('Resumen Anual'!$GG$286,BW187,'Resumen Anual'!$V$9,BH165,'Resumen Anual'!$FE$238)+SUMIFS('Resumen Anual'!$GG$344,BW187,'Resumen Anual'!$V$9,BH165,'Resumen Anual'!$FE$296)+SUMIFS('Resumen Anual'!$GG$402,BW187,'Resumen Anual'!$V$9,BH165,'Resumen Anual'!$FE$354)+SUMIFS('Resumen Anual'!$GG$460,BW187,'Resumen Anual'!$V$9,BH165,'Resumen Anual'!$FE$412)+SUMIFS('Resumen Anual'!$GG$518,BW187,'Resumen Anual'!$V$9,BH165,'Resumen Anual'!$FE$470)+SUMIFS('Resumen Anual'!$GG$576,BW187,'Resumen Anual'!$V$9,BH165,'Resumen Anual'!$FE$528)+SUMIFS('Resumen Anual'!$GG$634,BW187,'Resumen Anual'!$V$9,BH165,'Resumen Anual'!$FE$586)+SUMIFS('Resumen Anual'!$GG$692,BW187,'Resumen Anual'!$V$9,BH165,'Resumen Anual'!$FE$644)</f>
        <v>0</v>
      </c>
      <c r="CK187" s="770"/>
      <c r="CL187" s="770"/>
      <c r="CM187" s="770"/>
      <c r="CN187" s="756">
        <f>SUMIFS('Resumen Anual'!$AR$54,BW187,'Resumen Anual'!$V$9,BH165,'Resumen Anual'!$L$6)+SUMIFS('Resumen Anual'!$AR$112,BW187,'Resumen Anual'!$V$9,BH165,'Resumen Anual'!$L$64)+SUMIFS('Resumen Anual'!$AR$170,BW187,'Resumen Anual'!$V$9,BH165,'Resumen Anual'!$L$122)+SUMIFS('Resumen Anual'!$AR$228,BW187,'Resumen Anual'!$V$9,BH165,'Resumen Anual'!$L$180)+SUMIFS('Resumen Anual'!$AR$286,BW187,'Resumen Anual'!$V$9,BH165,'Resumen Anual'!$L$238)+SUMIFS('Resumen Anual'!$AR$344,BW187,'Resumen Anual'!$V$9,BH165,'Resumen Anual'!$L$296)+SUMIFS('Resumen Anual'!$AR$402,BW187,'Resumen Anual'!$V$9,BH165,'Resumen Anual'!$L$354)+SUMIFS('Resumen Anual'!$AR$460,BW187,'Resumen Anual'!$V$9,BH165,'Resumen Anual'!$L$412)+SUMIFS('Resumen Anual'!$AR$518,BW187,'Resumen Anual'!$V$9,BH165,'Resumen Anual'!$L$470)+SUMIFS('Resumen Anual'!$AR$576,BW187,'Resumen Anual'!$V$9,BH165,'Resumen Anual'!$L$528)+SUMIFS('Resumen Anual'!$AR$634,BW187,'Resumen Anual'!$V$9,BH165,'Resumen Anual'!$L$586)+SUMIFS('Resumen Anual'!$AR$692,BW187,'Resumen Anual'!$V$9,BH165,'Resumen Anual'!$L$644)+SUMIFS('Resumen Anual'!$CO$54,BW187,'Resumen Anual'!$V$9,BH165,'Resumen Anual'!$BI$6)+SUMIFS('Resumen Anual'!$CO$112,BW187,'Resumen Anual'!$V$9,BH165,'Resumen Anual'!$BI$64)+SUMIFS('Resumen Anual'!$CO$170,BW187,'Resumen Anual'!$V$9,BH165,'Resumen Anual'!$BI$122)+SUMIFS('Resumen Anual'!$CO$228,BW187,'Resumen Anual'!$V$9,BH165,'Resumen Anual'!$BI$180)+SUMIFS('Resumen Anual'!$CO$286,BW187,'Resumen Anual'!$V$9,BH165,'Resumen Anual'!$BI$238)+SUMIFS('Resumen Anual'!$CO$344,BW187,'Resumen Anual'!$V$9,BH165,'Resumen Anual'!$BI$296)+SUMIFS('Resumen Anual'!$CO$402,BW187,'Resumen Anual'!$V$9,BH165,'Resumen Anual'!$BI$354)+SUMIFS('Resumen Anual'!$CO$460,BW187,'Resumen Anual'!$V$9,BH165,'Resumen Anual'!$BI$412)+SUMIFS('Resumen Anual'!$CO$518,BW187,'Resumen Anual'!$V$9,BH165,'Resumen Anual'!$BI$470)+SUMIFS('Resumen Anual'!$CO$576,BW187,'Resumen Anual'!$V$9,BH165,'Resumen Anual'!$BI$528)+SUMIFS('Resumen Anual'!$CO$634,BW187,'Resumen Anual'!$V$9,BH165,'Resumen Anual'!$BI$586)+SUMIFS('Resumen Anual'!$CO$692,BW187,'Resumen Anual'!$V$9,BH165,'Resumen Anual'!$BI$644)+SUMIFS('Resumen Anual'!$EN$54,BW187,'Resumen Anual'!$V$9,BH165,'Resumen Anual'!$DH$6)+SUMIFS('Resumen Anual'!$EN$112,BW187,'Resumen Anual'!$V$9,BH165,'Resumen Anual'!$DH$64)+SUMIFS('Resumen Anual'!$EN$170,BW187,'Resumen Anual'!$V$9,BH165,'Resumen Anual'!$DH$122)+SUMIFS('Resumen Anual'!$EN$228,BW187,'Resumen Anual'!$V$9,BH165,'Resumen Anual'!$DH$180)+SUMIFS('Resumen Anual'!$EN$286,BW187,'Resumen Anual'!$V$9,BH165,'Resumen Anual'!$DH$238)+SUMIFS('Resumen Anual'!$EN$344,BW187,'Resumen Anual'!$V$9,BH165,'Resumen Anual'!$DH$296)+SUMIFS('Resumen Anual'!$EN$402,BW187,'Resumen Anual'!$V$9,BH165,'Resumen Anual'!$DH$354)+SUMIFS('Resumen Anual'!$EN$460,BW187,'Resumen Anual'!$V$9,BH165,'Resumen Anual'!$DH$412)+SUMIFS('Resumen Anual'!$EN$518,BW187,'Resumen Anual'!$V$9,BH165,'Resumen Anual'!$DH$470)+SUMIFS('Resumen Anual'!$EN$576,BW187,'Resumen Anual'!$V$9,BH165,'Resumen Anual'!$DH$528)+SUMIFS('Resumen Anual'!$EN$634,BW187,'Resumen Anual'!$V$9,BH165,'Resumen Anual'!$DH$586)+SUMIFS('Resumen Anual'!$EN$692,BW187,'Resumen Anual'!$V$9,BH165,'Resumen Anual'!$DH$644)+SUMIFS('Resumen Anual'!$GK$54,BW187,'Resumen Anual'!$V$9,BH165,'Resumen Anual'!$FE$6)+SUMIFS('Resumen Anual'!$GK$112,BW187,'Resumen Anual'!$V$9,BH165,'Resumen Anual'!$FE$64)+SUMIFS('Resumen Anual'!$GK$170,BW187,'Resumen Anual'!$V$9,BH165,'Resumen Anual'!$FE$122)+SUMIFS('Resumen Anual'!$GK$228,BW187,'Resumen Anual'!$V$9,BH165,'Resumen Anual'!$FE$180)+SUMIFS('Resumen Anual'!$GK$286,BW187,'Resumen Anual'!$V$9,BH165,'Resumen Anual'!$FE$238)+SUMIFS('Resumen Anual'!$GK$344,BW187,'Resumen Anual'!$V$9,BH165,'Resumen Anual'!$FE$296)+SUMIFS('Resumen Anual'!$GK$402,BW187,'Resumen Anual'!$V$9,BH165,'Resumen Anual'!$FE$354)+SUMIFS('Resumen Anual'!$GK$460,BW187,'Resumen Anual'!$V$9,BH165,'Resumen Anual'!$FE$412)+SUMIFS('Resumen Anual'!$GK$518,BW187,'Resumen Anual'!$V$9,BH165,'Resumen Anual'!$FE$470)+SUMIFS('Resumen Anual'!$GK$576,BW187,'Resumen Anual'!$V$9,BH165,'Resumen Anual'!$FE$528)+SUMIFS('Resumen Anual'!$GK$634,BW187,'Resumen Anual'!$V$9,BH165,'Resumen Anual'!$FE$586)+SUMIFS('Resumen Anual'!$GK$692,BW187,'Resumen Anual'!$V$9,BH165,'Resumen Anual'!$FE$644)</f>
        <v>0</v>
      </c>
      <c r="CO187" s="756"/>
      <c r="CP187" s="756"/>
      <c r="CQ187" s="756">
        <f>SUMIFS('Resumen Anual'!$AU$54,BW187,'Resumen Anual'!$V$9,BH165,'Resumen Anual'!$L$6)+SUMIFS('Resumen Anual'!$AU$112,BW187,'Resumen Anual'!$V$9,BH165,'Resumen Anual'!$L$64)+SUMIFS('Resumen Anual'!$AU$170,BW187,'Resumen Anual'!$V$9,BH165,'Resumen Anual'!$L$122)+SUMIFS('Resumen Anual'!$AU$228,BW187,'Resumen Anual'!$V$9,BH165,'Resumen Anual'!$L$180)+SUMIFS('Resumen Anual'!$AU$286,BW187,'Resumen Anual'!$V$9,BH165,'Resumen Anual'!$L$238)+SUMIFS('Resumen Anual'!$AU$344,BW187,'Resumen Anual'!$V$9,BH165,'Resumen Anual'!$L$296)+SUMIFS('Resumen Anual'!$AU$402,BW187,'Resumen Anual'!$V$9,BH165,'Resumen Anual'!$L$354)+SUMIFS('Resumen Anual'!$AU$460,BW187,'Resumen Anual'!$V$9,BH165,'Resumen Anual'!$L$412)+SUMIFS('Resumen Anual'!$AU$518,BW187,'Resumen Anual'!$V$9,BH165,'Resumen Anual'!$L$470)+SUMIFS('Resumen Anual'!$AU$576,BW187,'Resumen Anual'!$V$9,BH165,'Resumen Anual'!$L$528)+SUMIFS('Resumen Anual'!$AU$634,BW187,'Resumen Anual'!$V$9,BH165,'Resumen Anual'!$L$586)+SUMIFS('Resumen Anual'!$AU$692,BW187,'Resumen Anual'!$V$9,BH165,'Resumen Anual'!$L$644)+SUMIFS('Resumen Anual'!$CR$54,BW187,'Resumen Anual'!$V$9,BH165,'Resumen Anual'!$BI$6)+SUMIFS('Resumen Anual'!$CR$112,BW187,'Resumen Anual'!$V$9,BH165,'Resumen Anual'!$BI$64)+SUMIFS('Resumen Anual'!$CR$170,BW187,'Resumen Anual'!$V$9,BH165,'Resumen Anual'!$BI$122)+SUMIFS('Resumen Anual'!$CR$228,BW187,'Resumen Anual'!$V$9,BH165,'Resumen Anual'!$BI$180)+SUMIFS('Resumen Anual'!$CR$286,BW187,'Resumen Anual'!$V$9,BH165,'Resumen Anual'!$BI$238)+SUMIFS('Resumen Anual'!$CR$344,BW187,'Resumen Anual'!$V$9,BH165,'Resumen Anual'!$BI$296)+SUMIFS('Resumen Anual'!$CR$402,BW187,'Resumen Anual'!$V$9,BH165,'Resumen Anual'!$BI$354)+SUMIFS('Resumen Anual'!$CR$460,BW187,'Resumen Anual'!$V$9,BH165,'Resumen Anual'!$BI$412)+SUMIFS('Resumen Anual'!$CR$518,BW187,'Resumen Anual'!$V$9,BH165,'Resumen Anual'!$BI$470)+SUMIFS('Resumen Anual'!$CR$576,BW187,'Resumen Anual'!$V$9,BH165,'Resumen Anual'!$BI$528)+SUMIFS('Resumen Anual'!$CR$634,BW187,'Resumen Anual'!$V$9,BH165,'Resumen Anual'!$BI$586)+SUMIFS('Resumen Anual'!$CR$692,BW187,'Resumen Anual'!$V$9,BH165,'Resumen Anual'!$BI$644)+SUMIFS('Resumen Anual'!$EQ$54,BW187,'Resumen Anual'!$V$9,BH165,'Resumen Anual'!$DH$6)+SUMIFS('Resumen Anual'!$EQ$112,BW187,'Resumen Anual'!$V$9,BH165,'Resumen Anual'!$DH$64)+SUMIFS('Resumen Anual'!$EQ$170,BW187,'Resumen Anual'!$V$9,BH165,'Resumen Anual'!$DH$122)+SUMIFS('Resumen Anual'!$EQ$228,BW187,'Resumen Anual'!$V$9,BH165,'Resumen Anual'!$DH$180)+SUMIFS('Resumen Anual'!$EQ$286,BW187,'Resumen Anual'!$V$9,BH165,'Resumen Anual'!$DH$238)+SUMIFS('Resumen Anual'!$EQ$344,BW187,'Resumen Anual'!$V$9,BH165,'Resumen Anual'!$DH$296)+SUMIFS('Resumen Anual'!$EQ$402,BW187,'Resumen Anual'!$V$9,BH165,'Resumen Anual'!$DH$354)+SUMIFS('Resumen Anual'!$EQ$460,BW187,'Resumen Anual'!$V$9,BH165,'Resumen Anual'!$DH$412)+SUMIFS('Resumen Anual'!$EQ$518,BW187,'Resumen Anual'!$V$9,BH165,'Resumen Anual'!$DH$470)+SUMIFS('Resumen Anual'!$EQ$576,BW187,'Resumen Anual'!$V$9,BH165,'Resumen Anual'!$DH$528)+SUMIFS('Resumen Anual'!$EQ$634,BW187,'Resumen Anual'!$V$9,BH165,'Resumen Anual'!$DH$586)+SUMIFS('Resumen Anual'!$EQ$692,BW187,'Resumen Anual'!$V$9,BH165,'Resumen Anual'!$DH$644)+SUMIFS('Resumen Anual'!$GN$54,BW187,'Resumen Anual'!$V$9,BH165,'Resumen Anual'!$FE$6)+SUMIFS('Resumen Anual'!$GN$112,BW187,'Resumen Anual'!$V$9,BH165,'Resumen Anual'!$FE$64)+SUMIFS('Resumen Anual'!$GN$170,BW187,'Resumen Anual'!$V$9,BH165,'Resumen Anual'!$FE$122)+SUMIFS('Resumen Anual'!$GN$228,BW187,'Resumen Anual'!$V$9,BH165,'Resumen Anual'!$FE$180)+SUMIFS('Resumen Anual'!$GN$286,BW187,'Resumen Anual'!$V$9,BH165,'Resumen Anual'!$FE$238)+SUMIFS('Resumen Anual'!$GN$344,BW187,'Resumen Anual'!$V$9,BH165,'Resumen Anual'!$FE$296)+SUMIFS('Resumen Anual'!$GN$402,BW187,'Resumen Anual'!$V$9,BH165,'Resumen Anual'!$FE$354)+SUMIFS('Resumen Anual'!$GN$460,BW187,'Resumen Anual'!$V$9,BH165,'Resumen Anual'!$FE$412)+SUMIFS('Resumen Anual'!$GN$518,BW187,'Resumen Anual'!$V$9,BH165,'Resumen Anual'!$FE$470)+SUMIFS('Resumen Anual'!$GN$576,BW187,'Resumen Anual'!$V$9,BH165,'Resumen Anual'!$FE$528)+SUMIFS('Resumen Anual'!$GN$634,BW187,'Resumen Anual'!$V$9,BH165,'Resumen Anual'!$FE$586)+SUMIFS('Resumen Anual'!$GN$692,BW187,'Resumen Anual'!$V$9,BH165,'Resumen Anual'!$FE$644)</f>
        <v>0</v>
      </c>
      <c r="CR187" s="756"/>
      <c r="CS187" s="756"/>
      <c r="CT187" s="1200"/>
      <c r="CU187" s="1199"/>
      <c r="CV187" s="171"/>
      <c r="CW187" s="625"/>
      <c r="CX187" s="625"/>
      <c r="CY187" s="625"/>
      <c r="CZ187" s="625"/>
      <c r="DA187" s="625"/>
      <c r="DB187" s="625"/>
      <c r="DC187" s="625"/>
      <c r="DD187" s="625"/>
      <c r="DE187" s="625"/>
      <c r="DF187" s="625"/>
      <c r="DG187" s="625"/>
      <c r="DH187" s="625"/>
      <c r="DI187" s="625"/>
      <c r="DJ187" s="625"/>
      <c r="DK187" s="625"/>
      <c r="DL187" s="625"/>
      <c r="DM187" s="625"/>
      <c r="DN187" s="625"/>
      <c r="DO187" s="625"/>
      <c r="DP187" s="625"/>
      <c r="DQ187" s="625"/>
      <c r="DR187" s="625"/>
      <c r="DS187" s="625"/>
      <c r="DT187" s="15"/>
      <c r="DU187" s="771">
        <f>IF(DU171=0," ",DU171+8)</f>
        <v>2030</v>
      </c>
      <c r="DV187" s="772"/>
      <c r="DW187" s="772"/>
      <c r="DX187" s="772"/>
      <c r="DY187" s="772"/>
      <c r="DZ187" s="1214">
        <f>SUMIFS('Resumen Anual'!$AF$54,DU187,'Resumen Anual'!$V$9,DF165,'Resumen Anual'!$L$6)+SUMIFS('Resumen Anual'!$AF$112,DU187,'Resumen Anual'!$V$9,DF165,'Resumen Anual'!$L$64)+SUMIFS('Resumen Anual'!$AF$170,DU187,'Resumen Anual'!$V$9,DF165,'Resumen Anual'!$L$122)+SUMIFS('Resumen Anual'!$AF$228,DU187,'Resumen Anual'!$V$9,DF165,'Resumen Anual'!$L$180)+SUMIFS('Resumen Anual'!$AF$286,DU187,'Resumen Anual'!$V$9,DF165,'Resumen Anual'!$L$238)+SUMIFS('Resumen Anual'!$AF$344,DU187,'Resumen Anual'!$V$9,DF165,'Resumen Anual'!$L$296)+SUMIFS('Resumen Anual'!$AF$402,DU187,'Resumen Anual'!$V$9,DF165,'Resumen Anual'!$L$354)+SUMIFS('Resumen Anual'!$AF$460,DU187,'Resumen Anual'!$V$9,DF165,'Resumen Anual'!$L$412)+SUMIFS('Resumen Anual'!$AF$518,DU187,'Resumen Anual'!$V$9,DF165,'Resumen Anual'!$L$470)+SUMIFS('Resumen Anual'!$AF$576,DU187,'Resumen Anual'!$V$9,DF165,'Resumen Anual'!$L$528)+SUMIFS('Resumen Anual'!$AF$634,DU187,'Resumen Anual'!$V$9,DF165,'Resumen Anual'!$L$586)+SUMIFS('Resumen Anual'!$AF$692,DU187,'Resumen Anual'!$V$9,DF165,'Resumen Anual'!$L$644)+SUMIFS('Resumen Anual'!$CC$54,DU187,'Resumen Anual'!$V$9,DF165,'Resumen Anual'!$BI$6)+SUMIFS('Resumen Anual'!$CC$112,DU187,'Resumen Anual'!$V$9,DF165,'Resumen Anual'!$BI$64)+SUMIFS('Resumen Anual'!$CC$170,DU187,'Resumen Anual'!$V$9,DF165,'Resumen Anual'!$BI$122)+SUMIFS('Resumen Anual'!$CC$228,DU187,'Resumen Anual'!$V$9,DF165,'Resumen Anual'!$BI$180)+SUMIFS('Resumen Anual'!$CC$286,DU187,'Resumen Anual'!$V$9,DF165,'Resumen Anual'!$BI$238)+SUMIFS('Resumen Anual'!$CC$344,DU187,'Resumen Anual'!$V$9,DF165,'Resumen Anual'!$BI$296)+SUMIFS('Resumen Anual'!$CC$402,DU187,'Resumen Anual'!$V$9,DF165,'Resumen Anual'!$BI$354)+SUMIFS('Resumen Anual'!$CC$460,DU187,'Resumen Anual'!$V$9,DF165,'Resumen Anual'!$BI$412)+SUMIFS('Resumen Anual'!$CC$518,DU187,'Resumen Anual'!$V$9,DF165,'Resumen Anual'!$BI$470)+SUMIFS('Resumen Anual'!$CC$576,DU187,'Resumen Anual'!$V$9,DF165,'Resumen Anual'!$BI$528)+SUMIFS('Resumen Anual'!$CC$634,DU187,'Resumen Anual'!$V$9,DF165,'Resumen Anual'!$BI$586)+SUMIFS('Resumen Anual'!$CC$692,DU187,'Resumen Anual'!$V$9,DF165,'Resumen Anual'!$BI$644)+SUMIFS('Resumen Anual'!$EB$54,DU187,'Resumen Anual'!$V$9,DF165,'Resumen Anual'!$DH$6)+SUMIFS('Resumen Anual'!$EB$112,DU187,'Resumen Anual'!$V$9,DF165,'Resumen Anual'!$DH$64)+SUMIFS('Resumen Anual'!$EB$170,DU187,'Resumen Anual'!$V$9,DF165,'Resumen Anual'!$DH$122)+SUMIFS('Resumen Anual'!$EB$228,DU187,'Resumen Anual'!$V$9,DF165,'Resumen Anual'!$DH$180)+SUMIFS('Resumen Anual'!$EB$286,DU187,'Resumen Anual'!$V$9,DF165,'Resumen Anual'!$DH$238)+SUMIFS('Resumen Anual'!$EB$344,DU187,'Resumen Anual'!$V$9,DF165,'Resumen Anual'!$DH$296)+SUMIFS('Resumen Anual'!$EB$402,DU187,'Resumen Anual'!$V$9,DF165,'Resumen Anual'!$DH$354)+SUMIFS('Resumen Anual'!$EB$460,DU187,'Resumen Anual'!$V$9,DF165,'Resumen Anual'!$DH$412)+SUMIFS('Resumen Anual'!$EB$518,DU187,'Resumen Anual'!$V$9,DF165,'Resumen Anual'!$DH$470)+SUMIFS('Resumen Anual'!$EB$576,DU187,'Resumen Anual'!$V$9,DF165,'Resumen Anual'!$DH$528)+SUMIFS('Resumen Anual'!$EB$634,DU187,'Resumen Anual'!$V$9,DF165,'Resumen Anual'!$DH$586)+SUMIFS('Resumen Anual'!$EB$692,DU187,'Resumen Anual'!$V$9,DF165,'Resumen Anual'!$DH$644)+SUMIFS('Resumen Anual'!$FY$54,DU187,'Resumen Anual'!$V$9,DF165,'Resumen Anual'!$FE$6)+SUMIFS('Resumen Anual'!$FY$112,DU187,'Resumen Anual'!$V$9,DF165,'Resumen Anual'!$FE$64)+SUMIFS('Resumen Anual'!$FY$170,DU187,'Resumen Anual'!$V$9,DF165,'Resumen Anual'!$FE$122)+SUMIFS('Resumen Anual'!$FY$228,DU187,'Resumen Anual'!$V$9,DF165,'Resumen Anual'!$FE$180)+SUMIFS('Resumen Anual'!$FY$286,DU187,'Resumen Anual'!$V$9,DF165,'Resumen Anual'!$FE$238)+SUMIFS('Resumen Anual'!$FY$344,DU187,'Resumen Anual'!$V$9,DF165,'Resumen Anual'!$FE$296)+SUMIFS('Resumen Anual'!$FY$402,DU187,'Resumen Anual'!$V$9,DF165,'Resumen Anual'!$FE$354)+SUMIFS('Resumen Anual'!$FY$460,DU187,'Resumen Anual'!$V$9,DF165,'Resumen Anual'!$FE$412)+SUMIFS('Resumen Anual'!$FY$518,DU187,'Resumen Anual'!$V$9,DF165,'Resumen Anual'!$FE$470)+SUMIFS('Resumen Anual'!$FY$576,DU187,'Resumen Anual'!$V$9,DF165,'Resumen Anual'!$FE$528)+SUMIFS('Resumen Anual'!$FY$634,DU187,'Resumen Anual'!$V$9,DF165,'Resumen Anual'!$FE$586)+SUMIFS('Resumen Anual'!$FY$692,DU187,'Resumen Anual'!$V$9,DF165,'Resumen Anual'!$FE$644)</f>
        <v>0</v>
      </c>
      <c r="EA187" s="770"/>
      <c r="EB187" s="770"/>
      <c r="EC187" s="770"/>
      <c r="ED187" s="770">
        <f>SUMIFS('Resumen Anual'!$AJ$54,DU187,'Resumen Anual'!$V$9,DF165,'Resumen Anual'!$L$6)+SUMIFS('Resumen Anual'!$AJ$112,DU187,'Resumen Anual'!$V$9,DF165,'Resumen Anual'!$L$64)+SUMIFS('Resumen Anual'!$AJ$170,DU187,'Resumen Anual'!$V$9,DF165,'Resumen Anual'!$L$122)+SUMIFS('Resumen Anual'!$AJ$228,DU187,'Resumen Anual'!$V$9,DF165,'Resumen Anual'!$L$180)+SUMIFS('Resumen Anual'!$AJ$286,DU187,'Resumen Anual'!$V$9,DF165,'Resumen Anual'!$L$238)+SUMIFS('Resumen Anual'!$AJ$344,DU187,'Resumen Anual'!$V$9,DF165,'Resumen Anual'!$L$296)+SUMIFS('Resumen Anual'!$AJ$402,DU187,'Resumen Anual'!$V$9,DF165,'Resumen Anual'!$L$354)+SUMIFS('Resumen Anual'!$AJ$460,DU187,'Resumen Anual'!$V$9,DF165,'Resumen Anual'!$L$412)+SUMIFS('Resumen Anual'!$AJ$518,DU187,'Resumen Anual'!$V$9,DF165,'Resumen Anual'!$L$470)+SUMIFS('Resumen Anual'!$AJ$576,DU187,'Resumen Anual'!$V$9,DF165,'Resumen Anual'!$L$528)+SUMIFS('Resumen Anual'!$AJ$634,DU187,'Resumen Anual'!$V$9,DF165,'Resumen Anual'!$L$586)+SUMIFS('Resumen Anual'!$AJ$692,DU187,'Resumen Anual'!$V$9,DF165,'Resumen Anual'!$L$644)+SUMIFS('Resumen Anual'!$CG$54,DU187,'Resumen Anual'!$V$9,DF165,'Resumen Anual'!$BI$6)+SUMIFS('Resumen Anual'!$CG$112,DU187,'Resumen Anual'!$V$9,DF165,'Resumen Anual'!$BI$64)+SUMIFS('Resumen Anual'!$CG$170,DU187,'Resumen Anual'!$V$9,DF165,'Resumen Anual'!$BI$122)+SUMIFS('Resumen Anual'!$CG$228,DU187,'Resumen Anual'!$V$9,DF165,'Resumen Anual'!$BI$180)+SUMIFS('Resumen Anual'!$CG$286,DU187,'Resumen Anual'!$V$9,DF165,'Resumen Anual'!$BI$238)+SUMIFS('Resumen Anual'!$CG$344,DU187,'Resumen Anual'!$V$9,DF165,'Resumen Anual'!$BI$296)+SUMIFS('Resumen Anual'!$CG$402,DU187,'Resumen Anual'!$V$9,DF165,'Resumen Anual'!$BI$354)+SUMIFS('Resumen Anual'!$CG$460,DU187,'Resumen Anual'!$V$9,DF165,'Resumen Anual'!$BI$412)+SUMIFS('Resumen Anual'!$CG$518,DU187,'Resumen Anual'!$V$9,DF165,'Resumen Anual'!$BI$470)+SUMIFS('Resumen Anual'!$CG$576,DU187,'Resumen Anual'!$V$9,DF165,'Resumen Anual'!$BI$528)+SUMIFS('Resumen Anual'!$CG$634,DU187,'Resumen Anual'!$V$9,DF165,'Resumen Anual'!$BI$586)+SUMIFS('Resumen Anual'!$CG$692,DU187,'Resumen Anual'!$V$9,DF165,'Resumen Anual'!$BI$644)+SUMIFS('Resumen Anual'!$EF$54,DU187,'Resumen Anual'!$V$9,DF165,'Resumen Anual'!$DH$6)+SUMIFS('Resumen Anual'!$EF$112,DU187,'Resumen Anual'!$V$9,DF165,'Resumen Anual'!$DH$64)+SUMIFS('Resumen Anual'!$EF$170,DU187,'Resumen Anual'!$V$9,DF165,'Resumen Anual'!$DH$122)+SUMIFS('Resumen Anual'!$EF$228,DU187,'Resumen Anual'!$V$9,DF165,'Resumen Anual'!$DH$180)+SUMIFS('Resumen Anual'!$EF$286,DU187,'Resumen Anual'!$V$9,DF165,'Resumen Anual'!$DH$238)+SUMIFS('Resumen Anual'!$EF$344,DU187,'Resumen Anual'!$V$9,DF165,'Resumen Anual'!$DH$296)+SUMIFS('Resumen Anual'!$EF$402,DU187,'Resumen Anual'!$V$9,DF165,'Resumen Anual'!$DH$354)+SUMIFS('Resumen Anual'!$EF$460,DU187,'Resumen Anual'!$V$9,DF165,'Resumen Anual'!$DH$412)+SUMIFS('Resumen Anual'!$EF$518,DU187,'Resumen Anual'!$V$9,DF165,'Resumen Anual'!$DH$470)+SUMIFS('Resumen Anual'!$EF$576,DU187,'Resumen Anual'!$V$9,DF165,'Resumen Anual'!$DH$528)+SUMIFS('Resumen Anual'!$EF$634,DU187,'Resumen Anual'!$V$9,DF165,'Resumen Anual'!$DH$586)+SUMIFS('Resumen Anual'!$EF$692,DU187,'Resumen Anual'!$V$9,DF165,'Resumen Anual'!$DH$644)+SUMIFS('Resumen Anual'!$GC$54,DU187,'Resumen Anual'!$V$9,DF165,'Resumen Anual'!$FE$6)+SUMIFS('Resumen Anual'!$GC$112,DU187,'Resumen Anual'!$V$9,DF165,'Resumen Anual'!$FE$64)+SUMIFS('Resumen Anual'!$GC$170,DU187,'Resumen Anual'!$V$9,DF165,'Resumen Anual'!$FE$122)+SUMIFS('Resumen Anual'!$GC$228,DU187,'Resumen Anual'!$V$9,DF165,'Resumen Anual'!$FE$180)+SUMIFS('Resumen Anual'!$GC$286,DU187,'Resumen Anual'!$V$9,DF165,'Resumen Anual'!$FE$238)+SUMIFS('Resumen Anual'!$GC$344,DU187,'Resumen Anual'!$V$9,DF165,'Resumen Anual'!$FE$296)+SUMIFS('Resumen Anual'!$GC$402,DU187,'Resumen Anual'!$V$9,DF165,'Resumen Anual'!$FE$354)+SUMIFS('Resumen Anual'!$GC$460,DU187,'Resumen Anual'!$V$9,DF165,'Resumen Anual'!$FE$412)+SUMIFS('Resumen Anual'!$GC$518,DU187,'Resumen Anual'!$V$9,DF165,'Resumen Anual'!$FE$470)+SUMIFS('Resumen Anual'!$GC$576,DU187,'Resumen Anual'!$V$9,DF165,'Resumen Anual'!$FE$528)+SUMIFS('Resumen Anual'!$GC$634,DU187,'Resumen Anual'!$V$9,DF165,'Resumen Anual'!$FE$586)+SUMIFS('Resumen Anual'!$GC$692,DU187,'Resumen Anual'!$V$9,DF165,'Resumen Anual'!$FE$644)</f>
        <v>0</v>
      </c>
      <c r="EE187" s="770"/>
      <c r="EF187" s="770"/>
      <c r="EG187" s="770"/>
      <c r="EH187" s="770">
        <f>SUMIFS('Resumen Anual'!$AN$54,DU187,'Resumen Anual'!$V$9,DF165,'Resumen Anual'!$L$6)+SUMIFS('Resumen Anual'!$AN$112,DU187,'Resumen Anual'!$V$9,DF165,'Resumen Anual'!$L$64)+SUMIFS('Resumen Anual'!$AN$170,DU187,'Resumen Anual'!$V$9,DF165,'Resumen Anual'!$L$122)+SUMIFS('Resumen Anual'!$AN$228,DU187,'Resumen Anual'!$V$9,DF165,'Resumen Anual'!$L$180)+SUMIFS('Resumen Anual'!$AN$286,DU187,'Resumen Anual'!$V$9,DF165,'Resumen Anual'!$L$238)+SUMIFS('Resumen Anual'!$AN$344,DU187,'Resumen Anual'!$V$9,DF165,'Resumen Anual'!$L$296)+SUMIFS('Resumen Anual'!$AN$402,DU187,'Resumen Anual'!$V$9,DF165,'Resumen Anual'!$L$354)+SUMIFS('Resumen Anual'!$AN$460,DU187,'Resumen Anual'!$V$9,DF165,'Resumen Anual'!$L$412)+SUMIFS('Resumen Anual'!$AN$518,DU187,'Resumen Anual'!$V$9,DF165,'Resumen Anual'!$L$470)+SUMIFS('Resumen Anual'!$AN$576,DU187,'Resumen Anual'!$V$9,DF165,'Resumen Anual'!$L$528)+SUMIFS('Resumen Anual'!$AN$634,DU187,'Resumen Anual'!$V$9,DF165,'Resumen Anual'!$L$586)+SUMIFS('Resumen Anual'!$AN$692,DU187,'Resumen Anual'!$V$9,DF165,'Resumen Anual'!$L$644)+SUMIFS('Resumen Anual'!$CK$54,DU187,'Resumen Anual'!$V$9,DF165,'Resumen Anual'!$BI$6)+SUMIFS('Resumen Anual'!$CK$112,DU187,'Resumen Anual'!$V$9,DF165,'Resumen Anual'!$BI$64)+SUMIFS('Resumen Anual'!$CK$170,DU187,'Resumen Anual'!$V$9,DF165,'Resumen Anual'!$BI$122)+SUMIFS('Resumen Anual'!$CK$228,DU187,'Resumen Anual'!$V$9,DF165,'Resumen Anual'!$BI$180)+SUMIFS('Resumen Anual'!$CK$286,DU187,'Resumen Anual'!$V$9,DF165,'Resumen Anual'!$BI$238)+SUMIFS('Resumen Anual'!$CK$344,DU187,'Resumen Anual'!$V$9,DF165,'Resumen Anual'!$BI$296)+SUMIFS('Resumen Anual'!$CK$402,DU187,'Resumen Anual'!$V$9,DF165,'Resumen Anual'!$BI$354)+SUMIFS('Resumen Anual'!$CK$460,DU187,'Resumen Anual'!$V$9,DF165,'Resumen Anual'!$BI$412)+SUMIFS('Resumen Anual'!$CK$518,DU187,'Resumen Anual'!$V$9,DF165,'Resumen Anual'!$BI$470)+SUMIFS('Resumen Anual'!$CK$576,DU187,'Resumen Anual'!$V$9,DF165,'Resumen Anual'!$BI$528)+SUMIFS('Resumen Anual'!$CK$634,DU187,'Resumen Anual'!$V$9,DF165,'Resumen Anual'!$BI$586)+SUMIFS('Resumen Anual'!$CK$692,DU187,'Resumen Anual'!$V$9,DF165,'Resumen Anual'!$BI$644)+SUMIFS('Resumen Anual'!$EJ$54,DU187,'Resumen Anual'!$V$9,DF165,'Resumen Anual'!$DH$6)+SUMIFS('Resumen Anual'!$EJ$112,DU187,'Resumen Anual'!$V$9,DF165,'Resumen Anual'!$DH$64)+SUMIFS('Resumen Anual'!$EJ$170,DU187,'Resumen Anual'!$V$9,DF165,'Resumen Anual'!$DH$122)+SUMIFS('Resumen Anual'!$EJ$228,DU187,'Resumen Anual'!$V$9,DF165,'Resumen Anual'!$DH$180)+SUMIFS('Resumen Anual'!$EJ$286,DU187,'Resumen Anual'!$V$9,DF165,'Resumen Anual'!$DH$238)+SUMIFS('Resumen Anual'!$EJ$344,DU187,'Resumen Anual'!$V$9,DF165,'Resumen Anual'!$DH$296)+SUMIFS('Resumen Anual'!$EJ$402,DU187,'Resumen Anual'!$V$9,DF165,'Resumen Anual'!$DH$354)+SUMIFS('Resumen Anual'!$EJ$460,DU187,'Resumen Anual'!$V$9,DF165,'Resumen Anual'!$DH$412)+SUMIFS('Resumen Anual'!$EJ$518,DU187,'Resumen Anual'!$V$9,DF165,'Resumen Anual'!$DH$470)+SUMIFS('Resumen Anual'!$EJ$576,DU187,'Resumen Anual'!$V$9,DF165,'Resumen Anual'!$DH$528)+SUMIFS('Resumen Anual'!$EJ$634,DU187,'Resumen Anual'!$V$9,DF165,'Resumen Anual'!$DH$586)+SUMIFS('Resumen Anual'!$EJ$692,DU187,'Resumen Anual'!$V$9,DF165,'Resumen Anual'!$DH$644)+SUMIFS('Resumen Anual'!$GG$54,DU187,'Resumen Anual'!$V$9,DF165,'Resumen Anual'!$FE$6)+SUMIFS('Resumen Anual'!$GG$112,DU187,'Resumen Anual'!$V$9,DF165,'Resumen Anual'!$FE$64)+SUMIFS('Resumen Anual'!$GG$170,DU187,'Resumen Anual'!$V$9,DF165,'Resumen Anual'!$FE$122)+SUMIFS('Resumen Anual'!$GG$228,DU187,'Resumen Anual'!$V$9,DF165,'Resumen Anual'!$FE$180)+SUMIFS('Resumen Anual'!$GG$286,DU187,'Resumen Anual'!$V$9,DF165,'Resumen Anual'!$FE$238)+SUMIFS('Resumen Anual'!$GG$344,DU187,'Resumen Anual'!$V$9,DF165,'Resumen Anual'!$FE$296)+SUMIFS('Resumen Anual'!$GG$402,DU187,'Resumen Anual'!$V$9,DF165,'Resumen Anual'!$FE$354)+SUMIFS('Resumen Anual'!$GG$460,DU187,'Resumen Anual'!$V$9,DF165,'Resumen Anual'!$FE$412)+SUMIFS('Resumen Anual'!$GG$518,DU187,'Resumen Anual'!$V$9,DF165,'Resumen Anual'!$FE$470)+SUMIFS('Resumen Anual'!$GG$576,DU187,'Resumen Anual'!$V$9,DF165,'Resumen Anual'!$FE$528)+SUMIFS('Resumen Anual'!$GG$634,DU187,'Resumen Anual'!$V$9,DF165,'Resumen Anual'!$FE$586)+SUMIFS('Resumen Anual'!$GG$692,DU187,'Resumen Anual'!$V$9,DF165,'Resumen Anual'!$FE$644)</f>
        <v>0</v>
      </c>
      <c r="EI187" s="770"/>
      <c r="EJ187" s="770"/>
      <c r="EK187" s="770"/>
      <c r="EL187" s="756">
        <f>SUMIFS('Resumen Anual'!$AR$54,DU187,'Resumen Anual'!$V$9,DF165,'Resumen Anual'!$L$6)+SUMIFS('Resumen Anual'!$AR$112,DU187,'Resumen Anual'!$V$9,DF165,'Resumen Anual'!$L$64)+SUMIFS('Resumen Anual'!$AR$170,DU187,'Resumen Anual'!$V$9,DF165,'Resumen Anual'!$L$122)+SUMIFS('Resumen Anual'!$AR$228,DU187,'Resumen Anual'!$V$9,DF165,'Resumen Anual'!$L$180)+SUMIFS('Resumen Anual'!$AR$286,DU187,'Resumen Anual'!$V$9,DF165,'Resumen Anual'!$L$238)+SUMIFS('Resumen Anual'!$AR$344,DU187,'Resumen Anual'!$V$9,DF165,'Resumen Anual'!$L$296)+SUMIFS('Resumen Anual'!$AR$402,DU187,'Resumen Anual'!$V$9,DF165,'Resumen Anual'!$L$354)+SUMIFS('Resumen Anual'!$AR$460,DU187,'Resumen Anual'!$V$9,DF165,'Resumen Anual'!$L$412)+SUMIFS('Resumen Anual'!$AR$518,DU187,'Resumen Anual'!$V$9,DF165,'Resumen Anual'!$L$470)+SUMIFS('Resumen Anual'!$AR$576,DU187,'Resumen Anual'!$V$9,DF165,'Resumen Anual'!$L$528)+SUMIFS('Resumen Anual'!$AR$634,DU187,'Resumen Anual'!$V$9,DF165,'Resumen Anual'!$L$586)+SUMIFS('Resumen Anual'!$AR$692,DU187,'Resumen Anual'!$V$9,DF165,'Resumen Anual'!$L$644)+SUMIFS('Resumen Anual'!$CO$54,DU187,'Resumen Anual'!$V$9,DF165,'Resumen Anual'!$BI$6)+SUMIFS('Resumen Anual'!$CO$112,DU187,'Resumen Anual'!$V$9,DF165,'Resumen Anual'!$BI$64)+SUMIFS('Resumen Anual'!$CO$170,DU187,'Resumen Anual'!$V$9,DF165,'Resumen Anual'!$BI$122)+SUMIFS('Resumen Anual'!$CO$228,DU187,'Resumen Anual'!$V$9,DF165,'Resumen Anual'!$BI$180)+SUMIFS('Resumen Anual'!$CO$286,DU187,'Resumen Anual'!$V$9,DF165,'Resumen Anual'!$BI$238)+SUMIFS('Resumen Anual'!$CO$344,DU187,'Resumen Anual'!$V$9,DF165,'Resumen Anual'!$BI$296)+SUMIFS('Resumen Anual'!$CO$402,DU187,'Resumen Anual'!$V$9,DF165,'Resumen Anual'!$BI$354)+SUMIFS('Resumen Anual'!$CO$460,DU187,'Resumen Anual'!$V$9,DF165,'Resumen Anual'!$BI$412)+SUMIFS('Resumen Anual'!$CO$518,DU187,'Resumen Anual'!$V$9,DF165,'Resumen Anual'!$BI$470)+SUMIFS('Resumen Anual'!$CO$576,DU187,'Resumen Anual'!$V$9,DF165,'Resumen Anual'!$BI$528)+SUMIFS('Resumen Anual'!$CO$634,DU187,'Resumen Anual'!$V$9,DF165,'Resumen Anual'!$BI$586)+SUMIFS('Resumen Anual'!$CO$692,DU187,'Resumen Anual'!$V$9,DF165,'Resumen Anual'!$BI$644)+SUMIFS('Resumen Anual'!$EN$54,DU187,'Resumen Anual'!$V$9,DF165,'Resumen Anual'!$DH$6)+SUMIFS('Resumen Anual'!$EN$112,DU187,'Resumen Anual'!$V$9,DF165,'Resumen Anual'!$DH$64)+SUMIFS('Resumen Anual'!$EN$170,DU187,'Resumen Anual'!$V$9,DF165,'Resumen Anual'!$DH$122)+SUMIFS('Resumen Anual'!$EN$228,DU187,'Resumen Anual'!$V$9,DF165,'Resumen Anual'!$DH$180)+SUMIFS('Resumen Anual'!$EN$286,DU187,'Resumen Anual'!$V$9,DF165,'Resumen Anual'!$DH$238)+SUMIFS('Resumen Anual'!$EN$344,DU187,'Resumen Anual'!$V$9,DF165,'Resumen Anual'!$DH$296)+SUMIFS('Resumen Anual'!$EN$402,DU187,'Resumen Anual'!$V$9,DF165,'Resumen Anual'!$DH$354)+SUMIFS('Resumen Anual'!$EN$460,DU187,'Resumen Anual'!$V$9,DF165,'Resumen Anual'!$DH$412)+SUMIFS('Resumen Anual'!$EN$518,DU187,'Resumen Anual'!$V$9,DF165,'Resumen Anual'!$DH$470)+SUMIFS('Resumen Anual'!$EN$576,DU187,'Resumen Anual'!$V$9,DF165,'Resumen Anual'!$DH$528)+SUMIFS('Resumen Anual'!$EN$634,DU187,'Resumen Anual'!$V$9,DF165,'Resumen Anual'!$DH$586)+SUMIFS('Resumen Anual'!$EN$692,DU187,'Resumen Anual'!$V$9,DF165,'Resumen Anual'!$DH$644)+SUMIFS('Resumen Anual'!$GK$54,DU187,'Resumen Anual'!$V$9,DF165,'Resumen Anual'!$FE$6)+SUMIFS('Resumen Anual'!$GK$112,DU187,'Resumen Anual'!$V$9,DF165,'Resumen Anual'!$FE$64)+SUMIFS('Resumen Anual'!$GK$170,DU187,'Resumen Anual'!$V$9,DF165,'Resumen Anual'!$FE$122)+SUMIFS('Resumen Anual'!$GK$228,DU187,'Resumen Anual'!$V$9,DF165,'Resumen Anual'!$FE$180)+SUMIFS('Resumen Anual'!$GK$286,DU187,'Resumen Anual'!$V$9,DF165,'Resumen Anual'!$FE$238)+SUMIFS('Resumen Anual'!$GK$344,DU187,'Resumen Anual'!$V$9,DF165,'Resumen Anual'!$FE$296)+SUMIFS('Resumen Anual'!$GK$402,DU187,'Resumen Anual'!$V$9,DF165,'Resumen Anual'!$FE$354)+SUMIFS('Resumen Anual'!$GK$460,DU187,'Resumen Anual'!$V$9,DF165,'Resumen Anual'!$FE$412)+SUMIFS('Resumen Anual'!$GK$518,DU187,'Resumen Anual'!$V$9,DF165,'Resumen Anual'!$FE$470)+SUMIFS('Resumen Anual'!$GK$576,DU187,'Resumen Anual'!$V$9,DF165,'Resumen Anual'!$FE$528)+SUMIFS('Resumen Anual'!$GK$634,DU187,'Resumen Anual'!$V$9,DF165,'Resumen Anual'!$FE$586)+SUMIFS('Resumen Anual'!$GK$692,DU187,'Resumen Anual'!$V$9,DF165,'Resumen Anual'!$FE$644)</f>
        <v>0</v>
      </c>
      <c r="EM187" s="756"/>
      <c r="EN187" s="756"/>
      <c r="EO187" s="756">
        <f>SUMIFS('Resumen Anual'!$AU$54,DU187,'Resumen Anual'!$V$9,DF165,'Resumen Anual'!$L$6)+SUMIFS('Resumen Anual'!$AU$112,DU187,'Resumen Anual'!$V$9,DF165,'Resumen Anual'!$L$64)+SUMIFS('Resumen Anual'!$AU$170,DU187,'Resumen Anual'!$V$9,DF165,'Resumen Anual'!$L$122)+SUMIFS('Resumen Anual'!$AU$228,DU187,'Resumen Anual'!$V$9,DF165,'Resumen Anual'!$L$180)+SUMIFS('Resumen Anual'!$AU$286,DU187,'Resumen Anual'!$V$9,DF165,'Resumen Anual'!$L$238)+SUMIFS('Resumen Anual'!$AU$344,DU187,'Resumen Anual'!$V$9,DF165,'Resumen Anual'!$L$296)+SUMIFS('Resumen Anual'!$AU$402,DU187,'Resumen Anual'!$V$9,DF165,'Resumen Anual'!$L$354)+SUMIFS('Resumen Anual'!$AU$460,DU187,'Resumen Anual'!$V$9,DF165,'Resumen Anual'!$L$412)+SUMIFS('Resumen Anual'!$AU$518,DU187,'Resumen Anual'!$V$9,DF165,'Resumen Anual'!$L$470)+SUMIFS('Resumen Anual'!$AU$576,DU187,'Resumen Anual'!$V$9,DF165,'Resumen Anual'!$L$528)+SUMIFS('Resumen Anual'!$AU$634,DU187,'Resumen Anual'!$V$9,DF165,'Resumen Anual'!$L$586)+SUMIFS('Resumen Anual'!$AU$692,DU187,'Resumen Anual'!$V$9,DF165,'Resumen Anual'!$L$644)+SUMIFS('Resumen Anual'!$CR$54,DU187,'Resumen Anual'!$V$9,DF165,'Resumen Anual'!$BI$6)+SUMIFS('Resumen Anual'!$CR$112,DU187,'Resumen Anual'!$V$9,DF165,'Resumen Anual'!$BI$64)+SUMIFS('Resumen Anual'!$CR$170,DU187,'Resumen Anual'!$V$9,DF165,'Resumen Anual'!$BI$122)+SUMIFS('Resumen Anual'!$CR$228,DU187,'Resumen Anual'!$V$9,DF165,'Resumen Anual'!$BI$180)+SUMIFS('Resumen Anual'!$CR$286,DU187,'Resumen Anual'!$V$9,DF165,'Resumen Anual'!$BI$238)+SUMIFS('Resumen Anual'!$CR$344,DU187,'Resumen Anual'!$V$9,DF165,'Resumen Anual'!$BI$296)+SUMIFS('Resumen Anual'!$CR$402,DU187,'Resumen Anual'!$V$9,DF165,'Resumen Anual'!$BI$354)+SUMIFS('Resumen Anual'!$CR$460,DU187,'Resumen Anual'!$V$9,DF165,'Resumen Anual'!$BI$412)+SUMIFS('Resumen Anual'!$CR$518,DU187,'Resumen Anual'!$V$9,DF165,'Resumen Anual'!$BI$470)+SUMIFS('Resumen Anual'!$CR$576,DU187,'Resumen Anual'!$V$9,DF165,'Resumen Anual'!$BI$528)+SUMIFS('Resumen Anual'!$CR$634,DU187,'Resumen Anual'!$V$9,DF165,'Resumen Anual'!$BI$586)+SUMIFS('Resumen Anual'!$CR$692,DU187,'Resumen Anual'!$V$9,DF165,'Resumen Anual'!$BI$644)+SUMIFS('Resumen Anual'!$EQ$54,DU187,'Resumen Anual'!$V$9,DF165,'Resumen Anual'!$DH$6)+SUMIFS('Resumen Anual'!$EQ$112,DU187,'Resumen Anual'!$V$9,DF165,'Resumen Anual'!$DH$64)+SUMIFS('Resumen Anual'!$EQ$170,DU187,'Resumen Anual'!$V$9,DF165,'Resumen Anual'!$DH$122)+SUMIFS('Resumen Anual'!$EQ$228,DU187,'Resumen Anual'!$V$9,DF165,'Resumen Anual'!$DH$180)+SUMIFS('Resumen Anual'!$EQ$286,DU187,'Resumen Anual'!$V$9,DF165,'Resumen Anual'!$DH$238)+SUMIFS('Resumen Anual'!$EQ$344,DU187,'Resumen Anual'!$V$9,DF165,'Resumen Anual'!$DH$296)+SUMIFS('Resumen Anual'!$EQ$402,DU187,'Resumen Anual'!$V$9,DF165,'Resumen Anual'!$DH$354)+SUMIFS('Resumen Anual'!$EQ$460,DU187,'Resumen Anual'!$V$9,DF165,'Resumen Anual'!$DH$412)+SUMIFS('Resumen Anual'!$EQ$518,DU187,'Resumen Anual'!$V$9,DF165,'Resumen Anual'!$DH$470)+SUMIFS('Resumen Anual'!$EQ$576,DU187,'Resumen Anual'!$V$9,DF165,'Resumen Anual'!$DH$528)+SUMIFS('Resumen Anual'!$EQ$634,DU187,'Resumen Anual'!$V$9,DF165,'Resumen Anual'!$DH$586)+SUMIFS('Resumen Anual'!$EQ$692,DU187,'Resumen Anual'!$V$9,DF165,'Resumen Anual'!$DH$644)+SUMIFS('Resumen Anual'!$GN$54,DU187,'Resumen Anual'!$V$9,DF165,'Resumen Anual'!$FE$6)+SUMIFS('Resumen Anual'!$GN$112,DU187,'Resumen Anual'!$V$9,DF165,'Resumen Anual'!$FE$64)+SUMIFS('Resumen Anual'!$GN$170,DU187,'Resumen Anual'!$V$9,DF165,'Resumen Anual'!$FE$122)+SUMIFS('Resumen Anual'!$GN$228,DU187,'Resumen Anual'!$V$9,DF165,'Resumen Anual'!$FE$180)+SUMIFS('Resumen Anual'!$GN$286,DU187,'Resumen Anual'!$V$9,DF165,'Resumen Anual'!$FE$238)+SUMIFS('Resumen Anual'!$GN$344,DU187,'Resumen Anual'!$V$9,DF165,'Resumen Anual'!$FE$296)+SUMIFS('Resumen Anual'!$GN$402,DU187,'Resumen Anual'!$V$9,DF165,'Resumen Anual'!$FE$354)+SUMIFS('Resumen Anual'!$GN$460,DU187,'Resumen Anual'!$V$9,DF165,'Resumen Anual'!$FE$412)+SUMIFS('Resumen Anual'!$GN$518,DU187,'Resumen Anual'!$V$9,DF165,'Resumen Anual'!$FE$470)+SUMIFS('Resumen Anual'!$GN$576,DU187,'Resumen Anual'!$V$9,DF165,'Resumen Anual'!$FE$528)+SUMIFS('Resumen Anual'!$GN$634,DU187,'Resumen Anual'!$V$9,DF165,'Resumen Anual'!$FE$586)+SUMIFS('Resumen Anual'!$GN$692,DU187,'Resumen Anual'!$V$9,DF165,'Resumen Anual'!$FE$644)</f>
        <v>0</v>
      </c>
      <c r="EP187" s="756"/>
      <c r="EQ187" s="1215"/>
      <c r="ER187" s="1200"/>
      <c r="ES187" s="171"/>
      <c r="ET187" s="625"/>
      <c r="EU187" s="625"/>
      <c r="EV187" s="625"/>
      <c r="EW187" s="625"/>
      <c r="EX187" s="625"/>
      <c r="EY187" s="625"/>
      <c r="EZ187" s="625"/>
      <c r="FA187" s="625"/>
      <c r="FB187" s="625"/>
      <c r="FC187" s="625"/>
      <c r="FD187" s="625"/>
      <c r="FE187" s="625"/>
      <c r="FF187" s="625"/>
      <c r="FG187" s="625"/>
      <c r="FH187" s="625"/>
      <c r="FI187" s="625"/>
      <c r="FJ187" s="625"/>
      <c r="FK187" s="625"/>
      <c r="FL187" s="625"/>
      <c r="FM187" s="625"/>
      <c r="FN187" s="625"/>
      <c r="FO187" s="625"/>
      <c r="FP187" s="625"/>
      <c r="FQ187" s="15"/>
      <c r="FR187" s="771">
        <f>IF(FR171=0," ",FR171+8)</f>
        <v>2030</v>
      </c>
      <c r="FS187" s="772"/>
      <c r="FT187" s="772"/>
      <c r="FU187" s="772"/>
      <c r="FV187" s="772"/>
      <c r="FW187" s="1214">
        <f>SUMIFS('Resumen Anual'!$AF$54,FR187,'Resumen Anual'!$V$9,FC165,'Resumen Anual'!$L$6)+SUMIFS('Resumen Anual'!$AF$112,FR187,'Resumen Anual'!$V$9,FC165,'Resumen Anual'!$L$64)+SUMIFS('Resumen Anual'!$AF$170,FR187,'Resumen Anual'!$V$9,FC165,'Resumen Anual'!$L$122)+SUMIFS('Resumen Anual'!$AF$228,FR187,'Resumen Anual'!$V$9,FC165,'Resumen Anual'!$L$180)+SUMIFS('Resumen Anual'!$AF$286,FR187,'Resumen Anual'!$V$9,FC165,'Resumen Anual'!$L$238)+SUMIFS('Resumen Anual'!$AF$344,FR187,'Resumen Anual'!$V$9,FC165,'Resumen Anual'!$L$296)+SUMIFS('Resumen Anual'!$AF$402,FR187,'Resumen Anual'!$V$9,FC165,'Resumen Anual'!$L$354)+SUMIFS('Resumen Anual'!$AF$460,FR187,'Resumen Anual'!$V$9,FC165,'Resumen Anual'!$L$412)+SUMIFS('Resumen Anual'!$AF$518,FR187,'Resumen Anual'!$V$9,FC165,'Resumen Anual'!$L$470)+SUMIFS('Resumen Anual'!$AF$576,FR187,'Resumen Anual'!$V$9,FC165,'Resumen Anual'!$L$528)+SUMIFS('Resumen Anual'!$AF$634,FR187,'Resumen Anual'!$V$9,FC165,'Resumen Anual'!$L$586)+SUMIFS('Resumen Anual'!$AF$692,FR187,'Resumen Anual'!$V$9,FC165,'Resumen Anual'!$L$644)+SUMIFS('Resumen Anual'!$CC$54,FR187,'Resumen Anual'!$V$9,FC165,'Resumen Anual'!$BI$6)+SUMIFS('Resumen Anual'!$CC$112,FR187,'Resumen Anual'!$V$9,FC165,'Resumen Anual'!$BI$64)+SUMIFS('Resumen Anual'!$CC$170,FR187,'Resumen Anual'!$V$9,FC165,'Resumen Anual'!$BI$122)+SUMIFS('Resumen Anual'!$CC$228,FR187,'Resumen Anual'!$V$9,FC165,'Resumen Anual'!$BI$180)+SUMIFS('Resumen Anual'!$CC$286,FR187,'Resumen Anual'!$V$9,FC165,'Resumen Anual'!$BI$238)+SUMIFS('Resumen Anual'!$CC$344,FR187,'Resumen Anual'!$V$9,FC165,'Resumen Anual'!$BI$296)+SUMIFS('Resumen Anual'!$CC$402,FR187,'Resumen Anual'!$V$9,FC165,'Resumen Anual'!$BI$354)+SUMIFS('Resumen Anual'!$CC$460,FR187,'Resumen Anual'!$V$9,FC165,'Resumen Anual'!$BI$412)+SUMIFS('Resumen Anual'!$CC$518,FR187,'Resumen Anual'!$V$9,FC165,'Resumen Anual'!$BI$470)+SUMIFS('Resumen Anual'!$CC$576,FR187,'Resumen Anual'!$V$9,FC165,'Resumen Anual'!$BI$528)+SUMIFS('Resumen Anual'!$CC$634,FR187,'Resumen Anual'!$V$9,FC165,'Resumen Anual'!$BI$586)+SUMIFS('Resumen Anual'!$CC$692,FR187,'Resumen Anual'!$V$9,FC165,'Resumen Anual'!$BI$644)+SUMIFS('Resumen Anual'!$EB$54,FR187,'Resumen Anual'!$V$9,FC165,'Resumen Anual'!$DH$6)+SUMIFS('Resumen Anual'!$EB$112,FR187,'Resumen Anual'!$V$9,FC165,'Resumen Anual'!$DH$64)+SUMIFS('Resumen Anual'!$EB$170,FR187,'Resumen Anual'!$V$9,FC165,'Resumen Anual'!$DH$122)+SUMIFS('Resumen Anual'!$EB$228,FR187,'Resumen Anual'!$V$9,FC165,'Resumen Anual'!$DH$180)+SUMIFS('Resumen Anual'!$EB$286,FR187,'Resumen Anual'!$V$9,FC165,'Resumen Anual'!$DH$238)+SUMIFS('Resumen Anual'!$EB$344,FR187,'Resumen Anual'!$V$9,FC165,'Resumen Anual'!$DH$296)+SUMIFS('Resumen Anual'!$EB$402,FR187,'Resumen Anual'!$V$9,FC165,'Resumen Anual'!$DH$354)+SUMIFS('Resumen Anual'!$EB$460,FR187,'Resumen Anual'!$V$9,FC165,'Resumen Anual'!$DH$412)+SUMIFS('Resumen Anual'!$EB$518,FR187,'Resumen Anual'!$V$9,FC165,'Resumen Anual'!$DH$470)+SUMIFS('Resumen Anual'!$EB$576,FR187,'Resumen Anual'!$V$9,FC165,'Resumen Anual'!$DH$528)+SUMIFS('Resumen Anual'!$EB$634,FR187,'Resumen Anual'!$V$9,FC165,'Resumen Anual'!$DH$586)+SUMIFS('Resumen Anual'!$EB$692,FR187,'Resumen Anual'!$V$9,FC165,'Resumen Anual'!$DH$644)+SUMIFS('Resumen Anual'!$FY$54,FR187,'Resumen Anual'!$V$9,FC165,'Resumen Anual'!$FE$6)+SUMIFS('Resumen Anual'!$FY$112,FR187,'Resumen Anual'!$V$9,FC165,'Resumen Anual'!$FE$64)+SUMIFS('Resumen Anual'!$FY$170,FR187,'Resumen Anual'!$V$9,FC165,'Resumen Anual'!$FE$122)+SUMIFS('Resumen Anual'!$FY$228,FR187,'Resumen Anual'!$V$9,FC165,'Resumen Anual'!$FE$180)+SUMIFS('Resumen Anual'!$FY$286,FR187,'Resumen Anual'!$V$9,FC165,'Resumen Anual'!$FE$238)+SUMIFS('Resumen Anual'!$FY$344,FR187,'Resumen Anual'!$V$9,FC165,'Resumen Anual'!$FE$296)+SUMIFS('Resumen Anual'!$FY$402,FR187,'Resumen Anual'!$V$9,FC165,'Resumen Anual'!$FE$354)+SUMIFS('Resumen Anual'!$FY$460,FR187,'Resumen Anual'!$V$9,FC165,'Resumen Anual'!$FE$412)+SUMIFS('Resumen Anual'!$FY$518,FR187,'Resumen Anual'!$V$9,FC165,'Resumen Anual'!$FE$470)+SUMIFS('Resumen Anual'!$FY$576,FR187,'Resumen Anual'!$V$9,FC165,'Resumen Anual'!$FE$528)+SUMIFS('Resumen Anual'!$FY$634,FR187,'Resumen Anual'!$V$9,FC165,'Resumen Anual'!$FE$586)+SUMIFS('Resumen Anual'!$FY$692,FR187,'Resumen Anual'!$V$9,FC165,'Resumen Anual'!$FE$644)</f>
        <v>0</v>
      </c>
      <c r="FX187" s="770"/>
      <c r="FY187" s="770"/>
      <c r="FZ187" s="770"/>
      <c r="GA187" s="770">
        <f>SUMIFS('Resumen Anual'!$AJ$54,FR187,'Resumen Anual'!$V$9,FC165,'Resumen Anual'!$L$6)+SUMIFS('Resumen Anual'!$AJ$112,FR187,'Resumen Anual'!$V$9,FC165,'Resumen Anual'!$L$64)+SUMIFS('Resumen Anual'!$AJ$170,FR187,'Resumen Anual'!$V$9,FC165,'Resumen Anual'!$L$122)+SUMIFS('Resumen Anual'!$AJ$228,FR187,'Resumen Anual'!$V$9,FC165,'Resumen Anual'!$L$180)+SUMIFS('Resumen Anual'!$AJ$286,FR187,'Resumen Anual'!$V$9,FC165,'Resumen Anual'!$L$238)+SUMIFS('Resumen Anual'!$AJ$344,FR187,'Resumen Anual'!$V$9,FC165,'Resumen Anual'!$L$296)+SUMIFS('Resumen Anual'!$AJ$402,FR187,'Resumen Anual'!$V$9,FC165,'Resumen Anual'!$L$354)+SUMIFS('Resumen Anual'!$AJ$460,FR187,'Resumen Anual'!$V$9,FC165,'Resumen Anual'!$L$412)+SUMIFS('Resumen Anual'!$AJ$518,FR187,'Resumen Anual'!$V$9,FC165,'Resumen Anual'!$L$470)+SUMIFS('Resumen Anual'!$AJ$576,FR187,'Resumen Anual'!$V$9,FC165,'Resumen Anual'!$L$528)+SUMIFS('Resumen Anual'!$AJ$634,FR187,'Resumen Anual'!$V$9,FC165,'Resumen Anual'!$L$586)+SUMIFS('Resumen Anual'!$AJ$692,FR187,'Resumen Anual'!$V$9,FC165,'Resumen Anual'!$L$644)+SUMIFS('Resumen Anual'!$CG$54,FR187,'Resumen Anual'!$V$9,FC165,'Resumen Anual'!$BI$6)+SUMIFS('Resumen Anual'!$CG$112,FR187,'Resumen Anual'!$V$9,FC165,'Resumen Anual'!$BI$64)+SUMIFS('Resumen Anual'!$CG$170,FR187,'Resumen Anual'!$V$9,FC165,'Resumen Anual'!$BI$122)+SUMIFS('Resumen Anual'!$CG$228,FR187,'Resumen Anual'!$V$9,FC165,'Resumen Anual'!$BI$180)+SUMIFS('Resumen Anual'!$CG$286,FR187,'Resumen Anual'!$V$9,FC165,'Resumen Anual'!$BI$238)+SUMIFS('Resumen Anual'!$CG$344,FR187,'Resumen Anual'!$V$9,FC165,'Resumen Anual'!$BI$296)+SUMIFS('Resumen Anual'!$CG$402,FR187,'Resumen Anual'!$V$9,FC165,'Resumen Anual'!$BI$354)+SUMIFS('Resumen Anual'!$CG$460,FR187,'Resumen Anual'!$V$9,FC165,'Resumen Anual'!$BI$412)+SUMIFS('Resumen Anual'!$CG$518,FR187,'Resumen Anual'!$V$9,FC165,'Resumen Anual'!$BI$470)+SUMIFS('Resumen Anual'!$CG$576,FR187,'Resumen Anual'!$V$9,FC165,'Resumen Anual'!$BI$528)+SUMIFS('Resumen Anual'!$CG$634,FR187,'Resumen Anual'!$V$9,FC165,'Resumen Anual'!$BI$586)+SUMIFS('Resumen Anual'!$CG$692,FR187,'Resumen Anual'!$V$9,FC165,'Resumen Anual'!$BI$644)+SUMIFS('Resumen Anual'!$EF$54,FR187,'Resumen Anual'!$V$9,FC165,'Resumen Anual'!$DH$6)+SUMIFS('Resumen Anual'!$EF$112,FR187,'Resumen Anual'!$V$9,FC165,'Resumen Anual'!$DH$64)+SUMIFS('Resumen Anual'!$EF$170,FR187,'Resumen Anual'!$V$9,FC165,'Resumen Anual'!$DH$122)+SUMIFS('Resumen Anual'!$EF$228,FR187,'Resumen Anual'!$V$9,FC165,'Resumen Anual'!$DH$180)+SUMIFS('Resumen Anual'!$EF$286,FR187,'Resumen Anual'!$V$9,FC165,'Resumen Anual'!$DH$238)+SUMIFS('Resumen Anual'!$EF$344,FR187,'Resumen Anual'!$V$9,FC165,'Resumen Anual'!$DH$296)+SUMIFS('Resumen Anual'!$EF$402,FR187,'Resumen Anual'!$V$9,FC165,'Resumen Anual'!$DH$354)+SUMIFS('Resumen Anual'!$EF$460,FR187,'Resumen Anual'!$V$9,FC165,'Resumen Anual'!$DH$412)+SUMIFS('Resumen Anual'!$EF$518,FR187,'Resumen Anual'!$V$9,FC165,'Resumen Anual'!$DH$470)+SUMIFS('Resumen Anual'!$EF$576,FR187,'Resumen Anual'!$V$9,FC165,'Resumen Anual'!$DH$528)+SUMIFS('Resumen Anual'!$EF$634,FR187,'Resumen Anual'!$V$9,FC165,'Resumen Anual'!$DH$586)+SUMIFS('Resumen Anual'!$EF$692,FR187,'Resumen Anual'!$V$9,FC165,'Resumen Anual'!$DH$644)+SUMIFS('Resumen Anual'!$GC$54,FR187,'Resumen Anual'!$V$9,FC165,'Resumen Anual'!$FE$6)+SUMIFS('Resumen Anual'!$GC$112,FR187,'Resumen Anual'!$V$9,FC165,'Resumen Anual'!$FE$64)+SUMIFS('Resumen Anual'!$GC$170,FR187,'Resumen Anual'!$V$9,FC165,'Resumen Anual'!$FE$122)+SUMIFS('Resumen Anual'!$GC$228,FR187,'Resumen Anual'!$V$9,FC165,'Resumen Anual'!$FE$180)+SUMIFS('Resumen Anual'!$GC$286,FR187,'Resumen Anual'!$V$9,FC165,'Resumen Anual'!$FE$238)+SUMIFS('Resumen Anual'!$GC$344,FR187,'Resumen Anual'!$V$9,FC165,'Resumen Anual'!$FE$296)+SUMIFS('Resumen Anual'!$GC$402,FR187,'Resumen Anual'!$V$9,FC165,'Resumen Anual'!$FE$354)+SUMIFS('Resumen Anual'!$GC$460,FR187,'Resumen Anual'!$V$9,FC165,'Resumen Anual'!$FE$412)+SUMIFS('Resumen Anual'!$GC$518,FR187,'Resumen Anual'!$V$9,FC165,'Resumen Anual'!$FE$470)+SUMIFS('Resumen Anual'!$GC$576,FR187,'Resumen Anual'!$V$9,FC165,'Resumen Anual'!$FE$528)+SUMIFS('Resumen Anual'!$GC$634,FR187,'Resumen Anual'!$V$9,FC165,'Resumen Anual'!$FE$586)+SUMIFS('Resumen Anual'!$GC$692,FR187,'Resumen Anual'!$V$9,FC165,'Resumen Anual'!$FE$644)</f>
        <v>0</v>
      </c>
      <c r="GB187" s="770"/>
      <c r="GC187" s="770"/>
      <c r="GD187" s="770"/>
      <c r="GE187" s="770">
        <f>SUMIFS('Resumen Anual'!$AN$54,FR187,'Resumen Anual'!$V$9,FC165,'Resumen Anual'!$L$6)+SUMIFS('Resumen Anual'!$AN$112,FR187,'Resumen Anual'!$V$9,FC165,'Resumen Anual'!$L$64)+SUMIFS('Resumen Anual'!$AN$170,FR187,'Resumen Anual'!$V$9,FC165,'Resumen Anual'!$L$122)+SUMIFS('Resumen Anual'!$AN$228,FR187,'Resumen Anual'!$V$9,FC165,'Resumen Anual'!$L$180)+SUMIFS('Resumen Anual'!$AN$286,FR187,'Resumen Anual'!$V$9,FC165,'Resumen Anual'!$L$238)+SUMIFS('Resumen Anual'!$AN$344,FR187,'Resumen Anual'!$V$9,FC165,'Resumen Anual'!$L$296)+SUMIFS('Resumen Anual'!$AN$402,FR187,'Resumen Anual'!$V$9,FC165,'Resumen Anual'!$L$354)+SUMIFS('Resumen Anual'!$AN$460,FR187,'Resumen Anual'!$V$9,FC165,'Resumen Anual'!$L$412)+SUMIFS('Resumen Anual'!$AN$518,FR187,'Resumen Anual'!$V$9,FC165,'Resumen Anual'!$L$470)+SUMIFS('Resumen Anual'!$AN$576,FR187,'Resumen Anual'!$V$9,FC165,'Resumen Anual'!$L$528)+SUMIFS('Resumen Anual'!$AN$634,FR187,'Resumen Anual'!$V$9,FC165,'Resumen Anual'!$L$586)+SUMIFS('Resumen Anual'!$AN$692,FR187,'Resumen Anual'!$V$9,FC165,'Resumen Anual'!$L$644)+SUMIFS('Resumen Anual'!$CK$54,FR187,'Resumen Anual'!$V$9,FC165,'Resumen Anual'!$BI$6)+SUMIFS('Resumen Anual'!$CK$112,FR187,'Resumen Anual'!$V$9,FC165,'Resumen Anual'!$BI$64)+SUMIFS('Resumen Anual'!$CK$170,FR187,'Resumen Anual'!$V$9,FC165,'Resumen Anual'!$BI$122)+SUMIFS('Resumen Anual'!$CK$228,FR187,'Resumen Anual'!$V$9,FC165,'Resumen Anual'!$BI$180)+SUMIFS('Resumen Anual'!$CK$286,FR187,'Resumen Anual'!$V$9,FC165,'Resumen Anual'!$BI$238)+SUMIFS('Resumen Anual'!$CK$344,FR187,'Resumen Anual'!$V$9,FC165,'Resumen Anual'!$BI$296)+SUMIFS('Resumen Anual'!$CK$402,FR187,'Resumen Anual'!$V$9,FC165,'Resumen Anual'!$BI$354)+SUMIFS('Resumen Anual'!$CK$460,FR187,'Resumen Anual'!$V$9,FC165,'Resumen Anual'!$BI$412)+SUMIFS('Resumen Anual'!$CK$518,FR187,'Resumen Anual'!$V$9,FC165,'Resumen Anual'!$BI$470)+SUMIFS('Resumen Anual'!$CK$576,FR187,'Resumen Anual'!$V$9,FC165,'Resumen Anual'!$BI$528)+SUMIFS('Resumen Anual'!$CK$634,FR187,'Resumen Anual'!$V$9,FC165,'Resumen Anual'!$BI$586)+SUMIFS('Resumen Anual'!$CK$692,FR187,'Resumen Anual'!$V$9,FC165,'Resumen Anual'!$BI$644)+SUMIFS('Resumen Anual'!$EJ$54,FR187,'Resumen Anual'!$V$9,FC165,'Resumen Anual'!$DH$6)+SUMIFS('Resumen Anual'!$EJ$112,FR187,'Resumen Anual'!$V$9,FC165,'Resumen Anual'!$DH$64)+SUMIFS('Resumen Anual'!$EJ$170,FR187,'Resumen Anual'!$V$9,FC165,'Resumen Anual'!$DH$122)+SUMIFS('Resumen Anual'!$EJ$228,FR187,'Resumen Anual'!$V$9,FC165,'Resumen Anual'!$DH$180)+SUMIFS('Resumen Anual'!$EJ$286,FR187,'Resumen Anual'!$V$9,FC165,'Resumen Anual'!$DH$238)+SUMIFS('Resumen Anual'!$EJ$344,FR187,'Resumen Anual'!$V$9,FC165,'Resumen Anual'!$DH$296)+SUMIFS('Resumen Anual'!$EJ$402,FR187,'Resumen Anual'!$V$9,FC165,'Resumen Anual'!$DH$354)+SUMIFS('Resumen Anual'!$EJ$460,FR187,'Resumen Anual'!$V$9,FC165,'Resumen Anual'!$DH$412)+SUMIFS('Resumen Anual'!$EJ$518,FR187,'Resumen Anual'!$V$9,FC165,'Resumen Anual'!$DH$470)+SUMIFS('Resumen Anual'!$EJ$576,FR187,'Resumen Anual'!$V$9,FC165,'Resumen Anual'!$DH$528)+SUMIFS('Resumen Anual'!$EJ$634,FR187,'Resumen Anual'!$V$9,FC165,'Resumen Anual'!$DH$586)+SUMIFS('Resumen Anual'!$EJ$692,FR187,'Resumen Anual'!$V$9,FC165,'Resumen Anual'!$DH$644)+SUMIFS('Resumen Anual'!$GG$54,FR187,'Resumen Anual'!$V$9,FC165,'Resumen Anual'!$FE$6)+SUMIFS('Resumen Anual'!$GG$112,FR187,'Resumen Anual'!$V$9,FC165,'Resumen Anual'!$FE$64)+SUMIFS('Resumen Anual'!$GG$170,FR187,'Resumen Anual'!$V$9,FC165,'Resumen Anual'!$FE$122)+SUMIFS('Resumen Anual'!$GG$228,FR187,'Resumen Anual'!$V$9,FC165,'Resumen Anual'!$FE$180)+SUMIFS('Resumen Anual'!$GG$286,FR187,'Resumen Anual'!$V$9,FC165,'Resumen Anual'!$FE$238)+SUMIFS('Resumen Anual'!$GG$344,FR187,'Resumen Anual'!$V$9,FC165,'Resumen Anual'!$FE$296)+SUMIFS('Resumen Anual'!$GG$402,FR187,'Resumen Anual'!$V$9,FC165,'Resumen Anual'!$FE$354)+SUMIFS('Resumen Anual'!$GG$460,FR187,'Resumen Anual'!$V$9,FC165,'Resumen Anual'!$FE$412)+SUMIFS('Resumen Anual'!$GG$518,FR187,'Resumen Anual'!$V$9,FC165,'Resumen Anual'!$FE$470)+SUMIFS('Resumen Anual'!$GG$576,FR187,'Resumen Anual'!$V$9,FC165,'Resumen Anual'!$FE$528)+SUMIFS('Resumen Anual'!$GG$634,FR187,'Resumen Anual'!$V$9,FC165,'Resumen Anual'!$FE$586)+SUMIFS('Resumen Anual'!$GG$692,FR187,'Resumen Anual'!$V$9,FC165,'Resumen Anual'!$FE$644)</f>
        <v>0</v>
      </c>
      <c r="GF187" s="770"/>
      <c r="GG187" s="770"/>
      <c r="GH187" s="770"/>
      <c r="GI187" s="756">
        <f>SUMIFS('Resumen Anual'!$AR$54,FR187,'Resumen Anual'!$V$9,FC165,'Resumen Anual'!$L$6)+SUMIFS('Resumen Anual'!$AR$112,FR187,'Resumen Anual'!$V$9,FC165,'Resumen Anual'!$L$64)+SUMIFS('Resumen Anual'!$AR$170,FR187,'Resumen Anual'!$V$9,FC165,'Resumen Anual'!$L$122)+SUMIFS('Resumen Anual'!$AR$228,FR187,'Resumen Anual'!$V$9,FC165,'Resumen Anual'!$L$180)+SUMIFS('Resumen Anual'!$AR$286,FR187,'Resumen Anual'!$V$9,FC165,'Resumen Anual'!$L$238)+SUMIFS('Resumen Anual'!$AR$344,FR187,'Resumen Anual'!$V$9,FC165,'Resumen Anual'!$L$296)+SUMIFS('Resumen Anual'!$AR$402,FR187,'Resumen Anual'!$V$9,FC165,'Resumen Anual'!$L$354)+SUMIFS('Resumen Anual'!$AR$460,FR187,'Resumen Anual'!$V$9,FC165,'Resumen Anual'!$L$412)+SUMIFS('Resumen Anual'!$AR$518,FR187,'Resumen Anual'!$V$9,FC165,'Resumen Anual'!$L$470)+SUMIFS('Resumen Anual'!$AR$576,FR187,'Resumen Anual'!$V$9,FC165,'Resumen Anual'!$L$528)+SUMIFS('Resumen Anual'!$AR$634,FR187,'Resumen Anual'!$V$9,FC165,'Resumen Anual'!$L$586)+SUMIFS('Resumen Anual'!$AR$692,FR187,'Resumen Anual'!$V$9,FC165,'Resumen Anual'!$L$644)+SUMIFS('Resumen Anual'!$CO$54,FR187,'Resumen Anual'!$V$9,FC165,'Resumen Anual'!$BI$6)+SUMIFS('Resumen Anual'!$CO$112,FR187,'Resumen Anual'!$V$9,FC165,'Resumen Anual'!$BI$64)+SUMIFS('Resumen Anual'!$CO$170,FR187,'Resumen Anual'!$V$9,FC165,'Resumen Anual'!$BI$122)+SUMIFS('Resumen Anual'!$CO$228,FR187,'Resumen Anual'!$V$9,FC165,'Resumen Anual'!$BI$180)+SUMIFS('Resumen Anual'!$CO$286,FR187,'Resumen Anual'!$V$9,FC165,'Resumen Anual'!$BI$238)+SUMIFS('Resumen Anual'!$CO$344,FR187,'Resumen Anual'!$V$9,FC165,'Resumen Anual'!$BI$296)+SUMIFS('Resumen Anual'!$CO$402,FR187,'Resumen Anual'!$V$9,FC165,'Resumen Anual'!$BI$354)+SUMIFS('Resumen Anual'!$CO$460,FR187,'Resumen Anual'!$V$9,FC165,'Resumen Anual'!$BI$412)+SUMIFS('Resumen Anual'!$CO$518,FR187,'Resumen Anual'!$V$9,FC165,'Resumen Anual'!$BI$470)+SUMIFS('Resumen Anual'!$CO$576,FR187,'Resumen Anual'!$V$9,FC165,'Resumen Anual'!$BI$528)+SUMIFS('Resumen Anual'!$CO$634,FR187,'Resumen Anual'!$V$9,FC165,'Resumen Anual'!$BI$586)+SUMIFS('Resumen Anual'!$CO$692,FR187,'Resumen Anual'!$V$9,FC165,'Resumen Anual'!$BI$644)+SUMIFS('Resumen Anual'!$EN$54,FR187,'Resumen Anual'!$V$9,FC165,'Resumen Anual'!$DH$6)+SUMIFS('Resumen Anual'!$EN$112,FR187,'Resumen Anual'!$V$9,FC165,'Resumen Anual'!$DH$64)+SUMIFS('Resumen Anual'!$EN$170,FR187,'Resumen Anual'!$V$9,FC165,'Resumen Anual'!$DH$122)+SUMIFS('Resumen Anual'!$EN$228,FR187,'Resumen Anual'!$V$9,FC165,'Resumen Anual'!$DH$180)+SUMIFS('Resumen Anual'!$EN$286,FR187,'Resumen Anual'!$V$9,FC165,'Resumen Anual'!$DH$238)+SUMIFS('Resumen Anual'!$EN$344,FR187,'Resumen Anual'!$V$9,FC165,'Resumen Anual'!$DH$296)+SUMIFS('Resumen Anual'!$EN$402,FR187,'Resumen Anual'!$V$9,FC165,'Resumen Anual'!$DH$354)+SUMIFS('Resumen Anual'!$EN$460,FR187,'Resumen Anual'!$V$9,FC165,'Resumen Anual'!$DH$412)+SUMIFS('Resumen Anual'!$EN$518,FR187,'Resumen Anual'!$V$9,FC165,'Resumen Anual'!$DH$470)+SUMIFS('Resumen Anual'!$EN$576,FR187,'Resumen Anual'!$V$9,FC165,'Resumen Anual'!$DH$528)+SUMIFS('Resumen Anual'!$EN$634,FR187,'Resumen Anual'!$V$9,FC165,'Resumen Anual'!$DH$586)+SUMIFS('Resumen Anual'!$EN$692,FR187,'Resumen Anual'!$V$9,FC165,'Resumen Anual'!$DH$644)+SUMIFS('Resumen Anual'!$GK$54,FR187,'Resumen Anual'!$V$9,FC165,'Resumen Anual'!$FE$6)+SUMIFS('Resumen Anual'!$GK$112,FR187,'Resumen Anual'!$V$9,FC165,'Resumen Anual'!$FE$64)+SUMIFS('Resumen Anual'!$GK$170,FR187,'Resumen Anual'!$V$9,FC165,'Resumen Anual'!$FE$122)+SUMIFS('Resumen Anual'!$GK$228,FR187,'Resumen Anual'!$V$9,FC165,'Resumen Anual'!$FE$180)+SUMIFS('Resumen Anual'!$GK$286,FR187,'Resumen Anual'!$V$9,FC165,'Resumen Anual'!$FE$238)+SUMIFS('Resumen Anual'!$GK$344,FR187,'Resumen Anual'!$V$9,FC165,'Resumen Anual'!$FE$296)+SUMIFS('Resumen Anual'!$GK$402,FR187,'Resumen Anual'!$V$9,FC165,'Resumen Anual'!$FE$354)+SUMIFS('Resumen Anual'!$GK$460,FR187,'Resumen Anual'!$V$9,FC165,'Resumen Anual'!$FE$412)+SUMIFS('Resumen Anual'!$GK$518,FR187,'Resumen Anual'!$V$9,FC165,'Resumen Anual'!$FE$470)+SUMIFS('Resumen Anual'!$GK$576,FR187,'Resumen Anual'!$V$9,FC165,'Resumen Anual'!$FE$528)+SUMIFS('Resumen Anual'!$GK$634,FR187,'Resumen Anual'!$V$9,FC165,'Resumen Anual'!$FE$586)+SUMIFS('Resumen Anual'!$GK$692,FR187,'Resumen Anual'!$V$9,FC165,'Resumen Anual'!$FE$644)</f>
        <v>0</v>
      </c>
      <c r="GJ187" s="756"/>
      <c r="GK187" s="756"/>
      <c r="GL187" s="756">
        <f>SUMIFS('Resumen Anual'!$AU$54,FR187,'Resumen Anual'!$V$9,FC165,'Resumen Anual'!$L$6)+SUMIFS('Resumen Anual'!$AU$112,FR187,'Resumen Anual'!$V$9,FC165,'Resumen Anual'!$L$64)+SUMIFS('Resumen Anual'!$AU$170,FR187,'Resumen Anual'!$V$9,FC165,'Resumen Anual'!$L$122)+SUMIFS('Resumen Anual'!$AU$228,FR187,'Resumen Anual'!$V$9,FC165,'Resumen Anual'!$L$180)+SUMIFS('Resumen Anual'!$AU$286,FR187,'Resumen Anual'!$V$9,FC165,'Resumen Anual'!$L$238)+SUMIFS('Resumen Anual'!$AU$344,FR187,'Resumen Anual'!$V$9,FC165,'Resumen Anual'!$L$296)+SUMIFS('Resumen Anual'!$AU$402,FR187,'Resumen Anual'!$V$9,FC165,'Resumen Anual'!$L$354)+SUMIFS('Resumen Anual'!$AU$460,FR187,'Resumen Anual'!$V$9,FC165,'Resumen Anual'!$L$412)+SUMIFS('Resumen Anual'!$AU$518,FR187,'Resumen Anual'!$V$9,FC165,'Resumen Anual'!$L$470)+SUMIFS('Resumen Anual'!$AU$576,FR187,'Resumen Anual'!$V$9,FC165,'Resumen Anual'!$L$528)+SUMIFS('Resumen Anual'!$AU$634,FR187,'Resumen Anual'!$V$9,FC165,'Resumen Anual'!$L$586)+SUMIFS('Resumen Anual'!$AU$692,FR187,'Resumen Anual'!$V$9,FC165,'Resumen Anual'!$L$644)+SUMIFS('Resumen Anual'!$CR$54,FR187,'Resumen Anual'!$V$9,FC165,'Resumen Anual'!$BI$6)+SUMIFS('Resumen Anual'!$CR$112,FR187,'Resumen Anual'!$V$9,FC165,'Resumen Anual'!$BI$64)+SUMIFS('Resumen Anual'!$CR$170,FR187,'Resumen Anual'!$V$9,FC165,'Resumen Anual'!$BI$122)+SUMIFS('Resumen Anual'!$CR$228,FR187,'Resumen Anual'!$V$9,FC165,'Resumen Anual'!$BI$180)+SUMIFS('Resumen Anual'!$CR$286,FR187,'Resumen Anual'!$V$9,FC165,'Resumen Anual'!$BI$238)+SUMIFS('Resumen Anual'!$CR$344,FR187,'Resumen Anual'!$V$9,FC165,'Resumen Anual'!$BI$296)+SUMIFS('Resumen Anual'!$CR$402,FR187,'Resumen Anual'!$V$9,FC165,'Resumen Anual'!$BI$354)+SUMIFS('Resumen Anual'!$CR$460,FR187,'Resumen Anual'!$V$9,FC165,'Resumen Anual'!$BI$412)+SUMIFS('Resumen Anual'!$CR$518,FR187,'Resumen Anual'!$V$9,FC165,'Resumen Anual'!$BI$470)+SUMIFS('Resumen Anual'!$CR$576,FR187,'Resumen Anual'!$V$9,FC165,'Resumen Anual'!$BI$528)+SUMIFS('Resumen Anual'!$CR$634,FR187,'Resumen Anual'!$V$9,FC165,'Resumen Anual'!$BI$586)+SUMIFS('Resumen Anual'!$CR$692,FR187,'Resumen Anual'!$V$9,FC165,'Resumen Anual'!$BI$644)+SUMIFS('Resumen Anual'!$EQ$54,FR187,'Resumen Anual'!$V$9,FC165,'Resumen Anual'!$DH$6)+SUMIFS('Resumen Anual'!$EQ$112,FR187,'Resumen Anual'!$V$9,FC165,'Resumen Anual'!$DH$64)+SUMIFS('Resumen Anual'!$EQ$170,FR187,'Resumen Anual'!$V$9,FC165,'Resumen Anual'!$DH$122)+SUMIFS('Resumen Anual'!$EQ$228,FR187,'Resumen Anual'!$V$9,FC165,'Resumen Anual'!$DH$180)+SUMIFS('Resumen Anual'!$EQ$286,FR187,'Resumen Anual'!$V$9,FC165,'Resumen Anual'!$DH$238)+SUMIFS('Resumen Anual'!$EQ$344,FR187,'Resumen Anual'!$V$9,FC165,'Resumen Anual'!$DH$296)+SUMIFS('Resumen Anual'!$EQ$402,FR187,'Resumen Anual'!$V$9,FC165,'Resumen Anual'!$DH$354)+SUMIFS('Resumen Anual'!$EQ$460,FR187,'Resumen Anual'!$V$9,FC165,'Resumen Anual'!$DH$412)+SUMIFS('Resumen Anual'!$EQ$518,FR187,'Resumen Anual'!$V$9,FC165,'Resumen Anual'!$DH$470)+SUMIFS('Resumen Anual'!$EQ$576,FR187,'Resumen Anual'!$V$9,FC165,'Resumen Anual'!$DH$528)+SUMIFS('Resumen Anual'!$EQ$634,FR187,'Resumen Anual'!$V$9,FC165,'Resumen Anual'!$DH$586)+SUMIFS('Resumen Anual'!$EQ$692,FR187,'Resumen Anual'!$V$9,FC165,'Resumen Anual'!$DH$644)+SUMIFS('Resumen Anual'!$GN$54,FR187,'Resumen Anual'!$V$9,FC165,'Resumen Anual'!$FE$6)+SUMIFS('Resumen Anual'!$GN$112,FR187,'Resumen Anual'!$V$9,FC165,'Resumen Anual'!$FE$64)+SUMIFS('Resumen Anual'!$GN$170,FR187,'Resumen Anual'!$V$9,FC165,'Resumen Anual'!$FE$122)+SUMIFS('Resumen Anual'!$GN$228,FR187,'Resumen Anual'!$V$9,FC165,'Resumen Anual'!$FE$180)+SUMIFS('Resumen Anual'!$GN$286,FR187,'Resumen Anual'!$V$9,FC165,'Resumen Anual'!$FE$238)+SUMIFS('Resumen Anual'!$GN$344,FR187,'Resumen Anual'!$V$9,FC165,'Resumen Anual'!$FE$296)+SUMIFS('Resumen Anual'!$GN$402,FR187,'Resumen Anual'!$V$9,FC165,'Resumen Anual'!$FE$354)+SUMIFS('Resumen Anual'!$GN$460,FR187,'Resumen Anual'!$V$9,FC165,'Resumen Anual'!$FE$412)+SUMIFS('Resumen Anual'!$GN$518,FR187,'Resumen Anual'!$V$9,FC165,'Resumen Anual'!$FE$470)+SUMIFS('Resumen Anual'!$GN$576,FR187,'Resumen Anual'!$V$9,FC165,'Resumen Anual'!$FE$528)+SUMIFS('Resumen Anual'!$GN$634,FR187,'Resumen Anual'!$V$9,FC165,'Resumen Anual'!$FE$586)+SUMIFS('Resumen Anual'!$GN$692,FR187,'Resumen Anual'!$V$9,FC165,'Resumen Anual'!$FE$644)</f>
        <v>0</v>
      </c>
      <c r="GM187" s="756"/>
      <c r="GN187" s="756"/>
      <c r="GO187" s="1200"/>
    </row>
    <row r="188" spans="1:197" ht="14.25" customHeight="1" x14ac:dyDescent="0.25">
      <c r="A188" s="171"/>
      <c r="B188" s="757" t="str">
        <f>'Resumen Anual'!$C$33</f>
        <v>Travesía</v>
      </c>
      <c r="C188" s="758"/>
      <c r="D188" s="758"/>
      <c r="E188" s="758"/>
      <c r="F188" s="761">
        <f>SUMIF('Resumen Anual'!$FE$622,K165,'Resumen Anual'!$FA$649)+SUMIF('Resumen Anual'!$DH$622,K165,'Resumen Anual'!$DD$649)+SUMIF('Resumen Anual'!$BI$622,K165,'Resumen Anual'!$BE$649)+SUMIF('Resumen Anual'!$L$622,K165,'Resumen Anual'!$H$649)+SUMIF('Resumen Anual'!$FE$566,K165,'Resumen Anual'!$FA$593)+SUMIF('Resumen Anual'!$DH$566,K165,'Resumen Anual'!$DD$593)+SUMIF('Resumen Anual'!$BI$566,K165,'Resumen Anual'!$BE$593)+SUMIF('Resumen Anual'!$L$566,K165,'Resumen Anual'!$H$593)+SUMIF('Resumen Anual'!$FE$510,K165,'Resumen Anual'!$FA$537)+SUMIF('Resumen Anual'!$DH$510,K165,'Resumen Anual'!$DD$537)+SUMIF('Resumen Anual'!$BI$510,K165,'Resumen Anual'!$BE$537)+SUMIF('Resumen Anual'!$L$510,K165,'Resumen Anual'!$H$537)+SUMIF('Resumen Anual'!$FE$454,K165,'Resumen Anual'!$FA$481)+SUMIF('Resumen Anual'!$DH$454,K165,'Resumen Anual'!$DD$481)+SUMIF('Resumen Anual'!$BI$454,K165,'Resumen Anual'!$BE$481)+SUMIF('Resumen Anual'!$L$454,K165,'Resumen Anual'!$H$481)+SUMIF('Resumen Anual'!$FE$398,K165,'Resumen Anual'!$FA$425)+SUMIF('Resumen Anual'!$DH$398,K165,'Resumen Anual'!$DD$425)+SUMIF('Resumen Anual'!$BI$398,K165,'Resumen Anual'!$BE$425)+SUMIF('Resumen Anual'!$L$398,K165,'Resumen Anual'!$H$425)+SUMIF('Resumen Anual'!$FE$342,K165,'Resumen Anual'!$FA$369)+SUMIF('Resumen Anual'!$DH$342,K165,'Resumen Anual'!$DD$369)+SUMIF('Resumen Anual'!$BI$342,K165,'Resumen Anual'!$BE$369)+SUMIF('Resumen Anual'!$L$342,K165,'Resumen Anual'!$H$369)+SUMIF('Resumen Anual'!$FE$286,K165,'Resumen Anual'!$FA$313)+SUMIF('Resumen Anual'!$DH$286,K165,'Resumen Anual'!$DD$313)+SUMIF('Resumen Anual'!$BI$286,K165,'Resumen Anual'!$BE$313)+SUMIF('Resumen Anual'!$L$286,K165,'Resumen Anual'!$H$313)+SUMIF('Resumen Anual'!$FE$230,K165,'Resumen Anual'!$FA$257)+SUMIF('Resumen Anual'!$DH$230,K165,'Resumen Anual'!$DD$257)+SUMIF('Resumen Anual'!$BI$230,K165,'Resumen Anual'!$BE$257)+SUMIF('Resumen Anual'!$L$230,K165,'Resumen Anual'!$H$257)+SUMIF('Resumen Anual'!$FE$174,K165,'Resumen Anual'!$FA$201)+SUMIF('Resumen Anual'!$DH$174,K165,'Resumen Anual'!$DD$201)+SUMIF('Resumen Anual'!$BI$174,K165,'Resumen Anual'!$BE$201)+SUMIF('Resumen Anual'!$L$174,K165,'Resumen Anual'!$H$201)+SUMIF('Resumen Anual'!$FE$118,K165,'Resumen Anual'!$FA$145)+SUMIF('Resumen Anual'!$DH$118,K165,'Resumen Anual'!$DD$145)+SUMIF('Resumen Anual'!$BI$118,K165,'Resumen Anual'!$BE$145)+SUMIF('Resumen Anual'!$L$118,K165,'Resumen Anual'!$H$145)+SUMIF('Resumen Anual'!$FE$62,K165,'Resumen Anual'!$FA$89)+SUMIF('Resumen Anual'!$DH$62,K165,'Resumen Anual'!$DD$89)+SUMIF('Resumen Anual'!$BI$62,K165,'Resumen Anual'!$BE$89)+SUMIF('Resumen Anual'!$L$62,K165,'Resumen Anual'!$H$89)+SUMIF('Resumen Anual'!$FE$6,K165,'Resumen Anual'!$FA$33)+SUMIF('Resumen Anual'!$DH$6,K165,'Resumen Anual'!$DD$33)+SUMIF('Resumen Anual'!$BI$6,K165,'Resumen Anual'!$BE$33)+SUMIF('Resumen Anual'!$L$6,K165,'Resumen Anual'!$H$33)+SUMIF('Bitácoras Anteriores'!$K$6,K165,'Bitácoras Anteriores'!$F$29)+SUMIF('Bitácoras Anteriores'!$K$59,$K$6,'Bitácoras Anteriores'!$F$82)+SUMIF('Bitácoras Anteriores'!$K$112,K165,'Bitácoras Anteriores'!$F$135)+SUMIF('Bitácoras Anteriores'!$K$165,K165,'Bitácoras Anteriores'!$F$188)+SUMIF('Bitácoras Anteriores'!$K$218,K165,'Bitácoras Anteriores'!$F$241)+SUMIF('Bitácoras Anteriores'!$K$271,K165,'Bitácoras Anteriores'!$F$294)+SUMIF('Bitácoras Anteriores'!$K$324,K165,'Bitácoras Anteriores'!$F$347)+SUMIF('Bitácoras Anteriores'!$BH$6,K165,'Bitácoras Anteriores'!$BD$29)+SUMIF('Bitácoras Anteriores'!$BH$59,$K$6,'Bitácoras Anteriores'!$BD$82)+SUMIF('Bitácoras Anteriores'!$BH$112,K165,'Bitácoras Anteriores'!$BD$135)+SUMIF('Bitácoras Anteriores'!$BH$165,K165,'Bitácoras Anteriores'!$BD$188)+SUMIF('Bitácoras Anteriores'!$BH$218,K165,'Bitácoras Anteriores'!$BD$241)+SUMIF('Bitácoras Anteriores'!$BH$271,K165,'Bitácoras Anteriores'!$BD$294)+SUMIF('Bitácoras Anteriores'!$BH$324,K165,'Bitácoras Anteriores'!$BD$347)+SUMIF('Bitácoras Anteriores'!$DF$6,K165,'Bitácoras Anteriores'!$DB$29)+SUMIF('Bitácoras Anteriores'!$DF$59,$K$6,'Bitácoras Anteriores'!$DB$82)+SUMIF('Bitácoras Anteriores'!$DF$112,K165,'Bitácoras Anteriores'!$DB$135)+SUMIF('Bitácoras Anteriores'!$DF$165,K165,'Bitácoras Anteriores'!$DB$188)+SUMIF('Bitácoras Anteriores'!$DF$218,K165,'Bitácoras Anteriores'!$DB$241)+SUMIF('Bitácoras Anteriores'!$DF$271,K165,'Bitácoras Anteriores'!$DB$294)+SUMIF('Bitácoras Anteriores'!$DF$324,K165,'Bitácoras Anteriores'!$DB$347)+SUMIF('Bitácoras Anteriores'!$FC$6,K165,'Bitácoras Anteriores'!$EY$29)+SUMIF('Bitácoras Anteriores'!$FC$59,$K$6,'Bitácoras Anteriores'!$EY$82)+SUMIF('Bitácoras Anteriores'!$FC$112,K165,'Bitácoras Anteriores'!$EY$135)+SUMIF('Bitácoras Anteriores'!$FC$165,K165,'Bitácoras Anteriores'!$EY$188)+SUMIF('Bitácoras Anteriores'!$FC$218,K165,'Bitácoras Anteriores'!$EY$241)+SUMIF('Bitácoras Anteriores'!$FC$271,K165,'Bitácoras Anteriores'!$EY$294)+SUMIF('Bitácoras Anteriores'!$FC$324,K165,'Bitácoras Anteriores'!$EY$347)</f>
        <v>0</v>
      </c>
      <c r="G188" s="762"/>
      <c r="H188" s="762"/>
      <c r="I188" s="762"/>
      <c r="J188" s="762"/>
      <c r="K188" s="762"/>
      <c r="L188" s="763"/>
      <c r="M188" s="632"/>
      <c r="N188" s="767" t="s">
        <v>85</v>
      </c>
      <c r="O188" s="607"/>
      <c r="P188" s="607"/>
      <c r="Q188" s="607"/>
      <c r="R188" s="607"/>
      <c r="S188" s="607"/>
      <c r="T188" s="607"/>
      <c r="U188" s="607"/>
      <c r="V188" s="607"/>
      <c r="W188" s="607"/>
      <c r="X188" s="608"/>
      <c r="Y188" s="15"/>
      <c r="Z188" s="773"/>
      <c r="AA188" s="774"/>
      <c r="AB188" s="774"/>
      <c r="AC188" s="774"/>
      <c r="AD188" s="774"/>
      <c r="AE188" s="770"/>
      <c r="AF188" s="770"/>
      <c r="AG188" s="770"/>
      <c r="AH188" s="770"/>
      <c r="AI188" s="770"/>
      <c r="AJ188" s="770"/>
      <c r="AK188" s="770"/>
      <c r="AL188" s="770"/>
      <c r="AM188" s="770"/>
      <c r="AN188" s="770"/>
      <c r="AO188" s="770"/>
      <c r="AP188" s="770"/>
      <c r="AQ188" s="756"/>
      <c r="AR188" s="756"/>
      <c r="AS188" s="756"/>
      <c r="AT188" s="756"/>
      <c r="AU188" s="756"/>
      <c r="AV188" s="1215"/>
      <c r="AW188" s="1200"/>
      <c r="AX188" s="171"/>
      <c r="AY188" s="757" t="str">
        <f>'Resumen Anual'!$C$33</f>
        <v>Travesía</v>
      </c>
      <c r="AZ188" s="758"/>
      <c r="BA188" s="758"/>
      <c r="BB188" s="758"/>
      <c r="BC188" s="761">
        <f>SUMIF('Resumen Anual'!$FE$622,BH165,'Resumen Anual'!$FA$649)+SUMIF('Resumen Anual'!$DH$622,BH165,'Resumen Anual'!$DD$649)+SUMIF('Resumen Anual'!$BI$622,BH165,'Resumen Anual'!$BE$649)+SUMIF('Resumen Anual'!$L$622,BH165,'Resumen Anual'!$H$649)+SUMIF('Resumen Anual'!$FE$566,BH165,'Resumen Anual'!$FA$593)+SUMIF('Resumen Anual'!$DH$566,BH165,'Resumen Anual'!$DD$593)+SUMIF('Resumen Anual'!$BI$566,BH165,'Resumen Anual'!$BE$593)+SUMIF('Resumen Anual'!$L$566,BH165,'Resumen Anual'!$H$593)+SUMIF('Resumen Anual'!$FE$510,BH165,'Resumen Anual'!$FA$537)+SUMIF('Resumen Anual'!$DH$510,BH165,'Resumen Anual'!$DD$537)+SUMIF('Resumen Anual'!$BI$510,BH165,'Resumen Anual'!$BE$537)+SUMIF('Resumen Anual'!$L$510,BH165,'Resumen Anual'!$H$537)+SUMIF('Resumen Anual'!$FE$454,BH165,'Resumen Anual'!$FA$481)+SUMIF('Resumen Anual'!$DH$454,BH165,'Resumen Anual'!$DD$481)+SUMIF('Resumen Anual'!$BI$454,BH165,'Resumen Anual'!$BE$481)+SUMIF('Resumen Anual'!$L$454,BH165,'Resumen Anual'!$H$481)+SUMIF('Resumen Anual'!$FE$398,BH165,'Resumen Anual'!$FA$425)+SUMIF('Resumen Anual'!$DH$398,BH165,'Resumen Anual'!$DD$425)+SUMIF('Resumen Anual'!$BI$398,BH165,'Resumen Anual'!$BE$425)+SUMIF('Resumen Anual'!$L$398,BH165,'Resumen Anual'!$H$425)+SUMIF('Resumen Anual'!$FE$342,BH165,'Resumen Anual'!$FA$369)+SUMIF('Resumen Anual'!$DH$342,BH165,'Resumen Anual'!$DD$369)+SUMIF('Resumen Anual'!$BI$342,BH165,'Resumen Anual'!$BE$369)+SUMIF('Resumen Anual'!$L$342,BH165,'Resumen Anual'!$H$369)+SUMIF('Resumen Anual'!$FE$286,BH165,'Resumen Anual'!$FA$313)+SUMIF('Resumen Anual'!$DH$286,BH165,'Resumen Anual'!$DD$313)+SUMIF('Resumen Anual'!$BI$286,BH165,'Resumen Anual'!$BE$313)+SUMIF('Resumen Anual'!$L$286,BH165,'Resumen Anual'!$H$313)+SUMIF('Resumen Anual'!$FE$230,BH165,'Resumen Anual'!$FA$257)+SUMIF('Resumen Anual'!$DH$230,BH165,'Resumen Anual'!$DD$257)+SUMIF('Resumen Anual'!$BI$230,BH165,'Resumen Anual'!$BE$257)+SUMIF('Resumen Anual'!$L$230,BH165,'Resumen Anual'!$H$257)+SUMIF('Resumen Anual'!$FE$174,BH165,'Resumen Anual'!$FA$201)+SUMIF('Resumen Anual'!$DH$174,BH165,'Resumen Anual'!$DD$201)+SUMIF('Resumen Anual'!$BI$174,BH165,'Resumen Anual'!$BE$201)+SUMIF('Resumen Anual'!$L$174,BH165,'Resumen Anual'!$H$201)+SUMIF('Resumen Anual'!$FE$118,BH165,'Resumen Anual'!$FA$145)+SUMIF('Resumen Anual'!$DH$118,BH165,'Resumen Anual'!$DD$145)+SUMIF('Resumen Anual'!$BI$118,BH165,'Resumen Anual'!$BE$145)+SUMIF('Resumen Anual'!$L$118,BH165,'Resumen Anual'!$H$145)+SUMIF('Resumen Anual'!$FE$62,BH165,'Resumen Anual'!$FA$89)+SUMIF('Resumen Anual'!$DH$62,BH165,'Resumen Anual'!$DD$89)+SUMIF('Resumen Anual'!$BI$62,BH165,'Resumen Anual'!$BE$89)+SUMIF('Resumen Anual'!$L$62,BH165,'Resumen Anual'!$H$89)+SUMIF('Resumen Anual'!$FE$6,BH165,'Resumen Anual'!$FA$33)+SUMIF('Resumen Anual'!$DH$6,BH165,'Resumen Anual'!$DD$33)+SUMIF('Resumen Anual'!$BI$6,BH165,'Resumen Anual'!$BE$33)+SUMIF('Resumen Anual'!$L$6,BH165,'Resumen Anual'!$H$33)+SUMIF('Bitácoras Anteriores'!$K$6,BH165,'Bitácoras Anteriores'!$F$29)+SUMIF('Bitácoras Anteriores'!$K$59,$K$6,'Bitácoras Anteriores'!$F$82)+SUMIF('Bitácoras Anteriores'!$K$112,BH165,'Bitácoras Anteriores'!$F$135)+SUMIF('Bitácoras Anteriores'!$K$165,BH165,'Bitácoras Anteriores'!$F$188)+SUMIF('Bitácoras Anteriores'!$K$218,BH165,'Bitácoras Anteriores'!$F$241)+SUMIF('Bitácoras Anteriores'!$K$271,BH165,'Bitácoras Anteriores'!$F$294)+SUMIF('Bitácoras Anteriores'!$K$324,BH165,'Bitácoras Anteriores'!$F$347)+SUMIF('Bitácoras Anteriores'!$BH$6,BH165,'Bitácoras Anteriores'!$BD$29)+SUMIF('Bitácoras Anteriores'!$BH$59,$K$6,'Bitácoras Anteriores'!$BD$82)+SUMIF('Bitácoras Anteriores'!$BH$112,BH165,'Bitácoras Anteriores'!$BD$135)+SUMIF('Bitácoras Anteriores'!$BH$165,BH165,'Bitácoras Anteriores'!$BD$188)+SUMIF('Bitácoras Anteriores'!$BH$218,BH165,'Bitácoras Anteriores'!$BD$241)+SUMIF('Bitácoras Anteriores'!$BH$271,BH165,'Bitácoras Anteriores'!$BD$294)+SUMIF('Bitácoras Anteriores'!$BH$324,BH165,'Bitácoras Anteriores'!$BD$347)+SUMIF('Bitácoras Anteriores'!$DF$6,BH165,'Bitácoras Anteriores'!$DB$29)+SUMIF('Bitácoras Anteriores'!$DF$59,$K$6,'Bitácoras Anteriores'!$DB$82)+SUMIF('Bitácoras Anteriores'!$DF$112,BH165,'Bitácoras Anteriores'!$DB$135)+SUMIF('Bitácoras Anteriores'!$DF$165,BH165,'Bitácoras Anteriores'!$DB$188)+SUMIF('Bitácoras Anteriores'!$DF$218,BH165,'Bitácoras Anteriores'!$DB$241)+SUMIF('Bitácoras Anteriores'!$DF$271,BH165,'Bitácoras Anteriores'!$DB$294)+SUMIF('Bitácoras Anteriores'!$DF$324,BH165,'Bitácoras Anteriores'!$DB$347)+SUMIF('Bitácoras Anteriores'!$FC$6,BH165,'Bitácoras Anteriores'!$EY$29)+SUMIF('Bitácoras Anteriores'!$FC$59,$K$6,'Bitácoras Anteriores'!$EY$82)+SUMIF('Bitácoras Anteriores'!$FC$112,BH165,'Bitácoras Anteriores'!$EY$135)+SUMIF('Bitácoras Anteriores'!$FC$165,BH165,'Bitácoras Anteriores'!$EY$188)+SUMIF('Bitácoras Anteriores'!$FC$218,BH165,'Bitácoras Anteriores'!$EY$241)+SUMIF('Bitácoras Anteriores'!$FC$271,BH165,'Bitácoras Anteriores'!$EY$294)+SUMIF('Bitácoras Anteriores'!$FC$324,BH165,'Bitácoras Anteriores'!$EY$347)</f>
        <v>0</v>
      </c>
      <c r="BD188" s="762"/>
      <c r="BE188" s="762"/>
      <c r="BF188" s="762"/>
      <c r="BG188" s="762"/>
      <c r="BH188" s="762"/>
      <c r="BI188" s="763"/>
      <c r="BJ188" s="632"/>
      <c r="BK188" s="767" t="s">
        <v>85</v>
      </c>
      <c r="BL188" s="607"/>
      <c r="BM188" s="607"/>
      <c r="BN188" s="607"/>
      <c r="BO188" s="607"/>
      <c r="BP188" s="607"/>
      <c r="BQ188" s="607"/>
      <c r="BR188" s="607"/>
      <c r="BS188" s="607"/>
      <c r="BT188" s="607"/>
      <c r="BU188" s="608"/>
      <c r="BV188" s="15"/>
      <c r="BW188" s="773"/>
      <c r="BX188" s="774"/>
      <c r="BY188" s="774"/>
      <c r="BZ188" s="774"/>
      <c r="CA188" s="774"/>
      <c r="CB188" s="770"/>
      <c r="CC188" s="770"/>
      <c r="CD188" s="770"/>
      <c r="CE188" s="770"/>
      <c r="CF188" s="770"/>
      <c r="CG188" s="770"/>
      <c r="CH188" s="770"/>
      <c r="CI188" s="770"/>
      <c r="CJ188" s="770"/>
      <c r="CK188" s="770"/>
      <c r="CL188" s="770"/>
      <c r="CM188" s="770"/>
      <c r="CN188" s="756"/>
      <c r="CO188" s="756"/>
      <c r="CP188" s="756"/>
      <c r="CQ188" s="756"/>
      <c r="CR188" s="756"/>
      <c r="CS188" s="756"/>
      <c r="CT188" s="1200"/>
      <c r="CU188" s="1199"/>
      <c r="CV188" s="171"/>
      <c r="CW188" s="757" t="str">
        <f>'Resumen Anual'!$C$33</f>
        <v>Travesía</v>
      </c>
      <c r="CX188" s="758"/>
      <c r="CY188" s="758"/>
      <c r="CZ188" s="758"/>
      <c r="DA188" s="761">
        <f>SUMIF('Resumen Anual'!$FE$622,DF165,'Resumen Anual'!$FA$649)+SUMIF('Resumen Anual'!$DH$622,DF165,'Resumen Anual'!$DD$649)+SUMIF('Resumen Anual'!$BI$622,DF165,'Resumen Anual'!$BE$649)+SUMIF('Resumen Anual'!$L$622,DF165,'Resumen Anual'!$H$649)+SUMIF('Resumen Anual'!$FE$566,DF165,'Resumen Anual'!$FA$593)+SUMIF('Resumen Anual'!$DH$566,DF165,'Resumen Anual'!$DD$593)+SUMIF('Resumen Anual'!$BI$566,DF165,'Resumen Anual'!$BE$593)+SUMIF('Resumen Anual'!$L$566,DF165,'Resumen Anual'!$H$593)+SUMIF('Resumen Anual'!$FE$510,DF165,'Resumen Anual'!$FA$537)+SUMIF('Resumen Anual'!$DH$510,DF165,'Resumen Anual'!$DD$537)+SUMIF('Resumen Anual'!$BI$510,DF165,'Resumen Anual'!$BE$537)+SUMIF('Resumen Anual'!$L$510,DF165,'Resumen Anual'!$H$537)+SUMIF('Resumen Anual'!$FE$454,DF165,'Resumen Anual'!$FA$481)+SUMIF('Resumen Anual'!$DH$454,DF165,'Resumen Anual'!$DD$481)+SUMIF('Resumen Anual'!$BI$454,DF165,'Resumen Anual'!$BE$481)+SUMIF('Resumen Anual'!$L$454,DF165,'Resumen Anual'!$H$481)+SUMIF('Resumen Anual'!$FE$398,DF165,'Resumen Anual'!$FA$425)+SUMIF('Resumen Anual'!$DH$398,DF165,'Resumen Anual'!$DD$425)+SUMIF('Resumen Anual'!$BI$398,DF165,'Resumen Anual'!$BE$425)+SUMIF('Resumen Anual'!$L$398,DF165,'Resumen Anual'!$H$425)+SUMIF('Resumen Anual'!$FE$342,DF165,'Resumen Anual'!$FA$369)+SUMIF('Resumen Anual'!$DH$342,DF165,'Resumen Anual'!$DD$369)+SUMIF('Resumen Anual'!$BI$342,DF165,'Resumen Anual'!$BE$369)+SUMIF('Resumen Anual'!$L$342,DF165,'Resumen Anual'!$H$369)+SUMIF('Resumen Anual'!$FE$286,DF165,'Resumen Anual'!$FA$313)+SUMIF('Resumen Anual'!$DH$286,DF165,'Resumen Anual'!$DD$313)+SUMIF('Resumen Anual'!$BI$286,DF165,'Resumen Anual'!$BE$313)+SUMIF('Resumen Anual'!$L$286,DF165,'Resumen Anual'!$H$313)+SUMIF('Resumen Anual'!$FE$230,DF165,'Resumen Anual'!$FA$257)+SUMIF('Resumen Anual'!$DH$230,DF165,'Resumen Anual'!$DD$257)+SUMIF('Resumen Anual'!$BI$230,DF165,'Resumen Anual'!$BE$257)+SUMIF('Resumen Anual'!$L$230,DF165,'Resumen Anual'!$H$257)+SUMIF('Resumen Anual'!$FE$174,DF165,'Resumen Anual'!$FA$201)+SUMIF('Resumen Anual'!$DH$174,DF165,'Resumen Anual'!$DD$201)+SUMIF('Resumen Anual'!$BI$174,DF165,'Resumen Anual'!$BE$201)+SUMIF('Resumen Anual'!$L$174,DF165,'Resumen Anual'!$H$201)+SUMIF('Resumen Anual'!$FE$118,DF165,'Resumen Anual'!$FA$145)+SUMIF('Resumen Anual'!$DH$118,DF165,'Resumen Anual'!$DD$145)+SUMIF('Resumen Anual'!$BI$118,DF165,'Resumen Anual'!$BE$145)+SUMIF('Resumen Anual'!$L$118,DF165,'Resumen Anual'!$H$145)+SUMIF('Resumen Anual'!$FE$62,DF165,'Resumen Anual'!$FA$89)+SUMIF('Resumen Anual'!$DH$62,DF165,'Resumen Anual'!$DD$89)+SUMIF('Resumen Anual'!$BI$62,DF165,'Resumen Anual'!$BE$89)+SUMIF('Resumen Anual'!$L$62,DF165,'Resumen Anual'!$H$89)+SUMIF('Resumen Anual'!$FE$6,DF165,'Resumen Anual'!$FA$33)+SUMIF('Resumen Anual'!$DH$6,DF165,'Resumen Anual'!$DD$33)+SUMIF('Resumen Anual'!$BI$6,DF165,'Resumen Anual'!$BE$33)+SUMIF('Resumen Anual'!$L$6,DF165,'Resumen Anual'!$H$33)+SUMIF('Bitácoras Anteriores'!$K$6,DF165,'Bitácoras Anteriores'!$F$29)+SUMIF('Bitácoras Anteriores'!$K$59,$K$6,'Bitácoras Anteriores'!$F$82)+SUMIF('Bitácoras Anteriores'!$K$112,DF165,'Bitácoras Anteriores'!$F$135)+SUMIF('Bitácoras Anteriores'!$K$165,DF165,'Bitácoras Anteriores'!$F$188)+SUMIF('Bitácoras Anteriores'!$K$218,DF165,'Bitácoras Anteriores'!$F$241)+SUMIF('Bitácoras Anteriores'!$K$271,DF165,'Bitácoras Anteriores'!$F$294)+SUMIF('Bitácoras Anteriores'!$K$324,DF165,'Bitácoras Anteriores'!$F$347)+SUMIF('Bitácoras Anteriores'!$BH$6,DF165,'Bitácoras Anteriores'!$BD$29)+SUMIF('Bitácoras Anteriores'!$BH$59,$K$6,'Bitácoras Anteriores'!$BD$82)+SUMIF('Bitácoras Anteriores'!$BH$112,DF165,'Bitácoras Anteriores'!$BD$135)+SUMIF('Bitácoras Anteriores'!$BH$165,DF165,'Bitácoras Anteriores'!$BD$188)+SUMIF('Bitácoras Anteriores'!$BH$218,DF165,'Bitácoras Anteriores'!$BD$241)+SUMIF('Bitácoras Anteriores'!$BH$271,DF165,'Bitácoras Anteriores'!$BD$294)+SUMIF('Bitácoras Anteriores'!$BH$324,DF165,'Bitácoras Anteriores'!$BD$347)+SUMIF('Bitácoras Anteriores'!$DF$6,DF165,'Bitácoras Anteriores'!$DB$29)+SUMIF('Bitácoras Anteriores'!$DF$59,$K$6,'Bitácoras Anteriores'!$DB$82)+SUMIF('Bitácoras Anteriores'!$DF$112,DF165,'Bitácoras Anteriores'!$DB$135)+SUMIF('Bitácoras Anteriores'!$DF$165,DF165,'Bitácoras Anteriores'!$DB$188)+SUMIF('Bitácoras Anteriores'!$DF$218,DF165,'Bitácoras Anteriores'!$DB$241)+SUMIF('Bitácoras Anteriores'!$DF$271,DF165,'Bitácoras Anteriores'!$DB$294)+SUMIF('Bitácoras Anteriores'!$DF$324,DF165,'Bitácoras Anteriores'!$DB$347)+SUMIF('Bitácoras Anteriores'!$FC$6,DF165,'Bitácoras Anteriores'!$EY$29)+SUMIF('Bitácoras Anteriores'!$FC$59,$K$6,'Bitácoras Anteriores'!$EY$82)+SUMIF('Bitácoras Anteriores'!$FC$112,DF165,'Bitácoras Anteriores'!$EY$135)+SUMIF('Bitácoras Anteriores'!$FC$165,DF165,'Bitácoras Anteriores'!$EY$188)+SUMIF('Bitácoras Anteriores'!$FC$218,DF165,'Bitácoras Anteriores'!$EY$241)+SUMIF('Bitácoras Anteriores'!$FC$271,DF165,'Bitácoras Anteriores'!$EY$294)+SUMIF('Bitácoras Anteriores'!$FC$324,DF165,'Bitácoras Anteriores'!$EY$347)</f>
        <v>0</v>
      </c>
      <c r="DB188" s="762"/>
      <c r="DC188" s="762"/>
      <c r="DD188" s="762"/>
      <c r="DE188" s="762"/>
      <c r="DF188" s="762"/>
      <c r="DG188" s="763"/>
      <c r="DH188" s="632"/>
      <c r="DI188" s="767" t="s">
        <v>85</v>
      </c>
      <c r="DJ188" s="607"/>
      <c r="DK188" s="607"/>
      <c r="DL188" s="607"/>
      <c r="DM188" s="607"/>
      <c r="DN188" s="607"/>
      <c r="DO188" s="607"/>
      <c r="DP188" s="607"/>
      <c r="DQ188" s="607"/>
      <c r="DR188" s="607"/>
      <c r="DS188" s="608"/>
      <c r="DT188" s="15"/>
      <c r="DU188" s="773"/>
      <c r="DV188" s="774"/>
      <c r="DW188" s="774"/>
      <c r="DX188" s="774"/>
      <c r="DY188" s="774"/>
      <c r="DZ188" s="770"/>
      <c r="EA188" s="770"/>
      <c r="EB188" s="770"/>
      <c r="EC188" s="770"/>
      <c r="ED188" s="770"/>
      <c r="EE188" s="770"/>
      <c r="EF188" s="770"/>
      <c r="EG188" s="770"/>
      <c r="EH188" s="770"/>
      <c r="EI188" s="770"/>
      <c r="EJ188" s="770"/>
      <c r="EK188" s="770"/>
      <c r="EL188" s="756"/>
      <c r="EM188" s="756"/>
      <c r="EN188" s="756"/>
      <c r="EO188" s="756"/>
      <c r="EP188" s="756"/>
      <c r="EQ188" s="1215"/>
      <c r="ER188" s="1200"/>
      <c r="ES188" s="171"/>
      <c r="ET188" s="757" t="str">
        <f>'Resumen Anual'!$C$33</f>
        <v>Travesía</v>
      </c>
      <c r="EU188" s="758"/>
      <c r="EV188" s="758"/>
      <c r="EW188" s="758"/>
      <c r="EX188" s="761">
        <f>SUMIF('Resumen Anual'!$FE$622,FC165,'Resumen Anual'!$FA$649)+SUMIF('Resumen Anual'!$DH$622,FC165,'Resumen Anual'!$DD$649)+SUMIF('Resumen Anual'!$BI$622,FC165,'Resumen Anual'!$BE$649)+SUMIF('Resumen Anual'!$L$622,FC165,'Resumen Anual'!$H$649)+SUMIF('Resumen Anual'!$FE$566,FC165,'Resumen Anual'!$FA$593)+SUMIF('Resumen Anual'!$DH$566,FC165,'Resumen Anual'!$DD$593)+SUMIF('Resumen Anual'!$BI$566,FC165,'Resumen Anual'!$BE$593)+SUMIF('Resumen Anual'!$L$566,FC165,'Resumen Anual'!$H$593)+SUMIF('Resumen Anual'!$FE$510,FC165,'Resumen Anual'!$FA$537)+SUMIF('Resumen Anual'!$DH$510,FC165,'Resumen Anual'!$DD$537)+SUMIF('Resumen Anual'!$BI$510,FC165,'Resumen Anual'!$BE$537)+SUMIF('Resumen Anual'!$L$510,FC165,'Resumen Anual'!$H$537)+SUMIF('Resumen Anual'!$FE$454,FC165,'Resumen Anual'!$FA$481)+SUMIF('Resumen Anual'!$DH$454,FC165,'Resumen Anual'!$DD$481)+SUMIF('Resumen Anual'!$BI$454,FC165,'Resumen Anual'!$BE$481)+SUMIF('Resumen Anual'!$L$454,FC165,'Resumen Anual'!$H$481)+SUMIF('Resumen Anual'!$FE$398,FC165,'Resumen Anual'!$FA$425)+SUMIF('Resumen Anual'!$DH$398,FC165,'Resumen Anual'!$DD$425)+SUMIF('Resumen Anual'!$BI$398,FC165,'Resumen Anual'!$BE$425)+SUMIF('Resumen Anual'!$L$398,FC165,'Resumen Anual'!$H$425)+SUMIF('Resumen Anual'!$FE$342,FC165,'Resumen Anual'!$FA$369)+SUMIF('Resumen Anual'!$DH$342,FC165,'Resumen Anual'!$DD$369)+SUMIF('Resumen Anual'!$BI$342,FC165,'Resumen Anual'!$BE$369)+SUMIF('Resumen Anual'!$L$342,FC165,'Resumen Anual'!$H$369)+SUMIF('Resumen Anual'!$FE$286,FC165,'Resumen Anual'!$FA$313)+SUMIF('Resumen Anual'!$DH$286,FC165,'Resumen Anual'!$DD$313)+SUMIF('Resumen Anual'!$BI$286,FC165,'Resumen Anual'!$BE$313)+SUMIF('Resumen Anual'!$L$286,FC165,'Resumen Anual'!$H$313)+SUMIF('Resumen Anual'!$FE$230,FC165,'Resumen Anual'!$FA$257)+SUMIF('Resumen Anual'!$DH$230,FC165,'Resumen Anual'!$DD$257)+SUMIF('Resumen Anual'!$BI$230,FC165,'Resumen Anual'!$BE$257)+SUMIF('Resumen Anual'!$L$230,FC165,'Resumen Anual'!$H$257)+SUMIF('Resumen Anual'!$FE$174,FC165,'Resumen Anual'!$FA$201)+SUMIF('Resumen Anual'!$DH$174,FC165,'Resumen Anual'!$DD$201)+SUMIF('Resumen Anual'!$BI$174,FC165,'Resumen Anual'!$BE$201)+SUMIF('Resumen Anual'!$L$174,FC165,'Resumen Anual'!$H$201)+SUMIF('Resumen Anual'!$FE$118,FC165,'Resumen Anual'!$FA$145)+SUMIF('Resumen Anual'!$DH$118,FC165,'Resumen Anual'!$DD$145)+SUMIF('Resumen Anual'!$BI$118,FC165,'Resumen Anual'!$BE$145)+SUMIF('Resumen Anual'!$L$118,FC165,'Resumen Anual'!$H$145)+SUMIF('Resumen Anual'!$FE$62,FC165,'Resumen Anual'!$FA$89)+SUMIF('Resumen Anual'!$DH$62,FC165,'Resumen Anual'!$DD$89)+SUMIF('Resumen Anual'!$BI$62,FC165,'Resumen Anual'!$BE$89)+SUMIF('Resumen Anual'!$L$62,FC165,'Resumen Anual'!$H$89)+SUMIF('Resumen Anual'!$FE$6,FC165,'Resumen Anual'!$FA$33)+SUMIF('Resumen Anual'!$DH$6,FC165,'Resumen Anual'!$DD$33)+SUMIF('Resumen Anual'!$BI$6,FC165,'Resumen Anual'!$BE$33)+SUMIF('Resumen Anual'!$L$6,FC165,'Resumen Anual'!$H$33)+SUMIF('Bitácoras Anteriores'!$K$6,FC165,'Bitácoras Anteriores'!$F$29)+SUMIF('Bitácoras Anteriores'!$K$59,$K$6,'Bitácoras Anteriores'!$F$82)+SUMIF('Bitácoras Anteriores'!$K$112,FC165,'Bitácoras Anteriores'!$F$135)+SUMIF('Bitácoras Anteriores'!$K$165,FC165,'Bitácoras Anteriores'!$F$188)+SUMIF('Bitácoras Anteriores'!$K$218,FC165,'Bitácoras Anteriores'!$F$241)+SUMIF('Bitácoras Anteriores'!$K$271,FC165,'Bitácoras Anteriores'!$F$294)+SUMIF('Bitácoras Anteriores'!$K$324,FC165,'Bitácoras Anteriores'!$F$347)+SUMIF('Bitácoras Anteriores'!$BH$6,FC165,'Bitácoras Anteriores'!$BD$29)+SUMIF('Bitácoras Anteriores'!$BH$59,$K$6,'Bitácoras Anteriores'!$BD$82)+SUMIF('Bitácoras Anteriores'!$BH$112,FC165,'Bitácoras Anteriores'!$BD$135)+SUMIF('Bitácoras Anteriores'!$BH$165,FC165,'Bitácoras Anteriores'!$BD$188)+SUMIF('Bitácoras Anteriores'!$BH$218,FC165,'Bitácoras Anteriores'!$BD$241)+SUMIF('Bitácoras Anteriores'!$BH$271,FC165,'Bitácoras Anteriores'!$BD$294)+SUMIF('Bitácoras Anteriores'!$BH$324,FC165,'Bitácoras Anteriores'!$BD$347)+SUMIF('Bitácoras Anteriores'!$DF$6,FC165,'Bitácoras Anteriores'!$DB$29)+SUMIF('Bitácoras Anteriores'!$DF$59,$K$6,'Bitácoras Anteriores'!$DB$82)+SUMIF('Bitácoras Anteriores'!$DF$112,FC165,'Bitácoras Anteriores'!$DB$135)+SUMIF('Bitácoras Anteriores'!$DF$165,FC165,'Bitácoras Anteriores'!$DB$188)+SUMIF('Bitácoras Anteriores'!$DF$218,FC165,'Bitácoras Anteriores'!$DB$241)+SUMIF('Bitácoras Anteriores'!$DF$271,FC165,'Bitácoras Anteriores'!$DB$294)+SUMIF('Bitácoras Anteriores'!$DF$324,FC165,'Bitácoras Anteriores'!$DB$347)+SUMIF('Bitácoras Anteriores'!$FC$6,FC165,'Bitácoras Anteriores'!$EY$29)+SUMIF('Bitácoras Anteriores'!$FC$59,$K$6,'Bitácoras Anteriores'!$EY$82)+SUMIF('Bitácoras Anteriores'!$FC$112,FC165,'Bitácoras Anteriores'!$EY$135)+SUMIF('Bitácoras Anteriores'!$FC$165,FC165,'Bitácoras Anteriores'!$EY$188)+SUMIF('Bitácoras Anteriores'!$FC$218,FC165,'Bitácoras Anteriores'!$EY$241)+SUMIF('Bitácoras Anteriores'!$FC$271,FC165,'Bitácoras Anteriores'!$EY$294)+SUMIF('Bitácoras Anteriores'!$FC$324,FC165,'Bitácoras Anteriores'!$EY$347)</f>
        <v>0</v>
      </c>
      <c r="EY188" s="762"/>
      <c r="EZ188" s="762"/>
      <c r="FA188" s="762"/>
      <c r="FB188" s="762"/>
      <c r="FC188" s="762"/>
      <c r="FD188" s="763"/>
      <c r="FE188" s="632"/>
      <c r="FF188" s="767" t="s">
        <v>85</v>
      </c>
      <c r="FG188" s="607"/>
      <c r="FH188" s="607"/>
      <c r="FI188" s="607"/>
      <c r="FJ188" s="607"/>
      <c r="FK188" s="607"/>
      <c r="FL188" s="607"/>
      <c r="FM188" s="607"/>
      <c r="FN188" s="607"/>
      <c r="FO188" s="607"/>
      <c r="FP188" s="608"/>
      <c r="FQ188" s="15"/>
      <c r="FR188" s="773"/>
      <c r="FS188" s="774"/>
      <c r="FT188" s="774"/>
      <c r="FU188" s="774"/>
      <c r="FV188" s="774"/>
      <c r="FW188" s="770"/>
      <c r="FX188" s="770"/>
      <c r="FY188" s="770"/>
      <c r="FZ188" s="770"/>
      <c r="GA188" s="770"/>
      <c r="GB188" s="770"/>
      <c r="GC188" s="770"/>
      <c r="GD188" s="770"/>
      <c r="GE188" s="770"/>
      <c r="GF188" s="770"/>
      <c r="GG188" s="770"/>
      <c r="GH188" s="770"/>
      <c r="GI188" s="756"/>
      <c r="GJ188" s="756"/>
      <c r="GK188" s="756"/>
      <c r="GL188" s="756"/>
      <c r="GM188" s="756"/>
      <c r="GN188" s="756"/>
      <c r="GO188" s="1200"/>
    </row>
    <row r="189" spans="1:197" ht="6" customHeight="1" x14ac:dyDescent="0.25">
      <c r="A189" s="171"/>
      <c r="B189" s="759"/>
      <c r="C189" s="760"/>
      <c r="D189" s="760"/>
      <c r="E189" s="760"/>
      <c r="F189" s="764"/>
      <c r="G189" s="765"/>
      <c r="H189" s="765"/>
      <c r="I189" s="765"/>
      <c r="J189" s="765"/>
      <c r="K189" s="765"/>
      <c r="L189" s="766"/>
      <c r="M189" s="632"/>
      <c r="N189" s="768"/>
      <c r="O189" s="609"/>
      <c r="P189" s="609"/>
      <c r="Q189" s="609"/>
      <c r="R189" s="609"/>
      <c r="S189" s="609"/>
      <c r="T189" s="609"/>
      <c r="U189" s="609"/>
      <c r="V189" s="609"/>
      <c r="W189" s="609"/>
      <c r="X189" s="610"/>
      <c r="Y189" s="15"/>
      <c r="Z189" s="752" t="str">
        <f>IF(Portada!$A$1="www.fly-logics.com","Total Años",0)</f>
        <v>Total Años</v>
      </c>
      <c r="AA189" s="753"/>
      <c r="AB189" s="753"/>
      <c r="AC189" s="753"/>
      <c r="AD189" s="753"/>
      <c r="AE189" s="743">
        <f>SUM(AE169:AH188)</f>
        <v>0</v>
      </c>
      <c r="AF189" s="744"/>
      <c r="AG189" s="744"/>
      <c r="AH189" s="745"/>
      <c r="AI189" s="743">
        <f>SUM(AI169:AL188)</f>
        <v>0</v>
      </c>
      <c r="AJ189" s="744"/>
      <c r="AK189" s="744"/>
      <c r="AL189" s="745"/>
      <c r="AM189" s="743">
        <f>SUM(AM169:AP188)</f>
        <v>0</v>
      </c>
      <c r="AN189" s="744"/>
      <c r="AO189" s="744"/>
      <c r="AP189" s="745"/>
      <c r="AQ189" s="746">
        <f>SUM(AQ169:AS188)</f>
        <v>0</v>
      </c>
      <c r="AR189" s="747"/>
      <c r="AS189" s="747"/>
      <c r="AT189" s="746">
        <f>SUM(AT169:AV188)</f>
        <v>0</v>
      </c>
      <c r="AU189" s="747"/>
      <c r="AV189" s="747"/>
      <c r="AW189" s="1200"/>
      <c r="AX189" s="171"/>
      <c r="AY189" s="759"/>
      <c r="AZ189" s="760"/>
      <c r="BA189" s="760"/>
      <c r="BB189" s="760"/>
      <c r="BC189" s="764"/>
      <c r="BD189" s="765"/>
      <c r="BE189" s="765"/>
      <c r="BF189" s="765"/>
      <c r="BG189" s="765"/>
      <c r="BH189" s="765"/>
      <c r="BI189" s="766"/>
      <c r="BJ189" s="632"/>
      <c r="BK189" s="768"/>
      <c r="BL189" s="609"/>
      <c r="BM189" s="609"/>
      <c r="BN189" s="609"/>
      <c r="BO189" s="609"/>
      <c r="BP189" s="609"/>
      <c r="BQ189" s="609"/>
      <c r="BR189" s="609"/>
      <c r="BS189" s="609"/>
      <c r="BT189" s="609"/>
      <c r="BU189" s="610"/>
      <c r="BV189" s="15"/>
      <c r="BW189" s="752" t="str">
        <f>IF(Portada!$A$1="www.fly-logics.com","Total Años",0)</f>
        <v>Total Años</v>
      </c>
      <c r="BX189" s="753"/>
      <c r="BY189" s="753"/>
      <c r="BZ189" s="753"/>
      <c r="CA189" s="753"/>
      <c r="CB189" s="743">
        <f>SUM(CB169:CE188)</f>
        <v>0</v>
      </c>
      <c r="CC189" s="744"/>
      <c r="CD189" s="744"/>
      <c r="CE189" s="745"/>
      <c r="CF189" s="743">
        <f>SUM(CF169:CI188)</f>
        <v>0</v>
      </c>
      <c r="CG189" s="744"/>
      <c r="CH189" s="744"/>
      <c r="CI189" s="745"/>
      <c r="CJ189" s="743">
        <f>SUM(CJ169:CM188)</f>
        <v>0</v>
      </c>
      <c r="CK189" s="744"/>
      <c r="CL189" s="744"/>
      <c r="CM189" s="745"/>
      <c r="CN189" s="746">
        <f>SUM(CN169:CP188)</f>
        <v>0</v>
      </c>
      <c r="CO189" s="747"/>
      <c r="CP189" s="747"/>
      <c r="CQ189" s="746">
        <f>SUM(CQ169:CS188)</f>
        <v>0</v>
      </c>
      <c r="CR189" s="747"/>
      <c r="CS189" s="748"/>
      <c r="CT189" s="1200"/>
      <c r="CU189" s="1199"/>
      <c r="CV189" s="171"/>
      <c r="CW189" s="759"/>
      <c r="CX189" s="760"/>
      <c r="CY189" s="760"/>
      <c r="CZ189" s="760"/>
      <c r="DA189" s="764"/>
      <c r="DB189" s="765"/>
      <c r="DC189" s="765"/>
      <c r="DD189" s="765"/>
      <c r="DE189" s="765"/>
      <c r="DF189" s="765"/>
      <c r="DG189" s="766"/>
      <c r="DH189" s="632"/>
      <c r="DI189" s="768"/>
      <c r="DJ189" s="609"/>
      <c r="DK189" s="609"/>
      <c r="DL189" s="609"/>
      <c r="DM189" s="609"/>
      <c r="DN189" s="609"/>
      <c r="DO189" s="609"/>
      <c r="DP189" s="609"/>
      <c r="DQ189" s="609"/>
      <c r="DR189" s="609"/>
      <c r="DS189" s="610"/>
      <c r="DT189" s="15"/>
      <c r="DU189" s="752" t="str">
        <f>IF(Portada!$A$1="www.fly-logics.com","Total Años",0)</f>
        <v>Total Años</v>
      </c>
      <c r="DV189" s="753"/>
      <c r="DW189" s="753"/>
      <c r="DX189" s="753"/>
      <c r="DY189" s="753"/>
      <c r="DZ189" s="743">
        <f>SUM(DZ169:EC188)</f>
        <v>0</v>
      </c>
      <c r="EA189" s="744"/>
      <c r="EB189" s="744"/>
      <c r="EC189" s="745"/>
      <c r="ED189" s="743">
        <f>SUM(ED169:EG188)</f>
        <v>0</v>
      </c>
      <c r="EE189" s="744"/>
      <c r="EF189" s="744"/>
      <c r="EG189" s="745"/>
      <c r="EH189" s="743">
        <f>SUM(EH169:EK188)</f>
        <v>0</v>
      </c>
      <c r="EI189" s="744"/>
      <c r="EJ189" s="744"/>
      <c r="EK189" s="745"/>
      <c r="EL189" s="746">
        <f>SUM(EL169:EN188)</f>
        <v>0</v>
      </c>
      <c r="EM189" s="747"/>
      <c r="EN189" s="747"/>
      <c r="EO189" s="746">
        <f>SUM(EO169:EQ188)</f>
        <v>0</v>
      </c>
      <c r="EP189" s="747"/>
      <c r="EQ189" s="747"/>
      <c r="ER189" s="1200"/>
      <c r="ES189" s="171"/>
      <c r="ET189" s="759"/>
      <c r="EU189" s="760"/>
      <c r="EV189" s="760"/>
      <c r="EW189" s="760"/>
      <c r="EX189" s="764"/>
      <c r="EY189" s="765"/>
      <c r="EZ189" s="765"/>
      <c r="FA189" s="765"/>
      <c r="FB189" s="765"/>
      <c r="FC189" s="765"/>
      <c r="FD189" s="766"/>
      <c r="FE189" s="632"/>
      <c r="FF189" s="768"/>
      <c r="FG189" s="609"/>
      <c r="FH189" s="609"/>
      <c r="FI189" s="609"/>
      <c r="FJ189" s="609"/>
      <c r="FK189" s="609"/>
      <c r="FL189" s="609"/>
      <c r="FM189" s="609"/>
      <c r="FN189" s="609"/>
      <c r="FO189" s="609"/>
      <c r="FP189" s="610"/>
      <c r="FQ189" s="15"/>
      <c r="FR189" s="752" t="str">
        <f>IF(Portada!$A$1="www.fly-logics.com","Total Años",0)</f>
        <v>Total Años</v>
      </c>
      <c r="FS189" s="753"/>
      <c r="FT189" s="753"/>
      <c r="FU189" s="753"/>
      <c r="FV189" s="753"/>
      <c r="FW189" s="743">
        <f>SUM(FW169:FZ188)</f>
        <v>0</v>
      </c>
      <c r="FX189" s="744"/>
      <c r="FY189" s="744"/>
      <c r="FZ189" s="745"/>
      <c r="GA189" s="743">
        <f>SUM(GA169:GD188)</f>
        <v>0</v>
      </c>
      <c r="GB189" s="744"/>
      <c r="GC189" s="744"/>
      <c r="GD189" s="745"/>
      <c r="GE189" s="743">
        <f>SUM(GE169:GH188)</f>
        <v>0</v>
      </c>
      <c r="GF189" s="744"/>
      <c r="GG189" s="744"/>
      <c r="GH189" s="745"/>
      <c r="GI189" s="746">
        <f>SUM(GI169:GK188)</f>
        <v>0</v>
      </c>
      <c r="GJ189" s="747"/>
      <c r="GK189" s="747"/>
      <c r="GL189" s="746">
        <f>SUM(GL169:GN188)</f>
        <v>0</v>
      </c>
      <c r="GM189" s="747"/>
      <c r="GN189" s="748"/>
      <c r="GO189" s="1200"/>
    </row>
    <row r="190" spans="1:197" ht="2.25" customHeight="1" x14ac:dyDescent="0.25">
      <c r="A190" s="171"/>
      <c r="B190" s="625"/>
      <c r="C190" s="625"/>
      <c r="D190" s="625"/>
      <c r="E190" s="625"/>
      <c r="F190" s="625"/>
      <c r="G190" s="625"/>
      <c r="H190" s="625"/>
      <c r="I190" s="625"/>
      <c r="J190" s="625"/>
      <c r="K190" s="625"/>
      <c r="L190" s="625"/>
      <c r="M190" s="632"/>
      <c r="N190" s="768"/>
      <c r="O190" s="609"/>
      <c r="P190" s="609"/>
      <c r="Q190" s="609"/>
      <c r="R190" s="609"/>
      <c r="S190" s="609"/>
      <c r="T190" s="609"/>
      <c r="U190" s="609"/>
      <c r="V190" s="609"/>
      <c r="W190" s="609"/>
      <c r="X190" s="610"/>
      <c r="Y190" s="15"/>
      <c r="Z190" s="754"/>
      <c r="AA190" s="755"/>
      <c r="AB190" s="755"/>
      <c r="AC190" s="755"/>
      <c r="AD190" s="755"/>
      <c r="AE190" s="743"/>
      <c r="AF190" s="744"/>
      <c r="AG190" s="744"/>
      <c r="AH190" s="745"/>
      <c r="AI190" s="743"/>
      <c r="AJ190" s="744"/>
      <c r="AK190" s="744"/>
      <c r="AL190" s="745"/>
      <c r="AM190" s="743"/>
      <c r="AN190" s="744"/>
      <c r="AO190" s="744"/>
      <c r="AP190" s="745"/>
      <c r="AQ190" s="746"/>
      <c r="AR190" s="747"/>
      <c r="AS190" s="747"/>
      <c r="AT190" s="746"/>
      <c r="AU190" s="747"/>
      <c r="AV190" s="747"/>
      <c r="AW190" s="1200"/>
      <c r="AX190" s="171"/>
      <c r="AY190" s="625"/>
      <c r="AZ190" s="625"/>
      <c r="BA190" s="625"/>
      <c r="BB190" s="625"/>
      <c r="BC190" s="625"/>
      <c r="BD190" s="625"/>
      <c r="BE190" s="625"/>
      <c r="BF190" s="625"/>
      <c r="BG190" s="625"/>
      <c r="BH190" s="625"/>
      <c r="BI190" s="625"/>
      <c r="BJ190" s="632"/>
      <c r="BK190" s="768"/>
      <c r="BL190" s="609"/>
      <c r="BM190" s="609"/>
      <c r="BN190" s="609"/>
      <c r="BO190" s="609"/>
      <c r="BP190" s="609"/>
      <c r="BQ190" s="609"/>
      <c r="BR190" s="609"/>
      <c r="BS190" s="609"/>
      <c r="BT190" s="609"/>
      <c r="BU190" s="610"/>
      <c r="BV190" s="15"/>
      <c r="BW190" s="754"/>
      <c r="BX190" s="755"/>
      <c r="BY190" s="755"/>
      <c r="BZ190" s="755"/>
      <c r="CA190" s="755"/>
      <c r="CB190" s="743"/>
      <c r="CC190" s="744"/>
      <c r="CD190" s="744"/>
      <c r="CE190" s="745"/>
      <c r="CF190" s="743"/>
      <c r="CG190" s="744"/>
      <c r="CH190" s="744"/>
      <c r="CI190" s="745"/>
      <c r="CJ190" s="743"/>
      <c r="CK190" s="744"/>
      <c r="CL190" s="744"/>
      <c r="CM190" s="745"/>
      <c r="CN190" s="746"/>
      <c r="CO190" s="747"/>
      <c r="CP190" s="747"/>
      <c r="CQ190" s="746"/>
      <c r="CR190" s="747"/>
      <c r="CS190" s="748"/>
      <c r="CT190" s="1200"/>
      <c r="CU190" s="1199"/>
      <c r="CV190" s="171"/>
      <c r="CW190" s="625"/>
      <c r="CX190" s="625"/>
      <c r="CY190" s="625"/>
      <c r="CZ190" s="625"/>
      <c r="DA190" s="625"/>
      <c r="DB190" s="625"/>
      <c r="DC190" s="625"/>
      <c r="DD190" s="625"/>
      <c r="DE190" s="625"/>
      <c r="DF190" s="625"/>
      <c r="DG190" s="625"/>
      <c r="DH190" s="632"/>
      <c r="DI190" s="768"/>
      <c r="DJ190" s="609"/>
      <c r="DK190" s="609"/>
      <c r="DL190" s="609"/>
      <c r="DM190" s="609"/>
      <c r="DN190" s="609"/>
      <c r="DO190" s="609"/>
      <c r="DP190" s="609"/>
      <c r="DQ190" s="609"/>
      <c r="DR190" s="609"/>
      <c r="DS190" s="610"/>
      <c r="DT190" s="15"/>
      <c r="DU190" s="754"/>
      <c r="DV190" s="755"/>
      <c r="DW190" s="755"/>
      <c r="DX190" s="755"/>
      <c r="DY190" s="755"/>
      <c r="DZ190" s="743"/>
      <c r="EA190" s="744"/>
      <c r="EB190" s="744"/>
      <c r="EC190" s="745"/>
      <c r="ED190" s="743"/>
      <c r="EE190" s="744"/>
      <c r="EF190" s="744"/>
      <c r="EG190" s="745"/>
      <c r="EH190" s="743"/>
      <c r="EI190" s="744"/>
      <c r="EJ190" s="744"/>
      <c r="EK190" s="745"/>
      <c r="EL190" s="746"/>
      <c r="EM190" s="747"/>
      <c r="EN190" s="747"/>
      <c r="EO190" s="746"/>
      <c r="EP190" s="747"/>
      <c r="EQ190" s="747"/>
      <c r="ER190" s="1200"/>
      <c r="ES190" s="171"/>
      <c r="ET190" s="625"/>
      <c r="EU190" s="625"/>
      <c r="EV190" s="625"/>
      <c r="EW190" s="625"/>
      <c r="EX190" s="625"/>
      <c r="EY190" s="625"/>
      <c r="EZ190" s="625"/>
      <c r="FA190" s="625"/>
      <c r="FB190" s="625"/>
      <c r="FC190" s="625"/>
      <c r="FD190" s="625"/>
      <c r="FE190" s="632"/>
      <c r="FF190" s="768"/>
      <c r="FG190" s="609"/>
      <c r="FH190" s="609"/>
      <c r="FI190" s="609"/>
      <c r="FJ190" s="609"/>
      <c r="FK190" s="609"/>
      <c r="FL190" s="609"/>
      <c r="FM190" s="609"/>
      <c r="FN190" s="609"/>
      <c r="FO190" s="609"/>
      <c r="FP190" s="610"/>
      <c r="FQ190" s="15"/>
      <c r="FR190" s="754"/>
      <c r="FS190" s="755"/>
      <c r="FT190" s="755"/>
      <c r="FU190" s="755"/>
      <c r="FV190" s="755"/>
      <c r="FW190" s="743"/>
      <c r="FX190" s="744"/>
      <c r="FY190" s="744"/>
      <c r="FZ190" s="745"/>
      <c r="GA190" s="743"/>
      <c r="GB190" s="744"/>
      <c r="GC190" s="744"/>
      <c r="GD190" s="745"/>
      <c r="GE190" s="743"/>
      <c r="GF190" s="744"/>
      <c r="GG190" s="744"/>
      <c r="GH190" s="745"/>
      <c r="GI190" s="746"/>
      <c r="GJ190" s="747"/>
      <c r="GK190" s="747"/>
      <c r="GL190" s="746"/>
      <c r="GM190" s="747"/>
      <c r="GN190" s="748"/>
      <c r="GO190" s="1200"/>
    </row>
    <row r="191" spans="1:197" ht="8.25" customHeight="1" x14ac:dyDescent="0.25">
      <c r="A191" s="171"/>
      <c r="B191" s="183" t="str">
        <f>Bitácora!$J$3</f>
        <v>MONO-MOTOR</v>
      </c>
      <c r="C191" s="184" t="str">
        <f>Bitácora!$K$3</f>
        <v>MULTI-MOTOR</v>
      </c>
      <c r="D191" s="184" t="str">
        <f>Bitácora!$L$3</f>
        <v>TURBO-HÉLICE</v>
      </c>
      <c r="E191" s="184" t="str">
        <f>Bitácora!$M$3</f>
        <v>TURBO-JET</v>
      </c>
      <c r="F191" s="184" t="str">
        <f>Bitácora!$N$3</f>
        <v>LSA</v>
      </c>
      <c r="G191" s="184" t="str">
        <f>Bitácora!$O$2</f>
        <v>HELICÓPTERO</v>
      </c>
      <c r="H191" s="184" t="str">
        <f>Bitácora!$P$2</f>
        <v>PLANEADOR</v>
      </c>
      <c r="I191" s="184" t="str">
        <f>Bitácora!$Q$2</f>
        <v>OTROS</v>
      </c>
      <c r="J191" s="185"/>
      <c r="K191" s="186"/>
      <c r="L191" s="187" t="s">
        <v>86</v>
      </c>
      <c r="M191" s="16"/>
      <c r="N191" s="769"/>
      <c r="O191" s="611"/>
      <c r="P191" s="611"/>
      <c r="Q191" s="611"/>
      <c r="R191" s="611"/>
      <c r="S191" s="611"/>
      <c r="T191" s="611"/>
      <c r="U191" s="611"/>
      <c r="V191" s="611"/>
      <c r="W191" s="611"/>
      <c r="X191" s="612"/>
      <c r="Y191" s="15"/>
      <c r="Z191" s="754"/>
      <c r="AA191" s="755"/>
      <c r="AB191" s="755"/>
      <c r="AC191" s="755"/>
      <c r="AD191" s="755"/>
      <c r="AE191" s="743"/>
      <c r="AF191" s="744"/>
      <c r="AG191" s="744"/>
      <c r="AH191" s="745"/>
      <c r="AI191" s="743"/>
      <c r="AJ191" s="744"/>
      <c r="AK191" s="744"/>
      <c r="AL191" s="745"/>
      <c r="AM191" s="743"/>
      <c r="AN191" s="744"/>
      <c r="AO191" s="744"/>
      <c r="AP191" s="745"/>
      <c r="AQ191" s="746"/>
      <c r="AR191" s="747"/>
      <c r="AS191" s="747"/>
      <c r="AT191" s="749"/>
      <c r="AU191" s="750"/>
      <c r="AV191" s="750"/>
      <c r="AW191" s="1200"/>
      <c r="AX191" s="171"/>
      <c r="AY191" s="183" t="str">
        <f>Bitácora!$J$3</f>
        <v>MONO-MOTOR</v>
      </c>
      <c r="AZ191" s="184" t="str">
        <f>Bitácora!$K$3</f>
        <v>MULTI-MOTOR</v>
      </c>
      <c r="BA191" s="184" t="str">
        <f>Bitácora!$L$3</f>
        <v>TURBO-HÉLICE</v>
      </c>
      <c r="BB191" s="184" t="str">
        <f>Bitácora!$M$3</f>
        <v>TURBO-JET</v>
      </c>
      <c r="BC191" s="184" t="str">
        <f>Bitácora!$N$3</f>
        <v>LSA</v>
      </c>
      <c r="BD191" s="184" t="str">
        <f>Bitácora!$O$2</f>
        <v>HELICÓPTERO</v>
      </c>
      <c r="BE191" s="184" t="str">
        <f>Bitácora!$P$2</f>
        <v>PLANEADOR</v>
      </c>
      <c r="BF191" s="184" t="str">
        <f>Bitácora!$Q$2</f>
        <v>OTROS</v>
      </c>
      <c r="BG191" s="185"/>
      <c r="BH191" s="186"/>
      <c r="BI191" s="187" t="s">
        <v>86</v>
      </c>
      <c r="BJ191" s="16"/>
      <c r="BK191" s="769"/>
      <c r="BL191" s="611"/>
      <c r="BM191" s="611"/>
      <c r="BN191" s="611"/>
      <c r="BO191" s="611"/>
      <c r="BP191" s="611"/>
      <c r="BQ191" s="611"/>
      <c r="BR191" s="611"/>
      <c r="BS191" s="611"/>
      <c r="BT191" s="611"/>
      <c r="BU191" s="612"/>
      <c r="BV191" s="15"/>
      <c r="BW191" s="754"/>
      <c r="BX191" s="755"/>
      <c r="BY191" s="755"/>
      <c r="BZ191" s="755"/>
      <c r="CA191" s="755"/>
      <c r="CB191" s="743"/>
      <c r="CC191" s="744"/>
      <c r="CD191" s="744"/>
      <c r="CE191" s="745"/>
      <c r="CF191" s="743"/>
      <c r="CG191" s="744"/>
      <c r="CH191" s="744"/>
      <c r="CI191" s="745"/>
      <c r="CJ191" s="743"/>
      <c r="CK191" s="744"/>
      <c r="CL191" s="744"/>
      <c r="CM191" s="745"/>
      <c r="CN191" s="746"/>
      <c r="CO191" s="747"/>
      <c r="CP191" s="747"/>
      <c r="CQ191" s="749"/>
      <c r="CR191" s="750"/>
      <c r="CS191" s="751"/>
      <c r="CT191" s="1200"/>
      <c r="CU191" s="1199"/>
      <c r="CV191" s="171"/>
      <c r="CW191" s="183" t="str">
        <f>Bitácora!$J$3</f>
        <v>MONO-MOTOR</v>
      </c>
      <c r="CX191" s="184" t="str">
        <f>Bitácora!$K$3</f>
        <v>MULTI-MOTOR</v>
      </c>
      <c r="CY191" s="184" t="str">
        <f>Bitácora!$L$3</f>
        <v>TURBO-HÉLICE</v>
      </c>
      <c r="CZ191" s="184" t="str">
        <f>Bitácora!$M$3</f>
        <v>TURBO-JET</v>
      </c>
      <c r="DA191" s="184" t="str">
        <f>Bitácora!$N$3</f>
        <v>LSA</v>
      </c>
      <c r="DB191" s="184" t="str">
        <f>Bitácora!$O$2</f>
        <v>HELICÓPTERO</v>
      </c>
      <c r="DC191" s="184" t="str">
        <f>Bitácora!$P$2</f>
        <v>PLANEADOR</v>
      </c>
      <c r="DD191" s="184" t="str">
        <f>Bitácora!$Q$2</f>
        <v>OTROS</v>
      </c>
      <c r="DE191" s="185"/>
      <c r="DF191" s="186"/>
      <c r="DG191" s="187" t="s">
        <v>86</v>
      </c>
      <c r="DH191" s="16"/>
      <c r="DI191" s="769"/>
      <c r="DJ191" s="611"/>
      <c r="DK191" s="611"/>
      <c r="DL191" s="611"/>
      <c r="DM191" s="611"/>
      <c r="DN191" s="611"/>
      <c r="DO191" s="611"/>
      <c r="DP191" s="611"/>
      <c r="DQ191" s="611"/>
      <c r="DR191" s="611"/>
      <c r="DS191" s="612"/>
      <c r="DT191" s="15"/>
      <c r="DU191" s="754"/>
      <c r="DV191" s="755"/>
      <c r="DW191" s="755"/>
      <c r="DX191" s="755"/>
      <c r="DY191" s="755"/>
      <c r="DZ191" s="743"/>
      <c r="EA191" s="744"/>
      <c r="EB191" s="744"/>
      <c r="EC191" s="745"/>
      <c r="ED191" s="743"/>
      <c r="EE191" s="744"/>
      <c r="EF191" s="744"/>
      <c r="EG191" s="745"/>
      <c r="EH191" s="743"/>
      <c r="EI191" s="744"/>
      <c r="EJ191" s="744"/>
      <c r="EK191" s="745"/>
      <c r="EL191" s="746"/>
      <c r="EM191" s="747"/>
      <c r="EN191" s="747"/>
      <c r="EO191" s="749"/>
      <c r="EP191" s="750"/>
      <c r="EQ191" s="750"/>
      <c r="ER191" s="1200"/>
      <c r="ES191" s="171"/>
      <c r="ET191" s="183" t="str">
        <f>Bitácora!$J$3</f>
        <v>MONO-MOTOR</v>
      </c>
      <c r="EU191" s="184" t="str">
        <f>Bitácora!$K$3</f>
        <v>MULTI-MOTOR</v>
      </c>
      <c r="EV191" s="184" t="str">
        <f>Bitácora!$L$3</f>
        <v>TURBO-HÉLICE</v>
      </c>
      <c r="EW191" s="184" t="str">
        <f>Bitácora!$M$3</f>
        <v>TURBO-JET</v>
      </c>
      <c r="EX191" s="184" t="str">
        <f>Bitácora!$N$3</f>
        <v>LSA</v>
      </c>
      <c r="EY191" s="184" t="str">
        <f>Bitácora!$O$2</f>
        <v>HELICÓPTERO</v>
      </c>
      <c r="EZ191" s="184" t="str">
        <f>Bitácora!$P$2</f>
        <v>PLANEADOR</v>
      </c>
      <c r="FA191" s="184" t="str">
        <f>Bitácora!$Q$2</f>
        <v>OTROS</v>
      </c>
      <c r="FB191" s="185"/>
      <c r="FC191" s="186"/>
      <c r="FD191" s="187" t="s">
        <v>86</v>
      </c>
      <c r="FE191" s="16"/>
      <c r="FF191" s="769"/>
      <c r="FG191" s="611"/>
      <c r="FH191" s="611"/>
      <c r="FI191" s="611"/>
      <c r="FJ191" s="611"/>
      <c r="FK191" s="611"/>
      <c r="FL191" s="611"/>
      <c r="FM191" s="611"/>
      <c r="FN191" s="611"/>
      <c r="FO191" s="611"/>
      <c r="FP191" s="612"/>
      <c r="FQ191" s="15"/>
      <c r="FR191" s="754"/>
      <c r="FS191" s="755"/>
      <c r="FT191" s="755"/>
      <c r="FU191" s="755"/>
      <c r="FV191" s="755"/>
      <c r="FW191" s="743"/>
      <c r="FX191" s="744"/>
      <c r="FY191" s="744"/>
      <c r="FZ191" s="745"/>
      <c r="GA191" s="743"/>
      <c r="GB191" s="744"/>
      <c r="GC191" s="744"/>
      <c r="GD191" s="745"/>
      <c r="GE191" s="743"/>
      <c r="GF191" s="744"/>
      <c r="GG191" s="744"/>
      <c r="GH191" s="745"/>
      <c r="GI191" s="746"/>
      <c r="GJ191" s="747"/>
      <c r="GK191" s="747"/>
      <c r="GL191" s="749"/>
      <c r="GM191" s="750"/>
      <c r="GN191" s="751"/>
      <c r="GO191" s="1200"/>
    </row>
    <row r="192" spans="1:197" ht="3" customHeight="1" x14ac:dyDescent="0.25">
      <c r="A192" s="171"/>
      <c r="B192" s="625"/>
      <c r="C192" s="625"/>
      <c r="D192" s="625"/>
      <c r="E192" s="625"/>
      <c r="F192" s="625"/>
      <c r="G192" s="625"/>
      <c r="H192" s="625"/>
      <c r="I192" s="625"/>
      <c r="J192" s="625"/>
      <c r="K192" s="625"/>
      <c r="L192" s="625"/>
      <c r="M192" s="625"/>
      <c r="N192" s="657"/>
      <c r="O192" s="657"/>
      <c r="P192" s="657"/>
      <c r="Q192" s="657"/>
      <c r="R192" s="657"/>
      <c r="S192" s="657"/>
      <c r="T192" s="657"/>
      <c r="U192" s="657"/>
      <c r="V192" s="657"/>
      <c r="W192" s="657"/>
      <c r="X192" s="657"/>
      <c r="Y192" s="15"/>
      <c r="Z192" s="17"/>
      <c r="AA192" s="2" t="str">
        <f>AE165</f>
        <v>PIC</v>
      </c>
      <c r="AB192" s="2" t="str">
        <f>AI165</f>
        <v>SIC</v>
      </c>
      <c r="AC192" s="2" t="str">
        <f>AM165</f>
        <v>INSTRU.</v>
      </c>
      <c r="AD192" s="18"/>
      <c r="AE192" s="18"/>
      <c r="AF192" s="18"/>
      <c r="AG192" s="18"/>
      <c r="AH192" s="18"/>
      <c r="AI192" s="18"/>
      <c r="AJ192" s="18"/>
      <c r="AK192" s="18"/>
      <c r="AL192" s="18"/>
      <c r="AM192" s="18"/>
      <c r="AN192" s="18"/>
      <c r="AO192" s="18"/>
      <c r="AP192" s="18"/>
      <c r="AQ192" s="18"/>
      <c r="AR192" s="18"/>
      <c r="AS192" s="18"/>
      <c r="AT192" s="18"/>
      <c r="AU192" s="18"/>
      <c r="AV192" s="18"/>
      <c r="AW192" s="1200"/>
      <c r="AX192" s="171"/>
      <c r="AY192" s="625"/>
      <c r="AZ192" s="625"/>
      <c r="BA192" s="625"/>
      <c r="BB192" s="625"/>
      <c r="BC192" s="625"/>
      <c r="BD192" s="625"/>
      <c r="BE192" s="625"/>
      <c r="BF192" s="625"/>
      <c r="BG192" s="625"/>
      <c r="BH192" s="625"/>
      <c r="BI192" s="625"/>
      <c r="BJ192" s="625"/>
      <c r="BK192" s="657"/>
      <c r="BL192" s="657"/>
      <c r="BM192" s="657"/>
      <c r="BN192" s="657"/>
      <c r="BO192" s="657"/>
      <c r="BP192" s="657"/>
      <c r="BQ192" s="657"/>
      <c r="BR192" s="657"/>
      <c r="BS192" s="657"/>
      <c r="BT192" s="657"/>
      <c r="BU192" s="657"/>
      <c r="BV192" s="15"/>
      <c r="BW192" s="17"/>
      <c r="BX192" s="2" t="str">
        <f>CB165</f>
        <v>PIC</v>
      </c>
      <c r="BY192" s="2" t="str">
        <f>CF165</f>
        <v>SIC</v>
      </c>
      <c r="BZ192" s="2" t="str">
        <f>CJ165</f>
        <v>INSTRU.</v>
      </c>
      <c r="CA192" s="18"/>
      <c r="CB192" s="18"/>
      <c r="CC192" s="18"/>
      <c r="CD192" s="18"/>
      <c r="CE192" s="18"/>
      <c r="CF192" s="18"/>
      <c r="CG192" s="18"/>
      <c r="CH192" s="18"/>
      <c r="CI192" s="18"/>
      <c r="CJ192" s="18"/>
      <c r="CK192" s="18"/>
      <c r="CL192" s="18"/>
      <c r="CM192" s="18"/>
      <c r="CN192" s="18"/>
      <c r="CO192" s="18"/>
      <c r="CP192" s="18"/>
      <c r="CQ192" s="18"/>
      <c r="CR192" s="18"/>
      <c r="CS192" s="19"/>
      <c r="CT192" s="1200"/>
      <c r="CU192" s="1199"/>
      <c r="CV192" s="171"/>
      <c r="CW192" s="625"/>
      <c r="CX192" s="625"/>
      <c r="CY192" s="625"/>
      <c r="CZ192" s="625"/>
      <c r="DA192" s="625"/>
      <c r="DB192" s="625"/>
      <c r="DC192" s="625"/>
      <c r="DD192" s="625"/>
      <c r="DE192" s="625"/>
      <c r="DF192" s="625"/>
      <c r="DG192" s="625"/>
      <c r="DH192" s="625"/>
      <c r="DI192" s="657"/>
      <c r="DJ192" s="657"/>
      <c r="DK192" s="657"/>
      <c r="DL192" s="657"/>
      <c r="DM192" s="657"/>
      <c r="DN192" s="657"/>
      <c r="DO192" s="657"/>
      <c r="DP192" s="657"/>
      <c r="DQ192" s="657"/>
      <c r="DR192" s="657"/>
      <c r="DS192" s="657"/>
      <c r="DT192" s="15"/>
      <c r="DU192" s="17"/>
      <c r="DV192" s="2" t="str">
        <f>DZ165</f>
        <v>PIC</v>
      </c>
      <c r="DW192" s="2" t="str">
        <f>ED165</f>
        <v>SIC</v>
      </c>
      <c r="DX192" s="2" t="str">
        <f>EH165</f>
        <v>INSTRU.</v>
      </c>
      <c r="DY192" s="18"/>
      <c r="DZ192" s="18"/>
      <c r="EA192" s="18"/>
      <c r="EB192" s="18"/>
      <c r="EC192" s="18"/>
      <c r="ED192" s="18"/>
      <c r="EE192" s="18"/>
      <c r="EF192" s="18"/>
      <c r="EG192" s="18"/>
      <c r="EH192" s="18"/>
      <c r="EI192" s="18"/>
      <c r="EJ192" s="18"/>
      <c r="EK192" s="18"/>
      <c r="EL192" s="18"/>
      <c r="EM192" s="18"/>
      <c r="EN192" s="18"/>
      <c r="EO192" s="18"/>
      <c r="EP192" s="18"/>
      <c r="EQ192" s="18"/>
      <c r="ER192" s="1200"/>
      <c r="ES192" s="171"/>
      <c r="ET192" s="625"/>
      <c r="EU192" s="625"/>
      <c r="EV192" s="625"/>
      <c r="EW192" s="625"/>
      <c r="EX192" s="625"/>
      <c r="EY192" s="625"/>
      <c r="EZ192" s="625"/>
      <c r="FA192" s="625"/>
      <c r="FB192" s="625"/>
      <c r="FC192" s="625"/>
      <c r="FD192" s="625"/>
      <c r="FE192" s="625"/>
      <c r="FF192" s="657"/>
      <c r="FG192" s="657"/>
      <c r="FH192" s="657"/>
      <c r="FI192" s="657"/>
      <c r="FJ192" s="657"/>
      <c r="FK192" s="657"/>
      <c r="FL192" s="657"/>
      <c r="FM192" s="657"/>
      <c r="FN192" s="657"/>
      <c r="FO192" s="657"/>
      <c r="FP192" s="657"/>
      <c r="FQ192" s="15"/>
      <c r="FR192" s="17"/>
      <c r="FS192" s="2" t="str">
        <f>FW165</f>
        <v>PIC</v>
      </c>
      <c r="FT192" s="2" t="str">
        <f>GA165</f>
        <v>SIC</v>
      </c>
      <c r="FU192" s="2" t="str">
        <f>GE165</f>
        <v>INSTRU.</v>
      </c>
      <c r="FV192" s="18"/>
      <c r="FW192" s="18"/>
      <c r="FX192" s="18"/>
      <c r="FY192" s="18"/>
      <c r="FZ192" s="18"/>
      <c r="GA192" s="18"/>
      <c r="GB192" s="18"/>
      <c r="GC192" s="18"/>
      <c r="GD192" s="18"/>
      <c r="GE192" s="18"/>
      <c r="GF192" s="18"/>
      <c r="GG192" s="18"/>
      <c r="GH192" s="18"/>
      <c r="GI192" s="18"/>
      <c r="GJ192" s="18"/>
      <c r="GK192" s="18"/>
      <c r="GL192" s="18"/>
      <c r="GM192" s="18"/>
      <c r="GN192" s="19"/>
      <c r="GO192" s="1200"/>
    </row>
    <row r="193" spans="1:197" ht="8.25" customHeight="1" x14ac:dyDescent="0.25">
      <c r="A193" s="171"/>
      <c r="B193" s="724" t="str">
        <f>'Resumen Anual'!$C$38</f>
        <v>APROXIMACIONES</v>
      </c>
      <c r="C193" s="725"/>
      <c r="D193" s="725"/>
      <c r="E193" s="725"/>
      <c r="F193" s="725"/>
      <c r="G193" s="725"/>
      <c r="H193" s="725"/>
      <c r="I193" s="725"/>
      <c r="J193" s="725"/>
      <c r="K193" s="725"/>
      <c r="L193" s="725"/>
      <c r="M193" s="725"/>
      <c r="N193" s="725"/>
      <c r="O193" s="730" t="str">
        <f>IF(Portada!$A$1="www.fly-logics.com","APP",0)</f>
        <v>APP</v>
      </c>
      <c r="P193" s="731"/>
      <c r="Q193" s="731"/>
      <c r="R193" s="736">
        <f>SUMIF('Resumen Anual'!$FE$622,K165,'Resumen Anual'!$FN$654)+SUMIF('Resumen Anual'!$DH$622,K165,'Resumen Anual'!$DQ$654)+SUMIF('Resumen Anual'!$BI$622,K165,'Resumen Anual'!$BR$654)+SUMIF('Resumen Anual'!$L$622,K165,'Resumen Anual'!$U$654)+SUMIF('Resumen Anual'!$FE$566,K165,'Resumen Anual'!$FN$598)+SUMIF('Resumen Anual'!$DH$566,K165,'Resumen Anual'!$DQ$598)+SUMIF('Resumen Anual'!$BI$566,K165,'Resumen Anual'!$BR$598)+SUMIF('Resumen Anual'!$L$566,K165,'Resumen Anual'!$U$598)+SUMIF('Resumen Anual'!$FE$510,K165,'Resumen Anual'!$FN$542)+SUMIF('Resumen Anual'!$DH$510,K165,'Resumen Anual'!$DQ$542)+SUMIF('Resumen Anual'!$BI$510,K165,'Resumen Anual'!$BR$542)+SUMIF('Resumen Anual'!$L$510,K165,'Resumen Anual'!$U$542)+SUMIF('Resumen Anual'!$FE$454,K165,'Resumen Anual'!$FN$486)+SUMIF('Resumen Anual'!$DH$454,K165,'Resumen Anual'!$DQ$486)+SUMIF('Resumen Anual'!$BI$454,K165,'Resumen Anual'!$BR$486)+SUMIF('Resumen Anual'!$L$454,K165,'Resumen Anual'!$U$486)+SUMIF('Resumen Anual'!$FE$398,K165,'Resumen Anual'!$FN$430)+SUMIF('Resumen Anual'!$DH$398,K165,'Resumen Anual'!$DQ$430)+SUMIF('Resumen Anual'!$BI$398,K165,'Resumen Anual'!$BR$430)+SUMIF('Resumen Anual'!$L$398,K165,'Resumen Anual'!$U$430)+SUMIF('Resumen Anual'!$FE$342,K165,'Resumen Anual'!$FN$374)+SUMIF('Resumen Anual'!$DH$342,K165,'Resumen Anual'!$DQ$374)+SUMIF('Resumen Anual'!$BI$342,K165,'Resumen Anual'!$BR$374)+SUMIF('Resumen Anual'!$L$342,K165,'Resumen Anual'!$U$374)+SUMIF('Resumen Anual'!$FE$286,K165,'Resumen Anual'!$FN$318)+SUMIF('Resumen Anual'!$DH$286,K165,'Resumen Anual'!$DQ$318)+SUMIF('Resumen Anual'!$BI$286,K165,'Resumen Anual'!$BR$318)+SUMIF('Resumen Anual'!$L$286,K165,'Resumen Anual'!$U$318)+SUMIF('Resumen Anual'!$FE$230,K165,'Resumen Anual'!$FN$262)+SUMIF('Resumen Anual'!$DH$230,K165,'Resumen Anual'!$DQ$262)+SUMIF('Resumen Anual'!$BI$230,K165,'Resumen Anual'!$BR$262)+SUMIF('Resumen Anual'!$L$230,K165,'Resumen Anual'!$U$262)+SUMIF('Resumen Anual'!$FE$174,K165,'Resumen Anual'!$FN$206)+SUMIF('Resumen Anual'!$DH$174,K165,'Resumen Anual'!$DQ$206)+SUMIF('Resumen Anual'!$BI$174,K165,'Resumen Anual'!$BR$206)+SUMIF('Resumen Anual'!$L$174,K165,'Resumen Anual'!$U$206)+SUMIF('Resumen Anual'!$FE$118,K165,'Resumen Anual'!$FN$150)+SUMIF('Resumen Anual'!$DH$118,K165,'Resumen Anual'!$DQ$150)+SUMIF('Resumen Anual'!$BI$118,K165,'Resumen Anual'!$BR$150)+SUMIF('Resumen Anual'!$L$118,K165,'Resumen Anual'!$U$150)+SUMIF('Resumen Anual'!$FE$62,K165,'Resumen Anual'!$FN$94)+SUMIF('Resumen Anual'!$DH$62,K165,'Resumen Anual'!$DQ$94)+SUMIF('Resumen Anual'!$BI$62,K165,'Resumen Anual'!$BR$94)+SUMIF('Resumen Anual'!$L$62,K165,'Resumen Anual'!$U$94)+SUMIF('Resumen Anual'!$FE$6,K165,'Resumen Anual'!$FN$38)+SUMIF('Resumen Anual'!$DH$6,K165,'Resumen Anual'!$DQ$38)+SUMIF('Resumen Anual'!$BI$6,K165,'Resumen Anual'!$BR$38)+SUMIF('Resumen Anual'!$L$6,K165,'Resumen Anual'!$U$38)</f>
        <v>0</v>
      </c>
      <c r="S193" s="736"/>
      <c r="T193" s="736"/>
      <c r="U193" s="736"/>
      <c r="V193" s="736"/>
      <c r="W193" s="736"/>
      <c r="X193" s="736"/>
      <c r="Y193" s="15"/>
      <c r="Z193" s="737" t="str">
        <f>IF(Portada!$A$1="www.fly-logics.com","REGISTRO AVIONES MÁS USADOS",0)</f>
        <v>REGISTRO AVIONES MÁS USADOS</v>
      </c>
      <c r="AA193" s="738"/>
      <c r="AB193" s="738"/>
      <c r="AC193" s="738"/>
      <c r="AD193" s="738"/>
      <c r="AE193" s="738"/>
      <c r="AF193" s="738"/>
      <c r="AG193" s="738"/>
      <c r="AH193" s="738"/>
      <c r="AI193" s="738"/>
      <c r="AJ193" s="738"/>
      <c r="AK193" s="738"/>
      <c r="AL193" s="738"/>
      <c r="AM193" s="738"/>
      <c r="AN193" s="738"/>
      <c r="AO193" s="738"/>
      <c r="AP193" s="738"/>
      <c r="AQ193" s="738"/>
      <c r="AR193" s="738"/>
      <c r="AS193" s="738"/>
      <c r="AT193" s="738"/>
      <c r="AU193" s="738"/>
      <c r="AV193" s="738"/>
      <c r="AW193" s="1200"/>
      <c r="AX193" s="171"/>
      <c r="AY193" s="724" t="str">
        <f>'Resumen Anual'!$C$38</f>
        <v>APROXIMACIONES</v>
      </c>
      <c r="AZ193" s="725"/>
      <c r="BA193" s="725"/>
      <c r="BB193" s="725"/>
      <c r="BC193" s="725"/>
      <c r="BD193" s="725"/>
      <c r="BE193" s="725"/>
      <c r="BF193" s="725"/>
      <c r="BG193" s="725"/>
      <c r="BH193" s="725"/>
      <c r="BI193" s="725"/>
      <c r="BJ193" s="725"/>
      <c r="BK193" s="725"/>
      <c r="BL193" s="730" t="str">
        <f>IF(Portada!$A$1="www.fly-logics.com","APP",0)</f>
        <v>APP</v>
      </c>
      <c r="BM193" s="731"/>
      <c r="BN193" s="731"/>
      <c r="BO193" s="736">
        <f>SUMIF('Resumen Anual'!$FE$622,BH165,'Resumen Anual'!$FN$654)+SUMIF('Resumen Anual'!$DH$622,BH165,'Resumen Anual'!$DQ$654)+SUMIF('Resumen Anual'!$BI$622,BH165,'Resumen Anual'!$BR$654)+SUMIF('Resumen Anual'!$L$622,BH165,'Resumen Anual'!$U$654)+SUMIF('Resumen Anual'!$FE$566,BH165,'Resumen Anual'!$FN$598)+SUMIF('Resumen Anual'!$DH$566,BH165,'Resumen Anual'!$DQ$598)+SUMIF('Resumen Anual'!$BI$566,BH165,'Resumen Anual'!$BR$598)+SUMIF('Resumen Anual'!$L$566,BH165,'Resumen Anual'!$U$598)+SUMIF('Resumen Anual'!$FE$510,BH165,'Resumen Anual'!$FN$542)+SUMIF('Resumen Anual'!$DH$510,BH165,'Resumen Anual'!$DQ$542)+SUMIF('Resumen Anual'!$BI$510,BH165,'Resumen Anual'!$BR$542)+SUMIF('Resumen Anual'!$L$510,BH165,'Resumen Anual'!$U$542)+SUMIF('Resumen Anual'!$FE$454,BH165,'Resumen Anual'!$FN$486)+SUMIF('Resumen Anual'!$DH$454,BH165,'Resumen Anual'!$DQ$486)+SUMIF('Resumen Anual'!$BI$454,BH165,'Resumen Anual'!$BR$486)+SUMIF('Resumen Anual'!$L$454,BH165,'Resumen Anual'!$U$486)+SUMIF('Resumen Anual'!$FE$398,BH165,'Resumen Anual'!$FN$430)+SUMIF('Resumen Anual'!$DH$398,BH165,'Resumen Anual'!$DQ$430)+SUMIF('Resumen Anual'!$BI$398,BH165,'Resumen Anual'!$BR$430)+SUMIF('Resumen Anual'!$L$398,BH165,'Resumen Anual'!$U$430)+SUMIF('Resumen Anual'!$FE$342,BH165,'Resumen Anual'!$FN$374)+SUMIF('Resumen Anual'!$DH$342,BH165,'Resumen Anual'!$DQ$374)+SUMIF('Resumen Anual'!$BI$342,BH165,'Resumen Anual'!$BR$374)+SUMIF('Resumen Anual'!$L$342,BH165,'Resumen Anual'!$U$374)+SUMIF('Resumen Anual'!$FE$286,BH165,'Resumen Anual'!$FN$318)+SUMIF('Resumen Anual'!$DH$286,BH165,'Resumen Anual'!$DQ$318)+SUMIF('Resumen Anual'!$BI$286,BH165,'Resumen Anual'!$BR$318)+SUMIF('Resumen Anual'!$L$286,BH165,'Resumen Anual'!$U$318)+SUMIF('Resumen Anual'!$FE$230,BH165,'Resumen Anual'!$FN$262)+SUMIF('Resumen Anual'!$DH$230,BH165,'Resumen Anual'!$DQ$262)+SUMIF('Resumen Anual'!$BI$230,BH165,'Resumen Anual'!$BR$262)+SUMIF('Resumen Anual'!$L$230,BH165,'Resumen Anual'!$U$262)+SUMIF('Resumen Anual'!$FE$174,BH165,'Resumen Anual'!$FN$206)+SUMIF('Resumen Anual'!$DH$174,BH165,'Resumen Anual'!$DQ$206)+SUMIF('Resumen Anual'!$BI$174,BH165,'Resumen Anual'!$BR$206)+SUMIF('Resumen Anual'!$L$174,BH165,'Resumen Anual'!$U$206)+SUMIF('Resumen Anual'!$FE$118,BH165,'Resumen Anual'!$FN$150)+SUMIF('Resumen Anual'!$DH$118,BH165,'Resumen Anual'!$DQ$150)+SUMIF('Resumen Anual'!$BI$118,BH165,'Resumen Anual'!$BR$150)+SUMIF('Resumen Anual'!$L$118,BH165,'Resumen Anual'!$U$150)+SUMIF('Resumen Anual'!$FE$62,BH165,'Resumen Anual'!$FN$94)+SUMIF('Resumen Anual'!$DH$62,BH165,'Resumen Anual'!$DQ$94)+SUMIF('Resumen Anual'!$BI$62,BH165,'Resumen Anual'!$BR$94)+SUMIF('Resumen Anual'!$L$62,BH165,'Resumen Anual'!$U$94)+SUMIF('Resumen Anual'!$FE$6,BH165,'Resumen Anual'!$FN$38)+SUMIF('Resumen Anual'!$DH$6,BH165,'Resumen Anual'!$DQ$38)+SUMIF('Resumen Anual'!$BI$6,BH165,'Resumen Anual'!$BR$38)+SUMIF('Resumen Anual'!$L$6,BH165,'Resumen Anual'!$U$38)</f>
        <v>0</v>
      </c>
      <c r="BP193" s="736"/>
      <c r="BQ193" s="736"/>
      <c r="BR193" s="736"/>
      <c r="BS193" s="736"/>
      <c r="BT193" s="736"/>
      <c r="BU193" s="736"/>
      <c r="BV193" s="15"/>
      <c r="BW193" s="737" t="str">
        <f>IF(Portada!$A$1="www.fly-logics.com","REGISTRO AVIONES MÁS USADOS",0)</f>
        <v>REGISTRO AVIONES MÁS USADOS</v>
      </c>
      <c r="BX193" s="738"/>
      <c r="BY193" s="738"/>
      <c r="BZ193" s="738"/>
      <c r="CA193" s="738"/>
      <c r="CB193" s="738"/>
      <c r="CC193" s="738"/>
      <c r="CD193" s="738"/>
      <c r="CE193" s="738"/>
      <c r="CF193" s="738"/>
      <c r="CG193" s="738"/>
      <c r="CH193" s="738"/>
      <c r="CI193" s="738"/>
      <c r="CJ193" s="738"/>
      <c r="CK193" s="738"/>
      <c r="CL193" s="738"/>
      <c r="CM193" s="738"/>
      <c r="CN193" s="738"/>
      <c r="CO193" s="738"/>
      <c r="CP193" s="738"/>
      <c r="CQ193" s="738"/>
      <c r="CR193" s="738"/>
      <c r="CS193" s="739"/>
      <c r="CT193" s="1200"/>
      <c r="CU193" s="1199"/>
      <c r="CV193" s="171"/>
      <c r="CW193" s="724" t="str">
        <f>'Resumen Anual'!$C$38</f>
        <v>APROXIMACIONES</v>
      </c>
      <c r="CX193" s="725"/>
      <c r="CY193" s="725"/>
      <c r="CZ193" s="725"/>
      <c r="DA193" s="725"/>
      <c r="DB193" s="725"/>
      <c r="DC193" s="725"/>
      <c r="DD193" s="725"/>
      <c r="DE193" s="725"/>
      <c r="DF193" s="725"/>
      <c r="DG193" s="725"/>
      <c r="DH193" s="725"/>
      <c r="DI193" s="725"/>
      <c r="DJ193" s="730" t="str">
        <f>IF(Portada!$A$1="www.fly-logics.com","APP",0)</f>
        <v>APP</v>
      </c>
      <c r="DK193" s="731"/>
      <c r="DL193" s="731"/>
      <c r="DM193" s="736">
        <f>SUMIF('Resumen Anual'!$FE$622,DF165,'Resumen Anual'!$FN$654)+SUMIF('Resumen Anual'!$DH$622,DF165,'Resumen Anual'!$DQ$654)+SUMIF('Resumen Anual'!$BI$622,DF165,'Resumen Anual'!$BR$654)+SUMIF('Resumen Anual'!$L$622,DF165,'Resumen Anual'!$U$654)+SUMIF('Resumen Anual'!$FE$566,DF165,'Resumen Anual'!$FN$598)+SUMIF('Resumen Anual'!$DH$566,DF165,'Resumen Anual'!$DQ$598)+SUMIF('Resumen Anual'!$BI$566,DF165,'Resumen Anual'!$BR$598)+SUMIF('Resumen Anual'!$L$566,DF165,'Resumen Anual'!$U$598)+SUMIF('Resumen Anual'!$FE$510,DF165,'Resumen Anual'!$FN$542)+SUMIF('Resumen Anual'!$DH$510,DF165,'Resumen Anual'!$DQ$542)+SUMIF('Resumen Anual'!$BI$510,DF165,'Resumen Anual'!$BR$542)+SUMIF('Resumen Anual'!$L$510,DF165,'Resumen Anual'!$U$542)+SUMIF('Resumen Anual'!$FE$454,DF165,'Resumen Anual'!$FN$486)+SUMIF('Resumen Anual'!$DH$454,DF165,'Resumen Anual'!$DQ$486)+SUMIF('Resumen Anual'!$BI$454,DF165,'Resumen Anual'!$BR$486)+SUMIF('Resumen Anual'!$L$454,DF165,'Resumen Anual'!$U$486)+SUMIF('Resumen Anual'!$FE$398,DF165,'Resumen Anual'!$FN$430)+SUMIF('Resumen Anual'!$DH$398,DF165,'Resumen Anual'!$DQ$430)+SUMIF('Resumen Anual'!$BI$398,DF165,'Resumen Anual'!$BR$430)+SUMIF('Resumen Anual'!$L$398,DF165,'Resumen Anual'!$U$430)+SUMIF('Resumen Anual'!$FE$342,DF165,'Resumen Anual'!$FN$374)+SUMIF('Resumen Anual'!$DH$342,DF165,'Resumen Anual'!$DQ$374)+SUMIF('Resumen Anual'!$BI$342,DF165,'Resumen Anual'!$BR$374)+SUMIF('Resumen Anual'!$L$342,DF165,'Resumen Anual'!$U$374)+SUMIF('Resumen Anual'!$FE$286,DF165,'Resumen Anual'!$FN$318)+SUMIF('Resumen Anual'!$DH$286,DF165,'Resumen Anual'!$DQ$318)+SUMIF('Resumen Anual'!$BI$286,DF165,'Resumen Anual'!$BR$318)+SUMIF('Resumen Anual'!$L$286,DF165,'Resumen Anual'!$U$318)+SUMIF('Resumen Anual'!$FE$230,DF165,'Resumen Anual'!$FN$262)+SUMIF('Resumen Anual'!$DH$230,DF165,'Resumen Anual'!$DQ$262)+SUMIF('Resumen Anual'!$BI$230,DF165,'Resumen Anual'!$BR$262)+SUMIF('Resumen Anual'!$L$230,DF165,'Resumen Anual'!$U$262)+SUMIF('Resumen Anual'!$FE$174,DF165,'Resumen Anual'!$FN$206)+SUMIF('Resumen Anual'!$DH$174,DF165,'Resumen Anual'!$DQ$206)+SUMIF('Resumen Anual'!$BI$174,DF165,'Resumen Anual'!$BR$206)+SUMIF('Resumen Anual'!$L$174,DF165,'Resumen Anual'!$U$206)+SUMIF('Resumen Anual'!$FE$118,DF165,'Resumen Anual'!$FN$150)+SUMIF('Resumen Anual'!$DH$118,DF165,'Resumen Anual'!$DQ$150)+SUMIF('Resumen Anual'!$BI$118,DF165,'Resumen Anual'!$BR$150)+SUMIF('Resumen Anual'!$L$118,DF165,'Resumen Anual'!$U$150)+SUMIF('Resumen Anual'!$FE$62,DF165,'Resumen Anual'!$FN$94)+SUMIF('Resumen Anual'!$DH$62,DF165,'Resumen Anual'!$DQ$94)+SUMIF('Resumen Anual'!$BI$62,DF165,'Resumen Anual'!$BR$94)+SUMIF('Resumen Anual'!$L$62,DF165,'Resumen Anual'!$U$94)+SUMIF('Resumen Anual'!$FE$6,DF165,'Resumen Anual'!$FN$38)+SUMIF('Resumen Anual'!$DH$6,DF165,'Resumen Anual'!$DQ$38)+SUMIF('Resumen Anual'!$BI$6,DF165,'Resumen Anual'!$BR$38)+SUMIF('Resumen Anual'!$L$6,DF165,'Resumen Anual'!$U$38)</f>
        <v>0</v>
      </c>
      <c r="DN193" s="736"/>
      <c r="DO193" s="736"/>
      <c r="DP193" s="736"/>
      <c r="DQ193" s="736"/>
      <c r="DR193" s="736"/>
      <c r="DS193" s="736"/>
      <c r="DT193" s="15"/>
      <c r="DU193" s="737" t="str">
        <f>IF(Portada!$A$1="www.fly-logics.com","REGISTRO AVIONES MÁS USADOS",0)</f>
        <v>REGISTRO AVIONES MÁS USADOS</v>
      </c>
      <c r="DV193" s="738"/>
      <c r="DW193" s="738"/>
      <c r="DX193" s="738"/>
      <c r="DY193" s="738"/>
      <c r="DZ193" s="738"/>
      <c r="EA193" s="738"/>
      <c r="EB193" s="738"/>
      <c r="EC193" s="738"/>
      <c r="ED193" s="738"/>
      <c r="EE193" s="738"/>
      <c r="EF193" s="738"/>
      <c r="EG193" s="738"/>
      <c r="EH193" s="738"/>
      <c r="EI193" s="738"/>
      <c r="EJ193" s="738"/>
      <c r="EK193" s="738"/>
      <c r="EL193" s="738"/>
      <c r="EM193" s="738"/>
      <c r="EN193" s="738"/>
      <c r="EO193" s="738"/>
      <c r="EP193" s="738"/>
      <c r="EQ193" s="738"/>
      <c r="ER193" s="1200"/>
      <c r="ES193" s="171"/>
      <c r="ET193" s="724" t="str">
        <f>'Resumen Anual'!$C$38</f>
        <v>APROXIMACIONES</v>
      </c>
      <c r="EU193" s="725"/>
      <c r="EV193" s="725"/>
      <c r="EW193" s="725"/>
      <c r="EX193" s="725"/>
      <c r="EY193" s="725"/>
      <c r="EZ193" s="725"/>
      <c r="FA193" s="725"/>
      <c r="FB193" s="725"/>
      <c r="FC193" s="725"/>
      <c r="FD193" s="725"/>
      <c r="FE193" s="725"/>
      <c r="FF193" s="725"/>
      <c r="FG193" s="730" t="str">
        <f>IF(Portada!$A$1="www.fly-logics.com","APP",0)</f>
        <v>APP</v>
      </c>
      <c r="FH193" s="731"/>
      <c r="FI193" s="731"/>
      <c r="FJ193" s="736">
        <f>SUMIF('Resumen Anual'!$FE$622,FC165,'Resumen Anual'!$FN$654)+SUMIF('Resumen Anual'!$DH$622,FC165,'Resumen Anual'!$DQ$654)+SUMIF('Resumen Anual'!$BI$622,FC165,'Resumen Anual'!$BR$654)+SUMIF('Resumen Anual'!$L$622,FC165,'Resumen Anual'!$U$654)+SUMIF('Resumen Anual'!$FE$566,FC165,'Resumen Anual'!$FN$598)+SUMIF('Resumen Anual'!$DH$566,FC165,'Resumen Anual'!$DQ$598)+SUMIF('Resumen Anual'!$BI$566,FC165,'Resumen Anual'!$BR$598)+SUMIF('Resumen Anual'!$L$566,FC165,'Resumen Anual'!$U$598)+SUMIF('Resumen Anual'!$FE$510,FC165,'Resumen Anual'!$FN$542)+SUMIF('Resumen Anual'!$DH$510,FC165,'Resumen Anual'!$DQ$542)+SUMIF('Resumen Anual'!$BI$510,FC165,'Resumen Anual'!$BR$542)+SUMIF('Resumen Anual'!$L$510,FC165,'Resumen Anual'!$U$542)+SUMIF('Resumen Anual'!$FE$454,FC165,'Resumen Anual'!$FN$486)+SUMIF('Resumen Anual'!$DH$454,FC165,'Resumen Anual'!$DQ$486)+SUMIF('Resumen Anual'!$BI$454,FC165,'Resumen Anual'!$BR$486)+SUMIF('Resumen Anual'!$L$454,FC165,'Resumen Anual'!$U$486)+SUMIF('Resumen Anual'!$FE$398,FC165,'Resumen Anual'!$FN$430)+SUMIF('Resumen Anual'!$DH$398,FC165,'Resumen Anual'!$DQ$430)+SUMIF('Resumen Anual'!$BI$398,FC165,'Resumen Anual'!$BR$430)+SUMIF('Resumen Anual'!$L$398,FC165,'Resumen Anual'!$U$430)+SUMIF('Resumen Anual'!$FE$342,FC165,'Resumen Anual'!$FN$374)+SUMIF('Resumen Anual'!$DH$342,FC165,'Resumen Anual'!$DQ$374)+SUMIF('Resumen Anual'!$BI$342,FC165,'Resumen Anual'!$BR$374)+SUMIF('Resumen Anual'!$L$342,FC165,'Resumen Anual'!$U$374)+SUMIF('Resumen Anual'!$FE$286,FC165,'Resumen Anual'!$FN$318)+SUMIF('Resumen Anual'!$DH$286,FC165,'Resumen Anual'!$DQ$318)+SUMIF('Resumen Anual'!$BI$286,FC165,'Resumen Anual'!$BR$318)+SUMIF('Resumen Anual'!$L$286,FC165,'Resumen Anual'!$U$318)+SUMIF('Resumen Anual'!$FE$230,FC165,'Resumen Anual'!$FN$262)+SUMIF('Resumen Anual'!$DH$230,FC165,'Resumen Anual'!$DQ$262)+SUMIF('Resumen Anual'!$BI$230,FC165,'Resumen Anual'!$BR$262)+SUMIF('Resumen Anual'!$L$230,FC165,'Resumen Anual'!$U$262)+SUMIF('Resumen Anual'!$FE$174,FC165,'Resumen Anual'!$FN$206)+SUMIF('Resumen Anual'!$DH$174,FC165,'Resumen Anual'!$DQ$206)+SUMIF('Resumen Anual'!$BI$174,FC165,'Resumen Anual'!$BR$206)+SUMIF('Resumen Anual'!$L$174,FC165,'Resumen Anual'!$U$206)+SUMIF('Resumen Anual'!$FE$118,FC165,'Resumen Anual'!$FN$150)+SUMIF('Resumen Anual'!$DH$118,FC165,'Resumen Anual'!$DQ$150)+SUMIF('Resumen Anual'!$BI$118,FC165,'Resumen Anual'!$BR$150)+SUMIF('Resumen Anual'!$L$118,FC165,'Resumen Anual'!$U$150)+SUMIF('Resumen Anual'!$FE$62,FC165,'Resumen Anual'!$FN$94)+SUMIF('Resumen Anual'!$DH$62,FC165,'Resumen Anual'!$DQ$94)+SUMIF('Resumen Anual'!$BI$62,FC165,'Resumen Anual'!$BR$94)+SUMIF('Resumen Anual'!$L$62,FC165,'Resumen Anual'!$U$94)+SUMIF('Resumen Anual'!$FE$6,FC165,'Resumen Anual'!$FN$38)+SUMIF('Resumen Anual'!$DH$6,FC165,'Resumen Anual'!$DQ$38)+SUMIF('Resumen Anual'!$BI$6,FC165,'Resumen Anual'!$BR$38)+SUMIF('Resumen Anual'!$L$6,FC165,'Resumen Anual'!$U$38)</f>
        <v>0</v>
      </c>
      <c r="FK193" s="736"/>
      <c r="FL193" s="736"/>
      <c r="FM193" s="736"/>
      <c r="FN193" s="736"/>
      <c r="FO193" s="736"/>
      <c r="FP193" s="736"/>
      <c r="FQ193" s="15"/>
      <c r="FR193" s="737" t="str">
        <f>IF(Portada!$A$1="www.fly-logics.com","REGISTRO AVIONES MÁS USADOS",0)</f>
        <v>REGISTRO AVIONES MÁS USADOS</v>
      </c>
      <c r="FS193" s="738"/>
      <c r="FT193" s="738"/>
      <c r="FU193" s="738"/>
      <c r="FV193" s="738"/>
      <c r="FW193" s="738"/>
      <c r="FX193" s="738"/>
      <c r="FY193" s="738"/>
      <c r="FZ193" s="738"/>
      <c r="GA193" s="738"/>
      <c r="GB193" s="738"/>
      <c r="GC193" s="738"/>
      <c r="GD193" s="738"/>
      <c r="GE193" s="738"/>
      <c r="GF193" s="738"/>
      <c r="GG193" s="738"/>
      <c r="GH193" s="738"/>
      <c r="GI193" s="738"/>
      <c r="GJ193" s="738"/>
      <c r="GK193" s="738"/>
      <c r="GL193" s="738"/>
      <c r="GM193" s="738"/>
      <c r="GN193" s="739"/>
      <c r="GO193" s="1200"/>
    </row>
    <row r="194" spans="1:197" ht="11.1" customHeight="1" x14ac:dyDescent="0.25">
      <c r="A194" s="171"/>
      <c r="B194" s="726"/>
      <c r="C194" s="727"/>
      <c r="D194" s="727"/>
      <c r="E194" s="727"/>
      <c r="F194" s="727"/>
      <c r="G194" s="727"/>
      <c r="H194" s="727"/>
      <c r="I194" s="727"/>
      <c r="J194" s="727"/>
      <c r="K194" s="727"/>
      <c r="L194" s="727"/>
      <c r="M194" s="727"/>
      <c r="N194" s="727"/>
      <c r="O194" s="732"/>
      <c r="P194" s="733"/>
      <c r="Q194" s="733"/>
      <c r="R194" s="736"/>
      <c r="S194" s="736"/>
      <c r="T194" s="736"/>
      <c r="U194" s="736"/>
      <c r="V194" s="736"/>
      <c r="W194" s="736"/>
      <c r="X194" s="736"/>
      <c r="Y194" s="15"/>
      <c r="Z194" s="740"/>
      <c r="AA194" s="741"/>
      <c r="AB194" s="741"/>
      <c r="AC194" s="741"/>
      <c r="AD194" s="741"/>
      <c r="AE194" s="741"/>
      <c r="AF194" s="741"/>
      <c r="AG194" s="741"/>
      <c r="AH194" s="741"/>
      <c r="AI194" s="741"/>
      <c r="AJ194" s="741"/>
      <c r="AK194" s="741"/>
      <c r="AL194" s="741"/>
      <c r="AM194" s="741"/>
      <c r="AN194" s="741"/>
      <c r="AO194" s="741"/>
      <c r="AP194" s="741"/>
      <c r="AQ194" s="741"/>
      <c r="AR194" s="741"/>
      <c r="AS194" s="741"/>
      <c r="AT194" s="741"/>
      <c r="AU194" s="741"/>
      <c r="AV194" s="741"/>
      <c r="AW194" s="1200"/>
      <c r="AX194" s="171"/>
      <c r="AY194" s="726"/>
      <c r="AZ194" s="727"/>
      <c r="BA194" s="727"/>
      <c r="BB194" s="727"/>
      <c r="BC194" s="727"/>
      <c r="BD194" s="727"/>
      <c r="BE194" s="727"/>
      <c r="BF194" s="727"/>
      <c r="BG194" s="727"/>
      <c r="BH194" s="727"/>
      <c r="BI194" s="727"/>
      <c r="BJ194" s="727"/>
      <c r="BK194" s="727"/>
      <c r="BL194" s="732"/>
      <c r="BM194" s="733"/>
      <c r="BN194" s="733"/>
      <c r="BO194" s="736"/>
      <c r="BP194" s="736"/>
      <c r="BQ194" s="736"/>
      <c r="BR194" s="736"/>
      <c r="BS194" s="736"/>
      <c r="BT194" s="736"/>
      <c r="BU194" s="736"/>
      <c r="BV194" s="15"/>
      <c r="BW194" s="740"/>
      <c r="BX194" s="741"/>
      <c r="BY194" s="741"/>
      <c r="BZ194" s="741"/>
      <c r="CA194" s="741"/>
      <c r="CB194" s="741"/>
      <c r="CC194" s="741"/>
      <c r="CD194" s="741"/>
      <c r="CE194" s="741"/>
      <c r="CF194" s="741"/>
      <c r="CG194" s="741"/>
      <c r="CH194" s="741"/>
      <c r="CI194" s="741"/>
      <c r="CJ194" s="741"/>
      <c r="CK194" s="741"/>
      <c r="CL194" s="741"/>
      <c r="CM194" s="741"/>
      <c r="CN194" s="741"/>
      <c r="CO194" s="741"/>
      <c r="CP194" s="741"/>
      <c r="CQ194" s="741"/>
      <c r="CR194" s="741"/>
      <c r="CS194" s="742"/>
      <c r="CT194" s="1200"/>
      <c r="CU194" s="1199"/>
      <c r="CV194" s="171"/>
      <c r="CW194" s="726"/>
      <c r="CX194" s="727"/>
      <c r="CY194" s="727"/>
      <c r="CZ194" s="727"/>
      <c r="DA194" s="727"/>
      <c r="DB194" s="727"/>
      <c r="DC194" s="727"/>
      <c r="DD194" s="727"/>
      <c r="DE194" s="727"/>
      <c r="DF194" s="727"/>
      <c r="DG194" s="727"/>
      <c r="DH194" s="727"/>
      <c r="DI194" s="727"/>
      <c r="DJ194" s="732"/>
      <c r="DK194" s="733"/>
      <c r="DL194" s="733"/>
      <c r="DM194" s="736"/>
      <c r="DN194" s="736"/>
      <c r="DO194" s="736"/>
      <c r="DP194" s="736"/>
      <c r="DQ194" s="736"/>
      <c r="DR194" s="736"/>
      <c r="DS194" s="736"/>
      <c r="DT194" s="15"/>
      <c r="DU194" s="740"/>
      <c r="DV194" s="741"/>
      <c r="DW194" s="741"/>
      <c r="DX194" s="741"/>
      <c r="DY194" s="741"/>
      <c r="DZ194" s="741"/>
      <c r="EA194" s="741"/>
      <c r="EB194" s="741"/>
      <c r="EC194" s="741"/>
      <c r="ED194" s="741"/>
      <c r="EE194" s="741"/>
      <c r="EF194" s="741"/>
      <c r="EG194" s="741"/>
      <c r="EH194" s="741"/>
      <c r="EI194" s="741"/>
      <c r="EJ194" s="741"/>
      <c r="EK194" s="741"/>
      <c r="EL194" s="741"/>
      <c r="EM194" s="741"/>
      <c r="EN194" s="741"/>
      <c r="EO194" s="741"/>
      <c r="EP194" s="741"/>
      <c r="EQ194" s="741"/>
      <c r="ER194" s="1200"/>
      <c r="ES194" s="171"/>
      <c r="ET194" s="726"/>
      <c r="EU194" s="727"/>
      <c r="EV194" s="727"/>
      <c r="EW194" s="727"/>
      <c r="EX194" s="727"/>
      <c r="EY194" s="727"/>
      <c r="EZ194" s="727"/>
      <c r="FA194" s="727"/>
      <c r="FB194" s="727"/>
      <c r="FC194" s="727"/>
      <c r="FD194" s="727"/>
      <c r="FE194" s="727"/>
      <c r="FF194" s="727"/>
      <c r="FG194" s="732"/>
      <c r="FH194" s="733"/>
      <c r="FI194" s="733"/>
      <c r="FJ194" s="736"/>
      <c r="FK194" s="736"/>
      <c r="FL194" s="736"/>
      <c r="FM194" s="736"/>
      <c r="FN194" s="736"/>
      <c r="FO194" s="736"/>
      <c r="FP194" s="736"/>
      <c r="FQ194" s="15"/>
      <c r="FR194" s="740"/>
      <c r="FS194" s="741"/>
      <c r="FT194" s="741"/>
      <c r="FU194" s="741"/>
      <c r="FV194" s="741"/>
      <c r="FW194" s="741"/>
      <c r="FX194" s="741"/>
      <c r="FY194" s="741"/>
      <c r="FZ194" s="741"/>
      <c r="GA194" s="741"/>
      <c r="GB194" s="741"/>
      <c r="GC194" s="741"/>
      <c r="GD194" s="741"/>
      <c r="GE194" s="741"/>
      <c r="GF194" s="741"/>
      <c r="GG194" s="741"/>
      <c r="GH194" s="741"/>
      <c r="GI194" s="741"/>
      <c r="GJ194" s="741"/>
      <c r="GK194" s="741"/>
      <c r="GL194" s="741"/>
      <c r="GM194" s="741"/>
      <c r="GN194" s="742"/>
      <c r="GO194" s="1200"/>
    </row>
    <row r="195" spans="1:197" ht="15" customHeight="1" x14ac:dyDescent="0.25">
      <c r="A195" s="171"/>
      <c r="B195" s="728"/>
      <c r="C195" s="729"/>
      <c r="D195" s="729"/>
      <c r="E195" s="729"/>
      <c r="F195" s="729"/>
      <c r="G195" s="729"/>
      <c r="H195" s="729"/>
      <c r="I195" s="729"/>
      <c r="J195" s="729"/>
      <c r="K195" s="729"/>
      <c r="L195" s="729"/>
      <c r="M195" s="729"/>
      <c r="N195" s="729"/>
      <c r="O195" s="734"/>
      <c r="P195" s="735"/>
      <c r="Q195" s="735"/>
      <c r="R195" s="736"/>
      <c r="S195" s="736"/>
      <c r="T195" s="736"/>
      <c r="U195" s="736"/>
      <c r="V195" s="736"/>
      <c r="W195" s="736"/>
      <c r="X195" s="736"/>
      <c r="Y195" s="15"/>
      <c r="Z195" s="1220" t="str">
        <f>IF(Portada!$A$1="www.fly-logics.com","PROPIETARIOS",0)</f>
        <v>PROPIETARIOS</v>
      </c>
      <c r="AA195" s="1221"/>
      <c r="AB195" s="1221"/>
      <c r="AC195" s="1221"/>
      <c r="AD195" s="1221"/>
      <c r="AE195" s="1221"/>
      <c r="AF195" s="694" t="s">
        <v>87</v>
      </c>
      <c r="AG195" s="694"/>
      <c r="AH195" s="694"/>
      <c r="AI195" s="694"/>
      <c r="AJ195" s="694"/>
      <c r="AK195" s="694"/>
      <c r="AL195" s="694"/>
      <c r="AM195" s="694"/>
      <c r="AN195" s="694"/>
      <c r="AO195" s="694"/>
      <c r="AP195" s="694"/>
      <c r="AQ195" s="694"/>
      <c r="AR195" s="694"/>
      <c r="AS195" s="694"/>
      <c r="AT195" s="694"/>
      <c r="AU195" s="694"/>
      <c r="AV195" s="694"/>
      <c r="AW195" s="1200"/>
      <c r="AX195" s="171"/>
      <c r="AY195" s="728"/>
      <c r="AZ195" s="729"/>
      <c r="BA195" s="729"/>
      <c r="BB195" s="729"/>
      <c r="BC195" s="729"/>
      <c r="BD195" s="729"/>
      <c r="BE195" s="729"/>
      <c r="BF195" s="729"/>
      <c r="BG195" s="729"/>
      <c r="BH195" s="729"/>
      <c r="BI195" s="729"/>
      <c r="BJ195" s="729"/>
      <c r="BK195" s="729"/>
      <c r="BL195" s="734"/>
      <c r="BM195" s="735"/>
      <c r="BN195" s="735"/>
      <c r="BO195" s="736"/>
      <c r="BP195" s="736"/>
      <c r="BQ195" s="736"/>
      <c r="BR195" s="736"/>
      <c r="BS195" s="736"/>
      <c r="BT195" s="736"/>
      <c r="BU195" s="736"/>
      <c r="BV195" s="15"/>
      <c r="BW195" s="1220" t="str">
        <f>IF(Portada!$A$1="www.fly-logics.com","PROPIETARIOS",0)</f>
        <v>PROPIETARIOS</v>
      </c>
      <c r="BX195" s="1221"/>
      <c r="BY195" s="1221"/>
      <c r="BZ195" s="1221"/>
      <c r="CA195" s="1221"/>
      <c r="CB195" s="1221"/>
      <c r="CC195" s="694" t="s">
        <v>87</v>
      </c>
      <c r="CD195" s="694"/>
      <c r="CE195" s="694"/>
      <c r="CF195" s="694"/>
      <c r="CG195" s="694"/>
      <c r="CH195" s="694"/>
      <c r="CI195" s="694"/>
      <c r="CJ195" s="694"/>
      <c r="CK195" s="694"/>
      <c r="CL195" s="694"/>
      <c r="CM195" s="694"/>
      <c r="CN195" s="694"/>
      <c r="CO195" s="694"/>
      <c r="CP195" s="694"/>
      <c r="CQ195" s="694"/>
      <c r="CR195" s="694"/>
      <c r="CS195" s="695"/>
      <c r="CT195" s="1200"/>
      <c r="CU195" s="1199"/>
      <c r="CV195" s="171"/>
      <c r="CW195" s="728"/>
      <c r="CX195" s="729"/>
      <c r="CY195" s="729"/>
      <c r="CZ195" s="729"/>
      <c r="DA195" s="729"/>
      <c r="DB195" s="729"/>
      <c r="DC195" s="729"/>
      <c r="DD195" s="729"/>
      <c r="DE195" s="729"/>
      <c r="DF195" s="729"/>
      <c r="DG195" s="729"/>
      <c r="DH195" s="729"/>
      <c r="DI195" s="729"/>
      <c r="DJ195" s="734"/>
      <c r="DK195" s="735"/>
      <c r="DL195" s="735"/>
      <c r="DM195" s="736"/>
      <c r="DN195" s="736"/>
      <c r="DO195" s="736"/>
      <c r="DP195" s="736"/>
      <c r="DQ195" s="736"/>
      <c r="DR195" s="736"/>
      <c r="DS195" s="736"/>
      <c r="DT195" s="15"/>
      <c r="DU195" s="1220" t="str">
        <f>IF(Portada!$A$1="www.fly-logics.com","PROPIETARIOS",0)</f>
        <v>PROPIETARIOS</v>
      </c>
      <c r="DV195" s="1221"/>
      <c r="DW195" s="1221"/>
      <c r="DX195" s="1221"/>
      <c r="DY195" s="1221"/>
      <c r="DZ195" s="1221"/>
      <c r="EA195" s="694" t="s">
        <v>87</v>
      </c>
      <c r="EB195" s="694"/>
      <c r="EC195" s="694"/>
      <c r="ED195" s="694"/>
      <c r="EE195" s="694"/>
      <c r="EF195" s="694"/>
      <c r="EG195" s="694"/>
      <c r="EH195" s="694"/>
      <c r="EI195" s="694"/>
      <c r="EJ195" s="694"/>
      <c r="EK195" s="694"/>
      <c r="EL195" s="694"/>
      <c r="EM195" s="694"/>
      <c r="EN195" s="694"/>
      <c r="EO195" s="694"/>
      <c r="EP195" s="694"/>
      <c r="EQ195" s="694"/>
      <c r="ER195" s="1200"/>
      <c r="ES195" s="171"/>
      <c r="ET195" s="728"/>
      <c r="EU195" s="729"/>
      <c r="EV195" s="729"/>
      <c r="EW195" s="729"/>
      <c r="EX195" s="729"/>
      <c r="EY195" s="729"/>
      <c r="EZ195" s="729"/>
      <c r="FA195" s="729"/>
      <c r="FB195" s="729"/>
      <c r="FC195" s="729"/>
      <c r="FD195" s="729"/>
      <c r="FE195" s="729"/>
      <c r="FF195" s="729"/>
      <c r="FG195" s="734"/>
      <c r="FH195" s="735"/>
      <c r="FI195" s="735"/>
      <c r="FJ195" s="736"/>
      <c r="FK195" s="736"/>
      <c r="FL195" s="736"/>
      <c r="FM195" s="736"/>
      <c r="FN195" s="736"/>
      <c r="FO195" s="736"/>
      <c r="FP195" s="736"/>
      <c r="FQ195" s="15"/>
      <c r="FR195" s="1220" t="str">
        <f>IF(Portada!$A$1="www.fly-logics.com","PROPIETARIOS",0)</f>
        <v>PROPIETARIOS</v>
      </c>
      <c r="FS195" s="1221"/>
      <c r="FT195" s="1221"/>
      <c r="FU195" s="1221"/>
      <c r="FV195" s="1221"/>
      <c r="FW195" s="1221"/>
      <c r="FX195" s="694" t="s">
        <v>87</v>
      </c>
      <c r="FY195" s="694"/>
      <c r="FZ195" s="694"/>
      <c r="GA195" s="694"/>
      <c r="GB195" s="694"/>
      <c r="GC195" s="694"/>
      <c r="GD195" s="694"/>
      <c r="GE195" s="694"/>
      <c r="GF195" s="694"/>
      <c r="GG195" s="694"/>
      <c r="GH195" s="694"/>
      <c r="GI195" s="694"/>
      <c r="GJ195" s="694"/>
      <c r="GK195" s="694"/>
      <c r="GL195" s="694"/>
      <c r="GM195" s="694"/>
      <c r="GN195" s="695"/>
      <c r="GO195" s="1200"/>
    </row>
    <row r="196" spans="1:197" ht="4.5" customHeight="1" x14ac:dyDescent="0.25">
      <c r="A196" s="171"/>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222"/>
      <c r="AA196" s="1223"/>
      <c r="AB196" s="1223"/>
      <c r="AC196" s="1223"/>
      <c r="AD196" s="1223"/>
      <c r="AE196" s="1223"/>
      <c r="AF196" s="696"/>
      <c r="AG196" s="696"/>
      <c r="AH196" s="696"/>
      <c r="AI196" s="696"/>
      <c r="AJ196" s="696"/>
      <c r="AK196" s="696"/>
      <c r="AL196" s="696"/>
      <c r="AM196" s="696"/>
      <c r="AN196" s="696"/>
      <c r="AO196" s="696"/>
      <c r="AP196" s="696"/>
      <c r="AQ196" s="696"/>
      <c r="AR196" s="696"/>
      <c r="AS196" s="696"/>
      <c r="AT196" s="696"/>
      <c r="AU196" s="696"/>
      <c r="AV196" s="696"/>
      <c r="AW196" s="1200"/>
      <c r="AX196" s="171"/>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222"/>
      <c r="BX196" s="1223"/>
      <c r="BY196" s="1223"/>
      <c r="BZ196" s="1223"/>
      <c r="CA196" s="1223"/>
      <c r="CB196" s="1223"/>
      <c r="CC196" s="696"/>
      <c r="CD196" s="696"/>
      <c r="CE196" s="696"/>
      <c r="CF196" s="696"/>
      <c r="CG196" s="696"/>
      <c r="CH196" s="696"/>
      <c r="CI196" s="696"/>
      <c r="CJ196" s="696"/>
      <c r="CK196" s="696"/>
      <c r="CL196" s="696"/>
      <c r="CM196" s="696"/>
      <c r="CN196" s="696"/>
      <c r="CO196" s="696"/>
      <c r="CP196" s="696"/>
      <c r="CQ196" s="696"/>
      <c r="CR196" s="696"/>
      <c r="CS196" s="697"/>
      <c r="CT196" s="1200"/>
      <c r="CU196" s="1199"/>
      <c r="CV196" s="171"/>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222"/>
      <c r="DV196" s="1223"/>
      <c r="DW196" s="1223"/>
      <c r="DX196" s="1223"/>
      <c r="DY196" s="1223"/>
      <c r="DZ196" s="1223"/>
      <c r="EA196" s="696"/>
      <c r="EB196" s="696"/>
      <c r="EC196" s="696"/>
      <c r="ED196" s="696"/>
      <c r="EE196" s="696"/>
      <c r="EF196" s="696"/>
      <c r="EG196" s="696"/>
      <c r="EH196" s="696"/>
      <c r="EI196" s="696"/>
      <c r="EJ196" s="696"/>
      <c r="EK196" s="696"/>
      <c r="EL196" s="696"/>
      <c r="EM196" s="696"/>
      <c r="EN196" s="696"/>
      <c r="EO196" s="696"/>
      <c r="EP196" s="696"/>
      <c r="EQ196" s="696"/>
      <c r="ER196" s="1200"/>
      <c r="ES196" s="171"/>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222"/>
      <c r="FS196" s="1223"/>
      <c r="FT196" s="1223"/>
      <c r="FU196" s="1223"/>
      <c r="FV196" s="1223"/>
      <c r="FW196" s="1223"/>
      <c r="FX196" s="696"/>
      <c r="FY196" s="696"/>
      <c r="FZ196" s="696"/>
      <c r="GA196" s="696"/>
      <c r="GB196" s="696"/>
      <c r="GC196" s="696"/>
      <c r="GD196" s="696"/>
      <c r="GE196" s="696"/>
      <c r="GF196" s="696"/>
      <c r="GG196" s="696"/>
      <c r="GH196" s="696"/>
      <c r="GI196" s="696"/>
      <c r="GJ196" s="696"/>
      <c r="GK196" s="696"/>
      <c r="GL196" s="696"/>
      <c r="GM196" s="696"/>
      <c r="GN196" s="697"/>
      <c r="GO196" s="1200"/>
    </row>
    <row r="197" spans="1:197" ht="9.75" customHeight="1" x14ac:dyDescent="0.25">
      <c r="A197" s="171"/>
      <c r="B197" s="714" t="str">
        <f>IF(Portada!$A$1="www.fly-logics.com","ILS",0)</f>
        <v>ILS</v>
      </c>
      <c r="C197" s="714"/>
      <c r="D197" s="714"/>
      <c r="E197" s="714"/>
      <c r="F197" s="714"/>
      <c r="G197" s="714"/>
      <c r="H197" s="710" t="str">
        <f>IF(Portada!$A$1="www.fly-logics.com","VFR",0)</f>
        <v>VFR</v>
      </c>
      <c r="I197" s="711"/>
      <c r="J197" s="711"/>
      <c r="K197" s="711"/>
      <c r="L197" s="712"/>
      <c r="M197" s="710" t="str">
        <f>IF(Portada!$A$1="www.fly-logics.com","ADF",0)</f>
        <v>ADF</v>
      </c>
      <c r="N197" s="711"/>
      <c r="O197" s="711"/>
      <c r="P197" s="711"/>
      <c r="Q197" s="711"/>
      <c r="R197" s="712"/>
      <c r="S197" s="713" t="str">
        <f>IF(Portada!$A$1="www.fly-logics.com","VOR",0)</f>
        <v>VOR</v>
      </c>
      <c r="T197" s="713"/>
      <c r="U197" s="713"/>
      <c r="V197" s="713"/>
      <c r="W197" s="713"/>
      <c r="X197" s="713"/>
      <c r="Y197" s="15"/>
      <c r="Z197" s="1220" t="str">
        <f>IF(Portada!$A$1="www.fly-logics.com","MARCA",0)</f>
        <v>MARCA</v>
      </c>
      <c r="AA197" s="1221"/>
      <c r="AB197" s="1221"/>
      <c r="AC197" s="1221"/>
      <c r="AD197" s="1221"/>
      <c r="AE197" s="1221"/>
      <c r="AF197" s="660" t="s">
        <v>88</v>
      </c>
      <c r="AG197" s="660"/>
      <c r="AH197" s="660"/>
      <c r="AI197" s="660"/>
      <c r="AJ197" s="660"/>
      <c r="AK197" s="661"/>
      <c r="AL197" s="1220" t="str">
        <f>IF(Portada!$A$1="www.fly-logics.com","MODELO",0)</f>
        <v>MODELO</v>
      </c>
      <c r="AM197" s="1221"/>
      <c r="AN197" s="1221"/>
      <c r="AO197" s="1221"/>
      <c r="AP197" s="1221"/>
      <c r="AQ197" s="1221"/>
      <c r="AR197" s="664" t="s">
        <v>89</v>
      </c>
      <c r="AS197" s="660"/>
      <c r="AT197" s="660"/>
      <c r="AU197" s="660"/>
      <c r="AV197" s="660"/>
      <c r="AW197" s="1200"/>
      <c r="AX197" s="171"/>
      <c r="AY197" s="714" t="str">
        <f>IF(Portada!$A$1="www.fly-logics.com","ILS",0)</f>
        <v>ILS</v>
      </c>
      <c r="AZ197" s="714"/>
      <c r="BA197" s="714"/>
      <c r="BB197" s="714"/>
      <c r="BC197" s="714"/>
      <c r="BD197" s="714"/>
      <c r="BE197" s="710" t="str">
        <f>IF(Portada!$A$1="www.fly-logics.com","VFR",0)</f>
        <v>VFR</v>
      </c>
      <c r="BF197" s="711"/>
      <c r="BG197" s="711"/>
      <c r="BH197" s="711"/>
      <c r="BI197" s="712"/>
      <c r="BJ197" s="710" t="str">
        <f>IF(Portada!$A$1="www.fly-logics.com","ADF",0)</f>
        <v>ADF</v>
      </c>
      <c r="BK197" s="711"/>
      <c r="BL197" s="711"/>
      <c r="BM197" s="711"/>
      <c r="BN197" s="711"/>
      <c r="BO197" s="712"/>
      <c r="BP197" s="713" t="str">
        <f>IF(Portada!$A$1="www.fly-logics.com","VOR",0)</f>
        <v>VOR</v>
      </c>
      <c r="BQ197" s="713"/>
      <c r="BR197" s="713"/>
      <c r="BS197" s="713"/>
      <c r="BT197" s="713"/>
      <c r="BU197" s="713"/>
      <c r="BV197" s="15"/>
      <c r="BW197" s="1220" t="str">
        <f>IF(Portada!$A$1="www.fly-logics.com","MARCA",0)</f>
        <v>MARCA</v>
      </c>
      <c r="BX197" s="1221"/>
      <c r="BY197" s="1221"/>
      <c r="BZ197" s="1221"/>
      <c r="CA197" s="1221"/>
      <c r="CB197" s="1221"/>
      <c r="CC197" s="660" t="s">
        <v>88</v>
      </c>
      <c r="CD197" s="660"/>
      <c r="CE197" s="660"/>
      <c r="CF197" s="660"/>
      <c r="CG197" s="660"/>
      <c r="CH197" s="661"/>
      <c r="CI197" s="1220" t="str">
        <f>IF(Portada!$A$1="www.fly-logics.com","MODELO",0)</f>
        <v>MODELO</v>
      </c>
      <c r="CJ197" s="1221"/>
      <c r="CK197" s="1221"/>
      <c r="CL197" s="1221"/>
      <c r="CM197" s="1221"/>
      <c r="CN197" s="1221"/>
      <c r="CO197" s="664" t="s">
        <v>89</v>
      </c>
      <c r="CP197" s="660"/>
      <c r="CQ197" s="660"/>
      <c r="CR197" s="660"/>
      <c r="CS197" s="661"/>
      <c r="CT197" s="1200"/>
      <c r="CU197" s="1199"/>
      <c r="CV197" s="171"/>
      <c r="CW197" s="714" t="str">
        <f>IF(Portada!$A$1="www.fly-logics.com","ILS",0)</f>
        <v>ILS</v>
      </c>
      <c r="CX197" s="714"/>
      <c r="CY197" s="714"/>
      <c r="CZ197" s="714"/>
      <c r="DA197" s="714"/>
      <c r="DB197" s="714"/>
      <c r="DC197" s="710" t="str">
        <f>IF(Portada!$A$1="www.fly-logics.com","VFR",0)</f>
        <v>VFR</v>
      </c>
      <c r="DD197" s="711"/>
      <c r="DE197" s="711"/>
      <c r="DF197" s="711"/>
      <c r="DG197" s="712"/>
      <c r="DH197" s="710" t="str">
        <f>IF(Portada!$A$1="www.fly-logics.com","ADF",0)</f>
        <v>ADF</v>
      </c>
      <c r="DI197" s="711"/>
      <c r="DJ197" s="711"/>
      <c r="DK197" s="711"/>
      <c r="DL197" s="711"/>
      <c r="DM197" s="712"/>
      <c r="DN197" s="713" t="str">
        <f>IF(Portada!$A$1="www.fly-logics.com","VOR",0)</f>
        <v>VOR</v>
      </c>
      <c r="DO197" s="713"/>
      <c r="DP197" s="713"/>
      <c r="DQ197" s="713"/>
      <c r="DR197" s="713"/>
      <c r="DS197" s="713"/>
      <c r="DT197" s="15"/>
      <c r="DU197" s="1220" t="str">
        <f>IF(Portada!$A$1="www.fly-logics.com","MARCA",0)</f>
        <v>MARCA</v>
      </c>
      <c r="DV197" s="1221"/>
      <c r="DW197" s="1221"/>
      <c r="DX197" s="1221"/>
      <c r="DY197" s="1221"/>
      <c r="DZ197" s="1221"/>
      <c r="EA197" s="660" t="s">
        <v>88</v>
      </c>
      <c r="EB197" s="660"/>
      <c r="EC197" s="660"/>
      <c r="ED197" s="660"/>
      <c r="EE197" s="660"/>
      <c r="EF197" s="661"/>
      <c r="EG197" s="1220" t="str">
        <f>IF(Portada!$A$1="www.fly-logics.com","MODELO",0)</f>
        <v>MODELO</v>
      </c>
      <c r="EH197" s="1221"/>
      <c r="EI197" s="1221"/>
      <c r="EJ197" s="1221"/>
      <c r="EK197" s="1221"/>
      <c r="EL197" s="1221"/>
      <c r="EM197" s="664" t="s">
        <v>89</v>
      </c>
      <c r="EN197" s="660"/>
      <c r="EO197" s="660"/>
      <c r="EP197" s="660"/>
      <c r="EQ197" s="660"/>
      <c r="ER197" s="1200"/>
      <c r="ES197" s="171"/>
      <c r="ET197" s="714" t="str">
        <f>IF(Portada!$A$1="www.fly-logics.com","ILS",0)</f>
        <v>ILS</v>
      </c>
      <c r="EU197" s="714"/>
      <c r="EV197" s="714"/>
      <c r="EW197" s="714"/>
      <c r="EX197" s="714"/>
      <c r="EY197" s="714"/>
      <c r="EZ197" s="710" t="str">
        <f>IF(Portada!$A$1="www.fly-logics.com","VFR",0)</f>
        <v>VFR</v>
      </c>
      <c r="FA197" s="711"/>
      <c r="FB197" s="711"/>
      <c r="FC197" s="711"/>
      <c r="FD197" s="712"/>
      <c r="FE197" s="710" t="str">
        <f>IF(Portada!$A$1="www.fly-logics.com","ADF",0)</f>
        <v>ADF</v>
      </c>
      <c r="FF197" s="711"/>
      <c r="FG197" s="711"/>
      <c r="FH197" s="711"/>
      <c r="FI197" s="711"/>
      <c r="FJ197" s="712"/>
      <c r="FK197" s="713" t="str">
        <f>IF(Portada!$A$1="www.fly-logics.com","VOR",0)</f>
        <v>VOR</v>
      </c>
      <c r="FL197" s="713"/>
      <c r="FM197" s="713"/>
      <c r="FN197" s="713"/>
      <c r="FO197" s="713"/>
      <c r="FP197" s="713"/>
      <c r="FQ197" s="15"/>
      <c r="FR197" s="1220" t="str">
        <f>IF(Portada!$A$1="www.fly-logics.com","MARCA",0)</f>
        <v>MARCA</v>
      </c>
      <c r="FS197" s="1221"/>
      <c r="FT197" s="1221"/>
      <c r="FU197" s="1221"/>
      <c r="FV197" s="1221"/>
      <c r="FW197" s="1221"/>
      <c r="FX197" s="660" t="s">
        <v>88</v>
      </c>
      <c r="FY197" s="660"/>
      <c r="FZ197" s="660"/>
      <c r="GA197" s="660"/>
      <c r="GB197" s="660"/>
      <c r="GC197" s="661"/>
      <c r="GD197" s="1220" t="str">
        <f>IF(Portada!$A$1="www.fly-logics.com","MODELO",0)</f>
        <v>MODELO</v>
      </c>
      <c r="GE197" s="1221"/>
      <c r="GF197" s="1221"/>
      <c r="GG197" s="1221"/>
      <c r="GH197" s="1221"/>
      <c r="GI197" s="1221"/>
      <c r="GJ197" s="664" t="s">
        <v>89</v>
      </c>
      <c r="GK197" s="660"/>
      <c r="GL197" s="660"/>
      <c r="GM197" s="660"/>
      <c r="GN197" s="661"/>
      <c r="GO197" s="1200"/>
    </row>
    <row r="198" spans="1:197" ht="9.75" customHeight="1" x14ac:dyDescent="0.25">
      <c r="A198" s="171"/>
      <c r="B198" s="715">
        <f>SUMIF('Resumen Anual'!$FE$622,K165,'Resumen Anual'!$EV$659)+SUMIF('Resumen Anual'!$DH$622,K165,'Resumen Anual'!$CY$659)+SUMIF('Resumen Anual'!$BI$622,K165,'Resumen Anual'!$AZ$659)+SUMIF('Resumen Anual'!$L$622,K165,'Resumen Anual'!$C$659)+SUMIF('Resumen Anual'!$FE$566,K165,'Resumen Anual'!$EV$603)+SUMIF('Resumen Anual'!$DH$566,K165,'Resumen Anual'!$CY$603)+SUMIF('Resumen Anual'!$BI$566,K165,'Resumen Anual'!$AZ$603)+SUMIF('Resumen Anual'!$L$566,K165,'Resumen Anual'!$C$603)+SUMIF('Resumen Anual'!$FE$510,K165,'Resumen Anual'!$EV$547)+SUMIF('Resumen Anual'!$DH$510,K165,'Resumen Anual'!$CY$547)+SUMIF('Resumen Anual'!$BI$510,K165,'Resumen Anual'!$AZ$547)+SUMIF('Resumen Anual'!$L$510,K165,'Resumen Anual'!$C$547)+SUMIF('Resumen Anual'!$FE$454,K165,'Resumen Anual'!$EV$491)+SUMIF('Resumen Anual'!$DH$454,K165,'Resumen Anual'!$CY$491)+SUMIF('Resumen Anual'!$BI$454,K165,'Resumen Anual'!$AZ$491)+SUMIF('Resumen Anual'!$L$454,K165,'Resumen Anual'!$C$491)+SUMIF('Resumen Anual'!$FE$398,K165,'Resumen Anual'!$EV$435)+SUMIF('Resumen Anual'!$DH$398,K165,'Resumen Anual'!$CY$435)+SUMIF('Resumen Anual'!$BI$398,K165,'Resumen Anual'!$AZ$435)+SUMIF('Resumen Anual'!$L$398,K165,'Resumen Anual'!$C$435)+SUMIF('Resumen Anual'!$FE$342,K165,'Resumen Anual'!$EV$379)+SUMIF('Resumen Anual'!$DH$342,K165,'Resumen Anual'!$CY$379)+SUMIF('Resumen Anual'!$BI$342,K165,'Resumen Anual'!$AZ$379)+SUMIF('Resumen Anual'!$L$342,K165,'Resumen Anual'!$C$379)+SUMIF('Resumen Anual'!$FE$286,K165,'Resumen Anual'!$EV$323)+SUMIF('Resumen Anual'!$DH$286,K165,'Resumen Anual'!$CY$323)+SUMIF('Resumen Anual'!$BI$286,K165,'Resumen Anual'!$AZ$323)+SUMIF('Resumen Anual'!$L$286,K165,'Resumen Anual'!$C$323)+SUMIF('Resumen Anual'!$FE$230,K165,'Resumen Anual'!$EV$267)+SUMIF('Resumen Anual'!$DH$230,K165,'Resumen Anual'!$CY$267)+SUMIF('Resumen Anual'!$BI$230,K165,'Resumen Anual'!$AZ$267)+SUMIF('Resumen Anual'!$L$230,K165,'Resumen Anual'!$C$267)+SUMIF('Resumen Anual'!$FE$174,K165,'Resumen Anual'!$EV$211)+SUMIF('Resumen Anual'!$DH$174,K165,'Resumen Anual'!$CY$211)+SUMIF('Resumen Anual'!$BI$174,K165,'Resumen Anual'!$AZ$211)+SUMIF('Resumen Anual'!$L$174,K165,'Resumen Anual'!$C$211)+SUMIF('Resumen Anual'!$FE$118,K165,'Resumen Anual'!$EV$155)+SUMIF('Resumen Anual'!$DH$118,K165,'Resumen Anual'!$CY$155)+SUMIF('Resumen Anual'!$BI$118,K165,'Resumen Anual'!$AZ$155)+SUMIF('Resumen Anual'!$L$118,K165,'Resumen Anual'!$C$155)+SUMIF('Resumen Anual'!$FE$62,K165,'Resumen Anual'!$EV$99)+SUMIF('Resumen Anual'!$DH$62,K165,'Resumen Anual'!$CY$99)+SUMIF('Resumen Anual'!$BI$62,K165,'Resumen Anual'!$AZ$99)+SUMIF('Resumen Anual'!$L$62,K165,'Resumen Anual'!$C$99)+SUMIF('Resumen Anual'!$FE$6,K165,'Resumen Anual'!$EV$43)+SUMIF('Resumen Anual'!$DH$6,K165,'Resumen Anual'!$CY$43)+SUMIF('Resumen Anual'!$BI$6,K165,'Resumen Anual'!$AZ$43)+SUMIF('Resumen Anual'!$L$6,K165,'Resumen Anual'!$C$43)+SUMIF('Bitácoras Anteriores'!$K$6,K165,'Bitácoras Anteriores'!$B$39)+SUMIF('Bitácoras Anteriores'!$K$59,$K$6,'Bitácoras Anteriores'!$B$92)+SUMIF('Bitácoras Anteriores'!$K$112,K165,'Bitácoras Anteriores'!$B$145)+SUMIF('Bitácoras Anteriores'!$K$165,K165,'Bitácoras Anteriores'!$B$198)+SUMIF('Bitácoras Anteriores'!$K$218,K165,'Bitácoras Anteriores'!$B$251)+SUMIF('Bitácoras Anteriores'!$K$271,K165,'Bitácoras Anteriores'!$B$304)+SUMIF('Bitácoras Anteriores'!$K$324,K165,'Bitácoras Anteriores'!$B$357)+SUMIF('Bitácoras Anteriores'!$BH$6,K165,'Bitácoras Anteriores'!$AY$39)+SUMIF('Bitácoras Anteriores'!$BH$59,$K$6,'Bitácoras Anteriores'!$AY$92)+SUMIF('Bitácoras Anteriores'!$BH$112,K165,'Bitácoras Anteriores'!$AY$145)+SUMIF('Bitácoras Anteriores'!$BH$165,K165,'Bitácoras Anteriores'!$AY$198)+SUMIF('Bitácoras Anteriores'!$BH$218,K165,'Bitácoras Anteriores'!$AY$251)+SUMIF('Bitácoras Anteriores'!$BH$271,K165,'Bitácoras Anteriores'!$AY$304)+SUMIF('Bitácoras Anteriores'!$BH$324,K165,'Bitácoras Anteriores'!$AY$357)+SUMIF('Bitácoras Anteriores'!$DF$6,K165,'Bitácoras Anteriores'!$CW$39)+SUMIF('Bitácoras Anteriores'!$DF$59,$K$6,'Bitácoras Anteriores'!$CW$92)+SUMIF('Bitácoras Anteriores'!$DF$112,K165,'Bitácoras Anteriores'!$CW$145)+SUMIF('Bitácoras Anteriores'!$DF$165,K165,'Bitácoras Anteriores'!$CW$198)+SUMIF('Bitácoras Anteriores'!$DF$218,K165,'Bitácoras Anteriores'!$CW$251)+SUMIF('Bitácoras Anteriores'!$DF$271,K165,'Bitácoras Anteriores'!$CW$304)+SUMIF('Bitácoras Anteriores'!$DF$324,K165,'Bitácoras Anteriores'!$CW$357)+SUMIF('Bitácoras Anteriores'!$FC$6,K165,'Bitácoras Anteriores'!$ET$39)+SUMIF('Bitácoras Anteriores'!$FC$59,$K$6,'Bitácoras Anteriores'!$ET$92)+SUMIF('Bitácoras Anteriores'!$FC$112,K165,'Bitácoras Anteriores'!$ET$145)+SUMIF('Bitácoras Anteriores'!$FC$165,K165,'Bitácoras Anteriores'!$ET$198)+SUMIF('Bitácoras Anteriores'!$FC$218,K165,'Bitácoras Anteriores'!$ET$251)+SUMIF('Bitácoras Anteriores'!$FC$271,K165,'Bitácoras Anteriores'!$ET$304)+SUMIF('Bitácoras Anteriores'!$FC$324,K165,'Bitácoras Anteriores'!$ET$357)</f>
        <v>0</v>
      </c>
      <c r="C198" s="716"/>
      <c r="D198" s="716"/>
      <c r="E198" s="716"/>
      <c r="F198" s="716"/>
      <c r="G198" s="717"/>
      <c r="H198" s="715">
        <f>SUMIF('Resumen Anual'!$FE$622,K165,'Resumen Anual'!$FB$659)+SUMIF('Resumen Anual'!$DH$622,K165,'Resumen Anual'!$DE$659)+SUMIF('Resumen Anual'!$BI$622,K165,'Resumen Anual'!$BF$659)+SUMIF('Resumen Anual'!$L$622,K165,'Resumen Anual'!$I$659)+SUMIF('Resumen Anual'!$FE$566,K165,'Resumen Anual'!$FB$603)+SUMIF('Resumen Anual'!$DH$566,K165,'Resumen Anual'!$DE$603)+SUMIF('Resumen Anual'!$BI$566,K165,'Resumen Anual'!$BF$603)+SUMIF('Resumen Anual'!$L$566,K165,'Resumen Anual'!$I$603)+SUMIF('Resumen Anual'!$FE$510,K165,'Resumen Anual'!$FB$547)+SUMIF('Resumen Anual'!$DH$510,K165,'Resumen Anual'!$DE$547)+SUMIF('Resumen Anual'!$BI$510,K165,'Resumen Anual'!$BF$547)+SUMIF('Resumen Anual'!$L$510,K165,'Resumen Anual'!$I$547)+SUMIF('Resumen Anual'!$FE$454,K165,'Resumen Anual'!$FB$491)+SUMIF('Resumen Anual'!$DH$454,K165,'Resumen Anual'!$DE$491)+SUMIF('Resumen Anual'!$BI$454,K165,'Resumen Anual'!$BF$491)+SUMIF('Resumen Anual'!$L$454,K165,'Resumen Anual'!$I$491)+SUMIF('Resumen Anual'!$FE$398,K165,'Resumen Anual'!$FB$435)+SUMIF('Resumen Anual'!$DH$398,K165,'Resumen Anual'!$DE$435)+SUMIF('Resumen Anual'!$BI$398,K165,'Resumen Anual'!$BF$435)+SUMIF('Resumen Anual'!$L$398,K165,'Resumen Anual'!$I$435)+SUMIF('Resumen Anual'!$FE$342,K165,'Resumen Anual'!$FB$379)+SUMIF('Resumen Anual'!$DH$342,K165,'Resumen Anual'!$DE$379)+SUMIF('Resumen Anual'!$BI$342,K165,'Resumen Anual'!$BF$379)+SUMIF('Resumen Anual'!$L$342,K165,'Resumen Anual'!$I$379)+SUMIF('Resumen Anual'!$FE$286,K165,'Resumen Anual'!$FB$323)+SUMIF('Resumen Anual'!$DH$286,K165,'Resumen Anual'!$DE$323)+SUMIF('Resumen Anual'!$BI$286,K165,'Resumen Anual'!$BF$323)+SUMIF('Resumen Anual'!$L$286,K165,'Resumen Anual'!$I$323)+SUMIF('Resumen Anual'!$FE$230,K165,'Resumen Anual'!$FB$267)+SUMIF('Resumen Anual'!$DH$230,K165,'Resumen Anual'!$DE$267)+SUMIF('Resumen Anual'!$BI$230,K165,'Resumen Anual'!$BF$267)+SUMIF('Resumen Anual'!$L$230,K165,'Resumen Anual'!$I$267)+SUMIF('Resumen Anual'!$FE$174,K165,'Resumen Anual'!$FB$211)+SUMIF('Resumen Anual'!$DH$174,K165,'Resumen Anual'!$DE$211)+SUMIF('Resumen Anual'!$BI$174,K165,'Resumen Anual'!$BF$211)+SUMIF('Resumen Anual'!$L$174,K165,'Resumen Anual'!$I$211)+SUMIF('Resumen Anual'!$FE$118,K165,'Resumen Anual'!$FB$155)+SUMIF('Resumen Anual'!$DH$118,K165,'Resumen Anual'!$DE$155)+SUMIF('Resumen Anual'!$BI$118,K165,'Resumen Anual'!$BF$155)+SUMIF('Resumen Anual'!$L$118,K165,'Resumen Anual'!$I$155)+SUMIF('Resumen Anual'!$FE$62,K165,'Resumen Anual'!$FB$99)+SUMIF('Resumen Anual'!$DH$62,K165,'Resumen Anual'!$DE$99)+SUMIF('Resumen Anual'!$BI$62,K165,'Resumen Anual'!$BF$99)+SUMIF('Resumen Anual'!$L$62,K165,'Resumen Anual'!$I$99)+SUMIF('Resumen Anual'!$FE$6,K165,'Resumen Anual'!$FB$43)+SUMIF('Resumen Anual'!$DH$6,K165,'Resumen Anual'!$DE$43)+SUMIF('Resumen Anual'!$BI$6,K165,'Resumen Anual'!$BF$43)+SUMIF('Resumen Anual'!$L$6,K165,'Resumen Anual'!$I$43)+SUMIF('Bitácoras Anteriores'!$K$6,K165,'Bitácoras Anteriores'!$H$39)+SUMIF('Bitácoras Anteriores'!$K$59,$K$6,'Bitácoras Anteriores'!$B$92)+SUMIF('Bitácoras Anteriores'!$K$112,K165,'Bitácoras Anteriores'!$B$145)+SUMIF('Bitácoras Anteriores'!$K$165,K165,'Bitácoras Anteriores'!$B$198)+SUMIF('Bitácoras Anteriores'!$K$218,K165,'Bitácoras Anteriores'!$B$251)+SUMIF('Bitácoras Anteriores'!$K$271,K165,'Bitácoras Anteriores'!$B$304)+SUMIF('Bitácoras Anteriores'!$K$324,K165,'Bitácoras Anteriores'!$B$357)+SUMIF('Bitácoras Anteriores'!$BH$6,K165,'Bitácoras Anteriores'!$BE$39)+SUMIF('Bitácoras Anteriores'!$BH$59,$K$6,'Bitácoras Anteriores'!$AY$92)+SUMIF('Bitácoras Anteriores'!$BH$112,K165,'Bitácoras Anteriores'!$AY$145)+SUMIF('Bitácoras Anteriores'!$BH$165,K165,'Bitácoras Anteriores'!$AY$198)+SUMIF('Bitácoras Anteriores'!$BH$218,K165,'Bitácoras Anteriores'!$AY$251)+SUMIF('Bitácoras Anteriores'!$BH$271,K165,'Bitácoras Anteriores'!$AY$304)+SUMIF('Bitácoras Anteriores'!$BH$324,K165,'Bitácoras Anteriores'!$AY$357)+SUMIF('Bitácoras Anteriores'!$DF$6,K165,'Bitácoras Anteriores'!$DC$39)+SUMIF('Bitácoras Anteriores'!$DF$59,$K$6,'Bitácoras Anteriores'!$CW$92)+SUMIF('Bitácoras Anteriores'!$DF$112,K165,'Bitácoras Anteriores'!$CW$145)+SUMIF('Bitácoras Anteriores'!$DF$165,K165,'Bitácoras Anteriores'!$CW$198)+SUMIF('Bitácoras Anteriores'!$DF$218,K165,'Bitácoras Anteriores'!$CW$251)+SUMIF('Bitácoras Anteriores'!$DF$271,K165,'Bitácoras Anteriores'!$CW$304)+SUMIF('Bitácoras Anteriores'!$DF$324,K165,'Bitácoras Anteriores'!$CW$357)+SUMIF('Bitácoras Anteriores'!$FC$6,K165,'Bitácoras Anteriores'!$EZ$39)+SUMIF('Bitácoras Anteriores'!$FC$59,$K$6,'Bitácoras Anteriores'!$ET$92)+SUMIF('Bitácoras Anteriores'!$FC$112,K165,'Bitácoras Anteriores'!$ET$145)+SUMIF('Bitácoras Anteriores'!$FC$165,K165,'Bitácoras Anteriores'!$ET$198)+SUMIF('Bitácoras Anteriores'!$FC$218,K165,'Bitácoras Anteriores'!$ET$251)+SUMIF('Bitácoras Anteriores'!$FC$271,K165,'Bitácoras Anteriores'!$ET$304)+SUMIF('Bitácoras Anteriores'!$FC$324,K165,'Bitácoras Anteriores'!$ET$357)</f>
        <v>0</v>
      </c>
      <c r="I198" s="716"/>
      <c r="J198" s="716"/>
      <c r="K198" s="716"/>
      <c r="L198" s="717"/>
      <c r="M198" s="715">
        <f>SUMIF('Resumen Anual'!$FE$622,K165,'Resumen Anual'!$FH$659)+SUMIF('Resumen Anual'!$DH$622,K165,'Resumen Anual'!$DK$659)+SUMIF('Resumen Anual'!$BI$622,K165,'Resumen Anual'!$BL$659)+SUMIF('Resumen Anual'!$L$622,K165,'Resumen Anual'!$O$659)+SUMIF('Resumen Anual'!$FE$566,K165,'Resumen Anual'!$FH$603)+SUMIF('Resumen Anual'!$DH$566,K165,'Resumen Anual'!$DK$603)+SUMIF('Resumen Anual'!$BI$566,K165,'Resumen Anual'!$BL$603)+SUMIF('Resumen Anual'!$L$566,K165,'Resumen Anual'!$O$603)+SUMIF('Resumen Anual'!$FE$510,K165,'Resumen Anual'!$FH$547)+SUMIF('Resumen Anual'!$DH$510,K165,'Resumen Anual'!$DK$547)+SUMIF('Resumen Anual'!$BI$510,K165,'Resumen Anual'!$BL$547)+SUMIF('Resumen Anual'!$L$510,K165,'Resumen Anual'!$O$547)+SUMIF('Resumen Anual'!$FE$454,K165,'Resumen Anual'!$FH$491)+SUMIF('Resumen Anual'!$DH$454,K165,'Resumen Anual'!$DK$491)+SUMIF('Resumen Anual'!$BI$454,K165,'Resumen Anual'!$BL$491)+SUMIF('Resumen Anual'!$L$454,K165,'Resumen Anual'!$O$491)+SUMIF('Resumen Anual'!$FE$398,K165,'Resumen Anual'!$FH$435)+SUMIF('Resumen Anual'!$DH$398,K165,'Resumen Anual'!$DK$435)+SUMIF('Resumen Anual'!$BI$398,K165,'Resumen Anual'!$BL$435)+SUMIF('Resumen Anual'!$L$398,K165,'Resumen Anual'!$O$435)+SUMIF('Resumen Anual'!$FE$342,K165,'Resumen Anual'!$FH$379)+SUMIF('Resumen Anual'!$DH$342,K165,'Resumen Anual'!$DK$379)+SUMIF('Resumen Anual'!$BI$342,K165,'Resumen Anual'!$BL$379)+SUMIF('Resumen Anual'!$L$342,K165,'Resumen Anual'!$O$379)+SUMIF('Resumen Anual'!$FE$286,K165,'Resumen Anual'!$FH$323)+SUMIF('Resumen Anual'!$DH$286,K165,'Resumen Anual'!$DK$323)+SUMIF('Resumen Anual'!$BI$286,K165,'Resumen Anual'!$BL$323)+SUMIF('Resumen Anual'!$L$286,K165,'Resumen Anual'!$O$323)+SUMIF('Resumen Anual'!$FE$230,K165,'Resumen Anual'!$FH$267)+SUMIF('Resumen Anual'!$DH$230,K165,'Resumen Anual'!$DK$267)+SUMIF('Resumen Anual'!$BI$230,K165,'Resumen Anual'!$BL$267)+SUMIF('Resumen Anual'!$L$230,K165,'Resumen Anual'!$O$267)+SUMIF('Resumen Anual'!$FE$174,K165,'Resumen Anual'!$FH$211)+SUMIF('Resumen Anual'!$DH$174,K165,'Resumen Anual'!$DK$211)+SUMIF('Resumen Anual'!$BI$174,K165,'Resumen Anual'!$BL$211)+SUMIF('Resumen Anual'!$L$174,K165,'Resumen Anual'!$O$211)+SUMIF('Resumen Anual'!$FE$118,K165,'Resumen Anual'!$FH$155)+SUMIF('Resumen Anual'!$DH$118,K165,'Resumen Anual'!$DK$155)+SUMIF('Resumen Anual'!$BI$118,K165,'Resumen Anual'!$BL$155)+SUMIF('Resumen Anual'!$L$118,K165,'Resumen Anual'!$O$155)+SUMIF('Resumen Anual'!$FE$62,K165,'Resumen Anual'!$FH$99)+SUMIF('Resumen Anual'!$DH$62,K165,'Resumen Anual'!$DK$99)+SUMIF('Resumen Anual'!$BI$62,K165,'Resumen Anual'!$BL$99)+SUMIF('Resumen Anual'!$L$62,K165,'Resumen Anual'!$O$99)+SUMIF('Resumen Anual'!$FE$6,K165,'Resumen Anual'!$FH$43)+SUMIF('Resumen Anual'!$DH$6,K165,'Resumen Anual'!$DK$43)+SUMIF('Resumen Anual'!$BI$6,K165,'Resumen Anual'!$BL$43)+SUMIF('Resumen Anual'!$L$6,K165,'Resumen Anual'!$O$43)+SUMIF('Bitácoras Anteriores'!$K$6,K165,'Bitácoras Anteriores'!$M$39)+SUMIF('Bitácoras Anteriores'!$K$59,$K$6,'Bitácoras Anteriores'!$M$92)+SUMIF('Bitácoras Anteriores'!$K$112,K165,'Bitácoras Anteriores'!$M$145)+SUMIF('Bitácoras Anteriores'!$K$165,K165,'Bitácoras Anteriores'!$M$198)+SUMIF('Bitácoras Anteriores'!$K$218,K165,'Bitácoras Anteriores'!$M$251)+SUMIF('Bitácoras Anteriores'!$K$271,K165,'Bitácoras Anteriores'!$M$304)+SUMIF('Bitácoras Anteriores'!$K$324,K165,'Bitácoras Anteriores'!$M$357)+SUMIF('Bitácoras Anteriores'!$BH$6,K165,'Bitácoras Anteriores'!$BJ$39)+SUMIF('Bitácoras Anteriores'!$BH$59,$K$6,'Bitácoras Anteriores'!$BJ$92)+SUMIF('Bitácoras Anteriores'!$BH$112,K165,'Bitácoras Anteriores'!$BJ$145)+SUMIF('Bitácoras Anteriores'!$BH$165,K165,'Bitácoras Anteriores'!$BJ$198)+SUMIF('Bitácoras Anteriores'!$BH$218,K165,'Bitácoras Anteriores'!$BJ$251)+SUMIF('Bitácoras Anteriores'!$BH$271,K165,'Bitácoras Anteriores'!$BJ$304)+SUMIF('Bitácoras Anteriores'!$BH$324,K165,'Bitácoras Anteriores'!$BJ$357)+SUMIF('Bitácoras Anteriores'!$DF$6,K165,'Bitácoras Anteriores'!$DH$39)+SUMIF('Bitácoras Anteriores'!$DF$59,$K$6,'Bitácoras Anteriores'!$DH$92)+SUMIF('Bitácoras Anteriores'!$DF$112,K165,'Bitácoras Anteriores'!$DH$145)+SUMIF('Bitácoras Anteriores'!$DF$165,K165,'Bitácoras Anteriores'!$DH$198)+SUMIF('Bitácoras Anteriores'!$DF$218,K165,'Bitácoras Anteriores'!$DH$251)+SUMIF('Bitácoras Anteriores'!$DF$271,K165,'Bitácoras Anteriores'!$DH$304)+SUMIF('Bitácoras Anteriores'!$DF$324,K165,'Bitácoras Anteriores'!$DH$357)+SUMIF('Bitácoras Anteriores'!$FC$6,K165,'Bitácoras Anteriores'!$FE$39)+SUMIF('Bitácoras Anteriores'!$FC$59,$K$6,'Bitácoras Anteriores'!$FE$92)+SUMIF('Bitácoras Anteriores'!$FC$112,K165,'Bitácoras Anteriores'!$FE$145)+SUMIF('Bitácoras Anteriores'!$FC$165,K165,'Bitácoras Anteriores'!$FE$198)+SUMIF('Bitácoras Anteriores'!$FC$218,K165,'Bitácoras Anteriores'!$FE$251)+SUMIF('Bitácoras Anteriores'!$FC$271,K165,'Bitácoras Anteriores'!$FE$304)+SUMIF('Bitácoras Anteriores'!$FC$324,K165,'Bitácoras Anteriores'!$FE$357)</f>
        <v>0</v>
      </c>
      <c r="N198" s="716"/>
      <c r="O198" s="716"/>
      <c r="P198" s="716"/>
      <c r="Q198" s="716"/>
      <c r="R198" s="717"/>
      <c r="S198" s="715">
        <f>SUMIF('Resumen Anual'!$FE$622,K165,'Resumen Anual'!$FN$659)+SUMIF('Resumen Anual'!$DH$622,K165,'Resumen Anual'!$DQ$659)+SUMIF('Resumen Anual'!$BI$622,K165,'Resumen Anual'!$BR$659)+SUMIF('Resumen Anual'!$L$622,K165,'Resumen Anual'!$U$659)+SUMIF('Resumen Anual'!$FE$566,K165,'Resumen Anual'!$FN$603)+SUMIF('Resumen Anual'!$DH$566,K165,'Resumen Anual'!$DQ$603)+SUMIF('Resumen Anual'!$BI$566,K165,'Resumen Anual'!$BR$603)+SUMIF('Resumen Anual'!$L$566,K165,'Resumen Anual'!$U$603)+SUMIF('Resumen Anual'!$FE$510,K165,'Resumen Anual'!$FN$547)+SUMIF('Resumen Anual'!$DH$510,K165,'Resumen Anual'!$DQ$547)+SUMIF('Resumen Anual'!$BI$510,K165,'Resumen Anual'!$BR$547)+SUMIF('Resumen Anual'!$L$510,K165,'Resumen Anual'!$U$547)+SUMIF('Resumen Anual'!$FE$454,K165,'Resumen Anual'!$FN$491)+SUMIF('Resumen Anual'!$DH$454,K165,'Resumen Anual'!$DQ$491)+SUMIF('Resumen Anual'!$BI$454,K165,'Resumen Anual'!$BR$491)+SUMIF('Resumen Anual'!$L$454,K165,'Resumen Anual'!$U$491)+SUMIF('Resumen Anual'!$FE$398,K165,'Resumen Anual'!$FN$435)+SUMIF('Resumen Anual'!$DH$398,K165,'Resumen Anual'!$DQ$435)+SUMIF('Resumen Anual'!$BI$398,K165,'Resumen Anual'!$BR$435)+SUMIF('Resumen Anual'!$L$398,K165,'Resumen Anual'!$U$435)+SUMIF('Resumen Anual'!$FE$342,K165,'Resumen Anual'!$FN$379)+SUMIF('Resumen Anual'!$DH$342,K165,'Resumen Anual'!$DQ$379)+SUMIF('Resumen Anual'!$BI$342,K165,'Resumen Anual'!$BR$379)+SUMIF('Resumen Anual'!$L$342,K165,'Resumen Anual'!$U$379)+SUMIF('Resumen Anual'!$FE$286,K165,'Resumen Anual'!$FN$323)+SUMIF('Resumen Anual'!$DH$286,K165,'Resumen Anual'!$DQ$323)+SUMIF('Resumen Anual'!$BI$286,K165,'Resumen Anual'!$BR$323)+SUMIF('Resumen Anual'!$L$286,K165,'Resumen Anual'!$U$323)+SUMIF('Resumen Anual'!$FE$230,K165,'Resumen Anual'!$FN$267)+SUMIF('Resumen Anual'!$DH$230,K165,'Resumen Anual'!$DQ$267)+SUMIF('Resumen Anual'!$BI$230,K165,'Resumen Anual'!$BR$267)+SUMIF('Resumen Anual'!$L$230,K165,'Resumen Anual'!$U$267)+SUMIF('Resumen Anual'!$FE$174,K165,'Resumen Anual'!$FN$211)+SUMIF('Resumen Anual'!$DH$174,K165,'Resumen Anual'!$DQ$211)+SUMIF('Resumen Anual'!$BI$174,K165,'Resumen Anual'!$BR$211)+SUMIF('Resumen Anual'!$L$174,K165,'Resumen Anual'!$U$211)+SUMIF('Resumen Anual'!$FE$118,K165,'Resumen Anual'!$FN$155)+SUMIF('Resumen Anual'!$DH$118,K165,'Resumen Anual'!$DQ$155)+SUMIF('Resumen Anual'!$BI$118,K165,'Resumen Anual'!$BR$155)+SUMIF('Resumen Anual'!$L$118,K165,'Resumen Anual'!$U$155)+SUMIF('Resumen Anual'!$FE$62,K165,'Resumen Anual'!$FN$99)+SUMIF('Resumen Anual'!$DH$62,K165,'Resumen Anual'!$DQ$99)+SUMIF('Resumen Anual'!$BI$62,K165,'Resumen Anual'!$BR$99)+SUMIF('Resumen Anual'!$L$62,K165,'Resumen Anual'!$U$99)+SUMIF('Resumen Anual'!$FE$6,K165,'Resumen Anual'!$FN$43)+SUMIF('Resumen Anual'!$DH$6,K165,'Resumen Anual'!$DQ$43)+SUMIF('Resumen Anual'!$BI$6,K165,'Resumen Anual'!$BR$43)+SUMIF('Resumen Anual'!$L$6,K165,'Resumen Anual'!$U$43)</f>
        <v>0</v>
      </c>
      <c r="T198" s="716"/>
      <c r="U198" s="716"/>
      <c r="V198" s="716"/>
      <c r="W198" s="716"/>
      <c r="X198" s="717"/>
      <c r="Y198" s="15"/>
      <c r="Z198" s="1222"/>
      <c r="AA198" s="1223"/>
      <c r="AB198" s="1223"/>
      <c r="AC198" s="1223"/>
      <c r="AD198" s="1223"/>
      <c r="AE198" s="1223"/>
      <c r="AF198" s="662"/>
      <c r="AG198" s="662"/>
      <c r="AH198" s="662"/>
      <c r="AI198" s="662"/>
      <c r="AJ198" s="662"/>
      <c r="AK198" s="663"/>
      <c r="AL198" s="1222"/>
      <c r="AM198" s="1223"/>
      <c r="AN198" s="1223"/>
      <c r="AO198" s="1223"/>
      <c r="AP198" s="1223"/>
      <c r="AQ198" s="1223"/>
      <c r="AR198" s="665"/>
      <c r="AS198" s="662"/>
      <c r="AT198" s="662"/>
      <c r="AU198" s="662"/>
      <c r="AV198" s="662"/>
      <c r="AW198" s="1200"/>
      <c r="AX198" s="171"/>
      <c r="AY198" s="715">
        <f>SUMIF('Resumen Anual'!$FE$622,BH165,'Resumen Anual'!$EV$659)+SUMIF('Resumen Anual'!$DH$622,BH165,'Resumen Anual'!$CY$659)+SUMIF('Resumen Anual'!$BI$622,BH165,'Resumen Anual'!$AZ$659)+SUMIF('Resumen Anual'!$L$622,BH165,'Resumen Anual'!$C$659)+SUMIF('Resumen Anual'!$FE$566,BH165,'Resumen Anual'!$EV$603)+SUMIF('Resumen Anual'!$DH$566,BH165,'Resumen Anual'!$CY$603)+SUMIF('Resumen Anual'!$BI$566,BH165,'Resumen Anual'!$AZ$603)+SUMIF('Resumen Anual'!$L$566,BH165,'Resumen Anual'!$C$603)+SUMIF('Resumen Anual'!$FE$510,BH165,'Resumen Anual'!$EV$547)+SUMIF('Resumen Anual'!$DH$510,BH165,'Resumen Anual'!$CY$547)+SUMIF('Resumen Anual'!$BI$510,BH165,'Resumen Anual'!$AZ$547)+SUMIF('Resumen Anual'!$L$510,BH165,'Resumen Anual'!$C$547)+SUMIF('Resumen Anual'!$FE$454,BH165,'Resumen Anual'!$EV$491)+SUMIF('Resumen Anual'!$DH$454,BH165,'Resumen Anual'!$CY$491)+SUMIF('Resumen Anual'!$BI$454,BH165,'Resumen Anual'!$AZ$491)+SUMIF('Resumen Anual'!$L$454,BH165,'Resumen Anual'!$C$491)+SUMIF('Resumen Anual'!$FE$398,BH165,'Resumen Anual'!$EV$435)+SUMIF('Resumen Anual'!$DH$398,BH165,'Resumen Anual'!$CY$435)+SUMIF('Resumen Anual'!$BI$398,BH165,'Resumen Anual'!$AZ$435)+SUMIF('Resumen Anual'!$L$398,BH165,'Resumen Anual'!$C$435)+SUMIF('Resumen Anual'!$FE$342,BH165,'Resumen Anual'!$EV$379)+SUMIF('Resumen Anual'!$DH$342,BH165,'Resumen Anual'!$CY$379)+SUMIF('Resumen Anual'!$BI$342,BH165,'Resumen Anual'!$AZ$379)+SUMIF('Resumen Anual'!$L$342,BH165,'Resumen Anual'!$C$379)+SUMIF('Resumen Anual'!$FE$286,BH165,'Resumen Anual'!$EV$323)+SUMIF('Resumen Anual'!$DH$286,BH165,'Resumen Anual'!$CY$323)+SUMIF('Resumen Anual'!$BI$286,BH165,'Resumen Anual'!$AZ$323)+SUMIF('Resumen Anual'!$L$286,BH165,'Resumen Anual'!$C$323)+SUMIF('Resumen Anual'!$FE$230,BH165,'Resumen Anual'!$EV$267)+SUMIF('Resumen Anual'!$DH$230,BH165,'Resumen Anual'!$CY$267)+SUMIF('Resumen Anual'!$BI$230,BH165,'Resumen Anual'!$AZ$267)+SUMIF('Resumen Anual'!$L$230,BH165,'Resumen Anual'!$C$267)+SUMIF('Resumen Anual'!$FE$174,BH165,'Resumen Anual'!$EV$211)+SUMIF('Resumen Anual'!$DH$174,BH165,'Resumen Anual'!$CY$211)+SUMIF('Resumen Anual'!$BI$174,BH165,'Resumen Anual'!$AZ$211)+SUMIF('Resumen Anual'!$L$174,BH165,'Resumen Anual'!$C$211)+SUMIF('Resumen Anual'!$FE$118,BH165,'Resumen Anual'!$EV$155)+SUMIF('Resumen Anual'!$DH$118,BH165,'Resumen Anual'!$CY$155)+SUMIF('Resumen Anual'!$BI$118,BH165,'Resumen Anual'!$AZ$155)+SUMIF('Resumen Anual'!$L$118,BH165,'Resumen Anual'!$C$155)+SUMIF('Resumen Anual'!$FE$62,BH165,'Resumen Anual'!$EV$99)+SUMIF('Resumen Anual'!$DH$62,BH165,'Resumen Anual'!$CY$99)+SUMIF('Resumen Anual'!$BI$62,BH165,'Resumen Anual'!$AZ$99)+SUMIF('Resumen Anual'!$L$62,BH165,'Resumen Anual'!$C$99)+SUMIF('Resumen Anual'!$FE$6,BH165,'Resumen Anual'!$EV$43)+SUMIF('Resumen Anual'!$DH$6,BH165,'Resumen Anual'!$CY$43)+SUMIF('Resumen Anual'!$BI$6,BH165,'Resumen Anual'!$AZ$43)+SUMIF('Resumen Anual'!$L$6,BH165,'Resumen Anual'!$C$43)+SUMIF('Bitácoras Anteriores'!$K$6,BH165,'Bitácoras Anteriores'!$B$39)+SUMIF('Bitácoras Anteriores'!$K$59,$K$6,'Bitácoras Anteriores'!$B$92)+SUMIF('Bitácoras Anteriores'!$K$112,BH165,'Bitácoras Anteriores'!$B$145)+SUMIF('Bitácoras Anteriores'!$K$165,BH165,'Bitácoras Anteriores'!$B$198)+SUMIF('Bitácoras Anteriores'!$K$218,BH165,'Bitácoras Anteriores'!$B$251)+SUMIF('Bitácoras Anteriores'!$K$271,BH165,'Bitácoras Anteriores'!$B$304)+SUMIF('Bitácoras Anteriores'!$K$324,BH165,'Bitácoras Anteriores'!$B$357)+SUMIF('Bitácoras Anteriores'!$BH$6,BH165,'Bitácoras Anteriores'!$AY$39)+SUMIF('Bitácoras Anteriores'!$BH$59,$K$6,'Bitácoras Anteriores'!$AY$92)+SUMIF('Bitácoras Anteriores'!$BH$112,BH165,'Bitácoras Anteriores'!$AY$145)+SUMIF('Bitácoras Anteriores'!$BH$165,BH165,'Bitácoras Anteriores'!$AY$198)+SUMIF('Bitácoras Anteriores'!$BH$218,BH165,'Bitácoras Anteriores'!$AY$251)+SUMIF('Bitácoras Anteriores'!$BH$271,BH165,'Bitácoras Anteriores'!$AY$304)+SUMIF('Bitácoras Anteriores'!$BH$324,BH165,'Bitácoras Anteriores'!$AY$357)+SUMIF('Bitácoras Anteriores'!$DF$6,BH165,'Bitácoras Anteriores'!$CW$39)+SUMIF('Bitácoras Anteriores'!$DF$59,$K$6,'Bitácoras Anteriores'!$CW$92)+SUMIF('Bitácoras Anteriores'!$DF$112,BH165,'Bitácoras Anteriores'!$CW$145)+SUMIF('Bitácoras Anteriores'!$DF$165,BH165,'Bitácoras Anteriores'!$CW$198)+SUMIF('Bitácoras Anteriores'!$DF$218,BH165,'Bitácoras Anteriores'!$CW$251)+SUMIF('Bitácoras Anteriores'!$DF$271,BH165,'Bitácoras Anteriores'!$CW$304)+SUMIF('Bitácoras Anteriores'!$DF$324,BH165,'Bitácoras Anteriores'!$CW$357)+SUMIF('Bitácoras Anteriores'!$FC$6,BH165,'Bitácoras Anteriores'!$ET$39)+SUMIF('Bitácoras Anteriores'!$FC$59,$K$6,'Bitácoras Anteriores'!$ET$92)+SUMIF('Bitácoras Anteriores'!$FC$112,BH165,'Bitácoras Anteriores'!$ET$145)+SUMIF('Bitácoras Anteriores'!$FC$165,BH165,'Bitácoras Anteriores'!$ET$198)+SUMIF('Bitácoras Anteriores'!$FC$218,BH165,'Bitácoras Anteriores'!$ET$251)+SUMIF('Bitácoras Anteriores'!$FC$271,BH165,'Bitácoras Anteriores'!$ET$304)+SUMIF('Bitácoras Anteriores'!$FC$324,BH165,'Bitácoras Anteriores'!$ET$357)</f>
        <v>0</v>
      </c>
      <c r="AZ198" s="716"/>
      <c r="BA198" s="716"/>
      <c r="BB198" s="716"/>
      <c r="BC198" s="716"/>
      <c r="BD198" s="717"/>
      <c r="BE198" s="715">
        <f>SUMIF('Resumen Anual'!$FE$622,BH165,'Resumen Anual'!$FB$659)+SUMIF('Resumen Anual'!$DH$622,BH165,'Resumen Anual'!$DE$659)+SUMIF('Resumen Anual'!$BI$622,BH165,'Resumen Anual'!$BF$659)+SUMIF('Resumen Anual'!$L$622,BH165,'Resumen Anual'!$I$659)+SUMIF('Resumen Anual'!$FE$566,BH165,'Resumen Anual'!$FB$603)+SUMIF('Resumen Anual'!$DH$566,BH165,'Resumen Anual'!$DE$603)+SUMIF('Resumen Anual'!$BI$566,BH165,'Resumen Anual'!$BF$603)+SUMIF('Resumen Anual'!$L$566,BH165,'Resumen Anual'!$I$603)+SUMIF('Resumen Anual'!$FE$510,BH165,'Resumen Anual'!$FB$547)+SUMIF('Resumen Anual'!$DH$510,BH165,'Resumen Anual'!$DE$547)+SUMIF('Resumen Anual'!$BI$510,BH165,'Resumen Anual'!$BF$547)+SUMIF('Resumen Anual'!$L$510,BH165,'Resumen Anual'!$I$547)+SUMIF('Resumen Anual'!$FE$454,BH165,'Resumen Anual'!$FB$491)+SUMIF('Resumen Anual'!$DH$454,BH165,'Resumen Anual'!$DE$491)+SUMIF('Resumen Anual'!$BI$454,BH165,'Resumen Anual'!$BF$491)+SUMIF('Resumen Anual'!$L$454,BH165,'Resumen Anual'!$I$491)+SUMIF('Resumen Anual'!$FE$398,BH165,'Resumen Anual'!$FB$435)+SUMIF('Resumen Anual'!$DH$398,BH165,'Resumen Anual'!$DE$435)+SUMIF('Resumen Anual'!$BI$398,BH165,'Resumen Anual'!$BF$435)+SUMIF('Resumen Anual'!$L$398,BH165,'Resumen Anual'!$I$435)+SUMIF('Resumen Anual'!$FE$342,BH165,'Resumen Anual'!$FB$379)+SUMIF('Resumen Anual'!$DH$342,BH165,'Resumen Anual'!$DE$379)+SUMIF('Resumen Anual'!$BI$342,BH165,'Resumen Anual'!$BF$379)+SUMIF('Resumen Anual'!$L$342,BH165,'Resumen Anual'!$I$379)+SUMIF('Resumen Anual'!$FE$286,BH165,'Resumen Anual'!$FB$323)+SUMIF('Resumen Anual'!$DH$286,BH165,'Resumen Anual'!$DE$323)+SUMIF('Resumen Anual'!$BI$286,BH165,'Resumen Anual'!$BF$323)+SUMIF('Resumen Anual'!$L$286,BH165,'Resumen Anual'!$I$323)+SUMIF('Resumen Anual'!$FE$230,BH165,'Resumen Anual'!$FB$267)+SUMIF('Resumen Anual'!$DH$230,BH165,'Resumen Anual'!$DE$267)+SUMIF('Resumen Anual'!$BI$230,BH165,'Resumen Anual'!$BF$267)+SUMIF('Resumen Anual'!$L$230,BH165,'Resumen Anual'!$I$267)+SUMIF('Resumen Anual'!$FE$174,BH165,'Resumen Anual'!$FB$211)+SUMIF('Resumen Anual'!$DH$174,BH165,'Resumen Anual'!$DE$211)+SUMIF('Resumen Anual'!$BI$174,BH165,'Resumen Anual'!$BF$211)+SUMIF('Resumen Anual'!$L$174,BH165,'Resumen Anual'!$I$211)+SUMIF('Resumen Anual'!$FE$118,BH165,'Resumen Anual'!$FB$155)+SUMIF('Resumen Anual'!$DH$118,BH165,'Resumen Anual'!$DE$155)+SUMIF('Resumen Anual'!$BI$118,BH165,'Resumen Anual'!$BF$155)+SUMIF('Resumen Anual'!$L$118,BH165,'Resumen Anual'!$I$155)+SUMIF('Resumen Anual'!$FE$62,BH165,'Resumen Anual'!$FB$99)+SUMIF('Resumen Anual'!$DH$62,BH165,'Resumen Anual'!$DE$99)+SUMIF('Resumen Anual'!$BI$62,BH165,'Resumen Anual'!$BF$99)+SUMIF('Resumen Anual'!$L$62,BH165,'Resumen Anual'!$I$99)+SUMIF('Resumen Anual'!$FE$6,BH165,'Resumen Anual'!$FB$43)+SUMIF('Resumen Anual'!$DH$6,BH165,'Resumen Anual'!$DE$43)+SUMIF('Resumen Anual'!$BI$6,BH165,'Resumen Anual'!$BF$43)+SUMIF('Resumen Anual'!$L$6,BH165,'Resumen Anual'!$I$43)+SUMIF('Bitácoras Anteriores'!$K$6,BH165,'Bitácoras Anteriores'!$H$39)+SUMIF('Bitácoras Anteriores'!$K$59,$K$6,'Bitácoras Anteriores'!$B$92)+SUMIF('Bitácoras Anteriores'!$K$112,BH165,'Bitácoras Anteriores'!$B$145)+SUMIF('Bitácoras Anteriores'!$K$165,BH165,'Bitácoras Anteriores'!$B$198)+SUMIF('Bitácoras Anteriores'!$K$218,BH165,'Bitácoras Anteriores'!$B$251)+SUMIF('Bitácoras Anteriores'!$K$271,BH165,'Bitácoras Anteriores'!$B$304)+SUMIF('Bitácoras Anteriores'!$K$324,BH165,'Bitácoras Anteriores'!$B$357)+SUMIF('Bitácoras Anteriores'!$BH$6,BH165,'Bitácoras Anteriores'!$BE$39)+SUMIF('Bitácoras Anteriores'!$BH$59,$K$6,'Bitácoras Anteriores'!$AY$92)+SUMIF('Bitácoras Anteriores'!$BH$112,BH165,'Bitácoras Anteriores'!$AY$145)+SUMIF('Bitácoras Anteriores'!$BH$165,BH165,'Bitácoras Anteriores'!$AY$198)+SUMIF('Bitácoras Anteriores'!$BH$218,BH165,'Bitácoras Anteriores'!$AY$251)+SUMIF('Bitácoras Anteriores'!$BH$271,BH165,'Bitácoras Anteriores'!$AY$304)+SUMIF('Bitácoras Anteriores'!$BH$324,BH165,'Bitácoras Anteriores'!$AY$357)+SUMIF('Bitácoras Anteriores'!$DF$6,BH165,'Bitácoras Anteriores'!$DC$39)+SUMIF('Bitácoras Anteriores'!$DF$59,$K$6,'Bitácoras Anteriores'!$CW$92)+SUMIF('Bitácoras Anteriores'!$DF$112,BH165,'Bitácoras Anteriores'!$CW$145)+SUMIF('Bitácoras Anteriores'!$DF$165,BH165,'Bitácoras Anteriores'!$CW$198)+SUMIF('Bitácoras Anteriores'!$DF$218,BH165,'Bitácoras Anteriores'!$CW$251)+SUMIF('Bitácoras Anteriores'!$DF$271,BH165,'Bitácoras Anteriores'!$CW$304)+SUMIF('Bitácoras Anteriores'!$DF$324,BH165,'Bitácoras Anteriores'!$CW$357)+SUMIF('Bitácoras Anteriores'!$FC$6,BH165,'Bitácoras Anteriores'!$EZ$39)+SUMIF('Bitácoras Anteriores'!$FC$59,$K$6,'Bitácoras Anteriores'!$ET$92)+SUMIF('Bitácoras Anteriores'!$FC$112,BH165,'Bitácoras Anteriores'!$ET$145)+SUMIF('Bitácoras Anteriores'!$FC$165,BH165,'Bitácoras Anteriores'!$ET$198)+SUMIF('Bitácoras Anteriores'!$FC$218,BH165,'Bitácoras Anteriores'!$ET$251)+SUMIF('Bitácoras Anteriores'!$FC$271,BH165,'Bitácoras Anteriores'!$ET$304)+SUMIF('Bitácoras Anteriores'!$FC$324,BH165,'Bitácoras Anteriores'!$ET$357)</f>
        <v>0</v>
      </c>
      <c r="BF198" s="716"/>
      <c r="BG198" s="716"/>
      <c r="BH198" s="716"/>
      <c r="BI198" s="717"/>
      <c r="BJ198" s="715">
        <f>SUMIF('Resumen Anual'!$FE$622,BH165,'Resumen Anual'!$FH$659)+SUMIF('Resumen Anual'!$DH$622,BH165,'Resumen Anual'!$DK$659)+SUMIF('Resumen Anual'!$BI$622,BH165,'Resumen Anual'!$BL$659)+SUMIF('Resumen Anual'!$L$622,BH165,'Resumen Anual'!$O$659)+SUMIF('Resumen Anual'!$FE$566,BH165,'Resumen Anual'!$FH$603)+SUMIF('Resumen Anual'!$DH$566,BH165,'Resumen Anual'!$DK$603)+SUMIF('Resumen Anual'!$BI$566,BH165,'Resumen Anual'!$BL$603)+SUMIF('Resumen Anual'!$L$566,BH165,'Resumen Anual'!$O$603)+SUMIF('Resumen Anual'!$FE$510,BH165,'Resumen Anual'!$FH$547)+SUMIF('Resumen Anual'!$DH$510,BH165,'Resumen Anual'!$DK$547)+SUMIF('Resumen Anual'!$BI$510,BH165,'Resumen Anual'!$BL$547)+SUMIF('Resumen Anual'!$L$510,BH165,'Resumen Anual'!$O$547)+SUMIF('Resumen Anual'!$FE$454,BH165,'Resumen Anual'!$FH$491)+SUMIF('Resumen Anual'!$DH$454,BH165,'Resumen Anual'!$DK$491)+SUMIF('Resumen Anual'!$BI$454,BH165,'Resumen Anual'!$BL$491)+SUMIF('Resumen Anual'!$L$454,BH165,'Resumen Anual'!$O$491)+SUMIF('Resumen Anual'!$FE$398,BH165,'Resumen Anual'!$FH$435)+SUMIF('Resumen Anual'!$DH$398,BH165,'Resumen Anual'!$DK$435)+SUMIF('Resumen Anual'!$BI$398,BH165,'Resumen Anual'!$BL$435)+SUMIF('Resumen Anual'!$L$398,BH165,'Resumen Anual'!$O$435)+SUMIF('Resumen Anual'!$FE$342,BH165,'Resumen Anual'!$FH$379)+SUMIF('Resumen Anual'!$DH$342,BH165,'Resumen Anual'!$DK$379)+SUMIF('Resumen Anual'!$BI$342,BH165,'Resumen Anual'!$BL$379)+SUMIF('Resumen Anual'!$L$342,BH165,'Resumen Anual'!$O$379)+SUMIF('Resumen Anual'!$FE$286,BH165,'Resumen Anual'!$FH$323)+SUMIF('Resumen Anual'!$DH$286,BH165,'Resumen Anual'!$DK$323)+SUMIF('Resumen Anual'!$BI$286,BH165,'Resumen Anual'!$BL$323)+SUMIF('Resumen Anual'!$L$286,BH165,'Resumen Anual'!$O$323)+SUMIF('Resumen Anual'!$FE$230,BH165,'Resumen Anual'!$FH$267)+SUMIF('Resumen Anual'!$DH$230,BH165,'Resumen Anual'!$DK$267)+SUMIF('Resumen Anual'!$BI$230,BH165,'Resumen Anual'!$BL$267)+SUMIF('Resumen Anual'!$L$230,BH165,'Resumen Anual'!$O$267)+SUMIF('Resumen Anual'!$FE$174,BH165,'Resumen Anual'!$FH$211)+SUMIF('Resumen Anual'!$DH$174,BH165,'Resumen Anual'!$DK$211)+SUMIF('Resumen Anual'!$BI$174,BH165,'Resumen Anual'!$BL$211)+SUMIF('Resumen Anual'!$L$174,BH165,'Resumen Anual'!$O$211)+SUMIF('Resumen Anual'!$FE$118,BH165,'Resumen Anual'!$FH$155)+SUMIF('Resumen Anual'!$DH$118,BH165,'Resumen Anual'!$DK$155)+SUMIF('Resumen Anual'!$BI$118,BH165,'Resumen Anual'!$BL$155)+SUMIF('Resumen Anual'!$L$118,BH165,'Resumen Anual'!$O$155)+SUMIF('Resumen Anual'!$FE$62,BH165,'Resumen Anual'!$FH$99)+SUMIF('Resumen Anual'!$DH$62,BH165,'Resumen Anual'!$DK$99)+SUMIF('Resumen Anual'!$BI$62,BH165,'Resumen Anual'!$BL$99)+SUMIF('Resumen Anual'!$L$62,BH165,'Resumen Anual'!$O$99)+SUMIF('Resumen Anual'!$FE$6,BH165,'Resumen Anual'!$FH$43)+SUMIF('Resumen Anual'!$DH$6,BH165,'Resumen Anual'!$DK$43)+SUMIF('Resumen Anual'!$BI$6,BH165,'Resumen Anual'!$BL$43)+SUMIF('Resumen Anual'!$L$6,BH165,'Resumen Anual'!$O$43)+SUMIF('Bitácoras Anteriores'!$K$6,BH165,'Bitácoras Anteriores'!$M$39)+SUMIF('Bitácoras Anteriores'!$K$59,$K$6,'Bitácoras Anteriores'!$M$92)+SUMIF('Bitácoras Anteriores'!$K$112,BH165,'Bitácoras Anteriores'!$M$145)+SUMIF('Bitácoras Anteriores'!$K$165,BH165,'Bitácoras Anteriores'!$M$198)+SUMIF('Bitácoras Anteriores'!$K$218,BH165,'Bitácoras Anteriores'!$M$251)+SUMIF('Bitácoras Anteriores'!$K$271,BH165,'Bitácoras Anteriores'!$M$304)+SUMIF('Bitácoras Anteriores'!$K$324,BH165,'Bitácoras Anteriores'!$M$357)+SUMIF('Bitácoras Anteriores'!$BH$6,BH165,'Bitácoras Anteriores'!$BJ$39)+SUMIF('Bitácoras Anteriores'!$BH$59,$K$6,'Bitácoras Anteriores'!$BJ$92)+SUMIF('Bitácoras Anteriores'!$BH$112,BH165,'Bitácoras Anteriores'!$BJ$145)+SUMIF('Bitácoras Anteriores'!$BH$165,BH165,'Bitácoras Anteriores'!$BJ$198)+SUMIF('Bitácoras Anteriores'!$BH$218,BH165,'Bitácoras Anteriores'!$BJ$251)+SUMIF('Bitácoras Anteriores'!$BH$271,BH165,'Bitácoras Anteriores'!$BJ$304)+SUMIF('Bitácoras Anteriores'!$BH$324,BH165,'Bitácoras Anteriores'!$BJ$357)+SUMIF('Bitácoras Anteriores'!$DF$6,BH165,'Bitácoras Anteriores'!$DH$39)+SUMIF('Bitácoras Anteriores'!$DF$59,$K$6,'Bitácoras Anteriores'!$DH$92)+SUMIF('Bitácoras Anteriores'!$DF$112,BH165,'Bitácoras Anteriores'!$DH$145)+SUMIF('Bitácoras Anteriores'!$DF$165,BH165,'Bitácoras Anteriores'!$DH$198)+SUMIF('Bitácoras Anteriores'!$DF$218,BH165,'Bitácoras Anteriores'!$DH$251)+SUMIF('Bitácoras Anteriores'!$DF$271,BH165,'Bitácoras Anteriores'!$DH$304)+SUMIF('Bitácoras Anteriores'!$DF$324,BH165,'Bitácoras Anteriores'!$DH$357)+SUMIF('Bitácoras Anteriores'!$FC$6,BH165,'Bitácoras Anteriores'!$FE$39)+SUMIF('Bitácoras Anteriores'!$FC$59,$K$6,'Bitácoras Anteriores'!$FE$92)+SUMIF('Bitácoras Anteriores'!$FC$112,BH165,'Bitácoras Anteriores'!$FE$145)+SUMIF('Bitácoras Anteriores'!$FC$165,BH165,'Bitácoras Anteriores'!$FE$198)+SUMIF('Bitácoras Anteriores'!$FC$218,BH165,'Bitácoras Anteriores'!$FE$251)+SUMIF('Bitácoras Anteriores'!$FC$271,BH165,'Bitácoras Anteriores'!$FE$304)+SUMIF('Bitácoras Anteriores'!$FC$324,BH165,'Bitácoras Anteriores'!$FE$357)</f>
        <v>0</v>
      </c>
      <c r="BK198" s="716"/>
      <c r="BL198" s="716"/>
      <c r="BM198" s="716"/>
      <c r="BN198" s="716"/>
      <c r="BO198" s="717"/>
      <c r="BP198" s="715">
        <f>SUMIF('Resumen Anual'!$FE$622,BH165,'Resumen Anual'!$FN$659)+SUMIF('Resumen Anual'!$DH$622,BH165,'Resumen Anual'!$DQ$659)+SUMIF('Resumen Anual'!$BI$622,BH165,'Resumen Anual'!$BR$659)+SUMIF('Resumen Anual'!$L$622,BH165,'Resumen Anual'!$U$659)+SUMIF('Resumen Anual'!$FE$566,BH165,'Resumen Anual'!$FN$603)+SUMIF('Resumen Anual'!$DH$566,BH165,'Resumen Anual'!$DQ$603)+SUMIF('Resumen Anual'!$BI$566,BH165,'Resumen Anual'!$BR$603)+SUMIF('Resumen Anual'!$L$566,BH165,'Resumen Anual'!$U$603)+SUMIF('Resumen Anual'!$FE$510,BH165,'Resumen Anual'!$FN$547)+SUMIF('Resumen Anual'!$DH$510,BH165,'Resumen Anual'!$DQ$547)+SUMIF('Resumen Anual'!$BI$510,BH165,'Resumen Anual'!$BR$547)+SUMIF('Resumen Anual'!$L$510,BH165,'Resumen Anual'!$U$547)+SUMIF('Resumen Anual'!$FE$454,BH165,'Resumen Anual'!$FN$491)+SUMIF('Resumen Anual'!$DH$454,BH165,'Resumen Anual'!$DQ$491)+SUMIF('Resumen Anual'!$BI$454,BH165,'Resumen Anual'!$BR$491)+SUMIF('Resumen Anual'!$L$454,BH165,'Resumen Anual'!$U$491)+SUMIF('Resumen Anual'!$FE$398,BH165,'Resumen Anual'!$FN$435)+SUMIF('Resumen Anual'!$DH$398,BH165,'Resumen Anual'!$DQ$435)+SUMIF('Resumen Anual'!$BI$398,BH165,'Resumen Anual'!$BR$435)+SUMIF('Resumen Anual'!$L$398,BH165,'Resumen Anual'!$U$435)+SUMIF('Resumen Anual'!$FE$342,BH165,'Resumen Anual'!$FN$379)+SUMIF('Resumen Anual'!$DH$342,BH165,'Resumen Anual'!$DQ$379)+SUMIF('Resumen Anual'!$BI$342,BH165,'Resumen Anual'!$BR$379)+SUMIF('Resumen Anual'!$L$342,BH165,'Resumen Anual'!$U$379)+SUMIF('Resumen Anual'!$FE$286,BH165,'Resumen Anual'!$FN$323)+SUMIF('Resumen Anual'!$DH$286,BH165,'Resumen Anual'!$DQ$323)+SUMIF('Resumen Anual'!$BI$286,BH165,'Resumen Anual'!$BR$323)+SUMIF('Resumen Anual'!$L$286,BH165,'Resumen Anual'!$U$323)+SUMIF('Resumen Anual'!$FE$230,BH165,'Resumen Anual'!$FN$267)+SUMIF('Resumen Anual'!$DH$230,BH165,'Resumen Anual'!$DQ$267)+SUMIF('Resumen Anual'!$BI$230,BH165,'Resumen Anual'!$BR$267)+SUMIF('Resumen Anual'!$L$230,BH165,'Resumen Anual'!$U$267)+SUMIF('Resumen Anual'!$FE$174,BH165,'Resumen Anual'!$FN$211)+SUMIF('Resumen Anual'!$DH$174,BH165,'Resumen Anual'!$DQ$211)+SUMIF('Resumen Anual'!$BI$174,BH165,'Resumen Anual'!$BR$211)+SUMIF('Resumen Anual'!$L$174,BH165,'Resumen Anual'!$U$211)+SUMIF('Resumen Anual'!$FE$118,BH165,'Resumen Anual'!$FN$155)+SUMIF('Resumen Anual'!$DH$118,BH165,'Resumen Anual'!$DQ$155)+SUMIF('Resumen Anual'!$BI$118,BH165,'Resumen Anual'!$BR$155)+SUMIF('Resumen Anual'!$L$118,BH165,'Resumen Anual'!$U$155)+SUMIF('Resumen Anual'!$FE$62,BH165,'Resumen Anual'!$FN$99)+SUMIF('Resumen Anual'!$DH$62,BH165,'Resumen Anual'!$DQ$99)+SUMIF('Resumen Anual'!$BI$62,BH165,'Resumen Anual'!$BR$99)+SUMIF('Resumen Anual'!$L$62,BH165,'Resumen Anual'!$U$99)+SUMIF('Resumen Anual'!$FE$6,BH165,'Resumen Anual'!$FN$43)+SUMIF('Resumen Anual'!$DH$6,BH165,'Resumen Anual'!$DQ$43)+SUMIF('Resumen Anual'!$BI$6,BH165,'Resumen Anual'!$BR$43)+SUMIF('Resumen Anual'!$L$6,BH165,'Resumen Anual'!$U$43)</f>
        <v>0</v>
      </c>
      <c r="BQ198" s="716"/>
      <c r="BR198" s="716"/>
      <c r="BS198" s="716"/>
      <c r="BT198" s="716"/>
      <c r="BU198" s="717"/>
      <c r="BV198" s="15"/>
      <c r="BW198" s="1222"/>
      <c r="BX198" s="1223"/>
      <c r="BY198" s="1223"/>
      <c r="BZ198" s="1223"/>
      <c r="CA198" s="1223"/>
      <c r="CB198" s="1223"/>
      <c r="CC198" s="662"/>
      <c r="CD198" s="662"/>
      <c r="CE198" s="662"/>
      <c r="CF198" s="662"/>
      <c r="CG198" s="662"/>
      <c r="CH198" s="663"/>
      <c r="CI198" s="1222"/>
      <c r="CJ198" s="1223"/>
      <c r="CK198" s="1223"/>
      <c r="CL198" s="1223"/>
      <c r="CM198" s="1223"/>
      <c r="CN198" s="1223"/>
      <c r="CO198" s="665"/>
      <c r="CP198" s="662"/>
      <c r="CQ198" s="662"/>
      <c r="CR198" s="662"/>
      <c r="CS198" s="663"/>
      <c r="CT198" s="1200"/>
      <c r="CU198" s="1199"/>
      <c r="CV198" s="171"/>
      <c r="CW198" s="715">
        <f>SUMIF('Resumen Anual'!$FE$622,DF165,'Resumen Anual'!$EV$659)+SUMIF('Resumen Anual'!$DH$622,DF165,'Resumen Anual'!$CY$659)+SUMIF('Resumen Anual'!$BI$622,DF165,'Resumen Anual'!$AZ$659)+SUMIF('Resumen Anual'!$L$622,DF165,'Resumen Anual'!$C$659)+SUMIF('Resumen Anual'!$FE$566,DF165,'Resumen Anual'!$EV$603)+SUMIF('Resumen Anual'!$DH$566,DF165,'Resumen Anual'!$CY$603)+SUMIF('Resumen Anual'!$BI$566,DF165,'Resumen Anual'!$AZ$603)+SUMIF('Resumen Anual'!$L$566,DF165,'Resumen Anual'!$C$603)+SUMIF('Resumen Anual'!$FE$510,DF165,'Resumen Anual'!$EV$547)+SUMIF('Resumen Anual'!$DH$510,DF165,'Resumen Anual'!$CY$547)+SUMIF('Resumen Anual'!$BI$510,DF165,'Resumen Anual'!$AZ$547)+SUMIF('Resumen Anual'!$L$510,DF165,'Resumen Anual'!$C$547)+SUMIF('Resumen Anual'!$FE$454,DF165,'Resumen Anual'!$EV$491)+SUMIF('Resumen Anual'!$DH$454,DF165,'Resumen Anual'!$CY$491)+SUMIF('Resumen Anual'!$BI$454,DF165,'Resumen Anual'!$AZ$491)+SUMIF('Resumen Anual'!$L$454,DF165,'Resumen Anual'!$C$491)+SUMIF('Resumen Anual'!$FE$398,DF165,'Resumen Anual'!$EV$435)+SUMIF('Resumen Anual'!$DH$398,DF165,'Resumen Anual'!$CY$435)+SUMIF('Resumen Anual'!$BI$398,DF165,'Resumen Anual'!$AZ$435)+SUMIF('Resumen Anual'!$L$398,DF165,'Resumen Anual'!$C$435)+SUMIF('Resumen Anual'!$FE$342,DF165,'Resumen Anual'!$EV$379)+SUMIF('Resumen Anual'!$DH$342,DF165,'Resumen Anual'!$CY$379)+SUMIF('Resumen Anual'!$BI$342,DF165,'Resumen Anual'!$AZ$379)+SUMIF('Resumen Anual'!$L$342,DF165,'Resumen Anual'!$C$379)+SUMIF('Resumen Anual'!$FE$286,DF165,'Resumen Anual'!$EV$323)+SUMIF('Resumen Anual'!$DH$286,DF165,'Resumen Anual'!$CY$323)+SUMIF('Resumen Anual'!$BI$286,DF165,'Resumen Anual'!$AZ$323)+SUMIF('Resumen Anual'!$L$286,DF165,'Resumen Anual'!$C$323)+SUMIF('Resumen Anual'!$FE$230,DF165,'Resumen Anual'!$EV$267)+SUMIF('Resumen Anual'!$DH$230,DF165,'Resumen Anual'!$CY$267)+SUMIF('Resumen Anual'!$BI$230,DF165,'Resumen Anual'!$AZ$267)+SUMIF('Resumen Anual'!$L$230,DF165,'Resumen Anual'!$C$267)+SUMIF('Resumen Anual'!$FE$174,DF165,'Resumen Anual'!$EV$211)+SUMIF('Resumen Anual'!$DH$174,DF165,'Resumen Anual'!$CY$211)+SUMIF('Resumen Anual'!$BI$174,DF165,'Resumen Anual'!$AZ$211)+SUMIF('Resumen Anual'!$L$174,DF165,'Resumen Anual'!$C$211)+SUMIF('Resumen Anual'!$FE$118,DF165,'Resumen Anual'!$EV$155)+SUMIF('Resumen Anual'!$DH$118,DF165,'Resumen Anual'!$CY$155)+SUMIF('Resumen Anual'!$BI$118,DF165,'Resumen Anual'!$AZ$155)+SUMIF('Resumen Anual'!$L$118,DF165,'Resumen Anual'!$C$155)+SUMIF('Resumen Anual'!$FE$62,DF165,'Resumen Anual'!$EV$99)+SUMIF('Resumen Anual'!$DH$62,DF165,'Resumen Anual'!$CY$99)+SUMIF('Resumen Anual'!$BI$62,DF165,'Resumen Anual'!$AZ$99)+SUMIF('Resumen Anual'!$L$62,DF165,'Resumen Anual'!$C$99)+SUMIF('Resumen Anual'!$FE$6,DF165,'Resumen Anual'!$EV$43)+SUMIF('Resumen Anual'!$DH$6,DF165,'Resumen Anual'!$CY$43)+SUMIF('Resumen Anual'!$BI$6,DF165,'Resumen Anual'!$AZ$43)+SUMIF('Resumen Anual'!$L$6,DF165,'Resumen Anual'!$C$43)+SUMIF('Bitácoras Anteriores'!$K$6,DF165,'Bitácoras Anteriores'!$B$39)+SUMIF('Bitácoras Anteriores'!$K$59,$K$6,'Bitácoras Anteriores'!$B$92)+SUMIF('Bitácoras Anteriores'!$K$112,DF165,'Bitácoras Anteriores'!$B$145)+SUMIF('Bitácoras Anteriores'!$K$165,DF165,'Bitácoras Anteriores'!$B$198)+SUMIF('Bitácoras Anteriores'!$K$218,DF165,'Bitácoras Anteriores'!$B$251)+SUMIF('Bitácoras Anteriores'!$K$271,DF165,'Bitácoras Anteriores'!$B$304)+SUMIF('Bitácoras Anteriores'!$K$324,DF165,'Bitácoras Anteriores'!$B$357)+SUMIF('Bitácoras Anteriores'!$BH$6,DF165,'Bitácoras Anteriores'!$AY$39)+SUMIF('Bitácoras Anteriores'!$BH$59,$K$6,'Bitácoras Anteriores'!$AY$92)+SUMIF('Bitácoras Anteriores'!$BH$112,DF165,'Bitácoras Anteriores'!$AY$145)+SUMIF('Bitácoras Anteriores'!$BH$165,DF165,'Bitácoras Anteriores'!$AY$198)+SUMIF('Bitácoras Anteriores'!$BH$218,DF165,'Bitácoras Anteriores'!$AY$251)+SUMIF('Bitácoras Anteriores'!$BH$271,DF165,'Bitácoras Anteriores'!$AY$304)+SUMIF('Bitácoras Anteriores'!$BH$324,DF165,'Bitácoras Anteriores'!$AY$357)+SUMIF('Bitácoras Anteriores'!$DF$6,DF165,'Bitácoras Anteriores'!$CW$39)+SUMIF('Bitácoras Anteriores'!$DF$59,$K$6,'Bitácoras Anteriores'!$CW$92)+SUMIF('Bitácoras Anteriores'!$DF$112,DF165,'Bitácoras Anteriores'!$CW$145)+SUMIF('Bitácoras Anteriores'!$DF$165,DF165,'Bitácoras Anteriores'!$CW$198)+SUMIF('Bitácoras Anteriores'!$DF$218,DF165,'Bitácoras Anteriores'!$CW$251)+SUMIF('Bitácoras Anteriores'!$DF$271,DF165,'Bitácoras Anteriores'!$CW$304)+SUMIF('Bitácoras Anteriores'!$DF$324,DF165,'Bitácoras Anteriores'!$CW$357)+SUMIF('Bitácoras Anteriores'!$FC$6,DF165,'Bitácoras Anteriores'!$ET$39)+SUMIF('Bitácoras Anteriores'!$FC$59,$K$6,'Bitácoras Anteriores'!$ET$92)+SUMIF('Bitácoras Anteriores'!$FC$112,DF165,'Bitácoras Anteriores'!$ET$145)+SUMIF('Bitácoras Anteriores'!$FC$165,DF165,'Bitácoras Anteriores'!$ET$198)+SUMIF('Bitácoras Anteriores'!$FC$218,DF165,'Bitácoras Anteriores'!$ET$251)+SUMIF('Bitácoras Anteriores'!$FC$271,DF165,'Bitácoras Anteriores'!$ET$304)+SUMIF('Bitácoras Anteriores'!$FC$324,DF165,'Bitácoras Anteriores'!$ET$357)</f>
        <v>0</v>
      </c>
      <c r="CX198" s="716"/>
      <c r="CY198" s="716"/>
      <c r="CZ198" s="716"/>
      <c r="DA198" s="716"/>
      <c r="DB198" s="717"/>
      <c r="DC198" s="715">
        <f>SUMIF('Resumen Anual'!$FE$622,DF165,'Resumen Anual'!$FB$659)+SUMIF('Resumen Anual'!$DH$622,DF165,'Resumen Anual'!$DE$659)+SUMIF('Resumen Anual'!$BI$622,DF165,'Resumen Anual'!$BF$659)+SUMIF('Resumen Anual'!$L$622,DF165,'Resumen Anual'!$I$659)+SUMIF('Resumen Anual'!$FE$566,DF165,'Resumen Anual'!$FB$603)+SUMIF('Resumen Anual'!$DH$566,DF165,'Resumen Anual'!$DE$603)+SUMIF('Resumen Anual'!$BI$566,DF165,'Resumen Anual'!$BF$603)+SUMIF('Resumen Anual'!$L$566,DF165,'Resumen Anual'!$I$603)+SUMIF('Resumen Anual'!$FE$510,DF165,'Resumen Anual'!$FB$547)+SUMIF('Resumen Anual'!$DH$510,DF165,'Resumen Anual'!$DE$547)+SUMIF('Resumen Anual'!$BI$510,DF165,'Resumen Anual'!$BF$547)+SUMIF('Resumen Anual'!$L$510,DF165,'Resumen Anual'!$I$547)+SUMIF('Resumen Anual'!$FE$454,DF165,'Resumen Anual'!$FB$491)+SUMIF('Resumen Anual'!$DH$454,DF165,'Resumen Anual'!$DE$491)+SUMIF('Resumen Anual'!$BI$454,DF165,'Resumen Anual'!$BF$491)+SUMIF('Resumen Anual'!$L$454,DF165,'Resumen Anual'!$I$491)+SUMIF('Resumen Anual'!$FE$398,DF165,'Resumen Anual'!$FB$435)+SUMIF('Resumen Anual'!$DH$398,DF165,'Resumen Anual'!$DE$435)+SUMIF('Resumen Anual'!$BI$398,DF165,'Resumen Anual'!$BF$435)+SUMIF('Resumen Anual'!$L$398,DF165,'Resumen Anual'!$I$435)+SUMIF('Resumen Anual'!$FE$342,DF165,'Resumen Anual'!$FB$379)+SUMIF('Resumen Anual'!$DH$342,DF165,'Resumen Anual'!$DE$379)+SUMIF('Resumen Anual'!$BI$342,DF165,'Resumen Anual'!$BF$379)+SUMIF('Resumen Anual'!$L$342,DF165,'Resumen Anual'!$I$379)+SUMIF('Resumen Anual'!$FE$286,DF165,'Resumen Anual'!$FB$323)+SUMIF('Resumen Anual'!$DH$286,DF165,'Resumen Anual'!$DE$323)+SUMIF('Resumen Anual'!$BI$286,DF165,'Resumen Anual'!$BF$323)+SUMIF('Resumen Anual'!$L$286,DF165,'Resumen Anual'!$I$323)+SUMIF('Resumen Anual'!$FE$230,DF165,'Resumen Anual'!$FB$267)+SUMIF('Resumen Anual'!$DH$230,DF165,'Resumen Anual'!$DE$267)+SUMIF('Resumen Anual'!$BI$230,DF165,'Resumen Anual'!$BF$267)+SUMIF('Resumen Anual'!$L$230,DF165,'Resumen Anual'!$I$267)+SUMIF('Resumen Anual'!$FE$174,DF165,'Resumen Anual'!$FB$211)+SUMIF('Resumen Anual'!$DH$174,DF165,'Resumen Anual'!$DE$211)+SUMIF('Resumen Anual'!$BI$174,DF165,'Resumen Anual'!$BF$211)+SUMIF('Resumen Anual'!$L$174,DF165,'Resumen Anual'!$I$211)+SUMIF('Resumen Anual'!$FE$118,DF165,'Resumen Anual'!$FB$155)+SUMIF('Resumen Anual'!$DH$118,DF165,'Resumen Anual'!$DE$155)+SUMIF('Resumen Anual'!$BI$118,DF165,'Resumen Anual'!$BF$155)+SUMIF('Resumen Anual'!$L$118,DF165,'Resumen Anual'!$I$155)+SUMIF('Resumen Anual'!$FE$62,DF165,'Resumen Anual'!$FB$99)+SUMIF('Resumen Anual'!$DH$62,DF165,'Resumen Anual'!$DE$99)+SUMIF('Resumen Anual'!$BI$62,DF165,'Resumen Anual'!$BF$99)+SUMIF('Resumen Anual'!$L$62,DF165,'Resumen Anual'!$I$99)+SUMIF('Resumen Anual'!$FE$6,DF165,'Resumen Anual'!$FB$43)+SUMIF('Resumen Anual'!$DH$6,DF165,'Resumen Anual'!$DE$43)+SUMIF('Resumen Anual'!$BI$6,DF165,'Resumen Anual'!$BF$43)+SUMIF('Resumen Anual'!$L$6,DF165,'Resumen Anual'!$I$43)+SUMIF('Bitácoras Anteriores'!$K$6,DF165,'Bitácoras Anteriores'!$H$39)+SUMIF('Bitácoras Anteriores'!$K$59,$K$6,'Bitácoras Anteriores'!$B$92)+SUMIF('Bitácoras Anteriores'!$K$112,DF165,'Bitácoras Anteriores'!$B$145)+SUMIF('Bitácoras Anteriores'!$K$165,DF165,'Bitácoras Anteriores'!$B$198)+SUMIF('Bitácoras Anteriores'!$K$218,DF165,'Bitácoras Anteriores'!$B$251)+SUMIF('Bitácoras Anteriores'!$K$271,DF165,'Bitácoras Anteriores'!$B$304)+SUMIF('Bitácoras Anteriores'!$K$324,DF165,'Bitácoras Anteriores'!$B$357)+SUMIF('Bitácoras Anteriores'!$BH$6,DF165,'Bitácoras Anteriores'!$BE$39)+SUMIF('Bitácoras Anteriores'!$BH$59,$K$6,'Bitácoras Anteriores'!$AY$92)+SUMIF('Bitácoras Anteriores'!$BH$112,DF165,'Bitácoras Anteriores'!$AY$145)+SUMIF('Bitácoras Anteriores'!$BH$165,DF165,'Bitácoras Anteriores'!$AY$198)+SUMIF('Bitácoras Anteriores'!$BH$218,DF165,'Bitácoras Anteriores'!$AY$251)+SUMIF('Bitácoras Anteriores'!$BH$271,DF165,'Bitácoras Anteriores'!$AY$304)+SUMIF('Bitácoras Anteriores'!$BH$324,DF165,'Bitácoras Anteriores'!$AY$357)+SUMIF('Bitácoras Anteriores'!$DF$6,DF165,'Bitácoras Anteriores'!$DC$39)+SUMIF('Bitácoras Anteriores'!$DF$59,$K$6,'Bitácoras Anteriores'!$CW$92)+SUMIF('Bitácoras Anteriores'!$DF$112,DF165,'Bitácoras Anteriores'!$CW$145)+SUMIF('Bitácoras Anteriores'!$DF$165,DF165,'Bitácoras Anteriores'!$CW$198)+SUMIF('Bitácoras Anteriores'!$DF$218,DF165,'Bitácoras Anteriores'!$CW$251)+SUMIF('Bitácoras Anteriores'!$DF$271,DF165,'Bitácoras Anteriores'!$CW$304)+SUMIF('Bitácoras Anteriores'!$DF$324,DF165,'Bitácoras Anteriores'!$CW$357)+SUMIF('Bitácoras Anteriores'!$FC$6,DF165,'Bitácoras Anteriores'!$EZ$39)+SUMIF('Bitácoras Anteriores'!$FC$59,$K$6,'Bitácoras Anteriores'!$ET$92)+SUMIF('Bitácoras Anteriores'!$FC$112,DF165,'Bitácoras Anteriores'!$ET$145)+SUMIF('Bitácoras Anteriores'!$FC$165,DF165,'Bitácoras Anteriores'!$ET$198)+SUMIF('Bitácoras Anteriores'!$FC$218,DF165,'Bitácoras Anteriores'!$ET$251)+SUMIF('Bitácoras Anteriores'!$FC$271,DF165,'Bitácoras Anteriores'!$ET$304)+SUMIF('Bitácoras Anteriores'!$FC$324,DF165,'Bitácoras Anteriores'!$ET$357)</f>
        <v>0</v>
      </c>
      <c r="DD198" s="716"/>
      <c r="DE198" s="716"/>
      <c r="DF198" s="716"/>
      <c r="DG198" s="717"/>
      <c r="DH198" s="715">
        <f>SUMIF('Resumen Anual'!$FE$622,DF165,'Resumen Anual'!$FH$659)+SUMIF('Resumen Anual'!$DH$622,DF165,'Resumen Anual'!$DK$659)+SUMIF('Resumen Anual'!$BI$622,DF165,'Resumen Anual'!$BL$659)+SUMIF('Resumen Anual'!$L$622,DF165,'Resumen Anual'!$O$659)+SUMIF('Resumen Anual'!$FE$566,DF165,'Resumen Anual'!$FH$603)+SUMIF('Resumen Anual'!$DH$566,DF165,'Resumen Anual'!$DK$603)+SUMIF('Resumen Anual'!$BI$566,DF165,'Resumen Anual'!$BL$603)+SUMIF('Resumen Anual'!$L$566,DF165,'Resumen Anual'!$O$603)+SUMIF('Resumen Anual'!$FE$510,DF165,'Resumen Anual'!$FH$547)+SUMIF('Resumen Anual'!$DH$510,DF165,'Resumen Anual'!$DK$547)+SUMIF('Resumen Anual'!$BI$510,DF165,'Resumen Anual'!$BL$547)+SUMIF('Resumen Anual'!$L$510,DF165,'Resumen Anual'!$O$547)+SUMIF('Resumen Anual'!$FE$454,DF165,'Resumen Anual'!$FH$491)+SUMIF('Resumen Anual'!$DH$454,DF165,'Resumen Anual'!$DK$491)+SUMIF('Resumen Anual'!$BI$454,DF165,'Resumen Anual'!$BL$491)+SUMIF('Resumen Anual'!$L$454,DF165,'Resumen Anual'!$O$491)+SUMIF('Resumen Anual'!$FE$398,DF165,'Resumen Anual'!$FH$435)+SUMIF('Resumen Anual'!$DH$398,DF165,'Resumen Anual'!$DK$435)+SUMIF('Resumen Anual'!$BI$398,DF165,'Resumen Anual'!$BL$435)+SUMIF('Resumen Anual'!$L$398,DF165,'Resumen Anual'!$O$435)+SUMIF('Resumen Anual'!$FE$342,DF165,'Resumen Anual'!$FH$379)+SUMIF('Resumen Anual'!$DH$342,DF165,'Resumen Anual'!$DK$379)+SUMIF('Resumen Anual'!$BI$342,DF165,'Resumen Anual'!$BL$379)+SUMIF('Resumen Anual'!$L$342,DF165,'Resumen Anual'!$O$379)+SUMIF('Resumen Anual'!$FE$286,DF165,'Resumen Anual'!$FH$323)+SUMIF('Resumen Anual'!$DH$286,DF165,'Resumen Anual'!$DK$323)+SUMIF('Resumen Anual'!$BI$286,DF165,'Resumen Anual'!$BL$323)+SUMIF('Resumen Anual'!$L$286,DF165,'Resumen Anual'!$O$323)+SUMIF('Resumen Anual'!$FE$230,DF165,'Resumen Anual'!$FH$267)+SUMIF('Resumen Anual'!$DH$230,DF165,'Resumen Anual'!$DK$267)+SUMIF('Resumen Anual'!$BI$230,DF165,'Resumen Anual'!$BL$267)+SUMIF('Resumen Anual'!$L$230,DF165,'Resumen Anual'!$O$267)+SUMIF('Resumen Anual'!$FE$174,DF165,'Resumen Anual'!$FH$211)+SUMIF('Resumen Anual'!$DH$174,DF165,'Resumen Anual'!$DK$211)+SUMIF('Resumen Anual'!$BI$174,DF165,'Resumen Anual'!$BL$211)+SUMIF('Resumen Anual'!$L$174,DF165,'Resumen Anual'!$O$211)+SUMIF('Resumen Anual'!$FE$118,DF165,'Resumen Anual'!$FH$155)+SUMIF('Resumen Anual'!$DH$118,DF165,'Resumen Anual'!$DK$155)+SUMIF('Resumen Anual'!$BI$118,DF165,'Resumen Anual'!$BL$155)+SUMIF('Resumen Anual'!$L$118,DF165,'Resumen Anual'!$O$155)+SUMIF('Resumen Anual'!$FE$62,DF165,'Resumen Anual'!$FH$99)+SUMIF('Resumen Anual'!$DH$62,DF165,'Resumen Anual'!$DK$99)+SUMIF('Resumen Anual'!$BI$62,DF165,'Resumen Anual'!$BL$99)+SUMIF('Resumen Anual'!$L$62,DF165,'Resumen Anual'!$O$99)+SUMIF('Resumen Anual'!$FE$6,DF165,'Resumen Anual'!$FH$43)+SUMIF('Resumen Anual'!$DH$6,DF165,'Resumen Anual'!$DK$43)+SUMIF('Resumen Anual'!$BI$6,DF165,'Resumen Anual'!$BL$43)+SUMIF('Resumen Anual'!$L$6,DF165,'Resumen Anual'!$O$43)+SUMIF('Bitácoras Anteriores'!$K$6,DF165,'Bitácoras Anteriores'!$M$39)+SUMIF('Bitácoras Anteriores'!$K$59,$K$6,'Bitácoras Anteriores'!$M$92)+SUMIF('Bitácoras Anteriores'!$K$112,DF165,'Bitácoras Anteriores'!$M$145)+SUMIF('Bitácoras Anteriores'!$K$165,DF165,'Bitácoras Anteriores'!$M$198)+SUMIF('Bitácoras Anteriores'!$K$218,DF165,'Bitácoras Anteriores'!$M$251)+SUMIF('Bitácoras Anteriores'!$K$271,DF165,'Bitácoras Anteriores'!$M$304)+SUMIF('Bitácoras Anteriores'!$K$324,DF165,'Bitácoras Anteriores'!$M$357)+SUMIF('Bitácoras Anteriores'!$BH$6,DF165,'Bitácoras Anteriores'!$BJ$39)+SUMIF('Bitácoras Anteriores'!$BH$59,$K$6,'Bitácoras Anteriores'!$BJ$92)+SUMIF('Bitácoras Anteriores'!$BH$112,DF165,'Bitácoras Anteriores'!$BJ$145)+SUMIF('Bitácoras Anteriores'!$BH$165,DF165,'Bitácoras Anteriores'!$BJ$198)+SUMIF('Bitácoras Anteriores'!$BH$218,DF165,'Bitácoras Anteriores'!$BJ$251)+SUMIF('Bitácoras Anteriores'!$BH$271,DF165,'Bitácoras Anteriores'!$BJ$304)+SUMIF('Bitácoras Anteriores'!$BH$324,DF165,'Bitácoras Anteriores'!$BJ$357)+SUMIF('Bitácoras Anteriores'!$DF$6,DF165,'Bitácoras Anteriores'!$DH$39)+SUMIF('Bitácoras Anteriores'!$DF$59,$K$6,'Bitácoras Anteriores'!$DH$92)+SUMIF('Bitácoras Anteriores'!$DF$112,DF165,'Bitácoras Anteriores'!$DH$145)+SUMIF('Bitácoras Anteriores'!$DF$165,DF165,'Bitácoras Anteriores'!$DH$198)+SUMIF('Bitácoras Anteriores'!$DF$218,DF165,'Bitácoras Anteriores'!$DH$251)+SUMIF('Bitácoras Anteriores'!$DF$271,DF165,'Bitácoras Anteriores'!$DH$304)+SUMIF('Bitácoras Anteriores'!$DF$324,DF165,'Bitácoras Anteriores'!$DH$357)+SUMIF('Bitácoras Anteriores'!$FC$6,DF165,'Bitácoras Anteriores'!$FE$39)+SUMIF('Bitácoras Anteriores'!$FC$59,$K$6,'Bitácoras Anteriores'!$FE$92)+SUMIF('Bitácoras Anteriores'!$FC$112,DF165,'Bitácoras Anteriores'!$FE$145)+SUMIF('Bitácoras Anteriores'!$FC$165,DF165,'Bitácoras Anteriores'!$FE$198)+SUMIF('Bitácoras Anteriores'!$FC$218,DF165,'Bitácoras Anteriores'!$FE$251)+SUMIF('Bitácoras Anteriores'!$FC$271,DF165,'Bitácoras Anteriores'!$FE$304)+SUMIF('Bitácoras Anteriores'!$FC$324,DF165,'Bitácoras Anteriores'!$FE$357)</f>
        <v>0</v>
      </c>
      <c r="DI198" s="716"/>
      <c r="DJ198" s="716"/>
      <c r="DK198" s="716"/>
      <c r="DL198" s="716"/>
      <c r="DM198" s="717"/>
      <c r="DN198" s="715">
        <f>SUMIF('Resumen Anual'!$FE$622,DF165,'Resumen Anual'!$FN$659)+SUMIF('Resumen Anual'!$DH$622,DF165,'Resumen Anual'!$DQ$659)+SUMIF('Resumen Anual'!$BI$622,DF165,'Resumen Anual'!$BR$659)+SUMIF('Resumen Anual'!$L$622,DF165,'Resumen Anual'!$U$659)+SUMIF('Resumen Anual'!$FE$566,DF165,'Resumen Anual'!$FN$603)+SUMIF('Resumen Anual'!$DH$566,DF165,'Resumen Anual'!$DQ$603)+SUMIF('Resumen Anual'!$BI$566,DF165,'Resumen Anual'!$BR$603)+SUMIF('Resumen Anual'!$L$566,DF165,'Resumen Anual'!$U$603)+SUMIF('Resumen Anual'!$FE$510,DF165,'Resumen Anual'!$FN$547)+SUMIF('Resumen Anual'!$DH$510,DF165,'Resumen Anual'!$DQ$547)+SUMIF('Resumen Anual'!$BI$510,DF165,'Resumen Anual'!$BR$547)+SUMIF('Resumen Anual'!$L$510,DF165,'Resumen Anual'!$U$547)+SUMIF('Resumen Anual'!$FE$454,DF165,'Resumen Anual'!$FN$491)+SUMIF('Resumen Anual'!$DH$454,DF165,'Resumen Anual'!$DQ$491)+SUMIF('Resumen Anual'!$BI$454,DF165,'Resumen Anual'!$BR$491)+SUMIF('Resumen Anual'!$L$454,DF165,'Resumen Anual'!$U$491)+SUMIF('Resumen Anual'!$FE$398,DF165,'Resumen Anual'!$FN$435)+SUMIF('Resumen Anual'!$DH$398,DF165,'Resumen Anual'!$DQ$435)+SUMIF('Resumen Anual'!$BI$398,DF165,'Resumen Anual'!$BR$435)+SUMIF('Resumen Anual'!$L$398,DF165,'Resumen Anual'!$U$435)+SUMIF('Resumen Anual'!$FE$342,DF165,'Resumen Anual'!$FN$379)+SUMIF('Resumen Anual'!$DH$342,DF165,'Resumen Anual'!$DQ$379)+SUMIF('Resumen Anual'!$BI$342,DF165,'Resumen Anual'!$BR$379)+SUMIF('Resumen Anual'!$L$342,DF165,'Resumen Anual'!$U$379)+SUMIF('Resumen Anual'!$FE$286,DF165,'Resumen Anual'!$FN$323)+SUMIF('Resumen Anual'!$DH$286,DF165,'Resumen Anual'!$DQ$323)+SUMIF('Resumen Anual'!$BI$286,DF165,'Resumen Anual'!$BR$323)+SUMIF('Resumen Anual'!$L$286,DF165,'Resumen Anual'!$U$323)+SUMIF('Resumen Anual'!$FE$230,DF165,'Resumen Anual'!$FN$267)+SUMIF('Resumen Anual'!$DH$230,DF165,'Resumen Anual'!$DQ$267)+SUMIF('Resumen Anual'!$BI$230,DF165,'Resumen Anual'!$BR$267)+SUMIF('Resumen Anual'!$L$230,DF165,'Resumen Anual'!$U$267)+SUMIF('Resumen Anual'!$FE$174,DF165,'Resumen Anual'!$FN$211)+SUMIF('Resumen Anual'!$DH$174,DF165,'Resumen Anual'!$DQ$211)+SUMIF('Resumen Anual'!$BI$174,DF165,'Resumen Anual'!$BR$211)+SUMIF('Resumen Anual'!$L$174,DF165,'Resumen Anual'!$U$211)+SUMIF('Resumen Anual'!$FE$118,DF165,'Resumen Anual'!$FN$155)+SUMIF('Resumen Anual'!$DH$118,DF165,'Resumen Anual'!$DQ$155)+SUMIF('Resumen Anual'!$BI$118,DF165,'Resumen Anual'!$BR$155)+SUMIF('Resumen Anual'!$L$118,DF165,'Resumen Anual'!$U$155)+SUMIF('Resumen Anual'!$FE$62,DF165,'Resumen Anual'!$FN$99)+SUMIF('Resumen Anual'!$DH$62,DF165,'Resumen Anual'!$DQ$99)+SUMIF('Resumen Anual'!$BI$62,DF165,'Resumen Anual'!$BR$99)+SUMIF('Resumen Anual'!$L$62,DF165,'Resumen Anual'!$U$99)+SUMIF('Resumen Anual'!$FE$6,DF165,'Resumen Anual'!$FN$43)+SUMIF('Resumen Anual'!$DH$6,DF165,'Resumen Anual'!$DQ$43)+SUMIF('Resumen Anual'!$BI$6,DF165,'Resumen Anual'!$BR$43)+SUMIF('Resumen Anual'!$L$6,DF165,'Resumen Anual'!$U$43)</f>
        <v>0</v>
      </c>
      <c r="DO198" s="716"/>
      <c r="DP198" s="716"/>
      <c r="DQ198" s="716"/>
      <c r="DR198" s="716"/>
      <c r="DS198" s="717"/>
      <c r="DT198" s="15"/>
      <c r="DU198" s="1222"/>
      <c r="DV198" s="1223"/>
      <c r="DW198" s="1223"/>
      <c r="DX198" s="1223"/>
      <c r="DY198" s="1223"/>
      <c r="DZ198" s="1223"/>
      <c r="EA198" s="662"/>
      <c r="EB198" s="662"/>
      <c r="EC198" s="662"/>
      <c r="ED198" s="662"/>
      <c r="EE198" s="662"/>
      <c r="EF198" s="663"/>
      <c r="EG198" s="1222"/>
      <c r="EH198" s="1223"/>
      <c r="EI198" s="1223"/>
      <c r="EJ198" s="1223"/>
      <c r="EK198" s="1223"/>
      <c r="EL198" s="1223"/>
      <c r="EM198" s="665"/>
      <c r="EN198" s="662"/>
      <c r="EO198" s="662"/>
      <c r="EP198" s="662"/>
      <c r="EQ198" s="662"/>
      <c r="ER198" s="1200"/>
      <c r="ES198" s="171"/>
      <c r="ET198" s="715">
        <f>SUMIF('Resumen Anual'!$FE$622,FC165,'Resumen Anual'!$EV$659)+SUMIF('Resumen Anual'!$DH$622,FC165,'Resumen Anual'!$CY$659)+SUMIF('Resumen Anual'!$BI$622,FC165,'Resumen Anual'!$AZ$659)+SUMIF('Resumen Anual'!$L$622,FC165,'Resumen Anual'!$C$659)+SUMIF('Resumen Anual'!$FE$566,FC165,'Resumen Anual'!$EV$603)+SUMIF('Resumen Anual'!$DH$566,FC165,'Resumen Anual'!$CY$603)+SUMIF('Resumen Anual'!$BI$566,FC165,'Resumen Anual'!$AZ$603)+SUMIF('Resumen Anual'!$L$566,FC165,'Resumen Anual'!$C$603)+SUMIF('Resumen Anual'!$FE$510,FC165,'Resumen Anual'!$EV$547)+SUMIF('Resumen Anual'!$DH$510,FC165,'Resumen Anual'!$CY$547)+SUMIF('Resumen Anual'!$BI$510,FC165,'Resumen Anual'!$AZ$547)+SUMIF('Resumen Anual'!$L$510,FC165,'Resumen Anual'!$C$547)+SUMIF('Resumen Anual'!$FE$454,FC165,'Resumen Anual'!$EV$491)+SUMIF('Resumen Anual'!$DH$454,FC165,'Resumen Anual'!$CY$491)+SUMIF('Resumen Anual'!$BI$454,FC165,'Resumen Anual'!$AZ$491)+SUMIF('Resumen Anual'!$L$454,FC165,'Resumen Anual'!$C$491)+SUMIF('Resumen Anual'!$FE$398,FC165,'Resumen Anual'!$EV$435)+SUMIF('Resumen Anual'!$DH$398,FC165,'Resumen Anual'!$CY$435)+SUMIF('Resumen Anual'!$BI$398,FC165,'Resumen Anual'!$AZ$435)+SUMIF('Resumen Anual'!$L$398,FC165,'Resumen Anual'!$C$435)+SUMIF('Resumen Anual'!$FE$342,FC165,'Resumen Anual'!$EV$379)+SUMIF('Resumen Anual'!$DH$342,FC165,'Resumen Anual'!$CY$379)+SUMIF('Resumen Anual'!$BI$342,FC165,'Resumen Anual'!$AZ$379)+SUMIF('Resumen Anual'!$L$342,FC165,'Resumen Anual'!$C$379)+SUMIF('Resumen Anual'!$FE$286,FC165,'Resumen Anual'!$EV$323)+SUMIF('Resumen Anual'!$DH$286,FC165,'Resumen Anual'!$CY$323)+SUMIF('Resumen Anual'!$BI$286,FC165,'Resumen Anual'!$AZ$323)+SUMIF('Resumen Anual'!$L$286,FC165,'Resumen Anual'!$C$323)+SUMIF('Resumen Anual'!$FE$230,FC165,'Resumen Anual'!$EV$267)+SUMIF('Resumen Anual'!$DH$230,FC165,'Resumen Anual'!$CY$267)+SUMIF('Resumen Anual'!$BI$230,FC165,'Resumen Anual'!$AZ$267)+SUMIF('Resumen Anual'!$L$230,FC165,'Resumen Anual'!$C$267)+SUMIF('Resumen Anual'!$FE$174,FC165,'Resumen Anual'!$EV$211)+SUMIF('Resumen Anual'!$DH$174,FC165,'Resumen Anual'!$CY$211)+SUMIF('Resumen Anual'!$BI$174,FC165,'Resumen Anual'!$AZ$211)+SUMIF('Resumen Anual'!$L$174,FC165,'Resumen Anual'!$C$211)+SUMIF('Resumen Anual'!$FE$118,FC165,'Resumen Anual'!$EV$155)+SUMIF('Resumen Anual'!$DH$118,FC165,'Resumen Anual'!$CY$155)+SUMIF('Resumen Anual'!$BI$118,FC165,'Resumen Anual'!$AZ$155)+SUMIF('Resumen Anual'!$L$118,FC165,'Resumen Anual'!$C$155)+SUMIF('Resumen Anual'!$FE$62,FC165,'Resumen Anual'!$EV$99)+SUMIF('Resumen Anual'!$DH$62,FC165,'Resumen Anual'!$CY$99)+SUMIF('Resumen Anual'!$BI$62,FC165,'Resumen Anual'!$AZ$99)+SUMIF('Resumen Anual'!$L$62,FC165,'Resumen Anual'!$C$99)+SUMIF('Resumen Anual'!$FE$6,FC165,'Resumen Anual'!$EV$43)+SUMIF('Resumen Anual'!$DH$6,FC165,'Resumen Anual'!$CY$43)+SUMIF('Resumen Anual'!$BI$6,FC165,'Resumen Anual'!$AZ$43)+SUMIF('Resumen Anual'!$L$6,FC165,'Resumen Anual'!$C$43)+SUMIF('Bitácoras Anteriores'!$K$6,FC165,'Bitácoras Anteriores'!$B$39)+SUMIF('Bitácoras Anteriores'!$K$59,$K$6,'Bitácoras Anteriores'!$B$92)+SUMIF('Bitácoras Anteriores'!$K$112,FC165,'Bitácoras Anteriores'!$B$145)+SUMIF('Bitácoras Anteriores'!$K$165,FC165,'Bitácoras Anteriores'!$B$198)+SUMIF('Bitácoras Anteriores'!$K$218,FC165,'Bitácoras Anteriores'!$B$251)+SUMIF('Bitácoras Anteriores'!$K$271,FC165,'Bitácoras Anteriores'!$B$304)+SUMIF('Bitácoras Anteriores'!$K$324,FC165,'Bitácoras Anteriores'!$B$357)+SUMIF('Bitácoras Anteriores'!$BH$6,FC165,'Bitácoras Anteriores'!$AY$39)+SUMIF('Bitácoras Anteriores'!$BH$59,$K$6,'Bitácoras Anteriores'!$AY$92)+SUMIF('Bitácoras Anteriores'!$BH$112,FC165,'Bitácoras Anteriores'!$AY$145)+SUMIF('Bitácoras Anteriores'!$BH$165,FC165,'Bitácoras Anteriores'!$AY$198)+SUMIF('Bitácoras Anteriores'!$BH$218,FC165,'Bitácoras Anteriores'!$AY$251)+SUMIF('Bitácoras Anteriores'!$BH$271,FC165,'Bitácoras Anteriores'!$AY$304)+SUMIF('Bitácoras Anteriores'!$BH$324,FC165,'Bitácoras Anteriores'!$AY$357)+SUMIF('Bitácoras Anteriores'!$DF$6,FC165,'Bitácoras Anteriores'!$CW$39)+SUMIF('Bitácoras Anteriores'!$DF$59,$K$6,'Bitácoras Anteriores'!$CW$92)+SUMIF('Bitácoras Anteriores'!$DF$112,FC165,'Bitácoras Anteriores'!$CW$145)+SUMIF('Bitácoras Anteriores'!$DF$165,FC165,'Bitácoras Anteriores'!$CW$198)+SUMIF('Bitácoras Anteriores'!$DF$218,FC165,'Bitácoras Anteriores'!$CW$251)+SUMIF('Bitácoras Anteriores'!$DF$271,FC165,'Bitácoras Anteriores'!$CW$304)+SUMIF('Bitácoras Anteriores'!$DF$324,FC165,'Bitácoras Anteriores'!$CW$357)+SUMIF('Bitácoras Anteriores'!$FC$6,FC165,'Bitácoras Anteriores'!$ET$39)+SUMIF('Bitácoras Anteriores'!$FC$59,$K$6,'Bitácoras Anteriores'!$ET$92)+SUMIF('Bitácoras Anteriores'!$FC$112,FC165,'Bitácoras Anteriores'!$ET$145)+SUMIF('Bitácoras Anteriores'!$FC$165,FC165,'Bitácoras Anteriores'!$ET$198)+SUMIF('Bitácoras Anteriores'!$FC$218,FC165,'Bitácoras Anteriores'!$ET$251)+SUMIF('Bitácoras Anteriores'!$FC$271,FC165,'Bitácoras Anteriores'!$ET$304)+SUMIF('Bitácoras Anteriores'!$FC$324,FC165,'Bitácoras Anteriores'!$ET$357)</f>
        <v>0</v>
      </c>
      <c r="EU198" s="716"/>
      <c r="EV198" s="716"/>
      <c r="EW198" s="716"/>
      <c r="EX198" s="716"/>
      <c r="EY198" s="717"/>
      <c r="EZ198" s="715">
        <f>SUMIF('Resumen Anual'!$FE$622,FC165,'Resumen Anual'!$FB$659)+SUMIF('Resumen Anual'!$DH$622,FC165,'Resumen Anual'!$DE$659)+SUMIF('Resumen Anual'!$BI$622,FC165,'Resumen Anual'!$BF$659)+SUMIF('Resumen Anual'!$L$622,FC165,'Resumen Anual'!$I$659)+SUMIF('Resumen Anual'!$FE$566,FC165,'Resumen Anual'!$FB$603)+SUMIF('Resumen Anual'!$DH$566,FC165,'Resumen Anual'!$DE$603)+SUMIF('Resumen Anual'!$BI$566,FC165,'Resumen Anual'!$BF$603)+SUMIF('Resumen Anual'!$L$566,FC165,'Resumen Anual'!$I$603)+SUMIF('Resumen Anual'!$FE$510,FC165,'Resumen Anual'!$FB$547)+SUMIF('Resumen Anual'!$DH$510,FC165,'Resumen Anual'!$DE$547)+SUMIF('Resumen Anual'!$BI$510,FC165,'Resumen Anual'!$BF$547)+SUMIF('Resumen Anual'!$L$510,FC165,'Resumen Anual'!$I$547)+SUMIF('Resumen Anual'!$FE$454,FC165,'Resumen Anual'!$FB$491)+SUMIF('Resumen Anual'!$DH$454,FC165,'Resumen Anual'!$DE$491)+SUMIF('Resumen Anual'!$BI$454,FC165,'Resumen Anual'!$BF$491)+SUMIF('Resumen Anual'!$L$454,FC165,'Resumen Anual'!$I$491)+SUMIF('Resumen Anual'!$FE$398,FC165,'Resumen Anual'!$FB$435)+SUMIF('Resumen Anual'!$DH$398,FC165,'Resumen Anual'!$DE$435)+SUMIF('Resumen Anual'!$BI$398,FC165,'Resumen Anual'!$BF$435)+SUMIF('Resumen Anual'!$L$398,FC165,'Resumen Anual'!$I$435)+SUMIF('Resumen Anual'!$FE$342,FC165,'Resumen Anual'!$FB$379)+SUMIF('Resumen Anual'!$DH$342,FC165,'Resumen Anual'!$DE$379)+SUMIF('Resumen Anual'!$BI$342,FC165,'Resumen Anual'!$BF$379)+SUMIF('Resumen Anual'!$L$342,FC165,'Resumen Anual'!$I$379)+SUMIF('Resumen Anual'!$FE$286,FC165,'Resumen Anual'!$FB$323)+SUMIF('Resumen Anual'!$DH$286,FC165,'Resumen Anual'!$DE$323)+SUMIF('Resumen Anual'!$BI$286,FC165,'Resumen Anual'!$BF$323)+SUMIF('Resumen Anual'!$L$286,FC165,'Resumen Anual'!$I$323)+SUMIF('Resumen Anual'!$FE$230,FC165,'Resumen Anual'!$FB$267)+SUMIF('Resumen Anual'!$DH$230,FC165,'Resumen Anual'!$DE$267)+SUMIF('Resumen Anual'!$BI$230,FC165,'Resumen Anual'!$BF$267)+SUMIF('Resumen Anual'!$L$230,FC165,'Resumen Anual'!$I$267)+SUMIF('Resumen Anual'!$FE$174,FC165,'Resumen Anual'!$FB$211)+SUMIF('Resumen Anual'!$DH$174,FC165,'Resumen Anual'!$DE$211)+SUMIF('Resumen Anual'!$BI$174,FC165,'Resumen Anual'!$BF$211)+SUMIF('Resumen Anual'!$L$174,FC165,'Resumen Anual'!$I$211)+SUMIF('Resumen Anual'!$FE$118,FC165,'Resumen Anual'!$FB$155)+SUMIF('Resumen Anual'!$DH$118,FC165,'Resumen Anual'!$DE$155)+SUMIF('Resumen Anual'!$BI$118,FC165,'Resumen Anual'!$BF$155)+SUMIF('Resumen Anual'!$L$118,FC165,'Resumen Anual'!$I$155)+SUMIF('Resumen Anual'!$FE$62,FC165,'Resumen Anual'!$FB$99)+SUMIF('Resumen Anual'!$DH$62,FC165,'Resumen Anual'!$DE$99)+SUMIF('Resumen Anual'!$BI$62,FC165,'Resumen Anual'!$BF$99)+SUMIF('Resumen Anual'!$L$62,FC165,'Resumen Anual'!$I$99)+SUMIF('Resumen Anual'!$FE$6,FC165,'Resumen Anual'!$FB$43)+SUMIF('Resumen Anual'!$DH$6,FC165,'Resumen Anual'!$DE$43)+SUMIF('Resumen Anual'!$BI$6,FC165,'Resumen Anual'!$BF$43)+SUMIF('Resumen Anual'!$L$6,FC165,'Resumen Anual'!$I$43)+SUMIF('Bitácoras Anteriores'!$K$6,FC165,'Bitácoras Anteriores'!$H$39)+SUMIF('Bitácoras Anteriores'!$K$59,$K$6,'Bitácoras Anteriores'!$B$92)+SUMIF('Bitácoras Anteriores'!$K$112,FC165,'Bitácoras Anteriores'!$B$145)+SUMIF('Bitácoras Anteriores'!$K$165,FC165,'Bitácoras Anteriores'!$B$198)+SUMIF('Bitácoras Anteriores'!$K$218,FC165,'Bitácoras Anteriores'!$B$251)+SUMIF('Bitácoras Anteriores'!$K$271,FC165,'Bitácoras Anteriores'!$B$304)+SUMIF('Bitácoras Anteriores'!$K$324,FC165,'Bitácoras Anteriores'!$B$357)+SUMIF('Bitácoras Anteriores'!$BH$6,FC165,'Bitácoras Anteriores'!$BE$39)+SUMIF('Bitácoras Anteriores'!$BH$59,$K$6,'Bitácoras Anteriores'!$AY$92)+SUMIF('Bitácoras Anteriores'!$BH$112,FC165,'Bitácoras Anteriores'!$AY$145)+SUMIF('Bitácoras Anteriores'!$BH$165,FC165,'Bitácoras Anteriores'!$AY$198)+SUMIF('Bitácoras Anteriores'!$BH$218,FC165,'Bitácoras Anteriores'!$AY$251)+SUMIF('Bitácoras Anteriores'!$BH$271,FC165,'Bitácoras Anteriores'!$AY$304)+SUMIF('Bitácoras Anteriores'!$BH$324,FC165,'Bitácoras Anteriores'!$AY$357)+SUMIF('Bitácoras Anteriores'!$DF$6,FC165,'Bitácoras Anteriores'!$DC$39)+SUMIF('Bitácoras Anteriores'!$DF$59,$K$6,'Bitácoras Anteriores'!$CW$92)+SUMIF('Bitácoras Anteriores'!$DF$112,FC165,'Bitácoras Anteriores'!$CW$145)+SUMIF('Bitácoras Anteriores'!$DF$165,FC165,'Bitácoras Anteriores'!$CW$198)+SUMIF('Bitácoras Anteriores'!$DF$218,FC165,'Bitácoras Anteriores'!$CW$251)+SUMIF('Bitácoras Anteriores'!$DF$271,FC165,'Bitácoras Anteriores'!$CW$304)+SUMIF('Bitácoras Anteriores'!$DF$324,FC165,'Bitácoras Anteriores'!$CW$357)+SUMIF('Bitácoras Anteriores'!$FC$6,FC165,'Bitácoras Anteriores'!$EZ$39)+SUMIF('Bitácoras Anteriores'!$FC$59,$K$6,'Bitácoras Anteriores'!$ET$92)+SUMIF('Bitácoras Anteriores'!$FC$112,FC165,'Bitácoras Anteriores'!$ET$145)+SUMIF('Bitácoras Anteriores'!$FC$165,FC165,'Bitácoras Anteriores'!$ET$198)+SUMIF('Bitácoras Anteriores'!$FC$218,FC165,'Bitácoras Anteriores'!$ET$251)+SUMIF('Bitácoras Anteriores'!$FC$271,FC165,'Bitácoras Anteriores'!$ET$304)+SUMIF('Bitácoras Anteriores'!$FC$324,FC165,'Bitácoras Anteriores'!$ET$357)</f>
        <v>0</v>
      </c>
      <c r="FA198" s="716"/>
      <c r="FB198" s="716"/>
      <c r="FC198" s="716"/>
      <c r="FD198" s="717"/>
      <c r="FE198" s="715">
        <f>SUMIF('Resumen Anual'!$FE$622,FC165,'Resumen Anual'!$FH$659)+SUMIF('Resumen Anual'!$DH$622,FC165,'Resumen Anual'!$DK$659)+SUMIF('Resumen Anual'!$BI$622,FC165,'Resumen Anual'!$BL$659)+SUMIF('Resumen Anual'!$L$622,FC165,'Resumen Anual'!$O$659)+SUMIF('Resumen Anual'!$FE$566,FC165,'Resumen Anual'!$FH$603)+SUMIF('Resumen Anual'!$DH$566,FC165,'Resumen Anual'!$DK$603)+SUMIF('Resumen Anual'!$BI$566,FC165,'Resumen Anual'!$BL$603)+SUMIF('Resumen Anual'!$L$566,FC165,'Resumen Anual'!$O$603)+SUMIF('Resumen Anual'!$FE$510,FC165,'Resumen Anual'!$FH$547)+SUMIF('Resumen Anual'!$DH$510,FC165,'Resumen Anual'!$DK$547)+SUMIF('Resumen Anual'!$BI$510,FC165,'Resumen Anual'!$BL$547)+SUMIF('Resumen Anual'!$L$510,FC165,'Resumen Anual'!$O$547)+SUMIF('Resumen Anual'!$FE$454,FC165,'Resumen Anual'!$FH$491)+SUMIF('Resumen Anual'!$DH$454,FC165,'Resumen Anual'!$DK$491)+SUMIF('Resumen Anual'!$BI$454,FC165,'Resumen Anual'!$BL$491)+SUMIF('Resumen Anual'!$L$454,FC165,'Resumen Anual'!$O$491)+SUMIF('Resumen Anual'!$FE$398,FC165,'Resumen Anual'!$FH$435)+SUMIF('Resumen Anual'!$DH$398,FC165,'Resumen Anual'!$DK$435)+SUMIF('Resumen Anual'!$BI$398,FC165,'Resumen Anual'!$BL$435)+SUMIF('Resumen Anual'!$L$398,FC165,'Resumen Anual'!$O$435)+SUMIF('Resumen Anual'!$FE$342,FC165,'Resumen Anual'!$FH$379)+SUMIF('Resumen Anual'!$DH$342,FC165,'Resumen Anual'!$DK$379)+SUMIF('Resumen Anual'!$BI$342,FC165,'Resumen Anual'!$BL$379)+SUMIF('Resumen Anual'!$L$342,FC165,'Resumen Anual'!$O$379)+SUMIF('Resumen Anual'!$FE$286,FC165,'Resumen Anual'!$FH$323)+SUMIF('Resumen Anual'!$DH$286,FC165,'Resumen Anual'!$DK$323)+SUMIF('Resumen Anual'!$BI$286,FC165,'Resumen Anual'!$BL$323)+SUMIF('Resumen Anual'!$L$286,FC165,'Resumen Anual'!$O$323)+SUMIF('Resumen Anual'!$FE$230,FC165,'Resumen Anual'!$FH$267)+SUMIF('Resumen Anual'!$DH$230,FC165,'Resumen Anual'!$DK$267)+SUMIF('Resumen Anual'!$BI$230,FC165,'Resumen Anual'!$BL$267)+SUMIF('Resumen Anual'!$L$230,FC165,'Resumen Anual'!$O$267)+SUMIF('Resumen Anual'!$FE$174,FC165,'Resumen Anual'!$FH$211)+SUMIF('Resumen Anual'!$DH$174,FC165,'Resumen Anual'!$DK$211)+SUMIF('Resumen Anual'!$BI$174,FC165,'Resumen Anual'!$BL$211)+SUMIF('Resumen Anual'!$L$174,FC165,'Resumen Anual'!$O$211)+SUMIF('Resumen Anual'!$FE$118,FC165,'Resumen Anual'!$FH$155)+SUMIF('Resumen Anual'!$DH$118,FC165,'Resumen Anual'!$DK$155)+SUMIF('Resumen Anual'!$BI$118,FC165,'Resumen Anual'!$BL$155)+SUMIF('Resumen Anual'!$L$118,FC165,'Resumen Anual'!$O$155)+SUMIF('Resumen Anual'!$FE$62,FC165,'Resumen Anual'!$FH$99)+SUMIF('Resumen Anual'!$DH$62,FC165,'Resumen Anual'!$DK$99)+SUMIF('Resumen Anual'!$BI$62,FC165,'Resumen Anual'!$BL$99)+SUMIF('Resumen Anual'!$L$62,FC165,'Resumen Anual'!$O$99)+SUMIF('Resumen Anual'!$FE$6,FC165,'Resumen Anual'!$FH$43)+SUMIF('Resumen Anual'!$DH$6,FC165,'Resumen Anual'!$DK$43)+SUMIF('Resumen Anual'!$BI$6,FC165,'Resumen Anual'!$BL$43)+SUMIF('Resumen Anual'!$L$6,FC165,'Resumen Anual'!$O$43)+SUMIF('Bitácoras Anteriores'!$K$6,FC165,'Bitácoras Anteriores'!$M$39)+SUMIF('Bitácoras Anteriores'!$K$59,$K$6,'Bitácoras Anteriores'!$M$92)+SUMIF('Bitácoras Anteriores'!$K$112,FC165,'Bitácoras Anteriores'!$M$145)+SUMIF('Bitácoras Anteriores'!$K$165,FC165,'Bitácoras Anteriores'!$M$198)+SUMIF('Bitácoras Anteriores'!$K$218,FC165,'Bitácoras Anteriores'!$M$251)+SUMIF('Bitácoras Anteriores'!$K$271,FC165,'Bitácoras Anteriores'!$M$304)+SUMIF('Bitácoras Anteriores'!$K$324,FC165,'Bitácoras Anteriores'!$M$357)+SUMIF('Bitácoras Anteriores'!$BH$6,FC165,'Bitácoras Anteriores'!$BJ$39)+SUMIF('Bitácoras Anteriores'!$BH$59,$K$6,'Bitácoras Anteriores'!$BJ$92)+SUMIF('Bitácoras Anteriores'!$BH$112,FC165,'Bitácoras Anteriores'!$BJ$145)+SUMIF('Bitácoras Anteriores'!$BH$165,FC165,'Bitácoras Anteriores'!$BJ$198)+SUMIF('Bitácoras Anteriores'!$BH$218,FC165,'Bitácoras Anteriores'!$BJ$251)+SUMIF('Bitácoras Anteriores'!$BH$271,FC165,'Bitácoras Anteriores'!$BJ$304)+SUMIF('Bitácoras Anteriores'!$BH$324,FC165,'Bitácoras Anteriores'!$BJ$357)+SUMIF('Bitácoras Anteriores'!$DF$6,FC165,'Bitácoras Anteriores'!$DH$39)+SUMIF('Bitácoras Anteriores'!$DF$59,$K$6,'Bitácoras Anteriores'!$DH$92)+SUMIF('Bitácoras Anteriores'!$DF$112,FC165,'Bitácoras Anteriores'!$DH$145)+SUMIF('Bitácoras Anteriores'!$DF$165,FC165,'Bitácoras Anteriores'!$DH$198)+SUMIF('Bitácoras Anteriores'!$DF$218,FC165,'Bitácoras Anteriores'!$DH$251)+SUMIF('Bitácoras Anteriores'!$DF$271,FC165,'Bitácoras Anteriores'!$DH$304)+SUMIF('Bitácoras Anteriores'!$DF$324,FC165,'Bitácoras Anteriores'!$DH$357)+SUMIF('Bitácoras Anteriores'!$FC$6,FC165,'Bitácoras Anteriores'!$FE$39)+SUMIF('Bitácoras Anteriores'!$FC$59,$K$6,'Bitácoras Anteriores'!$FE$92)+SUMIF('Bitácoras Anteriores'!$FC$112,FC165,'Bitácoras Anteriores'!$FE$145)+SUMIF('Bitácoras Anteriores'!$FC$165,FC165,'Bitácoras Anteriores'!$FE$198)+SUMIF('Bitácoras Anteriores'!$FC$218,FC165,'Bitácoras Anteriores'!$FE$251)+SUMIF('Bitácoras Anteriores'!$FC$271,FC165,'Bitácoras Anteriores'!$FE$304)+SUMIF('Bitácoras Anteriores'!$FC$324,FC165,'Bitácoras Anteriores'!$FE$357)</f>
        <v>0</v>
      </c>
      <c r="FF198" s="716"/>
      <c r="FG198" s="716"/>
      <c r="FH198" s="716"/>
      <c r="FI198" s="716"/>
      <c r="FJ198" s="717"/>
      <c r="FK198" s="715">
        <f>SUMIF('Resumen Anual'!$FE$622,FC165,'Resumen Anual'!$FN$659)+SUMIF('Resumen Anual'!$DH$622,FC165,'Resumen Anual'!$DQ$659)+SUMIF('Resumen Anual'!$BI$622,FC165,'Resumen Anual'!$BR$659)+SUMIF('Resumen Anual'!$L$622,FC165,'Resumen Anual'!$U$659)+SUMIF('Resumen Anual'!$FE$566,FC165,'Resumen Anual'!$FN$603)+SUMIF('Resumen Anual'!$DH$566,FC165,'Resumen Anual'!$DQ$603)+SUMIF('Resumen Anual'!$BI$566,FC165,'Resumen Anual'!$BR$603)+SUMIF('Resumen Anual'!$L$566,FC165,'Resumen Anual'!$U$603)+SUMIF('Resumen Anual'!$FE$510,FC165,'Resumen Anual'!$FN$547)+SUMIF('Resumen Anual'!$DH$510,FC165,'Resumen Anual'!$DQ$547)+SUMIF('Resumen Anual'!$BI$510,FC165,'Resumen Anual'!$BR$547)+SUMIF('Resumen Anual'!$L$510,FC165,'Resumen Anual'!$U$547)+SUMIF('Resumen Anual'!$FE$454,FC165,'Resumen Anual'!$FN$491)+SUMIF('Resumen Anual'!$DH$454,FC165,'Resumen Anual'!$DQ$491)+SUMIF('Resumen Anual'!$BI$454,FC165,'Resumen Anual'!$BR$491)+SUMIF('Resumen Anual'!$L$454,FC165,'Resumen Anual'!$U$491)+SUMIF('Resumen Anual'!$FE$398,FC165,'Resumen Anual'!$FN$435)+SUMIF('Resumen Anual'!$DH$398,FC165,'Resumen Anual'!$DQ$435)+SUMIF('Resumen Anual'!$BI$398,FC165,'Resumen Anual'!$BR$435)+SUMIF('Resumen Anual'!$L$398,FC165,'Resumen Anual'!$U$435)+SUMIF('Resumen Anual'!$FE$342,FC165,'Resumen Anual'!$FN$379)+SUMIF('Resumen Anual'!$DH$342,FC165,'Resumen Anual'!$DQ$379)+SUMIF('Resumen Anual'!$BI$342,FC165,'Resumen Anual'!$BR$379)+SUMIF('Resumen Anual'!$L$342,FC165,'Resumen Anual'!$U$379)+SUMIF('Resumen Anual'!$FE$286,FC165,'Resumen Anual'!$FN$323)+SUMIF('Resumen Anual'!$DH$286,FC165,'Resumen Anual'!$DQ$323)+SUMIF('Resumen Anual'!$BI$286,FC165,'Resumen Anual'!$BR$323)+SUMIF('Resumen Anual'!$L$286,FC165,'Resumen Anual'!$U$323)+SUMIF('Resumen Anual'!$FE$230,FC165,'Resumen Anual'!$FN$267)+SUMIF('Resumen Anual'!$DH$230,FC165,'Resumen Anual'!$DQ$267)+SUMIF('Resumen Anual'!$BI$230,FC165,'Resumen Anual'!$BR$267)+SUMIF('Resumen Anual'!$L$230,FC165,'Resumen Anual'!$U$267)+SUMIF('Resumen Anual'!$FE$174,FC165,'Resumen Anual'!$FN$211)+SUMIF('Resumen Anual'!$DH$174,FC165,'Resumen Anual'!$DQ$211)+SUMIF('Resumen Anual'!$BI$174,FC165,'Resumen Anual'!$BR$211)+SUMIF('Resumen Anual'!$L$174,FC165,'Resumen Anual'!$U$211)+SUMIF('Resumen Anual'!$FE$118,FC165,'Resumen Anual'!$FN$155)+SUMIF('Resumen Anual'!$DH$118,FC165,'Resumen Anual'!$DQ$155)+SUMIF('Resumen Anual'!$BI$118,FC165,'Resumen Anual'!$BR$155)+SUMIF('Resumen Anual'!$L$118,FC165,'Resumen Anual'!$U$155)+SUMIF('Resumen Anual'!$FE$62,FC165,'Resumen Anual'!$FN$99)+SUMIF('Resumen Anual'!$DH$62,FC165,'Resumen Anual'!$DQ$99)+SUMIF('Resumen Anual'!$BI$62,FC165,'Resumen Anual'!$BR$99)+SUMIF('Resumen Anual'!$L$62,FC165,'Resumen Anual'!$U$99)+SUMIF('Resumen Anual'!$FE$6,FC165,'Resumen Anual'!$FN$43)+SUMIF('Resumen Anual'!$DH$6,FC165,'Resumen Anual'!$DQ$43)+SUMIF('Resumen Anual'!$BI$6,FC165,'Resumen Anual'!$BR$43)+SUMIF('Resumen Anual'!$L$6,FC165,'Resumen Anual'!$U$43)</f>
        <v>0</v>
      </c>
      <c r="FL198" s="716"/>
      <c r="FM198" s="716"/>
      <c r="FN198" s="716"/>
      <c r="FO198" s="716"/>
      <c r="FP198" s="717"/>
      <c r="FQ198" s="15"/>
      <c r="FR198" s="1222"/>
      <c r="FS198" s="1223"/>
      <c r="FT198" s="1223"/>
      <c r="FU198" s="1223"/>
      <c r="FV198" s="1223"/>
      <c r="FW198" s="1223"/>
      <c r="FX198" s="662"/>
      <c r="FY198" s="662"/>
      <c r="FZ198" s="662"/>
      <c r="GA198" s="662"/>
      <c r="GB198" s="662"/>
      <c r="GC198" s="663"/>
      <c r="GD198" s="1222"/>
      <c r="GE198" s="1223"/>
      <c r="GF198" s="1223"/>
      <c r="GG198" s="1223"/>
      <c r="GH198" s="1223"/>
      <c r="GI198" s="1223"/>
      <c r="GJ198" s="665"/>
      <c r="GK198" s="662"/>
      <c r="GL198" s="662"/>
      <c r="GM198" s="662"/>
      <c r="GN198" s="663"/>
      <c r="GO198" s="1200"/>
    </row>
    <row r="199" spans="1:197" ht="9" customHeight="1" x14ac:dyDescent="0.25">
      <c r="A199" s="171"/>
      <c r="B199" s="718"/>
      <c r="C199" s="719"/>
      <c r="D199" s="719"/>
      <c r="E199" s="719"/>
      <c r="F199" s="719"/>
      <c r="G199" s="720"/>
      <c r="H199" s="721"/>
      <c r="I199" s="722"/>
      <c r="J199" s="722"/>
      <c r="K199" s="722"/>
      <c r="L199" s="723"/>
      <c r="M199" s="721"/>
      <c r="N199" s="722"/>
      <c r="O199" s="722"/>
      <c r="P199" s="722"/>
      <c r="Q199" s="722"/>
      <c r="R199" s="723"/>
      <c r="S199" s="718"/>
      <c r="T199" s="719"/>
      <c r="U199" s="719"/>
      <c r="V199" s="719"/>
      <c r="W199" s="719"/>
      <c r="X199" s="720"/>
      <c r="Y199" s="15"/>
      <c r="Z199" s="1220" t="str">
        <f>IF(Portada!$A$1="www.fly-logics.com","MATRICULA",0)</f>
        <v>MATRICULA</v>
      </c>
      <c r="AA199" s="1221"/>
      <c r="AB199" s="1221"/>
      <c r="AC199" s="1221"/>
      <c r="AD199" s="1221"/>
      <c r="AE199" s="1221"/>
      <c r="AF199" s="660" t="s">
        <v>90</v>
      </c>
      <c r="AG199" s="660"/>
      <c r="AH199" s="660"/>
      <c r="AI199" s="660"/>
      <c r="AJ199" s="660"/>
      <c r="AK199" s="661"/>
      <c r="AL199" s="1220" t="str">
        <f>IF(Portada!$A$1="www.fly-logics.com","FECHA MAT.",0)</f>
        <v>FECHA MAT.</v>
      </c>
      <c r="AM199" s="1221"/>
      <c r="AN199" s="1221"/>
      <c r="AO199" s="1221"/>
      <c r="AP199" s="1221"/>
      <c r="AQ199" s="1221"/>
      <c r="AR199" s="668">
        <v>25917</v>
      </c>
      <c r="AS199" s="669"/>
      <c r="AT199" s="669"/>
      <c r="AU199" s="669"/>
      <c r="AV199" s="669"/>
      <c r="AW199" s="1200"/>
      <c r="AX199" s="171"/>
      <c r="AY199" s="718"/>
      <c r="AZ199" s="719"/>
      <c r="BA199" s="719"/>
      <c r="BB199" s="719"/>
      <c r="BC199" s="719"/>
      <c r="BD199" s="720"/>
      <c r="BE199" s="721"/>
      <c r="BF199" s="722"/>
      <c r="BG199" s="722"/>
      <c r="BH199" s="722"/>
      <c r="BI199" s="723"/>
      <c r="BJ199" s="721"/>
      <c r="BK199" s="722"/>
      <c r="BL199" s="722"/>
      <c r="BM199" s="722"/>
      <c r="BN199" s="722"/>
      <c r="BO199" s="723"/>
      <c r="BP199" s="718"/>
      <c r="BQ199" s="719"/>
      <c r="BR199" s="719"/>
      <c r="BS199" s="719"/>
      <c r="BT199" s="719"/>
      <c r="BU199" s="720"/>
      <c r="BV199" s="15"/>
      <c r="BW199" s="1220" t="str">
        <f>IF(Portada!$A$1="www.fly-logics.com","MATRICULA",0)</f>
        <v>MATRICULA</v>
      </c>
      <c r="BX199" s="1221"/>
      <c r="BY199" s="1221"/>
      <c r="BZ199" s="1221"/>
      <c r="CA199" s="1221"/>
      <c r="CB199" s="1221"/>
      <c r="CC199" s="660" t="s">
        <v>90</v>
      </c>
      <c r="CD199" s="660"/>
      <c r="CE199" s="660"/>
      <c r="CF199" s="660"/>
      <c r="CG199" s="660"/>
      <c r="CH199" s="661"/>
      <c r="CI199" s="1220" t="str">
        <f>IF(Portada!$A$1="www.fly-logics.com","FECHA MAT.",0)</f>
        <v>FECHA MAT.</v>
      </c>
      <c r="CJ199" s="1221"/>
      <c r="CK199" s="1221"/>
      <c r="CL199" s="1221"/>
      <c r="CM199" s="1221"/>
      <c r="CN199" s="1221"/>
      <c r="CO199" s="668">
        <v>25917</v>
      </c>
      <c r="CP199" s="669"/>
      <c r="CQ199" s="669"/>
      <c r="CR199" s="669"/>
      <c r="CS199" s="670"/>
      <c r="CT199" s="1200"/>
      <c r="CU199" s="1199"/>
      <c r="CV199" s="171"/>
      <c r="CW199" s="718"/>
      <c r="CX199" s="719"/>
      <c r="CY199" s="719"/>
      <c r="CZ199" s="719"/>
      <c r="DA199" s="719"/>
      <c r="DB199" s="720"/>
      <c r="DC199" s="721"/>
      <c r="DD199" s="722"/>
      <c r="DE199" s="722"/>
      <c r="DF199" s="722"/>
      <c r="DG199" s="723"/>
      <c r="DH199" s="721"/>
      <c r="DI199" s="722"/>
      <c r="DJ199" s="722"/>
      <c r="DK199" s="722"/>
      <c r="DL199" s="722"/>
      <c r="DM199" s="723"/>
      <c r="DN199" s="718"/>
      <c r="DO199" s="719"/>
      <c r="DP199" s="719"/>
      <c r="DQ199" s="719"/>
      <c r="DR199" s="719"/>
      <c r="DS199" s="720"/>
      <c r="DT199" s="15"/>
      <c r="DU199" s="1220" t="str">
        <f>IF(Portada!$A$1="www.fly-logics.com","MATRICULA",0)</f>
        <v>MATRICULA</v>
      </c>
      <c r="DV199" s="1221"/>
      <c r="DW199" s="1221"/>
      <c r="DX199" s="1221"/>
      <c r="DY199" s="1221"/>
      <c r="DZ199" s="1221"/>
      <c r="EA199" s="660" t="s">
        <v>90</v>
      </c>
      <c r="EB199" s="660"/>
      <c r="EC199" s="660"/>
      <c r="ED199" s="660"/>
      <c r="EE199" s="660"/>
      <c r="EF199" s="661"/>
      <c r="EG199" s="1220" t="str">
        <f>IF(Portada!$A$1="www.fly-logics.com","FECHA MAT.",0)</f>
        <v>FECHA MAT.</v>
      </c>
      <c r="EH199" s="1221"/>
      <c r="EI199" s="1221"/>
      <c r="EJ199" s="1221"/>
      <c r="EK199" s="1221"/>
      <c r="EL199" s="1221"/>
      <c r="EM199" s="668">
        <v>25917</v>
      </c>
      <c r="EN199" s="669"/>
      <c r="EO199" s="669"/>
      <c r="EP199" s="669"/>
      <c r="EQ199" s="669"/>
      <c r="ER199" s="1200"/>
      <c r="ES199" s="171"/>
      <c r="ET199" s="718"/>
      <c r="EU199" s="719"/>
      <c r="EV199" s="719"/>
      <c r="EW199" s="719"/>
      <c r="EX199" s="719"/>
      <c r="EY199" s="720"/>
      <c r="EZ199" s="721"/>
      <c r="FA199" s="722"/>
      <c r="FB199" s="722"/>
      <c r="FC199" s="722"/>
      <c r="FD199" s="723"/>
      <c r="FE199" s="721"/>
      <c r="FF199" s="722"/>
      <c r="FG199" s="722"/>
      <c r="FH199" s="722"/>
      <c r="FI199" s="722"/>
      <c r="FJ199" s="723"/>
      <c r="FK199" s="718"/>
      <c r="FL199" s="719"/>
      <c r="FM199" s="719"/>
      <c r="FN199" s="719"/>
      <c r="FO199" s="719"/>
      <c r="FP199" s="720"/>
      <c r="FQ199" s="15"/>
      <c r="FR199" s="1220" t="str">
        <f>IF(Portada!$A$1="www.fly-logics.com","MATRICULA",0)</f>
        <v>MATRICULA</v>
      </c>
      <c r="FS199" s="1221"/>
      <c r="FT199" s="1221"/>
      <c r="FU199" s="1221"/>
      <c r="FV199" s="1221"/>
      <c r="FW199" s="1221"/>
      <c r="FX199" s="660" t="s">
        <v>90</v>
      </c>
      <c r="FY199" s="660"/>
      <c r="FZ199" s="660"/>
      <c r="GA199" s="660"/>
      <c r="GB199" s="660"/>
      <c r="GC199" s="661"/>
      <c r="GD199" s="1220" t="str">
        <f>IF(Portada!$A$1="www.fly-logics.com","FECHA MAT.",0)</f>
        <v>FECHA MAT.</v>
      </c>
      <c r="GE199" s="1221"/>
      <c r="GF199" s="1221"/>
      <c r="GG199" s="1221"/>
      <c r="GH199" s="1221"/>
      <c r="GI199" s="1221"/>
      <c r="GJ199" s="668">
        <v>25917</v>
      </c>
      <c r="GK199" s="669"/>
      <c r="GL199" s="669"/>
      <c r="GM199" s="669"/>
      <c r="GN199" s="670"/>
      <c r="GO199" s="1200"/>
    </row>
    <row r="200" spans="1:197" ht="6.75" customHeight="1" x14ac:dyDescent="0.25">
      <c r="A200" s="171"/>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15"/>
      <c r="Z200" s="1222"/>
      <c r="AA200" s="1223"/>
      <c r="AB200" s="1223"/>
      <c r="AC200" s="1223"/>
      <c r="AD200" s="1223"/>
      <c r="AE200" s="1223"/>
      <c r="AF200" s="662"/>
      <c r="AG200" s="662"/>
      <c r="AH200" s="662"/>
      <c r="AI200" s="662"/>
      <c r="AJ200" s="662"/>
      <c r="AK200" s="663"/>
      <c r="AL200" s="1222"/>
      <c r="AM200" s="1223"/>
      <c r="AN200" s="1223"/>
      <c r="AO200" s="1223"/>
      <c r="AP200" s="1223"/>
      <c r="AQ200" s="1223"/>
      <c r="AR200" s="671"/>
      <c r="AS200" s="672"/>
      <c r="AT200" s="672"/>
      <c r="AU200" s="672"/>
      <c r="AV200" s="672"/>
      <c r="AW200" s="1200"/>
      <c r="AX200" s="171"/>
      <c r="AY200" s="285"/>
      <c r="AZ200" s="285"/>
      <c r="BA200" s="285"/>
      <c r="BB200" s="285"/>
      <c r="BC200" s="285"/>
      <c r="BD200" s="285"/>
      <c r="BE200" s="285"/>
      <c r="BF200" s="285"/>
      <c r="BG200" s="285"/>
      <c r="BH200" s="285"/>
      <c r="BI200" s="285"/>
      <c r="BJ200" s="285"/>
      <c r="BK200" s="285"/>
      <c r="BL200" s="285"/>
      <c r="BM200" s="285"/>
      <c r="BN200" s="285"/>
      <c r="BO200" s="285"/>
      <c r="BP200" s="285"/>
      <c r="BQ200" s="285"/>
      <c r="BR200" s="285"/>
      <c r="BS200" s="285"/>
      <c r="BT200" s="285"/>
      <c r="BU200" s="285"/>
      <c r="BV200" s="15"/>
      <c r="BW200" s="1222"/>
      <c r="BX200" s="1223"/>
      <c r="BY200" s="1223"/>
      <c r="BZ200" s="1223"/>
      <c r="CA200" s="1223"/>
      <c r="CB200" s="1223"/>
      <c r="CC200" s="662"/>
      <c r="CD200" s="662"/>
      <c r="CE200" s="662"/>
      <c r="CF200" s="662"/>
      <c r="CG200" s="662"/>
      <c r="CH200" s="663"/>
      <c r="CI200" s="1222"/>
      <c r="CJ200" s="1223"/>
      <c r="CK200" s="1223"/>
      <c r="CL200" s="1223"/>
      <c r="CM200" s="1223"/>
      <c r="CN200" s="1223"/>
      <c r="CO200" s="671"/>
      <c r="CP200" s="672"/>
      <c r="CQ200" s="672"/>
      <c r="CR200" s="672"/>
      <c r="CS200" s="673"/>
      <c r="CT200" s="1200"/>
      <c r="CU200" s="1199"/>
      <c r="CV200" s="171"/>
      <c r="CW200" s="285"/>
      <c r="CX200" s="285"/>
      <c r="CY200" s="285"/>
      <c r="CZ200" s="285"/>
      <c r="DA200" s="285"/>
      <c r="DB200" s="285"/>
      <c r="DC200" s="285"/>
      <c r="DD200" s="285"/>
      <c r="DE200" s="285"/>
      <c r="DF200" s="285"/>
      <c r="DG200" s="285"/>
      <c r="DH200" s="285"/>
      <c r="DI200" s="285"/>
      <c r="DJ200" s="285"/>
      <c r="DK200" s="285"/>
      <c r="DL200" s="285"/>
      <c r="DM200" s="285"/>
      <c r="DN200" s="285"/>
      <c r="DO200" s="285"/>
      <c r="DP200" s="285"/>
      <c r="DQ200" s="285"/>
      <c r="DR200" s="285"/>
      <c r="DS200" s="285"/>
      <c r="DT200" s="15"/>
      <c r="DU200" s="1222"/>
      <c r="DV200" s="1223"/>
      <c r="DW200" s="1223"/>
      <c r="DX200" s="1223"/>
      <c r="DY200" s="1223"/>
      <c r="DZ200" s="1223"/>
      <c r="EA200" s="662"/>
      <c r="EB200" s="662"/>
      <c r="EC200" s="662"/>
      <c r="ED200" s="662"/>
      <c r="EE200" s="662"/>
      <c r="EF200" s="663"/>
      <c r="EG200" s="1222"/>
      <c r="EH200" s="1223"/>
      <c r="EI200" s="1223"/>
      <c r="EJ200" s="1223"/>
      <c r="EK200" s="1223"/>
      <c r="EL200" s="1223"/>
      <c r="EM200" s="671"/>
      <c r="EN200" s="672"/>
      <c r="EO200" s="672"/>
      <c r="EP200" s="672"/>
      <c r="EQ200" s="672"/>
      <c r="ER200" s="1200"/>
      <c r="ES200" s="171"/>
      <c r="ET200" s="285"/>
      <c r="EU200" s="285"/>
      <c r="EV200" s="285"/>
      <c r="EW200" s="285"/>
      <c r="EX200" s="285"/>
      <c r="EY200" s="285"/>
      <c r="EZ200" s="285"/>
      <c r="FA200" s="285"/>
      <c r="FB200" s="285"/>
      <c r="FC200" s="285"/>
      <c r="FD200" s="285"/>
      <c r="FE200" s="285"/>
      <c r="FF200" s="285"/>
      <c r="FG200" s="285"/>
      <c r="FH200" s="285"/>
      <c r="FI200" s="285"/>
      <c r="FJ200" s="285"/>
      <c r="FK200" s="285"/>
      <c r="FL200" s="285"/>
      <c r="FM200" s="285"/>
      <c r="FN200" s="285"/>
      <c r="FO200" s="285"/>
      <c r="FP200" s="285"/>
      <c r="FQ200" s="15"/>
      <c r="FR200" s="1222"/>
      <c r="FS200" s="1223"/>
      <c r="FT200" s="1223"/>
      <c r="FU200" s="1223"/>
      <c r="FV200" s="1223"/>
      <c r="FW200" s="1223"/>
      <c r="FX200" s="662"/>
      <c r="FY200" s="662"/>
      <c r="FZ200" s="662"/>
      <c r="GA200" s="662"/>
      <c r="GB200" s="662"/>
      <c r="GC200" s="663"/>
      <c r="GD200" s="1222"/>
      <c r="GE200" s="1223"/>
      <c r="GF200" s="1223"/>
      <c r="GG200" s="1223"/>
      <c r="GH200" s="1223"/>
      <c r="GI200" s="1223"/>
      <c r="GJ200" s="671"/>
      <c r="GK200" s="672"/>
      <c r="GL200" s="672"/>
      <c r="GM200" s="672"/>
      <c r="GN200" s="673"/>
      <c r="GO200" s="1200"/>
    </row>
    <row r="201" spans="1:197" ht="5.25" customHeight="1" x14ac:dyDescent="0.25">
      <c r="A201" s="171"/>
      <c r="B201" s="685" t="s">
        <v>59</v>
      </c>
      <c r="C201" s="686"/>
      <c r="D201" s="686"/>
      <c r="E201" s="701">
        <f>SUMIF('Resumen Anual'!$L$6,K165,'Resumen Anual'!$F$47)+SUMIF('Resumen Anual'!$L$64,K165,'Resumen Anual'!$F$105)+SUMIF('Resumen Anual'!$L$122,K165,'Resumen Anual'!$F$163)+SUMIF('Resumen Anual'!$L$180,K165,'Resumen Anual'!$F$221)+SUMIF('Resumen Anual'!$L$238,K165,'Resumen Anual'!$F$279)+SUMIF('Resumen Anual'!$L$296,K165,'Resumen Anual'!$F$337)+SUMIF('Resumen Anual'!$L$354,K165,'Resumen Anual'!$F$395)+SUMIF('Resumen Anual'!$L$412,K165,'Resumen Anual'!$F$453)+SUMIF('Resumen Anual'!$L$470,K165,'Resumen Anual'!$F$511)+SUMIF('Resumen Anual'!$L$528,K165,'Resumen Anual'!$F$569)+SUMIF('Resumen Anual'!$L$586,K165,'Resumen Anual'!$F$627)+SUMIF('Resumen Anual'!$L$644,K165,'Resumen Anual'!$F$685)+SUMIF('Resumen Anual'!$BI$6,K165,'Resumen Anual'!$BC$47)+SUMIF('Resumen Anual'!$BI$64,K165,'Resumen Anual'!$BC$105)+SUMIF('Resumen Anual'!$BI$122,K165,'Resumen Anual'!$BC$163)+SUMIF('Resumen Anual'!$BI$180,K165,'Resumen Anual'!$BC$221)+SUMIF('Resumen Anual'!$BI$238,K165,'Resumen Anual'!$BC$279)+SUMIF('Resumen Anual'!$BI$296,K165,'Resumen Anual'!$BC$337)+SUMIF('Resumen Anual'!$BI$354,K165,'Resumen Anual'!$BC$395)+SUMIF('Resumen Anual'!$BI$412,K165,'Resumen Anual'!$BC$453)+SUMIF('Resumen Anual'!$BI$470,K165,'Resumen Anual'!$BC$511)+SUMIF('Resumen Anual'!$BI$528,K165,'Resumen Anual'!$BC$569)+SUMIF('Resumen Anual'!$BI$586,K165,'Resumen Anual'!$BC$627)+SUMIF('Resumen Anual'!$BI$644,K165,'Resumen Anual'!$BC$685)+SUMIF('Resumen Anual'!$DH$6,K165,'Resumen Anual'!$DB$47)+SUMIF('Resumen Anual'!$DH$64,K165,'Resumen Anual'!$DB$105)+SUMIF('Resumen Anual'!$DH$122,K165,'Resumen Anual'!$DB$163)+SUMIF('Resumen Anual'!$DH$180,K165,'Resumen Anual'!$DB$221)+SUMIF('Resumen Anual'!$DH$238,K165,'Resumen Anual'!$DB$279)+SUMIF('Resumen Anual'!$DH$296,K165,'Resumen Anual'!$DB$337)+SUMIF('Resumen Anual'!$DH$354,K165,'Resumen Anual'!$DB$395)+SUMIF('Resumen Anual'!$DH$412,K165,'Resumen Anual'!$DB$453)+SUMIF('Resumen Anual'!$DH$470,K165,'Resumen Anual'!$DB$511)+SUMIF('Resumen Anual'!$DH$528,K165,'Resumen Anual'!$DB$569)+SUMIF('Resumen Anual'!$DH$586,K165,'Resumen Anual'!$DB$627)+SUMIF('Resumen Anual'!$FE$6,K165,'Resumen Anual'!$EY$47)+SUMIF('Resumen Anual'!$DH$644,K165,'Resumen Anual'!$DB$685)+SUMIF('Resumen Anual'!$FE$64,K165,'Resumen Anual'!$EY$105)+SUMIF('Resumen Anual'!$FE$122,K165,'Resumen Anual'!$EY$163)+SUMIF('Resumen Anual'!$FE$180,K165,'Resumen Anual'!$EY$221)+SUMIF('Resumen Anual'!$FE$238,K165,'Resumen Anual'!$EY$279)+SUMIF('Resumen Anual'!$FE$296,K165,'Resumen Anual'!$EY$337)+SUMIF('Resumen Anual'!$FE$354,K165,'Resumen Anual'!$EY$395)+SUMIF('Resumen Anual'!$FE$412,K165,'Resumen Anual'!$EY$453)+SUMIF('Resumen Anual'!$FE$470,K165,'Resumen Anual'!$EY$511)+SUMIF('Resumen Anual'!$FE$586,K165,'Resumen Anual'!$EY$627)+SUMIF('Resumen Anual'!$FE$528,K165,'Resumen Anual'!$EY$569)+SUMIF('Resumen Anual'!$FE$644,K165,'Resumen Anual'!$EY$685)+SUMIF('Bitácoras Anteriores'!$K$6,K165,'Bitácoras Anteriores'!$E$43)+SUMIF('Bitácoras Anteriores'!$K$59,$K$6,'Bitácoras Anteriores'!$E$96)+SUMIF('Bitácoras Anteriores'!$K$112,K165,'Bitácoras Anteriores'!$E$149)+SUMIF('Bitácoras Anteriores'!$K$165,K165,'Bitácoras Anteriores'!$E$202)+SUMIF('Bitácoras Anteriores'!$K$218,K165,'Bitácoras Anteriores'!$E$255)+SUMIF('Bitácoras Anteriores'!$K$271,K165,'Bitácoras Anteriores'!$E$308)+SUMIF('Bitácoras Anteriores'!$K$324,K165,'Bitácoras Anteriores'!$E$361)+SUMIF('Bitácoras Anteriores'!$BH$6,K165,'Bitácoras Anteriores'!$BB$43)+SUMIF('Bitácoras Anteriores'!$BH$59,$K$6,'Bitácoras Anteriores'!$BB$96)+SUMIF('Bitácoras Anteriores'!$BH$112,K165,'Bitácoras Anteriores'!$BB$149)+SUMIF('Bitácoras Anteriores'!$BH$165,K165,'Bitácoras Anteriores'!$BB$202)+SUMIF('Bitácoras Anteriores'!$BH$218,K165,'Bitácoras Anteriores'!$BB$255)+SUMIF('Bitácoras Anteriores'!$BH$271,K165,'Bitácoras Anteriores'!$BB$308)+SUMIF('Bitácoras Anteriores'!$BH$324,K165,'Bitácoras Anteriores'!$BB$361)+SUMIF('Bitácoras Anteriores'!$DF$6,K165,'Bitácoras Anteriores'!$CZ$43)+SUMIF('Bitácoras Anteriores'!$DF$59,$K$6,'Bitácoras Anteriores'!$CZ$96)+SUMIF('Bitácoras Anteriores'!$DF$112,K165,'Bitácoras Anteriores'!$CZ$149)+SUMIF('Bitácoras Anteriores'!$DF$165,K165,'Bitácoras Anteriores'!$CZ$202)+SUMIF('Bitácoras Anteriores'!$DF$218,K165,'Bitácoras Anteriores'!$CZ$255)+SUMIF('Bitácoras Anteriores'!$DF$271,K165,'Bitácoras Anteriores'!$CZ$308)+SUMIF('Bitácoras Anteriores'!$DF$324,K165,'Bitácoras Anteriores'!$CZ$361)+SUMIF('Bitácoras Anteriores'!$FC$6,K165,'Bitácoras Anteriores'!$EW$43)+SUMIF('Bitácoras Anteriores'!$FC$59,$K$6,'Bitácoras Anteriores'!$EW$96)+SUMIF('Bitácoras Anteriores'!$FC$112,K165,'Bitácoras Anteriores'!$EW$149)+SUMIF('Bitácoras Anteriores'!$FC$165,K165,'Bitácoras Anteriores'!$EW$202)+SUMIF('Bitácoras Anteriores'!$FC$218,K165,'Bitácoras Anteriores'!$EW$255)+SUMIF('Bitácoras Anteriores'!$FC$271,K165,'Bitácoras Anteriores'!$EW$308)+SUMIF('Bitácoras Anteriores'!$FC$324,K165,'Bitácoras Anteriores'!$EW$361)</f>
        <v>0</v>
      </c>
      <c r="F201" s="702"/>
      <c r="G201" s="702"/>
      <c r="H201" s="703"/>
      <c r="I201" s="20"/>
      <c r="J201" s="685" t="s">
        <v>58</v>
      </c>
      <c r="K201" s="686"/>
      <c r="L201" s="686"/>
      <c r="M201" s="1224">
        <f>SUMIF('Bitácoras Anteriores'!$K$6,K165,'Bitácoras Anteriores'!$M$42)+SUMIF('Bitácoras Anteriores'!$K$59,$K$6,'Bitácoras Anteriores'!$M$95)+SUMIF('Bitácoras Anteriores'!$K$112,K165,'Bitácoras Anteriores'!$M$148)+SUMIF('Bitácoras Anteriores'!$K$165,K165,'Bitácoras Anteriores'!$M$201)+SUMIF('Bitácoras Anteriores'!$K$218,K165,'Bitácoras Anteriores'!$M$254)+SUMIF('Bitácoras Anteriores'!$K$271,K165,'Bitácoras Anteriores'!$M$307)+SUMIF('Bitácoras Anteriores'!$K$324,K165,'Bitácoras Anteriores'!$M$360)+SUMIF('Bitácoras Anteriores'!$BH$6,K165,'Bitácoras Anteriores'!$BJ$42)+SUMIF('Bitácoras Anteriores'!$BH$59,$K$6,'Bitácoras Anteriores'!$BJ$95)+SUMIF('Bitácoras Anteriores'!$BH$112,K165,'Bitácoras Anteriores'!$BJ$148)+SUMIF('Bitácoras Anteriores'!$BH$165,K165,'Bitácoras Anteriores'!$BJ$201)+SUMIF('Bitácoras Anteriores'!$BH$218,K165,'Bitácoras Anteriores'!$BJ$254)+SUMIF('Bitácoras Anteriores'!$BH$271,K165,'Bitácoras Anteriores'!$BJ$307)+SUMIF('Bitácoras Anteriores'!$BH$324,K165,'Bitácoras Anteriores'!$BJ$360)+SUMIF('Bitácoras Anteriores'!$DF$6,K165,'Bitácoras Anteriores'!$DH$42)+SUMIF('Bitácoras Anteriores'!$DF$59,$K$6,'Bitácoras Anteriores'!$DH$95)+SUMIF('Bitácoras Anteriores'!$DF$112,K165,'Bitácoras Anteriores'!$DH$148)+SUMIF('Bitácoras Anteriores'!$DF$165,K165,'Bitácoras Anteriores'!$DH$201)+SUMIF('Bitácoras Anteriores'!$DF$218,K165,'Bitácoras Anteriores'!$DH$254)+SUMIF('Bitácoras Anteriores'!$DF$271,K165,'Bitácoras Anteriores'!$DH$307)+SUMIF('Bitácoras Anteriores'!$DF$324,K165,'Bitácoras Anteriores'!$DH$360)+SUMIF('Bitácoras Anteriores'!$FC$6,K165,'Bitácoras Anteriores'!$FE$42)+SUMIF('Bitácoras Anteriores'!$FC$59,$K$6,'Bitácoras Anteriores'!$FE$95)+SUMIF('Bitácoras Anteriores'!$FC$112,K165,'Bitácoras Anteriores'!$FE$148)+SUMIF('Bitácoras Anteriores'!$FC$165,K165,'Bitácoras Anteriores'!$FE$201)+SUMIF('Bitácoras Anteriores'!$FC$218,K165,'Bitácoras Anteriores'!$FE$254)+SUMIF('Bitácoras Anteriores'!$FC$271,K165,'Bitácoras Anteriores'!$FE$307)+SUMIF('Bitácoras Anteriores'!$FC$324,K165,'Bitácoras Anteriores'!$FE$360)+SUMIF('Resumen Anual'!$L$6,K165,'Resumen Anual'!$N$47)+SUMIF('Resumen Anual'!$L$64,K165,'Resumen Anual'!$F$105)+SUMIF('Resumen Anual'!$L$122,K165,'Resumen Anual'!$F$163)+SUMIF('Resumen Anual'!$L$180,K165,'Resumen Anual'!$F$221)+SUMIF('Resumen Anual'!$L$238,K165,'Resumen Anual'!$F$279)+SUMIF('Resumen Anual'!$L$296,K165,'Resumen Anual'!$F$337)+SUMIF('Resumen Anual'!$L$354,K165,'Resumen Anual'!$F$395)+SUMIF('Resumen Anual'!$L$412,K165,'Resumen Anual'!$F$453)+SUMIF('Resumen Anual'!$L$470,K165,'Resumen Anual'!$F$511)+SUMIF('Resumen Anual'!$L$528,K165,'Resumen Anual'!$F$569)+SUMIF('Resumen Anual'!$L$586,K165,'Resumen Anual'!$F$627)+SUMIF('Resumen Anual'!$L$644,K165,'Resumen Anual'!$F$685)+SUMIF('Resumen Anual'!$BI$6,K165,'Resumen Anual'!$BK$47)+SUMIF('Resumen Anual'!$BI$64,K165,'Resumen Anual'!$BC$105)+SUMIF('Resumen Anual'!$BI$122,K165,'Resumen Anual'!$BC$163)+SUMIF('Resumen Anual'!$BI$180,K165,'Resumen Anual'!$BC$221)+SUMIF('Resumen Anual'!$BI$238,K165,'Resumen Anual'!$BC$279)+SUMIF('Resumen Anual'!$BI$296,K165,'Resumen Anual'!$BC$337)+SUMIF('Resumen Anual'!$BI$354,K165,'Resumen Anual'!$BC$395)+SUMIF('Resumen Anual'!$BI$412,K165,'Resumen Anual'!$BC$453)+SUMIF('Resumen Anual'!$BI$470,K165,'Resumen Anual'!$BC$511)+SUMIF('Resumen Anual'!$BI$528,K165,'Resumen Anual'!$BC$569)+SUMIF('Resumen Anual'!$BI$586,K165,'Resumen Anual'!$BC$627)+SUMIF('Resumen Anual'!$BI$644,K165,'Resumen Anual'!$BC$685)+SUMIF('Resumen Anual'!$DH$6,K165,'Resumen Anual'!$DJ$47)+SUMIF('Resumen Anual'!$DH$64,K165,'Resumen Anual'!$DB$105)+SUMIF('Resumen Anual'!$DH$122,K165,'Resumen Anual'!$DB$163)+SUMIF('Resumen Anual'!$DH$180,K165,'Resumen Anual'!$DB$221)+SUMIF('Resumen Anual'!$DH$238,K165,'Resumen Anual'!$DB$279)+SUMIF('Resumen Anual'!$DH$296,K165,'Resumen Anual'!$DB$337)+SUMIF('Resumen Anual'!$DH$354,K165,'Resumen Anual'!$DB$395)+SUMIF('Resumen Anual'!$DH$412,K165,'Resumen Anual'!$DB$453)+SUMIF('Resumen Anual'!$DH$470,K165,'Resumen Anual'!$DB$511)+SUMIF('Resumen Anual'!$DH$528,K165,'Resumen Anual'!$DB$569)+SUMIF('Resumen Anual'!$DH$586,K165,'Resumen Anual'!$DB$627)+SUMIF('Resumen Anual'!$FE$6,K165,'Resumen Anual'!$FG$47)+SUMIF('Resumen Anual'!$DH$644,K165,'Resumen Anual'!$DB$685)+SUMIF('Resumen Anual'!$FE$64,K165,'Resumen Anual'!$EY$105)+SUMIF('Resumen Anual'!$FE$122,K165,'Resumen Anual'!$EY$163)+SUMIF('Resumen Anual'!$FE$180,K165,'Resumen Anual'!$EY$221)+SUMIF('Resumen Anual'!$FE$238,K165,'Resumen Anual'!$EY$279)+SUMIF('Resumen Anual'!$FE$296,K165,'Resumen Anual'!$EY$337)+SUMIF('Resumen Anual'!$FE$354,K165,'Resumen Anual'!$EY$395)+SUMIF('Resumen Anual'!$FE$412,K165,'Resumen Anual'!$EY$453)+SUMIF('Resumen Anual'!$FE$470,K165,'Resumen Anual'!$EY$511)+SUMIF('Resumen Anual'!$FE$586,K165,'Resumen Anual'!$EY$627)+SUMIF('Resumen Anual'!$FE$528,K165,'Resumen Anual'!$EY$569)+SUMIF('Resumen Anual'!$FE$644,K165,'Resumen Anual'!$EY$685)</f>
        <v>0</v>
      </c>
      <c r="N201" s="1225"/>
      <c r="O201" s="1225"/>
      <c r="P201" s="1226"/>
      <c r="Q201" s="20"/>
      <c r="R201" s="685" t="s">
        <v>61</v>
      </c>
      <c r="S201" s="686"/>
      <c r="T201" s="687"/>
      <c r="U201" s="1224">
        <f>SUMIF('Bitácoras Anteriores'!$K$6,K165,'Bitácoras Anteriores'!$U$42)+SUMIF('Bitácoras Anteriores'!$K$59,$K$6,'Bitácoras Anteriores'!$U$95)+SUMIF('Bitácoras Anteriores'!$K$112,K165,'Bitácoras Anteriores'!$U$148)+SUMIF('Bitácoras Anteriores'!$K$165,K165,'Bitácoras Anteriores'!$U$201)+SUMIF('Bitácoras Anteriores'!$K$218,K165,'Bitácoras Anteriores'!$U$254)+SUMIF('Bitácoras Anteriores'!$K$271,K165,'Bitácoras Anteriores'!$U$307)+SUMIF('Bitácoras Anteriores'!$K$324,K165,'Bitácoras Anteriores'!$U$360)+SUMIF('Bitácoras Anteriores'!$BH$6,K165,'Bitácoras Anteriores'!$BR$42)+SUMIF('Bitácoras Anteriores'!$BH$59,$K$6,'Bitácoras Anteriores'!$BR$95)+SUMIF('Bitácoras Anteriores'!$BH$112,K165,'Bitácoras Anteriores'!$BR$148)+SUMIF('Bitácoras Anteriores'!$BH$165,K165,'Bitácoras Anteriores'!$BR$201)+SUMIF('Bitácoras Anteriores'!$BH$218,K165,'Bitácoras Anteriores'!$BR$254)+SUMIF('Bitácoras Anteriores'!$BH$271,K165,'Bitácoras Anteriores'!$BR$307)+SUMIF('Bitácoras Anteriores'!$BH$324,K165,'Bitácoras Anteriores'!$BR$360)+SUMIF('Bitácoras Anteriores'!$DF$6,K165,'Bitácoras Anteriores'!$DP$42)+SUMIF('Bitácoras Anteriores'!$DF$59,$K$6,'Bitácoras Anteriores'!$DP$95)+SUMIF('Bitácoras Anteriores'!$DF$112,K165,'Bitácoras Anteriores'!$DP$148)+SUMIF('Bitácoras Anteriores'!$DF$165,K165,'Bitácoras Anteriores'!$DP$201)+SUMIF('Bitácoras Anteriores'!$DF$218,K165,'Bitácoras Anteriores'!$DP$254)+SUMIF('Bitácoras Anteriores'!$DF$271,K165,'Bitácoras Anteriores'!$DP$307)+SUMIF('Bitácoras Anteriores'!$DF$324,K165,'Bitácoras Anteriores'!$DP$360)+SUMIF('Bitácoras Anteriores'!$FC$6,K165,'Bitácoras Anteriores'!$FM$42)+SUMIF('Bitácoras Anteriores'!$FC$59,$K$6,'Bitácoras Anteriores'!$FM$95)+SUMIF('Bitácoras Anteriores'!$FC$112,K165,'Bitácoras Anteriores'!$FM$148)+SUMIF('Bitácoras Anteriores'!$FC$165,K165,'Bitácoras Anteriores'!$FM$201)+SUMIF('Bitácoras Anteriores'!$FC$218,K165,'Bitácoras Anteriores'!$FM$254)+SUMIF('Bitácoras Anteriores'!$FC$271,K165,'Bitácoras Anteriores'!$FM$307)+SUMIF('Bitácoras Anteriores'!$FC$324,K165,'Bitácoras Anteriores'!$FM$360)+SUMIF('Resumen Anual'!$L$6,K165,'Resumen Anual'!$V$47)+SUMIF('Resumen Anual'!$L$64,K165,'Resumen Anual'!$V$105)+SUMIF('Resumen Anual'!$L$122,K165,'Resumen Anual'!$V$163)+SUMIF('Resumen Anual'!$L$180,K165,'Resumen Anual'!$V$221)+SUMIF('Resumen Anual'!$L$238,K165,'Resumen Anual'!$V$279)+SUMIF('Resumen Anual'!$L$296,K165,'Resumen Anual'!$V$337)+SUMIF('Resumen Anual'!$L$354,K165,'Resumen Anual'!$V$395)+SUMIF('Resumen Anual'!$L$412,K165,'Resumen Anual'!$V$453)+SUMIF('Resumen Anual'!$L$470,K165,'Resumen Anual'!$V$511)+SUMIF('Resumen Anual'!$L$528,K165,'Resumen Anual'!$V$569)+SUMIF('Resumen Anual'!$L$586,K165,'Resumen Anual'!$V$627)+SUMIF('Resumen Anual'!$L$644,K165,'Resumen Anual'!$V$685)+SUMIF('Resumen Anual'!$BI$6,K165,'Resumen Anual'!$BS$47)+SUMIF('Resumen Anual'!$BI$64,K165,'Resumen Anual'!$BS$105)+SUMIF('Resumen Anual'!$BI$122,K165,'Resumen Anual'!$BS$163)+SUMIF('Resumen Anual'!$BI$180,K165,'Resumen Anual'!$BS$221)+SUMIF('Resumen Anual'!$BI$238,K165,'Resumen Anual'!$BS$279)+SUMIF('Resumen Anual'!$BI$296,K165,'Resumen Anual'!$BS$337)+SUMIF('Resumen Anual'!$BI$354,K165,'Resumen Anual'!$BS$395)+SUMIF('Resumen Anual'!$BI$412,K165,'Resumen Anual'!$BS$453)+SUMIF('Resumen Anual'!$BI$470,K165,'Resumen Anual'!$BS$511)+SUMIF('Resumen Anual'!$BI$528,K165,'Resumen Anual'!$BS$569)+SUMIF('Resumen Anual'!$BI$586,K165,'Resumen Anual'!$BS$627)+SUMIF('Resumen Anual'!$BI$644,K165,'Resumen Anual'!$BS$685)+SUMIF('Resumen Anual'!$DH$6,K165,'Resumen Anual'!$DR$47)+SUMIF('Resumen Anual'!$DH$64,K165,'Resumen Anual'!$DR$105)+SUMIF('Resumen Anual'!$DH$122,K165,'Resumen Anual'!$DR$163)+SUMIF('Resumen Anual'!$DH$180,K165,'Resumen Anual'!$DR$221)+SUMIF('Resumen Anual'!$DH$238,K165,'Resumen Anual'!$DR$279)+SUMIF('Resumen Anual'!$DH$296,K165,'Resumen Anual'!$DR$337)+SUMIF('Resumen Anual'!$DH$354,K165,'Resumen Anual'!$DR$395)+SUMIF('Resumen Anual'!$DH$412,K165,'Resumen Anual'!$DR$453)+SUMIF('Resumen Anual'!$DH$470,K165,'Resumen Anual'!$DR$511)+SUMIF('Resumen Anual'!$DH$528,K165,'Resumen Anual'!$DR$569)+SUMIF('Resumen Anual'!$DH$586,K165,'Resumen Anual'!$DR$627)+SUMIF('Resumen Anual'!$FE$6,K165,'Resumen Anual'!$FO$47)+SUMIF('Resumen Anual'!$DH$644,K165,'Resumen Anual'!$DR$685)+SUMIF('Resumen Anual'!$FE$64,K165,'Resumen Anual'!$FO$105)+SUMIF('Resumen Anual'!$FE$122,K165,'Resumen Anual'!$FO$163)+SUMIF('Resumen Anual'!$FE$180,K165,'Resumen Anual'!$FO$221)+SUMIF('Resumen Anual'!$FE$238,K165,'Resumen Anual'!$FO$279)+SUMIF('Resumen Anual'!$FE$296,K165,'Resumen Anual'!$FO$337)+SUMIF('Resumen Anual'!$FE$354,K165,'Resumen Anual'!$FO$395)+SUMIF('Resumen Anual'!$FE$412,K165,'Resumen Anual'!$FO$453)+SUMIF('Resumen Anual'!$FE$470,K165,'Resumen Anual'!$FO$511)+SUMIF('Resumen Anual'!$FE$586,K165,'Resumen Anual'!$FO$627)+SUMIF('Resumen Anual'!$FE$528,K165,'Resumen Anual'!$FO$569)+SUMIF('Resumen Anual'!$FE$644,K165,'Resumen Anual'!$FO$685)</f>
        <v>0</v>
      </c>
      <c r="V201" s="1225"/>
      <c r="W201" s="1225"/>
      <c r="X201" s="1226"/>
      <c r="Y201" s="15"/>
      <c r="Z201" s="1220" t="str">
        <f>IF(Portada!$A$1="www.fly-logics.com","N° SERIE",0)</f>
        <v>N° SERIE</v>
      </c>
      <c r="AA201" s="1221"/>
      <c r="AB201" s="1221"/>
      <c r="AC201" s="1221"/>
      <c r="AD201" s="1221"/>
      <c r="AE201" s="1221"/>
      <c r="AF201" s="660" t="s">
        <v>91</v>
      </c>
      <c r="AG201" s="660"/>
      <c r="AH201" s="660"/>
      <c r="AI201" s="660"/>
      <c r="AJ201" s="660"/>
      <c r="AK201" s="661"/>
      <c r="AL201" s="1220" t="str">
        <f>IF(Portada!$A$1="www.fly-logics.com","AÑO CONST.",0)</f>
        <v>AÑO CONST.</v>
      </c>
      <c r="AM201" s="1221"/>
      <c r="AN201" s="1221"/>
      <c r="AO201" s="1221"/>
      <c r="AP201" s="1221"/>
      <c r="AQ201" s="1221"/>
      <c r="AR201" s="664">
        <v>1923</v>
      </c>
      <c r="AS201" s="660"/>
      <c r="AT201" s="660"/>
      <c r="AU201" s="660"/>
      <c r="AV201" s="660"/>
      <c r="AW201" s="1200"/>
      <c r="AX201" s="171"/>
      <c r="AY201" s="685" t="s">
        <v>59</v>
      </c>
      <c r="AZ201" s="686"/>
      <c r="BA201" s="686"/>
      <c r="BB201" s="701">
        <f>SUMIF('Resumen Anual'!$L$6,BH165,'Resumen Anual'!$F$47)+SUMIF('Resumen Anual'!$L$64,BH165,'Resumen Anual'!$F$105)+SUMIF('Resumen Anual'!$L$122,BH165,'Resumen Anual'!$F$163)+SUMIF('Resumen Anual'!$L$180,BH165,'Resumen Anual'!$F$221)+SUMIF('Resumen Anual'!$L$238,BH165,'Resumen Anual'!$F$279)+SUMIF('Resumen Anual'!$L$296,BH165,'Resumen Anual'!$F$337)+SUMIF('Resumen Anual'!$L$354,BH165,'Resumen Anual'!$F$395)+SUMIF('Resumen Anual'!$L$412,BH165,'Resumen Anual'!$F$453)+SUMIF('Resumen Anual'!$L$470,BH165,'Resumen Anual'!$F$511)+SUMIF('Resumen Anual'!$L$528,BH165,'Resumen Anual'!$F$569)+SUMIF('Resumen Anual'!$L$586,BH165,'Resumen Anual'!$F$627)+SUMIF('Resumen Anual'!$L$644,BH165,'Resumen Anual'!$F$685)+SUMIF('Resumen Anual'!$BI$6,BH165,'Resumen Anual'!$BC$47)+SUMIF('Resumen Anual'!$BI$64,BH165,'Resumen Anual'!$BC$105)+SUMIF('Resumen Anual'!$BI$122,BH165,'Resumen Anual'!$BC$163)+SUMIF('Resumen Anual'!$BI$180,BH165,'Resumen Anual'!$BC$221)+SUMIF('Resumen Anual'!$BI$238,BH165,'Resumen Anual'!$BC$279)+SUMIF('Resumen Anual'!$BI$296,BH165,'Resumen Anual'!$BC$337)+SUMIF('Resumen Anual'!$BI$354,BH165,'Resumen Anual'!$BC$395)+SUMIF('Resumen Anual'!$BI$412,BH165,'Resumen Anual'!$BC$453)+SUMIF('Resumen Anual'!$BI$470,BH165,'Resumen Anual'!$BC$511)+SUMIF('Resumen Anual'!$BI$528,BH165,'Resumen Anual'!$BC$569)+SUMIF('Resumen Anual'!$BI$586,BH165,'Resumen Anual'!$BC$627)+SUMIF('Resumen Anual'!$BI$644,BH165,'Resumen Anual'!$BC$685)+SUMIF('Resumen Anual'!$DH$6,BH165,'Resumen Anual'!$DB$47)+SUMIF('Resumen Anual'!$DH$64,BH165,'Resumen Anual'!$DB$105)+SUMIF('Resumen Anual'!$DH$122,BH165,'Resumen Anual'!$DB$163)+SUMIF('Resumen Anual'!$DH$180,BH165,'Resumen Anual'!$DB$221)+SUMIF('Resumen Anual'!$DH$238,BH165,'Resumen Anual'!$DB$279)+SUMIF('Resumen Anual'!$DH$296,BH165,'Resumen Anual'!$DB$337)+SUMIF('Resumen Anual'!$DH$354,BH165,'Resumen Anual'!$DB$395)+SUMIF('Resumen Anual'!$DH$412,BH165,'Resumen Anual'!$DB$453)+SUMIF('Resumen Anual'!$DH$470,BH165,'Resumen Anual'!$DB$511)+SUMIF('Resumen Anual'!$DH$528,BH165,'Resumen Anual'!$DB$569)+SUMIF('Resumen Anual'!$DH$586,BH165,'Resumen Anual'!$DB$627)+SUMIF('Resumen Anual'!$FE$6,BH165,'Resumen Anual'!$EY$47)+SUMIF('Resumen Anual'!$DH$644,BH165,'Resumen Anual'!$DB$685)+SUMIF('Resumen Anual'!$FE$64,BH165,'Resumen Anual'!$EY$105)+SUMIF('Resumen Anual'!$FE$122,BH165,'Resumen Anual'!$EY$163)+SUMIF('Resumen Anual'!$FE$180,BH165,'Resumen Anual'!$EY$221)+SUMIF('Resumen Anual'!$FE$238,BH165,'Resumen Anual'!$EY$279)+SUMIF('Resumen Anual'!$FE$296,BH165,'Resumen Anual'!$EY$337)+SUMIF('Resumen Anual'!$FE$354,BH165,'Resumen Anual'!$EY$395)+SUMIF('Resumen Anual'!$FE$412,BH165,'Resumen Anual'!$EY$453)+SUMIF('Resumen Anual'!$FE$470,BH165,'Resumen Anual'!$EY$511)+SUMIF('Resumen Anual'!$FE$586,BH165,'Resumen Anual'!$EY$627)+SUMIF('Resumen Anual'!$FE$528,BH165,'Resumen Anual'!$EY$569)+SUMIF('Resumen Anual'!$FE$644,BH165,'Resumen Anual'!$EY$685)+SUMIF('Bitácoras Anteriores'!$K$6,BH165,'Bitácoras Anteriores'!$E$43)+SUMIF('Bitácoras Anteriores'!$K$59,$K$6,'Bitácoras Anteriores'!$E$96)+SUMIF('Bitácoras Anteriores'!$K$112,BH165,'Bitácoras Anteriores'!$E$149)+SUMIF('Bitácoras Anteriores'!$K$165,BH165,'Bitácoras Anteriores'!$E$202)+SUMIF('Bitácoras Anteriores'!$K$218,BH165,'Bitácoras Anteriores'!$E$255)+SUMIF('Bitácoras Anteriores'!$K$271,BH165,'Bitácoras Anteriores'!$E$308)+SUMIF('Bitácoras Anteriores'!$K$324,BH165,'Bitácoras Anteriores'!$E$361)+SUMIF('Bitácoras Anteriores'!$BH$6,BH165,'Bitácoras Anteriores'!$BB$43)+SUMIF('Bitácoras Anteriores'!$BH$59,$K$6,'Bitácoras Anteriores'!$BB$96)+SUMIF('Bitácoras Anteriores'!$BH$112,BH165,'Bitácoras Anteriores'!$BB$149)+SUMIF('Bitácoras Anteriores'!$BH$165,BH165,'Bitácoras Anteriores'!$BB$202)+SUMIF('Bitácoras Anteriores'!$BH$218,BH165,'Bitácoras Anteriores'!$BB$255)+SUMIF('Bitácoras Anteriores'!$BH$271,BH165,'Bitácoras Anteriores'!$BB$308)+SUMIF('Bitácoras Anteriores'!$BH$324,BH165,'Bitácoras Anteriores'!$BB$361)+SUMIF('Bitácoras Anteriores'!$DF$6,BH165,'Bitácoras Anteriores'!$CZ$43)+SUMIF('Bitácoras Anteriores'!$DF$59,$K$6,'Bitácoras Anteriores'!$CZ$96)+SUMIF('Bitácoras Anteriores'!$DF$112,BH165,'Bitácoras Anteriores'!$CZ$149)+SUMIF('Bitácoras Anteriores'!$DF$165,BH165,'Bitácoras Anteriores'!$CZ$202)+SUMIF('Bitácoras Anteriores'!$DF$218,BH165,'Bitácoras Anteriores'!$CZ$255)+SUMIF('Bitácoras Anteriores'!$DF$271,BH165,'Bitácoras Anteriores'!$CZ$308)+SUMIF('Bitácoras Anteriores'!$DF$324,BH165,'Bitácoras Anteriores'!$CZ$361)+SUMIF('Bitácoras Anteriores'!$FC$6,BH165,'Bitácoras Anteriores'!$EW$43)+SUMIF('Bitácoras Anteriores'!$FC$59,$K$6,'Bitácoras Anteriores'!$EW$96)+SUMIF('Bitácoras Anteriores'!$FC$112,BH165,'Bitácoras Anteriores'!$EW$149)+SUMIF('Bitácoras Anteriores'!$FC$165,BH165,'Bitácoras Anteriores'!$EW$202)+SUMIF('Bitácoras Anteriores'!$FC$218,BH165,'Bitácoras Anteriores'!$EW$255)+SUMIF('Bitácoras Anteriores'!$FC$271,BH165,'Bitácoras Anteriores'!$EW$308)+SUMIF('Bitácoras Anteriores'!$FC$324,BH165,'Bitácoras Anteriores'!$EW$361)</f>
        <v>0</v>
      </c>
      <c r="BC201" s="702"/>
      <c r="BD201" s="702"/>
      <c r="BE201" s="703"/>
      <c r="BF201" s="20"/>
      <c r="BG201" s="685" t="s">
        <v>58</v>
      </c>
      <c r="BH201" s="686"/>
      <c r="BI201" s="686"/>
      <c r="BJ201" s="1224">
        <f>SUMIF('Bitácoras Anteriores'!$K$6,BH165,'Bitácoras Anteriores'!$M$42)+SUMIF('Bitácoras Anteriores'!$K$59,$K$6,'Bitácoras Anteriores'!$M$95)+SUMIF('Bitácoras Anteriores'!$K$112,BH165,'Bitácoras Anteriores'!$M$148)+SUMIF('Bitácoras Anteriores'!$K$165,BH165,'Bitácoras Anteriores'!$M$201)+SUMIF('Bitácoras Anteriores'!$K$218,BH165,'Bitácoras Anteriores'!$M$254)+SUMIF('Bitácoras Anteriores'!$K$271,BH165,'Bitácoras Anteriores'!$M$307)+SUMIF('Bitácoras Anteriores'!$K$324,BH165,'Bitácoras Anteriores'!$M$360)+SUMIF('Bitácoras Anteriores'!$BH$6,BH165,'Bitácoras Anteriores'!$BJ$42)+SUMIF('Bitácoras Anteriores'!$BH$59,$K$6,'Bitácoras Anteriores'!$BJ$95)+SUMIF('Bitácoras Anteriores'!$BH$112,BH165,'Bitácoras Anteriores'!$BJ$148)+SUMIF('Bitácoras Anteriores'!$BH$165,BH165,'Bitácoras Anteriores'!$BJ$201)+SUMIF('Bitácoras Anteriores'!$BH$218,BH165,'Bitácoras Anteriores'!$BJ$254)+SUMIF('Bitácoras Anteriores'!$BH$271,BH165,'Bitácoras Anteriores'!$BJ$307)+SUMIF('Bitácoras Anteriores'!$BH$324,BH165,'Bitácoras Anteriores'!$BJ$360)+SUMIF('Bitácoras Anteriores'!$DF$6,BH165,'Bitácoras Anteriores'!$DH$42)+SUMIF('Bitácoras Anteriores'!$DF$59,$K$6,'Bitácoras Anteriores'!$DH$95)+SUMIF('Bitácoras Anteriores'!$DF$112,BH165,'Bitácoras Anteriores'!$DH$148)+SUMIF('Bitácoras Anteriores'!$DF$165,BH165,'Bitácoras Anteriores'!$DH$201)+SUMIF('Bitácoras Anteriores'!$DF$218,BH165,'Bitácoras Anteriores'!$DH$254)+SUMIF('Bitácoras Anteriores'!$DF$271,BH165,'Bitácoras Anteriores'!$DH$307)+SUMIF('Bitácoras Anteriores'!$DF$324,BH165,'Bitácoras Anteriores'!$DH$360)+SUMIF('Bitácoras Anteriores'!$FC$6,BH165,'Bitácoras Anteriores'!$FE$42)+SUMIF('Bitácoras Anteriores'!$FC$59,$K$6,'Bitácoras Anteriores'!$FE$95)+SUMIF('Bitácoras Anteriores'!$FC$112,BH165,'Bitácoras Anteriores'!$FE$148)+SUMIF('Bitácoras Anteriores'!$FC$165,BH165,'Bitácoras Anteriores'!$FE$201)+SUMIF('Bitácoras Anteriores'!$FC$218,BH165,'Bitácoras Anteriores'!$FE$254)+SUMIF('Bitácoras Anteriores'!$FC$271,BH165,'Bitácoras Anteriores'!$FE$307)+SUMIF('Bitácoras Anteriores'!$FC$324,BH165,'Bitácoras Anteriores'!$FE$360)+SUMIF('Resumen Anual'!$L$6,BH165,'Resumen Anual'!$N$47)+SUMIF('Resumen Anual'!$L$64,BH165,'Resumen Anual'!$F$105)+SUMIF('Resumen Anual'!$L$122,BH165,'Resumen Anual'!$F$163)+SUMIF('Resumen Anual'!$L$180,BH165,'Resumen Anual'!$F$221)+SUMIF('Resumen Anual'!$L$238,BH165,'Resumen Anual'!$F$279)+SUMIF('Resumen Anual'!$L$296,BH165,'Resumen Anual'!$F$337)+SUMIF('Resumen Anual'!$L$354,BH165,'Resumen Anual'!$F$395)+SUMIF('Resumen Anual'!$L$412,BH165,'Resumen Anual'!$F$453)+SUMIF('Resumen Anual'!$L$470,BH165,'Resumen Anual'!$F$511)+SUMIF('Resumen Anual'!$L$528,BH165,'Resumen Anual'!$F$569)+SUMIF('Resumen Anual'!$L$586,BH165,'Resumen Anual'!$F$627)+SUMIF('Resumen Anual'!$L$644,BH165,'Resumen Anual'!$F$685)+SUMIF('Resumen Anual'!$BI$6,BH165,'Resumen Anual'!$BK$47)+SUMIF('Resumen Anual'!$BI$64,BH165,'Resumen Anual'!$BC$105)+SUMIF('Resumen Anual'!$BI$122,BH165,'Resumen Anual'!$BC$163)+SUMIF('Resumen Anual'!$BI$180,BH165,'Resumen Anual'!$BC$221)+SUMIF('Resumen Anual'!$BI$238,BH165,'Resumen Anual'!$BC$279)+SUMIF('Resumen Anual'!$BI$296,BH165,'Resumen Anual'!$BC$337)+SUMIF('Resumen Anual'!$BI$354,BH165,'Resumen Anual'!$BC$395)+SUMIF('Resumen Anual'!$BI$412,BH165,'Resumen Anual'!$BC$453)+SUMIF('Resumen Anual'!$BI$470,BH165,'Resumen Anual'!$BC$511)+SUMIF('Resumen Anual'!$BI$528,BH165,'Resumen Anual'!$BC$569)+SUMIF('Resumen Anual'!$BI$586,BH165,'Resumen Anual'!$BC$627)+SUMIF('Resumen Anual'!$BI$644,BH165,'Resumen Anual'!$BC$685)+SUMIF('Resumen Anual'!$DH$6,BH165,'Resumen Anual'!$DJ$47)+SUMIF('Resumen Anual'!$DH$64,BH165,'Resumen Anual'!$DB$105)+SUMIF('Resumen Anual'!$DH$122,BH165,'Resumen Anual'!$DB$163)+SUMIF('Resumen Anual'!$DH$180,BH165,'Resumen Anual'!$DB$221)+SUMIF('Resumen Anual'!$DH$238,BH165,'Resumen Anual'!$DB$279)+SUMIF('Resumen Anual'!$DH$296,BH165,'Resumen Anual'!$DB$337)+SUMIF('Resumen Anual'!$DH$354,BH165,'Resumen Anual'!$DB$395)+SUMIF('Resumen Anual'!$DH$412,BH165,'Resumen Anual'!$DB$453)+SUMIF('Resumen Anual'!$DH$470,BH165,'Resumen Anual'!$DB$511)+SUMIF('Resumen Anual'!$DH$528,BH165,'Resumen Anual'!$DB$569)+SUMIF('Resumen Anual'!$DH$586,BH165,'Resumen Anual'!$DB$627)+SUMIF('Resumen Anual'!$FE$6,BH165,'Resumen Anual'!$FG$47)+SUMIF('Resumen Anual'!$DH$644,BH165,'Resumen Anual'!$DB$685)+SUMIF('Resumen Anual'!$FE$64,BH165,'Resumen Anual'!$EY$105)+SUMIF('Resumen Anual'!$FE$122,BH165,'Resumen Anual'!$EY$163)+SUMIF('Resumen Anual'!$FE$180,BH165,'Resumen Anual'!$EY$221)+SUMIF('Resumen Anual'!$FE$238,BH165,'Resumen Anual'!$EY$279)+SUMIF('Resumen Anual'!$FE$296,BH165,'Resumen Anual'!$EY$337)+SUMIF('Resumen Anual'!$FE$354,BH165,'Resumen Anual'!$EY$395)+SUMIF('Resumen Anual'!$FE$412,BH165,'Resumen Anual'!$EY$453)+SUMIF('Resumen Anual'!$FE$470,BH165,'Resumen Anual'!$EY$511)+SUMIF('Resumen Anual'!$FE$586,BH165,'Resumen Anual'!$EY$627)+SUMIF('Resumen Anual'!$FE$528,BH165,'Resumen Anual'!$EY$569)+SUMIF('Resumen Anual'!$FE$644,BH165,'Resumen Anual'!$EY$685)</f>
        <v>0</v>
      </c>
      <c r="BK201" s="1225"/>
      <c r="BL201" s="1225"/>
      <c r="BM201" s="1226"/>
      <c r="BN201" s="20"/>
      <c r="BO201" s="685" t="s">
        <v>61</v>
      </c>
      <c r="BP201" s="686"/>
      <c r="BQ201" s="687"/>
      <c r="BR201" s="1224">
        <f>SUMIF('Bitácoras Anteriores'!$K$6,BH165,'Bitácoras Anteriores'!$U$42)+SUMIF('Bitácoras Anteriores'!$K$59,$K$6,'Bitácoras Anteriores'!$U$95)+SUMIF('Bitácoras Anteriores'!$K$112,BH165,'Bitácoras Anteriores'!$U$148)+SUMIF('Bitácoras Anteriores'!$K$165,BH165,'Bitácoras Anteriores'!$U$201)+SUMIF('Bitácoras Anteriores'!$K$218,BH165,'Bitácoras Anteriores'!$U$254)+SUMIF('Bitácoras Anteriores'!$K$271,BH165,'Bitácoras Anteriores'!$U$307)+SUMIF('Bitácoras Anteriores'!$K$324,BH165,'Bitácoras Anteriores'!$U$360)+SUMIF('Bitácoras Anteriores'!$BH$6,BH165,'Bitácoras Anteriores'!$BR$42)+SUMIF('Bitácoras Anteriores'!$BH$59,$K$6,'Bitácoras Anteriores'!$BR$95)+SUMIF('Bitácoras Anteriores'!$BH$112,BH165,'Bitácoras Anteriores'!$BR$148)+SUMIF('Bitácoras Anteriores'!$BH$165,BH165,'Bitácoras Anteriores'!$BR$201)+SUMIF('Bitácoras Anteriores'!$BH$218,BH165,'Bitácoras Anteriores'!$BR$254)+SUMIF('Bitácoras Anteriores'!$BH$271,BH165,'Bitácoras Anteriores'!$BR$307)+SUMIF('Bitácoras Anteriores'!$BH$324,BH165,'Bitácoras Anteriores'!$BR$360)+SUMIF('Bitácoras Anteriores'!$DF$6,BH165,'Bitácoras Anteriores'!$DP$42)+SUMIF('Bitácoras Anteriores'!$DF$59,$K$6,'Bitácoras Anteriores'!$DP$95)+SUMIF('Bitácoras Anteriores'!$DF$112,BH165,'Bitácoras Anteriores'!$DP$148)+SUMIF('Bitácoras Anteriores'!$DF$165,BH165,'Bitácoras Anteriores'!$DP$201)+SUMIF('Bitácoras Anteriores'!$DF$218,BH165,'Bitácoras Anteriores'!$DP$254)+SUMIF('Bitácoras Anteriores'!$DF$271,BH165,'Bitácoras Anteriores'!$DP$307)+SUMIF('Bitácoras Anteriores'!$DF$324,BH165,'Bitácoras Anteriores'!$DP$360)+SUMIF('Bitácoras Anteriores'!$FC$6,BH165,'Bitácoras Anteriores'!$FM$42)+SUMIF('Bitácoras Anteriores'!$FC$59,$K$6,'Bitácoras Anteriores'!$FM$95)+SUMIF('Bitácoras Anteriores'!$FC$112,BH165,'Bitácoras Anteriores'!$FM$148)+SUMIF('Bitácoras Anteriores'!$FC$165,BH165,'Bitácoras Anteriores'!$FM$201)+SUMIF('Bitácoras Anteriores'!$FC$218,BH165,'Bitácoras Anteriores'!$FM$254)+SUMIF('Bitácoras Anteriores'!$FC$271,BH165,'Bitácoras Anteriores'!$FM$307)+SUMIF('Bitácoras Anteriores'!$FC$324,BH165,'Bitácoras Anteriores'!$FM$360)+SUMIF('Resumen Anual'!$L$6,BH165,'Resumen Anual'!$V$47)+SUMIF('Resumen Anual'!$L$64,BH165,'Resumen Anual'!$V$105)+SUMIF('Resumen Anual'!$L$122,BH165,'Resumen Anual'!$V$163)+SUMIF('Resumen Anual'!$L$180,BH165,'Resumen Anual'!$V$221)+SUMIF('Resumen Anual'!$L$238,BH165,'Resumen Anual'!$V$279)+SUMIF('Resumen Anual'!$L$296,BH165,'Resumen Anual'!$V$337)+SUMIF('Resumen Anual'!$L$354,BH165,'Resumen Anual'!$V$395)+SUMIF('Resumen Anual'!$L$412,BH165,'Resumen Anual'!$V$453)+SUMIF('Resumen Anual'!$L$470,BH165,'Resumen Anual'!$V$511)+SUMIF('Resumen Anual'!$L$528,BH165,'Resumen Anual'!$V$569)+SUMIF('Resumen Anual'!$L$586,BH165,'Resumen Anual'!$V$627)+SUMIF('Resumen Anual'!$L$644,BH165,'Resumen Anual'!$V$685)+SUMIF('Resumen Anual'!$BI$6,BH165,'Resumen Anual'!$BS$47)+SUMIF('Resumen Anual'!$BI$64,BH165,'Resumen Anual'!$BS$105)+SUMIF('Resumen Anual'!$BI$122,BH165,'Resumen Anual'!$BS$163)+SUMIF('Resumen Anual'!$BI$180,BH165,'Resumen Anual'!$BS$221)+SUMIF('Resumen Anual'!$BI$238,BH165,'Resumen Anual'!$BS$279)+SUMIF('Resumen Anual'!$BI$296,BH165,'Resumen Anual'!$BS$337)+SUMIF('Resumen Anual'!$BI$354,BH165,'Resumen Anual'!$BS$395)+SUMIF('Resumen Anual'!$BI$412,BH165,'Resumen Anual'!$BS$453)+SUMIF('Resumen Anual'!$BI$470,BH165,'Resumen Anual'!$BS$511)+SUMIF('Resumen Anual'!$BI$528,BH165,'Resumen Anual'!$BS$569)+SUMIF('Resumen Anual'!$BI$586,BH165,'Resumen Anual'!$BS$627)+SUMIF('Resumen Anual'!$BI$644,BH165,'Resumen Anual'!$BS$685)+SUMIF('Resumen Anual'!$DH$6,BH165,'Resumen Anual'!$DR$47)+SUMIF('Resumen Anual'!$DH$64,BH165,'Resumen Anual'!$DR$105)+SUMIF('Resumen Anual'!$DH$122,BH165,'Resumen Anual'!$DR$163)+SUMIF('Resumen Anual'!$DH$180,BH165,'Resumen Anual'!$DR$221)+SUMIF('Resumen Anual'!$DH$238,BH165,'Resumen Anual'!$DR$279)+SUMIF('Resumen Anual'!$DH$296,BH165,'Resumen Anual'!$DR$337)+SUMIF('Resumen Anual'!$DH$354,BH165,'Resumen Anual'!$DR$395)+SUMIF('Resumen Anual'!$DH$412,BH165,'Resumen Anual'!$DR$453)+SUMIF('Resumen Anual'!$DH$470,BH165,'Resumen Anual'!$DR$511)+SUMIF('Resumen Anual'!$DH$528,BH165,'Resumen Anual'!$DR$569)+SUMIF('Resumen Anual'!$DH$586,BH165,'Resumen Anual'!$DR$627)+SUMIF('Resumen Anual'!$FE$6,BH165,'Resumen Anual'!$FO$47)+SUMIF('Resumen Anual'!$DH$644,BH165,'Resumen Anual'!$DR$685)+SUMIF('Resumen Anual'!$FE$64,BH165,'Resumen Anual'!$FO$105)+SUMIF('Resumen Anual'!$FE$122,BH165,'Resumen Anual'!$FO$163)+SUMIF('Resumen Anual'!$FE$180,BH165,'Resumen Anual'!$FO$221)+SUMIF('Resumen Anual'!$FE$238,BH165,'Resumen Anual'!$FO$279)+SUMIF('Resumen Anual'!$FE$296,BH165,'Resumen Anual'!$FO$337)+SUMIF('Resumen Anual'!$FE$354,BH165,'Resumen Anual'!$FO$395)+SUMIF('Resumen Anual'!$FE$412,BH165,'Resumen Anual'!$FO$453)+SUMIF('Resumen Anual'!$FE$470,BH165,'Resumen Anual'!$FO$511)+SUMIF('Resumen Anual'!$FE$586,BH165,'Resumen Anual'!$FO$627)+SUMIF('Resumen Anual'!$FE$528,BH165,'Resumen Anual'!$FO$569)+SUMIF('Resumen Anual'!$FE$644,BH165,'Resumen Anual'!$FO$685)</f>
        <v>0</v>
      </c>
      <c r="BS201" s="1225"/>
      <c r="BT201" s="1225"/>
      <c r="BU201" s="1226"/>
      <c r="BV201" s="15"/>
      <c r="BW201" s="1220" t="str">
        <f>IF(Portada!$A$1="www.fly-logics.com","N° SERIE",0)</f>
        <v>N° SERIE</v>
      </c>
      <c r="BX201" s="1221"/>
      <c r="BY201" s="1221"/>
      <c r="BZ201" s="1221"/>
      <c r="CA201" s="1221"/>
      <c r="CB201" s="1221"/>
      <c r="CC201" s="660" t="s">
        <v>91</v>
      </c>
      <c r="CD201" s="660"/>
      <c r="CE201" s="660"/>
      <c r="CF201" s="660"/>
      <c r="CG201" s="660"/>
      <c r="CH201" s="661"/>
      <c r="CI201" s="1220" t="str">
        <f>IF(Portada!$A$1="www.fly-logics.com","AÑO CONST.",0)</f>
        <v>AÑO CONST.</v>
      </c>
      <c r="CJ201" s="1221"/>
      <c r="CK201" s="1221"/>
      <c r="CL201" s="1221"/>
      <c r="CM201" s="1221"/>
      <c r="CN201" s="1221"/>
      <c r="CO201" s="664">
        <v>1923</v>
      </c>
      <c r="CP201" s="660"/>
      <c r="CQ201" s="660"/>
      <c r="CR201" s="660"/>
      <c r="CS201" s="661"/>
      <c r="CT201" s="1200"/>
      <c r="CU201" s="1199"/>
      <c r="CV201" s="171"/>
      <c r="CW201" s="685" t="s">
        <v>59</v>
      </c>
      <c r="CX201" s="686"/>
      <c r="CY201" s="686"/>
      <c r="CZ201" s="701">
        <f>SUMIF('Resumen Anual'!$L$6,DF165,'Resumen Anual'!$F$47)+SUMIF('Resumen Anual'!$L$64,DF165,'Resumen Anual'!$F$105)+SUMIF('Resumen Anual'!$L$122,DF165,'Resumen Anual'!$F$163)+SUMIF('Resumen Anual'!$L$180,DF165,'Resumen Anual'!$F$221)+SUMIF('Resumen Anual'!$L$238,DF165,'Resumen Anual'!$F$279)+SUMIF('Resumen Anual'!$L$296,DF165,'Resumen Anual'!$F$337)+SUMIF('Resumen Anual'!$L$354,DF165,'Resumen Anual'!$F$395)+SUMIF('Resumen Anual'!$L$412,DF165,'Resumen Anual'!$F$453)+SUMIF('Resumen Anual'!$L$470,DF165,'Resumen Anual'!$F$511)+SUMIF('Resumen Anual'!$L$528,DF165,'Resumen Anual'!$F$569)+SUMIF('Resumen Anual'!$L$586,DF165,'Resumen Anual'!$F$627)+SUMIF('Resumen Anual'!$L$644,DF165,'Resumen Anual'!$F$685)+SUMIF('Resumen Anual'!$BI$6,DF165,'Resumen Anual'!$BC$47)+SUMIF('Resumen Anual'!$BI$64,DF165,'Resumen Anual'!$BC$105)+SUMIF('Resumen Anual'!$BI$122,DF165,'Resumen Anual'!$BC$163)+SUMIF('Resumen Anual'!$BI$180,DF165,'Resumen Anual'!$BC$221)+SUMIF('Resumen Anual'!$BI$238,DF165,'Resumen Anual'!$BC$279)+SUMIF('Resumen Anual'!$BI$296,DF165,'Resumen Anual'!$BC$337)+SUMIF('Resumen Anual'!$BI$354,DF165,'Resumen Anual'!$BC$395)+SUMIF('Resumen Anual'!$BI$412,DF165,'Resumen Anual'!$BC$453)+SUMIF('Resumen Anual'!$BI$470,DF165,'Resumen Anual'!$BC$511)+SUMIF('Resumen Anual'!$BI$528,DF165,'Resumen Anual'!$BC$569)+SUMIF('Resumen Anual'!$BI$586,DF165,'Resumen Anual'!$BC$627)+SUMIF('Resumen Anual'!$BI$644,DF165,'Resumen Anual'!$BC$685)+SUMIF('Resumen Anual'!$DH$6,DF165,'Resumen Anual'!$DB$47)+SUMIF('Resumen Anual'!$DH$64,DF165,'Resumen Anual'!$DB$105)+SUMIF('Resumen Anual'!$DH$122,DF165,'Resumen Anual'!$DB$163)+SUMIF('Resumen Anual'!$DH$180,DF165,'Resumen Anual'!$DB$221)+SUMIF('Resumen Anual'!$DH$238,DF165,'Resumen Anual'!$DB$279)+SUMIF('Resumen Anual'!$DH$296,DF165,'Resumen Anual'!$DB$337)+SUMIF('Resumen Anual'!$DH$354,DF165,'Resumen Anual'!$DB$395)+SUMIF('Resumen Anual'!$DH$412,DF165,'Resumen Anual'!$DB$453)+SUMIF('Resumen Anual'!$DH$470,DF165,'Resumen Anual'!$DB$511)+SUMIF('Resumen Anual'!$DH$528,DF165,'Resumen Anual'!$DB$569)+SUMIF('Resumen Anual'!$DH$586,DF165,'Resumen Anual'!$DB$627)+SUMIF('Resumen Anual'!$FE$6,DF165,'Resumen Anual'!$EY$47)+SUMIF('Resumen Anual'!$DH$644,DF165,'Resumen Anual'!$DB$685)+SUMIF('Resumen Anual'!$FE$64,DF165,'Resumen Anual'!$EY$105)+SUMIF('Resumen Anual'!$FE$122,DF165,'Resumen Anual'!$EY$163)+SUMIF('Resumen Anual'!$FE$180,DF165,'Resumen Anual'!$EY$221)+SUMIF('Resumen Anual'!$FE$238,DF165,'Resumen Anual'!$EY$279)+SUMIF('Resumen Anual'!$FE$296,DF165,'Resumen Anual'!$EY$337)+SUMIF('Resumen Anual'!$FE$354,DF165,'Resumen Anual'!$EY$395)+SUMIF('Resumen Anual'!$FE$412,DF165,'Resumen Anual'!$EY$453)+SUMIF('Resumen Anual'!$FE$470,DF165,'Resumen Anual'!$EY$511)+SUMIF('Resumen Anual'!$FE$586,DF165,'Resumen Anual'!$EY$627)+SUMIF('Resumen Anual'!$FE$528,DF165,'Resumen Anual'!$EY$569)+SUMIF('Resumen Anual'!$FE$644,DF165,'Resumen Anual'!$EY$685)+SUMIF('Bitácoras Anteriores'!$K$6,DF165,'Bitácoras Anteriores'!$E$43)+SUMIF('Bitácoras Anteriores'!$K$59,$K$6,'Bitácoras Anteriores'!$E$96)+SUMIF('Bitácoras Anteriores'!$K$112,DF165,'Bitácoras Anteriores'!$E$149)+SUMIF('Bitácoras Anteriores'!$K$165,DF165,'Bitácoras Anteriores'!$E$202)+SUMIF('Bitácoras Anteriores'!$K$218,DF165,'Bitácoras Anteriores'!$E$255)+SUMIF('Bitácoras Anteriores'!$K$271,DF165,'Bitácoras Anteriores'!$E$308)+SUMIF('Bitácoras Anteriores'!$K$324,DF165,'Bitácoras Anteriores'!$E$361)+SUMIF('Bitácoras Anteriores'!$BH$6,DF165,'Bitácoras Anteriores'!$BB$43)+SUMIF('Bitácoras Anteriores'!$BH$59,$K$6,'Bitácoras Anteriores'!$BB$96)+SUMIF('Bitácoras Anteriores'!$BH$112,DF165,'Bitácoras Anteriores'!$BB$149)+SUMIF('Bitácoras Anteriores'!$BH$165,DF165,'Bitácoras Anteriores'!$BB$202)+SUMIF('Bitácoras Anteriores'!$BH$218,DF165,'Bitácoras Anteriores'!$BB$255)+SUMIF('Bitácoras Anteriores'!$BH$271,DF165,'Bitácoras Anteriores'!$BB$308)+SUMIF('Bitácoras Anteriores'!$BH$324,DF165,'Bitácoras Anteriores'!$BB$361)+SUMIF('Bitácoras Anteriores'!$DF$6,DF165,'Bitácoras Anteriores'!$CZ$43)+SUMIF('Bitácoras Anteriores'!$DF$59,$K$6,'Bitácoras Anteriores'!$CZ$96)+SUMIF('Bitácoras Anteriores'!$DF$112,DF165,'Bitácoras Anteriores'!$CZ$149)+SUMIF('Bitácoras Anteriores'!$DF$165,DF165,'Bitácoras Anteriores'!$CZ$202)+SUMIF('Bitácoras Anteriores'!$DF$218,DF165,'Bitácoras Anteriores'!$CZ$255)+SUMIF('Bitácoras Anteriores'!$DF$271,DF165,'Bitácoras Anteriores'!$CZ$308)+SUMIF('Bitácoras Anteriores'!$DF$324,DF165,'Bitácoras Anteriores'!$CZ$361)+SUMIF('Bitácoras Anteriores'!$FC$6,DF165,'Bitácoras Anteriores'!$EW$43)+SUMIF('Bitácoras Anteriores'!$FC$59,$K$6,'Bitácoras Anteriores'!$EW$96)+SUMIF('Bitácoras Anteriores'!$FC$112,DF165,'Bitácoras Anteriores'!$EW$149)+SUMIF('Bitácoras Anteriores'!$FC$165,DF165,'Bitácoras Anteriores'!$EW$202)+SUMIF('Bitácoras Anteriores'!$FC$218,DF165,'Bitácoras Anteriores'!$EW$255)+SUMIF('Bitácoras Anteriores'!$FC$271,DF165,'Bitácoras Anteriores'!$EW$308)+SUMIF('Bitácoras Anteriores'!$FC$324,DF165,'Bitácoras Anteriores'!$EW$361)</f>
        <v>0</v>
      </c>
      <c r="DA201" s="702"/>
      <c r="DB201" s="702"/>
      <c r="DC201" s="703"/>
      <c r="DD201" s="20"/>
      <c r="DE201" s="685" t="s">
        <v>58</v>
      </c>
      <c r="DF201" s="686"/>
      <c r="DG201" s="686"/>
      <c r="DH201" s="1224">
        <f>SUMIF('Bitácoras Anteriores'!$K$6,DF165,'Bitácoras Anteriores'!$M$42)+SUMIF('Bitácoras Anteriores'!$K$59,$K$6,'Bitácoras Anteriores'!$M$95)+SUMIF('Bitácoras Anteriores'!$K$112,DF165,'Bitácoras Anteriores'!$M$148)+SUMIF('Bitácoras Anteriores'!$K$165,DF165,'Bitácoras Anteriores'!$M$201)+SUMIF('Bitácoras Anteriores'!$K$218,DF165,'Bitácoras Anteriores'!$M$254)+SUMIF('Bitácoras Anteriores'!$K$271,DF165,'Bitácoras Anteriores'!$M$307)+SUMIF('Bitácoras Anteriores'!$K$324,DF165,'Bitácoras Anteriores'!$M$360)+SUMIF('Bitácoras Anteriores'!$BH$6,DF165,'Bitácoras Anteriores'!$BJ$42)+SUMIF('Bitácoras Anteriores'!$BH$59,$K$6,'Bitácoras Anteriores'!$BJ$95)+SUMIF('Bitácoras Anteriores'!$BH$112,DF165,'Bitácoras Anteriores'!$BJ$148)+SUMIF('Bitácoras Anteriores'!$BH$165,DF165,'Bitácoras Anteriores'!$BJ$201)+SUMIF('Bitácoras Anteriores'!$BH$218,DF165,'Bitácoras Anteriores'!$BJ$254)+SUMIF('Bitácoras Anteriores'!$BH$271,DF165,'Bitácoras Anteriores'!$BJ$307)+SUMIF('Bitácoras Anteriores'!$BH$324,DF165,'Bitácoras Anteriores'!$BJ$360)+SUMIF('Bitácoras Anteriores'!$DF$6,DF165,'Bitácoras Anteriores'!$DH$42)+SUMIF('Bitácoras Anteriores'!$DF$59,$K$6,'Bitácoras Anteriores'!$DH$95)+SUMIF('Bitácoras Anteriores'!$DF$112,DF165,'Bitácoras Anteriores'!$DH$148)+SUMIF('Bitácoras Anteriores'!$DF$165,DF165,'Bitácoras Anteriores'!$DH$201)+SUMIF('Bitácoras Anteriores'!$DF$218,DF165,'Bitácoras Anteriores'!$DH$254)+SUMIF('Bitácoras Anteriores'!$DF$271,DF165,'Bitácoras Anteriores'!$DH$307)+SUMIF('Bitácoras Anteriores'!$DF$324,DF165,'Bitácoras Anteriores'!$DH$360)+SUMIF('Bitácoras Anteriores'!$FC$6,DF165,'Bitácoras Anteriores'!$FE$42)+SUMIF('Bitácoras Anteriores'!$FC$59,$K$6,'Bitácoras Anteriores'!$FE$95)+SUMIF('Bitácoras Anteriores'!$FC$112,DF165,'Bitácoras Anteriores'!$FE$148)+SUMIF('Bitácoras Anteriores'!$FC$165,DF165,'Bitácoras Anteriores'!$FE$201)+SUMIF('Bitácoras Anteriores'!$FC$218,DF165,'Bitácoras Anteriores'!$FE$254)+SUMIF('Bitácoras Anteriores'!$FC$271,DF165,'Bitácoras Anteriores'!$FE$307)+SUMIF('Bitácoras Anteriores'!$FC$324,DF165,'Bitácoras Anteriores'!$FE$360)+SUMIF('Resumen Anual'!$L$6,DF165,'Resumen Anual'!$N$47)+SUMIF('Resumen Anual'!$L$64,DF165,'Resumen Anual'!$F$105)+SUMIF('Resumen Anual'!$L$122,DF165,'Resumen Anual'!$F$163)+SUMIF('Resumen Anual'!$L$180,DF165,'Resumen Anual'!$F$221)+SUMIF('Resumen Anual'!$L$238,DF165,'Resumen Anual'!$F$279)+SUMIF('Resumen Anual'!$L$296,DF165,'Resumen Anual'!$F$337)+SUMIF('Resumen Anual'!$L$354,DF165,'Resumen Anual'!$F$395)+SUMIF('Resumen Anual'!$L$412,DF165,'Resumen Anual'!$F$453)+SUMIF('Resumen Anual'!$L$470,DF165,'Resumen Anual'!$F$511)+SUMIF('Resumen Anual'!$L$528,DF165,'Resumen Anual'!$F$569)+SUMIF('Resumen Anual'!$L$586,DF165,'Resumen Anual'!$F$627)+SUMIF('Resumen Anual'!$L$644,DF165,'Resumen Anual'!$F$685)+SUMIF('Resumen Anual'!$BI$6,DF165,'Resumen Anual'!$BK$47)+SUMIF('Resumen Anual'!$BI$64,DF165,'Resumen Anual'!$BC$105)+SUMIF('Resumen Anual'!$BI$122,DF165,'Resumen Anual'!$BC$163)+SUMIF('Resumen Anual'!$BI$180,DF165,'Resumen Anual'!$BC$221)+SUMIF('Resumen Anual'!$BI$238,DF165,'Resumen Anual'!$BC$279)+SUMIF('Resumen Anual'!$BI$296,DF165,'Resumen Anual'!$BC$337)+SUMIF('Resumen Anual'!$BI$354,DF165,'Resumen Anual'!$BC$395)+SUMIF('Resumen Anual'!$BI$412,DF165,'Resumen Anual'!$BC$453)+SUMIF('Resumen Anual'!$BI$470,DF165,'Resumen Anual'!$BC$511)+SUMIF('Resumen Anual'!$BI$528,DF165,'Resumen Anual'!$BC$569)+SUMIF('Resumen Anual'!$BI$586,DF165,'Resumen Anual'!$BC$627)+SUMIF('Resumen Anual'!$BI$644,DF165,'Resumen Anual'!$BC$685)+SUMIF('Resumen Anual'!$DH$6,DF165,'Resumen Anual'!$DJ$47)+SUMIF('Resumen Anual'!$DH$64,DF165,'Resumen Anual'!$DB$105)+SUMIF('Resumen Anual'!$DH$122,DF165,'Resumen Anual'!$DB$163)+SUMIF('Resumen Anual'!$DH$180,DF165,'Resumen Anual'!$DB$221)+SUMIF('Resumen Anual'!$DH$238,DF165,'Resumen Anual'!$DB$279)+SUMIF('Resumen Anual'!$DH$296,DF165,'Resumen Anual'!$DB$337)+SUMIF('Resumen Anual'!$DH$354,DF165,'Resumen Anual'!$DB$395)+SUMIF('Resumen Anual'!$DH$412,DF165,'Resumen Anual'!$DB$453)+SUMIF('Resumen Anual'!$DH$470,DF165,'Resumen Anual'!$DB$511)+SUMIF('Resumen Anual'!$DH$528,DF165,'Resumen Anual'!$DB$569)+SUMIF('Resumen Anual'!$DH$586,DF165,'Resumen Anual'!$DB$627)+SUMIF('Resumen Anual'!$FE$6,DF165,'Resumen Anual'!$FG$47)+SUMIF('Resumen Anual'!$DH$644,DF165,'Resumen Anual'!$DB$685)+SUMIF('Resumen Anual'!$FE$64,DF165,'Resumen Anual'!$EY$105)+SUMIF('Resumen Anual'!$FE$122,DF165,'Resumen Anual'!$EY$163)+SUMIF('Resumen Anual'!$FE$180,DF165,'Resumen Anual'!$EY$221)+SUMIF('Resumen Anual'!$FE$238,DF165,'Resumen Anual'!$EY$279)+SUMIF('Resumen Anual'!$FE$296,DF165,'Resumen Anual'!$EY$337)+SUMIF('Resumen Anual'!$FE$354,DF165,'Resumen Anual'!$EY$395)+SUMIF('Resumen Anual'!$FE$412,DF165,'Resumen Anual'!$EY$453)+SUMIF('Resumen Anual'!$FE$470,DF165,'Resumen Anual'!$EY$511)+SUMIF('Resumen Anual'!$FE$586,DF165,'Resumen Anual'!$EY$627)+SUMIF('Resumen Anual'!$FE$528,DF165,'Resumen Anual'!$EY$569)+SUMIF('Resumen Anual'!$FE$644,DF165,'Resumen Anual'!$EY$685)</f>
        <v>0</v>
      </c>
      <c r="DI201" s="1225"/>
      <c r="DJ201" s="1225"/>
      <c r="DK201" s="1226"/>
      <c r="DL201" s="20"/>
      <c r="DM201" s="685" t="s">
        <v>61</v>
      </c>
      <c r="DN201" s="686"/>
      <c r="DO201" s="687"/>
      <c r="DP201" s="1224">
        <f>SUMIF('Bitácoras Anteriores'!$K$6,DF165,'Bitácoras Anteriores'!$U$42)+SUMIF('Bitácoras Anteriores'!$K$59,$K$6,'Bitácoras Anteriores'!$U$95)+SUMIF('Bitácoras Anteriores'!$K$112,DF165,'Bitácoras Anteriores'!$U$148)+SUMIF('Bitácoras Anteriores'!$K$165,DF165,'Bitácoras Anteriores'!$U$201)+SUMIF('Bitácoras Anteriores'!$K$218,DF165,'Bitácoras Anteriores'!$U$254)+SUMIF('Bitácoras Anteriores'!$K$271,DF165,'Bitácoras Anteriores'!$U$307)+SUMIF('Bitácoras Anteriores'!$K$324,DF165,'Bitácoras Anteriores'!$U$360)+SUMIF('Bitácoras Anteriores'!$BH$6,DF165,'Bitácoras Anteriores'!$BR$42)+SUMIF('Bitácoras Anteriores'!$BH$59,$K$6,'Bitácoras Anteriores'!$BR$95)+SUMIF('Bitácoras Anteriores'!$BH$112,DF165,'Bitácoras Anteriores'!$BR$148)+SUMIF('Bitácoras Anteriores'!$BH$165,DF165,'Bitácoras Anteriores'!$BR$201)+SUMIF('Bitácoras Anteriores'!$BH$218,DF165,'Bitácoras Anteriores'!$BR$254)+SUMIF('Bitácoras Anteriores'!$BH$271,DF165,'Bitácoras Anteriores'!$BR$307)+SUMIF('Bitácoras Anteriores'!$BH$324,DF165,'Bitácoras Anteriores'!$BR$360)+SUMIF('Bitácoras Anteriores'!$DF$6,DF165,'Bitácoras Anteriores'!$DP$42)+SUMIF('Bitácoras Anteriores'!$DF$59,$K$6,'Bitácoras Anteriores'!$DP$95)+SUMIF('Bitácoras Anteriores'!$DF$112,DF165,'Bitácoras Anteriores'!$DP$148)+SUMIF('Bitácoras Anteriores'!$DF$165,DF165,'Bitácoras Anteriores'!$DP$201)+SUMIF('Bitácoras Anteriores'!$DF$218,DF165,'Bitácoras Anteriores'!$DP$254)+SUMIF('Bitácoras Anteriores'!$DF$271,DF165,'Bitácoras Anteriores'!$DP$307)+SUMIF('Bitácoras Anteriores'!$DF$324,DF165,'Bitácoras Anteriores'!$DP$360)+SUMIF('Bitácoras Anteriores'!$FC$6,DF165,'Bitácoras Anteriores'!$FM$42)+SUMIF('Bitácoras Anteriores'!$FC$59,$K$6,'Bitácoras Anteriores'!$FM$95)+SUMIF('Bitácoras Anteriores'!$FC$112,DF165,'Bitácoras Anteriores'!$FM$148)+SUMIF('Bitácoras Anteriores'!$FC$165,DF165,'Bitácoras Anteriores'!$FM$201)+SUMIF('Bitácoras Anteriores'!$FC$218,DF165,'Bitácoras Anteriores'!$FM$254)+SUMIF('Bitácoras Anteriores'!$FC$271,DF165,'Bitácoras Anteriores'!$FM$307)+SUMIF('Bitácoras Anteriores'!$FC$324,DF165,'Bitácoras Anteriores'!$FM$360)+SUMIF('Resumen Anual'!$L$6,DF165,'Resumen Anual'!$V$47)+SUMIF('Resumen Anual'!$L$64,DF165,'Resumen Anual'!$V$105)+SUMIF('Resumen Anual'!$L$122,DF165,'Resumen Anual'!$V$163)+SUMIF('Resumen Anual'!$L$180,DF165,'Resumen Anual'!$V$221)+SUMIF('Resumen Anual'!$L$238,DF165,'Resumen Anual'!$V$279)+SUMIF('Resumen Anual'!$L$296,DF165,'Resumen Anual'!$V$337)+SUMIF('Resumen Anual'!$L$354,DF165,'Resumen Anual'!$V$395)+SUMIF('Resumen Anual'!$L$412,DF165,'Resumen Anual'!$V$453)+SUMIF('Resumen Anual'!$L$470,DF165,'Resumen Anual'!$V$511)+SUMIF('Resumen Anual'!$L$528,DF165,'Resumen Anual'!$V$569)+SUMIF('Resumen Anual'!$L$586,DF165,'Resumen Anual'!$V$627)+SUMIF('Resumen Anual'!$L$644,DF165,'Resumen Anual'!$V$685)+SUMIF('Resumen Anual'!$BI$6,DF165,'Resumen Anual'!$BS$47)+SUMIF('Resumen Anual'!$BI$64,DF165,'Resumen Anual'!$BS$105)+SUMIF('Resumen Anual'!$BI$122,DF165,'Resumen Anual'!$BS$163)+SUMIF('Resumen Anual'!$BI$180,DF165,'Resumen Anual'!$BS$221)+SUMIF('Resumen Anual'!$BI$238,DF165,'Resumen Anual'!$BS$279)+SUMIF('Resumen Anual'!$BI$296,DF165,'Resumen Anual'!$BS$337)+SUMIF('Resumen Anual'!$BI$354,DF165,'Resumen Anual'!$BS$395)+SUMIF('Resumen Anual'!$BI$412,DF165,'Resumen Anual'!$BS$453)+SUMIF('Resumen Anual'!$BI$470,DF165,'Resumen Anual'!$BS$511)+SUMIF('Resumen Anual'!$BI$528,DF165,'Resumen Anual'!$BS$569)+SUMIF('Resumen Anual'!$BI$586,DF165,'Resumen Anual'!$BS$627)+SUMIF('Resumen Anual'!$BI$644,DF165,'Resumen Anual'!$BS$685)+SUMIF('Resumen Anual'!$DH$6,DF165,'Resumen Anual'!$DR$47)+SUMIF('Resumen Anual'!$DH$64,DF165,'Resumen Anual'!$DR$105)+SUMIF('Resumen Anual'!$DH$122,DF165,'Resumen Anual'!$DR$163)+SUMIF('Resumen Anual'!$DH$180,DF165,'Resumen Anual'!$DR$221)+SUMIF('Resumen Anual'!$DH$238,DF165,'Resumen Anual'!$DR$279)+SUMIF('Resumen Anual'!$DH$296,DF165,'Resumen Anual'!$DR$337)+SUMIF('Resumen Anual'!$DH$354,DF165,'Resumen Anual'!$DR$395)+SUMIF('Resumen Anual'!$DH$412,DF165,'Resumen Anual'!$DR$453)+SUMIF('Resumen Anual'!$DH$470,DF165,'Resumen Anual'!$DR$511)+SUMIF('Resumen Anual'!$DH$528,DF165,'Resumen Anual'!$DR$569)+SUMIF('Resumen Anual'!$DH$586,DF165,'Resumen Anual'!$DR$627)+SUMIF('Resumen Anual'!$FE$6,DF165,'Resumen Anual'!$FO$47)+SUMIF('Resumen Anual'!$DH$644,DF165,'Resumen Anual'!$DR$685)+SUMIF('Resumen Anual'!$FE$64,DF165,'Resumen Anual'!$FO$105)+SUMIF('Resumen Anual'!$FE$122,DF165,'Resumen Anual'!$FO$163)+SUMIF('Resumen Anual'!$FE$180,DF165,'Resumen Anual'!$FO$221)+SUMIF('Resumen Anual'!$FE$238,DF165,'Resumen Anual'!$FO$279)+SUMIF('Resumen Anual'!$FE$296,DF165,'Resumen Anual'!$FO$337)+SUMIF('Resumen Anual'!$FE$354,DF165,'Resumen Anual'!$FO$395)+SUMIF('Resumen Anual'!$FE$412,DF165,'Resumen Anual'!$FO$453)+SUMIF('Resumen Anual'!$FE$470,DF165,'Resumen Anual'!$FO$511)+SUMIF('Resumen Anual'!$FE$586,DF165,'Resumen Anual'!$FO$627)+SUMIF('Resumen Anual'!$FE$528,DF165,'Resumen Anual'!$FO$569)+SUMIF('Resumen Anual'!$FE$644,DF165,'Resumen Anual'!$FO$685)</f>
        <v>0</v>
      </c>
      <c r="DQ201" s="1225"/>
      <c r="DR201" s="1225"/>
      <c r="DS201" s="1226"/>
      <c r="DT201" s="15"/>
      <c r="DU201" s="1220" t="str">
        <f>IF(Portada!$A$1="www.fly-logics.com","N° SERIE",0)</f>
        <v>N° SERIE</v>
      </c>
      <c r="DV201" s="1221"/>
      <c r="DW201" s="1221"/>
      <c r="DX201" s="1221"/>
      <c r="DY201" s="1221"/>
      <c r="DZ201" s="1221"/>
      <c r="EA201" s="660" t="s">
        <v>91</v>
      </c>
      <c r="EB201" s="660"/>
      <c r="EC201" s="660"/>
      <c r="ED201" s="660"/>
      <c r="EE201" s="660"/>
      <c r="EF201" s="661"/>
      <c r="EG201" s="1220" t="str">
        <f>IF(Portada!$A$1="www.fly-logics.com","AÑO CONST.",0)</f>
        <v>AÑO CONST.</v>
      </c>
      <c r="EH201" s="1221"/>
      <c r="EI201" s="1221"/>
      <c r="EJ201" s="1221"/>
      <c r="EK201" s="1221"/>
      <c r="EL201" s="1221"/>
      <c r="EM201" s="664">
        <v>1923</v>
      </c>
      <c r="EN201" s="660"/>
      <c r="EO201" s="660"/>
      <c r="EP201" s="660"/>
      <c r="EQ201" s="660"/>
      <c r="ER201" s="1200"/>
      <c r="ES201" s="171"/>
      <c r="ET201" s="685" t="s">
        <v>59</v>
      </c>
      <c r="EU201" s="686"/>
      <c r="EV201" s="686"/>
      <c r="EW201" s="701">
        <f>SUMIF('Resumen Anual'!$L$6,FC165,'Resumen Anual'!$F$47)+SUMIF('Resumen Anual'!$L$64,FC165,'Resumen Anual'!$F$105)+SUMIF('Resumen Anual'!$L$122,FC165,'Resumen Anual'!$F$163)+SUMIF('Resumen Anual'!$L$180,FC165,'Resumen Anual'!$F$221)+SUMIF('Resumen Anual'!$L$238,FC165,'Resumen Anual'!$F$279)+SUMIF('Resumen Anual'!$L$296,FC165,'Resumen Anual'!$F$337)+SUMIF('Resumen Anual'!$L$354,FC165,'Resumen Anual'!$F$395)+SUMIF('Resumen Anual'!$L$412,FC165,'Resumen Anual'!$F$453)+SUMIF('Resumen Anual'!$L$470,FC165,'Resumen Anual'!$F$511)+SUMIF('Resumen Anual'!$L$528,FC165,'Resumen Anual'!$F$569)+SUMIF('Resumen Anual'!$L$586,FC165,'Resumen Anual'!$F$627)+SUMIF('Resumen Anual'!$L$644,FC165,'Resumen Anual'!$F$685)+SUMIF('Resumen Anual'!$BI$6,FC165,'Resumen Anual'!$BC$47)+SUMIF('Resumen Anual'!$BI$64,FC165,'Resumen Anual'!$BC$105)+SUMIF('Resumen Anual'!$BI$122,FC165,'Resumen Anual'!$BC$163)+SUMIF('Resumen Anual'!$BI$180,FC165,'Resumen Anual'!$BC$221)+SUMIF('Resumen Anual'!$BI$238,FC165,'Resumen Anual'!$BC$279)+SUMIF('Resumen Anual'!$BI$296,FC165,'Resumen Anual'!$BC$337)+SUMIF('Resumen Anual'!$BI$354,FC165,'Resumen Anual'!$BC$395)+SUMIF('Resumen Anual'!$BI$412,FC165,'Resumen Anual'!$BC$453)+SUMIF('Resumen Anual'!$BI$470,FC165,'Resumen Anual'!$BC$511)+SUMIF('Resumen Anual'!$BI$528,FC165,'Resumen Anual'!$BC$569)+SUMIF('Resumen Anual'!$BI$586,FC165,'Resumen Anual'!$BC$627)+SUMIF('Resumen Anual'!$BI$644,FC165,'Resumen Anual'!$BC$685)+SUMIF('Resumen Anual'!$DH$6,FC165,'Resumen Anual'!$DB$47)+SUMIF('Resumen Anual'!$DH$64,FC165,'Resumen Anual'!$DB$105)+SUMIF('Resumen Anual'!$DH$122,FC165,'Resumen Anual'!$DB$163)+SUMIF('Resumen Anual'!$DH$180,FC165,'Resumen Anual'!$DB$221)+SUMIF('Resumen Anual'!$DH$238,FC165,'Resumen Anual'!$DB$279)+SUMIF('Resumen Anual'!$DH$296,FC165,'Resumen Anual'!$DB$337)+SUMIF('Resumen Anual'!$DH$354,FC165,'Resumen Anual'!$DB$395)+SUMIF('Resumen Anual'!$DH$412,FC165,'Resumen Anual'!$DB$453)+SUMIF('Resumen Anual'!$DH$470,FC165,'Resumen Anual'!$DB$511)+SUMIF('Resumen Anual'!$DH$528,FC165,'Resumen Anual'!$DB$569)+SUMIF('Resumen Anual'!$DH$586,FC165,'Resumen Anual'!$DB$627)+SUMIF('Resumen Anual'!$FE$6,FC165,'Resumen Anual'!$EY$47)+SUMIF('Resumen Anual'!$DH$644,FC165,'Resumen Anual'!$DB$685)+SUMIF('Resumen Anual'!$FE$64,FC165,'Resumen Anual'!$EY$105)+SUMIF('Resumen Anual'!$FE$122,FC165,'Resumen Anual'!$EY$163)+SUMIF('Resumen Anual'!$FE$180,FC165,'Resumen Anual'!$EY$221)+SUMIF('Resumen Anual'!$FE$238,FC165,'Resumen Anual'!$EY$279)+SUMIF('Resumen Anual'!$FE$296,FC165,'Resumen Anual'!$EY$337)+SUMIF('Resumen Anual'!$FE$354,FC165,'Resumen Anual'!$EY$395)+SUMIF('Resumen Anual'!$FE$412,FC165,'Resumen Anual'!$EY$453)+SUMIF('Resumen Anual'!$FE$470,FC165,'Resumen Anual'!$EY$511)+SUMIF('Resumen Anual'!$FE$586,FC165,'Resumen Anual'!$EY$627)+SUMIF('Resumen Anual'!$FE$528,FC165,'Resumen Anual'!$EY$569)+SUMIF('Resumen Anual'!$FE$644,FC165,'Resumen Anual'!$EY$685)+SUMIF('Bitácoras Anteriores'!$K$6,FC165,'Bitácoras Anteriores'!$E$43)+SUMIF('Bitácoras Anteriores'!$K$59,$K$6,'Bitácoras Anteriores'!$E$96)+SUMIF('Bitácoras Anteriores'!$K$112,FC165,'Bitácoras Anteriores'!$E$149)+SUMIF('Bitácoras Anteriores'!$K$165,FC165,'Bitácoras Anteriores'!$E$202)+SUMIF('Bitácoras Anteriores'!$K$218,FC165,'Bitácoras Anteriores'!$E$255)+SUMIF('Bitácoras Anteriores'!$K$271,FC165,'Bitácoras Anteriores'!$E$308)+SUMIF('Bitácoras Anteriores'!$K$324,FC165,'Bitácoras Anteriores'!$E$361)+SUMIF('Bitácoras Anteriores'!$BH$6,FC165,'Bitácoras Anteriores'!$BB$43)+SUMIF('Bitácoras Anteriores'!$BH$59,$K$6,'Bitácoras Anteriores'!$BB$96)+SUMIF('Bitácoras Anteriores'!$BH$112,FC165,'Bitácoras Anteriores'!$BB$149)+SUMIF('Bitácoras Anteriores'!$BH$165,FC165,'Bitácoras Anteriores'!$BB$202)+SUMIF('Bitácoras Anteriores'!$BH$218,FC165,'Bitácoras Anteriores'!$BB$255)+SUMIF('Bitácoras Anteriores'!$BH$271,FC165,'Bitácoras Anteriores'!$BB$308)+SUMIF('Bitácoras Anteriores'!$BH$324,FC165,'Bitácoras Anteriores'!$BB$361)+SUMIF('Bitácoras Anteriores'!$DF$6,FC165,'Bitácoras Anteriores'!$CZ$43)+SUMIF('Bitácoras Anteriores'!$DF$59,$K$6,'Bitácoras Anteriores'!$CZ$96)+SUMIF('Bitácoras Anteriores'!$DF$112,FC165,'Bitácoras Anteriores'!$CZ$149)+SUMIF('Bitácoras Anteriores'!$DF$165,FC165,'Bitácoras Anteriores'!$CZ$202)+SUMIF('Bitácoras Anteriores'!$DF$218,FC165,'Bitácoras Anteriores'!$CZ$255)+SUMIF('Bitácoras Anteriores'!$DF$271,FC165,'Bitácoras Anteriores'!$CZ$308)+SUMIF('Bitácoras Anteriores'!$DF$324,FC165,'Bitácoras Anteriores'!$CZ$361)+SUMIF('Bitácoras Anteriores'!$FC$6,FC165,'Bitácoras Anteriores'!$EW$43)+SUMIF('Bitácoras Anteriores'!$FC$59,$K$6,'Bitácoras Anteriores'!$EW$96)+SUMIF('Bitácoras Anteriores'!$FC$112,FC165,'Bitácoras Anteriores'!$EW$149)+SUMIF('Bitácoras Anteriores'!$FC$165,FC165,'Bitácoras Anteriores'!$EW$202)+SUMIF('Bitácoras Anteriores'!$FC$218,FC165,'Bitácoras Anteriores'!$EW$255)+SUMIF('Bitácoras Anteriores'!$FC$271,FC165,'Bitácoras Anteriores'!$EW$308)+SUMIF('Bitácoras Anteriores'!$FC$324,FC165,'Bitácoras Anteriores'!$EW$361)</f>
        <v>0</v>
      </c>
      <c r="EX201" s="702"/>
      <c r="EY201" s="702"/>
      <c r="EZ201" s="703"/>
      <c r="FA201" s="20"/>
      <c r="FB201" s="685" t="s">
        <v>58</v>
      </c>
      <c r="FC201" s="686"/>
      <c r="FD201" s="686"/>
      <c r="FE201" s="1224">
        <f>SUMIF('Bitácoras Anteriores'!$K$6,FC165,'Bitácoras Anteriores'!$M$42)+SUMIF('Bitácoras Anteriores'!$K$59,$K$6,'Bitácoras Anteriores'!$M$95)+SUMIF('Bitácoras Anteriores'!$K$112,FC165,'Bitácoras Anteriores'!$M$148)+SUMIF('Bitácoras Anteriores'!$K$165,FC165,'Bitácoras Anteriores'!$M$201)+SUMIF('Bitácoras Anteriores'!$K$218,FC165,'Bitácoras Anteriores'!$M$254)+SUMIF('Bitácoras Anteriores'!$K$271,FC165,'Bitácoras Anteriores'!$M$307)+SUMIF('Bitácoras Anteriores'!$K$324,FC165,'Bitácoras Anteriores'!$M$360)+SUMIF('Bitácoras Anteriores'!$BH$6,FC165,'Bitácoras Anteriores'!$BJ$42)+SUMIF('Bitácoras Anteriores'!$BH$59,$K$6,'Bitácoras Anteriores'!$BJ$95)+SUMIF('Bitácoras Anteriores'!$BH$112,FC165,'Bitácoras Anteriores'!$BJ$148)+SUMIF('Bitácoras Anteriores'!$BH$165,FC165,'Bitácoras Anteriores'!$BJ$201)+SUMIF('Bitácoras Anteriores'!$BH$218,FC165,'Bitácoras Anteriores'!$BJ$254)+SUMIF('Bitácoras Anteriores'!$BH$271,FC165,'Bitácoras Anteriores'!$BJ$307)+SUMIF('Bitácoras Anteriores'!$BH$324,FC165,'Bitácoras Anteriores'!$BJ$360)+SUMIF('Bitácoras Anteriores'!$DF$6,FC165,'Bitácoras Anteriores'!$DH$42)+SUMIF('Bitácoras Anteriores'!$DF$59,$K$6,'Bitácoras Anteriores'!$DH$95)+SUMIF('Bitácoras Anteriores'!$DF$112,FC165,'Bitácoras Anteriores'!$DH$148)+SUMIF('Bitácoras Anteriores'!$DF$165,FC165,'Bitácoras Anteriores'!$DH$201)+SUMIF('Bitácoras Anteriores'!$DF$218,FC165,'Bitácoras Anteriores'!$DH$254)+SUMIF('Bitácoras Anteriores'!$DF$271,FC165,'Bitácoras Anteriores'!$DH$307)+SUMIF('Bitácoras Anteriores'!$DF$324,FC165,'Bitácoras Anteriores'!$DH$360)+SUMIF('Bitácoras Anteriores'!$FC$6,FC165,'Bitácoras Anteriores'!$FE$42)+SUMIF('Bitácoras Anteriores'!$FC$59,$K$6,'Bitácoras Anteriores'!$FE$95)+SUMIF('Bitácoras Anteriores'!$FC$112,FC165,'Bitácoras Anteriores'!$FE$148)+SUMIF('Bitácoras Anteriores'!$FC$165,FC165,'Bitácoras Anteriores'!$FE$201)+SUMIF('Bitácoras Anteriores'!$FC$218,FC165,'Bitácoras Anteriores'!$FE$254)+SUMIF('Bitácoras Anteriores'!$FC$271,FC165,'Bitácoras Anteriores'!$FE$307)+SUMIF('Bitácoras Anteriores'!$FC$324,FC165,'Bitácoras Anteriores'!$FE$360)+SUMIF('Resumen Anual'!$L$6,FC165,'Resumen Anual'!$N$47)+SUMIF('Resumen Anual'!$L$64,FC165,'Resumen Anual'!$F$105)+SUMIF('Resumen Anual'!$L$122,FC165,'Resumen Anual'!$F$163)+SUMIF('Resumen Anual'!$L$180,FC165,'Resumen Anual'!$F$221)+SUMIF('Resumen Anual'!$L$238,FC165,'Resumen Anual'!$F$279)+SUMIF('Resumen Anual'!$L$296,FC165,'Resumen Anual'!$F$337)+SUMIF('Resumen Anual'!$L$354,FC165,'Resumen Anual'!$F$395)+SUMIF('Resumen Anual'!$L$412,FC165,'Resumen Anual'!$F$453)+SUMIF('Resumen Anual'!$L$470,FC165,'Resumen Anual'!$F$511)+SUMIF('Resumen Anual'!$L$528,FC165,'Resumen Anual'!$F$569)+SUMIF('Resumen Anual'!$L$586,FC165,'Resumen Anual'!$F$627)+SUMIF('Resumen Anual'!$L$644,FC165,'Resumen Anual'!$F$685)+SUMIF('Resumen Anual'!$BI$6,FC165,'Resumen Anual'!$BK$47)+SUMIF('Resumen Anual'!$BI$64,FC165,'Resumen Anual'!$BC$105)+SUMIF('Resumen Anual'!$BI$122,FC165,'Resumen Anual'!$BC$163)+SUMIF('Resumen Anual'!$BI$180,FC165,'Resumen Anual'!$BC$221)+SUMIF('Resumen Anual'!$BI$238,FC165,'Resumen Anual'!$BC$279)+SUMIF('Resumen Anual'!$BI$296,FC165,'Resumen Anual'!$BC$337)+SUMIF('Resumen Anual'!$BI$354,FC165,'Resumen Anual'!$BC$395)+SUMIF('Resumen Anual'!$BI$412,FC165,'Resumen Anual'!$BC$453)+SUMIF('Resumen Anual'!$BI$470,FC165,'Resumen Anual'!$BC$511)+SUMIF('Resumen Anual'!$BI$528,FC165,'Resumen Anual'!$BC$569)+SUMIF('Resumen Anual'!$BI$586,FC165,'Resumen Anual'!$BC$627)+SUMIF('Resumen Anual'!$BI$644,FC165,'Resumen Anual'!$BC$685)+SUMIF('Resumen Anual'!$DH$6,FC165,'Resumen Anual'!$DJ$47)+SUMIF('Resumen Anual'!$DH$64,FC165,'Resumen Anual'!$DB$105)+SUMIF('Resumen Anual'!$DH$122,FC165,'Resumen Anual'!$DB$163)+SUMIF('Resumen Anual'!$DH$180,FC165,'Resumen Anual'!$DB$221)+SUMIF('Resumen Anual'!$DH$238,FC165,'Resumen Anual'!$DB$279)+SUMIF('Resumen Anual'!$DH$296,FC165,'Resumen Anual'!$DB$337)+SUMIF('Resumen Anual'!$DH$354,FC165,'Resumen Anual'!$DB$395)+SUMIF('Resumen Anual'!$DH$412,FC165,'Resumen Anual'!$DB$453)+SUMIF('Resumen Anual'!$DH$470,FC165,'Resumen Anual'!$DB$511)+SUMIF('Resumen Anual'!$DH$528,FC165,'Resumen Anual'!$DB$569)+SUMIF('Resumen Anual'!$DH$586,FC165,'Resumen Anual'!$DB$627)+SUMIF('Resumen Anual'!$FE$6,FC165,'Resumen Anual'!$FG$47)+SUMIF('Resumen Anual'!$DH$644,FC165,'Resumen Anual'!$DB$685)+SUMIF('Resumen Anual'!$FE$64,FC165,'Resumen Anual'!$EY$105)+SUMIF('Resumen Anual'!$FE$122,FC165,'Resumen Anual'!$EY$163)+SUMIF('Resumen Anual'!$FE$180,FC165,'Resumen Anual'!$EY$221)+SUMIF('Resumen Anual'!$FE$238,FC165,'Resumen Anual'!$EY$279)+SUMIF('Resumen Anual'!$FE$296,FC165,'Resumen Anual'!$EY$337)+SUMIF('Resumen Anual'!$FE$354,FC165,'Resumen Anual'!$EY$395)+SUMIF('Resumen Anual'!$FE$412,FC165,'Resumen Anual'!$EY$453)+SUMIF('Resumen Anual'!$FE$470,FC165,'Resumen Anual'!$EY$511)+SUMIF('Resumen Anual'!$FE$586,FC165,'Resumen Anual'!$EY$627)+SUMIF('Resumen Anual'!$FE$528,FC165,'Resumen Anual'!$EY$569)+SUMIF('Resumen Anual'!$FE$644,FC165,'Resumen Anual'!$EY$685)</f>
        <v>0</v>
      </c>
      <c r="FF201" s="1225"/>
      <c r="FG201" s="1225"/>
      <c r="FH201" s="1226"/>
      <c r="FI201" s="20"/>
      <c r="FJ201" s="685" t="s">
        <v>61</v>
      </c>
      <c r="FK201" s="686"/>
      <c r="FL201" s="687"/>
      <c r="FM201" s="1224">
        <f>SUMIF('Bitácoras Anteriores'!$K$6,FC165,'Bitácoras Anteriores'!$U$42)+SUMIF('Bitácoras Anteriores'!$K$59,$K$6,'Bitácoras Anteriores'!$U$95)+SUMIF('Bitácoras Anteriores'!$K$112,FC165,'Bitácoras Anteriores'!$U$148)+SUMIF('Bitácoras Anteriores'!$K$165,FC165,'Bitácoras Anteriores'!$U$201)+SUMIF('Bitácoras Anteriores'!$K$218,FC165,'Bitácoras Anteriores'!$U$254)+SUMIF('Bitácoras Anteriores'!$K$271,FC165,'Bitácoras Anteriores'!$U$307)+SUMIF('Bitácoras Anteriores'!$K$324,FC165,'Bitácoras Anteriores'!$U$360)+SUMIF('Bitácoras Anteriores'!$BH$6,FC165,'Bitácoras Anteriores'!$BR$42)+SUMIF('Bitácoras Anteriores'!$BH$59,$K$6,'Bitácoras Anteriores'!$BR$95)+SUMIF('Bitácoras Anteriores'!$BH$112,FC165,'Bitácoras Anteriores'!$BR$148)+SUMIF('Bitácoras Anteriores'!$BH$165,FC165,'Bitácoras Anteriores'!$BR$201)+SUMIF('Bitácoras Anteriores'!$BH$218,FC165,'Bitácoras Anteriores'!$BR$254)+SUMIF('Bitácoras Anteriores'!$BH$271,FC165,'Bitácoras Anteriores'!$BR$307)+SUMIF('Bitácoras Anteriores'!$BH$324,FC165,'Bitácoras Anteriores'!$BR$360)+SUMIF('Bitácoras Anteriores'!$DF$6,FC165,'Bitácoras Anteriores'!$DP$42)+SUMIF('Bitácoras Anteriores'!$DF$59,$K$6,'Bitácoras Anteriores'!$DP$95)+SUMIF('Bitácoras Anteriores'!$DF$112,FC165,'Bitácoras Anteriores'!$DP$148)+SUMIF('Bitácoras Anteriores'!$DF$165,FC165,'Bitácoras Anteriores'!$DP$201)+SUMIF('Bitácoras Anteriores'!$DF$218,FC165,'Bitácoras Anteriores'!$DP$254)+SUMIF('Bitácoras Anteriores'!$DF$271,FC165,'Bitácoras Anteriores'!$DP$307)+SUMIF('Bitácoras Anteriores'!$DF$324,FC165,'Bitácoras Anteriores'!$DP$360)+SUMIF('Bitácoras Anteriores'!$FC$6,FC165,'Bitácoras Anteriores'!$FM$42)+SUMIF('Bitácoras Anteriores'!$FC$59,$K$6,'Bitácoras Anteriores'!$FM$95)+SUMIF('Bitácoras Anteriores'!$FC$112,FC165,'Bitácoras Anteriores'!$FM$148)+SUMIF('Bitácoras Anteriores'!$FC$165,FC165,'Bitácoras Anteriores'!$FM$201)+SUMIF('Bitácoras Anteriores'!$FC$218,FC165,'Bitácoras Anteriores'!$FM$254)+SUMIF('Bitácoras Anteriores'!$FC$271,FC165,'Bitácoras Anteriores'!$FM$307)+SUMIF('Bitácoras Anteriores'!$FC$324,FC165,'Bitácoras Anteriores'!$FM$360)+SUMIF('Resumen Anual'!$L$6,FC165,'Resumen Anual'!$V$47)+SUMIF('Resumen Anual'!$L$64,FC165,'Resumen Anual'!$V$105)+SUMIF('Resumen Anual'!$L$122,FC165,'Resumen Anual'!$V$163)+SUMIF('Resumen Anual'!$L$180,FC165,'Resumen Anual'!$V$221)+SUMIF('Resumen Anual'!$L$238,FC165,'Resumen Anual'!$V$279)+SUMIF('Resumen Anual'!$L$296,FC165,'Resumen Anual'!$V$337)+SUMIF('Resumen Anual'!$L$354,FC165,'Resumen Anual'!$V$395)+SUMIF('Resumen Anual'!$L$412,FC165,'Resumen Anual'!$V$453)+SUMIF('Resumen Anual'!$L$470,FC165,'Resumen Anual'!$V$511)+SUMIF('Resumen Anual'!$L$528,FC165,'Resumen Anual'!$V$569)+SUMIF('Resumen Anual'!$L$586,FC165,'Resumen Anual'!$V$627)+SUMIF('Resumen Anual'!$L$644,FC165,'Resumen Anual'!$V$685)+SUMIF('Resumen Anual'!$BI$6,FC165,'Resumen Anual'!$BS$47)+SUMIF('Resumen Anual'!$BI$64,FC165,'Resumen Anual'!$BS$105)+SUMIF('Resumen Anual'!$BI$122,FC165,'Resumen Anual'!$BS$163)+SUMIF('Resumen Anual'!$BI$180,FC165,'Resumen Anual'!$BS$221)+SUMIF('Resumen Anual'!$BI$238,FC165,'Resumen Anual'!$BS$279)+SUMIF('Resumen Anual'!$BI$296,FC165,'Resumen Anual'!$BS$337)+SUMIF('Resumen Anual'!$BI$354,FC165,'Resumen Anual'!$BS$395)+SUMIF('Resumen Anual'!$BI$412,FC165,'Resumen Anual'!$BS$453)+SUMIF('Resumen Anual'!$BI$470,FC165,'Resumen Anual'!$BS$511)+SUMIF('Resumen Anual'!$BI$528,FC165,'Resumen Anual'!$BS$569)+SUMIF('Resumen Anual'!$BI$586,FC165,'Resumen Anual'!$BS$627)+SUMIF('Resumen Anual'!$BI$644,FC165,'Resumen Anual'!$BS$685)+SUMIF('Resumen Anual'!$DH$6,FC165,'Resumen Anual'!$DR$47)+SUMIF('Resumen Anual'!$DH$64,FC165,'Resumen Anual'!$DR$105)+SUMIF('Resumen Anual'!$DH$122,FC165,'Resumen Anual'!$DR$163)+SUMIF('Resumen Anual'!$DH$180,FC165,'Resumen Anual'!$DR$221)+SUMIF('Resumen Anual'!$DH$238,FC165,'Resumen Anual'!$DR$279)+SUMIF('Resumen Anual'!$DH$296,FC165,'Resumen Anual'!$DR$337)+SUMIF('Resumen Anual'!$DH$354,FC165,'Resumen Anual'!$DR$395)+SUMIF('Resumen Anual'!$DH$412,FC165,'Resumen Anual'!$DR$453)+SUMIF('Resumen Anual'!$DH$470,FC165,'Resumen Anual'!$DR$511)+SUMIF('Resumen Anual'!$DH$528,FC165,'Resumen Anual'!$DR$569)+SUMIF('Resumen Anual'!$DH$586,FC165,'Resumen Anual'!$DR$627)+SUMIF('Resumen Anual'!$FE$6,FC165,'Resumen Anual'!$FO$47)+SUMIF('Resumen Anual'!$DH$644,FC165,'Resumen Anual'!$DR$685)+SUMIF('Resumen Anual'!$FE$64,FC165,'Resumen Anual'!$FO$105)+SUMIF('Resumen Anual'!$FE$122,FC165,'Resumen Anual'!$FO$163)+SUMIF('Resumen Anual'!$FE$180,FC165,'Resumen Anual'!$FO$221)+SUMIF('Resumen Anual'!$FE$238,FC165,'Resumen Anual'!$FO$279)+SUMIF('Resumen Anual'!$FE$296,FC165,'Resumen Anual'!$FO$337)+SUMIF('Resumen Anual'!$FE$354,FC165,'Resumen Anual'!$FO$395)+SUMIF('Resumen Anual'!$FE$412,FC165,'Resumen Anual'!$FO$453)+SUMIF('Resumen Anual'!$FE$470,FC165,'Resumen Anual'!$FO$511)+SUMIF('Resumen Anual'!$FE$586,FC165,'Resumen Anual'!$FO$627)+SUMIF('Resumen Anual'!$FE$528,FC165,'Resumen Anual'!$FO$569)+SUMIF('Resumen Anual'!$FE$644,FC165,'Resumen Anual'!$FO$685)</f>
        <v>0</v>
      </c>
      <c r="FN201" s="1225"/>
      <c r="FO201" s="1225"/>
      <c r="FP201" s="1226"/>
      <c r="FQ201" s="15"/>
      <c r="FR201" s="1220" t="str">
        <f>IF(Portada!$A$1="www.fly-logics.com","N° SERIE",0)</f>
        <v>N° SERIE</v>
      </c>
      <c r="FS201" s="1221"/>
      <c r="FT201" s="1221"/>
      <c r="FU201" s="1221"/>
      <c r="FV201" s="1221"/>
      <c r="FW201" s="1221"/>
      <c r="FX201" s="660" t="s">
        <v>91</v>
      </c>
      <c r="FY201" s="660"/>
      <c r="FZ201" s="660"/>
      <c r="GA201" s="660"/>
      <c r="GB201" s="660"/>
      <c r="GC201" s="661"/>
      <c r="GD201" s="1220" t="str">
        <f>IF(Portada!$A$1="www.fly-logics.com","AÑO CONST.",0)</f>
        <v>AÑO CONST.</v>
      </c>
      <c r="GE201" s="1221"/>
      <c r="GF201" s="1221"/>
      <c r="GG201" s="1221"/>
      <c r="GH201" s="1221"/>
      <c r="GI201" s="1221"/>
      <c r="GJ201" s="664">
        <v>1923</v>
      </c>
      <c r="GK201" s="660"/>
      <c r="GL201" s="660"/>
      <c r="GM201" s="660"/>
      <c r="GN201" s="661"/>
      <c r="GO201" s="1200"/>
    </row>
    <row r="202" spans="1:197" ht="9.75" customHeight="1" x14ac:dyDescent="0.25">
      <c r="A202" s="171"/>
      <c r="B202" s="688"/>
      <c r="C202" s="689"/>
      <c r="D202" s="689"/>
      <c r="E202" s="704"/>
      <c r="F202" s="705"/>
      <c r="G202" s="705"/>
      <c r="H202" s="706"/>
      <c r="I202" s="20"/>
      <c r="J202" s="688"/>
      <c r="K202" s="689"/>
      <c r="L202" s="689"/>
      <c r="M202" s="1227"/>
      <c r="N202" s="1228"/>
      <c r="O202" s="1228"/>
      <c r="P202" s="1229"/>
      <c r="Q202" s="20"/>
      <c r="R202" s="688"/>
      <c r="S202" s="689"/>
      <c r="T202" s="690"/>
      <c r="U202" s="1227"/>
      <c r="V202" s="1228"/>
      <c r="W202" s="1228"/>
      <c r="X202" s="1229"/>
      <c r="Y202" s="15"/>
      <c r="Z202" s="1222"/>
      <c r="AA202" s="1223"/>
      <c r="AB202" s="1223"/>
      <c r="AC202" s="1223"/>
      <c r="AD202" s="1223"/>
      <c r="AE202" s="1223"/>
      <c r="AF202" s="662"/>
      <c r="AG202" s="662"/>
      <c r="AH202" s="662"/>
      <c r="AI202" s="662"/>
      <c r="AJ202" s="662"/>
      <c r="AK202" s="663"/>
      <c r="AL202" s="1222"/>
      <c r="AM202" s="1223"/>
      <c r="AN202" s="1223"/>
      <c r="AO202" s="1223"/>
      <c r="AP202" s="1223"/>
      <c r="AQ202" s="1223"/>
      <c r="AR202" s="665"/>
      <c r="AS202" s="662"/>
      <c r="AT202" s="662"/>
      <c r="AU202" s="662"/>
      <c r="AV202" s="662"/>
      <c r="AW202" s="1200"/>
      <c r="AX202" s="171"/>
      <c r="AY202" s="688"/>
      <c r="AZ202" s="689"/>
      <c r="BA202" s="689"/>
      <c r="BB202" s="704"/>
      <c r="BC202" s="705"/>
      <c r="BD202" s="705"/>
      <c r="BE202" s="706"/>
      <c r="BF202" s="20"/>
      <c r="BG202" s="688"/>
      <c r="BH202" s="689"/>
      <c r="BI202" s="689"/>
      <c r="BJ202" s="1227"/>
      <c r="BK202" s="1228"/>
      <c r="BL202" s="1228"/>
      <c r="BM202" s="1229"/>
      <c r="BN202" s="20"/>
      <c r="BO202" s="688"/>
      <c r="BP202" s="689"/>
      <c r="BQ202" s="690"/>
      <c r="BR202" s="1227"/>
      <c r="BS202" s="1228"/>
      <c r="BT202" s="1228"/>
      <c r="BU202" s="1229"/>
      <c r="BV202" s="15"/>
      <c r="BW202" s="1222"/>
      <c r="BX202" s="1223"/>
      <c r="BY202" s="1223"/>
      <c r="BZ202" s="1223"/>
      <c r="CA202" s="1223"/>
      <c r="CB202" s="1223"/>
      <c r="CC202" s="662"/>
      <c r="CD202" s="662"/>
      <c r="CE202" s="662"/>
      <c r="CF202" s="662"/>
      <c r="CG202" s="662"/>
      <c r="CH202" s="663"/>
      <c r="CI202" s="1222"/>
      <c r="CJ202" s="1223"/>
      <c r="CK202" s="1223"/>
      <c r="CL202" s="1223"/>
      <c r="CM202" s="1223"/>
      <c r="CN202" s="1223"/>
      <c r="CO202" s="665"/>
      <c r="CP202" s="662"/>
      <c r="CQ202" s="662"/>
      <c r="CR202" s="662"/>
      <c r="CS202" s="663"/>
      <c r="CT202" s="1200"/>
      <c r="CU202" s="1199"/>
      <c r="CV202" s="171"/>
      <c r="CW202" s="688"/>
      <c r="CX202" s="689"/>
      <c r="CY202" s="689"/>
      <c r="CZ202" s="704"/>
      <c r="DA202" s="705"/>
      <c r="DB202" s="705"/>
      <c r="DC202" s="706"/>
      <c r="DD202" s="20"/>
      <c r="DE202" s="688"/>
      <c r="DF202" s="689"/>
      <c r="DG202" s="689"/>
      <c r="DH202" s="1227"/>
      <c r="DI202" s="1228"/>
      <c r="DJ202" s="1228"/>
      <c r="DK202" s="1229"/>
      <c r="DL202" s="20"/>
      <c r="DM202" s="688"/>
      <c r="DN202" s="689"/>
      <c r="DO202" s="690"/>
      <c r="DP202" s="1227"/>
      <c r="DQ202" s="1228"/>
      <c r="DR202" s="1228"/>
      <c r="DS202" s="1229"/>
      <c r="DT202" s="15"/>
      <c r="DU202" s="1222"/>
      <c r="DV202" s="1223"/>
      <c r="DW202" s="1223"/>
      <c r="DX202" s="1223"/>
      <c r="DY202" s="1223"/>
      <c r="DZ202" s="1223"/>
      <c r="EA202" s="662"/>
      <c r="EB202" s="662"/>
      <c r="EC202" s="662"/>
      <c r="ED202" s="662"/>
      <c r="EE202" s="662"/>
      <c r="EF202" s="663"/>
      <c r="EG202" s="1222"/>
      <c r="EH202" s="1223"/>
      <c r="EI202" s="1223"/>
      <c r="EJ202" s="1223"/>
      <c r="EK202" s="1223"/>
      <c r="EL202" s="1223"/>
      <c r="EM202" s="665"/>
      <c r="EN202" s="662"/>
      <c r="EO202" s="662"/>
      <c r="EP202" s="662"/>
      <c r="EQ202" s="662"/>
      <c r="ER202" s="1200"/>
      <c r="ES202" s="171"/>
      <c r="ET202" s="688"/>
      <c r="EU202" s="689"/>
      <c r="EV202" s="689"/>
      <c r="EW202" s="704"/>
      <c r="EX202" s="705"/>
      <c r="EY202" s="705"/>
      <c r="EZ202" s="706"/>
      <c r="FA202" s="20"/>
      <c r="FB202" s="688"/>
      <c r="FC202" s="689"/>
      <c r="FD202" s="689"/>
      <c r="FE202" s="1227"/>
      <c r="FF202" s="1228"/>
      <c r="FG202" s="1228"/>
      <c r="FH202" s="1229"/>
      <c r="FI202" s="20"/>
      <c r="FJ202" s="688"/>
      <c r="FK202" s="689"/>
      <c r="FL202" s="690"/>
      <c r="FM202" s="1227"/>
      <c r="FN202" s="1228"/>
      <c r="FO202" s="1228"/>
      <c r="FP202" s="1229"/>
      <c r="FQ202" s="15"/>
      <c r="FR202" s="1222"/>
      <c r="FS202" s="1223"/>
      <c r="FT202" s="1223"/>
      <c r="FU202" s="1223"/>
      <c r="FV202" s="1223"/>
      <c r="FW202" s="1223"/>
      <c r="FX202" s="662"/>
      <c r="FY202" s="662"/>
      <c r="FZ202" s="662"/>
      <c r="GA202" s="662"/>
      <c r="GB202" s="662"/>
      <c r="GC202" s="663"/>
      <c r="GD202" s="1222"/>
      <c r="GE202" s="1223"/>
      <c r="GF202" s="1223"/>
      <c r="GG202" s="1223"/>
      <c r="GH202" s="1223"/>
      <c r="GI202" s="1223"/>
      <c r="GJ202" s="665"/>
      <c r="GK202" s="662"/>
      <c r="GL202" s="662"/>
      <c r="GM202" s="662"/>
      <c r="GN202" s="663"/>
      <c r="GO202" s="1200"/>
    </row>
    <row r="203" spans="1:197" ht="3" customHeight="1" x14ac:dyDescent="0.25">
      <c r="A203" s="171"/>
      <c r="B203" s="691"/>
      <c r="C203" s="692"/>
      <c r="D203" s="692"/>
      <c r="E203" s="707"/>
      <c r="F203" s="708"/>
      <c r="G203" s="708"/>
      <c r="H203" s="709"/>
      <c r="I203" s="20"/>
      <c r="J203" s="691"/>
      <c r="K203" s="692"/>
      <c r="L203" s="692"/>
      <c r="M203" s="1230"/>
      <c r="N203" s="1231"/>
      <c r="O203" s="1231"/>
      <c r="P203" s="1232"/>
      <c r="Q203" s="20"/>
      <c r="R203" s="691"/>
      <c r="S203" s="692"/>
      <c r="T203" s="693"/>
      <c r="U203" s="1230"/>
      <c r="V203" s="1231"/>
      <c r="W203" s="1231"/>
      <c r="X203" s="1232"/>
      <c r="Y203" s="15"/>
      <c r="Z203" s="1233"/>
      <c r="AA203" s="1233"/>
      <c r="AB203" s="1233"/>
      <c r="AC203" s="1233"/>
      <c r="AD203" s="1233"/>
      <c r="AE203" s="1233"/>
      <c r="AF203" s="1233"/>
      <c r="AG203" s="1233"/>
      <c r="AH203" s="1233"/>
      <c r="AI203" s="1233"/>
      <c r="AJ203" s="1233"/>
      <c r="AK203" s="1233"/>
      <c r="AL203" s="1233"/>
      <c r="AM203" s="1233"/>
      <c r="AN203" s="1233"/>
      <c r="AO203" s="1233"/>
      <c r="AP203" s="1233"/>
      <c r="AQ203" s="1233"/>
      <c r="AR203" s="1233"/>
      <c r="AS203" s="1233"/>
      <c r="AT203" s="1233"/>
      <c r="AU203" s="1233"/>
      <c r="AV203" s="1233"/>
      <c r="AW203" s="1200"/>
      <c r="AX203" s="171"/>
      <c r="AY203" s="691"/>
      <c r="AZ203" s="692"/>
      <c r="BA203" s="692"/>
      <c r="BB203" s="707"/>
      <c r="BC203" s="708"/>
      <c r="BD203" s="708"/>
      <c r="BE203" s="709"/>
      <c r="BF203" s="20"/>
      <c r="BG203" s="691"/>
      <c r="BH203" s="692"/>
      <c r="BI203" s="692"/>
      <c r="BJ203" s="1230"/>
      <c r="BK203" s="1231"/>
      <c r="BL203" s="1231"/>
      <c r="BM203" s="1232"/>
      <c r="BN203" s="20"/>
      <c r="BO203" s="691"/>
      <c r="BP203" s="692"/>
      <c r="BQ203" s="693"/>
      <c r="BR203" s="1230"/>
      <c r="BS203" s="1231"/>
      <c r="BT203" s="1231"/>
      <c r="BU203" s="1232"/>
      <c r="BV203" s="15"/>
      <c r="BW203" s="1233"/>
      <c r="BX203" s="1233"/>
      <c r="BY203" s="1233"/>
      <c r="BZ203" s="1233"/>
      <c r="CA203" s="1233"/>
      <c r="CB203" s="1233"/>
      <c r="CC203" s="1233"/>
      <c r="CD203" s="1233"/>
      <c r="CE203" s="1233"/>
      <c r="CF203" s="1233"/>
      <c r="CG203" s="1233"/>
      <c r="CH203" s="1233"/>
      <c r="CI203" s="1233"/>
      <c r="CJ203" s="1233"/>
      <c r="CK203" s="1233"/>
      <c r="CL203" s="1233"/>
      <c r="CM203" s="1233"/>
      <c r="CN203" s="1233"/>
      <c r="CO203" s="1233"/>
      <c r="CP203" s="1233"/>
      <c r="CQ203" s="1233"/>
      <c r="CR203" s="1233"/>
      <c r="CS203" s="1233"/>
      <c r="CT203" s="1200"/>
      <c r="CU203" s="1199"/>
      <c r="CV203" s="171"/>
      <c r="CW203" s="691"/>
      <c r="CX203" s="692"/>
      <c r="CY203" s="692"/>
      <c r="CZ203" s="707"/>
      <c r="DA203" s="708"/>
      <c r="DB203" s="708"/>
      <c r="DC203" s="709"/>
      <c r="DD203" s="20"/>
      <c r="DE203" s="691"/>
      <c r="DF203" s="692"/>
      <c r="DG203" s="692"/>
      <c r="DH203" s="1230"/>
      <c r="DI203" s="1231"/>
      <c r="DJ203" s="1231"/>
      <c r="DK203" s="1232"/>
      <c r="DL203" s="20"/>
      <c r="DM203" s="691"/>
      <c r="DN203" s="692"/>
      <c r="DO203" s="693"/>
      <c r="DP203" s="1230"/>
      <c r="DQ203" s="1231"/>
      <c r="DR203" s="1231"/>
      <c r="DS203" s="1232"/>
      <c r="DT203" s="15"/>
      <c r="DU203" s="1233"/>
      <c r="DV203" s="1233"/>
      <c r="DW203" s="1233"/>
      <c r="DX203" s="1233"/>
      <c r="DY203" s="1233"/>
      <c r="DZ203" s="1233"/>
      <c r="EA203" s="1233"/>
      <c r="EB203" s="1233"/>
      <c r="EC203" s="1233"/>
      <c r="ED203" s="1233"/>
      <c r="EE203" s="1233"/>
      <c r="EF203" s="1233"/>
      <c r="EG203" s="1233"/>
      <c r="EH203" s="1233"/>
      <c r="EI203" s="1233"/>
      <c r="EJ203" s="1233"/>
      <c r="EK203" s="1233"/>
      <c r="EL203" s="1233"/>
      <c r="EM203" s="1233"/>
      <c r="EN203" s="1233"/>
      <c r="EO203" s="1233"/>
      <c r="EP203" s="1233"/>
      <c r="EQ203" s="1233"/>
      <c r="ER203" s="1200"/>
      <c r="ES203" s="171"/>
      <c r="ET203" s="691"/>
      <c r="EU203" s="692"/>
      <c r="EV203" s="692"/>
      <c r="EW203" s="707"/>
      <c r="EX203" s="708"/>
      <c r="EY203" s="708"/>
      <c r="EZ203" s="709"/>
      <c r="FA203" s="20"/>
      <c r="FB203" s="691"/>
      <c r="FC203" s="692"/>
      <c r="FD203" s="692"/>
      <c r="FE203" s="1230"/>
      <c r="FF203" s="1231"/>
      <c r="FG203" s="1231"/>
      <c r="FH203" s="1232"/>
      <c r="FI203" s="20"/>
      <c r="FJ203" s="691"/>
      <c r="FK203" s="692"/>
      <c r="FL203" s="693"/>
      <c r="FM203" s="1230"/>
      <c r="FN203" s="1231"/>
      <c r="FO203" s="1231"/>
      <c r="FP203" s="1232"/>
      <c r="FQ203" s="15"/>
      <c r="FR203" s="1233"/>
      <c r="FS203" s="1233"/>
      <c r="FT203" s="1233"/>
      <c r="FU203" s="1233"/>
      <c r="FV203" s="1233"/>
      <c r="FW203" s="1233"/>
      <c r="FX203" s="1233"/>
      <c r="FY203" s="1233"/>
      <c r="FZ203" s="1233"/>
      <c r="GA203" s="1233"/>
      <c r="GB203" s="1233"/>
      <c r="GC203" s="1233"/>
      <c r="GD203" s="1233"/>
      <c r="GE203" s="1233"/>
      <c r="GF203" s="1233"/>
      <c r="GG203" s="1233"/>
      <c r="GH203" s="1233"/>
      <c r="GI203" s="1233"/>
      <c r="GJ203" s="1233"/>
      <c r="GK203" s="1233"/>
      <c r="GL203" s="1233"/>
      <c r="GM203" s="1233"/>
      <c r="GN203" s="1233"/>
      <c r="GO203" s="1200"/>
    </row>
    <row r="204" spans="1:197" ht="8.25" customHeight="1" x14ac:dyDescent="0.25">
      <c r="A204" s="171"/>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15"/>
      <c r="Z204" s="1220" t="str">
        <f>IF(Portada!$A$1="www.fly-logics.com","PROPIETARIOS",0)</f>
        <v>PROPIETARIOS</v>
      </c>
      <c r="AA204" s="1221"/>
      <c r="AB204" s="1221"/>
      <c r="AC204" s="1221"/>
      <c r="AD204" s="1221"/>
      <c r="AE204" s="1221"/>
      <c r="AF204" s="694"/>
      <c r="AG204" s="694"/>
      <c r="AH204" s="694"/>
      <c r="AI204" s="694"/>
      <c r="AJ204" s="694"/>
      <c r="AK204" s="694"/>
      <c r="AL204" s="694"/>
      <c r="AM204" s="694"/>
      <c r="AN204" s="694"/>
      <c r="AO204" s="694"/>
      <c r="AP204" s="694"/>
      <c r="AQ204" s="694"/>
      <c r="AR204" s="694"/>
      <c r="AS204" s="694"/>
      <c r="AT204" s="694"/>
      <c r="AU204" s="694"/>
      <c r="AV204" s="694"/>
      <c r="AW204" s="1200"/>
      <c r="AX204" s="171"/>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15"/>
      <c r="BW204" s="1220" t="str">
        <f>IF(Portada!$A$1="www.fly-logics.com","PROPIETARIOS",0)</f>
        <v>PROPIETARIOS</v>
      </c>
      <c r="BX204" s="1221"/>
      <c r="BY204" s="1221"/>
      <c r="BZ204" s="1221"/>
      <c r="CA204" s="1221"/>
      <c r="CB204" s="1221"/>
      <c r="CC204" s="694"/>
      <c r="CD204" s="694"/>
      <c r="CE204" s="694"/>
      <c r="CF204" s="694"/>
      <c r="CG204" s="694"/>
      <c r="CH204" s="694"/>
      <c r="CI204" s="694"/>
      <c r="CJ204" s="694"/>
      <c r="CK204" s="694"/>
      <c r="CL204" s="694"/>
      <c r="CM204" s="694"/>
      <c r="CN204" s="694"/>
      <c r="CO204" s="694"/>
      <c r="CP204" s="694"/>
      <c r="CQ204" s="694"/>
      <c r="CR204" s="694"/>
      <c r="CS204" s="695"/>
      <c r="CT204" s="1200"/>
      <c r="CU204" s="1199"/>
      <c r="CV204" s="171"/>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15"/>
      <c r="DU204" s="1220" t="str">
        <f>IF(Portada!$A$1="www.fly-logics.com","PROPIETARIOS",0)</f>
        <v>PROPIETARIOS</v>
      </c>
      <c r="DV204" s="1221"/>
      <c r="DW204" s="1221"/>
      <c r="DX204" s="1221"/>
      <c r="DY204" s="1221"/>
      <c r="DZ204" s="1221"/>
      <c r="EA204" s="694"/>
      <c r="EB204" s="694"/>
      <c r="EC204" s="694"/>
      <c r="ED204" s="694"/>
      <c r="EE204" s="694"/>
      <c r="EF204" s="694"/>
      <c r="EG204" s="694"/>
      <c r="EH204" s="694"/>
      <c r="EI204" s="694"/>
      <c r="EJ204" s="694"/>
      <c r="EK204" s="694"/>
      <c r="EL204" s="694"/>
      <c r="EM204" s="694"/>
      <c r="EN204" s="694"/>
      <c r="EO204" s="694"/>
      <c r="EP204" s="694"/>
      <c r="EQ204" s="694"/>
      <c r="ER204" s="1200"/>
      <c r="ES204" s="171"/>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15"/>
      <c r="FR204" s="1220" t="str">
        <f>IF(Portada!$A$1="www.fly-logics.com","PROPIETARIOS",0)</f>
        <v>PROPIETARIOS</v>
      </c>
      <c r="FS204" s="1221"/>
      <c r="FT204" s="1221"/>
      <c r="FU204" s="1221"/>
      <c r="FV204" s="1221"/>
      <c r="FW204" s="1221"/>
      <c r="FX204" s="694"/>
      <c r="FY204" s="694"/>
      <c r="FZ204" s="694"/>
      <c r="GA204" s="694"/>
      <c r="GB204" s="694"/>
      <c r="GC204" s="694"/>
      <c r="GD204" s="694"/>
      <c r="GE204" s="694"/>
      <c r="GF204" s="694"/>
      <c r="GG204" s="694"/>
      <c r="GH204" s="694"/>
      <c r="GI204" s="694"/>
      <c r="GJ204" s="694"/>
      <c r="GK204" s="694"/>
      <c r="GL204" s="694"/>
      <c r="GM204" s="694"/>
      <c r="GN204" s="695"/>
      <c r="GO204" s="1200"/>
    </row>
    <row r="205" spans="1:197" ht="6" customHeight="1" x14ac:dyDescent="0.25">
      <c r="A205" s="698"/>
      <c r="B205" s="657"/>
      <c r="C205" s="657"/>
      <c r="D205" s="657"/>
      <c r="E205" s="657"/>
      <c r="F205" s="657"/>
      <c r="G205" s="657"/>
      <c r="H205" s="657"/>
      <c r="I205" s="657"/>
      <c r="J205" s="657"/>
      <c r="K205" s="657"/>
      <c r="L205" s="657"/>
      <c r="M205" s="657"/>
      <c r="N205" s="657"/>
      <c r="O205" s="657"/>
      <c r="P205" s="657"/>
      <c r="Q205" s="657"/>
      <c r="R205" s="657"/>
      <c r="S205" s="657"/>
      <c r="T205" s="657"/>
      <c r="U205" s="657"/>
      <c r="V205" s="657"/>
      <c r="W205" s="657"/>
      <c r="X205" s="657"/>
      <c r="Y205" s="650"/>
      <c r="Z205" s="1222"/>
      <c r="AA205" s="1223"/>
      <c r="AB205" s="1223"/>
      <c r="AC205" s="1223"/>
      <c r="AD205" s="1223"/>
      <c r="AE205" s="1223"/>
      <c r="AF205" s="696"/>
      <c r="AG205" s="696"/>
      <c r="AH205" s="696"/>
      <c r="AI205" s="696"/>
      <c r="AJ205" s="696"/>
      <c r="AK205" s="696"/>
      <c r="AL205" s="696"/>
      <c r="AM205" s="696"/>
      <c r="AN205" s="696"/>
      <c r="AO205" s="696"/>
      <c r="AP205" s="696"/>
      <c r="AQ205" s="696"/>
      <c r="AR205" s="696"/>
      <c r="AS205" s="696"/>
      <c r="AT205" s="696"/>
      <c r="AU205" s="696"/>
      <c r="AV205" s="696"/>
      <c r="AW205" s="1200"/>
      <c r="AX205" s="698"/>
      <c r="AY205" s="657"/>
      <c r="AZ205" s="657"/>
      <c r="BA205" s="657"/>
      <c r="BB205" s="657"/>
      <c r="BC205" s="657"/>
      <c r="BD205" s="657"/>
      <c r="BE205" s="657"/>
      <c r="BF205" s="657"/>
      <c r="BG205" s="657"/>
      <c r="BH205" s="657"/>
      <c r="BI205" s="657"/>
      <c r="BJ205" s="657"/>
      <c r="BK205" s="657"/>
      <c r="BL205" s="657"/>
      <c r="BM205" s="657"/>
      <c r="BN205" s="657"/>
      <c r="BO205" s="657"/>
      <c r="BP205" s="657"/>
      <c r="BQ205" s="657"/>
      <c r="BR205" s="657"/>
      <c r="BS205" s="657"/>
      <c r="BT205" s="657"/>
      <c r="BU205" s="657"/>
      <c r="BV205" s="650"/>
      <c r="BW205" s="1222"/>
      <c r="BX205" s="1223"/>
      <c r="BY205" s="1223"/>
      <c r="BZ205" s="1223"/>
      <c r="CA205" s="1223"/>
      <c r="CB205" s="1223"/>
      <c r="CC205" s="696"/>
      <c r="CD205" s="696"/>
      <c r="CE205" s="696"/>
      <c r="CF205" s="696"/>
      <c r="CG205" s="696"/>
      <c r="CH205" s="696"/>
      <c r="CI205" s="696"/>
      <c r="CJ205" s="696"/>
      <c r="CK205" s="696"/>
      <c r="CL205" s="696"/>
      <c r="CM205" s="696"/>
      <c r="CN205" s="696"/>
      <c r="CO205" s="696"/>
      <c r="CP205" s="696"/>
      <c r="CQ205" s="696"/>
      <c r="CR205" s="696"/>
      <c r="CS205" s="697"/>
      <c r="CT205" s="1200"/>
      <c r="CU205" s="1199"/>
      <c r="CV205" s="698"/>
      <c r="CW205" s="657"/>
      <c r="CX205" s="657"/>
      <c r="CY205" s="657"/>
      <c r="CZ205" s="657"/>
      <c r="DA205" s="657"/>
      <c r="DB205" s="657"/>
      <c r="DC205" s="657"/>
      <c r="DD205" s="657"/>
      <c r="DE205" s="657"/>
      <c r="DF205" s="657"/>
      <c r="DG205" s="657"/>
      <c r="DH205" s="657"/>
      <c r="DI205" s="657"/>
      <c r="DJ205" s="657"/>
      <c r="DK205" s="657"/>
      <c r="DL205" s="657"/>
      <c r="DM205" s="657"/>
      <c r="DN205" s="657"/>
      <c r="DO205" s="657"/>
      <c r="DP205" s="657"/>
      <c r="DQ205" s="657"/>
      <c r="DR205" s="657"/>
      <c r="DS205" s="657"/>
      <c r="DT205" s="650"/>
      <c r="DU205" s="1222"/>
      <c r="DV205" s="1223"/>
      <c r="DW205" s="1223"/>
      <c r="DX205" s="1223"/>
      <c r="DY205" s="1223"/>
      <c r="DZ205" s="1223"/>
      <c r="EA205" s="696"/>
      <c r="EB205" s="696"/>
      <c r="EC205" s="696"/>
      <c r="ED205" s="696"/>
      <c r="EE205" s="696"/>
      <c r="EF205" s="696"/>
      <c r="EG205" s="696"/>
      <c r="EH205" s="696"/>
      <c r="EI205" s="696"/>
      <c r="EJ205" s="696"/>
      <c r="EK205" s="696"/>
      <c r="EL205" s="696"/>
      <c r="EM205" s="696"/>
      <c r="EN205" s="696"/>
      <c r="EO205" s="696"/>
      <c r="EP205" s="696"/>
      <c r="EQ205" s="696"/>
      <c r="ER205" s="1200"/>
      <c r="ES205" s="698"/>
      <c r="ET205" s="657"/>
      <c r="EU205" s="657"/>
      <c r="EV205" s="657"/>
      <c r="EW205" s="657"/>
      <c r="EX205" s="657"/>
      <c r="EY205" s="657"/>
      <c r="EZ205" s="657"/>
      <c r="FA205" s="657"/>
      <c r="FB205" s="657"/>
      <c r="FC205" s="657"/>
      <c r="FD205" s="657"/>
      <c r="FE205" s="657"/>
      <c r="FF205" s="657"/>
      <c r="FG205" s="657"/>
      <c r="FH205" s="657"/>
      <c r="FI205" s="657"/>
      <c r="FJ205" s="657"/>
      <c r="FK205" s="657"/>
      <c r="FL205" s="657"/>
      <c r="FM205" s="657"/>
      <c r="FN205" s="657"/>
      <c r="FO205" s="657"/>
      <c r="FP205" s="657"/>
      <c r="FQ205" s="650"/>
      <c r="FR205" s="1222"/>
      <c r="FS205" s="1223"/>
      <c r="FT205" s="1223"/>
      <c r="FU205" s="1223"/>
      <c r="FV205" s="1223"/>
      <c r="FW205" s="1223"/>
      <c r="FX205" s="696"/>
      <c r="FY205" s="696"/>
      <c r="FZ205" s="696"/>
      <c r="GA205" s="696"/>
      <c r="GB205" s="696"/>
      <c r="GC205" s="696"/>
      <c r="GD205" s="696"/>
      <c r="GE205" s="696"/>
      <c r="GF205" s="696"/>
      <c r="GG205" s="696"/>
      <c r="GH205" s="696"/>
      <c r="GI205" s="696"/>
      <c r="GJ205" s="696"/>
      <c r="GK205" s="696"/>
      <c r="GL205" s="696"/>
      <c r="GM205" s="696"/>
      <c r="GN205" s="697"/>
      <c r="GO205" s="1200"/>
    </row>
    <row r="206" spans="1:197" ht="12.75" customHeight="1" x14ac:dyDescent="0.2">
      <c r="A206" s="699"/>
      <c r="B206" s="680" t="str">
        <f>'Resumen Anual'!$C$50</f>
        <v>INSTRUCTOR DE VUELO</v>
      </c>
      <c r="C206" s="681"/>
      <c r="D206" s="681"/>
      <c r="E206" s="681"/>
      <c r="F206" s="681"/>
      <c r="G206" s="681"/>
      <c r="H206" s="681"/>
      <c r="I206" s="681"/>
      <c r="J206" s="681"/>
      <c r="K206" s="681"/>
      <c r="L206" s="681"/>
      <c r="M206" s="681"/>
      <c r="N206" s="681"/>
      <c r="O206" s="682" t="str">
        <f>'Resumen Anual'!$Q$50</f>
        <v>Nº VUELOS</v>
      </c>
      <c r="P206" s="683"/>
      <c r="Q206" s="683"/>
      <c r="R206" s="683"/>
      <c r="S206" s="683"/>
      <c r="T206" s="684"/>
      <c r="U206" s="675">
        <f>SUMIF('Bitácoras Anteriores'!$K$6,K165,'Bitácoras Anteriores'!$U$47)+SUMIF('Bitácoras Anteriores'!$K$59,$K$6,'Bitácoras Anteriores'!$U$100)+SUMIF('Bitácoras Anteriores'!$K$112,K165,'Bitácoras Anteriores'!$U$153)+SUMIF('Bitácoras Anteriores'!$K$165,K165,'Bitácoras Anteriores'!$U$206)+SUMIF('Bitácoras Anteriores'!$K$218,K165,'Bitácoras Anteriores'!$U$259)+SUMIF('Bitácoras Anteriores'!$K$271,K165,'Bitácoras Anteriores'!$U$312)+SUMIF('Bitácoras Anteriores'!$K$324,K165,'Bitácoras Anteriores'!$U$365)+SUMIF('Bitácoras Anteriores'!$BH$6,K165,'Bitácoras Anteriores'!$BR$47)+SUMIF('Bitácoras Anteriores'!$BH$59,$K$6,'Bitácoras Anteriores'!$BR$100)+SUMIF('Bitácoras Anteriores'!$BH$112,K165,'Bitácoras Anteriores'!$BR$153)+SUMIF('Bitácoras Anteriores'!$BH$165,K165,'Bitácoras Anteriores'!$BR$206)+SUMIF('Bitácoras Anteriores'!$BH$218,K165,'Bitácoras Anteriores'!$BR$259)+SUMIF('Bitácoras Anteriores'!$BH$271,K165,'Bitácoras Anteriores'!$BR$312)+SUMIF('Bitácoras Anteriores'!$BH$324,K165,'Bitácoras Anteriores'!$BR$365)+SUMIF('Bitácoras Anteriores'!$DF$6,K165,'Bitácoras Anteriores'!$DP$47)+SUMIF('Bitácoras Anteriores'!$DF$59,$K$6,'Bitácoras Anteriores'!$DP$100)+SUMIF('Bitácoras Anteriores'!$DF$112,K165,'Bitácoras Anteriores'!$DP$153)+SUMIF('Bitácoras Anteriores'!$DF$165,K165,'Bitácoras Anteriores'!$DP$206)+SUMIF('Bitácoras Anteriores'!$DF$218,K165,'Bitácoras Anteriores'!$DP$259)+SUMIF('Bitácoras Anteriores'!$DF$271,K165,'Bitácoras Anteriores'!$DP$312)+SUMIF('Bitácoras Anteriores'!$DF$324,K165,'Bitácoras Anteriores'!$DP$365)+SUMIF('Bitácoras Anteriores'!$FC$6,K165,'Bitácoras Anteriores'!$FM$47)+SUMIF('Bitácoras Anteriores'!$FC$59,$K$6,'Bitácoras Anteriores'!$FM$100)+SUMIF('Bitácoras Anteriores'!$FC$112,K165,'Bitácoras Anteriores'!$FM$153)+SUMIF('Bitácoras Anteriores'!$FC$165,K165,'Bitácoras Anteriores'!$FM$206)+SUMIF('Bitácoras Anteriores'!$FC$218,K165,'Bitácoras Anteriores'!$FM$259)+SUMIF('Bitácoras Anteriores'!$FC$271,K165,'Bitácoras Anteriores'!$FM$312)+SUMIF('Bitácoras Anteriores'!$FC$324,K165,'Bitácoras Anteriores'!$FM$365)+SUMIF('Resumen Anual'!$L$6,K165,'Resumen Anual'!$V$50)+SUMIF('Resumen Anual'!$L$64,K165,'Resumen Anual'!$V$108)+SUMIF('Resumen Anual'!$L$122,K165,'Resumen Anual'!$V$166)+SUMIF('Resumen Anual'!$L$180,K165,'Resumen Anual'!$V$224)+SUMIF('Resumen Anual'!$L$238,K165,'Resumen Anual'!$V$282)+SUMIF('Resumen Anual'!$L$296,K165,'Resumen Anual'!$V$340)+SUMIF('Resumen Anual'!$L$354,K165,'Resumen Anual'!$V$398)+SUMIF('Resumen Anual'!$L$412,K165,'Resumen Anual'!$V$456)+SUMIF('Resumen Anual'!$L$470,K165,'Resumen Anual'!$V$514)+SUMIF('Resumen Anual'!$L$528,K165,'Resumen Anual'!$V$572)+SUMIF('Resumen Anual'!$L$586,K165,'Resumen Anual'!$V$630)+SUMIF('Resumen Anual'!$L$644,K165,'Resumen Anual'!$V$688)+SUMIF('Resumen Anual'!$BI$6,K165,'Resumen Anual'!$BS$50)+SUMIF('Resumen Anual'!$BI$64,K165,'Resumen Anual'!$BS$108)+SUMIF('Resumen Anual'!$BI$122,K165,'Resumen Anual'!$BS$166)+SUMIF('Resumen Anual'!$BI$180,K165,'Resumen Anual'!$BS$224)+SUMIF('Resumen Anual'!$BI$238,K165,'Resumen Anual'!$BS$282)+SUMIF('Resumen Anual'!$BI$296,K165,'Resumen Anual'!$BS$340)+SUMIF('Resumen Anual'!$BI$354,K165,'Resumen Anual'!$BS$398)+SUMIF('Resumen Anual'!$BI$412,K165,'Resumen Anual'!$BS$456)+SUMIF('Resumen Anual'!$BI$470,K165,'Resumen Anual'!$BS$514)+SUMIF('Resumen Anual'!$BI$528,K165,'Resumen Anual'!$BS$572)+SUMIF('Resumen Anual'!$BI$586,K165,'Resumen Anual'!$BS$630)+SUMIF('Resumen Anual'!$BI$644,K165,'Resumen Anual'!$BS$688)+SUMIF('Resumen Anual'!$DH$6,K165,'Resumen Anual'!$DR$50)+SUMIF('Resumen Anual'!$DH$64,K165,'Resumen Anual'!$DR$108)+SUMIF('Resumen Anual'!$DH$122,K165,'Resumen Anual'!$DR$166)+SUMIF('Resumen Anual'!$DH$180,K165,'Resumen Anual'!$DR$224)+SUMIF('Resumen Anual'!$DH$238,K165,'Resumen Anual'!$DR$282)+SUMIF('Resumen Anual'!$DH$296,K165,'Resumen Anual'!$DR$340)+SUMIF('Resumen Anual'!$DH$354,K165,'Resumen Anual'!$DR$398)+SUMIF('Resumen Anual'!$DH$412,K165,'Resumen Anual'!$DR$456)+SUMIF('Resumen Anual'!$DH$470,K165,'Resumen Anual'!$DR$514)+SUMIF('Resumen Anual'!$DH$528,K165,'Resumen Anual'!$DR$572)+SUMIF('Resumen Anual'!$DH$586,K165,'Resumen Anual'!$DR$630)+SUMIF('Resumen Anual'!$FE$6,K165,'Resumen Anual'!$FO$50)+SUMIF('Resumen Anual'!$DH$644,K165,'Resumen Anual'!$DR$688)+SUMIF('Resumen Anual'!$FE$64,K165,'Resumen Anual'!$FO$108)+SUMIF('Resumen Anual'!$FE$122,K165,'Resumen Anual'!$FO$166)+SUMIF('Resumen Anual'!$FE$180,K165,'Resumen Anual'!$FO$224)+SUMIF('Resumen Anual'!$FE$238,K165,'Resumen Anual'!$FO$282)+SUMIF('Resumen Anual'!$FE$296,K165,'Resumen Anual'!$FO$340)+SUMIF('Resumen Anual'!$FE$354,K165,'Resumen Anual'!$FO$398)+SUMIF('Resumen Anual'!$FE$412,K165,'Resumen Anual'!$FO$456)+SUMIF('Resumen Anual'!$FE$470,K165,'Resumen Anual'!$FO$514)+SUMIF('Resumen Anual'!$FE$586,K165,'Resumen Anual'!$FO$630)+SUMIF('Resumen Anual'!$FE$528,K165,'Resumen Anual'!$FO$572)+SUMIF('Resumen Anual'!$FE$644,K165,'Resumen Anual'!$FO$688)</f>
        <v>0</v>
      </c>
      <c r="V206" s="676"/>
      <c r="W206" s="676"/>
      <c r="X206" s="677"/>
      <c r="Y206" s="632"/>
      <c r="Z206" s="1220" t="str">
        <f>IF(Portada!$A$1="www.fly-logics.com","MARCA",0)</f>
        <v>MARCA</v>
      </c>
      <c r="AA206" s="1221"/>
      <c r="AB206" s="1221"/>
      <c r="AC206" s="1221"/>
      <c r="AD206" s="1221"/>
      <c r="AE206" s="1221"/>
      <c r="AF206" s="660"/>
      <c r="AG206" s="660"/>
      <c r="AH206" s="660"/>
      <c r="AI206" s="660"/>
      <c r="AJ206" s="660"/>
      <c r="AK206" s="661"/>
      <c r="AL206" s="1220" t="str">
        <f>IF(Portada!$A$1="www.fly-logics.com","MODELO",0)</f>
        <v>MODELO</v>
      </c>
      <c r="AM206" s="1221"/>
      <c r="AN206" s="1221"/>
      <c r="AO206" s="1221"/>
      <c r="AP206" s="1221"/>
      <c r="AQ206" s="1221"/>
      <c r="AR206" s="664"/>
      <c r="AS206" s="660"/>
      <c r="AT206" s="660"/>
      <c r="AU206" s="660"/>
      <c r="AV206" s="660"/>
      <c r="AW206" s="1200"/>
      <c r="AX206" s="699"/>
      <c r="AY206" s="680" t="str">
        <f>'Resumen Anual'!$AZ$50</f>
        <v>INSTRUCTOR DE VUELO</v>
      </c>
      <c r="AZ206" s="681"/>
      <c r="BA206" s="681"/>
      <c r="BB206" s="681"/>
      <c r="BC206" s="681"/>
      <c r="BD206" s="681"/>
      <c r="BE206" s="681"/>
      <c r="BF206" s="681"/>
      <c r="BG206" s="681"/>
      <c r="BH206" s="681"/>
      <c r="BI206" s="681"/>
      <c r="BJ206" s="681"/>
      <c r="BK206" s="681"/>
      <c r="BL206" s="682" t="str">
        <f>'Resumen Anual'!$BN$50</f>
        <v>Nº VUELOS</v>
      </c>
      <c r="BM206" s="683"/>
      <c r="BN206" s="683"/>
      <c r="BO206" s="683"/>
      <c r="BP206" s="683"/>
      <c r="BQ206" s="684"/>
      <c r="BR206" s="675">
        <f>SUMIF('Bitácoras Anteriores'!$K$6,BH165,'Bitácoras Anteriores'!$U$47)+SUMIF('Bitácoras Anteriores'!$K$59,$K$6,'Bitácoras Anteriores'!$U$100)+SUMIF('Bitácoras Anteriores'!$K$112,BH165,'Bitácoras Anteriores'!$U$153)+SUMIF('Bitácoras Anteriores'!$K$165,BH165,'Bitácoras Anteriores'!$U$206)+SUMIF('Bitácoras Anteriores'!$K$218,BH165,'Bitácoras Anteriores'!$U$259)+SUMIF('Bitácoras Anteriores'!$K$271,BH165,'Bitácoras Anteriores'!$U$312)+SUMIF('Bitácoras Anteriores'!$K$324,BH165,'Bitácoras Anteriores'!$U$365)+SUMIF('Bitácoras Anteriores'!$BH$6,BH165,'Bitácoras Anteriores'!$BR$47)+SUMIF('Bitácoras Anteriores'!$BH$59,$K$6,'Bitácoras Anteriores'!$BR$100)+SUMIF('Bitácoras Anteriores'!$BH$112,BH165,'Bitácoras Anteriores'!$BR$153)+SUMIF('Bitácoras Anteriores'!$BH$165,BH165,'Bitácoras Anteriores'!$BR$206)+SUMIF('Bitácoras Anteriores'!$BH$218,BH165,'Bitácoras Anteriores'!$BR$259)+SUMIF('Bitácoras Anteriores'!$BH$271,BH165,'Bitácoras Anteriores'!$BR$312)+SUMIF('Bitácoras Anteriores'!$BH$324,BH165,'Bitácoras Anteriores'!$BR$365)+SUMIF('Bitácoras Anteriores'!$DF$6,BH165,'Bitácoras Anteriores'!$DP$47)+SUMIF('Bitácoras Anteriores'!$DF$59,$K$6,'Bitácoras Anteriores'!$DP$100)+SUMIF('Bitácoras Anteriores'!$DF$112,BH165,'Bitácoras Anteriores'!$DP$153)+SUMIF('Bitácoras Anteriores'!$DF$165,BH165,'Bitácoras Anteriores'!$DP$206)+SUMIF('Bitácoras Anteriores'!$DF$218,BH165,'Bitácoras Anteriores'!$DP$259)+SUMIF('Bitácoras Anteriores'!$DF$271,BH165,'Bitácoras Anteriores'!$DP$312)+SUMIF('Bitácoras Anteriores'!$DF$324,BH165,'Bitácoras Anteriores'!$DP$365)+SUMIF('Bitácoras Anteriores'!$FC$6,BH165,'Bitácoras Anteriores'!$FM$47)+SUMIF('Bitácoras Anteriores'!$FC$59,$K$6,'Bitácoras Anteriores'!$FM$100)+SUMIF('Bitácoras Anteriores'!$FC$112,BH165,'Bitácoras Anteriores'!$FM$153)+SUMIF('Bitácoras Anteriores'!$FC$165,BH165,'Bitácoras Anteriores'!$FM$206)+SUMIF('Bitácoras Anteriores'!$FC$218,BH165,'Bitácoras Anteriores'!$FM$259)+SUMIF('Bitácoras Anteriores'!$FC$271,BH165,'Bitácoras Anteriores'!$FM$312)+SUMIF('Bitácoras Anteriores'!$FC$324,BH165,'Bitácoras Anteriores'!$FM$365)+SUMIF('Resumen Anual'!$L$6,BH165,'Resumen Anual'!$V$50)+SUMIF('Resumen Anual'!$L$64,BH165,'Resumen Anual'!$V$108)+SUMIF('Resumen Anual'!$L$122,BH165,'Resumen Anual'!$V$166)+SUMIF('Resumen Anual'!$L$180,BH165,'Resumen Anual'!$V$224)+SUMIF('Resumen Anual'!$L$238,BH165,'Resumen Anual'!$V$282)+SUMIF('Resumen Anual'!$L$296,BH165,'Resumen Anual'!$V$340)+SUMIF('Resumen Anual'!$L$354,BH165,'Resumen Anual'!$V$398)+SUMIF('Resumen Anual'!$L$412,BH165,'Resumen Anual'!$V$456)+SUMIF('Resumen Anual'!$L$470,BH165,'Resumen Anual'!$V$514)+SUMIF('Resumen Anual'!$L$528,BH165,'Resumen Anual'!$V$572)+SUMIF('Resumen Anual'!$L$586,BH165,'Resumen Anual'!$V$630)+SUMIF('Resumen Anual'!$L$644,BH165,'Resumen Anual'!$V$688)+SUMIF('Resumen Anual'!$BI$6,BH165,'Resumen Anual'!$BS$50)+SUMIF('Resumen Anual'!$BI$64,BH165,'Resumen Anual'!$BS$108)+SUMIF('Resumen Anual'!$BI$122,BH165,'Resumen Anual'!$BS$166)+SUMIF('Resumen Anual'!$BI$180,BH165,'Resumen Anual'!$BS$224)+SUMIF('Resumen Anual'!$BI$238,BH165,'Resumen Anual'!$BS$282)+SUMIF('Resumen Anual'!$BI$296,BH165,'Resumen Anual'!$BS$340)+SUMIF('Resumen Anual'!$BI$354,BH165,'Resumen Anual'!$BS$398)+SUMIF('Resumen Anual'!$BI$412,BH165,'Resumen Anual'!$BS$456)+SUMIF('Resumen Anual'!$BI$470,BH165,'Resumen Anual'!$BS$514)+SUMIF('Resumen Anual'!$BI$528,BH165,'Resumen Anual'!$BS$572)+SUMIF('Resumen Anual'!$BI$586,BH165,'Resumen Anual'!$BS$630)+SUMIF('Resumen Anual'!$BI$644,BH165,'Resumen Anual'!$BS$688)+SUMIF('Resumen Anual'!$DH$6,BH165,'Resumen Anual'!$DR$50)+SUMIF('Resumen Anual'!$DH$64,BH165,'Resumen Anual'!$DR$108)+SUMIF('Resumen Anual'!$DH$122,BH165,'Resumen Anual'!$DR$166)+SUMIF('Resumen Anual'!$DH$180,BH165,'Resumen Anual'!$DR$224)+SUMIF('Resumen Anual'!$DH$238,BH165,'Resumen Anual'!$DR$282)+SUMIF('Resumen Anual'!$DH$296,BH165,'Resumen Anual'!$DR$340)+SUMIF('Resumen Anual'!$DH$354,BH165,'Resumen Anual'!$DR$398)+SUMIF('Resumen Anual'!$DH$412,BH165,'Resumen Anual'!$DR$456)+SUMIF('Resumen Anual'!$DH$470,BH165,'Resumen Anual'!$DR$514)+SUMIF('Resumen Anual'!$DH$528,BH165,'Resumen Anual'!$DR$572)+SUMIF('Resumen Anual'!$DH$586,BH165,'Resumen Anual'!$DR$630)+SUMIF('Resumen Anual'!$FE$6,BH165,'Resumen Anual'!$FO$50)+SUMIF('Resumen Anual'!$DH$644,BH165,'Resumen Anual'!$DR$688)+SUMIF('Resumen Anual'!$FE$64,BH165,'Resumen Anual'!$FO$108)+SUMIF('Resumen Anual'!$FE$122,BH165,'Resumen Anual'!$FO$166)+SUMIF('Resumen Anual'!$FE$180,BH165,'Resumen Anual'!$FO$224)+SUMIF('Resumen Anual'!$FE$238,BH165,'Resumen Anual'!$FO$282)+SUMIF('Resumen Anual'!$FE$296,BH165,'Resumen Anual'!$FO$340)+SUMIF('Resumen Anual'!$FE$354,BH165,'Resumen Anual'!$FO$398)+SUMIF('Resumen Anual'!$FE$412,BH165,'Resumen Anual'!$FO$456)+SUMIF('Resumen Anual'!$FE$470,BH165,'Resumen Anual'!$FO$514)+SUMIF('Resumen Anual'!$FE$586,BH165,'Resumen Anual'!$FO$630)+SUMIF('Resumen Anual'!$FE$528,BH165,'Resumen Anual'!$FO$572)+SUMIF('Resumen Anual'!$FE$644,BH165,'Resumen Anual'!$FO$688)</f>
        <v>0</v>
      </c>
      <c r="BS206" s="676"/>
      <c r="BT206" s="676"/>
      <c r="BU206" s="677"/>
      <c r="BV206" s="632"/>
      <c r="BW206" s="1220" t="str">
        <f>IF(Portada!$A$1="www.fly-logics.com","MARCA",0)</f>
        <v>MARCA</v>
      </c>
      <c r="BX206" s="1221"/>
      <c r="BY206" s="1221"/>
      <c r="BZ206" s="1221"/>
      <c r="CA206" s="1221"/>
      <c r="CB206" s="1221"/>
      <c r="CC206" s="660"/>
      <c r="CD206" s="660"/>
      <c r="CE206" s="660"/>
      <c r="CF206" s="660"/>
      <c r="CG206" s="660"/>
      <c r="CH206" s="661"/>
      <c r="CI206" s="1220" t="str">
        <f>IF(Portada!$A$1="www.fly-logics.com","MODELO",0)</f>
        <v>MODELO</v>
      </c>
      <c r="CJ206" s="1221"/>
      <c r="CK206" s="1221"/>
      <c r="CL206" s="1221"/>
      <c r="CM206" s="1221"/>
      <c r="CN206" s="1221"/>
      <c r="CO206" s="664"/>
      <c r="CP206" s="660"/>
      <c r="CQ206" s="660"/>
      <c r="CR206" s="660"/>
      <c r="CS206" s="661"/>
      <c r="CT206" s="1200"/>
      <c r="CU206" s="1199"/>
      <c r="CV206" s="699"/>
      <c r="CW206" s="680" t="str">
        <f>'Resumen Anual'!$CY$50</f>
        <v>INSTRUCTOR DE VUELO</v>
      </c>
      <c r="CX206" s="681"/>
      <c r="CY206" s="681"/>
      <c r="CZ206" s="681"/>
      <c r="DA206" s="681"/>
      <c r="DB206" s="681"/>
      <c r="DC206" s="681"/>
      <c r="DD206" s="681"/>
      <c r="DE206" s="681"/>
      <c r="DF206" s="681"/>
      <c r="DG206" s="681"/>
      <c r="DH206" s="681"/>
      <c r="DI206" s="681"/>
      <c r="DJ206" s="682" t="str">
        <f>'Resumen Anual'!$DM$50</f>
        <v>Nº VUELOS</v>
      </c>
      <c r="DK206" s="683"/>
      <c r="DL206" s="683"/>
      <c r="DM206" s="683"/>
      <c r="DN206" s="683"/>
      <c r="DO206" s="684"/>
      <c r="DP206" s="675">
        <f>SUMIF('Bitácoras Anteriores'!$K$6,DF165,'Bitácoras Anteriores'!$U$47)+SUMIF('Bitácoras Anteriores'!$K$59,$K$6,'Bitácoras Anteriores'!$U$100)+SUMIF('Bitácoras Anteriores'!$K$112,DF165,'Bitácoras Anteriores'!$U$153)+SUMIF('Bitácoras Anteriores'!$K$165,DF165,'Bitácoras Anteriores'!$U$206)+SUMIF('Bitácoras Anteriores'!$K$218,DF165,'Bitácoras Anteriores'!$U$259)+SUMIF('Bitácoras Anteriores'!$K$271,DF165,'Bitácoras Anteriores'!$U$312)+SUMIF('Bitácoras Anteriores'!$K$324,DF165,'Bitácoras Anteriores'!$U$365)+SUMIF('Bitácoras Anteriores'!$BH$6,DF165,'Bitácoras Anteriores'!$BR$47)+SUMIF('Bitácoras Anteriores'!$BH$59,$K$6,'Bitácoras Anteriores'!$BR$100)+SUMIF('Bitácoras Anteriores'!$BH$112,DF165,'Bitácoras Anteriores'!$BR$153)+SUMIF('Bitácoras Anteriores'!$BH$165,DF165,'Bitácoras Anteriores'!$BR$206)+SUMIF('Bitácoras Anteriores'!$BH$218,DF165,'Bitácoras Anteriores'!$BR$259)+SUMIF('Bitácoras Anteriores'!$BH$271,DF165,'Bitácoras Anteriores'!$BR$312)+SUMIF('Bitácoras Anteriores'!$BH$324,DF165,'Bitácoras Anteriores'!$BR$365)+SUMIF('Bitácoras Anteriores'!$DF$6,DF165,'Bitácoras Anteriores'!$DP$47)+SUMIF('Bitácoras Anteriores'!$DF$59,$K$6,'Bitácoras Anteriores'!$DP$100)+SUMIF('Bitácoras Anteriores'!$DF$112,DF165,'Bitácoras Anteriores'!$DP$153)+SUMIF('Bitácoras Anteriores'!$DF$165,DF165,'Bitácoras Anteriores'!$DP$206)+SUMIF('Bitácoras Anteriores'!$DF$218,DF165,'Bitácoras Anteriores'!$DP$259)+SUMIF('Bitácoras Anteriores'!$DF$271,DF165,'Bitácoras Anteriores'!$DP$312)+SUMIF('Bitácoras Anteriores'!$DF$324,DF165,'Bitácoras Anteriores'!$DP$365)+SUMIF('Bitácoras Anteriores'!$FC$6,DF165,'Bitácoras Anteriores'!$FM$47)+SUMIF('Bitácoras Anteriores'!$FC$59,$K$6,'Bitácoras Anteriores'!$FM$100)+SUMIF('Bitácoras Anteriores'!$FC$112,DF165,'Bitácoras Anteriores'!$FM$153)+SUMIF('Bitácoras Anteriores'!$FC$165,DF165,'Bitácoras Anteriores'!$FM$206)+SUMIF('Bitácoras Anteriores'!$FC$218,DF165,'Bitácoras Anteriores'!$FM$259)+SUMIF('Bitácoras Anteriores'!$FC$271,DF165,'Bitácoras Anteriores'!$FM$312)+SUMIF('Bitácoras Anteriores'!$FC$324,DF165,'Bitácoras Anteriores'!$FM$365)+SUMIF('Resumen Anual'!$L$6,DF165,'Resumen Anual'!$V$50)+SUMIF('Resumen Anual'!$L$64,DF165,'Resumen Anual'!$V$108)+SUMIF('Resumen Anual'!$L$122,DF165,'Resumen Anual'!$V$166)+SUMIF('Resumen Anual'!$L$180,DF165,'Resumen Anual'!$V$224)+SUMIF('Resumen Anual'!$L$238,DF165,'Resumen Anual'!$V$282)+SUMIF('Resumen Anual'!$L$296,DF165,'Resumen Anual'!$V$340)+SUMIF('Resumen Anual'!$L$354,DF165,'Resumen Anual'!$V$398)+SUMIF('Resumen Anual'!$L$412,DF165,'Resumen Anual'!$V$456)+SUMIF('Resumen Anual'!$L$470,DF165,'Resumen Anual'!$V$514)+SUMIF('Resumen Anual'!$L$528,DF165,'Resumen Anual'!$V$572)+SUMIF('Resumen Anual'!$L$586,DF165,'Resumen Anual'!$V$630)+SUMIF('Resumen Anual'!$L$644,DF165,'Resumen Anual'!$V$688)+SUMIF('Resumen Anual'!$BI$6,DF165,'Resumen Anual'!$BS$50)+SUMIF('Resumen Anual'!$BI$64,DF165,'Resumen Anual'!$BS$108)+SUMIF('Resumen Anual'!$BI$122,DF165,'Resumen Anual'!$BS$166)+SUMIF('Resumen Anual'!$BI$180,DF165,'Resumen Anual'!$BS$224)+SUMIF('Resumen Anual'!$BI$238,DF165,'Resumen Anual'!$BS$282)+SUMIF('Resumen Anual'!$BI$296,DF165,'Resumen Anual'!$BS$340)+SUMIF('Resumen Anual'!$BI$354,DF165,'Resumen Anual'!$BS$398)+SUMIF('Resumen Anual'!$BI$412,DF165,'Resumen Anual'!$BS$456)+SUMIF('Resumen Anual'!$BI$470,DF165,'Resumen Anual'!$BS$514)+SUMIF('Resumen Anual'!$BI$528,DF165,'Resumen Anual'!$BS$572)+SUMIF('Resumen Anual'!$BI$586,DF165,'Resumen Anual'!$BS$630)+SUMIF('Resumen Anual'!$BI$644,DF165,'Resumen Anual'!$BS$688)+SUMIF('Resumen Anual'!$DH$6,DF165,'Resumen Anual'!$DR$50)+SUMIF('Resumen Anual'!$DH$64,DF165,'Resumen Anual'!$DR$108)+SUMIF('Resumen Anual'!$DH$122,DF165,'Resumen Anual'!$DR$166)+SUMIF('Resumen Anual'!$DH$180,DF165,'Resumen Anual'!$DR$224)+SUMIF('Resumen Anual'!$DH$238,DF165,'Resumen Anual'!$DR$282)+SUMIF('Resumen Anual'!$DH$296,DF165,'Resumen Anual'!$DR$340)+SUMIF('Resumen Anual'!$DH$354,DF165,'Resumen Anual'!$DR$398)+SUMIF('Resumen Anual'!$DH$412,DF165,'Resumen Anual'!$DR$456)+SUMIF('Resumen Anual'!$DH$470,DF165,'Resumen Anual'!$DR$514)+SUMIF('Resumen Anual'!$DH$528,DF165,'Resumen Anual'!$DR$572)+SUMIF('Resumen Anual'!$DH$586,DF165,'Resumen Anual'!$DR$630)+SUMIF('Resumen Anual'!$FE$6,DF165,'Resumen Anual'!$FO$50)+SUMIF('Resumen Anual'!$DH$644,DF165,'Resumen Anual'!$DR$688)+SUMIF('Resumen Anual'!$FE$64,DF165,'Resumen Anual'!$FO$108)+SUMIF('Resumen Anual'!$FE$122,DF165,'Resumen Anual'!$FO$166)+SUMIF('Resumen Anual'!$FE$180,DF165,'Resumen Anual'!$FO$224)+SUMIF('Resumen Anual'!$FE$238,DF165,'Resumen Anual'!$FO$282)+SUMIF('Resumen Anual'!$FE$296,DF165,'Resumen Anual'!$FO$340)+SUMIF('Resumen Anual'!$FE$354,DF165,'Resumen Anual'!$FO$398)+SUMIF('Resumen Anual'!$FE$412,DF165,'Resumen Anual'!$FO$456)+SUMIF('Resumen Anual'!$FE$470,DF165,'Resumen Anual'!$FO$514)+SUMIF('Resumen Anual'!$FE$586,DF165,'Resumen Anual'!$FO$630)+SUMIF('Resumen Anual'!$FE$528,DF165,'Resumen Anual'!$FO$572)+SUMIF('Resumen Anual'!$FE$644,DF165,'Resumen Anual'!$FO$688)</f>
        <v>0</v>
      </c>
      <c r="DQ206" s="676"/>
      <c r="DR206" s="676"/>
      <c r="DS206" s="677"/>
      <c r="DT206" s="632"/>
      <c r="DU206" s="1220" t="str">
        <f>IF(Portada!$A$1="www.fly-logics.com","MARCA",0)</f>
        <v>MARCA</v>
      </c>
      <c r="DV206" s="1221"/>
      <c r="DW206" s="1221"/>
      <c r="DX206" s="1221"/>
      <c r="DY206" s="1221"/>
      <c r="DZ206" s="1221"/>
      <c r="EA206" s="660"/>
      <c r="EB206" s="660"/>
      <c r="EC206" s="660"/>
      <c r="ED206" s="660"/>
      <c r="EE206" s="660"/>
      <c r="EF206" s="661"/>
      <c r="EG206" s="1220" t="str">
        <f>IF(Portada!$A$1="www.fly-logics.com","MODELO",0)</f>
        <v>MODELO</v>
      </c>
      <c r="EH206" s="1221"/>
      <c r="EI206" s="1221"/>
      <c r="EJ206" s="1221"/>
      <c r="EK206" s="1221"/>
      <c r="EL206" s="1221"/>
      <c r="EM206" s="664"/>
      <c r="EN206" s="660"/>
      <c r="EO206" s="660"/>
      <c r="EP206" s="660"/>
      <c r="EQ206" s="660"/>
      <c r="ER206" s="1200"/>
      <c r="ES206" s="699"/>
      <c r="ET206" s="680" t="str">
        <f>'Resumen Anual'!$EV$50</f>
        <v>INSTRUCTOR DE VUELO</v>
      </c>
      <c r="EU206" s="681"/>
      <c r="EV206" s="681"/>
      <c r="EW206" s="681"/>
      <c r="EX206" s="681"/>
      <c r="EY206" s="681"/>
      <c r="EZ206" s="681"/>
      <c r="FA206" s="681"/>
      <c r="FB206" s="681"/>
      <c r="FC206" s="681"/>
      <c r="FD206" s="681"/>
      <c r="FE206" s="681"/>
      <c r="FF206" s="681"/>
      <c r="FG206" s="682" t="str">
        <f>'Resumen Anual'!$FJ$50</f>
        <v>Nº VUELOS</v>
      </c>
      <c r="FH206" s="683"/>
      <c r="FI206" s="683"/>
      <c r="FJ206" s="683"/>
      <c r="FK206" s="683"/>
      <c r="FL206" s="684"/>
      <c r="FM206" s="675">
        <f>SUMIF('Bitácoras Anteriores'!$K$6,FC165,'Bitácoras Anteriores'!$U$47)+SUMIF('Bitácoras Anteriores'!$K$59,$K$6,'Bitácoras Anteriores'!$U$100)+SUMIF('Bitácoras Anteriores'!$K$112,FC165,'Bitácoras Anteriores'!$U$153)+SUMIF('Bitácoras Anteriores'!$K$165,FC165,'Bitácoras Anteriores'!$U$206)+SUMIF('Bitácoras Anteriores'!$K$218,FC165,'Bitácoras Anteriores'!$U$259)+SUMIF('Bitácoras Anteriores'!$K$271,FC165,'Bitácoras Anteriores'!$U$312)+SUMIF('Bitácoras Anteriores'!$K$324,FC165,'Bitácoras Anteriores'!$U$365)+SUMIF('Bitácoras Anteriores'!$BH$6,FC165,'Bitácoras Anteriores'!$BR$47)+SUMIF('Bitácoras Anteriores'!$BH$59,$K$6,'Bitácoras Anteriores'!$BR$100)+SUMIF('Bitácoras Anteriores'!$BH$112,FC165,'Bitácoras Anteriores'!$BR$153)+SUMIF('Bitácoras Anteriores'!$BH$165,FC165,'Bitácoras Anteriores'!$BR$206)+SUMIF('Bitácoras Anteriores'!$BH$218,FC165,'Bitácoras Anteriores'!$BR$259)+SUMIF('Bitácoras Anteriores'!$BH$271,FC165,'Bitácoras Anteriores'!$BR$312)+SUMIF('Bitácoras Anteriores'!$BH$324,FC165,'Bitácoras Anteriores'!$BR$365)+SUMIF('Bitácoras Anteriores'!$DF$6,FC165,'Bitácoras Anteriores'!$DP$47)+SUMIF('Bitácoras Anteriores'!$DF$59,$K$6,'Bitácoras Anteriores'!$DP$100)+SUMIF('Bitácoras Anteriores'!$DF$112,FC165,'Bitácoras Anteriores'!$DP$153)+SUMIF('Bitácoras Anteriores'!$DF$165,FC165,'Bitácoras Anteriores'!$DP$206)+SUMIF('Bitácoras Anteriores'!$DF$218,FC165,'Bitácoras Anteriores'!$DP$259)+SUMIF('Bitácoras Anteriores'!$DF$271,FC165,'Bitácoras Anteriores'!$DP$312)+SUMIF('Bitácoras Anteriores'!$DF$324,FC165,'Bitácoras Anteriores'!$DP$365)+SUMIF('Bitácoras Anteriores'!$FC$6,FC165,'Bitácoras Anteriores'!$FM$47)+SUMIF('Bitácoras Anteriores'!$FC$59,$K$6,'Bitácoras Anteriores'!$FM$100)+SUMIF('Bitácoras Anteriores'!$FC$112,FC165,'Bitácoras Anteriores'!$FM$153)+SUMIF('Bitácoras Anteriores'!$FC$165,FC165,'Bitácoras Anteriores'!$FM$206)+SUMIF('Bitácoras Anteriores'!$FC$218,FC165,'Bitácoras Anteriores'!$FM$259)+SUMIF('Bitácoras Anteriores'!$FC$271,FC165,'Bitácoras Anteriores'!$FM$312)+SUMIF('Bitácoras Anteriores'!$FC$324,FC165,'Bitácoras Anteriores'!$FM$365)+SUMIF('Resumen Anual'!$L$6,FC165,'Resumen Anual'!$V$50)+SUMIF('Resumen Anual'!$L$64,FC165,'Resumen Anual'!$V$108)+SUMIF('Resumen Anual'!$L$122,FC165,'Resumen Anual'!$V$166)+SUMIF('Resumen Anual'!$L$180,FC165,'Resumen Anual'!$V$224)+SUMIF('Resumen Anual'!$L$238,FC165,'Resumen Anual'!$V$282)+SUMIF('Resumen Anual'!$L$296,FC165,'Resumen Anual'!$V$340)+SUMIF('Resumen Anual'!$L$354,FC165,'Resumen Anual'!$V$398)+SUMIF('Resumen Anual'!$L$412,FC165,'Resumen Anual'!$V$456)+SUMIF('Resumen Anual'!$L$470,FC165,'Resumen Anual'!$V$514)+SUMIF('Resumen Anual'!$L$528,FC165,'Resumen Anual'!$V$572)+SUMIF('Resumen Anual'!$L$586,FC165,'Resumen Anual'!$V$630)+SUMIF('Resumen Anual'!$L$644,FC165,'Resumen Anual'!$V$688)+SUMIF('Resumen Anual'!$BI$6,FC165,'Resumen Anual'!$BS$50)+SUMIF('Resumen Anual'!$BI$64,FC165,'Resumen Anual'!$BS$108)+SUMIF('Resumen Anual'!$BI$122,FC165,'Resumen Anual'!$BS$166)+SUMIF('Resumen Anual'!$BI$180,FC165,'Resumen Anual'!$BS$224)+SUMIF('Resumen Anual'!$BI$238,FC165,'Resumen Anual'!$BS$282)+SUMIF('Resumen Anual'!$BI$296,FC165,'Resumen Anual'!$BS$340)+SUMIF('Resumen Anual'!$BI$354,FC165,'Resumen Anual'!$BS$398)+SUMIF('Resumen Anual'!$BI$412,FC165,'Resumen Anual'!$BS$456)+SUMIF('Resumen Anual'!$BI$470,FC165,'Resumen Anual'!$BS$514)+SUMIF('Resumen Anual'!$BI$528,FC165,'Resumen Anual'!$BS$572)+SUMIF('Resumen Anual'!$BI$586,FC165,'Resumen Anual'!$BS$630)+SUMIF('Resumen Anual'!$BI$644,FC165,'Resumen Anual'!$BS$688)+SUMIF('Resumen Anual'!$DH$6,FC165,'Resumen Anual'!$DR$50)+SUMIF('Resumen Anual'!$DH$64,FC165,'Resumen Anual'!$DR$108)+SUMIF('Resumen Anual'!$DH$122,FC165,'Resumen Anual'!$DR$166)+SUMIF('Resumen Anual'!$DH$180,FC165,'Resumen Anual'!$DR$224)+SUMIF('Resumen Anual'!$DH$238,FC165,'Resumen Anual'!$DR$282)+SUMIF('Resumen Anual'!$DH$296,FC165,'Resumen Anual'!$DR$340)+SUMIF('Resumen Anual'!$DH$354,FC165,'Resumen Anual'!$DR$398)+SUMIF('Resumen Anual'!$DH$412,FC165,'Resumen Anual'!$DR$456)+SUMIF('Resumen Anual'!$DH$470,FC165,'Resumen Anual'!$DR$514)+SUMIF('Resumen Anual'!$DH$528,FC165,'Resumen Anual'!$DR$572)+SUMIF('Resumen Anual'!$DH$586,FC165,'Resumen Anual'!$DR$630)+SUMIF('Resumen Anual'!$FE$6,FC165,'Resumen Anual'!$FO$50)+SUMIF('Resumen Anual'!$DH$644,FC165,'Resumen Anual'!$DR$688)+SUMIF('Resumen Anual'!$FE$64,FC165,'Resumen Anual'!$FO$108)+SUMIF('Resumen Anual'!$FE$122,FC165,'Resumen Anual'!$FO$166)+SUMIF('Resumen Anual'!$FE$180,FC165,'Resumen Anual'!$FO$224)+SUMIF('Resumen Anual'!$FE$238,FC165,'Resumen Anual'!$FO$282)+SUMIF('Resumen Anual'!$FE$296,FC165,'Resumen Anual'!$FO$340)+SUMIF('Resumen Anual'!$FE$354,FC165,'Resumen Anual'!$FO$398)+SUMIF('Resumen Anual'!$FE$412,FC165,'Resumen Anual'!$FO$456)+SUMIF('Resumen Anual'!$FE$470,FC165,'Resumen Anual'!$FO$514)+SUMIF('Resumen Anual'!$FE$586,FC165,'Resumen Anual'!$FO$630)+SUMIF('Resumen Anual'!$FE$528,FC165,'Resumen Anual'!$FO$572)+SUMIF('Resumen Anual'!$FE$644,FC165,'Resumen Anual'!$FO$688)</f>
        <v>0</v>
      </c>
      <c r="FN206" s="676"/>
      <c r="FO206" s="676"/>
      <c r="FP206" s="677"/>
      <c r="FQ206" s="632"/>
      <c r="FR206" s="1220" t="str">
        <f>IF(Portada!$A$1="www.fly-logics.com","MARCA",0)</f>
        <v>MARCA</v>
      </c>
      <c r="FS206" s="1221"/>
      <c r="FT206" s="1221"/>
      <c r="FU206" s="1221"/>
      <c r="FV206" s="1221"/>
      <c r="FW206" s="1221"/>
      <c r="FX206" s="660"/>
      <c r="FY206" s="660"/>
      <c r="FZ206" s="660"/>
      <c r="GA206" s="660"/>
      <c r="GB206" s="660"/>
      <c r="GC206" s="661"/>
      <c r="GD206" s="1220" t="str">
        <f>IF(Portada!$A$1="www.fly-logics.com","MODELO",0)</f>
        <v>MODELO</v>
      </c>
      <c r="GE206" s="1221"/>
      <c r="GF206" s="1221"/>
      <c r="GG206" s="1221"/>
      <c r="GH206" s="1221"/>
      <c r="GI206" s="1221"/>
      <c r="GJ206" s="664"/>
      <c r="GK206" s="660"/>
      <c r="GL206" s="660"/>
      <c r="GM206" s="660"/>
      <c r="GN206" s="661"/>
      <c r="GO206" s="1200"/>
    </row>
    <row r="207" spans="1:197" ht="3.75" customHeight="1" x14ac:dyDescent="0.2">
      <c r="A207" s="699"/>
      <c r="B207" s="6"/>
      <c r="C207" s="6"/>
      <c r="D207" s="6"/>
      <c r="E207" s="6"/>
      <c r="F207" s="6"/>
      <c r="G207" s="6"/>
      <c r="H207" s="6"/>
      <c r="I207" s="6"/>
      <c r="J207" s="6"/>
      <c r="K207" s="6"/>
      <c r="L207" s="6"/>
      <c r="M207" s="6"/>
      <c r="N207" s="6"/>
      <c r="O207" s="6"/>
      <c r="P207" s="6"/>
      <c r="Q207" s="6"/>
      <c r="R207" s="6"/>
      <c r="S207" s="6"/>
      <c r="T207" s="6"/>
      <c r="U207" s="6"/>
      <c r="V207" s="6"/>
      <c r="W207" s="6"/>
      <c r="X207" s="6"/>
      <c r="Y207" s="632"/>
      <c r="Z207" s="1222"/>
      <c r="AA207" s="1223"/>
      <c r="AB207" s="1223"/>
      <c r="AC207" s="1223"/>
      <c r="AD207" s="1223"/>
      <c r="AE207" s="1223"/>
      <c r="AF207" s="662"/>
      <c r="AG207" s="662"/>
      <c r="AH207" s="662"/>
      <c r="AI207" s="662"/>
      <c r="AJ207" s="662"/>
      <c r="AK207" s="663"/>
      <c r="AL207" s="1222"/>
      <c r="AM207" s="1223"/>
      <c r="AN207" s="1223"/>
      <c r="AO207" s="1223"/>
      <c r="AP207" s="1223"/>
      <c r="AQ207" s="1223"/>
      <c r="AR207" s="665"/>
      <c r="AS207" s="662"/>
      <c r="AT207" s="662"/>
      <c r="AU207" s="662"/>
      <c r="AV207" s="662"/>
      <c r="AW207" s="1200"/>
      <c r="AX207" s="699"/>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32"/>
      <c r="BW207" s="1222"/>
      <c r="BX207" s="1223"/>
      <c r="BY207" s="1223"/>
      <c r="BZ207" s="1223"/>
      <c r="CA207" s="1223"/>
      <c r="CB207" s="1223"/>
      <c r="CC207" s="662"/>
      <c r="CD207" s="662"/>
      <c r="CE207" s="662"/>
      <c r="CF207" s="662"/>
      <c r="CG207" s="662"/>
      <c r="CH207" s="663"/>
      <c r="CI207" s="1222"/>
      <c r="CJ207" s="1223"/>
      <c r="CK207" s="1223"/>
      <c r="CL207" s="1223"/>
      <c r="CM207" s="1223"/>
      <c r="CN207" s="1223"/>
      <c r="CO207" s="665"/>
      <c r="CP207" s="662"/>
      <c r="CQ207" s="662"/>
      <c r="CR207" s="662"/>
      <c r="CS207" s="663"/>
      <c r="CT207" s="1200"/>
      <c r="CU207" s="1199"/>
      <c r="CV207" s="699"/>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32"/>
      <c r="DU207" s="1222"/>
      <c r="DV207" s="1223"/>
      <c r="DW207" s="1223"/>
      <c r="DX207" s="1223"/>
      <c r="DY207" s="1223"/>
      <c r="DZ207" s="1223"/>
      <c r="EA207" s="662"/>
      <c r="EB207" s="662"/>
      <c r="EC207" s="662"/>
      <c r="ED207" s="662"/>
      <c r="EE207" s="662"/>
      <c r="EF207" s="663"/>
      <c r="EG207" s="1222"/>
      <c r="EH207" s="1223"/>
      <c r="EI207" s="1223"/>
      <c r="EJ207" s="1223"/>
      <c r="EK207" s="1223"/>
      <c r="EL207" s="1223"/>
      <c r="EM207" s="665"/>
      <c r="EN207" s="662"/>
      <c r="EO207" s="662"/>
      <c r="EP207" s="662"/>
      <c r="EQ207" s="662"/>
      <c r="ER207" s="1200"/>
      <c r="ES207" s="699"/>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32"/>
      <c r="FR207" s="1222"/>
      <c r="FS207" s="1223"/>
      <c r="FT207" s="1223"/>
      <c r="FU207" s="1223"/>
      <c r="FV207" s="1223"/>
      <c r="FW207" s="1223"/>
      <c r="FX207" s="662"/>
      <c r="FY207" s="662"/>
      <c r="FZ207" s="662"/>
      <c r="GA207" s="662"/>
      <c r="GB207" s="662"/>
      <c r="GC207" s="663"/>
      <c r="GD207" s="1222"/>
      <c r="GE207" s="1223"/>
      <c r="GF207" s="1223"/>
      <c r="GG207" s="1223"/>
      <c r="GH207" s="1223"/>
      <c r="GI207" s="1223"/>
      <c r="GJ207" s="665"/>
      <c r="GK207" s="662"/>
      <c r="GL207" s="662"/>
      <c r="GM207" s="662"/>
      <c r="GN207" s="663"/>
      <c r="GO207" s="1200"/>
    </row>
    <row r="208" spans="1:197" ht="12.75" customHeight="1" x14ac:dyDescent="0.25">
      <c r="A208" s="699"/>
      <c r="B208" s="678" t="str">
        <f>'Resumen Anual'!$C$53</f>
        <v>HORAS</v>
      </c>
      <c r="C208" s="678"/>
      <c r="D208" s="678"/>
      <c r="E208" s="678"/>
      <c r="F208" s="659">
        <f>SUMIF('Bitácoras Anteriores'!$K$6,K165,'Bitácoras Anteriores'!$F$49)+SUMIF('Bitácoras Anteriores'!$K$59,$K$6,'Bitácoras Anteriores'!$F$102)+SUMIF('Bitácoras Anteriores'!$K$112,K165,'Bitácoras Anteriores'!$F$155)+SUMIF('Bitácoras Anteriores'!$K$165,K165,'Bitácoras Anteriores'!$F$208)+SUMIF('Bitácoras Anteriores'!$K$218,K165,'Bitácoras Anteriores'!$F$261)+SUMIF('Bitácoras Anteriores'!$K$271,K165,'Bitácoras Anteriores'!$F$314)+SUMIF('Bitácoras Anteriores'!$K$324,K165,'Bitácoras Anteriores'!$F$367)+SUMIF('Bitácoras Anteriores'!$BH$6,K165,'Bitácoras Anteriores'!$BC$49)+SUMIF('Bitácoras Anteriores'!$BH$59,$K$6,'Bitácoras Anteriores'!$BC$102)+SUMIF('Bitácoras Anteriores'!$BH$112,K165,'Bitácoras Anteriores'!$BC$155)+SUMIF('Bitácoras Anteriores'!$BH$165,K165,'Bitácoras Anteriores'!$BC$208)+SUMIF('Bitácoras Anteriores'!$BH$218,K165,'Bitácoras Anteriores'!$BC$261)+SUMIF('Bitácoras Anteriores'!$BH$271,K165,'Bitácoras Anteriores'!$BC$314)+SUMIF('Bitácoras Anteriores'!$BH$324,K165,'Bitácoras Anteriores'!$BC$367)+SUMIF('Bitácoras Anteriores'!$DF$6,K165,'Bitácoras Anteriores'!$DA$49)+SUMIF('Bitácoras Anteriores'!$DF$59,$K$6,'Bitácoras Anteriores'!$DA$102)+SUMIF('Bitácoras Anteriores'!$DF$112,K165,'Bitácoras Anteriores'!$DA$155)+SUMIF('Bitácoras Anteriores'!$DF$165,K165,'Bitácoras Anteriores'!$DA$208)+SUMIF('Bitácoras Anteriores'!$DF$218,K165,'Bitácoras Anteriores'!$DA$261)+SUMIF('Bitácoras Anteriores'!$DF$271,K165,'Bitácoras Anteriores'!$DA$314)+SUMIF('Bitácoras Anteriores'!$DF$324,K165,'Bitácoras Anteriores'!$DA$367)+SUMIF('Bitácoras Anteriores'!$FC$6,K165,'Bitácoras Anteriores'!$EX$49)+SUMIF('Bitácoras Anteriores'!$FC$59,$K$6,'Bitácoras Anteriores'!$EX$102)+SUMIF('Bitácoras Anteriores'!$FC$112,K165,'Bitácoras Anteriores'!$EX$155)+SUMIF('Bitácoras Anteriores'!$FC$165,K165,'Bitácoras Anteriores'!$EX$208)+SUMIF('Bitácoras Anteriores'!$FC$218,K165,'Bitácoras Anteriores'!$EX$261)+SUMIF('Bitácoras Anteriores'!$FC$271,K165,'Bitácoras Anteriores'!$EX$314)+SUMIF('Bitácoras Anteriores'!$FC$324,K165,'Bitácoras Anteriores'!$EX$367)+SUMIF('Resumen Anual'!$L$6,K165,'Resumen Anual'!$H$53)+SUMIF('Resumen Anual'!$L$64,K165,'Resumen Anual'!$H$111)+SUMIF('Resumen Anual'!$L$122,K165,'Resumen Anual'!$H$169)+SUMIF('Resumen Anual'!$L$180,K165,'Resumen Anual'!$H$227)+SUMIF('Resumen Anual'!$L$238,K165,'Resumen Anual'!$H$285)+SUMIF('Resumen Anual'!$L$296,K165,'Resumen Anual'!$H$343)+SUMIF('Resumen Anual'!$L$354,K165,'Resumen Anual'!$H$401)+SUMIF('Resumen Anual'!$L$412,K165,'Resumen Anual'!$H$459)+SUMIF('Resumen Anual'!$L$470,K165,'Resumen Anual'!$H$517)+SUMIF('Resumen Anual'!$L$528,K165,'Resumen Anual'!$H$575)+SUMIF('Resumen Anual'!$L$586,K165,'Resumen Anual'!$H$633)+SUMIF('Resumen Anual'!$L$644,K165,'Resumen Anual'!$H$691)+SUMIF('Resumen Anual'!$BI$6,K165,'Resumen Anual'!$BE$53)+SUMIF('Resumen Anual'!$BI$64,K165,'Resumen Anual'!$BE$111)+SUMIF('Resumen Anual'!$BI$122,K165,'Resumen Anual'!$BE$169)+SUMIF('Resumen Anual'!$BI$180,K165,'Resumen Anual'!$BE$227)+SUMIF('Resumen Anual'!$BI$238,K165,'Resumen Anual'!$BE$285)+SUMIF('Resumen Anual'!$BI$296,K165,'Resumen Anual'!$BE$343)+SUMIF('Resumen Anual'!$BI$354,K165,'Resumen Anual'!$BE$401)+SUMIF('Resumen Anual'!$BI$412,K165,'Resumen Anual'!$BE$459)+SUMIF('Resumen Anual'!$BI$470,K165,'Resumen Anual'!$BE$517)+SUMIF('Resumen Anual'!$BI$528,K165,'Resumen Anual'!$BE$575)+SUMIF('Resumen Anual'!$BI$586,K165,'Resumen Anual'!$BE$633)+SUMIF('Resumen Anual'!$BI$644,K165,'Resumen Anual'!$BE$691)+SUMIF('Resumen Anual'!$DH$6,K165,'Resumen Anual'!$DD$53)+SUMIF('Resumen Anual'!$DH$64,K165,'Resumen Anual'!$DD$111)+SUMIF('Resumen Anual'!$DH$122,K165,'Resumen Anual'!$DD$169)+SUMIF('Resumen Anual'!$DH$180,K165,'Resumen Anual'!$DD$227)+SUMIF('Resumen Anual'!$DH$238,K165,'Resumen Anual'!$DD$285)+SUMIF('Resumen Anual'!$DH$296,K165,'Resumen Anual'!$DD$343)+SUMIF('Resumen Anual'!$DH$354,K165,'Resumen Anual'!$DD$401)+SUMIF('Resumen Anual'!$DH$412,K165,'Resumen Anual'!$DD$459)+SUMIF('Resumen Anual'!$DH$470,K165,'Resumen Anual'!$DD$517)+SUMIF('Resumen Anual'!$DH$528,K165,'Resumen Anual'!$DD$575)+SUMIF('Resumen Anual'!$DH$586,K165,'Resumen Anual'!$DD$633)+SUMIF('Resumen Anual'!$FE$6,K165,'Resumen Anual'!$FA$53)+SUMIF('Resumen Anual'!$DH$644,K165,'Resumen Anual'!$DD$691)+SUMIF('Resumen Anual'!$FE$64,K165,'Resumen Anual'!$FA$111)+SUMIF('Resumen Anual'!$FE$122,K165,'Resumen Anual'!$FA$169)+SUMIF('Resumen Anual'!$FE$180,K165,'Resumen Anual'!$FA$227)+SUMIF('Resumen Anual'!$FE$238,K165,'Resumen Anual'!$FA$285)+SUMIF('Resumen Anual'!$FE$296,K165,'Resumen Anual'!$FA$343)+SUMIF('Resumen Anual'!$FE$354,K165,'Resumen Anual'!$FA$401)+SUMIF('Resumen Anual'!$FE$412,K165,'Resumen Anual'!$FA$459)+SUMIF('Resumen Anual'!$FE$470,K165,'Resumen Anual'!$FA$517)+SUMIF('Resumen Anual'!$FE$586,K165,'Resumen Anual'!$FA$633)+SUMIF('Resumen Anual'!$FE$528,K165,'Resumen Anual'!$FA$575)+SUMIF('Resumen Anual'!$FE$644,K165,'Resumen Anual'!$FA$691)</f>
        <v>0</v>
      </c>
      <c r="G208" s="667"/>
      <c r="H208" s="667"/>
      <c r="I208" s="667"/>
      <c r="J208" s="667"/>
      <c r="K208" s="667"/>
      <c r="L208" s="667"/>
      <c r="M208" s="15"/>
      <c r="N208" s="674" t="str">
        <f>'Resumen Anual'!$O$53</f>
        <v>DÍA</v>
      </c>
      <c r="O208" s="674"/>
      <c r="P208" s="674"/>
      <c r="Q208" s="679"/>
      <c r="R208" s="667">
        <f>SUMIF('Bitácoras Anteriores'!$K$6,K165,'Bitácoras Anteriores'!$R$49)+SUMIF('Bitácoras Anteriores'!$K$59,$K$6,'Bitácoras Anteriores'!$F$102)+SUMIF('Bitácoras Anteriores'!$K$112,K165,'Bitácoras Anteriores'!$F$155)+SUMIF('Bitácoras Anteriores'!$K$165,K165,'Bitácoras Anteriores'!$F$208)+SUMIF('Bitácoras Anteriores'!$K$218,K165,'Bitácoras Anteriores'!$F$261)+SUMIF('Bitácoras Anteriores'!$K$271,K165,'Bitácoras Anteriores'!$F$314)+SUMIF('Bitácoras Anteriores'!$K$324,K165,'Bitácoras Anteriores'!$F$367)+SUMIF('Bitácoras Anteriores'!$BH$6,K165,'Bitácoras Anteriores'!$BO$49)+SUMIF('Bitácoras Anteriores'!$BH$59,$K$6,'Bitácoras Anteriores'!$BC$102)+SUMIF('Bitácoras Anteriores'!$BH$112,K165,'Bitácoras Anteriores'!$BC$155)+SUMIF('Bitácoras Anteriores'!$BH$165,K165,'Bitácoras Anteriores'!$BC$208)+SUMIF('Bitácoras Anteriores'!$BH$218,K165,'Bitácoras Anteriores'!$BC$261)+SUMIF('Bitácoras Anteriores'!$BH$271,K165,'Bitácoras Anteriores'!$BC$314)+SUMIF('Bitácoras Anteriores'!$BH$324,K165,'Bitácoras Anteriores'!$BC$367)+SUMIF('Bitácoras Anteriores'!$DF$6,K165,'Bitácoras Anteriores'!$DM$49)+SUMIF('Bitácoras Anteriores'!$DF$59,$K$6,'Bitácoras Anteriores'!$DA$102)+SUMIF('Bitácoras Anteriores'!$DF$112,K165,'Bitácoras Anteriores'!$DA$155)+SUMIF('Bitácoras Anteriores'!$DF$165,K165,'Bitácoras Anteriores'!$DA$208)+SUMIF('Bitácoras Anteriores'!$DF$218,K165,'Bitácoras Anteriores'!$DA$261)+SUMIF('Bitácoras Anteriores'!$DF$271,K165,'Bitácoras Anteriores'!$DA$314)+SUMIF('Bitácoras Anteriores'!$DF$324,K165,'Bitácoras Anteriores'!$DA$367)+SUMIF('Bitácoras Anteriores'!$FC$6,K165,'Bitácoras Anteriores'!$FJ$49)+SUMIF('Bitácoras Anteriores'!$FC$59,$K$6,'Bitácoras Anteriores'!$EX$102)+SUMIF('Bitácoras Anteriores'!$FC$112,K165,'Bitácoras Anteriores'!$EX$155)+SUMIF('Bitácoras Anteriores'!$FC$165,K165,'Bitácoras Anteriores'!$EX$208)+SUMIF('Bitácoras Anteriores'!$FC$218,K165,'Bitácoras Anteriores'!$EX$261)+SUMIF('Bitácoras Anteriores'!$FC$271,K165,'Bitácoras Anteriores'!$EX$314)+SUMIF('Bitácoras Anteriores'!$FC$324,K165,'Bitácoras Anteriores'!$EX$367)+SUMIF('Resumen Anual'!$L$6,K165,'Resumen Anual'!$T$53)+SUMIF('Resumen Anual'!$L$64,K165,'Resumen Anual'!$H$111)+SUMIF('Resumen Anual'!$L$122,K165,'Resumen Anual'!$H$169)+SUMIF('Resumen Anual'!$L$180,K165,'Resumen Anual'!$H$227)+SUMIF('Resumen Anual'!$L$238,K165,'Resumen Anual'!$H$285)+SUMIF('Resumen Anual'!$L$296,K165,'Resumen Anual'!$H$343)+SUMIF('Resumen Anual'!$L$354,K165,'Resumen Anual'!$H$401)+SUMIF('Resumen Anual'!$L$412,K165,'Resumen Anual'!$H$459)+SUMIF('Resumen Anual'!$L$470,K165,'Resumen Anual'!$H$517)+SUMIF('Resumen Anual'!$L$528,K165,'Resumen Anual'!$H$575)+SUMIF('Resumen Anual'!$L$586,K165,'Resumen Anual'!$H$633)+SUMIF('Resumen Anual'!$L$644,K165,'Resumen Anual'!$H$691)+SUMIF('Resumen Anual'!$BI$6,K165,'Resumen Anual'!$BQ$53)+SUMIF('Resumen Anual'!$BI$64,K165,'Resumen Anual'!$BE$111)+SUMIF('Resumen Anual'!$BI$122,K165,'Resumen Anual'!$BE$169)+SUMIF('Resumen Anual'!$BI$180,K165,'Resumen Anual'!$BE$227)+SUMIF('Resumen Anual'!$BI$238,K165,'Resumen Anual'!$BE$285)+SUMIF('Resumen Anual'!$BI$296,K165,'Resumen Anual'!$BE$343)+SUMIF('Resumen Anual'!$BI$354,K165,'Resumen Anual'!$BE$401)+SUMIF('Resumen Anual'!$BI$412,K165,'Resumen Anual'!$BE$459)+SUMIF('Resumen Anual'!$BI$470,K165,'Resumen Anual'!$BE$517)+SUMIF('Resumen Anual'!$BI$528,K165,'Resumen Anual'!$BE$575)+SUMIF('Resumen Anual'!$BI$586,K165,'Resumen Anual'!$BE$633)+SUMIF('Resumen Anual'!$BI$644,K165,'Resumen Anual'!$BE$691)+SUMIF('Resumen Anual'!$DH$6,K165,'Resumen Anual'!$DP$53)+SUMIF('Resumen Anual'!$DH$64,K165,'Resumen Anual'!$DD$111)+SUMIF('Resumen Anual'!$DH$122,K165,'Resumen Anual'!$DD$169)+SUMIF('Resumen Anual'!$DH$180,K165,'Resumen Anual'!$DD$227)+SUMIF('Resumen Anual'!$DH$238,K165,'Resumen Anual'!$DD$285)+SUMIF('Resumen Anual'!$DH$296,K165,'Resumen Anual'!$DD$343)+SUMIF('Resumen Anual'!$DH$354,K165,'Resumen Anual'!$DD$401)+SUMIF('Resumen Anual'!$DH$412,K165,'Resumen Anual'!$DD$459)+SUMIF('Resumen Anual'!$DH$470,K165,'Resumen Anual'!$DD$517)+SUMIF('Resumen Anual'!$DH$528,K165,'Resumen Anual'!$DD$575)+SUMIF('Resumen Anual'!$DH$586,K165,'Resumen Anual'!$DD$633)+SUMIF('Resumen Anual'!$FE$6,K165,'Resumen Anual'!$FM$53)+SUMIF('Resumen Anual'!$DH$644,K165,'Resumen Anual'!$DD$691)+SUMIF('Resumen Anual'!$FE$64,K165,'Resumen Anual'!$FA$111)+SUMIF('Resumen Anual'!$FE$122,K165,'Resumen Anual'!$FA$169)+SUMIF('Resumen Anual'!$FE$180,K165,'Resumen Anual'!$FA$227)+SUMIF('Resumen Anual'!$FE$238,K165,'Resumen Anual'!$FA$285)+SUMIF('Resumen Anual'!$FE$296,K165,'Resumen Anual'!$FA$343)+SUMIF('Resumen Anual'!$FE$354,K165,'Resumen Anual'!$FA$401)+SUMIF('Resumen Anual'!$FE$412,K165,'Resumen Anual'!$FA$459)+SUMIF('Resumen Anual'!$FE$470,K165,'Resumen Anual'!$FA$517)+SUMIF('Resumen Anual'!$FE$586,K165,'Resumen Anual'!$FA$633)+SUMIF('Resumen Anual'!$FE$528,K165,'Resumen Anual'!$FA$575)+SUMIF('Resumen Anual'!$FE$644,K165,'Resumen Anual'!$FA$691)</f>
        <v>0</v>
      </c>
      <c r="S208" s="667"/>
      <c r="T208" s="667"/>
      <c r="U208" s="667"/>
      <c r="V208" s="667"/>
      <c r="W208" s="667"/>
      <c r="X208" s="667"/>
      <c r="Y208" s="632"/>
      <c r="Z208" s="1220" t="str">
        <f>IF(Portada!$A$1="www.fly-logics.com","MATRICULA",0)</f>
        <v>MATRICULA</v>
      </c>
      <c r="AA208" s="1221"/>
      <c r="AB208" s="1221"/>
      <c r="AC208" s="1221"/>
      <c r="AD208" s="1221"/>
      <c r="AE208" s="1221"/>
      <c r="AF208" s="660"/>
      <c r="AG208" s="660"/>
      <c r="AH208" s="660"/>
      <c r="AI208" s="660"/>
      <c r="AJ208" s="660"/>
      <c r="AK208" s="661"/>
      <c r="AL208" s="1220" t="str">
        <f>IF(Portada!$A$1="www.fly-logics.com","FECHA MAT.",0)</f>
        <v>FECHA MAT.</v>
      </c>
      <c r="AM208" s="1221"/>
      <c r="AN208" s="1221"/>
      <c r="AO208" s="1221"/>
      <c r="AP208" s="1221"/>
      <c r="AQ208" s="1221"/>
      <c r="AR208" s="668"/>
      <c r="AS208" s="669"/>
      <c r="AT208" s="669"/>
      <c r="AU208" s="669"/>
      <c r="AV208" s="669"/>
      <c r="AW208" s="1200"/>
      <c r="AX208" s="699"/>
      <c r="AY208" s="678" t="str">
        <f>'Resumen Anual'!$C$53</f>
        <v>HORAS</v>
      </c>
      <c r="AZ208" s="678"/>
      <c r="BA208" s="678"/>
      <c r="BB208" s="678"/>
      <c r="BC208" s="659">
        <f>SUMIF('Bitácoras Anteriores'!$K$6,BH165,'Bitácoras Anteriores'!$F$49)+SUMIF('Bitácoras Anteriores'!$K$59,$K$6,'Bitácoras Anteriores'!$F$102)+SUMIF('Bitácoras Anteriores'!$K$112,BH165,'Bitácoras Anteriores'!$F$155)+SUMIF('Bitácoras Anteriores'!$K$165,BH165,'Bitácoras Anteriores'!$F$208)+SUMIF('Bitácoras Anteriores'!$K$218,BH165,'Bitácoras Anteriores'!$F$261)+SUMIF('Bitácoras Anteriores'!$K$271,BH165,'Bitácoras Anteriores'!$F$314)+SUMIF('Bitácoras Anteriores'!$K$324,BH165,'Bitácoras Anteriores'!$F$367)+SUMIF('Bitácoras Anteriores'!$BH$6,BH165,'Bitácoras Anteriores'!$BC$49)+SUMIF('Bitácoras Anteriores'!$BH$59,$K$6,'Bitácoras Anteriores'!$BC$102)+SUMIF('Bitácoras Anteriores'!$BH$112,BH165,'Bitácoras Anteriores'!$BC$155)+SUMIF('Bitácoras Anteriores'!$BH$165,BH165,'Bitácoras Anteriores'!$BC$208)+SUMIF('Bitácoras Anteriores'!$BH$218,BH165,'Bitácoras Anteriores'!$BC$261)+SUMIF('Bitácoras Anteriores'!$BH$271,BH165,'Bitácoras Anteriores'!$BC$314)+SUMIF('Bitácoras Anteriores'!$BH$324,BH165,'Bitácoras Anteriores'!$BC$367)+SUMIF('Bitácoras Anteriores'!$DF$6,BH165,'Bitácoras Anteriores'!$DA$49)+SUMIF('Bitácoras Anteriores'!$DF$59,$K$6,'Bitácoras Anteriores'!$DA$102)+SUMIF('Bitácoras Anteriores'!$DF$112,BH165,'Bitácoras Anteriores'!$DA$155)+SUMIF('Bitácoras Anteriores'!$DF$165,BH165,'Bitácoras Anteriores'!$DA$208)+SUMIF('Bitácoras Anteriores'!$DF$218,BH165,'Bitácoras Anteriores'!$DA$261)+SUMIF('Bitácoras Anteriores'!$DF$271,BH165,'Bitácoras Anteriores'!$DA$314)+SUMIF('Bitácoras Anteriores'!$DF$324,BH165,'Bitácoras Anteriores'!$DA$367)+SUMIF('Bitácoras Anteriores'!$FC$6,BH165,'Bitácoras Anteriores'!$EX$49)+SUMIF('Bitácoras Anteriores'!$FC$59,$K$6,'Bitácoras Anteriores'!$EX$102)+SUMIF('Bitácoras Anteriores'!$FC$112,BH165,'Bitácoras Anteriores'!$EX$155)+SUMIF('Bitácoras Anteriores'!$FC$165,BH165,'Bitácoras Anteriores'!$EX$208)+SUMIF('Bitácoras Anteriores'!$FC$218,BH165,'Bitácoras Anteriores'!$EX$261)+SUMIF('Bitácoras Anteriores'!$FC$271,BH165,'Bitácoras Anteriores'!$EX$314)+SUMIF('Bitácoras Anteriores'!$FC$324,BH165,'Bitácoras Anteriores'!$EX$367)+SUMIF('Resumen Anual'!$L$6,BH165,'Resumen Anual'!$H$53)+SUMIF('Resumen Anual'!$L$64,BH165,'Resumen Anual'!$H$111)+SUMIF('Resumen Anual'!$L$122,BH165,'Resumen Anual'!$H$169)+SUMIF('Resumen Anual'!$L$180,BH165,'Resumen Anual'!$H$227)+SUMIF('Resumen Anual'!$L$238,BH165,'Resumen Anual'!$H$285)+SUMIF('Resumen Anual'!$L$296,BH165,'Resumen Anual'!$H$343)+SUMIF('Resumen Anual'!$L$354,BH165,'Resumen Anual'!$H$401)+SUMIF('Resumen Anual'!$L$412,BH165,'Resumen Anual'!$H$459)+SUMIF('Resumen Anual'!$L$470,BH165,'Resumen Anual'!$H$517)+SUMIF('Resumen Anual'!$L$528,BH165,'Resumen Anual'!$H$575)+SUMIF('Resumen Anual'!$L$586,BH165,'Resumen Anual'!$H$633)+SUMIF('Resumen Anual'!$L$644,BH165,'Resumen Anual'!$H$691)+SUMIF('Resumen Anual'!$BI$6,BH165,'Resumen Anual'!$BE$53)+SUMIF('Resumen Anual'!$BI$64,BH165,'Resumen Anual'!$BE$111)+SUMIF('Resumen Anual'!$BI$122,BH165,'Resumen Anual'!$BE$169)+SUMIF('Resumen Anual'!$BI$180,BH165,'Resumen Anual'!$BE$227)+SUMIF('Resumen Anual'!$BI$238,BH165,'Resumen Anual'!$BE$285)+SUMIF('Resumen Anual'!$BI$296,BH165,'Resumen Anual'!$BE$343)+SUMIF('Resumen Anual'!$BI$354,BH165,'Resumen Anual'!$BE$401)+SUMIF('Resumen Anual'!$BI$412,BH165,'Resumen Anual'!$BE$459)+SUMIF('Resumen Anual'!$BI$470,BH165,'Resumen Anual'!$BE$517)+SUMIF('Resumen Anual'!$BI$528,BH165,'Resumen Anual'!$BE$575)+SUMIF('Resumen Anual'!$BI$586,BH165,'Resumen Anual'!$BE$633)+SUMIF('Resumen Anual'!$BI$644,BH165,'Resumen Anual'!$BE$691)+SUMIF('Resumen Anual'!$DH$6,BH165,'Resumen Anual'!$DD$53)+SUMIF('Resumen Anual'!$DH$64,BH165,'Resumen Anual'!$DD$111)+SUMIF('Resumen Anual'!$DH$122,BH165,'Resumen Anual'!$DD$169)+SUMIF('Resumen Anual'!$DH$180,BH165,'Resumen Anual'!$DD$227)+SUMIF('Resumen Anual'!$DH$238,BH165,'Resumen Anual'!$DD$285)+SUMIF('Resumen Anual'!$DH$296,BH165,'Resumen Anual'!$DD$343)+SUMIF('Resumen Anual'!$DH$354,BH165,'Resumen Anual'!$DD$401)+SUMIF('Resumen Anual'!$DH$412,BH165,'Resumen Anual'!$DD$459)+SUMIF('Resumen Anual'!$DH$470,BH165,'Resumen Anual'!$DD$517)+SUMIF('Resumen Anual'!$DH$528,BH165,'Resumen Anual'!$DD$575)+SUMIF('Resumen Anual'!$DH$586,BH165,'Resumen Anual'!$DD$633)+SUMIF('Resumen Anual'!$FE$6,BH165,'Resumen Anual'!$FA$53)+SUMIF('Resumen Anual'!$DH$644,BH165,'Resumen Anual'!$DD$691)+SUMIF('Resumen Anual'!$FE$64,BH165,'Resumen Anual'!$FA$111)+SUMIF('Resumen Anual'!$FE$122,BH165,'Resumen Anual'!$FA$169)+SUMIF('Resumen Anual'!$FE$180,BH165,'Resumen Anual'!$FA$227)+SUMIF('Resumen Anual'!$FE$238,BH165,'Resumen Anual'!$FA$285)+SUMIF('Resumen Anual'!$FE$296,BH165,'Resumen Anual'!$FA$343)+SUMIF('Resumen Anual'!$FE$354,BH165,'Resumen Anual'!$FA$401)+SUMIF('Resumen Anual'!$FE$412,BH165,'Resumen Anual'!$FA$459)+SUMIF('Resumen Anual'!$FE$470,BH165,'Resumen Anual'!$FA$517)+SUMIF('Resumen Anual'!$FE$586,BH165,'Resumen Anual'!$FA$633)+SUMIF('Resumen Anual'!$FE$528,BH165,'Resumen Anual'!$FA$575)+SUMIF('Resumen Anual'!$FE$644,BH165,'Resumen Anual'!$FA$691)</f>
        <v>0</v>
      </c>
      <c r="BD208" s="667"/>
      <c r="BE208" s="667"/>
      <c r="BF208" s="667"/>
      <c r="BG208" s="667"/>
      <c r="BH208" s="667"/>
      <c r="BI208" s="667"/>
      <c r="BJ208" s="15"/>
      <c r="BK208" s="674" t="str">
        <f>'Resumen Anual'!$O$53</f>
        <v>DÍA</v>
      </c>
      <c r="BL208" s="674"/>
      <c r="BM208" s="674"/>
      <c r="BN208" s="679"/>
      <c r="BO208" s="667">
        <f>SUMIF('Bitácoras Anteriores'!$K$6,BH165,'Bitácoras Anteriores'!$R$49)+SUMIF('Bitácoras Anteriores'!$K$59,$K$6,'Bitácoras Anteriores'!$F$102)+SUMIF('Bitácoras Anteriores'!$K$112,BH165,'Bitácoras Anteriores'!$F$155)+SUMIF('Bitácoras Anteriores'!$K$165,BH165,'Bitácoras Anteriores'!$F$208)+SUMIF('Bitácoras Anteriores'!$K$218,BH165,'Bitácoras Anteriores'!$F$261)+SUMIF('Bitácoras Anteriores'!$K$271,BH165,'Bitácoras Anteriores'!$F$314)+SUMIF('Bitácoras Anteriores'!$K$324,BH165,'Bitácoras Anteriores'!$F$367)+SUMIF('Bitácoras Anteriores'!$BH$6,BH165,'Bitácoras Anteriores'!$BO$49)+SUMIF('Bitácoras Anteriores'!$BH$59,$K$6,'Bitácoras Anteriores'!$BC$102)+SUMIF('Bitácoras Anteriores'!$BH$112,BH165,'Bitácoras Anteriores'!$BC$155)+SUMIF('Bitácoras Anteriores'!$BH$165,BH165,'Bitácoras Anteriores'!$BC$208)+SUMIF('Bitácoras Anteriores'!$BH$218,BH165,'Bitácoras Anteriores'!$BC$261)+SUMIF('Bitácoras Anteriores'!$BH$271,BH165,'Bitácoras Anteriores'!$BC$314)+SUMIF('Bitácoras Anteriores'!$BH$324,BH165,'Bitácoras Anteriores'!$BC$367)+SUMIF('Bitácoras Anteriores'!$DF$6,BH165,'Bitácoras Anteriores'!$DM$49)+SUMIF('Bitácoras Anteriores'!$DF$59,$K$6,'Bitácoras Anteriores'!$DA$102)+SUMIF('Bitácoras Anteriores'!$DF$112,BH165,'Bitácoras Anteriores'!$DA$155)+SUMIF('Bitácoras Anteriores'!$DF$165,BH165,'Bitácoras Anteriores'!$DA$208)+SUMIF('Bitácoras Anteriores'!$DF$218,BH165,'Bitácoras Anteriores'!$DA$261)+SUMIF('Bitácoras Anteriores'!$DF$271,BH165,'Bitácoras Anteriores'!$DA$314)+SUMIF('Bitácoras Anteriores'!$DF$324,BH165,'Bitácoras Anteriores'!$DA$367)+SUMIF('Bitácoras Anteriores'!$FC$6,BH165,'Bitácoras Anteriores'!$FJ$49)+SUMIF('Bitácoras Anteriores'!$FC$59,$K$6,'Bitácoras Anteriores'!$EX$102)+SUMIF('Bitácoras Anteriores'!$FC$112,BH165,'Bitácoras Anteriores'!$EX$155)+SUMIF('Bitácoras Anteriores'!$FC$165,BH165,'Bitácoras Anteriores'!$EX$208)+SUMIF('Bitácoras Anteriores'!$FC$218,BH165,'Bitácoras Anteriores'!$EX$261)+SUMIF('Bitácoras Anteriores'!$FC$271,BH165,'Bitácoras Anteriores'!$EX$314)+SUMIF('Bitácoras Anteriores'!$FC$324,BH165,'Bitácoras Anteriores'!$EX$367)+SUMIF('Resumen Anual'!$L$6,BH165,'Resumen Anual'!$T$53)+SUMIF('Resumen Anual'!$L$64,BH165,'Resumen Anual'!$H$111)+SUMIF('Resumen Anual'!$L$122,BH165,'Resumen Anual'!$H$169)+SUMIF('Resumen Anual'!$L$180,BH165,'Resumen Anual'!$H$227)+SUMIF('Resumen Anual'!$L$238,BH165,'Resumen Anual'!$H$285)+SUMIF('Resumen Anual'!$L$296,BH165,'Resumen Anual'!$H$343)+SUMIF('Resumen Anual'!$L$354,BH165,'Resumen Anual'!$H$401)+SUMIF('Resumen Anual'!$L$412,BH165,'Resumen Anual'!$H$459)+SUMIF('Resumen Anual'!$L$470,BH165,'Resumen Anual'!$H$517)+SUMIF('Resumen Anual'!$L$528,BH165,'Resumen Anual'!$H$575)+SUMIF('Resumen Anual'!$L$586,BH165,'Resumen Anual'!$H$633)+SUMIF('Resumen Anual'!$L$644,BH165,'Resumen Anual'!$H$691)+SUMIF('Resumen Anual'!$BI$6,BH165,'Resumen Anual'!$BQ$53)+SUMIF('Resumen Anual'!$BI$64,BH165,'Resumen Anual'!$BE$111)+SUMIF('Resumen Anual'!$BI$122,BH165,'Resumen Anual'!$BE$169)+SUMIF('Resumen Anual'!$BI$180,BH165,'Resumen Anual'!$BE$227)+SUMIF('Resumen Anual'!$BI$238,BH165,'Resumen Anual'!$BE$285)+SUMIF('Resumen Anual'!$BI$296,BH165,'Resumen Anual'!$BE$343)+SUMIF('Resumen Anual'!$BI$354,BH165,'Resumen Anual'!$BE$401)+SUMIF('Resumen Anual'!$BI$412,BH165,'Resumen Anual'!$BE$459)+SUMIF('Resumen Anual'!$BI$470,BH165,'Resumen Anual'!$BE$517)+SUMIF('Resumen Anual'!$BI$528,BH165,'Resumen Anual'!$BE$575)+SUMIF('Resumen Anual'!$BI$586,BH165,'Resumen Anual'!$BE$633)+SUMIF('Resumen Anual'!$BI$644,BH165,'Resumen Anual'!$BE$691)+SUMIF('Resumen Anual'!$DH$6,BH165,'Resumen Anual'!$DP$53)+SUMIF('Resumen Anual'!$DH$64,BH165,'Resumen Anual'!$DD$111)+SUMIF('Resumen Anual'!$DH$122,BH165,'Resumen Anual'!$DD$169)+SUMIF('Resumen Anual'!$DH$180,BH165,'Resumen Anual'!$DD$227)+SUMIF('Resumen Anual'!$DH$238,BH165,'Resumen Anual'!$DD$285)+SUMIF('Resumen Anual'!$DH$296,BH165,'Resumen Anual'!$DD$343)+SUMIF('Resumen Anual'!$DH$354,BH165,'Resumen Anual'!$DD$401)+SUMIF('Resumen Anual'!$DH$412,BH165,'Resumen Anual'!$DD$459)+SUMIF('Resumen Anual'!$DH$470,BH165,'Resumen Anual'!$DD$517)+SUMIF('Resumen Anual'!$DH$528,BH165,'Resumen Anual'!$DD$575)+SUMIF('Resumen Anual'!$DH$586,BH165,'Resumen Anual'!$DD$633)+SUMIF('Resumen Anual'!$FE$6,BH165,'Resumen Anual'!$FM$53)+SUMIF('Resumen Anual'!$DH$644,BH165,'Resumen Anual'!$DD$691)+SUMIF('Resumen Anual'!$FE$64,BH165,'Resumen Anual'!$FA$111)+SUMIF('Resumen Anual'!$FE$122,BH165,'Resumen Anual'!$FA$169)+SUMIF('Resumen Anual'!$FE$180,BH165,'Resumen Anual'!$FA$227)+SUMIF('Resumen Anual'!$FE$238,BH165,'Resumen Anual'!$FA$285)+SUMIF('Resumen Anual'!$FE$296,BH165,'Resumen Anual'!$FA$343)+SUMIF('Resumen Anual'!$FE$354,BH165,'Resumen Anual'!$FA$401)+SUMIF('Resumen Anual'!$FE$412,BH165,'Resumen Anual'!$FA$459)+SUMIF('Resumen Anual'!$FE$470,BH165,'Resumen Anual'!$FA$517)+SUMIF('Resumen Anual'!$FE$586,BH165,'Resumen Anual'!$FA$633)+SUMIF('Resumen Anual'!$FE$528,BH165,'Resumen Anual'!$FA$575)+SUMIF('Resumen Anual'!$FE$644,BH165,'Resumen Anual'!$FA$691)</f>
        <v>0</v>
      </c>
      <c r="BP208" s="667"/>
      <c r="BQ208" s="667"/>
      <c r="BR208" s="667"/>
      <c r="BS208" s="667"/>
      <c r="BT208" s="667"/>
      <c r="BU208" s="667"/>
      <c r="BV208" s="632"/>
      <c r="BW208" s="1220" t="str">
        <f>IF(Portada!$A$1="www.fly-logics.com","MATRICULA",0)</f>
        <v>MATRICULA</v>
      </c>
      <c r="BX208" s="1221"/>
      <c r="BY208" s="1221"/>
      <c r="BZ208" s="1221"/>
      <c r="CA208" s="1221"/>
      <c r="CB208" s="1221"/>
      <c r="CC208" s="660"/>
      <c r="CD208" s="660"/>
      <c r="CE208" s="660"/>
      <c r="CF208" s="660"/>
      <c r="CG208" s="660"/>
      <c r="CH208" s="661"/>
      <c r="CI208" s="1220" t="str">
        <f>IF(Portada!$A$1="www.fly-logics.com","FECHA MAT.",0)</f>
        <v>FECHA MAT.</v>
      </c>
      <c r="CJ208" s="1221"/>
      <c r="CK208" s="1221"/>
      <c r="CL208" s="1221"/>
      <c r="CM208" s="1221"/>
      <c r="CN208" s="1221"/>
      <c r="CO208" s="668"/>
      <c r="CP208" s="669"/>
      <c r="CQ208" s="669"/>
      <c r="CR208" s="669"/>
      <c r="CS208" s="670"/>
      <c r="CT208" s="1200"/>
      <c r="CU208" s="1199"/>
      <c r="CV208" s="699"/>
      <c r="CW208" s="678" t="str">
        <f>'Resumen Anual'!$C$53</f>
        <v>HORAS</v>
      </c>
      <c r="CX208" s="678"/>
      <c r="CY208" s="678"/>
      <c r="CZ208" s="678"/>
      <c r="DA208" s="659">
        <f>SUMIF('Bitácoras Anteriores'!$K$6,DF165,'Bitácoras Anteriores'!$F$49)+SUMIF('Bitácoras Anteriores'!$K$59,$K$6,'Bitácoras Anteriores'!$F$102)+SUMIF('Bitácoras Anteriores'!$K$112,DF165,'Bitácoras Anteriores'!$F$155)+SUMIF('Bitácoras Anteriores'!$K$165,DF165,'Bitácoras Anteriores'!$F$208)+SUMIF('Bitácoras Anteriores'!$K$218,DF165,'Bitácoras Anteriores'!$F$261)+SUMIF('Bitácoras Anteriores'!$K$271,DF165,'Bitácoras Anteriores'!$F$314)+SUMIF('Bitácoras Anteriores'!$K$324,DF165,'Bitácoras Anteriores'!$F$367)+SUMIF('Bitácoras Anteriores'!$BH$6,DF165,'Bitácoras Anteriores'!$BC$49)+SUMIF('Bitácoras Anteriores'!$BH$59,$K$6,'Bitácoras Anteriores'!$BC$102)+SUMIF('Bitácoras Anteriores'!$BH$112,DF165,'Bitácoras Anteriores'!$BC$155)+SUMIF('Bitácoras Anteriores'!$BH$165,DF165,'Bitácoras Anteriores'!$BC$208)+SUMIF('Bitácoras Anteriores'!$BH$218,DF165,'Bitácoras Anteriores'!$BC$261)+SUMIF('Bitácoras Anteriores'!$BH$271,DF165,'Bitácoras Anteriores'!$BC$314)+SUMIF('Bitácoras Anteriores'!$BH$324,DF165,'Bitácoras Anteriores'!$BC$367)+SUMIF('Bitácoras Anteriores'!$DF$6,DF165,'Bitácoras Anteriores'!$DA$49)+SUMIF('Bitácoras Anteriores'!$DF$59,$K$6,'Bitácoras Anteriores'!$DA$102)+SUMIF('Bitácoras Anteriores'!$DF$112,DF165,'Bitácoras Anteriores'!$DA$155)+SUMIF('Bitácoras Anteriores'!$DF$165,DF165,'Bitácoras Anteriores'!$DA$208)+SUMIF('Bitácoras Anteriores'!$DF$218,DF165,'Bitácoras Anteriores'!$DA$261)+SUMIF('Bitácoras Anteriores'!$DF$271,DF165,'Bitácoras Anteriores'!$DA$314)+SUMIF('Bitácoras Anteriores'!$DF$324,DF165,'Bitácoras Anteriores'!$DA$367)+SUMIF('Bitácoras Anteriores'!$FC$6,DF165,'Bitácoras Anteriores'!$EX$49)+SUMIF('Bitácoras Anteriores'!$FC$59,$K$6,'Bitácoras Anteriores'!$EX$102)+SUMIF('Bitácoras Anteriores'!$FC$112,DF165,'Bitácoras Anteriores'!$EX$155)+SUMIF('Bitácoras Anteriores'!$FC$165,DF165,'Bitácoras Anteriores'!$EX$208)+SUMIF('Bitácoras Anteriores'!$FC$218,DF165,'Bitácoras Anteriores'!$EX$261)+SUMIF('Bitácoras Anteriores'!$FC$271,DF165,'Bitácoras Anteriores'!$EX$314)+SUMIF('Bitácoras Anteriores'!$FC$324,DF165,'Bitácoras Anteriores'!$EX$367)+SUMIF('Resumen Anual'!$L$6,DF165,'Resumen Anual'!$H$53)+SUMIF('Resumen Anual'!$L$64,DF165,'Resumen Anual'!$H$111)+SUMIF('Resumen Anual'!$L$122,DF165,'Resumen Anual'!$H$169)+SUMIF('Resumen Anual'!$L$180,DF165,'Resumen Anual'!$H$227)+SUMIF('Resumen Anual'!$L$238,DF165,'Resumen Anual'!$H$285)+SUMIF('Resumen Anual'!$L$296,DF165,'Resumen Anual'!$H$343)+SUMIF('Resumen Anual'!$L$354,DF165,'Resumen Anual'!$H$401)+SUMIF('Resumen Anual'!$L$412,DF165,'Resumen Anual'!$H$459)+SUMIF('Resumen Anual'!$L$470,DF165,'Resumen Anual'!$H$517)+SUMIF('Resumen Anual'!$L$528,DF165,'Resumen Anual'!$H$575)+SUMIF('Resumen Anual'!$L$586,DF165,'Resumen Anual'!$H$633)+SUMIF('Resumen Anual'!$L$644,DF165,'Resumen Anual'!$H$691)+SUMIF('Resumen Anual'!$BI$6,DF165,'Resumen Anual'!$BE$53)+SUMIF('Resumen Anual'!$BI$64,DF165,'Resumen Anual'!$BE$111)+SUMIF('Resumen Anual'!$BI$122,DF165,'Resumen Anual'!$BE$169)+SUMIF('Resumen Anual'!$BI$180,DF165,'Resumen Anual'!$BE$227)+SUMIF('Resumen Anual'!$BI$238,DF165,'Resumen Anual'!$BE$285)+SUMIF('Resumen Anual'!$BI$296,DF165,'Resumen Anual'!$BE$343)+SUMIF('Resumen Anual'!$BI$354,DF165,'Resumen Anual'!$BE$401)+SUMIF('Resumen Anual'!$BI$412,DF165,'Resumen Anual'!$BE$459)+SUMIF('Resumen Anual'!$BI$470,DF165,'Resumen Anual'!$BE$517)+SUMIF('Resumen Anual'!$BI$528,DF165,'Resumen Anual'!$BE$575)+SUMIF('Resumen Anual'!$BI$586,DF165,'Resumen Anual'!$BE$633)+SUMIF('Resumen Anual'!$BI$644,DF165,'Resumen Anual'!$BE$691)+SUMIF('Resumen Anual'!$DH$6,DF165,'Resumen Anual'!$DD$53)+SUMIF('Resumen Anual'!$DH$64,DF165,'Resumen Anual'!$DD$111)+SUMIF('Resumen Anual'!$DH$122,DF165,'Resumen Anual'!$DD$169)+SUMIF('Resumen Anual'!$DH$180,DF165,'Resumen Anual'!$DD$227)+SUMIF('Resumen Anual'!$DH$238,DF165,'Resumen Anual'!$DD$285)+SUMIF('Resumen Anual'!$DH$296,DF165,'Resumen Anual'!$DD$343)+SUMIF('Resumen Anual'!$DH$354,DF165,'Resumen Anual'!$DD$401)+SUMIF('Resumen Anual'!$DH$412,DF165,'Resumen Anual'!$DD$459)+SUMIF('Resumen Anual'!$DH$470,DF165,'Resumen Anual'!$DD$517)+SUMIF('Resumen Anual'!$DH$528,DF165,'Resumen Anual'!$DD$575)+SUMIF('Resumen Anual'!$DH$586,DF165,'Resumen Anual'!$DD$633)+SUMIF('Resumen Anual'!$FE$6,DF165,'Resumen Anual'!$FA$53)+SUMIF('Resumen Anual'!$DH$644,DF165,'Resumen Anual'!$DD$691)+SUMIF('Resumen Anual'!$FE$64,DF165,'Resumen Anual'!$FA$111)+SUMIF('Resumen Anual'!$FE$122,DF165,'Resumen Anual'!$FA$169)+SUMIF('Resumen Anual'!$FE$180,DF165,'Resumen Anual'!$FA$227)+SUMIF('Resumen Anual'!$FE$238,DF165,'Resumen Anual'!$FA$285)+SUMIF('Resumen Anual'!$FE$296,DF165,'Resumen Anual'!$FA$343)+SUMIF('Resumen Anual'!$FE$354,DF165,'Resumen Anual'!$FA$401)+SUMIF('Resumen Anual'!$FE$412,DF165,'Resumen Anual'!$FA$459)+SUMIF('Resumen Anual'!$FE$470,DF165,'Resumen Anual'!$FA$517)+SUMIF('Resumen Anual'!$FE$586,DF165,'Resumen Anual'!$FA$633)+SUMIF('Resumen Anual'!$FE$528,DF165,'Resumen Anual'!$FA$575)+SUMIF('Resumen Anual'!$FE$644,DF165,'Resumen Anual'!$FA$691)</f>
        <v>0</v>
      </c>
      <c r="DB208" s="667"/>
      <c r="DC208" s="667"/>
      <c r="DD208" s="667"/>
      <c r="DE208" s="667"/>
      <c r="DF208" s="667"/>
      <c r="DG208" s="667"/>
      <c r="DH208" s="15"/>
      <c r="DI208" s="674" t="str">
        <f>'Resumen Anual'!$O$53</f>
        <v>DÍA</v>
      </c>
      <c r="DJ208" s="674"/>
      <c r="DK208" s="674"/>
      <c r="DL208" s="679"/>
      <c r="DM208" s="667">
        <f>SUMIF('Bitácoras Anteriores'!$K$6,DF165,'Bitácoras Anteriores'!$R$49)+SUMIF('Bitácoras Anteriores'!$K$59,$K$6,'Bitácoras Anteriores'!$F$102)+SUMIF('Bitácoras Anteriores'!$K$112,DF165,'Bitácoras Anteriores'!$F$155)+SUMIF('Bitácoras Anteriores'!$K$165,DF165,'Bitácoras Anteriores'!$F$208)+SUMIF('Bitácoras Anteriores'!$K$218,DF165,'Bitácoras Anteriores'!$F$261)+SUMIF('Bitácoras Anteriores'!$K$271,DF165,'Bitácoras Anteriores'!$F$314)+SUMIF('Bitácoras Anteriores'!$K$324,DF165,'Bitácoras Anteriores'!$F$367)+SUMIF('Bitácoras Anteriores'!$BH$6,DF165,'Bitácoras Anteriores'!$BO$49)+SUMIF('Bitácoras Anteriores'!$BH$59,$K$6,'Bitácoras Anteriores'!$BC$102)+SUMIF('Bitácoras Anteriores'!$BH$112,DF165,'Bitácoras Anteriores'!$BC$155)+SUMIF('Bitácoras Anteriores'!$BH$165,DF165,'Bitácoras Anteriores'!$BC$208)+SUMIF('Bitácoras Anteriores'!$BH$218,DF165,'Bitácoras Anteriores'!$BC$261)+SUMIF('Bitácoras Anteriores'!$BH$271,DF165,'Bitácoras Anteriores'!$BC$314)+SUMIF('Bitácoras Anteriores'!$BH$324,DF165,'Bitácoras Anteriores'!$BC$367)+SUMIF('Bitácoras Anteriores'!$DF$6,DF165,'Bitácoras Anteriores'!$DM$49)+SUMIF('Bitácoras Anteriores'!$DF$59,$K$6,'Bitácoras Anteriores'!$DA$102)+SUMIF('Bitácoras Anteriores'!$DF$112,DF165,'Bitácoras Anteriores'!$DA$155)+SUMIF('Bitácoras Anteriores'!$DF$165,DF165,'Bitácoras Anteriores'!$DA$208)+SUMIF('Bitácoras Anteriores'!$DF$218,DF165,'Bitácoras Anteriores'!$DA$261)+SUMIF('Bitácoras Anteriores'!$DF$271,DF165,'Bitácoras Anteriores'!$DA$314)+SUMIF('Bitácoras Anteriores'!$DF$324,DF165,'Bitácoras Anteriores'!$DA$367)+SUMIF('Bitácoras Anteriores'!$FC$6,DF165,'Bitácoras Anteriores'!$FJ$49)+SUMIF('Bitácoras Anteriores'!$FC$59,$K$6,'Bitácoras Anteriores'!$EX$102)+SUMIF('Bitácoras Anteriores'!$FC$112,DF165,'Bitácoras Anteriores'!$EX$155)+SUMIF('Bitácoras Anteriores'!$FC$165,DF165,'Bitácoras Anteriores'!$EX$208)+SUMIF('Bitácoras Anteriores'!$FC$218,DF165,'Bitácoras Anteriores'!$EX$261)+SUMIF('Bitácoras Anteriores'!$FC$271,DF165,'Bitácoras Anteriores'!$EX$314)+SUMIF('Bitácoras Anteriores'!$FC$324,DF165,'Bitácoras Anteriores'!$EX$367)+SUMIF('Resumen Anual'!$L$6,DF165,'Resumen Anual'!$T$53)+SUMIF('Resumen Anual'!$L$64,DF165,'Resumen Anual'!$H$111)+SUMIF('Resumen Anual'!$L$122,DF165,'Resumen Anual'!$H$169)+SUMIF('Resumen Anual'!$L$180,DF165,'Resumen Anual'!$H$227)+SUMIF('Resumen Anual'!$L$238,DF165,'Resumen Anual'!$H$285)+SUMIF('Resumen Anual'!$L$296,DF165,'Resumen Anual'!$H$343)+SUMIF('Resumen Anual'!$L$354,DF165,'Resumen Anual'!$H$401)+SUMIF('Resumen Anual'!$L$412,DF165,'Resumen Anual'!$H$459)+SUMIF('Resumen Anual'!$L$470,DF165,'Resumen Anual'!$H$517)+SUMIF('Resumen Anual'!$L$528,DF165,'Resumen Anual'!$H$575)+SUMIF('Resumen Anual'!$L$586,DF165,'Resumen Anual'!$H$633)+SUMIF('Resumen Anual'!$L$644,DF165,'Resumen Anual'!$H$691)+SUMIF('Resumen Anual'!$BI$6,DF165,'Resumen Anual'!$BQ$53)+SUMIF('Resumen Anual'!$BI$64,DF165,'Resumen Anual'!$BE$111)+SUMIF('Resumen Anual'!$BI$122,DF165,'Resumen Anual'!$BE$169)+SUMIF('Resumen Anual'!$BI$180,DF165,'Resumen Anual'!$BE$227)+SUMIF('Resumen Anual'!$BI$238,DF165,'Resumen Anual'!$BE$285)+SUMIF('Resumen Anual'!$BI$296,DF165,'Resumen Anual'!$BE$343)+SUMIF('Resumen Anual'!$BI$354,DF165,'Resumen Anual'!$BE$401)+SUMIF('Resumen Anual'!$BI$412,DF165,'Resumen Anual'!$BE$459)+SUMIF('Resumen Anual'!$BI$470,DF165,'Resumen Anual'!$BE$517)+SUMIF('Resumen Anual'!$BI$528,DF165,'Resumen Anual'!$BE$575)+SUMIF('Resumen Anual'!$BI$586,DF165,'Resumen Anual'!$BE$633)+SUMIF('Resumen Anual'!$BI$644,DF165,'Resumen Anual'!$BE$691)+SUMIF('Resumen Anual'!$DH$6,DF165,'Resumen Anual'!$DP$53)+SUMIF('Resumen Anual'!$DH$64,DF165,'Resumen Anual'!$DD$111)+SUMIF('Resumen Anual'!$DH$122,DF165,'Resumen Anual'!$DD$169)+SUMIF('Resumen Anual'!$DH$180,DF165,'Resumen Anual'!$DD$227)+SUMIF('Resumen Anual'!$DH$238,DF165,'Resumen Anual'!$DD$285)+SUMIF('Resumen Anual'!$DH$296,DF165,'Resumen Anual'!$DD$343)+SUMIF('Resumen Anual'!$DH$354,DF165,'Resumen Anual'!$DD$401)+SUMIF('Resumen Anual'!$DH$412,DF165,'Resumen Anual'!$DD$459)+SUMIF('Resumen Anual'!$DH$470,DF165,'Resumen Anual'!$DD$517)+SUMIF('Resumen Anual'!$DH$528,DF165,'Resumen Anual'!$DD$575)+SUMIF('Resumen Anual'!$DH$586,DF165,'Resumen Anual'!$DD$633)+SUMIF('Resumen Anual'!$FE$6,DF165,'Resumen Anual'!$FM$53)+SUMIF('Resumen Anual'!$DH$644,DF165,'Resumen Anual'!$DD$691)+SUMIF('Resumen Anual'!$FE$64,DF165,'Resumen Anual'!$FA$111)+SUMIF('Resumen Anual'!$FE$122,DF165,'Resumen Anual'!$FA$169)+SUMIF('Resumen Anual'!$FE$180,DF165,'Resumen Anual'!$FA$227)+SUMIF('Resumen Anual'!$FE$238,DF165,'Resumen Anual'!$FA$285)+SUMIF('Resumen Anual'!$FE$296,DF165,'Resumen Anual'!$FA$343)+SUMIF('Resumen Anual'!$FE$354,DF165,'Resumen Anual'!$FA$401)+SUMIF('Resumen Anual'!$FE$412,DF165,'Resumen Anual'!$FA$459)+SUMIF('Resumen Anual'!$FE$470,DF165,'Resumen Anual'!$FA$517)+SUMIF('Resumen Anual'!$FE$586,DF165,'Resumen Anual'!$FA$633)+SUMIF('Resumen Anual'!$FE$528,DF165,'Resumen Anual'!$FA$575)+SUMIF('Resumen Anual'!$FE$644,DF165,'Resumen Anual'!$FA$691)</f>
        <v>0</v>
      </c>
      <c r="DN208" s="667"/>
      <c r="DO208" s="667"/>
      <c r="DP208" s="667"/>
      <c r="DQ208" s="667"/>
      <c r="DR208" s="667"/>
      <c r="DS208" s="667"/>
      <c r="DT208" s="632"/>
      <c r="DU208" s="1220" t="str">
        <f>IF(Portada!$A$1="www.fly-logics.com","MATRICULA",0)</f>
        <v>MATRICULA</v>
      </c>
      <c r="DV208" s="1221"/>
      <c r="DW208" s="1221"/>
      <c r="DX208" s="1221"/>
      <c r="DY208" s="1221"/>
      <c r="DZ208" s="1221"/>
      <c r="EA208" s="660"/>
      <c r="EB208" s="660"/>
      <c r="EC208" s="660"/>
      <c r="ED208" s="660"/>
      <c r="EE208" s="660"/>
      <c r="EF208" s="661"/>
      <c r="EG208" s="1220" t="str">
        <f>IF(Portada!$A$1="www.fly-logics.com","FECHA MAT.",0)</f>
        <v>FECHA MAT.</v>
      </c>
      <c r="EH208" s="1221"/>
      <c r="EI208" s="1221"/>
      <c r="EJ208" s="1221"/>
      <c r="EK208" s="1221"/>
      <c r="EL208" s="1221"/>
      <c r="EM208" s="668"/>
      <c r="EN208" s="669"/>
      <c r="EO208" s="669"/>
      <c r="EP208" s="669"/>
      <c r="EQ208" s="669"/>
      <c r="ER208" s="1200"/>
      <c r="ES208" s="699"/>
      <c r="ET208" s="678" t="str">
        <f>'Resumen Anual'!$C$53</f>
        <v>HORAS</v>
      </c>
      <c r="EU208" s="678"/>
      <c r="EV208" s="678"/>
      <c r="EW208" s="678"/>
      <c r="EX208" s="659">
        <f>SUMIF('Bitácoras Anteriores'!$K$6,FC165,'Bitácoras Anteriores'!$F$49)+SUMIF('Bitácoras Anteriores'!$K$59,$K$6,'Bitácoras Anteriores'!$F$102)+SUMIF('Bitácoras Anteriores'!$K$112,FC165,'Bitácoras Anteriores'!$F$155)+SUMIF('Bitácoras Anteriores'!$K$165,FC165,'Bitácoras Anteriores'!$F$208)+SUMIF('Bitácoras Anteriores'!$K$218,FC165,'Bitácoras Anteriores'!$F$261)+SUMIF('Bitácoras Anteriores'!$K$271,FC165,'Bitácoras Anteriores'!$F$314)+SUMIF('Bitácoras Anteriores'!$K$324,FC165,'Bitácoras Anteriores'!$F$367)+SUMIF('Bitácoras Anteriores'!$BH$6,FC165,'Bitácoras Anteriores'!$BC$49)+SUMIF('Bitácoras Anteriores'!$BH$59,$K$6,'Bitácoras Anteriores'!$BC$102)+SUMIF('Bitácoras Anteriores'!$BH$112,FC165,'Bitácoras Anteriores'!$BC$155)+SUMIF('Bitácoras Anteriores'!$BH$165,FC165,'Bitácoras Anteriores'!$BC$208)+SUMIF('Bitácoras Anteriores'!$BH$218,FC165,'Bitácoras Anteriores'!$BC$261)+SUMIF('Bitácoras Anteriores'!$BH$271,FC165,'Bitácoras Anteriores'!$BC$314)+SUMIF('Bitácoras Anteriores'!$BH$324,FC165,'Bitácoras Anteriores'!$BC$367)+SUMIF('Bitácoras Anteriores'!$DF$6,FC165,'Bitácoras Anteriores'!$DA$49)+SUMIF('Bitácoras Anteriores'!$DF$59,$K$6,'Bitácoras Anteriores'!$DA$102)+SUMIF('Bitácoras Anteriores'!$DF$112,FC165,'Bitácoras Anteriores'!$DA$155)+SUMIF('Bitácoras Anteriores'!$DF$165,FC165,'Bitácoras Anteriores'!$DA$208)+SUMIF('Bitácoras Anteriores'!$DF$218,FC165,'Bitácoras Anteriores'!$DA$261)+SUMIF('Bitácoras Anteriores'!$DF$271,FC165,'Bitácoras Anteriores'!$DA$314)+SUMIF('Bitácoras Anteriores'!$DF$324,FC165,'Bitácoras Anteriores'!$DA$367)+SUMIF('Bitácoras Anteriores'!$FC$6,FC165,'Bitácoras Anteriores'!$EX$49)+SUMIF('Bitácoras Anteriores'!$FC$59,$K$6,'Bitácoras Anteriores'!$EX$102)+SUMIF('Bitácoras Anteriores'!$FC$112,FC165,'Bitácoras Anteriores'!$EX$155)+SUMIF('Bitácoras Anteriores'!$FC$165,FC165,'Bitácoras Anteriores'!$EX$208)+SUMIF('Bitácoras Anteriores'!$FC$218,FC165,'Bitácoras Anteriores'!$EX$261)+SUMIF('Bitácoras Anteriores'!$FC$271,FC165,'Bitácoras Anteriores'!$EX$314)+SUMIF('Bitácoras Anteriores'!$FC$324,FC165,'Bitácoras Anteriores'!$EX$367)+SUMIF('Resumen Anual'!$L$6,FC165,'Resumen Anual'!$H$53)+SUMIF('Resumen Anual'!$L$64,FC165,'Resumen Anual'!$H$111)+SUMIF('Resumen Anual'!$L$122,FC165,'Resumen Anual'!$H$169)+SUMIF('Resumen Anual'!$L$180,FC165,'Resumen Anual'!$H$227)+SUMIF('Resumen Anual'!$L$238,FC165,'Resumen Anual'!$H$285)+SUMIF('Resumen Anual'!$L$296,FC165,'Resumen Anual'!$H$343)+SUMIF('Resumen Anual'!$L$354,FC165,'Resumen Anual'!$H$401)+SUMIF('Resumen Anual'!$L$412,FC165,'Resumen Anual'!$H$459)+SUMIF('Resumen Anual'!$L$470,FC165,'Resumen Anual'!$H$517)+SUMIF('Resumen Anual'!$L$528,FC165,'Resumen Anual'!$H$575)+SUMIF('Resumen Anual'!$L$586,FC165,'Resumen Anual'!$H$633)+SUMIF('Resumen Anual'!$L$644,FC165,'Resumen Anual'!$H$691)+SUMIF('Resumen Anual'!$BI$6,FC165,'Resumen Anual'!$BE$53)+SUMIF('Resumen Anual'!$BI$64,FC165,'Resumen Anual'!$BE$111)+SUMIF('Resumen Anual'!$BI$122,FC165,'Resumen Anual'!$BE$169)+SUMIF('Resumen Anual'!$BI$180,FC165,'Resumen Anual'!$BE$227)+SUMIF('Resumen Anual'!$BI$238,FC165,'Resumen Anual'!$BE$285)+SUMIF('Resumen Anual'!$BI$296,FC165,'Resumen Anual'!$BE$343)+SUMIF('Resumen Anual'!$BI$354,FC165,'Resumen Anual'!$BE$401)+SUMIF('Resumen Anual'!$BI$412,FC165,'Resumen Anual'!$BE$459)+SUMIF('Resumen Anual'!$BI$470,FC165,'Resumen Anual'!$BE$517)+SUMIF('Resumen Anual'!$BI$528,FC165,'Resumen Anual'!$BE$575)+SUMIF('Resumen Anual'!$BI$586,FC165,'Resumen Anual'!$BE$633)+SUMIF('Resumen Anual'!$BI$644,FC165,'Resumen Anual'!$BE$691)+SUMIF('Resumen Anual'!$DH$6,FC165,'Resumen Anual'!$DD$53)+SUMIF('Resumen Anual'!$DH$64,FC165,'Resumen Anual'!$DD$111)+SUMIF('Resumen Anual'!$DH$122,FC165,'Resumen Anual'!$DD$169)+SUMIF('Resumen Anual'!$DH$180,FC165,'Resumen Anual'!$DD$227)+SUMIF('Resumen Anual'!$DH$238,FC165,'Resumen Anual'!$DD$285)+SUMIF('Resumen Anual'!$DH$296,FC165,'Resumen Anual'!$DD$343)+SUMIF('Resumen Anual'!$DH$354,FC165,'Resumen Anual'!$DD$401)+SUMIF('Resumen Anual'!$DH$412,FC165,'Resumen Anual'!$DD$459)+SUMIF('Resumen Anual'!$DH$470,FC165,'Resumen Anual'!$DD$517)+SUMIF('Resumen Anual'!$DH$528,FC165,'Resumen Anual'!$DD$575)+SUMIF('Resumen Anual'!$DH$586,FC165,'Resumen Anual'!$DD$633)+SUMIF('Resumen Anual'!$FE$6,FC165,'Resumen Anual'!$FA$53)+SUMIF('Resumen Anual'!$DH$644,FC165,'Resumen Anual'!$DD$691)+SUMIF('Resumen Anual'!$FE$64,FC165,'Resumen Anual'!$FA$111)+SUMIF('Resumen Anual'!$FE$122,FC165,'Resumen Anual'!$FA$169)+SUMIF('Resumen Anual'!$FE$180,FC165,'Resumen Anual'!$FA$227)+SUMIF('Resumen Anual'!$FE$238,FC165,'Resumen Anual'!$FA$285)+SUMIF('Resumen Anual'!$FE$296,FC165,'Resumen Anual'!$FA$343)+SUMIF('Resumen Anual'!$FE$354,FC165,'Resumen Anual'!$FA$401)+SUMIF('Resumen Anual'!$FE$412,FC165,'Resumen Anual'!$FA$459)+SUMIF('Resumen Anual'!$FE$470,FC165,'Resumen Anual'!$FA$517)+SUMIF('Resumen Anual'!$FE$586,FC165,'Resumen Anual'!$FA$633)+SUMIF('Resumen Anual'!$FE$528,FC165,'Resumen Anual'!$FA$575)+SUMIF('Resumen Anual'!$FE$644,FC165,'Resumen Anual'!$FA$691)</f>
        <v>0</v>
      </c>
      <c r="EY208" s="667"/>
      <c r="EZ208" s="667"/>
      <c r="FA208" s="667"/>
      <c r="FB208" s="667"/>
      <c r="FC208" s="667"/>
      <c r="FD208" s="667"/>
      <c r="FE208" s="15"/>
      <c r="FF208" s="674" t="str">
        <f>'Resumen Anual'!$O$53</f>
        <v>DÍA</v>
      </c>
      <c r="FG208" s="674"/>
      <c r="FH208" s="674"/>
      <c r="FI208" s="679"/>
      <c r="FJ208" s="667">
        <f>SUMIF('Bitácoras Anteriores'!$K$6,FC165,'Bitácoras Anteriores'!$R$49)+SUMIF('Bitácoras Anteriores'!$K$59,$K$6,'Bitácoras Anteriores'!$F$102)+SUMIF('Bitácoras Anteriores'!$K$112,FC165,'Bitácoras Anteriores'!$F$155)+SUMIF('Bitácoras Anteriores'!$K$165,FC165,'Bitácoras Anteriores'!$F$208)+SUMIF('Bitácoras Anteriores'!$K$218,FC165,'Bitácoras Anteriores'!$F$261)+SUMIF('Bitácoras Anteriores'!$K$271,FC165,'Bitácoras Anteriores'!$F$314)+SUMIF('Bitácoras Anteriores'!$K$324,FC165,'Bitácoras Anteriores'!$F$367)+SUMIF('Bitácoras Anteriores'!$BH$6,FC165,'Bitácoras Anteriores'!$BO$49)+SUMIF('Bitácoras Anteriores'!$BH$59,$K$6,'Bitácoras Anteriores'!$BC$102)+SUMIF('Bitácoras Anteriores'!$BH$112,FC165,'Bitácoras Anteriores'!$BC$155)+SUMIF('Bitácoras Anteriores'!$BH$165,FC165,'Bitácoras Anteriores'!$BC$208)+SUMIF('Bitácoras Anteriores'!$BH$218,FC165,'Bitácoras Anteriores'!$BC$261)+SUMIF('Bitácoras Anteriores'!$BH$271,FC165,'Bitácoras Anteriores'!$BC$314)+SUMIF('Bitácoras Anteriores'!$BH$324,FC165,'Bitácoras Anteriores'!$BC$367)+SUMIF('Bitácoras Anteriores'!$DF$6,FC165,'Bitácoras Anteriores'!$DM$49)+SUMIF('Bitácoras Anteriores'!$DF$59,$K$6,'Bitácoras Anteriores'!$DA$102)+SUMIF('Bitácoras Anteriores'!$DF$112,FC165,'Bitácoras Anteriores'!$DA$155)+SUMIF('Bitácoras Anteriores'!$DF$165,FC165,'Bitácoras Anteriores'!$DA$208)+SUMIF('Bitácoras Anteriores'!$DF$218,FC165,'Bitácoras Anteriores'!$DA$261)+SUMIF('Bitácoras Anteriores'!$DF$271,FC165,'Bitácoras Anteriores'!$DA$314)+SUMIF('Bitácoras Anteriores'!$DF$324,FC165,'Bitácoras Anteriores'!$DA$367)+SUMIF('Bitácoras Anteriores'!$FC$6,FC165,'Bitácoras Anteriores'!$FJ$49)+SUMIF('Bitácoras Anteriores'!$FC$59,$K$6,'Bitácoras Anteriores'!$EX$102)+SUMIF('Bitácoras Anteriores'!$FC$112,FC165,'Bitácoras Anteriores'!$EX$155)+SUMIF('Bitácoras Anteriores'!$FC$165,FC165,'Bitácoras Anteriores'!$EX$208)+SUMIF('Bitácoras Anteriores'!$FC$218,FC165,'Bitácoras Anteriores'!$EX$261)+SUMIF('Bitácoras Anteriores'!$FC$271,FC165,'Bitácoras Anteriores'!$EX$314)+SUMIF('Bitácoras Anteriores'!$FC$324,FC165,'Bitácoras Anteriores'!$EX$367)+SUMIF('Resumen Anual'!$L$6,FC165,'Resumen Anual'!$T$53)+SUMIF('Resumen Anual'!$L$64,FC165,'Resumen Anual'!$H$111)+SUMIF('Resumen Anual'!$L$122,FC165,'Resumen Anual'!$H$169)+SUMIF('Resumen Anual'!$L$180,FC165,'Resumen Anual'!$H$227)+SUMIF('Resumen Anual'!$L$238,FC165,'Resumen Anual'!$H$285)+SUMIF('Resumen Anual'!$L$296,FC165,'Resumen Anual'!$H$343)+SUMIF('Resumen Anual'!$L$354,FC165,'Resumen Anual'!$H$401)+SUMIF('Resumen Anual'!$L$412,FC165,'Resumen Anual'!$H$459)+SUMIF('Resumen Anual'!$L$470,FC165,'Resumen Anual'!$H$517)+SUMIF('Resumen Anual'!$L$528,FC165,'Resumen Anual'!$H$575)+SUMIF('Resumen Anual'!$L$586,FC165,'Resumen Anual'!$H$633)+SUMIF('Resumen Anual'!$L$644,FC165,'Resumen Anual'!$H$691)+SUMIF('Resumen Anual'!$BI$6,FC165,'Resumen Anual'!$BQ$53)+SUMIF('Resumen Anual'!$BI$64,FC165,'Resumen Anual'!$BE$111)+SUMIF('Resumen Anual'!$BI$122,FC165,'Resumen Anual'!$BE$169)+SUMIF('Resumen Anual'!$BI$180,FC165,'Resumen Anual'!$BE$227)+SUMIF('Resumen Anual'!$BI$238,FC165,'Resumen Anual'!$BE$285)+SUMIF('Resumen Anual'!$BI$296,FC165,'Resumen Anual'!$BE$343)+SUMIF('Resumen Anual'!$BI$354,FC165,'Resumen Anual'!$BE$401)+SUMIF('Resumen Anual'!$BI$412,FC165,'Resumen Anual'!$BE$459)+SUMIF('Resumen Anual'!$BI$470,FC165,'Resumen Anual'!$BE$517)+SUMIF('Resumen Anual'!$BI$528,FC165,'Resumen Anual'!$BE$575)+SUMIF('Resumen Anual'!$BI$586,FC165,'Resumen Anual'!$BE$633)+SUMIF('Resumen Anual'!$BI$644,FC165,'Resumen Anual'!$BE$691)+SUMIF('Resumen Anual'!$DH$6,FC165,'Resumen Anual'!$DP$53)+SUMIF('Resumen Anual'!$DH$64,FC165,'Resumen Anual'!$DD$111)+SUMIF('Resumen Anual'!$DH$122,FC165,'Resumen Anual'!$DD$169)+SUMIF('Resumen Anual'!$DH$180,FC165,'Resumen Anual'!$DD$227)+SUMIF('Resumen Anual'!$DH$238,FC165,'Resumen Anual'!$DD$285)+SUMIF('Resumen Anual'!$DH$296,FC165,'Resumen Anual'!$DD$343)+SUMIF('Resumen Anual'!$DH$354,FC165,'Resumen Anual'!$DD$401)+SUMIF('Resumen Anual'!$DH$412,FC165,'Resumen Anual'!$DD$459)+SUMIF('Resumen Anual'!$DH$470,FC165,'Resumen Anual'!$DD$517)+SUMIF('Resumen Anual'!$DH$528,FC165,'Resumen Anual'!$DD$575)+SUMIF('Resumen Anual'!$DH$586,FC165,'Resumen Anual'!$DD$633)+SUMIF('Resumen Anual'!$FE$6,FC165,'Resumen Anual'!$FM$53)+SUMIF('Resumen Anual'!$DH$644,FC165,'Resumen Anual'!$DD$691)+SUMIF('Resumen Anual'!$FE$64,FC165,'Resumen Anual'!$FA$111)+SUMIF('Resumen Anual'!$FE$122,FC165,'Resumen Anual'!$FA$169)+SUMIF('Resumen Anual'!$FE$180,FC165,'Resumen Anual'!$FA$227)+SUMIF('Resumen Anual'!$FE$238,FC165,'Resumen Anual'!$FA$285)+SUMIF('Resumen Anual'!$FE$296,FC165,'Resumen Anual'!$FA$343)+SUMIF('Resumen Anual'!$FE$354,FC165,'Resumen Anual'!$FA$401)+SUMIF('Resumen Anual'!$FE$412,FC165,'Resumen Anual'!$FA$459)+SUMIF('Resumen Anual'!$FE$470,FC165,'Resumen Anual'!$FA$517)+SUMIF('Resumen Anual'!$FE$586,FC165,'Resumen Anual'!$FA$633)+SUMIF('Resumen Anual'!$FE$528,FC165,'Resumen Anual'!$FA$575)+SUMIF('Resumen Anual'!$FE$644,FC165,'Resumen Anual'!$FA$691)</f>
        <v>0</v>
      </c>
      <c r="FK208" s="667"/>
      <c r="FL208" s="667"/>
      <c r="FM208" s="667"/>
      <c r="FN208" s="667"/>
      <c r="FO208" s="667"/>
      <c r="FP208" s="667"/>
      <c r="FQ208" s="632"/>
      <c r="FR208" s="1220" t="str">
        <f>IF(Portada!$A$1="www.fly-logics.com","MATRICULA",0)</f>
        <v>MATRICULA</v>
      </c>
      <c r="FS208" s="1221"/>
      <c r="FT208" s="1221"/>
      <c r="FU208" s="1221"/>
      <c r="FV208" s="1221"/>
      <c r="FW208" s="1221"/>
      <c r="FX208" s="660"/>
      <c r="FY208" s="660"/>
      <c r="FZ208" s="660"/>
      <c r="GA208" s="660"/>
      <c r="GB208" s="660"/>
      <c r="GC208" s="661"/>
      <c r="GD208" s="1220" t="str">
        <f>IF(Portada!$A$1="www.fly-logics.com","FECHA MAT.",0)</f>
        <v>FECHA MAT.</v>
      </c>
      <c r="GE208" s="1221"/>
      <c r="GF208" s="1221"/>
      <c r="GG208" s="1221"/>
      <c r="GH208" s="1221"/>
      <c r="GI208" s="1221"/>
      <c r="GJ208" s="668"/>
      <c r="GK208" s="669"/>
      <c r="GL208" s="669"/>
      <c r="GM208" s="669"/>
      <c r="GN208" s="670"/>
      <c r="GO208" s="1200"/>
    </row>
    <row r="209" spans="1:197" ht="3" customHeight="1" x14ac:dyDescent="0.25">
      <c r="A209" s="699"/>
      <c r="B209" s="6"/>
      <c r="C209" s="286"/>
      <c r="D209" s="286"/>
      <c r="E209" s="286"/>
      <c r="F209" s="6"/>
      <c r="G209" s="287"/>
      <c r="H209" s="287"/>
      <c r="I209" s="287"/>
      <c r="J209" s="287"/>
      <c r="K209" s="287"/>
      <c r="L209" s="287"/>
      <c r="M209" s="15"/>
      <c r="N209" s="6"/>
      <c r="O209" s="286"/>
      <c r="P209" s="286"/>
      <c r="Q209" s="286"/>
      <c r="R209" s="6"/>
      <c r="S209" s="287"/>
      <c r="T209" s="287"/>
      <c r="U209" s="287"/>
      <c r="V209" s="287"/>
      <c r="W209" s="287"/>
      <c r="X209" s="287"/>
      <c r="Y209" s="632"/>
      <c r="Z209" s="1222"/>
      <c r="AA209" s="1223"/>
      <c r="AB209" s="1223"/>
      <c r="AC209" s="1223"/>
      <c r="AD209" s="1223"/>
      <c r="AE209" s="1223"/>
      <c r="AF209" s="662"/>
      <c r="AG209" s="662"/>
      <c r="AH209" s="662"/>
      <c r="AI209" s="662"/>
      <c r="AJ209" s="662"/>
      <c r="AK209" s="663"/>
      <c r="AL209" s="1222"/>
      <c r="AM209" s="1223"/>
      <c r="AN209" s="1223"/>
      <c r="AO209" s="1223"/>
      <c r="AP209" s="1223"/>
      <c r="AQ209" s="1223"/>
      <c r="AR209" s="671"/>
      <c r="AS209" s="672"/>
      <c r="AT209" s="672"/>
      <c r="AU209" s="672"/>
      <c r="AV209" s="672"/>
      <c r="AW209" s="1200"/>
      <c r="AX209" s="699"/>
      <c r="AY209" s="6"/>
      <c r="AZ209" s="286"/>
      <c r="BA209" s="286"/>
      <c r="BB209" s="286"/>
      <c r="BC209" s="6"/>
      <c r="BD209" s="287"/>
      <c r="BE209" s="287"/>
      <c r="BF209" s="287"/>
      <c r="BG209" s="287"/>
      <c r="BH209" s="287"/>
      <c r="BI209" s="287"/>
      <c r="BJ209" s="15"/>
      <c r="BK209" s="6"/>
      <c r="BL209" s="286"/>
      <c r="BM209" s="286"/>
      <c r="BN209" s="286"/>
      <c r="BO209" s="6"/>
      <c r="BP209" s="287"/>
      <c r="BQ209" s="287"/>
      <c r="BR209" s="287"/>
      <c r="BS209" s="287"/>
      <c r="BT209" s="287"/>
      <c r="BU209" s="287"/>
      <c r="BV209" s="632"/>
      <c r="BW209" s="1222"/>
      <c r="BX209" s="1223"/>
      <c r="BY209" s="1223"/>
      <c r="BZ209" s="1223"/>
      <c r="CA209" s="1223"/>
      <c r="CB209" s="1223"/>
      <c r="CC209" s="662"/>
      <c r="CD209" s="662"/>
      <c r="CE209" s="662"/>
      <c r="CF209" s="662"/>
      <c r="CG209" s="662"/>
      <c r="CH209" s="663"/>
      <c r="CI209" s="1222"/>
      <c r="CJ209" s="1223"/>
      <c r="CK209" s="1223"/>
      <c r="CL209" s="1223"/>
      <c r="CM209" s="1223"/>
      <c r="CN209" s="1223"/>
      <c r="CO209" s="671"/>
      <c r="CP209" s="672"/>
      <c r="CQ209" s="672"/>
      <c r="CR209" s="672"/>
      <c r="CS209" s="673"/>
      <c r="CT209" s="1200"/>
      <c r="CU209" s="1199"/>
      <c r="CV209" s="699"/>
      <c r="CW209" s="6"/>
      <c r="CX209" s="286"/>
      <c r="CY209" s="286"/>
      <c r="CZ209" s="286"/>
      <c r="DA209" s="6"/>
      <c r="DB209" s="287"/>
      <c r="DC209" s="287"/>
      <c r="DD209" s="287"/>
      <c r="DE209" s="287"/>
      <c r="DF209" s="287"/>
      <c r="DG209" s="287"/>
      <c r="DH209" s="15"/>
      <c r="DI209" s="6"/>
      <c r="DJ209" s="286"/>
      <c r="DK209" s="286"/>
      <c r="DL209" s="286"/>
      <c r="DM209" s="6"/>
      <c r="DN209" s="287"/>
      <c r="DO209" s="287"/>
      <c r="DP209" s="287"/>
      <c r="DQ209" s="287"/>
      <c r="DR209" s="287"/>
      <c r="DS209" s="287"/>
      <c r="DT209" s="632"/>
      <c r="DU209" s="1222"/>
      <c r="DV209" s="1223"/>
      <c r="DW209" s="1223"/>
      <c r="DX209" s="1223"/>
      <c r="DY209" s="1223"/>
      <c r="DZ209" s="1223"/>
      <c r="EA209" s="662"/>
      <c r="EB209" s="662"/>
      <c r="EC209" s="662"/>
      <c r="ED209" s="662"/>
      <c r="EE209" s="662"/>
      <c r="EF209" s="663"/>
      <c r="EG209" s="1222"/>
      <c r="EH209" s="1223"/>
      <c r="EI209" s="1223"/>
      <c r="EJ209" s="1223"/>
      <c r="EK209" s="1223"/>
      <c r="EL209" s="1223"/>
      <c r="EM209" s="671"/>
      <c r="EN209" s="672"/>
      <c r="EO209" s="672"/>
      <c r="EP209" s="672"/>
      <c r="EQ209" s="672"/>
      <c r="ER209" s="1200"/>
      <c r="ES209" s="699"/>
      <c r="ET209" s="6"/>
      <c r="EU209" s="286"/>
      <c r="EV209" s="286"/>
      <c r="EW209" s="286"/>
      <c r="EX209" s="6"/>
      <c r="EY209" s="287"/>
      <c r="EZ209" s="287"/>
      <c r="FA209" s="287"/>
      <c r="FB209" s="287"/>
      <c r="FC209" s="287"/>
      <c r="FD209" s="287"/>
      <c r="FE209" s="15"/>
      <c r="FF209" s="6"/>
      <c r="FG209" s="286"/>
      <c r="FH209" s="286"/>
      <c r="FI209" s="286"/>
      <c r="FJ209" s="6"/>
      <c r="FK209" s="287"/>
      <c r="FL209" s="287"/>
      <c r="FM209" s="287"/>
      <c r="FN209" s="287"/>
      <c r="FO209" s="287"/>
      <c r="FP209" s="287"/>
      <c r="FQ209" s="632"/>
      <c r="FR209" s="1222"/>
      <c r="FS209" s="1223"/>
      <c r="FT209" s="1223"/>
      <c r="FU209" s="1223"/>
      <c r="FV209" s="1223"/>
      <c r="FW209" s="1223"/>
      <c r="FX209" s="662"/>
      <c r="FY209" s="662"/>
      <c r="FZ209" s="662"/>
      <c r="GA209" s="662"/>
      <c r="GB209" s="662"/>
      <c r="GC209" s="663"/>
      <c r="GD209" s="1222"/>
      <c r="GE209" s="1223"/>
      <c r="GF209" s="1223"/>
      <c r="GG209" s="1223"/>
      <c r="GH209" s="1223"/>
      <c r="GI209" s="1223"/>
      <c r="GJ209" s="671"/>
      <c r="GK209" s="672"/>
      <c r="GL209" s="672"/>
      <c r="GM209" s="672"/>
      <c r="GN209" s="673"/>
      <c r="GO209" s="1200"/>
    </row>
    <row r="210" spans="1:197" ht="12.75" customHeight="1" x14ac:dyDescent="0.25">
      <c r="A210" s="699"/>
      <c r="B210" s="674" t="str">
        <f>'Resumen Anual'!$C$56</f>
        <v>IFR</v>
      </c>
      <c r="C210" s="674"/>
      <c r="D210" s="674"/>
      <c r="E210" s="674"/>
      <c r="F210" s="659">
        <f>SUMIF('Bitácoras Anteriores'!$K$6,K165,'Bitácoras Anteriores'!$F$51)+SUMIF('Bitácoras Anteriores'!$K$59,$K$6,'Bitácoras Anteriores'!$F$104)+SUMIF('Bitácoras Anteriores'!$K$112,K165,'Bitácoras Anteriores'!$F$157)+SUMIF('Bitácoras Anteriores'!$K$165,K165,'Bitácoras Anteriores'!$F$210)+SUMIF('Bitácoras Anteriores'!$K$218,K165,'Bitácoras Anteriores'!$F$263)+SUMIF('Bitácoras Anteriores'!$K$271,K165,'Bitácoras Anteriores'!$F$316)+SUMIF('Bitácoras Anteriores'!$K$324,K165,'Bitácoras Anteriores'!$F$369)+SUMIF('Bitácoras Anteriores'!$BH$6,K165,'Bitácoras Anteriores'!$BC$51)+SUMIF('Bitácoras Anteriores'!$BH$59,$K$6,'Bitácoras Anteriores'!$BC$104)+SUMIF('Bitácoras Anteriores'!$BH$112,K165,'Bitácoras Anteriores'!$BC$157)+SUMIF('Bitácoras Anteriores'!$BH$165,K165,'Bitácoras Anteriores'!$BC$210)+SUMIF('Bitácoras Anteriores'!$BH$218,K165,'Bitácoras Anteriores'!$BC$263)+SUMIF('Bitácoras Anteriores'!$BH$271,K165,'Bitácoras Anteriores'!$BC$316)+SUMIF('Bitácoras Anteriores'!$BH$324,K165,'Bitácoras Anteriores'!$BC$369)+SUMIF('Bitácoras Anteriores'!$DF$6,K165,'Bitácoras Anteriores'!$DA$51)+SUMIF('Bitácoras Anteriores'!$DF$59,$K$6,'Bitácoras Anteriores'!$DA$104)+SUMIF('Bitácoras Anteriores'!$DF$112,K165,'Bitácoras Anteriores'!$DA$157)+SUMIF('Bitácoras Anteriores'!$DF$165,K165,'Bitácoras Anteriores'!$DA$210)+SUMIF('Bitácoras Anteriores'!$DF$218,K165,'Bitácoras Anteriores'!$DA$263)+SUMIF('Bitácoras Anteriores'!$DF$271,K165,'Bitácoras Anteriores'!$DA$316)+SUMIF('Bitácoras Anteriores'!$DF$324,K165,'Bitácoras Anteriores'!$DA$369)+SUMIF('Bitácoras Anteriores'!$FC$6,K165,'Bitácoras Anteriores'!$EX$51)+SUMIF('Bitácoras Anteriores'!$FC$59,$K$6,'Bitácoras Anteriores'!$EX$104)+SUMIF('Bitácoras Anteriores'!$FC$112,K165,'Bitácoras Anteriores'!$EX$157)+SUMIF('Bitácoras Anteriores'!$FC$165,K165,'Bitácoras Anteriores'!$EX$210)+SUMIF('Bitácoras Anteriores'!$FC$218,K165,'Bitácoras Anteriores'!$EX$263)+SUMIF('Bitácoras Anteriores'!$FC$271,K165,'Bitácoras Anteriores'!$EX$316)+SUMIF('Bitácoras Anteriores'!$FC$324,K165,'Bitácoras Anteriores'!$EX$369)+SUMIF('Resumen Anual'!$L$6,K165,'Resumen Anual'!$H$56)+SUMIF('Resumen Anual'!$L$64,K165,'Resumen Anual'!$H$114)+SUMIF('Resumen Anual'!$L$122,K165,'Resumen Anual'!$H$172)+SUMIF('Resumen Anual'!$L$180,K165,'Resumen Anual'!$H$230)+SUMIF('Resumen Anual'!$L$238,K165,'Resumen Anual'!$H$288)+SUMIF('Resumen Anual'!$L$296,K165,'Resumen Anual'!$H$346)+SUMIF('Resumen Anual'!$L$354,K165,'Resumen Anual'!$H$404)+SUMIF('Resumen Anual'!$L$412,K165,'Resumen Anual'!$H$462)+SUMIF('Resumen Anual'!$L$470,K165,'Resumen Anual'!$H$520)+SUMIF('Resumen Anual'!$L$528,K165,'Resumen Anual'!$H$578)+SUMIF('Resumen Anual'!$L$586,K165,'Resumen Anual'!$H$636)+SUMIF('Resumen Anual'!$L$644,K165,'Resumen Anual'!$H$694)+SUMIF('Resumen Anual'!$BI$6,K165,'Resumen Anual'!$BE$56)+SUMIF('Resumen Anual'!$BI$64,K165,'Resumen Anual'!$BE$114)+SUMIF('Resumen Anual'!$BI$122,K165,'Resumen Anual'!$BE$172)+SUMIF('Resumen Anual'!$BI$180,K165,'Resumen Anual'!$BE$230)+SUMIF('Resumen Anual'!$BI$238,K165,'Resumen Anual'!$BE$288)+SUMIF('Resumen Anual'!$BI$296,K165,'Resumen Anual'!$BE$346)+SUMIF('Resumen Anual'!$BI$354,K165,'Resumen Anual'!$BE$404)+SUMIF('Resumen Anual'!$BI$412,K165,'Resumen Anual'!$BE$462)+SUMIF('Resumen Anual'!$BI$470,K165,'Resumen Anual'!$BE$520)+SUMIF('Resumen Anual'!$BI$528,K165,'Resumen Anual'!$BE$578)+SUMIF('Resumen Anual'!$BI$586,K165,'Resumen Anual'!$BE$636)+SUMIF('Resumen Anual'!$BI$644,K165,'Resumen Anual'!$BE$694)+SUMIF('Resumen Anual'!$DH$6,K165,'Resumen Anual'!$DD$56)+SUMIF('Resumen Anual'!$DH$64,K165,'Resumen Anual'!$DD$114)+SUMIF('Resumen Anual'!$DH$122,K165,'Resumen Anual'!$DD$172)+SUMIF('Resumen Anual'!$DH$180,K165,'Resumen Anual'!$DD$230)+SUMIF('Resumen Anual'!$DH$238,K165,'Resumen Anual'!$DD$288)+SUMIF('Resumen Anual'!$DH$296,K165,'Resumen Anual'!$DD$346)+SUMIF('Resumen Anual'!$DH$354,K165,'Resumen Anual'!$DD$404)+SUMIF('Resumen Anual'!$DH$412,K165,'Resumen Anual'!$DD$462)+SUMIF('Resumen Anual'!$DH$470,K165,'Resumen Anual'!$DD$520)+SUMIF('Resumen Anual'!$DH$528,K165,'Resumen Anual'!$DD$578)+SUMIF('Resumen Anual'!$DH$586,K165,'Resumen Anual'!$DD$636)+SUMIF('Resumen Anual'!$FE$6,K165,'Resumen Anual'!$FA$56)+SUMIF('Resumen Anual'!$DH$644,K165,'Resumen Anual'!$DD$694)+SUMIF('Resumen Anual'!$FE$64,K165,'Resumen Anual'!$FA$114)+SUMIF('Resumen Anual'!$FE$122,K165,'Resumen Anual'!$FA$172)+SUMIF('Resumen Anual'!$FE$180,K165,'Resumen Anual'!$FA$230)+SUMIF('Resumen Anual'!$FE$238,K165,'Resumen Anual'!$FA$288)+SUMIF('Resumen Anual'!$FE$296,K165,'Resumen Anual'!$FA$346)+SUMIF('Resumen Anual'!$FE$354,K165,'Resumen Anual'!$FA$404)+SUMIF('Resumen Anual'!$FE$412,K165,'Resumen Anual'!$FA$462)+SUMIF('Resumen Anual'!$FE$470,K165,'Resumen Anual'!$FA$520)+SUMIF('Resumen Anual'!$FE$586,K165,'Resumen Anual'!$FA$636)+SUMIF('Resumen Anual'!$FE$528,K165,'Resumen Anual'!$FA$578)+SUMIF('Resumen Anual'!$FE$644,K165,'Resumen Anual'!$FA$694)</f>
        <v>0</v>
      </c>
      <c r="G210" s="667"/>
      <c r="H210" s="667"/>
      <c r="I210" s="667"/>
      <c r="J210" s="667"/>
      <c r="K210" s="667"/>
      <c r="L210" s="667"/>
      <c r="M210" s="15"/>
      <c r="N210" s="674" t="str">
        <f>'Resumen Anual'!$O$56</f>
        <v>NOCHE</v>
      </c>
      <c r="O210" s="674"/>
      <c r="P210" s="674"/>
      <c r="Q210" s="674"/>
      <c r="R210" s="658">
        <f>SUMIF('Bitácoras Anteriores'!$K$6,K165,'Bitácoras Anteriores'!$R$51)+SUMIF('Bitácoras Anteriores'!$K$59,$K$6,'Bitácoras Anteriores'!$R$104)+SUMIF('Bitácoras Anteriores'!$K$112,K165,'Bitácoras Anteriores'!$R$157)+SUMIF('Bitácoras Anteriores'!$K$165,K165,'Bitácoras Anteriores'!$R$210)+SUMIF('Bitácoras Anteriores'!$K$218,K165,'Bitácoras Anteriores'!$R$263)+SUMIF('Bitácoras Anteriores'!$K$271,K165,'Bitácoras Anteriores'!$R$316)+SUMIF('Bitácoras Anteriores'!$K$324,K165,'Bitácoras Anteriores'!$R$369)+SUMIF('Bitácoras Anteriores'!$BH$6,K165,'Bitácoras Anteriores'!$BO$51)+SUMIF('Bitácoras Anteriores'!$BH$59,$K$6,'Bitácoras Anteriores'!$BO$104)+SUMIF('Bitácoras Anteriores'!$BH$112,K165,'Bitácoras Anteriores'!$BO$157)+SUMIF('Bitácoras Anteriores'!$BH$165,K165,'Bitácoras Anteriores'!$BO$210)+SUMIF('Bitácoras Anteriores'!$BH$218,K165,'Bitácoras Anteriores'!$BO$263)+SUMIF('Bitácoras Anteriores'!$BH$271,K165,'Bitácoras Anteriores'!$BO$316)+SUMIF('Bitácoras Anteriores'!$BH$324,K165,'Bitácoras Anteriores'!$BO$369)+SUMIF('Bitácoras Anteriores'!$DF$6,K165,'Bitácoras Anteriores'!$DM$51)+SUMIF('Bitácoras Anteriores'!$DF$59,$K$6,'Bitácoras Anteriores'!$DM$104)+SUMIF('Bitácoras Anteriores'!$DF$112,K165,'Bitácoras Anteriores'!$DM$157)+SUMIF('Bitácoras Anteriores'!$DF$165,K165,'Bitácoras Anteriores'!$DM$210)+SUMIF('Bitácoras Anteriores'!$DF$218,K165,'Bitácoras Anteriores'!$DM$263)+SUMIF('Bitácoras Anteriores'!$DF$271,K165,'Bitácoras Anteriores'!$DM$316)+SUMIF('Bitácoras Anteriores'!$DF$324,K165,'Bitácoras Anteriores'!$DM$369)+SUMIF('Bitácoras Anteriores'!$FC$6,K165,'Bitácoras Anteriores'!$FJ$51)+SUMIF('Bitácoras Anteriores'!$FC$59,$K$6,'Bitácoras Anteriores'!$FJ$104)+SUMIF('Bitácoras Anteriores'!$FC$112,K165,'Bitácoras Anteriores'!$FJ$157)+SUMIF('Bitácoras Anteriores'!$FC$165,K165,'Bitácoras Anteriores'!$FJ$210)+SUMIF('Bitácoras Anteriores'!$FC$218,K165,'Bitácoras Anteriores'!$FJ$263)+SUMIF('Bitácoras Anteriores'!$FC$271,K165,'Bitácoras Anteriores'!$FJ$316)+SUMIF('Bitácoras Anteriores'!$FC$324,K165,'Bitácoras Anteriores'!$FJ$369)+SUMIF('Resumen Anual'!$L$6,K165,'Resumen Anual'!$T$56)+SUMIF('Resumen Anual'!$L$64,K165,'Resumen Anual'!$T$114)+SUMIF('Resumen Anual'!$L$122,K165,'Resumen Anual'!$T$172)+SUMIF('Resumen Anual'!$L$180,K165,'Resumen Anual'!$T$230)+SUMIF('Resumen Anual'!$L$238,K165,'Resumen Anual'!$T$288)+SUMIF('Resumen Anual'!$L$296,K165,'Resumen Anual'!$T$346)+SUMIF('Resumen Anual'!$L$354,K165,'Resumen Anual'!$T$404)+SUMIF('Resumen Anual'!$L$412,K165,'Resumen Anual'!$T$462)+SUMIF('Resumen Anual'!$L$470,K165,'Resumen Anual'!$T$520)+SUMIF('Resumen Anual'!$L$528,K165,'Resumen Anual'!$T$578)+SUMIF('Resumen Anual'!$L$586,K165,'Resumen Anual'!$T$636)+SUMIF('Resumen Anual'!$L$644,K165,'Resumen Anual'!$T$694)+SUMIF('Resumen Anual'!$BI$6,K165,'Resumen Anual'!$BQ$56)+SUMIF('Resumen Anual'!$BI$64,K165,'Resumen Anual'!$BQ$114)+SUMIF('Resumen Anual'!$BI$122,K165,'Resumen Anual'!$BQ$172)+SUMIF('Resumen Anual'!$BI$180,K165,'Resumen Anual'!$BQ$230)+SUMIF('Resumen Anual'!$BI$238,K165,'Resumen Anual'!$BQ$288)+SUMIF('Resumen Anual'!$BI$296,K165,'Resumen Anual'!$BQ$346)+SUMIF('Resumen Anual'!$BI$354,K165,'Resumen Anual'!$BQ$404)+SUMIF('Resumen Anual'!$BI$412,K165,'Resumen Anual'!$BQ$462)+SUMIF('Resumen Anual'!$BI$470,K165,'Resumen Anual'!$BQ$520)+SUMIF('Resumen Anual'!$BI$528,K165,'Resumen Anual'!$BQ$578)+SUMIF('Resumen Anual'!$BI$586,K165,'Resumen Anual'!$BQ$636)+SUMIF('Resumen Anual'!$BI$644,K165,'Resumen Anual'!$BQ$694)+SUMIF('Resumen Anual'!$DH$6,K165,'Resumen Anual'!$DP$56)+SUMIF('Resumen Anual'!$DH$64,K165,'Resumen Anual'!$DP$114)+SUMIF('Resumen Anual'!$DH$122,K165,'Resumen Anual'!$DP$172)+SUMIF('Resumen Anual'!$DH$180,K165,'Resumen Anual'!$DP$230)+SUMIF('Resumen Anual'!$DH$238,K165,'Resumen Anual'!$DP$288)+SUMIF('Resumen Anual'!$DH$296,K165,'Resumen Anual'!$DP$346)+SUMIF('Resumen Anual'!$DH$354,K165,'Resumen Anual'!$DP$404)+SUMIF('Resumen Anual'!$DH$412,K165,'Resumen Anual'!$DP$462)+SUMIF('Resumen Anual'!$DH$470,K165,'Resumen Anual'!$DP$520)+SUMIF('Resumen Anual'!$DH$528,K165,'Resumen Anual'!$DP$578)+SUMIF('Resumen Anual'!$DH$586,K165,'Resumen Anual'!$DP$636)+SUMIF('Resumen Anual'!$FE$6,K165,'Resumen Anual'!$FM$56)+SUMIF('Resumen Anual'!$DH$644,K165,'Resumen Anual'!$DP$694)+SUMIF('Resumen Anual'!$FE$64,K165,'Resumen Anual'!$FM$114)+SUMIF('Resumen Anual'!$FE$122,K165,'Resumen Anual'!$FM$172)+SUMIF('Resumen Anual'!$FE$180,K165,'Resumen Anual'!$FM$230)+SUMIF('Resumen Anual'!$FE$238,K165,'Resumen Anual'!$FM$288)+SUMIF('Resumen Anual'!$FE$296,K165,'Resumen Anual'!$FM$346)+SUMIF('Resumen Anual'!$FE$354,K165,'Resumen Anual'!$FM$404)+SUMIF('Resumen Anual'!$FE$412,K165,'Resumen Anual'!$FM$462)+SUMIF('Resumen Anual'!$FE$470,K165,'Resumen Anual'!$FM$520)+SUMIF('Resumen Anual'!$FE$586,K165,'Resumen Anual'!$FM$636)+SUMIF('Resumen Anual'!$FE$528,K165,'Resumen Anual'!$FM$578)+SUMIF('Resumen Anual'!$FE$644,K165,'Resumen Anual'!$FM$694)</f>
        <v>0</v>
      </c>
      <c r="S210" s="658"/>
      <c r="T210" s="658"/>
      <c r="U210" s="658"/>
      <c r="V210" s="658"/>
      <c r="W210" s="658"/>
      <c r="X210" s="659"/>
      <c r="Y210" s="632"/>
      <c r="Z210" s="1220" t="str">
        <f>IF(Portada!$A$1="www.fly-logics.com","N° SERIE",0)</f>
        <v>N° SERIE</v>
      </c>
      <c r="AA210" s="1221"/>
      <c r="AB210" s="1221"/>
      <c r="AC210" s="1221"/>
      <c r="AD210" s="1221"/>
      <c r="AE210" s="1221"/>
      <c r="AF210" s="660"/>
      <c r="AG210" s="660"/>
      <c r="AH210" s="660"/>
      <c r="AI210" s="660"/>
      <c r="AJ210" s="660"/>
      <c r="AK210" s="661"/>
      <c r="AL210" s="1220" t="str">
        <f>IF(Portada!$A$1="www.fly-logics.com","AÑO CONST.",0)</f>
        <v>AÑO CONST.</v>
      </c>
      <c r="AM210" s="1221"/>
      <c r="AN210" s="1221"/>
      <c r="AO210" s="1221"/>
      <c r="AP210" s="1221"/>
      <c r="AQ210" s="1221"/>
      <c r="AR210" s="664"/>
      <c r="AS210" s="660"/>
      <c r="AT210" s="660"/>
      <c r="AU210" s="660"/>
      <c r="AV210" s="660"/>
      <c r="AW210" s="1200"/>
      <c r="AX210" s="699"/>
      <c r="AY210" s="674" t="str">
        <f>'Resumen Anual'!$C$56</f>
        <v>IFR</v>
      </c>
      <c r="AZ210" s="674"/>
      <c r="BA210" s="674"/>
      <c r="BB210" s="674"/>
      <c r="BC210" s="659">
        <f>SUMIF('Bitácoras Anteriores'!$K$6,BH165,'Bitácoras Anteriores'!$F$51)+SUMIF('Bitácoras Anteriores'!$K$59,$K$6,'Bitácoras Anteriores'!$F$104)+SUMIF('Bitácoras Anteriores'!$K$112,BH165,'Bitácoras Anteriores'!$F$157)+SUMIF('Bitácoras Anteriores'!$K$165,BH165,'Bitácoras Anteriores'!$F$210)+SUMIF('Bitácoras Anteriores'!$K$218,BH165,'Bitácoras Anteriores'!$F$263)+SUMIF('Bitácoras Anteriores'!$K$271,BH165,'Bitácoras Anteriores'!$F$316)+SUMIF('Bitácoras Anteriores'!$K$324,BH165,'Bitácoras Anteriores'!$F$369)+SUMIF('Bitácoras Anteriores'!$BH$6,BH165,'Bitácoras Anteriores'!$BC$51)+SUMIF('Bitácoras Anteriores'!$BH$59,$K$6,'Bitácoras Anteriores'!$BC$104)+SUMIF('Bitácoras Anteriores'!$BH$112,BH165,'Bitácoras Anteriores'!$BC$157)+SUMIF('Bitácoras Anteriores'!$BH$165,BH165,'Bitácoras Anteriores'!$BC$210)+SUMIF('Bitácoras Anteriores'!$BH$218,BH165,'Bitácoras Anteriores'!$BC$263)+SUMIF('Bitácoras Anteriores'!$BH$271,BH165,'Bitácoras Anteriores'!$BC$316)+SUMIF('Bitácoras Anteriores'!$BH$324,BH165,'Bitácoras Anteriores'!$BC$369)+SUMIF('Bitácoras Anteriores'!$DF$6,BH165,'Bitácoras Anteriores'!$DA$51)+SUMIF('Bitácoras Anteriores'!$DF$59,$K$6,'Bitácoras Anteriores'!$DA$104)+SUMIF('Bitácoras Anteriores'!$DF$112,BH165,'Bitácoras Anteriores'!$DA$157)+SUMIF('Bitácoras Anteriores'!$DF$165,BH165,'Bitácoras Anteriores'!$DA$210)+SUMIF('Bitácoras Anteriores'!$DF$218,BH165,'Bitácoras Anteriores'!$DA$263)+SUMIF('Bitácoras Anteriores'!$DF$271,BH165,'Bitácoras Anteriores'!$DA$316)+SUMIF('Bitácoras Anteriores'!$DF$324,BH165,'Bitácoras Anteriores'!$DA$369)+SUMIF('Bitácoras Anteriores'!$FC$6,BH165,'Bitácoras Anteriores'!$EX$51)+SUMIF('Bitácoras Anteriores'!$FC$59,$K$6,'Bitácoras Anteriores'!$EX$104)+SUMIF('Bitácoras Anteriores'!$FC$112,BH165,'Bitácoras Anteriores'!$EX$157)+SUMIF('Bitácoras Anteriores'!$FC$165,BH165,'Bitácoras Anteriores'!$EX$210)+SUMIF('Bitácoras Anteriores'!$FC$218,BH165,'Bitácoras Anteriores'!$EX$263)+SUMIF('Bitácoras Anteriores'!$FC$271,BH165,'Bitácoras Anteriores'!$EX$316)+SUMIF('Bitácoras Anteriores'!$FC$324,BH165,'Bitácoras Anteriores'!$EX$369)+SUMIF('Resumen Anual'!$L$6,BH165,'Resumen Anual'!$H$56)+SUMIF('Resumen Anual'!$L$64,BH165,'Resumen Anual'!$H$114)+SUMIF('Resumen Anual'!$L$122,BH165,'Resumen Anual'!$H$172)+SUMIF('Resumen Anual'!$L$180,BH165,'Resumen Anual'!$H$230)+SUMIF('Resumen Anual'!$L$238,BH165,'Resumen Anual'!$H$288)+SUMIF('Resumen Anual'!$L$296,BH165,'Resumen Anual'!$H$346)+SUMIF('Resumen Anual'!$L$354,BH165,'Resumen Anual'!$H$404)+SUMIF('Resumen Anual'!$L$412,BH165,'Resumen Anual'!$H$462)+SUMIF('Resumen Anual'!$L$470,BH165,'Resumen Anual'!$H$520)+SUMIF('Resumen Anual'!$L$528,BH165,'Resumen Anual'!$H$578)+SUMIF('Resumen Anual'!$L$586,BH165,'Resumen Anual'!$H$636)+SUMIF('Resumen Anual'!$L$644,BH165,'Resumen Anual'!$H$694)+SUMIF('Resumen Anual'!$BI$6,BH165,'Resumen Anual'!$BE$56)+SUMIF('Resumen Anual'!$BI$64,BH165,'Resumen Anual'!$BE$114)+SUMIF('Resumen Anual'!$BI$122,BH165,'Resumen Anual'!$BE$172)+SUMIF('Resumen Anual'!$BI$180,BH165,'Resumen Anual'!$BE$230)+SUMIF('Resumen Anual'!$BI$238,BH165,'Resumen Anual'!$BE$288)+SUMIF('Resumen Anual'!$BI$296,BH165,'Resumen Anual'!$BE$346)+SUMIF('Resumen Anual'!$BI$354,BH165,'Resumen Anual'!$BE$404)+SUMIF('Resumen Anual'!$BI$412,BH165,'Resumen Anual'!$BE$462)+SUMIF('Resumen Anual'!$BI$470,BH165,'Resumen Anual'!$BE$520)+SUMIF('Resumen Anual'!$BI$528,BH165,'Resumen Anual'!$BE$578)+SUMIF('Resumen Anual'!$BI$586,BH165,'Resumen Anual'!$BE$636)+SUMIF('Resumen Anual'!$BI$644,BH165,'Resumen Anual'!$BE$694)+SUMIF('Resumen Anual'!$DH$6,BH165,'Resumen Anual'!$DD$56)+SUMIF('Resumen Anual'!$DH$64,BH165,'Resumen Anual'!$DD$114)+SUMIF('Resumen Anual'!$DH$122,BH165,'Resumen Anual'!$DD$172)+SUMIF('Resumen Anual'!$DH$180,BH165,'Resumen Anual'!$DD$230)+SUMIF('Resumen Anual'!$DH$238,BH165,'Resumen Anual'!$DD$288)+SUMIF('Resumen Anual'!$DH$296,BH165,'Resumen Anual'!$DD$346)+SUMIF('Resumen Anual'!$DH$354,BH165,'Resumen Anual'!$DD$404)+SUMIF('Resumen Anual'!$DH$412,BH165,'Resumen Anual'!$DD$462)+SUMIF('Resumen Anual'!$DH$470,BH165,'Resumen Anual'!$DD$520)+SUMIF('Resumen Anual'!$DH$528,BH165,'Resumen Anual'!$DD$578)+SUMIF('Resumen Anual'!$DH$586,BH165,'Resumen Anual'!$DD$636)+SUMIF('Resumen Anual'!$FE$6,BH165,'Resumen Anual'!$FA$56)+SUMIF('Resumen Anual'!$DH$644,BH165,'Resumen Anual'!$DD$694)+SUMIF('Resumen Anual'!$FE$64,BH165,'Resumen Anual'!$FA$114)+SUMIF('Resumen Anual'!$FE$122,BH165,'Resumen Anual'!$FA$172)+SUMIF('Resumen Anual'!$FE$180,BH165,'Resumen Anual'!$FA$230)+SUMIF('Resumen Anual'!$FE$238,BH165,'Resumen Anual'!$FA$288)+SUMIF('Resumen Anual'!$FE$296,BH165,'Resumen Anual'!$FA$346)+SUMIF('Resumen Anual'!$FE$354,BH165,'Resumen Anual'!$FA$404)+SUMIF('Resumen Anual'!$FE$412,BH165,'Resumen Anual'!$FA$462)+SUMIF('Resumen Anual'!$FE$470,BH165,'Resumen Anual'!$FA$520)+SUMIF('Resumen Anual'!$FE$586,BH165,'Resumen Anual'!$FA$636)+SUMIF('Resumen Anual'!$FE$528,BH165,'Resumen Anual'!$FA$578)+SUMIF('Resumen Anual'!$FE$644,BH165,'Resumen Anual'!$FA$694)</f>
        <v>0</v>
      </c>
      <c r="BD210" s="667"/>
      <c r="BE210" s="667"/>
      <c r="BF210" s="667"/>
      <c r="BG210" s="667"/>
      <c r="BH210" s="667"/>
      <c r="BI210" s="667"/>
      <c r="BJ210" s="15"/>
      <c r="BK210" s="674" t="str">
        <f>'Resumen Anual'!$O$56</f>
        <v>NOCHE</v>
      </c>
      <c r="BL210" s="674"/>
      <c r="BM210" s="674"/>
      <c r="BN210" s="674"/>
      <c r="BO210" s="658">
        <f>SUMIF('Bitácoras Anteriores'!$K$6,BH165,'Bitácoras Anteriores'!$R$51)+SUMIF('Bitácoras Anteriores'!$K$59,$K$6,'Bitácoras Anteriores'!$R$104)+SUMIF('Bitácoras Anteriores'!$K$112,BH165,'Bitácoras Anteriores'!$R$157)+SUMIF('Bitácoras Anteriores'!$K$165,BH165,'Bitácoras Anteriores'!$R$210)+SUMIF('Bitácoras Anteriores'!$K$218,BH165,'Bitácoras Anteriores'!$R$263)+SUMIF('Bitácoras Anteriores'!$K$271,BH165,'Bitácoras Anteriores'!$R$316)+SUMIF('Bitácoras Anteriores'!$K$324,BH165,'Bitácoras Anteriores'!$R$369)+SUMIF('Bitácoras Anteriores'!$BH$6,BH165,'Bitácoras Anteriores'!$BO$51)+SUMIF('Bitácoras Anteriores'!$BH$59,$K$6,'Bitácoras Anteriores'!$BO$104)+SUMIF('Bitácoras Anteriores'!$BH$112,BH165,'Bitácoras Anteriores'!$BO$157)+SUMIF('Bitácoras Anteriores'!$BH$165,BH165,'Bitácoras Anteriores'!$BO$210)+SUMIF('Bitácoras Anteriores'!$BH$218,BH165,'Bitácoras Anteriores'!$BO$263)+SUMIF('Bitácoras Anteriores'!$BH$271,BH165,'Bitácoras Anteriores'!$BO$316)+SUMIF('Bitácoras Anteriores'!$BH$324,BH165,'Bitácoras Anteriores'!$BO$369)+SUMIF('Bitácoras Anteriores'!$DF$6,BH165,'Bitácoras Anteriores'!$DM$51)+SUMIF('Bitácoras Anteriores'!$DF$59,$K$6,'Bitácoras Anteriores'!$DM$104)+SUMIF('Bitácoras Anteriores'!$DF$112,BH165,'Bitácoras Anteriores'!$DM$157)+SUMIF('Bitácoras Anteriores'!$DF$165,BH165,'Bitácoras Anteriores'!$DM$210)+SUMIF('Bitácoras Anteriores'!$DF$218,BH165,'Bitácoras Anteriores'!$DM$263)+SUMIF('Bitácoras Anteriores'!$DF$271,BH165,'Bitácoras Anteriores'!$DM$316)+SUMIF('Bitácoras Anteriores'!$DF$324,BH165,'Bitácoras Anteriores'!$DM$369)+SUMIF('Bitácoras Anteriores'!$FC$6,BH165,'Bitácoras Anteriores'!$FJ$51)+SUMIF('Bitácoras Anteriores'!$FC$59,$K$6,'Bitácoras Anteriores'!$FJ$104)+SUMIF('Bitácoras Anteriores'!$FC$112,BH165,'Bitácoras Anteriores'!$FJ$157)+SUMIF('Bitácoras Anteriores'!$FC$165,BH165,'Bitácoras Anteriores'!$FJ$210)+SUMIF('Bitácoras Anteriores'!$FC$218,BH165,'Bitácoras Anteriores'!$FJ$263)+SUMIF('Bitácoras Anteriores'!$FC$271,BH165,'Bitácoras Anteriores'!$FJ$316)+SUMIF('Bitácoras Anteriores'!$FC$324,BH165,'Bitácoras Anteriores'!$FJ$369)+SUMIF('Resumen Anual'!$L$6,BH165,'Resumen Anual'!$T$56)+SUMIF('Resumen Anual'!$L$64,BH165,'Resumen Anual'!$T$114)+SUMIF('Resumen Anual'!$L$122,BH165,'Resumen Anual'!$T$172)+SUMIF('Resumen Anual'!$L$180,BH165,'Resumen Anual'!$T$230)+SUMIF('Resumen Anual'!$L$238,BH165,'Resumen Anual'!$T$288)+SUMIF('Resumen Anual'!$L$296,BH165,'Resumen Anual'!$T$346)+SUMIF('Resumen Anual'!$L$354,BH165,'Resumen Anual'!$T$404)+SUMIF('Resumen Anual'!$L$412,BH165,'Resumen Anual'!$T$462)+SUMIF('Resumen Anual'!$L$470,BH165,'Resumen Anual'!$T$520)+SUMIF('Resumen Anual'!$L$528,BH165,'Resumen Anual'!$T$578)+SUMIF('Resumen Anual'!$L$586,BH165,'Resumen Anual'!$T$636)+SUMIF('Resumen Anual'!$L$644,BH165,'Resumen Anual'!$T$694)+SUMIF('Resumen Anual'!$BI$6,BH165,'Resumen Anual'!$BQ$56)+SUMIF('Resumen Anual'!$BI$64,BH165,'Resumen Anual'!$BQ$114)+SUMIF('Resumen Anual'!$BI$122,BH165,'Resumen Anual'!$BQ$172)+SUMIF('Resumen Anual'!$BI$180,BH165,'Resumen Anual'!$BQ$230)+SUMIF('Resumen Anual'!$BI$238,BH165,'Resumen Anual'!$BQ$288)+SUMIF('Resumen Anual'!$BI$296,BH165,'Resumen Anual'!$BQ$346)+SUMIF('Resumen Anual'!$BI$354,BH165,'Resumen Anual'!$BQ$404)+SUMIF('Resumen Anual'!$BI$412,BH165,'Resumen Anual'!$BQ$462)+SUMIF('Resumen Anual'!$BI$470,BH165,'Resumen Anual'!$BQ$520)+SUMIF('Resumen Anual'!$BI$528,BH165,'Resumen Anual'!$BQ$578)+SUMIF('Resumen Anual'!$BI$586,BH165,'Resumen Anual'!$BQ$636)+SUMIF('Resumen Anual'!$BI$644,BH165,'Resumen Anual'!$BQ$694)+SUMIF('Resumen Anual'!$DH$6,BH165,'Resumen Anual'!$DP$56)+SUMIF('Resumen Anual'!$DH$64,BH165,'Resumen Anual'!$DP$114)+SUMIF('Resumen Anual'!$DH$122,BH165,'Resumen Anual'!$DP$172)+SUMIF('Resumen Anual'!$DH$180,BH165,'Resumen Anual'!$DP$230)+SUMIF('Resumen Anual'!$DH$238,BH165,'Resumen Anual'!$DP$288)+SUMIF('Resumen Anual'!$DH$296,BH165,'Resumen Anual'!$DP$346)+SUMIF('Resumen Anual'!$DH$354,BH165,'Resumen Anual'!$DP$404)+SUMIF('Resumen Anual'!$DH$412,BH165,'Resumen Anual'!$DP$462)+SUMIF('Resumen Anual'!$DH$470,BH165,'Resumen Anual'!$DP$520)+SUMIF('Resumen Anual'!$DH$528,BH165,'Resumen Anual'!$DP$578)+SUMIF('Resumen Anual'!$DH$586,BH165,'Resumen Anual'!$DP$636)+SUMIF('Resumen Anual'!$FE$6,BH165,'Resumen Anual'!$FM$56)+SUMIF('Resumen Anual'!$DH$644,BH165,'Resumen Anual'!$DP$694)+SUMIF('Resumen Anual'!$FE$64,BH165,'Resumen Anual'!$FM$114)+SUMIF('Resumen Anual'!$FE$122,BH165,'Resumen Anual'!$FM$172)+SUMIF('Resumen Anual'!$FE$180,BH165,'Resumen Anual'!$FM$230)+SUMIF('Resumen Anual'!$FE$238,BH165,'Resumen Anual'!$FM$288)+SUMIF('Resumen Anual'!$FE$296,BH165,'Resumen Anual'!$FM$346)+SUMIF('Resumen Anual'!$FE$354,BH165,'Resumen Anual'!$FM$404)+SUMIF('Resumen Anual'!$FE$412,BH165,'Resumen Anual'!$FM$462)+SUMIF('Resumen Anual'!$FE$470,BH165,'Resumen Anual'!$FM$520)+SUMIF('Resumen Anual'!$FE$586,BH165,'Resumen Anual'!$FM$636)+SUMIF('Resumen Anual'!$FE$528,BH165,'Resumen Anual'!$FM$578)+SUMIF('Resumen Anual'!$FE$644,BH165,'Resumen Anual'!$FM$694)</f>
        <v>0</v>
      </c>
      <c r="BP210" s="658"/>
      <c r="BQ210" s="658"/>
      <c r="BR210" s="658"/>
      <c r="BS210" s="658"/>
      <c r="BT210" s="658"/>
      <c r="BU210" s="659"/>
      <c r="BV210" s="632"/>
      <c r="BW210" s="1220" t="str">
        <f>IF(Portada!$A$1="www.fly-logics.com","N° SERIE",0)</f>
        <v>N° SERIE</v>
      </c>
      <c r="BX210" s="1221"/>
      <c r="BY210" s="1221"/>
      <c r="BZ210" s="1221"/>
      <c r="CA210" s="1221"/>
      <c r="CB210" s="1221"/>
      <c r="CC210" s="660"/>
      <c r="CD210" s="660"/>
      <c r="CE210" s="660"/>
      <c r="CF210" s="660"/>
      <c r="CG210" s="660"/>
      <c r="CH210" s="661"/>
      <c r="CI210" s="1220" t="str">
        <f>IF(Portada!$A$1="www.fly-logics.com","AÑO CONST.",0)</f>
        <v>AÑO CONST.</v>
      </c>
      <c r="CJ210" s="1221"/>
      <c r="CK210" s="1221"/>
      <c r="CL210" s="1221"/>
      <c r="CM210" s="1221"/>
      <c r="CN210" s="1221"/>
      <c r="CO210" s="664"/>
      <c r="CP210" s="660"/>
      <c r="CQ210" s="660"/>
      <c r="CR210" s="660"/>
      <c r="CS210" s="661"/>
      <c r="CT210" s="1200"/>
      <c r="CU210" s="1199"/>
      <c r="CV210" s="699"/>
      <c r="CW210" s="674" t="str">
        <f>'Resumen Anual'!$C$56</f>
        <v>IFR</v>
      </c>
      <c r="CX210" s="674"/>
      <c r="CY210" s="674"/>
      <c r="CZ210" s="674"/>
      <c r="DA210" s="659">
        <f>SUMIF('Bitácoras Anteriores'!$K$6,DF165,'Bitácoras Anteriores'!$F$51)+SUMIF('Bitácoras Anteriores'!$K$59,$K$6,'Bitácoras Anteriores'!$F$104)+SUMIF('Bitácoras Anteriores'!$K$112,DF165,'Bitácoras Anteriores'!$F$157)+SUMIF('Bitácoras Anteriores'!$K$165,DF165,'Bitácoras Anteriores'!$F$210)+SUMIF('Bitácoras Anteriores'!$K$218,DF165,'Bitácoras Anteriores'!$F$263)+SUMIF('Bitácoras Anteriores'!$K$271,DF165,'Bitácoras Anteriores'!$F$316)+SUMIF('Bitácoras Anteriores'!$K$324,DF165,'Bitácoras Anteriores'!$F$369)+SUMIF('Bitácoras Anteriores'!$BH$6,DF165,'Bitácoras Anteriores'!$BC$51)+SUMIF('Bitácoras Anteriores'!$BH$59,$K$6,'Bitácoras Anteriores'!$BC$104)+SUMIF('Bitácoras Anteriores'!$BH$112,DF165,'Bitácoras Anteriores'!$BC$157)+SUMIF('Bitácoras Anteriores'!$BH$165,DF165,'Bitácoras Anteriores'!$BC$210)+SUMIF('Bitácoras Anteriores'!$BH$218,DF165,'Bitácoras Anteriores'!$BC$263)+SUMIF('Bitácoras Anteriores'!$BH$271,DF165,'Bitácoras Anteriores'!$BC$316)+SUMIF('Bitácoras Anteriores'!$BH$324,DF165,'Bitácoras Anteriores'!$BC$369)+SUMIF('Bitácoras Anteriores'!$DF$6,DF165,'Bitácoras Anteriores'!$DA$51)+SUMIF('Bitácoras Anteriores'!$DF$59,$K$6,'Bitácoras Anteriores'!$DA$104)+SUMIF('Bitácoras Anteriores'!$DF$112,DF165,'Bitácoras Anteriores'!$DA$157)+SUMIF('Bitácoras Anteriores'!$DF$165,DF165,'Bitácoras Anteriores'!$DA$210)+SUMIF('Bitácoras Anteriores'!$DF$218,DF165,'Bitácoras Anteriores'!$DA$263)+SUMIF('Bitácoras Anteriores'!$DF$271,DF165,'Bitácoras Anteriores'!$DA$316)+SUMIF('Bitácoras Anteriores'!$DF$324,DF165,'Bitácoras Anteriores'!$DA$369)+SUMIF('Bitácoras Anteriores'!$FC$6,DF165,'Bitácoras Anteriores'!$EX$51)+SUMIF('Bitácoras Anteriores'!$FC$59,$K$6,'Bitácoras Anteriores'!$EX$104)+SUMIF('Bitácoras Anteriores'!$FC$112,DF165,'Bitácoras Anteriores'!$EX$157)+SUMIF('Bitácoras Anteriores'!$FC$165,DF165,'Bitácoras Anteriores'!$EX$210)+SUMIF('Bitácoras Anteriores'!$FC$218,DF165,'Bitácoras Anteriores'!$EX$263)+SUMIF('Bitácoras Anteriores'!$FC$271,DF165,'Bitácoras Anteriores'!$EX$316)+SUMIF('Bitácoras Anteriores'!$FC$324,DF165,'Bitácoras Anteriores'!$EX$369)+SUMIF('Resumen Anual'!$L$6,DF165,'Resumen Anual'!$H$56)+SUMIF('Resumen Anual'!$L$64,DF165,'Resumen Anual'!$H$114)+SUMIF('Resumen Anual'!$L$122,DF165,'Resumen Anual'!$H$172)+SUMIF('Resumen Anual'!$L$180,DF165,'Resumen Anual'!$H$230)+SUMIF('Resumen Anual'!$L$238,DF165,'Resumen Anual'!$H$288)+SUMIF('Resumen Anual'!$L$296,DF165,'Resumen Anual'!$H$346)+SUMIF('Resumen Anual'!$L$354,DF165,'Resumen Anual'!$H$404)+SUMIF('Resumen Anual'!$L$412,DF165,'Resumen Anual'!$H$462)+SUMIF('Resumen Anual'!$L$470,DF165,'Resumen Anual'!$H$520)+SUMIF('Resumen Anual'!$L$528,DF165,'Resumen Anual'!$H$578)+SUMIF('Resumen Anual'!$L$586,DF165,'Resumen Anual'!$H$636)+SUMIF('Resumen Anual'!$L$644,DF165,'Resumen Anual'!$H$694)+SUMIF('Resumen Anual'!$BI$6,DF165,'Resumen Anual'!$BE$56)+SUMIF('Resumen Anual'!$BI$64,DF165,'Resumen Anual'!$BE$114)+SUMIF('Resumen Anual'!$BI$122,DF165,'Resumen Anual'!$BE$172)+SUMIF('Resumen Anual'!$BI$180,DF165,'Resumen Anual'!$BE$230)+SUMIF('Resumen Anual'!$BI$238,DF165,'Resumen Anual'!$BE$288)+SUMIF('Resumen Anual'!$BI$296,DF165,'Resumen Anual'!$BE$346)+SUMIF('Resumen Anual'!$BI$354,DF165,'Resumen Anual'!$BE$404)+SUMIF('Resumen Anual'!$BI$412,DF165,'Resumen Anual'!$BE$462)+SUMIF('Resumen Anual'!$BI$470,DF165,'Resumen Anual'!$BE$520)+SUMIF('Resumen Anual'!$BI$528,DF165,'Resumen Anual'!$BE$578)+SUMIF('Resumen Anual'!$BI$586,DF165,'Resumen Anual'!$BE$636)+SUMIF('Resumen Anual'!$BI$644,DF165,'Resumen Anual'!$BE$694)+SUMIF('Resumen Anual'!$DH$6,DF165,'Resumen Anual'!$DD$56)+SUMIF('Resumen Anual'!$DH$64,DF165,'Resumen Anual'!$DD$114)+SUMIF('Resumen Anual'!$DH$122,DF165,'Resumen Anual'!$DD$172)+SUMIF('Resumen Anual'!$DH$180,DF165,'Resumen Anual'!$DD$230)+SUMIF('Resumen Anual'!$DH$238,DF165,'Resumen Anual'!$DD$288)+SUMIF('Resumen Anual'!$DH$296,DF165,'Resumen Anual'!$DD$346)+SUMIF('Resumen Anual'!$DH$354,DF165,'Resumen Anual'!$DD$404)+SUMIF('Resumen Anual'!$DH$412,DF165,'Resumen Anual'!$DD$462)+SUMIF('Resumen Anual'!$DH$470,DF165,'Resumen Anual'!$DD$520)+SUMIF('Resumen Anual'!$DH$528,DF165,'Resumen Anual'!$DD$578)+SUMIF('Resumen Anual'!$DH$586,DF165,'Resumen Anual'!$DD$636)+SUMIF('Resumen Anual'!$FE$6,DF165,'Resumen Anual'!$FA$56)+SUMIF('Resumen Anual'!$DH$644,DF165,'Resumen Anual'!$DD$694)+SUMIF('Resumen Anual'!$FE$64,DF165,'Resumen Anual'!$FA$114)+SUMIF('Resumen Anual'!$FE$122,DF165,'Resumen Anual'!$FA$172)+SUMIF('Resumen Anual'!$FE$180,DF165,'Resumen Anual'!$FA$230)+SUMIF('Resumen Anual'!$FE$238,DF165,'Resumen Anual'!$FA$288)+SUMIF('Resumen Anual'!$FE$296,DF165,'Resumen Anual'!$FA$346)+SUMIF('Resumen Anual'!$FE$354,DF165,'Resumen Anual'!$FA$404)+SUMIF('Resumen Anual'!$FE$412,DF165,'Resumen Anual'!$FA$462)+SUMIF('Resumen Anual'!$FE$470,DF165,'Resumen Anual'!$FA$520)+SUMIF('Resumen Anual'!$FE$586,DF165,'Resumen Anual'!$FA$636)+SUMIF('Resumen Anual'!$FE$528,DF165,'Resumen Anual'!$FA$578)+SUMIF('Resumen Anual'!$FE$644,DF165,'Resumen Anual'!$FA$694)</f>
        <v>0</v>
      </c>
      <c r="DB210" s="667"/>
      <c r="DC210" s="667"/>
      <c r="DD210" s="667"/>
      <c r="DE210" s="667"/>
      <c r="DF210" s="667"/>
      <c r="DG210" s="667"/>
      <c r="DH210" s="15"/>
      <c r="DI210" s="674" t="str">
        <f>'Resumen Anual'!$O$56</f>
        <v>NOCHE</v>
      </c>
      <c r="DJ210" s="674"/>
      <c r="DK210" s="674"/>
      <c r="DL210" s="674"/>
      <c r="DM210" s="658">
        <f>SUMIF('Bitácoras Anteriores'!$K$6,DF165,'Bitácoras Anteriores'!$R$51)+SUMIF('Bitácoras Anteriores'!$K$59,$K$6,'Bitácoras Anteriores'!$R$104)+SUMIF('Bitácoras Anteriores'!$K$112,DF165,'Bitácoras Anteriores'!$R$157)+SUMIF('Bitácoras Anteriores'!$K$165,DF165,'Bitácoras Anteriores'!$R$210)+SUMIF('Bitácoras Anteriores'!$K$218,DF165,'Bitácoras Anteriores'!$R$263)+SUMIF('Bitácoras Anteriores'!$K$271,DF165,'Bitácoras Anteriores'!$R$316)+SUMIF('Bitácoras Anteriores'!$K$324,DF165,'Bitácoras Anteriores'!$R$369)+SUMIF('Bitácoras Anteriores'!$BH$6,DF165,'Bitácoras Anteriores'!$BO$51)+SUMIF('Bitácoras Anteriores'!$BH$59,$K$6,'Bitácoras Anteriores'!$BO$104)+SUMIF('Bitácoras Anteriores'!$BH$112,DF165,'Bitácoras Anteriores'!$BO$157)+SUMIF('Bitácoras Anteriores'!$BH$165,DF165,'Bitácoras Anteriores'!$BO$210)+SUMIF('Bitácoras Anteriores'!$BH$218,DF165,'Bitácoras Anteriores'!$BO$263)+SUMIF('Bitácoras Anteriores'!$BH$271,DF165,'Bitácoras Anteriores'!$BO$316)+SUMIF('Bitácoras Anteriores'!$BH$324,DF165,'Bitácoras Anteriores'!$BO$369)+SUMIF('Bitácoras Anteriores'!$DF$6,DF165,'Bitácoras Anteriores'!$DM$51)+SUMIF('Bitácoras Anteriores'!$DF$59,$K$6,'Bitácoras Anteriores'!$DM$104)+SUMIF('Bitácoras Anteriores'!$DF$112,DF165,'Bitácoras Anteriores'!$DM$157)+SUMIF('Bitácoras Anteriores'!$DF$165,DF165,'Bitácoras Anteriores'!$DM$210)+SUMIF('Bitácoras Anteriores'!$DF$218,DF165,'Bitácoras Anteriores'!$DM$263)+SUMIF('Bitácoras Anteriores'!$DF$271,DF165,'Bitácoras Anteriores'!$DM$316)+SUMIF('Bitácoras Anteriores'!$DF$324,DF165,'Bitácoras Anteriores'!$DM$369)+SUMIF('Bitácoras Anteriores'!$FC$6,DF165,'Bitácoras Anteriores'!$FJ$51)+SUMIF('Bitácoras Anteriores'!$FC$59,$K$6,'Bitácoras Anteriores'!$FJ$104)+SUMIF('Bitácoras Anteriores'!$FC$112,DF165,'Bitácoras Anteriores'!$FJ$157)+SUMIF('Bitácoras Anteriores'!$FC$165,DF165,'Bitácoras Anteriores'!$FJ$210)+SUMIF('Bitácoras Anteriores'!$FC$218,DF165,'Bitácoras Anteriores'!$FJ$263)+SUMIF('Bitácoras Anteriores'!$FC$271,DF165,'Bitácoras Anteriores'!$FJ$316)+SUMIF('Bitácoras Anteriores'!$FC$324,DF165,'Bitácoras Anteriores'!$FJ$369)+SUMIF('Resumen Anual'!$L$6,DF165,'Resumen Anual'!$T$56)+SUMIF('Resumen Anual'!$L$64,DF165,'Resumen Anual'!$T$114)+SUMIF('Resumen Anual'!$L$122,DF165,'Resumen Anual'!$T$172)+SUMIF('Resumen Anual'!$L$180,DF165,'Resumen Anual'!$T$230)+SUMIF('Resumen Anual'!$L$238,DF165,'Resumen Anual'!$T$288)+SUMIF('Resumen Anual'!$L$296,DF165,'Resumen Anual'!$T$346)+SUMIF('Resumen Anual'!$L$354,DF165,'Resumen Anual'!$T$404)+SUMIF('Resumen Anual'!$L$412,DF165,'Resumen Anual'!$T$462)+SUMIF('Resumen Anual'!$L$470,DF165,'Resumen Anual'!$T$520)+SUMIF('Resumen Anual'!$L$528,DF165,'Resumen Anual'!$T$578)+SUMIF('Resumen Anual'!$L$586,DF165,'Resumen Anual'!$T$636)+SUMIF('Resumen Anual'!$L$644,DF165,'Resumen Anual'!$T$694)+SUMIF('Resumen Anual'!$BI$6,DF165,'Resumen Anual'!$BQ$56)+SUMIF('Resumen Anual'!$BI$64,DF165,'Resumen Anual'!$BQ$114)+SUMIF('Resumen Anual'!$BI$122,DF165,'Resumen Anual'!$BQ$172)+SUMIF('Resumen Anual'!$BI$180,DF165,'Resumen Anual'!$BQ$230)+SUMIF('Resumen Anual'!$BI$238,DF165,'Resumen Anual'!$BQ$288)+SUMIF('Resumen Anual'!$BI$296,DF165,'Resumen Anual'!$BQ$346)+SUMIF('Resumen Anual'!$BI$354,DF165,'Resumen Anual'!$BQ$404)+SUMIF('Resumen Anual'!$BI$412,DF165,'Resumen Anual'!$BQ$462)+SUMIF('Resumen Anual'!$BI$470,DF165,'Resumen Anual'!$BQ$520)+SUMIF('Resumen Anual'!$BI$528,DF165,'Resumen Anual'!$BQ$578)+SUMIF('Resumen Anual'!$BI$586,DF165,'Resumen Anual'!$BQ$636)+SUMIF('Resumen Anual'!$BI$644,DF165,'Resumen Anual'!$BQ$694)+SUMIF('Resumen Anual'!$DH$6,DF165,'Resumen Anual'!$DP$56)+SUMIF('Resumen Anual'!$DH$64,DF165,'Resumen Anual'!$DP$114)+SUMIF('Resumen Anual'!$DH$122,DF165,'Resumen Anual'!$DP$172)+SUMIF('Resumen Anual'!$DH$180,DF165,'Resumen Anual'!$DP$230)+SUMIF('Resumen Anual'!$DH$238,DF165,'Resumen Anual'!$DP$288)+SUMIF('Resumen Anual'!$DH$296,DF165,'Resumen Anual'!$DP$346)+SUMIF('Resumen Anual'!$DH$354,DF165,'Resumen Anual'!$DP$404)+SUMIF('Resumen Anual'!$DH$412,DF165,'Resumen Anual'!$DP$462)+SUMIF('Resumen Anual'!$DH$470,DF165,'Resumen Anual'!$DP$520)+SUMIF('Resumen Anual'!$DH$528,DF165,'Resumen Anual'!$DP$578)+SUMIF('Resumen Anual'!$DH$586,DF165,'Resumen Anual'!$DP$636)+SUMIF('Resumen Anual'!$FE$6,DF165,'Resumen Anual'!$FM$56)+SUMIF('Resumen Anual'!$DH$644,DF165,'Resumen Anual'!$DP$694)+SUMIF('Resumen Anual'!$FE$64,DF165,'Resumen Anual'!$FM$114)+SUMIF('Resumen Anual'!$FE$122,DF165,'Resumen Anual'!$FM$172)+SUMIF('Resumen Anual'!$FE$180,DF165,'Resumen Anual'!$FM$230)+SUMIF('Resumen Anual'!$FE$238,DF165,'Resumen Anual'!$FM$288)+SUMIF('Resumen Anual'!$FE$296,DF165,'Resumen Anual'!$FM$346)+SUMIF('Resumen Anual'!$FE$354,DF165,'Resumen Anual'!$FM$404)+SUMIF('Resumen Anual'!$FE$412,DF165,'Resumen Anual'!$FM$462)+SUMIF('Resumen Anual'!$FE$470,DF165,'Resumen Anual'!$FM$520)+SUMIF('Resumen Anual'!$FE$586,DF165,'Resumen Anual'!$FM$636)+SUMIF('Resumen Anual'!$FE$528,DF165,'Resumen Anual'!$FM$578)+SUMIF('Resumen Anual'!$FE$644,DF165,'Resumen Anual'!$FM$694)</f>
        <v>0</v>
      </c>
      <c r="DN210" s="658"/>
      <c r="DO210" s="658"/>
      <c r="DP210" s="658"/>
      <c r="DQ210" s="658"/>
      <c r="DR210" s="658"/>
      <c r="DS210" s="659"/>
      <c r="DT210" s="632"/>
      <c r="DU210" s="1220" t="str">
        <f>IF(Portada!$A$1="www.fly-logics.com","N° SERIE",0)</f>
        <v>N° SERIE</v>
      </c>
      <c r="DV210" s="1221"/>
      <c r="DW210" s="1221"/>
      <c r="DX210" s="1221"/>
      <c r="DY210" s="1221"/>
      <c r="DZ210" s="1221"/>
      <c r="EA210" s="660"/>
      <c r="EB210" s="660"/>
      <c r="EC210" s="660"/>
      <c r="ED210" s="660"/>
      <c r="EE210" s="660"/>
      <c r="EF210" s="661"/>
      <c r="EG210" s="1220" t="str">
        <f>IF(Portada!$A$1="www.fly-logics.com","AÑO CONST.",0)</f>
        <v>AÑO CONST.</v>
      </c>
      <c r="EH210" s="1221"/>
      <c r="EI210" s="1221"/>
      <c r="EJ210" s="1221"/>
      <c r="EK210" s="1221"/>
      <c r="EL210" s="1221"/>
      <c r="EM210" s="664"/>
      <c r="EN210" s="660"/>
      <c r="EO210" s="660"/>
      <c r="EP210" s="660"/>
      <c r="EQ210" s="660"/>
      <c r="ER210" s="1200"/>
      <c r="ES210" s="699"/>
      <c r="ET210" s="674" t="str">
        <f>'Resumen Anual'!$C$56</f>
        <v>IFR</v>
      </c>
      <c r="EU210" s="674"/>
      <c r="EV210" s="674"/>
      <c r="EW210" s="674"/>
      <c r="EX210" s="659">
        <f>SUMIF('Bitácoras Anteriores'!$K$6,FC165,'Bitácoras Anteriores'!$F$51)+SUMIF('Bitácoras Anteriores'!$K$59,$K$6,'Bitácoras Anteriores'!$F$104)+SUMIF('Bitácoras Anteriores'!$K$112,FC165,'Bitácoras Anteriores'!$F$157)+SUMIF('Bitácoras Anteriores'!$K$165,FC165,'Bitácoras Anteriores'!$F$210)+SUMIF('Bitácoras Anteriores'!$K$218,FC165,'Bitácoras Anteriores'!$F$263)+SUMIF('Bitácoras Anteriores'!$K$271,FC165,'Bitácoras Anteriores'!$F$316)+SUMIF('Bitácoras Anteriores'!$K$324,FC165,'Bitácoras Anteriores'!$F$369)+SUMIF('Bitácoras Anteriores'!$BH$6,FC165,'Bitácoras Anteriores'!$BC$51)+SUMIF('Bitácoras Anteriores'!$BH$59,$K$6,'Bitácoras Anteriores'!$BC$104)+SUMIF('Bitácoras Anteriores'!$BH$112,FC165,'Bitácoras Anteriores'!$BC$157)+SUMIF('Bitácoras Anteriores'!$BH$165,FC165,'Bitácoras Anteriores'!$BC$210)+SUMIF('Bitácoras Anteriores'!$BH$218,FC165,'Bitácoras Anteriores'!$BC$263)+SUMIF('Bitácoras Anteriores'!$BH$271,FC165,'Bitácoras Anteriores'!$BC$316)+SUMIF('Bitácoras Anteriores'!$BH$324,FC165,'Bitácoras Anteriores'!$BC$369)+SUMIF('Bitácoras Anteriores'!$DF$6,FC165,'Bitácoras Anteriores'!$DA$51)+SUMIF('Bitácoras Anteriores'!$DF$59,$K$6,'Bitácoras Anteriores'!$DA$104)+SUMIF('Bitácoras Anteriores'!$DF$112,FC165,'Bitácoras Anteriores'!$DA$157)+SUMIF('Bitácoras Anteriores'!$DF$165,FC165,'Bitácoras Anteriores'!$DA$210)+SUMIF('Bitácoras Anteriores'!$DF$218,FC165,'Bitácoras Anteriores'!$DA$263)+SUMIF('Bitácoras Anteriores'!$DF$271,FC165,'Bitácoras Anteriores'!$DA$316)+SUMIF('Bitácoras Anteriores'!$DF$324,FC165,'Bitácoras Anteriores'!$DA$369)+SUMIF('Bitácoras Anteriores'!$FC$6,FC165,'Bitácoras Anteriores'!$EX$51)+SUMIF('Bitácoras Anteriores'!$FC$59,$K$6,'Bitácoras Anteriores'!$EX$104)+SUMIF('Bitácoras Anteriores'!$FC$112,FC165,'Bitácoras Anteriores'!$EX$157)+SUMIF('Bitácoras Anteriores'!$FC$165,FC165,'Bitácoras Anteriores'!$EX$210)+SUMIF('Bitácoras Anteriores'!$FC$218,FC165,'Bitácoras Anteriores'!$EX$263)+SUMIF('Bitácoras Anteriores'!$FC$271,FC165,'Bitácoras Anteriores'!$EX$316)+SUMIF('Bitácoras Anteriores'!$FC$324,FC165,'Bitácoras Anteriores'!$EX$369)+SUMIF('Resumen Anual'!$L$6,FC165,'Resumen Anual'!$H$56)+SUMIF('Resumen Anual'!$L$64,FC165,'Resumen Anual'!$H$114)+SUMIF('Resumen Anual'!$L$122,FC165,'Resumen Anual'!$H$172)+SUMIF('Resumen Anual'!$L$180,FC165,'Resumen Anual'!$H$230)+SUMIF('Resumen Anual'!$L$238,FC165,'Resumen Anual'!$H$288)+SUMIF('Resumen Anual'!$L$296,FC165,'Resumen Anual'!$H$346)+SUMIF('Resumen Anual'!$L$354,FC165,'Resumen Anual'!$H$404)+SUMIF('Resumen Anual'!$L$412,FC165,'Resumen Anual'!$H$462)+SUMIF('Resumen Anual'!$L$470,FC165,'Resumen Anual'!$H$520)+SUMIF('Resumen Anual'!$L$528,FC165,'Resumen Anual'!$H$578)+SUMIF('Resumen Anual'!$L$586,FC165,'Resumen Anual'!$H$636)+SUMIF('Resumen Anual'!$L$644,FC165,'Resumen Anual'!$H$694)+SUMIF('Resumen Anual'!$BI$6,FC165,'Resumen Anual'!$BE$56)+SUMIF('Resumen Anual'!$BI$64,FC165,'Resumen Anual'!$BE$114)+SUMIF('Resumen Anual'!$BI$122,FC165,'Resumen Anual'!$BE$172)+SUMIF('Resumen Anual'!$BI$180,FC165,'Resumen Anual'!$BE$230)+SUMIF('Resumen Anual'!$BI$238,FC165,'Resumen Anual'!$BE$288)+SUMIF('Resumen Anual'!$BI$296,FC165,'Resumen Anual'!$BE$346)+SUMIF('Resumen Anual'!$BI$354,FC165,'Resumen Anual'!$BE$404)+SUMIF('Resumen Anual'!$BI$412,FC165,'Resumen Anual'!$BE$462)+SUMIF('Resumen Anual'!$BI$470,FC165,'Resumen Anual'!$BE$520)+SUMIF('Resumen Anual'!$BI$528,FC165,'Resumen Anual'!$BE$578)+SUMIF('Resumen Anual'!$BI$586,FC165,'Resumen Anual'!$BE$636)+SUMIF('Resumen Anual'!$BI$644,FC165,'Resumen Anual'!$BE$694)+SUMIF('Resumen Anual'!$DH$6,FC165,'Resumen Anual'!$DD$56)+SUMIF('Resumen Anual'!$DH$64,FC165,'Resumen Anual'!$DD$114)+SUMIF('Resumen Anual'!$DH$122,FC165,'Resumen Anual'!$DD$172)+SUMIF('Resumen Anual'!$DH$180,FC165,'Resumen Anual'!$DD$230)+SUMIF('Resumen Anual'!$DH$238,FC165,'Resumen Anual'!$DD$288)+SUMIF('Resumen Anual'!$DH$296,FC165,'Resumen Anual'!$DD$346)+SUMIF('Resumen Anual'!$DH$354,FC165,'Resumen Anual'!$DD$404)+SUMIF('Resumen Anual'!$DH$412,FC165,'Resumen Anual'!$DD$462)+SUMIF('Resumen Anual'!$DH$470,FC165,'Resumen Anual'!$DD$520)+SUMIF('Resumen Anual'!$DH$528,FC165,'Resumen Anual'!$DD$578)+SUMIF('Resumen Anual'!$DH$586,FC165,'Resumen Anual'!$DD$636)+SUMIF('Resumen Anual'!$FE$6,FC165,'Resumen Anual'!$FA$56)+SUMIF('Resumen Anual'!$DH$644,FC165,'Resumen Anual'!$DD$694)+SUMIF('Resumen Anual'!$FE$64,FC165,'Resumen Anual'!$FA$114)+SUMIF('Resumen Anual'!$FE$122,FC165,'Resumen Anual'!$FA$172)+SUMIF('Resumen Anual'!$FE$180,FC165,'Resumen Anual'!$FA$230)+SUMIF('Resumen Anual'!$FE$238,FC165,'Resumen Anual'!$FA$288)+SUMIF('Resumen Anual'!$FE$296,FC165,'Resumen Anual'!$FA$346)+SUMIF('Resumen Anual'!$FE$354,FC165,'Resumen Anual'!$FA$404)+SUMIF('Resumen Anual'!$FE$412,FC165,'Resumen Anual'!$FA$462)+SUMIF('Resumen Anual'!$FE$470,FC165,'Resumen Anual'!$FA$520)+SUMIF('Resumen Anual'!$FE$586,FC165,'Resumen Anual'!$FA$636)+SUMIF('Resumen Anual'!$FE$528,FC165,'Resumen Anual'!$FA$578)+SUMIF('Resumen Anual'!$FE$644,FC165,'Resumen Anual'!$FA$694)</f>
        <v>0</v>
      </c>
      <c r="EY210" s="667"/>
      <c r="EZ210" s="667"/>
      <c r="FA210" s="667"/>
      <c r="FB210" s="667"/>
      <c r="FC210" s="667"/>
      <c r="FD210" s="667"/>
      <c r="FE210" s="15"/>
      <c r="FF210" s="674" t="str">
        <f>'Resumen Anual'!$O$56</f>
        <v>NOCHE</v>
      </c>
      <c r="FG210" s="674"/>
      <c r="FH210" s="674"/>
      <c r="FI210" s="674"/>
      <c r="FJ210" s="658">
        <f>SUMIF('Bitácoras Anteriores'!$K$6,FC165,'Bitácoras Anteriores'!$R$51)+SUMIF('Bitácoras Anteriores'!$K$59,$K$6,'Bitácoras Anteriores'!$R$104)+SUMIF('Bitácoras Anteriores'!$K$112,FC165,'Bitácoras Anteriores'!$R$157)+SUMIF('Bitácoras Anteriores'!$K$165,FC165,'Bitácoras Anteriores'!$R$210)+SUMIF('Bitácoras Anteriores'!$K$218,FC165,'Bitácoras Anteriores'!$R$263)+SUMIF('Bitácoras Anteriores'!$K$271,FC165,'Bitácoras Anteriores'!$R$316)+SUMIF('Bitácoras Anteriores'!$K$324,FC165,'Bitácoras Anteriores'!$R$369)+SUMIF('Bitácoras Anteriores'!$BH$6,FC165,'Bitácoras Anteriores'!$BO$51)+SUMIF('Bitácoras Anteriores'!$BH$59,$K$6,'Bitácoras Anteriores'!$BO$104)+SUMIF('Bitácoras Anteriores'!$BH$112,FC165,'Bitácoras Anteriores'!$BO$157)+SUMIF('Bitácoras Anteriores'!$BH$165,FC165,'Bitácoras Anteriores'!$BO$210)+SUMIF('Bitácoras Anteriores'!$BH$218,FC165,'Bitácoras Anteriores'!$BO$263)+SUMIF('Bitácoras Anteriores'!$BH$271,FC165,'Bitácoras Anteriores'!$BO$316)+SUMIF('Bitácoras Anteriores'!$BH$324,FC165,'Bitácoras Anteriores'!$BO$369)+SUMIF('Bitácoras Anteriores'!$DF$6,FC165,'Bitácoras Anteriores'!$DM$51)+SUMIF('Bitácoras Anteriores'!$DF$59,$K$6,'Bitácoras Anteriores'!$DM$104)+SUMIF('Bitácoras Anteriores'!$DF$112,FC165,'Bitácoras Anteriores'!$DM$157)+SUMIF('Bitácoras Anteriores'!$DF$165,FC165,'Bitácoras Anteriores'!$DM$210)+SUMIF('Bitácoras Anteriores'!$DF$218,FC165,'Bitácoras Anteriores'!$DM$263)+SUMIF('Bitácoras Anteriores'!$DF$271,FC165,'Bitácoras Anteriores'!$DM$316)+SUMIF('Bitácoras Anteriores'!$DF$324,FC165,'Bitácoras Anteriores'!$DM$369)+SUMIF('Bitácoras Anteriores'!$FC$6,FC165,'Bitácoras Anteriores'!$FJ$51)+SUMIF('Bitácoras Anteriores'!$FC$59,$K$6,'Bitácoras Anteriores'!$FJ$104)+SUMIF('Bitácoras Anteriores'!$FC$112,FC165,'Bitácoras Anteriores'!$FJ$157)+SUMIF('Bitácoras Anteriores'!$FC$165,FC165,'Bitácoras Anteriores'!$FJ$210)+SUMIF('Bitácoras Anteriores'!$FC$218,FC165,'Bitácoras Anteriores'!$FJ$263)+SUMIF('Bitácoras Anteriores'!$FC$271,FC165,'Bitácoras Anteriores'!$FJ$316)+SUMIF('Bitácoras Anteriores'!$FC$324,FC165,'Bitácoras Anteriores'!$FJ$369)+SUMIF('Resumen Anual'!$L$6,FC165,'Resumen Anual'!$T$56)+SUMIF('Resumen Anual'!$L$64,FC165,'Resumen Anual'!$T$114)+SUMIF('Resumen Anual'!$L$122,FC165,'Resumen Anual'!$T$172)+SUMIF('Resumen Anual'!$L$180,FC165,'Resumen Anual'!$T$230)+SUMIF('Resumen Anual'!$L$238,FC165,'Resumen Anual'!$T$288)+SUMIF('Resumen Anual'!$L$296,FC165,'Resumen Anual'!$T$346)+SUMIF('Resumen Anual'!$L$354,FC165,'Resumen Anual'!$T$404)+SUMIF('Resumen Anual'!$L$412,FC165,'Resumen Anual'!$T$462)+SUMIF('Resumen Anual'!$L$470,FC165,'Resumen Anual'!$T$520)+SUMIF('Resumen Anual'!$L$528,FC165,'Resumen Anual'!$T$578)+SUMIF('Resumen Anual'!$L$586,FC165,'Resumen Anual'!$T$636)+SUMIF('Resumen Anual'!$L$644,FC165,'Resumen Anual'!$T$694)+SUMIF('Resumen Anual'!$BI$6,FC165,'Resumen Anual'!$BQ$56)+SUMIF('Resumen Anual'!$BI$64,FC165,'Resumen Anual'!$BQ$114)+SUMIF('Resumen Anual'!$BI$122,FC165,'Resumen Anual'!$BQ$172)+SUMIF('Resumen Anual'!$BI$180,FC165,'Resumen Anual'!$BQ$230)+SUMIF('Resumen Anual'!$BI$238,FC165,'Resumen Anual'!$BQ$288)+SUMIF('Resumen Anual'!$BI$296,FC165,'Resumen Anual'!$BQ$346)+SUMIF('Resumen Anual'!$BI$354,FC165,'Resumen Anual'!$BQ$404)+SUMIF('Resumen Anual'!$BI$412,FC165,'Resumen Anual'!$BQ$462)+SUMIF('Resumen Anual'!$BI$470,FC165,'Resumen Anual'!$BQ$520)+SUMIF('Resumen Anual'!$BI$528,FC165,'Resumen Anual'!$BQ$578)+SUMIF('Resumen Anual'!$BI$586,FC165,'Resumen Anual'!$BQ$636)+SUMIF('Resumen Anual'!$BI$644,FC165,'Resumen Anual'!$BQ$694)+SUMIF('Resumen Anual'!$DH$6,FC165,'Resumen Anual'!$DP$56)+SUMIF('Resumen Anual'!$DH$64,FC165,'Resumen Anual'!$DP$114)+SUMIF('Resumen Anual'!$DH$122,FC165,'Resumen Anual'!$DP$172)+SUMIF('Resumen Anual'!$DH$180,FC165,'Resumen Anual'!$DP$230)+SUMIF('Resumen Anual'!$DH$238,FC165,'Resumen Anual'!$DP$288)+SUMIF('Resumen Anual'!$DH$296,FC165,'Resumen Anual'!$DP$346)+SUMIF('Resumen Anual'!$DH$354,FC165,'Resumen Anual'!$DP$404)+SUMIF('Resumen Anual'!$DH$412,FC165,'Resumen Anual'!$DP$462)+SUMIF('Resumen Anual'!$DH$470,FC165,'Resumen Anual'!$DP$520)+SUMIF('Resumen Anual'!$DH$528,FC165,'Resumen Anual'!$DP$578)+SUMIF('Resumen Anual'!$DH$586,FC165,'Resumen Anual'!$DP$636)+SUMIF('Resumen Anual'!$FE$6,FC165,'Resumen Anual'!$FM$56)+SUMIF('Resumen Anual'!$DH$644,FC165,'Resumen Anual'!$DP$694)+SUMIF('Resumen Anual'!$FE$64,FC165,'Resumen Anual'!$FM$114)+SUMIF('Resumen Anual'!$FE$122,FC165,'Resumen Anual'!$FM$172)+SUMIF('Resumen Anual'!$FE$180,FC165,'Resumen Anual'!$FM$230)+SUMIF('Resumen Anual'!$FE$238,FC165,'Resumen Anual'!$FM$288)+SUMIF('Resumen Anual'!$FE$296,FC165,'Resumen Anual'!$FM$346)+SUMIF('Resumen Anual'!$FE$354,FC165,'Resumen Anual'!$FM$404)+SUMIF('Resumen Anual'!$FE$412,FC165,'Resumen Anual'!$FM$462)+SUMIF('Resumen Anual'!$FE$470,FC165,'Resumen Anual'!$FM$520)+SUMIF('Resumen Anual'!$FE$586,FC165,'Resumen Anual'!$FM$636)+SUMIF('Resumen Anual'!$FE$528,FC165,'Resumen Anual'!$FM$578)+SUMIF('Resumen Anual'!$FE$644,FC165,'Resumen Anual'!$FM$694)</f>
        <v>0</v>
      </c>
      <c r="FK210" s="658"/>
      <c r="FL210" s="658"/>
      <c r="FM210" s="658"/>
      <c r="FN210" s="658"/>
      <c r="FO210" s="658"/>
      <c r="FP210" s="659"/>
      <c r="FQ210" s="632"/>
      <c r="FR210" s="1220" t="str">
        <f>IF(Portada!$A$1="www.fly-logics.com","N° SERIE",0)</f>
        <v>N° SERIE</v>
      </c>
      <c r="FS210" s="1221"/>
      <c r="FT210" s="1221"/>
      <c r="FU210" s="1221"/>
      <c r="FV210" s="1221"/>
      <c r="FW210" s="1221"/>
      <c r="FX210" s="660"/>
      <c r="FY210" s="660"/>
      <c r="FZ210" s="660"/>
      <c r="GA210" s="660"/>
      <c r="GB210" s="660"/>
      <c r="GC210" s="661"/>
      <c r="GD210" s="1220" t="str">
        <f>IF(Portada!$A$1="www.fly-logics.com","AÑO CONST.",0)</f>
        <v>AÑO CONST.</v>
      </c>
      <c r="GE210" s="1221"/>
      <c r="GF210" s="1221"/>
      <c r="GG210" s="1221"/>
      <c r="GH210" s="1221"/>
      <c r="GI210" s="1221"/>
      <c r="GJ210" s="664"/>
      <c r="GK210" s="660"/>
      <c r="GL210" s="660"/>
      <c r="GM210" s="660"/>
      <c r="GN210" s="661"/>
      <c r="GO210" s="1200"/>
    </row>
    <row r="211" spans="1:197" ht="6" customHeight="1" x14ac:dyDescent="0.25">
      <c r="A211" s="700"/>
      <c r="B211" s="666"/>
      <c r="C211" s="666"/>
      <c r="D211" s="666"/>
      <c r="E211" s="666"/>
      <c r="F211" s="666"/>
      <c r="G211" s="666"/>
      <c r="H211" s="666"/>
      <c r="I211" s="666"/>
      <c r="J211" s="666"/>
      <c r="K211" s="666"/>
      <c r="L211" s="666"/>
      <c r="M211" s="666"/>
      <c r="N211" s="666"/>
      <c r="O211" s="666"/>
      <c r="P211" s="666"/>
      <c r="Q211" s="666"/>
      <c r="R211" s="666"/>
      <c r="S211" s="666"/>
      <c r="T211" s="666"/>
      <c r="U211" s="666"/>
      <c r="V211" s="666"/>
      <c r="W211" s="666"/>
      <c r="X211" s="666"/>
      <c r="Y211" s="651"/>
      <c r="Z211" s="1222"/>
      <c r="AA211" s="1223"/>
      <c r="AB211" s="1223"/>
      <c r="AC211" s="1223"/>
      <c r="AD211" s="1223"/>
      <c r="AE211" s="1223"/>
      <c r="AF211" s="662"/>
      <c r="AG211" s="662"/>
      <c r="AH211" s="662"/>
      <c r="AI211" s="662"/>
      <c r="AJ211" s="662"/>
      <c r="AK211" s="663"/>
      <c r="AL211" s="1222"/>
      <c r="AM211" s="1223"/>
      <c r="AN211" s="1223"/>
      <c r="AO211" s="1223"/>
      <c r="AP211" s="1223"/>
      <c r="AQ211" s="1223"/>
      <c r="AR211" s="665"/>
      <c r="AS211" s="662"/>
      <c r="AT211" s="662"/>
      <c r="AU211" s="662"/>
      <c r="AV211" s="662"/>
      <c r="AW211" s="1200"/>
      <c r="AX211" s="700"/>
      <c r="AY211" s="666"/>
      <c r="AZ211" s="666"/>
      <c r="BA211" s="666"/>
      <c r="BB211" s="666"/>
      <c r="BC211" s="666"/>
      <c r="BD211" s="666"/>
      <c r="BE211" s="666"/>
      <c r="BF211" s="666"/>
      <c r="BG211" s="666"/>
      <c r="BH211" s="666"/>
      <c r="BI211" s="666"/>
      <c r="BJ211" s="666"/>
      <c r="BK211" s="666"/>
      <c r="BL211" s="666"/>
      <c r="BM211" s="666"/>
      <c r="BN211" s="666"/>
      <c r="BO211" s="666"/>
      <c r="BP211" s="666"/>
      <c r="BQ211" s="666"/>
      <c r="BR211" s="666"/>
      <c r="BS211" s="666"/>
      <c r="BT211" s="666"/>
      <c r="BU211" s="666"/>
      <c r="BV211" s="651"/>
      <c r="BW211" s="1222"/>
      <c r="BX211" s="1223"/>
      <c r="BY211" s="1223"/>
      <c r="BZ211" s="1223"/>
      <c r="CA211" s="1223"/>
      <c r="CB211" s="1223"/>
      <c r="CC211" s="662"/>
      <c r="CD211" s="662"/>
      <c r="CE211" s="662"/>
      <c r="CF211" s="662"/>
      <c r="CG211" s="662"/>
      <c r="CH211" s="663"/>
      <c r="CI211" s="1222"/>
      <c r="CJ211" s="1223"/>
      <c r="CK211" s="1223"/>
      <c r="CL211" s="1223"/>
      <c r="CM211" s="1223"/>
      <c r="CN211" s="1223"/>
      <c r="CO211" s="665"/>
      <c r="CP211" s="662"/>
      <c r="CQ211" s="662"/>
      <c r="CR211" s="662"/>
      <c r="CS211" s="663"/>
      <c r="CT211" s="1200"/>
      <c r="CU211" s="1199"/>
      <c r="CV211" s="700"/>
      <c r="CW211" s="666"/>
      <c r="CX211" s="666"/>
      <c r="CY211" s="666"/>
      <c r="CZ211" s="666"/>
      <c r="DA211" s="666"/>
      <c r="DB211" s="666"/>
      <c r="DC211" s="666"/>
      <c r="DD211" s="666"/>
      <c r="DE211" s="666"/>
      <c r="DF211" s="666"/>
      <c r="DG211" s="666"/>
      <c r="DH211" s="666"/>
      <c r="DI211" s="666"/>
      <c r="DJ211" s="666"/>
      <c r="DK211" s="666"/>
      <c r="DL211" s="666"/>
      <c r="DM211" s="666"/>
      <c r="DN211" s="666"/>
      <c r="DO211" s="666"/>
      <c r="DP211" s="666"/>
      <c r="DQ211" s="666"/>
      <c r="DR211" s="666"/>
      <c r="DS211" s="666"/>
      <c r="DT211" s="651"/>
      <c r="DU211" s="1222"/>
      <c r="DV211" s="1223"/>
      <c r="DW211" s="1223"/>
      <c r="DX211" s="1223"/>
      <c r="DY211" s="1223"/>
      <c r="DZ211" s="1223"/>
      <c r="EA211" s="662"/>
      <c r="EB211" s="662"/>
      <c r="EC211" s="662"/>
      <c r="ED211" s="662"/>
      <c r="EE211" s="662"/>
      <c r="EF211" s="663"/>
      <c r="EG211" s="1222"/>
      <c r="EH211" s="1223"/>
      <c r="EI211" s="1223"/>
      <c r="EJ211" s="1223"/>
      <c r="EK211" s="1223"/>
      <c r="EL211" s="1223"/>
      <c r="EM211" s="665"/>
      <c r="EN211" s="662"/>
      <c r="EO211" s="662"/>
      <c r="EP211" s="662"/>
      <c r="EQ211" s="662"/>
      <c r="ER211" s="1200"/>
      <c r="ES211" s="700"/>
      <c r="ET211" s="666"/>
      <c r="EU211" s="666"/>
      <c r="EV211" s="666"/>
      <c r="EW211" s="666"/>
      <c r="EX211" s="666"/>
      <c r="EY211" s="666"/>
      <c r="EZ211" s="666"/>
      <c r="FA211" s="666"/>
      <c r="FB211" s="666"/>
      <c r="FC211" s="666"/>
      <c r="FD211" s="666"/>
      <c r="FE211" s="666"/>
      <c r="FF211" s="666"/>
      <c r="FG211" s="666"/>
      <c r="FH211" s="666"/>
      <c r="FI211" s="666"/>
      <c r="FJ211" s="666"/>
      <c r="FK211" s="666"/>
      <c r="FL211" s="666"/>
      <c r="FM211" s="666"/>
      <c r="FN211" s="666"/>
      <c r="FO211" s="666"/>
      <c r="FP211" s="666"/>
      <c r="FQ211" s="651"/>
      <c r="FR211" s="1222"/>
      <c r="FS211" s="1223"/>
      <c r="FT211" s="1223"/>
      <c r="FU211" s="1223"/>
      <c r="FV211" s="1223"/>
      <c r="FW211" s="1223"/>
      <c r="FX211" s="662"/>
      <c r="FY211" s="662"/>
      <c r="FZ211" s="662"/>
      <c r="GA211" s="662"/>
      <c r="GB211" s="662"/>
      <c r="GC211" s="663"/>
      <c r="GD211" s="1222"/>
      <c r="GE211" s="1223"/>
      <c r="GF211" s="1223"/>
      <c r="GG211" s="1223"/>
      <c r="GH211" s="1223"/>
      <c r="GI211" s="1223"/>
      <c r="GJ211" s="665"/>
      <c r="GK211" s="662"/>
      <c r="GL211" s="662"/>
      <c r="GM211" s="662"/>
      <c r="GN211" s="663"/>
      <c r="GO211" s="1200"/>
    </row>
    <row r="212" spans="1:197" ht="9" customHeight="1" x14ac:dyDescent="0.2">
      <c r="A212" s="889"/>
      <c r="B212" s="889"/>
      <c r="C212" s="889"/>
      <c r="D212" s="889"/>
      <c r="E212" s="889"/>
      <c r="F212" s="889"/>
      <c r="G212" s="889"/>
      <c r="H212" s="889"/>
      <c r="I212" s="889"/>
      <c r="J212" s="889"/>
      <c r="K212" s="889"/>
      <c r="L212" s="889"/>
      <c r="M212" s="889"/>
      <c r="N212" s="889"/>
      <c r="O212" s="889"/>
      <c r="P212" s="889"/>
      <c r="Q212" s="889"/>
      <c r="R212" s="889"/>
      <c r="S212" s="889"/>
      <c r="T212" s="889"/>
      <c r="U212" s="889"/>
      <c r="V212" s="889"/>
      <c r="W212" s="889"/>
      <c r="X212" s="889"/>
      <c r="Y212" s="889"/>
      <c r="Z212" s="889"/>
      <c r="AA212" s="889"/>
      <c r="AB212" s="889"/>
      <c r="AC212" s="889"/>
      <c r="AD212" s="889"/>
      <c r="AE212" s="889"/>
      <c r="AF212" s="889"/>
      <c r="AG212" s="889"/>
      <c r="AH212" s="889"/>
      <c r="AI212" s="889"/>
      <c r="AJ212" s="889"/>
      <c r="AK212" s="889"/>
      <c r="AL212" s="889"/>
      <c r="AM212" s="889"/>
      <c r="AN212" s="889"/>
      <c r="AO212" s="889"/>
      <c r="AP212" s="889"/>
      <c r="AQ212" s="889"/>
      <c r="AR212" s="889"/>
      <c r="AS212" s="889"/>
      <c r="AT212" s="889"/>
      <c r="AU212" s="889"/>
      <c r="AV212" s="889"/>
      <c r="AW212" s="890"/>
      <c r="AX212" s="889"/>
      <c r="AY212" s="889"/>
      <c r="AZ212" s="889"/>
      <c r="BA212" s="889"/>
      <c r="BB212" s="889"/>
      <c r="BC212" s="889"/>
      <c r="BD212" s="889"/>
      <c r="BE212" s="889"/>
      <c r="BF212" s="889"/>
      <c r="BG212" s="889"/>
      <c r="BH212" s="889"/>
      <c r="BI212" s="889"/>
      <c r="BJ212" s="889"/>
      <c r="BK212" s="889"/>
      <c r="BL212" s="889"/>
      <c r="BM212" s="889"/>
      <c r="BN212" s="889"/>
      <c r="BO212" s="889"/>
      <c r="BP212" s="889"/>
      <c r="BQ212" s="889"/>
      <c r="BR212" s="889"/>
      <c r="BS212" s="889"/>
      <c r="BT212" s="889"/>
      <c r="BU212" s="889"/>
      <c r="BV212" s="889"/>
      <c r="BW212" s="889"/>
      <c r="BX212" s="889"/>
      <c r="BY212" s="889"/>
      <c r="BZ212" s="889"/>
      <c r="CA212" s="889"/>
      <c r="CB212" s="889"/>
      <c r="CC212" s="889"/>
      <c r="CD212" s="889"/>
      <c r="CE212" s="889"/>
      <c r="CF212" s="889"/>
      <c r="CG212" s="889"/>
      <c r="CH212" s="889"/>
      <c r="CI212" s="889"/>
      <c r="CJ212" s="889"/>
      <c r="CK212" s="889"/>
      <c r="CL212" s="889"/>
      <c r="CM212" s="889"/>
      <c r="CN212" s="889"/>
      <c r="CO212" s="889"/>
      <c r="CP212" s="889"/>
      <c r="CQ212" s="889"/>
      <c r="CR212" s="889"/>
      <c r="CS212" s="889"/>
      <c r="CT212" s="1234"/>
      <c r="CU212" s="1199"/>
      <c r="CV212" s="889"/>
      <c r="CW212" s="889"/>
      <c r="CX212" s="889"/>
      <c r="CY212" s="889"/>
      <c r="CZ212" s="889"/>
      <c r="DA212" s="889"/>
      <c r="DB212" s="889"/>
      <c r="DC212" s="889"/>
      <c r="DD212" s="889"/>
      <c r="DE212" s="889"/>
      <c r="DF212" s="889"/>
      <c r="DG212" s="889"/>
      <c r="DH212" s="889"/>
      <c r="DI212" s="889"/>
      <c r="DJ212" s="889"/>
      <c r="DK212" s="889"/>
      <c r="DL212" s="889"/>
      <c r="DM212" s="889"/>
      <c r="DN212" s="889"/>
      <c r="DO212" s="889"/>
      <c r="DP212" s="889"/>
      <c r="DQ212" s="889"/>
      <c r="DR212" s="889"/>
      <c r="DS212" s="889"/>
      <c r="DT212" s="889"/>
      <c r="DU212" s="889"/>
      <c r="DV212" s="889"/>
      <c r="DW212" s="889"/>
      <c r="DX212" s="889"/>
      <c r="DY212" s="889"/>
      <c r="DZ212" s="889"/>
      <c r="EA212" s="889"/>
      <c r="EB212" s="889"/>
      <c r="EC212" s="889"/>
      <c r="ED212" s="889"/>
      <c r="EE212" s="889"/>
      <c r="EF212" s="889"/>
      <c r="EG212" s="889"/>
      <c r="EH212" s="889"/>
      <c r="EI212" s="889"/>
      <c r="EJ212" s="889"/>
      <c r="EK212" s="889"/>
      <c r="EL212" s="889"/>
      <c r="EM212" s="889"/>
      <c r="EN212" s="889"/>
      <c r="EO212" s="889"/>
      <c r="EP212" s="889"/>
      <c r="EQ212" s="889"/>
      <c r="ER212" s="890"/>
      <c r="ES212" s="889"/>
      <c r="ET212" s="889"/>
      <c r="EU212" s="889"/>
      <c r="EV212" s="889"/>
      <c r="EW212" s="889"/>
      <c r="EX212" s="889"/>
      <c r="EY212" s="889"/>
      <c r="EZ212" s="889"/>
      <c r="FA212" s="889"/>
      <c r="FB212" s="889"/>
      <c r="FC212" s="889"/>
      <c r="FD212" s="889"/>
      <c r="FE212" s="889"/>
      <c r="FF212" s="889"/>
      <c r="FG212" s="889"/>
      <c r="FH212" s="889"/>
      <c r="FI212" s="889"/>
      <c r="FJ212" s="889"/>
      <c r="FK212" s="889"/>
      <c r="FL212" s="889"/>
      <c r="FM212" s="889"/>
      <c r="FN212" s="889"/>
      <c r="FO212" s="889"/>
      <c r="FP212" s="889"/>
      <c r="FQ212" s="889"/>
      <c r="FR212" s="889"/>
      <c r="FS212" s="889"/>
      <c r="FT212" s="889"/>
      <c r="FU212" s="889"/>
      <c r="FV212" s="889"/>
      <c r="FW212" s="889"/>
      <c r="FX212" s="889"/>
      <c r="FY212" s="889"/>
      <c r="FZ212" s="889"/>
      <c r="GA212" s="889"/>
      <c r="GB212" s="889"/>
      <c r="GC212" s="889"/>
      <c r="GD212" s="889"/>
      <c r="GE212" s="889"/>
      <c r="GF212" s="889"/>
      <c r="GG212" s="889"/>
      <c r="GH212" s="889"/>
      <c r="GI212" s="889"/>
      <c r="GJ212" s="889"/>
      <c r="GK212" s="889"/>
      <c r="GL212" s="889"/>
      <c r="GM212" s="889"/>
      <c r="GN212" s="889"/>
      <c r="GO212" s="1234"/>
    </row>
    <row r="213" spans="1:197" ht="6.75" customHeight="1" x14ac:dyDescent="0.2">
      <c r="A213" s="1187" t="str">
        <f>IF(Bitácora!$A$2="  FECHA  ","RESUMEN TOTAL POR AERONAVE",0)</f>
        <v>RESUMEN TOTAL POR AERONAVE</v>
      </c>
      <c r="B213" s="1187"/>
      <c r="C213" s="1187"/>
      <c r="D213" s="1187"/>
      <c r="E213" s="1187"/>
      <c r="F213" s="1187"/>
      <c r="G213" s="1187"/>
      <c r="H213" s="1187"/>
      <c r="I213" s="1187"/>
      <c r="J213" s="1187"/>
      <c r="K213" s="1187"/>
      <c r="L213" s="1187"/>
      <c r="M213" s="1187"/>
      <c r="N213" s="1187"/>
      <c r="O213" s="1187"/>
      <c r="P213" s="1187"/>
      <c r="Q213" s="1187"/>
      <c r="R213" s="1187"/>
      <c r="S213" s="1187"/>
      <c r="T213" s="1187"/>
      <c r="U213" s="1187"/>
      <c r="V213" s="1187"/>
      <c r="W213" s="1187"/>
      <c r="X213" s="1187"/>
      <c r="Y213" s="1187"/>
      <c r="Z213" s="1187"/>
      <c r="AA213" s="1187"/>
      <c r="AB213" s="1187"/>
      <c r="AC213" s="1187"/>
      <c r="AD213" s="1187"/>
      <c r="AE213" s="1187"/>
      <c r="AF213" s="1187"/>
      <c r="AG213" s="1187"/>
      <c r="AH213" s="1187"/>
      <c r="AI213" s="1187"/>
      <c r="AJ213" s="1187"/>
      <c r="AK213" s="1187"/>
      <c r="AL213" s="1187"/>
      <c r="AM213" s="1187"/>
      <c r="AN213" s="1187"/>
      <c r="AO213" s="1187"/>
      <c r="AP213" s="1187"/>
      <c r="AQ213" s="1187"/>
      <c r="AR213" s="1187"/>
      <c r="AS213" s="1187"/>
      <c r="AT213" s="1187"/>
      <c r="AU213" s="1187"/>
      <c r="AV213" s="1187"/>
      <c r="AW213" s="1187"/>
      <c r="AX213" s="1188"/>
      <c r="AY213" s="1188"/>
      <c r="AZ213" s="1188"/>
      <c r="BA213" s="1188"/>
      <c r="BB213" s="1188"/>
      <c r="BC213" s="1188"/>
      <c r="BD213" s="1188"/>
      <c r="BE213" s="1188"/>
      <c r="BF213" s="1188"/>
      <c r="BG213" s="1188"/>
      <c r="BH213" s="1188"/>
      <c r="BI213" s="1188"/>
      <c r="BJ213" s="1188"/>
      <c r="BK213" s="1188"/>
      <c r="BL213" s="1188"/>
      <c r="BM213" s="1188"/>
      <c r="BN213" s="1188"/>
      <c r="BO213" s="1188"/>
      <c r="BP213" s="1188"/>
      <c r="BQ213" s="1188"/>
      <c r="BR213" s="1188"/>
      <c r="BS213" s="1188"/>
      <c r="BT213" s="1188"/>
      <c r="BU213" s="1188"/>
      <c r="BV213" s="1188"/>
      <c r="BW213" s="1188"/>
      <c r="BX213" s="1188"/>
      <c r="BY213" s="1188"/>
      <c r="BZ213" s="1188"/>
      <c r="CA213" s="1188"/>
      <c r="CB213" s="1188"/>
      <c r="CC213" s="1188"/>
      <c r="CD213" s="1188"/>
      <c r="CE213" s="1188"/>
      <c r="CF213" s="1188"/>
      <c r="CG213" s="1188"/>
      <c r="CH213" s="1188"/>
      <c r="CI213" s="1188"/>
      <c r="CJ213" s="1188"/>
      <c r="CK213" s="1188"/>
      <c r="CL213" s="1188"/>
      <c r="CM213" s="1188"/>
      <c r="CN213" s="1188"/>
      <c r="CO213" s="1188"/>
      <c r="CP213" s="1188"/>
      <c r="CQ213" s="1188"/>
      <c r="CR213" s="1188"/>
      <c r="CS213" s="1188"/>
      <c r="CT213" s="1189"/>
      <c r="CU213" s="1190"/>
      <c r="CV213" s="1187" t="str">
        <f>IF(Bitácora!$A$2="  FECHA  ","FLY LOGICS",0)</f>
        <v>FLY LOGICS</v>
      </c>
      <c r="CW213" s="1187">
        <f>IF(Bitácora!A214="  FECHA  ","FLY LOGICS",0)</f>
        <v>0</v>
      </c>
      <c r="CX213" s="1187"/>
      <c r="CY213" s="1187"/>
      <c r="CZ213" s="1187"/>
      <c r="DA213" s="1187"/>
      <c r="DB213" s="1187"/>
      <c r="DC213" s="1187"/>
      <c r="DD213" s="1187"/>
      <c r="DE213" s="1187"/>
      <c r="DF213" s="1187"/>
      <c r="DG213" s="1187"/>
      <c r="DH213" s="1187"/>
      <c r="DI213" s="1187"/>
      <c r="DJ213" s="1187"/>
      <c r="DK213" s="1187"/>
      <c r="DL213" s="1187"/>
      <c r="DM213" s="1187"/>
      <c r="DN213" s="1187"/>
      <c r="DO213" s="1187"/>
      <c r="DP213" s="1187"/>
      <c r="DQ213" s="1187"/>
      <c r="DR213" s="1187"/>
      <c r="DS213" s="1187"/>
      <c r="DT213" s="1187"/>
      <c r="DU213" s="1187"/>
      <c r="DV213" s="1187"/>
      <c r="DW213" s="1187"/>
      <c r="DX213" s="1187"/>
      <c r="DY213" s="1187"/>
      <c r="DZ213" s="1187"/>
      <c r="EA213" s="1187"/>
      <c r="EB213" s="1187"/>
      <c r="EC213" s="1187"/>
      <c r="ED213" s="1187"/>
      <c r="EE213" s="1187"/>
      <c r="EF213" s="1187"/>
      <c r="EG213" s="1187"/>
      <c r="EH213" s="1187"/>
      <c r="EI213" s="1187"/>
      <c r="EJ213" s="1187"/>
      <c r="EK213" s="1187"/>
      <c r="EL213" s="1187"/>
      <c r="EM213" s="1187"/>
      <c r="EN213" s="1187"/>
      <c r="EO213" s="1187"/>
      <c r="EP213" s="1187"/>
      <c r="EQ213" s="1187"/>
      <c r="ER213" s="1187"/>
      <c r="ES213" s="1188"/>
      <c r="ET213" s="1191" t="str">
        <f>IF(Bitácora!$A$2="  FECHA  ","RESUMEN TOTAL POR AERONAVE",0)</f>
        <v>RESUMEN TOTAL POR AERONAVE</v>
      </c>
      <c r="EU213" s="1191"/>
      <c r="EV213" s="1191"/>
      <c r="EW213" s="1191"/>
      <c r="EX213" s="1191"/>
      <c r="EY213" s="1191"/>
      <c r="EZ213" s="1191"/>
      <c r="FA213" s="1191"/>
      <c r="FB213" s="1191"/>
      <c r="FC213" s="1191"/>
      <c r="FD213" s="1191"/>
      <c r="FE213" s="1191"/>
      <c r="FF213" s="1191"/>
      <c r="FG213" s="1191"/>
      <c r="FH213" s="1191"/>
      <c r="FI213" s="1191"/>
      <c r="FJ213" s="1191"/>
      <c r="FK213" s="1191"/>
      <c r="FL213" s="1191"/>
      <c r="FM213" s="1191"/>
      <c r="FN213" s="1191"/>
      <c r="FO213" s="1191"/>
      <c r="FP213" s="1191"/>
      <c r="FQ213" s="1191"/>
      <c r="FR213" s="1191"/>
      <c r="FS213" s="1191"/>
      <c r="FT213" s="1191"/>
      <c r="FU213" s="1191"/>
      <c r="FV213" s="1191"/>
      <c r="FW213" s="1191"/>
      <c r="FX213" s="1191"/>
      <c r="FY213" s="1191"/>
      <c r="FZ213" s="1191"/>
      <c r="GA213" s="1191"/>
      <c r="GB213" s="1191"/>
      <c r="GC213" s="1191"/>
      <c r="GD213" s="1191"/>
      <c r="GE213" s="1191"/>
      <c r="GF213" s="1191"/>
      <c r="GG213" s="1191"/>
      <c r="GH213" s="1191"/>
      <c r="GI213" s="1191"/>
      <c r="GJ213" s="1191"/>
      <c r="GK213" s="1191"/>
      <c r="GL213" s="1191"/>
      <c r="GM213" s="1191"/>
      <c r="GN213" s="1191"/>
      <c r="GO213" s="1192"/>
    </row>
    <row r="214" spans="1:197" ht="6.75" customHeight="1" x14ac:dyDescent="0.2">
      <c r="A214" s="1187"/>
      <c r="B214" s="1187"/>
      <c r="C214" s="1187"/>
      <c r="D214" s="1187"/>
      <c r="E214" s="1187"/>
      <c r="F214" s="1187"/>
      <c r="G214" s="1187"/>
      <c r="H214" s="1187"/>
      <c r="I214" s="1187"/>
      <c r="J214" s="1187"/>
      <c r="K214" s="1187"/>
      <c r="L214" s="1187"/>
      <c r="M214" s="1187"/>
      <c r="N214" s="1187"/>
      <c r="O214" s="1187"/>
      <c r="P214" s="1187"/>
      <c r="Q214" s="1187"/>
      <c r="R214" s="1187"/>
      <c r="S214" s="1187"/>
      <c r="T214" s="1187"/>
      <c r="U214" s="1187"/>
      <c r="V214" s="1187"/>
      <c r="W214" s="1187"/>
      <c r="X214" s="1187"/>
      <c r="Y214" s="1187"/>
      <c r="Z214" s="1187"/>
      <c r="AA214" s="1187"/>
      <c r="AB214" s="1187"/>
      <c r="AC214" s="1187"/>
      <c r="AD214" s="1187"/>
      <c r="AE214" s="1187"/>
      <c r="AF214" s="1187"/>
      <c r="AG214" s="1187"/>
      <c r="AH214" s="1187"/>
      <c r="AI214" s="1187"/>
      <c r="AJ214" s="1187"/>
      <c r="AK214" s="1187"/>
      <c r="AL214" s="1187"/>
      <c r="AM214" s="1187"/>
      <c r="AN214" s="1187"/>
      <c r="AO214" s="1187"/>
      <c r="AP214" s="1187"/>
      <c r="AQ214" s="1187"/>
      <c r="AR214" s="1187"/>
      <c r="AS214" s="1187"/>
      <c r="AT214" s="1187"/>
      <c r="AU214" s="1187"/>
      <c r="AV214" s="1187"/>
      <c r="AW214" s="1187"/>
      <c r="AX214" s="1188"/>
      <c r="AY214" s="1188"/>
      <c r="AZ214" s="1188"/>
      <c r="BA214" s="1188"/>
      <c r="BB214" s="1188"/>
      <c r="BC214" s="1188"/>
      <c r="BD214" s="1188"/>
      <c r="BE214" s="1188"/>
      <c r="BF214" s="1188"/>
      <c r="BG214" s="1188"/>
      <c r="BH214" s="1188"/>
      <c r="BI214" s="1188"/>
      <c r="BJ214" s="1188"/>
      <c r="BK214" s="1188"/>
      <c r="BL214" s="1188"/>
      <c r="BM214" s="1188"/>
      <c r="BN214" s="1188"/>
      <c r="BO214" s="1188"/>
      <c r="BP214" s="1188"/>
      <c r="BQ214" s="1188"/>
      <c r="BR214" s="1188"/>
      <c r="BS214" s="1188"/>
      <c r="BT214" s="1188"/>
      <c r="BU214" s="1188"/>
      <c r="BV214" s="1188"/>
      <c r="BW214" s="1188"/>
      <c r="BX214" s="1188"/>
      <c r="BY214" s="1188"/>
      <c r="BZ214" s="1188"/>
      <c r="CA214" s="1188"/>
      <c r="CB214" s="1188"/>
      <c r="CC214" s="1188"/>
      <c r="CD214" s="1188"/>
      <c r="CE214" s="1188"/>
      <c r="CF214" s="1188"/>
      <c r="CG214" s="1188"/>
      <c r="CH214" s="1188"/>
      <c r="CI214" s="1188"/>
      <c r="CJ214" s="1188"/>
      <c r="CK214" s="1188"/>
      <c r="CL214" s="1188"/>
      <c r="CM214" s="1188"/>
      <c r="CN214" s="1188"/>
      <c r="CO214" s="1188"/>
      <c r="CP214" s="1188"/>
      <c r="CQ214" s="1188"/>
      <c r="CR214" s="1188"/>
      <c r="CS214" s="1188"/>
      <c r="CT214" s="1189"/>
      <c r="CU214" s="1193"/>
      <c r="CV214" s="1187"/>
      <c r="CW214" s="1187"/>
      <c r="CX214" s="1187"/>
      <c r="CY214" s="1187"/>
      <c r="CZ214" s="1187"/>
      <c r="DA214" s="1187"/>
      <c r="DB214" s="1187"/>
      <c r="DC214" s="1187"/>
      <c r="DD214" s="1187"/>
      <c r="DE214" s="1187"/>
      <c r="DF214" s="1187"/>
      <c r="DG214" s="1187"/>
      <c r="DH214" s="1187"/>
      <c r="DI214" s="1187"/>
      <c r="DJ214" s="1187"/>
      <c r="DK214" s="1187"/>
      <c r="DL214" s="1187"/>
      <c r="DM214" s="1187"/>
      <c r="DN214" s="1187"/>
      <c r="DO214" s="1187"/>
      <c r="DP214" s="1187"/>
      <c r="DQ214" s="1187"/>
      <c r="DR214" s="1187"/>
      <c r="DS214" s="1187"/>
      <c r="DT214" s="1187"/>
      <c r="DU214" s="1187"/>
      <c r="DV214" s="1187"/>
      <c r="DW214" s="1187"/>
      <c r="DX214" s="1187"/>
      <c r="DY214" s="1187"/>
      <c r="DZ214" s="1187"/>
      <c r="EA214" s="1187"/>
      <c r="EB214" s="1187"/>
      <c r="EC214" s="1187"/>
      <c r="ED214" s="1187"/>
      <c r="EE214" s="1187"/>
      <c r="EF214" s="1187"/>
      <c r="EG214" s="1187"/>
      <c r="EH214" s="1187"/>
      <c r="EI214" s="1187"/>
      <c r="EJ214" s="1187"/>
      <c r="EK214" s="1187"/>
      <c r="EL214" s="1187"/>
      <c r="EM214" s="1187"/>
      <c r="EN214" s="1187"/>
      <c r="EO214" s="1187"/>
      <c r="EP214" s="1187"/>
      <c r="EQ214" s="1187"/>
      <c r="ER214" s="1187"/>
      <c r="ES214" s="1188"/>
      <c r="ET214" s="1191"/>
      <c r="EU214" s="1191"/>
      <c r="EV214" s="1191"/>
      <c r="EW214" s="1191"/>
      <c r="EX214" s="1191"/>
      <c r="EY214" s="1191"/>
      <c r="EZ214" s="1191"/>
      <c r="FA214" s="1191"/>
      <c r="FB214" s="1191"/>
      <c r="FC214" s="1191"/>
      <c r="FD214" s="1191"/>
      <c r="FE214" s="1191"/>
      <c r="FF214" s="1191"/>
      <c r="FG214" s="1191"/>
      <c r="FH214" s="1191"/>
      <c r="FI214" s="1191"/>
      <c r="FJ214" s="1191"/>
      <c r="FK214" s="1191"/>
      <c r="FL214" s="1191"/>
      <c r="FM214" s="1191"/>
      <c r="FN214" s="1191"/>
      <c r="FO214" s="1191"/>
      <c r="FP214" s="1191"/>
      <c r="FQ214" s="1191"/>
      <c r="FR214" s="1191"/>
      <c r="FS214" s="1191"/>
      <c r="FT214" s="1191"/>
      <c r="FU214" s="1191"/>
      <c r="FV214" s="1191"/>
      <c r="FW214" s="1191"/>
      <c r="FX214" s="1191"/>
      <c r="FY214" s="1191"/>
      <c r="FZ214" s="1191"/>
      <c r="GA214" s="1191"/>
      <c r="GB214" s="1191"/>
      <c r="GC214" s="1191"/>
      <c r="GD214" s="1191"/>
      <c r="GE214" s="1191"/>
      <c r="GF214" s="1191"/>
      <c r="GG214" s="1191"/>
      <c r="GH214" s="1191"/>
      <c r="GI214" s="1191"/>
      <c r="GJ214" s="1191"/>
      <c r="GK214" s="1191"/>
      <c r="GL214" s="1191"/>
      <c r="GM214" s="1191"/>
      <c r="GN214" s="1191"/>
      <c r="GO214" s="1192"/>
    </row>
    <row r="215" spans="1:197" ht="6.75" customHeight="1" x14ac:dyDescent="0.2">
      <c r="A215" s="1194"/>
      <c r="B215" s="1194"/>
      <c r="C215" s="1194"/>
      <c r="D215" s="1194"/>
      <c r="E215" s="1194"/>
      <c r="F215" s="1194"/>
      <c r="G215" s="1194"/>
      <c r="H215" s="1194"/>
      <c r="I215" s="1194"/>
      <c r="J215" s="1194"/>
      <c r="K215" s="1194"/>
      <c r="L215" s="1194"/>
      <c r="M215" s="1194"/>
      <c r="N215" s="1194"/>
      <c r="O215" s="1194"/>
      <c r="P215" s="1194"/>
      <c r="Q215" s="1194"/>
      <c r="R215" s="1194"/>
      <c r="S215" s="1194"/>
      <c r="T215" s="1194"/>
      <c r="U215" s="1194"/>
      <c r="V215" s="1194"/>
      <c r="W215" s="1194"/>
      <c r="X215" s="1194"/>
      <c r="Y215" s="1194"/>
      <c r="Z215" s="1194"/>
      <c r="AA215" s="1194"/>
      <c r="AB215" s="1194"/>
      <c r="AC215" s="1194"/>
      <c r="AD215" s="1194"/>
      <c r="AE215" s="1194"/>
      <c r="AF215" s="1194"/>
      <c r="AG215" s="1194"/>
      <c r="AH215" s="1194"/>
      <c r="AI215" s="1194"/>
      <c r="AJ215" s="1194"/>
      <c r="AK215" s="1194"/>
      <c r="AL215" s="1194"/>
      <c r="AM215" s="1194"/>
      <c r="AN215" s="1194"/>
      <c r="AO215" s="1194"/>
      <c r="AP215" s="1194"/>
      <c r="AQ215" s="1194"/>
      <c r="AR215" s="1194"/>
      <c r="AS215" s="1194"/>
      <c r="AT215" s="1194"/>
      <c r="AU215" s="1194"/>
      <c r="AV215" s="1194"/>
      <c r="AW215" s="1194"/>
      <c r="AX215" s="1195"/>
      <c r="AY215" s="1195"/>
      <c r="AZ215" s="1195"/>
      <c r="BA215" s="1195"/>
      <c r="BB215" s="1195"/>
      <c r="BC215" s="1195"/>
      <c r="BD215" s="1195"/>
      <c r="BE215" s="1195"/>
      <c r="BF215" s="1195"/>
      <c r="BG215" s="1195"/>
      <c r="BH215" s="1195"/>
      <c r="BI215" s="1195"/>
      <c r="BJ215" s="1195"/>
      <c r="BK215" s="1195"/>
      <c r="BL215" s="1195"/>
      <c r="BM215" s="1195"/>
      <c r="BN215" s="1195"/>
      <c r="BO215" s="1195"/>
      <c r="BP215" s="1195"/>
      <c r="BQ215" s="1195"/>
      <c r="BR215" s="1195"/>
      <c r="BS215" s="1195"/>
      <c r="BT215" s="1195"/>
      <c r="BU215" s="1195"/>
      <c r="BV215" s="1195"/>
      <c r="BW215" s="1195"/>
      <c r="BX215" s="1195"/>
      <c r="BY215" s="1195"/>
      <c r="BZ215" s="1195"/>
      <c r="CA215" s="1195"/>
      <c r="CB215" s="1195"/>
      <c r="CC215" s="1195"/>
      <c r="CD215" s="1195"/>
      <c r="CE215" s="1195"/>
      <c r="CF215" s="1195"/>
      <c r="CG215" s="1195"/>
      <c r="CH215" s="1195"/>
      <c r="CI215" s="1195"/>
      <c r="CJ215" s="1195"/>
      <c r="CK215" s="1195"/>
      <c r="CL215" s="1195"/>
      <c r="CM215" s="1195"/>
      <c r="CN215" s="1195"/>
      <c r="CO215" s="1195"/>
      <c r="CP215" s="1195"/>
      <c r="CQ215" s="1195"/>
      <c r="CR215" s="1195"/>
      <c r="CS215" s="1195"/>
      <c r="CT215" s="1196"/>
      <c r="CU215" s="1193"/>
      <c r="CV215" s="1194"/>
      <c r="CW215" s="1194"/>
      <c r="CX215" s="1194"/>
      <c r="CY215" s="1194"/>
      <c r="CZ215" s="1194"/>
      <c r="DA215" s="1194"/>
      <c r="DB215" s="1194"/>
      <c r="DC215" s="1194"/>
      <c r="DD215" s="1194"/>
      <c r="DE215" s="1194"/>
      <c r="DF215" s="1194"/>
      <c r="DG215" s="1194"/>
      <c r="DH215" s="1194"/>
      <c r="DI215" s="1194"/>
      <c r="DJ215" s="1194"/>
      <c r="DK215" s="1194"/>
      <c r="DL215" s="1194"/>
      <c r="DM215" s="1194"/>
      <c r="DN215" s="1194"/>
      <c r="DO215" s="1194"/>
      <c r="DP215" s="1194"/>
      <c r="DQ215" s="1194"/>
      <c r="DR215" s="1194"/>
      <c r="DS215" s="1194"/>
      <c r="DT215" s="1194"/>
      <c r="DU215" s="1194"/>
      <c r="DV215" s="1194"/>
      <c r="DW215" s="1194"/>
      <c r="DX215" s="1194"/>
      <c r="DY215" s="1194"/>
      <c r="DZ215" s="1194"/>
      <c r="EA215" s="1194"/>
      <c r="EB215" s="1194"/>
      <c r="EC215" s="1194"/>
      <c r="ED215" s="1194"/>
      <c r="EE215" s="1194"/>
      <c r="EF215" s="1194"/>
      <c r="EG215" s="1194"/>
      <c r="EH215" s="1194"/>
      <c r="EI215" s="1194"/>
      <c r="EJ215" s="1194"/>
      <c r="EK215" s="1194"/>
      <c r="EL215" s="1194"/>
      <c r="EM215" s="1194"/>
      <c r="EN215" s="1194"/>
      <c r="EO215" s="1194"/>
      <c r="EP215" s="1194"/>
      <c r="EQ215" s="1194"/>
      <c r="ER215" s="1194"/>
      <c r="ES215" s="1195"/>
      <c r="ET215" s="1197"/>
      <c r="EU215" s="1197"/>
      <c r="EV215" s="1197"/>
      <c r="EW215" s="1197"/>
      <c r="EX215" s="1197"/>
      <c r="EY215" s="1197"/>
      <c r="EZ215" s="1197"/>
      <c r="FA215" s="1197"/>
      <c r="FB215" s="1197"/>
      <c r="FC215" s="1197"/>
      <c r="FD215" s="1197"/>
      <c r="FE215" s="1197"/>
      <c r="FF215" s="1197"/>
      <c r="FG215" s="1197"/>
      <c r="FH215" s="1197"/>
      <c r="FI215" s="1197"/>
      <c r="FJ215" s="1197"/>
      <c r="FK215" s="1197"/>
      <c r="FL215" s="1197"/>
      <c r="FM215" s="1197"/>
      <c r="FN215" s="1197"/>
      <c r="FO215" s="1197"/>
      <c r="FP215" s="1197"/>
      <c r="FQ215" s="1197"/>
      <c r="FR215" s="1197"/>
      <c r="FS215" s="1197"/>
      <c r="FT215" s="1197"/>
      <c r="FU215" s="1197"/>
      <c r="FV215" s="1197"/>
      <c r="FW215" s="1197"/>
      <c r="FX215" s="1197"/>
      <c r="FY215" s="1197"/>
      <c r="FZ215" s="1197"/>
      <c r="GA215" s="1197"/>
      <c r="GB215" s="1197"/>
      <c r="GC215" s="1197"/>
      <c r="GD215" s="1197"/>
      <c r="GE215" s="1197"/>
      <c r="GF215" s="1197"/>
      <c r="GG215" s="1197"/>
      <c r="GH215" s="1197"/>
      <c r="GI215" s="1197"/>
      <c r="GJ215" s="1197"/>
      <c r="GK215" s="1197"/>
      <c r="GL215" s="1197"/>
      <c r="GM215" s="1197"/>
      <c r="GN215" s="1197"/>
      <c r="GO215" s="1198"/>
    </row>
    <row r="216" spans="1:197" ht="3.75" customHeight="1" x14ac:dyDescent="0.25">
      <c r="A216" s="882"/>
      <c r="B216" s="883"/>
      <c r="C216" s="883"/>
      <c r="D216" s="883"/>
      <c r="E216" s="883"/>
      <c r="F216" s="883"/>
      <c r="G216" s="883"/>
      <c r="H216" s="883"/>
      <c r="I216" s="883"/>
      <c r="J216" s="883"/>
      <c r="K216" s="883"/>
      <c r="L216" s="883"/>
      <c r="M216" s="883"/>
      <c r="N216" s="883"/>
      <c r="O216" s="883"/>
      <c r="P216" s="883"/>
      <c r="Q216" s="883"/>
      <c r="R216" s="883"/>
      <c r="S216" s="883"/>
      <c r="T216" s="883"/>
      <c r="U216" s="883"/>
      <c r="V216" s="883"/>
      <c r="W216" s="883"/>
      <c r="X216" s="883"/>
      <c r="Y216" s="883"/>
      <c r="Z216" s="883"/>
      <c r="AA216" s="883"/>
      <c r="AB216" s="883"/>
      <c r="AC216" s="883"/>
      <c r="AD216" s="883"/>
      <c r="AE216" s="883"/>
      <c r="AF216" s="883"/>
      <c r="AG216" s="883"/>
      <c r="AH216" s="883"/>
      <c r="AI216" s="883"/>
      <c r="AJ216" s="883"/>
      <c r="AK216" s="883"/>
      <c r="AL216" s="883"/>
      <c r="AM216" s="883"/>
      <c r="AN216" s="883"/>
      <c r="AO216" s="883"/>
      <c r="AP216" s="883"/>
      <c r="AQ216" s="883"/>
      <c r="AR216" s="883"/>
      <c r="AS216" s="883"/>
      <c r="AT216" s="883"/>
      <c r="AU216" s="883"/>
      <c r="AV216" s="883"/>
      <c r="AW216" s="883"/>
      <c r="AX216" s="882"/>
      <c r="AY216" s="883"/>
      <c r="AZ216" s="883"/>
      <c r="BA216" s="883"/>
      <c r="BB216" s="883"/>
      <c r="BC216" s="883"/>
      <c r="BD216" s="883"/>
      <c r="BE216" s="883"/>
      <c r="BF216" s="883"/>
      <c r="BG216" s="883"/>
      <c r="BH216" s="883"/>
      <c r="BI216" s="883"/>
      <c r="BJ216" s="883"/>
      <c r="BK216" s="883"/>
      <c r="BL216" s="883"/>
      <c r="BM216" s="883"/>
      <c r="BN216" s="883"/>
      <c r="BO216" s="883"/>
      <c r="BP216" s="883"/>
      <c r="BQ216" s="883"/>
      <c r="BR216" s="883"/>
      <c r="BS216" s="883"/>
      <c r="BT216" s="883"/>
      <c r="BU216" s="883"/>
      <c r="BV216" s="883"/>
      <c r="BW216" s="883"/>
      <c r="BX216" s="883"/>
      <c r="BY216" s="883"/>
      <c r="BZ216" s="883"/>
      <c r="CA216" s="883"/>
      <c r="CB216" s="883"/>
      <c r="CC216" s="883"/>
      <c r="CD216" s="883"/>
      <c r="CE216" s="883"/>
      <c r="CF216" s="883"/>
      <c r="CG216" s="883"/>
      <c r="CH216" s="883"/>
      <c r="CI216" s="883"/>
      <c r="CJ216" s="883"/>
      <c r="CK216" s="883"/>
      <c r="CL216" s="883"/>
      <c r="CM216" s="883"/>
      <c r="CN216" s="883"/>
      <c r="CO216" s="883"/>
      <c r="CP216" s="883"/>
      <c r="CQ216" s="883"/>
      <c r="CR216" s="883"/>
      <c r="CS216" s="883"/>
      <c r="CT216" s="887"/>
      <c r="CU216" s="1199"/>
      <c r="CV216" s="882"/>
      <c r="CW216" s="883"/>
      <c r="CX216" s="883"/>
      <c r="CY216" s="883"/>
      <c r="CZ216" s="883"/>
      <c r="DA216" s="883"/>
      <c r="DB216" s="883"/>
      <c r="DC216" s="883"/>
      <c r="DD216" s="883"/>
      <c r="DE216" s="883"/>
      <c r="DF216" s="883"/>
      <c r="DG216" s="883"/>
      <c r="DH216" s="883"/>
      <c r="DI216" s="883"/>
      <c r="DJ216" s="883"/>
      <c r="DK216" s="883"/>
      <c r="DL216" s="883"/>
      <c r="DM216" s="883"/>
      <c r="DN216" s="883"/>
      <c r="DO216" s="883"/>
      <c r="DP216" s="883"/>
      <c r="DQ216" s="883"/>
      <c r="DR216" s="883"/>
      <c r="DS216" s="883"/>
      <c r="DT216" s="883"/>
      <c r="DU216" s="883"/>
      <c r="DV216" s="883"/>
      <c r="DW216" s="883"/>
      <c r="DX216" s="883"/>
      <c r="DY216" s="883"/>
      <c r="DZ216" s="883"/>
      <c r="EA216" s="883"/>
      <c r="EB216" s="883"/>
      <c r="EC216" s="883"/>
      <c r="ED216" s="883"/>
      <c r="EE216" s="883"/>
      <c r="EF216" s="883"/>
      <c r="EG216" s="883"/>
      <c r="EH216" s="883"/>
      <c r="EI216" s="883"/>
      <c r="EJ216" s="883"/>
      <c r="EK216" s="883"/>
      <c r="EL216" s="883"/>
      <c r="EM216" s="883"/>
      <c r="EN216" s="883"/>
      <c r="EO216" s="883"/>
      <c r="EP216" s="883"/>
      <c r="EQ216" s="883"/>
      <c r="ER216" s="883"/>
      <c r="ES216" s="882"/>
      <c r="ET216" s="883"/>
      <c r="EU216" s="883"/>
      <c r="EV216" s="883"/>
      <c r="EW216" s="883"/>
      <c r="EX216" s="883"/>
      <c r="EY216" s="883"/>
      <c r="EZ216" s="883"/>
      <c r="FA216" s="883"/>
      <c r="FB216" s="883"/>
      <c r="FC216" s="883"/>
      <c r="FD216" s="883"/>
      <c r="FE216" s="883"/>
      <c r="FF216" s="883"/>
      <c r="FG216" s="883"/>
      <c r="FH216" s="883"/>
      <c r="FI216" s="883"/>
      <c r="FJ216" s="883"/>
      <c r="FK216" s="883"/>
      <c r="FL216" s="883"/>
      <c r="FM216" s="883"/>
      <c r="FN216" s="883"/>
      <c r="FO216" s="883"/>
      <c r="FP216" s="883"/>
      <c r="FQ216" s="883"/>
      <c r="FR216" s="883"/>
      <c r="FS216" s="883"/>
      <c r="FT216" s="883"/>
      <c r="FU216" s="883"/>
      <c r="FV216" s="883"/>
      <c r="FW216" s="883"/>
      <c r="FX216" s="883"/>
      <c r="FY216" s="883"/>
      <c r="FZ216" s="883"/>
      <c r="GA216" s="883"/>
      <c r="GB216" s="883"/>
      <c r="GC216" s="883"/>
      <c r="GD216" s="883"/>
      <c r="GE216" s="883"/>
      <c r="GF216" s="883"/>
      <c r="GG216" s="883"/>
      <c r="GH216" s="883"/>
      <c r="GI216" s="883"/>
      <c r="GJ216" s="883"/>
      <c r="GK216" s="883"/>
      <c r="GL216" s="883"/>
      <c r="GM216" s="883"/>
      <c r="GN216" s="883"/>
      <c r="GO216" s="887"/>
    </row>
    <row r="217" spans="1:197" ht="5.25" customHeight="1" thickBot="1" x14ac:dyDescent="0.3">
      <c r="A217" s="838" t="str">
        <f>'Resumen Anual'!$B$5</f>
        <v>MARCA Y MODELO</v>
      </c>
      <c r="B217" s="839"/>
      <c r="C217" s="839"/>
      <c r="D217" s="839"/>
      <c r="E217" s="839"/>
      <c r="F217" s="839"/>
      <c r="G217" s="839"/>
      <c r="H217" s="839"/>
      <c r="I217" s="839"/>
      <c r="J217" s="839"/>
      <c r="K217" s="886"/>
      <c r="L217" s="886"/>
      <c r="M217" s="886"/>
      <c r="N217" s="886"/>
      <c r="O217" s="886"/>
      <c r="P217" s="886"/>
      <c r="Q217" s="886"/>
      <c r="R217" s="886"/>
      <c r="S217" s="886"/>
      <c r="T217" s="886"/>
      <c r="U217" s="886"/>
      <c r="V217" s="886"/>
      <c r="W217" s="886"/>
      <c r="X217" s="886"/>
      <c r="Y217" s="886"/>
      <c r="Z217" s="886"/>
      <c r="AA217" s="886"/>
      <c r="AB217" s="886"/>
      <c r="AC217" s="886"/>
      <c r="AD217" s="886"/>
      <c r="AE217" s="886"/>
      <c r="AF217" s="886"/>
      <c r="AG217" s="886"/>
      <c r="AH217" s="886"/>
      <c r="AI217" s="886"/>
      <c r="AJ217" s="886"/>
      <c r="AK217" s="886"/>
      <c r="AL217" s="886"/>
      <c r="AM217" s="886"/>
      <c r="AN217" s="886"/>
      <c r="AO217" s="886"/>
      <c r="AP217" s="886"/>
      <c r="AQ217" s="886"/>
      <c r="AR217" s="886"/>
      <c r="AS217" s="886"/>
      <c r="AT217" s="886"/>
      <c r="AU217" s="886"/>
      <c r="AV217" s="886"/>
      <c r="AW217" s="1200"/>
      <c r="AX217" s="838" t="str">
        <f>'Resumen Anual'!$B$5</f>
        <v>MARCA Y MODELO</v>
      </c>
      <c r="AY217" s="839"/>
      <c r="AZ217" s="839"/>
      <c r="BA217" s="839"/>
      <c r="BB217" s="839"/>
      <c r="BC217" s="839"/>
      <c r="BD217" s="839"/>
      <c r="BE217" s="839"/>
      <c r="BF217" s="839"/>
      <c r="BG217" s="839"/>
      <c r="BH217" s="886"/>
      <c r="BI217" s="886"/>
      <c r="BJ217" s="886"/>
      <c r="BK217" s="886"/>
      <c r="BL217" s="886"/>
      <c r="BM217" s="886"/>
      <c r="BN217" s="886"/>
      <c r="BO217" s="886"/>
      <c r="BP217" s="886"/>
      <c r="BQ217" s="886"/>
      <c r="BR217" s="886"/>
      <c r="BS217" s="886"/>
      <c r="BT217" s="886"/>
      <c r="BU217" s="886"/>
      <c r="BV217" s="886"/>
      <c r="BW217" s="886"/>
      <c r="BX217" s="886"/>
      <c r="BY217" s="886"/>
      <c r="BZ217" s="886"/>
      <c r="CA217" s="886"/>
      <c r="CB217" s="886"/>
      <c r="CC217" s="886"/>
      <c r="CD217" s="886"/>
      <c r="CE217" s="886"/>
      <c r="CF217" s="886"/>
      <c r="CG217" s="886"/>
      <c r="CH217" s="886"/>
      <c r="CI217" s="886"/>
      <c r="CJ217" s="886"/>
      <c r="CK217" s="886"/>
      <c r="CL217" s="886"/>
      <c r="CM217" s="886"/>
      <c r="CN217" s="886"/>
      <c r="CO217" s="886"/>
      <c r="CP217" s="886"/>
      <c r="CQ217" s="886"/>
      <c r="CR217" s="886"/>
      <c r="CS217" s="886"/>
      <c r="CT217" s="1200"/>
      <c r="CU217" s="1199"/>
      <c r="CV217" s="838" t="str">
        <f>'Resumen Anual'!$B$5</f>
        <v>MARCA Y MODELO</v>
      </c>
      <c r="CW217" s="839"/>
      <c r="CX217" s="839"/>
      <c r="CY217" s="839"/>
      <c r="CZ217" s="839"/>
      <c r="DA217" s="839"/>
      <c r="DB217" s="839"/>
      <c r="DC217" s="839"/>
      <c r="DD217" s="839"/>
      <c r="DE217" s="839"/>
      <c r="DF217" s="886"/>
      <c r="DG217" s="886"/>
      <c r="DH217" s="886"/>
      <c r="DI217" s="886"/>
      <c r="DJ217" s="886"/>
      <c r="DK217" s="886"/>
      <c r="DL217" s="886"/>
      <c r="DM217" s="886"/>
      <c r="DN217" s="886"/>
      <c r="DO217" s="886"/>
      <c r="DP217" s="886"/>
      <c r="DQ217" s="886"/>
      <c r="DR217" s="886"/>
      <c r="DS217" s="886"/>
      <c r="DT217" s="886"/>
      <c r="DU217" s="886"/>
      <c r="DV217" s="886"/>
      <c r="DW217" s="886"/>
      <c r="DX217" s="886"/>
      <c r="DY217" s="886"/>
      <c r="DZ217" s="886"/>
      <c r="EA217" s="886"/>
      <c r="EB217" s="886"/>
      <c r="EC217" s="886"/>
      <c r="ED217" s="886"/>
      <c r="EE217" s="886"/>
      <c r="EF217" s="886"/>
      <c r="EG217" s="886"/>
      <c r="EH217" s="886"/>
      <c r="EI217" s="886"/>
      <c r="EJ217" s="886"/>
      <c r="EK217" s="886"/>
      <c r="EL217" s="886"/>
      <c r="EM217" s="886"/>
      <c r="EN217" s="886"/>
      <c r="EO217" s="886"/>
      <c r="EP217" s="886"/>
      <c r="EQ217" s="886"/>
      <c r="ER217" s="1200"/>
      <c r="ES217" s="838" t="str">
        <f>'Resumen Anual'!$B$5</f>
        <v>MARCA Y MODELO</v>
      </c>
      <c r="ET217" s="839"/>
      <c r="EU217" s="839"/>
      <c r="EV217" s="839"/>
      <c r="EW217" s="839"/>
      <c r="EX217" s="839"/>
      <c r="EY217" s="839"/>
      <c r="EZ217" s="839"/>
      <c r="FA217" s="839"/>
      <c r="FB217" s="839"/>
      <c r="FC217" s="886"/>
      <c r="FD217" s="886"/>
      <c r="FE217" s="886"/>
      <c r="FF217" s="886"/>
      <c r="FG217" s="886"/>
      <c r="FH217" s="886"/>
      <c r="FI217" s="886"/>
      <c r="FJ217" s="886"/>
      <c r="FK217" s="886"/>
      <c r="FL217" s="886"/>
      <c r="FM217" s="886"/>
      <c r="FN217" s="886"/>
      <c r="FO217" s="886"/>
      <c r="FP217" s="886"/>
      <c r="FQ217" s="886"/>
      <c r="FR217" s="886"/>
      <c r="FS217" s="886"/>
      <c r="FT217" s="886"/>
      <c r="FU217" s="886"/>
      <c r="FV217" s="886"/>
      <c r="FW217" s="886"/>
      <c r="FX217" s="886"/>
      <c r="FY217" s="886"/>
      <c r="FZ217" s="886"/>
      <c r="GA217" s="886"/>
      <c r="GB217" s="886"/>
      <c r="GC217" s="886"/>
      <c r="GD217" s="886"/>
      <c r="GE217" s="886"/>
      <c r="GF217" s="886"/>
      <c r="GG217" s="886"/>
      <c r="GH217" s="886"/>
      <c r="GI217" s="886"/>
      <c r="GJ217" s="886"/>
      <c r="GK217" s="886"/>
      <c r="GL217" s="886"/>
      <c r="GM217" s="886"/>
      <c r="GN217" s="886"/>
      <c r="GO217" s="1200"/>
    </row>
    <row r="218" spans="1:197" ht="5.25" customHeight="1" thickTop="1" x14ac:dyDescent="0.2">
      <c r="A218" s="884"/>
      <c r="B218" s="885"/>
      <c r="C218" s="885"/>
      <c r="D218" s="885"/>
      <c r="E218" s="885"/>
      <c r="F218" s="885"/>
      <c r="G218" s="885"/>
      <c r="H218" s="885"/>
      <c r="I218" s="885"/>
      <c r="J218" s="885"/>
      <c r="K218" s="1201"/>
      <c r="L218" s="1202"/>
      <c r="M218" s="1202"/>
      <c r="N218" s="1202"/>
      <c r="O218" s="1202"/>
      <c r="P218" s="1202"/>
      <c r="Q218" s="1202"/>
      <c r="R218" s="1202"/>
      <c r="S218" s="1202"/>
      <c r="T218" s="1202"/>
      <c r="U218" s="1202"/>
      <c r="V218" s="1202"/>
      <c r="W218" s="1202"/>
      <c r="X218" s="1202"/>
      <c r="Y218" s="1202"/>
      <c r="Z218" s="1202"/>
      <c r="AA218" s="1202"/>
      <c r="AB218" s="1202"/>
      <c r="AC218" s="1203"/>
      <c r="AD218" s="1204"/>
      <c r="AE218" s="872" t="str">
        <f>IF(Portada!$A$1="www.fly-logics.com","PIC",0)</f>
        <v>PIC</v>
      </c>
      <c r="AF218" s="864"/>
      <c r="AG218" s="864"/>
      <c r="AH218" s="873"/>
      <c r="AI218" s="863" t="str">
        <f>IF(Portada!$A$1="www.fly-logics.com","SIC",0)</f>
        <v>SIC</v>
      </c>
      <c r="AJ218" s="864"/>
      <c r="AK218" s="864"/>
      <c r="AL218" s="873"/>
      <c r="AM218" s="863" t="str">
        <f>IF(Portada!$A$1="www.fly-logics.com","INSTRU.",0)</f>
        <v>INSTRU.</v>
      </c>
      <c r="AN218" s="864"/>
      <c r="AO218" s="864"/>
      <c r="AP218" s="864"/>
      <c r="AQ218" s="863" t="str">
        <f>'Resumen Anual'!$AR$5</f>
        <v>Aterr.</v>
      </c>
      <c r="AR218" s="864"/>
      <c r="AS218" s="864"/>
      <c r="AT218" s="864"/>
      <c r="AU218" s="864"/>
      <c r="AV218" s="864"/>
      <c r="AW218" s="1200"/>
      <c r="AX218" s="884"/>
      <c r="AY218" s="885"/>
      <c r="AZ218" s="885"/>
      <c r="BA218" s="885"/>
      <c r="BB218" s="885"/>
      <c r="BC218" s="885"/>
      <c r="BD218" s="885"/>
      <c r="BE218" s="885"/>
      <c r="BF218" s="885"/>
      <c r="BG218" s="885"/>
      <c r="BH218" s="1201"/>
      <c r="BI218" s="1202"/>
      <c r="BJ218" s="1202"/>
      <c r="BK218" s="1202"/>
      <c r="BL218" s="1202"/>
      <c r="BM218" s="1202"/>
      <c r="BN218" s="1202"/>
      <c r="BO218" s="1202"/>
      <c r="BP218" s="1202"/>
      <c r="BQ218" s="1202"/>
      <c r="BR218" s="1202"/>
      <c r="BS218" s="1202"/>
      <c r="BT218" s="1202"/>
      <c r="BU218" s="1202"/>
      <c r="BV218" s="1202"/>
      <c r="BW218" s="1202"/>
      <c r="BX218" s="1202"/>
      <c r="BY218" s="1202"/>
      <c r="BZ218" s="1203"/>
      <c r="CA218" s="1204"/>
      <c r="CB218" s="872" t="str">
        <f>IF(Portada!$A$1="www.fly-logics.com","PIC",0)</f>
        <v>PIC</v>
      </c>
      <c r="CC218" s="864"/>
      <c r="CD218" s="864"/>
      <c r="CE218" s="873"/>
      <c r="CF218" s="863" t="str">
        <f>IF(Portada!$A$1="www.fly-logics.com","SIC",0)</f>
        <v>SIC</v>
      </c>
      <c r="CG218" s="864"/>
      <c r="CH218" s="864"/>
      <c r="CI218" s="873"/>
      <c r="CJ218" s="863" t="str">
        <f>IF(Portada!$A$1="www.fly-logics.com","INSTRU.",0)</f>
        <v>INSTRU.</v>
      </c>
      <c r="CK218" s="864"/>
      <c r="CL218" s="864"/>
      <c r="CM218" s="864"/>
      <c r="CN218" s="863" t="str">
        <f>'Resumen Anual'!$AR$5</f>
        <v>Aterr.</v>
      </c>
      <c r="CO218" s="864"/>
      <c r="CP218" s="864"/>
      <c r="CQ218" s="864"/>
      <c r="CR218" s="864"/>
      <c r="CS218" s="867"/>
      <c r="CT218" s="1200"/>
      <c r="CU218" s="1199"/>
      <c r="CV218" s="884"/>
      <c r="CW218" s="885"/>
      <c r="CX218" s="885"/>
      <c r="CY218" s="885"/>
      <c r="CZ218" s="885"/>
      <c r="DA218" s="885"/>
      <c r="DB218" s="885"/>
      <c r="DC218" s="885"/>
      <c r="DD218" s="885"/>
      <c r="DE218" s="885"/>
      <c r="DF218" s="1201"/>
      <c r="DG218" s="1202"/>
      <c r="DH218" s="1202"/>
      <c r="DI218" s="1202"/>
      <c r="DJ218" s="1202"/>
      <c r="DK218" s="1202"/>
      <c r="DL218" s="1202"/>
      <c r="DM218" s="1202"/>
      <c r="DN218" s="1202"/>
      <c r="DO218" s="1202"/>
      <c r="DP218" s="1202"/>
      <c r="DQ218" s="1202"/>
      <c r="DR218" s="1202"/>
      <c r="DS218" s="1202"/>
      <c r="DT218" s="1202"/>
      <c r="DU218" s="1202"/>
      <c r="DV218" s="1202"/>
      <c r="DW218" s="1202"/>
      <c r="DX218" s="1203"/>
      <c r="DY218" s="1204"/>
      <c r="DZ218" s="872" t="str">
        <f>IF(Portada!$A$1="www.fly-logics.com","PIC",0)</f>
        <v>PIC</v>
      </c>
      <c r="EA218" s="864"/>
      <c r="EB218" s="864"/>
      <c r="EC218" s="873"/>
      <c r="ED218" s="863" t="str">
        <f>IF(Portada!$A$1="www.fly-logics.com","SIC",0)</f>
        <v>SIC</v>
      </c>
      <c r="EE218" s="864"/>
      <c r="EF218" s="864"/>
      <c r="EG218" s="873"/>
      <c r="EH218" s="863" t="str">
        <f>IF(Portada!$A$1="www.fly-logics.com","INSTRU.",0)</f>
        <v>INSTRU.</v>
      </c>
      <c r="EI218" s="864"/>
      <c r="EJ218" s="864"/>
      <c r="EK218" s="864"/>
      <c r="EL218" s="863" t="str">
        <f>'Resumen Anual'!$AR$5</f>
        <v>Aterr.</v>
      </c>
      <c r="EM218" s="864"/>
      <c r="EN218" s="864"/>
      <c r="EO218" s="864"/>
      <c r="EP218" s="864"/>
      <c r="EQ218" s="864"/>
      <c r="ER218" s="1200"/>
      <c r="ES218" s="884"/>
      <c r="ET218" s="885"/>
      <c r="EU218" s="885"/>
      <c r="EV218" s="885"/>
      <c r="EW218" s="885"/>
      <c r="EX218" s="885"/>
      <c r="EY218" s="885"/>
      <c r="EZ218" s="885"/>
      <c r="FA218" s="885"/>
      <c r="FB218" s="885"/>
      <c r="FC218" s="1201"/>
      <c r="FD218" s="1202"/>
      <c r="FE218" s="1202"/>
      <c r="FF218" s="1202"/>
      <c r="FG218" s="1202"/>
      <c r="FH218" s="1202"/>
      <c r="FI218" s="1202"/>
      <c r="FJ218" s="1202"/>
      <c r="FK218" s="1202"/>
      <c r="FL218" s="1202"/>
      <c r="FM218" s="1202"/>
      <c r="FN218" s="1202"/>
      <c r="FO218" s="1202"/>
      <c r="FP218" s="1202"/>
      <c r="FQ218" s="1202"/>
      <c r="FR218" s="1202"/>
      <c r="FS218" s="1202"/>
      <c r="FT218" s="1202"/>
      <c r="FU218" s="1203"/>
      <c r="FV218" s="1204"/>
      <c r="FW218" s="872" t="str">
        <f>IF(Portada!$A$1="www.fly-logics.com","PIC",0)</f>
        <v>PIC</v>
      </c>
      <c r="FX218" s="864"/>
      <c r="FY218" s="864"/>
      <c r="FZ218" s="873"/>
      <c r="GA218" s="863" t="str">
        <f>IF(Portada!$A$1="www.fly-logics.com","SIC",0)</f>
        <v>SIC</v>
      </c>
      <c r="GB218" s="864"/>
      <c r="GC218" s="864"/>
      <c r="GD218" s="873"/>
      <c r="GE218" s="863" t="str">
        <f>IF(Portada!$A$1="www.fly-logics.com","INSTRU.",0)</f>
        <v>INSTRU.</v>
      </c>
      <c r="GF218" s="864"/>
      <c r="GG218" s="864"/>
      <c r="GH218" s="864"/>
      <c r="GI218" s="863" t="str">
        <f>'Resumen Anual'!$AR$5</f>
        <v>Aterr.</v>
      </c>
      <c r="GJ218" s="864"/>
      <c r="GK218" s="864"/>
      <c r="GL218" s="864"/>
      <c r="GM218" s="864"/>
      <c r="GN218" s="867"/>
      <c r="GO218" s="1200"/>
    </row>
    <row r="219" spans="1:197" ht="5.25" customHeight="1" thickBot="1" x14ac:dyDescent="0.25">
      <c r="A219" s="884"/>
      <c r="B219" s="885"/>
      <c r="C219" s="885"/>
      <c r="D219" s="885"/>
      <c r="E219" s="885"/>
      <c r="F219" s="885"/>
      <c r="G219" s="885"/>
      <c r="H219" s="885"/>
      <c r="I219" s="885"/>
      <c r="J219" s="885"/>
      <c r="K219" s="1205"/>
      <c r="L219" s="1206"/>
      <c r="M219" s="1206"/>
      <c r="N219" s="1206"/>
      <c r="O219" s="1206"/>
      <c r="P219" s="1206"/>
      <c r="Q219" s="1206"/>
      <c r="R219" s="1206"/>
      <c r="S219" s="1206"/>
      <c r="T219" s="1206"/>
      <c r="U219" s="1206"/>
      <c r="V219" s="1206"/>
      <c r="W219" s="1206"/>
      <c r="X219" s="1206"/>
      <c r="Y219" s="1206"/>
      <c r="Z219" s="1206"/>
      <c r="AA219" s="1206"/>
      <c r="AB219" s="1206"/>
      <c r="AC219" s="1207"/>
      <c r="AD219" s="1204"/>
      <c r="AE219" s="874"/>
      <c r="AF219" s="866"/>
      <c r="AG219" s="866"/>
      <c r="AH219" s="875"/>
      <c r="AI219" s="865"/>
      <c r="AJ219" s="866"/>
      <c r="AK219" s="866"/>
      <c r="AL219" s="875"/>
      <c r="AM219" s="865"/>
      <c r="AN219" s="866"/>
      <c r="AO219" s="866"/>
      <c r="AP219" s="866"/>
      <c r="AQ219" s="1208"/>
      <c r="AR219" s="1209"/>
      <c r="AS219" s="1209"/>
      <c r="AT219" s="1209"/>
      <c r="AU219" s="1209"/>
      <c r="AV219" s="1209"/>
      <c r="AW219" s="1200"/>
      <c r="AX219" s="884"/>
      <c r="AY219" s="885"/>
      <c r="AZ219" s="885"/>
      <c r="BA219" s="885"/>
      <c r="BB219" s="885"/>
      <c r="BC219" s="885"/>
      <c r="BD219" s="885"/>
      <c r="BE219" s="885"/>
      <c r="BF219" s="885"/>
      <c r="BG219" s="885"/>
      <c r="BH219" s="1205"/>
      <c r="BI219" s="1206"/>
      <c r="BJ219" s="1206"/>
      <c r="BK219" s="1206"/>
      <c r="BL219" s="1206"/>
      <c r="BM219" s="1206"/>
      <c r="BN219" s="1206"/>
      <c r="BO219" s="1206"/>
      <c r="BP219" s="1206"/>
      <c r="BQ219" s="1206"/>
      <c r="BR219" s="1206"/>
      <c r="BS219" s="1206"/>
      <c r="BT219" s="1206"/>
      <c r="BU219" s="1206"/>
      <c r="BV219" s="1206"/>
      <c r="BW219" s="1206"/>
      <c r="BX219" s="1206"/>
      <c r="BY219" s="1206"/>
      <c r="BZ219" s="1207"/>
      <c r="CA219" s="1204"/>
      <c r="CB219" s="874"/>
      <c r="CC219" s="866"/>
      <c r="CD219" s="866"/>
      <c r="CE219" s="875"/>
      <c r="CF219" s="865"/>
      <c r="CG219" s="866"/>
      <c r="CH219" s="866"/>
      <c r="CI219" s="875"/>
      <c r="CJ219" s="865"/>
      <c r="CK219" s="866"/>
      <c r="CL219" s="866"/>
      <c r="CM219" s="866"/>
      <c r="CN219" s="868"/>
      <c r="CO219" s="869"/>
      <c r="CP219" s="869"/>
      <c r="CQ219" s="869"/>
      <c r="CR219" s="869"/>
      <c r="CS219" s="870"/>
      <c r="CT219" s="1200"/>
      <c r="CU219" s="1199"/>
      <c r="CV219" s="884"/>
      <c r="CW219" s="885"/>
      <c r="CX219" s="885"/>
      <c r="CY219" s="885"/>
      <c r="CZ219" s="885"/>
      <c r="DA219" s="885"/>
      <c r="DB219" s="885"/>
      <c r="DC219" s="885"/>
      <c r="DD219" s="885"/>
      <c r="DE219" s="885"/>
      <c r="DF219" s="1205"/>
      <c r="DG219" s="1206"/>
      <c r="DH219" s="1206"/>
      <c r="DI219" s="1206"/>
      <c r="DJ219" s="1206"/>
      <c r="DK219" s="1206"/>
      <c r="DL219" s="1206"/>
      <c r="DM219" s="1206"/>
      <c r="DN219" s="1206"/>
      <c r="DO219" s="1206"/>
      <c r="DP219" s="1206"/>
      <c r="DQ219" s="1206"/>
      <c r="DR219" s="1206"/>
      <c r="DS219" s="1206"/>
      <c r="DT219" s="1206"/>
      <c r="DU219" s="1206"/>
      <c r="DV219" s="1206"/>
      <c r="DW219" s="1206"/>
      <c r="DX219" s="1207"/>
      <c r="DY219" s="1204"/>
      <c r="DZ219" s="874"/>
      <c r="EA219" s="866"/>
      <c r="EB219" s="866"/>
      <c r="EC219" s="875"/>
      <c r="ED219" s="865"/>
      <c r="EE219" s="866"/>
      <c r="EF219" s="866"/>
      <c r="EG219" s="875"/>
      <c r="EH219" s="865"/>
      <c r="EI219" s="866"/>
      <c r="EJ219" s="866"/>
      <c r="EK219" s="866"/>
      <c r="EL219" s="1208"/>
      <c r="EM219" s="1209"/>
      <c r="EN219" s="1209"/>
      <c r="EO219" s="1209"/>
      <c r="EP219" s="1209"/>
      <c r="EQ219" s="1209"/>
      <c r="ER219" s="1200"/>
      <c r="ES219" s="884"/>
      <c r="ET219" s="885"/>
      <c r="EU219" s="885"/>
      <c r="EV219" s="885"/>
      <c r="EW219" s="885"/>
      <c r="EX219" s="885"/>
      <c r="EY219" s="885"/>
      <c r="EZ219" s="885"/>
      <c r="FA219" s="885"/>
      <c r="FB219" s="885"/>
      <c r="FC219" s="1205"/>
      <c r="FD219" s="1206"/>
      <c r="FE219" s="1206"/>
      <c r="FF219" s="1206"/>
      <c r="FG219" s="1206"/>
      <c r="FH219" s="1206"/>
      <c r="FI219" s="1206"/>
      <c r="FJ219" s="1206"/>
      <c r="FK219" s="1206"/>
      <c r="FL219" s="1206"/>
      <c r="FM219" s="1206"/>
      <c r="FN219" s="1206"/>
      <c r="FO219" s="1206"/>
      <c r="FP219" s="1206"/>
      <c r="FQ219" s="1206"/>
      <c r="FR219" s="1206"/>
      <c r="FS219" s="1206"/>
      <c r="FT219" s="1206"/>
      <c r="FU219" s="1207"/>
      <c r="FV219" s="1204"/>
      <c r="FW219" s="874"/>
      <c r="FX219" s="866"/>
      <c r="FY219" s="866"/>
      <c r="FZ219" s="875"/>
      <c r="GA219" s="865"/>
      <c r="GB219" s="866"/>
      <c r="GC219" s="866"/>
      <c r="GD219" s="875"/>
      <c r="GE219" s="865"/>
      <c r="GF219" s="866"/>
      <c r="GG219" s="866"/>
      <c r="GH219" s="866"/>
      <c r="GI219" s="868"/>
      <c r="GJ219" s="869"/>
      <c r="GK219" s="869"/>
      <c r="GL219" s="869"/>
      <c r="GM219" s="869"/>
      <c r="GN219" s="870"/>
      <c r="GO219" s="1200"/>
    </row>
    <row r="220" spans="1:197" ht="5.25" customHeight="1" x14ac:dyDescent="0.25">
      <c r="A220" s="841"/>
      <c r="B220" s="842"/>
      <c r="C220" s="842"/>
      <c r="D220" s="842"/>
      <c r="E220" s="842"/>
      <c r="F220" s="842"/>
      <c r="G220" s="842"/>
      <c r="H220" s="842"/>
      <c r="I220" s="842"/>
      <c r="J220" s="842"/>
      <c r="K220" s="876"/>
      <c r="L220" s="876"/>
      <c r="M220" s="876"/>
      <c r="N220" s="876"/>
      <c r="O220" s="876"/>
      <c r="P220" s="876"/>
      <c r="Q220" s="876"/>
      <c r="R220" s="876"/>
      <c r="S220" s="876"/>
      <c r="T220" s="876"/>
      <c r="U220" s="876"/>
      <c r="V220" s="876"/>
      <c r="W220" s="876"/>
      <c r="X220" s="876"/>
      <c r="Y220" s="876"/>
      <c r="Z220" s="876"/>
      <c r="AA220" s="876"/>
      <c r="AB220" s="876"/>
      <c r="AC220" s="876"/>
      <c r="AD220" s="877"/>
      <c r="AE220" s="874"/>
      <c r="AF220" s="866"/>
      <c r="AG220" s="866"/>
      <c r="AH220" s="875"/>
      <c r="AI220" s="865"/>
      <c r="AJ220" s="866"/>
      <c r="AK220" s="866"/>
      <c r="AL220" s="875"/>
      <c r="AM220" s="865"/>
      <c r="AN220" s="866"/>
      <c r="AO220" s="866"/>
      <c r="AP220" s="866"/>
      <c r="AQ220" s="878" t="str">
        <f>'Resumen Anual'!$AR$7</f>
        <v>D</v>
      </c>
      <c r="AR220" s="879"/>
      <c r="AS220" s="879"/>
      <c r="AT220" s="878" t="str">
        <f>'Resumen Anual'!$AU$7</f>
        <v>N</v>
      </c>
      <c r="AU220" s="879"/>
      <c r="AV220" s="879"/>
      <c r="AW220" s="1200"/>
      <c r="AX220" s="841"/>
      <c r="AY220" s="842"/>
      <c r="AZ220" s="842"/>
      <c r="BA220" s="842"/>
      <c r="BB220" s="842"/>
      <c r="BC220" s="842"/>
      <c r="BD220" s="842"/>
      <c r="BE220" s="842"/>
      <c r="BF220" s="842"/>
      <c r="BG220" s="842"/>
      <c r="BH220" s="876"/>
      <c r="BI220" s="876"/>
      <c r="BJ220" s="876"/>
      <c r="BK220" s="876"/>
      <c r="BL220" s="876"/>
      <c r="BM220" s="876"/>
      <c r="BN220" s="876"/>
      <c r="BO220" s="876"/>
      <c r="BP220" s="876"/>
      <c r="BQ220" s="876"/>
      <c r="BR220" s="876"/>
      <c r="BS220" s="876"/>
      <c r="BT220" s="876"/>
      <c r="BU220" s="876"/>
      <c r="BV220" s="876"/>
      <c r="BW220" s="876"/>
      <c r="BX220" s="876"/>
      <c r="BY220" s="876"/>
      <c r="BZ220" s="876"/>
      <c r="CA220" s="877"/>
      <c r="CB220" s="874"/>
      <c r="CC220" s="866"/>
      <c r="CD220" s="866"/>
      <c r="CE220" s="875"/>
      <c r="CF220" s="865"/>
      <c r="CG220" s="866"/>
      <c r="CH220" s="866"/>
      <c r="CI220" s="875"/>
      <c r="CJ220" s="865"/>
      <c r="CK220" s="866"/>
      <c r="CL220" s="866"/>
      <c r="CM220" s="866"/>
      <c r="CN220" s="878" t="str">
        <f>'Resumen Anual'!$AR$7</f>
        <v>D</v>
      </c>
      <c r="CO220" s="879"/>
      <c r="CP220" s="879"/>
      <c r="CQ220" s="878" t="str">
        <f>'Resumen Anual'!$AU$7</f>
        <v>N</v>
      </c>
      <c r="CR220" s="879"/>
      <c r="CS220" s="879"/>
      <c r="CT220" s="1200"/>
      <c r="CU220" s="1199"/>
      <c r="CV220" s="841"/>
      <c r="CW220" s="842"/>
      <c r="CX220" s="842"/>
      <c r="CY220" s="842"/>
      <c r="CZ220" s="842"/>
      <c r="DA220" s="842"/>
      <c r="DB220" s="842"/>
      <c r="DC220" s="842"/>
      <c r="DD220" s="842"/>
      <c r="DE220" s="842"/>
      <c r="DF220" s="876"/>
      <c r="DG220" s="876"/>
      <c r="DH220" s="876"/>
      <c r="DI220" s="876"/>
      <c r="DJ220" s="876"/>
      <c r="DK220" s="876"/>
      <c r="DL220" s="876"/>
      <c r="DM220" s="876"/>
      <c r="DN220" s="876"/>
      <c r="DO220" s="876"/>
      <c r="DP220" s="876"/>
      <c r="DQ220" s="876"/>
      <c r="DR220" s="876"/>
      <c r="DS220" s="876"/>
      <c r="DT220" s="876"/>
      <c r="DU220" s="876"/>
      <c r="DV220" s="876"/>
      <c r="DW220" s="876"/>
      <c r="DX220" s="876"/>
      <c r="DY220" s="877"/>
      <c r="DZ220" s="874"/>
      <c r="EA220" s="866"/>
      <c r="EB220" s="866"/>
      <c r="EC220" s="875"/>
      <c r="ED220" s="865"/>
      <c r="EE220" s="866"/>
      <c r="EF220" s="866"/>
      <c r="EG220" s="875"/>
      <c r="EH220" s="865"/>
      <c r="EI220" s="866"/>
      <c r="EJ220" s="866"/>
      <c r="EK220" s="866"/>
      <c r="EL220" s="878" t="str">
        <f>'Resumen Anual'!$AR$7</f>
        <v>D</v>
      </c>
      <c r="EM220" s="879"/>
      <c r="EN220" s="879"/>
      <c r="EO220" s="878" t="str">
        <f>'Resumen Anual'!$AU$7</f>
        <v>N</v>
      </c>
      <c r="EP220" s="879"/>
      <c r="EQ220" s="879"/>
      <c r="ER220" s="1200"/>
      <c r="ES220" s="841"/>
      <c r="ET220" s="842"/>
      <c r="EU220" s="842"/>
      <c r="EV220" s="842"/>
      <c r="EW220" s="842"/>
      <c r="EX220" s="842"/>
      <c r="EY220" s="842"/>
      <c r="EZ220" s="842"/>
      <c r="FA220" s="842"/>
      <c r="FB220" s="842"/>
      <c r="FC220" s="876"/>
      <c r="FD220" s="876"/>
      <c r="FE220" s="876"/>
      <c r="FF220" s="876"/>
      <c r="FG220" s="876"/>
      <c r="FH220" s="876"/>
      <c r="FI220" s="876"/>
      <c r="FJ220" s="876"/>
      <c r="FK220" s="876"/>
      <c r="FL220" s="876"/>
      <c r="FM220" s="876"/>
      <c r="FN220" s="876"/>
      <c r="FO220" s="876"/>
      <c r="FP220" s="876"/>
      <c r="FQ220" s="876"/>
      <c r="FR220" s="876"/>
      <c r="FS220" s="876"/>
      <c r="FT220" s="876"/>
      <c r="FU220" s="876"/>
      <c r="FV220" s="877"/>
      <c r="FW220" s="874"/>
      <c r="FX220" s="866"/>
      <c r="FY220" s="866"/>
      <c r="FZ220" s="875"/>
      <c r="GA220" s="865"/>
      <c r="GB220" s="866"/>
      <c r="GC220" s="866"/>
      <c r="GD220" s="875"/>
      <c r="GE220" s="865"/>
      <c r="GF220" s="866"/>
      <c r="GG220" s="866"/>
      <c r="GH220" s="866"/>
      <c r="GI220" s="878" t="str">
        <f>'Resumen Anual'!$AR$7</f>
        <v>D</v>
      </c>
      <c r="GJ220" s="879"/>
      <c r="GK220" s="879"/>
      <c r="GL220" s="878" t="str">
        <f>'Resumen Anual'!$AU$7</f>
        <v>N</v>
      </c>
      <c r="GM220" s="879"/>
      <c r="GN220" s="879"/>
      <c r="GO220" s="1200"/>
    </row>
    <row r="221" spans="1:197" ht="5.25" customHeight="1" thickBot="1" x14ac:dyDescent="0.25">
      <c r="A221" s="880"/>
      <c r="B221" s="881"/>
      <c r="C221" s="881"/>
      <c r="D221" s="881"/>
      <c r="E221" s="881"/>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1210"/>
      <c r="AF221" s="1211"/>
      <c r="AG221" s="1211"/>
      <c r="AH221" s="1212"/>
      <c r="AI221" s="1213"/>
      <c r="AJ221" s="1211"/>
      <c r="AK221" s="1211"/>
      <c r="AL221" s="1212"/>
      <c r="AM221" s="1213"/>
      <c r="AN221" s="1211"/>
      <c r="AO221" s="1211"/>
      <c r="AP221" s="1211"/>
      <c r="AQ221" s="1213"/>
      <c r="AR221" s="1211"/>
      <c r="AS221" s="1211"/>
      <c r="AT221" s="1213"/>
      <c r="AU221" s="1211"/>
      <c r="AV221" s="1211"/>
      <c r="AW221" s="1200"/>
      <c r="AX221" s="880"/>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881"/>
      <c r="CB221" s="874"/>
      <c r="CC221" s="866"/>
      <c r="CD221" s="866"/>
      <c r="CE221" s="875"/>
      <c r="CF221" s="865"/>
      <c r="CG221" s="866"/>
      <c r="CH221" s="866"/>
      <c r="CI221" s="875"/>
      <c r="CJ221" s="865"/>
      <c r="CK221" s="866"/>
      <c r="CL221" s="866"/>
      <c r="CM221" s="866"/>
      <c r="CN221" s="865"/>
      <c r="CO221" s="866"/>
      <c r="CP221" s="866"/>
      <c r="CQ221" s="865"/>
      <c r="CR221" s="866"/>
      <c r="CS221" s="866"/>
      <c r="CT221" s="1200"/>
      <c r="CU221" s="1199"/>
      <c r="CV221" s="880"/>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1210"/>
      <c r="EA221" s="1211"/>
      <c r="EB221" s="1211"/>
      <c r="EC221" s="1212"/>
      <c r="ED221" s="1213"/>
      <c r="EE221" s="1211"/>
      <c r="EF221" s="1211"/>
      <c r="EG221" s="1212"/>
      <c r="EH221" s="1213"/>
      <c r="EI221" s="1211"/>
      <c r="EJ221" s="1211"/>
      <c r="EK221" s="1211"/>
      <c r="EL221" s="1213"/>
      <c r="EM221" s="1211"/>
      <c r="EN221" s="1211"/>
      <c r="EO221" s="1213"/>
      <c r="EP221" s="1211"/>
      <c r="EQ221" s="1211"/>
      <c r="ER221" s="1200"/>
      <c r="ES221" s="880"/>
      <c r="ET221" s="881"/>
      <c r="EU221" s="881"/>
      <c r="EV221" s="881"/>
      <c r="EW221" s="881"/>
      <c r="EX221" s="881"/>
      <c r="EY221" s="881"/>
      <c r="EZ221" s="881"/>
      <c r="FA221" s="881"/>
      <c r="FB221" s="881"/>
      <c r="FC221" s="881"/>
      <c r="FD221" s="881"/>
      <c r="FE221" s="881"/>
      <c r="FF221" s="881"/>
      <c r="FG221" s="881"/>
      <c r="FH221" s="881"/>
      <c r="FI221" s="881"/>
      <c r="FJ221" s="881"/>
      <c r="FK221" s="881"/>
      <c r="FL221" s="881"/>
      <c r="FM221" s="881"/>
      <c r="FN221" s="881"/>
      <c r="FO221" s="881"/>
      <c r="FP221" s="881"/>
      <c r="FQ221" s="881"/>
      <c r="FR221" s="881"/>
      <c r="FS221" s="881"/>
      <c r="FT221" s="881"/>
      <c r="FU221" s="881"/>
      <c r="FV221" s="881"/>
      <c r="FW221" s="874"/>
      <c r="FX221" s="866"/>
      <c r="FY221" s="866"/>
      <c r="FZ221" s="875"/>
      <c r="GA221" s="865"/>
      <c r="GB221" s="866"/>
      <c r="GC221" s="866"/>
      <c r="GD221" s="875"/>
      <c r="GE221" s="865"/>
      <c r="GF221" s="866"/>
      <c r="GG221" s="866"/>
      <c r="GH221" s="866"/>
      <c r="GI221" s="865"/>
      <c r="GJ221" s="866"/>
      <c r="GK221" s="866"/>
      <c r="GL221" s="865"/>
      <c r="GM221" s="866"/>
      <c r="GN221" s="866"/>
      <c r="GO221" s="1200"/>
    </row>
    <row r="222" spans="1:197" ht="8.25" customHeight="1" thickTop="1" x14ac:dyDescent="0.25">
      <c r="A222" s="171"/>
      <c r="B222" s="862" t="str">
        <f>'Resumen Anual'!$C$13</f>
        <v>TIEMPO DE VUELO</v>
      </c>
      <c r="C222" s="839"/>
      <c r="D222" s="839"/>
      <c r="E222" s="839"/>
      <c r="F222" s="839"/>
      <c r="G222" s="839"/>
      <c r="H222" s="839"/>
      <c r="I222" s="839"/>
      <c r="J222" s="839"/>
      <c r="K222" s="839"/>
      <c r="L222" s="840"/>
      <c r="M222" s="6"/>
      <c r="N222" s="838" t="str">
        <f>'Resumen Anual'!$O$13</f>
        <v>TIEMPO MEDIO</v>
      </c>
      <c r="O222" s="839"/>
      <c r="P222" s="839"/>
      <c r="Q222" s="839"/>
      <c r="R222" s="839"/>
      <c r="S222" s="839"/>
      <c r="T222" s="839"/>
      <c r="U222" s="839"/>
      <c r="V222" s="839"/>
      <c r="W222" s="839"/>
      <c r="X222" s="840"/>
      <c r="Y222" s="15"/>
      <c r="Z222" s="844" t="str">
        <f>IF(Portada!$A$1="www.fly-logics.com","B.Anterior",0)</f>
        <v>B.Anterior</v>
      </c>
      <c r="AA222" s="845"/>
      <c r="AB222" s="845"/>
      <c r="AC222" s="845"/>
      <c r="AD222" s="845"/>
      <c r="AE222" s="848">
        <f>SUMIF('Bitácoras Anteriores'!$K$6,K218,'Bitácoras Anteriores'!$AE$50)+SUMIF('Bitácoras Anteriores'!$K$59,$K$6,'Bitácoras Anteriores'!$AE$103)+SUMIF('Bitácoras Anteriores'!$K$112,K218,'Bitácoras Anteriores'!$AE$156)+SUMIF('Bitácoras Anteriores'!$K$165,K218,'Bitácoras Anteriores'!$AE$209)+SUMIF('Bitácoras Anteriores'!$K$218,K218,'Bitácoras Anteriores'!$AE$262)+SUMIF('Bitácoras Anteriores'!$K$271,K218,'Bitácoras Anteriores'!$AE$315)+SUMIF('Bitácoras Anteriores'!$K$324,K218,'Bitácoras Anteriores'!$AE$368)+SUMIF('Bitácoras Anteriores'!$BH$6,K218,'Bitácoras Anteriores'!$CB$50)+SUMIF('Bitácoras Anteriores'!$BH$59,$K$6,'Bitácoras Anteriores'!$CB$103)+SUMIF('Bitácoras Anteriores'!$BH$112,K218,'Bitácoras Anteriores'!$CB$156)+SUMIF('Bitácoras Anteriores'!$BH$165,K218,'Bitácoras Anteriores'!$CB$209)+SUMIF('Bitácoras Anteriores'!$BH$218,K218,'Bitácoras Anteriores'!$CB$262)+SUMIF('Bitácoras Anteriores'!$BH$271,K218,'Bitácoras Anteriores'!$CB$315)+SUMIF('Bitácoras Anteriores'!$BH$324,K218,'Bitácoras Anteriores'!$CB$368)+SUMIF('Bitácoras Anteriores'!$DF$6,K218,'Bitácoras Anteriores'!$DZ$50)+SUMIF('Bitácoras Anteriores'!$DF$59,$K$6,'Bitácoras Anteriores'!$DZ$103)+SUMIF('Bitácoras Anteriores'!$DF$112,K218,'Bitácoras Anteriores'!$DZ$156)+SUMIF('Bitácoras Anteriores'!$DF$165,K218,'Bitácoras Anteriores'!$DZ$209)+SUMIF('Bitácoras Anteriores'!$DF$218,K218,'Bitácoras Anteriores'!$DZ$262)+SUMIF('Bitácoras Anteriores'!$DF$271,K218,'Bitácoras Anteriores'!$DZ$315)+SUMIF('Bitácoras Anteriores'!$DF$324,K218,'Bitácoras Anteriores'!$DZ$368)+SUMIF('Bitácoras Anteriores'!$FC$6,K218,'Bitácoras Anteriores'!$FW$50)+SUMIF('Bitácoras Anteriores'!$FC$59,$K$6,'Bitácoras Anteriores'!$FW$103)+SUMIF('Bitácoras Anteriores'!$FC$112,K218,'Bitácoras Anteriores'!$FW$156)+SUMIF('Bitácoras Anteriores'!$FC$165,K218,'Bitácoras Anteriores'!$FW$209)+SUMIF('Bitácoras Anteriores'!$FC$218,K218,'Bitácoras Anteriores'!$FW$262)+SUMIF('Bitácoras Anteriores'!$FC$271,K218,'Bitácoras Anteriores'!$FW$315)+SUMIF('Bitácoras Anteriores'!$FC$324,K218,'Bitácoras Anteriores'!$FW$368)</f>
        <v>0</v>
      </c>
      <c r="AF222" s="849"/>
      <c r="AG222" s="849"/>
      <c r="AH222" s="850"/>
      <c r="AI222" s="848">
        <f>SUMIF('Bitácoras Anteriores'!$K$6,K218,'Bitácoras Anteriores'!$AI$50)+SUMIF('Bitácoras Anteriores'!$K$59,$K$6,'Bitácoras Anteriores'!$AI$103)+SUMIF('Bitácoras Anteriores'!$K$112,K218,'Bitácoras Anteriores'!$AI$156)+SUMIF('Bitácoras Anteriores'!$K$165,K218,'Bitácoras Anteriores'!$AI$209)+SUMIF('Bitácoras Anteriores'!$K$218,K218,'Bitácoras Anteriores'!$AI$262)+SUMIF('Bitácoras Anteriores'!$K$271,K218,'Bitácoras Anteriores'!$AI$315)+SUMIF('Bitácoras Anteriores'!$K$324,K218,'Bitácoras Anteriores'!$AI$368)+SUMIF('Bitácoras Anteriores'!$BH$6,K218,'Bitácoras Anteriores'!$CF$50)+SUMIF('Bitácoras Anteriores'!$BH$59,$K$6,'Bitácoras Anteriores'!$CF$103)+SUMIF('Bitácoras Anteriores'!$BH$112,K218,'Bitácoras Anteriores'!$CF$156)+SUMIF('Bitácoras Anteriores'!$BH$165,K218,'Bitácoras Anteriores'!$CF$209)+SUMIF('Bitácoras Anteriores'!$BH$218,K218,'Bitácoras Anteriores'!$CF$262)+SUMIF('Bitácoras Anteriores'!$BH$271,K218,'Bitácoras Anteriores'!$CF$315)+SUMIF('Bitácoras Anteriores'!$BH$324,K218,'Bitácoras Anteriores'!$CF$368)+SUMIF('Bitácoras Anteriores'!$DF$6,K218,'Bitácoras Anteriores'!$ED$50)+SUMIF('Bitácoras Anteriores'!$DF$59,$K$6,'Bitácoras Anteriores'!$ED$103)+SUMIF('Bitácoras Anteriores'!$DF$112,K218,'Bitácoras Anteriores'!$ED$156)+SUMIF('Bitácoras Anteriores'!$DF$165,K218,'Bitácoras Anteriores'!$ED$209)+SUMIF('Bitácoras Anteriores'!$DF$218,K218,'Bitácoras Anteriores'!$ED$262)+SUMIF('Bitácoras Anteriores'!$DF$271,K218,'Bitácoras Anteriores'!$ED$315)+SUMIF('Bitácoras Anteriores'!$DF$324,K218,'Bitácoras Anteriores'!$ED$368)+SUMIF('Bitácoras Anteriores'!$FC$6,K218,'Bitácoras Anteriores'!$GA$50)+SUMIF('Bitácoras Anteriores'!$FC$59,$K$6,'Bitácoras Anteriores'!$GA$103)+SUMIF('Bitácoras Anteriores'!$FC$112,K218,'Bitácoras Anteriores'!$GA$156)+SUMIF('Bitácoras Anteriores'!$FC$165,K218,'Bitácoras Anteriores'!$GA$209)+SUMIF('Bitácoras Anteriores'!$FC$218,K218,'Bitácoras Anteriores'!$GA$262)+SUMIF('Bitácoras Anteriores'!$FC$271,K218,'Bitácoras Anteriores'!$GA$315)+SUMIF('Bitácoras Anteriores'!$FC$324,K218,'Bitácoras Anteriores'!$GA$368)</f>
        <v>0</v>
      </c>
      <c r="AJ222" s="849"/>
      <c r="AK222" s="849"/>
      <c r="AL222" s="850"/>
      <c r="AM222" s="848">
        <f>SUMIF('Bitácoras Anteriores'!$K$6,K218,'Bitácoras Anteriores'!$AM$50)+SUMIF('Bitácoras Anteriores'!$K$59,$K$6,'Bitácoras Anteriores'!$AM$103)+SUMIF('Bitácoras Anteriores'!$K$112,K218,'Bitácoras Anteriores'!$AM$156)+SUMIF('Bitácoras Anteriores'!$K$165,K218,'Bitácoras Anteriores'!$AM$209)+SUMIF('Bitácoras Anteriores'!$K$218,K218,'Bitácoras Anteriores'!$AM$262)+SUMIF('Bitácoras Anteriores'!$K$271,K218,'Bitácoras Anteriores'!$AM$315)+SUMIF('Bitácoras Anteriores'!$K$324,K218,'Bitácoras Anteriores'!$AM$368)+SUMIF('Bitácoras Anteriores'!$BH$6,K218,'Bitácoras Anteriores'!$CJ$50)+SUMIF('Bitácoras Anteriores'!$BH$59,$K$6,'Bitácoras Anteriores'!$CJ$103)+SUMIF('Bitácoras Anteriores'!$BH$112,K218,'Bitácoras Anteriores'!$CJ$156)+SUMIF('Bitácoras Anteriores'!$BH$165,K218,'Bitácoras Anteriores'!$CJ$209)+SUMIF('Bitácoras Anteriores'!$BH$218,K218,'Bitácoras Anteriores'!$CJ$262)+SUMIF('Bitácoras Anteriores'!$BH$271,K218,'Bitácoras Anteriores'!$CJ$315)+SUMIF('Bitácoras Anteriores'!$BH$324,K218,'Bitácoras Anteriores'!$CJ$368)+SUMIF('Bitácoras Anteriores'!$DF$6,K218,'Bitácoras Anteriores'!$EH$50)+SUMIF('Bitácoras Anteriores'!$DF$59,$K$6,'Bitácoras Anteriores'!$EH$103)+SUMIF('Bitácoras Anteriores'!$DF$112,K218,'Bitácoras Anteriores'!$EH$156)+SUMIF('Bitácoras Anteriores'!$DF$165,K218,'Bitácoras Anteriores'!$EH$209)+SUMIF('Bitácoras Anteriores'!$DF$218,K218,'Bitácoras Anteriores'!$EH$262)+SUMIF('Bitácoras Anteriores'!$DF$271,K218,'Bitácoras Anteriores'!$EH$315)+SUMIF('Bitácoras Anteriores'!$DF$324,K218,'Bitácoras Anteriores'!$EH$368)+SUMIF('Bitácoras Anteriores'!$FC$6,K218,'Bitácoras Anteriores'!$GE$50)+SUMIF('Bitácoras Anteriores'!$FC$59,$K$6,'Bitácoras Anteriores'!$GE$103)+SUMIF('Bitácoras Anteriores'!$FC$112,K218,'Bitácoras Anteriores'!$GE$156)+SUMIF('Bitácoras Anteriores'!$FC$165,K218,'Bitácoras Anteriores'!$GE$209)+SUMIF('Bitácoras Anteriores'!$FC$218,K218,'Bitácoras Anteriores'!$GE$262)+SUMIF('Bitácoras Anteriores'!$FC$271,K218,'Bitácoras Anteriores'!$GE$315)+SUMIF('Bitácoras Anteriores'!$FC$324,K218,'Bitácoras Anteriores'!$GE$368)</f>
        <v>0</v>
      </c>
      <c r="AN222" s="849"/>
      <c r="AO222" s="849"/>
      <c r="AP222" s="850"/>
      <c r="AQ222" s="854">
        <f>SUMIF('Bitácoras Anteriores'!$K$6,K218,'Bitácoras Anteriores'!$AQ$50)+SUMIF('Bitácoras Anteriores'!$K$59,$K$6,'Bitácoras Anteriores'!$AQ$103)+SUMIF('Bitácoras Anteriores'!$K$112,K218,'Bitácoras Anteriores'!$AQ$156)+SUMIF('Bitácoras Anteriores'!$K$165,K218,'Bitácoras Anteriores'!$AQ$209)+SUMIF('Bitácoras Anteriores'!$K$218,K218,'Bitácoras Anteriores'!$AQ$262)+SUMIF('Bitácoras Anteriores'!$K$271,K218,'Bitácoras Anteriores'!$AQ$315)+SUMIF('Bitácoras Anteriores'!$K$324,K218,'Bitácoras Anteriores'!$AQ$368)+SUMIF('Bitácoras Anteriores'!$BH$6,K218,'Bitácoras Anteriores'!$CN$50)+SUMIF('Bitácoras Anteriores'!$BH$59,$K$6,'Bitácoras Anteriores'!$CN$103)+SUMIF('Bitácoras Anteriores'!$BH$112,K218,'Bitácoras Anteriores'!$CN$156)+SUMIF('Bitácoras Anteriores'!$BH$165,K218,'Bitácoras Anteriores'!$CN$209)+SUMIF('Bitácoras Anteriores'!$BH$218,K218,'Bitácoras Anteriores'!$CN$262)+SUMIF('Bitácoras Anteriores'!$BH$271,K218,'Bitácoras Anteriores'!$CN$315)+SUMIF('Bitácoras Anteriores'!$BH$324,K218,'Bitácoras Anteriores'!$CN$368)+SUMIF('Bitácoras Anteriores'!$DF$6,K218,'Bitácoras Anteriores'!$EL$50)+SUMIF('Bitácoras Anteriores'!$DF$59,$K$6,'Bitácoras Anteriores'!$EL$103)+SUMIF('Bitácoras Anteriores'!$DF$112,K218,'Bitácoras Anteriores'!$EL$156)+SUMIF('Bitácoras Anteriores'!$DF$165,K218,'Bitácoras Anteriores'!$EL$209)+SUMIF('Bitácoras Anteriores'!$DF$218,K218,'Bitácoras Anteriores'!$EL$262)+SUMIF('Bitácoras Anteriores'!$DF$271,K218,'Bitácoras Anteriores'!$EL$315)+SUMIF('Bitácoras Anteriores'!$DF$324,K218,'Bitácoras Anteriores'!$EL$368)+SUMIF('Bitácoras Anteriores'!$FC$6,K218,'Bitácoras Anteriores'!$GI$50)+SUMIF('Bitácoras Anteriores'!$FC$59,$K$6,'Bitácoras Anteriores'!$GI$103)+SUMIF('Bitácoras Anteriores'!$FC$112,K218,'Bitácoras Anteriores'!$GI$156)+SUMIF('Bitácoras Anteriores'!$FC$165,K218,'Bitácoras Anteriores'!$GI$209)+SUMIF('Bitácoras Anteriores'!$FC$218,K218,'Bitácoras Anteriores'!$GI$262)+SUMIF('Bitácoras Anteriores'!$FC$271,K218,'Bitácoras Anteriores'!$GI$315)+SUMIF('Bitácoras Anteriores'!$FC$324,K218,'Bitácoras Anteriores'!$GI$368)</f>
        <v>0</v>
      </c>
      <c r="AR222" s="855"/>
      <c r="AS222" s="856"/>
      <c r="AT222" s="854">
        <f>SUMIF('Bitácoras Anteriores'!$K$6,K218,'Bitácoras Anteriores'!$AT$50)+SUMIF('Bitácoras Anteriores'!$K$59,$K$6,'Bitácoras Anteriores'!$AT$103)+SUMIF('Bitácoras Anteriores'!$K$112,K218,'Bitácoras Anteriores'!$AT$156)+SUMIF('Bitácoras Anteriores'!$K$165,K218,'Bitácoras Anteriores'!$AT$209)+SUMIF('Bitácoras Anteriores'!$K$218,K218,'Bitácoras Anteriores'!$AT$262)+SUMIF('Bitácoras Anteriores'!$K$271,K218,'Bitácoras Anteriores'!$AT$315)+SUMIF('Bitácoras Anteriores'!$K$324,K218,'Bitácoras Anteriores'!$AT$368)+SUMIF('Bitácoras Anteriores'!$BH$6,K218,'Bitácoras Anteriores'!$CQ$50)+SUMIF('Bitácoras Anteriores'!$BH$59,$K$6,'Bitácoras Anteriores'!$CQ$103)+SUMIF('Bitácoras Anteriores'!$BH$112,K218,'Bitácoras Anteriores'!$CQ$156)+SUMIF('Bitácoras Anteriores'!$BH$165,K218,'Bitácoras Anteriores'!$CQ$209)+SUMIF('Bitácoras Anteriores'!$BH$218,K218,'Bitácoras Anteriores'!$CQ$262)+SUMIF('Bitácoras Anteriores'!$BH$271,K218,'Bitácoras Anteriores'!$CQ$315)+SUMIF('Bitácoras Anteriores'!$BH$324,K218,'Bitácoras Anteriores'!$CQ$368)+SUMIF('Bitácoras Anteriores'!$DF$6,K218,'Bitácoras Anteriores'!$EO$50)+SUMIF('Bitácoras Anteriores'!$DF$59,$K$6,'Bitácoras Anteriores'!$EO$103)+SUMIF('Bitácoras Anteriores'!$DF$112,K218,'Bitácoras Anteriores'!$EO$156)+SUMIF('Bitácoras Anteriores'!$DF$165,K218,'Bitácoras Anteriores'!$EO$209)+SUMIF('Bitácoras Anteriores'!$DF$218,K218,'Bitácoras Anteriores'!$EO$262)+SUMIF('Bitácoras Anteriores'!$DF$271,K218,'Bitácoras Anteriores'!$EO$315)+SUMIF('Bitácoras Anteriores'!$DF$324,K218,'Bitácoras Anteriores'!$EO$368)+SUMIF('Bitácoras Anteriores'!$FC$6,K218,'Bitácoras Anteriores'!$GL$50)+SUMIF('Bitácoras Anteriores'!$FC$59,$K$6,'Bitácoras Anteriores'!$GL$103)+SUMIF('Bitácoras Anteriores'!$FC$112,K218,'Bitácoras Anteriores'!$GL$156)+SUMIF('Bitácoras Anteriores'!$FC$165,K218,'Bitácoras Anteriores'!$GL$209)+SUMIF('Bitácoras Anteriores'!$FC$218,K218,'Bitácoras Anteriores'!$GL$262)+SUMIF('Bitácoras Anteriores'!$FC$271,K218,'Bitácoras Anteriores'!$GL$315)+SUMIF('Bitácoras Anteriores'!$FC$324,K218,'Bitácoras Anteriores'!$GL$368)</f>
        <v>0</v>
      </c>
      <c r="AU222" s="855"/>
      <c r="AV222" s="855"/>
      <c r="AW222" s="1200"/>
      <c r="AX222" s="171"/>
      <c r="AY222" s="862" t="str">
        <f>'Resumen Anual'!$C$13</f>
        <v>TIEMPO DE VUELO</v>
      </c>
      <c r="AZ222" s="839"/>
      <c r="BA222" s="839"/>
      <c r="BB222" s="839"/>
      <c r="BC222" s="839"/>
      <c r="BD222" s="839"/>
      <c r="BE222" s="839"/>
      <c r="BF222" s="839"/>
      <c r="BG222" s="839"/>
      <c r="BH222" s="839"/>
      <c r="BI222" s="840"/>
      <c r="BJ222" s="6"/>
      <c r="BK222" s="838" t="str">
        <f>'Resumen Anual'!$O$13</f>
        <v>TIEMPO MEDIO</v>
      </c>
      <c r="BL222" s="839"/>
      <c r="BM222" s="839"/>
      <c r="BN222" s="839"/>
      <c r="BO222" s="839"/>
      <c r="BP222" s="839"/>
      <c r="BQ222" s="839"/>
      <c r="BR222" s="839"/>
      <c r="BS222" s="839"/>
      <c r="BT222" s="839"/>
      <c r="BU222" s="840"/>
      <c r="BV222" s="15"/>
      <c r="BW222" s="844" t="str">
        <f>IF(Portada!$A$1="www.fly-logics.com","B.Anterior",0)</f>
        <v>B.Anterior</v>
      </c>
      <c r="BX222" s="845"/>
      <c r="BY222" s="845"/>
      <c r="BZ222" s="845"/>
      <c r="CA222" s="845"/>
      <c r="CB222" s="848">
        <f>SUMIF('Bitácoras Anteriores'!$K$6,BH218,'Bitácoras Anteriores'!$AE$50)+SUMIF('Bitácoras Anteriores'!$K$59,$K$6,'Bitácoras Anteriores'!$AE$103)+SUMIF('Bitácoras Anteriores'!$K$112,BH218,'Bitácoras Anteriores'!$AE$156)+SUMIF('Bitácoras Anteriores'!$K$165,BH218,'Bitácoras Anteriores'!$AE$209)+SUMIF('Bitácoras Anteriores'!$K$218,BH218,'Bitácoras Anteriores'!$AE$262)+SUMIF('Bitácoras Anteriores'!$K$271,BH218,'Bitácoras Anteriores'!$AE$315)+SUMIF('Bitácoras Anteriores'!$K$324,BH218,'Bitácoras Anteriores'!$AE$368)+SUMIF('Bitácoras Anteriores'!$BH$6,BH218,'Bitácoras Anteriores'!$CB$50)+SUMIF('Bitácoras Anteriores'!$BH$59,$K$6,'Bitácoras Anteriores'!$CB$103)+SUMIF('Bitácoras Anteriores'!$BH$112,BH218,'Bitácoras Anteriores'!$CB$156)+SUMIF('Bitácoras Anteriores'!$BH$165,BH218,'Bitácoras Anteriores'!$CB$209)+SUMIF('Bitácoras Anteriores'!$BH$218,BH218,'Bitácoras Anteriores'!$CB$262)+SUMIF('Bitácoras Anteriores'!$BH$271,BH218,'Bitácoras Anteriores'!$CB$315)+SUMIF('Bitácoras Anteriores'!$BH$324,BH218,'Bitácoras Anteriores'!$CB$368)+SUMIF('Bitácoras Anteriores'!$DF$6,BH218,'Bitácoras Anteriores'!$DZ$50)+SUMIF('Bitácoras Anteriores'!$DF$59,$K$6,'Bitácoras Anteriores'!$DZ$103)+SUMIF('Bitácoras Anteriores'!$DF$112,BH218,'Bitácoras Anteriores'!$DZ$156)+SUMIF('Bitácoras Anteriores'!$DF$165,BH218,'Bitácoras Anteriores'!$DZ$209)+SUMIF('Bitácoras Anteriores'!$DF$218,BH218,'Bitácoras Anteriores'!$DZ$262)+SUMIF('Bitácoras Anteriores'!$DF$271,BH218,'Bitácoras Anteriores'!$DZ$315)+SUMIF('Bitácoras Anteriores'!$DF$324,BH218,'Bitácoras Anteriores'!$DZ$368)+SUMIF('Bitácoras Anteriores'!$FC$6,BH218,'Bitácoras Anteriores'!$FW$50)+SUMIF('Bitácoras Anteriores'!$FC$59,$K$6,'Bitácoras Anteriores'!$FW$103)+SUMIF('Bitácoras Anteriores'!$FC$112,BH218,'Bitácoras Anteriores'!$FW$156)+SUMIF('Bitácoras Anteriores'!$FC$165,BH218,'Bitácoras Anteriores'!$FW$209)+SUMIF('Bitácoras Anteriores'!$FC$218,BH218,'Bitácoras Anteriores'!$FW$262)+SUMIF('Bitácoras Anteriores'!$FC$271,BH218,'Bitácoras Anteriores'!$FW$315)+SUMIF('Bitácoras Anteriores'!$FC$324,BH218,'Bitácoras Anteriores'!$FW$368)</f>
        <v>0</v>
      </c>
      <c r="CC222" s="849"/>
      <c r="CD222" s="849"/>
      <c r="CE222" s="850"/>
      <c r="CF222" s="848">
        <f>SUMIF('Bitácoras Anteriores'!$K$6,BH218,'Bitácoras Anteriores'!$AI$50)+SUMIF('Bitácoras Anteriores'!$K$59,$K$6,'Bitácoras Anteriores'!$AI$103)+SUMIF('Bitácoras Anteriores'!$K$112,BH218,'Bitácoras Anteriores'!$AI$156)+SUMIF('Bitácoras Anteriores'!$K$165,BH218,'Bitácoras Anteriores'!$AI$209)+SUMIF('Bitácoras Anteriores'!$K$218,BH218,'Bitácoras Anteriores'!$AI$262)+SUMIF('Bitácoras Anteriores'!$K$271,BH218,'Bitácoras Anteriores'!$AI$315)+SUMIF('Bitácoras Anteriores'!$K$324,BH218,'Bitácoras Anteriores'!$AI$368)+SUMIF('Bitácoras Anteriores'!$BH$6,BH218,'Bitácoras Anteriores'!$CF$50)+SUMIF('Bitácoras Anteriores'!$BH$59,$K$6,'Bitácoras Anteriores'!$CF$103)+SUMIF('Bitácoras Anteriores'!$BH$112,BH218,'Bitácoras Anteriores'!$CF$156)+SUMIF('Bitácoras Anteriores'!$BH$165,BH218,'Bitácoras Anteriores'!$CF$209)+SUMIF('Bitácoras Anteriores'!$BH$218,BH218,'Bitácoras Anteriores'!$CF$262)+SUMIF('Bitácoras Anteriores'!$BH$271,BH218,'Bitácoras Anteriores'!$CF$315)+SUMIF('Bitácoras Anteriores'!$BH$324,BH218,'Bitácoras Anteriores'!$CF$368)+SUMIF('Bitácoras Anteriores'!$DF$6,BH218,'Bitácoras Anteriores'!$ED$50)+SUMIF('Bitácoras Anteriores'!$DF$59,$K$6,'Bitácoras Anteriores'!$ED$103)+SUMIF('Bitácoras Anteriores'!$DF$112,BH218,'Bitácoras Anteriores'!$ED$156)+SUMIF('Bitácoras Anteriores'!$DF$165,BH218,'Bitácoras Anteriores'!$ED$209)+SUMIF('Bitácoras Anteriores'!$DF$218,BH218,'Bitácoras Anteriores'!$ED$262)+SUMIF('Bitácoras Anteriores'!$DF$271,BH218,'Bitácoras Anteriores'!$ED$315)+SUMIF('Bitácoras Anteriores'!$DF$324,BH218,'Bitácoras Anteriores'!$ED$368)+SUMIF('Bitácoras Anteriores'!$FC$6,BH218,'Bitácoras Anteriores'!$GA$50)+SUMIF('Bitácoras Anteriores'!$FC$59,$K$6,'Bitácoras Anteriores'!$GA$103)+SUMIF('Bitácoras Anteriores'!$FC$112,BH218,'Bitácoras Anteriores'!$GA$156)+SUMIF('Bitácoras Anteriores'!$FC$165,BH218,'Bitácoras Anteriores'!$GA$209)+SUMIF('Bitácoras Anteriores'!$FC$218,BH218,'Bitácoras Anteriores'!$GA$262)+SUMIF('Bitácoras Anteriores'!$FC$271,BH218,'Bitácoras Anteriores'!$GA$315)+SUMIF('Bitácoras Anteriores'!$FC$324,BH218,'Bitácoras Anteriores'!$GA$368)</f>
        <v>0</v>
      </c>
      <c r="CG222" s="849"/>
      <c r="CH222" s="849"/>
      <c r="CI222" s="850"/>
      <c r="CJ222" s="848">
        <f>SUMIF('Bitácoras Anteriores'!$K$6,BH218,'Bitácoras Anteriores'!$AM$50)+SUMIF('Bitácoras Anteriores'!$K$59,$K$6,'Bitácoras Anteriores'!$AM$103)+SUMIF('Bitácoras Anteriores'!$K$112,BH218,'Bitácoras Anteriores'!$AM$156)+SUMIF('Bitácoras Anteriores'!$K$165,BH218,'Bitácoras Anteriores'!$AM$209)+SUMIF('Bitácoras Anteriores'!$K$218,BH218,'Bitácoras Anteriores'!$AM$262)+SUMIF('Bitácoras Anteriores'!$K$271,BH218,'Bitácoras Anteriores'!$AM$315)+SUMIF('Bitácoras Anteriores'!$K$324,BH218,'Bitácoras Anteriores'!$AM$368)+SUMIF('Bitácoras Anteriores'!$BH$6,BH218,'Bitácoras Anteriores'!$CJ$50)+SUMIF('Bitácoras Anteriores'!$BH$59,$K$6,'Bitácoras Anteriores'!$CJ$103)+SUMIF('Bitácoras Anteriores'!$BH$112,BH218,'Bitácoras Anteriores'!$CJ$156)+SUMIF('Bitácoras Anteriores'!$BH$165,BH218,'Bitácoras Anteriores'!$CJ$209)+SUMIF('Bitácoras Anteriores'!$BH$218,BH218,'Bitácoras Anteriores'!$CJ$262)+SUMIF('Bitácoras Anteriores'!$BH$271,BH218,'Bitácoras Anteriores'!$CJ$315)+SUMIF('Bitácoras Anteriores'!$BH$324,BH218,'Bitácoras Anteriores'!$CJ$368)+SUMIF('Bitácoras Anteriores'!$DF$6,BH218,'Bitácoras Anteriores'!$EH$50)+SUMIF('Bitácoras Anteriores'!$DF$59,$K$6,'Bitácoras Anteriores'!$EH$103)+SUMIF('Bitácoras Anteriores'!$DF$112,BH218,'Bitácoras Anteriores'!$EH$156)+SUMIF('Bitácoras Anteriores'!$DF$165,BH218,'Bitácoras Anteriores'!$EH$209)+SUMIF('Bitácoras Anteriores'!$DF$218,BH218,'Bitácoras Anteriores'!$EH$262)+SUMIF('Bitácoras Anteriores'!$DF$271,BH218,'Bitácoras Anteriores'!$EH$315)+SUMIF('Bitácoras Anteriores'!$DF$324,BH218,'Bitácoras Anteriores'!$EH$368)+SUMIF('Bitácoras Anteriores'!$FC$6,BH218,'Bitácoras Anteriores'!$GE$50)+SUMIF('Bitácoras Anteriores'!$FC$59,$K$6,'Bitácoras Anteriores'!$GE$103)+SUMIF('Bitácoras Anteriores'!$FC$112,BH218,'Bitácoras Anteriores'!$GE$156)+SUMIF('Bitácoras Anteriores'!$FC$165,BH218,'Bitácoras Anteriores'!$GE$209)+SUMIF('Bitácoras Anteriores'!$FC$218,BH218,'Bitácoras Anteriores'!$GE$262)+SUMIF('Bitácoras Anteriores'!$FC$271,BH218,'Bitácoras Anteriores'!$GE$315)+SUMIF('Bitácoras Anteriores'!$FC$324,BH218,'Bitácoras Anteriores'!$GE$368)</f>
        <v>0</v>
      </c>
      <c r="CK222" s="849"/>
      <c r="CL222" s="849"/>
      <c r="CM222" s="850"/>
      <c r="CN222" s="854">
        <f>SUMIF('Bitácoras Anteriores'!$K$6,BH218,'Bitácoras Anteriores'!$AQ$50)+SUMIF('Bitácoras Anteriores'!$K$59,$K$6,'Bitácoras Anteriores'!$AQ$103)+SUMIF('Bitácoras Anteriores'!$K$112,BH218,'Bitácoras Anteriores'!$AQ$156)+SUMIF('Bitácoras Anteriores'!$K$165,BH218,'Bitácoras Anteriores'!$AQ$209)+SUMIF('Bitácoras Anteriores'!$K$218,BH218,'Bitácoras Anteriores'!$AQ$262)+SUMIF('Bitácoras Anteriores'!$K$271,BH218,'Bitácoras Anteriores'!$AQ$315)+SUMIF('Bitácoras Anteriores'!$K$324,BH218,'Bitácoras Anteriores'!$AQ$368)+SUMIF('Bitácoras Anteriores'!$BH$6,BH218,'Bitácoras Anteriores'!$CN$50)+SUMIF('Bitácoras Anteriores'!$BH$59,$K$6,'Bitácoras Anteriores'!$CN$103)+SUMIF('Bitácoras Anteriores'!$BH$112,BH218,'Bitácoras Anteriores'!$CN$156)+SUMIF('Bitácoras Anteriores'!$BH$165,BH218,'Bitácoras Anteriores'!$CN$209)+SUMIF('Bitácoras Anteriores'!$BH$218,BH218,'Bitácoras Anteriores'!$CN$262)+SUMIF('Bitácoras Anteriores'!$BH$271,BH218,'Bitácoras Anteriores'!$CN$315)+SUMIF('Bitácoras Anteriores'!$BH$324,BH218,'Bitácoras Anteriores'!$CN$368)+SUMIF('Bitácoras Anteriores'!$DF$6,BH218,'Bitácoras Anteriores'!$EL$50)+SUMIF('Bitácoras Anteriores'!$DF$59,$K$6,'Bitácoras Anteriores'!$EL$103)+SUMIF('Bitácoras Anteriores'!$DF$112,BH218,'Bitácoras Anteriores'!$EL$156)+SUMIF('Bitácoras Anteriores'!$DF$165,BH218,'Bitácoras Anteriores'!$EL$209)+SUMIF('Bitácoras Anteriores'!$DF$218,BH218,'Bitácoras Anteriores'!$EL$262)+SUMIF('Bitácoras Anteriores'!$DF$271,BH218,'Bitácoras Anteriores'!$EL$315)+SUMIF('Bitácoras Anteriores'!$DF$324,BH218,'Bitácoras Anteriores'!$EL$368)+SUMIF('Bitácoras Anteriores'!$FC$6,BH218,'Bitácoras Anteriores'!$GI$50)+SUMIF('Bitácoras Anteriores'!$FC$59,$K$6,'Bitácoras Anteriores'!$GI$103)+SUMIF('Bitácoras Anteriores'!$FC$112,BH218,'Bitácoras Anteriores'!$GI$156)+SUMIF('Bitácoras Anteriores'!$FC$165,BH218,'Bitácoras Anteriores'!$GI$209)+SUMIF('Bitácoras Anteriores'!$FC$218,BH218,'Bitácoras Anteriores'!$GI$262)+SUMIF('Bitácoras Anteriores'!$FC$271,BH218,'Bitácoras Anteriores'!$GI$315)+SUMIF('Bitácoras Anteriores'!$FC$324,BH218,'Bitácoras Anteriores'!$GI$368)</f>
        <v>0</v>
      </c>
      <c r="CO222" s="855"/>
      <c r="CP222" s="856"/>
      <c r="CQ222" s="854">
        <f>SUMIF('Bitácoras Anteriores'!$K$6,BH218,'Bitácoras Anteriores'!$AT$50)+SUMIF('Bitácoras Anteriores'!$K$59,$K$6,'Bitácoras Anteriores'!$AT$103)+SUMIF('Bitácoras Anteriores'!$K$112,BH218,'Bitácoras Anteriores'!$AT$156)+SUMIF('Bitácoras Anteriores'!$K$165,BH218,'Bitácoras Anteriores'!$AT$209)+SUMIF('Bitácoras Anteriores'!$K$218,BH218,'Bitácoras Anteriores'!$AT$262)+SUMIF('Bitácoras Anteriores'!$K$271,BH218,'Bitácoras Anteriores'!$AT$315)+SUMIF('Bitácoras Anteriores'!$K$324,BH218,'Bitácoras Anteriores'!$AT$368)+SUMIF('Bitácoras Anteriores'!$BH$6,BH218,'Bitácoras Anteriores'!$CQ$50)+SUMIF('Bitácoras Anteriores'!$BH$59,$K$6,'Bitácoras Anteriores'!$CQ$103)+SUMIF('Bitácoras Anteriores'!$BH$112,BH218,'Bitácoras Anteriores'!$CQ$156)+SUMIF('Bitácoras Anteriores'!$BH$165,BH218,'Bitácoras Anteriores'!$CQ$209)+SUMIF('Bitácoras Anteriores'!$BH$218,BH218,'Bitácoras Anteriores'!$CQ$262)+SUMIF('Bitácoras Anteriores'!$BH$271,BH218,'Bitácoras Anteriores'!$CQ$315)+SUMIF('Bitácoras Anteriores'!$BH$324,BH218,'Bitácoras Anteriores'!$CQ$368)+SUMIF('Bitácoras Anteriores'!$DF$6,BH218,'Bitácoras Anteriores'!$EO$50)+SUMIF('Bitácoras Anteriores'!$DF$59,$K$6,'Bitácoras Anteriores'!$EO$103)+SUMIF('Bitácoras Anteriores'!$DF$112,BH218,'Bitácoras Anteriores'!$EO$156)+SUMIF('Bitácoras Anteriores'!$DF$165,BH218,'Bitácoras Anteriores'!$EO$209)+SUMIF('Bitácoras Anteriores'!$DF$218,BH218,'Bitácoras Anteriores'!$EO$262)+SUMIF('Bitácoras Anteriores'!$DF$271,BH218,'Bitácoras Anteriores'!$EO$315)+SUMIF('Bitácoras Anteriores'!$DF$324,BH218,'Bitácoras Anteriores'!$EO$368)+SUMIF('Bitácoras Anteriores'!$FC$6,BH218,'Bitácoras Anteriores'!$GL$50)+SUMIF('Bitácoras Anteriores'!$FC$59,$K$6,'Bitácoras Anteriores'!$GL$103)+SUMIF('Bitácoras Anteriores'!$FC$112,BH218,'Bitácoras Anteriores'!$GL$156)+SUMIF('Bitácoras Anteriores'!$FC$165,BH218,'Bitácoras Anteriores'!$GL$209)+SUMIF('Bitácoras Anteriores'!$FC$218,BH218,'Bitácoras Anteriores'!$GL$262)+SUMIF('Bitácoras Anteriores'!$FC$271,BH218,'Bitácoras Anteriores'!$GL$315)+SUMIF('Bitácoras Anteriores'!$FC$324,BH218,'Bitácoras Anteriores'!$GL$368)</f>
        <v>0</v>
      </c>
      <c r="CR222" s="855"/>
      <c r="CS222" s="860"/>
      <c r="CT222" s="1200"/>
      <c r="CU222" s="1199"/>
      <c r="CV222" s="171"/>
      <c r="CW222" s="862" t="str">
        <f>'Resumen Anual'!$C$13</f>
        <v>TIEMPO DE VUELO</v>
      </c>
      <c r="CX222" s="839"/>
      <c r="CY222" s="839"/>
      <c r="CZ222" s="839"/>
      <c r="DA222" s="839"/>
      <c r="DB222" s="839"/>
      <c r="DC222" s="839"/>
      <c r="DD222" s="839"/>
      <c r="DE222" s="839"/>
      <c r="DF222" s="839"/>
      <c r="DG222" s="840"/>
      <c r="DH222" s="6"/>
      <c r="DI222" s="838" t="str">
        <f>'Resumen Anual'!$O$13</f>
        <v>TIEMPO MEDIO</v>
      </c>
      <c r="DJ222" s="839"/>
      <c r="DK222" s="839"/>
      <c r="DL222" s="839"/>
      <c r="DM222" s="839"/>
      <c r="DN222" s="839"/>
      <c r="DO222" s="839"/>
      <c r="DP222" s="839"/>
      <c r="DQ222" s="839"/>
      <c r="DR222" s="839"/>
      <c r="DS222" s="840"/>
      <c r="DT222" s="15"/>
      <c r="DU222" s="844" t="str">
        <f>IF(Portada!$A$1="www.fly-logics.com","B.Anterior",0)</f>
        <v>B.Anterior</v>
      </c>
      <c r="DV222" s="845"/>
      <c r="DW222" s="845"/>
      <c r="DX222" s="845"/>
      <c r="DY222" s="845"/>
      <c r="DZ222" s="848">
        <f>SUMIF('Bitácoras Anteriores'!$K$6,DF218,'Bitácoras Anteriores'!$AE$50)+SUMIF('Bitácoras Anteriores'!$K$59,$K$6,'Bitácoras Anteriores'!$AE$103)+SUMIF('Bitácoras Anteriores'!$K$112,DF218,'Bitácoras Anteriores'!$AE$156)+SUMIF('Bitácoras Anteriores'!$K$165,DF218,'Bitácoras Anteriores'!$AE$209)+SUMIF('Bitácoras Anteriores'!$K$218,DF218,'Bitácoras Anteriores'!$AE$262)+SUMIF('Bitácoras Anteriores'!$K$271,DF218,'Bitácoras Anteriores'!$AE$315)+SUMIF('Bitácoras Anteriores'!$K$324,DF218,'Bitácoras Anteriores'!$AE$368)+SUMIF('Bitácoras Anteriores'!$BH$6,DF218,'Bitácoras Anteriores'!$CB$50)+SUMIF('Bitácoras Anteriores'!$BH$59,$K$6,'Bitácoras Anteriores'!$CB$103)+SUMIF('Bitácoras Anteriores'!$BH$112,DF218,'Bitácoras Anteriores'!$CB$156)+SUMIF('Bitácoras Anteriores'!$BH$165,DF218,'Bitácoras Anteriores'!$CB$209)+SUMIF('Bitácoras Anteriores'!$BH$218,DF218,'Bitácoras Anteriores'!$CB$262)+SUMIF('Bitácoras Anteriores'!$BH$271,DF218,'Bitácoras Anteriores'!$CB$315)+SUMIF('Bitácoras Anteriores'!$BH$324,DF218,'Bitácoras Anteriores'!$CB$368)+SUMIF('Bitácoras Anteriores'!$DF$6,DF218,'Bitácoras Anteriores'!$DZ$50)+SUMIF('Bitácoras Anteriores'!$DF$59,$K$6,'Bitácoras Anteriores'!$DZ$103)+SUMIF('Bitácoras Anteriores'!$DF$112,DF218,'Bitácoras Anteriores'!$DZ$156)+SUMIF('Bitácoras Anteriores'!$DF$165,DF218,'Bitácoras Anteriores'!$DZ$209)+SUMIF('Bitácoras Anteriores'!$DF$218,DF218,'Bitácoras Anteriores'!$DZ$262)+SUMIF('Bitácoras Anteriores'!$DF$271,DF218,'Bitácoras Anteriores'!$DZ$315)+SUMIF('Bitácoras Anteriores'!$DF$324,DF218,'Bitácoras Anteriores'!$DZ$368)+SUMIF('Bitácoras Anteriores'!$FC$6,DF218,'Bitácoras Anteriores'!$FW$50)+SUMIF('Bitácoras Anteriores'!$FC$59,$K$6,'Bitácoras Anteriores'!$FW$103)+SUMIF('Bitácoras Anteriores'!$FC$112,DF218,'Bitácoras Anteriores'!$FW$156)+SUMIF('Bitácoras Anteriores'!$FC$165,DF218,'Bitácoras Anteriores'!$FW$209)+SUMIF('Bitácoras Anteriores'!$FC$218,DF218,'Bitácoras Anteriores'!$FW$262)+SUMIF('Bitácoras Anteriores'!$FC$271,DF218,'Bitácoras Anteriores'!$FW$315)+SUMIF('Bitácoras Anteriores'!$FC$324,DF218,'Bitácoras Anteriores'!$FW$368)</f>
        <v>0</v>
      </c>
      <c r="EA222" s="849"/>
      <c r="EB222" s="849"/>
      <c r="EC222" s="850"/>
      <c r="ED222" s="848">
        <f>SUMIF('Bitácoras Anteriores'!$K$6,DF218,'Bitácoras Anteriores'!$AI$50)+SUMIF('Bitácoras Anteriores'!$K$59,$K$6,'Bitácoras Anteriores'!$AI$103)+SUMIF('Bitácoras Anteriores'!$K$112,DF218,'Bitácoras Anteriores'!$AI$156)+SUMIF('Bitácoras Anteriores'!$K$165,DF218,'Bitácoras Anteriores'!$AI$209)+SUMIF('Bitácoras Anteriores'!$K$218,DF218,'Bitácoras Anteriores'!$AI$262)+SUMIF('Bitácoras Anteriores'!$K$271,DF218,'Bitácoras Anteriores'!$AI$315)+SUMIF('Bitácoras Anteriores'!$K$324,DF218,'Bitácoras Anteriores'!$AI$368)+SUMIF('Bitácoras Anteriores'!$BH$6,DF218,'Bitácoras Anteriores'!$CF$50)+SUMIF('Bitácoras Anteriores'!$BH$59,$K$6,'Bitácoras Anteriores'!$CF$103)+SUMIF('Bitácoras Anteriores'!$BH$112,DF218,'Bitácoras Anteriores'!$CF$156)+SUMIF('Bitácoras Anteriores'!$BH$165,DF218,'Bitácoras Anteriores'!$CF$209)+SUMIF('Bitácoras Anteriores'!$BH$218,DF218,'Bitácoras Anteriores'!$CF$262)+SUMIF('Bitácoras Anteriores'!$BH$271,DF218,'Bitácoras Anteriores'!$CF$315)+SUMIF('Bitácoras Anteriores'!$BH$324,DF218,'Bitácoras Anteriores'!$CF$368)+SUMIF('Bitácoras Anteriores'!$DF$6,DF218,'Bitácoras Anteriores'!$ED$50)+SUMIF('Bitácoras Anteriores'!$DF$59,$K$6,'Bitácoras Anteriores'!$ED$103)+SUMIF('Bitácoras Anteriores'!$DF$112,DF218,'Bitácoras Anteriores'!$ED$156)+SUMIF('Bitácoras Anteriores'!$DF$165,DF218,'Bitácoras Anteriores'!$ED$209)+SUMIF('Bitácoras Anteriores'!$DF$218,DF218,'Bitácoras Anteriores'!$ED$262)+SUMIF('Bitácoras Anteriores'!$DF$271,DF218,'Bitácoras Anteriores'!$ED$315)+SUMIF('Bitácoras Anteriores'!$DF$324,DF218,'Bitácoras Anteriores'!$ED$368)+SUMIF('Bitácoras Anteriores'!$FC$6,DF218,'Bitácoras Anteriores'!$GA$50)+SUMIF('Bitácoras Anteriores'!$FC$59,$K$6,'Bitácoras Anteriores'!$GA$103)+SUMIF('Bitácoras Anteriores'!$FC$112,DF218,'Bitácoras Anteriores'!$GA$156)+SUMIF('Bitácoras Anteriores'!$FC$165,DF218,'Bitácoras Anteriores'!$GA$209)+SUMIF('Bitácoras Anteriores'!$FC$218,DF218,'Bitácoras Anteriores'!$GA$262)+SUMIF('Bitácoras Anteriores'!$FC$271,DF218,'Bitácoras Anteriores'!$GA$315)+SUMIF('Bitácoras Anteriores'!$FC$324,DF218,'Bitácoras Anteriores'!$GA$368)</f>
        <v>0</v>
      </c>
      <c r="EE222" s="849"/>
      <c r="EF222" s="849"/>
      <c r="EG222" s="850"/>
      <c r="EH222" s="848">
        <f>SUMIF('Bitácoras Anteriores'!$K$6,DF218,'Bitácoras Anteriores'!$AM$50)+SUMIF('Bitácoras Anteriores'!$K$59,$K$6,'Bitácoras Anteriores'!$AM$103)+SUMIF('Bitácoras Anteriores'!$K$112,DF218,'Bitácoras Anteriores'!$AM$156)+SUMIF('Bitácoras Anteriores'!$K$165,DF218,'Bitácoras Anteriores'!$AM$209)+SUMIF('Bitácoras Anteriores'!$K$218,DF218,'Bitácoras Anteriores'!$AM$262)+SUMIF('Bitácoras Anteriores'!$K$271,DF218,'Bitácoras Anteriores'!$AM$315)+SUMIF('Bitácoras Anteriores'!$K$324,DF218,'Bitácoras Anteriores'!$AM$368)+SUMIF('Bitácoras Anteriores'!$BH$6,DF218,'Bitácoras Anteriores'!$CJ$50)+SUMIF('Bitácoras Anteriores'!$BH$59,$K$6,'Bitácoras Anteriores'!$CJ$103)+SUMIF('Bitácoras Anteriores'!$BH$112,DF218,'Bitácoras Anteriores'!$CJ$156)+SUMIF('Bitácoras Anteriores'!$BH$165,DF218,'Bitácoras Anteriores'!$CJ$209)+SUMIF('Bitácoras Anteriores'!$BH$218,DF218,'Bitácoras Anteriores'!$CJ$262)+SUMIF('Bitácoras Anteriores'!$BH$271,DF218,'Bitácoras Anteriores'!$CJ$315)+SUMIF('Bitácoras Anteriores'!$BH$324,DF218,'Bitácoras Anteriores'!$CJ$368)+SUMIF('Bitácoras Anteriores'!$DF$6,DF218,'Bitácoras Anteriores'!$EH$50)+SUMIF('Bitácoras Anteriores'!$DF$59,$K$6,'Bitácoras Anteriores'!$EH$103)+SUMIF('Bitácoras Anteriores'!$DF$112,DF218,'Bitácoras Anteriores'!$EH$156)+SUMIF('Bitácoras Anteriores'!$DF$165,DF218,'Bitácoras Anteriores'!$EH$209)+SUMIF('Bitácoras Anteriores'!$DF$218,DF218,'Bitácoras Anteriores'!$EH$262)+SUMIF('Bitácoras Anteriores'!$DF$271,DF218,'Bitácoras Anteriores'!$EH$315)+SUMIF('Bitácoras Anteriores'!$DF$324,DF218,'Bitácoras Anteriores'!$EH$368)+SUMIF('Bitácoras Anteriores'!$FC$6,DF218,'Bitácoras Anteriores'!$GE$50)+SUMIF('Bitácoras Anteriores'!$FC$59,$K$6,'Bitácoras Anteriores'!$GE$103)+SUMIF('Bitácoras Anteriores'!$FC$112,DF218,'Bitácoras Anteriores'!$GE$156)+SUMIF('Bitácoras Anteriores'!$FC$165,DF218,'Bitácoras Anteriores'!$GE$209)+SUMIF('Bitácoras Anteriores'!$FC$218,DF218,'Bitácoras Anteriores'!$GE$262)+SUMIF('Bitácoras Anteriores'!$FC$271,DF218,'Bitácoras Anteriores'!$GE$315)+SUMIF('Bitácoras Anteriores'!$FC$324,DF218,'Bitácoras Anteriores'!$GE$368)</f>
        <v>0</v>
      </c>
      <c r="EI222" s="849"/>
      <c r="EJ222" s="849"/>
      <c r="EK222" s="850"/>
      <c r="EL222" s="854">
        <f>SUMIF('Bitácoras Anteriores'!$K$6,DF218,'Bitácoras Anteriores'!$AQ$50)+SUMIF('Bitácoras Anteriores'!$K$59,$K$6,'Bitácoras Anteriores'!$AQ$103)+SUMIF('Bitácoras Anteriores'!$K$112,DF218,'Bitácoras Anteriores'!$AQ$156)+SUMIF('Bitácoras Anteriores'!$K$165,DF218,'Bitácoras Anteriores'!$AQ$209)+SUMIF('Bitácoras Anteriores'!$K$218,DF218,'Bitácoras Anteriores'!$AQ$262)+SUMIF('Bitácoras Anteriores'!$K$271,DF218,'Bitácoras Anteriores'!$AQ$315)+SUMIF('Bitácoras Anteriores'!$K$324,DF218,'Bitácoras Anteriores'!$AQ$368)+SUMIF('Bitácoras Anteriores'!$BH$6,DF218,'Bitácoras Anteriores'!$CN$50)+SUMIF('Bitácoras Anteriores'!$BH$59,$K$6,'Bitácoras Anteriores'!$CN$103)+SUMIF('Bitácoras Anteriores'!$BH$112,DF218,'Bitácoras Anteriores'!$CN$156)+SUMIF('Bitácoras Anteriores'!$BH$165,DF218,'Bitácoras Anteriores'!$CN$209)+SUMIF('Bitácoras Anteriores'!$BH$218,DF218,'Bitácoras Anteriores'!$CN$262)+SUMIF('Bitácoras Anteriores'!$BH$271,DF218,'Bitácoras Anteriores'!$CN$315)+SUMIF('Bitácoras Anteriores'!$BH$324,DF218,'Bitácoras Anteriores'!$CN$368)+SUMIF('Bitácoras Anteriores'!$DF$6,DF218,'Bitácoras Anteriores'!$EL$50)+SUMIF('Bitácoras Anteriores'!$DF$59,$K$6,'Bitácoras Anteriores'!$EL$103)+SUMIF('Bitácoras Anteriores'!$DF$112,DF218,'Bitácoras Anteriores'!$EL$156)+SUMIF('Bitácoras Anteriores'!$DF$165,DF218,'Bitácoras Anteriores'!$EL$209)+SUMIF('Bitácoras Anteriores'!$DF$218,DF218,'Bitácoras Anteriores'!$EL$262)+SUMIF('Bitácoras Anteriores'!$DF$271,DF218,'Bitácoras Anteriores'!$EL$315)+SUMIF('Bitácoras Anteriores'!$DF$324,DF218,'Bitácoras Anteriores'!$EL$368)+SUMIF('Bitácoras Anteriores'!$FC$6,DF218,'Bitácoras Anteriores'!$GI$50)+SUMIF('Bitácoras Anteriores'!$FC$59,$K$6,'Bitácoras Anteriores'!$GI$103)+SUMIF('Bitácoras Anteriores'!$FC$112,DF218,'Bitácoras Anteriores'!$GI$156)+SUMIF('Bitácoras Anteriores'!$FC$165,DF218,'Bitácoras Anteriores'!$GI$209)+SUMIF('Bitácoras Anteriores'!$FC$218,DF218,'Bitácoras Anteriores'!$GI$262)+SUMIF('Bitácoras Anteriores'!$FC$271,DF218,'Bitácoras Anteriores'!$GI$315)+SUMIF('Bitácoras Anteriores'!$FC$324,DF218,'Bitácoras Anteriores'!$GI$368)</f>
        <v>0</v>
      </c>
      <c r="EM222" s="855"/>
      <c r="EN222" s="856"/>
      <c r="EO222" s="854">
        <f>SUMIF('Bitácoras Anteriores'!$K$6,DF218,'Bitácoras Anteriores'!$AT$50)+SUMIF('Bitácoras Anteriores'!$K$59,$K$6,'Bitácoras Anteriores'!$AT$103)+SUMIF('Bitácoras Anteriores'!$K$112,DF218,'Bitácoras Anteriores'!$AT$156)+SUMIF('Bitácoras Anteriores'!$K$165,DF218,'Bitácoras Anteriores'!$AT$209)+SUMIF('Bitácoras Anteriores'!$K$218,DF218,'Bitácoras Anteriores'!$AT$262)+SUMIF('Bitácoras Anteriores'!$K$271,DF218,'Bitácoras Anteriores'!$AT$315)+SUMIF('Bitácoras Anteriores'!$K$324,DF218,'Bitácoras Anteriores'!$AT$368)+SUMIF('Bitácoras Anteriores'!$BH$6,DF218,'Bitácoras Anteriores'!$CQ$50)+SUMIF('Bitácoras Anteriores'!$BH$59,$K$6,'Bitácoras Anteriores'!$CQ$103)+SUMIF('Bitácoras Anteriores'!$BH$112,DF218,'Bitácoras Anteriores'!$CQ$156)+SUMIF('Bitácoras Anteriores'!$BH$165,DF218,'Bitácoras Anteriores'!$CQ$209)+SUMIF('Bitácoras Anteriores'!$BH$218,DF218,'Bitácoras Anteriores'!$CQ$262)+SUMIF('Bitácoras Anteriores'!$BH$271,DF218,'Bitácoras Anteriores'!$CQ$315)+SUMIF('Bitácoras Anteriores'!$BH$324,DF218,'Bitácoras Anteriores'!$CQ$368)+SUMIF('Bitácoras Anteriores'!$DF$6,DF218,'Bitácoras Anteriores'!$EO$50)+SUMIF('Bitácoras Anteriores'!$DF$59,$K$6,'Bitácoras Anteriores'!$EO$103)+SUMIF('Bitácoras Anteriores'!$DF$112,DF218,'Bitácoras Anteriores'!$EO$156)+SUMIF('Bitácoras Anteriores'!$DF$165,DF218,'Bitácoras Anteriores'!$EO$209)+SUMIF('Bitácoras Anteriores'!$DF$218,DF218,'Bitácoras Anteriores'!$EO$262)+SUMIF('Bitácoras Anteriores'!$DF$271,DF218,'Bitácoras Anteriores'!$EO$315)+SUMIF('Bitácoras Anteriores'!$DF$324,DF218,'Bitácoras Anteriores'!$EO$368)+SUMIF('Bitácoras Anteriores'!$FC$6,DF218,'Bitácoras Anteriores'!$GL$50)+SUMIF('Bitácoras Anteriores'!$FC$59,$K$6,'Bitácoras Anteriores'!$GL$103)+SUMIF('Bitácoras Anteriores'!$FC$112,DF218,'Bitácoras Anteriores'!$GL$156)+SUMIF('Bitácoras Anteriores'!$FC$165,DF218,'Bitácoras Anteriores'!$GL$209)+SUMIF('Bitácoras Anteriores'!$FC$218,DF218,'Bitácoras Anteriores'!$GL$262)+SUMIF('Bitácoras Anteriores'!$FC$271,DF218,'Bitácoras Anteriores'!$GL$315)+SUMIF('Bitácoras Anteriores'!$FC$324,DF218,'Bitácoras Anteriores'!$GL$368)</f>
        <v>0</v>
      </c>
      <c r="EP222" s="855"/>
      <c r="EQ222" s="855"/>
      <c r="ER222" s="1200"/>
      <c r="ES222" s="171"/>
      <c r="ET222" s="862" t="str">
        <f>'Resumen Anual'!$C$13</f>
        <v>TIEMPO DE VUELO</v>
      </c>
      <c r="EU222" s="839"/>
      <c r="EV222" s="839"/>
      <c r="EW222" s="839"/>
      <c r="EX222" s="839"/>
      <c r="EY222" s="839"/>
      <c r="EZ222" s="839"/>
      <c r="FA222" s="839"/>
      <c r="FB222" s="839"/>
      <c r="FC222" s="839"/>
      <c r="FD222" s="840"/>
      <c r="FE222" s="6"/>
      <c r="FF222" s="838" t="str">
        <f>'Resumen Anual'!$O$13</f>
        <v>TIEMPO MEDIO</v>
      </c>
      <c r="FG222" s="839"/>
      <c r="FH222" s="839"/>
      <c r="FI222" s="839"/>
      <c r="FJ222" s="839"/>
      <c r="FK222" s="839"/>
      <c r="FL222" s="839"/>
      <c r="FM222" s="839"/>
      <c r="FN222" s="839"/>
      <c r="FO222" s="839"/>
      <c r="FP222" s="840"/>
      <c r="FQ222" s="15"/>
      <c r="FR222" s="844" t="str">
        <f>IF(Portada!$A$1="www.fly-logics.com","B.Anterior",0)</f>
        <v>B.Anterior</v>
      </c>
      <c r="FS222" s="845"/>
      <c r="FT222" s="845"/>
      <c r="FU222" s="845"/>
      <c r="FV222" s="845"/>
      <c r="FW222" s="848">
        <f>SUMIF('Bitácoras Anteriores'!$K$6,FC218,'Bitácoras Anteriores'!$AE$50)+SUMIF('Bitácoras Anteriores'!$K$59,$K$6,'Bitácoras Anteriores'!$AE$103)+SUMIF('Bitácoras Anteriores'!$K$112,FC218,'Bitácoras Anteriores'!$AE$156)+SUMIF('Bitácoras Anteriores'!$K$165,FC218,'Bitácoras Anteriores'!$AE$209)+SUMIF('Bitácoras Anteriores'!$K$218,FC218,'Bitácoras Anteriores'!$AE$262)+SUMIF('Bitácoras Anteriores'!$K$271,FC218,'Bitácoras Anteriores'!$AE$315)+SUMIF('Bitácoras Anteriores'!$K$324,FC218,'Bitácoras Anteriores'!$AE$368)+SUMIF('Bitácoras Anteriores'!$BH$6,FC218,'Bitácoras Anteriores'!$CB$50)+SUMIF('Bitácoras Anteriores'!$BH$59,$K$6,'Bitácoras Anteriores'!$CB$103)+SUMIF('Bitácoras Anteriores'!$BH$112,FC218,'Bitácoras Anteriores'!$CB$156)+SUMIF('Bitácoras Anteriores'!$BH$165,FC218,'Bitácoras Anteriores'!$CB$209)+SUMIF('Bitácoras Anteriores'!$BH$218,FC218,'Bitácoras Anteriores'!$CB$262)+SUMIF('Bitácoras Anteriores'!$BH$271,FC218,'Bitácoras Anteriores'!$CB$315)+SUMIF('Bitácoras Anteriores'!$BH$324,FC218,'Bitácoras Anteriores'!$CB$368)+SUMIF('Bitácoras Anteriores'!$DF$6,FC218,'Bitácoras Anteriores'!$DZ$50)+SUMIF('Bitácoras Anteriores'!$DF$59,$K$6,'Bitácoras Anteriores'!$DZ$103)+SUMIF('Bitácoras Anteriores'!$DF$112,FC218,'Bitácoras Anteriores'!$DZ$156)+SUMIF('Bitácoras Anteriores'!$DF$165,FC218,'Bitácoras Anteriores'!$DZ$209)+SUMIF('Bitácoras Anteriores'!$DF$218,FC218,'Bitácoras Anteriores'!$DZ$262)+SUMIF('Bitácoras Anteriores'!$DF$271,FC218,'Bitácoras Anteriores'!$DZ$315)+SUMIF('Bitácoras Anteriores'!$DF$324,FC218,'Bitácoras Anteriores'!$DZ$368)+SUMIF('Bitácoras Anteriores'!$FC$6,FC218,'Bitácoras Anteriores'!$FW$50)+SUMIF('Bitácoras Anteriores'!$FC$59,$K$6,'Bitácoras Anteriores'!$FW$103)+SUMIF('Bitácoras Anteriores'!$FC$112,FC218,'Bitácoras Anteriores'!$FW$156)+SUMIF('Bitácoras Anteriores'!$FC$165,FC218,'Bitácoras Anteriores'!$FW$209)+SUMIF('Bitácoras Anteriores'!$FC$218,FC218,'Bitácoras Anteriores'!$FW$262)+SUMIF('Bitácoras Anteriores'!$FC$271,FC218,'Bitácoras Anteriores'!$FW$315)+SUMIF('Bitácoras Anteriores'!$FC$324,FC218,'Bitácoras Anteriores'!$FW$368)</f>
        <v>0</v>
      </c>
      <c r="FX222" s="849"/>
      <c r="FY222" s="849"/>
      <c r="FZ222" s="850"/>
      <c r="GA222" s="848">
        <f>SUMIF('Bitácoras Anteriores'!$K$6,FC218,'Bitácoras Anteriores'!$AI$50)+SUMIF('Bitácoras Anteriores'!$K$59,$K$6,'Bitácoras Anteriores'!$AI$103)+SUMIF('Bitácoras Anteriores'!$K$112,FC218,'Bitácoras Anteriores'!$AI$156)+SUMIF('Bitácoras Anteriores'!$K$165,FC218,'Bitácoras Anteriores'!$AI$209)+SUMIF('Bitácoras Anteriores'!$K$218,FC218,'Bitácoras Anteriores'!$AI$262)+SUMIF('Bitácoras Anteriores'!$K$271,FC218,'Bitácoras Anteriores'!$AI$315)+SUMIF('Bitácoras Anteriores'!$K$324,FC218,'Bitácoras Anteriores'!$AI$368)+SUMIF('Bitácoras Anteriores'!$BH$6,FC218,'Bitácoras Anteriores'!$CF$50)+SUMIF('Bitácoras Anteriores'!$BH$59,$K$6,'Bitácoras Anteriores'!$CF$103)+SUMIF('Bitácoras Anteriores'!$BH$112,FC218,'Bitácoras Anteriores'!$CF$156)+SUMIF('Bitácoras Anteriores'!$BH$165,FC218,'Bitácoras Anteriores'!$CF$209)+SUMIF('Bitácoras Anteriores'!$BH$218,FC218,'Bitácoras Anteriores'!$CF$262)+SUMIF('Bitácoras Anteriores'!$BH$271,FC218,'Bitácoras Anteriores'!$CF$315)+SUMIF('Bitácoras Anteriores'!$BH$324,FC218,'Bitácoras Anteriores'!$CF$368)+SUMIF('Bitácoras Anteriores'!$DF$6,FC218,'Bitácoras Anteriores'!$ED$50)+SUMIF('Bitácoras Anteriores'!$DF$59,$K$6,'Bitácoras Anteriores'!$ED$103)+SUMIF('Bitácoras Anteriores'!$DF$112,FC218,'Bitácoras Anteriores'!$ED$156)+SUMIF('Bitácoras Anteriores'!$DF$165,FC218,'Bitácoras Anteriores'!$ED$209)+SUMIF('Bitácoras Anteriores'!$DF$218,FC218,'Bitácoras Anteriores'!$ED$262)+SUMIF('Bitácoras Anteriores'!$DF$271,FC218,'Bitácoras Anteriores'!$ED$315)+SUMIF('Bitácoras Anteriores'!$DF$324,FC218,'Bitácoras Anteriores'!$ED$368)+SUMIF('Bitácoras Anteriores'!$FC$6,FC218,'Bitácoras Anteriores'!$GA$50)+SUMIF('Bitácoras Anteriores'!$FC$59,$K$6,'Bitácoras Anteriores'!$GA$103)+SUMIF('Bitácoras Anteriores'!$FC$112,FC218,'Bitácoras Anteriores'!$GA$156)+SUMIF('Bitácoras Anteriores'!$FC$165,FC218,'Bitácoras Anteriores'!$GA$209)+SUMIF('Bitácoras Anteriores'!$FC$218,FC218,'Bitácoras Anteriores'!$GA$262)+SUMIF('Bitácoras Anteriores'!$FC$271,FC218,'Bitácoras Anteriores'!$GA$315)+SUMIF('Bitácoras Anteriores'!$FC$324,FC218,'Bitácoras Anteriores'!$GA$368)</f>
        <v>0</v>
      </c>
      <c r="GB222" s="849"/>
      <c r="GC222" s="849"/>
      <c r="GD222" s="850"/>
      <c r="GE222" s="848">
        <f>SUMIF('Bitácoras Anteriores'!$K$6,FC218,'Bitácoras Anteriores'!$AM$50)+SUMIF('Bitácoras Anteriores'!$K$59,$K$6,'Bitácoras Anteriores'!$AM$103)+SUMIF('Bitácoras Anteriores'!$K$112,FC218,'Bitácoras Anteriores'!$AM$156)+SUMIF('Bitácoras Anteriores'!$K$165,FC218,'Bitácoras Anteriores'!$AM$209)+SUMIF('Bitácoras Anteriores'!$K$218,FC218,'Bitácoras Anteriores'!$AM$262)+SUMIF('Bitácoras Anteriores'!$K$271,FC218,'Bitácoras Anteriores'!$AM$315)+SUMIF('Bitácoras Anteriores'!$K$324,FC218,'Bitácoras Anteriores'!$AM$368)+SUMIF('Bitácoras Anteriores'!$BH$6,FC218,'Bitácoras Anteriores'!$CJ$50)+SUMIF('Bitácoras Anteriores'!$BH$59,$K$6,'Bitácoras Anteriores'!$CJ$103)+SUMIF('Bitácoras Anteriores'!$BH$112,FC218,'Bitácoras Anteriores'!$CJ$156)+SUMIF('Bitácoras Anteriores'!$BH$165,FC218,'Bitácoras Anteriores'!$CJ$209)+SUMIF('Bitácoras Anteriores'!$BH$218,FC218,'Bitácoras Anteriores'!$CJ$262)+SUMIF('Bitácoras Anteriores'!$BH$271,FC218,'Bitácoras Anteriores'!$CJ$315)+SUMIF('Bitácoras Anteriores'!$BH$324,FC218,'Bitácoras Anteriores'!$CJ$368)+SUMIF('Bitácoras Anteriores'!$DF$6,FC218,'Bitácoras Anteriores'!$EH$50)+SUMIF('Bitácoras Anteriores'!$DF$59,$K$6,'Bitácoras Anteriores'!$EH$103)+SUMIF('Bitácoras Anteriores'!$DF$112,FC218,'Bitácoras Anteriores'!$EH$156)+SUMIF('Bitácoras Anteriores'!$DF$165,FC218,'Bitácoras Anteriores'!$EH$209)+SUMIF('Bitácoras Anteriores'!$DF$218,FC218,'Bitácoras Anteriores'!$EH$262)+SUMIF('Bitácoras Anteriores'!$DF$271,FC218,'Bitácoras Anteriores'!$EH$315)+SUMIF('Bitácoras Anteriores'!$DF$324,FC218,'Bitácoras Anteriores'!$EH$368)+SUMIF('Bitácoras Anteriores'!$FC$6,FC218,'Bitácoras Anteriores'!$GE$50)+SUMIF('Bitácoras Anteriores'!$FC$59,$K$6,'Bitácoras Anteriores'!$GE$103)+SUMIF('Bitácoras Anteriores'!$FC$112,FC218,'Bitácoras Anteriores'!$GE$156)+SUMIF('Bitácoras Anteriores'!$FC$165,FC218,'Bitácoras Anteriores'!$GE$209)+SUMIF('Bitácoras Anteriores'!$FC$218,FC218,'Bitácoras Anteriores'!$GE$262)+SUMIF('Bitácoras Anteriores'!$FC$271,FC218,'Bitácoras Anteriores'!$GE$315)+SUMIF('Bitácoras Anteriores'!$FC$324,FC218,'Bitácoras Anteriores'!$GE$368)</f>
        <v>0</v>
      </c>
      <c r="GF222" s="849"/>
      <c r="GG222" s="849"/>
      <c r="GH222" s="850"/>
      <c r="GI222" s="854">
        <f>SUMIF('Bitácoras Anteriores'!$K$6,FC218,'Bitácoras Anteriores'!$AQ$50)+SUMIF('Bitácoras Anteriores'!$K$59,$K$6,'Bitácoras Anteriores'!$AQ$103)+SUMIF('Bitácoras Anteriores'!$K$112,FC218,'Bitácoras Anteriores'!$AQ$156)+SUMIF('Bitácoras Anteriores'!$K$165,FC218,'Bitácoras Anteriores'!$AQ$209)+SUMIF('Bitácoras Anteriores'!$K$218,FC218,'Bitácoras Anteriores'!$AQ$262)+SUMIF('Bitácoras Anteriores'!$K$271,FC218,'Bitácoras Anteriores'!$AQ$315)+SUMIF('Bitácoras Anteriores'!$K$324,FC218,'Bitácoras Anteriores'!$AQ$368)+SUMIF('Bitácoras Anteriores'!$BH$6,FC218,'Bitácoras Anteriores'!$CN$50)+SUMIF('Bitácoras Anteriores'!$BH$59,$K$6,'Bitácoras Anteriores'!$CN$103)+SUMIF('Bitácoras Anteriores'!$BH$112,FC218,'Bitácoras Anteriores'!$CN$156)+SUMIF('Bitácoras Anteriores'!$BH$165,FC218,'Bitácoras Anteriores'!$CN$209)+SUMIF('Bitácoras Anteriores'!$BH$218,FC218,'Bitácoras Anteriores'!$CN$262)+SUMIF('Bitácoras Anteriores'!$BH$271,FC218,'Bitácoras Anteriores'!$CN$315)+SUMIF('Bitácoras Anteriores'!$BH$324,FC218,'Bitácoras Anteriores'!$CN$368)+SUMIF('Bitácoras Anteriores'!$DF$6,FC218,'Bitácoras Anteriores'!$EL$50)+SUMIF('Bitácoras Anteriores'!$DF$59,$K$6,'Bitácoras Anteriores'!$EL$103)+SUMIF('Bitácoras Anteriores'!$DF$112,FC218,'Bitácoras Anteriores'!$EL$156)+SUMIF('Bitácoras Anteriores'!$DF$165,FC218,'Bitácoras Anteriores'!$EL$209)+SUMIF('Bitácoras Anteriores'!$DF$218,FC218,'Bitácoras Anteriores'!$EL$262)+SUMIF('Bitácoras Anteriores'!$DF$271,FC218,'Bitácoras Anteriores'!$EL$315)+SUMIF('Bitácoras Anteriores'!$DF$324,FC218,'Bitácoras Anteriores'!$EL$368)+SUMIF('Bitácoras Anteriores'!$FC$6,FC218,'Bitácoras Anteriores'!$GI$50)+SUMIF('Bitácoras Anteriores'!$FC$59,$K$6,'Bitácoras Anteriores'!$GI$103)+SUMIF('Bitácoras Anteriores'!$FC$112,FC218,'Bitácoras Anteriores'!$GI$156)+SUMIF('Bitácoras Anteriores'!$FC$165,FC218,'Bitácoras Anteriores'!$GI$209)+SUMIF('Bitácoras Anteriores'!$FC$218,FC218,'Bitácoras Anteriores'!$GI$262)+SUMIF('Bitácoras Anteriores'!$FC$271,FC218,'Bitácoras Anteriores'!$GI$315)+SUMIF('Bitácoras Anteriores'!$FC$324,FC218,'Bitácoras Anteriores'!$GI$368)</f>
        <v>0</v>
      </c>
      <c r="GJ222" s="855"/>
      <c r="GK222" s="856"/>
      <c r="GL222" s="854">
        <f>SUMIF('Bitácoras Anteriores'!$K$6,FC218,'Bitácoras Anteriores'!$AT$50)+SUMIF('Bitácoras Anteriores'!$K$59,$K$6,'Bitácoras Anteriores'!$AT$103)+SUMIF('Bitácoras Anteriores'!$K$112,FC218,'Bitácoras Anteriores'!$AT$156)+SUMIF('Bitácoras Anteriores'!$K$165,FC218,'Bitácoras Anteriores'!$AT$209)+SUMIF('Bitácoras Anteriores'!$K$218,FC218,'Bitácoras Anteriores'!$AT$262)+SUMIF('Bitácoras Anteriores'!$K$271,FC218,'Bitácoras Anteriores'!$AT$315)+SUMIF('Bitácoras Anteriores'!$K$324,FC218,'Bitácoras Anteriores'!$AT$368)+SUMIF('Bitácoras Anteriores'!$BH$6,FC218,'Bitácoras Anteriores'!$CQ$50)+SUMIF('Bitácoras Anteriores'!$BH$59,$K$6,'Bitácoras Anteriores'!$CQ$103)+SUMIF('Bitácoras Anteriores'!$BH$112,FC218,'Bitácoras Anteriores'!$CQ$156)+SUMIF('Bitácoras Anteriores'!$BH$165,FC218,'Bitácoras Anteriores'!$CQ$209)+SUMIF('Bitácoras Anteriores'!$BH$218,FC218,'Bitácoras Anteriores'!$CQ$262)+SUMIF('Bitácoras Anteriores'!$BH$271,FC218,'Bitácoras Anteriores'!$CQ$315)+SUMIF('Bitácoras Anteriores'!$BH$324,FC218,'Bitácoras Anteriores'!$CQ$368)+SUMIF('Bitácoras Anteriores'!$DF$6,FC218,'Bitácoras Anteriores'!$EO$50)+SUMIF('Bitácoras Anteriores'!$DF$59,$K$6,'Bitácoras Anteriores'!$EO$103)+SUMIF('Bitácoras Anteriores'!$DF$112,FC218,'Bitácoras Anteriores'!$EO$156)+SUMIF('Bitácoras Anteriores'!$DF$165,FC218,'Bitácoras Anteriores'!$EO$209)+SUMIF('Bitácoras Anteriores'!$DF$218,FC218,'Bitácoras Anteriores'!$EO$262)+SUMIF('Bitácoras Anteriores'!$DF$271,FC218,'Bitácoras Anteriores'!$EO$315)+SUMIF('Bitácoras Anteriores'!$DF$324,FC218,'Bitácoras Anteriores'!$EO$368)+SUMIF('Bitácoras Anteriores'!$FC$6,FC218,'Bitácoras Anteriores'!$GL$50)+SUMIF('Bitácoras Anteriores'!$FC$59,$K$6,'Bitácoras Anteriores'!$GL$103)+SUMIF('Bitácoras Anteriores'!$FC$112,FC218,'Bitácoras Anteriores'!$GL$156)+SUMIF('Bitácoras Anteriores'!$FC$165,FC218,'Bitácoras Anteriores'!$GL$209)+SUMIF('Bitácoras Anteriores'!$FC$218,FC218,'Bitácoras Anteriores'!$GL$262)+SUMIF('Bitácoras Anteriores'!$FC$271,FC218,'Bitácoras Anteriores'!$GL$315)+SUMIF('Bitácoras Anteriores'!$FC$324,FC218,'Bitácoras Anteriores'!$GL$368)</f>
        <v>0</v>
      </c>
      <c r="GM222" s="855"/>
      <c r="GN222" s="860"/>
      <c r="GO222" s="1200"/>
    </row>
    <row r="223" spans="1:197" ht="8.25" customHeight="1" thickBot="1" x14ac:dyDescent="0.3">
      <c r="A223" s="171"/>
      <c r="B223" s="841"/>
      <c r="C223" s="842"/>
      <c r="D223" s="842"/>
      <c r="E223" s="842"/>
      <c r="F223" s="842"/>
      <c r="G223" s="842"/>
      <c r="H223" s="842"/>
      <c r="I223" s="842"/>
      <c r="J223" s="842"/>
      <c r="K223" s="842"/>
      <c r="L223" s="843"/>
      <c r="M223" s="14"/>
      <c r="N223" s="841"/>
      <c r="O223" s="842"/>
      <c r="P223" s="842"/>
      <c r="Q223" s="842"/>
      <c r="R223" s="842"/>
      <c r="S223" s="842"/>
      <c r="T223" s="842"/>
      <c r="U223" s="842"/>
      <c r="V223" s="842"/>
      <c r="W223" s="842"/>
      <c r="X223" s="843"/>
      <c r="Y223" s="15"/>
      <c r="Z223" s="846"/>
      <c r="AA223" s="847"/>
      <c r="AB223" s="847"/>
      <c r="AC223" s="847"/>
      <c r="AD223" s="847"/>
      <c r="AE223" s="851"/>
      <c r="AF223" s="852"/>
      <c r="AG223" s="852"/>
      <c r="AH223" s="853"/>
      <c r="AI223" s="851"/>
      <c r="AJ223" s="852"/>
      <c r="AK223" s="852"/>
      <c r="AL223" s="853"/>
      <c r="AM223" s="851"/>
      <c r="AN223" s="852"/>
      <c r="AO223" s="852"/>
      <c r="AP223" s="853"/>
      <c r="AQ223" s="857"/>
      <c r="AR223" s="858"/>
      <c r="AS223" s="859"/>
      <c r="AT223" s="857"/>
      <c r="AU223" s="858"/>
      <c r="AV223" s="858"/>
      <c r="AW223" s="1200"/>
      <c r="AX223" s="171"/>
      <c r="AY223" s="841"/>
      <c r="AZ223" s="842"/>
      <c r="BA223" s="842"/>
      <c r="BB223" s="842"/>
      <c r="BC223" s="842"/>
      <c r="BD223" s="842"/>
      <c r="BE223" s="842"/>
      <c r="BF223" s="842"/>
      <c r="BG223" s="842"/>
      <c r="BH223" s="842"/>
      <c r="BI223" s="843"/>
      <c r="BJ223" s="14"/>
      <c r="BK223" s="841"/>
      <c r="BL223" s="842"/>
      <c r="BM223" s="842"/>
      <c r="BN223" s="842"/>
      <c r="BO223" s="842"/>
      <c r="BP223" s="842"/>
      <c r="BQ223" s="842"/>
      <c r="BR223" s="842"/>
      <c r="BS223" s="842"/>
      <c r="BT223" s="842"/>
      <c r="BU223" s="843"/>
      <c r="BV223" s="15"/>
      <c r="BW223" s="846"/>
      <c r="BX223" s="847"/>
      <c r="BY223" s="847"/>
      <c r="BZ223" s="847"/>
      <c r="CA223" s="847"/>
      <c r="CB223" s="851"/>
      <c r="CC223" s="852"/>
      <c r="CD223" s="852"/>
      <c r="CE223" s="853"/>
      <c r="CF223" s="851"/>
      <c r="CG223" s="852"/>
      <c r="CH223" s="852"/>
      <c r="CI223" s="853"/>
      <c r="CJ223" s="851"/>
      <c r="CK223" s="852"/>
      <c r="CL223" s="852"/>
      <c r="CM223" s="853"/>
      <c r="CN223" s="857"/>
      <c r="CO223" s="858"/>
      <c r="CP223" s="859"/>
      <c r="CQ223" s="857"/>
      <c r="CR223" s="858"/>
      <c r="CS223" s="861"/>
      <c r="CT223" s="1200"/>
      <c r="CU223" s="1199"/>
      <c r="CV223" s="171"/>
      <c r="CW223" s="841"/>
      <c r="CX223" s="842"/>
      <c r="CY223" s="842"/>
      <c r="CZ223" s="842"/>
      <c r="DA223" s="842"/>
      <c r="DB223" s="842"/>
      <c r="DC223" s="842"/>
      <c r="DD223" s="842"/>
      <c r="DE223" s="842"/>
      <c r="DF223" s="842"/>
      <c r="DG223" s="843"/>
      <c r="DH223" s="14"/>
      <c r="DI223" s="841"/>
      <c r="DJ223" s="842"/>
      <c r="DK223" s="842"/>
      <c r="DL223" s="842"/>
      <c r="DM223" s="842"/>
      <c r="DN223" s="842"/>
      <c r="DO223" s="842"/>
      <c r="DP223" s="842"/>
      <c r="DQ223" s="842"/>
      <c r="DR223" s="842"/>
      <c r="DS223" s="843"/>
      <c r="DT223" s="15"/>
      <c r="DU223" s="846"/>
      <c r="DV223" s="847"/>
      <c r="DW223" s="847"/>
      <c r="DX223" s="847"/>
      <c r="DY223" s="847"/>
      <c r="DZ223" s="851"/>
      <c r="EA223" s="852"/>
      <c r="EB223" s="852"/>
      <c r="EC223" s="853"/>
      <c r="ED223" s="851"/>
      <c r="EE223" s="852"/>
      <c r="EF223" s="852"/>
      <c r="EG223" s="853"/>
      <c r="EH223" s="851"/>
      <c r="EI223" s="852"/>
      <c r="EJ223" s="852"/>
      <c r="EK223" s="853"/>
      <c r="EL223" s="857"/>
      <c r="EM223" s="858"/>
      <c r="EN223" s="859"/>
      <c r="EO223" s="857"/>
      <c r="EP223" s="858"/>
      <c r="EQ223" s="858"/>
      <c r="ER223" s="1200"/>
      <c r="ES223" s="171"/>
      <c r="ET223" s="841"/>
      <c r="EU223" s="842"/>
      <c r="EV223" s="842"/>
      <c r="EW223" s="842"/>
      <c r="EX223" s="842"/>
      <c r="EY223" s="842"/>
      <c r="EZ223" s="842"/>
      <c r="FA223" s="842"/>
      <c r="FB223" s="842"/>
      <c r="FC223" s="842"/>
      <c r="FD223" s="843"/>
      <c r="FE223" s="14"/>
      <c r="FF223" s="841"/>
      <c r="FG223" s="842"/>
      <c r="FH223" s="842"/>
      <c r="FI223" s="842"/>
      <c r="FJ223" s="842"/>
      <c r="FK223" s="842"/>
      <c r="FL223" s="842"/>
      <c r="FM223" s="842"/>
      <c r="FN223" s="842"/>
      <c r="FO223" s="842"/>
      <c r="FP223" s="843"/>
      <c r="FQ223" s="15"/>
      <c r="FR223" s="846"/>
      <c r="FS223" s="847"/>
      <c r="FT223" s="847"/>
      <c r="FU223" s="847"/>
      <c r="FV223" s="847"/>
      <c r="FW223" s="851"/>
      <c r="FX223" s="852"/>
      <c r="FY223" s="852"/>
      <c r="FZ223" s="853"/>
      <c r="GA223" s="851"/>
      <c r="GB223" s="852"/>
      <c r="GC223" s="852"/>
      <c r="GD223" s="853"/>
      <c r="GE223" s="851"/>
      <c r="GF223" s="852"/>
      <c r="GG223" s="852"/>
      <c r="GH223" s="853"/>
      <c r="GI223" s="857"/>
      <c r="GJ223" s="858"/>
      <c r="GK223" s="859"/>
      <c r="GL223" s="857"/>
      <c r="GM223" s="858"/>
      <c r="GN223" s="861"/>
      <c r="GO223" s="1200"/>
    </row>
    <row r="224" spans="1:197" ht="8.25" customHeight="1" thickTop="1" x14ac:dyDescent="0.25">
      <c r="A224" s="171"/>
      <c r="B224" s="832">
        <f>SUMIF('Resumen Anual'!$FE$622,K218,'Resumen Anual'!$EV$631)+SUMIF('Resumen Anual'!$DH$622,K218,'Resumen Anual'!$CY$631)+SUMIF('Resumen Anual'!$BI$622,K218,'Resumen Anual'!$AZ$631)+SUMIF('Resumen Anual'!$L$622,K218,'Resumen Anual'!$C$631)+SUMIF('Resumen Anual'!$FE$566,K218,'Resumen Anual'!$EV$575)+SUMIF('Resumen Anual'!$DH$566,K218,'Resumen Anual'!$CY$575)+SUMIF('Resumen Anual'!$BI$566,K218,'Resumen Anual'!$AZ$575)+SUMIF('Resumen Anual'!$L$566,K218,'Resumen Anual'!$C$575)+SUMIF('Resumen Anual'!$FE$510,K218,'Resumen Anual'!$EV$519)+SUMIF('Resumen Anual'!$DH$510,K218,'Resumen Anual'!$CY$519)+SUMIF('Resumen Anual'!$BI$510,K218,'Resumen Anual'!$AZ$519)+SUMIF('Resumen Anual'!$L$510,K218,'Resumen Anual'!$C$519)+SUMIF('Resumen Anual'!$FE$454,K218,'Resumen Anual'!$EV$463)+SUMIF('Resumen Anual'!$DH$454,K218,'Resumen Anual'!$CY$463)+SUMIF('Resumen Anual'!$BI$454,K218,'Resumen Anual'!$AZ$463)+SUMIF('Resumen Anual'!$L$454,K218,'Resumen Anual'!$C$463)+SUMIF('Resumen Anual'!$FE$398,K218,'Resumen Anual'!$EV$407)+SUMIF('Resumen Anual'!$DH$398,K218,'Resumen Anual'!$CY$407)+SUMIF('Resumen Anual'!$BI$398,K218,'Resumen Anual'!$AZ$407)+SUMIF('Resumen Anual'!$L$398,K218,'Resumen Anual'!$C$407)+SUMIF('Resumen Anual'!$FE$342,K218,'Resumen Anual'!$EV$351)+SUMIF('Resumen Anual'!$DH$342,K218,'Resumen Anual'!$CY$351)+SUMIF('Resumen Anual'!$BI$342,K218,'Resumen Anual'!$AZ$351)+SUMIF('Resumen Anual'!$L$342,K218,'Resumen Anual'!$C$351)+SUMIF('Resumen Anual'!$FE$286,K218,'Resumen Anual'!$EV$295)+SUMIF('Resumen Anual'!$DH$286,K218,'Resumen Anual'!$CY$295)+SUMIF('Resumen Anual'!$BI$286,K218,'Resumen Anual'!$AZ$295)+SUMIF('Resumen Anual'!$L$286,K218,'Resumen Anual'!$C$295)+SUMIF('Resumen Anual'!$FE$230,K218,'Resumen Anual'!$EV$239)+SUMIF('Resumen Anual'!$DH$230,K218,'Resumen Anual'!$CY$239)+SUMIF('Resumen Anual'!$BI$230,K218,'Resumen Anual'!$AZ$239)+SUMIF('Resumen Anual'!$L$230,K218,'Resumen Anual'!$C$239)+SUMIF('Resumen Anual'!$FE$174,K218,'Resumen Anual'!$EV$183)+SUMIF('Resumen Anual'!$DH$174,K218,'Resumen Anual'!$CY$183)+SUMIF('Resumen Anual'!$BI$174,K218,'Resumen Anual'!$AZ$183)+SUMIF('Resumen Anual'!$L$174,K218,'Resumen Anual'!$C$183)+SUMIF('Resumen Anual'!$FE$118,K218,'Resumen Anual'!$EV$127)+SUMIF('Resumen Anual'!$DH$118,K218,'Resumen Anual'!$CY$127)+SUMIF('Resumen Anual'!$BI$118,K218,'Resumen Anual'!$AZ$127)+SUMIF('Resumen Anual'!$L$118,K218,'Resumen Anual'!$C$127)+SUMIF('Resumen Anual'!$FE$62,K218,'Resumen Anual'!$EV$71)+SUMIF('Resumen Anual'!$DH$62,K218,'Resumen Anual'!$CY$71)+SUMIF('Resumen Anual'!$BI$62,K218,'Resumen Anual'!$AZ$71)+SUMIF('Resumen Anual'!$L$62,K218,'Resumen Anual'!$C$71)+SUMIF('Resumen Anual'!$FE$6,K218,'Resumen Anual'!$EV$15)+SUMIF('Resumen Anual'!$DH$6,K218,'Resumen Anual'!$CY$15)+SUMIF('Resumen Anual'!$BI$6,K218,'Resumen Anual'!$AZ$15)+SUMIF('Resumen Anual'!$L$6,K218,'Resumen Anual'!$C$15)+SUMIF('Bitácoras Anteriores'!$K$6,K218,'Bitácoras Anteriores'!$B$12)+SUMIF('Bitácoras Anteriores'!$K$59,$K$6,'Bitácoras Anteriores'!$B$65)+SUMIF('Bitácoras Anteriores'!$K$112,K218,'Bitácoras Anteriores'!$B$118)+SUMIF('Bitácoras Anteriores'!$K$165,K218,'Bitácoras Anteriores'!$B$171)+SUMIF('Bitácoras Anteriores'!$K$218,K218,'Bitácoras Anteriores'!$B$224)+SUMIF('Bitácoras Anteriores'!$K$271,K218,'Bitácoras Anteriores'!$B$277)+SUMIF('Bitácoras Anteriores'!$K$324,K218,'Bitácoras Anteriores'!$B$330)+SUMIF('Bitácoras Anteriores'!$BH$6,K218,'Bitácoras Anteriores'!$AY$12)+SUMIF('Bitácoras Anteriores'!$BH$59,$K$6,'Bitácoras Anteriores'!$AY$65)+SUMIF('Bitácoras Anteriores'!$BH$112,K218,'Bitácoras Anteriores'!$AY$118)+SUMIF('Bitácoras Anteriores'!$BH$165,K218,'Bitácoras Anteriores'!$AY$171)+SUMIF('Bitácoras Anteriores'!$BH$218,K218,'Bitácoras Anteriores'!$AY$224)+SUMIF('Bitácoras Anteriores'!$BH$271,K218,'Bitácoras Anteriores'!$AY$277)+SUMIF('Bitácoras Anteriores'!$BH$324,K218,'Bitácoras Anteriores'!$AY$330)+SUMIF('Bitácoras Anteriores'!$DF$6,K218,'Bitácoras Anteriores'!$CW$12)+SUMIF('Bitácoras Anteriores'!$DF$59,$K$6,'Bitácoras Anteriores'!$CW$65)+SUMIF('Bitácoras Anteriores'!$DF$112,K218,'Bitácoras Anteriores'!$CW$118)+SUMIF('Bitácoras Anteriores'!$DF$165,K218,'Bitácoras Anteriores'!$CW$171)+SUMIF('Bitácoras Anteriores'!$DF$218,K218,'Bitácoras Anteriores'!$CW$224)+SUMIF('Bitácoras Anteriores'!$DF$271,K218,'Bitácoras Anteriores'!$CW$277)+SUMIF('Bitácoras Anteriores'!$DF$324,K218,'Bitácoras Anteriores'!$CW$330)+SUMIF('Bitácoras Anteriores'!$FC$6,K218,'Bitácoras Anteriores'!$ET$12)+SUMIF('Bitácoras Anteriores'!$FC$59,$K$6,'Bitácoras Anteriores'!$ET$65)+SUMIF('Bitácoras Anteriores'!$FC$112,K218,'Bitácoras Anteriores'!$ET$118)+SUMIF('Bitácoras Anteriores'!$FC$165,K218,'Bitácoras Anteriores'!$ET$171)+SUMIF('Bitácoras Anteriores'!$FC$218,K218,'Bitácoras Anteriores'!$ET$224)+SUMIF('Bitácoras Anteriores'!$FC$271,K218,'Bitácoras Anteriores'!$ET$277)+SUMIF('Bitácoras Anteriores'!$FC$324,K218,'Bitácoras Anteriores'!$ET$330)</f>
        <v>0</v>
      </c>
      <c r="C224" s="833"/>
      <c r="D224" s="833"/>
      <c r="E224" s="833"/>
      <c r="F224" s="833"/>
      <c r="G224" s="833"/>
      <c r="H224" s="833"/>
      <c r="I224" s="833"/>
      <c r="J224" s="833"/>
      <c r="K224" s="833"/>
      <c r="L224" s="834"/>
      <c r="M224" s="14"/>
      <c r="N224" s="821" t="str">
        <f>IFERROR(B224/I226,"")</f>
        <v/>
      </c>
      <c r="O224" s="822"/>
      <c r="P224" s="822"/>
      <c r="Q224" s="822"/>
      <c r="R224" s="822"/>
      <c r="S224" s="822"/>
      <c r="T224" s="822"/>
      <c r="U224" s="822"/>
      <c r="V224" s="822"/>
      <c r="W224" s="822"/>
      <c r="X224" s="823"/>
      <c r="Y224" s="15"/>
      <c r="Z224" s="828">
        <v>2022</v>
      </c>
      <c r="AA224" s="829"/>
      <c r="AB224" s="829"/>
      <c r="AC224" s="829"/>
      <c r="AD224" s="829"/>
      <c r="AE224" s="1214">
        <f>SUMIFS('Resumen Anual'!$AF$54,Z224,'Resumen Anual'!$V$9,K218,'Resumen Anual'!$L$6)+SUMIFS('Resumen Anual'!$AF$112,Z224,'Resumen Anual'!$V$9,K218,'Resumen Anual'!$L$64)+SUMIFS('Resumen Anual'!$AF$170,Z224,'Resumen Anual'!$V$9,K218,'Resumen Anual'!$L$122)+SUMIFS('Resumen Anual'!$AF$228,Z224,'Resumen Anual'!$V$9,K218,'Resumen Anual'!$L$180)+SUMIFS('Resumen Anual'!$AF$286,Z224,'Resumen Anual'!$V$9,K218,'Resumen Anual'!$L$238)+SUMIFS('Resumen Anual'!$AF$344,Z224,'Resumen Anual'!$V$9,K218,'Resumen Anual'!$L$296)+SUMIFS('Resumen Anual'!$AF$402,Z224,'Resumen Anual'!$V$9,K218,'Resumen Anual'!$L$354)+SUMIFS('Resumen Anual'!$AF$460,Z224,'Resumen Anual'!$V$9,K218,'Resumen Anual'!$L$412)+SUMIFS('Resumen Anual'!$AF$518,Z224,'Resumen Anual'!$V$9,K218,'Resumen Anual'!$L$470)+SUMIFS('Resumen Anual'!$AF$576,Z224,'Resumen Anual'!$V$9,K218,'Resumen Anual'!$L$528)+SUMIFS('Resumen Anual'!$AF$634,Z224,'Resumen Anual'!$V$9,K218,'Resumen Anual'!$L$586)+SUMIFS('Resumen Anual'!$AF$692,Z224,'Resumen Anual'!$V$9,K218,'Resumen Anual'!$L$644)+SUMIFS('Resumen Anual'!$CC$54,Z224,'Resumen Anual'!$V$9,K218,'Resumen Anual'!$BI$6)+SUMIFS('Resumen Anual'!$CC$112,Z224,'Resumen Anual'!$V$9,K218,'Resumen Anual'!$BI$64)+SUMIFS('Resumen Anual'!$CC$170,Z224,'Resumen Anual'!$V$9,K218,'Resumen Anual'!$BI$122)+SUMIFS('Resumen Anual'!$CC$228,Z224,'Resumen Anual'!$V$9,K218,'Resumen Anual'!$BI$180)+SUMIFS('Resumen Anual'!$CC$286,Z224,'Resumen Anual'!$V$9,K218,'Resumen Anual'!$BI$238)+SUMIFS('Resumen Anual'!$CC$344,Z224,'Resumen Anual'!$V$9,K218,'Resumen Anual'!$BI$296)+SUMIFS('Resumen Anual'!$CC$402,Z224,'Resumen Anual'!$V$9,K218,'Resumen Anual'!$BI$354)+SUMIFS('Resumen Anual'!$CC$460,Z224,'Resumen Anual'!$V$9,K218,'Resumen Anual'!$BI$412)+SUMIFS('Resumen Anual'!$CC$518,Z224,'Resumen Anual'!$V$9,K218,'Resumen Anual'!$BI$470)+SUMIFS('Resumen Anual'!$CC$576,Z224,'Resumen Anual'!$V$9,K218,'Resumen Anual'!$BI$528)+SUMIFS('Resumen Anual'!$CC$634,Z224,'Resumen Anual'!$V$9,K218,'Resumen Anual'!$BI$586)+SUMIFS('Resumen Anual'!$CC$692,Z224,'Resumen Anual'!$V$9,K218,'Resumen Anual'!$BI$644)+SUMIFS('Resumen Anual'!$EB$54,Z224,'Resumen Anual'!$V$9,K218,'Resumen Anual'!$DH$6)+SUMIFS('Resumen Anual'!$EB$112,Z224,'Resumen Anual'!$V$9,K218,'Resumen Anual'!$DH$64)+SUMIFS('Resumen Anual'!$EB$170,Z224,'Resumen Anual'!$V$9,K218,'Resumen Anual'!$DH$122)+SUMIFS('Resumen Anual'!$EB$228,Z224,'Resumen Anual'!$V$9,K218,'Resumen Anual'!$DH$180)+SUMIFS('Resumen Anual'!$EB$286,Z224,'Resumen Anual'!$V$9,K218,'Resumen Anual'!$DH$238)+SUMIFS('Resumen Anual'!$EB$344,Z224,'Resumen Anual'!$V$9,K218,'Resumen Anual'!$DH$296)+SUMIFS('Resumen Anual'!$EB$402,Z224,'Resumen Anual'!$V$9,K218,'Resumen Anual'!$DH$354)+SUMIFS('Resumen Anual'!$EB$460,Z224,'Resumen Anual'!$V$9,K218,'Resumen Anual'!$DH$412)+SUMIFS('Resumen Anual'!$EB$518,Z224,'Resumen Anual'!$V$9,K218,'Resumen Anual'!$DH$470)+SUMIFS('Resumen Anual'!$EB$576,Z224,'Resumen Anual'!$V$9,K218,'Resumen Anual'!$DH$528)+SUMIFS('Resumen Anual'!$EB$634,Z224,'Resumen Anual'!$V$9,K218,'Resumen Anual'!$DH$586)+SUMIFS('Resumen Anual'!$EB$692,Z224,'Resumen Anual'!$V$9,K218,'Resumen Anual'!$DH$644)+SUMIFS('Resumen Anual'!$FY$54,Z224,'Resumen Anual'!$V$9,K218,'Resumen Anual'!$FE$6)+SUMIFS('Resumen Anual'!$FY$112,Z224,'Resumen Anual'!$V$9,K218,'Resumen Anual'!$FE$64)+SUMIFS('Resumen Anual'!$FY$170,Z224,'Resumen Anual'!$V$9,K218,'Resumen Anual'!$FE$122)+SUMIFS('Resumen Anual'!$FY$228,Z224,'Resumen Anual'!$V$9,K218,'Resumen Anual'!$FE$180)+SUMIFS('Resumen Anual'!$FY$286,Z224,'Resumen Anual'!$V$9,K218,'Resumen Anual'!$FE$238)+SUMIFS('Resumen Anual'!$FY$344,Z224,'Resumen Anual'!$V$9,K218,'Resumen Anual'!$FE$296)+SUMIFS('Resumen Anual'!$FY$402,Z224,'Resumen Anual'!$V$9,K218,'Resumen Anual'!$FE$354)+SUMIFS('Resumen Anual'!$FY$460,Z224,'Resumen Anual'!$V$9,K218,'Resumen Anual'!$FE$412)+SUMIFS('Resumen Anual'!$FY$518,Z224,'Resumen Anual'!$V$9,K218,'Resumen Anual'!$FE$470)+SUMIFS('Resumen Anual'!$FY$576,Z224,'Resumen Anual'!$V$9,K218,'Resumen Anual'!$FE$528)+SUMIFS('Resumen Anual'!$FY$634,Z224,'Resumen Anual'!$V$9,K218,'Resumen Anual'!$FE$586)+SUMIFS('Resumen Anual'!$FY$692,Z224,'Resumen Anual'!$V$9,K218,'Resumen Anual'!$FE$644)</f>
        <v>0</v>
      </c>
      <c r="AF224" s="770"/>
      <c r="AG224" s="770"/>
      <c r="AH224" s="770"/>
      <c r="AI224" s="770">
        <f>SUMIFS('Resumen Anual'!$AJ$54,Z224,'Resumen Anual'!$V$9,K218,'Resumen Anual'!$L$6)+SUMIFS('Resumen Anual'!$AJ$112,Z224,'Resumen Anual'!$V$9,K218,'Resumen Anual'!$L$64)+SUMIFS('Resumen Anual'!$AJ$170,Z224,'Resumen Anual'!$V$9,K218,'Resumen Anual'!$L$122)+SUMIFS('Resumen Anual'!$AJ$228,Z224,'Resumen Anual'!$V$9,K218,'Resumen Anual'!$L$180)+SUMIFS('Resumen Anual'!$AJ$286,Z224,'Resumen Anual'!$V$9,K218,'Resumen Anual'!$L$238)+SUMIFS('Resumen Anual'!$AJ$344,Z224,'Resumen Anual'!$V$9,K218,'Resumen Anual'!$L$296)+SUMIFS('Resumen Anual'!$AJ$402,Z224,'Resumen Anual'!$V$9,K218,'Resumen Anual'!$L$354)+SUMIFS('Resumen Anual'!$AJ$460,Z224,'Resumen Anual'!$V$9,K218,'Resumen Anual'!$L$412)+SUMIFS('Resumen Anual'!$AJ$518,Z224,'Resumen Anual'!$V$9,K218,'Resumen Anual'!$L$470)+SUMIFS('Resumen Anual'!$AJ$576,Z224,'Resumen Anual'!$V$9,K218,'Resumen Anual'!$L$528)+SUMIFS('Resumen Anual'!$AJ$634,Z224,'Resumen Anual'!$V$9,K218,'Resumen Anual'!$L$586)+SUMIFS('Resumen Anual'!$AJ$692,Z224,'Resumen Anual'!$V$9,K218,'Resumen Anual'!$L$644)+SUMIFS('Resumen Anual'!$CG$54,Z224,'Resumen Anual'!$V$9,K218,'Resumen Anual'!$BI$6)+SUMIFS('Resumen Anual'!$CG$112,Z224,'Resumen Anual'!$V$9,K218,'Resumen Anual'!$BI$64)+SUMIFS('Resumen Anual'!$CG$170,Z224,'Resumen Anual'!$V$9,K218,'Resumen Anual'!$BI$122)+SUMIFS('Resumen Anual'!$CG$228,Z224,'Resumen Anual'!$V$9,K218,'Resumen Anual'!$BI$180)+SUMIFS('Resumen Anual'!$CG$286,Z224,'Resumen Anual'!$V$9,K218,'Resumen Anual'!$BI$238)+SUMIFS('Resumen Anual'!$CG$344,Z224,'Resumen Anual'!$V$9,K218,'Resumen Anual'!$BI$296)+SUMIFS('Resumen Anual'!$CG$402,Z224,'Resumen Anual'!$V$9,K218,'Resumen Anual'!$BI$354)+SUMIFS('Resumen Anual'!$CG$460,Z224,'Resumen Anual'!$V$9,K218,'Resumen Anual'!$BI$412)+SUMIFS('Resumen Anual'!$CG$518,Z224,'Resumen Anual'!$V$9,K218,'Resumen Anual'!$BI$470)+SUMIFS('Resumen Anual'!$CG$576,Z224,'Resumen Anual'!$V$9,K218,'Resumen Anual'!$BI$528)+SUMIFS('Resumen Anual'!$CG$634,Z224,'Resumen Anual'!$V$9,K218,'Resumen Anual'!$BI$586)+SUMIFS('Resumen Anual'!$CG$692,Z224,'Resumen Anual'!$V$9,K218,'Resumen Anual'!$BI$644)+SUMIFS('Resumen Anual'!$EF$54,Z224,'Resumen Anual'!$V$9,K218,'Resumen Anual'!$DH$6)+SUMIFS('Resumen Anual'!$EF$112,Z224,'Resumen Anual'!$V$9,K218,'Resumen Anual'!$DH$64)+SUMIFS('Resumen Anual'!$EF$170,Z224,'Resumen Anual'!$V$9,K218,'Resumen Anual'!$DH$122)+SUMIFS('Resumen Anual'!$EF$228,Z224,'Resumen Anual'!$V$9,K218,'Resumen Anual'!$DH$180)+SUMIFS('Resumen Anual'!$EF$286,Z224,'Resumen Anual'!$V$9,K218,'Resumen Anual'!$DH$238)+SUMIFS('Resumen Anual'!$EF$344,Z224,'Resumen Anual'!$V$9,K218,'Resumen Anual'!$DH$296)+SUMIFS('Resumen Anual'!$EF$402,Z224,'Resumen Anual'!$V$9,K218,'Resumen Anual'!$DH$354)+SUMIFS('Resumen Anual'!$EF$460,Z224,'Resumen Anual'!$V$9,K218,'Resumen Anual'!$DH$412)+SUMIFS('Resumen Anual'!$EF$518,Z224,'Resumen Anual'!$V$9,K218,'Resumen Anual'!$DH$470)+SUMIFS('Resumen Anual'!$EF$576,Z224,'Resumen Anual'!$V$9,K218,'Resumen Anual'!$DH$528)+SUMIFS('Resumen Anual'!$EF$634,Z224,'Resumen Anual'!$V$9,K218,'Resumen Anual'!$DH$586)+SUMIFS('Resumen Anual'!$EF$692,Z224,'Resumen Anual'!$V$9,K218,'Resumen Anual'!$DH$644)+SUMIFS('Resumen Anual'!$GC$54,Z224,'Resumen Anual'!$V$9,K218,'Resumen Anual'!$FE$6)+SUMIFS('Resumen Anual'!$GC$112,Z224,'Resumen Anual'!$V$9,K218,'Resumen Anual'!$FE$64)+SUMIFS('Resumen Anual'!$GC$170,Z224,'Resumen Anual'!$V$9,K218,'Resumen Anual'!$FE$122)+SUMIFS('Resumen Anual'!$GC$228,Z224,'Resumen Anual'!$V$9,K218,'Resumen Anual'!$FE$180)+SUMIFS('Resumen Anual'!$GC$286,Z224,'Resumen Anual'!$V$9,K218,'Resumen Anual'!$FE$238)+SUMIFS('Resumen Anual'!$GC$344,Z224,'Resumen Anual'!$V$9,K218,'Resumen Anual'!$FE$296)+SUMIFS('Resumen Anual'!$GC$402,Z224,'Resumen Anual'!$V$9,K218,'Resumen Anual'!$FE$354)+SUMIFS('Resumen Anual'!$GC$460,Z224,'Resumen Anual'!$V$9,K218,'Resumen Anual'!$FE$412)+SUMIFS('Resumen Anual'!$GC$518,Z224,'Resumen Anual'!$V$9,K218,'Resumen Anual'!$FE$470)+SUMIFS('Resumen Anual'!$GC$576,Z224,'Resumen Anual'!$V$9,K218,'Resumen Anual'!$FE$528)+SUMIFS('Resumen Anual'!$GC$634,Z224,'Resumen Anual'!$V$9,K218,'Resumen Anual'!$FE$586)+SUMIFS('Resumen Anual'!$GC$692,Z224,'Resumen Anual'!$V$9,K218,'Resumen Anual'!$FE$644)</f>
        <v>0</v>
      </c>
      <c r="AJ224" s="770"/>
      <c r="AK224" s="770"/>
      <c r="AL224" s="770"/>
      <c r="AM224" s="770">
        <f>SUMIFS('Resumen Anual'!$AN$54,Z224,'Resumen Anual'!$V$9,K218,'Resumen Anual'!$L$6)+SUMIFS('Resumen Anual'!$AN$112,Z224,'Resumen Anual'!$V$9,K218,'Resumen Anual'!$L$64)+SUMIFS('Resumen Anual'!$AN$170,Z224,'Resumen Anual'!$V$9,K218,'Resumen Anual'!$L$122)+SUMIFS('Resumen Anual'!$AN$228,Z224,'Resumen Anual'!$V$9,K218,'Resumen Anual'!$L$180)+SUMIFS('Resumen Anual'!$AN$286,Z224,'Resumen Anual'!$V$9,K218,'Resumen Anual'!$L$238)+SUMIFS('Resumen Anual'!$AN$344,Z224,'Resumen Anual'!$V$9,K218,'Resumen Anual'!$L$296)+SUMIFS('Resumen Anual'!$AN$402,Z224,'Resumen Anual'!$V$9,K218,'Resumen Anual'!$L$354)+SUMIFS('Resumen Anual'!$AN$460,Z224,'Resumen Anual'!$V$9,K218,'Resumen Anual'!$L$412)+SUMIFS('Resumen Anual'!$AN$518,Z224,'Resumen Anual'!$V$9,K218,'Resumen Anual'!$L$470)+SUMIFS('Resumen Anual'!$AN$576,Z224,'Resumen Anual'!$V$9,K218,'Resumen Anual'!$L$528)+SUMIFS('Resumen Anual'!$AN$634,Z224,'Resumen Anual'!$V$9,K218,'Resumen Anual'!$L$586)+SUMIFS('Resumen Anual'!$AN$692,Z224,'Resumen Anual'!$V$9,K218,'Resumen Anual'!$L$644)+SUMIFS('Resumen Anual'!$CK$54,Z224,'Resumen Anual'!$V$9,K218,'Resumen Anual'!$BI$6)+SUMIFS('Resumen Anual'!$CK$112,Z224,'Resumen Anual'!$V$9,K218,'Resumen Anual'!$BI$64)+SUMIFS('Resumen Anual'!$CK$170,Z224,'Resumen Anual'!$V$9,K218,'Resumen Anual'!$BI$122)+SUMIFS('Resumen Anual'!$CK$228,Z224,'Resumen Anual'!$V$9,K218,'Resumen Anual'!$BI$180)+SUMIFS('Resumen Anual'!$CK$286,Z224,'Resumen Anual'!$V$9,K218,'Resumen Anual'!$BI$238)+SUMIFS('Resumen Anual'!$CK$344,Z224,'Resumen Anual'!$V$9,K218,'Resumen Anual'!$BI$296)+SUMIFS('Resumen Anual'!$CK$402,Z224,'Resumen Anual'!$V$9,K218,'Resumen Anual'!$BI$354)+SUMIFS('Resumen Anual'!$CK$460,Z224,'Resumen Anual'!$V$9,K218,'Resumen Anual'!$BI$412)+SUMIFS('Resumen Anual'!$CK$518,Z224,'Resumen Anual'!$V$9,K218,'Resumen Anual'!$BI$470)+SUMIFS('Resumen Anual'!$CK$576,Z224,'Resumen Anual'!$V$9,K218,'Resumen Anual'!$BI$528)+SUMIFS('Resumen Anual'!$CK$634,Z224,'Resumen Anual'!$V$9,K218,'Resumen Anual'!$BI$586)+SUMIFS('Resumen Anual'!$CK$692,Z224,'Resumen Anual'!$V$9,K218,'Resumen Anual'!$BI$644)+SUMIFS('Resumen Anual'!$EJ$54,Z224,'Resumen Anual'!$V$9,K218,'Resumen Anual'!$DH$6)+SUMIFS('Resumen Anual'!$EJ$112,Z224,'Resumen Anual'!$V$9,K218,'Resumen Anual'!$DH$64)+SUMIFS('Resumen Anual'!$EJ$170,Z224,'Resumen Anual'!$V$9,K218,'Resumen Anual'!$DH$122)+SUMIFS('Resumen Anual'!$EJ$228,Z224,'Resumen Anual'!$V$9,K218,'Resumen Anual'!$DH$180)+SUMIFS('Resumen Anual'!$EJ$286,Z224,'Resumen Anual'!$V$9,K218,'Resumen Anual'!$DH$238)+SUMIFS('Resumen Anual'!$EJ$344,Z224,'Resumen Anual'!$V$9,K218,'Resumen Anual'!$DH$296)+SUMIFS('Resumen Anual'!$EJ$402,Z224,'Resumen Anual'!$V$9,K218,'Resumen Anual'!$DH$354)+SUMIFS('Resumen Anual'!$EJ$460,Z224,'Resumen Anual'!$V$9,K218,'Resumen Anual'!$DH$412)+SUMIFS('Resumen Anual'!$EJ$518,Z224,'Resumen Anual'!$V$9,K218,'Resumen Anual'!$DH$470)+SUMIFS('Resumen Anual'!$EJ$576,Z224,'Resumen Anual'!$V$9,K218,'Resumen Anual'!$DH$528)+SUMIFS('Resumen Anual'!$EJ$634,Z224,'Resumen Anual'!$V$9,K218,'Resumen Anual'!$DH$586)+SUMIFS('Resumen Anual'!$EJ$692,Z224,'Resumen Anual'!$V$9,K218,'Resumen Anual'!$DH$644)+SUMIFS('Resumen Anual'!$GG$54,Z224,'Resumen Anual'!$V$9,K218,'Resumen Anual'!$FE$6)+SUMIFS('Resumen Anual'!$GG$112,Z224,'Resumen Anual'!$V$9,K218,'Resumen Anual'!$FE$64)+SUMIFS('Resumen Anual'!$GG$170,Z224,'Resumen Anual'!$V$9,K218,'Resumen Anual'!$FE$122)+SUMIFS('Resumen Anual'!$GG$228,Z224,'Resumen Anual'!$V$9,K218,'Resumen Anual'!$FE$180)+SUMIFS('Resumen Anual'!$GG$286,Z224,'Resumen Anual'!$V$9,K218,'Resumen Anual'!$FE$238)+SUMIFS('Resumen Anual'!$GG$344,Z224,'Resumen Anual'!$V$9,K218,'Resumen Anual'!$FE$296)+SUMIFS('Resumen Anual'!$GG$402,Z224,'Resumen Anual'!$V$9,K218,'Resumen Anual'!$FE$354)+SUMIFS('Resumen Anual'!$GG$460,Z224,'Resumen Anual'!$V$9,K218,'Resumen Anual'!$FE$412)+SUMIFS('Resumen Anual'!$GG$518,Z224,'Resumen Anual'!$V$9,K218,'Resumen Anual'!$FE$470)+SUMIFS('Resumen Anual'!$GG$576,Z224,'Resumen Anual'!$V$9,K218,'Resumen Anual'!$FE$528)+SUMIFS('Resumen Anual'!$GG$634,Z224,'Resumen Anual'!$V$9,K218,'Resumen Anual'!$FE$586)+SUMIFS('Resumen Anual'!$GG$692,Z224,'Resumen Anual'!$V$9,K218,'Resumen Anual'!$FE$644)</f>
        <v>0</v>
      </c>
      <c r="AN224" s="770"/>
      <c r="AO224" s="770"/>
      <c r="AP224" s="770"/>
      <c r="AQ224" s="756">
        <f>SUMIFS('Resumen Anual'!$AR$54,Z224,'Resumen Anual'!$V$9,K218,'Resumen Anual'!$L$6)+SUMIFS('Resumen Anual'!$AR$112,Z224,'Resumen Anual'!$V$9,K218,'Resumen Anual'!$L$64)+SUMIFS('Resumen Anual'!$AR$170,Z224,'Resumen Anual'!$V$9,K218,'Resumen Anual'!$L$122)+SUMIFS('Resumen Anual'!$AR$228,Z224,'Resumen Anual'!$V$9,K218,'Resumen Anual'!$L$180)+SUMIFS('Resumen Anual'!$AR$286,Z224,'Resumen Anual'!$V$9,K218,'Resumen Anual'!$L$238)+SUMIFS('Resumen Anual'!$AR$344,Z224,'Resumen Anual'!$V$9,K218,'Resumen Anual'!$L$296)+SUMIFS('Resumen Anual'!$AR$402,Z224,'Resumen Anual'!$V$9,K218,'Resumen Anual'!$L$354)+SUMIFS('Resumen Anual'!$AR$460,Z224,'Resumen Anual'!$V$9,K218,'Resumen Anual'!$L$412)+SUMIFS('Resumen Anual'!$AR$518,Z224,'Resumen Anual'!$V$9,K218,'Resumen Anual'!$L$470)+SUMIFS('Resumen Anual'!$AR$576,Z224,'Resumen Anual'!$V$9,K218,'Resumen Anual'!$L$528)+SUMIFS('Resumen Anual'!$AR$634,Z224,'Resumen Anual'!$V$9,K218,'Resumen Anual'!$L$586)+SUMIFS('Resumen Anual'!$AR$692,Z224,'Resumen Anual'!$V$9,K218,'Resumen Anual'!$L$644)+SUMIFS('Resumen Anual'!$CO$54,Z224,'Resumen Anual'!$V$9,K218,'Resumen Anual'!$BI$6)+SUMIFS('Resumen Anual'!$CO$112,Z224,'Resumen Anual'!$V$9,K218,'Resumen Anual'!$BI$64)+SUMIFS('Resumen Anual'!$CO$170,Z224,'Resumen Anual'!$V$9,K218,'Resumen Anual'!$BI$122)+SUMIFS('Resumen Anual'!$CO$228,Z224,'Resumen Anual'!$V$9,K218,'Resumen Anual'!$BI$180)+SUMIFS('Resumen Anual'!$CO$286,Z224,'Resumen Anual'!$V$9,K218,'Resumen Anual'!$BI$238)+SUMIFS('Resumen Anual'!$CO$344,Z224,'Resumen Anual'!$V$9,K218,'Resumen Anual'!$BI$296)+SUMIFS('Resumen Anual'!$CO$402,Z224,'Resumen Anual'!$V$9,K218,'Resumen Anual'!$BI$354)+SUMIFS('Resumen Anual'!$CO$460,Z224,'Resumen Anual'!$V$9,K218,'Resumen Anual'!$BI$412)+SUMIFS('Resumen Anual'!$CO$518,Z224,'Resumen Anual'!$V$9,K218,'Resumen Anual'!$BI$470)+SUMIFS('Resumen Anual'!$CO$576,Z224,'Resumen Anual'!$V$9,K218,'Resumen Anual'!$BI$528)+SUMIFS('Resumen Anual'!$CO$634,Z224,'Resumen Anual'!$V$9,K218,'Resumen Anual'!$BI$586)+SUMIFS('Resumen Anual'!$CO$692,Z224,'Resumen Anual'!$V$9,K218,'Resumen Anual'!$BI$644)+SUMIFS('Resumen Anual'!$EN$54,Z224,'Resumen Anual'!$V$9,K218,'Resumen Anual'!$DH$6)+SUMIFS('Resumen Anual'!$EN$112,Z224,'Resumen Anual'!$V$9,K218,'Resumen Anual'!$DH$64)+SUMIFS('Resumen Anual'!$EN$170,Z224,'Resumen Anual'!$V$9,K218,'Resumen Anual'!$DH$122)+SUMIFS('Resumen Anual'!$EN$228,Z224,'Resumen Anual'!$V$9,K218,'Resumen Anual'!$DH$180)+SUMIFS('Resumen Anual'!$EN$286,Z224,'Resumen Anual'!$V$9,K218,'Resumen Anual'!$DH$238)+SUMIFS('Resumen Anual'!$EN$344,Z224,'Resumen Anual'!$V$9,K218,'Resumen Anual'!$DH$296)+SUMIFS('Resumen Anual'!$EN$402,Z224,'Resumen Anual'!$V$9,K218,'Resumen Anual'!$DH$354)+SUMIFS('Resumen Anual'!$EN$460,Z224,'Resumen Anual'!$V$9,K218,'Resumen Anual'!$DH$412)+SUMIFS('Resumen Anual'!$EN$518,Z224,'Resumen Anual'!$V$9,K218,'Resumen Anual'!$DH$470)+SUMIFS('Resumen Anual'!$EN$576,Z224,'Resumen Anual'!$V$9,K218,'Resumen Anual'!$DH$528)+SUMIFS('Resumen Anual'!$EN$634,Z224,'Resumen Anual'!$V$9,K218,'Resumen Anual'!$DH$586)+SUMIFS('Resumen Anual'!$EN$692,Z224,'Resumen Anual'!$V$9,K218,'Resumen Anual'!$DH$644)+SUMIFS('Resumen Anual'!$GK$54,Z224,'Resumen Anual'!$V$9,K218,'Resumen Anual'!$FE$6)+SUMIFS('Resumen Anual'!$GK$112,Z224,'Resumen Anual'!$V$9,K218,'Resumen Anual'!$FE$64)+SUMIFS('Resumen Anual'!$GK$170,Z224,'Resumen Anual'!$V$9,K218,'Resumen Anual'!$FE$122)+SUMIFS('Resumen Anual'!$GK$228,Z224,'Resumen Anual'!$V$9,K218,'Resumen Anual'!$FE$180)+SUMIFS('Resumen Anual'!$GK$286,Z224,'Resumen Anual'!$V$9,K218,'Resumen Anual'!$FE$238)+SUMIFS('Resumen Anual'!$GK$344,Z224,'Resumen Anual'!$V$9,K218,'Resumen Anual'!$FE$296)+SUMIFS('Resumen Anual'!$GK$402,Z224,'Resumen Anual'!$V$9,K218,'Resumen Anual'!$FE$354)+SUMIFS('Resumen Anual'!$GK$460,Z224,'Resumen Anual'!$V$9,K218,'Resumen Anual'!$FE$412)+SUMIFS('Resumen Anual'!$GK$518,Z224,'Resumen Anual'!$V$9,K218,'Resumen Anual'!$FE$470)+SUMIFS('Resumen Anual'!$GK$576,Z224,'Resumen Anual'!$V$9,K218,'Resumen Anual'!$FE$528)+SUMIFS('Resumen Anual'!$GK$634,Z224,'Resumen Anual'!$V$9,K218,'Resumen Anual'!$FE$586)+SUMIFS('Resumen Anual'!$GK$692,Z224,'Resumen Anual'!$V$9,K218,'Resumen Anual'!$FE$644)</f>
        <v>0</v>
      </c>
      <c r="AR224" s="756"/>
      <c r="AS224" s="756"/>
      <c r="AT224" s="756">
        <f>SUMIFS('Resumen Anual'!$AU$54,Z224,'Resumen Anual'!$V$9,K218,'Resumen Anual'!$L$6)+SUMIFS('Resumen Anual'!$AU$112,Z224,'Resumen Anual'!$V$9,K218,'Resumen Anual'!$L$64)+SUMIFS('Resumen Anual'!$AU$170,Z224,'Resumen Anual'!$V$9,K218,'Resumen Anual'!$L$122)+SUMIFS('Resumen Anual'!$AU$228,Z224,'Resumen Anual'!$V$9,K218,'Resumen Anual'!$L$180)+SUMIFS('Resumen Anual'!$AU$286,Z224,'Resumen Anual'!$V$9,K218,'Resumen Anual'!$L$238)+SUMIFS('Resumen Anual'!$AU$344,Z224,'Resumen Anual'!$V$9,K218,'Resumen Anual'!$L$296)+SUMIFS('Resumen Anual'!$AU$402,Z224,'Resumen Anual'!$V$9,K218,'Resumen Anual'!$L$354)+SUMIFS('Resumen Anual'!$AU$460,Z224,'Resumen Anual'!$V$9,K218,'Resumen Anual'!$L$412)+SUMIFS('Resumen Anual'!$AU$518,Z224,'Resumen Anual'!$V$9,K218,'Resumen Anual'!$L$470)+SUMIFS('Resumen Anual'!$AU$576,Z224,'Resumen Anual'!$V$9,K218,'Resumen Anual'!$L$528)+SUMIFS('Resumen Anual'!$AU$634,Z224,'Resumen Anual'!$V$9,K218,'Resumen Anual'!$L$586)+SUMIFS('Resumen Anual'!$AU$692,Z224,'Resumen Anual'!$V$9,K218,'Resumen Anual'!$L$644)+SUMIFS('Resumen Anual'!$CR$54,Z224,'Resumen Anual'!$V$9,K218,'Resumen Anual'!$BI$6)+SUMIFS('Resumen Anual'!$CR$112,Z224,'Resumen Anual'!$V$9,K218,'Resumen Anual'!$BI$64)+SUMIFS('Resumen Anual'!$CR$170,Z224,'Resumen Anual'!$V$9,K218,'Resumen Anual'!$BI$122)+SUMIFS('Resumen Anual'!$CR$228,Z224,'Resumen Anual'!$V$9,K218,'Resumen Anual'!$BI$180)+SUMIFS('Resumen Anual'!$CR$286,Z224,'Resumen Anual'!$V$9,K218,'Resumen Anual'!$BI$238)+SUMIFS('Resumen Anual'!$CR$344,Z224,'Resumen Anual'!$V$9,K218,'Resumen Anual'!$BI$296)+SUMIFS('Resumen Anual'!$CR$402,Z224,'Resumen Anual'!$V$9,K218,'Resumen Anual'!$BI$354)+SUMIFS('Resumen Anual'!$CR$460,Z224,'Resumen Anual'!$V$9,K218,'Resumen Anual'!$BI$412)+SUMIFS('Resumen Anual'!$CR$518,Z224,'Resumen Anual'!$V$9,K218,'Resumen Anual'!$BI$470)+SUMIFS('Resumen Anual'!$CR$576,Z224,'Resumen Anual'!$V$9,K218,'Resumen Anual'!$BI$528)+SUMIFS('Resumen Anual'!$CR$634,Z224,'Resumen Anual'!$V$9,K218,'Resumen Anual'!$BI$586)+SUMIFS('Resumen Anual'!$CR$692,Z224,'Resumen Anual'!$V$9,K218,'Resumen Anual'!$BI$644)+SUMIFS('Resumen Anual'!$EQ$54,Z224,'Resumen Anual'!$V$9,K218,'Resumen Anual'!$DH$6)+SUMIFS('Resumen Anual'!$EQ$112,Z224,'Resumen Anual'!$V$9,K218,'Resumen Anual'!$DH$64)+SUMIFS('Resumen Anual'!$EQ$170,Z224,'Resumen Anual'!$V$9,K218,'Resumen Anual'!$DH$122)+SUMIFS('Resumen Anual'!$EQ$228,Z224,'Resumen Anual'!$V$9,K218,'Resumen Anual'!$DH$180)+SUMIFS('Resumen Anual'!$EQ$286,Z224,'Resumen Anual'!$V$9,K218,'Resumen Anual'!$DH$238)+SUMIFS('Resumen Anual'!$EQ$344,Z224,'Resumen Anual'!$V$9,K218,'Resumen Anual'!$DH$296)+SUMIFS('Resumen Anual'!$EQ$402,Z224,'Resumen Anual'!$V$9,K218,'Resumen Anual'!$DH$354)+SUMIFS('Resumen Anual'!$EQ$460,Z224,'Resumen Anual'!$V$9,K218,'Resumen Anual'!$DH$412)+SUMIFS('Resumen Anual'!$EQ$518,Z224,'Resumen Anual'!$V$9,K218,'Resumen Anual'!$DH$470)+SUMIFS('Resumen Anual'!$EQ$576,Z224,'Resumen Anual'!$V$9,K218,'Resumen Anual'!$DH$528)+SUMIFS('Resumen Anual'!$EQ$634,Z224,'Resumen Anual'!$V$9,K218,'Resumen Anual'!$DH$586)+SUMIFS('Resumen Anual'!$EQ$692,Z224,'Resumen Anual'!$V$9,K218,'Resumen Anual'!$DH$644)+SUMIFS('Resumen Anual'!$GN$54,Z224,'Resumen Anual'!$V$9,K218,'Resumen Anual'!$FE$6)+SUMIFS('Resumen Anual'!$GN$112,Z224,'Resumen Anual'!$V$9,K218,'Resumen Anual'!$FE$64)+SUMIFS('Resumen Anual'!$GN$170,Z224,'Resumen Anual'!$V$9,K218,'Resumen Anual'!$FE$122)+SUMIFS('Resumen Anual'!$GN$228,Z224,'Resumen Anual'!$V$9,K218,'Resumen Anual'!$FE$180)+SUMIFS('Resumen Anual'!$GN$286,Z224,'Resumen Anual'!$V$9,K218,'Resumen Anual'!$FE$238)+SUMIFS('Resumen Anual'!$GN$344,Z224,'Resumen Anual'!$V$9,K218,'Resumen Anual'!$FE$296)+SUMIFS('Resumen Anual'!$GN$402,Z224,'Resumen Anual'!$V$9,K218,'Resumen Anual'!$FE$354)+SUMIFS('Resumen Anual'!$GN$460,Z224,'Resumen Anual'!$V$9,K218,'Resumen Anual'!$FE$412)+SUMIFS('Resumen Anual'!$GN$518,Z224,'Resumen Anual'!$V$9,K218,'Resumen Anual'!$FE$470)+SUMIFS('Resumen Anual'!$GN$576,Z224,'Resumen Anual'!$V$9,K218,'Resumen Anual'!$FE$528)+SUMIFS('Resumen Anual'!$GN$634,Z224,'Resumen Anual'!$V$9,K218,'Resumen Anual'!$FE$586)+SUMIFS('Resumen Anual'!$GN$692,Z224,'Resumen Anual'!$V$9,K218,'Resumen Anual'!$FE$644)</f>
        <v>0</v>
      </c>
      <c r="AU224" s="756"/>
      <c r="AV224" s="1215"/>
      <c r="AW224" s="1200"/>
      <c r="AX224" s="171"/>
      <c r="AY224" s="832">
        <f>SUMIF('Resumen Anual'!$FE$622,BH218,'Resumen Anual'!$EV$631)+SUMIF('Resumen Anual'!$DH$622,BH218,'Resumen Anual'!$CY$631)+SUMIF('Resumen Anual'!$BI$622,BH218,'Resumen Anual'!$AZ$631)+SUMIF('Resumen Anual'!$L$622,BH218,'Resumen Anual'!$C$631)+SUMIF('Resumen Anual'!$FE$566,BH218,'Resumen Anual'!$EV$575)+SUMIF('Resumen Anual'!$DH$566,BH218,'Resumen Anual'!$CY$575)+SUMIF('Resumen Anual'!$BI$566,BH218,'Resumen Anual'!$AZ$575)+SUMIF('Resumen Anual'!$L$566,BH218,'Resumen Anual'!$C$575)+SUMIF('Resumen Anual'!$FE$510,BH218,'Resumen Anual'!$EV$519)+SUMIF('Resumen Anual'!$DH$510,BH218,'Resumen Anual'!$CY$519)+SUMIF('Resumen Anual'!$BI$510,BH218,'Resumen Anual'!$AZ$519)+SUMIF('Resumen Anual'!$L$510,BH218,'Resumen Anual'!$C$519)+SUMIF('Resumen Anual'!$FE$454,BH218,'Resumen Anual'!$EV$463)+SUMIF('Resumen Anual'!$DH$454,BH218,'Resumen Anual'!$CY$463)+SUMIF('Resumen Anual'!$BI$454,BH218,'Resumen Anual'!$AZ$463)+SUMIF('Resumen Anual'!$L$454,BH218,'Resumen Anual'!$C$463)+SUMIF('Resumen Anual'!$FE$398,BH218,'Resumen Anual'!$EV$407)+SUMIF('Resumen Anual'!$DH$398,BH218,'Resumen Anual'!$CY$407)+SUMIF('Resumen Anual'!$BI$398,BH218,'Resumen Anual'!$AZ$407)+SUMIF('Resumen Anual'!$L$398,BH218,'Resumen Anual'!$C$407)+SUMIF('Resumen Anual'!$FE$342,BH218,'Resumen Anual'!$EV$351)+SUMIF('Resumen Anual'!$DH$342,BH218,'Resumen Anual'!$CY$351)+SUMIF('Resumen Anual'!$BI$342,BH218,'Resumen Anual'!$AZ$351)+SUMIF('Resumen Anual'!$L$342,BH218,'Resumen Anual'!$C$351)+SUMIF('Resumen Anual'!$FE$286,BH218,'Resumen Anual'!$EV$295)+SUMIF('Resumen Anual'!$DH$286,BH218,'Resumen Anual'!$CY$295)+SUMIF('Resumen Anual'!$BI$286,BH218,'Resumen Anual'!$AZ$295)+SUMIF('Resumen Anual'!$L$286,BH218,'Resumen Anual'!$C$295)+SUMIF('Resumen Anual'!$FE$230,BH218,'Resumen Anual'!$EV$239)+SUMIF('Resumen Anual'!$DH$230,BH218,'Resumen Anual'!$CY$239)+SUMIF('Resumen Anual'!$BI$230,BH218,'Resumen Anual'!$AZ$239)+SUMIF('Resumen Anual'!$L$230,BH218,'Resumen Anual'!$C$239)+SUMIF('Resumen Anual'!$FE$174,BH218,'Resumen Anual'!$EV$183)+SUMIF('Resumen Anual'!$DH$174,BH218,'Resumen Anual'!$CY$183)+SUMIF('Resumen Anual'!$BI$174,BH218,'Resumen Anual'!$AZ$183)+SUMIF('Resumen Anual'!$L$174,BH218,'Resumen Anual'!$C$183)+SUMIF('Resumen Anual'!$FE$118,BH218,'Resumen Anual'!$EV$127)+SUMIF('Resumen Anual'!$DH$118,BH218,'Resumen Anual'!$CY$127)+SUMIF('Resumen Anual'!$BI$118,BH218,'Resumen Anual'!$AZ$127)+SUMIF('Resumen Anual'!$L$118,BH218,'Resumen Anual'!$C$127)+SUMIF('Resumen Anual'!$FE$62,BH218,'Resumen Anual'!$EV$71)+SUMIF('Resumen Anual'!$DH$62,BH218,'Resumen Anual'!$CY$71)+SUMIF('Resumen Anual'!$BI$62,BH218,'Resumen Anual'!$AZ$71)+SUMIF('Resumen Anual'!$L$62,BH218,'Resumen Anual'!$C$71)+SUMIF('Resumen Anual'!$FE$6,BH218,'Resumen Anual'!$EV$15)+SUMIF('Resumen Anual'!$DH$6,BH218,'Resumen Anual'!$CY$15)+SUMIF('Resumen Anual'!$BI$6,BH218,'Resumen Anual'!$AZ$15)+SUMIF('Resumen Anual'!$L$6,BH218,'Resumen Anual'!$C$15)+SUMIF('Bitácoras Anteriores'!$K$6,BH218,'Bitácoras Anteriores'!$B$12)+SUMIF('Bitácoras Anteriores'!$K$59,$K$6,'Bitácoras Anteriores'!$B$65)+SUMIF('Bitácoras Anteriores'!$K$112,BH218,'Bitácoras Anteriores'!$B$118)+SUMIF('Bitácoras Anteriores'!$K$165,BH218,'Bitácoras Anteriores'!$B$171)+SUMIF('Bitácoras Anteriores'!$K$218,BH218,'Bitácoras Anteriores'!$B$224)+SUMIF('Bitácoras Anteriores'!$K$271,BH218,'Bitácoras Anteriores'!$B$277)+SUMIF('Bitácoras Anteriores'!$K$324,BH218,'Bitácoras Anteriores'!$B$330)+SUMIF('Bitácoras Anteriores'!$BH$6,BH218,'Bitácoras Anteriores'!$AY$12)+SUMIF('Bitácoras Anteriores'!$BH$59,$K$6,'Bitácoras Anteriores'!$AY$65)+SUMIF('Bitácoras Anteriores'!$BH$112,BH218,'Bitácoras Anteriores'!$AY$118)+SUMIF('Bitácoras Anteriores'!$BH$165,BH218,'Bitácoras Anteriores'!$AY$171)+SUMIF('Bitácoras Anteriores'!$BH$218,BH218,'Bitácoras Anteriores'!$AY$224)+SUMIF('Bitácoras Anteriores'!$BH$271,BH218,'Bitácoras Anteriores'!$AY$277)+SUMIF('Bitácoras Anteriores'!$BH$324,BH218,'Bitácoras Anteriores'!$AY$330)+SUMIF('Bitácoras Anteriores'!$DF$6,BH218,'Bitácoras Anteriores'!$CW$12)+SUMIF('Bitácoras Anteriores'!$DF$59,$K$6,'Bitácoras Anteriores'!$CW$65)+SUMIF('Bitácoras Anteriores'!$DF$112,BH218,'Bitácoras Anteriores'!$CW$118)+SUMIF('Bitácoras Anteriores'!$DF$165,BH218,'Bitácoras Anteriores'!$CW$171)+SUMIF('Bitácoras Anteriores'!$DF$218,BH218,'Bitácoras Anteriores'!$CW$224)+SUMIF('Bitácoras Anteriores'!$DF$271,BH218,'Bitácoras Anteriores'!$CW$277)+SUMIF('Bitácoras Anteriores'!$DF$324,BH218,'Bitácoras Anteriores'!$CW$330)+SUMIF('Bitácoras Anteriores'!$FC$6,BH218,'Bitácoras Anteriores'!$ET$12)+SUMIF('Bitácoras Anteriores'!$FC$59,$K$6,'Bitácoras Anteriores'!$ET$65)+SUMIF('Bitácoras Anteriores'!$FC$112,BH218,'Bitácoras Anteriores'!$ET$118)+SUMIF('Bitácoras Anteriores'!$FC$165,BH218,'Bitácoras Anteriores'!$ET$171)+SUMIF('Bitácoras Anteriores'!$FC$218,BH218,'Bitácoras Anteriores'!$ET$224)+SUMIF('Bitácoras Anteriores'!$FC$271,BH218,'Bitácoras Anteriores'!$ET$277)+SUMIF('Bitácoras Anteriores'!$FC$324,BH218,'Bitácoras Anteriores'!$ET$330)</f>
        <v>0</v>
      </c>
      <c r="AZ224" s="833"/>
      <c r="BA224" s="833"/>
      <c r="BB224" s="833"/>
      <c r="BC224" s="833"/>
      <c r="BD224" s="833"/>
      <c r="BE224" s="833"/>
      <c r="BF224" s="833"/>
      <c r="BG224" s="833"/>
      <c r="BH224" s="833"/>
      <c r="BI224" s="834"/>
      <c r="BJ224" s="14"/>
      <c r="BK224" s="821" t="str">
        <f>IFERROR(AY224/BF226,"")</f>
        <v/>
      </c>
      <c r="BL224" s="822"/>
      <c r="BM224" s="822"/>
      <c r="BN224" s="822"/>
      <c r="BO224" s="822"/>
      <c r="BP224" s="822"/>
      <c r="BQ224" s="822"/>
      <c r="BR224" s="822"/>
      <c r="BS224" s="822"/>
      <c r="BT224" s="822"/>
      <c r="BU224" s="823"/>
      <c r="BV224" s="15"/>
      <c r="BW224" s="828">
        <v>2022</v>
      </c>
      <c r="BX224" s="829"/>
      <c r="BY224" s="829"/>
      <c r="BZ224" s="829"/>
      <c r="CA224" s="829"/>
      <c r="CB224" s="1214">
        <f>SUMIFS('Resumen Anual'!$AF$54,BW224,'Resumen Anual'!$V$9,BH218,'Resumen Anual'!$L$6)+SUMIFS('Resumen Anual'!$AF$112,BW224,'Resumen Anual'!$V$9,BH218,'Resumen Anual'!$L$64)+SUMIFS('Resumen Anual'!$AF$170,BW224,'Resumen Anual'!$V$9,BH218,'Resumen Anual'!$L$122)+SUMIFS('Resumen Anual'!$AF$228,BW224,'Resumen Anual'!$V$9,BH218,'Resumen Anual'!$L$180)+SUMIFS('Resumen Anual'!$AF$286,BW224,'Resumen Anual'!$V$9,BH218,'Resumen Anual'!$L$238)+SUMIFS('Resumen Anual'!$AF$344,BW224,'Resumen Anual'!$V$9,BH218,'Resumen Anual'!$L$296)+SUMIFS('Resumen Anual'!$AF$402,BW224,'Resumen Anual'!$V$9,BH218,'Resumen Anual'!$L$354)+SUMIFS('Resumen Anual'!$AF$460,BW224,'Resumen Anual'!$V$9,BH218,'Resumen Anual'!$L$412)+SUMIFS('Resumen Anual'!$AF$518,BW224,'Resumen Anual'!$V$9,BH218,'Resumen Anual'!$L$470)+SUMIFS('Resumen Anual'!$AF$576,BW224,'Resumen Anual'!$V$9,BH218,'Resumen Anual'!$L$528)+SUMIFS('Resumen Anual'!$AF$634,BW224,'Resumen Anual'!$V$9,BH218,'Resumen Anual'!$L$586)+SUMIFS('Resumen Anual'!$AF$692,BW224,'Resumen Anual'!$V$9,BH218,'Resumen Anual'!$L$644)+SUMIFS('Resumen Anual'!$CC$54,BW224,'Resumen Anual'!$V$9,BH218,'Resumen Anual'!$BI$6)+SUMIFS('Resumen Anual'!$CC$112,BW224,'Resumen Anual'!$V$9,BH218,'Resumen Anual'!$BI$64)+SUMIFS('Resumen Anual'!$CC$170,BW224,'Resumen Anual'!$V$9,BH218,'Resumen Anual'!$BI$122)+SUMIFS('Resumen Anual'!$CC$228,BW224,'Resumen Anual'!$V$9,BH218,'Resumen Anual'!$BI$180)+SUMIFS('Resumen Anual'!$CC$286,BW224,'Resumen Anual'!$V$9,BH218,'Resumen Anual'!$BI$238)+SUMIFS('Resumen Anual'!$CC$344,BW224,'Resumen Anual'!$V$9,BH218,'Resumen Anual'!$BI$296)+SUMIFS('Resumen Anual'!$CC$402,BW224,'Resumen Anual'!$V$9,BH218,'Resumen Anual'!$BI$354)+SUMIFS('Resumen Anual'!$CC$460,BW224,'Resumen Anual'!$V$9,BH218,'Resumen Anual'!$BI$412)+SUMIFS('Resumen Anual'!$CC$518,BW224,'Resumen Anual'!$V$9,BH218,'Resumen Anual'!$BI$470)+SUMIFS('Resumen Anual'!$CC$576,BW224,'Resumen Anual'!$V$9,BH218,'Resumen Anual'!$BI$528)+SUMIFS('Resumen Anual'!$CC$634,BW224,'Resumen Anual'!$V$9,BH218,'Resumen Anual'!$BI$586)+SUMIFS('Resumen Anual'!$CC$692,BW224,'Resumen Anual'!$V$9,BH218,'Resumen Anual'!$BI$644)+SUMIFS('Resumen Anual'!$EB$54,BW224,'Resumen Anual'!$V$9,BH218,'Resumen Anual'!$DH$6)+SUMIFS('Resumen Anual'!$EB$112,BW224,'Resumen Anual'!$V$9,BH218,'Resumen Anual'!$DH$64)+SUMIFS('Resumen Anual'!$EB$170,BW224,'Resumen Anual'!$V$9,BH218,'Resumen Anual'!$DH$122)+SUMIFS('Resumen Anual'!$EB$228,BW224,'Resumen Anual'!$V$9,BH218,'Resumen Anual'!$DH$180)+SUMIFS('Resumen Anual'!$EB$286,BW224,'Resumen Anual'!$V$9,BH218,'Resumen Anual'!$DH$238)+SUMIFS('Resumen Anual'!$EB$344,BW224,'Resumen Anual'!$V$9,BH218,'Resumen Anual'!$DH$296)+SUMIFS('Resumen Anual'!$EB$402,BW224,'Resumen Anual'!$V$9,BH218,'Resumen Anual'!$DH$354)+SUMIFS('Resumen Anual'!$EB$460,BW224,'Resumen Anual'!$V$9,BH218,'Resumen Anual'!$DH$412)+SUMIFS('Resumen Anual'!$EB$518,BW224,'Resumen Anual'!$V$9,BH218,'Resumen Anual'!$DH$470)+SUMIFS('Resumen Anual'!$EB$576,BW224,'Resumen Anual'!$V$9,BH218,'Resumen Anual'!$DH$528)+SUMIFS('Resumen Anual'!$EB$634,BW224,'Resumen Anual'!$V$9,BH218,'Resumen Anual'!$DH$586)+SUMIFS('Resumen Anual'!$EB$692,BW224,'Resumen Anual'!$V$9,BH218,'Resumen Anual'!$DH$644)+SUMIFS('Resumen Anual'!$FY$54,BW224,'Resumen Anual'!$V$9,BH218,'Resumen Anual'!$FE$6)+SUMIFS('Resumen Anual'!$FY$112,BW224,'Resumen Anual'!$V$9,BH218,'Resumen Anual'!$FE$64)+SUMIFS('Resumen Anual'!$FY$170,BW224,'Resumen Anual'!$V$9,BH218,'Resumen Anual'!$FE$122)+SUMIFS('Resumen Anual'!$FY$228,BW224,'Resumen Anual'!$V$9,BH218,'Resumen Anual'!$FE$180)+SUMIFS('Resumen Anual'!$FY$286,BW224,'Resumen Anual'!$V$9,BH218,'Resumen Anual'!$FE$238)+SUMIFS('Resumen Anual'!$FY$344,BW224,'Resumen Anual'!$V$9,BH218,'Resumen Anual'!$FE$296)+SUMIFS('Resumen Anual'!$FY$402,BW224,'Resumen Anual'!$V$9,BH218,'Resumen Anual'!$FE$354)+SUMIFS('Resumen Anual'!$FY$460,BW224,'Resumen Anual'!$V$9,BH218,'Resumen Anual'!$FE$412)+SUMIFS('Resumen Anual'!$FY$518,BW224,'Resumen Anual'!$V$9,BH218,'Resumen Anual'!$FE$470)+SUMIFS('Resumen Anual'!$FY$576,BW224,'Resumen Anual'!$V$9,BH218,'Resumen Anual'!$FE$528)+SUMIFS('Resumen Anual'!$FY$634,BW224,'Resumen Anual'!$V$9,BH218,'Resumen Anual'!$FE$586)+SUMIFS('Resumen Anual'!$FY$692,BW224,'Resumen Anual'!$V$9,BH218,'Resumen Anual'!$FE$644)</f>
        <v>0</v>
      </c>
      <c r="CC224" s="770"/>
      <c r="CD224" s="770"/>
      <c r="CE224" s="770"/>
      <c r="CF224" s="770">
        <f>SUMIFS('Resumen Anual'!$AJ$54,BW224,'Resumen Anual'!$V$9,BH218,'Resumen Anual'!$L$6)+SUMIFS('Resumen Anual'!$AJ$112,BW224,'Resumen Anual'!$V$9,BH218,'Resumen Anual'!$L$64)+SUMIFS('Resumen Anual'!$AJ$170,BW224,'Resumen Anual'!$V$9,BH218,'Resumen Anual'!$L$122)+SUMIFS('Resumen Anual'!$AJ$228,BW224,'Resumen Anual'!$V$9,BH218,'Resumen Anual'!$L$180)+SUMIFS('Resumen Anual'!$AJ$286,BW224,'Resumen Anual'!$V$9,BH218,'Resumen Anual'!$L$238)+SUMIFS('Resumen Anual'!$AJ$344,BW224,'Resumen Anual'!$V$9,BH218,'Resumen Anual'!$L$296)+SUMIFS('Resumen Anual'!$AJ$402,BW224,'Resumen Anual'!$V$9,BH218,'Resumen Anual'!$L$354)+SUMIFS('Resumen Anual'!$AJ$460,BW224,'Resumen Anual'!$V$9,BH218,'Resumen Anual'!$L$412)+SUMIFS('Resumen Anual'!$AJ$518,BW224,'Resumen Anual'!$V$9,BH218,'Resumen Anual'!$L$470)+SUMIFS('Resumen Anual'!$AJ$576,BW224,'Resumen Anual'!$V$9,BH218,'Resumen Anual'!$L$528)+SUMIFS('Resumen Anual'!$AJ$634,BW224,'Resumen Anual'!$V$9,BH218,'Resumen Anual'!$L$586)+SUMIFS('Resumen Anual'!$AJ$692,BW224,'Resumen Anual'!$V$9,BH218,'Resumen Anual'!$L$644)+SUMIFS('Resumen Anual'!$CG$54,BW224,'Resumen Anual'!$V$9,BH218,'Resumen Anual'!$BI$6)+SUMIFS('Resumen Anual'!$CG$112,BW224,'Resumen Anual'!$V$9,BH218,'Resumen Anual'!$BI$64)+SUMIFS('Resumen Anual'!$CG$170,BW224,'Resumen Anual'!$V$9,BH218,'Resumen Anual'!$BI$122)+SUMIFS('Resumen Anual'!$CG$228,BW224,'Resumen Anual'!$V$9,BH218,'Resumen Anual'!$BI$180)+SUMIFS('Resumen Anual'!$CG$286,BW224,'Resumen Anual'!$V$9,BH218,'Resumen Anual'!$BI$238)+SUMIFS('Resumen Anual'!$CG$344,BW224,'Resumen Anual'!$V$9,BH218,'Resumen Anual'!$BI$296)+SUMIFS('Resumen Anual'!$CG$402,BW224,'Resumen Anual'!$V$9,BH218,'Resumen Anual'!$BI$354)+SUMIFS('Resumen Anual'!$CG$460,BW224,'Resumen Anual'!$V$9,BH218,'Resumen Anual'!$BI$412)+SUMIFS('Resumen Anual'!$CG$518,BW224,'Resumen Anual'!$V$9,BH218,'Resumen Anual'!$BI$470)+SUMIFS('Resumen Anual'!$CG$576,BW224,'Resumen Anual'!$V$9,BH218,'Resumen Anual'!$BI$528)+SUMIFS('Resumen Anual'!$CG$634,BW224,'Resumen Anual'!$V$9,BH218,'Resumen Anual'!$BI$586)+SUMIFS('Resumen Anual'!$CG$692,BW224,'Resumen Anual'!$V$9,BH218,'Resumen Anual'!$BI$644)+SUMIFS('Resumen Anual'!$EF$54,BW224,'Resumen Anual'!$V$9,BH218,'Resumen Anual'!$DH$6)+SUMIFS('Resumen Anual'!$EF$112,BW224,'Resumen Anual'!$V$9,BH218,'Resumen Anual'!$DH$64)+SUMIFS('Resumen Anual'!$EF$170,BW224,'Resumen Anual'!$V$9,BH218,'Resumen Anual'!$DH$122)+SUMIFS('Resumen Anual'!$EF$228,BW224,'Resumen Anual'!$V$9,BH218,'Resumen Anual'!$DH$180)+SUMIFS('Resumen Anual'!$EF$286,BW224,'Resumen Anual'!$V$9,BH218,'Resumen Anual'!$DH$238)+SUMIFS('Resumen Anual'!$EF$344,BW224,'Resumen Anual'!$V$9,BH218,'Resumen Anual'!$DH$296)+SUMIFS('Resumen Anual'!$EF$402,BW224,'Resumen Anual'!$V$9,BH218,'Resumen Anual'!$DH$354)+SUMIFS('Resumen Anual'!$EF$460,BW224,'Resumen Anual'!$V$9,BH218,'Resumen Anual'!$DH$412)+SUMIFS('Resumen Anual'!$EF$518,BW224,'Resumen Anual'!$V$9,BH218,'Resumen Anual'!$DH$470)+SUMIFS('Resumen Anual'!$EF$576,BW224,'Resumen Anual'!$V$9,BH218,'Resumen Anual'!$DH$528)+SUMIFS('Resumen Anual'!$EF$634,BW224,'Resumen Anual'!$V$9,BH218,'Resumen Anual'!$DH$586)+SUMIFS('Resumen Anual'!$EF$692,BW224,'Resumen Anual'!$V$9,BH218,'Resumen Anual'!$DH$644)+SUMIFS('Resumen Anual'!$GC$54,BW224,'Resumen Anual'!$V$9,BH218,'Resumen Anual'!$FE$6)+SUMIFS('Resumen Anual'!$GC$112,BW224,'Resumen Anual'!$V$9,BH218,'Resumen Anual'!$FE$64)+SUMIFS('Resumen Anual'!$GC$170,BW224,'Resumen Anual'!$V$9,BH218,'Resumen Anual'!$FE$122)+SUMIFS('Resumen Anual'!$GC$228,BW224,'Resumen Anual'!$V$9,BH218,'Resumen Anual'!$FE$180)+SUMIFS('Resumen Anual'!$GC$286,BW224,'Resumen Anual'!$V$9,BH218,'Resumen Anual'!$FE$238)+SUMIFS('Resumen Anual'!$GC$344,BW224,'Resumen Anual'!$V$9,BH218,'Resumen Anual'!$FE$296)+SUMIFS('Resumen Anual'!$GC$402,BW224,'Resumen Anual'!$V$9,BH218,'Resumen Anual'!$FE$354)+SUMIFS('Resumen Anual'!$GC$460,BW224,'Resumen Anual'!$V$9,BH218,'Resumen Anual'!$FE$412)+SUMIFS('Resumen Anual'!$GC$518,BW224,'Resumen Anual'!$V$9,BH218,'Resumen Anual'!$FE$470)+SUMIFS('Resumen Anual'!$GC$576,BW224,'Resumen Anual'!$V$9,BH218,'Resumen Anual'!$FE$528)+SUMIFS('Resumen Anual'!$GC$634,BW224,'Resumen Anual'!$V$9,BH218,'Resumen Anual'!$FE$586)+SUMIFS('Resumen Anual'!$GC$692,BW224,'Resumen Anual'!$V$9,BH218,'Resumen Anual'!$FE$644)</f>
        <v>0</v>
      </c>
      <c r="CG224" s="770"/>
      <c r="CH224" s="770"/>
      <c r="CI224" s="770"/>
      <c r="CJ224" s="770">
        <f>SUMIFS('Resumen Anual'!$AN$54,BW224,'Resumen Anual'!$V$9,BH218,'Resumen Anual'!$L$6)+SUMIFS('Resumen Anual'!$AN$112,BW224,'Resumen Anual'!$V$9,BH218,'Resumen Anual'!$L$64)+SUMIFS('Resumen Anual'!$AN$170,BW224,'Resumen Anual'!$V$9,BH218,'Resumen Anual'!$L$122)+SUMIFS('Resumen Anual'!$AN$228,BW224,'Resumen Anual'!$V$9,BH218,'Resumen Anual'!$L$180)+SUMIFS('Resumen Anual'!$AN$286,BW224,'Resumen Anual'!$V$9,BH218,'Resumen Anual'!$L$238)+SUMIFS('Resumen Anual'!$AN$344,BW224,'Resumen Anual'!$V$9,BH218,'Resumen Anual'!$L$296)+SUMIFS('Resumen Anual'!$AN$402,BW224,'Resumen Anual'!$V$9,BH218,'Resumen Anual'!$L$354)+SUMIFS('Resumen Anual'!$AN$460,BW224,'Resumen Anual'!$V$9,BH218,'Resumen Anual'!$L$412)+SUMIFS('Resumen Anual'!$AN$518,BW224,'Resumen Anual'!$V$9,BH218,'Resumen Anual'!$L$470)+SUMIFS('Resumen Anual'!$AN$576,BW224,'Resumen Anual'!$V$9,BH218,'Resumen Anual'!$L$528)+SUMIFS('Resumen Anual'!$AN$634,BW224,'Resumen Anual'!$V$9,BH218,'Resumen Anual'!$L$586)+SUMIFS('Resumen Anual'!$AN$692,BW224,'Resumen Anual'!$V$9,BH218,'Resumen Anual'!$L$644)+SUMIFS('Resumen Anual'!$CK$54,BW224,'Resumen Anual'!$V$9,BH218,'Resumen Anual'!$BI$6)+SUMIFS('Resumen Anual'!$CK$112,BW224,'Resumen Anual'!$V$9,BH218,'Resumen Anual'!$BI$64)+SUMIFS('Resumen Anual'!$CK$170,BW224,'Resumen Anual'!$V$9,BH218,'Resumen Anual'!$BI$122)+SUMIFS('Resumen Anual'!$CK$228,BW224,'Resumen Anual'!$V$9,BH218,'Resumen Anual'!$BI$180)+SUMIFS('Resumen Anual'!$CK$286,BW224,'Resumen Anual'!$V$9,BH218,'Resumen Anual'!$BI$238)+SUMIFS('Resumen Anual'!$CK$344,BW224,'Resumen Anual'!$V$9,BH218,'Resumen Anual'!$BI$296)+SUMIFS('Resumen Anual'!$CK$402,BW224,'Resumen Anual'!$V$9,BH218,'Resumen Anual'!$BI$354)+SUMIFS('Resumen Anual'!$CK$460,BW224,'Resumen Anual'!$V$9,BH218,'Resumen Anual'!$BI$412)+SUMIFS('Resumen Anual'!$CK$518,BW224,'Resumen Anual'!$V$9,BH218,'Resumen Anual'!$BI$470)+SUMIFS('Resumen Anual'!$CK$576,BW224,'Resumen Anual'!$V$9,BH218,'Resumen Anual'!$BI$528)+SUMIFS('Resumen Anual'!$CK$634,BW224,'Resumen Anual'!$V$9,BH218,'Resumen Anual'!$BI$586)+SUMIFS('Resumen Anual'!$CK$692,BW224,'Resumen Anual'!$V$9,BH218,'Resumen Anual'!$BI$644)+SUMIFS('Resumen Anual'!$EJ$54,BW224,'Resumen Anual'!$V$9,BH218,'Resumen Anual'!$DH$6)+SUMIFS('Resumen Anual'!$EJ$112,BW224,'Resumen Anual'!$V$9,BH218,'Resumen Anual'!$DH$64)+SUMIFS('Resumen Anual'!$EJ$170,BW224,'Resumen Anual'!$V$9,BH218,'Resumen Anual'!$DH$122)+SUMIFS('Resumen Anual'!$EJ$228,BW224,'Resumen Anual'!$V$9,BH218,'Resumen Anual'!$DH$180)+SUMIFS('Resumen Anual'!$EJ$286,BW224,'Resumen Anual'!$V$9,BH218,'Resumen Anual'!$DH$238)+SUMIFS('Resumen Anual'!$EJ$344,BW224,'Resumen Anual'!$V$9,BH218,'Resumen Anual'!$DH$296)+SUMIFS('Resumen Anual'!$EJ$402,BW224,'Resumen Anual'!$V$9,BH218,'Resumen Anual'!$DH$354)+SUMIFS('Resumen Anual'!$EJ$460,BW224,'Resumen Anual'!$V$9,BH218,'Resumen Anual'!$DH$412)+SUMIFS('Resumen Anual'!$EJ$518,BW224,'Resumen Anual'!$V$9,BH218,'Resumen Anual'!$DH$470)+SUMIFS('Resumen Anual'!$EJ$576,BW224,'Resumen Anual'!$V$9,BH218,'Resumen Anual'!$DH$528)+SUMIFS('Resumen Anual'!$EJ$634,BW224,'Resumen Anual'!$V$9,BH218,'Resumen Anual'!$DH$586)+SUMIFS('Resumen Anual'!$EJ$692,BW224,'Resumen Anual'!$V$9,BH218,'Resumen Anual'!$DH$644)+SUMIFS('Resumen Anual'!$GG$54,BW224,'Resumen Anual'!$V$9,BH218,'Resumen Anual'!$FE$6)+SUMIFS('Resumen Anual'!$GG$112,BW224,'Resumen Anual'!$V$9,BH218,'Resumen Anual'!$FE$64)+SUMIFS('Resumen Anual'!$GG$170,BW224,'Resumen Anual'!$V$9,BH218,'Resumen Anual'!$FE$122)+SUMIFS('Resumen Anual'!$GG$228,BW224,'Resumen Anual'!$V$9,BH218,'Resumen Anual'!$FE$180)+SUMIFS('Resumen Anual'!$GG$286,BW224,'Resumen Anual'!$V$9,BH218,'Resumen Anual'!$FE$238)+SUMIFS('Resumen Anual'!$GG$344,BW224,'Resumen Anual'!$V$9,BH218,'Resumen Anual'!$FE$296)+SUMIFS('Resumen Anual'!$GG$402,BW224,'Resumen Anual'!$V$9,BH218,'Resumen Anual'!$FE$354)+SUMIFS('Resumen Anual'!$GG$460,BW224,'Resumen Anual'!$V$9,BH218,'Resumen Anual'!$FE$412)+SUMIFS('Resumen Anual'!$GG$518,BW224,'Resumen Anual'!$V$9,BH218,'Resumen Anual'!$FE$470)+SUMIFS('Resumen Anual'!$GG$576,BW224,'Resumen Anual'!$V$9,BH218,'Resumen Anual'!$FE$528)+SUMIFS('Resumen Anual'!$GG$634,BW224,'Resumen Anual'!$V$9,BH218,'Resumen Anual'!$FE$586)+SUMIFS('Resumen Anual'!$GG$692,BW224,'Resumen Anual'!$V$9,BH218,'Resumen Anual'!$FE$644)</f>
        <v>0</v>
      </c>
      <c r="CK224" s="770"/>
      <c r="CL224" s="770"/>
      <c r="CM224" s="770"/>
      <c r="CN224" s="756">
        <f>SUMIFS('Resumen Anual'!$AR$54,BW224,'Resumen Anual'!$V$9,BH218,'Resumen Anual'!$L$6)+SUMIFS('Resumen Anual'!$AR$112,BW224,'Resumen Anual'!$V$9,BH218,'Resumen Anual'!$L$64)+SUMIFS('Resumen Anual'!$AR$170,BW224,'Resumen Anual'!$V$9,BH218,'Resumen Anual'!$L$122)+SUMIFS('Resumen Anual'!$AR$228,BW224,'Resumen Anual'!$V$9,BH218,'Resumen Anual'!$L$180)+SUMIFS('Resumen Anual'!$AR$286,BW224,'Resumen Anual'!$V$9,BH218,'Resumen Anual'!$L$238)+SUMIFS('Resumen Anual'!$AR$344,BW224,'Resumen Anual'!$V$9,BH218,'Resumen Anual'!$L$296)+SUMIFS('Resumen Anual'!$AR$402,BW224,'Resumen Anual'!$V$9,BH218,'Resumen Anual'!$L$354)+SUMIFS('Resumen Anual'!$AR$460,BW224,'Resumen Anual'!$V$9,BH218,'Resumen Anual'!$L$412)+SUMIFS('Resumen Anual'!$AR$518,BW224,'Resumen Anual'!$V$9,BH218,'Resumen Anual'!$L$470)+SUMIFS('Resumen Anual'!$AR$576,BW224,'Resumen Anual'!$V$9,BH218,'Resumen Anual'!$L$528)+SUMIFS('Resumen Anual'!$AR$634,BW224,'Resumen Anual'!$V$9,BH218,'Resumen Anual'!$L$586)+SUMIFS('Resumen Anual'!$AR$692,BW224,'Resumen Anual'!$V$9,BH218,'Resumen Anual'!$L$644)+SUMIFS('Resumen Anual'!$CO$54,BW224,'Resumen Anual'!$V$9,BH218,'Resumen Anual'!$BI$6)+SUMIFS('Resumen Anual'!$CO$112,BW224,'Resumen Anual'!$V$9,BH218,'Resumen Anual'!$BI$64)+SUMIFS('Resumen Anual'!$CO$170,BW224,'Resumen Anual'!$V$9,BH218,'Resumen Anual'!$BI$122)+SUMIFS('Resumen Anual'!$CO$228,BW224,'Resumen Anual'!$V$9,BH218,'Resumen Anual'!$BI$180)+SUMIFS('Resumen Anual'!$CO$286,BW224,'Resumen Anual'!$V$9,BH218,'Resumen Anual'!$BI$238)+SUMIFS('Resumen Anual'!$CO$344,BW224,'Resumen Anual'!$V$9,BH218,'Resumen Anual'!$BI$296)+SUMIFS('Resumen Anual'!$CO$402,BW224,'Resumen Anual'!$V$9,BH218,'Resumen Anual'!$BI$354)+SUMIFS('Resumen Anual'!$CO$460,BW224,'Resumen Anual'!$V$9,BH218,'Resumen Anual'!$BI$412)+SUMIFS('Resumen Anual'!$CO$518,BW224,'Resumen Anual'!$V$9,BH218,'Resumen Anual'!$BI$470)+SUMIFS('Resumen Anual'!$CO$576,BW224,'Resumen Anual'!$V$9,BH218,'Resumen Anual'!$BI$528)+SUMIFS('Resumen Anual'!$CO$634,BW224,'Resumen Anual'!$V$9,BH218,'Resumen Anual'!$BI$586)+SUMIFS('Resumen Anual'!$CO$692,BW224,'Resumen Anual'!$V$9,BH218,'Resumen Anual'!$BI$644)+SUMIFS('Resumen Anual'!$EN$54,BW224,'Resumen Anual'!$V$9,BH218,'Resumen Anual'!$DH$6)+SUMIFS('Resumen Anual'!$EN$112,BW224,'Resumen Anual'!$V$9,BH218,'Resumen Anual'!$DH$64)+SUMIFS('Resumen Anual'!$EN$170,BW224,'Resumen Anual'!$V$9,BH218,'Resumen Anual'!$DH$122)+SUMIFS('Resumen Anual'!$EN$228,BW224,'Resumen Anual'!$V$9,BH218,'Resumen Anual'!$DH$180)+SUMIFS('Resumen Anual'!$EN$286,BW224,'Resumen Anual'!$V$9,BH218,'Resumen Anual'!$DH$238)+SUMIFS('Resumen Anual'!$EN$344,BW224,'Resumen Anual'!$V$9,BH218,'Resumen Anual'!$DH$296)+SUMIFS('Resumen Anual'!$EN$402,BW224,'Resumen Anual'!$V$9,BH218,'Resumen Anual'!$DH$354)+SUMIFS('Resumen Anual'!$EN$460,BW224,'Resumen Anual'!$V$9,BH218,'Resumen Anual'!$DH$412)+SUMIFS('Resumen Anual'!$EN$518,BW224,'Resumen Anual'!$V$9,BH218,'Resumen Anual'!$DH$470)+SUMIFS('Resumen Anual'!$EN$576,BW224,'Resumen Anual'!$V$9,BH218,'Resumen Anual'!$DH$528)+SUMIFS('Resumen Anual'!$EN$634,BW224,'Resumen Anual'!$V$9,BH218,'Resumen Anual'!$DH$586)+SUMIFS('Resumen Anual'!$EN$692,BW224,'Resumen Anual'!$V$9,BH218,'Resumen Anual'!$DH$644)+SUMIFS('Resumen Anual'!$GK$54,BW224,'Resumen Anual'!$V$9,BH218,'Resumen Anual'!$FE$6)+SUMIFS('Resumen Anual'!$GK$112,BW224,'Resumen Anual'!$V$9,BH218,'Resumen Anual'!$FE$64)+SUMIFS('Resumen Anual'!$GK$170,BW224,'Resumen Anual'!$V$9,BH218,'Resumen Anual'!$FE$122)+SUMIFS('Resumen Anual'!$GK$228,BW224,'Resumen Anual'!$V$9,BH218,'Resumen Anual'!$FE$180)+SUMIFS('Resumen Anual'!$GK$286,BW224,'Resumen Anual'!$V$9,BH218,'Resumen Anual'!$FE$238)+SUMIFS('Resumen Anual'!$GK$344,BW224,'Resumen Anual'!$V$9,BH218,'Resumen Anual'!$FE$296)+SUMIFS('Resumen Anual'!$GK$402,BW224,'Resumen Anual'!$V$9,BH218,'Resumen Anual'!$FE$354)+SUMIFS('Resumen Anual'!$GK$460,BW224,'Resumen Anual'!$V$9,BH218,'Resumen Anual'!$FE$412)+SUMIFS('Resumen Anual'!$GK$518,BW224,'Resumen Anual'!$V$9,BH218,'Resumen Anual'!$FE$470)+SUMIFS('Resumen Anual'!$GK$576,BW224,'Resumen Anual'!$V$9,BH218,'Resumen Anual'!$FE$528)+SUMIFS('Resumen Anual'!$GK$634,BW224,'Resumen Anual'!$V$9,BH218,'Resumen Anual'!$FE$586)+SUMIFS('Resumen Anual'!$GK$692,BW224,'Resumen Anual'!$V$9,BH218,'Resumen Anual'!$FE$644)</f>
        <v>0</v>
      </c>
      <c r="CO224" s="756"/>
      <c r="CP224" s="756"/>
      <c r="CQ224" s="756">
        <f>SUMIFS('Resumen Anual'!$AU$54,BW224,'Resumen Anual'!$V$9,BH218,'Resumen Anual'!$L$6)+SUMIFS('Resumen Anual'!$AU$112,BW224,'Resumen Anual'!$V$9,BH218,'Resumen Anual'!$L$64)+SUMIFS('Resumen Anual'!$AU$170,BW224,'Resumen Anual'!$V$9,BH218,'Resumen Anual'!$L$122)+SUMIFS('Resumen Anual'!$AU$228,BW224,'Resumen Anual'!$V$9,BH218,'Resumen Anual'!$L$180)+SUMIFS('Resumen Anual'!$AU$286,BW224,'Resumen Anual'!$V$9,BH218,'Resumen Anual'!$L$238)+SUMIFS('Resumen Anual'!$AU$344,BW224,'Resumen Anual'!$V$9,BH218,'Resumen Anual'!$L$296)+SUMIFS('Resumen Anual'!$AU$402,BW224,'Resumen Anual'!$V$9,BH218,'Resumen Anual'!$L$354)+SUMIFS('Resumen Anual'!$AU$460,BW224,'Resumen Anual'!$V$9,BH218,'Resumen Anual'!$L$412)+SUMIFS('Resumen Anual'!$AU$518,BW224,'Resumen Anual'!$V$9,BH218,'Resumen Anual'!$L$470)+SUMIFS('Resumen Anual'!$AU$576,BW224,'Resumen Anual'!$V$9,BH218,'Resumen Anual'!$L$528)+SUMIFS('Resumen Anual'!$AU$634,BW224,'Resumen Anual'!$V$9,BH218,'Resumen Anual'!$L$586)+SUMIFS('Resumen Anual'!$AU$692,BW224,'Resumen Anual'!$V$9,BH218,'Resumen Anual'!$L$644)+SUMIFS('Resumen Anual'!$CR$54,BW224,'Resumen Anual'!$V$9,BH218,'Resumen Anual'!$BI$6)+SUMIFS('Resumen Anual'!$CR$112,BW224,'Resumen Anual'!$V$9,BH218,'Resumen Anual'!$BI$64)+SUMIFS('Resumen Anual'!$CR$170,BW224,'Resumen Anual'!$V$9,BH218,'Resumen Anual'!$BI$122)+SUMIFS('Resumen Anual'!$CR$228,BW224,'Resumen Anual'!$V$9,BH218,'Resumen Anual'!$BI$180)+SUMIFS('Resumen Anual'!$CR$286,BW224,'Resumen Anual'!$V$9,BH218,'Resumen Anual'!$BI$238)+SUMIFS('Resumen Anual'!$CR$344,BW224,'Resumen Anual'!$V$9,BH218,'Resumen Anual'!$BI$296)+SUMIFS('Resumen Anual'!$CR$402,BW224,'Resumen Anual'!$V$9,BH218,'Resumen Anual'!$BI$354)+SUMIFS('Resumen Anual'!$CR$460,BW224,'Resumen Anual'!$V$9,BH218,'Resumen Anual'!$BI$412)+SUMIFS('Resumen Anual'!$CR$518,BW224,'Resumen Anual'!$V$9,BH218,'Resumen Anual'!$BI$470)+SUMIFS('Resumen Anual'!$CR$576,BW224,'Resumen Anual'!$V$9,BH218,'Resumen Anual'!$BI$528)+SUMIFS('Resumen Anual'!$CR$634,BW224,'Resumen Anual'!$V$9,BH218,'Resumen Anual'!$BI$586)+SUMIFS('Resumen Anual'!$CR$692,BW224,'Resumen Anual'!$V$9,BH218,'Resumen Anual'!$BI$644)+SUMIFS('Resumen Anual'!$EQ$54,BW224,'Resumen Anual'!$V$9,BH218,'Resumen Anual'!$DH$6)+SUMIFS('Resumen Anual'!$EQ$112,BW224,'Resumen Anual'!$V$9,BH218,'Resumen Anual'!$DH$64)+SUMIFS('Resumen Anual'!$EQ$170,BW224,'Resumen Anual'!$V$9,BH218,'Resumen Anual'!$DH$122)+SUMIFS('Resumen Anual'!$EQ$228,BW224,'Resumen Anual'!$V$9,BH218,'Resumen Anual'!$DH$180)+SUMIFS('Resumen Anual'!$EQ$286,BW224,'Resumen Anual'!$V$9,BH218,'Resumen Anual'!$DH$238)+SUMIFS('Resumen Anual'!$EQ$344,BW224,'Resumen Anual'!$V$9,BH218,'Resumen Anual'!$DH$296)+SUMIFS('Resumen Anual'!$EQ$402,BW224,'Resumen Anual'!$V$9,BH218,'Resumen Anual'!$DH$354)+SUMIFS('Resumen Anual'!$EQ$460,BW224,'Resumen Anual'!$V$9,BH218,'Resumen Anual'!$DH$412)+SUMIFS('Resumen Anual'!$EQ$518,BW224,'Resumen Anual'!$V$9,BH218,'Resumen Anual'!$DH$470)+SUMIFS('Resumen Anual'!$EQ$576,BW224,'Resumen Anual'!$V$9,BH218,'Resumen Anual'!$DH$528)+SUMIFS('Resumen Anual'!$EQ$634,BW224,'Resumen Anual'!$V$9,BH218,'Resumen Anual'!$DH$586)+SUMIFS('Resumen Anual'!$EQ$692,BW224,'Resumen Anual'!$V$9,BH218,'Resumen Anual'!$DH$644)+SUMIFS('Resumen Anual'!$GN$54,BW224,'Resumen Anual'!$V$9,BH218,'Resumen Anual'!$FE$6)+SUMIFS('Resumen Anual'!$GN$112,BW224,'Resumen Anual'!$V$9,BH218,'Resumen Anual'!$FE$64)+SUMIFS('Resumen Anual'!$GN$170,BW224,'Resumen Anual'!$V$9,BH218,'Resumen Anual'!$FE$122)+SUMIFS('Resumen Anual'!$GN$228,BW224,'Resumen Anual'!$V$9,BH218,'Resumen Anual'!$FE$180)+SUMIFS('Resumen Anual'!$GN$286,BW224,'Resumen Anual'!$V$9,BH218,'Resumen Anual'!$FE$238)+SUMIFS('Resumen Anual'!$GN$344,BW224,'Resumen Anual'!$V$9,BH218,'Resumen Anual'!$FE$296)+SUMIFS('Resumen Anual'!$GN$402,BW224,'Resumen Anual'!$V$9,BH218,'Resumen Anual'!$FE$354)+SUMIFS('Resumen Anual'!$GN$460,BW224,'Resumen Anual'!$V$9,BH218,'Resumen Anual'!$FE$412)+SUMIFS('Resumen Anual'!$GN$518,BW224,'Resumen Anual'!$V$9,BH218,'Resumen Anual'!$FE$470)+SUMIFS('Resumen Anual'!$GN$576,BW224,'Resumen Anual'!$V$9,BH218,'Resumen Anual'!$FE$528)+SUMIFS('Resumen Anual'!$GN$634,BW224,'Resumen Anual'!$V$9,BH218,'Resumen Anual'!$FE$586)+SUMIFS('Resumen Anual'!$GN$692,BW224,'Resumen Anual'!$V$9,BH218,'Resumen Anual'!$FE$644)</f>
        <v>0</v>
      </c>
      <c r="CR224" s="756"/>
      <c r="CS224" s="756"/>
      <c r="CT224" s="1200"/>
      <c r="CU224" s="1199"/>
      <c r="CV224" s="171"/>
      <c r="CW224" s="832">
        <f>SUMIF('Resumen Anual'!$FE$622,DF218,'Resumen Anual'!$EV$631)+SUMIF('Resumen Anual'!$DH$622,DF218,'Resumen Anual'!$CY$631)+SUMIF('Resumen Anual'!$BI$622,DF218,'Resumen Anual'!$AZ$631)+SUMIF('Resumen Anual'!$L$622,DF218,'Resumen Anual'!$C$631)+SUMIF('Resumen Anual'!$FE$566,DF218,'Resumen Anual'!$EV$575)+SUMIF('Resumen Anual'!$DH$566,DF218,'Resumen Anual'!$CY$575)+SUMIF('Resumen Anual'!$BI$566,DF218,'Resumen Anual'!$AZ$575)+SUMIF('Resumen Anual'!$L$566,DF218,'Resumen Anual'!$C$575)+SUMIF('Resumen Anual'!$FE$510,DF218,'Resumen Anual'!$EV$519)+SUMIF('Resumen Anual'!$DH$510,DF218,'Resumen Anual'!$CY$519)+SUMIF('Resumen Anual'!$BI$510,DF218,'Resumen Anual'!$AZ$519)+SUMIF('Resumen Anual'!$L$510,DF218,'Resumen Anual'!$C$519)+SUMIF('Resumen Anual'!$FE$454,DF218,'Resumen Anual'!$EV$463)+SUMIF('Resumen Anual'!$DH$454,DF218,'Resumen Anual'!$CY$463)+SUMIF('Resumen Anual'!$BI$454,DF218,'Resumen Anual'!$AZ$463)+SUMIF('Resumen Anual'!$L$454,DF218,'Resumen Anual'!$C$463)+SUMIF('Resumen Anual'!$FE$398,DF218,'Resumen Anual'!$EV$407)+SUMIF('Resumen Anual'!$DH$398,DF218,'Resumen Anual'!$CY$407)+SUMIF('Resumen Anual'!$BI$398,DF218,'Resumen Anual'!$AZ$407)+SUMIF('Resumen Anual'!$L$398,DF218,'Resumen Anual'!$C$407)+SUMIF('Resumen Anual'!$FE$342,DF218,'Resumen Anual'!$EV$351)+SUMIF('Resumen Anual'!$DH$342,DF218,'Resumen Anual'!$CY$351)+SUMIF('Resumen Anual'!$BI$342,DF218,'Resumen Anual'!$AZ$351)+SUMIF('Resumen Anual'!$L$342,DF218,'Resumen Anual'!$C$351)+SUMIF('Resumen Anual'!$FE$286,DF218,'Resumen Anual'!$EV$295)+SUMIF('Resumen Anual'!$DH$286,DF218,'Resumen Anual'!$CY$295)+SUMIF('Resumen Anual'!$BI$286,DF218,'Resumen Anual'!$AZ$295)+SUMIF('Resumen Anual'!$L$286,DF218,'Resumen Anual'!$C$295)+SUMIF('Resumen Anual'!$FE$230,DF218,'Resumen Anual'!$EV$239)+SUMIF('Resumen Anual'!$DH$230,DF218,'Resumen Anual'!$CY$239)+SUMIF('Resumen Anual'!$BI$230,DF218,'Resumen Anual'!$AZ$239)+SUMIF('Resumen Anual'!$L$230,DF218,'Resumen Anual'!$C$239)+SUMIF('Resumen Anual'!$FE$174,DF218,'Resumen Anual'!$EV$183)+SUMIF('Resumen Anual'!$DH$174,DF218,'Resumen Anual'!$CY$183)+SUMIF('Resumen Anual'!$BI$174,DF218,'Resumen Anual'!$AZ$183)+SUMIF('Resumen Anual'!$L$174,DF218,'Resumen Anual'!$C$183)+SUMIF('Resumen Anual'!$FE$118,DF218,'Resumen Anual'!$EV$127)+SUMIF('Resumen Anual'!$DH$118,DF218,'Resumen Anual'!$CY$127)+SUMIF('Resumen Anual'!$BI$118,DF218,'Resumen Anual'!$AZ$127)+SUMIF('Resumen Anual'!$L$118,DF218,'Resumen Anual'!$C$127)+SUMIF('Resumen Anual'!$FE$62,DF218,'Resumen Anual'!$EV$71)+SUMIF('Resumen Anual'!$DH$62,DF218,'Resumen Anual'!$CY$71)+SUMIF('Resumen Anual'!$BI$62,DF218,'Resumen Anual'!$AZ$71)+SUMIF('Resumen Anual'!$L$62,DF218,'Resumen Anual'!$C$71)+SUMIF('Resumen Anual'!$FE$6,DF218,'Resumen Anual'!$EV$15)+SUMIF('Resumen Anual'!$DH$6,DF218,'Resumen Anual'!$CY$15)+SUMIF('Resumen Anual'!$BI$6,DF218,'Resumen Anual'!$AZ$15)+SUMIF('Resumen Anual'!$L$6,DF218,'Resumen Anual'!$C$15)+SUMIF('Bitácoras Anteriores'!$K$6,DF218,'Bitácoras Anteriores'!$B$12)+SUMIF('Bitácoras Anteriores'!$K$59,$K$6,'Bitácoras Anteriores'!$B$65)+SUMIF('Bitácoras Anteriores'!$K$112,DF218,'Bitácoras Anteriores'!$B$118)+SUMIF('Bitácoras Anteriores'!$K$165,DF218,'Bitácoras Anteriores'!$B$171)+SUMIF('Bitácoras Anteriores'!$K$218,DF218,'Bitácoras Anteriores'!$B$224)+SUMIF('Bitácoras Anteriores'!$K$271,DF218,'Bitácoras Anteriores'!$B$277)+SUMIF('Bitácoras Anteriores'!$K$324,DF218,'Bitácoras Anteriores'!$B$330)+SUMIF('Bitácoras Anteriores'!$BH$6,DF218,'Bitácoras Anteriores'!$AY$12)+SUMIF('Bitácoras Anteriores'!$BH$59,$K$6,'Bitácoras Anteriores'!$AY$65)+SUMIF('Bitácoras Anteriores'!$BH$112,DF218,'Bitácoras Anteriores'!$AY$118)+SUMIF('Bitácoras Anteriores'!$BH$165,DF218,'Bitácoras Anteriores'!$AY$171)+SUMIF('Bitácoras Anteriores'!$BH$218,DF218,'Bitácoras Anteriores'!$AY$224)+SUMIF('Bitácoras Anteriores'!$BH$271,DF218,'Bitácoras Anteriores'!$AY$277)+SUMIF('Bitácoras Anteriores'!$BH$324,DF218,'Bitácoras Anteriores'!$AY$330)+SUMIF('Bitácoras Anteriores'!$DF$6,DF218,'Bitácoras Anteriores'!$CW$12)+SUMIF('Bitácoras Anteriores'!$DF$59,$K$6,'Bitácoras Anteriores'!$CW$65)+SUMIF('Bitácoras Anteriores'!$DF$112,DF218,'Bitácoras Anteriores'!$CW$118)+SUMIF('Bitácoras Anteriores'!$DF$165,DF218,'Bitácoras Anteriores'!$CW$171)+SUMIF('Bitácoras Anteriores'!$DF$218,DF218,'Bitácoras Anteriores'!$CW$224)+SUMIF('Bitácoras Anteriores'!$DF$271,DF218,'Bitácoras Anteriores'!$CW$277)+SUMIF('Bitácoras Anteriores'!$DF$324,DF218,'Bitácoras Anteriores'!$CW$330)+SUMIF('Bitácoras Anteriores'!$FC$6,DF218,'Bitácoras Anteriores'!$ET$12)+SUMIF('Bitácoras Anteriores'!$FC$59,$K$6,'Bitácoras Anteriores'!$ET$65)+SUMIF('Bitácoras Anteriores'!$FC$112,DF218,'Bitácoras Anteriores'!$ET$118)+SUMIF('Bitácoras Anteriores'!$FC$165,DF218,'Bitácoras Anteriores'!$ET$171)+SUMIF('Bitácoras Anteriores'!$FC$218,DF218,'Bitácoras Anteriores'!$ET$224)+SUMIF('Bitácoras Anteriores'!$FC$271,DF218,'Bitácoras Anteriores'!$ET$277)+SUMIF('Bitácoras Anteriores'!$FC$324,DF218,'Bitácoras Anteriores'!$ET$330)</f>
        <v>0</v>
      </c>
      <c r="CX224" s="833"/>
      <c r="CY224" s="833"/>
      <c r="CZ224" s="833"/>
      <c r="DA224" s="833"/>
      <c r="DB224" s="833"/>
      <c r="DC224" s="833"/>
      <c r="DD224" s="833"/>
      <c r="DE224" s="833"/>
      <c r="DF224" s="833"/>
      <c r="DG224" s="834"/>
      <c r="DH224" s="14"/>
      <c r="DI224" s="821" t="str">
        <f>IFERROR(CW224/DD226,"")</f>
        <v/>
      </c>
      <c r="DJ224" s="822"/>
      <c r="DK224" s="822"/>
      <c r="DL224" s="822"/>
      <c r="DM224" s="822"/>
      <c r="DN224" s="822"/>
      <c r="DO224" s="822"/>
      <c r="DP224" s="822"/>
      <c r="DQ224" s="822"/>
      <c r="DR224" s="822"/>
      <c r="DS224" s="823"/>
      <c r="DT224" s="15"/>
      <c r="DU224" s="828">
        <v>2022</v>
      </c>
      <c r="DV224" s="829"/>
      <c r="DW224" s="829"/>
      <c r="DX224" s="829"/>
      <c r="DY224" s="829"/>
      <c r="DZ224" s="1214">
        <f>SUMIFS('Resumen Anual'!$AF$54,DU224,'Resumen Anual'!$V$9,DF218,'Resumen Anual'!$L$6)+SUMIFS('Resumen Anual'!$AF$112,DU224,'Resumen Anual'!$V$9,DF218,'Resumen Anual'!$L$64)+SUMIFS('Resumen Anual'!$AF$170,DU224,'Resumen Anual'!$V$9,DF218,'Resumen Anual'!$L$122)+SUMIFS('Resumen Anual'!$AF$228,DU224,'Resumen Anual'!$V$9,DF218,'Resumen Anual'!$L$180)+SUMIFS('Resumen Anual'!$AF$286,DU224,'Resumen Anual'!$V$9,DF218,'Resumen Anual'!$L$238)+SUMIFS('Resumen Anual'!$AF$344,DU224,'Resumen Anual'!$V$9,DF218,'Resumen Anual'!$L$296)+SUMIFS('Resumen Anual'!$AF$402,DU224,'Resumen Anual'!$V$9,DF218,'Resumen Anual'!$L$354)+SUMIFS('Resumen Anual'!$AF$460,DU224,'Resumen Anual'!$V$9,DF218,'Resumen Anual'!$L$412)+SUMIFS('Resumen Anual'!$AF$518,DU224,'Resumen Anual'!$V$9,DF218,'Resumen Anual'!$L$470)+SUMIFS('Resumen Anual'!$AF$576,DU224,'Resumen Anual'!$V$9,DF218,'Resumen Anual'!$L$528)+SUMIFS('Resumen Anual'!$AF$634,DU224,'Resumen Anual'!$V$9,DF218,'Resumen Anual'!$L$586)+SUMIFS('Resumen Anual'!$AF$692,DU224,'Resumen Anual'!$V$9,DF218,'Resumen Anual'!$L$644)+SUMIFS('Resumen Anual'!$CC$54,DU224,'Resumen Anual'!$V$9,DF218,'Resumen Anual'!$BI$6)+SUMIFS('Resumen Anual'!$CC$112,DU224,'Resumen Anual'!$V$9,DF218,'Resumen Anual'!$BI$64)+SUMIFS('Resumen Anual'!$CC$170,DU224,'Resumen Anual'!$V$9,DF218,'Resumen Anual'!$BI$122)+SUMIFS('Resumen Anual'!$CC$228,DU224,'Resumen Anual'!$V$9,DF218,'Resumen Anual'!$BI$180)+SUMIFS('Resumen Anual'!$CC$286,DU224,'Resumen Anual'!$V$9,DF218,'Resumen Anual'!$BI$238)+SUMIFS('Resumen Anual'!$CC$344,DU224,'Resumen Anual'!$V$9,DF218,'Resumen Anual'!$BI$296)+SUMIFS('Resumen Anual'!$CC$402,DU224,'Resumen Anual'!$V$9,DF218,'Resumen Anual'!$BI$354)+SUMIFS('Resumen Anual'!$CC$460,DU224,'Resumen Anual'!$V$9,DF218,'Resumen Anual'!$BI$412)+SUMIFS('Resumen Anual'!$CC$518,DU224,'Resumen Anual'!$V$9,DF218,'Resumen Anual'!$BI$470)+SUMIFS('Resumen Anual'!$CC$576,DU224,'Resumen Anual'!$V$9,DF218,'Resumen Anual'!$BI$528)+SUMIFS('Resumen Anual'!$CC$634,DU224,'Resumen Anual'!$V$9,DF218,'Resumen Anual'!$BI$586)+SUMIFS('Resumen Anual'!$CC$692,DU224,'Resumen Anual'!$V$9,DF218,'Resumen Anual'!$BI$644)+SUMIFS('Resumen Anual'!$EB$54,DU224,'Resumen Anual'!$V$9,DF218,'Resumen Anual'!$DH$6)+SUMIFS('Resumen Anual'!$EB$112,DU224,'Resumen Anual'!$V$9,DF218,'Resumen Anual'!$DH$64)+SUMIFS('Resumen Anual'!$EB$170,DU224,'Resumen Anual'!$V$9,DF218,'Resumen Anual'!$DH$122)+SUMIFS('Resumen Anual'!$EB$228,DU224,'Resumen Anual'!$V$9,DF218,'Resumen Anual'!$DH$180)+SUMIFS('Resumen Anual'!$EB$286,DU224,'Resumen Anual'!$V$9,DF218,'Resumen Anual'!$DH$238)+SUMIFS('Resumen Anual'!$EB$344,DU224,'Resumen Anual'!$V$9,DF218,'Resumen Anual'!$DH$296)+SUMIFS('Resumen Anual'!$EB$402,DU224,'Resumen Anual'!$V$9,DF218,'Resumen Anual'!$DH$354)+SUMIFS('Resumen Anual'!$EB$460,DU224,'Resumen Anual'!$V$9,DF218,'Resumen Anual'!$DH$412)+SUMIFS('Resumen Anual'!$EB$518,DU224,'Resumen Anual'!$V$9,DF218,'Resumen Anual'!$DH$470)+SUMIFS('Resumen Anual'!$EB$576,DU224,'Resumen Anual'!$V$9,DF218,'Resumen Anual'!$DH$528)+SUMIFS('Resumen Anual'!$EB$634,DU224,'Resumen Anual'!$V$9,DF218,'Resumen Anual'!$DH$586)+SUMIFS('Resumen Anual'!$EB$692,DU224,'Resumen Anual'!$V$9,DF218,'Resumen Anual'!$DH$644)+SUMIFS('Resumen Anual'!$FY$54,DU224,'Resumen Anual'!$V$9,DF218,'Resumen Anual'!$FE$6)+SUMIFS('Resumen Anual'!$FY$112,DU224,'Resumen Anual'!$V$9,DF218,'Resumen Anual'!$FE$64)+SUMIFS('Resumen Anual'!$FY$170,DU224,'Resumen Anual'!$V$9,DF218,'Resumen Anual'!$FE$122)+SUMIFS('Resumen Anual'!$FY$228,DU224,'Resumen Anual'!$V$9,DF218,'Resumen Anual'!$FE$180)+SUMIFS('Resumen Anual'!$FY$286,DU224,'Resumen Anual'!$V$9,DF218,'Resumen Anual'!$FE$238)+SUMIFS('Resumen Anual'!$FY$344,DU224,'Resumen Anual'!$V$9,DF218,'Resumen Anual'!$FE$296)+SUMIFS('Resumen Anual'!$FY$402,DU224,'Resumen Anual'!$V$9,DF218,'Resumen Anual'!$FE$354)+SUMIFS('Resumen Anual'!$FY$460,DU224,'Resumen Anual'!$V$9,DF218,'Resumen Anual'!$FE$412)+SUMIFS('Resumen Anual'!$FY$518,DU224,'Resumen Anual'!$V$9,DF218,'Resumen Anual'!$FE$470)+SUMIFS('Resumen Anual'!$FY$576,DU224,'Resumen Anual'!$V$9,DF218,'Resumen Anual'!$FE$528)+SUMIFS('Resumen Anual'!$FY$634,DU224,'Resumen Anual'!$V$9,DF218,'Resumen Anual'!$FE$586)+SUMIFS('Resumen Anual'!$FY$692,DU224,'Resumen Anual'!$V$9,DF218,'Resumen Anual'!$FE$644)</f>
        <v>0</v>
      </c>
      <c r="EA224" s="770"/>
      <c r="EB224" s="770"/>
      <c r="EC224" s="770"/>
      <c r="ED224" s="770">
        <f>SUMIFS('Resumen Anual'!$AJ$54,DU224,'Resumen Anual'!$V$9,DF218,'Resumen Anual'!$L$6)+SUMIFS('Resumen Anual'!$AJ$112,DU224,'Resumen Anual'!$V$9,DF218,'Resumen Anual'!$L$64)+SUMIFS('Resumen Anual'!$AJ$170,DU224,'Resumen Anual'!$V$9,DF218,'Resumen Anual'!$L$122)+SUMIFS('Resumen Anual'!$AJ$228,DU224,'Resumen Anual'!$V$9,DF218,'Resumen Anual'!$L$180)+SUMIFS('Resumen Anual'!$AJ$286,DU224,'Resumen Anual'!$V$9,DF218,'Resumen Anual'!$L$238)+SUMIFS('Resumen Anual'!$AJ$344,DU224,'Resumen Anual'!$V$9,DF218,'Resumen Anual'!$L$296)+SUMIFS('Resumen Anual'!$AJ$402,DU224,'Resumen Anual'!$V$9,DF218,'Resumen Anual'!$L$354)+SUMIFS('Resumen Anual'!$AJ$460,DU224,'Resumen Anual'!$V$9,DF218,'Resumen Anual'!$L$412)+SUMIFS('Resumen Anual'!$AJ$518,DU224,'Resumen Anual'!$V$9,DF218,'Resumen Anual'!$L$470)+SUMIFS('Resumen Anual'!$AJ$576,DU224,'Resumen Anual'!$V$9,DF218,'Resumen Anual'!$L$528)+SUMIFS('Resumen Anual'!$AJ$634,DU224,'Resumen Anual'!$V$9,DF218,'Resumen Anual'!$L$586)+SUMIFS('Resumen Anual'!$AJ$692,DU224,'Resumen Anual'!$V$9,DF218,'Resumen Anual'!$L$644)+SUMIFS('Resumen Anual'!$CG$54,DU224,'Resumen Anual'!$V$9,DF218,'Resumen Anual'!$BI$6)+SUMIFS('Resumen Anual'!$CG$112,DU224,'Resumen Anual'!$V$9,DF218,'Resumen Anual'!$BI$64)+SUMIFS('Resumen Anual'!$CG$170,DU224,'Resumen Anual'!$V$9,DF218,'Resumen Anual'!$BI$122)+SUMIFS('Resumen Anual'!$CG$228,DU224,'Resumen Anual'!$V$9,DF218,'Resumen Anual'!$BI$180)+SUMIFS('Resumen Anual'!$CG$286,DU224,'Resumen Anual'!$V$9,DF218,'Resumen Anual'!$BI$238)+SUMIFS('Resumen Anual'!$CG$344,DU224,'Resumen Anual'!$V$9,DF218,'Resumen Anual'!$BI$296)+SUMIFS('Resumen Anual'!$CG$402,DU224,'Resumen Anual'!$V$9,DF218,'Resumen Anual'!$BI$354)+SUMIFS('Resumen Anual'!$CG$460,DU224,'Resumen Anual'!$V$9,DF218,'Resumen Anual'!$BI$412)+SUMIFS('Resumen Anual'!$CG$518,DU224,'Resumen Anual'!$V$9,DF218,'Resumen Anual'!$BI$470)+SUMIFS('Resumen Anual'!$CG$576,DU224,'Resumen Anual'!$V$9,DF218,'Resumen Anual'!$BI$528)+SUMIFS('Resumen Anual'!$CG$634,DU224,'Resumen Anual'!$V$9,DF218,'Resumen Anual'!$BI$586)+SUMIFS('Resumen Anual'!$CG$692,DU224,'Resumen Anual'!$V$9,DF218,'Resumen Anual'!$BI$644)+SUMIFS('Resumen Anual'!$EF$54,DU224,'Resumen Anual'!$V$9,DF218,'Resumen Anual'!$DH$6)+SUMIFS('Resumen Anual'!$EF$112,DU224,'Resumen Anual'!$V$9,DF218,'Resumen Anual'!$DH$64)+SUMIFS('Resumen Anual'!$EF$170,DU224,'Resumen Anual'!$V$9,DF218,'Resumen Anual'!$DH$122)+SUMIFS('Resumen Anual'!$EF$228,DU224,'Resumen Anual'!$V$9,DF218,'Resumen Anual'!$DH$180)+SUMIFS('Resumen Anual'!$EF$286,DU224,'Resumen Anual'!$V$9,DF218,'Resumen Anual'!$DH$238)+SUMIFS('Resumen Anual'!$EF$344,DU224,'Resumen Anual'!$V$9,DF218,'Resumen Anual'!$DH$296)+SUMIFS('Resumen Anual'!$EF$402,DU224,'Resumen Anual'!$V$9,DF218,'Resumen Anual'!$DH$354)+SUMIFS('Resumen Anual'!$EF$460,DU224,'Resumen Anual'!$V$9,DF218,'Resumen Anual'!$DH$412)+SUMIFS('Resumen Anual'!$EF$518,DU224,'Resumen Anual'!$V$9,DF218,'Resumen Anual'!$DH$470)+SUMIFS('Resumen Anual'!$EF$576,DU224,'Resumen Anual'!$V$9,DF218,'Resumen Anual'!$DH$528)+SUMIFS('Resumen Anual'!$EF$634,DU224,'Resumen Anual'!$V$9,DF218,'Resumen Anual'!$DH$586)+SUMIFS('Resumen Anual'!$EF$692,DU224,'Resumen Anual'!$V$9,DF218,'Resumen Anual'!$DH$644)+SUMIFS('Resumen Anual'!$GC$54,DU224,'Resumen Anual'!$V$9,DF218,'Resumen Anual'!$FE$6)+SUMIFS('Resumen Anual'!$GC$112,DU224,'Resumen Anual'!$V$9,DF218,'Resumen Anual'!$FE$64)+SUMIFS('Resumen Anual'!$GC$170,DU224,'Resumen Anual'!$V$9,DF218,'Resumen Anual'!$FE$122)+SUMIFS('Resumen Anual'!$GC$228,DU224,'Resumen Anual'!$V$9,DF218,'Resumen Anual'!$FE$180)+SUMIFS('Resumen Anual'!$GC$286,DU224,'Resumen Anual'!$V$9,DF218,'Resumen Anual'!$FE$238)+SUMIFS('Resumen Anual'!$GC$344,DU224,'Resumen Anual'!$V$9,DF218,'Resumen Anual'!$FE$296)+SUMIFS('Resumen Anual'!$GC$402,DU224,'Resumen Anual'!$V$9,DF218,'Resumen Anual'!$FE$354)+SUMIFS('Resumen Anual'!$GC$460,DU224,'Resumen Anual'!$V$9,DF218,'Resumen Anual'!$FE$412)+SUMIFS('Resumen Anual'!$GC$518,DU224,'Resumen Anual'!$V$9,DF218,'Resumen Anual'!$FE$470)+SUMIFS('Resumen Anual'!$GC$576,DU224,'Resumen Anual'!$V$9,DF218,'Resumen Anual'!$FE$528)+SUMIFS('Resumen Anual'!$GC$634,DU224,'Resumen Anual'!$V$9,DF218,'Resumen Anual'!$FE$586)+SUMIFS('Resumen Anual'!$GC$692,DU224,'Resumen Anual'!$V$9,DF218,'Resumen Anual'!$FE$644)</f>
        <v>0</v>
      </c>
      <c r="EE224" s="770"/>
      <c r="EF224" s="770"/>
      <c r="EG224" s="770"/>
      <c r="EH224" s="770">
        <f>SUMIFS('Resumen Anual'!$AN$54,DU224,'Resumen Anual'!$V$9,DF218,'Resumen Anual'!$L$6)+SUMIFS('Resumen Anual'!$AN$112,DU224,'Resumen Anual'!$V$9,DF218,'Resumen Anual'!$L$64)+SUMIFS('Resumen Anual'!$AN$170,DU224,'Resumen Anual'!$V$9,DF218,'Resumen Anual'!$L$122)+SUMIFS('Resumen Anual'!$AN$228,DU224,'Resumen Anual'!$V$9,DF218,'Resumen Anual'!$L$180)+SUMIFS('Resumen Anual'!$AN$286,DU224,'Resumen Anual'!$V$9,DF218,'Resumen Anual'!$L$238)+SUMIFS('Resumen Anual'!$AN$344,DU224,'Resumen Anual'!$V$9,DF218,'Resumen Anual'!$L$296)+SUMIFS('Resumen Anual'!$AN$402,DU224,'Resumen Anual'!$V$9,DF218,'Resumen Anual'!$L$354)+SUMIFS('Resumen Anual'!$AN$460,DU224,'Resumen Anual'!$V$9,DF218,'Resumen Anual'!$L$412)+SUMIFS('Resumen Anual'!$AN$518,DU224,'Resumen Anual'!$V$9,DF218,'Resumen Anual'!$L$470)+SUMIFS('Resumen Anual'!$AN$576,DU224,'Resumen Anual'!$V$9,DF218,'Resumen Anual'!$L$528)+SUMIFS('Resumen Anual'!$AN$634,DU224,'Resumen Anual'!$V$9,DF218,'Resumen Anual'!$L$586)+SUMIFS('Resumen Anual'!$AN$692,DU224,'Resumen Anual'!$V$9,DF218,'Resumen Anual'!$L$644)+SUMIFS('Resumen Anual'!$CK$54,DU224,'Resumen Anual'!$V$9,DF218,'Resumen Anual'!$BI$6)+SUMIFS('Resumen Anual'!$CK$112,DU224,'Resumen Anual'!$V$9,DF218,'Resumen Anual'!$BI$64)+SUMIFS('Resumen Anual'!$CK$170,DU224,'Resumen Anual'!$V$9,DF218,'Resumen Anual'!$BI$122)+SUMIFS('Resumen Anual'!$CK$228,DU224,'Resumen Anual'!$V$9,DF218,'Resumen Anual'!$BI$180)+SUMIFS('Resumen Anual'!$CK$286,DU224,'Resumen Anual'!$V$9,DF218,'Resumen Anual'!$BI$238)+SUMIFS('Resumen Anual'!$CK$344,DU224,'Resumen Anual'!$V$9,DF218,'Resumen Anual'!$BI$296)+SUMIFS('Resumen Anual'!$CK$402,DU224,'Resumen Anual'!$V$9,DF218,'Resumen Anual'!$BI$354)+SUMIFS('Resumen Anual'!$CK$460,DU224,'Resumen Anual'!$V$9,DF218,'Resumen Anual'!$BI$412)+SUMIFS('Resumen Anual'!$CK$518,DU224,'Resumen Anual'!$V$9,DF218,'Resumen Anual'!$BI$470)+SUMIFS('Resumen Anual'!$CK$576,DU224,'Resumen Anual'!$V$9,DF218,'Resumen Anual'!$BI$528)+SUMIFS('Resumen Anual'!$CK$634,DU224,'Resumen Anual'!$V$9,DF218,'Resumen Anual'!$BI$586)+SUMIFS('Resumen Anual'!$CK$692,DU224,'Resumen Anual'!$V$9,DF218,'Resumen Anual'!$BI$644)+SUMIFS('Resumen Anual'!$EJ$54,DU224,'Resumen Anual'!$V$9,DF218,'Resumen Anual'!$DH$6)+SUMIFS('Resumen Anual'!$EJ$112,DU224,'Resumen Anual'!$V$9,DF218,'Resumen Anual'!$DH$64)+SUMIFS('Resumen Anual'!$EJ$170,DU224,'Resumen Anual'!$V$9,DF218,'Resumen Anual'!$DH$122)+SUMIFS('Resumen Anual'!$EJ$228,DU224,'Resumen Anual'!$V$9,DF218,'Resumen Anual'!$DH$180)+SUMIFS('Resumen Anual'!$EJ$286,DU224,'Resumen Anual'!$V$9,DF218,'Resumen Anual'!$DH$238)+SUMIFS('Resumen Anual'!$EJ$344,DU224,'Resumen Anual'!$V$9,DF218,'Resumen Anual'!$DH$296)+SUMIFS('Resumen Anual'!$EJ$402,DU224,'Resumen Anual'!$V$9,DF218,'Resumen Anual'!$DH$354)+SUMIFS('Resumen Anual'!$EJ$460,DU224,'Resumen Anual'!$V$9,DF218,'Resumen Anual'!$DH$412)+SUMIFS('Resumen Anual'!$EJ$518,DU224,'Resumen Anual'!$V$9,DF218,'Resumen Anual'!$DH$470)+SUMIFS('Resumen Anual'!$EJ$576,DU224,'Resumen Anual'!$V$9,DF218,'Resumen Anual'!$DH$528)+SUMIFS('Resumen Anual'!$EJ$634,DU224,'Resumen Anual'!$V$9,DF218,'Resumen Anual'!$DH$586)+SUMIFS('Resumen Anual'!$EJ$692,DU224,'Resumen Anual'!$V$9,DF218,'Resumen Anual'!$DH$644)+SUMIFS('Resumen Anual'!$GG$54,DU224,'Resumen Anual'!$V$9,DF218,'Resumen Anual'!$FE$6)+SUMIFS('Resumen Anual'!$GG$112,DU224,'Resumen Anual'!$V$9,DF218,'Resumen Anual'!$FE$64)+SUMIFS('Resumen Anual'!$GG$170,DU224,'Resumen Anual'!$V$9,DF218,'Resumen Anual'!$FE$122)+SUMIFS('Resumen Anual'!$GG$228,DU224,'Resumen Anual'!$V$9,DF218,'Resumen Anual'!$FE$180)+SUMIFS('Resumen Anual'!$GG$286,DU224,'Resumen Anual'!$V$9,DF218,'Resumen Anual'!$FE$238)+SUMIFS('Resumen Anual'!$GG$344,DU224,'Resumen Anual'!$V$9,DF218,'Resumen Anual'!$FE$296)+SUMIFS('Resumen Anual'!$GG$402,DU224,'Resumen Anual'!$V$9,DF218,'Resumen Anual'!$FE$354)+SUMIFS('Resumen Anual'!$GG$460,DU224,'Resumen Anual'!$V$9,DF218,'Resumen Anual'!$FE$412)+SUMIFS('Resumen Anual'!$GG$518,DU224,'Resumen Anual'!$V$9,DF218,'Resumen Anual'!$FE$470)+SUMIFS('Resumen Anual'!$GG$576,DU224,'Resumen Anual'!$V$9,DF218,'Resumen Anual'!$FE$528)+SUMIFS('Resumen Anual'!$GG$634,DU224,'Resumen Anual'!$V$9,DF218,'Resumen Anual'!$FE$586)+SUMIFS('Resumen Anual'!$GG$692,DU224,'Resumen Anual'!$V$9,DF218,'Resumen Anual'!$FE$644)</f>
        <v>0</v>
      </c>
      <c r="EI224" s="770"/>
      <c r="EJ224" s="770"/>
      <c r="EK224" s="770"/>
      <c r="EL224" s="756">
        <f>SUMIFS('Resumen Anual'!$AR$54,DU224,'Resumen Anual'!$V$9,DF218,'Resumen Anual'!$L$6)+SUMIFS('Resumen Anual'!$AR$112,DU224,'Resumen Anual'!$V$9,DF218,'Resumen Anual'!$L$64)+SUMIFS('Resumen Anual'!$AR$170,DU224,'Resumen Anual'!$V$9,DF218,'Resumen Anual'!$L$122)+SUMIFS('Resumen Anual'!$AR$228,DU224,'Resumen Anual'!$V$9,DF218,'Resumen Anual'!$L$180)+SUMIFS('Resumen Anual'!$AR$286,DU224,'Resumen Anual'!$V$9,DF218,'Resumen Anual'!$L$238)+SUMIFS('Resumen Anual'!$AR$344,DU224,'Resumen Anual'!$V$9,DF218,'Resumen Anual'!$L$296)+SUMIFS('Resumen Anual'!$AR$402,DU224,'Resumen Anual'!$V$9,DF218,'Resumen Anual'!$L$354)+SUMIFS('Resumen Anual'!$AR$460,DU224,'Resumen Anual'!$V$9,DF218,'Resumen Anual'!$L$412)+SUMIFS('Resumen Anual'!$AR$518,DU224,'Resumen Anual'!$V$9,DF218,'Resumen Anual'!$L$470)+SUMIFS('Resumen Anual'!$AR$576,DU224,'Resumen Anual'!$V$9,DF218,'Resumen Anual'!$L$528)+SUMIFS('Resumen Anual'!$AR$634,DU224,'Resumen Anual'!$V$9,DF218,'Resumen Anual'!$L$586)+SUMIFS('Resumen Anual'!$AR$692,DU224,'Resumen Anual'!$V$9,DF218,'Resumen Anual'!$L$644)+SUMIFS('Resumen Anual'!$CO$54,DU224,'Resumen Anual'!$V$9,DF218,'Resumen Anual'!$BI$6)+SUMIFS('Resumen Anual'!$CO$112,DU224,'Resumen Anual'!$V$9,DF218,'Resumen Anual'!$BI$64)+SUMIFS('Resumen Anual'!$CO$170,DU224,'Resumen Anual'!$V$9,DF218,'Resumen Anual'!$BI$122)+SUMIFS('Resumen Anual'!$CO$228,DU224,'Resumen Anual'!$V$9,DF218,'Resumen Anual'!$BI$180)+SUMIFS('Resumen Anual'!$CO$286,DU224,'Resumen Anual'!$V$9,DF218,'Resumen Anual'!$BI$238)+SUMIFS('Resumen Anual'!$CO$344,DU224,'Resumen Anual'!$V$9,DF218,'Resumen Anual'!$BI$296)+SUMIFS('Resumen Anual'!$CO$402,DU224,'Resumen Anual'!$V$9,DF218,'Resumen Anual'!$BI$354)+SUMIFS('Resumen Anual'!$CO$460,DU224,'Resumen Anual'!$V$9,DF218,'Resumen Anual'!$BI$412)+SUMIFS('Resumen Anual'!$CO$518,DU224,'Resumen Anual'!$V$9,DF218,'Resumen Anual'!$BI$470)+SUMIFS('Resumen Anual'!$CO$576,DU224,'Resumen Anual'!$V$9,DF218,'Resumen Anual'!$BI$528)+SUMIFS('Resumen Anual'!$CO$634,DU224,'Resumen Anual'!$V$9,DF218,'Resumen Anual'!$BI$586)+SUMIFS('Resumen Anual'!$CO$692,DU224,'Resumen Anual'!$V$9,DF218,'Resumen Anual'!$BI$644)+SUMIFS('Resumen Anual'!$EN$54,DU224,'Resumen Anual'!$V$9,DF218,'Resumen Anual'!$DH$6)+SUMIFS('Resumen Anual'!$EN$112,DU224,'Resumen Anual'!$V$9,DF218,'Resumen Anual'!$DH$64)+SUMIFS('Resumen Anual'!$EN$170,DU224,'Resumen Anual'!$V$9,DF218,'Resumen Anual'!$DH$122)+SUMIFS('Resumen Anual'!$EN$228,DU224,'Resumen Anual'!$V$9,DF218,'Resumen Anual'!$DH$180)+SUMIFS('Resumen Anual'!$EN$286,DU224,'Resumen Anual'!$V$9,DF218,'Resumen Anual'!$DH$238)+SUMIFS('Resumen Anual'!$EN$344,DU224,'Resumen Anual'!$V$9,DF218,'Resumen Anual'!$DH$296)+SUMIFS('Resumen Anual'!$EN$402,DU224,'Resumen Anual'!$V$9,DF218,'Resumen Anual'!$DH$354)+SUMIFS('Resumen Anual'!$EN$460,DU224,'Resumen Anual'!$V$9,DF218,'Resumen Anual'!$DH$412)+SUMIFS('Resumen Anual'!$EN$518,DU224,'Resumen Anual'!$V$9,DF218,'Resumen Anual'!$DH$470)+SUMIFS('Resumen Anual'!$EN$576,DU224,'Resumen Anual'!$V$9,DF218,'Resumen Anual'!$DH$528)+SUMIFS('Resumen Anual'!$EN$634,DU224,'Resumen Anual'!$V$9,DF218,'Resumen Anual'!$DH$586)+SUMIFS('Resumen Anual'!$EN$692,DU224,'Resumen Anual'!$V$9,DF218,'Resumen Anual'!$DH$644)+SUMIFS('Resumen Anual'!$GK$54,DU224,'Resumen Anual'!$V$9,DF218,'Resumen Anual'!$FE$6)+SUMIFS('Resumen Anual'!$GK$112,DU224,'Resumen Anual'!$V$9,DF218,'Resumen Anual'!$FE$64)+SUMIFS('Resumen Anual'!$GK$170,DU224,'Resumen Anual'!$V$9,DF218,'Resumen Anual'!$FE$122)+SUMIFS('Resumen Anual'!$GK$228,DU224,'Resumen Anual'!$V$9,DF218,'Resumen Anual'!$FE$180)+SUMIFS('Resumen Anual'!$GK$286,DU224,'Resumen Anual'!$V$9,DF218,'Resumen Anual'!$FE$238)+SUMIFS('Resumen Anual'!$GK$344,DU224,'Resumen Anual'!$V$9,DF218,'Resumen Anual'!$FE$296)+SUMIFS('Resumen Anual'!$GK$402,DU224,'Resumen Anual'!$V$9,DF218,'Resumen Anual'!$FE$354)+SUMIFS('Resumen Anual'!$GK$460,DU224,'Resumen Anual'!$V$9,DF218,'Resumen Anual'!$FE$412)+SUMIFS('Resumen Anual'!$GK$518,DU224,'Resumen Anual'!$V$9,DF218,'Resumen Anual'!$FE$470)+SUMIFS('Resumen Anual'!$GK$576,DU224,'Resumen Anual'!$V$9,DF218,'Resumen Anual'!$FE$528)+SUMIFS('Resumen Anual'!$GK$634,DU224,'Resumen Anual'!$V$9,DF218,'Resumen Anual'!$FE$586)+SUMIFS('Resumen Anual'!$GK$692,DU224,'Resumen Anual'!$V$9,DF218,'Resumen Anual'!$FE$644)</f>
        <v>0</v>
      </c>
      <c r="EM224" s="756"/>
      <c r="EN224" s="756"/>
      <c r="EO224" s="756">
        <f>SUMIFS('Resumen Anual'!$AU$54,DU224,'Resumen Anual'!$V$9,DF218,'Resumen Anual'!$L$6)+SUMIFS('Resumen Anual'!$AU$112,DU224,'Resumen Anual'!$V$9,DF218,'Resumen Anual'!$L$64)+SUMIFS('Resumen Anual'!$AU$170,DU224,'Resumen Anual'!$V$9,DF218,'Resumen Anual'!$L$122)+SUMIFS('Resumen Anual'!$AU$228,DU224,'Resumen Anual'!$V$9,DF218,'Resumen Anual'!$L$180)+SUMIFS('Resumen Anual'!$AU$286,DU224,'Resumen Anual'!$V$9,DF218,'Resumen Anual'!$L$238)+SUMIFS('Resumen Anual'!$AU$344,DU224,'Resumen Anual'!$V$9,DF218,'Resumen Anual'!$L$296)+SUMIFS('Resumen Anual'!$AU$402,DU224,'Resumen Anual'!$V$9,DF218,'Resumen Anual'!$L$354)+SUMIFS('Resumen Anual'!$AU$460,DU224,'Resumen Anual'!$V$9,DF218,'Resumen Anual'!$L$412)+SUMIFS('Resumen Anual'!$AU$518,DU224,'Resumen Anual'!$V$9,DF218,'Resumen Anual'!$L$470)+SUMIFS('Resumen Anual'!$AU$576,DU224,'Resumen Anual'!$V$9,DF218,'Resumen Anual'!$L$528)+SUMIFS('Resumen Anual'!$AU$634,DU224,'Resumen Anual'!$V$9,DF218,'Resumen Anual'!$L$586)+SUMIFS('Resumen Anual'!$AU$692,DU224,'Resumen Anual'!$V$9,DF218,'Resumen Anual'!$L$644)+SUMIFS('Resumen Anual'!$CR$54,DU224,'Resumen Anual'!$V$9,DF218,'Resumen Anual'!$BI$6)+SUMIFS('Resumen Anual'!$CR$112,DU224,'Resumen Anual'!$V$9,DF218,'Resumen Anual'!$BI$64)+SUMIFS('Resumen Anual'!$CR$170,DU224,'Resumen Anual'!$V$9,DF218,'Resumen Anual'!$BI$122)+SUMIFS('Resumen Anual'!$CR$228,DU224,'Resumen Anual'!$V$9,DF218,'Resumen Anual'!$BI$180)+SUMIFS('Resumen Anual'!$CR$286,DU224,'Resumen Anual'!$V$9,DF218,'Resumen Anual'!$BI$238)+SUMIFS('Resumen Anual'!$CR$344,DU224,'Resumen Anual'!$V$9,DF218,'Resumen Anual'!$BI$296)+SUMIFS('Resumen Anual'!$CR$402,DU224,'Resumen Anual'!$V$9,DF218,'Resumen Anual'!$BI$354)+SUMIFS('Resumen Anual'!$CR$460,DU224,'Resumen Anual'!$V$9,DF218,'Resumen Anual'!$BI$412)+SUMIFS('Resumen Anual'!$CR$518,DU224,'Resumen Anual'!$V$9,DF218,'Resumen Anual'!$BI$470)+SUMIFS('Resumen Anual'!$CR$576,DU224,'Resumen Anual'!$V$9,DF218,'Resumen Anual'!$BI$528)+SUMIFS('Resumen Anual'!$CR$634,DU224,'Resumen Anual'!$V$9,DF218,'Resumen Anual'!$BI$586)+SUMIFS('Resumen Anual'!$CR$692,DU224,'Resumen Anual'!$V$9,DF218,'Resumen Anual'!$BI$644)+SUMIFS('Resumen Anual'!$EQ$54,DU224,'Resumen Anual'!$V$9,DF218,'Resumen Anual'!$DH$6)+SUMIFS('Resumen Anual'!$EQ$112,DU224,'Resumen Anual'!$V$9,DF218,'Resumen Anual'!$DH$64)+SUMIFS('Resumen Anual'!$EQ$170,DU224,'Resumen Anual'!$V$9,DF218,'Resumen Anual'!$DH$122)+SUMIFS('Resumen Anual'!$EQ$228,DU224,'Resumen Anual'!$V$9,DF218,'Resumen Anual'!$DH$180)+SUMIFS('Resumen Anual'!$EQ$286,DU224,'Resumen Anual'!$V$9,DF218,'Resumen Anual'!$DH$238)+SUMIFS('Resumen Anual'!$EQ$344,DU224,'Resumen Anual'!$V$9,DF218,'Resumen Anual'!$DH$296)+SUMIFS('Resumen Anual'!$EQ$402,DU224,'Resumen Anual'!$V$9,DF218,'Resumen Anual'!$DH$354)+SUMIFS('Resumen Anual'!$EQ$460,DU224,'Resumen Anual'!$V$9,DF218,'Resumen Anual'!$DH$412)+SUMIFS('Resumen Anual'!$EQ$518,DU224,'Resumen Anual'!$V$9,DF218,'Resumen Anual'!$DH$470)+SUMIFS('Resumen Anual'!$EQ$576,DU224,'Resumen Anual'!$V$9,DF218,'Resumen Anual'!$DH$528)+SUMIFS('Resumen Anual'!$EQ$634,DU224,'Resumen Anual'!$V$9,DF218,'Resumen Anual'!$DH$586)+SUMIFS('Resumen Anual'!$EQ$692,DU224,'Resumen Anual'!$V$9,DF218,'Resumen Anual'!$DH$644)+SUMIFS('Resumen Anual'!$GN$54,DU224,'Resumen Anual'!$V$9,DF218,'Resumen Anual'!$FE$6)+SUMIFS('Resumen Anual'!$GN$112,DU224,'Resumen Anual'!$V$9,DF218,'Resumen Anual'!$FE$64)+SUMIFS('Resumen Anual'!$GN$170,DU224,'Resumen Anual'!$V$9,DF218,'Resumen Anual'!$FE$122)+SUMIFS('Resumen Anual'!$GN$228,DU224,'Resumen Anual'!$V$9,DF218,'Resumen Anual'!$FE$180)+SUMIFS('Resumen Anual'!$GN$286,DU224,'Resumen Anual'!$V$9,DF218,'Resumen Anual'!$FE$238)+SUMIFS('Resumen Anual'!$GN$344,DU224,'Resumen Anual'!$V$9,DF218,'Resumen Anual'!$FE$296)+SUMIFS('Resumen Anual'!$GN$402,DU224,'Resumen Anual'!$V$9,DF218,'Resumen Anual'!$FE$354)+SUMIFS('Resumen Anual'!$GN$460,DU224,'Resumen Anual'!$V$9,DF218,'Resumen Anual'!$FE$412)+SUMIFS('Resumen Anual'!$GN$518,DU224,'Resumen Anual'!$V$9,DF218,'Resumen Anual'!$FE$470)+SUMIFS('Resumen Anual'!$GN$576,DU224,'Resumen Anual'!$V$9,DF218,'Resumen Anual'!$FE$528)+SUMIFS('Resumen Anual'!$GN$634,DU224,'Resumen Anual'!$V$9,DF218,'Resumen Anual'!$FE$586)+SUMIFS('Resumen Anual'!$GN$692,DU224,'Resumen Anual'!$V$9,DF218,'Resumen Anual'!$FE$644)</f>
        <v>0</v>
      </c>
      <c r="EP224" s="756"/>
      <c r="EQ224" s="1215"/>
      <c r="ER224" s="1200"/>
      <c r="ES224" s="171"/>
      <c r="ET224" s="832">
        <f>SUMIF('Resumen Anual'!$FE$622,FC218,'Resumen Anual'!$EV$631)+SUMIF('Resumen Anual'!$DH$622,FC218,'Resumen Anual'!$CY$631)+SUMIF('Resumen Anual'!$BI$622,FC218,'Resumen Anual'!$AZ$631)+SUMIF('Resumen Anual'!$L$622,FC218,'Resumen Anual'!$C$631)+SUMIF('Resumen Anual'!$FE$566,FC218,'Resumen Anual'!$EV$575)+SUMIF('Resumen Anual'!$DH$566,FC218,'Resumen Anual'!$CY$575)+SUMIF('Resumen Anual'!$BI$566,FC218,'Resumen Anual'!$AZ$575)+SUMIF('Resumen Anual'!$L$566,FC218,'Resumen Anual'!$C$575)+SUMIF('Resumen Anual'!$FE$510,FC218,'Resumen Anual'!$EV$519)+SUMIF('Resumen Anual'!$DH$510,FC218,'Resumen Anual'!$CY$519)+SUMIF('Resumen Anual'!$BI$510,FC218,'Resumen Anual'!$AZ$519)+SUMIF('Resumen Anual'!$L$510,FC218,'Resumen Anual'!$C$519)+SUMIF('Resumen Anual'!$FE$454,FC218,'Resumen Anual'!$EV$463)+SUMIF('Resumen Anual'!$DH$454,FC218,'Resumen Anual'!$CY$463)+SUMIF('Resumen Anual'!$BI$454,FC218,'Resumen Anual'!$AZ$463)+SUMIF('Resumen Anual'!$L$454,FC218,'Resumen Anual'!$C$463)+SUMIF('Resumen Anual'!$FE$398,FC218,'Resumen Anual'!$EV$407)+SUMIF('Resumen Anual'!$DH$398,FC218,'Resumen Anual'!$CY$407)+SUMIF('Resumen Anual'!$BI$398,FC218,'Resumen Anual'!$AZ$407)+SUMIF('Resumen Anual'!$L$398,FC218,'Resumen Anual'!$C$407)+SUMIF('Resumen Anual'!$FE$342,FC218,'Resumen Anual'!$EV$351)+SUMIF('Resumen Anual'!$DH$342,FC218,'Resumen Anual'!$CY$351)+SUMIF('Resumen Anual'!$BI$342,FC218,'Resumen Anual'!$AZ$351)+SUMIF('Resumen Anual'!$L$342,FC218,'Resumen Anual'!$C$351)+SUMIF('Resumen Anual'!$FE$286,FC218,'Resumen Anual'!$EV$295)+SUMIF('Resumen Anual'!$DH$286,FC218,'Resumen Anual'!$CY$295)+SUMIF('Resumen Anual'!$BI$286,FC218,'Resumen Anual'!$AZ$295)+SUMIF('Resumen Anual'!$L$286,FC218,'Resumen Anual'!$C$295)+SUMIF('Resumen Anual'!$FE$230,FC218,'Resumen Anual'!$EV$239)+SUMIF('Resumen Anual'!$DH$230,FC218,'Resumen Anual'!$CY$239)+SUMIF('Resumen Anual'!$BI$230,FC218,'Resumen Anual'!$AZ$239)+SUMIF('Resumen Anual'!$L$230,FC218,'Resumen Anual'!$C$239)+SUMIF('Resumen Anual'!$FE$174,FC218,'Resumen Anual'!$EV$183)+SUMIF('Resumen Anual'!$DH$174,FC218,'Resumen Anual'!$CY$183)+SUMIF('Resumen Anual'!$BI$174,FC218,'Resumen Anual'!$AZ$183)+SUMIF('Resumen Anual'!$L$174,FC218,'Resumen Anual'!$C$183)+SUMIF('Resumen Anual'!$FE$118,FC218,'Resumen Anual'!$EV$127)+SUMIF('Resumen Anual'!$DH$118,FC218,'Resumen Anual'!$CY$127)+SUMIF('Resumen Anual'!$BI$118,FC218,'Resumen Anual'!$AZ$127)+SUMIF('Resumen Anual'!$L$118,FC218,'Resumen Anual'!$C$127)+SUMIF('Resumen Anual'!$FE$62,FC218,'Resumen Anual'!$EV$71)+SUMIF('Resumen Anual'!$DH$62,FC218,'Resumen Anual'!$CY$71)+SUMIF('Resumen Anual'!$BI$62,FC218,'Resumen Anual'!$AZ$71)+SUMIF('Resumen Anual'!$L$62,FC218,'Resumen Anual'!$C$71)+SUMIF('Resumen Anual'!$FE$6,FC218,'Resumen Anual'!$EV$15)+SUMIF('Resumen Anual'!$DH$6,FC218,'Resumen Anual'!$CY$15)+SUMIF('Resumen Anual'!$BI$6,FC218,'Resumen Anual'!$AZ$15)+SUMIF('Resumen Anual'!$L$6,FC218,'Resumen Anual'!$C$15)+SUMIF('Bitácoras Anteriores'!$K$6,FC218,'Bitácoras Anteriores'!$B$12)+SUMIF('Bitácoras Anteriores'!$K$59,$K$6,'Bitácoras Anteriores'!$B$65)+SUMIF('Bitácoras Anteriores'!$K$112,FC218,'Bitácoras Anteriores'!$B$118)+SUMIF('Bitácoras Anteriores'!$K$165,FC218,'Bitácoras Anteriores'!$B$171)+SUMIF('Bitácoras Anteriores'!$K$218,FC218,'Bitácoras Anteriores'!$B$224)+SUMIF('Bitácoras Anteriores'!$K$271,FC218,'Bitácoras Anteriores'!$B$277)+SUMIF('Bitácoras Anteriores'!$K$324,FC218,'Bitácoras Anteriores'!$B$330)+SUMIF('Bitácoras Anteriores'!$BH$6,FC218,'Bitácoras Anteriores'!$AY$12)+SUMIF('Bitácoras Anteriores'!$BH$59,$K$6,'Bitácoras Anteriores'!$AY$65)+SUMIF('Bitácoras Anteriores'!$BH$112,FC218,'Bitácoras Anteriores'!$AY$118)+SUMIF('Bitácoras Anteriores'!$BH$165,FC218,'Bitácoras Anteriores'!$AY$171)+SUMIF('Bitácoras Anteriores'!$BH$218,FC218,'Bitácoras Anteriores'!$AY$224)+SUMIF('Bitácoras Anteriores'!$BH$271,FC218,'Bitácoras Anteriores'!$AY$277)+SUMIF('Bitácoras Anteriores'!$BH$324,FC218,'Bitácoras Anteriores'!$AY$330)+SUMIF('Bitácoras Anteriores'!$DF$6,FC218,'Bitácoras Anteriores'!$CW$12)+SUMIF('Bitácoras Anteriores'!$DF$59,$K$6,'Bitácoras Anteriores'!$CW$65)+SUMIF('Bitácoras Anteriores'!$DF$112,FC218,'Bitácoras Anteriores'!$CW$118)+SUMIF('Bitácoras Anteriores'!$DF$165,FC218,'Bitácoras Anteriores'!$CW$171)+SUMIF('Bitácoras Anteriores'!$DF$218,FC218,'Bitácoras Anteriores'!$CW$224)+SUMIF('Bitácoras Anteriores'!$DF$271,FC218,'Bitácoras Anteriores'!$CW$277)+SUMIF('Bitácoras Anteriores'!$DF$324,FC218,'Bitácoras Anteriores'!$CW$330)+SUMIF('Bitácoras Anteriores'!$FC$6,FC218,'Bitácoras Anteriores'!$ET$12)+SUMIF('Bitácoras Anteriores'!$FC$59,$K$6,'Bitácoras Anteriores'!$ET$65)+SUMIF('Bitácoras Anteriores'!$FC$112,FC218,'Bitácoras Anteriores'!$ET$118)+SUMIF('Bitácoras Anteriores'!$FC$165,FC218,'Bitácoras Anteriores'!$ET$171)+SUMIF('Bitácoras Anteriores'!$FC$218,FC218,'Bitácoras Anteriores'!$ET$224)+SUMIF('Bitácoras Anteriores'!$FC$271,FC218,'Bitácoras Anteriores'!$ET$277)+SUMIF('Bitácoras Anteriores'!$FC$324,FC218,'Bitácoras Anteriores'!$ET$330)</f>
        <v>0</v>
      </c>
      <c r="EU224" s="833"/>
      <c r="EV224" s="833"/>
      <c r="EW224" s="833"/>
      <c r="EX224" s="833"/>
      <c r="EY224" s="833"/>
      <c r="EZ224" s="833"/>
      <c r="FA224" s="833"/>
      <c r="FB224" s="833"/>
      <c r="FC224" s="833"/>
      <c r="FD224" s="834"/>
      <c r="FE224" s="14"/>
      <c r="FF224" s="821" t="str">
        <f>IFERROR(ET224/FA226,"")</f>
        <v/>
      </c>
      <c r="FG224" s="822"/>
      <c r="FH224" s="822"/>
      <c r="FI224" s="822"/>
      <c r="FJ224" s="822"/>
      <c r="FK224" s="822"/>
      <c r="FL224" s="822"/>
      <c r="FM224" s="822"/>
      <c r="FN224" s="822"/>
      <c r="FO224" s="822"/>
      <c r="FP224" s="823"/>
      <c r="FQ224" s="15"/>
      <c r="FR224" s="828">
        <v>2022</v>
      </c>
      <c r="FS224" s="829"/>
      <c r="FT224" s="829"/>
      <c r="FU224" s="829"/>
      <c r="FV224" s="829"/>
      <c r="FW224" s="1214">
        <f>SUMIFS('Resumen Anual'!$AF$54,FR224,'Resumen Anual'!$V$9,FC218,'Resumen Anual'!$L$6)+SUMIFS('Resumen Anual'!$AF$112,FR224,'Resumen Anual'!$V$9,FC218,'Resumen Anual'!$L$64)+SUMIFS('Resumen Anual'!$AF$170,FR224,'Resumen Anual'!$V$9,FC218,'Resumen Anual'!$L$122)+SUMIFS('Resumen Anual'!$AF$228,FR224,'Resumen Anual'!$V$9,FC218,'Resumen Anual'!$L$180)+SUMIFS('Resumen Anual'!$AF$286,FR224,'Resumen Anual'!$V$9,FC218,'Resumen Anual'!$L$238)+SUMIFS('Resumen Anual'!$AF$344,FR224,'Resumen Anual'!$V$9,FC218,'Resumen Anual'!$L$296)+SUMIFS('Resumen Anual'!$AF$402,FR224,'Resumen Anual'!$V$9,FC218,'Resumen Anual'!$L$354)+SUMIFS('Resumen Anual'!$AF$460,FR224,'Resumen Anual'!$V$9,FC218,'Resumen Anual'!$L$412)+SUMIFS('Resumen Anual'!$AF$518,FR224,'Resumen Anual'!$V$9,FC218,'Resumen Anual'!$L$470)+SUMIFS('Resumen Anual'!$AF$576,FR224,'Resumen Anual'!$V$9,FC218,'Resumen Anual'!$L$528)+SUMIFS('Resumen Anual'!$AF$634,FR224,'Resumen Anual'!$V$9,FC218,'Resumen Anual'!$L$586)+SUMIFS('Resumen Anual'!$AF$692,FR224,'Resumen Anual'!$V$9,FC218,'Resumen Anual'!$L$644)+SUMIFS('Resumen Anual'!$CC$54,FR224,'Resumen Anual'!$V$9,FC218,'Resumen Anual'!$BI$6)+SUMIFS('Resumen Anual'!$CC$112,FR224,'Resumen Anual'!$V$9,FC218,'Resumen Anual'!$BI$64)+SUMIFS('Resumen Anual'!$CC$170,FR224,'Resumen Anual'!$V$9,FC218,'Resumen Anual'!$BI$122)+SUMIFS('Resumen Anual'!$CC$228,FR224,'Resumen Anual'!$V$9,FC218,'Resumen Anual'!$BI$180)+SUMIFS('Resumen Anual'!$CC$286,FR224,'Resumen Anual'!$V$9,FC218,'Resumen Anual'!$BI$238)+SUMIFS('Resumen Anual'!$CC$344,FR224,'Resumen Anual'!$V$9,FC218,'Resumen Anual'!$BI$296)+SUMIFS('Resumen Anual'!$CC$402,FR224,'Resumen Anual'!$V$9,FC218,'Resumen Anual'!$BI$354)+SUMIFS('Resumen Anual'!$CC$460,FR224,'Resumen Anual'!$V$9,FC218,'Resumen Anual'!$BI$412)+SUMIFS('Resumen Anual'!$CC$518,FR224,'Resumen Anual'!$V$9,FC218,'Resumen Anual'!$BI$470)+SUMIFS('Resumen Anual'!$CC$576,FR224,'Resumen Anual'!$V$9,FC218,'Resumen Anual'!$BI$528)+SUMIFS('Resumen Anual'!$CC$634,FR224,'Resumen Anual'!$V$9,FC218,'Resumen Anual'!$BI$586)+SUMIFS('Resumen Anual'!$CC$692,FR224,'Resumen Anual'!$V$9,FC218,'Resumen Anual'!$BI$644)+SUMIFS('Resumen Anual'!$EB$54,FR224,'Resumen Anual'!$V$9,FC218,'Resumen Anual'!$DH$6)+SUMIFS('Resumen Anual'!$EB$112,FR224,'Resumen Anual'!$V$9,FC218,'Resumen Anual'!$DH$64)+SUMIFS('Resumen Anual'!$EB$170,FR224,'Resumen Anual'!$V$9,FC218,'Resumen Anual'!$DH$122)+SUMIFS('Resumen Anual'!$EB$228,FR224,'Resumen Anual'!$V$9,FC218,'Resumen Anual'!$DH$180)+SUMIFS('Resumen Anual'!$EB$286,FR224,'Resumen Anual'!$V$9,FC218,'Resumen Anual'!$DH$238)+SUMIFS('Resumen Anual'!$EB$344,FR224,'Resumen Anual'!$V$9,FC218,'Resumen Anual'!$DH$296)+SUMIFS('Resumen Anual'!$EB$402,FR224,'Resumen Anual'!$V$9,FC218,'Resumen Anual'!$DH$354)+SUMIFS('Resumen Anual'!$EB$460,FR224,'Resumen Anual'!$V$9,FC218,'Resumen Anual'!$DH$412)+SUMIFS('Resumen Anual'!$EB$518,FR224,'Resumen Anual'!$V$9,FC218,'Resumen Anual'!$DH$470)+SUMIFS('Resumen Anual'!$EB$576,FR224,'Resumen Anual'!$V$9,FC218,'Resumen Anual'!$DH$528)+SUMIFS('Resumen Anual'!$EB$634,FR224,'Resumen Anual'!$V$9,FC218,'Resumen Anual'!$DH$586)+SUMIFS('Resumen Anual'!$EB$692,FR224,'Resumen Anual'!$V$9,FC218,'Resumen Anual'!$DH$644)+SUMIFS('Resumen Anual'!$FY$54,FR224,'Resumen Anual'!$V$9,FC218,'Resumen Anual'!$FE$6)+SUMIFS('Resumen Anual'!$FY$112,FR224,'Resumen Anual'!$V$9,FC218,'Resumen Anual'!$FE$64)+SUMIFS('Resumen Anual'!$FY$170,FR224,'Resumen Anual'!$V$9,FC218,'Resumen Anual'!$FE$122)+SUMIFS('Resumen Anual'!$FY$228,FR224,'Resumen Anual'!$V$9,FC218,'Resumen Anual'!$FE$180)+SUMIFS('Resumen Anual'!$FY$286,FR224,'Resumen Anual'!$V$9,FC218,'Resumen Anual'!$FE$238)+SUMIFS('Resumen Anual'!$FY$344,FR224,'Resumen Anual'!$V$9,FC218,'Resumen Anual'!$FE$296)+SUMIFS('Resumen Anual'!$FY$402,FR224,'Resumen Anual'!$V$9,FC218,'Resumen Anual'!$FE$354)+SUMIFS('Resumen Anual'!$FY$460,FR224,'Resumen Anual'!$V$9,FC218,'Resumen Anual'!$FE$412)+SUMIFS('Resumen Anual'!$FY$518,FR224,'Resumen Anual'!$V$9,FC218,'Resumen Anual'!$FE$470)+SUMIFS('Resumen Anual'!$FY$576,FR224,'Resumen Anual'!$V$9,FC218,'Resumen Anual'!$FE$528)+SUMIFS('Resumen Anual'!$FY$634,FR224,'Resumen Anual'!$V$9,FC218,'Resumen Anual'!$FE$586)+SUMIFS('Resumen Anual'!$FY$692,FR224,'Resumen Anual'!$V$9,FC218,'Resumen Anual'!$FE$644)</f>
        <v>0</v>
      </c>
      <c r="FX224" s="770"/>
      <c r="FY224" s="770"/>
      <c r="FZ224" s="770"/>
      <c r="GA224" s="770">
        <f>SUMIFS('Resumen Anual'!$AJ$54,FR224,'Resumen Anual'!$V$9,FC218,'Resumen Anual'!$L$6)+SUMIFS('Resumen Anual'!$AJ$112,FR224,'Resumen Anual'!$V$9,FC218,'Resumen Anual'!$L$64)+SUMIFS('Resumen Anual'!$AJ$170,FR224,'Resumen Anual'!$V$9,FC218,'Resumen Anual'!$L$122)+SUMIFS('Resumen Anual'!$AJ$228,FR224,'Resumen Anual'!$V$9,FC218,'Resumen Anual'!$L$180)+SUMIFS('Resumen Anual'!$AJ$286,FR224,'Resumen Anual'!$V$9,FC218,'Resumen Anual'!$L$238)+SUMIFS('Resumen Anual'!$AJ$344,FR224,'Resumen Anual'!$V$9,FC218,'Resumen Anual'!$L$296)+SUMIFS('Resumen Anual'!$AJ$402,FR224,'Resumen Anual'!$V$9,FC218,'Resumen Anual'!$L$354)+SUMIFS('Resumen Anual'!$AJ$460,FR224,'Resumen Anual'!$V$9,FC218,'Resumen Anual'!$L$412)+SUMIFS('Resumen Anual'!$AJ$518,FR224,'Resumen Anual'!$V$9,FC218,'Resumen Anual'!$L$470)+SUMIFS('Resumen Anual'!$AJ$576,FR224,'Resumen Anual'!$V$9,FC218,'Resumen Anual'!$L$528)+SUMIFS('Resumen Anual'!$AJ$634,FR224,'Resumen Anual'!$V$9,FC218,'Resumen Anual'!$L$586)+SUMIFS('Resumen Anual'!$AJ$692,FR224,'Resumen Anual'!$V$9,FC218,'Resumen Anual'!$L$644)+SUMIFS('Resumen Anual'!$CG$54,FR224,'Resumen Anual'!$V$9,FC218,'Resumen Anual'!$BI$6)+SUMIFS('Resumen Anual'!$CG$112,FR224,'Resumen Anual'!$V$9,FC218,'Resumen Anual'!$BI$64)+SUMIFS('Resumen Anual'!$CG$170,FR224,'Resumen Anual'!$V$9,FC218,'Resumen Anual'!$BI$122)+SUMIFS('Resumen Anual'!$CG$228,FR224,'Resumen Anual'!$V$9,FC218,'Resumen Anual'!$BI$180)+SUMIFS('Resumen Anual'!$CG$286,FR224,'Resumen Anual'!$V$9,FC218,'Resumen Anual'!$BI$238)+SUMIFS('Resumen Anual'!$CG$344,FR224,'Resumen Anual'!$V$9,FC218,'Resumen Anual'!$BI$296)+SUMIFS('Resumen Anual'!$CG$402,FR224,'Resumen Anual'!$V$9,FC218,'Resumen Anual'!$BI$354)+SUMIFS('Resumen Anual'!$CG$460,FR224,'Resumen Anual'!$V$9,FC218,'Resumen Anual'!$BI$412)+SUMIFS('Resumen Anual'!$CG$518,FR224,'Resumen Anual'!$V$9,FC218,'Resumen Anual'!$BI$470)+SUMIFS('Resumen Anual'!$CG$576,FR224,'Resumen Anual'!$V$9,FC218,'Resumen Anual'!$BI$528)+SUMIFS('Resumen Anual'!$CG$634,FR224,'Resumen Anual'!$V$9,FC218,'Resumen Anual'!$BI$586)+SUMIFS('Resumen Anual'!$CG$692,FR224,'Resumen Anual'!$V$9,FC218,'Resumen Anual'!$BI$644)+SUMIFS('Resumen Anual'!$EF$54,FR224,'Resumen Anual'!$V$9,FC218,'Resumen Anual'!$DH$6)+SUMIFS('Resumen Anual'!$EF$112,FR224,'Resumen Anual'!$V$9,FC218,'Resumen Anual'!$DH$64)+SUMIFS('Resumen Anual'!$EF$170,FR224,'Resumen Anual'!$V$9,FC218,'Resumen Anual'!$DH$122)+SUMIFS('Resumen Anual'!$EF$228,FR224,'Resumen Anual'!$V$9,FC218,'Resumen Anual'!$DH$180)+SUMIFS('Resumen Anual'!$EF$286,FR224,'Resumen Anual'!$V$9,FC218,'Resumen Anual'!$DH$238)+SUMIFS('Resumen Anual'!$EF$344,FR224,'Resumen Anual'!$V$9,FC218,'Resumen Anual'!$DH$296)+SUMIFS('Resumen Anual'!$EF$402,FR224,'Resumen Anual'!$V$9,FC218,'Resumen Anual'!$DH$354)+SUMIFS('Resumen Anual'!$EF$460,FR224,'Resumen Anual'!$V$9,FC218,'Resumen Anual'!$DH$412)+SUMIFS('Resumen Anual'!$EF$518,FR224,'Resumen Anual'!$V$9,FC218,'Resumen Anual'!$DH$470)+SUMIFS('Resumen Anual'!$EF$576,FR224,'Resumen Anual'!$V$9,FC218,'Resumen Anual'!$DH$528)+SUMIFS('Resumen Anual'!$EF$634,FR224,'Resumen Anual'!$V$9,FC218,'Resumen Anual'!$DH$586)+SUMIFS('Resumen Anual'!$EF$692,FR224,'Resumen Anual'!$V$9,FC218,'Resumen Anual'!$DH$644)+SUMIFS('Resumen Anual'!$GC$54,FR224,'Resumen Anual'!$V$9,FC218,'Resumen Anual'!$FE$6)+SUMIFS('Resumen Anual'!$GC$112,FR224,'Resumen Anual'!$V$9,FC218,'Resumen Anual'!$FE$64)+SUMIFS('Resumen Anual'!$GC$170,FR224,'Resumen Anual'!$V$9,FC218,'Resumen Anual'!$FE$122)+SUMIFS('Resumen Anual'!$GC$228,FR224,'Resumen Anual'!$V$9,FC218,'Resumen Anual'!$FE$180)+SUMIFS('Resumen Anual'!$GC$286,FR224,'Resumen Anual'!$V$9,FC218,'Resumen Anual'!$FE$238)+SUMIFS('Resumen Anual'!$GC$344,FR224,'Resumen Anual'!$V$9,FC218,'Resumen Anual'!$FE$296)+SUMIFS('Resumen Anual'!$GC$402,FR224,'Resumen Anual'!$V$9,FC218,'Resumen Anual'!$FE$354)+SUMIFS('Resumen Anual'!$GC$460,FR224,'Resumen Anual'!$V$9,FC218,'Resumen Anual'!$FE$412)+SUMIFS('Resumen Anual'!$GC$518,FR224,'Resumen Anual'!$V$9,FC218,'Resumen Anual'!$FE$470)+SUMIFS('Resumen Anual'!$GC$576,FR224,'Resumen Anual'!$V$9,FC218,'Resumen Anual'!$FE$528)+SUMIFS('Resumen Anual'!$GC$634,FR224,'Resumen Anual'!$V$9,FC218,'Resumen Anual'!$FE$586)+SUMIFS('Resumen Anual'!$GC$692,FR224,'Resumen Anual'!$V$9,FC218,'Resumen Anual'!$FE$644)</f>
        <v>0</v>
      </c>
      <c r="GB224" s="770"/>
      <c r="GC224" s="770"/>
      <c r="GD224" s="770"/>
      <c r="GE224" s="770">
        <f>SUMIFS('Resumen Anual'!$AN$54,FR224,'Resumen Anual'!$V$9,FC218,'Resumen Anual'!$L$6)+SUMIFS('Resumen Anual'!$AN$112,FR224,'Resumen Anual'!$V$9,FC218,'Resumen Anual'!$L$64)+SUMIFS('Resumen Anual'!$AN$170,FR224,'Resumen Anual'!$V$9,FC218,'Resumen Anual'!$L$122)+SUMIFS('Resumen Anual'!$AN$228,FR224,'Resumen Anual'!$V$9,FC218,'Resumen Anual'!$L$180)+SUMIFS('Resumen Anual'!$AN$286,FR224,'Resumen Anual'!$V$9,FC218,'Resumen Anual'!$L$238)+SUMIFS('Resumen Anual'!$AN$344,FR224,'Resumen Anual'!$V$9,FC218,'Resumen Anual'!$L$296)+SUMIFS('Resumen Anual'!$AN$402,FR224,'Resumen Anual'!$V$9,FC218,'Resumen Anual'!$L$354)+SUMIFS('Resumen Anual'!$AN$460,FR224,'Resumen Anual'!$V$9,FC218,'Resumen Anual'!$L$412)+SUMIFS('Resumen Anual'!$AN$518,FR224,'Resumen Anual'!$V$9,FC218,'Resumen Anual'!$L$470)+SUMIFS('Resumen Anual'!$AN$576,FR224,'Resumen Anual'!$V$9,FC218,'Resumen Anual'!$L$528)+SUMIFS('Resumen Anual'!$AN$634,FR224,'Resumen Anual'!$V$9,FC218,'Resumen Anual'!$L$586)+SUMIFS('Resumen Anual'!$AN$692,FR224,'Resumen Anual'!$V$9,FC218,'Resumen Anual'!$L$644)+SUMIFS('Resumen Anual'!$CK$54,FR224,'Resumen Anual'!$V$9,FC218,'Resumen Anual'!$BI$6)+SUMIFS('Resumen Anual'!$CK$112,FR224,'Resumen Anual'!$V$9,FC218,'Resumen Anual'!$BI$64)+SUMIFS('Resumen Anual'!$CK$170,FR224,'Resumen Anual'!$V$9,FC218,'Resumen Anual'!$BI$122)+SUMIFS('Resumen Anual'!$CK$228,FR224,'Resumen Anual'!$V$9,FC218,'Resumen Anual'!$BI$180)+SUMIFS('Resumen Anual'!$CK$286,FR224,'Resumen Anual'!$V$9,FC218,'Resumen Anual'!$BI$238)+SUMIFS('Resumen Anual'!$CK$344,FR224,'Resumen Anual'!$V$9,FC218,'Resumen Anual'!$BI$296)+SUMIFS('Resumen Anual'!$CK$402,FR224,'Resumen Anual'!$V$9,FC218,'Resumen Anual'!$BI$354)+SUMIFS('Resumen Anual'!$CK$460,FR224,'Resumen Anual'!$V$9,FC218,'Resumen Anual'!$BI$412)+SUMIFS('Resumen Anual'!$CK$518,FR224,'Resumen Anual'!$V$9,FC218,'Resumen Anual'!$BI$470)+SUMIFS('Resumen Anual'!$CK$576,FR224,'Resumen Anual'!$V$9,FC218,'Resumen Anual'!$BI$528)+SUMIFS('Resumen Anual'!$CK$634,FR224,'Resumen Anual'!$V$9,FC218,'Resumen Anual'!$BI$586)+SUMIFS('Resumen Anual'!$CK$692,FR224,'Resumen Anual'!$V$9,FC218,'Resumen Anual'!$BI$644)+SUMIFS('Resumen Anual'!$EJ$54,FR224,'Resumen Anual'!$V$9,FC218,'Resumen Anual'!$DH$6)+SUMIFS('Resumen Anual'!$EJ$112,FR224,'Resumen Anual'!$V$9,FC218,'Resumen Anual'!$DH$64)+SUMIFS('Resumen Anual'!$EJ$170,FR224,'Resumen Anual'!$V$9,FC218,'Resumen Anual'!$DH$122)+SUMIFS('Resumen Anual'!$EJ$228,FR224,'Resumen Anual'!$V$9,FC218,'Resumen Anual'!$DH$180)+SUMIFS('Resumen Anual'!$EJ$286,FR224,'Resumen Anual'!$V$9,FC218,'Resumen Anual'!$DH$238)+SUMIFS('Resumen Anual'!$EJ$344,FR224,'Resumen Anual'!$V$9,FC218,'Resumen Anual'!$DH$296)+SUMIFS('Resumen Anual'!$EJ$402,FR224,'Resumen Anual'!$V$9,FC218,'Resumen Anual'!$DH$354)+SUMIFS('Resumen Anual'!$EJ$460,FR224,'Resumen Anual'!$V$9,FC218,'Resumen Anual'!$DH$412)+SUMIFS('Resumen Anual'!$EJ$518,FR224,'Resumen Anual'!$V$9,FC218,'Resumen Anual'!$DH$470)+SUMIFS('Resumen Anual'!$EJ$576,FR224,'Resumen Anual'!$V$9,FC218,'Resumen Anual'!$DH$528)+SUMIFS('Resumen Anual'!$EJ$634,FR224,'Resumen Anual'!$V$9,FC218,'Resumen Anual'!$DH$586)+SUMIFS('Resumen Anual'!$EJ$692,FR224,'Resumen Anual'!$V$9,FC218,'Resumen Anual'!$DH$644)+SUMIFS('Resumen Anual'!$GG$54,FR224,'Resumen Anual'!$V$9,FC218,'Resumen Anual'!$FE$6)+SUMIFS('Resumen Anual'!$GG$112,FR224,'Resumen Anual'!$V$9,FC218,'Resumen Anual'!$FE$64)+SUMIFS('Resumen Anual'!$GG$170,FR224,'Resumen Anual'!$V$9,FC218,'Resumen Anual'!$FE$122)+SUMIFS('Resumen Anual'!$GG$228,FR224,'Resumen Anual'!$V$9,FC218,'Resumen Anual'!$FE$180)+SUMIFS('Resumen Anual'!$GG$286,FR224,'Resumen Anual'!$V$9,FC218,'Resumen Anual'!$FE$238)+SUMIFS('Resumen Anual'!$GG$344,FR224,'Resumen Anual'!$V$9,FC218,'Resumen Anual'!$FE$296)+SUMIFS('Resumen Anual'!$GG$402,FR224,'Resumen Anual'!$V$9,FC218,'Resumen Anual'!$FE$354)+SUMIFS('Resumen Anual'!$GG$460,FR224,'Resumen Anual'!$V$9,FC218,'Resumen Anual'!$FE$412)+SUMIFS('Resumen Anual'!$GG$518,FR224,'Resumen Anual'!$V$9,FC218,'Resumen Anual'!$FE$470)+SUMIFS('Resumen Anual'!$GG$576,FR224,'Resumen Anual'!$V$9,FC218,'Resumen Anual'!$FE$528)+SUMIFS('Resumen Anual'!$GG$634,FR224,'Resumen Anual'!$V$9,FC218,'Resumen Anual'!$FE$586)+SUMIFS('Resumen Anual'!$GG$692,FR224,'Resumen Anual'!$V$9,FC218,'Resumen Anual'!$FE$644)</f>
        <v>0</v>
      </c>
      <c r="GF224" s="770"/>
      <c r="GG224" s="770"/>
      <c r="GH224" s="770"/>
      <c r="GI224" s="756">
        <f>SUMIFS('Resumen Anual'!$AR$54,FR224,'Resumen Anual'!$V$9,FC218,'Resumen Anual'!$L$6)+SUMIFS('Resumen Anual'!$AR$112,FR224,'Resumen Anual'!$V$9,FC218,'Resumen Anual'!$L$64)+SUMIFS('Resumen Anual'!$AR$170,FR224,'Resumen Anual'!$V$9,FC218,'Resumen Anual'!$L$122)+SUMIFS('Resumen Anual'!$AR$228,FR224,'Resumen Anual'!$V$9,FC218,'Resumen Anual'!$L$180)+SUMIFS('Resumen Anual'!$AR$286,FR224,'Resumen Anual'!$V$9,FC218,'Resumen Anual'!$L$238)+SUMIFS('Resumen Anual'!$AR$344,FR224,'Resumen Anual'!$V$9,FC218,'Resumen Anual'!$L$296)+SUMIFS('Resumen Anual'!$AR$402,FR224,'Resumen Anual'!$V$9,FC218,'Resumen Anual'!$L$354)+SUMIFS('Resumen Anual'!$AR$460,FR224,'Resumen Anual'!$V$9,FC218,'Resumen Anual'!$L$412)+SUMIFS('Resumen Anual'!$AR$518,FR224,'Resumen Anual'!$V$9,FC218,'Resumen Anual'!$L$470)+SUMIFS('Resumen Anual'!$AR$576,FR224,'Resumen Anual'!$V$9,FC218,'Resumen Anual'!$L$528)+SUMIFS('Resumen Anual'!$AR$634,FR224,'Resumen Anual'!$V$9,FC218,'Resumen Anual'!$L$586)+SUMIFS('Resumen Anual'!$AR$692,FR224,'Resumen Anual'!$V$9,FC218,'Resumen Anual'!$L$644)+SUMIFS('Resumen Anual'!$CO$54,FR224,'Resumen Anual'!$V$9,FC218,'Resumen Anual'!$BI$6)+SUMIFS('Resumen Anual'!$CO$112,FR224,'Resumen Anual'!$V$9,FC218,'Resumen Anual'!$BI$64)+SUMIFS('Resumen Anual'!$CO$170,FR224,'Resumen Anual'!$V$9,FC218,'Resumen Anual'!$BI$122)+SUMIFS('Resumen Anual'!$CO$228,FR224,'Resumen Anual'!$V$9,FC218,'Resumen Anual'!$BI$180)+SUMIFS('Resumen Anual'!$CO$286,FR224,'Resumen Anual'!$V$9,FC218,'Resumen Anual'!$BI$238)+SUMIFS('Resumen Anual'!$CO$344,FR224,'Resumen Anual'!$V$9,FC218,'Resumen Anual'!$BI$296)+SUMIFS('Resumen Anual'!$CO$402,FR224,'Resumen Anual'!$V$9,FC218,'Resumen Anual'!$BI$354)+SUMIFS('Resumen Anual'!$CO$460,FR224,'Resumen Anual'!$V$9,FC218,'Resumen Anual'!$BI$412)+SUMIFS('Resumen Anual'!$CO$518,FR224,'Resumen Anual'!$V$9,FC218,'Resumen Anual'!$BI$470)+SUMIFS('Resumen Anual'!$CO$576,FR224,'Resumen Anual'!$V$9,FC218,'Resumen Anual'!$BI$528)+SUMIFS('Resumen Anual'!$CO$634,FR224,'Resumen Anual'!$V$9,FC218,'Resumen Anual'!$BI$586)+SUMIFS('Resumen Anual'!$CO$692,FR224,'Resumen Anual'!$V$9,FC218,'Resumen Anual'!$BI$644)+SUMIFS('Resumen Anual'!$EN$54,FR224,'Resumen Anual'!$V$9,FC218,'Resumen Anual'!$DH$6)+SUMIFS('Resumen Anual'!$EN$112,FR224,'Resumen Anual'!$V$9,FC218,'Resumen Anual'!$DH$64)+SUMIFS('Resumen Anual'!$EN$170,FR224,'Resumen Anual'!$V$9,FC218,'Resumen Anual'!$DH$122)+SUMIFS('Resumen Anual'!$EN$228,FR224,'Resumen Anual'!$V$9,FC218,'Resumen Anual'!$DH$180)+SUMIFS('Resumen Anual'!$EN$286,FR224,'Resumen Anual'!$V$9,FC218,'Resumen Anual'!$DH$238)+SUMIFS('Resumen Anual'!$EN$344,FR224,'Resumen Anual'!$V$9,FC218,'Resumen Anual'!$DH$296)+SUMIFS('Resumen Anual'!$EN$402,FR224,'Resumen Anual'!$V$9,FC218,'Resumen Anual'!$DH$354)+SUMIFS('Resumen Anual'!$EN$460,FR224,'Resumen Anual'!$V$9,FC218,'Resumen Anual'!$DH$412)+SUMIFS('Resumen Anual'!$EN$518,FR224,'Resumen Anual'!$V$9,FC218,'Resumen Anual'!$DH$470)+SUMIFS('Resumen Anual'!$EN$576,FR224,'Resumen Anual'!$V$9,FC218,'Resumen Anual'!$DH$528)+SUMIFS('Resumen Anual'!$EN$634,FR224,'Resumen Anual'!$V$9,FC218,'Resumen Anual'!$DH$586)+SUMIFS('Resumen Anual'!$EN$692,FR224,'Resumen Anual'!$V$9,FC218,'Resumen Anual'!$DH$644)+SUMIFS('Resumen Anual'!$GK$54,FR224,'Resumen Anual'!$V$9,FC218,'Resumen Anual'!$FE$6)+SUMIFS('Resumen Anual'!$GK$112,FR224,'Resumen Anual'!$V$9,FC218,'Resumen Anual'!$FE$64)+SUMIFS('Resumen Anual'!$GK$170,FR224,'Resumen Anual'!$V$9,FC218,'Resumen Anual'!$FE$122)+SUMIFS('Resumen Anual'!$GK$228,FR224,'Resumen Anual'!$V$9,FC218,'Resumen Anual'!$FE$180)+SUMIFS('Resumen Anual'!$GK$286,FR224,'Resumen Anual'!$V$9,FC218,'Resumen Anual'!$FE$238)+SUMIFS('Resumen Anual'!$GK$344,FR224,'Resumen Anual'!$V$9,FC218,'Resumen Anual'!$FE$296)+SUMIFS('Resumen Anual'!$GK$402,FR224,'Resumen Anual'!$V$9,FC218,'Resumen Anual'!$FE$354)+SUMIFS('Resumen Anual'!$GK$460,FR224,'Resumen Anual'!$V$9,FC218,'Resumen Anual'!$FE$412)+SUMIFS('Resumen Anual'!$GK$518,FR224,'Resumen Anual'!$V$9,FC218,'Resumen Anual'!$FE$470)+SUMIFS('Resumen Anual'!$GK$576,FR224,'Resumen Anual'!$V$9,FC218,'Resumen Anual'!$FE$528)+SUMIFS('Resumen Anual'!$GK$634,FR224,'Resumen Anual'!$V$9,FC218,'Resumen Anual'!$FE$586)+SUMIFS('Resumen Anual'!$GK$692,FR224,'Resumen Anual'!$V$9,FC218,'Resumen Anual'!$FE$644)</f>
        <v>0</v>
      </c>
      <c r="GJ224" s="756"/>
      <c r="GK224" s="756"/>
      <c r="GL224" s="756">
        <f>SUMIFS('Resumen Anual'!$AU$54,FR224,'Resumen Anual'!$V$9,FC218,'Resumen Anual'!$L$6)+SUMIFS('Resumen Anual'!$AU$112,FR224,'Resumen Anual'!$V$9,FC218,'Resumen Anual'!$L$64)+SUMIFS('Resumen Anual'!$AU$170,FR224,'Resumen Anual'!$V$9,FC218,'Resumen Anual'!$L$122)+SUMIFS('Resumen Anual'!$AU$228,FR224,'Resumen Anual'!$V$9,FC218,'Resumen Anual'!$L$180)+SUMIFS('Resumen Anual'!$AU$286,FR224,'Resumen Anual'!$V$9,FC218,'Resumen Anual'!$L$238)+SUMIFS('Resumen Anual'!$AU$344,FR224,'Resumen Anual'!$V$9,FC218,'Resumen Anual'!$L$296)+SUMIFS('Resumen Anual'!$AU$402,FR224,'Resumen Anual'!$V$9,FC218,'Resumen Anual'!$L$354)+SUMIFS('Resumen Anual'!$AU$460,FR224,'Resumen Anual'!$V$9,FC218,'Resumen Anual'!$L$412)+SUMIFS('Resumen Anual'!$AU$518,FR224,'Resumen Anual'!$V$9,FC218,'Resumen Anual'!$L$470)+SUMIFS('Resumen Anual'!$AU$576,FR224,'Resumen Anual'!$V$9,FC218,'Resumen Anual'!$L$528)+SUMIFS('Resumen Anual'!$AU$634,FR224,'Resumen Anual'!$V$9,FC218,'Resumen Anual'!$L$586)+SUMIFS('Resumen Anual'!$AU$692,FR224,'Resumen Anual'!$V$9,FC218,'Resumen Anual'!$L$644)+SUMIFS('Resumen Anual'!$CR$54,FR224,'Resumen Anual'!$V$9,FC218,'Resumen Anual'!$BI$6)+SUMIFS('Resumen Anual'!$CR$112,FR224,'Resumen Anual'!$V$9,FC218,'Resumen Anual'!$BI$64)+SUMIFS('Resumen Anual'!$CR$170,FR224,'Resumen Anual'!$V$9,FC218,'Resumen Anual'!$BI$122)+SUMIFS('Resumen Anual'!$CR$228,FR224,'Resumen Anual'!$V$9,FC218,'Resumen Anual'!$BI$180)+SUMIFS('Resumen Anual'!$CR$286,FR224,'Resumen Anual'!$V$9,FC218,'Resumen Anual'!$BI$238)+SUMIFS('Resumen Anual'!$CR$344,FR224,'Resumen Anual'!$V$9,FC218,'Resumen Anual'!$BI$296)+SUMIFS('Resumen Anual'!$CR$402,FR224,'Resumen Anual'!$V$9,FC218,'Resumen Anual'!$BI$354)+SUMIFS('Resumen Anual'!$CR$460,FR224,'Resumen Anual'!$V$9,FC218,'Resumen Anual'!$BI$412)+SUMIFS('Resumen Anual'!$CR$518,FR224,'Resumen Anual'!$V$9,FC218,'Resumen Anual'!$BI$470)+SUMIFS('Resumen Anual'!$CR$576,FR224,'Resumen Anual'!$V$9,FC218,'Resumen Anual'!$BI$528)+SUMIFS('Resumen Anual'!$CR$634,FR224,'Resumen Anual'!$V$9,FC218,'Resumen Anual'!$BI$586)+SUMIFS('Resumen Anual'!$CR$692,FR224,'Resumen Anual'!$V$9,FC218,'Resumen Anual'!$BI$644)+SUMIFS('Resumen Anual'!$EQ$54,FR224,'Resumen Anual'!$V$9,FC218,'Resumen Anual'!$DH$6)+SUMIFS('Resumen Anual'!$EQ$112,FR224,'Resumen Anual'!$V$9,FC218,'Resumen Anual'!$DH$64)+SUMIFS('Resumen Anual'!$EQ$170,FR224,'Resumen Anual'!$V$9,FC218,'Resumen Anual'!$DH$122)+SUMIFS('Resumen Anual'!$EQ$228,FR224,'Resumen Anual'!$V$9,FC218,'Resumen Anual'!$DH$180)+SUMIFS('Resumen Anual'!$EQ$286,FR224,'Resumen Anual'!$V$9,FC218,'Resumen Anual'!$DH$238)+SUMIFS('Resumen Anual'!$EQ$344,FR224,'Resumen Anual'!$V$9,FC218,'Resumen Anual'!$DH$296)+SUMIFS('Resumen Anual'!$EQ$402,FR224,'Resumen Anual'!$V$9,FC218,'Resumen Anual'!$DH$354)+SUMIFS('Resumen Anual'!$EQ$460,FR224,'Resumen Anual'!$V$9,FC218,'Resumen Anual'!$DH$412)+SUMIFS('Resumen Anual'!$EQ$518,FR224,'Resumen Anual'!$V$9,FC218,'Resumen Anual'!$DH$470)+SUMIFS('Resumen Anual'!$EQ$576,FR224,'Resumen Anual'!$V$9,FC218,'Resumen Anual'!$DH$528)+SUMIFS('Resumen Anual'!$EQ$634,FR224,'Resumen Anual'!$V$9,FC218,'Resumen Anual'!$DH$586)+SUMIFS('Resumen Anual'!$EQ$692,FR224,'Resumen Anual'!$V$9,FC218,'Resumen Anual'!$DH$644)+SUMIFS('Resumen Anual'!$GN$54,FR224,'Resumen Anual'!$V$9,FC218,'Resumen Anual'!$FE$6)+SUMIFS('Resumen Anual'!$GN$112,FR224,'Resumen Anual'!$V$9,FC218,'Resumen Anual'!$FE$64)+SUMIFS('Resumen Anual'!$GN$170,FR224,'Resumen Anual'!$V$9,FC218,'Resumen Anual'!$FE$122)+SUMIFS('Resumen Anual'!$GN$228,FR224,'Resumen Anual'!$V$9,FC218,'Resumen Anual'!$FE$180)+SUMIFS('Resumen Anual'!$GN$286,FR224,'Resumen Anual'!$V$9,FC218,'Resumen Anual'!$FE$238)+SUMIFS('Resumen Anual'!$GN$344,FR224,'Resumen Anual'!$V$9,FC218,'Resumen Anual'!$FE$296)+SUMIFS('Resumen Anual'!$GN$402,FR224,'Resumen Anual'!$V$9,FC218,'Resumen Anual'!$FE$354)+SUMIFS('Resumen Anual'!$GN$460,FR224,'Resumen Anual'!$V$9,FC218,'Resumen Anual'!$FE$412)+SUMIFS('Resumen Anual'!$GN$518,FR224,'Resumen Anual'!$V$9,FC218,'Resumen Anual'!$FE$470)+SUMIFS('Resumen Anual'!$GN$576,FR224,'Resumen Anual'!$V$9,FC218,'Resumen Anual'!$FE$528)+SUMIFS('Resumen Anual'!$GN$634,FR224,'Resumen Anual'!$V$9,FC218,'Resumen Anual'!$FE$586)+SUMIFS('Resumen Anual'!$GN$692,FR224,'Resumen Anual'!$V$9,FC218,'Resumen Anual'!$FE$644)</f>
        <v>0</v>
      </c>
      <c r="GM224" s="756"/>
      <c r="GN224" s="756"/>
      <c r="GO224" s="1200"/>
    </row>
    <row r="225" spans="1:197" ht="15" customHeight="1" thickBot="1" x14ac:dyDescent="0.3">
      <c r="A225" s="171"/>
      <c r="B225" s="835"/>
      <c r="C225" s="836"/>
      <c r="D225" s="836"/>
      <c r="E225" s="836"/>
      <c r="F225" s="836"/>
      <c r="G225" s="836"/>
      <c r="H225" s="836"/>
      <c r="I225" s="836"/>
      <c r="J225" s="836"/>
      <c r="K225" s="836"/>
      <c r="L225" s="837"/>
      <c r="M225" s="14"/>
      <c r="N225" s="824"/>
      <c r="O225" s="825"/>
      <c r="P225" s="825"/>
      <c r="Q225" s="825"/>
      <c r="R225" s="825"/>
      <c r="S225" s="826"/>
      <c r="T225" s="826"/>
      <c r="U225" s="826"/>
      <c r="V225" s="826"/>
      <c r="W225" s="826"/>
      <c r="X225" s="827"/>
      <c r="Y225" s="15"/>
      <c r="Z225" s="830"/>
      <c r="AA225" s="831"/>
      <c r="AB225" s="831"/>
      <c r="AC225" s="831"/>
      <c r="AD225" s="831"/>
      <c r="AE225" s="770"/>
      <c r="AF225" s="770"/>
      <c r="AG225" s="770"/>
      <c r="AH225" s="770"/>
      <c r="AI225" s="770"/>
      <c r="AJ225" s="770"/>
      <c r="AK225" s="770"/>
      <c r="AL225" s="770"/>
      <c r="AM225" s="770"/>
      <c r="AN225" s="770"/>
      <c r="AO225" s="770"/>
      <c r="AP225" s="770"/>
      <c r="AQ225" s="756"/>
      <c r="AR225" s="756"/>
      <c r="AS225" s="756"/>
      <c r="AT225" s="756"/>
      <c r="AU225" s="756"/>
      <c r="AV225" s="1215"/>
      <c r="AW225" s="1200"/>
      <c r="AX225" s="171"/>
      <c r="AY225" s="835"/>
      <c r="AZ225" s="836"/>
      <c r="BA225" s="836"/>
      <c r="BB225" s="836"/>
      <c r="BC225" s="836"/>
      <c r="BD225" s="836"/>
      <c r="BE225" s="836"/>
      <c r="BF225" s="836"/>
      <c r="BG225" s="836"/>
      <c r="BH225" s="836"/>
      <c r="BI225" s="837"/>
      <c r="BJ225" s="14"/>
      <c r="BK225" s="824"/>
      <c r="BL225" s="825"/>
      <c r="BM225" s="825"/>
      <c r="BN225" s="825"/>
      <c r="BO225" s="825"/>
      <c r="BP225" s="826"/>
      <c r="BQ225" s="826"/>
      <c r="BR225" s="826"/>
      <c r="BS225" s="826"/>
      <c r="BT225" s="826"/>
      <c r="BU225" s="827"/>
      <c r="BV225" s="15"/>
      <c r="BW225" s="830"/>
      <c r="BX225" s="831"/>
      <c r="BY225" s="831"/>
      <c r="BZ225" s="831"/>
      <c r="CA225" s="831"/>
      <c r="CB225" s="770"/>
      <c r="CC225" s="770"/>
      <c r="CD225" s="770"/>
      <c r="CE225" s="770"/>
      <c r="CF225" s="770"/>
      <c r="CG225" s="770"/>
      <c r="CH225" s="770"/>
      <c r="CI225" s="770"/>
      <c r="CJ225" s="770"/>
      <c r="CK225" s="770"/>
      <c r="CL225" s="770"/>
      <c r="CM225" s="770"/>
      <c r="CN225" s="756"/>
      <c r="CO225" s="756"/>
      <c r="CP225" s="756"/>
      <c r="CQ225" s="756"/>
      <c r="CR225" s="756"/>
      <c r="CS225" s="756"/>
      <c r="CT225" s="1200"/>
      <c r="CU225" s="1199"/>
      <c r="CV225" s="171"/>
      <c r="CW225" s="835"/>
      <c r="CX225" s="836"/>
      <c r="CY225" s="836"/>
      <c r="CZ225" s="836"/>
      <c r="DA225" s="836"/>
      <c r="DB225" s="836"/>
      <c r="DC225" s="836"/>
      <c r="DD225" s="836"/>
      <c r="DE225" s="836"/>
      <c r="DF225" s="836"/>
      <c r="DG225" s="837"/>
      <c r="DH225" s="14"/>
      <c r="DI225" s="824"/>
      <c r="DJ225" s="825"/>
      <c r="DK225" s="825"/>
      <c r="DL225" s="825"/>
      <c r="DM225" s="825"/>
      <c r="DN225" s="826"/>
      <c r="DO225" s="826"/>
      <c r="DP225" s="826"/>
      <c r="DQ225" s="826"/>
      <c r="DR225" s="826"/>
      <c r="DS225" s="827"/>
      <c r="DT225" s="15"/>
      <c r="DU225" s="830"/>
      <c r="DV225" s="831"/>
      <c r="DW225" s="831"/>
      <c r="DX225" s="831"/>
      <c r="DY225" s="831"/>
      <c r="DZ225" s="770"/>
      <c r="EA225" s="770"/>
      <c r="EB225" s="770"/>
      <c r="EC225" s="770"/>
      <c r="ED225" s="770"/>
      <c r="EE225" s="770"/>
      <c r="EF225" s="770"/>
      <c r="EG225" s="770"/>
      <c r="EH225" s="770"/>
      <c r="EI225" s="770"/>
      <c r="EJ225" s="770"/>
      <c r="EK225" s="770"/>
      <c r="EL225" s="756"/>
      <c r="EM225" s="756"/>
      <c r="EN225" s="756"/>
      <c r="EO225" s="756"/>
      <c r="EP225" s="756"/>
      <c r="EQ225" s="1215"/>
      <c r="ER225" s="1200"/>
      <c r="ES225" s="171"/>
      <c r="ET225" s="835"/>
      <c r="EU225" s="836"/>
      <c r="EV225" s="836"/>
      <c r="EW225" s="836"/>
      <c r="EX225" s="836"/>
      <c r="EY225" s="836"/>
      <c r="EZ225" s="836"/>
      <c r="FA225" s="836"/>
      <c r="FB225" s="836"/>
      <c r="FC225" s="836"/>
      <c r="FD225" s="837"/>
      <c r="FE225" s="14"/>
      <c r="FF225" s="824"/>
      <c r="FG225" s="825"/>
      <c r="FH225" s="825"/>
      <c r="FI225" s="825"/>
      <c r="FJ225" s="825"/>
      <c r="FK225" s="826"/>
      <c r="FL225" s="826"/>
      <c r="FM225" s="826"/>
      <c r="FN225" s="826"/>
      <c r="FO225" s="826"/>
      <c r="FP225" s="827"/>
      <c r="FQ225" s="15"/>
      <c r="FR225" s="830"/>
      <c r="FS225" s="831"/>
      <c r="FT225" s="831"/>
      <c r="FU225" s="831"/>
      <c r="FV225" s="831"/>
      <c r="FW225" s="770"/>
      <c r="FX225" s="770"/>
      <c r="FY225" s="770"/>
      <c r="FZ225" s="770"/>
      <c r="GA225" s="770"/>
      <c r="GB225" s="770"/>
      <c r="GC225" s="770"/>
      <c r="GD225" s="770"/>
      <c r="GE225" s="770"/>
      <c r="GF225" s="770"/>
      <c r="GG225" s="770"/>
      <c r="GH225" s="770"/>
      <c r="GI225" s="756"/>
      <c r="GJ225" s="756"/>
      <c r="GK225" s="756"/>
      <c r="GL225" s="756"/>
      <c r="GM225" s="756"/>
      <c r="GN225" s="756"/>
      <c r="GO225" s="1200"/>
    </row>
    <row r="226" spans="1:197" ht="15" customHeight="1" thickTop="1" x14ac:dyDescent="0.25">
      <c r="A226" s="171"/>
      <c r="B226" s="818" t="str">
        <f>'Resumen Anual'!$C$18</f>
        <v>N°DE VUELOS</v>
      </c>
      <c r="C226" s="819"/>
      <c r="D226" s="819"/>
      <c r="E226" s="819"/>
      <c r="F226" s="819"/>
      <c r="G226" s="819"/>
      <c r="H226" s="820"/>
      <c r="I226" s="811">
        <f>SUMIF('Resumen Anual'!$FE$622,K218,'Resumen Anual'!$FC$634)+SUMIF('Resumen Anual'!$DH$622,K218,'Resumen Anual'!$DF$634)+SUMIF('Resumen Anual'!$BI$622,K218,'Resumen Anual'!$BG$634)+SUMIF('Resumen Anual'!$L$622,K218,'Resumen Anual'!$J$634)+SUMIF('Resumen Anual'!$FE$566,K218,'Resumen Anual'!$FC$578)+SUMIF('Resumen Anual'!$DH$566,K218,'Resumen Anual'!$DF$578)+SUMIF('Resumen Anual'!$BI$566,K218,'Resumen Anual'!$BG$578)+SUMIF('Resumen Anual'!$L$566,K218,'Resumen Anual'!$J$578)+SUMIF('Resumen Anual'!$FE$510,K218,'Resumen Anual'!$FC$522)+SUMIF('Resumen Anual'!$DH$510,K218,'Resumen Anual'!$DF$522)+SUMIF('Resumen Anual'!$BI$510,K218,'Resumen Anual'!$BG$522)+SUMIF('Resumen Anual'!$L$510,K218,'Resumen Anual'!$J$522)+SUMIF('Resumen Anual'!$FE$454,K218,'Resumen Anual'!$FC$466)+SUMIF('Resumen Anual'!$DH$454,K218,'Resumen Anual'!$DF$466)+SUMIF('Resumen Anual'!$BI$454,K218,'Resumen Anual'!$BG$466)+SUMIF('Resumen Anual'!$L$454,K218,'Resumen Anual'!$J$466)+SUMIF('Resumen Anual'!$FE$398,K218,'Resumen Anual'!$FC$410)+SUMIF('Resumen Anual'!$DH$398,K218,'Resumen Anual'!$DF$410)+SUMIF('Resumen Anual'!$BI$398,K218,'Resumen Anual'!$BG$410)+SUMIF('Resumen Anual'!$L$398,K218,'Resumen Anual'!$J$410)+SUMIF('Resumen Anual'!$FE$342,K218,'Resumen Anual'!$FC$354)+SUMIF('Resumen Anual'!$DH$342,K218,'Resumen Anual'!$DF$354)+SUMIF('Resumen Anual'!$BI$342,K218,'Resumen Anual'!$BG$354)+SUMIF('Resumen Anual'!$L$342,K218,'Resumen Anual'!$J$354)+SUMIF('Resumen Anual'!$FE$286,K218,'Resumen Anual'!$FC$298)+SUMIF('Resumen Anual'!$DH$286,K218,'Resumen Anual'!$DF$298)+SUMIF('Resumen Anual'!$BI$286,K218,'Resumen Anual'!$BG$298)+SUMIF('Resumen Anual'!$L$286,K218,'Resumen Anual'!$J$298)+SUMIF('Resumen Anual'!$FE$230,K218,'Resumen Anual'!$FC$242)+SUMIF('Resumen Anual'!$DH$230,K218,'Resumen Anual'!$DF$242)+SUMIF('Resumen Anual'!$BI$230,K218,'Resumen Anual'!$BG$242)+SUMIF('Resumen Anual'!$L$230,K218,'Resumen Anual'!$J$242)+SUMIF('Resumen Anual'!$FE$174,K218,'Resumen Anual'!$FC$186)+SUMIF('Resumen Anual'!$DH$174,K218,'Resumen Anual'!$DF$186)+SUMIF('Resumen Anual'!$BI$174,K218,'Resumen Anual'!$BG$186)+SUMIF('Resumen Anual'!$L$174,K218,'Resumen Anual'!$J$186)+SUMIF('Resumen Anual'!$FE$118,K218,'Resumen Anual'!$FC$130)+SUMIF('Resumen Anual'!$DH$118,K218,'Resumen Anual'!$DF$130)+SUMIF('Resumen Anual'!$BI$118,K218,'Resumen Anual'!$BG$130)+SUMIF('Resumen Anual'!$L$118,K218,'Resumen Anual'!$J$130)+SUMIF('Resumen Anual'!$FE$62,K218,'Resumen Anual'!$FC$74)+SUMIF('Resumen Anual'!$DH$62,K218,'Resumen Anual'!$DF$74)+SUMIF('Resumen Anual'!$BI$62,K218,'Resumen Anual'!$BG$74)+SUMIF('Resumen Anual'!$L$62,K218,'Resumen Anual'!$J$74)+SUMIF('Resumen Anual'!$FE$6,K218,'Resumen Anual'!$FC$18)+SUMIF('Resumen Anual'!$DH$6,K218,'Resumen Anual'!$DF$18)+SUMIF('Resumen Anual'!$BI$6,K218,'Resumen Anual'!$BG$18)+SUMIF('Resumen Anual'!$L$6,K218,'Resumen Anual'!$J$18)+SUMIF('Bitácoras Anteriores'!$K$6,K218,'Bitácoras Anteriores'!$B$12)+SUMIF('Bitácoras Anteriores'!$K$59,$K$6,'Bitácoras Anteriores'!$B$65)+SUMIF('Bitácoras Anteriores'!$K$112,K218,'Bitácoras Anteriores'!$B$118)+SUMIF('Bitácoras Anteriores'!$K$165,K218,'Bitácoras Anteriores'!$B$171)+SUMIF('Bitácoras Anteriores'!$K$218,K218,'Bitácoras Anteriores'!$B$224)+SUMIF('Bitácoras Anteriores'!$K$271,K218,'Bitácoras Anteriores'!$B$277)+SUMIF('Bitácoras Anteriores'!$K$324,K218,'Bitácoras Anteriores'!$B$330)+SUMIF('Bitácoras Anteriores'!$BH$6,K218,'Bitácoras Anteriores'!$AY$12)+SUMIF('Bitácoras Anteriores'!$BH$59,$K$6,'Bitácoras Anteriores'!$AY$65)+SUMIF('Bitácoras Anteriores'!$BH$112,K218,'Bitácoras Anteriores'!$AY$118)+SUMIF('Bitácoras Anteriores'!$BH$165,K218,'Bitácoras Anteriores'!$AY$171)+SUMIF('Bitácoras Anteriores'!$BH$218,K218,'Bitácoras Anteriores'!$AY$224)+SUMIF('Bitácoras Anteriores'!$BH$271,K218,'Bitácoras Anteriores'!$AY$277)+SUMIF('Bitácoras Anteriores'!$BH$324,K218,'Bitácoras Anteriores'!$AY$330)+SUMIF('Bitácoras Anteriores'!$DF$6,K218,'Bitácoras Anteriores'!$CW$12)+SUMIF('Bitácoras Anteriores'!$DF$59,$K$6,'Bitácoras Anteriores'!$CW$65)+SUMIF('Bitácoras Anteriores'!$DF$112,K218,'Bitácoras Anteriores'!$CW$118)+SUMIF('Bitácoras Anteriores'!$DF$165,K218,'Bitácoras Anteriores'!$CW$171)+SUMIF('Bitácoras Anteriores'!$DF$218,K218,'Bitácoras Anteriores'!$CW$224)+SUMIF('Bitácoras Anteriores'!$DF$271,K218,'Bitácoras Anteriores'!$CW$277)+SUMIF('Bitácoras Anteriores'!$DF$324,K218,'Bitácoras Anteriores'!$CW$330)+SUMIF('Bitácoras Anteriores'!$FC$6,K218,'Bitácoras Anteriores'!$ET$12)+SUMIF('Bitácoras Anteriores'!$FC$59,$K$6,'Bitácoras Anteriores'!$ET$65)+SUMIF('Bitácoras Anteriores'!$FC$112,K218,'Bitácoras Anteriores'!$ET$118)+SUMIF('Bitácoras Anteriores'!$FC$165,K218,'Bitácoras Anteriores'!$ET$171)+SUMIF('Bitácoras Anteriores'!$FC$218,K218,'Bitácoras Anteriores'!$ET$224)+SUMIF('Bitácoras Anteriores'!$FC$271,K218,'Bitácoras Anteriores'!$ET$277)+SUMIF('Bitácoras Anteriores'!$FC$324,K218,'Bitácoras Anteriores'!$ET$330)</f>
        <v>0</v>
      </c>
      <c r="J226" s="719"/>
      <c r="K226" s="719"/>
      <c r="L226" s="812"/>
      <c r="M226" s="630"/>
      <c r="N226" s="799" t="str">
        <f>'Resumen Anual'!$O$18</f>
        <v>DÍA</v>
      </c>
      <c r="O226" s="713"/>
      <c r="P226" s="713"/>
      <c r="Q226" s="713"/>
      <c r="R226" s="713" t="e">
        <f>SUMIF('Resumen Anual'!$L$6,K218,'Resumen Anual'!$T$18)+SUMIF('Resumen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Anual'!#REF!)+SUMIF(#REF!,K218,#REF!)+SUMIF(#REF!,K218,#REF!)+SUMIF(#REF!,K218,#REF!)+SUMIF(#REF!,K218,#REF!)+SUMIF(#REF!,K218,#REF!)+SUMIF(#REF!,K218,#REF!)+SUMIF(#REF!,K218,#REF!)+SUMIF(#REF!,K218,#REF!)</f>
        <v>#REF!</v>
      </c>
      <c r="S226" s="816">
        <f>SUMIF('Resumen Anual'!$FE$622,K218,'Resumen Anual'!$FM$634)+SUMIF('Resumen Anual'!$DH$622,K218,'Resumen Anual'!$DP$634)+SUMIF('Resumen Anual'!$BI$622,K218,'Resumen Anual'!$BQ$634)+SUMIF('Resumen Anual'!$L$622,K218,'Resumen Anual'!$T$634)+SUMIF('Resumen Anual'!$FE$566,K218,'Resumen Anual'!$FM$578)+SUMIF('Resumen Anual'!$DH$566,K218,'Resumen Anual'!$DP$578)+SUMIF('Resumen Anual'!$BI$566,K218,'Resumen Anual'!$BQ$578)+SUMIF('Resumen Anual'!$L$566,K218,'Resumen Anual'!$T$578)+SUMIF('Resumen Anual'!$FE$510,K218,'Resumen Anual'!$FM$522)+SUMIF('Resumen Anual'!$DH$510,K218,'Resumen Anual'!$DP$522)+SUMIF('Resumen Anual'!$BI$510,K218,'Resumen Anual'!$BQ$522)+SUMIF('Resumen Anual'!$L$510,K218,'Resumen Anual'!$T$522)+SUMIF('Resumen Anual'!$FE$454,K218,'Resumen Anual'!$FM$466)+SUMIF('Resumen Anual'!$DH$454,K218,'Resumen Anual'!$DP$466)+SUMIF('Resumen Anual'!$BI$454,K218,'Resumen Anual'!$BQ$466)+SUMIF('Resumen Anual'!$L$454,K218,'Resumen Anual'!$T$466)+SUMIF('Resumen Anual'!$FE$398,K218,'Resumen Anual'!$FM$410)+SUMIF('Resumen Anual'!$DH$398,K218,'Resumen Anual'!$DP$410)+SUMIF('Resumen Anual'!$BI$398,K218,'Resumen Anual'!$BQ$410)+SUMIF('Resumen Anual'!$L$398,K218,'Resumen Anual'!$T$410)+SUMIF('Resumen Anual'!$FE$342,K218,'Resumen Anual'!$FM$354)+SUMIF('Resumen Anual'!$DH$342,K218,'Resumen Anual'!$DP$354)+SUMIF('Resumen Anual'!$BI$342,K218,'Resumen Anual'!$BQ$354)+SUMIF('Resumen Anual'!$L$342,K218,'Resumen Anual'!$T$354)+SUMIF('Resumen Anual'!$FE$286,K218,'Resumen Anual'!$FM$298)+SUMIF('Resumen Anual'!$DH$286,K218,'Resumen Anual'!$DP$298)+SUMIF('Resumen Anual'!$BI$286,K218,'Resumen Anual'!$BQ$298)+SUMIF('Resumen Anual'!$L$286,K218,'Resumen Anual'!$T$298)+SUMIF('Resumen Anual'!$FE$230,K218,'Resumen Anual'!$FM$242)+SUMIF('Resumen Anual'!$DH$230,K218,'Resumen Anual'!$DP$242)+SUMIF('Resumen Anual'!$BI$230,K218,'Resumen Anual'!$BQ$242)+SUMIF('Resumen Anual'!$L$230,K218,'Resumen Anual'!$T$242)+SUMIF('Resumen Anual'!$FE$174,K218,'Resumen Anual'!$FM$186)+SUMIF('Resumen Anual'!$DH$174,K218,'Resumen Anual'!$DP$186)+SUMIF('Resumen Anual'!$BI$174,K218,'Resumen Anual'!$BQ$186)+SUMIF('Resumen Anual'!$L$174,K218,'Resumen Anual'!$T$186)+SUMIF('Resumen Anual'!$FE$118,K218,'Resumen Anual'!$FM$130)+SUMIF('Resumen Anual'!$DH$118,K218,'Resumen Anual'!$DP$130)+SUMIF('Resumen Anual'!$BI$118,K218,'Resumen Anual'!$BQ$130)+SUMIF('Resumen Anual'!$L$118,K218,'Resumen Anual'!$T$130)+SUMIF('Resumen Anual'!$FE$62,K218,'Resumen Anual'!$FM$74)+SUMIF('Resumen Anual'!$DH$62,K218,'Resumen Anual'!$DP$74)+SUMIF('Resumen Anual'!$BI$62,K218,'Resumen Anual'!$BQ$74)+SUMIF('Resumen Anual'!$L$62,K218,'Resumen Anual'!$T$74)+SUMIF('Resumen Anual'!$FE$6,K218,'Resumen Anual'!$FM$18)+SUMIF('Resumen Anual'!$DH$6,K218,'Resumen Anual'!$DP$18)+SUMIF('Resumen Anual'!$BI$6,K218,'Resumen Anual'!$BQ$18)+SUMIF('Resumen Anual'!$L$6,K218,'Resumen Anual'!$T$18)+SUMIF('Bitácoras Anteriores'!$K$6,K218,'Bitácoras Anteriores'!$S$14)+SUMIF('Bitácoras Anteriores'!$K$59,$K$6,'Bitácoras Anteriores'!$S$67)+SUMIF('Bitácoras Anteriores'!$K$112,K218,'Bitácoras Anteriores'!$S$120)+SUMIF('Bitácoras Anteriores'!$K$165,K218,'Bitácoras Anteriores'!$S$173)+SUMIF('Bitácoras Anteriores'!$K$218,K218,'Bitácoras Anteriores'!$S$226)+SUMIF('Bitácoras Anteriores'!$K$271,K218,'Bitácoras Anteriores'!$S$279)+SUMIF('Bitácoras Anteriores'!$K$324,K218,'Bitácoras Anteriores'!$S$332)+SUMIF('Bitácoras Anteriores'!$BH$6,K218,'Bitácoras Anteriores'!$BP$14)+SUMIF('Bitácoras Anteriores'!$BH$59,$K$6,'Bitácoras Anteriores'!$BP$67)+SUMIF('Bitácoras Anteriores'!$BH$112,K218,'Bitácoras Anteriores'!$BP$120)+SUMIF('Bitácoras Anteriores'!$BH$165,K218,'Bitácoras Anteriores'!$BP$173)+SUMIF('Bitácoras Anteriores'!$BH$218,K218,'Bitácoras Anteriores'!$BP$226)+SUMIF('Bitácoras Anteriores'!$BH$271,K218,'Bitácoras Anteriores'!$BP$279)+SUMIF('Bitácoras Anteriores'!$BH$324,K218,'Bitácoras Anteriores'!$BP$332)+SUMIF('Bitácoras Anteriores'!$DF$6,K218,'Bitácoras Anteriores'!$DN$14)+SUMIF('Bitácoras Anteriores'!$DF$59,$K$6,'Bitácoras Anteriores'!$DN$67)+SUMIF('Bitácoras Anteriores'!$DF$112,K218,'Bitácoras Anteriores'!$DN$120)+SUMIF('Bitácoras Anteriores'!$DF$165,K218,'Bitácoras Anteriores'!$DN$173)+SUMIF('Bitácoras Anteriores'!$DF$218,K218,'Bitácoras Anteriores'!$DN$226)+SUMIF('Bitácoras Anteriores'!$DF$271,K218,'Bitácoras Anteriores'!$DN$279)+SUMIF('Bitácoras Anteriores'!$DF$324,K218,'Bitácoras Anteriores'!$DN$332)+SUMIF('Bitácoras Anteriores'!$FC$6,K218,'Bitácoras Anteriores'!$FK$14)+SUMIF('Bitácoras Anteriores'!$FC$59,$K$6,'Bitácoras Anteriores'!$FK$67)+SUMIF('Bitácoras Anteriores'!$FC$112,K218,'Bitácoras Anteriores'!$FK$120)+SUMIF('Bitácoras Anteriores'!$FC$165,K218,'Bitácoras Anteriores'!$FK$173)+SUMIF('Bitácoras Anteriores'!$FC$218,K218,'Bitácoras Anteriores'!$FK$226)+SUMIF('Bitácoras Anteriores'!$FC$271,K218,'Bitácoras Anteriores'!$FK$279)+SUMIF('Bitácoras Anteriores'!$FC$324,K218,'Bitácoras Anteriores'!$FK$332)</f>
        <v>0</v>
      </c>
      <c r="T226" s="816"/>
      <c r="U226" s="816"/>
      <c r="V226" s="816"/>
      <c r="W226" s="816"/>
      <c r="X226" s="816"/>
      <c r="Y226" s="15"/>
      <c r="Z226" s="771">
        <f>IF(Z224=0," ",Z224+1)</f>
        <v>2023</v>
      </c>
      <c r="AA226" s="772"/>
      <c r="AB226" s="772"/>
      <c r="AC226" s="772"/>
      <c r="AD226" s="772"/>
      <c r="AE226" s="1214">
        <f>SUMIFS('Resumen Anual'!$AF$54,Z226,'Resumen Anual'!$V$9,K218,'Resumen Anual'!$L$6)+SUMIFS('Resumen Anual'!$AF$112,Z226,'Resumen Anual'!$V$9,K218,'Resumen Anual'!$L$64)+SUMIFS('Resumen Anual'!$AF$170,Z226,'Resumen Anual'!$V$9,K218,'Resumen Anual'!$L$122)+SUMIFS('Resumen Anual'!$AF$228,Z226,'Resumen Anual'!$V$9,K218,'Resumen Anual'!$L$180)+SUMIFS('Resumen Anual'!$AF$286,Z226,'Resumen Anual'!$V$9,K218,'Resumen Anual'!$L$238)+SUMIFS('Resumen Anual'!$AF$344,Z226,'Resumen Anual'!$V$9,K218,'Resumen Anual'!$L$296)+SUMIFS('Resumen Anual'!$AF$402,Z226,'Resumen Anual'!$V$9,K218,'Resumen Anual'!$L$354)+SUMIFS('Resumen Anual'!$AF$460,Z226,'Resumen Anual'!$V$9,K218,'Resumen Anual'!$L$412)+SUMIFS('Resumen Anual'!$AF$518,Z226,'Resumen Anual'!$V$9,K218,'Resumen Anual'!$L$470)+SUMIFS('Resumen Anual'!$AF$576,Z226,'Resumen Anual'!$V$9,K218,'Resumen Anual'!$L$528)+SUMIFS('Resumen Anual'!$AF$634,Z226,'Resumen Anual'!$V$9,K218,'Resumen Anual'!$L$586)+SUMIFS('Resumen Anual'!$AF$692,Z226,'Resumen Anual'!$V$9,K218,'Resumen Anual'!$L$644)+SUMIFS('Resumen Anual'!$CC$54,Z226,'Resumen Anual'!$V$9,K218,'Resumen Anual'!$BI$6)+SUMIFS('Resumen Anual'!$CC$112,Z226,'Resumen Anual'!$V$9,K218,'Resumen Anual'!$BI$64)+SUMIFS('Resumen Anual'!$CC$170,Z226,'Resumen Anual'!$V$9,K218,'Resumen Anual'!$BI$122)+SUMIFS('Resumen Anual'!$CC$228,Z226,'Resumen Anual'!$V$9,K218,'Resumen Anual'!$BI$180)+SUMIFS('Resumen Anual'!$CC$286,Z226,'Resumen Anual'!$V$9,K218,'Resumen Anual'!$BI$238)+SUMIFS('Resumen Anual'!$CC$344,Z226,'Resumen Anual'!$V$9,K218,'Resumen Anual'!$BI$296)+SUMIFS('Resumen Anual'!$CC$402,Z226,'Resumen Anual'!$V$9,K218,'Resumen Anual'!$BI$354)+SUMIFS('Resumen Anual'!$CC$460,Z226,'Resumen Anual'!$V$9,K218,'Resumen Anual'!$BI$412)+SUMIFS('Resumen Anual'!$CC$518,Z226,'Resumen Anual'!$V$9,K218,'Resumen Anual'!$BI$470)+SUMIFS('Resumen Anual'!$CC$576,Z226,'Resumen Anual'!$V$9,K218,'Resumen Anual'!$BI$528)+SUMIFS('Resumen Anual'!$CC$634,Z226,'Resumen Anual'!$V$9,K218,'Resumen Anual'!$BI$586)+SUMIFS('Resumen Anual'!$CC$692,Z226,'Resumen Anual'!$V$9,K218,'Resumen Anual'!$BI$644)+SUMIFS('Resumen Anual'!$EB$54,Z226,'Resumen Anual'!$V$9,K218,'Resumen Anual'!$DH$6)+SUMIFS('Resumen Anual'!$EB$112,Z226,'Resumen Anual'!$V$9,K218,'Resumen Anual'!$DH$64)+SUMIFS('Resumen Anual'!$EB$170,Z226,'Resumen Anual'!$V$9,K218,'Resumen Anual'!$DH$122)+SUMIFS('Resumen Anual'!$EB$228,Z226,'Resumen Anual'!$V$9,K218,'Resumen Anual'!$DH$180)+SUMIFS('Resumen Anual'!$EB$286,Z226,'Resumen Anual'!$V$9,K218,'Resumen Anual'!$DH$238)+SUMIFS('Resumen Anual'!$EB$344,Z226,'Resumen Anual'!$V$9,K218,'Resumen Anual'!$DH$296)+SUMIFS('Resumen Anual'!$EB$402,Z226,'Resumen Anual'!$V$9,K218,'Resumen Anual'!$DH$354)+SUMIFS('Resumen Anual'!$EB$460,Z226,'Resumen Anual'!$V$9,K218,'Resumen Anual'!$DH$412)+SUMIFS('Resumen Anual'!$EB$518,Z226,'Resumen Anual'!$V$9,K218,'Resumen Anual'!$DH$470)+SUMIFS('Resumen Anual'!$EB$576,Z226,'Resumen Anual'!$V$9,K218,'Resumen Anual'!$DH$528)+SUMIFS('Resumen Anual'!$EB$634,Z226,'Resumen Anual'!$V$9,K218,'Resumen Anual'!$DH$586)+SUMIFS('Resumen Anual'!$EB$692,Z226,'Resumen Anual'!$V$9,K218,'Resumen Anual'!$DH$644)+SUMIFS('Resumen Anual'!$FY$54,Z226,'Resumen Anual'!$V$9,K218,'Resumen Anual'!$FE$6)+SUMIFS('Resumen Anual'!$FY$112,Z226,'Resumen Anual'!$V$9,K218,'Resumen Anual'!$FE$64)+SUMIFS('Resumen Anual'!$FY$170,Z226,'Resumen Anual'!$V$9,K218,'Resumen Anual'!$FE$122)+SUMIFS('Resumen Anual'!$FY$228,Z226,'Resumen Anual'!$V$9,K218,'Resumen Anual'!$FE$180)+SUMIFS('Resumen Anual'!$FY$286,Z226,'Resumen Anual'!$V$9,K218,'Resumen Anual'!$FE$238)+SUMIFS('Resumen Anual'!$FY$344,Z226,'Resumen Anual'!$V$9,K218,'Resumen Anual'!$FE$296)+SUMIFS('Resumen Anual'!$FY$402,Z226,'Resumen Anual'!$V$9,K218,'Resumen Anual'!$FE$354)+SUMIFS('Resumen Anual'!$FY$460,Z226,'Resumen Anual'!$V$9,K218,'Resumen Anual'!$FE$412)+SUMIFS('Resumen Anual'!$FY$518,Z226,'Resumen Anual'!$V$9,K218,'Resumen Anual'!$FE$470)+SUMIFS('Resumen Anual'!$FY$576,Z226,'Resumen Anual'!$V$9,K218,'Resumen Anual'!$FE$528)+SUMIFS('Resumen Anual'!$FY$634,Z226,'Resumen Anual'!$V$9,K218,'Resumen Anual'!$FE$586)+SUMIFS('Resumen Anual'!$FY$692,Z226,'Resumen Anual'!$V$9,K218,'Resumen Anual'!$FE$644)</f>
        <v>0</v>
      </c>
      <c r="AF226" s="770"/>
      <c r="AG226" s="770"/>
      <c r="AH226" s="770"/>
      <c r="AI226" s="770">
        <f>SUMIFS('Resumen Anual'!$AJ$54,Z226,'Resumen Anual'!$V$9,K218,'Resumen Anual'!$L$6)+SUMIFS('Resumen Anual'!$AJ$112,Z226,'Resumen Anual'!$V$9,K218,'Resumen Anual'!$L$64)+SUMIFS('Resumen Anual'!$AJ$170,Z226,'Resumen Anual'!$V$9,K218,'Resumen Anual'!$L$122)+SUMIFS('Resumen Anual'!$AJ$228,Z226,'Resumen Anual'!$V$9,K218,'Resumen Anual'!$L$180)+SUMIFS('Resumen Anual'!$AJ$286,Z226,'Resumen Anual'!$V$9,K218,'Resumen Anual'!$L$238)+SUMIFS('Resumen Anual'!$AJ$344,Z226,'Resumen Anual'!$V$9,K218,'Resumen Anual'!$L$296)+SUMIFS('Resumen Anual'!$AJ$402,Z226,'Resumen Anual'!$V$9,K218,'Resumen Anual'!$L$354)+SUMIFS('Resumen Anual'!$AJ$460,Z226,'Resumen Anual'!$V$9,K218,'Resumen Anual'!$L$412)+SUMIFS('Resumen Anual'!$AJ$518,Z226,'Resumen Anual'!$V$9,K218,'Resumen Anual'!$L$470)+SUMIFS('Resumen Anual'!$AJ$576,Z226,'Resumen Anual'!$V$9,K218,'Resumen Anual'!$L$528)+SUMIFS('Resumen Anual'!$AJ$634,Z226,'Resumen Anual'!$V$9,K218,'Resumen Anual'!$L$586)+SUMIFS('Resumen Anual'!$AJ$692,Z226,'Resumen Anual'!$V$9,K218,'Resumen Anual'!$L$644)+SUMIFS('Resumen Anual'!$CG$54,Z226,'Resumen Anual'!$V$9,K218,'Resumen Anual'!$BI$6)+SUMIFS('Resumen Anual'!$CG$112,Z226,'Resumen Anual'!$V$9,K218,'Resumen Anual'!$BI$64)+SUMIFS('Resumen Anual'!$CG$170,Z226,'Resumen Anual'!$V$9,K218,'Resumen Anual'!$BI$122)+SUMIFS('Resumen Anual'!$CG$228,Z226,'Resumen Anual'!$V$9,K218,'Resumen Anual'!$BI$180)+SUMIFS('Resumen Anual'!$CG$286,Z226,'Resumen Anual'!$V$9,K218,'Resumen Anual'!$BI$238)+SUMIFS('Resumen Anual'!$CG$344,Z226,'Resumen Anual'!$V$9,K218,'Resumen Anual'!$BI$296)+SUMIFS('Resumen Anual'!$CG$402,Z226,'Resumen Anual'!$V$9,K218,'Resumen Anual'!$BI$354)+SUMIFS('Resumen Anual'!$CG$460,Z226,'Resumen Anual'!$V$9,K218,'Resumen Anual'!$BI$412)+SUMIFS('Resumen Anual'!$CG$518,Z226,'Resumen Anual'!$V$9,K218,'Resumen Anual'!$BI$470)+SUMIFS('Resumen Anual'!$CG$576,Z226,'Resumen Anual'!$V$9,K218,'Resumen Anual'!$BI$528)+SUMIFS('Resumen Anual'!$CG$634,Z226,'Resumen Anual'!$V$9,K218,'Resumen Anual'!$BI$586)+SUMIFS('Resumen Anual'!$CG$692,Z226,'Resumen Anual'!$V$9,K218,'Resumen Anual'!$BI$644)+SUMIFS('Resumen Anual'!$EF$54,Z226,'Resumen Anual'!$V$9,K218,'Resumen Anual'!$DH$6)+SUMIFS('Resumen Anual'!$EF$112,Z226,'Resumen Anual'!$V$9,K218,'Resumen Anual'!$DH$64)+SUMIFS('Resumen Anual'!$EF$170,Z226,'Resumen Anual'!$V$9,K218,'Resumen Anual'!$DH$122)+SUMIFS('Resumen Anual'!$EF$228,Z226,'Resumen Anual'!$V$9,K218,'Resumen Anual'!$DH$180)+SUMIFS('Resumen Anual'!$EF$286,Z226,'Resumen Anual'!$V$9,K218,'Resumen Anual'!$DH$238)+SUMIFS('Resumen Anual'!$EF$344,Z226,'Resumen Anual'!$V$9,K218,'Resumen Anual'!$DH$296)+SUMIFS('Resumen Anual'!$EF$402,Z226,'Resumen Anual'!$V$9,K218,'Resumen Anual'!$DH$354)+SUMIFS('Resumen Anual'!$EF$460,Z226,'Resumen Anual'!$V$9,K218,'Resumen Anual'!$DH$412)+SUMIFS('Resumen Anual'!$EF$518,Z226,'Resumen Anual'!$V$9,K218,'Resumen Anual'!$DH$470)+SUMIFS('Resumen Anual'!$EF$576,Z226,'Resumen Anual'!$V$9,K218,'Resumen Anual'!$DH$528)+SUMIFS('Resumen Anual'!$EF$634,Z226,'Resumen Anual'!$V$9,K218,'Resumen Anual'!$DH$586)+SUMIFS('Resumen Anual'!$EF$692,Z226,'Resumen Anual'!$V$9,K218,'Resumen Anual'!$DH$644)+SUMIFS('Resumen Anual'!$GC$54,Z226,'Resumen Anual'!$V$9,K218,'Resumen Anual'!$FE$6)+SUMIFS('Resumen Anual'!$GC$112,Z226,'Resumen Anual'!$V$9,K218,'Resumen Anual'!$FE$64)+SUMIFS('Resumen Anual'!$GC$170,Z226,'Resumen Anual'!$V$9,K218,'Resumen Anual'!$FE$122)+SUMIFS('Resumen Anual'!$GC$228,Z226,'Resumen Anual'!$V$9,K218,'Resumen Anual'!$FE$180)+SUMIFS('Resumen Anual'!$GC$286,Z226,'Resumen Anual'!$V$9,K218,'Resumen Anual'!$FE$238)+SUMIFS('Resumen Anual'!$GC$344,Z226,'Resumen Anual'!$V$9,K218,'Resumen Anual'!$FE$296)+SUMIFS('Resumen Anual'!$GC$402,Z226,'Resumen Anual'!$V$9,K218,'Resumen Anual'!$FE$354)+SUMIFS('Resumen Anual'!$GC$460,Z226,'Resumen Anual'!$V$9,K218,'Resumen Anual'!$FE$412)+SUMIFS('Resumen Anual'!$GC$518,Z226,'Resumen Anual'!$V$9,K218,'Resumen Anual'!$FE$470)+SUMIFS('Resumen Anual'!$GC$576,Z226,'Resumen Anual'!$V$9,K218,'Resumen Anual'!$FE$528)+SUMIFS('Resumen Anual'!$GC$634,Z226,'Resumen Anual'!$V$9,K218,'Resumen Anual'!$FE$586)+SUMIFS('Resumen Anual'!$GC$692,Z226,'Resumen Anual'!$V$9,K218,'Resumen Anual'!$FE$644)</f>
        <v>0</v>
      </c>
      <c r="AJ226" s="770"/>
      <c r="AK226" s="770"/>
      <c r="AL226" s="770"/>
      <c r="AM226" s="770">
        <f>SUMIFS('Resumen Anual'!$AN$54,Z226,'Resumen Anual'!$V$9,K218,'Resumen Anual'!$L$6)+SUMIFS('Resumen Anual'!$AN$112,Z226,'Resumen Anual'!$V$9,K218,'Resumen Anual'!$L$64)+SUMIFS('Resumen Anual'!$AN$170,Z226,'Resumen Anual'!$V$9,K218,'Resumen Anual'!$L$122)+SUMIFS('Resumen Anual'!$AN$228,Z226,'Resumen Anual'!$V$9,K218,'Resumen Anual'!$L$180)+SUMIFS('Resumen Anual'!$AN$286,Z226,'Resumen Anual'!$V$9,K218,'Resumen Anual'!$L$238)+SUMIFS('Resumen Anual'!$AN$344,Z226,'Resumen Anual'!$V$9,K218,'Resumen Anual'!$L$296)+SUMIFS('Resumen Anual'!$AN$402,Z226,'Resumen Anual'!$V$9,K218,'Resumen Anual'!$L$354)+SUMIFS('Resumen Anual'!$AN$460,Z226,'Resumen Anual'!$V$9,K218,'Resumen Anual'!$L$412)+SUMIFS('Resumen Anual'!$AN$518,Z226,'Resumen Anual'!$V$9,K218,'Resumen Anual'!$L$470)+SUMIFS('Resumen Anual'!$AN$576,Z226,'Resumen Anual'!$V$9,K218,'Resumen Anual'!$L$528)+SUMIFS('Resumen Anual'!$AN$634,Z226,'Resumen Anual'!$V$9,K218,'Resumen Anual'!$L$586)+SUMIFS('Resumen Anual'!$AN$692,Z226,'Resumen Anual'!$V$9,K218,'Resumen Anual'!$L$644)+SUMIFS('Resumen Anual'!$CK$54,Z226,'Resumen Anual'!$V$9,K218,'Resumen Anual'!$BI$6)+SUMIFS('Resumen Anual'!$CK$112,Z226,'Resumen Anual'!$V$9,K218,'Resumen Anual'!$BI$64)+SUMIFS('Resumen Anual'!$CK$170,Z226,'Resumen Anual'!$V$9,K218,'Resumen Anual'!$BI$122)+SUMIFS('Resumen Anual'!$CK$228,Z226,'Resumen Anual'!$V$9,K218,'Resumen Anual'!$BI$180)+SUMIFS('Resumen Anual'!$CK$286,Z226,'Resumen Anual'!$V$9,K218,'Resumen Anual'!$BI$238)+SUMIFS('Resumen Anual'!$CK$344,Z226,'Resumen Anual'!$V$9,K218,'Resumen Anual'!$BI$296)+SUMIFS('Resumen Anual'!$CK$402,Z226,'Resumen Anual'!$V$9,K218,'Resumen Anual'!$BI$354)+SUMIFS('Resumen Anual'!$CK$460,Z226,'Resumen Anual'!$V$9,K218,'Resumen Anual'!$BI$412)+SUMIFS('Resumen Anual'!$CK$518,Z226,'Resumen Anual'!$V$9,K218,'Resumen Anual'!$BI$470)+SUMIFS('Resumen Anual'!$CK$576,Z226,'Resumen Anual'!$V$9,K218,'Resumen Anual'!$BI$528)+SUMIFS('Resumen Anual'!$CK$634,Z226,'Resumen Anual'!$V$9,K218,'Resumen Anual'!$BI$586)+SUMIFS('Resumen Anual'!$CK$692,Z226,'Resumen Anual'!$V$9,K218,'Resumen Anual'!$BI$644)+SUMIFS('Resumen Anual'!$EJ$54,Z226,'Resumen Anual'!$V$9,K218,'Resumen Anual'!$DH$6)+SUMIFS('Resumen Anual'!$EJ$112,Z226,'Resumen Anual'!$V$9,K218,'Resumen Anual'!$DH$64)+SUMIFS('Resumen Anual'!$EJ$170,Z226,'Resumen Anual'!$V$9,K218,'Resumen Anual'!$DH$122)+SUMIFS('Resumen Anual'!$EJ$228,Z226,'Resumen Anual'!$V$9,K218,'Resumen Anual'!$DH$180)+SUMIFS('Resumen Anual'!$EJ$286,Z226,'Resumen Anual'!$V$9,K218,'Resumen Anual'!$DH$238)+SUMIFS('Resumen Anual'!$EJ$344,Z226,'Resumen Anual'!$V$9,K218,'Resumen Anual'!$DH$296)+SUMIFS('Resumen Anual'!$EJ$402,Z226,'Resumen Anual'!$V$9,K218,'Resumen Anual'!$DH$354)+SUMIFS('Resumen Anual'!$EJ$460,Z226,'Resumen Anual'!$V$9,K218,'Resumen Anual'!$DH$412)+SUMIFS('Resumen Anual'!$EJ$518,Z226,'Resumen Anual'!$V$9,K218,'Resumen Anual'!$DH$470)+SUMIFS('Resumen Anual'!$EJ$576,Z226,'Resumen Anual'!$V$9,K218,'Resumen Anual'!$DH$528)+SUMIFS('Resumen Anual'!$EJ$634,Z226,'Resumen Anual'!$V$9,K218,'Resumen Anual'!$DH$586)+SUMIFS('Resumen Anual'!$EJ$692,Z226,'Resumen Anual'!$V$9,K218,'Resumen Anual'!$DH$644)+SUMIFS('Resumen Anual'!$GG$54,Z226,'Resumen Anual'!$V$9,K218,'Resumen Anual'!$FE$6)+SUMIFS('Resumen Anual'!$GG$112,Z226,'Resumen Anual'!$V$9,K218,'Resumen Anual'!$FE$64)+SUMIFS('Resumen Anual'!$GG$170,Z226,'Resumen Anual'!$V$9,K218,'Resumen Anual'!$FE$122)+SUMIFS('Resumen Anual'!$GG$228,Z226,'Resumen Anual'!$V$9,K218,'Resumen Anual'!$FE$180)+SUMIFS('Resumen Anual'!$GG$286,Z226,'Resumen Anual'!$V$9,K218,'Resumen Anual'!$FE$238)+SUMIFS('Resumen Anual'!$GG$344,Z226,'Resumen Anual'!$V$9,K218,'Resumen Anual'!$FE$296)+SUMIFS('Resumen Anual'!$GG$402,Z226,'Resumen Anual'!$V$9,K218,'Resumen Anual'!$FE$354)+SUMIFS('Resumen Anual'!$GG$460,Z226,'Resumen Anual'!$V$9,K218,'Resumen Anual'!$FE$412)+SUMIFS('Resumen Anual'!$GG$518,Z226,'Resumen Anual'!$V$9,K218,'Resumen Anual'!$FE$470)+SUMIFS('Resumen Anual'!$GG$576,Z226,'Resumen Anual'!$V$9,K218,'Resumen Anual'!$FE$528)+SUMIFS('Resumen Anual'!$GG$634,Z226,'Resumen Anual'!$V$9,K218,'Resumen Anual'!$FE$586)+SUMIFS('Resumen Anual'!$GG$692,Z226,'Resumen Anual'!$V$9,K218,'Resumen Anual'!$FE$644)</f>
        <v>0</v>
      </c>
      <c r="AN226" s="770"/>
      <c r="AO226" s="770"/>
      <c r="AP226" s="770"/>
      <c r="AQ226" s="756">
        <f>SUMIFS('Resumen Anual'!$AR$54,Z226,'Resumen Anual'!$V$9,K218,'Resumen Anual'!$L$6)+SUMIFS('Resumen Anual'!$AR$112,Z226,'Resumen Anual'!$V$9,K218,'Resumen Anual'!$L$64)+SUMIFS('Resumen Anual'!$AR$170,Z226,'Resumen Anual'!$V$9,K218,'Resumen Anual'!$L$122)+SUMIFS('Resumen Anual'!$AR$228,Z226,'Resumen Anual'!$V$9,K218,'Resumen Anual'!$L$180)+SUMIFS('Resumen Anual'!$AR$286,Z226,'Resumen Anual'!$V$9,K218,'Resumen Anual'!$L$238)+SUMIFS('Resumen Anual'!$AR$344,Z226,'Resumen Anual'!$V$9,K218,'Resumen Anual'!$L$296)+SUMIFS('Resumen Anual'!$AR$402,Z226,'Resumen Anual'!$V$9,K218,'Resumen Anual'!$L$354)+SUMIFS('Resumen Anual'!$AR$460,Z226,'Resumen Anual'!$V$9,K218,'Resumen Anual'!$L$412)+SUMIFS('Resumen Anual'!$AR$518,Z226,'Resumen Anual'!$V$9,K218,'Resumen Anual'!$L$470)+SUMIFS('Resumen Anual'!$AR$576,Z226,'Resumen Anual'!$V$9,K218,'Resumen Anual'!$L$528)+SUMIFS('Resumen Anual'!$AR$634,Z226,'Resumen Anual'!$V$9,K218,'Resumen Anual'!$L$586)+SUMIFS('Resumen Anual'!$AR$692,Z226,'Resumen Anual'!$V$9,K218,'Resumen Anual'!$L$644)+SUMIFS('Resumen Anual'!$CO$54,Z226,'Resumen Anual'!$V$9,K218,'Resumen Anual'!$BI$6)+SUMIFS('Resumen Anual'!$CO$112,Z226,'Resumen Anual'!$V$9,K218,'Resumen Anual'!$BI$64)+SUMIFS('Resumen Anual'!$CO$170,Z226,'Resumen Anual'!$V$9,K218,'Resumen Anual'!$BI$122)+SUMIFS('Resumen Anual'!$CO$228,Z226,'Resumen Anual'!$V$9,K218,'Resumen Anual'!$BI$180)+SUMIFS('Resumen Anual'!$CO$286,Z226,'Resumen Anual'!$V$9,K218,'Resumen Anual'!$BI$238)+SUMIFS('Resumen Anual'!$CO$344,Z226,'Resumen Anual'!$V$9,K218,'Resumen Anual'!$BI$296)+SUMIFS('Resumen Anual'!$CO$402,Z226,'Resumen Anual'!$V$9,K218,'Resumen Anual'!$BI$354)+SUMIFS('Resumen Anual'!$CO$460,Z226,'Resumen Anual'!$V$9,K218,'Resumen Anual'!$BI$412)+SUMIFS('Resumen Anual'!$CO$518,Z226,'Resumen Anual'!$V$9,K218,'Resumen Anual'!$BI$470)+SUMIFS('Resumen Anual'!$CO$576,Z226,'Resumen Anual'!$V$9,K218,'Resumen Anual'!$BI$528)+SUMIFS('Resumen Anual'!$CO$634,Z226,'Resumen Anual'!$V$9,K218,'Resumen Anual'!$BI$586)+SUMIFS('Resumen Anual'!$CO$692,Z226,'Resumen Anual'!$V$9,K218,'Resumen Anual'!$BI$644)+SUMIFS('Resumen Anual'!$EN$54,Z226,'Resumen Anual'!$V$9,K218,'Resumen Anual'!$DH$6)+SUMIFS('Resumen Anual'!$EN$112,Z226,'Resumen Anual'!$V$9,K218,'Resumen Anual'!$DH$64)+SUMIFS('Resumen Anual'!$EN$170,Z226,'Resumen Anual'!$V$9,K218,'Resumen Anual'!$DH$122)+SUMIFS('Resumen Anual'!$EN$228,Z226,'Resumen Anual'!$V$9,K218,'Resumen Anual'!$DH$180)+SUMIFS('Resumen Anual'!$EN$286,Z226,'Resumen Anual'!$V$9,K218,'Resumen Anual'!$DH$238)+SUMIFS('Resumen Anual'!$EN$344,Z226,'Resumen Anual'!$V$9,K218,'Resumen Anual'!$DH$296)+SUMIFS('Resumen Anual'!$EN$402,Z226,'Resumen Anual'!$V$9,K218,'Resumen Anual'!$DH$354)+SUMIFS('Resumen Anual'!$EN$460,Z226,'Resumen Anual'!$V$9,K218,'Resumen Anual'!$DH$412)+SUMIFS('Resumen Anual'!$EN$518,Z226,'Resumen Anual'!$V$9,K218,'Resumen Anual'!$DH$470)+SUMIFS('Resumen Anual'!$EN$576,Z226,'Resumen Anual'!$V$9,K218,'Resumen Anual'!$DH$528)+SUMIFS('Resumen Anual'!$EN$634,Z226,'Resumen Anual'!$V$9,K218,'Resumen Anual'!$DH$586)+SUMIFS('Resumen Anual'!$EN$692,Z226,'Resumen Anual'!$V$9,K218,'Resumen Anual'!$DH$644)+SUMIFS('Resumen Anual'!$GK$54,Z226,'Resumen Anual'!$V$9,K218,'Resumen Anual'!$FE$6)+SUMIFS('Resumen Anual'!$GK$112,Z226,'Resumen Anual'!$V$9,K218,'Resumen Anual'!$FE$64)+SUMIFS('Resumen Anual'!$GK$170,Z226,'Resumen Anual'!$V$9,K218,'Resumen Anual'!$FE$122)+SUMIFS('Resumen Anual'!$GK$228,Z226,'Resumen Anual'!$V$9,K218,'Resumen Anual'!$FE$180)+SUMIFS('Resumen Anual'!$GK$286,Z226,'Resumen Anual'!$V$9,K218,'Resumen Anual'!$FE$238)+SUMIFS('Resumen Anual'!$GK$344,Z226,'Resumen Anual'!$V$9,K218,'Resumen Anual'!$FE$296)+SUMIFS('Resumen Anual'!$GK$402,Z226,'Resumen Anual'!$V$9,K218,'Resumen Anual'!$FE$354)+SUMIFS('Resumen Anual'!$GK$460,Z226,'Resumen Anual'!$V$9,K218,'Resumen Anual'!$FE$412)+SUMIFS('Resumen Anual'!$GK$518,Z226,'Resumen Anual'!$V$9,K218,'Resumen Anual'!$FE$470)+SUMIFS('Resumen Anual'!$GK$576,Z226,'Resumen Anual'!$V$9,K218,'Resumen Anual'!$FE$528)+SUMIFS('Resumen Anual'!$GK$634,Z226,'Resumen Anual'!$V$9,K218,'Resumen Anual'!$FE$586)+SUMIFS('Resumen Anual'!$GK$692,Z226,'Resumen Anual'!$V$9,K218,'Resumen Anual'!$FE$644)</f>
        <v>0</v>
      </c>
      <c r="AR226" s="756"/>
      <c r="AS226" s="756"/>
      <c r="AT226" s="756">
        <f>SUMIFS('Resumen Anual'!$AU$54,Z226,'Resumen Anual'!$V$9,K218,'Resumen Anual'!$L$6)+SUMIFS('Resumen Anual'!$AU$112,Z226,'Resumen Anual'!$V$9,K218,'Resumen Anual'!$L$64)+SUMIFS('Resumen Anual'!$AU$170,Z226,'Resumen Anual'!$V$9,K218,'Resumen Anual'!$L$122)+SUMIFS('Resumen Anual'!$AU$228,Z226,'Resumen Anual'!$V$9,K218,'Resumen Anual'!$L$180)+SUMIFS('Resumen Anual'!$AU$286,Z226,'Resumen Anual'!$V$9,K218,'Resumen Anual'!$L$238)+SUMIFS('Resumen Anual'!$AU$344,Z226,'Resumen Anual'!$V$9,K218,'Resumen Anual'!$L$296)+SUMIFS('Resumen Anual'!$AU$402,Z226,'Resumen Anual'!$V$9,K218,'Resumen Anual'!$L$354)+SUMIFS('Resumen Anual'!$AU$460,Z226,'Resumen Anual'!$V$9,K218,'Resumen Anual'!$L$412)+SUMIFS('Resumen Anual'!$AU$518,Z226,'Resumen Anual'!$V$9,K218,'Resumen Anual'!$L$470)+SUMIFS('Resumen Anual'!$AU$576,Z226,'Resumen Anual'!$V$9,K218,'Resumen Anual'!$L$528)+SUMIFS('Resumen Anual'!$AU$634,Z226,'Resumen Anual'!$V$9,K218,'Resumen Anual'!$L$586)+SUMIFS('Resumen Anual'!$AU$692,Z226,'Resumen Anual'!$V$9,K218,'Resumen Anual'!$L$644)+SUMIFS('Resumen Anual'!$CR$54,Z226,'Resumen Anual'!$V$9,K218,'Resumen Anual'!$BI$6)+SUMIFS('Resumen Anual'!$CR$112,Z226,'Resumen Anual'!$V$9,K218,'Resumen Anual'!$BI$64)+SUMIFS('Resumen Anual'!$CR$170,Z226,'Resumen Anual'!$V$9,K218,'Resumen Anual'!$BI$122)+SUMIFS('Resumen Anual'!$CR$228,Z226,'Resumen Anual'!$V$9,K218,'Resumen Anual'!$BI$180)+SUMIFS('Resumen Anual'!$CR$286,Z226,'Resumen Anual'!$V$9,K218,'Resumen Anual'!$BI$238)+SUMIFS('Resumen Anual'!$CR$344,Z226,'Resumen Anual'!$V$9,K218,'Resumen Anual'!$BI$296)+SUMIFS('Resumen Anual'!$CR$402,Z226,'Resumen Anual'!$V$9,K218,'Resumen Anual'!$BI$354)+SUMIFS('Resumen Anual'!$CR$460,Z226,'Resumen Anual'!$V$9,K218,'Resumen Anual'!$BI$412)+SUMIFS('Resumen Anual'!$CR$518,Z226,'Resumen Anual'!$V$9,K218,'Resumen Anual'!$BI$470)+SUMIFS('Resumen Anual'!$CR$576,Z226,'Resumen Anual'!$V$9,K218,'Resumen Anual'!$BI$528)+SUMIFS('Resumen Anual'!$CR$634,Z226,'Resumen Anual'!$V$9,K218,'Resumen Anual'!$BI$586)+SUMIFS('Resumen Anual'!$CR$692,Z226,'Resumen Anual'!$V$9,K218,'Resumen Anual'!$BI$644)+SUMIFS('Resumen Anual'!$EQ$54,Z226,'Resumen Anual'!$V$9,K218,'Resumen Anual'!$DH$6)+SUMIFS('Resumen Anual'!$EQ$112,Z226,'Resumen Anual'!$V$9,K218,'Resumen Anual'!$DH$64)+SUMIFS('Resumen Anual'!$EQ$170,Z226,'Resumen Anual'!$V$9,K218,'Resumen Anual'!$DH$122)+SUMIFS('Resumen Anual'!$EQ$228,Z226,'Resumen Anual'!$V$9,K218,'Resumen Anual'!$DH$180)+SUMIFS('Resumen Anual'!$EQ$286,Z226,'Resumen Anual'!$V$9,K218,'Resumen Anual'!$DH$238)+SUMIFS('Resumen Anual'!$EQ$344,Z226,'Resumen Anual'!$V$9,K218,'Resumen Anual'!$DH$296)+SUMIFS('Resumen Anual'!$EQ$402,Z226,'Resumen Anual'!$V$9,K218,'Resumen Anual'!$DH$354)+SUMIFS('Resumen Anual'!$EQ$460,Z226,'Resumen Anual'!$V$9,K218,'Resumen Anual'!$DH$412)+SUMIFS('Resumen Anual'!$EQ$518,Z226,'Resumen Anual'!$V$9,K218,'Resumen Anual'!$DH$470)+SUMIFS('Resumen Anual'!$EQ$576,Z226,'Resumen Anual'!$V$9,K218,'Resumen Anual'!$DH$528)+SUMIFS('Resumen Anual'!$EQ$634,Z226,'Resumen Anual'!$V$9,K218,'Resumen Anual'!$DH$586)+SUMIFS('Resumen Anual'!$EQ$692,Z226,'Resumen Anual'!$V$9,K218,'Resumen Anual'!$DH$644)+SUMIFS('Resumen Anual'!$GN$54,Z226,'Resumen Anual'!$V$9,K218,'Resumen Anual'!$FE$6)+SUMIFS('Resumen Anual'!$GN$112,Z226,'Resumen Anual'!$V$9,K218,'Resumen Anual'!$FE$64)+SUMIFS('Resumen Anual'!$GN$170,Z226,'Resumen Anual'!$V$9,K218,'Resumen Anual'!$FE$122)+SUMIFS('Resumen Anual'!$GN$228,Z226,'Resumen Anual'!$V$9,K218,'Resumen Anual'!$FE$180)+SUMIFS('Resumen Anual'!$GN$286,Z226,'Resumen Anual'!$V$9,K218,'Resumen Anual'!$FE$238)+SUMIFS('Resumen Anual'!$GN$344,Z226,'Resumen Anual'!$V$9,K218,'Resumen Anual'!$FE$296)+SUMIFS('Resumen Anual'!$GN$402,Z226,'Resumen Anual'!$V$9,K218,'Resumen Anual'!$FE$354)+SUMIFS('Resumen Anual'!$GN$460,Z226,'Resumen Anual'!$V$9,K218,'Resumen Anual'!$FE$412)+SUMIFS('Resumen Anual'!$GN$518,Z226,'Resumen Anual'!$V$9,K218,'Resumen Anual'!$FE$470)+SUMIFS('Resumen Anual'!$GN$576,Z226,'Resumen Anual'!$V$9,K218,'Resumen Anual'!$FE$528)+SUMIFS('Resumen Anual'!$GN$634,Z226,'Resumen Anual'!$V$9,K218,'Resumen Anual'!$FE$586)+SUMIFS('Resumen Anual'!$GN$692,Z226,'Resumen Anual'!$V$9,K218,'Resumen Anual'!$FE$644)</f>
        <v>0</v>
      </c>
      <c r="AU226" s="756"/>
      <c r="AV226" s="1215"/>
      <c r="AW226" s="1200"/>
      <c r="AX226" s="171"/>
      <c r="AY226" s="818" t="str">
        <f>'Resumen Anual'!$C$18</f>
        <v>N°DE VUELOS</v>
      </c>
      <c r="AZ226" s="819"/>
      <c r="BA226" s="819"/>
      <c r="BB226" s="819"/>
      <c r="BC226" s="819"/>
      <c r="BD226" s="819"/>
      <c r="BE226" s="820"/>
      <c r="BF226" s="811">
        <f>SUMIF('Resumen Anual'!$FE$622,BH218,'Resumen Anual'!$FC$634)+SUMIF('Resumen Anual'!$DH$622,BH218,'Resumen Anual'!$DF$634)+SUMIF('Resumen Anual'!$BI$622,BH218,'Resumen Anual'!$BG$634)+SUMIF('Resumen Anual'!$L$622,BH218,'Resumen Anual'!$J$634)+SUMIF('Resumen Anual'!$FE$566,BH218,'Resumen Anual'!$FC$578)+SUMIF('Resumen Anual'!$DH$566,BH218,'Resumen Anual'!$DF$578)+SUMIF('Resumen Anual'!$BI$566,BH218,'Resumen Anual'!$BG$578)+SUMIF('Resumen Anual'!$L$566,BH218,'Resumen Anual'!$J$578)+SUMIF('Resumen Anual'!$FE$510,BH218,'Resumen Anual'!$FC$522)+SUMIF('Resumen Anual'!$DH$510,BH218,'Resumen Anual'!$DF$522)+SUMIF('Resumen Anual'!$BI$510,BH218,'Resumen Anual'!$BG$522)+SUMIF('Resumen Anual'!$L$510,BH218,'Resumen Anual'!$J$522)+SUMIF('Resumen Anual'!$FE$454,BH218,'Resumen Anual'!$FC$466)+SUMIF('Resumen Anual'!$DH$454,BH218,'Resumen Anual'!$DF$466)+SUMIF('Resumen Anual'!$BI$454,BH218,'Resumen Anual'!$BG$466)+SUMIF('Resumen Anual'!$L$454,BH218,'Resumen Anual'!$J$466)+SUMIF('Resumen Anual'!$FE$398,BH218,'Resumen Anual'!$FC$410)+SUMIF('Resumen Anual'!$DH$398,BH218,'Resumen Anual'!$DF$410)+SUMIF('Resumen Anual'!$BI$398,BH218,'Resumen Anual'!$BG$410)+SUMIF('Resumen Anual'!$L$398,BH218,'Resumen Anual'!$J$410)+SUMIF('Resumen Anual'!$FE$342,BH218,'Resumen Anual'!$FC$354)+SUMIF('Resumen Anual'!$DH$342,BH218,'Resumen Anual'!$DF$354)+SUMIF('Resumen Anual'!$BI$342,BH218,'Resumen Anual'!$BG$354)+SUMIF('Resumen Anual'!$L$342,BH218,'Resumen Anual'!$J$354)+SUMIF('Resumen Anual'!$FE$286,BH218,'Resumen Anual'!$FC$298)+SUMIF('Resumen Anual'!$DH$286,BH218,'Resumen Anual'!$DF$298)+SUMIF('Resumen Anual'!$BI$286,BH218,'Resumen Anual'!$BG$298)+SUMIF('Resumen Anual'!$L$286,BH218,'Resumen Anual'!$J$298)+SUMIF('Resumen Anual'!$FE$230,BH218,'Resumen Anual'!$FC$242)+SUMIF('Resumen Anual'!$DH$230,BH218,'Resumen Anual'!$DF$242)+SUMIF('Resumen Anual'!$BI$230,BH218,'Resumen Anual'!$BG$242)+SUMIF('Resumen Anual'!$L$230,BH218,'Resumen Anual'!$J$242)+SUMIF('Resumen Anual'!$FE$174,BH218,'Resumen Anual'!$FC$186)+SUMIF('Resumen Anual'!$DH$174,BH218,'Resumen Anual'!$DF$186)+SUMIF('Resumen Anual'!$BI$174,BH218,'Resumen Anual'!$BG$186)+SUMIF('Resumen Anual'!$L$174,BH218,'Resumen Anual'!$J$186)+SUMIF('Resumen Anual'!$FE$118,BH218,'Resumen Anual'!$FC$130)+SUMIF('Resumen Anual'!$DH$118,BH218,'Resumen Anual'!$DF$130)+SUMIF('Resumen Anual'!$BI$118,BH218,'Resumen Anual'!$BG$130)+SUMIF('Resumen Anual'!$L$118,BH218,'Resumen Anual'!$J$130)+SUMIF('Resumen Anual'!$FE$62,BH218,'Resumen Anual'!$FC$74)+SUMIF('Resumen Anual'!$DH$62,BH218,'Resumen Anual'!$DF$74)+SUMIF('Resumen Anual'!$BI$62,BH218,'Resumen Anual'!$BG$74)+SUMIF('Resumen Anual'!$L$62,BH218,'Resumen Anual'!$J$74)+SUMIF('Resumen Anual'!$FE$6,BH218,'Resumen Anual'!$FC$18)+SUMIF('Resumen Anual'!$DH$6,BH218,'Resumen Anual'!$DF$18)+SUMIF('Resumen Anual'!$BI$6,BH218,'Resumen Anual'!$BG$18)+SUMIF('Resumen Anual'!$L$6,BH218,'Resumen Anual'!$J$18)+SUMIF('Bitácoras Anteriores'!$K$6,BH218,'Bitácoras Anteriores'!$B$12)+SUMIF('Bitácoras Anteriores'!$K$59,$K$6,'Bitácoras Anteriores'!$B$65)+SUMIF('Bitácoras Anteriores'!$K$112,BH218,'Bitácoras Anteriores'!$B$118)+SUMIF('Bitácoras Anteriores'!$K$165,BH218,'Bitácoras Anteriores'!$B$171)+SUMIF('Bitácoras Anteriores'!$K$218,BH218,'Bitácoras Anteriores'!$B$224)+SUMIF('Bitácoras Anteriores'!$K$271,BH218,'Bitácoras Anteriores'!$B$277)+SUMIF('Bitácoras Anteriores'!$K$324,BH218,'Bitácoras Anteriores'!$B$330)+SUMIF('Bitácoras Anteriores'!$BH$6,BH218,'Bitácoras Anteriores'!$AY$12)+SUMIF('Bitácoras Anteriores'!$BH$59,$K$6,'Bitácoras Anteriores'!$AY$65)+SUMIF('Bitácoras Anteriores'!$BH$112,BH218,'Bitácoras Anteriores'!$AY$118)+SUMIF('Bitácoras Anteriores'!$BH$165,BH218,'Bitácoras Anteriores'!$AY$171)+SUMIF('Bitácoras Anteriores'!$BH$218,BH218,'Bitácoras Anteriores'!$AY$224)+SUMIF('Bitácoras Anteriores'!$BH$271,BH218,'Bitácoras Anteriores'!$AY$277)+SUMIF('Bitácoras Anteriores'!$BH$324,BH218,'Bitácoras Anteriores'!$AY$330)+SUMIF('Bitácoras Anteriores'!$DF$6,BH218,'Bitácoras Anteriores'!$CW$12)+SUMIF('Bitácoras Anteriores'!$DF$59,$K$6,'Bitácoras Anteriores'!$CW$65)+SUMIF('Bitácoras Anteriores'!$DF$112,BH218,'Bitácoras Anteriores'!$CW$118)+SUMIF('Bitácoras Anteriores'!$DF$165,BH218,'Bitácoras Anteriores'!$CW$171)+SUMIF('Bitácoras Anteriores'!$DF$218,BH218,'Bitácoras Anteriores'!$CW$224)+SUMIF('Bitácoras Anteriores'!$DF$271,BH218,'Bitácoras Anteriores'!$CW$277)+SUMIF('Bitácoras Anteriores'!$DF$324,BH218,'Bitácoras Anteriores'!$CW$330)+SUMIF('Bitácoras Anteriores'!$FC$6,BH218,'Bitácoras Anteriores'!$ET$12)+SUMIF('Bitácoras Anteriores'!$FC$59,$K$6,'Bitácoras Anteriores'!$ET$65)+SUMIF('Bitácoras Anteriores'!$FC$112,BH218,'Bitácoras Anteriores'!$ET$118)+SUMIF('Bitácoras Anteriores'!$FC$165,BH218,'Bitácoras Anteriores'!$ET$171)+SUMIF('Bitácoras Anteriores'!$FC$218,BH218,'Bitácoras Anteriores'!$ET$224)+SUMIF('Bitácoras Anteriores'!$FC$271,BH218,'Bitácoras Anteriores'!$ET$277)+SUMIF('Bitácoras Anteriores'!$FC$324,BH218,'Bitácoras Anteriores'!$ET$330)</f>
        <v>0</v>
      </c>
      <c r="BG226" s="719"/>
      <c r="BH226" s="719"/>
      <c r="BI226" s="812"/>
      <c r="BJ226" s="630"/>
      <c r="BK226" s="799" t="str">
        <f>'Resumen Anual'!$O$18</f>
        <v>DÍA</v>
      </c>
      <c r="BL226" s="713"/>
      <c r="BM226" s="713"/>
      <c r="BN226" s="713"/>
      <c r="BO226" s="713" t="e">
        <f>SUMIF('Resumen Anual'!$L$6,BH218,'Resumen Anual'!$T$18)+SUMIF('Resumen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Anual'!#REF!)+SUMIF(#REF!,BH218,#REF!)+SUMIF(#REF!,BH218,#REF!)+SUMIF(#REF!,BH218,#REF!)+SUMIF(#REF!,BH218,#REF!)+SUMIF(#REF!,BH218,#REF!)+SUMIF(#REF!,BH218,#REF!)+SUMIF(#REF!,BH218,#REF!)+SUMIF(#REF!,BH218,#REF!)</f>
        <v>#REF!</v>
      </c>
      <c r="BP226" s="816">
        <f>SUMIF('Resumen Anual'!$FE$622,BH218,'Resumen Anual'!$FM$634)+SUMIF('Resumen Anual'!$DH$622,BH218,'Resumen Anual'!$DP$634)+SUMIF('Resumen Anual'!$BI$622,BH218,'Resumen Anual'!$BQ$634)+SUMIF('Resumen Anual'!$L$622,BH218,'Resumen Anual'!$T$634)+SUMIF('Resumen Anual'!$FE$566,BH218,'Resumen Anual'!$FM$578)+SUMIF('Resumen Anual'!$DH$566,BH218,'Resumen Anual'!$DP$578)+SUMIF('Resumen Anual'!$BI$566,BH218,'Resumen Anual'!$BQ$578)+SUMIF('Resumen Anual'!$L$566,BH218,'Resumen Anual'!$T$578)+SUMIF('Resumen Anual'!$FE$510,BH218,'Resumen Anual'!$FM$522)+SUMIF('Resumen Anual'!$DH$510,BH218,'Resumen Anual'!$DP$522)+SUMIF('Resumen Anual'!$BI$510,BH218,'Resumen Anual'!$BQ$522)+SUMIF('Resumen Anual'!$L$510,BH218,'Resumen Anual'!$T$522)+SUMIF('Resumen Anual'!$FE$454,BH218,'Resumen Anual'!$FM$466)+SUMIF('Resumen Anual'!$DH$454,BH218,'Resumen Anual'!$DP$466)+SUMIF('Resumen Anual'!$BI$454,BH218,'Resumen Anual'!$BQ$466)+SUMIF('Resumen Anual'!$L$454,BH218,'Resumen Anual'!$T$466)+SUMIF('Resumen Anual'!$FE$398,BH218,'Resumen Anual'!$FM$410)+SUMIF('Resumen Anual'!$DH$398,BH218,'Resumen Anual'!$DP$410)+SUMIF('Resumen Anual'!$BI$398,BH218,'Resumen Anual'!$BQ$410)+SUMIF('Resumen Anual'!$L$398,BH218,'Resumen Anual'!$T$410)+SUMIF('Resumen Anual'!$FE$342,BH218,'Resumen Anual'!$FM$354)+SUMIF('Resumen Anual'!$DH$342,BH218,'Resumen Anual'!$DP$354)+SUMIF('Resumen Anual'!$BI$342,BH218,'Resumen Anual'!$BQ$354)+SUMIF('Resumen Anual'!$L$342,BH218,'Resumen Anual'!$T$354)+SUMIF('Resumen Anual'!$FE$286,BH218,'Resumen Anual'!$FM$298)+SUMIF('Resumen Anual'!$DH$286,BH218,'Resumen Anual'!$DP$298)+SUMIF('Resumen Anual'!$BI$286,BH218,'Resumen Anual'!$BQ$298)+SUMIF('Resumen Anual'!$L$286,BH218,'Resumen Anual'!$T$298)+SUMIF('Resumen Anual'!$FE$230,BH218,'Resumen Anual'!$FM$242)+SUMIF('Resumen Anual'!$DH$230,BH218,'Resumen Anual'!$DP$242)+SUMIF('Resumen Anual'!$BI$230,BH218,'Resumen Anual'!$BQ$242)+SUMIF('Resumen Anual'!$L$230,BH218,'Resumen Anual'!$T$242)+SUMIF('Resumen Anual'!$FE$174,BH218,'Resumen Anual'!$FM$186)+SUMIF('Resumen Anual'!$DH$174,BH218,'Resumen Anual'!$DP$186)+SUMIF('Resumen Anual'!$BI$174,BH218,'Resumen Anual'!$BQ$186)+SUMIF('Resumen Anual'!$L$174,BH218,'Resumen Anual'!$T$186)+SUMIF('Resumen Anual'!$FE$118,BH218,'Resumen Anual'!$FM$130)+SUMIF('Resumen Anual'!$DH$118,BH218,'Resumen Anual'!$DP$130)+SUMIF('Resumen Anual'!$BI$118,BH218,'Resumen Anual'!$BQ$130)+SUMIF('Resumen Anual'!$L$118,BH218,'Resumen Anual'!$T$130)+SUMIF('Resumen Anual'!$FE$62,BH218,'Resumen Anual'!$FM$74)+SUMIF('Resumen Anual'!$DH$62,BH218,'Resumen Anual'!$DP$74)+SUMIF('Resumen Anual'!$BI$62,BH218,'Resumen Anual'!$BQ$74)+SUMIF('Resumen Anual'!$L$62,BH218,'Resumen Anual'!$T$74)+SUMIF('Resumen Anual'!$FE$6,BH218,'Resumen Anual'!$FM$18)+SUMIF('Resumen Anual'!$DH$6,BH218,'Resumen Anual'!$DP$18)+SUMIF('Resumen Anual'!$BI$6,BH218,'Resumen Anual'!$BQ$18)+SUMIF('Resumen Anual'!$L$6,BH218,'Resumen Anual'!$T$18)+SUMIF('Bitácoras Anteriores'!$K$6,BH218,'Bitácoras Anteriores'!$S$14)+SUMIF('Bitácoras Anteriores'!$K$59,$K$6,'Bitácoras Anteriores'!$S$67)+SUMIF('Bitácoras Anteriores'!$K$112,BH218,'Bitácoras Anteriores'!$S$120)+SUMIF('Bitácoras Anteriores'!$K$165,BH218,'Bitácoras Anteriores'!$S$173)+SUMIF('Bitácoras Anteriores'!$K$218,BH218,'Bitácoras Anteriores'!$S$226)+SUMIF('Bitácoras Anteriores'!$K$271,BH218,'Bitácoras Anteriores'!$S$279)+SUMIF('Bitácoras Anteriores'!$K$324,BH218,'Bitácoras Anteriores'!$S$332)+SUMIF('Bitácoras Anteriores'!$BH$6,BH218,'Bitácoras Anteriores'!$BP$14)+SUMIF('Bitácoras Anteriores'!$BH$59,$K$6,'Bitácoras Anteriores'!$BP$67)+SUMIF('Bitácoras Anteriores'!$BH$112,BH218,'Bitácoras Anteriores'!$BP$120)+SUMIF('Bitácoras Anteriores'!$BH$165,BH218,'Bitácoras Anteriores'!$BP$173)+SUMIF('Bitácoras Anteriores'!$BH$218,BH218,'Bitácoras Anteriores'!$BP$226)+SUMIF('Bitácoras Anteriores'!$BH$271,BH218,'Bitácoras Anteriores'!$BP$279)+SUMIF('Bitácoras Anteriores'!$BH$324,BH218,'Bitácoras Anteriores'!$BP$332)+SUMIF('Bitácoras Anteriores'!$DF$6,BH218,'Bitácoras Anteriores'!$DN$14)+SUMIF('Bitácoras Anteriores'!$DF$59,$K$6,'Bitácoras Anteriores'!$DN$67)+SUMIF('Bitácoras Anteriores'!$DF$112,BH218,'Bitácoras Anteriores'!$DN$120)+SUMIF('Bitácoras Anteriores'!$DF$165,BH218,'Bitácoras Anteriores'!$DN$173)+SUMIF('Bitácoras Anteriores'!$DF$218,BH218,'Bitácoras Anteriores'!$DN$226)+SUMIF('Bitácoras Anteriores'!$DF$271,BH218,'Bitácoras Anteriores'!$DN$279)+SUMIF('Bitácoras Anteriores'!$DF$324,BH218,'Bitácoras Anteriores'!$DN$332)+SUMIF('Bitácoras Anteriores'!$FC$6,BH218,'Bitácoras Anteriores'!$FK$14)+SUMIF('Bitácoras Anteriores'!$FC$59,$K$6,'Bitácoras Anteriores'!$FK$67)+SUMIF('Bitácoras Anteriores'!$FC$112,BH218,'Bitácoras Anteriores'!$FK$120)+SUMIF('Bitácoras Anteriores'!$FC$165,BH218,'Bitácoras Anteriores'!$FK$173)+SUMIF('Bitácoras Anteriores'!$FC$218,BH218,'Bitácoras Anteriores'!$FK$226)+SUMIF('Bitácoras Anteriores'!$FC$271,BH218,'Bitácoras Anteriores'!$FK$279)+SUMIF('Bitácoras Anteriores'!$FC$324,BH218,'Bitácoras Anteriores'!$FK$332)</f>
        <v>0</v>
      </c>
      <c r="BQ226" s="816"/>
      <c r="BR226" s="816"/>
      <c r="BS226" s="816"/>
      <c r="BT226" s="816"/>
      <c r="BU226" s="816"/>
      <c r="BV226" s="15"/>
      <c r="BW226" s="771">
        <f>IF(BW224=0," ",BW224+1)</f>
        <v>2023</v>
      </c>
      <c r="BX226" s="772"/>
      <c r="BY226" s="772"/>
      <c r="BZ226" s="772"/>
      <c r="CA226" s="772"/>
      <c r="CB226" s="1214">
        <f>SUMIFS('Resumen Anual'!$AF$54,BW226,'Resumen Anual'!$V$9,BH218,'Resumen Anual'!$L$6)+SUMIFS('Resumen Anual'!$AF$112,BW226,'Resumen Anual'!$V$9,BH218,'Resumen Anual'!$L$64)+SUMIFS('Resumen Anual'!$AF$170,BW226,'Resumen Anual'!$V$9,BH218,'Resumen Anual'!$L$122)+SUMIFS('Resumen Anual'!$AF$228,BW226,'Resumen Anual'!$V$9,BH218,'Resumen Anual'!$L$180)+SUMIFS('Resumen Anual'!$AF$286,BW226,'Resumen Anual'!$V$9,BH218,'Resumen Anual'!$L$238)+SUMIFS('Resumen Anual'!$AF$344,BW226,'Resumen Anual'!$V$9,BH218,'Resumen Anual'!$L$296)+SUMIFS('Resumen Anual'!$AF$402,BW226,'Resumen Anual'!$V$9,BH218,'Resumen Anual'!$L$354)+SUMIFS('Resumen Anual'!$AF$460,BW226,'Resumen Anual'!$V$9,BH218,'Resumen Anual'!$L$412)+SUMIFS('Resumen Anual'!$AF$518,BW226,'Resumen Anual'!$V$9,BH218,'Resumen Anual'!$L$470)+SUMIFS('Resumen Anual'!$AF$576,BW226,'Resumen Anual'!$V$9,BH218,'Resumen Anual'!$L$528)+SUMIFS('Resumen Anual'!$AF$634,BW226,'Resumen Anual'!$V$9,BH218,'Resumen Anual'!$L$586)+SUMIFS('Resumen Anual'!$AF$692,BW226,'Resumen Anual'!$V$9,BH218,'Resumen Anual'!$L$644)+SUMIFS('Resumen Anual'!$CC$54,BW226,'Resumen Anual'!$V$9,BH218,'Resumen Anual'!$BI$6)+SUMIFS('Resumen Anual'!$CC$112,BW226,'Resumen Anual'!$V$9,BH218,'Resumen Anual'!$BI$64)+SUMIFS('Resumen Anual'!$CC$170,BW226,'Resumen Anual'!$V$9,BH218,'Resumen Anual'!$BI$122)+SUMIFS('Resumen Anual'!$CC$228,BW226,'Resumen Anual'!$V$9,BH218,'Resumen Anual'!$BI$180)+SUMIFS('Resumen Anual'!$CC$286,BW226,'Resumen Anual'!$V$9,BH218,'Resumen Anual'!$BI$238)+SUMIFS('Resumen Anual'!$CC$344,BW226,'Resumen Anual'!$V$9,BH218,'Resumen Anual'!$BI$296)+SUMIFS('Resumen Anual'!$CC$402,BW226,'Resumen Anual'!$V$9,BH218,'Resumen Anual'!$BI$354)+SUMIFS('Resumen Anual'!$CC$460,BW226,'Resumen Anual'!$V$9,BH218,'Resumen Anual'!$BI$412)+SUMIFS('Resumen Anual'!$CC$518,BW226,'Resumen Anual'!$V$9,BH218,'Resumen Anual'!$BI$470)+SUMIFS('Resumen Anual'!$CC$576,BW226,'Resumen Anual'!$V$9,BH218,'Resumen Anual'!$BI$528)+SUMIFS('Resumen Anual'!$CC$634,BW226,'Resumen Anual'!$V$9,BH218,'Resumen Anual'!$BI$586)+SUMIFS('Resumen Anual'!$CC$692,BW226,'Resumen Anual'!$V$9,BH218,'Resumen Anual'!$BI$644)+SUMIFS('Resumen Anual'!$EB$54,BW226,'Resumen Anual'!$V$9,BH218,'Resumen Anual'!$DH$6)+SUMIFS('Resumen Anual'!$EB$112,BW226,'Resumen Anual'!$V$9,BH218,'Resumen Anual'!$DH$64)+SUMIFS('Resumen Anual'!$EB$170,BW226,'Resumen Anual'!$V$9,BH218,'Resumen Anual'!$DH$122)+SUMIFS('Resumen Anual'!$EB$228,BW226,'Resumen Anual'!$V$9,BH218,'Resumen Anual'!$DH$180)+SUMIFS('Resumen Anual'!$EB$286,BW226,'Resumen Anual'!$V$9,BH218,'Resumen Anual'!$DH$238)+SUMIFS('Resumen Anual'!$EB$344,BW226,'Resumen Anual'!$V$9,BH218,'Resumen Anual'!$DH$296)+SUMIFS('Resumen Anual'!$EB$402,BW226,'Resumen Anual'!$V$9,BH218,'Resumen Anual'!$DH$354)+SUMIFS('Resumen Anual'!$EB$460,BW226,'Resumen Anual'!$V$9,BH218,'Resumen Anual'!$DH$412)+SUMIFS('Resumen Anual'!$EB$518,BW226,'Resumen Anual'!$V$9,BH218,'Resumen Anual'!$DH$470)+SUMIFS('Resumen Anual'!$EB$576,BW226,'Resumen Anual'!$V$9,BH218,'Resumen Anual'!$DH$528)+SUMIFS('Resumen Anual'!$EB$634,BW226,'Resumen Anual'!$V$9,BH218,'Resumen Anual'!$DH$586)+SUMIFS('Resumen Anual'!$EB$692,BW226,'Resumen Anual'!$V$9,BH218,'Resumen Anual'!$DH$644)+SUMIFS('Resumen Anual'!$FY$54,BW226,'Resumen Anual'!$V$9,BH218,'Resumen Anual'!$FE$6)+SUMIFS('Resumen Anual'!$FY$112,BW226,'Resumen Anual'!$V$9,BH218,'Resumen Anual'!$FE$64)+SUMIFS('Resumen Anual'!$FY$170,BW226,'Resumen Anual'!$V$9,BH218,'Resumen Anual'!$FE$122)+SUMIFS('Resumen Anual'!$FY$228,BW226,'Resumen Anual'!$V$9,BH218,'Resumen Anual'!$FE$180)+SUMIFS('Resumen Anual'!$FY$286,BW226,'Resumen Anual'!$V$9,BH218,'Resumen Anual'!$FE$238)+SUMIFS('Resumen Anual'!$FY$344,BW226,'Resumen Anual'!$V$9,BH218,'Resumen Anual'!$FE$296)+SUMIFS('Resumen Anual'!$FY$402,BW226,'Resumen Anual'!$V$9,BH218,'Resumen Anual'!$FE$354)+SUMIFS('Resumen Anual'!$FY$460,BW226,'Resumen Anual'!$V$9,BH218,'Resumen Anual'!$FE$412)+SUMIFS('Resumen Anual'!$FY$518,BW226,'Resumen Anual'!$V$9,BH218,'Resumen Anual'!$FE$470)+SUMIFS('Resumen Anual'!$FY$576,BW226,'Resumen Anual'!$V$9,BH218,'Resumen Anual'!$FE$528)+SUMIFS('Resumen Anual'!$FY$634,BW226,'Resumen Anual'!$V$9,BH218,'Resumen Anual'!$FE$586)+SUMIFS('Resumen Anual'!$FY$692,BW226,'Resumen Anual'!$V$9,BH218,'Resumen Anual'!$FE$644)</f>
        <v>0</v>
      </c>
      <c r="CC226" s="770"/>
      <c r="CD226" s="770"/>
      <c r="CE226" s="770"/>
      <c r="CF226" s="770">
        <f>SUMIFS('Resumen Anual'!$AJ$54,BW226,'Resumen Anual'!$V$9,BH218,'Resumen Anual'!$L$6)+SUMIFS('Resumen Anual'!$AJ$112,BW226,'Resumen Anual'!$V$9,BH218,'Resumen Anual'!$L$64)+SUMIFS('Resumen Anual'!$AJ$170,BW226,'Resumen Anual'!$V$9,BH218,'Resumen Anual'!$L$122)+SUMIFS('Resumen Anual'!$AJ$228,BW226,'Resumen Anual'!$V$9,BH218,'Resumen Anual'!$L$180)+SUMIFS('Resumen Anual'!$AJ$286,BW226,'Resumen Anual'!$V$9,BH218,'Resumen Anual'!$L$238)+SUMIFS('Resumen Anual'!$AJ$344,BW226,'Resumen Anual'!$V$9,BH218,'Resumen Anual'!$L$296)+SUMIFS('Resumen Anual'!$AJ$402,BW226,'Resumen Anual'!$V$9,BH218,'Resumen Anual'!$L$354)+SUMIFS('Resumen Anual'!$AJ$460,BW226,'Resumen Anual'!$V$9,BH218,'Resumen Anual'!$L$412)+SUMIFS('Resumen Anual'!$AJ$518,BW226,'Resumen Anual'!$V$9,BH218,'Resumen Anual'!$L$470)+SUMIFS('Resumen Anual'!$AJ$576,BW226,'Resumen Anual'!$V$9,BH218,'Resumen Anual'!$L$528)+SUMIFS('Resumen Anual'!$AJ$634,BW226,'Resumen Anual'!$V$9,BH218,'Resumen Anual'!$L$586)+SUMIFS('Resumen Anual'!$AJ$692,BW226,'Resumen Anual'!$V$9,BH218,'Resumen Anual'!$L$644)+SUMIFS('Resumen Anual'!$CG$54,BW226,'Resumen Anual'!$V$9,BH218,'Resumen Anual'!$BI$6)+SUMIFS('Resumen Anual'!$CG$112,BW226,'Resumen Anual'!$V$9,BH218,'Resumen Anual'!$BI$64)+SUMIFS('Resumen Anual'!$CG$170,BW226,'Resumen Anual'!$V$9,BH218,'Resumen Anual'!$BI$122)+SUMIFS('Resumen Anual'!$CG$228,BW226,'Resumen Anual'!$V$9,BH218,'Resumen Anual'!$BI$180)+SUMIFS('Resumen Anual'!$CG$286,BW226,'Resumen Anual'!$V$9,BH218,'Resumen Anual'!$BI$238)+SUMIFS('Resumen Anual'!$CG$344,BW226,'Resumen Anual'!$V$9,BH218,'Resumen Anual'!$BI$296)+SUMIFS('Resumen Anual'!$CG$402,BW226,'Resumen Anual'!$V$9,BH218,'Resumen Anual'!$BI$354)+SUMIFS('Resumen Anual'!$CG$460,BW226,'Resumen Anual'!$V$9,BH218,'Resumen Anual'!$BI$412)+SUMIFS('Resumen Anual'!$CG$518,BW226,'Resumen Anual'!$V$9,BH218,'Resumen Anual'!$BI$470)+SUMIFS('Resumen Anual'!$CG$576,BW226,'Resumen Anual'!$V$9,BH218,'Resumen Anual'!$BI$528)+SUMIFS('Resumen Anual'!$CG$634,BW226,'Resumen Anual'!$V$9,BH218,'Resumen Anual'!$BI$586)+SUMIFS('Resumen Anual'!$CG$692,BW226,'Resumen Anual'!$V$9,BH218,'Resumen Anual'!$BI$644)+SUMIFS('Resumen Anual'!$EF$54,BW226,'Resumen Anual'!$V$9,BH218,'Resumen Anual'!$DH$6)+SUMIFS('Resumen Anual'!$EF$112,BW226,'Resumen Anual'!$V$9,BH218,'Resumen Anual'!$DH$64)+SUMIFS('Resumen Anual'!$EF$170,BW226,'Resumen Anual'!$V$9,BH218,'Resumen Anual'!$DH$122)+SUMIFS('Resumen Anual'!$EF$228,BW226,'Resumen Anual'!$V$9,BH218,'Resumen Anual'!$DH$180)+SUMIFS('Resumen Anual'!$EF$286,BW226,'Resumen Anual'!$V$9,BH218,'Resumen Anual'!$DH$238)+SUMIFS('Resumen Anual'!$EF$344,BW226,'Resumen Anual'!$V$9,BH218,'Resumen Anual'!$DH$296)+SUMIFS('Resumen Anual'!$EF$402,BW226,'Resumen Anual'!$V$9,BH218,'Resumen Anual'!$DH$354)+SUMIFS('Resumen Anual'!$EF$460,BW226,'Resumen Anual'!$V$9,BH218,'Resumen Anual'!$DH$412)+SUMIFS('Resumen Anual'!$EF$518,BW226,'Resumen Anual'!$V$9,BH218,'Resumen Anual'!$DH$470)+SUMIFS('Resumen Anual'!$EF$576,BW226,'Resumen Anual'!$V$9,BH218,'Resumen Anual'!$DH$528)+SUMIFS('Resumen Anual'!$EF$634,BW226,'Resumen Anual'!$V$9,BH218,'Resumen Anual'!$DH$586)+SUMIFS('Resumen Anual'!$EF$692,BW226,'Resumen Anual'!$V$9,BH218,'Resumen Anual'!$DH$644)+SUMIFS('Resumen Anual'!$GC$54,BW226,'Resumen Anual'!$V$9,BH218,'Resumen Anual'!$FE$6)+SUMIFS('Resumen Anual'!$GC$112,BW226,'Resumen Anual'!$V$9,BH218,'Resumen Anual'!$FE$64)+SUMIFS('Resumen Anual'!$GC$170,BW226,'Resumen Anual'!$V$9,BH218,'Resumen Anual'!$FE$122)+SUMIFS('Resumen Anual'!$GC$228,BW226,'Resumen Anual'!$V$9,BH218,'Resumen Anual'!$FE$180)+SUMIFS('Resumen Anual'!$GC$286,BW226,'Resumen Anual'!$V$9,BH218,'Resumen Anual'!$FE$238)+SUMIFS('Resumen Anual'!$GC$344,BW226,'Resumen Anual'!$V$9,BH218,'Resumen Anual'!$FE$296)+SUMIFS('Resumen Anual'!$GC$402,BW226,'Resumen Anual'!$V$9,BH218,'Resumen Anual'!$FE$354)+SUMIFS('Resumen Anual'!$GC$460,BW226,'Resumen Anual'!$V$9,BH218,'Resumen Anual'!$FE$412)+SUMIFS('Resumen Anual'!$GC$518,BW226,'Resumen Anual'!$V$9,BH218,'Resumen Anual'!$FE$470)+SUMIFS('Resumen Anual'!$GC$576,BW226,'Resumen Anual'!$V$9,BH218,'Resumen Anual'!$FE$528)+SUMIFS('Resumen Anual'!$GC$634,BW226,'Resumen Anual'!$V$9,BH218,'Resumen Anual'!$FE$586)+SUMIFS('Resumen Anual'!$GC$692,BW226,'Resumen Anual'!$V$9,BH218,'Resumen Anual'!$FE$644)</f>
        <v>0</v>
      </c>
      <c r="CG226" s="770"/>
      <c r="CH226" s="770"/>
      <c r="CI226" s="770"/>
      <c r="CJ226" s="770">
        <f>SUMIFS('Resumen Anual'!$AN$54,BW226,'Resumen Anual'!$V$9,BH218,'Resumen Anual'!$L$6)+SUMIFS('Resumen Anual'!$AN$112,BW226,'Resumen Anual'!$V$9,BH218,'Resumen Anual'!$L$64)+SUMIFS('Resumen Anual'!$AN$170,BW226,'Resumen Anual'!$V$9,BH218,'Resumen Anual'!$L$122)+SUMIFS('Resumen Anual'!$AN$228,BW226,'Resumen Anual'!$V$9,BH218,'Resumen Anual'!$L$180)+SUMIFS('Resumen Anual'!$AN$286,BW226,'Resumen Anual'!$V$9,BH218,'Resumen Anual'!$L$238)+SUMIFS('Resumen Anual'!$AN$344,BW226,'Resumen Anual'!$V$9,BH218,'Resumen Anual'!$L$296)+SUMIFS('Resumen Anual'!$AN$402,BW226,'Resumen Anual'!$V$9,BH218,'Resumen Anual'!$L$354)+SUMIFS('Resumen Anual'!$AN$460,BW226,'Resumen Anual'!$V$9,BH218,'Resumen Anual'!$L$412)+SUMIFS('Resumen Anual'!$AN$518,BW226,'Resumen Anual'!$V$9,BH218,'Resumen Anual'!$L$470)+SUMIFS('Resumen Anual'!$AN$576,BW226,'Resumen Anual'!$V$9,BH218,'Resumen Anual'!$L$528)+SUMIFS('Resumen Anual'!$AN$634,BW226,'Resumen Anual'!$V$9,BH218,'Resumen Anual'!$L$586)+SUMIFS('Resumen Anual'!$AN$692,BW226,'Resumen Anual'!$V$9,BH218,'Resumen Anual'!$L$644)+SUMIFS('Resumen Anual'!$CK$54,BW226,'Resumen Anual'!$V$9,BH218,'Resumen Anual'!$BI$6)+SUMIFS('Resumen Anual'!$CK$112,BW226,'Resumen Anual'!$V$9,BH218,'Resumen Anual'!$BI$64)+SUMIFS('Resumen Anual'!$CK$170,BW226,'Resumen Anual'!$V$9,BH218,'Resumen Anual'!$BI$122)+SUMIFS('Resumen Anual'!$CK$228,BW226,'Resumen Anual'!$V$9,BH218,'Resumen Anual'!$BI$180)+SUMIFS('Resumen Anual'!$CK$286,BW226,'Resumen Anual'!$V$9,BH218,'Resumen Anual'!$BI$238)+SUMIFS('Resumen Anual'!$CK$344,BW226,'Resumen Anual'!$V$9,BH218,'Resumen Anual'!$BI$296)+SUMIFS('Resumen Anual'!$CK$402,BW226,'Resumen Anual'!$V$9,BH218,'Resumen Anual'!$BI$354)+SUMIFS('Resumen Anual'!$CK$460,BW226,'Resumen Anual'!$V$9,BH218,'Resumen Anual'!$BI$412)+SUMIFS('Resumen Anual'!$CK$518,BW226,'Resumen Anual'!$V$9,BH218,'Resumen Anual'!$BI$470)+SUMIFS('Resumen Anual'!$CK$576,BW226,'Resumen Anual'!$V$9,BH218,'Resumen Anual'!$BI$528)+SUMIFS('Resumen Anual'!$CK$634,BW226,'Resumen Anual'!$V$9,BH218,'Resumen Anual'!$BI$586)+SUMIFS('Resumen Anual'!$CK$692,BW226,'Resumen Anual'!$V$9,BH218,'Resumen Anual'!$BI$644)+SUMIFS('Resumen Anual'!$EJ$54,BW226,'Resumen Anual'!$V$9,BH218,'Resumen Anual'!$DH$6)+SUMIFS('Resumen Anual'!$EJ$112,BW226,'Resumen Anual'!$V$9,BH218,'Resumen Anual'!$DH$64)+SUMIFS('Resumen Anual'!$EJ$170,BW226,'Resumen Anual'!$V$9,BH218,'Resumen Anual'!$DH$122)+SUMIFS('Resumen Anual'!$EJ$228,BW226,'Resumen Anual'!$V$9,BH218,'Resumen Anual'!$DH$180)+SUMIFS('Resumen Anual'!$EJ$286,BW226,'Resumen Anual'!$V$9,BH218,'Resumen Anual'!$DH$238)+SUMIFS('Resumen Anual'!$EJ$344,BW226,'Resumen Anual'!$V$9,BH218,'Resumen Anual'!$DH$296)+SUMIFS('Resumen Anual'!$EJ$402,BW226,'Resumen Anual'!$V$9,BH218,'Resumen Anual'!$DH$354)+SUMIFS('Resumen Anual'!$EJ$460,BW226,'Resumen Anual'!$V$9,BH218,'Resumen Anual'!$DH$412)+SUMIFS('Resumen Anual'!$EJ$518,BW226,'Resumen Anual'!$V$9,BH218,'Resumen Anual'!$DH$470)+SUMIFS('Resumen Anual'!$EJ$576,BW226,'Resumen Anual'!$V$9,BH218,'Resumen Anual'!$DH$528)+SUMIFS('Resumen Anual'!$EJ$634,BW226,'Resumen Anual'!$V$9,BH218,'Resumen Anual'!$DH$586)+SUMIFS('Resumen Anual'!$EJ$692,BW226,'Resumen Anual'!$V$9,BH218,'Resumen Anual'!$DH$644)+SUMIFS('Resumen Anual'!$GG$54,BW226,'Resumen Anual'!$V$9,BH218,'Resumen Anual'!$FE$6)+SUMIFS('Resumen Anual'!$GG$112,BW226,'Resumen Anual'!$V$9,BH218,'Resumen Anual'!$FE$64)+SUMIFS('Resumen Anual'!$GG$170,BW226,'Resumen Anual'!$V$9,BH218,'Resumen Anual'!$FE$122)+SUMIFS('Resumen Anual'!$GG$228,BW226,'Resumen Anual'!$V$9,BH218,'Resumen Anual'!$FE$180)+SUMIFS('Resumen Anual'!$GG$286,BW226,'Resumen Anual'!$V$9,BH218,'Resumen Anual'!$FE$238)+SUMIFS('Resumen Anual'!$GG$344,BW226,'Resumen Anual'!$V$9,BH218,'Resumen Anual'!$FE$296)+SUMIFS('Resumen Anual'!$GG$402,BW226,'Resumen Anual'!$V$9,BH218,'Resumen Anual'!$FE$354)+SUMIFS('Resumen Anual'!$GG$460,BW226,'Resumen Anual'!$V$9,BH218,'Resumen Anual'!$FE$412)+SUMIFS('Resumen Anual'!$GG$518,BW226,'Resumen Anual'!$V$9,BH218,'Resumen Anual'!$FE$470)+SUMIFS('Resumen Anual'!$GG$576,BW226,'Resumen Anual'!$V$9,BH218,'Resumen Anual'!$FE$528)+SUMIFS('Resumen Anual'!$GG$634,BW226,'Resumen Anual'!$V$9,BH218,'Resumen Anual'!$FE$586)+SUMIFS('Resumen Anual'!$GG$692,BW226,'Resumen Anual'!$V$9,BH218,'Resumen Anual'!$FE$644)</f>
        <v>0</v>
      </c>
      <c r="CK226" s="770"/>
      <c r="CL226" s="770"/>
      <c r="CM226" s="770"/>
      <c r="CN226" s="756">
        <f>SUMIFS('Resumen Anual'!$AR$54,BW226,'Resumen Anual'!$V$9,BH218,'Resumen Anual'!$L$6)+SUMIFS('Resumen Anual'!$AR$112,BW226,'Resumen Anual'!$V$9,BH218,'Resumen Anual'!$L$64)+SUMIFS('Resumen Anual'!$AR$170,BW226,'Resumen Anual'!$V$9,BH218,'Resumen Anual'!$L$122)+SUMIFS('Resumen Anual'!$AR$228,BW226,'Resumen Anual'!$V$9,BH218,'Resumen Anual'!$L$180)+SUMIFS('Resumen Anual'!$AR$286,BW226,'Resumen Anual'!$V$9,BH218,'Resumen Anual'!$L$238)+SUMIFS('Resumen Anual'!$AR$344,BW226,'Resumen Anual'!$V$9,BH218,'Resumen Anual'!$L$296)+SUMIFS('Resumen Anual'!$AR$402,BW226,'Resumen Anual'!$V$9,BH218,'Resumen Anual'!$L$354)+SUMIFS('Resumen Anual'!$AR$460,BW226,'Resumen Anual'!$V$9,BH218,'Resumen Anual'!$L$412)+SUMIFS('Resumen Anual'!$AR$518,BW226,'Resumen Anual'!$V$9,BH218,'Resumen Anual'!$L$470)+SUMIFS('Resumen Anual'!$AR$576,BW226,'Resumen Anual'!$V$9,BH218,'Resumen Anual'!$L$528)+SUMIFS('Resumen Anual'!$AR$634,BW226,'Resumen Anual'!$V$9,BH218,'Resumen Anual'!$L$586)+SUMIFS('Resumen Anual'!$AR$692,BW226,'Resumen Anual'!$V$9,BH218,'Resumen Anual'!$L$644)+SUMIFS('Resumen Anual'!$CO$54,BW226,'Resumen Anual'!$V$9,BH218,'Resumen Anual'!$BI$6)+SUMIFS('Resumen Anual'!$CO$112,BW226,'Resumen Anual'!$V$9,BH218,'Resumen Anual'!$BI$64)+SUMIFS('Resumen Anual'!$CO$170,BW226,'Resumen Anual'!$V$9,BH218,'Resumen Anual'!$BI$122)+SUMIFS('Resumen Anual'!$CO$228,BW226,'Resumen Anual'!$V$9,BH218,'Resumen Anual'!$BI$180)+SUMIFS('Resumen Anual'!$CO$286,BW226,'Resumen Anual'!$V$9,BH218,'Resumen Anual'!$BI$238)+SUMIFS('Resumen Anual'!$CO$344,BW226,'Resumen Anual'!$V$9,BH218,'Resumen Anual'!$BI$296)+SUMIFS('Resumen Anual'!$CO$402,BW226,'Resumen Anual'!$V$9,BH218,'Resumen Anual'!$BI$354)+SUMIFS('Resumen Anual'!$CO$460,BW226,'Resumen Anual'!$V$9,BH218,'Resumen Anual'!$BI$412)+SUMIFS('Resumen Anual'!$CO$518,BW226,'Resumen Anual'!$V$9,BH218,'Resumen Anual'!$BI$470)+SUMIFS('Resumen Anual'!$CO$576,BW226,'Resumen Anual'!$V$9,BH218,'Resumen Anual'!$BI$528)+SUMIFS('Resumen Anual'!$CO$634,BW226,'Resumen Anual'!$V$9,BH218,'Resumen Anual'!$BI$586)+SUMIFS('Resumen Anual'!$CO$692,BW226,'Resumen Anual'!$V$9,BH218,'Resumen Anual'!$BI$644)+SUMIFS('Resumen Anual'!$EN$54,BW226,'Resumen Anual'!$V$9,BH218,'Resumen Anual'!$DH$6)+SUMIFS('Resumen Anual'!$EN$112,BW226,'Resumen Anual'!$V$9,BH218,'Resumen Anual'!$DH$64)+SUMIFS('Resumen Anual'!$EN$170,BW226,'Resumen Anual'!$V$9,BH218,'Resumen Anual'!$DH$122)+SUMIFS('Resumen Anual'!$EN$228,BW226,'Resumen Anual'!$V$9,BH218,'Resumen Anual'!$DH$180)+SUMIFS('Resumen Anual'!$EN$286,BW226,'Resumen Anual'!$V$9,BH218,'Resumen Anual'!$DH$238)+SUMIFS('Resumen Anual'!$EN$344,BW226,'Resumen Anual'!$V$9,BH218,'Resumen Anual'!$DH$296)+SUMIFS('Resumen Anual'!$EN$402,BW226,'Resumen Anual'!$V$9,BH218,'Resumen Anual'!$DH$354)+SUMIFS('Resumen Anual'!$EN$460,BW226,'Resumen Anual'!$V$9,BH218,'Resumen Anual'!$DH$412)+SUMIFS('Resumen Anual'!$EN$518,BW226,'Resumen Anual'!$V$9,BH218,'Resumen Anual'!$DH$470)+SUMIFS('Resumen Anual'!$EN$576,BW226,'Resumen Anual'!$V$9,BH218,'Resumen Anual'!$DH$528)+SUMIFS('Resumen Anual'!$EN$634,BW226,'Resumen Anual'!$V$9,BH218,'Resumen Anual'!$DH$586)+SUMIFS('Resumen Anual'!$EN$692,BW226,'Resumen Anual'!$V$9,BH218,'Resumen Anual'!$DH$644)+SUMIFS('Resumen Anual'!$GK$54,BW226,'Resumen Anual'!$V$9,BH218,'Resumen Anual'!$FE$6)+SUMIFS('Resumen Anual'!$GK$112,BW226,'Resumen Anual'!$V$9,BH218,'Resumen Anual'!$FE$64)+SUMIFS('Resumen Anual'!$GK$170,BW226,'Resumen Anual'!$V$9,BH218,'Resumen Anual'!$FE$122)+SUMIFS('Resumen Anual'!$GK$228,BW226,'Resumen Anual'!$V$9,BH218,'Resumen Anual'!$FE$180)+SUMIFS('Resumen Anual'!$GK$286,BW226,'Resumen Anual'!$V$9,BH218,'Resumen Anual'!$FE$238)+SUMIFS('Resumen Anual'!$GK$344,BW226,'Resumen Anual'!$V$9,BH218,'Resumen Anual'!$FE$296)+SUMIFS('Resumen Anual'!$GK$402,BW226,'Resumen Anual'!$V$9,BH218,'Resumen Anual'!$FE$354)+SUMIFS('Resumen Anual'!$GK$460,BW226,'Resumen Anual'!$V$9,BH218,'Resumen Anual'!$FE$412)+SUMIFS('Resumen Anual'!$GK$518,BW226,'Resumen Anual'!$V$9,BH218,'Resumen Anual'!$FE$470)+SUMIFS('Resumen Anual'!$GK$576,BW226,'Resumen Anual'!$V$9,BH218,'Resumen Anual'!$FE$528)+SUMIFS('Resumen Anual'!$GK$634,BW226,'Resumen Anual'!$V$9,BH218,'Resumen Anual'!$FE$586)+SUMIFS('Resumen Anual'!$GK$692,BW226,'Resumen Anual'!$V$9,BH218,'Resumen Anual'!$FE$644)</f>
        <v>0</v>
      </c>
      <c r="CO226" s="756"/>
      <c r="CP226" s="756"/>
      <c r="CQ226" s="756">
        <f>SUMIFS('Resumen Anual'!$AU$54,BW226,'Resumen Anual'!$V$9,BH218,'Resumen Anual'!$L$6)+SUMIFS('Resumen Anual'!$AU$112,BW226,'Resumen Anual'!$V$9,BH218,'Resumen Anual'!$L$64)+SUMIFS('Resumen Anual'!$AU$170,BW226,'Resumen Anual'!$V$9,BH218,'Resumen Anual'!$L$122)+SUMIFS('Resumen Anual'!$AU$228,BW226,'Resumen Anual'!$V$9,BH218,'Resumen Anual'!$L$180)+SUMIFS('Resumen Anual'!$AU$286,BW226,'Resumen Anual'!$V$9,BH218,'Resumen Anual'!$L$238)+SUMIFS('Resumen Anual'!$AU$344,BW226,'Resumen Anual'!$V$9,BH218,'Resumen Anual'!$L$296)+SUMIFS('Resumen Anual'!$AU$402,BW226,'Resumen Anual'!$V$9,BH218,'Resumen Anual'!$L$354)+SUMIFS('Resumen Anual'!$AU$460,BW226,'Resumen Anual'!$V$9,BH218,'Resumen Anual'!$L$412)+SUMIFS('Resumen Anual'!$AU$518,BW226,'Resumen Anual'!$V$9,BH218,'Resumen Anual'!$L$470)+SUMIFS('Resumen Anual'!$AU$576,BW226,'Resumen Anual'!$V$9,BH218,'Resumen Anual'!$L$528)+SUMIFS('Resumen Anual'!$AU$634,BW226,'Resumen Anual'!$V$9,BH218,'Resumen Anual'!$L$586)+SUMIFS('Resumen Anual'!$AU$692,BW226,'Resumen Anual'!$V$9,BH218,'Resumen Anual'!$L$644)+SUMIFS('Resumen Anual'!$CR$54,BW226,'Resumen Anual'!$V$9,BH218,'Resumen Anual'!$BI$6)+SUMIFS('Resumen Anual'!$CR$112,BW226,'Resumen Anual'!$V$9,BH218,'Resumen Anual'!$BI$64)+SUMIFS('Resumen Anual'!$CR$170,BW226,'Resumen Anual'!$V$9,BH218,'Resumen Anual'!$BI$122)+SUMIFS('Resumen Anual'!$CR$228,BW226,'Resumen Anual'!$V$9,BH218,'Resumen Anual'!$BI$180)+SUMIFS('Resumen Anual'!$CR$286,BW226,'Resumen Anual'!$V$9,BH218,'Resumen Anual'!$BI$238)+SUMIFS('Resumen Anual'!$CR$344,BW226,'Resumen Anual'!$V$9,BH218,'Resumen Anual'!$BI$296)+SUMIFS('Resumen Anual'!$CR$402,BW226,'Resumen Anual'!$V$9,BH218,'Resumen Anual'!$BI$354)+SUMIFS('Resumen Anual'!$CR$460,BW226,'Resumen Anual'!$V$9,BH218,'Resumen Anual'!$BI$412)+SUMIFS('Resumen Anual'!$CR$518,BW226,'Resumen Anual'!$V$9,BH218,'Resumen Anual'!$BI$470)+SUMIFS('Resumen Anual'!$CR$576,BW226,'Resumen Anual'!$V$9,BH218,'Resumen Anual'!$BI$528)+SUMIFS('Resumen Anual'!$CR$634,BW226,'Resumen Anual'!$V$9,BH218,'Resumen Anual'!$BI$586)+SUMIFS('Resumen Anual'!$CR$692,BW226,'Resumen Anual'!$V$9,BH218,'Resumen Anual'!$BI$644)+SUMIFS('Resumen Anual'!$EQ$54,BW226,'Resumen Anual'!$V$9,BH218,'Resumen Anual'!$DH$6)+SUMIFS('Resumen Anual'!$EQ$112,BW226,'Resumen Anual'!$V$9,BH218,'Resumen Anual'!$DH$64)+SUMIFS('Resumen Anual'!$EQ$170,BW226,'Resumen Anual'!$V$9,BH218,'Resumen Anual'!$DH$122)+SUMIFS('Resumen Anual'!$EQ$228,BW226,'Resumen Anual'!$V$9,BH218,'Resumen Anual'!$DH$180)+SUMIFS('Resumen Anual'!$EQ$286,BW226,'Resumen Anual'!$V$9,BH218,'Resumen Anual'!$DH$238)+SUMIFS('Resumen Anual'!$EQ$344,BW226,'Resumen Anual'!$V$9,BH218,'Resumen Anual'!$DH$296)+SUMIFS('Resumen Anual'!$EQ$402,BW226,'Resumen Anual'!$V$9,BH218,'Resumen Anual'!$DH$354)+SUMIFS('Resumen Anual'!$EQ$460,BW226,'Resumen Anual'!$V$9,BH218,'Resumen Anual'!$DH$412)+SUMIFS('Resumen Anual'!$EQ$518,BW226,'Resumen Anual'!$V$9,BH218,'Resumen Anual'!$DH$470)+SUMIFS('Resumen Anual'!$EQ$576,BW226,'Resumen Anual'!$V$9,BH218,'Resumen Anual'!$DH$528)+SUMIFS('Resumen Anual'!$EQ$634,BW226,'Resumen Anual'!$V$9,BH218,'Resumen Anual'!$DH$586)+SUMIFS('Resumen Anual'!$EQ$692,BW226,'Resumen Anual'!$V$9,BH218,'Resumen Anual'!$DH$644)+SUMIFS('Resumen Anual'!$GN$54,BW226,'Resumen Anual'!$V$9,BH218,'Resumen Anual'!$FE$6)+SUMIFS('Resumen Anual'!$GN$112,BW226,'Resumen Anual'!$V$9,BH218,'Resumen Anual'!$FE$64)+SUMIFS('Resumen Anual'!$GN$170,BW226,'Resumen Anual'!$V$9,BH218,'Resumen Anual'!$FE$122)+SUMIFS('Resumen Anual'!$GN$228,BW226,'Resumen Anual'!$V$9,BH218,'Resumen Anual'!$FE$180)+SUMIFS('Resumen Anual'!$GN$286,BW226,'Resumen Anual'!$V$9,BH218,'Resumen Anual'!$FE$238)+SUMIFS('Resumen Anual'!$GN$344,BW226,'Resumen Anual'!$V$9,BH218,'Resumen Anual'!$FE$296)+SUMIFS('Resumen Anual'!$GN$402,BW226,'Resumen Anual'!$V$9,BH218,'Resumen Anual'!$FE$354)+SUMIFS('Resumen Anual'!$GN$460,BW226,'Resumen Anual'!$V$9,BH218,'Resumen Anual'!$FE$412)+SUMIFS('Resumen Anual'!$GN$518,BW226,'Resumen Anual'!$V$9,BH218,'Resumen Anual'!$FE$470)+SUMIFS('Resumen Anual'!$GN$576,BW226,'Resumen Anual'!$V$9,BH218,'Resumen Anual'!$FE$528)+SUMIFS('Resumen Anual'!$GN$634,BW226,'Resumen Anual'!$V$9,BH218,'Resumen Anual'!$FE$586)+SUMIFS('Resumen Anual'!$GN$692,BW226,'Resumen Anual'!$V$9,BH218,'Resumen Anual'!$FE$644)</f>
        <v>0</v>
      </c>
      <c r="CR226" s="756"/>
      <c r="CS226" s="756"/>
      <c r="CT226" s="1200"/>
      <c r="CU226" s="1199"/>
      <c r="CV226" s="171"/>
      <c r="CW226" s="818" t="str">
        <f>'Resumen Anual'!$C$18</f>
        <v>N°DE VUELOS</v>
      </c>
      <c r="CX226" s="819"/>
      <c r="CY226" s="819"/>
      <c r="CZ226" s="819"/>
      <c r="DA226" s="819"/>
      <c r="DB226" s="819"/>
      <c r="DC226" s="820"/>
      <c r="DD226" s="811">
        <f>SUMIF('Resumen Anual'!$FE$622,DF218,'Resumen Anual'!$FC$634)+SUMIF('Resumen Anual'!$DH$622,DF218,'Resumen Anual'!$DF$634)+SUMIF('Resumen Anual'!$BI$622,DF218,'Resumen Anual'!$BG$634)+SUMIF('Resumen Anual'!$L$622,DF218,'Resumen Anual'!$J$634)+SUMIF('Resumen Anual'!$FE$566,DF218,'Resumen Anual'!$FC$578)+SUMIF('Resumen Anual'!$DH$566,DF218,'Resumen Anual'!$DF$578)+SUMIF('Resumen Anual'!$BI$566,DF218,'Resumen Anual'!$BG$578)+SUMIF('Resumen Anual'!$L$566,DF218,'Resumen Anual'!$J$578)+SUMIF('Resumen Anual'!$FE$510,DF218,'Resumen Anual'!$FC$522)+SUMIF('Resumen Anual'!$DH$510,DF218,'Resumen Anual'!$DF$522)+SUMIF('Resumen Anual'!$BI$510,DF218,'Resumen Anual'!$BG$522)+SUMIF('Resumen Anual'!$L$510,DF218,'Resumen Anual'!$J$522)+SUMIF('Resumen Anual'!$FE$454,DF218,'Resumen Anual'!$FC$466)+SUMIF('Resumen Anual'!$DH$454,DF218,'Resumen Anual'!$DF$466)+SUMIF('Resumen Anual'!$BI$454,DF218,'Resumen Anual'!$BG$466)+SUMIF('Resumen Anual'!$L$454,DF218,'Resumen Anual'!$J$466)+SUMIF('Resumen Anual'!$FE$398,DF218,'Resumen Anual'!$FC$410)+SUMIF('Resumen Anual'!$DH$398,DF218,'Resumen Anual'!$DF$410)+SUMIF('Resumen Anual'!$BI$398,DF218,'Resumen Anual'!$BG$410)+SUMIF('Resumen Anual'!$L$398,DF218,'Resumen Anual'!$J$410)+SUMIF('Resumen Anual'!$FE$342,DF218,'Resumen Anual'!$FC$354)+SUMIF('Resumen Anual'!$DH$342,DF218,'Resumen Anual'!$DF$354)+SUMIF('Resumen Anual'!$BI$342,DF218,'Resumen Anual'!$BG$354)+SUMIF('Resumen Anual'!$L$342,DF218,'Resumen Anual'!$J$354)+SUMIF('Resumen Anual'!$FE$286,DF218,'Resumen Anual'!$FC$298)+SUMIF('Resumen Anual'!$DH$286,DF218,'Resumen Anual'!$DF$298)+SUMIF('Resumen Anual'!$BI$286,DF218,'Resumen Anual'!$BG$298)+SUMIF('Resumen Anual'!$L$286,DF218,'Resumen Anual'!$J$298)+SUMIF('Resumen Anual'!$FE$230,DF218,'Resumen Anual'!$FC$242)+SUMIF('Resumen Anual'!$DH$230,DF218,'Resumen Anual'!$DF$242)+SUMIF('Resumen Anual'!$BI$230,DF218,'Resumen Anual'!$BG$242)+SUMIF('Resumen Anual'!$L$230,DF218,'Resumen Anual'!$J$242)+SUMIF('Resumen Anual'!$FE$174,DF218,'Resumen Anual'!$FC$186)+SUMIF('Resumen Anual'!$DH$174,DF218,'Resumen Anual'!$DF$186)+SUMIF('Resumen Anual'!$BI$174,DF218,'Resumen Anual'!$BG$186)+SUMIF('Resumen Anual'!$L$174,DF218,'Resumen Anual'!$J$186)+SUMIF('Resumen Anual'!$FE$118,DF218,'Resumen Anual'!$FC$130)+SUMIF('Resumen Anual'!$DH$118,DF218,'Resumen Anual'!$DF$130)+SUMIF('Resumen Anual'!$BI$118,DF218,'Resumen Anual'!$BG$130)+SUMIF('Resumen Anual'!$L$118,DF218,'Resumen Anual'!$J$130)+SUMIF('Resumen Anual'!$FE$62,DF218,'Resumen Anual'!$FC$74)+SUMIF('Resumen Anual'!$DH$62,DF218,'Resumen Anual'!$DF$74)+SUMIF('Resumen Anual'!$BI$62,DF218,'Resumen Anual'!$BG$74)+SUMIF('Resumen Anual'!$L$62,DF218,'Resumen Anual'!$J$74)+SUMIF('Resumen Anual'!$FE$6,DF218,'Resumen Anual'!$FC$18)+SUMIF('Resumen Anual'!$DH$6,DF218,'Resumen Anual'!$DF$18)+SUMIF('Resumen Anual'!$BI$6,DF218,'Resumen Anual'!$BG$18)+SUMIF('Resumen Anual'!$L$6,DF218,'Resumen Anual'!$J$18)+SUMIF('Bitácoras Anteriores'!$K$6,DF218,'Bitácoras Anteriores'!$B$12)+SUMIF('Bitácoras Anteriores'!$K$59,$K$6,'Bitácoras Anteriores'!$B$65)+SUMIF('Bitácoras Anteriores'!$K$112,DF218,'Bitácoras Anteriores'!$B$118)+SUMIF('Bitácoras Anteriores'!$K$165,DF218,'Bitácoras Anteriores'!$B$171)+SUMIF('Bitácoras Anteriores'!$K$218,DF218,'Bitácoras Anteriores'!$B$224)+SUMIF('Bitácoras Anteriores'!$K$271,DF218,'Bitácoras Anteriores'!$B$277)+SUMIF('Bitácoras Anteriores'!$K$324,DF218,'Bitácoras Anteriores'!$B$330)+SUMIF('Bitácoras Anteriores'!$BH$6,DF218,'Bitácoras Anteriores'!$AY$12)+SUMIF('Bitácoras Anteriores'!$BH$59,$K$6,'Bitácoras Anteriores'!$AY$65)+SUMIF('Bitácoras Anteriores'!$BH$112,DF218,'Bitácoras Anteriores'!$AY$118)+SUMIF('Bitácoras Anteriores'!$BH$165,DF218,'Bitácoras Anteriores'!$AY$171)+SUMIF('Bitácoras Anteriores'!$BH$218,DF218,'Bitácoras Anteriores'!$AY$224)+SUMIF('Bitácoras Anteriores'!$BH$271,DF218,'Bitácoras Anteriores'!$AY$277)+SUMIF('Bitácoras Anteriores'!$BH$324,DF218,'Bitácoras Anteriores'!$AY$330)+SUMIF('Bitácoras Anteriores'!$DF$6,DF218,'Bitácoras Anteriores'!$CW$12)+SUMIF('Bitácoras Anteriores'!$DF$59,$K$6,'Bitácoras Anteriores'!$CW$65)+SUMIF('Bitácoras Anteriores'!$DF$112,DF218,'Bitácoras Anteriores'!$CW$118)+SUMIF('Bitácoras Anteriores'!$DF$165,DF218,'Bitácoras Anteriores'!$CW$171)+SUMIF('Bitácoras Anteriores'!$DF$218,DF218,'Bitácoras Anteriores'!$CW$224)+SUMIF('Bitácoras Anteriores'!$DF$271,DF218,'Bitácoras Anteriores'!$CW$277)+SUMIF('Bitácoras Anteriores'!$DF$324,DF218,'Bitácoras Anteriores'!$CW$330)+SUMIF('Bitácoras Anteriores'!$FC$6,DF218,'Bitácoras Anteriores'!$ET$12)+SUMIF('Bitácoras Anteriores'!$FC$59,$K$6,'Bitácoras Anteriores'!$ET$65)+SUMIF('Bitácoras Anteriores'!$FC$112,DF218,'Bitácoras Anteriores'!$ET$118)+SUMIF('Bitácoras Anteriores'!$FC$165,DF218,'Bitácoras Anteriores'!$ET$171)+SUMIF('Bitácoras Anteriores'!$FC$218,DF218,'Bitácoras Anteriores'!$ET$224)+SUMIF('Bitácoras Anteriores'!$FC$271,DF218,'Bitácoras Anteriores'!$ET$277)+SUMIF('Bitácoras Anteriores'!$FC$324,DF218,'Bitácoras Anteriores'!$ET$330)</f>
        <v>0</v>
      </c>
      <c r="DE226" s="719"/>
      <c r="DF226" s="719"/>
      <c r="DG226" s="812"/>
      <c r="DH226" s="630"/>
      <c r="DI226" s="799" t="str">
        <f>'Resumen Anual'!$O$18</f>
        <v>DÍA</v>
      </c>
      <c r="DJ226" s="713"/>
      <c r="DK226" s="713"/>
      <c r="DL226" s="713"/>
      <c r="DM226" s="713" t="e">
        <f>SUMIF('Resumen Anual'!$L$6,DF218,'Resumen Anual'!$T$18)+SUMIF('Resumen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Anual'!#REF!)+SUMIF(#REF!,DF218,#REF!)+SUMIF(#REF!,DF218,#REF!)+SUMIF(#REF!,DF218,#REF!)+SUMIF(#REF!,DF218,#REF!)+SUMIF(#REF!,DF218,#REF!)+SUMIF(#REF!,DF218,#REF!)+SUMIF(#REF!,DF218,#REF!)+SUMIF(#REF!,DF218,#REF!)</f>
        <v>#REF!</v>
      </c>
      <c r="DN226" s="816">
        <f>SUMIF('Resumen Anual'!$FE$622,DF218,'Resumen Anual'!$FM$634)+SUMIF('Resumen Anual'!$DH$622,DF218,'Resumen Anual'!$DP$634)+SUMIF('Resumen Anual'!$BI$622,DF218,'Resumen Anual'!$BQ$634)+SUMIF('Resumen Anual'!$L$622,DF218,'Resumen Anual'!$T$634)+SUMIF('Resumen Anual'!$FE$566,DF218,'Resumen Anual'!$FM$578)+SUMIF('Resumen Anual'!$DH$566,DF218,'Resumen Anual'!$DP$578)+SUMIF('Resumen Anual'!$BI$566,DF218,'Resumen Anual'!$BQ$578)+SUMIF('Resumen Anual'!$L$566,DF218,'Resumen Anual'!$T$578)+SUMIF('Resumen Anual'!$FE$510,DF218,'Resumen Anual'!$FM$522)+SUMIF('Resumen Anual'!$DH$510,DF218,'Resumen Anual'!$DP$522)+SUMIF('Resumen Anual'!$BI$510,DF218,'Resumen Anual'!$BQ$522)+SUMIF('Resumen Anual'!$L$510,DF218,'Resumen Anual'!$T$522)+SUMIF('Resumen Anual'!$FE$454,DF218,'Resumen Anual'!$FM$466)+SUMIF('Resumen Anual'!$DH$454,DF218,'Resumen Anual'!$DP$466)+SUMIF('Resumen Anual'!$BI$454,DF218,'Resumen Anual'!$BQ$466)+SUMIF('Resumen Anual'!$L$454,DF218,'Resumen Anual'!$T$466)+SUMIF('Resumen Anual'!$FE$398,DF218,'Resumen Anual'!$FM$410)+SUMIF('Resumen Anual'!$DH$398,DF218,'Resumen Anual'!$DP$410)+SUMIF('Resumen Anual'!$BI$398,DF218,'Resumen Anual'!$BQ$410)+SUMIF('Resumen Anual'!$L$398,DF218,'Resumen Anual'!$T$410)+SUMIF('Resumen Anual'!$FE$342,DF218,'Resumen Anual'!$FM$354)+SUMIF('Resumen Anual'!$DH$342,DF218,'Resumen Anual'!$DP$354)+SUMIF('Resumen Anual'!$BI$342,DF218,'Resumen Anual'!$BQ$354)+SUMIF('Resumen Anual'!$L$342,DF218,'Resumen Anual'!$T$354)+SUMIF('Resumen Anual'!$FE$286,DF218,'Resumen Anual'!$FM$298)+SUMIF('Resumen Anual'!$DH$286,DF218,'Resumen Anual'!$DP$298)+SUMIF('Resumen Anual'!$BI$286,DF218,'Resumen Anual'!$BQ$298)+SUMIF('Resumen Anual'!$L$286,DF218,'Resumen Anual'!$T$298)+SUMIF('Resumen Anual'!$FE$230,DF218,'Resumen Anual'!$FM$242)+SUMIF('Resumen Anual'!$DH$230,DF218,'Resumen Anual'!$DP$242)+SUMIF('Resumen Anual'!$BI$230,DF218,'Resumen Anual'!$BQ$242)+SUMIF('Resumen Anual'!$L$230,DF218,'Resumen Anual'!$T$242)+SUMIF('Resumen Anual'!$FE$174,DF218,'Resumen Anual'!$FM$186)+SUMIF('Resumen Anual'!$DH$174,DF218,'Resumen Anual'!$DP$186)+SUMIF('Resumen Anual'!$BI$174,DF218,'Resumen Anual'!$BQ$186)+SUMIF('Resumen Anual'!$L$174,DF218,'Resumen Anual'!$T$186)+SUMIF('Resumen Anual'!$FE$118,DF218,'Resumen Anual'!$FM$130)+SUMIF('Resumen Anual'!$DH$118,DF218,'Resumen Anual'!$DP$130)+SUMIF('Resumen Anual'!$BI$118,DF218,'Resumen Anual'!$BQ$130)+SUMIF('Resumen Anual'!$L$118,DF218,'Resumen Anual'!$T$130)+SUMIF('Resumen Anual'!$FE$62,DF218,'Resumen Anual'!$FM$74)+SUMIF('Resumen Anual'!$DH$62,DF218,'Resumen Anual'!$DP$74)+SUMIF('Resumen Anual'!$BI$62,DF218,'Resumen Anual'!$BQ$74)+SUMIF('Resumen Anual'!$L$62,DF218,'Resumen Anual'!$T$74)+SUMIF('Resumen Anual'!$FE$6,DF218,'Resumen Anual'!$FM$18)+SUMIF('Resumen Anual'!$DH$6,DF218,'Resumen Anual'!$DP$18)+SUMIF('Resumen Anual'!$BI$6,DF218,'Resumen Anual'!$BQ$18)+SUMIF('Resumen Anual'!$L$6,DF218,'Resumen Anual'!$T$18)+SUMIF('Bitácoras Anteriores'!$K$6,DF218,'Bitácoras Anteriores'!$S$14)+SUMIF('Bitácoras Anteriores'!$K$59,$K$6,'Bitácoras Anteriores'!$S$67)+SUMIF('Bitácoras Anteriores'!$K$112,DF218,'Bitácoras Anteriores'!$S$120)+SUMIF('Bitácoras Anteriores'!$K$165,DF218,'Bitácoras Anteriores'!$S$173)+SUMIF('Bitácoras Anteriores'!$K$218,DF218,'Bitácoras Anteriores'!$S$226)+SUMIF('Bitácoras Anteriores'!$K$271,DF218,'Bitácoras Anteriores'!$S$279)+SUMIF('Bitácoras Anteriores'!$K$324,DF218,'Bitácoras Anteriores'!$S$332)+SUMIF('Bitácoras Anteriores'!$BH$6,DF218,'Bitácoras Anteriores'!$BP$14)+SUMIF('Bitácoras Anteriores'!$BH$59,$K$6,'Bitácoras Anteriores'!$BP$67)+SUMIF('Bitácoras Anteriores'!$BH$112,DF218,'Bitácoras Anteriores'!$BP$120)+SUMIF('Bitácoras Anteriores'!$BH$165,DF218,'Bitácoras Anteriores'!$BP$173)+SUMIF('Bitácoras Anteriores'!$BH$218,DF218,'Bitácoras Anteriores'!$BP$226)+SUMIF('Bitácoras Anteriores'!$BH$271,DF218,'Bitácoras Anteriores'!$BP$279)+SUMIF('Bitácoras Anteriores'!$BH$324,DF218,'Bitácoras Anteriores'!$BP$332)+SUMIF('Bitácoras Anteriores'!$DF$6,DF218,'Bitácoras Anteriores'!$DN$14)+SUMIF('Bitácoras Anteriores'!$DF$59,$K$6,'Bitácoras Anteriores'!$DN$67)+SUMIF('Bitácoras Anteriores'!$DF$112,DF218,'Bitácoras Anteriores'!$DN$120)+SUMIF('Bitácoras Anteriores'!$DF$165,DF218,'Bitácoras Anteriores'!$DN$173)+SUMIF('Bitácoras Anteriores'!$DF$218,DF218,'Bitácoras Anteriores'!$DN$226)+SUMIF('Bitácoras Anteriores'!$DF$271,DF218,'Bitácoras Anteriores'!$DN$279)+SUMIF('Bitácoras Anteriores'!$DF$324,DF218,'Bitácoras Anteriores'!$DN$332)+SUMIF('Bitácoras Anteriores'!$FC$6,DF218,'Bitácoras Anteriores'!$FK$14)+SUMIF('Bitácoras Anteriores'!$FC$59,$K$6,'Bitácoras Anteriores'!$FK$67)+SUMIF('Bitácoras Anteriores'!$FC$112,DF218,'Bitácoras Anteriores'!$FK$120)+SUMIF('Bitácoras Anteriores'!$FC$165,DF218,'Bitácoras Anteriores'!$FK$173)+SUMIF('Bitácoras Anteriores'!$FC$218,DF218,'Bitácoras Anteriores'!$FK$226)+SUMIF('Bitácoras Anteriores'!$FC$271,DF218,'Bitácoras Anteriores'!$FK$279)+SUMIF('Bitácoras Anteriores'!$FC$324,DF218,'Bitácoras Anteriores'!$FK$332)</f>
        <v>0</v>
      </c>
      <c r="DO226" s="816"/>
      <c r="DP226" s="816"/>
      <c r="DQ226" s="816"/>
      <c r="DR226" s="816"/>
      <c r="DS226" s="816"/>
      <c r="DT226" s="15"/>
      <c r="DU226" s="771">
        <f>IF(DU224=0," ",DU224+1)</f>
        <v>2023</v>
      </c>
      <c r="DV226" s="772"/>
      <c r="DW226" s="772"/>
      <c r="DX226" s="772"/>
      <c r="DY226" s="772"/>
      <c r="DZ226" s="1214">
        <f>SUMIFS('Resumen Anual'!$AF$54,DU226,'Resumen Anual'!$V$9,DF218,'Resumen Anual'!$L$6)+SUMIFS('Resumen Anual'!$AF$112,DU226,'Resumen Anual'!$V$9,DF218,'Resumen Anual'!$L$64)+SUMIFS('Resumen Anual'!$AF$170,DU226,'Resumen Anual'!$V$9,DF218,'Resumen Anual'!$L$122)+SUMIFS('Resumen Anual'!$AF$228,DU226,'Resumen Anual'!$V$9,DF218,'Resumen Anual'!$L$180)+SUMIFS('Resumen Anual'!$AF$286,DU226,'Resumen Anual'!$V$9,DF218,'Resumen Anual'!$L$238)+SUMIFS('Resumen Anual'!$AF$344,DU226,'Resumen Anual'!$V$9,DF218,'Resumen Anual'!$L$296)+SUMIFS('Resumen Anual'!$AF$402,DU226,'Resumen Anual'!$V$9,DF218,'Resumen Anual'!$L$354)+SUMIFS('Resumen Anual'!$AF$460,DU226,'Resumen Anual'!$V$9,DF218,'Resumen Anual'!$L$412)+SUMIFS('Resumen Anual'!$AF$518,DU226,'Resumen Anual'!$V$9,DF218,'Resumen Anual'!$L$470)+SUMIFS('Resumen Anual'!$AF$576,DU226,'Resumen Anual'!$V$9,DF218,'Resumen Anual'!$L$528)+SUMIFS('Resumen Anual'!$AF$634,DU226,'Resumen Anual'!$V$9,DF218,'Resumen Anual'!$L$586)+SUMIFS('Resumen Anual'!$AF$692,DU226,'Resumen Anual'!$V$9,DF218,'Resumen Anual'!$L$644)+SUMIFS('Resumen Anual'!$CC$54,DU226,'Resumen Anual'!$V$9,DF218,'Resumen Anual'!$BI$6)+SUMIFS('Resumen Anual'!$CC$112,DU226,'Resumen Anual'!$V$9,DF218,'Resumen Anual'!$BI$64)+SUMIFS('Resumen Anual'!$CC$170,DU226,'Resumen Anual'!$V$9,DF218,'Resumen Anual'!$BI$122)+SUMIFS('Resumen Anual'!$CC$228,DU226,'Resumen Anual'!$V$9,DF218,'Resumen Anual'!$BI$180)+SUMIFS('Resumen Anual'!$CC$286,DU226,'Resumen Anual'!$V$9,DF218,'Resumen Anual'!$BI$238)+SUMIFS('Resumen Anual'!$CC$344,DU226,'Resumen Anual'!$V$9,DF218,'Resumen Anual'!$BI$296)+SUMIFS('Resumen Anual'!$CC$402,DU226,'Resumen Anual'!$V$9,DF218,'Resumen Anual'!$BI$354)+SUMIFS('Resumen Anual'!$CC$460,DU226,'Resumen Anual'!$V$9,DF218,'Resumen Anual'!$BI$412)+SUMIFS('Resumen Anual'!$CC$518,DU226,'Resumen Anual'!$V$9,DF218,'Resumen Anual'!$BI$470)+SUMIFS('Resumen Anual'!$CC$576,DU226,'Resumen Anual'!$V$9,DF218,'Resumen Anual'!$BI$528)+SUMIFS('Resumen Anual'!$CC$634,DU226,'Resumen Anual'!$V$9,DF218,'Resumen Anual'!$BI$586)+SUMIFS('Resumen Anual'!$CC$692,DU226,'Resumen Anual'!$V$9,DF218,'Resumen Anual'!$BI$644)+SUMIFS('Resumen Anual'!$EB$54,DU226,'Resumen Anual'!$V$9,DF218,'Resumen Anual'!$DH$6)+SUMIFS('Resumen Anual'!$EB$112,DU226,'Resumen Anual'!$V$9,DF218,'Resumen Anual'!$DH$64)+SUMIFS('Resumen Anual'!$EB$170,DU226,'Resumen Anual'!$V$9,DF218,'Resumen Anual'!$DH$122)+SUMIFS('Resumen Anual'!$EB$228,DU226,'Resumen Anual'!$V$9,DF218,'Resumen Anual'!$DH$180)+SUMIFS('Resumen Anual'!$EB$286,DU226,'Resumen Anual'!$V$9,DF218,'Resumen Anual'!$DH$238)+SUMIFS('Resumen Anual'!$EB$344,DU226,'Resumen Anual'!$V$9,DF218,'Resumen Anual'!$DH$296)+SUMIFS('Resumen Anual'!$EB$402,DU226,'Resumen Anual'!$V$9,DF218,'Resumen Anual'!$DH$354)+SUMIFS('Resumen Anual'!$EB$460,DU226,'Resumen Anual'!$V$9,DF218,'Resumen Anual'!$DH$412)+SUMIFS('Resumen Anual'!$EB$518,DU226,'Resumen Anual'!$V$9,DF218,'Resumen Anual'!$DH$470)+SUMIFS('Resumen Anual'!$EB$576,DU226,'Resumen Anual'!$V$9,DF218,'Resumen Anual'!$DH$528)+SUMIFS('Resumen Anual'!$EB$634,DU226,'Resumen Anual'!$V$9,DF218,'Resumen Anual'!$DH$586)+SUMIFS('Resumen Anual'!$EB$692,DU226,'Resumen Anual'!$V$9,DF218,'Resumen Anual'!$DH$644)+SUMIFS('Resumen Anual'!$FY$54,DU226,'Resumen Anual'!$V$9,DF218,'Resumen Anual'!$FE$6)+SUMIFS('Resumen Anual'!$FY$112,DU226,'Resumen Anual'!$V$9,DF218,'Resumen Anual'!$FE$64)+SUMIFS('Resumen Anual'!$FY$170,DU226,'Resumen Anual'!$V$9,DF218,'Resumen Anual'!$FE$122)+SUMIFS('Resumen Anual'!$FY$228,DU226,'Resumen Anual'!$V$9,DF218,'Resumen Anual'!$FE$180)+SUMIFS('Resumen Anual'!$FY$286,DU226,'Resumen Anual'!$V$9,DF218,'Resumen Anual'!$FE$238)+SUMIFS('Resumen Anual'!$FY$344,DU226,'Resumen Anual'!$V$9,DF218,'Resumen Anual'!$FE$296)+SUMIFS('Resumen Anual'!$FY$402,DU226,'Resumen Anual'!$V$9,DF218,'Resumen Anual'!$FE$354)+SUMIFS('Resumen Anual'!$FY$460,DU226,'Resumen Anual'!$V$9,DF218,'Resumen Anual'!$FE$412)+SUMIFS('Resumen Anual'!$FY$518,DU226,'Resumen Anual'!$V$9,DF218,'Resumen Anual'!$FE$470)+SUMIFS('Resumen Anual'!$FY$576,DU226,'Resumen Anual'!$V$9,DF218,'Resumen Anual'!$FE$528)+SUMIFS('Resumen Anual'!$FY$634,DU226,'Resumen Anual'!$V$9,DF218,'Resumen Anual'!$FE$586)+SUMIFS('Resumen Anual'!$FY$692,DU226,'Resumen Anual'!$V$9,DF218,'Resumen Anual'!$FE$644)</f>
        <v>0</v>
      </c>
      <c r="EA226" s="770"/>
      <c r="EB226" s="770"/>
      <c r="EC226" s="770"/>
      <c r="ED226" s="770">
        <f>SUMIFS('Resumen Anual'!$AJ$54,DU226,'Resumen Anual'!$V$9,DF218,'Resumen Anual'!$L$6)+SUMIFS('Resumen Anual'!$AJ$112,DU226,'Resumen Anual'!$V$9,DF218,'Resumen Anual'!$L$64)+SUMIFS('Resumen Anual'!$AJ$170,DU226,'Resumen Anual'!$V$9,DF218,'Resumen Anual'!$L$122)+SUMIFS('Resumen Anual'!$AJ$228,DU226,'Resumen Anual'!$V$9,DF218,'Resumen Anual'!$L$180)+SUMIFS('Resumen Anual'!$AJ$286,DU226,'Resumen Anual'!$V$9,DF218,'Resumen Anual'!$L$238)+SUMIFS('Resumen Anual'!$AJ$344,DU226,'Resumen Anual'!$V$9,DF218,'Resumen Anual'!$L$296)+SUMIFS('Resumen Anual'!$AJ$402,DU226,'Resumen Anual'!$V$9,DF218,'Resumen Anual'!$L$354)+SUMIFS('Resumen Anual'!$AJ$460,DU226,'Resumen Anual'!$V$9,DF218,'Resumen Anual'!$L$412)+SUMIFS('Resumen Anual'!$AJ$518,DU226,'Resumen Anual'!$V$9,DF218,'Resumen Anual'!$L$470)+SUMIFS('Resumen Anual'!$AJ$576,DU226,'Resumen Anual'!$V$9,DF218,'Resumen Anual'!$L$528)+SUMIFS('Resumen Anual'!$AJ$634,DU226,'Resumen Anual'!$V$9,DF218,'Resumen Anual'!$L$586)+SUMIFS('Resumen Anual'!$AJ$692,DU226,'Resumen Anual'!$V$9,DF218,'Resumen Anual'!$L$644)+SUMIFS('Resumen Anual'!$CG$54,DU226,'Resumen Anual'!$V$9,DF218,'Resumen Anual'!$BI$6)+SUMIFS('Resumen Anual'!$CG$112,DU226,'Resumen Anual'!$V$9,DF218,'Resumen Anual'!$BI$64)+SUMIFS('Resumen Anual'!$CG$170,DU226,'Resumen Anual'!$V$9,DF218,'Resumen Anual'!$BI$122)+SUMIFS('Resumen Anual'!$CG$228,DU226,'Resumen Anual'!$V$9,DF218,'Resumen Anual'!$BI$180)+SUMIFS('Resumen Anual'!$CG$286,DU226,'Resumen Anual'!$V$9,DF218,'Resumen Anual'!$BI$238)+SUMIFS('Resumen Anual'!$CG$344,DU226,'Resumen Anual'!$V$9,DF218,'Resumen Anual'!$BI$296)+SUMIFS('Resumen Anual'!$CG$402,DU226,'Resumen Anual'!$V$9,DF218,'Resumen Anual'!$BI$354)+SUMIFS('Resumen Anual'!$CG$460,DU226,'Resumen Anual'!$V$9,DF218,'Resumen Anual'!$BI$412)+SUMIFS('Resumen Anual'!$CG$518,DU226,'Resumen Anual'!$V$9,DF218,'Resumen Anual'!$BI$470)+SUMIFS('Resumen Anual'!$CG$576,DU226,'Resumen Anual'!$V$9,DF218,'Resumen Anual'!$BI$528)+SUMIFS('Resumen Anual'!$CG$634,DU226,'Resumen Anual'!$V$9,DF218,'Resumen Anual'!$BI$586)+SUMIFS('Resumen Anual'!$CG$692,DU226,'Resumen Anual'!$V$9,DF218,'Resumen Anual'!$BI$644)+SUMIFS('Resumen Anual'!$EF$54,DU226,'Resumen Anual'!$V$9,DF218,'Resumen Anual'!$DH$6)+SUMIFS('Resumen Anual'!$EF$112,DU226,'Resumen Anual'!$V$9,DF218,'Resumen Anual'!$DH$64)+SUMIFS('Resumen Anual'!$EF$170,DU226,'Resumen Anual'!$V$9,DF218,'Resumen Anual'!$DH$122)+SUMIFS('Resumen Anual'!$EF$228,DU226,'Resumen Anual'!$V$9,DF218,'Resumen Anual'!$DH$180)+SUMIFS('Resumen Anual'!$EF$286,DU226,'Resumen Anual'!$V$9,DF218,'Resumen Anual'!$DH$238)+SUMIFS('Resumen Anual'!$EF$344,DU226,'Resumen Anual'!$V$9,DF218,'Resumen Anual'!$DH$296)+SUMIFS('Resumen Anual'!$EF$402,DU226,'Resumen Anual'!$V$9,DF218,'Resumen Anual'!$DH$354)+SUMIFS('Resumen Anual'!$EF$460,DU226,'Resumen Anual'!$V$9,DF218,'Resumen Anual'!$DH$412)+SUMIFS('Resumen Anual'!$EF$518,DU226,'Resumen Anual'!$V$9,DF218,'Resumen Anual'!$DH$470)+SUMIFS('Resumen Anual'!$EF$576,DU226,'Resumen Anual'!$V$9,DF218,'Resumen Anual'!$DH$528)+SUMIFS('Resumen Anual'!$EF$634,DU226,'Resumen Anual'!$V$9,DF218,'Resumen Anual'!$DH$586)+SUMIFS('Resumen Anual'!$EF$692,DU226,'Resumen Anual'!$V$9,DF218,'Resumen Anual'!$DH$644)+SUMIFS('Resumen Anual'!$GC$54,DU226,'Resumen Anual'!$V$9,DF218,'Resumen Anual'!$FE$6)+SUMIFS('Resumen Anual'!$GC$112,DU226,'Resumen Anual'!$V$9,DF218,'Resumen Anual'!$FE$64)+SUMIFS('Resumen Anual'!$GC$170,DU226,'Resumen Anual'!$V$9,DF218,'Resumen Anual'!$FE$122)+SUMIFS('Resumen Anual'!$GC$228,DU226,'Resumen Anual'!$V$9,DF218,'Resumen Anual'!$FE$180)+SUMIFS('Resumen Anual'!$GC$286,DU226,'Resumen Anual'!$V$9,DF218,'Resumen Anual'!$FE$238)+SUMIFS('Resumen Anual'!$GC$344,DU226,'Resumen Anual'!$V$9,DF218,'Resumen Anual'!$FE$296)+SUMIFS('Resumen Anual'!$GC$402,DU226,'Resumen Anual'!$V$9,DF218,'Resumen Anual'!$FE$354)+SUMIFS('Resumen Anual'!$GC$460,DU226,'Resumen Anual'!$V$9,DF218,'Resumen Anual'!$FE$412)+SUMIFS('Resumen Anual'!$GC$518,DU226,'Resumen Anual'!$V$9,DF218,'Resumen Anual'!$FE$470)+SUMIFS('Resumen Anual'!$GC$576,DU226,'Resumen Anual'!$V$9,DF218,'Resumen Anual'!$FE$528)+SUMIFS('Resumen Anual'!$GC$634,DU226,'Resumen Anual'!$V$9,DF218,'Resumen Anual'!$FE$586)+SUMIFS('Resumen Anual'!$GC$692,DU226,'Resumen Anual'!$V$9,DF218,'Resumen Anual'!$FE$644)</f>
        <v>0</v>
      </c>
      <c r="EE226" s="770"/>
      <c r="EF226" s="770"/>
      <c r="EG226" s="770"/>
      <c r="EH226" s="770">
        <f>SUMIFS('Resumen Anual'!$AN$54,DU226,'Resumen Anual'!$V$9,DF218,'Resumen Anual'!$L$6)+SUMIFS('Resumen Anual'!$AN$112,DU226,'Resumen Anual'!$V$9,DF218,'Resumen Anual'!$L$64)+SUMIFS('Resumen Anual'!$AN$170,DU226,'Resumen Anual'!$V$9,DF218,'Resumen Anual'!$L$122)+SUMIFS('Resumen Anual'!$AN$228,DU226,'Resumen Anual'!$V$9,DF218,'Resumen Anual'!$L$180)+SUMIFS('Resumen Anual'!$AN$286,DU226,'Resumen Anual'!$V$9,DF218,'Resumen Anual'!$L$238)+SUMIFS('Resumen Anual'!$AN$344,DU226,'Resumen Anual'!$V$9,DF218,'Resumen Anual'!$L$296)+SUMIFS('Resumen Anual'!$AN$402,DU226,'Resumen Anual'!$V$9,DF218,'Resumen Anual'!$L$354)+SUMIFS('Resumen Anual'!$AN$460,DU226,'Resumen Anual'!$V$9,DF218,'Resumen Anual'!$L$412)+SUMIFS('Resumen Anual'!$AN$518,DU226,'Resumen Anual'!$V$9,DF218,'Resumen Anual'!$L$470)+SUMIFS('Resumen Anual'!$AN$576,DU226,'Resumen Anual'!$V$9,DF218,'Resumen Anual'!$L$528)+SUMIFS('Resumen Anual'!$AN$634,DU226,'Resumen Anual'!$V$9,DF218,'Resumen Anual'!$L$586)+SUMIFS('Resumen Anual'!$AN$692,DU226,'Resumen Anual'!$V$9,DF218,'Resumen Anual'!$L$644)+SUMIFS('Resumen Anual'!$CK$54,DU226,'Resumen Anual'!$V$9,DF218,'Resumen Anual'!$BI$6)+SUMIFS('Resumen Anual'!$CK$112,DU226,'Resumen Anual'!$V$9,DF218,'Resumen Anual'!$BI$64)+SUMIFS('Resumen Anual'!$CK$170,DU226,'Resumen Anual'!$V$9,DF218,'Resumen Anual'!$BI$122)+SUMIFS('Resumen Anual'!$CK$228,DU226,'Resumen Anual'!$V$9,DF218,'Resumen Anual'!$BI$180)+SUMIFS('Resumen Anual'!$CK$286,DU226,'Resumen Anual'!$V$9,DF218,'Resumen Anual'!$BI$238)+SUMIFS('Resumen Anual'!$CK$344,DU226,'Resumen Anual'!$V$9,DF218,'Resumen Anual'!$BI$296)+SUMIFS('Resumen Anual'!$CK$402,DU226,'Resumen Anual'!$V$9,DF218,'Resumen Anual'!$BI$354)+SUMIFS('Resumen Anual'!$CK$460,DU226,'Resumen Anual'!$V$9,DF218,'Resumen Anual'!$BI$412)+SUMIFS('Resumen Anual'!$CK$518,DU226,'Resumen Anual'!$V$9,DF218,'Resumen Anual'!$BI$470)+SUMIFS('Resumen Anual'!$CK$576,DU226,'Resumen Anual'!$V$9,DF218,'Resumen Anual'!$BI$528)+SUMIFS('Resumen Anual'!$CK$634,DU226,'Resumen Anual'!$V$9,DF218,'Resumen Anual'!$BI$586)+SUMIFS('Resumen Anual'!$CK$692,DU226,'Resumen Anual'!$V$9,DF218,'Resumen Anual'!$BI$644)+SUMIFS('Resumen Anual'!$EJ$54,DU226,'Resumen Anual'!$V$9,DF218,'Resumen Anual'!$DH$6)+SUMIFS('Resumen Anual'!$EJ$112,DU226,'Resumen Anual'!$V$9,DF218,'Resumen Anual'!$DH$64)+SUMIFS('Resumen Anual'!$EJ$170,DU226,'Resumen Anual'!$V$9,DF218,'Resumen Anual'!$DH$122)+SUMIFS('Resumen Anual'!$EJ$228,DU226,'Resumen Anual'!$V$9,DF218,'Resumen Anual'!$DH$180)+SUMIFS('Resumen Anual'!$EJ$286,DU226,'Resumen Anual'!$V$9,DF218,'Resumen Anual'!$DH$238)+SUMIFS('Resumen Anual'!$EJ$344,DU226,'Resumen Anual'!$V$9,DF218,'Resumen Anual'!$DH$296)+SUMIFS('Resumen Anual'!$EJ$402,DU226,'Resumen Anual'!$V$9,DF218,'Resumen Anual'!$DH$354)+SUMIFS('Resumen Anual'!$EJ$460,DU226,'Resumen Anual'!$V$9,DF218,'Resumen Anual'!$DH$412)+SUMIFS('Resumen Anual'!$EJ$518,DU226,'Resumen Anual'!$V$9,DF218,'Resumen Anual'!$DH$470)+SUMIFS('Resumen Anual'!$EJ$576,DU226,'Resumen Anual'!$V$9,DF218,'Resumen Anual'!$DH$528)+SUMIFS('Resumen Anual'!$EJ$634,DU226,'Resumen Anual'!$V$9,DF218,'Resumen Anual'!$DH$586)+SUMIFS('Resumen Anual'!$EJ$692,DU226,'Resumen Anual'!$V$9,DF218,'Resumen Anual'!$DH$644)+SUMIFS('Resumen Anual'!$GG$54,DU226,'Resumen Anual'!$V$9,DF218,'Resumen Anual'!$FE$6)+SUMIFS('Resumen Anual'!$GG$112,DU226,'Resumen Anual'!$V$9,DF218,'Resumen Anual'!$FE$64)+SUMIFS('Resumen Anual'!$GG$170,DU226,'Resumen Anual'!$V$9,DF218,'Resumen Anual'!$FE$122)+SUMIFS('Resumen Anual'!$GG$228,DU226,'Resumen Anual'!$V$9,DF218,'Resumen Anual'!$FE$180)+SUMIFS('Resumen Anual'!$GG$286,DU226,'Resumen Anual'!$V$9,DF218,'Resumen Anual'!$FE$238)+SUMIFS('Resumen Anual'!$GG$344,DU226,'Resumen Anual'!$V$9,DF218,'Resumen Anual'!$FE$296)+SUMIFS('Resumen Anual'!$GG$402,DU226,'Resumen Anual'!$V$9,DF218,'Resumen Anual'!$FE$354)+SUMIFS('Resumen Anual'!$GG$460,DU226,'Resumen Anual'!$V$9,DF218,'Resumen Anual'!$FE$412)+SUMIFS('Resumen Anual'!$GG$518,DU226,'Resumen Anual'!$V$9,DF218,'Resumen Anual'!$FE$470)+SUMIFS('Resumen Anual'!$GG$576,DU226,'Resumen Anual'!$V$9,DF218,'Resumen Anual'!$FE$528)+SUMIFS('Resumen Anual'!$GG$634,DU226,'Resumen Anual'!$V$9,DF218,'Resumen Anual'!$FE$586)+SUMIFS('Resumen Anual'!$GG$692,DU226,'Resumen Anual'!$V$9,DF218,'Resumen Anual'!$FE$644)</f>
        <v>0</v>
      </c>
      <c r="EI226" s="770"/>
      <c r="EJ226" s="770"/>
      <c r="EK226" s="770"/>
      <c r="EL226" s="756">
        <f>SUMIFS('Resumen Anual'!$AR$54,DU226,'Resumen Anual'!$V$9,DF218,'Resumen Anual'!$L$6)+SUMIFS('Resumen Anual'!$AR$112,DU226,'Resumen Anual'!$V$9,DF218,'Resumen Anual'!$L$64)+SUMIFS('Resumen Anual'!$AR$170,DU226,'Resumen Anual'!$V$9,DF218,'Resumen Anual'!$L$122)+SUMIFS('Resumen Anual'!$AR$228,DU226,'Resumen Anual'!$V$9,DF218,'Resumen Anual'!$L$180)+SUMIFS('Resumen Anual'!$AR$286,DU226,'Resumen Anual'!$V$9,DF218,'Resumen Anual'!$L$238)+SUMIFS('Resumen Anual'!$AR$344,DU226,'Resumen Anual'!$V$9,DF218,'Resumen Anual'!$L$296)+SUMIFS('Resumen Anual'!$AR$402,DU226,'Resumen Anual'!$V$9,DF218,'Resumen Anual'!$L$354)+SUMIFS('Resumen Anual'!$AR$460,DU226,'Resumen Anual'!$V$9,DF218,'Resumen Anual'!$L$412)+SUMIFS('Resumen Anual'!$AR$518,DU226,'Resumen Anual'!$V$9,DF218,'Resumen Anual'!$L$470)+SUMIFS('Resumen Anual'!$AR$576,DU226,'Resumen Anual'!$V$9,DF218,'Resumen Anual'!$L$528)+SUMIFS('Resumen Anual'!$AR$634,DU226,'Resumen Anual'!$V$9,DF218,'Resumen Anual'!$L$586)+SUMIFS('Resumen Anual'!$AR$692,DU226,'Resumen Anual'!$V$9,DF218,'Resumen Anual'!$L$644)+SUMIFS('Resumen Anual'!$CO$54,DU226,'Resumen Anual'!$V$9,DF218,'Resumen Anual'!$BI$6)+SUMIFS('Resumen Anual'!$CO$112,DU226,'Resumen Anual'!$V$9,DF218,'Resumen Anual'!$BI$64)+SUMIFS('Resumen Anual'!$CO$170,DU226,'Resumen Anual'!$V$9,DF218,'Resumen Anual'!$BI$122)+SUMIFS('Resumen Anual'!$CO$228,DU226,'Resumen Anual'!$V$9,DF218,'Resumen Anual'!$BI$180)+SUMIFS('Resumen Anual'!$CO$286,DU226,'Resumen Anual'!$V$9,DF218,'Resumen Anual'!$BI$238)+SUMIFS('Resumen Anual'!$CO$344,DU226,'Resumen Anual'!$V$9,DF218,'Resumen Anual'!$BI$296)+SUMIFS('Resumen Anual'!$CO$402,DU226,'Resumen Anual'!$V$9,DF218,'Resumen Anual'!$BI$354)+SUMIFS('Resumen Anual'!$CO$460,DU226,'Resumen Anual'!$V$9,DF218,'Resumen Anual'!$BI$412)+SUMIFS('Resumen Anual'!$CO$518,DU226,'Resumen Anual'!$V$9,DF218,'Resumen Anual'!$BI$470)+SUMIFS('Resumen Anual'!$CO$576,DU226,'Resumen Anual'!$V$9,DF218,'Resumen Anual'!$BI$528)+SUMIFS('Resumen Anual'!$CO$634,DU226,'Resumen Anual'!$V$9,DF218,'Resumen Anual'!$BI$586)+SUMIFS('Resumen Anual'!$CO$692,DU226,'Resumen Anual'!$V$9,DF218,'Resumen Anual'!$BI$644)+SUMIFS('Resumen Anual'!$EN$54,DU226,'Resumen Anual'!$V$9,DF218,'Resumen Anual'!$DH$6)+SUMIFS('Resumen Anual'!$EN$112,DU226,'Resumen Anual'!$V$9,DF218,'Resumen Anual'!$DH$64)+SUMIFS('Resumen Anual'!$EN$170,DU226,'Resumen Anual'!$V$9,DF218,'Resumen Anual'!$DH$122)+SUMIFS('Resumen Anual'!$EN$228,DU226,'Resumen Anual'!$V$9,DF218,'Resumen Anual'!$DH$180)+SUMIFS('Resumen Anual'!$EN$286,DU226,'Resumen Anual'!$V$9,DF218,'Resumen Anual'!$DH$238)+SUMIFS('Resumen Anual'!$EN$344,DU226,'Resumen Anual'!$V$9,DF218,'Resumen Anual'!$DH$296)+SUMIFS('Resumen Anual'!$EN$402,DU226,'Resumen Anual'!$V$9,DF218,'Resumen Anual'!$DH$354)+SUMIFS('Resumen Anual'!$EN$460,DU226,'Resumen Anual'!$V$9,DF218,'Resumen Anual'!$DH$412)+SUMIFS('Resumen Anual'!$EN$518,DU226,'Resumen Anual'!$V$9,DF218,'Resumen Anual'!$DH$470)+SUMIFS('Resumen Anual'!$EN$576,DU226,'Resumen Anual'!$V$9,DF218,'Resumen Anual'!$DH$528)+SUMIFS('Resumen Anual'!$EN$634,DU226,'Resumen Anual'!$V$9,DF218,'Resumen Anual'!$DH$586)+SUMIFS('Resumen Anual'!$EN$692,DU226,'Resumen Anual'!$V$9,DF218,'Resumen Anual'!$DH$644)+SUMIFS('Resumen Anual'!$GK$54,DU226,'Resumen Anual'!$V$9,DF218,'Resumen Anual'!$FE$6)+SUMIFS('Resumen Anual'!$GK$112,DU226,'Resumen Anual'!$V$9,DF218,'Resumen Anual'!$FE$64)+SUMIFS('Resumen Anual'!$GK$170,DU226,'Resumen Anual'!$V$9,DF218,'Resumen Anual'!$FE$122)+SUMIFS('Resumen Anual'!$GK$228,DU226,'Resumen Anual'!$V$9,DF218,'Resumen Anual'!$FE$180)+SUMIFS('Resumen Anual'!$GK$286,DU226,'Resumen Anual'!$V$9,DF218,'Resumen Anual'!$FE$238)+SUMIFS('Resumen Anual'!$GK$344,DU226,'Resumen Anual'!$V$9,DF218,'Resumen Anual'!$FE$296)+SUMIFS('Resumen Anual'!$GK$402,DU226,'Resumen Anual'!$V$9,DF218,'Resumen Anual'!$FE$354)+SUMIFS('Resumen Anual'!$GK$460,DU226,'Resumen Anual'!$V$9,DF218,'Resumen Anual'!$FE$412)+SUMIFS('Resumen Anual'!$GK$518,DU226,'Resumen Anual'!$V$9,DF218,'Resumen Anual'!$FE$470)+SUMIFS('Resumen Anual'!$GK$576,DU226,'Resumen Anual'!$V$9,DF218,'Resumen Anual'!$FE$528)+SUMIFS('Resumen Anual'!$GK$634,DU226,'Resumen Anual'!$V$9,DF218,'Resumen Anual'!$FE$586)+SUMIFS('Resumen Anual'!$GK$692,DU226,'Resumen Anual'!$V$9,DF218,'Resumen Anual'!$FE$644)</f>
        <v>0</v>
      </c>
      <c r="EM226" s="756"/>
      <c r="EN226" s="756"/>
      <c r="EO226" s="756">
        <f>SUMIFS('Resumen Anual'!$AU$54,DU226,'Resumen Anual'!$V$9,DF218,'Resumen Anual'!$L$6)+SUMIFS('Resumen Anual'!$AU$112,DU226,'Resumen Anual'!$V$9,DF218,'Resumen Anual'!$L$64)+SUMIFS('Resumen Anual'!$AU$170,DU226,'Resumen Anual'!$V$9,DF218,'Resumen Anual'!$L$122)+SUMIFS('Resumen Anual'!$AU$228,DU226,'Resumen Anual'!$V$9,DF218,'Resumen Anual'!$L$180)+SUMIFS('Resumen Anual'!$AU$286,DU226,'Resumen Anual'!$V$9,DF218,'Resumen Anual'!$L$238)+SUMIFS('Resumen Anual'!$AU$344,DU226,'Resumen Anual'!$V$9,DF218,'Resumen Anual'!$L$296)+SUMIFS('Resumen Anual'!$AU$402,DU226,'Resumen Anual'!$V$9,DF218,'Resumen Anual'!$L$354)+SUMIFS('Resumen Anual'!$AU$460,DU226,'Resumen Anual'!$V$9,DF218,'Resumen Anual'!$L$412)+SUMIFS('Resumen Anual'!$AU$518,DU226,'Resumen Anual'!$V$9,DF218,'Resumen Anual'!$L$470)+SUMIFS('Resumen Anual'!$AU$576,DU226,'Resumen Anual'!$V$9,DF218,'Resumen Anual'!$L$528)+SUMIFS('Resumen Anual'!$AU$634,DU226,'Resumen Anual'!$V$9,DF218,'Resumen Anual'!$L$586)+SUMIFS('Resumen Anual'!$AU$692,DU226,'Resumen Anual'!$V$9,DF218,'Resumen Anual'!$L$644)+SUMIFS('Resumen Anual'!$CR$54,DU226,'Resumen Anual'!$V$9,DF218,'Resumen Anual'!$BI$6)+SUMIFS('Resumen Anual'!$CR$112,DU226,'Resumen Anual'!$V$9,DF218,'Resumen Anual'!$BI$64)+SUMIFS('Resumen Anual'!$CR$170,DU226,'Resumen Anual'!$V$9,DF218,'Resumen Anual'!$BI$122)+SUMIFS('Resumen Anual'!$CR$228,DU226,'Resumen Anual'!$V$9,DF218,'Resumen Anual'!$BI$180)+SUMIFS('Resumen Anual'!$CR$286,DU226,'Resumen Anual'!$V$9,DF218,'Resumen Anual'!$BI$238)+SUMIFS('Resumen Anual'!$CR$344,DU226,'Resumen Anual'!$V$9,DF218,'Resumen Anual'!$BI$296)+SUMIFS('Resumen Anual'!$CR$402,DU226,'Resumen Anual'!$V$9,DF218,'Resumen Anual'!$BI$354)+SUMIFS('Resumen Anual'!$CR$460,DU226,'Resumen Anual'!$V$9,DF218,'Resumen Anual'!$BI$412)+SUMIFS('Resumen Anual'!$CR$518,DU226,'Resumen Anual'!$V$9,DF218,'Resumen Anual'!$BI$470)+SUMIFS('Resumen Anual'!$CR$576,DU226,'Resumen Anual'!$V$9,DF218,'Resumen Anual'!$BI$528)+SUMIFS('Resumen Anual'!$CR$634,DU226,'Resumen Anual'!$V$9,DF218,'Resumen Anual'!$BI$586)+SUMIFS('Resumen Anual'!$CR$692,DU226,'Resumen Anual'!$V$9,DF218,'Resumen Anual'!$BI$644)+SUMIFS('Resumen Anual'!$EQ$54,DU226,'Resumen Anual'!$V$9,DF218,'Resumen Anual'!$DH$6)+SUMIFS('Resumen Anual'!$EQ$112,DU226,'Resumen Anual'!$V$9,DF218,'Resumen Anual'!$DH$64)+SUMIFS('Resumen Anual'!$EQ$170,DU226,'Resumen Anual'!$V$9,DF218,'Resumen Anual'!$DH$122)+SUMIFS('Resumen Anual'!$EQ$228,DU226,'Resumen Anual'!$V$9,DF218,'Resumen Anual'!$DH$180)+SUMIFS('Resumen Anual'!$EQ$286,DU226,'Resumen Anual'!$V$9,DF218,'Resumen Anual'!$DH$238)+SUMIFS('Resumen Anual'!$EQ$344,DU226,'Resumen Anual'!$V$9,DF218,'Resumen Anual'!$DH$296)+SUMIFS('Resumen Anual'!$EQ$402,DU226,'Resumen Anual'!$V$9,DF218,'Resumen Anual'!$DH$354)+SUMIFS('Resumen Anual'!$EQ$460,DU226,'Resumen Anual'!$V$9,DF218,'Resumen Anual'!$DH$412)+SUMIFS('Resumen Anual'!$EQ$518,DU226,'Resumen Anual'!$V$9,DF218,'Resumen Anual'!$DH$470)+SUMIFS('Resumen Anual'!$EQ$576,DU226,'Resumen Anual'!$V$9,DF218,'Resumen Anual'!$DH$528)+SUMIFS('Resumen Anual'!$EQ$634,DU226,'Resumen Anual'!$V$9,DF218,'Resumen Anual'!$DH$586)+SUMIFS('Resumen Anual'!$EQ$692,DU226,'Resumen Anual'!$V$9,DF218,'Resumen Anual'!$DH$644)+SUMIFS('Resumen Anual'!$GN$54,DU226,'Resumen Anual'!$V$9,DF218,'Resumen Anual'!$FE$6)+SUMIFS('Resumen Anual'!$GN$112,DU226,'Resumen Anual'!$V$9,DF218,'Resumen Anual'!$FE$64)+SUMIFS('Resumen Anual'!$GN$170,DU226,'Resumen Anual'!$V$9,DF218,'Resumen Anual'!$FE$122)+SUMIFS('Resumen Anual'!$GN$228,DU226,'Resumen Anual'!$V$9,DF218,'Resumen Anual'!$FE$180)+SUMIFS('Resumen Anual'!$GN$286,DU226,'Resumen Anual'!$V$9,DF218,'Resumen Anual'!$FE$238)+SUMIFS('Resumen Anual'!$GN$344,DU226,'Resumen Anual'!$V$9,DF218,'Resumen Anual'!$FE$296)+SUMIFS('Resumen Anual'!$GN$402,DU226,'Resumen Anual'!$V$9,DF218,'Resumen Anual'!$FE$354)+SUMIFS('Resumen Anual'!$GN$460,DU226,'Resumen Anual'!$V$9,DF218,'Resumen Anual'!$FE$412)+SUMIFS('Resumen Anual'!$GN$518,DU226,'Resumen Anual'!$V$9,DF218,'Resumen Anual'!$FE$470)+SUMIFS('Resumen Anual'!$GN$576,DU226,'Resumen Anual'!$V$9,DF218,'Resumen Anual'!$FE$528)+SUMIFS('Resumen Anual'!$GN$634,DU226,'Resumen Anual'!$V$9,DF218,'Resumen Anual'!$FE$586)+SUMIFS('Resumen Anual'!$GN$692,DU226,'Resumen Anual'!$V$9,DF218,'Resumen Anual'!$FE$644)</f>
        <v>0</v>
      </c>
      <c r="EP226" s="756"/>
      <c r="EQ226" s="1215"/>
      <c r="ER226" s="1200"/>
      <c r="ES226" s="171"/>
      <c r="ET226" s="818" t="str">
        <f>'Resumen Anual'!$C$18</f>
        <v>N°DE VUELOS</v>
      </c>
      <c r="EU226" s="819"/>
      <c r="EV226" s="819"/>
      <c r="EW226" s="819"/>
      <c r="EX226" s="819"/>
      <c r="EY226" s="819"/>
      <c r="EZ226" s="820"/>
      <c r="FA226" s="811">
        <f>SUMIF('Resumen Anual'!$FE$622,FC218,'Resumen Anual'!$FC$634)+SUMIF('Resumen Anual'!$DH$622,FC218,'Resumen Anual'!$DF$634)+SUMIF('Resumen Anual'!$BI$622,FC218,'Resumen Anual'!$BG$634)+SUMIF('Resumen Anual'!$L$622,FC218,'Resumen Anual'!$J$634)+SUMIF('Resumen Anual'!$FE$566,FC218,'Resumen Anual'!$FC$578)+SUMIF('Resumen Anual'!$DH$566,FC218,'Resumen Anual'!$DF$578)+SUMIF('Resumen Anual'!$BI$566,FC218,'Resumen Anual'!$BG$578)+SUMIF('Resumen Anual'!$L$566,FC218,'Resumen Anual'!$J$578)+SUMIF('Resumen Anual'!$FE$510,FC218,'Resumen Anual'!$FC$522)+SUMIF('Resumen Anual'!$DH$510,FC218,'Resumen Anual'!$DF$522)+SUMIF('Resumen Anual'!$BI$510,FC218,'Resumen Anual'!$BG$522)+SUMIF('Resumen Anual'!$L$510,FC218,'Resumen Anual'!$J$522)+SUMIF('Resumen Anual'!$FE$454,FC218,'Resumen Anual'!$FC$466)+SUMIF('Resumen Anual'!$DH$454,FC218,'Resumen Anual'!$DF$466)+SUMIF('Resumen Anual'!$BI$454,FC218,'Resumen Anual'!$BG$466)+SUMIF('Resumen Anual'!$L$454,FC218,'Resumen Anual'!$J$466)+SUMIF('Resumen Anual'!$FE$398,FC218,'Resumen Anual'!$FC$410)+SUMIF('Resumen Anual'!$DH$398,FC218,'Resumen Anual'!$DF$410)+SUMIF('Resumen Anual'!$BI$398,FC218,'Resumen Anual'!$BG$410)+SUMIF('Resumen Anual'!$L$398,FC218,'Resumen Anual'!$J$410)+SUMIF('Resumen Anual'!$FE$342,FC218,'Resumen Anual'!$FC$354)+SUMIF('Resumen Anual'!$DH$342,FC218,'Resumen Anual'!$DF$354)+SUMIF('Resumen Anual'!$BI$342,FC218,'Resumen Anual'!$BG$354)+SUMIF('Resumen Anual'!$L$342,FC218,'Resumen Anual'!$J$354)+SUMIF('Resumen Anual'!$FE$286,FC218,'Resumen Anual'!$FC$298)+SUMIF('Resumen Anual'!$DH$286,FC218,'Resumen Anual'!$DF$298)+SUMIF('Resumen Anual'!$BI$286,FC218,'Resumen Anual'!$BG$298)+SUMIF('Resumen Anual'!$L$286,FC218,'Resumen Anual'!$J$298)+SUMIF('Resumen Anual'!$FE$230,FC218,'Resumen Anual'!$FC$242)+SUMIF('Resumen Anual'!$DH$230,FC218,'Resumen Anual'!$DF$242)+SUMIF('Resumen Anual'!$BI$230,FC218,'Resumen Anual'!$BG$242)+SUMIF('Resumen Anual'!$L$230,FC218,'Resumen Anual'!$J$242)+SUMIF('Resumen Anual'!$FE$174,FC218,'Resumen Anual'!$FC$186)+SUMIF('Resumen Anual'!$DH$174,FC218,'Resumen Anual'!$DF$186)+SUMIF('Resumen Anual'!$BI$174,FC218,'Resumen Anual'!$BG$186)+SUMIF('Resumen Anual'!$L$174,FC218,'Resumen Anual'!$J$186)+SUMIF('Resumen Anual'!$FE$118,FC218,'Resumen Anual'!$FC$130)+SUMIF('Resumen Anual'!$DH$118,FC218,'Resumen Anual'!$DF$130)+SUMIF('Resumen Anual'!$BI$118,FC218,'Resumen Anual'!$BG$130)+SUMIF('Resumen Anual'!$L$118,FC218,'Resumen Anual'!$J$130)+SUMIF('Resumen Anual'!$FE$62,FC218,'Resumen Anual'!$FC$74)+SUMIF('Resumen Anual'!$DH$62,FC218,'Resumen Anual'!$DF$74)+SUMIF('Resumen Anual'!$BI$62,FC218,'Resumen Anual'!$BG$74)+SUMIF('Resumen Anual'!$L$62,FC218,'Resumen Anual'!$J$74)+SUMIF('Resumen Anual'!$FE$6,FC218,'Resumen Anual'!$FC$18)+SUMIF('Resumen Anual'!$DH$6,FC218,'Resumen Anual'!$DF$18)+SUMIF('Resumen Anual'!$BI$6,FC218,'Resumen Anual'!$BG$18)+SUMIF('Resumen Anual'!$L$6,FC218,'Resumen Anual'!$J$18)+SUMIF('Bitácoras Anteriores'!$K$6,FC218,'Bitácoras Anteriores'!$B$12)+SUMIF('Bitácoras Anteriores'!$K$59,$K$6,'Bitácoras Anteriores'!$B$65)+SUMIF('Bitácoras Anteriores'!$K$112,FC218,'Bitácoras Anteriores'!$B$118)+SUMIF('Bitácoras Anteriores'!$K$165,FC218,'Bitácoras Anteriores'!$B$171)+SUMIF('Bitácoras Anteriores'!$K$218,FC218,'Bitácoras Anteriores'!$B$224)+SUMIF('Bitácoras Anteriores'!$K$271,FC218,'Bitácoras Anteriores'!$B$277)+SUMIF('Bitácoras Anteriores'!$K$324,FC218,'Bitácoras Anteriores'!$B$330)+SUMIF('Bitácoras Anteriores'!$BH$6,FC218,'Bitácoras Anteriores'!$AY$12)+SUMIF('Bitácoras Anteriores'!$BH$59,$K$6,'Bitácoras Anteriores'!$AY$65)+SUMIF('Bitácoras Anteriores'!$BH$112,FC218,'Bitácoras Anteriores'!$AY$118)+SUMIF('Bitácoras Anteriores'!$BH$165,FC218,'Bitácoras Anteriores'!$AY$171)+SUMIF('Bitácoras Anteriores'!$BH$218,FC218,'Bitácoras Anteriores'!$AY$224)+SUMIF('Bitácoras Anteriores'!$BH$271,FC218,'Bitácoras Anteriores'!$AY$277)+SUMIF('Bitácoras Anteriores'!$BH$324,FC218,'Bitácoras Anteriores'!$AY$330)+SUMIF('Bitácoras Anteriores'!$DF$6,FC218,'Bitácoras Anteriores'!$CW$12)+SUMIF('Bitácoras Anteriores'!$DF$59,$K$6,'Bitácoras Anteriores'!$CW$65)+SUMIF('Bitácoras Anteriores'!$DF$112,FC218,'Bitácoras Anteriores'!$CW$118)+SUMIF('Bitácoras Anteriores'!$DF$165,FC218,'Bitácoras Anteriores'!$CW$171)+SUMIF('Bitácoras Anteriores'!$DF$218,FC218,'Bitácoras Anteriores'!$CW$224)+SUMIF('Bitácoras Anteriores'!$DF$271,FC218,'Bitácoras Anteriores'!$CW$277)+SUMIF('Bitácoras Anteriores'!$DF$324,FC218,'Bitácoras Anteriores'!$CW$330)+SUMIF('Bitácoras Anteriores'!$FC$6,FC218,'Bitácoras Anteriores'!$ET$12)+SUMIF('Bitácoras Anteriores'!$FC$59,$K$6,'Bitácoras Anteriores'!$ET$65)+SUMIF('Bitácoras Anteriores'!$FC$112,FC218,'Bitácoras Anteriores'!$ET$118)+SUMIF('Bitácoras Anteriores'!$FC$165,FC218,'Bitácoras Anteriores'!$ET$171)+SUMIF('Bitácoras Anteriores'!$FC$218,FC218,'Bitácoras Anteriores'!$ET$224)+SUMIF('Bitácoras Anteriores'!$FC$271,FC218,'Bitácoras Anteriores'!$ET$277)+SUMIF('Bitácoras Anteriores'!$FC$324,FC218,'Bitácoras Anteriores'!$ET$330)</f>
        <v>0</v>
      </c>
      <c r="FB226" s="719"/>
      <c r="FC226" s="719"/>
      <c r="FD226" s="812"/>
      <c r="FE226" s="630"/>
      <c r="FF226" s="799" t="str">
        <f>'Resumen Anual'!$O$18</f>
        <v>DÍA</v>
      </c>
      <c r="FG226" s="713"/>
      <c r="FH226" s="713"/>
      <c r="FI226" s="713"/>
      <c r="FJ226" s="713" t="e">
        <f>SUMIF('Resumen Anual'!$L$6,FC218,'Resumen Anual'!$T$18)+SUMIF('Resumen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Anual'!#REF!)+SUMIF(#REF!,FC218,#REF!)+SUMIF(#REF!,FC218,#REF!)+SUMIF(#REF!,FC218,#REF!)+SUMIF(#REF!,FC218,#REF!)+SUMIF(#REF!,FC218,#REF!)+SUMIF(#REF!,FC218,#REF!)+SUMIF(#REF!,FC218,#REF!)+SUMIF(#REF!,FC218,#REF!)</f>
        <v>#REF!</v>
      </c>
      <c r="FK226" s="816">
        <f>SUMIF('Resumen Anual'!$FE$622,FC218,'Resumen Anual'!$FM$634)+SUMIF('Resumen Anual'!$DH$622,FC218,'Resumen Anual'!$DP$634)+SUMIF('Resumen Anual'!$BI$622,FC218,'Resumen Anual'!$BQ$634)+SUMIF('Resumen Anual'!$L$622,FC218,'Resumen Anual'!$T$634)+SUMIF('Resumen Anual'!$FE$566,FC218,'Resumen Anual'!$FM$578)+SUMIF('Resumen Anual'!$DH$566,FC218,'Resumen Anual'!$DP$578)+SUMIF('Resumen Anual'!$BI$566,FC218,'Resumen Anual'!$BQ$578)+SUMIF('Resumen Anual'!$L$566,FC218,'Resumen Anual'!$T$578)+SUMIF('Resumen Anual'!$FE$510,FC218,'Resumen Anual'!$FM$522)+SUMIF('Resumen Anual'!$DH$510,FC218,'Resumen Anual'!$DP$522)+SUMIF('Resumen Anual'!$BI$510,FC218,'Resumen Anual'!$BQ$522)+SUMIF('Resumen Anual'!$L$510,FC218,'Resumen Anual'!$T$522)+SUMIF('Resumen Anual'!$FE$454,FC218,'Resumen Anual'!$FM$466)+SUMIF('Resumen Anual'!$DH$454,FC218,'Resumen Anual'!$DP$466)+SUMIF('Resumen Anual'!$BI$454,FC218,'Resumen Anual'!$BQ$466)+SUMIF('Resumen Anual'!$L$454,FC218,'Resumen Anual'!$T$466)+SUMIF('Resumen Anual'!$FE$398,FC218,'Resumen Anual'!$FM$410)+SUMIF('Resumen Anual'!$DH$398,FC218,'Resumen Anual'!$DP$410)+SUMIF('Resumen Anual'!$BI$398,FC218,'Resumen Anual'!$BQ$410)+SUMIF('Resumen Anual'!$L$398,FC218,'Resumen Anual'!$T$410)+SUMIF('Resumen Anual'!$FE$342,FC218,'Resumen Anual'!$FM$354)+SUMIF('Resumen Anual'!$DH$342,FC218,'Resumen Anual'!$DP$354)+SUMIF('Resumen Anual'!$BI$342,FC218,'Resumen Anual'!$BQ$354)+SUMIF('Resumen Anual'!$L$342,FC218,'Resumen Anual'!$T$354)+SUMIF('Resumen Anual'!$FE$286,FC218,'Resumen Anual'!$FM$298)+SUMIF('Resumen Anual'!$DH$286,FC218,'Resumen Anual'!$DP$298)+SUMIF('Resumen Anual'!$BI$286,FC218,'Resumen Anual'!$BQ$298)+SUMIF('Resumen Anual'!$L$286,FC218,'Resumen Anual'!$T$298)+SUMIF('Resumen Anual'!$FE$230,FC218,'Resumen Anual'!$FM$242)+SUMIF('Resumen Anual'!$DH$230,FC218,'Resumen Anual'!$DP$242)+SUMIF('Resumen Anual'!$BI$230,FC218,'Resumen Anual'!$BQ$242)+SUMIF('Resumen Anual'!$L$230,FC218,'Resumen Anual'!$T$242)+SUMIF('Resumen Anual'!$FE$174,FC218,'Resumen Anual'!$FM$186)+SUMIF('Resumen Anual'!$DH$174,FC218,'Resumen Anual'!$DP$186)+SUMIF('Resumen Anual'!$BI$174,FC218,'Resumen Anual'!$BQ$186)+SUMIF('Resumen Anual'!$L$174,FC218,'Resumen Anual'!$T$186)+SUMIF('Resumen Anual'!$FE$118,FC218,'Resumen Anual'!$FM$130)+SUMIF('Resumen Anual'!$DH$118,FC218,'Resumen Anual'!$DP$130)+SUMIF('Resumen Anual'!$BI$118,FC218,'Resumen Anual'!$BQ$130)+SUMIF('Resumen Anual'!$L$118,FC218,'Resumen Anual'!$T$130)+SUMIF('Resumen Anual'!$FE$62,FC218,'Resumen Anual'!$FM$74)+SUMIF('Resumen Anual'!$DH$62,FC218,'Resumen Anual'!$DP$74)+SUMIF('Resumen Anual'!$BI$62,FC218,'Resumen Anual'!$BQ$74)+SUMIF('Resumen Anual'!$L$62,FC218,'Resumen Anual'!$T$74)+SUMIF('Resumen Anual'!$FE$6,FC218,'Resumen Anual'!$FM$18)+SUMIF('Resumen Anual'!$DH$6,FC218,'Resumen Anual'!$DP$18)+SUMIF('Resumen Anual'!$BI$6,FC218,'Resumen Anual'!$BQ$18)+SUMIF('Resumen Anual'!$L$6,FC218,'Resumen Anual'!$T$18)+SUMIF('Bitácoras Anteriores'!$K$6,FC218,'Bitácoras Anteriores'!$S$14)+SUMIF('Bitácoras Anteriores'!$K$59,$K$6,'Bitácoras Anteriores'!$S$67)+SUMIF('Bitácoras Anteriores'!$K$112,FC218,'Bitácoras Anteriores'!$S$120)+SUMIF('Bitácoras Anteriores'!$K$165,FC218,'Bitácoras Anteriores'!$S$173)+SUMIF('Bitácoras Anteriores'!$K$218,FC218,'Bitácoras Anteriores'!$S$226)+SUMIF('Bitácoras Anteriores'!$K$271,FC218,'Bitácoras Anteriores'!$S$279)+SUMIF('Bitácoras Anteriores'!$K$324,FC218,'Bitácoras Anteriores'!$S$332)+SUMIF('Bitácoras Anteriores'!$BH$6,FC218,'Bitácoras Anteriores'!$BP$14)+SUMIF('Bitácoras Anteriores'!$BH$59,$K$6,'Bitácoras Anteriores'!$BP$67)+SUMIF('Bitácoras Anteriores'!$BH$112,FC218,'Bitácoras Anteriores'!$BP$120)+SUMIF('Bitácoras Anteriores'!$BH$165,FC218,'Bitácoras Anteriores'!$BP$173)+SUMIF('Bitácoras Anteriores'!$BH$218,FC218,'Bitácoras Anteriores'!$BP$226)+SUMIF('Bitácoras Anteriores'!$BH$271,FC218,'Bitácoras Anteriores'!$BP$279)+SUMIF('Bitácoras Anteriores'!$BH$324,FC218,'Bitácoras Anteriores'!$BP$332)+SUMIF('Bitácoras Anteriores'!$DF$6,FC218,'Bitácoras Anteriores'!$DN$14)+SUMIF('Bitácoras Anteriores'!$DF$59,$K$6,'Bitácoras Anteriores'!$DN$67)+SUMIF('Bitácoras Anteriores'!$DF$112,FC218,'Bitácoras Anteriores'!$DN$120)+SUMIF('Bitácoras Anteriores'!$DF$165,FC218,'Bitácoras Anteriores'!$DN$173)+SUMIF('Bitácoras Anteriores'!$DF$218,FC218,'Bitácoras Anteriores'!$DN$226)+SUMIF('Bitácoras Anteriores'!$DF$271,FC218,'Bitácoras Anteriores'!$DN$279)+SUMIF('Bitácoras Anteriores'!$DF$324,FC218,'Bitácoras Anteriores'!$DN$332)+SUMIF('Bitácoras Anteriores'!$FC$6,FC218,'Bitácoras Anteriores'!$FK$14)+SUMIF('Bitácoras Anteriores'!$FC$59,$K$6,'Bitácoras Anteriores'!$FK$67)+SUMIF('Bitácoras Anteriores'!$FC$112,FC218,'Bitácoras Anteriores'!$FK$120)+SUMIF('Bitácoras Anteriores'!$FC$165,FC218,'Bitácoras Anteriores'!$FK$173)+SUMIF('Bitácoras Anteriores'!$FC$218,FC218,'Bitácoras Anteriores'!$FK$226)+SUMIF('Bitácoras Anteriores'!$FC$271,FC218,'Bitácoras Anteriores'!$FK$279)+SUMIF('Bitácoras Anteriores'!$FC$324,FC218,'Bitácoras Anteriores'!$FK$332)</f>
        <v>0</v>
      </c>
      <c r="FL226" s="816"/>
      <c r="FM226" s="816"/>
      <c r="FN226" s="816"/>
      <c r="FO226" s="816"/>
      <c r="FP226" s="816"/>
      <c r="FQ226" s="15"/>
      <c r="FR226" s="771">
        <f>IF(FR224=0," ",FR224+1)</f>
        <v>2023</v>
      </c>
      <c r="FS226" s="772"/>
      <c r="FT226" s="772"/>
      <c r="FU226" s="772"/>
      <c r="FV226" s="772"/>
      <c r="FW226" s="1214">
        <f>SUMIFS('Resumen Anual'!$AF$54,FR226,'Resumen Anual'!$V$9,FC218,'Resumen Anual'!$L$6)+SUMIFS('Resumen Anual'!$AF$112,FR226,'Resumen Anual'!$V$9,FC218,'Resumen Anual'!$L$64)+SUMIFS('Resumen Anual'!$AF$170,FR226,'Resumen Anual'!$V$9,FC218,'Resumen Anual'!$L$122)+SUMIFS('Resumen Anual'!$AF$228,FR226,'Resumen Anual'!$V$9,FC218,'Resumen Anual'!$L$180)+SUMIFS('Resumen Anual'!$AF$286,FR226,'Resumen Anual'!$V$9,FC218,'Resumen Anual'!$L$238)+SUMIFS('Resumen Anual'!$AF$344,FR226,'Resumen Anual'!$V$9,FC218,'Resumen Anual'!$L$296)+SUMIFS('Resumen Anual'!$AF$402,FR226,'Resumen Anual'!$V$9,FC218,'Resumen Anual'!$L$354)+SUMIFS('Resumen Anual'!$AF$460,FR226,'Resumen Anual'!$V$9,FC218,'Resumen Anual'!$L$412)+SUMIFS('Resumen Anual'!$AF$518,FR226,'Resumen Anual'!$V$9,FC218,'Resumen Anual'!$L$470)+SUMIFS('Resumen Anual'!$AF$576,FR226,'Resumen Anual'!$V$9,FC218,'Resumen Anual'!$L$528)+SUMIFS('Resumen Anual'!$AF$634,FR226,'Resumen Anual'!$V$9,FC218,'Resumen Anual'!$L$586)+SUMIFS('Resumen Anual'!$AF$692,FR226,'Resumen Anual'!$V$9,FC218,'Resumen Anual'!$L$644)+SUMIFS('Resumen Anual'!$CC$54,FR226,'Resumen Anual'!$V$9,FC218,'Resumen Anual'!$BI$6)+SUMIFS('Resumen Anual'!$CC$112,FR226,'Resumen Anual'!$V$9,FC218,'Resumen Anual'!$BI$64)+SUMIFS('Resumen Anual'!$CC$170,FR226,'Resumen Anual'!$V$9,FC218,'Resumen Anual'!$BI$122)+SUMIFS('Resumen Anual'!$CC$228,FR226,'Resumen Anual'!$V$9,FC218,'Resumen Anual'!$BI$180)+SUMIFS('Resumen Anual'!$CC$286,FR226,'Resumen Anual'!$V$9,FC218,'Resumen Anual'!$BI$238)+SUMIFS('Resumen Anual'!$CC$344,FR226,'Resumen Anual'!$V$9,FC218,'Resumen Anual'!$BI$296)+SUMIFS('Resumen Anual'!$CC$402,FR226,'Resumen Anual'!$V$9,FC218,'Resumen Anual'!$BI$354)+SUMIFS('Resumen Anual'!$CC$460,FR226,'Resumen Anual'!$V$9,FC218,'Resumen Anual'!$BI$412)+SUMIFS('Resumen Anual'!$CC$518,FR226,'Resumen Anual'!$V$9,FC218,'Resumen Anual'!$BI$470)+SUMIFS('Resumen Anual'!$CC$576,FR226,'Resumen Anual'!$V$9,FC218,'Resumen Anual'!$BI$528)+SUMIFS('Resumen Anual'!$CC$634,FR226,'Resumen Anual'!$V$9,FC218,'Resumen Anual'!$BI$586)+SUMIFS('Resumen Anual'!$CC$692,FR226,'Resumen Anual'!$V$9,FC218,'Resumen Anual'!$BI$644)+SUMIFS('Resumen Anual'!$EB$54,FR226,'Resumen Anual'!$V$9,FC218,'Resumen Anual'!$DH$6)+SUMIFS('Resumen Anual'!$EB$112,FR226,'Resumen Anual'!$V$9,FC218,'Resumen Anual'!$DH$64)+SUMIFS('Resumen Anual'!$EB$170,FR226,'Resumen Anual'!$V$9,FC218,'Resumen Anual'!$DH$122)+SUMIFS('Resumen Anual'!$EB$228,FR226,'Resumen Anual'!$V$9,FC218,'Resumen Anual'!$DH$180)+SUMIFS('Resumen Anual'!$EB$286,FR226,'Resumen Anual'!$V$9,FC218,'Resumen Anual'!$DH$238)+SUMIFS('Resumen Anual'!$EB$344,FR226,'Resumen Anual'!$V$9,FC218,'Resumen Anual'!$DH$296)+SUMIFS('Resumen Anual'!$EB$402,FR226,'Resumen Anual'!$V$9,FC218,'Resumen Anual'!$DH$354)+SUMIFS('Resumen Anual'!$EB$460,FR226,'Resumen Anual'!$V$9,FC218,'Resumen Anual'!$DH$412)+SUMIFS('Resumen Anual'!$EB$518,FR226,'Resumen Anual'!$V$9,FC218,'Resumen Anual'!$DH$470)+SUMIFS('Resumen Anual'!$EB$576,FR226,'Resumen Anual'!$V$9,FC218,'Resumen Anual'!$DH$528)+SUMIFS('Resumen Anual'!$EB$634,FR226,'Resumen Anual'!$V$9,FC218,'Resumen Anual'!$DH$586)+SUMIFS('Resumen Anual'!$EB$692,FR226,'Resumen Anual'!$V$9,FC218,'Resumen Anual'!$DH$644)+SUMIFS('Resumen Anual'!$FY$54,FR226,'Resumen Anual'!$V$9,FC218,'Resumen Anual'!$FE$6)+SUMIFS('Resumen Anual'!$FY$112,FR226,'Resumen Anual'!$V$9,FC218,'Resumen Anual'!$FE$64)+SUMIFS('Resumen Anual'!$FY$170,FR226,'Resumen Anual'!$V$9,FC218,'Resumen Anual'!$FE$122)+SUMIFS('Resumen Anual'!$FY$228,FR226,'Resumen Anual'!$V$9,FC218,'Resumen Anual'!$FE$180)+SUMIFS('Resumen Anual'!$FY$286,FR226,'Resumen Anual'!$V$9,FC218,'Resumen Anual'!$FE$238)+SUMIFS('Resumen Anual'!$FY$344,FR226,'Resumen Anual'!$V$9,FC218,'Resumen Anual'!$FE$296)+SUMIFS('Resumen Anual'!$FY$402,FR226,'Resumen Anual'!$V$9,FC218,'Resumen Anual'!$FE$354)+SUMIFS('Resumen Anual'!$FY$460,FR226,'Resumen Anual'!$V$9,FC218,'Resumen Anual'!$FE$412)+SUMIFS('Resumen Anual'!$FY$518,FR226,'Resumen Anual'!$V$9,FC218,'Resumen Anual'!$FE$470)+SUMIFS('Resumen Anual'!$FY$576,FR226,'Resumen Anual'!$V$9,FC218,'Resumen Anual'!$FE$528)+SUMIFS('Resumen Anual'!$FY$634,FR226,'Resumen Anual'!$V$9,FC218,'Resumen Anual'!$FE$586)+SUMIFS('Resumen Anual'!$FY$692,FR226,'Resumen Anual'!$V$9,FC218,'Resumen Anual'!$FE$644)</f>
        <v>0</v>
      </c>
      <c r="FX226" s="770"/>
      <c r="FY226" s="770"/>
      <c r="FZ226" s="770"/>
      <c r="GA226" s="770">
        <f>SUMIFS('Resumen Anual'!$AJ$54,FR226,'Resumen Anual'!$V$9,FC218,'Resumen Anual'!$L$6)+SUMIFS('Resumen Anual'!$AJ$112,FR226,'Resumen Anual'!$V$9,FC218,'Resumen Anual'!$L$64)+SUMIFS('Resumen Anual'!$AJ$170,FR226,'Resumen Anual'!$V$9,FC218,'Resumen Anual'!$L$122)+SUMIFS('Resumen Anual'!$AJ$228,FR226,'Resumen Anual'!$V$9,FC218,'Resumen Anual'!$L$180)+SUMIFS('Resumen Anual'!$AJ$286,FR226,'Resumen Anual'!$V$9,FC218,'Resumen Anual'!$L$238)+SUMIFS('Resumen Anual'!$AJ$344,FR226,'Resumen Anual'!$V$9,FC218,'Resumen Anual'!$L$296)+SUMIFS('Resumen Anual'!$AJ$402,FR226,'Resumen Anual'!$V$9,FC218,'Resumen Anual'!$L$354)+SUMIFS('Resumen Anual'!$AJ$460,FR226,'Resumen Anual'!$V$9,FC218,'Resumen Anual'!$L$412)+SUMIFS('Resumen Anual'!$AJ$518,FR226,'Resumen Anual'!$V$9,FC218,'Resumen Anual'!$L$470)+SUMIFS('Resumen Anual'!$AJ$576,FR226,'Resumen Anual'!$V$9,FC218,'Resumen Anual'!$L$528)+SUMIFS('Resumen Anual'!$AJ$634,FR226,'Resumen Anual'!$V$9,FC218,'Resumen Anual'!$L$586)+SUMIFS('Resumen Anual'!$AJ$692,FR226,'Resumen Anual'!$V$9,FC218,'Resumen Anual'!$L$644)+SUMIFS('Resumen Anual'!$CG$54,FR226,'Resumen Anual'!$V$9,FC218,'Resumen Anual'!$BI$6)+SUMIFS('Resumen Anual'!$CG$112,FR226,'Resumen Anual'!$V$9,FC218,'Resumen Anual'!$BI$64)+SUMIFS('Resumen Anual'!$CG$170,FR226,'Resumen Anual'!$V$9,FC218,'Resumen Anual'!$BI$122)+SUMIFS('Resumen Anual'!$CG$228,FR226,'Resumen Anual'!$V$9,FC218,'Resumen Anual'!$BI$180)+SUMIFS('Resumen Anual'!$CG$286,FR226,'Resumen Anual'!$V$9,FC218,'Resumen Anual'!$BI$238)+SUMIFS('Resumen Anual'!$CG$344,FR226,'Resumen Anual'!$V$9,FC218,'Resumen Anual'!$BI$296)+SUMIFS('Resumen Anual'!$CG$402,FR226,'Resumen Anual'!$V$9,FC218,'Resumen Anual'!$BI$354)+SUMIFS('Resumen Anual'!$CG$460,FR226,'Resumen Anual'!$V$9,FC218,'Resumen Anual'!$BI$412)+SUMIFS('Resumen Anual'!$CG$518,FR226,'Resumen Anual'!$V$9,FC218,'Resumen Anual'!$BI$470)+SUMIFS('Resumen Anual'!$CG$576,FR226,'Resumen Anual'!$V$9,FC218,'Resumen Anual'!$BI$528)+SUMIFS('Resumen Anual'!$CG$634,FR226,'Resumen Anual'!$V$9,FC218,'Resumen Anual'!$BI$586)+SUMIFS('Resumen Anual'!$CG$692,FR226,'Resumen Anual'!$V$9,FC218,'Resumen Anual'!$BI$644)+SUMIFS('Resumen Anual'!$EF$54,FR226,'Resumen Anual'!$V$9,FC218,'Resumen Anual'!$DH$6)+SUMIFS('Resumen Anual'!$EF$112,FR226,'Resumen Anual'!$V$9,FC218,'Resumen Anual'!$DH$64)+SUMIFS('Resumen Anual'!$EF$170,FR226,'Resumen Anual'!$V$9,FC218,'Resumen Anual'!$DH$122)+SUMIFS('Resumen Anual'!$EF$228,FR226,'Resumen Anual'!$V$9,FC218,'Resumen Anual'!$DH$180)+SUMIFS('Resumen Anual'!$EF$286,FR226,'Resumen Anual'!$V$9,FC218,'Resumen Anual'!$DH$238)+SUMIFS('Resumen Anual'!$EF$344,FR226,'Resumen Anual'!$V$9,FC218,'Resumen Anual'!$DH$296)+SUMIFS('Resumen Anual'!$EF$402,FR226,'Resumen Anual'!$V$9,FC218,'Resumen Anual'!$DH$354)+SUMIFS('Resumen Anual'!$EF$460,FR226,'Resumen Anual'!$V$9,FC218,'Resumen Anual'!$DH$412)+SUMIFS('Resumen Anual'!$EF$518,FR226,'Resumen Anual'!$V$9,FC218,'Resumen Anual'!$DH$470)+SUMIFS('Resumen Anual'!$EF$576,FR226,'Resumen Anual'!$V$9,FC218,'Resumen Anual'!$DH$528)+SUMIFS('Resumen Anual'!$EF$634,FR226,'Resumen Anual'!$V$9,FC218,'Resumen Anual'!$DH$586)+SUMIFS('Resumen Anual'!$EF$692,FR226,'Resumen Anual'!$V$9,FC218,'Resumen Anual'!$DH$644)+SUMIFS('Resumen Anual'!$GC$54,FR226,'Resumen Anual'!$V$9,FC218,'Resumen Anual'!$FE$6)+SUMIFS('Resumen Anual'!$GC$112,FR226,'Resumen Anual'!$V$9,FC218,'Resumen Anual'!$FE$64)+SUMIFS('Resumen Anual'!$GC$170,FR226,'Resumen Anual'!$V$9,FC218,'Resumen Anual'!$FE$122)+SUMIFS('Resumen Anual'!$GC$228,FR226,'Resumen Anual'!$V$9,FC218,'Resumen Anual'!$FE$180)+SUMIFS('Resumen Anual'!$GC$286,FR226,'Resumen Anual'!$V$9,FC218,'Resumen Anual'!$FE$238)+SUMIFS('Resumen Anual'!$GC$344,FR226,'Resumen Anual'!$V$9,FC218,'Resumen Anual'!$FE$296)+SUMIFS('Resumen Anual'!$GC$402,FR226,'Resumen Anual'!$V$9,FC218,'Resumen Anual'!$FE$354)+SUMIFS('Resumen Anual'!$GC$460,FR226,'Resumen Anual'!$V$9,FC218,'Resumen Anual'!$FE$412)+SUMIFS('Resumen Anual'!$GC$518,FR226,'Resumen Anual'!$V$9,FC218,'Resumen Anual'!$FE$470)+SUMIFS('Resumen Anual'!$GC$576,FR226,'Resumen Anual'!$V$9,FC218,'Resumen Anual'!$FE$528)+SUMIFS('Resumen Anual'!$GC$634,FR226,'Resumen Anual'!$V$9,FC218,'Resumen Anual'!$FE$586)+SUMIFS('Resumen Anual'!$GC$692,FR226,'Resumen Anual'!$V$9,FC218,'Resumen Anual'!$FE$644)</f>
        <v>0</v>
      </c>
      <c r="GB226" s="770"/>
      <c r="GC226" s="770"/>
      <c r="GD226" s="770"/>
      <c r="GE226" s="770">
        <f>SUMIFS('Resumen Anual'!$AN$54,FR226,'Resumen Anual'!$V$9,FC218,'Resumen Anual'!$L$6)+SUMIFS('Resumen Anual'!$AN$112,FR226,'Resumen Anual'!$V$9,FC218,'Resumen Anual'!$L$64)+SUMIFS('Resumen Anual'!$AN$170,FR226,'Resumen Anual'!$V$9,FC218,'Resumen Anual'!$L$122)+SUMIFS('Resumen Anual'!$AN$228,FR226,'Resumen Anual'!$V$9,FC218,'Resumen Anual'!$L$180)+SUMIFS('Resumen Anual'!$AN$286,FR226,'Resumen Anual'!$V$9,FC218,'Resumen Anual'!$L$238)+SUMIFS('Resumen Anual'!$AN$344,FR226,'Resumen Anual'!$V$9,FC218,'Resumen Anual'!$L$296)+SUMIFS('Resumen Anual'!$AN$402,FR226,'Resumen Anual'!$V$9,FC218,'Resumen Anual'!$L$354)+SUMIFS('Resumen Anual'!$AN$460,FR226,'Resumen Anual'!$V$9,FC218,'Resumen Anual'!$L$412)+SUMIFS('Resumen Anual'!$AN$518,FR226,'Resumen Anual'!$V$9,FC218,'Resumen Anual'!$L$470)+SUMIFS('Resumen Anual'!$AN$576,FR226,'Resumen Anual'!$V$9,FC218,'Resumen Anual'!$L$528)+SUMIFS('Resumen Anual'!$AN$634,FR226,'Resumen Anual'!$V$9,FC218,'Resumen Anual'!$L$586)+SUMIFS('Resumen Anual'!$AN$692,FR226,'Resumen Anual'!$V$9,FC218,'Resumen Anual'!$L$644)+SUMIFS('Resumen Anual'!$CK$54,FR226,'Resumen Anual'!$V$9,FC218,'Resumen Anual'!$BI$6)+SUMIFS('Resumen Anual'!$CK$112,FR226,'Resumen Anual'!$V$9,FC218,'Resumen Anual'!$BI$64)+SUMIFS('Resumen Anual'!$CK$170,FR226,'Resumen Anual'!$V$9,FC218,'Resumen Anual'!$BI$122)+SUMIFS('Resumen Anual'!$CK$228,FR226,'Resumen Anual'!$V$9,FC218,'Resumen Anual'!$BI$180)+SUMIFS('Resumen Anual'!$CK$286,FR226,'Resumen Anual'!$V$9,FC218,'Resumen Anual'!$BI$238)+SUMIFS('Resumen Anual'!$CK$344,FR226,'Resumen Anual'!$V$9,FC218,'Resumen Anual'!$BI$296)+SUMIFS('Resumen Anual'!$CK$402,FR226,'Resumen Anual'!$V$9,FC218,'Resumen Anual'!$BI$354)+SUMIFS('Resumen Anual'!$CK$460,FR226,'Resumen Anual'!$V$9,FC218,'Resumen Anual'!$BI$412)+SUMIFS('Resumen Anual'!$CK$518,FR226,'Resumen Anual'!$V$9,FC218,'Resumen Anual'!$BI$470)+SUMIFS('Resumen Anual'!$CK$576,FR226,'Resumen Anual'!$V$9,FC218,'Resumen Anual'!$BI$528)+SUMIFS('Resumen Anual'!$CK$634,FR226,'Resumen Anual'!$V$9,FC218,'Resumen Anual'!$BI$586)+SUMIFS('Resumen Anual'!$CK$692,FR226,'Resumen Anual'!$V$9,FC218,'Resumen Anual'!$BI$644)+SUMIFS('Resumen Anual'!$EJ$54,FR226,'Resumen Anual'!$V$9,FC218,'Resumen Anual'!$DH$6)+SUMIFS('Resumen Anual'!$EJ$112,FR226,'Resumen Anual'!$V$9,FC218,'Resumen Anual'!$DH$64)+SUMIFS('Resumen Anual'!$EJ$170,FR226,'Resumen Anual'!$V$9,FC218,'Resumen Anual'!$DH$122)+SUMIFS('Resumen Anual'!$EJ$228,FR226,'Resumen Anual'!$V$9,FC218,'Resumen Anual'!$DH$180)+SUMIFS('Resumen Anual'!$EJ$286,FR226,'Resumen Anual'!$V$9,FC218,'Resumen Anual'!$DH$238)+SUMIFS('Resumen Anual'!$EJ$344,FR226,'Resumen Anual'!$V$9,FC218,'Resumen Anual'!$DH$296)+SUMIFS('Resumen Anual'!$EJ$402,FR226,'Resumen Anual'!$V$9,FC218,'Resumen Anual'!$DH$354)+SUMIFS('Resumen Anual'!$EJ$460,FR226,'Resumen Anual'!$V$9,FC218,'Resumen Anual'!$DH$412)+SUMIFS('Resumen Anual'!$EJ$518,FR226,'Resumen Anual'!$V$9,FC218,'Resumen Anual'!$DH$470)+SUMIFS('Resumen Anual'!$EJ$576,FR226,'Resumen Anual'!$V$9,FC218,'Resumen Anual'!$DH$528)+SUMIFS('Resumen Anual'!$EJ$634,FR226,'Resumen Anual'!$V$9,FC218,'Resumen Anual'!$DH$586)+SUMIFS('Resumen Anual'!$EJ$692,FR226,'Resumen Anual'!$V$9,FC218,'Resumen Anual'!$DH$644)+SUMIFS('Resumen Anual'!$GG$54,FR226,'Resumen Anual'!$V$9,FC218,'Resumen Anual'!$FE$6)+SUMIFS('Resumen Anual'!$GG$112,FR226,'Resumen Anual'!$V$9,FC218,'Resumen Anual'!$FE$64)+SUMIFS('Resumen Anual'!$GG$170,FR226,'Resumen Anual'!$V$9,FC218,'Resumen Anual'!$FE$122)+SUMIFS('Resumen Anual'!$GG$228,FR226,'Resumen Anual'!$V$9,FC218,'Resumen Anual'!$FE$180)+SUMIFS('Resumen Anual'!$GG$286,FR226,'Resumen Anual'!$V$9,FC218,'Resumen Anual'!$FE$238)+SUMIFS('Resumen Anual'!$GG$344,FR226,'Resumen Anual'!$V$9,FC218,'Resumen Anual'!$FE$296)+SUMIFS('Resumen Anual'!$GG$402,FR226,'Resumen Anual'!$V$9,FC218,'Resumen Anual'!$FE$354)+SUMIFS('Resumen Anual'!$GG$460,FR226,'Resumen Anual'!$V$9,FC218,'Resumen Anual'!$FE$412)+SUMIFS('Resumen Anual'!$GG$518,FR226,'Resumen Anual'!$V$9,FC218,'Resumen Anual'!$FE$470)+SUMIFS('Resumen Anual'!$GG$576,FR226,'Resumen Anual'!$V$9,FC218,'Resumen Anual'!$FE$528)+SUMIFS('Resumen Anual'!$GG$634,FR226,'Resumen Anual'!$V$9,FC218,'Resumen Anual'!$FE$586)+SUMIFS('Resumen Anual'!$GG$692,FR226,'Resumen Anual'!$V$9,FC218,'Resumen Anual'!$FE$644)</f>
        <v>0</v>
      </c>
      <c r="GF226" s="770"/>
      <c r="GG226" s="770"/>
      <c r="GH226" s="770"/>
      <c r="GI226" s="756">
        <f>SUMIFS('Resumen Anual'!$AR$54,FR226,'Resumen Anual'!$V$9,FC218,'Resumen Anual'!$L$6)+SUMIFS('Resumen Anual'!$AR$112,FR226,'Resumen Anual'!$V$9,FC218,'Resumen Anual'!$L$64)+SUMIFS('Resumen Anual'!$AR$170,FR226,'Resumen Anual'!$V$9,FC218,'Resumen Anual'!$L$122)+SUMIFS('Resumen Anual'!$AR$228,FR226,'Resumen Anual'!$V$9,FC218,'Resumen Anual'!$L$180)+SUMIFS('Resumen Anual'!$AR$286,FR226,'Resumen Anual'!$V$9,FC218,'Resumen Anual'!$L$238)+SUMIFS('Resumen Anual'!$AR$344,FR226,'Resumen Anual'!$V$9,FC218,'Resumen Anual'!$L$296)+SUMIFS('Resumen Anual'!$AR$402,FR226,'Resumen Anual'!$V$9,FC218,'Resumen Anual'!$L$354)+SUMIFS('Resumen Anual'!$AR$460,FR226,'Resumen Anual'!$V$9,FC218,'Resumen Anual'!$L$412)+SUMIFS('Resumen Anual'!$AR$518,FR226,'Resumen Anual'!$V$9,FC218,'Resumen Anual'!$L$470)+SUMIFS('Resumen Anual'!$AR$576,FR226,'Resumen Anual'!$V$9,FC218,'Resumen Anual'!$L$528)+SUMIFS('Resumen Anual'!$AR$634,FR226,'Resumen Anual'!$V$9,FC218,'Resumen Anual'!$L$586)+SUMIFS('Resumen Anual'!$AR$692,FR226,'Resumen Anual'!$V$9,FC218,'Resumen Anual'!$L$644)+SUMIFS('Resumen Anual'!$CO$54,FR226,'Resumen Anual'!$V$9,FC218,'Resumen Anual'!$BI$6)+SUMIFS('Resumen Anual'!$CO$112,FR226,'Resumen Anual'!$V$9,FC218,'Resumen Anual'!$BI$64)+SUMIFS('Resumen Anual'!$CO$170,FR226,'Resumen Anual'!$V$9,FC218,'Resumen Anual'!$BI$122)+SUMIFS('Resumen Anual'!$CO$228,FR226,'Resumen Anual'!$V$9,FC218,'Resumen Anual'!$BI$180)+SUMIFS('Resumen Anual'!$CO$286,FR226,'Resumen Anual'!$V$9,FC218,'Resumen Anual'!$BI$238)+SUMIFS('Resumen Anual'!$CO$344,FR226,'Resumen Anual'!$V$9,FC218,'Resumen Anual'!$BI$296)+SUMIFS('Resumen Anual'!$CO$402,FR226,'Resumen Anual'!$V$9,FC218,'Resumen Anual'!$BI$354)+SUMIFS('Resumen Anual'!$CO$460,FR226,'Resumen Anual'!$V$9,FC218,'Resumen Anual'!$BI$412)+SUMIFS('Resumen Anual'!$CO$518,FR226,'Resumen Anual'!$V$9,FC218,'Resumen Anual'!$BI$470)+SUMIFS('Resumen Anual'!$CO$576,FR226,'Resumen Anual'!$V$9,FC218,'Resumen Anual'!$BI$528)+SUMIFS('Resumen Anual'!$CO$634,FR226,'Resumen Anual'!$V$9,FC218,'Resumen Anual'!$BI$586)+SUMIFS('Resumen Anual'!$CO$692,FR226,'Resumen Anual'!$V$9,FC218,'Resumen Anual'!$BI$644)+SUMIFS('Resumen Anual'!$EN$54,FR226,'Resumen Anual'!$V$9,FC218,'Resumen Anual'!$DH$6)+SUMIFS('Resumen Anual'!$EN$112,FR226,'Resumen Anual'!$V$9,FC218,'Resumen Anual'!$DH$64)+SUMIFS('Resumen Anual'!$EN$170,FR226,'Resumen Anual'!$V$9,FC218,'Resumen Anual'!$DH$122)+SUMIFS('Resumen Anual'!$EN$228,FR226,'Resumen Anual'!$V$9,FC218,'Resumen Anual'!$DH$180)+SUMIFS('Resumen Anual'!$EN$286,FR226,'Resumen Anual'!$V$9,FC218,'Resumen Anual'!$DH$238)+SUMIFS('Resumen Anual'!$EN$344,FR226,'Resumen Anual'!$V$9,FC218,'Resumen Anual'!$DH$296)+SUMIFS('Resumen Anual'!$EN$402,FR226,'Resumen Anual'!$V$9,FC218,'Resumen Anual'!$DH$354)+SUMIFS('Resumen Anual'!$EN$460,FR226,'Resumen Anual'!$V$9,FC218,'Resumen Anual'!$DH$412)+SUMIFS('Resumen Anual'!$EN$518,FR226,'Resumen Anual'!$V$9,FC218,'Resumen Anual'!$DH$470)+SUMIFS('Resumen Anual'!$EN$576,FR226,'Resumen Anual'!$V$9,FC218,'Resumen Anual'!$DH$528)+SUMIFS('Resumen Anual'!$EN$634,FR226,'Resumen Anual'!$V$9,FC218,'Resumen Anual'!$DH$586)+SUMIFS('Resumen Anual'!$EN$692,FR226,'Resumen Anual'!$V$9,FC218,'Resumen Anual'!$DH$644)+SUMIFS('Resumen Anual'!$GK$54,FR226,'Resumen Anual'!$V$9,FC218,'Resumen Anual'!$FE$6)+SUMIFS('Resumen Anual'!$GK$112,FR226,'Resumen Anual'!$V$9,FC218,'Resumen Anual'!$FE$64)+SUMIFS('Resumen Anual'!$GK$170,FR226,'Resumen Anual'!$V$9,FC218,'Resumen Anual'!$FE$122)+SUMIFS('Resumen Anual'!$GK$228,FR226,'Resumen Anual'!$V$9,FC218,'Resumen Anual'!$FE$180)+SUMIFS('Resumen Anual'!$GK$286,FR226,'Resumen Anual'!$V$9,FC218,'Resumen Anual'!$FE$238)+SUMIFS('Resumen Anual'!$GK$344,FR226,'Resumen Anual'!$V$9,FC218,'Resumen Anual'!$FE$296)+SUMIFS('Resumen Anual'!$GK$402,FR226,'Resumen Anual'!$V$9,FC218,'Resumen Anual'!$FE$354)+SUMIFS('Resumen Anual'!$GK$460,FR226,'Resumen Anual'!$V$9,FC218,'Resumen Anual'!$FE$412)+SUMIFS('Resumen Anual'!$GK$518,FR226,'Resumen Anual'!$V$9,FC218,'Resumen Anual'!$FE$470)+SUMIFS('Resumen Anual'!$GK$576,FR226,'Resumen Anual'!$V$9,FC218,'Resumen Anual'!$FE$528)+SUMIFS('Resumen Anual'!$GK$634,FR226,'Resumen Anual'!$V$9,FC218,'Resumen Anual'!$FE$586)+SUMIFS('Resumen Anual'!$GK$692,FR226,'Resumen Anual'!$V$9,FC218,'Resumen Anual'!$FE$644)</f>
        <v>0</v>
      </c>
      <c r="GJ226" s="756"/>
      <c r="GK226" s="756"/>
      <c r="GL226" s="756">
        <f>SUMIFS('Resumen Anual'!$AU$54,FR226,'Resumen Anual'!$V$9,FC218,'Resumen Anual'!$L$6)+SUMIFS('Resumen Anual'!$AU$112,FR226,'Resumen Anual'!$V$9,FC218,'Resumen Anual'!$L$64)+SUMIFS('Resumen Anual'!$AU$170,FR226,'Resumen Anual'!$V$9,FC218,'Resumen Anual'!$L$122)+SUMIFS('Resumen Anual'!$AU$228,FR226,'Resumen Anual'!$V$9,FC218,'Resumen Anual'!$L$180)+SUMIFS('Resumen Anual'!$AU$286,FR226,'Resumen Anual'!$V$9,FC218,'Resumen Anual'!$L$238)+SUMIFS('Resumen Anual'!$AU$344,FR226,'Resumen Anual'!$V$9,FC218,'Resumen Anual'!$L$296)+SUMIFS('Resumen Anual'!$AU$402,FR226,'Resumen Anual'!$V$9,FC218,'Resumen Anual'!$L$354)+SUMIFS('Resumen Anual'!$AU$460,FR226,'Resumen Anual'!$V$9,FC218,'Resumen Anual'!$L$412)+SUMIFS('Resumen Anual'!$AU$518,FR226,'Resumen Anual'!$V$9,FC218,'Resumen Anual'!$L$470)+SUMIFS('Resumen Anual'!$AU$576,FR226,'Resumen Anual'!$V$9,FC218,'Resumen Anual'!$L$528)+SUMIFS('Resumen Anual'!$AU$634,FR226,'Resumen Anual'!$V$9,FC218,'Resumen Anual'!$L$586)+SUMIFS('Resumen Anual'!$AU$692,FR226,'Resumen Anual'!$V$9,FC218,'Resumen Anual'!$L$644)+SUMIFS('Resumen Anual'!$CR$54,FR226,'Resumen Anual'!$V$9,FC218,'Resumen Anual'!$BI$6)+SUMIFS('Resumen Anual'!$CR$112,FR226,'Resumen Anual'!$V$9,FC218,'Resumen Anual'!$BI$64)+SUMIFS('Resumen Anual'!$CR$170,FR226,'Resumen Anual'!$V$9,FC218,'Resumen Anual'!$BI$122)+SUMIFS('Resumen Anual'!$CR$228,FR226,'Resumen Anual'!$V$9,FC218,'Resumen Anual'!$BI$180)+SUMIFS('Resumen Anual'!$CR$286,FR226,'Resumen Anual'!$V$9,FC218,'Resumen Anual'!$BI$238)+SUMIFS('Resumen Anual'!$CR$344,FR226,'Resumen Anual'!$V$9,FC218,'Resumen Anual'!$BI$296)+SUMIFS('Resumen Anual'!$CR$402,FR226,'Resumen Anual'!$V$9,FC218,'Resumen Anual'!$BI$354)+SUMIFS('Resumen Anual'!$CR$460,FR226,'Resumen Anual'!$V$9,FC218,'Resumen Anual'!$BI$412)+SUMIFS('Resumen Anual'!$CR$518,FR226,'Resumen Anual'!$V$9,FC218,'Resumen Anual'!$BI$470)+SUMIFS('Resumen Anual'!$CR$576,FR226,'Resumen Anual'!$V$9,FC218,'Resumen Anual'!$BI$528)+SUMIFS('Resumen Anual'!$CR$634,FR226,'Resumen Anual'!$V$9,FC218,'Resumen Anual'!$BI$586)+SUMIFS('Resumen Anual'!$CR$692,FR226,'Resumen Anual'!$V$9,FC218,'Resumen Anual'!$BI$644)+SUMIFS('Resumen Anual'!$EQ$54,FR226,'Resumen Anual'!$V$9,FC218,'Resumen Anual'!$DH$6)+SUMIFS('Resumen Anual'!$EQ$112,FR226,'Resumen Anual'!$V$9,FC218,'Resumen Anual'!$DH$64)+SUMIFS('Resumen Anual'!$EQ$170,FR226,'Resumen Anual'!$V$9,FC218,'Resumen Anual'!$DH$122)+SUMIFS('Resumen Anual'!$EQ$228,FR226,'Resumen Anual'!$V$9,FC218,'Resumen Anual'!$DH$180)+SUMIFS('Resumen Anual'!$EQ$286,FR226,'Resumen Anual'!$V$9,FC218,'Resumen Anual'!$DH$238)+SUMIFS('Resumen Anual'!$EQ$344,FR226,'Resumen Anual'!$V$9,FC218,'Resumen Anual'!$DH$296)+SUMIFS('Resumen Anual'!$EQ$402,FR226,'Resumen Anual'!$V$9,FC218,'Resumen Anual'!$DH$354)+SUMIFS('Resumen Anual'!$EQ$460,FR226,'Resumen Anual'!$V$9,FC218,'Resumen Anual'!$DH$412)+SUMIFS('Resumen Anual'!$EQ$518,FR226,'Resumen Anual'!$V$9,FC218,'Resumen Anual'!$DH$470)+SUMIFS('Resumen Anual'!$EQ$576,FR226,'Resumen Anual'!$V$9,FC218,'Resumen Anual'!$DH$528)+SUMIFS('Resumen Anual'!$EQ$634,FR226,'Resumen Anual'!$V$9,FC218,'Resumen Anual'!$DH$586)+SUMIFS('Resumen Anual'!$EQ$692,FR226,'Resumen Anual'!$V$9,FC218,'Resumen Anual'!$DH$644)+SUMIFS('Resumen Anual'!$GN$54,FR226,'Resumen Anual'!$V$9,FC218,'Resumen Anual'!$FE$6)+SUMIFS('Resumen Anual'!$GN$112,FR226,'Resumen Anual'!$V$9,FC218,'Resumen Anual'!$FE$64)+SUMIFS('Resumen Anual'!$GN$170,FR226,'Resumen Anual'!$V$9,FC218,'Resumen Anual'!$FE$122)+SUMIFS('Resumen Anual'!$GN$228,FR226,'Resumen Anual'!$V$9,FC218,'Resumen Anual'!$FE$180)+SUMIFS('Resumen Anual'!$GN$286,FR226,'Resumen Anual'!$V$9,FC218,'Resumen Anual'!$FE$238)+SUMIFS('Resumen Anual'!$GN$344,FR226,'Resumen Anual'!$V$9,FC218,'Resumen Anual'!$FE$296)+SUMIFS('Resumen Anual'!$GN$402,FR226,'Resumen Anual'!$V$9,FC218,'Resumen Anual'!$FE$354)+SUMIFS('Resumen Anual'!$GN$460,FR226,'Resumen Anual'!$V$9,FC218,'Resumen Anual'!$FE$412)+SUMIFS('Resumen Anual'!$GN$518,FR226,'Resumen Anual'!$V$9,FC218,'Resumen Anual'!$FE$470)+SUMIFS('Resumen Anual'!$GN$576,FR226,'Resumen Anual'!$V$9,FC218,'Resumen Anual'!$FE$528)+SUMIFS('Resumen Anual'!$GN$634,FR226,'Resumen Anual'!$V$9,FC218,'Resumen Anual'!$FE$586)+SUMIFS('Resumen Anual'!$GN$692,FR226,'Resumen Anual'!$V$9,FC218,'Resumen Anual'!$FE$644)</f>
        <v>0</v>
      </c>
      <c r="GM226" s="756"/>
      <c r="GN226" s="756"/>
      <c r="GO226" s="1200"/>
    </row>
    <row r="227" spans="1:197" ht="5.25" customHeight="1" x14ac:dyDescent="0.25">
      <c r="A227" s="171"/>
      <c r="B227" s="777"/>
      <c r="C227" s="778"/>
      <c r="D227" s="778"/>
      <c r="E227" s="778"/>
      <c r="F227" s="778"/>
      <c r="G227" s="778"/>
      <c r="H227" s="781"/>
      <c r="I227" s="813"/>
      <c r="J227" s="722"/>
      <c r="K227" s="722"/>
      <c r="L227" s="814"/>
      <c r="M227" s="815"/>
      <c r="N227" s="817"/>
      <c r="O227" s="817"/>
      <c r="P227" s="817"/>
      <c r="Q227" s="817"/>
      <c r="R227" s="817"/>
      <c r="S227" s="817"/>
      <c r="T227" s="817"/>
      <c r="U227" s="817"/>
      <c r="V227" s="817"/>
      <c r="W227" s="817"/>
      <c r="X227" s="817"/>
      <c r="Y227" s="15"/>
      <c r="Z227" s="773"/>
      <c r="AA227" s="774"/>
      <c r="AB227" s="774"/>
      <c r="AC227" s="774"/>
      <c r="AD227" s="774"/>
      <c r="AE227" s="770"/>
      <c r="AF227" s="770"/>
      <c r="AG227" s="770"/>
      <c r="AH227" s="770"/>
      <c r="AI227" s="770"/>
      <c r="AJ227" s="770"/>
      <c r="AK227" s="770"/>
      <c r="AL227" s="770"/>
      <c r="AM227" s="770"/>
      <c r="AN227" s="770"/>
      <c r="AO227" s="770"/>
      <c r="AP227" s="770"/>
      <c r="AQ227" s="756"/>
      <c r="AR227" s="756"/>
      <c r="AS227" s="756"/>
      <c r="AT227" s="756"/>
      <c r="AU227" s="756"/>
      <c r="AV227" s="1215"/>
      <c r="AW227" s="1200"/>
      <c r="AX227" s="171"/>
      <c r="AY227" s="777"/>
      <c r="AZ227" s="778"/>
      <c r="BA227" s="778"/>
      <c r="BB227" s="778"/>
      <c r="BC227" s="778"/>
      <c r="BD227" s="778"/>
      <c r="BE227" s="781"/>
      <c r="BF227" s="813"/>
      <c r="BG227" s="722"/>
      <c r="BH227" s="722"/>
      <c r="BI227" s="814"/>
      <c r="BJ227" s="815"/>
      <c r="BK227" s="817"/>
      <c r="BL227" s="817"/>
      <c r="BM227" s="817"/>
      <c r="BN227" s="817"/>
      <c r="BO227" s="817"/>
      <c r="BP227" s="817"/>
      <c r="BQ227" s="817"/>
      <c r="BR227" s="817"/>
      <c r="BS227" s="817"/>
      <c r="BT227" s="817"/>
      <c r="BU227" s="817"/>
      <c r="BV227" s="15"/>
      <c r="BW227" s="773"/>
      <c r="BX227" s="774"/>
      <c r="BY227" s="774"/>
      <c r="BZ227" s="774"/>
      <c r="CA227" s="774"/>
      <c r="CB227" s="770"/>
      <c r="CC227" s="770"/>
      <c r="CD227" s="770"/>
      <c r="CE227" s="770"/>
      <c r="CF227" s="770"/>
      <c r="CG227" s="770"/>
      <c r="CH227" s="770"/>
      <c r="CI227" s="770"/>
      <c r="CJ227" s="770"/>
      <c r="CK227" s="770"/>
      <c r="CL227" s="770"/>
      <c r="CM227" s="770"/>
      <c r="CN227" s="756"/>
      <c r="CO227" s="756"/>
      <c r="CP227" s="756"/>
      <c r="CQ227" s="756"/>
      <c r="CR227" s="756"/>
      <c r="CS227" s="756"/>
      <c r="CT227" s="1200"/>
      <c r="CU227" s="1199"/>
      <c r="CV227" s="171"/>
      <c r="CW227" s="777"/>
      <c r="CX227" s="778"/>
      <c r="CY227" s="778"/>
      <c r="CZ227" s="778"/>
      <c r="DA227" s="778"/>
      <c r="DB227" s="778"/>
      <c r="DC227" s="781"/>
      <c r="DD227" s="813"/>
      <c r="DE227" s="722"/>
      <c r="DF227" s="722"/>
      <c r="DG227" s="814"/>
      <c r="DH227" s="815"/>
      <c r="DI227" s="817"/>
      <c r="DJ227" s="817"/>
      <c r="DK227" s="817"/>
      <c r="DL227" s="817"/>
      <c r="DM227" s="817"/>
      <c r="DN227" s="817"/>
      <c r="DO227" s="817"/>
      <c r="DP227" s="817"/>
      <c r="DQ227" s="817"/>
      <c r="DR227" s="817"/>
      <c r="DS227" s="817"/>
      <c r="DT227" s="15"/>
      <c r="DU227" s="773"/>
      <c r="DV227" s="774"/>
      <c r="DW227" s="774"/>
      <c r="DX227" s="774"/>
      <c r="DY227" s="774"/>
      <c r="DZ227" s="770"/>
      <c r="EA227" s="770"/>
      <c r="EB227" s="770"/>
      <c r="EC227" s="770"/>
      <c r="ED227" s="770"/>
      <c r="EE227" s="770"/>
      <c r="EF227" s="770"/>
      <c r="EG227" s="770"/>
      <c r="EH227" s="770"/>
      <c r="EI227" s="770"/>
      <c r="EJ227" s="770"/>
      <c r="EK227" s="770"/>
      <c r="EL227" s="756"/>
      <c r="EM227" s="756"/>
      <c r="EN227" s="756"/>
      <c r="EO227" s="756"/>
      <c r="EP227" s="756"/>
      <c r="EQ227" s="1215"/>
      <c r="ER227" s="1200"/>
      <c r="ES227" s="171"/>
      <c r="ET227" s="777"/>
      <c r="EU227" s="778"/>
      <c r="EV227" s="778"/>
      <c r="EW227" s="778"/>
      <c r="EX227" s="778"/>
      <c r="EY227" s="778"/>
      <c r="EZ227" s="781"/>
      <c r="FA227" s="813"/>
      <c r="FB227" s="722"/>
      <c r="FC227" s="722"/>
      <c r="FD227" s="814"/>
      <c r="FE227" s="815"/>
      <c r="FF227" s="817"/>
      <c r="FG227" s="817"/>
      <c r="FH227" s="817"/>
      <c r="FI227" s="817"/>
      <c r="FJ227" s="817"/>
      <c r="FK227" s="817"/>
      <c r="FL227" s="817"/>
      <c r="FM227" s="817"/>
      <c r="FN227" s="817"/>
      <c r="FO227" s="817"/>
      <c r="FP227" s="817"/>
      <c r="FQ227" s="15"/>
      <c r="FR227" s="773"/>
      <c r="FS227" s="774"/>
      <c r="FT227" s="774"/>
      <c r="FU227" s="774"/>
      <c r="FV227" s="774"/>
      <c r="FW227" s="770"/>
      <c r="FX227" s="770"/>
      <c r="FY227" s="770"/>
      <c r="FZ227" s="770"/>
      <c r="GA227" s="770"/>
      <c r="GB227" s="770"/>
      <c r="GC227" s="770"/>
      <c r="GD227" s="770"/>
      <c r="GE227" s="770"/>
      <c r="GF227" s="770"/>
      <c r="GG227" s="770"/>
      <c r="GH227" s="770"/>
      <c r="GI227" s="756"/>
      <c r="GJ227" s="756"/>
      <c r="GK227" s="756"/>
      <c r="GL227" s="756"/>
      <c r="GM227" s="756"/>
      <c r="GN227" s="756"/>
      <c r="GO227" s="1200"/>
    </row>
    <row r="228" spans="1:197" ht="2.25" customHeight="1" x14ac:dyDescent="0.25">
      <c r="A228" s="171"/>
      <c r="B228" s="12"/>
      <c r="C228" s="12"/>
      <c r="D228" s="12"/>
      <c r="E228" s="12"/>
      <c r="F228" s="12"/>
      <c r="G228" s="12"/>
      <c r="H228" s="12"/>
      <c r="I228" s="12"/>
      <c r="J228" s="12"/>
      <c r="K228" s="12"/>
      <c r="L228" s="12"/>
      <c r="M228" s="15"/>
      <c r="N228" s="779" t="str">
        <f>'Resumen Anual'!$O$20</f>
        <v>NOCHE</v>
      </c>
      <c r="O228" s="776"/>
      <c r="P228" s="776"/>
      <c r="Q228" s="776"/>
      <c r="R228" s="801"/>
      <c r="S228" s="805">
        <f>SUMIF('Resumen Anual'!$FE$622,K218,'Resumen Anual'!$FM$636)+SUMIF('Resumen Anual'!$DH$622,K218,'Resumen Anual'!$DP$636)+SUMIF('Resumen Anual'!$BI$622,K218,'Resumen Anual'!$BQ$636)+SUMIF('Resumen Anual'!$L$622,K218,'Resumen Anual'!$T$636)+SUMIF('Resumen Anual'!$FE$566,K218,'Resumen Anual'!$FM$580)+SUMIF('Resumen Anual'!$DH$566,K218,'Resumen Anual'!$DP$580)+SUMIF('Resumen Anual'!$BI$566,K218,'Resumen Anual'!$BQ$580)+SUMIF('Resumen Anual'!$L$566,K218,'Resumen Anual'!$T$580)+SUMIF('Resumen Anual'!$FE$510,K218,'Resumen Anual'!$FM$524)+SUMIF('Resumen Anual'!$DH$510,K218,'Resumen Anual'!$DP$524)+SUMIF('Resumen Anual'!$BI$510,K218,'Resumen Anual'!$BQ$524)+SUMIF('Resumen Anual'!$L$510,K218,'Resumen Anual'!$T$524)+SUMIF('Resumen Anual'!$FE$454,K218,'Resumen Anual'!$FM$468)+SUMIF('Resumen Anual'!$DH$454,K218,'Resumen Anual'!$DP$468)+SUMIF('Resumen Anual'!$BI$454,K218,'Resumen Anual'!$BQ$468)+SUMIF('Resumen Anual'!$L$454,K218,'Resumen Anual'!$T$468)+SUMIF('Resumen Anual'!$FE$398,K218,'Resumen Anual'!$FM$412)+SUMIF('Resumen Anual'!$DH$398,K218,'Resumen Anual'!$DP$412)+SUMIF('Resumen Anual'!$BI$398,K218,'Resumen Anual'!$BQ$412)+SUMIF('Resumen Anual'!$L$398,K218,'Resumen Anual'!$T$412)+SUMIF('Resumen Anual'!$FE$342,K218,'Resumen Anual'!$FM$356)+SUMIF('Resumen Anual'!$DH$342,K218,'Resumen Anual'!$DP$356)+SUMIF('Resumen Anual'!$BI$342,K218,'Resumen Anual'!$BQ$356)+SUMIF('Resumen Anual'!$L$342,K218,'Resumen Anual'!$T$356)+SUMIF('Resumen Anual'!$FE$286,K218,'Resumen Anual'!$FM$300)+SUMIF('Resumen Anual'!$DH$286,K218,'Resumen Anual'!$DP$300)+SUMIF('Resumen Anual'!$BI$286,K218,'Resumen Anual'!$BQ$300)+SUMIF('Resumen Anual'!$L$286,K218,'Resumen Anual'!$T$300)+SUMIF('Resumen Anual'!$FE$230,K218,'Resumen Anual'!$FM$244)+SUMIF('Resumen Anual'!$DH$230,K218,'Resumen Anual'!$DP$244)+SUMIF('Resumen Anual'!$BI$230,K218,'Resumen Anual'!$BQ$244)+SUMIF('Resumen Anual'!$L$230,K218,'Resumen Anual'!$T$244)+SUMIF('Resumen Anual'!$FE$174,K218,'Resumen Anual'!$FM$188)+SUMIF('Resumen Anual'!$DH$174,K218,'Resumen Anual'!$DP$188)+SUMIF('Resumen Anual'!$BI$174,K218,'Resumen Anual'!$BQ$188)+SUMIF('Resumen Anual'!$L$174,K218,'Resumen Anual'!$T$188)+SUMIF('Resumen Anual'!$FE$118,K218,'Resumen Anual'!$FM$132)+SUMIF('Resumen Anual'!$DH$118,K218,'Resumen Anual'!$DP$132)+SUMIF('Resumen Anual'!$BI$118,K218,'Resumen Anual'!$BQ$132)+SUMIF('Resumen Anual'!$L$118,K218,'Resumen Anual'!$T$132)+SUMIF('Resumen Anual'!$FE$62,K218,'Resumen Anual'!$FM$76)+SUMIF('Resumen Anual'!$DH$62,K218,'Resumen Anual'!$DP$76)+SUMIF('Resumen Anual'!$BI$62,K218,'Resumen Anual'!$BQ$76)+SUMIF('Resumen Anual'!$L$62,K218,'Resumen Anual'!$T$76)+SUMIF('Resumen Anual'!$FE$6,K218,'Resumen Anual'!$FM$20)+SUMIF('Resumen Anual'!$DH$6,K218,'Resumen Anual'!$DP$20)+SUMIF('Resumen Anual'!$BI$6,K218,'Resumen Anual'!$BQ$20)+SUMIF('Resumen Anual'!$L$6,K218,'Resumen Anual'!$T$20)+SUMIF('Bitácoras Anteriores'!$K$6,K218,'Bitácoras Anteriores'!$S$17)+SUMIF('Bitácoras Anteriores'!$K$59,$K$6,'Bitácoras Anteriores'!$S$70)+SUMIF('Bitácoras Anteriores'!$K$112,K218,'Bitácoras Anteriores'!$S$123)+SUMIF('Bitácoras Anteriores'!$K$165,K218,'Bitácoras Anteriores'!$S$176)+SUMIF('Bitácoras Anteriores'!$K$218,K218,'Bitácoras Anteriores'!$S$229)+SUMIF('Bitácoras Anteriores'!$K$271,K218,'Bitácoras Anteriores'!$S$282)+SUMIF('Bitácoras Anteriores'!$K$324,K218,'Bitácoras Anteriores'!$S$335)+SUMIF('Bitácoras Anteriores'!$BH$6,K218,'Bitácoras Anteriores'!$BP$17)+SUMIF('Bitácoras Anteriores'!$BH$59,$K$6,'Bitácoras Anteriores'!$BP$70)+SUMIF('Bitácoras Anteriores'!$BH$112,K218,'Bitácoras Anteriores'!$BP$123)+SUMIF('Bitácoras Anteriores'!$BH$165,K218,'Bitácoras Anteriores'!$BP$176)+SUMIF('Bitácoras Anteriores'!$BH$218,K218,'Bitácoras Anteriores'!$BP$229)+SUMIF('Bitácoras Anteriores'!$BH$271,K218,'Bitácoras Anteriores'!$BP$282)+SUMIF('Bitácoras Anteriores'!$BH$324,K218,'Bitácoras Anteriores'!$BP$335)+SUMIF('Bitácoras Anteriores'!$DF$6,K218,'Bitácoras Anteriores'!$DN$17)+SUMIF('Bitácoras Anteriores'!$DF$59,$K$6,'Bitácoras Anteriores'!$DN$70)+SUMIF('Bitácoras Anteriores'!$DF$112,K218,'Bitácoras Anteriores'!$DN$123)+SUMIF('Bitácoras Anteriores'!$DF$165,K218,'Bitácoras Anteriores'!$DN$176)+SUMIF('Bitácoras Anteriores'!$DF$218,K218,'Bitácoras Anteriores'!$DN$229)+SUMIF('Bitácoras Anteriores'!$DF$271,K218,'Bitácoras Anteriores'!$DN$282)+SUMIF('Bitácoras Anteriores'!$DF$324,K218,'Bitácoras Anteriores'!$DN$335)+SUMIF('Bitácoras Anteriores'!$FC$6,K218,'Bitácoras Anteriores'!$FK$17)+SUMIF('Bitácoras Anteriores'!$FC$59,$K$6,'Bitácoras Anteriores'!$FK$70)+SUMIF('Bitácoras Anteriores'!$FC$112,K218,'Bitácoras Anteriores'!$FK$123)+SUMIF('Bitácoras Anteriores'!$FC$165,K218,'Bitácoras Anteriores'!$FK$176)+SUMIF('Bitácoras Anteriores'!$FC$218,K218,'Bitácoras Anteriores'!$FK$229)+SUMIF('Bitácoras Anteriores'!$FC$271,K218,'Bitácoras Anteriores'!$FK$282)+SUMIF('Bitácoras Anteriores'!$FC$324,K218,'Bitácoras Anteriores'!$FK$335)</f>
        <v>0</v>
      </c>
      <c r="T228" s="806"/>
      <c r="U228" s="806"/>
      <c r="V228" s="806"/>
      <c r="W228" s="806"/>
      <c r="X228" s="807"/>
      <c r="Y228" s="15"/>
      <c r="Z228" s="771">
        <f>IF(Z224=0," ",Z224+2)</f>
        <v>2024</v>
      </c>
      <c r="AA228" s="772"/>
      <c r="AB228" s="772"/>
      <c r="AC228" s="772"/>
      <c r="AD228" s="772"/>
      <c r="AE228" s="1214">
        <f>SUMIFS('Resumen Anual'!$AF$54,Z228,'Resumen Anual'!$V$9,K218,'Resumen Anual'!$L$6)+SUMIFS('Resumen Anual'!$AF$112,Z228,'Resumen Anual'!$V$9,K218,'Resumen Anual'!$L$64)+SUMIFS('Resumen Anual'!$AF$170,Z228,'Resumen Anual'!$V$9,K218,'Resumen Anual'!$L$122)+SUMIFS('Resumen Anual'!$AF$228,Z228,'Resumen Anual'!$V$9,K218,'Resumen Anual'!$L$180)+SUMIFS('Resumen Anual'!$AF$286,Z228,'Resumen Anual'!$V$9,K218,'Resumen Anual'!$L$238)+SUMIFS('Resumen Anual'!$AF$344,Z228,'Resumen Anual'!$V$9,K218,'Resumen Anual'!$L$296)+SUMIFS('Resumen Anual'!$AF$402,Z228,'Resumen Anual'!$V$9,K218,'Resumen Anual'!$L$354)+SUMIFS('Resumen Anual'!$AF$460,Z228,'Resumen Anual'!$V$9,K218,'Resumen Anual'!$L$412)+SUMIFS('Resumen Anual'!$AF$518,Z228,'Resumen Anual'!$V$9,K218,'Resumen Anual'!$L$470)+SUMIFS('Resumen Anual'!$AF$576,Z228,'Resumen Anual'!$V$9,K218,'Resumen Anual'!$L$528)+SUMIFS('Resumen Anual'!$AF$634,Z228,'Resumen Anual'!$V$9,K218,'Resumen Anual'!$L$586)+SUMIFS('Resumen Anual'!$AF$692,Z228,'Resumen Anual'!$V$9,K218,'Resumen Anual'!$L$644)+SUMIFS('Resumen Anual'!$CC$54,Z228,'Resumen Anual'!$V$9,K218,'Resumen Anual'!$BI$6)+SUMIFS('Resumen Anual'!$CC$112,Z228,'Resumen Anual'!$V$9,K218,'Resumen Anual'!$BI$64)+SUMIFS('Resumen Anual'!$CC$170,Z228,'Resumen Anual'!$V$9,K218,'Resumen Anual'!$BI$122)+SUMIFS('Resumen Anual'!$CC$228,Z228,'Resumen Anual'!$V$9,K218,'Resumen Anual'!$BI$180)+SUMIFS('Resumen Anual'!$CC$286,Z228,'Resumen Anual'!$V$9,K218,'Resumen Anual'!$BI$238)+SUMIFS('Resumen Anual'!$CC$344,Z228,'Resumen Anual'!$V$9,K218,'Resumen Anual'!$BI$296)+SUMIFS('Resumen Anual'!$CC$402,Z228,'Resumen Anual'!$V$9,K218,'Resumen Anual'!$BI$354)+SUMIFS('Resumen Anual'!$CC$460,Z228,'Resumen Anual'!$V$9,K218,'Resumen Anual'!$BI$412)+SUMIFS('Resumen Anual'!$CC$518,Z228,'Resumen Anual'!$V$9,K218,'Resumen Anual'!$BI$470)+SUMIFS('Resumen Anual'!$CC$576,Z228,'Resumen Anual'!$V$9,K218,'Resumen Anual'!$BI$528)+SUMIFS('Resumen Anual'!$CC$634,Z228,'Resumen Anual'!$V$9,K218,'Resumen Anual'!$BI$586)+SUMIFS('Resumen Anual'!$CC$692,Z228,'Resumen Anual'!$V$9,K218,'Resumen Anual'!$BI$644)+SUMIFS('Resumen Anual'!$EB$54,Z228,'Resumen Anual'!$V$9,K218,'Resumen Anual'!$DH$6)+SUMIFS('Resumen Anual'!$EB$112,Z228,'Resumen Anual'!$V$9,K218,'Resumen Anual'!$DH$64)+SUMIFS('Resumen Anual'!$EB$170,Z228,'Resumen Anual'!$V$9,K218,'Resumen Anual'!$DH$122)+SUMIFS('Resumen Anual'!$EB$228,Z228,'Resumen Anual'!$V$9,K218,'Resumen Anual'!$DH$180)+SUMIFS('Resumen Anual'!$EB$286,Z228,'Resumen Anual'!$V$9,K218,'Resumen Anual'!$DH$238)+SUMIFS('Resumen Anual'!$EB$344,Z228,'Resumen Anual'!$V$9,K218,'Resumen Anual'!$DH$296)+SUMIFS('Resumen Anual'!$EB$402,Z228,'Resumen Anual'!$V$9,K218,'Resumen Anual'!$DH$354)+SUMIFS('Resumen Anual'!$EB$460,Z228,'Resumen Anual'!$V$9,K218,'Resumen Anual'!$DH$412)+SUMIFS('Resumen Anual'!$EB$518,Z228,'Resumen Anual'!$V$9,K218,'Resumen Anual'!$DH$470)+SUMIFS('Resumen Anual'!$EB$576,Z228,'Resumen Anual'!$V$9,K218,'Resumen Anual'!$DH$528)+SUMIFS('Resumen Anual'!$EB$634,Z228,'Resumen Anual'!$V$9,K218,'Resumen Anual'!$DH$586)+SUMIFS('Resumen Anual'!$EB$692,Z228,'Resumen Anual'!$V$9,K218,'Resumen Anual'!$DH$644)+SUMIFS('Resumen Anual'!$FY$54,Z228,'Resumen Anual'!$V$9,K218,'Resumen Anual'!$FE$6)+SUMIFS('Resumen Anual'!$FY$112,Z228,'Resumen Anual'!$V$9,K218,'Resumen Anual'!$FE$64)+SUMIFS('Resumen Anual'!$FY$170,Z228,'Resumen Anual'!$V$9,K218,'Resumen Anual'!$FE$122)+SUMIFS('Resumen Anual'!$FY$228,Z228,'Resumen Anual'!$V$9,K218,'Resumen Anual'!$FE$180)+SUMIFS('Resumen Anual'!$FY$286,Z228,'Resumen Anual'!$V$9,K218,'Resumen Anual'!$FE$238)+SUMIFS('Resumen Anual'!$FY$344,Z228,'Resumen Anual'!$V$9,K218,'Resumen Anual'!$FE$296)+SUMIFS('Resumen Anual'!$FY$402,Z228,'Resumen Anual'!$V$9,K218,'Resumen Anual'!$FE$354)+SUMIFS('Resumen Anual'!$FY$460,Z228,'Resumen Anual'!$V$9,K218,'Resumen Anual'!$FE$412)+SUMIFS('Resumen Anual'!$FY$518,Z228,'Resumen Anual'!$V$9,K218,'Resumen Anual'!$FE$470)+SUMIFS('Resumen Anual'!$FY$576,Z228,'Resumen Anual'!$V$9,K218,'Resumen Anual'!$FE$528)+SUMIFS('Resumen Anual'!$FY$634,Z228,'Resumen Anual'!$V$9,K218,'Resumen Anual'!$FE$586)+SUMIFS('Resumen Anual'!$FY$692,Z228,'Resumen Anual'!$V$9,K218,'Resumen Anual'!$FE$644)</f>
        <v>0</v>
      </c>
      <c r="AF228" s="770"/>
      <c r="AG228" s="770"/>
      <c r="AH228" s="770"/>
      <c r="AI228" s="770">
        <f>SUMIFS('Resumen Anual'!$AJ$54,Z228,'Resumen Anual'!$V$9,K218,'Resumen Anual'!$L$6)+SUMIFS('Resumen Anual'!$AJ$112,Z228,'Resumen Anual'!$V$9,K218,'Resumen Anual'!$L$64)+SUMIFS('Resumen Anual'!$AJ$170,Z228,'Resumen Anual'!$V$9,K218,'Resumen Anual'!$L$122)+SUMIFS('Resumen Anual'!$AJ$228,Z228,'Resumen Anual'!$V$9,K218,'Resumen Anual'!$L$180)+SUMIFS('Resumen Anual'!$AJ$286,Z228,'Resumen Anual'!$V$9,K218,'Resumen Anual'!$L$238)+SUMIFS('Resumen Anual'!$AJ$344,Z228,'Resumen Anual'!$V$9,K218,'Resumen Anual'!$L$296)+SUMIFS('Resumen Anual'!$AJ$402,Z228,'Resumen Anual'!$V$9,K218,'Resumen Anual'!$L$354)+SUMIFS('Resumen Anual'!$AJ$460,Z228,'Resumen Anual'!$V$9,K218,'Resumen Anual'!$L$412)+SUMIFS('Resumen Anual'!$AJ$518,Z228,'Resumen Anual'!$V$9,K218,'Resumen Anual'!$L$470)+SUMIFS('Resumen Anual'!$AJ$576,Z228,'Resumen Anual'!$V$9,K218,'Resumen Anual'!$L$528)+SUMIFS('Resumen Anual'!$AJ$634,Z228,'Resumen Anual'!$V$9,K218,'Resumen Anual'!$L$586)+SUMIFS('Resumen Anual'!$AJ$692,Z228,'Resumen Anual'!$V$9,K218,'Resumen Anual'!$L$644)+SUMIFS('Resumen Anual'!$CG$54,Z228,'Resumen Anual'!$V$9,K218,'Resumen Anual'!$BI$6)+SUMIFS('Resumen Anual'!$CG$112,Z228,'Resumen Anual'!$V$9,K218,'Resumen Anual'!$BI$64)+SUMIFS('Resumen Anual'!$CG$170,Z228,'Resumen Anual'!$V$9,K218,'Resumen Anual'!$BI$122)+SUMIFS('Resumen Anual'!$CG$228,Z228,'Resumen Anual'!$V$9,K218,'Resumen Anual'!$BI$180)+SUMIFS('Resumen Anual'!$CG$286,Z228,'Resumen Anual'!$V$9,K218,'Resumen Anual'!$BI$238)+SUMIFS('Resumen Anual'!$CG$344,Z228,'Resumen Anual'!$V$9,K218,'Resumen Anual'!$BI$296)+SUMIFS('Resumen Anual'!$CG$402,Z228,'Resumen Anual'!$V$9,K218,'Resumen Anual'!$BI$354)+SUMIFS('Resumen Anual'!$CG$460,Z228,'Resumen Anual'!$V$9,K218,'Resumen Anual'!$BI$412)+SUMIFS('Resumen Anual'!$CG$518,Z228,'Resumen Anual'!$V$9,K218,'Resumen Anual'!$BI$470)+SUMIFS('Resumen Anual'!$CG$576,Z228,'Resumen Anual'!$V$9,K218,'Resumen Anual'!$BI$528)+SUMIFS('Resumen Anual'!$CG$634,Z228,'Resumen Anual'!$V$9,K218,'Resumen Anual'!$BI$586)+SUMIFS('Resumen Anual'!$CG$692,Z228,'Resumen Anual'!$V$9,K218,'Resumen Anual'!$BI$644)+SUMIFS('Resumen Anual'!$EF$54,Z228,'Resumen Anual'!$V$9,K218,'Resumen Anual'!$DH$6)+SUMIFS('Resumen Anual'!$EF$112,Z228,'Resumen Anual'!$V$9,K218,'Resumen Anual'!$DH$64)+SUMIFS('Resumen Anual'!$EF$170,Z228,'Resumen Anual'!$V$9,K218,'Resumen Anual'!$DH$122)+SUMIFS('Resumen Anual'!$EF$228,Z228,'Resumen Anual'!$V$9,K218,'Resumen Anual'!$DH$180)+SUMIFS('Resumen Anual'!$EF$286,Z228,'Resumen Anual'!$V$9,K218,'Resumen Anual'!$DH$238)+SUMIFS('Resumen Anual'!$EF$344,Z228,'Resumen Anual'!$V$9,K218,'Resumen Anual'!$DH$296)+SUMIFS('Resumen Anual'!$EF$402,Z228,'Resumen Anual'!$V$9,K218,'Resumen Anual'!$DH$354)+SUMIFS('Resumen Anual'!$EF$460,Z228,'Resumen Anual'!$V$9,K218,'Resumen Anual'!$DH$412)+SUMIFS('Resumen Anual'!$EF$518,Z228,'Resumen Anual'!$V$9,K218,'Resumen Anual'!$DH$470)+SUMIFS('Resumen Anual'!$EF$576,Z228,'Resumen Anual'!$V$9,K218,'Resumen Anual'!$DH$528)+SUMIFS('Resumen Anual'!$EF$634,Z228,'Resumen Anual'!$V$9,K218,'Resumen Anual'!$DH$586)+SUMIFS('Resumen Anual'!$EF$692,Z228,'Resumen Anual'!$V$9,K218,'Resumen Anual'!$DH$644)+SUMIFS('Resumen Anual'!$GC$54,Z228,'Resumen Anual'!$V$9,K218,'Resumen Anual'!$FE$6)+SUMIFS('Resumen Anual'!$GC$112,Z228,'Resumen Anual'!$V$9,K218,'Resumen Anual'!$FE$64)+SUMIFS('Resumen Anual'!$GC$170,Z228,'Resumen Anual'!$V$9,K218,'Resumen Anual'!$FE$122)+SUMIFS('Resumen Anual'!$GC$228,Z228,'Resumen Anual'!$V$9,K218,'Resumen Anual'!$FE$180)+SUMIFS('Resumen Anual'!$GC$286,Z228,'Resumen Anual'!$V$9,K218,'Resumen Anual'!$FE$238)+SUMIFS('Resumen Anual'!$GC$344,Z228,'Resumen Anual'!$V$9,K218,'Resumen Anual'!$FE$296)+SUMIFS('Resumen Anual'!$GC$402,Z228,'Resumen Anual'!$V$9,K218,'Resumen Anual'!$FE$354)+SUMIFS('Resumen Anual'!$GC$460,Z228,'Resumen Anual'!$V$9,K218,'Resumen Anual'!$FE$412)+SUMIFS('Resumen Anual'!$GC$518,Z228,'Resumen Anual'!$V$9,K218,'Resumen Anual'!$FE$470)+SUMIFS('Resumen Anual'!$GC$576,Z228,'Resumen Anual'!$V$9,K218,'Resumen Anual'!$FE$528)+SUMIFS('Resumen Anual'!$GC$634,Z228,'Resumen Anual'!$V$9,K218,'Resumen Anual'!$FE$586)+SUMIFS('Resumen Anual'!$GC$692,Z228,'Resumen Anual'!$V$9,K218,'Resumen Anual'!$FE$644)</f>
        <v>0</v>
      </c>
      <c r="AJ228" s="770"/>
      <c r="AK228" s="770"/>
      <c r="AL228" s="770"/>
      <c r="AM228" s="770">
        <f>SUMIFS('Resumen Anual'!$AN$54,Z228,'Resumen Anual'!$V$9,K218,'Resumen Anual'!$L$6)+SUMIFS('Resumen Anual'!$AN$112,Z228,'Resumen Anual'!$V$9,K218,'Resumen Anual'!$L$64)+SUMIFS('Resumen Anual'!$AN$170,Z228,'Resumen Anual'!$V$9,K218,'Resumen Anual'!$L$122)+SUMIFS('Resumen Anual'!$AN$228,Z228,'Resumen Anual'!$V$9,K218,'Resumen Anual'!$L$180)+SUMIFS('Resumen Anual'!$AN$286,Z228,'Resumen Anual'!$V$9,K218,'Resumen Anual'!$L$238)+SUMIFS('Resumen Anual'!$AN$344,Z228,'Resumen Anual'!$V$9,K218,'Resumen Anual'!$L$296)+SUMIFS('Resumen Anual'!$AN$402,Z228,'Resumen Anual'!$V$9,K218,'Resumen Anual'!$L$354)+SUMIFS('Resumen Anual'!$AN$460,Z228,'Resumen Anual'!$V$9,K218,'Resumen Anual'!$L$412)+SUMIFS('Resumen Anual'!$AN$518,Z228,'Resumen Anual'!$V$9,K218,'Resumen Anual'!$L$470)+SUMIFS('Resumen Anual'!$AN$576,Z228,'Resumen Anual'!$V$9,K218,'Resumen Anual'!$L$528)+SUMIFS('Resumen Anual'!$AN$634,Z228,'Resumen Anual'!$V$9,K218,'Resumen Anual'!$L$586)+SUMIFS('Resumen Anual'!$AN$692,Z228,'Resumen Anual'!$V$9,K218,'Resumen Anual'!$L$644)+SUMIFS('Resumen Anual'!$CK$54,Z228,'Resumen Anual'!$V$9,K218,'Resumen Anual'!$BI$6)+SUMIFS('Resumen Anual'!$CK$112,Z228,'Resumen Anual'!$V$9,K218,'Resumen Anual'!$BI$64)+SUMIFS('Resumen Anual'!$CK$170,Z228,'Resumen Anual'!$V$9,K218,'Resumen Anual'!$BI$122)+SUMIFS('Resumen Anual'!$CK$228,Z228,'Resumen Anual'!$V$9,K218,'Resumen Anual'!$BI$180)+SUMIFS('Resumen Anual'!$CK$286,Z228,'Resumen Anual'!$V$9,K218,'Resumen Anual'!$BI$238)+SUMIFS('Resumen Anual'!$CK$344,Z228,'Resumen Anual'!$V$9,K218,'Resumen Anual'!$BI$296)+SUMIFS('Resumen Anual'!$CK$402,Z228,'Resumen Anual'!$V$9,K218,'Resumen Anual'!$BI$354)+SUMIFS('Resumen Anual'!$CK$460,Z228,'Resumen Anual'!$V$9,K218,'Resumen Anual'!$BI$412)+SUMIFS('Resumen Anual'!$CK$518,Z228,'Resumen Anual'!$V$9,K218,'Resumen Anual'!$BI$470)+SUMIFS('Resumen Anual'!$CK$576,Z228,'Resumen Anual'!$V$9,K218,'Resumen Anual'!$BI$528)+SUMIFS('Resumen Anual'!$CK$634,Z228,'Resumen Anual'!$V$9,K218,'Resumen Anual'!$BI$586)+SUMIFS('Resumen Anual'!$CK$692,Z228,'Resumen Anual'!$V$9,K218,'Resumen Anual'!$BI$644)+SUMIFS('Resumen Anual'!$EJ$54,Z228,'Resumen Anual'!$V$9,K218,'Resumen Anual'!$DH$6)+SUMIFS('Resumen Anual'!$EJ$112,Z228,'Resumen Anual'!$V$9,K218,'Resumen Anual'!$DH$64)+SUMIFS('Resumen Anual'!$EJ$170,Z228,'Resumen Anual'!$V$9,K218,'Resumen Anual'!$DH$122)+SUMIFS('Resumen Anual'!$EJ$228,Z228,'Resumen Anual'!$V$9,K218,'Resumen Anual'!$DH$180)+SUMIFS('Resumen Anual'!$EJ$286,Z228,'Resumen Anual'!$V$9,K218,'Resumen Anual'!$DH$238)+SUMIFS('Resumen Anual'!$EJ$344,Z228,'Resumen Anual'!$V$9,K218,'Resumen Anual'!$DH$296)+SUMIFS('Resumen Anual'!$EJ$402,Z228,'Resumen Anual'!$V$9,K218,'Resumen Anual'!$DH$354)+SUMIFS('Resumen Anual'!$EJ$460,Z228,'Resumen Anual'!$V$9,K218,'Resumen Anual'!$DH$412)+SUMIFS('Resumen Anual'!$EJ$518,Z228,'Resumen Anual'!$V$9,K218,'Resumen Anual'!$DH$470)+SUMIFS('Resumen Anual'!$EJ$576,Z228,'Resumen Anual'!$V$9,K218,'Resumen Anual'!$DH$528)+SUMIFS('Resumen Anual'!$EJ$634,Z228,'Resumen Anual'!$V$9,K218,'Resumen Anual'!$DH$586)+SUMIFS('Resumen Anual'!$EJ$692,Z228,'Resumen Anual'!$V$9,K218,'Resumen Anual'!$DH$644)+SUMIFS('Resumen Anual'!$GG$54,Z228,'Resumen Anual'!$V$9,K218,'Resumen Anual'!$FE$6)+SUMIFS('Resumen Anual'!$GG$112,Z228,'Resumen Anual'!$V$9,K218,'Resumen Anual'!$FE$64)+SUMIFS('Resumen Anual'!$GG$170,Z228,'Resumen Anual'!$V$9,K218,'Resumen Anual'!$FE$122)+SUMIFS('Resumen Anual'!$GG$228,Z228,'Resumen Anual'!$V$9,K218,'Resumen Anual'!$FE$180)+SUMIFS('Resumen Anual'!$GG$286,Z228,'Resumen Anual'!$V$9,K218,'Resumen Anual'!$FE$238)+SUMIFS('Resumen Anual'!$GG$344,Z228,'Resumen Anual'!$V$9,K218,'Resumen Anual'!$FE$296)+SUMIFS('Resumen Anual'!$GG$402,Z228,'Resumen Anual'!$V$9,K218,'Resumen Anual'!$FE$354)+SUMIFS('Resumen Anual'!$GG$460,Z228,'Resumen Anual'!$V$9,K218,'Resumen Anual'!$FE$412)+SUMIFS('Resumen Anual'!$GG$518,Z228,'Resumen Anual'!$V$9,K218,'Resumen Anual'!$FE$470)+SUMIFS('Resumen Anual'!$GG$576,Z228,'Resumen Anual'!$V$9,K218,'Resumen Anual'!$FE$528)+SUMIFS('Resumen Anual'!$GG$634,Z228,'Resumen Anual'!$V$9,K218,'Resumen Anual'!$FE$586)+SUMIFS('Resumen Anual'!$GG$692,Z228,'Resumen Anual'!$V$9,K218,'Resumen Anual'!$FE$644)</f>
        <v>0</v>
      </c>
      <c r="AN228" s="770"/>
      <c r="AO228" s="770"/>
      <c r="AP228" s="770"/>
      <c r="AQ228" s="756">
        <f>SUMIFS('Resumen Anual'!$AR$54,Z228,'Resumen Anual'!$V$9,K218,'Resumen Anual'!$L$6)+SUMIFS('Resumen Anual'!$AR$112,Z228,'Resumen Anual'!$V$9,K218,'Resumen Anual'!$L$64)+SUMIFS('Resumen Anual'!$AR$170,Z228,'Resumen Anual'!$V$9,K218,'Resumen Anual'!$L$122)+SUMIFS('Resumen Anual'!$AR$228,Z228,'Resumen Anual'!$V$9,K218,'Resumen Anual'!$L$180)+SUMIFS('Resumen Anual'!$AR$286,Z228,'Resumen Anual'!$V$9,K218,'Resumen Anual'!$L$238)+SUMIFS('Resumen Anual'!$AR$344,Z228,'Resumen Anual'!$V$9,K218,'Resumen Anual'!$L$296)+SUMIFS('Resumen Anual'!$AR$402,Z228,'Resumen Anual'!$V$9,K218,'Resumen Anual'!$L$354)+SUMIFS('Resumen Anual'!$AR$460,Z228,'Resumen Anual'!$V$9,K218,'Resumen Anual'!$L$412)+SUMIFS('Resumen Anual'!$AR$518,Z228,'Resumen Anual'!$V$9,K218,'Resumen Anual'!$L$470)+SUMIFS('Resumen Anual'!$AR$576,Z228,'Resumen Anual'!$V$9,K218,'Resumen Anual'!$L$528)+SUMIFS('Resumen Anual'!$AR$634,Z228,'Resumen Anual'!$V$9,K218,'Resumen Anual'!$L$586)+SUMIFS('Resumen Anual'!$AR$692,Z228,'Resumen Anual'!$V$9,K218,'Resumen Anual'!$L$644)+SUMIFS('Resumen Anual'!$CO$54,Z228,'Resumen Anual'!$V$9,K218,'Resumen Anual'!$BI$6)+SUMIFS('Resumen Anual'!$CO$112,Z228,'Resumen Anual'!$V$9,K218,'Resumen Anual'!$BI$64)+SUMIFS('Resumen Anual'!$CO$170,Z228,'Resumen Anual'!$V$9,K218,'Resumen Anual'!$BI$122)+SUMIFS('Resumen Anual'!$CO$228,Z228,'Resumen Anual'!$V$9,K218,'Resumen Anual'!$BI$180)+SUMIFS('Resumen Anual'!$CO$286,Z228,'Resumen Anual'!$V$9,K218,'Resumen Anual'!$BI$238)+SUMIFS('Resumen Anual'!$CO$344,Z228,'Resumen Anual'!$V$9,K218,'Resumen Anual'!$BI$296)+SUMIFS('Resumen Anual'!$CO$402,Z228,'Resumen Anual'!$V$9,K218,'Resumen Anual'!$BI$354)+SUMIFS('Resumen Anual'!$CO$460,Z228,'Resumen Anual'!$V$9,K218,'Resumen Anual'!$BI$412)+SUMIFS('Resumen Anual'!$CO$518,Z228,'Resumen Anual'!$V$9,K218,'Resumen Anual'!$BI$470)+SUMIFS('Resumen Anual'!$CO$576,Z228,'Resumen Anual'!$V$9,K218,'Resumen Anual'!$BI$528)+SUMIFS('Resumen Anual'!$CO$634,Z228,'Resumen Anual'!$V$9,K218,'Resumen Anual'!$BI$586)+SUMIFS('Resumen Anual'!$CO$692,Z228,'Resumen Anual'!$V$9,K218,'Resumen Anual'!$BI$644)+SUMIFS('Resumen Anual'!$EN$54,Z228,'Resumen Anual'!$V$9,K218,'Resumen Anual'!$DH$6)+SUMIFS('Resumen Anual'!$EN$112,Z228,'Resumen Anual'!$V$9,K218,'Resumen Anual'!$DH$64)+SUMIFS('Resumen Anual'!$EN$170,Z228,'Resumen Anual'!$V$9,K218,'Resumen Anual'!$DH$122)+SUMIFS('Resumen Anual'!$EN$228,Z228,'Resumen Anual'!$V$9,K218,'Resumen Anual'!$DH$180)+SUMIFS('Resumen Anual'!$EN$286,Z228,'Resumen Anual'!$V$9,K218,'Resumen Anual'!$DH$238)+SUMIFS('Resumen Anual'!$EN$344,Z228,'Resumen Anual'!$V$9,K218,'Resumen Anual'!$DH$296)+SUMIFS('Resumen Anual'!$EN$402,Z228,'Resumen Anual'!$V$9,K218,'Resumen Anual'!$DH$354)+SUMIFS('Resumen Anual'!$EN$460,Z228,'Resumen Anual'!$V$9,K218,'Resumen Anual'!$DH$412)+SUMIFS('Resumen Anual'!$EN$518,Z228,'Resumen Anual'!$V$9,K218,'Resumen Anual'!$DH$470)+SUMIFS('Resumen Anual'!$EN$576,Z228,'Resumen Anual'!$V$9,K218,'Resumen Anual'!$DH$528)+SUMIFS('Resumen Anual'!$EN$634,Z228,'Resumen Anual'!$V$9,K218,'Resumen Anual'!$DH$586)+SUMIFS('Resumen Anual'!$EN$692,Z228,'Resumen Anual'!$V$9,K218,'Resumen Anual'!$DH$644)+SUMIFS('Resumen Anual'!$GK$54,Z228,'Resumen Anual'!$V$9,K218,'Resumen Anual'!$FE$6)+SUMIFS('Resumen Anual'!$GK$112,Z228,'Resumen Anual'!$V$9,K218,'Resumen Anual'!$FE$64)+SUMIFS('Resumen Anual'!$GK$170,Z228,'Resumen Anual'!$V$9,K218,'Resumen Anual'!$FE$122)+SUMIFS('Resumen Anual'!$GK$228,Z228,'Resumen Anual'!$V$9,K218,'Resumen Anual'!$FE$180)+SUMIFS('Resumen Anual'!$GK$286,Z228,'Resumen Anual'!$V$9,K218,'Resumen Anual'!$FE$238)+SUMIFS('Resumen Anual'!$GK$344,Z228,'Resumen Anual'!$V$9,K218,'Resumen Anual'!$FE$296)+SUMIFS('Resumen Anual'!$GK$402,Z228,'Resumen Anual'!$V$9,K218,'Resumen Anual'!$FE$354)+SUMIFS('Resumen Anual'!$GK$460,Z228,'Resumen Anual'!$V$9,K218,'Resumen Anual'!$FE$412)+SUMIFS('Resumen Anual'!$GK$518,Z228,'Resumen Anual'!$V$9,K218,'Resumen Anual'!$FE$470)+SUMIFS('Resumen Anual'!$GK$576,Z228,'Resumen Anual'!$V$9,K218,'Resumen Anual'!$FE$528)+SUMIFS('Resumen Anual'!$GK$634,Z228,'Resumen Anual'!$V$9,K218,'Resumen Anual'!$FE$586)+SUMIFS('Resumen Anual'!$GK$692,Z228,'Resumen Anual'!$V$9,K218,'Resumen Anual'!$FE$644)</f>
        <v>0</v>
      </c>
      <c r="AR228" s="756"/>
      <c r="AS228" s="756"/>
      <c r="AT228" s="756">
        <f>SUMIFS('Resumen Anual'!$AU$54,Z228,'Resumen Anual'!$V$9,K218,'Resumen Anual'!$L$6)+SUMIFS('Resumen Anual'!$AU$112,Z228,'Resumen Anual'!$V$9,K218,'Resumen Anual'!$L$64)+SUMIFS('Resumen Anual'!$AU$170,Z228,'Resumen Anual'!$V$9,K218,'Resumen Anual'!$L$122)+SUMIFS('Resumen Anual'!$AU$228,Z228,'Resumen Anual'!$V$9,K218,'Resumen Anual'!$L$180)+SUMIFS('Resumen Anual'!$AU$286,Z228,'Resumen Anual'!$V$9,K218,'Resumen Anual'!$L$238)+SUMIFS('Resumen Anual'!$AU$344,Z228,'Resumen Anual'!$V$9,K218,'Resumen Anual'!$L$296)+SUMIFS('Resumen Anual'!$AU$402,Z228,'Resumen Anual'!$V$9,K218,'Resumen Anual'!$L$354)+SUMIFS('Resumen Anual'!$AU$460,Z228,'Resumen Anual'!$V$9,K218,'Resumen Anual'!$L$412)+SUMIFS('Resumen Anual'!$AU$518,Z228,'Resumen Anual'!$V$9,K218,'Resumen Anual'!$L$470)+SUMIFS('Resumen Anual'!$AU$576,Z228,'Resumen Anual'!$V$9,K218,'Resumen Anual'!$L$528)+SUMIFS('Resumen Anual'!$AU$634,Z228,'Resumen Anual'!$V$9,K218,'Resumen Anual'!$L$586)+SUMIFS('Resumen Anual'!$AU$692,Z228,'Resumen Anual'!$V$9,K218,'Resumen Anual'!$L$644)+SUMIFS('Resumen Anual'!$CR$54,Z228,'Resumen Anual'!$V$9,K218,'Resumen Anual'!$BI$6)+SUMIFS('Resumen Anual'!$CR$112,Z228,'Resumen Anual'!$V$9,K218,'Resumen Anual'!$BI$64)+SUMIFS('Resumen Anual'!$CR$170,Z228,'Resumen Anual'!$V$9,K218,'Resumen Anual'!$BI$122)+SUMIFS('Resumen Anual'!$CR$228,Z228,'Resumen Anual'!$V$9,K218,'Resumen Anual'!$BI$180)+SUMIFS('Resumen Anual'!$CR$286,Z228,'Resumen Anual'!$V$9,K218,'Resumen Anual'!$BI$238)+SUMIFS('Resumen Anual'!$CR$344,Z228,'Resumen Anual'!$V$9,K218,'Resumen Anual'!$BI$296)+SUMIFS('Resumen Anual'!$CR$402,Z228,'Resumen Anual'!$V$9,K218,'Resumen Anual'!$BI$354)+SUMIFS('Resumen Anual'!$CR$460,Z228,'Resumen Anual'!$V$9,K218,'Resumen Anual'!$BI$412)+SUMIFS('Resumen Anual'!$CR$518,Z228,'Resumen Anual'!$V$9,K218,'Resumen Anual'!$BI$470)+SUMIFS('Resumen Anual'!$CR$576,Z228,'Resumen Anual'!$V$9,K218,'Resumen Anual'!$BI$528)+SUMIFS('Resumen Anual'!$CR$634,Z228,'Resumen Anual'!$V$9,K218,'Resumen Anual'!$BI$586)+SUMIFS('Resumen Anual'!$CR$692,Z228,'Resumen Anual'!$V$9,K218,'Resumen Anual'!$BI$644)+SUMIFS('Resumen Anual'!$EQ$54,Z228,'Resumen Anual'!$V$9,K218,'Resumen Anual'!$DH$6)+SUMIFS('Resumen Anual'!$EQ$112,Z228,'Resumen Anual'!$V$9,K218,'Resumen Anual'!$DH$64)+SUMIFS('Resumen Anual'!$EQ$170,Z228,'Resumen Anual'!$V$9,K218,'Resumen Anual'!$DH$122)+SUMIFS('Resumen Anual'!$EQ$228,Z228,'Resumen Anual'!$V$9,K218,'Resumen Anual'!$DH$180)+SUMIFS('Resumen Anual'!$EQ$286,Z228,'Resumen Anual'!$V$9,K218,'Resumen Anual'!$DH$238)+SUMIFS('Resumen Anual'!$EQ$344,Z228,'Resumen Anual'!$V$9,K218,'Resumen Anual'!$DH$296)+SUMIFS('Resumen Anual'!$EQ$402,Z228,'Resumen Anual'!$V$9,K218,'Resumen Anual'!$DH$354)+SUMIFS('Resumen Anual'!$EQ$460,Z228,'Resumen Anual'!$V$9,K218,'Resumen Anual'!$DH$412)+SUMIFS('Resumen Anual'!$EQ$518,Z228,'Resumen Anual'!$V$9,K218,'Resumen Anual'!$DH$470)+SUMIFS('Resumen Anual'!$EQ$576,Z228,'Resumen Anual'!$V$9,K218,'Resumen Anual'!$DH$528)+SUMIFS('Resumen Anual'!$EQ$634,Z228,'Resumen Anual'!$V$9,K218,'Resumen Anual'!$DH$586)+SUMIFS('Resumen Anual'!$EQ$692,Z228,'Resumen Anual'!$V$9,K218,'Resumen Anual'!$DH$644)+SUMIFS('Resumen Anual'!$GN$54,Z228,'Resumen Anual'!$V$9,K218,'Resumen Anual'!$FE$6)+SUMIFS('Resumen Anual'!$GN$112,Z228,'Resumen Anual'!$V$9,K218,'Resumen Anual'!$FE$64)+SUMIFS('Resumen Anual'!$GN$170,Z228,'Resumen Anual'!$V$9,K218,'Resumen Anual'!$FE$122)+SUMIFS('Resumen Anual'!$GN$228,Z228,'Resumen Anual'!$V$9,K218,'Resumen Anual'!$FE$180)+SUMIFS('Resumen Anual'!$GN$286,Z228,'Resumen Anual'!$V$9,K218,'Resumen Anual'!$FE$238)+SUMIFS('Resumen Anual'!$GN$344,Z228,'Resumen Anual'!$V$9,K218,'Resumen Anual'!$FE$296)+SUMIFS('Resumen Anual'!$GN$402,Z228,'Resumen Anual'!$V$9,K218,'Resumen Anual'!$FE$354)+SUMIFS('Resumen Anual'!$GN$460,Z228,'Resumen Anual'!$V$9,K218,'Resumen Anual'!$FE$412)+SUMIFS('Resumen Anual'!$GN$518,Z228,'Resumen Anual'!$V$9,K218,'Resumen Anual'!$FE$470)+SUMIFS('Resumen Anual'!$GN$576,Z228,'Resumen Anual'!$V$9,K218,'Resumen Anual'!$FE$528)+SUMIFS('Resumen Anual'!$GN$634,Z228,'Resumen Anual'!$V$9,K218,'Resumen Anual'!$FE$586)+SUMIFS('Resumen Anual'!$GN$692,Z228,'Resumen Anual'!$V$9,K218,'Resumen Anual'!$FE$644)</f>
        <v>0</v>
      </c>
      <c r="AU228" s="756"/>
      <c r="AV228" s="1215"/>
      <c r="AW228" s="1200"/>
      <c r="AX228" s="171"/>
      <c r="AY228" s="12"/>
      <c r="AZ228" s="12"/>
      <c r="BA228" s="12"/>
      <c r="BB228" s="12"/>
      <c r="BC228" s="12"/>
      <c r="BD228" s="12"/>
      <c r="BE228" s="12"/>
      <c r="BF228" s="12"/>
      <c r="BG228" s="12"/>
      <c r="BH228" s="12"/>
      <c r="BI228" s="12"/>
      <c r="BJ228" s="15"/>
      <c r="BK228" s="779" t="str">
        <f>'Resumen Anual'!$O$20</f>
        <v>NOCHE</v>
      </c>
      <c r="BL228" s="776"/>
      <c r="BM228" s="776"/>
      <c r="BN228" s="776"/>
      <c r="BO228" s="801"/>
      <c r="BP228" s="805">
        <f>SUMIF('Resumen Anual'!$FE$622,BH218,'Resumen Anual'!$FM$636)+SUMIF('Resumen Anual'!$DH$622,BH218,'Resumen Anual'!$DP$636)+SUMIF('Resumen Anual'!$BI$622,BH218,'Resumen Anual'!$BQ$636)+SUMIF('Resumen Anual'!$L$622,BH218,'Resumen Anual'!$T$636)+SUMIF('Resumen Anual'!$FE$566,BH218,'Resumen Anual'!$FM$580)+SUMIF('Resumen Anual'!$DH$566,BH218,'Resumen Anual'!$DP$580)+SUMIF('Resumen Anual'!$BI$566,BH218,'Resumen Anual'!$BQ$580)+SUMIF('Resumen Anual'!$L$566,BH218,'Resumen Anual'!$T$580)+SUMIF('Resumen Anual'!$FE$510,BH218,'Resumen Anual'!$FM$524)+SUMIF('Resumen Anual'!$DH$510,BH218,'Resumen Anual'!$DP$524)+SUMIF('Resumen Anual'!$BI$510,BH218,'Resumen Anual'!$BQ$524)+SUMIF('Resumen Anual'!$L$510,BH218,'Resumen Anual'!$T$524)+SUMIF('Resumen Anual'!$FE$454,BH218,'Resumen Anual'!$FM$468)+SUMIF('Resumen Anual'!$DH$454,BH218,'Resumen Anual'!$DP$468)+SUMIF('Resumen Anual'!$BI$454,BH218,'Resumen Anual'!$BQ$468)+SUMIF('Resumen Anual'!$L$454,BH218,'Resumen Anual'!$T$468)+SUMIF('Resumen Anual'!$FE$398,BH218,'Resumen Anual'!$FM$412)+SUMIF('Resumen Anual'!$DH$398,BH218,'Resumen Anual'!$DP$412)+SUMIF('Resumen Anual'!$BI$398,BH218,'Resumen Anual'!$BQ$412)+SUMIF('Resumen Anual'!$L$398,BH218,'Resumen Anual'!$T$412)+SUMIF('Resumen Anual'!$FE$342,BH218,'Resumen Anual'!$FM$356)+SUMIF('Resumen Anual'!$DH$342,BH218,'Resumen Anual'!$DP$356)+SUMIF('Resumen Anual'!$BI$342,BH218,'Resumen Anual'!$BQ$356)+SUMIF('Resumen Anual'!$L$342,BH218,'Resumen Anual'!$T$356)+SUMIF('Resumen Anual'!$FE$286,BH218,'Resumen Anual'!$FM$300)+SUMIF('Resumen Anual'!$DH$286,BH218,'Resumen Anual'!$DP$300)+SUMIF('Resumen Anual'!$BI$286,BH218,'Resumen Anual'!$BQ$300)+SUMIF('Resumen Anual'!$L$286,BH218,'Resumen Anual'!$T$300)+SUMIF('Resumen Anual'!$FE$230,BH218,'Resumen Anual'!$FM$244)+SUMIF('Resumen Anual'!$DH$230,BH218,'Resumen Anual'!$DP$244)+SUMIF('Resumen Anual'!$BI$230,BH218,'Resumen Anual'!$BQ$244)+SUMIF('Resumen Anual'!$L$230,BH218,'Resumen Anual'!$T$244)+SUMIF('Resumen Anual'!$FE$174,BH218,'Resumen Anual'!$FM$188)+SUMIF('Resumen Anual'!$DH$174,BH218,'Resumen Anual'!$DP$188)+SUMIF('Resumen Anual'!$BI$174,BH218,'Resumen Anual'!$BQ$188)+SUMIF('Resumen Anual'!$L$174,BH218,'Resumen Anual'!$T$188)+SUMIF('Resumen Anual'!$FE$118,BH218,'Resumen Anual'!$FM$132)+SUMIF('Resumen Anual'!$DH$118,BH218,'Resumen Anual'!$DP$132)+SUMIF('Resumen Anual'!$BI$118,BH218,'Resumen Anual'!$BQ$132)+SUMIF('Resumen Anual'!$L$118,BH218,'Resumen Anual'!$T$132)+SUMIF('Resumen Anual'!$FE$62,BH218,'Resumen Anual'!$FM$76)+SUMIF('Resumen Anual'!$DH$62,BH218,'Resumen Anual'!$DP$76)+SUMIF('Resumen Anual'!$BI$62,BH218,'Resumen Anual'!$BQ$76)+SUMIF('Resumen Anual'!$L$62,BH218,'Resumen Anual'!$T$76)+SUMIF('Resumen Anual'!$FE$6,BH218,'Resumen Anual'!$FM$20)+SUMIF('Resumen Anual'!$DH$6,BH218,'Resumen Anual'!$DP$20)+SUMIF('Resumen Anual'!$BI$6,BH218,'Resumen Anual'!$BQ$20)+SUMIF('Resumen Anual'!$L$6,BH218,'Resumen Anual'!$T$20)+SUMIF('Bitácoras Anteriores'!$K$6,BH218,'Bitácoras Anteriores'!$S$17)+SUMIF('Bitácoras Anteriores'!$K$59,$K$6,'Bitácoras Anteriores'!$S$70)+SUMIF('Bitácoras Anteriores'!$K$112,BH218,'Bitácoras Anteriores'!$S$123)+SUMIF('Bitácoras Anteriores'!$K$165,BH218,'Bitácoras Anteriores'!$S$176)+SUMIF('Bitácoras Anteriores'!$K$218,BH218,'Bitácoras Anteriores'!$S$229)+SUMIF('Bitácoras Anteriores'!$K$271,BH218,'Bitácoras Anteriores'!$S$282)+SUMIF('Bitácoras Anteriores'!$K$324,BH218,'Bitácoras Anteriores'!$S$335)+SUMIF('Bitácoras Anteriores'!$BH$6,BH218,'Bitácoras Anteriores'!$BP$17)+SUMIF('Bitácoras Anteriores'!$BH$59,$K$6,'Bitácoras Anteriores'!$BP$70)+SUMIF('Bitácoras Anteriores'!$BH$112,BH218,'Bitácoras Anteriores'!$BP$123)+SUMIF('Bitácoras Anteriores'!$BH$165,BH218,'Bitácoras Anteriores'!$BP$176)+SUMIF('Bitácoras Anteriores'!$BH$218,BH218,'Bitácoras Anteriores'!$BP$229)+SUMIF('Bitácoras Anteriores'!$BH$271,BH218,'Bitácoras Anteriores'!$BP$282)+SUMIF('Bitácoras Anteriores'!$BH$324,BH218,'Bitácoras Anteriores'!$BP$335)+SUMIF('Bitácoras Anteriores'!$DF$6,BH218,'Bitácoras Anteriores'!$DN$17)+SUMIF('Bitácoras Anteriores'!$DF$59,$K$6,'Bitácoras Anteriores'!$DN$70)+SUMIF('Bitácoras Anteriores'!$DF$112,BH218,'Bitácoras Anteriores'!$DN$123)+SUMIF('Bitácoras Anteriores'!$DF$165,BH218,'Bitácoras Anteriores'!$DN$176)+SUMIF('Bitácoras Anteriores'!$DF$218,BH218,'Bitácoras Anteriores'!$DN$229)+SUMIF('Bitácoras Anteriores'!$DF$271,BH218,'Bitácoras Anteriores'!$DN$282)+SUMIF('Bitácoras Anteriores'!$DF$324,BH218,'Bitácoras Anteriores'!$DN$335)+SUMIF('Bitácoras Anteriores'!$FC$6,BH218,'Bitácoras Anteriores'!$FK$17)+SUMIF('Bitácoras Anteriores'!$FC$59,$K$6,'Bitácoras Anteriores'!$FK$70)+SUMIF('Bitácoras Anteriores'!$FC$112,BH218,'Bitácoras Anteriores'!$FK$123)+SUMIF('Bitácoras Anteriores'!$FC$165,BH218,'Bitácoras Anteriores'!$FK$176)+SUMIF('Bitácoras Anteriores'!$FC$218,BH218,'Bitácoras Anteriores'!$FK$229)+SUMIF('Bitácoras Anteriores'!$FC$271,BH218,'Bitácoras Anteriores'!$FK$282)+SUMIF('Bitácoras Anteriores'!$FC$324,BH218,'Bitácoras Anteriores'!$FK$335)</f>
        <v>0</v>
      </c>
      <c r="BQ228" s="806"/>
      <c r="BR228" s="806"/>
      <c r="BS228" s="806"/>
      <c r="BT228" s="806"/>
      <c r="BU228" s="807"/>
      <c r="BV228" s="15"/>
      <c r="BW228" s="771">
        <f>IF(BW224=0," ",BW224+2)</f>
        <v>2024</v>
      </c>
      <c r="BX228" s="772"/>
      <c r="BY228" s="772"/>
      <c r="BZ228" s="772"/>
      <c r="CA228" s="772"/>
      <c r="CB228" s="1214">
        <f>SUMIFS('Resumen Anual'!$AF$54,BW228,'Resumen Anual'!$V$9,BH218,'Resumen Anual'!$L$6)+SUMIFS('Resumen Anual'!$AF$112,BW228,'Resumen Anual'!$V$9,BH218,'Resumen Anual'!$L$64)+SUMIFS('Resumen Anual'!$AF$170,BW228,'Resumen Anual'!$V$9,BH218,'Resumen Anual'!$L$122)+SUMIFS('Resumen Anual'!$AF$228,BW228,'Resumen Anual'!$V$9,BH218,'Resumen Anual'!$L$180)+SUMIFS('Resumen Anual'!$AF$286,BW228,'Resumen Anual'!$V$9,BH218,'Resumen Anual'!$L$238)+SUMIFS('Resumen Anual'!$AF$344,BW228,'Resumen Anual'!$V$9,BH218,'Resumen Anual'!$L$296)+SUMIFS('Resumen Anual'!$AF$402,BW228,'Resumen Anual'!$V$9,BH218,'Resumen Anual'!$L$354)+SUMIFS('Resumen Anual'!$AF$460,BW228,'Resumen Anual'!$V$9,BH218,'Resumen Anual'!$L$412)+SUMIFS('Resumen Anual'!$AF$518,BW228,'Resumen Anual'!$V$9,BH218,'Resumen Anual'!$L$470)+SUMIFS('Resumen Anual'!$AF$576,BW228,'Resumen Anual'!$V$9,BH218,'Resumen Anual'!$L$528)+SUMIFS('Resumen Anual'!$AF$634,BW228,'Resumen Anual'!$V$9,BH218,'Resumen Anual'!$L$586)+SUMIFS('Resumen Anual'!$AF$692,BW228,'Resumen Anual'!$V$9,BH218,'Resumen Anual'!$L$644)+SUMIFS('Resumen Anual'!$CC$54,BW228,'Resumen Anual'!$V$9,BH218,'Resumen Anual'!$BI$6)+SUMIFS('Resumen Anual'!$CC$112,BW228,'Resumen Anual'!$V$9,BH218,'Resumen Anual'!$BI$64)+SUMIFS('Resumen Anual'!$CC$170,BW228,'Resumen Anual'!$V$9,BH218,'Resumen Anual'!$BI$122)+SUMIFS('Resumen Anual'!$CC$228,BW228,'Resumen Anual'!$V$9,BH218,'Resumen Anual'!$BI$180)+SUMIFS('Resumen Anual'!$CC$286,BW228,'Resumen Anual'!$V$9,BH218,'Resumen Anual'!$BI$238)+SUMIFS('Resumen Anual'!$CC$344,BW228,'Resumen Anual'!$V$9,BH218,'Resumen Anual'!$BI$296)+SUMIFS('Resumen Anual'!$CC$402,BW228,'Resumen Anual'!$V$9,BH218,'Resumen Anual'!$BI$354)+SUMIFS('Resumen Anual'!$CC$460,BW228,'Resumen Anual'!$V$9,BH218,'Resumen Anual'!$BI$412)+SUMIFS('Resumen Anual'!$CC$518,BW228,'Resumen Anual'!$V$9,BH218,'Resumen Anual'!$BI$470)+SUMIFS('Resumen Anual'!$CC$576,BW228,'Resumen Anual'!$V$9,BH218,'Resumen Anual'!$BI$528)+SUMIFS('Resumen Anual'!$CC$634,BW228,'Resumen Anual'!$V$9,BH218,'Resumen Anual'!$BI$586)+SUMIFS('Resumen Anual'!$CC$692,BW228,'Resumen Anual'!$V$9,BH218,'Resumen Anual'!$BI$644)+SUMIFS('Resumen Anual'!$EB$54,BW228,'Resumen Anual'!$V$9,BH218,'Resumen Anual'!$DH$6)+SUMIFS('Resumen Anual'!$EB$112,BW228,'Resumen Anual'!$V$9,BH218,'Resumen Anual'!$DH$64)+SUMIFS('Resumen Anual'!$EB$170,BW228,'Resumen Anual'!$V$9,BH218,'Resumen Anual'!$DH$122)+SUMIFS('Resumen Anual'!$EB$228,BW228,'Resumen Anual'!$V$9,BH218,'Resumen Anual'!$DH$180)+SUMIFS('Resumen Anual'!$EB$286,BW228,'Resumen Anual'!$V$9,BH218,'Resumen Anual'!$DH$238)+SUMIFS('Resumen Anual'!$EB$344,BW228,'Resumen Anual'!$V$9,BH218,'Resumen Anual'!$DH$296)+SUMIFS('Resumen Anual'!$EB$402,BW228,'Resumen Anual'!$V$9,BH218,'Resumen Anual'!$DH$354)+SUMIFS('Resumen Anual'!$EB$460,BW228,'Resumen Anual'!$V$9,BH218,'Resumen Anual'!$DH$412)+SUMIFS('Resumen Anual'!$EB$518,BW228,'Resumen Anual'!$V$9,BH218,'Resumen Anual'!$DH$470)+SUMIFS('Resumen Anual'!$EB$576,BW228,'Resumen Anual'!$V$9,BH218,'Resumen Anual'!$DH$528)+SUMIFS('Resumen Anual'!$EB$634,BW228,'Resumen Anual'!$V$9,BH218,'Resumen Anual'!$DH$586)+SUMIFS('Resumen Anual'!$EB$692,BW228,'Resumen Anual'!$V$9,BH218,'Resumen Anual'!$DH$644)+SUMIFS('Resumen Anual'!$FY$54,BW228,'Resumen Anual'!$V$9,BH218,'Resumen Anual'!$FE$6)+SUMIFS('Resumen Anual'!$FY$112,BW228,'Resumen Anual'!$V$9,BH218,'Resumen Anual'!$FE$64)+SUMIFS('Resumen Anual'!$FY$170,BW228,'Resumen Anual'!$V$9,BH218,'Resumen Anual'!$FE$122)+SUMIFS('Resumen Anual'!$FY$228,BW228,'Resumen Anual'!$V$9,BH218,'Resumen Anual'!$FE$180)+SUMIFS('Resumen Anual'!$FY$286,BW228,'Resumen Anual'!$V$9,BH218,'Resumen Anual'!$FE$238)+SUMIFS('Resumen Anual'!$FY$344,BW228,'Resumen Anual'!$V$9,BH218,'Resumen Anual'!$FE$296)+SUMIFS('Resumen Anual'!$FY$402,BW228,'Resumen Anual'!$V$9,BH218,'Resumen Anual'!$FE$354)+SUMIFS('Resumen Anual'!$FY$460,BW228,'Resumen Anual'!$V$9,BH218,'Resumen Anual'!$FE$412)+SUMIFS('Resumen Anual'!$FY$518,BW228,'Resumen Anual'!$V$9,BH218,'Resumen Anual'!$FE$470)+SUMIFS('Resumen Anual'!$FY$576,BW228,'Resumen Anual'!$V$9,BH218,'Resumen Anual'!$FE$528)+SUMIFS('Resumen Anual'!$FY$634,BW228,'Resumen Anual'!$V$9,BH218,'Resumen Anual'!$FE$586)+SUMIFS('Resumen Anual'!$FY$692,BW228,'Resumen Anual'!$V$9,BH218,'Resumen Anual'!$FE$644)</f>
        <v>0</v>
      </c>
      <c r="CC228" s="770"/>
      <c r="CD228" s="770"/>
      <c r="CE228" s="770"/>
      <c r="CF228" s="770">
        <f>SUMIFS('Resumen Anual'!$AJ$54,BW228,'Resumen Anual'!$V$9,BH218,'Resumen Anual'!$L$6)+SUMIFS('Resumen Anual'!$AJ$112,BW228,'Resumen Anual'!$V$9,BH218,'Resumen Anual'!$L$64)+SUMIFS('Resumen Anual'!$AJ$170,BW228,'Resumen Anual'!$V$9,BH218,'Resumen Anual'!$L$122)+SUMIFS('Resumen Anual'!$AJ$228,BW228,'Resumen Anual'!$V$9,BH218,'Resumen Anual'!$L$180)+SUMIFS('Resumen Anual'!$AJ$286,BW228,'Resumen Anual'!$V$9,BH218,'Resumen Anual'!$L$238)+SUMIFS('Resumen Anual'!$AJ$344,BW228,'Resumen Anual'!$V$9,BH218,'Resumen Anual'!$L$296)+SUMIFS('Resumen Anual'!$AJ$402,BW228,'Resumen Anual'!$V$9,BH218,'Resumen Anual'!$L$354)+SUMIFS('Resumen Anual'!$AJ$460,BW228,'Resumen Anual'!$V$9,BH218,'Resumen Anual'!$L$412)+SUMIFS('Resumen Anual'!$AJ$518,BW228,'Resumen Anual'!$V$9,BH218,'Resumen Anual'!$L$470)+SUMIFS('Resumen Anual'!$AJ$576,BW228,'Resumen Anual'!$V$9,BH218,'Resumen Anual'!$L$528)+SUMIFS('Resumen Anual'!$AJ$634,BW228,'Resumen Anual'!$V$9,BH218,'Resumen Anual'!$L$586)+SUMIFS('Resumen Anual'!$AJ$692,BW228,'Resumen Anual'!$V$9,BH218,'Resumen Anual'!$L$644)+SUMIFS('Resumen Anual'!$CG$54,BW228,'Resumen Anual'!$V$9,BH218,'Resumen Anual'!$BI$6)+SUMIFS('Resumen Anual'!$CG$112,BW228,'Resumen Anual'!$V$9,BH218,'Resumen Anual'!$BI$64)+SUMIFS('Resumen Anual'!$CG$170,BW228,'Resumen Anual'!$V$9,BH218,'Resumen Anual'!$BI$122)+SUMIFS('Resumen Anual'!$CG$228,BW228,'Resumen Anual'!$V$9,BH218,'Resumen Anual'!$BI$180)+SUMIFS('Resumen Anual'!$CG$286,BW228,'Resumen Anual'!$V$9,BH218,'Resumen Anual'!$BI$238)+SUMIFS('Resumen Anual'!$CG$344,BW228,'Resumen Anual'!$V$9,BH218,'Resumen Anual'!$BI$296)+SUMIFS('Resumen Anual'!$CG$402,BW228,'Resumen Anual'!$V$9,BH218,'Resumen Anual'!$BI$354)+SUMIFS('Resumen Anual'!$CG$460,BW228,'Resumen Anual'!$V$9,BH218,'Resumen Anual'!$BI$412)+SUMIFS('Resumen Anual'!$CG$518,BW228,'Resumen Anual'!$V$9,BH218,'Resumen Anual'!$BI$470)+SUMIFS('Resumen Anual'!$CG$576,BW228,'Resumen Anual'!$V$9,BH218,'Resumen Anual'!$BI$528)+SUMIFS('Resumen Anual'!$CG$634,BW228,'Resumen Anual'!$V$9,BH218,'Resumen Anual'!$BI$586)+SUMIFS('Resumen Anual'!$CG$692,BW228,'Resumen Anual'!$V$9,BH218,'Resumen Anual'!$BI$644)+SUMIFS('Resumen Anual'!$EF$54,BW228,'Resumen Anual'!$V$9,BH218,'Resumen Anual'!$DH$6)+SUMIFS('Resumen Anual'!$EF$112,BW228,'Resumen Anual'!$V$9,BH218,'Resumen Anual'!$DH$64)+SUMIFS('Resumen Anual'!$EF$170,BW228,'Resumen Anual'!$V$9,BH218,'Resumen Anual'!$DH$122)+SUMIFS('Resumen Anual'!$EF$228,BW228,'Resumen Anual'!$V$9,BH218,'Resumen Anual'!$DH$180)+SUMIFS('Resumen Anual'!$EF$286,BW228,'Resumen Anual'!$V$9,BH218,'Resumen Anual'!$DH$238)+SUMIFS('Resumen Anual'!$EF$344,BW228,'Resumen Anual'!$V$9,BH218,'Resumen Anual'!$DH$296)+SUMIFS('Resumen Anual'!$EF$402,BW228,'Resumen Anual'!$V$9,BH218,'Resumen Anual'!$DH$354)+SUMIFS('Resumen Anual'!$EF$460,BW228,'Resumen Anual'!$V$9,BH218,'Resumen Anual'!$DH$412)+SUMIFS('Resumen Anual'!$EF$518,BW228,'Resumen Anual'!$V$9,BH218,'Resumen Anual'!$DH$470)+SUMIFS('Resumen Anual'!$EF$576,BW228,'Resumen Anual'!$V$9,BH218,'Resumen Anual'!$DH$528)+SUMIFS('Resumen Anual'!$EF$634,BW228,'Resumen Anual'!$V$9,BH218,'Resumen Anual'!$DH$586)+SUMIFS('Resumen Anual'!$EF$692,BW228,'Resumen Anual'!$V$9,BH218,'Resumen Anual'!$DH$644)+SUMIFS('Resumen Anual'!$GC$54,BW228,'Resumen Anual'!$V$9,BH218,'Resumen Anual'!$FE$6)+SUMIFS('Resumen Anual'!$GC$112,BW228,'Resumen Anual'!$V$9,BH218,'Resumen Anual'!$FE$64)+SUMIFS('Resumen Anual'!$GC$170,BW228,'Resumen Anual'!$V$9,BH218,'Resumen Anual'!$FE$122)+SUMIFS('Resumen Anual'!$GC$228,BW228,'Resumen Anual'!$V$9,BH218,'Resumen Anual'!$FE$180)+SUMIFS('Resumen Anual'!$GC$286,BW228,'Resumen Anual'!$V$9,BH218,'Resumen Anual'!$FE$238)+SUMIFS('Resumen Anual'!$GC$344,BW228,'Resumen Anual'!$V$9,BH218,'Resumen Anual'!$FE$296)+SUMIFS('Resumen Anual'!$GC$402,BW228,'Resumen Anual'!$V$9,BH218,'Resumen Anual'!$FE$354)+SUMIFS('Resumen Anual'!$GC$460,BW228,'Resumen Anual'!$V$9,BH218,'Resumen Anual'!$FE$412)+SUMIFS('Resumen Anual'!$GC$518,BW228,'Resumen Anual'!$V$9,BH218,'Resumen Anual'!$FE$470)+SUMIFS('Resumen Anual'!$GC$576,BW228,'Resumen Anual'!$V$9,BH218,'Resumen Anual'!$FE$528)+SUMIFS('Resumen Anual'!$GC$634,BW228,'Resumen Anual'!$V$9,BH218,'Resumen Anual'!$FE$586)+SUMIFS('Resumen Anual'!$GC$692,BW228,'Resumen Anual'!$V$9,BH218,'Resumen Anual'!$FE$644)</f>
        <v>0</v>
      </c>
      <c r="CG228" s="770"/>
      <c r="CH228" s="770"/>
      <c r="CI228" s="770"/>
      <c r="CJ228" s="770">
        <f>SUMIFS('Resumen Anual'!$AN$54,BW228,'Resumen Anual'!$V$9,BH218,'Resumen Anual'!$L$6)+SUMIFS('Resumen Anual'!$AN$112,BW228,'Resumen Anual'!$V$9,BH218,'Resumen Anual'!$L$64)+SUMIFS('Resumen Anual'!$AN$170,BW228,'Resumen Anual'!$V$9,BH218,'Resumen Anual'!$L$122)+SUMIFS('Resumen Anual'!$AN$228,BW228,'Resumen Anual'!$V$9,BH218,'Resumen Anual'!$L$180)+SUMIFS('Resumen Anual'!$AN$286,BW228,'Resumen Anual'!$V$9,BH218,'Resumen Anual'!$L$238)+SUMIFS('Resumen Anual'!$AN$344,BW228,'Resumen Anual'!$V$9,BH218,'Resumen Anual'!$L$296)+SUMIFS('Resumen Anual'!$AN$402,BW228,'Resumen Anual'!$V$9,BH218,'Resumen Anual'!$L$354)+SUMIFS('Resumen Anual'!$AN$460,BW228,'Resumen Anual'!$V$9,BH218,'Resumen Anual'!$L$412)+SUMIFS('Resumen Anual'!$AN$518,BW228,'Resumen Anual'!$V$9,BH218,'Resumen Anual'!$L$470)+SUMIFS('Resumen Anual'!$AN$576,BW228,'Resumen Anual'!$V$9,BH218,'Resumen Anual'!$L$528)+SUMIFS('Resumen Anual'!$AN$634,BW228,'Resumen Anual'!$V$9,BH218,'Resumen Anual'!$L$586)+SUMIFS('Resumen Anual'!$AN$692,BW228,'Resumen Anual'!$V$9,BH218,'Resumen Anual'!$L$644)+SUMIFS('Resumen Anual'!$CK$54,BW228,'Resumen Anual'!$V$9,BH218,'Resumen Anual'!$BI$6)+SUMIFS('Resumen Anual'!$CK$112,BW228,'Resumen Anual'!$V$9,BH218,'Resumen Anual'!$BI$64)+SUMIFS('Resumen Anual'!$CK$170,BW228,'Resumen Anual'!$V$9,BH218,'Resumen Anual'!$BI$122)+SUMIFS('Resumen Anual'!$CK$228,BW228,'Resumen Anual'!$V$9,BH218,'Resumen Anual'!$BI$180)+SUMIFS('Resumen Anual'!$CK$286,BW228,'Resumen Anual'!$V$9,BH218,'Resumen Anual'!$BI$238)+SUMIFS('Resumen Anual'!$CK$344,BW228,'Resumen Anual'!$V$9,BH218,'Resumen Anual'!$BI$296)+SUMIFS('Resumen Anual'!$CK$402,BW228,'Resumen Anual'!$V$9,BH218,'Resumen Anual'!$BI$354)+SUMIFS('Resumen Anual'!$CK$460,BW228,'Resumen Anual'!$V$9,BH218,'Resumen Anual'!$BI$412)+SUMIFS('Resumen Anual'!$CK$518,BW228,'Resumen Anual'!$V$9,BH218,'Resumen Anual'!$BI$470)+SUMIFS('Resumen Anual'!$CK$576,BW228,'Resumen Anual'!$V$9,BH218,'Resumen Anual'!$BI$528)+SUMIFS('Resumen Anual'!$CK$634,BW228,'Resumen Anual'!$V$9,BH218,'Resumen Anual'!$BI$586)+SUMIFS('Resumen Anual'!$CK$692,BW228,'Resumen Anual'!$V$9,BH218,'Resumen Anual'!$BI$644)+SUMIFS('Resumen Anual'!$EJ$54,BW228,'Resumen Anual'!$V$9,BH218,'Resumen Anual'!$DH$6)+SUMIFS('Resumen Anual'!$EJ$112,BW228,'Resumen Anual'!$V$9,BH218,'Resumen Anual'!$DH$64)+SUMIFS('Resumen Anual'!$EJ$170,BW228,'Resumen Anual'!$V$9,BH218,'Resumen Anual'!$DH$122)+SUMIFS('Resumen Anual'!$EJ$228,BW228,'Resumen Anual'!$V$9,BH218,'Resumen Anual'!$DH$180)+SUMIFS('Resumen Anual'!$EJ$286,BW228,'Resumen Anual'!$V$9,BH218,'Resumen Anual'!$DH$238)+SUMIFS('Resumen Anual'!$EJ$344,BW228,'Resumen Anual'!$V$9,BH218,'Resumen Anual'!$DH$296)+SUMIFS('Resumen Anual'!$EJ$402,BW228,'Resumen Anual'!$V$9,BH218,'Resumen Anual'!$DH$354)+SUMIFS('Resumen Anual'!$EJ$460,BW228,'Resumen Anual'!$V$9,BH218,'Resumen Anual'!$DH$412)+SUMIFS('Resumen Anual'!$EJ$518,BW228,'Resumen Anual'!$V$9,BH218,'Resumen Anual'!$DH$470)+SUMIFS('Resumen Anual'!$EJ$576,BW228,'Resumen Anual'!$V$9,BH218,'Resumen Anual'!$DH$528)+SUMIFS('Resumen Anual'!$EJ$634,BW228,'Resumen Anual'!$V$9,BH218,'Resumen Anual'!$DH$586)+SUMIFS('Resumen Anual'!$EJ$692,BW228,'Resumen Anual'!$V$9,BH218,'Resumen Anual'!$DH$644)+SUMIFS('Resumen Anual'!$GG$54,BW228,'Resumen Anual'!$V$9,BH218,'Resumen Anual'!$FE$6)+SUMIFS('Resumen Anual'!$GG$112,BW228,'Resumen Anual'!$V$9,BH218,'Resumen Anual'!$FE$64)+SUMIFS('Resumen Anual'!$GG$170,BW228,'Resumen Anual'!$V$9,BH218,'Resumen Anual'!$FE$122)+SUMIFS('Resumen Anual'!$GG$228,BW228,'Resumen Anual'!$V$9,BH218,'Resumen Anual'!$FE$180)+SUMIFS('Resumen Anual'!$GG$286,BW228,'Resumen Anual'!$V$9,BH218,'Resumen Anual'!$FE$238)+SUMIFS('Resumen Anual'!$GG$344,BW228,'Resumen Anual'!$V$9,BH218,'Resumen Anual'!$FE$296)+SUMIFS('Resumen Anual'!$GG$402,BW228,'Resumen Anual'!$V$9,BH218,'Resumen Anual'!$FE$354)+SUMIFS('Resumen Anual'!$GG$460,BW228,'Resumen Anual'!$V$9,BH218,'Resumen Anual'!$FE$412)+SUMIFS('Resumen Anual'!$GG$518,BW228,'Resumen Anual'!$V$9,BH218,'Resumen Anual'!$FE$470)+SUMIFS('Resumen Anual'!$GG$576,BW228,'Resumen Anual'!$V$9,BH218,'Resumen Anual'!$FE$528)+SUMIFS('Resumen Anual'!$GG$634,BW228,'Resumen Anual'!$V$9,BH218,'Resumen Anual'!$FE$586)+SUMIFS('Resumen Anual'!$GG$692,BW228,'Resumen Anual'!$V$9,BH218,'Resumen Anual'!$FE$644)</f>
        <v>0</v>
      </c>
      <c r="CK228" s="770"/>
      <c r="CL228" s="770"/>
      <c r="CM228" s="770"/>
      <c r="CN228" s="756">
        <f>SUMIFS('Resumen Anual'!$AR$54,BW228,'Resumen Anual'!$V$9,BH218,'Resumen Anual'!$L$6)+SUMIFS('Resumen Anual'!$AR$112,BW228,'Resumen Anual'!$V$9,BH218,'Resumen Anual'!$L$64)+SUMIFS('Resumen Anual'!$AR$170,BW228,'Resumen Anual'!$V$9,BH218,'Resumen Anual'!$L$122)+SUMIFS('Resumen Anual'!$AR$228,BW228,'Resumen Anual'!$V$9,BH218,'Resumen Anual'!$L$180)+SUMIFS('Resumen Anual'!$AR$286,BW228,'Resumen Anual'!$V$9,BH218,'Resumen Anual'!$L$238)+SUMIFS('Resumen Anual'!$AR$344,BW228,'Resumen Anual'!$V$9,BH218,'Resumen Anual'!$L$296)+SUMIFS('Resumen Anual'!$AR$402,BW228,'Resumen Anual'!$V$9,BH218,'Resumen Anual'!$L$354)+SUMIFS('Resumen Anual'!$AR$460,BW228,'Resumen Anual'!$V$9,BH218,'Resumen Anual'!$L$412)+SUMIFS('Resumen Anual'!$AR$518,BW228,'Resumen Anual'!$V$9,BH218,'Resumen Anual'!$L$470)+SUMIFS('Resumen Anual'!$AR$576,BW228,'Resumen Anual'!$V$9,BH218,'Resumen Anual'!$L$528)+SUMIFS('Resumen Anual'!$AR$634,BW228,'Resumen Anual'!$V$9,BH218,'Resumen Anual'!$L$586)+SUMIFS('Resumen Anual'!$AR$692,BW228,'Resumen Anual'!$V$9,BH218,'Resumen Anual'!$L$644)+SUMIFS('Resumen Anual'!$CO$54,BW228,'Resumen Anual'!$V$9,BH218,'Resumen Anual'!$BI$6)+SUMIFS('Resumen Anual'!$CO$112,BW228,'Resumen Anual'!$V$9,BH218,'Resumen Anual'!$BI$64)+SUMIFS('Resumen Anual'!$CO$170,BW228,'Resumen Anual'!$V$9,BH218,'Resumen Anual'!$BI$122)+SUMIFS('Resumen Anual'!$CO$228,BW228,'Resumen Anual'!$V$9,BH218,'Resumen Anual'!$BI$180)+SUMIFS('Resumen Anual'!$CO$286,BW228,'Resumen Anual'!$V$9,BH218,'Resumen Anual'!$BI$238)+SUMIFS('Resumen Anual'!$CO$344,BW228,'Resumen Anual'!$V$9,BH218,'Resumen Anual'!$BI$296)+SUMIFS('Resumen Anual'!$CO$402,BW228,'Resumen Anual'!$V$9,BH218,'Resumen Anual'!$BI$354)+SUMIFS('Resumen Anual'!$CO$460,BW228,'Resumen Anual'!$V$9,BH218,'Resumen Anual'!$BI$412)+SUMIFS('Resumen Anual'!$CO$518,BW228,'Resumen Anual'!$V$9,BH218,'Resumen Anual'!$BI$470)+SUMIFS('Resumen Anual'!$CO$576,BW228,'Resumen Anual'!$V$9,BH218,'Resumen Anual'!$BI$528)+SUMIFS('Resumen Anual'!$CO$634,BW228,'Resumen Anual'!$V$9,BH218,'Resumen Anual'!$BI$586)+SUMIFS('Resumen Anual'!$CO$692,BW228,'Resumen Anual'!$V$9,BH218,'Resumen Anual'!$BI$644)+SUMIFS('Resumen Anual'!$EN$54,BW228,'Resumen Anual'!$V$9,BH218,'Resumen Anual'!$DH$6)+SUMIFS('Resumen Anual'!$EN$112,BW228,'Resumen Anual'!$V$9,BH218,'Resumen Anual'!$DH$64)+SUMIFS('Resumen Anual'!$EN$170,BW228,'Resumen Anual'!$V$9,BH218,'Resumen Anual'!$DH$122)+SUMIFS('Resumen Anual'!$EN$228,BW228,'Resumen Anual'!$V$9,BH218,'Resumen Anual'!$DH$180)+SUMIFS('Resumen Anual'!$EN$286,BW228,'Resumen Anual'!$V$9,BH218,'Resumen Anual'!$DH$238)+SUMIFS('Resumen Anual'!$EN$344,BW228,'Resumen Anual'!$V$9,BH218,'Resumen Anual'!$DH$296)+SUMIFS('Resumen Anual'!$EN$402,BW228,'Resumen Anual'!$V$9,BH218,'Resumen Anual'!$DH$354)+SUMIFS('Resumen Anual'!$EN$460,BW228,'Resumen Anual'!$V$9,BH218,'Resumen Anual'!$DH$412)+SUMIFS('Resumen Anual'!$EN$518,BW228,'Resumen Anual'!$V$9,BH218,'Resumen Anual'!$DH$470)+SUMIFS('Resumen Anual'!$EN$576,BW228,'Resumen Anual'!$V$9,BH218,'Resumen Anual'!$DH$528)+SUMIFS('Resumen Anual'!$EN$634,BW228,'Resumen Anual'!$V$9,BH218,'Resumen Anual'!$DH$586)+SUMIFS('Resumen Anual'!$EN$692,BW228,'Resumen Anual'!$V$9,BH218,'Resumen Anual'!$DH$644)+SUMIFS('Resumen Anual'!$GK$54,BW228,'Resumen Anual'!$V$9,BH218,'Resumen Anual'!$FE$6)+SUMIFS('Resumen Anual'!$GK$112,BW228,'Resumen Anual'!$V$9,BH218,'Resumen Anual'!$FE$64)+SUMIFS('Resumen Anual'!$GK$170,BW228,'Resumen Anual'!$V$9,BH218,'Resumen Anual'!$FE$122)+SUMIFS('Resumen Anual'!$GK$228,BW228,'Resumen Anual'!$V$9,BH218,'Resumen Anual'!$FE$180)+SUMIFS('Resumen Anual'!$GK$286,BW228,'Resumen Anual'!$V$9,BH218,'Resumen Anual'!$FE$238)+SUMIFS('Resumen Anual'!$GK$344,BW228,'Resumen Anual'!$V$9,BH218,'Resumen Anual'!$FE$296)+SUMIFS('Resumen Anual'!$GK$402,BW228,'Resumen Anual'!$V$9,BH218,'Resumen Anual'!$FE$354)+SUMIFS('Resumen Anual'!$GK$460,BW228,'Resumen Anual'!$V$9,BH218,'Resumen Anual'!$FE$412)+SUMIFS('Resumen Anual'!$GK$518,BW228,'Resumen Anual'!$V$9,BH218,'Resumen Anual'!$FE$470)+SUMIFS('Resumen Anual'!$GK$576,BW228,'Resumen Anual'!$V$9,BH218,'Resumen Anual'!$FE$528)+SUMIFS('Resumen Anual'!$GK$634,BW228,'Resumen Anual'!$V$9,BH218,'Resumen Anual'!$FE$586)+SUMIFS('Resumen Anual'!$GK$692,BW228,'Resumen Anual'!$V$9,BH218,'Resumen Anual'!$FE$644)</f>
        <v>0</v>
      </c>
      <c r="CO228" s="756"/>
      <c r="CP228" s="756"/>
      <c r="CQ228" s="756">
        <f>SUMIFS('Resumen Anual'!$AU$54,BW228,'Resumen Anual'!$V$9,BH218,'Resumen Anual'!$L$6)+SUMIFS('Resumen Anual'!$AU$112,BW228,'Resumen Anual'!$V$9,BH218,'Resumen Anual'!$L$64)+SUMIFS('Resumen Anual'!$AU$170,BW228,'Resumen Anual'!$V$9,BH218,'Resumen Anual'!$L$122)+SUMIFS('Resumen Anual'!$AU$228,BW228,'Resumen Anual'!$V$9,BH218,'Resumen Anual'!$L$180)+SUMIFS('Resumen Anual'!$AU$286,BW228,'Resumen Anual'!$V$9,BH218,'Resumen Anual'!$L$238)+SUMIFS('Resumen Anual'!$AU$344,BW228,'Resumen Anual'!$V$9,BH218,'Resumen Anual'!$L$296)+SUMIFS('Resumen Anual'!$AU$402,BW228,'Resumen Anual'!$V$9,BH218,'Resumen Anual'!$L$354)+SUMIFS('Resumen Anual'!$AU$460,BW228,'Resumen Anual'!$V$9,BH218,'Resumen Anual'!$L$412)+SUMIFS('Resumen Anual'!$AU$518,BW228,'Resumen Anual'!$V$9,BH218,'Resumen Anual'!$L$470)+SUMIFS('Resumen Anual'!$AU$576,BW228,'Resumen Anual'!$V$9,BH218,'Resumen Anual'!$L$528)+SUMIFS('Resumen Anual'!$AU$634,BW228,'Resumen Anual'!$V$9,BH218,'Resumen Anual'!$L$586)+SUMIFS('Resumen Anual'!$AU$692,BW228,'Resumen Anual'!$V$9,BH218,'Resumen Anual'!$L$644)+SUMIFS('Resumen Anual'!$CR$54,BW228,'Resumen Anual'!$V$9,BH218,'Resumen Anual'!$BI$6)+SUMIFS('Resumen Anual'!$CR$112,BW228,'Resumen Anual'!$V$9,BH218,'Resumen Anual'!$BI$64)+SUMIFS('Resumen Anual'!$CR$170,BW228,'Resumen Anual'!$V$9,BH218,'Resumen Anual'!$BI$122)+SUMIFS('Resumen Anual'!$CR$228,BW228,'Resumen Anual'!$V$9,BH218,'Resumen Anual'!$BI$180)+SUMIFS('Resumen Anual'!$CR$286,BW228,'Resumen Anual'!$V$9,BH218,'Resumen Anual'!$BI$238)+SUMIFS('Resumen Anual'!$CR$344,BW228,'Resumen Anual'!$V$9,BH218,'Resumen Anual'!$BI$296)+SUMIFS('Resumen Anual'!$CR$402,BW228,'Resumen Anual'!$V$9,BH218,'Resumen Anual'!$BI$354)+SUMIFS('Resumen Anual'!$CR$460,BW228,'Resumen Anual'!$V$9,BH218,'Resumen Anual'!$BI$412)+SUMIFS('Resumen Anual'!$CR$518,BW228,'Resumen Anual'!$V$9,BH218,'Resumen Anual'!$BI$470)+SUMIFS('Resumen Anual'!$CR$576,BW228,'Resumen Anual'!$V$9,BH218,'Resumen Anual'!$BI$528)+SUMIFS('Resumen Anual'!$CR$634,BW228,'Resumen Anual'!$V$9,BH218,'Resumen Anual'!$BI$586)+SUMIFS('Resumen Anual'!$CR$692,BW228,'Resumen Anual'!$V$9,BH218,'Resumen Anual'!$BI$644)+SUMIFS('Resumen Anual'!$EQ$54,BW228,'Resumen Anual'!$V$9,BH218,'Resumen Anual'!$DH$6)+SUMIFS('Resumen Anual'!$EQ$112,BW228,'Resumen Anual'!$V$9,BH218,'Resumen Anual'!$DH$64)+SUMIFS('Resumen Anual'!$EQ$170,BW228,'Resumen Anual'!$V$9,BH218,'Resumen Anual'!$DH$122)+SUMIFS('Resumen Anual'!$EQ$228,BW228,'Resumen Anual'!$V$9,BH218,'Resumen Anual'!$DH$180)+SUMIFS('Resumen Anual'!$EQ$286,BW228,'Resumen Anual'!$V$9,BH218,'Resumen Anual'!$DH$238)+SUMIFS('Resumen Anual'!$EQ$344,BW228,'Resumen Anual'!$V$9,BH218,'Resumen Anual'!$DH$296)+SUMIFS('Resumen Anual'!$EQ$402,BW228,'Resumen Anual'!$V$9,BH218,'Resumen Anual'!$DH$354)+SUMIFS('Resumen Anual'!$EQ$460,BW228,'Resumen Anual'!$V$9,BH218,'Resumen Anual'!$DH$412)+SUMIFS('Resumen Anual'!$EQ$518,BW228,'Resumen Anual'!$V$9,BH218,'Resumen Anual'!$DH$470)+SUMIFS('Resumen Anual'!$EQ$576,BW228,'Resumen Anual'!$V$9,BH218,'Resumen Anual'!$DH$528)+SUMIFS('Resumen Anual'!$EQ$634,BW228,'Resumen Anual'!$V$9,BH218,'Resumen Anual'!$DH$586)+SUMIFS('Resumen Anual'!$EQ$692,BW228,'Resumen Anual'!$V$9,BH218,'Resumen Anual'!$DH$644)+SUMIFS('Resumen Anual'!$GN$54,BW228,'Resumen Anual'!$V$9,BH218,'Resumen Anual'!$FE$6)+SUMIFS('Resumen Anual'!$GN$112,BW228,'Resumen Anual'!$V$9,BH218,'Resumen Anual'!$FE$64)+SUMIFS('Resumen Anual'!$GN$170,BW228,'Resumen Anual'!$V$9,BH218,'Resumen Anual'!$FE$122)+SUMIFS('Resumen Anual'!$GN$228,BW228,'Resumen Anual'!$V$9,BH218,'Resumen Anual'!$FE$180)+SUMIFS('Resumen Anual'!$GN$286,BW228,'Resumen Anual'!$V$9,BH218,'Resumen Anual'!$FE$238)+SUMIFS('Resumen Anual'!$GN$344,BW228,'Resumen Anual'!$V$9,BH218,'Resumen Anual'!$FE$296)+SUMIFS('Resumen Anual'!$GN$402,BW228,'Resumen Anual'!$V$9,BH218,'Resumen Anual'!$FE$354)+SUMIFS('Resumen Anual'!$GN$460,BW228,'Resumen Anual'!$V$9,BH218,'Resumen Anual'!$FE$412)+SUMIFS('Resumen Anual'!$GN$518,BW228,'Resumen Anual'!$V$9,BH218,'Resumen Anual'!$FE$470)+SUMIFS('Resumen Anual'!$GN$576,BW228,'Resumen Anual'!$V$9,BH218,'Resumen Anual'!$FE$528)+SUMIFS('Resumen Anual'!$GN$634,BW228,'Resumen Anual'!$V$9,BH218,'Resumen Anual'!$FE$586)+SUMIFS('Resumen Anual'!$GN$692,BW228,'Resumen Anual'!$V$9,BH218,'Resumen Anual'!$FE$644)</f>
        <v>0</v>
      </c>
      <c r="CR228" s="756"/>
      <c r="CS228" s="756"/>
      <c r="CT228" s="1200"/>
      <c r="CU228" s="1199"/>
      <c r="CV228" s="171"/>
      <c r="CW228" s="12"/>
      <c r="CX228" s="12"/>
      <c r="CY228" s="12"/>
      <c r="CZ228" s="12"/>
      <c r="DA228" s="12"/>
      <c r="DB228" s="12"/>
      <c r="DC228" s="12"/>
      <c r="DD228" s="12"/>
      <c r="DE228" s="12"/>
      <c r="DF228" s="12"/>
      <c r="DG228" s="12"/>
      <c r="DH228" s="15"/>
      <c r="DI228" s="779" t="str">
        <f>'Resumen Anual'!$O$20</f>
        <v>NOCHE</v>
      </c>
      <c r="DJ228" s="776"/>
      <c r="DK228" s="776"/>
      <c r="DL228" s="776"/>
      <c r="DM228" s="801"/>
      <c r="DN228" s="805">
        <f>SUMIF('Resumen Anual'!$FE$622,DF218,'Resumen Anual'!$FM$636)+SUMIF('Resumen Anual'!$DH$622,DF218,'Resumen Anual'!$DP$636)+SUMIF('Resumen Anual'!$BI$622,DF218,'Resumen Anual'!$BQ$636)+SUMIF('Resumen Anual'!$L$622,DF218,'Resumen Anual'!$T$636)+SUMIF('Resumen Anual'!$FE$566,DF218,'Resumen Anual'!$FM$580)+SUMIF('Resumen Anual'!$DH$566,DF218,'Resumen Anual'!$DP$580)+SUMIF('Resumen Anual'!$BI$566,DF218,'Resumen Anual'!$BQ$580)+SUMIF('Resumen Anual'!$L$566,DF218,'Resumen Anual'!$T$580)+SUMIF('Resumen Anual'!$FE$510,DF218,'Resumen Anual'!$FM$524)+SUMIF('Resumen Anual'!$DH$510,DF218,'Resumen Anual'!$DP$524)+SUMIF('Resumen Anual'!$BI$510,DF218,'Resumen Anual'!$BQ$524)+SUMIF('Resumen Anual'!$L$510,DF218,'Resumen Anual'!$T$524)+SUMIF('Resumen Anual'!$FE$454,DF218,'Resumen Anual'!$FM$468)+SUMIF('Resumen Anual'!$DH$454,DF218,'Resumen Anual'!$DP$468)+SUMIF('Resumen Anual'!$BI$454,DF218,'Resumen Anual'!$BQ$468)+SUMIF('Resumen Anual'!$L$454,DF218,'Resumen Anual'!$T$468)+SUMIF('Resumen Anual'!$FE$398,DF218,'Resumen Anual'!$FM$412)+SUMIF('Resumen Anual'!$DH$398,DF218,'Resumen Anual'!$DP$412)+SUMIF('Resumen Anual'!$BI$398,DF218,'Resumen Anual'!$BQ$412)+SUMIF('Resumen Anual'!$L$398,DF218,'Resumen Anual'!$T$412)+SUMIF('Resumen Anual'!$FE$342,DF218,'Resumen Anual'!$FM$356)+SUMIF('Resumen Anual'!$DH$342,DF218,'Resumen Anual'!$DP$356)+SUMIF('Resumen Anual'!$BI$342,DF218,'Resumen Anual'!$BQ$356)+SUMIF('Resumen Anual'!$L$342,DF218,'Resumen Anual'!$T$356)+SUMIF('Resumen Anual'!$FE$286,DF218,'Resumen Anual'!$FM$300)+SUMIF('Resumen Anual'!$DH$286,DF218,'Resumen Anual'!$DP$300)+SUMIF('Resumen Anual'!$BI$286,DF218,'Resumen Anual'!$BQ$300)+SUMIF('Resumen Anual'!$L$286,DF218,'Resumen Anual'!$T$300)+SUMIF('Resumen Anual'!$FE$230,DF218,'Resumen Anual'!$FM$244)+SUMIF('Resumen Anual'!$DH$230,DF218,'Resumen Anual'!$DP$244)+SUMIF('Resumen Anual'!$BI$230,DF218,'Resumen Anual'!$BQ$244)+SUMIF('Resumen Anual'!$L$230,DF218,'Resumen Anual'!$T$244)+SUMIF('Resumen Anual'!$FE$174,DF218,'Resumen Anual'!$FM$188)+SUMIF('Resumen Anual'!$DH$174,DF218,'Resumen Anual'!$DP$188)+SUMIF('Resumen Anual'!$BI$174,DF218,'Resumen Anual'!$BQ$188)+SUMIF('Resumen Anual'!$L$174,DF218,'Resumen Anual'!$T$188)+SUMIF('Resumen Anual'!$FE$118,DF218,'Resumen Anual'!$FM$132)+SUMIF('Resumen Anual'!$DH$118,DF218,'Resumen Anual'!$DP$132)+SUMIF('Resumen Anual'!$BI$118,DF218,'Resumen Anual'!$BQ$132)+SUMIF('Resumen Anual'!$L$118,DF218,'Resumen Anual'!$T$132)+SUMIF('Resumen Anual'!$FE$62,DF218,'Resumen Anual'!$FM$76)+SUMIF('Resumen Anual'!$DH$62,DF218,'Resumen Anual'!$DP$76)+SUMIF('Resumen Anual'!$BI$62,DF218,'Resumen Anual'!$BQ$76)+SUMIF('Resumen Anual'!$L$62,DF218,'Resumen Anual'!$T$76)+SUMIF('Resumen Anual'!$FE$6,DF218,'Resumen Anual'!$FM$20)+SUMIF('Resumen Anual'!$DH$6,DF218,'Resumen Anual'!$DP$20)+SUMIF('Resumen Anual'!$BI$6,DF218,'Resumen Anual'!$BQ$20)+SUMIF('Resumen Anual'!$L$6,DF218,'Resumen Anual'!$T$20)+SUMIF('Bitácoras Anteriores'!$K$6,DF218,'Bitácoras Anteriores'!$S$17)+SUMIF('Bitácoras Anteriores'!$K$59,$K$6,'Bitácoras Anteriores'!$S$70)+SUMIF('Bitácoras Anteriores'!$K$112,DF218,'Bitácoras Anteriores'!$S$123)+SUMIF('Bitácoras Anteriores'!$K$165,DF218,'Bitácoras Anteriores'!$S$176)+SUMIF('Bitácoras Anteriores'!$K$218,DF218,'Bitácoras Anteriores'!$S$229)+SUMIF('Bitácoras Anteriores'!$K$271,DF218,'Bitácoras Anteriores'!$S$282)+SUMIF('Bitácoras Anteriores'!$K$324,DF218,'Bitácoras Anteriores'!$S$335)+SUMIF('Bitácoras Anteriores'!$BH$6,DF218,'Bitácoras Anteriores'!$BP$17)+SUMIF('Bitácoras Anteriores'!$BH$59,$K$6,'Bitácoras Anteriores'!$BP$70)+SUMIF('Bitácoras Anteriores'!$BH$112,DF218,'Bitácoras Anteriores'!$BP$123)+SUMIF('Bitácoras Anteriores'!$BH$165,DF218,'Bitácoras Anteriores'!$BP$176)+SUMIF('Bitácoras Anteriores'!$BH$218,DF218,'Bitácoras Anteriores'!$BP$229)+SUMIF('Bitácoras Anteriores'!$BH$271,DF218,'Bitácoras Anteriores'!$BP$282)+SUMIF('Bitácoras Anteriores'!$BH$324,DF218,'Bitácoras Anteriores'!$BP$335)+SUMIF('Bitácoras Anteriores'!$DF$6,DF218,'Bitácoras Anteriores'!$DN$17)+SUMIF('Bitácoras Anteriores'!$DF$59,$K$6,'Bitácoras Anteriores'!$DN$70)+SUMIF('Bitácoras Anteriores'!$DF$112,DF218,'Bitácoras Anteriores'!$DN$123)+SUMIF('Bitácoras Anteriores'!$DF$165,DF218,'Bitácoras Anteriores'!$DN$176)+SUMIF('Bitácoras Anteriores'!$DF$218,DF218,'Bitácoras Anteriores'!$DN$229)+SUMIF('Bitácoras Anteriores'!$DF$271,DF218,'Bitácoras Anteriores'!$DN$282)+SUMIF('Bitácoras Anteriores'!$DF$324,DF218,'Bitácoras Anteriores'!$DN$335)+SUMIF('Bitácoras Anteriores'!$FC$6,DF218,'Bitácoras Anteriores'!$FK$17)+SUMIF('Bitácoras Anteriores'!$FC$59,$K$6,'Bitácoras Anteriores'!$FK$70)+SUMIF('Bitácoras Anteriores'!$FC$112,DF218,'Bitácoras Anteriores'!$FK$123)+SUMIF('Bitácoras Anteriores'!$FC$165,DF218,'Bitácoras Anteriores'!$FK$176)+SUMIF('Bitácoras Anteriores'!$FC$218,DF218,'Bitácoras Anteriores'!$FK$229)+SUMIF('Bitácoras Anteriores'!$FC$271,DF218,'Bitácoras Anteriores'!$FK$282)+SUMIF('Bitácoras Anteriores'!$FC$324,DF218,'Bitácoras Anteriores'!$FK$335)</f>
        <v>0</v>
      </c>
      <c r="DO228" s="806"/>
      <c r="DP228" s="806"/>
      <c r="DQ228" s="806"/>
      <c r="DR228" s="806"/>
      <c r="DS228" s="807"/>
      <c r="DT228" s="15"/>
      <c r="DU228" s="771">
        <f>IF(DU224=0," ",DU224+2)</f>
        <v>2024</v>
      </c>
      <c r="DV228" s="772"/>
      <c r="DW228" s="772"/>
      <c r="DX228" s="772"/>
      <c r="DY228" s="772"/>
      <c r="DZ228" s="1214">
        <f>SUMIFS('Resumen Anual'!$AF$54,DU228,'Resumen Anual'!$V$9,DF218,'Resumen Anual'!$L$6)+SUMIFS('Resumen Anual'!$AF$112,DU228,'Resumen Anual'!$V$9,DF218,'Resumen Anual'!$L$64)+SUMIFS('Resumen Anual'!$AF$170,DU228,'Resumen Anual'!$V$9,DF218,'Resumen Anual'!$L$122)+SUMIFS('Resumen Anual'!$AF$228,DU228,'Resumen Anual'!$V$9,DF218,'Resumen Anual'!$L$180)+SUMIFS('Resumen Anual'!$AF$286,DU228,'Resumen Anual'!$V$9,DF218,'Resumen Anual'!$L$238)+SUMIFS('Resumen Anual'!$AF$344,DU228,'Resumen Anual'!$V$9,DF218,'Resumen Anual'!$L$296)+SUMIFS('Resumen Anual'!$AF$402,DU228,'Resumen Anual'!$V$9,DF218,'Resumen Anual'!$L$354)+SUMIFS('Resumen Anual'!$AF$460,DU228,'Resumen Anual'!$V$9,DF218,'Resumen Anual'!$L$412)+SUMIFS('Resumen Anual'!$AF$518,DU228,'Resumen Anual'!$V$9,DF218,'Resumen Anual'!$L$470)+SUMIFS('Resumen Anual'!$AF$576,DU228,'Resumen Anual'!$V$9,DF218,'Resumen Anual'!$L$528)+SUMIFS('Resumen Anual'!$AF$634,DU228,'Resumen Anual'!$V$9,DF218,'Resumen Anual'!$L$586)+SUMIFS('Resumen Anual'!$AF$692,DU228,'Resumen Anual'!$V$9,DF218,'Resumen Anual'!$L$644)+SUMIFS('Resumen Anual'!$CC$54,DU228,'Resumen Anual'!$V$9,DF218,'Resumen Anual'!$BI$6)+SUMIFS('Resumen Anual'!$CC$112,DU228,'Resumen Anual'!$V$9,DF218,'Resumen Anual'!$BI$64)+SUMIFS('Resumen Anual'!$CC$170,DU228,'Resumen Anual'!$V$9,DF218,'Resumen Anual'!$BI$122)+SUMIFS('Resumen Anual'!$CC$228,DU228,'Resumen Anual'!$V$9,DF218,'Resumen Anual'!$BI$180)+SUMIFS('Resumen Anual'!$CC$286,DU228,'Resumen Anual'!$V$9,DF218,'Resumen Anual'!$BI$238)+SUMIFS('Resumen Anual'!$CC$344,DU228,'Resumen Anual'!$V$9,DF218,'Resumen Anual'!$BI$296)+SUMIFS('Resumen Anual'!$CC$402,DU228,'Resumen Anual'!$V$9,DF218,'Resumen Anual'!$BI$354)+SUMIFS('Resumen Anual'!$CC$460,DU228,'Resumen Anual'!$V$9,DF218,'Resumen Anual'!$BI$412)+SUMIFS('Resumen Anual'!$CC$518,DU228,'Resumen Anual'!$V$9,DF218,'Resumen Anual'!$BI$470)+SUMIFS('Resumen Anual'!$CC$576,DU228,'Resumen Anual'!$V$9,DF218,'Resumen Anual'!$BI$528)+SUMIFS('Resumen Anual'!$CC$634,DU228,'Resumen Anual'!$V$9,DF218,'Resumen Anual'!$BI$586)+SUMIFS('Resumen Anual'!$CC$692,DU228,'Resumen Anual'!$V$9,DF218,'Resumen Anual'!$BI$644)+SUMIFS('Resumen Anual'!$EB$54,DU228,'Resumen Anual'!$V$9,DF218,'Resumen Anual'!$DH$6)+SUMIFS('Resumen Anual'!$EB$112,DU228,'Resumen Anual'!$V$9,DF218,'Resumen Anual'!$DH$64)+SUMIFS('Resumen Anual'!$EB$170,DU228,'Resumen Anual'!$V$9,DF218,'Resumen Anual'!$DH$122)+SUMIFS('Resumen Anual'!$EB$228,DU228,'Resumen Anual'!$V$9,DF218,'Resumen Anual'!$DH$180)+SUMIFS('Resumen Anual'!$EB$286,DU228,'Resumen Anual'!$V$9,DF218,'Resumen Anual'!$DH$238)+SUMIFS('Resumen Anual'!$EB$344,DU228,'Resumen Anual'!$V$9,DF218,'Resumen Anual'!$DH$296)+SUMIFS('Resumen Anual'!$EB$402,DU228,'Resumen Anual'!$V$9,DF218,'Resumen Anual'!$DH$354)+SUMIFS('Resumen Anual'!$EB$460,DU228,'Resumen Anual'!$V$9,DF218,'Resumen Anual'!$DH$412)+SUMIFS('Resumen Anual'!$EB$518,DU228,'Resumen Anual'!$V$9,DF218,'Resumen Anual'!$DH$470)+SUMIFS('Resumen Anual'!$EB$576,DU228,'Resumen Anual'!$V$9,DF218,'Resumen Anual'!$DH$528)+SUMIFS('Resumen Anual'!$EB$634,DU228,'Resumen Anual'!$V$9,DF218,'Resumen Anual'!$DH$586)+SUMIFS('Resumen Anual'!$EB$692,DU228,'Resumen Anual'!$V$9,DF218,'Resumen Anual'!$DH$644)+SUMIFS('Resumen Anual'!$FY$54,DU228,'Resumen Anual'!$V$9,DF218,'Resumen Anual'!$FE$6)+SUMIFS('Resumen Anual'!$FY$112,DU228,'Resumen Anual'!$V$9,DF218,'Resumen Anual'!$FE$64)+SUMIFS('Resumen Anual'!$FY$170,DU228,'Resumen Anual'!$V$9,DF218,'Resumen Anual'!$FE$122)+SUMIFS('Resumen Anual'!$FY$228,DU228,'Resumen Anual'!$V$9,DF218,'Resumen Anual'!$FE$180)+SUMIFS('Resumen Anual'!$FY$286,DU228,'Resumen Anual'!$V$9,DF218,'Resumen Anual'!$FE$238)+SUMIFS('Resumen Anual'!$FY$344,DU228,'Resumen Anual'!$V$9,DF218,'Resumen Anual'!$FE$296)+SUMIFS('Resumen Anual'!$FY$402,DU228,'Resumen Anual'!$V$9,DF218,'Resumen Anual'!$FE$354)+SUMIFS('Resumen Anual'!$FY$460,DU228,'Resumen Anual'!$V$9,DF218,'Resumen Anual'!$FE$412)+SUMIFS('Resumen Anual'!$FY$518,DU228,'Resumen Anual'!$V$9,DF218,'Resumen Anual'!$FE$470)+SUMIFS('Resumen Anual'!$FY$576,DU228,'Resumen Anual'!$V$9,DF218,'Resumen Anual'!$FE$528)+SUMIFS('Resumen Anual'!$FY$634,DU228,'Resumen Anual'!$V$9,DF218,'Resumen Anual'!$FE$586)+SUMIFS('Resumen Anual'!$FY$692,DU228,'Resumen Anual'!$V$9,DF218,'Resumen Anual'!$FE$644)</f>
        <v>0</v>
      </c>
      <c r="EA228" s="770"/>
      <c r="EB228" s="770"/>
      <c r="EC228" s="770"/>
      <c r="ED228" s="770">
        <f>SUMIFS('Resumen Anual'!$AJ$54,DU228,'Resumen Anual'!$V$9,DF218,'Resumen Anual'!$L$6)+SUMIFS('Resumen Anual'!$AJ$112,DU228,'Resumen Anual'!$V$9,DF218,'Resumen Anual'!$L$64)+SUMIFS('Resumen Anual'!$AJ$170,DU228,'Resumen Anual'!$V$9,DF218,'Resumen Anual'!$L$122)+SUMIFS('Resumen Anual'!$AJ$228,DU228,'Resumen Anual'!$V$9,DF218,'Resumen Anual'!$L$180)+SUMIFS('Resumen Anual'!$AJ$286,DU228,'Resumen Anual'!$V$9,DF218,'Resumen Anual'!$L$238)+SUMIFS('Resumen Anual'!$AJ$344,DU228,'Resumen Anual'!$V$9,DF218,'Resumen Anual'!$L$296)+SUMIFS('Resumen Anual'!$AJ$402,DU228,'Resumen Anual'!$V$9,DF218,'Resumen Anual'!$L$354)+SUMIFS('Resumen Anual'!$AJ$460,DU228,'Resumen Anual'!$V$9,DF218,'Resumen Anual'!$L$412)+SUMIFS('Resumen Anual'!$AJ$518,DU228,'Resumen Anual'!$V$9,DF218,'Resumen Anual'!$L$470)+SUMIFS('Resumen Anual'!$AJ$576,DU228,'Resumen Anual'!$V$9,DF218,'Resumen Anual'!$L$528)+SUMIFS('Resumen Anual'!$AJ$634,DU228,'Resumen Anual'!$V$9,DF218,'Resumen Anual'!$L$586)+SUMIFS('Resumen Anual'!$AJ$692,DU228,'Resumen Anual'!$V$9,DF218,'Resumen Anual'!$L$644)+SUMIFS('Resumen Anual'!$CG$54,DU228,'Resumen Anual'!$V$9,DF218,'Resumen Anual'!$BI$6)+SUMIFS('Resumen Anual'!$CG$112,DU228,'Resumen Anual'!$V$9,DF218,'Resumen Anual'!$BI$64)+SUMIFS('Resumen Anual'!$CG$170,DU228,'Resumen Anual'!$V$9,DF218,'Resumen Anual'!$BI$122)+SUMIFS('Resumen Anual'!$CG$228,DU228,'Resumen Anual'!$V$9,DF218,'Resumen Anual'!$BI$180)+SUMIFS('Resumen Anual'!$CG$286,DU228,'Resumen Anual'!$V$9,DF218,'Resumen Anual'!$BI$238)+SUMIFS('Resumen Anual'!$CG$344,DU228,'Resumen Anual'!$V$9,DF218,'Resumen Anual'!$BI$296)+SUMIFS('Resumen Anual'!$CG$402,DU228,'Resumen Anual'!$V$9,DF218,'Resumen Anual'!$BI$354)+SUMIFS('Resumen Anual'!$CG$460,DU228,'Resumen Anual'!$V$9,DF218,'Resumen Anual'!$BI$412)+SUMIFS('Resumen Anual'!$CG$518,DU228,'Resumen Anual'!$V$9,DF218,'Resumen Anual'!$BI$470)+SUMIFS('Resumen Anual'!$CG$576,DU228,'Resumen Anual'!$V$9,DF218,'Resumen Anual'!$BI$528)+SUMIFS('Resumen Anual'!$CG$634,DU228,'Resumen Anual'!$V$9,DF218,'Resumen Anual'!$BI$586)+SUMIFS('Resumen Anual'!$CG$692,DU228,'Resumen Anual'!$V$9,DF218,'Resumen Anual'!$BI$644)+SUMIFS('Resumen Anual'!$EF$54,DU228,'Resumen Anual'!$V$9,DF218,'Resumen Anual'!$DH$6)+SUMIFS('Resumen Anual'!$EF$112,DU228,'Resumen Anual'!$V$9,DF218,'Resumen Anual'!$DH$64)+SUMIFS('Resumen Anual'!$EF$170,DU228,'Resumen Anual'!$V$9,DF218,'Resumen Anual'!$DH$122)+SUMIFS('Resumen Anual'!$EF$228,DU228,'Resumen Anual'!$V$9,DF218,'Resumen Anual'!$DH$180)+SUMIFS('Resumen Anual'!$EF$286,DU228,'Resumen Anual'!$V$9,DF218,'Resumen Anual'!$DH$238)+SUMIFS('Resumen Anual'!$EF$344,DU228,'Resumen Anual'!$V$9,DF218,'Resumen Anual'!$DH$296)+SUMIFS('Resumen Anual'!$EF$402,DU228,'Resumen Anual'!$V$9,DF218,'Resumen Anual'!$DH$354)+SUMIFS('Resumen Anual'!$EF$460,DU228,'Resumen Anual'!$V$9,DF218,'Resumen Anual'!$DH$412)+SUMIFS('Resumen Anual'!$EF$518,DU228,'Resumen Anual'!$V$9,DF218,'Resumen Anual'!$DH$470)+SUMIFS('Resumen Anual'!$EF$576,DU228,'Resumen Anual'!$V$9,DF218,'Resumen Anual'!$DH$528)+SUMIFS('Resumen Anual'!$EF$634,DU228,'Resumen Anual'!$V$9,DF218,'Resumen Anual'!$DH$586)+SUMIFS('Resumen Anual'!$EF$692,DU228,'Resumen Anual'!$V$9,DF218,'Resumen Anual'!$DH$644)+SUMIFS('Resumen Anual'!$GC$54,DU228,'Resumen Anual'!$V$9,DF218,'Resumen Anual'!$FE$6)+SUMIFS('Resumen Anual'!$GC$112,DU228,'Resumen Anual'!$V$9,DF218,'Resumen Anual'!$FE$64)+SUMIFS('Resumen Anual'!$GC$170,DU228,'Resumen Anual'!$V$9,DF218,'Resumen Anual'!$FE$122)+SUMIFS('Resumen Anual'!$GC$228,DU228,'Resumen Anual'!$V$9,DF218,'Resumen Anual'!$FE$180)+SUMIFS('Resumen Anual'!$GC$286,DU228,'Resumen Anual'!$V$9,DF218,'Resumen Anual'!$FE$238)+SUMIFS('Resumen Anual'!$GC$344,DU228,'Resumen Anual'!$V$9,DF218,'Resumen Anual'!$FE$296)+SUMIFS('Resumen Anual'!$GC$402,DU228,'Resumen Anual'!$V$9,DF218,'Resumen Anual'!$FE$354)+SUMIFS('Resumen Anual'!$GC$460,DU228,'Resumen Anual'!$V$9,DF218,'Resumen Anual'!$FE$412)+SUMIFS('Resumen Anual'!$GC$518,DU228,'Resumen Anual'!$V$9,DF218,'Resumen Anual'!$FE$470)+SUMIFS('Resumen Anual'!$GC$576,DU228,'Resumen Anual'!$V$9,DF218,'Resumen Anual'!$FE$528)+SUMIFS('Resumen Anual'!$GC$634,DU228,'Resumen Anual'!$V$9,DF218,'Resumen Anual'!$FE$586)+SUMIFS('Resumen Anual'!$GC$692,DU228,'Resumen Anual'!$V$9,DF218,'Resumen Anual'!$FE$644)</f>
        <v>0</v>
      </c>
      <c r="EE228" s="770"/>
      <c r="EF228" s="770"/>
      <c r="EG228" s="770"/>
      <c r="EH228" s="770">
        <f>SUMIFS('Resumen Anual'!$AN$54,DU228,'Resumen Anual'!$V$9,DF218,'Resumen Anual'!$L$6)+SUMIFS('Resumen Anual'!$AN$112,DU228,'Resumen Anual'!$V$9,DF218,'Resumen Anual'!$L$64)+SUMIFS('Resumen Anual'!$AN$170,DU228,'Resumen Anual'!$V$9,DF218,'Resumen Anual'!$L$122)+SUMIFS('Resumen Anual'!$AN$228,DU228,'Resumen Anual'!$V$9,DF218,'Resumen Anual'!$L$180)+SUMIFS('Resumen Anual'!$AN$286,DU228,'Resumen Anual'!$V$9,DF218,'Resumen Anual'!$L$238)+SUMIFS('Resumen Anual'!$AN$344,DU228,'Resumen Anual'!$V$9,DF218,'Resumen Anual'!$L$296)+SUMIFS('Resumen Anual'!$AN$402,DU228,'Resumen Anual'!$V$9,DF218,'Resumen Anual'!$L$354)+SUMIFS('Resumen Anual'!$AN$460,DU228,'Resumen Anual'!$V$9,DF218,'Resumen Anual'!$L$412)+SUMIFS('Resumen Anual'!$AN$518,DU228,'Resumen Anual'!$V$9,DF218,'Resumen Anual'!$L$470)+SUMIFS('Resumen Anual'!$AN$576,DU228,'Resumen Anual'!$V$9,DF218,'Resumen Anual'!$L$528)+SUMIFS('Resumen Anual'!$AN$634,DU228,'Resumen Anual'!$V$9,DF218,'Resumen Anual'!$L$586)+SUMIFS('Resumen Anual'!$AN$692,DU228,'Resumen Anual'!$V$9,DF218,'Resumen Anual'!$L$644)+SUMIFS('Resumen Anual'!$CK$54,DU228,'Resumen Anual'!$V$9,DF218,'Resumen Anual'!$BI$6)+SUMIFS('Resumen Anual'!$CK$112,DU228,'Resumen Anual'!$V$9,DF218,'Resumen Anual'!$BI$64)+SUMIFS('Resumen Anual'!$CK$170,DU228,'Resumen Anual'!$V$9,DF218,'Resumen Anual'!$BI$122)+SUMIFS('Resumen Anual'!$CK$228,DU228,'Resumen Anual'!$V$9,DF218,'Resumen Anual'!$BI$180)+SUMIFS('Resumen Anual'!$CK$286,DU228,'Resumen Anual'!$V$9,DF218,'Resumen Anual'!$BI$238)+SUMIFS('Resumen Anual'!$CK$344,DU228,'Resumen Anual'!$V$9,DF218,'Resumen Anual'!$BI$296)+SUMIFS('Resumen Anual'!$CK$402,DU228,'Resumen Anual'!$V$9,DF218,'Resumen Anual'!$BI$354)+SUMIFS('Resumen Anual'!$CK$460,DU228,'Resumen Anual'!$V$9,DF218,'Resumen Anual'!$BI$412)+SUMIFS('Resumen Anual'!$CK$518,DU228,'Resumen Anual'!$V$9,DF218,'Resumen Anual'!$BI$470)+SUMIFS('Resumen Anual'!$CK$576,DU228,'Resumen Anual'!$V$9,DF218,'Resumen Anual'!$BI$528)+SUMIFS('Resumen Anual'!$CK$634,DU228,'Resumen Anual'!$V$9,DF218,'Resumen Anual'!$BI$586)+SUMIFS('Resumen Anual'!$CK$692,DU228,'Resumen Anual'!$V$9,DF218,'Resumen Anual'!$BI$644)+SUMIFS('Resumen Anual'!$EJ$54,DU228,'Resumen Anual'!$V$9,DF218,'Resumen Anual'!$DH$6)+SUMIFS('Resumen Anual'!$EJ$112,DU228,'Resumen Anual'!$V$9,DF218,'Resumen Anual'!$DH$64)+SUMIFS('Resumen Anual'!$EJ$170,DU228,'Resumen Anual'!$V$9,DF218,'Resumen Anual'!$DH$122)+SUMIFS('Resumen Anual'!$EJ$228,DU228,'Resumen Anual'!$V$9,DF218,'Resumen Anual'!$DH$180)+SUMIFS('Resumen Anual'!$EJ$286,DU228,'Resumen Anual'!$V$9,DF218,'Resumen Anual'!$DH$238)+SUMIFS('Resumen Anual'!$EJ$344,DU228,'Resumen Anual'!$V$9,DF218,'Resumen Anual'!$DH$296)+SUMIFS('Resumen Anual'!$EJ$402,DU228,'Resumen Anual'!$V$9,DF218,'Resumen Anual'!$DH$354)+SUMIFS('Resumen Anual'!$EJ$460,DU228,'Resumen Anual'!$V$9,DF218,'Resumen Anual'!$DH$412)+SUMIFS('Resumen Anual'!$EJ$518,DU228,'Resumen Anual'!$V$9,DF218,'Resumen Anual'!$DH$470)+SUMIFS('Resumen Anual'!$EJ$576,DU228,'Resumen Anual'!$V$9,DF218,'Resumen Anual'!$DH$528)+SUMIFS('Resumen Anual'!$EJ$634,DU228,'Resumen Anual'!$V$9,DF218,'Resumen Anual'!$DH$586)+SUMIFS('Resumen Anual'!$EJ$692,DU228,'Resumen Anual'!$V$9,DF218,'Resumen Anual'!$DH$644)+SUMIFS('Resumen Anual'!$GG$54,DU228,'Resumen Anual'!$V$9,DF218,'Resumen Anual'!$FE$6)+SUMIFS('Resumen Anual'!$GG$112,DU228,'Resumen Anual'!$V$9,DF218,'Resumen Anual'!$FE$64)+SUMIFS('Resumen Anual'!$GG$170,DU228,'Resumen Anual'!$V$9,DF218,'Resumen Anual'!$FE$122)+SUMIFS('Resumen Anual'!$GG$228,DU228,'Resumen Anual'!$V$9,DF218,'Resumen Anual'!$FE$180)+SUMIFS('Resumen Anual'!$GG$286,DU228,'Resumen Anual'!$V$9,DF218,'Resumen Anual'!$FE$238)+SUMIFS('Resumen Anual'!$GG$344,DU228,'Resumen Anual'!$V$9,DF218,'Resumen Anual'!$FE$296)+SUMIFS('Resumen Anual'!$GG$402,DU228,'Resumen Anual'!$V$9,DF218,'Resumen Anual'!$FE$354)+SUMIFS('Resumen Anual'!$GG$460,DU228,'Resumen Anual'!$V$9,DF218,'Resumen Anual'!$FE$412)+SUMIFS('Resumen Anual'!$GG$518,DU228,'Resumen Anual'!$V$9,DF218,'Resumen Anual'!$FE$470)+SUMIFS('Resumen Anual'!$GG$576,DU228,'Resumen Anual'!$V$9,DF218,'Resumen Anual'!$FE$528)+SUMIFS('Resumen Anual'!$GG$634,DU228,'Resumen Anual'!$V$9,DF218,'Resumen Anual'!$FE$586)+SUMIFS('Resumen Anual'!$GG$692,DU228,'Resumen Anual'!$V$9,DF218,'Resumen Anual'!$FE$644)</f>
        <v>0</v>
      </c>
      <c r="EI228" s="770"/>
      <c r="EJ228" s="770"/>
      <c r="EK228" s="770"/>
      <c r="EL228" s="756">
        <f>SUMIFS('Resumen Anual'!$AR$54,DU228,'Resumen Anual'!$V$9,DF218,'Resumen Anual'!$L$6)+SUMIFS('Resumen Anual'!$AR$112,DU228,'Resumen Anual'!$V$9,DF218,'Resumen Anual'!$L$64)+SUMIFS('Resumen Anual'!$AR$170,DU228,'Resumen Anual'!$V$9,DF218,'Resumen Anual'!$L$122)+SUMIFS('Resumen Anual'!$AR$228,DU228,'Resumen Anual'!$V$9,DF218,'Resumen Anual'!$L$180)+SUMIFS('Resumen Anual'!$AR$286,DU228,'Resumen Anual'!$V$9,DF218,'Resumen Anual'!$L$238)+SUMIFS('Resumen Anual'!$AR$344,DU228,'Resumen Anual'!$V$9,DF218,'Resumen Anual'!$L$296)+SUMIFS('Resumen Anual'!$AR$402,DU228,'Resumen Anual'!$V$9,DF218,'Resumen Anual'!$L$354)+SUMIFS('Resumen Anual'!$AR$460,DU228,'Resumen Anual'!$V$9,DF218,'Resumen Anual'!$L$412)+SUMIFS('Resumen Anual'!$AR$518,DU228,'Resumen Anual'!$V$9,DF218,'Resumen Anual'!$L$470)+SUMIFS('Resumen Anual'!$AR$576,DU228,'Resumen Anual'!$V$9,DF218,'Resumen Anual'!$L$528)+SUMIFS('Resumen Anual'!$AR$634,DU228,'Resumen Anual'!$V$9,DF218,'Resumen Anual'!$L$586)+SUMIFS('Resumen Anual'!$AR$692,DU228,'Resumen Anual'!$V$9,DF218,'Resumen Anual'!$L$644)+SUMIFS('Resumen Anual'!$CO$54,DU228,'Resumen Anual'!$V$9,DF218,'Resumen Anual'!$BI$6)+SUMIFS('Resumen Anual'!$CO$112,DU228,'Resumen Anual'!$V$9,DF218,'Resumen Anual'!$BI$64)+SUMIFS('Resumen Anual'!$CO$170,DU228,'Resumen Anual'!$V$9,DF218,'Resumen Anual'!$BI$122)+SUMIFS('Resumen Anual'!$CO$228,DU228,'Resumen Anual'!$V$9,DF218,'Resumen Anual'!$BI$180)+SUMIFS('Resumen Anual'!$CO$286,DU228,'Resumen Anual'!$V$9,DF218,'Resumen Anual'!$BI$238)+SUMIFS('Resumen Anual'!$CO$344,DU228,'Resumen Anual'!$V$9,DF218,'Resumen Anual'!$BI$296)+SUMIFS('Resumen Anual'!$CO$402,DU228,'Resumen Anual'!$V$9,DF218,'Resumen Anual'!$BI$354)+SUMIFS('Resumen Anual'!$CO$460,DU228,'Resumen Anual'!$V$9,DF218,'Resumen Anual'!$BI$412)+SUMIFS('Resumen Anual'!$CO$518,DU228,'Resumen Anual'!$V$9,DF218,'Resumen Anual'!$BI$470)+SUMIFS('Resumen Anual'!$CO$576,DU228,'Resumen Anual'!$V$9,DF218,'Resumen Anual'!$BI$528)+SUMIFS('Resumen Anual'!$CO$634,DU228,'Resumen Anual'!$V$9,DF218,'Resumen Anual'!$BI$586)+SUMIFS('Resumen Anual'!$CO$692,DU228,'Resumen Anual'!$V$9,DF218,'Resumen Anual'!$BI$644)+SUMIFS('Resumen Anual'!$EN$54,DU228,'Resumen Anual'!$V$9,DF218,'Resumen Anual'!$DH$6)+SUMIFS('Resumen Anual'!$EN$112,DU228,'Resumen Anual'!$V$9,DF218,'Resumen Anual'!$DH$64)+SUMIFS('Resumen Anual'!$EN$170,DU228,'Resumen Anual'!$V$9,DF218,'Resumen Anual'!$DH$122)+SUMIFS('Resumen Anual'!$EN$228,DU228,'Resumen Anual'!$V$9,DF218,'Resumen Anual'!$DH$180)+SUMIFS('Resumen Anual'!$EN$286,DU228,'Resumen Anual'!$V$9,DF218,'Resumen Anual'!$DH$238)+SUMIFS('Resumen Anual'!$EN$344,DU228,'Resumen Anual'!$V$9,DF218,'Resumen Anual'!$DH$296)+SUMIFS('Resumen Anual'!$EN$402,DU228,'Resumen Anual'!$V$9,DF218,'Resumen Anual'!$DH$354)+SUMIFS('Resumen Anual'!$EN$460,DU228,'Resumen Anual'!$V$9,DF218,'Resumen Anual'!$DH$412)+SUMIFS('Resumen Anual'!$EN$518,DU228,'Resumen Anual'!$V$9,DF218,'Resumen Anual'!$DH$470)+SUMIFS('Resumen Anual'!$EN$576,DU228,'Resumen Anual'!$V$9,DF218,'Resumen Anual'!$DH$528)+SUMIFS('Resumen Anual'!$EN$634,DU228,'Resumen Anual'!$V$9,DF218,'Resumen Anual'!$DH$586)+SUMIFS('Resumen Anual'!$EN$692,DU228,'Resumen Anual'!$V$9,DF218,'Resumen Anual'!$DH$644)+SUMIFS('Resumen Anual'!$GK$54,DU228,'Resumen Anual'!$V$9,DF218,'Resumen Anual'!$FE$6)+SUMIFS('Resumen Anual'!$GK$112,DU228,'Resumen Anual'!$V$9,DF218,'Resumen Anual'!$FE$64)+SUMIFS('Resumen Anual'!$GK$170,DU228,'Resumen Anual'!$V$9,DF218,'Resumen Anual'!$FE$122)+SUMIFS('Resumen Anual'!$GK$228,DU228,'Resumen Anual'!$V$9,DF218,'Resumen Anual'!$FE$180)+SUMIFS('Resumen Anual'!$GK$286,DU228,'Resumen Anual'!$V$9,DF218,'Resumen Anual'!$FE$238)+SUMIFS('Resumen Anual'!$GK$344,DU228,'Resumen Anual'!$V$9,DF218,'Resumen Anual'!$FE$296)+SUMIFS('Resumen Anual'!$GK$402,DU228,'Resumen Anual'!$V$9,DF218,'Resumen Anual'!$FE$354)+SUMIFS('Resumen Anual'!$GK$460,DU228,'Resumen Anual'!$V$9,DF218,'Resumen Anual'!$FE$412)+SUMIFS('Resumen Anual'!$GK$518,DU228,'Resumen Anual'!$V$9,DF218,'Resumen Anual'!$FE$470)+SUMIFS('Resumen Anual'!$GK$576,DU228,'Resumen Anual'!$V$9,DF218,'Resumen Anual'!$FE$528)+SUMIFS('Resumen Anual'!$GK$634,DU228,'Resumen Anual'!$V$9,DF218,'Resumen Anual'!$FE$586)+SUMIFS('Resumen Anual'!$GK$692,DU228,'Resumen Anual'!$V$9,DF218,'Resumen Anual'!$FE$644)</f>
        <v>0</v>
      </c>
      <c r="EM228" s="756"/>
      <c r="EN228" s="756"/>
      <c r="EO228" s="756">
        <f>SUMIFS('Resumen Anual'!$AU$54,DU228,'Resumen Anual'!$V$9,DF218,'Resumen Anual'!$L$6)+SUMIFS('Resumen Anual'!$AU$112,DU228,'Resumen Anual'!$V$9,DF218,'Resumen Anual'!$L$64)+SUMIFS('Resumen Anual'!$AU$170,DU228,'Resumen Anual'!$V$9,DF218,'Resumen Anual'!$L$122)+SUMIFS('Resumen Anual'!$AU$228,DU228,'Resumen Anual'!$V$9,DF218,'Resumen Anual'!$L$180)+SUMIFS('Resumen Anual'!$AU$286,DU228,'Resumen Anual'!$V$9,DF218,'Resumen Anual'!$L$238)+SUMIFS('Resumen Anual'!$AU$344,DU228,'Resumen Anual'!$V$9,DF218,'Resumen Anual'!$L$296)+SUMIFS('Resumen Anual'!$AU$402,DU228,'Resumen Anual'!$V$9,DF218,'Resumen Anual'!$L$354)+SUMIFS('Resumen Anual'!$AU$460,DU228,'Resumen Anual'!$V$9,DF218,'Resumen Anual'!$L$412)+SUMIFS('Resumen Anual'!$AU$518,DU228,'Resumen Anual'!$V$9,DF218,'Resumen Anual'!$L$470)+SUMIFS('Resumen Anual'!$AU$576,DU228,'Resumen Anual'!$V$9,DF218,'Resumen Anual'!$L$528)+SUMIFS('Resumen Anual'!$AU$634,DU228,'Resumen Anual'!$V$9,DF218,'Resumen Anual'!$L$586)+SUMIFS('Resumen Anual'!$AU$692,DU228,'Resumen Anual'!$V$9,DF218,'Resumen Anual'!$L$644)+SUMIFS('Resumen Anual'!$CR$54,DU228,'Resumen Anual'!$V$9,DF218,'Resumen Anual'!$BI$6)+SUMIFS('Resumen Anual'!$CR$112,DU228,'Resumen Anual'!$V$9,DF218,'Resumen Anual'!$BI$64)+SUMIFS('Resumen Anual'!$CR$170,DU228,'Resumen Anual'!$V$9,DF218,'Resumen Anual'!$BI$122)+SUMIFS('Resumen Anual'!$CR$228,DU228,'Resumen Anual'!$V$9,DF218,'Resumen Anual'!$BI$180)+SUMIFS('Resumen Anual'!$CR$286,DU228,'Resumen Anual'!$V$9,DF218,'Resumen Anual'!$BI$238)+SUMIFS('Resumen Anual'!$CR$344,DU228,'Resumen Anual'!$V$9,DF218,'Resumen Anual'!$BI$296)+SUMIFS('Resumen Anual'!$CR$402,DU228,'Resumen Anual'!$V$9,DF218,'Resumen Anual'!$BI$354)+SUMIFS('Resumen Anual'!$CR$460,DU228,'Resumen Anual'!$V$9,DF218,'Resumen Anual'!$BI$412)+SUMIFS('Resumen Anual'!$CR$518,DU228,'Resumen Anual'!$V$9,DF218,'Resumen Anual'!$BI$470)+SUMIFS('Resumen Anual'!$CR$576,DU228,'Resumen Anual'!$V$9,DF218,'Resumen Anual'!$BI$528)+SUMIFS('Resumen Anual'!$CR$634,DU228,'Resumen Anual'!$V$9,DF218,'Resumen Anual'!$BI$586)+SUMIFS('Resumen Anual'!$CR$692,DU228,'Resumen Anual'!$V$9,DF218,'Resumen Anual'!$BI$644)+SUMIFS('Resumen Anual'!$EQ$54,DU228,'Resumen Anual'!$V$9,DF218,'Resumen Anual'!$DH$6)+SUMIFS('Resumen Anual'!$EQ$112,DU228,'Resumen Anual'!$V$9,DF218,'Resumen Anual'!$DH$64)+SUMIFS('Resumen Anual'!$EQ$170,DU228,'Resumen Anual'!$V$9,DF218,'Resumen Anual'!$DH$122)+SUMIFS('Resumen Anual'!$EQ$228,DU228,'Resumen Anual'!$V$9,DF218,'Resumen Anual'!$DH$180)+SUMIFS('Resumen Anual'!$EQ$286,DU228,'Resumen Anual'!$V$9,DF218,'Resumen Anual'!$DH$238)+SUMIFS('Resumen Anual'!$EQ$344,DU228,'Resumen Anual'!$V$9,DF218,'Resumen Anual'!$DH$296)+SUMIFS('Resumen Anual'!$EQ$402,DU228,'Resumen Anual'!$V$9,DF218,'Resumen Anual'!$DH$354)+SUMIFS('Resumen Anual'!$EQ$460,DU228,'Resumen Anual'!$V$9,DF218,'Resumen Anual'!$DH$412)+SUMIFS('Resumen Anual'!$EQ$518,DU228,'Resumen Anual'!$V$9,DF218,'Resumen Anual'!$DH$470)+SUMIFS('Resumen Anual'!$EQ$576,DU228,'Resumen Anual'!$V$9,DF218,'Resumen Anual'!$DH$528)+SUMIFS('Resumen Anual'!$EQ$634,DU228,'Resumen Anual'!$V$9,DF218,'Resumen Anual'!$DH$586)+SUMIFS('Resumen Anual'!$EQ$692,DU228,'Resumen Anual'!$V$9,DF218,'Resumen Anual'!$DH$644)+SUMIFS('Resumen Anual'!$GN$54,DU228,'Resumen Anual'!$V$9,DF218,'Resumen Anual'!$FE$6)+SUMIFS('Resumen Anual'!$GN$112,DU228,'Resumen Anual'!$V$9,DF218,'Resumen Anual'!$FE$64)+SUMIFS('Resumen Anual'!$GN$170,DU228,'Resumen Anual'!$V$9,DF218,'Resumen Anual'!$FE$122)+SUMIFS('Resumen Anual'!$GN$228,DU228,'Resumen Anual'!$V$9,DF218,'Resumen Anual'!$FE$180)+SUMIFS('Resumen Anual'!$GN$286,DU228,'Resumen Anual'!$V$9,DF218,'Resumen Anual'!$FE$238)+SUMIFS('Resumen Anual'!$GN$344,DU228,'Resumen Anual'!$V$9,DF218,'Resumen Anual'!$FE$296)+SUMIFS('Resumen Anual'!$GN$402,DU228,'Resumen Anual'!$V$9,DF218,'Resumen Anual'!$FE$354)+SUMIFS('Resumen Anual'!$GN$460,DU228,'Resumen Anual'!$V$9,DF218,'Resumen Anual'!$FE$412)+SUMIFS('Resumen Anual'!$GN$518,DU228,'Resumen Anual'!$V$9,DF218,'Resumen Anual'!$FE$470)+SUMIFS('Resumen Anual'!$GN$576,DU228,'Resumen Anual'!$V$9,DF218,'Resumen Anual'!$FE$528)+SUMIFS('Resumen Anual'!$GN$634,DU228,'Resumen Anual'!$V$9,DF218,'Resumen Anual'!$FE$586)+SUMIFS('Resumen Anual'!$GN$692,DU228,'Resumen Anual'!$V$9,DF218,'Resumen Anual'!$FE$644)</f>
        <v>0</v>
      </c>
      <c r="EP228" s="756"/>
      <c r="EQ228" s="1215"/>
      <c r="ER228" s="1200"/>
      <c r="ES228" s="171"/>
      <c r="ET228" s="12"/>
      <c r="EU228" s="12"/>
      <c r="EV228" s="12"/>
      <c r="EW228" s="12"/>
      <c r="EX228" s="12"/>
      <c r="EY228" s="12"/>
      <c r="EZ228" s="12"/>
      <c r="FA228" s="12"/>
      <c r="FB228" s="12"/>
      <c r="FC228" s="12"/>
      <c r="FD228" s="12"/>
      <c r="FE228" s="15"/>
      <c r="FF228" s="779" t="str">
        <f>'Resumen Anual'!$O$20</f>
        <v>NOCHE</v>
      </c>
      <c r="FG228" s="776"/>
      <c r="FH228" s="776"/>
      <c r="FI228" s="776"/>
      <c r="FJ228" s="801"/>
      <c r="FK228" s="805">
        <f>SUMIF('Resumen Anual'!$FE$622,FC218,'Resumen Anual'!$FM$636)+SUMIF('Resumen Anual'!$DH$622,FC218,'Resumen Anual'!$DP$636)+SUMIF('Resumen Anual'!$BI$622,FC218,'Resumen Anual'!$BQ$636)+SUMIF('Resumen Anual'!$L$622,FC218,'Resumen Anual'!$T$636)+SUMIF('Resumen Anual'!$FE$566,FC218,'Resumen Anual'!$FM$580)+SUMIF('Resumen Anual'!$DH$566,FC218,'Resumen Anual'!$DP$580)+SUMIF('Resumen Anual'!$BI$566,FC218,'Resumen Anual'!$BQ$580)+SUMIF('Resumen Anual'!$L$566,FC218,'Resumen Anual'!$T$580)+SUMIF('Resumen Anual'!$FE$510,FC218,'Resumen Anual'!$FM$524)+SUMIF('Resumen Anual'!$DH$510,FC218,'Resumen Anual'!$DP$524)+SUMIF('Resumen Anual'!$BI$510,FC218,'Resumen Anual'!$BQ$524)+SUMIF('Resumen Anual'!$L$510,FC218,'Resumen Anual'!$T$524)+SUMIF('Resumen Anual'!$FE$454,FC218,'Resumen Anual'!$FM$468)+SUMIF('Resumen Anual'!$DH$454,FC218,'Resumen Anual'!$DP$468)+SUMIF('Resumen Anual'!$BI$454,FC218,'Resumen Anual'!$BQ$468)+SUMIF('Resumen Anual'!$L$454,FC218,'Resumen Anual'!$T$468)+SUMIF('Resumen Anual'!$FE$398,FC218,'Resumen Anual'!$FM$412)+SUMIF('Resumen Anual'!$DH$398,FC218,'Resumen Anual'!$DP$412)+SUMIF('Resumen Anual'!$BI$398,FC218,'Resumen Anual'!$BQ$412)+SUMIF('Resumen Anual'!$L$398,FC218,'Resumen Anual'!$T$412)+SUMIF('Resumen Anual'!$FE$342,FC218,'Resumen Anual'!$FM$356)+SUMIF('Resumen Anual'!$DH$342,FC218,'Resumen Anual'!$DP$356)+SUMIF('Resumen Anual'!$BI$342,FC218,'Resumen Anual'!$BQ$356)+SUMIF('Resumen Anual'!$L$342,FC218,'Resumen Anual'!$T$356)+SUMIF('Resumen Anual'!$FE$286,FC218,'Resumen Anual'!$FM$300)+SUMIF('Resumen Anual'!$DH$286,FC218,'Resumen Anual'!$DP$300)+SUMIF('Resumen Anual'!$BI$286,FC218,'Resumen Anual'!$BQ$300)+SUMIF('Resumen Anual'!$L$286,FC218,'Resumen Anual'!$T$300)+SUMIF('Resumen Anual'!$FE$230,FC218,'Resumen Anual'!$FM$244)+SUMIF('Resumen Anual'!$DH$230,FC218,'Resumen Anual'!$DP$244)+SUMIF('Resumen Anual'!$BI$230,FC218,'Resumen Anual'!$BQ$244)+SUMIF('Resumen Anual'!$L$230,FC218,'Resumen Anual'!$T$244)+SUMIF('Resumen Anual'!$FE$174,FC218,'Resumen Anual'!$FM$188)+SUMIF('Resumen Anual'!$DH$174,FC218,'Resumen Anual'!$DP$188)+SUMIF('Resumen Anual'!$BI$174,FC218,'Resumen Anual'!$BQ$188)+SUMIF('Resumen Anual'!$L$174,FC218,'Resumen Anual'!$T$188)+SUMIF('Resumen Anual'!$FE$118,FC218,'Resumen Anual'!$FM$132)+SUMIF('Resumen Anual'!$DH$118,FC218,'Resumen Anual'!$DP$132)+SUMIF('Resumen Anual'!$BI$118,FC218,'Resumen Anual'!$BQ$132)+SUMIF('Resumen Anual'!$L$118,FC218,'Resumen Anual'!$T$132)+SUMIF('Resumen Anual'!$FE$62,FC218,'Resumen Anual'!$FM$76)+SUMIF('Resumen Anual'!$DH$62,FC218,'Resumen Anual'!$DP$76)+SUMIF('Resumen Anual'!$BI$62,FC218,'Resumen Anual'!$BQ$76)+SUMIF('Resumen Anual'!$L$62,FC218,'Resumen Anual'!$T$76)+SUMIF('Resumen Anual'!$FE$6,FC218,'Resumen Anual'!$FM$20)+SUMIF('Resumen Anual'!$DH$6,FC218,'Resumen Anual'!$DP$20)+SUMIF('Resumen Anual'!$BI$6,FC218,'Resumen Anual'!$BQ$20)+SUMIF('Resumen Anual'!$L$6,FC218,'Resumen Anual'!$T$20)+SUMIF('Bitácoras Anteriores'!$K$6,FC218,'Bitácoras Anteriores'!$S$17)+SUMIF('Bitácoras Anteriores'!$K$59,$K$6,'Bitácoras Anteriores'!$S$70)+SUMIF('Bitácoras Anteriores'!$K$112,FC218,'Bitácoras Anteriores'!$S$123)+SUMIF('Bitácoras Anteriores'!$K$165,FC218,'Bitácoras Anteriores'!$S$176)+SUMIF('Bitácoras Anteriores'!$K$218,FC218,'Bitácoras Anteriores'!$S$229)+SUMIF('Bitácoras Anteriores'!$K$271,FC218,'Bitácoras Anteriores'!$S$282)+SUMIF('Bitácoras Anteriores'!$K$324,FC218,'Bitácoras Anteriores'!$S$335)+SUMIF('Bitácoras Anteriores'!$BH$6,FC218,'Bitácoras Anteriores'!$BP$17)+SUMIF('Bitácoras Anteriores'!$BH$59,$K$6,'Bitácoras Anteriores'!$BP$70)+SUMIF('Bitácoras Anteriores'!$BH$112,FC218,'Bitácoras Anteriores'!$BP$123)+SUMIF('Bitácoras Anteriores'!$BH$165,FC218,'Bitácoras Anteriores'!$BP$176)+SUMIF('Bitácoras Anteriores'!$BH$218,FC218,'Bitácoras Anteriores'!$BP$229)+SUMIF('Bitácoras Anteriores'!$BH$271,FC218,'Bitácoras Anteriores'!$BP$282)+SUMIF('Bitácoras Anteriores'!$BH$324,FC218,'Bitácoras Anteriores'!$BP$335)+SUMIF('Bitácoras Anteriores'!$DF$6,FC218,'Bitácoras Anteriores'!$DN$17)+SUMIF('Bitácoras Anteriores'!$DF$59,$K$6,'Bitácoras Anteriores'!$DN$70)+SUMIF('Bitácoras Anteriores'!$DF$112,FC218,'Bitácoras Anteriores'!$DN$123)+SUMIF('Bitácoras Anteriores'!$DF$165,FC218,'Bitácoras Anteriores'!$DN$176)+SUMIF('Bitácoras Anteriores'!$DF$218,FC218,'Bitácoras Anteriores'!$DN$229)+SUMIF('Bitácoras Anteriores'!$DF$271,FC218,'Bitácoras Anteriores'!$DN$282)+SUMIF('Bitácoras Anteriores'!$DF$324,FC218,'Bitácoras Anteriores'!$DN$335)+SUMIF('Bitácoras Anteriores'!$FC$6,FC218,'Bitácoras Anteriores'!$FK$17)+SUMIF('Bitácoras Anteriores'!$FC$59,$K$6,'Bitácoras Anteriores'!$FK$70)+SUMIF('Bitácoras Anteriores'!$FC$112,FC218,'Bitácoras Anteriores'!$FK$123)+SUMIF('Bitácoras Anteriores'!$FC$165,FC218,'Bitácoras Anteriores'!$FK$176)+SUMIF('Bitácoras Anteriores'!$FC$218,FC218,'Bitácoras Anteriores'!$FK$229)+SUMIF('Bitácoras Anteriores'!$FC$271,FC218,'Bitácoras Anteriores'!$FK$282)+SUMIF('Bitácoras Anteriores'!$FC$324,FC218,'Bitácoras Anteriores'!$FK$335)</f>
        <v>0</v>
      </c>
      <c r="FL228" s="806"/>
      <c r="FM228" s="806"/>
      <c r="FN228" s="806"/>
      <c r="FO228" s="806"/>
      <c r="FP228" s="807"/>
      <c r="FQ228" s="15"/>
      <c r="FR228" s="771">
        <f>IF(FR224=0," ",FR224+2)</f>
        <v>2024</v>
      </c>
      <c r="FS228" s="772"/>
      <c r="FT228" s="772"/>
      <c r="FU228" s="772"/>
      <c r="FV228" s="772"/>
      <c r="FW228" s="1214">
        <f>SUMIFS('Resumen Anual'!$AF$54,FR228,'Resumen Anual'!$V$9,FC218,'Resumen Anual'!$L$6)+SUMIFS('Resumen Anual'!$AF$112,FR228,'Resumen Anual'!$V$9,FC218,'Resumen Anual'!$L$64)+SUMIFS('Resumen Anual'!$AF$170,FR228,'Resumen Anual'!$V$9,FC218,'Resumen Anual'!$L$122)+SUMIFS('Resumen Anual'!$AF$228,FR228,'Resumen Anual'!$V$9,FC218,'Resumen Anual'!$L$180)+SUMIFS('Resumen Anual'!$AF$286,FR228,'Resumen Anual'!$V$9,FC218,'Resumen Anual'!$L$238)+SUMIFS('Resumen Anual'!$AF$344,FR228,'Resumen Anual'!$V$9,FC218,'Resumen Anual'!$L$296)+SUMIFS('Resumen Anual'!$AF$402,FR228,'Resumen Anual'!$V$9,FC218,'Resumen Anual'!$L$354)+SUMIFS('Resumen Anual'!$AF$460,FR228,'Resumen Anual'!$V$9,FC218,'Resumen Anual'!$L$412)+SUMIFS('Resumen Anual'!$AF$518,FR228,'Resumen Anual'!$V$9,FC218,'Resumen Anual'!$L$470)+SUMIFS('Resumen Anual'!$AF$576,FR228,'Resumen Anual'!$V$9,FC218,'Resumen Anual'!$L$528)+SUMIFS('Resumen Anual'!$AF$634,FR228,'Resumen Anual'!$V$9,FC218,'Resumen Anual'!$L$586)+SUMIFS('Resumen Anual'!$AF$692,FR228,'Resumen Anual'!$V$9,FC218,'Resumen Anual'!$L$644)+SUMIFS('Resumen Anual'!$CC$54,FR228,'Resumen Anual'!$V$9,FC218,'Resumen Anual'!$BI$6)+SUMIFS('Resumen Anual'!$CC$112,FR228,'Resumen Anual'!$V$9,FC218,'Resumen Anual'!$BI$64)+SUMIFS('Resumen Anual'!$CC$170,FR228,'Resumen Anual'!$V$9,FC218,'Resumen Anual'!$BI$122)+SUMIFS('Resumen Anual'!$CC$228,FR228,'Resumen Anual'!$V$9,FC218,'Resumen Anual'!$BI$180)+SUMIFS('Resumen Anual'!$CC$286,FR228,'Resumen Anual'!$V$9,FC218,'Resumen Anual'!$BI$238)+SUMIFS('Resumen Anual'!$CC$344,FR228,'Resumen Anual'!$V$9,FC218,'Resumen Anual'!$BI$296)+SUMIFS('Resumen Anual'!$CC$402,FR228,'Resumen Anual'!$V$9,FC218,'Resumen Anual'!$BI$354)+SUMIFS('Resumen Anual'!$CC$460,FR228,'Resumen Anual'!$V$9,FC218,'Resumen Anual'!$BI$412)+SUMIFS('Resumen Anual'!$CC$518,FR228,'Resumen Anual'!$V$9,FC218,'Resumen Anual'!$BI$470)+SUMIFS('Resumen Anual'!$CC$576,FR228,'Resumen Anual'!$V$9,FC218,'Resumen Anual'!$BI$528)+SUMIFS('Resumen Anual'!$CC$634,FR228,'Resumen Anual'!$V$9,FC218,'Resumen Anual'!$BI$586)+SUMIFS('Resumen Anual'!$CC$692,FR228,'Resumen Anual'!$V$9,FC218,'Resumen Anual'!$BI$644)+SUMIFS('Resumen Anual'!$EB$54,FR228,'Resumen Anual'!$V$9,FC218,'Resumen Anual'!$DH$6)+SUMIFS('Resumen Anual'!$EB$112,FR228,'Resumen Anual'!$V$9,FC218,'Resumen Anual'!$DH$64)+SUMIFS('Resumen Anual'!$EB$170,FR228,'Resumen Anual'!$V$9,FC218,'Resumen Anual'!$DH$122)+SUMIFS('Resumen Anual'!$EB$228,FR228,'Resumen Anual'!$V$9,FC218,'Resumen Anual'!$DH$180)+SUMIFS('Resumen Anual'!$EB$286,FR228,'Resumen Anual'!$V$9,FC218,'Resumen Anual'!$DH$238)+SUMIFS('Resumen Anual'!$EB$344,FR228,'Resumen Anual'!$V$9,FC218,'Resumen Anual'!$DH$296)+SUMIFS('Resumen Anual'!$EB$402,FR228,'Resumen Anual'!$V$9,FC218,'Resumen Anual'!$DH$354)+SUMIFS('Resumen Anual'!$EB$460,FR228,'Resumen Anual'!$V$9,FC218,'Resumen Anual'!$DH$412)+SUMIFS('Resumen Anual'!$EB$518,FR228,'Resumen Anual'!$V$9,FC218,'Resumen Anual'!$DH$470)+SUMIFS('Resumen Anual'!$EB$576,FR228,'Resumen Anual'!$V$9,FC218,'Resumen Anual'!$DH$528)+SUMIFS('Resumen Anual'!$EB$634,FR228,'Resumen Anual'!$V$9,FC218,'Resumen Anual'!$DH$586)+SUMIFS('Resumen Anual'!$EB$692,FR228,'Resumen Anual'!$V$9,FC218,'Resumen Anual'!$DH$644)+SUMIFS('Resumen Anual'!$FY$54,FR228,'Resumen Anual'!$V$9,FC218,'Resumen Anual'!$FE$6)+SUMIFS('Resumen Anual'!$FY$112,FR228,'Resumen Anual'!$V$9,FC218,'Resumen Anual'!$FE$64)+SUMIFS('Resumen Anual'!$FY$170,FR228,'Resumen Anual'!$V$9,FC218,'Resumen Anual'!$FE$122)+SUMIFS('Resumen Anual'!$FY$228,FR228,'Resumen Anual'!$V$9,FC218,'Resumen Anual'!$FE$180)+SUMIFS('Resumen Anual'!$FY$286,FR228,'Resumen Anual'!$V$9,FC218,'Resumen Anual'!$FE$238)+SUMIFS('Resumen Anual'!$FY$344,FR228,'Resumen Anual'!$V$9,FC218,'Resumen Anual'!$FE$296)+SUMIFS('Resumen Anual'!$FY$402,FR228,'Resumen Anual'!$V$9,FC218,'Resumen Anual'!$FE$354)+SUMIFS('Resumen Anual'!$FY$460,FR228,'Resumen Anual'!$V$9,FC218,'Resumen Anual'!$FE$412)+SUMIFS('Resumen Anual'!$FY$518,FR228,'Resumen Anual'!$V$9,FC218,'Resumen Anual'!$FE$470)+SUMIFS('Resumen Anual'!$FY$576,FR228,'Resumen Anual'!$V$9,FC218,'Resumen Anual'!$FE$528)+SUMIFS('Resumen Anual'!$FY$634,FR228,'Resumen Anual'!$V$9,FC218,'Resumen Anual'!$FE$586)+SUMIFS('Resumen Anual'!$FY$692,FR228,'Resumen Anual'!$V$9,FC218,'Resumen Anual'!$FE$644)</f>
        <v>0</v>
      </c>
      <c r="FX228" s="770"/>
      <c r="FY228" s="770"/>
      <c r="FZ228" s="770"/>
      <c r="GA228" s="770">
        <f>SUMIFS('Resumen Anual'!$AJ$54,FR228,'Resumen Anual'!$V$9,FC218,'Resumen Anual'!$L$6)+SUMIFS('Resumen Anual'!$AJ$112,FR228,'Resumen Anual'!$V$9,FC218,'Resumen Anual'!$L$64)+SUMIFS('Resumen Anual'!$AJ$170,FR228,'Resumen Anual'!$V$9,FC218,'Resumen Anual'!$L$122)+SUMIFS('Resumen Anual'!$AJ$228,FR228,'Resumen Anual'!$V$9,FC218,'Resumen Anual'!$L$180)+SUMIFS('Resumen Anual'!$AJ$286,FR228,'Resumen Anual'!$V$9,FC218,'Resumen Anual'!$L$238)+SUMIFS('Resumen Anual'!$AJ$344,FR228,'Resumen Anual'!$V$9,FC218,'Resumen Anual'!$L$296)+SUMIFS('Resumen Anual'!$AJ$402,FR228,'Resumen Anual'!$V$9,FC218,'Resumen Anual'!$L$354)+SUMIFS('Resumen Anual'!$AJ$460,FR228,'Resumen Anual'!$V$9,FC218,'Resumen Anual'!$L$412)+SUMIFS('Resumen Anual'!$AJ$518,FR228,'Resumen Anual'!$V$9,FC218,'Resumen Anual'!$L$470)+SUMIFS('Resumen Anual'!$AJ$576,FR228,'Resumen Anual'!$V$9,FC218,'Resumen Anual'!$L$528)+SUMIFS('Resumen Anual'!$AJ$634,FR228,'Resumen Anual'!$V$9,FC218,'Resumen Anual'!$L$586)+SUMIFS('Resumen Anual'!$AJ$692,FR228,'Resumen Anual'!$V$9,FC218,'Resumen Anual'!$L$644)+SUMIFS('Resumen Anual'!$CG$54,FR228,'Resumen Anual'!$V$9,FC218,'Resumen Anual'!$BI$6)+SUMIFS('Resumen Anual'!$CG$112,FR228,'Resumen Anual'!$V$9,FC218,'Resumen Anual'!$BI$64)+SUMIFS('Resumen Anual'!$CG$170,FR228,'Resumen Anual'!$V$9,FC218,'Resumen Anual'!$BI$122)+SUMIFS('Resumen Anual'!$CG$228,FR228,'Resumen Anual'!$V$9,FC218,'Resumen Anual'!$BI$180)+SUMIFS('Resumen Anual'!$CG$286,FR228,'Resumen Anual'!$V$9,FC218,'Resumen Anual'!$BI$238)+SUMIFS('Resumen Anual'!$CG$344,FR228,'Resumen Anual'!$V$9,FC218,'Resumen Anual'!$BI$296)+SUMIFS('Resumen Anual'!$CG$402,FR228,'Resumen Anual'!$V$9,FC218,'Resumen Anual'!$BI$354)+SUMIFS('Resumen Anual'!$CG$460,FR228,'Resumen Anual'!$V$9,FC218,'Resumen Anual'!$BI$412)+SUMIFS('Resumen Anual'!$CG$518,FR228,'Resumen Anual'!$V$9,FC218,'Resumen Anual'!$BI$470)+SUMIFS('Resumen Anual'!$CG$576,FR228,'Resumen Anual'!$V$9,FC218,'Resumen Anual'!$BI$528)+SUMIFS('Resumen Anual'!$CG$634,FR228,'Resumen Anual'!$V$9,FC218,'Resumen Anual'!$BI$586)+SUMIFS('Resumen Anual'!$CG$692,FR228,'Resumen Anual'!$V$9,FC218,'Resumen Anual'!$BI$644)+SUMIFS('Resumen Anual'!$EF$54,FR228,'Resumen Anual'!$V$9,FC218,'Resumen Anual'!$DH$6)+SUMIFS('Resumen Anual'!$EF$112,FR228,'Resumen Anual'!$V$9,FC218,'Resumen Anual'!$DH$64)+SUMIFS('Resumen Anual'!$EF$170,FR228,'Resumen Anual'!$V$9,FC218,'Resumen Anual'!$DH$122)+SUMIFS('Resumen Anual'!$EF$228,FR228,'Resumen Anual'!$V$9,FC218,'Resumen Anual'!$DH$180)+SUMIFS('Resumen Anual'!$EF$286,FR228,'Resumen Anual'!$V$9,FC218,'Resumen Anual'!$DH$238)+SUMIFS('Resumen Anual'!$EF$344,FR228,'Resumen Anual'!$V$9,FC218,'Resumen Anual'!$DH$296)+SUMIFS('Resumen Anual'!$EF$402,FR228,'Resumen Anual'!$V$9,FC218,'Resumen Anual'!$DH$354)+SUMIFS('Resumen Anual'!$EF$460,FR228,'Resumen Anual'!$V$9,FC218,'Resumen Anual'!$DH$412)+SUMIFS('Resumen Anual'!$EF$518,FR228,'Resumen Anual'!$V$9,FC218,'Resumen Anual'!$DH$470)+SUMIFS('Resumen Anual'!$EF$576,FR228,'Resumen Anual'!$V$9,FC218,'Resumen Anual'!$DH$528)+SUMIFS('Resumen Anual'!$EF$634,FR228,'Resumen Anual'!$V$9,FC218,'Resumen Anual'!$DH$586)+SUMIFS('Resumen Anual'!$EF$692,FR228,'Resumen Anual'!$V$9,FC218,'Resumen Anual'!$DH$644)+SUMIFS('Resumen Anual'!$GC$54,FR228,'Resumen Anual'!$V$9,FC218,'Resumen Anual'!$FE$6)+SUMIFS('Resumen Anual'!$GC$112,FR228,'Resumen Anual'!$V$9,FC218,'Resumen Anual'!$FE$64)+SUMIFS('Resumen Anual'!$GC$170,FR228,'Resumen Anual'!$V$9,FC218,'Resumen Anual'!$FE$122)+SUMIFS('Resumen Anual'!$GC$228,FR228,'Resumen Anual'!$V$9,FC218,'Resumen Anual'!$FE$180)+SUMIFS('Resumen Anual'!$GC$286,FR228,'Resumen Anual'!$V$9,FC218,'Resumen Anual'!$FE$238)+SUMIFS('Resumen Anual'!$GC$344,FR228,'Resumen Anual'!$V$9,FC218,'Resumen Anual'!$FE$296)+SUMIFS('Resumen Anual'!$GC$402,FR228,'Resumen Anual'!$V$9,FC218,'Resumen Anual'!$FE$354)+SUMIFS('Resumen Anual'!$GC$460,FR228,'Resumen Anual'!$V$9,FC218,'Resumen Anual'!$FE$412)+SUMIFS('Resumen Anual'!$GC$518,FR228,'Resumen Anual'!$V$9,FC218,'Resumen Anual'!$FE$470)+SUMIFS('Resumen Anual'!$GC$576,FR228,'Resumen Anual'!$V$9,FC218,'Resumen Anual'!$FE$528)+SUMIFS('Resumen Anual'!$GC$634,FR228,'Resumen Anual'!$V$9,FC218,'Resumen Anual'!$FE$586)+SUMIFS('Resumen Anual'!$GC$692,FR228,'Resumen Anual'!$V$9,FC218,'Resumen Anual'!$FE$644)</f>
        <v>0</v>
      </c>
      <c r="GB228" s="770"/>
      <c r="GC228" s="770"/>
      <c r="GD228" s="770"/>
      <c r="GE228" s="770">
        <f>SUMIFS('Resumen Anual'!$AN$54,FR228,'Resumen Anual'!$V$9,FC218,'Resumen Anual'!$L$6)+SUMIFS('Resumen Anual'!$AN$112,FR228,'Resumen Anual'!$V$9,FC218,'Resumen Anual'!$L$64)+SUMIFS('Resumen Anual'!$AN$170,FR228,'Resumen Anual'!$V$9,FC218,'Resumen Anual'!$L$122)+SUMIFS('Resumen Anual'!$AN$228,FR228,'Resumen Anual'!$V$9,FC218,'Resumen Anual'!$L$180)+SUMIFS('Resumen Anual'!$AN$286,FR228,'Resumen Anual'!$V$9,FC218,'Resumen Anual'!$L$238)+SUMIFS('Resumen Anual'!$AN$344,FR228,'Resumen Anual'!$V$9,FC218,'Resumen Anual'!$L$296)+SUMIFS('Resumen Anual'!$AN$402,FR228,'Resumen Anual'!$V$9,FC218,'Resumen Anual'!$L$354)+SUMIFS('Resumen Anual'!$AN$460,FR228,'Resumen Anual'!$V$9,FC218,'Resumen Anual'!$L$412)+SUMIFS('Resumen Anual'!$AN$518,FR228,'Resumen Anual'!$V$9,FC218,'Resumen Anual'!$L$470)+SUMIFS('Resumen Anual'!$AN$576,FR228,'Resumen Anual'!$V$9,FC218,'Resumen Anual'!$L$528)+SUMIFS('Resumen Anual'!$AN$634,FR228,'Resumen Anual'!$V$9,FC218,'Resumen Anual'!$L$586)+SUMIFS('Resumen Anual'!$AN$692,FR228,'Resumen Anual'!$V$9,FC218,'Resumen Anual'!$L$644)+SUMIFS('Resumen Anual'!$CK$54,FR228,'Resumen Anual'!$V$9,FC218,'Resumen Anual'!$BI$6)+SUMIFS('Resumen Anual'!$CK$112,FR228,'Resumen Anual'!$V$9,FC218,'Resumen Anual'!$BI$64)+SUMIFS('Resumen Anual'!$CK$170,FR228,'Resumen Anual'!$V$9,FC218,'Resumen Anual'!$BI$122)+SUMIFS('Resumen Anual'!$CK$228,FR228,'Resumen Anual'!$V$9,FC218,'Resumen Anual'!$BI$180)+SUMIFS('Resumen Anual'!$CK$286,FR228,'Resumen Anual'!$V$9,FC218,'Resumen Anual'!$BI$238)+SUMIFS('Resumen Anual'!$CK$344,FR228,'Resumen Anual'!$V$9,FC218,'Resumen Anual'!$BI$296)+SUMIFS('Resumen Anual'!$CK$402,FR228,'Resumen Anual'!$V$9,FC218,'Resumen Anual'!$BI$354)+SUMIFS('Resumen Anual'!$CK$460,FR228,'Resumen Anual'!$V$9,FC218,'Resumen Anual'!$BI$412)+SUMIFS('Resumen Anual'!$CK$518,FR228,'Resumen Anual'!$V$9,FC218,'Resumen Anual'!$BI$470)+SUMIFS('Resumen Anual'!$CK$576,FR228,'Resumen Anual'!$V$9,FC218,'Resumen Anual'!$BI$528)+SUMIFS('Resumen Anual'!$CK$634,FR228,'Resumen Anual'!$V$9,FC218,'Resumen Anual'!$BI$586)+SUMIFS('Resumen Anual'!$CK$692,FR228,'Resumen Anual'!$V$9,FC218,'Resumen Anual'!$BI$644)+SUMIFS('Resumen Anual'!$EJ$54,FR228,'Resumen Anual'!$V$9,FC218,'Resumen Anual'!$DH$6)+SUMIFS('Resumen Anual'!$EJ$112,FR228,'Resumen Anual'!$V$9,FC218,'Resumen Anual'!$DH$64)+SUMIFS('Resumen Anual'!$EJ$170,FR228,'Resumen Anual'!$V$9,FC218,'Resumen Anual'!$DH$122)+SUMIFS('Resumen Anual'!$EJ$228,FR228,'Resumen Anual'!$V$9,FC218,'Resumen Anual'!$DH$180)+SUMIFS('Resumen Anual'!$EJ$286,FR228,'Resumen Anual'!$V$9,FC218,'Resumen Anual'!$DH$238)+SUMIFS('Resumen Anual'!$EJ$344,FR228,'Resumen Anual'!$V$9,FC218,'Resumen Anual'!$DH$296)+SUMIFS('Resumen Anual'!$EJ$402,FR228,'Resumen Anual'!$V$9,FC218,'Resumen Anual'!$DH$354)+SUMIFS('Resumen Anual'!$EJ$460,FR228,'Resumen Anual'!$V$9,FC218,'Resumen Anual'!$DH$412)+SUMIFS('Resumen Anual'!$EJ$518,FR228,'Resumen Anual'!$V$9,FC218,'Resumen Anual'!$DH$470)+SUMIFS('Resumen Anual'!$EJ$576,FR228,'Resumen Anual'!$V$9,FC218,'Resumen Anual'!$DH$528)+SUMIFS('Resumen Anual'!$EJ$634,FR228,'Resumen Anual'!$V$9,FC218,'Resumen Anual'!$DH$586)+SUMIFS('Resumen Anual'!$EJ$692,FR228,'Resumen Anual'!$V$9,FC218,'Resumen Anual'!$DH$644)+SUMIFS('Resumen Anual'!$GG$54,FR228,'Resumen Anual'!$V$9,FC218,'Resumen Anual'!$FE$6)+SUMIFS('Resumen Anual'!$GG$112,FR228,'Resumen Anual'!$V$9,FC218,'Resumen Anual'!$FE$64)+SUMIFS('Resumen Anual'!$GG$170,FR228,'Resumen Anual'!$V$9,FC218,'Resumen Anual'!$FE$122)+SUMIFS('Resumen Anual'!$GG$228,FR228,'Resumen Anual'!$V$9,FC218,'Resumen Anual'!$FE$180)+SUMIFS('Resumen Anual'!$GG$286,FR228,'Resumen Anual'!$V$9,FC218,'Resumen Anual'!$FE$238)+SUMIFS('Resumen Anual'!$GG$344,FR228,'Resumen Anual'!$V$9,FC218,'Resumen Anual'!$FE$296)+SUMIFS('Resumen Anual'!$GG$402,FR228,'Resumen Anual'!$V$9,FC218,'Resumen Anual'!$FE$354)+SUMIFS('Resumen Anual'!$GG$460,FR228,'Resumen Anual'!$V$9,FC218,'Resumen Anual'!$FE$412)+SUMIFS('Resumen Anual'!$GG$518,FR228,'Resumen Anual'!$V$9,FC218,'Resumen Anual'!$FE$470)+SUMIFS('Resumen Anual'!$GG$576,FR228,'Resumen Anual'!$V$9,FC218,'Resumen Anual'!$FE$528)+SUMIFS('Resumen Anual'!$GG$634,FR228,'Resumen Anual'!$V$9,FC218,'Resumen Anual'!$FE$586)+SUMIFS('Resumen Anual'!$GG$692,FR228,'Resumen Anual'!$V$9,FC218,'Resumen Anual'!$FE$644)</f>
        <v>0</v>
      </c>
      <c r="GF228" s="770"/>
      <c r="GG228" s="770"/>
      <c r="GH228" s="770"/>
      <c r="GI228" s="756">
        <f>SUMIFS('Resumen Anual'!$AR$54,FR228,'Resumen Anual'!$V$9,FC218,'Resumen Anual'!$L$6)+SUMIFS('Resumen Anual'!$AR$112,FR228,'Resumen Anual'!$V$9,FC218,'Resumen Anual'!$L$64)+SUMIFS('Resumen Anual'!$AR$170,FR228,'Resumen Anual'!$V$9,FC218,'Resumen Anual'!$L$122)+SUMIFS('Resumen Anual'!$AR$228,FR228,'Resumen Anual'!$V$9,FC218,'Resumen Anual'!$L$180)+SUMIFS('Resumen Anual'!$AR$286,FR228,'Resumen Anual'!$V$9,FC218,'Resumen Anual'!$L$238)+SUMIFS('Resumen Anual'!$AR$344,FR228,'Resumen Anual'!$V$9,FC218,'Resumen Anual'!$L$296)+SUMIFS('Resumen Anual'!$AR$402,FR228,'Resumen Anual'!$V$9,FC218,'Resumen Anual'!$L$354)+SUMIFS('Resumen Anual'!$AR$460,FR228,'Resumen Anual'!$V$9,FC218,'Resumen Anual'!$L$412)+SUMIFS('Resumen Anual'!$AR$518,FR228,'Resumen Anual'!$V$9,FC218,'Resumen Anual'!$L$470)+SUMIFS('Resumen Anual'!$AR$576,FR228,'Resumen Anual'!$V$9,FC218,'Resumen Anual'!$L$528)+SUMIFS('Resumen Anual'!$AR$634,FR228,'Resumen Anual'!$V$9,FC218,'Resumen Anual'!$L$586)+SUMIFS('Resumen Anual'!$AR$692,FR228,'Resumen Anual'!$V$9,FC218,'Resumen Anual'!$L$644)+SUMIFS('Resumen Anual'!$CO$54,FR228,'Resumen Anual'!$V$9,FC218,'Resumen Anual'!$BI$6)+SUMIFS('Resumen Anual'!$CO$112,FR228,'Resumen Anual'!$V$9,FC218,'Resumen Anual'!$BI$64)+SUMIFS('Resumen Anual'!$CO$170,FR228,'Resumen Anual'!$V$9,FC218,'Resumen Anual'!$BI$122)+SUMIFS('Resumen Anual'!$CO$228,FR228,'Resumen Anual'!$V$9,FC218,'Resumen Anual'!$BI$180)+SUMIFS('Resumen Anual'!$CO$286,FR228,'Resumen Anual'!$V$9,FC218,'Resumen Anual'!$BI$238)+SUMIFS('Resumen Anual'!$CO$344,FR228,'Resumen Anual'!$V$9,FC218,'Resumen Anual'!$BI$296)+SUMIFS('Resumen Anual'!$CO$402,FR228,'Resumen Anual'!$V$9,FC218,'Resumen Anual'!$BI$354)+SUMIFS('Resumen Anual'!$CO$460,FR228,'Resumen Anual'!$V$9,FC218,'Resumen Anual'!$BI$412)+SUMIFS('Resumen Anual'!$CO$518,FR228,'Resumen Anual'!$V$9,FC218,'Resumen Anual'!$BI$470)+SUMIFS('Resumen Anual'!$CO$576,FR228,'Resumen Anual'!$V$9,FC218,'Resumen Anual'!$BI$528)+SUMIFS('Resumen Anual'!$CO$634,FR228,'Resumen Anual'!$V$9,FC218,'Resumen Anual'!$BI$586)+SUMIFS('Resumen Anual'!$CO$692,FR228,'Resumen Anual'!$V$9,FC218,'Resumen Anual'!$BI$644)+SUMIFS('Resumen Anual'!$EN$54,FR228,'Resumen Anual'!$V$9,FC218,'Resumen Anual'!$DH$6)+SUMIFS('Resumen Anual'!$EN$112,FR228,'Resumen Anual'!$V$9,FC218,'Resumen Anual'!$DH$64)+SUMIFS('Resumen Anual'!$EN$170,FR228,'Resumen Anual'!$V$9,FC218,'Resumen Anual'!$DH$122)+SUMIFS('Resumen Anual'!$EN$228,FR228,'Resumen Anual'!$V$9,FC218,'Resumen Anual'!$DH$180)+SUMIFS('Resumen Anual'!$EN$286,FR228,'Resumen Anual'!$V$9,FC218,'Resumen Anual'!$DH$238)+SUMIFS('Resumen Anual'!$EN$344,FR228,'Resumen Anual'!$V$9,FC218,'Resumen Anual'!$DH$296)+SUMIFS('Resumen Anual'!$EN$402,FR228,'Resumen Anual'!$V$9,FC218,'Resumen Anual'!$DH$354)+SUMIFS('Resumen Anual'!$EN$460,FR228,'Resumen Anual'!$V$9,FC218,'Resumen Anual'!$DH$412)+SUMIFS('Resumen Anual'!$EN$518,FR228,'Resumen Anual'!$V$9,FC218,'Resumen Anual'!$DH$470)+SUMIFS('Resumen Anual'!$EN$576,FR228,'Resumen Anual'!$V$9,FC218,'Resumen Anual'!$DH$528)+SUMIFS('Resumen Anual'!$EN$634,FR228,'Resumen Anual'!$V$9,FC218,'Resumen Anual'!$DH$586)+SUMIFS('Resumen Anual'!$EN$692,FR228,'Resumen Anual'!$V$9,FC218,'Resumen Anual'!$DH$644)+SUMIFS('Resumen Anual'!$GK$54,FR228,'Resumen Anual'!$V$9,FC218,'Resumen Anual'!$FE$6)+SUMIFS('Resumen Anual'!$GK$112,FR228,'Resumen Anual'!$V$9,FC218,'Resumen Anual'!$FE$64)+SUMIFS('Resumen Anual'!$GK$170,FR228,'Resumen Anual'!$V$9,FC218,'Resumen Anual'!$FE$122)+SUMIFS('Resumen Anual'!$GK$228,FR228,'Resumen Anual'!$V$9,FC218,'Resumen Anual'!$FE$180)+SUMIFS('Resumen Anual'!$GK$286,FR228,'Resumen Anual'!$V$9,FC218,'Resumen Anual'!$FE$238)+SUMIFS('Resumen Anual'!$GK$344,FR228,'Resumen Anual'!$V$9,FC218,'Resumen Anual'!$FE$296)+SUMIFS('Resumen Anual'!$GK$402,FR228,'Resumen Anual'!$V$9,FC218,'Resumen Anual'!$FE$354)+SUMIFS('Resumen Anual'!$GK$460,FR228,'Resumen Anual'!$V$9,FC218,'Resumen Anual'!$FE$412)+SUMIFS('Resumen Anual'!$GK$518,FR228,'Resumen Anual'!$V$9,FC218,'Resumen Anual'!$FE$470)+SUMIFS('Resumen Anual'!$GK$576,FR228,'Resumen Anual'!$V$9,FC218,'Resumen Anual'!$FE$528)+SUMIFS('Resumen Anual'!$GK$634,FR228,'Resumen Anual'!$V$9,FC218,'Resumen Anual'!$FE$586)+SUMIFS('Resumen Anual'!$GK$692,FR228,'Resumen Anual'!$V$9,FC218,'Resumen Anual'!$FE$644)</f>
        <v>0</v>
      </c>
      <c r="GJ228" s="756"/>
      <c r="GK228" s="756"/>
      <c r="GL228" s="756">
        <f>SUMIFS('Resumen Anual'!$AU$54,FR228,'Resumen Anual'!$V$9,FC218,'Resumen Anual'!$L$6)+SUMIFS('Resumen Anual'!$AU$112,FR228,'Resumen Anual'!$V$9,FC218,'Resumen Anual'!$L$64)+SUMIFS('Resumen Anual'!$AU$170,FR228,'Resumen Anual'!$V$9,FC218,'Resumen Anual'!$L$122)+SUMIFS('Resumen Anual'!$AU$228,FR228,'Resumen Anual'!$V$9,FC218,'Resumen Anual'!$L$180)+SUMIFS('Resumen Anual'!$AU$286,FR228,'Resumen Anual'!$V$9,FC218,'Resumen Anual'!$L$238)+SUMIFS('Resumen Anual'!$AU$344,FR228,'Resumen Anual'!$V$9,FC218,'Resumen Anual'!$L$296)+SUMIFS('Resumen Anual'!$AU$402,FR228,'Resumen Anual'!$V$9,FC218,'Resumen Anual'!$L$354)+SUMIFS('Resumen Anual'!$AU$460,FR228,'Resumen Anual'!$V$9,FC218,'Resumen Anual'!$L$412)+SUMIFS('Resumen Anual'!$AU$518,FR228,'Resumen Anual'!$V$9,FC218,'Resumen Anual'!$L$470)+SUMIFS('Resumen Anual'!$AU$576,FR228,'Resumen Anual'!$V$9,FC218,'Resumen Anual'!$L$528)+SUMIFS('Resumen Anual'!$AU$634,FR228,'Resumen Anual'!$V$9,FC218,'Resumen Anual'!$L$586)+SUMIFS('Resumen Anual'!$AU$692,FR228,'Resumen Anual'!$V$9,FC218,'Resumen Anual'!$L$644)+SUMIFS('Resumen Anual'!$CR$54,FR228,'Resumen Anual'!$V$9,FC218,'Resumen Anual'!$BI$6)+SUMIFS('Resumen Anual'!$CR$112,FR228,'Resumen Anual'!$V$9,FC218,'Resumen Anual'!$BI$64)+SUMIFS('Resumen Anual'!$CR$170,FR228,'Resumen Anual'!$V$9,FC218,'Resumen Anual'!$BI$122)+SUMIFS('Resumen Anual'!$CR$228,FR228,'Resumen Anual'!$V$9,FC218,'Resumen Anual'!$BI$180)+SUMIFS('Resumen Anual'!$CR$286,FR228,'Resumen Anual'!$V$9,FC218,'Resumen Anual'!$BI$238)+SUMIFS('Resumen Anual'!$CR$344,FR228,'Resumen Anual'!$V$9,FC218,'Resumen Anual'!$BI$296)+SUMIFS('Resumen Anual'!$CR$402,FR228,'Resumen Anual'!$V$9,FC218,'Resumen Anual'!$BI$354)+SUMIFS('Resumen Anual'!$CR$460,FR228,'Resumen Anual'!$V$9,FC218,'Resumen Anual'!$BI$412)+SUMIFS('Resumen Anual'!$CR$518,FR228,'Resumen Anual'!$V$9,FC218,'Resumen Anual'!$BI$470)+SUMIFS('Resumen Anual'!$CR$576,FR228,'Resumen Anual'!$V$9,FC218,'Resumen Anual'!$BI$528)+SUMIFS('Resumen Anual'!$CR$634,FR228,'Resumen Anual'!$V$9,FC218,'Resumen Anual'!$BI$586)+SUMIFS('Resumen Anual'!$CR$692,FR228,'Resumen Anual'!$V$9,FC218,'Resumen Anual'!$BI$644)+SUMIFS('Resumen Anual'!$EQ$54,FR228,'Resumen Anual'!$V$9,FC218,'Resumen Anual'!$DH$6)+SUMIFS('Resumen Anual'!$EQ$112,FR228,'Resumen Anual'!$V$9,FC218,'Resumen Anual'!$DH$64)+SUMIFS('Resumen Anual'!$EQ$170,FR228,'Resumen Anual'!$V$9,FC218,'Resumen Anual'!$DH$122)+SUMIFS('Resumen Anual'!$EQ$228,FR228,'Resumen Anual'!$V$9,FC218,'Resumen Anual'!$DH$180)+SUMIFS('Resumen Anual'!$EQ$286,FR228,'Resumen Anual'!$V$9,FC218,'Resumen Anual'!$DH$238)+SUMIFS('Resumen Anual'!$EQ$344,FR228,'Resumen Anual'!$V$9,FC218,'Resumen Anual'!$DH$296)+SUMIFS('Resumen Anual'!$EQ$402,FR228,'Resumen Anual'!$V$9,FC218,'Resumen Anual'!$DH$354)+SUMIFS('Resumen Anual'!$EQ$460,FR228,'Resumen Anual'!$V$9,FC218,'Resumen Anual'!$DH$412)+SUMIFS('Resumen Anual'!$EQ$518,FR228,'Resumen Anual'!$V$9,FC218,'Resumen Anual'!$DH$470)+SUMIFS('Resumen Anual'!$EQ$576,FR228,'Resumen Anual'!$V$9,FC218,'Resumen Anual'!$DH$528)+SUMIFS('Resumen Anual'!$EQ$634,FR228,'Resumen Anual'!$V$9,FC218,'Resumen Anual'!$DH$586)+SUMIFS('Resumen Anual'!$EQ$692,FR228,'Resumen Anual'!$V$9,FC218,'Resumen Anual'!$DH$644)+SUMIFS('Resumen Anual'!$GN$54,FR228,'Resumen Anual'!$V$9,FC218,'Resumen Anual'!$FE$6)+SUMIFS('Resumen Anual'!$GN$112,FR228,'Resumen Anual'!$V$9,FC218,'Resumen Anual'!$FE$64)+SUMIFS('Resumen Anual'!$GN$170,FR228,'Resumen Anual'!$V$9,FC218,'Resumen Anual'!$FE$122)+SUMIFS('Resumen Anual'!$GN$228,FR228,'Resumen Anual'!$V$9,FC218,'Resumen Anual'!$FE$180)+SUMIFS('Resumen Anual'!$GN$286,FR228,'Resumen Anual'!$V$9,FC218,'Resumen Anual'!$FE$238)+SUMIFS('Resumen Anual'!$GN$344,FR228,'Resumen Anual'!$V$9,FC218,'Resumen Anual'!$FE$296)+SUMIFS('Resumen Anual'!$GN$402,FR228,'Resumen Anual'!$V$9,FC218,'Resumen Anual'!$FE$354)+SUMIFS('Resumen Anual'!$GN$460,FR228,'Resumen Anual'!$V$9,FC218,'Resumen Anual'!$FE$412)+SUMIFS('Resumen Anual'!$GN$518,FR228,'Resumen Anual'!$V$9,FC218,'Resumen Anual'!$FE$470)+SUMIFS('Resumen Anual'!$GN$576,FR228,'Resumen Anual'!$V$9,FC218,'Resumen Anual'!$FE$528)+SUMIFS('Resumen Anual'!$GN$634,FR228,'Resumen Anual'!$V$9,FC218,'Resumen Anual'!$FE$586)+SUMIFS('Resumen Anual'!$GN$692,FR228,'Resumen Anual'!$V$9,FC218,'Resumen Anual'!$FE$644)</f>
        <v>0</v>
      </c>
      <c r="GM228" s="756"/>
      <c r="GN228" s="756"/>
      <c r="GO228" s="1200"/>
    </row>
    <row r="229" spans="1:197" ht="11.25" customHeight="1" x14ac:dyDescent="0.25">
      <c r="A229" s="171"/>
      <c r="B229" s="779" t="str">
        <f>'Resumen Anual'!$C$21</f>
        <v>SOLO</v>
      </c>
      <c r="C229" s="776"/>
      <c r="D229" s="776"/>
      <c r="E229" s="776"/>
      <c r="F229" s="761">
        <f>SUMIF('Resumen Anual'!$FE$622,K218,'Resumen Anual'!$FA$637)+SUMIF('Resumen Anual'!$DH$622,K218,'Resumen Anual'!$DD$637)+SUMIF('Resumen Anual'!$BI$622,K218,'Resumen Anual'!$BE$637)+SUMIF('Resumen Anual'!$L$622,K218,'Resumen Anual'!$H$637)+SUMIF('Resumen Anual'!$FE$566,K218,'Resumen Anual'!$FA$581)+SUMIF('Resumen Anual'!$DH$566,K218,'Resumen Anual'!$DD$581)+SUMIF('Resumen Anual'!$BI$566,K218,'Resumen Anual'!$BE$581)+SUMIF('Resumen Anual'!$L$566,K218,'Resumen Anual'!$H$581)+SUMIF('Resumen Anual'!$FE$510,K218,'Resumen Anual'!$FA$525)+SUMIF('Resumen Anual'!$DH$510,K218,'Resumen Anual'!$DD$525)+SUMIF('Resumen Anual'!$BI$510,K218,'Resumen Anual'!$BE$525)+SUMIF('Resumen Anual'!$L$510,K218,'Resumen Anual'!$H$525)+SUMIF('Resumen Anual'!$FE$454,K218,'Resumen Anual'!$FA$469)+SUMIF('Resumen Anual'!$DH$454,K218,'Resumen Anual'!$DD$469)+SUMIF('Resumen Anual'!$BI$454,K218,'Resumen Anual'!$BE$469)+SUMIF('Resumen Anual'!$L$454,K218,'Resumen Anual'!$H$469)+SUMIF('Resumen Anual'!$FE$398,K218,'Resumen Anual'!$FA$413)+SUMIF('Resumen Anual'!$DH$398,K218,'Resumen Anual'!$DD$413)+SUMIF('Resumen Anual'!$BI$398,K218,'Resumen Anual'!$BE$413)+SUMIF('Resumen Anual'!$L$398,K218,'Resumen Anual'!$H$413)+SUMIF('Resumen Anual'!$FE$342,K218,'Resumen Anual'!$FA$357)+SUMIF('Resumen Anual'!$DH$342,K218,'Resumen Anual'!$DD$357)+SUMIF('Resumen Anual'!$BI$342,K218,'Resumen Anual'!$BE$357)+SUMIF('Resumen Anual'!$L$342,K218,'Resumen Anual'!$H$357)+SUMIF('Resumen Anual'!$FE$286,K218,'Resumen Anual'!$FA$301)+SUMIF('Resumen Anual'!$DH$286,K218,'Resumen Anual'!$DD$301)+SUMIF('Resumen Anual'!$BI$286,K218,'Resumen Anual'!$BE$301)+SUMIF('Resumen Anual'!$L$286,K218,'Resumen Anual'!$H$301)+SUMIF('Resumen Anual'!$FE$230,K218,'Resumen Anual'!$FA$245)+SUMIF('Resumen Anual'!$DH$230,K218,'Resumen Anual'!$DD$245)+SUMIF('Resumen Anual'!$BI$230,K218,'Resumen Anual'!$BE$245)+SUMIF('Resumen Anual'!$L$230,K218,'Resumen Anual'!$H$245)+SUMIF('Resumen Anual'!$FE$174,K218,'Resumen Anual'!$FA$189)+SUMIF('Resumen Anual'!$DH$174,K218,'Resumen Anual'!$DD$189)+SUMIF('Resumen Anual'!$BI$174,K218,'Resumen Anual'!$BE$189)+SUMIF('Resumen Anual'!$L$174,K218,'Resumen Anual'!$H$189)+SUMIF('Resumen Anual'!$FE$118,K218,'Resumen Anual'!$FA$133)+SUMIF('Resumen Anual'!$DH$118,K218,'Resumen Anual'!$DD$133)+SUMIF('Resumen Anual'!$BI$118,K218,'Resumen Anual'!$BE$133)+SUMIF('Resumen Anual'!$L$118,K218,'Resumen Anual'!$H$133)+SUMIF('Resumen Anual'!$FE$62,K218,'Resumen Anual'!$FA$77)+SUMIF('Resumen Anual'!$DH$62,K218,'Resumen Anual'!$DD$77)+SUMIF('Resumen Anual'!$BI$62,K218,'Resumen Anual'!$BE$77)+SUMIF('Resumen Anual'!$L$62,K218,'Resumen Anual'!$H$77)+SUMIF('Resumen Anual'!$FE$6,K218,'Resumen Anual'!$FA$21)+SUMIF('Resumen Anual'!$DH$6,K218,'Resumen Anual'!$DD$21)+SUMIF('Resumen Anual'!$BI$6,K218,'Resumen Anual'!$BE$21)+SUMIF('Resumen Anual'!$L$6,K218,'Resumen Anual'!$H$21)+SUMIF('Bitácoras Anteriores'!$K$6,K218,'Bitácoras Anteriores'!$F$17)+SUMIF('Bitácoras Anteriores'!$K$59,$K$6,'Bitácoras Anteriores'!$F$70)+SUMIF('Bitácoras Anteriores'!$K$112,K218,'Bitácoras Anteriores'!$F$123)+SUMIF('Bitácoras Anteriores'!$K$165,K218,'Bitácoras Anteriores'!$F$176)+SUMIF('Bitácoras Anteriores'!$K$218,K218,'Bitácoras Anteriores'!$F$229)+SUMIF('Bitácoras Anteriores'!$K$271,K218,'Bitácoras Anteriores'!$F$282)+SUMIF('Bitácoras Anteriores'!$K$324,K218,'Bitácoras Anteriores'!$F$335)+SUMIF('Bitácoras Anteriores'!$BH$6,K218,'Bitácoras Anteriores'!$BD$17)+SUMIF('Bitácoras Anteriores'!$BH$59,$K$6,'Bitácoras Anteriores'!$BD$70)+SUMIF('Bitácoras Anteriores'!$BH$112,K218,'Bitácoras Anteriores'!$BD$123)+SUMIF('Bitácoras Anteriores'!$BH$165,K218,'Bitácoras Anteriores'!$BD$176)+SUMIF('Bitácoras Anteriores'!$BH$218,K218,'Bitácoras Anteriores'!$BD$229)+SUMIF('Bitácoras Anteriores'!$BH$271,K218,'Bitácoras Anteriores'!$BD$282)+SUMIF('Bitácoras Anteriores'!$BH$324,K218,'Bitácoras Anteriores'!$BD$335)+SUMIF('Bitácoras Anteriores'!$DF$6,K218,'Bitácoras Anteriores'!$DB$17)+SUMIF('Bitácoras Anteriores'!$DF$59,$K$6,'Bitácoras Anteriores'!$DB$70)+SUMIF('Bitácoras Anteriores'!$DF$112,K218,'Bitácoras Anteriores'!$DB$123)+SUMIF('Bitácoras Anteriores'!$DF$165,K218,'Bitácoras Anteriores'!$DB$176)+SUMIF('Bitácoras Anteriores'!$DF$218,K218,'Bitácoras Anteriores'!$DB$229)+SUMIF('Bitácoras Anteriores'!$DF$271,K218,'Bitácoras Anteriores'!$DB$282)+SUMIF('Bitácoras Anteriores'!$DF$324,K218,'Bitácoras Anteriores'!$DB$335)+SUMIF('Bitácoras Anteriores'!$FC$6,K218,'Bitácoras Anteriores'!$EY$17)+SUMIF('Bitácoras Anteriores'!$FC$59,$K$6,'Bitácoras Anteriores'!$EY$70)+SUMIF('Bitácoras Anteriores'!$FC$112,K218,'Bitácoras Anteriores'!$EY$123)+SUMIF('Bitácoras Anteriores'!$FC$165,K218,'Bitácoras Anteriores'!$EY$176)+SUMIF('Bitácoras Anteriores'!$FC$218,K218,'Bitácoras Anteriores'!$EY$229)+SUMIF('Bitácoras Anteriores'!$FC$271,K218,'Bitácoras Anteriores'!$EY$282)+SUMIF('Bitácoras Anteriores'!$FC$324,K218,'Bitácoras Anteriores'!$EY$335)</f>
        <v>0</v>
      </c>
      <c r="G229" s="762"/>
      <c r="H229" s="762"/>
      <c r="I229" s="762"/>
      <c r="J229" s="762"/>
      <c r="K229" s="762"/>
      <c r="L229" s="763"/>
      <c r="M229" s="632"/>
      <c r="N229" s="802"/>
      <c r="O229" s="803"/>
      <c r="P229" s="803"/>
      <c r="Q229" s="803"/>
      <c r="R229" s="804"/>
      <c r="S229" s="808"/>
      <c r="T229" s="809"/>
      <c r="U229" s="809"/>
      <c r="V229" s="809"/>
      <c r="W229" s="809"/>
      <c r="X229" s="810"/>
      <c r="Y229" s="15"/>
      <c r="Z229" s="773"/>
      <c r="AA229" s="774"/>
      <c r="AB229" s="774"/>
      <c r="AC229" s="774"/>
      <c r="AD229" s="774"/>
      <c r="AE229" s="770"/>
      <c r="AF229" s="770"/>
      <c r="AG229" s="770"/>
      <c r="AH229" s="770"/>
      <c r="AI229" s="770"/>
      <c r="AJ229" s="770"/>
      <c r="AK229" s="770"/>
      <c r="AL229" s="770"/>
      <c r="AM229" s="770"/>
      <c r="AN229" s="770"/>
      <c r="AO229" s="770"/>
      <c r="AP229" s="770"/>
      <c r="AQ229" s="756"/>
      <c r="AR229" s="756"/>
      <c r="AS229" s="756"/>
      <c r="AT229" s="1216"/>
      <c r="AU229" s="1216"/>
      <c r="AV229" s="1217"/>
      <c r="AW229" s="1200"/>
      <c r="AX229" s="171"/>
      <c r="AY229" s="779" t="str">
        <f>'Resumen Anual'!$C$21</f>
        <v>SOLO</v>
      </c>
      <c r="AZ229" s="776"/>
      <c r="BA229" s="776"/>
      <c r="BB229" s="776"/>
      <c r="BC229" s="761">
        <f>SUMIF('Resumen Anual'!$FE$622,BH218,'Resumen Anual'!$FA$637)+SUMIF('Resumen Anual'!$DH$622,BH218,'Resumen Anual'!$DD$637)+SUMIF('Resumen Anual'!$BI$622,BH218,'Resumen Anual'!$BE$637)+SUMIF('Resumen Anual'!$L$622,BH218,'Resumen Anual'!$H$637)+SUMIF('Resumen Anual'!$FE$566,BH218,'Resumen Anual'!$FA$581)+SUMIF('Resumen Anual'!$DH$566,BH218,'Resumen Anual'!$DD$581)+SUMIF('Resumen Anual'!$BI$566,BH218,'Resumen Anual'!$BE$581)+SUMIF('Resumen Anual'!$L$566,BH218,'Resumen Anual'!$H$581)+SUMIF('Resumen Anual'!$FE$510,BH218,'Resumen Anual'!$FA$525)+SUMIF('Resumen Anual'!$DH$510,BH218,'Resumen Anual'!$DD$525)+SUMIF('Resumen Anual'!$BI$510,BH218,'Resumen Anual'!$BE$525)+SUMIF('Resumen Anual'!$L$510,BH218,'Resumen Anual'!$H$525)+SUMIF('Resumen Anual'!$FE$454,BH218,'Resumen Anual'!$FA$469)+SUMIF('Resumen Anual'!$DH$454,BH218,'Resumen Anual'!$DD$469)+SUMIF('Resumen Anual'!$BI$454,BH218,'Resumen Anual'!$BE$469)+SUMIF('Resumen Anual'!$L$454,BH218,'Resumen Anual'!$H$469)+SUMIF('Resumen Anual'!$FE$398,BH218,'Resumen Anual'!$FA$413)+SUMIF('Resumen Anual'!$DH$398,BH218,'Resumen Anual'!$DD$413)+SUMIF('Resumen Anual'!$BI$398,BH218,'Resumen Anual'!$BE$413)+SUMIF('Resumen Anual'!$L$398,BH218,'Resumen Anual'!$H$413)+SUMIF('Resumen Anual'!$FE$342,BH218,'Resumen Anual'!$FA$357)+SUMIF('Resumen Anual'!$DH$342,BH218,'Resumen Anual'!$DD$357)+SUMIF('Resumen Anual'!$BI$342,BH218,'Resumen Anual'!$BE$357)+SUMIF('Resumen Anual'!$L$342,BH218,'Resumen Anual'!$H$357)+SUMIF('Resumen Anual'!$FE$286,BH218,'Resumen Anual'!$FA$301)+SUMIF('Resumen Anual'!$DH$286,BH218,'Resumen Anual'!$DD$301)+SUMIF('Resumen Anual'!$BI$286,BH218,'Resumen Anual'!$BE$301)+SUMIF('Resumen Anual'!$L$286,BH218,'Resumen Anual'!$H$301)+SUMIF('Resumen Anual'!$FE$230,BH218,'Resumen Anual'!$FA$245)+SUMIF('Resumen Anual'!$DH$230,BH218,'Resumen Anual'!$DD$245)+SUMIF('Resumen Anual'!$BI$230,BH218,'Resumen Anual'!$BE$245)+SUMIF('Resumen Anual'!$L$230,BH218,'Resumen Anual'!$H$245)+SUMIF('Resumen Anual'!$FE$174,BH218,'Resumen Anual'!$FA$189)+SUMIF('Resumen Anual'!$DH$174,BH218,'Resumen Anual'!$DD$189)+SUMIF('Resumen Anual'!$BI$174,BH218,'Resumen Anual'!$BE$189)+SUMIF('Resumen Anual'!$L$174,BH218,'Resumen Anual'!$H$189)+SUMIF('Resumen Anual'!$FE$118,BH218,'Resumen Anual'!$FA$133)+SUMIF('Resumen Anual'!$DH$118,BH218,'Resumen Anual'!$DD$133)+SUMIF('Resumen Anual'!$BI$118,BH218,'Resumen Anual'!$BE$133)+SUMIF('Resumen Anual'!$L$118,BH218,'Resumen Anual'!$H$133)+SUMIF('Resumen Anual'!$FE$62,BH218,'Resumen Anual'!$FA$77)+SUMIF('Resumen Anual'!$DH$62,BH218,'Resumen Anual'!$DD$77)+SUMIF('Resumen Anual'!$BI$62,BH218,'Resumen Anual'!$BE$77)+SUMIF('Resumen Anual'!$L$62,BH218,'Resumen Anual'!$H$77)+SUMIF('Resumen Anual'!$FE$6,BH218,'Resumen Anual'!$FA$21)+SUMIF('Resumen Anual'!$DH$6,BH218,'Resumen Anual'!$DD$21)+SUMIF('Resumen Anual'!$BI$6,BH218,'Resumen Anual'!$BE$21)+SUMIF('Resumen Anual'!$L$6,BH218,'Resumen Anual'!$H$21)+SUMIF('Bitácoras Anteriores'!$K$6,BH218,'Bitácoras Anteriores'!$F$17)+SUMIF('Bitácoras Anteriores'!$K$59,$K$6,'Bitácoras Anteriores'!$F$70)+SUMIF('Bitácoras Anteriores'!$K$112,BH218,'Bitácoras Anteriores'!$F$123)+SUMIF('Bitácoras Anteriores'!$K$165,BH218,'Bitácoras Anteriores'!$F$176)+SUMIF('Bitácoras Anteriores'!$K$218,BH218,'Bitácoras Anteriores'!$F$229)+SUMIF('Bitácoras Anteriores'!$K$271,BH218,'Bitácoras Anteriores'!$F$282)+SUMIF('Bitácoras Anteriores'!$K$324,BH218,'Bitácoras Anteriores'!$F$335)+SUMIF('Bitácoras Anteriores'!$BH$6,BH218,'Bitácoras Anteriores'!$BD$17)+SUMIF('Bitácoras Anteriores'!$BH$59,$K$6,'Bitácoras Anteriores'!$BD$70)+SUMIF('Bitácoras Anteriores'!$BH$112,BH218,'Bitácoras Anteriores'!$BD$123)+SUMIF('Bitácoras Anteriores'!$BH$165,BH218,'Bitácoras Anteriores'!$BD$176)+SUMIF('Bitácoras Anteriores'!$BH$218,BH218,'Bitácoras Anteriores'!$BD$229)+SUMIF('Bitácoras Anteriores'!$BH$271,BH218,'Bitácoras Anteriores'!$BD$282)+SUMIF('Bitácoras Anteriores'!$BH$324,BH218,'Bitácoras Anteriores'!$BD$335)+SUMIF('Bitácoras Anteriores'!$DF$6,BH218,'Bitácoras Anteriores'!$DB$17)+SUMIF('Bitácoras Anteriores'!$DF$59,$K$6,'Bitácoras Anteriores'!$DB$70)+SUMIF('Bitácoras Anteriores'!$DF$112,BH218,'Bitácoras Anteriores'!$DB$123)+SUMIF('Bitácoras Anteriores'!$DF$165,BH218,'Bitácoras Anteriores'!$DB$176)+SUMIF('Bitácoras Anteriores'!$DF$218,BH218,'Bitácoras Anteriores'!$DB$229)+SUMIF('Bitácoras Anteriores'!$DF$271,BH218,'Bitácoras Anteriores'!$DB$282)+SUMIF('Bitácoras Anteriores'!$DF$324,BH218,'Bitácoras Anteriores'!$DB$335)+SUMIF('Bitácoras Anteriores'!$FC$6,BH218,'Bitácoras Anteriores'!$EY$17)+SUMIF('Bitácoras Anteriores'!$FC$59,$K$6,'Bitácoras Anteriores'!$EY$70)+SUMIF('Bitácoras Anteriores'!$FC$112,BH218,'Bitácoras Anteriores'!$EY$123)+SUMIF('Bitácoras Anteriores'!$FC$165,BH218,'Bitácoras Anteriores'!$EY$176)+SUMIF('Bitácoras Anteriores'!$FC$218,BH218,'Bitácoras Anteriores'!$EY$229)+SUMIF('Bitácoras Anteriores'!$FC$271,BH218,'Bitácoras Anteriores'!$EY$282)+SUMIF('Bitácoras Anteriores'!$FC$324,BH218,'Bitácoras Anteriores'!$EY$335)</f>
        <v>0</v>
      </c>
      <c r="BD229" s="762"/>
      <c r="BE229" s="762"/>
      <c r="BF229" s="762"/>
      <c r="BG229" s="762"/>
      <c r="BH229" s="762"/>
      <c r="BI229" s="763"/>
      <c r="BJ229" s="632"/>
      <c r="BK229" s="802"/>
      <c r="BL229" s="803"/>
      <c r="BM229" s="803"/>
      <c r="BN229" s="803"/>
      <c r="BO229" s="804"/>
      <c r="BP229" s="808"/>
      <c r="BQ229" s="809"/>
      <c r="BR229" s="809"/>
      <c r="BS229" s="809"/>
      <c r="BT229" s="809"/>
      <c r="BU229" s="810"/>
      <c r="BV229" s="15"/>
      <c r="BW229" s="773"/>
      <c r="BX229" s="774"/>
      <c r="BY229" s="774"/>
      <c r="BZ229" s="774"/>
      <c r="CA229" s="774"/>
      <c r="CB229" s="770"/>
      <c r="CC229" s="770"/>
      <c r="CD229" s="770"/>
      <c r="CE229" s="770"/>
      <c r="CF229" s="770"/>
      <c r="CG229" s="770"/>
      <c r="CH229" s="770"/>
      <c r="CI229" s="770"/>
      <c r="CJ229" s="770"/>
      <c r="CK229" s="770"/>
      <c r="CL229" s="770"/>
      <c r="CM229" s="770"/>
      <c r="CN229" s="756"/>
      <c r="CO229" s="756"/>
      <c r="CP229" s="756"/>
      <c r="CQ229" s="756"/>
      <c r="CR229" s="756"/>
      <c r="CS229" s="756"/>
      <c r="CT229" s="1200"/>
      <c r="CU229" s="1199"/>
      <c r="CV229" s="171"/>
      <c r="CW229" s="779" t="str">
        <f>'Resumen Anual'!$C$21</f>
        <v>SOLO</v>
      </c>
      <c r="CX229" s="776"/>
      <c r="CY229" s="776"/>
      <c r="CZ229" s="776"/>
      <c r="DA229" s="761">
        <f>SUMIF('Resumen Anual'!$FE$622,DF218,'Resumen Anual'!$FA$637)+SUMIF('Resumen Anual'!$DH$622,DF218,'Resumen Anual'!$DD$637)+SUMIF('Resumen Anual'!$BI$622,DF218,'Resumen Anual'!$BE$637)+SUMIF('Resumen Anual'!$L$622,DF218,'Resumen Anual'!$H$637)+SUMIF('Resumen Anual'!$FE$566,DF218,'Resumen Anual'!$FA$581)+SUMIF('Resumen Anual'!$DH$566,DF218,'Resumen Anual'!$DD$581)+SUMIF('Resumen Anual'!$BI$566,DF218,'Resumen Anual'!$BE$581)+SUMIF('Resumen Anual'!$L$566,DF218,'Resumen Anual'!$H$581)+SUMIF('Resumen Anual'!$FE$510,DF218,'Resumen Anual'!$FA$525)+SUMIF('Resumen Anual'!$DH$510,DF218,'Resumen Anual'!$DD$525)+SUMIF('Resumen Anual'!$BI$510,DF218,'Resumen Anual'!$BE$525)+SUMIF('Resumen Anual'!$L$510,DF218,'Resumen Anual'!$H$525)+SUMIF('Resumen Anual'!$FE$454,DF218,'Resumen Anual'!$FA$469)+SUMIF('Resumen Anual'!$DH$454,DF218,'Resumen Anual'!$DD$469)+SUMIF('Resumen Anual'!$BI$454,DF218,'Resumen Anual'!$BE$469)+SUMIF('Resumen Anual'!$L$454,DF218,'Resumen Anual'!$H$469)+SUMIF('Resumen Anual'!$FE$398,DF218,'Resumen Anual'!$FA$413)+SUMIF('Resumen Anual'!$DH$398,DF218,'Resumen Anual'!$DD$413)+SUMIF('Resumen Anual'!$BI$398,DF218,'Resumen Anual'!$BE$413)+SUMIF('Resumen Anual'!$L$398,DF218,'Resumen Anual'!$H$413)+SUMIF('Resumen Anual'!$FE$342,DF218,'Resumen Anual'!$FA$357)+SUMIF('Resumen Anual'!$DH$342,DF218,'Resumen Anual'!$DD$357)+SUMIF('Resumen Anual'!$BI$342,DF218,'Resumen Anual'!$BE$357)+SUMIF('Resumen Anual'!$L$342,DF218,'Resumen Anual'!$H$357)+SUMIF('Resumen Anual'!$FE$286,DF218,'Resumen Anual'!$FA$301)+SUMIF('Resumen Anual'!$DH$286,DF218,'Resumen Anual'!$DD$301)+SUMIF('Resumen Anual'!$BI$286,DF218,'Resumen Anual'!$BE$301)+SUMIF('Resumen Anual'!$L$286,DF218,'Resumen Anual'!$H$301)+SUMIF('Resumen Anual'!$FE$230,DF218,'Resumen Anual'!$FA$245)+SUMIF('Resumen Anual'!$DH$230,DF218,'Resumen Anual'!$DD$245)+SUMIF('Resumen Anual'!$BI$230,DF218,'Resumen Anual'!$BE$245)+SUMIF('Resumen Anual'!$L$230,DF218,'Resumen Anual'!$H$245)+SUMIF('Resumen Anual'!$FE$174,DF218,'Resumen Anual'!$FA$189)+SUMIF('Resumen Anual'!$DH$174,DF218,'Resumen Anual'!$DD$189)+SUMIF('Resumen Anual'!$BI$174,DF218,'Resumen Anual'!$BE$189)+SUMIF('Resumen Anual'!$L$174,DF218,'Resumen Anual'!$H$189)+SUMIF('Resumen Anual'!$FE$118,DF218,'Resumen Anual'!$FA$133)+SUMIF('Resumen Anual'!$DH$118,DF218,'Resumen Anual'!$DD$133)+SUMIF('Resumen Anual'!$BI$118,DF218,'Resumen Anual'!$BE$133)+SUMIF('Resumen Anual'!$L$118,DF218,'Resumen Anual'!$H$133)+SUMIF('Resumen Anual'!$FE$62,DF218,'Resumen Anual'!$FA$77)+SUMIF('Resumen Anual'!$DH$62,DF218,'Resumen Anual'!$DD$77)+SUMIF('Resumen Anual'!$BI$62,DF218,'Resumen Anual'!$BE$77)+SUMIF('Resumen Anual'!$L$62,DF218,'Resumen Anual'!$H$77)+SUMIF('Resumen Anual'!$FE$6,DF218,'Resumen Anual'!$FA$21)+SUMIF('Resumen Anual'!$DH$6,DF218,'Resumen Anual'!$DD$21)+SUMIF('Resumen Anual'!$BI$6,DF218,'Resumen Anual'!$BE$21)+SUMIF('Resumen Anual'!$L$6,DF218,'Resumen Anual'!$H$21)+SUMIF('Bitácoras Anteriores'!$K$6,DF218,'Bitácoras Anteriores'!$F$17)+SUMIF('Bitácoras Anteriores'!$K$59,$K$6,'Bitácoras Anteriores'!$F$70)+SUMIF('Bitácoras Anteriores'!$K$112,DF218,'Bitácoras Anteriores'!$F$123)+SUMIF('Bitácoras Anteriores'!$K$165,DF218,'Bitácoras Anteriores'!$F$176)+SUMIF('Bitácoras Anteriores'!$K$218,DF218,'Bitácoras Anteriores'!$F$229)+SUMIF('Bitácoras Anteriores'!$K$271,DF218,'Bitácoras Anteriores'!$F$282)+SUMIF('Bitácoras Anteriores'!$K$324,DF218,'Bitácoras Anteriores'!$F$335)+SUMIF('Bitácoras Anteriores'!$BH$6,DF218,'Bitácoras Anteriores'!$BD$17)+SUMIF('Bitácoras Anteriores'!$BH$59,$K$6,'Bitácoras Anteriores'!$BD$70)+SUMIF('Bitácoras Anteriores'!$BH$112,DF218,'Bitácoras Anteriores'!$BD$123)+SUMIF('Bitácoras Anteriores'!$BH$165,DF218,'Bitácoras Anteriores'!$BD$176)+SUMIF('Bitácoras Anteriores'!$BH$218,DF218,'Bitácoras Anteriores'!$BD$229)+SUMIF('Bitácoras Anteriores'!$BH$271,DF218,'Bitácoras Anteriores'!$BD$282)+SUMIF('Bitácoras Anteriores'!$BH$324,DF218,'Bitácoras Anteriores'!$BD$335)+SUMIF('Bitácoras Anteriores'!$DF$6,DF218,'Bitácoras Anteriores'!$DB$17)+SUMIF('Bitácoras Anteriores'!$DF$59,$K$6,'Bitácoras Anteriores'!$DB$70)+SUMIF('Bitácoras Anteriores'!$DF$112,DF218,'Bitácoras Anteriores'!$DB$123)+SUMIF('Bitácoras Anteriores'!$DF$165,DF218,'Bitácoras Anteriores'!$DB$176)+SUMIF('Bitácoras Anteriores'!$DF$218,DF218,'Bitácoras Anteriores'!$DB$229)+SUMIF('Bitácoras Anteriores'!$DF$271,DF218,'Bitácoras Anteriores'!$DB$282)+SUMIF('Bitácoras Anteriores'!$DF$324,DF218,'Bitácoras Anteriores'!$DB$335)+SUMIF('Bitácoras Anteriores'!$FC$6,DF218,'Bitácoras Anteriores'!$EY$17)+SUMIF('Bitácoras Anteriores'!$FC$59,$K$6,'Bitácoras Anteriores'!$EY$70)+SUMIF('Bitácoras Anteriores'!$FC$112,DF218,'Bitácoras Anteriores'!$EY$123)+SUMIF('Bitácoras Anteriores'!$FC$165,DF218,'Bitácoras Anteriores'!$EY$176)+SUMIF('Bitácoras Anteriores'!$FC$218,DF218,'Bitácoras Anteriores'!$EY$229)+SUMIF('Bitácoras Anteriores'!$FC$271,DF218,'Bitácoras Anteriores'!$EY$282)+SUMIF('Bitácoras Anteriores'!$FC$324,DF218,'Bitácoras Anteriores'!$EY$335)</f>
        <v>0</v>
      </c>
      <c r="DB229" s="762"/>
      <c r="DC229" s="762"/>
      <c r="DD229" s="762"/>
      <c r="DE229" s="762"/>
      <c r="DF229" s="762"/>
      <c r="DG229" s="763"/>
      <c r="DH229" s="632"/>
      <c r="DI229" s="802"/>
      <c r="DJ229" s="803"/>
      <c r="DK229" s="803"/>
      <c r="DL229" s="803"/>
      <c r="DM229" s="804"/>
      <c r="DN229" s="808"/>
      <c r="DO229" s="809"/>
      <c r="DP229" s="809"/>
      <c r="DQ229" s="809"/>
      <c r="DR229" s="809"/>
      <c r="DS229" s="810"/>
      <c r="DT229" s="15"/>
      <c r="DU229" s="773"/>
      <c r="DV229" s="774"/>
      <c r="DW229" s="774"/>
      <c r="DX229" s="774"/>
      <c r="DY229" s="774"/>
      <c r="DZ229" s="770"/>
      <c r="EA229" s="770"/>
      <c r="EB229" s="770"/>
      <c r="EC229" s="770"/>
      <c r="ED229" s="770"/>
      <c r="EE229" s="770"/>
      <c r="EF229" s="770"/>
      <c r="EG229" s="770"/>
      <c r="EH229" s="770"/>
      <c r="EI229" s="770"/>
      <c r="EJ229" s="770"/>
      <c r="EK229" s="770"/>
      <c r="EL229" s="756"/>
      <c r="EM229" s="756"/>
      <c r="EN229" s="756"/>
      <c r="EO229" s="1216"/>
      <c r="EP229" s="1216"/>
      <c r="EQ229" s="1217"/>
      <c r="ER229" s="1200"/>
      <c r="ES229" s="171"/>
      <c r="ET229" s="779" t="str">
        <f>'Resumen Anual'!$C$21</f>
        <v>SOLO</v>
      </c>
      <c r="EU229" s="776"/>
      <c r="EV229" s="776"/>
      <c r="EW229" s="776"/>
      <c r="EX229" s="761">
        <f>SUMIF('Resumen Anual'!$FE$622,FC218,'Resumen Anual'!$FA$637)+SUMIF('Resumen Anual'!$DH$622,FC218,'Resumen Anual'!$DD$637)+SUMIF('Resumen Anual'!$BI$622,FC218,'Resumen Anual'!$BE$637)+SUMIF('Resumen Anual'!$L$622,FC218,'Resumen Anual'!$H$637)+SUMIF('Resumen Anual'!$FE$566,FC218,'Resumen Anual'!$FA$581)+SUMIF('Resumen Anual'!$DH$566,FC218,'Resumen Anual'!$DD$581)+SUMIF('Resumen Anual'!$BI$566,FC218,'Resumen Anual'!$BE$581)+SUMIF('Resumen Anual'!$L$566,FC218,'Resumen Anual'!$H$581)+SUMIF('Resumen Anual'!$FE$510,FC218,'Resumen Anual'!$FA$525)+SUMIF('Resumen Anual'!$DH$510,FC218,'Resumen Anual'!$DD$525)+SUMIF('Resumen Anual'!$BI$510,FC218,'Resumen Anual'!$BE$525)+SUMIF('Resumen Anual'!$L$510,FC218,'Resumen Anual'!$H$525)+SUMIF('Resumen Anual'!$FE$454,FC218,'Resumen Anual'!$FA$469)+SUMIF('Resumen Anual'!$DH$454,FC218,'Resumen Anual'!$DD$469)+SUMIF('Resumen Anual'!$BI$454,FC218,'Resumen Anual'!$BE$469)+SUMIF('Resumen Anual'!$L$454,FC218,'Resumen Anual'!$H$469)+SUMIF('Resumen Anual'!$FE$398,FC218,'Resumen Anual'!$FA$413)+SUMIF('Resumen Anual'!$DH$398,FC218,'Resumen Anual'!$DD$413)+SUMIF('Resumen Anual'!$BI$398,FC218,'Resumen Anual'!$BE$413)+SUMIF('Resumen Anual'!$L$398,FC218,'Resumen Anual'!$H$413)+SUMIF('Resumen Anual'!$FE$342,FC218,'Resumen Anual'!$FA$357)+SUMIF('Resumen Anual'!$DH$342,FC218,'Resumen Anual'!$DD$357)+SUMIF('Resumen Anual'!$BI$342,FC218,'Resumen Anual'!$BE$357)+SUMIF('Resumen Anual'!$L$342,FC218,'Resumen Anual'!$H$357)+SUMIF('Resumen Anual'!$FE$286,FC218,'Resumen Anual'!$FA$301)+SUMIF('Resumen Anual'!$DH$286,FC218,'Resumen Anual'!$DD$301)+SUMIF('Resumen Anual'!$BI$286,FC218,'Resumen Anual'!$BE$301)+SUMIF('Resumen Anual'!$L$286,FC218,'Resumen Anual'!$H$301)+SUMIF('Resumen Anual'!$FE$230,FC218,'Resumen Anual'!$FA$245)+SUMIF('Resumen Anual'!$DH$230,FC218,'Resumen Anual'!$DD$245)+SUMIF('Resumen Anual'!$BI$230,FC218,'Resumen Anual'!$BE$245)+SUMIF('Resumen Anual'!$L$230,FC218,'Resumen Anual'!$H$245)+SUMIF('Resumen Anual'!$FE$174,FC218,'Resumen Anual'!$FA$189)+SUMIF('Resumen Anual'!$DH$174,FC218,'Resumen Anual'!$DD$189)+SUMIF('Resumen Anual'!$BI$174,FC218,'Resumen Anual'!$BE$189)+SUMIF('Resumen Anual'!$L$174,FC218,'Resumen Anual'!$H$189)+SUMIF('Resumen Anual'!$FE$118,FC218,'Resumen Anual'!$FA$133)+SUMIF('Resumen Anual'!$DH$118,FC218,'Resumen Anual'!$DD$133)+SUMIF('Resumen Anual'!$BI$118,FC218,'Resumen Anual'!$BE$133)+SUMIF('Resumen Anual'!$L$118,FC218,'Resumen Anual'!$H$133)+SUMIF('Resumen Anual'!$FE$62,FC218,'Resumen Anual'!$FA$77)+SUMIF('Resumen Anual'!$DH$62,FC218,'Resumen Anual'!$DD$77)+SUMIF('Resumen Anual'!$BI$62,FC218,'Resumen Anual'!$BE$77)+SUMIF('Resumen Anual'!$L$62,FC218,'Resumen Anual'!$H$77)+SUMIF('Resumen Anual'!$FE$6,FC218,'Resumen Anual'!$FA$21)+SUMIF('Resumen Anual'!$DH$6,FC218,'Resumen Anual'!$DD$21)+SUMIF('Resumen Anual'!$BI$6,FC218,'Resumen Anual'!$BE$21)+SUMIF('Resumen Anual'!$L$6,FC218,'Resumen Anual'!$H$21)+SUMIF('Bitácoras Anteriores'!$K$6,FC218,'Bitácoras Anteriores'!$F$17)+SUMIF('Bitácoras Anteriores'!$K$59,$K$6,'Bitácoras Anteriores'!$F$70)+SUMIF('Bitácoras Anteriores'!$K$112,FC218,'Bitácoras Anteriores'!$F$123)+SUMIF('Bitácoras Anteriores'!$K$165,FC218,'Bitácoras Anteriores'!$F$176)+SUMIF('Bitácoras Anteriores'!$K$218,FC218,'Bitácoras Anteriores'!$F$229)+SUMIF('Bitácoras Anteriores'!$K$271,FC218,'Bitácoras Anteriores'!$F$282)+SUMIF('Bitácoras Anteriores'!$K$324,FC218,'Bitácoras Anteriores'!$F$335)+SUMIF('Bitácoras Anteriores'!$BH$6,FC218,'Bitácoras Anteriores'!$BD$17)+SUMIF('Bitácoras Anteriores'!$BH$59,$K$6,'Bitácoras Anteriores'!$BD$70)+SUMIF('Bitácoras Anteriores'!$BH$112,FC218,'Bitácoras Anteriores'!$BD$123)+SUMIF('Bitácoras Anteriores'!$BH$165,FC218,'Bitácoras Anteriores'!$BD$176)+SUMIF('Bitácoras Anteriores'!$BH$218,FC218,'Bitácoras Anteriores'!$BD$229)+SUMIF('Bitácoras Anteriores'!$BH$271,FC218,'Bitácoras Anteriores'!$BD$282)+SUMIF('Bitácoras Anteriores'!$BH$324,FC218,'Bitácoras Anteriores'!$BD$335)+SUMIF('Bitácoras Anteriores'!$DF$6,FC218,'Bitácoras Anteriores'!$DB$17)+SUMIF('Bitácoras Anteriores'!$DF$59,$K$6,'Bitácoras Anteriores'!$DB$70)+SUMIF('Bitácoras Anteriores'!$DF$112,FC218,'Bitácoras Anteriores'!$DB$123)+SUMIF('Bitácoras Anteriores'!$DF$165,FC218,'Bitácoras Anteriores'!$DB$176)+SUMIF('Bitácoras Anteriores'!$DF$218,FC218,'Bitácoras Anteriores'!$DB$229)+SUMIF('Bitácoras Anteriores'!$DF$271,FC218,'Bitácoras Anteriores'!$DB$282)+SUMIF('Bitácoras Anteriores'!$DF$324,FC218,'Bitácoras Anteriores'!$DB$335)+SUMIF('Bitácoras Anteriores'!$FC$6,FC218,'Bitácoras Anteriores'!$EY$17)+SUMIF('Bitácoras Anteriores'!$FC$59,$K$6,'Bitácoras Anteriores'!$EY$70)+SUMIF('Bitácoras Anteriores'!$FC$112,FC218,'Bitácoras Anteriores'!$EY$123)+SUMIF('Bitácoras Anteriores'!$FC$165,FC218,'Bitácoras Anteriores'!$EY$176)+SUMIF('Bitácoras Anteriores'!$FC$218,FC218,'Bitácoras Anteriores'!$EY$229)+SUMIF('Bitácoras Anteriores'!$FC$271,FC218,'Bitácoras Anteriores'!$EY$282)+SUMIF('Bitácoras Anteriores'!$FC$324,FC218,'Bitácoras Anteriores'!$EY$335)</f>
        <v>0</v>
      </c>
      <c r="EY229" s="762"/>
      <c r="EZ229" s="762"/>
      <c r="FA229" s="762"/>
      <c r="FB229" s="762"/>
      <c r="FC229" s="762"/>
      <c r="FD229" s="763"/>
      <c r="FE229" s="632"/>
      <c r="FF229" s="802"/>
      <c r="FG229" s="803"/>
      <c r="FH229" s="803"/>
      <c r="FI229" s="803"/>
      <c r="FJ229" s="804"/>
      <c r="FK229" s="808"/>
      <c r="FL229" s="809"/>
      <c r="FM229" s="809"/>
      <c r="FN229" s="809"/>
      <c r="FO229" s="809"/>
      <c r="FP229" s="810"/>
      <c r="FQ229" s="15"/>
      <c r="FR229" s="773"/>
      <c r="FS229" s="774"/>
      <c r="FT229" s="774"/>
      <c r="FU229" s="774"/>
      <c r="FV229" s="774"/>
      <c r="FW229" s="770"/>
      <c r="FX229" s="770"/>
      <c r="FY229" s="770"/>
      <c r="FZ229" s="770"/>
      <c r="GA229" s="770"/>
      <c r="GB229" s="770"/>
      <c r="GC229" s="770"/>
      <c r="GD229" s="770"/>
      <c r="GE229" s="770"/>
      <c r="GF229" s="770"/>
      <c r="GG229" s="770"/>
      <c r="GH229" s="770"/>
      <c r="GI229" s="756"/>
      <c r="GJ229" s="756"/>
      <c r="GK229" s="756"/>
      <c r="GL229" s="756"/>
      <c r="GM229" s="756"/>
      <c r="GN229" s="756"/>
      <c r="GO229" s="1200"/>
    </row>
    <row r="230" spans="1:197" ht="13.5" customHeight="1" x14ac:dyDescent="0.25">
      <c r="A230" s="171"/>
      <c r="B230" s="777"/>
      <c r="C230" s="778"/>
      <c r="D230" s="778"/>
      <c r="E230" s="778"/>
      <c r="F230" s="764"/>
      <c r="G230" s="765"/>
      <c r="H230" s="765"/>
      <c r="I230" s="765"/>
      <c r="J230" s="765"/>
      <c r="K230" s="765"/>
      <c r="L230" s="766"/>
      <c r="M230" s="625"/>
      <c r="N230" s="799" t="str">
        <f>'Resumen Anual'!$O$22</f>
        <v>IFR</v>
      </c>
      <c r="O230" s="713"/>
      <c r="P230" s="713"/>
      <c r="Q230" s="713"/>
      <c r="R230" s="713"/>
      <c r="S230" s="800">
        <f>SUMIF('Resumen Anual'!$FE$622,K218,'Resumen Anual'!$FM$638)+SUMIF('Resumen Anual'!$DH$622,K218,'Resumen Anual'!$DP$638)+SUMIF('Resumen Anual'!$BI$622,K218,'Resumen Anual'!$BQ$638)+SUMIF('Resumen Anual'!$L$622,K218,'Resumen Anual'!$T$638)+SUMIF('Resumen Anual'!$FE$566,K218,'Resumen Anual'!$FM$582)+SUMIF('Resumen Anual'!$DH$566,K218,'Resumen Anual'!$DP$582)+SUMIF('Resumen Anual'!$BI$566,K218,'Resumen Anual'!$BQ$582)+SUMIF('Resumen Anual'!$L$566,K218,'Resumen Anual'!$T$582)+SUMIF('Resumen Anual'!$FE$510,K218,'Resumen Anual'!$FM$526)+SUMIF('Resumen Anual'!$DH$510,K218,'Resumen Anual'!$DP$526)+SUMIF('Resumen Anual'!$BI$510,K218,'Resumen Anual'!$BQ$526)+SUMIF('Resumen Anual'!$L$510,K218,'Resumen Anual'!$T$526)+SUMIF('Resumen Anual'!$FE$454,K218,'Resumen Anual'!$FM$470)+SUMIF('Resumen Anual'!$DH$454,K218,'Resumen Anual'!$DP$470)+SUMIF('Resumen Anual'!$BI$454,K218,'Resumen Anual'!$BQ$470)+SUMIF('Resumen Anual'!$L$454,K218,'Resumen Anual'!$T$470)+SUMIF('Resumen Anual'!$FE$398,K218,'Resumen Anual'!$FM$414)+SUMIF('Resumen Anual'!$DH$398,K218,'Resumen Anual'!$DP$414)+SUMIF('Resumen Anual'!$BI$398,K218,'Resumen Anual'!$BQ$414)+SUMIF('Resumen Anual'!$L$398,K218,'Resumen Anual'!$T$414)+SUMIF('Resumen Anual'!$FE$342,K218,'Resumen Anual'!$FM$358)+SUMIF('Resumen Anual'!$DH$342,K218,'Resumen Anual'!$DP$358)+SUMIF('Resumen Anual'!$BI$342,K218,'Resumen Anual'!$BQ$358)+SUMIF('Resumen Anual'!$L$342,K218,'Resumen Anual'!$T$358)+SUMIF('Resumen Anual'!$FE$286,K218,'Resumen Anual'!$FM$302)+SUMIF('Resumen Anual'!$DH$286,K218,'Resumen Anual'!$DP$302)+SUMIF('Resumen Anual'!$BI$286,K218,'Resumen Anual'!$BQ$302)+SUMIF('Resumen Anual'!$L$286,K218,'Resumen Anual'!$T$302)+SUMIF('Resumen Anual'!$FE$230,K218,'Resumen Anual'!$FM$246)+SUMIF('Resumen Anual'!$DH$230,K218,'Resumen Anual'!$DP$246)+SUMIF('Resumen Anual'!$BI$230,K218,'Resumen Anual'!$BQ$246)+SUMIF('Resumen Anual'!$L$230,K218,'Resumen Anual'!$T$246)+SUMIF('Resumen Anual'!$FE$174,K218,'Resumen Anual'!$FM$190)+SUMIF('Resumen Anual'!$DH$174,K218,'Resumen Anual'!$DP$190)+SUMIF('Resumen Anual'!$BI$174,K218,'Resumen Anual'!$BQ$190)+SUMIF('Resumen Anual'!$L$174,K218,'Resumen Anual'!$T$190)+SUMIF('Resumen Anual'!$FE$118,K218,'Resumen Anual'!$FM$134)+SUMIF('Resumen Anual'!$DH$118,K218,'Resumen Anual'!$DP$134)+SUMIF('Resumen Anual'!$BI$118,K218,'Resumen Anual'!$BQ$134)+SUMIF('Resumen Anual'!$L$118,K218,'Resumen Anual'!$T$134)+SUMIF('Resumen Anual'!$FE$62,K218,'Resumen Anual'!$FM$78)+SUMIF('Resumen Anual'!$DH$62,K218,'Resumen Anual'!$DP$78)+SUMIF('Resumen Anual'!$BI$62,K218,'Resumen Anual'!$BQ$78)+SUMIF('Resumen Anual'!$L$62,K218,'Resumen Anual'!$T$78)+SUMIF('Resumen Anual'!$FE$6,K218,'Resumen Anual'!$FM$22)+SUMIF('Resumen Anual'!$DH$6,K218,'Resumen Anual'!$DP$22)+SUMIF('Resumen Anual'!$BI$6,K218,'Resumen Anual'!$BQ$22)+SUMIF('Resumen Anual'!$L$6,K218,'Resumen Anual'!$T$22)+SUMIF('Bitácoras Anteriores'!$K$6,K218,'Bitácoras Anteriores'!$S$18)+SUMIF('Bitácoras Anteriores'!$K$59,$K$6,'Bitácoras Anteriores'!$S$71)+SUMIF('Bitácoras Anteriores'!$K$112,K218,'Bitácoras Anteriores'!$S$124)+SUMIF('Bitácoras Anteriores'!$K$165,K218,'Bitácoras Anteriores'!$S$177)+SUMIF('Bitácoras Anteriores'!$K$218,K218,'Bitácoras Anteriores'!$S$230)+SUMIF('Bitácoras Anteriores'!$K$271,K218,'Bitácoras Anteriores'!$S$283)+SUMIF('Bitácoras Anteriores'!$K$324,K218,'Bitácoras Anteriores'!$S$336)+SUMIF('Bitácoras Anteriores'!$BH$6,K218,'Bitácoras Anteriores'!$BP$18)+SUMIF('Bitácoras Anteriores'!$BH$59,$K$6,'Bitácoras Anteriores'!$BP$71)+SUMIF('Bitácoras Anteriores'!$BH$112,K218,'Bitácoras Anteriores'!$BP$124)+SUMIF('Bitácoras Anteriores'!$BH$165,K218,'Bitácoras Anteriores'!$BP$177)+SUMIF('Bitácoras Anteriores'!$BH$218,K218,'Bitácoras Anteriores'!$BP$230)+SUMIF('Bitácoras Anteriores'!$BH$271,K218,'Bitácoras Anteriores'!$BP$283)+SUMIF('Bitácoras Anteriores'!$BH$324,K218,'Bitácoras Anteriores'!$BP$336)+SUMIF('Bitácoras Anteriores'!$DF$6,K218,'Bitácoras Anteriores'!$DN$18)+SUMIF('Bitácoras Anteriores'!$DF$59,$K$6,'Bitácoras Anteriores'!$DN$71)+SUMIF('Bitácoras Anteriores'!$DF$112,K218,'Bitácoras Anteriores'!$DN$124)+SUMIF('Bitácoras Anteriores'!$DF$165,K218,'Bitácoras Anteriores'!$DN$177)+SUMIF('Bitácoras Anteriores'!$DF$218,K218,'Bitácoras Anteriores'!$DN$230)+SUMIF('Bitácoras Anteriores'!$DF$271,K218,'Bitácoras Anteriores'!$DN$283)+SUMIF('Bitácoras Anteriores'!$DF$324,K218,'Bitácoras Anteriores'!$DN$336)+SUMIF('Bitácoras Anteriores'!$FC$6,K218,'Bitácoras Anteriores'!$FK$18)+SUMIF('Bitácoras Anteriores'!$FC$59,$K$6,'Bitácoras Anteriores'!$FK$71)+SUMIF('Bitácoras Anteriores'!$FC$112,K218,'Bitácoras Anteriores'!$FK$124)+SUMIF('Bitácoras Anteriores'!$FC$165,K218,'Bitácoras Anteriores'!$FK$177)+SUMIF('Bitácoras Anteriores'!$FC$218,K218,'Bitácoras Anteriores'!$FK$230)+SUMIF('Bitácoras Anteriores'!$FC$271,K218,'Bitácoras Anteriores'!$FK$283)+SUMIF('Bitácoras Anteriores'!$FC$324,K218,'Bitácoras Anteriores'!$FK$336)</f>
        <v>0</v>
      </c>
      <c r="T230" s="800"/>
      <c r="U230" s="800"/>
      <c r="V230" s="800"/>
      <c r="W230" s="800"/>
      <c r="X230" s="800"/>
      <c r="Y230" s="15"/>
      <c r="Z230" s="771">
        <f>IF(Z224=0," ",Z224+3)</f>
        <v>2025</v>
      </c>
      <c r="AA230" s="772"/>
      <c r="AB230" s="772"/>
      <c r="AC230" s="772"/>
      <c r="AD230" s="772"/>
      <c r="AE230" s="1214">
        <f>SUMIFS('Resumen Anual'!$AF$54,Z230,'Resumen Anual'!$V$9,K218,'Resumen Anual'!$L$6)+SUMIFS('Resumen Anual'!$AF$112,Z230,'Resumen Anual'!$V$9,K218,'Resumen Anual'!$L$64)+SUMIFS('Resumen Anual'!$AF$170,Z230,'Resumen Anual'!$V$9,K218,'Resumen Anual'!$L$122)+SUMIFS('Resumen Anual'!$AF$228,Z230,'Resumen Anual'!$V$9,K218,'Resumen Anual'!$L$180)+SUMIFS('Resumen Anual'!$AF$286,Z230,'Resumen Anual'!$V$9,K218,'Resumen Anual'!$L$238)+SUMIFS('Resumen Anual'!$AF$344,Z230,'Resumen Anual'!$V$9,K218,'Resumen Anual'!$L$296)+SUMIFS('Resumen Anual'!$AF$402,Z230,'Resumen Anual'!$V$9,K218,'Resumen Anual'!$L$354)+SUMIFS('Resumen Anual'!$AF$460,Z230,'Resumen Anual'!$V$9,K218,'Resumen Anual'!$L$412)+SUMIFS('Resumen Anual'!$AF$518,Z230,'Resumen Anual'!$V$9,K218,'Resumen Anual'!$L$470)+SUMIFS('Resumen Anual'!$AF$576,Z230,'Resumen Anual'!$V$9,K218,'Resumen Anual'!$L$528)+SUMIFS('Resumen Anual'!$AF$634,Z230,'Resumen Anual'!$V$9,K218,'Resumen Anual'!$L$586)+SUMIFS('Resumen Anual'!$AF$692,Z230,'Resumen Anual'!$V$9,K218,'Resumen Anual'!$L$644)+SUMIFS('Resumen Anual'!$CC$54,Z230,'Resumen Anual'!$V$9,K218,'Resumen Anual'!$BI$6)+SUMIFS('Resumen Anual'!$CC$112,Z230,'Resumen Anual'!$V$9,K218,'Resumen Anual'!$BI$64)+SUMIFS('Resumen Anual'!$CC$170,Z230,'Resumen Anual'!$V$9,K218,'Resumen Anual'!$BI$122)+SUMIFS('Resumen Anual'!$CC$228,Z230,'Resumen Anual'!$V$9,K218,'Resumen Anual'!$BI$180)+SUMIFS('Resumen Anual'!$CC$286,Z230,'Resumen Anual'!$V$9,K218,'Resumen Anual'!$BI$238)+SUMIFS('Resumen Anual'!$CC$344,Z230,'Resumen Anual'!$V$9,K218,'Resumen Anual'!$BI$296)+SUMIFS('Resumen Anual'!$CC$402,Z230,'Resumen Anual'!$V$9,K218,'Resumen Anual'!$BI$354)+SUMIFS('Resumen Anual'!$CC$460,Z230,'Resumen Anual'!$V$9,K218,'Resumen Anual'!$BI$412)+SUMIFS('Resumen Anual'!$CC$518,Z230,'Resumen Anual'!$V$9,K218,'Resumen Anual'!$BI$470)+SUMIFS('Resumen Anual'!$CC$576,Z230,'Resumen Anual'!$V$9,K218,'Resumen Anual'!$BI$528)+SUMIFS('Resumen Anual'!$CC$634,Z230,'Resumen Anual'!$V$9,K218,'Resumen Anual'!$BI$586)+SUMIFS('Resumen Anual'!$CC$692,Z230,'Resumen Anual'!$V$9,K218,'Resumen Anual'!$BI$644)+SUMIFS('Resumen Anual'!$EB$54,Z230,'Resumen Anual'!$V$9,K218,'Resumen Anual'!$DH$6)+SUMIFS('Resumen Anual'!$EB$112,Z230,'Resumen Anual'!$V$9,K218,'Resumen Anual'!$DH$64)+SUMIFS('Resumen Anual'!$EB$170,Z230,'Resumen Anual'!$V$9,K218,'Resumen Anual'!$DH$122)+SUMIFS('Resumen Anual'!$EB$228,Z230,'Resumen Anual'!$V$9,K218,'Resumen Anual'!$DH$180)+SUMIFS('Resumen Anual'!$EB$286,Z230,'Resumen Anual'!$V$9,K218,'Resumen Anual'!$DH$238)+SUMIFS('Resumen Anual'!$EB$344,Z230,'Resumen Anual'!$V$9,K218,'Resumen Anual'!$DH$296)+SUMIFS('Resumen Anual'!$EB$402,Z230,'Resumen Anual'!$V$9,K218,'Resumen Anual'!$DH$354)+SUMIFS('Resumen Anual'!$EB$460,Z230,'Resumen Anual'!$V$9,K218,'Resumen Anual'!$DH$412)+SUMIFS('Resumen Anual'!$EB$518,Z230,'Resumen Anual'!$V$9,K218,'Resumen Anual'!$DH$470)+SUMIFS('Resumen Anual'!$EB$576,Z230,'Resumen Anual'!$V$9,K218,'Resumen Anual'!$DH$528)+SUMIFS('Resumen Anual'!$EB$634,Z230,'Resumen Anual'!$V$9,K218,'Resumen Anual'!$DH$586)+SUMIFS('Resumen Anual'!$EB$692,Z230,'Resumen Anual'!$V$9,K218,'Resumen Anual'!$DH$644)+SUMIFS('Resumen Anual'!$FY$54,Z230,'Resumen Anual'!$V$9,K218,'Resumen Anual'!$FE$6)+SUMIFS('Resumen Anual'!$FY$112,Z230,'Resumen Anual'!$V$9,K218,'Resumen Anual'!$FE$64)+SUMIFS('Resumen Anual'!$FY$170,Z230,'Resumen Anual'!$V$9,K218,'Resumen Anual'!$FE$122)+SUMIFS('Resumen Anual'!$FY$228,Z230,'Resumen Anual'!$V$9,K218,'Resumen Anual'!$FE$180)+SUMIFS('Resumen Anual'!$FY$286,Z230,'Resumen Anual'!$V$9,K218,'Resumen Anual'!$FE$238)+SUMIFS('Resumen Anual'!$FY$344,Z230,'Resumen Anual'!$V$9,K218,'Resumen Anual'!$FE$296)+SUMIFS('Resumen Anual'!$FY$402,Z230,'Resumen Anual'!$V$9,K218,'Resumen Anual'!$FE$354)+SUMIFS('Resumen Anual'!$FY$460,Z230,'Resumen Anual'!$V$9,K218,'Resumen Anual'!$FE$412)+SUMIFS('Resumen Anual'!$FY$518,Z230,'Resumen Anual'!$V$9,K218,'Resumen Anual'!$FE$470)+SUMIFS('Resumen Anual'!$FY$576,Z230,'Resumen Anual'!$V$9,K218,'Resumen Anual'!$FE$528)+SUMIFS('Resumen Anual'!$FY$634,Z230,'Resumen Anual'!$V$9,K218,'Resumen Anual'!$FE$586)+SUMIFS('Resumen Anual'!$FY$692,Z230,'Resumen Anual'!$V$9,K218,'Resumen Anual'!$FE$644)</f>
        <v>0</v>
      </c>
      <c r="AF230" s="770"/>
      <c r="AG230" s="770"/>
      <c r="AH230" s="770"/>
      <c r="AI230" s="770">
        <f>SUMIFS('Resumen Anual'!$AJ$54,Z230,'Resumen Anual'!$V$9,K218,'Resumen Anual'!$L$6)+SUMIFS('Resumen Anual'!$AJ$112,Z230,'Resumen Anual'!$V$9,K218,'Resumen Anual'!$L$64)+SUMIFS('Resumen Anual'!$AJ$170,Z230,'Resumen Anual'!$V$9,K218,'Resumen Anual'!$L$122)+SUMIFS('Resumen Anual'!$AJ$228,Z230,'Resumen Anual'!$V$9,K218,'Resumen Anual'!$L$180)+SUMIFS('Resumen Anual'!$AJ$286,Z230,'Resumen Anual'!$V$9,K218,'Resumen Anual'!$L$238)+SUMIFS('Resumen Anual'!$AJ$344,Z230,'Resumen Anual'!$V$9,K218,'Resumen Anual'!$L$296)+SUMIFS('Resumen Anual'!$AJ$402,Z230,'Resumen Anual'!$V$9,K218,'Resumen Anual'!$L$354)+SUMIFS('Resumen Anual'!$AJ$460,Z230,'Resumen Anual'!$V$9,K218,'Resumen Anual'!$L$412)+SUMIFS('Resumen Anual'!$AJ$518,Z230,'Resumen Anual'!$V$9,K218,'Resumen Anual'!$L$470)+SUMIFS('Resumen Anual'!$AJ$576,Z230,'Resumen Anual'!$V$9,K218,'Resumen Anual'!$L$528)+SUMIFS('Resumen Anual'!$AJ$634,Z230,'Resumen Anual'!$V$9,K218,'Resumen Anual'!$L$586)+SUMIFS('Resumen Anual'!$AJ$692,Z230,'Resumen Anual'!$V$9,K218,'Resumen Anual'!$L$644)+SUMIFS('Resumen Anual'!$CG$54,Z230,'Resumen Anual'!$V$9,K218,'Resumen Anual'!$BI$6)+SUMIFS('Resumen Anual'!$CG$112,Z230,'Resumen Anual'!$V$9,K218,'Resumen Anual'!$BI$64)+SUMIFS('Resumen Anual'!$CG$170,Z230,'Resumen Anual'!$V$9,K218,'Resumen Anual'!$BI$122)+SUMIFS('Resumen Anual'!$CG$228,Z230,'Resumen Anual'!$V$9,K218,'Resumen Anual'!$BI$180)+SUMIFS('Resumen Anual'!$CG$286,Z230,'Resumen Anual'!$V$9,K218,'Resumen Anual'!$BI$238)+SUMIFS('Resumen Anual'!$CG$344,Z230,'Resumen Anual'!$V$9,K218,'Resumen Anual'!$BI$296)+SUMIFS('Resumen Anual'!$CG$402,Z230,'Resumen Anual'!$V$9,K218,'Resumen Anual'!$BI$354)+SUMIFS('Resumen Anual'!$CG$460,Z230,'Resumen Anual'!$V$9,K218,'Resumen Anual'!$BI$412)+SUMIFS('Resumen Anual'!$CG$518,Z230,'Resumen Anual'!$V$9,K218,'Resumen Anual'!$BI$470)+SUMIFS('Resumen Anual'!$CG$576,Z230,'Resumen Anual'!$V$9,K218,'Resumen Anual'!$BI$528)+SUMIFS('Resumen Anual'!$CG$634,Z230,'Resumen Anual'!$V$9,K218,'Resumen Anual'!$BI$586)+SUMIFS('Resumen Anual'!$CG$692,Z230,'Resumen Anual'!$V$9,K218,'Resumen Anual'!$BI$644)+SUMIFS('Resumen Anual'!$EF$54,Z230,'Resumen Anual'!$V$9,K218,'Resumen Anual'!$DH$6)+SUMIFS('Resumen Anual'!$EF$112,Z230,'Resumen Anual'!$V$9,K218,'Resumen Anual'!$DH$64)+SUMIFS('Resumen Anual'!$EF$170,Z230,'Resumen Anual'!$V$9,K218,'Resumen Anual'!$DH$122)+SUMIFS('Resumen Anual'!$EF$228,Z230,'Resumen Anual'!$V$9,K218,'Resumen Anual'!$DH$180)+SUMIFS('Resumen Anual'!$EF$286,Z230,'Resumen Anual'!$V$9,K218,'Resumen Anual'!$DH$238)+SUMIFS('Resumen Anual'!$EF$344,Z230,'Resumen Anual'!$V$9,K218,'Resumen Anual'!$DH$296)+SUMIFS('Resumen Anual'!$EF$402,Z230,'Resumen Anual'!$V$9,K218,'Resumen Anual'!$DH$354)+SUMIFS('Resumen Anual'!$EF$460,Z230,'Resumen Anual'!$V$9,K218,'Resumen Anual'!$DH$412)+SUMIFS('Resumen Anual'!$EF$518,Z230,'Resumen Anual'!$V$9,K218,'Resumen Anual'!$DH$470)+SUMIFS('Resumen Anual'!$EF$576,Z230,'Resumen Anual'!$V$9,K218,'Resumen Anual'!$DH$528)+SUMIFS('Resumen Anual'!$EF$634,Z230,'Resumen Anual'!$V$9,K218,'Resumen Anual'!$DH$586)+SUMIFS('Resumen Anual'!$EF$692,Z230,'Resumen Anual'!$V$9,K218,'Resumen Anual'!$DH$644)+SUMIFS('Resumen Anual'!$GC$54,Z230,'Resumen Anual'!$V$9,K218,'Resumen Anual'!$FE$6)+SUMIFS('Resumen Anual'!$GC$112,Z230,'Resumen Anual'!$V$9,K218,'Resumen Anual'!$FE$64)+SUMIFS('Resumen Anual'!$GC$170,Z230,'Resumen Anual'!$V$9,K218,'Resumen Anual'!$FE$122)+SUMIFS('Resumen Anual'!$GC$228,Z230,'Resumen Anual'!$V$9,K218,'Resumen Anual'!$FE$180)+SUMIFS('Resumen Anual'!$GC$286,Z230,'Resumen Anual'!$V$9,K218,'Resumen Anual'!$FE$238)+SUMIFS('Resumen Anual'!$GC$344,Z230,'Resumen Anual'!$V$9,K218,'Resumen Anual'!$FE$296)+SUMIFS('Resumen Anual'!$GC$402,Z230,'Resumen Anual'!$V$9,K218,'Resumen Anual'!$FE$354)+SUMIFS('Resumen Anual'!$GC$460,Z230,'Resumen Anual'!$V$9,K218,'Resumen Anual'!$FE$412)+SUMIFS('Resumen Anual'!$GC$518,Z230,'Resumen Anual'!$V$9,K218,'Resumen Anual'!$FE$470)+SUMIFS('Resumen Anual'!$GC$576,Z230,'Resumen Anual'!$V$9,K218,'Resumen Anual'!$FE$528)+SUMIFS('Resumen Anual'!$GC$634,Z230,'Resumen Anual'!$V$9,K218,'Resumen Anual'!$FE$586)+SUMIFS('Resumen Anual'!$GC$692,Z230,'Resumen Anual'!$V$9,K218,'Resumen Anual'!$FE$644)</f>
        <v>0</v>
      </c>
      <c r="AJ230" s="770"/>
      <c r="AK230" s="770"/>
      <c r="AL230" s="770"/>
      <c r="AM230" s="770">
        <f>SUMIFS('Resumen Anual'!$AN$54,Z230,'Resumen Anual'!$V$9,K218,'Resumen Anual'!$L$6)+SUMIFS('Resumen Anual'!$AN$112,Z230,'Resumen Anual'!$V$9,K218,'Resumen Anual'!$L$64)+SUMIFS('Resumen Anual'!$AN$170,Z230,'Resumen Anual'!$V$9,K218,'Resumen Anual'!$L$122)+SUMIFS('Resumen Anual'!$AN$228,Z230,'Resumen Anual'!$V$9,K218,'Resumen Anual'!$L$180)+SUMIFS('Resumen Anual'!$AN$286,Z230,'Resumen Anual'!$V$9,K218,'Resumen Anual'!$L$238)+SUMIFS('Resumen Anual'!$AN$344,Z230,'Resumen Anual'!$V$9,K218,'Resumen Anual'!$L$296)+SUMIFS('Resumen Anual'!$AN$402,Z230,'Resumen Anual'!$V$9,K218,'Resumen Anual'!$L$354)+SUMIFS('Resumen Anual'!$AN$460,Z230,'Resumen Anual'!$V$9,K218,'Resumen Anual'!$L$412)+SUMIFS('Resumen Anual'!$AN$518,Z230,'Resumen Anual'!$V$9,K218,'Resumen Anual'!$L$470)+SUMIFS('Resumen Anual'!$AN$576,Z230,'Resumen Anual'!$V$9,K218,'Resumen Anual'!$L$528)+SUMIFS('Resumen Anual'!$AN$634,Z230,'Resumen Anual'!$V$9,K218,'Resumen Anual'!$L$586)+SUMIFS('Resumen Anual'!$AN$692,Z230,'Resumen Anual'!$V$9,K218,'Resumen Anual'!$L$644)+SUMIFS('Resumen Anual'!$CK$54,Z230,'Resumen Anual'!$V$9,K218,'Resumen Anual'!$BI$6)+SUMIFS('Resumen Anual'!$CK$112,Z230,'Resumen Anual'!$V$9,K218,'Resumen Anual'!$BI$64)+SUMIFS('Resumen Anual'!$CK$170,Z230,'Resumen Anual'!$V$9,K218,'Resumen Anual'!$BI$122)+SUMIFS('Resumen Anual'!$CK$228,Z230,'Resumen Anual'!$V$9,K218,'Resumen Anual'!$BI$180)+SUMIFS('Resumen Anual'!$CK$286,Z230,'Resumen Anual'!$V$9,K218,'Resumen Anual'!$BI$238)+SUMIFS('Resumen Anual'!$CK$344,Z230,'Resumen Anual'!$V$9,K218,'Resumen Anual'!$BI$296)+SUMIFS('Resumen Anual'!$CK$402,Z230,'Resumen Anual'!$V$9,K218,'Resumen Anual'!$BI$354)+SUMIFS('Resumen Anual'!$CK$460,Z230,'Resumen Anual'!$V$9,K218,'Resumen Anual'!$BI$412)+SUMIFS('Resumen Anual'!$CK$518,Z230,'Resumen Anual'!$V$9,K218,'Resumen Anual'!$BI$470)+SUMIFS('Resumen Anual'!$CK$576,Z230,'Resumen Anual'!$V$9,K218,'Resumen Anual'!$BI$528)+SUMIFS('Resumen Anual'!$CK$634,Z230,'Resumen Anual'!$V$9,K218,'Resumen Anual'!$BI$586)+SUMIFS('Resumen Anual'!$CK$692,Z230,'Resumen Anual'!$V$9,K218,'Resumen Anual'!$BI$644)+SUMIFS('Resumen Anual'!$EJ$54,Z230,'Resumen Anual'!$V$9,K218,'Resumen Anual'!$DH$6)+SUMIFS('Resumen Anual'!$EJ$112,Z230,'Resumen Anual'!$V$9,K218,'Resumen Anual'!$DH$64)+SUMIFS('Resumen Anual'!$EJ$170,Z230,'Resumen Anual'!$V$9,K218,'Resumen Anual'!$DH$122)+SUMIFS('Resumen Anual'!$EJ$228,Z230,'Resumen Anual'!$V$9,K218,'Resumen Anual'!$DH$180)+SUMIFS('Resumen Anual'!$EJ$286,Z230,'Resumen Anual'!$V$9,K218,'Resumen Anual'!$DH$238)+SUMIFS('Resumen Anual'!$EJ$344,Z230,'Resumen Anual'!$V$9,K218,'Resumen Anual'!$DH$296)+SUMIFS('Resumen Anual'!$EJ$402,Z230,'Resumen Anual'!$V$9,K218,'Resumen Anual'!$DH$354)+SUMIFS('Resumen Anual'!$EJ$460,Z230,'Resumen Anual'!$V$9,K218,'Resumen Anual'!$DH$412)+SUMIFS('Resumen Anual'!$EJ$518,Z230,'Resumen Anual'!$V$9,K218,'Resumen Anual'!$DH$470)+SUMIFS('Resumen Anual'!$EJ$576,Z230,'Resumen Anual'!$V$9,K218,'Resumen Anual'!$DH$528)+SUMIFS('Resumen Anual'!$EJ$634,Z230,'Resumen Anual'!$V$9,K218,'Resumen Anual'!$DH$586)+SUMIFS('Resumen Anual'!$EJ$692,Z230,'Resumen Anual'!$V$9,K218,'Resumen Anual'!$DH$644)+SUMIFS('Resumen Anual'!$GG$54,Z230,'Resumen Anual'!$V$9,K218,'Resumen Anual'!$FE$6)+SUMIFS('Resumen Anual'!$GG$112,Z230,'Resumen Anual'!$V$9,K218,'Resumen Anual'!$FE$64)+SUMIFS('Resumen Anual'!$GG$170,Z230,'Resumen Anual'!$V$9,K218,'Resumen Anual'!$FE$122)+SUMIFS('Resumen Anual'!$GG$228,Z230,'Resumen Anual'!$V$9,K218,'Resumen Anual'!$FE$180)+SUMIFS('Resumen Anual'!$GG$286,Z230,'Resumen Anual'!$V$9,K218,'Resumen Anual'!$FE$238)+SUMIFS('Resumen Anual'!$GG$344,Z230,'Resumen Anual'!$V$9,K218,'Resumen Anual'!$FE$296)+SUMIFS('Resumen Anual'!$GG$402,Z230,'Resumen Anual'!$V$9,K218,'Resumen Anual'!$FE$354)+SUMIFS('Resumen Anual'!$GG$460,Z230,'Resumen Anual'!$V$9,K218,'Resumen Anual'!$FE$412)+SUMIFS('Resumen Anual'!$GG$518,Z230,'Resumen Anual'!$V$9,K218,'Resumen Anual'!$FE$470)+SUMIFS('Resumen Anual'!$GG$576,Z230,'Resumen Anual'!$V$9,K218,'Resumen Anual'!$FE$528)+SUMIFS('Resumen Anual'!$GG$634,Z230,'Resumen Anual'!$V$9,K218,'Resumen Anual'!$FE$586)+SUMIFS('Resumen Anual'!$GG$692,Z230,'Resumen Anual'!$V$9,K218,'Resumen Anual'!$FE$644)</f>
        <v>0</v>
      </c>
      <c r="AN230" s="770"/>
      <c r="AO230" s="770"/>
      <c r="AP230" s="770"/>
      <c r="AQ230" s="756">
        <f>SUMIFS('Resumen Anual'!$AR$54,Z230,'Resumen Anual'!$V$9,K218,'Resumen Anual'!$L$6)+SUMIFS('Resumen Anual'!$AR$112,Z230,'Resumen Anual'!$V$9,K218,'Resumen Anual'!$L$64)+SUMIFS('Resumen Anual'!$AR$170,Z230,'Resumen Anual'!$V$9,K218,'Resumen Anual'!$L$122)+SUMIFS('Resumen Anual'!$AR$228,Z230,'Resumen Anual'!$V$9,K218,'Resumen Anual'!$L$180)+SUMIFS('Resumen Anual'!$AR$286,Z230,'Resumen Anual'!$V$9,K218,'Resumen Anual'!$L$238)+SUMIFS('Resumen Anual'!$AR$344,Z230,'Resumen Anual'!$V$9,K218,'Resumen Anual'!$L$296)+SUMIFS('Resumen Anual'!$AR$402,Z230,'Resumen Anual'!$V$9,K218,'Resumen Anual'!$L$354)+SUMIFS('Resumen Anual'!$AR$460,Z230,'Resumen Anual'!$V$9,K218,'Resumen Anual'!$L$412)+SUMIFS('Resumen Anual'!$AR$518,Z230,'Resumen Anual'!$V$9,K218,'Resumen Anual'!$L$470)+SUMIFS('Resumen Anual'!$AR$576,Z230,'Resumen Anual'!$V$9,K218,'Resumen Anual'!$L$528)+SUMIFS('Resumen Anual'!$AR$634,Z230,'Resumen Anual'!$V$9,K218,'Resumen Anual'!$L$586)+SUMIFS('Resumen Anual'!$AR$692,Z230,'Resumen Anual'!$V$9,K218,'Resumen Anual'!$L$644)+SUMIFS('Resumen Anual'!$CO$54,Z230,'Resumen Anual'!$V$9,K218,'Resumen Anual'!$BI$6)+SUMIFS('Resumen Anual'!$CO$112,Z230,'Resumen Anual'!$V$9,K218,'Resumen Anual'!$BI$64)+SUMIFS('Resumen Anual'!$CO$170,Z230,'Resumen Anual'!$V$9,K218,'Resumen Anual'!$BI$122)+SUMIFS('Resumen Anual'!$CO$228,Z230,'Resumen Anual'!$V$9,K218,'Resumen Anual'!$BI$180)+SUMIFS('Resumen Anual'!$CO$286,Z230,'Resumen Anual'!$V$9,K218,'Resumen Anual'!$BI$238)+SUMIFS('Resumen Anual'!$CO$344,Z230,'Resumen Anual'!$V$9,K218,'Resumen Anual'!$BI$296)+SUMIFS('Resumen Anual'!$CO$402,Z230,'Resumen Anual'!$V$9,K218,'Resumen Anual'!$BI$354)+SUMIFS('Resumen Anual'!$CO$460,Z230,'Resumen Anual'!$V$9,K218,'Resumen Anual'!$BI$412)+SUMIFS('Resumen Anual'!$CO$518,Z230,'Resumen Anual'!$V$9,K218,'Resumen Anual'!$BI$470)+SUMIFS('Resumen Anual'!$CO$576,Z230,'Resumen Anual'!$V$9,K218,'Resumen Anual'!$BI$528)+SUMIFS('Resumen Anual'!$CO$634,Z230,'Resumen Anual'!$V$9,K218,'Resumen Anual'!$BI$586)+SUMIFS('Resumen Anual'!$CO$692,Z230,'Resumen Anual'!$V$9,K218,'Resumen Anual'!$BI$644)+SUMIFS('Resumen Anual'!$EN$54,Z230,'Resumen Anual'!$V$9,K218,'Resumen Anual'!$DH$6)+SUMIFS('Resumen Anual'!$EN$112,Z230,'Resumen Anual'!$V$9,K218,'Resumen Anual'!$DH$64)+SUMIFS('Resumen Anual'!$EN$170,Z230,'Resumen Anual'!$V$9,K218,'Resumen Anual'!$DH$122)+SUMIFS('Resumen Anual'!$EN$228,Z230,'Resumen Anual'!$V$9,K218,'Resumen Anual'!$DH$180)+SUMIFS('Resumen Anual'!$EN$286,Z230,'Resumen Anual'!$V$9,K218,'Resumen Anual'!$DH$238)+SUMIFS('Resumen Anual'!$EN$344,Z230,'Resumen Anual'!$V$9,K218,'Resumen Anual'!$DH$296)+SUMIFS('Resumen Anual'!$EN$402,Z230,'Resumen Anual'!$V$9,K218,'Resumen Anual'!$DH$354)+SUMIFS('Resumen Anual'!$EN$460,Z230,'Resumen Anual'!$V$9,K218,'Resumen Anual'!$DH$412)+SUMIFS('Resumen Anual'!$EN$518,Z230,'Resumen Anual'!$V$9,K218,'Resumen Anual'!$DH$470)+SUMIFS('Resumen Anual'!$EN$576,Z230,'Resumen Anual'!$V$9,K218,'Resumen Anual'!$DH$528)+SUMIFS('Resumen Anual'!$EN$634,Z230,'Resumen Anual'!$V$9,K218,'Resumen Anual'!$DH$586)+SUMIFS('Resumen Anual'!$EN$692,Z230,'Resumen Anual'!$V$9,K218,'Resumen Anual'!$DH$644)+SUMIFS('Resumen Anual'!$GK$54,Z230,'Resumen Anual'!$V$9,K218,'Resumen Anual'!$FE$6)+SUMIFS('Resumen Anual'!$GK$112,Z230,'Resumen Anual'!$V$9,K218,'Resumen Anual'!$FE$64)+SUMIFS('Resumen Anual'!$GK$170,Z230,'Resumen Anual'!$V$9,K218,'Resumen Anual'!$FE$122)+SUMIFS('Resumen Anual'!$GK$228,Z230,'Resumen Anual'!$V$9,K218,'Resumen Anual'!$FE$180)+SUMIFS('Resumen Anual'!$GK$286,Z230,'Resumen Anual'!$V$9,K218,'Resumen Anual'!$FE$238)+SUMIFS('Resumen Anual'!$GK$344,Z230,'Resumen Anual'!$V$9,K218,'Resumen Anual'!$FE$296)+SUMIFS('Resumen Anual'!$GK$402,Z230,'Resumen Anual'!$V$9,K218,'Resumen Anual'!$FE$354)+SUMIFS('Resumen Anual'!$GK$460,Z230,'Resumen Anual'!$V$9,K218,'Resumen Anual'!$FE$412)+SUMIFS('Resumen Anual'!$GK$518,Z230,'Resumen Anual'!$V$9,K218,'Resumen Anual'!$FE$470)+SUMIFS('Resumen Anual'!$GK$576,Z230,'Resumen Anual'!$V$9,K218,'Resumen Anual'!$FE$528)+SUMIFS('Resumen Anual'!$GK$634,Z230,'Resumen Anual'!$V$9,K218,'Resumen Anual'!$FE$586)+SUMIFS('Resumen Anual'!$GK$692,Z230,'Resumen Anual'!$V$9,K218,'Resumen Anual'!$FE$644)</f>
        <v>0</v>
      </c>
      <c r="AR230" s="756"/>
      <c r="AS230" s="756"/>
      <c r="AT230" s="1218">
        <f>SUMIFS('Resumen Anual'!$AU$54,Z230,'Resumen Anual'!$V$9,K218,'Resumen Anual'!$L$6)+SUMIFS('Resumen Anual'!$AU$112,Z230,'Resumen Anual'!$V$9,K218,'Resumen Anual'!$L$64)+SUMIFS('Resumen Anual'!$AU$170,Z230,'Resumen Anual'!$V$9,K218,'Resumen Anual'!$L$122)+SUMIFS('Resumen Anual'!$AU$228,Z230,'Resumen Anual'!$V$9,K218,'Resumen Anual'!$L$180)+SUMIFS('Resumen Anual'!$AU$286,Z230,'Resumen Anual'!$V$9,K218,'Resumen Anual'!$L$238)+SUMIFS('Resumen Anual'!$AU$344,Z230,'Resumen Anual'!$V$9,K218,'Resumen Anual'!$L$296)+SUMIFS('Resumen Anual'!$AU$402,Z230,'Resumen Anual'!$V$9,K218,'Resumen Anual'!$L$354)+SUMIFS('Resumen Anual'!$AU$460,Z230,'Resumen Anual'!$V$9,K218,'Resumen Anual'!$L$412)+SUMIFS('Resumen Anual'!$AU$518,Z230,'Resumen Anual'!$V$9,K218,'Resumen Anual'!$L$470)+SUMIFS('Resumen Anual'!$AU$576,Z230,'Resumen Anual'!$V$9,K218,'Resumen Anual'!$L$528)+SUMIFS('Resumen Anual'!$AU$634,Z230,'Resumen Anual'!$V$9,K218,'Resumen Anual'!$L$586)+SUMIFS('Resumen Anual'!$AU$692,Z230,'Resumen Anual'!$V$9,K218,'Resumen Anual'!$L$644)+SUMIFS('Resumen Anual'!$CR$54,Z230,'Resumen Anual'!$V$9,K218,'Resumen Anual'!$BI$6)+SUMIFS('Resumen Anual'!$CR$112,Z230,'Resumen Anual'!$V$9,K218,'Resumen Anual'!$BI$64)+SUMIFS('Resumen Anual'!$CR$170,Z230,'Resumen Anual'!$V$9,K218,'Resumen Anual'!$BI$122)+SUMIFS('Resumen Anual'!$CR$228,Z230,'Resumen Anual'!$V$9,K218,'Resumen Anual'!$BI$180)+SUMIFS('Resumen Anual'!$CR$286,Z230,'Resumen Anual'!$V$9,K218,'Resumen Anual'!$BI$238)+SUMIFS('Resumen Anual'!$CR$344,Z230,'Resumen Anual'!$V$9,K218,'Resumen Anual'!$BI$296)+SUMIFS('Resumen Anual'!$CR$402,Z230,'Resumen Anual'!$V$9,K218,'Resumen Anual'!$BI$354)+SUMIFS('Resumen Anual'!$CR$460,Z230,'Resumen Anual'!$V$9,K218,'Resumen Anual'!$BI$412)+SUMIFS('Resumen Anual'!$CR$518,Z230,'Resumen Anual'!$V$9,K218,'Resumen Anual'!$BI$470)+SUMIFS('Resumen Anual'!$CR$576,Z230,'Resumen Anual'!$V$9,K218,'Resumen Anual'!$BI$528)+SUMIFS('Resumen Anual'!$CR$634,Z230,'Resumen Anual'!$V$9,K218,'Resumen Anual'!$BI$586)+SUMIFS('Resumen Anual'!$CR$692,Z230,'Resumen Anual'!$V$9,K218,'Resumen Anual'!$BI$644)+SUMIFS('Resumen Anual'!$EQ$54,Z230,'Resumen Anual'!$V$9,K218,'Resumen Anual'!$DH$6)+SUMIFS('Resumen Anual'!$EQ$112,Z230,'Resumen Anual'!$V$9,K218,'Resumen Anual'!$DH$64)+SUMIFS('Resumen Anual'!$EQ$170,Z230,'Resumen Anual'!$V$9,K218,'Resumen Anual'!$DH$122)+SUMIFS('Resumen Anual'!$EQ$228,Z230,'Resumen Anual'!$V$9,K218,'Resumen Anual'!$DH$180)+SUMIFS('Resumen Anual'!$EQ$286,Z230,'Resumen Anual'!$V$9,K218,'Resumen Anual'!$DH$238)+SUMIFS('Resumen Anual'!$EQ$344,Z230,'Resumen Anual'!$V$9,K218,'Resumen Anual'!$DH$296)+SUMIFS('Resumen Anual'!$EQ$402,Z230,'Resumen Anual'!$V$9,K218,'Resumen Anual'!$DH$354)+SUMIFS('Resumen Anual'!$EQ$460,Z230,'Resumen Anual'!$V$9,K218,'Resumen Anual'!$DH$412)+SUMIFS('Resumen Anual'!$EQ$518,Z230,'Resumen Anual'!$V$9,K218,'Resumen Anual'!$DH$470)+SUMIFS('Resumen Anual'!$EQ$576,Z230,'Resumen Anual'!$V$9,K218,'Resumen Anual'!$DH$528)+SUMIFS('Resumen Anual'!$EQ$634,Z230,'Resumen Anual'!$V$9,K218,'Resumen Anual'!$DH$586)+SUMIFS('Resumen Anual'!$EQ$692,Z230,'Resumen Anual'!$V$9,K218,'Resumen Anual'!$DH$644)+SUMIFS('Resumen Anual'!$GN$54,Z230,'Resumen Anual'!$V$9,K218,'Resumen Anual'!$FE$6)+SUMIFS('Resumen Anual'!$GN$112,Z230,'Resumen Anual'!$V$9,K218,'Resumen Anual'!$FE$64)+SUMIFS('Resumen Anual'!$GN$170,Z230,'Resumen Anual'!$V$9,K218,'Resumen Anual'!$FE$122)+SUMIFS('Resumen Anual'!$GN$228,Z230,'Resumen Anual'!$V$9,K218,'Resumen Anual'!$FE$180)+SUMIFS('Resumen Anual'!$GN$286,Z230,'Resumen Anual'!$V$9,K218,'Resumen Anual'!$FE$238)+SUMIFS('Resumen Anual'!$GN$344,Z230,'Resumen Anual'!$V$9,K218,'Resumen Anual'!$FE$296)+SUMIFS('Resumen Anual'!$GN$402,Z230,'Resumen Anual'!$V$9,K218,'Resumen Anual'!$FE$354)+SUMIFS('Resumen Anual'!$GN$460,Z230,'Resumen Anual'!$V$9,K218,'Resumen Anual'!$FE$412)+SUMIFS('Resumen Anual'!$GN$518,Z230,'Resumen Anual'!$V$9,K218,'Resumen Anual'!$FE$470)+SUMIFS('Resumen Anual'!$GN$576,Z230,'Resumen Anual'!$V$9,K218,'Resumen Anual'!$FE$528)+SUMIFS('Resumen Anual'!$GN$634,Z230,'Resumen Anual'!$V$9,K218,'Resumen Anual'!$FE$586)+SUMIFS('Resumen Anual'!$GN$692,Z230,'Resumen Anual'!$V$9,K218,'Resumen Anual'!$FE$644)</f>
        <v>0</v>
      </c>
      <c r="AU230" s="1218"/>
      <c r="AV230" s="1219"/>
      <c r="AW230" s="1200"/>
      <c r="AX230" s="171"/>
      <c r="AY230" s="777"/>
      <c r="AZ230" s="778"/>
      <c r="BA230" s="778"/>
      <c r="BB230" s="778"/>
      <c r="BC230" s="764"/>
      <c r="BD230" s="765"/>
      <c r="BE230" s="765"/>
      <c r="BF230" s="765"/>
      <c r="BG230" s="765"/>
      <c r="BH230" s="765"/>
      <c r="BI230" s="766"/>
      <c r="BJ230" s="625"/>
      <c r="BK230" s="799" t="str">
        <f>'Resumen Anual'!$O$22</f>
        <v>IFR</v>
      </c>
      <c r="BL230" s="713"/>
      <c r="BM230" s="713"/>
      <c r="BN230" s="713"/>
      <c r="BO230" s="713"/>
      <c r="BP230" s="800">
        <f>SUMIF('Resumen Anual'!$FE$622,BH218,'Resumen Anual'!$FM$638)+SUMIF('Resumen Anual'!$DH$622,BH218,'Resumen Anual'!$DP$638)+SUMIF('Resumen Anual'!$BI$622,BH218,'Resumen Anual'!$BQ$638)+SUMIF('Resumen Anual'!$L$622,BH218,'Resumen Anual'!$T$638)+SUMIF('Resumen Anual'!$FE$566,BH218,'Resumen Anual'!$FM$582)+SUMIF('Resumen Anual'!$DH$566,BH218,'Resumen Anual'!$DP$582)+SUMIF('Resumen Anual'!$BI$566,BH218,'Resumen Anual'!$BQ$582)+SUMIF('Resumen Anual'!$L$566,BH218,'Resumen Anual'!$T$582)+SUMIF('Resumen Anual'!$FE$510,BH218,'Resumen Anual'!$FM$526)+SUMIF('Resumen Anual'!$DH$510,BH218,'Resumen Anual'!$DP$526)+SUMIF('Resumen Anual'!$BI$510,BH218,'Resumen Anual'!$BQ$526)+SUMIF('Resumen Anual'!$L$510,BH218,'Resumen Anual'!$T$526)+SUMIF('Resumen Anual'!$FE$454,BH218,'Resumen Anual'!$FM$470)+SUMIF('Resumen Anual'!$DH$454,BH218,'Resumen Anual'!$DP$470)+SUMIF('Resumen Anual'!$BI$454,BH218,'Resumen Anual'!$BQ$470)+SUMIF('Resumen Anual'!$L$454,BH218,'Resumen Anual'!$T$470)+SUMIF('Resumen Anual'!$FE$398,BH218,'Resumen Anual'!$FM$414)+SUMIF('Resumen Anual'!$DH$398,BH218,'Resumen Anual'!$DP$414)+SUMIF('Resumen Anual'!$BI$398,BH218,'Resumen Anual'!$BQ$414)+SUMIF('Resumen Anual'!$L$398,BH218,'Resumen Anual'!$T$414)+SUMIF('Resumen Anual'!$FE$342,BH218,'Resumen Anual'!$FM$358)+SUMIF('Resumen Anual'!$DH$342,BH218,'Resumen Anual'!$DP$358)+SUMIF('Resumen Anual'!$BI$342,BH218,'Resumen Anual'!$BQ$358)+SUMIF('Resumen Anual'!$L$342,BH218,'Resumen Anual'!$T$358)+SUMIF('Resumen Anual'!$FE$286,BH218,'Resumen Anual'!$FM$302)+SUMIF('Resumen Anual'!$DH$286,BH218,'Resumen Anual'!$DP$302)+SUMIF('Resumen Anual'!$BI$286,BH218,'Resumen Anual'!$BQ$302)+SUMIF('Resumen Anual'!$L$286,BH218,'Resumen Anual'!$T$302)+SUMIF('Resumen Anual'!$FE$230,BH218,'Resumen Anual'!$FM$246)+SUMIF('Resumen Anual'!$DH$230,BH218,'Resumen Anual'!$DP$246)+SUMIF('Resumen Anual'!$BI$230,BH218,'Resumen Anual'!$BQ$246)+SUMIF('Resumen Anual'!$L$230,BH218,'Resumen Anual'!$T$246)+SUMIF('Resumen Anual'!$FE$174,BH218,'Resumen Anual'!$FM$190)+SUMIF('Resumen Anual'!$DH$174,BH218,'Resumen Anual'!$DP$190)+SUMIF('Resumen Anual'!$BI$174,BH218,'Resumen Anual'!$BQ$190)+SUMIF('Resumen Anual'!$L$174,BH218,'Resumen Anual'!$T$190)+SUMIF('Resumen Anual'!$FE$118,BH218,'Resumen Anual'!$FM$134)+SUMIF('Resumen Anual'!$DH$118,BH218,'Resumen Anual'!$DP$134)+SUMIF('Resumen Anual'!$BI$118,BH218,'Resumen Anual'!$BQ$134)+SUMIF('Resumen Anual'!$L$118,BH218,'Resumen Anual'!$T$134)+SUMIF('Resumen Anual'!$FE$62,BH218,'Resumen Anual'!$FM$78)+SUMIF('Resumen Anual'!$DH$62,BH218,'Resumen Anual'!$DP$78)+SUMIF('Resumen Anual'!$BI$62,BH218,'Resumen Anual'!$BQ$78)+SUMIF('Resumen Anual'!$L$62,BH218,'Resumen Anual'!$T$78)+SUMIF('Resumen Anual'!$FE$6,BH218,'Resumen Anual'!$FM$22)+SUMIF('Resumen Anual'!$DH$6,BH218,'Resumen Anual'!$DP$22)+SUMIF('Resumen Anual'!$BI$6,BH218,'Resumen Anual'!$BQ$22)+SUMIF('Resumen Anual'!$L$6,BH218,'Resumen Anual'!$T$22)+SUMIF('Bitácoras Anteriores'!$K$6,BH218,'Bitácoras Anteriores'!$S$18)+SUMIF('Bitácoras Anteriores'!$K$59,$K$6,'Bitácoras Anteriores'!$S$71)+SUMIF('Bitácoras Anteriores'!$K$112,BH218,'Bitácoras Anteriores'!$S$124)+SUMIF('Bitácoras Anteriores'!$K$165,BH218,'Bitácoras Anteriores'!$S$177)+SUMIF('Bitácoras Anteriores'!$K$218,BH218,'Bitácoras Anteriores'!$S$230)+SUMIF('Bitácoras Anteriores'!$K$271,BH218,'Bitácoras Anteriores'!$S$283)+SUMIF('Bitácoras Anteriores'!$K$324,BH218,'Bitácoras Anteriores'!$S$336)+SUMIF('Bitácoras Anteriores'!$BH$6,BH218,'Bitácoras Anteriores'!$BP$18)+SUMIF('Bitácoras Anteriores'!$BH$59,$K$6,'Bitácoras Anteriores'!$BP$71)+SUMIF('Bitácoras Anteriores'!$BH$112,BH218,'Bitácoras Anteriores'!$BP$124)+SUMIF('Bitácoras Anteriores'!$BH$165,BH218,'Bitácoras Anteriores'!$BP$177)+SUMIF('Bitácoras Anteriores'!$BH$218,BH218,'Bitácoras Anteriores'!$BP$230)+SUMIF('Bitácoras Anteriores'!$BH$271,BH218,'Bitácoras Anteriores'!$BP$283)+SUMIF('Bitácoras Anteriores'!$BH$324,BH218,'Bitácoras Anteriores'!$BP$336)+SUMIF('Bitácoras Anteriores'!$DF$6,BH218,'Bitácoras Anteriores'!$DN$18)+SUMIF('Bitácoras Anteriores'!$DF$59,$K$6,'Bitácoras Anteriores'!$DN$71)+SUMIF('Bitácoras Anteriores'!$DF$112,BH218,'Bitácoras Anteriores'!$DN$124)+SUMIF('Bitácoras Anteriores'!$DF$165,BH218,'Bitácoras Anteriores'!$DN$177)+SUMIF('Bitácoras Anteriores'!$DF$218,BH218,'Bitácoras Anteriores'!$DN$230)+SUMIF('Bitácoras Anteriores'!$DF$271,BH218,'Bitácoras Anteriores'!$DN$283)+SUMIF('Bitácoras Anteriores'!$DF$324,BH218,'Bitácoras Anteriores'!$DN$336)+SUMIF('Bitácoras Anteriores'!$FC$6,BH218,'Bitácoras Anteriores'!$FK$18)+SUMIF('Bitácoras Anteriores'!$FC$59,$K$6,'Bitácoras Anteriores'!$FK$71)+SUMIF('Bitácoras Anteriores'!$FC$112,BH218,'Bitácoras Anteriores'!$FK$124)+SUMIF('Bitácoras Anteriores'!$FC$165,BH218,'Bitácoras Anteriores'!$FK$177)+SUMIF('Bitácoras Anteriores'!$FC$218,BH218,'Bitácoras Anteriores'!$FK$230)+SUMIF('Bitácoras Anteriores'!$FC$271,BH218,'Bitácoras Anteriores'!$FK$283)+SUMIF('Bitácoras Anteriores'!$FC$324,BH218,'Bitácoras Anteriores'!$FK$336)</f>
        <v>0</v>
      </c>
      <c r="BQ230" s="800"/>
      <c r="BR230" s="800"/>
      <c r="BS230" s="800"/>
      <c r="BT230" s="800"/>
      <c r="BU230" s="800"/>
      <c r="BV230" s="15"/>
      <c r="BW230" s="771">
        <f>IF(BW224=0," ",BW224+3)</f>
        <v>2025</v>
      </c>
      <c r="BX230" s="772"/>
      <c r="BY230" s="772"/>
      <c r="BZ230" s="772"/>
      <c r="CA230" s="772"/>
      <c r="CB230" s="1214">
        <f>SUMIFS('Resumen Anual'!$AF$54,BW230,'Resumen Anual'!$V$9,BH218,'Resumen Anual'!$L$6)+SUMIFS('Resumen Anual'!$AF$112,BW230,'Resumen Anual'!$V$9,BH218,'Resumen Anual'!$L$64)+SUMIFS('Resumen Anual'!$AF$170,BW230,'Resumen Anual'!$V$9,BH218,'Resumen Anual'!$L$122)+SUMIFS('Resumen Anual'!$AF$228,BW230,'Resumen Anual'!$V$9,BH218,'Resumen Anual'!$L$180)+SUMIFS('Resumen Anual'!$AF$286,BW230,'Resumen Anual'!$V$9,BH218,'Resumen Anual'!$L$238)+SUMIFS('Resumen Anual'!$AF$344,BW230,'Resumen Anual'!$V$9,BH218,'Resumen Anual'!$L$296)+SUMIFS('Resumen Anual'!$AF$402,BW230,'Resumen Anual'!$V$9,BH218,'Resumen Anual'!$L$354)+SUMIFS('Resumen Anual'!$AF$460,BW230,'Resumen Anual'!$V$9,BH218,'Resumen Anual'!$L$412)+SUMIFS('Resumen Anual'!$AF$518,BW230,'Resumen Anual'!$V$9,BH218,'Resumen Anual'!$L$470)+SUMIFS('Resumen Anual'!$AF$576,BW230,'Resumen Anual'!$V$9,BH218,'Resumen Anual'!$L$528)+SUMIFS('Resumen Anual'!$AF$634,BW230,'Resumen Anual'!$V$9,BH218,'Resumen Anual'!$L$586)+SUMIFS('Resumen Anual'!$AF$692,BW230,'Resumen Anual'!$V$9,BH218,'Resumen Anual'!$L$644)+SUMIFS('Resumen Anual'!$CC$54,BW230,'Resumen Anual'!$V$9,BH218,'Resumen Anual'!$BI$6)+SUMIFS('Resumen Anual'!$CC$112,BW230,'Resumen Anual'!$V$9,BH218,'Resumen Anual'!$BI$64)+SUMIFS('Resumen Anual'!$CC$170,BW230,'Resumen Anual'!$V$9,BH218,'Resumen Anual'!$BI$122)+SUMIFS('Resumen Anual'!$CC$228,BW230,'Resumen Anual'!$V$9,BH218,'Resumen Anual'!$BI$180)+SUMIFS('Resumen Anual'!$CC$286,BW230,'Resumen Anual'!$V$9,BH218,'Resumen Anual'!$BI$238)+SUMIFS('Resumen Anual'!$CC$344,BW230,'Resumen Anual'!$V$9,BH218,'Resumen Anual'!$BI$296)+SUMIFS('Resumen Anual'!$CC$402,BW230,'Resumen Anual'!$V$9,BH218,'Resumen Anual'!$BI$354)+SUMIFS('Resumen Anual'!$CC$460,BW230,'Resumen Anual'!$V$9,BH218,'Resumen Anual'!$BI$412)+SUMIFS('Resumen Anual'!$CC$518,BW230,'Resumen Anual'!$V$9,BH218,'Resumen Anual'!$BI$470)+SUMIFS('Resumen Anual'!$CC$576,BW230,'Resumen Anual'!$V$9,BH218,'Resumen Anual'!$BI$528)+SUMIFS('Resumen Anual'!$CC$634,BW230,'Resumen Anual'!$V$9,BH218,'Resumen Anual'!$BI$586)+SUMIFS('Resumen Anual'!$CC$692,BW230,'Resumen Anual'!$V$9,BH218,'Resumen Anual'!$BI$644)+SUMIFS('Resumen Anual'!$EB$54,BW230,'Resumen Anual'!$V$9,BH218,'Resumen Anual'!$DH$6)+SUMIFS('Resumen Anual'!$EB$112,BW230,'Resumen Anual'!$V$9,BH218,'Resumen Anual'!$DH$64)+SUMIFS('Resumen Anual'!$EB$170,BW230,'Resumen Anual'!$V$9,BH218,'Resumen Anual'!$DH$122)+SUMIFS('Resumen Anual'!$EB$228,BW230,'Resumen Anual'!$V$9,BH218,'Resumen Anual'!$DH$180)+SUMIFS('Resumen Anual'!$EB$286,BW230,'Resumen Anual'!$V$9,BH218,'Resumen Anual'!$DH$238)+SUMIFS('Resumen Anual'!$EB$344,BW230,'Resumen Anual'!$V$9,BH218,'Resumen Anual'!$DH$296)+SUMIFS('Resumen Anual'!$EB$402,BW230,'Resumen Anual'!$V$9,BH218,'Resumen Anual'!$DH$354)+SUMIFS('Resumen Anual'!$EB$460,BW230,'Resumen Anual'!$V$9,BH218,'Resumen Anual'!$DH$412)+SUMIFS('Resumen Anual'!$EB$518,BW230,'Resumen Anual'!$V$9,BH218,'Resumen Anual'!$DH$470)+SUMIFS('Resumen Anual'!$EB$576,BW230,'Resumen Anual'!$V$9,BH218,'Resumen Anual'!$DH$528)+SUMIFS('Resumen Anual'!$EB$634,BW230,'Resumen Anual'!$V$9,BH218,'Resumen Anual'!$DH$586)+SUMIFS('Resumen Anual'!$EB$692,BW230,'Resumen Anual'!$V$9,BH218,'Resumen Anual'!$DH$644)+SUMIFS('Resumen Anual'!$FY$54,BW230,'Resumen Anual'!$V$9,BH218,'Resumen Anual'!$FE$6)+SUMIFS('Resumen Anual'!$FY$112,BW230,'Resumen Anual'!$V$9,BH218,'Resumen Anual'!$FE$64)+SUMIFS('Resumen Anual'!$FY$170,BW230,'Resumen Anual'!$V$9,BH218,'Resumen Anual'!$FE$122)+SUMIFS('Resumen Anual'!$FY$228,BW230,'Resumen Anual'!$V$9,BH218,'Resumen Anual'!$FE$180)+SUMIFS('Resumen Anual'!$FY$286,BW230,'Resumen Anual'!$V$9,BH218,'Resumen Anual'!$FE$238)+SUMIFS('Resumen Anual'!$FY$344,BW230,'Resumen Anual'!$V$9,BH218,'Resumen Anual'!$FE$296)+SUMIFS('Resumen Anual'!$FY$402,BW230,'Resumen Anual'!$V$9,BH218,'Resumen Anual'!$FE$354)+SUMIFS('Resumen Anual'!$FY$460,BW230,'Resumen Anual'!$V$9,BH218,'Resumen Anual'!$FE$412)+SUMIFS('Resumen Anual'!$FY$518,BW230,'Resumen Anual'!$V$9,BH218,'Resumen Anual'!$FE$470)+SUMIFS('Resumen Anual'!$FY$576,BW230,'Resumen Anual'!$V$9,BH218,'Resumen Anual'!$FE$528)+SUMIFS('Resumen Anual'!$FY$634,BW230,'Resumen Anual'!$V$9,BH218,'Resumen Anual'!$FE$586)+SUMIFS('Resumen Anual'!$FY$692,BW230,'Resumen Anual'!$V$9,BH218,'Resumen Anual'!$FE$644)</f>
        <v>0</v>
      </c>
      <c r="CC230" s="770"/>
      <c r="CD230" s="770"/>
      <c r="CE230" s="770"/>
      <c r="CF230" s="770">
        <f>SUMIFS('Resumen Anual'!$AJ$54,BW230,'Resumen Anual'!$V$9,BH218,'Resumen Anual'!$L$6)+SUMIFS('Resumen Anual'!$AJ$112,BW230,'Resumen Anual'!$V$9,BH218,'Resumen Anual'!$L$64)+SUMIFS('Resumen Anual'!$AJ$170,BW230,'Resumen Anual'!$V$9,BH218,'Resumen Anual'!$L$122)+SUMIFS('Resumen Anual'!$AJ$228,BW230,'Resumen Anual'!$V$9,BH218,'Resumen Anual'!$L$180)+SUMIFS('Resumen Anual'!$AJ$286,BW230,'Resumen Anual'!$V$9,BH218,'Resumen Anual'!$L$238)+SUMIFS('Resumen Anual'!$AJ$344,BW230,'Resumen Anual'!$V$9,BH218,'Resumen Anual'!$L$296)+SUMIFS('Resumen Anual'!$AJ$402,BW230,'Resumen Anual'!$V$9,BH218,'Resumen Anual'!$L$354)+SUMIFS('Resumen Anual'!$AJ$460,BW230,'Resumen Anual'!$V$9,BH218,'Resumen Anual'!$L$412)+SUMIFS('Resumen Anual'!$AJ$518,BW230,'Resumen Anual'!$V$9,BH218,'Resumen Anual'!$L$470)+SUMIFS('Resumen Anual'!$AJ$576,BW230,'Resumen Anual'!$V$9,BH218,'Resumen Anual'!$L$528)+SUMIFS('Resumen Anual'!$AJ$634,BW230,'Resumen Anual'!$V$9,BH218,'Resumen Anual'!$L$586)+SUMIFS('Resumen Anual'!$AJ$692,BW230,'Resumen Anual'!$V$9,BH218,'Resumen Anual'!$L$644)+SUMIFS('Resumen Anual'!$CG$54,BW230,'Resumen Anual'!$V$9,BH218,'Resumen Anual'!$BI$6)+SUMIFS('Resumen Anual'!$CG$112,BW230,'Resumen Anual'!$V$9,BH218,'Resumen Anual'!$BI$64)+SUMIFS('Resumen Anual'!$CG$170,BW230,'Resumen Anual'!$V$9,BH218,'Resumen Anual'!$BI$122)+SUMIFS('Resumen Anual'!$CG$228,BW230,'Resumen Anual'!$V$9,BH218,'Resumen Anual'!$BI$180)+SUMIFS('Resumen Anual'!$CG$286,BW230,'Resumen Anual'!$V$9,BH218,'Resumen Anual'!$BI$238)+SUMIFS('Resumen Anual'!$CG$344,BW230,'Resumen Anual'!$V$9,BH218,'Resumen Anual'!$BI$296)+SUMIFS('Resumen Anual'!$CG$402,BW230,'Resumen Anual'!$V$9,BH218,'Resumen Anual'!$BI$354)+SUMIFS('Resumen Anual'!$CG$460,BW230,'Resumen Anual'!$V$9,BH218,'Resumen Anual'!$BI$412)+SUMIFS('Resumen Anual'!$CG$518,BW230,'Resumen Anual'!$V$9,BH218,'Resumen Anual'!$BI$470)+SUMIFS('Resumen Anual'!$CG$576,BW230,'Resumen Anual'!$V$9,BH218,'Resumen Anual'!$BI$528)+SUMIFS('Resumen Anual'!$CG$634,BW230,'Resumen Anual'!$V$9,BH218,'Resumen Anual'!$BI$586)+SUMIFS('Resumen Anual'!$CG$692,BW230,'Resumen Anual'!$V$9,BH218,'Resumen Anual'!$BI$644)+SUMIFS('Resumen Anual'!$EF$54,BW230,'Resumen Anual'!$V$9,BH218,'Resumen Anual'!$DH$6)+SUMIFS('Resumen Anual'!$EF$112,BW230,'Resumen Anual'!$V$9,BH218,'Resumen Anual'!$DH$64)+SUMIFS('Resumen Anual'!$EF$170,BW230,'Resumen Anual'!$V$9,BH218,'Resumen Anual'!$DH$122)+SUMIFS('Resumen Anual'!$EF$228,BW230,'Resumen Anual'!$V$9,BH218,'Resumen Anual'!$DH$180)+SUMIFS('Resumen Anual'!$EF$286,BW230,'Resumen Anual'!$V$9,BH218,'Resumen Anual'!$DH$238)+SUMIFS('Resumen Anual'!$EF$344,BW230,'Resumen Anual'!$V$9,BH218,'Resumen Anual'!$DH$296)+SUMIFS('Resumen Anual'!$EF$402,BW230,'Resumen Anual'!$V$9,BH218,'Resumen Anual'!$DH$354)+SUMIFS('Resumen Anual'!$EF$460,BW230,'Resumen Anual'!$V$9,BH218,'Resumen Anual'!$DH$412)+SUMIFS('Resumen Anual'!$EF$518,BW230,'Resumen Anual'!$V$9,BH218,'Resumen Anual'!$DH$470)+SUMIFS('Resumen Anual'!$EF$576,BW230,'Resumen Anual'!$V$9,BH218,'Resumen Anual'!$DH$528)+SUMIFS('Resumen Anual'!$EF$634,BW230,'Resumen Anual'!$V$9,BH218,'Resumen Anual'!$DH$586)+SUMIFS('Resumen Anual'!$EF$692,BW230,'Resumen Anual'!$V$9,BH218,'Resumen Anual'!$DH$644)+SUMIFS('Resumen Anual'!$GC$54,BW230,'Resumen Anual'!$V$9,BH218,'Resumen Anual'!$FE$6)+SUMIFS('Resumen Anual'!$GC$112,BW230,'Resumen Anual'!$V$9,BH218,'Resumen Anual'!$FE$64)+SUMIFS('Resumen Anual'!$GC$170,BW230,'Resumen Anual'!$V$9,BH218,'Resumen Anual'!$FE$122)+SUMIFS('Resumen Anual'!$GC$228,BW230,'Resumen Anual'!$V$9,BH218,'Resumen Anual'!$FE$180)+SUMIFS('Resumen Anual'!$GC$286,BW230,'Resumen Anual'!$V$9,BH218,'Resumen Anual'!$FE$238)+SUMIFS('Resumen Anual'!$GC$344,BW230,'Resumen Anual'!$V$9,BH218,'Resumen Anual'!$FE$296)+SUMIFS('Resumen Anual'!$GC$402,BW230,'Resumen Anual'!$V$9,BH218,'Resumen Anual'!$FE$354)+SUMIFS('Resumen Anual'!$GC$460,BW230,'Resumen Anual'!$V$9,BH218,'Resumen Anual'!$FE$412)+SUMIFS('Resumen Anual'!$GC$518,BW230,'Resumen Anual'!$V$9,BH218,'Resumen Anual'!$FE$470)+SUMIFS('Resumen Anual'!$GC$576,BW230,'Resumen Anual'!$V$9,BH218,'Resumen Anual'!$FE$528)+SUMIFS('Resumen Anual'!$GC$634,BW230,'Resumen Anual'!$V$9,BH218,'Resumen Anual'!$FE$586)+SUMIFS('Resumen Anual'!$GC$692,BW230,'Resumen Anual'!$V$9,BH218,'Resumen Anual'!$FE$644)</f>
        <v>0</v>
      </c>
      <c r="CG230" s="770"/>
      <c r="CH230" s="770"/>
      <c r="CI230" s="770"/>
      <c r="CJ230" s="770">
        <f>SUMIFS('Resumen Anual'!$AN$54,BW230,'Resumen Anual'!$V$9,BH218,'Resumen Anual'!$L$6)+SUMIFS('Resumen Anual'!$AN$112,BW230,'Resumen Anual'!$V$9,BH218,'Resumen Anual'!$L$64)+SUMIFS('Resumen Anual'!$AN$170,BW230,'Resumen Anual'!$V$9,BH218,'Resumen Anual'!$L$122)+SUMIFS('Resumen Anual'!$AN$228,BW230,'Resumen Anual'!$V$9,BH218,'Resumen Anual'!$L$180)+SUMIFS('Resumen Anual'!$AN$286,BW230,'Resumen Anual'!$V$9,BH218,'Resumen Anual'!$L$238)+SUMIFS('Resumen Anual'!$AN$344,BW230,'Resumen Anual'!$V$9,BH218,'Resumen Anual'!$L$296)+SUMIFS('Resumen Anual'!$AN$402,BW230,'Resumen Anual'!$V$9,BH218,'Resumen Anual'!$L$354)+SUMIFS('Resumen Anual'!$AN$460,BW230,'Resumen Anual'!$V$9,BH218,'Resumen Anual'!$L$412)+SUMIFS('Resumen Anual'!$AN$518,BW230,'Resumen Anual'!$V$9,BH218,'Resumen Anual'!$L$470)+SUMIFS('Resumen Anual'!$AN$576,BW230,'Resumen Anual'!$V$9,BH218,'Resumen Anual'!$L$528)+SUMIFS('Resumen Anual'!$AN$634,BW230,'Resumen Anual'!$V$9,BH218,'Resumen Anual'!$L$586)+SUMIFS('Resumen Anual'!$AN$692,BW230,'Resumen Anual'!$V$9,BH218,'Resumen Anual'!$L$644)+SUMIFS('Resumen Anual'!$CK$54,BW230,'Resumen Anual'!$V$9,BH218,'Resumen Anual'!$BI$6)+SUMIFS('Resumen Anual'!$CK$112,BW230,'Resumen Anual'!$V$9,BH218,'Resumen Anual'!$BI$64)+SUMIFS('Resumen Anual'!$CK$170,BW230,'Resumen Anual'!$V$9,BH218,'Resumen Anual'!$BI$122)+SUMIFS('Resumen Anual'!$CK$228,BW230,'Resumen Anual'!$V$9,BH218,'Resumen Anual'!$BI$180)+SUMIFS('Resumen Anual'!$CK$286,BW230,'Resumen Anual'!$V$9,BH218,'Resumen Anual'!$BI$238)+SUMIFS('Resumen Anual'!$CK$344,BW230,'Resumen Anual'!$V$9,BH218,'Resumen Anual'!$BI$296)+SUMIFS('Resumen Anual'!$CK$402,BW230,'Resumen Anual'!$V$9,BH218,'Resumen Anual'!$BI$354)+SUMIFS('Resumen Anual'!$CK$460,BW230,'Resumen Anual'!$V$9,BH218,'Resumen Anual'!$BI$412)+SUMIFS('Resumen Anual'!$CK$518,BW230,'Resumen Anual'!$V$9,BH218,'Resumen Anual'!$BI$470)+SUMIFS('Resumen Anual'!$CK$576,BW230,'Resumen Anual'!$V$9,BH218,'Resumen Anual'!$BI$528)+SUMIFS('Resumen Anual'!$CK$634,BW230,'Resumen Anual'!$V$9,BH218,'Resumen Anual'!$BI$586)+SUMIFS('Resumen Anual'!$CK$692,BW230,'Resumen Anual'!$V$9,BH218,'Resumen Anual'!$BI$644)+SUMIFS('Resumen Anual'!$EJ$54,BW230,'Resumen Anual'!$V$9,BH218,'Resumen Anual'!$DH$6)+SUMIFS('Resumen Anual'!$EJ$112,BW230,'Resumen Anual'!$V$9,BH218,'Resumen Anual'!$DH$64)+SUMIFS('Resumen Anual'!$EJ$170,BW230,'Resumen Anual'!$V$9,BH218,'Resumen Anual'!$DH$122)+SUMIFS('Resumen Anual'!$EJ$228,BW230,'Resumen Anual'!$V$9,BH218,'Resumen Anual'!$DH$180)+SUMIFS('Resumen Anual'!$EJ$286,BW230,'Resumen Anual'!$V$9,BH218,'Resumen Anual'!$DH$238)+SUMIFS('Resumen Anual'!$EJ$344,BW230,'Resumen Anual'!$V$9,BH218,'Resumen Anual'!$DH$296)+SUMIFS('Resumen Anual'!$EJ$402,BW230,'Resumen Anual'!$V$9,BH218,'Resumen Anual'!$DH$354)+SUMIFS('Resumen Anual'!$EJ$460,BW230,'Resumen Anual'!$V$9,BH218,'Resumen Anual'!$DH$412)+SUMIFS('Resumen Anual'!$EJ$518,BW230,'Resumen Anual'!$V$9,BH218,'Resumen Anual'!$DH$470)+SUMIFS('Resumen Anual'!$EJ$576,BW230,'Resumen Anual'!$V$9,BH218,'Resumen Anual'!$DH$528)+SUMIFS('Resumen Anual'!$EJ$634,BW230,'Resumen Anual'!$V$9,BH218,'Resumen Anual'!$DH$586)+SUMIFS('Resumen Anual'!$EJ$692,BW230,'Resumen Anual'!$V$9,BH218,'Resumen Anual'!$DH$644)+SUMIFS('Resumen Anual'!$GG$54,BW230,'Resumen Anual'!$V$9,BH218,'Resumen Anual'!$FE$6)+SUMIFS('Resumen Anual'!$GG$112,BW230,'Resumen Anual'!$V$9,BH218,'Resumen Anual'!$FE$64)+SUMIFS('Resumen Anual'!$GG$170,BW230,'Resumen Anual'!$V$9,BH218,'Resumen Anual'!$FE$122)+SUMIFS('Resumen Anual'!$GG$228,BW230,'Resumen Anual'!$V$9,BH218,'Resumen Anual'!$FE$180)+SUMIFS('Resumen Anual'!$GG$286,BW230,'Resumen Anual'!$V$9,BH218,'Resumen Anual'!$FE$238)+SUMIFS('Resumen Anual'!$GG$344,BW230,'Resumen Anual'!$V$9,BH218,'Resumen Anual'!$FE$296)+SUMIFS('Resumen Anual'!$GG$402,BW230,'Resumen Anual'!$V$9,BH218,'Resumen Anual'!$FE$354)+SUMIFS('Resumen Anual'!$GG$460,BW230,'Resumen Anual'!$V$9,BH218,'Resumen Anual'!$FE$412)+SUMIFS('Resumen Anual'!$GG$518,BW230,'Resumen Anual'!$V$9,BH218,'Resumen Anual'!$FE$470)+SUMIFS('Resumen Anual'!$GG$576,BW230,'Resumen Anual'!$V$9,BH218,'Resumen Anual'!$FE$528)+SUMIFS('Resumen Anual'!$GG$634,BW230,'Resumen Anual'!$V$9,BH218,'Resumen Anual'!$FE$586)+SUMIFS('Resumen Anual'!$GG$692,BW230,'Resumen Anual'!$V$9,BH218,'Resumen Anual'!$FE$644)</f>
        <v>0</v>
      </c>
      <c r="CK230" s="770"/>
      <c r="CL230" s="770"/>
      <c r="CM230" s="770"/>
      <c r="CN230" s="756">
        <f>SUMIFS('Resumen Anual'!$AR$54,BW230,'Resumen Anual'!$V$9,BH218,'Resumen Anual'!$L$6)+SUMIFS('Resumen Anual'!$AR$112,BW230,'Resumen Anual'!$V$9,BH218,'Resumen Anual'!$L$64)+SUMIFS('Resumen Anual'!$AR$170,BW230,'Resumen Anual'!$V$9,BH218,'Resumen Anual'!$L$122)+SUMIFS('Resumen Anual'!$AR$228,BW230,'Resumen Anual'!$V$9,BH218,'Resumen Anual'!$L$180)+SUMIFS('Resumen Anual'!$AR$286,BW230,'Resumen Anual'!$V$9,BH218,'Resumen Anual'!$L$238)+SUMIFS('Resumen Anual'!$AR$344,BW230,'Resumen Anual'!$V$9,BH218,'Resumen Anual'!$L$296)+SUMIFS('Resumen Anual'!$AR$402,BW230,'Resumen Anual'!$V$9,BH218,'Resumen Anual'!$L$354)+SUMIFS('Resumen Anual'!$AR$460,BW230,'Resumen Anual'!$V$9,BH218,'Resumen Anual'!$L$412)+SUMIFS('Resumen Anual'!$AR$518,BW230,'Resumen Anual'!$V$9,BH218,'Resumen Anual'!$L$470)+SUMIFS('Resumen Anual'!$AR$576,BW230,'Resumen Anual'!$V$9,BH218,'Resumen Anual'!$L$528)+SUMIFS('Resumen Anual'!$AR$634,BW230,'Resumen Anual'!$V$9,BH218,'Resumen Anual'!$L$586)+SUMIFS('Resumen Anual'!$AR$692,BW230,'Resumen Anual'!$V$9,BH218,'Resumen Anual'!$L$644)+SUMIFS('Resumen Anual'!$CO$54,BW230,'Resumen Anual'!$V$9,BH218,'Resumen Anual'!$BI$6)+SUMIFS('Resumen Anual'!$CO$112,BW230,'Resumen Anual'!$V$9,BH218,'Resumen Anual'!$BI$64)+SUMIFS('Resumen Anual'!$CO$170,BW230,'Resumen Anual'!$V$9,BH218,'Resumen Anual'!$BI$122)+SUMIFS('Resumen Anual'!$CO$228,BW230,'Resumen Anual'!$V$9,BH218,'Resumen Anual'!$BI$180)+SUMIFS('Resumen Anual'!$CO$286,BW230,'Resumen Anual'!$V$9,BH218,'Resumen Anual'!$BI$238)+SUMIFS('Resumen Anual'!$CO$344,BW230,'Resumen Anual'!$V$9,BH218,'Resumen Anual'!$BI$296)+SUMIFS('Resumen Anual'!$CO$402,BW230,'Resumen Anual'!$V$9,BH218,'Resumen Anual'!$BI$354)+SUMIFS('Resumen Anual'!$CO$460,BW230,'Resumen Anual'!$V$9,BH218,'Resumen Anual'!$BI$412)+SUMIFS('Resumen Anual'!$CO$518,BW230,'Resumen Anual'!$V$9,BH218,'Resumen Anual'!$BI$470)+SUMIFS('Resumen Anual'!$CO$576,BW230,'Resumen Anual'!$V$9,BH218,'Resumen Anual'!$BI$528)+SUMIFS('Resumen Anual'!$CO$634,BW230,'Resumen Anual'!$V$9,BH218,'Resumen Anual'!$BI$586)+SUMIFS('Resumen Anual'!$CO$692,BW230,'Resumen Anual'!$V$9,BH218,'Resumen Anual'!$BI$644)+SUMIFS('Resumen Anual'!$EN$54,BW230,'Resumen Anual'!$V$9,BH218,'Resumen Anual'!$DH$6)+SUMIFS('Resumen Anual'!$EN$112,BW230,'Resumen Anual'!$V$9,BH218,'Resumen Anual'!$DH$64)+SUMIFS('Resumen Anual'!$EN$170,BW230,'Resumen Anual'!$V$9,BH218,'Resumen Anual'!$DH$122)+SUMIFS('Resumen Anual'!$EN$228,BW230,'Resumen Anual'!$V$9,BH218,'Resumen Anual'!$DH$180)+SUMIFS('Resumen Anual'!$EN$286,BW230,'Resumen Anual'!$V$9,BH218,'Resumen Anual'!$DH$238)+SUMIFS('Resumen Anual'!$EN$344,BW230,'Resumen Anual'!$V$9,BH218,'Resumen Anual'!$DH$296)+SUMIFS('Resumen Anual'!$EN$402,BW230,'Resumen Anual'!$V$9,BH218,'Resumen Anual'!$DH$354)+SUMIFS('Resumen Anual'!$EN$460,BW230,'Resumen Anual'!$V$9,BH218,'Resumen Anual'!$DH$412)+SUMIFS('Resumen Anual'!$EN$518,BW230,'Resumen Anual'!$V$9,BH218,'Resumen Anual'!$DH$470)+SUMIFS('Resumen Anual'!$EN$576,BW230,'Resumen Anual'!$V$9,BH218,'Resumen Anual'!$DH$528)+SUMIFS('Resumen Anual'!$EN$634,BW230,'Resumen Anual'!$V$9,BH218,'Resumen Anual'!$DH$586)+SUMIFS('Resumen Anual'!$EN$692,BW230,'Resumen Anual'!$V$9,BH218,'Resumen Anual'!$DH$644)+SUMIFS('Resumen Anual'!$GK$54,BW230,'Resumen Anual'!$V$9,BH218,'Resumen Anual'!$FE$6)+SUMIFS('Resumen Anual'!$GK$112,BW230,'Resumen Anual'!$V$9,BH218,'Resumen Anual'!$FE$64)+SUMIFS('Resumen Anual'!$GK$170,BW230,'Resumen Anual'!$V$9,BH218,'Resumen Anual'!$FE$122)+SUMIFS('Resumen Anual'!$GK$228,BW230,'Resumen Anual'!$V$9,BH218,'Resumen Anual'!$FE$180)+SUMIFS('Resumen Anual'!$GK$286,BW230,'Resumen Anual'!$V$9,BH218,'Resumen Anual'!$FE$238)+SUMIFS('Resumen Anual'!$GK$344,BW230,'Resumen Anual'!$V$9,BH218,'Resumen Anual'!$FE$296)+SUMIFS('Resumen Anual'!$GK$402,BW230,'Resumen Anual'!$V$9,BH218,'Resumen Anual'!$FE$354)+SUMIFS('Resumen Anual'!$GK$460,BW230,'Resumen Anual'!$V$9,BH218,'Resumen Anual'!$FE$412)+SUMIFS('Resumen Anual'!$GK$518,BW230,'Resumen Anual'!$V$9,BH218,'Resumen Anual'!$FE$470)+SUMIFS('Resumen Anual'!$GK$576,BW230,'Resumen Anual'!$V$9,BH218,'Resumen Anual'!$FE$528)+SUMIFS('Resumen Anual'!$GK$634,BW230,'Resumen Anual'!$V$9,BH218,'Resumen Anual'!$FE$586)+SUMIFS('Resumen Anual'!$GK$692,BW230,'Resumen Anual'!$V$9,BH218,'Resumen Anual'!$FE$644)</f>
        <v>0</v>
      </c>
      <c r="CO230" s="756"/>
      <c r="CP230" s="756"/>
      <c r="CQ230" s="756">
        <f>SUMIFS('Resumen Anual'!$AU$54,BW230,'Resumen Anual'!$V$9,BH218,'Resumen Anual'!$L$6)+SUMIFS('Resumen Anual'!$AU$112,BW230,'Resumen Anual'!$V$9,BH218,'Resumen Anual'!$L$64)+SUMIFS('Resumen Anual'!$AU$170,BW230,'Resumen Anual'!$V$9,BH218,'Resumen Anual'!$L$122)+SUMIFS('Resumen Anual'!$AU$228,BW230,'Resumen Anual'!$V$9,BH218,'Resumen Anual'!$L$180)+SUMIFS('Resumen Anual'!$AU$286,BW230,'Resumen Anual'!$V$9,BH218,'Resumen Anual'!$L$238)+SUMIFS('Resumen Anual'!$AU$344,BW230,'Resumen Anual'!$V$9,BH218,'Resumen Anual'!$L$296)+SUMIFS('Resumen Anual'!$AU$402,BW230,'Resumen Anual'!$V$9,BH218,'Resumen Anual'!$L$354)+SUMIFS('Resumen Anual'!$AU$460,BW230,'Resumen Anual'!$V$9,BH218,'Resumen Anual'!$L$412)+SUMIFS('Resumen Anual'!$AU$518,BW230,'Resumen Anual'!$V$9,BH218,'Resumen Anual'!$L$470)+SUMIFS('Resumen Anual'!$AU$576,BW230,'Resumen Anual'!$V$9,BH218,'Resumen Anual'!$L$528)+SUMIFS('Resumen Anual'!$AU$634,BW230,'Resumen Anual'!$V$9,BH218,'Resumen Anual'!$L$586)+SUMIFS('Resumen Anual'!$AU$692,BW230,'Resumen Anual'!$V$9,BH218,'Resumen Anual'!$L$644)+SUMIFS('Resumen Anual'!$CR$54,BW230,'Resumen Anual'!$V$9,BH218,'Resumen Anual'!$BI$6)+SUMIFS('Resumen Anual'!$CR$112,BW230,'Resumen Anual'!$V$9,BH218,'Resumen Anual'!$BI$64)+SUMIFS('Resumen Anual'!$CR$170,BW230,'Resumen Anual'!$V$9,BH218,'Resumen Anual'!$BI$122)+SUMIFS('Resumen Anual'!$CR$228,BW230,'Resumen Anual'!$V$9,BH218,'Resumen Anual'!$BI$180)+SUMIFS('Resumen Anual'!$CR$286,BW230,'Resumen Anual'!$V$9,BH218,'Resumen Anual'!$BI$238)+SUMIFS('Resumen Anual'!$CR$344,BW230,'Resumen Anual'!$V$9,BH218,'Resumen Anual'!$BI$296)+SUMIFS('Resumen Anual'!$CR$402,BW230,'Resumen Anual'!$V$9,BH218,'Resumen Anual'!$BI$354)+SUMIFS('Resumen Anual'!$CR$460,BW230,'Resumen Anual'!$V$9,BH218,'Resumen Anual'!$BI$412)+SUMIFS('Resumen Anual'!$CR$518,BW230,'Resumen Anual'!$V$9,BH218,'Resumen Anual'!$BI$470)+SUMIFS('Resumen Anual'!$CR$576,BW230,'Resumen Anual'!$V$9,BH218,'Resumen Anual'!$BI$528)+SUMIFS('Resumen Anual'!$CR$634,BW230,'Resumen Anual'!$V$9,BH218,'Resumen Anual'!$BI$586)+SUMIFS('Resumen Anual'!$CR$692,BW230,'Resumen Anual'!$V$9,BH218,'Resumen Anual'!$BI$644)+SUMIFS('Resumen Anual'!$EQ$54,BW230,'Resumen Anual'!$V$9,BH218,'Resumen Anual'!$DH$6)+SUMIFS('Resumen Anual'!$EQ$112,BW230,'Resumen Anual'!$V$9,BH218,'Resumen Anual'!$DH$64)+SUMIFS('Resumen Anual'!$EQ$170,BW230,'Resumen Anual'!$V$9,BH218,'Resumen Anual'!$DH$122)+SUMIFS('Resumen Anual'!$EQ$228,BW230,'Resumen Anual'!$V$9,BH218,'Resumen Anual'!$DH$180)+SUMIFS('Resumen Anual'!$EQ$286,BW230,'Resumen Anual'!$V$9,BH218,'Resumen Anual'!$DH$238)+SUMIFS('Resumen Anual'!$EQ$344,BW230,'Resumen Anual'!$V$9,BH218,'Resumen Anual'!$DH$296)+SUMIFS('Resumen Anual'!$EQ$402,BW230,'Resumen Anual'!$V$9,BH218,'Resumen Anual'!$DH$354)+SUMIFS('Resumen Anual'!$EQ$460,BW230,'Resumen Anual'!$V$9,BH218,'Resumen Anual'!$DH$412)+SUMIFS('Resumen Anual'!$EQ$518,BW230,'Resumen Anual'!$V$9,BH218,'Resumen Anual'!$DH$470)+SUMIFS('Resumen Anual'!$EQ$576,BW230,'Resumen Anual'!$V$9,BH218,'Resumen Anual'!$DH$528)+SUMIFS('Resumen Anual'!$EQ$634,BW230,'Resumen Anual'!$V$9,BH218,'Resumen Anual'!$DH$586)+SUMIFS('Resumen Anual'!$EQ$692,BW230,'Resumen Anual'!$V$9,BH218,'Resumen Anual'!$DH$644)+SUMIFS('Resumen Anual'!$GN$54,BW230,'Resumen Anual'!$V$9,BH218,'Resumen Anual'!$FE$6)+SUMIFS('Resumen Anual'!$GN$112,BW230,'Resumen Anual'!$V$9,BH218,'Resumen Anual'!$FE$64)+SUMIFS('Resumen Anual'!$GN$170,BW230,'Resumen Anual'!$V$9,BH218,'Resumen Anual'!$FE$122)+SUMIFS('Resumen Anual'!$GN$228,BW230,'Resumen Anual'!$V$9,BH218,'Resumen Anual'!$FE$180)+SUMIFS('Resumen Anual'!$GN$286,BW230,'Resumen Anual'!$V$9,BH218,'Resumen Anual'!$FE$238)+SUMIFS('Resumen Anual'!$GN$344,BW230,'Resumen Anual'!$V$9,BH218,'Resumen Anual'!$FE$296)+SUMIFS('Resumen Anual'!$GN$402,BW230,'Resumen Anual'!$V$9,BH218,'Resumen Anual'!$FE$354)+SUMIFS('Resumen Anual'!$GN$460,BW230,'Resumen Anual'!$V$9,BH218,'Resumen Anual'!$FE$412)+SUMIFS('Resumen Anual'!$GN$518,BW230,'Resumen Anual'!$V$9,BH218,'Resumen Anual'!$FE$470)+SUMIFS('Resumen Anual'!$GN$576,BW230,'Resumen Anual'!$V$9,BH218,'Resumen Anual'!$FE$528)+SUMIFS('Resumen Anual'!$GN$634,BW230,'Resumen Anual'!$V$9,BH218,'Resumen Anual'!$FE$586)+SUMIFS('Resumen Anual'!$GN$692,BW230,'Resumen Anual'!$V$9,BH218,'Resumen Anual'!$FE$644)</f>
        <v>0</v>
      </c>
      <c r="CR230" s="756"/>
      <c r="CS230" s="756"/>
      <c r="CT230" s="1200"/>
      <c r="CU230" s="1199"/>
      <c r="CV230" s="171"/>
      <c r="CW230" s="777"/>
      <c r="CX230" s="778"/>
      <c r="CY230" s="778"/>
      <c r="CZ230" s="778"/>
      <c r="DA230" s="764"/>
      <c r="DB230" s="765"/>
      <c r="DC230" s="765"/>
      <c r="DD230" s="765"/>
      <c r="DE230" s="765"/>
      <c r="DF230" s="765"/>
      <c r="DG230" s="766"/>
      <c r="DH230" s="625"/>
      <c r="DI230" s="799" t="str">
        <f>'Resumen Anual'!$O$22</f>
        <v>IFR</v>
      </c>
      <c r="DJ230" s="713"/>
      <c r="DK230" s="713"/>
      <c r="DL230" s="713"/>
      <c r="DM230" s="713"/>
      <c r="DN230" s="800">
        <f>SUMIF('Resumen Anual'!$FE$622,DF218,'Resumen Anual'!$FM$638)+SUMIF('Resumen Anual'!$DH$622,DF218,'Resumen Anual'!$DP$638)+SUMIF('Resumen Anual'!$BI$622,DF218,'Resumen Anual'!$BQ$638)+SUMIF('Resumen Anual'!$L$622,DF218,'Resumen Anual'!$T$638)+SUMIF('Resumen Anual'!$FE$566,DF218,'Resumen Anual'!$FM$582)+SUMIF('Resumen Anual'!$DH$566,DF218,'Resumen Anual'!$DP$582)+SUMIF('Resumen Anual'!$BI$566,DF218,'Resumen Anual'!$BQ$582)+SUMIF('Resumen Anual'!$L$566,DF218,'Resumen Anual'!$T$582)+SUMIF('Resumen Anual'!$FE$510,DF218,'Resumen Anual'!$FM$526)+SUMIF('Resumen Anual'!$DH$510,DF218,'Resumen Anual'!$DP$526)+SUMIF('Resumen Anual'!$BI$510,DF218,'Resumen Anual'!$BQ$526)+SUMIF('Resumen Anual'!$L$510,DF218,'Resumen Anual'!$T$526)+SUMIF('Resumen Anual'!$FE$454,DF218,'Resumen Anual'!$FM$470)+SUMIF('Resumen Anual'!$DH$454,DF218,'Resumen Anual'!$DP$470)+SUMIF('Resumen Anual'!$BI$454,DF218,'Resumen Anual'!$BQ$470)+SUMIF('Resumen Anual'!$L$454,DF218,'Resumen Anual'!$T$470)+SUMIF('Resumen Anual'!$FE$398,DF218,'Resumen Anual'!$FM$414)+SUMIF('Resumen Anual'!$DH$398,DF218,'Resumen Anual'!$DP$414)+SUMIF('Resumen Anual'!$BI$398,DF218,'Resumen Anual'!$BQ$414)+SUMIF('Resumen Anual'!$L$398,DF218,'Resumen Anual'!$T$414)+SUMIF('Resumen Anual'!$FE$342,DF218,'Resumen Anual'!$FM$358)+SUMIF('Resumen Anual'!$DH$342,DF218,'Resumen Anual'!$DP$358)+SUMIF('Resumen Anual'!$BI$342,DF218,'Resumen Anual'!$BQ$358)+SUMIF('Resumen Anual'!$L$342,DF218,'Resumen Anual'!$T$358)+SUMIF('Resumen Anual'!$FE$286,DF218,'Resumen Anual'!$FM$302)+SUMIF('Resumen Anual'!$DH$286,DF218,'Resumen Anual'!$DP$302)+SUMIF('Resumen Anual'!$BI$286,DF218,'Resumen Anual'!$BQ$302)+SUMIF('Resumen Anual'!$L$286,DF218,'Resumen Anual'!$T$302)+SUMIF('Resumen Anual'!$FE$230,DF218,'Resumen Anual'!$FM$246)+SUMIF('Resumen Anual'!$DH$230,DF218,'Resumen Anual'!$DP$246)+SUMIF('Resumen Anual'!$BI$230,DF218,'Resumen Anual'!$BQ$246)+SUMIF('Resumen Anual'!$L$230,DF218,'Resumen Anual'!$T$246)+SUMIF('Resumen Anual'!$FE$174,DF218,'Resumen Anual'!$FM$190)+SUMIF('Resumen Anual'!$DH$174,DF218,'Resumen Anual'!$DP$190)+SUMIF('Resumen Anual'!$BI$174,DF218,'Resumen Anual'!$BQ$190)+SUMIF('Resumen Anual'!$L$174,DF218,'Resumen Anual'!$T$190)+SUMIF('Resumen Anual'!$FE$118,DF218,'Resumen Anual'!$FM$134)+SUMIF('Resumen Anual'!$DH$118,DF218,'Resumen Anual'!$DP$134)+SUMIF('Resumen Anual'!$BI$118,DF218,'Resumen Anual'!$BQ$134)+SUMIF('Resumen Anual'!$L$118,DF218,'Resumen Anual'!$T$134)+SUMIF('Resumen Anual'!$FE$62,DF218,'Resumen Anual'!$FM$78)+SUMIF('Resumen Anual'!$DH$62,DF218,'Resumen Anual'!$DP$78)+SUMIF('Resumen Anual'!$BI$62,DF218,'Resumen Anual'!$BQ$78)+SUMIF('Resumen Anual'!$L$62,DF218,'Resumen Anual'!$T$78)+SUMIF('Resumen Anual'!$FE$6,DF218,'Resumen Anual'!$FM$22)+SUMIF('Resumen Anual'!$DH$6,DF218,'Resumen Anual'!$DP$22)+SUMIF('Resumen Anual'!$BI$6,DF218,'Resumen Anual'!$BQ$22)+SUMIF('Resumen Anual'!$L$6,DF218,'Resumen Anual'!$T$22)+SUMIF('Bitácoras Anteriores'!$K$6,DF218,'Bitácoras Anteriores'!$S$18)+SUMIF('Bitácoras Anteriores'!$K$59,$K$6,'Bitácoras Anteriores'!$S$71)+SUMIF('Bitácoras Anteriores'!$K$112,DF218,'Bitácoras Anteriores'!$S$124)+SUMIF('Bitácoras Anteriores'!$K$165,DF218,'Bitácoras Anteriores'!$S$177)+SUMIF('Bitácoras Anteriores'!$K$218,DF218,'Bitácoras Anteriores'!$S$230)+SUMIF('Bitácoras Anteriores'!$K$271,DF218,'Bitácoras Anteriores'!$S$283)+SUMIF('Bitácoras Anteriores'!$K$324,DF218,'Bitácoras Anteriores'!$S$336)+SUMIF('Bitácoras Anteriores'!$BH$6,DF218,'Bitácoras Anteriores'!$BP$18)+SUMIF('Bitácoras Anteriores'!$BH$59,$K$6,'Bitácoras Anteriores'!$BP$71)+SUMIF('Bitácoras Anteriores'!$BH$112,DF218,'Bitácoras Anteriores'!$BP$124)+SUMIF('Bitácoras Anteriores'!$BH$165,DF218,'Bitácoras Anteriores'!$BP$177)+SUMIF('Bitácoras Anteriores'!$BH$218,DF218,'Bitácoras Anteriores'!$BP$230)+SUMIF('Bitácoras Anteriores'!$BH$271,DF218,'Bitácoras Anteriores'!$BP$283)+SUMIF('Bitácoras Anteriores'!$BH$324,DF218,'Bitácoras Anteriores'!$BP$336)+SUMIF('Bitácoras Anteriores'!$DF$6,DF218,'Bitácoras Anteriores'!$DN$18)+SUMIF('Bitácoras Anteriores'!$DF$59,$K$6,'Bitácoras Anteriores'!$DN$71)+SUMIF('Bitácoras Anteriores'!$DF$112,DF218,'Bitácoras Anteriores'!$DN$124)+SUMIF('Bitácoras Anteriores'!$DF$165,DF218,'Bitácoras Anteriores'!$DN$177)+SUMIF('Bitácoras Anteriores'!$DF$218,DF218,'Bitácoras Anteriores'!$DN$230)+SUMIF('Bitácoras Anteriores'!$DF$271,DF218,'Bitácoras Anteriores'!$DN$283)+SUMIF('Bitácoras Anteriores'!$DF$324,DF218,'Bitácoras Anteriores'!$DN$336)+SUMIF('Bitácoras Anteriores'!$FC$6,DF218,'Bitácoras Anteriores'!$FK$18)+SUMIF('Bitácoras Anteriores'!$FC$59,$K$6,'Bitácoras Anteriores'!$FK$71)+SUMIF('Bitácoras Anteriores'!$FC$112,DF218,'Bitácoras Anteriores'!$FK$124)+SUMIF('Bitácoras Anteriores'!$FC$165,DF218,'Bitácoras Anteriores'!$FK$177)+SUMIF('Bitácoras Anteriores'!$FC$218,DF218,'Bitácoras Anteriores'!$FK$230)+SUMIF('Bitácoras Anteriores'!$FC$271,DF218,'Bitácoras Anteriores'!$FK$283)+SUMIF('Bitácoras Anteriores'!$FC$324,DF218,'Bitácoras Anteriores'!$FK$336)</f>
        <v>0</v>
      </c>
      <c r="DO230" s="800"/>
      <c r="DP230" s="800"/>
      <c r="DQ230" s="800"/>
      <c r="DR230" s="800"/>
      <c r="DS230" s="800"/>
      <c r="DT230" s="15"/>
      <c r="DU230" s="771">
        <f>IF(DU224=0," ",DU224+3)</f>
        <v>2025</v>
      </c>
      <c r="DV230" s="772"/>
      <c r="DW230" s="772"/>
      <c r="DX230" s="772"/>
      <c r="DY230" s="772"/>
      <c r="DZ230" s="1214">
        <f>SUMIFS('Resumen Anual'!$AF$54,DU230,'Resumen Anual'!$V$9,DF218,'Resumen Anual'!$L$6)+SUMIFS('Resumen Anual'!$AF$112,DU230,'Resumen Anual'!$V$9,DF218,'Resumen Anual'!$L$64)+SUMIFS('Resumen Anual'!$AF$170,DU230,'Resumen Anual'!$V$9,DF218,'Resumen Anual'!$L$122)+SUMIFS('Resumen Anual'!$AF$228,DU230,'Resumen Anual'!$V$9,DF218,'Resumen Anual'!$L$180)+SUMIFS('Resumen Anual'!$AF$286,DU230,'Resumen Anual'!$V$9,DF218,'Resumen Anual'!$L$238)+SUMIFS('Resumen Anual'!$AF$344,DU230,'Resumen Anual'!$V$9,DF218,'Resumen Anual'!$L$296)+SUMIFS('Resumen Anual'!$AF$402,DU230,'Resumen Anual'!$V$9,DF218,'Resumen Anual'!$L$354)+SUMIFS('Resumen Anual'!$AF$460,DU230,'Resumen Anual'!$V$9,DF218,'Resumen Anual'!$L$412)+SUMIFS('Resumen Anual'!$AF$518,DU230,'Resumen Anual'!$V$9,DF218,'Resumen Anual'!$L$470)+SUMIFS('Resumen Anual'!$AF$576,DU230,'Resumen Anual'!$V$9,DF218,'Resumen Anual'!$L$528)+SUMIFS('Resumen Anual'!$AF$634,DU230,'Resumen Anual'!$V$9,DF218,'Resumen Anual'!$L$586)+SUMIFS('Resumen Anual'!$AF$692,DU230,'Resumen Anual'!$V$9,DF218,'Resumen Anual'!$L$644)+SUMIFS('Resumen Anual'!$CC$54,DU230,'Resumen Anual'!$V$9,DF218,'Resumen Anual'!$BI$6)+SUMIFS('Resumen Anual'!$CC$112,DU230,'Resumen Anual'!$V$9,DF218,'Resumen Anual'!$BI$64)+SUMIFS('Resumen Anual'!$CC$170,DU230,'Resumen Anual'!$V$9,DF218,'Resumen Anual'!$BI$122)+SUMIFS('Resumen Anual'!$CC$228,DU230,'Resumen Anual'!$V$9,DF218,'Resumen Anual'!$BI$180)+SUMIFS('Resumen Anual'!$CC$286,DU230,'Resumen Anual'!$V$9,DF218,'Resumen Anual'!$BI$238)+SUMIFS('Resumen Anual'!$CC$344,DU230,'Resumen Anual'!$V$9,DF218,'Resumen Anual'!$BI$296)+SUMIFS('Resumen Anual'!$CC$402,DU230,'Resumen Anual'!$V$9,DF218,'Resumen Anual'!$BI$354)+SUMIFS('Resumen Anual'!$CC$460,DU230,'Resumen Anual'!$V$9,DF218,'Resumen Anual'!$BI$412)+SUMIFS('Resumen Anual'!$CC$518,DU230,'Resumen Anual'!$V$9,DF218,'Resumen Anual'!$BI$470)+SUMIFS('Resumen Anual'!$CC$576,DU230,'Resumen Anual'!$V$9,DF218,'Resumen Anual'!$BI$528)+SUMIFS('Resumen Anual'!$CC$634,DU230,'Resumen Anual'!$V$9,DF218,'Resumen Anual'!$BI$586)+SUMIFS('Resumen Anual'!$CC$692,DU230,'Resumen Anual'!$V$9,DF218,'Resumen Anual'!$BI$644)+SUMIFS('Resumen Anual'!$EB$54,DU230,'Resumen Anual'!$V$9,DF218,'Resumen Anual'!$DH$6)+SUMIFS('Resumen Anual'!$EB$112,DU230,'Resumen Anual'!$V$9,DF218,'Resumen Anual'!$DH$64)+SUMIFS('Resumen Anual'!$EB$170,DU230,'Resumen Anual'!$V$9,DF218,'Resumen Anual'!$DH$122)+SUMIFS('Resumen Anual'!$EB$228,DU230,'Resumen Anual'!$V$9,DF218,'Resumen Anual'!$DH$180)+SUMIFS('Resumen Anual'!$EB$286,DU230,'Resumen Anual'!$V$9,DF218,'Resumen Anual'!$DH$238)+SUMIFS('Resumen Anual'!$EB$344,DU230,'Resumen Anual'!$V$9,DF218,'Resumen Anual'!$DH$296)+SUMIFS('Resumen Anual'!$EB$402,DU230,'Resumen Anual'!$V$9,DF218,'Resumen Anual'!$DH$354)+SUMIFS('Resumen Anual'!$EB$460,DU230,'Resumen Anual'!$V$9,DF218,'Resumen Anual'!$DH$412)+SUMIFS('Resumen Anual'!$EB$518,DU230,'Resumen Anual'!$V$9,DF218,'Resumen Anual'!$DH$470)+SUMIFS('Resumen Anual'!$EB$576,DU230,'Resumen Anual'!$V$9,DF218,'Resumen Anual'!$DH$528)+SUMIFS('Resumen Anual'!$EB$634,DU230,'Resumen Anual'!$V$9,DF218,'Resumen Anual'!$DH$586)+SUMIFS('Resumen Anual'!$EB$692,DU230,'Resumen Anual'!$V$9,DF218,'Resumen Anual'!$DH$644)+SUMIFS('Resumen Anual'!$FY$54,DU230,'Resumen Anual'!$V$9,DF218,'Resumen Anual'!$FE$6)+SUMIFS('Resumen Anual'!$FY$112,DU230,'Resumen Anual'!$V$9,DF218,'Resumen Anual'!$FE$64)+SUMIFS('Resumen Anual'!$FY$170,DU230,'Resumen Anual'!$V$9,DF218,'Resumen Anual'!$FE$122)+SUMIFS('Resumen Anual'!$FY$228,DU230,'Resumen Anual'!$V$9,DF218,'Resumen Anual'!$FE$180)+SUMIFS('Resumen Anual'!$FY$286,DU230,'Resumen Anual'!$V$9,DF218,'Resumen Anual'!$FE$238)+SUMIFS('Resumen Anual'!$FY$344,DU230,'Resumen Anual'!$V$9,DF218,'Resumen Anual'!$FE$296)+SUMIFS('Resumen Anual'!$FY$402,DU230,'Resumen Anual'!$V$9,DF218,'Resumen Anual'!$FE$354)+SUMIFS('Resumen Anual'!$FY$460,DU230,'Resumen Anual'!$V$9,DF218,'Resumen Anual'!$FE$412)+SUMIFS('Resumen Anual'!$FY$518,DU230,'Resumen Anual'!$V$9,DF218,'Resumen Anual'!$FE$470)+SUMIFS('Resumen Anual'!$FY$576,DU230,'Resumen Anual'!$V$9,DF218,'Resumen Anual'!$FE$528)+SUMIFS('Resumen Anual'!$FY$634,DU230,'Resumen Anual'!$V$9,DF218,'Resumen Anual'!$FE$586)+SUMIFS('Resumen Anual'!$FY$692,DU230,'Resumen Anual'!$V$9,DF218,'Resumen Anual'!$FE$644)</f>
        <v>0</v>
      </c>
      <c r="EA230" s="770"/>
      <c r="EB230" s="770"/>
      <c r="EC230" s="770"/>
      <c r="ED230" s="770">
        <f>SUMIFS('Resumen Anual'!$AJ$54,DU230,'Resumen Anual'!$V$9,DF218,'Resumen Anual'!$L$6)+SUMIFS('Resumen Anual'!$AJ$112,DU230,'Resumen Anual'!$V$9,DF218,'Resumen Anual'!$L$64)+SUMIFS('Resumen Anual'!$AJ$170,DU230,'Resumen Anual'!$V$9,DF218,'Resumen Anual'!$L$122)+SUMIFS('Resumen Anual'!$AJ$228,DU230,'Resumen Anual'!$V$9,DF218,'Resumen Anual'!$L$180)+SUMIFS('Resumen Anual'!$AJ$286,DU230,'Resumen Anual'!$V$9,DF218,'Resumen Anual'!$L$238)+SUMIFS('Resumen Anual'!$AJ$344,DU230,'Resumen Anual'!$V$9,DF218,'Resumen Anual'!$L$296)+SUMIFS('Resumen Anual'!$AJ$402,DU230,'Resumen Anual'!$V$9,DF218,'Resumen Anual'!$L$354)+SUMIFS('Resumen Anual'!$AJ$460,DU230,'Resumen Anual'!$V$9,DF218,'Resumen Anual'!$L$412)+SUMIFS('Resumen Anual'!$AJ$518,DU230,'Resumen Anual'!$V$9,DF218,'Resumen Anual'!$L$470)+SUMIFS('Resumen Anual'!$AJ$576,DU230,'Resumen Anual'!$V$9,DF218,'Resumen Anual'!$L$528)+SUMIFS('Resumen Anual'!$AJ$634,DU230,'Resumen Anual'!$V$9,DF218,'Resumen Anual'!$L$586)+SUMIFS('Resumen Anual'!$AJ$692,DU230,'Resumen Anual'!$V$9,DF218,'Resumen Anual'!$L$644)+SUMIFS('Resumen Anual'!$CG$54,DU230,'Resumen Anual'!$V$9,DF218,'Resumen Anual'!$BI$6)+SUMIFS('Resumen Anual'!$CG$112,DU230,'Resumen Anual'!$V$9,DF218,'Resumen Anual'!$BI$64)+SUMIFS('Resumen Anual'!$CG$170,DU230,'Resumen Anual'!$V$9,DF218,'Resumen Anual'!$BI$122)+SUMIFS('Resumen Anual'!$CG$228,DU230,'Resumen Anual'!$V$9,DF218,'Resumen Anual'!$BI$180)+SUMIFS('Resumen Anual'!$CG$286,DU230,'Resumen Anual'!$V$9,DF218,'Resumen Anual'!$BI$238)+SUMIFS('Resumen Anual'!$CG$344,DU230,'Resumen Anual'!$V$9,DF218,'Resumen Anual'!$BI$296)+SUMIFS('Resumen Anual'!$CG$402,DU230,'Resumen Anual'!$V$9,DF218,'Resumen Anual'!$BI$354)+SUMIFS('Resumen Anual'!$CG$460,DU230,'Resumen Anual'!$V$9,DF218,'Resumen Anual'!$BI$412)+SUMIFS('Resumen Anual'!$CG$518,DU230,'Resumen Anual'!$V$9,DF218,'Resumen Anual'!$BI$470)+SUMIFS('Resumen Anual'!$CG$576,DU230,'Resumen Anual'!$V$9,DF218,'Resumen Anual'!$BI$528)+SUMIFS('Resumen Anual'!$CG$634,DU230,'Resumen Anual'!$V$9,DF218,'Resumen Anual'!$BI$586)+SUMIFS('Resumen Anual'!$CG$692,DU230,'Resumen Anual'!$V$9,DF218,'Resumen Anual'!$BI$644)+SUMIFS('Resumen Anual'!$EF$54,DU230,'Resumen Anual'!$V$9,DF218,'Resumen Anual'!$DH$6)+SUMIFS('Resumen Anual'!$EF$112,DU230,'Resumen Anual'!$V$9,DF218,'Resumen Anual'!$DH$64)+SUMIFS('Resumen Anual'!$EF$170,DU230,'Resumen Anual'!$V$9,DF218,'Resumen Anual'!$DH$122)+SUMIFS('Resumen Anual'!$EF$228,DU230,'Resumen Anual'!$V$9,DF218,'Resumen Anual'!$DH$180)+SUMIFS('Resumen Anual'!$EF$286,DU230,'Resumen Anual'!$V$9,DF218,'Resumen Anual'!$DH$238)+SUMIFS('Resumen Anual'!$EF$344,DU230,'Resumen Anual'!$V$9,DF218,'Resumen Anual'!$DH$296)+SUMIFS('Resumen Anual'!$EF$402,DU230,'Resumen Anual'!$V$9,DF218,'Resumen Anual'!$DH$354)+SUMIFS('Resumen Anual'!$EF$460,DU230,'Resumen Anual'!$V$9,DF218,'Resumen Anual'!$DH$412)+SUMIFS('Resumen Anual'!$EF$518,DU230,'Resumen Anual'!$V$9,DF218,'Resumen Anual'!$DH$470)+SUMIFS('Resumen Anual'!$EF$576,DU230,'Resumen Anual'!$V$9,DF218,'Resumen Anual'!$DH$528)+SUMIFS('Resumen Anual'!$EF$634,DU230,'Resumen Anual'!$V$9,DF218,'Resumen Anual'!$DH$586)+SUMIFS('Resumen Anual'!$EF$692,DU230,'Resumen Anual'!$V$9,DF218,'Resumen Anual'!$DH$644)+SUMIFS('Resumen Anual'!$GC$54,DU230,'Resumen Anual'!$V$9,DF218,'Resumen Anual'!$FE$6)+SUMIFS('Resumen Anual'!$GC$112,DU230,'Resumen Anual'!$V$9,DF218,'Resumen Anual'!$FE$64)+SUMIFS('Resumen Anual'!$GC$170,DU230,'Resumen Anual'!$V$9,DF218,'Resumen Anual'!$FE$122)+SUMIFS('Resumen Anual'!$GC$228,DU230,'Resumen Anual'!$V$9,DF218,'Resumen Anual'!$FE$180)+SUMIFS('Resumen Anual'!$GC$286,DU230,'Resumen Anual'!$V$9,DF218,'Resumen Anual'!$FE$238)+SUMIFS('Resumen Anual'!$GC$344,DU230,'Resumen Anual'!$V$9,DF218,'Resumen Anual'!$FE$296)+SUMIFS('Resumen Anual'!$GC$402,DU230,'Resumen Anual'!$V$9,DF218,'Resumen Anual'!$FE$354)+SUMIFS('Resumen Anual'!$GC$460,DU230,'Resumen Anual'!$V$9,DF218,'Resumen Anual'!$FE$412)+SUMIFS('Resumen Anual'!$GC$518,DU230,'Resumen Anual'!$V$9,DF218,'Resumen Anual'!$FE$470)+SUMIFS('Resumen Anual'!$GC$576,DU230,'Resumen Anual'!$V$9,DF218,'Resumen Anual'!$FE$528)+SUMIFS('Resumen Anual'!$GC$634,DU230,'Resumen Anual'!$V$9,DF218,'Resumen Anual'!$FE$586)+SUMIFS('Resumen Anual'!$GC$692,DU230,'Resumen Anual'!$V$9,DF218,'Resumen Anual'!$FE$644)</f>
        <v>0</v>
      </c>
      <c r="EE230" s="770"/>
      <c r="EF230" s="770"/>
      <c r="EG230" s="770"/>
      <c r="EH230" s="770">
        <f>SUMIFS('Resumen Anual'!$AN$54,DU230,'Resumen Anual'!$V$9,DF218,'Resumen Anual'!$L$6)+SUMIFS('Resumen Anual'!$AN$112,DU230,'Resumen Anual'!$V$9,DF218,'Resumen Anual'!$L$64)+SUMIFS('Resumen Anual'!$AN$170,DU230,'Resumen Anual'!$V$9,DF218,'Resumen Anual'!$L$122)+SUMIFS('Resumen Anual'!$AN$228,DU230,'Resumen Anual'!$V$9,DF218,'Resumen Anual'!$L$180)+SUMIFS('Resumen Anual'!$AN$286,DU230,'Resumen Anual'!$V$9,DF218,'Resumen Anual'!$L$238)+SUMIFS('Resumen Anual'!$AN$344,DU230,'Resumen Anual'!$V$9,DF218,'Resumen Anual'!$L$296)+SUMIFS('Resumen Anual'!$AN$402,DU230,'Resumen Anual'!$V$9,DF218,'Resumen Anual'!$L$354)+SUMIFS('Resumen Anual'!$AN$460,DU230,'Resumen Anual'!$V$9,DF218,'Resumen Anual'!$L$412)+SUMIFS('Resumen Anual'!$AN$518,DU230,'Resumen Anual'!$V$9,DF218,'Resumen Anual'!$L$470)+SUMIFS('Resumen Anual'!$AN$576,DU230,'Resumen Anual'!$V$9,DF218,'Resumen Anual'!$L$528)+SUMIFS('Resumen Anual'!$AN$634,DU230,'Resumen Anual'!$V$9,DF218,'Resumen Anual'!$L$586)+SUMIFS('Resumen Anual'!$AN$692,DU230,'Resumen Anual'!$V$9,DF218,'Resumen Anual'!$L$644)+SUMIFS('Resumen Anual'!$CK$54,DU230,'Resumen Anual'!$V$9,DF218,'Resumen Anual'!$BI$6)+SUMIFS('Resumen Anual'!$CK$112,DU230,'Resumen Anual'!$V$9,DF218,'Resumen Anual'!$BI$64)+SUMIFS('Resumen Anual'!$CK$170,DU230,'Resumen Anual'!$V$9,DF218,'Resumen Anual'!$BI$122)+SUMIFS('Resumen Anual'!$CK$228,DU230,'Resumen Anual'!$V$9,DF218,'Resumen Anual'!$BI$180)+SUMIFS('Resumen Anual'!$CK$286,DU230,'Resumen Anual'!$V$9,DF218,'Resumen Anual'!$BI$238)+SUMIFS('Resumen Anual'!$CK$344,DU230,'Resumen Anual'!$V$9,DF218,'Resumen Anual'!$BI$296)+SUMIFS('Resumen Anual'!$CK$402,DU230,'Resumen Anual'!$V$9,DF218,'Resumen Anual'!$BI$354)+SUMIFS('Resumen Anual'!$CK$460,DU230,'Resumen Anual'!$V$9,DF218,'Resumen Anual'!$BI$412)+SUMIFS('Resumen Anual'!$CK$518,DU230,'Resumen Anual'!$V$9,DF218,'Resumen Anual'!$BI$470)+SUMIFS('Resumen Anual'!$CK$576,DU230,'Resumen Anual'!$V$9,DF218,'Resumen Anual'!$BI$528)+SUMIFS('Resumen Anual'!$CK$634,DU230,'Resumen Anual'!$V$9,DF218,'Resumen Anual'!$BI$586)+SUMIFS('Resumen Anual'!$CK$692,DU230,'Resumen Anual'!$V$9,DF218,'Resumen Anual'!$BI$644)+SUMIFS('Resumen Anual'!$EJ$54,DU230,'Resumen Anual'!$V$9,DF218,'Resumen Anual'!$DH$6)+SUMIFS('Resumen Anual'!$EJ$112,DU230,'Resumen Anual'!$V$9,DF218,'Resumen Anual'!$DH$64)+SUMIFS('Resumen Anual'!$EJ$170,DU230,'Resumen Anual'!$V$9,DF218,'Resumen Anual'!$DH$122)+SUMIFS('Resumen Anual'!$EJ$228,DU230,'Resumen Anual'!$V$9,DF218,'Resumen Anual'!$DH$180)+SUMIFS('Resumen Anual'!$EJ$286,DU230,'Resumen Anual'!$V$9,DF218,'Resumen Anual'!$DH$238)+SUMIFS('Resumen Anual'!$EJ$344,DU230,'Resumen Anual'!$V$9,DF218,'Resumen Anual'!$DH$296)+SUMIFS('Resumen Anual'!$EJ$402,DU230,'Resumen Anual'!$V$9,DF218,'Resumen Anual'!$DH$354)+SUMIFS('Resumen Anual'!$EJ$460,DU230,'Resumen Anual'!$V$9,DF218,'Resumen Anual'!$DH$412)+SUMIFS('Resumen Anual'!$EJ$518,DU230,'Resumen Anual'!$V$9,DF218,'Resumen Anual'!$DH$470)+SUMIFS('Resumen Anual'!$EJ$576,DU230,'Resumen Anual'!$V$9,DF218,'Resumen Anual'!$DH$528)+SUMIFS('Resumen Anual'!$EJ$634,DU230,'Resumen Anual'!$V$9,DF218,'Resumen Anual'!$DH$586)+SUMIFS('Resumen Anual'!$EJ$692,DU230,'Resumen Anual'!$V$9,DF218,'Resumen Anual'!$DH$644)+SUMIFS('Resumen Anual'!$GG$54,DU230,'Resumen Anual'!$V$9,DF218,'Resumen Anual'!$FE$6)+SUMIFS('Resumen Anual'!$GG$112,DU230,'Resumen Anual'!$V$9,DF218,'Resumen Anual'!$FE$64)+SUMIFS('Resumen Anual'!$GG$170,DU230,'Resumen Anual'!$V$9,DF218,'Resumen Anual'!$FE$122)+SUMIFS('Resumen Anual'!$GG$228,DU230,'Resumen Anual'!$V$9,DF218,'Resumen Anual'!$FE$180)+SUMIFS('Resumen Anual'!$GG$286,DU230,'Resumen Anual'!$V$9,DF218,'Resumen Anual'!$FE$238)+SUMIFS('Resumen Anual'!$GG$344,DU230,'Resumen Anual'!$V$9,DF218,'Resumen Anual'!$FE$296)+SUMIFS('Resumen Anual'!$GG$402,DU230,'Resumen Anual'!$V$9,DF218,'Resumen Anual'!$FE$354)+SUMIFS('Resumen Anual'!$GG$460,DU230,'Resumen Anual'!$V$9,DF218,'Resumen Anual'!$FE$412)+SUMIFS('Resumen Anual'!$GG$518,DU230,'Resumen Anual'!$V$9,DF218,'Resumen Anual'!$FE$470)+SUMIFS('Resumen Anual'!$GG$576,DU230,'Resumen Anual'!$V$9,DF218,'Resumen Anual'!$FE$528)+SUMIFS('Resumen Anual'!$GG$634,DU230,'Resumen Anual'!$V$9,DF218,'Resumen Anual'!$FE$586)+SUMIFS('Resumen Anual'!$GG$692,DU230,'Resumen Anual'!$V$9,DF218,'Resumen Anual'!$FE$644)</f>
        <v>0</v>
      </c>
      <c r="EI230" s="770"/>
      <c r="EJ230" s="770"/>
      <c r="EK230" s="770"/>
      <c r="EL230" s="756">
        <f>SUMIFS('Resumen Anual'!$AR$54,DU230,'Resumen Anual'!$V$9,DF218,'Resumen Anual'!$L$6)+SUMIFS('Resumen Anual'!$AR$112,DU230,'Resumen Anual'!$V$9,DF218,'Resumen Anual'!$L$64)+SUMIFS('Resumen Anual'!$AR$170,DU230,'Resumen Anual'!$V$9,DF218,'Resumen Anual'!$L$122)+SUMIFS('Resumen Anual'!$AR$228,DU230,'Resumen Anual'!$V$9,DF218,'Resumen Anual'!$L$180)+SUMIFS('Resumen Anual'!$AR$286,DU230,'Resumen Anual'!$V$9,DF218,'Resumen Anual'!$L$238)+SUMIFS('Resumen Anual'!$AR$344,DU230,'Resumen Anual'!$V$9,DF218,'Resumen Anual'!$L$296)+SUMIFS('Resumen Anual'!$AR$402,DU230,'Resumen Anual'!$V$9,DF218,'Resumen Anual'!$L$354)+SUMIFS('Resumen Anual'!$AR$460,DU230,'Resumen Anual'!$V$9,DF218,'Resumen Anual'!$L$412)+SUMIFS('Resumen Anual'!$AR$518,DU230,'Resumen Anual'!$V$9,DF218,'Resumen Anual'!$L$470)+SUMIFS('Resumen Anual'!$AR$576,DU230,'Resumen Anual'!$V$9,DF218,'Resumen Anual'!$L$528)+SUMIFS('Resumen Anual'!$AR$634,DU230,'Resumen Anual'!$V$9,DF218,'Resumen Anual'!$L$586)+SUMIFS('Resumen Anual'!$AR$692,DU230,'Resumen Anual'!$V$9,DF218,'Resumen Anual'!$L$644)+SUMIFS('Resumen Anual'!$CO$54,DU230,'Resumen Anual'!$V$9,DF218,'Resumen Anual'!$BI$6)+SUMIFS('Resumen Anual'!$CO$112,DU230,'Resumen Anual'!$V$9,DF218,'Resumen Anual'!$BI$64)+SUMIFS('Resumen Anual'!$CO$170,DU230,'Resumen Anual'!$V$9,DF218,'Resumen Anual'!$BI$122)+SUMIFS('Resumen Anual'!$CO$228,DU230,'Resumen Anual'!$V$9,DF218,'Resumen Anual'!$BI$180)+SUMIFS('Resumen Anual'!$CO$286,DU230,'Resumen Anual'!$V$9,DF218,'Resumen Anual'!$BI$238)+SUMIFS('Resumen Anual'!$CO$344,DU230,'Resumen Anual'!$V$9,DF218,'Resumen Anual'!$BI$296)+SUMIFS('Resumen Anual'!$CO$402,DU230,'Resumen Anual'!$V$9,DF218,'Resumen Anual'!$BI$354)+SUMIFS('Resumen Anual'!$CO$460,DU230,'Resumen Anual'!$V$9,DF218,'Resumen Anual'!$BI$412)+SUMIFS('Resumen Anual'!$CO$518,DU230,'Resumen Anual'!$V$9,DF218,'Resumen Anual'!$BI$470)+SUMIFS('Resumen Anual'!$CO$576,DU230,'Resumen Anual'!$V$9,DF218,'Resumen Anual'!$BI$528)+SUMIFS('Resumen Anual'!$CO$634,DU230,'Resumen Anual'!$V$9,DF218,'Resumen Anual'!$BI$586)+SUMIFS('Resumen Anual'!$CO$692,DU230,'Resumen Anual'!$V$9,DF218,'Resumen Anual'!$BI$644)+SUMIFS('Resumen Anual'!$EN$54,DU230,'Resumen Anual'!$V$9,DF218,'Resumen Anual'!$DH$6)+SUMIFS('Resumen Anual'!$EN$112,DU230,'Resumen Anual'!$V$9,DF218,'Resumen Anual'!$DH$64)+SUMIFS('Resumen Anual'!$EN$170,DU230,'Resumen Anual'!$V$9,DF218,'Resumen Anual'!$DH$122)+SUMIFS('Resumen Anual'!$EN$228,DU230,'Resumen Anual'!$V$9,DF218,'Resumen Anual'!$DH$180)+SUMIFS('Resumen Anual'!$EN$286,DU230,'Resumen Anual'!$V$9,DF218,'Resumen Anual'!$DH$238)+SUMIFS('Resumen Anual'!$EN$344,DU230,'Resumen Anual'!$V$9,DF218,'Resumen Anual'!$DH$296)+SUMIFS('Resumen Anual'!$EN$402,DU230,'Resumen Anual'!$V$9,DF218,'Resumen Anual'!$DH$354)+SUMIFS('Resumen Anual'!$EN$460,DU230,'Resumen Anual'!$V$9,DF218,'Resumen Anual'!$DH$412)+SUMIFS('Resumen Anual'!$EN$518,DU230,'Resumen Anual'!$V$9,DF218,'Resumen Anual'!$DH$470)+SUMIFS('Resumen Anual'!$EN$576,DU230,'Resumen Anual'!$V$9,DF218,'Resumen Anual'!$DH$528)+SUMIFS('Resumen Anual'!$EN$634,DU230,'Resumen Anual'!$V$9,DF218,'Resumen Anual'!$DH$586)+SUMIFS('Resumen Anual'!$EN$692,DU230,'Resumen Anual'!$V$9,DF218,'Resumen Anual'!$DH$644)+SUMIFS('Resumen Anual'!$GK$54,DU230,'Resumen Anual'!$V$9,DF218,'Resumen Anual'!$FE$6)+SUMIFS('Resumen Anual'!$GK$112,DU230,'Resumen Anual'!$V$9,DF218,'Resumen Anual'!$FE$64)+SUMIFS('Resumen Anual'!$GK$170,DU230,'Resumen Anual'!$V$9,DF218,'Resumen Anual'!$FE$122)+SUMIFS('Resumen Anual'!$GK$228,DU230,'Resumen Anual'!$V$9,DF218,'Resumen Anual'!$FE$180)+SUMIFS('Resumen Anual'!$GK$286,DU230,'Resumen Anual'!$V$9,DF218,'Resumen Anual'!$FE$238)+SUMIFS('Resumen Anual'!$GK$344,DU230,'Resumen Anual'!$V$9,DF218,'Resumen Anual'!$FE$296)+SUMIFS('Resumen Anual'!$GK$402,DU230,'Resumen Anual'!$V$9,DF218,'Resumen Anual'!$FE$354)+SUMIFS('Resumen Anual'!$GK$460,DU230,'Resumen Anual'!$V$9,DF218,'Resumen Anual'!$FE$412)+SUMIFS('Resumen Anual'!$GK$518,DU230,'Resumen Anual'!$V$9,DF218,'Resumen Anual'!$FE$470)+SUMIFS('Resumen Anual'!$GK$576,DU230,'Resumen Anual'!$V$9,DF218,'Resumen Anual'!$FE$528)+SUMIFS('Resumen Anual'!$GK$634,DU230,'Resumen Anual'!$V$9,DF218,'Resumen Anual'!$FE$586)+SUMIFS('Resumen Anual'!$GK$692,DU230,'Resumen Anual'!$V$9,DF218,'Resumen Anual'!$FE$644)</f>
        <v>0</v>
      </c>
      <c r="EM230" s="756"/>
      <c r="EN230" s="756"/>
      <c r="EO230" s="1218">
        <f>SUMIFS('Resumen Anual'!$AU$54,DU230,'Resumen Anual'!$V$9,DF218,'Resumen Anual'!$L$6)+SUMIFS('Resumen Anual'!$AU$112,DU230,'Resumen Anual'!$V$9,DF218,'Resumen Anual'!$L$64)+SUMIFS('Resumen Anual'!$AU$170,DU230,'Resumen Anual'!$V$9,DF218,'Resumen Anual'!$L$122)+SUMIFS('Resumen Anual'!$AU$228,DU230,'Resumen Anual'!$V$9,DF218,'Resumen Anual'!$L$180)+SUMIFS('Resumen Anual'!$AU$286,DU230,'Resumen Anual'!$V$9,DF218,'Resumen Anual'!$L$238)+SUMIFS('Resumen Anual'!$AU$344,DU230,'Resumen Anual'!$V$9,DF218,'Resumen Anual'!$L$296)+SUMIFS('Resumen Anual'!$AU$402,DU230,'Resumen Anual'!$V$9,DF218,'Resumen Anual'!$L$354)+SUMIFS('Resumen Anual'!$AU$460,DU230,'Resumen Anual'!$V$9,DF218,'Resumen Anual'!$L$412)+SUMIFS('Resumen Anual'!$AU$518,DU230,'Resumen Anual'!$V$9,DF218,'Resumen Anual'!$L$470)+SUMIFS('Resumen Anual'!$AU$576,DU230,'Resumen Anual'!$V$9,DF218,'Resumen Anual'!$L$528)+SUMIFS('Resumen Anual'!$AU$634,DU230,'Resumen Anual'!$V$9,DF218,'Resumen Anual'!$L$586)+SUMIFS('Resumen Anual'!$AU$692,DU230,'Resumen Anual'!$V$9,DF218,'Resumen Anual'!$L$644)+SUMIFS('Resumen Anual'!$CR$54,DU230,'Resumen Anual'!$V$9,DF218,'Resumen Anual'!$BI$6)+SUMIFS('Resumen Anual'!$CR$112,DU230,'Resumen Anual'!$V$9,DF218,'Resumen Anual'!$BI$64)+SUMIFS('Resumen Anual'!$CR$170,DU230,'Resumen Anual'!$V$9,DF218,'Resumen Anual'!$BI$122)+SUMIFS('Resumen Anual'!$CR$228,DU230,'Resumen Anual'!$V$9,DF218,'Resumen Anual'!$BI$180)+SUMIFS('Resumen Anual'!$CR$286,DU230,'Resumen Anual'!$V$9,DF218,'Resumen Anual'!$BI$238)+SUMIFS('Resumen Anual'!$CR$344,DU230,'Resumen Anual'!$V$9,DF218,'Resumen Anual'!$BI$296)+SUMIFS('Resumen Anual'!$CR$402,DU230,'Resumen Anual'!$V$9,DF218,'Resumen Anual'!$BI$354)+SUMIFS('Resumen Anual'!$CR$460,DU230,'Resumen Anual'!$V$9,DF218,'Resumen Anual'!$BI$412)+SUMIFS('Resumen Anual'!$CR$518,DU230,'Resumen Anual'!$V$9,DF218,'Resumen Anual'!$BI$470)+SUMIFS('Resumen Anual'!$CR$576,DU230,'Resumen Anual'!$V$9,DF218,'Resumen Anual'!$BI$528)+SUMIFS('Resumen Anual'!$CR$634,DU230,'Resumen Anual'!$V$9,DF218,'Resumen Anual'!$BI$586)+SUMIFS('Resumen Anual'!$CR$692,DU230,'Resumen Anual'!$V$9,DF218,'Resumen Anual'!$BI$644)+SUMIFS('Resumen Anual'!$EQ$54,DU230,'Resumen Anual'!$V$9,DF218,'Resumen Anual'!$DH$6)+SUMIFS('Resumen Anual'!$EQ$112,DU230,'Resumen Anual'!$V$9,DF218,'Resumen Anual'!$DH$64)+SUMIFS('Resumen Anual'!$EQ$170,DU230,'Resumen Anual'!$V$9,DF218,'Resumen Anual'!$DH$122)+SUMIFS('Resumen Anual'!$EQ$228,DU230,'Resumen Anual'!$V$9,DF218,'Resumen Anual'!$DH$180)+SUMIFS('Resumen Anual'!$EQ$286,DU230,'Resumen Anual'!$V$9,DF218,'Resumen Anual'!$DH$238)+SUMIFS('Resumen Anual'!$EQ$344,DU230,'Resumen Anual'!$V$9,DF218,'Resumen Anual'!$DH$296)+SUMIFS('Resumen Anual'!$EQ$402,DU230,'Resumen Anual'!$V$9,DF218,'Resumen Anual'!$DH$354)+SUMIFS('Resumen Anual'!$EQ$460,DU230,'Resumen Anual'!$V$9,DF218,'Resumen Anual'!$DH$412)+SUMIFS('Resumen Anual'!$EQ$518,DU230,'Resumen Anual'!$V$9,DF218,'Resumen Anual'!$DH$470)+SUMIFS('Resumen Anual'!$EQ$576,DU230,'Resumen Anual'!$V$9,DF218,'Resumen Anual'!$DH$528)+SUMIFS('Resumen Anual'!$EQ$634,DU230,'Resumen Anual'!$V$9,DF218,'Resumen Anual'!$DH$586)+SUMIFS('Resumen Anual'!$EQ$692,DU230,'Resumen Anual'!$V$9,DF218,'Resumen Anual'!$DH$644)+SUMIFS('Resumen Anual'!$GN$54,DU230,'Resumen Anual'!$V$9,DF218,'Resumen Anual'!$FE$6)+SUMIFS('Resumen Anual'!$GN$112,DU230,'Resumen Anual'!$V$9,DF218,'Resumen Anual'!$FE$64)+SUMIFS('Resumen Anual'!$GN$170,DU230,'Resumen Anual'!$V$9,DF218,'Resumen Anual'!$FE$122)+SUMIFS('Resumen Anual'!$GN$228,DU230,'Resumen Anual'!$V$9,DF218,'Resumen Anual'!$FE$180)+SUMIFS('Resumen Anual'!$GN$286,DU230,'Resumen Anual'!$V$9,DF218,'Resumen Anual'!$FE$238)+SUMIFS('Resumen Anual'!$GN$344,DU230,'Resumen Anual'!$V$9,DF218,'Resumen Anual'!$FE$296)+SUMIFS('Resumen Anual'!$GN$402,DU230,'Resumen Anual'!$V$9,DF218,'Resumen Anual'!$FE$354)+SUMIFS('Resumen Anual'!$GN$460,DU230,'Resumen Anual'!$V$9,DF218,'Resumen Anual'!$FE$412)+SUMIFS('Resumen Anual'!$GN$518,DU230,'Resumen Anual'!$V$9,DF218,'Resumen Anual'!$FE$470)+SUMIFS('Resumen Anual'!$GN$576,DU230,'Resumen Anual'!$V$9,DF218,'Resumen Anual'!$FE$528)+SUMIFS('Resumen Anual'!$GN$634,DU230,'Resumen Anual'!$V$9,DF218,'Resumen Anual'!$FE$586)+SUMIFS('Resumen Anual'!$GN$692,DU230,'Resumen Anual'!$V$9,DF218,'Resumen Anual'!$FE$644)</f>
        <v>0</v>
      </c>
      <c r="EP230" s="1218"/>
      <c r="EQ230" s="1219"/>
      <c r="ER230" s="1200"/>
      <c r="ES230" s="171"/>
      <c r="ET230" s="777"/>
      <c r="EU230" s="778"/>
      <c r="EV230" s="778"/>
      <c r="EW230" s="778"/>
      <c r="EX230" s="764"/>
      <c r="EY230" s="765"/>
      <c r="EZ230" s="765"/>
      <c r="FA230" s="765"/>
      <c r="FB230" s="765"/>
      <c r="FC230" s="765"/>
      <c r="FD230" s="766"/>
      <c r="FE230" s="625"/>
      <c r="FF230" s="799" t="str">
        <f>'Resumen Anual'!$O$22</f>
        <v>IFR</v>
      </c>
      <c r="FG230" s="713"/>
      <c r="FH230" s="713"/>
      <c r="FI230" s="713"/>
      <c r="FJ230" s="713"/>
      <c r="FK230" s="800">
        <f>SUMIF('Resumen Anual'!$FE$622,FC218,'Resumen Anual'!$FM$638)+SUMIF('Resumen Anual'!$DH$622,FC218,'Resumen Anual'!$DP$638)+SUMIF('Resumen Anual'!$BI$622,FC218,'Resumen Anual'!$BQ$638)+SUMIF('Resumen Anual'!$L$622,FC218,'Resumen Anual'!$T$638)+SUMIF('Resumen Anual'!$FE$566,FC218,'Resumen Anual'!$FM$582)+SUMIF('Resumen Anual'!$DH$566,FC218,'Resumen Anual'!$DP$582)+SUMIF('Resumen Anual'!$BI$566,FC218,'Resumen Anual'!$BQ$582)+SUMIF('Resumen Anual'!$L$566,FC218,'Resumen Anual'!$T$582)+SUMIF('Resumen Anual'!$FE$510,FC218,'Resumen Anual'!$FM$526)+SUMIF('Resumen Anual'!$DH$510,FC218,'Resumen Anual'!$DP$526)+SUMIF('Resumen Anual'!$BI$510,FC218,'Resumen Anual'!$BQ$526)+SUMIF('Resumen Anual'!$L$510,FC218,'Resumen Anual'!$T$526)+SUMIF('Resumen Anual'!$FE$454,FC218,'Resumen Anual'!$FM$470)+SUMIF('Resumen Anual'!$DH$454,FC218,'Resumen Anual'!$DP$470)+SUMIF('Resumen Anual'!$BI$454,FC218,'Resumen Anual'!$BQ$470)+SUMIF('Resumen Anual'!$L$454,FC218,'Resumen Anual'!$T$470)+SUMIF('Resumen Anual'!$FE$398,FC218,'Resumen Anual'!$FM$414)+SUMIF('Resumen Anual'!$DH$398,FC218,'Resumen Anual'!$DP$414)+SUMIF('Resumen Anual'!$BI$398,FC218,'Resumen Anual'!$BQ$414)+SUMIF('Resumen Anual'!$L$398,FC218,'Resumen Anual'!$T$414)+SUMIF('Resumen Anual'!$FE$342,FC218,'Resumen Anual'!$FM$358)+SUMIF('Resumen Anual'!$DH$342,FC218,'Resumen Anual'!$DP$358)+SUMIF('Resumen Anual'!$BI$342,FC218,'Resumen Anual'!$BQ$358)+SUMIF('Resumen Anual'!$L$342,FC218,'Resumen Anual'!$T$358)+SUMIF('Resumen Anual'!$FE$286,FC218,'Resumen Anual'!$FM$302)+SUMIF('Resumen Anual'!$DH$286,FC218,'Resumen Anual'!$DP$302)+SUMIF('Resumen Anual'!$BI$286,FC218,'Resumen Anual'!$BQ$302)+SUMIF('Resumen Anual'!$L$286,FC218,'Resumen Anual'!$T$302)+SUMIF('Resumen Anual'!$FE$230,FC218,'Resumen Anual'!$FM$246)+SUMIF('Resumen Anual'!$DH$230,FC218,'Resumen Anual'!$DP$246)+SUMIF('Resumen Anual'!$BI$230,FC218,'Resumen Anual'!$BQ$246)+SUMIF('Resumen Anual'!$L$230,FC218,'Resumen Anual'!$T$246)+SUMIF('Resumen Anual'!$FE$174,FC218,'Resumen Anual'!$FM$190)+SUMIF('Resumen Anual'!$DH$174,FC218,'Resumen Anual'!$DP$190)+SUMIF('Resumen Anual'!$BI$174,FC218,'Resumen Anual'!$BQ$190)+SUMIF('Resumen Anual'!$L$174,FC218,'Resumen Anual'!$T$190)+SUMIF('Resumen Anual'!$FE$118,FC218,'Resumen Anual'!$FM$134)+SUMIF('Resumen Anual'!$DH$118,FC218,'Resumen Anual'!$DP$134)+SUMIF('Resumen Anual'!$BI$118,FC218,'Resumen Anual'!$BQ$134)+SUMIF('Resumen Anual'!$L$118,FC218,'Resumen Anual'!$T$134)+SUMIF('Resumen Anual'!$FE$62,FC218,'Resumen Anual'!$FM$78)+SUMIF('Resumen Anual'!$DH$62,FC218,'Resumen Anual'!$DP$78)+SUMIF('Resumen Anual'!$BI$62,FC218,'Resumen Anual'!$BQ$78)+SUMIF('Resumen Anual'!$L$62,FC218,'Resumen Anual'!$T$78)+SUMIF('Resumen Anual'!$FE$6,FC218,'Resumen Anual'!$FM$22)+SUMIF('Resumen Anual'!$DH$6,FC218,'Resumen Anual'!$DP$22)+SUMIF('Resumen Anual'!$BI$6,FC218,'Resumen Anual'!$BQ$22)+SUMIF('Resumen Anual'!$L$6,FC218,'Resumen Anual'!$T$22)+SUMIF('Bitácoras Anteriores'!$K$6,FC218,'Bitácoras Anteriores'!$S$18)+SUMIF('Bitácoras Anteriores'!$K$59,$K$6,'Bitácoras Anteriores'!$S$71)+SUMIF('Bitácoras Anteriores'!$K$112,FC218,'Bitácoras Anteriores'!$S$124)+SUMIF('Bitácoras Anteriores'!$K$165,FC218,'Bitácoras Anteriores'!$S$177)+SUMIF('Bitácoras Anteriores'!$K$218,FC218,'Bitácoras Anteriores'!$S$230)+SUMIF('Bitácoras Anteriores'!$K$271,FC218,'Bitácoras Anteriores'!$S$283)+SUMIF('Bitácoras Anteriores'!$K$324,FC218,'Bitácoras Anteriores'!$S$336)+SUMIF('Bitácoras Anteriores'!$BH$6,FC218,'Bitácoras Anteriores'!$BP$18)+SUMIF('Bitácoras Anteriores'!$BH$59,$K$6,'Bitácoras Anteriores'!$BP$71)+SUMIF('Bitácoras Anteriores'!$BH$112,FC218,'Bitácoras Anteriores'!$BP$124)+SUMIF('Bitácoras Anteriores'!$BH$165,FC218,'Bitácoras Anteriores'!$BP$177)+SUMIF('Bitácoras Anteriores'!$BH$218,FC218,'Bitácoras Anteriores'!$BP$230)+SUMIF('Bitácoras Anteriores'!$BH$271,FC218,'Bitácoras Anteriores'!$BP$283)+SUMIF('Bitácoras Anteriores'!$BH$324,FC218,'Bitácoras Anteriores'!$BP$336)+SUMIF('Bitácoras Anteriores'!$DF$6,FC218,'Bitácoras Anteriores'!$DN$18)+SUMIF('Bitácoras Anteriores'!$DF$59,$K$6,'Bitácoras Anteriores'!$DN$71)+SUMIF('Bitácoras Anteriores'!$DF$112,FC218,'Bitácoras Anteriores'!$DN$124)+SUMIF('Bitácoras Anteriores'!$DF$165,FC218,'Bitácoras Anteriores'!$DN$177)+SUMIF('Bitácoras Anteriores'!$DF$218,FC218,'Bitácoras Anteriores'!$DN$230)+SUMIF('Bitácoras Anteriores'!$DF$271,FC218,'Bitácoras Anteriores'!$DN$283)+SUMIF('Bitácoras Anteriores'!$DF$324,FC218,'Bitácoras Anteriores'!$DN$336)+SUMIF('Bitácoras Anteriores'!$FC$6,FC218,'Bitácoras Anteriores'!$FK$18)+SUMIF('Bitácoras Anteriores'!$FC$59,$K$6,'Bitácoras Anteriores'!$FK$71)+SUMIF('Bitácoras Anteriores'!$FC$112,FC218,'Bitácoras Anteriores'!$FK$124)+SUMIF('Bitácoras Anteriores'!$FC$165,FC218,'Bitácoras Anteriores'!$FK$177)+SUMIF('Bitácoras Anteriores'!$FC$218,FC218,'Bitácoras Anteriores'!$FK$230)+SUMIF('Bitácoras Anteriores'!$FC$271,FC218,'Bitácoras Anteriores'!$FK$283)+SUMIF('Bitácoras Anteriores'!$FC$324,FC218,'Bitácoras Anteriores'!$FK$336)</f>
        <v>0</v>
      </c>
      <c r="FL230" s="800"/>
      <c r="FM230" s="800"/>
      <c r="FN230" s="800"/>
      <c r="FO230" s="800"/>
      <c r="FP230" s="800"/>
      <c r="FQ230" s="15"/>
      <c r="FR230" s="771">
        <f>IF(FR224=0," ",FR224+3)</f>
        <v>2025</v>
      </c>
      <c r="FS230" s="772"/>
      <c r="FT230" s="772"/>
      <c r="FU230" s="772"/>
      <c r="FV230" s="772"/>
      <c r="FW230" s="1214">
        <f>SUMIFS('Resumen Anual'!$AF$54,FR230,'Resumen Anual'!$V$9,FC218,'Resumen Anual'!$L$6)+SUMIFS('Resumen Anual'!$AF$112,FR230,'Resumen Anual'!$V$9,FC218,'Resumen Anual'!$L$64)+SUMIFS('Resumen Anual'!$AF$170,FR230,'Resumen Anual'!$V$9,FC218,'Resumen Anual'!$L$122)+SUMIFS('Resumen Anual'!$AF$228,FR230,'Resumen Anual'!$V$9,FC218,'Resumen Anual'!$L$180)+SUMIFS('Resumen Anual'!$AF$286,FR230,'Resumen Anual'!$V$9,FC218,'Resumen Anual'!$L$238)+SUMIFS('Resumen Anual'!$AF$344,FR230,'Resumen Anual'!$V$9,FC218,'Resumen Anual'!$L$296)+SUMIFS('Resumen Anual'!$AF$402,FR230,'Resumen Anual'!$V$9,FC218,'Resumen Anual'!$L$354)+SUMIFS('Resumen Anual'!$AF$460,FR230,'Resumen Anual'!$V$9,FC218,'Resumen Anual'!$L$412)+SUMIFS('Resumen Anual'!$AF$518,FR230,'Resumen Anual'!$V$9,FC218,'Resumen Anual'!$L$470)+SUMIFS('Resumen Anual'!$AF$576,FR230,'Resumen Anual'!$V$9,FC218,'Resumen Anual'!$L$528)+SUMIFS('Resumen Anual'!$AF$634,FR230,'Resumen Anual'!$V$9,FC218,'Resumen Anual'!$L$586)+SUMIFS('Resumen Anual'!$AF$692,FR230,'Resumen Anual'!$V$9,FC218,'Resumen Anual'!$L$644)+SUMIFS('Resumen Anual'!$CC$54,FR230,'Resumen Anual'!$V$9,FC218,'Resumen Anual'!$BI$6)+SUMIFS('Resumen Anual'!$CC$112,FR230,'Resumen Anual'!$V$9,FC218,'Resumen Anual'!$BI$64)+SUMIFS('Resumen Anual'!$CC$170,FR230,'Resumen Anual'!$V$9,FC218,'Resumen Anual'!$BI$122)+SUMIFS('Resumen Anual'!$CC$228,FR230,'Resumen Anual'!$V$9,FC218,'Resumen Anual'!$BI$180)+SUMIFS('Resumen Anual'!$CC$286,FR230,'Resumen Anual'!$V$9,FC218,'Resumen Anual'!$BI$238)+SUMIFS('Resumen Anual'!$CC$344,FR230,'Resumen Anual'!$V$9,FC218,'Resumen Anual'!$BI$296)+SUMIFS('Resumen Anual'!$CC$402,FR230,'Resumen Anual'!$V$9,FC218,'Resumen Anual'!$BI$354)+SUMIFS('Resumen Anual'!$CC$460,FR230,'Resumen Anual'!$V$9,FC218,'Resumen Anual'!$BI$412)+SUMIFS('Resumen Anual'!$CC$518,FR230,'Resumen Anual'!$V$9,FC218,'Resumen Anual'!$BI$470)+SUMIFS('Resumen Anual'!$CC$576,FR230,'Resumen Anual'!$V$9,FC218,'Resumen Anual'!$BI$528)+SUMIFS('Resumen Anual'!$CC$634,FR230,'Resumen Anual'!$V$9,FC218,'Resumen Anual'!$BI$586)+SUMIFS('Resumen Anual'!$CC$692,FR230,'Resumen Anual'!$V$9,FC218,'Resumen Anual'!$BI$644)+SUMIFS('Resumen Anual'!$EB$54,FR230,'Resumen Anual'!$V$9,FC218,'Resumen Anual'!$DH$6)+SUMIFS('Resumen Anual'!$EB$112,FR230,'Resumen Anual'!$V$9,FC218,'Resumen Anual'!$DH$64)+SUMIFS('Resumen Anual'!$EB$170,FR230,'Resumen Anual'!$V$9,FC218,'Resumen Anual'!$DH$122)+SUMIFS('Resumen Anual'!$EB$228,FR230,'Resumen Anual'!$V$9,FC218,'Resumen Anual'!$DH$180)+SUMIFS('Resumen Anual'!$EB$286,FR230,'Resumen Anual'!$V$9,FC218,'Resumen Anual'!$DH$238)+SUMIFS('Resumen Anual'!$EB$344,FR230,'Resumen Anual'!$V$9,FC218,'Resumen Anual'!$DH$296)+SUMIFS('Resumen Anual'!$EB$402,FR230,'Resumen Anual'!$V$9,FC218,'Resumen Anual'!$DH$354)+SUMIFS('Resumen Anual'!$EB$460,FR230,'Resumen Anual'!$V$9,FC218,'Resumen Anual'!$DH$412)+SUMIFS('Resumen Anual'!$EB$518,FR230,'Resumen Anual'!$V$9,FC218,'Resumen Anual'!$DH$470)+SUMIFS('Resumen Anual'!$EB$576,FR230,'Resumen Anual'!$V$9,FC218,'Resumen Anual'!$DH$528)+SUMIFS('Resumen Anual'!$EB$634,FR230,'Resumen Anual'!$V$9,FC218,'Resumen Anual'!$DH$586)+SUMIFS('Resumen Anual'!$EB$692,FR230,'Resumen Anual'!$V$9,FC218,'Resumen Anual'!$DH$644)+SUMIFS('Resumen Anual'!$FY$54,FR230,'Resumen Anual'!$V$9,FC218,'Resumen Anual'!$FE$6)+SUMIFS('Resumen Anual'!$FY$112,FR230,'Resumen Anual'!$V$9,FC218,'Resumen Anual'!$FE$64)+SUMIFS('Resumen Anual'!$FY$170,FR230,'Resumen Anual'!$V$9,FC218,'Resumen Anual'!$FE$122)+SUMIFS('Resumen Anual'!$FY$228,FR230,'Resumen Anual'!$V$9,FC218,'Resumen Anual'!$FE$180)+SUMIFS('Resumen Anual'!$FY$286,FR230,'Resumen Anual'!$V$9,FC218,'Resumen Anual'!$FE$238)+SUMIFS('Resumen Anual'!$FY$344,FR230,'Resumen Anual'!$V$9,FC218,'Resumen Anual'!$FE$296)+SUMIFS('Resumen Anual'!$FY$402,FR230,'Resumen Anual'!$V$9,FC218,'Resumen Anual'!$FE$354)+SUMIFS('Resumen Anual'!$FY$460,FR230,'Resumen Anual'!$V$9,FC218,'Resumen Anual'!$FE$412)+SUMIFS('Resumen Anual'!$FY$518,FR230,'Resumen Anual'!$V$9,FC218,'Resumen Anual'!$FE$470)+SUMIFS('Resumen Anual'!$FY$576,FR230,'Resumen Anual'!$V$9,FC218,'Resumen Anual'!$FE$528)+SUMIFS('Resumen Anual'!$FY$634,FR230,'Resumen Anual'!$V$9,FC218,'Resumen Anual'!$FE$586)+SUMIFS('Resumen Anual'!$FY$692,FR230,'Resumen Anual'!$V$9,FC218,'Resumen Anual'!$FE$644)</f>
        <v>0</v>
      </c>
      <c r="FX230" s="770"/>
      <c r="FY230" s="770"/>
      <c r="FZ230" s="770"/>
      <c r="GA230" s="770">
        <f>SUMIFS('Resumen Anual'!$AJ$54,FR230,'Resumen Anual'!$V$9,FC218,'Resumen Anual'!$L$6)+SUMIFS('Resumen Anual'!$AJ$112,FR230,'Resumen Anual'!$V$9,FC218,'Resumen Anual'!$L$64)+SUMIFS('Resumen Anual'!$AJ$170,FR230,'Resumen Anual'!$V$9,FC218,'Resumen Anual'!$L$122)+SUMIFS('Resumen Anual'!$AJ$228,FR230,'Resumen Anual'!$V$9,FC218,'Resumen Anual'!$L$180)+SUMIFS('Resumen Anual'!$AJ$286,FR230,'Resumen Anual'!$V$9,FC218,'Resumen Anual'!$L$238)+SUMIFS('Resumen Anual'!$AJ$344,FR230,'Resumen Anual'!$V$9,FC218,'Resumen Anual'!$L$296)+SUMIFS('Resumen Anual'!$AJ$402,FR230,'Resumen Anual'!$V$9,FC218,'Resumen Anual'!$L$354)+SUMIFS('Resumen Anual'!$AJ$460,FR230,'Resumen Anual'!$V$9,FC218,'Resumen Anual'!$L$412)+SUMIFS('Resumen Anual'!$AJ$518,FR230,'Resumen Anual'!$V$9,FC218,'Resumen Anual'!$L$470)+SUMIFS('Resumen Anual'!$AJ$576,FR230,'Resumen Anual'!$V$9,FC218,'Resumen Anual'!$L$528)+SUMIFS('Resumen Anual'!$AJ$634,FR230,'Resumen Anual'!$V$9,FC218,'Resumen Anual'!$L$586)+SUMIFS('Resumen Anual'!$AJ$692,FR230,'Resumen Anual'!$V$9,FC218,'Resumen Anual'!$L$644)+SUMIFS('Resumen Anual'!$CG$54,FR230,'Resumen Anual'!$V$9,FC218,'Resumen Anual'!$BI$6)+SUMIFS('Resumen Anual'!$CG$112,FR230,'Resumen Anual'!$V$9,FC218,'Resumen Anual'!$BI$64)+SUMIFS('Resumen Anual'!$CG$170,FR230,'Resumen Anual'!$V$9,FC218,'Resumen Anual'!$BI$122)+SUMIFS('Resumen Anual'!$CG$228,FR230,'Resumen Anual'!$V$9,FC218,'Resumen Anual'!$BI$180)+SUMIFS('Resumen Anual'!$CG$286,FR230,'Resumen Anual'!$V$9,FC218,'Resumen Anual'!$BI$238)+SUMIFS('Resumen Anual'!$CG$344,FR230,'Resumen Anual'!$V$9,FC218,'Resumen Anual'!$BI$296)+SUMIFS('Resumen Anual'!$CG$402,FR230,'Resumen Anual'!$V$9,FC218,'Resumen Anual'!$BI$354)+SUMIFS('Resumen Anual'!$CG$460,FR230,'Resumen Anual'!$V$9,FC218,'Resumen Anual'!$BI$412)+SUMIFS('Resumen Anual'!$CG$518,FR230,'Resumen Anual'!$V$9,FC218,'Resumen Anual'!$BI$470)+SUMIFS('Resumen Anual'!$CG$576,FR230,'Resumen Anual'!$V$9,FC218,'Resumen Anual'!$BI$528)+SUMIFS('Resumen Anual'!$CG$634,FR230,'Resumen Anual'!$V$9,FC218,'Resumen Anual'!$BI$586)+SUMIFS('Resumen Anual'!$CG$692,FR230,'Resumen Anual'!$V$9,FC218,'Resumen Anual'!$BI$644)+SUMIFS('Resumen Anual'!$EF$54,FR230,'Resumen Anual'!$V$9,FC218,'Resumen Anual'!$DH$6)+SUMIFS('Resumen Anual'!$EF$112,FR230,'Resumen Anual'!$V$9,FC218,'Resumen Anual'!$DH$64)+SUMIFS('Resumen Anual'!$EF$170,FR230,'Resumen Anual'!$V$9,FC218,'Resumen Anual'!$DH$122)+SUMIFS('Resumen Anual'!$EF$228,FR230,'Resumen Anual'!$V$9,FC218,'Resumen Anual'!$DH$180)+SUMIFS('Resumen Anual'!$EF$286,FR230,'Resumen Anual'!$V$9,FC218,'Resumen Anual'!$DH$238)+SUMIFS('Resumen Anual'!$EF$344,FR230,'Resumen Anual'!$V$9,FC218,'Resumen Anual'!$DH$296)+SUMIFS('Resumen Anual'!$EF$402,FR230,'Resumen Anual'!$V$9,FC218,'Resumen Anual'!$DH$354)+SUMIFS('Resumen Anual'!$EF$460,FR230,'Resumen Anual'!$V$9,FC218,'Resumen Anual'!$DH$412)+SUMIFS('Resumen Anual'!$EF$518,FR230,'Resumen Anual'!$V$9,FC218,'Resumen Anual'!$DH$470)+SUMIFS('Resumen Anual'!$EF$576,FR230,'Resumen Anual'!$V$9,FC218,'Resumen Anual'!$DH$528)+SUMIFS('Resumen Anual'!$EF$634,FR230,'Resumen Anual'!$V$9,FC218,'Resumen Anual'!$DH$586)+SUMIFS('Resumen Anual'!$EF$692,FR230,'Resumen Anual'!$V$9,FC218,'Resumen Anual'!$DH$644)+SUMIFS('Resumen Anual'!$GC$54,FR230,'Resumen Anual'!$V$9,FC218,'Resumen Anual'!$FE$6)+SUMIFS('Resumen Anual'!$GC$112,FR230,'Resumen Anual'!$V$9,FC218,'Resumen Anual'!$FE$64)+SUMIFS('Resumen Anual'!$GC$170,FR230,'Resumen Anual'!$V$9,FC218,'Resumen Anual'!$FE$122)+SUMIFS('Resumen Anual'!$GC$228,FR230,'Resumen Anual'!$V$9,FC218,'Resumen Anual'!$FE$180)+SUMIFS('Resumen Anual'!$GC$286,FR230,'Resumen Anual'!$V$9,FC218,'Resumen Anual'!$FE$238)+SUMIFS('Resumen Anual'!$GC$344,FR230,'Resumen Anual'!$V$9,FC218,'Resumen Anual'!$FE$296)+SUMIFS('Resumen Anual'!$GC$402,FR230,'Resumen Anual'!$V$9,FC218,'Resumen Anual'!$FE$354)+SUMIFS('Resumen Anual'!$GC$460,FR230,'Resumen Anual'!$V$9,FC218,'Resumen Anual'!$FE$412)+SUMIFS('Resumen Anual'!$GC$518,FR230,'Resumen Anual'!$V$9,FC218,'Resumen Anual'!$FE$470)+SUMIFS('Resumen Anual'!$GC$576,FR230,'Resumen Anual'!$V$9,FC218,'Resumen Anual'!$FE$528)+SUMIFS('Resumen Anual'!$GC$634,FR230,'Resumen Anual'!$V$9,FC218,'Resumen Anual'!$FE$586)+SUMIFS('Resumen Anual'!$GC$692,FR230,'Resumen Anual'!$V$9,FC218,'Resumen Anual'!$FE$644)</f>
        <v>0</v>
      </c>
      <c r="GB230" s="770"/>
      <c r="GC230" s="770"/>
      <c r="GD230" s="770"/>
      <c r="GE230" s="770">
        <f>SUMIFS('Resumen Anual'!$AN$54,FR230,'Resumen Anual'!$V$9,FC218,'Resumen Anual'!$L$6)+SUMIFS('Resumen Anual'!$AN$112,FR230,'Resumen Anual'!$V$9,FC218,'Resumen Anual'!$L$64)+SUMIFS('Resumen Anual'!$AN$170,FR230,'Resumen Anual'!$V$9,FC218,'Resumen Anual'!$L$122)+SUMIFS('Resumen Anual'!$AN$228,FR230,'Resumen Anual'!$V$9,FC218,'Resumen Anual'!$L$180)+SUMIFS('Resumen Anual'!$AN$286,FR230,'Resumen Anual'!$V$9,FC218,'Resumen Anual'!$L$238)+SUMIFS('Resumen Anual'!$AN$344,FR230,'Resumen Anual'!$V$9,FC218,'Resumen Anual'!$L$296)+SUMIFS('Resumen Anual'!$AN$402,FR230,'Resumen Anual'!$V$9,FC218,'Resumen Anual'!$L$354)+SUMIFS('Resumen Anual'!$AN$460,FR230,'Resumen Anual'!$V$9,FC218,'Resumen Anual'!$L$412)+SUMIFS('Resumen Anual'!$AN$518,FR230,'Resumen Anual'!$V$9,FC218,'Resumen Anual'!$L$470)+SUMIFS('Resumen Anual'!$AN$576,FR230,'Resumen Anual'!$V$9,FC218,'Resumen Anual'!$L$528)+SUMIFS('Resumen Anual'!$AN$634,FR230,'Resumen Anual'!$V$9,FC218,'Resumen Anual'!$L$586)+SUMIFS('Resumen Anual'!$AN$692,FR230,'Resumen Anual'!$V$9,FC218,'Resumen Anual'!$L$644)+SUMIFS('Resumen Anual'!$CK$54,FR230,'Resumen Anual'!$V$9,FC218,'Resumen Anual'!$BI$6)+SUMIFS('Resumen Anual'!$CK$112,FR230,'Resumen Anual'!$V$9,FC218,'Resumen Anual'!$BI$64)+SUMIFS('Resumen Anual'!$CK$170,FR230,'Resumen Anual'!$V$9,FC218,'Resumen Anual'!$BI$122)+SUMIFS('Resumen Anual'!$CK$228,FR230,'Resumen Anual'!$V$9,FC218,'Resumen Anual'!$BI$180)+SUMIFS('Resumen Anual'!$CK$286,FR230,'Resumen Anual'!$V$9,FC218,'Resumen Anual'!$BI$238)+SUMIFS('Resumen Anual'!$CK$344,FR230,'Resumen Anual'!$V$9,FC218,'Resumen Anual'!$BI$296)+SUMIFS('Resumen Anual'!$CK$402,FR230,'Resumen Anual'!$V$9,FC218,'Resumen Anual'!$BI$354)+SUMIFS('Resumen Anual'!$CK$460,FR230,'Resumen Anual'!$V$9,FC218,'Resumen Anual'!$BI$412)+SUMIFS('Resumen Anual'!$CK$518,FR230,'Resumen Anual'!$V$9,FC218,'Resumen Anual'!$BI$470)+SUMIFS('Resumen Anual'!$CK$576,FR230,'Resumen Anual'!$V$9,FC218,'Resumen Anual'!$BI$528)+SUMIFS('Resumen Anual'!$CK$634,FR230,'Resumen Anual'!$V$9,FC218,'Resumen Anual'!$BI$586)+SUMIFS('Resumen Anual'!$CK$692,FR230,'Resumen Anual'!$V$9,FC218,'Resumen Anual'!$BI$644)+SUMIFS('Resumen Anual'!$EJ$54,FR230,'Resumen Anual'!$V$9,FC218,'Resumen Anual'!$DH$6)+SUMIFS('Resumen Anual'!$EJ$112,FR230,'Resumen Anual'!$V$9,FC218,'Resumen Anual'!$DH$64)+SUMIFS('Resumen Anual'!$EJ$170,FR230,'Resumen Anual'!$V$9,FC218,'Resumen Anual'!$DH$122)+SUMIFS('Resumen Anual'!$EJ$228,FR230,'Resumen Anual'!$V$9,FC218,'Resumen Anual'!$DH$180)+SUMIFS('Resumen Anual'!$EJ$286,FR230,'Resumen Anual'!$V$9,FC218,'Resumen Anual'!$DH$238)+SUMIFS('Resumen Anual'!$EJ$344,FR230,'Resumen Anual'!$V$9,FC218,'Resumen Anual'!$DH$296)+SUMIFS('Resumen Anual'!$EJ$402,FR230,'Resumen Anual'!$V$9,FC218,'Resumen Anual'!$DH$354)+SUMIFS('Resumen Anual'!$EJ$460,FR230,'Resumen Anual'!$V$9,FC218,'Resumen Anual'!$DH$412)+SUMIFS('Resumen Anual'!$EJ$518,FR230,'Resumen Anual'!$V$9,FC218,'Resumen Anual'!$DH$470)+SUMIFS('Resumen Anual'!$EJ$576,FR230,'Resumen Anual'!$V$9,FC218,'Resumen Anual'!$DH$528)+SUMIFS('Resumen Anual'!$EJ$634,FR230,'Resumen Anual'!$V$9,FC218,'Resumen Anual'!$DH$586)+SUMIFS('Resumen Anual'!$EJ$692,FR230,'Resumen Anual'!$V$9,FC218,'Resumen Anual'!$DH$644)+SUMIFS('Resumen Anual'!$GG$54,FR230,'Resumen Anual'!$V$9,FC218,'Resumen Anual'!$FE$6)+SUMIFS('Resumen Anual'!$GG$112,FR230,'Resumen Anual'!$V$9,FC218,'Resumen Anual'!$FE$64)+SUMIFS('Resumen Anual'!$GG$170,FR230,'Resumen Anual'!$V$9,FC218,'Resumen Anual'!$FE$122)+SUMIFS('Resumen Anual'!$GG$228,FR230,'Resumen Anual'!$V$9,FC218,'Resumen Anual'!$FE$180)+SUMIFS('Resumen Anual'!$GG$286,FR230,'Resumen Anual'!$V$9,FC218,'Resumen Anual'!$FE$238)+SUMIFS('Resumen Anual'!$GG$344,FR230,'Resumen Anual'!$V$9,FC218,'Resumen Anual'!$FE$296)+SUMIFS('Resumen Anual'!$GG$402,FR230,'Resumen Anual'!$V$9,FC218,'Resumen Anual'!$FE$354)+SUMIFS('Resumen Anual'!$GG$460,FR230,'Resumen Anual'!$V$9,FC218,'Resumen Anual'!$FE$412)+SUMIFS('Resumen Anual'!$GG$518,FR230,'Resumen Anual'!$V$9,FC218,'Resumen Anual'!$FE$470)+SUMIFS('Resumen Anual'!$GG$576,FR230,'Resumen Anual'!$V$9,FC218,'Resumen Anual'!$FE$528)+SUMIFS('Resumen Anual'!$GG$634,FR230,'Resumen Anual'!$V$9,FC218,'Resumen Anual'!$FE$586)+SUMIFS('Resumen Anual'!$GG$692,FR230,'Resumen Anual'!$V$9,FC218,'Resumen Anual'!$FE$644)</f>
        <v>0</v>
      </c>
      <c r="GF230" s="770"/>
      <c r="GG230" s="770"/>
      <c r="GH230" s="770"/>
      <c r="GI230" s="756">
        <f>SUMIFS('Resumen Anual'!$AR$54,FR230,'Resumen Anual'!$V$9,FC218,'Resumen Anual'!$L$6)+SUMIFS('Resumen Anual'!$AR$112,FR230,'Resumen Anual'!$V$9,FC218,'Resumen Anual'!$L$64)+SUMIFS('Resumen Anual'!$AR$170,FR230,'Resumen Anual'!$V$9,FC218,'Resumen Anual'!$L$122)+SUMIFS('Resumen Anual'!$AR$228,FR230,'Resumen Anual'!$V$9,FC218,'Resumen Anual'!$L$180)+SUMIFS('Resumen Anual'!$AR$286,FR230,'Resumen Anual'!$V$9,FC218,'Resumen Anual'!$L$238)+SUMIFS('Resumen Anual'!$AR$344,FR230,'Resumen Anual'!$V$9,FC218,'Resumen Anual'!$L$296)+SUMIFS('Resumen Anual'!$AR$402,FR230,'Resumen Anual'!$V$9,FC218,'Resumen Anual'!$L$354)+SUMIFS('Resumen Anual'!$AR$460,FR230,'Resumen Anual'!$V$9,FC218,'Resumen Anual'!$L$412)+SUMIFS('Resumen Anual'!$AR$518,FR230,'Resumen Anual'!$V$9,FC218,'Resumen Anual'!$L$470)+SUMIFS('Resumen Anual'!$AR$576,FR230,'Resumen Anual'!$V$9,FC218,'Resumen Anual'!$L$528)+SUMIFS('Resumen Anual'!$AR$634,FR230,'Resumen Anual'!$V$9,FC218,'Resumen Anual'!$L$586)+SUMIFS('Resumen Anual'!$AR$692,FR230,'Resumen Anual'!$V$9,FC218,'Resumen Anual'!$L$644)+SUMIFS('Resumen Anual'!$CO$54,FR230,'Resumen Anual'!$V$9,FC218,'Resumen Anual'!$BI$6)+SUMIFS('Resumen Anual'!$CO$112,FR230,'Resumen Anual'!$V$9,FC218,'Resumen Anual'!$BI$64)+SUMIFS('Resumen Anual'!$CO$170,FR230,'Resumen Anual'!$V$9,FC218,'Resumen Anual'!$BI$122)+SUMIFS('Resumen Anual'!$CO$228,FR230,'Resumen Anual'!$V$9,FC218,'Resumen Anual'!$BI$180)+SUMIFS('Resumen Anual'!$CO$286,FR230,'Resumen Anual'!$V$9,FC218,'Resumen Anual'!$BI$238)+SUMIFS('Resumen Anual'!$CO$344,FR230,'Resumen Anual'!$V$9,FC218,'Resumen Anual'!$BI$296)+SUMIFS('Resumen Anual'!$CO$402,FR230,'Resumen Anual'!$V$9,FC218,'Resumen Anual'!$BI$354)+SUMIFS('Resumen Anual'!$CO$460,FR230,'Resumen Anual'!$V$9,FC218,'Resumen Anual'!$BI$412)+SUMIFS('Resumen Anual'!$CO$518,FR230,'Resumen Anual'!$V$9,FC218,'Resumen Anual'!$BI$470)+SUMIFS('Resumen Anual'!$CO$576,FR230,'Resumen Anual'!$V$9,FC218,'Resumen Anual'!$BI$528)+SUMIFS('Resumen Anual'!$CO$634,FR230,'Resumen Anual'!$V$9,FC218,'Resumen Anual'!$BI$586)+SUMIFS('Resumen Anual'!$CO$692,FR230,'Resumen Anual'!$V$9,FC218,'Resumen Anual'!$BI$644)+SUMIFS('Resumen Anual'!$EN$54,FR230,'Resumen Anual'!$V$9,FC218,'Resumen Anual'!$DH$6)+SUMIFS('Resumen Anual'!$EN$112,FR230,'Resumen Anual'!$V$9,FC218,'Resumen Anual'!$DH$64)+SUMIFS('Resumen Anual'!$EN$170,FR230,'Resumen Anual'!$V$9,FC218,'Resumen Anual'!$DH$122)+SUMIFS('Resumen Anual'!$EN$228,FR230,'Resumen Anual'!$V$9,FC218,'Resumen Anual'!$DH$180)+SUMIFS('Resumen Anual'!$EN$286,FR230,'Resumen Anual'!$V$9,FC218,'Resumen Anual'!$DH$238)+SUMIFS('Resumen Anual'!$EN$344,FR230,'Resumen Anual'!$V$9,FC218,'Resumen Anual'!$DH$296)+SUMIFS('Resumen Anual'!$EN$402,FR230,'Resumen Anual'!$V$9,FC218,'Resumen Anual'!$DH$354)+SUMIFS('Resumen Anual'!$EN$460,FR230,'Resumen Anual'!$V$9,FC218,'Resumen Anual'!$DH$412)+SUMIFS('Resumen Anual'!$EN$518,FR230,'Resumen Anual'!$V$9,FC218,'Resumen Anual'!$DH$470)+SUMIFS('Resumen Anual'!$EN$576,FR230,'Resumen Anual'!$V$9,FC218,'Resumen Anual'!$DH$528)+SUMIFS('Resumen Anual'!$EN$634,FR230,'Resumen Anual'!$V$9,FC218,'Resumen Anual'!$DH$586)+SUMIFS('Resumen Anual'!$EN$692,FR230,'Resumen Anual'!$V$9,FC218,'Resumen Anual'!$DH$644)+SUMIFS('Resumen Anual'!$GK$54,FR230,'Resumen Anual'!$V$9,FC218,'Resumen Anual'!$FE$6)+SUMIFS('Resumen Anual'!$GK$112,FR230,'Resumen Anual'!$V$9,FC218,'Resumen Anual'!$FE$64)+SUMIFS('Resumen Anual'!$GK$170,FR230,'Resumen Anual'!$V$9,FC218,'Resumen Anual'!$FE$122)+SUMIFS('Resumen Anual'!$GK$228,FR230,'Resumen Anual'!$V$9,FC218,'Resumen Anual'!$FE$180)+SUMIFS('Resumen Anual'!$GK$286,FR230,'Resumen Anual'!$V$9,FC218,'Resumen Anual'!$FE$238)+SUMIFS('Resumen Anual'!$GK$344,FR230,'Resumen Anual'!$V$9,FC218,'Resumen Anual'!$FE$296)+SUMIFS('Resumen Anual'!$GK$402,FR230,'Resumen Anual'!$V$9,FC218,'Resumen Anual'!$FE$354)+SUMIFS('Resumen Anual'!$GK$460,FR230,'Resumen Anual'!$V$9,FC218,'Resumen Anual'!$FE$412)+SUMIFS('Resumen Anual'!$GK$518,FR230,'Resumen Anual'!$V$9,FC218,'Resumen Anual'!$FE$470)+SUMIFS('Resumen Anual'!$GK$576,FR230,'Resumen Anual'!$V$9,FC218,'Resumen Anual'!$FE$528)+SUMIFS('Resumen Anual'!$GK$634,FR230,'Resumen Anual'!$V$9,FC218,'Resumen Anual'!$FE$586)+SUMIFS('Resumen Anual'!$GK$692,FR230,'Resumen Anual'!$V$9,FC218,'Resumen Anual'!$FE$644)</f>
        <v>0</v>
      </c>
      <c r="GJ230" s="756"/>
      <c r="GK230" s="756"/>
      <c r="GL230" s="756">
        <f>SUMIFS('Resumen Anual'!$AU$54,FR230,'Resumen Anual'!$V$9,FC218,'Resumen Anual'!$L$6)+SUMIFS('Resumen Anual'!$AU$112,FR230,'Resumen Anual'!$V$9,FC218,'Resumen Anual'!$L$64)+SUMIFS('Resumen Anual'!$AU$170,FR230,'Resumen Anual'!$V$9,FC218,'Resumen Anual'!$L$122)+SUMIFS('Resumen Anual'!$AU$228,FR230,'Resumen Anual'!$V$9,FC218,'Resumen Anual'!$L$180)+SUMIFS('Resumen Anual'!$AU$286,FR230,'Resumen Anual'!$V$9,FC218,'Resumen Anual'!$L$238)+SUMIFS('Resumen Anual'!$AU$344,FR230,'Resumen Anual'!$V$9,FC218,'Resumen Anual'!$L$296)+SUMIFS('Resumen Anual'!$AU$402,FR230,'Resumen Anual'!$V$9,FC218,'Resumen Anual'!$L$354)+SUMIFS('Resumen Anual'!$AU$460,FR230,'Resumen Anual'!$V$9,FC218,'Resumen Anual'!$L$412)+SUMIFS('Resumen Anual'!$AU$518,FR230,'Resumen Anual'!$V$9,FC218,'Resumen Anual'!$L$470)+SUMIFS('Resumen Anual'!$AU$576,FR230,'Resumen Anual'!$V$9,FC218,'Resumen Anual'!$L$528)+SUMIFS('Resumen Anual'!$AU$634,FR230,'Resumen Anual'!$V$9,FC218,'Resumen Anual'!$L$586)+SUMIFS('Resumen Anual'!$AU$692,FR230,'Resumen Anual'!$V$9,FC218,'Resumen Anual'!$L$644)+SUMIFS('Resumen Anual'!$CR$54,FR230,'Resumen Anual'!$V$9,FC218,'Resumen Anual'!$BI$6)+SUMIFS('Resumen Anual'!$CR$112,FR230,'Resumen Anual'!$V$9,FC218,'Resumen Anual'!$BI$64)+SUMIFS('Resumen Anual'!$CR$170,FR230,'Resumen Anual'!$V$9,FC218,'Resumen Anual'!$BI$122)+SUMIFS('Resumen Anual'!$CR$228,FR230,'Resumen Anual'!$V$9,FC218,'Resumen Anual'!$BI$180)+SUMIFS('Resumen Anual'!$CR$286,FR230,'Resumen Anual'!$V$9,FC218,'Resumen Anual'!$BI$238)+SUMIFS('Resumen Anual'!$CR$344,FR230,'Resumen Anual'!$V$9,FC218,'Resumen Anual'!$BI$296)+SUMIFS('Resumen Anual'!$CR$402,FR230,'Resumen Anual'!$V$9,FC218,'Resumen Anual'!$BI$354)+SUMIFS('Resumen Anual'!$CR$460,FR230,'Resumen Anual'!$V$9,FC218,'Resumen Anual'!$BI$412)+SUMIFS('Resumen Anual'!$CR$518,FR230,'Resumen Anual'!$V$9,FC218,'Resumen Anual'!$BI$470)+SUMIFS('Resumen Anual'!$CR$576,FR230,'Resumen Anual'!$V$9,FC218,'Resumen Anual'!$BI$528)+SUMIFS('Resumen Anual'!$CR$634,FR230,'Resumen Anual'!$V$9,FC218,'Resumen Anual'!$BI$586)+SUMIFS('Resumen Anual'!$CR$692,FR230,'Resumen Anual'!$V$9,FC218,'Resumen Anual'!$BI$644)+SUMIFS('Resumen Anual'!$EQ$54,FR230,'Resumen Anual'!$V$9,FC218,'Resumen Anual'!$DH$6)+SUMIFS('Resumen Anual'!$EQ$112,FR230,'Resumen Anual'!$V$9,FC218,'Resumen Anual'!$DH$64)+SUMIFS('Resumen Anual'!$EQ$170,FR230,'Resumen Anual'!$V$9,FC218,'Resumen Anual'!$DH$122)+SUMIFS('Resumen Anual'!$EQ$228,FR230,'Resumen Anual'!$V$9,FC218,'Resumen Anual'!$DH$180)+SUMIFS('Resumen Anual'!$EQ$286,FR230,'Resumen Anual'!$V$9,FC218,'Resumen Anual'!$DH$238)+SUMIFS('Resumen Anual'!$EQ$344,FR230,'Resumen Anual'!$V$9,FC218,'Resumen Anual'!$DH$296)+SUMIFS('Resumen Anual'!$EQ$402,FR230,'Resumen Anual'!$V$9,FC218,'Resumen Anual'!$DH$354)+SUMIFS('Resumen Anual'!$EQ$460,FR230,'Resumen Anual'!$V$9,FC218,'Resumen Anual'!$DH$412)+SUMIFS('Resumen Anual'!$EQ$518,FR230,'Resumen Anual'!$V$9,FC218,'Resumen Anual'!$DH$470)+SUMIFS('Resumen Anual'!$EQ$576,FR230,'Resumen Anual'!$V$9,FC218,'Resumen Anual'!$DH$528)+SUMIFS('Resumen Anual'!$EQ$634,FR230,'Resumen Anual'!$V$9,FC218,'Resumen Anual'!$DH$586)+SUMIFS('Resumen Anual'!$EQ$692,FR230,'Resumen Anual'!$V$9,FC218,'Resumen Anual'!$DH$644)+SUMIFS('Resumen Anual'!$GN$54,FR230,'Resumen Anual'!$V$9,FC218,'Resumen Anual'!$FE$6)+SUMIFS('Resumen Anual'!$GN$112,FR230,'Resumen Anual'!$V$9,FC218,'Resumen Anual'!$FE$64)+SUMIFS('Resumen Anual'!$GN$170,FR230,'Resumen Anual'!$V$9,FC218,'Resumen Anual'!$FE$122)+SUMIFS('Resumen Anual'!$GN$228,FR230,'Resumen Anual'!$V$9,FC218,'Resumen Anual'!$FE$180)+SUMIFS('Resumen Anual'!$GN$286,FR230,'Resumen Anual'!$V$9,FC218,'Resumen Anual'!$FE$238)+SUMIFS('Resumen Anual'!$GN$344,FR230,'Resumen Anual'!$V$9,FC218,'Resumen Anual'!$FE$296)+SUMIFS('Resumen Anual'!$GN$402,FR230,'Resumen Anual'!$V$9,FC218,'Resumen Anual'!$FE$354)+SUMIFS('Resumen Anual'!$GN$460,FR230,'Resumen Anual'!$V$9,FC218,'Resumen Anual'!$FE$412)+SUMIFS('Resumen Anual'!$GN$518,FR230,'Resumen Anual'!$V$9,FC218,'Resumen Anual'!$FE$470)+SUMIFS('Resumen Anual'!$GN$576,FR230,'Resumen Anual'!$V$9,FC218,'Resumen Anual'!$FE$528)+SUMIFS('Resumen Anual'!$GN$634,FR230,'Resumen Anual'!$V$9,FC218,'Resumen Anual'!$FE$586)+SUMIFS('Resumen Anual'!$GN$692,FR230,'Resumen Anual'!$V$9,FC218,'Resumen Anual'!$FE$644)</f>
        <v>0</v>
      </c>
      <c r="GM230" s="756"/>
      <c r="GN230" s="756"/>
      <c r="GO230" s="1200"/>
    </row>
    <row r="231" spans="1:197" ht="4.5" customHeight="1" x14ac:dyDescent="0.25">
      <c r="A231" s="171"/>
      <c r="B231" s="657"/>
      <c r="C231" s="657"/>
      <c r="D231" s="657"/>
      <c r="E231" s="657"/>
      <c r="F231" s="625"/>
      <c r="G231" s="625"/>
      <c r="H231" s="625"/>
      <c r="I231" s="625"/>
      <c r="J231" s="625"/>
      <c r="K231" s="625"/>
      <c r="L231" s="625"/>
      <c r="M231" s="625"/>
      <c r="N231" s="625"/>
      <c r="O231" s="625"/>
      <c r="P231" s="625"/>
      <c r="Q231" s="625"/>
      <c r="R231" s="625"/>
      <c r="S231" s="625"/>
      <c r="T231" s="625"/>
      <c r="U231" s="625"/>
      <c r="V231" s="625"/>
      <c r="W231" s="625"/>
      <c r="X231" s="625"/>
      <c r="Y231" s="15"/>
      <c r="Z231" s="773"/>
      <c r="AA231" s="774"/>
      <c r="AB231" s="774"/>
      <c r="AC231" s="774"/>
      <c r="AD231" s="774"/>
      <c r="AE231" s="770"/>
      <c r="AF231" s="770"/>
      <c r="AG231" s="770"/>
      <c r="AH231" s="770"/>
      <c r="AI231" s="770"/>
      <c r="AJ231" s="770"/>
      <c r="AK231" s="770"/>
      <c r="AL231" s="770"/>
      <c r="AM231" s="770"/>
      <c r="AN231" s="770"/>
      <c r="AO231" s="770"/>
      <c r="AP231" s="770"/>
      <c r="AQ231" s="756"/>
      <c r="AR231" s="756"/>
      <c r="AS231" s="756"/>
      <c r="AT231" s="756"/>
      <c r="AU231" s="756"/>
      <c r="AV231" s="1215"/>
      <c r="AW231" s="1200"/>
      <c r="AX231" s="171"/>
      <c r="AY231" s="657"/>
      <c r="AZ231" s="657"/>
      <c r="BA231" s="657"/>
      <c r="BB231" s="657"/>
      <c r="BC231" s="625"/>
      <c r="BD231" s="625"/>
      <c r="BE231" s="625"/>
      <c r="BF231" s="625"/>
      <c r="BG231" s="625"/>
      <c r="BH231" s="625"/>
      <c r="BI231" s="625"/>
      <c r="BJ231" s="625"/>
      <c r="BK231" s="625"/>
      <c r="BL231" s="625"/>
      <c r="BM231" s="625"/>
      <c r="BN231" s="625"/>
      <c r="BO231" s="625"/>
      <c r="BP231" s="625"/>
      <c r="BQ231" s="625"/>
      <c r="BR231" s="625"/>
      <c r="BS231" s="625"/>
      <c r="BT231" s="625"/>
      <c r="BU231" s="625"/>
      <c r="BV231" s="15"/>
      <c r="BW231" s="773"/>
      <c r="BX231" s="774"/>
      <c r="BY231" s="774"/>
      <c r="BZ231" s="774"/>
      <c r="CA231" s="774"/>
      <c r="CB231" s="770"/>
      <c r="CC231" s="770"/>
      <c r="CD231" s="770"/>
      <c r="CE231" s="770"/>
      <c r="CF231" s="770"/>
      <c r="CG231" s="770"/>
      <c r="CH231" s="770"/>
      <c r="CI231" s="770"/>
      <c r="CJ231" s="770"/>
      <c r="CK231" s="770"/>
      <c r="CL231" s="770"/>
      <c r="CM231" s="770"/>
      <c r="CN231" s="756"/>
      <c r="CO231" s="756"/>
      <c r="CP231" s="756"/>
      <c r="CQ231" s="756"/>
      <c r="CR231" s="756"/>
      <c r="CS231" s="756"/>
      <c r="CT231" s="1200"/>
      <c r="CU231" s="1199"/>
      <c r="CV231" s="171"/>
      <c r="CW231" s="657"/>
      <c r="CX231" s="657"/>
      <c r="CY231" s="657"/>
      <c r="CZ231" s="657"/>
      <c r="DA231" s="625"/>
      <c r="DB231" s="625"/>
      <c r="DC231" s="625"/>
      <c r="DD231" s="625"/>
      <c r="DE231" s="625"/>
      <c r="DF231" s="625"/>
      <c r="DG231" s="625"/>
      <c r="DH231" s="625"/>
      <c r="DI231" s="625"/>
      <c r="DJ231" s="625"/>
      <c r="DK231" s="625"/>
      <c r="DL231" s="625"/>
      <c r="DM231" s="625"/>
      <c r="DN231" s="625"/>
      <c r="DO231" s="625"/>
      <c r="DP231" s="625"/>
      <c r="DQ231" s="625"/>
      <c r="DR231" s="625"/>
      <c r="DS231" s="625"/>
      <c r="DT231" s="15"/>
      <c r="DU231" s="773"/>
      <c r="DV231" s="774"/>
      <c r="DW231" s="774"/>
      <c r="DX231" s="774"/>
      <c r="DY231" s="774"/>
      <c r="DZ231" s="770"/>
      <c r="EA231" s="770"/>
      <c r="EB231" s="770"/>
      <c r="EC231" s="770"/>
      <c r="ED231" s="770"/>
      <c r="EE231" s="770"/>
      <c r="EF231" s="770"/>
      <c r="EG231" s="770"/>
      <c r="EH231" s="770"/>
      <c r="EI231" s="770"/>
      <c r="EJ231" s="770"/>
      <c r="EK231" s="770"/>
      <c r="EL231" s="756"/>
      <c r="EM231" s="756"/>
      <c r="EN231" s="756"/>
      <c r="EO231" s="756"/>
      <c r="EP231" s="756"/>
      <c r="EQ231" s="1215"/>
      <c r="ER231" s="1200"/>
      <c r="ES231" s="171"/>
      <c r="ET231" s="657"/>
      <c r="EU231" s="657"/>
      <c r="EV231" s="657"/>
      <c r="EW231" s="657"/>
      <c r="EX231" s="625"/>
      <c r="EY231" s="625"/>
      <c r="EZ231" s="625"/>
      <c r="FA231" s="625"/>
      <c r="FB231" s="625"/>
      <c r="FC231" s="625"/>
      <c r="FD231" s="625"/>
      <c r="FE231" s="625"/>
      <c r="FF231" s="625"/>
      <c r="FG231" s="625"/>
      <c r="FH231" s="625"/>
      <c r="FI231" s="625"/>
      <c r="FJ231" s="625"/>
      <c r="FK231" s="625"/>
      <c r="FL231" s="625"/>
      <c r="FM231" s="625"/>
      <c r="FN231" s="625"/>
      <c r="FO231" s="625"/>
      <c r="FP231" s="625"/>
      <c r="FQ231" s="15"/>
      <c r="FR231" s="773"/>
      <c r="FS231" s="774"/>
      <c r="FT231" s="774"/>
      <c r="FU231" s="774"/>
      <c r="FV231" s="774"/>
      <c r="FW231" s="770"/>
      <c r="FX231" s="770"/>
      <c r="FY231" s="770"/>
      <c r="FZ231" s="770"/>
      <c r="GA231" s="770"/>
      <c r="GB231" s="770"/>
      <c r="GC231" s="770"/>
      <c r="GD231" s="770"/>
      <c r="GE231" s="770"/>
      <c r="GF231" s="770"/>
      <c r="GG231" s="770"/>
      <c r="GH231" s="770"/>
      <c r="GI231" s="756"/>
      <c r="GJ231" s="756"/>
      <c r="GK231" s="756"/>
      <c r="GL231" s="756"/>
      <c r="GM231" s="756"/>
      <c r="GN231" s="756"/>
      <c r="GO231" s="1200"/>
    </row>
    <row r="232" spans="1:197" ht="11.25" customHeight="1" x14ac:dyDescent="0.25">
      <c r="A232" s="171"/>
      <c r="B232" s="775" t="str">
        <f>'Resumen Anual'!$C$24</f>
        <v>INSTR.</v>
      </c>
      <c r="C232" s="776"/>
      <c r="D232" s="776"/>
      <c r="E232" s="776"/>
      <c r="F232" s="761">
        <f>SUMIF('Resumen Anual'!$FE$622,K218,'Resumen Anual'!$FA$640)+SUMIF('Resumen Anual'!$DH$622,K218,'Resumen Anual'!$DD$640)+SUMIF('Resumen Anual'!$BI$622,K218,'Resumen Anual'!$BE$640)+SUMIF('Resumen Anual'!$L$622,K218,'Resumen Anual'!$H$640)+SUMIF('Resumen Anual'!$FE$566,K218,'Resumen Anual'!$FA$584)+SUMIF('Resumen Anual'!$DH$566,K218,'Resumen Anual'!$DD$584)+SUMIF('Resumen Anual'!$BI$566,K218,'Resumen Anual'!$BE$584)+SUMIF('Resumen Anual'!$L$566,K218,'Resumen Anual'!$H$584)+SUMIF('Resumen Anual'!$FE$510,K218,'Resumen Anual'!$FA$528)+SUMIF('Resumen Anual'!$DH$510,K218,'Resumen Anual'!$DD$528)+SUMIF('Resumen Anual'!$BI$510,K218,'Resumen Anual'!$BE$528)+SUMIF('Resumen Anual'!$L$510,K218,'Resumen Anual'!$H$528)+SUMIF('Resumen Anual'!$FE$454,K218,'Resumen Anual'!$FA$472)+SUMIF('Resumen Anual'!$DH$454,K218,'Resumen Anual'!$DD$472)+SUMIF('Resumen Anual'!$BI$454,K218,'Resumen Anual'!$BE$472)+SUMIF('Resumen Anual'!$L$454,K218,'Resumen Anual'!$H$472)+SUMIF('Resumen Anual'!$FE$398,K218,'Resumen Anual'!$FA$416)+SUMIF('Resumen Anual'!$DH$398,K218,'Resumen Anual'!$DD$416)+SUMIF('Resumen Anual'!$BI$398,K218,'Resumen Anual'!$BE$416)+SUMIF('Resumen Anual'!$L$398,K218,'Resumen Anual'!$H$416)+SUMIF('Resumen Anual'!$FE$342,K218,'Resumen Anual'!$FA$360)+SUMIF('Resumen Anual'!$DH$342,K218,'Resumen Anual'!$DD$360)+SUMIF('Resumen Anual'!$BI$342,K218,'Resumen Anual'!$BE$360)+SUMIF('Resumen Anual'!$L$342,K218,'Resumen Anual'!$H$360)+SUMIF('Resumen Anual'!$FE$286,K218,'Resumen Anual'!$FA$304)+SUMIF('Resumen Anual'!$DH$286,K218,'Resumen Anual'!$DD$304)+SUMIF('Resumen Anual'!$BI$286,K218,'Resumen Anual'!$BE$304)+SUMIF('Resumen Anual'!$L$286,K218,'Resumen Anual'!$H$304)+SUMIF('Resumen Anual'!$FE$230,K218,'Resumen Anual'!$FA$248)+SUMIF('Resumen Anual'!$DH$230,K218,'Resumen Anual'!$DD$248)+SUMIF('Resumen Anual'!$BI$230,K218,'Resumen Anual'!$BE$248)+SUMIF('Resumen Anual'!$L$230,K218,'Resumen Anual'!$H$248)+SUMIF('Resumen Anual'!$FE$174,K218,'Resumen Anual'!$FA$192)+SUMIF('Resumen Anual'!$DH$174,K218,'Resumen Anual'!$DD$192)+SUMIF('Resumen Anual'!$BI$174,K218,'Resumen Anual'!$BE$192)+SUMIF('Resumen Anual'!$L$174,K218,'Resumen Anual'!$H$192)+SUMIF('Resumen Anual'!$FE$118,K218,'Resumen Anual'!$FA$136)+SUMIF('Resumen Anual'!$DH$118,K218,'Resumen Anual'!$DD$136)+SUMIF('Resumen Anual'!$BI$118,K218,'Resumen Anual'!$BE$136)+SUMIF('Resumen Anual'!$L$118,K218,'Resumen Anual'!$H$136)+SUMIF('Resumen Anual'!$FE$62,K218,'Resumen Anual'!$FA$80)+SUMIF('Resumen Anual'!$DH$62,K218,'Resumen Anual'!$DD$80)+SUMIF('Resumen Anual'!$BI$62,K218,'Resumen Anual'!$BE$80)+SUMIF('Resumen Anual'!$L$62,K218,'Resumen Anual'!$H$80)+SUMIF('Resumen Anual'!$FE$6,K218,'Resumen Anual'!$FA$24)+SUMIF('Resumen Anual'!$DH$6,K218,'Resumen Anual'!$DD$24)+SUMIF('Resumen Anual'!$BI$6,K218,'Resumen Anual'!$BE$24)+SUMIF('Resumen Anual'!$L$6,K218,'Resumen Anual'!$H$24)+SUMIF('Bitácoras Anteriores'!$K$6,K218,'Bitácoras Anteriores'!$F$20)+SUMIF('Bitácoras Anteriores'!$K$59,$K$6,'Bitácoras Anteriores'!$F$73)+SUMIF('Bitácoras Anteriores'!$K$112,K218,'Bitácoras Anteriores'!$F$126)+SUMIF('Bitácoras Anteriores'!$K$165,K218,'Bitácoras Anteriores'!$F$179)+SUMIF('Bitácoras Anteriores'!$K$218,K218,'Bitácoras Anteriores'!$F$232)+SUMIF('Bitácoras Anteriores'!$K$271,K218,'Bitácoras Anteriores'!$F$285)+SUMIF('Bitácoras Anteriores'!$K$324,K218,'Bitácoras Anteriores'!$F$338)+SUMIF('Bitácoras Anteriores'!$BH$6,K218,'Bitácoras Anteriores'!$BD$20)+SUMIF('Bitácoras Anteriores'!$BH$59,$K$6,'Bitácoras Anteriores'!$BD$73)+SUMIF('Bitácoras Anteriores'!$BH$112,K218,'Bitácoras Anteriores'!$BD$126)+SUMIF('Bitácoras Anteriores'!$BH$165,K218,'Bitácoras Anteriores'!$BD$179)+SUMIF('Bitácoras Anteriores'!$BH$218,K218,'Bitácoras Anteriores'!$BD$232)+SUMIF('Bitácoras Anteriores'!$BH$271,K218,'Bitácoras Anteriores'!$BD$285)+SUMIF('Bitácoras Anteriores'!$BH$324,K218,'Bitácoras Anteriores'!$BD$338)+SUMIF('Bitácoras Anteriores'!$DF$6,K218,'Bitácoras Anteriores'!$DB$20)+SUMIF('Bitácoras Anteriores'!$DF$59,$K$6,'Bitácoras Anteriores'!$DB$73)+SUMIF('Bitácoras Anteriores'!$DF$112,K218,'Bitácoras Anteriores'!$DB$126)+SUMIF('Bitácoras Anteriores'!$DF$165,K218,'Bitácoras Anteriores'!$DB$179)+SUMIF('Bitácoras Anteriores'!$DF$218,K218,'Bitácoras Anteriores'!$DB$232)+SUMIF('Bitácoras Anteriores'!$DF$271,K218,'Bitácoras Anteriores'!$DB$285)+SUMIF('Bitácoras Anteriores'!$DF$324,K218,'Bitácoras Anteriores'!$DB$338)+SUMIF('Bitácoras Anteriores'!$FC$6,K218,'Bitácoras Anteriores'!$EY$20)+SUMIF('Bitácoras Anteriores'!$FC$59,$K$6,'Bitácoras Anteriores'!$EY$73)+SUMIF('Bitácoras Anteriores'!$FC$112,K218,'Bitácoras Anteriores'!$EY$126)+SUMIF('Bitácoras Anteriores'!$FC$165,K218,'Bitácoras Anteriores'!$EY$179)+SUMIF('Bitácoras Anteriores'!$FC$218,K218,'Bitácoras Anteriores'!$EY$232)+SUMIF('Bitácoras Anteriores'!$FC$271,K218,'Bitácoras Anteriores'!$EY$285)+SUMIF('Bitácoras Anteriores'!$FC$324,K218,'Bitácoras Anteriores'!$EY$338)</f>
        <v>0</v>
      </c>
      <c r="G232" s="762"/>
      <c r="H232" s="762"/>
      <c r="I232" s="762"/>
      <c r="J232" s="762"/>
      <c r="K232" s="762"/>
      <c r="L232" s="763"/>
      <c r="M232" s="632"/>
      <c r="N232" s="793" t="str">
        <f>'Resumen Anual'!$O$24</f>
        <v>ATERRIZAJES</v>
      </c>
      <c r="O232" s="794"/>
      <c r="P232" s="794"/>
      <c r="Q232" s="794"/>
      <c r="R232" s="794"/>
      <c r="S232" s="794"/>
      <c r="T232" s="794"/>
      <c r="U232" s="794"/>
      <c r="V232" s="794"/>
      <c r="W232" s="794"/>
      <c r="X232" s="795"/>
      <c r="Y232" s="15"/>
      <c r="Z232" s="771">
        <f>IF(Z224=0," ",Z224+4)</f>
        <v>2026</v>
      </c>
      <c r="AA232" s="772"/>
      <c r="AB232" s="772"/>
      <c r="AC232" s="772"/>
      <c r="AD232" s="772"/>
      <c r="AE232" s="1214">
        <f>SUMIFS('Resumen Anual'!$AF$54,Z232,'Resumen Anual'!$V$9,K218,'Resumen Anual'!$L$6)+SUMIFS('Resumen Anual'!$AF$112,Z232,'Resumen Anual'!$V$9,K218,'Resumen Anual'!$L$64)+SUMIFS('Resumen Anual'!$AF$170,Z232,'Resumen Anual'!$V$9,K218,'Resumen Anual'!$L$122)+SUMIFS('Resumen Anual'!$AF$228,Z232,'Resumen Anual'!$V$9,K218,'Resumen Anual'!$L$180)+SUMIFS('Resumen Anual'!$AF$286,Z232,'Resumen Anual'!$V$9,K218,'Resumen Anual'!$L$238)+SUMIFS('Resumen Anual'!$AF$344,Z232,'Resumen Anual'!$V$9,K218,'Resumen Anual'!$L$296)+SUMIFS('Resumen Anual'!$AF$402,Z232,'Resumen Anual'!$V$9,K218,'Resumen Anual'!$L$354)+SUMIFS('Resumen Anual'!$AF$460,Z232,'Resumen Anual'!$V$9,K218,'Resumen Anual'!$L$412)+SUMIFS('Resumen Anual'!$AF$518,Z232,'Resumen Anual'!$V$9,K218,'Resumen Anual'!$L$470)+SUMIFS('Resumen Anual'!$AF$576,Z232,'Resumen Anual'!$V$9,K218,'Resumen Anual'!$L$528)+SUMIFS('Resumen Anual'!$AF$634,Z232,'Resumen Anual'!$V$9,K218,'Resumen Anual'!$L$586)+SUMIFS('Resumen Anual'!$AF$692,Z232,'Resumen Anual'!$V$9,K218,'Resumen Anual'!$L$644)+SUMIFS('Resumen Anual'!$CC$54,Z232,'Resumen Anual'!$V$9,K218,'Resumen Anual'!$BI$6)+SUMIFS('Resumen Anual'!$CC$112,Z232,'Resumen Anual'!$V$9,K218,'Resumen Anual'!$BI$64)+SUMIFS('Resumen Anual'!$CC$170,Z232,'Resumen Anual'!$V$9,K218,'Resumen Anual'!$BI$122)+SUMIFS('Resumen Anual'!$CC$228,Z232,'Resumen Anual'!$V$9,K218,'Resumen Anual'!$BI$180)+SUMIFS('Resumen Anual'!$CC$286,Z232,'Resumen Anual'!$V$9,K218,'Resumen Anual'!$BI$238)+SUMIFS('Resumen Anual'!$CC$344,Z232,'Resumen Anual'!$V$9,K218,'Resumen Anual'!$BI$296)+SUMIFS('Resumen Anual'!$CC$402,Z232,'Resumen Anual'!$V$9,K218,'Resumen Anual'!$BI$354)+SUMIFS('Resumen Anual'!$CC$460,Z232,'Resumen Anual'!$V$9,K218,'Resumen Anual'!$BI$412)+SUMIFS('Resumen Anual'!$CC$518,Z232,'Resumen Anual'!$V$9,K218,'Resumen Anual'!$BI$470)+SUMIFS('Resumen Anual'!$CC$576,Z232,'Resumen Anual'!$V$9,K218,'Resumen Anual'!$BI$528)+SUMIFS('Resumen Anual'!$CC$634,Z232,'Resumen Anual'!$V$9,K218,'Resumen Anual'!$BI$586)+SUMIFS('Resumen Anual'!$CC$692,Z232,'Resumen Anual'!$V$9,K218,'Resumen Anual'!$BI$644)+SUMIFS('Resumen Anual'!$EB$54,Z232,'Resumen Anual'!$V$9,K218,'Resumen Anual'!$DH$6)+SUMIFS('Resumen Anual'!$EB$112,Z232,'Resumen Anual'!$V$9,K218,'Resumen Anual'!$DH$64)+SUMIFS('Resumen Anual'!$EB$170,Z232,'Resumen Anual'!$V$9,K218,'Resumen Anual'!$DH$122)+SUMIFS('Resumen Anual'!$EB$228,Z232,'Resumen Anual'!$V$9,K218,'Resumen Anual'!$DH$180)+SUMIFS('Resumen Anual'!$EB$286,Z232,'Resumen Anual'!$V$9,K218,'Resumen Anual'!$DH$238)+SUMIFS('Resumen Anual'!$EB$344,Z232,'Resumen Anual'!$V$9,K218,'Resumen Anual'!$DH$296)+SUMIFS('Resumen Anual'!$EB$402,Z232,'Resumen Anual'!$V$9,K218,'Resumen Anual'!$DH$354)+SUMIFS('Resumen Anual'!$EB$460,Z232,'Resumen Anual'!$V$9,K218,'Resumen Anual'!$DH$412)+SUMIFS('Resumen Anual'!$EB$518,Z232,'Resumen Anual'!$V$9,K218,'Resumen Anual'!$DH$470)+SUMIFS('Resumen Anual'!$EB$576,Z232,'Resumen Anual'!$V$9,K218,'Resumen Anual'!$DH$528)+SUMIFS('Resumen Anual'!$EB$634,Z232,'Resumen Anual'!$V$9,K218,'Resumen Anual'!$DH$586)+SUMIFS('Resumen Anual'!$EB$692,Z232,'Resumen Anual'!$V$9,K218,'Resumen Anual'!$DH$644)+SUMIFS('Resumen Anual'!$FY$54,Z232,'Resumen Anual'!$V$9,K218,'Resumen Anual'!$FE$6)+SUMIFS('Resumen Anual'!$FY$112,Z232,'Resumen Anual'!$V$9,K218,'Resumen Anual'!$FE$64)+SUMIFS('Resumen Anual'!$FY$170,Z232,'Resumen Anual'!$V$9,K218,'Resumen Anual'!$FE$122)+SUMIFS('Resumen Anual'!$FY$228,Z232,'Resumen Anual'!$V$9,K218,'Resumen Anual'!$FE$180)+SUMIFS('Resumen Anual'!$FY$286,Z232,'Resumen Anual'!$V$9,K218,'Resumen Anual'!$FE$238)+SUMIFS('Resumen Anual'!$FY$344,Z232,'Resumen Anual'!$V$9,K218,'Resumen Anual'!$FE$296)+SUMIFS('Resumen Anual'!$FY$402,Z232,'Resumen Anual'!$V$9,K218,'Resumen Anual'!$FE$354)+SUMIFS('Resumen Anual'!$FY$460,Z232,'Resumen Anual'!$V$9,K218,'Resumen Anual'!$FE$412)+SUMIFS('Resumen Anual'!$FY$518,Z232,'Resumen Anual'!$V$9,K218,'Resumen Anual'!$FE$470)+SUMIFS('Resumen Anual'!$FY$576,Z232,'Resumen Anual'!$V$9,K218,'Resumen Anual'!$FE$528)+SUMIFS('Resumen Anual'!$FY$634,Z232,'Resumen Anual'!$V$9,K218,'Resumen Anual'!$FE$586)+SUMIFS('Resumen Anual'!$FY$692,Z232,'Resumen Anual'!$V$9,K218,'Resumen Anual'!$FE$644)</f>
        <v>0</v>
      </c>
      <c r="AF232" s="770"/>
      <c r="AG232" s="770"/>
      <c r="AH232" s="770"/>
      <c r="AI232" s="770">
        <f>SUMIFS('Resumen Anual'!$AJ$54,Z232,'Resumen Anual'!$V$9,K218,'Resumen Anual'!$L$6)+SUMIFS('Resumen Anual'!$AJ$112,Z232,'Resumen Anual'!$V$9,K218,'Resumen Anual'!$L$64)+SUMIFS('Resumen Anual'!$AJ$170,Z232,'Resumen Anual'!$V$9,K218,'Resumen Anual'!$L$122)+SUMIFS('Resumen Anual'!$AJ$228,Z232,'Resumen Anual'!$V$9,K218,'Resumen Anual'!$L$180)+SUMIFS('Resumen Anual'!$AJ$286,Z232,'Resumen Anual'!$V$9,K218,'Resumen Anual'!$L$238)+SUMIFS('Resumen Anual'!$AJ$344,Z232,'Resumen Anual'!$V$9,K218,'Resumen Anual'!$L$296)+SUMIFS('Resumen Anual'!$AJ$402,Z232,'Resumen Anual'!$V$9,K218,'Resumen Anual'!$L$354)+SUMIFS('Resumen Anual'!$AJ$460,Z232,'Resumen Anual'!$V$9,K218,'Resumen Anual'!$L$412)+SUMIFS('Resumen Anual'!$AJ$518,Z232,'Resumen Anual'!$V$9,K218,'Resumen Anual'!$L$470)+SUMIFS('Resumen Anual'!$AJ$576,Z232,'Resumen Anual'!$V$9,K218,'Resumen Anual'!$L$528)+SUMIFS('Resumen Anual'!$AJ$634,Z232,'Resumen Anual'!$V$9,K218,'Resumen Anual'!$L$586)+SUMIFS('Resumen Anual'!$AJ$692,Z232,'Resumen Anual'!$V$9,K218,'Resumen Anual'!$L$644)+SUMIFS('Resumen Anual'!$CG$54,Z232,'Resumen Anual'!$V$9,K218,'Resumen Anual'!$BI$6)+SUMIFS('Resumen Anual'!$CG$112,Z232,'Resumen Anual'!$V$9,K218,'Resumen Anual'!$BI$64)+SUMIFS('Resumen Anual'!$CG$170,Z232,'Resumen Anual'!$V$9,K218,'Resumen Anual'!$BI$122)+SUMIFS('Resumen Anual'!$CG$228,Z232,'Resumen Anual'!$V$9,K218,'Resumen Anual'!$BI$180)+SUMIFS('Resumen Anual'!$CG$286,Z232,'Resumen Anual'!$V$9,K218,'Resumen Anual'!$BI$238)+SUMIFS('Resumen Anual'!$CG$344,Z232,'Resumen Anual'!$V$9,K218,'Resumen Anual'!$BI$296)+SUMIFS('Resumen Anual'!$CG$402,Z232,'Resumen Anual'!$V$9,K218,'Resumen Anual'!$BI$354)+SUMIFS('Resumen Anual'!$CG$460,Z232,'Resumen Anual'!$V$9,K218,'Resumen Anual'!$BI$412)+SUMIFS('Resumen Anual'!$CG$518,Z232,'Resumen Anual'!$V$9,K218,'Resumen Anual'!$BI$470)+SUMIFS('Resumen Anual'!$CG$576,Z232,'Resumen Anual'!$V$9,K218,'Resumen Anual'!$BI$528)+SUMIFS('Resumen Anual'!$CG$634,Z232,'Resumen Anual'!$V$9,K218,'Resumen Anual'!$BI$586)+SUMIFS('Resumen Anual'!$CG$692,Z232,'Resumen Anual'!$V$9,K218,'Resumen Anual'!$BI$644)+SUMIFS('Resumen Anual'!$EF$54,Z232,'Resumen Anual'!$V$9,K218,'Resumen Anual'!$DH$6)+SUMIFS('Resumen Anual'!$EF$112,Z232,'Resumen Anual'!$V$9,K218,'Resumen Anual'!$DH$64)+SUMIFS('Resumen Anual'!$EF$170,Z232,'Resumen Anual'!$V$9,K218,'Resumen Anual'!$DH$122)+SUMIFS('Resumen Anual'!$EF$228,Z232,'Resumen Anual'!$V$9,K218,'Resumen Anual'!$DH$180)+SUMIFS('Resumen Anual'!$EF$286,Z232,'Resumen Anual'!$V$9,K218,'Resumen Anual'!$DH$238)+SUMIFS('Resumen Anual'!$EF$344,Z232,'Resumen Anual'!$V$9,K218,'Resumen Anual'!$DH$296)+SUMIFS('Resumen Anual'!$EF$402,Z232,'Resumen Anual'!$V$9,K218,'Resumen Anual'!$DH$354)+SUMIFS('Resumen Anual'!$EF$460,Z232,'Resumen Anual'!$V$9,K218,'Resumen Anual'!$DH$412)+SUMIFS('Resumen Anual'!$EF$518,Z232,'Resumen Anual'!$V$9,K218,'Resumen Anual'!$DH$470)+SUMIFS('Resumen Anual'!$EF$576,Z232,'Resumen Anual'!$V$9,K218,'Resumen Anual'!$DH$528)+SUMIFS('Resumen Anual'!$EF$634,Z232,'Resumen Anual'!$V$9,K218,'Resumen Anual'!$DH$586)+SUMIFS('Resumen Anual'!$EF$692,Z232,'Resumen Anual'!$V$9,K218,'Resumen Anual'!$DH$644)+SUMIFS('Resumen Anual'!$GC$54,Z232,'Resumen Anual'!$V$9,K218,'Resumen Anual'!$FE$6)+SUMIFS('Resumen Anual'!$GC$112,Z232,'Resumen Anual'!$V$9,K218,'Resumen Anual'!$FE$64)+SUMIFS('Resumen Anual'!$GC$170,Z232,'Resumen Anual'!$V$9,K218,'Resumen Anual'!$FE$122)+SUMIFS('Resumen Anual'!$GC$228,Z232,'Resumen Anual'!$V$9,K218,'Resumen Anual'!$FE$180)+SUMIFS('Resumen Anual'!$GC$286,Z232,'Resumen Anual'!$V$9,K218,'Resumen Anual'!$FE$238)+SUMIFS('Resumen Anual'!$GC$344,Z232,'Resumen Anual'!$V$9,K218,'Resumen Anual'!$FE$296)+SUMIFS('Resumen Anual'!$GC$402,Z232,'Resumen Anual'!$V$9,K218,'Resumen Anual'!$FE$354)+SUMIFS('Resumen Anual'!$GC$460,Z232,'Resumen Anual'!$V$9,K218,'Resumen Anual'!$FE$412)+SUMIFS('Resumen Anual'!$GC$518,Z232,'Resumen Anual'!$V$9,K218,'Resumen Anual'!$FE$470)+SUMIFS('Resumen Anual'!$GC$576,Z232,'Resumen Anual'!$V$9,K218,'Resumen Anual'!$FE$528)+SUMIFS('Resumen Anual'!$GC$634,Z232,'Resumen Anual'!$V$9,K218,'Resumen Anual'!$FE$586)+SUMIFS('Resumen Anual'!$GC$692,Z232,'Resumen Anual'!$V$9,K218,'Resumen Anual'!$FE$644)</f>
        <v>0</v>
      </c>
      <c r="AJ232" s="770"/>
      <c r="AK232" s="770"/>
      <c r="AL232" s="770"/>
      <c r="AM232" s="770">
        <f>SUMIFS('Resumen Anual'!$AN$54,Z232,'Resumen Anual'!$V$9,K218,'Resumen Anual'!$L$6)+SUMIFS('Resumen Anual'!$AN$112,Z232,'Resumen Anual'!$V$9,K218,'Resumen Anual'!$L$64)+SUMIFS('Resumen Anual'!$AN$170,Z232,'Resumen Anual'!$V$9,K218,'Resumen Anual'!$L$122)+SUMIFS('Resumen Anual'!$AN$228,Z232,'Resumen Anual'!$V$9,K218,'Resumen Anual'!$L$180)+SUMIFS('Resumen Anual'!$AN$286,Z232,'Resumen Anual'!$V$9,K218,'Resumen Anual'!$L$238)+SUMIFS('Resumen Anual'!$AN$344,Z232,'Resumen Anual'!$V$9,K218,'Resumen Anual'!$L$296)+SUMIFS('Resumen Anual'!$AN$402,Z232,'Resumen Anual'!$V$9,K218,'Resumen Anual'!$L$354)+SUMIFS('Resumen Anual'!$AN$460,Z232,'Resumen Anual'!$V$9,K218,'Resumen Anual'!$L$412)+SUMIFS('Resumen Anual'!$AN$518,Z232,'Resumen Anual'!$V$9,K218,'Resumen Anual'!$L$470)+SUMIFS('Resumen Anual'!$AN$576,Z232,'Resumen Anual'!$V$9,K218,'Resumen Anual'!$L$528)+SUMIFS('Resumen Anual'!$AN$634,Z232,'Resumen Anual'!$V$9,K218,'Resumen Anual'!$L$586)+SUMIFS('Resumen Anual'!$AN$692,Z232,'Resumen Anual'!$V$9,K218,'Resumen Anual'!$L$644)+SUMIFS('Resumen Anual'!$CK$54,Z232,'Resumen Anual'!$V$9,K218,'Resumen Anual'!$BI$6)+SUMIFS('Resumen Anual'!$CK$112,Z232,'Resumen Anual'!$V$9,K218,'Resumen Anual'!$BI$64)+SUMIFS('Resumen Anual'!$CK$170,Z232,'Resumen Anual'!$V$9,K218,'Resumen Anual'!$BI$122)+SUMIFS('Resumen Anual'!$CK$228,Z232,'Resumen Anual'!$V$9,K218,'Resumen Anual'!$BI$180)+SUMIFS('Resumen Anual'!$CK$286,Z232,'Resumen Anual'!$V$9,K218,'Resumen Anual'!$BI$238)+SUMIFS('Resumen Anual'!$CK$344,Z232,'Resumen Anual'!$V$9,K218,'Resumen Anual'!$BI$296)+SUMIFS('Resumen Anual'!$CK$402,Z232,'Resumen Anual'!$V$9,K218,'Resumen Anual'!$BI$354)+SUMIFS('Resumen Anual'!$CK$460,Z232,'Resumen Anual'!$V$9,K218,'Resumen Anual'!$BI$412)+SUMIFS('Resumen Anual'!$CK$518,Z232,'Resumen Anual'!$V$9,K218,'Resumen Anual'!$BI$470)+SUMIFS('Resumen Anual'!$CK$576,Z232,'Resumen Anual'!$V$9,K218,'Resumen Anual'!$BI$528)+SUMIFS('Resumen Anual'!$CK$634,Z232,'Resumen Anual'!$V$9,K218,'Resumen Anual'!$BI$586)+SUMIFS('Resumen Anual'!$CK$692,Z232,'Resumen Anual'!$V$9,K218,'Resumen Anual'!$BI$644)+SUMIFS('Resumen Anual'!$EJ$54,Z232,'Resumen Anual'!$V$9,K218,'Resumen Anual'!$DH$6)+SUMIFS('Resumen Anual'!$EJ$112,Z232,'Resumen Anual'!$V$9,K218,'Resumen Anual'!$DH$64)+SUMIFS('Resumen Anual'!$EJ$170,Z232,'Resumen Anual'!$V$9,K218,'Resumen Anual'!$DH$122)+SUMIFS('Resumen Anual'!$EJ$228,Z232,'Resumen Anual'!$V$9,K218,'Resumen Anual'!$DH$180)+SUMIFS('Resumen Anual'!$EJ$286,Z232,'Resumen Anual'!$V$9,K218,'Resumen Anual'!$DH$238)+SUMIFS('Resumen Anual'!$EJ$344,Z232,'Resumen Anual'!$V$9,K218,'Resumen Anual'!$DH$296)+SUMIFS('Resumen Anual'!$EJ$402,Z232,'Resumen Anual'!$V$9,K218,'Resumen Anual'!$DH$354)+SUMIFS('Resumen Anual'!$EJ$460,Z232,'Resumen Anual'!$V$9,K218,'Resumen Anual'!$DH$412)+SUMIFS('Resumen Anual'!$EJ$518,Z232,'Resumen Anual'!$V$9,K218,'Resumen Anual'!$DH$470)+SUMIFS('Resumen Anual'!$EJ$576,Z232,'Resumen Anual'!$V$9,K218,'Resumen Anual'!$DH$528)+SUMIFS('Resumen Anual'!$EJ$634,Z232,'Resumen Anual'!$V$9,K218,'Resumen Anual'!$DH$586)+SUMIFS('Resumen Anual'!$EJ$692,Z232,'Resumen Anual'!$V$9,K218,'Resumen Anual'!$DH$644)+SUMIFS('Resumen Anual'!$GG$54,Z232,'Resumen Anual'!$V$9,K218,'Resumen Anual'!$FE$6)+SUMIFS('Resumen Anual'!$GG$112,Z232,'Resumen Anual'!$V$9,K218,'Resumen Anual'!$FE$64)+SUMIFS('Resumen Anual'!$GG$170,Z232,'Resumen Anual'!$V$9,K218,'Resumen Anual'!$FE$122)+SUMIFS('Resumen Anual'!$GG$228,Z232,'Resumen Anual'!$V$9,K218,'Resumen Anual'!$FE$180)+SUMIFS('Resumen Anual'!$GG$286,Z232,'Resumen Anual'!$V$9,K218,'Resumen Anual'!$FE$238)+SUMIFS('Resumen Anual'!$GG$344,Z232,'Resumen Anual'!$V$9,K218,'Resumen Anual'!$FE$296)+SUMIFS('Resumen Anual'!$GG$402,Z232,'Resumen Anual'!$V$9,K218,'Resumen Anual'!$FE$354)+SUMIFS('Resumen Anual'!$GG$460,Z232,'Resumen Anual'!$V$9,K218,'Resumen Anual'!$FE$412)+SUMIFS('Resumen Anual'!$GG$518,Z232,'Resumen Anual'!$V$9,K218,'Resumen Anual'!$FE$470)+SUMIFS('Resumen Anual'!$GG$576,Z232,'Resumen Anual'!$V$9,K218,'Resumen Anual'!$FE$528)+SUMIFS('Resumen Anual'!$GG$634,Z232,'Resumen Anual'!$V$9,K218,'Resumen Anual'!$FE$586)+SUMIFS('Resumen Anual'!$GG$692,Z232,'Resumen Anual'!$V$9,K218,'Resumen Anual'!$FE$644)</f>
        <v>0</v>
      </c>
      <c r="AN232" s="770"/>
      <c r="AO232" s="770"/>
      <c r="AP232" s="770"/>
      <c r="AQ232" s="756">
        <f>SUMIFS('Resumen Anual'!$AR$54,Z232,'Resumen Anual'!$V$9,K218,'Resumen Anual'!$L$6)+SUMIFS('Resumen Anual'!$AR$112,Z232,'Resumen Anual'!$V$9,K218,'Resumen Anual'!$L$64)+SUMIFS('Resumen Anual'!$AR$170,Z232,'Resumen Anual'!$V$9,K218,'Resumen Anual'!$L$122)+SUMIFS('Resumen Anual'!$AR$228,Z232,'Resumen Anual'!$V$9,K218,'Resumen Anual'!$L$180)+SUMIFS('Resumen Anual'!$AR$286,Z232,'Resumen Anual'!$V$9,K218,'Resumen Anual'!$L$238)+SUMIFS('Resumen Anual'!$AR$344,Z232,'Resumen Anual'!$V$9,K218,'Resumen Anual'!$L$296)+SUMIFS('Resumen Anual'!$AR$402,Z232,'Resumen Anual'!$V$9,K218,'Resumen Anual'!$L$354)+SUMIFS('Resumen Anual'!$AR$460,Z232,'Resumen Anual'!$V$9,K218,'Resumen Anual'!$L$412)+SUMIFS('Resumen Anual'!$AR$518,Z232,'Resumen Anual'!$V$9,K218,'Resumen Anual'!$L$470)+SUMIFS('Resumen Anual'!$AR$576,Z232,'Resumen Anual'!$V$9,K218,'Resumen Anual'!$L$528)+SUMIFS('Resumen Anual'!$AR$634,Z232,'Resumen Anual'!$V$9,K218,'Resumen Anual'!$L$586)+SUMIFS('Resumen Anual'!$AR$692,Z232,'Resumen Anual'!$V$9,K218,'Resumen Anual'!$L$644)+SUMIFS('Resumen Anual'!$CO$54,Z232,'Resumen Anual'!$V$9,K218,'Resumen Anual'!$BI$6)+SUMIFS('Resumen Anual'!$CO$112,Z232,'Resumen Anual'!$V$9,K218,'Resumen Anual'!$BI$64)+SUMIFS('Resumen Anual'!$CO$170,Z232,'Resumen Anual'!$V$9,K218,'Resumen Anual'!$BI$122)+SUMIFS('Resumen Anual'!$CO$228,Z232,'Resumen Anual'!$V$9,K218,'Resumen Anual'!$BI$180)+SUMIFS('Resumen Anual'!$CO$286,Z232,'Resumen Anual'!$V$9,K218,'Resumen Anual'!$BI$238)+SUMIFS('Resumen Anual'!$CO$344,Z232,'Resumen Anual'!$V$9,K218,'Resumen Anual'!$BI$296)+SUMIFS('Resumen Anual'!$CO$402,Z232,'Resumen Anual'!$V$9,K218,'Resumen Anual'!$BI$354)+SUMIFS('Resumen Anual'!$CO$460,Z232,'Resumen Anual'!$V$9,K218,'Resumen Anual'!$BI$412)+SUMIFS('Resumen Anual'!$CO$518,Z232,'Resumen Anual'!$V$9,K218,'Resumen Anual'!$BI$470)+SUMIFS('Resumen Anual'!$CO$576,Z232,'Resumen Anual'!$V$9,K218,'Resumen Anual'!$BI$528)+SUMIFS('Resumen Anual'!$CO$634,Z232,'Resumen Anual'!$V$9,K218,'Resumen Anual'!$BI$586)+SUMIFS('Resumen Anual'!$CO$692,Z232,'Resumen Anual'!$V$9,K218,'Resumen Anual'!$BI$644)+SUMIFS('Resumen Anual'!$EN$54,Z232,'Resumen Anual'!$V$9,K218,'Resumen Anual'!$DH$6)+SUMIFS('Resumen Anual'!$EN$112,Z232,'Resumen Anual'!$V$9,K218,'Resumen Anual'!$DH$64)+SUMIFS('Resumen Anual'!$EN$170,Z232,'Resumen Anual'!$V$9,K218,'Resumen Anual'!$DH$122)+SUMIFS('Resumen Anual'!$EN$228,Z232,'Resumen Anual'!$V$9,K218,'Resumen Anual'!$DH$180)+SUMIFS('Resumen Anual'!$EN$286,Z232,'Resumen Anual'!$V$9,K218,'Resumen Anual'!$DH$238)+SUMIFS('Resumen Anual'!$EN$344,Z232,'Resumen Anual'!$V$9,K218,'Resumen Anual'!$DH$296)+SUMIFS('Resumen Anual'!$EN$402,Z232,'Resumen Anual'!$V$9,K218,'Resumen Anual'!$DH$354)+SUMIFS('Resumen Anual'!$EN$460,Z232,'Resumen Anual'!$V$9,K218,'Resumen Anual'!$DH$412)+SUMIFS('Resumen Anual'!$EN$518,Z232,'Resumen Anual'!$V$9,K218,'Resumen Anual'!$DH$470)+SUMIFS('Resumen Anual'!$EN$576,Z232,'Resumen Anual'!$V$9,K218,'Resumen Anual'!$DH$528)+SUMIFS('Resumen Anual'!$EN$634,Z232,'Resumen Anual'!$V$9,K218,'Resumen Anual'!$DH$586)+SUMIFS('Resumen Anual'!$EN$692,Z232,'Resumen Anual'!$V$9,K218,'Resumen Anual'!$DH$644)+SUMIFS('Resumen Anual'!$GK$54,Z232,'Resumen Anual'!$V$9,K218,'Resumen Anual'!$FE$6)+SUMIFS('Resumen Anual'!$GK$112,Z232,'Resumen Anual'!$V$9,K218,'Resumen Anual'!$FE$64)+SUMIFS('Resumen Anual'!$GK$170,Z232,'Resumen Anual'!$V$9,K218,'Resumen Anual'!$FE$122)+SUMIFS('Resumen Anual'!$GK$228,Z232,'Resumen Anual'!$V$9,K218,'Resumen Anual'!$FE$180)+SUMIFS('Resumen Anual'!$GK$286,Z232,'Resumen Anual'!$V$9,K218,'Resumen Anual'!$FE$238)+SUMIFS('Resumen Anual'!$GK$344,Z232,'Resumen Anual'!$V$9,K218,'Resumen Anual'!$FE$296)+SUMIFS('Resumen Anual'!$GK$402,Z232,'Resumen Anual'!$V$9,K218,'Resumen Anual'!$FE$354)+SUMIFS('Resumen Anual'!$GK$460,Z232,'Resumen Anual'!$V$9,K218,'Resumen Anual'!$FE$412)+SUMIFS('Resumen Anual'!$GK$518,Z232,'Resumen Anual'!$V$9,K218,'Resumen Anual'!$FE$470)+SUMIFS('Resumen Anual'!$GK$576,Z232,'Resumen Anual'!$V$9,K218,'Resumen Anual'!$FE$528)+SUMIFS('Resumen Anual'!$GK$634,Z232,'Resumen Anual'!$V$9,K218,'Resumen Anual'!$FE$586)+SUMIFS('Resumen Anual'!$GK$692,Z232,'Resumen Anual'!$V$9,K218,'Resumen Anual'!$FE$644)</f>
        <v>0</v>
      </c>
      <c r="AR232" s="756"/>
      <c r="AS232" s="756"/>
      <c r="AT232" s="756">
        <f>SUMIFS('Resumen Anual'!$AU$54,Z232,'Resumen Anual'!$V$9,K218,'Resumen Anual'!$L$6)+SUMIFS('Resumen Anual'!$AU$112,Z232,'Resumen Anual'!$V$9,K218,'Resumen Anual'!$L$64)+SUMIFS('Resumen Anual'!$AU$170,Z232,'Resumen Anual'!$V$9,K218,'Resumen Anual'!$L$122)+SUMIFS('Resumen Anual'!$AU$228,Z232,'Resumen Anual'!$V$9,K218,'Resumen Anual'!$L$180)+SUMIFS('Resumen Anual'!$AU$286,Z232,'Resumen Anual'!$V$9,K218,'Resumen Anual'!$L$238)+SUMIFS('Resumen Anual'!$AU$344,Z232,'Resumen Anual'!$V$9,K218,'Resumen Anual'!$L$296)+SUMIFS('Resumen Anual'!$AU$402,Z232,'Resumen Anual'!$V$9,K218,'Resumen Anual'!$L$354)+SUMIFS('Resumen Anual'!$AU$460,Z232,'Resumen Anual'!$V$9,K218,'Resumen Anual'!$L$412)+SUMIFS('Resumen Anual'!$AU$518,Z232,'Resumen Anual'!$V$9,K218,'Resumen Anual'!$L$470)+SUMIFS('Resumen Anual'!$AU$576,Z232,'Resumen Anual'!$V$9,K218,'Resumen Anual'!$L$528)+SUMIFS('Resumen Anual'!$AU$634,Z232,'Resumen Anual'!$V$9,K218,'Resumen Anual'!$L$586)+SUMIFS('Resumen Anual'!$AU$692,Z232,'Resumen Anual'!$V$9,K218,'Resumen Anual'!$L$644)+SUMIFS('Resumen Anual'!$CR$54,Z232,'Resumen Anual'!$V$9,K218,'Resumen Anual'!$BI$6)+SUMIFS('Resumen Anual'!$CR$112,Z232,'Resumen Anual'!$V$9,K218,'Resumen Anual'!$BI$64)+SUMIFS('Resumen Anual'!$CR$170,Z232,'Resumen Anual'!$V$9,K218,'Resumen Anual'!$BI$122)+SUMIFS('Resumen Anual'!$CR$228,Z232,'Resumen Anual'!$V$9,K218,'Resumen Anual'!$BI$180)+SUMIFS('Resumen Anual'!$CR$286,Z232,'Resumen Anual'!$V$9,K218,'Resumen Anual'!$BI$238)+SUMIFS('Resumen Anual'!$CR$344,Z232,'Resumen Anual'!$V$9,K218,'Resumen Anual'!$BI$296)+SUMIFS('Resumen Anual'!$CR$402,Z232,'Resumen Anual'!$V$9,K218,'Resumen Anual'!$BI$354)+SUMIFS('Resumen Anual'!$CR$460,Z232,'Resumen Anual'!$V$9,K218,'Resumen Anual'!$BI$412)+SUMIFS('Resumen Anual'!$CR$518,Z232,'Resumen Anual'!$V$9,K218,'Resumen Anual'!$BI$470)+SUMIFS('Resumen Anual'!$CR$576,Z232,'Resumen Anual'!$V$9,K218,'Resumen Anual'!$BI$528)+SUMIFS('Resumen Anual'!$CR$634,Z232,'Resumen Anual'!$V$9,K218,'Resumen Anual'!$BI$586)+SUMIFS('Resumen Anual'!$CR$692,Z232,'Resumen Anual'!$V$9,K218,'Resumen Anual'!$BI$644)+SUMIFS('Resumen Anual'!$EQ$54,Z232,'Resumen Anual'!$V$9,K218,'Resumen Anual'!$DH$6)+SUMIFS('Resumen Anual'!$EQ$112,Z232,'Resumen Anual'!$V$9,K218,'Resumen Anual'!$DH$64)+SUMIFS('Resumen Anual'!$EQ$170,Z232,'Resumen Anual'!$V$9,K218,'Resumen Anual'!$DH$122)+SUMIFS('Resumen Anual'!$EQ$228,Z232,'Resumen Anual'!$V$9,K218,'Resumen Anual'!$DH$180)+SUMIFS('Resumen Anual'!$EQ$286,Z232,'Resumen Anual'!$V$9,K218,'Resumen Anual'!$DH$238)+SUMIFS('Resumen Anual'!$EQ$344,Z232,'Resumen Anual'!$V$9,K218,'Resumen Anual'!$DH$296)+SUMIFS('Resumen Anual'!$EQ$402,Z232,'Resumen Anual'!$V$9,K218,'Resumen Anual'!$DH$354)+SUMIFS('Resumen Anual'!$EQ$460,Z232,'Resumen Anual'!$V$9,K218,'Resumen Anual'!$DH$412)+SUMIFS('Resumen Anual'!$EQ$518,Z232,'Resumen Anual'!$V$9,K218,'Resumen Anual'!$DH$470)+SUMIFS('Resumen Anual'!$EQ$576,Z232,'Resumen Anual'!$V$9,K218,'Resumen Anual'!$DH$528)+SUMIFS('Resumen Anual'!$EQ$634,Z232,'Resumen Anual'!$V$9,K218,'Resumen Anual'!$DH$586)+SUMIFS('Resumen Anual'!$EQ$692,Z232,'Resumen Anual'!$V$9,K218,'Resumen Anual'!$DH$644)+SUMIFS('Resumen Anual'!$GN$54,Z232,'Resumen Anual'!$V$9,K218,'Resumen Anual'!$FE$6)+SUMIFS('Resumen Anual'!$GN$112,Z232,'Resumen Anual'!$V$9,K218,'Resumen Anual'!$FE$64)+SUMIFS('Resumen Anual'!$GN$170,Z232,'Resumen Anual'!$V$9,K218,'Resumen Anual'!$FE$122)+SUMIFS('Resumen Anual'!$GN$228,Z232,'Resumen Anual'!$V$9,K218,'Resumen Anual'!$FE$180)+SUMIFS('Resumen Anual'!$GN$286,Z232,'Resumen Anual'!$V$9,K218,'Resumen Anual'!$FE$238)+SUMIFS('Resumen Anual'!$GN$344,Z232,'Resumen Anual'!$V$9,K218,'Resumen Anual'!$FE$296)+SUMIFS('Resumen Anual'!$GN$402,Z232,'Resumen Anual'!$V$9,K218,'Resumen Anual'!$FE$354)+SUMIFS('Resumen Anual'!$GN$460,Z232,'Resumen Anual'!$V$9,K218,'Resumen Anual'!$FE$412)+SUMIFS('Resumen Anual'!$GN$518,Z232,'Resumen Anual'!$V$9,K218,'Resumen Anual'!$FE$470)+SUMIFS('Resumen Anual'!$GN$576,Z232,'Resumen Anual'!$V$9,K218,'Resumen Anual'!$FE$528)+SUMIFS('Resumen Anual'!$GN$634,Z232,'Resumen Anual'!$V$9,K218,'Resumen Anual'!$FE$586)+SUMIFS('Resumen Anual'!$GN$692,Z232,'Resumen Anual'!$V$9,K218,'Resumen Anual'!$FE$644)</f>
        <v>0</v>
      </c>
      <c r="AU232" s="756"/>
      <c r="AV232" s="1215"/>
      <c r="AW232" s="1200"/>
      <c r="AX232" s="171"/>
      <c r="AY232" s="775" t="str">
        <f>'Resumen Anual'!$C$24</f>
        <v>INSTR.</v>
      </c>
      <c r="AZ232" s="776"/>
      <c r="BA232" s="776"/>
      <c r="BB232" s="776"/>
      <c r="BC232" s="761">
        <f>SUMIF('Resumen Anual'!$FE$622,BH218,'Resumen Anual'!$FA$640)+SUMIF('Resumen Anual'!$DH$622,BH218,'Resumen Anual'!$DD$640)+SUMIF('Resumen Anual'!$BI$622,BH218,'Resumen Anual'!$BE$640)+SUMIF('Resumen Anual'!$L$622,BH218,'Resumen Anual'!$H$640)+SUMIF('Resumen Anual'!$FE$566,BH218,'Resumen Anual'!$FA$584)+SUMIF('Resumen Anual'!$DH$566,BH218,'Resumen Anual'!$DD$584)+SUMIF('Resumen Anual'!$BI$566,BH218,'Resumen Anual'!$BE$584)+SUMIF('Resumen Anual'!$L$566,BH218,'Resumen Anual'!$H$584)+SUMIF('Resumen Anual'!$FE$510,BH218,'Resumen Anual'!$FA$528)+SUMIF('Resumen Anual'!$DH$510,BH218,'Resumen Anual'!$DD$528)+SUMIF('Resumen Anual'!$BI$510,BH218,'Resumen Anual'!$BE$528)+SUMIF('Resumen Anual'!$L$510,BH218,'Resumen Anual'!$H$528)+SUMIF('Resumen Anual'!$FE$454,BH218,'Resumen Anual'!$FA$472)+SUMIF('Resumen Anual'!$DH$454,BH218,'Resumen Anual'!$DD$472)+SUMIF('Resumen Anual'!$BI$454,BH218,'Resumen Anual'!$BE$472)+SUMIF('Resumen Anual'!$L$454,BH218,'Resumen Anual'!$H$472)+SUMIF('Resumen Anual'!$FE$398,BH218,'Resumen Anual'!$FA$416)+SUMIF('Resumen Anual'!$DH$398,BH218,'Resumen Anual'!$DD$416)+SUMIF('Resumen Anual'!$BI$398,BH218,'Resumen Anual'!$BE$416)+SUMIF('Resumen Anual'!$L$398,BH218,'Resumen Anual'!$H$416)+SUMIF('Resumen Anual'!$FE$342,BH218,'Resumen Anual'!$FA$360)+SUMIF('Resumen Anual'!$DH$342,BH218,'Resumen Anual'!$DD$360)+SUMIF('Resumen Anual'!$BI$342,BH218,'Resumen Anual'!$BE$360)+SUMIF('Resumen Anual'!$L$342,BH218,'Resumen Anual'!$H$360)+SUMIF('Resumen Anual'!$FE$286,BH218,'Resumen Anual'!$FA$304)+SUMIF('Resumen Anual'!$DH$286,BH218,'Resumen Anual'!$DD$304)+SUMIF('Resumen Anual'!$BI$286,BH218,'Resumen Anual'!$BE$304)+SUMIF('Resumen Anual'!$L$286,BH218,'Resumen Anual'!$H$304)+SUMIF('Resumen Anual'!$FE$230,BH218,'Resumen Anual'!$FA$248)+SUMIF('Resumen Anual'!$DH$230,BH218,'Resumen Anual'!$DD$248)+SUMIF('Resumen Anual'!$BI$230,BH218,'Resumen Anual'!$BE$248)+SUMIF('Resumen Anual'!$L$230,BH218,'Resumen Anual'!$H$248)+SUMIF('Resumen Anual'!$FE$174,BH218,'Resumen Anual'!$FA$192)+SUMIF('Resumen Anual'!$DH$174,BH218,'Resumen Anual'!$DD$192)+SUMIF('Resumen Anual'!$BI$174,BH218,'Resumen Anual'!$BE$192)+SUMIF('Resumen Anual'!$L$174,BH218,'Resumen Anual'!$H$192)+SUMIF('Resumen Anual'!$FE$118,BH218,'Resumen Anual'!$FA$136)+SUMIF('Resumen Anual'!$DH$118,BH218,'Resumen Anual'!$DD$136)+SUMIF('Resumen Anual'!$BI$118,BH218,'Resumen Anual'!$BE$136)+SUMIF('Resumen Anual'!$L$118,BH218,'Resumen Anual'!$H$136)+SUMIF('Resumen Anual'!$FE$62,BH218,'Resumen Anual'!$FA$80)+SUMIF('Resumen Anual'!$DH$62,BH218,'Resumen Anual'!$DD$80)+SUMIF('Resumen Anual'!$BI$62,BH218,'Resumen Anual'!$BE$80)+SUMIF('Resumen Anual'!$L$62,BH218,'Resumen Anual'!$H$80)+SUMIF('Resumen Anual'!$FE$6,BH218,'Resumen Anual'!$FA$24)+SUMIF('Resumen Anual'!$DH$6,BH218,'Resumen Anual'!$DD$24)+SUMIF('Resumen Anual'!$BI$6,BH218,'Resumen Anual'!$BE$24)+SUMIF('Resumen Anual'!$L$6,BH218,'Resumen Anual'!$H$24)+SUMIF('Bitácoras Anteriores'!$K$6,BH218,'Bitácoras Anteriores'!$F$20)+SUMIF('Bitácoras Anteriores'!$K$59,$K$6,'Bitácoras Anteriores'!$F$73)+SUMIF('Bitácoras Anteriores'!$K$112,BH218,'Bitácoras Anteriores'!$F$126)+SUMIF('Bitácoras Anteriores'!$K$165,BH218,'Bitácoras Anteriores'!$F$179)+SUMIF('Bitácoras Anteriores'!$K$218,BH218,'Bitácoras Anteriores'!$F$232)+SUMIF('Bitácoras Anteriores'!$K$271,BH218,'Bitácoras Anteriores'!$F$285)+SUMIF('Bitácoras Anteriores'!$K$324,BH218,'Bitácoras Anteriores'!$F$338)+SUMIF('Bitácoras Anteriores'!$BH$6,BH218,'Bitácoras Anteriores'!$BD$20)+SUMIF('Bitácoras Anteriores'!$BH$59,$K$6,'Bitácoras Anteriores'!$BD$73)+SUMIF('Bitácoras Anteriores'!$BH$112,BH218,'Bitácoras Anteriores'!$BD$126)+SUMIF('Bitácoras Anteriores'!$BH$165,BH218,'Bitácoras Anteriores'!$BD$179)+SUMIF('Bitácoras Anteriores'!$BH$218,BH218,'Bitácoras Anteriores'!$BD$232)+SUMIF('Bitácoras Anteriores'!$BH$271,BH218,'Bitácoras Anteriores'!$BD$285)+SUMIF('Bitácoras Anteriores'!$BH$324,BH218,'Bitácoras Anteriores'!$BD$338)+SUMIF('Bitácoras Anteriores'!$DF$6,BH218,'Bitácoras Anteriores'!$DB$20)+SUMIF('Bitácoras Anteriores'!$DF$59,$K$6,'Bitácoras Anteriores'!$DB$73)+SUMIF('Bitácoras Anteriores'!$DF$112,BH218,'Bitácoras Anteriores'!$DB$126)+SUMIF('Bitácoras Anteriores'!$DF$165,BH218,'Bitácoras Anteriores'!$DB$179)+SUMIF('Bitácoras Anteriores'!$DF$218,BH218,'Bitácoras Anteriores'!$DB$232)+SUMIF('Bitácoras Anteriores'!$DF$271,BH218,'Bitácoras Anteriores'!$DB$285)+SUMIF('Bitácoras Anteriores'!$DF$324,BH218,'Bitácoras Anteriores'!$DB$338)+SUMIF('Bitácoras Anteriores'!$FC$6,BH218,'Bitácoras Anteriores'!$EY$20)+SUMIF('Bitácoras Anteriores'!$FC$59,$K$6,'Bitácoras Anteriores'!$EY$73)+SUMIF('Bitácoras Anteriores'!$FC$112,BH218,'Bitácoras Anteriores'!$EY$126)+SUMIF('Bitácoras Anteriores'!$FC$165,BH218,'Bitácoras Anteriores'!$EY$179)+SUMIF('Bitácoras Anteriores'!$FC$218,BH218,'Bitácoras Anteriores'!$EY$232)+SUMIF('Bitácoras Anteriores'!$FC$271,BH218,'Bitácoras Anteriores'!$EY$285)+SUMIF('Bitácoras Anteriores'!$FC$324,BH218,'Bitácoras Anteriores'!$EY$338)</f>
        <v>0</v>
      </c>
      <c r="BD232" s="762"/>
      <c r="BE232" s="762"/>
      <c r="BF232" s="762"/>
      <c r="BG232" s="762"/>
      <c r="BH232" s="762"/>
      <c r="BI232" s="763"/>
      <c r="BJ232" s="632"/>
      <c r="BK232" s="793" t="str">
        <f>'Resumen Anual'!$O$24</f>
        <v>ATERRIZAJES</v>
      </c>
      <c r="BL232" s="794"/>
      <c r="BM232" s="794"/>
      <c r="BN232" s="794"/>
      <c r="BO232" s="794"/>
      <c r="BP232" s="794"/>
      <c r="BQ232" s="794"/>
      <c r="BR232" s="794"/>
      <c r="BS232" s="794"/>
      <c r="BT232" s="794"/>
      <c r="BU232" s="795"/>
      <c r="BV232" s="15"/>
      <c r="BW232" s="771">
        <f>IF(BW224=0," ",BW224+4)</f>
        <v>2026</v>
      </c>
      <c r="BX232" s="772"/>
      <c r="BY232" s="772"/>
      <c r="BZ232" s="772"/>
      <c r="CA232" s="772"/>
      <c r="CB232" s="1214">
        <f>SUMIFS('Resumen Anual'!$AF$54,BW232,'Resumen Anual'!$V$9,BH218,'Resumen Anual'!$L$6)+SUMIFS('Resumen Anual'!$AF$112,BW232,'Resumen Anual'!$V$9,BH218,'Resumen Anual'!$L$64)+SUMIFS('Resumen Anual'!$AF$170,BW232,'Resumen Anual'!$V$9,BH218,'Resumen Anual'!$L$122)+SUMIFS('Resumen Anual'!$AF$228,BW232,'Resumen Anual'!$V$9,BH218,'Resumen Anual'!$L$180)+SUMIFS('Resumen Anual'!$AF$286,BW232,'Resumen Anual'!$V$9,BH218,'Resumen Anual'!$L$238)+SUMIFS('Resumen Anual'!$AF$344,BW232,'Resumen Anual'!$V$9,BH218,'Resumen Anual'!$L$296)+SUMIFS('Resumen Anual'!$AF$402,BW232,'Resumen Anual'!$V$9,BH218,'Resumen Anual'!$L$354)+SUMIFS('Resumen Anual'!$AF$460,BW232,'Resumen Anual'!$V$9,BH218,'Resumen Anual'!$L$412)+SUMIFS('Resumen Anual'!$AF$518,BW232,'Resumen Anual'!$V$9,BH218,'Resumen Anual'!$L$470)+SUMIFS('Resumen Anual'!$AF$576,BW232,'Resumen Anual'!$V$9,BH218,'Resumen Anual'!$L$528)+SUMIFS('Resumen Anual'!$AF$634,BW232,'Resumen Anual'!$V$9,BH218,'Resumen Anual'!$L$586)+SUMIFS('Resumen Anual'!$AF$692,BW232,'Resumen Anual'!$V$9,BH218,'Resumen Anual'!$L$644)+SUMIFS('Resumen Anual'!$CC$54,BW232,'Resumen Anual'!$V$9,BH218,'Resumen Anual'!$BI$6)+SUMIFS('Resumen Anual'!$CC$112,BW232,'Resumen Anual'!$V$9,BH218,'Resumen Anual'!$BI$64)+SUMIFS('Resumen Anual'!$CC$170,BW232,'Resumen Anual'!$V$9,BH218,'Resumen Anual'!$BI$122)+SUMIFS('Resumen Anual'!$CC$228,BW232,'Resumen Anual'!$V$9,BH218,'Resumen Anual'!$BI$180)+SUMIFS('Resumen Anual'!$CC$286,BW232,'Resumen Anual'!$V$9,BH218,'Resumen Anual'!$BI$238)+SUMIFS('Resumen Anual'!$CC$344,BW232,'Resumen Anual'!$V$9,BH218,'Resumen Anual'!$BI$296)+SUMIFS('Resumen Anual'!$CC$402,BW232,'Resumen Anual'!$V$9,BH218,'Resumen Anual'!$BI$354)+SUMIFS('Resumen Anual'!$CC$460,BW232,'Resumen Anual'!$V$9,BH218,'Resumen Anual'!$BI$412)+SUMIFS('Resumen Anual'!$CC$518,BW232,'Resumen Anual'!$V$9,BH218,'Resumen Anual'!$BI$470)+SUMIFS('Resumen Anual'!$CC$576,BW232,'Resumen Anual'!$V$9,BH218,'Resumen Anual'!$BI$528)+SUMIFS('Resumen Anual'!$CC$634,BW232,'Resumen Anual'!$V$9,BH218,'Resumen Anual'!$BI$586)+SUMIFS('Resumen Anual'!$CC$692,BW232,'Resumen Anual'!$V$9,BH218,'Resumen Anual'!$BI$644)+SUMIFS('Resumen Anual'!$EB$54,BW232,'Resumen Anual'!$V$9,BH218,'Resumen Anual'!$DH$6)+SUMIFS('Resumen Anual'!$EB$112,BW232,'Resumen Anual'!$V$9,BH218,'Resumen Anual'!$DH$64)+SUMIFS('Resumen Anual'!$EB$170,BW232,'Resumen Anual'!$V$9,BH218,'Resumen Anual'!$DH$122)+SUMIFS('Resumen Anual'!$EB$228,BW232,'Resumen Anual'!$V$9,BH218,'Resumen Anual'!$DH$180)+SUMIFS('Resumen Anual'!$EB$286,BW232,'Resumen Anual'!$V$9,BH218,'Resumen Anual'!$DH$238)+SUMIFS('Resumen Anual'!$EB$344,BW232,'Resumen Anual'!$V$9,BH218,'Resumen Anual'!$DH$296)+SUMIFS('Resumen Anual'!$EB$402,BW232,'Resumen Anual'!$V$9,BH218,'Resumen Anual'!$DH$354)+SUMIFS('Resumen Anual'!$EB$460,BW232,'Resumen Anual'!$V$9,BH218,'Resumen Anual'!$DH$412)+SUMIFS('Resumen Anual'!$EB$518,BW232,'Resumen Anual'!$V$9,BH218,'Resumen Anual'!$DH$470)+SUMIFS('Resumen Anual'!$EB$576,BW232,'Resumen Anual'!$V$9,BH218,'Resumen Anual'!$DH$528)+SUMIFS('Resumen Anual'!$EB$634,BW232,'Resumen Anual'!$V$9,BH218,'Resumen Anual'!$DH$586)+SUMIFS('Resumen Anual'!$EB$692,BW232,'Resumen Anual'!$V$9,BH218,'Resumen Anual'!$DH$644)+SUMIFS('Resumen Anual'!$FY$54,BW232,'Resumen Anual'!$V$9,BH218,'Resumen Anual'!$FE$6)+SUMIFS('Resumen Anual'!$FY$112,BW232,'Resumen Anual'!$V$9,BH218,'Resumen Anual'!$FE$64)+SUMIFS('Resumen Anual'!$FY$170,BW232,'Resumen Anual'!$V$9,BH218,'Resumen Anual'!$FE$122)+SUMIFS('Resumen Anual'!$FY$228,BW232,'Resumen Anual'!$V$9,BH218,'Resumen Anual'!$FE$180)+SUMIFS('Resumen Anual'!$FY$286,BW232,'Resumen Anual'!$V$9,BH218,'Resumen Anual'!$FE$238)+SUMIFS('Resumen Anual'!$FY$344,BW232,'Resumen Anual'!$V$9,BH218,'Resumen Anual'!$FE$296)+SUMIFS('Resumen Anual'!$FY$402,BW232,'Resumen Anual'!$V$9,BH218,'Resumen Anual'!$FE$354)+SUMIFS('Resumen Anual'!$FY$460,BW232,'Resumen Anual'!$V$9,BH218,'Resumen Anual'!$FE$412)+SUMIFS('Resumen Anual'!$FY$518,BW232,'Resumen Anual'!$V$9,BH218,'Resumen Anual'!$FE$470)+SUMIFS('Resumen Anual'!$FY$576,BW232,'Resumen Anual'!$V$9,BH218,'Resumen Anual'!$FE$528)+SUMIFS('Resumen Anual'!$FY$634,BW232,'Resumen Anual'!$V$9,BH218,'Resumen Anual'!$FE$586)+SUMIFS('Resumen Anual'!$FY$692,BW232,'Resumen Anual'!$V$9,BH218,'Resumen Anual'!$FE$644)</f>
        <v>0</v>
      </c>
      <c r="CC232" s="770"/>
      <c r="CD232" s="770"/>
      <c r="CE232" s="770"/>
      <c r="CF232" s="770">
        <f>SUMIFS('Resumen Anual'!$AJ$54,BW232,'Resumen Anual'!$V$9,BH218,'Resumen Anual'!$L$6)+SUMIFS('Resumen Anual'!$AJ$112,BW232,'Resumen Anual'!$V$9,BH218,'Resumen Anual'!$L$64)+SUMIFS('Resumen Anual'!$AJ$170,BW232,'Resumen Anual'!$V$9,BH218,'Resumen Anual'!$L$122)+SUMIFS('Resumen Anual'!$AJ$228,BW232,'Resumen Anual'!$V$9,BH218,'Resumen Anual'!$L$180)+SUMIFS('Resumen Anual'!$AJ$286,BW232,'Resumen Anual'!$V$9,BH218,'Resumen Anual'!$L$238)+SUMIFS('Resumen Anual'!$AJ$344,BW232,'Resumen Anual'!$V$9,BH218,'Resumen Anual'!$L$296)+SUMIFS('Resumen Anual'!$AJ$402,BW232,'Resumen Anual'!$V$9,BH218,'Resumen Anual'!$L$354)+SUMIFS('Resumen Anual'!$AJ$460,BW232,'Resumen Anual'!$V$9,BH218,'Resumen Anual'!$L$412)+SUMIFS('Resumen Anual'!$AJ$518,BW232,'Resumen Anual'!$V$9,BH218,'Resumen Anual'!$L$470)+SUMIFS('Resumen Anual'!$AJ$576,BW232,'Resumen Anual'!$V$9,BH218,'Resumen Anual'!$L$528)+SUMIFS('Resumen Anual'!$AJ$634,BW232,'Resumen Anual'!$V$9,BH218,'Resumen Anual'!$L$586)+SUMIFS('Resumen Anual'!$AJ$692,BW232,'Resumen Anual'!$V$9,BH218,'Resumen Anual'!$L$644)+SUMIFS('Resumen Anual'!$CG$54,BW232,'Resumen Anual'!$V$9,BH218,'Resumen Anual'!$BI$6)+SUMIFS('Resumen Anual'!$CG$112,BW232,'Resumen Anual'!$V$9,BH218,'Resumen Anual'!$BI$64)+SUMIFS('Resumen Anual'!$CG$170,BW232,'Resumen Anual'!$V$9,BH218,'Resumen Anual'!$BI$122)+SUMIFS('Resumen Anual'!$CG$228,BW232,'Resumen Anual'!$V$9,BH218,'Resumen Anual'!$BI$180)+SUMIFS('Resumen Anual'!$CG$286,BW232,'Resumen Anual'!$V$9,BH218,'Resumen Anual'!$BI$238)+SUMIFS('Resumen Anual'!$CG$344,BW232,'Resumen Anual'!$V$9,BH218,'Resumen Anual'!$BI$296)+SUMIFS('Resumen Anual'!$CG$402,BW232,'Resumen Anual'!$V$9,BH218,'Resumen Anual'!$BI$354)+SUMIFS('Resumen Anual'!$CG$460,BW232,'Resumen Anual'!$V$9,BH218,'Resumen Anual'!$BI$412)+SUMIFS('Resumen Anual'!$CG$518,BW232,'Resumen Anual'!$V$9,BH218,'Resumen Anual'!$BI$470)+SUMIFS('Resumen Anual'!$CG$576,BW232,'Resumen Anual'!$V$9,BH218,'Resumen Anual'!$BI$528)+SUMIFS('Resumen Anual'!$CG$634,BW232,'Resumen Anual'!$V$9,BH218,'Resumen Anual'!$BI$586)+SUMIFS('Resumen Anual'!$CG$692,BW232,'Resumen Anual'!$V$9,BH218,'Resumen Anual'!$BI$644)+SUMIFS('Resumen Anual'!$EF$54,BW232,'Resumen Anual'!$V$9,BH218,'Resumen Anual'!$DH$6)+SUMIFS('Resumen Anual'!$EF$112,BW232,'Resumen Anual'!$V$9,BH218,'Resumen Anual'!$DH$64)+SUMIFS('Resumen Anual'!$EF$170,BW232,'Resumen Anual'!$V$9,BH218,'Resumen Anual'!$DH$122)+SUMIFS('Resumen Anual'!$EF$228,BW232,'Resumen Anual'!$V$9,BH218,'Resumen Anual'!$DH$180)+SUMIFS('Resumen Anual'!$EF$286,BW232,'Resumen Anual'!$V$9,BH218,'Resumen Anual'!$DH$238)+SUMIFS('Resumen Anual'!$EF$344,BW232,'Resumen Anual'!$V$9,BH218,'Resumen Anual'!$DH$296)+SUMIFS('Resumen Anual'!$EF$402,BW232,'Resumen Anual'!$V$9,BH218,'Resumen Anual'!$DH$354)+SUMIFS('Resumen Anual'!$EF$460,BW232,'Resumen Anual'!$V$9,BH218,'Resumen Anual'!$DH$412)+SUMIFS('Resumen Anual'!$EF$518,BW232,'Resumen Anual'!$V$9,BH218,'Resumen Anual'!$DH$470)+SUMIFS('Resumen Anual'!$EF$576,BW232,'Resumen Anual'!$V$9,BH218,'Resumen Anual'!$DH$528)+SUMIFS('Resumen Anual'!$EF$634,BW232,'Resumen Anual'!$V$9,BH218,'Resumen Anual'!$DH$586)+SUMIFS('Resumen Anual'!$EF$692,BW232,'Resumen Anual'!$V$9,BH218,'Resumen Anual'!$DH$644)+SUMIFS('Resumen Anual'!$GC$54,BW232,'Resumen Anual'!$V$9,BH218,'Resumen Anual'!$FE$6)+SUMIFS('Resumen Anual'!$GC$112,BW232,'Resumen Anual'!$V$9,BH218,'Resumen Anual'!$FE$64)+SUMIFS('Resumen Anual'!$GC$170,BW232,'Resumen Anual'!$V$9,BH218,'Resumen Anual'!$FE$122)+SUMIFS('Resumen Anual'!$GC$228,BW232,'Resumen Anual'!$V$9,BH218,'Resumen Anual'!$FE$180)+SUMIFS('Resumen Anual'!$GC$286,BW232,'Resumen Anual'!$V$9,BH218,'Resumen Anual'!$FE$238)+SUMIFS('Resumen Anual'!$GC$344,BW232,'Resumen Anual'!$V$9,BH218,'Resumen Anual'!$FE$296)+SUMIFS('Resumen Anual'!$GC$402,BW232,'Resumen Anual'!$V$9,BH218,'Resumen Anual'!$FE$354)+SUMIFS('Resumen Anual'!$GC$460,BW232,'Resumen Anual'!$V$9,BH218,'Resumen Anual'!$FE$412)+SUMIFS('Resumen Anual'!$GC$518,BW232,'Resumen Anual'!$V$9,BH218,'Resumen Anual'!$FE$470)+SUMIFS('Resumen Anual'!$GC$576,BW232,'Resumen Anual'!$V$9,BH218,'Resumen Anual'!$FE$528)+SUMIFS('Resumen Anual'!$GC$634,BW232,'Resumen Anual'!$V$9,BH218,'Resumen Anual'!$FE$586)+SUMIFS('Resumen Anual'!$GC$692,BW232,'Resumen Anual'!$V$9,BH218,'Resumen Anual'!$FE$644)</f>
        <v>0</v>
      </c>
      <c r="CG232" s="770"/>
      <c r="CH232" s="770"/>
      <c r="CI232" s="770"/>
      <c r="CJ232" s="770">
        <f>SUMIFS('Resumen Anual'!$AN$54,BW232,'Resumen Anual'!$V$9,BH218,'Resumen Anual'!$L$6)+SUMIFS('Resumen Anual'!$AN$112,BW232,'Resumen Anual'!$V$9,BH218,'Resumen Anual'!$L$64)+SUMIFS('Resumen Anual'!$AN$170,BW232,'Resumen Anual'!$V$9,BH218,'Resumen Anual'!$L$122)+SUMIFS('Resumen Anual'!$AN$228,BW232,'Resumen Anual'!$V$9,BH218,'Resumen Anual'!$L$180)+SUMIFS('Resumen Anual'!$AN$286,BW232,'Resumen Anual'!$V$9,BH218,'Resumen Anual'!$L$238)+SUMIFS('Resumen Anual'!$AN$344,BW232,'Resumen Anual'!$V$9,BH218,'Resumen Anual'!$L$296)+SUMIFS('Resumen Anual'!$AN$402,BW232,'Resumen Anual'!$V$9,BH218,'Resumen Anual'!$L$354)+SUMIFS('Resumen Anual'!$AN$460,BW232,'Resumen Anual'!$V$9,BH218,'Resumen Anual'!$L$412)+SUMIFS('Resumen Anual'!$AN$518,BW232,'Resumen Anual'!$V$9,BH218,'Resumen Anual'!$L$470)+SUMIFS('Resumen Anual'!$AN$576,BW232,'Resumen Anual'!$V$9,BH218,'Resumen Anual'!$L$528)+SUMIFS('Resumen Anual'!$AN$634,BW232,'Resumen Anual'!$V$9,BH218,'Resumen Anual'!$L$586)+SUMIFS('Resumen Anual'!$AN$692,BW232,'Resumen Anual'!$V$9,BH218,'Resumen Anual'!$L$644)+SUMIFS('Resumen Anual'!$CK$54,BW232,'Resumen Anual'!$V$9,BH218,'Resumen Anual'!$BI$6)+SUMIFS('Resumen Anual'!$CK$112,BW232,'Resumen Anual'!$V$9,BH218,'Resumen Anual'!$BI$64)+SUMIFS('Resumen Anual'!$CK$170,BW232,'Resumen Anual'!$V$9,BH218,'Resumen Anual'!$BI$122)+SUMIFS('Resumen Anual'!$CK$228,BW232,'Resumen Anual'!$V$9,BH218,'Resumen Anual'!$BI$180)+SUMIFS('Resumen Anual'!$CK$286,BW232,'Resumen Anual'!$V$9,BH218,'Resumen Anual'!$BI$238)+SUMIFS('Resumen Anual'!$CK$344,BW232,'Resumen Anual'!$V$9,BH218,'Resumen Anual'!$BI$296)+SUMIFS('Resumen Anual'!$CK$402,BW232,'Resumen Anual'!$V$9,BH218,'Resumen Anual'!$BI$354)+SUMIFS('Resumen Anual'!$CK$460,BW232,'Resumen Anual'!$V$9,BH218,'Resumen Anual'!$BI$412)+SUMIFS('Resumen Anual'!$CK$518,BW232,'Resumen Anual'!$V$9,BH218,'Resumen Anual'!$BI$470)+SUMIFS('Resumen Anual'!$CK$576,BW232,'Resumen Anual'!$V$9,BH218,'Resumen Anual'!$BI$528)+SUMIFS('Resumen Anual'!$CK$634,BW232,'Resumen Anual'!$V$9,BH218,'Resumen Anual'!$BI$586)+SUMIFS('Resumen Anual'!$CK$692,BW232,'Resumen Anual'!$V$9,BH218,'Resumen Anual'!$BI$644)+SUMIFS('Resumen Anual'!$EJ$54,BW232,'Resumen Anual'!$V$9,BH218,'Resumen Anual'!$DH$6)+SUMIFS('Resumen Anual'!$EJ$112,BW232,'Resumen Anual'!$V$9,BH218,'Resumen Anual'!$DH$64)+SUMIFS('Resumen Anual'!$EJ$170,BW232,'Resumen Anual'!$V$9,BH218,'Resumen Anual'!$DH$122)+SUMIFS('Resumen Anual'!$EJ$228,BW232,'Resumen Anual'!$V$9,BH218,'Resumen Anual'!$DH$180)+SUMIFS('Resumen Anual'!$EJ$286,BW232,'Resumen Anual'!$V$9,BH218,'Resumen Anual'!$DH$238)+SUMIFS('Resumen Anual'!$EJ$344,BW232,'Resumen Anual'!$V$9,BH218,'Resumen Anual'!$DH$296)+SUMIFS('Resumen Anual'!$EJ$402,BW232,'Resumen Anual'!$V$9,BH218,'Resumen Anual'!$DH$354)+SUMIFS('Resumen Anual'!$EJ$460,BW232,'Resumen Anual'!$V$9,BH218,'Resumen Anual'!$DH$412)+SUMIFS('Resumen Anual'!$EJ$518,BW232,'Resumen Anual'!$V$9,BH218,'Resumen Anual'!$DH$470)+SUMIFS('Resumen Anual'!$EJ$576,BW232,'Resumen Anual'!$V$9,BH218,'Resumen Anual'!$DH$528)+SUMIFS('Resumen Anual'!$EJ$634,BW232,'Resumen Anual'!$V$9,BH218,'Resumen Anual'!$DH$586)+SUMIFS('Resumen Anual'!$EJ$692,BW232,'Resumen Anual'!$V$9,BH218,'Resumen Anual'!$DH$644)+SUMIFS('Resumen Anual'!$GG$54,BW232,'Resumen Anual'!$V$9,BH218,'Resumen Anual'!$FE$6)+SUMIFS('Resumen Anual'!$GG$112,BW232,'Resumen Anual'!$V$9,BH218,'Resumen Anual'!$FE$64)+SUMIFS('Resumen Anual'!$GG$170,BW232,'Resumen Anual'!$V$9,BH218,'Resumen Anual'!$FE$122)+SUMIFS('Resumen Anual'!$GG$228,BW232,'Resumen Anual'!$V$9,BH218,'Resumen Anual'!$FE$180)+SUMIFS('Resumen Anual'!$GG$286,BW232,'Resumen Anual'!$V$9,BH218,'Resumen Anual'!$FE$238)+SUMIFS('Resumen Anual'!$GG$344,BW232,'Resumen Anual'!$V$9,BH218,'Resumen Anual'!$FE$296)+SUMIFS('Resumen Anual'!$GG$402,BW232,'Resumen Anual'!$V$9,BH218,'Resumen Anual'!$FE$354)+SUMIFS('Resumen Anual'!$GG$460,BW232,'Resumen Anual'!$V$9,BH218,'Resumen Anual'!$FE$412)+SUMIFS('Resumen Anual'!$GG$518,BW232,'Resumen Anual'!$V$9,BH218,'Resumen Anual'!$FE$470)+SUMIFS('Resumen Anual'!$GG$576,BW232,'Resumen Anual'!$V$9,BH218,'Resumen Anual'!$FE$528)+SUMIFS('Resumen Anual'!$GG$634,BW232,'Resumen Anual'!$V$9,BH218,'Resumen Anual'!$FE$586)+SUMIFS('Resumen Anual'!$GG$692,BW232,'Resumen Anual'!$V$9,BH218,'Resumen Anual'!$FE$644)</f>
        <v>0</v>
      </c>
      <c r="CK232" s="770"/>
      <c r="CL232" s="770"/>
      <c r="CM232" s="770"/>
      <c r="CN232" s="756">
        <f>SUMIFS('Resumen Anual'!$AR$54,BW232,'Resumen Anual'!$V$9,BH218,'Resumen Anual'!$L$6)+SUMIFS('Resumen Anual'!$AR$112,BW232,'Resumen Anual'!$V$9,BH218,'Resumen Anual'!$L$64)+SUMIFS('Resumen Anual'!$AR$170,BW232,'Resumen Anual'!$V$9,BH218,'Resumen Anual'!$L$122)+SUMIFS('Resumen Anual'!$AR$228,BW232,'Resumen Anual'!$V$9,BH218,'Resumen Anual'!$L$180)+SUMIFS('Resumen Anual'!$AR$286,BW232,'Resumen Anual'!$V$9,BH218,'Resumen Anual'!$L$238)+SUMIFS('Resumen Anual'!$AR$344,BW232,'Resumen Anual'!$V$9,BH218,'Resumen Anual'!$L$296)+SUMIFS('Resumen Anual'!$AR$402,BW232,'Resumen Anual'!$V$9,BH218,'Resumen Anual'!$L$354)+SUMIFS('Resumen Anual'!$AR$460,BW232,'Resumen Anual'!$V$9,BH218,'Resumen Anual'!$L$412)+SUMIFS('Resumen Anual'!$AR$518,BW232,'Resumen Anual'!$V$9,BH218,'Resumen Anual'!$L$470)+SUMIFS('Resumen Anual'!$AR$576,BW232,'Resumen Anual'!$V$9,BH218,'Resumen Anual'!$L$528)+SUMIFS('Resumen Anual'!$AR$634,BW232,'Resumen Anual'!$V$9,BH218,'Resumen Anual'!$L$586)+SUMIFS('Resumen Anual'!$AR$692,BW232,'Resumen Anual'!$V$9,BH218,'Resumen Anual'!$L$644)+SUMIFS('Resumen Anual'!$CO$54,BW232,'Resumen Anual'!$V$9,BH218,'Resumen Anual'!$BI$6)+SUMIFS('Resumen Anual'!$CO$112,BW232,'Resumen Anual'!$V$9,BH218,'Resumen Anual'!$BI$64)+SUMIFS('Resumen Anual'!$CO$170,BW232,'Resumen Anual'!$V$9,BH218,'Resumen Anual'!$BI$122)+SUMIFS('Resumen Anual'!$CO$228,BW232,'Resumen Anual'!$V$9,BH218,'Resumen Anual'!$BI$180)+SUMIFS('Resumen Anual'!$CO$286,BW232,'Resumen Anual'!$V$9,BH218,'Resumen Anual'!$BI$238)+SUMIFS('Resumen Anual'!$CO$344,BW232,'Resumen Anual'!$V$9,BH218,'Resumen Anual'!$BI$296)+SUMIFS('Resumen Anual'!$CO$402,BW232,'Resumen Anual'!$V$9,BH218,'Resumen Anual'!$BI$354)+SUMIFS('Resumen Anual'!$CO$460,BW232,'Resumen Anual'!$V$9,BH218,'Resumen Anual'!$BI$412)+SUMIFS('Resumen Anual'!$CO$518,BW232,'Resumen Anual'!$V$9,BH218,'Resumen Anual'!$BI$470)+SUMIFS('Resumen Anual'!$CO$576,BW232,'Resumen Anual'!$V$9,BH218,'Resumen Anual'!$BI$528)+SUMIFS('Resumen Anual'!$CO$634,BW232,'Resumen Anual'!$V$9,BH218,'Resumen Anual'!$BI$586)+SUMIFS('Resumen Anual'!$CO$692,BW232,'Resumen Anual'!$V$9,BH218,'Resumen Anual'!$BI$644)+SUMIFS('Resumen Anual'!$EN$54,BW232,'Resumen Anual'!$V$9,BH218,'Resumen Anual'!$DH$6)+SUMIFS('Resumen Anual'!$EN$112,BW232,'Resumen Anual'!$V$9,BH218,'Resumen Anual'!$DH$64)+SUMIFS('Resumen Anual'!$EN$170,BW232,'Resumen Anual'!$V$9,BH218,'Resumen Anual'!$DH$122)+SUMIFS('Resumen Anual'!$EN$228,BW232,'Resumen Anual'!$V$9,BH218,'Resumen Anual'!$DH$180)+SUMIFS('Resumen Anual'!$EN$286,BW232,'Resumen Anual'!$V$9,BH218,'Resumen Anual'!$DH$238)+SUMIFS('Resumen Anual'!$EN$344,BW232,'Resumen Anual'!$V$9,BH218,'Resumen Anual'!$DH$296)+SUMIFS('Resumen Anual'!$EN$402,BW232,'Resumen Anual'!$V$9,BH218,'Resumen Anual'!$DH$354)+SUMIFS('Resumen Anual'!$EN$460,BW232,'Resumen Anual'!$V$9,BH218,'Resumen Anual'!$DH$412)+SUMIFS('Resumen Anual'!$EN$518,BW232,'Resumen Anual'!$V$9,BH218,'Resumen Anual'!$DH$470)+SUMIFS('Resumen Anual'!$EN$576,BW232,'Resumen Anual'!$V$9,BH218,'Resumen Anual'!$DH$528)+SUMIFS('Resumen Anual'!$EN$634,BW232,'Resumen Anual'!$V$9,BH218,'Resumen Anual'!$DH$586)+SUMIFS('Resumen Anual'!$EN$692,BW232,'Resumen Anual'!$V$9,BH218,'Resumen Anual'!$DH$644)+SUMIFS('Resumen Anual'!$GK$54,BW232,'Resumen Anual'!$V$9,BH218,'Resumen Anual'!$FE$6)+SUMIFS('Resumen Anual'!$GK$112,BW232,'Resumen Anual'!$V$9,BH218,'Resumen Anual'!$FE$64)+SUMIFS('Resumen Anual'!$GK$170,BW232,'Resumen Anual'!$V$9,BH218,'Resumen Anual'!$FE$122)+SUMIFS('Resumen Anual'!$GK$228,BW232,'Resumen Anual'!$V$9,BH218,'Resumen Anual'!$FE$180)+SUMIFS('Resumen Anual'!$GK$286,BW232,'Resumen Anual'!$V$9,BH218,'Resumen Anual'!$FE$238)+SUMIFS('Resumen Anual'!$GK$344,BW232,'Resumen Anual'!$V$9,BH218,'Resumen Anual'!$FE$296)+SUMIFS('Resumen Anual'!$GK$402,BW232,'Resumen Anual'!$V$9,BH218,'Resumen Anual'!$FE$354)+SUMIFS('Resumen Anual'!$GK$460,BW232,'Resumen Anual'!$V$9,BH218,'Resumen Anual'!$FE$412)+SUMIFS('Resumen Anual'!$GK$518,BW232,'Resumen Anual'!$V$9,BH218,'Resumen Anual'!$FE$470)+SUMIFS('Resumen Anual'!$GK$576,BW232,'Resumen Anual'!$V$9,BH218,'Resumen Anual'!$FE$528)+SUMIFS('Resumen Anual'!$GK$634,BW232,'Resumen Anual'!$V$9,BH218,'Resumen Anual'!$FE$586)+SUMIFS('Resumen Anual'!$GK$692,BW232,'Resumen Anual'!$V$9,BH218,'Resumen Anual'!$FE$644)</f>
        <v>0</v>
      </c>
      <c r="CO232" s="756"/>
      <c r="CP232" s="756"/>
      <c r="CQ232" s="756">
        <f>SUMIFS('Resumen Anual'!$AU$54,BW232,'Resumen Anual'!$V$9,BH218,'Resumen Anual'!$L$6)+SUMIFS('Resumen Anual'!$AU$112,BW232,'Resumen Anual'!$V$9,BH218,'Resumen Anual'!$L$64)+SUMIFS('Resumen Anual'!$AU$170,BW232,'Resumen Anual'!$V$9,BH218,'Resumen Anual'!$L$122)+SUMIFS('Resumen Anual'!$AU$228,BW232,'Resumen Anual'!$V$9,BH218,'Resumen Anual'!$L$180)+SUMIFS('Resumen Anual'!$AU$286,BW232,'Resumen Anual'!$V$9,BH218,'Resumen Anual'!$L$238)+SUMIFS('Resumen Anual'!$AU$344,BW232,'Resumen Anual'!$V$9,BH218,'Resumen Anual'!$L$296)+SUMIFS('Resumen Anual'!$AU$402,BW232,'Resumen Anual'!$V$9,BH218,'Resumen Anual'!$L$354)+SUMIFS('Resumen Anual'!$AU$460,BW232,'Resumen Anual'!$V$9,BH218,'Resumen Anual'!$L$412)+SUMIFS('Resumen Anual'!$AU$518,BW232,'Resumen Anual'!$V$9,BH218,'Resumen Anual'!$L$470)+SUMIFS('Resumen Anual'!$AU$576,BW232,'Resumen Anual'!$V$9,BH218,'Resumen Anual'!$L$528)+SUMIFS('Resumen Anual'!$AU$634,BW232,'Resumen Anual'!$V$9,BH218,'Resumen Anual'!$L$586)+SUMIFS('Resumen Anual'!$AU$692,BW232,'Resumen Anual'!$V$9,BH218,'Resumen Anual'!$L$644)+SUMIFS('Resumen Anual'!$CR$54,BW232,'Resumen Anual'!$V$9,BH218,'Resumen Anual'!$BI$6)+SUMIFS('Resumen Anual'!$CR$112,BW232,'Resumen Anual'!$V$9,BH218,'Resumen Anual'!$BI$64)+SUMIFS('Resumen Anual'!$CR$170,BW232,'Resumen Anual'!$V$9,BH218,'Resumen Anual'!$BI$122)+SUMIFS('Resumen Anual'!$CR$228,BW232,'Resumen Anual'!$V$9,BH218,'Resumen Anual'!$BI$180)+SUMIFS('Resumen Anual'!$CR$286,BW232,'Resumen Anual'!$V$9,BH218,'Resumen Anual'!$BI$238)+SUMIFS('Resumen Anual'!$CR$344,BW232,'Resumen Anual'!$V$9,BH218,'Resumen Anual'!$BI$296)+SUMIFS('Resumen Anual'!$CR$402,BW232,'Resumen Anual'!$V$9,BH218,'Resumen Anual'!$BI$354)+SUMIFS('Resumen Anual'!$CR$460,BW232,'Resumen Anual'!$V$9,BH218,'Resumen Anual'!$BI$412)+SUMIFS('Resumen Anual'!$CR$518,BW232,'Resumen Anual'!$V$9,BH218,'Resumen Anual'!$BI$470)+SUMIFS('Resumen Anual'!$CR$576,BW232,'Resumen Anual'!$V$9,BH218,'Resumen Anual'!$BI$528)+SUMIFS('Resumen Anual'!$CR$634,BW232,'Resumen Anual'!$V$9,BH218,'Resumen Anual'!$BI$586)+SUMIFS('Resumen Anual'!$CR$692,BW232,'Resumen Anual'!$V$9,BH218,'Resumen Anual'!$BI$644)+SUMIFS('Resumen Anual'!$EQ$54,BW232,'Resumen Anual'!$V$9,BH218,'Resumen Anual'!$DH$6)+SUMIFS('Resumen Anual'!$EQ$112,BW232,'Resumen Anual'!$V$9,BH218,'Resumen Anual'!$DH$64)+SUMIFS('Resumen Anual'!$EQ$170,BW232,'Resumen Anual'!$V$9,BH218,'Resumen Anual'!$DH$122)+SUMIFS('Resumen Anual'!$EQ$228,BW232,'Resumen Anual'!$V$9,BH218,'Resumen Anual'!$DH$180)+SUMIFS('Resumen Anual'!$EQ$286,BW232,'Resumen Anual'!$V$9,BH218,'Resumen Anual'!$DH$238)+SUMIFS('Resumen Anual'!$EQ$344,BW232,'Resumen Anual'!$V$9,BH218,'Resumen Anual'!$DH$296)+SUMIFS('Resumen Anual'!$EQ$402,BW232,'Resumen Anual'!$V$9,BH218,'Resumen Anual'!$DH$354)+SUMIFS('Resumen Anual'!$EQ$460,BW232,'Resumen Anual'!$V$9,BH218,'Resumen Anual'!$DH$412)+SUMIFS('Resumen Anual'!$EQ$518,BW232,'Resumen Anual'!$V$9,BH218,'Resumen Anual'!$DH$470)+SUMIFS('Resumen Anual'!$EQ$576,BW232,'Resumen Anual'!$V$9,BH218,'Resumen Anual'!$DH$528)+SUMIFS('Resumen Anual'!$EQ$634,BW232,'Resumen Anual'!$V$9,BH218,'Resumen Anual'!$DH$586)+SUMIFS('Resumen Anual'!$EQ$692,BW232,'Resumen Anual'!$V$9,BH218,'Resumen Anual'!$DH$644)+SUMIFS('Resumen Anual'!$GN$54,BW232,'Resumen Anual'!$V$9,BH218,'Resumen Anual'!$FE$6)+SUMIFS('Resumen Anual'!$GN$112,BW232,'Resumen Anual'!$V$9,BH218,'Resumen Anual'!$FE$64)+SUMIFS('Resumen Anual'!$GN$170,BW232,'Resumen Anual'!$V$9,BH218,'Resumen Anual'!$FE$122)+SUMIFS('Resumen Anual'!$GN$228,BW232,'Resumen Anual'!$V$9,BH218,'Resumen Anual'!$FE$180)+SUMIFS('Resumen Anual'!$GN$286,BW232,'Resumen Anual'!$V$9,BH218,'Resumen Anual'!$FE$238)+SUMIFS('Resumen Anual'!$GN$344,BW232,'Resumen Anual'!$V$9,BH218,'Resumen Anual'!$FE$296)+SUMIFS('Resumen Anual'!$GN$402,BW232,'Resumen Anual'!$V$9,BH218,'Resumen Anual'!$FE$354)+SUMIFS('Resumen Anual'!$GN$460,BW232,'Resumen Anual'!$V$9,BH218,'Resumen Anual'!$FE$412)+SUMIFS('Resumen Anual'!$GN$518,BW232,'Resumen Anual'!$V$9,BH218,'Resumen Anual'!$FE$470)+SUMIFS('Resumen Anual'!$GN$576,BW232,'Resumen Anual'!$V$9,BH218,'Resumen Anual'!$FE$528)+SUMIFS('Resumen Anual'!$GN$634,BW232,'Resumen Anual'!$V$9,BH218,'Resumen Anual'!$FE$586)+SUMIFS('Resumen Anual'!$GN$692,BW232,'Resumen Anual'!$V$9,BH218,'Resumen Anual'!$FE$644)</f>
        <v>0</v>
      </c>
      <c r="CR232" s="756"/>
      <c r="CS232" s="756"/>
      <c r="CT232" s="1200"/>
      <c r="CU232" s="1199"/>
      <c r="CV232" s="171"/>
      <c r="CW232" s="775" t="str">
        <f>'Resumen Anual'!$C$24</f>
        <v>INSTR.</v>
      </c>
      <c r="CX232" s="776"/>
      <c r="CY232" s="776"/>
      <c r="CZ232" s="776"/>
      <c r="DA232" s="761">
        <f>SUMIF('Resumen Anual'!$FE$622,DF218,'Resumen Anual'!$FA$640)+SUMIF('Resumen Anual'!$DH$622,DF218,'Resumen Anual'!$DD$640)+SUMIF('Resumen Anual'!$BI$622,DF218,'Resumen Anual'!$BE$640)+SUMIF('Resumen Anual'!$L$622,DF218,'Resumen Anual'!$H$640)+SUMIF('Resumen Anual'!$FE$566,DF218,'Resumen Anual'!$FA$584)+SUMIF('Resumen Anual'!$DH$566,DF218,'Resumen Anual'!$DD$584)+SUMIF('Resumen Anual'!$BI$566,DF218,'Resumen Anual'!$BE$584)+SUMIF('Resumen Anual'!$L$566,DF218,'Resumen Anual'!$H$584)+SUMIF('Resumen Anual'!$FE$510,DF218,'Resumen Anual'!$FA$528)+SUMIF('Resumen Anual'!$DH$510,DF218,'Resumen Anual'!$DD$528)+SUMIF('Resumen Anual'!$BI$510,DF218,'Resumen Anual'!$BE$528)+SUMIF('Resumen Anual'!$L$510,DF218,'Resumen Anual'!$H$528)+SUMIF('Resumen Anual'!$FE$454,DF218,'Resumen Anual'!$FA$472)+SUMIF('Resumen Anual'!$DH$454,DF218,'Resumen Anual'!$DD$472)+SUMIF('Resumen Anual'!$BI$454,DF218,'Resumen Anual'!$BE$472)+SUMIF('Resumen Anual'!$L$454,DF218,'Resumen Anual'!$H$472)+SUMIF('Resumen Anual'!$FE$398,DF218,'Resumen Anual'!$FA$416)+SUMIF('Resumen Anual'!$DH$398,DF218,'Resumen Anual'!$DD$416)+SUMIF('Resumen Anual'!$BI$398,DF218,'Resumen Anual'!$BE$416)+SUMIF('Resumen Anual'!$L$398,DF218,'Resumen Anual'!$H$416)+SUMIF('Resumen Anual'!$FE$342,DF218,'Resumen Anual'!$FA$360)+SUMIF('Resumen Anual'!$DH$342,DF218,'Resumen Anual'!$DD$360)+SUMIF('Resumen Anual'!$BI$342,DF218,'Resumen Anual'!$BE$360)+SUMIF('Resumen Anual'!$L$342,DF218,'Resumen Anual'!$H$360)+SUMIF('Resumen Anual'!$FE$286,DF218,'Resumen Anual'!$FA$304)+SUMIF('Resumen Anual'!$DH$286,DF218,'Resumen Anual'!$DD$304)+SUMIF('Resumen Anual'!$BI$286,DF218,'Resumen Anual'!$BE$304)+SUMIF('Resumen Anual'!$L$286,DF218,'Resumen Anual'!$H$304)+SUMIF('Resumen Anual'!$FE$230,DF218,'Resumen Anual'!$FA$248)+SUMIF('Resumen Anual'!$DH$230,DF218,'Resumen Anual'!$DD$248)+SUMIF('Resumen Anual'!$BI$230,DF218,'Resumen Anual'!$BE$248)+SUMIF('Resumen Anual'!$L$230,DF218,'Resumen Anual'!$H$248)+SUMIF('Resumen Anual'!$FE$174,DF218,'Resumen Anual'!$FA$192)+SUMIF('Resumen Anual'!$DH$174,DF218,'Resumen Anual'!$DD$192)+SUMIF('Resumen Anual'!$BI$174,DF218,'Resumen Anual'!$BE$192)+SUMIF('Resumen Anual'!$L$174,DF218,'Resumen Anual'!$H$192)+SUMIF('Resumen Anual'!$FE$118,DF218,'Resumen Anual'!$FA$136)+SUMIF('Resumen Anual'!$DH$118,DF218,'Resumen Anual'!$DD$136)+SUMIF('Resumen Anual'!$BI$118,DF218,'Resumen Anual'!$BE$136)+SUMIF('Resumen Anual'!$L$118,DF218,'Resumen Anual'!$H$136)+SUMIF('Resumen Anual'!$FE$62,DF218,'Resumen Anual'!$FA$80)+SUMIF('Resumen Anual'!$DH$62,DF218,'Resumen Anual'!$DD$80)+SUMIF('Resumen Anual'!$BI$62,DF218,'Resumen Anual'!$BE$80)+SUMIF('Resumen Anual'!$L$62,DF218,'Resumen Anual'!$H$80)+SUMIF('Resumen Anual'!$FE$6,DF218,'Resumen Anual'!$FA$24)+SUMIF('Resumen Anual'!$DH$6,DF218,'Resumen Anual'!$DD$24)+SUMIF('Resumen Anual'!$BI$6,DF218,'Resumen Anual'!$BE$24)+SUMIF('Resumen Anual'!$L$6,DF218,'Resumen Anual'!$H$24)+SUMIF('Bitácoras Anteriores'!$K$6,DF218,'Bitácoras Anteriores'!$F$20)+SUMIF('Bitácoras Anteriores'!$K$59,$K$6,'Bitácoras Anteriores'!$F$73)+SUMIF('Bitácoras Anteriores'!$K$112,DF218,'Bitácoras Anteriores'!$F$126)+SUMIF('Bitácoras Anteriores'!$K$165,DF218,'Bitácoras Anteriores'!$F$179)+SUMIF('Bitácoras Anteriores'!$K$218,DF218,'Bitácoras Anteriores'!$F$232)+SUMIF('Bitácoras Anteriores'!$K$271,DF218,'Bitácoras Anteriores'!$F$285)+SUMIF('Bitácoras Anteriores'!$K$324,DF218,'Bitácoras Anteriores'!$F$338)+SUMIF('Bitácoras Anteriores'!$BH$6,DF218,'Bitácoras Anteriores'!$BD$20)+SUMIF('Bitácoras Anteriores'!$BH$59,$K$6,'Bitácoras Anteriores'!$BD$73)+SUMIF('Bitácoras Anteriores'!$BH$112,DF218,'Bitácoras Anteriores'!$BD$126)+SUMIF('Bitácoras Anteriores'!$BH$165,DF218,'Bitácoras Anteriores'!$BD$179)+SUMIF('Bitácoras Anteriores'!$BH$218,DF218,'Bitácoras Anteriores'!$BD$232)+SUMIF('Bitácoras Anteriores'!$BH$271,DF218,'Bitácoras Anteriores'!$BD$285)+SUMIF('Bitácoras Anteriores'!$BH$324,DF218,'Bitácoras Anteriores'!$BD$338)+SUMIF('Bitácoras Anteriores'!$DF$6,DF218,'Bitácoras Anteriores'!$DB$20)+SUMIF('Bitácoras Anteriores'!$DF$59,$K$6,'Bitácoras Anteriores'!$DB$73)+SUMIF('Bitácoras Anteriores'!$DF$112,DF218,'Bitácoras Anteriores'!$DB$126)+SUMIF('Bitácoras Anteriores'!$DF$165,DF218,'Bitácoras Anteriores'!$DB$179)+SUMIF('Bitácoras Anteriores'!$DF$218,DF218,'Bitácoras Anteriores'!$DB$232)+SUMIF('Bitácoras Anteriores'!$DF$271,DF218,'Bitácoras Anteriores'!$DB$285)+SUMIF('Bitácoras Anteriores'!$DF$324,DF218,'Bitácoras Anteriores'!$DB$338)+SUMIF('Bitácoras Anteriores'!$FC$6,DF218,'Bitácoras Anteriores'!$EY$20)+SUMIF('Bitácoras Anteriores'!$FC$59,$K$6,'Bitácoras Anteriores'!$EY$73)+SUMIF('Bitácoras Anteriores'!$FC$112,DF218,'Bitácoras Anteriores'!$EY$126)+SUMIF('Bitácoras Anteriores'!$FC$165,DF218,'Bitácoras Anteriores'!$EY$179)+SUMIF('Bitácoras Anteriores'!$FC$218,DF218,'Bitácoras Anteriores'!$EY$232)+SUMIF('Bitácoras Anteriores'!$FC$271,DF218,'Bitácoras Anteriores'!$EY$285)+SUMIF('Bitácoras Anteriores'!$FC$324,DF218,'Bitácoras Anteriores'!$EY$338)</f>
        <v>0</v>
      </c>
      <c r="DB232" s="762"/>
      <c r="DC232" s="762"/>
      <c r="DD232" s="762"/>
      <c r="DE232" s="762"/>
      <c r="DF232" s="762"/>
      <c r="DG232" s="763"/>
      <c r="DH232" s="632"/>
      <c r="DI232" s="793" t="str">
        <f>'Resumen Anual'!$O$24</f>
        <v>ATERRIZAJES</v>
      </c>
      <c r="DJ232" s="794"/>
      <c r="DK232" s="794"/>
      <c r="DL232" s="794"/>
      <c r="DM232" s="794"/>
      <c r="DN232" s="794"/>
      <c r="DO232" s="794"/>
      <c r="DP232" s="794"/>
      <c r="DQ232" s="794"/>
      <c r="DR232" s="794"/>
      <c r="DS232" s="795"/>
      <c r="DT232" s="15"/>
      <c r="DU232" s="771">
        <f>IF(DU224=0," ",DU224+4)</f>
        <v>2026</v>
      </c>
      <c r="DV232" s="772"/>
      <c r="DW232" s="772"/>
      <c r="DX232" s="772"/>
      <c r="DY232" s="772"/>
      <c r="DZ232" s="1214">
        <f>SUMIFS('Resumen Anual'!$AF$54,DU232,'Resumen Anual'!$V$9,DF218,'Resumen Anual'!$L$6)+SUMIFS('Resumen Anual'!$AF$112,DU232,'Resumen Anual'!$V$9,DF218,'Resumen Anual'!$L$64)+SUMIFS('Resumen Anual'!$AF$170,DU232,'Resumen Anual'!$V$9,DF218,'Resumen Anual'!$L$122)+SUMIFS('Resumen Anual'!$AF$228,DU232,'Resumen Anual'!$V$9,DF218,'Resumen Anual'!$L$180)+SUMIFS('Resumen Anual'!$AF$286,DU232,'Resumen Anual'!$V$9,DF218,'Resumen Anual'!$L$238)+SUMIFS('Resumen Anual'!$AF$344,DU232,'Resumen Anual'!$V$9,DF218,'Resumen Anual'!$L$296)+SUMIFS('Resumen Anual'!$AF$402,DU232,'Resumen Anual'!$V$9,DF218,'Resumen Anual'!$L$354)+SUMIFS('Resumen Anual'!$AF$460,DU232,'Resumen Anual'!$V$9,DF218,'Resumen Anual'!$L$412)+SUMIFS('Resumen Anual'!$AF$518,DU232,'Resumen Anual'!$V$9,DF218,'Resumen Anual'!$L$470)+SUMIFS('Resumen Anual'!$AF$576,DU232,'Resumen Anual'!$V$9,DF218,'Resumen Anual'!$L$528)+SUMIFS('Resumen Anual'!$AF$634,DU232,'Resumen Anual'!$V$9,DF218,'Resumen Anual'!$L$586)+SUMIFS('Resumen Anual'!$AF$692,DU232,'Resumen Anual'!$V$9,DF218,'Resumen Anual'!$L$644)+SUMIFS('Resumen Anual'!$CC$54,DU232,'Resumen Anual'!$V$9,DF218,'Resumen Anual'!$BI$6)+SUMIFS('Resumen Anual'!$CC$112,DU232,'Resumen Anual'!$V$9,DF218,'Resumen Anual'!$BI$64)+SUMIFS('Resumen Anual'!$CC$170,DU232,'Resumen Anual'!$V$9,DF218,'Resumen Anual'!$BI$122)+SUMIFS('Resumen Anual'!$CC$228,DU232,'Resumen Anual'!$V$9,DF218,'Resumen Anual'!$BI$180)+SUMIFS('Resumen Anual'!$CC$286,DU232,'Resumen Anual'!$V$9,DF218,'Resumen Anual'!$BI$238)+SUMIFS('Resumen Anual'!$CC$344,DU232,'Resumen Anual'!$V$9,DF218,'Resumen Anual'!$BI$296)+SUMIFS('Resumen Anual'!$CC$402,DU232,'Resumen Anual'!$V$9,DF218,'Resumen Anual'!$BI$354)+SUMIFS('Resumen Anual'!$CC$460,DU232,'Resumen Anual'!$V$9,DF218,'Resumen Anual'!$BI$412)+SUMIFS('Resumen Anual'!$CC$518,DU232,'Resumen Anual'!$V$9,DF218,'Resumen Anual'!$BI$470)+SUMIFS('Resumen Anual'!$CC$576,DU232,'Resumen Anual'!$V$9,DF218,'Resumen Anual'!$BI$528)+SUMIFS('Resumen Anual'!$CC$634,DU232,'Resumen Anual'!$V$9,DF218,'Resumen Anual'!$BI$586)+SUMIFS('Resumen Anual'!$CC$692,DU232,'Resumen Anual'!$V$9,DF218,'Resumen Anual'!$BI$644)+SUMIFS('Resumen Anual'!$EB$54,DU232,'Resumen Anual'!$V$9,DF218,'Resumen Anual'!$DH$6)+SUMIFS('Resumen Anual'!$EB$112,DU232,'Resumen Anual'!$V$9,DF218,'Resumen Anual'!$DH$64)+SUMIFS('Resumen Anual'!$EB$170,DU232,'Resumen Anual'!$V$9,DF218,'Resumen Anual'!$DH$122)+SUMIFS('Resumen Anual'!$EB$228,DU232,'Resumen Anual'!$V$9,DF218,'Resumen Anual'!$DH$180)+SUMIFS('Resumen Anual'!$EB$286,DU232,'Resumen Anual'!$V$9,DF218,'Resumen Anual'!$DH$238)+SUMIFS('Resumen Anual'!$EB$344,DU232,'Resumen Anual'!$V$9,DF218,'Resumen Anual'!$DH$296)+SUMIFS('Resumen Anual'!$EB$402,DU232,'Resumen Anual'!$V$9,DF218,'Resumen Anual'!$DH$354)+SUMIFS('Resumen Anual'!$EB$460,DU232,'Resumen Anual'!$V$9,DF218,'Resumen Anual'!$DH$412)+SUMIFS('Resumen Anual'!$EB$518,DU232,'Resumen Anual'!$V$9,DF218,'Resumen Anual'!$DH$470)+SUMIFS('Resumen Anual'!$EB$576,DU232,'Resumen Anual'!$V$9,DF218,'Resumen Anual'!$DH$528)+SUMIFS('Resumen Anual'!$EB$634,DU232,'Resumen Anual'!$V$9,DF218,'Resumen Anual'!$DH$586)+SUMIFS('Resumen Anual'!$EB$692,DU232,'Resumen Anual'!$V$9,DF218,'Resumen Anual'!$DH$644)+SUMIFS('Resumen Anual'!$FY$54,DU232,'Resumen Anual'!$V$9,DF218,'Resumen Anual'!$FE$6)+SUMIFS('Resumen Anual'!$FY$112,DU232,'Resumen Anual'!$V$9,DF218,'Resumen Anual'!$FE$64)+SUMIFS('Resumen Anual'!$FY$170,DU232,'Resumen Anual'!$V$9,DF218,'Resumen Anual'!$FE$122)+SUMIFS('Resumen Anual'!$FY$228,DU232,'Resumen Anual'!$V$9,DF218,'Resumen Anual'!$FE$180)+SUMIFS('Resumen Anual'!$FY$286,DU232,'Resumen Anual'!$V$9,DF218,'Resumen Anual'!$FE$238)+SUMIFS('Resumen Anual'!$FY$344,DU232,'Resumen Anual'!$V$9,DF218,'Resumen Anual'!$FE$296)+SUMIFS('Resumen Anual'!$FY$402,DU232,'Resumen Anual'!$V$9,DF218,'Resumen Anual'!$FE$354)+SUMIFS('Resumen Anual'!$FY$460,DU232,'Resumen Anual'!$V$9,DF218,'Resumen Anual'!$FE$412)+SUMIFS('Resumen Anual'!$FY$518,DU232,'Resumen Anual'!$V$9,DF218,'Resumen Anual'!$FE$470)+SUMIFS('Resumen Anual'!$FY$576,DU232,'Resumen Anual'!$V$9,DF218,'Resumen Anual'!$FE$528)+SUMIFS('Resumen Anual'!$FY$634,DU232,'Resumen Anual'!$V$9,DF218,'Resumen Anual'!$FE$586)+SUMIFS('Resumen Anual'!$FY$692,DU232,'Resumen Anual'!$V$9,DF218,'Resumen Anual'!$FE$644)</f>
        <v>0</v>
      </c>
      <c r="EA232" s="770"/>
      <c r="EB232" s="770"/>
      <c r="EC232" s="770"/>
      <c r="ED232" s="770">
        <f>SUMIFS('Resumen Anual'!$AJ$54,DU232,'Resumen Anual'!$V$9,DF218,'Resumen Anual'!$L$6)+SUMIFS('Resumen Anual'!$AJ$112,DU232,'Resumen Anual'!$V$9,DF218,'Resumen Anual'!$L$64)+SUMIFS('Resumen Anual'!$AJ$170,DU232,'Resumen Anual'!$V$9,DF218,'Resumen Anual'!$L$122)+SUMIFS('Resumen Anual'!$AJ$228,DU232,'Resumen Anual'!$V$9,DF218,'Resumen Anual'!$L$180)+SUMIFS('Resumen Anual'!$AJ$286,DU232,'Resumen Anual'!$V$9,DF218,'Resumen Anual'!$L$238)+SUMIFS('Resumen Anual'!$AJ$344,DU232,'Resumen Anual'!$V$9,DF218,'Resumen Anual'!$L$296)+SUMIFS('Resumen Anual'!$AJ$402,DU232,'Resumen Anual'!$V$9,DF218,'Resumen Anual'!$L$354)+SUMIFS('Resumen Anual'!$AJ$460,DU232,'Resumen Anual'!$V$9,DF218,'Resumen Anual'!$L$412)+SUMIFS('Resumen Anual'!$AJ$518,DU232,'Resumen Anual'!$V$9,DF218,'Resumen Anual'!$L$470)+SUMIFS('Resumen Anual'!$AJ$576,DU232,'Resumen Anual'!$V$9,DF218,'Resumen Anual'!$L$528)+SUMIFS('Resumen Anual'!$AJ$634,DU232,'Resumen Anual'!$V$9,DF218,'Resumen Anual'!$L$586)+SUMIFS('Resumen Anual'!$AJ$692,DU232,'Resumen Anual'!$V$9,DF218,'Resumen Anual'!$L$644)+SUMIFS('Resumen Anual'!$CG$54,DU232,'Resumen Anual'!$V$9,DF218,'Resumen Anual'!$BI$6)+SUMIFS('Resumen Anual'!$CG$112,DU232,'Resumen Anual'!$V$9,DF218,'Resumen Anual'!$BI$64)+SUMIFS('Resumen Anual'!$CG$170,DU232,'Resumen Anual'!$V$9,DF218,'Resumen Anual'!$BI$122)+SUMIFS('Resumen Anual'!$CG$228,DU232,'Resumen Anual'!$V$9,DF218,'Resumen Anual'!$BI$180)+SUMIFS('Resumen Anual'!$CG$286,DU232,'Resumen Anual'!$V$9,DF218,'Resumen Anual'!$BI$238)+SUMIFS('Resumen Anual'!$CG$344,DU232,'Resumen Anual'!$V$9,DF218,'Resumen Anual'!$BI$296)+SUMIFS('Resumen Anual'!$CG$402,DU232,'Resumen Anual'!$V$9,DF218,'Resumen Anual'!$BI$354)+SUMIFS('Resumen Anual'!$CG$460,DU232,'Resumen Anual'!$V$9,DF218,'Resumen Anual'!$BI$412)+SUMIFS('Resumen Anual'!$CG$518,DU232,'Resumen Anual'!$V$9,DF218,'Resumen Anual'!$BI$470)+SUMIFS('Resumen Anual'!$CG$576,DU232,'Resumen Anual'!$V$9,DF218,'Resumen Anual'!$BI$528)+SUMIFS('Resumen Anual'!$CG$634,DU232,'Resumen Anual'!$V$9,DF218,'Resumen Anual'!$BI$586)+SUMIFS('Resumen Anual'!$CG$692,DU232,'Resumen Anual'!$V$9,DF218,'Resumen Anual'!$BI$644)+SUMIFS('Resumen Anual'!$EF$54,DU232,'Resumen Anual'!$V$9,DF218,'Resumen Anual'!$DH$6)+SUMIFS('Resumen Anual'!$EF$112,DU232,'Resumen Anual'!$V$9,DF218,'Resumen Anual'!$DH$64)+SUMIFS('Resumen Anual'!$EF$170,DU232,'Resumen Anual'!$V$9,DF218,'Resumen Anual'!$DH$122)+SUMIFS('Resumen Anual'!$EF$228,DU232,'Resumen Anual'!$V$9,DF218,'Resumen Anual'!$DH$180)+SUMIFS('Resumen Anual'!$EF$286,DU232,'Resumen Anual'!$V$9,DF218,'Resumen Anual'!$DH$238)+SUMIFS('Resumen Anual'!$EF$344,DU232,'Resumen Anual'!$V$9,DF218,'Resumen Anual'!$DH$296)+SUMIFS('Resumen Anual'!$EF$402,DU232,'Resumen Anual'!$V$9,DF218,'Resumen Anual'!$DH$354)+SUMIFS('Resumen Anual'!$EF$460,DU232,'Resumen Anual'!$V$9,DF218,'Resumen Anual'!$DH$412)+SUMIFS('Resumen Anual'!$EF$518,DU232,'Resumen Anual'!$V$9,DF218,'Resumen Anual'!$DH$470)+SUMIFS('Resumen Anual'!$EF$576,DU232,'Resumen Anual'!$V$9,DF218,'Resumen Anual'!$DH$528)+SUMIFS('Resumen Anual'!$EF$634,DU232,'Resumen Anual'!$V$9,DF218,'Resumen Anual'!$DH$586)+SUMIFS('Resumen Anual'!$EF$692,DU232,'Resumen Anual'!$V$9,DF218,'Resumen Anual'!$DH$644)+SUMIFS('Resumen Anual'!$GC$54,DU232,'Resumen Anual'!$V$9,DF218,'Resumen Anual'!$FE$6)+SUMIFS('Resumen Anual'!$GC$112,DU232,'Resumen Anual'!$V$9,DF218,'Resumen Anual'!$FE$64)+SUMIFS('Resumen Anual'!$GC$170,DU232,'Resumen Anual'!$V$9,DF218,'Resumen Anual'!$FE$122)+SUMIFS('Resumen Anual'!$GC$228,DU232,'Resumen Anual'!$V$9,DF218,'Resumen Anual'!$FE$180)+SUMIFS('Resumen Anual'!$GC$286,DU232,'Resumen Anual'!$V$9,DF218,'Resumen Anual'!$FE$238)+SUMIFS('Resumen Anual'!$GC$344,DU232,'Resumen Anual'!$V$9,DF218,'Resumen Anual'!$FE$296)+SUMIFS('Resumen Anual'!$GC$402,DU232,'Resumen Anual'!$V$9,DF218,'Resumen Anual'!$FE$354)+SUMIFS('Resumen Anual'!$GC$460,DU232,'Resumen Anual'!$V$9,DF218,'Resumen Anual'!$FE$412)+SUMIFS('Resumen Anual'!$GC$518,DU232,'Resumen Anual'!$V$9,DF218,'Resumen Anual'!$FE$470)+SUMIFS('Resumen Anual'!$GC$576,DU232,'Resumen Anual'!$V$9,DF218,'Resumen Anual'!$FE$528)+SUMIFS('Resumen Anual'!$GC$634,DU232,'Resumen Anual'!$V$9,DF218,'Resumen Anual'!$FE$586)+SUMIFS('Resumen Anual'!$GC$692,DU232,'Resumen Anual'!$V$9,DF218,'Resumen Anual'!$FE$644)</f>
        <v>0</v>
      </c>
      <c r="EE232" s="770"/>
      <c r="EF232" s="770"/>
      <c r="EG232" s="770"/>
      <c r="EH232" s="770">
        <f>SUMIFS('Resumen Anual'!$AN$54,DU232,'Resumen Anual'!$V$9,DF218,'Resumen Anual'!$L$6)+SUMIFS('Resumen Anual'!$AN$112,DU232,'Resumen Anual'!$V$9,DF218,'Resumen Anual'!$L$64)+SUMIFS('Resumen Anual'!$AN$170,DU232,'Resumen Anual'!$V$9,DF218,'Resumen Anual'!$L$122)+SUMIFS('Resumen Anual'!$AN$228,DU232,'Resumen Anual'!$V$9,DF218,'Resumen Anual'!$L$180)+SUMIFS('Resumen Anual'!$AN$286,DU232,'Resumen Anual'!$V$9,DF218,'Resumen Anual'!$L$238)+SUMIFS('Resumen Anual'!$AN$344,DU232,'Resumen Anual'!$V$9,DF218,'Resumen Anual'!$L$296)+SUMIFS('Resumen Anual'!$AN$402,DU232,'Resumen Anual'!$V$9,DF218,'Resumen Anual'!$L$354)+SUMIFS('Resumen Anual'!$AN$460,DU232,'Resumen Anual'!$V$9,DF218,'Resumen Anual'!$L$412)+SUMIFS('Resumen Anual'!$AN$518,DU232,'Resumen Anual'!$V$9,DF218,'Resumen Anual'!$L$470)+SUMIFS('Resumen Anual'!$AN$576,DU232,'Resumen Anual'!$V$9,DF218,'Resumen Anual'!$L$528)+SUMIFS('Resumen Anual'!$AN$634,DU232,'Resumen Anual'!$V$9,DF218,'Resumen Anual'!$L$586)+SUMIFS('Resumen Anual'!$AN$692,DU232,'Resumen Anual'!$V$9,DF218,'Resumen Anual'!$L$644)+SUMIFS('Resumen Anual'!$CK$54,DU232,'Resumen Anual'!$V$9,DF218,'Resumen Anual'!$BI$6)+SUMIFS('Resumen Anual'!$CK$112,DU232,'Resumen Anual'!$V$9,DF218,'Resumen Anual'!$BI$64)+SUMIFS('Resumen Anual'!$CK$170,DU232,'Resumen Anual'!$V$9,DF218,'Resumen Anual'!$BI$122)+SUMIFS('Resumen Anual'!$CK$228,DU232,'Resumen Anual'!$V$9,DF218,'Resumen Anual'!$BI$180)+SUMIFS('Resumen Anual'!$CK$286,DU232,'Resumen Anual'!$V$9,DF218,'Resumen Anual'!$BI$238)+SUMIFS('Resumen Anual'!$CK$344,DU232,'Resumen Anual'!$V$9,DF218,'Resumen Anual'!$BI$296)+SUMIFS('Resumen Anual'!$CK$402,DU232,'Resumen Anual'!$V$9,DF218,'Resumen Anual'!$BI$354)+SUMIFS('Resumen Anual'!$CK$460,DU232,'Resumen Anual'!$V$9,DF218,'Resumen Anual'!$BI$412)+SUMIFS('Resumen Anual'!$CK$518,DU232,'Resumen Anual'!$V$9,DF218,'Resumen Anual'!$BI$470)+SUMIFS('Resumen Anual'!$CK$576,DU232,'Resumen Anual'!$V$9,DF218,'Resumen Anual'!$BI$528)+SUMIFS('Resumen Anual'!$CK$634,DU232,'Resumen Anual'!$V$9,DF218,'Resumen Anual'!$BI$586)+SUMIFS('Resumen Anual'!$CK$692,DU232,'Resumen Anual'!$V$9,DF218,'Resumen Anual'!$BI$644)+SUMIFS('Resumen Anual'!$EJ$54,DU232,'Resumen Anual'!$V$9,DF218,'Resumen Anual'!$DH$6)+SUMIFS('Resumen Anual'!$EJ$112,DU232,'Resumen Anual'!$V$9,DF218,'Resumen Anual'!$DH$64)+SUMIFS('Resumen Anual'!$EJ$170,DU232,'Resumen Anual'!$V$9,DF218,'Resumen Anual'!$DH$122)+SUMIFS('Resumen Anual'!$EJ$228,DU232,'Resumen Anual'!$V$9,DF218,'Resumen Anual'!$DH$180)+SUMIFS('Resumen Anual'!$EJ$286,DU232,'Resumen Anual'!$V$9,DF218,'Resumen Anual'!$DH$238)+SUMIFS('Resumen Anual'!$EJ$344,DU232,'Resumen Anual'!$V$9,DF218,'Resumen Anual'!$DH$296)+SUMIFS('Resumen Anual'!$EJ$402,DU232,'Resumen Anual'!$V$9,DF218,'Resumen Anual'!$DH$354)+SUMIFS('Resumen Anual'!$EJ$460,DU232,'Resumen Anual'!$V$9,DF218,'Resumen Anual'!$DH$412)+SUMIFS('Resumen Anual'!$EJ$518,DU232,'Resumen Anual'!$V$9,DF218,'Resumen Anual'!$DH$470)+SUMIFS('Resumen Anual'!$EJ$576,DU232,'Resumen Anual'!$V$9,DF218,'Resumen Anual'!$DH$528)+SUMIFS('Resumen Anual'!$EJ$634,DU232,'Resumen Anual'!$V$9,DF218,'Resumen Anual'!$DH$586)+SUMIFS('Resumen Anual'!$EJ$692,DU232,'Resumen Anual'!$V$9,DF218,'Resumen Anual'!$DH$644)+SUMIFS('Resumen Anual'!$GG$54,DU232,'Resumen Anual'!$V$9,DF218,'Resumen Anual'!$FE$6)+SUMIFS('Resumen Anual'!$GG$112,DU232,'Resumen Anual'!$V$9,DF218,'Resumen Anual'!$FE$64)+SUMIFS('Resumen Anual'!$GG$170,DU232,'Resumen Anual'!$V$9,DF218,'Resumen Anual'!$FE$122)+SUMIFS('Resumen Anual'!$GG$228,DU232,'Resumen Anual'!$V$9,DF218,'Resumen Anual'!$FE$180)+SUMIFS('Resumen Anual'!$GG$286,DU232,'Resumen Anual'!$V$9,DF218,'Resumen Anual'!$FE$238)+SUMIFS('Resumen Anual'!$GG$344,DU232,'Resumen Anual'!$V$9,DF218,'Resumen Anual'!$FE$296)+SUMIFS('Resumen Anual'!$GG$402,DU232,'Resumen Anual'!$V$9,DF218,'Resumen Anual'!$FE$354)+SUMIFS('Resumen Anual'!$GG$460,DU232,'Resumen Anual'!$V$9,DF218,'Resumen Anual'!$FE$412)+SUMIFS('Resumen Anual'!$GG$518,DU232,'Resumen Anual'!$V$9,DF218,'Resumen Anual'!$FE$470)+SUMIFS('Resumen Anual'!$GG$576,DU232,'Resumen Anual'!$V$9,DF218,'Resumen Anual'!$FE$528)+SUMIFS('Resumen Anual'!$GG$634,DU232,'Resumen Anual'!$V$9,DF218,'Resumen Anual'!$FE$586)+SUMIFS('Resumen Anual'!$GG$692,DU232,'Resumen Anual'!$V$9,DF218,'Resumen Anual'!$FE$644)</f>
        <v>0</v>
      </c>
      <c r="EI232" s="770"/>
      <c r="EJ232" s="770"/>
      <c r="EK232" s="770"/>
      <c r="EL232" s="756">
        <f>SUMIFS('Resumen Anual'!$AR$54,DU232,'Resumen Anual'!$V$9,DF218,'Resumen Anual'!$L$6)+SUMIFS('Resumen Anual'!$AR$112,DU232,'Resumen Anual'!$V$9,DF218,'Resumen Anual'!$L$64)+SUMIFS('Resumen Anual'!$AR$170,DU232,'Resumen Anual'!$V$9,DF218,'Resumen Anual'!$L$122)+SUMIFS('Resumen Anual'!$AR$228,DU232,'Resumen Anual'!$V$9,DF218,'Resumen Anual'!$L$180)+SUMIFS('Resumen Anual'!$AR$286,DU232,'Resumen Anual'!$V$9,DF218,'Resumen Anual'!$L$238)+SUMIFS('Resumen Anual'!$AR$344,DU232,'Resumen Anual'!$V$9,DF218,'Resumen Anual'!$L$296)+SUMIFS('Resumen Anual'!$AR$402,DU232,'Resumen Anual'!$V$9,DF218,'Resumen Anual'!$L$354)+SUMIFS('Resumen Anual'!$AR$460,DU232,'Resumen Anual'!$V$9,DF218,'Resumen Anual'!$L$412)+SUMIFS('Resumen Anual'!$AR$518,DU232,'Resumen Anual'!$V$9,DF218,'Resumen Anual'!$L$470)+SUMIFS('Resumen Anual'!$AR$576,DU232,'Resumen Anual'!$V$9,DF218,'Resumen Anual'!$L$528)+SUMIFS('Resumen Anual'!$AR$634,DU232,'Resumen Anual'!$V$9,DF218,'Resumen Anual'!$L$586)+SUMIFS('Resumen Anual'!$AR$692,DU232,'Resumen Anual'!$V$9,DF218,'Resumen Anual'!$L$644)+SUMIFS('Resumen Anual'!$CO$54,DU232,'Resumen Anual'!$V$9,DF218,'Resumen Anual'!$BI$6)+SUMIFS('Resumen Anual'!$CO$112,DU232,'Resumen Anual'!$V$9,DF218,'Resumen Anual'!$BI$64)+SUMIFS('Resumen Anual'!$CO$170,DU232,'Resumen Anual'!$V$9,DF218,'Resumen Anual'!$BI$122)+SUMIFS('Resumen Anual'!$CO$228,DU232,'Resumen Anual'!$V$9,DF218,'Resumen Anual'!$BI$180)+SUMIFS('Resumen Anual'!$CO$286,DU232,'Resumen Anual'!$V$9,DF218,'Resumen Anual'!$BI$238)+SUMIFS('Resumen Anual'!$CO$344,DU232,'Resumen Anual'!$V$9,DF218,'Resumen Anual'!$BI$296)+SUMIFS('Resumen Anual'!$CO$402,DU232,'Resumen Anual'!$V$9,DF218,'Resumen Anual'!$BI$354)+SUMIFS('Resumen Anual'!$CO$460,DU232,'Resumen Anual'!$V$9,DF218,'Resumen Anual'!$BI$412)+SUMIFS('Resumen Anual'!$CO$518,DU232,'Resumen Anual'!$V$9,DF218,'Resumen Anual'!$BI$470)+SUMIFS('Resumen Anual'!$CO$576,DU232,'Resumen Anual'!$V$9,DF218,'Resumen Anual'!$BI$528)+SUMIFS('Resumen Anual'!$CO$634,DU232,'Resumen Anual'!$V$9,DF218,'Resumen Anual'!$BI$586)+SUMIFS('Resumen Anual'!$CO$692,DU232,'Resumen Anual'!$V$9,DF218,'Resumen Anual'!$BI$644)+SUMIFS('Resumen Anual'!$EN$54,DU232,'Resumen Anual'!$V$9,DF218,'Resumen Anual'!$DH$6)+SUMIFS('Resumen Anual'!$EN$112,DU232,'Resumen Anual'!$V$9,DF218,'Resumen Anual'!$DH$64)+SUMIFS('Resumen Anual'!$EN$170,DU232,'Resumen Anual'!$V$9,DF218,'Resumen Anual'!$DH$122)+SUMIFS('Resumen Anual'!$EN$228,DU232,'Resumen Anual'!$V$9,DF218,'Resumen Anual'!$DH$180)+SUMIFS('Resumen Anual'!$EN$286,DU232,'Resumen Anual'!$V$9,DF218,'Resumen Anual'!$DH$238)+SUMIFS('Resumen Anual'!$EN$344,DU232,'Resumen Anual'!$V$9,DF218,'Resumen Anual'!$DH$296)+SUMIFS('Resumen Anual'!$EN$402,DU232,'Resumen Anual'!$V$9,DF218,'Resumen Anual'!$DH$354)+SUMIFS('Resumen Anual'!$EN$460,DU232,'Resumen Anual'!$V$9,DF218,'Resumen Anual'!$DH$412)+SUMIFS('Resumen Anual'!$EN$518,DU232,'Resumen Anual'!$V$9,DF218,'Resumen Anual'!$DH$470)+SUMIFS('Resumen Anual'!$EN$576,DU232,'Resumen Anual'!$V$9,DF218,'Resumen Anual'!$DH$528)+SUMIFS('Resumen Anual'!$EN$634,DU232,'Resumen Anual'!$V$9,DF218,'Resumen Anual'!$DH$586)+SUMIFS('Resumen Anual'!$EN$692,DU232,'Resumen Anual'!$V$9,DF218,'Resumen Anual'!$DH$644)+SUMIFS('Resumen Anual'!$GK$54,DU232,'Resumen Anual'!$V$9,DF218,'Resumen Anual'!$FE$6)+SUMIFS('Resumen Anual'!$GK$112,DU232,'Resumen Anual'!$V$9,DF218,'Resumen Anual'!$FE$64)+SUMIFS('Resumen Anual'!$GK$170,DU232,'Resumen Anual'!$V$9,DF218,'Resumen Anual'!$FE$122)+SUMIFS('Resumen Anual'!$GK$228,DU232,'Resumen Anual'!$V$9,DF218,'Resumen Anual'!$FE$180)+SUMIFS('Resumen Anual'!$GK$286,DU232,'Resumen Anual'!$V$9,DF218,'Resumen Anual'!$FE$238)+SUMIFS('Resumen Anual'!$GK$344,DU232,'Resumen Anual'!$V$9,DF218,'Resumen Anual'!$FE$296)+SUMIFS('Resumen Anual'!$GK$402,DU232,'Resumen Anual'!$V$9,DF218,'Resumen Anual'!$FE$354)+SUMIFS('Resumen Anual'!$GK$460,DU232,'Resumen Anual'!$V$9,DF218,'Resumen Anual'!$FE$412)+SUMIFS('Resumen Anual'!$GK$518,DU232,'Resumen Anual'!$V$9,DF218,'Resumen Anual'!$FE$470)+SUMIFS('Resumen Anual'!$GK$576,DU232,'Resumen Anual'!$V$9,DF218,'Resumen Anual'!$FE$528)+SUMIFS('Resumen Anual'!$GK$634,DU232,'Resumen Anual'!$V$9,DF218,'Resumen Anual'!$FE$586)+SUMIFS('Resumen Anual'!$GK$692,DU232,'Resumen Anual'!$V$9,DF218,'Resumen Anual'!$FE$644)</f>
        <v>0</v>
      </c>
      <c r="EM232" s="756"/>
      <c r="EN232" s="756"/>
      <c r="EO232" s="756">
        <f>SUMIFS('Resumen Anual'!$AU$54,DU232,'Resumen Anual'!$V$9,DF218,'Resumen Anual'!$L$6)+SUMIFS('Resumen Anual'!$AU$112,DU232,'Resumen Anual'!$V$9,DF218,'Resumen Anual'!$L$64)+SUMIFS('Resumen Anual'!$AU$170,DU232,'Resumen Anual'!$V$9,DF218,'Resumen Anual'!$L$122)+SUMIFS('Resumen Anual'!$AU$228,DU232,'Resumen Anual'!$V$9,DF218,'Resumen Anual'!$L$180)+SUMIFS('Resumen Anual'!$AU$286,DU232,'Resumen Anual'!$V$9,DF218,'Resumen Anual'!$L$238)+SUMIFS('Resumen Anual'!$AU$344,DU232,'Resumen Anual'!$V$9,DF218,'Resumen Anual'!$L$296)+SUMIFS('Resumen Anual'!$AU$402,DU232,'Resumen Anual'!$V$9,DF218,'Resumen Anual'!$L$354)+SUMIFS('Resumen Anual'!$AU$460,DU232,'Resumen Anual'!$V$9,DF218,'Resumen Anual'!$L$412)+SUMIFS('Resumen Anual'!$AU$518,DU232,'Resumen Anual'!$V$9,DF218,'Resumen Anual'!$L$470)+SUMIFS('Resumen Anual'!$AU$576,DU232,'Resumen Anual'!$V$9,DF218,'Resumen Anual'!$L$528)+SUMIFS('Resumen Anual'!$AU$634,DU232,'Resumen Anual'!$V$9,DF218,'Resumen Anual'!$L$586)+SUMIFS('Resumen Anual'!$AU$692,DU232,'Resumen Anual'!$V$9,DF218,'Resumen Anual'!$L$644)+SUMIFS('Resumen Anual'!$CR$54,DU232,'Resumen Anual'!$V$9,DF218,'Resumen Anual'!$BI$6)+SUMIFS('Resumen Anual'!$CR$112,DU232,'Resumen Anual'!$V$9,DF218,'Resumen Anual'!$BI$64)+SUMIFS('Resumen Anual'!$CR$170,DU232,'Resumen Anual'!$V$9,DF218,'Resumen Anual'!$BI$122)+SUMIFS('Resumen Anual'!$CR$228,DU232,'Resumen Anual'!$V$9,DF218,'Resumen Anual'!$BI$180)+SUMIFS('Resumen Anual'!$CR$286,DU232,'Resumen Anual'!$V$9,DF218,'Resumen Anual'!$BI$238)+SUMIFS('Resumen Anual'!$CR$344,DU232,'Resumen Anual'!$V$9,DF218,'Resumen Anual'!$BI$296)+SUMIFS('Resumen Anual'!$CR$402,DU232,'Resumen Anual'!$V$9,DF218,'Resumen Anual'!$BI$354)+SUMIFS('Resumen Anual'!$CR$460,DU232,'Resumen Anual'!$V$9,DF218,'Resumen Anual'!$BI$412)+SUMIFS('Resumen Anual'!$CR$518,DU232,'Resumen Anual'!$V$9,DF218,'Resumen Anual'!$BI$470)+SUMIFS('Resumen Anual'!$CR$576,DU232,'Resumen Anual'!$V$9,DF218,'Resumen Anual'!$BI$528)+SUMIFS('Resumen Anual'!$CR$634,DU232,'Resumen Anual'!$V$9,DF218,'Resumen Anual'!$BI$586)+SUMIFS('Resumen Anual'!$CR$692,DU232,'Resumen Anual'!$V$9,DF218,'Resumen Anual'!$BI$644)+SUMIFS('Resumen Anual'!$EQ$54,DU232,'Resumen Anual'!$V$9,DF218,'Resumen Anual'!$DH$6)+SUMIFS('Resumen Anual'!$EQ$112,DU232,'Resumen Anual'!$V$9,DF218,'Resumen Anual'!$DH$64)+SUMIFS('Resumen Anual'!$EQ$170,DU232,'Resumen Anual'!$V$9,DF218,'Resumen Anual'!$DH$122)+SUMIFS('Resumen Anual'!$EQ$228,DU232,'Resumen Anual'!$V$9,DF218,'Resumen Anual'!$DH$180)+SUMIFS('Resumen Anual'!$EQ$286,DU232,'Resumen Anual'!$V$9,DF218,'Resumen Anual'!$DH$238)+SUMIFS('Resumen Anual'!$EQ$344,DU232,'Resumen Anual'!$V$9,DF218,'Resumen Anual'!$DH$296)+SUMIFS('Resumen Anual'!$EQ$402,DU232,'Resumen Anual'!$V$9,DF218,'Resumen Anual'!$DH$354)+SUMIFS('Resumen Anual'!$EQ$460,DU232,'Resumen Anual'!$V$9,DF218,'Resumen Anual'!$DH$412)+SUMIFS('Resumen Anual'!$EQ$518,DU232,'Resumen Anual'!$V$9,DF218,'Resumen Anual'!$DH$470)+SUMIFS('Resumen Anual'!$EQ$576,DU232,'Resumen Anual'!$V$9,DF218,'Resumen Anual'!$DH$528)+SUMIFS('Resumen Anual'!$EQ$634,DU232,'Resumen Anual'!$V$9,DF218,'Resumen Anual'!$DH$586)+SUMIFS('Resumen Anual'!$EQ$692,DU232,'Resumen Anual'!$V$9,DF218,'Resumen Anual'!$DH$644)+SUMIFS('Resumen Anual'!$GN$54,DU232,'Resumen Anual'!$V$9,DF218,'Resumen Anual'!$FE$6)+SUMIFS('Resumen Anual'!$GN$112,DU232,'Resumen Anual'!$V$9,DF218,'Resumen Anual'!$FE$64)+SUMIFS('Resumen Anual'!$GN$170,DU232,'Resumen Anual'!$V$9,DF218,'Resumen Anual'!$FE$122)+SUMIFS('Resumen Anual'!$GN$228,DU232,'Resumen Anual'!$V$9,DF218,'Resumen Anual'!$FE$180)+SUMIFS('Resumen Anual'!$GN$286,DU232,'Resumen Anual'!$V$9,DF218,'Resumen Anual'!$FE$238)+SUMIFS('Resumen Anual'!$GN$344,DU232,'Resumen Anual'!$V$9,DF218,'Resumen Anual'!$FE$296)+SUMIFS('Resumen Anual'!$GN$402,DU232,'Resumen Anual'!$V$9,DF218,'Resumen Anual'!$FE$354)+SUMIFS('Resumen Anual'!$GN$460,DU232,'Resumen Anual'!$V$9,DF218,'Resumen Anual'!$FE$412)+SUMIFS('Resumen Anual'!$GN$518,DU232,'Resumen Anual'!$V$9,DF218,'Resumen Anual'!$FE$470)+SUMIFS('Resumen Anual'!$GN$576,DU232,'Resumen Anual'!$V$9,DF218,'Resumen Anual'!$FE$528)+SUMIFS('Resumen Anual'!$GN$634,DU232,'Resumen Anual'!$V$9,DF218,'Resumen Anual'!$FE$586)+SUMIFS('Resumen Anual'!$GN$692,DU232,'Resumen Anual'!$V$9,DF218,'Resumen Anual'!$FE$644)</f>
        <v>0</v>
      </c>
      <c r="EP232" s="756"/>
      <c r="EQ232" s="1215"/>
      <c r="ER232" s="1200"/>
      <c r="ES232" s="171"/>
      <c r="ET232" s="775" t="str">
        <f>'Resumen Anual'!$C$24</f>
        <v>INSTR.</v>
      </c>
      <c r="EU232" s="776"/>
      <c r="EV232" s="776"/>
      <c r="EW232" s="776"/>
      <c r="EX232" s="761">
        <f>SUMIF('Resumen Anual'!$FE$622,FC218,'Resumen Anual'!$FA$640)+SUMIF('Resumen Anual'!$DH$622,FC218,'Resumen Anual'!$DD$640)+SUMIF('Resumen Anual'!$BI$622,FC218,'Resumen Anual'!$BE$640)+SUMIF('Resumen Anual'!$L$622,FC218,'Resumen Anual'!$H$640)+SUMIF('Resumen Anual'!$FE$566,FC218,'Resumen Anual'!$FA$584)+SUMIF('Resumen Anual'!$DH$566,FC218,'Resumen Anual'!$DD$584)+SUMIF('Resumen Anual'!$BI$566,FC218,'Resumen Anual'!$BE$584)+SUMIF('Resumen Anual'!$L$566,FC218,'Resumen Anual'!$H$584)+SUMIF('Resumen Anual'!$FE$510,FC218,'Resumen Anual'!$FA$528)+SUMIF('Resumen Anual'!$DH$510,FC218,'Resumen Anual'!$DD$528)+SUMIF('Resumen Anual'!$BI$510,FC218,'Resumen Anual'!$BE$528)+SUMIF('Resumen Anual'!$L$510,FC218,'Resumen Anual'!$H$528)+SUMIF('Resumen Anual'!$FE$454,FC218,'Resumen Anual'!$FA$472)+SUMIF('Resumen Anual'!$DH$454,FC218,'Resumen Anual'!$DD$472)+SUMIF('Resumen Anual'!$BI$454,FC218,'Resumen Anual'!$BE$472)+SUMIF('Resumen Anual'!$L$454,FC218,'Resumen Anual'!$H$472)+SUMIF('Resumen Anual'!$FE$398,FC218,'Resumen Anual'!$FA$416)+SUMIF('Resumen Anual'!$DH$398,FC218,'Resumen Anual'!$DD$416)+SUMIF('Resumen Anual'!$BI$398,FC218,'Resumen Anual'!$BE$416)+SUMIF('Resumen Anual'!$L$398,FC218,'Resumen Anual'!$H$416)+SUMIF('Resumen Anual'!$FE$342,FC218,'Resumen Anual'!$FA$360)+SUMIF('Resumen Anual'!$DH$342,FC218,'Resumen Anual'!$DD$360)+SUMIF('Resumen Anual'!$BI$342,FC218,'Resumen Anual'!$BE$360)+SUMIF('Resumen Anual'!$L$342,FC218,'Resumen Anual'!$H$360)+SUMIF('Resumen Anual'!$FE$286,FC218,'Resumen Anual'!$FA$304)+SUMIF('Resumen Anual'!$DH$286,FC218,'Resumen Anual'!$DD$304)+SUMIF('Resumen Anual'!$BI$286,FC218,'Resumen Anual'!$BE$304)+SUMIF('Resumen Anual'!$L$286,FC218,'Resumen Anual'!$H$304)+SUMIF('Resumen Anual'!$FE$230,FC218,'Resumen Anual'!$FA$248)+SUMIF('Resumen Anual'!$DH$230,FC218,'Resumen Anual'!$DD$248)+SUMIF('Resumen Anual'!$BI$230,FC218,'Resumen Anual'!$BE$248)+SUMIF('Resumen Anual'!$L$230,FC218,'Resumen Anual'!$H$248)+SUMIF('Resumen Anual'!$FE$174,FC218,'Resumen Anual'!$FA$192)+SUMIF('Resumen Anual'!$DH$174,FC218,'Resumen Anual'!$DD$192)+SUMIF('Resumen Anual'!$BI$174,FC218,'Resumen Anual'!$BE$192)+SUMIF('Resumen Anual'!$L$174,FC218,'Resumen Anual'!$H$192)+SUMIF('Resumen Anual'!$FE$118,FC218,'Resumen Anual'!$FA$136)+SUMIF('Resumen Anual'!$DH$118,FC218,'Resumen Anual'!$DD$136)+SUMIF('Resumen Anual'!$BI$118,FC218,'Resumen Anual'!$BE$136)+SUMIF('Resumen Anual'!$L$118,FC218,'Resumen Anual'!$H$136)+SUMIF('Resumen Anual'!$FE$62,FC218,'Resumen Anual'!$FA$80)+SUMIF('Resumen Anual'!$DH$62,FC218,'Resumen Anual'!$DD$80)+SUMIF('Resumen Anual'!$BI$62,FC218,'Resumen Anual'!$BE$80)+SUMIF('Resumen Anual'!$L$62,FC218,'Resumen Anual'!$H$80)+SUMIF('Resumen Anual'!$FE$6,FC218,'Resumen Anual'!$FA$24)+SUMIF('Resumen Anual'!$DH$6,FC218,'Resumen Anual'!$DD$24)+SUMIF('Resumen Anual'!$BI$6,FC218,'Resumen Anual'!$BE$24)+SUMIF('Resumen Anual'!$L$6,FC218,'Resumen Anual'!$H$24)+SUMIF('Bitácoras Anteriores'!$K$6,FC218,'Bitácoras Anteriores'!$F$20)+SUMIF('Bitácoras Anteriores'!$K$59,$K$6,'Bitácoras Anteriores'!$F$73)+SUMIF('Bitácoras Anteriores'!$K$112,FC218,'Bitácoras Anteriores'!$F$126)+SUMIF('Bitácoras Anteriores'!$K$165,FC218,'Bitácoras Anteriores'!$F$179)+SUMIF('Bitácoras Anteriores'!$K$218,FC218,'Bitácoras Anteriores'!$F$232)+SUMIF('Bitácoras Anteriores'!$K$271,FC218,'Bitácoras Anteriores'!$F$285)+SUMIF('Bitácoras Anteriores'!$K$324,FC218,'Bitácoras Anteriores'!$F$338)+SUMIF('Bitácoras Anteriores'!$BH$6,FC218,'Bitácoras Anteriores'!$BD$20)+SUMIF('Bitácoras Anteriores'!$BH$59,$K$6,'Bitácoras Anteriores'!$BD$73)+SUMIF('Bitácoras Anteriores'!$BH$112,FC218,'Bitácoras Anteriores'!$BD$126)+SUMIF('Bitácoras Anteriores'!$BH$165,FC218,'Bitácoras Anteriores'!$BD$179)+SUMIF('Bitácoras Anteriores'!$BH$218,FC218,'Bitácoras Anteriores'!$BD$232)+SUMIF('Bitácoras Anteriores'!$BH$271,FC218,'Bitácoras Anteriores'!$BD$285)+SUMIF('Bitácoras Anteriores'!$BH$324,FC218,'Bitácoras Anteriores'!$BD$338)+SUMIF('Bitácoras Anteriores'!$DF$6,FC218,'Bitácoras Anteriores'!$DB$20)+SUMIF('Bitácoras Anteriores'!$DF$59,$K$6,'Bitácoras Anteriores'!$DB$73)+SUMIF('Bitácoras Anteriores'!$DF$112,FC218,'Bitácoras Anteriores'!$DB$126)+SUMIF('Bitácoras Anteriores'!$DF$165,FC218,'Bitácoras Anteriores'!$DB$179)+SUMIF('Bitácoras Anteriores'!$DF$218,FC218,'Bitácoras Anteriores'!$DB$232)+SUMIF('Bitácoras Anteriores'!$DF$271,FC218,'Bitácoras Anteriores'!$DB$285)+SUMIF('Bitácoras Anteriores'!$DF$324,FC218,'Bitácoras Anteriores'!$DB$338)+SUMIF('Bitácoras Anteriores'!$FC$6,FC218,'Bitácoras Anteriores'!$EY$20)+SUMIF('Bitácoras Anteriores'!$FC$59,$K$6,'Bitácoras Anteriores'!$EY$73)+SUMIF('Bitácoras Anteriores'!$FC$112,FC218,'Bitácoras Anteriores'!$EY$126)+SUMIF('Bitácoras Anteriores'!$FC$165,FC218,'Bitácoras Anteriores'!$EY$179)+SUMIF('Bitácoras Anteriores'!$FC$218,FC218,'Bitácoras Anteriores'!$EY$232)+SUMIF('Bitácoras Anteriores'!$FC$271,FC218,'Bitácoras Anteriores'!$EY$285)+SUMIF('Bitácoras Anteriores'!$FC$324,FC218,'Bitácoras Anteriores'!$EY$338)</f>
        <v>0</v>
      </c>
      <c r="EY232" s="762"/>
      <c r="EZ232" s="762"/>
      <c r="FA232" s="762"/>
      <c r="FB232" s="762"/>
      <c r="FC232" s="762"/>
      <c r="FD232" s="763"/>
      <c r="FE232" s="632"/>
      <c r="FF232" s="793" t="str">
        <f>'Resumen Anual'!$O$24</f>
        <v>ATERRIZAJES</v>
      </c>
      <c r="FG232" s="794"/>
      <c r="FH232" s="794"/>
      <c r="FI232" s="794"/>
      <c r="FJ232" s="794"/>
      <c r="FK232" s="794"/>
      <c r="FL232" s="794"/>
      <c r="FM232" s="794"/>
      <c r="FN232" s="794"/>
      <c r="FO232" s="794"/>
      <c r="FP232" s="795"/>
      <c r="FQ232" s="15"/>
      <c r="FR232" s="771">
        <f>IF(FR224=0," ",FR224+4)</f>
        <v>2026</v>
      </c>
      <c r="FS232" s="772"/>
      <c r="FT232" s="772"/>
      <c r="FU232" s="772"/>
      <c r="FV232" s="772"/>
      <c r="FW232" s="1214">
        <f>SUMIFS('Resumen Anual'!$AF$54,FR232,'Resumen Anual'!$V$9,FC218,'Resumen Anual'!$L$6)+SUMIFS('Resumen Anual'!$AF$112,FR232,'Resumen Anual'!$V$9,FC218,'Resumen Anual'!$L$64)+SUMIFS('Resumen Anual'!$AF$170,FR232,'Resumen Anual'!$V$9,FC218,'Resumen Anual'!$L$122)+SUMIFS('Resumen Anual'!$AF$228,FR232,'Resumen Anual'!$V$9,FC218,'Resumen Anual'!$L$180)+SUMIFS('Resumen Anual'!$AF$286,FR232,'Resumen Anual'!$V$9,FC218,'Resumen Anual'!$L$238)+SUMIFS('Resumen Anual'!$AF$344,FR232,'Resumen Anual'!$V$9,FC218,'Resumen Anual'!$L$296)+SUMIFS('Resumen Anual'!$AF$402,FR232,'Resumen Anual'!$V$9,FC218,'Resumen Anual'!$L$354)+SUMIFS('Resumen Anual'!$AF$460,FR232,'Resumen Anual'!$V$9,FC218,'Resumen Anual'!$L$412)+SUMIFS('Resumen Anual'!$AF$518,FR232,'Resumen Anual'!$V$9,FC218,'Resumen Anual'!$L$470)+SUMIFS('Resumen Anual'!$AF$576,FR232,'Resumen Anual'!$V$9,FC218,'Resumen Anual'!$L$528)+SUMIFS('Resumen Anual'!$AF$634,FR232,'Resumen Anual'!$V$9,FC218,'Resumen Anual'!$L$586)+SUMIFS('Resumen Anual'!$AF$692,FR232,'Resumen Anual'!$V$9,FC218,'Resumen Anual'!$L$644)+SUMIFS('Resumen Anual'!$CC$54,FR232,'Resumen Anual'!$V$9,FC218,'Resumen Anual'!$BI$6)+SUMIFS('Resumen Anual'!$CC$112,FR232,'Resumen Anual'!$V$9,FC218,'Resumen Anual'!$BI$64)+SUMIFS('Resumen Anual'!$CC$170,FR232,'Resumen Anual'!$V$9,FC218,'Resumen Anual'!$BI$122)+SUMIFS('Resumen Anual'!$CC$228,FR232,'Resumen Anual'!$V$9,FC218,'Resumen Anual'!$BI$180)+SUMIFS('Resumen Anual'!$CC$286,FR232,'Resumen Anual'!$V$9,FC218,'Resumen Anual'!$BI$238)+SUMIFS('Resumen Anual'!$CC$344,FR232,'Resumen Anual'!$V$9,FC218,'Resumen Anual'!$BI$296)+SUMIFS('Resumen Anual'!$CC$402,FR232,'Resumen Anual'!$V$9,FC218,'Resumen Anual'!$BI$354)+SUMIFS('Resumen Anual'!$CC$460,FR232,'Resumen Anual'!$V$9,FC218,'Resumen Anual'!$BI$412)+SUMIFS('Resumen Anual'!$CC$518,FR232,'Resumen Anual'!$V$9,FC218,'Resumen Anual'!$BI$470)+SUMIFS('Resumen Anual'!$CC$576,FR232,'Resumen Anual'!$V$9,FC218,'Resumen Anual'!$BI$528)+SUMIFS('Resumen Anual'!$CC$634,FR232,'Resumen Anual'!$V$9,FC218,'Resumen Anual'!$BI$586)+SUMIFS('Resumen Anual'!$CC$692,FR232,'Resumen Anual'!$V$9,FC218,'Resumen Anual'!$BI$644)+SUMIFS('Resumen Anual'!$EB$54,FR232,'Resumen Anual'!$V$9,FC218,'Resumen Anual'!$DH$6)+SUMIFS('Resumen Anual'!$EB$112,FR232,'Resumen Anual'!$V$9,FC218,'Resumen Anual'!$DH$64)+SUMIFS('Resumen Anual'!$EB$170,FR232,'Resumen Anual'!$V$9,FC218,'Resumen Anual'!$DH$122)+SUMIFS('Resumen Anual'!$EB$228,FR232,'Resumen Anual'!$V$9,FC218,'Resumen Anual'!$DH$180)+SUMIFS('Resumen Anual'!$EB$286,FR232,'Resumen Anual'!$V$9,FC218,'Resumen Anual'!$DH$238)+SUMIFS('Resumen Anual'!$EB$344,FR232,'Resumen Anual'!$V$9,FC218,'Resumen Anual'!$DH$296)+SUMIFS('Resumen Anual'!$EB$402,FR232,'Resumen Anual'!$V$9,FC218,'Resumen Anual'!$DH$354)+SUMIFS('Resumen Anual'!$EB$460,FR232,'Resumen Anual'!$V$9,FC218,'Resumen Anual'!$DH$412)+SUMIFS('Resumen Anual'!$EB$518,FR232,'Resumen Anual'!$V$9,FC218,'Resumen Anual'!$DH$470)+SUMIFS('Resumen Anual'!$EB$576,FR232,'Resumen Anual'!$V$9,FC218,'Resumen Anual'!$DH$528)+SUMIFS('Resumen Anual'!$EB$634,FR232,'Resumen Anual'!$V$9,FC218,'Resumen Anual'!$DH$586)+SUMIFS('Resumen Anual'!$EB$692,FR232,'Resumen Anual'!$V$9,FC218,'Resumen Anual'!$DH$644)+SUMIFS('Resumen Anual'!$FY$54,FR232,'Resumen Anual'!$V$9,FC218,'Resumen Anual'!$FE$6)+SUMIFS('Resumen Anual'!$FY$112,FR232,'Resumen Anual'!$V$9,FC218,'Resumen Anual'!$FE$64)+SUMIFS('Resumen Anual'!$FY$170,FR232,'Resumen Anual'!$V$9,FC218,'Resumen Anual'!$FE$122)+SUMIFS('Resumen Anual'!$FY$228,FR232,'Resumen Anual'!$V$9,FC218,'Resumen Anual'!$FE$180)+SUMIFS('Resumen Anual'!$FY$286,FR232,'Resumen Anual'!$V$9,FC218,'Resumen Anual'!$FE$238)+SUMIFS('Resumen Anual'!$FY$344,FR232,'Resumen Anual'!$V$9,FC218,'Resumen Anual'!$FE$296)+SUMIFS('Resumen Anual'!$FY$402,FR232,'Resumen Anual'!$V$9,FC218,'Resumen Anual'!$FE$354)+SUMIFS('Resumen Anual'!$FY$460,FR232,'Resumen Anual'!$V$9,FC218,'Resumen Anual'!$FE$412)+SUMIFS('Resumen Anual'!$FY$518,FR232,'Resumen Anual'!$V$9,FC218,'Resumen Anual'!$FE$470)+SUMIFS('Resumen Anual'!$FY$576,FR232,'Resumen Anual'!$V$9,FC218,'Resumen Anual'!$FE$528)+SUMIFS('Resumen Anual'!$FY$634,FR232,'Resumen Anual'!$V$9,FC218,'Resumen Anual'!$FE$586)+SUMIFS('Resumen Anual'!$FY$692,FR232,'Resumen Anual'!$V$9,FC218,'Resumen Anual'!$FE$644)</f>
        <v>0</v>
      </c>
      <c r="FX232" s="770"/>
      <c r="FY232" s="770"/>
      <c r="FZ232" s="770"/>
      <c r="GA232" s="770">
        <f>SUMIFS('Resumen Anual'!$AJ$54,FR232,'Resumen Anual'!$V$9,FC218,'Resumen Anual'!$L$6)+SUMIFS('Resumen Anual'!$AJ$112,FR232,'Resumen Anual'!$V$9,FC218,'Resumen Anual'!$L$64)+SUMIFS('Resumen Anual'!$AJ$170,FR232,'Resumen Anual'!$V$9,FC218,'Resumen Anual'!$L$122)+SUMIFS('Resumen Anual'!$AJ$228,FR232,'Resumen Anual'!$V$9,FC218,'Resumen Anual'!$L$180)+SUMIFS('Resumen Anual'!$AJ$286,FR232,'Resumen Anual'!$V$9,FC218,'Resumen Anual'!$L$238)+SUMIFS('Resumen Anual'!$AJ$344,FR232,'Resumen Anual'!$V$9,FC218,'Resumen Anual'!$L$296)+SUMIFS('Resumen Anual'!$AJ$402,FR232,'Resumen Anual'!$V$9,FC218,'Resumen Anual'!$L$354)+SUMIFS('Resumen Anual'!$AJ$460,FR232,'Resumen Anual'!$V$9,FC218,'Resumen Anual'!$L$412)+SUMIFS('Resumen Anual'!$AJ$518,FR232,'Resumen Anual'!$V$9,FC218,'Resumen Anual'!$L$470)+SUMIFS('Resumen Anual'!$AJ$576,FR232,'Resumen Anual'!$V$9,FC218,'Resumen Anual'!$L$528)+SUMIFS('Resumen Anual'!$AJ$634,FR232,'Resumen Anual'!$V$9,FC218,'Resumen Anual'!$L$586)+SUMIFS('Resumen Anual'!$AJ$692,FR232,'Resumen Anual'!$V$9,FC218,'Resumen Anual'!$L$644)+SUMIFS('Resumen Anual'!$CG$54,FR232,'Resumen Anual'!$V$9,FC218,'Resumen Anual'!$BI$6)+SUMIFS('Resumen Anual'!$CG$112,FR232,'Resumen Anual'!$V$9,FC218,'Resumen Anual'!$BI$64)+SUMIFS('Resumen Anual'!$CG$170,FR232,'Resumen Anual'!$V$9,FC218,'Resumen Anual'!$BI$122)+SUMIFS('Resumen Anual'!$CG$228,FR232,'Resumen Anual'!$V$9,FC218,'Resumen Anual'!$BI$180)+SUMIFS('Resumen Anual'!$CG$286,FR232,'Resumen Anual'!$V$9,FC218,'Resumen Anual'!$BI$238)+SUMIFS('Resumen Anual'!$CG$344,FR232,'Resumen Anual'!$V$9,FC218,'Resumen Anual'!$BI$296)+SUMIFS('Resumen Anual'!$CG$402,FR232,'Resumen Anual'!$V$9,FC218,'Resumen Anual'!$BI$354)+SUMIFS('Resumen Anual'!$CG$460,FR232,'Resumen Anual'!$V$9,FC218,'Resumen Anual'!$BI$412)+SUMIFS('Resumen Anual'!$CG$518,FR232,'Resumen Anual'!$V$9,FC218,'Resumen Anual'!$BI$470)+SUMIFS('Resumen Anual'!$CG$576,FR232,'Resumen Anual'!$V$9,FC218,'Resumen Anual'!$BI$528)+SUMIFS('Resumen Anual'!$CG$634,FR232,'Resumen Anual'!$V$9,FC218,'Resumen Anual'!$BI$586)+SUMIFS('Resumen Anual'!$CG$692,FR232,'Resumen Anual'!$V$9,FC218,'Resumen Anual'!$BI$644)+SUMIFS('Resumen Anual'!$EF$54,FR232,'Resumen Anual'!$V$9,FC218,'Resumen Anual'!$DH$6)+SUMIFS('Resumen Anual'!$EF$112,FR232,'Resumen Anual'!$V$9,FC218,'Resumen Anual'!$DH$64)+SUMIFS('Resumen Anual'!$EF$170,FR232,'Resumen Anual'!$V$9,FC218,'Resumen Anual'!$DH$122)+SUMIFS('Resumen Anual'!$EF$228,FR232,'Resumen Anual'!$V$9,FC218,'Resumen Anual'!$DH$180)+SUMIFS('Resumen Anual'!$EF$286,FR232,'Resumen Anual'!$V$9,FC218,'Resumen Anual'!$DH$238)+SUMIFS('Resumen Anual'!$EF$344,FR232,'Resumen Anual'!$V$9,FC218,'Resumen Anual'!$DH$296)+SUMIFS('Resumen Anual'!$EF$402,FR232,'Resumen Anual'!$V$9,FC218,'Resumen Anual'!$DH$354)+SUMIFS('Resumen Anual'!$EF$460,FR232,'Resumen Anual'!$V$9,FC218,'Resumen Anual'!$DH$412)+SUMIFS('Resumen Anual'!$EF$518,FR232,'Resumen Anual'!$V$9,FC218,'Resumen Anual'!$DH$470)+SUMIFS('Resumen Anual'!$EF$576,FR232,'Resumen Anual'!$V$9,FC218,'Resumen Anual'!$DH$528)+SUMIFS('Resumen Anual'!$EF$634,FR232,'Resumen Anual'!$V$9,FC218,'Resumen Anual'!$DH$586)+SUMIFS('Resumen Anual'!$EF$692,FR232,'Resumen Anual'!$V$9,FC218,'Resumen Anual'!$DH$644)+SUMIFS('Resumen Anual'!$GC$54,FR232,'Resumen Anual'!$V$9,FC218,'Resumen Anual'!$FE$6)+SUMIFS('Resumen Anual'!$GC$112,FR232,'Resumen Anual'!$V$9,FC218,'Resumen Anual'!$FE$64)+SUMIFS('Resumen Anual'!$GC$170,FR232,'Resumen Anual'!$V$9,FC218,'Resumen Anual'!$FE$122)+SUMIFS('Resumen Anual'!$GC$228,FR232,'Resumen Anual'!$V$9,FC218,'Resumen Anual'!$FE$180)+SUMIFS('Resumen Anual'!$GC$286,FR232,'Resumen Anual'!$V$9,FC218,'Resumen Anual'!$FE$238)+SUMIFS('Resumen Anual'!$GC$344,FR232,'Resumen Anual'!$V$9,FC218,'Resumen Anual'!$FE$296)+SUMIFS('Resumen Anual'!$GC$402,FR232,'Resumen Anual'!$V$9,FC218,'Resumen Anual'!$FE$354)+SUMIFS('Resumen Anual'!$GC$460,FR232,'Resumen Anual'!$V$9,FC218,'Resumen Anual'!$FE$412)+SUMIFS('Resumen Anual'!$GC$518,FR232,'Resumen Anual'!$V$9,FC218,'Resumen Anual'!$FE$470)+SUMIFS('Resumen Anual'!$GC$576,FR232,'Resumen Anual'!$V$9,FC218,'Resumen Anual'!$FE$528)+SUMIFS('Resumen Anual'!$GC$634,FR232,'Resumen Anual'!$V$9,FC218,'Resumen Anual'!$FE$586)+SUMIFS('Resumen Anual'!$GC$692,FR232,'Resumen Anual'!$V$9,FC218,'Resumen Anual'!$FE$644)</f>
        <v>0</v>
      </c>
      <c r="GB232" s="770"/>
      <c r="GC232" s="770"/>
      <c r="GD232" s="770"/>
      <c r="GE232" s="770">
        <f>SUMIFS('Resumen Anual'!$AN$54,FR232,'Resumen Anual'!$V$9,FC218,'Resumen Anual'!$L$6)+SUMIFS('Resumen Anual'!$AN$112,FR232,'Resumen Anual'!$V$9,FC218,'Resumen Anual'!$L$64)+SUMIFS('Resumen Anual'!$AN$170,FR232,'Resumen Anual'!$V$9,FC218,'Resumen Anual'!$L$122)+SUMIFS('Resumen Anual'!$AN$228,FR232,'Resumen Anual'!$V$9,FC218,'Resumen Anual'!$L$180)+SUMIFS('Resumen Anual'!$AN$286,FR232,'Resumen Anual'!$V$9,FC218,'Resumen Anual'!$L$238)+SUMIFS('Resumen Anual'!$AN$344,FR232,'Resumen Anual'!$V$9,FC218,'Resumen Anual'!$L$296)+SUMIFS('Resumen Anual'!$AN$402,FR232,'Resumen Anual'!$V$9,FC218,'Resumen Anual'!$L$354)+SUMIFS('Resumen Anual'!$AN$460,FR232,'Resumen Anual'!$V$9,FC218,'Resumen Anual'!$L$412)+SUMIFS('Resumen Anual'!$AN$518,FR232,'Resumen Anual'!$V$9,FC218,'Resumen Anual'!$L$470)+SUMIFS('Resumen Anual'!$AN$576,FR232,'Resumen Anual'!$V$9,FC218,'Resumen Anual'!$L$528)+SUMIFS('Resumen Anual'!$AN$634,FR232,'Resumen Anual'!$V$9,FC218,'Resumen Anual'!$L$586)+SUMIFS('Resumen Anual'!$AN$692,FR232,'Resumen Anual'!$V$9,FC218,'Resumen Anual'!$L$644)+SUMIFS('Resumen Anual'!$CK$54,FR232,'Resumen Anual'!$V$9,FC218,'Resumen Anual'!$BI$6)+SUMIFS('Resumen Anual'!$CK$112,FR232,'Resumen Anual'!$V$9,FC218,'Resumen Anual'!$BI$64)+SUMIFS('Resumen Anual'!$CK$170,FR232,'Resumen Anual'!$V$9,FC218,'Resumen Anual'!$BI$122)+SUMIFS('Resumen Anual'!$CK$228,FR232,'Resumen Anual'!$V$9,FC218,'Resumen Anual'!$BI$180)+SUMIFS('Resumen Anual'!$CK$286,FR232,'Resumen Anual'!$V$9,FC218,'Resumen Anual'!$BI$238)+SUMIFS('Resumen Anual'!$CK$344,FR232,'Resumen Anual'!$V$9,FC218,'Resumen Anual'!$BI$296)+SUMIFS('Resumen Anual'!$CK$402,FR232,'Resumen Anual'!$V$9,FC218,'Resumen Anual'!$BI$354)+SUMIFS('Resumen Anual'!$CK$460,FR232,'Resumen Anual'!$V$9,FC218,'Resumen Anual'!$BI$412)+SUMIFS('Resumen Anual'!$CK$518,FR232,'Resumen Anual'!$V$9,FC218,'Resumen Anual'!$BI$470)+SUMIFS('Resumen Anual'!$CK$576,FR232,'Resumen Anual'!$V$9,FC218,'Resumen Anual'!$BI$528)+SUMIFS('Resumen Anual'!$CK$634,FR232,'Resumen Anual'!$V$9,FC218,'Resumen Anual'!$BI$586)+SUMIFS('Resumen Anual'!$CK$692,FR232,'Resumen Anual'!$V$9,FC218,'Resumen Anual'!$BI$644)+SUMIFS('Resumen Anual'!$EJ$54,FR232,'Resumen Anual'!$V$9,FC218,'Resumen Anual'!$DH$6)+SUMIFS('Resumen Anual'!$EJ$112,FR232,'Resumen Anual'!$V$9,FC218,'Resumen Anual'!$DH$64)+SUMIFS('Resumen Anual'!$EJ$170,FR232,'Resumen Anual'!$V$9,FC218,'Resumen Anual'!$DH$122)+SUMIFS('Resumen Anual'!$EJ$228,FR232,'Resumen Anual'!$V$9,FC218,'Resumen Anual'!$DH$180)+SUMIFS('Resumen Anual'!$EJ$286,FR232,'Resumen Anual'!$V$9,FC218,'Resumen Anual'!$DH$238)+SUMIFS('Resumen Anual'!$EJ$344,FR232,'Resumen Anual'!$V$9,FC218,'Resumen Anual'!$DH$296)+SUMIFS('Resumen Anual'!$EJ$402,FR232,'Resumen Anual'!$V$9,FC218,'Resumen Anual'!$DH$354)+SUMIFS('Resumen Anual'!$EJ$460,FR232,'Resumen Anual'!$V$9,FC218,'Resumen Anual'!$DH$412)+SUMIFS('Resumen Anual'!$EJ$518,FR232,'Resumen Anual'!$V$9,FC218,'Resumen Anual'!$DH$470)+SUMIFS('Resumen Anual'!$EJ$576,FR232,'Resumen Anual'!$V$9,FC218,'Resumen Anual'!$DH$528)+SUMIFS('Resumen Anual'!$EJ$634,FR232,'Resumen Anual'!$V$9,FC218,'Resumen Anual'!$DH$586)+SUMIFS('Resumen Anual'!$EJ$692,FR232,'Resumen Anual'!$V$9,FC218,'Resumen Anual'!$DH$644)+SUMIFS('Resumen Anual'!$GG$54,FR232,'Resumen Anual'!$V$9,FC218,'Resumen Anual'!$FE$6)+SUMIFS('Resumen Anual'!$GG$112,FR232,'Resumen Anual'!$V$9,FC218,'Resumen Anual'!$FE$64)+SUMIFS('Resumen Anual'!$GG$170,FR232,'Resumen Anual'!$V$9,FC218,'Resumen Anual'!$FE$122)+SUMIFS('Resumen Anual'!$GG$228,FR232,'Resumen Anual'!$V$9,FC218,'Resumen Anual'!$FE$180)+SUMIFS('Resumen Anual'!$GG$286,FR232,'Resumen Anual'!$V$9,FC218,'Resumen Anual'!$FE$238)+SUMIFS('Resumen Anual'!$GG$344,FR232,'Resumen Anual'!$V$9,FC218,'Resumen Anual'!$FE$296)+SUMIFS('Resumen Anual'!$GG$402,FR232,'Resumen Anual'!$V$9,FC218,'Resumen Anual'!$FE$354)+SUMIFS('Resumen Anual'!$GG$460,FR232,'Resumen Anual'!$V$9,FC218,'Resumen Anual'!$FE$412)+SUMIFS('Resumen Anual'!$GG$518,FR232,'Resumen Anual'!$V$9,FC218,'Resumen Anual'!$FE$470)+SUMIFS('Resumen Anual'!$GG$576,FR232,'Resumen Anual'!$V$9,FC218,'Resumen Anual'!$FE$528)+SUMIFS('Resumen Anual'!$GG$634,FR232,'Resumen Anual'!$V$9,FC218,'Resumen Anual'!$FE$586)+SUMIFS('Resumen Anual'!$GG$692,FR232,'Resumen Anual'!$V$9,FC218,'Resumen Anual'!$FE$644)</f>
        <v>0</v>
      </c>
      <c r="GF232" s="770"/>
      <c r="GG232" s="770"/>
      <c r="GH232" s="770"/>
      <c r="GI232" s="756">
        <f>SUMIFS('Resumen Anual'!$AR$54,FR232,'Resumen Anual'!$V$9,FC218,'Resumen Anual'!$L$6)+SUMIFS('Resumen Anual'!$AR$112,FR232,'Resumen Anual'!$V$9,FC218,'Resumen Anual'!$L$64)+SUMIFS('Resumen Anual'!$AR$170,FR232,'Resumen Anual'!$V$9,FC218,'Resumen Anual'!$L$122)+SUMIFS('Resumen Anual'!$AR$228,FR232,'Resumen Anual'!$V$9,FC218,'Resumen Anual'!$L$180)+SUMIFS('Resumen Anual'!$AR$286,FR232,'Resumen Anual'!$V$9,FC218,'Resumen Anual'!$L$238)+SUMIFS('Resumen Anual'!$AR$344,FR232,'Resumen Anual'!$V$9,FC218,'Resumen Anual'!$L$296)+SUMIFS('Resumen Anual'!$AR$402,FR232,'Resumen Anual'!$V$9,FC218,'Resumen Anual'!$L$354)+SUMIFS('Resumen Anual'!$AR$460,FR232,'Resumen Anual'!$V$9,FC218,'Resumen Anual'!$L$412)+SUMIFS('Resumen Anual'!$AR$518,FR232,'Resumen Anual'!$V$9,FC218,'Resumen Anual'!$L$470)+SUMIFS('Resumen Anual'!$AR$576,FR232,'Resumen Anual'!$V$9,FC218,'Resumen Anual'!$L$528)+SUMIFS('Resumen Anual'!$AR$634,FR232,'Resumen Anual'!$V$9,FC218,'Resumen Anual'!$L$586)+SUMIFS('Resumen Anual'!$AR$692,FR232,'Resumen Anual'!$V$9,FC218,'Resumen Anual'!$L$644)+SUMIFS('Resumen Anual'!$CO$54,FR232,'Resumen Anual'!$V$9,FC218,'Resumen Anual'!$BI$6)+SUMIFS('Resumen Anual'!$CO$112,FR232,'Resumen Anual'!$V$9,FC218,'Resumen Anual'!$BI$64)+SUMIFS('Resumen Anual'!$CO$170,FR232,'Resumen Anual'!$V$9,FC218,'Resumen Anual'!$BI$122)+SUMIFS('Resumen Anual'!$CO$228,FR232,'Resumen Anual'!$V$9,FC218,'Resumen Anual'!$BI$180)+SUMIFS('Resumen Anual'!$CO$286,FR232,'Resumen Anual'!$V$9,FC218,'Resumen Anual'!$BI$238)+SUMIFS('Resumen Anual'!$CO$344,FR232,'Resumen Anual'!$V$9,FC218,'Resumen Anual'!$BI$296)+SUMIFS('Resumen Anual'!$CO$402,FR232,'Resumen Anual'!$V$9,FC218,'Resumen Anual'!$BI$354)+SUMIFS('Resumen Anual'!$CO$460,FR232,'Resumen Anual'!$V$9,FC218,'Resumen Anual'!$BI$412)+SUMIFS('Resumen Anual'!$CO$518,FR232,'Resumen Anual'!$V$9,FC218,'Resumen Anual'!$BI$470)+SUMIFS('Resumen Anual'!$CO$576,FR232,'Resumen Anual'!$V$9,FC218,'Resumen Anual'!$BI$528)+SUMIFS('Resumen Anual'!$CO$634,FR232,'Resumen Anual'!$V$9,FC218,'Resumen Anual'!$BI$586)+SUMIFS('Resumen Anual'!$CO$692,FR232,'Resumen Anual'!$V$9,FC218,'Resumen Anual'!$BI$644)+SUMIFS('Resumen Anual'!$EN$54,FR232,'Resumen Anual'!$V$9,FC218,'Resumen Anual'!$DH$6)+SUMIFS('Resumen Anual'!$EN$112,FR232,'Resumen Anual'!$V$9,FC218,'Resumen Anual'!$DH$64)+SUMIFS('Resumen Anual'!$EN$170,FR232,'Resumen Anual'!$V$9,FC218,'Resumen Anual'!$DH$122)+SUMIFS('Resumen Anual'!$EN$228,FR232,'Resumen Anual'!$V$9,FC218,'Resumen Anual'!$DH$180)+SUMIFS('Resumen Anual'!$EN$286,FR232,'Resumen Anual'!$V$9,FC218,'Resumen Anual'!$DH$238)+SUMIFS('Resumen Anual'!$EN$344,FR232,'Resumen Anual'!$V$9,FC218,'Resumen Anual'!$DH$296)+SUMIFS('Resumen Anual'!$EN$402,FR232,'Resumen Anual'!$V$9,FC218,'Resumen Anual'!$DH$354)+SUMIFS('Resumen Anual'!$EN$460,FR232,'Resumen Anual'!$V$9,FC218,'Resumen Anual'!$DH$412)+SUMIFS('Resumen Anual'!$EN$518,FR232,'Resumen Anual'!$V$9,FC218,'Resumen Anual'!$DH$470)+SUMIFS('Resumen Anual'!$EN$576,FR232,'Resumen Anual'!$V$9,FC218,'Resumen Anual'!$DH$528)+SUMIFS('Resumen Anual'!$EN$634,FR232,'Resumen Anual'!$V$9,FC218,'Resumen Anual'!$DH$586)+SUMIFS('Resumen Anual'!$EN$692,FR232,'Resumen Anual'!$V$9,FC218,'Resumen Anual'!$DH$644)+SUMIFS('Resumen Anual'!$GK$54,FR232,'Resumen Anual'!$V$9,FC218,'Resumen Anual'!$FE$6)+SUMIFS('Resumen Anual'!$GK$112,FR232,'Resumen Anual'!$V$9,FC218,'Resumen Anual'!$FE$64)+SUMIFS('Resumen Anual'!$GK$170,FR232,'Resumen Anual'!$V$9,FC218,'Resumen Anual'!$FE$122)+SUMIFS('Resumen Anual'!$GK$228,FR232,'Resumen Anual'!$V$9,FC218,'Resumen Anual'!$FE$180)+SUMIFS('Resumen Anual'!$GK$286,FR232,'Resumen Anual'!$V$9,FC218,'Resumen Anual'!$FE$238)+SUMIFS('Resumen Anual'!$GK$344,FR232,'Resumen Anual'!$V$9,FC218,'Resumen Anual'!$FE$296)+SUMIFS('Resumen Anual'!$GK$402,FR232,'Resumen Anual'!$V$9,FC218,'Resumen Anual'!$FE$354)+SUMIFS('Resumen Anual'!$GK$460,FR232,'Resumen Anual'!$V$9,FC218,'Resumen Anual'!$FE$412)+SUMIFS('Resumen Anual'!$GK$518,FR232,'Resumen Anual'!$V$9,FC218,'Resumen Anual'!$FE$470)+SUMIFS('Resumen Anual'!$GK$576,FR232,'Resumen Anual'!$V$9,FC218,'Resumen Anual'!$FE$528)+SUMIFS('Resumen Anual'!$GK$634,FR232,'Resumen Anual'!$V$9,FC218,'Resumen Anual'!$FE$586)+SUMIFS('Resumen Anual'!$GK$692,FR232,'Resumen Anual'!$V$9,FC218,'Resumen Anual'!$FE$644)</f>
        <v>0</v>
      </c>
      <c r="GJ232" s="756"/>
      <c r="GK232" s="756"/>
      <c r="GL232" s="756">
        <f>SUMIFS('Resumen Anual'!$AU$54,FR232,'Resumen Anual'!$V$9,FC218,'Resumen Anual'!$L$6)+SUMIFS('Resumen Anual'!$AU$112,FR232,'Resumen Anual'!$V$9,FC218,'Resumen Anual'!$L$64)+SUMIFS('Resumen Anual'!$AU$170,FR232,'Resumen Anual'!$V$9,FC218,'Resumen Anual'!$L$122)+SUMIFS('Resumen Anual'!$AU$228,FR232,'Resumen Anual'!$V$9,FC218,'Resumen Anual'!$L$180)+SUMIFS('Resumen Anual'!$AU$286,FR232,'Resumen Anual'!$V$9,FC218,'Resumen Anual'!$L$238)+SUMIFS('Resumen Anual'!$AU$344,FR232,'Resumen Anual'!$V$9,FC218,'Resumen Anual'!$L$296)+SUMIFS('Resumen Anual'!$AU$402,FR232,'Resumen Anual'!$V$9,FC218,'Resumen Anual'!$L$354)+SUMIFS('Resumen Anual'!$AU$460,FR232,'Resumen Anual'!$V$9,FC218,'Resumen Anual'!$L$412)+SUMIFS('Resumen Anual'!$AU$518,FR232,'Resumen Anual'!$V$9,FC218,'Resumen Anual'!$L$470)+SUMIFS('Resumen Anual'!$AU$576,FR232,'Resumen Anual'!$V$9,FC218,'Resumen Anual'!$L$528)+SUMIFS('Resumen Anual'!$AU$634,FR232,'Resumen Anual'!$V$9,FC218,'Resumen Anual'!$L$586)+SUMIFS('Resumen Anual'!$AU$692,FR232,'Resumen Anual'!$V$9,FC218,'Resumen Anual'!$L$644)+SUMIFS('Resumen Anual'!$CR$54,FR232,'Resumen Anual'!$V$9,FC218,'Resumen Anual'!$BI$6)+SUMIFS('Resumen Anual'!$CR$112,FR232,'Resumen Anual'!$V$9,FC218,'Resumen Anual'!$BI$64)+SUMIFS('Resumen Anual'!$CR$170,FR232,'Resumen Anual'!$V$9,FC218,'Resumen Anual'!$BI$122)+SUMIFS('Resumen Anual'!$CR$228,FR232,'Resumen Anual'!$V$9,FC218,'Resumen Anual'!$BI$180)+SUMIFS('Resumen Anual'!$CR$286,FR232,'Resumen Anual'!$V$9,FC218,'Resumen Anual'!$BI$238)+SUMIFS('Resumen Anual'!$CR$344,FR232,'Resumen Anual'!$V$9,FC218,'Resumen Anual'!$BI$296)+SUMIFS('Resumen Anual'!$CR$402,FR232,'Resumen Anual'!$V$9,FC218,'Resumen Anual'!$BI$354)+SUMIFS('Resumen Anual'!$CR$460,FR232,'Resumen Anual'!$V$9,FC218,'Resumen Anual'!$BI$412)+SUMIFS('Resumen Anual'!$CR$518,FR232,'Resumen Anual'!$V$9,FC218,'Resumen Anual'!$BI$470)+SUMIFS('Resumen Anual'!$CR$576,FR232,'Resumen Anual'!$V$9,FC218,'Resumen Anual'!$BI$528)+SUMIFS('Resumen Anual'!$CR$634,FR232,'Resumen Anual'!$V$9,FC218,'Resumen Anual'!$BI$586)+SUMIFS('Resumen Anual'!$CR$692,FR232,'Resumen Anual'!$V$9,FC218,'Resumen Anual'!$BI$644)+SUMIFS('Resumen Anual'!$EQ$54,FR232,'Resumen Anual'!$V$9,FC218,'Resumen Anual'!$DH$6)+SUMIFS('Resumen Anual'!$EQ$112,FR232,'Resumen Anual'!$V$9,FC218,'Resumen Anual'!$DH$64)+SUMIFS('Resumen Anual'!$EQ$170,FR232,'Resumen Anual'!$V$9,FC218,'Resumen Anual'!$DH$122)+SUMIFS('Resumen Anual'!$EQ$228,FR232,'Resumen Anual'!$V$9,FC218,'Resumen Anual'!$DH$180)+SUMIFS('Resumen Anual'!$EQ$286,FR232,'Resumen Anual'!$V$9,FC218,'Resumen Anual'!$DH$238)+SUMIFS('Resumen Anual'!$EQ$344,FR232,'Resumen Anual'!$V$9,FC218,'Resumen Anual'!$DH$296)+SUMIFS('Resumen Anual'!$EQ$402,FR232,'Resumen Anual'!$V$9,FC218,'Resumen Anual'!$DH$354)+SUMIFS('Resumen Anual'!$EQ$460,FR232,'Resumen Anual'!$V$9,FC218,'Resumen Anual'!$DH$412)+SUMIFS('Resumen Anual'!$EQ$518,FR232,'Resumen Anual'!$V$9,FC218,'Resumen Anual'!$DH$470)+SUMIFS('Resumen Anual'!$EQ$576,FR232,'Resumen Anual'!$V$9,FC218,'Resumen Anual'!$DH$528)+SUMIFS('Resumen Anual'!$EQ$634,FR232,'Resumen Anual'!$V$9,FC218,'Resumen Anual'!$DH$586)+SUMIFS('Resumen Anual'!$EQ$692,FR232,'Resumen Anual'!$V$9,FC218,'Resumen Anual'!$DH$644)+SUMIFS('Resumen Anual'!$GN$54,FR232,'Resumen Anual'!$V$9,FC218,'Resumen Anual'!$FE$6)+SUMIFS('Resumen Anual'!$GN$112,FR232,'Resumen Anual'!$V$9,FC218,'Resumen Anual'!$FE$64)+SUMIFS('Resumen Anual'!$GN$170,FR232,'Resumen Anual'!$V$9,FC218,'Resumen Anual'!$FE$122)+SUMIFS('Resumen Anual'!$GN$228,FR232,'Resumen Anual'!$V$9,FC218,'Resumen Anual'!$FE$180)+SUMIFS('Resumen Anual'!$GN$286,FR232,'Resumen Anual'!$V$9,FC218,'Resumen Anual'!$FE$238)+SUMIFS('Resumen Anual'!$GN$344,FR232,'Resumen Anual'!$V$9,FC218,'Resumen Anual'!$FE$296)+SUMIFS('Resumen Anual'!$GN$402,FR232,'Resumen Anual'!$V$9,FC218,'Resumen Anual'!$FE$354)+SUMIFS('Resumen Anual'!$GN$460,FR232,'Resumen Anual'!$V$9,FC218,'Resumen Anual'!$FE$412)+SUMIFS('Resumen Anual'!$GN$518,FR232,'Resumen Anual'!$V$9,FC218,'Resumen Anual'!$FE$470)+SUMIFS('Resumen Anual'!$GN$576,FR232,'Resumen Anual'!$V$9,FC218,'Resumen Anual'!$FE$528)+SUMIFS('Resumen Anual'!$GN$634,FR232,'Resumen Anual'!$V$9,FC218,'Resumen Anual'!$FE$586)+SUMIFS('Resumen Anual'!$GN$692,FR232,'Resumen Anual'!$V$9,FC218,'Resumen Anual'!$FE$644)</f>
        <v>0</v>
      </c>
      <c r="GM232" s="756"/>
      <c r="GN232" s="756"/>
      <c r="GO232" s="1200"/>
    </row>
    <row r="233" spans="1:197" ht="6" customHeight="1" x14ac:dyDescent="0.25">
      <c r="A233" s="171"/>
      <c r="B233" s="777"/>
      <c r="C233" s="778"/>
      <c r="D233" s="778"/>
      <c r="E233" s="778"/>
      <c r="F233" s="764"/>
      <c r="G233" s="765"/>
      <c r="H233" s="765"/>
      <c r="I233" s="765"/>
      <c r="J233" s="765"/>
      <c r="K233" s="765"/>
      <c r="L233" s="766"/>
      <c r="M233" s="632"/>
      <c r="N233" s="796"/>
      <c r="O233" s="797"/>
      <c r="P233" s="797"/>
      <c r="Q233" s="797"/>
      <c r="R233" s="797"/>
      <c r="S233" s="797"/>
      <c r="T233" s="797"/>
      <c r="U233" s="797"/>
      <c r="V233" s="797"/>
      <c r="W233" s="797"/>
      <c r="X233" s="798"/>
      <c r="Y233" s="15"/>
      <c r="Z233" s="773"/>
      <c r="AA233" s="774"/>
      <c r="AB233" s="774"/>
      <c r="AC233" s="774"/>
      <c r="AD233" s="774"/>
      <c r="AE233" s="770"/>
      <c r="AF233" s="770"/>
      <c r="AG233" s="770"/>
      <c r="AH233" s="770"/>
      <c r="AI233" s="770"/>
      <c r="AJ233" s="770"/>
      <c r="AK233" s="770"/>
      <c r="AL233" s="770"/>
      <c r="AM233" s="770"/>
      <c r="AN233" s="770"/>
      <c r="AO233" s="770"/>
      <c r="AP233" s="770"/>
      <c r="AQ233" s="756"/>
      <c r="AR233" s="756"/>
      <c r="AS233" s="756"/>
      <c r="AT233" s="756"/>
      <c r="AU233" s="756"/>
      <c r="AV233" s="1215"/>
      <c r="AW233" s="1200"/>
      <c r="AX233" s="171"/>
      <c r="AY233" s="777"/>
      <c r="AZ233" s="778"/>
      <c r="BA233" s="778"/>
      <c r="BB233" s="778"/>
      <c r="BC233" s="764"/>
      <c r="BD233" s="765"/>
      <c r="BE233" s="765"/>
      <c r="BF233" s="765"/>
      <c r="BG233" s="765"/>
      <c r="BH233" s="765"/>
      <c r="BI233" s="766"/>
      <c r="BJ233" s="632"/>
      <c r="BK233" s="796"/>
      <c r="BL233" s="797"/>
      <c r="BM233" s="797"/>
      <c r="BN233" s="797"/>
      <c r="BO233" s="797"/>
      <c r="BP233" s="797"/>
      <c r="BQ233" s="797"/>
      <c r="BR233" s="797"/>
      <c r="BS233" s="797"/>
      <c r="BT233" s="797"/>
      <c r="BU233" s="798"/>
      <c r="BV233" s="15"/>
      <c r="BW233" s="773"/>
      <c r="BX233" s="774"/>
      <c r="BY233" s="774"/>
      <c r="BZ233" s="774"/>
      <c r="CA233" s="774"/>
      <c r="CB233" s="770"/>
      <c r="CC233" s="770"/>
      <c r="CD233" s="770"/>
      <c r="CE233" s="770"/>
      <c r="CF233" s="770"/>
      <c r="CG233" s="770"/>
      <c r="CH233" s="770"/>
      <c r="CI233" s="770"/>
      <c r="CJ233" s="770"/>
      <c r="CK233" s="770"/>
      <c r="CL233" s="770"/>
      <c r="CM233" s="770"/>
      <c r="CN233" s="756"/>
      <c r="CO233" s="756"/>
      <c r="CP233" s="756"/>
      <c r="CQ233" s="756"/>
      <c r="CR233" s="756"/>
      <c r="CS233" s="756"/>
      <c r="CT233" s="1200"/>
      <c r="CU233" s="1199"/>
      <c r="CV233" s="171"/>
      <c r="CW233" s="777"/>
      <c r="CX233" s="778"/>
      <c r="CY233" s="778"/>
      <c r="CZ233" s="778"/>
      <c r="DA233" s="764"/>
      <c r="DB233" s="765"/>
      <c r="DC233" s="765"/>
      <c r="DD233" s="765"/>
      <c r="DE233" s="765"/>
      <c r="DF233" s="765"/>
      <c r="DG233" s="766"/>
      <c r="DH233" s="632"/>
      <c r="DI233" s="796"/>
      <c r="DJ233" s="797"/>
      <c r="DK233" s="797"/>
      <c r="DL233" s="797"/>
      <c r="DM233" s="797"/>
      <c r="DN233" s="797"/>
      <c r="DO233" s="797"/>
      <c r="DP233" s="797"/>
      <c r="DQ233" s="797"/>
      <c r="DR233" s="797"/>
      <c r="DS233" s="798"/>
      <c r="DT233" s="15"/>
      <c r="DU233" s="773"/>
      <c r="DV233" s="774"/>
      <c r="DW233" s="774"/>
      <c r="DX233" s="774"/>
      <c r="DY233" s="774"/>
      <c r="DZ233" s="770"/>
      <c r="EA233" s="770"/>
      <c r="EB233" s="770"/>
      <c r="EC233" s="770"/>
      <c r="ED233" s="770"/>
      <c r="EE233" s="770"/>
      <c r="EF233" s="770"/>
      <c r="EG233" s="770"/>
      <c r="EH233" s="770"/>
      <c r="EI233" s="770"/>
      <c r="EJ233" s="770"/>
      <c r="EK233" s="770"/>
      <c r="EL233" s="756"/>
      <c r="EM233" s="756"/>
      <c r="EN233" s="756"/>
      <c r="EO233" s="756"/>
      <c r="EP233" s="756"/>
      <c r="EQ233" s="1215"/>
      <c r="ER233" s="1200"/>
      <c r="ES233" s="171"/>
      <c r="ET233" s="777"/>
      <c r="EU233" s="778"/>
      <c r="EV233" s="778"/>
      <c r="EW233" s="778"/>
      <c r="EX233" s="764"/>
      <c r="EY233" s="765"/>
      <c r="EZ233" s="765"/>
      <c r="FA233" s="765"/>
      <c r="FB233" s="765"/>
      <c r="FC233" s="765"/>
      <c r="FD233" s="766"/>
      <c r="FE233" s="632"/>
      <c r="FF233" s="796"/>
      <c r="FG233" s="797"/>
      <c r="FH233" s="797"/>
      <c r="FI233" s="797"/>
      <c r="FJ233" s="797"/>
      <c r="FK233" s="797"/>
      <c r="FL233" s="797"/>
      <c r="FM233" s="797"/>
      <c r="FN233" s="797"/>
      <c r="FO233" s="797"/>
      <c r="FP233" s="798"/>
      <c r="FQ233" s="15"/>
      <c r="FR233" s="773"/>
      <c r="FS233" s="774"/>
      <c r="FT233" s="774"/>
      <c r="FU233" s="774"/>
      <c r="FV233" s="774"/>
      <c r="FW233" s="770"/>
      <c r="FX233" s="770"/>
      <c r="FY233" s="770"/>
      <c r="FZ233" s="770"/>
      <c r="GA233" s="770"/>
      <c r="GB233" s="770"/>
      <c r="GC233" s="770"/>
      <c r="GD233" s="770"/>
      <c r="GE233" s="770"/>
      <c r="GF233" s="770"/>
      <c r="GG233" s="770"/>
      <c r="GH233" s="770"/>
      <c r="GI233" s="756"/>
      <c r="GJ233" s="756"/>
      <c r="GK233" s="756"/>
      <c r="GL233" s="756"/>
      <c r="GM233" s="756"/>
      <c r="GN233" s="756"/>
      <c r="GO233" s="1200"/>
    </row>
    <row r="234" spans="1:197" ht="5.25" customHeight="1" x14ac:dyDescent="0.25">
      <c r="A234" s="171"/>
      <c r="B234" s="657"/>
      <c r="C234" s="657"/>
      <c r="D234" s="657"/>
      <c r="E234" s="657"/>
      <c r="F234" s="625"/>
      <c r="G234" s="625"/>
      <c r="H234" s="625"/>
      <c r="I234" s="625"/>
      <c r="J234" s="625"/>
      <c r="K234" s="625"/>
      <c r="L234" s="625"/>
      <c r="M234" s="625"/>
      <c r="N234" s="657"/>
      <c r="O234" s="657"/>
      <c r="P234" s="657"/>
      <c r="Q234" s="657"/>
      <c r="R234" s="657"/>
      <c r="S234" s="657"/>
      <c r="T234" s="657"/>
      <c r="U234" s="657"/>
      <c r="V234" s="657"/>
      <c r="W234" s="657"/>
      <c r="X234" s="657"/>
      <c r="Y234" s="15"/>
      <c r="Z234" s="771">
        <f>IF(Z224=0," ",Z224+5)</f>
        <v>2027</v>
      </c>
      <c r="AA234" s="772"/>
      <c r="AB234" s="772"/>
      <c r="AC234" s="772"/>
      <c r="AD234" s="772"/>
      <c r="AE234" s="1214">
        <f>SUMIFS('Resumen Anual'!$AF$54,Z234,'Resumen Anual'!$V$9,K218,'Resumen Anual'!$L$6)+SUMIFS('Resumen Anual'!$AF$112,Z234,'Resumen Anual'!$V$9,K218,'Resumen Anual'!$L$64)+SUMIFS('Resumen Anual'!$AF$170,Z234,'Resumen Anual'!$V$9,K218,'Resumen Anual'!$L$122)+SUMIFS('Resumen Anual'!$AF$228,Z234,'Resumen Anual'!$V$9,K218,'Resumen Anual'!$L$180)+SUMIFS('Resumen Anual'!$AF$286,Z234,'Resumen Anual'!$V$9,K218,'Resumen Anual'!$L$238)+SUMIFS('Resumen Anual'!$AF$344,Z234,'Resumen Anual'!$V$9,K218,'Resumen Anual'!$L$296)+SUMIFS('Resumen Anual'!$AF$402,Z234,'Resumen Anual'!$V$9,K218,'Resumen Anual'!$L$354)+SUMIFS('Resumen Anual'!$AF$460,Z234,'Resumen Anual'!$V$9,K218,'Resumen Anual'!$L$412)+SUMIFS('Resumen Anual'!$AF$518,Z234,'Resumen Anual'!$V$9,K218,'Resumen Anual'!$L$470)+SUMIFS('Resumen Anual'!$AF$576,Z234,'Resumen Anual'!$V$9,K218,'Resumen Anual'!$L$528)+SUMIFS('Resumen Anual'!$AF$634,Z234,'Resumen Anual'!$V$9,K218,'Resumen Anual'!$L$586)+SUMIFS('Resumen Anual'!$AF$692,Z234,'Resumen Anual'!$V$9,K218,'Resumen Anual'!$L$644)+SUMIFS('Resumen Anual'!$CC$54,Z234,'Resumen Anual'!$V$9,K218,'Resumen Anual'!$BI$6)+SUMIFS('Resumen Anual'!$CC$112,Z234,'Resumen Anual'!$V$9,K218,'Resumen Anual'!$BI$64)+SUMIFS('Resumen Anual'!$CC$170,Z234,'Resumen Anual'!$V$9,K218,'Resumen Anual'!$BI$122)+SUMIFS('Resumen Anual'!$CC$228,Z234,'Resumen Anual'!$V$9,K218,'Resumen Anual'!$BI$180)+SUMIFS('Resumen Anual'!$CC$286,Z234,'Resumen Anual'!$V$9,K218,'Resumen Anual'!$BI$238)+SUMIFS('Resumen Anual'!$CC$344,Z234,'Resumen Anual'!$V$9,K218,'Resumen Anual'!$BI$296)+SUMIFS('Resumen Anual'!$CC$402,Z234,'Resumen Anual'!$V$9,K218,'Resumen Anual'!$BI$354)+SUMIFS('Resumen Anual'!$CC$460,Z234,'Resumen Anual'!$V$9,K218,'Resumen Anual'!$BI$412)+SUMIFS('Resumen Anual'!$CC$518,Z234,'Resumen Anual'!$V$9,K218,'Resumen Anual'!$BI$470)+SUMIFS('Resumen Anual'!$CC$576,Z234,'Resumen Anual'!$V$9,K218,'Resumen Anual'!$BI$528)+SUMIFS('Resumen Anual'!$CC$634,Z234,'Resumen Anual'!$V$9,K218,'Resumen Anual'!$BI$586)+SUMIFS('Resumen Anual'!$CC$692,Z234,'Resumen Anual'!$V$9,K218,'Resumen Anual'!$BI$644)+SUMIFS('Resumen Anual'!$EB$54,Z234,'Resumen Anual'!$V$9,K218,'Resumen Anual'!$DH$6)+SUMIFS('Resumen Anual'!$EB$112,Z234,'Resumen Anual'!$V$9,K218,'Resumen Anual'!$DH$64)+SUMIFS('Resumen Anual'!$EB$170,Z234,'Resumen Anual'!$V$9,K218,'Resumen Anual'!$DH$122)+SUMIFS('Resumen Anual'!$EB$228,Z234,'Resumen Anual'!$V$9,K218,'Resumen Anual'!$DH$180)+SUMIFS('Resumen Anual'!$EB$286,Z234,'Resumen Anual'!$V$9,K218,'Resumen Anual'!$DH$238)+SUMIFS('Resumen Anual'!$EB$344,Z234,'Resumen Anual'!$V$9,K218,'Resumen Anual'!$DH$296)+SUMIFS('Resumen Anual'!$EB$402,Z234,'Resumen Anual'!$V$9,K218,'Resumen Anual'!$DH$354)+SUMIFS('Resumen Anual'!$EB$460,Z234,'Resumen Anual'!$V$9,K218,'Resumen Anual'!$DH$412)+SUMIFS('Resumen Anual'!$EB$518,Z234,'Resumen Anual'!$V$9,K218,'Resumen Anual'!$DH$470)+SUMIFS('Resumen Anual'!$EB$576,Z234,'Resumen Anual'!$V$9,K218,'Resumen Anual'!$DH$528)+SUMIFS('Resumen Anual'!$EB$634,Z234,'Resumen Anual'!$V$9,K218,'Resumen Anual'!$DH$586)+SUMIFS('Resumen Anual'!$EB$692,Z234,'Resumen Anual'!$V$9,K218,'Resumen Anual'!$DH$644)+SUMIFS('Resumen Anual'!$FY$54,Z234,'Resumen Anual'!$V$9,K218,'Resumen Anual'!$FE$6)+SUMIFS('Resumen Anual'!$FY$112,Z234,'Resumen Anual'!$V$9,K218,'Resumen Anual'!$FE$64)+SUMIFS('Resumen Anual'!$FY$170,Z234,'Resumen Anual'!$V$9,K218,'Resumen Anual'!$FE$122)+SUMIFS('Resumen Anual'!$FY$228,Z234,'Resumen Anual'!$V$9,K218,'Resumen Anual'!$FE$180)+SUMIFS('Resumen Anual'!$FY$286,Z234,'Resumen Anual'!$V$9,K218,'Resumen Anual'!$FE$238)+SUMIFS('Resumen Anual'!$FY$344,Z234,'Resumen Anual'!$V$9,K218,'Resumen Anual'!$FE$296)+SUMIFS('Resumen Anual'!$FY$402,Z234,'Resumen Anual'!$V$9,K218,'Resumen Anual'!$FE$354)+SUMIFS('Resumen Anual'!$FY$460,Z234,'Resumen Anual'!$V$9,K218,'Resumen Anual'!$FE$412)+SUMIFS('Resumen Anual'!$FY$518,Z234,'Resumen Anual'!$V$9,K218,'Resumen Anual'!$FE$470)+SUMIFS('Resumen Anual'!$FY$576,Z234,'Resumen Anual'!$V$9,K218,'Resumen Anual'!$FE$528)+SUMIFS('Resumen Anual'!$FY$634,Z234,'Resumen Anual'!$V$9,K218,'Resumen Anual'!$FE$586)+SUMIFS('Resumen Anual'!$FY$692,Z234,'Resumen Anual'!$V$9,K218,'Resumen Anual'!$FE$644)</f>
        <v>0</v>
      </c>
      <c r="AF234" s="770"/>
      <c r="AG234" s="770"/>
      <c r="AH234" s="770"/>
      <c r="AI234" s="770">
        <f>SUMIFS('Resumen Anual'!$AJ$54,Z234,'Resumen Anual'!$V$9,K218,'Resumen Anual'!$L$6)+SUMIFS('Resumen Anual'!$AJ$112,Z234,'Resumen Anual'!$V$9,K218,'Resumen Anual'!$L$64)+SUMIFS('Resumen Anual'!$AJ$170,Z234,'Resumen Anual'!$V$9,K218,'Resumen Anual'!$L$122)+SUMIFS('Resumen Anual'!$AJ$228,Z234,'Resumen Anual'!$V$9,K218,'Resumen Anual'!$L$180)+SUMIFS('Resumen Anual'!$AJ$286,Z234,'Resumen Anual'!$V$9,K218,'Resumen Anual'!$L$238)+SUMIFS('Resumen Anual'!$AJ$344,Z234,'Resumen Anual'!$V$9,K218,'Resumen Anual'!$L$296)+SUMIFS('Resumen Anual'!$AJ$402,Z234,'Resumen Anual'!$V$9,K218,'Resumen Anual'!$L$354)+SUMIFS('Resumen Anual'!$AJ$460,Z234,'Resumen Anual'!$V$9,K218,'Resumen Anual'!$L$412)+SUMIFS('Resumen Anual'!$AJ$518,Z234,'Resumen Anual'!$V$9,K218,'Resumen Anual'!$L$470)+SUMIFS('Resumen Anual'!$AJ$576,Z234,'Resumen Anual'!$V$9,K218,'Resumen Anual'!$L$528)+SUMIFS('Resumen Anual'!$AJ$634,Z234,'Resumen Anual'!$V$9,K218,'Resumen Anual'!$L$586)+SUMIFS('Resumen Anual'!$AJ$692,Z234,'Resumen Anual'!$V$9,K218,'Resumen Anual'!$L$644)+SUMIFS('Resumen Anual'!$CG$54,Z234,'Resumen Anual'!$V$9,K218,'Resumen Anual'!$BI$6)+SUMIFS('Resumen Anual'!$CG$112,Z234,'Resumen Anual'!$V$9,K218,'Resumen Anual'!$BI$64)+SUMIFS('Resumen Anual'!$CG$170,Z234,'Resumen Anual'!$V$9,K218,'Resumen Anual'!$BI$122)+SUMIFS('Resumen Anual'!$CG$228,Z234,'Resumen Anual'!$V$9,K218,'Resumen Anual'!$BI$180)+SUMIFS('Resumen Anual'!$CG$286,Z234,'Resumen Anual'!$V$9,K218,'Resumen Anual'!$BI$238)+SUMIFS('Resumen Anual'!$CG$344,Z234,'Resumen Anual'!$V$9,K218,'Resumen Anual'!$BI$296)+SUMIFS('Resumen Anual'!$CG$402,Z234,'Resumen Anual'!$V$9,K218,'Resumen Anual'!$BI$354)+SUMIFS('Resumen Anual'!$CG$460,Z234,'Resumen Anual'!$V$9,K218,'Resumen Anual'!$BI$412)+SUMIFS('Resumen Anual'!$CG$518,Z234,'Resumen Anual'!$V$9,K218,'Resumen Anual'!$BI$470)+SUMIFS('Resumen Anual'!$CG$576,Z234,'Resumen Anual'!$V$9,K218,'Resumen Anual'!$BI$528)+SUMIFS('Resumen Anual'!$CG$634,Z234,'Resumen Anual'!$V$9,K218,'Resumen Anual'!$BI$586)+SUMIFS('Resumen Anual'!$CG$692,Z234,'Resumen Anual'!$V$9,K218,'Resumen Anual'!$BI$644)+SUMIFS('Resumen Anual'!$EF$54,Z234,'Resumen Anual'!$V$9,K218,'Resumen Anual'!$DH$6)+SUMIFS('Resumen Anual'!$EF$112,Z234,'Resumen Anual'!$V$9,K218,'Resumen Anual'!$DH$64)+SUMIFS('Resumen Anual'!$EF$170,Z234,'Resumen Anual'!$V$9,K218,'Resumen Anual'!$DH$122)+SUMIFS('Resumen Anual'!$EF$228,Z234,'Resumen Anual'!$V$9,K218,'Resumen Anual'!$DH$180)+SUMIFS('Resumen Anual'!$EF$286,Z234,'Resumen Anual'!$V$9,K218,'Resumen Anual'!$DH$238)+SUMIFS('Resumen Anual'!$EF$344,Z234,'Resumen Anual'!$V$9,K218,'Resumen Anual'!$DH$296)+SUMIFS('Resumen Anual'!$EF$402,Z234,'Resumen Anual'!$V$9,K218,'Resumen Anual'!$DH$354)+SUMIFS('Resumen Anual'!$EF$460,Z234,'Resumen Anual'!$V$9,K218,'Resumen Anual'!$DH$412)+SUMIFS('Resumen Anual'!$EF$518,Z234,'Resumen Anual'!$V$9,K218,'Resumen Anual'!$DH$470)+SUMIFS('Resumen Anual'!$EF$576,Z234,'Resumen Anual'!$V$9,K218,'Resumen Anual'!$DH$528)+SUMIFS('Resumen Anual'!$EF$634,Z234,'Resumen Anual'!$V$9,K218,'Resumen Anual'!$DH$586)+SUMIFS('Resumen Anual'!$EF$692,Z234,'Resumen Anual'!$V$9,K218,'Resumen Anual'!$DH$644)+SUMIFS('Resumen Anual'!$GC$54,Z234,'Resumen Anual'!$V$9,K218,'Resumen Anual'!$FE$6)+SUMIFS('Resumen Anual'!$GC$112,Z234,'Resumen Anual'!$V$9,K218,'Resumen Anual'!$FE$64)+SUMIFS('Resumen Anual'!$GC$170,Z234,'Resumen Anual'!$V$9,K218,'Resumen Anual'!$FE$122)+SUMIFS('Resumen Anual'!$GC$228,Z234,'Resumen Anual'!$V$9,K218,'Resumen Anual'!$FE$180)+SUMIFS('Resumen Anual'!$GC$286,Z234,'Resumen Anual'!$V$9,K218,'Resumen Anual'!$FE$238)+SUMIFS('Resumen Anual'!$GC$344,Z234,'Resumen Anual'!$V$9,K218,'Resumen Anual'!$FE$296)+SUMIFS('Resumen Anual'!$GC$402,Z234,'Resumen Anual'!$V$9,K218,'Resumen Anual'!$FE$354)+SUMIFS('Resumen Anual'!$GC$460,Z234,'Resumen Anual'!$V$9,K218,'Resumen Anual'!$FE$412)+SUMIFS('Resumen Anual'!$GC$518,Z234,'Resumen Anual'!$V$9,K218,'Resumen Anual'!$FE$470)+SUMIFS('Resumen Anual'!$GC$576,Z234,'Resumen Anual'!$V$9,K218,'Resumen Anual'!$FE$528)+SUMIFS('Resumen Anual'!$GC$634,Z234,'Resumen Anual'!$V$9,K218,'Resumen Anual'!$FE$586)+SUMIFS('Resumen Anual'!$GC$692,Z234,'Resumen Anual'!$V$9,K218,'Resumen Anual'!$FE$644)</f>
        <v>0</v>
      </c>
      <c r="AJ234" s="770"/>
      <c r="AK234" s="770"/>
      <c r="AL234" s="770"/>
      <c r="AM234" s="770">
        <f>SUMIFS('Resumen Anual'!$AN$54,Z234,'Resumen Anual'!$V$9,K218,'Resumen Anual'!$L$6)+SUMIFS('Resumen Anual'!$AN$112,Z234,'Resumen Anual'!$V$9,K218,'Resumen Anual'!$L$64)+SUMIFS('Resumen Anual'!$AN$170,Z234,'Resumen Anual'!$V$9,K218,'Resumen Anual'!$L$122)+SUMIFS('Resumen Anual'!$AN$228,Z234,'Resumen Anual'!$V$9,K218,'Resumen Anual'!$L$180)+SUMIFS('Resumen Anual'!$AN$286,Z234,'Resumen Anual'!$V$9,K218,'Resumen Anual'!$L$238)+SUMIFS('Resumen Anual'!$AN$344,Z234,'Resumen Anual'!$V$9,K218,'Resumen Anual'!$L$296)+SUMIFS('Resumen Anual'!$AN$402,Z234,'Resumen Anual'!$V$9,K218,'Resumen Anual'!$L$354)+SUMIFS('Resumen Anual'!$AN$460,Z234,'Resumen Anual'!$V$9,K218,'Resumen Anual'!$L$412)+SUMIFS('Resumen Anual'!$AN$518,Z234,'Resumen Anual'!$V$9,K218,'Resumen Anual'!$L$470)+SUMIFS('Resumen Anual'!$AN$576,Z234,'Resumen Anual'!$V$9,K218,'Resumen Anual'!$L$528)+SUMIFS('Resumen Anual'!$AN$634,Z234,'Resumen Anual'!$V$9,K218,'Resumen Anual'!$L$586)+SUMIFS('Resumen Anual'!$AN$692,Z234,'Resumen Anual'!$V$9,K218,'Resumen Anual'!$L$644)+SUMIFS('Resumen Anual'!$CK$54,Z234,'Resumen Anual'!$V$9,K218,'Resumen Anual'!$BI$6)+SUMIFS('Resumen Anual'!$CK$112,Z234,'Resumen Anual'!$V$9,K218,'Resumen Anual'!$BI$64)+SUMIFS('Resumen Anual'!$CK$170,Z234,'Resumen Anual'!$V$9,K218,'Resumen Anual'!$BI$122)+SUMIFS('Resumen Anual'!$CK$228,Z234,'Resumen Anual'!$V$9,K218,'Resumen Anual'!$BI$180)+SUMIFS('Resumen Anual'!$CK$286,Z234,'Resumen Anual'!$V$9,K218,'Resumen Anual'!$BI$238)+SUMIFS('Resumen Anual'!$CK$344,Z234,'Resumen Anual'!$V$9,K218,'Resumen Anual'!$BI$296)+SUMIFS('Resumen Anual'!$CK$402,Z234,'Resumen Anual'!$V$9,K218,'Resumen Anual'!$BI$354)+SUMIFS('Resumen Anual'!$CK$460,Z234,'Resumen Anual'!$V$9,K218,'Resumen Anual'!$BI$412)+SUMIFS('Resumen Anual'!$CK$518,Z234,'Resumen Anual'!$V$9,K218,'Resumen Anual'!$BI$470)+SUMIFS('Resumen Anual'!$CK$576,Z234,'Resumen Anual'!$V$9,K218,'Resumen Anual'!$BI$528)+SUMIFS('Resumen Anual'!$CK$634,Z234,'Resumen Anual'!$V$9,K218,'Resumen Anual'!$BI$586)+SUMIFS('Resumen Anual'!$CK$692,Z234,'Resumen Anual'!$V$9,K218,'Resumen Anual'!$BI$644)+SUMIFS('Resumen Anual'!$EJ$54,Z234,'Resumen Anual'!$V$9,K218,'Resumen Anual'!$DH$6)+SUMIFS('Resumen Anual'!$EJ$112,Z234,'Resumen Anual'!$V$9,K218,'Resumen Anual'!$DH$64)+SUMIFS('Resumen Anual'!$EJ$170,Z234,'Resumen Anual'!$V$9,K218,'Resumen Anual'!$DH$122)+SUMIFS('Resumen Anual'!$EJ$228,Z234,'Resumen Anual'!$V$9,K218,'Resumen Anual'!$DH$180)+SUMIFS('Resumen Anual'!$EJ$286,Z234,'Resumen Anual'!$V$9,K218,'Resumen Anual'!$DH$238)+SUMIFS('Resumen Anual'!$EJ$344,Z234,'Resumen Anual'!$V$9,K218,'Resumen Anual'!$DH$296)+SUMIFS('Resumen Anual'!$EJ$402,Z234,'Resumen Anual'!$V$9,K218,'Resumen Anual'!$DH$354)+SUMIFS('Resumen Anual'!$EJ$460,Z234,'Resumen Anual'!$V$9,K218,'Resumen Anual'!$DH$412)+SUMIFS('Resumen Anual'!$EJ$518,Z234,'Resumen Anual'!$V$9,K218,'Resumen Anual'!$DH$470)+SUMIFS('Resumen Anual'!$EJ$576,Z234,'Resumen Anual'!$V$9,K218,'Resumen Anual'!$DH$528)+SUMIFS('Resumen Anual'!$EJ$634,Z234,'Resumen Anual'!$V$9,K218,'Resumen Anual'!$DH$586)+SUMIFS('Resumen Anual'!$EJ$692,Z234,'Resumen Anual'!$V$9,K218,'Resumen Anual'!$DH$644)+SUMIFS('Resumen Anual'!$GG$54,Z234,'Resumen Anual'!$V$9,K218,'Resumen Anual'!$FE$6)+SUMIFS('Resumen Anual'!$GG$112,Z234,'Resumen Anual'!$V$9,K218,'Resumen Anual'!$FE$64)+SUMIFS('Resumen Anual'!$GG$170,Z234,'Resumen Anual'!$V$9,K218,'Resumen Anual'!$FE$122)+SUMIFS('Resumen Anual'!$GG$228,Z234,'Resumen Anual'!$V$9,K218,'Resumen Anual'!$FE$180)+SUMIFS('Resumen Anual'!$GG$286,Z234,'Resumen Anual'!$V$9,K218,'Resumen Anual'!$FE$238)+SUMIFS('Resumen Anual'!$GG$344,Z234,'Resumen Anual'!$V$9,K218,'Resumen Anual'!$FE$296)+SUMIFS('Resumen Anual'!$GG$402,Z234,'Resumen Anual'!$V$9,K218,'Resumen Anual'!$FE$354)+SUMIFS('Resumen Anual'!$GG$460,Z234,'Resumen Anual'!$V$9,K218,'Resumen Anual'!$FE$412)+SUMIFS('Resumen Anual'!$GG$518,Z234,'Resumen Anual'!$V$9,K218,'Resumen Anual'!$FE$470)+SUMIFS('Resumen Anual'!$GG$576,Z234,'Resumen Anual'!$V$9,K218,'Resumen Anual'!$FE$528)+SUMIFS('Resumen Anual'!$GG$634,Z234,'Resumen Anual'!$V$9,K218,'Resumen Anual'!$FE$586)+SUMIFS('Resumen Anual'!$GG$692,Z234,'Resumen Anual'!$V$9,K218,'Resumen Anual'!$FE$644)</f>
        <v>0</v>
      </c>
      <c r="AN234" s="770"/>
      <c r="AO234" s="770"/>
      <c r="AP234" s="770"/>
      <c r="AQ234" s="756">
        <f>SUMIFS('Resumen Anual'!$AR$54,Z234,'Resumen Anual'!$V$9,K218,'Resumen Anual'!$L$6)+SUMIFS('Resumen Anual'!$AR$112,Z234,'Resumen Anual'!$V$9,K218,'Resumen Anual'!$L$64)+SUMIFS('Resumen Anual'!$AR$170,Z234,'Resumen Anual'!$V$9,K218,'Resumen Anual'!$L$122)+SUMIFS('Resumen Anual'!$AR$228,Z234,'Resumen Anual'!$V$9,K218,'Resumen Anual'!$L$180)+SUMIFS('Resumen Anual'!$AR$286,Z234,'Resumen Anual'!$V$9,K218,'Resumen Anual'!$L$238)+SUMIFS('Resumen Anual'!$AR$344,Z234,'Resumen Anual'!$V$9,K218,'Resumen Anual'!$L$296)+SUMIFS('Resumen Anual'!$AR$402,Z234,'Resumen Anual'!$V$9,K218,'Resumen Anual'!$L$354)+SUMIFS('Resumen Anual'!$AR$460,Z234,'Resumen Anual'!$V$9,K218,'Resumen Anual'!$L$412)+SUMIFS('Resumen Anual'!$AR$518,Z234,'Resumen Anual'!$V$9,K218,'Resumen Anual'!$L$470)+SUMIFS('Resumen Anual'!$AR$576,Z234,'Resumen Anual'!$V$9,K218,'Resumen Anual'!$L$528)+SUMIFS('Resumen Anual'!$AR$634,Z234,'Resumen Anual'!$V$9,K218,'Resumen Anual'!$L$586)+SUMIFS('Resumen Anual'!$AR$692,Z234,'Resumen Anual'!$V$9,K218,'Resumen Anual'!$L$644)+SUMIFS('Resumen Anual'!$CO$54,Z234,'Resumen Anual'!$V$9,K218,'Resumen Anual'!$BI$6)+SUMIFS('Resumen Anual'!$CO$112,Z234,'Resumen Anual'!$V$9,K218,'Resumen Anual'!$BI$64)+SUMIFS('Resumen Anual'!$CO$170,Z234,'Resumen Anual'!$V$9,K218,'Resumen Anual'!$BI$122)+SUMIFS('Resumen Anual'!$CO$228,Z234,'Resumen Anual'!$V$9,K218,'Resumen Anual'!$BI$180)+SUMIFS('Resumen Anual'!$CO$286,Z234,'Resumen Anual'!$V$9,K218,'Resumen Anual'!$BI$238)+SUMIFS('Resumen Anual'!$CO$344,Z234,'Resumen Anual'!$V$9,K218,'Resumen Anual'!$BI$296)+SUMIFS('Resumen Anual'!$CO$402,Z234,'Resumen Anual'!$V$9,K218,'Resumen Anual'!$BI$354)+SUMIFS('Resumen Anual'!$CO$460,Z234,'Resumen Anual'!$V$9,K218,'Resumen Anual'!$BI$412)+SUMIFS('Resumen Anual'!$CO$518,Z234,'Resumen Anual'!$V$9,K218,'Resumen Anual'!$BI$470)+SUMIFS('Resumen Anual'!$CO$576,Z234,'Resumen Anual'!$V$9,K218,'Resumen Anual'!$BI$528)+SUMIFS('Resumen Anual'!$CO$634,Z234,'Resumen Anual'!$V$9,K218,'Resumen Anual'!$BI$586)+SUMIFS('Resumen Anual'!$CO$692,Z234,'Resumen Anual'!$V$9,K218,'Resumen Anual'!$BI$644)+SUMIFS('Resumen Anual'!$EN$54,Z234,'Resumen Anual'!$V$9,K218,'Resumen Anual'!$DH$6)+SUMIFS('Resumen Anual'!$EN$112,Z234,'Resumen Anual'!$V$9,K218,'Resumen Anual'!$DH$64)+SUMIFS('Resumen Anual'!$EN$170,Z234,'Resumen Anual'!$V$9,K218,'Resumen Anual'!$DH$122)+SUMIFS('Resumen Anual'!$EN$228,Z234,'Resumen Anual'!$V$9,K218,'Resumen Anual'!$DH$180)+SUMIFS('Resumen Anual'!$EN$286,Z234,'Resumen Anual'!$V$9,K218,'Resumen Anual'!$DH$238)+SUMIFS('Resumen Anual'!$EN$344,Z234,'Resumen Anual'!$V$9,K218,'Resumen Anual'!$DH$296)+SUMIFS('Resumen Anual'!$EN$402,Z234,'Resumen Anual'!$V$9,K218,'Resumen Anual'!$DH$354)+SUMIFS('Resumen Anual'!$EN$460,Z234,'Resumen Anual'!$V$9,K218,'Resumen Anual'!$DH$412)+SUMIFS('Resumen Anual'!$EN$518,Z234,'Resumen Anual'!$V$9,K218,'Resumen Anual'!$DH$470)+SUMIFS('Resumen Anual'!$EN$576,Z234,'Resumen Anual'!$V$9,K218,'Resumen Anual'!$DH$528)+SUMIFS('Resumen Anual'!$EN$634,Z234,'Resumen Anual'!$V$9,K218,'Resumen Anual'!$DH$586)+SUMIFS('Resumen Anual'!$EN$692,Z234,'Resumen Anual'!$V$9,K218,'Resumen Anual'!$DH$644)+SUMIFS('Resumen Anual'!$GK$54,Z234,'Resumen Anual'!$V$9,K218,'Resumen Anual'!$FE$6)+SUMIFS('Resumen Anual'!$GK$112,Z234,'Resumen Anual'!$V$9,K218,'Resumen Anual'!$FE$64)+SUMIFS('Resumen Anual'!$GK$170,Z234,'Resumen Anual'!$V$9,K218,'Resumen Anual'!$FE$122)+SUMIFS('Resumen Anual'!$GK$228,Z234,'Resumen Anual'!$V$9,K218,'Resumen Anual'!$FE$180)+SUMIFS('Resumen Anual'!$GK$286,Z234,'Resumen Anual'!$V$9,K218,'Resumen Anual'!$FE$238)+SUMIFS('Resumen Anual'!$GK$344,Z234,'Resumen Anual'!$V$9,K218,'Resumen Anual'!$FE$296)+SUMIFS('Resumen Anual'!$GK$402,Z234,'Resumen Anual'!$V$9,K218,'Resumen Anual'!$FE$354)+SUMIFS('Resumen Anual'!$GK$460,Z234,'Resumen Anual'!$V$9,K218,'Resumen Anual'!$FE$412)+SUMIFS('Resumen Anual'!$GK$518,Z234,'Resumen Anual'!$V$9,K218,'Resumen Anual'!$FE$470)+SUMIFS('Resumen Anual'!$GK$576,Z234,'Resumen Anual'!$V$9,K218,'Resumen Anual'!$FE$528)+SUMIFS('Resumen Anual'!$GK$634,Z234,'Resumen Anual'!$V$9,K218,'Resumen Anual'!$FE$586)+SUMIFS('Resumen Anual'!$GK$692,Z234,'Resumen Anual'!$V$9,K218,'Resumen Anual'!$FE$644)</f>
        <v>0</v>
      </c>
      <c r="AR234" s="756"/>
      <c r="AS234" s="756"/>
      <c r="AT234" s="756">
        <f>SUMIFS('Resumen Anual'!$AU$54,Z234,'Resumen Anual'!$V$9,K218,'Resumen Anual'!$L$6)+SUMIFS('Resumen Anual'!$AU$112,Z234,'Resumen Anual'!$V$9,K218,'Resumen Anual'!$L$64)+SUMIFS('Resumen Anual'!$AU$170,Z234,'Resumen Anual'!$V$9,K218,'Resumen Anual'!$L$122)+SUMIFS('Resumen Anual'!$AU$228,Z234,'Resumen Anual'!$V$9,K218,'Resumen Anual'!$L$180)+SUMIFS('Resumen Anual'!$AU$286,Z234,'Resumen Anual'!$V$9,K218,'Resumen Anual'!$L$238)+SUMIFS('Resumen Anual'!$AU$344,Z234,'Resumen Anual'!$V$9,K218,'Resumen Anual'!$L$296)+SUMIFS('Resumen Anual'!$AU$402,Z234,'Resumen Anual'!$V$9,K218,'Resumen Anual'!$L$354)+SUMIFS('Resumen Anual'!$AU$460,Z234,'Resumen Anual'!$V$9,K218,'Resumen Anual'!$L$412)+SUMIFS('Resumen Anual'!$AU$518,Z234,'Resumen Anual'!$V$9,K218,'Resumen Anual'!$L$470)+SUMIFS('Resumen Anual'!$AU$576,Z234,'Resumen Anual'!$V$9,K218,'Resumen Anual'!$L$528)+SUMIFS('Resumen Anual'!$AU$634,Z234,'Resumen Anual'!$V$9,K218,'Resumen Anual'!$L$586)+SUMIFS('Resumen Anual'!$AU$692,Z234,'Resumen Anual'!$V$9,K218,'Resumen Anual'!$L$644)+SUMIFS('Resumen Anual'!$CR$54,Z234,'Resumen Anual'!$V$9,K218,'Resumen Anual'!$BI$6)+SUMIFS('Resumen Anual'!$CR$112,Z234,'Resumen Anual'!$V$9,K218,'Resumen Anual'!$BI$64)+SUMIFS('Resumen Anual'!$CR$170,Z234,'Resumen Anual'!$V$9,K218,'Resumen Anual'!$BI$122)+SUMIFS('Resumen Anual'!$CR$228,Z234,'Resumen Anual'!$V$9,K218,'Resumen Anual'!$BI$180)+SUMIFS('Resumen Anual'!$CR$286,Z234,'Resumen Anual'!$V$9,K218,'Resumen Anual'!$BI$238)+SUMIFS('Resumen Anual'!$CR$344,Z234,'Resumen Anual'!$V$9,K218,'Resumen Anual'!$BI$296)+SUMIFS('Resumen Anual'!$CR$402,Z234,'Resumen Anual'!$V$9,K218,'Resumen Anual'!$BI$354)+SUMIFS('Resumen Anual'!$CR$460,Z234,'Resumen Anual'!$V$9,K218,'Resumen Anual'!$BI$412)+SUMIFS('Resumen Anual'!$CR$518,Z234,'Resumen Anual'!$V$9,K218,'Resumen Anual'!$BI$470)+SUMIFS('Resumen Anual'!$CR$576,Z234,'Resumen Anual'!$V$9,K218,'Resumen Anual'!$BI$528)+SUMIFS('Resumen Anual'!$CR$634,Z234,'Resumen Anual'!$V$9,K218,'Resumen Anual'!$BI$586)+SUMIFS('Resumen Anual'!$CR$692,Z234,'Resumen Anual'!$V$9,K218,'Resumen Anual'!$BI$644)+SUMIFS('Resumen Anual'!$EQ$54,Z234,'Resumen Anual'!$V$9,K218,'Resumen Anual'!$DH$6)+SUMIFS('Resumen Anual'!$EQ$112,Z234,'Resumen Anual'!$V$9,K218,'Resumen Anual'!$DH$64)+SUMIFS('Resumen Anual'!$EQ$170,Z234,'Resumen Anual'!$V$9,K218,'Resumen Anual'!$DH$122)+SUMIFS('Resumen Anual'!$EQ$228,Z234,'Resumen Anual'!$V$9,K218,'Resumen Anual'!$DH$180)+SUMIFS('Resumen Anual'!$EQ$286,Z234,'Resumen Anual'!$V$9,K218,'Resumen Anual'!$DH$238)+SUMIFS('Resumen Anual'!$EQ$344,Z234,'Resumen Anual'!$V$9,K218,'Resumen Anual'!$DH$296)+SUMIFS('Resumen Anual'!$EQ$402,Z234,'Resumen Anual'!$V$9,K218,'Resumen Anual'!$DH$354)+SUMIFS('Resumen Anual'!$EQ$460,Z234,'Resumen Anual'!$V$9,K218,'Resumen Anual'!$DH$412)+SUMIFS('Resumen Anual'!$EQ$518,Z234,'Resumen Anual'!$V$9,K218,'Resumen Anual'!$DH$470)+SUMIFS('Resumen Anual'!$EQ$576,Z234,'Resumen Anual'!$V$9,K218,'Resumen Anual'!$DH$528)+SUMIFS('Resumen Anual'!$EQ$634,Z234,'Resumen Anual'!$V$9,K218,'Resumen Anual'!$DH$586)+SUMIFS('Resumen Anual'!$EQ$692,Z234,'Resumen Anual'!$V$9,K218,'Resumen Anual'!$DH$644)+SUMIFS('Resumen Anual'!$GN$54,Z234,'Resumen Anual'!$V$9,K218,'Resumen Anual'!$FE$6)+SUMIFS('Resumen Anual'!$GN$112,Z234,'Resumen Anual'!$V$9,K218,'Resumen Anual'!$FE$64)+SUMIFS('Resumen Anual'!$GN$170,Z234,'Resumen Anual'!$V$9,K218,'Resumen Anual'!$FE$122)+SUMIFS('Resumen Anual'!$GN$228,Z234,'Resumen Anual'!$V$9,K218,'Resumen Anual'!$FE$180)+SUMIFS('Resumen Anual'!$GN$286,Z234,'Resumen Anual'!$V$9,K218,'Resumen Anual'!$FE$238)+SUMIFS('Resumen Anual'!$GN$344,Z234,'Resumen Anual'!$V$9,K218,'Resumen Anual'!$FE$296)+SUMIFS('Resumen Anual'!$GN$402,Z234,'Resumen Anual'!$V$9,K218,'Resumen Anual'!$FE$354)+SUMIFS('Resumen Anual'!$GN$460,Z234,'Resumen Anual'!$V$9,K218,'Resumen Anual'!$FE$412)+SUMIFS('Resumen Anual'!$GN$518,Z234,'Resumen Anual'!$V$9,K218,'Resumen Anual'!$FE$470)+SUMIFS('Resumen Anual'!$GN$576,Z234,'Resumen Anual'!$V$9,K218,'Resumen Anual'!$FE$528)+SUMIFS('Resumen Anual'!$GN$634,Z234,'Resumen Anual'!$V$9,K218,'Resumen Anual'!$FE$586)+SUMIFS('Resumen Anual'!$GN$692,Z234,'Resumen Anual'!$V$9,K218,'Resumen Anual'!$FE$644)</f>
        <v>0</v>
      </c>
      <c r="AU234" s="756"/>
      <c r="AV234" s="1215"/>
      <c r="AW234" s="1200"/>
      <c r="AX234" s="171"/>
      <c r="AY234" s="657"/>
      <c r="AZ234" s="657"/>
      <c r="BA234" s="657"/>
      <c r="BB234" s="657"/>
      <c r="BC234" s="625"/>
      <c r="BD234" s="625"/>
      <c r="BE234" s="625"/>
      <c r="BF234" s="625"/>
      <c r="BG234" s="625"/>
      <c r="BH234" s="625"/>
      <c r="BI234" s="625"/>
      <c r="BJ234" s="625"/>
      <c r="BK234" s="657"/>
      <c r="BL234" s="657"/>
      <c r="BM234" s="657"/>
      <c r="BN234" s="657"/>
      <c r="BO234" s="657"/>
      <c r="BP234" s="657"/>
      <c r="BQ234" s="657"/>
      <c r="BR234" s="657"/>
      <c r="BS234" s="657"/>
      <c r="BT234" s="657"/>
      <c r="BU234" s="657"/>
      <c r="BV234" s="15"/>
      <c r="BW234" s="771">
        <f>IF(BW224=0," ",BW224+5)</f>
        <v>2027</v>
      </c>
      <c r="BX234" s="772"/>
      <c r="BY234" s="772"/>
      <c r="BZ234" s="772"/>
      <c r="CA234" s="772"/>
      <c r="CB234" s="1214">
        <f>SUMIFS('Resumen Anual'!$AF$54,BW234,'Resumen Anual'!$V$9,BH218,'Resumen Anual'!$L$6)+SUMIFS('Resumen Anual'!$AF$112,BW234,'Resumen Anual'!$V$9,BH218,'Resumen Anual'!$L$64)+SUMIFS('Resumen Anual'!$AF$170,BW234,'Resumen Anual'!$V$9,BH218,'Resumen Anual'!$L$122)+SUMIFS('Resumen Anual'!$AF$228,BW234,'Resumen Anual'!$V$9,BH218,'Resumen Anual'!$L$180)+SUMIFS('Resumen Anual'!$AF$286,BW234,'Resumen Anual'!$V$9,BH218,'Resumen Anual'!$L$238)+SUMIFS('Resumen Anual'!$AF$344,BW234,'Resumen Anual'!$V$9,BH218,'Resumen Anual'!$L$296)+SUMIFS('Resumen Anual'!$AF$402,BW234,'Resumen Anual'!$V$9,BH218,'Resumen Anual'!$L$354)+SUMIFS('Resumen Anual'!$AF$460,BW234,'Resumen Anual'!$V$9,BH218,'Resumen Anual'!$L$412)+SUMIFS('Resumen Anual'!$AF$518,BW234,'Resumen Anual'!$V$9,BH218,'Resumen Anual'!$L$470)+SUMIFS('Resumen Anual'!$AF$576,BW234,'Resumen Anual'!$V$9,BH218,'Resumen Anual'!$L$528)+SUMIFS('Resumen Anual'!$AF$634,BW234,'Resumen Anual'!$V$9,BH218,'Resumen Anual'!$L$586)+SUMIFS('Resumen Anual'!$AF$692,BW234,'Resumen Anual'!$V$9,BH218,'Resumen Anual'!$L$644)+SUMIFS('Resumen Anual'!$CC$54,BW234,'Resumen Anual'!$V$9,BH218,'Resumen Anual'!$BI$6)+SUMIFS('Resumen Anual'!$CC$112,BW234,'Resumen Anual'!$V$9,BH218,'Resumen Anual'!$BI$64)+SUMIFS('Resumen Anual'!$CC$170,BW234,'Resumen Anual'!$V$9,BH218,'Resumen Anual'!$BI$122)+SUMIFS('Resumen Anual'!$CC$228,BW234,'Resumen Anual'!$V$9,BH218,'Resumen Anual'!$BI$180)+SUMIFS('Resumen Anual'!$CC$286,BW234,'Resumen Anual'!$V$9,BH218,'Resumen Anual'!$BI$238)+SUMIFS('Resumen Anual'!$CC$344,BW234,'Resumen Anual'!$V$9,BH218,'Resumen Anual'!$BI$296)+SUMIFS('Resumen Anual'!$CC$402,BW234,'Resumen Anual'!$V$9,BH218,'Resumen Anual'!$BI$354)+SUMIFS('Resumen Anual'!$CC$460,BW234,'Resumen Anual'!$V$9,BH218,'Resumen Anual'!$BI$412)+SUMIFS('Resumen Anual'!$CC$518,BW234,'Resumen Anual'!$V$9,BH218,'Resumen Anual'!$BI$470)+SUMIFS('Resumen Anual'!$CC$576,BW234,'Resumen Anual'!$V$9,BH218,'Resumen Anual'!$BI$528)+SUMIFS('Resumen Anual'!$CC$634,BW234,'Resumen Anual'!$V$9,BH218,'Resumen Anual'!$BI$586)+SUMIFS('Resumen Anual'!$CC$692,BW234,'Resumen Anual'!$V$9,BH218,'Resumen Anual'!$BI$644)+SUMIFS('Resumen Anual'!$EB$54,BW234,'Resumen Anual'!$V$9,BH218,'Resumen Anual'!$DH$6)+SUMIFS('Resumen Anual'!$EB$112,BW234,'Resumen Anual'!$V$9,BH218,'Resumen Anual'!$DH$64)+SUMIFS('Resumen Anual'!$EB$170,BW234,'Resumen Anual'!$V$9,BH218,'Resumen Anual'!$DH$122)+SUMIFS('Resumen Anual'!$EB$228,BW234,'Resumen Anual'!$V$9,BH218,'Resumen Anual'!$DH$180)+SUMIFS('Resumen Anual'!$EB$286,BW234,'Resumen Anual'!$V$9,BH218,'Resumen Anual'!$DH$238)+SUMIFS('Resumen Anual'!$EB$344,BW234,'Resumen Anual'!$V$9,BH218,'Resumen Anual'!$DH$296)+SUMIFS('Resumen Anual'!$EB$402,BW234,'Resumen Anual'!$V$9,BH218,'Resumen Anual'!$DH$354)+SUMIFS('Resumen Anual'!$EB$460,BW234,'Resumen Anual'!$V$9,BH218,'Resumen Anual'!$DH$412)+SUMIFS('Resumen Anual'!$EB$518,BW234,'Resumen Anual'!$V$9,BH218,'Resumen Anual'!$DH$470)+SUMIFS('Resumen Anual'!$EB$576,BW234,'Resumen Anual'!$V$9,BH218,'Resumen Anual'!$DH$528)+SUMIFS('Resumen Anual'!$EB$634,BW234,'Resumen Anual'!$V$9,BH218,'Resumen Anual'!$DH$586)+SUMIFS('Resumen Anual'!$EB$692,BW234,'Resumen Anual'!$V$9,BH218,'Resumen Anual'!$DH$644)+SUMIFS('Resumen Anual'!$FY$54,BW234,'Resumen Anual'!$V$9,BH218,'Resumen Anual'!$FE$6)+SUMIFS('Resumen Anual'!$FY$112,BW234,'Resumen Anual'!$V$9,BH218,'Resumen Anual'!$FE$64)+SUMIFS('Resumen Anual'!$FY$170,BW234,'Resumen Anual'!$V$9,BH218,'Resumen Anual'!$FE$122)+SUMIFS('Resumen Anual'!$FY$228,BW234,'Resumen Anual'!$V$9,BH218,'Resumen Anual'!$FE$180)+SUMIFS('Resumen Anual'!$FY$286,BW234,'Resumen Anual'!$V$9,BH218,'Resumen Anual'!$FE$238)+SUMIFS('Resumen Anual'!$FY$344,BW234,'Resumen Anual'!$V$9,BH218,'Resumen Anual'!$FE$296)+SUMIFS('Resumen Anual'!$FY$402,BW234,'Resumen Anual'!$V$9,BH218,'Resumen Anual'!$FE$354)+SUMIFS('Resumen Anual'!$FY$460,BW234,'Resumen Anual'!$V$9,BH218,'Resumen Anual'!$FE$412)+SUMIFS('Resumen Anual'!$FY$518,BW234,'Resumen Anual'!$V$9,BH218,'Resumen Anual'!$FE$470)+SUMIFS('Resumen Anual'!$FY$576,BW234,'Resumen Anual'!$V$9,BH218,'Resumen Anual'!$FE$528)+SUMIFS('Resumen Anual'!$FY$634,BW234,'Resumen Anual'!$V$9,BH218,'Resumen Anual'!$FE$586)+SUMIFS('Resumen Anual'!$FY$692,BW234,'Resumen Anual'!$V$9,BH218,'Resumen Anual'!$FE$644)</f>
        <v>0</v>
      </c>
      <c r="CC234" s="770"/>
      <c r="CD234" s="770"/>
      <c r="CE234" s="770"/>
      <c r="CF234" s="770">
        <f>SUMIFS('Resumen Anual'!$AJ$54,BW234,'Resumen Anual'!$V$9,BH218,'Resumen Anual'!$L$6)+SUMIFS('Resumen Anual'!$AJ$112,BW234,'Resumen Anual'!$V$9,BH218,'Resumen Anual'!$L$64)+SUMIFS('Resumen Anual'!$AJ$170,BW234,'Resumen Anual'!$V$9,BH218,'Resumen Anual'!$L$122)+SUMIFS('Resumen Anual'!$AJ$228,BW234,'Resumen Anual'!$V$9,BH218,'Resumen Anual'!$L$180)+SUMIFS('Resumen Anual'!$AJ$286,BW234,'Resumen Anual'!$V$9,BH218,'Resumen Anual'!$L$238)+SUMIFS('Resumen Anual'!$AJ$344,BW234,'Resumen Anual'!$V$9,BH218,'Resumen Anual'!$L$296)+SUMIFS('Resumen Anual'!$AJ$402,BW234,'Resumen Anual'!$V$9,BH218,'Resumen Anual'!$L$354)+SUMIFS('Resumen Anual'!$AJ$460,BW234,'Resumen Anual'!$V$9,BH218,'Resumen Anual'!$L$412)+SUMIFS('Resumen Anual'!$AJ$518,BW234,'Resumen Anual'!$V$9,BH218,'Resumen Anual'!$L$470)+SUMIFS('Resumen Anual'!$AJ$576,BW234,'Resumen Anual'!$V$9,BH218,'Resumen Anual'!$L$528)+SUMIFS('Resumen Anual'!$AJ$634,BW234,'Resumen Anual'!$V$9,BH218,'Resumen Anual'!$L$586)+SUMIFS('Resumen Anual'!$AJ$692,BW234,'Resumen Anual'!$V$9,BH218,'Resumen Anual'!$L$644)+SUMIFS('Resumen Anual'!$CG$54,BW234,'Resumen Anual'!$V$9,BH218,'Resumen Anual'!$BI$6)+SUMIFS('Resumen Anual'!$CG$112,BW234,'Resumen Anual'!$V$9,BH218,'Resumen Anual'!$BI$64)+SUMIFS('Resumen Anual'!$CG$170,BW234,'Resumen Anual'!$V$9,BH218,'Resumen Anual'!$BI$122)+SUMIFS('Resumen Anual'!$CG$228,BW234,'Resumen Anual'!$V$9,BH218,'Resumen Anual'!$BI$180)+SUMIFS('Resumen Anual'!$CG$286,BW234,'Resumen Anual'!$V$9,BH218,'Resumen Anual'!$BI$238)+SUMIFS('Resumen Anual'!$CG$344,BW234,'Resumen Anual'!$V$9,BH218,'Resumen Anual'!$BI$296)+SUMIFS('Resumen Anual'!$CG$402,BW234,'Resumen Anual'!$V$9,BH218,'Resumen Anual'!$BI$354)+SUMIFS('Resumen Anual'!$CG$460,BW234,'Resumen Anual'!$V$9,BH218,'Resumen Anual'!$BI$412)+SUMIFS('Resumen Anual'!$CG$518,BW234,'Resumen Anual'!$V$9,BH218,'Resumen Anual'!$BI$470)+SUMIFS('Resumen Anual'!$CG$576,BW234,'Resumen Anual'!$V$9,BH218,'Resumen Anual'!$BI$528)+SUMIFS('Resumen Anual'!$CG$634,BW234,'Resumen Anual'!$V$9,BH218,'Resumen Anual'!$BI$586)+SUMIFS('Resumen Anual'!$CG$692,BW234,'Resumen Anual'!$V$9,BH218,'Resumen Anual'!$BI$644)+SUMIFS('Resumen Anual'!$EF$54,BW234,'Resumen Anual'!$V$9,BH218,'Resumen Anual'!$DH$6)+SUMIFS('Resumen Anual'!$EF$112,BW234,'Resumen Anual'!$V$9,BH218,'Resumen Anual'!$DH$64)+SUMIFS('Resumen Anual'!$EF$170,BW234,'Resumen Anual'!$V$9,BH218,'Resumen Anual'!$DH$122)+SUMIFS('Resumen Anual'!$EF$228,BW234,'Resumen Anual'!$V$9,BH218,'Resumen Anual'!$DH$180)+SUMIFS('Resumen Anual'!$EF$286,BW234,'Resumen Anual'!$V$9,BH218,'Resumen Anual'!$DH$238)+SUMIFS('Resumen Anual'!$EF$344,BW234,'Resumen Anual'!$V$9,BH218,'Resumen Anual'!$DH$296)+SUMIFS('Resumen Anual'!$EF$402,BW234,'Resumen Anual'!$V$9,BH218,'Resumen Anual'!$DH$354)+SUMIFS('Resumen Anual'!$EF$460,BW234,'Resumen Anual'!$V$9,BH218,'Resumen Anual'!$DH$412)+SUMIFS('Resumen Anual'!$EF$518,BW234,'Resumen Anual'!$V$9,BH218,'Resumen Anual'!$DH$470)+SUMIFS('Resumen Anual'!$EF$576,BW234,'Resumen Anual'!$V$9,BH218,'Resumen Anual'!$DH$528)+SUMIFS('Resumen Anual'!$EF$634,BW234,'Resumen Anual'!$V$9,BH218,'Resumen Anual'!$DH$586)+SUMIFS('Resumen Anual'!$EF$692,BW234,'Resumen Anual'!$V$9,BH218,'Resumen Anual'!$DH$644)+SUMIFS('Resumen Anual'!$GC$54,BW234,'Resumen Anual'!$V$9,BH218,'Resumen Anual'!$FE$6)+SUMIFS('Resumen Anual'!$GC$112,BW234,'Resumen Anual'!$V$9,BH218,'Resumen Anual'!$FE$64)+SUMIFS('Resumen Anual'!$GC$170,BW234,'Resumen Anual'!$V$9,BH218,'Resumen Anual'!$FE$122)+SUMIFS('Resumen Anual'!$GC$228,BW234,'Resumen Anual'!$V$9,BH218,'Resumen Anual'!$FE$180)+SUMIFS('Resumen Anual'!$GC$286,BW234,'Resumen Anual'!$V$9,BH218,'Resumen Anual'!$FE$238)+SUMIFS('Resumen Anual'!$GC$344,BW234,'Resumen Anual'!$V$9,BH218,'Resumen Anual'!$FE$296)+SUMIFS('Resumen Anual'!$GC$402,BW234,'Resumen Anual'!$V$9,BH218,'Resumen Anual'!$FE$354)+SUMIFS('Resumen Anual'!$GC$460,BW234,'Resumen Anual'!$V$9,BH218,'Resumen Anual'!$FE$412)+SUMIFS('Resumen Anual'!$GC$518,BW234,'Resumen Anual'!$V$9,BH218,'Resumen Anual'!$FE$470)+SUMIFS('Resumen Anual'!$GC$576,BW234,'Resumen Anual'!$V$9,BH218,'Resumen Anual'!$FE$528)+SUMIFS('Resumen Anual'!$GC$634,BW234,'Resumen Anual'!$V$9,BH218,'Resumen Anual'!$FE$586)+SUMIFS('Resumen Anual'!$GC$692,BW234,'Resumen Anual'!$V$9,BH218,'Resumen Anual'!$FE$644)</f>
        <v>0</v>
      </c>
      <c r="CG234" s="770"/>
      <c r="CH234" s="770"/>
      <c r="CI234" s="770"/>
      <c r="CJ234" s="770">
        <f>SUMIFS('Resumen Anual'!$AN$54,BW234,'Resumen Anual'!$V$9,BH218,'Resumen Anual'!$L$6)+SUMIFS('Resumen Anual'!$AN$112,BW234,'Resumen Anual'!$V$9,BH218,'Resumen Anual'!$L$64)+SUMIFS('Resumen Anual'!$AN$170,BW234,'Resumen Anual'!$V$9,BH218,'Resumen Anual'!$L$122)+SUMIFS('Resumen Anual'!$AN$228,BW234,'Resumen Anual'!$V$9,BH218,'Resumen Anual'!$L$180)+SUMIFS('Resumen Anual'!$AN$286,BW234,'Resumen Anual'!$V$9,BH218,'Resumen Anual'!$L$238)+SUMIFS('Resumen Anual'!$AN$344,BW234,'Resumen Anual'!$V$9,BH218,'Resumen Anual'!$L$296)+SUMIFS('Resumen Anual'!$AN$402,BW234,'Resumen Anual'!$V$9,BH218,'Resumen Anual'!$L$354)+SUMIFS('Resumen Anual'!$AN$460,BW234,'Resumen Anual'!$V$9,BH218,'Resumen Anual'!$L$412)+SUMIFS('Resumen Anual'!$AN$518,BW234,'Resumen Anual'!$V$9,BH218,'Resumen Anual'!$L$470)+SUMIFS('Resumen Anual'!$AN$576,BW234,'Resumen Anual'!$V$9,BH218,'Resumen Anual'!$L$528)+SUMIFS('Resumen Anual'!$AN$634,BW234,'Resumen Anual'!$V$9,BH218,'Resumen Anual'!$L$586)+SUMIFS('Resumen Anual'!$AN$692,BW234,'Resumen Anual'!$V$9,BH218,'Resumen Anual'!$L$644)+SUMIFS('Resumen Anual'!$CK$54,BW234,'Resumen Anual'!$V$9,BH218,'Resumen Anual'!$BI$6)+SUMIFS('Resumen Anual'!$CK$112,BW234,'Resumen Anual'!$V$9,BH218,'Resumen Anual'!$BI$64)+SUMIFS('Resumen Anual'!$CK$170,BW234,'Resumen Anual'!$V$9,BH218,'Resumen Anual'!$BI$122)+SUMIFS('Resumen Anual'!$CK$228,BW234,'Resumen Anual'!$V$9,BH218,'Resumen Anual'!$BI$180)+SUMIFS('Resumen Anual'!$CK$286,BW234,'Resumen Anual'!$V$9,BH218,'Resumen Anual'!$BI$238)+SUMIFS('Resumen Anual'!$CK$344,BW234,'Resumen Anual'!$V$9,BH218,'Resumen Anual'!$BI$296)+SUMIFS('Resumen Anual'!$CK$402,BW234,'Resumen Anual'!$V$9,BH218,'Resumen Anual'!$BI$354)+SUMIFS('Resumen Anual'!$CK$460,BW234,'Resumen Anual'!$V$9,BH218,'Resumen Anual'!$BI$412)+SUMIFS('Resumen Anual'!$CK$518,BW234,'Resumen Anual'!$V$9,BH218,'Resumen Anual'!$BI$470)+SUMIFS('Resumen Anual'!$CK$576,BW234,'Resumen Anual'!$V$9,BH218,'Resumen Anual'!$BI$528)+SUMIFS('Resumen Anual'!$CK$634,BW234,'Resumen Anual'!$V$9,BH218,'Resumen Anual'!$BI$586)+SUMIFS('Resumen Anual'!$CK$692,BW234,'Resumen Anual'!$V$9,BH218,'Resumen Anual'!$BI$644)+SUMIFS('Resumen Anual'!$EJ$54,BW234,'Resumen Anual'!$V$9,BH218,'Resumen Anual'!$DH$6)+SUMIFS('Resumen Anual'!$EJ$112,BW234,'Resumen Anual'!$V$9,BH218,'Resumen Anual'!$DH$64)+SUMIFS('Resumen Anual'!$EJ$170,BW234,'Resumen Anual'!$V$9,BH218,'Resumen Anual'!$DH$122)+SUMIFS('Resumen Anual'!$EJ$228,BW234,'Resumen Anual'!$V$9,BH218,'Resumen Anual'!$DH$180)+SUMIFS('Resumen Anual'!$EJ$286,BW234,'Resumen Anual'!$V$9,BH218,'Resumen Anual'!$DH$238)+SUMIFS('Resumen Anual'!$EJ$344,BW234,'Resumen Anual'!$V$9,BH218,'Resumen Anual'!$DH$296)+SUMIFS('Resumen Anual'!$EJ$402,BW234,'Resumen Anual'!$V$9,BH218,'Resumen Anual'!$DH$354)+SUMIFS('Resumen Anual'!$EJ$460,BW234,'Resumen Anual'!$V$9,BH218,'Resumen Anual'!$DH$412)+SUMIFS('Resumen Anual'!$EJ$518,BW234,'Resumen Anual'!$V$9,BH218,'Resumen Anual'!$DH$470)+SUMIFS('Resumen Anual'!$EJ$576,BW234,'Resumen Anual'!$V$9,BH218,'Resumen Anual'!$DH$528)+SUMIFS('Resumen Anual'!$EJ$634,BW234,'Resumen Anual'!$V$9,BH218,'Resumen Anual'!$DH$586)+SUMIFS('Resumen Anual'!$EJ$692,BW234,'Resumen Anual'!$V$9,BH218,'Resumen Anual'!$DH$644)+SUMIFS('Resumen Anual'!$GG$54,BW234,'Resumen Anual'!$V$9,BH218,'Resumen Anual'!$FE$6)+SUMIFS('Resumen Anual'!$GG$112,BW234,'Resumen Anual'!$V$9,BH218,'Resumen Anual'!$FE$64)+SUMIFS('Resumen Anual'!$GG$170,BW234,'Resumen Anual'!$V$9,BH218,'Resumen Anual'!$FE$122)+SUMIFS('Resumen Anual'!$GG$228,BW234,'Resumen Anual'!$V$9,BH218,'Resumen Anual'!$FE$180)+SUMIFS('Resumen Anual'!$GG$286,BW234,'Resumen Anual'!$V$9,BH218,'Resumen Anual'!$FE$238)+SUMIFS('Resumen Anual'!$GG$344,BW234,'Resumen Anual'!$V$9,BH218,'Resumen Anual'!$FE$296)+SUMIFS('Resumen Anual'!$GG$402,BW234,'Resumen Anual'!$V$9,BH218,'Resumen Anual'!$FE$354)+SUMIFS('Resumen Anual'!$GG$460,BW234,'Resumen Anual'!$V$9,BH218,'Resumen Anual'!$FE$412)+SUMIFS('Resumen Anual'!$GG$518,BW234,'Resumen Anual'!$V$9,BH218,'Resumen Anual'!$FE$470)+SUMIFS('Resumen Anual'!$GG$576,BW234,'Resumen Anual'!$V$9,BH218,'Resumen Anual'!$FE$528)+SUMIFS('Resumen Anual'!$GG$634,BW234,'Resumen Anual'!$V$9,BH218,'Resumen Anual'!$FE$586)+SUMIFS('Resumen Anual'!$GG$692,BW234,'Resumen Anual'!$V$9,BH218,'Resumen Anual'!$FE$644)</f>
        <v>0</v>
      </c>
      <c r="CK234" s="770"/>
      <c r="CL234" s="770"/>
      <c r="CM234" s="770"/>
      <c r="CN234" s="756">
        <f>SUMIFS('Resumen Anual'!$AR$54,BW234,'Resumen Anual'!$V$9,BH218,'Resumen Anual'!$L$6)+SUMIFS('Resumen Anual'!$AR$112,BW234,'Resumen Anual'!$V$9,BH218,'Resumen Anual'!$L$64)+SUMIFS('Resumen Anual'!$AR$170,BW234,'Resumen Anual'!$V$9,BH218,'Resumen Anual'!$L$122)+SUMIFS('Resumen Anual'!$AR$228,BW234,'Resumen Anual'!$V$9,BH218,'Resumen Anual'!$L$180)+SUMIFS('Resumen Anual'!$AR$286,BW234,'Resumen Anual'!$V$9,BH218,'Resumen Anual'!$L$238)+SUMIFS('Resumen Anual'!$AR$344,BW234,'Resumen Anual'!$V$9,BH218,'Resumen Anual'!$L$296)+SUMIFS('Resumen Anual'!$AR$402,BW234,'Resumen Anual'!$V$9,BH218,'Resumen Anual'!$L$354)+SUMIFS('Resumen Anual'!$AR$460,BW234,'Resumen Anual'!$V$9,BH218,'Resumen Anual'!$L$412)+SUMIFS('Resumen Anual'!$AR$518,BW234,'Resumen Anual'!$V$9,BH218,'Resumen Anual'!$L$470)+SUMIFS('Resumen Anual'!$AR$576,BW234,'Resumen Anual'!$V$9,BH218,'Resumen Anual'!$L$528)+SUMIFS('Resumen Anual'!$AR$634,BW234,'Resumen Anual'!$V$9,BH218,'Resumen Anual'!$L$586)+SUMIFS('Resumen Anual'!$AR$692,BW234,'Resumen Anual'!$V$9,BH218,'Resumen Anual'!$L$644)+SUMIFS('Resumen Anual'!$CO$54,BW234,'Resumen Anual'!$V$9,BH218,'Resumen Anual'!$BI$6)+SUMIFS('Resumen Anual'!$CO$112,BW234,'Resumen Anual'!$V$9,BH218,'Resumen Anual'!$BI$64)+SUMIFS('Resumen Anual'!$CO$170,BW234,'Resumen Anual'!$V$9,BH218,'Resumen Anual'!$BI$122)+SUMIFS('Resumen Anual'!$CO$228,BW234,'Resumen Anual'!$V$9,BH218,'Resumen Anual'!$BI$180)+SUMIFS('Resumen Anual'!$CO$286,BW234,'Resumen Anual'!$V$9,BH218,'Resumen Anual'!$BI$238)+SUMIFS('Resumen Anual'!$CO$344,BW234,'Resumen Anual'!$V$9,BH218,'Resumen Anual'!$BI$296)+SUMIFS('Resumen Anual'!$CO$402,BW234,'Resumen Anual'!$V$9,BH218,'Resumen Anual'!$BI$354)+SUMIFS('Resumen Anual'!$CO$460,BW234,'Resumen Anual'!$V$9,BH218,'Resumen Anual'!$BI$412)+SUMIFS('Resumen Anual'!$CO$518,BW234,'Resumen Anual'!$V$9,BH218,'Resumen Anual'!$BI$470)+SUMIFS('Resumen Anual'!$CO$576,BW234,'Resumen Anual'!$V$9,BH218,'Resumen Anual'!$BI$528)+SUMIFS('Resumen Anual'!$CO$634,BW234,'Resumen Anual'!$V$9,BH218,'Resumen Anual'!$BI$586)+SUMIFS('Resumen Anual'!$CO$692,BW234,'Resumen Anual'!$V$9,BH218,'Resumen Anual'!$BI$644)+SUMIFS('Resumen Anual'!$EN$54,BW234,'Resumen Anual'!$V$9,BH218,'Resumen Anual'!$DH$6)+SUMIFS('Resumen Anual'!$EN$112,BW234,'Resumen Anual'!$V$9,BH218,'Resumen Anual'!$DH$64)+SUMIFS('Resumen Anual'!$EN$170,BW234,'Resumen Anual'!$V$9,BH218,'Resumen Anual'!$DH$122)+SUMIFS('Resumen Anual'!$EN$228,BW234,'Resumen Anual'!$V$9,BH218,'Resumen Anual'!$DH$180)+SUMIFS('Resumen Anual'!$EN$286,BW234,'Resumen Anual'!$V$9,BH218,'Resumen Anual'!$DH$238)+SUMIFS('Resumen Anual'!$EN$344,BW234,'Resumen Anual'!$V$9,BH218,'Resumen Anual'!$DH$296)+SUMIFS('Resumen Anual'!$EN$402,BW234,'Resumen Anual'!$V$9,BH218,'Resumen Anual'!$DH$354)+SUMIFS('Resumen Anual'!$EN$460,BW234,'Resumen Anual'!$V$9,BH218,'Resumen Anual'!$DH$412)+SUMIFS('Resumen Anual'!$EN$518,BW234,'Resumen Anual'!$V$9,BH218,'Resumen Anual'!$DH$470)+SUMIFS('Resumen Anual'!$EN$576,BW234,'Resumen Anual'!$V$9,BH218,'Resumen Anual'!$DH$528)+SUMIFS('Resumen Anual'!$EN$634,BW234,'Resumen Anual'!$V$9,BH218,'Resumen Anual'!$DH$586)+SUMIFS('Resumen Anual'!$EN$692,BW234,'Resumen Anual'!$V$9,BH218,'Resumen Anual'!$DH$644)+SUMIFS('Resumen Anual'!$GK$54,BW234,'Resumen Anual'!$V$9,BH218,'Resumen Anual'!$FE$6)+SUMIFS('Resumen Anual'!$GK$112,BW234,'Resumen Anual'!$V$9,BH218,'Resumen Anual'!$FE$64)+SUMIFS('Resumen Anual'!$GK$170,BW234,'Resumen Anual'!$V$9,BH218,'Resumen Anual'!$FE$122)+SUMIFS('Resumen Anual'!$GK$228,BW234,'Resumen Anual'!$V$9,BH218,'Resumen Anual'!$FE$180)+SUMIFS('Resumen Anual'!$GK$286,BW234,'Resumen Anual'!$V$9,BH218,'Resumen Anual'!$FE$238)+SUMIFS('Resumen Anual'!$GK$344,BW234,'Resumen Anual'!$V$9,BH218,'Resumen Anual'!$FE$296)+SUMIFS('Resumen Anual'!$GK$402,BW234,'Resumen Anual'!$V$9,BH218,'Resumen Anual'!$FE$354)+SUMIFS('Resumen Anual'!$GK$460,BW234,'Resumen Anual'!$V$9,BH218,'Resumen Anual'!$FE$412)+SUMIFS('Resumen Anual'!$GK$518,BW234,'Resumen Anual'!$V$9,BH218,'Resumen Anual'!$FE$470)+SUMIFS('Resumen Anual'!$GK$576,BW234,'Resumen Anual'!$V$9,BH218,'Resumen Anual'!$FE$528)+SUMIFS('Resumen Anual'!$GK$634,BW234,'Resumen Anual'!$V$9,BH218,'Resumen Anual'!$FE$586)+SUMIFS('Resumen Anual'!$GK$692,BW234,'Resumen Anual'!$V$9,BH218,'Resumen Anual'!$FE$644)</f>
        <v>0</v>
      </c>
      <c r="CO234" s="756"/>
      <c r="CP234" s="756"/>
      <c r="CQ234" s="756">
        <f>SUMIFS('Resumen Anual'!$AU$54,BW234,'Resumen Anual'!$V$9,BH218,'Resumen Anual'!$L$6)+SUMIFS('Resumen Anual'!$AU$112,BW234,'Resumen Anual'!$V$9,BH218,'Resumen Anual'!$L$64)+SUMIFS('Resumen Anual'!$AU$170,BW234,'Resumen Anual'!$V$9,BH218,'Resumen Anual'!$L$122)+SUMIFS('Resumen Anual'!$AU$228,BW234,'Resumen Anual'!$V$9,BH218,'Resumen Anual'!$L$180)+SUMIFS('Resumen Anual'!$AU$286,BW234,'Resumen Anual'!$V$9,BH218,'Resumen Anual'!$L$238)+SUMIFS('Resumen Anual'!$AU$344,BW234,'Resumen Anual'!$V$9,BH218,'Resumen Anual'!$L$296)+SUMIFS('Resumen Anual'!$AU$402,BW234,'Resumen Anual'!$V$9,BH218,'Resumen Anual'!$L$354)+SUMIFS('Resumen Anual'!$AU$460,BW234,'Resumen Anual'!$V$9,BH218,'Resumen Anual'!$L$412)+SUMIFS('Resumen Anual'!$AU$518,BW234,'Resumen Anual'!$V$9,BH218,'Resumen Anual'!$L$470)+SUMIFS('Resumen Anual'!$AU$576,BW234,'Resumen Anual'!$V$9,BH218,'Resumen Anual'!$L$528)+SUMIFS('Resumen Anual'!$AU$634,BW234,'Resumen Anual'!$V$9,BH218,'Resumen Anual'!$L$586)+SUMIFS('Resumen Anual'!$AU$692,BW234,'Resumen Anual'!$V$9,BH218,'Resumen Anual'!$L$644)+SUMIFS('Resumen Anual'!$CR$54,BW234,'Resumen Anual'!$V$9,BH218,'Resumen Anual'!$BI$6)+SUMIFS('Resumen Anual'!$CR$112,BW234,'Resumen Anual'!$V$9,BH218,'Resumen Anual'!$BI$64)+SUMIFS('Resumen Anual'!$CR$170,BW234,'Resumen Anual'!$V$9,BH218,'Resumen Anual'!$BI$122)+SUMIFS('Resumen Anual'!$CR$228,BW234,'Resumen Anual'!$V$9,BH218,'Resumen Anual'!$BI$180)+SUMIFS('Resumen Anual'!$CR$286,BW234,'Resumen Anual'!$V$9,BH218,'Resumen Anual'!$BI$238)+SUMIFS('Resumen Anual'!$CR$344,BW234,'Resumen Anual'!$V$9,BH218,'Resumen Anual'!$BI$296)+SUMIFS('Resumen Anual'!$CR$402,BW234,'Resumen Anual'!$V$9,BH218,'Resumen Anual'!$BI$354)+SUMIFS('Resumen Anual'!$CR$460,BW234,'Resumen Anual'!$V$9,BH218,'Resumen Anual'!$BI$412)+SUMIFS('Resumen Anual'!$CR$518,BW234,'Resumen Anual'!$V$9,BH218,'Resumen Anual'!$BI$470)+SUMIFS('Resumen Anual'!$CR$576,BW234,'Resumen Anual'!$V$9,BH218,'Resumen Anual'!$BI$528)+SUMIFS('Resumen Anual'!$CR$634,BW234,'Resumen Anual'!$V$9,BH218,'Resumen Anual'!$BI$586)+SUMIFS('Resumen Anual'!$CR$692,BW234,'Resumen Anual'!$V$9,BH218,'Resumen Anual'!$BI$644)+SUMIFS('Resumen Anual'!$EQ$54,BW234,'Resumen Anual'!$V$9,BH218,'Resumen Anual'!$DH$6)+SUMIFS('Resumen Anual'!$EQ$112,BW234,'Resumen Anual'!$V$9,BH218,'Resumen Anual'!$DH$64)+SUMIFS('Resumen Anual'!$EQ$170,BW234,'Resumen Anual'!$V$9,BH218,'Resumen Anual'!$DH$122)+SUMIFS('Resumen Anual'!$EQ$228,BW234,'Resumen Anual'!$V$9,BH218,'Resumen Anual'!$DH$180)+SUMIFS('Resumen Anual'!$EQ$286,BW234,'Resumen Anual'!$V$9,BH218,'Resumen Anual'!$DH$238)+SUMIFS('Resumen Anual'!$EQ$344,BW234,'Resumen Anual'!$V$9,BH218,'Resumen Anual'!$DH$296)+SUMIFS('Resumen Anual'!$EQ$402,BW234,'Resumen Anual'!$V$9,BH218,'Resumen Anual'!$DH$354)+SUMIFS('Resumen Anual'!$EQ$460,BW234,'Resumen Anual'!$V$9,BH218,'Resumen Anual'!$DH$412)+SUMIFS('Resumen Anual'!$EQ$518,BW234,'Resumen Anual'!$V$9,BH218,'Resumen Anual'!$DH$470)+SUMIFS('Resumen Anual'!$EQ$576,BW234,'Resumen Anual'!$V$9,BH218,'Resumen Anual'!$DH$528)+SUMIFS('Resumen Anual'!$EQ$634,BW234,'Resumen Anual'!$V$9,BH218,'Resumen Anual'!$DH$586)+SUMIFS('Resumen Anual'!$EQ$692,BW234,'Resumen Anual'!$V$9,BH218,'Resumen Anual'!$DH$644)+SUMIFS('Resumen Anual'!$GN$54,BW234,'Resumen Anual'!$V$9,BH218,'Resumen Anual'!$FE$6)+SUMIFS('Resumen Anual'!$GN$112,BW234,'Resumen Anual'!$V$9,BH218,'Resumen Anual'!$FE$64)+SUMIFS('Resumen Anual'!$GN$170,BW234,'Resumen Anual'!$V$9,BH218,'Resumen Anual'!$FE$122)+SUMIFS('Resumen Anual'!$GN$228,BW234,'Resumen Anual'!$V$9,BH218,'Resumen Anual'!$FE$180)+SUMIFS('Resumen Anual'!$GN$286,BW234,'Resumen Anual'!$V$9,BH218,'Resumen Anual'!$FE$238)+SUMIFS('Resumen Anual'!$GN$344,BW234,'Resumen Anual'!$V$9,BH218,'Resumen Anual'!$FE$296)+SUMIFS('Resumen Anual'!$GN$402,BW234,'Resumen Anual'!$V$9,BH218,'Resumen Anual'!$FE$354)+SUMIFS('Resumen Anual'!$GN$460,BW234,'Resumen Anual'!$V$9,BH218,'Resumen Anual'!$FE$412)+SUMIFS('Resumen Anual'!$GN$518,BW234,'Resumen Anual'!$V$9,BH218,'Resumen Anual'!$FE$470)+SUMIFS('Resumen Anual'!$GN$576,BW234,'Resumen Anual'!$V$9,BH218,'Resumen Anual'!$FE$528)+SUMIFS('Resumen Anual'!$GN$634,BW234,'Resumen Anual'!$V$9,BH218,'Resumen Anual'!$FE$586)+SUMIFS('Resumen Anual'!$GN$692,BW234,'Resumen Anual'!$V$9,BH218,'Resumen Anual'!$FE$644)</f>
        <v>0</v>
      </c>
      <c r="CR234" s="756"/>
      <c r="CS234" s="756"/>
      <c r="CT234" s="1200"/>
      <c r="CU234" s="1199"/>
      <c r="CV234" s="171"/>
      <c r="CW234" s="657"/>
      <c r="CX234" s="657"/>
      <c r="CY234" s="657"/>
      <c r="CZ234" s="657"/>
      <c r="DA234" s="625"/>
      <c r="DB234" s="625"/>
      <c r="DC234" s="625"/>
      <c r="DD234" s="625"/>
      <c r="DE234" s="625"/>
      <c r="DF234" s="625"/>
      <c r="DG234" s="625"/>
      <c r="DH234" s="625"/>
      <c r="DI234" s="657"/>
      <c r="DJ234" s="657"/>
      <c r="DK234" s="657"/>
      <c r="DL234" s="657"/>
      <c r="DM234" s="657"/>
      <c r="DN234" s="657"/>
      <c r="DO234" s="657"/>
      <c r="DP234" s="657"/>
      <c r="DQ234" s="657"/>
      <c r="DR234" s="657"/>
      <c r="DS234" s="657"/>
      <c r="DT234" s="15"/>
      <c r="DU234" s="771">
        <f>IF(DU224=0," ",DU224+5)</f>
        <v>2027</v>
      </c>
      <c r="DV234" s="772"/>
      <c r="DW234" s="772"/>
      <c r="DX234" s="772"/>
      <c r="DY234" s="772"/>
      <c r="DZ234" s="1214">
        <f>SUMIFS('Resumen Anual'!$AF$54,DU234,'Resumen Anual'!$V$9,DF218,'Resumen Anual'!$L$6)+SUMIFS('Resumen Anual'!$AF$112,DU234,'Resumen Anual'!$V$9,DF218,'Resumen Anual'!$L$64)+SUMIFS('Resumen Anual'!$AF$170,DU234,'Resumen Anual'!$V$9,DF218,'Resumen Anual'!$L$122)+SUMIFS('Resumen Anual'!$AF$228,DU234,'Resumen Anual'!$V$9,DF218,'Resumen Anual'!$L$180)+SUMIFS('Resumen Anual'!$AF$286,DU234,'Resumen Anual'!$V$9,DF218,'Resumen Anual'!$L$238)+SUMIFS('Resumen Anual'!$AF$344,DU234,'Resumen Anual'!$V$9,DF218,'Resumen Anual'!$L$296)+SUMIFS('Resumen Anual'!$AF$402,DU234,'Resumen Anual'!$V$9,DF218,'Resumen Anual'!$L$354)+SUMIFS('Resumen Anual'!$AF$460,DU234,'Resumen Anual'!$V$9,DF218,'Resumen Anual'!$L$412)+SUMIFS('Resumen Anual'!$AF$518,DU234,'Resumen Anual'!$V$9,DF218,'Resumen Anual'!$L$470)+SUMIFS('Resumen Anual'!$AF$576,DU234,'Resumen Anual'!$V$9,DF218,'Resumen Anual'!$L$528)+SUMIFS('Resumen Anual'!$AF$634,DU234,'Resumen Anual'!$V$9,DF218,'Resumen Anual'!$L$586)+SUMIFS('Resumen Anual'!$AF$692,DU234,'Resumen Anual'!$V$9,DF218,'Resumen Anual'!$L$644)+SUMIFS('Resumen Anual'!$CC$54,DU234,'Resumen Anual'!$V$9,DF218,'Resumen Anual'!$BI$6)+SUMIFS('Resumen Anual'!$CC$112,DU234,'Resumen Anual'!$V$9,DF218,'Resumen Anual'!$BI$64)+SUMIFS('Resumen Anual'!$CC$170,DU234,'Resumen Anual'!$V$9,DF218,'Resumen Anual'!$BI$122)+SUMIFS('Resumen Anual'!$CC$228,DU234,'Resumen Anual'!$V$9,DF218,'Resumen Anual'!$BI$180)+SUMIFS('Resumen Anual'!$CC$286,DU234,'Resumen Anual'!$V$9,DF218,'Resumen Anual'!$BI$238)+SUMIFS('Resumen Anual'!$CC$344,DU234,'Resumen Anual'!$V$9,DF218,'Resumen Anual'!$BI$296)+SUMIFS('Resumen Anual'!$CC$402,DU234,'Resumen Anual'!$V$9,DF218,'Resumen Anual'!$BI$354)+SUMIFS('Resumen Anual'!$CC$460,DU234,'Resumen Anual'!$V$9,DF218,'Resumen Anual'!$BI$412)+SUMIFS('Resumen Anual'!$CC$518,DU234,'Resumen Anual'!$V$9,DF218,'Resumen Anual'!$BI$470)+SUMIFS('Resumen Anual'!$CC$576,DU234,'Resumen Anual'!$V$9,DF218,'Resumen Anual'!$BI$528)+SUMIFS('Resumen Anual'!$CC$634,DU234,'Resumen Anual'!$V$9,DF218,'Resumen Anual'!$BI$586)+SUMIFS('Resumen Anual'!$CC$692,DU234,'Resumen Anual'!$V$9,DF218,'Resumen Anual'!$BI$644)+SUMIFS('Resumen Anual'!$EB$54,DU234,'Resumen Anual'!$V$9,DF218,'Resumen Anual'!$DH$6)+SUMIFS('Resumen Anual'!$EB$112,DU234,'Resumen Anual'!$V$9,DF218,'Resumen Anual'!$DH$64)+SUMIFS('Resumen Anual'!$EB$170,DU234,'Resumen Anual'!$V$9,DF218,'Resumen Anual'!$DH$122)+SUMIFS('Resumen Anual'!$EB$228,DU234,'Resumen Anual'!$V$9,DF218,'Resumen Anual'!$DH$180)+SUMIFS('Resumen Anual'!$EB$286,DU234,'Resumen Anual'!$V$9,DF218,'Resumen Anual'!$DH$238)+SUMIFS('Resumen Anual'!$EB$344,DU234,'Resumen Anual'!$V$9,DF218,'Resumen Anual'!$DH$296)+SUMIFS('Resumen Anual'!$EB$402,DU234,'Resumen Anual'!$V$9,DF218,'Resumen Anual'!$DH$354)+SUMIFS('Resumen Anual'!$EB$460,DU234,'Resumen Anual'!$V$9,DF218,'Resumen Anual'!$DH$412)+SUMIFS('Resumen Anual'!$EB$518,DU234,'Resumen Anual'!$V$9,DF218,'Resumen Anual'!$DH$470)+SUMIFS('Resumen Anual'!$EB$576,DU234,'Resumen Anual'!$V$9,DF218,'Resumen Anual'!$DH$528)+SUMIFS('Resumen Anual'!$EB$634,DU234,'Resumen Anual'!$V$9,DF218,'Resumen Anual'!$DH$586)+SUMIFS('Resumen Anual'!$EB$692,DU234,'Resumen Anual'!$V$9,DF218,'Resumen Anual'!$DH$644)+SUMIFS('Resumen Anual'!$FY$54,DU234,'Resumen Anual'!$V$9,DF218,'Resumen Anual'!$FE$6)+SUMIFS('Resumen Anual'!$FY$112,DU234,'Resumen Anual'!$V$9,DF218,'Resumen Anual'!$FE$64)+SUMIFS('Resumen Anual'!$FY$170,DU234,'Resumen Anual'!$V$9,DF218,'Resumen Anual'!$FE$122)+SUMIFS('Resumen Anual'!$FY$228,DU234,'Resumen Anual'!$V$9,DF218,'Resumen Anual'!$FE$180)+SUMIFS('Resumen Anual'!$FY$286,DU234,'Resumen Anual'!$V$9,DF218,'Resumen Anual'!$FE$238)+SUMIFS('Resumen Anual'!$FY$344,DU234,'Resumen Anual'!$V$9,DF218,'Resumen Anual'!$FE$296)+SUMIFS('Resumen Anual'!$FY$402,DU234,'Resumen Anual'!$V$9,DF218,'Resumen Anual'!$FE$354)+SUMIFS('Resumen Anual'!$FY$460,DU234,'Resumen Anual'!$V$9,DF218,'Resumen Anual'!$FE$412)+SUMIFS('Resumen Anual'!$FY$518,DU234,'Resumen Anual'!$V$9,DF218,'Resumen Anual'!$FE$470)+SUMIFS('Resumen Anual'!$FY$576,DU234,'Resumen Anual'!$V$9,DF218,'Resumen Anual'!$FE$528)+SUMIFS('Resumen Anual'!$FY$634,DU234,'Resumen Anual'!$V$9,DF218,'Resumen Anual'!$FE$586)+SUMIFS('Resumen Anual'!$FY$692,DU234,'Resumen Anual'!$V$9,DF218,'Resumen Anual'!$FE$644)</f>
        <v>0</v>
      </c>
      <c r="EA234" s="770"/>
      <c r="EB234" s="770"/>
      <c r="EC234" s="770"/>
      <c r="ED234" s="770">
        <f>SUMIFS('Resumen Anual'!$AJ$54,DU234,'Resumen Anual'!$V$9,DF218,'Resumen Anual'!$L$6)+SUMIFS('Resumen Anual'!$AJ$112,DU234,'Resumen Anual'!$V$9,DF218,'Resumen Anual'!$L$64)+SUMIFS('Resumen Anual'!$AJ$170,DU234,'Resumen Anual'!$V$9,DF218,'Resumen Anual'!$L$122)+SUMIFS('Resumen Anual'!$AJ$228,DU234,'Resumen Anual'!$V$9,DF218,'Resumen Anual'!$L$180)+SUMIFS('Resumen Anual'!$AJ$286,DU234,'Resumen Anual'!$V$9,DF218,'Resumen Anual'!$L$238)+SUMIFS('Resumen Anual'!$AJ$344,DU234,'Resumen Anual'!$V$9,DF218,'Resumen Anual'!$L$296)+SUMIFS('Resumen Anual'!$AJ$402,DU234,'Resumen Anual'!$V$9,DF218,'Resumen Anual'!$L$354)+SUMIFS('Resumen Anual'!$AJ$460,DU234,'Resumen Anual'!$V$9,DF218,'Resumen Anual'!$L$412)+SUMIFS('Resumen Anual'!$AJ$518,DU234,'Resumen Anual'!$V$9,DF218,'Resumen Anual'!$L$470)+SUMIFS('Resumen Anual'!$AJ$576,DU234,'Resumen Anual'!$V$9,DF218,'Resumen Anual'!$L$528)+SUMIFS('Resumen Anual'!$AJ$634,DU234,'Resumen Anual'!$V$9,DF218,'Resumen Anual'!$L$586)+SUMIFS('Resumen Anual'!$AJ$692,DU234,'Resumen Anual'!$V$9,DF218,'Resumen Anual'!$L$644)+SUMIFS('Resumen Anual'!$CG$54,DU234,'Resumen Anual'!$V$9,DF218,'Resumen Anual'!$BI$6)+SUMIFS('Resumen Anual'!$CG$112,DU234,'Resumen Anual'!$V$9,DF218,'Resumen Anual'!$BI$64)+SUMIFS('Resumen Anual'!$CG$170,DU234,'Resumen Anual'!$V$9,DF218,'Resumen Anual'!$BI$122)+SUMIFS('Resumen Anual'!$CG$228,DU234,'Resumen Anual'!$V$9,DF218,'Resumen Anual'!$BI$180)+SUMIFS('Resumen Anual'!$CG$286,DU234,'Resumen Anual'!$V$9,DF218,'Resumen Anual'!$BI$238)+SUMIFS('Resumen Anual'!$CG$344,DU234,'Resumen Anual'!$V$9,DF218,'Resumen Anual'!$BI$296)+SUMIFS('Resumen Anual'!$CG$402,DU234,'Resumen Anual'!$V$9,DF218,'Resumen Anual'!$BI$354)+SUMIFS('Resumen Anual'!$CG$460,DU234,'Resumen Anual'!$V$9,DF218,'Resumen Anual'!$BI$412)+SUMIFS('Resumen Anual'!$CG$518,DU234,'Resumen Anual'!$V$9,DF218,'Resumen Anual'!$BI$470)+SUMIFS('Resumen Anual'!$CG$576,DU234,'Resumen Anual'!$V$9,DF218,'Resumen Anual'!$BI$528)+SUMIFS('Resumen Anual'!$CG$634,DU234,'Resumen Anual'!$V$9,DF218,'Resumen Anual'!$BI$586)+SUMIFS('Resumen Anual'!$CG$692,DU234,'Resumen Anual'!$V$9,DF218,'Resumen Anual'!$BI$644)+SUMIFS('Resumen Anual'!$EF$54,DU234,'Resumen Anual'!$V$9,DF218,'Resumen Anual'!$DH$6)+SUMIFS('Resumen Anual'!$EF$112,DU234,'Resumen Anual'!$V$9,DF218,'Resumen Anual'!$DH$64)+SUMIFS('Resumen Anual'!$EF$170,DU234,'Resumen Anual'!$V$9,DF218,'Resumen Anual'!$DH$122)+SUMIFS('Resumen Anual'!$EF$228,DU234,'Resumen Anual'!$V$9,DF218,'Resumen Anual'!$DH$180)+SUMIFS('Resumen Anual'!$EF$286,DU234,'Resumen Anual'!$V$9,DF218,'Resumen Anual'!$DH$238)+SUMIFS('Resumen Anual'!$EF$344,DU234,'Resumen Anual'!$V$9,DF218,'Resumen Anual'!$DH$296)+SUMIFS('Resumen Anual'!$EF$402,DU234,'Resumen Anual'!$V$9,DF218,'Resumen Anual'!$DH$354)+SUMIFS('Resumen Anual'!$EF$460,DU234,'Resumen Anual'!$V$9,DF218,'Resumen Anual'!$DH$412)+SUMIFS('Resumen Anual'!$EF$518,DU234,'Resumen Anual'!$V$9,DF218,'Resumen Anual'!$DH$470)+SUMIFS('Resumen Anual'!$EF$576,DU234,'Resumen Anual'!$V$9,DF218,'Resumen Anual'!$DH$528)+SUMIFS('Resumen Anual'!$EF$634,DU234,'Resumen Anual'!$V$9,DF218,'Resumen Anual'!$DH$586)+SUMIFS('Resumen Anual'!$EF$692,DU234,'Resumen Anual'!$V$9,DF218,'Resumen Anual'!$DH$644)+SUMIFS('Resumen Anual'!$GC$54,DU234,'Resumen Anual'!$V$9,DF218,'Resumen Anual'!$FE$6)+SUMIFS('Resumen Anual'!$GC$112,DU234,'Resumen Anual'!$V$9,DF218,'Resumen Anual'!$FE$64)+SUMIFS('Resumen Anual'!$GC$170,DU234,'Resumen Anual'!$V$9,DF218,'Resumen Anual'!$FE$122)+SUMIFS('Resumen Anual'!$GC$228,DU234,'Resumen Anual'!$V$9,DF218,'Resumen Anual'!$FE$180)+SUMIFS('Resumen Anual'!$GC$286,DU234,'Resumen Anual'!$V$9,DF218,'Resumen Anual'!$FE$238)+SUMIFS('Resumen Anual'!$GC$344,DU234,'Resumen Anual'!$V$9,DF218,'Resumen Anual'!$FE$296)+SUMIFS('Resumen Anual'!$GC$402,DU234,'Resumen Anual'!$V$9,DF218,'Resumen Anual'!$FE$354)+SUMIFS('Resumen Anual'!$GC$460,DU234,'Resumen Anual'!$V$9,DF218,'Resumen Anual'!$FE$412)+SUMIFS('Resumen Anual'!$GC$518,DU234,'Resumen Anual'!$V$9,DF218,'Resumen Anual'!$FE$470)+SUMIFS('Resumen Anual'!$GC$576,DU234,'Resumen Anual'!$V$9,DF218,'Resumen Anual'!$FE$528)+SUMIFS('Resumen Anual'!$GC$634,DU234,'Resumen Anual'!$V$9,DF218,'Resumen Anual'!$FE$586)+SUMIFS('Resumen Anual'!$GC$692,DU234,'Resumen Anual'!$V$9,DF218,'Resumen Anual'!$FE$644)</f>
        <v>0</v>
      </c>
      <c r="EE234" s="770"/>
      <c r="EF234" s="770"/>
      <c r="EG234" s="770"/>
      <c r="EH234" s="770">
        <f>SUMIFS('Resumen Anual'!$AN$54,DU234,'Resumen Anual'!$V$9,DF218,'Resumen Anual'!$L$6)+SUMIFS('Resumen Anual'!$AN$112,DU234,'Resumen Anual'!$V$9,DF218,'Resumen Anual'!$L$64)+SUMIFS('Resumen Anual'!$AN$170,DU234,'Resumen Anual'!$V$9,DF218,'Resumen Anual'!$L$122)+SUMIFS('Resumen Anual'!$AN$228,DU234,'Resumen Anual'!$V$9,DF218,'Resumen Anual'!$L$180)+SUMIFS('Resumen Anual'!$AN$286,DU234,'Resumen Anual'!$V$9,DF218,'Resumen Anual'!$L$238)+SUMIFS('Resumen Anual'!$AN$344,DU234,'Resumen Anual'!$V$9,DF218,'Resumen Anual'!$L$296)+SUMIFS('Resumen Anual'!$AN$402,DU234,'Resumen Anual'!$V$9,DF218,'Resumen Anual'!$L$354)+SUMIFS('Resumen Anual'!$AN$460,DU234,'Resumen Anual'!$V$9,DF218,'Resumen Anual'!$L$412)+SUMIFS('Resumen Anual'!$AN$518,DU234,'Resumen Anual'!$V$9,DF218,'Resumen Anual'!$L$470)+SUMIFS('Resumen Anual'!$AN$576,DU234,'Resumen Anual'!$V$9,DF218,'Resumen Anual'!$L$528)+SUMIFS('Resumen Anual'!$AN$634,DU234,'Resumen Anual'!$V$9,DF218,'Resumen Anual'!$L$586)+SUMIFS('Resumen Anual'!$AN$692,DU234,'Resumen Anual'!$V$9,DF218,'Resumen Anual'!$L$644)+SUMIFS('Resumen Anual'!$CK$54,DU234,'Resumen Anual'!$V$9,DF218,'Resumen Anual'!$BI$6)+SUMIFS('Resumen Anual'!$CK$112,DU234,'Resumen Anual'!$V$9,DF218,'Resumen Anual'!$BI$64)+SUMIFS('Resumen Anual'!$CK$170,DU234,'Resumen Anual'!$V$9,DF218,'Resumen Anual'!$BI$122)+SUMIFS('Resumen Anual'!$CK$228,DU234,'Resumen Anual'!$V$9,DF218,'Resumen Anual'!$BI$180)+SUMIFS('Resumen Anual'!$CK$286,DU234,'Resumen Anual'!$V$9,DF218,'Resumen Anual'!$BI$238)+SUMIFS('Resumen Anual'!$CK$344,DU234,'Resumen Anual'!$V$9,DF218,'Resumen Anual'!$BI$296)+SUMIFS('Resumen Anual'!$CK$402,DU234,'Resumen Anual'!$V$9,DF218,'Resumen Anual'!$BI$354)+SUMIFS('Resumen Anual'!$CK$460,DU234,'Resumen Anual'!$V$9,DF218,'Resumen Anual'!$BI$412)+SUMIFS('Resumen Anual'!$CK$518,DU234,'Resumen Anual'!$V$9,DF218,'Resumen Anual'!$BI$470)+SUMIFS('Resumen Anual'!$CK$576,DU234,'Resumen Anual'!$V$9,DF218,'Resumen Anual'!$BI$528)+SUMIFS('Resumen Anual'!$CK$634,DU234,'Resumen Anual'!$V$9,DF218,'Resumen Anual'!$BI$586)+SUMIFS('Resumen Anual'!$CK$692,DU234,'Resumen Anual'!$V$9,DF218,'Resumen Anual'!$BI$644)+SUMIFS('Resumen Anual'!$EJ$54,DU234,'Resumen Anual'!$V$9,DF218,'Resumen Anual'!$DH$6)+SUMIFS('Resumen Anual'!$EJ$112,DU234,'Resumen Anual'!$V$9,DF218,'Resumen Anual'!$DH$64)+SUMIFS('Resumen Anual'!$EJ$170,DU234,'Resumen Anual'!$V$9,DF218,'Resumen Anual'!$DH$122)+SUMIFS('Resumen Anual'!$EJ$228,DU234,'Resumen Anual'!$V$9,DF218,'Resumen Anual'!$DH$180)+SUMIFS('Resumen Anual'!$EJ$286,DU234,'Resumen Anual'!$V$9,DF218,'Resumen Anual'!$DH$238)+SUMIFS('Resumen Anual'!$EJ$344,DU234,'Resumen Anual'!$V$9,DF218,'Resumen Anual'!$DH$296)+SUMIFS('Resumen Anual'!$EJ$402,DU234,'Resumen Anual'!$V$9,DF218,'Resumen Anual'!$DH$354)+SUMIFS('Resumen Anual'!$EJ$460,DU234,'Resumen Anual'!$V$9,DF218,'Resumen Anual'!$DH$412)+SUMIFS('Resumen Anual'!$EJ$518,DU234,'Resumen Anual'!$V$9,DF218,'Resumen Anual'!$DH$470)+SUMIFS('Resumen Anual'!$EJ$576,DU234,'Resumen Anual'!$V$9,DF218,'Resumen Anual'!$DH$528)+SUMIFS('Resumen Anual'!$EJ$634,DU234,'Resumen Anual'!$V$9,DF218,'Resumen Anual'!$DH$586)+SUMIFS('Resumen Anual'!$EJ$692,DU234,'Resumen Anual'!$V$9,DF218,'Resumen Anual'!$DH$644)+SUMIFS('Resumen Anual'!$GG$54,DU234,'Resumen Anual'!$V$9,DF218,'Resumen Anual'!$FE$6)+SUMIFS('Resumen Anual'!$GG$112,DU234,'Resumen Anual'!$V$9,DF218,'Resumen Anual'!$FE$64)+SUMIFS('Resumen Anual'!$GG$170,DU234,'Resumen Anual'!$V$9,DF218,'Resumen Anual'!$FE$122)+SUMIFS('Resumen Anual'!$GG$228,DU234,'Resumen Anual'!$V$9,DF218,'Resumen Anual'!$FE$180)+SUMIFS('Resumen Anual'!$GG$286,DU234,'Resumen Anual'!$V$9,DF218,'Resumen Anual'!$FE$238)+SUMIFS('Resumen Anual'!$GG$344,DU234,'Resumen Anual'!$V$9,DF218,'Resumen Anual'!$FE$296)+SUMIFS('Resumen Anual'!$GG$402,DU234,'Resumen Anual'!$V$9,DF218,'Resumen Anual'!$FE$354)+SUMIFS('Resumen Anual'!$GG$460,DU234,'Resumen Anual'!$V$9,DF218,'Resumen Anual'!$FE$412)+SUMIFS('Resumen Anual'!$GG$518,DU234,'Resumen Anual'!$V$9,DF218,'Resumen Anual'!$FE$470)+SUMIFS('Resumen Anual'!$GG$576,DU234,'Resumen Anual'!$V$9,DF218,'Resumen Anual'!$FE$528)+SUMIFS('Resumen Anual'!$GG$634,DU234,'Resumen Anual'!$V$9,DF218,'Resumen Anual'!$FE$586)+SUMIFS('Resumen Anual'!$GG$692,DU234,'Resumen Anual'!$V$9,DF218,'Resumen Anual'!$FE$644)</f>
        <v>0</v>
      </c>
      <c r="EI234" s="770"/>
      <c r="EJ234" s="770"/>
      <c r="EK234" s="770"/>
      <c r="EL234" s="756">
        <f>SUMIFS('Resumen Anual'!$AR$54,DU234,'Resumen Anual'!$V$9,DF218,'Resumen Anual'!$L$6)+SUMIFS('Resumen Anual'!$AR$112,DU234,'Resumen Anual'!$V$9,DF218,'Resumen Anual'!$L$64)+SUMIFS('Resumen Anual'!$AR$170,DU234,'Resumen Anual'!$V$9,DF218,'Resumen Anual'!$L$122)+SUMIFS('Resumen Anual'!$AR$228,DU234,'Resumen Anual'!$V$9,DF218,'Resumen Anual'!$L$180)+SUMIFS('Resumen Anual'!$AR$286,DU234,'Resumen Anual'!$V$9,DF218,'Resumen Anual'!$L$238)+SUMIFS('Resumen Anual'!$AR$344,DU234,'Resumen Anual'!$V$9,DF218,'Resumen Anual'!$L$296)+SUMIFS('Resumen Anual'!$AR$402,DU234,'Resumen Anual'!$V$9,DF218,'Resumen Anual'!$L$354)+SUMIFS('Resumen Anual'!$AR$460,DU234,'Resumen Anual'!$V$9,DF218,'Resumen Anual'!$L$412)+SUMIFS('Resumen Anual'!$AR$518,DU234,'Resumen Anual'!$V$9,DF218,'Resumen Anual'!$L$470)+SUMIFS('Resumen Anual'!$AR$576,DU234,'Resumen Anual'!$V$9,DF218,'Resumen Anual'!$L$528)+SUMIFS('Resumen Anual'!$AR$634,DU234,'Resumen Anual'!$V$9,DF218,'Resumen Anual'!$L$586)+SUMIFS('Resumen Anual'!$AR$692,DU234,'Resumen Anual'!$V$9,DF218,'Resumen Anual'!$L$644)+SUMIFS('Resumen Anual'!$CO$54,DU234,'Resumen Anual'!$V$9,DF218,'Resumen Anual'!$BI$6)+SUMIFS('Resumen Anual'!$CO$112,DU234,'Resumen Anual'!$V$9,DF218,'Resumen Anual'!$BI$64)+SUMIFS('Resumen Anual'!$CO$170,DU234,'Resumen Anual'!$V$9,DF218,'Resumen Anual'!$BI$122)+SUMIFS('Resumen Anual'!$CO$228,DU234,'Resumen Anual'!$V$9,DF218,'Resumen Anual'!$BI$180)+SUMIFS('Resumen Anual'!$CO$286,DU234,'Resumen Anual'!$V$9,DF218,'Resumen Anual'!$BI$238)+SUMIFS('Resumen Anual'!$CO$344,DU234,'Resumen Anual'!$V$9,DF218,'Resumen Anual'!$BI$296)+SUMIFS('Resumen Anual'!$CO$402,DU234,'Resumen Anual'!$V$9,DF218,'Resumen Anual'!$BI$354)+SUMIFS('Resumen Anual'!$CO$460,DU234,'Resumen Anual'!$V$9,DF218,'Resumen Anual'!$BI$412)+SUMIFS('Resumen Anual'!$CO$518,DU234,'Resumen Anual'!$V$9,DF218,'Resumen Anual'!$BI$470)+SUMIFS('Resumen Anual'!$CO$576,DU234,'Resumen Anual'!$V$9,DF218,'Resumen Anual'!$BI$528)+SUMIFS('Resumen Anual'!$CO$634,DU234,'Resumen Anual'!$V$9,DF218,'Resumen Anual'!$BI$586)+SUMIFS('Resumen Anual'!$CO$692,DU234,'Resumen Anual'!$V$9,DF218,'Resumen Anual'!$BI$644)+SUMIFS('Resumen Anual'!$EN$54,DU234,'Resumen Anual'!$V$9,DF218,'Resumen Anual'!$DH$6)+SUMIFS('Resumen Anual'!$EN$112,DU234,'Resumen Anual'!$V$9,DF218,'Resumen Anual'!$DH$64)+SUMIFS('Resumen Anual'!$EN$170,DU234,'Resumen Anual'!$V$9,DF218,'Resumen Anual'!$DH$122)+SUMIFS('Resumen Anual'!$EN$228,DU234,'Resumen Anual'!$V$9,DF218,'Resumen Anual'!$DH$180)+SUMIFS('Resumen Anual'!$EN$286,DU234,'Resumen Anual'!$V$9,DF218,'Resumen Anual'!$DH$238)+SUMIFS('Resumen Anual'!$EN$344,DU234,'Resumen Anual'!$V$9,DF218,'Resumen Anual'!$DH$296)+SUMIFS('Resumen Anual'!$EN$402,DU234,'Resumen Anual'!$V$9,DF218,'Resumen Anual'!$DH$354)+SUMIFS('Resumen Anual'!$EN$460,DU234,'Resumen Anual'!$V$9,DF218,'Resumen Anual'!$DH$412)+SUMIFS('Resumen Anual'!$EN$518,DU234,'Resumen Anual'!$V$9,DF218,'Resumen Anual'!$DH$470)+SUMIFS('Resumen Anual'!$EN$576,DU234,'Resumen Anual'!$V$9,DF218,'Resumen Anual'!$DH$528)+SUMIFS('Resumen Anual'!$EN$634,DU234,'Resumen Anual'!$V$9,DF218,'Resumen Anual'!$DH$586)+SUMIFS('Resumen Anual'!$EN$692,DU234,'Resumen Anual'!$V$9,DF218,'Resumen Anual'!$DH$644)+SUMIFS('Resumen Anual'!$GK$54,DU234,'Resumen Anual'!$V$9,DF218,'Resumen Anual'!$FE$6)+SUMIFS('Resumen Anual'!$GK$112,DU234,'Resumen Anual'!$V$9,DF218,'Resumen Anual'!$FE$64)+SUMIFS('Resumen Anual'!$GK$170,DU234,'Resumen Anual'!$V$9,DF218,'Resumen Anual'!$FE$122)+SUMIFS('Resumen Anual'!$GK$228,DU234,'Resumen Anual'!$V$9,DF218,'Resumen Anual'!$FE$180)+SUMIFS('Resumen Anual'!$GK$286,DU234,'Resumen Anual'!$V$9,DF218,'Resumen Anual'!$FE$238)+SUMIFS('Resumen Anual'!$GK$344,DU234,'Resumen Anual'!$V$9,DF218,'Resumen Anual'!$FE$296)+SUMIFS('Resumen Anual'!$GK$402,DU234,'Resumen Anual'!$V$9,DF218,'Resumen Anual'!$FE$354)+SUMIFS('Resumen Anual'!$GK$460,DU234,'Resumen Anual'!$V$9,DF218,'Resumen Anual'!$FE$412)+SUMIFS('Resumen Anual'!$GK$518,DU234,'Resumen Anual'!$V$9,DF218,'Resumen Anual'!$FE$470)+SUMIFS('Resumen Anual'!$GK$576,DU234,'Resumen Anual'!$V$9,DF218,'Resumen Anual'!$FE$528)+SUMIFS('Resumen Anual'!$GK$634,DU234,'Resumen Anual'!$V$9,DF218,'Resumen Anual'!$FE$586)+SUMIFS('Resumen Anual'!$GK$692,DU234,'Resumen Anual'!$V$9,DF218,'Resumen Anual'!$FE$644)</f>
        <v>0</v>
      </c>
      <c r="EM234" s="756"/>
      <c r="EN234" s="756"/>
      <c r="EO234" s="756">
        <f>SUMIFS('Resumen Anual'!$AU$54,DU234,'Resumen Anual'!$V$9,DF218,'Resumen Anual'!$L$6)+SUMIFS('Resumen Anual'!$AU$112,DU234,'Resumen Anual'!$V$9,DF218,'Resumen Anual'!$L$64)+SUMIFS('Resumen Anual'!$AU$170,DU234,'Resumen Anual'!$V$9,DF218,'Resumen Anual'!$L$122)+SUMIFS('Resumen Anual'!$AU$228,DU234,'Resumen Anual'!$V$9,DF218,'Resumen Anual'!$L$180)+SUMIFS('Resumen Anual'!$AU$286,DU234,'Resumen Anual'!$V$9,DF218,'Resumen Anual'!$L$238)+SUMIFS('Resumen Anual'!$AU$344,DU234,'Resumen Anual'!$V$9,DF218,'Resumen Anual'!$L$296)+SUMIFS('Resumen Anual'!$AU$402,DU234,'Resumen Anual'!$V$9,DF218,'Resumen Anual'!$L$354)+SUMIFS('Resumen Anual'!$AU$460,DU234,'Resumen Anual'!$V$9,DF218,'Resumen Anual'!$L$412)+SUMIFS('Resumen Anual'!$AU$518,DU234,'Resumen Anual'!$V$9,DF218,'Resumen Anual'!$L$470)+SUMIFS('Resumen Anual'!$AU$576,DU234,'Resumen Anual'!$V$9,DF218,'Resumen Anual'!$L$528)+SUMIFS('Resumen Anual'!$AU$634,DU234,'Resumen Anual'!$V$9,DF218,'Resumen Anual'!$L$586)+SUMIFS('Resumen Anual'!$AU$692,DU234,'Resumen Anual'!$V$9,DF218,'Resumen Anual'!$L$644)+SUMIFS('Resumen Anual'!$CR$54,DU234,'Resumen Anual'!$V$9,DF218,'Resumen Anual'!$BI$6)+SUMIFS('Resumen Anual'!$CR$112,DU234,'Resumen Anual'!$V$9,DF218,'Resumen Anual'!$BI$64)+SUMIFS('Resumen Anual'!$CR$170,DU234,'Resumen Anual'!$V$9,DF218,'Resumen Anual'!$BI$122)+SUMIFS('Resumen Anual'!$CR$228,DU234,'Resumen Anual'!$V$9,DF218,'Resumen Anual'!$BI$180)+SUMIFS('Resumen Anual'!$CR$286,DU234,'Resumen Anual'!$V$9,DF218,'Resumen Anual'!$BI$238)+SUMIFS('Resumen Anual'!$CR$344,DU234,'Resumen Anual'!$V$9,DF218,'Resumen Anual'!$BI$296)+SUMIFS('Resumen Anual'!$CR$402,DU234,'Resumen Anual'!$V$9,DF218,'Resumen Anual'!$BI$354)+SUMIFS('Resumen Anual'!$CR$460,DU234,'Resumen Anual'!$V$9,DF218,'Resumen Anual'!$BI$412)+SUMIFS('Resumen Anual'!$CR$518,DU234,'Resumen Anual'!$V$9,DF218,'Resumen Anual'!$BI$470)+SUMIFS('Resumen Anual'!$CR$576,DU234,'Resumen Anual'!$V$9,DF218,'Resumen Anual'!$BI$528)+SUMIFS('Resumen Anual'!$CR$634,DU234,'Resumen Anual'!$V$9,DF218,'Resumen Anual'!$BI$586)+SUMIFS('Resumen Anual'!$CR$692,DU234,'Resumen Anual'!$V$9,DF218,'Resumen Anual'!$BI$644)+SUMIFS('Resumen Anual'!$EQ$54,DU234,'Resumen Anual'!$V$9,DF218,'Resumen Anual'!$DH$6)+SUMIFS('Resumen Anual'!$EQ$112,DU234,'Resumen Anual'!$V$9,DF218,'Resumen Anual'!$DH$64)+SUMIFS('Resumen Anual'!$EQ$170,DU234,'Resumen Anual'!$V$9,DF218,'Resumen Anual'!$DH$122)+SUMIFS('Resumen Anual'!$EQ$228,DU234,'Resumen Anual'!$V$9,DF218,'Resumen Anual'!$DH$180)+SUMIFS('Resumen Anual'!$EQ$286,DU234,'Resumen Anual'!$V$9,DF218,'Resumen Anual'!$DH$238)+SUMIFS('Resumen Anual'!$EQ$344,DU234,'Resumen Anual'!$V$9,DF218,'Resumen Anual'!$DH$296)+SUMIFS('Resumen Anual'!$EQ$402,DU234,'Resumen Anual'!$V$9,DF218,'Resumen Anual'!$DH$354)+SUMIFS('Resumen Anual'!$EQ$460,DU234,'Resumen Anual'!$V$9,DF218,'Resumen Anual'!$DH$412)+SUMIFS('Resumen Anual'!$EQ$518,DU234,'Resumen Anual'!$V$9,DF218,'Resumen Anual'!$DH$470)+SUMIFS('Resumen Anual'!$EQ$576,DU234,'Resumen Anual'!$V$9,DF218,'Resumen Anual'!$DH$528)+SUMIFS('Resumen Anual'!$EQ$634,DU234,'Resumen Anual'!$V$9,DF218,'Resumen Anual'!$DH$586)+SUMIFS('Resumen Anual'!$EQ$692,DU234,'Resumen Anual'!$V$9,DF218,'Resumen Anual'!$DH$644)+SUMIFS('Resumen Anual'!$GN$54,DU234,'Resumen Anual'!$V$9,DF218,'Resumen Anual'!$FE$6)+SUMIFS('Resumen Anual'!$GN$112,DU234,'Resumen Anual'!$V$9,DF218,'Resumen Anual'!$FE$64)+SUMIFS('Resumen Anual'!$GN$170,DU234,'Resumen Anual'!$V$9,DF218,'Resumen Anual'!$FE$122)+SUMIFS('Resumen Anual'!$GN$228,DU234,'Resumen Anual'!$V$9,DF218,'Resumen Anual'!$FE$180)+SUMIFS('Resumen Anual'!$GN$286,DU234,'Resumen Anual'!$V$9,DF218,'Resumen Anual'!$FE$238)+SUMIFS('Resumen Anual'!$GN$344,DU234,'Resumen Anual'!$V$9,DF218,'Resumen Anual'!$FE$296)+SUMIFS('Resumen Anual'!$GN$402,DU234,'Resumen Anual'!$V$9,DF218,'Resumen Anual'!$FE$354)+SUMIFS('Resumen Anual'!$GN$460,DU234,'Resumen Anual'!$V$9,DF218,'Resumen Anual'!$FE$412)+SUMIFS('Resumen Anual'!$GN$518,DU234,'Resumen Anual'!$V$9,DF218,'Resumen Anual'!$FE$470)+SUMIFS('Resumen Anual'!$GN$576,DU234,'Resumen Anual'!$V$9,DF218,'Resumen Anual'!$FE$528)+SUMIFS('Resumen Anual'!$GN$634,DU234,'Resumen Anual'!$V$9,DF218,'Resumen Anual'!$FE$586)+SUMIFS('Resumen Anual'!$GN$692,DU234,'Resumen Anual'!$V$9,DF218,'Resumen Anual'!$FE$644)</f>
        <v>0</v>
      </c>
      <c r="EP234" s="756"/>
      <c r="EQ234" s="1215"/>
      <c r="ER234" s="1200"/>
      <c r="ES234" s="171"/>
      <c r="ET234" s="657"/>
      <c r="EU234" s="657"/>
      <c r="EV234" s="657"/>
      <c r="EW234" s="657"/>
      <c r="EX234" s="625"/>
      <c r="EY234" s="625"/>
      <c r="EZ234" s="625"/>
      <c r="FA234" s="625"/>
      <c r="FB234" s="625"/>
      <c r="FC234" s="625"/>
      <c r="FD234" s="625"/>
      <c r="FE234" s="625"/>
      <c r="FF234" s="657"/>
      <c r="FG234" s="657"/>
      <c r="FH234" s="657"/>
      <c r="FI234" s="657"/>
      <c r="FJ234" s="657"/>
      <c r="FK234" s="657"/>
      <c r="FL234" s="657"/>
      <c r="FM234" s="657"/>
      <c r="FN234" s="657"/>
      <c r="FO234" s="657"/>
      <c r="FP234" s="657"/>
      <c r="FQ234" s="15"/>
      <c r="FR234" s="771">
        <f>IF(FR224=0," ",FR224+5)</f>
        <v>2027</v>
      </c>
      <c r="FS234" s="772"/>
      <c r="FT234" s="772"/>
      <c r="FU234" s="772"/>
      <c r="FV234" s="772"/>
      <c r="FW234" s="1214">
        <f>SUMIFS('Resumen Anual'!$AF$54,FR234,'Resumen Anual'!$V$9,FC218,'Resumen Anual'!$L$6)+SUMIFS('Resumen Anual'!$AF$112,FR234,'Resumen Anual'!$V$9,FC218,'Resumen Anual'!$L$64)+SUMIFS('Resumen Anual'!$AF$170,FR234,'Resumen Anual'!$V$9,FC218,'Resumen Anual'!$L$122)+SUMIFS('Resumen Anual'!$AF$228,FR234,'Resumen Anual'!$V$9,FC218,'Resumen Anual'!$L$180)+SUMIFS('Resumen Anual'!$AF$286,FR234,'Resumen Anual'!$V$9,FC218,'Resumen Anual'!$L$238)+SUMIFS('Resumen Anual'!$AF$344,FR234,'Resumen Anual'!$V$9,FC218,'Resumen Anual'!$L$296)+SUMIFS('Resumen Anual'!$AF$402,FR234,'Resumen Anual'!$V$9,FC218,'Resumen Anual'!$L$354)+SUMIFS('Resumen Anual'!$AF$460,FR234,'Resumen Anual'!$V$9,FC218,'Resumen Anual'!$L$412)+SUMIFS('Resumen Anual'!$AF$518,FR234,'Resumen Anual'!$V$9,FC218,'Resumen Anual'!$L$470)+SUMIFS('Resumen Anual'!$AF$576,FR234,'Resumen Anual'!$V$9,FC218,'Resumen Anual'!$L$528)+SUMIFS('Resumen Anual'!$AF$634,FR234,'Resumen Anual'!$V$9,FC218,'Resumen Anual'!$L$586)+SUMIFS('Resumen Anual'!$AF$692,FR234,'Resumen Anual'!$V$9,FC218,'Resumen Anual'!$L$644)+SUMIFS('Resumen Anual'!$CC$54,FR234,'Resumen Anual'!$V$9,FC218,'Resumen Anual'!$BI$6)+SUMIFS('Resumen Anual'!$CC$112,FR234,'Resumen Anual'!$V$9,FC218,'Resumen Anual'!$BI$64)+SUMIFS('Resumen Anual'!$CC$170,FR234,'Resumen Anual'!$V$9,FC218,'Resumen Anual'!$BI$122)+SUMIFS('Resumen Anual'!$CC$228,FR234,'Resumen Anual'!$V$9,FC218,'Resumen Anual'!$BI$180)+SUMIFS('Resumen Anual'!$CC$286,FR234,'Resumen Anual'!$V$9,FC218,'Resumen Anual'!$BI$238)+SUMIFS('Resumen Anual'!$CC$344,FR234,'Resumen Anual'!$V$9,FC218,'Resumen Anual'!$BI$296)+SUMIFS('Resumen Anual'!$CC$402,FR234,'Resumen Anual'!$V$9,FC218,'Resumen Anual'!$BI$354)+SUMIFS('Resumen Anual'!$CC$460,FR234,'Resumen Anual'!$V$9,FC218,'Resumen Anual'!$BI$412)+SUMIFS('Resumen Anual'!$CC$518,FR234,'Resumen Anual'!$V$9,FC218,'Resumen Anual'!$BI$470)+SUMIFS('Resumen Anual'!$CC$576,FR234,'Resumen Anual'!$V$9,FC218,'Resumen Anual'!$BI$528)+SUMIFS('Resumen Anual'!$CC$634,FR234,'Resumen Anual'!$V$9,FC218,'Resumen Anual'!$BI$586)+SUMIFS('Resumen Anual'!$CC$692,FR234,'Resumen Anual'!$V$9,FC218,'Resumen Anual'!$BI$644)+SUMIFS('Resumen Anual'!$EB$54,FR234,'Resumen Anual'!$V$9,FC218,'Resumen Anual'!$DH$6)+SUMIFS('Resumen Anual'!$EB$112,FR234,'Resumen Anual'!$V$9,FC218,'Resumen Anual'!$DH$64)+SUMIFS('Resumen Anual'!$EB$170,FR234,'Resumen Anual'!$V$9,FC218,'Resumen Anual'!$DH$122)+SUMIFS('Resumen Anual'!$EB$228,FR234,'Resumen Anual'!$V$9,FC218,'Resumen Anual'!$DH$180)+SUMIFS('Resumen Anual'!$EB$286,FR234,'Resumen Anual'!$V$9,FC218,'Resumen Anual'!$DH$238)+SUMIFS('Resumen Anual'!$EB$344,FR234,'Resumen Anual'!$V$9,FC218,'Resumen Anual'!$DH$296)+SUMIFS('Resumen Anual'!$EB$402,FR234,'Resumen Anual'!$V$9,FC218,'Resumen Anual'!$DH$354)+SUMIFS('Resumen Anual'!$EB$460,FR234,'Resumen Anual'!$V$9,FC218,'Resumen Anual'!$DH$412)+SUMIFS('Resumen Anual'!$EB$518,FR234,'Resumen Anual'!$V$9,FC218,'Resumen Anual'!$DH$470)+SUMIFS('Resumen Anual'!$EB$576,FR234,'Resumen Anual'!$V$9,FC218,'Resumen Anual'!$DH$528)+SUMIFS('Resumen Anual'!$EB$634,FR234,'Resumen Anual'!$V$9,FC218,'Resumen Anual'!$DH$586)+SUMIFS('Resumen Anual'!$EB$692,FR234,'Resumen Anual'!$V$9,FC218,'Resumen Anual'!$DH$644)+SUMIFS('Resumen Anual'!$FY$54,FR234,'Resumen Anual'!$V$9,FC218,'Resumen Anual'!$FE$6)+SUMIFS('Resumen Anual'!$FY$112,FR234,'Resumen Anual'!$V$9,FC218,'Resumen Anual'!$FE$64)+SUMIFS('Resumen Anual'!$FY$170,FR234,'Resumen Anual'!$V$9,FC218,'Resumen Anual'!$FE$122)+SUMIFS('Resumen Anual'!$FY$228,FR234,'Resumen Anual'!$V$9,FC218,'Resumen Anual'!$FE$180)+SUMIFS('Resumen Anual'!$FY$286,FR234,'Resumen Anual'!$V$9,FC218,'Resumen Anual'!$FE$238)+SUMIFS('Resumen Anual'!$FY$344,FR234,'Resumen Anual'!$V$9,FC218,'Resumen Anual'!$FE$296)+SUMIFS('Resumen Anual'!$FY$402,FR234,'Resumen Anual'!$V$9,FC218,'Resumen Anual'!$FE$354)+SUMIFS('Resumen Anual'!$FY$460,FR234,'Resumen Anual'!$V$9,FC218,'Resumen Anual'!$FE$412)+SUMIFS('Resumen Anual'!$FY$518,FR234,'Resumen Anual'!$V$9,FC218,'Resumen Anual'!$FE$470)+SUMIFS('Resumen Anual'!$FY$576,FR234,'Resumen Anual'!$V$9,FC218,'Resumen Anual'!$FE$528)+SUMIFS('Resumen Anual'!$FY$634,FR234,'Resumen Anual'!$V$9,FC218,'Resumen Anual'!$FE$586)+SUMIFS('Resumen Anual'!$FY$692,FR234,'Resumen Anual'!$V$9,FC218,'Resumen Anual'!$FE$644)</f>
        <v>0</v>
      </c>
      <c r="FX234" s="770"/>
      <c r="FY234" s="770"/>
      <c r="FZ234" s="770"/>
      <c r="GA234" s="770">
        <f>SUMIFS('Resumen Anual'!$AJ$54,FR234,'Resumen Anual'!$V$9,FC218,'Resumen Anual'!$L$6)+SUMIFS('Resumen Anual'!$AJ$112,FR234,'Resumen Anual'!$V$9,FC218,'Resumen Anual'!$L$64)+SUMIFS('Resumen Anual'!$AJ$170,FR234,'Resumen Anual'!$V$9,FC218,'Resumen Anual'!$L$122)+SUMIFS('Resumen Anual'!$AJ$228,FR234,'Resumen Anual'!$V$9,FC218,'Resumen Anual'!$L$180)+SUMIFS('Resumen Anual'!$AJ$286,FR234,'Resumen Anual'!$V$9,FC218,'Resumen Anual'!$L$238)+SUMIFS('Resumen Anual'!$AJ$344,FR234,'Resumen Anual'!$V$9,FC218,'Resumen Anual'!$L$296)+SUMIFS('Resumen Anual'!$AJ$402,FR234,'Resumen Anual'!$V$9,FC218,'Resumen Anual'!$L$354)+SUMIFS('Resumen Anual'!$AJ$460,FR234,'Resumen Anual'!$V$9,FC218,'Resumen Anual'!$L$412)+SUMIFS('Resumen Anual'!$AJ$518,FR234,'Resumen Anual'!$V$9,FC218,'Resumen Anual'!$L$470)+SUMIFS('Resumen Anual'!$AJ$576,FR234,'Resumen Anual'!$V$9,FC218,'Resumen Anual'!$L$528)+SUMIFS('Resumen Anual'!$AJ$634,FR234,'Resumen Anual'!$V$9,FC218,'Resumen Anual'!$L$586)+SUMIFS('Resumen Anual'!$AJ$692,FR234,'Resumen Anual'!$V$9,FC218,'Resumen Anual'!$L$644)+SUMIFS('Resumen Anual'!$CG$54,FR234,'Resumen Anual'!$V$9,FC218,'Resumen Anual'!$BI$6)+SUMIFS('Resumen Anual'!$CG$112,FR234,'Resumen Anual'!$V$9,FC218,'Resumen Anual'!$BI$64)+SUMIFS('Resumen Anual'!$CG$170,FR234,'Resumen Anual'!$V$9,FC218,'Resumen Anual'!$BI$122)+SUMIFS('Resumen Anual'!$CG$228,FR234,'Resumen Anual'!$V$9,FC218,'Resumen Anual'!$BI$180)+SUMIFS('Resumen Anual'!$CG$286,FR234,'Resumen Anual'!$V$9,FC218,'Resumen Anual'!$BI$238)+SUMIFS('Resumen Anual'!$CG$344,FR234,'Resumen Anual'!$V$9,FC218,'Resumen Anual'!$BI$296)+SUMIFS('Resumen Anual'!$CG$402,FR234,'Resumen Anual'!$V$9,FC218,'Resumen Anual'!$BI$354)+SUMIFS('Resumen Anual'!$CG$460,FR234,'Resumen Anual'!$V$9,FC218,'Resumen Anual'!$BI$412)+SUMIFS('Resumen Anual'!$CG$518,FR234,'Resumen Anual'!$V$9,FC218,'Resumen Anual'!$BI$470)+SUMIFS('Resumen Anual'!$CG$576,FR234,'Resumen Anual'!$V$9,FC218,'Resumen Anual'!$BI$528)+SUMIFS('Resumen Anual'!$CG$634,FR234,'Resumen Anual'!$V$9,FC218,'Resumen Anual'!$BI$586)+SUMIFS('Resumen Anual'!$CG$692,FR234,'Resumen Anual'!$V$9,FC218,'Resumen Anual'!$BI$644)+SUMIFS('Resumen Anual'!$EF$54,FR234,'Resumen Anual'!$V$9,FC218,'Resumen Anual'!$DH$6)+SUMIFS('Resumen Anual'!$EF$112,FR234,'Resumen Anual'!$V$9,FC218,'Resumen Anual'!$DH$64)+SUMIFS('Resumen Anual'!$EF$170,FR234,'Resumen Anual'!$V$9,FC218,'Resumen Anual'!$DH$122)+SUMIFS('Resumen Anual'!$EF$228,FR234,'Resumen Anual'!$V$9,FC218,'Resumen Anual'!$DH$180)+SUMIFS('Resumen Anual'!$EF$286,FR234,'Resumen Anual'!$V$9,FC218,'Resumen Anual'!$DH$238)+SUMIFS('Resumen Anual'!$EF$344,FR234,'Resumen Anual'!$V$9,FC218,'Resumen Anual'!$DH$296)+SUMIFS('Resumen Anual'!$EF$402,FR234,'Resumen Anual'!$V$9,FC218,'Resumen Anual'!$DH$354)+SUMIFS('Resumen Anual'!$EF$460,FR234,'Resumen Anual'!$V$9,FC218,'Resumen Anual'!$DH$412)+SUMIFS('Resumen Anual'!$EF$518,FR234,'Resumen Anual'!$V$9,FC218,'Resumen Anual'!$DH$470)+SUMIFS('Resumen Anual'!$EF$576,FR234,'Resumen Anual'!$V$9,FC218,'Resumen Anual'!$DH$528)+SUMIFS('Resumen Anual'!$EF$634,FR234,'Resumen Anual'!$V$9,FC218,'Resumen Anual'!$DH$586)+SUMIFS('Resumen Anual'!$EF$692,FR234,'Resumen Anual'!$V$9,FC218,'Resumen Anual'!$DH$644)+SUMIFS('Resumen Anual'!$GC$54,FR234,'Resumen Anual'!$V$9,FC218,'Resumen Anual'!$FE$6)+SUMIFS('Resumen Anual'!$GC$112,FR234,'Resumen Anual'!$V$9,FC218,'Resumen Anual'!$FE$64)+SUMIFS('Resumen Anual'!$GC$170,FR234,'Resumen Anual'!$V$9,FC218,'Resumen Anual'!$FE$122)+SUMIFS('Resumen Anual'!$GC$228,FR234,'Resumen Anual'!$V$9,FC218,'Resumen Anual'!$FE$180)+SUMIFS('Resumen Anual'!$GC$286,FR234,'Resumen Anual'!$V$9,FC218,'Resumen Anual'!$FE$238)+SUMIFS('Resumen Anual'!$GC$344,FR234,'Resumen Anual'!$V$9,FC218,'Resumen Anual'!$FE$296)+SUMIFS('Resumen Anual'!$GC$402,FR234,'Resumen Anual'!$V$9,FC218,'Resumen Anual'!$FE$354)+SUMIFS('Resumen Anual'!$GC$460,FR234,'Resumen Anual'!$V$9,FC218,'Resumen Anual'!$FE$412)+SUMIFS('Resumen Anual'!$GC$518,FR234,'Resumen Anual'!$V$9,FC218,'Resumen Anual'!$FE$470)+SUMIFS('Resumen Anual'!$GC$576,FR234,'Resumen Anual'!$V$9,FC218,'Resumen Anual'!$FE$528)+SUMIFS('Resumen Anual'!$GC$634,FR234,'Resumen Anual'!$V$9,FC218,'Resumen Anual'!$FE$586)+SUMIFS('Resumen Anual'!$GC$692,FR234,'Resumen Anual'!$V$9,FC218,'Resumen Anual'!$FE$644)</f>
        <v>0</v>
      </c>
      <c r="GB234" s="770"/>
      <c r="GC234" s="770"/>
      <c r="GD234" s="770"/>
      <c r="GE234" s="770">
        <f>SUMIFS('Resumen Anual'!$AN$54,FR234,'Resumen Anual'!$V$9,FC218,'Resumen Anual'!$L$6)+SUMIFS('Resumen Anual'!$AN$112,FR234,'Resumen Anual'!$V$9,FC218,'Resumen Anual'!$L$64)+SUMIFS('Resumen Anual'!$AN$170,FR234,'Resumen Anual'!$V$9,FC218,'Resumen Anual'!$L$122)+SUMIFS('Resumen Anual'!$AN$228,FR234,'Resumen Anual'!$V$9,FC218,'Resumen Anual'!$L$180)+SUMIFS('Resumen Anual'!$AN$286,FR234,'Resumen Anual'!$V$9,FC218,'Resumen Anual'!$L$238)+SUMIFS('Resumen Anual'!$AN$344,FR234,'Resumen Anual'!$V$9,FC218,'Resumen Anual'!$L$296)+SUMIFS('Resumen Anual'!$AN$402,FR234,'Resumen Anual'!$V$9,FC218,'Resumen Anual'!$L$354)+SUMIFS('Resumen Anual'!$AN$460,FR234,'Resumen Anual'!$V$9,FC218,'Resumen Anual'!$L$412)+SUMIFS('Resumen Anual'!$AN$518,FR234,'Resumen Anual'!$V$9,FC218,'Resumen Anual'!$L$470)+SUMIFS('Resumen Anual'!$AN$576,FR234,'Resumen Anual'!$V$9,FC218,'Resumen Anual'!$L$528)+SUMIFS('Resumen Anual'!$AN$634,FR234,'Resumen Anual'!$V$9,FC218,'Resumen Anual'!$L$586)+SUMIFS('Resumen Anual'!$AN$692,FR234,'Resumen Anual'!$V$9,FC218,'Resumen Anual'!$L$644)+SUMIFS('Resumen Anual'!$CK$54,FR234,'Resumen Anual'!$V$9,FC218,'Resumen Anual'!$BI$6)+SUMIFS('Resumen Anual'!$CK$112,FR234,'Resumen Anual'!$V$9,FC218,'Resumen Anual'!$BI$64)+SUMIFS('Resumen Anual'!$CK$170,FR234,'Resumen Anual'!$V$9,FC218,'Resumen Anual'!$BI$122)+SUMIFS('Resumen Anual'!$CK$228,FR234,'Resumen Anual'!$V$9,FC218,'Resumen Anual'!$BI$180)+SUMIFS('Resumen Anual'!$CK$286,FR234,'Resumen Anual'!$V$9,FC218,'Resumen Anual'!$BI$238)+SUMIFS('Resumen Anual'!$CK$344,FR234,'Resumen Anual'!$V$9,FC218,'Resumen Anual'!$BI$296)+SUMIFS('Resumen Anual'!$CK$402,FR234,'Resumen Anual'!$V$9,FC218,'Resumen Anual'!$BI$354)+SUMIFS('Resumen Anual'!$CK$460,FR234,'Resumen Anual'!$V$9,FC218,'Resumen Anual'!$BI$412)+SUMIFS('Resumen Anual'!$CK$518,FR234,'Resumen Anual'!$V$9,FC218,'Resumen Anual'!$BI$470)+SUMIFS('Resumen Anual'!$CK$576,FR234,'Resumen Anual'!$V$9,FC218,'Resumen Anual'!$BI$528)+SUMIFS('Resumen Anual'!$CK$634,FR234,'Resumen Anual'!$V$9,FC218,'Resumen Anual'!$BI$586)+SUMIFS('Resumen Anual'!$CK$692,FR234,'Resumen Anual'!$V$9,FC218,'Resumen Anual'!$BI$644)+SUMIFS('Resumen Anual'!$EJ$54,FR234,'Resumen Anual'!$V$9,FC218,'Resumen Anual'!$DH$6)+SUMIFS('Resumen Anual'!$EJ$112,FR234,'Resumen Anual'!$V$9,FC218,'Resumen Anual'!$DH$64)+SUMIFS('Resumen Anual'!$EJ$170,FR234,'Resumen Anual'!$V$9,FC218,'Resumen Anual'!$DH$122)+SUMIFS('Resumen Anual'!$EJ$228,FR234,'Resumen Anual'!$V$9,FC218,'Resumen Anual'!$DH$180)+SUMIFS('Resumen Anual'!$EJ$286,FR234,'Resumen Anual'!$V$9,FC218,'Resumen Anual'!$DH$238)+SUMIFS('Resumen Anual'!$EJ$344,FR234,'Resumen Anual'!$V$9,FC218,'Resumen Anual'!$DH$296)+SUMIFS('Resumen Anual'!$EJ$402,FR234,'Resumen Anual'!$V$9,FC218,'Resumen Anual'!$DH$354)+SUMIFS('Resumen Anual'!$EJ$460,FR234,'Resumen Anual'!$V$9,FC218,'Resumen Anual'!$DH$412)+SUMIFS('Resumen Anual'!$EJ$518,FR234,'Resumen Anual'!$V$9,FC218,'Resumen Anual'!$DH$470)+SUMIFS('Resumen Anual'!$EJ$576,FR234,'Resumen Anual'!$V$9,FC218,'Resumen Anual'!$DH$528)+SUMIFS('Resumen Anual'!$EJ$634,FR234,'Resumen Anual'!$V$9,FC218,'Resumen Anual'!$DH$586)+SUMIFS('Resumen Anual'!$EJ$692,FR234,'Resumen Anual'!$V$9,FC218,'Resumen Anual'!$DH$644)+SUMIFS('Resumen Anual'!$GG$54,FR234,'Resumen Anual'!$V$9,FC218,'Resumen Anual'!$FE$6)+SUMIFS('Resumen Anual'!$GG$112,FR234,'Resumen Anual'!$V$9,FC218,'Resumen Anual'!$FE$64)+SUMIFS('Resumen Anual'!$GG$170,FR234,'Resumen Anual'!$V$9,FC218,'Resumen Anual'!$FE$122)+SUMIFS('Resumen Anual'!$GG$228,FR234,'Resumen Anual'!$V$9,FC218,'Resumen Anual'!$FE$180)+SUMIFS('Resumen Anual'!$GG$286,FR234,'Resumen Anual'!$V$9,FC218,'Resumen Anual'!$FE$238)+SUMIFS('Resumen Anual'!$GG$344,FR234,'Resumen Anual'!$V$9,FC218,'Resumen Anual'!$FE$296)+SUMIFS('Resumen Anual'!$GG$402,FR234,'Resumen Anual'!$V$9,FC218,'Resumen Anual'!$FE$354)+SUMIFS('Resumen Anual'!$GG$460,FR234,'Resumen Anual'!$V$9,FC218,'Resumen Anual'!$FE$412)+SUMIFS('Resumen Anual'!$GG$518,FR234,'Resumen Anual'!$V$9,FC218,'Resumen Anual'!$FE$470)+SUMIFS('Resumen Anual'!$GG$576,FR234,'Resumen Anual'!$V$9,FC218,'Resumen Anual'!$FE$528)+SUMIFS('Resumen Anual'!$GG$634,FR234,'Resumen Anual'!$V$9,FC218,'Resumen Anual'!$FE$586)+SUMIFS('Resumen Anual'!$GG$692,FR234,'Resumen Anual'!$V$9,FC218,'Resumen Anual'!$FE$644)</f>
        <v>0</v>
      </c>
      <c r="GF234" s="770"/>
      <c r="GG234" s="770"/>
      <c r="GH234" s="770"/>
      <c r="GI234" s="756">
        <f>SUMIFS('Resumen Anual'!$AR$54,FR234,'Resumen Anual'!$V$9,FC218,'Resumen Anual'!$L$6)+SUMIFS('Resumen Anual'!$AR$112,FR234,'Resumen Anual'!$V$9,FC218,'Resumen Anual'!$L$64)+SUMIFS('Resumen Anual'!$AR$170,FR234,'Resumen Anual'!$V$9,FC218,'Resumen Anual'!$L$122)+SUMIFS('Resumen Anual'!$AR$228,FR234,'Resumen Anual'!$V$9,FC218,'Resumen Anual'!$L$180)+SUMIFS('Resumen Anual'!$AR$286,FR234,'Resumen Anual'!$V$9,FC218,'Resumen Anual'!$L$238)+SUMIFS('Resumen Anual'!$AR$344,FR234,'Resumen Anual'!$V$9,FC218,'Resumen Anual'!$L$296)+SUMIFS('Resumen Anual'!$AR$402,FR234,'Resumen Anual'!$V$9,FC218,'Resumen Anual'!$L$354)+SUMIFS('Resumen Anual'!$AR$460,FR234,'Resumen Anual'!$V$9,FC218,'Resumen Anual'!$L$412)+SUMIFS('Resumen Anual'!$AR$518,FR234,'Resumen Anual'!$V$9,FC218,'Resumen Anual'!$L$470)+SUMIFS('Resumen Anual'!$AR$576,FR234,'Resumen Anual'!$V$9,FC218,'Resumen Anual'!$L$528)+SUMIFS('Resumen Anual'!$AR$634,FR234,'Resumen Anual'!$V$9,FC218,'Resumen Anual'!$L$586)+SUMIFS('Resumen Anual'!$AR$692,FR234,'Resumen Anual'!$V$9,FC218,'Resumen Anual'!$L$644)+SUMIFS('Resumen Anual'!$CO$54,FR234,'Resumen Anual'!$V$9,FC218,'Resumen Anual'!$BI$6)+SUMIFS('Resumen Anual'!$CO$112,FR234,'Resumen Anual'!$V$9,FC218,'Resumen Anual'!$BI$64)+SUMIFS('Resumen Anual'!$CO$170,FR234,'Resumen Anual'!$V$9,FC218,'Resumen Anual'!$BI$122)+SUMIFS('Resumen Anual'!$CO$228,FR234,'Resumen Anual'!$V$9,FC218,'Resumen Anual'!$BI$180)+SUMIFS('Resumen Anual'!$CO$286,FR234,'Resumen Anual'!$V$9,FC218,'Resumen Anual'!$BI$238)+SUMIFS('Resumen Anual'!$CO$344,FR234,'Resumen Anual'!$V$9,FC218,'Resumen Anual'!$BI$296)+SUMIFS('Resumen Anual'!$CO$402,FR234,'Resumen Anual'!$V$9,FC218,'Resumen Anual'!$BI$354)+SUMIFS('Resumen Anual'!$CO$460,FR234,'Resumen Anual'!$V$9,FC218,'Resumen Anual'!$BI$412)+SUMIFS('Resumen Anual'!$CO$518,FR234,'Resumen Anual'!$V$9,FC218,'Resumen Anual'!$BI$470)+SUMIFS('Resumen Anual'!$CO$576,FR234,'Resumen Anual'!$V$9,FC218,'Resumen Anual'!$BI$528)+SUMIFS('Resumen Anual'!$CO$634,FR234,'Resumen Anual'!$V$9,FC218,'Resumen Anual'!$BI$586)+SUMIFS('Resumen Anual'!$CO$692,FR234,'Resumen Anual'!$V$9,FC218,'Resumen Anual'!$BI$644)+SUMIFS('Resumen Anual'!$EN$54,FR234,'Resumen Anual'!$V$9,FC218,'Resumen Anual'!$DH$6)+SUMIFS('Resumen Anual'!$EN$112,FR234,'Resumen Anual'!$V$9,FC218,'Resumen Anual'!$DH$64)+SUMIFS('Resumen Anual'!$EN$170,FR234,'Resumen Anual'!$V$9,FC218,'Resumen Anual'!$DH$122)+SUMIFS('Resumen Anual'!$EN$228,FR234,'Resumen Anual'!$V$9,FC218,'Resumen Anual'!$DH$180)+SUMIFS('Resumen Anual'!$EN$286,FR234,'Resumen Anual'!$V$9,FC218,'Resumen Anual'!$DH$238)+SUMIFS('Resumen Anual'!$EN$344,FR234,'Resumen Anual'!$V$9,FC218,'Resumen Anual'!$DH$296)+SUMIFS('Resumen Anual'!$EN$402,FR234,'Resumen Anual'!$V$9,FC218,'Resumen Anual'!$DH$354)+SUMIFS('Resumen Anual'!$EN$460,FR234,'Resumen Anual'!$V$9,FC218,'Resumen Anual'!$DH$412)+SUMIFS('Resumen Anual'!$EN$518,FR234,'Resumen Anual'!$V$9,FC218,'Resumen Anual'!$DH$470)+SUMIFS('Resumen Anual'!$EN$576,FR234,'Resumen Anual'!$V$9,FC218,'Resumen Anual'!$DH$528)+SUMIFS('Resumen Anual'!$EN$634,FR234,'Resumen Anual'!$V$9,FC218,'Resumen Anual'!$DH$586)+SUMIFS('Resumen Anual'!$EN$692,FR234,'Resumen Anual'!$V$9,FC218,'Resumen Anual'!$DH$644)+SUMIFS('Resumen Anual'!$GK$54,FR234,'Resumen Anual'!$V$9,FC218,'Resumen Anual'!$FE$6)+SUMIFS('Resumen Anual'!$GK$112,FR234,'Resumen Anual'!$V$9,FC218,'Resumen Anual'!$FE$64)+SUMIFS('Resumen Anual'!$GK$170,FR234,'Resumen Anual'!$V$9,FC218,'Resumen Anual'!$FE$122)+SUMIFS('Resumen Anual'!$GK$228,FR234,'Resumen Anual'!$V$9,FC218,'Resumen Anual'!$FE$180)+SUMIFS('Resumen Anual'!$GK$286,FR234,'Resumen Anual'!$V$9,FC218,'Resumen Anual'!$FE$238)+SUMIFS('Resumen Anual'!$GK$344,FR234,'Resumen Anual'!$V$9,FC218,'Resumen Anual'!$FE$296)+SUMIFS('Resumen Anual'!$GK$402,FR234,'Resumen Anual'!$V$9,FC218,'Resumen Anual'!$FE$354)+SUMIFS('Resumen Anual'!$GK$460,FR234,'Resumen Anual'!$V$9,FC218,'Resumen Anual'!$FE$412)+SUMIFS('Resumen Anual'!$GK$518,FR234,'Resumen Anual'!$V$9,FC218,'Resumen Anual'!$FE$470)+SUMIFS('Resumen Anual'!$GK$576,FR234,'Resumen Anual'!$V$9,FC218,'Resumen Anual'!$FE$528)+SUMIFS('Resumen Anual'!$GK$634,FR234,'Resumen Anual'!$V$9,FC218,'Resumen Anual'!$FE$586)+SUMIFS('Resumen Anual'!$GK$692,FR234,'Resumen Anual'!$V$9,FC218,'Resumen Anual'!$FE$644)</f>
        <v>0</v>
      </c>
      <c r="GJ234" s="756"/>
      <c r="GK234" s="756"/>
      <c r="GL234" s="756">
        <f>SUMIFS('Resumen Anual'!$AU$54,FR234,'Resumen Anual'!$V$9,FC218,'Resumen Anual'!$L$6)+SUMIFS('Resumen Anual'!$AU$112,FR234,'Resumen Anual'!$V$9,FC218,'Resumen Anual'!$L$64)+SUMIFS('Resumen Anual'!$AU$170,FR234,'Resumen Anual'!$V$9,FC218,'Resumen Anual'!$L$122)+SUMIFS('Resumen Anual'!$AU$228,FR234,'Resumen Anual'!$V$9,FC218,'Resumen Anual'!$L$180)+SUMIFS('Resumen Anual'!$AU$286,FR234,'Resumen Anual'!$V$9,FC218,'Resumen Anual'!$L$238)+SUMIFS('Resumen Anual'!$AU$344,FR234,'Resumen Anual'!$V$9,FC218,'Resumen Anual'!$L$296)+SUMIFS('Resumen Anual'!$AU$402,FR234,'Resumen Anual'!$V$9,FC218,'Resumen Anual'!$L$354)+SUMIFS('Resumen Anual'!$AU$460,FR234,'Resumen Anual'!$V$9,FC218,'Resumen Anual'!$L$412)+SUMIFS('Resumen Anual'!$AU$518,FR234,'Resumen Anual'!$V$9,FC218,'Resumen Anual'!$L$470)+SUMIFS('Resumen Anual'!$AU$576,FR234,'Resumen Anual'!$V$9,FC218,'Resumen Anual'!$L$528)+SUMIFS('Resumen Anual'!$AU$634,FR234,'Resumen Anual'!$V$9,FC218,'Resumen Anual'!$L$586)+SUMIFS('Resumen Anual'!$AU$692,FR234,'Resumen Anual'!$V$9,FC218,'Resumen Anual'!$L$644)+SUMIFS('Resumen Anual'!$CR$54,FR234,'Resumen Anual'!$V$9,FC218,'Resumen Anual'!$BI$6)+SUMIFS('Resumen Anual'!$CR$112,FR234,'Resumen Anual'!$V$9,FC218,'Resumen Anual'!$BI$64)+SUMIFS('Resumen Anual'!$CR$170,FR234,'Resumen Anual'!$V$9,FC218,'Resumen Anual'!$BI$122)+SUMIFS('Resumen Anual'!$CR$228,FR234,'Resumen Anual'!$V$9,FC218,'Resumen Anual'!$BI$180)+SUMIFS('Resumen Anual'!$CR$286,FR234,'Resumen Anual'!$V$9,FC218,'Resumen Anual'!$BI$238)+SUMIFS('Resumen Anual'!$CR$344,FR234,'Resumen Anual'!$V$9,FC218,'Resumen Anual'!$BI$296)+SUMIFS('Resumen Anual'!$CR$402,FR234,'Resumen Anual'!$V$9,FC218,'Resumen Anual'!$BI$354)+SUMIFS('Resumen Anual'!$CR$460,FR234,'Resumen Anual'!$V$9,FC218,'Resumen Anual'!$BI$412)+SUMIFS('Resumen Anual'!$CR$518,FR234,'Resumen Anual'!$V$9,FC218,'Resumen Anual'!$BI$470)+SUMIFS('Resumen Anual'!$CR$576,FR234,'Resumen Anual'!$V$9,FC218,'Resumen Anual'!$BI$528)+SUMIFS('Resumen Anual'!$CR$634,FR234,'Resumen Anual'!$V$9,FC218,'Resumen Anual'!$BI$586)+SUMIFS('Resumen Anual'!$CR$692,FR234,'Resumen Anual'!$V$9,FC218,'Resumen Anual'!$BI$644)+SUMIFS('Resumen Anual'!$EQ$54,FR234,'Resumen Anual'!$V$9,FC218,'Resumen Anual'!$DH$6)+SUMIFS('Resumen Anual'!$EQ$112,FR234,'Resumen Anual'!$V$9,FC218,'Resumen Anual'!$DH$64)+SUMIFS('Resumen Anual'!$EQ$170,FR234,'Resumen Anual'!$V$9,FC218,'Resumen Anual'!$DH$122)+SUMIFS('Resumen Anual'!$EQ$228,FR234,'Resumen Anual'!$V$9,FC218,'Resumen Anual'!$DH$180)+SUMIFS('Resumen Anual'!$EQ$286,FR234,'Resumen Anual'!$V$9,FC218,'Resumen Anual'!$DH$238)+SUMIFS('Resumen Anual'!$EQ$344,FR234,'Resumen Anual'!$V$9,FC218,'Resumen Anual'!$DH$296)+SUMIFS('Resumen Anual'!$EQ$402,FR234,'Resumen Anual'!$V$9,FC218,'Resumen Anual'!$DH$354)+SUMIFS('Resumen Anual'!$EQ$460,FR234,'Resumen Anual'!$V$9,FC218,'Resumen Anual'!$DH$412)+SUMIFS('Resumen Anual'!$EQ$518,FR234,'Resumen Anual'!$V$9,FC218,'Resumen Anual'!$DH$470)+SUMIFS('Resumen Anual'!$EQ$576,FR234,'Resumen Anual'!$V$9,FC218,'Resumen Anual'!$DH$528)+SUMIFS('Resumen Anual'!$EQ$634,FR234,'Resumen Anual'!$V$9,FC218,'Resumen Anual'!$DH$586)+SUMIFS('Resumen Anual'!$EQ$692,FR234,'Resumen Anual'!$V$9,FC218,'Resumen Anual'!$DH$644)+SUMIFS('Resumen Anual'!$GN$54,FR234,'Resumen Anual'!$V$9,FC218,'Resumen Anual'!$FE$6)+SUMIFS('Resumen Anual'!$GN$112,FR234,'Resumen Anual'!$V$9,FC218,'Resumen Anual'!$FE$64)+SUMIFS('Resumen Anual'!$GN$170,FR234,'Resumen Anual'!$V$9,FC218,'Resumen Anual'!$FE$122)+SUMIFS('Resumen Anual'!$GN$228,FR234,'Resumen Anual'!$V$9,FC218,'Resumen Anual'!$FE$180)+SUMIFS('Resumen Anual'!$GN$286,FR234,'Resumen Anual'!$V$9,FC218,'Resumen Anual'!$FE$238)+SUMIFS('Resumen Anual'!$GN$344,FR234,'Resumen Anual'!$V$9,FC218,'Resumen Anual'!$FE$296)+SUMIFS('Resumen Anual'!$GN$402,FR234,'Resumen Anual'!$V$9,FC218,'Resumen Anual'!$FE$354)+SUMIFS('Resumen Anual'!$GN$460,FR234,'Resumen Anual'!$V$9,FC218,'Resumen Anual'!$FE$412)+SUMIFS('Resumen Anual'!$GN$518,FR234,'Resumen Anual'!$V$9,FC218,'Resumen Anual'!$FE$470)+SUMIFS('Resumen Anual'!$GN$576,FR234,'Resumen Anual'!$V$9,FC218,'Resumen Anual'!$FE$528)+SUMIFS('Resumen Anual'!$GN$634,FR234,'Resumen Anual'!$V$9,FC218,'Resumen Anual'!$FE$586)+SUMIFS('Resumen Anual'!$GN$692,FR234,'Resumen Anual'!$V$9,FC218,'Resumen Anual'!$FE$644)</f>
        <v>0</v>
      </c>
      <c r="GM234" s="756"/>
      <c r="GN234" s="756"/>
      <c r="GO234" s="1200"/>
    </row>
    <row r="235" spans="1:197" ht="9.75" customHeight="1" x14ac:dyDescent="0.25">
      <c r="A235" s="171"/>
      <c r="B235" s="775" t="str">
        <f>'Resumen Anual'!$C$27</f>
        <v>PIC</v>
      </c>
      <c r="C235" s="776"/>
      <c r="D235" s="776"/>
      <c r="E235" s="776"/>
      <c r="F235" s="761">
        <f>SUMIF('Resumen Anual'!$FE$622,K218,'Resumen Anual'!$FA$643)+SUMIF('Resumen Anual'!$DH$622,K218,'Resumen Anual'!$DD$643)+SUMIF('Resumen Anual'!$BI$622,K218,'Resumen Anual'!$BE$643)+SUMIF('Resumen Anual'!$L$622,K218,'Resumen Anual'!$H$643)+SUMIF('Resumen Anual'!$FE$566,K218,'Resumen Anual'!$FA$587)+SUMIF('Resumen Anual'!$DH$566,K218,'Resumen Anual'!$DD$587)+SUMIF('Resumen Anual'!$BI$566,K218,'Resumen Anual'!$BE$587)+SUMIF('Resumen Anual'!$L$566,K218,'Resumen Anual'!$H$587)+SUMIF('Resumen Anual'!$FE$510,K218,'Resumen Anual'!$FA$531)+SUMIF('Resumen Anual'!$DH$510,K218,'Resumen Anual'!$DD$531)+SUMIF('Resumen Anual'!$BI$510,K218,'Resumen Anual'!$BE$531)+SUMIF('Resumen Anual'!$L$510,K218,'Resumen Anual'!$H$531)+SUMIF('Resumen Anual'!$FE$454,K218,'Resumen Anual'!$FA$475)+SUMIF('Resumen Anual'!$DH$454,K218,'Resumen Anual'!$DD$475)+SUMIF('Resumen Anual'!$BI$454,K218,'Resumen Anual'!$BE$475)+SUMIF('Resumen Anual'!$L$454,K218,'Resumen Anual'!$H$475)+SUMIF('Resumen Anual'!$FE$398,K218,'Resumen Anual'!$FA$419)+SUMIF('Resumen Anual'!$DH$398,K218,'Resumen Anual'!$DD$419)+SUMIF('Resumen Anual'!$BI$398,K218,'Resumen Anual'!$BE$419)+SUMIF('Resumen Anual'!$L$398,K218,'Resumen Anual'!$H$419)+SUMIF('Resumen Anual'!$FE$342,K218,'Resumen Anual'!$FA$363)+SUMIF('Resumen Anual'!$DH$342,K218,'Resumen Anual'!$DD$363)+SUMIF('Resumen Anual'!$BI$342,K218,'Resumen Anual'!$BE$363)+SUMIF('Resumen Anual'!$L$342,K218,'Resumen Anual'!$H$363)+SUMIF('Resumen Anual'!$FE$286,K218,'Resumen Anual'!$FA$307)+SUMIF('Resumen Anual'!$DH$286,K218,'Resumen Anual'!$DD$307)+SUMIF('Resumen Anual'!$BI$286,K218,'Resumen Anual'!$BE$307)+SUMIF('Resumen Anual'!$L$286,K218,'Resumen Anual'!$H$307)+SUMIF('Resumen Anual'!$FE$230,K218,'Resumen Anual'!$FA$251)+SUMIF('Resumen Anual'!$DH$230,K218,'Resumen Anual'!$DD$251)+SUMIF('Resumen Anual'!$BI$230,K218,'Resumen Anual'!$BE$251)+SUMIF('Resumen Anual'!$L$230,K218,'Resumen Anual'!$H$251)+SUMIF('Resumen Anual'!$FE$174,K218,'Resumen Anual'!$FA$195)+SUMIF('Resumen Anual'!$DH$174,K218,'Resumen Anual'!$DD$195)+SUMIF('Resumen Anual'!$BI$174,K218,'Resumen Anual'!$BE$195)+SUMIF('Resumen Anual'!$L$174,K218,'Resumen Anual'!$H$195)+SUMIF('Resumen Anual'!$FE$118,K218,'Resumen Anual'!$FA$139)+SUMIF('Resumen Anual'!$DH$118,K218,'Resumen Anual'!$DD$139)+SUMIF('Resumen Anual'!$BI$118,K218,'Resumen Anual'!$BE$139)+SUMIF('Resumen Anual'!$L$118,K218,'Resumen Anual'!$H$139)+SUMIF('Resumen Anual'!$FE$62,K218,'Resumen Anual'!$FA$83)+SUMIF('Resumen Anual'!$DH$62,K218,'Resumen Anual'!$DD$83)+SUMIF('Resumen Anual'!$BI$62,K218,'Resumen Anual'!$BE$83)+SUMIF('Resumen Anual'!$L$62,K218,'Resumen Anual'!$H$83)+SUMIF('Resumen Anual'!$FE$6,K218,'Resumen Anual'!$FA$27)+SUMIF('Resumen Anual'!$DH$6,K218,'Resumen Anual'!$DD$27)+SUMIF('Resumen Anual'!$BI$6,K218,'Resumen Anual'!$BE$27)+SUMIF('Resumen Anual'!$L$6,K218,'Resumen Anual'!$H$27)+SUMIF('Bitácoras Anteriores'!$K$6,K218,'Bitácoras Anteriores'!$F$23)+SUMIF('Bitácoras Anteriores'!$K$59,$K$6,'Bitácoras Anteriores'!$F$76)+SUMIF('Bitácoras Anteriores'!$K$112,K218,'Bitácoras Anteriores'!$F$129)+SUMIF('Bitácoras Anteriores'!$K$165,K218,'Bitácoras Anteriores'!$F$182)+SUMIF('Bitácoras Anteriores'!$K$218,K218,'Bitácoras Anteriores'!$F$235)+SUMIF('Bitácoras Anteriores'!$K$271,K218,'Bitácoras Anteriores'!$F$288)+SUMIF('Bitácoras Anteriores'!$K$324,K218,'Bitácoras Anteriores'!$F$341)+SUMIF('Bitácoras Anteriores'!$BH$6,K218,'Bitácoras Anteriores'!$BD$23)+SUMIF('Bitácoras Anteriores'!$BH$59,$K$6,'Bitácoras Anteriores'!$BD$76)+SUMIF('Bitácoras Anteriores'!$BH$112,K218,'Bitácoras Anteriores'!$BD$129)+SUMIF('Bitácoras Anteriores'!$BH$165,K218,'Bitácoras Anteriores'!$BD$182)+SUMIF('Bitácoras Anteriores'!$BH$218,K218,'Bitácoras Anteriores'!$BD$235)+SUMIF('Bitácoras Anteriores'!$BH$271,K218,'Bitácoras Anteriores'!$BD$288)+SUMIF('Bitácoras Anteriores'!$BH$324,K218,'Bitácoras Anteriores'!$BD$341)+SUMIF('Bitácoras Anteriores'!$DF$6,K218,'Bitácoras Anteriores'!$DB$23)+SUMIF('Bitácoras Anteriores'!$DF$59,$K$6,'Bitácoras Anteriores'!$DB$76)+SUMIF('Bitácoras Anteriores'!$DF$112,K218,'Bitácoras Anteriores'!$DB$129)+SUMIF('Bitácoras Anteriores'!$DF$165,K218,'Bitácoras Anteriores'!$DB$182)+SUMIF('Bitácoras Anteriores'!$DF$218,K218,'Bitácoras Anteriores'!$DB$235)+SUMIF('Bitácoras Anteriores'!$DF$271,K218,'Bitácoras Anteriores'!$DB$288)+SUMIF('Bitácoras Anteriores'!$DF$324,K218,'Bitácoras Anteriores'!$DB$341)+SUMIF('Bitácoras Anteriores'!$FC$6,K218,'Bitácoras Anteriores'!$EY$23)+SUMIF('Bitácoras Anteriores'!$FC$59,$K$6,'Bitácoras Anteriores'!$EY$76)+SUMIF('Bitácoras Anteriores'!$FC$112,K218,'Bitácoras Anteriores'!$EY$129)+SUMIF('Bitácoras Anteriores'!$FC$165,K218,'Bitácoras Anteriores'!$EY$182)+SUMIF('Bitácoras Anteriores'!$FC$218,K218,'Bitácoras Anteriores'!$EY$235)+SUMIF('Bitácoras Anteriores'!$FC$271,K218,'Bitácoras Anteriores'!$EY$288)+SUMIF('Bitácoras Anteriores'!$FC$324,K218,'Bitácoras Anteriores'!$EY$341)</f>
        <v>0</v>
      </c>
      <c r="G235" s="762"/>
      <c r="H235" s="762"/>
      <c r="I235" s="762"/>
      <c r="J235" s="762"/>
      <c r="K235" s="762"/>
      <c r="L235" s="763"/>
      <c r="M235" s="632"/>
      <c r="N235" s="779" t="str">
        <f>'Resumen Anual'!$O$27</f>
        <v>DÍA</v>
      </c>
      <c r="O235" s="788"/>
      <c r="P235" s="788"/>
      <c r="Q235" s="788"/>
      <c r="R235" s="789"/>
      <c r="S235" s="782">
        <f>SUMIF('Resumen Anual'!$FE$622,K218,'Resumen Anual'!$FM$643)+SUMIF('Resumen Anual'!$DH$622,K218,'Resumen Anual'!$DP$643)+SUMIF('Resumen Anual'!$BI$622,K218,'Resumen Anual'!$BQ$643)+SUMIF('Resumen Anual'!$L$622,K218,'Resumen Anual'!$T$643)+SUMIF('Resumen Anual'!$FE$566,K218,'Resumen Anual'!$FM$587)+SUMIF('Resumen Anual'!$DH$566,K218,'Resumen Anual'!$DP$587)+SUMIF('Resumen Anual'!$BI$566,K218,'Resumen Anual'!$BQ$587)+SUMIF('Resumen Anual'!$L$566,K218,'Resumen Anual'!$T$587)+SUMIF('Resumen Anual'!$FE$510,K218,'Resumen Anual'!$FM$531)+SUMIF('Resumen Anual'!$DH$510,K218,'Resumen Anual'!$DP$531)+SUMIF('Resumen Anual'!$BI$510,K218,'Resumen Anual'!$BQ$531)+SUMIF('Resumen Anual'!$L$510,K218,'Resumen Anual'!$T$531)+SUMIF('Resumen Anual'!$FE$454,K218,'Resumen Anual'!$FM$475)+SUMIF('Resumen Anual'!$DH$454,K218,'Resumen Anual'!$DP$475)+SUMIF('Resumen Anual'!$BI$454,K218,'Resumen Anual'!$BQ$475)+SUMIF('Resumen Anual'!$L$454,K218,'Resumen Anual'!$T$475)+SUMIF('Resumen Anual'!$FE$398,K218,'Resumen Anual'!$FM$419)+SUMIF('Resumen Anual'!$DH$398,K218,'Resumen Anual'!$DP$419)+SUMIF('Resumen Anual'!$BI$398,K218,'Resumen Anual'!$BQ$419)+SUMIF('Resumen Anual'!$L$398,K218,'Resumen Anual'!$T$419)+SUMIF('Resumen Anual'!$FE$342,K218,'Resumen Anual'!$FM$363)+SUMIF('Resumen Anual'!$DH$342,K218,'Resumen Anual'!$DP$363)+SUMIF('Resumen Anual'!$BI$342,K218,'Resumen Anual'!$BQ$363)+SUMIF('Resumen Anual'!$L$342,K218,'Resumen Anual'!$T$363)+SUMIF('Resumen Anual'!$FE$286,K218,'Resumen Anual'!$FM$307)+SUMIF('Resumen Anual'!$DH$286,K218,'Resumen Anual'!$DP$307)+SUMIF('Resumen Anual'!$BI$286,K218,'Resumen Anual'!$BQ$307)+SUMIF('Resumen Anual'!$L$286,K218,'Resumen Anual'!$T$307)+SUMIF('Resumen Anual'!$FE$230,K218,'Resumen Anual'!$FM$251)+SUMIF('Resumen Anual'!$DH$230,K218,'Resumen Anual'!$DP$251)+SUMIF('Resumen Anual'!$BI$230,K218,'Resumen Anual'!$BQ$251)+SUMIF('Resumen Anual'!$L$230,K218,'Resumen Anual'!$T$251)+SUMIF('Resumen Anual'!$FE$174,K218,'Resumen Anual'!$FM$195)+SUMIF('Resumen Anual'!$DH$174,K218,'Resumen Anual'!$DP$195)+SUMIF('Resumen Anual'!$BI$174,K218,'Resumen Anual'!$BQ$195)+SUMIF('Resumen Anual'!$L$174,K218,'Resumen Anual'!$T$195)+SUMIF('Resumen Anual'!$FE$118,K218,'Resumen Anual'!$FM$139)+SUMIF('Resumen Anual'!$DH$118,K218,'Resumen Anual'!$DP$139)+SUMIF('Resumen Anual'!$BI$118,K218,'Resumen Anual'!$BQ$139)+SUMIF('Resumen Anual'!$L$118,K218,'Resumen Anual'!$T$139)+SUMIF('Resumen Anual'!$FE$62,K218,'Resumen Anual'!$FM$83)+SUMIF('Resumen Anual'!$DH$62,K218,'Resumen Anual'!$DP$83)+SUMIF('Resumen Anual'!$BI$62,K218,'Resumen Anual'!$BQ$83)+SUMIF('Resumen Anual'!$L$62,K218,'Resumen Anual'!$T$83)+SUMIF('Resumen Anual'!$FE$6,K218,'Resumen Anual'!$FM$27)+SUMIF('Resumen Anual'!$DH$6,K218,'Resumen Anual'!$DP$27)+SUMIF('Resumen Anual'!$BI$6,K218,'Resumen Anual'!$BQ$27)+SUMIF('Resumen Anual'!$L$6,K218,'Resumen Anual'!$T$27)+SUMIF('Bitácoras Anteriores'!$K$6,K218,'Bitácoras Anteriores'!$S$23)+SUMIF('Bitácoras Anteriores'!$K$59,$K$6,'Bitácoras Anteriores'!$S$76)+SUMIF('Bitácoras Anteriores'!$K$112,K218,'Bitácoras Anteriores'!$S$129)+SUMIF('Bitácoras Anteriores'!$K$165,K218,'Bitácoras Anteriores'!$S$182)+SUMIF('Bitácoras Anteriores'!$K$218,K218,'Bitácoras Anteriores'!$S$235)+SUMIF('Bitácoras Anteriores'!$K$271,K218,'Bitácoras Anteriores'!$S$288)+SUMIF('Bitácoras Anteriores'!$K$324,K218,'Bitácoras Anteriores'!$S$341)+SUMIF('Bitácoras Anteriores'!$BH$6,K218,'Bitácoras Anteriores'!$BP$23)+SUMIF('Bitácoras Anteriores'!$BH$59,$K$6,'Bitácoras Anteriores'!$BP$76)+SUMIF('Bitácoras Anteriores'!$BH$112,K218,'Bitácoras Anteriores'!$BP$129)+SUMIF('Bitácoras Anteriores'!$BH$165,K218,'Bitácoras Anteriores'!$BP$182)+SUMIF('Bitácoras Anteriores'!$BH$218,K218,'Bitácoras Anteriores'!$BP$235)+SUMIF('Bitácoras Anteriores'!$BH$271,K218,'Bitácoras Anteriores'!$BP$288)+SUMIF('Bitácoras Anteriores'!$BH$324,K218,'Bitácoras Anteriores'!$BP$341)+SUMIF('Bitácoras Anteriores'!$DF$6,K218,'Bitácoras Anteriores'!$DN$23)+SUMIF('Bitácoras Anteriores'!$DF$59,$K$6,'Bitácoras Anteriores'!$DN$76)+SUMIF('Bitácoras Anteriores'!$DF$112,K218,'Bitácoras Anteriores'!$DN$129)+SUMIF('Bitácoras Anteriores'!$DF$165,K218,'Bitácoras Anteriores'!$DN$182)+SUMIF('Bitácoras Anteriores'!$DF$218,K218,'Bitácoras Anteriores'!$DN$235)+SUMIF('Bitácoras Anteriores'!$DF$271,K218,'Bitácoras Anteriores'!$DN$288)+SUMIF('Bitácoras Anteriores'!$DF$324,K218,'Bitácoras Anteriores'!$DN$341)+SUMIF('Bitácoras Anteriores'!$FC$6,K218,'Bitácoras Anteriores'!$FK$23)+SUMIF('Bitácoras Anteriores'!$FC$59,$K$6,'Bitácoras Anteriores'!$FK$76)+SUMIF('Bitácoras Anteriores'!$FC$112,K218,'Bitácoras Anteriores'!$FK$129)+SUMIF('Bitácoras Anteriores'!$FC$165,K218,'Bitácoras Anteriores'!$FK$182)+SUMIF('Bitácoras Anteriores'!$FC$218,K218,'Bitácoras Anteriores'!$FK$235)+SUMIF('Bitácoras Anteriores'!$FC$271,K218,'Bitácoras Anteriores'!$FK$288)+SUMIF('Bitácoras Anteriores'!$FC$324,K218,'Bitácoras Anteriores'!$FK$341)</f>
        <v>0</v>
      </c>
      <c r="T235" s="783"/>
      <c r="U235" s="783"/>
      <c r="V235" s="783"/>
      <c r="W235" s="783"/>
      <c r="X235" s="784"/>
      <c r="Y235" s="15"/>
      <c r="Z235" s="773"/>
      <c r="AA235" s="774"/>
      <c r="AB235" s="774"/>
      <c r="AC235" s="774"/>
      <c r="AD235" s="774"/>
      <c r="AE235" s="770"/>
      <c r="AF235" s="770"/>
      <c r="AG235" s="770"/>
      <c r="AH235" s="770"/>
      <c r="AI235" s="770"/>
      <c r="AJ235" s="770"/>
      <c r="AK235" s="770"/>
      <c r="AL235" s="770"/>
      <c r="AM235" s="770"/>
      <c r="AN235" s="770"/>
      <c r="AO235" s="770"/>
      <c r="AP235" s="770"/>
      <c r="AQ235" s="756"/>
      <c r="AR235" s="756"/>
      <c r="AS235" s="756"/>
      <c r="AT235" s="756"/>
      <c r="AU235" s="756"/>
      <c r="AV235" s="1215"/>
      <c r="AW235" s="1200"/>
      <c r="AX235" s="171"/>
      <c r="AY235" s="775" t="str">
        <f>'Resumen Anual'!$C$27</f>
        <v>PIC</v>
      </c>
      <c r="AZ235" s="776"/>
      <c r="BA235" s="776"/>
      <c r="BB235" s="776"/>
      <c r="BC235" s="761">
        <f>SUMIF('Resumen Anual'!$FE$622,BH218,'Resumen Anual'!$FA$643)+SUMIF('Resumen Anual'!$DH$622,BH218,'Resumen Anual'!$DD$643)+SUMIF('Resumen Anual'!$BI$622,BH218,'Resumen Anual'!$BE$643)+SUMIF('Resumen Anual'!$L$622,BH218,'Resumen Anual'!$H$643)+SUMIF('Resumen Anual'!$FE$566,BH218,'Resumen Anual'!$FA$587)+SUMIF('Resumen Anual'!$DH$566,BH218,'Resumen Anual'!$DD$587)+SUMIF('Resumen Anual'!$BI$566,BH218,'Resumen Anual'!$BE$587)+SUMIF('Resumen Anual'!$L$566,BH218,'Resumen Anual'!$H$587)+SUMIF('Resumen Anual'!$FE$510,BH218,'Resumen Anual'!$FA$531)+SUMIF('Resumen Anual'!$DH$510,BH218,'Resumen Anual'!$DD$531)+SUMIF('Resumen Anual'!$BI$510,BH218,'Resumen Anual'!$BE$531)+SUMIF('Resumen Anual'!$L$510,BH218,'Resumen Anual'!$H$531)+SUMIF('Resumen Anual'!$FE$454,BH218,'Resumen Anual'!$FA$475)+SUMIF('Resumen Anual'!$DH$454,BH218,'Resumen Anual'!$DD$475)+SUMIF('Resumen Anual'!$BI$454,BH218,'Resumen Anual'!$BE$475)+SUMIF('Resumen Anual'!$L$454,BH218,'Resumen Anual'!$H$475)+SUMIF('Resumen Anual'!$FE$398,BH218,'Resumen Anual'!$FA$419)+SUMIF('Resumen Anual'!$DH$398,BH218,'Resumen Anual'!$DD$419)+SUMIF('Resumen Anual'!$BI$398,BH218,'Resumen Anual'!$BE$419)+SUMIF('Resumen Anual'!$L$398,BH218,'Resumen Anual'!$H$419)+SUMIF('Resumen Anual'!$FE$342,BH218,'Resumen Anual'!$FA$363)+SUMIF('Resumen Anual'!$DH$342,BH218,'Resumen Anual'!$DD$363)+SUMIF('Resumen Anual'!$BI$342,BH218,'Resumen Anual'!$BE$363)+SUMIF('Resumen Anual'!$L$342,BH218,'Resumen Anual'!$H$363)+SUMIF('Resumen Anual'!$FE$286,BH218,'Resumen Anual'!$FA$307)+SUMIF('Resumen Anual'!$DH$286,BH218,'Resumen Anual'!$DD$307)+SUMIF('Resumen Anual'!$BI$286,BH218,'Resumen Anual'!$BE$307)+SUMIF('Resumen Anual'!$L$286,BH218,'Resumen Anual'!$H$307)+SUMIF('Resumen Anual'!$FE$230,BH218,'Resumen Anual'!$FA$251)+SUMIF('Resumen Anual'!$DH$230,BH218,'Resumen Anual'!$DD$251)+SUMIF('Resumen Anual'!$BI$230,BH218,'Resumen Anual'!$BE$251)+SUMIF('Resumen Anual'!$L$230,BH218,'Resumen Anual'!$H$251)+SUMIF('Resumen Anual'!$FE$174,BH218,'Resumen Anual'!$FA$195)+SUMIF('Resumen Anual'!$DH$174,BH218,'Resumen Anual'!$DD$195)+SUMIF('Resumen Anual'!$BI$174,BH218,'Resumen Anual'!$BE$195)+SUMIF('Resumen Anual'!$L$174,BH218,'Resumen Anual'!$H$195)+SUMIF('Resumen Anual'!$FE$118,BH218,'Resumen Anual'!$FA$139)+SUMIF('Resumen Anual'!$DH$118,BH218,'Resumen Anual'!$DD$139)+SUMIF('Resumen Anual'!$BI$118,BH218,'Resumen Anual'!$BE$139)+SUMIF('Resumen Anual'!$L$118,BH218,'Resumen Anual'!$H$139)+SUMIF('Resumen Anual'!$FE$62,BH218,'Resumen Anual'!$FA$83)+SUMIF('Resumen Anual'!$DH$62,BH218,'Resumen Anual'!$DD$83)+SUMIF('Resumen Anual'!$BI$62,BH218,'Resumen Anual'!$BE$83)+SUMIF('Resumen Anual'!$L$62,BH218,'Resumen Anual'!$H$83)+SUMIF('Resumen Anual'!$FE$6,BH218,'Resumen Anual'!$FA$27)+SUMIF('Resumen Anual'!$DH$6,BH218,'Resumen Anual'!$DD$27)+SUMIF('Resumen Anual'!$BI$6,BH218,'Resumen Anual'!$BE$27)+SUMIF('Resumen Anual'!$L$6,BH218,'Resumen Anual'!$H$27)+SUMIF('Bitácoras Anteriores'!$K$6,BH218,'Bitácoras Anteriores'!$F$23)+SUMIF('Bitácoras Anteriores'!$K$59,$K$6,'Bitácoras Anteriores'!$F$76)+SUMIF('Bitácoras Anteriores'!$K$112,BH218,'Bitácoras Anteriores'!$F$129)+SUMIF('Bitácoras Anteriores'!$K$165,BH218,'Bitácoras Anteriores'!$F$182)+SUMIF('Bitácoras Anteriores'!$K$218,BH218,'Bitácoras Anteriores'!$F$235)+SUMIF('Bitácoras Anteriores'!$K$271,BH218,'Bitácoras Anteriores'!$F$288)+SUMIF('Bitácoras Anteriores'!$K$324,BH218,'Bitácoras Anteriores'!$F$341)+SUMIF('Bitácoras Anteriores'!$BH$6,BH218,'Bitácoras Anteriores'!$BD$23)+SUMIF('Bitácoras Anteriores'!$BH$59,$K$6,'Bitácoras Anteriores'!$BD$76)+SUMIF('Bitácoras Anteriores'!$BH$112,BH218,'Bitácoras Anteriores'!$BD$129)+SUMIF('Bitácoras Anteriores'!$BH$165,BH218,'Bitácoras Anteriores'!$BD$182)+SUMIF('Bitácoras Anteriores'!$BH$218,BH218,'Bitácoras Anteriores'!$BD$235)+SUMIF('Bitácoras Anteriores'!$BH$271,BH218,'Bitácoras Anteriores'!$BD$288)+SUMIF('Bitácoras Anteriores'!$BH$324,BH218,'Bitácoras Anteriores'!$BD$341)+SUMIF('Bitácoras Anteriores'!$DF$6,BH218,'Bitácoras Anteriores'!$DB$23)+SUMIF('Bitácoras Anteriores'!$DF$59,$K$6,'Bitácoras Anteriores'!$DB$76)+SUMIF('Bitácoras Anteriores'!$DF$112,BH218,'Bitácoras Anteriores'!$DB$129)+SUMIF('Bitácoras Anteriores'!$DF$165,BH218,'Bitácoras Anteriores'!$DB$182)+SUMIF('Bitácoras Anteriores'!$DF$218,BH218,'Bitácoras Anteriores'!$DB$235)+SUMIF('Bitácoras Anteriores'!$DF$271,BH218,'Bitácoras Anteriores'!$DB$288)+SUMIF('Bitácoras Anteriores'!$DF$324,BH218,'Bitácoras Anteriores'!$DB$341)+SUMIF('Bitácoras Anteriores'!$FC$6,BH218,'Bitácoras Anteriores'!$EY$23)+SUMIF('Bitácoras Anteriores'!$FC$59,$K$6,'Bitácoras Anteriores'!$EY$76)+SUMIF('Bitácoras Anteriores'!$FC$112,BH218,'Bitácoras Anteriores'!$EY$129)+SUMIF('Bitácoras Anteriores'!$FC$165,BH218,'Bitácoras Anteriores'!$EY$182)+SUMIF('Bitácoras Anteriores'!$FC$218,BH218,'Bitácoras Anteriores'!$EY$235)+SUMIF('Bitácoras Anteriores'!$FC$271,BH218,'Bitácoras Anteriores'!$EY$288)+SUMIF('Bitácoras Anteriores'!$FC$324,BH218,'Bitácoras Anteriores'!$EY$341)</f>
        <v>0</v>
      </c>
      <c r="BD235" s="762"/>
      <c r="BE235" s="762"/>
      <c r="BF235" s="762"/>
      <c r="BG235" s="762"/>
      <c r="BH235" s="762"/>
      <c r="BI235" s="763"/>
      <c r="BJ235" s="632"/>
      <c r="BK235" s="779" t="str">
        <f>'Resumen Anual'!$O$27</f>
        <v>DÍA</v>
      </c>
      <c r="BL235" s="788"/>
      <c r="BM235" s="788"/>
      <c r="BN235" s="788"/>
      <c r="BO235" s="789"/>
      <c r="BP235" s="782">
        <f>SUMIF('Resumen Anual'!$FE$622,BH218,'Resumen Anual'!$FM$643)+SUMIF('Resumen Anual'!$DH$622,BH218,'Resumen Anual'!$DP$643)+SUMIF('Resumen Anual'!$BI$622,BH218,'Resumen Anual'!$BQ$643)+SUMIF('Resumen Anual'!$L$622,BH218,'Resumen Anual'!$T$643)+SUMIF('Resumen Anual'!$FE$566,BH218,'Resumen Anual'!$FM$587)+SUMIF('Resumen Anual'!$DH$566,BH218,'Resumen Anual'!$DP$587)+SUMIF('Resumen Anual'!$BI$566,BH218,'Resumen Anual'!$BQ$587)+SUMIF('Resumen Anual'!$L$566,BH218,'Resumen Anual'!$T$587)+SUMIF('Resumen Anual'!$FE$510,BH218,'Resumen Anual'!$FM$531)+SUMIF('Resumen Anual'!$DH$510,BH218,'Resumen Anual'!$DP$531)+SUMIF('Resumen Anual'!$BI$510,BH218,'Resumen Anual'!$BQ$531)+SUMIF('Resumen Anual'!$L$510,BH218,'Resumen Anual'!$T$531)+SUMIF('Resumen Anual'!$FE$454,BH218,'Resumen Anual'!$FM$475)+SUMIF('Resumen Anual'!$DH$454,BH218,'Resumen Anual'!$DP$475)+SUMIF('Resumen Anual'!$BI$454,BH218,'Resumen Anual'!$BQ$475)+SUMIF('Resumen Anual'!$L$454,BH218,'Resumen Anual'!$T$475)+SUMIF('Resumen Anual'!$FE$398,BH218,'Resumen Anual'!$FM$419)+SUMIF('Resumen Anual'!$DH$398,BH218,'Resumen Anual'!$DP$419)+SUMIF('Resumen Anual'!$BI$398,BH218,'Resumen Anual'!$BQ$419)+SUMIF('Resumen Anual'!$L$398,BH218,'Resumen Anual'!$T$419)+SUMIF('Resumen Anual'!$FE$342,BH218,'Resumen Anual'!$FM$363)+SUMIF('Resumen Anual'!$DH$342,BH218,'Resumen Anual'!$DP$363)+SUMIF('Resumen Anual'!$BI$342,BH218,'Resumen Anual'!$BQ$363)+SUMIF('Resumen Anual'!$L$342,BH218,'Resumen Anual'!$T$363)+SUMIF('Resumen Anual'!$FE$286,BH218,'Resumen Anual'!$FM$307)+SUMIF('Resumen Anual'!$DH$286,BH218,'Resumen Anual'!$DP$307)+SUMIF('Resumen Anual'!$BI$286,BH218,'Resumen Anual'!$BQ$307)+SUMIF('Resumen Anual'!$L$286,BH218,'Resumen Anual'!$T$307)+SUMIF('Resumen Anual'!$FE$230,BH218,'Resumen Anual'!$FM$251)+SUMIF('Resumen Anual'!$DH$230,BH218,'Resumen Anual'!$DP$251)+SUMIF('Resumen Anual'!$BI$230,BH218,'Resumen Anual'!$BQ$251)+SUMIF('Resumen Anual'!$L$230,BH218,'Resumen Anual'!$T$251)+SUMIF('Resumen Anual'!$FE$174,BH218,'Resumen Anual'!$FM$195)+SUMIF('Resumen Anual'!$DH$174,BH218,'Resumen Anual'!$DP$195)+SUMIF('Resumen Anual'!$BI$174,BH218,'Resumen Anual'!$BQ$195)+SUMIF('Resumen Anual'!$L$174,BH218,'Resumen Anual'!$T$195)+SUMIF('Resumen Anual'!$FE$118,BH218,'Resumen Anual'!$FM$139)+SUMIF('Resumen Anual'!$DH$118,BH218,'Resumen Anual'!$DP$139)+SUMIF('Resumen Anual'!$BI$118,BH218,'Resumen Anual'!$BQ$139)+SUMIF('Resumen Anual'!$L$118,BH218,'Resumen Anual'!$T$139)+SUMIF('Resumen Anual'!$FE$62,BH218,'Resumen Anual'!$FM$83)+SUMIF('Resumen Anual'!$DH$62,BH218,'Resumen Anual'!$DP$83)+SUMIF('Resumen Anual'!$BI$62,BH218,'Resumen Anual'!$BQ$83)+SUMIF('Resumen Anual'!$L$62,BH218,'Resumen Anual'!$T$83)+SUMIF('Resumen Anual'!$FE$6,BH218,'Resumen Anual'!$FM$27)+SUMIF('Resumen Anual'!$DH$6,BH218,'Resumen Anual'!$DP$27)+SUMIF('Resumen Anual'!$BI$6,BH218,'Resumen Anual'!$BQ$27)+SUMIF('Resumen Anual'!$L$6,BH218,'Resumen Anual'!$T$27)+SUMIF('Bitácoras Anteriores'!$K$6,BH218,'Bitácoras Anteriores'!$S$23)+SUMIF('Bitácoras Anteriores'!$K$59,$K$6,'Bitácoras Anteriores'!$S$76)+SUMIF('Bitácoras Anteriores'!$K$112,BH218,'Bitácoras Anteriores'!$S$129)+SUMIF('Bitácoras Anteriores'!$K$165,BH218,'Bitácoras Anteriores'!$S$182)+SUMIF('Bitácoras Anteriores'!$K$218,BH218,'Bitácoras Anteriores'!$S$235)+SUMIF('Bitácoras Anteriores'!$K$271,BH218,'Bitácoras Anteriores'!$S$288)+SUMIF('Bitácoras Anteriores'!$K$324,BH218,'Bitácoras Anteriores'!$S$341)+SUMIF('Bitácoras Anteriores'!$BH$6,BH218,'Bitácoras Anteriores'!$BP$23)+SUMIF('Bitácoras Anteriores'!$BH$59,$K$6,'Bitácoras Anteriores'!$BP$76)+SUMIF('Bitácoras Anteriores'!$BH$112,BH218,'Bitácoras Anteriores'!$BP$129)+SUMIF('Bitácoras Anteriores'!$BH$165,BH218,'Bitácoras Anteriores'!$BP$182)+SUMIF('Bitácoras Anteriores'!$BH$218,BH218,'Bitácoras Anteriores'!$BP$235)+SUMIF('Bitácoras Anteriores'!$BH$271,BH218,'Bitácoras Anteriores'!$BP$288)+SUMIF('Bitácoras Anteriores'!$BH$324,BH218,'Bitácoras Anteriores'!$BP$341)+SUMIF('Bitácoras Anteriores'!$DF$6,BH218,'Bitácoras Anteriores'!$DN$23)+SUMIF('Bitácoras Anteriores'!$DF$59,$K$6,'Bitácoras Anteriores'!$DN$76)+SUMIF('Bitácoras Anteriores'!$DF$112,BH218,'Bitácoras Anteriores'!$DN$129)+SUMIF('Bitácoras Anteriores'!$DF$165,BH218,'Bitácoras Anteriores'!$DN$182)+SUMIF('Bitácoras Anteriores'!$DF$218,BH218,'Bitácoras Anteriores'!$DN$235)+SUMIF('Bitácoras Anteriores'!$DF$271,BH218,'Bitácoras Anteriores'!$DN$288)+SUMIF('Bitácoras Anteriores'!$DF$324,BH218,'Bitácoras Anteriores'!$DN$341)+SUMIF('Bitácoras Anteriores'!$FC$6,BH218,'Bitácoras Anteriores'!$FK$23)+SUMIF('Bitácoras Anteriores'!$FC$59,$K$6,'Bitácoras Anteriores'!$FK$76)+SUMIF('Bitácoras Anteriores'!$FC$112,BH218,'Bitácoras Anteriores'!$FK$129)+SUMIF('Bitácoras Anteriores'!$FC$165,BH218,'Bitácoras Anteriores'!$FK$182)+SUMIF('Bitácoras Anteriores'!$FC$218,BH218,'Bitácoras Anteriores'!$FK$235)+SUMIF('Bitácoras Anteriores'!$FC$271,BH218,'Bitácoras Anteriores'!$FK$288)+SUMIF('Bitácoras Anteriores'!$FC$324,BH218,'Bitácoras Anteriores'!$FK$341)</f>
        <v>0</v>
      </c>
      <c r="BQ235" s="783"/>
      <c r="BR235" s="783"/>
      <c r="BS235" s="783"/>
      <c r="BT235" s="783"/>
      <c r="BU235" s="784"/>
      <c r="BV235" s="15"/>
      <c r="BW235" s="773"/>
      <c r="BX235" s="774"/>
      <c r="BY235" s="774"/>
      <c r="BZ235" s="774"/>
      <c r="CA235" s="774"/>
      <c r="CB235" s="770"/>
      <c r="CC235" s="770"/>
      <c r="CD235" s="770"/>
      <c r="CE235" s="770"/>
      <c r="CF235" s="770"/>
      <c r="CG235" s="770"/>
      <c r="CH235" s="770"/>
      <c r="CI235" s="770"/>
      <c r="CJ235" s="770"/>
      <c r="CK235" s="770"/>
      <c r="CL235" s="770"/>
      <c r="CM235" s="770"/>
      <c r="CN235" s="756"/>
      <c r="CO235" s="756"/>
      <c r="CP235" s="756"/>
      <c r="CQ235" s="756"/>
      <c r="CR235" s="756"/>
      <c r="CS235" s="756"/>
      <c r="CT235" s="1200"/>
      <c r="CU235" s="1199"/>
      <c r="CV235" s="171"/>
      <c r="CW235" s="775" t="str">
        <f>'Resumen Anual'!$C$27</f>
        <v>PIC</v>
      </c>
      <c r="CX235" s="776"/>
      <c r="CY235" s="776"/>
      <c r="CZ235" s="776"/>
      <c r="DA235" s="761">
        <f>SUMIF('Resumen Anual'!$FE$622,DF218,'Resumen Anual'!$FA$643)+SUMIF('Resumen Anual'!$DH$622,DF218,'Resumen Anual'!$DD$643)+SUMIF('Resumen Anual'!$BI$622,DF218,'Resumen Anual'!$BE$643)+SUMIF('Resumen Anual'!$L$622,DF218,'Resumen Anual'!$H$643)+SUMIF('Resumen Anual'!$FE$566,DF218,'Resumen Anual'!$FA$587)+SUMIF('Resumen Anual'!$DH$566,DF218,'Resumen Anual'!$DD$587)+SUMIF('Resumen Anual'!$BI$566,DF218,'Resumen Anual'!$BE$587)+SUMIF('Resumen Anual'!$L$566,DF218,'Resumen Anual'!$H$587)+SUMIF('Resumen Anual'!$FE$510,DF218,'Resumen Anual'!$FA$531)+SUMIF('Resumen Anual'!$DH$510,DF218,'Resumen Anual'!$DD$531)+SUMIF('Resumen Anual'!$BI$510,DF218,'Resumen Anual'!$BE$531)+SUMIF('Resumen Anual'!$L$510,DF218,'Resumen Anual'!$H$531)+SUMIF('Resumen Anual'!$FE$454,DF218,'Resumen Anual'!$FA$475)+SUMIF('Resumen Anual'!$DH$454,DF218,'Resumen Anual'!$DD$475)+SUMIF('Resumen Anual'!$BI$454,DF218,'Resumen Anual'!$BE$475)+SUMIF('Resumen Anual'!$L$454,DF218,'Resumen Anual'!$H$475)+SUMIF('Resumen Anual'!$FE$398,DF218,'Resumen Anual'!$FA$419)+SUMIF('Resumen Anual'!$DH$398,DF218,'Resumen Anual'!$DD$419)+SUMIF('Resumen Anual'!$BI$398,DF218,'Resumen Anual'!$BE$419)+SUMIF('Resumen Anual'!$L$398,DF218,'Resumen Anual'!$H$419)+SUMIF('Resumen Anual'!$FE$342,DF218,'Resumen Anual'!$FA$363)+SUMIF('Resumen Anual'!$DH$342,DF218,'Resumen Anual'!$DD$363)+SUMIF('Resumen Anual'!$BI$342,DF218,'Resumen Anual'!$BE$363)+SUMIF('Resumen Anual'!$L$342,DF218,'Resumen Anual'!$H$363)+SUMIF('Resumen Anual'!$FE$286,DF218,'Resumen Anual'!$FA$307)+SUMIF('Resumen Anual'!$DH$286,DF218,'Resumen Anual'!$DD$307)+SUMIF('Resumen Anual'!$BI$286,DF218,'Resumen Anual'!$BE$307)+SUMIF('Resumen Anual'!$L$286,DF218,'Resumen Anual'!$H$307)+SUMIF('Resumen Anual'!$FE$230,DF218,'Resumen Anual'!$FA$251)+SUMIF('Resumen Anual'!$DH$230,DF218,'Resumen Anual'!$DD$251)+SUMIF('Resumen Anual'!$BI$230,DF218,'Resumen Anual'!$BE$251)+SUMIF('Resumen Anual'!$L$230,DF218,'Resumen Anual'!$H$251)+SUMIF('Resumen Anual'!$FE$174,DF218,'Resumen Anual'!$FA$195)+SUMIF('Resumen Anual'!$DH$174,DF218,'Resumen Anual'!$DD$195)+SUMIF('Resumen Anual'!$BI$174,DF218,'Resumen Anual'!$BE$195)+SUMIF('Resumen Anual'!$L$174,DF218,'Resumen Anual'!$H$195)+SUMIF('Resumen Anual'!$FE$118,DF218,'Resumen Anual'!$FA$139)+SUMIF('Resumen Anual'!$DH$118,DF218,'Resumen Anual'!$DD$139)+SUMIF('Resumen Anual'!$BI$118,DF218,'Resumen Anual'!$BE$139)+SUMIF('Resumen Anual'!$L$118,DF218,'Resumen Anual'!$H$139)+SUMIF('Resumen Anual'!$FE$62,DF218,'Resumen Anual'!$FA$83)+SUMIF('Resumen Anual'!$DH$62,DF218,'Resumen Anual'!$DD$83)+SUMIF('Resumen Anual'!$BI$62,DF218,'Resumen Anual'!$BE$83)+SUMIF('Resumen Anual'!$L$62,DF218,'Resumen Anual'!$H$83)+SUMIF('Resumen Anual'!$FE$6,DF218,'Resumen Anual'!$FA$27)+SUMIF('Resumen Anual'!$DH$6,DF218,'Resumen Anual'!$DD$27)+SUMIF('Resumen Anual'!$BI$6,DF218,'Resumen Anual'!$BE$27)+SUMIF('Resumen Anual'!$L$6,DF218,'Resumen Anual'!$H$27)+SUMIF('Bitácoras Anteriores'!$K$6,DF218,'Bitácoras Anteriores'!$F$23)+SUMIF('Bitácoras Anteriores'!$K$59,$K$6,'Bitácoras Anteriores'!$F$76)+SUMIF('Bitácoras Anteriores'!$K$112,DF218,'Bitácoras Anteriores'!$F$129)+SUMIF('Bitácoras Anteriores'!$K$165,DF218,'Bitácoras Anteriores'!$F$182)+SUMIF('Bitácoras Anteriores'!$K$218,DF218,'Bitácoras Anteriores'!$F$235)+SUMIF('Bitácoras Anteriores'!$K$271,DF218,'Bitácoras Anteriores'!$F$288)+SUMIF('Bitácoras Anteriores'!$K$324,DF218,'Bitácoras Anteriores'!$F$341)+SUMIF('Bitácoras Anteriores'!$BH$6,DF218,'Bitácoras Anteriores'!$BD$23)+SUMIF('Bitácoras Anteriores'!$BH$59,$K$6,'Bitácoras Anteriores'!$BD$76)+SUMIF('Bitácoras Anteriores'!$BH$112,DF218,'Bitácoras Anteriores'!$BD$129)+SUMIF('Bitácoras Anteriores'!$BH$165,DF218,'Bitácoras Anteriores'!$BD$182)+SUMIF('Bitácoras Anteriores'!$BH$218,DF218,'Bitácoras Anteriores'!$BD$235)+SUMIF('Bitácoras Anteriores'!$BH$271,DF218,'Bitácoras Anteriores'!$BD$288)+SUMIF('Bitácoras Anteriores'!$BH$324,DF218,'Bitácoras Anteriores'!$BD$341)+SUMIF('Bitácoras Anteriores'!$DF$6,DF218,'Bitácoras Anteriores'!$DB$23)+SUMIF('Bitácoras Anteriores'!$DF$59,$K$6,'Bitácoras Anteriores'!$DB$76)+SUMIF('Bitácoras Anteriores'!$DF$112,DF218,'Bitácoras Anteriores'!$DB$129)+SUMIF('Bitácoras Anteriores'!$DF$165,DF218,'Bitácoras Anteriores'!$DB$182)+SUMIF('Bitácoras Anteriores'!$DF$218,DF218,'Bitácoras Anteriores'!$DB$235)+SUMIF('Bitácoras Anteriores'!$DF$271,DF218,'Bitácoras Anteriores'!$DB$288)+SUMIF('Bitácoras Anteriores'!$DF$324,DF218,'Bitácoras Anteriores'!$DB$341)+SUMIF('Bitácoras Anteriores'!$FC$6,DF218,'Bitácoras Anteriores'!$EY$23)+SUMIF('Bitácoras Anteriores'!$FC$59,$K$6,'Bitácoras Anteriores'!$EY$76)+SUMIF('Bitácoras Anteriores'!$FC$112,DF218,'Bitácoras Anteriores'!$EY$129)+SUMIF('Bitácoras Anteriores'!$FC$165,DF218,'Bitácoras Anteriores'!$EY$182)+SUMIF('Bitácoras Anteriores'!$FC$218,DF218,'Bitácoras Anteriores'!$EY$235)+SUMIF('Bitácoras Anteriores'!$FC$271,DF218,'Bitácoras Anteriores'!$EY$288)+SUMIF('Bitácoras Anteriores'!$FC$324,DF218,'Bitácoras Anteriores'!$EY$341)</f>
        <v>0</v>
      </c>
      <c r="DB235" s="762"/>
      <c r="DC235" s="762"/>
      <c r="DD235" s="762"/>
      <c r="DE235" s="762"/>
      <c r="DF235" s="762"/>
      <c r="DG235" s="763"/>
      <c r="DH235" s="632"/>
      <c r="DI235" s="779" t="str">
        <f>'Resumen Anual'!$O$27</f>
        <v>DÍA</v>
      </c>
      <c r="DJ235" s="788"/>
      <c r="DK235" s="788"/>
      <c r="DL235" s="788"/>
      <c r="DM235" s="789"/>
      <c r="DN235" s="782">
        <f>SUMIF('Resumen Anual'!$FE$622,DF218,'Resumen Anual'!$FM$643)+SUMIF('Resumen Anual'!$DH$622,DF218,'Resumen Anual'!$DP$643)+SUMIF('Resumen Anual'!$BI$622,DF218,'Resumen Anual'!$BQ$643)+SUMIF('Resumen Anual'!$L$622,DF218,'Resumen Anual'!$T$643)+SUMIF('Resumen Anual'!$FE$566,DF218,'Resumen Anual'!$FM$587)+SUMIF('Resumen Anual'!$DH$566,DF218,'Resumen Anual'!$DP$587)+SUMIF('Resumen Anual'!$BI$566,DF218,'Resumen Anual'!$BQ$587)+SUMIF('Resumen Anual'!$L$566,DF218,'Resumen Anual'!$T$587)+SUMIF('Resumen Anual'!$FE$510,DF218,'Resumen Anual'!$FM$531)+SUMIF('Resumen Anual'!$DH$510,DF218,'Resumen Anual'!$DP$531)+SUMIF('Resumen Anual'!$BI$510,DF218,'Resumen Anual'!$BQ$531)+SUMIF('Resumen Anual'!$L$510,DF218,'Resumen Anual'!$T$531)+SUMIF('Resumen Anual'!$FE$454,DF218,'Resumen Anual'!$FM$475)+SUMIF('Resumen Anual'!$DH$454,DF218,'Resumen Anual'!$DP$475)+SUMIF('Resumen Anual'!$BI$454,DF218,'Resumen Anual'!$BQ$475)+SUMIF('Resumen Anual'!$L$454,DF218,'Resumen Anual'!$T$475)+SUMIF('Resumen Anual'!$FE$398,DF218,'Resumen Anual'!$FM$419)+SUMIF('Resumen Anual'!$DH$398,DF218,'Resumen Anual'!$DP$419)+SUMIF('Resumen Anual'!$BI$398,DF218,'Resumen Anual'!$BQ$419)+SUMIF('Resumen Anual'!$L$398,DF218,'Resumen Anual'!$T$419)+SUMIF('Resumen Anual'!$FE$342,DF218,'Resumen Anual'!$FM$363)+SUMIF('Resumen Anual'!$DH$342,DF218,'Resumen Anual'!$DP$363)+SUMIF('Resumen Anual'!$BI$342,DF218,'Resumen Anual'!$BQ$363)+SUMIF('Resumen Anual'!$L$342,DF218,'Resumen Anual'!$T$363)+SUMIF('Resumen Anual'!$FE$286,DF218,'Resumen Anual'!$FM$307)+SUMIF('Resumen Anual'!$DH$286,DF218,'Resumen Anual'!$DP$307)+SUMIF('Resumen Anual'!$BI$286,DF218,'Resumen Anual'!$BQ$307)+SUMIF('Resumen Anual'!$L$286,DF218,'Resumen Anual'!$T$307)+SUMIF('Resumen Anual'!$FE$230,DF218,'Resumen Anual'!$FM$251)+SUMIF('Resumen Anual'!$DH$230,DF218,'Resumen Anual'!$DP$251)+SUMIF('Resumen Anual'!$BI$230,DF218,'Resumen Anual'!$BQ$251)+SUMIF('Resumen Anual'!$L$230,DF218,'Resumen Anual'!$T$251)+SUMIF('Resumen Anual'!$FE$174,DF218,'Resumen Anual'!$FM$195)+SUMIF('Resumen Anual'!$DH$174,DF218,'Resumen Anual'!$DP$195)+SUMIF('Resumen Anual'!$BI$174,DF218,'Resumen Anual'!$BQ$195)+SUMIF('Resumen Anual'!$L$174,DF218,'Resumen Anual'!$T$195)+SUMIF('Resumen Anual'!$FE$118,DF218,'Resumen Anual'!$FM$139)+SUMIF('Resumen Anual'!$DH$118,DF218,'Resumen Anual'!$DP$139)+SUMIF('Resumen Anual'!$BI$118,DF218,'Resumen Anual'!$BQ$139)+SUMIF('Resumen Anual'!$L$118,DF218,'Resumen Anual'!$T$139)+SUMIF('Resumen Anual'!$FE$62,DF218,'Resumen Anual'!$FM$83)+SUMIF('Resumen Anual'!$DH$62,DF218,'Resumen Anual'!$DP$83)+SUMIF('Resumen Anual'!$BI$62,DF218,'Resumen Anual'!$BQ$83)+SUMIF('Resumen Anual'!$L$62,DF218,'Resumen Anual'!$T$83)+SUMIF('Resumen Anual'!$FE$6,DF218,'Resumen Anual'!$FM$27)+SUMIF('Resumen Anual'!$DH$6,DF218,'Resumen Anual'!$DP$27)+SUMIF('Resumen Anual'!$BI$6,DF218,'Resumen Anual'!$BQ$27)+SUMIF('Resumen Anual'!$L$6,DF218,'Resumen Anual'!$T$27)+SUMIF('Bitácoras Anteriores'!$K$6,DF218,'Bitácoras Anteriores'!$S$23)+SUMIF('Bitácoras Anteriores'!$K$59,$K$6,'Bitácoras Anteriores'!$S$76)+SUMIF('Bitácoras Anteriores'!$K$112,DF218,'Bitácoras Anteriores'!$S$129)+SUMIF('Bitácoras Anteriores'!$K$165,DF218,'Bitácoras Anteriores'!$S$182)+SUMIF('Bitácoras Anteriores'!$K$218,DF218,'Bitácoras Anteriores'!$S$235)+SUMIF('Bitácoras Anteriores'!$K$271,DF218,'Bitácoras Anteriores'!$S$288)+SUMIF('Bitácoras Anteriores'!$K$324,DF218,'Bitácoras Anteriores'!$S$341)+SUMIF('Bitácoras Anteriores'!$BH$6,DF218,'Bitácoras Anteriores'!$BP$23)+SUMIF('Bitácoras Anteriores'!$BH$59,$K$6,'Bitácoras Anteriores'!$BP$76)+SUMIF('Bitácoras Anteriores'!$BH$112,DF218,'Bitácoras Anteriores'!$BP$129)+SUMIF('Bitácoras Anteriores'!$BH$165,DF218,'Bitácoras Anteriores'!$BP$182)+SUMIF('Bitácoras Anteriores'!$BH$218,DF218,'Bitácoras Anteriores'!$BP$235)+SUMIF('Bitácoras Anteriores'!$BH$271,DF218,'Bitácoras Anteriores'!$BP$288)+SUMIF('Bitácoras Anteriores'!$BH$324,DF218,'Bitácoras Anteriores'!$BP$341)+SUMIF('Bitácoras Anteriores'!$DF$6,DF218,'Bitácoras Anteriores'!$DN$23)+SUMIF('Bitácoras Anteriores'!$DF$59,$K$6,'Bitácoras Anteriores'!$DN$76)+SUMIF('Bitácoras Anteriores'!$DF$112,DF218,'Bitácoras Anteriores'!$DN$129)+SUMIF('Bitácoras Anteriores'!$DF$165,DF218,'Bitácoras Anteriores'!$DN$182)+SUMIF('Bitácoras Anteriores'!$DF$218,DF218,'Bitácoras Anteriores'!$DN$235)+SUMIF('Bitácoras Anteriores'!$DF$271,DF218,'Bitácoras Anteriores'!$DN$288)+SUMIF('Bitácoras Anteriores'!$DF$324,DF218,'Bitácoras Anteriores'!$DN$341)+SUMIF('Bitácoras Anteriores'!$FC$6,DF218,'Bitácoras Anteriores'!$FK$23)+SUMIF('Bitácoras Anteriores'!$FC$59,$K$6,'Bitácoras Anteriores'!$FK$76)+SUMIF('Bitácoras Anteriores'!$FC$112,DF218,'Bitácoras Anteriores'!$FK$129)+SUMIF('Bitácoras Anteriores'!$FC$165,DF218,'Bitácoras Anteriores'!$FK$182)+SUMIF('Bitácoras Anteriores'!$FC$218,DF218,'Bitácoras Anteriores'!$FK$235)+SUMIF('Bitácoras Anteriores'!$FC$271,DF218,'Bitácoras Anteriores'!$FK$288)+SUMIF('Bitácoras Anteriores'!$FC$324,DF218,'Bitácoras Anteriores'!$FK$341)</f>
        <v>0</v>
      </c>
      <c r="DO235" s="783"/>
      <c r="DP235" s="783"/>
      <c r="DQ235" s="783"/>
      <c r="DR235" s="783"/>
      <c r="DS235" s="784"/>
      <c r="DT235" s="15"/>
      <c r="DU235" s="773"/>
      <c r="DV235" s="774"/>
      <c r="DW235" s="774"/>
      <c r="DX235" s="774"/>
      <c r="DY235" s="774"/>
      <c r="DZ235" s="770"/>
      <c r="EA235" s="770"/>
      <c r="EB235" s="770"/>
      <c r="EC235" s="770"/>
      <c r="ED235" s="770"/>
      <c r="EE235" s="770"/>
      <c r="EF235" s="770"/>
      <c r="EG235" s="770"/>
      <c r="EH235" s="770"/>
      <c r="EI235" s="770"/>
      <c r="EJ235" s="770"/>
      <c r="EK235" s="770"/>
      <c r="EL235" s="756"/>
      <c r="EM235" s="756"/>
      <c r="EN235" s="756"/>
      <c r="EO235" s="756"/>
      <c r="EP235" s="756"/>
      <c r="EQ235" s="1215"/>
      <c r="ER235" s="1200"/>
      <c r="ES235" s="171"/>
      <c r="ET235" s="775" t="str">
        <f>'Resumen Anual'!$C$27</f>
        <v>PIC</v>
      </c>
      <c r="EU235" s="776"/>
      <c r="EV235" s="776"/>
      <c r="EW235" s="776"/>
      <c r="EX235" s="761">
        <f>SUMIF('Resumen Anual'!$FE$622,FC218,'Resumen Anual'!$FA$643)+SUMIF('Resumen Anual'!$DH$622,FC218,'Resumen Anual'!$DD$643)+SUMIF('Resumen Anual'!$BI$622,FC218,'Resumen Anual'!$BE$643)+SUMIF('Resumen Anual'!$L$622,FC218,'Resumen Anual'!$H$643)+SUMIF('Resumen Anual'!$FE$566,FC218,'Resumen Anual'!$FA$587)+SUMIF('Resumen Anual'!$DH$566,FC218,'Resumen Anual'!$DD$587)+SUMIF('Resumen Anual'!$BI$566,FC218,'Resumen Anual'!$BE$587)+SUMIF('Resumen Anual'!$L$566,FC218,'Resumen Anual'!$H$587)+SUMIF('Resumen Anual'!$FE$510,FC218,'Resumen Anual'!$FA$531)+SUMIF('Resumen Anual'!$DH$510,FC218,'Resumen Anual'!$DD$531)+SUMIF('Resumen Anual'!$BI$510,FC218,'Resumen Anual'!$BE$531)+SUMIF('Resumen Anual'!$L$510,FC218,'Resumen Anual'!$H$531)+SUMIF('Resumen Anual'!$FE$454,FC218,'Resumen Anual'!$FA$475)+SUMIF('Resumen Anual'!$DH$454,FC218,'Resumen Anual'!$DD$475)+SUMIF('Resumen Anual'!$BI$454,FC218,'Resumen Anual'!$BE$475)+SUMIF('Resumen Anual'!$L$454,FC218,'Resumen Anual'!$H$475)+SUMIF('Resumen Anual'!$FE$398,FC218,'Resumen Anual'!$FA$419)+SUMIF('Resumen Anual'!$DH$398,FC218,'Resumen Anual'!$DD$419)+SUMIF('Resumen Anual'!$BI$398,FC218,'Resumen Anual'!$BE$419)+SUMIF('Resumen Anual'!$L$398,FC218,'Resumen Anual'!$H$419)+SUMIF('Resumen Anual'!$FE$342,FC218,'Resumen Anual'!$FA$363)+SUMIF('Resumen Anual'!$DH$342,FC218,'Resumen Anual'!$DD$363)+SUMIF('Resumen Anual'!$BI$342,FC218,'Resumen Anual'!$BE$363)+SUMIF('Resumen Anual'!$L$342,FC218,'Resumen Anual'!$H$363)+SUMIF('Resumen Anual'!$FE$286,FC218,'Resumen Anual'!$FA$307)+SUMIF('Resumen Anual'!$DH$286,FC218,'Resumen Anual'!$DD$307)+SUMIF('Resumen Anual'!$BI$286,FC218,'Resumen Anual'!$BE$307)+SUMIF('Resumen Anual'!$L$286,FC218,'Resumen Anual'!$H$307)+SUMIF('Resumen Anual'!$FE$230,FC218,'Resumen Anual'!$FA$251)+SUMIF('Resumen Anual'!$DH$230,FC218,'Resumen Anual'!$DD$251)+SUMIF('Resumen Anual'!$BI$230,FC218,'Resumen Anual'!$BE$251)+SUMIF('Resumen Anual'!$L$230,FC218,'Resumen Anual'!$H$251)+SUMIF('Resumen Anual'!$FE$174,FC218,'Resumen Anual'!$FA$195)+SUMIF('Resumen Anual'!$DH$174,FC218,'Resumen Anual'!$DD$195)+SUMIF('Resumen Anual'!$BI$174,FC218,'Resumen Anual'!$BE$195)+SUMIF('Resumen Anual'!$L$174,FC218,'Resumen Anual'!$H$195)+SUMIF('Resumen Anual'!$FE$118,FC218,'Resumen Anual'!$FA$139)+SUMIF('Resumen Anual'!$DH$118,FC218,'Resumen Anual'!$DD$139)+SUMIF('Resumen Anual'!$BI$118,FC218,'Resumen Anual'!$BE$139)+SUMIF('Resumen Anual'!$L$118,FC218,'Resumen Anual'!$H$139)+SUMIF('Resumen Anual'!$FE$62,FC218,'Resumen Anual'!$FA$83)+SUMIF('Resumen Anual'!$DH$62,FC218,'Resumen Anual'!$DD$83)+SUMIF('Resumen Anual'!$BI$62,FC218,'Resumen Anual'!$BE$83)+SUMIF('Resumen Anual'!$L$62,FC218,'Resumen Anual'!$H$83)+SUMIF('Resumen Anual'!$FE$6,FC218,'Resumen Anual'!$FA$27)+SUMIF('Resumen Anual'!$DH$6,FC218,'Resumen Anual'!$DD$27)+SUMIF('Resumen Anual'!$BI$6,FC218,'Resumen Anual'!$BE$27)+SUMIF('Resumen Anual'!$L$6,FC218,'Resumen Anual'!$H$27)+SUMIF('Bitácoras Anteriores'!$K$6,FC218,'Bitácoras Anteriores'!$F$23)+SUMIF('Bitácoras Anteriores'!$K$59,$K$6,'Bitácoras Anteriores'!$F$76)+SUMIF('Bitácoras Anteriores'!$K$112,FC218,'Bitácoras Anteriores'!$F$129)+SUMIF('Bitácoras Anteriores'!$K$165,FC218,'Bitácoras Anteriores'!$F$182)+SUMIF('Bitácoras Anteriores'!$K$218,FC218,'Bitácoras Anteriores'!$F$235)+SUMIF('Bitácoras Anteriores'!$K$271,FC218,'Bitácoras Anteriores'!$F$288)+SUMIF('Bitácoras Anteriores'!$K$324,FC218,'Bitácoras Anteriores'!$F$341)+SUMIF('Bitácoras Anteriores'!$BH$6,FC218,'Bitácoras Anteriores'!$BD$23)+SUMIF('Bitácoras Anteriores'!$BH$59,$K$6,'Bitácoras Anteriores'!$BD$76)+SUMIF('Bitácoras Anteriores'!$BH$112,FC218,'Bitácoras Anteriores'!$BD$129)+SUMIF('Bitácoras Anteriores'!$BH$165,FC218,'Bitácoras Anteriores'!$BD$182)+SUMIF('Bitácoras Anteriores'!$BH$218,FC218,'Bitácoras Anteriores'!$BD$235)+SUMIF('Bitácoras Anteriores'!$BH$271,FC218,'Bitácoras Anteriores'!$BD$288)+SUMIF('Bitácoras Anteriores'!$BH$324,FC218,'Bitácoras Anteriores'!$BD$341)+SUMIF('Bitácoras Anteriores'!$DF$6,FC218,'Bitácoras Anteriores'!$DB$23)+SUMIF('Bitácoras Anteriores'!$DF$59,$K$6,'Bitácoras Anteriores'!$DB$76)+SUMIF('Bitácoras Anteriores'!$DF$112,FC218,'Bitácoras Anteriores'!$DB$129)+SUMIF('Bitácoras Anteriores'!$DF$165,FC218,'Bitácoras Anteriores'!$DB$182)+SUMIF('Bitácoras Anteriores'!$DF$218,FC218,'Bitácoras Anteriores'!$DB$235)+SUMIF('Bitácoras Anteriores'!$DF$271,FC218,'Bitácoras Anteriores'!$DB$288)+SUMIF('Bitácoras Anteriores'!$DF$324,FC218,'Bitácoras Anteriores'!$DB$341)+SUMIF('Bitácoras Anteriores'!$FC$6,FC218,'Bitácoras Anteriores'!$EY$23)+SUMIF('Bitácoras Anteriores'!$FC$59,$K$6,'Bitácoras Anteriores'!$EY$76)+SUMIF('Bitácoras Anteriores'!$FC$112,FC218,'Bitácoras Anteriores'!$EY$129)+SUMIF('Bitácoras Anteriores'!$FC$165,FC218,'Bitácoras Anteriores'!$EY$182)+SUMIF('Bitácoras Anteriores'!$FC$218,FC218,'Bitácoras Anteriores'!$EY$235)+SUMIF('Bitácoras Anteriores'!$FC$271,FC218,'Bitácoras Anteriores'!$EY$288)+SUMIF('Bitácoras Anteriores'!$FC$324,FC218,'Bitácoras Anteriores'!$EY$341)</f>
        <v>0</v>
      </c>
      <c r="EY235" s="762"/>
      <c r="EZ235" s="762"/>
      <c r="FA235" s="762"/>
      <c r="FB235" s="762"/>
      <c r="FC235" s="762"/>
      <c r="FD235" s="763"/>
      <c r="FE235" s="632"/>
      <c r="FF235" s="779" t="str">
        <f>'Resumen Anual'!$O$27</f>
        <v>DÍA</v>
      </c>
      <c r="FG235" s="788"/>
      <c r="FH235" s="788"/>
      <c r="FI235" s="788"/>
      <c r="FJ235" s="789"/>
      <c r="FK235" s="782">
        <f>SUMIF('Resumen Anual'!$FE$622,FC218,'Resumen Anual'!$FM$643)+SUMIF('Resumen Anual'!$DH$622,FC218,'Resumen Anual'!$DP$643)+SUMIF('Resumen Anual'!$BI$622,FC218,'Resumen Anual'!$BQ$643)+SUMIF('Resumen Anual'!$L$622,FC218,'Resumen Anual'!$T$643)+SUMIF('Resumen Anual'!$FE$566,FC218,'Resumen Anual'!$FM$587)+SUMIF('Resumen Anual'!$DH$566,FC218,'Resumen Anual'!$DP$587)+SUMIF('Resumen Anual'!$BI$566,FC218,'Resumen Anual'!$BQ$587)+SUMIF('Resumen Anual'!$L$566,FC218,'Resumen Anual'!$T$587)+SUMIF('Resumen Anual'!$FE$510,FC218,'Resumen Anual'!$FM$531)+SUMIF('Resumen Anual'!$DH$510,FC218,'Resumen Anual'!$DP$531)+SUMIF('Resumen Anual'!$BI$510,FC218,'Resumen Anual'!$BQ$531)+SUMIF('Resumen Anual'!$L$510,FC218,'Resumen Anual'!$T$531)+SUMIF('Resumen Anual'!$FE$454,FC218,'Resumen Anual'!$FM$475)+SUMIF('Resumen Anual'!$DH$454,FC218,'Resumen Anual'!$DP$475)+SUMIF('Resumen Anual'!$BI$454,FC218,'Resumen Anual'!$BQ$475)+SUMIF('Resumen Anual'!$L$454,FC218,'Resumen Anual'!$T$475)+SUMIF('Resumen Anual'!$FE$398,FC218,'Resumen Anual'!$FM$419)+SUMIF('Resumen Anual'!$DH$398,FC218,'Resumen Anual'!$DP$419)+SUMIF('Resumen Anual'!$BI$398,FC218,'Resumen Anual'!$BQ$419)+SUMIF('Resumen Anual'!$L$398,FC218,'Resumen Anual'!$T$419)+SUMIF('Resumen Anual'!$FE$342,FC218,'Resumen Anual'!$FM$363)+SUMIF('Resumen Anual'!$DH$342,FC218,'Resumen Anual'!$DP$363)+SUMIF('Resumen Anual'!$BI$342,FC218,'Resumen Anual'!$BQ$363)+SUMIF('Resumen Anual'!$L$342,FC218,'Resumen Anual'!$T$363)+SUMIF('Resumen Anual'!$FE$286,FC218,'Resumen Anual'!$FM$307)+SUMIF('Resumen Anual'!$DH$286,FC218,'Resumen Anual'!$DP$307)+SUMIF('Resumen Anual'!$BI$286,FC218,'Resumen Anual'!$BQ$307)+SUMIF('Resumen Anual'!$L$286,FC218,'Resumen Anual'!$T$307)+SUMIF('Resumen Anual'!$FE$230,FC218,'Resumen Anual'!$FM$251)+SUMIF('Resumen Anual'!$DH$230,FC218,'Resumen Anual'!$DP$251)+SUMIF('Resumen Anual'!$BI$230,FC218,'Resumen Anual'!$BQ$251)+SUMIF('Resumen Anual'!$L$230,FC218,'Resumen Anual'!$T$251)+SUMIF('Resumen Anual'!$FE$174,FC218,'Resumen Anual'!$FM$195)+SUMIF('Resumen Anual'!$DH$174,FC218,'Resumen Anual'!$DP$195)+SUMIF('Resumen Anual'!$BI$174,FC218,'Resumen Anual'!$BQ$195)+SUMIF('Resumen Anual'!$L$174,FC218,'Resumen Anual'!$T$195)+SUMIF('Resumen Anual'!$FE$118,FC218,'Resumen Anual'!$FM$139)+SUMIF('Resumen Anual'!$DH$118,FC218,'Resumen Anual'!$DP$139)+SUMIF('Resumen Anual'!$BI$118,FC218,'Resumen Anual'!$BQ$139)+SUMIF('Resumen Anual'!$L$118,FC218,'Resumen Anual'!$T$139)+SUMIF('Resumen Anual'!$FE$62,FC218,'Resumen Anual'!$FM$83)+SUMIF('Resumen Anual'!$DH$62,FC218,'Resumen Anual'!$DP$83)+SUMIF('Resumen Anual'!$BI$62,FC218,'Resumen Anual'!$BQ$83)+SUMIF('Resumen Anual'!$L$62,FC218,'Resumen Anual'!$T$83)+SUMIF('Resumen Anual'!$FE$6,FC218,'Resumen Anual'!$FM$27)+SUMIF('Resumen Anual'!$DH$6,FC218,'Resumen Anual'!$DP$27)+SUMIF('Resumen Anual'!$BI$6,FC218,'Resumen Anual'!$BQ$27)+SUMIF('Resumen Anual'!$L$6,FC218,'Resumen Anual'!$T$27)+SUMIF('Bitácoras Anteriores'!$K$6,FC218,'Bitácoras Anteriores'!$S$23)+SUMIF('Bitácoras Anteriores'!$K$59,$K$6,'Bitácoras Anteriores'!$S$76)+SUMIF('Bitácoras Anteriores'!$K$112,FC218,'Bitácoras Anteriores'!$S$129)+SUMIF('Bitácoras Anteriores'!$K$165,FC218,'Bitácoras Anteriores'!$S$182)+SUMIF('Bitácoras Anteriores'!$K$218,FC218,'Bitácoras Anteriores'!$S$235)+SUMIF('Bitácoras Anteriores'!$K$271,FC218,'Bitácoras Anteriores'!$S$288)+SUMIF('Bitácoras Anteriores'!$K$324,FC218,'Bitácoras Anteriores'!$S$341)+SUMIF('Bitácoras Anteriores'!$BH$6,FC218,'Bitácoras Anteriores'!$BP$23)+SUMIF('Bitácoras Anteriores'!$BH$59,$K$6,'Bitácoras Anteriores'!$BP$76)+SUMIF('Bitácoras Anteriores'!$BH$112,FC218,'Bitácoras Anteriores'!$BP$129)+SUMIF('Bitácoras Anteriores'!$BH$165,FC218,'Bitácoras Anteriores'!$BP$182)+SUMIF('Bitácoras Anteriores'!$BH$218,FC218,'Bitácoras Anteriores'!$BP$235)+SUMIF('Bitácoras Anteriores'!$BH$271,FC218,'Bitácoras Anteriores'!$BP$288)+SUMIF('Bitácoras Anteriores'!$BH$324,FC218,'Bitácoras Anteriores'!$BP$341)+SUMIF('Bitácoras Anteriores'!$DF$6,FC218,'Bitácoras Anteriores'!$DN$23)+SUMIF('Bitácoras Anteriores'!$DF$59,$K$6,'Bitácoras Anteriores'!$DN$76)+SUMIF('Bitácoras Anteriores'!$DF$112,FC218,'Bitácoras Anteriores'!$DN$129)+SUMIF('Bitácoras Anteriores'!$DF$165,FC218,'Bitácoras Anteriores'!$DN$182)+SUMIF('Bitácoras Anteriores'!$DF$218,FC218,'Bitácoras Anteriores'!$DN$235)+SUMIF('Bitácoras Anteriores'!$DF$271,FC218,'Bitácoras Anteriores'!$DN$288)+SUMIF('Bitácoras Anteriores'!$DF$324,FC218,'Bitácoras Anteriores'!$DN$341)+SUMIF('Bitácoras Anteriores'!$FC$6,FC218,'Bitácoras Anteriores'!$FK$23)+SUMIF('Bitácoras Anteriores'!$FC$59,$K$6,'Bitácoras Anteriores'!$FK$76)+SUMIF('Bitácoras Anteriores'!$FC$112,FC218,'Bitácoras Anteriores'!$FK$129)+SUMIF('Bitácoras Anteriores'!$FC$165,FC218,'Bitácoras Anteriores'!$FK$182)+SUMIF('Bitácoras Anteriores'!$FC$218,FC218,'Bitácoras Anteriores'!$FK$235)+SUMIF('Bitácoras Anteriores'!$FC$271,FC218,'Bitácoras Anteriores'!$FK$288)+SUMIF('Bitácoras Anteriores'!$FC$324,FC218,'Bitácoras Anteriores'!$FK$341)</f>
        <v>0</v>
      </c>
      <c r="FL235" s="783"/>
      <c r="FM235" s="783"/>
      <c r="FN235" s="783"/>
      <c r="FO235" s="783"/>
      <c r="FP235" s="784"/>
      <c r="FQ235" s="15"/>
      <c r="FR235" s="773"/>
      <c r="FS235" s="774"/>
      <c r="FT235" s="774"/>
      <c r="FU235" s="774"/>
      <c r="FV235" s="774"/>
      <c r="FW235" s="770"/>
      <c r="FX235" s="770"/>
      <c r="FY235" s="770"/>
      <c r="FZ235" s="770"/>
      <c r="GA235" s="770"/>
      <c r="GB235" s="770"/>
      <c r="GC235" s="770"/>
      <c r="GD235" s="770"/>
      <c r="GE235" s="770"/>
      <c r="GF235" s="770"/>
      <c r="GG235" s="770"/>
      <c r="GH235" s="770"/>
      <c r="GI235" s="756"/>
      <c r="GJ235" s="756"/>
      <c r="GK235" s="756"/>
      <c r="GL235" s="756"/>
      <c r="GM235" s="756"/>
      <c r="GN235" s="756"/>
      <c r="GO235" s="1200"/>
    </row>
    <row r="236" spans="1:197" ht="9.75" customHeight="1" x14ac:dyDescent="0.25">
      <c r="A236" s="171"/>
      <c r="B236" s="777"/>
      <c r="C236" s="778"/>
      <c r="D236" s="778"/>
      <c r="E236" s="778"/>
      <c r="F236" s="764"/>
      <c r="G236" s="765"/>
      <c r="H236" s="765"/>
      <c r="I236" s="765"/>
      <c r="J236" s="765"/>
      <c r="K236" s="765"/>
      <c r="L236" s="766"/>
      <c r="M236" s="632"/>
      <c r="N236" s="790"/>
      <c r="O236" s="791"/>
      <c r="P236" s="791"/>
      <c r="Q236" s="791"/>
      <c r="R236" s="792"/>
      <c r="S236" s="785"/>
      <c r="T236" s="786"/>
      <c r="U236" s="786"/>
      <c r="V236" s="786"/>
      <c r="W236" s="786"/>
      <c r="X236" s="787"/>
      <c r="Y236" s="15"/>
      <c r="Z236" s="771">
        <f>IF(Z224=0," ",Z224+6)</f>
        <v>2028</v>
      </c>
      <c r="AA236" s="772"/>
      <c r="AB236" s="772"/>
      <c r="AC236" s="772"/>
      <c r="AD236" s="772"/>
      <c r="AE236" s="1214">
        <f>SUMIFS('Resumen Anual'!$AF$54,Z236,'Resumen Anual'!$V$9,K218,'Resumen Anual'!$L$6)+SUMIFS('Resumen Anual'!$AF$112,Z236,'Resumen Anual'!$V$9,K218,'Resumen Anual'!$L$64)+SUMIFS('Resumen Anual'!$AF$170,Z236,'Resumen Anual'!$V$9,K218,'Resumen Anual'!$L$122)+SUMIFS('Resumen Anual'!$AF$228,Z236,'Resumen Anual'!$V$9,K218,'Resumen Anual'!$L$180)+SUMIFS('Resumen Anual'!$AF$286,Z236,'Resumen Anual'!$V$9,K218,'Resumen Anual'!$L$238)+SUMIFS('Resumen Anual'!$AF$344,Z236,'Resumen Anual'!$V$9,K218,'Resumen Anual'!$L$296)+SUMIFS('Resumen Anual'!$AF$402,Z236,'Resumen Anual'!$V$9,K218,'Resumen Anual'!$L$354)+SUMIFS('Resumen Anual'!$AF$460,Z236,'Resumen Anual'!$V$9,K218,'Resumen Anual'!$L$412)+SUMIFS('Resumen Anual'!$AF$518,Z236,'Resumen Anual'!$V$9,K218,'Resumen Anual'!$L$470)+SUMIFS('Resumen Anual'!$AF$576,Z236,'Resumen Anual'!$V$9,K218,'Resumen Anual'!$L$528)+SUMIFS('Resumen Anual'!$AF$634,Z236,'Resumen Anual'!$V$9,K218,'Resumen Anual'!$L$586)+SUMIFS('Resumen Anual'!$AF$692,Z236,'Resumen Anual'!$V$9,K218,'Resumen Anual'!$L$644)+SUMIFS('Resumen Anual'!$CC$54,Z236,'Resumen Anual'!$V$9,K218,'Resumen Anual'!$BI$6)+SUMIFS('Resumen Anual'!$CC$112,Z236,'Resumen Anual'!$V$9,K218,'Resumen Anual'!$BI$64)+SUMIFS('Resumen Anual'!$CC$170,Z236,'Resumen Anual'!$V$9,K218,'Resumen Anual'!$BI$122)+SUMIFS('Resumen Anual'!$CC$228,Z236,'Resumen Anual'!$V$9,K218,'Resumen Anual'!$BI$180)+SUMIFS('Resumen Anual'!$CC$286,Z236,'Resumen Anual'!$V$9,K218,'Resumen Anual'!$BI$238)+SUMIFS('Resumen Anual'!$CC$344,Z236,'Resumen Anual'!$V$9,K218,'Resumen Anual'!$BI$296)+SUMIFS('Resumen Anual'!$CC$402,Z236,'Resumen Anual'!$V$9,K218,'Resumen Anual'!$BI$354)+SUMIFS('Resumen Anual'!$CC$460,Z236,'Resumen Anual'!$V$9,K218,'Resumen Anual'!$BI$412)+SUMIFS('Resumen Anual'!$CC$518,Z236,'Resumen Anual'!$V$9,K218,'Resumen Anual'!$BI$470)+SUMIFS('Resumen Anual'!$CC$576,Z236,'Resumen Anual'!$V$9,K218,'Resumen Anual'!$BI$528)+SUMIFS('Resumen Anual'!$CC$634,Z236,'Resumen Anual'!$V$9,K218,'Resumen Anual'!$BI$586)+SUMIFS('Resumen Anual'!$CC$692,Z236,'Resumen Anual'!$V$9,K218,'Resumen Anual'!$BI$644)+SUMIFS('Resumen Anual'!$EB$54,Z236,'Resumen Anual'!$V$9,K218,'Resumen Anual'!$DH$6)+SUMIFS('Resumen Anual'!$EB$112,Z236,'Resumen Anual'!$V$9,K218,'Resumen Anual'!$DH$64)+SUMIFS('Resumen Anual'!$EB$170,Z236,'Resumen Anual'!$V$9,K218,'Resumen Anual'!$DH$122)+SUMIFS('Resumen Anual'!$EB$228,Z236,'Resumen Anual'!$V$9,K218,'Resumen Anual'!$DH$180)+SUMIFS('Resumen Anual'!$EB$286,Z236,'Resumen Anual'!$V$9,K218,'Resumen Anual'!$DH$238)+SUMIFS('Resumen Anual'!$EB$344,Z236,'Resumen Anual'!$V$9,K218,'Resumen Anual'!$DH$296)+SUMIFS('Resumen Anual'!$EB$402,Z236,'Resumen Anual'!$V$9,K218,'Resumen Anual'!$DH$354)+SUMIFS('Resumen Anual'!$EB$460,Z236,'Resumen Anual'!$V$9,K218,'Resumen Anual'!$DH$412)+SUMIFS('Resumen Anual'!$EB$518,Z236,'Resumen Anual'!$V$9,K218,'Resumen Anual'!$DH$470)+SUMIFS('Resumen Anual'!$EB$576,Z236,'Resumen Anual'!$V$9,K218,'Resumen Anual'!$DH$528)+SUMIFS('Resumen Anual'!$EB$634,Z236,'Resumen Anual'!$V$9,K218,'Resumen Anual'!$DH$586)+SUMIFS('Resumen Anual'!$EB$692,Z236,'Resumen Anual'!$V$9,K218,'Resumen Anual'!$DH$644)+SUMIFS('Resumen Anual'!$FY$54,Z236,'Resumen Anual'!$V$9,K218,'Resumen Anual'!$FE$6)+SUMIFS('Resumen Anual'!$FY$112,Z236,'Resumen Anual'!$V$9,K218,'Resumen Anual'!$FE$64)+SUMIFS('Resumen Anual'!$FY$170,Z236,'Resumen Anual'!$V$9,K218,'Resumen Anual'!$FE$122)+SUMIFS('Resumen Anual'!$FY$228,Z236,'Resumen Anual'!$V$9,K218,'Resumen Anual'!$FE$180)+SUMIFS('Resumen Anual'!$FY$286,Z236,'Resumen Anual'!$V$9,K218,'Resumen Anual'!$FE$238)+SUMIFS('Resumen Anual'!$FY$344,Z236,'Resumen Anual'!$V$9,K218,'Resumen Anual'!$FE$296)+SUMIFS('Resumen Anual'!$FY$402,Z236,'Resumen Anual'!$V$9,K218,'Resumen Anual'!$FE$354)+SUMIFS('Resumen Anual'!$FY$460,Z236,'Resumen Anual'!$V$9,K218,'Resumen Anual'!$FE$412)+SUMIFS('Resumen Anual'!$FY$518,Z236,'Resumen Anual'!$V$9,K218,'Resumen Anual'!$FE$470)+SUMIFS('Resumen Anual'!$FY$576,Z236,'Resumen Anual'!$V$9,K218,'Resumen Anual'!$FE$528)+SUMIFS('Resumen Anual'!$FY$634,Z236,'Resumen Anual'!$V$9,K218,'Resumen Anual'!$FE$586)+SUMIFS('Resumen Anual'!$FY$692,Z236,'Resumen Anual'!$V$9,K218,'Resumen Anual'!$FE$644)</f>
        <v>0</v>
      </c>
      <c r="AF236" s="770"/>
      <c r="AG236" s="770"/>
      <c r="AH236" s="770"/>
      <c r="AI236" s="770">
        <f>SUMIFS('Resumen Anual'!$AJ$54,Z236,'Resumen Anual'!$V$9,K218,'Resumen Anual'!$L$6)+SUMIFS('Resumen Anual'!$AJ$112,Z236,'Resumen Anual'!$V$9,K218,'Resumen Anual'!$L$64)+SUMIFS('Resumen Anual'!$AJ$170,Z236,'Resumen Anual'!$V$9,K218,'Resumen Anual'!$L$122)+SUMIFS('Resumen Anual'!$AJ$228,Z236,'Resumen Anual'!$V$9,K218,'Resumen Anual'!$L$180)+SUMIFS('Resumen Anual'!$AJ$286,Z236,'Resumen Anual'!$V$9,K218,'Resumen Anual'!$L$238)+SUMIFS('Resumen Anual'!$AJ$344,Z236,'Resumen Anual'!$V$9,K218,'Resumen Anual'!$L$296)+SUMIFS('Resumen Anual'!$AJ$402,Z236,'Resumen Anual'!$V$9,K218,'Resumen Anual'!$L$354)+SUMIFS('Resumen Anual'!$AJ$460,Z236,'Resumen Anual'!$V$9,K218,'Resumen Anual'!$L$412)+SUMIFS('Resumen Anual'!$AJ$518,Z236,'Resumen Anual'!$V$9,K218,'Resumen Anual'!$L$470)+SUMIFS('Resumen Anual'!$AJ$576,Z236,'Resumen Anual'!$V$9,K218,'Resumen Anual'!$L$528)+SUMIFS('Resumen Anual'!$AJ$634,Z236,'Resumen Anual'!$V$9,K218,'Resumen Anual'!$L$586)+SUMIFS('Resumen Anual'!$AJ$692,Z236,'Resumen Anual'!$V$9,K218,'Resumen Anual'!$L$644)+SUMIFS('Resumen Anual'!$CG$54,Z236,'Resumen Anual'!$V$9,K218,'Resumen Anual'!$BI$6)+SUMIFS('Resumen Anual'!$CG$112,Z236,'Resumen Anual'!$V$9,K218,'Resumen Anual'!$BI$64)+SUMIFS('Resumen Anual'!$CG$170,Z236,'Resumen Anual'!$V$9,K218,'Resumen Anual'!$BI$122)+SUMIFS('Resumen Anual'!$CG$228,Z236,'Resumen Anual'!$V$9,K218,'Resumen Anual'!$BI$180)+SUMIFS('Resumen Anual'!$CG$286,Z236,'Resumen Anual'!$V$9,K218,'Resumen Anual'!$BI$238)+SUMIFS('Resumen Anual'!$CG$344,Z236,'Resumen Anual'!$V$9,K218,'Resumen Anual'!$BI$296)+SUMIFS('Resumen Anual'!$CG$402,Z236,'Resumen Anual'!$V$9,K218,'Resumen Anual'!$BI$354)+SUMIFS('Resumen Anual'!$CG$460,Z236,'Resumen Anual'!$V$9,K218,'Resumen Anual'!$BI$412)+SUMIFS('Resumen Anual'!$CG$518,Z236,'Resumen Anual'!$V$9,K218,'Resumen Anual'!$BI$470)+SUMIFS('Resumen Anual'!$CG$576,Z236,'Resumen Anual'!$V$9,K218,'Resumen Anual'!$BI$528)+SUMIFS('Resumen Anual'!$CG$634,Z236,'Resumen Anual'!$V$9,K218,'Resumen Anual'!$BI$586)+SUMIFS('Resumen Anual'!$CG$692,Z236,'Resumen Anual'!$V$9,K218,'Resumen Anual'!$BI$644)+SUMIFS('Resumen Anual'!$EF$54,Z236,'Resumen Anual'!$V$9,K218,'Resumen Anual'!$DH$6)+SUMIFS('Resumen Anual'!$EF$112,Z236,'Resumen Anual'!$V$9,K218,'Resumen Anual'!$DH$64)+SUMIFS('Resumen Anual'!$EF$170,Z236,'Resumen Anual'!$V$9,K218,'Resumen Anual'!$DH$122)+SUMIFS('Resumen Anual'!$EF$228,Z236,'Resumen Anual'!$V$9,K218,'Resumen Anual'!$DH$180)+SUMIFS('Resumen Anual'!$EF$286,Z236,'Resumen Anual'!$V$9,K218,'Resumen Anual'!$DH$238)+SUMIFS('Resumen Anual'!$EF$344,Z236,'Resumen Anual'!$V$9,K218,'Resumen Anual'!$DH$296)+SUMIFS('Resumen Anual'!$EF$402,Z236,'Resumen Anual'!$V$9,K218,'Resumen Anual'!$DH$354)+SUMIFS('Resumen Anual'!$EF$460,Z236,'Resumen Anual'!$V$9,K218,'Resumen Anual'!$DH$412)+SUMIFS('Resumen Anual'!$EF$518,Z236,'Resumen Anual'!$V$9,K218,'Resumen Anual'!$DH$470)+SUMIFS('Resumen Anual'!$EF$576,Z236,'Resumen Anual'!$V$9,K218,'Resumen Anual'!$DH$528)+SUMIFS('Resumen Anual'!$EF$634,Z236,'Resumen Anual'!$V$9,K218,'Resumen Anual'!$DH$586)+SUMIFS('Resumen Anual'!$EF$692,Z236,'Resumen Anual'!$V$9,K218,'Resumen Anual'!$DH$644)+SUMIFS('Resumen Anual'!$GC$54,Z236,'Resumen Anual'!$V$9,K218,'Resumen Anual'!$FE$6)+SUMIFS('Resumen Anual'!$GC$112,Z236,'Resumen Anual'!$V$9,K218,'Resumen Anual'!$FE$64)+SUMIFS('Resumen Anual'!$GC$170,Z236,'Resumen Anual'!$V$9,K218,'Resumen Anual'!$FE$122)+SUMIFS('Resumen Anual'!$GC$228,Z236,'Resumen Anual'!$V$9,K218,'Resumen Anual'!$FE$180)+SUMIFS('Resumen Anual'!$GC$286,Z236,'Resumen Anual'!$V$9,K218,'Resumen Anual'!$FE$238)+SUMIFS('Resumen Anual'!$GC$344,Z236,'Resumen Anual'!$V$9,K218,'Resumen Anual'!$FE$296)+SUMIFS('Resumen Anual'!$GC$402,Z236,'Resumen Anual'!$V$9,K218,'Resumen Anual'!$FE$354)+SUMIFS('Resumen Anual'!$GC$460,Z236,'Resumen Anual'!$V$9,K218,'Resumen Anual'!$FE$412)+SUMIFS('Resumen Anual'!$GC$518,Z236,'Resumen Anual'!$V$9,K218,'Resumen Anual'!$FE$470)+SUMIFS('Resumen Anual'!$GC$576,Z236,'Resumen Anual'!$V$9,K218,'Resumen Anual'!$FE$528)+SUMIFS('Resumen Anual'!$GC$634,Z236,'Resumen Anual'!$V$9,K218,'Resumen Anual'!$FE$586)+SUMIFS('Resumen Anual'!$GC$692,Z236,'Resumen Anual'!$V$9,K218,'Resumen Anual'!$FE$644)</f>
        <v>0</v>
      </c>
      <c r="AJ236" s="770"/>
      <c r="AK236" s="770"/>
      <c r="AL236" s="770"/>
      <c r="AM236" s="770">
        <f>SUMIFS('Resumen Anual'!$AN$54,Z236,'Resumen Anual'!$V$9,K218,'Resumen Anual'!$L$6)+SUMIFS('Resumen Anual'!$AN$112,Z236,'Resumen Anual'!$V$9,K218,'Resumen Anual'!$L$64)+SUMIFS('Resumen Anual'!$AN$170,Z236,'Resumen Anual'!$V$9,K218,'Resumen Anual'!$L$122)+SUMIFS('Resumen Anual'!$AN$228,Z236,'Resumen Anual'!$V$9,K218,'Resumen Anual'!$L$180)+SUMIFS('Resumen Anual'!$AN$286,Z236,'Resumen Anual'!$V$9,K218,'Resumen Anual'!$L$238)+SUMIFS('Resumen Anual'!$AN$344,Z236,'Resumen Anual'!$V$9,K218,'Resumen Anual'!$L$296)+SUMIFS('Resumen Anual'!$AN$402,Z236,'Resumen Anual'!$V$9,K218,'Resumen Anual'!$L$354)+SUMIFS('Resumen Anual'!$AN$460,Z236,'Resumen Anual'!$V$9,K218,'Resumen Anual'!$L$412)+SUMIFS('Resumen Anual'!$AN$518,Z236,'Resumen Anual'!$V$9,K218,'Resumen Anual'!$L$470)+SUMIFS('Resumen Anual'!$AN$576,Z236,'Resumen Anual'!$V$9,K218,'Resumen Anual'!$L$528)+SUMIFS('Resumen Anual'!$AN$634,Z236,'Resumen Anual'!$V$9,K218,'Resumen Anual'!$L$586)+SUMIFS('Resumen Anual'!$AN$692,Z236,'Resumen Anual'!$V$9,K218,'Resumen Anual'!$L$644)+SUMIFS('Resumen Anual'!$CK$54,Z236,'Resumen Anual'!$V$9,K218,'Resumen Anual'!$BI$6)+SUMIFS('Resumen Anual'!$CK$112,Z236,'Resumen Anual'!$V$9,K218,'Resumen Anual'!$BI$64)+SUMIFS('Resumen Anual'!$CK$170,Z236,'Resumen Anual'!$V$9,K218,'Resumen Anual'!$BI$122)+SUMIFS('Resumen Anual'!$CK$228,Z236,'Resumen Anual'!$V$9,K218,'Resumen Anual'!$BI$180)+SUMIFS('Resumen Anual'!$CK$286,Z236,'Resumen Anual'!$V$9,K218,'Resumen Anual'!$BI$238)+SUMIFS('Resumen Anual'!$CK$344,Z236,'Resumen Anual'!$V$9,K218,'Resumen Anual'!$BI$296)+SUMIFS('Resumen Anual'!$CK$402,Z236,'Resumen Anual'!$V$9,K218,'Resumen Anual'!$BI$354)+SUMIFS('Resumen Anual'!$CK$460,Z236,'Resumen Anual'!$V$9,K218,'Resumen Anual'!$BI$412)+SUMIFS('Resumen Anual'!$CK$518,Z236,'Resumen Anual'!$V$9,K218,'Resumen Anual'!$BI$470)+SUMIFS('Resumen Anual'!$CK$576,Z236,'Resumen Anual'!$V$9,K218,'Resumen Anual'!$BI$528)+SUMIFS('Resumen Anual'!$CK$634,Z236,'Resumen Anual'!$V$9,K218,'Resumen Anual'!$BI$586)+SUMIFS('Resumen Anual'!$CK$692,Z236,'Resumen Anual'!$V$9,K218,'Resumen Anual'!$BI$644)+SUMIFS('Resumen Anual'!$EJ$54,Z236,'Resumen Anual'!$V$9,K218,'Resumen Anual'!$DH$6)+SUMIFS('Resumen Anual'!$EJ$112,Z236,'Resumen Anual'!$V$9,K218,'Resumen Anual'!$DH$64)+SUMIFS('Resumen Anual'!$EJ$170,Z236,'Resumen Anual'!$V$9,K218,'Resumen Anual'!$DH$122)+SUMIFS('Resumen Anual'!$EJ$228,Z236,'Resumen Anual'!$V$9,K218,'Resumen Anual'!$DH$180)+SUMIFS('Resumen Anual'!$EJ$286,Z236,'Resumen Anual'!$V$9,K218,'Resumen Anual'!$DH$238)+SUMIFS('Resumen Anual'!$EJ$344,Z236,'Resumen Anual'!$V$9,K218,'Resumen Anual'!$DH$296)+SUMIFS('Resumen Anual'!$EJ$402,Z236,'Resumen Anual'!$V$9,K218,'Resumen Anual'!$DH$354)+SUMIFS('Resumen Anual'!$EJ$460,Z236,'Resumen Anual'!$V$9,K218,'Resumen Anual'!$DH$412)+SUMIFS('Resumen Anual'!$EJ$518,Z236,'Resumen Anual'!$V$9,K218,'Resumen Anual'!$DH$470)+SUMIFS('Resumen Anual'!$EJ$576,Z236,'Resumen Anual'!$V$9,K218,'Resumen Anual'!$DH$528)+SUMIFS('Resumen Anual'!$EJ$634,Z236,'Resumen Anual'!$V$9,K218,'Resumen Anual'!$DH$586)+SUMIFS('Resumen Anual'!$EJ$692,Z236,'Resumen Anual'!$V$9,K218,'Resumen Anual'!$DH$644)+SUMIFS('Resumen Anual'!$GG$54,Z236,'Resumen Anual'!$V$9,K218,'Resumen Anual'!$FE$6)+SUMIFS('Resumen Anual'!$GG$112,Z236,'Resumen Anual'!$V$9,K218,'Resumen Anual'!$FE$64)+SUMIFS('Resumen Anual'!$GG$170,Z236,'Resumen Anual'!$V$9,K218,'Resumen Anual'!$FE$122)+SUMIFS('Resumen Anual'!$GG$228,Z236,'Resumen Anual'!$V$9,K218,'Resumen Anual'!$FE$180)+SUMIFS('Resumen Anual'!$GG$286,Z236,'Resumen Anual'!$V$9,K218,'Resumen Anual'!$FE$238)+SUMIFS('Resumen Anual'!$GG$344,Z236,'Resumen Anual'!$V$9,K218,'Resumen Anual'!$FE$296)+SUMIFS('Resumen Anual'!$GG$402,Z236,'Resumen Anual'!$V$9,K218,'Resumen Anual'!$FE$354)+SUMIFS('Resumen Anual'!$GG$460,Z236,'Resumen Anual'!$V$9,K218,'Resumen Anual'!$FE$412)+SUMIFS('Resumen Anual'!$GG$518,Z236,'Resumen Anual'!$V$9,K218,'Resumen Anual'!$FE$470)+SUMIFS('Resumen Anual'!$GG$576,Z236,'Resumen Anual'!$V$9,K218,'Resumen Anual'!$FE$528)+SUMIFS('Resumen Anual'!$GG$634,Z236,'Resumen Anual'!$V$9,K218,'Resumen Anual'!$FE$586)+SUMIFS('Resumen Anual'!$GG$692,Z236,'Resumen Anual'!$V$9,K218,'Resumen Anual'!$FE$644)</f>
        <v>0</v>
      </c>
      <c r="AN236" s="770"/>
      <c r="AO236" s="770"/>
      <c r="AP236" s="770"/>
      <c r="AQ236" s="756">
        <f>SUMIFS('Resumen Anual'!$AR$54,Z236,'Resumen Anual'!$V$9,K218,'Resumen Anual'!$L$6)+SUMIFS('Resumen Anual'!$AR$112,Z236,'Resumen Anual'!$V$9,K218,'Resumen Anual'!$L$64)+SUMIFS('Resumen Anual'!$AR$170,Z236,'Resumen Anual'!$V$9,K218,'Resumen Anual'!$L$122)+SUMIFS('Resumen Anual'!$AR$228,Z236,'Resumen Anual'!$V$9,K218,'Resumen Anual'!$L$180)+SUMIFS('Resumen Anual'!$AR$286,Z236,'Resumen Anual'!$V$9,K218,'Resumen Anual'!$L$238)+SUMIFS('Resumen Anual'!$AR$344,Z236,'Resumen Anual'!$V$9,K218,'Resumen Anual'!$L$296)+SUMIFS('Resumen Anual'!$AR$402,Z236,'Resumen Anual'!$V$9,K218,'Resumen Anual'!$L$354)+SUMIFS('Resumen Anual'!$AR$460,Z236,'Resumen Anual'!$V$9,K218,'Resumen Anual'!$L$412)+SUMIFS('Resumen Anual'!$AR$518,Z236,'Resumen Anual'!$V$9,K218,'Resumen Anual'!$L$470)+SUMIFS('Resumen Anual'!$AR$576,Z236,'Resumen Anual'!$V$9,K218,'Resumen Anual'!$L$528)+SUMIFS('Resumen Anual'!$AR$634,Z236,'Resumen Anual'!$V$9,K218,'Resumen Anual'!$L$586)+SUMIFS('Resumen Anual'!$AR$692,Z236,'Resumen Anual'!$V$9,K218,'Resumen Anual'!$L$644)+SUMIFS('Resumen Anual'!$CO$54,Z236,'Resumen Anual'!$V$9,K218,'Resumen Anual'!$BI$6)+SUMIFS('Resumen Anual'!$CO$112,Z236,'Resumen Anual'!$V$9,K218,'Resumen Anual'!$BI$64)+SUMIFS('Resumen Anual'!$CO$170,Z236,'Resumen Anual'!$V$9,K218,'Resumen Anual'!$BI$122)+SUMIFS('Resumen Anual'!$CO$228,Z236,'Resumen Anual'!$V$9,K218,'Resumen Anual'!$BI$180)+SUMIFS('Resumen Anual'!$CO$286,Z236,'Resumen Anual'!$V$9,K218,'Resumen Anual'!$BI$238)+SUMIFS('Resumen Anual'!$CO$344,Z236,'Resumen Anual'!$V$9,K218,'Resumen Anual'!$BI$296)+SUMIFS('Resumen Anual'!$CO$402,Z236,'Resumen Anual'!$V$9,K218,'Resumen Anual'!$BI$354)+SUMIFS('Resumen Anual'!$CO$460,Z236,'Resumen Anual'!$V$9,K218,'Resumen Anual'!$BI$412)+SUMIFS('Resumen Anual'!$CO$518,Z236,'Resumen Anual'!$V$9,K218,'Resumen Anual'!$BI$470)+SUMIFS('Resumen Anual'!$CO$576,Z236,'Resumen Anual'!$V$9,K218,'Resumen Anual'!$BI$528)+SUMIFS('Resumen Anual'!$CO$634,Z236,'Resumen Anual'!$V$9,K218,'Resumen Anual'!$BI$586)+SUMIFS('Resumen Anual'!$CO$692,Z236,'Resumen Anual'!$V$9,K218,'Resumen Anual'!$BI$644)+SUMIFS('Resumen Anual'!$EN$54,Z236,'Resumen Anual'!$V$9,K218,'Resumen Anual'!$DH$6)+SUMIFS('Resumen Anual'!$EN$112,Z236,'Resumen Anual'!$V$9,K218,'Resumen Anual'!$DH$64)+SUMIFS('Resumen Anual'!$EN$170,Z236,'Resumen Anual'!$V$9,K218,'Resumen Anual'!$DH$122)+SUMIFS('Resumen Anual'!$EN$228,Z236,'Resumen Anual'!$V$9,K218,'Resumen Anual'!$DH$180)+SUMIFS('Resumen Anual'!$EN$286,Z236,'Resumen Anual'!$V$9,K218,'Resumen Anual'!$DH$238)+SUMIFS('Resumen Anual'!$EN$344,Z236,'Resumen Anual'!$V$9,K218,'Resumen Anual'!$DH$296)+SUMIFS('Resumen Anual'!$EN$402,Z236,'Resumen Anual'!$V$9,K218,'Resumen Anual'!$DH$354)+SUMIFS('Resumen Anual'!$EN$460,Z236,'Resumen Anual'!$V$9,K218,'Resumen Anual'!$DH$412)+SUMIFS('Resumen Anual'!$EN$518,Z236,'Resumen Anual'!$V$9,K218,'Resumen Anual'!$DH$470)+SUMIFS('Resumen Anual'!$EN$576,Z236,'Resumen Anual'!$V$9,K218,'Resumen Anual'!$DH$528)+SUMIFS('Resumen Anual'!$EN$634,Z236,'Resumen Anual'!$V$9,K218,'Resumen Anual'!$DH$586)+SUMIFS('Resumen Anual'!$EN$692,Z236,'Resumen Anual'!$V$9,K218,'Resumen Anual'!$DH$644)+SUMIFS('Resumen Anual'!$GK$54,Z236,'Resumen Anual'!$V$9,K218,'Resumen Anual'!$FE$6)+SUMIFS('Resumen Anual'!$GK$112,Z236,'Resumen Anual'!$V$9,K218,'Resumen Anual'!$FE$64)+SUMIFS('Resumen Anual'!$GK$170,Z236,'Resumen Anual'!$V$9,K218,'Resumen Anual'!$FE$122)+SUMIFS('Resumen Anual'!$GK$228,Z236,'Resumen Anual'!$V$9,K218,'Resumen Anual'!$FE$180)+SUMIFS('Resumen Anual'!$GK$286,Z236,'Resumen Anual'!$V$9,K218,'Resumen Anual'!$FE$238)+SUMIFS('Resumen Anual'!$GK$344,Z236,'Resumen Anual'!$V$9,K218,'Resumen Anual'!$FE$296)+SUMIFS('Resumen Anual'!$GK$402,Z236,'Resumen Anual'!$V$9,K218,'Resumen Anual'!$FE$354)+SUMIFS('Resumen Anual'!$GK$460,Z236,'Resumen Anual'!$V$9,K218,'Resumen Anual'!$FE$412)+SUMIFS('Resumen Anual'!$GK$518,Z236,'Resumen Anual'!$V$9,K218,'Resumen Anual'!$FE$470)+SUMIFS('Resumen Anual'!$GK$576,Z236,'Resumen Anual'!$V$9,K218,'Resumen Anual'!$FE$528)+SUMIFS('Resumen Anual'!$GK$634,Z236,'Resumen Anual'!$V$9,K218,'Resumen Anual'!$FE$586)+SUMIFS('Resumen Anual'!$GK$692,Z236,'Resumen Anual'!$V$9,K218,'Resumen Anual'!$FE$644)</f>
        <v>0</v>
      </c>
      <c r="AR236" s="756"/>
      <c r="AS236" s="756"/>
      <c r="AT236" s="756">
        <f>SUMIFS('Resumen Anual'!$AU$54,Z236,'Resumen Anual'!$V$9,K218,'Resumen Anual'!$L$6)+SUMIFS('Resumen Anual'!$AU$112,Z236,'Resumen Anual'!$V$9,K218,'Resumen Anual'!$L$64)+SUMIFS('Resumen Anual'!$AU$170,Z236,'Resumen Anual'!$V$9,K218,'Resumen Anual'!$L$122)+SUMIFS('Resumen Anual'!$AU$228,Z236,'Resumen Anual'!$V$9,K218,'Resumen Anual'!$L$180)+SUMIFS('Resumen Anual'!$AU$286,Z236,'Resumen Anual'!$V$9,K218,'Resumen Anual'!$L$238)+SUMIFS('Resumen Anual'!$AU$344,Z236,'Resumen Anual'!$V$9,K218,'Resumen Anual'!$L$296)+SUMIFS('Resumen Anual'!$AU$402,Z236,'Resumen Anual'!$V$9,K218,'Resumen Anual'!$L$354)+SUMIFS('Resumen Anual'!$AU$460,Z236,'Resumen Anual'!$V$9,K218,'Resumen Anual'!$L$412)+SUMIFS('Resumen Anual'!$AU$518,Z236,'Resumen Anual'!$V$9,K218,'Resumen Anual'!$L$470)+SUMIFS('Resumen Anual'!$AU$576,Z236,'Resumen Anual'!$V$9,K218,'Resumen Anual'!$L$528)+SUMIFS('Resumen Anual'!$AU$634,Z236,'Resumen Anual'!$V$9,K218,'Resumen Anual'!$L$586)+SUMIFS('Resumen Anual'!$AU$692,Z236,'Resumen Anual'!$V$9,K218,'Resumen Anual'!$L$644)+SUMIFS('Resumen Anual'!$CR$54,Z236,'Resumen Anual'!$V$9,K218,'Resumen Anual'!$BI$6)+SUMIFS('Resumen Anual'!$CR$112,Z236,'Resumen Anual'!$V$9,K218,'Resumen Anual'!$BI$64)+SUMIFS('Resumen Anual'!$CR$170,Z236,'Resumen Anual'!$V$9,K218,'Resumen Anual'!$BI$122)+SUMIFS('Resumen Anual'!$CR$228,Z236,'Resumen Anual'!$V$9,K218,'Resumen Anual'!$BI$180)+SUMIFS('Resumen Anual'!$CR$286,Z236,'Resumen Anual'!$V$9,K218,'Resumen Anual'!$BI$238)+SUMIFS('Resumen Anual'!$CR$344,Z236,'Resumen Anual'!$V$9,K218,'Resumen Anual'!$BI$296)+SUMIFS('Resumen Anual'!$CR$402,Z236,'Resumen Anual'!$V$9,K218,'Resumen Anual'!$BI$354)+SUMIFS('Resumen Anual'!$CR$460,Z236,'Resumen Anual'!$V$9,K218,'Resumen Anual'!$BI$412)+SUMIFS('Resumen Anual'!$CR$518,Z236,'Resumen Anual'!$V$9,K218,'Resumen Anual'!$BI$470)+SUMIFS('Resumen Anual'!$CR$576,Z236,'Resumen Anual'!$V$9,K218,'Resumen Anual'!$BI$528)+SUMIFS('Resumen Anual'!$CR$634,Z236,'Resumen Anual'!$V$9,K218,'Resumen Anual'!$BI$586)+SUMIFS('Resumen Anual'!$CR$692,Z236,'Resumen Anual'!$V$9,K218,'Resumen Anual'!$BI$644)+SUMIFS('Resumen Anual'!$EQ$54,Z236,'Resumen Anual'!$V$9,K218,'Resumen Anual'!$DH$6)+SUMIFS('Resumen Anual'!$EQ$112,Z236,'Resumen Anual'!$V$9,K218,'Resumen Anual'!$DH$64)+SUMIFS('Resumen Anual'!$EQ$170,Z236,'Resumen Anual'!$V$9,K218,'Resumen Anual'!$DH$122)+SUMIFS('Resumen Anual'!$EQ$228,Z236,'Resumen Anual'!$V$9,K218,'Resumen Anual'!$DH$180)+SUMIFS('Resumen Anual'!$EQ$286,Z236,'Resumen Anual'!$V$9,K218,'Resumen Anual'!$DH$238)+SUMIFS('Resumen Anual'!$EQ$344,Z236,'Resumen Anual'!$V$9,K218,'Resumen Anual'!$DH$296)+SUMIFS('Resumen Anual'!$EQ$402,Z236,'Resumen Anual'!$V$9,K218,'Resumen Anual'!$DH$354)+SUMIFS('Resumen Anual'!$EQ$460,Z236,'Resumen Anual'!$V$9,K218,'Resumen Anual'!$DH$412)+SUMIFS('Resumen Anual'!$EQ$518,Z236,'Resumen Anual'!$V$9,K218,'Resumen Anual'!$DH$470)+SUMIFS('Resumen Anual'!$EQ$576,Z236,'Resumen Anual'!$V$9,K218,'Resumen Anual'!$DH$528)+SUMIFS('Resumen Anual'!$EQ$634,Z236,'Resumen Anual'!$V$9,K218,'Resumen Anual'!$DH$586)+SUMIFS('Resumen Anual'!$EQ$692,Z236,'Resumen Anual'!$V$9,K218,'Resumen Anual'!$DH$644)+SUMIFS('Resumen Anual'!$GN$54,Z236,'Resumen Anual'!$V$9,K218,'Resumen Anual'!$FE$6)+SUMIFS('Resumen Anual'!$GN$112,Z236,'Resumen Anual'!$V$9,K218,'Resumen Anual'!$FE$64)+SUMIFS('Resumen Anual'!$GN$170,Z236,'Resumen Anual'!$V$9,K218,'Resumen Anual'!$FE$122)+SUMIFS('Resumen Anual'!$GN$228,Z236,'Resumen Anual'!$V$9,K218,'Resumen Anual'!$FE$180)+SUMIFS('Resumen Anual'!$GN$286,Z236,'Resumen Anual'!$V$9,K218,'Resumen Anual'!$FE$238)+SUMIFS('Resumen Anual'!$GN$344,Z236,'Resumen Anual'!$V$9,K218,'Resumen Anual'!$FE$296)+SUMIFS('Resumen Anual'!$GN$402,Z236,'Resumen Anual'!$V$9,K218,'Resumen Anual'!$FE$354)+SUMIFS('Resumen Anual'!$GN$460,Z236,'Resumen Anual'!$V$9,K218,'Resumen Anual'!$FE$412)+SUMIFS('Resumen Anual'!$GN$518,Z236,'Resumen Anual'!$V$9,K218,'Resumen Anual'!$FE$470)+SUMIFS('Resumen Anual'!$GN$576,Z236,'Resumen Anual'!$V$9,K218,'Resumen Anual'!$FE$528)+SUMIFS('Resumen Anual'!$GN$634,Z236,'Resumen Anual'!$V$9,K218,'Resumen Anual'!$FE$586)+SUMIFS('Resumen Anual'!$GN$692,Z236,'Resumen Anual'!$V$9,K218,'Resumen Anual'!$FE$644)</f>
        <v>0</v>
      </c>
      <c r="AU236" s="756"/>
      <c r="AV236" s="1215"/>
      <c r="AW236" s="1200"/>
      <c r="AX236" s="171"/>
      <c r="AY236" s="777"/>
      <c r="AZ236" s="778"/>
      <c r="BA236" s="778"/>
      <c r="BB236" s="778"/>
      <c r="BC236" s="764"/>
      <c r="BD236" s="765"/>
      <c r="BE236" s="765"/>
      <c r="BF236" s="765"/>
      <c r="BG236" s="765"/>
      <c r="BH236" s="765"/>
      <c r="BI236" s="766"/>
      <c r="BJ236" s="632"/>
      <c r="BK236" s="790"/>
      <c r="BL236" s="791"/>
      <c r="BM236" s="791"/>
      <c r="BN236" s="791"/>
      <c r="BO236" s="792"/>
      <c r="BP236" s="785"/>
      <c r="BQ236" s="786"/>
      <c r="BR236" s="786"/>
      <c r="BS236" s="786"/>
      <c r="BT236" s="786"/>
      <c r="BU236" s="787"/>
      <c r="BV236" s="15"/>
      <c r="BW236" s="771">
        <f>IF(BW224=0," ",BW224+6)</f>
        <v>2028</v>
      </c>
      <c r="BX236" s="772"/>
      <c r="BY236" s="772"/>
      <c r="BZ236" s="772"/>
      <c r="CA236" s="772"/>
      <c r="CB236" s="1214">
        <f>SUMIFS('Resumen Anual'!$AF$54,BW236,'Resumen Anual'!$V$9,BH218,'Resumen Anual'!$L$6)+SUMIFS('Resumen Anual'!$AF$112,BW236,'Resumen Anual'!$V$9,BH218,'Resumen Anual'!$L$64)+SUMIFS('Resumen Anual'!$AF$170,BW236,'Resumen Anual'!$V$9,BH218,'Resumen Anual'!$L$122)+SUMIFS('Resumen Anual'!$AF$228,BW236,'Resumen Anual'!$V$9,BH218,'Resumen Anual'!$L$180)+SUMIFS('Resumen Anual'!$AF$286,BW236,'Resumen Anual'!$V$9,BH218,'Resumen Anual'!$L$238)+SUMIFS('Resumen Anual'!$AF$344,BW236,'Resumen Anual'!$V$9,BH218,'Resumen Anual'!$L$296)+SUMIFS('Resumen Anual'!$AF$402,BW236,'Resumen Anual'!$V$9,BH218,'Resumen Anual'!$L$354)+SUMIFS('Resumen Anual'!$AF$460,BW236,'Resumen Anual'!$V$9,BH218,'Resumen Anual'!$L$412)+SUMIFS('Resumen Anual'!$AF$518,BW236,'Resumen Anual'!$V$9,BH218,'Resumen Anual'!$L$470)+SUMIFS('Resumen Anual'!$AF$576,BW236,'Resumen Anual'!$V$9,BH218,'Resumen Anual'!$L$528)+SUMIFS('Resumen Anual'!$AF$634,BW236,'Resumen Anual'!$V$9,BH218,'Resumen Anual'!$L$586)+SUMIFS('Resumen Anual'!$AF$692,BW236,'Resumen Anual'!$V$9,BH218,'Resumen Anual'!$L$644)+SUMIFS('Resumen Anual'!$CC$54,BW236,'Resumen Anual'!$V$9,BH218,'Resumen Anual'!$BI$6)+SUMIFS('Resumen Anual'!$CC$112,BW236,'Resumen Anual'!$V$9,BH218,'Resumen Anual'!$BI$64)+SUMIFS('Resumen Anual'!$CC$170,BW236,'Resumen Anual'!$V$9,BH218,'Resumen Anual'!$BI$122)+SUMIFS('Resumen Anual'!$CC$228,BW236,'Resumen Anual'!$V$9,BH218,'Resumen Anual'!$BI$180)+SUMIFS('Resumen Anual'!$CC$286,BW236,'Resumen Anual'!$V$9,BH218,'Resumen Anual'!$BI$238)+SUMIFS('Resumen Anual'!$CC$344,BW236,'Resumen Anual'!$V$9,BH218,'Resumen Anual'!$BI$296)+SUMIFS('Resumen Anual'!$CC$402,BW236,'Resumen Anual'!$V$9,BH218,'Resumen Anual'!$BI$354)+SUMIFS('Resumen Anual'!$CC$460,BW236,'Resumen Anual'!$V$9,BH218,'Resumen Anual'!$BI$412)+SUMIFS('Resumen Anual'!$CC$518,BW236,'Resumen Anual'!$V$9,BH218,'Resumen Anual'!$BI$470)+SUMIFS('Resumen Anual'!$CC$576,BW236,'Resumen Anual'!$V$9,BH218,'Resumen Anual'!$BI$528)+SUMIFS('Resumen Anual'!$CC$634,BW236,'Resumen Anual'!$V$9,BH218,'Resumen Anual'!$BI$586)+SUMIFS('Resumen Anual'!$CC$692,BW236,'Resumen Anual'!$V$9,BH218,'Resumen Anual'!$BI$644)+SUMIFS('Resumen Anual'!$EB$54,BW236,'Resumen Anual'!$V$9,BH218,'Resumen Anual'!$DH$6)+SUMIFS('Resumen Anual'!$EB$112,BW236,'Resumen Anual'!$V$9,BH218,'Resumen Anual'!$DH$64)+SUMIFS('Resumen Anual'!$EB$170,BW236,'Resumen Anual'!$V$9,BH218,'Resumen Anual'!$DH$122)+SUMIFS('Resumen Anual'!$EB$228,BW236,'Resumen Anual'!$V$9,BH218,'Resumen Anual'!$DH$180)+SUMIFS('Resumen Anual'!$EB$286,BW236,'Resumen Anual'!$V$9,BH218,'Resumen Anual'!$DH$238)+SUMIFS('Resumen Anual'!$EB$344,BW236,'Resumen Anual'!$V$9,BH218,'Resumen Anual'!$DH$296)+SUMIFS('Resumen Anual'!$EB$402,BW236,'Resumen Anual'!$V$9,BH218,'Resumen Anual'!$DH$354)+SUMIFS('Resumen Anual'!$EB$460,BW236,'Resumen Anual'!$V$9,BH218,'Resumen Anual'!$DH$412)+SUMIFS('Resumen Anual'!$EB$518,BW236,'Resumen Anual'!$V$9,BH218,'Resumen Anual'!$DH$470)+SUMIFS('Resumen Anual'!$EB$576,BW236,'Resumen Anual'!$V$9,BH218,'Resumen Anual'!$DH$528)+SUMIFS('Resumen Anual'!$EB$634,BW236,'Resumen Anual'!$V$9,BH218,'Resumen Anual'!$DH$586)+SUMIFS('Resumen Anual'!$EB$692,BW236,'Resumen Anual'!$V$9,BH218,'Resumen Anual'!$DH$644)+SUMIFS('Resumen Anual'!$FY$54,BW236,'Resumen Anual'!$V$9,BH218,'Resumen Anual'!$FE$6)+SUMIFS('Resumen Anual'!$FY$112,BW236,'Resumen Anual'!$V$9,BH218,'Resumen Anual'!$FE$64)+SUMIFS('Resumen Anual'!$FY$170,BW236,'Resumen Anual'!$V$9,BH218,'Resumen Anual'!$FE$122)+SUMIFS('Resumen Anual'!$FY$228,BW236,'Resumen Anual'!$V$9,BH218,'Resumen Anual'!$FE$180)+SUMIFS('Resumen Anual'!$FY$286,BW236,'Resumen Anual'!$V$9,BH218,'Resumen Anual'!$FE$238)+SUMIFS('Resumen Anual'!$FY$344,BW236,'Resumen Anual'!$V$9,BH218,'Resumen Anual'!$FE$296)+SUMIFS('Resumen Anual'!$FY$402,BW236,'Resumen Anual'!$V$9,BH218,'Resumen Anual'!$FE$354)+SUMIFS('Resumen Anual'!$FY$460,BW236,'Resumen Anual'!$V$9,BH218,'Resumen Anual'!$FE$412)+SUMIFS('Resumen Anual'!$FY$518,BW236,'Resumen Anual'!$V$9,BH218,'Resumen Anual'!$FE$470)+SUMIFS('Resumen Anual'!$FY$576,BW236,'Resumen Anual'!$V$9,BH218,'Resumen Anual'!$FE$528)+SUMIFS('Resumen Anual'!$FY$634,BW236,'Resumen Anual'!$V$9,BH218,'Resumen Anual'!$FE$586)+SUMIFS('Resumen Anual'!$FY$692,BW236,'Resumen Anual'!$V$9,BH218,'Resumen Anual'!$FE$644)</f>
        <v>0</v>
      </c>
      <c r="CC236" s="770"/>
      <c r="CD236" s="770"/>
      <c r="CE236" s="770"/>
      <c r="CF236" s="770">
        <f>SUMIFS('Resumen Anual'!$AJ$54,BW236,'Resumen Anual'!$V$9,BH218,'Resumen Anual'!$L$6)+SUMIFS('Resumen Anual'!$AJ$112,BW236,'Resumen Anual'!$V$9,BH218,'Resumen Anual'!$L$64)+SUMIFS('Resumen Anual'!$AJ$170,BW236,'Resumen Anual'!$V$9,BH218,'Resumen Anual'!$L$122)+SUMIFS('Resumen Anual'!$AJ$228,BW236,'Resumen Anual'!$V$9,BH218,'Resumen Anual'!$L$180)+SUMIFS('Resumen Anual'!$AJ$286,BW236,'Resumen Anual'!$V$9,BH218,'Resumen Anual'!$L$238)+SUMIFS('Resumen Anual'!$AJ$344,BW236,'Resumen Anual'!$V$9,BH218,'Resumen Anual'!$L$296)+SUMIFS('Resumen Anual'!$AJ$402,BW236,'Resumen Anual'!$V$9,BH218,'Resumen Anual'!$L$354)+SUMIFS('Resumen Anual'!$AJ$460,BW236,'Resumen Anual'!$V$9,BH218,'Resumen Anual'!$L$412)+SUMIFS('Resumen Anual'!$AJ$518,BW236,'Resumen Anual'!$V$9,BH218,'Resumen Anual'!$L$470)+SUMIFS('Resumen Anual'!$AJ$576,BW236,'Resumen Anual'!$V$9,BH218,'Resumen Anual'!$L$528)+SUMIFS('Resumen Anual'!$AJ$634,BW236,'Resumen Anual'!$V$9,BH218,'Resumen Anual'!$L$586)+SUMIFS('Resumen Anual'!$AJ$692,BW236,'Resumen Anual'!$V$9,BH218,'Resumen Anual'!$L$644)+SUMIFS('Resumen Anual'!$CG$54,BW236,'Resumen Anual'!$V$9,BH218,'Resumen Anual'!$BI$6)+SUMIFS('Resumen Anual'!$CG$112,BW236,'Resumen Anual'!$V$9,BH218,'Resumen Anual'!$BI$64)+SUMIFS('Resumen Anual'!$CG$170,BW236,'Resumen Anual'!$V$9,BH218,'Resumen Anual'!$BI$122)+SUMIFS('Resumen Anual'!$CG$228,BW236,'Resumen Anual'!$V$9,BH218,'Resumen Anual'!$BI$180)+SUMIFS('Resumen Anual'!$CG$286,BW236,'Resumen Anual'!$V$9,BH218,'Resumen Anual'!$BI$238)+SUMIFS('Resumen Anual'!$CG$344,BW236,'Resumen Anual'!$V$9,BH218,'Resumen Anual'!$BI$296)+SUMIFS('Resumen Anual'!$CG$402,BW236,'Resumen Anual'!$V$9,BH218,'Resumen Anual'!$BI$354)+SUMIFS('Resumen Anual'!$CG$460,BW236,'Resumen Anual'!$V$9,BH218,'Resumen Anual'!$BI$412)+SUMIFS('Resumen Anual'!$CG$518,BW236,'Resumen Anual'!$V$9,BH218,'Resumen Anual'!$BI$470)+SUMIFS('Resumen Anual'!$CG$576,BW236,'Resumen Anual'!$V$9,BH218,'Resumen Anual'!$BI$528)+SUMIFS('Resumen Anual'!$CG$634,BW236,'Resumen Anual'!$V$9,BH218,'Resumen Anual'!$BI$586)+SUMIFS('Resumen Anual'!$CG$692,BW236,'Resumen Anual'!$V$9,BH218,'Resumen Anual'!$BI$644)+SUMIFS('Resumen Anual'!$EF$54,BW236,'Resumen Anual'!$V$9,BH218,'Resumen Anual'!$DH$6)+SUMIFS('Resumen Anual'!$EF$112,BW236,'Resumen Anual'!$V$9,BH218,'Resumen Anual'!$DH$64)+SUMIFS('Resumen Anual'!$EF$170,BW236,'Resumen Anual'!$V$9,BH218,'Resumen Anual'!$DH$122)+SUMIFS('Resumen Anual'!$EF$228,BW236,'Resumen Anual'!$V$9,BH218,'Resumen Anual'!$DH$180)+SUMIFS('Resumen Anual'!$EF$286,BW236,'Resumen Anual'!$V$9,BH218,'Resumen Anual'!$DH$238)+SUMIFS('Resumen Anual'!$EF$344,BW236,'Resumen Anual'!$V$9,BH218,'Resumen Anual'!$DH$296)+SUMIFS('Resumen Anual'!$EF$402,BW236,'Resumen Anual'!$V$9,BH218,'Resumen Anual'!$DH$354)+SUMIFS('Resumen Anual'!$EF$460,BW236,'Resumen Anual'!$V$9,BH218,'Resumen Anual'!$DH$412)+SUMIFS('Resumen Anual'!$EF$518,BW236,'Resumen Anual'!$V$9,BH218,'Resumen Anual'!$DH$470)+SUMIFS('Resumen Anual'!$EF$576,BW236,'Resumen Anual'!$V$9,BH218,'Resumen Anual'!$DH$528)+SUMIFS('Resumen Anual'!$EF$634,BW236,'Resumen Anual'!$V$9,BH218,'Resumen Anual'!$DH$586)+SUMIFS('Resumen Anual'!$EF$692,BW236,'Resumen Anual'!$V$9,BH218,'Resumen Anual'!$DH$644)+SUMIFS('Resumen Anual'!$GC$54,BW236,'Resumen Anual'!$V$9,BH218,'Resumen Anual'!$FE$6)+SUMIFS('Resumen Anual'!$GC$112,BW236,'Resumen Anual'!$V$9,BH218,'Resumen Anual'!$FE$64)+SUMIFS('Resumen Anual'!$GC$170,BW236,'Resumen Anual'!$V$9,BH218,'Resumen Anual'!$FE$122)+SUMIFS('Resumen Anual'!$GC$228,BW236,'Resumen Anual'!$V$9,BH218,'Resumen Anual'!$FE$180)+SUMIFS('Resumen Anual'!$GC$286,BW236,'Resumen Anual'!$V$9,BH218,'Resumen Anual'!$FE$238)+SUMIFS('Resumen Anual'!$GC$344,BW236,'Resumen Anual'!$V$9,BH218,'Resumen Anual'!$FE$296)+SUMIFS('Resumen Anual'!$GC$402,BW236,'Resumen Anual'!$V$9,BH218,'Resumen Anual'!$FE$354)+SUMIFS('Resumen Anual'!$GC$460,BW236,'Resumen Anual'!$V$9,BH218,'Resumen Anual'!$FE$412)+SUMIFS('Resumen Anual'!$GC$518,BW236,'Resumen Anual'!$V$9,BH218,'Resumen Anual'!$FE$470)+SUMIFS('Resumen Anual'!$GC$576,BW236,'Resumen Anual'!$V$9,BH218,'Resumen Anual'!$FE$528)+SUMIFS('Resumen Anual'!$GC$634,BW236,'Resumen Anual'!$V$9,BH218,'Resumen Anual'!$FE$586)+SUMIFS('Resumen Anual'!$GC$692,BW236,'Resumen Anual'!$V$9,BH218,'Resumen Anual'!$FE$644)</f>
        <v>0</v>
      </c>
      <c r="CG236" s="770"/>
      <c r="CH236" s="770"/>
      <c r="CI236" s="770"/>
      <c r="CJ236" s="770">
        <f>SUMIFS('Resumen Anual'!$AN$54,BW236,'Resumen Anual'!$V$9,BH218,'Resumen Anual'!$L$6)+SUMIFS('Resumen Anual'!$AN$112,BW236,'Resumen Anual'!$V$9,BH218,'Resumen Anual'!$L$64)+SUMIFS('Resumen Anual'!$AN$170,BW236,'Resumen Anual'!$V$9,BH218,'Resumen Anual'!$L$122)+SUMIFS('Resumen Anual'!$AN$228,BW236,'Resumen Anual'!$V$9,BH218,'Resumen Anual'!$L$180)+SUMIFS('Resumen Anual'!$AN$286,BW236,'Resumen Anual'!$V$9,BH218,'Resumen Anual'!$L$238)+SUMIFS('Resumen Anual'!$AN$344,BW236,'Resumen Anual'!$V$9,BH218,'Resumen Anual'!$L$296)+SUMIFS('Resumen Anual'!$AN$402,BW236,'Resumen Anual'!$V$9,BH218,'Resumen Anual'!$L$354)+SUMIFS('Resumen Anual'!$AN$460,BW236,'Resumen Anual'!$V$9,BH218,'Resumen Anual'!$L$412)+SUMIFS('Resumen Anual'!$AN$518,BW236,'Resumen Anual'!$V$9,BH218,'Resumen Anual'!$L$470)+SUMIFS('Resumen Anual'!$AN$576,BW236,'Resumen Anual'!$V$9,BH218,'Resumen Anual'!$L$528)+SUMIFS('Resumen Anual'!$AN$634,BW236,'Resumen Anual'!$V$9,BH218,'Resumen Anual'!$L$586)+SUMIFS('Resumen Anual'!$AN$692,BW236,'Resumen Anual'!$V$9,BH218,'Resumen Anual'!$L$644)+SUMIFS('Resumen Anual'!$CK$54,BW236,'Resumen Anual'!$V$9,BH218,'Resumen Anual'!$BI$6)+SUMIFS('Resumen Anual'!$CK$112,BW236,'Resumen Anual'!$V$9,BH218,'Resumen Anual'!$BI$64)+SUMIFS('Resumen Anual'!$CK$170,BW236,'Resumen Anual'!$V$9,BH218,'Resumen Anual'!$BI$122)+SUMIFS('Resumen Anual'!$CK$228,BW236,'Resumen Anual'!$V$9,BH218,'Resumen Anual'!$BI$180)+SUMIFS('Resumen Anual'!$CK$286,BW236,'Resumen Anual'!$V$9,BH218,'Resumen Anual'!$BI$238)+SUMIFS('Resumen Anual'!$CK$344,BW236,'Resumen Anual'!$V$9,BH218,'Resumen Anual'!$BI$296)+SUMIFS('Resumen Anual'!$CK$402,BW236,'Resumen Anual'!$V$9,BH218,'Resumen Anual'!$BI$354)+SUMIFS('Resumen Anual'!$CK$460,BW236,'Resumen Anual'!$V$9,BH218,'Resumen Anual'!$BI$412)+SUMIFS('Resumen Anual'!$CK$518,BW236,'Resumen Anual'!$V$9,BH218,'Resumen Anual'!$BI$470)+SUMIFS('Resumen Anual'!$CK$576,BW236,'Resumen Anual'!$V$9,BH218,'Resumen Anual'!$BI$528)+SUMIFS('Resumen Anual'!$CK$634,BW236,'Resumen Anual'!$V$9,BH218,'Resumen Anual'!$BI$586)+SUMIFS('Resumen Anual'!$CK$692,BW236,'Resumen Anual'!$V$9,BH218,'Resumen Anual'!$BI$644)+SUMIFS('Resumen Anual'!$EJ$54,BW236,'Resumen Anual'!$V$9,BH218,'Resumen Anual'!$DH$6)+SUMIFS('Resumen Anual'!$EJ$112,BW236,'Resumen Anual'!$V$9,BH218,'Resumen Anual'!$DH$64)+SUMIFS('Resumen Anual'!$EJ$170,BW236,'Resumen Anual'!$V$9,BH218,'Resumen Anual'!$DH$122)+SUMIFS('Resumen Anual'!$EJ$228,BW236,'Resumen Anual'!$V$9,BH218,'Resumen Anual'!$DH$180)+SUMIFS('Resumen Anual'!$EJ$286,BW236,'Resumen Anual'!$V$9,BH218,'Resumen Anual'!$DH$238)+SUMIFS('Resumen Anual'!$EJ$344,BW236,'Resumen Anual'!$V$9,BH218,'Resumen Anual'!$DH$296)+SUMIFS('Resumen Anual'!$EJ$402,BW236,'Resumen Anual'!$V$9,BH218,'Resumen Anual'!$DH$354)+SUMIFS('Resumen Anual'!$EJ$460,BW236,'Resumen Anual'!$V$9,BH218,'Resumen Anual'!$DH$412)+SUMIFS('Resumen Anual'!$EJ$518,BW236,'Resumen Anual'!$V$9,BH218,'Resumen Anual'!$DH$470)+SUMIFS('Resumen Anual'!$EJ$576,BW236,'Resumen Anual'!$V$9,BH218,'Resumen Anual'!$DH$528)+SUMIFS('Resumen Anual'!$EJ$634,BW236,'Resumen Anual'!$V$9,BH218,'Resumen Anual'!$DH$586)+SUMIFS('Resumen Anual'!$EJ$692,BW236,'Resumen Anual'!$V$9,BH218,'Resumen Anual'!$DH$644)+SUMIFS('Resumen Anual'!$GG$54,BW236,'Resumen Anual'!$V$9,BH218,'Resumen Anual'!$FE$6)+SUMIFS('Resumen Anual'!$GG$112,BW236,'Resumen Anual'!$V$9,BH218,'Resumen Anual'!$FE$64)+SUMIFS('Resumen Anual'!$GG$170,BW236,'Resumen Anual'!$V$9,BH218,'Resumen Anual'!$FE$122)+SUMIFS('Resumen Anual'!$GG$228,BW236,'Resumen Anual'!$V$9,BH218,'Resumen Anual'!$FE$180)+SUMIFS('Resumen Anual'!$GG$286,BW236,'Resumen Anual'!$V$9,BH218,'Resumen Anual'!$FE$238)+SUMIFS('Resumen Anual'!$GG$344,BW236,'Resumen Anual'!$V$9,BH218,'Resumen Anual'!$FE$296)+SUMIFS('Resumen Anual'!$GG$402,BW236,'Resumen Anual'!$V$9,BH218,'Resumen Anual'!$FE$354)+SUMIFS('Resumen Anual'!$GG$460,BW236,'Resumen Anual'!$V$9,BH218,'Resumen Anual'!$FE$412)+SUMIFS('Resumen Anual'!$GG$518,BW236,'Resumen Anual'!$V$9,BH218,'Resumen Anual'!$FE$470)+SUMIFS('Resumen Anual'!$GG$576,BW236,'Resumen Anual'!$V$9,BH218,'Resumen Anual'!$FE$528)+SUMIFS('Resumen Anual'!$GG$634,BW236,'Resumen Anual'!$V$9,BH218,'Resumen Anual'!$FE$586)+SUMIFS('Resumen Anual'!$GG$692,BW236,'Resumen Anual'!$V$9,BH218,'Resumen Anual'!$FE$644)</f>
        <v>0</v>
      </c>
      <c r="CK236" s="770"/>
      <c r="CL236" s="770"/>
      <c r="CM236" s="770"/>
      <c r="CN236" s="756">
        <f>SUMIFS('Resumen Anual'!$AR$54,BW236,'Resumen Anual'!$V$9,BH218,'Resumen Anual'!$L$6)+SUMIFS('Resumen Anual'!$AR$112,BW236,'Resumen Anual'!$V$9,BH218,'Resumen Anual'!$L$64)+SUMIFS('Resumen Anual'!$AR$170,BW236,'Resumen Anual'!$V$9,BH218,'Resumen Anual'!$L$122)+SUMIFS('Resumen Anual'!$AR$228,BW236,'Resumen Anual'!$V$9,BH218,'Resumen Anual'!$L$180)+SUMIFS('Resumen Anual'!$AR$286,BW236,'Resumen Anual'!$V$9,BH218,'Resumen Anual'!$L$238)+SUMIFS('Resumen Anual'!$AR$344,BW236,'Resumen Anual'!$V$9,BH218,'Resumen Anual'!$L$296)+SUMIFS('Resumen Anual'!$AR$402,BW236,'Resumen Anual'!$V$9,BH218,'Resumen Anual'!$L$354)+SUMIFS('Resumen Anual'!$AR$460,BW236,'Resumen Anual'!$V$9,BH218,'Resumen Anual'!$L$412)+SUMIFS('Resumen Anual'!$AR$518,BW236,'Resumen Anual'!$V$9,BH218,'Resumen Anual'!$L$470)+SUMIFS('Resumen Anual'!$AR$576,BW236,'Resumen Anual'!$V$9,BH218,'Resumen Anual'!$L$528)+SUMIFS('Resumen Anual'!$AR$634,BW236,'Resumen Anual'!$V$9,BH218,'Resumen Anual'!$L$586)+SUMIFS('Resumen Anual'!$AR$692,BW236,'Resumen Anual'!$V$9,BH218,'Resumen Anual'!$L$644)+SUMIFS('Resumen Anual'!$CO$54,BW236,'Resumen Anual'!$V$9,BH218,'Resumen Anual'!$BI$6)+SUMIFS('Resumen Anual'!$CO$112,BW236,'Resumen Anual'!$V$9,BH218,'Resumen Anual'!$BI$64)+SUMIFS('Resumen Anual'!$CO$170,BW236,'Resumen Anual'!$V$9,BH218,'Resumen Anual'!$BI$122)+SUMIFS('Resumen Anual'!$CO$228,BW236,'Resumen Anual'!$V$9,BH218,'Resumen Anual'!$BI$180)+SUMIFS('Resumen Anual'!$CO$286,BW236,'Resumen Anual'!$V$9,BH218,'Resumen Anual'!$BI$238)+SUMIFS('Resumen Anual'!$CO$344,BW236,'Resumen Anual'!$V$9,BH218,'Resumen Anual'!$BI$296)+SUMIFS('Resumen Anual'!$CO$402,BW236,'Resumen Anual'!$V$9,BH218,'Resumen Anual'!$BI$354)+SUMIFS('Resumen Anual'!$CO$460,BW236,'Resumen Anual'!$V$9,BH218,'Resumen Anual'!$BI$412)+SUMIFS('Resumen Anual'!$CO$518,BW236,'Resumen Anual'!$V$9,BH218,'Resumen Anual'!$BI$470)+SUMIFS('Resumen Anual'!$CO$576,BW236,'Resumen Anual'!$V$9,BH218,'Resumen Anual'!$BI$528)+SUMIFS('Resumen Anual'!$CO$634,BW236,'Resumen Anual'!$V$9,BH218,'Resumen Anual'!$BI$586)+SUMIFS('Resumen Anual'!$CO$692,BW236,'Resumen Anual'!$V$9,BH218,'Resumen Anual'!$BI$644)+SUMIFS('Resumen Anual'!$EN$54,BW236,'Resumen Anual'!$V$9,BH218,'Resumen Anual'!$DH$6)+SUMIFS('Resumen Anual'!$EN$112,BW236,'Resumen Anual'!$V$9,BH218,'Resumen Anual'!$DH$64)+SUMIFS('Resumen Anual'!$EN$170,BW236,'Resumen Anual'!$V$9,BH218,'Resumen Anual'!$DH$122)+SUMIFS('Resumen Anual'!$EN$228,BW236,'Resumen Anual'!$V$9,BH218,'Resumen Anual'!$DH$180)+SUMIFS('Resumen Anual'!$EN$286,BW236,'Resumen Anual'!$V$9,BH218,'Resumen Anual'!$DH$238)+SUMIFS('Resumen Anual'!$EN$344,BW236,'Resumen Anual'!$V$9,BH218,'Resumen Anual'!$DH$296)+SUMIFS('Resumen Anual'!$EN$402,BW236,'Resumen Anual'!$V$9,BH218,'Resumen Anual'!$DH$354)+SUMIFS('Resumen Anual'!$EN$460,BW236,'Resumen Anual'!$V$9,BH218,'Resumen Anual'!$DH$412)+SUMIFS('Resumen Anual'!$EN$518,BW236,'Resumen Anual'!$V$9,BH218,'Resumen Anual'!$DH$470)+SUMIFS('Resumen Anual'!$EN$576,BW236,'Resumen Anual'!$V$9,BH218,'Resumen Anual'!$DH$528)+SUMIFS('Resumen Anual'!$EN$634,BW236,'Resumen Anual'!$V$9,BH218,'Resumen Anual'!$DH$586)+SUMIFS('Resumen Anual'!$EN$692,BW236,'Resumen Anual'!$V$9,BH218,'Resumen Anual'!$DH$644)+SUMIFS('Resumen Anual'!$GK$54,BW236,'Resumen Anual'!$V$9,BH218,'Resumen Anual'!$FE$6)+SUMIFS('Resumen Anual'!$GK$112,BW236,'Resumen Anual'!$V$9,BH218,'Resumen Anual'!$FE$64)+SUMIFS('Resumen Anual'!$GK$170,BW236,'Resumen Anual'!$V$9,BH218,'Resumen Anual'!$FE$122)+SUMIFS('Resumen Anual'!$GK$228,BW236,'Resumen Anual'!$V$9,BH218,'Resumen Anual'!$FE$180)+SUMIFS('Resumen Anual'!$GK$286,BW236,'Resumen Anual'!$V$9,BH218,'Resumen Anual'!$FE$238)+SUMIFS('Resumen Anual'!$GK$344,BW236,'Resumen Anual'!$V$9,BH218,'Resumen Anual'!$FE$296)+SUMIFS('Resumen Anual'!$GK$402,BW236,'Resumen Anual'!$V$9,BH218,'Resumen Anual'!$FE$354)+SUMIFS('Resumen Anual'!$GK$460,BW236,'Resumen Anual'!$V$9,BH218,'Resumen Anual'!$FE$412)+SUMIFS('Resumen Anual'!$GK$518,BW236,'Resumen Anual'!$V$9,BH218,'Resumen Anual'!$FE$470)+SUMIFS('Resumen Anual'!$GK$576,BW236,'Resumen Anual'!$V$9,BH218,'Resumen Anual'!$FE$528)+SUMIFS('Resumen Anual'!$GK$634,BW236,'Resumen Anual'!$V$9,BH218,'Resumen Anual'!$FE$586)+SUMIFS('Resumen Anual'!$GK$692,BW236,'Resumen Anual'!$V$9,BH218,'Resumen Anual'!$FE$644)</f>
        <v>0</v>
      </c>
      <c r="CO236" s="756"/>
      <c r="CP236" s="756"/>
      <c r="CQ236" s="756">
        <f>SUMIFS('Resumen Anual'!$AU$54,BW236,'Resumen Anual'!$V$9,BH218,'Resumen Anual'!$L$6)+SUMIFS('Resumen Anual'!$AU$112,BW236,'Resumen Anual'!$V$9,BH218,'Resumen Anual'!$L$64)+SUMIFS('Resumen Anual'!$AU$170,BW236,'Resumen Anual'!$V$9,BH218,'Resumen Anual'!$L$122)+SUMIFS('Resumen Anual'!$AU$228,BW236,'Resumen Anual'!$V$9,BH218,'Resumen Anual'!$L$180)+SUMIFS('Resumen Anual'!$AU$286,BW236,'Resumen Anual'!$V$9,BH218,'Resumen Anual'!$L$238)+SUMIFS('Resumen Anual'!$AU$344,BW236,'Resumen Anual'!$V$9,BH218,'Resumen Anual'!$L$296)+SUMIFS('Resumen Anual'!$AU$402,BW236,'Resumen Anual'!$V$9,BH218,'Resumen Anual'!$L$354)+SUMIFS('Resumen Anual'!$AU$460,BW236,'Resumen Anual'!$V$9,BH218,'Resumen Anual'!$L$412)+SUMIFS('Resumen Anual'!$AU$518,BW236,'Resumen Anual'!$V$9,BH218,'Resumen Anual'!$L$470)+SUMIFS('Resumen Anual'!$AU$576,BW236,'Resumen Anual'!$V$9,BH218,'Resumen Anual'!$L$528)+SUMIFS('Resumen Anual'!$AU$634,BW236,'Resumen Anual'!$V$9,BH218,'Resumen Anual'!$L$586)+SUMIFS('Resumen Anual'!$AU$692,BW236,'Resumen Anual'!$V$9,BH218,'Resumen Anual'!$L$644)+SUMIFS('Resumen Anual'!$CR$54,BW236,'Resumen Anual'!$V$9,BH218,'Resumen Anual'!$BI$6)+SUMIFS('Resumen Anual'!$CR$112,BW236,'Resumen Anual'!$V$9,BH218,'Resumen Anual'!$BI$64)+SUMIFS('Resumen Anual'!$CR$170,BW236,'Resumen Anual'!$V$9,BH218,'Resumen Anual'!$BI$122)+SUMIFS('Resumen Anual'!$CR$228,BW236,'Resumen Anual'!$V$9,BH218,'Resumen Anual'!$BI$180)+SUMIFS('Resumen Anual'!$CR$286,BW236,'Resumen Anual'!$V$9,BH218,'Resumen Anual'!$BI$238)+SUMIFS('Resumen Anual'!$CR$344,BW236,'Resumen Anual'!$V$9,BH218,'Resumen Anual'!$BI$296)+SUMIFS('Resumen Anual'!$CR$402,BW236,'Resumen Anual'!$V$9,BH218,'Resumen Anual'!$BI$354)+SUMIFS('Resumen Anual'!$CR$460,BW236,'Resumen Anual'!$V$9,BH218,'Resumen Anual'!$BI$412)+SUMIFS('Resumen Anual'!$CR$518,BW236,'Resumen Anual'!$V$9,BH218,'Resumen Anual'!$BI$470)+SUMIFS('Resumen Anual'!$CR$576,BW236,'Resumen Anual'!$V$9,BH218,'Resumen Anual'!$BI$528)+SUMIFS('Resumen Anual'!$CR$634,BW236,'Resumen Anual'!$V$9,BH218,'Resumen Anual'!$BI$586)+SUMIFS('Resumen Anual'!$CR$692,BW236,'Resumen Anual'!$V$9,BH218,'Resumen Anual'!$BI$644)+SUMIFS('Resumen Anual'!$EQ$54,BW236,'Resumen Anual'!$V$9,BH218,'Resumen Anual'!$DH$6)+SUMIFS('Resumen Anual'!$EQ$112,BW236,'Resumen Anual'!$V$9,BH218,'Resumen Anual'!$DH$64)+SUMIFS('Resumen Anual'!$EQ$170,BW236,'Resumen Anual'!$V$9,BH218,'Resumen Anual'!$DH$122)+SUMIFS('Resumen Anual'!$EQ$228,BW236,'Resumen Anual'!$V$9,BH218,'Resumen Anual'!$DH$180)+SUMIFS('Resumen Anual'!$EQ$286,BW236,'Resumen Anual'!$V$9,BH218,'Resumen Anual'!$DH$238)+SUMIFS('Resumen Anual'!$EQ$344,BW236,'Resumen Anual'!$V$9,BH218,'Resumen Anual'!$DH$296)+SUMIFS('Resumen Anual'!$EQ$402,BW236,'Resumen Anual'!$V$9,BH218,'Resumen Anual'!$DH$354)+SUMIFS('Resumen Anual'!$EQ$460,BW236,'Resumen Anual'!$V$9,BH218,'Resumen Anual'!$DH$412)+SUMIFS('Resumen Anual'!$EQ$518,BW236,'Resumen Anual'!$V$9,BH218,'Resumen Anual'!$DH$470)+SUMIFS('Resumen Anual'!$EQ$576,BW236,'Resumen Anual'!$V$9,BH218,'Resumen Anual'!$DH$528)+SUMIFS('Resumen Anual'!$EQ$634,BW236,'Resumen Anual'!$V$9,BH218,'Resumen Anual'!$DH$586)+SUMIFS('Resumen Anual'!$EQ$692,BW236,'Resumen Anual'!$V$9,BH218,'Resumen Anual'!$DH$644)+SUMIFS('Resumen Anual'!$GN$54,BW236,'Resumen Anual'!$V$9,BH218,'Resumen Anual'!$FE$6)+SUMIFS('Resumen Anual'!$GN$112,BW236,'Resumen Anual'!$V$9,BH218,'Resumen Anual'!$FE$64)+SUMIFS('Resumen Anual'!$GN$170,BW236,'Resumen Anual'!$V$9,BH218,'Resumen Anual'!$FE$122)+SUMIFS('Resumen Anual'!$GN$228,BW236,'Resumen Anual'!$V$9,BH218,'Resumen Anual'!$FE$180)+SUMIFS('Resumen Anual'!$GN$286,BW236,'Resumen Anual'!$V$9,BH218,'Resumen Anual'!$FE$238)+SUMIFS('Resumen Anual'!$GN$344,BW236,'Resumen Anual'!$V$9,BH218,'Resumen Anual'!$FE$296)+SUMIFS('Resumen Anual'!$GN$402,BW236,'Resumen Anual'!$V$9,BH218,'Resumen Anual'!$FE$354)+SUMIFS('Resumen Anual'!$GN$460,BW236,'Resumen Anual'!$V$9,BH218,'Resumen Anual'!$FE$412)+SUMIFS('Resumen Anual'!$GN$518,BW236,'Resumen Anual'!$V$9,BH218,'Resumen Anual'!$FE$470)+SUMIFS('Resumen Anual'!$GN$576,BW236,'Resumen Anual'!$V$9,BH218,'Resumen Anual'!$FE$528)+SUMIFS('Resumen Anual'!$GN$634,BW236,'Resumen Anual'!$V$9,BH218,'Resumen Anual'!$FE$586)+SUMIFS('Resumen Anual'!$GN$692,BW236,'Resumen Anual'!$V$9,BH218,'Resumen Anual'!$FE$644)</f>
        <v>0</v>
      </c>
      <c r="CR236" s="756"/>
      <c r="CS236" s="756"/>
      <c r="CT236" s="1200"/>
      <c r="CU236" s="1199"/>
      <c r="CV236" s="171"/>
      <c r="CW236" s="777"/>
      <c r="CX236" s="778"/>
      <c r="CY236" s="778"/>
      <c r="CZ236" s="778"/>
      <c r="DA236" s="764"/>
      <c r="DB236" s="765"/>
      <c r="DC236" s="765"/>
      <c r="DD236" s="765"/>
      <c r="DE236" s="765"/>
      <c r="DF236" s="765"/>
      <c r="DG236" s="766"/>
      <c r="DH236" s="632"/>
      <c r="DI236" s="790"/>
      <c r="DJ236" s="791"/>
      <c r="DK236" s="791"/>
      <c r="DL236" s="791"/>
      <c r="DM236" s="792"/>
      <c r="DN236" s="785"/>
      <c r="DO236" s="786"/>
      <c r="DP236" s="786"/>
      <c r="DQ236" s="786"/>
      <c r="DR236" s="786"/>
      <c r="DS236" s="787"/>
      <c r="DT236" s="15"/>
      <c r="DU236" s="771">
        <f>IF(DU224=0," ",DU224+6)</f>
        <v>2028</v>
      </c>
      <c r="DV236" s="772"/>
      <c r="DW236" s="772"/>
      <c r="DX236" s="772"/>
      <c r="DY236" s="772"/>
      <c r="DZ236" s="1214">
        <f>SUMIFS('Resumen Anual'!$AF$54,DU236,'Resumen Anual'!$V$9,DF218,'Resumen Anual'!$L$6)+SUMIFS('Resumen Anual'!$AF$112,DU236,'Resumen Anual'!$V$9,DF218,'Resumen Anual'!$L$64)+SUMIFS('Resumen Anual'!$AF$170,DU236,'Resumen Anual'!$V$9,DF218,'Resumen Anual'!$L$122)+SUMIFS('Resumen Anual'!$AF$228,DU236,'Resumen Anual'!$V$9,DF218,'Resumen Anual'!$L$180)+SUMIFS('Resumen Anual'!$AF$286,DU236,'Resumen Anual'!$V$9,DF218,'Resumen Anual'!$L$238)+SUMIFS('Resumen Anual'!$AF$344,DU236,'Resumen Anual'!$V$9,DF218,'Resumen Anual'!$L$296)+SUMIFS('Resumen Anual'!$AF$402,DU236,'Resumen Anual'!$V$9,DF218,'Resumen Anual'!$L$354)+SUMIFS('Resumen Anual'!$AF$460,DU236,'Resumen Anual'!$V$9,DF218,'Resumen Anual'!$L$412)+SUMIFS('Resumen Anual'!$AF$518,DU236,'Resumen Anual'!$V$9,DF218,'Resumen Anual'!$L$470)+SUMIFS('Resumen Anual'!$AF$576,DU236,'Resumen Anual'!$V$9,DF218,'Resumen Anual'!$L$528)+SUMIFS('Resumen Anual'!$AF$634,DU236,'Resumen Anual'!$V$9,DF218,'Resumen Anual'!$L$586)+SUMIFS('Resumen Anual'!$AF$692,DU236,'Resumen Anual'!$V$9,DF218,'Resumen Anual'!$L$644)+SUMIFS('Resumen Anual'!$CC$54,DU236,'Resumen Anual'!$V$9,DF218,'Resumen Anual'!$BI$6)+SUMIFS('Resumen Anual'!$CC$112,DU236,'Resumen Anual'!$V$9,DF218,'Resumen Anual'!$BI$64)+SUMIFS('Resumen Anual'!$CC$170,DU236,'Resumen Anual'!$V$9,DF218,'Resumen Anual'!$BI$122)+SUMIFS('Resumen Anual'!$CC$228,DU236,'Resumen Anual'!$V$9,DF218,'Resumen Anual'!$BI$180)+SUMIFS('Resumen Anual'!$CC$286,DU236,'Resumen Anual'!$V$9,DF218,'Resumen Anual'!$BI$238)+SUMIFS('Resumen Anual'!$CC$344,DU236,'Resumen Anual'!$V$9,DF218,'Resumen Anual'!$BI$296)+SUMIFS('Resumen Anual'!$CC$402,DU236,'Resumen Anual'!$V$9,DF218,'Resumen Anual'!$BI$354)+SUMIFS('Resumen Anual'!$CC$460,DU236,'Resumen Anual'!$V$9,DF218,'Resumen Anual'!$BI$412)+SUMIFS('Resumen Anual'!$CC$518,DU236,'Resumen Anual'!$V$9,DF218,'Resumen Anual'!$BI$470)+SUMIFS('Resumen Anual'!$CC$576,DU236,'Resumen Anual'!$V$9,DF218,'Resumen Anual'!$BI$528)+SUMIFS('Resumen Anual'!$CC$634,DU236,'Resumen Anual'!$V$9,DF218,'Resumen Anual'!$BI$586)+SUMIFS('Resumen Anual'!$CC$692,DU236,'Resumen Anual'!$V$9,DF218,'Resumen Anual'!$BI$644)+SUMIFS('Resumen Anual'!$EB$54,DU236,'Resumen Anual'!$V$9,DF218,'Resumen Anual'!$DH$6)+SUMIFS('Resumen Anual'!$EB$112,DU236,'Resumen Anual'!$V$9,DF218,'Resumen Anual'!$DH$64)+SUMIFS('Resumen Anual'!$EB$170,DU236,'Resumen Anual'!$V$9,DF218,'Resumen Anual'!$DH$122)+SUMIFS('Resumen Anual'!$EB$228,DU236,'Resumen Anual'!$V$9,DF218,'Resumen Anual'!$DH$180)+SUMIFS('Resumen Anual'!$EB$286,DU236,'Resumen Anual'!$V$9,DF218,'Resumen Anual'!$DH$238)+SUMIFS('Resumen Anual'!$EB$344,DU236,'Resumen Anual'!$V$9,DF218,'Resumen Anual'!$DH$296)+SUMIFS('Resumen Anual'!$EB$402,DU236,'Resumen Anual'!$V$9,DF218,'Resumen Anual'!$DH$354)+SUMIFS('Resumen Anual'!$EB$460,DU236,'Resumen Anual'!$V$9,DF218,'Resumen Anual'!$DH$412)+SUMIFS('Resumen Anual'!$EB$518,DU236,'Resumen Anual'!$V$9,DF218,'Resumen Anual'!$DH$470)+SUMIFS('Resumen Anual'!$EB$576,DU236,'Resumen Anual'!$V$9,DF218,'Resumen Anual'!$DH$528)+SUMIFS('Resumen Anual'!$EB$634,DU236,'Resumen Anual'!$V$9,DF218,'Resumen Anual'!$DH$586)+SUMIFS('Resumen Anual'!$EB$692,DU236,'Resumen Anual'!$V$9,DF218,'Resumen Anual'!$DH$644)+SUMIFS('Resumen Anual'!$FY$54,DU236,'Resumen Anual'!$V$9,DF218,'Resumen Anual'!$FE$6)+SUMIFS('Resumen Anual'!$FY$112,DU236,'Resumen Anual'!$V$9,DF218,'Resumen Anual'!$FE$64)+SUMIFS('Resumen Anual'!$FY$170,DU236,'Resumen Anual'!$V$9,DF218,'Resumen Anual'!$FE$122)+SUMIFS('Resumen Anual'!$FY$228,DU236,'Resumen Anual'!$V$9,DF218,'Resumen Anual'!$FE$180)+SUMIFS('Resumen Anual'!$FY$286,DU236,'Resumen Anual'!$V$9,DF218,'Resumen Anual'!$FE$238)+SUMIFS('Resumen Anual'!$FY$344,DU236,'Resumen Anual'!$V$9,DF218,'Resumen Anual'!$FE$296)+SUMIFS('Resumen Anual'!$FY$402,DU236,'Resumen Anual'!$V$9,DF218,'Resumen Anual'!$FE$354)+SUMIFS('Resumen Anual'!$FY$460,DU236,'Resumen Anual'!$V$9,DF218,'Resumen Anual'!$FE$412)+SUMIFS('Resumen Anual'!$FY$518,DU236,'Resumen Anual'!$V$9,DF218,'Resumen Anual'!$FE$470)+SUMIFS('Resumen Anual'!$FY$576,DU236,'Resumen Anual'!$V$9,DF218,'Resumen Anual'!$FE$528)+SUMIFS('Resumen Anual'!$FY$634,DU236,'Resumen Anual'!$V$9,DF218,'Resumen Anual'!$FE$586)+SUMIFS('Resumen Anual'!$FY$692,DU236,'Resumen Anual'!$V$9,DF218,'Resumen Anual'!$FE$644)</f>
        <v>0</v>
      </c>
      <c r="EA236" s="770"/>
      <c r="EB236" s="770"/>
      <c r="EC236" s="770"/>
      <c r="ED236" s="770">
        <f>SUMIFS('Resumen Anual'!$AJ$54,DU236,'Resumen Anual'!$V$9,DF218,'Resumen Anual'!$L$6)+SUMIFS('Resumen Anual'!$AJ$112,DU236,'Resumen Anual'!$V$9,DF218,'Resumen Anual'!$L$64)+SUMIFS('Resumen Anual'!$AJ$170,DU236,'Resumen Anual'!$V$9,DF218,'Resumen Anual'!$L$122)+SUMIFS('Resumen Anual'!$AJ$228,DU236,'Resumen Anual'!$V$9,DF218,'Resumen Anual'!$L$180)+SUMIFS('Resumen Anual'!$AJ$286,DU236,'Resumen Anual'!$V$9,DF218,'Resumen Anual'!$L$238)+SUMIFS('Resumen Anual'!$AJ$344,DU236,'Resumen Anual'!$V$9,DF218,'Resumen Anual'!$L$296)+SUMIFS('Resumen Anual'!$AJ$402,DU236,'Resumen Anual'!$V$9,DF218,'Resumen Anual'!$L$354)+SUMIFS('Resumen Anual'!$AJ$460,DU236,'Resumen Anual'!$V$9,DF218,'Resumen Anual'!$L$412)+SUMIFS('Resumen Anual'!$AJ$518,DU236,'Resumen Anual'!$V$9,DF218,'Resumen Anual'!$L$470)+SUMIFS('Resumen Anual'!$AJ$576,DU236,'Resumen Anual'!$V$9,DF218,'Resumen Anual'!$L$528)+SUMIFS('Resumen Anual'!$AJ$634,DU236,'Resumen Anual'!$V$9,DF218,'Resumen Anual'!$L$586)+SUMIFS('Resumen Anual'!$AJ$692,DU236,'Resumen Anual'!$V$9,DF218,'Resumen Anual'!$L$644)+SUMIFS('Resumen Anual'!$CG$54,DU236,'Resumen Anual'!$V$9,DF218,'Resumen Anual'!$BI$6)+SUMIFS('Resumen Anual'!$CG$112,DU236,'Resumen Anual'!$V$9,DF218,'Resumen Anual'!$BI$64)+SUMIFS('Resumen Anual'!$CG$170,DU236,'Resumen Anual'!$V$9,DF218,'Resumen Anual'!$BI$122)+SUMIFS('Resumen Anual'!$CG$228,DU236,'Resumen Anual'!$V$9,DF218,'Resumen Anual'!$BI$180)+SUMIFS('Resumen Anual'!$CG$286,DU236,'Resumen Anual'!$V$9,DF218,'Resumen Anual'!$BI$238)+SUMIFS('Resumen Anual'!$CG$344,DU236,'Resumen Anual'!$V$9,DF218,'Resumen Anual'!$BI$296)+SUMIFS('Resumen Anual'!$CG$402,DU236,'Resumen Anual'!$V$9,DF218,'Resumen Anual'!$BI$354)+SUMIFS('Resumen Anual'!$CG$460,DU236,'Resumen Anual'!$V$9,DF218,'Resumen Anual'!$BI$412)+SUMIFS('Resumen Anual'!$CG$518,DU236,'Resumen Anual'!$V$9,DF218,'Resumen Anual'!$BI$470)+SUMIFS('Resumen Anual'!$CG$576,DU236,'Resumen Anual'!$V$9,DF218,'Resumen Anual'!$BI$528)+SUMIFS('Resumen Anual'!$CG$634,DU236,'Resumen Anual'!$V$9,DF218,'Resumen Anual'!$BI$586)+SUMIFS('Resumen Anual'!$CG$692,DU236,'Resumen Anual'!$V$9,DF218,'Resumen Anual'!$BI$644)+SUMIFS('Resumen Anual'!$EF$54,DU236,'Resumen Anual'!$V$9,DF218,'Resumen Anual'!$DH$6)+SUMIFS('Resumen Anual'!$EF$112,DU236,'Resumen Anual'!$V$9,DF218,'Resumen Anual'!$DH$64)+SUMIFS('Resumen Anual'!$EF$170,DU236,'Resumen Anual'!$V$9,DF218,'Resumen Anual'!$DH$122)+SUMIFS('Resumen Anual'!$EF$228,DU236,'Resumen Anual'!$V$9,DF218,'Resumen Anual'!$DH$180)+SUMIFS('Resumen Anual'!$EF$286,DU236,'Resumen Anual'!$V$9,DF218,'Resumen Anual'!$DH$238)+SUMIFS('Resumen Anual'!$EF$344,DU236,'Resumen Anual'!$V$9,DF218,'Resumen Anual'!$DH$296)+SUMIFS('Resumen Anual'!$EF$402,DU236,'Resumen Anual'!$V$9,DF218,'Resumen Anual'!$DH$354)+SUMIFS('Resumen Anual'!$EF$460,DU236,'Resumen Anual'!$V$9,DF218,'Resumen Anual'!$DH$412)+SUMIFS('Resumen Anual'!$EF$518,DU236,'Resumen Anual'!$V$9,DF218,'Resumen Anual'!$DH$470)+SUMIFS('Resumen Anual'!$EF$576,DU236,'Resumen Anual'!$V$9,DF218,'Resumen Anual'!$DH$528)+SUMIFS('Resumen Anual'!$EF$634,DU236,'Resumen Anual'!$V$9,DF218,'Resumen Anual'!$DH$586)+SUMIFS('Resumen Anual'!$EF$692,DU236,'Resumen Anual'!$V$9,DF218,'Resumen Anual'!$DH$644)+SUMIFS('Resumen Anual'!$GC$54,DU236,'Resumen Anual'!$V$9,DF218,'Resumen Anual'!$FE$6)+SUMIFS('Resumen Anual'!$GC$112,DU236,'Resumen Anual'!$V$9,DF218,'Resumen Anual'!$FE$64)+SUMIFS('Resumen Anual'!$GC$170,DU236,'Resumen Anual'!$V$9,DF218,'Resumen Anual'!$FE$122)+SUMIFS('Resumen Anual'!$GC$228,DU236,'Resumen Anual'!$V$9,DF218,'Resumen Anual'!$FE$180)+SUMIFS('Resumen Anual'!$GC$286,DU236,'Resumen Anual'!$V$9,DF218,'Resumen Anual'!$FE$238)+SUMIFS('Resumen Anual'!$GC$344,DU236,'Resumen Anual'!$V$9,DF218,'Resumen Anual'!$FE$296)+SUMIFS('Resumen Anual'!$GC$402,DU236,'Resumen Anual'!$V$9,DF218,'Resumen Anual'!$FE$354)+SUMIFS('Resumen Anual'!$GC$460,DU236,'Resumen Anual'!$V$9,DF218,'Resumen Anual'!$FE$412)+SUMIFS('Resumen Anual'!$GC$518,DU236,'Resumen Anual'!$V$9,DF218,'Resumen Anual'!$FE$470)+SUMIFS('Resumen Anual'!$GC$576,DU236,'Resumen Anual'!$V$9,DF218,'Resumen Anual'!$FE$528)+SUMIFS('Resumen Anual'!$GC$634,DU236,'Resumen Anual'!$V$9,DF218,'Resumen Anual'!$FE$586)+SUMIFS('Resumen Anual'!$GC$692,DU236,'Resumen Anual'!$V$9,DF218,'Resumen Anual'!$FE$644)</f>
        <v>0</v>
      </c>
      <c r="EE236" s="770"/>
      <c r="EF236" s="770"/>
      <c r="EG236" s="770"/>
      <c r="EH236" s="770">
        <f>SUMIFS('Resumen Anual'!$AN$54,DU236,'Resumen Anual'!$V$9,DF218,'Resumen Anual'!$L$6)+SUMIFS('Resumen Anual'!$AN$112,DU236,'Resumen Anual'!$V$9,DF218,'Resumen Anual'!$L$64)+SUMIFS('Resumen Anual'!$AN$170,DU236,'Resumen Anual'!$V$9,DF218,'Resumen Anual'!$L$122)+SUMIFS('Resumen Anual'!$AN$228,DU236,'Resumen Anual'!$V$9,DF218,'Resumen Anual'!$L$180)+SUMIFS('Resumen Anual'!$AN$286,DU236,'Resumen Anual'!$V$9,DF218,'Resumen Anual'!$L$238)+SUMIFS('Resumen Anual'!$AN$344,DU236,'Resumen Anual'!$V$9,DF218,'Resumen Anual'!$L$296)+SUMIFS('Resumen Anual'!$AN$402,DU236,'Resumen Anual'!$V$9,DF218,'Resumen Anual'!$L$354)+SUMIFS('Resumen Anual'!$AN$460,DU236,'Resumen Anual'!$V$9,DF218,'Resumen Anual'!$L$412)+SUMIFS('Resumen Anual'!$AN$518,DU236,'Resumen Anual'!$V$9,DF218,'Resumen Anual'!$L$470)+SUMIFS('Resumen Anual'!$AN$576,DU236,'Resumen Anual'!$V$9,DF218,'Resumen Anual'!$L$528)+SUMIFS('Resumen Anual'!$AN$634,DU236,'Resumen Anual'!$V$9,DF218,'Resumen Anual'!$L$586)+SUMIFS('Resumen Anual'!$AN$692,DU236,'Resumen Anual'!$V$9,DF218,'Resumen Anual'!$L$644)+SUMIFS('Resumen Anual'!$CK$54,DU236,'Resumen Anual'!$V$9,DF218,'Resumen Anual'!$BI$6)+SUMIFS('Resumen Anual'!$CK$112,DU236,'Resumen Anual'!$V$9,DF218,'Resumen Anual'!$BI$64)+SUMIFS('Resumen Anual'!$CK$170,DU236,'Resumen Anual'!$V$9,DF218,'Resumen Anual'!$BI$122)+SUMIFS('Resumen Anual'!$CK$228,DU236,'Resumen Anual'!$V$9,DF218,'Resumen Anual'!$BI$180)+SUMIFS('Resumen Anual'!$CK$286,DU236,'Resumen Anual'!$V$9,DF218,'Resumen Anual'!$BI$238)+SUMIFS('Resumen Anual'!$CK$344,DU236,'Resumen Anual'!$V$9,DF218,'Resumen Anual'!$BI$296)+SUMIFS('Resumen Anual'!$CK$402,DU236,'Resumen Anual'!$V$9,DF218,'Resumen Anual'!$BI$354)+SUMIFS('Resumen Anual'!$CK$460,DU236,'Resumen Anual'!$V$9,DF218,'Resumen Anual'!$BI$412)+SUMIFS('Resumen Anual'!$CK$518,DU236,'Resumen Anual'!$V$9,DF218,'Resumen Anual'!$BI$470)+SUMIFS('Resumen Anual'!$CK$576,DU236,'Resumen Anual'!$V$9,DF218,'Resumen Anual'!$BI$528)+SUMIFS('Resumen Anual'!$CK$634,DU236,'Resumen Anual'!$V$9,DF218,'Resumen Anual'!$BI$586)+SUMIFS('Resumen Anual'!$CK$692,DU236,'Resumen Anual'!$V$9,DF218,'Resumen Anual'!$BI$644)+SUMIFS('Resumen Anual'!$EJ$54,DU236,'Resumen Anual'!$V$9,DF218,'Resumen Anual'!$DH$6)+SUMIFS('Resumen Anual'!$EJ$112,DU236,'Resumen Anual'!$V$9,DF218,'Resumen Anual'!$DH$64)+SUMIFS('Resumen Anual'!$EJ$170,DU236,'Resumen Anual'!$V$9,DF218,'Resumen Anual'!$DH$122)+SUMIFS('Resumen Anual'!$EJ$228,DU236,'Resumen Anual'!$V$9,DF218,'Resumen Anual'!$DH$180)+SUMIFS('Resumen Anual'!$EJ$286,DU236,'Resumen Anual'!$V$9,DF218,'Resumen Anual'!$DH$238)+SUMIFS('Resumen Anual'!$EJ$344,DU236,'Resumen Anual'!$V$9,DF218,'Resumen Anual'!$DH$296)+SUMIFS('Resumen Anual'!$EJ$402,DU236,'Resumen Anual'!$V$9,DF218,'Resumen Anual'!$DH$354)+SUMIFS('Resumen Anual'!$EJ$460,DU236,'Resumen Anual'!$V$9,DF218,'Resumen Anual'!$DH$412)+SUMIFS('Resumen Anual'!$EJ$518,DU236,'Resumen Anual'!$V$9,DF218,'Resumen Anual'!$DH$470)+SUMIFS('Resumen Anual'!$EJ$576,DU236,'Resumen Anual'!$V$9,DF218,'Resumen Anual'!$DH$528)+SUMIFS('Resumen Anual'!$EJ$634,DU236,'Resumen Anual'!$V$9,DF218,'Resumen Anual'!$DH$586)+SUMIFS('Resumen Anual'!$EJ$692,DU236,'Resumen Anual'!$V$9,DF218,'Resumen Anual'!$DH$644)+SUMIFS('Resumen Anual'!$GG$54,DU236,'Resumen Anual'!$V$9,DF218,'Resumen Anual'!$FE$6)+SUMIFS('Resumen Anual'!$GG$112,DU236,'Resumen Anual'!$V$9,DF218,'Resumen Anual'!$FE$64)+SUMIFS('Resumen Anual'!$GG$170,DU236,'Resumen Anual'!$V$9,DF218,'Resumen Anual'!$FE$122)+SUMIFS('Resumen Anual'!$GG$228,DU236,'Resumen Anual'!$V$9,DF218,'Resumen Anual'!$FE$180)+SUMIFS('Resumen Anual'!$GG$286,DU236,'Resumen Anual'!$V$9,DF218,'Resumen Anual'!$FE$238)+SUMIFS('Resumen Anual'!$GG$344,DU236,'Resumen Anual'!$V$9,DF218,'Resumen Anual'!$FE$296)+SUMIFS('Resumen Anual'!$GG$402,DU236,'Resumen Anual'!$V$9,DF218,'Resumen Anual'!$FE$354)+SUMIFS('Resumen Anual'!$GG$460,DU236,'Resumen Anual'!$V$9,DF218,'Resumen Anual'!$FE$412)+SUMIFS('Resumen Anual'!$GG$518,DU236,'Resumen Anual'!$V$9,DF218,'Resumen Anual'!$FE$470)+SUMIFS('Resumen Anual'!$GG$576,DU236,'Resumen Anual'!$V$9,DF218,'Resumen Anual'!$FE$528)+SUMIFS('Resumen Anual'!$GG$634,DU236,'Resumen Anual'!$V$9,DF218,'Resumen Anual'!$FE$586)+SUMIFS('Resumen Anual'!$GG$692,DU236,'Resumen Anual'!$V$9,DF218,'Resumen Anual'!$FE$644)</f>
        <v>0</v>
      </c>
      <c r="EI236" s="770"/>
      <c r="EJ236" s="770"/>
      <c r="EK236" s="770"/>
      <c r="EL236" s="756">
        <f>SUMIFS('Resumen Anual'!$AR$54,DU236,'Resumen Anual'!$V$9,DF218,'Resumen Anual'!$L$6)+SUMIFS('Resumen Anual'!$AR$112,DU236,'Resumen Anual'!$V$9,DF218,'Resumen Anual'!$L$64)+SUMIFS('Resumen Anual'!$AR$170,DU236,'Resumen Anual'!$V$9,DF218,'Resumen Anual'!$L$122)+SUMIFS('Resumen Anual'!$AR$228,DU236,'Resumen Anual'!$V$9,DF218,'Resumen Anual'!$L$180)+SUMIFS('Resumen Anual'!$AR$286,DU236,'Resumen Anual'!$V$9,DF218,'Resumen Anual'!$L$238)+SUMIFS('Resumen Anual'!$AR$344,DU236,'Resumen Anual'!$V$9,DF218,'Resumen Anual'!$L$296)+SUMIFS('Resumen Anual'!$AR$402,DU236,'Resumen Anual'!$V$9,DF218,'Resumen Anual'!$L$354)+SUMIFS('Resumen Anual'!$AR$460,DU236,'Resumen Anual'!$V$9,DF218,'Resumen Anual'!$L$412)+SUMIFS('Resumen Anual'!$AR$518,DU236,'Resumen Anual'!$V$9,DF218,'Resumen Anual'!$L$470)+SUMIFS('Resumen Anual'!$AR$576,DU236,'Resumen Anual'!$V$9,DF218,'Resumen Anual'!$L$528)+SUMIFS('Resumen Anual'!$AR$634,DU236,'Resumen Anual'!$V$9,DF218,'Resumen Anual'!$L$586)+SUMIFS('Resumen Anual'!$AR$692,DU236,'Resumen Anual'!$V$9,DF218,'Resumen Anual'!$L$644)+SUMIFS('Resumen Anual'!$CO$54,DU236,'Resumen Anual'!$V$9,DF218,'Resumen Anual'!$BI$6)+SUMIFS('Resumen Anual'!$CO$112,DU236,'Resumen Anual'!$V$9,DF218,'Resumen Anual'!$BI$64)+SUMIFS('Resumen Anual'!$CO$170,DU236,'Resumen Anual'!$V$9,DF218,'Resumen Anual'!$BI$122)+SUMIFS('Resumen Anual'!$CO$228,DU236,'Resumen Anual'!$V$9,DF218,'Resumen Anual'!$BI$180)+SUMIFS('Resumen Anual'!$CO$286,DU236,'Resumen Anual'!$V$9,DF218,'Resumen Anual'!$BI$238)+SUMIFS('Resumen Anual'!$CO$344,DU236,'Resumen Anual'!$V$9,DF218,'Resumen Anual'!$BI$296)+SUMIFS('Resumen Anual'!$CO$402,DU236,'Resumen Anual'!$V$9,DF218,'Resumen Anual'!$BI$354)+SUMIFS('Resumen Anual'!$CO$460,DU236,'Resumen Anual'!$V$9,DF218,'Resumen Anual'!$BI$412)+SUMIFS('Resumen Anual'!$CO$518,DU236,'Resumen Anual'!$V$9,DF218,'Resumen Anual'!$BI$470)+SUMIFS('Resumen Anual'!$CO$576,DU236,'Resumen Anual'!$V$9,DF218,'Resumen Anual'!$BI$528)+SUMIFS('Resumen Anual'!$CO$634,DU236,'Resumen Anual'!$V$9,DF218,'Resumen Anual'!$BI$586)+SUMIFS('Resumen Anual'!$CO$692,DU236,'Resumen Anual'!$V$9,DF218,'Resumen Anual'!$BI$644)+SUMIFS('Resumen Anual'!$EN$54,DU236,'Resumen Anual'!$V$9,DF218,'Resumen Anual'!$DH$6)+SUMIFS('Resumen Anual'!$EN$112,DU236,'Resumen Anual'!$V$9,DF218,'Resumen Anual'!$DH$64)+SUMIFS('Resumen Anual'!$EN$170,DU236,'Resumen Anual'!$V$9,DF218,'Resumen Anual'!$DH$122)+SUMIFS('Resumen Anual'!$EN$228,DU236,'Resumen Anual'!$V$9,DF218,'Resumen Anual'!$DH$180)+SUMIFS('Resumen Anual'!$EN$286,DU236,'Resumen Anual'!$V$9,DF218,'Resumen Anual'!$DH$238)+SUMIFS('Resumen Anual'!$EN$344,DU236,'Resumen Anual'!$V$9,DF218,'Resumen Anual'!$DH$296)+SUMIFS('Resumen Anual'!$EN$402,DU236,'Resumen Anual'!$V$9,DF218,'Resumen Anual'!$DH$354)+SUMIFS('Resumen Anual'!$EN$460,DU236,'Resumen Anual'!$V$9,DF218,'Resumen Anual'!$DH$412)+SUMIFS('Resumen Anual'!$EN$518,DU236,'Resumen Anual'!$V$9,DF218,'Resumen Anual'!$DH$470)+SUMIFS('Resumen Anual'!$EN$576,DU236,'Resumen Anual'!$V$9,DF218,'Resumen Anual'!$DH$528)+SUMIFS('Resumen Anual'!$EN$634,DU236,'Resumen Anual'!$V$9,DF218,'Resumen Anual'!$DH$586)+SUMIFS('Resumen Anual'!$EN$692,DU236,'Resumen Anual'!$V$9,DF218,'Resumen Anual'!$DH$644)+SUMIFS('Resumen Anual'!$GK$54,DU236,'Resumen Anual'!$V$9,DF218,'Resumen Anual'!$FE$6)+SUMIFS('Resumen Anual'!$GK$112,DU236,'Resumen Anual'!$V$9,DF218,'Resumen Anual'!$FE$64)+SUMIFS('Resumen Anual'!$GK$170,DU236,'Resumen Anual'!$V$9,DF218,'Resumen Anual'!$FE$122)+SUMIFS('Resumen Anual'!$GK$228,DU236,'Resumen Anual'!$V$9,DF218,'Resumen Anual'!$FE$180)+SUMIFS('Resumen Anual'!$GK$286,DU236,'Resumen Anual'!$V$9,DF218,'Resumen Anual'!$FE$238)+SUMIFS('Resumen Anual'!$GK$344,DU236,'Resumen Anual'!$V$9,DF218,'Resumen Anual'!$FE$296)+SUMIFS('Resumen Anual'!$GK$402,DU236,'Resumen Anual'!$V$9,DF218,'Resumen Anual'!$FE$354)+SUMIFS('Resumen Anual'!$GK$460,DU236,'Resumen Anual'!$V$9,DF218,'Resumen Anual'!$FE$412)+SUMIFS('Resumen Anual'!$GK$518,DU236,'Resumen Anual'!$V$9,DF218,'Resumen Anual'!$FE$470)+SUMIFS('Resumen Anual'!$GK$576,DU236,'Resumen Anual'!$V$9,DF218,'Resumen Anual'!$FE$528)+SUMIFS('Resumen Anual'!$GK$634,DU236,'Resumen Anual'!$V$9,DF218,'Resumen Anual'!$FE$586)+SUMIFS('Resumen Anual'!$GK$692,DU236,'Resumen Anual'!$V$9,DF218,'Resumen Anual'!$FE$644)</f>
        <v>0</v>
      </c>
      <c r="EM236" s="756"/>
      <c r="EN236" s="756"/>
      <c r="EO236" s="756">
        <f>SUMIFS('Resumen Anual'!$AU$54,DU236,'Resumen Anual'!$V$9,DF218,'Resumen Anual'!$L$6)+SUMIFS('Resumen Anual'!$AU$112,DU236,'Resumen Anual'!$V$9,DF218,'Resumen Anual'!$L$64)+SUMIFS('Resumen Anual'!$AU$170,DU236,'Resumen Anual'!$V$9,DF218,'Resumen Anual'!$L$122)+SUMIFS('Resumen Anual'!$AU$228,DU236,'Resumen Anual'!$V$9,DF218,'Resumen Anual'!$L$180)+SUMIFS('Resumen Anual'!$AU$286,DU236,'Resumen Anual'!$V$9,DF218,'Resumen Anual'!$L$238)+SUMIFS('Resumen Anual'!$AU$344,DU236,'Resumen Anual'!$V$9,DF218,'Resumen Anual'!$L$296)+SUMIFS('Resumen Anual'!$AU$402,DU236,'Resumen Anual'!$V$9,DF218,'Resumen Anual'!$L$354)+SUMIFS('Resumen Anual'!$AU$460,DU236,'Resumen Anual'!$V$9,DF218,'Resumen Anual'!$L$412)+SUMIFS('Resumen Anual'!$AU$518,DU236,'Resumen Anual'!$V$9,DF218,'Resumen Anual'!$L$470)+SUMIFS('Resumen Anual'!$AU$576,DU236,'Resumen Anual'!$V$9,DF218,'Resumen Anual'!$L$528)+SUMIFS('Resumen Anual'!$AU$634,DU236,'Resumen Anual'!$V$9,DF218,'Resumen Anual'!$L$586)+SUMIFS('Resumen Anual'!$AU$692,DU236,'Resumen Anual'!$V$9,DF218,'Resumen Anual'!$L$644)+SUMIFS('Resumen Anual'!$CR$54,DU236,'Resumen Anual'!$V$9,DF218,'Resumen Anual'!$BI$6)+SUMIFS('Resumen Anual'!$CR$112,DU236,'Resumen Anual'!$V$9,DF218,'Resumen Anual'!$BI$64)+SUMIFS('Resumen Anual'!$CR$170,DU236,'Resumen Anual'!$V$9,DF218,'Resumen Anual'!$BI$122)+SUMIFS('Resumen Anual'!$CR$228,DU236,'Resumen Anual'!$V$9,DF218,'Resumen Anual'!$BI$180)+SUMIFS('Resumen Anual'!$CR$286,DU236,'Resumen Anual'!$V$9,DF218,'Resumen Anual'!$BI$238)+SUMIFS('Resumen Anual'!$CR$344,DU236,'Resumen Anual'!$V$9,DF218,'Resumen Anual'!$BI$296)+SUMIFS('Resumen Anual'!$CR$402,DU236,'Resumen Anual'!$V$9,DF218,'Resumen Anual'!$BI$354)+SUMIFS('Resumen Anual'!$CR$460,DU236,'Resumen Anual'!$V$9,DF218,'Resumen Anual'!$BI$412)+SUMIFS('Resumen Anual'!$CR$518,DU236,'Resumen Anual'!$V$9,DF218,'Resumen Anual'!$BI$470)+SUMIFS('Resumen Anual'!$CR$576,DU236,'Resumen Anual'!$V$9,DF218,'Resumen Anual'!$BI$528)+SUMIFS('Resumen Anual'!$CR$634,DU236,'Resumen Anual'!$V$9,DF218,'Resumen Anual'!$BI$586)+SUMIFS('Resumen Anual'!$CR$692,DU236,'Resumen Anual'!$V$9,DF218,'Resumen Anual'!$BI$644)+SUMIFS('Resumen Anual'!$EQ$54,DU236,'Resumen Anual'!$V$9,DF218,'Resumen Anual'!$DH$6)+SUMIFS('Resumen Anual'!$EQ$112,DU236,'Resumen Anual'!$V$9,DF218,'Resumen Anual'!$DH$64)+SUMIFS('Resumen Anual'!$EQ$170,DU236,'Resumen Anual'!$V$9,DF218,'Resumen Anual'!$DH$122)+SUMIFS('Resumen Anual'!$EQ$228,DU236,'Resumen Anual'!$V$9,DF218,'Resumen Anual'!$DH$180)+SUMIFS('Resumen Anual'!$EQ$286,DU236,'Resumen Anual'!$V$9,DF218,'Resumen Anual'!$DH$238)+SUMIFS('Resumen Anual'!$EQ$344,DU236,'Resumen Anual'!$V$9,DF218,'Resumen Anual'!$DH$296)+SUMIFS('Resumen Anual'!$EQ$402,DU236,'Resumen Anual'!$V$9,DF218,'Resumen Anual'!$DH$354)+SUMIFS('Resumen Anual'!$EQ$460,DU236,'Resumen Anual'!$V$9,DF218,'Resumen Anual'!$DH$412)+SUMIFS('Resumen Anual'!$EQ$518,DU236,'Resumen Anual'!$V$9,DF218,'Resumen Anual'!$DH$470)+SUMIFS('Resumen Anual'!$EQ$576,DU236,'Resumen Anual'!$V$9,DF218,'Resumen Anual'!$DH$528)+SUMIFS('Resumen Anual'!$EQ$634,DU236,'Resumen Anual'!$V$9,DF218,'Resumen Anual'!$DH$586)+SUMIFS('Resumen Anual'!$EQ$692,DU236,'Resumen Anual'!$V$9,DF218,'Resumen Anual'!$DH$644)+SUMIFS('Resumen Anual'!$GN$54,DU236,'Resumen Anual'!$V$9,DF218,'Resumen Anual'!$FE$6)+SUMIFS('Resumen Anual'!$GN$112,DU236,'Resumen Anual'!$V$9,DF218,'Resumen Anual'!$FE$64)+SUMIFS('Resumen Anual'!$GN$170,DU236,'Resumen Anual'!$V$9,DF218,'Resumen Anual'!$FE$122)+SUMIFS('Resumen Anual'!$GN$228,DU236,'Resumen Anual'!$V$9,DF218,'Resumen Anual'!$FE$180)+SUMIFS('Resumen Anual'!$GN$286,DU236,'Resumen Anual'!$V$9,DF218,'Resumen Anual'!$FE$238)+SUMIFS('Resumen Anual'!$GN$344,DU236,'Resumen Anual'!$V$9,DF218,'Resumen Anual'!$FE$296)+SUMIFS('Resumen Anual'!$GN$402,DU236,'Resumen Anual'!$V$9,DF218,'Resumen Anual'!$FE$354)+SUMIFS('Resumen Anual'!$GN$460,DU236,'Resumen Anual'!$V$9,DF218,'Resumen Anual'!$FE$412)+SUMIFS('Resumen Anual'!$GN$518,DU236,'Resumen Anual'!$V$9,DF218,'Resumen Anual'!$FE$470)+SUMIFS('Resumen Anual'!$GN$576,DU236,'Resumen Anual'!$V$9,DF218,'Resumen Anual'!$FE$528)+SUMIFS('Resumen Anual'!$GN$634,DU236,'Resumen Anual'!$V$9,DF218,'Resumen Anual'!$FE$586)+SUMIFS('Resumen Anual'!$GN$692,DU236,'Resumen Anual'!$V$9,DF218,'Resumen Anual'!$FE$644)</f>
        <v>0</v>
      </c>
      <c r="EP236" s="756"/>
      <c r="EQ236" s="1215"/>
      <c r="ER236" s="1200"/>
      <c r="ES236" s="171"/>
      <c r="ET236" s="777"/>
      <c r="EU236" s="778"/>
      <c r="EV236" s="778"/>
      <c r="EW236" s="778"/>
      <c r="EX236" s="764"/>
      <c r="EY236" s="765"/>
      <c r="EZ236" s="765"/>
      <c r="FA236" s="765"/>
      <c r="FB236" s="765"/>
      <c r="FC236" s="765"/>
      <c r="FD236" s="766"/>
      <c r="FE236" s="632"/>
      <c r="FF236" s="790"/>
      <c r="FG236" s="791"/>
      <c r="FH236" s="791"/>
      <c r="FI236" s="791"/>
      <c r="FJ236" s="792"/>
      <c r="FK236" s="785"/>
      <c r="FL236" s="786"/>
      <c r="FM236" s="786"/>
      <c r="FN236" s="786"/>
      <c r="FO236" s="786"/>
      <c r="FP236" s="787"/>
      <c r="FQ236" s="15"/>
      <c r="FR236" s="771">
        <f>IF(FR224=0," ",FR224+6)</f>
        <v>2028</v>
      </c>
      <c r="FS236" s="772"/>
      <c r="FT236" s="772"/>
      <c r="FU236" s="772"/>
      <c r="FV236" s="772"/>
      <c r="FW236" s="1214">
        <f>SUMIFS('Resumen Anual'!$AF$54,FR236,'Resumen Anual'!$V$9,FC218,'Resumen Anual'!$L$6)+SUMIFS('Resumen Anual'!$AF$112,FR236,'Resumen Anual'!$V$9,FC218,'Resumen Anual'!$L$64)+SUMIFS('Resumen Anual'!$AF$170,FR236,'Resumen Anual'!$V$9,FC218,'Resumen Anual'!$L$122)+SUMIFS('Resumen Anual'!$AF$228,FR236,'Resumen Anual'!$V$9,FC218,'Resumen Anual'!$L$180)+SUMIFS('Resumen Anual'!$AF$286,FR236,'Resumen Anual'!$V$9,FC218,'Resumen Anual'!$L$238)+SUMIFS('Resumen Anual'!$AF$344,FR236,'Resumen Anual'!$V$9,FC218,'Resumen Anual'!$L$296)+SUMIFS('Resumen Anual'!$AF$402,FR236,'Resumen Anual'!$V$9,FC218,'Resumen Anual'!$L$354)+SUMIFS('Resumen Anual'!$AF$460,FR236,'Resumen Anual'!$V$9,FC218,'Resumen Anual'!$L$412)+SUMIFS('Resumen Anual'!$AF$518,FR236,'Resumen Anual'!$V$9,FC218,'Resumen Anual'!$L$470)+SUMIFS('Resumen Anual'!$AF$576,FR236,'Resumen Anual'!$V$9,FC218,'Resumen Anual'!$L$528)+SUMIFS('Resumen Anual'!$AF$634,FR236,'Resumen Anual'!$V$9,FC218,'Resumen Anual'!$L$586)+SUMIFS('Resumen Anual'!$AF$692,FR236,'Resumen Anual'!$V$9,FC218,'Resumen Anual'!$L$644)+SUMIFS('Resumen Anual'!$CC$54,FR236,'Resumen Anual'!$V$9,FC218,'Resumen Anual'!$BI$6)+SUMIFS('Resumen Anual'!$CC$112,FR236,'Resumen Anual'!$V$9,FC218,'Resumen Anual'!$BI$64)+SUMIFS('Resumen Anual'!$CC$170,FR236,'Resumen Anual'!$V$9,FC218,'Resumen Anual'!$BI$122)+SUMIFS('Resumen Anual'!$CC$228,FR236,'Resumen Anual'!$V$9,FC218,'Resumen Anual'!$BI$180)+SUMIFS('Resumen Anual'!$CC$286,FR236,'Resumen Anual'!$V$9,FC218,'Resumen Anual'!$BI$238)+SUMIFS('Resumen Anual'!$CC$344,FR236,'Resumen Anual'!$V$9,FC218,'Resumen Anual'!$BI$296)+SUMIFS('Resumen Anual'!$CC$402,FR236,'Resumen Anual'!$V$9,FC218,'Resumen Anual'!$BI$354)+SUMIFS('Resumen Anual'!$CC$460,FR236,'Resumen Anual'!$V$9,FC218,'Resumen Anual'!$BI$412)+SUMIFS('Resumen Anual'!$CC$518,FR236,'Resumen Anual'!$V$9,FC218,'Resumen Anual'!$BI$470)+SUMIFS('Resumen Anual'!$CC$576,FR236,'Resumen Anual'!$V$9,FC218,'Resumen Anual'!$BI$528)+SUMIFS('Resumen Anual'!$CC$634,FR236,'Resumen Anual'!$V$9,FC218,'Resumen Anual'!$BI$586)+SUMIFS('Resumen Anual'!$CC$692,FR236,'Resumen Anual'!$V$9,FC218,'Resumen Anual'!$BI$644)+SUMIFS('Resumen Anual'!$EB$54,FR236,'Resumen Anual'!$V$9,FC218,'Resumen Anual'!$DH$6)+SUMIFS('Resumen Anual'!$EB$112,FR236,'Resumen Anual'!$V$9,FC218,'Resumen Anual'!$DH$64)+SUMIFS('Resumen Anual'!$EB$170,FR236,'Resumen Anual'!$V$9,FC218,'Resumen Anual'!$DH$122)+SUMIFS('Resumen Anual'!$EB$228,FR236,'Resumen Anual'!$V$9,FC218,'Resumen Anual'!$DH$180)+SUMIFS('Resumen Anual'!$EB$286,FR236,'Resumen Anual'!$V$9,FC218,'Resumen Anual'!$DH$238)+SUMIFS('Resumen Anual'!$EB$344,FR236,'Resumen Anual'!$V$9,FC218,'Resumen Anual'!$DH$296)+SUMIFS('Resumen Anual'!$EB$402,FR236,'Resumen Anual'!$V$9,FC218,'Resumen Anual'!$DH$354)+SUMIFS('Resumen Anual'!$EB$460,FR236,'Resumen Anual'!$V$9,FC218,'Resumen Anual'!$DH$412)+SUMIFS('Resumen Anual'!$EB$518,FR236,'Resumen Anual'!$V$9,FC218,'Resumen Anual'!$DH$470)+SUMIFS('Resumen Anual'!$EB$576,FR236,'Resumen Anual'!$V$9,FC218,'Resumen Anual'!$DH$528)+SUMIFS('Resumen Anual'!$EB$634,FR236,'Resumen Anual'!$V$9,FC218,'Resumen Anual'!$DH$586)+SUMIFS('Resumen Anual'!$EB$692,FR236,'Resumen Anual'!$V$9,FC218,'Resumen Anual'!$DH$644)+SUMIFS('Resumen Anual'!$FY$54,FR236,'Resumen Anual'!$V$9,FC218,'Resumen Anual'!$FE$6)+SUMIFS('Resumen Anual'!$FY$112,FR236,'Resumen Anual'!$V$9,FC218,'Resumen Anual'!$FE$64)+SUMIFS('Resumen Anual'!$FY$170,FR236,'Resumen Anual'!$V$9,FC218,'Resumen Anual'!$FE$122)+SUMIFS('Resumen Anual'!$FY$228,FR236,'Resumen Anual'!$V$9,FC218,'Resumen Anual'!$FE$180)+SUMIFS('Resumen Anual'!$FY$286,FR236,'Resumen Anual'!$V$9,FC218,'Resumen Anual'!$FE$238)+SUMIFS('Resumen Anual'!$FY$344,FR236,'Resumen Anual'!$V$9,FC218,'Resumen Anual'!$FE$296)+SUMIFS('Resumen Anual'!$FY$402,FR236,'Resumen Anual'!$V$9,FC218,'Resumen Anual'!$FE$354)+SUMIFS('Resumen Anual'!$FY$460,FR236,'Resumen Anual'!$V$9,FC218,'Resumen Anual'!$FE$412)+SUMIFS('Resumen Anual'!$FY$518,FR236,'Resumen Anual'!$V$9,FC218,'Resumen Anual'!$FE$470)+SUMIFS('Resumen Anual'!$FY$576,FR236,'Resumen Anual'!$V$9,FC218,'Resumen Anual'!$FE$528)+SUMIFS('Resumen Anual'!$FY$634,FR236,'Resumen Anual'!$V$9,FC218,'Resumen Anual'!$FE$586)+SUMIFS('Resumen Anual'!$FY$692,FR236,'Resumen Anual'!$V$9,FC218,'Resumen Anual'!$FE$644)</f>
        <v>0</v>
      </c>
      <c r="FX236" s="770"/>
      <c r="FY236" s="770"/>
      <c r="FZ236" s="770"/>
      <c r="GA236" s="770">
        <f>SUMIFS('Resumen Anual'!$AJ$54,FR236,'Resumen Anual'!$V$9,FC218,'Resumen Anual'!$L$6)+SUMIFS('Resumen Anual'!$AJ$112,FR236,'Resumen Anual'!$V$9,FC218,'Resumen Anual'!$L$64)+SUMIFS('Resumen Anual'!$AJ$170,FR236,'Resumen Anual'!$V$9,FC218,'Resumen Anual'!$L$122)+SUMIFS('Resumen Anual'!$AJ$228,FR236,'Resumen Anual'!$V$9,FC218,'Resumen Anual'!$L$180)+SUMIFS('Resumen Anual'!$AJ$286,FR236,'Resumen Anual'!$V$9,FC218,'Resumen Anual'!$L$238)+SUMIFS('Resumen Anual'!$AJ$344,FR236,'Resumen Anual'!$V$9,FC218,'Resumen Anual'!$L$296)+SUMIFS('Resumen Anual'!$AJ$402,FR236,'Resumen Anual'!$V$9,FC218,'Resumen Anual'!$L$354)+SUMIFS('Resumen Anual'!$AJ$460,FR236,'Resumen Anual'!$V$9,FC218,'Resumen Anual'!$L$412)+SUMIFS('Resumen Anual'!$AJ$518,FR236,'Resumen Anual'!$V$9,FC218,'Resumen Anual'!$L$470)+SUMIFS('Resumen Anual'!$AJ$576,FR236,'Resumen Anual'!$V$9,FC218,'Resumen Anual'!$L$528)+SUMIFS('Resumen Anual'!$AJ$634,FR236,'Resumen Anual'!$V$9,FC218,'Resumen Anual'!$L$586)+SUMIFS('Resumen Anual'!$AJ$692,FR236,'Resumen Anual'!$V$9,FC218,'Resumen Anual'!$L$644)+SUMIFS('Resumen Anual'!$CG$54,FR236,'Resumen Anual'!$V$9,FC218,'Resumen Anual'!$BI$6)+SUMIFS('Resumen Anual'!$CG$112,FR236,'Resumen Anual'!$V$9,FC218,'Resumen Anual'!$BI$64)+SUMIFS('Resumen Anual'!$CG$170,FR236,'Resumen Anual'!$V$9,FC218,'Resumen Anual'!$BI$122)+SUMIFS('Resumen Anual'!$CG$228,FR236,'Resumen Anual'!$V$9,FC218,'Resumen Anual'!$BI$180)+SUMIFS('Resumen Anual'!$CG$286,FR236,'Resumen Anual'!$V$9,FC218,'Resumen Anual'!$BI$238)+SUMIFS('Resumen Anual'!$CG$344,FR236,'Resumen Anual'!$V$9,FC218,'Resumen Anual'!$BI$296)+SUMIFS('Resumen Anual'!$CG$402,FR236,'Resumen Anual'!$V$9,FC218,'Resumen Anual'!$BI$354)+SUMIFS('Resumen Anual'!$CG$460,FR236,'Resumen Anual'!$V$9,FC218,'Resumen Anual'!$BI$412)+SUMIFS('Resumen Anual'!$CG$518,FR236,'Resumen Anual'!$V$9,FC218,'Resumen Anual'!$BI$470)+SUMIFS('Resumen Anual'!$CG$576,FR236,'Resumen Anual'!$V$9,FC218,'Resumen Anual'!$BI$528)+SUMIFS('Resumen Anual'!$CG$634,FR236,'Resumen Anual'!$V$9,FC218,'Resumen Anual'!$BI$586)+SUMIFS('Resumen Anual'!$CG$692,FR236,'Resumen Anual'!$V$9,FC218,'Resumen Anual'!$BI$644)+SUMIFS('Resumen Anual'!$EF$54,FR236,'Resumen Anual'!$V$9,FC218,'Resumen Anual'!$DH$6)+SUMIFS('Resumen Anual'!$EF$112,FR236,'Resumen Anual'!$V$9,FC218,'Resumen Anual'!$DH$64)+SUMIFS('Resumen Anual'!$EF$170,FR236,'Resumen Anual'!$V$9,FC218,'Resumen Anual'!$DH$122)+SUMIFS('Resumen Anual'!$EF$228,FR236,'Resumen Anual'!$V$9,FC218,'Resumen Anual'!$DH$180)+SUMIFS('Resumen Anual'!$EF$286,FR236,'Resumen Anual'!$V$9,FC218,'Resumen Anual'!$DH$238)+SUMIFS('Resumen Anual'!$EF$344,FR236,'Resumen Anual'!$V$9,FC218,'Resumen Anual'!$DH$296)+SUMIFS('Resumen Anual'!$EF$402,FR236,'Resumen Anual'!$V$9,FC218,'Resumen Anual'!$DH$354)+SUMIFS('Resumen Anual'!$EF$460,FR236,'Resumen Anual'!$V$9,FC218,'Resumen Anual'!$DH$412)+SUMIFS('Resumen Anual'!$EF$518,FR236,'Resumen Anual'!$V$9,FC218,'Resumen Anual'!$DH$470)+SUMIFS('Resumen Anual'!$EF$576,FR236,'Resumen Anual'!$V$9,FC218,'Resumen Anual'!$DH$528)+SUMIFS('Resumen Anual'!$EF$634,FR236,'Resumen Anual'!$V$9,FC218,'Resumen Anual'!$DH$586)+SUMIFS('Resumen Anual'!$EF$692,FR236,'Resumen Anual'!$V$9,FC218,'Resumen Anual'!$DH$644)+SUMIFS('Resumen Anual'!$GC$54,FR236,'Resumen Anual'!$V$9,FC218,'Resumen Anual'!$FE$6)+SUMIFS('Resumen Anual'!$GC$112,FR236,'Resumen Anual'!$V$9,FC218,'Resumen Anual'!$FE$64)+SUMIFS('Resumen Anual'!$GC$170,FR236,'Resumen Anual'!$V$9,FC218,'Resumen Anual'!$FE$122)+SUMIFS('Resumen Anual'!$GC$228,FR236,'Resumen Anual'!$V$9,FC218,'Resumen Anual'!$FE$180)+SUMIFS('Resumen Anual'!$GC$286,FR236,'Resumen Anual'!$V$9,FC218,'Resumen Anual'!$FE$238)+SUMIFS('Resumen Anual'!$GC$344,FR236,'Resumen Anual'!$V$9,FC218,'Resumen Anual'!$FE$296)+SUMIFS('Resumen Anual'!$GC$402,FR236,'Resumen Anual'!$V$9,FC218,'Resumen Anual'!$FE$354)+SUMIFS('Resumen Anual'!$GC$460,FR236,'Resumen Anual'!$V$9,FC218,'Resumen Anual'!$FE$412)+SUMIFS('Resumen Anual'!$GC$518,FR236,'Resumen Anual'!$V$9,FC218,'Resumen Anual'!$FE$470)+SUMIFS('Resumen Anual'!$GC$576,FR236,'Resumen Anual'!$V$9,FC218,'Resumen Anual'!$FE$528)+SUMIFS('Resumen Anual'!$GC$634,FR236,'Resumen Anual'!$V$9,FC218,'Resumen Anual'!$FE$586)+SUMIFS('Resumen Anual'!$GC$692,FR236,'Resumen Anual'!$V$9,FC218,'Resumen Anual'!$FE$644)</f>
        <v>0</v>
      </c>
      <c r="GB236" s="770"/>
      <c r="GC236" s="770"/>
      <c r="GD236" s="770"/>
      <c r="GE236" s="770">
        <f>SUMIFS('Resumen Anual'!$AN$54,FR236,'Resumen Anual'!$V$9,FC218,'Resumen Anual'!$L$6)+SUMIFS('Resumen Anual'!$AN$112,FR236,'Resumen Anual'!$V$9,FC218,'Resumen Anual'!$L$64)+SUMIFS('Resumen Anual'!$AN$170,FR236,'Resumen Anual'!$V$9,FC218,'Resumen Anual'!$L$122)+SUMIFS('Resumen Anual'!$AN$228,FR236,'Resumen Anual'!$V$9,FC218,'Resumen Anual'!$L$180)+SUMIFS('Resumen Anual'!$AN$286,FR236,'Resumen Anual'!$V$9,FC218,'Resumen Anual'!$L$238)+SUMIFS('Resumen Anual'!$AN$344,FR236,'Resumen Anual'!$V$9,FC218,'Resumen Anual'!$L$296)+SUMIFS('Resumen Anual'!$AN$402,FR236,'Resumen Anual'!$V$9,FC218,'Resumen Anual'!$L$354)+SUMIFS('Resumen Anual'!$AN$460,FR236,'Resumen Anual'!$V$9,FC218,'Resumen Anual'!$L$412)+SUMIFS('Resumen Anual'!$AN$518,FR236,'Resumen Anual'!$V$9,FC218,'Resumen Anual'!$L$470)+SUMIFS('Resumen Anual'!$AN$576,FR236,'Resumen Anual'!$V$9,FC218,'Resumen Anual'!$L$528)+SUMIFS('Resumen Anual'!$AN$634,FR236,'Resumen Anual'!$V$9,FC218,'Resumen Anual'!$L$586)+SUMIFS('Resumen Anual'!$AN$692,FR236,'Resumen Anual'!$V$9,FC218,'Resumen Anual'!$L$644)+SUMIFS('Resumen Anual'!$CK$54,FR236,'Resumen Anual'!$V$9,FC218,'Resumen Anual'!$BI$6)+SUMIFS('Resumen Anual'!$CK$112,FR236,'Resumen Anual'!$V$9,FC218,'Resumen Anual'!$BI$64)+SUMIFS('Resumen Anual'!$CK$170,FR236,'Resumen Anual'!$V$9,FC218,'Resumen Anual'!$BI$122)+SUMIFS('Resumen Anual'!$CK$228,FR236,'Resumen Anual'!$V$9,FC218,'Resumen Anual'!$BI$180)+SUMIFS('Resumen Anual'!$CK$286,FR236,'Resumen Anual'!$V$9,FC218,'Resumen Anual'!$BI$238)+SUMIFS('Resumen Anual'!$CK$344,FR236,'Resumen Anual'!$V$9,FC218,'Resumen Anual'!$BI$296)+SUMIFS('Resumen Anual'!$CK$402,FR236,'Resumen Anual'!$V$9,FC218,'Resumen Anual'!$BI$354)+SUMIFS('Resumen Anual'!$CK$460,FR236,'Resumen Anual'!$V$9,FC218,'Resumen Anual'!$BI$412)+SUMIFS('Resumen Anual'!$CK$518,FR236,'Resumen Anual'!$V$9,FC218,'Resumen Anual'!$BI$470)+SUMIFS('Resumen Anual'!$CK$576,FR236,'Resumen Anual'!$V$9,FC218,'Resumen Anual'!$BI$528)+SUMIFS('Resumen Anual'!$CK$634,FR236,'Resumen Anual'!$V$9,FC218,'Resumen Anual'!$BI$586)+SUMIFS('Resumen Anual'!$CK$692,FR236,'Resumen Anual'!$V$9,FC218,'Resumen Anual'!$BI$644)+SUMIFS('Resumen Anual'!$EJ$54,FR236,'Resumen Anual'!$V$9,FC218,'Resumen Anual'!$DH$6)+SUMIFS('Resumen Anual'!$EJ$112,FR236,'Resumen Anual'!$V$9,FC218,'Resumen Anual'!$DH$64)+SUMIFS('Resumen Anual'!$EJ$170,FR236,'Resumen Anual'!$V$9,FC218,'Resumen Anual'!$DH$122)+SUMIFS('Resumen Anual'!$EJ$228,FR236,'Resumen Anual'!$V$9,FC218,'Resumen Anual'!$DH$180)+SUMIFS('Resumen Anual'!$EJ$286,FR236,'Resumen Anual'!$V$9,FC218,'Resumen Anual'!$DH$238)+SUMIFS('Resumen Anual'!$EJ$344,FR236,'Resumen Anual'!$V$9,FC218,'Resumen Anual'!$DH$296)+SUMIFS('Resumen Anual'!$EJ$402,FR236,'Resumen Anual'!$V$9,FC218,'Resumen Anual'!$DH$354)+SUMIFS('Resumen Anual'!$EJ$460,FR236,'Resumen Anual'!$V$9,FC218,'Resumen Anual'!$DH$412)+SUMIFS('Resumen Anual'!$EJ$518,FR236,'Resumen Anual'!$V$9,FC218,'Resumen Anual'!$DH$470)+SUMIFS('Resumen Anual'!$EJ$576,FR236,'Resumen Anual'!$V$9,FC218,'Resumen Anual'!$DH$528)+SUMIFS('Resumen Anual'!$EJ$634,FR236,'Resumen Anual'!$V$9,FC218,'Resumen Anual'!$DH$586)+SUMIFS('Resumen Anual'!$EJ$692,FR236,'Resumen Anual'!$V$9,FC218,'Resumen Anual'!$DH$644)+SUMIFS('Resumen Anual'!$GG$54,FR236,'Resumen Anual'!$V$9,FC218,'Resumen Anual'!$FE$6)+SUMIFS('Resumen Anual'!$GG$112,FR236,'Resumen Anual'!$V$9,FC218,'Resumen Anual'!$FE$64)+SUMIFS('Resumen Anual'!$GG$170,FR236,'Resumen Anual'!$V$9,FC218,'Resumen Anual'!$FE$122)+SUMIFS('Resumen Anual'!$GG$228,FR236,'Resumen Anual'!$V$9,FC218,'Resumen Anual'!$FE$180)+SUMIFS('Resumen Anual'!$GG$286,FR236,'Resumen Anual'!$V$9,FC218,'Resumen Anual'!$FE$238)+SUMIFS('Resumen Anual'!$GG$344,FR236,'Resumen Anual'!$V$9,FC218,'Resumen Anual'!$FE$296)+SUMIFS('Resumen Anual'!$GG$402,FR236,'Resumen Anual'!$V$9,FC218,'Resumen Anual'!$FE$354)+SUMIFS('Resumen Anual'!$GG$460,FR236,'Resumen Anual'!$V$9,FC218,'Resumen Anual'!$FE$412)+SUMIFS('Resumen Anual'!$GG$518,FR236,'Resumen Anual'!$V$9,FC218,'Resumen Anual'!$FE$470)+SUMIFS('Resumen Anual'!$GG$576,FR236,'Resumen Anual'!$V$9,FC218,'Resumen Anual'!$FE$528)+SUMIFS('Resumen Anual'!$GG$634,FR236,'Resumen Anual'!$V$9,FC218,'Resumen Anual'!$FE$586)+SUMIFS('Resumen Anual'!$GG$692,FR236,'Resumen Anual'!$V$9,FC218,'Resumen Anual'!$FE$644)</f>
        <v>0</v>
      </c>
      <c r="GF236" s="770"/>
      <c r="GG236" s="770"/>
      <c r="GH236" s="770"/>
      <c r="GI236" s="756">
        <f>SUMIFS('Resumen Anual'!$AR$54,FR236,'Resumen Anual'!$V$9,FC218,'Resumen Anual'!$L$6)+SUMIFS('Resumen Anual'!$AR$112,FR236,'Resumen Anual'!$V$9,FC218,'Resumen Anual'!$L$64)+SUMIFS('Resumen Anual'!$AR$170,FR236,'Resumen Anual'!$V$9,FC218,'Resumen Anual'!$L$122)+SUMIFS('Resumen Anual'!$AR$228,FR236,'Resumen Anual'!$V$9,FC218,'Resumen Anual'!$L$180)+SUMIFS('Resumen Anual'!$AR$286,FR236,'Resumen Anual'!$V$9,FC218,'Resumen Anual'!$L$238)+SUMIFS('Resumen Anual'!$AR$344,FR236,'Resumen Anual'!$V$9,FC218,'Resumen Anual'!$L$296)+SUMIFS('Resumen Anual'!$AR$402,FR236,'Resumen Anual'!$V$9,FC218,'Resumen Anual'!$L$354)+SUMIFS('Resumen Anual'!$AR$460,FR236,'Resumen Anual'!$V$9,FC218,'Resumen Anual'!$L$412)+SUMIFS('Resumen Anual'!$AR$518,FR236,'Resumen Anual'!$V$9,FC218,'Resumen Anual'!$L$470)+SUMIFS('Resumen Anual'!$AR$576,FR236,'Resumen Anual'!$V$9,FC218,'Resumen Anual'!$L$528)+SUMIFS('Resumen Anual'!$AR$634,FR236,'Resumen Anual'!$V$9,FC218,'Resumen Anual'!$L$586)+SUMIFS('Resumen Anual'!$AR$692,FR236,'Resumen Anual'!$V$9,FC218,'Resumen Anual'!$L$644)+SUMIFS('Resumen Anual'!$CO$54,FR236,'Resumen Anual'!$V$9,FC218,'Resumen Anual'!$BI$6)+SUMIFS('Resumen Anual'!$CO$112,FR236,'Resumen Anual'!$V$9,FC218,'Resumen Anual'!$BI$64)+SUMIFS('Resumen Anual'!$CO$170,FR236,'Resumen Anual'!$V$9,FC218,'Resumen Anual'!$BI$122)+SUMIFS('Resumen Anual'!$CO$228,FR236,'Resumen Anual'!$V$9,FC218,'Resumen Anual'!$BI$180)+SUMIFS('Resumen Anual'!$CO$286,FR236,'Resumen Anual'!$V$9,FC218,'Resumen Anual'!$BI$238)+SUMIFS('Resumen Anual'!$CO$344,FR236,'Resumen Anual'!$V$9,FC218,'Resumen Anual'!$BI$296)+SUMIFS('Resumen Anual'!$CO$402,FR236,'Resumen Anual'!$V$9,FC218,'Resumen Anual'!$BI$354)+SUMIFS('Resumen Anual'!$CO$460,FR236,'Resumen Anual'!$V$9,FC218,'Resumen Anual'!$BI$412)+SUMIFS('Resumen Anual'!$CO$518,FR236,'Resumen Anual'!$V$9,FC218,'Resumen Anual'!$BI$470)+SUMIFS('Resumen Anual'!$CO$576,FR236,'Resumen Anual'!$V$9,FC218,'Resumen Anual'!$BI$528)+SUMIFS('Resumen Anual'!$CO$634,FR236,'Resumen Anual'!$V$9,FC218,'Resumen Anual'!$BI$586)+SUMIFS('Resumen Anual'!$CO$692,FR236,'Resumen Anual'!$V$9,FC218,'Resumen Anual'!$BI$644)+SUMIFS('Resumen Anual'!$EN$54,FR236,'Resumen Anual'!$V$9,FC218,'Resumen Anual'!$DH$6)+SUMIFS('Resumen Anual'!$EN$112,FR236,'Resumen Anual'!$V$9,FC218,'Resumen Anual'!$DH$64)+SUMIFS('Resumen Anual'!$EN$170,FR236,'Resumen Anual'!$V$9,FC218,'Resumen Anual'!$DH$122)+SUMIFS('Resumen Anual'!$EN$228,FR236,'Resumen Anual'!$V$9,FC218,'Resumen Anual'!$DH$180)+SUMIFS('Resumen Anual'!$EN$286,FR236,'Resumen Anual'!$V$9,FC218,'Resumen Anual'!$DH$238)+SUMIFS('Resumen Anual'!$EN$344,FR236,'Resumen Anual'!$V$9,FC218,'Resumen Anual'!$DH$296)+SUMIFS('Resumen Anual'!$EN$402,FR236,'Resumen Anual'!$V$9,FC218,'Resumen Anual'!$DH$354)+SUMIFS('Resumen Anual'!$EN$460,FR236,'Resumen Anual'!$V$9,FC218,'Resumen Anual'!$DH$412)+SUMIFS('Resumen Anual'!$EN$518,FR236,'Resumen Anual'!$V$9,FC218,'Resumen Anual'!$DH$470)+SUMIFS('Resumen Anual'!$EN$576,FR236,'Resumen Anual'!$V$9,FC218,'Resumen Anual'!$DH$528)+SUMIFS('Resumen Anual'!$EN$634,FR236,'Resumen Anual'!$V$9,FC218,'Resumen Anual'!$DH$586)+SUMIFS('Resumen Anual'!$EN$692,FR236,'Resumen Anual'!$V$9,FC218,'Resumen Anual'!$DH$644)+SUMIFS('Resumen Anual'!$GK$54,FR236,'Resumen Anual'!$V$9,FC218,'Resumen Anual'!$FE$6)+SUMIFS('Resumen Anual'!$GK$112,FR236,'Resumen Anual'!$V$9,FC218,'Resumen Anual'!$FE$64)+SUMIFS('Resumen Anual'!$GK$170,FR236,'Resumen Anual'!$V$9,FC218,'Resumen Anual'!$FE$122)+SUMIFS('Resumen Anual'!$GK$228,FR236,'Resumen Anual'!$V$9,FC218,'Resumen Anual'!$FE$180)+SUMIFS('Resumen Anual'!$GK$286,FR236,'Resumen Anual'!$V$9,FC218,'Resumen Anual'!$FE$238)+SUMIFS('Resumen Anual'!$GK$344,FR236,'Resumen Anual'!$V$9,FC218,'Resumen Anual'!$FE$296)+SUMIFS('Resumen Anual'!$GK$402,FR236,'Resumen Anual'!$V$9,FC218,'Resumen Anual'!$FE$354)+SUMIFS('Resumen Anual'!$GK$460,FR236,'Resumen Anual'!$V$9,FC218,'Resumen Anual'!$FE$412)+SUMIFS('Resumen Anual'!$GK$518,FR236,'Resumen Anual'!$V$9,FC218,'Resumen Anual'!$FE$470)+SUMIFS('Resumen Anual'!$GK$576,FR236,'Resumen Anual'!$V$9,FC218,'Resumen Anual'!$FE$528)+SUMIFS('Resumen Anual'!$GK$634,FR236,'Resumen Anual'!$V$9,FC218,'Resumen Anual'!$FE$586)+SUMIFS('Resumen Anual'!$GK$692,FR236,'Resumen Anual'!$V$9,FC218,'Resumen Anual'!$FE$644)</f>
        <v>0</v>
      </c>
      <c r="GJ236" s="756"/>
      <c r="GK236" s="756"/>
      <c r="GL236" s="756">
        <f>SUMIFS('Resumen Anual'!$AU$54,FR236,'Resumen Anual'!$V$9,FC218,'Resumen Anual'!$L$6)+SUMIFS('Resumen Anual'!$AU$112,FR236,'Resumen Anual'!$V$9,FC218,'Resumen Anual'!$L$64)+SUMIFS('Resumen Anual'!$AU$170,FR236,'Resumen Anual'!$V$9,FC218,'Resumen Anual'!$L$122)+SUMIFS('Resumen Anual'!$AU$228,FR236,'Resumen Anual'!$V$9,FC218,'Resumen Anual'!$L$180)+SUMIFS('Resumen Anual'!$AU$286,FR236,'Resumen Anual'!$V$9,FC218,'Resumen Anual'!$L$238)+SUMIFS('Resumen Anual'!$AU$344,FR236,'Resumen Anual'!$V$9,FC218,'Resumen Anual'!$L$296)+SUMIFS('Resumen Anual'!$AU$402,FR236,'Resumen Anual'!$V$9,FC218,'Resumen Anual'!$L$354)+SUMIFS('Resumen Anual'!$AU$460,FR236,'Resumen Anual'!$V$9,FC218,'Resumen Anual'!$L$412)+SUMIFS('Resumen Anual'!$AU$518,FR236,'Resumen Anual'!$V$9,FC218,'Resumen Anual'!$L$470)+SUMIFS('Resumen Anual'!$AU$576,FR236,'Resumen Anual'!$V$9,FC218,'Resumen Anual'!$L$528)+SUMIFS('Resumen Anual'!$AU$634,FR236,'Resumen Anual'!$V$9,FC218,'Resumen Anual'!$L$586)+SUMIFS('Resumen Anual'!$AU$692,FR236,'Resumen Anual'!$V$9,FC218,'Resumen Anual'!$L$644)+SUMIFS('Resumen Anual'!$CR$54,FR236,'Resumen Anual'!$V$9,FC218,'Resumen Anual'!$BI$6)+SUMIFS('Resumen Anual'!$CR$112,FR236,'Resumen Anual'!$V$9,FC218,'Resumen Anual'!$BI$64)+SUMIFS('Resumen Anual'!$CR$170,FR236,'Resumen Anual'!$V$9,FC218,'Resumen Anual'!$BI$122)+SUMIFS('Resumen Anual'!$CR$228,FR236,'Resumen Anual'!$V$9,FC218,'Resumen Anual'!$BI$180)+SUMIFS('Resumen Anual'!$CR$286,FR236,'Resumen Anual'!$V$9,FC218,'Resumen Anual'!$BI$238)+SUMIFS('Resumen Anual'!$CR$344,FR236,'Resumen Anual'!$V$9,FC218,'Resumen Anual'!$BI$296)+SUMIFS('Resumen Anual'!$CR$402,FR236,'Resumen Anual'!$V$9,FC218,'Resumen Anual'!$BI$354)+SUMIFS('Resumen Anual'!$CR$460,FR236,'Resumen Anual'!$V$9,FC218,'Resumen Anual'!$BI$412)+SUMIFS('Resumen Anual'!$CR$518,FR236,'Resumen Anual'!$V$9,FC218,'Resumen Anual'!$BI$470)+SUMIFS('Resumen Anual'!$CR$576,FR236,'Resumen Anual'!$V$9,FC218,'Resumen Anual'!$BI$528)+SUMIFS('Resumen Anual'!$CR$634,FR236,'Resumen Anual'!$V$9,FC218,'Resumen Anual'!$BI$586)+SUMIFS('Resumen Anual'!$CR$692,FR236,'Resumen Anual'!$V$9,FC218,'Resumen Anual'!$BI$644)+SUMIFS('Resumen Anual'!$EQ$54,FR236,'Resumen Anual'!$V$9,FC218,'Resumen Anual'!$DH$6)+SUMIFS('Resumen Anual'!$EQ$112,FR236,'Resumen Anual'!$V$9,FC218,'Resumen Anual'!$DH$64)+SUMIFS('Resumen Anual'!$EQ$170,FR236,'Resumen Anual'!$V$9,FC218,'Resumen Anual'!$DH$122)+SUMIFS('Resumen Anual'!$EQ$228,FR236,'Resumen Anual'!$V$9,FC218,'Resumen Anual'!$DH$180)+SUMIFS('Resumen Anual'!$EQ$286,FR236,'Resumen Anual'!$V$9,FC218,'Resumen Anual'!$DH$238)+SUMIFS('Resumen Anual'!$EQ$344,FR236,'Resumen Anual'!$V$9,FC218,'Resumen Anual'!$DH$296)+SUMIFS('Resumen Anual'!$EQ$402,FR236,'Resumen Anual'!$V$9,FC218,'Resumen Anual'!$DH$354)+SUMIFS('Resumen Anual'!$EQ$460,FR236,'Resumen Anual'!$V$9,FC218,'Resumen Anual'!$DH$412)+SUMIFS('Resumen Anual'!$EQ$518,FR236,'Resumen Anual'!$V$9,FC218,'Resumen Anual'!$DH$470)+SUMIFS('Resumen Anual'!$EQ$576,FR236,'Resumen Anual'!$V$9,FC218,'Resumen Anual'!$DH$528)+SUMIFS('Resumen Anual'!$EQ$634,FR236,'Resumen Anual'!$V$9,FC218,'Resumen Anual'!$DH$586)+SUMIFS('Resumen Anual'!$EQ$692,FR236,'Resumen Anual'!$V$9,FC218,'Resumen Anual'!$DH$644)+SUMIFS('Resumen Anual'!$GN$54,FR236,'Resumen Anual'!$V$9,FC218,'Resumen Anual'!$FE$6)+SUMIFS('Resumen Anual'!$GN$112,FR236,'Resumen Anual'!$V$9,FC218,'Resumen Anual'!$FE$64)+SUMIFS('Resumen Anual'!$GN$170,FR236,'Resumen Anual'!$V$9,FC218,'Resumen Anual'!$FE$122)+SUMIFS('Resumen Anual'!$GN$228,FR236,'Resumen Anual'!$V$9,FC218,'Resumen Anual'!$FE$180)+SUMIFS('Resumen Anual'!$GN$286,FR236,'Resumen Anual'!$V$9,FC218,'Resumen Anual'!$FE$238)+SUMIFS('Resumen Anual'!$GN$344,FR236,'Resumen Anual'!$V$9,FC218,'Resumen Anual'!$FE$296)+SUMIFS('Resumen Anual'!$GN$402,FR236,'Resumen Anual'!$V$9,FC218,'Resumen Anual'!$FE$354)+SUMIFS('Resumen Anual'!$GN$460,FR236,'Resumen Anual'!$V$9,FC218,'Resumen Anual'!$FE$412)+SUMIFS('Resumen Anual'!$GN$518,FR236,'Resumen Anual'!$V$9,FC218,'Resumen Anual'!$FE$470)+SUMIFS('Resumen Anual'!$GN$576,FR236,'Resumen Anual'!$V$9,FC218,'Resumen Anual'!$FE$528)+SUMIFS('Resumen Anual'!$GN$634,FR236,'Resumen Anual'!$V$9,FC218,'Resumen Anual'!$FE$586)+SUMIFS('Resumen Anual'!$GN$692,FR236,'Resumen Anual'!$V$9,FC218,'Resumen Anual'!$FE$644)</f>
        <v>0</v>
      </c>
      <c r="GM236" s="756"/>
      <c r="GN236" s="756"/>
      <c r="GO236" s="1200"/>
    </row>
    <row r="237" spans="1:197" ht="5.25" customHeight="1" x14ac:dyDescent="0.25">
      <c r="A237" s="171"/>
      <c r="B237" s="657"/>
      <c r="C237" s="657"/>
      <c r="D237" s="657"/>
      <c r="E237" s="657"/>
      <c r="F237" s="625"/>
      <c r="G237" s="625"/>
      <c r="H237" s="625"/>
      <c r="I237" s="625"/>
      <c r="J237" s="625"/>
      <c r="K237" s="625"/>
      <c r="L237" s="625"/>
      <c r="M237" s="625"/>
      <c r="N237" s="657"/>
      <c r="O237" s="657"/>
      <c r="P237" s="657"/>
      <c r="Q237" s="657"/>
      <c r="R237" s="657"/>
      <c r="S237" s="657"/>
      <c r="T237" s="657"/>
      <c r="U237" s="657"/>
      <c r="V237" s="657"/>
      <c r="W237" s="657"/>
      <c r="X237" s="657"/>
      <c r="Y237" s="15"/>
      <c r="Z237" s="773"/>
      <c r="AA237" s="774"/>
      <c r="AB237" s="774"/>
      <c r="AC237" s="774"/>
      <c r="AD237" s="774"/>
      <c r="AE237" s="770"/>
      <c r="AF237" s="770"/>
      <c r="AG237" s="770"/>
      <c r="AH237" s="770"/>
      <c r="AI237" s="770"/>
      <c r="AJ237" s="770"/>
      <c r="AK237" s="770"/>
      <c r="AL237" s="770"/>
      <c r="AM237" s="770"/>
      <c r="AN237" s="770"/>
      <c r="AO237" s="770"/>
      <c r="AP237" s="770"/>
      <c r="AQ237" s="756"/>
      <c r="AR237" s="756"/>
      <c r="AS237" s="756"/>
      <c r="AT237" s="756"/>
      <c r="AU237" s="756"/>
      <c r="AV237" s="1215"/>
      <c r="AW237" s="1200"/>
      <c r="AX237" s="171"/>
      <c r="AY237" s="657"/>
      <c r="AZ237" s="657"/>
      <c r="BA237" s="657"/>
      <c r="BB237" s="657"/>
      <c r="BC237" s="625"/>
      <c r="BD237" s="625"/>
      <c r="BE237" s="625"/>
      <c r="BF237" s="625"/>
      <c r="BG237" s="625"/>
      <c r="BH237" s="625"/>
      <c r="BI237" s="625"/>
      <c r="BJ237" s="625"/>
      <c r="BK237" s="657"/>
      <c r="BL237" s="657"/>
      <c r="BM237" s="657"/>
      <c r="BN237" s="657"/>
      <c r="BO237" s="657"/>
      <c r="BP237" s="657"/>
      <c r="BQ237" s="657"/>
      <c r="BR237" s="657"/>
      <c r="BS237" s="657"/>
      <c r="BT237" s="657"/>
      <c r="BU237" s="657"/>
      <c r="BV237" s="15"/>
      <c r="BW237" s="773"/>
      <c r="BX237" s="774"/>
      <c r="BY237" s="774"/>
      <c r="BZ237" s="774"/>
      <c r="CA237" s="774"/>
      <c r="CB237" s="770"/>
      <c r="CC237" s="770"/>
      <c r="CD237" s="770"/>
      <c r="CE237" s="770"/>
      <c r="CF237" s="770"/>
      <c r="CG237" s="770"/>
      <c r="CH237" s="770"/>
      <c r="CI237" s="770"/>
      <c r="CJ237" s="770"/>
      <c r="CK237" s="770"/>
      <c r="CL237" s="770"/>
      <c r="CM237" s="770"/>
      <c r="CN237" s="756"/>
      <c r="CO237" s="756"/>
      <c r="CP237" s="756"/>
      <c r="CQ237" s="756"/>
      <c r="CR237" s="756"/>
      <c r="CS237" s="756"/>
      <c r="CT237" s="1200"/>
      <c r="CU237" s="1199"/>
      <c r="CV237" s="171"/>
      <c r="CW237" s="657"/>
      <c r="CX237" s="657"/>
      <c r="CY237" s="657"/>
      <c r="CZ237" s="657"/>
      <c r="DA237" s="625"/>
      <c r="DB237" s="625"/>
      <c r="DC237" s="625"/>
      <c r="DD237" s="625"/>
      <c r="DE237" s="625"/>
      <c r="DF237" s="625"/>
      <c r="DG237" s="625"/>
      <c r="DH237" s="625"/>
      <c r="DI237" s="657"/>
      <c r="DJ237" s="657"/>
      <c r="DK237" s="657"/>
      <c r="DL237" s="657"/>
      <c r="DM237" s="657"/>
      <c r="DN237" s="657"/>
      <c r="DO237" s="657"/>
      <c r="DP237" s="657"/>
      <c r="DQ237" s="657"/>
      <c r="DR237" s="657"/>
      <c r="DS237" s="657"/>
      <c r="DT237" s="15"/>
      <c r="DU237" s="773"/>
      <c r="DV237" s="774"/>
      <c r="DW237" s="774"/>
      <c r="DX237" s="774"/>
      <c r="DY237" s="774"/>
      <c r="DZ237" s="770"/>
      <c r="EA237" s="770"/>
      <c r="EB237" s="770"/>
      <c r="EC237" s="770"/>
      <c r="ED237" s="770"/>
      <c r="EE237" s="770"/>
      <c r="EF237" s="770"/>
      <c r="EG237" s="770"/>
      <c r="EH237" s="770"/>
      <c r="EI237" s="770"/>
      <c r="EJ237" s="770"/>
      <c r="EK237" s="770"/>
      <c r="EL237" s="756"/>
      <c r="EM237" s="756"/>
      <c r="EN237" s="756"/>
      <c r="EO237" s="756"/>
      <c r="EP237" s="756"/>
      <c r="EQ237" s="1215"/>
      <c r="ER237" s="1200"/>
      <c r="ES237" s="171"/>
      <c r="ET237" s="657"/>
      <c r="EU237" s="657"/>
      <c r="EV237" s="657"/>
      <c r="EW237" s="657"/>
      <c r="EX237" s="625"/>
      <c r="EY237" s="625"/>
      <c r="EZ237" s="625"/>
      <c r="FA237" s="625"/>
      <c r="FB237" s="625"/>
      <c r="FC237" s="625"/>
      <c r="FD237" s="625"/>
      <c r="FE237" s="625"/>
      <c r="FF237" s="657"/>
      <c r="FG237" s="657"/>
      <c r="FH237" s="657"/>
      <c r="FI237" s="657"/>
      <c r="FJ237" s="657"/>
      <c r="FK237" s="657"/>
      <c r="FL237" s="657"/>
      <c r="FM237" s="657"/>
      <c r="FN237" s="657"/>
      <c r="FO237" s="657"/>
      <c r="FP237" s="657"/>
      <c r="FQ237" s="15"/>
      <c r="FR237" s="773"/>
      <c r="FS237" s="774"/>
      <c r="FT237" s="774"/>
      <c r="FU237" s="774"/>
      <c r="FV237" s="774"/>
      <c r="FW237" s="770"/>
      <c r="FX237" s="770"/>
      <c r="FY237" s="770"/>
      <c r="FZ237" s="770"/>
      <c r="GA237" s="770"/>
      <c r="GB237" s="770"/>
      <c r="GC237" s="770"/>
      <c r="GD237" s="770"/>
      <c r="GE237" s="770"/>
      <c r="GF237" s="770"/>
      <c r="GG237" s="770"/>
      <c r="GH237" s="770"/>
      <c r="GI237" s="756"/>
      <c r="GJ237" s="756"/>
      <c r="GK237" s="756"/>
      <c r="GL237" s="756"/>
      <c r="GM237" s="756"/>
      <c r="GN237" s="756"/>
      <c r="GO237" s="1200"/>
    </row>
    <row r="238" spans="1:197" ht="13.5" customHeight="1" x14ac:dyDescent="0.25">
      <c r="A238" s="171"/>
      <c r="B238" s="775" t="str">
        <f>'Resumen Anual'!$C$30</f>
        <v>SIC</v>
      </c>
      <c r="C238" s="776"/>
      <c r="D238" s="776"/>
      <c r="E238" s="776"/>
      <c r="F238" s="761">
        <f>SUMIF('Resumen Anual'!$FE$622,K218,'Resumen Anual'!$FA$646)+SUMIF('Resumen Anual'!$DH$622,K218,'Resumen Anual'!$DD$646)+SUMIF('Resumen Anual'!$BI$622,K218,'Resumen Anual'!$BE$646)+SUMIF('Resumen Anual'!$L$622,K218,'Resumen Anual'!$H$646)+SUMIF('Resumen Anual'!$FE$566,K218,'Resumen Anual'!$FA$590)+SUMIF('Resumen Anual'!$DH$566,K218,'Resumen Anual'!$DD$590)+SUMIF('Resumen Anual'!$BI$566,K218,'Resumen Anual'!$BE$590)+SUMIF('Resumen Anual'!$L$566,K218,'Resumen Anual'!$H$590)+SUMIF('Resumen Anual'!$FE$510,K218,'Resumen Anual'!$FA$534)+SUMIF('Resumen Anual'!$DH$510,K218,'Resumen Anual'!$DD$534)+SUMIF('Resumen Anual'!$BI$510,K218,'Resumen Anual'!$BE$534)+SUMIF('Resumen Anual'!$L$510,K218,'Resumen Anual'!$H$534)+SUMIF('Resumen Anual'!$FE$454,K218,'Resumen Anual'!$FA$478)+SUMIF('Resumen Anual'!$DH$454,K218,'Resumen Anual'!$DD$478)+SUMIF('Resumen Anual'!$BI$454,K218,'Resumen Anual'!$BE$478)+SUMIF('Resumen Anual'!$L$454,K218,'Resumen Anual'!$H$478)+SUMIF('Resumen Anual'!$FE$398,K218,'Resumen Anual'!$FA$422)+SUMIF('Resumen Anual'!$DH$398,K218,'Resumen Anual'!$DD$422)+SUMIF('Resumen Anual'!$BI$398,K218,'Resumen Anual'!$BE$422)+SUMIF('Resumen Anual'!$L$398,K218,'Resumen Anual'!$H$422)+SUMIF('Resumen Anual'!$FE$342,K218,'Resumen Anual'!$FA$366)+SUMIF('Resumen Anual'!$DH$342,K218,'Resumen Anual'!$DD$366)+SUMIF('Resumen Anual'!$BI$342,K218,'Resumen Anual'!$BE$366)+SUMIF('Resumen Anual'!$L$342,K218,'Resumen Anual'!$H$366)+SUMIF('Resumen Anual'!$FE$286,K218,'Resumen Anual'!$FA$310)+SUMIF('Resumen Anual'!$DH$286,K218,'Resumen Anual'!$DD$310)+SUMIF('Resumen Anual'!$BI$286,K218,'Resumen Anual'!$BE$310)+SUMIF('Resumen Anual'!$L$286,K218,'Resumen Anual'!$H$310)+SUMIF('Resumen Anual'!$FE$230,K218,'Resumen Anual'!$FA$254)+SUMIF('Resumen Anual'!$DH$230,K218,'Resumen Anual'!$DD$254)+SUMIF('Resumen Anual'!$BI$230,K218,'Resumen Anual'!$BE$254)+SUMIF('Resumen Anual'!$L$230,K218,'Resumen Anual'!$H$254)+SUMIF('Resumen Anual'!$FE$174,K218,'Resumen Anual'!$FA$198)+SUMIF('Resumen Anual'!$DH$174,K218,'Resumen Anual'!$DD$198)+SUMIF('Resumen Anual'!$BI$174,K218,'Resumen Anual'!$BE$198)+SUMIF('Resumen Anual'!$L$174,K218,'Resumen Anual'!$H$198)+SUMIF('Resumen Anual'!$FE$118,K218,'Resumen Anual'!$FA$142)+SUMIF('Resumen Anual'!$DH$118,K218,'Resumen Anual'!$DD$142)+SUMIF('Resumen Anual'!$BI$118,K218,'Resumen Anual'!$BE$142)+SUMIF('Resumen Anual'!$L$118,K218,'Resumen Anual'!$H$142)+SUMIF('Resumen Anual'!$FE$62,K218,'Resumen Anual'!$FA$86)+SUMIF('Resumen Anual'!$DH$62,K218,'Resumen Anual'!$DD$86)+SUMIF('Resumen Anual'!$BI$62,K218,'Resumen Anual'!$BE$86)+SUMIF('Resumen Anual'!$L$62,K218,'Resumen Anual'!$H$86)+SUMIF('Resumen Anual'!$FE$6,K218,'Resumen Anual'!$FA$30)+SUMIF('Resumen Anual'!$DH$6,K218,'Resumen Anual'!$DD$30)+SUMIF('Resumen Anual'!$BI$6,K218,'Resumen Anual'!$BE$30)+SUMIF('Resumen Anual'!$L$6,K218,'Resumen Anual'!$H$30)+SUMIF('Bitácoras Anteriores'!$K$6,K218,'Bitácoras Anteriores'!$F$26)+SUMIF('Bitácoras Anteriores'!$K$59,$K$6,'Bitácoras Anteriores'!$F$79)+SUMIF('Bitácoras Anteriores'!$K$112,K218,'Bitácoras Anteriores'!$F$132)+SUMIF('Bitácoras Anteriores'!$K$165,K218,'Bitácoras Anteriores'!$F$185)+SUMIF('Bitácoras Anteriores'!$K$218,K218,'Bitácoras Anteriores'!$F$238)+SUMIF('Bitácoras Anteriores'!$K$271,K218,'Bitácoras Anteriores'!$F$291)+SUMIF('Bitácoras Anteriores'!$K$324,K218,'Bitácoras Anteriores'!$F$344)+SUMIF('Bitácoras Anteriores'!$BH$6,K218,'Bitácoras Anteriores'!$BD$26)+SUMIF('Bitácoras Anteriores'!$BH$59,$K$6,'Bitácoras Anteriores'!$BD$79)+SUMIF('Bitácoras Anteriores'!$BH$112,K218,'Bitácoras Anteriores'!$BD$132)+SUMIF('Bitácoras Anteriores'!$BH$165,K218,'Bitácoras Anteriores'!$BD$185)+SUMIF('Bitácoras Anteriores'!$BH$218,K218,'Bitácoras Anteriores'!$BD$238)+SUMIF('Bitácoras Anteriores'!$BH$271,K218,'Bitácoras Anteriores'!$BD$291)+SUMIF('Bitácoras Anteriores'!$BH$324,K218,'Bitácoras Anteriores'!$BD$344)+SUMIF('Bitácoras Anteriores'!$DF$6,K218,'Bitácoras Anteriores'!$DB$26)+SUMIF('Bitácoras Anteriores'!$DF$59,$K$6,'Bitácoras Anteriores'!$DB$79)+SUMIF('Bitácoras Anteriores'!$DF$112,K218,'Bitácoras Anteriores'!$DB$132)+SUMIF('Bitácoras Anteriores'!$DF$165,K218,'Bitácoras Anteriores'!$DB$185)+SUMIF('Bitácoras Anteriores'!$DF$218,K218,'Bitácoras Anteriores'!$DB$238)+SUMIF('Bitácoras Anteriores'!$DF$271,K218,'Bitácoras Anteriores'!$DB$291)+SUMIF('Bitácoras Anteriores'!$DF$324,K218,'Bitácoras Anteriores'!$DB$344)+SUMIF('Bitácoras Anteriores'!$FC$6,K218,'Bitácoras Anteriores'!$EY$26)+SUMIF('Bitácoras Anteriores'!$FC$59,$K$6,'Bitácoras Anteriores'!$EY$79)+SUMIF('Bitácoras Anteriores'!$FC$112,K218,'Bitácoras Anteriores'!$EY$132)+SUMIF('Bitácoras Anteriores'!$FC$165,K218,'Bitácoras Anteriores'!$EY$185)+SUMIF('Bitácoras Anteriores'!$FC$218,K218,'Bitácoras Anteriores'!$EY$238)+SUMIF('Bitácoras Anteriores'!$FC$271,K218,'Bitácoras Anteriores'!$EY$291)+SUMIF('Bitácoras Anteriores'!$FC$324,K218,'Bitácoras Anteriores'!$EY$344)</f>
        <v>0</v>
      </c>
      <c r="G238" s="762"/>
      <c r="H238" s="762"/>
      <c r="I238" s="762"/>
      <c r="J238" s="762"/>
      <c r="K238" s="762"/>
      <c r="L238" s="763"/>
      <c r="M238" s="632"/>
      <c r="N238" s="779" t="str">
        <f>'Resumen Anual'!$O$30</f>
        <v>NOCHE</v>
      </c>
      <c r="O238" s="776"/>
      <c r="P238" s="776"/>
      <c r="Q238" s="776"/>
      <c r="R238" s="780"/>
      <c r="S238" s="782">
        <f>SUMIF('Resumen Anual'!$FE$622,K218,'Resumen Anual'!$FM$646)+SUMIF('Resumen Anual'!$DH$622,K218,'Resumen Anual'!$DP$646)+SUMIF('Resumen Anual'!$BI$622,K218,'Resumen Anual'!$BQ$646)+SUMIF('Resumen Anual'!$L$622,K218,'Resumen Anual'!$T$646)+SUMIF('Resumen Anual'!$FE$566,K218,'Resumen Anual'!$FM$590)+SUMIF('Resumen Anual'!$DH$566,K218,'Resumen Anual'!$DP$590)+SUMIF('Resumen Anual'!$BI$566,K218,'Resumen Anual'!$BQ$590)+SUMIF('Resumen Anual'!$L$566,K218,'Resumen Anual'!$T$590)+SUMIF('Resumen Anual'!$FE$510,K218,'Resumen Anual'!$FM$534)+SUMIF('Resumen Anual'!$DH$510,K218,'Resumen Anual'!$DP$534)+SUMIF('Resumen Anual'!$BI$510,K218,'Resumen Anual'!$BQ$534)+SUMIF('Resumen Anual'!$L$510,K218,'Resumen Anual'!$T$534)+SUMIF('Resumen Anual'!$FE$454,K218,'Resumen Anual'!$FM$478)+SUMIF('Resumen Anual'!$DH$454,K218,'Resumen Anual'!$DP$478)+SUMIF('Resumen Anual'!$BI$454,K218,'Resumen Anual'!$BQ$478)+SUMIF('Resumen Anual'!$L$454,K218,'Resumen Anual'!$T$478)+SUMIF('Resumen Anual'!$FE$398,K218,'Resumen Anual'!$FM$422)+SUMIF('Resumen Anual'!$DH$398,K218,'Resumen Anual'!$DP$422)+SUMIF('Resumen Anual'!$BI$398,K218,'Resumen Anual'!$BQ$422)+SUMIF('Resumen Anual'!$L$398,K218,'Resumen Anual'!$T$422)+SUMIF('Resumen Anual'!$FE$342,K218,'Resumen Anual'!$FM$366)+SUMIF('Resumen Anual'!$DH$342,K218,'Resumen Anual'!$DP$366)+SUMIF('Resumen Anual'!$BI$342,K218,'Resumen Anual'!$BQ$366)+SUMIF('Resumen Anual'!$L$342,K218,'Resumen Anual'!$T$366)+SUMIF('Resumen Anual'!$FE$286,K218,'Resumen Anual'!$FM$310)+SUMIF('Resumen Anual'!$DH$286,K218,'Resumen Anual'!$DP$310)+SUMIF('Resumen Anual'!$BI$286,K218,'Resumen Anual'!$BQ$310)+SUMIF('Resumen Anual'!$L$286,K218,'Resumen Anual'!$T$310)+SUMIF('Resumen Anual'!$FE$230,K218,'Resumen Anual'!$FM$254)+SUMIF('Resumen Anual'!$DH$230,K218,'Resumen Anual'!$DP$254)+SUMIF('Resumen Anual'!$BI$230,K218,'Resumen Anual'!$BQ$254)+SUMIF('Resumen Anual'!$L$230,K218,'Resumen Anual'!$T$254)+SUMIF('Resumen Anual'!$FE$174,K218,'Resumen Anual'!$FM$198)+SUMIF('Resumen Anual'!$DH$174,K218,'Resumen Anual'!$DP$198)+SUMIF('Resumen Anual'!$BI$174,K218,'Resumen Anual'!$BQ$198)+SUMIF('Resumen Anual'!$L$174,K218,'Resumen Anual'!$T$198)+SUMIF('Resumen Anual'!$FE$118,K218,'Resumen Anual'!$FM$142)+SUMIF('Resumen Anual'!$DH$118,K218,'Resumen Anual'!$DP$142)+SUMIF('Resumen Anual'!$BI$118,K218,'Resumen Anual'!$BQ$142)+SUMIF('Resumen Anual'!$L$118,K218,'Resumen Anual'!$T$142)+SUMIF('Resumen Anual'!$FE$62,K218,'Resumen Anual'!$FM$86)+SUMIF('Resumen Anual'!$DH$62,K218,'Resumen Anual'!$DP$86)+SUMIF('Resumen Anual'!$BI$62,K218,'Resumen Anual'!$BQ$86)+SUMIF('Resumen Anual'!$L$62,K218,'Resumen Anual'!$T$86)+SUMIF('Resumen Anual'!$FE$6,K218,'Resumen Anual'!$FM$30)+SUMIF('Resumen Anual'!$DH$6,K218,'Resumen Anual'!$DP$30)+SUMIF('Resumen Anual'!$BI$6,K218,'Resumen Anual'!$BQ$30)+SUMIF('Resumen Anual'!$L$6,K218,'Resumen Anual'!$T$30)+SUMIF('Bitácoras Anteriores'!$K$6,K218,'Bitácoras Anteriores'!$S$26)+SUMIF('Bitácoras Anteriores'!$K$59,$K$6,'Bitácoras Anteriores'!$S$79)+SUMIF('Bitácoras Anteriores'!$K$112,K218,'Bitácoras Anteriores'!$S$132)+SUMIF('Bitácoras Anteriores'!$K$165,K218,'Bitácoras Anteriores'!$S$185)+SUMIF('Bitácoras Anteriores'!$K$218,K218,'Bitácoras Anteriores'!$S$238)+SUMIF('Bitácoras Anteriores'!$K$271,K218,'Bitácoras Anteriores'!$S$291)+SUMIF('Bitácoras Anteriores'!$K$324,K218,'Bitácoras Anteriores'!$S$344)+SUMIF('Bitácoras Anteriores'!$BH$6,K218,'Bitácoras Anteriores'!$BP$26)+SUMIF('Bitácoras Anteriores'!$BH$59,$K$6,'Bitácoras Anteriores'!$BP$79)+SUMIF('Bitácoras Anteriores'!$BH$112,K218,'Bitácoras Anteriores'!$BP$132)+SUMIF('Bitácoras Anteriores'!$BH$165,K218,'Bitácoras Anteriores'!$BP$185)+SUMIF('Bitácoras Anteriores'!$BH$218,K218,'Bitácoras Anteriores'!$BP$238)+SUMIF('Bitácoras Anteriores'!$BH$271,K218,'Bitácoras Anteriores'!$BP$291)+SUMIF('Bitácoras Anteriores'!$BH$324,K218,'Bitácoras Anteriores'!$BP$344)+SUMIF('Bitácoras Anteriores'!$DF$6,K218,'Bitácoras Anteriores'!$DN$26)+SUMIF('Bitácoras Anteriores'!$DF$59,$K$6,'Bitácoras Anteriores'!$DN$79)+SUMIF('Bitácoras Anteriores'!$DF$112,K218,'Bitácoras Anteriores'!$DN$132)+SUMIF('Bitácoras Anteriores'!$DF$165,K218,'Bitácoras Anteriores'!$DN$185)+SUMIF('Bitácoras Anteriores'!$DF$218,K218,'Bitácoras Anteriores'!$DN$238)+SUMIF('Bitácoras Anteriores'!$DF$271,K218,'Bitácoras Anteriores'!$DN$291)+SUMIF('Bitácoras Anteriores'!$DF$324,K218,'Bitácoras Anteriores'!$DN$344)+SUMIF('Bitácoras Anteriores'!$FC$6,K218,'Bitácoras Anteriores'!$FK$26)+SUMIF('Bitácoras Anteriores'!$FC$59,$K$6,'Bitácoras Anteriores'!$FK$79)+SUMIF('Bitácoras Anteriores'!$FC$112,K218,'Bitácoras Anteriores'!$FK$132)+SUMIF('Bitácoras Anteriores'!$FC$165,K218,'Bitácoras Anteriores'!$FK$185)+SUMIF('Bitácoras Anteriores'!$FC$218,K218,'Bitácoras Anteriores'!$FK$238)+SUMIF('Bitácoras Anteriores'!$FC$271,K218,'Bitácoras Anteriores'!$FK$291)+SUMIF('Bitácoras Anteriores'!$FC$324,K218,'Bitácoras Anteriores'!$FK$344)</f>
        <v>0</v>
      </c>
      <c r="T238" s="783"/>
      <c r="U238" s="783"/>
      <c r="V238" s="783"/>
      <c r="W238" s="783"/>
      <c r="X238" s="784"/>
      <c r="Y238" s="15"/>
      <c r="Z238" s="771">
        <f>IF(Z224=0," ",Z224+7)</f>
        <v>2029</v>
      </c>
      <c r="AA238" s="772"/>
      <c r="AB238" s="772"/>
      <c r="AC238" s="772"/>
      <c r="AD238" s="772"/>
      <c r="AE238" s="1214">
        <f>SUMIFS('Resumen Anual'!$AF$54,Z238,'Resumen Anual'!$V$9,K218,'Resumen Anual'!$L$6)+SUMIFS('Resumen Anual'!$AF$112,Z238,'Resumen Anual'!$V$9,K218,'Resumen Anual'!$L$64)+SUMIFS('Resumen Anual'!$AF$170,Z238,'Resumen Anual'!$V$9,K218,'Resumen Anual'!$L$122)+SUMIFS('Resumen Anual'!$AF$228,Z238,'Resumen Anual'!$V$9,K218,'Resumen Anual'!$L$180)+SUMIFS('Resumen Anual'!$AF$286,Z238,'Resumen Anual'!$V$9,K218,'Resumen Anual'!$L$238)+SUMIFS('Resumen Anual'!$AF$344,Z238,'Resumen Anual'!$V$9,K218,'Resumen Anual'!$L$296)+SUMIFS('Resumen Anual'!$AF$402,Z238,'Resumen Anual'!$V$9,K218,'Resumen Anual'!$L$354)+SUMIFS('Resumen Anual'!$AF$460,Z238,'Resumen Anual'!$V$9,K218,'Resumen Anual'!$L$412)+SUMIFS('Resumen Anual'!$AF$518,Z238,'Resumen Anual'!$V$9,K218,'Resumen Anual'!$L$470)+SUMIFS('Resumen Anual'!$AF$576,Z238,'Resumen Anual'!$V$9,K218,'Resumen Anual'!$L$528)+SUMIFS('Resumen Anual'!$AF$634,Z238,'Resumen Anual'!$V$9,K218,'Resumen Anual'!$L$586)+SUMIFS('Resumen Anual'!$AF$692,Z238,'Resumen Anual'!$V$9,K218,'Resumen Anual'!$L$644)+SUMIFS('Resumen Anual'!$CC$54,Z238,'Resumen Anual'!$V$9,K218,'Resumen Anual'!$BI$6)+SUMIFS('Resumen Anual'!$CC$112,Z238,'Resumen Anual'!$V$9,K218,'Resumen Anual'!$BI$64)+SUMIFS('Resumen Anual'!$CC$170,Z238,'Resumen Anual'!$V$9,K218,'Resumen Anual'!$BI$122)+SUMIFS('Resumen Anual'!$CC$228,Z238,'Resumen Anual'!$V$9,K218,'Resumen Anual'!$BI$180)+SUMIFS('Resumen Anual'!$CC$286,Z238,'Resumen Anual'!$V$9,K218,'Resumen Anual'!$BI$238)+SUMIFS('Resumen Anual'!$CC$344,Z238,'Resumen Anual'!$V$9,K218,'Resumen Anual'!$BI$296)+SUMIFS('Resumen Anual'!$CC$402,Z238,'Resumen Anual'!$V$9,K218,'Resumen Anual'!$BI$354)+SUMIFS('Resumen Anual'!$CC$460,Z238,'Resumen Anual'!$V$9,K218,'Resumen Anual'!$BI$412)+SUMIFS('Resumen Anual'!$CC$518,Z238,'Resumen Anual'!$V$9,K218,'Resumen Anual'!$BI$470)+SUMIFS('Resumen Anual'!$CC$576,Z238,'Resumen Anual'!$V$9,K218,'Resumen Anual'!$BI$528)+SUMIFS('Resumen Anual'!$CC$634,Z238,'Resumen Anual'!$V$9,K218,'Resumen Anual'!$BI$586)+SUMIFS('Resumen Anual'!$CC$692,Z238,'Resumen Anual'!$V$9,K218,'Resumen Anual'!$BI$644)+SUMIFS('Resumen Anual'!$EB$54,Z238,'Resumen Anual'!$V$9,K218,'Resumen Anual'!$DH$6)+SUMIFS('Resumen Anual'!$EB$112,Z238,'Resumen Anual'!$V$9,K218,'Resumen Anual'!$DH$64)+SUMIFS('Resumen Anual'!$EB$170,Z238,'Resumen Anual'!$V$9,K218,'Resumen Anual'!$DH$122)+SUMIFS('Resumen Anual'!$EB$228,Z238,'Resumen Anual'!$V$9,K218,'Resumen Anual'!$DH$180)+SUMIFS('Resumen Anual'!$EB$286,Z238,'Resumen Anual'!$V$9,K218,'Resumen Anual'!$DH$238)+SUMIFS('Resumen Anual'!$EB$344,Z238,'Resumen Anual'!$V$9,K218,'Resumen Anual'!$DH$296)+SUMIFS('Resumen Anual'!$EB$402,Z238,'Resumen Anual'!$V$9,K218,'Resumen Anual'!$DH$354)+SUMIFS('Resumen Anual'!$EB$460,Z238,'Resumen Anual'!$V$9,K218,'Resumen Anual'!$DH$412)+SUMIFS('Resumen Anual'!$EB$518,Z238,'Resumen Anual'!$V$9,K218,'Resumen Anual'!$DH$470)+SUMIFS('Resumen Anual'!$EB$576,Z238,'Resumen Anual'!$V$9,K218,'Resumen Anual'!$DH$528)+SUMIFS('Resumen Anual'!$EB$634,Z238,'Resumen Anual'!$V$9,K218,'Resumen Anual'!$DH$586)+SUMIFS('Resumen Anual'!$EB$692,Z238,'Resumen Anual'!$V$9,K218,'Resumen Anual'!$DH$644)+SUMIFS('Resumen Anual'!$FY$54,Z238,'Resumen Anual'!$V$9,K218,'Resumen Anual'!$FE$6)+SUMIFS('Resumen Anual'!$FY$112,Z238,'Resumen Anual'!$V$9,K218,'Resumen Anual'!$FE$64)+SUMIFS('Resumen Anual'!$FY$170,Z238,'Resumen Anual'!$V$9,K218,'Resumen Anual'!$FE$122)+SUMIFS('Resumen Anual'!$FY$228,Z238,'Resumen Anual'!$V$9,K218,'Resumen Anual'!$FE$180)+SUMIFS('Resumen Anual'!$FY$286,Z238,'Resumen Anual'!$V$9,K218,'Resumen Anual'!$FE$238)+SUMIFS('Resumen Anual'!$FY$344,Z238,'Resumen Anual'!$V$9,K218,'Resumen Anual'!$FE$296)+SUMIFS('Resumen Anual'!$FY$402,Z238,'Resumen Anual'!$V$9,K218,'Resumen Anual'!$FE$354)+SUMIFS('Resumen Anual'!$FY$460,Z238,'Resumen Anual'!$V$9,K218,'Resumen Anual'!$FE$412)+SUMIFS('Resumen Anual'!$FY$518,Z238,'Resumen Anual'!$V$9,K218,'Resumen Anual'!$FE$470)+SUMIFS('Resumen Anual'!$FY$576,Z238,'Resumen Anual'!$V$9,K218,'Resumen Anual'!$FE$528)+SUMIFS('Resumen Anual'!$FY$634,Z238,'Resumen Anual'!$V$9,K218,'Resumen Anual'!$FE$586)+SUMIFS('Resumen Anual'!$FY$692,Z238,'Resumen Anual'!$V$9,K218,'Resumen Anual'!$FE$644)</f>
        <v>0</v>
      </c>
      <c r="AF238" s="770"/>
      <c r="AG238" s="770"/>
      <c r="AH238" s="770"/>
      <c r="AI238" s="770">
        <f>SUMIFS('Resumen Anual'!$AJ$54,Z238,'Resumen Anual'!$V$9,K218,'Resumen Anual'!$L$6)+SUMIFS('Resumen Anual'!$AJ$112,Z238,'Resumen Anual'!$V$9,K218,'Resumen Anual'!$L$64)+SUMIFS('Resumen Anual'!$AJ$170,Z238,'Resumen Anual'!$V$9,K218,'Resumen Anual'!$L$122)+SUMIFS('Resumen Anual'!$AJ$228,Z238,'Resumen Anual'!$V$9,K218,'Resumen Anual'!$L$180)+SUMIFS('Resumen Anual'!$AJ$286,Z238,'Resumen Anual'!$V$9,K218,'Resumen Anual'!$L$238)+SUMIFS('Resumen Anual'!$AJ$344,Z238,'Resumen Anual'!$V$9,K218,'Resumen Anual'!$L$296)+SUMIFS('Resumen Anual'!$AJ$402,Z238,'Resumen Anual'!$V$9,K218,'Resumen Anual'!$L$354)+SUMIFS('Resumen Anual'!$AJ$460,Z238,'Resumen Anual'!$V$9,K218,'Resumen Anual'!$L$412)+SUMIFS('Resumen Anual'!$AJ$518,Z238,'Resumen Anual'!$V$9,K218,'Resumen Anual'!$L$470)+SUMIFS('Resumen Anual'!$AJ$576,Z238,'Resumen Anual'!$V$9,K218,'Resumen Anual'!$L$528)+SUMIFS('Resumen Anual'!$AJ$634,Z238,'Resumen Anual'!$V$9,K218,'Resumen Anual'!$L$586)+SUMIFS('Resumen Anual'!$AJ$692,Z238,'Resumen Anual'!$V$9,K218,'Resumen Anual'!$L$644)+SUMIFS('Resumen Anual'!$CG$54,Z238,'Resumen Anual'!$V$9,K218,'Resumen Anual'!$BI$6)+SUMIFS('Resumen Anual'!$CG$112,Z238,'Resumen Anual'!$V$9,K218,'Resumen Anual'!$BI$64)+SUMIFS('Resumen Anual'!$CG$170,Z238,'Resumen Anual'!$V$9,K218,'Resumen Anual'!$BI$122)+SUMIFS('Resumen Anual'!$CG$228,Z238,'Resumen Anual'!$V$9,K218,'Resumen Anual'!$BI$180)+SUMIFS('Resumen Anual'!$CG$286,Z238,'Resumen Anual'!$V$9,K218,'Resumen Anual'!$BI$238)+SUMIFS('Resumen Anual'!$CG$344,Z238,'Resumen Anual'!$V$9,K218,'Resumen Anual'!$BI$296)+SUMIFS('Resumen Anual'!$CG$402,Z238,'Resumen Anual'!$V$9,K218,'Resumen Anual'!$BI$354)+SUMIFS('Resumen Anual'!$CG$460,Z238,'Resumen Anual'!$V$9,K218,'Resumen Anual'!$BI$412)+SUMIFS('Resumen Anual'!$CG$518,Z238,'Resumen Anual'!$V$9,K218,'Resumen Anual'!$BI$470)+SUMIFS('Resumen Anual'!$CG$576,Z238,'Resumen Anual'!$V$9,K218,'Resumen Anual'!$BI$528)+SUMIFS('Resumen Anual'!$CG$634,Z238,'Resumen Anual'!$V$9,K218,'Resumen Anual'!$BI$586)+SUMIFS('Resumen Anual'!$CG$692,Z238,'Resumen Anual'!$V$9,K218,'Resumen Anual'!$BI$644)+SUMIFS('Resumen Anual'!$EF$54,Z238,'Resumen Anual'!$V$9,K218,'Resumen Anual'!$DH$6)+SUMIFS('Resumen Anual'!$EF$112,Z238,'Resumen Anual'!$V$9,K218,'Resumen Anual'!$DH$64)+SUMIFS('Resumen Anual'!$EF$170,Z238,'Resumen Anual'!$V$9,K218,'Resumen Anual'!$DH$122)+SUMIFS('Resumen Anual'!$EF$228,Z238,'Resumen Anual'!$V$9,K218,'Resumen Anual'!$DH$180)+SUMIFS('Resumen Anual'!$EF$286,Z238,'Resumen Anual'!$V$9,K218,'Resumen Anual'!$DH$238)+SUMIFS('Resumen Anual'!$EF$344,Z238,'Resumen Anual'!$V$9,K218,'Resumen Anual'!$DH$296)+SUMIFS('Resumen Anual'!$EF$402,Z238,'Resumen Anual'!$V$9,K218,'Resumen Anual'!$DH$354)+SUMIFS('Resumen Anual'!$EF$460,Z238,'Resumen Anual'!$V$9,K218,'Resumen Anual'!$DH$412)+SUMIFS('Resumen Anual'!$EF$518,Z238,'Resumen Anual'!$V$9,K218,'Resumen Anual'!$DH$470)+SUMIFS('Resumen Anual'!$EF$576,Z238,'Resumen Anual'!$V$9,K218,'Resumen Anual'!$DH$528)+SUMIFS('Resumen Anual'!$EF$634,Z238,'Resumen Anual'!$V$9,K218,'Resumen Anual'!$DH$586)+SUMIFS('Resumen Anual'!$EF$692,Z238,'Resumen Anual'!$V$9,K218,'Resumen Anual'!$DH$644)+SUMIFS('Resumen Anual'!$GC$54,Z238,'Resumen Anual'!$V$9,K218,'Resumen Anual'!$FE$6)+SUMIFS('Resumen Anual'!$GC$112,Z238,'Resumen Anual'!$V$9,K218,'Resumen Anual'!$FE$64)+SUMIFS('Resumen Anual'!$GC$170,Z238,'Resumen Anual'!$V$9,K218,'Resumen Anual'!$FE$122)+SUMIFS('Resumen Anual'!$GC$228,Z238,'Resumen Anual'!$V$9,K218,'Resumen Anual'!$FE$180)+SUMIFS('Resumen Anual'!$GC$286,Z238,'Resumen Anual'!$V$9,K218,'Resumen Anual'!$FE$238)+SUMIFS('Resumen Anual'!$GC$344,Z238,'Resumen Anual'!$V$9,K218,'Resumen Anual'!$FE$296)+SUMIFS('Resumen Anual'!$GC$402,Z238,'Resumen Anual'!$V$9,K218,'Resumen Anual'!$FE$354)+SUMIFS('Resumen Anual'!$GC$460,Z238,'Resumen Anual'!$V$9,K218,'Resumen Anual'!$FE$412)+SUMIFS('Resumen Anual'!$GC$518,Z238,'Resumen Anual'!$V$9,K218,'Resumen Anual'!$FE$470)+SUMIFS('Resumen Anual'!$GC$576,Z238,'Resumen Anual'!$V$9,K218,'Resumen Anual'!$FE$528)+SUMIFS('Resumen Anual'!$GC$634,Z238,'Resumen Anual'!$V$9,K218,'Resumen Anual'!$FE$586)+SUMIFS('Resumen Anual'!$GC$692,Z238,'Resumen Anual'!$V$9,K218,'Resumen Anual'!$FE$644)</f>
        <v>0</v>
      </c>
      <c r="AJ238" s="770"/>
      <c r="AK238" s="770"/>
      <c r="AL238" s="770"/>
      <c r="AM238" s="770">
        <f>SUMIFS('Resumen Anual'!$AN$54,Z238,'Resumen Anual'!$V$9,K218,'Resumen Anual'!$L$6)+SUMIFS('Resumen Anual'!$AN$112,Z238,'Resumen Anual'!$V$9,K218,'Resumen Anual'!$L$64)+SUMIFS('Resumen Anual'!$AN$170,Z238,'Resumen Anual'!$V$9,K218,'Resumen Anual'!$L$122)+SUMIFS('Resumen Anual'!$AN$228,Z238,'Resumen Anual'!$V$9,K218,'Resumen Anual'!$L$180)+SUMIFS('Resumen Anual'!$AN$286,Z238,'Resumen Anual'!$V$9,K218,'Resumen Anual'!$L$238)+SUMIFS('Resumen Anual'!$AN$344,Z238,'Resumen Anual'!$V$9,K218,'Resumen Anual'!$L$296)+SUMIFS('Resumen Anual'!$AN$402,Z238,'Resumen Anual'!$V$9,K218,'Resumen Anual'!$L$354)+SUMIFS('Resumen Anual'!$AN$460,Z238,'Resumen Anual'!$V$9,K218,'Resumen Anual'!$L$412)+SUMIFS('Resumen Anual'!$AN$518,Z238,'Resumen Anual'!$V$9,K218,'Resumen Anual'!$L$470)+SUMIFS('Resumen Anual'!$AN$576,Z238,'Resumen Anual'!$V$9,K218,'Resumen Anual'!$L$528)+SUMIFS('Resumen Anual'!$AN$634,Z238,'Resumen Anual'!$V$9,K218,'Resumen Anual'!$L$586)+SUMIFS('Resumen Anual'!$AN$692,Z238,'Resumen Anual'!$V$9,K218,'Resumen Anual'!$L$644)+SUMIFS('Resumen Anual'!$CK$54,Z238,'Resumen Anual'!$V$9,K218,'Resumen Anual'!$BI$6)+SUMIFS('Resumen Anual'!$CK$112,Z238,'Resumen Anual'!$V$9,K218,'Resumen Anual'!$BI$64)+SUMIFS('Resumen Anual'!$CK$170,Z238,'Resumen Anual'!$V$9,K218,'Resumen Anual'!$BI$122)+SUMIFS('Resumen Anual'!$CK$228,Z238,'Resumen Anual'!$V$9,K218,'Resumen Anual'!$BI$180)+SUMIFS('Resumen Anual'!$CK$286,Z238,'Resumen Anual'!$V$9,K218,'Resumen Anual'!$BI$238)+SUMIFS('Resumen Anual'!$CK$344,Z238,'Resumen Anual'!$V$9,K218,'Resumen Anual'!$BI$296)+SUMIFS('Resumen Anual'!$CK$402,Z238,'Resumen Anual'!$V$9,K218,'Resumen Anual'!$BI$354)+SUMIFS('Resumen Anual'!$CK$460,Z238,'Resumen Anual'!$V$9,K218,'Resumen Anual'!$BI$412)+SUMIFS('Resumen Anual'!$CK$518,Z238,'Resumen Anual'!$V$9,K218,'Resumen Anual'!$BI$470)+SUMIFS('Resumen Anual'!$CK$576,Z238,'Resumen Anual'!$V$9,K218,'Resumen Anual'!$BI$528)+SUMIFS('Resumen Anual'!$CK$634,Z238,'Resumen Anual'!$V$9,K218,'Resumen Anual'!$BI$586)+SUMIFS('Resumen Anual'!$CK$692,Z238,'Resumen Anual'!$V$9,K218,'Resumen Anual'!$BI$644)+SUMIFS('Resumen Anual'!$EJ$54,Z238,'Resumen Anual'!$V$9,K218,'Resumen Anual'!$DH$6)+SUMIFS('Resumen Anual'!$EJ$112,Z238,'Resumen Anual'!$V$9,K218,'Resumen Anual'!$DH$64)+SUMIFS('Resumen Anual'!$EJ$170,Z238,'Resumen Anual'!$V$9,K218,'Resumen Anual'!$DH$122)+SUMIFS('Resumen Anual'!$EJ$228,Z238,'Resumen Anual'!$V$9,K218,'Resumen Anual'!$DH$180)+SUMIFS('Resumen Anual'!$EJ$286,Z238,'Resumen Anual'!$V$9,K218,'Resumen Anual'!$DH$238)+SUMIFS('Resumen Anual'!$EJ$344,Z238,'Resumen Anual'!$V$9,K218,'Resumen Anual'!$DH$296)+SUMIFS('Resumen Anual'!$EJ$402,Z238,'Resumen Anual'!$V$9,K218,'Resumen Anual'!$DH$354)+SUMIFS('Resumen Anual'!$EJ$460,Z238,'Resumen Anual'!$V$9,K218,'Resumen Anual'!$DH$412)+SUMIFS('Resumen Anual'!$EJ$518,Z238,'Resumen Anual'!$V$9,K218,'Resumen Anual'!$DH$470)+SUMIFS('Resumen Anual'!$EJ$576,Z238,'Resumen Anual'!$V$9,K218,'Resumen Anual'!$DH$528)+SUMIFS('Resumen Anual'!$EJ$634,Z238,'Resumen Anual'!$V$9,K218,'Resumen Anual'!$DH$586)+SUMIFS('Resumen Anual'!$EJ$692,Z238,'Resumen Anual'!$V$9,K218,'Resumen Anual'!$DH$644)+SUMIFS('Resumen Anual'!$GG$54,Z238,'Resumen Anual'!$V$9,K218,'Resumen Anual'!$FE$6)+SUMIFS('Resumen Anual'!$GG$112,Z238,'Resumen Anual'!$V$9,K218,'Resumen Anual'!$FE$64)+SUMIFS('Resumen Anual'!$GG$170,Z238,'Resumen Anual'!$V$9,K218,'Resumen Anual'!$FE$122)+SUMIFS('Resumen Anual'!$GG$228,Z238,'Resumen Anual'!$V$9,K218,'Resumen Anual'!$FE$180)+SUMIFS('Resumen Anual'!$GG$286,Z238,'Resumen Anual'!$V$9,K218,'Resumen Anual'!$FE$238)+SUMIFS('Resumen Anual'!$GG$344,Z238,'Resumen Anual'!$V$9,K218,'Resumen Anual'!$FE$296)+SUMIFS('Resumen Anual'!$GG$402,Z238,'Resumen Anual'!$V$9,K218,'Resumen Anual'!$FE$354)+SUMIFS('Resumen Anual'!$GG$460,Z238,'Resumen Anual'!$V$9,K218,'Resumen Anual'!$FE$412)+SUMIFS('Resumen Anual'!$GG$518,Z238,'Resumen Anual'!$V$9,K218,'Resumen Anual'!$FE$470)+SUMIFS('Resumen Anual'!$GG$576,Z238,'Resumen Anual'!$V$9,K218,'Resumen Anual'!$FE$528)+SUMIFS('Resumen Anual'!$GG$634,Z238,'Resumen Anual'!$V$9,K218,'Resumen Anual'!$FE$586)+SUMIFS('Resumen Anual'!$GG$692,Z238,'Resumen Anual'!$V$9,K218,'Resumen Anual'!$FE$644)</f>
        <v>0</v>
      </c>
      <c r="AN238" s="770"/>
      <c r="AO238" s="770"/>
      <c r="AP238" s="770"/>
      <c r="AQ238" s="756">
        <f>SUMIFS('Resumen Anual'!$AR$54,Z238,'Resumen Anual'!$V$9,K218,'Resumen Anual'!$L$6)+SUMIFS('Resumen Anual'!$AR$112,Z238,'Resumen Anual'!$V$9,K218,'Resumen Anual'!$L$64)+SUMIFS('Resumen Anual'!$AR$170,Z238,'Resumen Anual'!$V$9,K218,'Resumen Anual'!$L$122)+SUMIFS('Resumen Anual'!$AR$228,Z238,'Resumen Anual'!$V$9,K218,'Resumen Anual'!$L$180)+SUMIFS('Resumen Anual'!$AR$286,Z238,'Resumen Anual'!$V$9,K218,'Resumen Anual'!$L$238)+SUMIFS('Resumen Anual'!$AR$344,Z238,'Resumen Anual'!$V$9,K218,'Resumen Anual'!$L$296)+SUMIFS('Resumen Anual'!$AR$402,Z238,'Resumen Anual'!$V$9,K218,'Resumen Anual'!$L$354)+SUMIFS('Resumen Anual'!$AR$460,Z238,'Resumen Anual'!$V$9,K218,'Resumen Anual'!$L$412)+SUMIFS('Resumen Anual'!$AR$518,Z238,'Resumen Anual'!$V$9,K218,'Resumen Anual'!$L$470)+SUMIFS('Resumen Anual'!$AR$576,Z238,'Resumen Anual'!$V$9,K218,'Resumen Anual'!$L$528)+SUMIFS('Resumen Anual'!$AR$634,Z238,'Resumen Anual'!$V$9,K218,'Resumen Anual'!$L$586)+SUMIFS('Resumen Anual'!$AR$692,Z238,'Resumen Anual'!$V$9,K218,'Resumen Anual'!$L$644)+SUMIFS('Resumen Anual'!$CO$54,Z238,'Resumen Anual'!$V$9,K218,'Resumen Anual'!$BI$6)+SUMIFS('Resumen Anual'!$CO$112,Z238,'Resumen Anual'!$V$9,K218,'Resumen Anual'!$BI$64)+SUMIFS('Resumen Anual'!$CO$170,Z238,'Resumen Anual'!$V$9,K218,'Resumen Anual'!$BI$122)+SUMIFS('Resumen Anual'!$CO$228,Z238,'Resumen Anual'!$V$9,K218,'Resumen Anual'!$BI$180)+SUMIFS('Resumen Anual'!$CO$286,Z238,'Resumen Anual'!$V$9,K218,'Resumen Anual'!$BI$238)+SUMIFS('Resumen Anual'!$CO$344,Z238,'Resumen Anual'!$V$9,K218,'Resumen Anual'!$BI$296)+SUMIFS('Resumen Anual'!$CO$402,Z238,'Resumen Anual'!$V$9,K218,'Resumen Anual'!$BI$354)+SUMIFS('Resumen Anual'!$CO$460,Z238,'Resumen Anual'!$V$9,K218,'Resumen Anual'!$BI$412)+SUMIFS('Resumen Anual'!$CO$518,Z238,'Resumen Anual'!$V$9,K218,'Resumen Anual'!$BI$470)+SUMIFS('Resumen Anual'!$CO$576,Z238,'Resumen Anual'!$V$9,K218,'Resumen Anual'!$BI$528)+SUMIFS('Resumen Anual'!$CO$634,Z238,'Resumen Anual'!$V$9,K218,'Resumen Anual'!$BI$586)+SUMIFS('Resumen Anual'!$CO$692,Z238,'Resumen Anual'!$V$9,K218,'Resumen Anual'!$BI$644)+SUMIFS('Resumen Anual'!$EN$54,Z238,'Resumen Anual'!$V$9,K218,'Resumen Anual'!$DH$6)+SUMIFS('Resumen Anual'!$EN$112,Z238,'Resumen Anual'!$V$9,K218,'Resumen Anual'!$DH$64)+SUMIFS('Resumen Anual'!$EN$170,Z238,'Resumen Anual'!$V$9,K218,'Resumen Anual'!$DH$122)+SUMIFS('Resumen Anual'!$EN$228,Z238,'Resumen Anual'!$V$9,K218,'Resumen Anual'!$DH$180)+SUMIFS('Resumen Anual'!$EN$286,Z238,'Resumen Anual'!$V$9,K218,'Resumen Anual'!$DH$238)+SUMIFS('Resumen Anual'!$EN$344,Z238,'Resumen Anual'!$V$9,K218,'Resumen Anual'!$DH$296)+SUMIFS('Resumen Anual'!$EN$402,Z238,'Resumen Anual'!$V$9,K218,'Resumen Anual'!$DH$354)+SUMIFS('Resumen Anual'!$EN$460,Z238,'Resumen Anual'!$V$9,K218,'Resumen Anual'!$DH$412)+SUMIFS('Resumen Anual'!$EN$518,Z238,'Resumen Anual'!$V$9,K218,'Resumen Anual'!$DH$470)+SUMIFS('Resumen Anual'!$EN$576,Z238,'Resumen Anual'!$V$9,K218,'Resumen Anual'!$DH$528)+SUMIFS('Resumen Anual'!$EN$634,Z238,'Resumen Anual'!$V$9,K218,'Resumen Anual'!$DH$586)+SUMIFS('Resumen Anual'!$EN$692,Z238,'Resumen Anual'!$V$9,K218,'Resumen Anual'!$DH$644)+SUMIFS('Resumen Anual'!$GK$54,Z238,'Resumen Anual'!$V$9,K218,'Resumen Anual'!$FE$6)+SUMIFS('Resumen Anual'!$GK$112,Z238,'Resumen Anual'!$V$9,K218,'Resumen Anual'!$FE$64)+SUMIFS('Resumen Anual'!$GK$170,Z238,'Resumen Anual'!$V$9,K218,'Resumen Anual'!$FE$122)+SUMIFS('Resumen Anual'!$GK$228,Z238,'Resumen Anual'!$V$9,K218,'Resumen Anual'!$FE$180)+SUMIFS('Resumen Anual'!$GK$286,Z238,'Resumen Anual'!$V$9,K218,'Resumen Anual'!$FE$238)+SUMIFS('Resumen Anual'!$GK$344,Z238,'Resumen Anual'!$V$9,K218,'Resumen Anual'!$FE$296)+SUMIFS('Resumen Anual'!$GK$402,Z238,'Resumen Anual'!$V$9,K218,'Resumen Anual'!$FE$354)+SUMIFS('Resumen Anual'!$GK$460,Z238,'Resumen Anual'!$V$9,K218,'Resumen Anual'!$FE$412)+SUMIFS('Resumen Anual'!$GK$518,Z238,'Resumen Anual'!$V$9,K218,'Resumen Anual'!$FE$470)+SUMIFS('Resumen Anual'!$GK$576,Z238,'Resumen Anual'!$V$9,K218,'Resumen Anual'!$FE$528)+SUMIFS('Resumen Anual'!$GK$634,Z238,'Resumen Anual'!$V$9,K218,'Resumen Anual'!$FE$586)+SUMIFS('Resumen Anual'!$GK$692,Z238,'Resumen Anual'!$V$9,K218,'Resumen Anual'!$FE$644)</f>
        <v>0</v>
      </c>
      <c r="AR238" s="756"/>
      <c r="AS238" s="756"/>
      <c r="AT238" s="756">
        <f>SUMIFS('Resumen Anual'!$AU$54,Z238,'Resumen Anual'!$V$9,K218,'Resumen Anual'!$L$6)+SUMIFS('Resumen Anual'!$AU$112,Z238,'Resumen Anual'!$V$9,K218,'Resumen Anual'!$L$64)+SUMIFS('Resumen Anual'!$AU$170,Z238,'Resumen Anual'!$V$9,K218,'Resumen Anual'!$L$122)+SUMIFS('Resumen Anual'!$AU$228,Z238,'Resumen Anual'!$V$9,K218,'Resumen Anual'!$L$180)+SUMIFS('Resumen Anual'!$AU$286,Z238,'Resumen Anual'!$V$9,K218,'Resumen Anual'!$L$238)+SUMIFS('Resumen Anual'!$AU$344,Z238,'Resumen Anual'!$V$9,K218,'Resumen Anual'!$L$296)+SUMIFS('Resumen Anual'!$AU$402,Z238,'Resumen Anual'!$V$9,K218,'Resumen Anual'!$L$354)+SUMIFS('Resumen Anual'!$AU$460,Z238,'Resumen Anual'!$V$9,K218,'Resumen Anual'!$L$412)+SUMIFS('Resumen Anual'!$AU$518,Z238,'Resumen Anual'!$V$9,K218,'Resumen Anual'!$L$470)+SUMIFS('Resumen Anual'!$AU$576,Z238,'Resumen Anual'!$V$9,K218,'Resumen Anual'!$L$528)+SUMIFS('Resumen Anual'!$AU$634,Z238,'Resumen Anual'!$V$9,K218,'Resumen Anual'!$L$586)+SUMIFS('Resumen Anual'!$AU$692,Z238,'Resumen Anual'!$V$9,K218,'Resumen Anual'!$L$644)+SUMIFS('Resumen Anual'!$CR$54,Z238,'Resumen Anual'!$V$9,K218,'Resumen Anual'!$BI$6)+SUMIFS('Resumen Anual'!$CR$112,Z238,'Resumen Anual'!$V$9,K218,'Resumen Anual'!$BI$64)+SUMIFS('Resumen Anual'!$CR$170,Z238,'Resumen Anual'!$V$9,K218,'Resumen Anual'!$BI$122)+SUMIFS('Resumen Anual'!$CR$228,Z238,'Resumen Anual'!$V$9,K218,'Resumen Anual'!$BI$180)+SUMIFS('Resumen Anual'!$CR$286,Z238,'Resumen Anual'!$V$9,K218,'Resumen Anual'!$BI$238)+SUMIFS('Resumen Anual'!$CR$344,Z238,'Resumen Anual'!$V$9,K218,'Resumen Anual'!$BI$296)+SUMIFS('Resumen Anual'!$CR$402,Z238,'Resumen Anual'!$V$9,K218,'Resumen Anual'!$BI$354)+SUMIFS('Resumen Anual'!$CR$460,Z238,'Resumen Anual'!$V$9,K218,'Resumen Anual'!$BI$412)+SUMIFS('Resumen Anual'!$CR$518,Z238,'Resumen Anual'!$V$9,K218,'Resumen Anual'!$BI$470)+SUMIFS('Resumen Anual'!$CR$576,Z238,'Resumen Anual'!$V$9,K218,'Resumen Anual'!$BI$528)+SUMIFS('Resumen Anual'!$CR$634,Z238,'Resumen Anual'!$V$9,K218,'Resumen Anual'!$BI$586)+SUMIFS('Resumen Anual'!$CR$692,Z238,'Resumen Anual'!$V$9,K218,'Resumen Anual'!$BI$644)+SUMIFS('Resumen Anual'!$EQ$54,Z238,'Resumen Anual'!$V$9,K218,'Resumen Anual'!$DH$6)+SUMIFS('Resumen Anual'!$EQ$112,Z238,'Resumen Anual'!$V$9,K218,'Resumen Anual'!$DH$64)+SUMIFS('Resumen Anual'!$EQ$170,Z238,'Resumen Anual'!$V$9,K218,'Resumen Anual'!$DH$122)+SUMIFS('Resumen Anual'!$EQ$228,Z238,'Resumen Anual'!$V$9,K218,'Resumen Anual'!$DH$180)+SUMIFS('Resumen Anual'!$EQ$286,Z238,'Resumen Anual'!$V$9,K218,'Resumen Anual'!$DH$238)+SUMIFS('Resumen Anual'!$EQ$344,Z238,'Resumen Anual'!$V$9,K218,'Resumen Anual'!$DH$296)+SUMIFS('Resumen Anual'!$EQ$402,Z238,'Resumen Anual'!$V$9,K218,'Resumen Anual'!$DH$354)+SUMIFS('Resumen Anual'!$EQ$460,Z238,'Resumen Anual'!$V$9,K218,'Resumen Anual'!$DH$412)+SUMIFS('Resumen Anual'!$EQ$518,Z238,'Resumen Anual'!$V$9,K218,'Resumen Anual'!$DH$470)+SUMIFS('Resumen Anual'!$EQ$576,Z238,'Resumen Anual'!$V$9,K218,'Resumen Anual'!$DH$528)+SUMIFS('Resumen Anual'!$EQ$634,Z238,'Resumen Anual'!$V$9,K218,'Resumen Anual'!$DH$586)+SUMIFS('Resumen Anual'!$EQ$692,Z238,'Resumen Anual'!$V$9,K218,'Resumen Anual'!$DH$644)+SUMIFS('Resumen Anual'!$GN$54,Z238,'Resumen Anual'!$V$9,K218,'Resumen Anual'!$FE$6)+SUMIFS('Resumen Anual'!$GN$112,Z238,'Resumen Anual'!$V$9,K218,'Resumen Anual'!$FE$64)+SUMIFS('Resumen Anual'!$GN$170,Z238,'Resumen Anual'!$V$9,K218,'Resumen Anual'!$FE$122)+SUMIFS('Resumen Anual'!$GN$228,Z238,'Resumen Anual'!$V$9,K218,'Resumen Anual'!$FE$180)+SUMIFS('Resumen Anual'!$GN$286,Z238,'Resumen Anual'!$V$9,K218,'Resumen Anual'!$FE$238)+SUMIFS('Resumen Anual'!$GN$344,Z238,'Resumen Anual'!$V$9,K218,'Resumen Anual'!$FE$296)+SUMIFS('Resumen Anual'!$GN$402,Z238,'Resumen Anual'!$V$9,K218,'Resumen Anual'!$FE$354)+SUMIFS('Resumen Anual'!$GN$460,Z238,'Resumen Anual'!$V$9,K218,'Resumen Anual'!$FE$412)+SUMIFS('Resumen Anual'!$GN$518,Z238,'Resumen Anual'!$V$9,K218,'Resumen Anual'!$FE$470)+SUMIFS('Resumen Anual'!$GN$576,Z238,'Resumen Anual'!$V$9,K218,'Resumen Anual'!$FE$528)+SUMIFS('Resumen Anual'!$GN$634,Z238,'Resumen Anual'!$V$9,K218,'Resumen Anual'!$FE$586)+SUMIFS('Resumen Anual'!$GN$692,Z238,'Resumen Anual'!$V$9,K218,'Resumen Anual'!$FE$644)</f>
        <v>0</v>
      </c>
      <c r="AU238" s="756"/>
      <c r="AV238" s="1215"/>
      <c r="AW238" s="1200"/>
      <c r="AX238" s="171"/>
      <c r="AY238" s="775" t="str">
        <f>'Resumen Anual'!$C$30</f>
        <v>SIC</v>
      </c>
      <c r="AZ238" s="776"/>
      <c r="BA238" s="776"/>
      <c r="BB238" s="776"/>
      <c r="BC238" s="761">
        <f>SUMIF('Resumen Anual'!$FE$622,BH218,'Resumen Anual'!$FA$646)+SUMIF('Resumen Anual'!$DH$622,BH218,'Resumen Anual'!$DD$646)+SUMIF('Resumen Anual'!$BI$622,BH218,'Resumen Anual'!$BE$646)+SUMIF('Resumen Anual'!$L$622,BH218,'Resumen Anual'!$H$646)+SUMIF('Resumen Anual'!$FE$566,BH218,'Resumen Anual'!$FA$590)+SUMIF('Resumen Anual'!$DH$566,BH218,'Resumen Anual'!$DD$590)+SUMIF('Resumen Anual'!$BI$566,BH218,'Resumen Anual'!$BE$590)+SUMIF('Resumen Anual'!$L$566,BH218,'Resumen Anual'!$H$590)+SUMIF('Resumen Anual'!$FE$510,BH218,'Resumen Anual'!$FA$534)+SUMIF('Resumen Anual'!$DH$510,BH218,'Resumen Anual'!$DD$534)+SUMIF('Resumen Anual'!$BI$510,BH218,'Resumen Anual'!$BE$534)+SUMIF('Resumen Anual'!$L$510,BH218,'Resumen Anual'!$H$534)+SUMIF('Resumen Anual'!$FE$454,BH218,'Resumen Anual'!$FA$478)+SUMIF('Resumen Anual'!$DH$454,BH218,'Resumen Anual'!$DD$478)+SUMIF('Resumen Anual'!$BI$454,BH218,'Resumen Anual'!$BE$478)+SUMIF('Resumen Anual'!$L$454,BH218,'Resumen Anual'!$H$478)+SUMIF('Resumen Anual'!$FE$398,BH218,'Resumen Anual'!$FA$422)+SUMIF('Resumen Anual'!$DH$398,BH218,'Resumen Anual'!$DD$422)+SUMIF('Resumen Anual'!$BI$398,BH218,'Resumen Anual'!$BE$422)+SUMIF('Resumen Anual'!$L$398,BH218,'Resumen Anual'!$H$422)+SUMIF('Resumen Anual'!$FE$342,BH218,'Resumen Anual'!$FA$366)+SUMIF('Resumen Anual'!$DH$342,BH218,'Resumen Anual'!$DD$366)+SUMIF('Resumen Anual'!$BI$342,BH218,'Resumen Anual'!$BE$366)+SUMIF('Resumen Anual'!$L$342,BH218,'Resumen Anual'!$H$366)+SUMIF('Resumen Anual'!$FE$286,BH218,'Resumen Anual'!$FA$310)+SUMIF('Resumen Anual'!$DH$286,BH218,'Resumen Anual'!$DD$310)+SUMIF('Resumen Anual'!$BI$286,BH218,'Resumen Anual'!$BE$310)+SUMIF('Resumen Anual'!$L$286,BH218,'Resumen Anual'!$H$310)+SUMIF('Resumen Anual'!$FE$230,BH218,'Resumen Anual'!$FA$254)+SUMIF('Resumen Anual'!$DH$230,BH218,'Resumen Anual'!$DD$254)+SUMIF('Resumen Anual'!$BI$230,BH218,'Resumen Anual'!$BE$254)+SUMIF('Resumen Anual'!$L$230,BH218,'Resumen Anual'!$H$254)+SUMIF('Resumen Anual'!$FE$174,BH218,'Resumen Anual'!$FA$198)+SUMIF('Resumen Anual'!$DH$174,BH218,'Resumen Anual'!$DD$198)+SUMIF('Resumen Anual'!$BI$174,BH218,'Resumen Anual'!$BE$198)+SUMIF('Resumen Anual'!$L$174,BH218,'Resumen Anual'!$H$198)+SUMIF('Resumen Anual'!$FE$118,BH218,'Resumen Anual'!$FA$142)+SUMIF('Resumen Anual'!$DH$118,BH218,'Resumen Anual'!$DD$142)+SUMIF('Resumen Anual'!$BI$118,BH218,'Resumen Anual'!$BE$142)+SUMIF('Resumen Anual'!$L$118,BH218,'Resumen Anual'!$H$142)+SUMIF('Resumen Anual'!$FE$62,BH218,'Resumen Anual'!$FA$86)+SUMIF('Resumen Anual'!$DH$62,BH218,'Resumen Anual'!$DD$86)+SUMIF('Resumen Anual'!$BI$62,BH218,'Resumen Anual'!$BE$86)+SUMIF('Resumen Anual'!$L$62,BH218,'Resumen Anual'!$H$86)+SUMIF('Resumen Anual'!$FE$6,BH218,'Resumen Anual'!$FA$30)+SUMIF('Resumen Anual'!$DH$6,BH218,'Resumen Anual'!$DD$30)+SUMIF('Resumen Anual'!$BI$6,BH218,'Resumen Anual'!$BE$30)+SUMIF('Resumen Anual'!$L$6,BH218,'Resumen Anual'!$H$30)+SUMIF('Bitácoras Anteriores'!$K$6,BH218,'Bitácoras Anteriores'!$F$26)+SUMIF('Bitácoras Anteriores'!$K$59,$K$6,'Bitácoras Anteriores'!$F$79)+SUMIF('Bitácoras Anteriores'!$K$112,BH218,'Bitácoras Anteriores'!$F$132)+SUMIF('Bitácoras Anteriores'!$K$165,BH218,'Bitácoras Anteriores'!$F$185)+SUMIF('Bitácoras Anteriores'!$K$218,BH218,'Bitácoras Anteriores'!$F$238)+SUMIF('Bitácoras Anteriores'!$K$271,BH218,'Bitácoras Anteriores'!$F$291)+SUMIF('Bitácoras Anteriores'!$K$324,BH218,'Bitácoras Anteriores'!$F$344)+SUMIF('Bitácoras Anteriores'!$BH$6,BH218,'Bitácoras Anteriores'!$BD$26)+SUMIF('Bitácoras Anteriores'!$BH$59,$K$6,'Bitácoras Anteriores'!$BD$79)+SUMIF('Bitácoras Anteriores'!$BH$112,BH218,'Bitácoras Anteriores'!$BD$132)+SUMIF('Bitácoras Anteriores'!$BH$165,BH218,'Bitácoras Anteriores'!$BD$185)+SUMIF('Bitácoras Anteriores'!$BH$218,BH218,'Bitácoras Anteriores'!$BD$238)+SUMIF('Bitácoras Anteriores'!$BH$271,BH218,'Bitácoras Anteriores'!$BD$291)+SUMIF('Bitácoras Anteriores'!$BH$324,BH218,'Bitácoras Anteriores'!$BD$344)+SUMIF('Bitácoras Anteriores'!$DF$6,BH218,'Bitácoras Anteriores'!$DB$26)+SUMIF('Bitácoras Anteriores'!$DF$59,$K$6,'Bitácoras Anteriores'!$DB$79)+SUMIF('Bitácoras Anteriores'!$DF$112,BH218,'Bitácoras Anteriores'!$DB$132)+SUMIF('Bitácoras Anteriores'!$DF$165,BH218,'Bitácoras Anteriores'!$DB$185)+SUMIF('Bitácoras Anteriores'!$DF$218,BH218,'Bitácoras Anteriores'!$DB$238)+SUMIF('Bitácoras Anteriores'!$DF$271,BH218,'Bitácoras Anteriores'!$DB$291)+SUMIF('Bitácoras Anteriores'!$DF$324,BH218,'Bitácoras Anteriores'!$DB$344)+SUMIF('Bitácoras Anteriores'!$FC$6,BH218,'Bitácoras Anteriores'!$EY$26)+SUMIF('Bitácoras Anteriores'!$FC$59,$K$6,'Bitácoras Anteriores'!$EY$79)+SUMIF('Bitácoras Anteriores'!$FC$112,BH218,'Bitácoras Anteriores'!$EY$132)+SUMIF('Bitácoras Anteriores'!$FC$165,BH218,'Bitácoras Anteriores'!$EY$185)+SUMIF('Bitácoras Anteriores'!$FC$218,BH218,'Bitácoras Anteriores'!$EY$238)+SUMIF('Bitácoras Anteriores'!$FC$271,BH218,'Bitácoras Anteriores'!$EY$291)+SUMIF('Bitácoras Anteriores'!$FC$324,BH218,'Bitácoras Anteriores'!$EY$344)</f>
        <v>0</v>
      </c>
      <c r="BD238" s="762"/>
      <c r="BE238" s="762"/>
      <c r="BF238" s="762"/>
      <c r="BG238" s="762"/>
      <c r="BH238" s="762"/>
      <c r="BI238" s="763"/>
      <c r="BJ238" s="632"/>
      <c r="BK238" s="779" t="str">
        <f>'Resumen Anual'!$O$30</f>
        <v>NOCHE</v>
      </c>
      <c r="BL238" s="776"/>
      <c r="BM238" s="776"/>
      <c r="BN238" s="776"/>
      <c r="BO238" s="780"/>
      <c r="BP238" s="782">
        <f>SUMIF('Resumen Anual'!$FE$622,BH218,'Resumen Anual'!$FM$646)+SUMIF('Resumen Anual'!$DH$622,BH218,'Resumen Anual'!$DP$646)+SUMIF('Resumen Anual'!$BI$622,BH218,'Resumen Anual'!$BQ$646)+SUMIF('Resumen Anual'!$L$622,BH218,'Resumen Anual'!$T$646)+SUMIF('Resumen Anual'!$FE$566,BH218,'Resumen Anual'!$FM$590)+SUMIF('Resumen Anual'!$DH$566,BH218,'Resumen Anual'!$DP$590)+SUMIF('Resumen Anual'!$BI$566,BH218,'Resumen Anual'!$BQ$590)+SUMIF('Resumen Anual'!$L$566,BH218,'Resumen Anual'!$T$590)+SUMIF('Resumen Anual'!$FE$510,BH218,'Resumen Anual'!$FM$534)+SUMIF('Resumen Anual'!$DH$510,BH218,'Resumen Anual'!$DP$534)+SUMIF('Resumen Anual'!$BI$510,BH218,'Resumen Anual'!$BQ$534)+SUMIF('Resumen Anual'!$L$510,BH218,'Resumen Anual'!$T$534)+SUMIF('Resumen Anual'!$FE$454,BH218,'Resumen Anual'!$FM$478)+SUMIF('Resumen Anual'!$DH$454,BH218,'Resumen Anual'!$DP$478)+SUMIF('Resumen Anual'!$BI$454,BH218,'Resumen Anual'!$BQ$478)+SUMIF('Resumen Anual'!$L$454,BH218,'Resumen Anual'!$T$478)+SUMIF('Resumen Anual'!$FE$398,BH218,'Resumen Anual'!$FM$422)+SUMIF('Resumen Anual'!$DH$398,BH218,'Resumen Anual'!$DP$422)+SUMIF('Resumen Anual'!$BI$398,BH218,'Resumen Anual'!$BQ$422)+SUMIF('Resumen Anual'!$L$398,BH218,'Resumen Anual'!$T$422)+SUMIF('Resumen Anual'!$FE$342,BH218,'Resumen Anual'!$FM$366)+SUMIF('Resumen Anual'!$DH$342,BH218,'Resumen Anual'!$DP$366)+SUMIF('Resumen Anual'!$BI$342,BH218,'Resumen Anual'!$BQ$366)+SUMIF('Resumen Anual'!$L$342,BH218,'Resumen Anual'!$T$366)+SUMIF('Resumen Anual'!$FE$286,BH218,'Resumen Anual'!$FM$310)+SUMIF('Resumen Anual'!$DH$286,BH218,'Resumen Anual'!$DP$310)+SUMIF('Resumen Anual'!$BI$286,BH218,'Resumen Anual'!$BQ$310)+SUMIF('Resumen Anual'!$L$286,BH218,'Resumen Anual'!$T$310)+SUMIF('Resumen Anual'!$FE$230,BH218,'Resumen Anual'!$FM$254)+SUMIF('Resumen Anual'!$DH$230,BH218,'Resumen Anual'!$DP$254)+SUMIF('Resumen Anual'!$BI$230,BH218,'Resumen Anual'!$BQ$254)+SUMIF('Resumen Anual'!$L$230,BH218,'Resumen Anual'!$T$254)+SUMIF('Resumen Anual'!$FE$174,BH218,'Resumen Anual'!$FM$198)+SUMIF('Resumen Anual'!$DH$174,BH218,'Resumen Anual'!$DP$198)+SUMIF('Resumen Anual'!$BI$174,BH218,'Resumen Anual'!$BQ$198)+SUMIF('Resumen Anual'!$L$174,BH218,'Resumen Anual'!$T$198)+SUMIF('Resumen Anual'!$FE$118,BH218,'Resumen Anual'!$FM$142)+SUMIF('Resumen Anual'!$DH$118,BH218,'Resumen Anual'!$DP$142)+SUMIF('Resumen Anual'!$BI$118,BH218,'Resumen Anual'!$BQ$142)+SUMIF('Resumen Anual'!$L$118,BH218,'Resumen Anual'!$T$142)+SUMIF('Resumen Anual'!$FE$62,BH218,'Resumen Anual'!$FM$86)+SUMIF('Resumen Anual'!$DH$62,BH218,'Resumen Anual'!$DP$86)+SUMIF('Resumen Anual'!$BI$62,BH218,'Resumen Anual'!$BQ$86)+SUMIF('Resumen Anual'!$L$62,BH218,'Resumen Anual'!$T$86)+SUMIF('Resumen Anual'!$FE$6,BH218,'Resumen Anual'!$FM$30)+SUMIF('Resumen Anual'!$DH$6,BH218,'Resumen Anual'!$DP$30)+SUMIF('Resumen Anual'!$BI$6,BH218,'Resumen Anual'!$BQ$30)+SUMIF('Resumen Anual'!$L$6,BH218,'Resumen Anual'!$T$30)+SUMIF('Bitácoras Anteriores'!$K$6,BH218,'Bitácoras Anteriores'!$S$26)+SUMIF('Bitácoras Anteriores'!$K$59,$K$6,'Bitácoras Anteriores'!$S$79)+SUMIF('Bitácoras Anteriores'!$K$112,BH218,'Bitácoras Anteriores'!$S$132)+SUMIF('Bitácoras Anteriores'!$K$165,BH218,'Bitácoras Anteriores'!$S$185)+SUMIF('Bitácoras Anteriores'!$K$218,BH218,'Bitácoras Anteriores'!$S$238)+SUMIF('Bitácoras Anteriores'!$K$271,BH218,'Bitácoras Anteriores'!$S$291)+SUMIF('Bitácoras Anteriores'!$K$324,BH218,'Bitácoras Anteriores'!$S$344)+SUMIF('Bitácoras Anteriores'!$BH$6,BH218,'Bitácoras Anteriores'!$BP$26)+SUMIF('Bitácoras Anteriores'!$BH$59,$K$6,'Bitácoras Anteriores'!$BP$79)+SUMIF('Bitácoras Anteriores'!$BH$112,BH218,'Bitácoras Anteriores'!$BP$132)+SUMIF('Bitácoras Anteriores'!$BH$165,BH218,'Bitácoras Anteriores'!$BP$185)+SUMIF('Bitácoras Anteriores'!$BH$218,BH218,'Bitácoras Anteriores'!$BP$238)+SUMIF('Bitácoras Anteriores'!$BH$271,BH218,'Bitácoras Anteriores'!$BP$291)+SUMIF('Bitácoras Anteriores'!$BH$324,BH218,'Bitácoras Anteriores'!$BP$344)+SUMIF('Bitácoras Anteriores'!$DF$6,BH218,'Bitácoras Anteriores'!$DN$26)+SUMIF('Bitácoras Anteriores'!$DF$59,$K$6,'Bitácoras Anteriores'!$DN$79)+SUMIF('Bitácoras Anteriores'!$DF$112,BH218,'Bitácoras Anteriores'!$DN$132)+SUMIF('Bitácoras Anteriores'!$DF$165,BH218,'Bitácoras Anteriores'!$DN$185)+SUMIF('Bitácoras Anteriores'!$DF$218,BH218,'Bitácoras Anteriores'!$DN$238)+SUMIF('Bitácoras Anteriores'!$DF$271,BH218,'Bitácoras Anteriores'!$DN$291)+SUMIF('Bitácoras Anteriores'!$DF$324,BH218,'Bitácoras Anteriores'!$DN$344)+SUMIF('Bitácoras Anteriores'!$FC$6,BH218,'Bitácoras Anteriores'!$FK$26)+SUMIF('Bitácoras Anteriores'!$FC$59,$K$6,'Bitácoras Anteriores'!$FK$79)+SUMIF('Bitácoras Anteriores'!$FC$112,BH218,'Bitácoras Anteriores'!$FK$132)+SUMIF('Bitácoras Anteriores'!$FC$165,BH218,'Bitácoras Anteriores'!$FK$185)+SUMIF('Bitácoras Anteriores'!$FC$218,BH218,'Bitácoras Anteriores'!$FK$238)+SUMIF('Bitácoras Anteriores'!$FC$271,BH218,'Bitácoras Anteriores'!$FK$291)+SUMIF('Bitácoras Anteriores'!$FC$324,BH218,'Bitácoras Anteriores'!$FK$344)</f>
        <v>0</v>
      </c>
      <c r="BQ238" s="783"/>
      <c r="BR238" s="783"/>
      <c r="BS238" s="783"/>
      <c r="BT238" s="783"/>
      <c r="BU238" s="784"/>
      <c r="BV238" s="15"/>
      <c r="BW238" s="771">
        <f>IF(BW224=0," ",BW224+7)</f>
        <v>2029</v>
      </c>
      <c r="BX238" s="772"/>
      <c r="BY238" s="772"/>
      <c r="BZ238" s="772"/>
      <c r="CA238" s="772"/>
      <c r="CB238" s="1214">
        <f>SUMIFS('Resumen Anual'!$AF$54,BW238,'Resumen Anual'!$V$9,BH218,'Resumen Anual'!$L$6)+SUMIFS('Resumen Anual'!$AF$112,BW238,'Resumen Anual'!$V$9,BH218,'Resumen Anual'!$L$64)+SUMIFS('Resumen Anual'!$AF$170,BW238,'Resumen Anual'!$V$9,BH218,'Resumen Anual'!$L$122)+SUMIFS('Resumen Anual'!$AF$228,BW238,'Resumen Anual'!$V$9,BH218,'Resumen Anual'!$L$180)+SUMIFS('Resumen Anual'!$AF$286,BW238,'Resumen Anual'!$V$9,BH218,'Resumen Anual'!$L$238)+SUMIFS('Resumen Anual'!$AF$344,BW238,'Resumen Anual'!$V$9,BH218,'Resumen Anual'!$L$296)+SUMIFS('Resumen Anual'!$AF$402,BW238,'Resumen Anual'!$V$9,BH218,'Resumen Anual'!$L$354)+SUMIFS('Resumen Anual'!$AF$460,BW238,'Resumen Anual'!$V$9,BH218,'Resumen Anual'!$L$412)+SUMIFS('Resumen Anual'!$AF$518,BW238,'Resumen Anual'!$V$9,BH218,'Resumen Anual'!$L$470)+SUMIFS('Resumen Anual'!$AF$576,BW238,'Resumen Anual'!$V$9,BH218,'Resumen Anual'!$L$528)+SUMIFS('Resumen Anual'!$AF$634,BW238,'Resumen Anual'!$V$9,BH218,'Resumen Anual'!$L$586)+SUMIFS('Resumen Anual'!$AF$692,BW238,'Resumen Anual'!$V$9,BH218,'Resumen Anual'!$L$644)+SUMIFS('Resumen Anual'!$CC$54,BW238,'Resumen Anual'!$V$9,BH218,'Resumen Anual'!$BI$6)+SUMIFS('Resumen Anual'!$CC$112,BW238,'Resumen Anual'!$V$9,BH218,'Resumen Anual'!$BI$64)+SUMIFS('Resumen Anual'!$CC$170,BW238,'Resumen Anual'!$V$9,BH218,'Resumen Anual'!$BI$122)+SUMIFS('Resumen Anual'!$CC$228,BW238,'Resumen Anual'!$V$9,BH218,'Resumen Anual'!$BI$180)+SUMIFS('Resumen Anual'!$CC$286,BW238,'Resumen Anual'!$V$9,BH218,'Resumen Anual'!$BI$238)+SUMIFS('Resumen Anual'!$CC$344,BW238,'Resumen Anual'!$V$9,BH218,'Resumen Anual'!$BI$296)+SUMIFS('Resumen Anual'!$CC$402,BW238,'Resumen Anual'!$V$9,BH218,'Resumen Anual'!$BI$354)+SUMIFS('Resumen Anual'!$CC$460,BW238,'Resumen Anual'!$V$9,BH218,'Resumen Anual'!$BI$412)+SUMIFS('Resumen Anual'!$CC$518,BW238,'Resumen Anual'!$V$9,BH218,'Resumen Anual'!$BI$470)+SUMIFS('Resumen Anual'!$CC$576,BW238,'Resumen Anual'!$V$9,BH218,'Resumen Anual'!$BI$528)+SUMIFS('Resumen Anual'!$CC$634,BW238,'Resumen Anual'!$V$9,BH218,'Resumen Anual'!$BI$586)+SUMIFS('Resumen Anual'!$CC$692,BW238,'Resumen Anual'!$V$9,BH218,'Resumen Anual'!$BI$644)+SUMIFS('Resumen Anual'!$EB$54,BW238,'Resumen Anual'!$V$9,BH218,'Resumen Anual'!$DH$6)+SUMIFS('Resumen Anual'!$EB$112,BW238,'Resumen Anual'!$V$9,BH218,'Resumen Anual'!$DH$64)+SUMIFS('Resumen Anual'!$EB$170,BW238,'Resumen Anual'!$V$9,BH218,'Resumen Anual'!$DH$122)+SUMIFS('Resumen Anual'!$EB$228,BW238,'Resumen Anual'!$V$9,BH218,'Resumen Anual'!$DH$180)+SUMIFS('Resumen Anual'!$EB$286,BW238,'Resumen Anual'!$V$9,BH218,'Resumen Anual'!$DH$238)+SUMIFS('Resumen Anual'!$EB$344,BW238,'Resumen Anual'!$V$9,BH218,'Resumen Anual'!$DH$296)+SUMIFS('Resumen Anual'!$EB$402,BW238,'Resumen Anual'!$V$9,BH218,'Resumen Anual'!$DH$354)+SUMIFS('Resumen Anual'!$EB$460,BW238,'Resumen Anual'!$V$9,BH218,'Resumen Anual'!$DH$412)+SUMIFS('Resumen Anual'!$EB$518,BW238,'Resumen Anual'!$V$9,BH218,'Resumen Anual'!$DH$470)+SUMIFS('Resumen Anual'!$EB$576,BW238,'Resumen Anual'!$V$9,BH218,'Resumen Anual'!$DH$528)+SUMIFS('Resumen Anual'!$EB$634,BW238,'Resumen Anual'!$V$9,BH218,'Resumen Anual'!$DH$586)+SUMIFS('Resumen Anual'!$EB$692,BW238,'Resumen Anual'!$V$9,BH218,'Resumen Anual'!$DH$644)+SUMIFS('Resumen Anual'!$FY$54,BW238,'Resumen Anual'!$V$9,BH218,'Resumen Anual'!$FE$6)+SUMIFS('Resumen Anual'!$FY$112,BW238,'Resumen Anual'!$V$9,BH218,'Resumen Anual'!$FE$64)+SUMIFS('Resumen Anual'!$FY$170,BW238,'Resumen Anual'!$V$9,BH218,'Resumen Anual'!$FE$122)+SUMIFS('Resumen Anual'!$FY$228,BW238,'Resumen Anual'!$V$9,BH218,'Resumen Anual'!$FE$180)+SUMIFS('Resumen Anual'!$FY$286,BW238,'Resumen Anual'!$V$9,BH218,'Resumen Anual'!$FE$238)+SUMIFS('Resumen Anual'!$FY$344,BW238,'Resumen Anual'!$V$9,BH218,'Resumen Anual'!$FE$296)+SUMIFS('Resumen Anual'!$FY$402,BW238,'Resumen Anual'!$V$9,BH218,'Resumen Anual'!$FE$354)+SUMIFS('Resumen Anual'!$FY$460,BW238,'Resumen Anual'!$V$9,BH218,'Resumen Anual'!$FE$412)+SUMIFS('Resumen Anual'!$FY$518,BW238,'Resumen Anual'!$V$9,BH218,'Resumen Anual'!$FE$470)+SUMIFS('Resumen Anual'!$FY$576,BW238,'Resumen Anual'!$V$9,BH218,'Resumen Anual'!$FE$528)+SUMIFS('Resumen Anual'!$FY$634,BW238,'Resumen Anual'!$V$9,BH218,'Resumen Anual'!$FE$586)+SUMIFS('Resumen Anual'!$FY$692,BW238,'Resumen Anual'!$V$9,BH218,'Resumen Anual'!$FE$644)</f>
        <v>0</v>
      </c>
      <c r="CC238" s="770"/>
      <c r="CD238" s="770"/>
      <c r="CE238" s="770"/>
      <c r="CF238" s="770">
        <f>SUMIFS('Resumen Anual'!$AJ$54,BW238,'Resumen Anual'!$V$9,BH218,'Resumen Anual'!$L$6)+SUMIFS('Resumen Anual'!$AJ$112,BW238,'Resumen Anual'!$V$9,BH218,'Resumen Anual'!$L$64)+SUMIFS('Resumen Anual'!$AJ$170,BW238,'Resumen Anual'!$V$9,BH218,'Resumen Anual'!$L$122)+SUMIFS('Resumen Anual'!$AJ$228,BW238,'Resumen Anual'!$V$9,BH218,'Resumen Anual'!$L$180)+SUMIFS('Resumen Anual'!$AJ$286,BW238,'Resumen Anual'!$V$9,BH218,'Resumen Anual'!$L$238)+SUMIFS('Resumen Anual'!$AJ$344,BW238,'Resumen Anual'!$V$9,BH218,'Resumen Anual'!$L$296)+SUMIFS('Resumen Anual'!$AJ$402,BW238,'Resumen Anual'!$V$9,BH218,'Resumen Anual'!$L$354)+SUMIFS('Resumen Anual'!$AJ$460,BW238,'Resumen Anual'!$V$9,BH218,'Resumen Anual'!$L$412)+SUMIFS('Resumen Anual'!$AJ$518,BW238,'Resumen Anual'!$V$9,BH218,'Resumen Anual'!$L$470)+SUMIFS('Resumen Anual'!$AJ$576,BW238,'Resumen Anual'!$V$9,BH218,'Resumen Anual'!$L$528)+SUMIFS('Resumen Anual'!$AJ$634,BW238,'Resumen Anual'!$V$9,BH218,'Resumen Anual'!$L$586)+SUMIFS('Resumen Anual'!$AJ$692,BW238,'Resumen Anual'!$V$9,BH218,'Resumen Anual'!$L$644)+SUMIFS('Resumen Anual'!$CG$54,BW238,'Resumen Anual'!$V$9,BH218,'Resumen Anual'!$BI$6)+SUMIFS('Resumen Anual'!$CG$112,BW238,'Resumen Anual'!$V$9,BH218,'Resumen Anual'!$BI$64)+SUMIFS('Resumen Anual'!$CG$170,BW238,'Resumen Anual'!$V$9,BH218,'Resumen Anual'!$BI$122)+SUMIFS('Resumen Anual'!$CG$228,BW238,'Resumen Anual'!$V$9,BH218,'Resumen Anual'!$BI$180)+SUMIFS('Resumen Anual'!$CG$286,BW238,'Resumen Anual'!$V$9,BH218,'Resumen Anual'!$BI$238)+SUMIFS('Resumen Anual'!$CG$344,BW238,'Resumen Anual'!$V$9,BH218,'Resumen Anual'!$BI$296)+SUMIFS('Resumen Anual'!$CG$402,BW238,'Resumen Anual'!$V$9,BH218,'Resumen Anual'!$BI$354)+SUMIFS('Resumen Anual'!$CG$460,BW238,'Resumen Anual'!$V$9,BH218,'Resumen Anual'!$BI$412)+SUMIFS('Resumen Anual'!$CG$518,BW238,'Resumen Anual'!$V$9,BH218,'Resumen Anual'!$BI$470)+SUMIFS('Resumen Anual'!$CG$576,BW238,'Resumen Anual'!$V$9,BH218,'Resumen Anual'!$BI$528)+SUMIFS('Resumen Anual'!$CG$634,BW238,'Resumen Anual'!$V$9,BH218,'Resumen Anual'!$BI$586)+SUMIFS('Resumen Anual'!$CG$692,BW238,'Resumen Anual'!$V$9,BH218,'Resumen Anual'!$BI$644)+SUMIFS('Resumen Anual'!$EF$54,BW238,'Resumen Anual'!$V$9,BH218,'Resumen Anual'!$DH$6)+SUMIFS('Resumen Anual'!$EF$112,BW238,'Resumen Anual'!$V$9,BH218,'Resumen Anual'!$DH$64)+SUMIFS('Resumen Anual'!$EF$170,BW238,'Resumen Anual'!$V$9,BH218,'Resumen Anual'!$DH$122)+SUMIFS('Resumen Anual'!$EF$228,BW238,'Resumen Anual'!$V$9,BH218,'Resumen Anual'!$DH$180)+SUMIFS('Resumen Anual'!$EF$286,BW238,'Resumen Anual'!$V$9,BH218,'Resumen Anual'!$DH$238)+SUMIFS('Resumen Anual'!$EF$344,BW238,'Resumen Anual'!$V$9,BH218,'Resumen Anual'!$DH$296)+SUMIFS('Resumen Anual'!$EF$402,BW238,'Resumen Anual'!$V$9,BH218,'Resumen Anual'!$DH$354)+SUMIFS('Resumen Anual'!$EF$460,BW238,'Resumen Anual'!$V$9,BH218,'Resumen Anual'!$DH$412)+SUMIFS('Resumen Anual'!$EF$518,BW238,'Resumen Anual'!$V$9,BH218,'Resumen Anual'!$DH$470)+SUMIFS('Resumen Anual'!$EF$576,BW238,'Resumen Anual'!$V$9,BH218,'Resumen Anual'!$DH$528)+SUMIFS('Resumen Anual'!$EF$634,BW238,'Resumen Anual'!$V$9,BH218,'Resumen Anual'!$DH$586)+SUMIFS('Resumen Anual'!$EF$692,BW238,'Resumen Anual'!$V$9,BH218,'Resumen Anual'!$DH$644)+SUMIFS('Resumen Anual'!$GC$54,BW238,'Resumen Anual'!$V$9,BH218,'Resumen Anual'!$FE$6)+SUMIFS('Resumen Anual'!$GC$112,BW238,'Resumen Anual'!$V$9,BH218,'Resumen Anual'!$FE$64)+SUMIFS('Resumen Anual'!$GC$170,BW238,'Resumen Anual'!$V$9,BH218,'Resumen Anual'!$FE$122)+SUMIFS('Resumen Anual'!$GC$228,BW238,'Resumen Anual'!$V$9,BH218,'Resumen Anual'!$FE$180)+SUMIFS('Resumen Anual'!$GC$286,BW238,'Resumen Anual'!$V$9,BH218,'Resumen Anual'!$FE$238)+SUMIFS('Resumen Anual'!$GC$344,BW238,'Resumen Anual'!$V$9,BH218,'Resumen Anual'!$FE$296)+SUMIFS('Resumen Anual'!$GC$402,BW238,'Resumen Anual'!$V$9,BH218,'Resumen Anual'!$FE$354)+SUMIFS('Resumen Anual'!$GC$460,BW238,'Resumen Anual'!$V$9,BH218,'Resumen Anual'!$FE$412)+SUMIFS('Resumen Anual'!$GC$518,BW238,'Resumen Anual'!$V$9,BH218,'Resumen Anual'!$FE$470)+SUMIFS('Resumen Anual'!$GC$576,BW238,'Resumen Anual'!$V$9,BH218,'Resumen Anual'!$FE$528)+SUMIFS('Resumen Anual'!$GC$634,BW238,'Resumen Anual'!$V$9,BH218,'Resumen Anual'!$FE$586)+SUMIFS('Resumen Anual'!$GC$692,BW238,'Resumen Anual'!$V$9,BH218,'Resumen Anual'!$FE$644)</f>
        <v>0</v>
      </c>
      <c r="CG238" s="770"/>
      <c r="CH238" s="770"/>
      <c r="CI238" s="770"/>
      <c r="CJ238" s="770">
        <f>SUMIFS('Resumen Anual'!$AN$54,BW238,'Resumen Anual'!$V$9,BH218,'Resumen Anual'!$L$6)+SUMIFS('Resumen Anual'!$AN$112,BW238,'Resumen Anual'!$V$9,BH218,'Resumen Anual'!$L$64)+SUMIFS('Resumen Anual'!$AN$170,BW238,'Resumen Anual'!$V$9,BH218,'Resumen Anual'!$L$122)+SUMIFS('Resumen Anual'!$AN$228,BW238,'Resumen Anual'!$V$9,BH218,'Resumen Anual'!$L$180)+SUMIFS('Resumen Anual'!$AN$286,BW238,'Resumen Anual'!$V$9,BH218,'Resumen Anual'!$L$238)+SUMIFS('Resumen Anual'!$AN$344,BW238,'Resumen Anual'!$V$9,BH218,'Resumen Anual'!$L$296)+SUMIFS('Resumen Anual'!$AN$402,BW238,'Resumen Anual'!$V$9,BH218,'Resumen Anual'!$L$354)+SUMIFS('Resumen Anual'!$AN$460,BW238,'Resumen Anual'!$V$9,BH218,'Resumen Anual'!$L$412)+SUMIFS('Resumen Anual'!$AN$518,BW238,'Resumen Anual'!$V$9,BH218,'Resumen Anual'!$L$470)+SUMIFS('Resumen Anual'!$AN$576,BW238,'Resumen Anual'!$V$9,BH218,'Resumen Anual'!$L$528)+SUMIFS('Resumen Anual'!$AN$634,BW238,'Resumen Anual'!$V$9,BH218,'Resumen Anual'!$L$586)+SUMIFS('Resumen Anual'!$AN$692,BW238,'Resumen Anual'!$V$9,BH218,'Resumen Anual'!$L$644)+SUMIFS('Resumen Anual'!$CK$54,BW238,'Resumen Anual'!$V$9,BH218,'Resumen Anual'!$BI$6)+SUMIFS('Resumen Anual'!$CK$112,BW238,'Resumen Anual'!$V$9,BH218,'Resumen Anual'!$BI$64)+SUMIFS('Resumen Anual'!$CK$170,BW238,'Resumen Anual'!$V$9,BH218,'Resumen Anual'!$BI$122)+SUMIFS('Resumen Anual'!$CK$228,BW238,'Resumen Anual'!$V$9,BH218,'Resumen Anual'!$BI$180)+SUMIFS('Resumen Anual'!$CK$286,BW238,'Resumen Anual'!$V$9,BH218,'Resumen Anual'!$BI$238)+SUMIFS('Resumen Anual'!$CK$344,BW238,'Resumen Anual'!$V$9,BH218,'Resumen Anual'!$BI$296)+SUMIFS('Resumen Anual'!$CK$402,BW238,'Resumen Anual'!$V$9,BH218,'Resumen Anual'!$BI$354)+SUMIFS('Resumen Anual'!$CK$460,BW238,'Resumen Anual'!$V$9,BH218,'Resumen Anual'!$BI$412)+SUMIFS('Resumen Anual'!$CK$518,BW238,'Resumen Anual'!$V$9,BH218,'Resumen Anual'!$BI$470)+SUMIFS('Resumen Anual'!$CK$576,BW238,'Resumen Anual'!$V$9,BH218,'Resumen Anual'!$BI$528)+SUMIFS('Resumen Anual'!$CK$634,BW238,'Resumen Anual'!$V$9,BH218,'Resumen Anual'!$BI$586)+SUMIFS('Resumen Anual'!$CK$692,BW238,'Resumen Anual'!$V$9,BH218,'Resumen Anual'!$BI$644)+SUMIFS('Resumen Anual'!$EJ$54,BW238,'Resumen Anual'!$V$9,BH218,'Resumen Anual'!$DH$6)+SUMIFS('Resumen Anual'!$EJ$112,BW238,'Resumen Anual'!$V$9,BH218,'Resumen Anual'!$DH$64)+SUMIFS('Resumen Anual'!$EJ$170,BW238,'Resumen Anual'!$V$9,BH218,'Resumen Anual'!$DH$122)+SUMIFS('Resumen Anual'!$EJ$228,BW238,'Resumen Anual'!$V$9,BH218,'Resumen Anual'!$DH$180)+SUMIFS('Resumen Anual'!$EJ$286,BW238,'Resumen Anual'!$V$9,BH218,'Resumen Anual'!$DH$238)+SUMIFS('Resumen Anual'!$EJ$344,BW238,'Resumen Anual'!$V$9,BH218,'Resumen Anual'!$DH$296)+SUMIFS('Resumen Anual'!$EJ$402,BW238,'Resumen Anual'!$V$9,BH218,'Resumen Anual'!$DH$354)+SUMIFS('Resumen Anual'!$EJ$460,BW238,'Resumen Anual'!$V$9,BH218,'Resumen Anual'!$DH$412)+SUMIFS('Resumen Anual'!$EJ$518,BW238,'Resumen Anual'!$V$9,BH218,'Resumen Anual'!$DH$470)+SUMIFS('Resumen Anual'!$EJ$576,BW238,'Resumen Anual'!$V$9,BH218,'Resumen Anual'!$DH$528)+SUMIFS('Resumen Anual'!$EJ$634,BW238,'Resumen Anual'!$V$9,BH218,'Resumen Anual'!$DH$586)+SUMIFS('Resumen Anual'!$EJ$692,BW238,'Resumen Anual'!$V$9,BH218,'Resumen Anual'!$DH$644)+SUMIFS('Resumen Anual'!$GG$54,BW238,'Resumen Anual'!$V$9,BH218,'Resumen Anual'!$FE$6)+SUMIFS('Resumen Anual'!$GG$112,BW238,'Resumen Anual'!$V$9,BH218,'Resumen Anual'!$FE$64)+SUMIFS('Resumen Anual'!$GG$170,BW238,'Resumen Anual'!$V$9,BH218,'Resumen Anual'!$FE$122)+SUMIFS('Resumen Anual'!$GG$228,BW238,'Resumen Anual'!$V$9,BH218,'Resumen Anual'!$FE$180)+SUMIFS('Resumen Anual'!$GG$286,BW238,'Resumen Anual'!$V$9,BH218,'Resumen Anual'!$FE$238)+SUMIFS('Resumen Anual'!$GG$344,BW238,'Resumen Anual'!$V$9,BH218,'Resumen Anual'!$FE$296)+SUMIFS('Resumen Anual'!$GG$402,BW238,'Resumen Anual'!$V$9,BH218,'Resumen Anual'!$FE$354)+SUMIFS('Resumen Anual'!$GG$460,BW238,'Resumen Anual'!$V$9,BH218,'Resumen Anual'!$FE$412)+SUMIFS('Resumen Anual'!$GG$518,BW238,'Resumen Anual'!$V$9,BH218,'Resumen Anual'!$FE$470)+SUMIFS('Resumen Anual'!$GG$576,BW238,'Resumen Anual'!$V$9,BH218,'Resumen Anual'!$FE$528)+SUMIFS('Resumen Anual'!$GG$634,BW238,'Resumen Anual'!$V$9,BH218,'Resumen Anual'!$FE$586)+SUMIFS('Resumen Anual'!$GG$692,BW238,'Resumen Anual'!$V$9,BH218,'Resumen Anual'!$FE$644)</f>
        <v>0</v>
      </c>
      <c r="CK238" s="770"/>
      <c r="CL238" s="770"/>
      <c r="CM238" s="770"/>
      <c r="CN238" s="756">
        <f>SUMIFS('Resumen Anual'!$AR$54,BW238,'Resumen Anual'!$V$9,BH218,'Resumen Anual'!$L$6)+SUMIFS('Resumen Anual'!$AR$112,BW238,'Resumen Anual'!$V$9,BH218,'Resumen Anual'!$L$64)+SUMIFS('Resumen Anual'!$AR$170,BW238,'Resumen Anual'!$V$9,BH218,'Resumen Anual'!$L$122)+SUMIFS('Resumen Anual'!$AR$228,BW238,'Resumen Anual'!$V$9,BH218,'Resumen Anual'!$L$180)+SUMIFS('Resumen Anual'!$AR$286,BW238,'Resumen Anual'!$V$9,BH218,'Resumen Anual'!$L$238)+SUMIFS('Resumen Anual'!$AR$344,BW238,'Resumen Anual'!$V$9,BH218,'Resumen Anual'!$L$296)+SUMIFS('Resumen Anual'!$AR$402,BW238,'Resumen Anual'!$V$9,BH218,'Resumen Anual'!$L$354)+SUMIFS('Resumen Anual'!$AR$460,BW238,'Resumen Anual'!$V$9,BH218,'Resumen Anual'!$L$412)+SUMIFS('Resumen Anual'!$AR$518,BW238,'Resumen Anual'!$V$9,BH218,'Resumen Anual'!$L$470)+SUMIFS('Resumen Anual'!$AR$576,BW238,'Resumen Anual'!$V$9,BH218,'Resumen Anual'!$L$528)+SUMIFS('Resumen Anual'!$AR$634,BW238,'Resumen Anual'!$V$9,BH218,'Resumen Anual'!$L$586)+SUMIFS('Resumen Anual'!$AR$692,BW238,'Resumen Anual'!$V$9,BH218,'Resumen Anual'!$L$644)+SUMIFS('Resumen Anual'!$CO$54,BW238,'Resumen Anual'!$V$9,BH218,'Resumen Anual'!$BI$6)+SUMIFS('Resumen Anual'!$CO$112,BW238,'Resumen Anual'!$V$9,BH218,'Resumen Anual'!$BI$64)+SUMIFS('Resumen Anual'!$CO$170,BW238,'Resumen Anual'!$V$9,BH218,'Resumen Anual'!$BI$122)+SUMIFS('Resumen Anual'!$CO$228,BW238,'Resumen Anual'!$V$9,BH218,'Resumen Anual'!$BI$180)+SUMIFS('Resumen Anual'!$CO$286,BW238,'Resumen Anual'!$V$9,BH218,'Resumen Anual'!$BI$238)+SUMIFS('Resumen Anual'!$CO$344,BW238,'Resumen Anual'!$V$9,BH218,'Resumen Anual'!$BI$296)+SUMIFS('Resumen Anual'!$CO$402,BW238,'Resumen Anual'!$V$9,BH218,'Resumen Anual'!$BI$354)+SUMIFS('Resumen Anual'!$CO$460,BW238,'Resumen Anual'!$V$9,BH218,'Resumen Anual'!$BI$412)+SUMIFS('Resumen Anual'!$CO$518,BW238,'Resumen Anual'!$V$9,BH218,'Resumen Anual'!$BI$470)+SUMIFS('Resumen Anual'!$CO$576,BW238,'Resumen Anual'!$V$9,BH218,'Resumen Anual'!$BI$528)+SUMIFS('Resumen Anual'!$CO$634,BW238,'Resumen Anual'!$V$9,BH218,'Resumen Anual'!$BI$586)+SUMIFS('Resumen Anual'!$CO$692,BW238,'Resumen Anual'!$V$9,BH218,'Resumen Anual'!$BI$644)+SUMIFS('Resumen Anual'!$EN$54,BW238,'Resumen Anual'!$V$9,BH218,'Resumen Anual'!$DH$6)+SUMIFS('Resumen Anual'!$EN$112,BW238,'Resumen Anual'!$V$9,BH218,'Resumen Anual'!$DH$64)+SUMIFS('Resumen Anual'!$EN$170,BW238,'Resumen Anual'!$V$9,BH218,'Resumen Anual'!$DH$122)+SUMIFS('Resumen Anual'!$EN$228,BW238,'Resumen Anual'!$V$9,BH218,'Resumen Anual'!$DH$180)+SUMIFS('Resumen Anual'!$EN$286,BW238,'Resumen Anual'!$V$9,BH218,'Resumen Anual'!$DH$238)+SUMIFS('Resumen Anual'!$EN$344,BW238,'Resumen Anual'!$V$9,BH218,'Resumen Anual'!$DH$296)+SUMIFS('Resumen Anual'!$EN$402,BW238,'Resumen Anual'!$V$9,BH218,'Resumen Anual'!$DH$354)+SUMIFS('Resumen Anual'!$EN$460,BW238,'Resumen Anual'!$V$9,BH218,'Resumen Anual'!$DH$412)+SUMIFS('Resumen Anual'!$EN$518,BW238,'Resumen Anual'!$V$9,BH218,'Resumen Anual'!$DH$470)+SUMIFS('Resumen Anual'!$EN$576,BW238,'Resumen Anual'!$V$9,BH218,'Resumen Anual'!$DH$528)+SUMIFS('Resumen Anual'!$EN$634,BW238,'Resumen Anual'!$V$9,BH218,'Resumen Anual'!$DH$586)+SUMIFS('Resumen Anual'!$EN$692,BW238,'Resumen Anual'!$V$9,BH218,'Resumen Anual'!$DH$644)+SUMIFS('Resumen Anual'!$GK$54,BW238,'Resumen Anual'!$V$9,BH218,'Resumen Anual'!$FE$6)+SUMIFS('Resumen Anual'!$GK$112,BW238,'Resumen Anual'!$V$9,BH218,'Resumen Anual'!$FE$64)+SUMIFS('Resumen Anual'!$GK$170,BW238,'Resumen Anual'!$V$9,BH218,'Resumen Anual'!$FE$122)+SUMIFS('Resumen Anual'!$GK$228,BW238,'Resumen Anual'!$V$9,BH218,'Resumen Anual'!$FE$180)+SUMIFS('Resumen Anual'!$GK$286,BW238,'Resumen Anual'!$V$9,BH218,'Resumen Anual'!$FE$238)+SUMIFS('Resumen Anual'!$GK$344,BW238,'Resumen Anual'!$V$9,BH218,'Resumen Anual'!$FE$296)+SUMIFS('Resumen Anual'!$GK$402,BW238,'Resumen Anual'!$V$9,BH218,'Resumen Anual'!$FE$354)+SUMIFS('Resumen Anual'!$GK$460,BW238,'Resumen Anual'!$V$9,BH218,'Resumen Anual'!$FE$412)+SUMIFS('Resumen Anual'!$GK$518,BW238,'Resumen Anual'!$V$9,BH218,'Resumen Anual'!$FE$470)+SUMIFS('Resumen Anual'!$GK$576,BW238,'Resumen Anual'!$V$9,BH218,'Resumen Anual'!$FE$528)+SUMIFS('Resumen Anual'!$GK$634,BW238,'Resumen Anual'!$V$9,BH218,'Resumen Anual'!$FE$586)+SUMIFS('Resumen Anual'!$GK$692,BW238,'Resumen Anual'!$V$9,BH218,'Resumen Anual'!$FE$644)</f>
        <v>0</v>
      </c>
      <c r="CO238" s="756"/>
      <c r="CP238" s="756"/>
      <c r="CQ238" s="756">
        <f>SUMIFS('Resumen Anual'!$AU$54,BW238,'Resumen Anual'!$V$9,BH218,'Resumen Anual'!$L$6)+SUMIFS('Resumen Anual'!$AU$112,BW238,'Resumen Anual'!$V$9,BH218,'Resumen Anual'!$L$64)+SUMIFS('Resumen Anual'!$AU$170,BW238,'Resumen Anual'!$V$9,BH218,'Resumen Anual'!$L$122)+SUMIFS('Resumen Anual'!$AU$228,BW238,'Resumen Anual'!$V$9,BH218,'Resumen Anual'!$L$180)+SUMIFS('Resumen Anual'!$AU$286,BW238,'Resumen Anual'!$V$9,BH218,'Resumen Anual'!$L$238)+SUMIFS('Resumen Anual'!$AU$344,BW238,'Resumen Anual'!$V$9,BH218,'Resumen Anual'!$L$296)+SUMIFS('Resumen Anual'!$AU$402,BW238,'Resumen Anual'!$V$9,BH218,'Resumen Anual'!$L$354)+SUMIFS('Resumen Anual'!$AU$460,BW238,'Resumen Anual'!$V$9,BH218,'Resumen Anual'!$L$412)+SUMIFS('Resumen Anual'!$AU$518,BW238,'Resumen Anual'!$V$9,BH218,'Resumen Anual'!$L$470)+SUMIFS('Resumen Anual'!$AU$576,BW238,'Resumen Anual'!$V$9,BH218,'Resumen Anual'!$L$528)+SUMIFS('Resumen Anual'!$AU$634,BW238,'Resumen Anual'!$V$9,BH218,'Resumen Anual'!$L$586)+SUMIFS('Resumen Anual'!$AU$692,BW238,'Resumen Anual'!$V$9,BH218,'Resumen Anual'!$L$644)+SUMIFS('Resumen Anual'!$CR$54,BW238,'Resumen Anual'!$V$9,BH218,'Resumen Anual'!$BI$6)+SUMIFS('Resumen Anual'!$CR$112,BW238,'Resumen Anual'!$V$9,BH218,'Resumen Anual'!$BI$64)+SUMIFS('Resumen Anual'!$CR$170,BW238,'Resumen Anual'!$V$9,BH218,'Resumen Anual'!$BI$122)+SUMIFS('Resumen Anual'!$CR$228,BW238,'Resumen Anual'!$V$9,BH218,'Resumen Anual'!$BI$180)+SUMIFS('Resumen Anual'!$CR$286,BW238,'Resumen Anual'!$V$9,BH218,'Resumen Anual'!$BI$238)+SUMIFS('Resumen Anual'!$CR$344,BW238,'Resumen Anual'!$V$9,BH218,'Resumen Anual'!$BI$296)+SUMIFS('Resumen Anual'!$CR$402,BW238,'Resumen Anual'!$V$9,BH218,'Resumen Anual'!$BI$354)+SUMIFS('Resumen Anual'!$CR$460,BW238,'Resumen Anual'!$V$9,BH218,'Resumen Anual'!$BI$412)+SUMIFS('Resumen Anual'!$CR$518,BW238,'Resumen Anual'!$V$9,BH218,'Resumen Anual'!$BI$470)+SUMIFS('Resumen Anual'!$CR$576,BW238,'Resumen Anual'!$V$9,BH218,'Resumen Anual'!$BI$528)+SUMIFS('Resumen Anual'!$CR$634,BW238,'Resumen Anual'!$V$9,BH218,'Resumen Anual'!$BI$586)+SUMIFS('Resumen Anual'!$CR$692,BW238,'Resumen Anual'!$V$9,BH218,'Resumen Anual'!$BI$644)+SUMIFS('Resumen Anual'!$EQ$54,BW238,'Resumen Anual'!$V$9,BH218,'Resumen Anual'!$DH$6)+SUMIFS('Resumen Anual'!$EQ$112,BW238,'Resumen Anual'!$V$9,BH218,'Resumen Anual'!$DH$64)+SUMIFS('Resumen Anual'!$EQ$170,BW238,'Resumen Anual'!$V$9,BH218,'Resumen Anual'!$DH$122)+SUMIFS('Resumen Anual'!$EQ$228,BW238,'Resumen Anual'!$V$9,BH218,'Resumen Anual'!$DH$180)+SUMIFS('Resumen Anual'!$EQ$286,BW238,'Resumen Anual'!$V$9,BH218,'Resumen Anual'!$DH$238)+SUMIFS('Resumen Anual'!$EQ$344,BW238,'Resumen Anual'!$V$9,BH218,'Resumen Anual'!$DH$296)+SUMIFS('Resumen Anual'!$EQ$402,BW238,'Resumen Anual'!$V$9,BH218,'Resumen Anual'!$DH$354)+SUMIFS('Resumen Anual'!$EQ$460,BW238,'Resumen Anual'!$V$9,BH218,'Resumen Anual'!$DH$412)+SUMIFS('Resumen Anual'!$EQ$518,BW238,'Resumen Anual'!$V$9,BH218,'Resumen Anual'!$DH$470)+SUMIFS('Resumen Anual'!$EQ$576,BW238,'Resumen Anual'!$V$9,BH218,'Resumen Anual'!$DH$528)+SUMIFS('Resumen Anual'!$EQ$634,BW238,'Resumen Anual'!$V$9,BH218,'Resumen Anual'!$DH$586)+SUMIFS('Resumen Anual'!$EQ$692,BW238,'Resumen Anual'!$V$9,BH218,'Resumen Anual'!$DH$644)+SUMIFS('Resumen Anual'!$GN$54,BW238,'Resumen Anual'!$V$9,BH218,'Resumen Anual'!$FE$6)+SUMIFS('Resumen Anual'!$GN$112,BW238,'Resumen Anual'!$V$9,BH218,'Resumen Anual'!$FE$64)+SUMIFS('Resumen Anual'!$GN$170,BW238,'Resumen Anual'!$V$9,BH218,'Resumen Anual'!$FE$122)+SUMIFS('Resumen Anual'!$GN$228,BW238,'Resumen Anual'!$V$9,BH218,'Resumen Anual'!$FE$180)+SUMIFS('Resumen Anual'!$GN$286,BW238,'Resumen Anual'!$V$9,BH218,'Resumen Anual'!$FE$238)+SUMIFS('Resumen Anual'!$GN$344,BW238,'Resumen Anual'!$V$9,BH218,'Resumen Anual'!$FE$296)+SUMIFS('Resumen Anual'!$GN$402,BW238,'Resumen Anual'!$V$9,BH218,'Resumen Anual'!$FE$354)+SUMIFS('Resumen Anual'!$GN$460,BW238,'Resumen Anual'!$V$9,BH218,'Resumen Anual'!$FE$412)+SUMIFS('Resumen Anual'!$GN$518,BW238,'Resumen Anual'!$V$9,BH218,'Resumen Anual'!$FE$470)+SUMIFS('Resumen Anual'!$GN$576,BW238,'Resumen Anual'!$V$9,BH218,'Resumen Anual'!$FE$528)+SUMIFS('Resumen Anual'!$GN$634,BW238,'Resumen Anual'!$V$9,BH218,'Resumen Anual'!$FE$586)+SUMIFS('Resumen Anual'!$GN$692,BW238,'Resumen Anual'!$V$9,BH218,'Resumen Anual'!$FE$644)</f>
        <v>0</v>
      </c>
      <c r="CR238" s="756"/>
      <c r="CS238" s="756"/>
      <c r="CT238" s="1200"/>
      <c r="CU238" s="1199"/>
      <c r="CV238" s="171"/>
      <c r="CW238" s="775" t="str">
        <f>'Resumen Anual'!$C$30</f>
        <v>SIC</v>
      </c>
      <c r="CX238" s="776"/>
      <c r="CY238" s="776"/>
      <c r="CZ238" s="776"/>
      <c r="DA238" s="761">
        <f>SUMIF('Resumen Anual'!$FE$622,DF218,'Resumen Anual'!$FA$646)+SUMIF('Resumen Anual'!$DH$622,DF218,'Resumen Anual'!$DD$646)+SUMIF('Resumen Anual'!$BI$622,DF218,'Resumen Anual'!$BE$646)+SUMIF('Resumen Anual'!$L$622,DF218,'Resumen Anual'!$H$646)+SUMIF('Resumen Anual'!$FE$566,DF218,'Resumen Anual'!$FA$590)+SUMIF('Resumen Anual'!$DH$566,DF218,'Resumen Anual'!$DD$590)+SUMIF('Resumen Anual'!$BI$566,DF218,'Resumen Anual'!$BE$590)+SUMIF('Resumen Anual'!$L$566,DF218,'Resumen Anual'!$H$590)+SUMIF('Resumen Anual'!$FE$510,DF218,'Resumen Anual'!$FA$534)+SUMIF('Resumen Anual'!$DH$510,DF218,'Resumen Anual'!$DD$534)+SUMIF('Resumen Anual'!$BI$510,DF218,'Resumen Anual'!$BE$534)+SUMIF('Resumen Anual'!$L$510,DF218,'Resumen Anual'!$H$534)+SUMIF('Resumen Anual'!$FE$454,DF218,'Resumen Anual'!$FA$478)+SUMIF('Resumen Anual'!$DH$454,DF218,'Resumen Anual'!$DD$478)+SUMIF('Resumen Anual'!$BI$454,DF218,'Resumen Anual'!$BE$478)+SUMIF('Resumen Anual'!$L$454,DF218,'Resumen Anual'!$H$478)+SUMIF('Resumen Anual'!$FE$398,DF218,'Resumen Anual'!$FA$422)+SUMIF('Resumen Anual'!$DH$398,DF218,'Resumen Anual'!$DD$422)+SUMIF('Resumen Anual'!$BI$398,DF218,'Resumen Anual'!$BE$422)+SUMIF('Resumen Anual'!$L$398,DF218,'Resumen Anual'!$H$422)+SUMIF('Resumen Anual'!$FE$342,DF218,'Resumen Anual'!$FA$366)+SUMIF('Resumen Anual'!$DH$342,DF218,'Resumen Anual'!$DD$366)+SUMIF('Resumen Anual'!$BI$342,DF218,'Resumen Anual'!$BE$366)+SUMIF('Resumen Anual'!$L$342,DF218,'Resumen Anual'!$H$366)+SUMIF('Resumen Anual'!$FE$286,DF218,'Resumen Anual'!$FA$310)+SUMIF('Resumen Anual'!$DH$286,DF218,'Resumen Anual'!$DD$310)+SUMIF('Resumen Anual'!$BI$286,DF218,'Resumen Anual'!$BE$310)+SUMIF('Resumen Anual'!$L$286,DF218,'Resumen Anual'!$H$310)+SUMIF('Resumen Anual'!$FE$230,DF218,'Resumen Anual'!$FA$254)+SUMIF('Resumen Anual'!$DH$230,DF218,'Resumen Anual'!$DD$254)+SUMIF('Resumen Anual'!$BI$230,DF218,'Resumen Anual'!$BE$254)+SUMIF('Resumen Anual'!$L$230,DF218,'Resumen Anual'!$H$254)+SUMIF('Resumen Anual'!$FE$174,DF218,'Resumen Anual'!$FA$198)+SUMIF('Resumen Anual'!$DH$174,DF218,'Resumen Anual'!$DD$198)+SUMIF('Resumen Anual'!$BI$174,DF218,'Resumen Anual'!$BE$198)+SUMIF('Resumen Anual'!$L$174,DF218,'Resumen Anual'!$H$198)+SUMIF('Resumen Anual'!$FE$118,DF218,'Resumen Anual'!$FA$142)+SUMIF('Resumen Anual'!$DH$118,DF218,'Resumen Anual'!$DD$142)+SUMIF('Resumen Anual'!$BI$118,DF218,'Resumen Anual'!$BE$142)+SUMIF('Resumen Anual'!$L$118,DF218,'Resumen Anual'!$H$142)+SUMIF('Resumen Anual'!$FE$62,DF218,'Resumen Anual'!$FA$86)+SUMIF('Resumen Anual'!$DH$62,DF218,'Resumen Anual'!$DD$86)+SUMIF('Resumen Anual'!$BI$62,DF218,'Resumen Anual'!$BE$86)+SUMIF('Resumen Anual'!$L$62,DF218,'Resumen Anual'!$H$86)+SUMIF('Resumen Anual'!$FE$6,DF218,'Resumen Anual'!$FA$30)+SUMIF('Resumen Anual'!$DH$6,DF218,'Resumen Anual'!$DD$30)+SUMIF('Resumen Anual'!$BI$6,DF218,'Resumen Anual'!$BE$30)+SUMIF('Resumen Anual'!$L$6,DF218,'Resumen Anual'!$H$30)+SUMIF('Bitácoras Anteriores'!$K$6,DF218,'Bitácoras Anteriores'!$F$26)+SUMIF('Bitácoras Anteriores'!$K$59,$K$6,'Bitácoras Anteriores'!$F$79)+SUMIF('Bitácoras Anteriores'!$K$112,DF218,'Bitácoras Anteriores'!$F$132)+SUMIF('Bitácoras Anteriores'!$K$165,DF218,'Bitácoras Anteriores'!$F$185)+SUMIF('Bitácoras Anteriores'!$K$218,DF218,'Bitácoras Anteriores'!$F$238)+SUMIF('Bitácoras Anteriores'!$K$271,DF218,'Bitácoras Anteriores'!$F$291)+SUMIF('Bitácoras Anteriores'!$K$324,DF218,'Bitácoras Anteriores'!$F$344)+SUMIF('Bitácoras Anteriores'!$BH$6,DF218,'Bitácoras Anteriores'!$BD$26)+SUMIF('Bitácoras Anteriores'!$BH$59,$K$6,'Bitácoras Anteriores'!$BD$79)+SUMIF('Bitácoras Anteriores'!$BH$112,DF218,'Bitácoras Anteriores'!$BD$132)+SUMIF('Bitácoras Anteriores'!$BH$165,DF218,'Bitácoras Anteriores'!$BD$185)+SUMIF('Bitácoras Anteriores'!$BH$218,DF218,'Bitácoras Anteriores'!$BD$238)+SUMIF('Bitácoras Anteriores'!$BH$271,DF218,'Bitácoras Anteriores'!$BD$291)+SUMIF('Bitácoras Anteriores'!$BH$324,DF218,'Bitácoras Anteriores'!$BD$344)+SUMIF('Bitácoras Anteriores'!$DF$6,DF218,'Bitácoras Anteriores'!$DB$26)+SUMIF('Bitácoras Anteriores'!$DF$59,$K$6,'Bitácoras Anteriores'!$DB$79)+SUMIF('Bitácoras Anteriores'!$DF$112,DF218,'Bitácoras Anteriores'!$DB$132)+SUMIF('Bitácoras Anteriores'!$DF$165,DF218,'Bitácoras Anteriores'!$DB$185)+SUMIF('Bitácoras Anteriores'!$DF$218,DF218,'Bitácoras Anteriores'!$DB$238)+SUMIF('Bitácoras Anteriores'!$DF$271,DF218,'Bitácoras Anteriores'!$DB$291)+SUMIF('Bitácoras Anteriores'!$DF$324,DF218,'Bitácoras Anteriores'!$DB$344)+SUMIF('Bitácoras Anteriores'!$FC$6,DF218,'Bitácoras Anteriores'!$EY$26)+SUMIF('Bitácoras Anteriores'!$FC$59,$K$6,'Bitácoras Anteriores'!$EY$79)+SUMIF('Bitácoras Anteriores'!$FC$112,DF218,'Bitácoras Anteriores'!$EY$132)+SUMIF('Bitácoras Anteriores'!$FC$165,DF218,'Bitácoras Anteriores'!$EY$185)+SUMIF('Bitácoras Anteriores'!$FC$218,DF218,'Bitácoras Anteriores'!$EY$238)+SUMIF('Bitácoras Anteriores'!$FC$271,DF218,'Bitácoras Anteriores'!$EY$291)+SUMIF('Bitácoras Anteriores'!$FC$324,DF218,'Bitácoras Anteriores'!$EY$344)</f>
        <v>0</v>
      </c>
      <c r="DB238" s="762"/>
      <c r="DC238" s="762"/>
      <c r="DD238" s="762"/>
      <c r="DE238" s="762"/>
      <c r="DF238" s="762"/>
      <c r="DG238" s="763"/>
      <c r="DH238" s="632"/>
      <c r="DI238" s="779" t="str">
        <f>'Resumen Anual'!$O$30</f>
        <v>NOCHE</v>
      </c>
      <c r="DJ238" s="776"/>
      <c r="DK238" s="776"/>
      <c r="DL238" s="776"/>
      <c r="DM238" s="780"/>
      <c r="DN238" s="782">
        <f>SUMIF('Resumen Anual'!$FE$622,DF218,'Resumen Anual'!$FM$646)+SUMIF('Resumen Anual'!$DH$622,DF218,'Resumen Anual'!$DP$646)+SUMIF('Resumen Anual'!$BI$622,DF218,'Resumen Anual'!$BQ$646)+SUMIF('Resumen Anual'!$L$622,DF218,'Resumen Anual'!$T$646)+SUMIF('Resumen Anual'!$FE$566,DF218,'Resumen Anual'!$FM$590)+SUMIF('Resumen Anual'!$DH$566,DF218,'Resumen Anual'!$DP$590)+SUMIF('Resumen Anual'!$BI$566,DF218,'Resumen Anual'!$BQ$590)+SUMIF('Resumen Anual'!$L$566,DF218,'Resumen Anual'!$T$590)+SUMIF('Resumen Anual'!$FE$510,DF218,'Resumen Anual'!$FM$534)+SUMIF('Resumen Anual'!$DH$510,DF218,'Resumen Anual'!$DP$534)+SUMIF('Resumen Anual'!$BI$510,DF218,'Resumen Anual'!$BQ$534)+SUMIF('Resumen Anual'!$L$510,DF218,'Resumen Anual'!$T$534)+SUMIF('Resumen Anual'!$FE$454,DF218,'Resumen Anual'!$FM$478)+SUMIF('Resumen Anual'!$DH$454,DF218,'Resumen Anual'!$DP$478)+SUMIF('Resumen Anual'!$BI$454,DF218,'Resumen Anual'!$BQ$478)+SUMIF('Resumen Anual'!$L$454,DF218,'Resumen Anual'!$T$478)+SUMIF('Resumen Anual'!$FE$398,DF218,'Resumen Anual'!$FM$422)+SUMIF('Resumen Anual'!$DH$398,DF218,'Resumen Anual'!$DP$422)+SUMIF('Resumen Anual'!$BI$398,DF218,'Resumen Anual'!$BQ$422)+SUMIF('Resumen Anual'!$L$398,DF218,'Resumen Anual'!$T$422)+SUMIF('Resumen Anual'!$FE$342,DF218,'Resumen Anual'!$FM$366)+SUMIF('Resumen Anual'!$DH$342,DF218,'Resumen Anual'!$DP$366)+SUMIF('Resumen Anual'!$BI$342,DF218,'Resumen Anual'!$BQ$366)+SUMIF('Resumen Anual'!$L$342,DF218,'Resumen Anual'!$T$366)+SUMIF('Resumen Anual'!$FE$286,DF218,'Resumen Anual'!$FM$310)+SUMIF('Resumen Anual'!$DH$286,DF218,'Resumen Anual'!$DP$310)+SUMIF('Resumen Anual'!$BI$286,DF218,'Resumen Anual'!$BQ$310)+SUMIF('Resumen Anual'!$L$286,DF218,'Resumen Anual'!$T$310)+SUMIF('Resumen Anual'!$FE$230,DF218,'Resumen Anual'!$FM$254)+SUMIF('Resumen Anual'!$DH$230,DF218,'Resumen Anual'!$DP$254)+SUMIF('Resumen Anual'!$BI$230,DF218,'Resumen Anual'!$BQ$254)+SUMIF('Resumen Anual'!$L$230,DF218,'Resumen Anual'!$T$254)+SUMIF('Resumen Anual'!$FE$174,DF218,'Resumen Anual'!$FM$198)+SUMIF('Resumen Anual'!$DH$174,DF218,'Resumen Anual'!$DP$198)+SUMIF('Resumen Anual'!$BI$174,DF218,'Resumen Anual'!$BQ$198)+SUMIF('Resumen Anual'!$L$174,DF218,'Resumen Anual'!$T$198)+SUMIF('Resumen Anual'!$FE$118,DF218,'Resumen Anual'!$FM$142)+SUMIF('Resumen Anual'!$DH$118,DF218,'Resumen Anual'!$DP$142)+SUMIF('Resumen Anual'!$BI$118,DF218,'Resumen Anual'!$BQ$142)+SUMIF('Resumen Anual'!$L$118,DF218,'Resumen Anual'!$T$142)+SUMIF('Resumen Anual'!$FE$62,DF218,'Resumen Anual'!$FM$86)+SUMIF('Resumen Anual'!$DH$62,DF218,'Resumen Anual'!$DP$86)+SUMIF('Resumen Anual'!$BI$62,DF218,'Resumen Anual'!$BQ$86)+SUMIF('Resumen Anual'!$L$62,DF218,'Resumen Anual'!$T$86)+SUMIF('Resumen Anual'!$FE$6,DF218,'Resumen Anual'!$FM$30)+SUMIF('Resumen Anual'!$DH$6,DF218,'Resumen Anual'!$DP$30)+SUMIF('Resumen Anual'!$BI$6,DF218,'Resumen Anual'!$BQ$30)+SUMIF('Resumen Anual'!$L$6,DF218,'Resumen Anual'!$T$30)+SUMIF('Bitácoras Anteriores'!$K$6,DF218,'Bitácoras Anteriores'!$S$26)+SUMIF('Bitácoras Anteriores'!$K$59,$K$6,'Bitácoras Anteriores'!$S$79)+SUMIF('Bitácoras Anteriores'!$K$112,DF218,'Bitácoras Anteriores'!$S$132)+SUMIF('Bitácoras Anteriores'!$K$165,DF218,'Bitácoras Anteriores'!$S$185)+SUMIF('Bitácoras Anteriores'!$K$218,DF218,'Bitácoras Anteriores'!$S$238)+SUMIF('Bitácoras Anteriores'!$K$271,DF218,'Bitácoras Anteriores'!$S$291)+SUMIF('Bitácoras Anteriores'!$K$324,DF218,'Bitácoras Anteriores'!$S$344)+SUMIF('Bitácoras Anteriores'!$BH$6,DF218,'Bitácoras Anteriores'!$BP$26)+SUMIF('Bitácoras Anteriores'!$BH$59,$K$6,'Bitácoras Anteriores'!$BP$79)+SUMIF('Bitácoras Anteriores'!$BH$112,DF218,'Bitácoras Anteriores'!$BP$132)+SUMIF('Bitácoras Anteriores'!$BH$165,DF218,'Bitácoras Anteriores'!$BP$185)+SUMIF('Bitácoras Anteriores'!$BH$218,DF218,'Bitácoras Anteriores'!$BP$238)+SUMIF('Bitácoras Anteriores'!$BH$271,DF218,'Bitácoras Anteriores'!$BP$291)+SUMIF('Bitácoras Anteriores'!$BH$324,DF218,'Bitácoras Anteriores'!$BP$344)+SUMIF('Bitácoras Anteriores'!$DF$6,DF218,'Bitácoras Anteriores'!$DN$26)+SUMIF('Bitácoras Anteriores'!$DF$59,$K$6,'Bitácoras Anteriores'!$DN$79)+SUMIF('Bitácoras Anteriores'!$DF$112,DF218,'Bitácoras Anteriores'!$DN$132)+SUMIF('Bitácoras Anteriores'!$DF$165,DF218,'Bitácoras Anteriores'!$DN$185)+SUMIF('Bitácoras Anteriores'!$DF$218,DF218,'Bitácoras Anteriores'!$DN$238)+SUMIF('Bitácoras Anteriores'!$DF$271,DF218,'Bitácoras Anteriores'!$DN$291)+SUMIF('Bitácoras Anteriores'!$DF$324,DF218,'Bitácoras Anteriores'!$DN$344)+SUMIF('Bitácoras Anteriores'!$FC$6,DF218,'Bitácoras Anteriores'!$FK$26)+SUMIF('Bitácoras Anteriores'!$FC$59,$K$6,'Bitácoras Anteriores'!$FK$79)+SUMIF('Bitácoras Anteriores'!$FC$112,DF218,'Bitácoras Anteriores'!$FK$132)+SUMIF('Bitácoras Anteriores'!$FC$165,DF218,'Bitácoras Anteriores'!$FK$185)+SUMIF('Bitácoras Anteriores'!$FC$218,DF218,'Bitácoras Anteriores'!$FK$238)+SUMIF('Bitácoras Anteriores'!$FC$271,DF218,'Bitácoras Anteriores'!$FK$291)+SUMIF('Bitácoras Anteriores'!$FC$324,DF218,'Bitácoras Anteriores'!$FK$344)</f>
        <v>0</v>
      </c>
      <c r="DO238" s="783"/>
      <c r="DP238" s="783"/>
      <c r="DQ238" s="783"/>
      <c r="DR238" s="783"/>
      <c r="DS238" s="784"/>
      <c r="DT238" s="15"/>
      <c r="DU238" s="771">
        <f>IF(DU224=0," ",DU224+7)</f>
        <v>2029</v>
      </c>
      <c r="DV238" s="772"/>
      <c r="DW238" s="772"/>
      <c r="DX238" s="772"/>
      <c r="DY238" s="772"/>
      <c r="DZ238" s="1214">
        <f>SUMIFS('Resumen Anual'!$AF$54,DU238,'Resumen Anual'!$V$9,DF218,'Resumen Anual'!$L$6)+SUMIFS('Resumen Anual'!$AF$112,DU238,'Resumen Anual'!$V$9,DF218,'Resumen Anual'!$L$64)+SUMIFS('Resumen Anual'!$AF$170,DU238,'Resumen Anual'!$V$9,DF218,'Resumen Anual'!$L$122)+SUMIFS('Resumen Anual'!$AF$228,DU238,'Resumen Anual'!$V$9,DF218,'Resumen Anual'!$L$180)+SUMIFS('Resumen Anual'!$AF$286,DU238,'Resumen Anual'!$V$9,DF218,'Resumen Anual'!$L$238)+SUMIFS('Resumen Anual'!$AF$344,DU238,'Resumen Anual'!$V$9,DF218,'Resumen Anual'!$L$296)+SUMIFS('Resumen Anual'!$AF$402,DU238,'Resumen Anual'!$V$9,DF218,'Resumen Anual'!$L$354)+SUMIFS('Resumen Anual'!$AF$460,DU238,'Resumen Anual'!$V$9,DF218,'Resumen Anual'!$L$412)+SUMIFS('Resumen Anual'!$AF$518,DU238,'Resumen Anual'!$V$9,DF218,'Resumen Anual'!$L$470)+SUMIFS('Resumen Anual'!$AF$576,DU238,'Resumen Anual'!$V$9,DF218,'Resumen Anual'!$L$528)+SUMIFS('Resumen Anual'!$AF$634,DU238,'Resumen Anual'!$V$9,DF218,'Resumen Anual'!$L$586)+SUMIFS('Resumen Anual'!$AF$692,DU238,'Resumen Anual'!$V$9,DF218,'Resumen Anual'!$L$644)+SUMIFS('Resumen Anual'!$CC$54,DU238,'Resumen Anual'!$V$9,DF218,'Resumen Anual'!$BI$6)+SUMIFS('Resumen Anual'!$CC$112,DU238,'Resumen Anual'!$V$9,DF218,'Resumen Anual'!$BI$64)+SUMIFS('Resumen Anual'!$CC$170,DU238,'Resumen Anual'!$V$9,DF218,'Resumen Anual'!$BI$122)+SUMIFS('Resumen Anual'!$CC$228,DU238,'Resumen Anual'!$V$9,DF218,'Resumen Anual'!$BI$180)+SUMIFS('Resumen Anual'!$CC$286,DU238,'Resumen Anual'!$V$9,DF218,'Resumen Anual'!$BI$238)+SUMIFS('Resumen Anual'!$CC$344,DU238,'Resumen Anual'!$V$9,DF218,'Resumen Anual'!$BI$296)+SUMIFS('Resumen Anual'!$CC$402,DU238,'Resumen Anual'!$V$9,DF218,'Resumen Anual'!$BI$354)+SUMIFS('Resumen Anual'!$CC$460,DU238,'Resumen Anual'!$V$9,DF218,'Resumen Anual'!$BI$412)+SUMIFS('Resumen Anual'!$CC$518,DU238,'Resumen Anual'!$V$9,DF218,'Resumen Anual'!$BI$470)+SUMIFS('Resumen Anual'!$CC$576,DU238,'Resumen Anual'!$V$9,DF218,'Resumen Anual'!$BI$528)+SUMIFS('Resumen Anual'!$CC$634,DU238,'Resumen Anual'!$V$9,DF218,'Resumen Anual'!$BI$586)+SUMIFS('Resumen Anual'!$CC$692,DU238,'Resumen Anual'!$V$9,DF218,'Resumen Anual'!$BI$644)+SUMIFS('Resumen Anual'!$EB$54,DU238,'Resumen Anual'!$V$9,DF218,'Resumen Anual'!$DH$6)+SUMIFS('Resumen Anual'!$EB$112,DU238,'Resumen Anual'!$V$9,DF218,'Resumen Anual'!$DH$64)+SUMIFS('Resumen Anual'!$EB$170,DU238,'Resumen Anual'!$V$9,DF218,'Resumen Anual'!$DH$122)+SUMIFS('Resumen Anual'!$EB$228,DU238,'Resumen Anual'!$V$9,DF218,'Resumen Anual'!$DH$180)+SUMIFS('Resumen Anual'!$EB$286,DU238,'Resumen Anual'!$V$9,DF218,'Resumen Anual'!$DH$238)+SUMIFS('Resumen Anual'!$EB$344,DU238,'Resumen Anual'!$V$9,DF218,'Resumen Anual'!$DH$296)+SUMIFS('Resumen Anual'!$EB$402,DU238,'Resumen Anual'!$V$9,DF218,'Resumen Anual'!$DH$354)+SUMIFS('Resumen Anual'!$EB$460,DU238,'Resumen Anual'!$V$9,DF218,'Resumen Anual'!$DH$412)+SUMIFS('Resumen Anual'!$EB$518,DU238,'Resumen Anual'!$V$9,DF218,'Resumen Anual'!$DH$470)+SUMIFS('Resumen Anual'!$EB$576,DU238,'Resumen Anual'!$V$9,DF218,'Resumen Anual'!$DH$528)+SUMIFS('Resumen Anual'!$EB$634,DU238,'Resumen Anual'!$V$9,DF218,'Resumen Anual'!$DH$586)+SUMIFS('Resumen Anual'!$EB$692,DU238,'Resumen Anual'!$V$9,DF218,'Resumen Anual'!$DH$644)+SUMIFS('Resumen Anual'!$FY$54,DU238,'Resumen Anual'!$V$9,DF218,'Resumen Anual'!$FE$6)+SUMIFS('Resumen Anual'!$FY$112,DU238,'Resumen Anual'!$V$9,DF218,'Resumen Anual'!$FE$64)+SUMIFS('Resumen Anual'!$FY$170,DU238,'Resumen Anual'!$V$9,DF218,'Resumen Anual'!$FE$122)+SUMIFS('Resumen Anual'!$FY$228,DU238,'Resumen Anual'!$V$9,DF218,'Resumen Anual'!$FE$180)+SUMIFS('Resumen Anual'!$FY$286,DU238,'Resumen Anual'!$V$9,DF218,'Resumen Anual'!$FE$238)+SUMIFS('Resumen Anual'!$FY$344,DU238,'Resumen Anual'!$V$9,DF218,'Resumen Anual'!$FE$296)+SUMIFS('Resumen Anual'!$FY$402,DU238,'Resumen Anual'!$V$9,DF218,'Resumen Anual'!$FE$354)+SUMIFS('Resumen Anual'!$FY$460,DU238,'Resumen Anual'!$V$9,DF218,'Resumen Anual'!$FE$412)+SUMIFS('Resumen Anual'!$FY$518,DU238,'Resumen Anual'!$V$9,DF218,'Resumen Anual'!$FE$470)+SUMIFS('Resumen Anual'!$FY$576,DU238,'Resumen Anual'!$V$9,DF218,'Resumen Anual'!$FE$528)+SUMIFS('Resumen Anual'!$FY$634,DU238,'Resumen Anual'!$V$9,DF218,'Resumen Anual'!$FE$586)+SUMIFS('Resumen Anual'!$FY$692,DU238,'Resumen Anual'!$V$9,DF218,'Resumen Anual'!$FE$644)</f>
        <v>0</v>
      </c>
      <c r="EA238" s="770"/>
      <c r="EB238" s="770"/>
      <c r="EC238" s="770"/>
      <c r="ED238" s="770">
        <f>SUMIFS('Resumen Anual'!$AJ$54,DU238,'Resumen Anual'!$V$9,DF218,'Resumen Anual'!$L$6)+SUMIFS('Resumen Anual'!$AJ$112,DU238,'Resumen Anual'!$V$9,DF218,'Resumen Anual'!$L$64)+SUMIFS('Resumen Anual'!$AJ$170,DU238,'Resumen Anual'!$V$9,DF218,'Resumen Anual'!$L$122)+SUMIFS('Resumen Anual'!$AJ$228,DU238,'Resumen Anual'!$V$9,DF218,'Resumen Anual'!$L$180)+SUMIFS('Resumen Anual'!$AJ$286,DU238,'Resumen Anual'!$V$9,DF218,'Resumen Anual'!$L$238)+SUMIFS('Resumen Anual'!$AJ$344,DU238,'Resumen Anual'!$V$9,DF218,'Resumen Anual'!$L$296)+SUMIFS('Resumen Anual'!$AJ$402,DU238,'Resumen Anual'!$V$9,DF218,'Resumen Anual'!$L$354)+SUMIFS('Resumen Anual'!$AJ$460,DU238,'Resumen Anual'!$V$9,DF218,'Resumen Anual'!$L$412)+SUMIFS('Resumen Anual'!$AJ$518,DU238,'Resumen Anual'!$V$9,DF218,'Resumen Anual'!$L$470)+SUMIFS('Resumen Anual'!$AJ$576,DU238,'Resumen Anual'!$V$9,DF218,'Resumen Anual'!$L$528)+SUMIFS('Resumen Anual'!$AJ$634,DU238,'Resumen Anual'!$V$9,DF218,'Resumen Anual'!$L$586)+SUMIFS('Resumen Anual'!$AJ$692,DU238,'Resumen Anual'!$V$9,DF218,'Resumen Anual'!$L$644)+SUMIFS('Resumen Anual'!$CG$54,DU238,'Resumen Anual'!$V$9,DF218,'Resumen Anual'!$BI$6)+SUMIFS('Resumen Anual'!$CG$112,DU238,'Resumen Anual'!$V$9,DF218,'Resumen Anual'!$BI$64)+SUMIFS('Resumen Anual'!$CG$170,DU238,'Resumen Anual'!$V$9,DF218,'Resumen Anual'!$BI$122)+SUMIFS('Resumen Anual'!$CG$228,DU238,'Resumen Anual'!$V$9,DF218,'Resumen Anual'!$BI$180)+SUMIFS('Resumen Anual'!$CG$286,DU238,'Resumen Anual'!$V$9,DF218,'Resumen Anual'!$BI$238)+SUMIFS('Resumen Anual'!$CG$344,DU238,'Resumen Anual'!$V$9,DF218,'Resumen Anual'!$BI$296)+SUMIFS('Resumen Anual'!$CG$402,DU238,'Resumen Anual'!$V$9,DF218,'Resumen Anual'!$BI$354)+SUMIFS('Resumen Anual'!$CG$460,DU238,'Resumen Anual'!$V$9,DF218,'Resumen Anual'!$BI$412)+SUMIFS('Resumen Anual'!$CG$518,DU238,'Resumen Anual'!$V$9,DF218,'Resumen Anual'!$BI$470)+SUMIFS('Resumen Anual'!$CG$576,DU238,'Resumen Anual'!$V$9,DF218,'Resumen Anual'!$BI$528)+SUMIFS('Resumen Anual'!$CG$634,DU238,'Resumen Anual'!$V$9,DF218,'Resumen Anual'!$BI$586)+SUMIFS('Resumen Anual'!$CG$692,DU238,'Resumen Anual'!$V$9,DF218,'Resumen Anual'!$BI$644)+SUMIFS('Resumen Anual'!$EF$54,DU238,'Resumen Anual'!$V$9,DF218,'Resumen Anual'!$DH$6)+SUMIFS('Resumen Anual'!$EF$112,DU238,'Resumen Anual'!$V$9,DF218,'Resumen Anual'!$DH$64)+SUMIFS('Resumen Anual'!$EF$170,DU238,'Resumen Anual'!$V$9,DF218,'Resumen Anual'!$DH$122)+SUMIFS('Resumen Anual'!$EF$228,DU238,'Resumen Anual'!$V$9,DF218,'Resumen Anual'!$DH$180)+SUMIFS('Resumen Anual'!$EF$286,DU238,'Resumen Anual'!$V$9,DF218,'Resumen Anual'!$DH$238)+SUMIFS('Resumen Anual'!$EF$344,DU238,'Resumen Anual'!$V$9,DF218,'Resumen Anual'!$DH$296)+SUMIFS('Resumen Anual'!$EF$402,DU238,'Resumen Anual'!$V$9,DF218,'Resumen Anual'!$DH$354)+SUMIFS('Resumen Anual'!$EF$460,DU238,'Resumen Anual'!$V$9,DF218,'Resumen Anual'!$DH$412)+SUMIFS('Resumen Anual'!$EF$518,DU238,'Resumen Anual'!$V$9,DF218,'Resumen Anual'!$DH$470)+SUMIFS('Resumen Anual'!$EF$576,DU238,'Resumen Anual'!$V$9,DF218,'Resumen Anual'!$DH$528)+SUMIFS('Resumen Anual'!$EF$634,DU238,'Resumen Anual'!$V$9,DF218,'Resumen Anual'!$DH$586)+SUMIFS('Resumen Anual'!$EF$692,DU238,'Resumen Anual'!$V$9,DF218,'Resumen Anual'!$DH$644)+SUMIFS('Resumen Anual'!$GC$54,DU238,'Resumen Anual'!$V$9,DF218,'Resumen Anual'!$FE$6)+SUMIFS('Resumen Anual'!$GC$112,DU238,'Resumen Anual'!$V$9,DF218,'Resumen Anual'!$FE$64)+SUMIFS('Resumen Anual'!$GC$170,DU238,'Resumen Anual'!$V$9,DF218,'Resumen Anual'!$FE$122)+SUMIFS('Resumen Anual'!$GC$228,DU238,'Resumen Anual'!$V$9,DF218,'Resumen Anual'!$FE$180)+SUMIFS('Resumen Anual'!$GC$286,DU238,'Resumen Anual'!$V$9,DF218,'Resumen Anual'!$FE$238)+SUMIFS('Resumen Anual'!$GC$344,DU238,'Resumen Anual'!$V$9,DF218,'Resumen Anual'!$FE$296)+SUMIFS('Resumen Anual'!$GC$402,DU238,'Resumen Anual'!$V$9,DF218,'Resumen Anual'!$FE$354)+SUMIFS('Resumen Anual'!$GC$460,DU238,'Resumen Anual'!$V$9,DF218,'Resumen Anual'!$FE$412)+SUMIFS('Resumen Anual'!$GC$518,DU238,'Resumen Anual'!$V$9,DF218,'Resumen Anual'!$FE$470)+SUMIFS('Resumen Anual'!$GC$576,DU238,'Resumen Anual'!$V$9,DF218,'Resumen Anual'!$FE$528)+SUMIFS('Resumen Anual'!$GC$634,DU238,'Resumen Anual'!$V$9,DF218,'Resumen Anual'!$FE$586)+SUMIFS('Resumen Anual'!$GC$692,DU238,'Resumen Anual'!$V$9,DF218,'Resumen Anual'!$FE$644)</f>
        <v>0</v>
      </c>
      <c r="EE238" s="770"/>
      <c r="EF238" s="770"/>
      <c r="EG238" s="770"/>
      <c r="EH238" s="770">
        <f>SUMIFS('Resumen Anual'!$AN$54,DU238,'Resumen Anual'!$V$9,DF218,'Resumen Anual'!$L$6)+SUMIFS('Resumen Anual'!$AN$112,DU238,'Resumen Anual'!$V$9,DF218,'Resumen Anual'!$L$64)+SUMIFS('Resumen Anual'!$AN$170,DU238,'Resumen Anual'!$V$9,DF218,'Resumen Anual'!$L$122)+SUMIFS('Resumen Anual'!$AN$228,DU238,'Resumen Anual'!$V$9,DF218,'Resumen Anual'!$L$180)+SUMIFS('Resumen Anual'!$AN$286,DU238,'Resumen Anual'!$V$9,DF218,'Resumen Anual'!$L$238)+SUMIFS('Resumen Anual'!$AN$344,DU238,'Resumen Anual'!$V$9,DF218,'Resumen Anual'!$L$296)+SUMIFS('Resumen Anual'!$AN$402,DU238,'Resumen Anual'!$V$9,DF218,'Resumen Anual'!$L$354)+SUMIFS('Resumen Anual'!$AN$460,DU238,'Resumen Anual'!$V$9,DF218,'Resumen Anual'!$L$412)+SUMIFS('Resumen Anual'!$AN$518,DU238,'Resumen Anual'!$V$9,DF218,'Resumen Anual'!$L$470)+SUMIFS('Resumen Anual'!$AN$576,DU238,'Resumen Anual'!$V$9,DF218,'Resumen Anual'!$L$528)+SUMIFS('Resumen Anual'!$AN$634,DU238,'Resumen Anual'!$V$9,DF218,'Resumen Anual'!$L$586)+SUMIFS('Resumen Anual'!$AN$692,DU238,'Resumen Anual'!$V$9,DF218,'Resumen Anual'!$L$644)+SUMIFS('Resumen Anual'!$CK$54,DU238,'Resumen Anual'!$V$9,DF218,'Resumen Anual'!$BI$6)+SUMIFS('Resumen Anual'!$CK$112,DU238,'Resumen Anual'!$V$9,DF218,'Resumen Anual'!$BI$64)+SUMIFS('Resumen Anual'!$CK$170,DU238,'Resumen Anual'!$V$9,DF218,'Resumen Anual'!$BI$122)+SUMIFS('Resumen Anual'!$CK$228,DU238,'Resumen Anual'!$V$9,DF218,'Resumen Anual'!$BI$180)+SUMIFS('Resumen Anual'!$CK$286,DU238,'Resumen Anual'!$V$9,DF218,'Resumen Anual'!$BI$238)+SUMIFS('Resumen Anual'!$CK$344,DU238,'Resumen Anual'!$V$9,DF218,'Resumen Anual'!$BI$296)+SUMIFS('Resumen Anual'!$CK$402,DU238,'Resumen Anual'!$V$9,DF218,'Resumen Anual'!$BI$354)+SUMIFS('Resumen Anual'!$CK$460,DU238,'Resumen Anual'!$V$9,DF218,'Resumen Anual'!$BI$412)+SUMIFS('Resumen Anual'!$CK$518,DU238,'Resumen Anual'!$V$9,DF218,'Resumen Anual'!$BI$470)+SUMIFS('Resumen Anual'!$CK$576,DU238,'Resumen Anual'!$V$9,DF218,'Resumen Anual'!$BI$528)+SUMIFS('Resumen Anual'!$CK$634,DU238,'Resumen Anual'!$V$9,DF218,'Resumen Anual'!$BI$586)+SUMIFS('Resumen Anual'!$CK$692,DU238,'Resumen Anual'!$V$9,DF218,'Resumen Anual'!$BI$644)+SUMIFS('Resumen Anual'!$EJ$54,DU238,'Resumen Anual'!$V$9,DF218,'Resumen Anual'!$DH$6)+SUMIFS('Resumen Anual'!$EJ$112,DU238,'Resumen Anual'!$V$9,DF218,'Resumen Anual'!$DH$64)+SUMIFS('Resumen Anual'!$EJ$170,DU238,'Resumen Anual'!$V$9,DF218,'Resumen Anual'!$DH$122)+SUMIFS('Resumen Anual'!$EJ$228,DU238,'Resumen Anual'!$V$9,DF218,'Resumen Anual'!$DH$180)+SUMIFS('Resumen Anual'!$EJ$286,DU238,'Resumen Anual'!$V$9,DF218,'Resumen Anual'!$DH$238)+SUMIFS('Resumen Anual'!$EJ$344,DU238,'Resumen Anual'!$V$9,DF218,'Resumen Anual'!$DH$296)+SUMIFS('Resumen Anual'!$EJ$402,DU238,'Resumen Anual'!$V$9,DF218,'Resumen Anual'!$DH$354)+SUMIFS('Resumen Anual'!$EJ$460,DU238,'Resumen Anual'!$V$9,DF218,'Resumen Anual'!$DH$412)+SUMIFS('Resumen Anual'!$EJ$518,DU238,'Resumen Anual'!$V$9,DF218,'Resumen Anual'!$DH$470)+SUMIFS('Resumen Anual'!$EJ$576,DU238,'Resumen Anual'!$V$9,DF218,'Resumen Anual'!$DH$528)+SUMIFS('Resumen Anual'!$EJ$634,DU238,'Resumen Anual'!$V$9,DF218,'Resumen Anual'!$DH$586)+SUMIFS('Resumen Anual'!$EJ$692,DU238,'Resumen Anual'!$V$9,DF218,'Resumen Anual'!$DH$644)+SUMIFS('Resumen Anual'!$GG$54,DU238,'Resumen Anual'!$V$9,DF218,'Resumen Anual'!$FE$6)+SUMIFS('Resumen Anual'!$GG$112,DU238,'Resumen Anual'!$V$9,DF218,'Resumen Anual'!$FE$64)+SUMIFS('Resumen Anual'!$GG$170,DU238,'Resumen Anual'!$V$9,DF218,'Resumen Anual'!$FE$122)+SUMIFS('Resumen Anual'!$GG$228,DU238,'Resumen Anual'!$V$9,DF218,'Resumen Anual'!$FE$180)+SUMIFS('Resumen Anual'!$GG$286,DU238,'Resumen Anual'!$V$9,DF218,'Resumen Anual'!$FE$238)+SUMIFS('Resumen Anual'!$GG$344,DU238,'Resumen Anual'!$V$9,DF218,'Resumen Anual'!$FE$296)+SUMIFS('Resumen Anual'!$GG$402,DU238,'Resumen Anual'!$V$9,DF218,'Resumen Anual'!$FE$354)+SUMIFS('Resumen Anual'!$GG$460,DU238,'Resumen Anual'!$V$9,DF218,'Resumen Anual'!$FE$412)+SUMIFS('Resumen Anual'!$GG$518,DU238,'Resumen Anual'!$V$9,DF218,'Resumen Anual'!$FE$470)+SUMIFS('Resumen Anual'!$GG$576,DU238,'Resumen Anual'!$V$9,DF218,'Resumen Anual'!$FE$528)+SUMIFS('Resumen Anual'!$GG$634,DU238,'Resumen Anual'!$V$9,DF218,'Resumen Anual'!$FE$586)+SUMIFS('Resumen Anual'!$GG$692,DU238,'Resumen Anual'!$V$9,DF218,'Resumen Anual'!$FE$644)</f>
        <v>0</v>
      </c>
      <c r="EI238" s="770"/>
      <c r="EJ238" s="770"/>
      <c r="EK238" s="770"/>
      <c r="EL238" s="756">
        <f>SUMIFS('Resumen Anual'!$AR$54,DU238,'Resumen Anual'!$V$9,DF218,'Resumen Anual'!$L$6)+SUMIFS('Resumen Anual'!$AR$112,DU238,'Resumen Anual'!$V$9,DF218,'Resumen Anual'!$L$64)+SUMIFS('Resumen Anual'!$AR$170,DU238,'Resumen Anual'!$V$9,DF218,'Resumen Anual'!$L$122)+SUMIFS('Resumen Anual'!$AR$228,DU238,'Resumen Anual'!$V$9,DF218,'Resumen Anual'!$L$180)+SUMIFS('Resumen Anual'!$AR$286,DU238,'Resumen Anual'!$V$9,DF218,'Resumen Anual'!$L$238)+SUMIFS('Resumen Anual'!$AR$344,DU238,'Resumen Anual'!$V$9,DF218,'Resumen Anual'!$L$296)+SUMIFS('Resumen Anual'!$AR$402,DU238,'Resumen Anual'!$V$9,DF218,'Resumen Anual'!$L$354)+SUMIFS('Resumen Anual'!$AR$460,DU238,'Resumen Anual'!$V$9,DF218,'Resumen Anual'!$L$412)+SUMIFS('Resumen Anual'!$AR$518,DU238,'Resumen Anual'!$V$9,DF218,'Resumen Anual'!$L$470)+SUMIFS('Resumen Anual'!$AR$576,DU238,'Resumen Anual'!$V$9,DF218,'Resumen Anual'!$L$528)+SUMIFS('Resumen Anual'!$AR$634,DU238,'Resumen Anual'!$V$9,DF218,'Resumen Anual'!$L$586)+SUMIFS('Resumen Anual'!$AR$692,DU238,'Resumen Anual'!$V$9,DF218,'Resumen Anual'!$L$644)+SUMIFS('Resumen Anual'!$CO$54,DU238,'Resumen Anual'!$V$9,DF218,'Resumen Anual'!$BI$6)+SUMIFS('Resumen Anual'!$CO$112,DU238,'Resumen Anual'!$V$9,DF218,'Resumen Anual'!$BI$64)+SUMIFS('Resumen Anual'!$CO$170,DU238,'Resumen Anual'!$V$9,DF218,'Resumen Anual'!$BI$122)+SUMIFS('Resumen Anual'!$CO$228,DU238,'Resumen Anual'!$V$9,DF218,'Resumen Anual'!$BI$180)+SUMIFS('Resumen Anual'!$CO$286,DU238,'Resumen Anual'!$V$9,DF218,'Resumen Anual'!$BI$238)+SUMIFS('Resumen Anual'!$CO$344,DU238,'Resumen Anual'!$V$9,DF218,'Resumen Anual'!$BI$296)+SUMIFS('Resumen Anual'!$CO$402,DU238,'Resumen Anual'!$V$9,DF218,'Resumen Anual'!$BI$354)+SUMIFS('Resumen Anual'!$CO$460,DU238,'Resumen Anual'!$V$9,DF218,'Resumen Anual'!$BI$412)+SUMIFS('Resumen Anual'!$CO$518,DU238,'Resumen Anual'!$V$9,DF218,'Resumen Anual'!$BI$470)+SUMIFS('Resumen Anual'!$CO$576,DU238,'Resumen Anual'!$V$9,DF218,'Resumen Anual'!$BI$528)+SUMIFS('Resumen Anual'!$CO$634,DU238,'Resumen Anual'!$V$9,DF218,'Resumen Anual'!$BI$586)+SUMIFS('Resumen Anual'!$CO$692,DU238,'Resumen Anual'!$V$9,DF218,'Resumen Anual'!$BI$644)+SUMIFS('Resumen Anual'!$EN$54,DU238,'Resumen Anual'!$V$9,DF218,'Resumen Anual'!$DH$6)+SUMIFS('Resumen Anual'!$EN$112,DU238,'Resumen Anual'!$V$9,DF218,'Resumen Anual'!$DH$64)+SUMIFS('Resumen Anual'!$EN$170,DU238,'Resumen Anual'!$V$9,DF218,'Resumen Anual'!$DH$122)+SUMIFS('Resumen Anual'!$EN$228,DU238,'Resumen Anual'!$V$9,DF218,'Resumen Anual'!$DH$180)+SUMIFS('Resumen Anual'!$EN$286,DU238,'Resumen Anual'!$V$9,DF218,'Resumen Anual'!$DH$238)+SUMIFS('Resumen Anual'!$EN$344,DU238,'Resumen Anual'!$V$9,DF218,'Resumen Anual'!$DH$296)+SUMIFS('Resumen Anual'!$EN$402,DU238,'Resumen Anual'!$V$9,DF218,'Resumen Anual'!$DH$354)+SUMIFS('Resumen Anual'!$EN$460,DU238,'Resumen Anual'!$V$9,DF218,'Resumen Anual'!$DH$412)+SUMIFS('Resumen Anual'!$EN$518,DU238,'Resumen Anual'!$V$9,DF218,'Resumen Anual'!$DH$470)+SUMIFS('Resumen Anual'!$EN$576,DU238,'Resumen Anual'!$V$9,DF218,'Resumen Anual'!$DH$528)+SUMIFS('Resumen Anual'!$EN$634,DU238,'Resumen Anual'!$V$9,DF218,'Resumen Anual'!$DH$586)+SUMIFS('Resumen Anual'!$EN$692,DU238,'Resumen Anual'!$V$9,DF218,'Resumen Anual'!$DH$644)+SUMIFS('Resumen Anual'!$GK$54,DU238,'Resumen Anual'!$V$9,DF218,'Resumen Anual'!$FE$6)+SUMIFS('Resumen Anual'!$GK$112,DU238,'Resumen Anual'!$V$9,DF218,'Resumen Anual'!$FE$64)+SUMIFS('Resumen Anual'!$GK$170,DU238,'Resumen Anual'!$V$9,DF218,'Resumen Anual'!$FE$122)+SUMIFS('Resumen Anual'!$GK$228,DU238,'Resumen Anual'!$V$9,DF218,'Resumen Anual'!$FE$180)+SUMIFS('Resumen Anual'!$GK$286,DU238,'Resumen Anual'!$V$9,DF218,'Resumen Anual'!$FE$238)+SUMIFS('Resumen Anual'!$GK$344,DU238,'Resumen Anual'!$V$9,DF218,'Resumen Anual'!$FE$296)+SUMIFS('Resumen Anual'!$GK$402,DU238,'Resumen Anual'!$V$9,DF218,'Resumen Anual'!$FE$354)+SUMIFS('Resumen Anual'!$GK$460,DU238,'Resumen Anual'!$V$9,DF218,'Resumen Anual'!$FE$412)+SUMIFS('Resumen Anual'!$GK$518,DU238,'Resumen Anual'!$V$9,DF218,'Resumen Anual'!$FE$470)+SUMIFS('Resumen Anual'!$GK$576,DU238,'Resumen Anual'!$V$9,DF218,'Resumen Anual'!$FE$528)+SUMIFS('Resumen Anual'!$GK$634,DU238,'Resumen Anual'!$V$9,DF218,'Resumen Anual'!$FE$586)+SUMIFS('Resumen Anual'!$GK$692,DU238,'Resumen Anual'!$V$9,DF218,'Resumen Anual'!$FE$644)</f>
        <v>0</v>
      </c>
      <c r="EM238" s="756"/>
      <c r="EN238" s="756"/>
      <c r="EO238" s="756">
        <f>SUMIFS('Resumen Anual'!$AU$54,DU238,'Resumen Anual'!$V$9,DF218,'Resumen Anual'!$L$6)+SUMIFS('Resumen Anual'!$AU$112,DU238,'Resumen Anual'!$V$9,DF218,'Resumen Anual'!$L$64)+SUMIFS('Resumen Anual'!$AU$170,DU238,'Resumen Anual'!$V$9,DF218,'Resumen Anual'!$L$122)+SUMIFS('Resumen Anual'!$AU$228,DU238,'Resumen Anual'!$V$9,DF218,'Resumen Anual'!$L$180)+SUMIFS('Resumen Anual'!$AU$286,DU238,'Resumen Anual'!$V$9,DF218,'Resumen Anual'!$L$238)+SUMIFS('Resumen Anual'!$AU$344,DU238,'Resumen Anual'!$V$9,DF218,'Resumen Anual'!$L$296)+SUMIFS('Resumen Anual'!$AU$402,DU238,'Resumen Anual'!$V$9,DF218,'Resumen Anual'!$L$354)+SUMIFS('Resumen Anual'!$AU$460,DU238,'Resumen Anual'!$V$9,DF218,'Resumen Anual'!$L$412)+SUMIFS('Resumen Anual'!$AU$518,DU238,'Resumen Anual'!$V$9,DF218,'Resumen Anual'!$L$470)+SUMIFS('Resumen Anual'!$AU$576,DU238,'Resumen Anual'!$V$9,DF218,'Resumen Anual'!$L$528)+SUMIFS('Resumen Anual'!$AU$634,DU238,'Resumen Anual'!$V$9,DF218,'Resumen Anual'!$L$586)+SUMIFS('Resumen Anual'!$AU$692,DU238,'Resumen Anual'!$V$9,DF218,'Resumen Anual'!$L$644)+SUMIFS('Resumen Anual'!$CR$54,DU238,'Resumen Anual'!$V$9,DF218,'Resumen Anual'!$BI$6)+SUMIFS('Resumen Anual'!$CR$112,DU238,'Resumen Anual'!$V$9,DF218,'Resumen Anual'!$BI$64)+SUMIFS('Resumen Anual'!$CR$170,DU238,'Resumen Anual'!$V$9,DF218,'Resumen Anual'!$BI$122)+SUMIFS('Resumen Anual'!$CR$228,DU238,'Resumen Anual'!$V$9,DF218,'Resumen Anual'!$BI$180)+SUMIFS('Resumen Anual'!$CR$286,DU238,'Resumen Anual'!$V$9,DF218,'Resumen Anual'!$BI$238)+SUMIFS('Resumen Anual'!$CR$344,DU238,'Resumen Anual'!$V$9,DF218,'Resumen Anual'!$BI$296)+SUMIFS('Resumen Anual'!$CR$402,DU238,'Resumen Anual'!$V$9,DF218,'Resumen Anual'!$BI$354)+SUMIFS('Resumen Anual'!$CR$460,DU238,'Resumen Anual'!$V$9,DF218,'Resumen Anual'!$BI$412)+SUMIFS('Resumen Anual'!$CR$518,DU238,'Resumen Anual'!$V$9,DF218,'Resumen Anual'!$BI$470)+SUMIFS('Resumen Anual'!$CR$576,DU238,'Resumen Anual'!$V$9,DF218,'Resumen Anual'!$BI$528)+SUMIFS('Resumen Anual'!$CR$634,DU238,'Resumen Anual'!$V$9,DF218,'Resumen Anual'!$BI$586)+SUMIFS('Resumen Anual'!$CR$692,DU238,'Resumen Anual'!$V$9,DF218,'Resumen Anual'!$BI$644)+SUMIFS('Resumen Anual'!$EQ$54,DU238,'Resumen Anual'!$V$9,DF218,'Resumen Anual'!$DH$6)+SUMIFS('Resumen Anual'!$EQ$112,DU238,'Resumen Anual'!$V$9,DF218,'Resumen Anual'!$DH$64)+SUMIFS('Resumen Anual'!$EQ$170,DU238,'Resumen Anual'!$V$9,DF218,'Resumen Anual'!$DH$122)+SUMIFS('Resumen Anual'!$EQ$228,DU238,'Resumen Anual'!$V$9,DF218,'Resumen Anual'!$DH$180)+SUMIFS('Resumen Anual'!$EQ$286,DU238,'Resumen Anual'!$V$9,DF218,'Resumen Anual'!$DH$238)+SUMIFS('Resumen Anual'!$EQ$344,DU238,'Resumen Anual'!$V$9,DF218,'Resumen Anual'!$DH$296)+SUMIFS('Resumen Anual'!$EQ$402,DU238,'Resumen Anual'!$V$9,DF218,'Resumen Anual'!$DH$354)+SUMIFS('Resumen Anual'!$EQ$460,DU238,'Resumen Anual'!$V$9,DF218,'Resumen Anual'!$DH$412)+SUMIFS('Resumen Anual'!$EQ$518,DU238,'Resumen Anual'!$V$9,DF218,'Resumen Anual'!$DH$470)+SUMIFS('Resumen Anual'!$EQ$576,DU238,'Resumen Anual'!$V$9,DF218,'Resumen Anual'!$DH$528)+SUMIFS('Resumen Anual'!$EQ$634,DU238,'Resumen Anual'!$V$9,DF218,'Resumen Anual'!$DH$586)+SUMIFS('Resumen Anual'!$EQ$692,DU238,'Resumen Anual'!$V$9,DF218,'Resumen Anual'!$DH$644)+SUMIFS('Resumen Anual'!$GN$54,DU238,'Resumen Anual'!$V$9,DF218,'Resumen Anual'!$FE$6)+SUMIFS('Resumen Anual'!$GN$112,DU238,'Resumen Anual'!$V$9,DF218,'Resumen Anual'!$FE$64)+SUMIFS('Resumen Anual'!$GN$170,DU238,'Resumen Anual'!$V$9,DF218,'Resumen Anual'!$FE$122)+SUMIFS('Resumen Anual'!$GN$228,DU238,'Resumen Anual'!$V$9,DF218,'Resumen Anual'!$FE$180)+SUMIFS('Resumen Anual'!$GN$286,DU238,'Resumen Anual'!$V$9,DF218,'Resumen Anual'!$FE$238)+SUMIFS('Resumen Anual'!$GN$344,DU238,'Resumen Anual'!$V$9,DF218,'Resumen Anual'!$FE$296)+SUMIFS('Resumen Anual'!$GN$402,DU238,'Resumen Anual'!$V$9,DF218,'Resumen Anual'!$FE$354)+SUMIFS('Resumen Anual'!$GN$460,DU238,'Resumen Anual'!$V$9,DF218,'Resumen Anual'!$FE$412)+SUMIFS('Resumen Anual'!$GN$518,DU238,'Resumen Anual'!$V$9,DF218,'Resumen Anual'!$FE$470)+SUMIFS('Resumen Anual'!$GN$576,DU238,'Resumen Anual'!$V$9,DF218,'Resumen Anual'!$FE$528)+SUMIFS('Resumen Anual'!$GN$634,DU238,'Resumen Anual'!$V$9,DF218,'Resumen Anual'!$FE$586)+SUMIFS('Resumen Anual'!$GN$692,DU238,'Resumen Anual'!$V$9,DF218,'Resumen Anual'!$FE$644)</f>
        <v>0</v>
      </c>
      <c r="EP238" s="756"/>
      <c r="EQ238" s="1215"/>
      <c r="ER238" s="1200"/>
      <c r="ES238" s="171"/>
      <c r="ET238" s="775" t="str">
        <f>'Resumen Anual'!$C$30</f>
        <v>SIC</v>
      </c>
      <c r="EU238" s="776"/>
      <c r="EV238" s="776"/>
      <c r="EW238" s="776"/>
      <c r="EX238" s="761">
        <f>SUMIF('Resumen Anual'!$FE$622,FC218,'Resumen Anual'!$FA$646)+SUMIF('Resumen Anual'!$DH$622,FC218,'Resumen Anual'!$DD$646)+SUMIF('Resumen Anual'!$BI$622,FC218,'Resumen Anual'!$BE$646)+SUMIF('Resumen Anual'!$L$622,FC218,'Resumen Anual'!$H$646)+SUMIF('Resumen Anual'!$FE$566,FC218,'Resumen Anual'!$FA$590)+SUMIF('Resumen Anual'!$DH$566,FC218,'Resumen Anual'!$DD$590)+SUMIF('Resumen Anual'!$BI$566,FC218,'Resumen Anual'!$BE$590)+SUMIF('Resumen Anual'!$L$566,FC218,'Resumen Anual'!$H$590)+SUMIF('Resumen Anual'!$FE$510,FC218,'Resumen Anual'!$FA$534)+SUMIF('Resumen Anual'!$DH$510,FC218,'Resumen Anual'!$DD$534)+SUMIF('Resumen Anual'!$BI$510,FC218,'Resumen Anual'!$BE$534)+SUMIF('Resumen Anual'!$L$510,FC218,'Resumen Anual'!$H$534)+SUMIF('Resumen Anual'!$FE$454,FC218,'Resumen Anual'!$FA$478)+SUMIF('Resumen Anual'!$DH$454,FC218,'Resumen Anual'!$DD$478)+SUMIF('Resumen Anual'!$BI$454,FC218,'Resumen Anual'!$BE$478)+SUMIF('Resumen Anual'!$L$454,FC218,'Resumen Anual'!$H$478)+SUMIF('Resumen Anual'!$FE$398,FC218,'Resumen Anual'!$FA$422)+SUMIF('Resumen Anual'!$DH$398,FC218,'Resumen Anual'!$DD$422)+SUMIF('Resumen Anual'!$BI$398,FC218,'Resumen Anual'!$BE$422)+SUMIF('Resumen Anual'!$L$398,FC218,'Resumen Anual'!$H$422)+SUMIF('Resumen Anual'!$FE$342,FC218,'Resumen Anual'!$FA$366)+SUMIF('Resumen Anual'!$DH$342,FC218,'Resumen Anual'!$DD$366)+SUMIF('Resumen Anual'!$BI$342,FC218,'Resumen Anual'!$BE$366)+SUMIF('Resumen Anual'!$L$342,FC218,'Resumen Anual'!$H$366)+SUMIF('Resumen Anual'!$FE$286,FC218,'Resumen Anual'!$FA$310)+SUMIF('Resumen Anual'!$DH$286,FC218,'Resumen Anual'!$DD$310)+SUMIF('Resumen Anual'!$BI$286,FC218,'Resumen Anual'!$BE$310)+SUMIF('Resumen Anual'!$L$286,FC218,'Resumen Anual'!$H$310)+SUMIF('Resumen Anual'!$FE$230,FC218,'Resumen Anual'!$FA$254)+SUMIF('Resumen Anual'!$DH$230,FC218,'Resumen Anual'!$DD$254)+SUMIF('Resumen Anual'!$BI$230,FC218,'Resumen Anual'!$BE$254)+SUMIF('Resumen Anual'!$L$230,FC218,'Resumen Anual'!$H$254)+SUMIF('Resumen Anual'!$FE$174,FC218,'Resumen Anual'!$FA$198)+SUMIF('Resumen Anual'!$DH$174,FC218,'Resumen Anual'!$DD$198)+SUMIF('Resumen Anual'!$BI$174,FC218,'Resumen Anual'!$BE$198)+SUMIF('Resumen Anual'!$L$174,FC218,'Resumen Anual'!$H$198)+SUMIF('Resumen Anual'!$FE$118,FC218,'Resumen Anual'!$FA$142)+SUMIF('Resumen Anual'!$DH$118,FC218,'Resumen Anual'!$DD$142)+SUMIF('Resumen Anual'!$BI$118,FC218,'Resumen Anual'!$BE$142)+SUMIF('Resumen Anual'!$L$118,FC218,'Resumen Anual'!$H$142)+SUMIF('Resumen Anual'!$FE$62,FC218,'Resumen Anual'!$FA$86)+SUMIF('Resumen Anual'!$DH$62,FC218,'Resumen Anual'!$DD$86)+SUMIF('Resumen Anual'!$BI$62,FC218,'Resumen Anual'!$BE$86)+SUMIF('Resumen Anual'!$L$62,FC218,'Resumen Anual'!$H$86)+SUMIF('Resumen Anual'!$FE$6,FC218,'Resumen Anual'!$FA$30)+SUMIF('Resumen Anual'!$DH$6,FC218,'Resumen Anual'!$DD$30)+SUMIF('Resumen Anual'!$BI$6,FC218,'Resumen Anual'!$BE$30)+SUMIF('Resumen Anual'!$L$6,FC218,'Resumen Anual'!$H$30)+SUMIF('Bitácoras Anteriores'!$K$6,FC218,'Bitácoras Anteriores'!$F$26)+SUMIF('Bitácoras Anteriores'!$K$59,$K$6,'Bitácoras Anteriores'!$F$79)+SUMIF('Bitácoras Anteriores'!$K$112,FC218,'Bitácoras Anteriores'!$F$132)+SUMIF('Bitácoras Anteriores'!$K$165,FC218,'Bitácoras Anteriores'!$F$185)+SUMIF('Bitácoras Anteriores'!$K$218,FC218,'Bitácoras Anteriores'!$F$238)+SUMIF('Bitácoras Anteriores'!$K$271,FC218,'Bitácoras Anteriores'!$F$291)+SUMIF('Bitácoras Anteriores'!$K$324,FC218,'Bitácoras Anteriores'!$F$344)+SUMIF('Bitácoras Anteriores'!$BH$6,FC218,'Bitácoras Anteriores'!$BD$26)+SUMIF('Bitácoras Anteriores'!$BH$59,$K$6,'Bitácoras Anteriores'!$BD$79)+SUMIF('Bitácoras Anteriores'!$BH$112,FC218,'Bitácoras Anteriores'!$BD$132)+SUMIF('Bitácoras Anteriores'!$BH$165,FC218,'Bitácoras Anteriores'!$BD$185)+SUMIF('Bitácoras Anteriores'!$BH$218,FC218,'Bitácoras Anteriores'!$BD$238)+SUMIF('Bitácoras Anteriores'!$BH$271,FC218,'Bitácoras Anteriores'!$BD$291)+SUMIF('Bitácoras Anteriores'!$BH$324,FC218,'Bitácoras Anteriores'!$BD$344)+SUMIF('Bitácoras Anteriores'!$DF$6,FC218,'Bitácoras Anteriores'!$DB$26)+SUMIF('Bitácoras Anteriores'!$DF$59,$K$6,'Bitácoras Anteriores'!$DB$79)+SUMIF('Bitácoras Anteriores'!$DF$112,FC218,'Bitácoras Anteriores'!$DB$132)+SUMIF('Bitácoras Anteriores'!$DF$165,FC218,'Bitácoras Anteriores'!$DB$185)+SUMIF('Bitácoras Anteriores'!$DF$218,FC218,'Bitácoras Anteriores'!$DB$238)+SUMIF('Bitácoras Anteriores'!$DF$271,FC218,'Bitácoras Anteriores'!$DB$291)+SUMIF('Bitácoras Anteriores'!$DF$324,FC218,'Bitácoras Anteriores'!$DB$344)+SUMIF('Bitácoras Anteriores'!$FC$6,FC218,'Bitácoras Anteriores'!$EY$26)+SUMIF('Bitácoras Anteriores'!$FC$59,$K$6,'Bitácoras Anteriores'!$EY$79)+SUMIF('Bitácoras Anteriores'!$FC$112,FC218,'Bitácoras Anteriores'!$EY$132)+SUMIF('Bitácoras Anteriores'!$FC$165,FC218,'Bitácoras Anteriores'!$EY$185)+SUMIF('Bitácoras Anteriores'!$FC$218,FC218,'Bitácoras Anteriores'!$EY$238)+SUMIF('Bitácoras Anteriores'!$FC$271,FC218,'Bitácoras Anteriores'!$EY$291)+SUMIF('Bitácoras Anteriores'!$FC$324,FC218,'Bitácoras Anteriores'!$EY$344)</f>
        <v>0</v>
      </c>
      <c r="EY238" s="762"/>
      <c r="EZ238" s="762"/>
      <c r="FA238" s="762"/>
      <c r="FB238" s="762"/>
      <c r="FC238" s="762"/>
      <c r="FD238" s="763"/>
      <c r="FE238" s="632"/>
      <c r="FF238" s="779" t="str">
        <f>'Resumen Anual'!$O$30</f>
        <v>NOCHE</v>
      </c>
      <c r="FG238" s="776"/>
      <c r="FH238" s="776"/>
      <c r="FI238" s="776"/>
      <c r="FJ238" s="780"/>
      <c r="FK238" s="782">
        <f>SUMIF('Resumen Anual'!$FE$622,FC218,'Resumen Anual'!$FM$646)+SUMIF('Resumen Anual'!$DH$622,FC218,'Resumen Anual'!$DP$646)+SUMIF('Resumen Anual'!$BI$622,FC218,'Resumen Anual'!$BQ$646)+SUMIF('Resumen Anual'!$L$622,FC218,'Resumen Anual'!$T$646)+SUMIF('Resumen Anual'!$FE$566,FC218,'Resumen Anual'!$FM$590)+SUMIF('Resumen Anual'!$DH$566,FC218,'Resumen Anual'!$DP$590)+SUMIF('Resumen Anual'!$BI$566,FC218,'Resumen Anual'!$BQ$590)+SUMIF('Resumen Anual'!$L$566,FC218,'Resumen Anual'!$T$590)+SUMIF('Resumen Anual'!$FE$510,FC218,'Resumen Anual'!$FM$534)+SUMIF('Resumen Anual'!$DH$510,FC218,'Resumen Anual'!$DP$534)+SUMIF('Resumen Anual'!$BI$510,FC218,'Resumen Anual'!$BQ$534)+SUMIF('Resumen Anual'!$L$510,FC218,'Resumen Anual'!$T$534)+SUMIF('Resumen Anual'!$FE$454,FC218,'Resumen Anual'!$FM$478)+SUMIF('Resumen Anual'!$DH$454,FC218,'Resumen Anual'!$DP$478)+SUMIF('Resumen Anual'!$BI$454,FC218,'Resumen Anual'!$BQ$478)+SUMIF('Resumen Anual'!$L$454,FC218,'Resumen Anual'!$T$478)+SUMIF('Resumen Anual'!$FE$398,FC218,'Resumen Anual'!$FM$422)+SUMIF('Resumen Anual'!$DH$398,FC218,'Resumen Anual'!$DP$422)+SUMIF('Resumen Anual'!$BI$398,FC218,'Resumen Anual'!$BQ$422)+SUMIF('Resumen Anual'!$L$398,FC218,'Resumen Anual'!$T$422)+SUMIF('Resumen Anual'!$FE$342,FC218,'Resumen Anual'!$FM$366)+SUMIF('Resumen Anual'!$DH$342,FC218,'Resumen Anual'!$DP$366)+SUMIF('Resumen Anual'!$BI$342,FC218,'Resumen Anual'!$BQ$366)+SUMIF('Resumen Anual'!$L$342,FC218,'Resumen Anual'!$T$366)+SUMIF('Resumen Anual'!$FE$286,FC218,'Resumen Anual'!$FM$310)+SUMIF('Resumen Anual'!$DH$286,FC218,'Resumen Anual'!$DP$310)+SUMIF('Resumen Anual'!$BI$286,FC218,'Resumen Anual'!$BQ$310)+SUMIF('Resumen Anual'!$L$286,FC218,'Resumen Anual'!$T$310)+SUMIF('Resumen Anual'!$FE$230,FC218,'Resumen Anual'!$FM$254)+SUMIF('Resumen Anual'!$DH$230,FC218,'Resumen Anual'!$DP$254)+SUMIF('Resumen Anual'!$BI$230,FC218,'Resumen Anual'!$BQ$254)+SUMIF('Resumen Anual'!$L$230,FC218,'Resumen Anual'!$T$254)+SUMIF('Resumen Anual'!$FE$174,FC218,'Resumen Anual'!$FM$198)+SUMIF('Resumen Anual'!$DH$174,FC218,'Resumen Anual'!$DP$198)+SUMIF('Resumen Anual'!$BI$174,FC218,'Resumen Anual'!$BQ$198)+SUMIF('Resumen Anual'!$L$174,FC218,'Resumen Anual'!$T$198)+SUMIF('Resumen Anual'!$FE$118,FC218,'Resumen Anual'!$FM$142)+SUMIF('Resumen Anual'!$DH$118,FC218,'Resumen Anual'!$DP$142)+SUMIF('Resumen Anual'!$BI$118,FC218,'Resumen Anual'!$BQ$142)+SUMIF('Resumen Anual'!$L$118,FC218,'Resumen Anual'!$T$142)+SUMIF('Resumen Anual'!$FE$62,FC218,'Resumen Anual'!$FM$86)+SUMIF('Resumen Anual'!$DH$62,FC218,'Resumen Anual'!$DP$86)+SUMIF('Resumen Anual'!$BI$62,FC218,'Resumen Anual'!$BQ$86)+SUMIF('Resumen Anual'!$L$62,FC218,'Resumen Anual'!$T$86)+SUMIF('Resumen Anual'!$FE$6,FC218,'Resumen Anual'!$FM$30)+SUMIF('Resumen Anual'!$DH$6,FC218,'Resumen Anual'!$DP$30)+SUMIF('Resumen Anual'!$BI$6,FC218,'Resumen Anual'!$BQ$30)+SUMIF('Resumen Anual'!$L$6,FC218,'Resumen Anual'!$T$30)+SUMIF('Bitácoras Anteriores'!$K$6,FC218,'Bitácoras Anteriores'!$S$26)+SUMIF('Bitácoras Anteriores'!$K$59,$K$6,'Bitácoras Anteriores'!$S$79)+SUMIF('Bitácoras Anteriores'!$K$112,FC218,'Bitácoras Anteriores'!$S$132)+SUMIF('Bitácoras Anteriores'!$K$165,FC218,'Bitácoras Anteriores'!$S$185)+SUMIF('Bitácoras Anteriores'!$K$218,FC218,'Bitácoras Anteriores'!$S$238)+SUMIF('Bitácoras Anteriores'!$K$271,FC218,'Bitácoras Anteriores'!$S$291)+SUMIF('Bitácoras Anteriores'!$K$324,FC218,'Bitácoras Anteriores'!$S$344)+SUMIF('Bitácoras Anteriores'!$BH$6,FC218,'Bitácoras Anteriores'!$BP$26)+SUMIF('Bitácoras Anteriores'!$BH$59,$K$6,'Bitácoras Anteriores'!$BP$79)+SUMIF('Bitácoras Anteriores'!$BH$112,FC218,'Bitácoras Anteriores'!$BP$132)+SUMIF('Bitácoras Anteriores'!$BH$165,FC218,'Bitácoras Anteriores'!$BP$185)+SUMIF('Bitácoras Anteriores'!$BH$218,FC218,'Bitácoras Anteriores'!$BP$238)+SUMIF('Bitácoras Anteriores'!$BH$271,FC218,'Bitácoras Anteriores'!$BP$291)+SUMIF('Bitácoras Anteriores'!$BH$324,FC218,'Bitácoras Anteriores'!$BP$344)+SUMIF('Bitácoras Anteriores'!$DF$6,FC218,'Bitácoras Anteriores'!$DN$26)+SUMIF('Bitácoras Anteriores'!$DF$59,$K$6,'Bitácoras Anteriores'!$DN$79)+SUMIF('Bitácoras Anteriores'!$DF$112,FC218,'Bitácoras Anteriores'!$DN$132)+SUMIF('Bitácoras Anteriores'!$DF$165,FC218,'Bitácoras Anteriores'!$DN$185)+SUMIF('Bitácoras Anteriores'!$DF$218,FC218,'Bitácoras Anteriores'!$DN$238)+SUMIF('Bitácoras Anteriores'!$DF$271,FC218,'Bitácoras Anteriores'!$DN$291)+SUMIF('Bitácoras Anteriores'!$DF$324,FC218,'Bitácoras Anteriores'!$DN$344)+SUMIF('Bitácoras Anteriores'!$FC$6,FC218,'Bitácoras Anteriores'!$FK$26)+SUMIF('Bitácoras Anteriores'!$FC$59,$K$6,'Bitácoras Anteriores'!$FK$79)+SUMIF('Bitácoras Anteriores'!$FC$112,FC218,'Bitácoras Anteriores'!$FK$132)+SUMIF('Bitácoras Anteriores'!$FC$165,FC218,'Bitácoras Anteriores'!$FK$185)+SUMIF('Bitácoras Anteriores'!$FC$218,FC218,'Bitácoras Anteriores'!$FK$238)+SUMIF('Bitácoras Anteriores'!$FC$271,FC218,'Bitácoras Anteriores'!$FK$291)+SUMIF('Bitácoras Anteriores'!$FC$324,FC218,'Bitácoras Anteriores'!$FK$344)</f>
        <v>0</v>
      </c>
      <c r="FL238" s="783"/>
      <c r="FM238" s="783"/>
      <c r="FN238" s="783"/>
      <c r="FO238" s="783"/>
      <c r="FP238" s="784"/>
      <c r="FQ238" s="15"/>
      <c r="FR238" s="771">
        <f>IF(FR224=0," ",FR224+7)</f>
        <v>2029</v>
      </c>
      <c r="FS238" s="772"/>
      <c r="FT238" s="772"/>
      <c r="FU238" s="772"/>
      <c r="FV238" s="772"/>
      <c r="FW238" s="1214">
        <f>SUMIFS('Resumen Anual'!$AF$54,FR238,'Resumen Anual'!$V$9,FC218,'Resumen Anual'!$L$6)+SUMIFS('Resumen Anual'!$AF$112,FR238,'Resumen Anual'!$V$9,FC218,'Resumen Anual'!$L$64)+SUMIFS('Resumen Anual'!$AF$170,FR238,'Resumen Anual'!$V$9,FC218,'Resumen Anual'!$L$122)+SUMIFS('Resumen Anual'!$AF$228,FR238,'Resumen Anual'!$V$9,FC218,'Resumen Anual'!$L$180)+SUMIFS('Resumen Anual'!$AF$286,FR238,'Resumen Anual'!$V$9,FC218,'Resumen Anual'!$L$238)+SUMIFS('Resumen Anual'!$AF$344,FR238,'Resumen Anual'!$V$9,FC218,'Resumen Anual'!$L$296)+SUMIFS('Resumen Anual'!$AF$402,FR238,'Resumen Anual'!$V$9,FC218,'Resumen Anual'!$L$354)+SUMIFS('Resumen Anual'!$AF$460,FR238,'Resumen Anual'!$V$9,FC218,'Resumen Anual'!$L$412)+SUMIFS('Resumen Anual'!$AF$518,FR238,'Resumen Anual'!$V$9,FC218,'Resumen Anual'!$L$470)+SUMIFS('Resumen Anual'!$AF$576,FR238,'Resumen Anual'!$V$9,FC218,'Resumen Anual'!$L$528)+SUMIFS('Resumen Anual'!$AF$634,FR238,'Resumen Anual'!$V$9,FC218,'Resumen Anual'!$L$586)+SUMIFS('Resumen Anual'!$AF$692,FR238,'Resumen Anual'!$V$9,FC218,'Resumen Anual'!$L$644)+SUMIFS('Resumen Anual'!$CC$54,FR238,'Resumen Anual'!$V$9,FC218,'Resumen Anual'!$BI$6)+SUMIFS('Resumen Anual'!$CC$112,FR238,'Resumen Anual'!$V$9,FC218,'Resumen Anual'!$BI$64)+SUMIFS('Resumen Anual'!$CC$170,FR238,'Resumen Anual'!$V$9,FC218,'Resumen Anual'!$BI$122)+SUMIFS('Resumen Anual'!$CC$228,FR238,'Resumen Anual'!$V$9,FC218,'Resumen Anual'!$BI$180)+SUMIFS('Resumen Anual'!$CC$286,FR238,'Resumen Anual'!$V$9,FC218,'Resumen Anual'!$BI$238)+SUMIFS('Resumen Anual'!$CC$344,FR238,'Resumen Anual'!$V$9,FC218,'Resumen Anual'!$BI$296)+SUMIFS('Resumen Anual'!$CC$402,FR238,'Resumen Anual'!$V$9,FC218,'Resumen Anual'!$BI$354)+SUMIFS('Resumen Anual'!$CC$460,FR238,'Resumen Anual'!$V$9,FC218,'Resumen Anual'!$BI$412)+SUMIFS('Resumen Anual'!$CC$518,FR238,'Resumen Anual'!$V$9,FC218,'Resumen Anual'!$BI$470)+SUMIFS('Resumen Anual'!$CC$576,FR238,'Resumen Anual'!$V$9,FC218,'Resumen Anual'!$BI$528)+SUMIFS('Resumen Anual'!$CC$634,FR238,'Resumen Anual'!$V$9,FC218,'Resumen Anual'!$BI$586)+SUMIFS('Resumen Anual'!$CC$692,FR238,'Resumen Anual'!$V$9,FC218,'Resumen Anual'!$BI$644)+SUMIFS('Resumen Anual'!$EB$54,FR238,'Resumen Anual'!$V$9,FC218,'Resumen Anual'!$DH$6)+SUMIFS('Resumen Anual'!$EB$112,FR238,'Resumen Anual'!$V$9,FC218,'Resumen Anual'!$DH$64)+SUMIFS('Resumen Anual'!$EB$170,FR238,'Resumen Anual'!$V$9,FC218,'Resumen Anual'!$DH$122)+SUMIFS('Resumen Anual'!$EB$228,FR238,'Resumen Anual'!$V$9,FC218,'Resumen Anual'!$DH$180)+SUMIFS('Resumen Anual'!$EB$286,FR238,'Resumen Anual'!$V$9,FC218,'Resumen Anual'!$DH$238)+SUMIFS('Resumen Anual'!$EB$344,FR238,'Resumen Anual'!$V$9,FC218,'Resumen Anual'!$DH$296)+SUMIFS('Resumen Anual'!$EB$402,FR238,'Resumen Anual'!$V$9,FC218,'Resumen Anual'!$DH$354)+SUMIFS('Resumen Anual'!$EB$460,FR238,'Resumen Anual'!$V$9,FC218,'Resumen Anual'!$DH$412)+SUMIFS('Resumen Anual'!$EB$518,FR238,'Resumen Anual'!$V$9,FC218,'Resumen Anual'!$DH$470)+SUMIFS('Resumen Anual'!$EB$576,FR238,'Resumen Anual'!$V$9,FC218,'Resumen Anual'!$DH$528)+SUMIFS('Resumen Anual'!$EB$634,FR238,'Resumen Anual'!$V$9,FC218,'Resumen Anual'!$DH$586)+SUMIFS('Resumen Anual'!$EB$692,FR238,'Resumen Anual'!$V$9,FC218,'Resumen Anual'!$DH$644)+SUMIFS('Resumen Anual'!$FY$54,FR238,'Resumen Anual'!$V$9,FC218,'Resumen Anual'!$FE$6)+SUMIFS('Resumen Anual'!$FY$112,FR238,'Resumen Anual'!$V$9,FC218,'Resumen Anual'!$FE$64)+SUMIFS('Resumen Anual'!$FY$170,FR238,'Resumen Anual'!$V$9,FC218,'Resumen Anual'!$FE$122)+SUMIFS('Resumen Anual'!$FY$228,FR238,'Resumen Anual'!$V$9,FC218,'Resumen Anual'!$FE$180)+SUMIFS('Resumen Anual'!$FY$286,FR238,'Resumen Anual'!$V$9,FC218,'Resumen Anual'!$FE$238)+SUMIFS('Resumen Anual'!$FY$344,FR238,'Resumen Anual'!$V$9,FC218,'Resumen Anual'!$FE$296)+SUMIFS('Resumen Anual'!$FY$402,FR238,'Resumen Anual'!$V$9,FC218,'Resumen Anual'!$FE$354)+SUMIFS('Resumen Anual'!$FY$460,FR238,'Resumen Anual'!$V$9,FC218,'Resumen Anual'!$FE$412)+SUMIFS('Resumen Anual'!$FY$518,FR238,'Resumen Anual'!$V$9,FC218,'Resumen Anual'!$FE$470)+SUMIFS('Resumen Anual'!$FY$576,FR238,'Resumen Anual'!$V$9,FC218,'Resumen Anual'!$FE$528)+SUMIFS('Resumen Anual'!$FY$634,FR238,'Resumen Anual'!$V$9,FC218,'Resumen Anual'!$FE$586)+SUMIFS('Resumen Anual'!$FY$692,FR238,'Resumen Anual'!$V$9,FC218,'Resumen Anual'!$FE$644)</f>
        <v>0</v>
      </c>
      <c r="FX238" s="770"/>
      <c r="FY238" s="770"/>
      <c r="FZ238" s="770"/>
      <c r="GA238" s="770">
        <f>SUMIFS('Resumen Anual'!$AJ$54,FR238,'Resumen Anual'!$V$9,FC218,'Resumen Anual'!$L$6)+SUMIFS('Resumen Anual'!$AJ$112,FR238,'Resumen Anual'!$V$9,FC218,'Resumen Anual'!$L$64)+SUMIFS('Resumen Anual'!$AJ$170,FR238,'Resumen Anual'!$V$9,FC218,'Resumen Anual'!$L$122)+SUMIFS('Resumen Anual'!$AJ$228,FR238,'Resumen Anual'!$V$9,FC218,'Resumen Anual'!$L$180)+SUMIFS('Resumen Anual'!$AJ$286,FR238,'Resumen Anual'!$V$9,FC218,'Resumen Anual'!$L$238)+SUMIFS('Resumen Anual'!$AJ$344,FR238,'Resumen Anual'!$V$9,FC218,'Resumen Anual'!$L$296)+SUMIFS('Resumen Anual'!$AJ$402,FR238,'Resumen Anual'!$V$9,FC218,'Resumen Anual'!$L$354)+SUMIFS('Resumen Anual'!$AJ$460,FR238,'Resumen Anual'!$V$9,FC218,'Resumen Anual'!$L$412)+SUMIFS('Resumen Anual'!$AJ$518,FR238,'Resumen Anual'!$V$9,FC218,'Resumen Anual'!$L$470)+SUMIFS('Resumen Anual'!$AJ$576,FR238,'Resumen Anual'!$V$9,FC218,'Resumen Anual'!$L$528)+SUMIFS('Resumen Anual'!$AJ$634,FR238,'Resumen Anual'!$V$9,FC218,'Resumen Anual'!$L$586)+SUMIFS('Resumen Anual'!$AJ$692,FR238,'Resumen Anual'!$V$9,FC218,'Resumen Anual'!$L$644)+SUMIFS('Resumen Anual'!$CG$54,FR238,'Resumen Anual'!$V$9,FC218,'Resumen Anual'!$BI$6)+SUMIFS('Resumen Anual'!$CG$112,FR238,'Resumen Anual'!$V$9,FC218,'Resumen Anual'!$BI$64)+SUMIFS('Resumen Anual'!$CG$170,FR238,'Resumen Anual'!$V$9,FC218,'Resumen Anual'!$BI$122)+SUMIFS('Resumen Anual'!$CG$228,FR238,'Resumen Anual'!$V$9,FC218,'Resumen Anual'!$BI$180)+SUMIFS('Resumen Anual'!$CG$286,FR238,'Resumen Anual'!$V$9,FC218,'Resumen Anual'!$BI$238)+SUMIFS('Resumen Anual'!$CG$344,FR238,'Resumen Anual'!$V$9,FC218,'Resumen Anual'!$BI$296)+SUMIFS('Resumen Anual'!$CG$402,FR238,'Resumen Anual'!$V$9,FC218,'Resumen Anual'!$BI$354)+SUMIFS('Resumen Anual'!$CG$460,FR238,'Resumen Anual'!$V$9,FC218,'Resumen Anual'!$BI$412)+SUMIFS('Resumen Anual'!$CG$518,FR238,'Resumen Anual'!$V$9,FC218,'Resumen Anual'!$BI$470)+SUMIFS('Resumen Anual'!$CG$576,FR238,'Resumen Anual'!$V$9,FC218,'Resumen Anual'!$BI$528)+SUMIFS('Resumen Anual'!$CG$634,FR238,'Resumen Anual'!$V$9,FC218,'Resumen Anual'!$BI$586)+SUMIFS('Resumen Anual'!$CG$692,FR238,'Resumen Anual'!$V$9,FC218,'Resumen Anual'!$BI$644)+SUMIFS('Resumen Anual'!$EF$54,FR238,'Resumen Anual'!$V$9,FC218,'Resumen Anual'!$DH$6)+SUMIFS('Resumen Anual'!$EF$112,FR238,'Resumen Anual'!$V$9,FC218,'Resumen Anual'!$DH$64)+SUMIFS('Resumen Anual'!$EF$170,FR238,'Resumen Anual'!$V$9,FC218,'Resumen Anual'!$DH$122)+SUMIFS('Resumen Anual'!$EF$228,FR238,'Resumen Anual'!$V$9,FC218,'Resumen Anual'!$DH$180)+SUMIFS('Resumen Anual'!$EF$286,FR238,'Resumen Anual'!$V$9,FC218,'Resumen Anual'!$DH$238)+SUMIFS('Resumen Anual'!$EF$344,FR238,'Resumen Anual'!$V$9,FC218,'Resumen Anual'!$DH$296)+SUMIFS('Resumen Anual'!$EF$402,FR238,'Resumen Anual'!$V$9,FC218,'Resumen Anual'!$DH$354)+SUMIFS('Resumen Anual'!$EF$460,FR238,'Resumen Anual'!$V$9,FC218,'Resumen Anual'!$DH$412)+SUMIFS('Resumen Anual'!$EF$518,FR238,'Resumen Anual'!$V$9,FC218,'Resumen Anual'!$DH$470)+SUMIFS('Resumen Anual'!$EF$576,FR238,'Resumen Anual'!$V$9,FC218,'Resumen Anual'!$DH$528)+SUMIFS('Resumen Anual'!$EF$634,FR238,'Resumen Anual'!$V$9,FC218,'Resumen Anual'!$DH$586)+SUMIFS('Resumen Anual'!$EF$692,FR238,'Resumen Anual'!$V$9,FC218,'Resumen Anual'!$DH$644)+SUMIFS('Resumen Anual'!$GC$54,FR238,'Resumen Anual'!$V$9,FC218,'Resumen Anual'!$FE$6)+SUMIFS('Resumen Anual'!$GC$112,FR238,'Resumen Anual'!$V$9,FC218,'Resumen Anual'!$FE$64)+SUMIFS('Resumen Anual'!$GC$170,FR238,'Resumen Anual'!$V$9,FC218,'Resumen Anual'!$FE$122)+SUMIFS('Resumen Anual'!$GC$228,FR238,'Resumen Anual'!$V$9,FC218,'Resumen Anual'!$FE$180)+SUMIFS('Resumen Anual'!$GC$286,FR238,'Resumen Anual'!$V$9,FC218,'Resumen Anual'!$FE$238)+SUMIFS('Resumen Anual'!$GC$344,FR238,'Resumen Anual'!$V$9,FC218,'Resumen Anual'!$FE$296)+SUMIFS('Resumen Anual'!$GC$402,FR238,'Resumen Anual'!$V$9,FC218,'Resumen Anual'!$FE$354)+SUMIFS('Resumen Anual'!$GC$460,FR238,'Resumen Anual'!$V$9,FC218,'Resumen Anual'!$FE$412)+SUMIFS('Resumen Anual'!$GC$518,FR238,'Resumen Anual'!$V$9,FC218,'Resumen Anual'!$FE$470)+SUMIFS('Resumen Anual'!$GC$576,FR238,'Resumen Anual'!$V$9,FC218,'Resumen Anual'!$FE$528)+SUMIFS('Resumen Anual'!$GC$634,FR238,'Resumen Anual'!$V$9,FC218,'Resumen Anual'!$FE$586)+SUMIFS('Resumen Anual'!$GC$692,FR238,'Resumen Anual'!$V$9,FC218,'Resumen Anual'!$FE$644)</f>
        <v>0</v>
      </c>
      <c r="GB238" s="770"/>
      <c r="GC238" s="770"/>
      <c r="GD238" s="770"/>
      <c r="GE238" s="770">
        <f>SUMIFS('Resumen Anual'!$AN$54,FR238,'Resumen Anual'!$V$9,FC218,'Resumen Anual'!$L$6)+SUMIFS('Resumen Anual'!$AN$112,FR238,'Resumen Anual'!$V$9,FC218,'Resumen Anual'!$L$64)+SUMIFS('Resumen Anual'!$AN$170,FR238,'Resumen Anual'!$V$9,FC218,'Resumen Anual'!$L$122)+SUMIFS('Resumen Anual'!$AN$228,FR238,'Resumen Anual'!$V$9,FC218,'Resumen Anual'!$L$180)+SUMIFS('Resumen Anual'!$AN$286,FR238,'Resumen Anual'!$V$9,FC218,'Resumen Anual'!$L$238)+SUMIFS('Resumen Anual'!$AN$344,FR238,'Resumen Anual'!$V$9,FC218,'Resumen Anual'!$L$296)+SUMIFS('Resumen Anual'!$AN$402,FR238,'Resumen Anual'!$V$9,FC218,'Resumen Anual'!$L$354)+SUMIFS('Resumen Anual'!$AN$460,FR238,'Resumen Anual'!$V$9,FC218,'Resumen Anual'!$L$412)+SUMIFS('Resumen Anual'!$AN$518,FR238,'Resumen Anual'!$V$9,FC218,'Resumen Anual'!$L$470)+SUMIFS('Resumen Anual'!$AN$576,FR238,'Resumen Anual'!$V$9,FC218,'Resumen Anual'!$L$528)+SUMIFS('Resumen Anual'!$AN$634,FR238,'Resumen Anual'!$V$9,FC218,'Resumen Anual'!$L$586)+SUMIFS('Resumen Anual'!$AN$692,FR238,'Resumen Anual'!$V$9,FC218,'Resumen Anual'!$L$644)+SUMIFS('Resumen Anual'!$CK$54,FR238,'Resumen Anual'!$V$9,FC218,'Resumen Anual'!$BI$6)+SUMIFS('Resumen Anual'!$CK$112,FR238,'Resumen Anual'!$V$9,FC218,'Resumen Anual'!$BI$64)+SUMIFS('Resumen Anual'!$CK$170,FR238,'Resumen Anual'!$V$9,FC218,'Resumen Anual'!$BI$122)+SUMIFS('Resumen Anual'!$CK$228,FR238,'Resumen Anual'!$V$9,FC218,'Resumen Anual'!$BI$180)+SUMIFS('Resumen Anual'!$CK$286,FR238,'Resumen Anual'!$V$9,FC218,'Resumen Anual'!$BI$238)+SUMIFS('Resumen Anual'!$CK$344,FR238,'Resumen Anual'!$V$9,FC218,'Resumen Anual'!$BI$296)+SUMIFS('Resumen Anual'!$CK$402,FR238,'Resumen Anual'!$V$9,FC218,'Resumen Anual'!$BI$354)+SUMIFS('Resumen Anual'!$CK$460,FR238,'Resumen Anual'!$V$9,FC218,'Resumen Anual'!$BI$412)+SUMIFS('Resumen Anual'!$CK$518,FR238,'Resumen Anual'!$V$9,FC218,'Resumen Anual'!$BI$470)+SUMIFS('Resumen Anual'!$CK$576,FR238,'Resumen Anual'!$V$9,FC218,'Resumen Anual'!$BI$528)+SUMIFS('Resumen Anual'!$CK$634,FR238,'Resumen Anual'!$V$9,FC218,'Resumen Anual'!$BI$586)+SUMIFS('Resumen Anual'!$CK$692,FR238,'Resumen Anual'!$V$9,FC218,'Resumen Anual'!$BI$644)+SUMIFS('Resumen Anual'!$EJ$54,FR238,'Resumen Anual'!$V$9,FC218,'Resumen Anual'!$DH$6)+SUMIFS('Resumen Anual'!$EJ$112,FR238,'Resumen Anual'!$V$9,FC218,'Resumen Anual'!$DH$64)+SUMIFS('Resumen Anual'!$EJ$170,FR238,'Resumen Anual'!$V$9,FC218,'Resumen Anual'!$DH$122)+SUMIFS('Resumen Anual'!$EJ$228,FR238,'Resumen Anual'!$V$9,FC218,'Resumen Anual'!$DH$180)+SUMIFS('Resumen Anual'!$EJ$286,FR238,'Resumen Anual'!$V$9,FC218,'Resumen Anual'!$DH$238)+SUMIFS('Resumen Anual'!$EJ$344,FR238,'Resumen Anual'!$V$9,FC218,'Resumen Anual'!$DH$296)+SUMIFS('Resumen Anual'!$EJ$402,FR238,'Resumen Anual'!$V$9,FC218,'Resumen Anual'!$DH$354)+SUMIFS('Resumen Anual'!$EJ$460,FR238,'Resumen Anual'!$V$9,FC218,'Resumen Anual'!$DH$412)+SUMIFS('Resumen Anual'!$EJ$518,FR238,'Resumen Anual'!$V$9,FC218,'Resumen Anual'!$DH$470)+SUMIFS('Resumen Anual'!$EJ$576,FR238,'Resumen Anual'!$V$9,FC218,'Resumen Anual'!$DH$528)+SUMIFS('Resumen Anual'!$EJ$634,FR238,'Resumen Anual'!$V$9,FC218,'Resumen Anual'!$DH$586)+SUMIFS('Resumen Anual'!$EJ$692,FR238,'Resumen Anual'!$V$9,FC218,'Resumen Anual'!$DH$644)+SUMIFS('Resumen Anual'!$GG$54,FR238,'Resumen Anual'!$V$9,FC218,'Resumen Anual'!$FE$6)+SUMIFS('Resumen Anual'!$GG$112,FR238,'Resumen Anual'!$V$9,FC218,'Resumen Anual'!$FE$64)+SUMIFS('Resumen Anual'!$GG$170,FR238,'Resumen Anual'!$V$9,FC218,'Resumen Anual'!$FE$122)+SUMIFS('Resumen Anual'!$GG$228,FR238,'Resumen Anual'!$V$9,FC218,'Resumen Anual'!$FE$180)+SUMIFS('Resumen Anual'!$GG$286,FR238,'Resumen Anual'!$V$9,FC218,'Resumen Anual'!$FE$238)+SUMIFS('Resumen Anual'!$GG$344,FR238,'Resumen Anual'!$V$9,FC218,'Resumen Anual'!$FE$296)+SUMIFS('Resumen Anual'!$GG$402,FR238,'Resumen Anual'!$V$9,FC218,'Resumen Anual'!$FE$354)+SUMIFS('Resumen Anual'!$GG$460,FR238,'Resumen Anual'!$V$9,FC218,'Resumen Anual'!$FE$412)+SUMIFS('Resumen Anual'!$GG$518,FR238,'Resumen Anual'!$V$9,FC218,'Resumen Anual'!$FE$470)+SUMIFS('Resumen Anual'!$GG$576,FR238,'Resumen Anual'!$V$9,FC218,'Resumen Anual'!$FE$528)+SUMIFS('Resumen Anual'!$GG$634,FR238,'Resumen Anual'!$V$9,FC218,'Resumen Anual'!$FE$586)+SUMIFS('Resumen Anual'!$GG$692,FR238,'Resumen Anual'!$V$9,FC218,'Resumen Anual'!$FE$644)</f>
        <v>0</v>
      </c>
      <c r="GF238" s="770"/>
      <c r="GG238" s="770"/>
      <c r="GH238" s="770"/>
      <c r="GI238" s="756">
        <f>SUMIFS('Resumen Anual'!$AR$54,FR238,'Resumen Anual'!$V$9,FC218,'Resumen Anual'!$L$6)+SUMIFS('Resumen Anual'!$AR$112,FR238,'Resumen Anual'!$V$9,FC218,'Resumen Anual'!$L$64)+SUMIFS('Resumen Anual'!$AR$170,FR238,'Resumen Anual'!$V$9,FC218,'Resumen Anual'!$L$122)+SUMIFS('Resumen Anual'!$AR$228,FR238,'Resumen Anual'!$V$9,FC218,'Resumen Anual'!$L$180)+SUMIFS('Resumen Anual'!$AR$286,FR238,'Resumen Anual'!$V$9,FC218,'Resumen Anual'!$L$238)+SUMIFS('Resumen Anual'!$AR$344,FR238,'Resumen Anual'!$V$9,FC218,'Resumen Anual'!$L$296)+SUMIFS('Resumen Anual'!$AR$402,FR238,'Resumen Anual'!$V$9,FC218,'Resumen Anual'!$L$354)+SUMIFS('Resumen Anual'!$AR$460,FR238,'Resumen Anual'!$V$9,FC218,'Resumen Anual'!$L$412)+SUMIFS('Resumen Anual'!$AR$518,FR238,'Resumen Anual'!$V$9,FC218,'Resumen Anual'!$L$470)+SUMIFS('Resumen Anual'!$AR$576,FR238,'Resumen Anual'!$V$9,FC218,'Resumen Anual'!$L$528)+SUMIFS('Resumen Anual'!$AR$634,FR238,'Resumen Anual'!$V$9,FC218,'Resumen Anual'!$L$586)+SUMIFS('Resumen Anual'!$AR$692,FR238,'Resumen Anual'!$V$9,FC218,'Resumen Anual'!$L$644)+SUMIFS('Resumen Anual'!$CO$54,FR238,'Resumen Anual'!$V$9,FC218,'Resumen Anual'!$BI$6)+SUMIFS('Resumen Anual'!$CO$112,FR238,'Resumen Anual'!$V$9,FC218,'Resumen Anual'!$BI$64)+SUMIFS('Resumen Anual'!$CO$170,FR238,'Resumen Anual'!$V$9,FC218,'Resumen Anual'!$BI$122)+SUMIFS('Resumen Anual'!$CO$228,FR238,'Resumen Anual'!$V$9,FC218,'Resumen Anual'!$BI$180)+SUMIFS('Resumen Anual'!$CO$286,FR238,'Resumen Anual'!$V$9,FC218,'Resumen Anual'!$BI$238)+SUMIFS('Resumen Anual'!$CO$344,FR238,'Resumen Anual'!$V$9,FC218,'Resumen Anual'!$BI$296)+SUMIFS('Resumen Anual'!$CO$402,FR238,'Resumen Anual'!$V$9,FC218,'Resumen Anual'!$BI$354)+SUMIFS('Resumen Anual'!$CO$460,FR238,'Resumen Anual'!$V$9,FC218,'Resumen Anual'!$BI$412)+SUMIFS('Resumen Anual'!$CO$518,FR238,'Resumen Anual'!$V$9,FC218,'Resumen Anual'!$BI$470)+SUMIFS('Resumen Anual'!$CO$576,FR238,'Resumen Anual'!$V$9,FC218,'Resumen Anual'!$BI$528)+SUMIFS('Resumen Anual'!$CO$634,FR238,'Resumen Anual'!$V$9,FC218,'Resumen Anual'!$BI$586)+SUMIFS('Resumen Anual'!$CO$692,FR238,'Resumen Anual'!$V$9,FC218,'Resumen Anual'!$BI$644)+SUMIFS('Resumen Anual'!$EN$54,FR238,'Resumen Anual'!$V$9,FC218,'Resumen Anual'!$DH$6)+SUMIFS('Resumen Anual'!$EN$112,FR238,'Resumen Anual'!$V$9,FC218,'Resumen Anual'!$DH$64)+SUMIFS('Resumen Anual'!$EN$170,FR238,'Resumen Anual'!$V$9,FC218,'Resumen Anual'!$DH$122)+SUMIFS('Resumen Anual'!$EN$228,FR238,'Resumen Anual'!$V$9,FC218,'Resumen Anual'!$DH$180)+SUMIFS('Resumen Anual'!$EN$286,FR238,'Resumen Anual'!$V$9,FC218,'Resumen Anual'!$DH$238)+SUMIFS('Resumen Anual'!$EN$344,FR238,'Resumen Anual'!$V$9,FC218,'Resumen Anual'!$DH$296)+SUMIFS('Resumen Anual'!$EN$402,FR238,'Resumen Anual'!$V$9,FC218,'Resumen Anual'!$DH$354)+SUMIFS('Resumen Anual'!$EN$460,FR238,'Resumen Anual'!$V$9,FC218,'Resumen Anual'!$DH$412)+SUMIFS('Resumen Anual'!$EN$518,FR238,'Resumen Anual'!$V$9,FC218,'Resumen Anual'!$DH$470)+SUMIFS('Resumen Anual'!$EN$576,FR238,'Resumen Anual'!$V$9,FC218,'Resumen Anual'!$DH$528)+SUMIFS('Resumen Anual'!$EN$634,FR238,'Resumen Anual'!$V$9,FC218,'Resumen Anual'!$DH$586)+SUMIFS('Resumen Anual'!$EN$692,FR238,'Resumen Anual'!$V$9,FC218,'Resumen Anual'!$DH$644)+SUMIFS('Resumen Anual'!$GK$54,FR238,'Resumen Anual'!$V$9,FC218,'Resumen Anual'!$FE$6)+SUMIFS('Resumen Anual'!$GK$112,FR238,'Resumen Anual'!$V$9,FC218,'Resumen Anual'!$FE$64)+SUMIFS('Resumen Anual'!$GK$170,FR238,'Resumen Anual'!$V$9,FC218,'Resumen Anual'!$FE$122)+SUMIFS('Resumen Anual'!$GK$228,FR238,'Resumen Anual'!$V$9,FC218,'Resumen Anual'!$FE$180)+SUMIFS('Resumen Anual'!$GK$286,FR238,'Resumen Anual'!$V$9,FC218,'Resumen Anual'!$FE$238)+SUMIFS('Resumen Anual'!$GK$344,FR238,'Resumen Anual'!$V$9,FC218,'Resumen Anual'!$FE$296)+SUMIFS('Resumen Anual'!$GK$402,FR238,'Resumen Anual'!$V$9,FC218,'Resumen Anual'!$FE$354)+SUMIFS('Resumen Anual'!$GK$460,FR238,'Resumen Anual'!$V$9,FC218,'Resumen Anual'!$FE$412)+SUMIFS('Resumen Anual'!$GK$518,FR238,'Resumen Anual'!$V$9,FC218,'Resumen Anual'!$FE$470)+SUMIFS('Resumen Anual'!$GK$576,FR238,'Resumen Anual'!$V$9,FC218,'Resumen Anual'!$FE$528)+SUMIFS('Resumen Anual'!$GK$634,FR238,'Resumen Anual'!$V$9,FC218,'Resumen Anual'!$FE$586)+SUMIFS('Resumen Anual'!$GK$692,FR238,'Resumen Anual'!$V$9,FC218,'Resumen Anual'!$FE$644)</f>
        <v>0</v>
      </c>
      <c r="GJ238" s="756"/>
      <c r="GK238" s="756"/>
      <c r="GL238" s="756">
        <f>SUMIFS('Resumen Anual'!$AU$54,FR238,'Resumen Anual'!$V$9,FC218,'Resumen Anual'!$L$6)+SUMIFS('Resumen Anual'!$AU$112,FR238,'Resumen Anual'!$V$9,FC218,'Resumen Anual'!$L$64)+SUMIFS('Resumen Anual'!$AU$170,FR238,'Resumen Anual'!$V$9,FC218,'Resumen Anual'!$L$122)+SUMIFS('Resumen Anual'!$AU$228,FR238,'Resumen Anual'!$V$9,FC218,'Resumen Anual'!$L$180)+SUMIFS('Resumen Anual'!$AU$286,FR238,'Resumen Anual'!$V$9,FC218,'Resumen Anual'!$L$238)+SUMIFS('Resumen Anual'!$AU$344,FR238,'Resumen Anual'!$V$9,FC218,'Resumen Anual'!$L$296)+SUMIFS('Resumen Anual'!$AU$402,FR238,'Resumen Anual'!$V$9,FC218,'Resumen Anual'!$L$354)+SUMIFS('Resumen Anual'!$AU$460,FR238,'Resumen Anual'!$V$9,FC218,'Resumen Anual'!$L$412)+SUMIFS('Resumen Anual'!$AU$518,FR238,'Resumen Anual'!$V$9,FC218,'Resumen Anual'!$L$470)+SUMIFS('Resumen Anual'!$AU$576,FR238,'Resumen Anual'!$V$9,FC218,'Resumen Anual'!$L$528)+SUMIFS('Resumen Anual'!$AU$634,FR238,'Resumen Anual'!$V$9,FC218,'Resumen Anual'!$L$586)+SUMIFS('Resumen Anual'!$AU$692,FR238,'Resumen Anual'!$V$9,FC218,'Resumen Anual'!$L$644)+SUMIFS('Resumen Anual'!$CR$54,FR238,'Resumen Anual'!$V$9,FC218,'Resumen Anual'!$BI$6)+SUMIFS('Resumen Anual'!$CR$112,FR238,'Resumen Anual'!$V$9,FC218,'Resumen Anual'!$BI$64)+SUMIFS('Resumen Anual'!$CR$170,FR238,'Resumen Anual'!$V$9,FC218,'Resumen Anual'!$BI$122)+SUMIFS('Resumen Anual'!$CR$228,FR238,'Resumen Anual'!$V$9,FC218,'Resumen Anual'!$BI$180)+SUMIFS('Resumen Anual'!$CR$286,FR238,'Resumen Anual'!$V$9,FC218,'Resumen Anual'!$BI$238)+SUMIFS('Resumen Anual'!$CR$344,FR238,'Resumen Anual'!$V$9,FC218,'Resumen Anual'!$BI$296)+SUMIFS('Resumen Anual'!$CR$402,FR238,'Resumen Anual'!$V$9,FC218,'Resumen Anual'!$BI$354)+SUMIFS('Resumen Anual'!$CR$460,FR238,'Resumen Anual'!$V$9,FC218,'Resumen Anual'!$BI$412)+SUMIFS('Resumen Anual'!$CR$518,FR238,'Resumen Anual'!$V$9,FC218,'Resumen Anual'!$BI$470)+SUMIFS('Resumen Anual'!$CR$576,FR238,'Resumen Anual'!$V$9,FC218,'Resumen Anual'!$BI$528)+SUMIFS('Resumen Anual'!$CR$634,FR238,'Resumen Anual'!$V$9,FC218,'Resumen Anual'!$BI$586)+SUMIFS('Resumen Anual'!$CR$692,FR238,'Resumen Anual'!$V$9,FC218,'Resumen Anual'!$BI$644)+SUMIFS('Resumen Anual'!$EQ$54,FR238,'Resumen Anual'!$V$9,FC218,'Resumen Anual'!$DH$6)+SUMIFS('Resumen Anual'!$EQ$112,FR238,'Resumen Anual'!$V$9,FC218,'Resumen Anual'!$DH$64)+SUMIFS('Resumen Anual'!$EQ$170,FR238,'Resumen Anual'!$V$9,FC218,'Resumen Anual'!$DH$122)+SUMIFS('Resumen Anual'!$EQ$228,FR238,'Resumen Anual'!$V$9,FC218,'Resumen Anual'!$DH$180)+SUMIFS('Resumen Anual'!$EQ$286,FR238,'Resumen Anual'!$V$9,FC218,'Resumen Anual'!$DH$238)+SUMIFS('Resumen Anual'!$EQ$344,FR238,'Resumen Anual'!$V$9,FC218,'Resumen Anual'!$DH$296)+SUMIFS('Resumen Anual'!$EQ$402,FR238,'Resumen Anual'!$V$9,FC218,'Resumen Anual'!$DH$354)+SUMIFS('Resumen Anual'!$EQ$460,FR238,'Resumen Anual'!$V$9,FC218,'Resumen Anual'!$DH$412)+SUMIFS('Resumen Anual'!$EQ$518,FR238,'Resumen Anual'!$V$9,FC218,'Resumen Anual'!$DH$470)+SUMIFS('Resumen Anual'!$EQ$576,FR238,'Resumen Anual'!$V$9,FC218,'Resumen Anual'!$DH$528)+SUMIFS('Resumen Anual'!$EQ$634,FR238,'Resumen Anual'!$V$9,FC218,'Resumen Anual'!$DH$586)+SUMIFS('Resumen Anual'!$EQ$692,FR238,'Resumen Anual'!$V$9,FC218,'Resumen Anual'!$DH$644)+SUMIFS('Resumen Anual'!$GN$54,FR238,'Resumen Anual'!$V$9,FC218,'Resumen Anual'!$FE$6)+SUMIFS('Resumen Anual'!$GN$112,FR238,'Resumen Anual'!$V$9,FC218,'Resumen Anual'!$FE$64)+SUMIFS('Resumen Anual'!$GN$170,FR238,'Resumen Anual'!$V$9,FC218,'Resumen Anual'!$FE$122)+SUMIFS('Resumen Anual'!$GN$228,FR238,'Resumen Anual'!$V$9,FC218,'Resumen Anual'!$FE$180)+SUMIFS('Resumen Anual'!$GN$286,FR238,'Resumen Anual'!$V$9,FC218,'Resumen Anual'!$FE$238)+SUMIFS('Resumen Anual'!$GN$344,FR238,'Resumen Anual'!$V$9,FC218,'Resumen Anual'!$FE$296)+SUMIFS('Resumen Anual'!$GN$402,FR238,'Resumen Anual'!$V$9,FC218,'Resumen Anual'!$FE$354)+SUMIFS('Resumen Anual'!$GN$460,FR238,'Resumen Anual'!$V$9,FC218,'Resumen Anual'!$FE$412)+SUMIFS('Resumen Anual'!$GN$518,FR238,'Resumen Anual'!$V$9,FC218,'Resumen Anual'!$FE$470)+SUMIFS('Resumen Anual'!$GN$576,FR238,'Resumen Anual'!$V$9,FC218,'Resumen Anual'!$FE$528)+SUMIFS('Resumen Anual'!$GN$634,FR238,'Resumen Anual'!$V$9,FC218,'Resumen Anual'!$FE$586)+SUMIFS('Resumen Anual'!$GN$692,FR238,'Resumen Anual'!$V$9,FC218,'Resumen Anual'!$FE$644)</f>
        <v>0</v>
      </c>
      <c r="GM238" s="756"/>
      <c r="GN238" s="756"/>
      <c r="GO238" s="1200"/>
    </row>
    <row r="239" spans="1:197" ht="6" customHeight="1" x14ac:dyDescent="0.25">
      <c r="A239" s="171"/>
      <c r="B239" s="777"/>
      <c r="C239" s="778"/>
      <c r="D239" s="778"/>
      <c r="E239" s="778"/>
      <c r="F239" s="764"/>
      <c r="G239" s="765"/>
      <c r="H239" s="765"/>
      <c r="I239" s="765"/>
      <c r="J239" s="765"/>
      <c r="K239" s="765"/>
      <c r="L239" s="766"/>
      <c r="M239" s="632"/>
      <c r="N239" s="777"/>
      <c r="O239" s="778"/>
      <c r="P239" s="778"/>
      <c r="Q239" s="778"/>
      <c r="R239" s="781"/>
      <c r="S239" s="785"/>
      <c r="T239" s="786"/>
      <c r="U239" s="786"/>
      <c r="V239" s="786"/>
      <c r="W239" s="786"/>
      <c r="X239" s="787"/>
      <c r="Y239" s="15"/>
      <c r="Z239" s="773"/>
      <c r="AA239" s="774"/>
      <c r="AB239" s="774"/>
      <c r="AC239" s="774"/>
      <c r="AD239" s="774"/>
      <c r="AE239" s="770"/>
      <c r="AF239" s="770"/>
      <c r="AG239" s="770"/>
      <c r="AH239" s="770"/>
      <c r="AI239" s="770"/>
      <c r="AJ239" s="770"/>
      <c r="AK239" s="770"/>
      <c r="AL239" s="770"/>
      <c r="AM239" s="770"/>
      <c r="AN239" s="770"/>
      <c r="AO239" s="770"/>
      <c r="AP239" s="770"/>
      <c r="AQ239" s="756"/>
      <c r="AR239" s="756"/>
      <c r="AS239" s="756"/>
      <c r="AT239" s="756"/>
      <c r="AU239" s="756"/>
      <c r="AV239" s="1215"/>
      <c r="AW239" s="1200"/>
      <c r="AX239" s="171"/>
      <c r="AY239" s="777"/>
      <c r="AZ239" s="778"/>
      <c r="BA239" s="778"/>
      <c r="BB239" s="778"/>
      <c r="BC239" s="764"/>
      <c r="BD239" s="765"/>
      <c r="BE239" s="765"/>
      <c r="BF239" s="765"/>
      <c r="BG239" s="765"/>
      <c r="BH239" s="765"/>
      <c r="BI239" s="766"/>
      <c r="BJ239" s="632"/>
      <c r="BK239" s="777"/>
      <c r="BL239" s="778"/>
      <c r="BM239" s="778"/>
      <c r="BN239" s="778"/>
      <c r="BO239" s="781"/>
      <c r="BP239" s="785"/>
      <c r="BQ239" s="786"/>
      <c r="BR239" s="786"/>
      <c r="BS239" s="786"/>
      <c r="BT239" s="786"/>
      <c r="BU239" s="787"/>
      <c r="BV239" s="15"/>
      <c r="BW239" s="773"/>
      <c r="BX239" s="774"/>
      <c r="BY239" s="774"/>
      <c r="BZ239" s="774"/>
      <c r="CA239" s="774"/>
      <c r="CB239" s="770"/>
      <c r="CC239" s="770"/>
      <c r="CD239" s="770"/>
      <c r="CE239" s="770"/>
      <c r="CF239" s="770"/>
      <c r="CG239" s="770"/>
      <c r="CH239" s="770"/>
      <c r="CI239" s="770"/>
      <c r="CJ239" s="770"/>
      <c r="CK239" s="770"/>
      <c r="CL239" s="770"/>
      <c r="CM239" s="770"/>
      <c r="CN239" s="756"/>
      <c r="CO239" s="756"/>
      <c r="CP239" s="756"/>
      <c r="CQ239" s="756"/>
      <c r="CR239" s="756"/>
      <c r="CS239" s="756"/>
      <c r="CT239" s="1200"/>
      <c r="CU239" s="1199"/>
      <c r="CV239" s="171"/>
      <c r="CW239" s="777"/>
      <c r="CX239" s="778"/>
      <c r="CY239" s="778"/>
      <c r="CZ239" s="778"/>
      <c r="DA239" s="764"/>
      <c r="DB239" s="765"/>
      <c r="DC239" s="765"/>
      <c r="DD239" s="765"/>
      <c r="DE239" s="765"/>
      <c r="DF239" s="765"/>
      <c r="DG239" s="766"/>
      <c r="DH239" s="632"/>
      <c r="DI239" s="777"/>
      <c r="DJ239" s="778"/>
      <c r="DK239" s="778"/>
      <c r="DL239" s="778"/>
      <c r="DM239" s="781"/>
      <c r="DN239" s="785"/>
      <c r="DO239" s="786"/>
      <c r="DP239" s="786"/>
      <c r="DQ239" s="786"/>
      <c r="DR239" s="786"/>
      <c r="DS239" s="787"/>
      <c r="DT239" s="15"/>
      <c r="DU239" s="773"/>
      <c r="DV239" s="774"/>
      <c r="DW239" s="774"/>
      <c r="DX239" s="774"/>
      <c r="DY239" s="774"/>
      <c r="DZ239" s="770"/>
      <c r="EA239" s="770"/>
      <c r="EB239" s="770"/>
      <c r="EC239" s="770"/>
      <c r="ED239" s="770"/>
      <c r="EE239" s="770"/>
      <c r="EF239" s="770"/>
      <c r="EG239" s="770"/>
      <c r="EH239" s="770"/>
      <c r="EI239" s="770"/>
      <c r="EJ239" s="770"/>
      <c r="EK239" s="770"/>
      <c r="EL239" s="756"/>
      <c r="EM239" s="756"/>
      <c r="EN239" s="756"/>
      <c r="EO239" s="756"/>
      <c r="EP239" s="756"/>
      <c r="EQ239" s="1215"/>
      <c r="ER239" s="1200"/>
      <c r="ES239" s="171"/>
      <c r="ET239" s="777"/>
      <c r="EU239" s="778"/>
      <c r="EV239" s="778"/>
      <c r="EW239" s="778"/>
      <c r="EX239" s="764"/>
      <c r="EY239" s="765"/>
      <c r="EZ239" s="765"/>
      <c r="FA239" s="765"/>
      <c r="FB239" s="765"/>
      <c r="FC239" s="765"/>
      <c r="FD239" s="766"/>
      <c r="FE239" s="632"/>
      <c r="FF239" s="777"/>
      <c r="FG239" s="778"/>
      <c r="FH239" s="778"/>
      <c r="FI239" s="778"/>
      <c r="FJ239" s="781"/>
      <c r="FK239" s="785"/>
      <c r="FL239" s="786"/>
      <c r="FM239" s="786"/>
      <c r="FN239" s="786"/>
      <c r="FO239" s="786"/>
      <c r="FP239" s="787"/>
      <c r="FQ239" s="15"/>
      <c r="FR239" s="773"/>
      <c r="FS239" s="774"/>
      <c r="FT239" s="774"/>
      <c r="FU239" s="774"/>
      <c r="FV239" s="774"/>
      <c r="FW239" s="770"/>
      <c r="FX239" s="770"/>
      <c r="FY239" s="770"/>
      <c r="FZ239" s="770"/>
      <c r="GA239" s="770"/>
      <c r="GB239" s="770"/>
      <c r="GC239" s="770"/>
      <c r="GD239" s="770"/>
      <c r="GE239" s="770"/>
      <c r="GF239" s="770"/>
      <c r="GG239" s="770"/>
      <c r="GH239" s="770"/>
      <c r="GI239" s="756"/>
      <c r="GJ239" s="756"/>
      <c r="GK239" s="756"/>
      <c r="GL239" s="756"/>
      <c r="GM239" s="756"/>
      <c r="GN239" s="756"/>
      <c r="GO239" s="1200"/>
    </row>
    <row r="240" spans="1:197" ht="5.25" customHeight="1" x14ac:dyDescent="0.25">
      <c r="A240" s="171"/>
      <c r="B240" s="625"/>
      <c r="C240" s="625"/>
      <c r="D240" s="625"/>
      <c r="E240" s="625"/>
      <c r="F240" s="625"/>
      <c r="G240" s="625"/>
      <c r="H240" s="625"/>
      <c r="I240" s="625"/>
      <c r="J240" s="625"/>
      <c r="K240" s="625"/>
      <c r="L240" s="625"/>
      <c r="M240" s="625"/>
      <c r="N240" s="625"/>
      <c r="O240" s="625"/>
      <c r="P240" s="625"/>
      <c r="Q240" s="625"/>
      <c r="R240" s="625"/>
      <c r="S240" s="625"/>
      <c r="T240" s="625"/>
      <c r="U240" s="625"/>
      <c r="V240" s="625"/>
      <c r="W240" s="625"/>
      <c r="X240" s="625"/>
      <c r="Y240" s="15"/>
      <c r="Z240" s="771">
        <f>IF(Z224=0," ",Z224+8)</f>
        <v>2030</v>
      </c>
      <c r="AA240" s="772"/>
      <c r="AB240" s="772"/>
      <c r="AC240" s="772"/>
      <c r="AD240" s="772"/>
      <c r="AE240" s="1214">
        <f>SUMIFS('Resumen Anual'!$AF$54,Z240,'Resumen Anual'!$V$9,K218,'Resumen Anual'!$L$6)+SUMIFS('Resumen Anual'!$AF$112,Z240,'Resumen Anual'!$V$9,K218,'Resumen Anual'!$L$64)+SUMIFS('Resumen Anual'!$AF$170,Z240,'Resumen Anual'!$V$9,K218,'Resumen Anual'!$L$122)+SUMIFS('Resumen Anual'!$AF$228,Z240,'Resumen Anual'!$V$9,K218,'Resumen Anual'!$L$180)+SUMIFS('Resumen Anual'!$AF$286,Z240,'Resumen Anual'!$V$9,K218,'Resumen Anual'!$L$238)+SUMIFS('Resumen Anual'!$AF$344,Z240,'Resumen Anual'!$V$9,K218,'Resumen Anual'!$L$296)+SUMIFS('Resumen Anual'!$AF$402,Z240,'Resumen Anual'!$V$9,K218,'Resumen Anual'!$L$354)+SUMIFS('Resumen Anual'!$AF$460,Z240,'Resumen Anual'!$V$9,K218,'Resumen Anual'!$L$412)+SUMIFS('Resumen Anual'!$AF$518,Z240,'Resumen Anual'!$V$9,K218,'Resumen Anual'!$L$470)+SUMIFS('Resumen Anual'!$AF$576,Z240,'Resumen Anual'!$V$9,K218,'Resumen Anual'!$L$528)+SUMIFS('Resumen Anual'!$AF$634,Z240,'Resumen Anual'!$V$9,K218,'Resumen Anual'!$L$586)+SUMIFS('Resumen Anual'!$AF$692,Z240,'Resumen Anual'!$V$9,K218,'Resumen Anual'!$L$644)+SUMIFS('Resumen Anual'!$CC$54,Z240,'Resumen Anual'!$V$9,K218,'Resumen Anual'!$BI$6)+SUMIFS('Resumen Anual'!$CC$112,Z240,'Resumen Anual'!$V$9,K218,'Resumen Anual'!$BI$64)+SUMIFS('Resumen Anual'!$CC$170,Z240,'Resumen Anual'!$V$9,K218,'Resumen Anual'!$BI$122)+SUMIFS('Resumen Anual'!$CC$228,Z240,'Resumen Anual'!$V$9,K218,'Resumen Anual'!$BI$180)+SUMIFS('Resumen Anual'!$CC$286,Z240,'Resumen Anual'!$V$9,K218,'Resumen Anual'!$BI$238)+SUMIFS('Resumen Anual'!$CC$344,Z240,'Resumen Anual'!$V$9,K218,'Resumen Anual'!$BI$296)+SUMIFS('Resumen Anual'!$CC$402,Z240,'Resumen Anual'!$V$9,K218,'Resumen Anual'!$BI$354)+SUMIFS('Resumen Anual'!$CC$460,Z240,'Resumen Anual'!$V$9,K218,'Resumen Anual'!$BI$412)+SUMIFS('Resumen Anual'!$CC$518,Z240,'Resumen Anual'!$V$9,K218,'Resumen Anual'!$BI$470)+SUMIFS('Resumen Anual'!$CC$576,Z240,'Resumen Anual'!$V$9,K218,'Resumen Anual'!$BI$528)+SUMIFS('Resumen Anual'!$CC$634,Z240,'Resumen Anual'!$V$9,K218,'Resumen Anual'!$BI$586)+SUMIFS('Resumen Anual'!$CC$692,Z240,'Resumen Anual'!$V$9,K218,'Resumen Anual'!$BI$644)+SUMIFS('Resumen Anual'!$EB$54,Z240,'Resumen Anual'!$V$9,K218,'Resumen Anual'!$DH$6)+SUMIFS('Resumen Anual'!$EB$112,Z240,'Resumen Anual'!$V$9,K218,'Resumen Anual'!$DH$64)+SUMIFS('Resumen Anual'!$EB$170,Z240,'Resumen Anual'!$V$9,K218,'Resumen Anual'!$DH$122)+SUMIFS('Resumen Anual'!$EB$228,Z240,'Resumen Anual'!$V$9,K218,'Resumen Anual'!$DH$180)+SUMIFS('Resumen Anual'!$EB$286,Z240,'Resumen Anual'!$V$9,K218,'Resumen Anual'!$DH$238)+SUMIFS('Resumen Anual'!$EB$344,Z240,'Resumen Anual'!$V$9,K218,'Resumen Anual'!$DH$296)+SUMIFS('Resumen Anual'!$EB$402,Z240,'Resumen Anual'!$V$9,K218,'Resumen Anual'!$DH$354)+SUMIFS('Resumen Anual'!$EB$460,Z240,'Resumen Anual'!$V$9,K218,'Resumen Anual'!$DH$412)+SUMIFS('Resumen Anual'!$EB$518,Z240,'Resumen Anual'!$V$9,K218,'Resumen Anual'!$DH$470)+SUMIFS('Resumen Anual'!$EB$576,Z240,'Resumen Anual'!$V$9,K218,'Resumen Anual'!$DH$528)+SUMIFS('Resumen Anual'!$EB$634,Z240,'Resumen Anual'!$V$9,K218,'Resumen Anual'!$DH$586)+SUMIFS('Resumen Anual'!$EB$692,Z240,'Resumen Anual'!$V$9,K218,'Resumen Anual'!$DH$644)+SUMIFS('Resumen Anual'!$FY$54,Z240,'Resumen Anual'!$V$9,K218,'Resumen Anual'!$FE$6)+SUMIFS('Resumen Anual'!$FY$112,Z240,'Resumen Anual'!$V$9,K218,'Resumen Anual'!$FE$64)+SUMIFS('Resumen Anual'!$FY$170,Z240,'Resumen Anual'!$V$9,K218,'Resumen Anual'!$FE$122)+SUMIFS('Resumen Anual'!$FY$228,Z240,'Resumen Anual'!$V$9,K218,'Resumen Anual'!$FE$180)+SUMIFS('Resumen Anual'!$FY$286,Z240,'Resumen Anual'!$V$9,K218,'Resumen Anual'!$FE$238)+SUMIFS('Resumen Anual'!$FY$344,Z240,'Resumen Anual'!$V$9,K218,'Resumen Anual'!$FE$296)+SUMIFS('Resumen Anual'!$FY$402,Z240,'Resumen Anual'!$V$9,K218,'Resumen Anual'!$FE$354)+SUMIFS('Resumen Anual'!$FY$460,Z240,'Resumen Anual'!$V$9,K218,'Resumen Anual'!$FE$412)+SUMIFS('Resumen Anual'!$FY$518,Z240,'Resumen Anual'!$V$9,K218,'Resumen Anual'!$FE$470)+SUMIFS('Resumen Anual'!$FY$576,Z240,'Resumen Anual'!$V$9,K218,'Resumen Anual'!$FE$528)+SUMIFS('Resumen Anual'!$FY$634,Z240,'Resumen Anual'!$V$9,K218,'Resumen Anual'!$FE$586)+SUMIFS('Resumen Anual'!$FY$692,Z240,'Resumen Anual'!$V$9,K218,'Resumen Anual'!$FE$644)</f>
        <v>0</v>
      </c>
      <c r="AF240" s="770"/>
      <c r="AG240" s="770"/>
      <c r="AH240" s="770"/>
      <c r="AI240" s="770">
        <f>SUMIFS('Resumen Anual'!$AJ$54,Z240,'Resumen Anual'!$V$9,K218,'Resumen Anual'!$L$6)+SUMIFS('Resumen Anual'!$AJ$112,Z240,'Resumen Anual'!$V$9,K218,'Resumen Anual'!$L$64)+SUMIFS('Resumen Anual'!$AJ$170,Z240,'Resumen Anual'!$V$9,K218,'Resumen Anual'!$L$122)+SUMIFS('Resumen Anual'!$AJ$228,Z240,'Resumen Anual'!$V$9,K218,'Resumen Anual'!$L$180)+SUMIFS('Resumen Anual'!$AJ$286,Z240,'Resumen Anual'!$V$9,K218,'Resumen Anual'!$L$238)+SUMIFS('Resumen Anual'!$AJ$344,Z240,'Resumen Anual'!$V$9,K218,'Resumen Anual'!$L$296)+SUMIFS('Resumen Anual'!$AJ$402,Z240,'Resumen Anual'!$V$9,K218,'Resumen Anual'!$L$354)+SUMIFS('Resumen Anual'!$AJ$460,Z240,'Resumen Anual'!$V$9,K218,'Resumen Anual'!$L$412)+SUMIFS('Resumen Anual'!$AJ$518,Z240,'Resumen Anual'!$V$9,K218,'Resumen Anual'!$L$470)+SUMIFS('Resumen Anual'!$AJ$576,Z240,'Resumen Anual'!$V$9,K218,'Resumen Anual'!$L$528)+SUMIFS('Resumen Anual'!$AJ$634,Z240,'Resumen Anual'!$V$9,K218,'Resumen Anual'!$L$586)+SUMIFS('Resumen Anual'!$AJ$692,Z240,'Resumen Anual'!$V$9,K218,'Resumen Anual'!$L$644)+SUMIFS('Resumen Anual'!$CG$54,Z240,'Resumen Anual'!$V$9,K218,'Resumen Anual'!$BI$6)+SUMIFS('Resumen Anual'!$CG$112,Z240,'Resumen Anual'!$V$9,K218,'Resumen Anual'!$BI$64)+SUMIFS('Resumen Anual'!$CG$170,Z240,'Resumen Anual'!$V$9,K218,'Resumen Anual'!$BI$122)+SUMIFS('Resumen Anual'!$CG$228,Z240,'Resumen Anual'!$V$9,K218,'Resumen Anual'!$BI$180)+SUMIFS('Resumen Anual'!$CG$286,Z240,'Resumen Anual'!$V$9,K218,'Resumen Anual'!$BI$238)+SUMIFS('Resumen Anual'!$CG$344,Z240,'Resumen Anual'!$V$9,K218,'Resumen Anual'!$BI$296)+SUMIFS('Resumen Anual'!$CG$402,Z240,'Resumen Anual'!$V$9,K218,'Resumen Anual'!$BI$354)+SUMIFS('Resumen Anual'!$CG$460,Z240,'Resumen Anual'!$V$9,K218,'Resumen Anual'!$BI$412)+SUMIFS('Resumen Anual'!$CG$518,Z240,'Resumen Anual'!$V$9,K218,'Resumen Anual'!$BI$470)+SUMIFS('Resumen Anual'!$CG$576,Z240,'Resumen Anual'!$V$9,K218,'Resumen Anual'!$BI$528)+SUMIFS('Resumen Anual'!$CG$634,Z240,'Resumen Anual'!$V$9,K218,'Resumen Anual'!$BI$586)+SUMIFS('Resumen Anual'!$CG$692,Z240,'Resumen Anual'!$V$9,K218,'Resumen Anual'!$BI$644)+SUMIFS('Resumen Anual'!$EF$54,Z240,'Resumen Anual'!$V$9,K218,'Resumen Anual'!$DH$6)+SUMIFS('Resumen Anual'!$EF$112,Z240,'Resumen Anual'!$V$9,K218,'Resumen Anual'!$DH$64)+SUMIFS('Resumen Anual'!$EF$170,Z240,'Resumen Anual'!$V$9,K218,'Resumen Anual'!$DH$122)+SUMIFS('Resumen Anual'!$EF$228,Z240,'Resumen Anual'!$V$9,K218,'Resumen Anual'!$DH$180)+SUMIFS('Resumen Anual'!$EF$286,Z240,'Resumen Anual'!$V$9,K218,'Resumen Anual'!$DH$238)+SUMIFS('Resumen Anual'!$EF$344,Z240,'Resumen Anual'!$V$9,K218,'Resumen Anual'!$DH$296)+SUMIFS('Resumen Anual'!$EF$402,Z240,'Resumen Anual'!$V$9,K218,'Resumen Anual'!$DH$354)+SUMIFS('Resumen Anual'!$EF$460,Z240,'Resumen Anual'!$V$9,K218,'Resumen Anual'!$DH$412)+SUMIFS('Resumen Anual'!$EF$518,Z240,'Resumen Anual'!$V$9,K218,'Resumen Anual'!$DH$470)+SUMIFS('Resumen Anual'!$EF$576,Z240,'Resumen Anual'!$V$9,K218,'Resumen Anual'!$DH$528)+SUMIFS('Resumen Anual'!$EF$634,Z240,'Resumen Anual'!$V$9,K218,'Resumen Anual'!$DH$586)+SUMIFS('Resumen Anual'!$EF$692,Z240,'Resumen Anual'!$V$9,K218,'Resumen Anual'!$DH$644)+SUMIFS('Resumen Anual'!$GC$54,Z240,'Resumen Anual'!$V$9,K218,'Resumen Anual'!$FE$6)+SUMIFS('Resumen Anual'!$GC$112,Z240,'Resumen Anual'!$V$9,K218,'Resumen Anual'!$FE$64)+SUMIFS('Resumen Anual'!$GC$170,Z240,'Resumen Anual'!$V$9,K218,'Resumen Anual'!$FE$122)+SUMIFS('Resumen Anual'!$GC$228,Z240,'Resumen Anual'!$V$9,K218,'Resumen Anual'!$FE$180)+SUMIFS('Resumen Anual'!$GC$286,Z240,'Resumen Anual'!$V$9,K218,'Resumen Anual'!$FE$238)+SUMIFS('Resumen Anual'!$GC$344,Z240,'Resumen Anual'!$V$9,K218,'Resumen Anual'!$FE$296)+SUMIFS('Resumen Anual'!$GC$402,Z240,'Resumen Anual'!$V$9,K218,'Resumen Anual'!$FE$354)+SUMIFS('Resumen Anual'!$GC$460,Z240,'Resumen Anual'!$V$9,K218,'Resumen Anual'!$FE$412)+SUMIFS('Resumen Anual'!$GC$518,Z240,'Resumen Anual'!$V$9,K218,'Resumen Anual'!$FE$470)+SUMIFS('Resumen Anual'!$GC$576,Z240,'Resumen Anual'!$V$9,K218,'Resumen Anual'!$FE$528)+SUMIFS('Resumen Anual'!$GC$634,Z240,'Resumen Anual'!$V$9,K218,'Resumen Anual'!$FE$586)+SUMIFS('Resumen Anual'!$GC$692,Z240,'Resumen Anual'!$V$9,K218,'Resumen Anual'!$FE$644)</f>
        <v>0</v>
      </c>
      <c r="AJ240" s="770"/>
      <c r="AK240" s="770"/>
      <c r="AL240" s="770"/>
      <c r="AM240" s="770">
        <f>SUMIFS('Resumen Anual'!$AN$54,Z240,'Resumen Anual'!$V$9,K218,'Resumen Anual'!$L$6)+SUMIFS('Resumen Anual'!$AN$112,Z240,'Resumen Anual'!$V$9,K218,'Resumen Anual'!$L$64)+SUMIFS('Resumen Anual'!$AN$170,Z240,'Resumen Anual'!$V$9,K218,'Resumen Anual'!$L$122)+SUMIFS('Resumen Anual'!$AN$228,Z240,'Resumen Anual'!$V$9,K218,'Resumen Anual'!$L$180)+SUMIFS('Resumen Anual'!$AN$286,Z240,'Resumen Anual'!$V$9,K218,'Resumen Anual'!$L$238)+SUMIFS('Resumen Anual'!$AN$344,Z240,'Resumen Anual'!$V$9,K218,'Resumen Anual'!$L$296)+SUMIFS('Resumen Anual'!$AN$402,Z240,'Resumen Anual'!$V$9,K218,'Resumen Anual'!$L$354)+SUMIFS('Resumen Anual'!$AN$460,Z240,'Resumen Anual'!$V$9,K218,'Resumen Anual'!$L$412)+SUMIFS('Resumen Anual'!$AN$518,Z240,'Resumen Anual'!$V$9,K218,'Resumen Anual'!$L$470)+SUMIFS('Resumen Anual'!$AN$576,Z240,'Resumen Anual'!$V$9,K218,'Resumen Anual'!$L$528)+SUMIFS('Resumen Anual'!$AN$634,Z240,'Resumen Anual'!$V$9,K218,'Resumen Anual'!$L$586)+SUMIFS('Resumen Anual'!$AN$692,Z240,'Resumen Anual'!$V$9,K218,'Resumen Anual'!$L$644)+SUMIFS('Resumen Anual'!$CK$54,Z240,'Resumen Anual'!$V$9,K218,'Resumen Anual'!$BI$6)+SUMIFS('Resumen Anual'!$CK$112,Z240,'Resumen Anual'!$V$9,K218,'Resumen Anual'!$BI$64)+SUMIFS('Resumen Anual'!$CK$170,Z240,'Resumen Anual'!$V$9,K218,'Resumen Anual'!$BI$122)+SUMIFS('Resumen Anual'!$CK$228,Z240,'Resumen Anual'!$V$9,K218,'Resumen Anual'!$BI$180)+SUMIFS('Resumen Anual'!$CK$286,Z240,'Resumen Anual'!$V$9,K218,'Resumen Anual'!$BI$238)+SUMIFS('Resumen Anual'!$CK$344,Z240,'Resumen Anual'!$V$9,K218,'Resumen Anual'!$BI$296)+SUMIFS('Resumen Anual'!$CK$402,Z240,'Resumen Anual'!$V$9,K218,'Resumen Anual'!$BI$354)+SUMIFS('Resumen Anual'!$CK$460,Z240,'Resumen Anual'!$V$9,K218,'Resumen Anual'!$BI$412)+SUMIFS('Resumen Anual'!$CK$518,Z240,'Resumen Anual'!$V$9,K218,'Resumen Anual'!$BI$470)+SUMIFS('Resumen Anual'!$CK$576,Z240,'Resumen Anual'!$V$9,K218,'Resumen Anual'!$BI$528)+SUMIFS('Resumen Anual'!$CK$634,Z240,'Resumen Anual'!$V$9,K218,'Resumen Anual'!$BI$586)+SUMIFS('Resumen Anual'!$CK$692,Z240,'Resumen Anual'!$V$9,K218,'Resumen Anual'!$BI$644)+SUMIFS('Resumen Anual'!$EJ$54,Z240,'Resumen Anual'!$V$9,K218,'Resumen Anual'!$DH$6)+SUMIFS('Resumen Anual'!$EJ$112,Z240,'Resumen Anual'!$V$9,K218,'Resumen Anual'!$DH$64)+SUMIFS('Resumen Anual'!$EJ$170,Z240,'Resumen Anual'!$V$9,K218,'Resumen Anual'!$DH$122)+SUMIFS('Resumen Anual'!$EJ$228,Z240,'Resumen Anual'!$V$9,K218,'Resumen Anual'!$DH$180)+SUMIFS('Resumen Anual'!$EJ$286,Z240,'Resumen Anual'!$V$9,K218,'Resumen Anual'!$DH$238)+SUMIFS('Resumen Anual'!$EJ$344,Z240,'Resumen Anual'!$V$9,K218,'Resumen Anual'!$DH$296)+SUMIFS('Resumen Anual'!$EJ$402,Z240,'Resumen Anual'!$V$9,K218,'Resumen Anual'!$DH$354)+SUMIFS('Resumen Anual'!$EJ$460,Z240,'Resumen Anual'!$V$9,K218,'Resumen Anual'!$DH$412)+SUMIFS('Resumen Anual'!$EJ$518,Z240,'Resumen Anual'!$V$9,K218,'Resumen Anual'!$DH$470)+SUMIFS('Resumen Anual'!$EJ$576,Z240,'Resumen Anual'!$V$9,K218,'Resumen Anual'!$DH$528)+SUMIFS('Resumen Anual'!$EJ$634,Z240,'Resumen Anual'!$V$9,K218,'Resumen Anual'!$DH$586)+SUMIFS('Resumen Anual'!$EJ$692,Z240,'Resumen Anual'!$V$9,K218,'Resumen Anual'!$DH$644)+SUMIFS('Resumen Anual'!$GG$54,Z240,'Resumen Anual'!$V$9,K218,'Resumen Anual'!$FE$6)+SUMIFS('Resumen Anual'!$GG$112,Z240,'Resumen Anual'!$V$9,K218,'Resumen Anual'!$FE$64)+SUMIFS('Resumen Anual'!$GG$170,Z240,'Resumen Anual'!$V$9,K218,'Resumen Anual'!$FE$122)+SUMIFS('Resumen Anual'!$GG$228,Z240,'Resumen Anual'!$V$9,K218,'Resumen Anual'!$FE$180)+SUMIFS('Resumen Anual'!$GG$286,Z240,'Resumen Anual'!$V$9,K218,'Resumen Anual'!$FE$238)+SUMIFS('Resumen Anual'!$GG$344,Z240,'Resumen Anual'!$V$9,K218,'Resumen Anual'!$FE$296)+SUMIFS('Resumen Anual'!$GG$402,Z240,'Resumen Anual'!$V$9,K218,'Resumen Anual'!$FE$354)+SUMIFS('Resumen Anual'!$GG$460,Z240,'Resumen Anual'!$V$9,K218,'Resumen Anual'!$FE$412)+SUMIFS('Resumen Anual'!$GG$518,Z240,'Resumen Anual'!$V$9,K218,'Resumen Anual'!$FE$470)+SUMIFS('Resumen Anual'!$GG$576,Z240,'Resumen Anual'!$V$9,K218,'Resumen Anual'!$FE$528)+SUMIFS('Resumen Anual'!$GG$634,Z240,'Resumen Anual'!$V$9,K218,'Resumen Anual'!$FE$586)+SUMIFS('Resumen Anual'!$GG$692,Z240,'Resumen Anual'!$V$9,K218,'Resumen Anual'!$FE$644)</f>
        <v>0</v>
      </c>
      <c r="AN240" s="770"/>
      <c r="AO240" s="770"/>
      <c r="AP240" s="770"/>
      <c r="AQ240" s="756">
        <f>SUMIFS('Resumen Anual'!$AR$54,Z240,'Resumen Anual'!$V$9,K218,'Resumen Anual'!$L$6)+SUMIFS('Resumen Anual'!$AR$112,Z240,'Resumen Anual'!$V$9,K218,'Resumen Anual'!$L$64)+SUMIFS('Resumen Anual'!$AR$170,Z240,'Resumen Anual'!$V$9,K218,'Resumen Anual'!$L$122)+SUMIFS('Resumen Anual'!$AR$228,Z240,'Resumen Anual'!$V$9,K218,'Resumen Anual'!$L$180)+SUMIFS('Resumen Anual'!$AR$286,Z240,'Resumen Anual'!$V$9,K218,'Resumen Anual'!$L$238)+SUMIFS('Resumen Anual'!$AR$344,Z240,'Resumen Anual'!$V$9,K218,'Resumen Anual'!$L$296)+SUMIFS('Resumen Anual'!$AR$402,Z240,'Resumen Anual'!$V$9,K218,'Resumen Anual'!$L$354)+SUMIFS('Resumen Anual'!$AR$460,Z240,'Resumen Anual'!$V$9,K218,'Resumen Anual'!$L$412)+SUMIFS('Resumen Anual'!$AR$518,Z240,'Resumen Anual'!$V$9,K218,'Resumen Anual'!$L$470)+SUMIFS('Resumen Anual'!$AR$576,Z240,'Resumen Anual'!$V$9,K218,'Resumen Anual'!$L$528)+SUMIFS('Resumen Anual'!$AR$634,Z240,'Resumen Anual'!$V$9,K218,'Resumen Anual'!$L$586)+SUMIFS('Resumen Anual'!$AR$692,Z240,'Resumen Anual'!$V$9,K218,'Resumen Anual'!$L$644)+SUMIFS('Resumen Anual'!$CO$54,Z240,'Resumen Anual'!$V$9,K218,'Resumen Anual'!$BI$6)+SUMIFS('Resumen Anual'!$CO$112,Z240,'Resumen Anual'!$V$9,K218,'Resumen Anual'!$BI$64)+SUMIFS('Resumen Anual'!$CO$170,Z240,'Resumen Anual'!$V$9,K218,'Resumen Anual'!$BI$122)+SUMIFS('Resumen Anual'!$CO$228,Z240,'Resumen Anual'!$V$9,K218,'Resumen Anual'!$BI$180)+SUMIFS('Resumen Anual'!$CO$286,Z240,'Resumen Anual'!$V$9,K218,'Resumen Anual'!$BI$238)+SUMIFS('Resumen Anual'!$CO$344,Z240,'Resumen Anual'!$V$9,K218,'Resumen Anual'!$BI$296)+SUMIFS('Resumen Anual'!$CO$402,Z240,'Resumen Anual'!$V$9,K218,'Resumen Anual'!$BI$354)+SUMIFS('Resumen Anual'!$CO$460,Z240,'Resumen Anual'!$V$9,K218,'Resumen Anual'!$BI$412)+SUMIFS('Resumen Anual'!$CO$518,Z240,'Resumen Anual'!$V$9,K218,'Resumen Anual'!$BI$470)+SUMIFS('Resumen Anual'!$CO$576,Z240,'Resumen Anual'!$V$9,K218,'Resumen Anual'!$BI$528)+SUMIFS('Resumen Anual'!$CO$634,Z240,'Resumen Anual'!$V$9,K218,'Resumen Anual'!$BI$586)+SUMIFS('Resumen Anual'!$CO$692,Z240,'Resumen Anual'!$V$9,K218,'Resumen Anual'!$BI$644)+SUMIFS('Resumen Anual'!$EN$54,Z240,'Resumen Anual'!$V$9,K218,'Resumen Anual'!$DH$6)+SUMIFS('Resumen Anual'!$EN$112,Z240,'Resumen Anual'!$V$9,K218,'Resumen Anual'!$DH$64)+SUMIFS('Resumen Anual'!$EN$170,Z240,'Resumen Anual'!$V$9,K218,'Resumen Anual'!$DH$122)+SUMIFS('Resumen Anual'!$EN$228,Z240,'Resumen Anual'!$V$9,K218,'Resumen Anual'!$DH$180)+SUMIFS('Resumen Anual'!$EN$286,Z240,'Resumen Anual'!$V$9,K218,'Resumen Anual'!$DH$238)+SUMIFS('Resumen Anual'!$EN$344,Z240,'Resumen Anual'!$V$9,K218,'Resumen Anual'!$DH$296)+SUMIFS('Resumen Anual'!$EN$402,Z240,'Resumen Anual'!$V$9,K218,'Resumen Anual'!$DH$354)+SUMIFS('Resumen Anual'!$EN$460,Z240,'Resumen Anual'!$V$9,K218,'Resumen Anual'!$DH$412)+SUMIFS('Resumen Anual'!$EN$518,Z240,'Resumen Anual'!$V$9,K218,'Resumen Anual'!$DH$470)+SUMIFS('Resumen Anual'!$EN$576,Z240,'Resumen Anual'!$V$9,K218,'Resumen Anual'!$DH$528)+SUMIFS('Resumen Anual'!$EN$634,Z240,'Resumen Anual'!$V$9,K218,'Resumen Anual'!$DH$586)+SUMIFS('Resumen Anual'!$EN$692,Z240,'Resumen Anual'!$V$9,K218,'Resumen Anual'!$DH$644)+SUMIFS('Resumen Anual'!$GK$54,Z240,'Resumen Anual'!$V$9,K218,'Resumen Anual'!$FE$6)+SUMIFS('Resumen Anual'!$GK$112,Z240,'Resumen Anual'!$V$9,K218,'Resumen Anual'!$FE$64)+SUMIFS('Resumen Anual'!$GK$170,Z240,'Resumen Anual'!$V$9,K218,'Resumen Anual'!$FE$122)+SUMIFS('Resumen Anual'!$GK$228,Z240,'Resumen Anual'!$V$9,K218,'Resumen Anual'!$FE$180)+SUMIFS('Resumen Anual'!$GK$286,Z240,'Resumen Anual'!$V$9,K218,'Resumen Anual'!$FE$238)+SUMIFS('Resumen Anual'!$GK$344,Z240,'Resumen Anual'!$V$9,K218,'Resumen Anual'!$FE$296)+SUMIFS('Resumen Anual'!$GK$402,Z240,'Resumen Anual'!$V$9,K218,'Resumen Anual'!$FE$354)+SUMIFS('Resumen Anual'!$GK$460,Z240,'Resumen Anual'!$V$9,K218,'Resumen Anual'!$FE$412)+SUMIFS('Resumen Anual'!$GK$518,Z240,'Resumen Anual'!$V$9,K218,'Resumen Anual'!$FE$470)+SUMIFS('Resumen Anual'!$GK$576,Z240,'Resumen Anual'!$V$9,K218,'Resumen Anual'!$FE$528)+SUMIFS('Resumen Anual'!$GK$634,Z240,'Resumen Anual'!$V$9,K218,'Resumen Anual'!$FE$586)+SUMIFS('Resumen Anual'!$GK$692,Z240,'Resumen Anual'!$V$9,K218,'Resumen Anual'!$FE$644)</f>
        <v>0</v>
      </c>
      <c r="AR240" s="756"/>
      <c r="AS240" s="756"/>
      <c r="AT240" s="756">
        <f>SUMIFS('Resumen Anual'!$AU$54,Z240,'Resumen Anual'!$V$9,K218,'Resumen Anual'!$L$6)+SUMIFS('Resumen Anual'!$AU$112,Z240,'Resumen Anual'!$V$9,K218,'Resumen Anual'!$L$64)+SUMIFS('Resumen Anual'!$AU$170,Z240,'Resumen Anual'!$V$9,K218,'Resumen Anual'!$L$122)+SUMIFS('Resumen Anual'!$AU$228,Z240,'Resumen Anual'!$V$9,K218,'Resumen Anual'!$L$180)+SUMIFS('Resumen Anual'!$AU$286,Z240,'Resumen Anual'!$V$9,K218,'Resumen Anual'!$L$238)+SUMIFS('Resumen Anual'!$AU$344,Z240,'Resumen Anual'!$V$9,K218,'Resumen Anual'!$L$296)+SUMIFS('Resumen Anual'!$AU$402,Z240,'Resumen Anual'!$V$9,K218,'Resumen Anual'!$L$354)+SUMIFS('Resumen Anual'!$AU$460,Z240,'Resumen Anual'!$V$9,K218,'Resumen Anual'!$L$412)+SUMIFS('Resumen Anual'!$AU$518,Z240,'Resumen Anual'!$V$9,K218,'Resumen Anual'!$L$470)+SUMIFS('Resumen Anual'!$AU$576,Z240,'Resumen Anual'!$V$9,K218,'Resumen Anual'!$L$528)+SUMIFS('Resumen Anual'!$AU$634,Z240,'Resumen Anual'!$V$9,K218,'Resumen Anual'!$L$586)+SUMIFS('Resumen Anual'!$AU$692,Z240,'Resumen Anual'!$V$9,K218,'Resumen Anual'!$L$644)+SUMIFS('Resumen Anual'!$CR$54,Z240,'Resumen Anual'!$V$9,K218,'Resumen Anual'!$BI$6)+SUMIFS('Resumen Anual'!$CR$112,Z240,'Resumen Anual'!$V$9,K218,'Resumen Anual'!$BI$64)+SUMIFS('Resumen Anual'!$CR$170,Z240,'Resumen Anual'!$V$9,K218,'Resumen Anual'!$BI$122)+SUMIFS('Resumen Anual'!$CR$228,Z240,'Resumen Anual'!$V$9,K218,'Resumen Anual'!$BI$180)+SUMIFS('Resumen Anual'!$CR$286,Z240,'Resumen Anual'!$V$9,K218,'Resumen Anual'!$BI$238)+SUMIFS('Resumen Anual'!$CR$344,Z240,'Resumen Anual'!$V$9,K218,'Resumen Anual'!$BI$296)+SUMIFS('Resumen Anual'!$CR$402,Z240,'Resumen Anual'!$V$9,K218,'Resumen Anual'!$BI$354)+SUMIFS('Resumen Anual'!$CR$460,Z240,'Resumen Anual'!$V$9,K218,'Resumen Anual'!$BI$412)+SUMIFS('Resumen Anual'!$CR$518,Z240,'Resumen Anual'!$V$9,K218,'Resumen Anual'!$BI$470)+SUMIFS('Resumen Anual'!$CR$576,Z240,'Resumen Anual'!$V$9,K218,'Resumen Anual'!$BI$528)+SUMIFS('Resumen Anual'!$CR$634,Z240,'Resumen Anual'!$V$9,K218,'Resumen Anual'!$BI$586)+SUMIFS('Resumen Anual'!$CR$692,Z240,'Resumen Anual'!$V$9,K218,'Resumen Anual'!$BI$644)+SUMIFS('Resumen Anual'!$EQ$54,Z240,'Resumen Anual'!$V$9,K218,'Resumen Anual'!$DH$6)+SUMIFS('Resumen Anual'!$EQ$112,Z240,'Resumen Anual'!$V$9,K218,'Resumen Anual'!$DH$64)+SUMIFS('Resumen Anual'!$EQ$170,Z240,'Resumen Anual'!$V$9,K218,'Resumen Anual'!$DH$122)+SUMIFS('Resumen Anual'!$EQ$228,Z240,'Resumen Anual'!$V$9,K218,'Resumen Anual'!$DH$180)+SUMIFS('Resumen Anual'!$EQ$286,Z240,'Resumen Anual'!$V$9,K218,'Resumen Anual'!$DH$238)+SUMIFS('Resumen Anual'!$EQ$344,Z240,'Resumen Anual'!$V$9,K218,'Resumen Anual'!$DH$296)+SUMIFS('Resumen Anual'!$EQ$402,Z240,'Resumen Anual'!$V$9,K218,'Resumen Anual'!$DH$354)+SUMIFS('Resumen Anual'!$EQ$460,Z240,'Resumen Anual'!$V$9,K218,'Resumen Anual'!$DH$412)+SUMIFS('Resumen Anual'!$EQ$518,Z240,'Resumen Anual'!$V$9,K218,'Resumen Anual'!$DH$470)+SUMIFS('Resumen Anual'!$EQ$576,Z240,'Resumen Anual'!$V$9,K218,'Resumen Anual'!$DH$528)+SUMIFS('Resumen Anual'!$EQ$634,Z240,'Resumen Anual'!$V$9,K218,'Resumen Anual'!$DH$586)+SUMIFS('Resumen Anual'!$EQ$692,Z240,'Resumen Anual'!$V$9,K218,'Resumen Anual'!$DH$644)+SUMIFS('Resumen Anual'!$GN$54,Z240,'Resumen Anual'!$V$9,K218,'Resumen Anual'!$FE$6)+SUMIFS('Resumen Anual'!$GN$112,Z240,'Resumen Anual'!$V$9,K218,'Resumen Anual'!$FE$64)+SUMIFS('Resumen Anual'!$GN$170,Z240,'Resumen Anual'!$V$9,K218,'Resumen Anual'!$FE$122)+SUMIFS('Resumen Anual'!$GN$228,Z240,'Resumen Anual'!$V$9,K218,'Resumen Anual'!$FE$180)+SUMIFS('Resumen Anual'!$GN$286,Z240,'Resumen Anual'!$V$9,K218,'Resumen Anual'!$FE$238)+SUMIFS('Resumen Anual'!$GN$344,Z240,'Resumen Anual'!$V$9,K218,'Resumen Anual'!$FE$296)+SUMIFS('Resumen Anual'!$GN$402,Z240,'Resumen Anual'!$V$9,K218,'Resumen Anual'!$FE$354)+SUMIFS('Resumen Anual'!$GN$460,Z240,'Resumen Anual'!$V$9,K218,'Resumen Anual'!$FE$412)+SUMIFS('Resumen Anual'!$GN$518,Z240,'Resumen Anual'!$V$9,K218,'Resumen Anual'!$FE$470)+SUMIFS('Resumen Anual'!$GN$576,Z240,'Resumen Anual'!$V$9,K218,'Resumen Anual'!$FE$528)+SUMIFS('Resumen Anual'!$GN$634,Z240,'Resumen Anual'!$V$9,K218,'Resumen Anual'!$FE$586)+SUMIFS('Resumen Anual'!$GN$692,Z240,'Resumen Anual'!$V$9,K218,'Resumen Anual'!$FE$644)</f>
        <v>0</v>
      </c>
      <c r="AU240" s="756"/>
      <c r="AV240" s="1215"/>
      <c r="AW240" s="1200"/>
      <c r="AX240" s="171"/>
      <c r="AY240" s="625"/>
      <c r="AZ240" s="625"/>
      <c r="BA240" s="625"/>
      <c r="BB240" s="625"/>
      <c r="BC240" s="625"/>
      <c r="BD240" s="625"/>
      <c r="BE240" s="625"/>
      <c r="BF240" s="625"/>
      <c r="BG240" s="625"/>
      <c r="BH240" s="625"/>
      <c r="BI240" s="625"/>
      <c r="BJ240" s="625"/>
      <c r="BK240" s="625"/>
      <c r="BL240" s="625"/>
      <c r="BM240" s="625"/>
      <c r="BN240" s="625"/>
      <c r="BO240" s="625"/>
      <c r="BP240" s="625"/>
      <c r="BQ240" s="625"/>
      <c r="BR240" s="625"/>
      <c r="BS240" s="625"/>
      <c r="BT240" s="625"/>
      <c r="BU240" s="625"/>
      <c r="BV240" s="15"/>
      <c r="BW240" s="771">
        <f>IF(BW224=0," ",BW224+8)</f>
        <v>2030</v>
      </c>
      <c r="BX240" s="772"/>
      <c r="BY240" s="772"/>
      <c r="BZ240" s="772"/>
      <c r="CA240" s="772"/>
      <c r="CB240" s="1214">
        <f>SUMIFS('Resumen Anual'!$AF$54,BW240,'Resumen Anual'!$V$9,BH218,'Resumen Anual'!$L$6)+SUMIFS('Resumen Anual'!$AF$112,BW240,'Resumen Anual'!$V$9,BH218,'Resumen Anual'!$L$64)+SUMIFS('Resumen Anual'!$AF$170,BW240,'Resumen Anual'!$V$9,BH218,'Resumen Anual'!$L$122)+SUMIFS('Resumen Anual'!$AF$228,BW240,'Resumen Anual'!$V$9,BH218,'Resumen Anual'!$L$180)+SUMIFS('Resumen Anual'!$AF$286,BW240,'Resumen Anual'!$V$9,BH218,'Resumen Anual'!$L$238)+SUMIFS('Resumen Anual'!$AF$344,BW240,'Resumen Anual'!$V$9,BH218,'Resumen Anual'!$L$296)+SUMIFS('Resumen Anual'!$AF$402,BW240,'Resumen Anual'!$V$9,BH218,'Resumen Anual'!$L$354)+SUMIFS('Resumen Anual'!$AF$460,BW240,'Resumen Anual'!$V$9,BH218,'Resumen Anual'!$L$412)+SUMIFS('Resumen Anual'!$AF$518,BW240,'Resumen Anual'!$V$9,BH218,'Resumen Anual'!$L$470)+SUMIFS('Resumen Anual'!$AF$576,BW240,'Resumen Anual'!$V$9,BH218,'Resumen Anual'!$L$528)+SUMIFS('Resumen Anual'!$AF$634,BW240,'Resumen Anual'!$V$9,BH218,'Resumen Anual'!$L$586)+SUMIFS('Resumen Anual'!$AF$692,BW240,'Resumen Anual'!$V$9,BH218,'Resumen Anual'!$L$644)+SUMIFS('Resumen Anual'!$CC$54,BW240,'Resumen Anual'!$V$9,BH218,'Resumen Anual'!$BI$6)+SUMIFS('Resumen Anual'!$CC$112,BW240,'Resumen Anual'!$V$9,BH218,'Resumen Anual'!$BI$64)+SUMIFS('Resumen Anual'!$CC$170,BW240,'Resumen Anual'!$V$9,BH218,'Resumen Anual'!$BI$122)+SUMIFS('Resumen Anual'!$CC$228,BW240,'Resumen Anual'!$V$9,BH218,'Resumen Anual'!$BI$180)+SUMIFS('Resumen Anual'!$CC$286,BW240,'Resumen Anual'!$V$9,BH218,'Resumen Anual'!$BI$238)+SUMIFS('Resumen Anual'!$CC$344,BW240,'Resumen Anual'!$V$9,BH218,'Resumen Anual'!$BI$296)+SUMIFS('Resumen Anual'!$CC$402,BW240,'Resumen Anual'!$V$9,BH218,'Resumen Anual'!$BI$354)+SUMIFS('Resumen Anual'!$CC$460,BW240,'Resumen Anual'!$V$9,BH218,'Resumen Anual'!$BI$412)+SUMIFS('Resumen Anual'!$CC$518,BW240,'Resumen Anual'!$V$9,BH218,'Resumen Anual'!$BI$470)+SUMIFS('Resumen Anual'!$CC$576,BW240,'Resumen Anual'!$V$9,BH218,'Resumen Anual'!$BI$528)+SUMIFS('Resumen Anual'!$CC$634,BW240,'Resumen Anual'!$V$9,BH218,'Resumen Anual'!$BI$586)+SUMIFS('Resumen Anual'!$CC$692,BW240,'Resumen Anual'!$V$9,BH218,'Resumen Anual'!$BI$644)+SUMIFS('Resumen Anual'!$EB$54,BW240,'Resumen Anual'!$V$9,BH218,'Resumen Anual'!$DH$6)+SUMIFS('Resumen Anual'!$EB$112,BW240,'Resumen Anual'!$V$9,BH218,'Resumen Anual'!$DH$64)+SUMIFS('Resumen Anual'!$EB$170,BW240,'Resumen Anual'!$V$9,BH218,'Resumen Anual'!$DH$122)+SUMIFS('Resumen Anual'!$EB$228,BW240,'Resumen Anual'!$V$9,BH218,'Resumen Anual'!$DH$180)+SUMIFS('Resumen Anual'!$EB$286,BW240,'Resumen Anual'!$V$9,BH218,'Resumen Anual'!$DH$238)+SUMIFS('Resumen Anual'!$EB$344,BW240,'Resumen Anual'!$V$9,BH218,'Resumen Anual'!$DH$296)+SUMIFS('Resumen Anual'!$EB$402,BW240,'Resumen Anual'!$V$9,BH218,'Resumen Anual'!$DH$354)+SUMIFS('Resumen Anual'!$EB$460,BW240,'Resumen Anual'!$V$9,BH218,'Resumen Anual'!$DH$412)+SUMIFS('Resumen Anual'!$EB$518,BW240,'Resumen Anual'!$V$9,BH218,'Resumen Anual'!$DH$470)+SUMIFS('Resumen Anual'!$EB$576,BW240,'Resumen Anual'!$V$9,BH218,'Resumen Anual'!$DH$528)+SUMIFS('Resumen Anual'!$EB$634,BW240,'Resumen Anual'!$V$9,BH218,'Resumen Anual'!$DH$586)+SUMIFS('Resumen Anual'!$EB$692,BW240,'Resumen Anual'!$V$9,BH218,'Resumen Anual'!$DH$644)+SUMIFS('Resumen Anual'!$FY$54,BW240,'Resumen Anual'!$V$9,BH218,'Resumen Anual'!$FE$6)+SUMIFS('Resumen Anual'!$FY$112,BW240,'Resumen Anual'!$V$9,BH218,'Resumen Anual'!$FE$64)+SUMIFS('Resumen Anual'!$FY$170,BW240,'Resumen Anual'!$V$9,BH218,'Resumen Anual'!$FE$122)+SUMIFS('Resumen Anual'!$FY$228,BW240,'Resumen Anual'!$V$9,BH218,'Resumen Anual'!$FE$180)+SUMIFS('Resumen Anual'!$FY$286,BW240,'Resumen Anual'!$V$9,BH218,'Resumen Anual'!$FE$238)+SUMIFS('Resumen Anual'!$FY$344,BW240,'Resumen Anual'!$V$9,BH218,'Resumen Anual'!$FE$296)+SUMIFS('Resumen Anual'!$FY$402,BW240,'Resumen Anual'!$V$9,BH218,'Resumen Anual'!$FE$354)+SUMIFS('Resumen Anual'!$FY$460,BW240,'Resumen Anual'!$V$9,BH218,'Resumen Anual'!$FE$412)+SUMIFS('Resumen Anual'!$FY$518,BW240,'Resumen Anual'!$V$9,BH218,'Resumen Anual'!$FE$470)+SUMIFS('Resumen Anual'!$FY$576,BW240,'Resumen Anual'!$V$9,BH218,'Resumen Anual'!$FE$528)+SUMIFS('Resumen Anual'!$FY$634,BW240,'Resumen Anual'!$V$9,BH218,'Resumen Anual'!$FE$586)+SUMIFS('Resumen Anual'!$FY$692,BW240,'Resumen Anual'!$V$9,BH218,'Resumen Anual'!$FE$644)</f>
        <v>0</v>
      </c>
      <c r="CC240" s="770"/>
      <c r="CD240" s="770"/>
      <c r="CE240" s="770"/>
      <c r="CF240" s="770">
        <f>SUMIFS('Resumen Anual'!$AJ$54,BW240,'Resumen Anual'!$V$9,BH218,'Resumen Anual'!$L$6)+SUMIFS('Resumen Anual'!$AJ$112,BW240,'Resumen Anual'!$V$9,BH218,'Resumen Anual'!$L$64)+SUMIFS('Resumen Anual'!$AJ$170,BW240,'Resumen Anual'!$V$9,BH218,'Resumen Anual'!$L$122)+SUMIFS('Resumen Anual'!$AJ$228,BW240,'Resumen Anual'!$V$9,BH218,'Resumen Anual'!$L$180)+SUMIFS('Resumen Anual'!$AJ$286,BW240,'Resumen Anual'!$V$9,BH218,'Resumen Anual'!$L$238)+SUMIFS('Resumen Anual'!$AJ$344,BW240,'Resumen Anual'!$V$9,BH218,'Resumen Anual'!$L$296)+SUMIFS('Resumen Anual'!$AJ$402,BW240,'Resumen Anual'!$V$9,BH218,'Resumen Anual'!$L$354)+SUMIFS('Resumen Anual'!$AJ$460,BW240,'Resumen Anual'!$V$9,BH218,'Resumen Anual'!$L$412)+SUMIFS('Resumen Anual'!$AJ$518,BW240,'Resumen Anual'!$V$9,BH218,'Resumen Anual'!$L$470)+SUMIFS('Resumen Anual'!$AJ$576,BW240,'Resumen Anual'!$V$9,BH218,'Resumen Anual'!$L$528)+SUMIFS('Resumen Anual'!$AJ$634,BW240,'Resumen Anual'!$V$9,BH218,'Resumen Anual'!$L$586)+SUMIFS('Resumen Anual'!$AJ$692,BW240,'Resumen Anual'!$V$9,BH218,'Resumen Anual'!$L$644)+SUMIFS('Resumen Anual'!$CG$54,BW240,'Resumen Anual'!$V$9,BH218,'Resumen Anual'!$BI$6)+SUMIFS('Resumen Anual'!$CG$112,BW240,'Resumen Anual'!$V$9,BH218,'Resumen Anual'!$BI$64)+SUMIFS('Resumen Anual'!$CG$170,BW240,'Resumen Anual'!$V$9,BH218,'Resumen Anual'!$BI$122)+SUMIFS('Resumen Anual'!$CG$228,BW240,'Resumen Anual'!$V$9,BH218,'Resumen Anual'!$BI$180)+SUMIFS('Resumen Anual'!$CG$286,BW240,'Resumen Anual'!$V$9,BH218,'Resumen Anual'!$BI$238)+SUMIFS('Resumen Anual'!$CG$344,BW240,'Resumen Anual'!$V$9,BH218,'Resumen Anual'!$BI$296)+SUMIFS('Resumen Anual'!$CG$402,BW240,'Resumen Anual'!$V$9,BH218,'Resumen Anual'!$BI$354)+SUMIFS('Resumen Anual'!$CG$460,BW240,'Resumen Anual'!$V$9,BH218,'Resumen Anual'!$BI$412)+SUMIFS('Resumen Anual'!$CG$518,BW240,'Resumen Anual'!$V$9,BH218,'Resumen Anual'!$BI$470)+SUMIFS('Resumen Anual'!$CG$576,BW240,'Resumen Anual'!$V$9,BH218,'Resumen Anual'!$BI$528)+SUMIFS('Resumen Anual'!$CG$634,BW240,'Resumen Anual'!$V$9,BH218,'Resumen Anual'!$BI$586)+SUMIFS('Resumen Anual'!$CG$692,BW240,'Resumen Anual'!$V$9,BH218,'Resumen Anual'!$BI$644)+SUMIFS('Resumen Anual'!$EF$54,BW240,'Resumen Anual'!$V$9,BH218,'Resumen Anual'!$DH$6)+SUMIFS('Resumen Anual'!$EF$112,BW240,'Resumen Anual'!$V$9,BH218,'Resumen Anual'!$DH$64)+SUMIFS('Resumen Anual'!$EF$170,BW240,'Resumen Anual'!$V$9,BH218,'Resumen Anual'!$DH$122)+SUMIFS('Resumen Anual'!$EF$228,BW240,'Resumen Anual'!$V$9,BH218,'Resumen Anual'!$DH$180)+SUMIFS('Resumen Anual'!$EF$286,BW240,'Resumen Anual'!$V$9,BH218,'Resumen Anual'!$DH$238)+SUMIFS('Resumen Anual'!$EF$344,BW240,'Resumen Anual'!$V$9,BH218,'Resumen Anual'!$DH$296)+SUMIFS('Resumen Anual'!$EF$402,BW240,'Resumen Anual'!$V$9,BH218,'Resumen Anual'!$DH$354)+SUMIFS('Resumen Anual'!$EF$460,BW240,'Resumen Anual'!$V$9,BH218,'Resumen Anual'!$DH$412)+SUMIFS('Resumen Anual'!$EF$518,BW240,'Resumen Anual'!$V$9,BH218,'Resumen Anual'!$DH$470)+SUMIFS('Resumen Anual'!$EF$576,BW240,'Resumen Anual'!$V$9,BH218,'Resumen Anual'!$DH$528)+SUMIFS('Resumen Anual'!$EF$634,BW240,'Resumen Anual'!$V$9,BH218,'Resumen Anual'!$DH$586)+SUMIFS('Resumen Anual'!$EF$692,BW240,'Resumen Anual'!$V$9,BH218,'Resumen Anual'!$DH$644)+SUMIFS('Resumen Anual'!$GC$54,BW240,'Resumen Anual'!$V$9,BH218,'Resumen Anual'!$FE$6)+SUMIFS('Resumen Anual'!$GC$112,BW240,'Resumen Anual'!$V$9,BH218,'Resumen Anual'!$FE$64)+SUMIFS('Resumen Anual'!$GC$170,BW240,'Resumen Anual'!$V$9,BH218,'Resumen Anual'!$FE$122)+SUMIFS('Resumen Anual'!$GC$228,BW240,'Resumen Anual'!$V$9,BH218,'Resumen Anual'!$FE$180)+SUMIFS('Resumen Anual'!$GC$286,BW240,'Resumen Anual'!$V$9,BH218,'Resumen Anual'!$FE$238)+SUMIFS('Resumen Anual'!$GC$344,BW240,'Resumen Anual'!$V$9,BH218,'Resumen Anual'!$FE$296)+SUMIFS('Resumen Anual'!$GC$402,BW240,'Resumen Anual'!$V$9,BH218,'Resumen Anual'!$FE$354)+SUMIFS('Resumen Anual'!$GC$460,BW240,'Resumen Anual'!$V$9,BH218,'Resumen Anual'!$FE$412)+SUMIFS('Resumen Anual'!$GC$518,BW240,'Resumen Anual'!$V$9,BH218,'Resumen Anual'!$FE$470)+SUMIFS('Resumen Anual'!$GC$576,BW240,'Resumen Anual'!$V$9,BH218,'Resumen Anual'!$FE$528)+SUMIFS('Resumen Anual'!$GC$634,BW240,'Resumen Anual'!$V$9,BH218,'Resumen Anual'!$FE$586)+SUMIFS('Resumen Anual'!$GC$692,BW240,'Resumen Anual'!$V$9,BH218,'Resumen Anual'!$FE$644)</f>
        <v>0</v>
      </c>
      <c r="CG240" s="770"/>
      <c r="CH240" s="770"/>
      <c r="CI240" s="770"/>
      <c r="CJ240" s="770">
        <f>SUMIFS('Resumen Anual'!$AN$54,BW240,'Resumen Anual'!$V$9,BH218,'Resumen Anual'!$L$6)+SUMIFS('Resumen Anual'!$AN$112,BW240,'Resumen Anual'!$V$9,BH218,'Resumen Anual'!$L$64)+SUMIFS('Resumen Anual'!$AN$170,BW240,'Resumen Anual'!$V$9,BH218,'Resumen Anual'!$L$122)+SUMIFS('Resumen Anual'!$AN$228,BW240,'Resumen Anual'!$V$9,BH218,'Resumen Anual'!$L$180)+SUMIFS('Resumen Anual'!$AN$286,BW240,'Resumen Anual'!$V$9,BH218,'Resumen Anual'!$L$238)+SUMIFS('Resumen Anual'!$AN$344,BW240,'Resumen Anual'!$V$9,BH218,'Resumen Anual'!$L$296)+SUMIFS('Resumen Anual'!$AN$402,BW240,'Resumen Anual'!$V$9,BH218,'Resumen Anual'!$L$354)+SUMIFS('Resumen Anual'!$AN$460,BW240,'Resumen Anual'!$V$9,BH218,'Resumen Anual'!$L$412)+SUMIFS('Resumen Anual'!$AN$518,BW240,'Resumen Anual'!$V$9,BH218,'Resumen Anual'!$L$470)+SUMIFS('Resumen Anual'!$AN$576,BW240,'Resumen Anual'!$V$9,BH218,'Resumen Anual'!$L$528)+SUMIFS('Resumen Anual'!$AN$634,BW240,'Resumen Anual'!$V$9,BH218,'Resumen Anual'!$L$586)+SUMIFS('Resumen Anual'!$AN$692,BW240,'Resumen Anual'!$V$9,BH218,'Resumen Anual'!$L$644)+SUMIFS('Resumen Anual'!$CK$54,BW240,'Resumen Anual'!$V$9,BH218,'Resumen Anual'!$BI$6)+SUMIFS('Resumen Anual'!$CK$112,BW240,'Resumen Anual'!$V$9,BH218,'Resumen Anual'!$BI$64)+SUMIFS('Resumen Anual'!$CK$170,BW240,'Resumen Anual'!$V$9,BH218,'Resumen Anual'!$BI$122)+SUMIFS('Resumen Anual'!$CK$228,BW240,'Resumen Anual'!$V$9,BH218,'Resumen Anual'!$BI$180)+SUMIFS('Resumen Anual'!$CK$286,BW240,'Resumen Anual'!$V$9,BH218,'Resumen Anual'!$BI$238)+SUMIFS('Resumen Anual'!$CK$344,BW240,'Resumen Anual'!$V$9,BH218,'Resumen Anual'!$BI$296)+SUMIFS('Resumen Anual'!$CK$402,BW240,'Resumen Anual'!$V$9,BH218,'Resumen Anual'!$BI$354)+SUMIFS('Resumen Anual'!$CK$460,BW240,'Resumen Anual'!$V$9,BH218,'Resumen Anual'!$BI$412)+SUMIFS('Resumen Anual'!$CK$518,BW240,'Resumen Anual'!$V$9,BH218,'Resumen Anual'!$BI$470)+SUMIFS('Resumen Anual'!$CK$576,BW240,'Resumen Anual'!$V$9,BH218,'Resumen Anual'!$BI$528)+SUMIFS('Resumen Anual'!$CK$634,BW240,'Resumen Anual'!$V$9,BH218,'Resumen Anual'!$BI$586)+SUMIFS('Resumen Anual'!$CK$692,BW240,'Resumen Anual'!$V$9,BH218,'Resumen Anual'!$BI$644)+SUMIFS('Resumen Anual'!$EJ$54,BW240,'Resumen Anual'!$V$9,BH218,'Resumen Anual'!$DH$6)+SUMIFS('Resumen Anual'!$EJ$112,BW240,'Resumen Anual'!$V$9,BH218,'Resumen Anual'!$DH$64)+SUMIFS('Resumen Anual'!$EJ$170,BW240,'Resumen Anual'!$V$9,BH218,'Resumen Anual'!$DH$122)+SUMIFS('Resumen Anual'!$EJ$228,BW240,'Resumen Anual'!$V$9,BH218,'Resumen Anual'!$DH$180)+SUMIFS('Resumen Anual'!$EJ$286,BW240,'Resumen Anual'!$V$9,BH218,'Resumen Anual'!$DH$238)+SUMIFS('Resumen Anual'!$EJ$344,BW240,'Resumen Anual'!$V$9,BH218,'Resumen Anual'!$DH$296)+SUMIFS('Resumen Anual'!$EJ$402,BW240,'Resumen Anual'!$V$9,BH218,'Resumen Anual'!$DH$354)+SUMIFS('Resumen Anual'!$EJ$460,BW240,'Resumen Anual'!$V$9,BH218,'Resumen Anual'!$DH$412)+SUMIFS('Resumen Anual'!$EJ$518,BW240,'Resumen Anual'!$V$9,BH218,'Resumen Anual'!$DH$470)+SUMIFS('Resumen Anual'!$EJ$576,BW240,'Resumen Anual'!$V$9,BH218,'Resumen Anual'!$DH$528)+SUMIFS('Resumen Anual'!$EJ$634,BW240,'Resumen Anual'!$V$9,BH218,'Resumen Anual'!$DH$586)+SUMIFS('Resumen Anual'!$EJ$692,BW240,'Resumen Anual'!$V$9,BH218,'Resumen Anual'!$DH$644)+SUMIFS('Resumen Anual'!$GG$54,BW240,'Resumen Anual'!$V$9,BH218,'Resumen Anual'!$FE$6)+SUMIFS('Resumen Anual'!$GG$112,BW240,'Resumen Anual'!$V$9,BH218,'Resumen Anual'!$FE$64)+SUMIFS('Resumen Anual'!$GG$170,BW240,'Resumen Anual'!$V$9,BH218,'Resumen Anual'!$FE$122)+SUMIFS('Resumen Anual'!$GG$228,BW240,'Resumen Anual'!$V$9,BH218,'Resumen Anual'!$FE$180)+SUMIFS('Resumen Anual'!$GG$286,BW240,'Resumen Anual'!$V$9,BH218,'Resumen Anual'!$FE$238)+SUMIFS('Resumen Anual'!$GG$344,BW240,'Resumen Anual'!$V$9,BH218,'Resumen Anual'!$FE$296)+SUMIFS('Resumen Anual'!$GG$402,BW240,'Resumen Anual'!$V$9,BH218,'Resumen Anual'!$FE$354)+SUMIFS('Resumen Anual'!$GG$460,BW240,'Resumen Anual'!$V$9,BH218,'Resumen Anual'!$FE$412)+SUMIFS('Resumen Anual'!$GG$518,BW240,'Resumen Anual'!$V$9,BH218,'Resumen Anual'!$FE$470)+SUMIFS('Resumen Anual'!$GG$576,BW240,'Resumen Anual'!$V$9,BH218,'Resumen Anual'!$FE$528)+SUMIFS('Resumen Anual'!$GG$634,BW240,'Resumen Anual'!$V$9,BH218,'Resumen Anual'!$FE$586)+SUMIFS('Resumen Anual'!$GG$692,BW240,'Resumen Anual'!$V$9,BH218,'Resumen Anual'!$FE$644)</f>
        <v>0</v>
      </c>
      <c r="CK240" s="770"/>
      <c r="CL240" s="770"/>
      <c r="CM240" s="770"/>
      <c r="CN240" s="756">
        <f>SUMIFS('Resumen Anual'!$AR$54,BW240,'Resumen Anual'!$V$9,BH218,'Resumen Anual'!$L$6)+SUMIFS('Resumen Anual'!$AR$112,BW240,'Resumen Anual'!$V$9,BH218,'Resumen Anual'!$L$64)+SUMIFS('Resumen Anual'!$AR$170,BW240,'Resumen Anual'!$V$9,BH218,'Resumen Anual'!$L$122)+SUMIFS('Resumen Anual'!$AR$228,BW240,'Resumen Anual'!$V$9,BH218,'Resumen Anual'!$L$180)+SUMIFS('Resumen Anual'!$AR$286,BW240,'Resumen Anual'!$V$9,BH218,'Resumen Anual'!$L$238)+SUMIFS('Resumen Anual'!$AR$344,BW240,'Resumen Anual'!$V$9,BH218,'Resumen Anual'!$L$296)+SUMIFS('Resumen Anual'!$AR$402,BW240,'Resumen Anual'!$V$9,BH218,'Resumen Anual'!$L$354)+SUMIFS('Resumen Anual'!$AR$460,BW240,'Resumen Anual'!$V$9,BH218,'Resumen Anual'!$L$412)+SUMIFS('Resumen Anual'!$AR$518,BW240,'Resumen Anual'!$V$9,BH218,'Resumen Anual'!$L$470)+SUMIFS('Resumen Anual'!$AR$576,BW240,'Resumen Anual'!$V$9,BH218,'Resumen Anual'!$L$528)+SUMIFS('Resumen Anual'!$AR$634,BW240,'Resumen Anual'!$V$9,BH218,'Resumen Anual'!$L$586)+SUMIFS('Resumen Anual'!$AR$692,BW240,'Resumen Anual'!$V$9,BH218,'Resumen Anual'!$L$644)+SUMIFS('Resumen Anual'!$CO$54,BW240,'Resumen Anual'!$V$9,BH218,'Resumen Anual'!$BI$6)+SUMIFS('Resumen Anual'!$CO$112,BW240,'Resumen Anual'!$V$9,BH218,'Resumen Anual'!$BI$64)+SUMIFS('Resumen Anual'!$CO$170,BW240,'Resumen Anual'!$V$9,BH218,'Resumen Anual'!$BI$122)+SUMIFS('Resumen Anual'!$CO$228,BW240,'Resumen Anual'!$V$9,BH218,'Resumen Anual'!$BI$180)+SUMIFS('Resumen Anual'!$CO$286,BW240,'Resumen Anual'!$V$9,BH218,'Resumen Anual'!$BI$238)+SUMIFS('Resumen Anual'!$CO$344,BW240,'Resumen Anual'!$V$9,BH218,'Resumen Anual'!$BI$296)+SUMIFS('Resumen Anual'!$CO$402,BW240,'Resumen Anual'!$V$9,BH218,'Resumen Anual'!$BI$354)+SUMIFS('Resumen Anual'!$CO$460,BW240,'Resumen Anual'!$V$9,BH218,'Resumen Anual'!$BI$412)+SUMIFS('Resumen Anual'!$CO$518,BW240,'Resumen Anual'!$V$9,BH218,'Resumen Anual'!$BI$470)+SUMIFS('Resumen Anual'!$CO$576,BW240,'Resumen Anual'!$V$9,BH218,'Resumen Anual'!$BI$528)+SUMIFS('Resumen Anual'!$CO$634,BW240,'Resumen Anual'!$V$9,BH218,'Resumen Anual'!$BI$586)+SUMIFS('Resumen Anual'!$CO$692,BW240,'Resumen Anual'!$V$9,BH218,'Resumen Anual'!$BI$644)+SUMIFS('Resumen Anual'!$EN$54,BW240,'Resumen Anual'!$V$9,BH218,'Resumen Anual'!$DH$6)+SUMIFS('Resumen Anual'!$EN$112,BW240,'Resumen Anual'!$V$9,BH218,'Resumen Anual'!$DH$64)+SUMIFS('Resumen Anual'!$EN$170,BW240,'Resumen Anual'!$V$9,BH218,'Resumen Anual'!$DH$122)+SUMIFS('Resumen Anual'!$EN$228,BW240,'Resumen Anual'!$V$9,BH218,'Resumen Anual'!$DH$180)+SUMIFS('Resumen Anual'!$EN$286,BW240,'Resumen Anual'!$V$9,BH218,'Resumen Anual'!$DH$238)+SUMIFS('Resumen Anual'!$EN$344,BW240,'Resumen Anual'!$V$9,BH218,'Resumen Anual'!$DH$296)+SUMIFS('Resumen Anual'!$EN$402,BW240,'Resumen Anual'!$V$9,BH218,'Resumen Anual'!$DH$354)+SUMIFS('Resumen Anual'!$EN$460,BW240,'Resumen Anual'!$V$9,BH218,'Resumen Anual'!$DH$412)+SUMIFS('Resumen Anual'!$EN$518,BW240,'Resumen Anual'!$V$9,BH218,'Resumen Anual'!$DH$470)+SUMIFS('Resumen Anual'!$EN$576,BW240,'Resumen Anual'!$V$9,BH218,'Resumen Anual'!$DH$528)+SUMIFS('Resumen Anual'!$EN$634,BW240,'Resumen Anual'!$V$9,BH218,'Resumen Anual'!$DH$586)+SUMIFS('Resumen Anual'!$EN$692,BW240,'Resumen Anual'!$V$9,BH218,'Resumen Anual'!$DH$644)+SUMIFS('Resumen Anual'!$GK$54,BW240,'Resumen Anual'!$V$9,BH218,'Resumen Anual'!$FE$6)+SUMIFS('Resumen Anual'!$GK$112,BW240,'Resumen Anual'!$V$9,BH218,'Resumen Anual'!$FE$64)+SUMIFS('Resumen Anual'!$GK$170,BW240,'Resumen Anual'!$V$9,BH218,'Resumen Anual'!$FE$122)+SUMIFS('Resumen Anual'!$GK$228,BW240,'Resumen Anual'!$V$9,BH218,'Resumen Anual'!$FE$180)+SUMIFS('Resumen Anual'!$GK$286,BW240,'Resumen Anual'!$V$9,BH218,'Resumen Anual'!$FE$238)+SUMIFS('Resumen Anual'!$GK$344,BW240,'Resumen Anual'!$V$9,BH218,'Resumen Anual'!$FE$296)+SUMIFS('Resumen Anual'!$GK$402,BW240,'Resumen Anual'!$V$9,BH218,'Resumen Anual'!$FE$354)+SUMIFS('Resumen Anual'!$GK$460,BW240,'Resumen Anual'!$V$9,BH218,'Resumen Anual'!$FE$412)+SUMIFS('Resumen Anual'!$GK$518,BW240,'Resumen Anual'!$V$9,BH218,'Resumen Anual'!$FE$470)+SUMIFS('Resumen Anual'!$GK$576,BW240,'Resumen Anual'!$V$9,BH218,'Resumen Anual'!$FE$528)+SUMIFS('Resumen Anual'!$GK$634,BW240,'Resumen Anual'!$V$9,BH218,'Resumen Anual'!$FE$586)+SUMIFS('Resumen Anual'!$GK$692,BW240,'Resumen Anual'!$V$9,BH218,'Resumen Anual'!$FE$644)</f>
        <v>0</v>
      </c>
      <c r="CO240" s="756"/>
      <c r="CP240" s="756"/>
      <c r="CQ240" s="756">
        <f>SUMIFS('Resumen Anual'!$AU$54,BW240,'Resumen Anual'!$V$9,BH218,'Resumen Anual'!$L$6)+SUMIFS('Resumen Anual'!$AU$112,BW240,'Resumen Anual'!$V$9,BH218,'Resumen Anual'!$L$64)+SUMIFS('Resumen Anual'!$AU$170,BW240,'Resumen Anual'!$V$9,BH218,'Resumen Anual'!$L$122)+SUMIFS('Resumen Anual'!$AU$228,BW240,'Resumen Anual'!$V$9,BH218,'Resumen Anual'!$L$180)+SUMIFS('Resumen Anual'!$AU$286,BW240,'Resumen Anual'!$V$9,BH218,'Resumen Anual'!$L$238)+SUMIFS('Resumen Anual'!$AU$344,BW240,'Resumen Anual'!$V$9,BH218,'Resumen Anual'!$L$296)+SUMIFS('Resumen Anual'!$AU$402,BW240,'Resumen Anual'!$V$9,BH218,'Resumen Anual'!$L$354)+SUMIFS('Resumen Anual'!$AU$460,BW240,'Resumen Anual'!$V$9,BH218,'Resumen Anual'!$L$412)+SUMIFS('Resumen Anual'!$AU$518,BW240,'Resumen Anual'!$V$9,BH218,'Resumen Anual'!$L$470)+SUMIFS('Resumen Anual'!$AU$576,BW240,'Resumen Anual'!$V$9,BH218,'Resumen Anual'!$L$528)+SUMIFS('Resumen Anual'!$AU$634,BW240,'Resumen Anual'!$V$9,BH218,'Resumen Anual'!$L$586)+SUMIFS('Resumen Anual'!$AU$692,BW240,'Resumen Anual'!$V$9,BH218,'Resumen Anual'!$L$644)+SUMIFS('Resumen Anual'!$CR$54,BW240,'Resumen Anual'!$V$9,BH218,'Resumen Anual'!$BI$6)+SUMIFS('Resumen Anual'!$CR$112,BW240,'Resumen Anual'!$V$9,BH218,'Resumen Anual'!$BI$64)+SUMIFS('Resumen Anual'!$CR$170,BW240,'Resumen Anual'!$V$9,BH218,'Resumen Anual'!$BI$122)+SUMIFS('Resumen Anual'!$CR$228,BW240,'Resumen Anual'!$V$9,BH218,'Resumen Anual'!$BI$180)+SUMIFS('Resumen Anual'!$CR$286,BW240,'Resumen Anual'!$V$9,BH218,'Resumen Anual'!$BI$238)+SUMIFS('Resumen Anual'!$CR$344,BW240,'Resumen Anual'!$V$9,BH218,'Resumen Anual'!$BI$296)+SUMIFS('Resumen Anual'!$CR$402,BW240,'Resumen Anual'!$V$9,BH218,'Resumen Anual'!$BI$354)+SUMIFS('Resumen Anual'!$CR$460,BW240,'Resumen Anual'!$V$9,BH218,'Resumen Anual'!$BI$412)+SUMIFS('Resumen Anual'!$CR$518,BW240,'Resumen Anual'!$V$9,BH218,'Resumen Anual'!$BI$470)+SUMIFS('Resumen Anual'!$CR$576,BW240,'Resumen Anual'!$V$9,BH218,'Resumen Anual'!$BI$528)+SUMIFS('Resumen Anual'!$CR$634,BW240,'Resumen Anual'!$V$9,BH218,'Resumen Anual'!$BI$586)+SUMIFS('Resumen Anual'!$CR$692,BW240,'Resumen Anual'!$V$9,BH218,'Resumen Anual'!$BI$644)+SUMIFS('Resumen Anual'!$EQ$54,BW240,'Resumen Anual'!$V$9,BH218,'Resumen Anual'!$DH$6)+SUMIFS('Resumen Anual'!$EQ$112,BW240,'Resumen Anual'!$V$9,BH218,'Resumen Anual'!$DH$64)+SUMIFS('Resumen Anual'!$EQ$170,BW240,'Resumen Anual'!$V$9,BH218,'Resumen Anual'!$DH$122)+SUMIFS('Resumen Anual'!$EQ$228,BW240,'Resumen Anual'!$V$9,BH218,'Resumen Anual'!$DH$180)+SUMIFS('Resumen Anual'!$EQ$286,BW240,'Resumen Anual'!$V$9,BH218,'Resumen Anual'!$DH$238)+SUMIFS('Resumen Anual'!$EQ$344,BW240,'Resumen Anual'!$V$9,BH218,'Resumen Anual'!$DH$296)+SUMIFS('Resumen Anual'!$EQ$402,BW240,'Resumen Anual'!$V$9,BH218,'Resumen Anual'!$DH$354)+SUMIFS('Resumen Anual'!$EQ$460,BW240,'Resumen Anual'!$V$9,BH218,'Resumen Anual'!$DH$412)+SUMIFS('Resumen Anual'!$EQ$518,BW240,'Resumen Anual'!$V$9,BH218,'Resumen Anual'!$DH$470)+SUMIFS('Resumen Anual'!$EQ$576,BW240,'Resumen Anual'!$V$9,BH218,'Resumen Anual'!$DH$528)+SUMIFS('Resumen Anual'!$EQ$634,BW240,'Resumen Anual'!$V$9,BH218,'Resumen Anual'!$DH$586)+SUMIFS('Resumen Anual'!$EQ$692,BW240,'Resumen Anual'!$V$9,BH218,'Resumen Anual'!$DH$644)+SUMIFS('Resumen Anual'!$GN$54,BW240,'Resumen Anual'!$V$9,BH218,'Resumen Anual'!$FE$6)+SUMIFS('Resumen Anual'!$GN$112,BW240,'Resumen Anual'!$V$9,BH218,'Resumen Anual'!$FE$64)+SUMIFS('Resumen Anual'!$GN$170,BW240,'Resumen Anual'!$V$9,BH218,'Resumen Anual'!$FE$122)+SUMIFS('Resumen Anual'!$GN$228,BW240,'Resumen Anual'!$V$9,BH218,'Resumen Anual'!$FE$180)+SUMIFS('Resumen Anual'!$GN$286,BW240,'Resumen Anual'!$V$9,BH218,'Resumen Anual'!$FE$238)+SUMIFS('Resumen Anual'!$GN$344,BW240,'Resumen Anual'!$V$9,BH218,'Resumen Anual'!$FE$296)+SUMIFS('Resumen Anual'!$GN$402,BW240,'Resumen Anual'!$V$9,BH218,'Resumen Anual'!$FE$354)+SUMIFS('Resumen Anual'!$GN$460,BW240,'Resumen Anual'!$V$9,BH218,'Resumen Anual'!$FE$412)+SUMIFS('Resumen Anual'!$GN$518,BW240,'Resumen Anual'!$V$9,BH218,'Resumen Anual'!$FE$470)+SUMIFS('Resumen Anual'!$GN$576,BW240,'Resumen Anual'!$V$9,BH218,'Resumen Anual'!$FE$528)+SUMIFS('Resumen Anual'!$GN$634,BW240,'Resumen Anual'!$V$9,BH218,'Resumen Anual'!$FE$586)+SUMIFS('Resumen Anual'!$GN$692,BW240,'Resumen Anual'!$V$9,BH218,'Resumen Anual'!$FE$644)</f>
        <v>0</v>
      </c>
      <c r="CR240" s="756"/>
      <c r="CS240" s="756"/>
      <c r="CT240" s="1200"/>
      <c r="CU240" s="1199"/>
      <c r="CV240" s="171"/>
      <c r="CW240" s="625"/>
      <c r="CX240" s="625"/>
      <c r="CY240" s="625"/>
      <c r="CZ240" s="625"/>
      <c r="DA240" s="625"/>
      <c r="DB240" s="625"/>
      <c r="DC240" s="625"/>
      <c r="DD240" s="625"/>
      <c r="DE240" s="625"/>
      <c r="DF240" s="625"/>
      <c r="DG240" s="625"/>
      <c r="DH240" s="625"/>
      <c r="DI240" s="625"/>
      <c r="DJ240" s="625"/>
      <c r="DK240" s="625"/>
      <c r="DL240" s="625"/>
      <c r="DM240" s="625"/>
      <c r="DN240" s="625"/>
      <c r="DO240" s="625"/>
      <c r="DP240" s="625"/>
      <c r="DQ240" s="625"/>
      <c r="DR240" s="625"/>
      <c r="DS240" s="625"/>
      <c r="DT240" s="15"/>
      <c r="DU240" s="771">
        <f>IF(DU224=0," ",DU224+8)</f>
        <v>2030</v>
      </c>
      <c r="DV240" s="772"/>
      <c r="DW240" s="772"/>
      <c r="DX240" s="772"/>
      <c r="DY240" s="772"/>
      <c r="DZ240" s="1214">
        <f>SUMIFS('Resumen Anual'!$AF$54,DU240,'Resumen Anual'!$V$9,DF218,'Resumen Anual'!$L$6)+SUMIFS('Resumen Anual'!$AF$112,DU240,'Resumen Anual'!$V$9,DF218,'Resumen Anual'!$L$64)+SUMIFS('Resumen Anual'!$AF$170,DU240,'Resumen Anual'!$V$9,DF218,'Resumen Anual'!$L$122)+SUMIFS('Resumen Anual'!$AF$228,DU240,'Resumen Anual'!$V$9,DF218,'Resumen Anual'!$L$180)+SUMIFS('Resumen Anual'!$AF$286,DU240,'Resumen Anual'!$V$9,DF218,'Resumen Anual'!$L$238)+SUMIFS('Resumen Anual'!$AF$344,DU240,'Resumen Anual'!$V$9,DF218,'Resumen Anual'!$L$296)+SUMIFS('Resumen Anual'!$AF$402,DU240,'Resumen Anual'!$V$9,DF218,'Resumen Anual'!$L$354)+SUMIFS('Resumen Anual'!$AF$460,DU240,'Resumen Anual'!$V$9,DF218,'Resumen Anual'!$L$412)+SUMIFS('Resumen Anual'!$AF$518,DU240,'Resumen Anual'!$V$9,DF218,'Resumen Anual'!$L$470)+SUMIFS('Resumen Anual'!$AF$576,DU240,'Resumen Anual'!$V$9,DF218,'Resumen Anual'!$L$528)+SUMIFS('Resumen Anual'!$AF$634,DU240,'Resumen Anual'!$V$9,DF218,'Resumen Anual'!$L$586)+SUMIFS('Resumen Anual'!$AF$692,DU240,'Resumen Anual'!$V$9,DF218,'Resumen Anual'!$L$644)+SUMIFS('Resumen Anual'!$CC$54,DU240,'Resumen Anual'!$V$9,DF218,'Resumen Anual'!$BI$6)+SUMIFS('Resumen Anual'!$CC$112,DU240,'Resumen Anual'!$V$9,DF218,'Resumen Anual'!$BI$64)+SUMIFS('Resumen Anual'!$CC$170,DU240,'Resumen Anual'!$V$9,DF218,'Resumen Anual'!$BI$122)+SUMIFS('Resumen Anual'!$CC$228,DU240,'Resumen Anual'!$V$9,DF218,'Resumen Anual'!$BI$180)+SUMIFS('Resumen Anual'!$CC$286,DU240,'Resumen Anual'!$V$9,DF218,'Resumen Anual'!$BI$238)+SUMIFS('Resumen Anual'!$CC$344,DU240,'Resumen Anual'!$V$9,DF218,'Resumen Anual'!$BI$296)+SUMIFS('Resumen Anual'!$CC$402,DU240,'Resumen Anual'!$V$9,DF218,'Resumen Anual'!$BI$354)+SUMIFS('Resumen Anual'!$CC$460,DU240,'Resumen Anual'!$V$9,DF218,'Resumen Anual'!$BI$412)+SUMIFS('Resumen Anual'!$CC$518,DU240,'Resumen Anual'!$V$9,DF218,'Resumen Anual'!$BI$470)+SUMIFS('Resumen Anual'!$CC$576,DU240,'Resumen Anual'!$V$9,DF218,'Resumen Anual'!$BI$528)+SUMIFS('Resumen Anual'!$CC$634,DU240,'Resumen Anual'!$V$9,DF218,'Resumen Anual'!$BI$586)+SUMIFS('Resumen Anual'!$CC$692,DU240,'Resumen Anual'!$V$9,DF218,'Resumen Anual'!$BI$644)+SUMIFS('Resumen Anual'!$EB$54,DU240,'Resumen Anual'!$V$9,DF218,'Resumen Anual'!$DH$6)+SUMIFS('Resumen Anual'!$EB$112,DU240,'Resumen Anual'!$V$9,DF218,'Resumen Anual'!$DH$64)+SUMIFS('Resumen Anual'!$EB$170,DU240,'Resumen Anual'!$V$9,DF218,'Resumen Anual'!$DH$122)+SUMIFS('Resumen Anual'!$EB$228,DU240,'Resumen Anual'!$V$9,DF218,'Resumen Anual'!$DH$180)+SUMIFS('Resumen Anual'!$EB$286,DU240,'Resumen Anual'!$V$9,DF218,'Resumen Anual'!$DH$238)+SUMIFS('Resumen Anual'!$EB$344,DU240,'Resumen Anual'!$V$9,DF218,'Resumen Anual'!$DH$296)+SUMIFS('Resumen Anual'!$EB$402,DU240,'Resumen Anual'!$V$9,DF218,'Resumen Anual'!$DH$354)+SUMIFS('Resumen Anual'!$EB$460,DU240,'Resumen Anual'!$V$9,DF218,'Resumen Anual'!$DH$412)+SUMIFS('Resumen Anual'!$EB$518,DU240,'Resumen Anual'!$V$9,DF218,'Resumen Anual'!$DH$470)+SUMIFS('Resumen Anual'!$EB$576,DU240,'Resumen Anual'!$V$9,DF218,'Resumen Anual'!$DH$528)+SUMIFS('Resumen Anual'!$EB$634,DU240,'Resumen Anual'!$V$9,DF218,'Resumen Anual'!$DH$586)+SUMIFS('Resumen Anual'!$EB$692,DU240,'Resumen Anual'!$V$9,DF218,'Resumen Anual'!$DH$644)+SUMIFS('Resumen Anual'!$FY$54,DU240,'Resumen Anual'!$V$9,DF218,'Resumen Anual'!$FE$6)+SUMIFS('Resumen Anual'!$FY$112,DU240,'Resumen Anual'!$V$9,DF218,'Resumen Anual'!$FE$64)+SUMIFS('Resumen Anual'!$FY$170,DU240,'Resumen Anual'!$V$9,DF218,'Resumen Anual'!$FE$122)+SUMIFS('Resumen Anual'!$FY$228,DU240,'Resumen Anual'!$V$9,DF218,'Resumen Anual'!$FE$180)+SUMIFS('Resumen Anual'!$FY$286,DU240,'Resumen Anual'!$V$9,DF218,'Resumen Anual'!$FE$238)+SUMIFS('Resumen Anual'!$FY$344,DU240,'Resumen Anual'!$V$9,DF218,'Resumen Anual'!$FE$296)+SUMIFS('Resumen Anual'!$FY$402,DU240,'Resumen Anual'!$V$9,DF218,'Resumen Anual'!$FE$354)+SUMIFS('Resumen Anual'!$FY$460,DU240,'Resumen Anual'!$V$9,DF218,'Resumen Anual'!$FE$412)+SUMIFS('Resumen Anual'!$FY$518,DU240,'Resumen Anual'!$V$9,DF218,'Resumen Anual'!$FE$470)+SUMIFS('Resumen Anual'!$FY$576,DU240,'Resumen Anual'!$V$9,DF218,'Resumen Anual'!$FE$528)+SUMIFS('Resumen Anual'!$FY$634,DU240,'Resumen Anual'!$V$9,DF218,'Resumen Anual'!$FE$586)+SUMIFS('Resumen Anual'!$FY$692,DU240,'Resumen Anual'!$V$9,DF218,'Resumen Anual'!$FE$644)</f>
        <v>0</v>
      </c>
      <c r="EA240" s="770"/>
      <c r="EB240" s="770"/>
      <c r="EC240" s="770"/>
      <c r="ED240" s="770">
        <f>SUMIFS('Resumen Anual'!$AJ$54,DU240,'Resumen Anual'!$V$9,DF218,'Resumen Anual'!$L$6)+SUMIFS('Resumen Anual'!$AJ$112,DU240,'Resumen Anual'!$V$9,DF218,'Resumen Anual'!$L$64)+SUMIFS('Resumen Anual'!$AJ$170,DU240,'Resumen Anual'!$V$9,DF218,'Resumen Anual'!$L$122)+SUMIFS('Resumen Anual'!$AJ$228,DU240,'Resumen Anual'!$V$9,DF218,'Resumen Anual'!$L$180)+SUMIFS('Resumen Anual'!$AJ$286,DU240,'Resumen Anual'!$V$9,DF218,'Resumen Anual'!$L$238)+SUMIFS('Resumen Anual'!$AJ$344,DU240,'Resumen Anual'!$V$9,DF218,'Resumen Anual'!$L$296)+SUMIFS('Resumen Anual'!$AJ$402,DU240,'Resumen Anual'!$V$9,DF218,'Resumen Anual'!$L$354)+SUMIFS('Resumen Anual'!$AJ$460,DU240,'Resumen Anual'!$V$9,DF218,'Resumen Anual'!$L$412)+SUMIFS('Resumen Anual'!$AJ$518,DU240,'Resumen Anual'!$V$9,DF218,'Resumen Anual'!$L$470)+SUMIFS('Resumen Anual'!$AJ$576,DU240,'Resumen Anual'!$V$9,DF218,'Resumen Anual'!$L$528)+SUMIFS('Resumen Anual'!$AJ$634,DU240,'Resumen Anual'!$V$9,DF218,'Resumen Anual'!$L$586)+SUMIFS('Resumen Anual'!$AJ$692,DU240,'Resumen Anual'!$V$9,DF218,'Resumen Anual'!$L$644)+SUMIFS('Resumen Anual'!$CG$54,DU240,'Resumen Anual'!$V$9,DF218,'Resumen Anual'!$BI$6)+SUMIFS('Resumen Anual'!$CG$112,DU240,'Resumen Anual'!$V$9,DF218,'Resumen Anual'!$BI$64)+SUMIFS('Resumen Anual'!$CG$170,DU240,'Resumen Anual'!$V$9,DF218,'Resumen Anual'!$BI$122)+SUMIFS('Resumen Anual'!$CG$228,DU240,'Resumen Anual'!$V$9,DF218,'Resumen Anual'!$BI$180)+SUMIFS('Resumen Anual'!$CG$286,DU240,'Resumen Anual'!$V$9,DF218,'Resumen Anual'!$BI$238)+SUMIFS('Resumen Anual'!$CG$344,DU240,'Resumen Anual'!$V$9,DF218,'Resumen Anual'!$BI$296)+SUMIFS('Resumen Anual'!$CG$402,DU240,'Resumen Anual'!$V$9,DF218,'Resumen Anual'!$BI$354)+SUMIFS('Resumen Anual'!$CG$460,DU240,'Resumen Anual'!$V$9,DF218,'Resumen Anual'!$BI$412)+SUMIFS('Resumen Anual'!$CG$518,DU240,'Resumen Anual'!$V$9,DF218,'Resumen Anual'!$BI$470)+SUMIFS('Resumen Anual'!$CG$576,DU240,'Resumen Anual'!$V$9,DF218,'Resumen Anual'!$BI$528)+SUMIFS('Resumen Anual'!$CG$634,DU240,'Resumen Anual'!$V$9,DF218,'Resumen Anual'!$BI$586)+SUMIFS('Resumen Anual'!$CG$692,DU240,'Resumen Anual'!$V$9,DF218,'Resumen Anual'!$BI$644)+SUMIFS('Resumen Anual'!$EF$54,DU240,'Resumen Anual'!$V$9,DF218,'Resumen Anual'!$DH$6)+SUMIFS('Resumen Anual'!$EF$112,DU240,'Resumen Anual'!$V$9,DF218,'Resumen Anual'!$DH$64)+SUMIFS('Resumen Anual'!$EF$170,DU240,'Resumen Anual'!$V$9,DF218,'Resumen Anual'!$DH$122)+SUMIFS('Resumen Anual'!$EF$228,DU240,'Resumen Anual'!$V$9,DF218,'Resumen Anual'!$DH$180)+SUMIFS('Resumen Anual'!$EF$286,DU240,'Resumen Anual'!$V$9,DF218,'Resumen Anual'!$DH$238)+SUMIFS('Resumen Anual'!$EF$344,DU240,'Resumen Anual'!$V$9,DF218,'Resumen Anual'!$DH$296)+SUMIFS('Resumen Anual'!$EF$402,DU240,'Resumen Anual'!$V$9,DF218,'Resumen Anual'!$DH$354)+SUMIFS('Resumen Anual'!$EF$460,DU240,'Resumen Anual'!$V$9,DF218,'Resumen Anual'!$DH$412)+SUMIFS('Resumen Anual'!$EF$518,DU240,'Resumen Anual'!$V$9,DF218,'Resumen Anual'!$DH$470)+SUMIFS('Resumen Anual'!$EF$576,DU240,'Resumen Anual'!$V$9,DF218,'Resumen Anual'!$DH$528)+SUMIFS('Resumen Anual'!$EF$634,DU240,'Resumen Anual'!$V$9,DF218,'Resumen Anual'!$DH$586)+SUMIFS('Resumen Anual'!$EF$692,DU240,'Resumen Anual'!$V$9,DF218,'Resumen Anual'!$DH$644)+SUMIFS('Resumen Anual'!$GC$54,DU240,'Resumen Anual'!$V$9,DF218,'Resumen Anual'!$FE$6)+SUMIFS('Resumen Anual'!$GC$112,DU240,'Resumen Anual'!$V$9,DF218,'Resumen Anual'!$FE$64)+SUMIFS('Resumen Anual'!$GC$170,DU240,'Resumen Anual'!$V$9,DF218,'Resumen Anual'!$FE$122)+SUMIFS('Resumen Anual'!$GC$228,DU240,'Resumen Anual'!$V$9,DF218,'Resumen Anual'!$FE$180)+SUMIFS('Resumen Anual'!$GC$286,DU240,'Resumen Anual'!$V$9,DF218,'Resumen Anual'!$FE$238)+SUMIFS('Resumen Anual'!$GC$344,DU240,'Resumen Anual'!$V$9,DF218,'Resumen Anual'!$FE$296)+SUMIFS('Resumen Anual'!$GC$402,DU240,'Resumen Anual'!$V$9,DF218,'Resumen Anual'!$FE$354)+SUMIFS('Resumen Anual'!$GC$460,DU240,'Resumen Anual'!$V$9,DF218,'Resumen Anual'!$FE$412)+SUMIFS('Resumen Anual'!$GC$518,DU240,'Resumen Anual'!$V$9,DF218,'Resumen Anual'!$FE$470)+SUMIFS('Resumen Anual'!$GC$576,DU240,'Resumen Anual'!$V$9,DF218,'Resumen Anual'!$FE$528)+SUMIFS('Resumen Anual'!$GC$634,DU240,'Resumen Anual'!$V$9,DF218,'Resumen Anual'!$FE$586)+SUMIFS('Resumen Anual'!$GC$692,DU240,'Resumen Anual'!$V$9,DF218,'Resumen Anual'!$FE$644)</f>
        <v>0</v>
      </c>
      <c r="EE240" s="770"/>
      <c r="EF240" s="770"/>
      <c r="EG240" s="770"/>
      <c r="EH240" s="770">
        <f>SUMIFS('Resumen Anual'!$AN$54,DU240,'Resumen Anual'!$V$9,DF218,'Resumen Anual'!$L$6)+SUMIFS('Resumen Anual'!$AN$112,DU240,'Resumen Anual'!$V$9,DF218,'Resumen Anual'!$L$64)+SUMIFS('Resumen Anual'!$AN$170,DU240,'Resumen Anual'!$V$9,DF218,'Resumen Anual'!$L$122)+SUMIFS('Resumen Anual'!$AN$228,DU240,'Resumen Anual'!$V$9,DF218,'Resumen Anual'!$L$180)+SUMIFS('Resumen Anual'!$AN$286,DU240,'Resumen Anual'!$V$9,DF218,'Resumen Anual'!$L$238)+SUMIFS('Resumen Anual'!$AN$344,DU240,'Resumen Anual'!$V$9,DF218,'Resumen Anual'!$L$296)+SUMIFS('Resumen Anual'!$AN$402,DU240,'Resumen Anual'!$V$9,DF218,'Resumen Anual'!$L$354)+SUMIFS('Resumen Anual'!$AN$460,DU240,'Resumen Anual'!$V$9,DF218,'Resumen Anual'!$L$412)+SUMIFS('Resumen Anual'!$AN$518,DU240,'Resumen Anual'!$V$9,DF218,'Resumen Anual'!$L$470)+SUMIFS('Resumen Anual'!$AN$576,DU240,'Resumen Anual'!$V$9,DF218,'Resumen Anual'!$L$528)+SUMIFS('Resumen Anual'!$AN$634,DU240,'Resumen Anual'!$V$9,DF218,'Resumen Anual'!$L$586)+SUMIFS('Resumen Anual'!$AN$692,DU240,'Resumen Anual'!$V$9,DF218,'Resumen Anual'!$L$644)+SUMIFS('Resumen Anual'!$CK$54,DU240,'Resumen Anual'!$V$9,DF218,'Resumen Anual'!$BI$6)+SUMIFS('Resumen Anual'!$CK$112,DU240,'Resumen Anual'!$V$9,DF218,'Resumen Anual'!$BI$64)+SUMIFS('Resumen Anual'!$CK$170,DU240,'Resumen Anual'!$V$9,DF218,'Resumen Anual'!$BI$122)+SUMIFS('Resumen Anual'!$CK$228,DU240,'Resumen Anual'!$V$9,DF218,'Resumen Anual'!$BI$180)+SUMIFS('Resumen Anual'!$CK$286,DU240,'Resumen Anual'!$V$9,DF218,'Resumen Anual'!$BI$238)+SUMIFS('Resumen Anual'!$CK$344,DU240,'Resumen Anual'!$V$9,DF218,'Resumen Anual'!$BI$296)+SUMIFS('Resumen Anual'!$CK$402,DU240,'Resumen Anual'!$V$9,DF218,'Resumen Anual'!$BI$354)+SUMIFS('Resumen Anual'!$CK$460,DU240,'Resumen Anual'!$V$9,DF218,'Resumen Anual'!$BI$412)+SUMIFS('Resumen Anual'!$CK$518,DU240,'Resumen Anual'!$V$9,DF218,'Resumen Anual'!$BI$470)+SUMIFS('Resumen Anual'!$CK$576,DU240,'Resumen Anual'!$V$9,DF218,'Resumen Anual'!$BI$528)+SUMIFS('Resumen Anual'!$CK$634,DU240,'Resumen Anual'!$V$9,DF218,'Resumen Anual'!$BI$586)+SUMIFS('Resumen Anual'!$CK$692,DU240,'Resumen Anual'!$V$9,DF218,'Resumen Anual'!$BI$644)+SUMIFS('Resumen Anual'!$EJ$54,DU240,'Resumen Anual'!$V$9,DF218,'Resumen Anual'!$DH$6)+SUMIFS('Resumen Anual'!$EJ$112,DU240,'Resumen Anual'!$V$9,DF218,'Resumen Anual'!$DH$64)+SUMIFS('Resumen Anual'!$EJ$170,DU240,'Resumen Anual'!$V$9,DF218,'Resumen Anual'!$DH$122)+SUMIFS('Resumen Anual'!$EJ$228,DU240,'Resumen Anual'!$V$9,DF218,'Resumen Anual'!$DH$180)+SUMIFS('Resumen Anual'!$EJ$286,DU240,'Resumen Anual'!$V$9,DF218,'Resumen Anual'!$DH$238)+SUMIFS('Resumen Anual'!$EJ$344,DU240,'Resumen Anual'!$V$9,DF218,'Resumen Anual'!$DH$296)+SUMIFS('Resumen Anual'!$EJ$402,DU240,'Resumen Anual'!$V$9,DF218,'Resumen Anual'!$DH$354)+SUMIFS('Resumen Anual'!$EJ$460,DU240,'Resumen Anual'!$V$9,DF218,'Resumen Anual'!$DH$412)+SUMIFS('Resumen Anual'!$EJ$518,DU240,'Resumen Anual'!$V$9,DF218,'Resumen Anual'!$DH$470)+SUMIFS('Resumen Anual'!$EJ$576,DU240,'Resumen Anual'!$V$9,DF218,'Resumen Anual'!$DH$528)+SUMIFS('Resumen Anual'!$EJ$634,DU240,'Resumen Anual'!$V$9,DF218,'Resumen Anual'!$DH$586)+SUMIFS('Resumen Anual'!$EJ$692,DU240,'Resumen Anual'!$V$9,DF218,'Resumen Anual'!$DH$644)+SUMIFS('Resumen Anual'!$GG$54,DU240,'Resumen Anual'!$V$9,DF218,'Resumen Anual'!$FE$6)+SUMIFS('Resumen Anual'!$GG$112,DU240,'Resumen Anual'!$V$9,DF218,'Resumen Anual'!$FE$64)+SUMIFS('Resumen Anual'!$GG$170,DU240,'Resumen Anual'!$V$9,DF218,'Resumen Anual'!$FE$122)+SUMIFS('Resumen Anual'!$GG$228,DU240,'Resumen Anual'!$V$9,DF218,'Resumen Anual'!$FE$180)+SUMIFS('Resumen Anual'!$GG$286,DU240,'Resumen Anual'!$V$9,DF218,'Resumen Anual'!$FE$238)+SUMIFS('Resumen Anual'!$GG$344,DU240,'Resumen Anual'!$V$9,DF218,'Resumen Anual'!$FE$296)+SUMIFS('Resumen Anual'!$GG$402,DU240,'Resumen Anual'!$V$9,DF218,'Resumen Anual'!$FE$354)+SUMIFS('Resumen Anual'!$GG$460,DU240,'Resumen Anual'!$V$9,DF218,'Resumen Anual'!$FE$412)+SUMIFS('Resumen Anual'!$GG$518,DU240,'Resumen Anual'!$V$9,DF218,'Resumen Anual'!$FE$470)+SUMIFS('Resumen Anual'!$GG$576,DU240,'Resumen Anual'!$V$9,DF218,'Resumen Anual'!$FE$528)+SUMIFS('Resumen Anual'!$GG$634,DU240,'Resumen Anual'!$V$9,DF218,'Resumen Anual'!$FE$586)+SUMIFS('Resumen Anual'!$GG$692,DU240,'Resumen Anual'!$V$9,DF218,'Resumen Anual'!$FE$644)</f>
        <v>0</v>
      </c>
      <c r="EI240" s="770"/>
      <c r="EJ240" s="770"/>
      <c r="EK240" s="770"/>
      <c r="EL240" s="756">
        <f>SUMIFS('Resumen Anual'!$AR$54,DU240,'Resumen Anual'!$V$9,DF218,'Resumen Anual'!$L$6)+SUMIFS('Resumen Anual'!$AR$112,DU240,'Resumen Anual'!$V$9,DF218,'Resumen Anual'!$L$64)+SUMIFS('Resumen Anual'!$AR$170,DU240,'Resumen Anual'!$V$9,DF218,'Resumen Anual'!$L$122)+SUMIFS('Resumen Anual'!$AR$228,DU240,'Resumen Anual'!$V$9,DF218,'Resumen Anual'!$L$180)+SUMIFS('Resumen Anual'!$AR$286,DU240,'Resumen Anual'!$V$9,DF218,'Resumen Anual'!$L$238)+SUMIFS('Resumen Anual'!$AR$344,DU240,'Resumen Anual'!$V$9,DF218,'Resumen Anual'!$L$296)+SUMIFS('Resumen Anual'!$AR$402,DU240,'Resumen Anual'!$V$9,DF218,'Resumen Anual'!$L$354)+SUMIFS('Resumen Anual'!$AR$460,DU240,'Resumen Anual'!$V$9,DF218,'Resumen Anual'!$L$412)+SUMIFS('Resumen Anual'!$AR$518,DU240,'Resumen Anual'!$V$9,DF218,'Resumen Anual'!$L$470)+SUMIFS('Resumen Anual'!$AR$576,DU240,'Resumen Anual'!$V$9,DF218,'Resumen Anual'!$L$528)+SUMIFS('Resumen Anual'!$AR$634,DU240,'Resumen Anual'!$V$9,DF218,'Resumen Anual'!$L$586)+SUMIFS('Resumen Anual'!$AR$692,DU240,'Resumen Anual'!$V$9,DF218,'Resumen Anual'!$L$644)+SUMIFS('Resumen Anual'!$CO$54,DU240,'Resumen Anual'!$V$9,DF218,'Resumen Anual'!$BI$6)+SUMIFS('Resumen Anual'!$CO$112,DU240,'Resumen Anual'!$V$9,DF218,'Resumen Anual'!$BI$64)+SUMIFS('Resumen Anual'!$CO$170,DU240,'Resumen Anual'!$V$9,DF218,'Resumen Anual'!$BI$122)+SUMIFS('Resumen Anual'!$CO$228,DU240,'Resumen Anual'!$V$9,DF218,'Resumen Anual'!$BI$180)+SUMIFS('Resumen Anual'!$CO$286,DU240,'Resumen Anual'!$V$9,DF218,'Resumen Anual'!$BI$238)+SUMIFS('Resumen Anual'!$CO$344,DU240,'Resumen Anual'!$V$9,DF218,'Resumen Anual'!$BI$296)+SUMIFS('Resumen Anual'!$CO$402,DU240,'Resumen Anual'!$V$9,DF218,'Resumen Anual'!$BI$354)+SUMIFS('Resumen Anual'!$CO$460,DU240,'Resumen Anual'!$V$9,DF218,'Resumen Anual'!$BI$412)+SUMIFS('Resumen Anual'!$CO$518,DU240,'Resumen Anual'!$V$9,DF218,'Resumen Anual'!$BI$470)+SUMIFS('Resumen Anual'!$CO$576,DU240,'Resumen Anual'!$V$9,DF218,'Resumen Anual'!$BI$528)+SUMIFS('Resumen Anual'!$CO$634,DU240,'Resumen Anual'!$V$9,DF218,'Resumen Anual'!$BI$586)+SUMIFS('Resumen Anual'!$CO$692,DU240,'Resumen Anual'!$V$9,DF218,'Resumen Anual'!$BI$644)+SUMIFS('Resumen Anual'!$EN$54,DU240,'Resumen Anual'!$V$9,DF218,'Resumen Anual'!$DH$6)+SUMIFS('Resumen Anual'!$EN$112,DU240,'Resumen Anual'!$V$9,DF218,'Resumen Anual'!$DH$64)+SUMIFS('Resumen Anual'!$EN$170,DU240,'Resumen Anual'!$V$9,DF218,'Resumen Anual'!$DH$122)+SUMIFS('Resumen Anual'!$EN$228,DU240,'Resumen Anual'!$V$9,DF218,'Resumen Anual'!$DH$180)+SUMIFS('Resumen Anual'!$EN$286,DU240,'Resumen Anual'!$V$9,DF218,'Resumen Anual'!$DH$238)+SUMIFS('Resumen Anual'!$EN$344,DU240,'Resumen Anual'!$V$9,DF218,'Resumen Anual'!$DH$296)+SUMIFS('Resumen Anual'!$EN$402,DU240,'Resumen Anual'!$V$9,DF218,'Resumen Anual'!$DH$354)+SUMIFS('Resumen Anual'!$EN$460,DU240,'Resumen Anual'!$V$9,DF218,'Resumen Anual'!$DH$412)+SUMIFS('Resumen Anual'!$EN$518,DU240,'Resumen Anual'!$V$9,DF218,'Resumen Anual'!$DH$470)+SUMIFS('Resumen Anual'!$EN$576,DU240,'Resumen Anual'!$V$9,DF218,'Resumen Anual'!$DH$528)+SUMIFS('Resumen Anual'!$EN$634,DU240,'Resumen Anual'!$V$9,DF218,'Resumen Anual'!$DH$586)+SUMIFS('Resumen Anual'!$EN$692,DU240,'Resumen Anual'!$V$9,DF218,'Resumen Anual'!$DH$644)+SUMIFS('Resumen Anual'!$GK$54,DU240,'Resumen Anual'!$V$9,DF218,'Resumen Anual'!$FE$6)+SUMIFS('Resumen Anual'!$GK$112,DU240,'Resumen Anual'!$V$9,DF218,'Resumen Anual'!$FE$64)+SUMIFS('Resumen Anual'!$GK$170,DU240,'Resumen Anual'!$V$9,DF218,'Resumen Anual'!$FE$122)+SUMIFS('Resumen Anual'!$GK$228,DU240,'Resumen Anual'!$V$9,DF218,'Resumen Anual'!$FE$180)+SUMIFS('Resumen Anual'!$GK$286,DU240,'Resumen Anual'!$V$9,DF218,'Resumen Anual'!$FE$238)+SUMIFS('Resumen Anual'!$GK$344,DU240,'Resumen Anual'!$V$9,DF218,'Resumen Anual'!$FE$296)+SUMIFS('Resumen Anual'!$GK$402,DU240,'Resumen Anual'!$V$9,DF218,'Resumen Anual'!$FE$354)+SUMIFS('Resumen Anual'!$GK$460,DU240,'Resumen Anual'!$V$9,DF218,'Resumen Anual'!$FE$412)+SUMIFS('Resumen Anual'!$GK$518,DU240,'Resumen Anual'!$V$9,DF218,'Resumen Anual'!$FE$470)+SUMIFS('Resumen Anual'!$GK$576,DU240,'Resumen Anual'!$V$9,DF218,'Resumen Anual'!$FE$528)+SUMIFS('Resumen Anual'!$GK$634,DU240,'Resumen Anual'!$V$9,DF218,'Resumen Anual'!$FE$586)+SUMIFS('Resumen Anual'!$GK$692,DU240,'Resumen Anual'!$V$9,DF218,'Resumen Anual'!$FE$644)</f>
        <v>0</v>
      </c>
      <c r="EM240" s="756"/>
      <c r="EN240" s="756"/>
      <c r="EO240" s="756">
        <f>SUMIFS('Resumen Anual'!$AU$54,DU240,'Resumen Anual'!$V$9,DF218,'Resumen Anual'!$L$6)+SUMIFS('Resumen Anual'!$AU$112,DU240,'Resumen Anual'!$V$9,DF218,'Resumen Anual'!$L$64)+SUMIFS('Resumen Anual'!$AU$170,DU240,'Resumen Anual'!$V$9,DF218,'Resumen Anual'!$L$122)+SUMIFS('Resumen Anual'!$AU$228,DU240,'Resumen Anual'!$V$9,DF218,'Resumen Anual'!$L$180)+SUMIFS('Resumen Anual'!$AU$286,DU240,'Resumen Anual'!$V$9,DF218,'Resumen Anual'!$L$238)+SUMIFS('Resumen Anual'!$AU$344,DU240,'Resumen Anual'!$V$9,DF218,'Resumen Anual'!$L$296)+SUMIFS('Resumen Anual'!$AU$402,DU240,'Resumen Anual'!$V$9,DF218,'Resumen Anual'!$L$354)+SUMIFS('Resumen Anual'!$AU$460,DU240,'Resumen Anual'!$V$9,DF218,'Resumen Anual'!$L$412)+SUMIFS('Resumen Anual'!$AU$518,DU240,'Resumen Anual'!$V$9,DF218,'Resumen Anual'!$L$470)+SUMIFS('Resumen Anual'!$AU$576,DU240,'Resumen Anual'!$V$9,DF218,'Resumen Anual'!$L$528)+SUMIFS('Resumen Anual'!$AU$634,DU240,'Resumen Anual'!$V$9,DF218,'Resumen Anual'!$L$586)+SUMIFS('Resumen Anual'!$AU$692,DU240,'Resumen Anual'!$V$9,DF218,'Resumen Anual'!$L$644)+SUMIFS('Resumen Anual'!$CR$54,DU240,'Resumen Anual'!$V$9,DF218,'Resumen Anual'!$BI$6)+SUMIFS('Resumen Anual'!$CR$112,DU240,'Resumen Anual'!$V$9,DF218,'Resumen Anual'!$BI$64)+SUMIFS('Resumen Anual'!$CR$170,DU240,'Resumen Anual'!$V$9,DF218,'Resumen Anual'!$BI$122)+SUMIFS('Resumen Anual'!$CR$228,DU240,'Resumen Anual'!$V$9,DF218,'Resumen Anual'!$BI$180)+SUMIFS('Resumen Anual'!$CR$286,DU240,'Resumen Anual'!$V$9,DF218,'Resumen Anual'!$BI$238)+SUMIFS('Resumen Anual'!$CR$344,DU240,'Resumen Anual'!$V$9,DF218,'Resumen Anual'!$BI$296)+SUMIFS('Resumen Anual'!$CR$402,DU240,'Resumen Anual'!$V$9,DF218,'Resumen Anual'!$BI$354)+SUMIFS('Resumen Anual'!$CR$460,DU240,'Resumen Anual'!$V$9,DF218,'Resumen Anual'!$BI$412)+SUMIFS('Resumen Anual'!$CR$518,DU240,'Resumen Anual'!$V$9,DF218,'Resumen Anual'!$BI$470)+SUMIFS('Resumen Anual'!$CR$576,DU240,'Resumen Anual'!$V$9,DF218,'Resumen Anual'!$BI$528)+SUMIFS('Resumen Anual'!$CR$634,DU240,'Resumen Anual'!$V$9,DF218,'Resumen Anual'!$BI$586)+SUMIFS('Resumen Anual'!$CR$692,DU240,'Resumen Anual'!$V$9,DF218,'Resumen Anual'!$BI$644)+SUMIFS('Resumen Anual'!$EQ$54,DU240,'Resumen Anual'!$V$9,DF218,'Resumen Anual'!$DH$6)+SUMIFS('Resumen Anual'!$EQ$112,DU240,'Resumen Anual'!$V$9,DF218,'Resumen Anual'!$DH$64)+SUMIFS('Resumen Anual'!$EQ$170,DU240,'Resumen Anual'!$V$9,DF218,'Resumen Anual'!$DH$122)+SUMIFS('Resumen Anual'!$EQ$228,DU240,'Resumen Anual'!$V$9,DF218,'Resumen Anual'!$DH$180)+SUMIFS('Resumen Anual'!$EQ$286,DU240,'Resumen Anual'!$V$9,DF218,'Resumen Anual'!$DH$238)+SUMIFS('Resumen Anual'!$EQ$344,DU240,'Resumen Anual'!$V$9,DF218,'Resumen Anual'!$DH$296)+SUMIFS('Resumen Anual'!$EQ$402,DU240,'Resumen Anual'!$V$9,DF218,'Resumen Anual'!$DH$354)+SUMIFS('Resumen Anual'!$EQ$460,DU240,'Resumen Anual'!$V$9,DF218,'Resumen Anual'!$DH$412)+SUMIFS('Resumen Anual'!$EQ$518,DU240,'Resumen Anual'!$V$9,DF218,'Resumen Anual'!$DH$470)+SUMIFS('Resumen Anual'!$EQ$576,DU240,'Resumen Anual'!$V$9,DF218,'Resumen Anual'!$DH$528)+SUMIFS('Resumen Anual'!$EQ$634,DU240,'Resumen Anual'!$V$9,DF218,'Resumen Anual'!$DH$586)+SUMIFS('Resumen Anual'!$EQ$692,DU240,'Resumen Anual'!$V$9,DF218,'Resumen Anual'!$DH$644)+SUMIFS('Resumen Anual'!$GN$54,DU240,'Resumen Anual'!$V$9,DF218,'Resumen Anual'!$FE$6)+SUMIFS('Resumen Anual'!$GN$112,DU240,'Resumen Anual'!$V$9,DF218,'Resumen Anual'!$FE$64)+SUMIFS('Resumen Anual'!$GN$170,DU240,'Resumen Anual'!$V$9,DF218,'Resumen Anual'!$FE$122)+SUMIFS('Resumen Anual'!$GN$228,DU240,'Resumen Anual'!$V$9,DF218,'Resumen Anual'!$FE$180)+SUMIFS('Resumen Anual'!$GN$286,DU240,'Resumen Anual'!$V$9,DF218,'Resumen Anual'!$FE$238)+SUMIFS('Resumen Anual'!$GN$344,DU240,'Resumen Anual'!$V$9,DF218,'Resumen Anual'!$FE$296)+SUMIFS('Resumen Anual'!$GN$402,DU240,'Resumen Anual'!$V$9,DF218,'Resumen Anual'!$FE$354)+SUMIFS('Resumen Anual'!$GN$460,DU240,'Resumen Anual'!$V$9,DF218,'Resumen Anual'!$FE$412)+SUMIFS('Resumen Anual'!$GN$518,DU240,'Resumen Anual'!$V$9,DF218,'Resumen Anual'!$FE$470)+SUMIFS('Resumen Anual'!$GN$576,DU240,'Resumen Anual'!$V$9,DF218,'Resumen Anual'!$FE$528)+SUMIFS('Resumen Anual'!$GN$634,DU240,'Resumen Anual'!$V$9,DF218,'Resumen Anual'!$FE$586)+SUMIFS('Resumen Anual'!$GN$692,DU240,'Resumen Anual'!$V$9,DF218,'Resumen Anual'!$FE$644)</f>
        <v>0</v>
      </c>
      <c r="EP240" s="756"/>
      <c r="EQ240" s="1215"/>
      <c r="ER240" s="1200"/>
      <c r="ES240" s="171"/>
      <c r="ET240" s="625"/>
      <c r="EU240" s="625"/>
      <c r="EV240" s="625"/>
      <c r="EW240" s="625"/>
      <c r="EX240" s="625"/>
      <c r="EY240" s="625"/>
      <c r="EZ240" s="625"/>
      <c r="FA240" s="625"/>
      <c r="FB240" s="625"/>
      <c r="FC240" s="625"/>
      <c r="FD240" s="625"/>
      <c r="FE240" s="625"/>
      <c r="FF240" s="625"/>
      <c r="FG240" s="625"/>
      <c r="FH240" s="625"/>
      <c r="FI240" s="625"/>
      <c r="FJ240" s="625"/>
      <c r="FK240" s="625"/>
      <c r="FL240" s="625"/>
      <c r="FM240" s="625"/>
      <c r="FN240" s="625"/>
      <c r="FO240" s="625"/>
      <c r="FP240" s="625"/>
      <c r="FQ240" s="15"/>
      <c r="FR240" s="771">
        <f>IF(FR224=0," ",FR224+8)</f>
        <v>2030</v>
      </c>
      <c r="FS240" s="772"/>
      <c r="FT240" s="772"/>
      <c r="FU240" s="772"/>
      <c r="FV240" s="772"/>
      <c r="FW240" s="1214">
        <f>SUMIFS('Resumen Anual'!$AF$54,FR240,'Resumen Anual'!$V$9,FC218,'Resumen Anual'!$L$6)+SUMIFS('Resumen Anual'!$AF$112,FR240,'Resumen Anual'!$V$9,FC218,'Resumen Anual'!$L$64)+SUMIFS('Resumen Anual'!$AF$170,FR240,'Resumen Anual'!$V$9,FC218,'Resumen Anual'!$L$122)+SUMIFS('Resumen Anual'!$AF$228,FR240,'Resumen Anual'!$V$9,FC218,'Resumen Anual'!$L$180)+SUMIFS('Resumen Anual'!$AF$286,FR240,'Resumen Anual'!$V$9,FC218,'Resumen Anual'!$L$238)+SUMIFS('Resumen Anual'!$AF$344,FR240,'Resumen Anual'!$V$9,FC218,'Resumen Anual'!$L$296)+SUMIFS('Resumen Anual'!$AF$402,FR240,'Resumen Anual'!$V$9,FC218,'Resumen Anual'!$L$354)+SUMIFS('Resumen Anual'!$AF$460,FR240,'Resumen Anual'!$V$9,FC218,'Resumen Anual'!$L$412)+SUMIFS('Resumen Anual'!$AF$518,FR240,'Resumen Anual'!$V$9,FC218,'Resumen Anual'!$L$470)+SUMIFS('Resumen Anual'!$AF$576,FR240,'Resumen Anual'!$V$9,FC218,'Resumen Anual'!$L$528)+SUMIFS('Resumen Anual'!$AF$634,FR240,'Resumen Anual'!$V$9,FC218,'Resumen Anual'!$L$586)+SUMIFS('Resumen Anual'!$AF$692,FR240,'Resumen Anual'!$V$9,FC218,'Resumen Anual'!$L$644)+SUMIFS('Resumen Anual'!$CC$54,FR240,'Resumen Anual'!$V$9,FC218,'Resumen Anual'!$BI$6)+SUMIFS('Resumen Anual'!$CC$112,FR240,'Resumen Anual'!$V$9,FC218,'Resumen Anual'!$BI$64)+SUMIFS('Resumen Anual'!$CC$170,FR240,'Resumen Anual'!$V$9,FC218,'Resumen Anual'!$BI$122)+SUMIFS('Resumen Anual'!$CC$228,FR240,'Resumen Anual'!$V$9,FC218,'Resumen Anual'!$BI$180)+SUMIFS('Resumen Anual'!$CC$286,FR240,'Resumen Anual'!$V$9,FC218,'Resumen Anual'!$BI$238)+SUMIFS('Resumen Anual'!$CC$344,FR240,'Resumen Anual'!$V$9,FC218,'Resumen Anual'!$BI$296)+SUMIFS('Resumen Anual'!$CC$402,FR240,'Resumen Anual'!$V$9,FC218,'Resumen Anual'!$BI$354)+SUMIFS('Resumen Anual'!$CC$460,FR240,'Resumen Anual'!$V$9,FC218,'Resumen Anual'!$BI$412)+SUMIFS('Resumen Anual'!$CC$518,FR240,'Resumen Anual'!$V$9,FC218,'Resumen Anual'!$BI$470)+SUMIFS('Resumen Anual'!$CC$576,FR240,'Resumen Anual'!$V$9,FC218,'Resumen Anual'!$BI$528)+SUMIFS('Resumen Anual'!$CC$634,FR240,'Resumen Anual'!$V$9,FC218,'Resumen Anual'!$BI$586)+SUMIFS('Resumen Anual'!$CC$692,FR240,'Resumen Anual'!$V$9,FC218,'Resumen Anual'!$BI$644)+SUMIFS('Resumen Anual'!$EB$54,FR240,'Resumen Anual'!$V$9,FC218,'Resumen Anual'!$DH$6)+SUMIFS('Resumen Anual'!$EB$112,FR240,'Resumen Anual'!$V$9,FC218,'Resumen Anual'!$DH$64)+SUMIFS('Resumen Anual'!$EB$170,FR240,'Resumen Anual'!$V$9,FC218,'Resumen Anual'!$DH$122)+SUMIFS('Resumen Anual'!$EB$228,FR240,'Resumen Anual'!$V$9,FC218,'Resumen Anual'!$DH$180)+SUMIFS('Resumen Anual'!$EB$286,FR240,'Resumen Anual'!$V$9,FC218,'Resumen Anual'!$DH$238)+SUMIFS('Resumen Anual'!$EB$344,FR240,'Resumen Anual'!$V$9,FC218,'Resumen Anual'!$DH$296)+SUMIFS('Resumen Anual'!$EB$402,FR240,'Resumen Anual'!$V$9,FC218,'Resumen Anual'!$DH$354)+SUMIFS('Resumen Anual'!$EB$460,FR240,'Resumen Anual'!$V$9,FC218,'Resumen Anual'!$DH$412)+SUMIFS('Resumen Anual'!$EB$518,FR240,'Resumen Anual'!$V$9,FC218,'Resumen Anual'!$DH$470)+SUMIFS('Resumen Anual'!$EB$576,FR240,'Resumen Anual'!$V$9,FC218,'Resumen Anual'!$DH$528)+SUMIFS('Resumen Anual'!$EB$634,FR240,'Resumen Anual'!$V$9,FC218,'Resumen Anual'!$DH$586)+SUMIFS('Resumen Anual'!$EB$692,FR240,'Resumen Anual'!$V$9,FC218,'Resumen Anual'!$DH$644)+SUMIFS('Resumen Anual'!$FY$54,FR240,'Resumen Anual'!$V$9,FC218,'Resumen Anual'!$FE$6)+SUMIFS('Resumen Anual'!$FY$112,FR240,'Resumen Anual'!$V$9,FC218,'Resumen Anual'!$FE$64)+SUMIFS('Resumen Anual'!$FY$170,FR240,'Resumen Anual'!$V$9,FC218,'Resumen Anual'!$FE$122)+SUMIFS('Resumen Anual'!$FY$228,FR240,'Resumen Anual'!$V$9,FC218,'Resumen Anual'!$FE$180)+SUMIFS('Resumen Anual'!$FY$286,FR240,'Resumen Anual'!$V$9,FC218,'Resumen Anual'!$FE$238)+SUMIFS('Resumen Anual'!$FY$344,FR240,'Resumen Anual'!$V$9,FC218,'Resumen Anual'!$FE$296)+SUMIFS('Resumen Anual'!$FY$402,FR240,'Resumen Anual'!$V$9,FC218,'Resumen Anual'!$FE$354)+SUMIFS('Resumen Anual'!$FY$460,FR240,'Resumen Anual'!$V$9,FC218,'Resumen Anual'!$FE$412)+SUMIFS('Resumen Anual'!$FY$518,FR240,'Resumen Anual'!$V$9,FC218,'Resumen Anual'!$FE$470)+SUMIFS('Resumen Anual'!$FY$576,FR240,'Resumen Anual'!$V$9,FC218,'Resumen Anual'!$FE$528)+SUMIFS('Resumen Anual'!$FY$634,FR240,'Resumen Anual'!$V$9,FC218,'Resumen Anual'!$FE$586)+SUMIFS('Resumen Anual'!$FY$692,FR240,'Resumen Anual'!$V$9,FC218,'Resumen Anual'!$FE$644)</f>
        <v>0</v>
      </c>
      <c r="FX240" s="770"/>
      <c r="FY240" s="770"/>
      <c r="FZ240" s="770"/>
      <c r="GA240" s="770">
        <f>SUMIFS('Resumen Anual'!$AJ$54,FR240,'Resumen Anual'!$V$9,FC218,'Resumen Anual'!$L$6)+SUMIFS('Resumen Anual'!$AJ$112,FR240,'Resumen Anual'!$V$9,FC218,'Resumen Anual'!$L$64)+SUMIFS('Resumen Anual'!$AJ$170,FR240,'Resumen Anual'!$V$9,FC218,'Resumen Anual'!$L$122)+SUMIFS('Resumen Anual'!$AJ$228,FR240,'Resumen Anual'!$V$9,FC218,'Resumen Anual'!$L$180)+SUMIFS('Resumen Anual'!$AJ$286,FR240,'Resumen Anual'!$V$9,FC218,'Resumen Anual'!$L$238)+SUMIFS('Resumen Anual'!$AJ$344,FR240,'Resumen Anual'!$V$9,FC218,'Resumen Anual'!$L$296)+SUMIFS('Resumen Anual'!$AJ$402,FR240,'Resumen Anual'!$V$9,FC218,'Resumen Anual'!$L$354)+SUMIFS('Resumen Anual'!$AJ$460,FR240,'Resumen Anual'!$V$9,FC218,'Resumen Anual'!$L$412)+SUMIFS('Resumen Anual'!$AJ$518,FR240,'Resumen Anual'!$V$9,FC218,'Resumen Anual'!$L$470)+SUMIFS('Resumen Anual'!$AJ$576,FR240,'Resumen Anual'!$V$9,FC218,'Resumen Anual'!$L$528)+SUMIFS('Resumen Anual'!$AJ$634,FR240,'Resumen Anual'!$V$9,FC218,'Resumen Anual'!$L$586)+SUMIFS('Resumen Anual'!$AJ$692,FR240,'Resumen Anual'!$V$9,FC218,'Resumen Anual'!$L$644)+SUMIFS('Resumen Anual'!$CG$54,FR240,'Resumen Anual'!$V$9,FC218,'Resumen Anual'!$BI$6)+SUMIFS('Resumen Anual'!$CG$112,FR240,'Resumen Anual'!$V$9,FC218,'Resumen Anual'!$BI$64)+SUMIFS('Resumen Anual'!$CG$170,FR240,'Resumen Anual'!$V$9,FC218,'Resumen Anual'!$BI$122)+SUMIFS('Resumen Anual'!$CG$228,FR240,'Resumen Anual'!$V$9,FC218,'Resumen Anual'!$BI$180)+SUMIFS('Resumen Anual'!$CG$286,FR240,'Resumen Anual'!$V$9,FC218,'Resumen Anual'!$BI$238)+SUMIFS('Resumen Anual'!$CG$344,FR240,'Resumen Anual'!$V$9,FC218,'Resumen Anual'!$BI$296)+SUMIFS('Resumen Anual'!$CG$402,FR240,'Resumen Anual'!$V$9,FC218,'Resumen Anual'!$BI$354)+SUMIFS('Resumen Anual'!$CG$460,FR240,'Resumen Anual'!$V$9,FC218,'Resumen Anual'!$BI$412)+SUMIFS('Resumen Anual'!$CG$518,FR240,'Resumen Anual'!$V$9,FC218,'Resumen Anual'!$BI$470)+SUMIFS('Resumen Anual'!$CG$576,FR240,'Resumen Anual'!$V$9,FC218,'Resumen Anual'!$BI$528)+SUMIFS('Resumen Anual'!$CG$634,FR240,'Resumen Anual'!$V$9,FC218,'Resumen Anual'!$BI$586)+SUMIFS('Resumen Anual'!$CG$692,FR240,'Resumen Anual'!$V$9,FC218,'Resumen Anual'!$BI$644)+SUMIFS('Resumen Anual'!$EF$54,FR240,'Resumen Anual'!$V$9,FC218,'Resumen Anual'!$DH$6)+SUMIFS('Resumen Anual'!$EF$112,FR240,'Resumen Anual'!$V$9,FC218,'Resumen Anual'!$DH$64)+SUMIFS('Resumen Anual'!$EF$170,FR240,'Resumen Anual'!$V$9,FC218,'Resumen Anual'!$DH$122)+SUMIFS('Resumen Anual'!$EF$228,FR240,'Resumen Anual'!$V$9,FC218,'Resumen Anual'!$DH$180)+SUMIFS('Resumen Anual'!$EF$286,FR240,'Resumen Anual'!$V$9,FC218,'Resumen Anual'!$DH$238)+SUMIFS('Resumen Anual'!$EF$344,FR240,'Resumen Anual'!$V$9,FC218,'Resumen Anual'!$DH$296)+SUMIFS('Resumen Anual'!$EF$402,FR240,'Resumen Anual'!$V$9,FC218,'Resumen Anual'!$DH$354)+SUMIFS('Resumen Anual'!$EF$460,FR240,'Resumen Anual'!$V$9,FC218,'Resumen Anual'!$DH$412)+SUMIFS('Resumen Anual'!$EF$518,FR240,'Resumen Anual'!$V$9,FC218,'Resumen Anual'!$DH$470)+SUMIFS('Resumen Anual'!$EF$576,FR240,'Resumen Anual'!$V$9,FC218,'Resumen Anual'!$DH$528)+SUMIFS('Resumen Anual'!$EF$634,FR240,'Resumen Anual'!$V$9,FC218,'Resumen Anual'!$DH$586)+SUMIFS('Resumen Anual'!$EF$692,FR240,'Resumen Anual'!$V$9,FC218,'Resumen Anual'!$DH$644)+SUMIFS('Resumen Anual'!$GC$54,FR240,'Resumen Anual'!$V$9,FC218,'Resumen Anual'!$FE$6)+SUMIFS('Resumen Anual'!$GC$112,FR240,'Resumen Anual'!$V$9,FC218,'Resumen Anual'!$FE$64)+SUMIFS('Resumen Anual'!$GC$170,FR240,'Resumen Anual'!$V$9,FC218,'Resumen Anual'!$FE$122)+SUMIFS('Resumen Anual'!$GC$228,FR240,'Resumen Anual'!$V$9,FC218,'Resumen Anual'!$FE$180)+SUMIFS('Resumen Anual'!$GC$286,FR240,'Resumen Anual'!$V$9,FC218,'Resumen Anual'!$FE$238)+SUMIFS('Resumen Anual'!$GC$344,FR240,'Resumen Anual'!$V$9,FC218,'Resumen Anual'!$FE$296)+SUMIFS('Resumen Anual'!$GC$402,FR240,'Resumen Anual'!$V$9,FC218,'Resumen Anual'!$FE$354)+SUMIFS('Resumen Anual'!$GC$460,FR240,'Resumen Anual'!$V$9,FC218,'Resumen Anual'!$FE$412)+SUMIFS('Resumen Anual'!$GC$518,FR240,'Resumen Anual'!$V$9,FC218,'Resumen Anual'!$FE$470)+SUMIFS('Resumen Anual'!$GC$576,FR240,'Resumen Anual'!$V$9,FC218,'Resumen Anual'!$FE$528)+SUMIFS('Resumen Anual'!$GC$634,FR240,'Resumen Anual'!$V$9,FC218,'Resumen Anual'!$FE$586)+SUMIFS('Resumen Anual'!$GC$692,FR240,'Resumen Anual'!$V$9,FC218,'Resumen Anual'!$FE$644)</f>
        <v>0</v>
      </c>
      <c r="GB240" s="770"/>
      <c r="GC240" s="770"/>
      <c r="GD240" s="770"/>
      <c r="GE240" s="770">
        <f>SUMIFS('Resumen Anual'!$AN$54,FR240,'Resumen Anual'!$V$9,FC218,'Resumen Anual'!$L$6)+SUMIFS('Resumen Anual'!$AN$112,FR240,'Resumen Anual'!$V$9,FC218,'Resumen Anual'!$L$64)+SUMIFS('Resumen Anual'!$AN$170,FR240,'Resumen Anual'!$V$9,FC218,'Resumen Anual'!$L$122)+SUMIFS('Resumen Anual'!$AN$228,FR240,'Resumen Anual'!$V$9,FC218,'Resumen Anual'!$L$180)+SUMIFS('Resumen Anual'!$AN$286,FR240,'Resumen Anual'!$V$9,FC218,'Resumen Anual'!$L$238)+SUMIFS('Resumen Anual'!$AN$344,FR240,'Resumen Anual'!$V$9,FC218,'Resumen Anual'!$L$296)+SUMIFS('Resumen Anual'!$AN$402,FR240,'Resumen Anual'!$V$9,FC218,'Resumen Anual'!$L$354)+SUMIFS('Resumen Anual'!$AN$460,FR240,'Resumen Anual'!$V$9,FC218,'Resumen Anual'!$L$412)+SUMIFS('Resumen Anual'!$AN$518,FR240,'Resumen Anual'!$V$9,FC218,'Resumen Anual'!$L$470)+SUMIFS('Resumen Anual'!$AN$576,FR240,'Resumen Anual'!$V$9,FC218,'Resumen Anual'!$L$528)+SUMIFS('Resumen Anual'!$AN$634,FR240,'Resumen Anual'!$V$9,FC218,'Resumen Anual'!$L$586)+SUMIFS('Resumen Anual'!$AN$692,FR240,'Resumen Anual'!$V$9,FC218,'Resumen Anual'!$L$644)+SUMIFS('Resumen Anual'!$CK$54,FR240,'Resumen Anual'!$V$9,FC218,'Resumen Anual'!$BI$6)+SUMIFS('Resumen Anual'!$CK$112,FR240,'Resumen Anual'!$V$9,FC218,'Resumen Anual'!$BI$64)+SUMIFS('Resumen Anual'!$CK$170,FR240,'Resumen Anual'!$V$9,FC218,'Resumen Anual'!$BI$122)+SUMIFS('Resumen Anual'!$CK$228,FR240,'Resumen Anual'!$V$9,FC218,'Resumen Anual'!$BI$180)+SUMIFS('Resumen Anual'!$CK$286,FR240,'Resumen Anual'!$V$9,FC218,'Resumen Anual'!$BI$238)+SUMIFS('Resumen Anual'!$CK$344,FR240,'Resumen Anual'!$V$9,FC218,'Resumen Anual'!$BI$296)+SUMIFS('Resumen Anual'!$CK$402,FR240,'Resumen Anual'!$V$9,FC218,'Resumen Anual'!$BI$354)+SUMIFS('Resumen Anual'!$CK$460,FR240,'Resumen Anual'!$V$9,FC218,'Resumen Anual'!$BI$412)+SUMIFS('Resumen Anual'!$CK$518,FR240,'Resumen Anual'!$V$9,FC218,'Resumen Anual'!$BI$470)+SUMIFS('Resumen Anual'!$CK$576,FR240,'Resumen Anual'!$V$9,FC218,'Resumen Anual'!$BI$528)+SUMIFS('Resumen Anual'!$CK$634,FR240,'Resumen Anual'!$V$9,FC218,'Resumen Anual'!$BI$586)+SUMIFS('Resumen Anual'!$CK$692,FR240,'Resumen Anual'!$V$9,FC218,'Resumen Anual'!$BI$644)+SUMIFS('Resumen Anual'!$EJ$54,FR240,'Resumen Anual'!$V$9,FC218,'Resumen Anual'!$DH$6)+SUMIFS('Resumen Anual'!$EJ$112,FR240,'Resumen Anual'!$V$9,FC218,'Resumen Anual'!$DH$64)+SUMIFS('Resumen Anual'!$EJ$170,FR240,'Resumen Anual'!$V$9,FC218,'Resumen Anual'!$DH$122)+SUMIFS('Resumen Anual'!$EJ$228,FR240,'Resumen Anual'!$V$9,FC218,'Resumen Anual'!$DH$180)+SUMIFS('Resumen Anual'!$EJ$286,FR240,'Resumen Anual'!$V$9,FC218,'Resumen Anual'!$DH$238)+SUMIFS('Resumen Anual'!$EJ$344,FR240,'Resumen Anual'!$V$9,FC218,'Resumen Anual'!$DH$296)+SUMIFS('Resumen Anual'!$EJ$402,FR240,'Resumen Anual'!$V$9,FC218,'Resumen Anual'!$DH$354)+SUMIFS('Resumen Anual'!$EJ$460,FR240,'Resumen Anual'!$V$9,FC218,'Resumen Anual'!$DH$412)+SUMIFS('Resumen Anual'!$EJ$518,FR240,'Resumen Anual'!$V$9,FC218,'Resumen Anual'!$DH$470)+SUMIFS('Resumen Anual'!$EJ$576,FR240,'Resumen Anual'!$V$9,FC218,'Resumen Anual'!$DH$528)+SUMIFS('Resumen Anual'!$EJ$634,FR240,'Resumen Anual'!$V$9,FC218,'Resumen Anual'!$DH$586)+SUMIFS('Resumen Anual'!$EJ$692,FR240,'Resumen Anual'!$V$9,FC218,'Resumen Anual'!$DH$644)+SUMIFS('Resumen Anual'!$GG$54,FR240,'Resumen Anual'!$V$9,FC218,'Resumen Anual'!$FE$6)+SUMIFS('Resumen Anual'!$GG$112,FR240,'Resumen Anual'!$V$9,FC218,'Resumen Anual'!$FE$64)+SUMIFS('Resumen Anual'!$GG$170,FR240,'Resumen Anual'!$V$9,FC218,'Resumen Anual'!$FE$122)+SUMIFS('Resumen Anual'!$GG$228,FR240,'Resumen Anual'!$V$9,FC218,'Resumen Anual'!$FE$180)+SUMIFS('Resumen Anual'!$GG$286,FR240,'Resumen Anual'!$V$9,FC218,'Resumen Anual'!$FE$238)+SUMIFS('Resumen Anual'!$GG$344,FR240,'Resumen Anual'!$V$9,FC218,'Resumen Anual'!$FE$296)+SUMIFS('Resumen Anual'!$GG$402,FR240,'Resumen Anual'!$V$9,FC218,'Resumen Anual'!$FE$354)+SUMIFS('Resumen Anual'!$GG$460,FR240,'Resumen Anual'!$V$9,FC218,'Resumen Anual'!$FE$412)+SUMIFS('Resumen Anual'!$GG$518,FR240,'Resumen Anual'!$V$9,FC218,'Resumen Anual'!$FE$470)+SUMIFS('Resumen Anual'!$GG$576,FR240,'Resumen Anual'!$V$9,FC218,'Resumen Anual'!$FE$528)+SUMIFS('Resumen Anual'!$GG$634,FR240,'Resumen Anual'!$V$9,FC218,'Resumen Anual'!$FE$586)+SUMIFS('Resumen Anual'!$GG$692,FR240,'Resumen Anual'!$V$9,FC218,'Resumen Anual'!$FE$644)</f>
        <v>0</v>
      </c>
      <c r="GF240" s="770"/>
      <c r="GG240" s="770"/>
      <c r="GH240" s="770"/>
      <c r="GI240" s="756">
        <f>SUMIFS('Resumen Anual'!$AR$54,FR240,'Resumen Anual'!$V$9,FC218,'Resumen Anual'!$L$6)+SUMIFS('Resumen Anual'!$AR$112,FR240,'Resumen Anual'!$V$9,FC218,'Resumen Anual'!$L$64)+SUMIFS('Resumen Anual'!$AR$170,FR240,'Resumen Anual'!$V$9,FC218,'Resumen Anual'!$L$122)+SUMIFS('Resumen Anual'!$AR$228,FR240,'Resumen Anual'!$V$9,FC218,'Resumen Anual'!$L$180)+SUMIFS('Resumen Anual'!$AR$286,FR240,'Resumen Anual'!$V$9,FC218,'Resumen Anual'!$L$238)+SUMIFS('Resumen Anual'!$AR$344,FR240,'Resumen Anual'!$V$9,FC218,'Resumen Anual'!$L$296)+SUMIFS('Resumen Anual'!$AR$402,FR240,'Resumen Anual'!$V$9,FC218,'Resumen Anual'!$L$354)+SUMIFS('Resumen Anual'!$AR$460,FR240,'Resumen Anual'!$V$9,FC218,'Resumen Anual'!$L$412)+SUMIFS('Resumen Anual'!$AR$518,FR240,'Resumen Anual'!$V$9,FC218,'Resumen Anual'!$L$470)+SUMIFS('Resumen Anual'!$AR$576,FR240,'Resumen Anual'!$V$9,FC218,'Resumen Anual'!$L$528)+SUMIFS('Resumen Anual'!$AR$634,FR240,'Resumen Anual'!$V$9,FC218,'Resumen Anual'!$L$586)+SUMIFS('Resumen Anual'!$AR$692,FR240,'Resumen Anual'!$V$9,FC218,'Resumen Anual'!$L$644)+SUMIFS('Resumen Anual'!$CO$54,FR240,'Resumen Anual'!$V$9,FC218,'Resumen Anual'!$BI$6)+SUMIFS('Resumen Anual'!$CO$112,FR240,'Resumen Anual'!$V$9,FC218,'Resumen Anual'!$BI$64)+SUMIFS('Resumen Anual'!$CO$170,FR240,'Resumen Anual'!$V$9,FC218,'Resumen Anual'!$BI$122)+SUMIFS('Resumen Anual'!$CO$228,FR240,'Resumen Anual'!$V$9,FC218,'Resumen Anual'!$BI$180)+SUMIFS('Resumen Anual'!$CO$286,FR240,'Resumen Anual'!$V$9,FC218,'Resumen Anual'!$BI$238)+SUMIFS('Resumen Anual'!$CO$344,FR240,'Resumen Anual'!$V$9,FC218,'Resumen Anual'!$BI$296)+SUMIFS('Resumen Anual'!$CO$402,FR240,'Resumen Anual'!$V$9,FC218,'Resumen Anual'!$BI$354)+SUMIFS('Resumen Anual'!$CO$460,FR240,'Resumen Anual'!$V$9,FC218,'Resumen Anual'!$BI$412)+SUMIFS('Resumen Anual'!$CO$518,FR240,'Resumen Anual'!$V$9,FC218,'Resumen Anual'!$BI$470)+SUMIFS('Resumen Anual'!$CO$576,FR240,'Resumen Anual'!$V$9,FC218,'Resumen Anual'!$BI$528)+SUMIFS('Resumen Anual'!$CO$634,FR240,'Resumen Anual'!$V$9,FC218,'Resumen Anual'!$BI$586)+SUMIFS('Resumen Anual'!$CO$692,FR240,'Resumen Anual'!$V$9,FC218,'Resumen Anual'!$BI$644)+SUMIFS('Resumen Anual'!$EN$54,FR240,'Resumen Anual'!$V$9,FC218,'Resumen Anual'!$DH$6)+SUMIFS('Resumen Anual'!$EN$112,FR240,'Resumen Anual'!$V$9,FC218,'Resumen Anual'!$DH$64)+SUMIFS('Resumen Anual'!$EN$170,FR240,'Resumen Anual'!$V$9,FC218,'Resumen Anual'!$DH$122)+SUMIFS('Resumen Anual'!$EN$228,FR240,'Resumen Anual'!$V$9,FC218,'Resumen Anual'!$DH$180)+SUMIFS('Resumen Anual'!$EN$286,FR240,'Resumen Anual'!$V$9,FC218,'Resumen Anual'!$DH$238)+SUMIFS('Resumen Anual'!$EN$344,FR240,'Resumen Anual'!$V$9,FC218,'Resumen Anual'!$DH$296)+SUMIFS('Resumen Anual'!$EN$402,FR240,'Resumen Anual'!$V$9,FC218,'Resumen Anual'!$DH$354)+SUMIFS('Resumen Anual'!$EN$460,FR240,'Resumen Anual'!$V$9,FC218,'Resumen Anual'!$DH$412)+SUMIFS('Resumen Anual'!$EN$518,FR240,'Resumen Anual'!$V$9,FC218,'Resumen Anual'!$DH$470)+SUMIFS('Resumen Anual'!$EN$576,FR240,'Resumen Anual'!$V$9,FC218,'Resumen Anual'!$DH$528)+SUMIFS('Resumen Anual'!$EN$634,FR240,'Resumen Anual'!$V$9,FC218,'Resumen Anual'!$DH$586)+SUMIFS('Resumen Anual'!$EN$692,FR240,'Resumen Anual'!$V$9,FC218,'Resumen Anual'!$DH$644)+SUMIFS('Resumen Anual'!$GK$54,FR240,'Resumen Anual'!$V$9,FC218,'Resumen Anual'!$FE$6)+SUMIFS('Resumen Anual'!$GK$112,FR240,'Resumen Anual'!$V$9,FC218,'Resumen Anual'!$FE$64)+SUMIFS('Resumen Anual'!$GK$170,FR240,'Resumen Anual'!$V$9,FC218,'Resumen Anual'!$FE$122)+SUMIFS('Resumen Anual'!$GK$228,FR240,'Resumen Anual'!$V$9,FC218,'Resumen Anual'!$FE$180)+SUMIFS('Resumen Anual'!$GK$286,FR240,'Resumen Anual'!$V$9,FC218,'Resumen Anual'!$FE$238)+SUMIFS('Resumen Anual'!$GK$344,FR240,'Resumen Anual'!$V$9,FC218,'Resumen Anual'!$FE$296)+SUMIFS('Resumen Anual'!$GK$402,FR240,'Resumen Anual'!$V$9,FC218,'Resumen Anual'!$FE$354)+SUMIFS('Resumen Anual'!$GK$460,FR240,'Resumen Anual'!$V$9,FC218,'Resumen Anual'!$FE$412)+SUMIFS('Resumen Anual'!$GK$518,FR240,'Resumen Anual'!$V$9,FC218,'Resumen Anual'!$FE$470)+SUMIFS('Resumen Anual'!$GK$576,FR240,'Resumen Anual'!$V$9,FC218,'Resumen Anual'!$FE$528)+SUMIFS('Resumen Anual'!$GK$634,FR240,'Resumen Anual'!$V$9,FC218,'Resumen Anual'!$FE$586)+SUMIFS('Resumen Anual'!$GK$692,FR240,'Resumen Anual'!$V$9,FC218,'Resumen Anual'!$FE$644)</f>
        <v>0</v>
      </c>
      <c r="GJ240" s="756"/>
      <c r="GK240" s="756"/>
      <c r="GL240" s="756">
        <f>SUMIFS('Resumen Anual'!$AU$54,FR240,'Resumen Anual'!$V$9,FC218,'Resumen Anual'!$L$6)+SUMIFS('Resumen Anual'!$AU$112,FR240,'Resumen Anual'!$V$9,FC218,'Resumen Anual'!$L$64)+SUMIFS('Resumen Anual'!$AU$170,FR240,'Resumen Anual'!$V$9,FC218,'Resumen Anual'!$L$122)+SUMIFS('Resumen Anual'!$AU$228,FR240,'Resumen Anual'!$V$9,FC218,'Resumen Anual'!$L$180)+SUMIFS('Resumen Anual'!$AU$286,FR240,'Resumen Anual'!$V$9,FC218,'Resumen Anual'!$L$238)+SUMIFS('Resumen Anual'!$AU$344,FR240,'Resumen Anual'!$V$9,FC218,'Resumen Anual'!$L$296)+SUMIFS('Resumen Anual'!$AU$402,FR240,'Resumen Anual'!$V$9,FC218,'Resumen Anual'!$L$354)+SUMIFS('Resumen Anual'!$AU$460,FR240,'Resumen Anual'!$V$9,FC218,'Resumen Anual'!$L$412)+SUMIFS('Resumen Anual'!$AU$518,FR240,'Resumen Anual'!$V$9,FC218,'Resumen Anual'!$L$470)+SUMIFS('Resumen Anual'!$AU$576,FR240,'Resumen Anual'!$V$9,FC218,'Resumen Anual'!$L$528)+SUMIFS('Resumen Anual'!$AU$634,FR240,'Resumen Anual'!$V$9,FC218,'Resumen Anual'!$L$586)+SUMIFS('Resumen Anual'!$AU$692,FR240,'Resumen Anual'!$V$9,FC218,'Resumen Anual'!$L$644)+SUMIFS('Resumen Anual'!$CR$54,FR240,'Resumen Anual'!$V$9,FC218,'Resumen Anual'!$BI$6)+SUMIFS('Resumen Anual'!$CR$112,FR240,'Resumen Anual'!$V$9,FC218,'Resumen Anual'!$BI$64)+SUMIFS('Resumen Anual'!$CR$170,FR240,'Resumen Anual'!$V$9,FC218,'Resumen Anual'!$BI$122)+SUMIFS('Resumen Anual'!$CR$228,FR240,'Resumen Anual'!$V$9,FC218,'Resumen Anual'!$BI$180)+SUMIFS('Resumen Anual'!$CR$286,FR240,'Resumen Anual'!$V$9,FC218,'Resumen Anual'!$BI$238)+SUMIFS('Resumen Anual'!$CR$344,FR240,'Resumen Anual'!$V$9,FC218,'Resumen Anual'!$BI$296)+SUMIFS('Resumen Anual'!$CR$402,FR240,'Resumen Anual'!$V$9,FC218,'Resumen Anual'!$BI$354)+SUMIFS('Resumen Anual'!$CR$460,FR240,'Resumen Anual'!$V$9,FC218,'Resumen Anual'!$BI$412)+SUMIFS('Resumen Anual'!$CR$518,FR240,'Resumen Anual'!$V$9,FC218,'Resumen Anual'!$BI$470)+SUMIFS('Resumen Anual'!$CR$576,FR240,'Resumen Anual'!$V$9,FC218,'Resumen Anual'!$BI$528)+SUMIFS('Resumen Anual'!$CR$634,FR240,'Resumen Anual'!$V$9,FC218,'Resumen Anual'!$BI$586)+SUMIFS('Resumen Anual'!$CR$692,FR240,'Resumen Anual'!$V$9,FC218,'Resumen Anual'!$BI$644)+SUMIFS('Resumen Anual'!$EQ$54,FR240,'Resumen Anual'!$V$9,FC218,'Resumen Anual'!$DH$6)+SUMIFS('Resumen Anual'!$EQ$112,FR240,'Resumen Anual'!$V$9,FC218,'Resumen Anual'!$DH$64)+SUMIFS('Resumen Anual'!$EQ$170,FR240,'Resumen Anual'!$V$9,FC218,'Resumen Anual'!$DH$122)+SUMIFS('Resumen Anual'!$EQ$228,FR240,'Resumen Anual'!$V$9,FC218,'Resumen Anual'!$DH$180)+SUMIFS('Resumen Anual'!$EQ$286,FR240,'Resumen Anual'!$V$9,FC218,'Resumen Anual'!$DH$238)+SUMIFS('Resumen Anual'!$EQ$344,FR240,'Resumen Anual'!$V$9,FC218,'Resumen Anual'!$DH$296)+SUMIFS('Resumen Anual'!$EQ$402,FR240,'Resumen Anual'!$V$9,FC218,'Resumen Anual'!$DH$354)+SUMIFS('Resumen Anual'!$EQ$460,FR240,'Resumen Anual'!$V$9,FC218,'Resumen Anual'!$DH$412)+SUMIFS('Resumen Anual'!$EQ$518,FR240,'Resumen Anual'!$V$9,FC218,'Resumen Anual'!$DH$470)+SUMIFS('Resumen Anual'!$EQ$576,FR240,'Resumen Anual'!$V$9,FC218,'Resumen Anual'!$DH$528)+SUMIFS('Resumen Anual'!$EQ$634,FR240,'Resumen Anual'!$V$9,FC218,'Resumen Anual'!$DH$586)+SUMIFS('Resumen Anual'!$EQ$692,FR240,'Resumen Anual'!$V$9,FC218,'Resumen Anual'!$DH$644)+SUMIFS('Resumen Anual'!$GN$54,FR240,'Resumen Anual'!$V$9,FC218,'Resumen Anual'!$FE$6)+SUMIFS('Resumen Anual'!$GN$112,FR240,'Resumen Anual'!$V$9,FC218,'Resumen Anual'!$FE$64)+SUMIFS('Resumen Anual'!$GN$170,FR240,'Resumen Anual'!$V$9,FC218,'Resumen Anual'!$FE$122)+SUMIFS('Resumen Anual'!$GN$228,FR240,'Resumen Anual'!$V$9,FC218,'Resumen Anual'!$FE$180)+SUMIFS('Resumen Anual'!$GN$286,FR240,'Resumen Anual'!$V$9,FC218,'Resumen Anual'!$FE$238)+SUMIFS('Resumen Anual'!$GN$344,FR240,'Resumen Anual'!$V$9,FC218,'Resumen Anual'!$FE$296)+SUMIFS('Resumen Anual'!$GN$402,FR240,'Resumen Anual'!$V$9,FC218,'Resumen Anual'!$FE$354)+SUMIFS('Resumen Anual'!$GN$460,FR240,'Resumen Anual'!$V$9,FC218,'Resumen Anual'!$FE$412)+SUMIFS('Resumen Anual'!$GN$518,FR240,'Resumen Anual'!$V$9,FC218,'Resumen Anual'!$FE$470)+SUMIFS('Resumen Anual'!$GN$576,FR240,'Resumen Anual'!$V$9,FC218,'Resumen Anual'!$FE$528)+SUMIFS('Resumen Anual'!$GN$634,FR240,'Resumen Anual'!$V$9,FC218,'Resumen Anual'!$FE$586)+SUMIFS('Resumen Anual'!$GN$692,FR240,'Resumen Anual'!$V$9,FC218,'Resumen Anual'!$FE$644)</f>
        <v>0</v>
      </c>
      <c r="GM240" s="756"/>
      <c r="GN240" s="756"/>
      <c r="GO240" s="1200"/>
    </row>
    <row r="241" spans="1:197" ht="14.25" customHeight="1" x14ac:dyDescent="0.25">
      <c r="A241" s="171"/>
      <c r="B241" s="757" t="str">
        <f>'Resumen Anual'!$C$33</f>
        <v>Travesía</v>
      </c>
      <c r="C241" s="758"/>
      <c r="D241" s="758"/>
      <c r="E241" s="758"/>
      <c r="F241" s="761">
        <f>SUMIF('Resumen Anual'!$FE$622,K218,'Resumen Anual'!$FA$649)+SUMIF('Resumen Anual'!$DH$622,K218,'Resumen Anual'!$DD$649)+SUMIF('Resumen Anual'!$BI$622,K218,'Resumen Anual'!$BE$649)+SUMIF('Resumen Anual'!$L$622,K218,'Resumen Anual'!$H$649)+SUMIF('Resumen Anual'!$FE$566,K218,'Resumen Anual'!$FA$593)+SUMIF('Resumen Anual'!$DH$566,K218,'Resumen Anual'!$DD$593)+SUMIF('Resumen Anual'!$BI$566,K218,'Resumen Anual'!$BE$593)+SUMIF('Resumen Anual'!$L$566,K218,'Resumen Anual'!$H$593)+SUMIF('Resumen Anual'!$FE$510,K218,'Resumen Anual'!$FA$537)+SUMIF('Resumen Anual'!$DH$510,K218,'Resumen Anual'!$DD$537)+SUMIF('Resumen Anual'!$BI$510,K218,'Resumen Anual'!$BE$537)+SUMIF('Resumen Anual'!$L$510,K218,'Resumen Anual'!$H$537)+SUMIF('Resumen Anual'!$FE$454,K218,'Resumen Anual'!$FA$481)+SUMIF('Resumen Anual'!$DH$454,K218,'Resumen Anual'!$DD$481)+SUMIF('Resumen Anual'!$BI$454,K218,'Resumen Anual'!$BE$481)+SUMIF('Resumen Anual'!$L$454,K218,'Resumen Anual'!$H$481)+SUMIF('Resumen Anual'!$FE$398,K218,'Resumen Anual'!$FA$425)+SUMIF('Resumen Anual'!$DH$398,K218,'Resumen Anual'!$DD$425)+SUMIF('Resumen Anual'!$BI$398,K218,'Resumen Anual'!$BE$425)+SUMIF('Resumen Anual'!$L$398,K218,'Resumen Anual'!$H$425)+SUMIF('Resumen Anual'!$FE$342,K218,'Resumen Anual'!$FA$369)+SUMIF('Resumen Anual'!$DH$342,K218,'Resumen Anual'!$DD$369)+SUMIF('Resumen Anual'!$BI$342,K218,'Resumen Anual'!$BE$369)+SUMIF('Resumen Anual'!$L$342,K218,'Resumen Anual'!$H$369)+SUMIF('Resumen Anual'!$FE$286,K218,'Resumen Anual'!$FA$313)+SUMIF('Resumen Anual'!$DH$286,K218,'Resumen Anual'!$DD$313)+SUMIF('Resumen Anual'!$BI$286,K218,'Resumen Anual'!$BE$313)+SUMIF('Resumen Anual'!$L$286,K218,'Resumen Anual'!$H$313)+SUMIF('Resumen Anual'!$FE$230,K218,'Resumen Anual'!$FA$257)+SUMIF('Resumen Anual'!$DH$230,K218,'Resumen Anual'!$DD$257)+SUMIF('Resumen Anual'!$BI$230,K218,'Resumen Anual'!$BE$257)+SUMIF('Resumen Anual'!$L$230,K218,'Resumen Anual'!$H$257)+SUMIF('Resumen Anual'!$FE$174,K218,'Resumen Anual'!$FA$201)+SUMIF('Resumen Anual'!$DH$174,K218,'Resumen Anual'!$DD$201)+SUMIF('Resumen Anual'!$BI$174,K218,'Resumen Anual'!$BE$201)+SUMIF('Resumen Anual'!$L$174,K218,'Resumen Anual'!$H$201)+SUMIF('Resumen Anual'!$FE$118,K218,'Resumen Anual'!$FA$145)+SUMIF('Resumen Anual'!$DH$118,K218,'Resumen Anual'!$DD$145)+SUMIF('Resumen Anual'!$BI$118,K218,'Resumen Anual'!$BE$145)+SUMIF('Resumen Anual'!$L$118,K218,'Resumen Anual'!$H$145)+SUMIF('Resumen Anual'!$FE$62,K218,'Resumen Anual'!$FA$89)+SUMIF('Resumen Anual'!$DH$62,K218,'Resumen Anual'!$DD$89)+SUMIF('Resumen Anual'!$BI$62,K218,'Resumen Anual'!$BE$89)+SUMIF('Resumen Anual'!$L$62,K218,'Resumen Anual'!$H$89)+SUMIF('Resumen Anual'!$FE$6,K218,'Resumen Anual'!$FA$33)+SUMIF('Resumen Anual'!$DH$6,K218,'Resumen Anual'!$DD$33)+SUMIF('Resumen Anual'!$BI$6,K218,'Resumen Anual'!$BE$33)+SUMIF('Resumen Anual'!$L$6,K218,'Resumen Anual'!$H$33)+SUMIF('Bitácoras Anteriores'!$K$6,K218,'Bitácoras Anteriores'!$F$29)+SUMIF('Bitácoras Anteriores'!$K$59,$K$6,'Bitácoras Anteriores'!$F$82)+SUMIF('Bitácoras Anteriores'!$K$112,K218,'Bitácoras Anteriores'!$F$135)+SUMIF('Bitácoras Anteriores'!$K$165,K218,'Bitácoras Anteriores'!$F$188)+SUMIF('Bitácoras Anteriores'!$K$218,K218,'Bitácoras Anteriores'!$F$241)+SUMIF('Bitácoras Anteriores'!$K$271,K218,'Bitácoras Anteriores'!$F$294)+SUMIF('Bitácoras Anteriores'!$K$324,K218,'Bitácoras Anteriores'!$F$347)+SUMIF('Bitácoras Anteriores'!$BH$6,K218,'Bitácoras Anteriores'!$BD$29)+SUMIF('Bitácoras Anteriores'!$BH$59,$K$6,'Bitácoras Anteriores'!$BD$82)+SUMIF('Bitácoras Anteriores'!$BH$112,K218,'Bitácoras Anteriores'!$BD$135)+SUMIF('Bitácoras Anteriores'!$BH$165,K218,'Bitácoras Anteriores'!$BD$188)+SUMIF('Bitácoras Anteriores'!$BH$218,K218,'Bitácoras Anteriores'!$BD$241)+SUMIF('Bitácoras Anteriores'!$BH$271,K218,'Bitácoras Anteriores'!$BD$294)+SUMIF('Bitácoras Anteriores'!$BH$324,K218,'Bitácoras Anteriores'!$BD$347)+SUMIF('Bitácoras Anteriores'!$DF$6,K218,'Bitácoras Anteriores'!$DB$29)+SUMIF('Bitácoras Anteriores'!$DF$59,$K$6,'Bitácoras Anteriores'!$DB$82)+SUMIF('Bitácoras Anteriores'!$DF$112,K218,'Bitácoras Anteriores'!$DB$135)+SUMIF('Bitácoras Anteriores'!$DF$165,K218,'Bitácoras Anteriores'!$DB$188)+SUMIF('Bitácoras Anteriores'!$DF$218,K218,'Bitácoras Anteriores'!$DB$241)+SUMIF('Bitácoras Anteriores'!$DF$271,K218,'Bitácoras Anteriores'!$DB$294)+SUMIF('Bitácoras Anteriores'!$DF$324,K218,'Bitácoras Anteriores'!$DB$347)+SUMIF('Bitácoras Anteriores'!$FC$6,K218,'Bitácoras Anteriores'!$EY$29)+SUMIF('Bitácoras Anteriores'!$FC$59,$K$6,'Bitácoras Anteriores'!$EY$82)+SUMIF('Bitácoras Anteriores'!$FC$112,K218,'Bitácoras Anteriores'!$EY$135)+SUMIF('Bitácoras Anteriores'!$FC$165,K218,'Bitácoras Anteriores'!$EY$188)+SUMIF('Bitácoras Anteriores'!$FC$218,K218,'Bitácoras Anteriores'!$EY$241)+SUMIF('Bitácoras Anteriores'!$FC$271,K218,'Bitácoras Anteriores'!$EY$294)+SUMIF('Bitácoras Anteriores'!$FC$324,K218,'Bitácoras Anteriores'!$EY$347)</f>
        <v>0</v>
      </c>
      <c r="G241" s="762"/>
      <c r="H241" s="762"/>
      <c r="I241" s="762"/>
      <c r="J241" s="762"/>
      <c r="K241" s="762"/>
      <c r="L241" s="763"/>
      <c r="M241" s="632"/>
      <c r="N241" s="767" t="s">
        <v>85</v>
      </c>
      <c r="O241" s="607"/>
      <c r="P241" s="607"/>
      <c r="Q241" s="607"/>
      <c r="R241" s="607"/>
      <c r="S241" s="607"/>
      <c r="T241" s="607"/>
      <c r="U241" s="607"/>
      <c r="V241" s="607"/>
      <c r="W241" s="607"/>
      <c r="X241" s="608"/>
      <c r="Y241" s="15"/>
      <c r="Z241" s="773"/>
      <c r="AA241" s="774"/>
      <c r="AB241" s="774"/>
      <c r="AC241" s="774"/>
      <c r="AD241" s="774"/>
      <c r="AE241" s="770"/>
      <c r="AF241" s="770"/>
      <c r="AG241" s="770"/>
      <c r="AH241" s="770"/>
      <c r="AI241" s="770"/>
      <c r="AJ241" s="770"/>
      <c r="AK241" s="770"/>
      <c r="AL241" s="770"/>
      <c r="AM241" s="770"/>
      <c r="AN241" s="770"/>
      <c r="AO241" s="770"/>
      <c r="AP241" s="770"/>
      <c r="AQ241" s="756"/>
      <c r="AR241" s="756"/>
      <c r="AS241" s="756"/>
      <c r="AT241" s="756"/>
      <c r="AU241" s="756"/>
      <c r="AV241" s="1215"/>
      <c r="AW241" s="1200"/>
      <c r="AX241" s="171"/>
      <c r="AY241" s="757" t="str">
        <f>'Resumen Anual'!$C$33</f>
        <v>Travesía</v>
      </c>
      <c r="AZ241" s="758"/>
      <c r="BA241" s="758"/>
      <c r="BB241" s="758"/>
      <c r="BC241" s="761">
        <f>SUMIF('Resumen Anual'!$FE$622,BH218,'Resumen Anual'!$FA$649)+SUMIF('Resumen Anual'!$DH$622,BH218,'Resumen Anual'!$DD$649)+SUMIF('Resumen Anual'!$BI$622,BH218,'Resumen Anual'!$BE$649)+SUMIF('Resumen Anual'!$L$622,BH218,'Resumen Anual'!$H$649)+SUMIF('Resumen Anual'!$FE$566,BH218,'Resumen Anual'!$FA$593)+SUMIF('Resumen Anual'!$DH$566,BH218,'Resumen Anual'!$DD$593)+SUMIF('Resumen Anual'!$BI$566,BH218,'Resumen Anual'!$BE$593)+SUMIF('Resumen Anual'!$L$566,BH218,'Resumen Anual'!$H$593)+SUMIF('Resumen Anual'!$FE$510,BH218,'Resumen Anual'!$FA$537)+SUMIF('Resumen Anual'!$DH$510,BH218,'Resumen Anual'!$DD$537)+SUMIF('Resumen Anual'!$BI$510,BH218,'Resumen Anual'!$BE$537)+SUMIF('Resumen Anual'!$L$510,BH218,'Resumen Anual'!$H$537)+SUMIF('Resumen Anual'!$FE$454,BH218,'Resumen Anual'!$FA$481)+SUMIF('Resumen Anual'!$DH$454,BH218,'Resumen Anual'!$DD$481)+SUMIF('Resumen Anual'!$BI$454,BH218,'Resumen Anual'!$BE$481)+SUMIF('Resumen Anual'!$L$454,BH218,'Resumen Anual'!$H$481)+SUMIF('Resumen Anual'!$FE$398,BH218,'Resumen Anual'!$FA$425)+SUMIF('Resumen Anual'!$DH$398,BH218,'Resumen Anual'!$DD$425)+SUMIF('Resumen Anual'!$BI$398,BH218,'Resumen Anual'!$BE$425)+SUMIF('Resumen Anual'!$L$398,BH218,'Resumen Anual'!$H$425)+SUMIF('Resumen Anual'!$FE$342,BH218,'Resumen Anual'!$FA$369)+SUMIF('Resumen Anual'!$DH$342,BH218,'Resumen Anual'!$DD$369)+SUMIF('Resumen Anual'!$BI$342,BH218,'Resumen Anual'!$BE$369)+SUMIF('Resumen Anual'!$L$342,BH218,'Resumen Anual'!$H$369)+SUMIF('Resumen Anual'!$FE$286,BH218,'Resumen Anual'!$FA$313)+SUMIF('Resumen Anual'!$DH$286,BH218,'Resumen Anual'!$DD$313)+SUMIF('Resumen Anual'!$BI$286,BH218,'Resumen Anual'!$BE$313)+SUMIF('Resumen Anual'!$L$286,BH218,'Resumen Anual'!$H$313)+SUMIF('Resumen Anual'!$FE$230,BH218,'Resumen Anual'!$FA$257)+SUMIF('Resumen Anual'!$DH$230,BH218,'Resumen Anual'!$DD$257)+SUMIF('Resumen Anual'!$BI$230,BH218,'Resumen Anual'!$BE$257)+SUMIF('Resumen Anual'!$L$230,BH218,'Resumen Anual'!$H$257)+SUMIF('Resumen Anual'!$FE$174,BH218,'Resumen Anual'!$FA$201)+SUMIF('Resumen Anual'!$DH$174,BH218,'Resumen Anual'!$DD$201)+SUMIF('Resumen Anual'!$BI$174,BH218,'Resumen Anual'!$BE$201)+SUMIF('Resumen Anual'!$L$174,BH218,'Resumen Anual'!$H$201)+SUMIF('Resumen Anual'!$FE$118,BH218,'Resumen Anual'!$FA$145)+SUMIF('Resumen Anual'!$DH$118,BH218,'Resumen Anual'!$DD$145)+SUMIF('Resumen Anual'!$BI$118,BH218,'Resumen Anual'!$BE$145)+SUMIF('Resumen Anual'!$L$118,BH218,'Resumen Anual'!$H$145)+SUMIF('Resumen Anual'!$FE$62,BH218,'Resumen Anual'!$FA$89)+SUMIF('Resumen Anual'!$DH$62,BH218,'Resumen Anual'!$DD$89)+SUMIF('Resumen Anual'!$BI$62,BH218,'Resumen Anual'!$BE$89)+SUMIF('Resumen Anual'!$L$62,BH218,'Resumen Anual'!$H$89)+SUMIF('Resumen Anual'!$FE$6,BH218,'Resumen Anual'!$FA$33)+SUMIF('Resumen Anual'!$DH$6,BH218,'Resumen Anual'!$DD$33)+SUMIF('Resumen Anual'!$BI$6,BH218,'Resumen Anual'!$BE$33)+SUMIF('Resumen Anual'!$L$6,BH218,'Resumen Anual'!$H$33)+SUMIF('Bitácoras Anteriores'!$K$6,BH218,'Bitácoras Anteriores'!$F$29)+SUMIF('Bitácoras Anteriores'!$K$59,$K$6,'Bitácoras Anteriores'!$F$82)+SUMIF('Bitácoras Anteriores'!$K$112,BH218,'Bitácoras Anteriores'!$F$135)+SUMIF('Bitácoras Anteriores'!$K$165,BH218,'Bitácoras Anteriores'!$F$188)+SUMIF('Bitácoras Anteriores'!$K$218,BH218,'Bitácoras Anteriores'!$F$241)+SUMIF('Bitácoras Anteriores'!$K$271,BH218,'Bitácoras Anteriores'!$F$294)+SUMIF('Bitácoras Anteriores'!$K$324,BH218,'Bitácoras Anteriores'!$F$347)+SUMIF('Bitácoras Anteriores'!$BH$6,BH218,'Bitácoras Anteriores'!$BD$29)+SUMIF('Bitácoras Anteriores'!$BH$59,$K$6,'Bitácoras Anteriores'!$BD$82)+SUMIF('Bitácoras Anteriores'!$BH$112,BH218,'Bitácoras Anteriores'!$BD$135)+SUMIF('Bitácoras Anteriores'!$BH$165,BH218,'Bitácoras Anteriores'!$BD$188)+SUMIF('Bitácoras Anteriores'!$BH$218,BH218,'Bitácoras Anteriores'!$BD$241)+SUMIF('Bitácoras Anteriores'!$BH$271,BH218,'Bitácoras Anteriores'!$BD$294)+SUMIF('Bitácoras Anteriores'!$BH$324,BH218,'Bitácoras Anteriores'!$BD$347)+SUMIF('Bitácoras Anteriores'!$DF$6,BH218,'Bitácoras Anteriores'!$DB$29)+SUMIF('Bitácoras Anteriores'!$DF$59,$K$6,'Bitácoras Anteriores'!$DB$82)+SUMIF('Bitácoras Anteriores'!$DF$112,BH218,'Bitácoras Anteriores'!$DB$135)+SUMIF('Bitácoras Anteriores'!$DF$165,BH218,'Bitácoras Anteriores'!$DB$188)+SUMIF('Bitácoras Anteriores'!$DF$218,BH218,'Bitácoras Anteriores'!$DB$241)+SUMIF('Bitácoras Anteriores'!$DF$271,BH218,'Bitácoras Anteriores'!$DB$294)+SUMIF('Bitácoras Anteriores'!$DF$324,BH218,'Bitácoras Anteriores'!$DB$347)+SUMIF('Bitácoras Anteriores'!$FC$6,BH218,'Bitácoras Anteriores'!$EY$29)+SUMIF('Bitácoras Anteriores'!$FC$59,$K$6,'Bitácoras Anteriores'!$EY$82)+SUMIF('Bitácoras Anteriores'!$FC$112,BH218,'Bitácoras Anteriores'!$EY$135)+SUMIF('Bitácoras Anteriores'!$FC$165,BH218,'Bitácoras Anteriores'!$EY$188)+SUMIF('Bitácoras Anteriores'!$FC$218,BH218,'Bitácoras Anteriores'!$EY$241)+SUMIF('Bitácoras Anteriores'!$FC$271,BH218,'Bitácoras Anteriores'!$EY$294)+SUMIF('Bitácoras Anteriores'!$FC$324,BH218,'Bitácoras Anteriores'!$EY$347)</f>
        <v>0</v>
      </c>
      <c r="BD241" s="762"/>
      <c r="BE241" s="762"/>
      <c r="BF241" s="762"/>
      <c r="BG241" s="762"/>
      <c r="BH241" s="762"/>
      <c r="BI241" s="763"/>
      <c r="BJ241" s="632"/>
      <c r="BK241" s="767" t="s">
        <v>85</v>
      </c>
      <c r="BL241" s="607"/>
      <c r="BM241" s="607"/>
      <c r="BN241" s="607"/>
      <c r="BO241" s="607"/>
      <c r="BP241" s="607"/>
      <c r="BQ241" s="607"/>
      <c r="BR241" s="607"/>
      <c r="BS241" s="607"/>
      <c r="BT241" s="607"/>
      <c r="BU241" s="608"/>
      <c r="BV241" s="15"/>
      <c r="BW241" s="773"/>
      <c r="BX241" s="774"/>
      <c r="BY241" s="774"/>
      <c r="BZ241" s="774"/>
      <c r="CA241" s="774"/>
      <c r="CB241" s="770"/>
      <c r="CC241" s="770"/>
      <c r="CD241" s="770"/>
      <c r="CE241" s="770"/>
      <c r="CF241" s="770"/>
      <c r="CG241" s="770"/>
      <c r="CH241" s="770"/>
      <c r="CI241" s="770"/>
      <c r="CJ241" s="770"/>
      <c r="CK241" s="770"/>
      <c r="CL241" s="770"/>
      <c r="CM241" s="770"/>
      <c r="CN241" s="756"/>
      <c r="CO241" s="756"/>
      <c r="CP241" s="756"/>
      <c r="CQ241" s="756"/>
      <c r="CR241" s="756"/>
      <c r="CS241" s="756"/>
      <c r="CT241" s="1200"/>
      <c r="CU241" s="1199"/>
      <c r="CV241" s="171"/>
      <c r="CW241" s="757" t="str">
        <f>'Resumen Anual'!$C$33</f>
        <v>Travesía</v>
      </c>
      <c r="CX241" s="758"/>
      <c r="CY241" s="758"/>
      <c r="CZ241" s="758"/>
      <c r="DA241" s="761">
        <f>SUMIF('Resumen Anual'!$FE$622,DF218,'Resumen Anual'!$FA$649)+SUMIF('Resumen Anual'!$DH$622,DF218,'Resumen Anual'!$DD$649)+SUMIF('Resumen Anual'!$BI$622,DF218,'Resumen Anual'!$BE$649)+SUMIF('Resumen Anual'!$L$622,DF218,'Resumen Anual'!$H$649)+SUMIF('Resumen Anual'!$FE$566,DF218,'Resumen Anual'!$FA$593)+SUMIF('Resumen Anual'!$DH$566,DF218,'Resumen Anual'!$DD$593)+SUMIF('Resumen Anual'!$BI$566,DF218,'Resumen Anual'!$BE$593)+SUMIF('Resumen Anual'!$L$566,DF218,'Resumen Anual'!$H$593)+SUMIF('Resumen Anual'!$FE$510,DF218,'Resumen Anual'!$FA$537)+SUMIF('Resumen Anual'!$DH$510,DF218,'Resumen Anual'!$DD$537)+SUMIF('Resumen Anual'!$BI$510,DF218,'Resumen Anual'!$BE$537)+SUMIF('Resumen Anual'!$L$510,DF218,'Resumen Anual'!$H$537)+SUMIF('Resumen Anual'!$FE$454,DF218,'Resumen Anual'!$FA$481)+SUMIF('Resumen Anual'!$DH$454,DF218,'Resumen Anual'!$DD$481)+SUMIF('Resumen Anual'!$BI$454,DF218,'Resumen Anual'!$BE$481)+SUMIF('Resumen Anual'!$L$454,DF218,'Resumen Anual'!$H$481)+SUMIF('Resumen Anual'!$FE$398,DF218,'Resumen Anual'!$FA$425)+SUMIF('Resumen Anual'!$DH$398,DF218,'Resumen Anual'!$DD$425)+SUMIF('Resumen Anual'!$BI$398,DF218,'Resumen Anual'!$BE$425)+SUMIF('Resumen Anual'!$L$398,DF218,'Resumen Anual'!$H$425)+SUMIF('Resumen Anual'!$FE$342,DF218,'Resumen Anual'!$FA$369)+SUMIF('Resumen Anual'!$DH$342,DF218,'Resumen Anual'!$DD$369)+SUMIF('Resumen Anual'!$BI$342,DF218,'Resumen Anual'!$BE$369)+SUMIF('Resumen Anual'!$L$342,DF218,'Resumen Anual'!$H$369)+SUMIF('Resumen Anual'!$FE$286,DF218,'Resumen Anual'!$FA$313)+SUMIF('Resumen Anual'!$DH$286,DF218,'Resumen Anual'!$DD$313)+SUMIF('Resumen Anual'!$BI$286,DF218,'Resumen Anual'!$BE$313)+SUMIF('Resumen Anual'!$L$286,DF218,'Resumen Anual'!$H$313)+SUMIF('Resumen Anual'!$FE$230,DF218,'Resumen Anual'!$FA$257)+SUMIF('Resumen Anual'!$DH$230,DF218,'Resumen Anual'!$DD$257)+SUMIF('Resumen Anual'!$BI$230,DF218,'Resumen Anual'!$BE$257)+SUMIF('Resumen Anual'!$L$230,DF218,'Resumen Anual'!$H$257)+SUMIF('Resumen Anual'!$FE$174,DF218,'Resumen Anual'!$FA$201)+SUMIF('Resumen Anual'!$DH$174,DF218,'Resumen Anual'!$DD$201)+SUMIF('Resumen Anual'!$BI$174,DF218,'Resumen Anual'!$BE$201)+SUMIF('Resumen Anual'!$L$174,DF218,'Resumen Anual'!$H$201)+SUMIF('Resumen Anual'!$FE$118,DF218,'Resumen Anual'!$FA$145)+SUMIF('Resumen Anual'!$DH$118,DF218,'Resumen Anual'!$DD$145)+SUMIF('Resumen Anual'!$BI$118,DF218,'Resumen Anual'!$BE$145)+SUMIF('Resumen Anual'!$L$118,DF218,'Resumen Anual'!$H$145)+SUMIF('Resumen Anual'!$FE$62,DF218,'Resumen Anual'!$FA$89)+SUMIF('Resumen Anual'!$DH$62,DF218,'Resumen Anual'!$DD$89)+SUMIF('Resumen Anual'!$BI$62,DF218,'Resumen Anual'!$BE$89)+SUMIF('Resumen Anual'!$L$62,DF218,'Resumen Anual'!$H$89)+SUMIF('Resumen Anual'!$FE$6,DF218,'Resumen Anual'!$FA$33)+SUMIF('Resumen Anual'!$DH$6,DF218,'Resumen Anual'!$DD$33)+SUMIF('Resumen Anual'!$BI$6,DF218,'Resumen Anual'!$BE$33)+SUMIF('Resumen Anual'!$L$6,DF218,'Resumen Anual'!$H$33)+SUMIF('Bitácoras Anteriores'!$K$6,DF218,'Bitácoras Anteriores'!$F$29)+SUMIF('Bitácoras Anteriores'!$K$59,$K$6,'Bitácoras Anteriores'!$F$82)+SUMIF('Bitácoras Anteriores'!$K$112,DF218,'Bitácoras Anteriores'!$F$135)+SUMIF('Bitácoras Anteriores'!$K$165,DF218,'Bitácoras Anteriores'!$F$188)+SUMIF('Bitácoras Anteriores'!$K$218,DF218,'Bitácoras Anteriores'!$F$241)+SUMIF('Bitácoras Anteriores'!$K$271,DF218,'Bitácoras Anteriores'!$F$294)+SUMIF('Bitácoras Anteriores'!$K$324,DF218,'Bitácoras Anteriores'!$F$347)+SUMIF('Bitácoras Anteriores'!$BH$6,DF218,'Bitácoras Anteriores'!$BD$29)+SUMIF('Bitácoras Anteriores'!$BH$59,$K$6,'Bitácoras Anteriores'!$BD$82)+SUMIF('Bitácoras Anteriores'!$BH$112,DF218,'Bitácoras Anteriores'!$BD$135)+SUMIF('Bitácoras Anteriores'!$BH$165,DF218,'Bitácoras Anteriores'!$BD$188)+SUMIF('Bitácoras Anteriores'!$BH$218,DF218,'Bitácoras Anteriores'!$BD$241)+SUMIF('Bitácoras Anteriores'!$BH$271,DF218,'Bitácoras Anteriores'!$BD$294)+SUMIF('Bitácoras Anteriores'!$BH$324,DF218,'Bitácoras Anteriores'!$BD$347)+SUMIF('Bitácoras Anteriores'!$DF$6,DF218,'Bitácoras Anteriores'!$DB$29)+SUMIF('Bitácoras Anteriores'!$DF$59,$K$6,'Bitácoras Anteriores'!$DB$82)+SUMIF('Bitácoras Anteriores'!$DF$112,DF218,'Bitácoras Anteriores'!$DB$135)+SUMIF('Bitácoras Anteriores'!$DF$165,DF218,'Bitácoras Anteriores'!$DB$188)+SUMIF('Bitácoras Anteriores'!$DF$218,DF218,'Bitácoras Anteriores'!$DB$241)+SUMIF('Bitácoras Anteriores'!$DF$271,DF218,'Bitácoras Anteriores'!$DB$294)+SUMIF('Bitácoras Anteriores'!$DF$324,DF218,'Bitácoras Anteriores'!$DB$347)+SUMIF('Bitácoras Anteriores'!$FC$6,DF218,'Bitácoras Anteriores'!$EY$29)+SUMIF('Bitácoras Anteriores'!$FC$59,$K$6,'Bitácoras Anteriores'!$EY$82)+SUMIF('Bitácoras Anteriores'!$FC$112,DF218,'Bitácoras Anteriores'!$EY$135)+SUMIF('Bitácoras Anteriores'!$FC$165,DF218,'Bitácoras Anteriores'!$EY$188)+SUMIF('Bitácoras Anteriores'!$FC$218,DF218,'Bitácoras Anteriores'!$EY$241)+SUMIF('Bitácoras Anteriores'!$FC$271,DF218,'Bitácoras Anteriores'!$EY$294)+SUMIF('Bitácoras Anteriores'!$FC$324,DF218,'Bitácoras Anteriores'!$EY$347)</f>
        <v>0</v>
      </c>
      <c r="DB241" s="762"/>
      <c r="DC241" s="762"/>
      <c r="DD241" s="762"/>
      <c r="DE241" s="762"/>
      <c r="DF241" s="762"/>
      <c r="DG241" s="763"/>
      <c r="DH241" s="632"/>
      <c r="DI241" s="767" t="s">
        <v>85</v>
      </c>
      <c r="DJ241" s="607"/>
      <c r="DK241" s="607"/>
      <c r="DL241" s="607"/>
      <c r="DM241" s="607"/>
      <c r="DN241" s="607"/>
      <c r="DO241" s="607"/>
      <c r="DP241" s="607"/>
      <c r="DQ241" s="607"/>
      <c r="DR241" s="607"/>
      <c r="DS241" s="608"/>
      <c r="DT241" s="15"/>
      <c r="DU241" s="773"/>
      <c r="DV241" s="774"/>
      <c r="DW241" s="774"/>
      <c r="DX241" s="774"/>
      <c r="DY241" s="774"/>
      <c r="DZ241" s="770"/>
      <c r="EA241" s="770"/>
      <c r="EB241" s="770"/>
      <c r="EC241" s="770"/>
      <c r="ED241" s="770"/>
      <c r="EE241" s="770"/>
      <c r="EF241" s="770"/>
      <c r="EG241" s="770"/>
      <c r="EH241" s="770"/>
      <c r="EI241" s="770"/>
      <c r="EJ241" s="770"/>
      <c r="EK241" s="770"/>
      <c r="EL241" s="756"/>
      <c r="EM241" s="756"/>
      <c r="EN241" s="756"/>
      <c r="EO241" s="756"/>
      <c r="EP241" s="756"/>
      <c r="EQ241" s="1215"/>
      <c r="ER241" s="1200"/>
      <c r="ES241" s="171"/>
      <c r="ET241" s="757" t="str">
        <f>'Resumen Anual'!$C$33</f>
        <v>Travesía</v>
      </c>
      <c r="EU241" s="758"/>
      <c r="EV241" s="758"/>
      <c r="EW241" s="758"/>
      <c r="EX241" s="761">
        <f>SUMIF('Resumen Anual'!$FE$622,FC218,'Resumen Anual'!$FA$649)+SUMIF('Resumen Anual'!$DH$622,FC218,'Resumen Anual'!$DD$649)+SUMIF('Resumen Anual'!$BI$622,FC218,'Resumen Anual'!$BE$649)+SUMIF('Resumen Anual'!$L$622,FC218,'Resumen Anual'!$H$649)+SUMIF('Resumen Anual'!$FE$566,FC218,'Resumen Anual'!$FA$593)+SUMIF('Resumen Anual'!$DH$566,FC218,'Resumen Anual'!$DD$593)+SUMIF('Resumen Anual'!$BI$566,FC218,'Resumen Anual'!$BE$593)+SUMIF('Resumen Anual'!$L$566,FC218,'Resumen Anual'!$H$593)+SUMIF('Resumen Anual'!$FE$510,FC218,'Resumen Anual'!$FA$537)+SUMIF('Resumen Anual'!$DH$510,FC218,'Resumen Anual'!$DD$537)+SUMIF('Resumen Anual'!$BI$510,FC218,'Resumen Anual'!$BE$537)+SUMIF('Resumen Anual'!$L$510,FC218,'Resumen Anual'!$H$537)+SUMIF('Resumen Anual'!$FE$454,FC218,'Resumen Anual'!$FA$481)+SUMIF('Resumen Anual'!$DH$454,FC218,'Resumen Anual'!$DD$481)+SUMIF('Resumen Anual'!$BI$454,FC218,'Resumen Anual'!$BE$481)+SUMIF('Resumen Anual'!$L$454,FC218,'Resumen Anual'!$H$481)+SUMIF('Resumen Anual'!$FE$398,FC218,'Resumen Anual'!$FA$425)+SUMIF('Resumen Anual'!$DH$398,FC218,'Resumen Anual'!$DD$425)+SUMIF('Resumen Anual'!$BI$398,FC218,'Resumen Anual'!$BE$425)+SUMIF('Resumen Anual'!$L$398,FC218,'Resumen Anual'!$H$425)+SUMIF('Resumen Anual'!$FE$342,FC218,'Resumen Anual'!$FA$369)+SUMIF('Resumen Anual'!$DH$342,FC218,'Resumen Anual'!$DD$369)+SUMIF('Resumen Anual'!$BI$342,FC218,'Resumen Anual'!$BE$369)+SUMIF('Resumen Anual'!$L$342,FC218,'Resumen Anual'!$H$369)+SUMIF('Resumen Anual'!$FE$286,FC218,'Resumen Anual'!$FA$313)+SUMIF('Resumen Anual'!$DH$286,FC218,'Resumen Anual'!$DD$313)+SUMIF('Resumen Anual'!$BI$286,FC218,'Resumen Anual'!$BE$313)+SUMIF('Resumen Anual'!$L$286,FC218,'Resumen Anual'!$H$313)+SUMIF('Resumen Anual'!$FE$230,FC218,'Resumen Anual'!$FA$257)+SUMIF('Resumen Anual'!$DH$230,FC218,'Resumen Anual'!$DD$257)+SUMIF('Resumen Anual'!$BI$230,FC218,'Resumen Anual'!$BE$257)+SUMIF('Resumen Anual'!$L$230,FC218,'Resumen Anual'!$H$257)+SUMIF('Resumen Anual'!$FE$174,FC218,'Resumen Anual'!$FA$201)+SUMIF('Resumen Anual'!$DH$174,FC218,'Resumen Anual'!$DD$201)+SUMIF('Resumen Anual'!$BI$174,FC218,'Resumen Anual'!$BE$201)+SUMIF('Resumen Anual'!$L$174,FC218,'Resumen Anual'!$H$201)+SUMIF('Resumen Anual'!$FE$118,FC218,'Resumen Anual'!$FA$145)+SUMIF('Resumen Anual'!$DH$118,FC218,'Resumen Anual'!$DD$145)+SUMIF('Resumen Anual'!$BI$118,FC218,'Resumen Anual'!$BE$145)+SUMIF('Resumen Anual'!$L$118,FC218,'Resumen Anual'!$H$145)+SUMIF('Resumen Anual'!$FE$62,FC218,'Resumen Anual'!$FA$89)+SUMIF('Resumen Anual'!$DH$62,FC218,'Resumen Anual'!$DD$89)+SUMIF('Resumen Anual'!$BI$62,FC218,'Resumen Anual'!$BE$89)+SUMIF('Resumen Anual'!$L$62,FC218,'Resumen Anual'!$H$89)+SUMIF('Resumen Anual'!$FE$6,FC218,'Resumen Anual'!$FA$33)+SUMIF('Resumen Anual'!$DH$6,FC218,'Resumen Anual'!$DD$33)+SUMIF('Resumen Anual'!$BI$6,FC218,'Resumen Anual'!$BE$33)+SUMIF('Resumen Anual'!$L$6,FC218,'Resumen Anual'!$H$33)+SUMIF('Bitácoras Anteriores'!$K$6,FC218,'Bitácoras Anteriores'!$F$29)+SUMIF('Bitácoras Anteriores'!$K$59,$K$6,'Bitácoras Anteriores'!$F$82)+SUMIF('Bitácoras Anteriores'!$K$112,FC218,'Bitácoras Anteriores'!$F$135)+SUMIF('Bitácoras Anteriores'!$K$165,FC218,'Bitácoras Anteriores'!$F$188)+SUMIF('Bitácoras Anteriores'!$K$218,FC218,'Bitácoras Anteriores'!$F$241)+SUMIF('Bitácoras Anteriores'!$K$271,FC218,'Bitácoras Anteriores'!$F$294)+SUMIF('Bitácoras Anteriores'!$K$324,FC218,'Bitácoras Anteriores'!$F$347)+SUMIF('Bitácoras Anteriores'!$BH$6,FC218,'Bitácoras Anteriores'!$BD$29)+SUMIF('Bitácoras Anteriores'!$BH$59,$K$6,'Bitácoras Anteriores'!$BD$82)+SUMIF('Bitácoras Anteriores'!$BH$112,FC218,'Bitácoras Anteriores'!$BD$135)+SUMIF('Bitácoras Anteriores'!$BH$165,FC218,'Bitácoras Anteriores'!$BD$188)+SUMIF('Bitácoras Anteriores'!$BH$218,FC218,'Bitácoras Anteriores'!$BD$241)+SUMIF('Bitácoras Anteriores'!$BH$271,FC218,'Bitácoras Anteriores'!$BD$294)+SUMIF('Bitácoras Anteriores'!$BH$324,FC218,'Bitácoras Anteriores'!$BD$347)+SUMIF('Bitácoras Anteriores'!$DF$6,FC218,'Bitácoras Anteriores'!$DB$29)+SUMIF('Bitácoras Anteriores'!$DF$59,$K$6,'Bitácoras Anteriores'!$DB$82)+SUMIF('Bitácoras Anteriores'!$DF$112,FC218,'Bitácoras Anteriores'!$DB$135)+SUMIF('Bitácoras Anteriores'!$DF$165,FC218,'Bitácoras Anteriores'!$DB$188)+SUMIF('Bitácoras Anteriores'!$DF$218,FC218,'Bitácoras Anteriores'!$DB$241)+SUMIF('Bitácoras Anteriores'!$DF$271,FC218,'Bitácoras Anteriores'!$DB$294)+SUMIF('Bitácoras Anteriores'!$DF$324,FC218,'Bitácoras Anteriores'!$DB$347)+SUMIF('Bitácoras Anteriores'!$FC$6,FC218,'Bitácoras Anteriores'!$EY$29)+SUMIF('Bitácoras Anteriores'!$FC$59,$K$6,'Bitácoras Anteriores'!$EY$82)+SUMIF('Bitácoras Anteriores'!$FC$112,FC218,'Bitácoras Anteriores'!$EY$135)+SUMIF('Bitácoras Anteriores'!$FC$165,FC218,'Bitácoras Anteriores'!$EY$188)+SUMIF('Bitácoras Anteriores'!$FC$218,FC218,'Bitácoras Anteriores'!$EY$241)+SUMIF('Bitácoras Anteriores'!$FC$271,FC218,'Bitácoras Anteriores'!$EY$294)+SUMIF('Bitácoras Anteriores'!$FC$324,FC218,'Bitácoras Anteriores'!$EY$347)</f>
        <v>0</v>
      </c>
      <c r="EY241" s="762"/>
      <c r="EZ241" s="762"/>
      <c r="FA241" s="762"/>
      <c r="FB241" s="762"/>
      <c r="FC241" s="762"/>
      <c r="FD241" s="763"/>
      <c r="FE241" s="632"/>
      <c r="FF241" s="767" t="s">
        <v>85</v>
      </c>
      <c r="FG241" s="607"/>
      <c r="FH241" s="607"/>
      <c r="FI241" s="607"/>
      <c r="FJ241" s="607"/>
      <c r="FK241" s="607"/>
      <c r="FL241" s="607"/>
      <c r="FM241" s="607"/>
      <c r="FN241" s="607"/>
      <c r="FO241" s="607"/>
      <c r="FP241" s="608"/>
      <c r="FQ241" s="15"/>
      <c r="FR241" s="773"/>
      <c r="FS241" s="774"/>
      <c r="FT241" s="774"/>
      <c r="FU241" s="774"/>
      <c r="FV241" s="774"/>
      <c r="FW241" s="770"/>
      <c r="FX241" s="770"/>
      <c r="FY241" s="770"/>
      <c r="FZ241" s="770"/>
      <c r="GA241" s="770"/>
      <c r="GB241" s="770"/>
      <c r="GC241" s="770"/>
      <c r="GD241" s="770"/>
      <c r="GE241" s="770"/>
      <c r="GF241" s="770"/>
      <c r="GG241" s="770"/>
      <c r="GH241" s="770"/>
      <c r="GI241" s="756"/>
      <c r="GJ241" s="756"/>
      <c r="GK241" s="756"/>
      <c r="GL241" s="756"/>
      <c r="GM241" s="756"/>
      <c r="GN241" s="756"/>
      <c r="GO241" s="1200"/>
    </row>
    <row r="242" spans="1:197" ht="6" customHeight="1" x14ac:dyDescent="0.25">
      <c r="A242" s="171"/>
      <c r="B242" s="759"/>
      <c r="C242" s="760"/>
      <c r="D242" s="760"/>
      <c r="E242" s="760"/>
      <c r="F242" s="764"/>
      <c r="G242" s="765"/>
      <c r="H242" s="765"/>
      <c r="I242" s="765"/>
      <c r="J242" s="765"/>
      <c r="K242" s="765"/>
      <c r="L242" s="766"/>
      <c r="M242" s="632"/>
      <c r="N242" s="768"/>
      <c r="O242" s="609"/>
      <c r="P242" s="609"/>
      <c r="Q242" s="609"/>
      <c r="R242" s="609"/>
      <c r="S242" s="609"/>
      <c r="T242" s="609"/>
      <c r="U242" s="609"/>
      <c r="V242" s="609"/>
      <c r="W242" s="609"/>
      <c r="X242" s="610"/>
      <c r="Y242" s="15"/>
      <c r="Z242" s="752" t="str">
        <f>IF(Portada!$A$1="www.fly-logics.com","Total Años",0)</f>
        <v>Total Años</v>
      </c>
      <c r="AA242" s="753"/>
      <c r="AB242" s="753"/>
      <c r="AC242" s="753"/>
      <c r="AD242" s="753"/>
      <c r="AE242" s="743">
        <f>SUM(AE222:AH241)</f>
        <v>0</v>
      </c>
      <c r="AF242" s="744"/>
      <c r="AG242" s="744"/>
      <c r="AH242" s="745"/>
      <c r="AI242" s="743">
        <f>SUM(AI222:AL241)</f>
        <v>0</v>
      </c>
      <c r="AJ242" s="744"/>
      <c r="AK242" s="744"/>
      <c r="AL242" s="745"/>
      <c r="AM242" s="743">
        <f>SUM(AM222:AP241)</f>
        <v>0</v>
      </c>
      <c r="AN242" s="744"/>
      <c r="AO242" s="744"/>
      <c r="AP242" s="745"/>
      <c r="AQ242" s="746">
        <f>SUM(AQ222:AS241)</f>
        <v>0</v>
      </c>
      <c r="AR242" s="747"/>
      <c r="AS242" s="747"/>
      <c r="AT242" s="746">
        <f>SUM(AT222:AV241)</f>
        <v>0</v>
      </c>
      <c r="AU242" s="747"/>
      <c r="AV242" s="747"/>
      <c r="AW242" s="1200"/>
      <c r="AX242" s="171"/>
      <c r="AY242" s="759"/>
      <c r="AZ242" s="760"/>
      <c r="BA242" s="760"/>
      <c r="BB242" s="760"/>
      <c r="BC242" s="764"/>
      <c r="BD242" s="765"/>
      <c r="BE242" s="765"/>
      <c r="BF242" s="765"/>
      <c r="BG242" s="765"/>
      <c r="BH242" s="765"/>
      <c r="BI242" s="766"/>
      <c r="BJ242" s="632"/>
      <c r="BK242" s="768"/>
      <c r="BL242" s="609"/>
      <c r="BM242" s="609"/>
      <c r="BN242" s="609"/>
      <c r="BO242" s="609"/>
      <c r="BP242" s="609"/>
      <c r="BQ242" s="609"/>
      <c r="BR242" s="609"/>
      <c r="BS242" s="609"/>
      <c r="BT242" s="609"/>
      <c r="BU242" s="610"/>
      <c r="BV242" s="15"/>
      <c r="BW242" s="752" t="str">
        <f>IF(Portada!$A$1="www.fly-logics.com","Total Años",0)</f>
        <v>Total Años</v>
      </c>
      <c r="BX242" s="753"/>
      <c r="BY242" s="753"/>
      <c r="BZ242" s="753"/>
      <c r="CA242" s="753"/>
      <c r="CB242" s="743">
        <f>SUM(CB222:CE241)</f>
        <v>0</v>
      </c>
      <c r="CC242" s="744"/>
      <c r="CD242" s="744"/>
      <c r="CE242" s="745"/>
      <c r="CF242" s="743">
        <f>SUM(CF222:CI241)</f>
        <v>0</v>
      </c>
      <c r="CG242" s="744"/>
      <c r="CH242" s="744"/>
      <c r="CI242" s="745"/>
      <c r="CJ242" s="743">
        <f>SUM(CJ222:CM241)</f>
        <v>0</v>
      </c>
      <c r="CK242" s="744"/>
      <c r="CL242" s="744"/>
      <c r="CM242" s="745"/>
      <c r="CN242" s="746">
        <f>SUM(CN222:CP241)</f>
        <v>0</v>
      </c>
      <c r="CO242" s="747"/>
      <c r="CP242" s="747"/>
      <c r="CQ242" s="746">
        <f>SUM(CQ222:CS241)</f>
        <v>0</v>
      </c>
      <c r="CR242" s="747"/>
      <c r="CS242" s="748"/>
      <c r="CT242" s="1200"/>
      <c r="CU242" s="1199"/>
      <c r="CV242" s="171"/>
      <c r="CW242" s="759"/>
      <c r="CX242" s="760"/>
      <c r="CY242" s="760"/>
      <c r="CZ242" s="760"/>
      <c r="DA242" s="764"/>
      <c r="DB242" s="765"/>
      <c r="DC242" s="765"/>
      <c r="DD242" s="765"/>
      <c r="DE242" s="765"/>
      <c r="DF242" s="765"/>
      <c r="DG242" s="766"/>
      <c r="DH242" s="632"/>
      <c r="DI242" s="768"/>
      <c r="DJ242" s="609"/>
      <c r="DK242" s="609"/>
      <c r="DL242" s="609"/>
      <c r="DM242" s="609"/>
      <c r="DN242" s="609"/>
      <c r="DO242" s="609"/>
      <c r="DP242" s="609"/>
      <c r="DQ242" s="609"/>
      <c r="DR242" s="609"/>
      <c r="DS242" s="610"/>
      <c r="DT242" s="15"/>
      <c r="DU242" s="752" t="str">
        <f>IF(Portada!$A$1="www.fly-logics.com","Total Años",0)</f>
        <v>Total Años</v>
      </c>
      <c r="DV242" s="753"/>
      <c r="DW242" s="753"/>
      <c r="DX242" s="753"/>
      <c r="DY242" s="753"/>
      <c r="DZ242" s="743">
        <f>SUM(DZ222:EC241)</f>
        <v>0</v>
      </c>
      <c r="EA242" s="744"/>
      <c r="EB242" s="744"/>
      <c r="EC242" s="745"/>
      <c r="ED242" s="743">
        <f>SUM(ED222:EG241)</f>
        <v>0</v>
      </c>
      <c r="EE242" s="744"/>
      <c r="EF242" s="744"/>
      <c r="EG242" s="745"/>
      <c r="EH242" s="743">
        <f>SUM(EH222:EK241)</f>
        <v>0</v>
      </c>
      <c r="EI242" s="744"/>
      <c r="EJ242" s="744"/>
      <c r="EK242" s="745"/>
      <c r="EL242" s="746">
        <f>SUM(EL222:EN241)</f>
        <v>0</v>
      </c>
      <c r="EM242" s="747"/>
      <c r="EN242" s="747"/>
      <c r="EO242" s="746">
        <f>SUM(EO222:EQ241)</f>
        <v>0</v>
      </c>
      <c r="EP242" s="747"/>
      <c r="EQ242" s="747"/>
      <c r="ER242" s="1200"/>
      <c r="ES242" s="171"/>
      <c r="ET242" s="759"/>
      <c r="EU242" s="760"/>
      <c r="EV242" s="760"/>
      <c r="EW242" s="760"/>
      <c r="EX242" s="764"/>
      <c r="EY242" s="765"/>
      <c r="EZ242" s="765"/>
      <c r="FA242" s="765"/>
      <c r="FB242" s="765"/>
      <c r="FC242" s="765"/>
      <c r="FD242" s="766"/>
      <c r="FE242" s="632"/>
      <c r="FF242" s="768"/>
      <c r="FG242" s="609"/>
      <c r="FH242" s="609"/>
      <c r="FI242" s="609"/>
      <c r="FJ242" s="609"/>
      <c r="FK242" s="609"/>
      <c r="FL242" s="609"/>
      <c r="FM242" s="609"/>
      <c r="FN242" s="609"/>
      <c r="FO242" s="609"/>
      <c r="FP242" s="610"/>
      <c r="FQ242" s="15"/>
      <c r="FR242" s="752" t="str">
        <f>IF(Portada!$A$1="www.fly-logics.com","Total Años",0)</f>
        <v>Total Años</v>
      </c>
      <c r="FS242" s="753"/>
      <c r="FT242" s="753"/>
      <c r="FU242" s="753"/>
      <c r="FV242" s="753"/>
      <c r="FW242" s="743">
        <f>SUM(FW222:FZ241)</f>
        <v>0</v>
      </c>
      <c r="FX242" s="744"/>
      <c r="FY242" s="744"/>
      <c r="FZ242" s="745"/>
      <c r="GA242" s="743">
        <f>SUM(GA222:GD241)</f>
        <v>0</v>
      </c>
      <c r="GB242" s="744"/>
      <c r="GC242" s="744"/>
      <c r="GD242" s="745"/>
      <c r="GE242" s="743">
        <f>SUM(GE222:GH241)</f>
        <v>0</v>
      </c>
      <c r="GF242" s="744"/>
      <c r="GG242" s="744"/>
      <c r="GH242" s="745"/>
      <c r="GI242" s="746">
        <f>SUM(GI222:GK241)</f>
        <v>0</v>
      </c>
      <c r="GJ242" s="747"/>
      <c r="GK242" s="747"/>
      <c r="GL242" s="746">
        <f>SUM(GL222:GN241)</f>
        <v>0</v>
      </c>
      <c r="GM242" s="747"/>
      <c r="GN242" s="748"/>
      <c r="GO242" s="1200"/>
    </row>
    <row r="243" spans="1:197" ht="2.25" customHeight="1" x14ac:dyDescent="0.25">
      <c r="A243" s="171"/>
      <c r="B243" s="625"/>
      <c r="C243" s="625"/>
      <c r="D243" s="625"/>
      <c r="E243" s="625"/>
      <c r="F243" s="625"/>
      <c r="G243" s="625"/>
      <c r="H243" s="625"/>
      <c r="I243" s="625"/>
      <c r="J243" s="625"/>
      <c r="K243" s="625"/>
      <c r="L243" s="625"/>
      <c r="M243" s="632"/>
      <c r="N243" s="768"/>
      <c r="O243" s="609"/>
      <c r="P243" s="609"/>
      <c r="Q243" s="609"/>
      <c r="R243" s="609"/>
      <c r="S243" s="609"/>
      <c r="T243" s="609"/>
      <c r="U243" s="609"/>
      <c r="V243" s="609"/>
      <c r="W243" s="609"/>
      <c r="X243" s="610"/>
      <c r="Y243" s="15"/>
      <c r="Z243" s="754"/>
      <c r="AA243" s="755"/>
      <c r="AB243" s="755"/>
      <c r="AC243" s="755"/>
      <c r="AD243" s="755"/>
      <c r="AE243" s="743"/>
      <c r="AF243" s="744"/>
      <c r="AG243" s="744"/>
      <c r="AH243" s="745"/>
      <c r="AI243" s="743"/>
      <c r="AJ243" s="744"/>
      <c r="AK243" s="744"/>
      <c r="AL243" s="745"/>
      <c r="AM243" s="743"/>
      <c r="AN243" s="744"/>
      <c r="AO243" s="744"/>
      <c r="AP243" s="745"/>
      <c r="AQ243" s="746"/>
      <c r="AR243" s="747"/>
      <c r="AS243" s="747"/>
      <c r="AT243" s="746"/>
      <c r="AU243" s="747"/>
      <c r="AV243" s="747"/>
      <c r="AW243" s="1200"/>
      <c r="AX243" s="171"/>
      <c r="AY243" s="625"/>
      <c r="AZ243" s="625"/>
      <c r="BA243" s="625"/>
      <c r="BB243" s="625"/>
      <c r="BC243" s="625"/>
      <c r="BD243" s="625"/>
      <c r="BE243" s="625"/>
      <c r="BF243" s="625"/>
      <c r="BG243" s="625"/>
      <c r="BH243" s="625"/>
      <c r="BI243" s="625"/>
      <c r="BJ243" s="632"/>
      <c r="BK243" s="768"/>
      <c r="BL243" s="609"/>
      <c r="BM243" s="609"/>
      <c r="BN243" s="609"/>
      <c r="BO243" s="609"/>
      <c r="BP243" s="609"/>
      <c r="BQ243" s="609"/>
      <c r="BR243" s="609"/>
      <c r="BS243" s="609"/>
      <c r="BT243" s="609"/>
      <c r="BU243" s="610"/>
      <c r="BV243" s="15"/>
      <c r="BW243" s="754"/>
      <c r="BX243" s="755"/>
      <c r="BY243" s="755"/>
      <c r="BZ243" s="755"/>
      <c r="CA243" s="755"/>
      <c r="CB243" s="743"/>
      <c r="CC243" s="744"/>
      <c r="CD243" s="744"/>
      <c r="CE243" s="745"/>
      <c r="CF243" s="743"/>
      <c r="CG243" s="744"/>
      <c r="CH243" s="744"/>
      <c r="CI243" s="745"/>
      <c r="CJ243" s="743"/>
      <c r="CK243" s="744"/>
      <c r="CL243" s="744"/>
      <c r="CM243" s="745"/>
      <c r="CN243" s="746"/>
      <c r="CO243" s="747"/>
      <c r="CP243" s="747"/>
      <c r="CQ243" s="746"/>
      <c r="CR243" s="747"/>
      <c r="CS243" s="748"/>
      <c r="CT243" s="1200"/>
      <c r="CU243" s="1199"/>
      <c r="CV243" s="171"/>
      <c r="CW243" s="625"/>
      <c r="CX243" s="625"/>
      <c r="CY243" s="625"/>
      <c r="CZ243" s="625"/>
      <c r="DA243" s="625"/>
      <c r="DB243" s="625"/>
      <c r="DC243" s="625"/>
      <c r="DD243" s="625"/>
      <c r="DE243" s="625"/>
      <c r="DF243" s="625"/>
      <c r="DG243" s="625"/>
      <c r="DH243" s="632"/>
      <c r="DI243" s="768"/>
      <c r="DJ243" s="609"/>
      <c r="DK243" s="609"/>
      <c r="DL243" s="609"/>
      <c r="DM243" s="609"/>
      <c r="DN243" s="609"/>
      <c r="DO243" s="609"/>
      <c r="DP243" s="609"/>
      <c r="DQ243" s="609"/>
      <c r="DR243" s="609"/>
      <c r="DS243" s="610"/>
      <c r="DT243" s="15"/>
      <c r="DU243" s="754"/>
      <c r="DV243" s="755"/>
      <c r="DW243" s="755"/>
      <c r="DX243" s="755"/>
      <c r="DY243" s="755"/>
      <c r="DZ243" s="743"/>
      <c r="EA243" s="744"/>
      <c r="EB243" s="744"/>
      <c r="EC243" s="745"/>
      <c r="ED243" s="743"/>
      <c r="EE243" s="744"/>
      <c r="EF243" s="744"/>
      <c r="EG243" s="745"/>
      <c r="EH243" s="743"/>
      <c r="EI243" s="744"/>
      <c r="EJ243" s="744"/>
      <c r="EK243" s="745"/>
      <c r="EL243" s="746"/>
      <c r="EM243" s="747"/>
      <c r="EN243" s="747"/>
      <c r="EO243" s="746"/>
      <c r="EP243" s="747"/>
      <c r="EQ243" s="747"/>
      <c r="ER243" s="1200"/>
      <c r="ES243" s="171"/>
      <c r="ET243" s="625"/>
      <c r="EU243" s="625"/>
      <c r="EV243" s="625"/>
      <c r="EW243" s="625"/>
      <c r="EX243" s="625"/>
      <c r="EY243" s="625"/>
      <c r="EZ243" s="625"/>
      <c r="FA243" s="625"/>
      <c r="FB243" s="625"/>
      <c r="FC243" s="625"/>
      <c r="FD243" s="625"/>
      <c r="FE243" s="632"/>
      <c r="FF243" s="768"/>
      <c r="FG243" s="609"/>
      <c r="FH243" s="609"/>
      <c r="FI243" s="609"/>
      <c r="FJ243" s="609"/>
      <c r="FK243" s="609"/>
      <c r="FL243" s="609"/>
      <c r="FM243" s="609"/>
      <c r="FN243" s="609"/>
      <c r="FO243" s="609"/>
      <c r="FP243" s="610"/>
      <c r="FQ243" s="15"/>
      <c r="FR243" s="754"/>
      <c r="FS243" s="755"/>
      <c r="FT243" s="755"/>
      <c r="FU243" s="755"/>
      <c r="FV243" s="755"/>
      <c r="FW243" s="743"/>
      <c r="FX243" s="744"/>
      <c r="FY243" s="744"/>
      <c r="FZ243" s="745"/>
      <c r="GA243" s="743"/>
      <c r="GB243" s="744"/>
      <c r="GC243" s="744"/>
      <c r="GD243" s="745"/>
      <c r="GE243" s="743"/>
      <c r="GF243" s="744"/>
      <c r="GG243" s="744"/>
      <c r="GH243" s="745"/>
      <c r="GI243" s="746"/>
      <c r="GJ243" s="747"/>
      <c r="GK243" s="747"/>
      <c r="GL243" s="746"/>
      <c r="GM243" s="747"/>
      <c r="GN243" s="748"/>
      <c r="GO243" s="1200"/>
    </row>
    <row r="244" spans="1:197" ht="8.25" customHeight="1" x14ac:dyDescent="0.25">
      <c r="A244" s="171"/>
      <c r="B244" s="183" t="str">
        <f>Bitácora!$J$3</f>
        <v>MONO-MOTOR</v>
      </c>
      <c r="C244" s="184" t="str">
        <f>Bitácora!$K$3</f>
        <v>MULTI-MOTOR</v>
      </c>
      <c r="D244" s="184" t="str">
        <f>Bitácora!$L$3</f>
        <v>TURBO-HÉLICE</v>
      </c>
      <c r="E244" s="184" t="str">
        <f>Bitácora!$M$3</f>
        <v>TURBO-JET</v>
      </c>
      <c r="F244" s="184" t="str">
        <f>Bitácora!$N$3</f>
        <v>LSA</v>
      </c>
      <c r="G244" s="184" t="str">
        <f>Bitácora!$O$2</f>
        <v>HELICÓPTERO</v>
      </c>
      <c r="H244" s="184" t="str">
        <f>Bitácora!$P$2</f>
        <v>PLANEADOR</v>
      </c>
      <c r="I244" s="184" t="str">
        <f>Bitácora!$Q$2</f>
        <v>OTROS</v>
      </c>
      <c r="J244" s="185"/>
      <c r="K244" s="186"/>
      <c r="L244" s="187" t="s">
        <v>86</v>
      </c>
      <c r="M244" s="16"/>
      <c r="N244" s="769"/>
      <c r="O244" s="611"/>
      <c r="P244" s="611"/>
      <c r="Q244" s="611"/>
      <c r="R244" s="611"/>
      <c r="S244" s="611"/>
      <c r="T244" s="611"/>
      <c r="U244" s="611"/>
      <c r="V244" s="611"/>
      <c r="W244" s="611"/>
      <c r="X244" s="612"/>
      <c r="Y244" s="15"/>
      <c r="Z244" s="754"/>
      <c r="AA244" s="755"/>
      <c r="AB244" s="755"/>
      <c r="AC244" s="755"/>
      <c r="AD244" s="755"/>
      <c r="AE244" s="743"/>
      <c r="AF244" s="744"/>
      <c r="AG244" s="744"/>
      <c r="AH244" s="745"/>
      <c r="AI244" s="743"/>
      <c r="AJ244" s="744"/>
      <c r="AK244" s="744"/>
      <c r="AL244" s="745"/>
      <c r="AM244" s="743"/>
      <c r="AN244" s="744"/>
      <c r="AO244" s="744"/>
      <c r="AP244" s="745"/>
      <c r="AQ244" s="746"/>
      <c r="AR244" s="747"/>
      <c r="AS244" s="747"/>
      <c r="AT244" s="749"/>
      <c r="AU244" s="750"/>
      <c r="AV244" s="750"/>
      <c r="AW244" s="1200"/>
      <c r="AX244" s="171"/>
      <c r="AY244" s="183" t="str">
        <f>Bitácora!$J$3</f>
        <v>MONO-MOTOR</v>
      </c>
      <c r="AZ244" s="184" t="str">
        <f>Bitácora!$K$3</f>
        <v>MULTI-MOTOR</v>
      </c>
      <c r="BA244" s="184" t="str">
        <f>Bitácora!$L$3</f>
        <v>TURBO-HÉLICE</v>
      </c>
      <c r="BB244" s="184" t="str">
        <f>Bitácora!$M$3</f>
        <v>TURBO-JET</v>
      </c>
      <c r="BC244" s="184" t="str">
        <f>Bitácora!$N$3</f>
        <v>LSA</v>
      </c>
      <c r="BD244" s="184" t="str">
        <f>Bitácora!$O$2</f>
        <v>HELICÓPTERO</v>
      </c>
      <c r="BE244" s="184" t="str">
        <f>Bitácora!$P$2</f>
        <v>PLANEADOR</v>
      </c>
      <c r="BF244" s="184" t="str">
        <f>Bitácora!$Q$2</f>
        <v>OTROS</v>
      </c>
      <c r="BG244" s="185"/>
      <c r="BH244" s="186"/>
      <c r="BI244" s="187" t="s">
        <v>86</v>
      </c>
      <c r="BJ244" s="16"/>
      <c r="BK244" s="769"/>
      <c r="BL244" s="611"/>
      <c r="BM244" s="611"/>
      <c r="BN244" s="611"/>
      <c r="BO244" s="611"/>
      <c r="BP244" s="611"/>
      <c r="BQ244" s="611"/>
      <c r="BR244" s="611"/>
      <c r="BS244" s="611"/>
      <c r="BT244" s="611"/>
      <c r="BU244" s="612"/>
      <c r="BV244" s="15"/>
      <c r="BW244" s="754"/>
      <c r="BX244" s="755"/>
      <c r="BY244" s="755"/>
      <c r="BZ244" s="755"/>
      <c r="CA244" s="755"/>
      <c r="CB244" s="743"/>
      <c r="CC244" s="744"/>
      <c r="CD244" s="744"/>
      <c r="CE244" s="745"/>
      <c r="CF244" s="743"/>
      <c r="CG244" s="744"/>
      <c r="CH244" s="744"/>
      <c r="CI244" s="745"/>
      <c r="CJ244" s="743"/>
      <c r="CK244" s="744"/>
      <c r="CL244" s="744"/>
      <c r="CM244" s="745"/>
      <c r="CN244" s="746"/>
      <c r="CO244" s="747"/>
      <c r="CP244" s="747"/>
      <c r="CQ244" s="749"/>
      <c r="CR244" s="750"/>
      <c r="CS244" s="751"/>
      <c r="CT244" s="1200"/>
      <c r="CU244" s="1199"/>
      <c r="CV244" s="171"/>
      <c r="CW244" s="183" t="str">
        <f>Bitácora!$J$3</f>
        <v>MONO-MOTOR</v>
      </c>
      <c r="CX244" s="184" t="str">
        <f>Bitácora!$K$3</f>
        <v>MULTI-MOTOR</v>
      </c>
      <c r="CY244" s="184" t="str">
        <f>Bitácora!$L$3</f>
        <v>TURBO-HÉLICE</v>
      </c>
      <c r="CZ244" s="184" t="str">
        <f>Bitácora!$M$3</f>
        <v>TURBO-JET</v>
      </c>
      <c r="DA244" s="184" t="str">
        <f>Bitácora!$N$3</f>
        <v>LSA</v>
      </c>
      <c r="DB244" s="184" t="str">
        <f>Bitácora!$O$2</f>
        <v>HELICÓPTERO</v>
      </c>
      <c r="DC244" s="184" t="str">
        <f>Bitácora!$P$2</f>
        <v>PLANEADOR</v>
      </c>
      <c r="DD244" s="184" t="str">
        <f>Bitácora!$Q$2</f>
        <v>OTROS</v>
      </c>
      <c r="DE244" s="185"/>
      <c r="DF244" s="186"/>
      <c r="DG244" s="187" t="s">
        <v>86</v>
      </c>
      <c r="DH244" s="16"/>
      <c r="DI244" s="769"/>
      <c r="DJ244" s="611"/>
      <c r="DK244" s="611"/>
      <c r="DL244" s="611"/>
      <c r="DM244" s="611"/>
      <c r="DN244" s="611"/>
      <c r="DO244" s="611"/>
      <c r="DP244" s="611"/>
      <c r="DQ244" s="611"/>
      <c r="DR244" s="611"/>
      <c r="DS244" s="612"/>
      <c r="DT244" s="15"/>
      <c r="DU244" s="754"/>
      <c r="DV244" s="755"/>
      <c r="DW244" s="755"/>
      <c r="DX244" s="755"/>
      <c r="DY244" s="755"/>
      <c r="DZ244" s="743"/>
      <c r="EA244" s="744"/>
      <c r="EB244" s="744"/>
      <c r="EC244" s="745"/>
      <c r="ED244" s="743"/>
      <c r="EE244" s="744"/>
      <c r="EF244" s="744"/>
      <c r="EG244" s="745"/>
      <c r="EH244" s="743"/>
      <c r="EI244" s="744"/>
      <c r="EJ244" s="744"/>
      <c r="EK244" s="745"/>
      <c r="EL244" s="746"/>
      <c r="EM244" s="747"/>
      <c r="EN244" s="747"/>
      <c r="EO244" s="749"/>
      <c r="EP244" s="750"/>
      <c r="EQ244" s="750"/>
      <c r="ER244" s="1200"/>
      <c r="ES244" s="171"/>
      <c r="ET244" s="183" t="str">
        <f>Bitácora!$J$3</f>
        <v>MONO-MOTOR</v>
      </c>
      <c r="EU244" s="184" t="str">
        <f>Bitácora!$K$3</f>
        <v>MULTI-MOTOR</v>
      </c>
      <c r="EV244" s="184" t="str">
        <f>Bitácora!$L$3</f>
        <v>TURBO-HÉLICE</v>
      </c>
      <c r="EW244" s="184" t="str">
        <f>Bitácora!$M$3</f>
        <v>TURBO-JET</v>
      </c>
      <c r="EX244" s="184" t="str">
        <f>Bitácora!$N$3</f>
        <v>LSA</v>
      </c>
      <c r="EY244" s="184" t="str">
        <f>Bitácora!$O$2</f>
        <v>HELICÓPTERO</v>
      </c>
      <c r="EZ244" s="184" t="str">
        <f>Bitácora!$P$2</f>
        <v>PLANEADOR</v>
      </c>
      <c r="FA244" s="184" t="str">
        <f>Bitácora!$Q$2</f>
        <v>OTROS</v>
      </c>
      <c r="FB244" s="185"/>
      <c r="FC244" s="186"/>
      <c r="FD244" s="187" t="s">
        <v>86</v>
      </c>
      <c r="FE244" s="16"/>
      <c r="FF244" s="769"/>
      <c r="FG244" s="611"/>
      <c r="FH244" s="611"/>
      <c r="FI244" s="611"/>
      <c r="FJ244" s="611"/>
      <c r="FK244" s="611"/>
      <c r="FL244" s="611"/>
      <c r="FM244" s="611"/>
      <c r="FN244" s="611"/>
      <c r="FO244" s="611"/>
      <c r="FP244" s="612"/>
      <c r="FQ244" s="15"/>
      <c r="FR244" s="754"/>
      <c r="FS244" s="755"/>
      <c r="FT244" s="755"/>
      <c r="FU244" s="755"/>
      <c r="FV244" s="755"/>
      <c r="FW244" s="743"/>
      <c r="FX244" s="744"/>
      <c r="FY244" s="744"/>
      <c r="FZ244" s="745"/>
      <c r="GA244" s="743"/>
      <c r="GB244" s="744"/>
      <c r="GC244" s="744"/>
      <c r="GD244" s="745"/>
      <c r="GE244" s="743"/>
      <c r="GF244" s="744"/>
      <c r="GG244" s="744"/>
      <c r="GH244" s="745"/>
      <c r="GI244" s="746"/>
      <c r="GJ244" s="747"/>
      <c r="GK244" s="747"/>
      <c r="GL244" s="749"/>
      <c r="GM244" s="750"/>
      <c r="GN244" s="751"/>
      <c r="GO244" s="1200"/>
    </row>
    <row r="245" spans="1:197" ht="3" customHeight="1" x14ac:dyDescent="0.25">
      <c r="A245" s="171"/>
      <c r="B245" s="625"/>
      <c r="C245" s="625"/>
      <c r="D245" s="625"/>
      <c r="E245" s="625"/>
      <c r="F245" s="625"/>
      <c r="G245" s="625"/>
      <c r="H245" s="625"/>
      <c r="I245" s="625"/>
      <c r="J245" s="625"/>
      <c r="K245" s="625"/>
      <c r="L245" s="625"/>
      <c r="M245" s="625"/>
      <c r="N245" s="657"/>
      <c r="O245" s="657"/>
      <c r="P245" s="657"/>
      <c r="Q245" s="657"/>
      <c r="R245" s="657"/>
      <c r="S245" s="657"/>
      <c r="T245" s="657"/>
      <c r="U245" s="657"/>
      <c r="V245" s="657"/>
      <c r="W245" s="657"/>
      <c r="X245" s="657"/>
      <c r="Y245" s="15"/>
      <c r="Z245" s="17"/>
      <c r="AA245" s="2" t="str">
        <f>AE218</f>
        <v>PIC</v>
      </c>
      <c r="AB245" s="2" t="str">
        <f>AI218</f>
        <v>SIC</v>
      </c>
      <c r="AC245" s="2" t="str">
        <f>AM218</f>
        <v>INSTRU.</v>
      </c>
      <c r="AD245" s="18"/>
      <c r="AE245" s="18"/>
      <c r="AF245" s="18"/>
      <c r="AG245" s="18"/>
      <c r="AH245" s="18"/>
      <c r="AI245" s="18"/>
      <c r="AJ245" s="18"/>
      <c r="AK245" s="18"/>
      <c r="AL245" s="18"/>
      <c r="AM245" s="18"/>
      <c r="AN245" s="18"/>
      <c r="AO245" s="18"/>
      <c r="AP245" s="18"/>
      <c r="AQ245" s="18"/>
      <c r="AR245" s="18"/>
      <c r="AS245" s="18"/>
      <c r="AT245" s="18"/>
      <c r="AU245" s="18"/>
      <c r="AV245" s="18"/>
      <c r="AW245" s="1200"/>
      <c r="AX245" s="171"/>
      <c r="AY245" s="625"/>
      <c r="AZ245" s="625"/>
      <c r="BA245" s="625"/>
      <c r="BB245" s="625"/>
      <c r="BC245" s="625"/>
      <c r="BD245" s="625"/>
      <c r="BE245" s="625"/>
      <c r="BF245" s="625"/>
      <c r="BG245" s="625"/>
      <c r="BH245" s="625"/>
      <c r="BI245" s="625"/>
      <c r="BJ245" s="625"/>
      <c r="BK245" s="657"/>
      <c r="BL245" s="657"/>
      <c r="BM245" s="657"/>
      <c r="BN245" s="657"/>
      <c r="BO245" s="657"/>
      <c r="BP245" s="657"/>
      <c r="BQ245" s="657"/>
      <c r="BR245" s="657"/>
      <c r="BS245" s="657"/>
      <c r="BT245" s="657"/>
      <c r="BU245" s="657"/>
      <c r="BV245" s="15"/>
      <c r="BW245" s="17"/>
      <c r="BX245" s="2" t="str">
        <f>CB218</f>
        <v>PIC</v>
      </c>
      <c r="BY245" s="2" t="str">
        <f>CF218</f>
        <v>SIC</v>
      </c>
      <c r="BZ245" s="2" t="str">
        <f>CJ218</f>
        <v>INSTRU.</v>
      </c>
      <c r="CA245" s="18"/>
      <c r="CB245" s="18"/>
      <c r="CC245" s="18"/>
      <c r="CD245" s="18"/>
      <c r="CE245" s="18"/>
      <c r="CF245" s="18"/>
      <c r="CG245" s="18"/>
      <c r="CH245" s="18"/>
      <c r="CI245" s="18"/>
      <c r="CJ245" s="18"/>
      <c r="CK245" s="18"/>
      <c r="CL245" s="18"/>
      <c r="CM245" s="18"/>
      <c r="CN245" s="18"/>
      <c r="CO245" s="18"/>
      <c r="CP245" s="18"/>
      <c r="CQ245" s="18"/>
      <c r="CR245" s="18"/>
      <c r="CS245" s="19"/>
      <c r="CT245" s="1200"/>
      <c r="CU245" s="1199"/>
      <c r="CV245" s="171"/>
      <c r="CW245" s="625"/>
      <c r="CX245" s="625"/>
      <c r="CY245" s="625"/>
      <c r="CZ245" s="625"/>
      <c r="DA245" s="625"/>
      <c r="DB245" s="625"/>
      <c r="DC245" s="625"/>
      <c r="DD245" s="625"/>
      <c r="DE245" s="625"/>
      <c r="DF245" s="625"/>
      <c r="DG245" s="625"/>
      <c r="DH245" s="625"/>
      <c r="DI245" s="657"/>
      <c r="DJ245" s="657"/>
      <c r="DK245" s="657"/>
      <c r="DL245" s="657"/>
      <c r="DM245" s="657"/>
      <c r="DN245" s="657"/>
      <c r="DO245" s="657"/>
      <c r="DP245" s="657"/>
      <c r="DQ245" s="657"/>
      <c r="DR245" s="657"/>
      <c r="DS245" s="657"/>
      <c r="DT245" s="15"/>
      <c r="DU245" s="17"/>
      <c r="DV245" s="2" t="str">
        <f>DZ218</f>
        <v>PIC</v>
      </c>
      <c r="DW245" s="2" t="str">
        <f>ED218</f>
        <v>SIC</v>
      </c>
      <c r="DX245" s="2" t="str">
        <f>EH218</f>
        <v>INSTRU.</v>
      </c>
      <c r="DY245" s="18"/>
      <c r="DZ245" s="18"/>
      <c r="EA245" s="18"/>
      <c r="EB245" s="18"/>
      <c r="EC245" s="18"/>
      <c r="ED245" s="18"/>
      <c r="EE245" s="18"/>
      <c r="EF245" s="18"/>
      <c r="EG245" s="18"/>
      <c r="EH245" s="18"/>
      <c r="EI245" s="18"/>
      <c r="EJ245" s="18"/>
      <c r="EK245" s="18"/>
      <c r="EL245" s="18"/>
      <c r="EM245" s="18"/>
      <c r="EN245" s="18"/>
      <c r="EO245" s="18"/>
      <c r="EP245" s="18"/>
      <c r="EQ245" s="18"/>
      <c r="ER245" s="1200"/>
      <c r="ES245" s="171"/>
      <c r="ET245" s="625"/>
      <c r="EU245" s="625"/>
      <c r="EV245" s="625"/>
      <c r="EW245" s="625"/>
      <c r="EX245" s="625"/>
      <c r="EY245" s="625"/>
      <c r="EZ245" s="625"/>
      <c r="FA245" s="625"/>
      <c r="FB245" s="625"/>
      <c r="FC245" s="625"/>
      <c r="FD245" s="625"/>
      <c r="FE245" s="625"/>
      <c r="FF245" s="657"/>
      <c r="FG245" s="657"/>
      <c r="FH245" s="657"/>
      <c r="FI245" s="657"/>
      <c r="FJ245" s="657"/>
      <c r="FK245" s="657"/>
      <c r="FL245" s="657"/>
      <c r="FM245" s="657"/>
      <c r="FN245" s="657"/>
      <c r="FO245" s="657"/>
      <c r="FP245" s="657"/>
      <c r="FQ245" s="15"/>
      <c r="FR245" s="17"/>
      <c r="FS245" s="2" t="str">
        <f>FW218</f>
        <v>PIC</v>
      </c>
      <c r="FT245" s="2" t="str">
        <f>GA218</f>
        <v>SIC</v>
      </c>
      <c r="FU245" s="2" t="str">
        <f>GE218</f>
        <v>INSTRU.</v>
      </c>
      <c r="FV245" s="18"/>
      <c r="FW245" s="18"/>
      <c r="FX245" s="18"/>
      <c r="FY245" s="18"/>
      <c r="FZ245" s="18"/>
      <c r="GA245" s="18"/>
      <c r="GB245" s="18"/>
      <c r="GC245" s="18"/>
      <c r="GD245" s="18"/>
      <c r="GE245" s="18"/>
      <c r="GF245" s="18"/>
      <c r="GG245" s="18"/>
      <c r="GH245" s="18"/>
      <c r="GI245" s="18"/>
      <c r="GJ245" s="18"/>
      <c r="GK245" s="18"/>
      <c r="GL245" s="18"/>
      <c r="GM245" s="18"/>
      <c r="GN245" s="19"/>
      <c r="GO245" s="1200"/>
    </row>
    <row r="246" spans="1:197" ht="8.25" customHeight="1" x14ac:dyDescent="0.25">
      <c r="A246" s="171"/>
      <c r="B246" s="724" t="str">
        <f>'Resumen Anual'!$C$38</f>
        <v>APROXIMACIONES</v>
      </c>
      <c r="C246" s="725"/>
      <c r="D246" s="725"/>
      <c r="E246" s="725"/>
      <c r="F246" s="725"/>
      <c r="G246" s="725"/>
      <c r="H246" s="725"/>
      <c r="I246" s="725"/>
      <c r="J246" s="725"/>
      <c r="K246" s="725"/>
      <c r="L246" s="725"/>
      <c r="M246" s="725"/>
      <c r="N246" s="725"/>
      <c r="O246" s="730" t="str">
        <f>IF(Portada!$A$1="www.fly-logics.com","APP",0)</f>
        <v>APP</v>
      </c>
      <c r="P246" s="731"/>
      <c r="Q246" s="731"/>
      <c r="R246" s="736">
        <f>SUMIF('Resumen Anual'!$FE$622,K218,'Resumen Anual'!$FN$654)+SUMIF('Resumen Anual'!$DH$622,K218,'Resumen Anual'!$DQ$654)+SUMIF('Resumen Anual'!$BI$622,K218,'Resumen Anual'!$BR$654)+SUMIF('Resumen Anual'!$L$622,K218,'Resumen Anual'!$U$654)+SUMIF('Resumen Anual'!$FE$566,K218,'Resumen Anual'!$FN$598)+SUMIF('Resumen Anual'!$DH$566,K218,'Resumen Anual'!$DQ$598)+SUMIF('Resumen Anual'!$BI$566,K218,'Resumen Anual'!$BR$598)+SUMIF('Resumen Anual'!$L$566,K218,'Resumen Anual'!$U$598)+SUMIF('Resumen Anual'!$FE$510,K218,'Resumen Anual'!$FN$542)+SUMIF('Resumen Anual'!$DH$510,K218,'Resumen Anual'!$DQ$542)+SUMIF('Resumen Anual'!$BI$510,K218,'Resumen Anual'!$BR$542)+SUMIF('Resumen Anual'!$L$510,K218,'Resumen Anual'!$U$542)+SUMIF('Resumen Anual'!$FE$454,K218,'Resumen Anual'!$FN$486)+SUMIF('Resumen Anual'!$DH$454,K218,'Resumen Anual'!$DQ$486)+SUMIF('Resumen Anual'!$BI$454,K218,'Resumen Anual'!$BR$486)+SUMIF('Resumen Anual'!$L$454,K218,'Resumen Anual'!$U$486)+SUMIF('Resumen Anual'!$FE$398,K218,'Resumen Anual'!$FN$430)+SUMIF('Resumen Anual'!$DH$398,K218,'Resumen Anual'!$DQ$430)+SUMIF('Resumen Anual'!$BI$398,K218,'Resumen Anual'!$BR$430)+SUMIF('Resumen Anual'!$L$398,K218,'Resumen Anual'!$U$430)+SUMIF('Resumen Anual'!$FE$342,K218,'Resumen Anual'!$FN$374)+SUMIF('Resumen Anual'!$DH$342,K218,'Resumen Anual'!$DQ$374)+SUMIF('Resumen Anual'!$BI$342,K218,'Resumen Anual'!$BR$374)+SUMIF('Resumen Anual'!$L$342,K218,'Resumen Anual'!$U$374)+SUMIF('Resumen Anual'!$FE$286,K218,'Resumen Anual'!$FN$318)+SUMIF('Resumen Anual'!$DH$286,K218,'Resumen Anual'!$DQ$318)+SUMIF('Resumen Anual'!$BI$286,K218,'Resumen Anual'!$BR$318)+SUMIF('Resumen Anual'!$L$286,K218,'Resumen Anual'!$U$318)+SUMIF('Resumen Anual'!$FE$230,K218,'Resumen Anual'!$FN$262)+SUMIF('Resumen Anual'!$DH$230,K218,'Resumen Anual'!$DQ$262)+SUMIF('Resumen Anual'!$BI$230,K218,'Resumen Anual'!$BR$262)+SUMIF('Resumen Anual'!$L$230,K218,'Resumen Anual'!$U$262)+SUMIF('Resumen Anual'!$FE$174,K218,'Resumen Anual'!$FN$206)+SUMIF('Resumen Anual'!$DH$174,K218,'Resumen Anual'!$DQ$206)+SUMIF('Resumen Anual'!$BI$174,K218,'Resumen Anual'!$BR$206)+SUMIF('Resumen Anual'!$L$174,K218,'Resumen Anual'!$U$206)+SUMIF('Resumen Anual'!$FE$118,K218,'Resumen Anual'!$FN$150)+SUMIF('Resumen Anual'!$DH$118,K218,'Resumen Anual'!$DQ$150)+SUMIF('Resumen Anual'!$BI$118,K218,'Resumen Anual'!$BR$150)+SUMIF('Resumen Anual'!$L$118,K218,'Resumen Anual'!$U$150)+SUMIF('Resumen Anual'!$FE$62,K218,'Resumen Anual'!$FN$94)+SUMIF('Resumen Anual'!$DH$62,K218,'Resumen Anual'!$DQ$94)+SUMIF('Resumen Anual'!$BI$62,K218,'Resumen Anual'!$BR$94)+SUMIF('Resumen Anual'!$L$62,K218,'Resumen Anual'!$U$94)+SUMIF('Resumen Anual'!$FE$6,K218,'Resumen Anual'!$FN$38)+SUMIF('Resumen Anual'!$DH$6,K218,'Resumen Anual'!$DQ$38)+SUMIF('Resumen Anual'!$BI$6,K218,'Resumen Anual'!$BR$38)+SUMIF('Resumen Anual'!$L$6,K218,'Resumen Anual'!$U$38)</f>
        <v>0</v>
      </c>
      <c r="S246" s="736"/>
      <c r="T246" s="736"/>
      <c r="U246" s="736"/>
      <c r="V246" s="736"/>
      <c r="W246" s="736"/>
      <c r="X246" s="736"/>
      <c r="Y246" s="15"/>
      <c r="Z246" s="737" t="str">
        <f>IF(Portada!$A$1="www.fly-logics.com","REGISTRO AVIONES MÁS USADOS",0)</f>
        <v>REGISTRO AVIONES MÁS USADOS</v>
      </c>
      <c r="AA246" s="738"/>
      <c r="AB246" s="738"/>
      <c r="AC246" s="738"/>
      <c r="AD246" s="738"/>
      <c r="AE246" s="738"/>
      <c r="AF246" s="738"/>
      <c r="AG246" s="738"/>
      <c r="AH246" s="738"/>
      <c r="AI246" s="738"/>
      <c r="AJ246" s="738"/>
      <c r="AK246" s="738"/>
      <c r="AL246" s="738"/>
      <c r="AM246" s="738"/>
      <c r="AN246" s="738"/>
      <c r="AO246" s="738"/>
      <c r="AP246" s="738"/>
      <c r="AQ246" s="738"/>
      <c r="AR246" s="738"/>
      <c r="AS246" s="738"/>
      <c r="AT246" s="738"/>
      <c r="AU246" s="738"/>
      <c r="AV246" s="738"/>
      <c r="AW246" s="1200"/>
      <c r="AX246" s="171"/>
      <c r="AY246" s="724" t="str">
        <f>'Resumen Anual'!$C$38</f>
        <v>APROXIMACIONES</v>
      </c>
      <c r="AZ246" s="725"/>
      <c r="BA246" s="725"/>
      <c r="BB246" s="725"/>
      <c r="BC246" s="725"/>
      <c r="BD246" s="725"/>
      <c r="BE246" s="725"/>
      <c r="BF246" s="725"/>
      <c r="BG246" s="725"/>
      <c r="BH246" s="725"/>
      <c r="BI246" s="725"/>
      <c r="BJ246" s="725"/>
      <c r="BK246" s="725"/>
      <c r="BL246" s="730" t="str">
        <f>IF(Portada!$A$1="www.fly-logics.com","APP",0)</f>
        <v>APP</v>
      </c>
      <c r="BM246" s="731"/>
      <c r="BN246" s="731"/>
      <c r="BO246" s="736">
        <f>SUMIF('Resumen Anual'!$FE$622,BH218,'Resumen Anual'!$FN$654)+SUMIF('Resumen Anual'!$DH$622,BH218,'Resumen Anual'!$DQ$654)+SUMIF('Resumen Anual'!$BI$622,BH218,'Resumen Anual'!$BR$654)+SUMIF('Resumen Anual'!$L$622,BH218,'Resumen Anual'!$U$654)+SUMIF('Resumen Anual'!$FE$566,BH218,'Resumen Anual'!$FN$598)+SUMIF('Resumen Anual'!$DH$566,BH218,'Resumen Anual'!$DQ$598)+SUMIF('Resumen Anual'!$BI$566,BH218,'Resumen Anual'!$BR$598)+SUMIF('Resumen Anual'!$L$566,BH218,'Resumen Anual'!$U$598)+SUMIF('Resumen Anual'!$FE$510,BH218,'Resumen Anual'!$FN$542)+SUMIF('Resumen Anual'!$DH$510,BH218,'Resumen Anual'!$DQ$542)+SUMIF('Resumen Anual'!$BI$510,BH218,'Resumen Anual'!$BR$542)+SUMIF('Resumen Anual'!$L$510,BH218,'Resumen Anual'!$U$542)+SUMIF('Resumen Anual'!$FE$454,BH218,'Resumen Anual'!$FN$486)+SUMIF('Resumen Anual'!$DH$454,BH218,'Resumen Anual'!$DQ$486)+SUMIF('Resumen Anual'!$BI$454,BH218,'Resumen Anual'!$BR$486)+SUMIF('Resumen Anual'!$L$454,BH218,'Resumen Anual'!$U$486)+SUMIF('Resumen Anual'!$FE$398,BH218,'Resumen Anual'!$FN$430)+SUMIF('Resumen Anual'!$DH$398,BH218,'Resumen Anual'!$DQ$430)+SUMIF('Resumen Anual'!$BI$398,BH218,'Resumen Anual'!$BR$430)+SUMIF('Resumen Anual'!$L$398,BH218,'Resumen Anual'!$U$430)+SUMIF('Resumen Anual'!$FE$342,BH218,'Resumen Anual'!$FN$374)+SUMIF('Resumen Anual'!$DH$342,BH218,'Resumen Anual'!$DQ$374)+SUMIF('Resumen Anual'!$BI$342,BH218,'Resumen Anual'!$BR$374)+SUMIF('Resumen Anual'!$L$342,BH218,'Resumen Anual'!$U$374)+SUMIF('Resumen Anual'!$FE$286,BH218,'Resumen Anual'!$FN$318)+SUMIF('Resumen Anual'!$DH$286,BH218,'Resumen Anual'!$DQ$318)+SUMIF('Resumen Anual'!$BI$286,BH218,'Resumen Anual'!$BR$318)+SUMIF('Resumen Anual'!$L$286,BH218,'Resumen Anual'!$U$318)+SUMIF('Resumen Anual'!$FE$230,BH218,'Resumen Anual'!$FN$262)+SUMIF('Resumen Anual'!$DH$230,BH218,'Resumen Anual'!$DQ$262)+SUMIF('Resumen Anual'!$BI$230,BH218,'Resumen Anual'!$BR$262)+SUMIF('Resumen Anual'!$L$230,BH218,'Resumen Anual'!$U$262)+SUMIF('Resumen Anual'!$FE$174,BH218,'Resumen Anual'!$FN$206)+SUMIF('Resumen Anual'!$DH$174,BH218,'Resumen Anual'!$DQ$206)+SUMIF('Resumen Anual'!$BI$174,BH218,'Resumen Anual'!$BR$206)+SUMIF('Resumen Anual'!$L$174,BH218,'Resumen Anual'!$U$206)+SUMIF('Resumen Anual'!$FE$118,BH218,'Resumen Anual'!$FN$150)+SUMIF('Resumen Anual'!$DH$118,BH218,'Resumen Anual'!$DQ$150)+SUMIF('Resumen Anual'!$BI$118,BH218,'Resumen Anual'!$BR$150)+SUMIF('Resumen Anual'!$L$118,BH218,'Resumen Anual'!$U$150)+SUMIF('Resumen Anual'!$FE$62,BH218,'Resumen Anual'!$FN$94)+SUMIF('Resumen Anual'!$DH$62,BH218,'Resumen Anual'!$DQ$94)+SUMIF('Resumen Anual'!$BI$62,BH218,'Resumen Anual'!$BR$94)+SUMIF('Resumen Anual'!$L$62,BH218,'Resumen Anual'!$U$94)+SUMIF('Resumen Anual'!$FE$6,BH218,'Resumen Anual'!$FN$38)+SUMIF('Resumen Anual'!$DH$6,BH218,'Resumen Anual'!$DQ$38)+SUMIF('Resumen Anual'!$BI$6,BH218,'Resumen Anual'!$BR$38)+SUMIF('Resumen Anual'!$L$6,BH218,'Resumen Anual'!$U$38)</f>
        <v>0</v>
      </c>
      <c r="BP246" s="736"/>
      <c r="BQ246" s="736"/>
      <c r="BR246" s="736"/>
      <c r="BS246" s="736"/>
      <c r="BT246" s="736"/>
      <c r="BU246" s="736"/>
      <c r="BV246" s="15"/>
      <c r="BW246" s="737" t="str">
        <f>IF(Portada!$A$1="www.fly-logics.com","REGISTRO AVIONES MÁS USADOS",0)</f>
        <v>REGISTRO AVIONES MÁS USADOS</v>
      </c>
      <c r="BX246" s="738"/>
      <c r="BY246" s="738"/>
      <c r="BZ246" s="738"/>
      <c r="CA246" s="738"/>
      <c r="CB246" s="738"/>
      <c r="CC246" s="738"/>
      <c r="CD246" s="738"/>
      <c r="CE246" s="738"/>
      <c r="CF246" s="738"/>
      <c r="CG246" s="738"/>
      <c r="CH246" s="738"/>
      <c r="CI246" s="738"/>
      <c r="CJ246" s="738"/>
      <c r="CK246" s="738"/>
      <c r="CL246" s="738"/>
      <c r="CM246" s="738"/>
      <c r="CN246" s="738"/>
      <c r="CO246" s="738"/>
      <c r="CP246" s="738"/>
      <c r="CQ246" s="738"/>
      <c r="CR246" s="738"/>
      <c r="CS246" s="739"/>
      <c r="CT246" s="1200"/>
      <c r="CU246" s="1199"/>
      <c r="CV246" s="171"/>
      <c r="CW246" s="724" t="str">
        <f>'Resumen Anual'!$C$38</f>
        <v>APROXIMACIONES</v>
      </c>
      <c r="CX246" s="725"/>
      <c r="CY246" s="725"/>
      <c r="CZ246" s="725"/>
      <c r="DA246" s="725"/>
      <c r="DB246" s="725"/>
      <c r="DC246" s="725"/>
      <c r="DD246" s="725"/>
      <c r="DE246" s="725"/>
      <c r="DF246" s="725"/>
      <c r="DG246" s="725"/>
      <c r="DH246" s="725"/>
      <c r="DI246" s="725"/>
      <c r="DJ246" s="730" t="str">
        <f>IF(Portada!$A$1="www.fly-logics.com","APP",0)</f>
        <v>APP</v>
      </c>
      <c r="DK246" s="731"/>
      <c r="DL246" s="731"/>
      <c r="DM246" s="736">
        <f>SUMIF('Resumen Anual'!$FE$622,DF218,'Resumen Anual'!$FN$654)+SUMIF('Resumen Anual'!$DH$622,DF218,'Resumen Anual'!$DQ$654)+SUMIF('Resumen Anual'!$BI$622,DF218,'Resumen Anual'!$BR$654)+SUMIF('Resumen Anual'!$L$622,DF218,'Resumen Anual'!$U$654)+SUMIF('Resumen Anual'!$FE$566,DF218,'Resumen Anual'!$FN$598)+SUMIF('Resumen Anual'!$DH$566,DF218,'Resumen Anual'!$DQ$598)+SUMIF('Resumen Anual'!$BI$566,DF218,'Resumen Anual'!$BR$598)+SUMIF('Resumen Anual'!$L$566,DF218,'Resumen Anual'!$U$598)+SUMIF('Resumen Anual'!$FE$510,DF218,'Resumen Anual'!$FN$542)+SUMIF('Resumen Anual'!$DH$510,DF218,'Resumen Anual'!$DQ$542)+SUMIF('Resumen Anual'!$BI$510,DF218,'Resumen Anual'!$BR$542)+SUMIF('Resumen Anual'!$L$510,DF218,'Resumen Anual'!$U$542)+SUMIF('Resumen Anual'!$FE$454,DF218,'Resumen Anual'!$FN$486)+SUMIF('Resumen Anual'!$DH$454,DF218,'Resumen Anual'!$DQ$486)+SUMIF('Resumen Anual'!$BI$454,DF218,'Resumen Anual'!$BR$486)+SUMIF('Resumen Anual'!$L$454,DF218,'Resumen Anual'!$U$486)+SUMIF('Resumen Anual'!$FE$398,DF218,'Resumen Anual'!$FN$430)+SUMIF('Resumen Anual'!$DH$398,DF218,'Resumen Anual'!$DQ$430)+SUMIF('Resumen Anual'!$BI$398,DF218,'Resumen Anual'!$BR$430)+SUMIF('Resumen Anual'!$L$398,DF218,'Resumen Anual'!$U$430)+SUMIF('Resumen Anual'!$FE$342,DF218,'Resumen Anual'!$FN$374)+SUMIF('Resumen Anual'!$DH$342,DF218,'Resumen Anual'!$DQ$374)+SUMIF('Resumen Anual'!$BI$342,DF218,'Resumen Anual'!$BR$374)+SUMIF('Resumen Anual'!$L$342,DF218,'Resumen Anual'!$U$374)+SUMIF('Resumen Anual'!$FE$286,DF218,'Resumen Anual'!$FN$318)+SUMIF('Resumen Anual'!$DH$286,DF218,'Resumen Anual'!$DQ$318)+SUMIF('Resumen Anual'!$BI$286,DF218,'Resumen Anual'!$BR$318)+SUMIF('Resumen Anual'!$L$286,DF218,'Resumen Anual'!$U$318)+SUMIF('Resumen Anual'!$FE$230,DF218,'Resumen Anual'!$FN$262)+SUMIF('Resumen Anual'!$DH$230,DF218,'Resumen Anual'!$DQ$262)+SUMIF('Resumen Anual'!$BI$230,DF218,'Resumen Anual'!$BR$262)+SUMIF('Resumen Anual'!$L$230,DF218,'Resumen Anual'!$U$262)+SUMIF('Resumen Anual'!$FE$174,DF218,'Resumen Anual'!$FN$206)+SUMIF('Resumen Anual'!$DH$174,DF218,'Resumen Anual'!$DQ$206)+SUMIF('Resumen Anual'!$BI$174,DF218,'Resumen Anual'!$BR$206)+SUMIF('Resumen Anual'!$L$174,DF218,'Resumen Anual'!$U$206)+SUMIF('Resumen Anual'!$FE$118,DF218,'Resumen Anual'!$FN$150)+SUMIF('Resumen Anual'!$DH$118,DF218,'Resumen Anual'!$DQ$150)+SUMIF('Resumen Anual'!$BI$118,DF218,'Resumen Anual'!$BR$150)+SUMIF('Resumen Anual'!$L$118,DF218,'Resumen Anual'!$U$150)+SUMIF('Resumen Anual'!$FE$62,DF218,'Resumen Anual'!$FN$94)+SUMIF('Resumen Anual'!$DH$62,DF218,'Resumen Anual'!$DQ$94)+SUMIF('Resumen Anual'!$BI$62,DF218,'Resumen Anual'!$BR$94)+SUMIF('Resumen Anual'!$L$62,DF218,'Resumen Anual'!$U$94)+SUMIF('Resumen Anual'!$FE$6,DF218,'Resumen Anual'!$FN$38)+SUMIF('Resumen Anual'!$DH$6,DF218,'Resumen Anual'!$DQ$38)+SUMIF('Resumen Anual'!$BI$6,DF218,'Resumen Anual'!$BR$38)+SUMIF('Resumen Anual'!$L$6,DF218,'Resumen Anual'!$U$38)</f>
        <v>0</v>
      </c>
      <c r="DN246" s="736"/>
      <c r="DO246" s="736"/>
      <c r="DP246" s="736"/>
      <c r="DQ246" s="736"/>
      <c r="DR246" s="736"/>
      <c r="DS246" s="736"/>
      <c r="DT246" s="15"/>
      <c r="DU246" s="737" t="str">
        <f>IF(Portada!$A$1="www.fly-logics.com","REGISTRO AVIONES MÁS USADOS",0)</f>
        <v>REGISTRO AVIONES MÁS USADOS</v>
      </c>
      <c r="DV246" s="738"/>
      <c r="DW246" s="738"/>
      <c r="DX246" s="738"/>
      <c r="DY246" s="738"/>
      <c r="DZ246" s="738"/>
      <c r="EA246" s="738"/>
      <c r="EB246" s="738"/>
      <c r="EC246" s="738"/>
      <c r="ED246" s="738"/>
      <c r="EE246" s="738"/>
      <c r="EF246" s="738"/>
      <c r="EG246" s="738"/>
      <c r="EH246" s="738"/>
      <c r="EI246" s="738"/>
      <c r="EJ246" s="738"/>
      <c r="EK246" s="738"/>
      <c r="EL246" s="738"/>
      <c r="EM246" s="738"/>
      <c r="EN246" s="738"/>
      <c r="EO246" s="738"/>
      <c r="EP246" s="738"/>
      <c r="EQ246" s="738"/>
      <c r="ER246" s="1200"/>
      <c r="ES246" s="171"/>
      <c r="ET246" s="724" t="str">
        <f>'Resumen Anual'!$C$38</f>
        <v>APROXIMACIONES</v>
      </c>
      <c r="EU246" s="725"/>
      <c r="EV246" s="725"/>
      <c r="EW246" s="725"/>
      <c r="EX246" s="725"/>
      <c r="EY246" s="725"/>
      <c r="EZ246" s="725"/>
      <c r="FA246" s="725"/>
      <c r="FB246" s="725"/>
      <c r="FC246" s="725"/>
      <c r="FD246" s="725"/>
      <c r="FE246" s="725"/>
      <c r="FF246" s="725"/>
      <c r="FG246" s="730" t="str">
        <f>IF(Portada!$A$1="www.fly-logics.com","APP",0)</f>
        <v>APP</v>
      </c>
      <c r="FH246" s="731"/>
      <c r="FI246" s="731"/>
      <c r="FJ246" s="736">
        <f>SUMIF('Resumen Anual'!$FE$622,FC218,'Resumen Anual'!$FN$654)+SUMIF('Resumen Anual'!$DH$622,FC218,'Resumen Anual'!$DQ$654)+SUMIF('Resumen Anual'!$BI$622,FC218,'Resumen Anual'!$BR$654)+SUMIF('Resumen Anual'!$L$622,FC218,'Resumen Anual'!$U$654)+SUMIF('Resumen Anual'!$FE$566,FC218,'Resumen Anual'!$FN$598)+SUMIF('Resumen Anual'!$DH$566,FC218,'Resumen Anual'!$DQ$598)+SUMIF('Resumen Anual'!$BI$566,FC218,'Resumen Anual'!$BR$598)+SUMIF('Resumen Anual'!$L$566,FC218,'Resumen Anual'!$U$598)+SUMIF('Resumen Anual'!$FE$510,FC218,'Resumen Anual'!$FN$542)+SUMIF('Resumen Anual'!$DH$510,FC218,'Resumen Anual'!$DQ$542)+SUMIF('Resumen Anual'!$BI$510,FC218,'Resumen Anual'!$BR$542)+SUMIF('Resumen Anual'!$L$510,FC218,'Resumen Anual'!$U$542)+SUMIF('Resumen Anual'!$FE$454,FC218,'Resumen Anual'!$FN$486)+SUMIF('Resumen Anual'!$DH$454,FC218,'Resumen Anual'!$DQ$486)+SUMIF('Resumen Anual'!$BI$454,FC218,'Resumen Anual'!$BR$486)+SUMIF('Resumen Anual'!$L$454,FC218,'Resumen Anual'!$U$486)+SUMIF('Resumen Anual'!$FE$398,FC218,'Resumen Anual'!$FN$430)+SUMIF('Resumen Anual'!$DH$398,FC218,'Resumen Anual'!$DQ$430)+SUMIF('Resumen Anual'!$BI$398,FC218,'Resumen Anual'!$BR$430)+SUMIF('Resumen Anual'!$L$398,FC218,'Resumen Anual'!$U$430)+SUMIF('Resumen Anual'!$FE$342,FC218,'Resumen Anual'!$FN$374)+SUMIF('Resumen Anual'!$DH$342,FC218,'Resumen Anual'!$DQ$374)+SUMIF('Resumen Anual'!$BI$342,FC218,'Resumen Anual'!$BR$374)+SUMIF('Resumen Anual'!$L$342,FC218,'Resumen Anual'!$U$374)+SUMIF('Resumen Anual'!$FE$286,FC218,'Resumen Anual'!$FN$318)+SUMIF('Resumen Anual'!$DH$286,FC218,'Resumen Anual'!$DQ$318)+SUMIF('Resumen Anual'!$BI$286,FC218,'Resumen Anual'!$BR$318)+SUMIF('Resumen Anual'!$L$286,FC218,'Resumen Anual'!$U$318)+SUMIF('Resumen Anual'!$FE$230,FC218,'Resumen Anual'!$FN$262)+SUMIF('Resumen Anual'!$DH$230,FC218,'Resumen Anual'!$DQ$262)+SUMIF('Resumen Anual'!$BI$230,FC218,'Resumen Anual'!$BR$262)+SUMIF('Resumen Anual'!$L$230,FC218,'Resumen Anual'!$U$262)+SUMIF('Resumen Anual'!$FE$174,FC218,'Resumen Anual'!$FN$206)+SUMIF('Resumen Anual'!$DH$174,FC218,'Resumen Anual'!$DQ$206)+SUMIF('Resumen Anual'!$BI$174,FC218,'Resumen Anual'!$BR$206)+SUMIF('Resumen Anual'!$L$174,FC218,'Resumen Anual'!$U$206)+SUMIF('Resumen Anual'!$FE$118,FC218,'Resumen Anual'!$FN$150)+SUMIF('Resumen Anual'!$DH$118,FC218,'Resumen Anual'!$DQ$150)+SUMIF('Resumen Anual'!$BI$118,FC218,'Resumen Anual'!$BR$150)+SUMIF('Resumen Anual'!$L$118,FC218,'Resumen Anual'!$U$150)+SUMIF('Resumen Anual'!$FE$62,FC218,'Resumen Anual'!$FN$94)+SUMIF('Resumen Anual'!$DH$62,FC218,'Resumen Anual'!$DQ$94)+SUMIF('Resumen Anual'!$BI$62,FC218,'Resumen Anual'!$BR$94)+SUMIF('Resumen Anual'!$L$62,FC218,'Resumen Anual'!$U$94)+SUMIF('Resumen Anual'!$FE$6,FC218,'Resumen Anual'!$FN$38)+SUMIF('Resumen Anual'!$DH$6,FC218,'Resumen Anual'!$DQ$38)+SUMIF('Resumen Anual'!$BI$6,FC218,'Resumen Anual'!$BR$38)+SUMIF('Resumen Anual'!$L$6,FC218,'Resumen Anual'!$U$38)</f>
        <v>0</v>
      </c>
      <c r="FK246" s="736"/>
      <c r="FL246" s="736"/>
      <c r="FM246" s="736"/>
      <c r="FN246" s="736"/>
      <c r="FO246" s="736"/>
      <c r="FP246" s="736"/>
      <c r="FQ246" s="15"/>
      <c r="FR246" s="737" t="str">
        <f>IF(Portada!$A$1="www.fly-logics.com","REGISTRO AVIONES MÁS USADOS",0)</f>
        <v>REGISTRO AVIONES MÁS USADOS</v>
      </c>
      <c r="FS246" s="738"/>
      <c r="FT246" s="738"/>
      <c r="FU246" s="738"/>
      <c r="FV246" s="738"/>
      <c r="FW246" s="738"/>
      <c r="FX246" s="738"/>
      <c r="FY246" s="738"/>
      <c r="FZ246" s="738"/>
      <c r="GA246" s="738"/>
      <c r="GB246" s="738"/>
      <c r="GC246" s="738"/>
      <c r="GD246" s="738"/>
      <c r="GE246" s="738"/>
      <c r="GF246" s="738"/>
      <c r="GG246" s="738"/>
      <c r="GH246" s="738"/>
      <c r="GI246" s="738"/>
      <c r="GJ246" s="738"/>
      <c r="GK246" s="738"/>
      <c r="GL246" s="738"/>
      <c r="GM246" s="738"/>
      <c r="GN246" s="739"/>
      <c r="GO246" s="1200"/>
    </row>
    <row r="247" spans="1:197" ht="11.1" customHeight="1" x14ac:dyDescent="0.25">
      <c r="A247" s="171"/>
      <c r="B247" s="726"/>
      <c r="C247" s="727"/>
      <c r="D247" s="727"/>
      <c r="E247" s="727"/>
      <c r="F247" s="727"/>
      <c r="G247" s="727"/>
      <c r="H247" s="727"/>
      <c r="I247" s="727"/>
      <c r="J247" s="727"/>
      <c r="K247" s="727"/>
      <c r="L247" s="727"/>
      <c r="M247" s="727"/>
      <c r="N247" s="727"/>
      <c r="O247" s="732"/>
      <c r="P247" s="733"/>
      <c r="Q247" s="733"/>
      <c r="R247" s="736"/>
      <c r="S247" s="736"/>
      <c r="T247" s="736"/>
      <c r="U247" s="736"/>
      <c r="V247" s="736"/>
      <c r="W247" s="736"/>
      <c r="X247" s="736"/>
      <c r="Y247" s="15"/>
      <c r="Z247" s="740"/>
      <c r="AA247" s="741"/>
      <c r="AB247" s="741"/>
      <c r="AC247" s="741"/>
      <c r="AD247" s="741"/>
      <c r="AE247" s="741"/>
      <c r="AF247" s="741"/>
      <c r="AG247" s="741"/>
      <c r="AH247" s="741"/>
      <c r="AI247" s="741"/>
      <c r="AJ247" s="741"/>
      <c r="AK247" s="741"/>
      <c r="AL247" s="741"/>
      <c r="AM247" s="741"/>
      <c r="AN247" s="741"/>
      <c r="AO247" s="741"/>
      <c r="AP247" s="741"/>
      <c r="AQ247" s="741"/>
      <c r="AR247" s="741"/>
      <c r="AS247" s="741"/>
      <c r="AT247" s="741"/>
      <c r="AU247" s="741"/>
      <c r="AV247" s="741"/>
      <c r="AW247" s="1200"/>
      <c r="AX247" s="171"/>
      <c r="AY247" s="726"/>
      <c r="AZ247" s="727"/>
      <c r="BA247" s="727"/>
      <c r="BB247" s="727"/>
      <c r="BC247" s="727"/>
      <c r="BD247" s="727"/>
      <c r="BE247" s="727"/>
      <c r="BF247" s="727"/>
      <c r="BG247" s="727"/>
      <c r="BH247" s="727"/>
      <c r="BI247" s="727"/>
      <c r="BJ247" s="727"/>
      <c r="BK247" s="727"/>
      <c r="BL247" s="732"/>
      <c r="BM247" s="733"/>
      <c r="BN247" s="733"/>
      <c r="BO247" s="736"/>
      <c r="BP247" s="736"/>
      <c r="BQ247" s="736"/>
      <c r="BR247" s="736"/>
      <c r="BS247" s="736"/>
      <c r="BT247" s="736"/>
      <c r="BU247" s="736"/>
      <c r="BV247" s="15"/>
      <c r="BW247" s="740"/>
      <c r="BX247" s="741"/>
      <c r="BY247" s="741"/>
      <c r="BZ247" s="741"/>
      <c r="CA247" s="741"/>
      <c r="CB247" s="741"/>
      <c r="CC247" s="741"/>
      <c r="CD247" s="741"/>
      <c r="CE247" s="741"/>
      <c r="CF247" s="741"/>
      <c r="CG247" s="741"/>
      <c r="CH247" s="741"/>
      <c r="CI247" s="741"/>
      <c r="CJ247" s="741"/>
      <c r="CK247" s="741"/>
      <c r="CL247" s="741"/>
      <c r="CM247" s="741"/>
      <c r="CN247" s="741"/>
      <c r="CO247" s="741"/>
      <c r="CP247" s="741"/>
      <c r="CQ247" s="741"/>
      <c r="CR247" s="741"/>
      <c r="CS247" s="742"/>
      <c r="CT247" s="1200"/>
      <c r="CU247" s="1199"/>
      <c r="CV247" s="171"/>
      <c r="CW247" s="726"/>
      <c r="CX247" s="727"/>
      <c r="CY247" s="727"/>
      <c r="CZ247" s="727"/>
      <c r="DA247" s="727"/>
      <c r="DB247" s="727"/>
      <c r="DC247" s="727"/>
      <c r="DD247" s="727"/>
      <c r="DE247" s="727"/>
      <c r="DF247" s="727"/>
      <c r="DG247" s="727"/>
      <c r="DH247" s="727"/>
      <c r="DI247" s="727"/>
      <c r="DJ247" s="732"/>
      <c r="DK247" s="733"/>
      <c r="DL247" s="733"/>
      <c r="DM247" s="736"/>
      <c r="DN247" s="736"/>
      <c r="DO247" s="736"/>
      <c r="DP247" s="736"/>
      <c r="DQ247" s="736"/>
      <c r="DR247" s="736"/>
      <c r="DS247" s="736"/>
      <c r="DT247" s="15"/>
      <c r="DU247" s="740"/>
      <c r="DV247" s="741"/>
      <c r="DW247" s="741"/>
      <c r="DX247" s="741"/>
      <c r="DY247" s="741"/>
      <c r="DZ247" s="741"/>
      <c r="EA247" s="741"/>
      <c r="EB247" s="741"/>
      <c r="EC247" s="741"/>
      <c r="ED247" s="741"/>
      <c r="EE247" s="741"/>
      <c r="EF247" s="741"/>
      <c r="EG247" s="741"/>
      <c r="EH247" s="741"/>
      <c r="EI247" s="741"/>
      <c r="EJ247" s="741"/>
      <c r="EK247" s="741"/>
      <c r="EL247" s="741"/>
      <c r="EM247" s="741"/>
      <c r="EN247" s="741"/>
      <c r="EO247" s="741"/>
      <c r="EP247" s="741"/>
      <c r="EQ247" s="741"/>
      <c r="ER247" s="1200"/>
      <c r="ES247" s="171"/>
      <c r="ET247" s="726"/>
      <c r="EU247" s="727"/>
      <c r="EV247" s="727"/>
      <c r="EW247" s="727"/>
      <c r="EX247" s="727"/>
      <c r="EY247" s="727"/>
      <c r="EZ247" s="727"/>
      <c r="FA247" s="727"/>
      <c r="FB247" s="727"/>
      <c r="FC247" s="727"/>
      <c r="FD247" s="727"/>
      <c r="FE247" s="727"/>
      <c r="FF247" s="727"/>
      <c r="FG247" s="732"/>
      <c r="FH247" s="733"/>
      <c r="FI247" s="733"/>
      <c r="FJ247" s="736"/>
      <c r="FK247" s="736"/>
      <c r="FL247" s="736"/>
      <c r="FM247" s="736"/>
      <c r="FN247" s="736"/>
      <c r="FO247" s="736"/>
      <c r="FP247" s="736"/>
      <c r="FQ247" s="15"/>
      <c r="FR247" s="740"/>
      <c r="FS247" s="741"/>
      <c r="FT247" s="741"/>
      <c r="FU247" s="741"/>
      <c r="FV247" s="741"/>
      <c r="FW247" s="741"/>
      <c r="FX247" s="741"/>
      <c r="FY247" s="741"/>
      <c r="FZ247" s="741"/>
      <c r="GA247" s="741"/>
      <c r="GB247" s="741"/>
      <c r="GC247" s="741"/>
      <c r="GD247" s="741"/>
      <c r="GE247" s="741"/>
      <c r="GF247" s="741"/>
      <c r="GG247" s="741"/>
      <c r="GH247" s="741"/>
      <c r="GI247" s="741"/>
      <c r="GJ247" s="741"/>
      <c r="GK247" s="741"/>
      <c r="GL247" s="741"/>
      <c r="GM247" s="741"/>
      <c r="GN247" s="742"/>
      <c r="GO247" s="1200"/>
    </row>
    <row r="248" spans="1:197" ht="15" customHeight="1" x14ac:dyDescent="0.25">
      <c r="A248" s="171"/>
      <c r="B248" s="728"/>
      <c r="C248" s="729"/>
      <c r="D248" s="729"/>
      <c r="E248" s="729"/>
      <c r="F248" s="729"/>
      <c r="G248" s="729"/>
      <c r="H248" s="729"/>
      <c r="I248" s="729"/>
      <c r="J248" s="729"/>
      <c r="K248" s="729"/>
      <c r="L248" s="729"/>
      <c r="M248" s="729"/>
      <c r="N248" s="729"/>
      <c r="O248" s="734"/>
      <c r="P248" s="735"/>
      <c r="Q248" s="735"/>
      <c r="R248" s="736"/>
      <c r="S248" s="736"/>
      <c r="T248" s="736"/>
      <c r="U248" s="736"/>
      <c r="V248" s="736"/>
      <c r="W248" s="736"/>
      <c r="X248" s="736"/>
      <c r="Y248" s="15"/>
      <c r="Z248" s="1220" t="str">
        <f>IF(Portada!$A$1="www.fly-logics.com","PROPIETARIOS",0)</f>
        <v>PROPIETARIOS</v>
      </c>
      <c r="AA248" s="1221"/>
      <c r="AB248" s="1221"/>
      <c r="AC248" s="1221"/>
      <c r="AD248" s="1221"/>
      <c r="AE248" s="1221"/>
      <c r="AF248" s="694" t="s">
        <v>87</v>
      </c>
      <c r="AG248" s="694"/>
      <c r="AH248" s="694"/>
      <c r="AI248" s="694"/>
      <c r="AJ248" s="694"/>
      <c r="AK248" s="694"/>
      <c r="AL248" s="694"/>
      <c r="AM248" s="694"/>
      <c r="AN248" s="694"/>
      <c r="AO248" s="694"/>
      <c r="AP248" s="694"/>
      <c r="AQ248" s="694"/>
      <c r="AR248" s="694"/>
      <c r="AS248" s="694"/>
      <c r="AT248" s="694"/>
      <c r="AU248" s="694"/>
      <c r="AV248" s="694"/>
      <c r="AW248" s="1200"/>
      <c r="AX248" s="171"/>
      <c r="AY248" s="728"/>
      <c r="AZ248" s="729"/>
      <c r="BA248" s="729"/>
      <c r="BB248" s="729"/>
      <c r="BC248" s="729"/>
      <c r="BD248" s="729"/>
      <c r="BE248" s="729"/>
      <c r="BF248" s="729"/>
      <c r="BG248" s="729"/>
      <c r="BH248" s="729"/>
      <c r="BI248" s="729"/>
      <c r="BJ248" s="729"/>
      <c r="BK248" s="729"/>
      <c r="BL248" s="734"/>
      <c r="BM248" s="735"/>
      <c r="BN248" s="735"/>
      <c r="BO248" s="736"/>
      <c r="BP248" s="736"/>
      <c r="BQ248" s="736"/>
      <c r="BR248" s="736"/>
      <c r="BS248" s="736"/>
      <c r="BT248" s="736"/>
      <c r="BU248" s="736"/>
      <c r="BV248" s="15"/>
      <c r="BW248" s="1220" t="str">
        <f>IF(Portada!$A$1="www.fly-logics.com","PROPIETARIOS",0)</f>
        <v>PROPIETARIOS</v>
      </c>
      <c r="BX248" s="1221"/>
      <c r="BY248" s="1221"/>
      <c r="BZ248" s="1221"/>
      <c r="CA248" s="1221"/>
      <c r="CB248" s="1221"/>
      <c r="CC248" s="694" t="s">
        <v>87</v>
      </c>
      <c r="CD248" s="694"/>
      <c r="CE248" s="694"/>
      <c r="CF248" s="694"/>
      <c r="CG248" s="694"/>
      <c r="CH248" s="694"/>
      <c r="CI248" s="694"/>
      <c r="CJ248" s="694"/>
      <c r="CK248" s="694"/>
      <c r="CL248" s="694"/>
      <c r="CM248" s="694"/>
      <c r="CN248" s="694"/>
      <c r="CO248" s="694"/>
      <c r="CP248" s="694"/>
      <c r="CQ248" s="694"/>
      <c r="CR248" s="694"/>
      <c r="CS248" s="695"/>
      <c r="CT248" s="1200"/>
      <c r="CU248" s="1199"/>
      <c r="CV248" s="171"/>
      <c r="CW248" s="728"/>
      <c r="CX248" s="729"/>
      <c r="CY248" s="729"/>
      <c r="CZ248" s="729"/>
      <c r="DA248" s="729"/>
      <c r="DB248" s="729"/>
      <c r="DC248" s="729"/>
      <c r="DD248" s="729"/>
      <c r="DE248" s="729"/>
      <c r="DF248" s="729"/>
      <c r="DG248" s="729"/>
      <c r="DH248" s="729"/>
      <c r="DI248" s="729"/>
      <c r="DJ248" s="734"/>
      <c r="DK248" s="735"/>
      <c r="DL248" s="735"/>
      <c r="DM248" s="736"/>
      <c r="DN248" s="736"/>
      <c r="DO248" s="736"/>
      <c r="DP248" s="736"/>
      <c r="DQ248" s="736"/>
      <c r="DR248" s="736"/>
      <c r="DS248" s="736"/>
      <c r="DT248" s="15"/>
      <c r="DU248" s="1220" t="str">
        <f>IF(Portada!$A$1="www.fly-logics.com","PROPIETARIOS",0)</f>
        <v>PROPIETARIOS</v>
      </c>
      <c r="DV248" s="1221"/>
      <c r="DW248" s="1221"/>
      <c r="DX248" s="1221"/>
      <c r="DY248" s="1221"/>
      <c r="DZ248" s="1221"/>
      <c r="EA248" s="694" t="s">
        <v>87</v>
      </c>
      <c r="EB248" s="694"/>
      <c r="EC248" s="694"/>
      <c r="ED248" s="694"/>
      <c r="EE248" s="694"/>
      <c r="EF248" s="694"/>
      <c r="EG248" s="694"/>
      <c r="EH248" s="694"/>
      <c r="EI248" s="694"/>
      <c r="EJ248" s="694"/>
      <c r="EK248" s="694"/>
      <c r="EL248" s="694"/>
      <c r="EM248" s="694"/>
      <c r="EN248" s="694"/>
      <c r="EO248" s="694"/>
      <c r="EP248" s="694"/>
      <c r="EQ248" s="694"/>
      <c r="ER248" s="1200"/>
      <c r="ES248" s="171"/>
      <c r="ET248" s="728"/>
      <c r="EU248" s="729"/>
      <c r="EV248" s="729"/>
      <c r="EW248" s="729"/>
      <c r="EX248" s="729"/>
      <c r="EY248" s="729"/>
      <c r="EZ248" s="729"/>
      <c r="FA248" s="729"/>
      <c r="FB248" s="729"/>
      <c r="FC248" s="729"/>
      <c r="FD248" s="729"/>
      <c r="FE248" s="729"/>
      <c r="FF248" s="729"/>
      <c r="FG248" s="734"/>
      <c r="FH248" s="735"/>
      <c r="FI248" s="735"/>
      <c r="FJ248" s="736"/>
      <c r="FK248" s="736"/>
      <c r="FL248" s="736"/>
      <c r="FM248" s="736"/>
      <c r="FN248" s="736"/>
      <c r="FO248" s="736"/>
      <c r="FP248" s="736"/>
      <c r="FQ248" s="15"/>
      <c r="FR248" s="1220" t="str">
        <f>IF(Portada!$A$1="www.fly-logics.com","PROPIETARIOS",0)</f>
        <v>PROPIETARIOS</v>
      </c>
      <c r="FS248" s="1221"/>
      <c r="FT248" s="1221"/>
      <c r="FU248" s="1221"/>
      <c r="FV248" s="1221"/>
      <c r="FW248" s="1221"/>
      <c r="FX248" s="694" t="s">
        <v>87</v>
      </c>
      <c r="FY248" s="694"/>
      <c r="FZ248" s="694"/>
      <c r="GA248" s="694"/>
      <c r="GB248" s="694"/>
      <c r="GC248" s="694"/>
      <c r="GD248" s="694"/>
      <c r="GE248" s="694"/>
      <c r="GF248" s="694"/>
      <c r="GG248" s="694"/>
      <c r="GH248" s="694"/>
      <c r="GI248" s="694"/>
      <c r="GJ248" s="694"/>
      <c r="GK248" s="694"/>
      <c r="GL248" s="694"/>
      <c r="GM248" s="694"/>
      <c r="GN248" s="695"/>
      <c r="GO248" s="1200"/>
    </row>
    <row r="249" spans="1:197" ht="4.5" customHeight="1" x14ac:dyDescent="0.25">
      <c r="A249" s="17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222"/>
      <c r="AA249" s="1223"/>
      <c r="AB249" s="1223"/>
      <c r="AC249" s="1223"/>
      <c r="AD249" s="1223"/>
      <c r="AE249" s="1223"/>
      <c r="AF249" s="696"/>
      <c r="AG249" s="696"/>
      <c r="AH249" s="696"/>
      <c r="AI249" s="696"/>
      <c r="AJ249" s="696"/>
      <c r="AK249" s="696"/>
      <c r="AL249" s="696"/>
      <c r="AM249" s="696"/>
      <c r="AN249" s="696"/>
      <c r="AO249" s="696"/>
      <c r="AP249" s="696"/>
      <c r="AQ249" s="696"/>
      <c r="AR249" s="696"/>
      <c r="AS249" s="696"/>
      <c r="AT249" s="696"/>
      <c r="AU249" s="696"/>
      <c r="AV249" s="696"/>
      <c r="AW249" s="1200"/>
      <c r="AX249" s="171"/>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222"/>
      <c r="BX249" s="1223"/>
      <c r="BY249" s="1223"/>
      <c r="BZ249" s="1223"/>
      <c r="CA249" s="1223"/>
      <c r="CB249" s="1223"/>
      <c r="CC249" s="696"/>
      <c r="CD249" s="696"/>
      <c r="CE249" s="696"/>
      <c r="CF249" s="696"/>
      <c r="CG249" s="696"/>
      <c r="CH249" s="696"/>
      <c r="CI249" s="696"/>
      <c r="CJ249" s="696"/>
      <c r="CK249" s="696"/>
      <c r="CL249" s="696"/>
      <c r="CM249" s="696"/>
      <c r="CN249" s="696"/>
      <c r="CO249" s="696"/>
      <c r="CP249" s="696"/>
      <c r="CQ249" s="696"/>
      <c r="CR249" s="696"/>
      <c r="CS249" s="697"/>
      <c r="CT249" s="1200"/>
      <c r="CU249" s="1199"/>
      <c r="CV249" s="171"/>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222"/>
      <c r="DV249" s="1223"/>
      <c r="DW249" s="1223"/>
      <c r="DX249" s="1223"/>
      <c r="DY249" s="1223"/>
      <c r="DZ249" s="1223"/>
      <c r="EA249" s="696"/>
      <c r="EB249" s="696"/>
      <c r="EC249" s="696"/>
      <c r="ED249" s="696"/>
      <c r="EE249" s="696"/>
      <c r="EF249" s="696"/>
      <c r="EG249" s="696"/>
      <c r="EH249" s="696"/>
      <c r="EI249" s="696"/>
      <c r="EJ249" s="696"/>
      <c r="EK249" s="696"/>
      <c r="EL249" s="696"/>
      <c r="EM249" s="696"/>
      <c r="EN249" s="696"/>
      <c r="EO249" s="696"/>
      <c r="EP249" s="696"/>
      <c r="EQ249" s="696"/>
      <c r="ER249" s="1200"/>
      <c r="ES249" s="171"/>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1222"/>
      <c r="FS249" s="1223"/>
      <c r="FT249" s="1223"/>
      <c r="FU249" s="1223"/>
      <c r="FV249" s="1223"/>
      <c r="FW249" s="1223"/>
      <c r="FX249" s="696"/>
      <c r="FY249" s="696"/>
      <c r="FZ249" s="696"/>
      <c r="GA249" s="696"/>
      <c r="GB249" s="696"/>
      <c r="GC249" s="696"/>
      <c r="GD249" s="696"/>
      <c r="GE249" s="696"/>
      <c r="GF249" s="696"/>
      <c r="GG249" s="696"/>
      <c r="GH249" s="696"/>
      <c r="GI249" s="696"/>
      <c r="GJ249" s="696"/>
      <c r="GK249" s="696"/>
      <c r="GL249" s="696"/>
      <c r="GM249" s="696"/>
      <c r="GN249" s="697"/>
      <c r="GO249" s="1200"/>
    </row>
    <row r="250" spans="1:197" ht="9.75" customHeight="1" x14ac:dyDescent="0.25">
      <c r="A250" s="171"/>
      <c r="B250" s="714" t="str">
        <f>IF(Portada!$A$1="www.fly-logics.com","ILS",0)</f>
        <v>ILS</v>
      </c>
      <c r="C250" s="714"/>
      <c r="D250" s="714"/>
      <c r="E250" s="714"/>
      <c r="F250" s="714"/>
      <c r="G250" s="714"/>
      <c r="H250" s="710" t="str">
        <f>IF(Portada!$A$1="www.fly-logics.com","VFR",0)</f>
        <v>VFR</v>
      </c>
      <c r="I250" s="711"/>
      <c r="J250" s="711"/>
      <c r="K250" s="711"/>
      <c r="L250" s="712"/>
      <c r="M250" s="710" t="str">
        <f>IF(Portada!$A$1="www.fly-logics.com","ADF",0)</f>
        <v>ADF</v>
      </c>
      <c r="N250" s="711"/>
      <c r="O250" s="711"/>
      <c r="P250" s="711"/>
      <c r="Q250" s="711"/>
      <c r="R250" s="712"/>
      <c r="S250" s="713" t="str">
        <f>IF(Portada!$A$1="www.fly-logics.com","VOR",0)</f>
        <v>VOR</v>
      </c>
      <c r="T250" s="713"/>
      <c r="U250" s="713"/>
      <c r="V250" s="713"/>
      <c r="W250" s="713"/>
      <c r="X250" s="713"/>
      <c r="Y250" s="15"/>
      <c r="Z250" s="1220" t="str">
        <f>IF(Portada!$A$1="www.fly-logics.com","MARCA",0)</f>
        <v>MARCA</v>
      </c>
      <c r="AA250" s="1221"/>
      <c r="AB250" s="1221"/>
      <c r="AC250" s="1221"/>
      <c r="AD250" s="1221"/>
      <c r="AE250" s="1221"/>
      <c r="AF250" s="660" t="s">
        <v>88</v>
      </c>
      <c r="AG250" s="660"/>
      <c r="AH250" s="660"/>
      <c r="AI250" s="660"/>
      <c r="AJ250" s="660"/>
      <c r="AK250" s="661"/>
      <c r="AL250" s="1220" t="str">
        <f>IF(Portada!$A$1="www.fly-logics.com","MODELO",0)</f>
        <v>MODELO</v>
      </c>
      <c r="AM250" s="1221"/>
      <c r="AN250" s="1221"/>
      <c r="AO250" s="1221"/>
      <c r="AP250" s="1221"/>
      <c r="AQ250" s="1221"/>
      <c r="AR250" s="664" t="s">
        <v>89</v>
      </c>
      <c r="AS250" s="660"/>
      <c r="AT250" s="660"/>
      <c r="AU250" s="660"/>
      <c r="AV250" s="660"/>
      <c r="AW250" s="1200"/>
      <c r="AX250" s="171"/>
      <c r="AY250" s="714" t="str">
        <f>IF(Portada!$A$1="www.fly-logics.com","ILS",0)</f>
        <v>ILS</v>
      </c>
      <c r="AZ250" s="714"/>
      <c r="BA250" s="714"/>
      <c r="BB250" s="714"/>
      <c r="BC250" s="714"/>
      <c r="BD250" s="714"/>
      <c r="BE250" s="710" t="str">
        <f>IF(Portada!$A$1="www.fly-logics.com","VFR",0)</f>
        <v>VFR</v>
      </c>
      <c r="BF250" s="711"/>
      <c r="BG250" s="711"/>
      <c r="BH250" s="711"/>
      <c r="BI250" s="712"/>
      <c r="BJ250" s="710" t="str">
        <f>IF(Portada!$A$1="www.fly-logics.com","ADF",0)</f>
        <v>ADF</v>
      </c>
      <c r="BK250" s="711"/>
      <c r="BL250" s="711"/>
      <c r="BM250" s="711"/>
      <c r="BN250" s="711"/>
      <c r="BO250" s="712"/>
      <c r="BP250" s="713" t="str">
        <f>IF(Portada!$A$1="www.fly-logics.com","VOR",0)</f>
        <v>VOR</v>
      </c>
      <c r="BQ250" s="713"/>
      <c r="BR250" s="713"/>
      <c r="BS250" s="713"/>
      <c r="BT250" s="713"/>
      <c r="BU250" s="713"/>
      <c r="BV250" s="15"/>
      <c r="BW250" s="1220" t="str">
        <f>IF(Portada!$A$1="www.fly-logics.com","MARCA",0)</f>
        <v>MARCA</v>
      </c>
      <c r="BX250" s="1221"/>
      <c r="BY250" s="1221"/>
      <c r="BZ250" s="1221"/>
      <c r="CA250" s="1221"/>
      <c r="CB250" s="1221"/>
      <c r="CC250" s="660" t="s">
        <v>88</v>
      </c>
      <c r="CD250" s="660"/>
      <c r="CE250" s="660"/>
      <c r="CF250" s="660"/>
      <c r="CG250" s="660"/>
      <c r="CH250" s="661"/>
      <c r="CI250" s="1220" t="str">
        <f>IF(Portada!$A$1="www.fly-logics.com","MODELO",0)</f>
        <v>MODELO</v>
      </c>
      <c r="CJ250" s="1221"/>
      <c r="CK250" s="1221"/>
      <c r="CL250" s="1221"/>
      <c r="CM250" s="1221"/>
      <c r="CN250" s="1221"/>
      <c r="CO250" s="664" t="s">
        <v>89</v>
      </c>
      <c r="CP250" s="660"/>
      <c r="CQ250" s="660"/>
      <c r="CR250" s="660"/>
      <c r="CS250" s="661"/>
      <c r="CT250" s="1200"/>
      <c r="CU250" s="1199"/>
      <c r="CV250" s="171"/>
      <c r="CW250" s="714" t="str">
        <f>IF(Portada!$A$1="www.fly-logics.com","ILS",0)</f>
        <v>ILS</v>
      </c>
      <c r="CX250" s="714"/>
      <c r="CY250" s="714"/>
      <c r="CZ250" s="714"/>
      <c r="DA250" s="714"/>
      <c r="DB250" s="714"/>
      <c r="DC250" s="710" t="str">
        <f>IF(Portada!$A$1="www.fly-logics.com","VFR",0)</f>
        <v>VFR</v>
      </c>
      <c r="DD250" s="711"/>
      <c r="DE250" s="711"/>
      <c r="DF250" s="711"/>
      <c r="DG250" s="712"/>
      <c r="DH250" s="710" t="str">
        <f>IF(Portada!$A$1="www.fly-logics.com","ADF",0)</f>
        <v>ADF</v>
      </c>
      <c r="DI250" s="711"/>
      <c r="DJ250" s="711"/>
      <c r="DK250" s="711"/>
      <c r="DL250" s="711"/>
      <c r="DM250" s="712"/>
      <c r="DN250" s="713" t="str">
        <f>IF(Portada!$A$1="www.fly-logics.com","VOR",0)</f>
        <v>VOR</v>
      </c>
      <c r="DO250" s="713"/>
      <c r="DP250" s="713"/>
      <c r="DQ250" s="713"/>
      <c r="DR250" s="713"/>
      <c r="DS250" s="713"/>
      <c r="DT250" s="15"/>
      <c r="DU250" s="1220" t="str">
        <f>IF(Portada!$A$1="www.fly-logics.com","MARCA",0)</f>
        <v>MARCA</v>
      </c>
      <c r="DV250" s="1221"/>
      <c r="DW250" s="1221"/>
      <c r="DX250" s="1221"/>
      <c r="DY250" s="1221"/>
      <c r="DZ250" s="1221"/>
      <c r="EA250" s="660" t="s">
        <v>88</v>
      </c>
      <c r="EB250" s="660"/>
      <c r="EC250" s="660"/>
      <c r="ED250" s="660"/>
      <c r="EE250" s="660"/>
      <c r="EF250" s="661"/>
      <c r="EG250" s="1220" t="str">
        <f>IF(Portada!$A$1="www.fly-logics.com","MODELO",0)</f>
        <v>MODELO</v>
      </c>
      <c r="EH250" s="1221"/>
      <c r="EI250" s="1221"/>
      <c r="EJ250" s="1221"/>
      <c r="EK250" s="1221"/>
      <c r="EL250" s="1221"/>
      <c r="EM250" s="664" t="s">
        <v>89</v>
      </c>
      <c r="EN250" s="660"/>
      <c r="EO250" s="660"/>
      <c r="EP250" s="660"/>
      <c r="EQ250" s="660"/>
      <c r="ER250" s="1200"/>
      <c r="ES250" s="171"/>
      <c r="ET250" s="714" t="str">
        <f>IF(Portada!$A$1="www.fly-logics.com","ILS",0)</f>
        <v>ILS</v>
      </c>
      <c r="EU250" s="714"/>
      <c r="EV250" s="714"/>
      <c r="EW250" s="714"/>
      <c r="EX250" s="714"/>
      <c r="EY250" s="714"/>
      <c r="EZ250" s="710" t="str">
        <f>IF(Portada!$A$1="www.fly-logics.com","VFR",0)</f>
        <v>VFR</v>
      </c>
      <c r="FA250" s="711"/>
      <c r="FB250" s="711"/>
      <c r="FC250" s="711"/>
      <c r="FD250" s="712"/>
      <c r="FE250" s="710" t="str">
        <f>IF(Portada!$A$1="www.fly-logics.com","ADF",0)</f>
        <v>ADF</v>
      </c>
      <c r="FF250" s="711"/>
      <c r="FG250" s="711"/>
      <c r="FH250" s="711"/>
      <c r="FI250" s="711"/>
      <c r="FJ250" s="712"/>
      <c r="FK250" s="713" t="str">
        <f>IF(Portada!$A$1="www.fly-logics.com","VOR",0)</f>
        <v>VOR</v>
      </c>
      <c r="FL250" s="713"/>
      <c r="FM250" s="713"/>
      <c r="FN250" s="713"/>
      <c r="FO250" s="713"/>
      <c r="FP250" s="713"/>
      <c r="FQ250" s="15"/>
      <c r="FR250" s="1220" t="str">
        <f>IF(Portada!$A$1="www.fly-logics.com","MARCA",0)</f>
        <v>MARCA</v>
      </c>
      <c r="FS250" s="1221"/>
      <c r="FT250" s="1221"/>
      <c r="FU250" s="1221"/>
      <c r="FV250" s="1221"/>
      <c r="FW250" s="1221"/>
      <c r="FX250" s="660" t="s">
        <v>88</v>
      </c>
      <c r="FY250" s="660"/>
      <c r="FZ250" s="660"/>
      <c r="GA250" s="660"/>
      <c r="GB250" s="660"/>
      <c r="GC250" s="661"/>
      <c r="GD250" s="1220" t="str">
        <f>IF(Portada!$A$1="www.fly-logics.com","MODELO",0)</f>
        <v>MODELO</v>
      </c>
      <c r="GE250" s="1221"/>
      <c r="GF250" s="1221"/>
      <c r="GG250" s="1221"/>
      <c r="GH250" s="1221"/>
      <c r="GI250" s="1221"/>
      <c r="GJ250" s="664" t="s">
        <v>89</v>
      </c>
      <c r="GK250" s="660"/>
      <c r="GL250" s="660"/>
      <c r="GM250" s="660"/>
      <c r="GN250" s="661"/>
      <c r="GO250" s="1200"/>
    </row>
    <row r="251" spans="1:197" ht="9.75" customHeight="1" x14ac:dyDescent="0.25">
      <c r="A251" s="171"/>
      <c r="B251" s="715">
        <f>SUMIF('Resumen Anual'!$FE$622,K218,'Resumen Anual'!$EV$659)+SUMIF('Resumen Anual'!$DH$622,K218,'Resumen Anual'!$CY$659)+SUMIF('Resumen Anual'!$BI$622,K218,'Resumen Anual'!$AZ$659)+SUMIF('Resumen Anual'!$L$622,K218,'Resumen Anual'!$C$659)+SUMIF('Resumen Anual'!$FE$566,K218,'Resumen Anual'!$EV$603)+SUMIF('Resumen Anual'!$DH$566,K218,'Resumen Anual'!$CY$603)+SUMIF('Resumen Anual'!$BI$566,K218,'Resumen Anual'!$AZ$603)+SUMIF('Resumen Anual'!$L$566,K218,'Resumen Anual'!$C$603)+SUMIF('Resumen Anual'!$FE$510,K218,'Resumen Anual'!$EV$547)+SUMIF('Resumen Anual'!$DH$510,K218,'Resumen Anual'!$CY$547)+SUMIF('Resumen Anual'!$BI$510,K218,'Resumen Anual'!$AZ$547)+SUMIF('Resumen Anual'!$L$510,K218,'Resumen Anual'!$C$547)+SUMIF('Resumen Anual'!$FE$454,K218,'Resumen Anual'!$EV$491)+SUMIF('Resumen Anual'!$DH$454,K218,'Resumen Anual'!$CY$491)+SUMIF('Resumen Anual'!$BI$454,K218,'Resumen Anual'!$AZ$491)+SUMIF('Resumen Anual'!$L$454,K218,'Resumen Anual'!$C$491)+SUMIF('Resumen Anual'!$FE$398,K218,'Resumen Anual'!$EV$435)+SUMIF('Resumen Anual'!$DH$398,K218,'Resumen Anual'!$CY$435)+SUMIF('Resumen Anual'!$BI$398,K218,'Resumen Anual'!$AZ$435)+SUMIF('Resumen Anual'!$L$398,K218,'Resumen Anual'!$C$435)+SUMIF('Resumen Anual'!$FE$342,K218,'Resumen Anual'!$EV$379)+SUMIF('Resumen Anual'!$DH$342,K218,'Resumen Anual'!$CY$379)+SUMIF('Resumen Anual'!$BI$342,K218,'Resumen Anual'!$AZ$379)+SUMIF('Resumen Anual'!$L$342,K218,'Resumen Anual'!$C$379)+SUMIF('Resumen Anual'!$FE$286,K218,'Resumen Anual'!$EV$323)+SUMIF('Resumen Anual'!$DH$286,K218,'Resumen Anual'!$CY$323)+SUMIF('Resumen Anual'!$BI$286,K218,'Resumen Anual'!$AZ$323)+SUMIF('Resumen Anual'!$L$286,K218,'Resumen Anual'!$C$323)+SUMIF('Resumen Anual'!$FE$230,K218,'Resumen Anual'!$EV$267)+SUMIF('Resumen Anual'!$DH$230,K218,'Resumen Anual'!$CY$267)+SUMIF('Resumen Anual'!$BI$230,K218,'Resumen Anual'!$AZ$267)+SUMIF('Resumen Anual'!$L$230,K218,'Resumen Anual'!$C$267)+SUMIF('Resumen Anual'!$FE$174,K218,'Resumen Anual'!$EV$211)+SUMIF('Resumen Anual'!$DH$174,K218,'Resumen Anual'!$CY$211)+SUMIF('Resumen Anual'!$BI$174,K218,'Resumen Anual'!$AZ$211)+SUMIF('Resumen Anual'!$L$174,K218,'Resumen Anual'!$C$211)+SUMIF('Resumen Anual'!$FE$118,K218,'Resumen Anual'!$EV$155)+SUMIF('Resumen Anual'!$DH$118,K218,'Resumen Anual'!$CY$155)+SUMIF('Resumen Anual'!$BI$118,K218,'Resumen Anual'!$AZ$155)+SUMIF('Resumen Anual'!$L$118,K218,'Resumen Anual'!$C$155)+SUMIF('Resumen Anual'!$FE$62,K218,'Resumen Anual'!$EV$99)+SUMIF('Resumen Anual'!$DH$62,K218,'Resumen Anual'!$CY$99)+SUMIF('Resumen Anual'!$BI$62,K218,'Resumen Anual'!$AZ$99)+SUMIF('Resumen Anual'!$L$62,K218,'Resumen Anual'!$C$99)+SUMIF('Resumen Anual'!$FE$6,K218,'Resumen Anual'!$EV$43)+SUMIF('Resumen Anual'!$DH$6,K218,'Resumen Anual'!$CY$43)+SUMIF('Resumen Anual'!$BI$6,K218,'Resumen Anual'!$AZ$43)+SUMIF('Resumen Anual'!$L$6,K218,'Resumen Anual'!$C$43)+SUMIF('Bitácoras Anteriores'!$K$6,K218,'Bitácoras Anteriores'!$B$39)+SUMIF('Bitácoras Anteriores'!$K$59,$K$6,'Bitácoras Anteriores'!$B$92)+SUMIF('Bitácoras Anteriores'!$K$112,K218,'Bitácoras Anteriores'!$B$145)+SUMIF('Bitácoras Anteriores'!$K$165,K218,'Bitácoras Anteriores'!$B$198)+SUMIF('Bitácoras Anteriores'!$K$218,K218,'Bitácoras Anteriores'!$B$251)+SUMIF('Bitácoras Anteriores'!$K$271,K218,'Bitácoras Anteriores'!$B$304)+SUMIF('Bitácoras Anteriores'!$K$324,K218,'Bitácoras Anteriores'!$B$357)+SUMIF('Bitácoras Anteriores'!$BH$6,K218,'Bitácoras Anteriores'!$AY$39)+SUMIF('Bitácoras Anteriores'!$BH$59,$K$6,'Bitácoras Anteriores'!$AY$92)+SUMIF('Bitácoras Anteriores'!$BH$112,K218,'Bitácoras Anteriores'!$AY$145)+SUMIF('Bitácoras Anteriores'!$BH$165,K218,'Bitácoras Anteriores'!$AY$198)+SUMIF('Bitácoras Anteriores'!$BH$218,K218,'Bitácoras Anteriores'!$AY$251)+SUMIF('Bitácoras Anteriores'!$BH$271,K218,'Bitácoras Anteriores'!$AY$304)+SUMIF('Bitácoras Anteriores'!$BH$324,K218,'Bitácoras Anteriores'!$AY$357)+SUMIF('Bitácoras Anteriores'!$DF$6,K218,'Bitácoras Anteriores'!$CW$39)+SUMIF('Bitácoras Anteriores'!$DF$59,$K$6,'Bitácoras Anteriores'!$CW$92)+SUMIF('Bitácoras Anteriores'!$DF$112,K218,'Bitácoras Anteriores'!$CW$145)+SUMIF('Bitácoras Anteriores'!$DF$165,K218,'Bitácoras Anteriores'!$CW$198)+SUMIF('Bitácoras Anteriores'!$DF$218,K218,'Bitácoras Anteriores'!$CW$251)+SUMIF('Bitácoras Anteriores'!$DF$271,K218,'Bitácoras Anteriores'!$CW$304)+SUMIF('Bitácoras Anteriores'!$DF$324,K218,'Bitácoras Anteriores'!$CW$357)+SUMIF('Bitácoras Anteriores'!$FC$6,K218,'Bitácoras Anteriores'!$ET$39)+SUMIF('Bitácoras Anteriores'!$FC$59,$K$6,'Bitácoras Anteriores'!$ET$92)+SUMIF('Bitácoras Anteriores'!$FC$112,K218,'Bitácoras Anteriores'!$ET$145)+SUMIF('Bitácoras Anteriores'!$FC$165,K218,'Bitácoras Anteriores'!$ET$198)+SUMIF('Bitácoras Anteriores'!$FC$218,K218,'Bitácoras Anteriores'!$ET$251)+SUMIF('Bitácoras Anteriores'!$FC$271,K218,'Bitácoras Anteriores'!$ET$304)+SUMIF('Bitácoras Anteriores'!$FC$324,K218,'Bitácoras Anteriores'!$ET$357)</f>
        <v>0</v>
      </c>
      <c r="C251" s="716"/>
      <c r="D251" s="716"/>
      <c r="E251" s="716"/>
      <c r="F251" s="716"/>
      <c r="G251" s="717"/>
      <c r="H251" s="715">
        <f>SUMIF('Resumen Anual'!$FE$622,K218,'Resumen Anual'!$FB$659)+SUMIF('Resumen Anual'!$DH$622,K218,'Resumen Anual'!$DE$659)+SUMIF('Resumen Anual'!$BI$622,K218,'Resumen Anual'!$BF$659)+SUMIF('Resumen Anual'!$L$622,K218,'Resumen Anual'!$I$659)+SUMIF('Resumen Anual'!$FE$566,K218,'Resumen Anual'!$FB$603)+SUMIF('Resumen Anual'!$DH$566,K218,'Resumen Anual'!$DE$603)+SUMIF('Resumen Anual'!$BI$566,K218,'Resumen Anual'!$BF$603)+SUMIF('Resumen Anual'!$L$566,K218,'Resumen Anual'!$I$603)+SUMIF('Resumen Anual'!$FE$510,K218,'Resumen Anual'!$FB$547)+SUMIF('Resumen Anual'!$DH$510,K218,'Resumen Anual'!$DE$547)+SUMIF('Resumen Anual'!$BI$510,K218,'Resumen Anual'!$BF$547)+SUMIF('Resumen Anual'!$L$510,K218,'Resumen Anual'!$I$547)+SUMIF('Resumen Anual'!$FE$454,K218,'Resumen Anual'!$FB$491)+SUMIF('Resumen Anual'!$DH$454,K218,'Resumen Anual'!$DE$491)+SUMIF('Resumen Anual'!$BI$454,K218,'Resumen Anual'!$BF$491)+SUMIF('Resumen Anual'!$L$454,K218,'Resumen Anual'!$I$491)+SUMIF('Resumen Anual'!$FE$398,K218,'Resumen Anual'!$FB$435)+SUMIF('Resumen Anual'!$DH$398,K218,'Resumen Anual'!$DE$435)+SUMIF('Resumen Anual'!$BI$398,K218,'Resumen Anual'!$BF$435)+SUMIF('Resumen Anual'!$L$398,K218,'Resumen Anual'!$I$435)+SUMIF('Resumen Anual'!$FE$342,K218,'Resumen Anual'!$FB$379)+SUMIF('Resumen Anual'!$DH$342,K218,'Resumen Anual'!$DE$379)+SUMIF('Resumen Anual'!$BI$342,K218,'Resumen Anual'!$BF$379)+SUMIF('Resumen Anual'!$L$342,K218,'Resumen Anual'!$I$379)+SUMIF('Resumen Anual'!$FE$286,K218,'Resumen Anual'!$FB$323)+SUMIF('Resumen Anual'!$DH$286,K218,'Resumen Anual'!$DE$323)+SUMIF('Resumen Anual'!$BI$286,K218,'Resumen Anual'!$BF$323)+SUMIF('Resumen Anual'!$L$286,K218,'Resumen Anual'!$I$323)+SUMIF('Resumen Anual'!$FE$230,K218,'Resumen Anual'!$FB$267)+SUMIF('Resumen Anual'!$DH$230,K218,'Resumen Anual'!$DE$267)+SUMIF('Resumen Anual'!$BI$230,K218,'Resumen Anual'!$BF$267)+SUMIF('Resumen Anual'!$L$230,K218,'Resumen Anual'!$I$267)+SUMIF('Resumen Anual'!$FE$174,K218,'Resumen Anual'!$FB$211)+SUMIF('Resumen Anual'!$DH$174,K218,'Resumen Anual'!$DE$211)+SUMIF('Resumen Anual'!$BI$174,K218,'Resumen Anual'!$BF$211)+SUMIF('Resumen Anual'!$L$174,K218,'Resumen Anual'!$I$211)+SUMIF('Resumen Anual'!$FE$118,K218,'Resumen Anual'!$FB$155)+SUMIF('Resumen Anual'!$DH$118,K218,'Resumen Anual'!$DE$155)+SUMIF('Resumen Anual'!$BI$118,K218,'Resumen Anual'!$BF$155)+SUMIF('Resumen Anual'!$L$118,K218,'Resumen Anual'!$I$155)+SUMIF('Resumen Anual'!$FE$62,K218,'Resumen Anual'!$FB$99)+SUMIF('Resumen Anual'!$DH$62,K218,'Resumen Anual'!$DE$99)+SUMIF('Resumen Anual'!$BI$62,K218,'Resumen Anual'!$BF$99)+SUMIF('Resumen Anual'!$L$62,K218,'Resumen Anual'!$I$99)+SUMIF('Resumen Anual'!$FE$6,K218,'Resumen Anual'!$FB$43)+SUMIF('Resumen Anual'!$DH$6,K218,'Resumen Anual'!$DE$43)+SUMIF('Resumen Anual'!$BI$6,K218,'Resumen Anual'!$BF$43)+SUMIF('Resumen Anual'!$L$6,K218,'Resumen Anual'!$I$43)+SUMIF('Bitácoras Anteriores'!$K$6,K218,'Bitácoras Anteriores'!$H$39)+SUMIF('Bitácoras Anteriores'!$K$59,$K$6,'Bitácoras Anteriores'!$B$92)+SUMIF('Bitácoras Anteriores'!$K$112,K218,'Bitácoras Anteriores'!$B$145)+SUMIF('Bitácoras Anteriores'!$K$165,K218,'Bitácoras Anteriores'!$B$198)+SUMIF('Bitácoras Anteriores'!$K$218,K218,'Bitácoras Anteriores'!$B$251)+SUMIF('Bitácoras Anteriores'!$K$271,K218,'Bitácoras Anteriores'!$B$304)+SUMIF('Bitácoras Anteriores'!$K$324,K218,'Bitácoras Anteriores'!$B$357)+SUMIF('Bitácoras Anteriores'!$BH$6,K218,'Bitácoras Anteriores'!$BE$39)+SUMIF('Bitácoras Anteriores'!$BH$59,$K$6,'Bitácoras Anteriores'!$AY$92)+SUMIF('Bitácoras Anteriores'!$BH$112,K218,'Bitácoras Anteriores'!$AY$145)+SUMIF('Bitácoras Anteriores'!$BH$165,K218,'Bitácoras Anteriores'!$AY$198)+SUMIF('Bitácoras Anteriores'!$BH$218,K218,'Bitácoras Anteriores'!$AY$251)+SUMIF('Bitácoras Anteriores'!$BH$271,K218,'Bitácoras Anteriores'!$AY$304)+SUMIF('Bitácoras Anteriores'!$BH$324,K218,'Bitácoras Anteriores'!$AY$357)+SUMIF('Bitácoras Anteriores'!$DF$6,K218,'Bitácoras Anteriores'!$DC$39)+SUMIF('Bitácoras Anteriores'!$DF$59,$K$6,'Bitácoras Anteriores'!$CW$92)+SUMIF('Bitácoras Anteriores'!$DF$112,K218,'Bitácoras Anteriores'!$CW$145)+SUMIF('Bitácoras Anteriores'!$DF$165,K218,'Bitácoras Anteriores'!$CW$198)+SUMIF('Bitácoras Anteriores'!$DF$218,K218,'Bitácoras Anteriores'!$CW$251)+SUMIF('Bitácoras Anteriores'!$DF$271,K218,'Bitácoras Anteriores'!$CW$304)+SUMIF('Bitácoras Anteriores'!$DF$324,K218,'Bitácoras Anteriores'!$CW$357)+SUMIF('Bitácoras Anteriores'!$FC$6,K218,'Bitácoras Anteriores'!$EZ$39)+SUMIF('Bitácoras Anteriores'!$FC$59,$K$6,'Bitácoras Anteriores'!$ET$92)+SUMIF('Bitácoras Anteriores'!$FC$112,K218,'Bitácoras Anteriores'!$ET$145)+SUMIF('Bitácoras Anteriores'!$FC$165,K218,'Bitácoras Anteriores'!$ET$198)+SUMIF('Bitácoras Anteriores'!$FC$218,K218,'Bitácoras Anteriores'!$ET$251)+SUMIF('Bitácoras Anteriores'!$FC$271,K218,'Bitácoras Anteriores'!$ET$304)+SUMIF('Bitácoras Anteriores'!$FC$324,K218,'Bitácoras Anteriores'!$ET$357)</f>
        <v>0</v>
      </c>
      <c r="I251" s="716"/>
      <c r="J251" s="716"/>
      <c r="K251" s="716"/>
      <c r="L251" s="717"/>
      <c r="M251" s="715">
        <f>SUMIF('Resumen Anual'!$FE$622,K218,'Resumen Anual'!$FH$659)+SUMIF('Resumen Anual'!$DH$622,K218,'Resumen Anual'!$DK$659)+SUMIF('Resumen Anual'!$BI$622,K218,'Resumen Anual'!$BL$659)+SUMIF('Resumen Anual'!$L$622,K218,'Resumen Anual'!$O$659)+SUMIF('Resumen Anual'!$FE$566,K218,'Resumen Anual'!$FH$603)+SUMIF('Resumen Anual'!$DH$566,K218,'Resumen Anual'!$DK$603)+SUMIF('Resumen Anual'!$BI$566,K218,'Resumen Anual'!$BL$603)+SUMIF('Resumen Anual'!$L$566,K218,'Resumen Anual'!$O$603)+SUMIF('Resumen Anual'!$FE$510,K218,'Resumen Anual'!$FH$547)+SUMIF('Resumen Anual'!$DH$510,K218,'Resumen Anual'!$DK$547)+SUMIF('Resumen Anual'!$BI$510,K218,'Resumen Anual'!$BL$547)+SUMIF('Resumen Anual'!$L$510,K218,'Resumen Anual'!$O$547)+SUMIF('Resumen Anual'!$FE$454,K218,'Resumen Anual'!$FH$491)+SUMIF('Resumen Anual'!$DH$454,K218,'Resumen Anual'!$DK$491)+SUMIF('Resumen Anual'!$BI$454,K218,'Resumen Anual'!$BL$491)+SUMIF('Resumen Anual'!$L$454,K218,'Resumen Anual'!$O$491)+SUMIF('Resumen Anual'!$FE$398,K218,'Resumen Anual'!$FH$435)+SUMIF('Resumen Anual'!$DH$398,K218,'Resumen Anual'!$DK$435)+SUMIF('Resumen Anual'!$BI$398,K218,'Resumen Anual'!$BL$435)+SUMIF('Resumen Anual'!$L$398,K218,'Resumen Anual'!$O$435)+SUMIF('Resumen Anual'!$FE$342,K218,'Resumen Anual'!$FH$379)+SUMIF('Resumen Anual'!$DH$342,K218,'Resumen Anual'!$DK$379)+SUMIF('Resumen Anual'!$BI$342,K218,'Resumen Anual'!$BL$379)+SUMIF('Resumen Anual'!$L$342,K218,'Resumen Anual'!$O$379)+SUMIF('Resumen Anual'!$FE$286,K218,'Resumen Anual'!$FH$323)+SUMIF('Resumen Anual'!$DH$286,K218,'Resumen Anual'!$DK$323)+SUMIF('Resumen Anual'!$BI$286,K218,'Resumen Anual'!$BL$323)+SUMIF('Resumen Anual'!$L$286,K218,'Resumen Anual'!$O$323)+SUMIF('Resumen Anual'!$FE$230,K218,'Resumen Anual'!$FH$267)+SUMIF('Resumen Anual'!$DH$230,K218,'Resumen Anual'!$DK$267)+SUMIF('Resumen Anual'!$BI$230,K218,'Resumen Anual'!$BL$267)+SUMIF('Resumen Anual'!$L$230,K218,'Resumen Anual'!$O$267)+SUMIF('Resumen Anual'!$FE$174,K218,'Resumen Anual'!$FH$211)+SUMIF('Resumen Anual'!$DH$174,K218,'Resumen Anual'!$DK$211)+SUMIF('Resumen Anual'!$BI$174,K218,'Resumen Anual'!$BL$211)+SUMIF('Resumen Anual'!$L$174,K218,'Resumen Anual'!$O$211)+SUMIF('Resumen Anual'!$FE$118,K218,'Resumen Anual'!$FH$155)+SUMIF('Resumen Anual'!$DH$118,K218,'Resumen Anual'!$DK$155)+SUMIF('Resumen Anual'!$BI$118,K218,'Resumen Anual'!$BL$155)+SUMIF('Resumen Anual'!$L$118,K218,'Resumen Anual'!$O$155)+SUMIF('Resumen Anual'!$FE$62,K218,'Resumen Anual'!$FH$99)+SUMIF('Resumen Anual'!$DH$62,K218,'Resumen Anual'!$DK$99)+SUMIF('Resumen Anual'!$BI$62,K218,'Resumen Anual'!$BL$99)+SUMIF('Resumen Anual'!$L$62,K218,'Resumen Anual'!$O$99)+SUMIF('Resumen Anual'!$FE$6,K218,'Resumen Anual'!$FH$43)+SUMIF('Resumen Anual'!$DH$6,K218,'Resumen Anual'!$DK$43)+SUMIF('Resumen Anual'!$BI$6,K218,'Resumen Anual'!$BL$43)+SUMIF('Resumen Anual'!$L$6,K218,'Resumen Anual'!$O$43)+SUMIF('Bitácoras Anteriores'!$K$6,K218,'Bitácoras Anteriores'!$M$39)+SUMIF('Bitácoras Anteriores'!$K$59,$K$6,'Bitácoras Anteriores'!$M$92)+SUMIF('Bitácoras Anteriores'!$K$112,K218,'Bitácoras Anteriores'!$M$145)+SUMIF('Bitácoras Anteriores'!$K$165,K218,'Bitácoras Anteriores'!$M$198)+SUMIF('Bitácoras Anteriores'!$K$218,K218,'Bitácoras Anteriores'!$M$251)+SUMIF('Bitácoras Anteriores'!$K$271,K218,'Bitácoras Anteriores'!$M$304)+SUMIF('Bitácoras Anteriores'!$K$324,K218,'Bitácoras Anteriores'!$M$357)+SUMIF('Bitácoras Anteriores'!$BH$6,K218,'Bitácoras Anteriores'!$BJ$39)+SUMIF('Bitácoras Anteriores'!$BH$59,$K$6,'Bitácoras Anteriores'!$BJ$92)+SUMIF('Bitácoras Anteriores'!$BH$112,K218,'Bitácoras Anteriores'!$BJ$145)+SUMIF('Bitácoras Anteriores'!$BH$165,K218,'Bitácoras Anteriores'!$BJ$198)+SUMIF('Bitácoras Anteriores'!$BH$218,K218,'Bitácoras Anteriores'!$BJ$251)+SUMIF('Bitácoras Anteriores'!$BH$271,K218,'Bitácoras Anteriores'!$BJ$304)+SUMIF('Bitácoras Anteriores'!$BH$324,K218,'Bitácoras Anteriores'!$BJ$357)+SUMIF('Bitácoras Anteriores'!$DF$6,K218,'Bitácoras Anteriores'!$DH$39)+SUMIF('Bitácoras Anteriores'!$DF$59,$K$6,'Bitácoras Anteriores'!$DH$92)+SUMIF('Bitácoras Anteriores'!$DF$112,K218,'Bitácoras Anteriores'!$DH$145)+SUMIF('Bitácoras Anteriores'!$DF$165,K218,'Bitácoras Anteriores'!$DH$198)+SUMIF('Bitácoras Anteriores'!$DF$218,K218,'Bitácoras Anteriores'!$DH$251)+SUMIF('Bitácoras Anteriores'!$DF$271,K218,'Bitácoras Anteriores'!$DH$304)+SUMIF('Bitácoras Anteriores'!$DF$324,K218,'Bitácoras Anteriores'!$DH$357)+SUMIF('Bitácoras Anteriores'!$FC$6,K218,'Bitácoras Anteriores'!$FE$39)+SUMIF('Bitácoras Anteriores'!$FC$59,$K$6,'Bitácoras Anteriores'!$FE$92)+SUMIF('Bitácoras Anteriores'!$FC$112,K218,'Bitácoras Anteriores'!$FE$145)+SUMIF('Bitácoras Anteriores'!$FC$165,K218,'Bitácoras Anteriores'!$FE$198)+SUMIF('Bitácoras Anteriores'!$FC$218,K218,'Bitácoras Anteriores'!$FE$251)+SUMIF('Bitácoras Anteriores'!$FC$271,K218,'Bitácoras Anteriores'!$FE$304)+SUMIF('Bitácoras Anteriores'!$FC$324,K218,'Bitácoras Anteriores'!$FE$357)</f>
        <v>0</v>
      </c>
      <c r="N251" s="716"/>
      <c r="O251" s="716"/>
      <c r="P251" s="716"/>
      <c r="Q251" s="716"/>
      <c r="R251" s="717"/>
      <c r="S251" s="715">
        <f>SUMIF('Resumen Anual'!$FE$622,K218,'Resumen Anual'!$FN$659)+SUMIF('Resumen Anual'!$DH$622,K218,'Resumen Anual'!$DQ$659)+SUMIF('Resumen Anual'!$BI$622,K218,'Resumen Anual'!$BR$659)+SUMIF('Resumen Anual'!$L$622,K218,'Resumen Anual'!$U$659)+SUMIF('Resumen Anual'!$FE$566,K218,'Resumen Anual'!$FN$603)+SUMIF('Resumen Anual'!$DH$566,K218,'Resumen Anual'!$DQ$603)+SUMIF('Resumen Anual'!$BI$566,K218,'Resumen Anual'!$BR$603)+SUMIF('Resumen Anual'!$L$566,K218,'Resumen Anual'!$U$603)+SUMIF('Resumen Anual'!$FE$510,K218,'Resumen Anual'!$FN$547)+SUMIF('Resumen Anual'!$DH$510,K218,'Resumen Anual'!$DQ$547)+SUMIF('Resumen Anual'!$BI$510,K218,'Resumen Anual'!$BR$547)+SUMIF('Resumen Anual'!$L$510,K218,'Resumen Anual'!$U$547)+SUMIF('Resumen Anual'!$FE$454,K218,'Resumen Anual'!$FN$491)+SUMIF('Resumen Anual'!$DH$454,K218,'Resumen Anual'!$DQ$491)+SUMIF('Resumen Anual'!$BI$454,K218,'Resumen Anual'!$BR$491)+SUMIF('Resumen Anual'!$L$454,K218,'Resumen Anual'!$U$491)+SUMIF('Resumen Anual'!$FE$398,K218,'Resumen Anual'!$FN$435)+SUMIF('Resumen Anual'!$DH$398,K218,'Resumen Anual'!$DQ$435)+SUMIF('Resumen Anual'!$BI$398,K218,'Resumen Anual'!$BR$435)+SUMIF('Resumen Anual'!$L$398,K218,'Resumen Anual'!$U$435)+SUMIF('Resumen Anual'!$FE$342,K218,'Resumen Anual'!$FN$379)+SUMIF('Resumen Anual'!$DH$342,K218,'Resumen Anual'!$DQ$379)+SUMIF('Resumen Anual'!$BI$342,K218,'Resumen Anual'!$BR$379)+SUMIF('Resumen Anual'!$L$342,K218,'Resumen Anual'!$U$379)+SUMIF('Resumen Anual'!$FE$286,K218,'Resumen Anual'!$FN$323)+SUMIF('Resumen Anual'!$DH$286,K218,'Resumen Anual'!$DQ$323)+SUMIF('Resumen Anual'!$BI$286,K218,'Resumen Anual'!$BR$323)+SUMIF('Resumen Anual'!$L$286,K218,'Resumen Anual'!$U$323)+SUMIF('Resumen Anual'!$FE$230,K218,'Resumen Anual'!$FN$267)+SUMIF('Resumen Anual'!$DH$230,K218,'Resumen Anual'!$DQ$267)+SUMIF('Resumen Anual'!$BI$230,K218,'Resumen Anual'!$BR$267)+SUMIF('Resumen Anual'!$L$230,K218,'Resumen Anual'!$U$267)+SUMIF('Resumen Anual'!$FE$174,K218,'Resumen Anual'!$FN$211)+SUMIF('Resumen Anual'!$DH$174,K218,'Resumen Anual'!$DQ$211)+SUMIF('Resumen Anual'!$BI$174,K218,'Resumen Anual'!$BR$211)+SUMIF('Resumen Anual'!$L$174,K218,'Resumen Anual'!$U$211)+SUMIF('Resumen Anual'!$FE$118,K218,'Resumen Anual'!$FN$155)+SUMIF('Resumen Anual'!$DH$118,K218,'Resumen Anual'!$DQ$155)+SUMIF('Resumen Anual'!$BI$118,K218,'Resumen Anual'!$BR$155)+SUMIF('Resumen Anual'!$L$118,K218,'Resumen Anual'!$U$155)+SUMIF('Resumen Anual'!$FE$62,K218,'Resumen Anual'!$FN$99)+SUMIF('Resumen Anual'!$DH$62,K218,'Resumen Anual'!$DQ$99)+SUMIF('Resumen Anual'!$BI$62,K218,'Resumen Anual'!$BR$99)+SUMIF('Resumen Anual'!$L$62,K218,'Resumen Anual'!$U$99)+SUMIF('Resumen Anual'!$FE$6,K218,'Resumen Anual'!$FN$43)+SUMIF('Resumen Anual'!$DH$6,K218,'Resumen Anual'!$DQ$43)+SUMIF('Resumen Anual'!$BI$6,K218,'Resumen Anual'!$BR$43)+SUMIF('Resumen Anual'!$L$6,K218,'Resumen Anual'!$U$43)</f>
        <v>0</v>
      </c>
      <c r="T251" s="716"/>
      <c r="U251" s="716"/>
      <c r="V251" s="716"/>
      <c r="W251" s="716"/>
      <c r="X251" s="717"/>
      <c r="Y251" s="15"/>
      <c r="Z251" s="1222"/>
      <c r="AA251" s="1223"/>
      <c r="AB251" s="1223"/>
      <c r="AC251" s="1223"/>
      <c r="AD251" s="1223"/>
      <c r="AE251" s="1223"/>
      <c r="AF251" s="662"/>
      <c r="AG251" s="662"/>
      <c r="AH251" s="662"/>
      <c r="AI251" s="662"/>
      <c r="AJ251" s="662"/>
      <c r="AK251" s="663"/>
      <c r="AL251" s="1222"/>
      <c r="AM251" s="1223"/>
      <c r="AN251" s="1223"/>
      <c r="AO251" s="1223"/>
      <c r="AP251" s="1223"/>
      <c r="AQ251" s="1223"/>
      <c r="AR251" s="665"/>
      <c r="AS251" s="662"/>
      <c r="AT251" s="662"/>
      <c r="AU251" s="662"/>
      <c r="AV251" s="662"/>
      <c r="AW251" s="1200"/>
      <c r="AX251" s="171"/>
      <c r="AY251" s="715">
        <f>SUMIF('Resumen Anual'!$FE$622,BH218,'Resumen Anual'!$EV$659)+SUMIF('Resumen Anual'!$DH$622,BH218,'Resumen Anual'!$CY$659)+SUMIF('Resumen Anual'!$BI$622,BH218,'Resumen Anual'!$AZ$659)+SUMIF('Resumen Anual'!$L$622,BH218,'Resumen Anual'!$C$659)+SUMIF('Resumen Anual'!$FE$566,BH218,'Resumen Anual'!$EV$603)+SUMIF('Resumen Anual'!$DH$566,BH218,'Resumen Anual'!$CY$603)+SUMIF('Resumen Anual'!$BI$566,BH218,'Resumen Anual'!$AZ$603)+SUMIF('Resumen Anual'!$L$566,BH218,'Resumen Anual'!$C$603)+SUMIF('Resumen Anual'!$FE$510,BH218,'Resumen Anual'!$EV$547)+SUMIF('Resumen Anual'!$DH$510,BH218,'Resumen Anual'!$CY$547)+SUMIF('Resumen Anual'!$BI$510,BH218,'Resumen Anual'!$AZ$547)+SUMIF('Resumen Anual'!$L$510,BH218,'Resumen Anual'!$C$547)+SUMIF('Resumen Anual'!$FE$454,BH218,'Resumen Anual'!$EV$491)+SUMIF('Resumen Anual'!$DH$454,BH218,'Resumen Anual'!$CY$491)+SUMIF('Resumen Anual'!$BI$454,BH218,'Resumen Anual'!$AZ$491)+SUMIF('Resumen Anual'!$L$454,BH218,'Resumen Anual'!$C$491)+SUMIF('Resumen Anual'!$FE$398,BH218,'Resumen Anual'!$EV$435)+SUMIF('Resumen Anual'!$DH$398,BH218,'Resumen Anual'!$CY$435)+SUMIF('Resumen Anual'!$BI$398,BH218,'Resumen Anual'!$AZ$435)+SUMIF('Resumen Anual'!$L$398,BH218,'Resumen Anual'!$C$435)+SUMIF('Resumen Anual'!$FE$342,BH218,'Resumen Anual'!$EV$379)+SUMIF('Resumen Anual'!$DH$342,BH218,'Resumen Anual'!$CY$379)+SUMIF('Resumen Anual'!$BI$342,BH218,'Resumen Anual'!$AZ$379)+SUMIF('Resumen Anual'!$L$342,BH218,'Resumen Anual'!$C$379)+SUMIF('Resumen Anual'!$FE$286,BH218,'Resumen Anual'!$EV$323)+SUMIF('Resumen Anual'!$DH$286,BH218,'Resumen Anual'!$CY$323)+SUMIF('Resumen Anual'!$BI$286,BH218,'Resumen Anual'!$AZ$323)+SUMIF('Resumen Anual'!$L$286,BH218,'Resumen Anual'!$C$323)+SUMIF('Resumen Anual'!$FE$230,BH218,'Resumen Anual'!$EV$267)+SUMIF('Resumen Anual'!$DH$230,BH218,'Resumen Anual'!$CY$267)+SUMIF('Resumen Anual'!$BI$230,BH218,'Resumen Anual'!$AZ$267)+SUMIF('Resumen Anual'!$L$230,BH218,'Resumen Anual'!$C$267)+SUMIF('Resumen Anual'!$FE$174,BH218,'Resumen Anual'!$EV$211)+SUMIF('Resumen Anual'!$DH$174,BH218,'Resumen Anual'!$CY$211)+SUMIF('Resumen Anual'!$BI$174,BH218,'Resumen Anual'!$AZ$211)+SUMIF('Resumen Anual'!$L$174,BH218,'Resumen Anual'!$C$211)+SUMIF('Resumen Anual'!$FE$118,BH218,'Resumen Anual'!$EV$155)+SUMIF('Resumen Anual'!$DH$118,BH218,'Resumen Anual'!$CY$155)+SUMIF('Resumen Anual'!$BI$118,BH218,'Resumen Anual'!$AZ$155)+SUMIF('Resumen Anual'!$L$118,BH218,'Resumen Anual'!$C$155)+SUMIF('Resumen Anual'!$FE$62,BH218,'Resumen Anual'!$EV$99)+SUMIF('Resumen Anual'!$DH$62,BH218,'Resumen Anual'!$CY$99)+SUMIF('Resumen Anual'!$BI$62,BH218,'Resumen Anual'!$AZ$99)+SUMIF('Resumen Anual'!$L$62,BH218,'Resumen Anual'!$C$99)+SUMIF('Resumen Anual'!$FE$6,BH218,'Resumen Anual'!$EV$43)+SUMIF('Resumen Anual'!$DH$6,BH218,'Resumen Anual'!$CY$43)+SUMIF('Resumen Anual'!$BI$6,BH218,'Resumen Anual'!$AZ$43)+SUMIF('Resumen Anual'!$L$6,BH218,'Resumen Anual'!$C$43)+SUMIF('Bitácoras Anteriores'!$K$6,BH218,'Bitácoras Anteriores'!$B$39)+SUMIF('Bitácoras Anteriores'!$K$59,$K$6,'Bitácoras Anteriores'!$B$92)+SUMIF('Bitácoras Anteriores'!$K$112,BH218,'Bitácoras Anteriores'!$B$145)+SUMIF('Bitácoras Anteriores'!$K$165,BH218,'Bitácoras Anteriores'!$B$198)+SUMIF('Bitácoras Anteriores'!$K$218,BH218,'Bitácoras Anteriores'!$B$251)+SUMIF('Bitácoras Anteriores'!$K$271,BH218,'Bitácoras Anteriores'!$B$304)+SUMIF('Bitácoras Anteriores'!$K$324,BH218,'Bitácoras Anteriores'!$B$357)+SUMIF('Bitácoras Anteriores'!$BH$6,BH218,'Bitácoras Anteriores'!$AY$39)+SUMIF('Bitácoras Anteriores'!$BH$59,$K$6,'Bitácoras Anteriores'!$AY$92)+SUMIF('Bitácoras Anteriores'!$BH$112,BH218,'Bitácoras Anteriores'!$AY$145)+SUMIF('Bitácoras Anteriores'!$BH$165,BH218,'Bitácoras Anteriores'!$AY$198)+SUMIF('Bitácoras Anteriores'!$BH$218,BH218,'Bitácoras Anteriores'!$AY$251)+SUMIF('Bitácoras Anteriores'!$BH$271,BH218,'Bitácoras Anteriores'!$AY$304)+SUMIF('Bitácoras Anteriores'!$BH$324,BH218,'Bitácoras Anteriores'!$AY$357)+SUMIF('Bitácoras Anteriores'!$DF$6,BH218,'Bitácoras Anteriores'!$CW$39)+SUMIF('Bitácoras Anteriores'!$DF$59,$K$6,'Bitácoras Anteriores'!$CW$92)+SUMIF('Bitácoras Anteriores'!$DF$112,BH218,'Bitácoras Anteriores'!$CW$145)+SUMIF('Bitácoras Anteriores'!$DF$165,BH218,'Bitácoras Anteriores'!$CW$198)+SUMIF('Bitácoras Anteriores'!$DF$218,BH218,'Bitácoras Anteriores'!$CW$251)+SUMIF('Bitácoras Anteriores'!$DF$271,BH218,'Bitácoras Anteriores'!$CW$304)+SUMIF('Bitácoras Anteriores'!$DF$324,BH218,'Bitácoras Anteriores'!$CW$357)+SUMIF('Bitácoras Anteriores'!$FC$6,BH218,'Bitácoras Anteriores'!$ET$39)+SUMIF('Bitácoras Anteriores'!$FC$59,$K$6,'Bitácoras Anteriores'!$ET$92)+SUMIF('Bitácoras Anteriores'!$FC$112,BH218,'Bitácoras Anteriores'!$ET$145)+SUMIF('Bitácoras Anteriores'!$FC$165,BH218,'Bitácoras Anteriores'!$ET$198)+SUMIF('Bitácoras Anteriores'!$FC$218,BH218,'Bitácoras Anteriores'!$ET$251)+SUMIF('Bitácoras Anteriores'!$FC$271,BH218,'Bitácoras Anteriores'!$ET$304)+SUMIF('Bitácoras Anteriores'!$FC$324,BH218,'Bitácoras Anteriores'!$ET$357)</f>
        <v>0</v>
      </c>
      <c r="AZ251" s="716"/>
      <c r="BA251" s="716"/>
      <c r="BB251" s="716"/>
      <c r="BC251" s="716"/>
      <c r="BD251" s="717"/>
      <c r="BE251" s="715">
        <f>SUMIF('Resumen Anual'!$FE$622,BH218,'Resumen Anual'!$FB$659)+SUMIF('Resumen Anual'!$DH$622,BH218,'Resumen Anual'!$DE$659)+SUMIF('Resumen Anual'!$BI$622,BH218,'Resumen Anual'!$BF$659)+SUMIF('Resumen Anual'!$L$622,BH218,'Resumen Anual'!$I$659)+SUMIF('Resumen Anual'!$FE$566,BH218,'Resumen Anual'!$FB$603)+SUMIF('Resumen Anual'!$DH$566,BH218,'Resumen Anual'!$DE$603)+SUMIF('Resumen Anual'!$BI$566,BH218,'Resumen Anual'!$BF$603)+SUMIF('Resumen Anual'!$L$566,BH218,'Resumen Anual'!$I$603)+SUMIF('Resumen Anual'!$FE$510,BH218,'Resumen Anual'!$FB$547)+SUMIF('Resumen Anual'!$DH$510,BH218,'Resumen Anual'!$DE$547)+SUMIF('Resumen Anual'!$BI$510,BH218,'Resumen Anual'!$BF$547)+SUMIF('Resumen Anual'!$L$510,BH218,'Resumen Anual'!$I$547)+SUMIF('Resumen Anual'!$FE$454,BH218,'Resumen Anual'!$FB$491)+SUMIF('Resumen Anual'!$DH$454,BH218,'Resumen Anual'!$DE$491)+SUMIF('Resumen Anual'!$BI$454,BH218,'Resumen Anual'!$BF$491)+SUMIF('Resumen Anual'!$L$454,BH218,'Resumen Anual'!$I$491)+SUMIF('Resumen Anual'!$FE$398,BH218,'Resumen Anual'!$FB$435)+SUMIF('Resumen Anual'!$DH$398,BH218,'Resumen Anual'!$DE$435)+SUMIF('Resumen Anual'!$BI$398,BH218,'Resumen Anual'!$BF$435)+SUMIF('Resumen Anual'!$L$398,BH218,'Resumen Anual'!$I$435)+SUMIF('Resumen Anual'!$FE$342,BH218,'Resumen Anual'!$FB$379)+SUMIF('Resumen Anual'!$DH$342,BH218,'Resumen Anual'!$DE$379)+SUMIF('Resumen Anual'!$BI$342,BH218,'Resumen Anual'!$BF$379)+SUMIF('Resumen Anual'!$L$342,BH218,'Resumen Anual'!$I$379)+SUMIF('Resumen Anual'!$FE$286,BH218,'Resumen Anual'!$FB$323)+SUMIF('Resumen Anual'!$DH$286,BH218,'Resumen Anual'!$DE$323)+SUMIF('Resumen Anual'!$BI$286,BH218,'Resumen Anual'!$BF$323)+SUMIF('Resumen Anual'!$L$286,BH218,'Resumen Anual'!$I$323)+SUMIF('Resumen Anual'!$FE$230,BH218,'Resumen Anual'!$FB$267)+SUMIF('Resumen Anual'!$DH$230,BH218,'Resumen Anual'!$DE$267)+SUMIF('Resumen Anual'!$BI$230,BH218,'Resumen Anual'!$BF$267)+SUMIF('Resumen Anual'!$L$230,BH218,'Resumen Anual'!$I$267)+SUMIF('Resumen Anual'!$FE$174,BH218,'Resumen Anual'!$FB$211)+SUMIF('Resumen Anual'!$DH$174,BH218,'Resumen Anual'!$DE$211)+SUMIF('Resumen Anual'!$BI$174,BH218,'Resumen Anual'!$BF$211)+SUMIF('Resumen Anual'!$L$174,BH218,'Resumen Anual'!$I$211)+SUMIF('Resumen Anual'!$FE$118,BH218,'Resumen Anual'!$FB$155)+SUMIF('Resumen Anual'!$DH$118,BH218,'Resumen Anual'!$DE$155)+SUMIF('Resumen Anual'!$BI$118,BH218,'Resumen Anual'!$BF$155)+SUMIF('Resumen Anual'!$L$118,BH218,'Resumen Anual'!$I$155)+SUMIF('Resumen Anual'!$FE$62,BH218,'Resumen Anual'!$FB$99)+SUMIF('Resumen Anual'!$DH$62,BH218,'Resumen Anual'!$DE$99)+SUMIF('Resumen Anual'!$BI$62,BH218,'Resumen Anual'!$BF$99)+SUMIF('Resumen Anual'!$L$62,BH218,'Resumen Anual'!$I$99)+SUMIF('Resumen Anual'!$FE$6,BH218,'Resumen Anual'!$FB$43)+SUMIF('Resumen Anual'!$DH$6,BH218,'Resumen Anual'!$DE$43)+SUMIF('Resumen Anual'!$BI$6,BH218,'Resumen Anual'!$BF$43)+SUMIF('Resumen Anual'!$L$6,BH218,'Resumen Anual'!$I$43)+SUMIF('Bitácoras Anteriores'!$K$6,BH218,'Bitácoras Anteriores'!$H$39)+SUMIF('Bitácoras Anteriores'!$K$59,$K$6,'Bitácoras Anteriores'!$B$92)+SUMIF('Bitácoras Anteriores'!$K$112,BH218,'Bitácoras Anteriores'!$B$145)+SUMIF('Bitácoras Anteriores'!$K$165,BH218,'Bitácoras Anteriores'!$B$198)+SUMIF('Bitácoras Anteriores'!$K$218,BH218,'Bitácoras Anteriores'!$B$251)+SUMIF('Bitácoras Anteriores'!$K$271,BH218,'Bitácoras Anteriores'!$B$304)+SUMIF('Bitácoras Anteriores'!$K$324,BH218,'Bitácoras Anteriores'!$B$357)+SUMIF('Bitácoras Anteriores'!$BH$6,BH218,'Bitácoras Anteriores'!$BE$39)+SUMIF('Bitácoras Anteriores'!$BH$59,$K$6,'Bitácoras Anteriores'!$AY$92)+SUMIF('Bitácoras Anteriores'!$BH$112,BH218,'Bitácoras Anteriores'!$AY$145)+SUMIF('Bitácoras Anteriores'!$BH$165,BH218,'Bitácoras Anteriores'!$AY$198)+SUMIF('Bitácoras Anteriores'!$BH$218,BH218,'Bitácoras Anteriores'!$AY$251)+SUMIF('Bitácoras Anteriores'!$BH$271,BH218,'Bitácoras Anteriores'!$AY$304)+SUMIF('Bitácoras Anteriores'!$BH$324,BH218,'Bitácoras Anteriores'!$AY$357)+SUMIF('Bitácoras Anteriores'!$DF$6,BH218,'Bitácoras Anteriores'!$DC$39)+SUMIF('Bitácoras Anteriores'!$DF$59,$K$6,'Bitácoras Anteriores'!$CW$92)+SUMIF('Bitácoras Anteriores'!$DF$112,BH218,'Bitácoras Anteriores'!$CW$145)+SUMIF('Bitácoras Anteriores'!$DF$165,BH218,'Bitácoras Anteriores'!$CW$198)+SUMIF('Bitácoras Anteriores'!$DF$218,BH218,'Bitácoras Anteriores'!$CW$251)+SUMIF('Bitácoras Anteriores'!$DF$271,BH218,'Bitácoras Anteriores'!$CW$304)+SUMIF('Bitácoras Anteriores'!$DF$324,BH218,'Bitácoras Anteriores'!$CW$357)+SUMIF('Bitácoras Anteriores'!$FC$6,BH218,'Bitácoras Anteriores'!$EZ$39)+SUMIF('Bitácoras Anteriores'!$FC$59,$K$6,'Bitácoras Anteriores'!$ET$92)+SUMIF('Bitácoras Anteriores'!$FC$112,BH218,'Bitácoras Anteriores'!$ET$145)+SUMIF('Bitácoras Anteriores'!$FC$165,BH218,'Bitácoras Anteriores'!$ET$198)+SUMIF('Bitácoras Anteriores'!$FC$218,BH218,'Bitácoras Anteriores'!$ET$251)+SUMIF('Bitácoras Anteriores'!$FC$271,BH218,'Bitácoras Anteriores'!$ET$304)+SUMIF('Bitácoras Anteriores'!$FC$324,BH218,'Bitácoras Anteriores'!$ET$357)</f>
        <v>0</v>
      </c>
      <c r="BF251" s="716"/>
      <c r="BG251" s="716"/>
      <c r="BH251" s="716"/>
      <c r="BI251" s="717"/>
      <c r="BJ251" s="715">
        <f>SUMIF('Resumen Anual'!$FE$622,BH218,'Resumen Anual'!$FH$659)+SUMIF('Resumen Anual'!$DH$622,BH218,'Resumen Anual'!$DK$659)+SUMIF('Resumen Anual'!$BI$622,BH218,'Resumen Anual'!$BL$659)+SUMIF('Resumen Anual'!$L$622,BH218,'Resumen Anual'!$O$659)+SUMIF('Resumen Anual'!$FE$566,BH218,'Resumen Anual'!$FH$603)+SUMIF('Resumen Anual'!$DH$566,BH218,'Resumen Anual'!$DK$603)+SUMIF('Resumen Anual'!$BI$566,BH218,'Resumen Anual'!$BL$603)+SUMIF('Resumen Anual'!$L$566,BH218,'Resumen Anual'!$O$603)+SUMIF('Resumen Anual'!$FE$510,BH218,'Resumen Anual'!$FH$547)+SUMIF('Resumen Anual'!$DH$510,BH218,'Resumen Anual'!$DK$547)+SUMIF('Resumen Anual'!$BI$510,BH218,'Resumen Anual'!$BL$547)+SUMIF('Resumen Anual'!$L$510,BH218,'Resumen Anual'!$O$547)+SUMIF('Resumen Anual'!$FE$454,BH218,'Resumen Anual'!$FH$491)+SUMIF('Resumen Anual'!$DH$454,BH218,'Resumen Anual'!$DK$491)+SUMIF('Resumen Anual'!$BI$454,BH218,'Resumen Anual'!$BL$491)+SUMIF('Resumen Anual'!$L$454,BH218,'Resumen Anual'!$O$491)+SUMIF('Resumen Anual'!$FE$398,BH218,'Resumen Anual'!$FH$435)+SUMIF('Resumen Anual'!$DH$398,BH218,'Resumen Anual'!$DK$435)+SUMIF('Resumen Anual'!$BI$398,BH218,'Resumen Anual'!$BL$435)+SUMIF('Resumen Anual'!$L$398,BH218,'Resumen Anual'!$O$435)+SUMIF('Resumen Anual'!$FE$342,BH218,'Resumen Anual'!$FH$379)+SUMIF('Resumen Anual'!$DH$342,BH218,'Resumen Anual'!$DK$379)+SUMIF('Resumen Anual'!$BI$342,BH218,'Resumen Anual'!$BL$379)+SUMIF('Resumen Anual'!$L$342,BH218,'Resumen Anual'!$O$379)+SUMIF('Resumen Anual'!$FE$286,BH218,'Resumen Anual'!$FH$323)+SUMIF('Resumen Anual'!$DH$286,BH218,'Resumen Anual'!$DK$323)+SUMIF('Resumen Anual'!$BI$286,BH218,'Resumen Anual'!$BL$323)+SUMIF('Resumen Anual'!$L$286,BH218,'Resumen Anual'!$O$323)+SUMIF('Resumen Anual'!$FE$230,BH218,'Resumen Anual'!$FH$267)+SUMIF('Resumen Anual'!$DH$230,BH218,'Resumen Anual'!$DK$267)+SUMIF('Resumen Anual'!$BI$230,BH218,'Resumen Anual'!$BL$267)+SUMIF('Resumen Anual'!$L$230,BH218,'Resumen Anual'!$O$267)+SUMIF('Resumen Anual'!$FE$174,BH218,'Resumen Anual'!$FH$211)+SUMIF('Resumen Anual'!$DH$174,BH218,'Resumen Anual'!$DK$211)+SUMIF('Resumen Anual'!$BI$174,BH218,'Resumen Anual'!$BL$211)+SUMIF('Resumen Anual'!$L$174,BH218,'Resumen Anual'!$O$211)+SUMIF('Resumen Anual'!$FE$118,BH218,'Resumen Anual'!$FH$155)+SUMIF('Resumen Anual'!$DH$118,BH218,'Resumen Anual'!$DK$155)+SUMIF('Resumen Anual'!$BI$118,BH218,'Resumen Anual'!$BL$155)+SUMIF('Resumen Anual'!$L$118,BH218,'Resumen Anual'!$O$155)+SUMIF('Resumen Anual'!$FE$62,BH218,'Resumen Anual'!$FH$99)+SUMIF('Resumen Anual'!$DH$62,BH218,'Resumen Anual'!$DK$99)+SUMIF('Resumen Anual'!$BI$62,BH218,'Resumen Anual'!$BL$99)+SUMIF('Resumen Anual'!$L$62,BH218,'Resumen Anual'!$O$99)+SUMIF('Resumen Anual'!$FE$6,BH218,'Resumen Anual'!$FH$43)+SUMIF('Resumen Anual'!$DH$6,BH218,'Resumen Anual'!$DK$43)+SUMIF('Resumen Anual'!$BI$6,BH218,'Resumen Anual'!$BL$43)+SUMIF('Resumen Anual'!$L$6,BH218,'Resumen Anual'!$O$43)+SUMIF('Bitácoras Anteriores'!$K$6,BH218,'Bitácoras Anteriores'!$M$39)+SUMIF('Bitácoras Anteriores'!$K$59,$K$6,'Bitácoras Anteriores'!$M$92)+SUMIF('Bitácoras Anteriores'!$K$112,BH218,'Bitácoras Anteriores'!$M$145)+SUMIF('Bitácoras Anteriores'!$K$165,BH218,'Bitácoras Anteriores'!$M$198)+SUMIF('Bitácoras Anteriores'!$K$218,BH218,'Bitácoras Anteriores'!$M$251)+SUMIF('Bitácoras Anteriores'!$K$271,BH218,'Bitácoras Anteriores'!$M$304)+SUMIF('Bitácoras Anteriores'!$K$324,BH218,'Bitácoras Anteriores'!$M$357)+SUMIF('Bitácoras Anteriores'!$BH$6,BH218,'Bitácoras Anteriores'!$BJ$39)+SUMIF('Bitácoras Anteriores'!$BH$59,$K$6,'Bitácoras Anteriores'!$BJ$92)+SUMIF('Bitácoras Anteriores'!$BH$112,BH218,'Bitácoras Anteriores'!$BJ$145)+SUMIF('Bitácoras Anteriores'!$BH$165,BH218,'Bitácoras Anteriores'!$BJ$198)+SUMIF('Bitácoras Anteriores'!$BH$218,BH218,'Bitácoras Anteriores'!$BJ$251)+SUMIF('Bitácoras Anteriores'!$BH$271,BH218,'Bitácoras Anteriores'!$BJ$304)+SUMIF('Bitácoras Anteriores'!$BH$324,BH218,'Bitácoras Anteriores'!$BJ$357)+SUMIF('Bitácoras Anteriores'!$DF$6,BH218,'Bitácoras Anteriores'!$DH$39)+SUMIF('Bitácoras Anteriores'!$DF$59,$K$6,'Bitácoras Anteriores'!$DH$92)+SUMIF('Bitácoras Anteriores'!$DF$112,BH218,'Bitácoras Anteriores'!$DH$145)+SUMIF('Bitácoras Anteriores'!$DF$165,BH218,'Bitácoras Anteriores'!$DH$198)+SUMIF('Bitácoras Anteriores'!$DF$218,BH218,'Bitácoras Anteriores'!$DH$251)+SUMIF('Bitácoras Anteriores'!$DF$271,BH218,'Bitácoras Anteriores'!$DH$304)+SUMIF('Bitácoras Anteriores'!$DF$324,BH218,'Bitácoras Anteriores'!$DH$357)+SUMIF('Bitácoras Anteriores'!$FC$6,BH218,'Bitácoras Anteriores'!$FE$39)+SUMIF('Bitácoras Anteriores'!$FC$59,$K$6,'Bitácoras Anteriores'!$FE$92)+SUMIF('Bitácoras Anteriores'!$FC$112,BH218,'Bitácoras Anteriores'!$FE$145)+SUMIF('Bitácoras Anteriores'!$FC$165,BH218,'Bitácoras Anteriores'!$FE$198)+SUMIF('Bitácoras Anteriores'!$FC$218,BH218,'Bitácoras Anteriores'!$FE$251)+SUMIF('Bitácoras Anteriores'!$FC$271,BH218,'Bitácoras Anteriores'!$FE$304)+SUMIF('Bitácoras Anteriores'!$FC$324,BH218,'Bitácoras Anteriores'!$FE$357)</f>
        <v>0</v>
      </c>
      <c r="BK251" s="716"/>
      <c r="BL251" s="716"/>
      <c r="BM251" s="716"/>
      <c r="BN251" s="716"/>
      <c r="BO251" s="717"/>
      <c r="BP251" s="715">
        <f>SUMIF('Resumen Anual'!$FE$622,BH218,'Resumen Anual'!$FN$659)+SUMIF('Resumen Anual'!$DH$622,BH218,'Resumen Anual'!$DQ$659)+SUMIF('Resumen Anual'!$BI$622,BH218,'Resumen Anual'!$BR$659)+SUMIF('Resumen Anual'!$L$622,BH218,'Resumen Anual'!$U$659)+SUMIF('Resumen Anual'!$FE$566,BH218,'Resumen Anual'!$FN$603)+SUMIF('Resumen Anual'!$DH$566,BH218,'Resumen Anual'!$DQ$603)+SUMIF('Resumen Anual'!$BI$566,BH218,'Resumen Anual'!$BR$603)+SUMIF('Resumen Anual'!$L$566,BH218,'Resumen Anual'!$U$603)+SUMIF('Resumen Anual'!$FE$510,BH218,'Resumen Anual'!$FN$547)+SUMIF('Resumen Anual'!$DH$510,BH218,'Resumen Anual'!$DQ$547)+SUMIF('Resumen Anual'!$BI$510,BH218,'Resumen Anual'!$BR$547)+SUMIF('Resumen Anual'!$L$510,BH218,'Resumen Anual'!$U$547)+SUMIF('Resumen Anual'!$FE$454,BH218,'Resumen Anual'!$FN$491)+SUMIF('Resumen Anual'!$DH$454,BH218,'Resumen Anual'!$DQ$491)+SUMIF('Resumen Anual'!$BI$454,BH218,'Resumen Anual'!$BR$491)+SUMIF('Resumen Anual'!$L$454,BH218,'Resumen Anual'!$U$491)+SUMIF('Resumen Anual'!$FE$398,BH218,'Resumen Anual'!$FN$435)+SUMIF('Resumen Anual'!$DH$398,BH218,'Resumen Anual'!$DQ$435)+SUMIF('Resumen Anual'!$BI$398,BH218,'Resumen Anual'!$BR$435)+SUMIF('Resumen Anual'!$L$398,BH218,'Resumen Anual'!$U$435)+SUMIF('Resumen Anual'!$FE$342,BH218,'Resumen Anual'!$FN$379)+SUMIF('Resumen Anual'!$DH$342,BH218,'Resumen Anual'!$DQ$379)+SUMIF('Resumen Anual'!$BI$342,BH218,'Resumen Anual'!$BR$379)+SUMIF('Resumen Anual'!$L$342,BH218,'Resumen Anual'!$U$379)+SUMIF('Resumen Anual'!$FE$286,BH218,'Resumen Anual'!$FN$323)+SUMIF('Resumen Anual'!$DH$286,BH218,'Resumen Anual'!$DQ$323)+SUMIF('Resumen Anual'!$BI$286,BH218,'Resumen Anual'!$BR$323)+SUMIF('Resumen Anual'!$L$286,BH218,'Resumen Anual'!$U$323)+SUMIF('Resumen Anual'!$FE$230,BH218,'Resumen Anual'!$FN$267)+SUMIF('Resumen Anual'!$DH$230,BH218,'Resumen Anual'!$DQ$267)+SUMIF('Resumen Anual'!$BI$230,BH218,'Resumen Anual'!$BR$267)+SUMIF('Resumen Anual'!$L$230,BH218,'Resumen Anual'!$U$267)+SUMIF('Resumen Anual'!$FE$174,BH218,'Resumen Anual'!$FN$211)+SUMIF('Resumen Anual'!$DH$174,BH218,'Resumen Anual'!$DQ$211)+SUMIF('Resumen Anual'!$BI$174,BH218,'Resumen Anual'!$BR$211)+SUMIF('Resumen Anual'!$L$174,BH218,'Resumen Anual'!$U$211)+SUMIF('Resumen Anual'!$FE$118,BH218,'Resumen Anual'!$FN$155)+SUMIF('Resumen Anual'!$DH$118,BH218,'Resumen Anual'!$DQ$155)+SUMIF('Resumen Anual'!$BI$118,BH218,'Resumen Anual'!$BR$155)+SUMIF('Resumen Anual'!$L$118,BH218,'Resumen Anual'!$U$155)+SUMIF('Resumen Anual'!$FE$62,BH218,'Resumen Anual'!$FN$99)+SUMIF('Resumen Anual'!$DH$62,BH218,'Resumen Anual'!$DQ$99)+SUMIF('Resumen Anual'!$BI$62,BH218,'Resumen Anual'!$BR$99)+SUMIF('Resumen Anual'!$L$62,BH218,'Resumen Anual'!$U$99)+SUMIF('Resumen Anual'!$FE$6,BH218,'Resumen Anual'!$FN$43)+SUMIF('Resumen Anual'!$DH$6,BH218,'Resumen Anual'!$DQ$43)+SUMIF('Resumen Anual'!$BI$6,BH218,'Resumen Anual'!$BR$43)+SUMIF('Resumen Anual'!$L$6,BH218,'Resumen Anual'!$U$43)</f>
        <v>0</v>
      </c>
      <c r="BQ251" s="716"/>
      <c r="BR251" s="716"/>
      <c r="BS251" s="716"/>
      <c r="BT251" s="716"/>
      <c r="BU251" s="717"/>
      <c r="BV251" s="15"/>
      <c r="BW251" s="1222"/>
      <c r="BX251" s="1223"/>
      <c r="BY251" s="1223"/>
      <c r="BZ251" s="1223"/>
      <c r="CA251" s="1223"/>
      <c r="CB251" s="1223"/>
      <c r="CC251" s="662"/>
      <c r="CD251" s="662"/>
      <c r="CE251" s="662"/>
      <c r="CF251" s="662"/>
      <c r="CG251" s="662"/>
      <c r="CH251" s="663"/>
      <c r="CI251" s="1222"/>
      <c r="CJ251" s="1223"/>
      <c r="CK251" s="1223"/>
      <c r="CL251" s="1223"/>
      <c r="CM251" s="1223"/>
      <c r="CN251" s="1223"/>
      <c r="CO251" s="665"/>
      <c r="CP251" s="662"/>
      <c r="CQ251" s="662"/>
      <c r="CR251" s="662"/>
      <c r="CS251" s="663"/>
      <c r="CT251" s="1200"/>
      <c r="CU251" s="1199"/>
      <c r="CV251" s="171"/>
      <c r="CW251" s="715">
        <f>SUMIF('Resumen Anual'!$FE$622,DF218,'Resumen Anual'!$EV$659)+SUMIF('Resumen Anual'!$DH$622,DF218,'Resumen Anual'!$CY$659)+SUMIF('Resumen Anual'!$BI$622,DF218,'Resumen Anual'!$AZ$659)+SUMIF('Resumen Anual'!$L$622,DF218,'Resumen Anual'!$C$659)+SUMIF('Resumen Anual'!$FE$566,DF218,'Resumen Anual'!$EV$603)+SUMIF('Resumen Anual'!$DH$566,DF218,'Resumen Anual'!$CY$603)+SUMIF('Resumen Anual'!$BI$566,DF218,'Resumen Anual'!$AZ$603)+SUMIF('Resumen Anual'!$L$566,DF218,'Resumen Anual'!$C$603)+SUMIF('Resumen Anual'!$FE$510,DF218,'Resumen Anual'!$EV$547)+SUMIF('Resumen Anual'!$DH$510,DF218,'Resumen Anual'!$CY$547)+SUMIF('Resumen Anual'!$BI$510,DF218,'Resumen Anual'!$AZ$547)+SUMIF('Resumen Anual'!$L$510,DF218,'Resumen Anual'!$C$547)+SUMIF('Resumen Anual'!$FE$454,DF218,'Resumen Anual'!$EV$491)+SUMIF('Resumen Anual'!$DH$454,DF218,'Resumen Anual'!$CY$491)+SUMIF('Resumen Anual'!$BI$454,DF218,'Resumen Anual'!$AZ$491)+SUMIF('Resumen Anual'!$L$454,DF218,'Resumen Anual'!$C$491)+SUMIF('Resumen Anual'!$FE$398,DF218,'Resumen Anual'!$EV$435)+SUMIF('Resumen Anual'!$DH$398,DF218,'Resumen Anual'!$CY$435)+SUMIF('Resumen Anual'!$BI$398,DF218,'Resumen Anual'!$AZ$435)+SUMIF('Resumen Anual'!$L$398,DF218,'Resumen Anual'!$C$435)+SUMIF('Resumen Anual'!$FE$342,DF218,'Resumen Anual'!$EV$379)+SUMIF('Resumen Anual'!$DH$342,DF218,'Resumen Anual'!$CY$379)+SUMIF('Resumen Anual'!$BI$342,DF218,'Resumen Anual'!$AZ$379)+SUMIF('Resumen Anual'!$L$342,DF218,'Resumen Anual'!$C$379)+SUMIF('Resumen Anual'!$FE$286,DF218,'Resumen Anual'!$EV$323)+SUMIF('Resumen Anual'!$DH$286,DF218,'Resumen Anual'!$CY$323)+SUMIF('Resumen Anual'!$BI$286,DF218,'Resumen Anual'!$AZ$323)+SUMIF('Resumen Anual'!$L$286,DF218,'Resumen Anual'!$C$323)+SUMIF('Resumen Anual'!$FE$230,DF218,'Resumen Anual'!$EV$267)+SUMIF('Resumen Anual'!$DH$230,DF218,'Resumen Anual'!$CY$267)+SUMIF('Resumen Anual'!$BI$230,DF218,'Resumen Anual'!$AZ$267)+SUMIF('Resumen Anual'!$L$230,DF218,'Resumen Anual'!$C$267)+SUMIF('Resumen Anual'!$FE$174,DF218,'Resumen Anual'!$EV$211)+SUMIF('Resumen Anual'!$DH$174,DF218,'Resumen Anual'!$CY$211)+SUMIF('Resumen Anual'!$BI$174,DF218,'Resumen Anual'!$AZ$211)+SUMIF('Resumen Anual'!$L$174,DF218,'Resumen Anual'!$C$211)+SUMIF('Resumen Anual'!$FE$118,DF218,'Resumen Anual'!$EV$155)+SUMIF('Resumen Anual'!$DH$118,DF218,'Resumen Anual'!$CY$155)+SUMIF('Resumen Anual'!$BI$118,DF218,'Resumen Anual'!$AZ$155)+SUMIF('Resumen Anual'!$L$118,DF218,'Resumen Anual'!$C$155)+SUMIF('Resumen Anual'!$FE$62,DF218,'Resumen Anual'!$EV$99)+SUMIF('Resumen Anual'!$DH$62,DF218,'Resumen Anual'!$CY$99)+SUMIF('Resumen Anual'!$BI$62,DF218,'Resumen Anual'!$AZ$99)+SUMIF('Resumen Anual'!$L$62,DF218,'Resumen Anual'!$C$99)+SUMIF('Resumen Anual'!$FE$6,DF218,'Resumen Anual'!$EV$43)+SUMIF('Resumen Anual'!$DH$6,DF218,'Resumen Anual'!$CY$43)+SUMIF('Resumen Anual'!$BI$6,DF218,'Resumen Anual'!$AZ$43)+SUMIF('Resumen Anual'!$L$6,DF218,'Resumen Anual'!$C$43)+SUMIF('Bitácoras Anteriores'!$K$6,DF218,'Bitácoras Anteriores'!$B$39)+SUMIF('Bitácoras Anteriores'!$K$59,$K$6,'Bitácoras Anteriores'!$B$92)+SUMIF('Bitácoras Anteriores'!$K$112,DF218,'Bitácoras Anteriores'!$B$145)+SUMIF('Bitácoras Anteriores'!$K$165,DF218,'Bitácoras Anteriores'!$B$198)+SUMIF('Bitácoras Anteriores'!$K$218,DF218,'Bitácoras Anteriores'!$B$251)+SUMIF('Bitácoras Anteriores'!$K$271,DF218,'Bitácoras Anteriores'!$B$304)+SUMIF('Bitácoras Anteriores'!$K$324,DF218,'Bitácoras Anteriores'!$B$357)+SUMIF('Bitácoras Anteriores'!$BH$6,DF218,'Bitácoras Anteriores'!$AY$39)+SUMIF('Bitácoras Anteriores'!$BH$59,$K$6,'Bitácoras Anteriores'!$AY$92)+SUMIF('Bitácoras Anteriores'!$BH$112,DF218,'Bitácoras Anteriores'!$AY$145)+SUMIF('Bitácoras Anteriores'!$BH$165,DF218,'Bitácoras Anteriores'!$AY$198)+SUMIF('Bitácoras Anteriores'!$BH$218,DF218,'Bitácoras Anteriores'!$AY$251)+SUMIF('Bitácoras Anteriores'!$BH$271,DF218,'Bitácoras Anteriores'!$AY$304)+SUMIF('Bitácoras Anteriores'!$BH$324,DF218,'Bitácoras Anteriores'!$AY$357)+SUMIF('Bitácoras Anteriores'!$DF$6,DF218,'Bitácoras Anteriores'!$CW$39)+SUMIF('Bitácoras Anteriores'!$DF$59,$K$6,'Bitácoras Anteriores'!$CW$92)+SUMIF('Bitácoras Anteriores'!$DF$112,DF218,'Bitácoras Anteriores'!$CW$145)+SUMIF('Bitácoras Anteriores'!$DF$165,DF218,'Bitácoras Anteriores'!$CW$198)+SUMIF('Bitácoras Anteriores'!$DF$218,DF218,'Bitácoras Anteriores'!$CW$251)+SUMIF('Bitácoras Anteriores'!$DF$271,DF218,'Bitácoras Anteriores'!$CW$304)+SUMIF('Bitácoras Anteriores'!$DF$324,DF218,'Bitácoras Anteriores'!$CW$357)+SUMIF('Bitácoras Anteriores'!$FC$6,DF218,'Bitácoras Anteriores'!$ET$39)+SUMIF('Bitácoras Anteriores'!$FC$59,$K$6,'Bitácoras Anteriores'!$ET$92)+SUMIF('Bitácoras Anteriores'!$FC$112,DF218,'Bitácoras Anteriores'!$ET$145)+SUMIF('Bitácoras Anteriores'!$FC$165,DF218,'Bitácoras Anteriores'!$ET$198)+SUMIF('Bitácoras Anteriores'!$FC$218,DF218,'Bitácoras Anteriores'!$ET$251)+SUMIF('Bitácoras Anteriores'!$FC$271,DF218,'Bitácoras Anteriores'!$ET$304)+SUMIF('Bitácoras Anteriores'!$FC$324,DF218,'Bitácoras Anteriores'!$ET$357)</f>
        <v>0</v>
      </c>
      <c r="CX251" s="716"/>
      <c r="CY251" s="716"/>
      <c r="CZ251" s="716"/>
      <c r="DA251" s="716"/>
      <c r="DB251" s="717"/>
      <c r="DC251" s="715">
        <f>SUMIF('Resumen Anual'!$FE$622,DF218,'Resumen Anual'!$FB$659)+SUMIF('Resumen Anual'!$DH$622,DF218,'Resumen Anual'!$DE$659)+SUMIF('Resumen Anual'!$BI$622,DF218,'Resumen Anual'!$BF$659)+SUMIF('Resumen Anual'!$L$622,DF218,'Resumen Anual'!$I$659)+SUMIF('Resumen Anual'!$FE$566,DF218,'Resumen Anual'!$FB$603)+SUMIF('Resumen Anual'!$DH$566,DF218,'Resumen Anual'!$DE$603)+SUMIF('Resumen Anual'!$BI$566,DF218,'Resumen Anual'!$BF$603)+SUMIF('Resumen Anual'!$L$566,DF218,'Resumen Anual'!$I$603)+SUMIF('Resumen Anual'!$FE$510,DF218,'Resumen Anual'!$FB$547)+SUMIF('Resumen Anual'!$DH$510,DF218,'Resumen Anual'!$DE$547)+SUMIF('Resumen Anual'!$BI$510,DF218,'Resumen Anual'!$BF$547)+SUMIF('Resumen Anual'!$L$510,DF218,'Resumen Anual'!$I$547)+SUMIF('Resumen Anual'!$FE$454,DF218,'Resumen Anual'!$FB$491)+SUMIF('Resumen Anual'!$DH$454,DF218,'Resumen Anual'!$DE$491)+SUMIF('Resumen Anual'!$BI$454,DF218,'Resumen Anual'!$BF$491)+SUMIF('Resumen Anual'!$L$454,DF218,'Resumen Anual'!$I$491)+SUMIF('Resumen Anual'!$FE$398,DF218,'Resumen Anual'!$FB$435)+SUMIF('Resumen Anual'!$DH$398,DF218,'Resumen Anual'!$DE$435)+SUMIF('Resumen Anual'!$BI$398,DF218,'Resumen Anual'!$BF$435)+SUMIF('Resumen Anual'!$L$398,DF218,'Resumen Anual'!$I$435)+SUMIF('Resumen Anual'!$FE$342,DF218,'Resumen Anual'!$FB$379)+SUMIF('Resumen Anual'!$DH$342,DF218,'Resumen Anual'!$DE$379)+SUMIF('Resumen Anual'!$BI$342,DF218,'Resumen Anual'!$BF$379)+SUMIF('Resumen Anual'!$L$342,DF218,'Resumen Anual'!$I$379)+SUMIF('Resumen Anual'!$FE$286,DF218,'Resumen Anual'!$FB$323)+SUMIF('Resumen Anual'!$DH$286,DF218,'Resumen Anual'!$DE$323)+SUMIF('Resumen Anual'!$BI$286,DF218,'Resumen Anual'!$BF$323)+SUMIF('Resumen Anual'!$L$286,DF218,'Resumen Anual'!$I$323)+SUMIF('Resumen Anual'!$FE$230,DF218,'Resumen Anual'!$FB$267)+SUMIF('Resumen Anual'!$DH$230,DF218,'Resumen Anual'!$DE$267)+SUMIF('Resumen Anual'!$BI$230,DF218,'Resumen Anual'!$BF$267)+SUMIF('Resumen Anual'!$L$230,DF218,'Resumen Anual'!$I$267)+SUMIF('Resumen Anual'!$FE$174,DF218,'Resumen Anual'!$FB$211)+SUMIF('Resumen Anual'!$DH$174,DF218,'Resumen Anual'!$DE$211)+SUMIF('Resumen Anual'!$BI$174,DF218,'Resumen Anual'!$BF$211)+SUMIF('Resumen Anual'!$L$174,DF218,'Resumen Anual'!$I$211)+SUMIF('Resumen Anual'!$FE$118,DF218,'Resumen Anual'!$FB$155)+SUMIF('Resumen Anual'!$DH$118,DF218,'Resumen Anual'!$DE$155)+SUMIF('Resumen Anual'!$BI$118,DF218,'Resumen Anual'!$BF$155)+SUMIF('Resumen Anual'!$L$118,DF218,'Resumen Anual'!$I$155)+SUMIF('Resumen Anual'!$FE$62,DF218,'Resumen Anual'!$FB$99)+SUMIF('Resumen Anual'!$DH$62,DF218,'Resumen Anual'!$DE$99)+SUMIF('Resumen Anual'!$BI$62,DF218,'Resumen Anual'!$BF$99)+SUMIF('Resumen Anual'!$L$62,DF218,'Resumen Anual'!$I$99)+SUMIF('Resumen Anual'!$FE$6,DF218,'Resumen Anual'!$FB$43)+SUMIF('Resumen Anual'!$DH$6,DF218,'Resumen Anual'!$DE$43)+SUMIF('Resumen Anual'!$BI$6,DF218,'Resumen Anual'!$BF$43)+SUMIF('Resumen Anual'!$L$6,DF218,'Resumen Anual'!$I$43)+SUMIF('Bitácoras Anteriores'!$K$6,DF218,'Bitácoras Anteriores'!$H$39)+SUMIF('Bitácoras Anteriores'!$K$59,$K$6,'Bitácoras Anteriores'!$B$92)+SUMIF('Bitácoras Anteriores'!$K$112,DF218,'Bitácoras Anteriores'!$B$145)+SUMIF('Bitácoras Anteriores'!$K$165,DF218,'Bitácoras Anteriores'!$B$198)+SUMIF('Bitácoras Anteriores'!$K$218,DF218,'Bitácoras Anteriores'!$B$251)+SUMIF('Bitácoras Anteriores'!$K$271,DF218,'Bitácoras Anteriores'!$B$304)+SUMIF('Bitácoras Anteriores'!$K$324,DF218,'Bitácoras Anteriores'!$B$357)+SUMIF('Bitácoras Anteriores'!$BH$6,DF218,'Bitácoras Anteriores'!$BE$39)+SUMIF('Bitácoras Anteriores'!$BH$59,$K$6,'Bitácoras Anteriores'!$AY$92)+SUMIF('Bitácoras Anteriores'!$BH$112,DF218,'Bitácoras Anteriores'!$AY$145)+SUMIF('Bitácoras Anteriores'!$BH$165,DF218,'Bitácoras Anteriores'!$AY$198)+SUMIF('Bitácoras Anteriores'!$BH$218,DF218,'Bitácoras Anteriores'!$AY$251)+SUMIF('Bitácoras Anteriores'!$BH$271,DF218,'Bitácoras Anteriores'!$AY$304)+SUMIF('Bitácoras Anteriores'!$BH$324,DF218,'Bitácoras Anteriores'!$AY$357)+SUMIF('Bitácoras Anteriores'!$DF$6,DF218,'Bitácoras Anteriores'!$DC$39)+SUMIF('Bitácoras Anteriores'!$DF$59,$K$6,'Bitácoras Anteriores'!$CW$92)+SUMIF('Bitácoras Anteriores'!$DF$112,DF218,'Bitácoras Anteriores'!$CW$145)+SUMIF('Bitácoras Anteriores'!$DF$165,DF218,'Bitácoras Anteriores'!$CW$198)+SUMIF('Bitácoras Anteriores'!$DF$218,DF218,'Bitácoras Anteriores'!$CW$251)+SUMIF('Bitácoras Anteriores'!$DF$271,DF218,'Bitácoras Anteriores'!$CW$304)+SUMIF('Bitácoras Anteriores'!$DF$324,DF218,'Bitácoras Anteriores'!$CW$357)+SUMIF('Bitácoras Anteriores'!$FC$6,DF218,'Bitácoras Anteriores'!$EZ$39)+SUMIF('Bitácoras Anteriores'!$FC$59,$K$6,'Bitácoras Anteriores'!$ET$92)+SUMIF('Bitácoras Anteriores'!$FC$112,DF218,'Bitácoras Anteriores'!$ET$145)+SUMIF('Bitácoras Anteriores'!$FC$165,DF218,'Bitácoras Anteriores'!$ET$198)+SUMIF('Bitácoras Anteriores'!$FC$218,DF218,'Bitácoras Anteriores'!$ET$251)+SUMIF('Bitácoras Anteriores'!$FC$271,DF218,'Bitácoras Anteriores'!$ET$304)+SUMIF('Bitácoras Anteriores'!$FC$324,DF218,'Bitácoras Anteriores'!$ET$357)</f>
        <v>0</v>
      </c>
      <c r="DD251" s="716"/>
      <c r="DE251" s="716"/>
      <c r="DF251" s="716"/>
      <c r="DG251" s="717"/>
      <c r="DH251" s="715">
        <f>SUMIF('Resumen Anual'!$FE$622,DF218,'Resumen Anual'!$FH$659)+SUMIF('Resumen Anual'!$DH$622,DF218,'Resumen Anual'!$DK$659)+SUMIF('Resumen Anual'!$BI$622,DF218,'Resumen Anual'!$BL$659)+SUMIF('Resumen Anual'!$L$622,DF218,'Resumen Anual'!$O$659)+SUMIF('Resumen Anual'!$FE$566,DF218,'Resumen Anual'!$FH$603)+SUMIF('Resumen Anual'!$DH$566,DF218,'Resumen Anual'!$DK$603)+SUMIF('Resumen Anual'!$BI$566,DF218,'Resumen Anual'!$BL$603)+SUMIF('Resumen Anual'!$L$566,DF218,'Resumen Anual'!$O$603)+SUMIF('Resumen Anual'!$FE$510,DF218,'Resumen Anual'!$FH$547)+SUMIF('Resumen Anual'!$DH$510,DF218,'Resumen Anual'!$DK$547)+SUMIF('Resumen Anual'!$BI$510,DF218,'Resumen Anual'!$BL$547)+SUMIF('Resumen Anual'!$L$510,DF218,'Resumen Anual'!$O$547)+SUMIF('Resumen Anual'!$FE$454,DF218,'Resumen Anual'!$FH$491)+SUMIF('Resumen Anual'!$DH$454,DF218,'Resumen Anual'!$DK$491)+SUMIF('Resumen Anual'!$BI$454,DF218,'Resumen Anual'!$BL$491)+SUMIF('Resumen Anual'!$L$454,DF218,'Resumen Anual'!$O$491)+SUMIF('Resumen Anual'!$FE$398,DF218,'Resumen Anual'!$FH$435)+SUMIF('Resumen Anual'!$DH$398,DF218,'Resumen Anual'!$DK$435)+SUMIF('Resumen Anual'!$BI$398,DF218,'Resumen Anual'!$BL$435)+SUMIF('Resumen Anual'!$L$398,DF218,'Resumen Anual'!$O$435)+SUMIF('Resumen Anual'!$FE$342,DF218,'Resumen Anual'!$FH$379)+SUMIF('Resumen Anual'!$DH$342,DF218,'Resumen Anual'!$DK$379)+SUMIF('Resumen Anual'!$BI$342,DF218,'Resumen Anual'!$BL$379)+SUMIF('Resumen Anual'!$L$342,DF218,'Resumen Anual'!$O$379)+SUMIF('Resumen Anual'!$FE$286,DF218,'Resumen Anual'!$FH$323)+SUMIF('Resumen Anual'!$DH$286,DF218,'Resumen Anual'!$DK$323)+SUMIF('Resumen Anual'!$BI$286,DF218,'Resumen Anual'!$BL$323)+SUMIF('Resumen Anual'!$L$286,DF218,'Resumen Anual'!$O$323)+SUMIF('Resumen Anual'!$FE$230,DF218,'Resumen Anual'!$FH$267)+SUMIF('Resumen Anual'!$DH$230,DF218,'Resumen Anual'!$DK$267)+SUMIF('Resumen Anual'!$BI$230,DF218,'Resumen Anual'!$BL$267)+SUMIF('Resumen Anual'!$L$230,DF218,'Resumen Anual'!$O$267)+SUMIF('Resumen Anual'!$FE$174,DF218,'Resumen Anual'!$FH$211)+SUMIF('Resumen Anual'!$DH$174,DF218,'Resumen Anual'!$DK$211)+SUMIF('Resumen Anual'!$BI$174,DF218,'Resumen Anual'!$BL$211)+SUMIF('Resumen Anual'!$L$174,DF218,'Resumen Anual'!$O$211)+SUMIF('Resumen Anual'!$FE$118,DF218,'Resumen Anual'!$FH$155)+SUMIF('Resumen Anual'!$DH$118,DF218,'Resumen Anual'!$DK$155)+SUMIF('Resumen Anual'!$BI$118,DF218,'Resumen Anual'!$BL$155)+SUMIF('Resumen Anual'!$L$118,DF218,'Resumen Anual'!$O$155)+SUMIF('Resumen Anual'!$FE$62,DF218,'Resumen Anual'!$FH$99)+SUMIF('Resumen Anual'!$DH$62,DF218,'Resumen Anual'!$DK$99)+SUMIF('Resumen Anual'!$BI$62,DF218,'Resumen Anual'!$BL$99)+SUMIF('Resumen Anual'!$L$62,DF218,'Resumen Anual'!$O$99)+SUMIF('Resumen Anual'!$FE$6,DF218,'Resumen Anual'!$FH$43)+SUMIF('Resumen Anual'!$DH$6,DF218,'Resumen Anual'!$DK$43)+SUMIF('Resumen Anual'!$BI$6,DF218,'Resumen Anual'!$BL$43)+SUMIF('Resumen Anual'!$L$6,DF218,'Resumen Anual'!$O$43)+SUMIF('Bitácoras Anteriores'!$K$6,DF218,'Bitácoras Anteriores'!$M$39)+SUMIF('Bitácoras Anteriores'!$K$59,$K$6,'Bitácoras Anteriores'!$M$92)+SUMIF('Bitácoras Anteriores'!$K$112,DF218,'Bitácoras Anteriores'!$M$145)+SUMIF('Bitácoras Anteriores'!$K$165,DF218,'Bitácoras Anteriores'!$M$198)+SUMIF('Bitácoras Anteriores'!$K$218,DF218,'Bitácoras Anteriores'!$M$251)+SUMIF('Bitácoras Anteriores'!$K$271,DF218,'Bitácoras Anteriores'!$M$304)+SUMIF('Bitácoras Anteriores'!$K$324,DF218,'Bitácoras Anteriores'!$M$357)+SUMIF('Bitácoras Anteriores'!$BH$6,DF218,'Bitácoras Anteriores'!$BJ$39)+SUMIF('Bitácoras Anteriores'!$BH$59,$K$6,'Bitácoras Anteriores'!$BJ$92)+SUMIF('Bitácoras Anteriores'!$BH$112,DF218,'Bitácoras Anteriores'!$BJ$145)+SUMIF('Bitácoras Anteriores'!$BH$165,DF218,'Bitácoras Anteriores'!$BJ$198)+SUMIF('Bitácoras Anteriores'!$BH$218,DF218,'Bitácoras Anteriores'!$BJ$251)+SUMIF('Bitácoras Anteriores'!$BH$271,DF218,'Bitácoras Anteriores'!$BJ$304)+SUMIF('Bitácoras Anteriores'!$BH$324,DF218,'Bitácoras Anteriores'!$BJ$357)+SUMIF('Bitácoras Anteriores'!$DF$6,DF218,'Bitácoras Anteriores'!$DH$39)+SUMIF('Bitácoras Anteriores'!$DF$59,$K$6,'Bitácoras Anteriores'!$DH$92)+SUMIF('Bitácoras Anteriores'!$DF$112,DF218,'Bitácoras Anteriores'!$DH$145)+SUMIF('Bitácoras Anteriores'!$DF$165,DF218,'Bitácoras Anteriores'!$DH$198)+SUMIF('Bitácoras Anteriores'!$DF$218,DF218,'Bitácoras Anteriores'!$DH$251)+SUMIF('Bitácoras Anteriores'!$DF$271,DF218,'Bitácoras Anteriores'!$DH$304)+SUMIF('Bitácoras Anteriores'!$DF$324,DF218,'Bitácoras Anteriores'!$DH$357)+SUMIF('Bitácoras Anteriores'!$FC$6,DF218,'Bitácoras Anteriores'!$FE$39)+SUMIF('Bitácoras Anteriores'!$FC$59,$K$6,'Bitácoras Anteriores'!$FE$92)+SUMIF('Bitácoras Anteriores'!$FC$112,DF218,'Bitácoras Anteriores'!$FE$145)+SUMIF('Bitácoras Anteriores'!$FC$165,DF218,'Bitácoras Anteriores'!$FE$198)+SUMIF('Bitácoras Anteriores'!$FC$218,DF218,'Bitácoras Anteriores'!$FE$251)+SUMIF('Bitácoras Anteriores'!$FC$271,DF218,'Bitácoras Anteriores'!$FE$304)+SUMIF('Bitácoras Anteriores'!$FC$324,DF218,'Bitácoras Anteriores'!$FE$357)</f>
        <v>0</v>
      </c>
      <c r="DI251" s="716"/>
      <c r="DJ251" s="716"/>
      <c r="DK251" s="716"/>
      <c r="DL251" s="716"/>
      <c r="DM251" s="717"/>
      <c r="DN251" s="715">
        <f>SUMIF('Resumen Anual'!$FE$622,DF218,'Resumen Anual'!$FN$659)+SUMIF('Resumen Anual'!$DH$622,DF218,'Resumen Anual'!$DQ$659)+SUMIF('Resumen Anual'!$BI$622,DF218,'Resumen Anual'!$BR$659)+SUMIF('Resumen Anual'!$L$622,DF218,'Resumen Anual'!$U$659)+SUMIF('Resumen Anual'!$FE$566,DF218,'Resumen Anual'!$FN$603)+SUMIF('Resumen Anual'!$DH$566,DF218,'Resumen Anual'!$DQ$603)+SUMIF('Resumen Anual'!$BI$566,DF218,'Resumen Anual'!$BR$603)+SUMIF('Resumen Anual'!$L$566,DF218,'Resumen Anual'!$U$603)+SUMIF('Resumen Anual'!$FE$510,DF218,'Resumen Anual'!$FN$547)+SUMIF('Resumen Anual'!$DH$510,DF218,'Resumen Anual'!$DQ$547)+SUMIF('Resumen Anual'!$BI$510,DF218,'Resumen Anual'!$BR$547)+SUMIF('Resumen Anual'!$L$510,DF218,'Resumen Anual'!$U$547)+SUMIF('Resumen Anual'!$FE$454,DF218,'Resumen Anual'!$FN$491)+SUMIF('Resumen Anual'!$DH$454,DF218,'Resumen Anual'!$DQ$491)+SUMIF('Resumen Anual'!$BI$454,DF218,'Resumen Anual'!$BR$491)+SUMIF('Resumen Anual'!$L$454,DF218,'Resumen Anual'!$U$491)+SUMIF('Resumen Anual'!$FE$398,DF218,'Resumen Anual'!$FN$435)+SUMIF('Resumen Anual'!$DH$398,DF218,'Resumen Anual'!$DQ$435)+SUMIF('Resumen Anual'!$BI$398,DF218,'Resumen Anual'!$BR$435)+SUMIF('Resumen Anual'!$L$398,DF218,'Resumen Anual'!$U$435)+SUMIF('Resumen Anual'!$FE$342,DF218,'Resumen Anual'!$FN$379)+SUMIF('Resumen Anual'!$DH$342,DF218,'Resumen Anual'!$DQ$379)+SUMIF('Resumen Anual'!$BI$342,DF218,'Resumen Anual'!$BR$379)+SUMIF('Resumen Anual'!$L$342,DF218,'Resumen Anual'!$U$379)+SUMIF('Resumen Anual'!$FE$286,DF218,'Resumen Anual'!$FN$323)+SUMIF('Resumen Anual'!$DH$286,DF218,'Resumen Anual'!$DQ$323)+SUMIF('Resumen Anual'!$BI$286,DF218,'Resumen Anual'!$BR$323)+SUMIF('Resumen Anual'!$L$286,DF218,'Resumen Anual'!$U$323)+SUMIF('Resumen Anual'!$FE$230,DF218,'Resumen Anual'!$FN$267)+SUMIF('Resumen Anual'!$DH$230,DF218,'Resumen Anual'!$DQ$267)+SUMIF('Resumen Anual'!$BI$230,DF218,'Resumen Anual'!$BR$267)+SUMIF('Resumen Anual'!$L$230,DF218,'Resumen Anual'!$U$267)+SUMIF('Resumen Anual'!$FE$174,DF218,'Resumen Anual'!$FN$211)+SUMIF('Resumen Anual'!$DH$174,DF218,'Resumen Anual'!$DQ$211)+SUMIF('Resumen Anual'!$BI$174,DF218,'Resumen Anual'!$BR$211)+SUMIF('Resumen Anual'!$L$174,DF218,'Resumen Anual'!$U$211)+SUMIF('Resumen Anual'!$FE$118,DF218,'Resumen Anual'!$FN$155)+SUMIF('Resumen Anual'!$DH$118,DF218,'Resumen Anual'!$DQ$155)+SUMIF('Resumen Anual'!$BI$118,DF218,'Resumen Anual'!$BR$155)+SUMIF('Resumen Anual'!$L$118,DF218,'Resumen Anual'!$U$155)+SUMIF('Resumen Anual'!$FE$62,DF218,'Resumen Anual'!$FN$99)+SUMIF('Resumen Anual'!$DH$62,DF218,'Resumen Anual'!$DQ$99)+SUMIF('Resumen Anual'!$BI$62,DF218,'Resumen Anual'!$BR$99)+SUMIF('Resumen Anual'!$L$62,DF218,'Resumen Anual'!$U$99)+SUMIF('Resumen Anual'!$FE$6,DF218,'Resumen Anual'!$FN$43)+SUMIF('Resumen Anual'!$DH$6,DF218,'Resumen Anual'!$DQ$43)+SUMIF('Resumen Anual'!$BI$6,DF218,'Resumen Anual'!$BR$43)+SUMIF('Resumen Anual'!$L$6,DF218,'Resumen Anual'!$U$43)</f>
        <v>0</v>
      </c>
      <c r="DO251" s="716"/>
      <c r="DP251" s="716"/>
      <c r="DQ251" s="716"/>
      <c r="DR251" s="716"/>
      <c r="DS251" s="717"/>
      <c r="DT251" s="15"/>
      <c r="DU251" s="1222"/>
      <c r="DV251" s="1223"/>
      <c r="DW251" s="1223"/>
      <c r="DX251" s="1223"/>
      <c r="DY251" s="1223"/>
      <c r="DZ251" s="1223"/>
      <c r="EA251" s="662"/>
      <c r="EB251" s="662"/>
      <c r="EC251" s="662"/>
      <c r="ED251" s="662"/>
      <c r="EE251" s="662"/>
      <c r="EF251" s="663"/>
      <c r="EG251" s="1222"/>
      <c r="EH251" s="1223"/>
      <c r="EI251" s="1223"/>
      <c r="EJ251" s="1223"/>
      <c r="EK251" s="1223"/>
      <c r="EL251" s="1223"/>
      <c r="EM251" s="665"/>
      <c r="EN251" s="662"/>
      <c r="EO251" s="662"/>
      <c r="EP251" s="662"/>
      <c r="EQ251" s="662"/>
      <c r="ER251" s="1200"/>
      <c r="ES251" s="171"/>
      <c r="ET251" s="715">
        <f>SUMIF('Resumen Anual'!$FE$622,FC218,'Resumen Anual'!$EV$659)+SUMIF('Resumen Anual'!$DH$622,FC218,'Resumen Anual'!$CY$659)+SUMIF('Resumen Anual'!$BI$622,FC218,'Resumen Anual'!$AZ$659)+SUMIF('Resumen Anual'!$L$622,FC218,'Resumen Anual'!$C$659)+SUMIF('Resumen Anual'!$FE$566,FC218,'Resumen Anual'!$EV$603)+SUMIF('Resumen Anual'!$DH$566,FC218,'Resumen Anual'!$CY$603)+SUMIF('Resumen Anual'!$BI$566,FC218,'Resumen Anual'!$AZ$603)+SUMIF('Resumen Anual'!$L$566,FC218,'Resumen Anual'!$C$603)+SUMIF('Resumen Anual'!$FE$510,FC218,'Resumen Anual'!$EV$547)+SUMIF('Resumen Anual'!$DH$510,FC218,'Resumen Anual'!$CY$547)+SUMIF('Resumen Anual'!$BI$510,FC218,'Resumen Anual'!$AZ$547)+SUMIF('Resumen Anual'!$L$510,FC218,'Resumen Anual'!$C$547)+SUMIF('Resumen Anual'!$FE$454,FC218,'Resumen Anual'!$EV$491)+SUMIF('Resumen Anual'!$DH$454,FC218,'Resumen Anual'!$CY$491)+SUMIF('Resumen Anual'!$BI$454,FC218,'Resumen Anual'!$AZ$491)+SUMIF('Resumen Anual'!$L$454,FC218,'Resumen Anual'!$C$491)+SUMIF('Resumen Anual'!$FE$398,FC218,'Resumen Anual'!$EV$435)+SUMIF('Resumen Anual'!$DH$398,FC218,'Resumen Anual'!$CY$435)+SUMIF('Resumen Anual'!$BI$398,FC218,'Resumen Anual'!$AZ$435)+SUMIF('Resumen Anual'!$L$398,FC218,'Resumen Anual'!$C$435)+SUMIF('Resumen Anual'!$FE$342,FC218,'Resumen Anual'!$EV$379)+SUMIF('Resumen Anual'!$DH$342,FC218,'Resumen Anual'!$CY$379)+SUMIF('Resumen Anual'!$BI$342,FC218,'Resumen Anual'!$AZ$379)+SUMIF('Resumen Anual'!$L$342,FC218,'Resumen Anual'!$C$379)+SUMIF('Resumen Anual'!$FE$286,FC218,'Resumen Anual'!$EV$323)+SUMIF('Resumen Anual'!$DH$286,FC218,'Resumen Anual'!$CY$323)+SUMIF('Resumen Anual'!$BI$286,FC218,'Resumen Anual'!$AZ$323)+SUMIF('Resumen Anual'!$L$286,FC218,'Resumen Anual'!$C$323)+SUMIF('Resumen Anual'!$FE$230,FC218,'Resumen Anual'!$EV$267)+SUMIF('Resumen Anual'!$DH$230,FC218,'Resumen Anual'!$CY$267)+SUMIF('Resumen Anual'!$BI$230,FC218,'Resumen Anual'!$AZ$267)+SUMIF('Resumen Anual'!$L$230,FC218,'Resumen Anual'!$C$267)+SUMIF('Resumen Anual'!$FE$174,FC218,'Resumen Anual'!$EV$211)+SUMIF('Resumen Anual'!$DH$174,FC218,'Resumen Anual'!$CY$211)+SUMIF('Resumen Anual'!$BI$174,FC218,'Resumen Anual'!$AZ$211)+SUMIF('Resumen Anual'!$L$174,FC218,'Resumen Anual'!$C$211)+SUMIF('Resumen Anual'!$FE$118,FC218,'Resumen Anual'!$EV$155)+SUMIF('Resumen Anual'!$DH$118,FC218,'Resumen Anual'!$CY$155)+SUMIF('Resumen Anual'!$BI$118,FC218,'Resumen Anual'!$AZ$155)+SUMIF('Resumen Anual'!$L$118,FC218,'Resumen Anual'!$C$155)+SUMIF('Resumen Anual'!$FE$62,FC218,'Resumen Anual'!$EV$99)+SUMIF('Resumen Anual'!$DH$62,FC218,'Resumen Anual'!$CY$99)+SUMIF('Resumen Anual'!$BI$62,FC218,'Resumen Anual'!$AZ$99)+SUMIF('Resumen Anual'!$L$62,FC218,'Resumen Anual'!$C$99)+SUMIF('Resumen Anual'!$FE$6,FC218,'Resumen Anual'!$EV$43)+SUMIF('Resumen Anual'!$DH$6,FC218,'Resumen Anual'!$CY$43)+SUMIF('Resumen Anual'!$BI$6,FC218,'Resumen Anual'!$AZ$43)+SUMIF('Resumen Anual'!$L$6,FC218,'Resumen Anual'!$C$43)+SUMIF('Bitácoras Anteriores'!$K$6,FC218,'Bitácoras Anteriores'!$B$39)+SUMIF('Bitácoras Anteriores'!$K$59,$K$6,'Bitácoras Anteriores'!$B$92)+SUMIF('Bitácoras Anteriores'!$K$112,FC218,'Bitácoras Anteriores'!$B$145)+SUMIF('Bitácoras Anteriores'!$K$165,FC218,'Bitácoras Anteriores'!$B$198)+SUMIF('Bitácoras Anteriores'!$K$218,FC218,'Bitácoras Anteriores'!$B$251)+SUMIF('Bitácoras Anteriores'!$K$271,FC218,'Bitácoras Anteriores'!$B$304)+SUMIF('Bitácoras Anteriores'!$K$324,FC218,'Bitácoras Anteriores'!$B$357)+SUMIF('Bitácoras Anteriores'!$BH$6,FC218,'Bitácoras Anteriores'!$AY$39)+SUMIF('Bitácoras Anteriores'!$BH$59,$K$6,'Bitácoras Anteriores'!$AY$92)+SUMIF('Bitácoras Anteriores'!$BH$112,FC218,'Bitácoras Anteriores'!$AY$145)+SUMIF('Bitácoras Anteriores'!$BH$165,FC218,'Bitácoras Anteriores'!$AY$198)+SUMIF('Bitácoras Anteriores'!$BH$218,FC218,'Bitácoras Anteriores'!$AY$251)+SUMIF('Bitácoras Anteriores'!$BH$271,FC218,'Bitácoras Anteriores'!$AY$304)+SUMIF('Bitácoras Anteriores'!$BH$324,FC218,'Bitácoras Anteriores'!$AY$357)+SUMIF('Bitácoras Anteriores'!$DF$6,FC218,'Bitácoras Anteriores'!$CW$39)+SUMIF('Bitácoras Anteriores'!$DF$59,$K$6,'Bitácoras Anteriores'!$CW$92)+SUMIF('Bitácoras Anteriores'!$DF$112,FC218,'Bitácoras Anteriores'!$CW$145)+SUMIF('Bitácoras Anteriores'!$DF$165,FC218,'Bitácoras Anteriores'!$CW$198)+SUMIF('Bitácoras Anteriores'!$DF$218,FC218,'Bitácoras Anteriores'!$CW$251)+SUMIF('Bitácoras Anteriores'!$DF$271,FC218,'Bitácoras Anteriores'!$CW$304)+SUMIF('Bitácoras Anteriores'!$DF$324,FC218,'Bitácoras Anteriores'!$CW$357)+SUMIF('Bitácoras Anteriores'!$FC$6,FC218,'Bitácoras Anteriores'!$ET$39)+SUMIF('Bitácoras Anteriores'!$FC$59,$K$6,'Bitácoras Anteriores'!$ET$92)+SUMIF('Bitácoras Anteriores'!$FC$112,FC218,'Bitácoras Anteriores'!$ET$145)+SUMIF('Bitácoras Anteriores'!$FC$165,FC218,'Bitácoras Anteriores'!$ET$198)+SUMIF('Bitácoras Anteriores'!$FC$218,FC218,'Bitácoras Anteriores'!$ET$251)+SUMIF('Bitácoras Anteriores'!$FC$271,FC218,'Bitácoras Anteriores'!$ET$304)+SUMIF('Bitácoras Anteriores'!$FC$324,FC218,'Bitácoras Anteriores'!$ET$357)</f>
        <v>0</v>
      </c>
      <c r="EU251" s="716"/>
      <c r="EV251" s="716"/>
      <c r="EW251" s="716"/>
      <c r="EX251" s="716"/>
      <c r="EY251" s="717"/>
      <c r="EZ251" s="715">
        <f>SUMIF('Resumen Anual'!$FE$622,FC218,'Resumen Anual'!$FB$659)+SUMIF('Resumen Anual'!$DH$622,FC218,'Resumen Anual'!$DE$659)+SUMIF('Resumen Anual'!$BI$622,FC218,'Resumen Anual'!$BF$659)+SUMIF('Resumen Anual'!$L$622,FC218,'Resumen Anual'!$I$659)+SUMIF('Resumen Anual'!$FE$566,FC218,'Resumen Anual'!$FB$603)+SUMIF('Resumen Anual'!$DH$566,FC218,'Resumen Anual'!$DE$603)+SUMIF('Resumen Anual'!$BI$566,FC218,'Resumen Anual'!$BF$603)+SUMIF('Resumen Anual'!$L$566,FC218,'Resumen Anual'!$I$603)+SUMIF('Resumen Anual'!$FE$510,FC218,'Resumen Anual'!$FB$547)+SUMIF('Resumen Anual'!$DH$510,FC218,'Resumen Anual'!$DE$547)+SUMIF('Resumen Anual'!$BI$510,FC218,'Resumen Anual'!$BF$547)+SUMIF('Resumen Anual'!$L$510,FC218,'Resumen Anual'!$I$547)+SUMIF('Resumen Anual'!$FE$454,FC218,'Resumen Anual'!$FB$491)+SUMIF('Resumen Anual'!$DH$454,FC218,'Resumen Anual'!$DE$491)+SUMIF('Resumen Anual'!$BI$454,FC218,'Resumen Anual'!$BF$491)+SUMIF('Resumen Anual'!$L$454,FC218,'Resumen Anual'!$I$491)+SUMIF('Resumen Anual'!$FE$398,FC218,'Resumen Anual'!$FB$435)+SUMIF('Resumen Anual'!$DH$398,FC218,'Resumen Anual'!$DE$435)+SUMIF('Resumen Anual'!$BI$398,FC218,'Resumen Anual'!$BF$435)+SUMIF('Resumen Anual'!$L$398,FC218,'Resumen Anual'!$I$435)+SUMIF('Resumen Anual'!$FE$342,FC218,'Resumen Anual'!$FB$379)+SUMIF('Resumen Anual'!$DH$342,FC218,'Resumen Anual'!$DE$379)+SUMIF('Resumen Anual'!$BI$342,FC218,'Resumen Anual'!$BF$379)+SUMIF('Resumen Anual'!$L$342,FC218,'Resumen Anual'!$I$379)+SUMIF('Resumen Anual'!$FE$286,FC218,'Resumen Anual'!$FB$323)+SUMIF('Resumen Anual'!$DH$286,FC218,'Resumen Anual'!$DE$323)+SUMIF('Resumen Anual'!$BI$286,FC218,'Resumen Anual'!$BF$323)+SUMIF('Resumen Anual'!$L$286,FC218,'Resumen Anual'!$I$323)+SUMIF('Resumen Anual'!$FE$230,FC218,'Resumen Anual'!$FB$267)+SUMIF('Resumen Anual'!$DH$230,FC218,'Resumen Anual'!$DE$267)+SUMIF('Resumen Anual'!$BI$230,FC218,'Resumen Anual'!$BF$267)+SUMIF('Resumen Anual'!$L$230,FC218,'Resumen Anual'!$I$267)+SUMIF('Resumen Anual'!$FE$174,FC218,'Resumen Anual'!$FB$211)+SUMIF('Resumen Anual'!$DH$174,FC218,'Resumen Anual'!$DE$211)+SUMIF('Resumen Anual'!$BI$174,FC218,'Resumen Anual'!$BF$211)+SUMIF('Resumen Anual'!$L$174,FC218,'Resumen Anual'!$I$211)+SUMIF('Resumen Anual'!$FE$118,FC218,'Resumen Anual'!$FB$155)+SUMIF('Resumen Anual'!$DH$118,FC218,'Resumen Anual'!$DE$155)+SUMIF('Resumen Anual'!$BI$118,FC218,'Resumen Anual'!$BF$155)+SUMIF('Resumen Anual'!$L$118,FC218,'Resumen Anual'!$I$155)+SUMIF('Resumen Anual'!$FE$62,FC218,'Resumen Anual'!$FB$99)+SUMIF('Resumen Anual'!$DH$62,FC218,'Resumen Anual'!$DE$99)+SUMIF('Resumen Anual'!$BI$62,FC218,'Resumen Anual'!$BF$99)+SUMIF('Resumen Anual'!$L$62,FC218,'Resumen Anual'!$I$99)+SUMIF('Resumen Anual'!$FE$6,FC218,'Resumen Anual'!$FB$43)+SUMIF('Resumen Anual'!$DH$6,FC218,'Resumen Anual'!$DE$43)+SUMIF('Resumen Anual'!$BI$6,FC218,'Resumen Anual'!$BF$43)+SUMIF('Resumen Anual'!$L$6,FC218,'Resumen Anual'!$I$43)+SUMIF('Bitácoras Anteriores'!$K$6,FC218,'Bitácoras Anteriores'!$H$39)+SUMIF('Bitácoras Anteriores'!$K$59,$K$6,'Bitácoras Anteriores'!$B$92)+SUMIF('Bitácoras Anteriores'!$K$112,FC218,'Bitácoras Anteriores'!$B$145)+SUMIF('Bitácoras Anteriores'!$K$165,FC218,'Bitácoras Anteriores'!$B$198)+SUMIF('Bitácoras Anteriores'!$K$218,FC218,'Bitácoras Anteriores'!$B$251)+SUMIF('Bitácoras Anteriores'!$K$271,FC218,'Bitácoras Anteriores'!$B$304)+SUMIF('Bitácoras Anteriores'!$K$324,FC218,'Bitácoras Anteriores'!$B$357)+SUMIF('Bitácoras Anteriores'!$BH$6,FC218,'Bitácoras Anteriores'!$BE$39)+SUMIF('Bitácoras Anteriores'!$BH$59,$K$6,'Bitácoras Anteriores'!$AY$92)+SUMIF('Bitácoras Anteriores'!$BH$112,FC218,'Bitácoras Anteriores'!$AY$145)+SUMIF('Bitácoras Anteriores'!$BH$165,FC218,'Bitácoras Anteriores'!$AY$198)+SUMIF('Bitácoras Anteriores'!$BH$218,FC218,'Bitácoras Anteriores'!$AY$251)+SUMIF('Bitácoras Anteriores'!$BH$271,FC218,'Bitácoras Anteriores'!$AY$304)+SUMIF('Bitácoras Anteriores'!$BH$324,FC218,'Bitácoras Anteriores'!$AY$357)+SUMIF('Bitácoras Anteriores'!$DF$6,FC218,'Bitácoras Anteriores'!$DC$39)+SUMIF('Bitácoras Anteriores'!$DF$59,$K$6,'Bitácoras Anteriores'!$CW$92)+SUMIF('Bitácoras Anteriores'!$DF$112,FC218,'Bitácoras Anteriores'!$CW$145)+SUMIF('Bitácoras Anteriores'!$DF$165,FC218,'Bitácoras Anteriores'!$CW$198)+SUMIF('Bitácoras Anteriores'!$DF$218,FC218,'Bitácoras Anteriores'!$CW$251)+SUMIF('Bitácoras Anteriores'!$DF$271,FC218,'Bitácoras Anteriores'!$CW$304)+SUMIF('Bitácoras Anteriores'!$DF$324,FC218,'Bitácoras Anteriores'!$CW$357)+SUMIF('Bitácoras Anteriores'!$FC$6,FC218,'Bitácoras Anteriores'!$EZ$39)+SUMIF('Bitácoras Anteriores'!$FC$59,$K$6,'Bitácoras Anteriores'!$ET$92)+SUMIF('Bitácoras Anteriores'!$FC$112,FC218,'Bitácoras Anteriores'!$ET$145)+SUMIF('Bitácoras Anteriores'!$FC$165,FC218,'Bitácoras Anteriores'!$ET$198)+SUMIF('Bitácoras Anteriores'!$FC$218,FC218,'Bitácoras Anteriores'!$ET$251)+SUMIF('Bitácoras Anteriores'!$FC$271,FC218,'Bitácoras Anteriores'!$ET$304)+SUMIF('Bitácoras Anteriores'!$FC$324,FC218,'Bitácoras Anteriores'!$ET$357)</f>
        <v>0</v>
      </c>
      <c r="FA251" s="716"/>
      <c r="FB251" s="716"/>
      <c r="FC251" s="716"/>
      <c r="FD251" s="717"/>
      <c r="FE251" s="715">
        <f>SUMIF('Resumen Anual'!$FE$622,FC218,'Resumen Anual'!$FH$659)+SUMIF('Resumen Anual'!$DH$622,FC218,'Resumen Anual'!$DK$659)+SUMIF('Resumen Anual'!$BI$622,FC218,'Resumen Anual'!$BL$659)+SUMIF('Resumen Anual'!$L$622,FC218,'Resumen Anual'!$O$659)+SUMIF('Resumen Anual'!$FE$566,FC218,'Resumen Anual'!$FH$603)+SUMIF('Resumen Anual'!$DH$566,FC218,'Resumen Anual'!$DK$603)+SUMIF('Resumen Anual'!$BI$566,FC218,'Resumen Anual'!$BL$603)+SUMIF('Resumen Anual'!$L$566,FC218,'Resumen Anual'!$O$603)+SUMIF('Resumen Anual'!$FE$510,FC218,'Resumen Anual'!$FH$547)+SUMIF('Resumen Anual'!$DH$510,FC218,'Resumen Anual'!$DK$547)+SUMIF('Resumen Anual'!$BI$510,FC218,'Resumen Anual'!$BL$547)+SUMIF('Resumen Anual'!$L$510,FC218,'Resumen Anual'!$O$547)+SUMIF('Resumen Anual'!$FE$454,FC218,'Resumen Anual'!$FH$491)+SUMIF('Resumen Anual'!$DH$454,FC218,'Resumen Anual'!$DK$491)+SUMIF('Resumen Anual'!$BI$454,FC218,'Resumen Anual'!$BL$491)+SUMIF('Resumen Anual'!$L$454,FC218,'Resumen Anual'!$O$491)+SUMIF('Resumen Anual'!$FE$398,FC218,'Resumen Anual'!$FH$435)+SUMIF('Resumen Anual'!$DH$398,FC218,'Resumen Anual'!$DK$435)+SUMIF('Resumen Anual'!$BI$398,FC218,'Resumen Anual'!$BL$435)+SUMIF('Resumen Anual'!$L$398,FC218,'Resumen Anual'!$O$435)+SUMIF('Resumen Anual'!$FE$342,FC218,'Resumen Anual'!$FH$379)+SUMIF('Resumen Anual'!$DH$342,FC218,'Resumen Anual'!$DK$379)+SUMIF('Resumen Anual'!$BI$342,FC218,'Resumen Anual'!$BL$379)+SUMIF('Resumen Anual'!$L$342,FC218,'Resumen Anual'!$O$379)+SUMIF('Resumen Anual'!$FE$286,FC218,'Resumen Anual'!$FH$323)+SUMIF('Resumen Anual'!$DH$286,FC218,'Resumen Anual'!$DK$323)+SUMIF('Resumen Anual'!$BI$286,FC218,'Resumen Anual'!$BL$323)+SUMIF('Resumen Anual'!$L$286,FC218,'Resumen Anual'!$O$323)+SUMIF('Resumen Anual'!$FE$230,FC218,'Resumen Anual'!$FH$267)+SUMIF('Resumen Anual'!$DH$230,FC218,'Resumen Anual'!$DK$267)+SUMIF('Resumen Anual'!$BI$230,FC218,'Resumen Anual'!$BL$267)+SUMIF('Resumen Anual'!$L$230,FC218,'Resumen Anual'!$O$267)+SUMIF('Resumen Anual'!$FE$174,FC218,'Resumen Anual'!$FH$211)+SUMIF('Resumen Anual'!$DH$174,FC218,'Resumen Anual'!$DK$211)+SUMIF('Resumen Anual'!$BI$174,FC218,'Resumen Anual'!$BL$211)+SUMIF('Resumen Anual'!$L$174,FC218,'Resumen Anual'!$O$211)+SUMIF('Resumen Anual'!$FE$118,FC218,'Resumen Anual'!$FH$155)+SUMIF('Resumen Anual'!$DH$118,FC218,'Resumen Anual'!$DK$155)+SUMIF('Resumen Anual'!$BI$118,FC218,'Resumen Anual'!$BL$155)+SUMIF('Resumen Anual'!$L$118,FC218,'Resumen Anual'!$O$155)+SUMIF('Resumen Anual'!$FE$62,FC218,'Resumen Anual'!$FH$99)+SUMIF('Resumen Anual'!$DH$62,FC218,'Resumen Anual'!$DK$99)+SUMIF('Resumen Anual'!$BI$62,FC218,'Resumen Anual'!$BL$99)+SUMIF('Resumen Anual'!$L$62,FC218,'Resumen Anual'!$O$99)+SUMIF('Resumen Anual'!$FE$6,FC218,'Resumen Anual'!$FH$43)+SUMIF('Resumen Anual'!$DH$6,FC218,'Resumen Anual'!$DK$43)+SUMIF('Resumen Anual'!$BI$6,FC218,'Resumen Anual'!$BL$43)+SUMIF('Resumen Anual'!$L$6,FC218,'Resumen Anual'!$O$43)+SUMIF('Bitácoras Anteriores'!$K$6,FC218,'Bitácoras Anteriores'!$M$39)+SUMIF('Bitácoras Anteriores'!$K$59,$K$6,'Bitácoras Anteriores'!$M$92)+SUMIF('Bitácoras Anteriores'!$K$112,FC218,'Bitácoras Anteriores'!$M$145)+SUMIF('Bitácoras Anteriores'!$K$165,FC218,'Bitácoras Anteriores'!$M$198)+SUMIF('Bitácoras Anteriores'!$K$218,FC218,'Bitácoras Anteriores'!$M$251)+SUMIF('Bitácoras Anteriores'!$K$271,FC218,'Bitácoras Anteriores'!$M$304)+SUMIF('Bitácoras Anteriores'!$K$324,FC218,'Bitácoras Anteriores'!$M$357)+SUMIF('Bitácoras Anteriores'!$BH$6,FC218,'Bitácoras Anteriores'!$BJ$39)+SUMIF('Bitácoras Anteriores'!$BH$59,$K$6,'Bitácoras Anteriores'!$BJ$92)+SUMIF('Bitácoras Anteriores'!$BH$112,FC218,'Bitácoras Anteriores'!$BJ$145)+SUMIF('Bitácoras Anteriores'!$BH$165,FC218,'Bitácoras Anteriores'!$BJ$198)+SUMIF('Bitácoras Anteriores'!$BH$218,FC218,'Bitácoras Anteriores'!$BJ$251)+SUMIF('Bitácoras Anteriores'!$BH$271,FC218,'Bitácoras Anteriores'!$BJ$304)+SUMIF('Bitácoras Anteriores'!$BH$324,FC218,'Bitácoras Anteriores'!$BJ$357)+SUMIF('Bitácoras Anteriores'!$DF$6,FC218,'Bitácoras Anteriores'!$DH$39)+SUMIF('Bitácoras Anteriores'!$DF$59,$K$6,'Bitácoras Anteriores'!$DH$92)+SUMIF('Bitácoras Anteriores'!$DF$112,FC218,'Bitácoras Anteriores'!$DH$145)+SUMIF('Bitácoras Anteriores'!$DF$165,FC218,'Bitácoras Anteriores'!$DH$198)+SUMIF('Bitácoras Anteriores'!$DF$218,FC218,'Bitácoras Anteriores'!$DH$251)+SUMIF('Bitácoras Anteriores'!$DF$271,FC218,'Bitácoras Anteriores'!$DH$304)+SUMIF('Bitácoras Anteriores'!$DF$324,FC218,'Bitácoras Anteriores'!$DH$357)+SUMIF('Bitácoras Anteriores'!$FC$6,FC218,'Bitácoras Anteriores'!$FE$39)+SUMIF('Bitácoras Anteriores'!$FC$59,$K$6,'Bitácoras Anteriores'!$FE$92)+SUMIF('Bitácoras Anteriores'!$FC$112,FC218,'Bitácoras Anteriores'!$FE$145)+SUMIF('Bitácoras Anteriores'!$FC$165,FC218,'Bitácoras Anteriores'!$FE$198)+SUMIF('Bitácoras Anteriores'!$FC$218,FC218,'Bitácoras Anteriores'!$FE$251)+SUMIF('Bitácoras Anteriores'!$FC$271,FC218,'Bitácoras Anteriores'!$FE$304)+SUMIF('Bitácoras Anteriores'!$FC$324,FC218,'Bitácoras Anteriores'!$FE$357)</f>
        <v>0</v>
      </c>
      <c r="FF251" s="716"/>
      <c r="FG251" s="716"/>
      <c r="FH251" s="716"/>
      <c r="FI251" s="716"/>
      <c r="FJ251" s="717"/>
      <c r="FK251" s="715">
        <f>SUMIF('Resumen Anual'!$FE$622,FC218,'Resumen Anual'!$FN$659)+SUMIF('Resumen Anual'!$DH$622,FC218,'Resumen Anual'!$DQ$659)+SUMIF('Resumen Anual'!$BI$622,FC218,'Resumen Anual'!$BR$659)+SUMIF('Resumen Anual'!$L$622,FC218,'Resumen Anual'!$U$659)+SUMIF('Resumen Anual'!$FE$566,FC218,'Resumen Anual'!$FN$603)+SUMIF('Resumen Anual'!$DH$566,FC218,'Resumen Anual'!$DQ$603)+SUMIF('Resumen Anual'!$BI$566,FC218,'Resumen Anual'!$BR$603)+SUMIF('Resumen Anual'!$L$566,FC218,'Resumen Anual'!$U$603)+SUMIF('Resumen Anual'!$FE$510,FC218,'Resumen Anual'!$FN$547)+SUMIF('Resumen Anual'!$DH$510,FC218,'Resumen Anual'!$DQ$547)+SUMIF('Resumen Anual'!$BI$510,FC218,'Resumen Anual'!$BR$547)+SUMIF('Resumen Anual'!$L$510,FC218,'Resumen Anual'!$U$547)+SUMIF('Resumen Anual'!$FE$454,FC218,'Resumen Anual'!$FN$491)+SUMIF('Resumen Anual'!$DH$454,FC218,'Resumen Anual'!$DQ$491)+SUMIF('Resumen Anual'!$BI$454,FC218,'Resumen Anual'!$BR$491)+SUMIF('Resumen Anual'!$L$454,FC218,'Resumen Anual'!$U$491)+SUMIF('Resumen Anual'!$FE$398,FC218,'Resumen Anual'!$FN$435)+SUMIF('Resumen Anual'!$DH$398,FC218,'Resumen Anual'!$DQ$435)+SUMIF('Resumen Anual'!$BI$398,FC218,'Resumen Anual'!$BR$435)+SUMIF('Resumen Anual'!$L$398,FC218,'Resumen Anual'!$U$435)+SUMIF('Resumen Anual'!$FE$342,FC218,'Resumen Anual'!$FN$379)+SUMIF('Resumen Anual'!$DH$342,FC218,'Resumen Anual'!$DQ$379)+SUMIF('Resumen Anual'!$BI$342,FC218,'Resumen Anual'!$BR$379)+SUMIF('Resumen Anual'!$L$342,FC218,'Resumen Anual'!$U$379)+SUMIF('Resumen Anual'!$FE$286,FC218,'Resumen Anual'!$FN$323)+SUMIF('Resumen Anual'!$DH$286,FC218,'Resumen Anual'!$DQ$323)+SUMIF('Resumen Anual'!$BI$286,FC218,'Resumen Anual'!$BR$323)+SUMIF('Resumen Anual'!$L$286,FC218,'Resumen Anual'!$U$323)+SUMIF('Resumen Anual'!$FE$230,FC218,'Resumen Anual'!$FN$267)+SUMIF('Resumen Anual'!$DH$230,FC218,'Resumen Anual'!$DQ$267)+SUMIF('Resumen Anual'!$BI$230,FC218,'Resumen Anual'!$BR$267)+SUMIF('Resumen Anual'!$L$230,FC218,'Resumen Anual'!$U$267)+SUMIF('Resumen Anual'!$FE$174,FC218,'Resumen Anual'!$FN$211)+SUMIF('Resumen Anual'!$DH$174,FC218,'Resumen Anual'!$DQ$211)+SUMIF('Resumen Anual'!$BI$174,FC218,'Resumen Anual'!$BR$211)+SUMIF('Resumen Anual'!$L$174,FC218,'Resumen Anual'!$U$211)+SUMIF('Resumen Anual'!$FE$118,FC218,'Resumen Anual'!$FN$155)+SUMIF('Resumen Anual'!$DH$118,FC218,'Resumen Anual'!$DQ$155)+SUMIF('Resumen Anual'!$BI$118,FC218,'Resumen Anual'!$BR$155)+SUMIF('Resumen Anual'!$L$118,FC218,'Resumen Anual'!$U$155)+SUMIF('Resumen Anual'!$FE$62,FC218,'Resumen Anual'!$FN$99)+SUMIF('Resumen Anual'!$DH$62,FC218,'Resumen Anual'!$DQ$99)+SUMIF('Resumen Anual'!$BI$62,FC218,'Resumen Anual'!$BR$99)+SUMIF('Resumen Anual'!$L$62,FC218,'Resumen Anual'!$U$99)+SUMIF('Resumen Anual'!$FE$6,FC218,'Resumen Anual'!$FN$43)+SUMIF('Resumen Anual'!$DH$6,FC218,'Resumen Anual'!$DQ$43)+SUMIF('Resumen Anual'!$BI$6,FC218,'Resumen Anual'!$BR$43)+SUMIF('Resumen Anual'!$L$6,FC218,'Resumen Anual'!$U$43)</f>
        <v>0</v>
      </c>
      <c r="FL251" s="716"/>
      <c r="FM251" s="716"/>
      <c r="FN251" s="716"/>
      <c r="FO251" s="716"/>
      <c r="FP251" s="717"/>
      <c r="FQ251" s="15"/>
      <c r="FR251" s="1222"/>
      <c r="FS251" s="1223"/>
      <c r="FT251" s="1223"/>
      <c r="FU251" s="1223"/>
      <c r="FV251" s="1223"/>
      <c r="FW251" s="1223"/>
      <c r="FX251" s="662"/>
      <c r="FY251" s="662"/>
      <c r="FZ251" s="662"/>
      <c r="GA251" s="662"/>
      <c r="GB251" s="662"/>
      <c r="GC251" s="663"/>
      <c r="GD251" s="1222"/>
      <c r="GE251" s="1223"/>
      <c r="GF251" s="1223"/>
      <c r="GG251" s="1223"/>
      <c r="GH251" s="1223"/>
      <c r="GI251" s="1223"/>
      <c r="GJ251" s="665"/>
      <c r="GK251" s="662"/>
      <c r="GL251" s="662"/>
      <c r="GM251" s="662"/>
      <c r="GN251" s="663"/>
      <c r="GO251" s="1200"/>
    </row>
    <row r="252" spans="1:197" ht="9" customHeight="1" x14ac:dyDescent="0.25">
      <c r="A252" s="171"/>
      <c r="B252" s="718"/>
      <c r="C252" s="719"/>
      <c r="D252" s="719"/>
      <c r="E252" s="719"/>
      <c r="F252" s="719"/>
      <c r="G252" s="720"/>
      <c r="H252" s="721"/>
      <c r="I252" s="722"/>
      <c r="J252" s="722"/>
      <c r="K252" s="722"/>
      <c r="L252" s="723"/>
      <c r="M252" s="721"/>
      <c r="N252" s="722"/>
      <c r="O252" s="722"/>
      <c r="P252" s="722"/>
      <c r="Q252" s="722"/>
      <c r="R252" s="723"/>
      <c r="S252" s="718"/>
      <c r="T252" s="719"/>
      <c r="U252" s="719"/>
      <c r="V252" s="719"/>
      <c r="W252" s="719"/>
      <c r="X252" s="720"/>
      <c r="Y252" s="15"/>
      <c r="Z252" s="1220" t="str">
        <f>IF(Portada!$A$1="www.fly-logics.com","MATRICULA",0)</f>
        <v>MATRICULA</v>
      </c>
      <c r="AA252" s="1221"/>
      <c r="AB252" s="1221"/>
      <c r="AC252" s="1221"/>
      <c r="AD252" s="1221"/>
      <c r="AE252" s="1221"/>
      <c r="AF252" s="660" t="s">
        <v>90</v>
      </c>
      <c r="AG252" s="660"/>
      <c r="AH252" s="660"/>
      <c r="AI252" s="660"/>
      <c r="AJ252" s="660"/>
      <c r="AK252" s="661"/>
      <c r="AL252" s="1220" t="str">
        <f>IF(Portada!$A$1="www.fly-logics.com","FECHA MAT.",0)</f>
        <v>FECHA MAT.</v>
      </c>
      <c r="AM252" s="1221"/>
      <c r="AN252" s="1221"/>
      <c r="AO252" s="1221"/>
      <c r="AP252" s="1221"/>
      <c r="AQ252" s="1221"/>
      <c r="AR252" s="668">
        <v>25917</v>
      </c>
      <c r="AS252" s="669"/>
      <c r="AT252" s="669"/>
      <c r="AU252" s="669"/>
      <c r="AV252" s="669"/>
      <c r="AW252" s="1200"/>
      <c r="AX252" s="171"/>
      <c r="AY252" s="718"/>
      <c r="AZ252" s="719"/>
      <c r="BA252" s="719"/>
      <c r="BB252" s="719"/>
      <c r="BC252" s="719"/>
      <c r="BD252" s="720"/>
      <c r="BE252" s="721"/>
      <c r="BF252" s="722"/>
      <c r="BG252" s="722"/>
      <c r="BH252" s="722"/>
      <c r="BI252" s="723"/>
      <c r="BJ252" s="721"/>
      <c r="BK252" s="722"/>
      <c r="BL252" s="722"/>
      <c r="BM252" s="722"/>
      <c r="BN252" s="722"/>
      <c r="BO252" s="723"/>
      <c r="BP252" s="718"/>
      <c r="BQ252" s="719"/>
      <c r="BR252" s="719"/>
      <c r="BS252" s="719"/>
      <c r="BT252" s="719"/>
      <c r="BU252" s="720"/>
      <c r="BV252" s="15"/>
      <c r="BW252" s="1220" t="str">
        <f>IF(Portada!$A$1="www.fly-logics.com","MATRICULA",0)</f>
        <v>MATRICULA</v>
      </c>
      <c r="BX252" s="1221"/>
      <c r="BY252" s="1221"/>
      <c r="BZ252" s="1221"/>
      <c r="CA252" s="1221"/>
      <c r="CB252" s="1221"/>
      <c r="CC252" s="660" t="s">
        <v>90</v>
      </c>
      <c r="CD252" s="660"/>
      <c r="CE252" s="660"/>
      <c r="CF252" s="660"/>
      <c r="CG252" s="660"/>
      <c r="CH252" s="661"/>
      <c r="CI252" s="1220" t="str">
        <f>IF(Portada!$A$1="www.fly-logics.com","FECHA MAT.",0)</f>
        <v>FECHA MAT.</v>
      </c>
      <c r="CJ252" s="1221"/>
      <c r="CK252" s="1221"/>
      <c r="CL252" s="1221"/>
      <c r="CM252" s="1221"/>
      <c r="CN252" s="1221"/>
      <c r="CO252" s="668">
        <v>25917</v>
      </c>
      <c r="CP252" s="669"/>
      <c r="CQ252" s="669"/>
      <c r="CR252" s="669"/>
      <c r="CS252" s="670"/>
      <c r="CT252" s="1200"/>
      <c r="CU252" s="1199"/>
      <c r="CV252" s="171"/>
      <c r="CW252" s="718"/>
      <c r="CX252" s="719"/>
      <c r="CY252" s="719"/>
      <c r="CZ252" s="719"/>
      <c r="DA252" s="719"/>
      <c r="DB252" s="720"/>
      <c r="DC252" s="721"/>
      <c r="DD252" s="722"/>
      <c r="DE252" s="722"/>
      <c r="DF252" s="722"/>
      <c r="DG252" s="723"/>
      <c r="DH252" s="721"/>
      <c r="DI252" s="722"/>
      <c r="DJ252" s="722"/>
      <c r="DK252" s="722"/>
      <c r="DL252" s="722"/>
      <c r="DM252" s="723"/>
      <c r="DN252" s="718"/>
      <c r="DO252" s="719"/>
      <c r="DP252" s="719"/>
      <c r="DQ252" s="719"/>
      <c r="DR252" s="719"/>
      <c r="DS252" s="720"/>
      <c r="DT252" s="15"/>
      <c r="DU252" s="1220" t="str">
        <f>IF(Portada!$A$1="www.fly-logics.com","MATRICULA",0)</f>
        <v>MATRICULA</v>
      </c>
      <c r="DV252" s="1221"/>
      <c r="DW252" s="1221"/>
      <c r="DX252" s="1221"/>
      <c r="DY252" s="1221"/>
      <c r="DZ252" s="1221"/>
      <c r="EA252" s="660" t="s">
        <v>90</v>
      </c>
      <c r="EB252" s="660"/>
      <c r="EC252" s="660"/>
      <c r="ED252" s="660"/>
      <c r="EE252" s="660"/>
      <c r="EF252" s="661"/>
      <c r="EG252" s="1220" t="str">
        <f>IF(Portada!$A$1="www.fly-logics.com","FECHA MAT.",0)</f>
        <v>FECHA MAT.</v>
      </c>
      <c r="EH252" s="1221"/>
      <c r="EI252" s="1221"/>
      <c r="EJ252" s="1221"/>
      <c r="EK252" s="1221"/>
      <c r="EL252" s="1221"/>
      <c r="EM252" s="668">
        <v>25917</v>
      </c>
      <c r="EN252" s="669"/>
      <c r="EO252" s="669"/>
      <c r="EP252" s="669"/>
      <c r="EQ252" s="669"/>
      <c r="ER252" s="1200"/>
      <c r="ES252" s="171"/>
      <c r="ET252" s="718"/>
      <c r="EU252" s="719"/>
      <c r="EV252" s="719"/>
      <c r="EW252" s="719"/>
      <c r="EX252" s="719"/>
      <c r="EY252" s="720"/>
      <c r="EZ252" s="721"/>
      <c r="FA252" s="722"/>
      <c r="FB252" s="722"/>
      <c r="FC252" s="722"/>
      <c r="FD252" s="723"/>
      <c r="FE252" s="721"/>
      <c r="FF252" s="722"/>
      <c r="FG252" s="722"/>
      <c r="FH252" s="722"/>
      <c r="FI252" s="722"/>
      <c r="FJ252" s="723"/>
      <c r="FK252" s="718"/>
      <c r="FL252" s="719"/>
      <c r="FM252" s="719"/>
      <c r="FN252" s="719"/>
      <c r="FO252" s="719"/>
      <c r="FP252" s="720"/>
      <c r="FQ252" s="15"/>
      <c r="FR252" s="1220" t="str">
        <f>IF(Portada!$A$1="www.fly-logics.com","MATRICULA",0)</f>
        <v>MATRICULA</v>
      </c>
      <c r="FS252" s="1221"/>
      <c r="FT252" s="1221"/>
      <c r="FU252" s="1221"/>
      <c r="FV252" s="1221"/>
      <c r="FW252" s="1221"/>
      <c r="FX252" s="660" t="s">
        <v>90</v>
      </c>
      <c r="FY252" s="660"/>
      <c r="FZ252" s="660"/>
      <c r="GA252" s="660"/>
      <c r="GB252" s="660"/>
      <c r="GC252" s="661"/>
      <c r="GD252" s="1220" t="str">
        <f>IF(Portada!$A$1="www.fly-logics.com","FECHA MAT.",0)</f>
        <v>FECHA MAT.</v>
      </c>
      <c r="GE252" s="1221"/>
      <c r="GF252" s="1221"/>
      <c r="GG252" s="1221"/>
      <c r="GH252" s="1221"/>
      <c r="GI252" s="1221"/>
      <c r="GJ252" s="668">
        <v>25917</v>
      </c>
      <c r="GK252" s="669"/>
      <c r="GL252" s="669"/>
      <c r="GM252" s="669"/>
      <c r="GN252" s="670"/>
      <c r="GO252" s="1200"/>
    </row>
    <row r="253" spans="1:197" ht="6.75" customHeight="1" x14ac:dyDescent="0.25">
      <c r="A253" s="171"/>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15"/>
      <c r="Z253" s="1222"/>
      <c r="AA253" s="1223"/>
      <c r="AB253" s="1223"/>
      <c r="AC253" s="1223"/>
      <c r="AD253" s="1223"/>
      <c r="AE253" s="1223"/>
      <c r="AF253" s="662"/>
      <c r="AG253" s="662"/>
      <c r="AH253" s="662"/>
      <c r="AI253" s="662"/>
      <c r="AJ253" s="662"/>
      <c r="AK253" s="663"/>
      <c r="AL253" s="1222"/>
      <c r="AM253" s="1223"/>
      <c r="AN253" s="1223"/>
      <c r="AO253" s="1223"/>
      <c r="AP253" s="1223"/>
      <c r="AQ253" s="1223"/>
      <c r="AR253" s="671"/>
      <c r="AS253" s="672"/>
      <c r="AT253" s="672"/>
      <c r="AU253" s="672"/>
      <c r="AV253" s="672"/>
      <c r="AW253" s="1200"/>
      <c r="AX253" s="171"/>
      <c r="AY253" s="285"/>
      <c r="AZ253" s="285"/>
      <c r="BA253" s="285"/>
      <c r="BB253" s="285"/>
      <c r="BC253" s="285"/>
      <c r="BD253" s="285"/>
      <c r="BE253" s="285"/>
      <c r="BF253" s="285"/>
      <c r="BG253" s="285"/>
      <c r="BH253" s="285"/>
      <c r="BI253" s="285"/>
      <c r="BJ253" s="285"/>
      <c r="BK253" s="285"/>
      <c r="BL253" s="285"/>
      <c r="BM253" s="285"/>
      <c r="BN253" s="285"/>
      <c r="BO253" s="285"/>
      <c r="BP253" s="285"/>
      <c r="BQ253" s="285"/>
      <c r="BR253" s="285"/>
      <c r="BS253" s="285"/>
      <c r="BT253" s="285"/>
      <c r="BU253" s="285"/>
      <c r="BV253" s="15"/>
      <c r="BW253" s="1222"/>
      <c r="BX253" s="1223"/>
      <c r="BY253" s="1223"/>
      <c r="BZ253" s="1223"/>
      <c r="CA253" s="1223"/>
      <c r="CB253" s="1223"/>
      <c r="CC253" s="662"/>
      <c r="CD253" s="662"/>
      <c r="CE253" s="662"/>
      <c r="CF253" s="662"/>
      <c r="CG253" s="662"/>
      <c r="CH253" s="663"/>
      <c r="CI253" s="1222"/>
      <c r="CJ253" s="1223"/>
      <c r="CK253" s="1223"/>
      <c r="CL253" s="1223"/>
      <c r="CM253" s="1223"/>
      <c r="CN253" s="1223"/>
      <c r="CO253" s="671"/>
      <c r="CP253" s="672"/>
      <c r="CQ253" s="672"/>
      <c r="CR253" s="672"/>
      <c r="CS253" s="673"/>
      <c r="CT253" s="1200"/>
      <c r="CU253" s="1199"/>
      <c r="CV253" s="171"/>
      <c r="CW253" s="285"/>
      <c r="CX253" s="285"/>
      <c r="CY253" s="285"/>
      <c r="CZ253" s="285"/>
      <c r="DA253" s="285"/>
      <c r="DB253" s="285"/>
      <c r="DC253" s="285"/>
      <c r="DD253" s="285"/>
      <c r="DE253" s="285"/>
      <c r="DF253" s="285"/>
      <c r="DG253" s="285"/>
      <c r="DH253" s="285"/>
      <c r="DI253" s="285"/>
      <c r="DJ253" s="285"/>
      <c r="DK253" s="285"/>
      <c r="DL253" s="285"/>
      <c r="DM253" s="285"/>
      <c r="DN253" s="285"/>
      <c r="DO253" s="285"/>
      <c r="DP253" s="285"/>
      <c r="DQ253" s="285"/>
      <c r="DR253" s="285"/>
      <c r="DS253" s="285"/>
      <c r="DT253" s="15"/>
      <c r="DU253" s="1222"/>
      <c r="DV253" s="1223"/>
      <c r="DW253" s="1223"/>
      <c r="DX253" s="1223"/>
      <c r="DY253" s="1223"/>
      <c r="DZ253" s="1223"/>
      <c r="EA253" s="662"/>
      <c r="EB253" s="662"/>
      <c r="EC253" s="662"/>
      <c r="ED253" s="662"/>
      <c r="EE253" s="662"/>
      <c r="EF253" s="663"/>
      <c r="EG253" s="1222"/>
      <c r="EH253" s="1223"/>
      <c r="EI253" s="1223"/>
      <c r="EJ253" s="1223"/>
      <c r="EK253" s="1223"/>
      <c r="EL253" s="1223"/>
      <c r="EM253" s="671"/>
      <c r="EN253" s="672"/>
      <c r="EO253" s="672"/>
      <c r="EP253" s="672"/>
      <c r="EQ253" s="672"/>
      <c r="ER253" s="1200"/>
      <c r="ES253" s="171"/>
      <c r="ET253" s="285"/>
      <c r="EU253" s="285"/>
      <c r="EV253" s="285"/>
      <c r="EW253" s="285"/>
      <c r="EX253" s="285"/>
      <c r="EY253" s="285"/>
      <c r="EZ253" s="285"/>
      <c r="FA253" s="285"/>
      <c r="FB253" s="285"/>
      <c r="FC253" s="285"/>
      <c r="FD253" s="285"/>
      <c r="FE253" s="285"/>
      <c r="FF253" s="285"/>
      <c r="FG253" s="285"/>
      <c r="FH253" s="285"/>
      <c r="FI253" s="285"/>
      <c r="FJ253" s="285"/>
      <c r="FK253" s="285"/>
      <c r="FL253" s="285"/>
      <c r="FM253" s="285"/>
      <c r="FN253" s="285"/>
      <c r="FO253" s="285"/>
      <c r="FP253" s="285"/>
      <c r="FQ253" s="15"/>
      <c r="FR253" s="1222"/>
      <c r="FS253" s="1223"/>
      <c r="FT253" s="1223"/>
      <c r="FU253" s="1223"/>
      <c r="FV253" s="1223"/>
      <c r="FW253" s="1223"/>
      <c r="FX253" s="662"/>
      <c r="FY253" s="662"/>
      <c r="FZ253" s="662"/>
      <c r="GA253" s="662"/>
      <c r="GB253" s="662"/>
      <c r="GC253" s="663"/>
      <c r="GD253" s="1222"/>
      <c r="GE253" s="1223"/>
      <c r="GF253" s="1223"/>
      <c r="GG253" s="1223"/>
      <c r="GH253" s="1223"/>
      <c r="GI253" s="1223"/>
      <c r="GJ253" s="671"/>
      <c r="GK253" s="672"/>
      <c r="GL253" s="672"/>
      <c r="GM253" s="672"/>
      <c r="GN253" s="673"/>
      <c r="GO253" s="1200"/>
    </row>
    <row r="254" spans="1:197" ht="5.25" customHeight="1" x14ac:dyDescent="0.25">
      <c r="A254" s="171"/>
      <c r="B254" s="685" t="s">
        <v>59</v>
      </c>
      <c r="C254" s="686"/>
      <c r="D254" s="686"/>
      <c r="E254" s="701">
        <f>SUMIF('Resumen Anual'!$L$6,K218,'Resumen Anual'!$F$47)+SUMIF('Resumen Anual'!$L$64,K218,'Resumen Anual'!$F$105)+SUMIF('Resumen Anual'!$L$122,K218,'Resumen Anual'!$F$163)+SUMIF('Resumen Anual'!$L$180,K218,'Resumen Anual'!$F$221)+SUMIF('Resumen Anual'!$L$238,K218,'Resumen Anual'!$F$279)+SUMIF('Resumen Anual'!$L$296,K218,'Resumen Anual'!$F$337)+SUMIF('Resumen Anual'!$L$354,K218,'Resumen Anual'!$F$395)+SUMIF('Resumen Anual'!$L$412,K218,'Resumen Anual'!$F$453)+SUMIF('Resumen Anual'!$L$470,K218,'Resumen Anual'!$F$511)+SUMIF('Resumen Anual'!$L$528,K218,'Resumen Anual'!$F$569)+SUMIF('Resumen Anual'!$L$586,K218,'Resumen Anual'!$F$627)+SUMIF('Resumen Anual'!$L$644,K218,'Resumen Anual'!$F$685)+SUMIF('Resumen Anual'!$BI$6,K218,'Resumen Anual'!$BC$47)+SUMIF('Resumen Anual'!$BI$64,K218,'Resumen Anual'!$BC$105)+SUMIF('Resumen Anual'!$BI$122,K218,'Resumen Anual'!$BC$163)+SUMIF('Resumen Anual'!$BI$180,K218,'Resumen Anual'!$BC$221)+SUMIF('Resumen Anual'!$BI$238,K218,'Resumen Anual'!$BC$279)+SUMIF('Resumen Anual'!$BI$296,K218,'Resumen Anual'!$BC$337)+SUMIF('Resumen Anual'!$BI$354,K218,'Resumen Anual'!$BC$395)+SUMIF('Resumen Anual'!$BI$412,K218,'Resumen Anual'!$BC$453)+SUMIF('Resumen Anual'!$BI$470,K218,'Resumen Anual'!$BC$511)+SUMIF('Resumen Anual'!$BI$528,K218,'Resumen Anual'!$BC$569)+SUMIF('Resumen Anual'!$BI$586,K218,'Resumen Anual'!$BC$627)+SUMIF('Resumen Anual'!$BI$644,K218,'Resumen Anual'!$BC$685)+SUMIF('Resumen Anual'!$DH$6,K218,'Resumen Anual'!$DB$47)+SUMIF('Resumen Anual'!$DH$64,K218,'Resumen Anual'!$DB$105)+SUMIF('Resumen Anual'!$DH$122,K218,'Resumen Anual'!$DB$163)+SUMIF('Resumen Anual'!$DH$180,K218,'Resumen Anual'!$DB$221)+SUMIF('Resumen Anual'!$DH$238,K218,'Resumen Anual'!$DB$279)+SUMIF('Resumen Anual'!$DH$296,K218,'Resumen Anual'!$DB$337)+SUMIF('Resumen Anual'!$DH$354,K218,'Resumen Anual'!$DB$395)+SUMIF('Resumen Anual'!$DH$412,K218,'Resumen Anual'!$DB$453)+SUMIF('Resumen Anual'!$DH$470,K218,'Resumen Anual'!$DB$511)+SUMIF('Resumen Anual'!$DH$528,K218,'Resumen Anual'!$DB$569)+SUMIF('Resumen Anual'!$DH$586,K218,'Resumen Anual'!$DB$627)+SUMIF('Resumen Anual'!$FE$6,K218,'Resumen Anual'!$EY$47)+SUMIF('Resumen Anual'!$DH$644,K218,'Resumen Anual'!$DB$685)+SUMIF('Resumen Anual'!$FE$64,K218,'Resumen Anual'!$EY$105)+SUMIF('Resumen Anual'!$FE$122,K218,'Resumen Anual'!$EY$163)+SUMIF('Resumen Anual'!$FE$180,K218,'Resumen Anual'!$EY$221)+SUMIF('Resumen Anual'!$FE$238,K218,'Resumen Anual'!$EY$279)+SUMIF('Resumen Anual'!$FE$296,K218,'Resumen Anual'!$EY$337)+SUMIF('Resumen Anual'!$FE$354,K218,'Resumen Anual'!$EY$395)+SUMIF('Resumen Anual'!$FE$412,K218,'Resumen Anual'!$EY$453)+SUMIF('Resumen Anual'!$FE$470,K218,'Resumen Anual'!$EY$511)+SUMIF('Resumen Anual'!$FE$586,K218,'Resumen Anual'!$EY$627)+SUMIF('Resumen Anual'!$FE$528,K218,'Resumen Anual'!$EY$569)+SUMIF('Resumen Anual'!$FE$644,K218,'Resumen Anual'!$EY$685)+SUMIF('Bitácoras Anteriores'!$K$6,K218,'Bitácoras Anteriores'!$E$43)+SUMIF('Bitácoras Anteriores'!$K$59,$K$6,'Bitácoras Anteriores'!$E$96)+SUMIF('Bitácoras Anteriores'!$K$112,K218,'Bitácoras Anteriores'!$E$149)+SUMIF('Bitácoras Anteriores'!$K$165,K218,'Bitácoras Anteriores'!$E$202)+SUMIF('Bitácoras Anteriores'!$K$218,K218,'Bitácoras Anteriores'!$E$255)+SUMIF('Bitácoras Anteriores'!$K$271,K218,'Bitácoras Anteriores'!$E$308)+SUMIF('Bitácoras Anteriores'!$K$324,K218,'Bitácoras Anteriores'!$E$361)+SUMIF('Bitácoras Anteriores'!$BH$6,K218,'Bitácoras Anteriores'!$BB$43)+SUMIF('Bitácoras Anteriores'!$BH$59,$K$6,'Bitácoras Anteriores'!$BB$96)+SUMIF('Bitácoras Anteriores'!$BH$112,K218,'Bitácoras Anteriores'!$BB$149)+SUMIF('Bitácoras Anteriores'!$BH$165,K218,'Bitácoras Anteriores'!$BB$202)+SUMIF('Bitácoras Anteriores'!$BH$218,K218,'Bitácoras Anteriores'!$BB$255)+SUMIF('Bitácoras Anteriores'!$BH$271,K218,'Bitácoras Anteriores'!$BB$308)+SUMIF('Bitácoras Anteriores'!$BH$324,K218,'Bitácoras Anteriores'!$BB$361)+SUMIF('Bitácoras Anteriores'!$DF$6,K218,'Bitácoras Anteriores'!$CZ$43)+SUMIF('Bitácoras Anteriores'!$DF$59,$K$6,'Bitácoras Anteriores'!$CZ$96)+SUMIF('Bitácoras Anteriores'!$DF$112,K218,'Bitácoras Anteriores'!$CZ$149)+SUMIF('Bitácoras Anteriores'!$DF$165,K218,'Bitácoras Anteriores'!$CZ$202)+SUMIF('Bitácoras Anteriores'!$DF$218,K218,'Bitácoras Anteriores'!$CZ$255)+SUMIF('Bitácoras Anteriores'!$DF$271,K218,'Bitácoras Anteriores'!$CZ$308)+SUMIF('Bitácoras Anteriores'!$DF$324,K218,'Bitácoras Anteriores'!$CZ$361)+SUMIF('Bitácoras Anteriores'!$FC$6,K218,'Bitácoras Anteriores'!$EW$43)+SUMIF('Bitácoras Anteriores'!$FC$59,$K$6,'Bitácoras Anteriores'!$EW$96)+SUMIF('Bitácoras Anteriores'!$FC$112,K218,'Bitácoras Anteriores'!$EW$149)+SUMIF('Bitácoras Anteriores'!$FC$165,K218,'Bitácoras Anteriores'!$EW$202)+SUMIF('Bitácoras Anteriores'!$FC$218,K218,'Bitácoras Anteriores'!$EW$255)+SUMIF('Bitácoras Anteriores'!$FC$271,K218,'Bitácoras Anteriores'!$EW$308)+SUMIF('Bitácoras Anteriores'!$FC$324,K218,'Bitácoras Anteriores'!$EW$361)</f>
        <v>0</v>
      </c>
      <c r="F254" s="702"/>
      <c r="G254" s="702"/>
      <c r="H254" s="703"/>
      <c r="I254" s="20"/>
      <c r="J254" s="685" t="s">
        <v>58</v>
      </c>
      <c r="K254" s="686"/>
      <c r="L254" s="686"/>
      <c r="M254" s="1224">
        <f>SUMIF('Bitácoras Anteriores'!$K$6,K218,'Bitácoras Anteriores'!$M$42)+SUMIF('Bitácoras Anteriores'!$K$59,$K$6,'Bitácoras Anteriores'!$M$95)+SUMIF('Bitácoras Anteriores'!$K$112,K218,'Bitácoras Anteriores'!$M$148)+SUMIF('Bitácoras Anteriores'!$K$165,K218,'Bitácoras Anteriores'!$M$201)+SUMIF('Bitácoras Anteriores'!$K$218,K218,'Bitácoras Anteriores'!$M$254)+SUMIF('Bitácoras Anteriores'!$K$271,K218,'Bitácoras Anteriores'!$M$307)+SUMIF('Bitácoras Anteriores'!$K$324,K218,'Bitácoras Anteriores'!$M$360)+SUMIF('Bitácoras Anteriores'!$BH$6,K218,'Bitácoras Anteriores'!$BJ$42)+SUMIF('Bitácoras Anteriores'!$BH$59,$K$6,'Bitácoras Anteriores'!$BJ$95)+SUMIF('Bitácoras Anteriores'!$BH$112,K218,'Bitácoras Anteriores'!$BJ$148)+SUMIF('Bitácoras Anteriores'!$BH$165,K218,'Bitácoras Anteriores'!$BJ$201)+SUMIF('Bitácoras Anteriores'!$BH$218,K218,'Bitácoras Anteriores'!$BJ$254)+SUMIF('Bitácoras Anteriores'!$BH$271,K218,'Bitácoras Anteriores'!$BJ$307)+SUMIF('Bitácoras Anteriores'!$BH$324,K218,'Bitácoras Anteriores'!$BJ$360)+SUMIF('Bitácoras Anteriores'!$DF$6,K218,'Bitácoras Anteriores'!$DH$42)+SUMIF('Bitácoras Anteriores'!$DF$59,$K$6,'Bitácoras Anteriores'!$DH$95)+SUMIF('Bitácoras Anteriores'!$DF$112,K218,'Bitácoras Anteriores'!$DH$148)+SUMIF('Bitácoras Anteriores'!$DF$165,K218,'Bitácoras Anteriores'!$DH$201)+SUMIF('Bitácoras Anteriores'!$DF$218,K218,'Bitácoras Anteriores'!$DH$254)+SUMIF('Bitácoras Anteriores'!$DF$271,K218,'Bitácoras Anteriores'!$DH$307)+SUMIF('Bitácoras Anteriores'!$DF$324,K218,'Bitácoras Anteriores'!$DH$360)+SUMIF('Bitácoras Anteriores'!$FC$6,K218,'Bitácoras Anteriores'!$FE$42)+SUMIF('Bitácoras Anteriores'!$FC$59,$K$6,'Bitácoras Anteriores'!$FE$95)+SUMIF('Bitácoras Anteriores'!$FC$112,K218,'Bitácoras Anteriores'!$FE$148)+SUMIF('Bitácoras Anteriores'!$FC$165,K218,'Bitácoras Anteriores'!$FE$201)+SUMIF('Bitácoras Anteriores'!$FC$218,K218,'Bitácoras Anteriores'!$FE$254)+SUMIF('Bitácoras Anteriores'!$FC$271,K218,'Bitácoras Anteriores'!$FE$307)+SUMIF('Bitácoras Anteriores'!$FC$324,K218,'Bitácoras Anteriores'!$FE$360)+SUMIF('Resumen Anual'!$L$6,K218,'Resumen Anual'!$N$47)+SUMIF('Resumen Anual'!$L$64,K218,'Resumen Anual'!$F$105)+SUMIF('Resumen Anual'!$L$122,K218,'Resumen Anual'!$F$163)+SUMIF('Resumen Anual'!$L$180,K218,'Resumen Anual'!$F$221)+SUMIF('Resumen Anual'!$L$238,K218,'Resumen Anual'!$F$279)+SUMIF('Resumen Anual'!$L$296,K218,'Resumen Anual'!$F$337)+SUMIF('Resumen Anual'!$L$354,K218,'Resumen Anual'!$F$395)+SUMIF('Resumen Anual'!$L$412,K218,'Resumen Anual'!$F$453)+SUMIF('Resumen Anual'!$L$470,K218,'Resumen Anual'!$F$511)+SUMIF('Resumen Anual'!$L$528,K218,'Resumen Anual'!$F$569)+SUMIF('Resumen Anual'!$L$586,K218,'Resumen Anual'!$F$627)+SUMIF('Resumen Anual'!$L$644,K218,'Resumen Anual'!$F$685)+SUMIF('Resumen Anual'!$BI$6,K218,'Resumen Anual'!$BK$47)+SUMIF('Resumen Anual'!$BI$64,K218,'Resumen Anual'!$BC$105)+SUMIF('Resumen Anual'!$BI$122,K218,'Resumen Anual'!$BC$163)+SUMIF('Resumen Anual'!$BI$180,K218,'Resumen Anual'!$BC$221)+SUMIF('Resumen Anual'!$BI$238,K218,'Resumen Anual'!$BC$279)+SUMIF('Resumen Anual'!$BI$296,K218,'Resumen Anual'!$BC$337)+SUMIF('Resumen Anual'!$BI$354,K218,'Resumen Anual'!$BC$395)+SUMIF('Resumen Anual'!$BI$412,K218,'Resumen Anual'!$BC$453)+SUMIF('Resumen Anual'!$BI$470,K218,'Resumen Anual'!$BC$511)+SUMIF('Resumen Anual'!$BI$528,K218,'Resumen Anual'!$BC$569)+SUMIF('Resumen Anual'!$BI$586,K218,'Resumen Anual'!$BC$627)+SUMIF('Resumen Anual'!$BI$644,K218,'Resumen Anual'!$BC$685)+SUMIF('Resumen Anual'!$DH$6,K218,'Resumen Anual'!$DJ$47)+SUMIF('Resumen Anual'!$DH$64,K218,'Resumen Anual'!$DB$105)+SUMIF('Resumen Anual'!$DH$122,K218,'Resumen Anual'!$DB$163)+SUMIF('Resumen Anual'!$DH$180,K218,'Resumen Anual'!$DB$221)+SUMIF('Resumen Anual'!$DH$238,K218,'Resumen Anual'!$DB$279)+SUMIF('Resumen Anual'!$DH$296,K218,'Resumen Anual'!$DB$337)+SUMIF('Resumen Anual'!$DH$354,K218,'Resumen Anual'!$DB$395)+SUMIF('Resumen Anual'!$DH$412,K218,'Resumen Anual'!$DB$453)+SUMIF('Resumen Anual'!$DH$470,K218,'Resumen Anual'!$DB$511)+SUMIF('Resumen Anual'!$DH$528,K218,'Resumen Anual'!$DB$569)+SUMIF('Resumen Anual'!$DH$586,K218,'Resumen Anual'!$DB$627)+SUMIF('Resumen Anual'!$FE$6,K218,'Resumen Anual'!$FG$47)+SUMIF('Resumen Anual'!$DH$644,K218,'Resumen Anual'!$DB$685)+SUMIF('Resumen Anual'!$FE$64,K218,'Resumen Anual'!$EY$105)+SUMIF('Resumen Anual'!$FE$122,K218,'Resumen Anual'!$EY$163)+SUMIF('Resumen Anual'!$FE$180,K218,'Resumen Anual'!$EY$221)+SUMIF('Resumen Anual'!$FE$238,K218,'Resumen Anual'!$EY$279)+SUMIF('Resumen Anual'!$FE$296,K218,'Resumen Anual'!$EY$337)+SUMIF('Resumen Anual'!$FE$354,K218,'Resumen Anual'!$EY$395)+SUMIF('Resumen Anual'!$FE$412,K218,'Resumen Anual'!$EY$453)+SUMIF('Resumen Anual'!$FE$470,K218,'Resumen Anual'!$EY$511)+SUMIF('Resumen Anual'!$FE$586,K218,'Resumen Anual'!$EY$627)+SUMIF('Resumen Anual'!$FE$528,K218,'Resumen Anual'!$EY$569)+SUMIF('Resumen Anual'!$FE$644,K218,'Resumen Anual'!$EY$685)</f>
        <v>0</v>
      </c>
      <c r="N254" s="1225"/>
      <c r="O254" s="1225"/>
      <c r="P254" s="1226"/>
      <c r="Q254" s="20"/>
      <c r="R254" s="685" t="s">
        <v>61</v>
      </c>
      <c r="S254" s="686"/>
      <c r="T254" s="687"/>
      <c r="U254" s="1224">
        <f>SUMIF('Bitácoras Anteriores'!$K$6,K218,'Bitácoras Anteriores'!$U$42)+SUMIF('Bitácoras Anteriores'!$K$59,$K$6,'Bitácoras Anteriores'!$U$95)+SUMIF('Bitácoras Anteriores'!$K$112,K218,'Bitácoras Anteriores'!$U$148)+SUMIF('Bitácoras Anteriores'!$K$165,K218,'Bitácoras Anteriores'!$U$201)+SUMIF('Bitácoras Anteriores'!$K$218,K218,'Bitácoras Anteriores'!$U$254)+SUMIF('Bitácoras Anteriores'!$K$271,K218,'Bitácoras Anteriores'!$U$307)+SUMIF('Bitácoras Anteriores'!$K$324,K218,'Bitácoras Anteriores'!$U$360)+SUMIF('Bitácoras Anteriores'!$BH$6,K218,'Bitácoras Anteriores'!$BR$42)+SUMIF('Bitácoras Anteriores'!$BH$59,$K$6,'Bitácoras Anteriores'!$BR$95)+SUMIF('Bitácoras Anteriores'!$BH$112,K218,'Bitácoras Anteriores'!$BR$148)+SUMIF('Bitácoras Anteriores'!$BH$165,K218,'Bitácoras Anteriores'!$BR$201)+SUMIF('Bitácoras Anteriores'!$BH$218,K218,'Bitácoras Anteriores'!$BR$254)+SUMIF('Bitácoras Anteriores'!$BH$271,K218,'Bitácoras Anteriores'!$BR$307)+SUMIF('Bitácoras Anteriores'!$BH$324,K218,'Bitácoras Anteriores'!$BR$360)+SUMIF('Bitácoras Anteriores'!$DF$6,K218,'Bitácoras Anteriores'!$DP$42)+SUMIF('Bitácoras Anteriores'!$DF$59,$K$6,'Bitácoras Anteriores'!$DP$95)+SUMIF('Bitácoras Anteriores'!$DF$112,K218,'Bitácoras Anteriores'!$DP$148)+SUMIF('Bitácoras Anteriores'!$DF$165,K218,'Bitácoras Anteriores'!$DP$201)+SUMIF('Bitácoras Anteriores'!$DF$218,K218,'Bitácoras Anteriores'!$DP$254)+SUMIF('Bitácoras Anteriores'!$DF$271,K218,'Bitácoras Anteriores'!$DP$307)+SUMIF('Bitácoras Anteriores'!$DF$324,K218,'Bitácoras Anteriores'!$DP$360)+SUMIF('Bitácoras Anteriores'!$FC$6,K218,'Bitácoras Anteriores'!$FM$42)+SUMIF('Bitácoras Anteriores'!$FC$59,$K$6,'Bitácoras Anteriores'!$FM$95)+SUMIF('Bitácoras Anteriores'!$FC$112,K218,'Bitácoras Anteriores'!$FM$148)+SUMIF('Bitácoras Anteriores'!$FC$165,K218,'Bitácoras Anteriores'!$FM$201)+SUMIF('Bitácoras Anteriores'!$FC$218,K218,'Bitácoras Anteriores'!$FM$254)+SUMIF('Bitácoras Anteriores'!$FC$271,K218,'Bitácoras Anteriores'!$FM$307)+SUMIF('Bitácoras Anteriores'!$FC$324,K218,'Bitácoras Anteriores'!$FM$360)+SUMIF('Resumen Anual'!$L$6,K218,'Resumen Anual'!$V$47)+SUMIF('Resumen Anual'!$L$64,K218,'Resumen Anual'!$V$105)+SUMIF('Resumen Anual'!$L$122,K218,'Resumen Anual'!$V$163)+SUMIF('Resumen Anual'!$L$180,K218,'Resumen Anual'!$V$221)+SUMIF('Resumen Anual'!$L$238,K218,'Resumen Anual'!$V$279)+SUMIF('Resumen Anual'!$L$296,K218,'Resumen Anual'!$V$337)+SUMIF('Resumen Anual'!$L$354,K218,'Resumen Anual'!$V$395)+SUMIF('Resumen Anual'!$L$412,K218,'Resumen Anual'!$V$453)+SUMIF('Resumen Anual'!$L$470,K218,'Resumen Anual'!$V$511)+SUMIF('Resumen Anual'!$L$528,K218,'Resumen Anual'!$V$569)+SUMIF('Resumen Anual'!$L$586,K218,'Resumen Anual'!$V$627)+SUMIF('Resumen Anual'!$L$644,K218,'Resumen Anual'!$V$685)+SUMIF('Resumen Anual'!$BI$6,K218,'Resumen Anual'!$BS$47)+SUMIF('Resumen Anual'!$BI$64,K218,'Resumen Anual'!$BS$105)+SUMIF('Resumen Anual'!$BI$122,K218,'Resumen Anual'!$BS$163)+SUMIF('Resumen Anual'!$BI$180,K218,'Resumen Anual'!$BS$221)+SUMIF('Resumen Anual'!$BI$238,K218,'Resumen Anual'!$BS$279)+SUMIF('Resumen Anual'!$BI$296,K218,'Resumen Anual'!$BS$337)+SUMIF('Resumen Anual'!$BI$354,K218,'Resumen Anual'!$BS$395)+SUMIF('Resumen Anual'!$BI$412,K218,'Resumen Anual'!$BS$453)+SUMIF('Resumen Anual'!$BI$470,K218,'Resumen Anual'!$BS$511)+SUMIF('Resumen Anual'!$BI$528,K218,'Resumen Anual'!$BS$569)+SUMIF('Resumen Anual'!$BI$586,K218,'Resumen Anual'!$BS$627)+SUMIF('Resumen Anual'!$BI$644,K218,'Resumen Anual'!$BS$685)+SUMIF('Resumen Anual'!$DH$6,K218,'Resumen Anual'!$DR$47)+SUMIF('Resumen Anual'!$DH$64,K218,'Resumen Anual'!$DR$105)+SUMIF('Resumen Anual'!$DH$122,K218,'Resumen Anual'!$DR$163)+SUMIF('Resumen Anual'!$DH$180,K218,'Resumen Anual'!$DR$221)+SUMIF('Resumen Anual'!$DH$238,K218,'Resumen Anual'!$DR$279)+SUMIF('Resumen Anual'!$DH$296,K218,'Resumen Anual'!$DR$337)+SUMIF('Resumen Anual'!$DH$354,K218,'Resumen Anual'!$DR$395)+SUMIF('Resumen Anual'!$DH$412,K218,'Resumen Anual'!$DR$453)+SUMIF('Resumen Anual'!$DH$470,K218,'Resumen Anual'!$DR$511)+SUMIF('Resumen Anual'!$DH$528,K218,'Resumen Anual'!$DR$569)+SUMIF('Resumen Anual'!$DH$586,K218,'Resumen Anual'!$DR$627)+SUMIF('Resumen Anual'!$FE$6,K218,'Resumen Anual'!$FO$47)+SUMIF('Resumen Anual'!$DH$644,K218,'Resumen Anual'!$DR$685)+SUMIF('Resumen Anual'!$FE$64,K218,'Resumen Anual'!$FO$105)+SUMIF('Resumen Anual'!$FE$122,K218,'Resumen Anual'!$FO$163)+SUMIF('Resumen Anual'!$FE$180,K218,'Resumen Anual'!$FO$221)+SUMIF('Resumen Anual'!$FE$238,K218,'Resumen Anual'!$FO$279)+SUMIF('Resumen Anual'!$FE$296,K218,'Resumen Anual'!$FO$337)+SUMIF('Resumen Anual'!$FE$354,K218,'Resumen Anual'!$FO$395)+SUMIF('Resumen Anual'!$FE$412,K218,'Resumen Anual'!$FO$453)+SUMIF('Resumen Anual'!$FE$470,K218,'Resumen Anual'!$FO$511)+SUMIF('Resumen Anual'!$FE$586,K218,'Resumen Anual'!$FO$627)+SUMIF('Resumen Anual'!$FE$528,K218,'Resumen Anual'!$FO$569)+SUMIF('Resumen Anual'!$FE$644,K218,'Resumen Anual'!$FO$685)</f>
        <v>0</v>
      </c>
      <c r="V254" s="1225"/>
      <c r="W254" s="1225"/>
      <c r="X254" s="1226"/>
      <c r="Y254" s="15"/>
      <c r="Z254" s="1220" t="str">
        <f>IF(Portada!$A$1="www.fly-logics.com","N° SERIE",0)</f>
        <v>N° SERIE</v>
      </c>
      <c r="AA254" s="1221"/>
      <c r="AB254" s="1221"/>
      <c r="AC254" s="1221"/>
      <c r="AD254" s="1221"/>
      <c r="AE254" s="1221"/>
      <c r="AF254" s="660" t="s">
        <v>91</v>
      </c>
      <c r="AG254" s="660"/>
      <c r="AH254" s="660"/>
      <c r="AI254" s="660"/>
      <c r="AJ254" s="660"/>
      <c r="AK254" s="661"/>
      <c r="AL254" s="1220" t="str">
        <f>IF(Portada!$A$1="www.fly-logics.com","AÑO CONST.",0)</f>
        <v>AÑO CONST.</v>
      </c>
      <c r="AM254" s="1221"/>
      <c r="AN254" s="1221"/>
      <c r="AO254" s="1221"/>
      <c r="AP254" s="1221"/>
      <c r="AQ254" s="1221"/>
      <c r="AR254" s="664">
        <v>1923</v>
      </c>
      <c r="AS254" s="660"/>
      <c r="AT254" s="660"/>
      <c r="AU254" s="660"/>
      <c r="AV254" s="660"/>
      <c r="AW254" s="1200"/>
      <c r="AX254" s="171"/>
      <c r="AY254" s="685" t="s">
        <v>59</v>
      </c>
      <c r="AZ254" s="686"/>
      <c r="BA254" s="686"/>
      <c r="BB254" s="701">
        <f>SUMIF('Resumen Anual'!$L$6,BH218,'Resumen Anual'!$F$47)+SUMIF('Resumen Anual'!$L$64,BH218,'Resumen Anual'!$F$105)+SUMIF('Resumen Anual'!$L$122,BH218,'Resumen Anual'!$F$163)+SUMIF('Resumen Anual'!$L$180,BH218,'Resumen Anual'!$F$221)+SUMIF('Resumen Anual'!$L$238,BH218,'Resumen Anual'!$F$279)+SUMIF('Resumen Anual'!$L$296,BH218,'Resumen Anual'!$F$337)+SUMIF('Resumen Anual'!$L$354,BH218,'Resumen Anual'!$F$395)+SUMIF('Resumen Anual'!$L$412,BH218,'Resumen Anual'!$F$453)+SUMIF('Resumen Anual'!$L$470,BH218,'Resumen Anual'!$F$511)+SUMIF('Resumen Anual'!$L$528,BH218,'Resumen Anual'!$F$569)+SUMIF('Resumen Anual'!$L$586,BH218,'Resumen Anual'!$F$627)+SUMIF('Resumen Anual'!$L$644,BH218,'Resumen Anual'!$F$685)+SUMIF('Resumen Anual'!$BI$6,BH218,'Resumen Anual'!$BC$47)+SUMIF('Resumen Anual'!$BI$64,BH218,'Resumen Anual'!$BC$105)+SUMIF('Resumen Anual'!$BI$122,BH218,'Resumen Anual'!$BC$163)+SUMIF('Resumen Anual'!$BI$180,BH218,'Resumen Anual'!$BC$221)+SUMIF('Resumen Anual'!$BI$238,BH218,'Resumen Anual'!$BC$279)+SUMIF('Resumen Anual'!$BI$296,BH218,'Resumen Anual'!$BC$337)+SUMIF('Resumen Anual'!$BI$354,BH218,'Resumen Anual'!$BC$395)+SUMIF('Resumen Anual'!$BI$412,BH218,'Resumen Anual'!$BC$453)+SUMIF('Resumen Anual'!$BI$470,BH218,'Resumen Anual'!$BC$511)+SUMIF('Resumen Anual'!$BI$528,BH218,'Resumen Anual'!$BC$569)+SUMIF('Resumen Anual'!$BI$586,BH218,'Resumen Anual'!$BC$627)+SUMIF('Resumen Anual'!$BI$644,BH218,'Resumen Anual'!$BC$685)+SUMIF('Resumen Anual'!$DH$6,BH218,'Resumen Anual'!$DB$47)+SUMIF('Resumen Anual'!$DH$64,BH218,'Resumen Anual'!$DB$105)+SUMIF('Resumen Anual'!$DH$122,BH218,'Resumen Anual'!$DB$163)+SUMIF('Resumen Anual'!$DH$180,BH218,'Resumen Anual'!$DB$221)+SUMIF('Resumen Anual'!$DH$238,BH218,'Resumen Anual'!$DB$279)+SUMIF('Resumen Anual'!$DH$296,BH218,'Resumen Anual'!$DB$337)+SUMIF('Resumen Anual'!$DH$354,BH218,'Resumen Anual'!$DB$395)+SUMIF('Resumen Anual'!$DH$412,BH218,'Resumen Anual'!$DB$453)+SUMIF('Resumen Anual'!$DH$470,BH218,'Resumen Anual'!$DB$511)+SUMIF('Resumen Anual'!$DH$528,BH218,'Resumen Anual'!$DB$569)+SUMIF('Resumen Anual'!$DH$586,BH218,'Resumen Anual'!$DB$627)+SUMIF('Resumen Anual'!$FE$6,BH218,'Resumen Anual'!$EY$47)+SUMIF('Resumen Anual'!$DH$644,BH218,'Resumen Anual'!$DB$685)+SUMIF('Resumen Anual'!$FE$64,BH218,'Resumen Anual'!$EY$105)+SUMIF('Resumen Anual'!$FE$122,BH218,'Resumen Anual'!$EY$163)+SUMIF('Resumen Anual'!$FE$180,BH218,'Resumen Anual'!$EY$221)+SUMIF('Resumen Anual'!$FE$238,BH218,'Resumen Anual'!$EY$279)+SUMIF('Resumen Anual'!$FE$296,BH218,'Resumen Anual'!$EY$337)+SUMIF('Resumen Anual'!$FE$354,BH218,'Resumen Anual'!$EY$395)+SUMIF('Resumen Anual'!$FE$412,BH218,'Resumen Anual'!$EY$453)+SUMIF('Resumen Anual'!$FE$470,BH218,'Resumen Anual'!$EY$511)+SUMIF('Resumen Anual'!$FE$586,BH218,'Resumen Anual'!$EY$627)+SUMIF('Resumen Anual'!$FE$528,BH218,'Resumen Anual'!$EY$569)+SUMIF('Resumen Anual'!$FE$644,BH218,'Resumen Anual'!$EY$685)+SUMIF('Bitácoras Anteriores'!$K$6,BH218,'Bitácoras Anteriores'!$E$43)+SUMIF('Bitácoras Anteriores'!$K$59,$K$6,'Bitácoras Anteriores'!$E$96)+SUMIF('Bitácoras Anteriores'!$K$112,BH218,'Bitácoras Anteriores'!$E$149)+SUMIF('Bitácoras Anteriores'!$K$165,BH218,'Bitácoras Anteriores'!$E$202)+SUMIF('Bitácoras Anteriores'!$K$218,BH218,'Bitácoras Anteriores'!$E$255)+SUMIF('Bitácoras Anteriores'!$K$271,BH218,'Bitácoras Anteriores'!$E$308)+SUMIF('Bitácoras Anteriores'!$K$324,BH218,'Bitácoras Anteriores'!$E$361)+SUMIF('Bitácoras Anteriores'!$BH$6,BH218,'Bitácoras Anteriores'!$BB$43)+SUMIF('Bitácoras Anteriores'!$BH$59,$K$6,'Bitácoras Anteriores'!$BB$96)+SUMIF('Bitácoras Anteriores'!$BH$112,BH218,'Bitácoras Anteriores'!$BB$149)+SUMIF('Bitácoras Anteriores'!$BH$165,BH218,'Bitácoras Anteriores'!$BB$202)+SUMIF('Bitácoras Anteriores'!$BH$218,BH218,'Bitácoras Anteriores'!$BB$255)+SUMIF('Bitácoras Anteriores'!$BH$271,BH218,'Bitácoras Anteriores'!$BB$308)+SUMIF('Bitácoras Anteriores'!$BH$324,BH218,'Bitácoras Anteriores'!$BB$361)+SUMIF('Bitácoras Anteriores'!$DF$6,BH218,'Bitácoras Anteriores'!$CZ$43)+SUMIF('Bitácoras Anteriores'!$DF$59,$K$6,'Bitácoras Anteriores'!$CZ$96)+SUMIF('Bitácoras Anteriores'!$DF$112,BH218,'Bitácoras Anteriores'!$CZ$149)+SUMIF('Bitácoras Anteriores'!$DF$165,BH218,'Bitácoras Anteriores'!$CZ$202)+SUMIF('Bitácoras Anteriores'!$DF$218,BH218,'Bitácoras Anteriores'!$CZ$255)+SUMIF('Bitácoras Anteriores'!$DF$271,BH218,'Bitácoras Anteriores'!$CZ$308)+SUMIF('Bitácoras Anteriores'!$DF$324,BH218,'Bitácoras Anteriores'!$CZ$361)+SUMIF('Bitácoras Anteriores'!$FC$6,BH218,'Bitácoras Anteriores'!$EW$43)+SUMIF('Bitácoras Anteriores'!$FC$59,$K$6,'Bitácoras Anteriores'!$EW$96)+SUMIF('Bitácoras Anteriores'!$FC$112,BH218,'Bitácoras Anteriores'!$EW$149)+SUMIF('Bitácoras Anteriores'!$FC$165,BH218,'Bitácoras Anteriores'!$EW$202)+SUMIF('Bitácoras Anteriores'!$FC$218,BH218,'Bitácoras Anteriores'!$EW$255)+SUMIF('Bitácoras Anteriores'!$FC$271,BH218,'Bitácoras Anteriores'!$EW$308)+SUMIF('Bitácoras Anteriores'!$FC$324,BH218,'Bitácoras Anteriores'!$EW$361)</f>
        <v>0</v>
      </c>
      <c r="BC254" s="702"/>
      <c r="BD254" s="702"/>
      <c r="BE254" s="703"/>
      <c r="BF254" s="20"/>
      <c r="BG254" s="685" t="s">
        <v>58</v>
      </c>
      <c r="BH254" s="686"/>
      <c r="BI254" s="686"/>
      <c r="BJ254" s="1224">
        <f>SUMIF('Bitácoras Anteriores'!$K$6,BH218,'Bitácoras Anteriores'!$M$42)+SUMIF('Bitácoras Anteriores'!$K$59,$K$6,'Bitácoras Anteriores'!$M$95)+SUMIF('Bitácoras Anteriores'!$K$112,BH218,'Bitácoras Anteriores'!$M$148)+SUMIF('Bitácoras Anteriores'!$K$165,BH218,'Bitácoras Anteriores'!$M$201)+SUMIF('Bitácoras Anteriores'!$K$218,BH218,'Bitácoras Anteriores'!$M$254)+SUMIF('Bitácoras Anteriores'!$K$271,BH218,'Bitácoras Anteriores'!$M$307)+SUMIF('Bitácoras Anteriores'!$K$324,BH218,'Bitácoras Anteriores'!$M$360)+SUMIF('Bitácoras Anteriores'!$BH$6,BH218,'Bitácoras Anteriores'!$BJ$42)+SUMIF('Bitácoras Anteriores'!$BH$59,$K$6,'Bitácoras Anteriores'!$BJ$95)+SUMIF('Bitácoras Anteriores'!$BH$112,BH218,'Bitácoras Anteriores'!$BJ$148)+SUMIF('Bitácoras Anteriores'!$BH$165,BH218,'Bitácoras Anteriores'!$BJ$201)+SUMIF('Bitácoras Anteriores'!$BH$218,BH218,'Bitácoras Anteriores'!$BJ$254)+SUMIF('Bitácoras Anteriores'!$BH$271,BH218,'Bitácoras Anteriores'!$BJ$307)+SUMIF('Bitácoras Anteriores'!$BH$324,BH218,'Bitácoras Anteriores'!$BJ$360)+SUMIF('Bitácoras Anteriores'!$DF$6,BH218,'Bitácoras Anteriores'!$DH$42)+SUMIF('Bitácoras Anteriores'!$DF$59,$K$6,'Bitácoras Anteriores'!$DH$95)+SUMIF('Bitácoras Anteriores'!$DF$112,BH218,'Bitácoras Anteriores'!$DH$148)+SUMIF('Bitácoras Anteriores'!$DF$165,BH218,'Bitácoras Anteriores'!$DH$201)+SUMIF('Bitácoras Anteriores'!$DF$218,BH218,'Bitácoras Anteriores'!$DH$254)+SUMIF('Bitácoras Anteriores'!$DF$271,BH218,'Bitácoras Anteriores'!$DH$307)+SUMIF('Bitácoras Anteriores'!$DF$324,BH218,'Bitácoras Anteriores'!$DH$360)+SUMIF('Bitácoras Anteriores'!$FC$6,BH218,'Bitácoras Anteriores'!$FE$42)+SUMIF('Bitácoras Anteriores'!$FC$59,$K$6,'Bitácoras Anteriores'!$FE$95)+SUMIF('Bitácoras Anteriores'!$FC$112,BH218,'Bitácoras Anteriores'!$FE$148)+SUMIF('Bitácoras Anteriores'!$FC$165,BH218,'Bitácoras Anteriores'!$FE$201)+SUMIF('Bitácoras Anteriores'!$FC$218,BH218,'Bitácoras Anteriores'!$FE$254)+SUMIF('Bitácoras Anteriores'!$FC$271,BH218,'Bitácoras Anteriores'!$FE$307)+SUMIF('Bitácoras Anteriores'!$FC$324,BH218,'Bitácoras Anteriores'!$FE$360)+SUMIF('Resumen Anual'!$L$6,BH218,'Resumen Anual'!$N$47)+SUMIF('Resumen Anual'!$L$64,BH218,'Resumen Anual'!$F$105)+SUMIF('Resumen Anual'!$L$122,BH218,'Resumen Anual'!$F$163)+SUMIF('Resumen Anual'!$L$180,BH218,'Resumen Anual'!$F$221)+SUMIF('Resumen Anual'!$L$238,BH218,'Resumen Anual'!$F$279)+SUMIF('Resumen Anual'!$L$296,BH218,'Resumen Anual'!$F$337)+SUMIF('Resumen Anual'!$L$354,BH218,'Resumen Anual'!$F$395)+SUMIF('Resumen Anual'!$L$412,BH218,'Resumen Anual'!$F$453)+SUMIF('Resumen Anual'!$L$470,BH218,'Resumen Anual'!$F$511)+SUMIF('Resumen Anual'!$L$528,BH218,'Resumen Anual'!$F$569)+SUMIF('Resumen Anual'!$L$586,BH218,'Resumen Anual'!$F$627)+SUMIF('Resumen Anual'!$L$644,BH218,'Resumen Anual'!$F$685)+SUMIF('Resumen Anual'!$BI$6,BH218,'Resumen Anual'!$BK$47)+SUMIF('Resumen Anual'!$BI$64,BH218,'Resumen Anual'!$BC$105)+SUMIF('Resumen Anual'!$BI$122,BH218,'Resumen Anual'!$BC$163)+SUMIF('Resumen Anual'!$BI$180,BH218,'Resumen Anual'!$BC$221)+SUMIF('Resumen Anual'!$BI$238,BH218,'Resumen Anual'!$BC$279)+SUMIF('Resumen Anual'!$BI$296,BH218,'Resumen Anual'!$BC$337)+SUMIF('Resumen Anual'!$BI$354,BH218,'Resumen Anual'!$BC$395)+SUMIF('Resumen Anual'!$BI$412,BH218,'Resumen Anual'!$BC$453)+SUMIF('Resumen Anual'!$BI$470,BH218,'Resumen Anual'!$BC$511)+SUMIF('Resumen Anual'!$BI$528,BH218,'Resumen Anual'!$BC$569)+SUMIF('Resumen Anual'!$BI$586,BH218,'Resumen Anual'!$BC$627)+SUMIF('Resumen Anual'!$BI$644,BH218,'Resumen Anual'!$BC$685)+SUMIF('Resumen Anual'!$DH$6,BH218,'Resumen Anual'!$DJ$47)+SUMIF('Resumen Anual'!$DH$64,BH218,'Resumen Anual'!$DB$105)+SUMIF('Resumen Anual'!$DH$122,BH218,'Resumen Anual'!$DB$163)+SUMIF('Resumen Anual'!$DH$180,BH218,'Resumen Anual'!$DB$221)+SUMIF('Resumen Anual'!$DH$238,BH218,'Resumen Anual'!$DB$279)+SUMIF('Resumen Anual'!$DH$296,BH218,'Resumen Anual'!$DB$337)+SUMIF('Resumen Anual'!$DH$354,BH218,'Resumen Anual'!$DB$395)+SUMIF('Resumen Anual'!$DH$412,BH218,'Resumen Anual'!$DB$453)+SUMIF('Resumen Anual'!$DH$470,BH218,'Resumen Anual'!$DB$511)+SUMIF('Resumen Anual'!$DH$528,BH218,'Resumen Anual'!$DB$569)+SUMIF('Resumen Anual'!$DH$586,BH218,'Resumen Anual'!$DB$627)+SUMIF('Resumen Anual'!$FE$6,BH218,'Resumen Anual'!$FG$47)+SUMIF('Resumen Anual'!$DH$644,BH218,'Resumen Anual'!$DB$685)+SUMIF('Resumen Anual'!$FE$64,BH218,'Resumen Anual'!$EY$105)+SUMIF('Resumen Anual'!$FE$122,BH218,'Resumen Anual'!$EY$163)+SUMIF('Resumen Anual'!$FE$180,BH218,'Resumen Anual'!$EY$221)+SUMIF('Resumen Anual'!$FE$238,BH218,'Resumen Anual'!$EY$279)+SUMIF('Resumen Anual'!$FE$296,BH218,'Resumen Anual'!$EY$337)+SUMIF('Resumen Anual'!$FE$354,BH218,'Resumen Anual'!$EY$395)+SUMIF('Resumen Anual'!$FE$412,BH218,'Resumen Anual'!$EY$453)+SUMIF('Resumen Anual'!$FE$470,BH218,'Resumen Anual'!$EY$511)+SUMIF('Resumen Anual'!$FE$586,BH218,'Resumen Anual'!$EY$627)+SUMIF('Resumen Anual'!$FE$528,BH218,'Resumen Anual'!$EY$569)+SUMIF('Resumen Anual'!$FE$644,BH218,'Resumen Anual'!$EY$685)</f>
        <v>0</v>
      </c>
      <c r="BK254" s="1225"/>
      <c r="BL254" s="1225"/>
      <c r="BM254" s="1226"/>
      <c r="BN254" s="20"/>
      <c r="BO254" s="685" t="s">
        <v>61</v>
      </c>
      <c r="BP254" s="686"/>
      <c r="BQ254" s="687"/>
      <c r="BR254" s="1224">
        <f>SUMIF('Bitácoras Anteriores'!$K$6,BH218,'Bitácoras Anteriores'!$U$42)+SUMIF('Bitácoras Anteriores'!$K$59,$K$6,'Bitácoras Anteriores'!$U$95)+SUMIF('Bitácoras Anteriores'!$K$112,BH218,'Bitácoras Anteriores'!$U$148)+SUMIF('Bitácoras Anteriores'!$K$165,BH218,'Bitácoras Anteriores'!$U$201)+SUMIF('Bitácoras Anteriores'!$K$218,BH218,'Bitácoras Anteriores'!$U$254)+SUMIF('Bitácoras Anteriores'!$K$271,BH218,'Bitácoras Anteriores'!$U$307)+SUMIF('Bitácoras Anteriores'!$K$324,BH218,'Bitácoras Anteriores'!$U$360)+SUMIF('Bitácoras Anteriores'!$BH$6,BH218,'Bitácoras Anteriores'!$BR$42)+SUMIF('Bitácoras Anteriores'!$BH$59,$K$6,'Bitácoras Anteriores'!$BR$95)+SUMIF('Bitácoras Anteriores'!$BH$112,BH218,'Bitácoras Anteriores'!$BR$148)+SUMIF('Bitácoras Anteriores'!$BH$165,BH218,'Bitácoras Anteriores'!$BR$201)+SUMIF('Bitácoras Anteriores'!$BH$218,BH218,'Bitácoras Anteriores'!$BR$254)+SUMIF('Bitácoras Anteriores'!$BH$271,BH218,'Bitácoras Anteriores'!$BR$307)+SUMIF('Bitácoras Anteriores'!$BH$324,BH218,'Bitácoras Anteriores'!$BR$360)+SUMIF('Bitácoras Anteriores'!$DF$6,BH218,'Bitácoras Anteriores'!$DP$42)+SUMIF('Bitácoras Anteriores'!$DF$59,$K$6,'Bitácoras Anteriores'!$DP$95)+SUMIF('Bitácoras Anteriores'!$DF$112,BH218,'Bitácoras Anteriores'!$DP$148)+SUMIF('Bitácoras Anteriores'!$DF$165,BH218,'Bitácoras Anteriores'!$DP$201)+SUMIF('Bitácoras Anteriores'!$DF$218,BH218,'Bitácoras Anteriores'!$DP$254)+SUMIF('Bitácoras Anteriores'!$DF$271,BH218,'Bitácoras Anteriores'!$DP$307)+SUMIF('Bitácoras Anteriores'!$DF$324,BH218,'Bitácoras Anteriores'!$DP$360)+SUMIF('Bitácoras Anteriores'!$FC$6,BH218,'Bitácoras Anteriores'!$FM$42)+SUMIF('Bitácoras Anteriores'!$FC$59,$K$6,'Bitácoras Anteriores'!$FM$95)+SUMIF('Bitácoras Anteriores'!$FC$112,BH218,'Bitácoras Anteriores'!$FM$148)+SUMIF('Bitácoras Anteriores'!$FC$165,BH218,'Bitácoras Anteriores'!$FM$201)+SUMIF('Bitácoras Anteriores'!$FC$218,BH218,'Bitácoras Anteriores'!$FM$254)+SUMIF('Bitácoras Anteriores'!$FC$271,BH218,'Bitácoras Anteriores'!$FM$307)+SUMIF('Bitácoras Anteriores'!$FC$324,BH218,'Bitácoras Anteriores'!$FM$360)+SUMIF('Resumen Anual'!$L$6,BH218,'Resumen Anual'!$V$47)+SUMIF('Resumen Anual'!$L$64,BH218,'Resumen Anual'!$V$105)+SUMIF('Resumen Anual'!$L$122,BH218,'Resumen Anual'!$V$163)+SUMIF('Resumen Anual'!$L$180,BH218,'Resumen Anual'!$V$221)+SUMIF('Resumen Anual'!$L$238,BH218,'Resumen Anual'!$V$279)+SUMIF('Resumen Anual'!$L$296,BH218,'Resumen Anual'!$V$337)+SUMIF('Resumen Anual'!$L$354,BH218,'Resumen Anual'!$V$395)+SUMIF('Resumen Anual'!$L$412,BH218,'Resumen Anual'!$V$453)+SUMIF('Resumen Anual'!$L$470,BH218,'Resumen Anual'!$V$511)+SUMIF('Resumen Anual'!$L$528,BH218,'Resumen Anual'!$V$569)+SUMIF('Resumen Anual'!$L$586,BH218,'Resumen Anual'!$V$627)+SUMIF('Resumen Anual'!$L$644,BH218,'Resumen Anual'!$V$685)+SUMIF('Resumen Anual'!$BI$6,BH218,'Resumen Anual'!$BS$47)+SUMIF('Resumen Anual'!$BI$64,BH218,'Resumen Anual'!$BS$105)+SUMIF('Resumen Anual'!$BI$122,BH218,'Resumen Anual'!$BS$163)+SUMIF('Resumen Anual'!$BI$180,BH218,'Resumen Anual'!$BS$221)+SUMIF('Resumen Anual'!$BI$238,BH218,'Resumen Anual'!$BS$279)+SUMIF('Resumen Anual'!$BI$296,BH218,'Resumen Anual'!$BS$337)+SUMIF('Resumen Anual'!$BI$354,BH218,'Resumen Anual'!$BS$395)+SUMIF('Resumen Anual'!$BI$412,BH218,'Resumen Anual'!$BS$453)+SUMIF('Resumen Anual'!$BI$470,BH218,'Resumen Anual'!$BS$511)+SUMIF('Resumen Anual'!$BI$528,BH218,'Resumen Anual'!$BS$569)+SUMIF('Resumen Anual'!$BI$586,BH218,'Resumen Anual'!$BS$627)+SUMIF('Resumen Anual'!$BI$644,BH218,'Resumen Anual'!$BS$685)+SUMIF('Resumen Anual'!$DH$6,BH218,'Resumen Anual'!$DR$47)+SUMIF('Resumen Anual'!$DH$64,BH218,'Resumen Anual'!$DR$105)+SUMIF('Resumen Anual'!$DH$122,BH218,'Resumen Anual'!$DR$163)+SUMIF('Resumen Anual'!$DH$180,BH218,'Resumen Anual'!$DR$221)+SUMIF('Resumen Anual'!$DH$238,BH218,'Resumen Anual'!$DR$279)+SUMIF('Resumen Anual'!$DH$296,BH218,'Resumen Anual'!$DR$337)+SUMIF('Resumen Anual'!$DH$354,BH218,'Resumen Anual'!$DR$395)+SUMIF('Resumen Anual'!$DH$412,BH218,'Resumen Anual'!$DR$453)+SUMIF('Resumen Anual'!$DH$470,BH218,'Resumen Anual'!$DR$511)+SUMIF('Resumen Anual'!$DH$528,BH218,'Resumen Anual'!$DR$569)+SUMIF('Resumen Anual'!$DH$586,BH218,'Resumen Anual'!$DR$627)+SUMIF('Resumen Anual'!$FE$6,BH218,'Resumen Anual'!$FO$47)+SUMIF('Resumen Anual'!$DH$644,BH218,'Resumen Anual'!$DR$685)+SUMIF('Resumen Anual'!$FE$64,BH218,'Resumen Anual'!$FO$105)+SUMIF('Resumen Anual'!$FE$122,BH218,'Resumen Anual'!$FO$163)+SUMIF('Resumen Anual'!$FE$180,BH218,'Resumen Anual'!$FO$221)+SUMIF('Resumen Anual'!$FE$238,BH218,'Resumen Anual'!$FO$279)+SUMIF('Resumen Anual'!$FE$296,BH218,'Resumen Anual'!$FO$337)+SUMIF('Resumen Anual'!$FE$354,BH218,'Resumen Anual'!$FO$395)+SUMIF('Resumen Anual'!$FE$412,BH218,'Resumen Anual'!$FO$453)+SUMIF('Resumen Anual'!$FE$470,BH218,'Resumen Anual'!$FO$511)+SUMIF('Resumen Anual'!$FE$586,BH218,'Resumen Anual'!$FO$627)+SUMIF('Resumen Anual'!$FE$528,BH218,'Resumen Anual'!$FO$569)+SUMIF('Resumen Anual'!$FE$644,BH218,'Resumen Anual'!$FO$685)</f>
        <v>0</v>
      </c>
      <c r="BS254" s="1225"/>
      <c r="BT254" s="1225"/>
      <c r="BU254" s="1226"/>
      <c r="BV254" s="15"/>
      <c r="BW254" s="1220" t="str">
        <f>IF(Portada!$A$1="www.fly-logics.com","N° SERIE",0)</f>
        <v>N° SERIE</v>
      </c>
      <c r="BX254" s="1221"/>
      <c r="BY254" s="1221"/>
      <c r="BZ254" s="1221"/>
      <c r="CA254" s="1221"/>
      <c r="CB254" s="1221"/>
      <c r="CC254" s="660" t="s">
        <v>91</v>
      </c>
      <c r="CD254" s="660"/>
      <c r="CE254" s="660"/>
      <c r="CF254" s="660"/>
      <c r="CG254" s="660"/>
      <c r="CH254" s="661"/>
      <c r="CI254" s="1220" t="str">
        <f>IF(Portada!$A$1="www.fly-logics.com","AÑO CONST.",0)</f>
        <v>AÑO CONST.</v>
      </c>
      <c r="CJ254" s="1221"/>
      <c r="CK254" s="1221"/>
      <c r="CL254" s="1221"/>
      <c r="CM254" s="1221"/>
      <c r="CN254" s="1221"/>
      <c r="CO254" s="664">
        <v>1923</v>
      </c>
      <c r="CP254" s="660"/>
      <c r="CQ254" s="660"/>
      <c r="CR254" s="660"/>
      <c r="CS254" s="661"/>
      <c r="CT254" s="1200"/>
      <c r="CU254" s="1199"/>
      <c r="CV254" s="171"/>
      <c r="CW254" s="685" t="s">
        <v>59</v>
      </c>
      <c r="CX254" s="686"/>
      <c r="CY254" s="686"/>
      <c r="CZ254" s="701">
        <f>SUMIF('Resumen Anual'!$L$6,DF218,'Resumen Anual'!$F$47)+SUMIF('Resumen Anual'!$L$64,DF218,'Resumen Anual'!$F$105)+SUMIF('Resumen Anual'!$L$122,DF218,'Resumen Anual'!$F$163)+SUMIF('Resumen Anual'!$L$180,DF218,'Resumen Anual'!$F$221)+SUMIF('Resumen Anual'!$L$238,DF218,'Resumen Anual'!$F$279)+SUMIF('Resumen Anual'!$L$296,DF218,'Resumen Anual'!$F$337)+SUMIF('Resumen Anual'!$L$354,DF218,'Resumen Anual'!$F$395)+SUMIF('Resumen Anual'!$L$412,DF218,'Resumen Anual'!$F$453)+SUMIF('Resumen Anual'!$L$470,DF218,'Resumen Anual'!$F$511)+SUMIF('Resumen Anual'!$L$528,DF218,'Resumen Anual'!$F$569)+SUMIF('Resumen Anual'!$L$586,DF218,'Resumen Anual'!$F$627)+SUMIF('Resumen Anual'!$L$644,DF218,'Resumen Anual'!$F$685)+SUMIF('Resumen Anual'!$BI$6,DF218,'Resumen Anual'!$BC$47)+SUMIF('Resumen Anual'!$BI$64,DF218,'Resumen Anual'!$BC$105)+SUMIF('Resumen Anual'!$BI$122,DF218,'Resumen Anual'!$BC$163)+SUMIF('Resumen Anual'!$BI$180,DF218,'Resumen Anual'!$BC$221)+SUMIF('Resumen Anual'!$BI$238,DF218,'Resumen Anual'!$BC$279)+SUMIF('Resumen Anual'!$BI$296,DF218,'Resumen Anual'!$BC$337)+SUMIF('Resumen Anual'!$BI$354,DF218,'Resumen Anual'!$BC$395)+SUMIF('Resumen Anual'!$BI$412,DF218,'Resumen Anual'!$BC$453)+SUMIF('Resumen Anual'!$BI$470,DF218,'Resumen Anual'!$BC$511)+SUMIF('Resumen Anual'!$BI$528,DF218,'Resumen Anual'!$BC$569)+SUMIF('Resumen Anual'!$BI$586,DF218,'Resumen Anual'!$BC$627)+SUMIF('Resumen Anual'!$BI$644,DF218,'Resumen Anual'!$BC$685)+SUMIF('Resumen Anual'!$DH$6,DF218,'Resumen Anual'!$DB$47)+SUMIF('Resumen Anual'!$DH$64,DF218,'Resumen Anual'!$DB$105)+SUMIF('Resumen Anual'!$DH$122,DF218,'Resumen Anual'!$DB$163)+SUMIF('Resumen Anual'!$DH$180,DF218,'Resumen Anual'!$DB$221)+SUMIF('Resumen Anual'!$DH$238,DF218,'Resumen Anual'!$DB$279)+SUMIF('Resumen Anual'!$DH$296,DF218,'Resumen Anual'!$DB$337)+SUMIF('Resumen Anual'!$DH$354,DF218,'Resumen Anual'!$DB$395)+SUMIF('Resumen Anual'!$DH$412,DF218,'Resumen Anual'!$DB$453)+SUMIF('Resumen Anual'!$DH$470,DF218,'Resumen Anual'!$DB$511)+SUMIF('Resumen Anual'!$DH$528,DF218,'Resumen Anual'!$DB$569)+SUMIF('Resumen Anual'!$DH$586,DF218,'Resumen Anual'!$DB$627)+SUMIF('Resumen Anual'!$FE$6,DF218,'Resumen Anual'!$EY$47)+SUMIF('Resumen Anual'!$DH$644,DF218,'Resumen Anual'!$DB$685)+SUMIF('Resumen Anual'!$FE$64,DF218,'Resumen Anual'!$EY$105)+SUMIF('Resumen Anual'!$FE$122,DF218,'Resumen Anual'!$EY$163)+SUMIF('Resumen Anual'!$FE$180,DF218,'Resumen Anual'!$EY$221)+SUMIF('Resumen Anual'!$FE$238,DF218,'Resumen Anual'!$EY$279)+SUMIF('Resumen Anual'!$FE$296,DF218,'Resumen Anual'!$EY$337)+SUMIF('Resumen Anual'!$FE$354,DF218,'Resumen Anual'!$EY$395)+SUMIF('Resumen Anual'!$FE$412,DF218,'Resumen Anual'!$EY$453)+SUMIF('Resumen Anual'!$FE$470,DF218,'Resumen Anual'!$EY$511)+SUMIF('Resumen Anual'!$FE$586,DF218,'Resumen Anual'!$EY$627)+SUMIF('Resumen Anual'!$FE$528,DF218,'Resumen Anual'!$EY$569)+SUMIF('Resumen Anual'!$FE$644,DF218,'Resumen Anual'!$EY$685)+SUMIF('Bitácoras Anteriores'!$K$6,DF218,'Bitácoras Anteriores'!$E$43)+SUMIF('Bitácoras Anteriores'!$K$59,$K$6,'Bitácoras Anteriores'!$E$96)+SUMIF('Bitácoras Anteriores'!$K$112,DF218,'Bitácoras Anteriores'!$E$149)+SUMIF('Bitácoras Anteriores'!$K$165,DF218,'Bitácoras Anteriores'!$E$202)+SUMIF('Bitácoras Anteriores'!$K$218,DF218,'Bitácoras Anteriores'!$E$255)+SUMIF('Bitácoras Anteriores'!$K$271,DF218,'Bitácoras Anteriores'!$E$308)+SUMIF('Bitácoras Anteriores'!$K$324,DF218,'Bitácoras Anteriores'!$E$361)+SUMIF('Bitácoras Anteriores'!$BH$6,DF218,'Bitácoras Anteriores'!$BB$43)+SUMIF('Bitácoras Anteriores'!$BH$59,$K$6,'Bitácoras Anteriores'!$BB$96)+SUMIF('Bitácoras Anteriores'!$BH$112,DF218,'Bitácoras Anteriores'!$BB$149)+SUMIF('Bitácoras Anteriores'!$BH$165,DF218,'Bitácoras Anteriores'!$BB$202)+SUMIF('Bitácoras Anteriores'!$BH$218,DF218,'Bitácoras Anteriores'!$BB$255)+SUMIF('Bitácoras Anteriores'!$BH$271,DF218,'Bitácoras Anteriores'!$BB$308)+SUMIF('Bitácoras Anteriores'!$BH$324,DF218,'Bitácoras Anteriores'!$BB$361)+SUMIF('Bitácoras Anteriores'!$DF$6,DF218,'Bitácoras Anteriores'!$CZ$43)+SUMIF('Bitácoras Anteriores'!$DF$59,$K$6,'Bitácoras Anteriores'!$CZ$96)+SUMIF('Bitácoras Anteriores'!$DF$112,DF218,'Bitácoras Anteriores'!$CZ$149)+SUMIF('Bitácoras Anteriores'!$DF$165,DF218,'Bitácoras Anteriores'!$CZ$202)+SUMIF('Bitácoras Anteriores'!$DF$218,DF218,'Bitácoras Anteriores'!$CZ$255)+SUMIF('Bitácoras Anteriores'!$DF$271,DF218,'Bitácoras Anteriores'!$CZ$308)+SUMIF('Bitácoras Anteriores'!$DF$324,DF218,'Bitácoras Anteriores'!$CZ$361)+SUMIF('Bitácoras Anteriores'!$FC$6,DF218,'Bitácoras Anteriores'!$EW$43)+SUMIF('Bitácoras Anteriores'!$FC$59,$K$6,'Bitácoras Anteriores'!$EW$96)+SUMIF('Bitácoras Anteriores'!$FC$112,DF218,'Bitácoras Anteriores'!$EW$149)+SUMIF('Bitácoras Anteriores'!$FC$165,DF218,'Bitácoras Anteriores'!$EW$202)+SUMIF('Bitácoras Anteriores'!$FC$218,DF218,'Bitácoras Anteriores'!$EW$255)+SUMIF('Bitácoras Anteriores'!$FC$271,DF218,'Bitácoras Anteriores'!$EW$308)+SUMIF('Bitácoras Anteriores'!$FC$324,DF218,'Bitácoras Anteriores'!$EW$361)</f>
        <v>0</v>
      </c>
      <c r="DA254" s="702"/>
      <c r="DB254" s="702"/>
      <c r="DC254" s="703"/>
      <c r="DD254" s="20"/>
      <c r="DE254" s="685" t="s">
        <v>58</v>
      </c>
      <c r="DF254" s="686"/>
      <c r="DG254" s="686"/>
      <c r="DH254" s="1224">
        <f>SUMIF('Bitácoras Anteriores'!$K$6,DF218,'Bitácoras Anteriores'!$M$42)+SUMIF('Bitácoras Anteriores'!$K$59,$K$6,'Bitácoras Anteriores'!$M$95)+SUMIF('Bitácoras Anteriores'!$K$112,DF218,'Bitácoras Anteriores'!$M$148)+SUMIF('Bitácoras Anteriores'!$K$165,DF218,'Bitácoras Anteriores'!$M$201)+SUMIF('Bitácoras Anteriores'!$K$218,DF218,'Bitácoras Anteriores'!$M$254)+SUMIF('Bitácoras Anteriores'!$K$271,DF218,'Bitácoras Anteriores'!$M$307)+SUMIF('Bitácoras Anteriores'!$K$324,DF218,'Bitácoras Anteriores'!$M$360)+SUMIF('Bitácoras Anteriores'!$BH$6,DF218,'Bitácoras Anteriores'!$BJ$42)+SUMIF('Bitácoras Anteriores'!$BH$59,$K$6,'Bitácoras Anteriores'!$BJ$95)+SUMIF('Bitácoras Anteriores'!$BH$112,DF218,'Bitácoras Anteriores'!$BJ$148)+SUMIF('Bitácoras Anteriores'!$BH$165,DF218,'Bitácoras Anteriores'!$BJ$201)+SUMIF('Bitácoras Anteriores'!$BH$218,DF218,'Bitácoras Anteriores'!$BJ$254)+SUMIF('Bitácoras Anteriores'!$BH$271,DF218,'Bitácoras Anteriores'!$BJ$307)+SUMIF('Bitácoras Anteriores'!$BH$324,DF218,'Bitácoras Anteriores'!$BJ$360)+SUMIF('Bitácoras Anteriores'!$DF$6,DF218,'Bitácoras Anteriores'!$DH$42)+SUMIF('Bitácoras Anteriores'!$DF$59,$K$6,'Bitácoras Anteriores'!$DH$95)+SUMIF('Bitácoras Anteriores'!$DF$112,DF218,'Bitácoras Anteriores'!$DH$148)+SUMIF('Bitácoras Anteriores'!$DF$165,DF218,'Bitácoras Anteriores'!$DH$201)+SUMIF('Bitácoras Anteriores'!$DF$218,DF218,'Bitácoras Anteriores'!$DH$254)+SUMIF('Bitácoras Anteriores'!$DF$271,DF218,'Bitácoras Anteriores'!$DH$307)+SUMIF('Bitácoras Anteriores'!$DF$324,DF218,'Bitácoras Anteriores'!$DH$360)+SUMIF('Bitácoras Anteriores'!$FC$6,DF218,'Bitácoras Anteriores'!$FE$42)+SUMIF('Bitácoras Anteriores'!$FC$59,$K$6,'Bitácoras Anteriores'!$FE$95)+SUMIF('Bitácoras Anteriores'!$FC$112,DF218,'Bitácoras Anteriores'!$FE$148)+SUMIF('Bitácoras Anteriores'!$FC$165,DF218,'Bitácoras Anteriores'!$FE$201)+SUMIF('Bitácoras Anteriores'!$FC$218,DF218,'Bitácoras Anteriores'!$FE$254)+SUMIF('Bitácoras Anteriores'!$FC$271,DF218,'Bitácoras Anteriores'!$FE$307)+SUMIF('Bitácoras Anteriores'!$FC$324,DF218,'Bitácoras Anteriores'!$FE$360)+SUMIF('Resumen Anual'!$L$6,DF218,'Resumen Anual'!$N$47)+SUMIF('Resumen Anual'!$L$64,DF218,'Resumen Anual'!$F$105)+SUMIF('Resumen Anual'!$L$122,DF218,'Resumen Anual'!$F$163)+SUMIF('Resumen Anual'!$L$180,DF218,'Resumen Anual'!$F$221)+SUMIF('Resumen Anual'!$L$238,DF218,'Resumen Anual'!$F$279)+SUMIF('Resumen Anual'!$L$296,DF218,'Resumen Anual'!$F$337)+SUMIF('Resumen Anual'!$L$354,DF218,'Resumen Anual'!$F$395)+SUMIF('Resumen Anual'!$L$412,DF218,'Resumen Anual'!$F$453)+SUMIF('Resumen Anual'!$L$470,DF218,'Resumen Anual'!$F$511)+SUMIF('Resumen Anual'!$L$528,DF218,'Resumen Anual'!$F$569)+SUMIF('Resumen Anual'!$L$586,DF218,'Resumen Anual'!$F$627)+SUMIF('Resumen Anual'!$L$644,DF218,'Resumen Anual'!$F$685)+SUMIF('Resumen Anual'!$BI$6,DF218,'Resumen Anual'!$BK$47)+SUMIF('Resumen Anual'!$BI$64,DF218,'Resumen Anual'!$BC$105)+SUMIF('Resumen Anual'!$BI$122,DF218,'Resumen Anual'!$BC$163)+SUMIF('Resumen Anual'!$BI$180,DF218,'Resumen Anual'!$BC$221)+SUMIF('Resumen Anual'!$BI$238,DF218,'Resumen Anual'!$BC$279)+SUMIF('Resumen Anual'!$BI$296,DF218,'Resumen Anual'!$BC$337)+SUMIF('Resumen Anual'!$BI$354,DF218,'Resumen Anual'!$BC$395)+SUMIF('Resumen Anual'!$BI$412,DF218,'Resumen Anual'!$BC$453)+SUMIF('Resumen Anual'!$BI$470,DF218,'Resumen Anual'!$BC$511)+SUMIF('Resumen Anual'!$BI$528,DF218,'Resumen Anual'!$BC$569)+SUMIF('Resumen Anual'!$BI$586,DF218,'Resumen Anual'!$BC$627)+SUMIF('Resumen Anual'!$BI$644,DF218,'Resumen Anual'!$BC$685)+SUMIF('Resumen Anual'!$DH$6,DF218,'Resumen Anual'!$DJ$47)+SUMIF('Resumen Anual'!$DH$64,DF218,'Resumen Anual'!$DB$105)+SUMIF('Resumen Anual'!$DH$122,DF218,'Resumen Anual'!$DB$163)+SUMIF('Resumen Anual'!$DH$180,DF218,'Resumen Anual'!$DB$221)+SUMIF('Resumen Anual'!$DH$238,DF218,'Resumen Anual'!$DB$279)+SUMIF('Resumen Anual'!$DH$296,DF218,'Resumen Anual'!$DB$337)+SUMIF('Resumen Anual'!$DH$354,DF218,'Resumen Anual'!$DB$395)+SUMIF('Resumen Anual'!$DH$412,DF218,'Resumen Anual'!$DB$453)+SUMIF('Resumen Anual'!$DH$470,DF218,'Resumen Anual'!$DB$511)+SUMIF('Resumen Anual'!$DH$528,DF218,'Resumen Anual'!$DB$569)+SUMIF('Resumen Anual'!$DH$586,DF218,'Resumen Anual'!$DB$627)+SUMIF('Resumen Anual'!$FE$6,DF218,'Resumen Anual'!$FG$47)+SUMIF('Resumen Anual'!$DH$644,DF218,'Resumen Anual'!$DB$685)+SUMIF('Resumen Anual'!$FE$64,DF218,'Resumen Anual'!$EY$105)+SUMIF('Resumen Anual'!$FE$122,DF218,'Resumen Anual'!$EY$163)+SUMIF('Resumen Anual'!$FE$180,DF218,'Resumen Anual'!$EY$221)+SUMIF('Resumen Anual'!$FE$238,DF218,'Resumen Anual'!$EY$279)+SUMIF('Resumen Anual'!$FE$296,DF218,'Resumen Anual'!$EY$337)+SUMIF('Resumen Anual'!$FE$354,DF218,'Resumen Anual'!$EY$395)+SUMIF('Resumen Anual'!$FE$412,DF218,'Resumen Anual'!$EY$453)+SUMIF('Resumen Anual'!$FE$470,DF218,'Resumen Anual'!$EY$511)+SUMIF('Resumen Anual'!$FE$586,DF218,'Resumen Anual'!$EY$627)+SUMIF('Resumen Anual'!$FE$528,DF218,'Resumen Anual'!$EY$569)+SUMIF('Resumen Anual'!$FE$644,DF218,'Resumen Anual'!$EY$685)</f>
        <v>0</v>
      </c>
      <c r="DI254" s="1225"/>
      <c r="DJ254" s="1225"/>
      <c r="DK254" s="1226"/>
      <c r="DL254" s="20"/>
      <c r="DM254" s="685" t="s">
        <v>61</v>
      </c>
      <c r="DN254" s="686"/>
      <c r="DO254" s="687"/>
      <c r="DP254" s="1224">
        <f>SUMIF('Bitácoras Anteriores'!$K$6,DF218,'Bitácoras Anteriores'!$U$42)+SUMIF('Bitácoras Anteriores'!$K$59,$K$6,'Bitácoras Anteriores'!$U$95)+SUMIF('Bitácoras Anteriores'!$K$112,DF218,'Bitácoras Anteriores'!$U$148)+SUMIF('Bitácoras Anteriores'!$K$165,DF218,'Bitácoras Anteriores'!$U$201)+SUMIF('Bitácoras Anteriores'!$K$218,DF218,'Bitácoras Anteriores'!$U$254)+SUMIF('Bitácoras Anteriores'!$K$271,DF218,'Bitácoras Anteriores'!$U$307)+SUMIF('Bitácoras Anteriores'!$K$324,DF218,'Bitácoras Anteriores'!$U$360)+SUMIF('Bitácoras Anteriores'!$BH$6,DF218,'Bitácoras Anteriores'!$BR$42)+SUMIF('Bitácoras Anteriores'!$BH$59,$K$6,'Bitácoras Anteriores'!$BR$95)+SUMIF('Bitácoras Anteriores'!$BH$112,DF218,'Bitácoras Anteriores'!$BR$148)+SUMIF('Bitácoras Anteriores'!$BH$165,DF218,'Bitácoras Anteriores'!$BR$201)+SUMIF('Bitácoras Anteriores'!$BH$218,DF218,'Bitácoras Anteriores'!$BR$254)+SUMIF('Bitácoras Anteriores'!$BH$271,DF218,'Bitácoras Anteriores'!$BR$307)+SUMIF('Bitácoras Anteriores'!$BH$324,DF218,'Bitácoras Anteriores'!$BR$360)+SUMIF('Bitácoras Anteriores'!$DF$6,DF218,'Bitácoras Anteriores'!$DP$42)+SUMIF('Bitácoras Anteriores'!$DF$59,$K$6,'Bitácoras Anteriores'!$DP$95)+SUMIF('Bitácoras Anteriores'!$DF$112,DF218,'Bitácoras Anteriores'!$DP$148)+SUMIF('Bitácoras Anteriores'!$DF$165,DF218,'Bitácoras Anteriores'!$DP$201)+SUMIF('Bitácoras Anteriores'!$DF$218,DF218,'Bitácoras Anteriores'!$DP$254)+SUMIF('Bitácoras Anteriores'!$DF$271,DF218,'Bitácoras Anteriores'!$DP$307)+SUMIF('Bitácoras Anteriores'!$DF$324,DF218,'Bitácoras Anteriores'!$DP$360)+SUMIF('Bitácoras Anteriores'!$FC$6,DF218,'Bitácoras Anteriores'!$FM$42)+SUMIF('Bitácoras Anteriores'!$FC$59,$K$6,'Bitácoras Anteriores'!$FM$95)+SUMIF('Bitácoras Anteriores'!$FC$112,DF218,'Bitácoras Anteriores'!$FM$148)+SUMIF('Bitácoras Anteriores'!$FC$165,DF218,'Bitácoras Anteriores'!$FM$201)+SUMIF('Bitácoras Anteriores'!$FC$218,DF218,'Bitácoras Anteriores'!$FM$254)+SUMIF('Bitácoras Anteriores'!$FC$271,DF218,'Bitácoras Anteriores'!$FM$307)+SUMIF('Bitácoras Anteriores'!$FC$324,DF218,'Bitácoras Anteriores'!$FM$360)+SUMIF('Resumen Anual'!$L$6,DF218,'Resumen Anual'!$V$47)+SUMIF('Resumen Anual'!$L$64,DF218,'Resumen Anual'!$V$105)+SUMIF('Resumen Anual'!$L$122,DF218,'Resumen Anual'!$V$163)+SUMIF('Resumen Anual'!$L$180,DF218,'Resumen Anual'!$V$221)+SUMIF('Resumen Anual'!$L$238,DF218,'Resumen Anual'!$V$279)+SUMIF('Resumen Anual'!$L$296,DF218,'Resumen Anual'!$V$337)+SUMIF('Resumen Anual'!$L$354,DF218,'Resumen Anual'!$V$395)+SUMIF('Resumen Anual'!$L$412,DF218,'Resumen Anual'!$V$453)+SUMIF('Resumen Anual'!$L$470,DF218,'Resumen Anual'!$V$511)+SUMIF('Resumen Anual'!$L$528,DF218,'Resumen Anual'!$V$569)+SUMIF('Resumen Anual'!$L$586,DF218,'Resumen Anual'!$V$627)+SUMIF('Resumen Anual'!$L$644,DF218,'Resumen Anual'!$V$685)+SUMIF('Resumen Anual'!$BI$6,DF218,'Resumen Anual'!$BS$47)+SUMIF('Resumen Anual'!$BI$64,DF218,'Resumen Anual'!$BS$105)+SUMIF('Resumen Anual'!$BI$122,DF218,'Resumen Anual'!$BS$163)+SUMIF('Resumen Anual'!$BI$180,DF218,'Resumen Anual'!$BS$221)+SUMIF('Resumen Anual'!$BI$238,DF218,'Resumen Anual'!$BS$279)+SUMIF('Resumen Anual'!$BI$296,DF218,'Resumen Anual'!$BS$337)+SUMIF('Resumen Anual'!$BI$354,DF218,'Resumen Anual'!$BS$395)+SUMIF('Resumen Anual'!$BI$412,DF218,'Resumen Anual'!$BS$453)+SUMIF('Resumen Anual'!$BI$470,DF218,'Resumen Anual'!$BS$511)+SUMIF('Resumen Anual'!$BI$528,DF218,'Resumen Anual'!$BS$569)+SUMIF('Resumen Anual'!$BI$586,DF218,'Resumen Anual'!$BS$627)+SUMIF('Resumen Anual'!$BI$644,DF218,'Resumen Anual'!$BS$685)+SUMIF('Resumen Anual'!$DH$6,DF218,'Resumen Anual'!$DR$47)+SUMIF('Resumen Anual'!$DH$64,DF218,'Resumen Anual'!$DR$105)+SUMIF('Resumen Anual'!$DH$122,DF218,'Resumen Anual'!$DR$163)+SUMIF('Resumen Anual'!$DH$180,DF218,'Resumen Anual'!$DR$221)+SUMIF('Resumen Anual'!$DH$238,DF218,'Resumen Anual'!$DR$279)+SUMIF('Resumen Anual'!$DH$296,DF218,'Resumen Anual'!$DR$337)+SUMIF('Resumen Anual'!$DH$354,DF218,'Resumen Anual'!$DR$395)+SUMIF('Resumen Anual'!$DH$412,DF218,'Resumen Anual'!$DR$453)+SUMIF('Resumen Anual'!$DH$470,DF218,'Resumen Anual'!$DR$511)+SUMIF('Resumen Anual'!$DH$528,DF218,'Resumen Anual'!$DR$569)+SUMIF('Resumen Anual'!$DH$586,DF218,'Resumen Anual'!$DR$627)+SUMIF('Resumen Anual'!$FE$6,DF218,'Resumen Anual'!$FO$47)+SUMIF('Resumen Anual'!$DH$644,DF218,'Resumen Anual'!$DR$685)+SUMIF('Resumen Anual'!$FE$64,DF218,'Resumen Anual'!$FO$105)+SUMIF('Resumen Anual'!$FE$122,DF218,'Resumen Anual'!$FO$163)+SUMIF('Resumen Anual'!$FE$180,DF218,'Resumen Anual'!$FO$221)+SUMIF('Resumen Anual'!$FE$238,DF218,'Resumen Anual'!$FO$279)+SUMIF('Resumen Anual'!$FE$296,DF218,'Resumen Anual'!$FO$337)+SUMIF('Resumen Anual'!$FE$354,DF218,'Resumen Anual'!$FO$395)+SUMIF('Resumen Anual'!$FE$412,DF218,'Resumen Anual'!$FO$453)+SUMIF('Resumen Anual'!$FE$470,DF218,'Resumen Anual'!$FO$511)+SUMIF('Resumen Anual'!$FE$586,DF218,'Resumen Anual'!$FO$627)+SUMIF('Resumen Anual'!$FE$528,DF218,'Resumen Anual'!$FO$569)+SUMIF('Resumen Anual'!$FE$644,DF218,'Resumen Anual'!$FO$685)</f>
        <v>0</v>
      </c>
      <c r="DQ254" s="1225"/>
      <c r="DR254" s="1225"/>
      <c r="DS254" s="1226"/>
      <c r="DT254" s="15"/>
      <c r="DU254" s="1220" t="str">
        <f>IF(Portada!$A$1="www.fly-logics.com","N° SERIE",0)</f>
        <v>N° SERIE</v>
      </c>
      <c r="DV254" s="1221"/>
      <c r="DW254" s="1221"/>
      <c r="DX254" s="1221"/>
      <c r="DY254" s="1221"/>
      <c r="DZ254" s="1221"/>
      <c r="EA254" s="660" t="s">
        <v>91</v>
      </c>
      <c r="EB254" s="660"/>
      <c r="EC254" s="660"/>
      <c r="ED254" s="660"/>
      <c r="EE254" s="660"/>
      <c r="EF254" s="661"/>
      <c r="EG254" s="1220" t="str">
        <f>IF(Portada!$A$1="www.fly-logics.com","AÑO CONST.",0)</f>
        <v>AÑO CONST.</v>
      </c>
      <c r="EH254" s="1221"/>
      <c r="EI254" s="1221"/>
      <c r="EJ254" s="1221"/>
      <c r="EK254" s="1221"/>
      <c r="EL254" s="1221"/>
      <c r="EM254" s="664">
        <v>1923</v>
      </c>
      <c r="EN254" s="660"/>
      <c r="EO254" s="660"/>
      <c r="EP254" s="660"/>
      <c r="EQ254" s="660"/>
      <c r="ER254" s="1200"/>
      <c r="ES254" s="171"/>
      <c r="ET254" s="685" t="s">
        <v>59</v>
      </c>
      <c r="EU254" s="686"/>
      <c r="EV254" s="686"/>
      <c r="EW254" s="701">
        <f>SUMIF('Resumen Anual'!$L$6,FC218,'Resumen Anual'!$F$47)+SUMIF('Resumen Anual'!$L$64,FC218,'Resumen Anual'!$F$105)+SUMIF('Resumen Anual'!$L$122,FC218,'Resumen Anual'!$F$163)+SUMIF('Resumen Anual'!$L$180,FC218,'Resumen Anual'!$F$221)+SUMIF('Resumen Anual'!$L$238,FC218,'Resumen Anual'!$F$279)+SUMIF('Resumen Anual'!$L$296,FC218,'Resumen Anual'!$F$337)+SUMIF('Resumen Anual'!$L$354,FC218,'Resumen Anual'!$F$395)+SUMIF('Resumen Anual'!$L$412,FC218,'Resumen Anual'!$F$453)+SUMIF('Resumen Anual'!$L$470,FC218,'Resumen Anual'!$F$511)+SUMIF('Resumen Anual'!$L$528,FC218,'Resumen Anual'!$F$569)+SUMIF('Resumen Anual'!$L$586,FC218,'Resumen Anual'!$F$627)+SUMIF('Resumen Anual'!$L$644,FC218,'Resumen Anual'!$F$685)+SUMIF('Resumen Anual'!$BI$6,FC218,'Resumen Anual'!$BC$47)+SUMIF('Resumen Anual'!$BI$64,FC218,'Resumen Anual'!$BC$105)+SUMIF('Resumen Anual'!$BI$122,FC218,'Resumen Anual'!$BC$163)+SUMIF('Resumen Anual'!$BI$180,FC218,'Resumen Anual'!$BC$221)+SUMIF('Resumen Anual'!$BI$238,FC218,'Resumen Anual'!$BC$279)+SUMIF('Resumen Anual'!$BI$296,FC218,'Resumen Anual'!$BC$337)+SUMIF('Resumen Anual'!$BI$354,FC218,'Resumen Anual'!$BC$395)+SUMIF('Resumen Anual'!$BI$412,FC218,'Resumen Anual'!$BC$453)+SUMIF('Resumen Anual'!$BI$470,FC218,'Resumen Anual'!$BC$511)+SUMIF('Resumen Anual'!$BI$528,FC218,'Resumen Anual'!$BC$569)+SUMIF('Resumen Anual'!$BI$586,FC218,'Resumen Anual'!$BC$627)+SUMIF('Resumen Anual'!$BI$644,FC218,'Resumen Anual'!$BC$685)+SUMIF('Resumen Anual'!$DH$6,FC218,'Resumen Anual'!$DB$47)+SUMIF('Resumen Anual'!$DH$64,FC218,'Resumen Anual'!$DB$105)+SUMIF('Resumen Anual'!$DH$122,FC218,'Resumen Anual'!$DB$163)+SUMIF('Resumen Anual'!$DH$180,FC218,'Resumen Anual'!$DB$221)+SUMIF('Resumen Anual'!$DH$238,FC218,'Resumen Anual'!$DB$279)+SUMIF('Resumen Anual'!$DH$296,FC218,'Resumen Anual'!$DB$337)+SUMIF('Resumen Anual'!$DH$354,FC218,'Resumen Anual'!$DB$395)+SUMIF('Resumen Anual'!$DH$412,FC218,'Resumen Anual'!$DB$453)+SUMIF('Resumen Anual'!$DH$470,FC218,'Resumen Anual'!$DB$511)+SUMIF('Resumen Anual'!$DH$528,FC218,'Resumen Anual'!$DB$569)+SUMIF('Resumen Anual'!$DH$586,FC218,'Resumen Anual'!$DB$627)+SUMIF('Resumen Anual'!$FE$6,FC218,'Resumen Anual'!$EY$47)+SUMIF('Resumen Anual'!$DH$644,FC218,'Resumen Anual'!$DB$685)+SUMIF('Resumen Anual'!$FE$64,FC218,'Resumen Anual'!$EY$105)+SUMIF('Resumen Anual'!$FE$122,FC218,'Resumen Anual'!$EY$163)+SUMIF('Resumen Anual'!$FE$180,FC218,'Resumen Anual'!$EY$221)+SUMIF('Resumen Anual'!$FE$238,FC218,'Resumen Anual'!$EY$279)+SUMIF('Resumen Anual'!$FE$296,FC218,'Resumen Anual'!$EY$337)+SUMIF('Resumen Anual'!$FE$354,FC218,'Resumen Anual'!$EY$395)+SUMIF('Resumen Anual'!$FE$412,FC218,'Resumen Anual'!$EY$453)+SUMIF('Resumen Anual'!$FE$470,FC218,'Resumen Anual'!$EY$511)+SUMIF('Resumen Anual'!$FE$586,FC218,'Resumen Anual'!$EY$627)+SUMIF('Resumen Anual'!$FE$528,FC218,'Resumen Anual'!$EY$569)+SUMIF('Resumen Anual'!$FE$644,FC218,'Resumen Anual'!$EY$685)+SUMIF('Bitácoras Anteriores'!$K$6,FC218,'Bitácoras Anteriores'!$E$43)+SUMIF('Bitácoras Anteriores'!$K$59,$K$6,'Bitácoras Anteriores'!$E$96)+SUMIF('Bitácoras Anteriores'!$K$112,FC218,'Bitácoras Anteriores'!$E$149)+SUMIF('Bitácoras Anteriores'!$K$165,FC218,'Bitácoras Anteriores'!$E$202)+SUMIF('Bitácoras Anteriores'!$K$218,FC218,'Bitácoras Anteriores'!$E$255)+SUMIF('Bitácoras Anteriores'!$K$271,FC218,'Bitácoras Anteriores'!$E$308)+SUMIF('Bitácoras Anteriores'!$K$324,FC218,'Bitácoras Anteriores'!$E$361)+SUMIF('Bitácoras Anteriores'!$BH$6,FC218,'Bitácoras Anteriores'!$BB$43)+SUMIF('Bitácoras Anteriores'!$BH$59,$K$6,'Bitácoras Anteriores'!$BB$96)+SUMIF('Bitácoras Anteriores'!$BH$112,FC218,'Bitácoras Anteriores'!$BB$149)+SUMIF('Bitácoras Anteriores'!$BH$165,FC218,'Bitácoras Anteriores'!$BB$202)+SUMIF('Bitácoras Anteriores'!$BH$218,FC218,'Bitácoras Anteriores'!$BB$255)+SUMIF('Bitácoras Anteriores'!$BH$271,FC218,'Bitácoras Anteriores'!$BB$308)+SUMIF('Bitácoras Anteriores'!$BH$324,FC218,'Bitácoras Anteriores'!$BB$361)+SUMIF('Bitácoras Anteriores'!$DF$6,FC218,'Bitácoras Anteriores'!$CZ$43)+SUMIF('Bitácoras Anteriores'!$DF$59,$K$6,'Bitácoras Anteriores'!$CZ$96)+SUMIF('Bitácoras Anteriores'!$DF$112,FC218,'Bitácoras Anteriores'!$CZ$149)+SUMIF('Bitácoras Anteriores'!$DF$165,FC218,'Bitácoras Anteriores'!$CZ$202)+SUMIF('Bitácoras Anteriores'!$DF$218,FC218,'Bitácoras Anteriores'!$CZ$255)+SUMIF('Bitácoras Anteriores'!$DF$271,FC218,'Bitácoras Anteriores'!$CZ$308)+SUMIF('Bitácoras Anteriores'!$DF$324,FC218,'Bitácoras Anteriores'!$CZ$361)+SUMIF('Bitácoras Anteriores'!$FC$6,FC218,'Bitácoras Anteriores'!$EW$43)+SUMIF('Bitácoras Anteriores'!$FC$59,$K$6,'Bitácoras Anteriores'!$EW$96)+SUMIF('Bitácoras Anteriores'!$FC$112,FC218,'Bitácoras Anteriores'!$EW$149)+SUMIF('Bitácoras Anteriores'!$FC$165,FC218,'Bitácoras Anteriores'!$EW$202)+SUMIF('Bitácoras Anteriores'!$FC$218,FC218,'Bitácoras Anteriores'!$EW$255)+SUMIF('Bitácoras Anteriores'!$FC$271,FC218,'Bitácoras Anteriores'!$EW$308)+SUMIF('Bitácoras Anteriores'!$FC$324,FC218,'Bitácoras Anteriores'!$EW$361)</f>
        <v>0</v>
      </c>
      <c r="EX254" s="702"/>
      <c r="EY254" s="702"/>
      <c r="EZ254" s="703"/>
      <c r="FA254" s="20"/>
      <c r="FB254" s="685" t="s">
        <v>58</v>
      </c>
      <c r="FC254" s="686"/>
      <c r="FD254" s="686"/>
      <c r="FE254" s="1224">
        <f>SUMIF('Bitácoras Anteriores'!$K$6,FC218,'Bitácoras Anteriores'!$M$42)+SUMIF('Bitácoras Anteriores'!$K$59,$K$6,'Bitácoras Anteriores'!$M$95)+SUMIF('Bitácoras Anteriores'!$K$112,FC218,'Bitácoras Anteriores'!$M$148)+SUMIF('Bitácoras Anteriores'!$K$165,FC218,'Bitácoras Anteriores'!$M$201)+SUMIF('Bitácoras Anteriores'!$K$218,FC218,'Bitácoras Anteriores'!$M$254)+SUMIF('Bitácoras Anteriores'!$K$271,FC218,'Bitácoras Anteriores'!$M$307)+SUMIF('Bitácoras Anteriores'!$K$324,FC218,'Bitácoras Anteriores'!$M$360)+SUMIF('Bitácoras Anteriores'!$BH$6,FC218,'Bitácoras Anteriores'!$BJ$42)+SUMIF('Bitácoras Anteriores'!$BH$59,$K$6,'Bitácoras Anteriores'!$BJ$95)+SUMIF('Bitácoras Anteriores'!$BH$112,FC218,'Bitácoras Anteriores'!$BJ$148)+SUMIF('Bitácoras Anteriores'!$BH$165,FC218,'Bitácoras Anteriores'!$BJ$201)+SUMIF('Bitácoras Anteriores'!$BH$218,FC218,'Bitácoras Anteriores'!$BJ$254)+SUMIF('Bitácoras Anteriores'!$BH$271,FC218,'Bitácoras Anteriores'!$BJ$307)+SUMIF('Bitácoras Anteriores'!$BH$324,FC218,'Bitácoras Anteriores'!$BJ$360)+SUMIF('Bitácoras Anteriores'!$DF$6,FC218,'Bitácoras Anteriores'!$DH$42)+SUMIF('Bitácoras Anteriores'!$DF$59,$K$6,'Bitácoras Anteriores'!$DH$95)+SUMIF('Bitácoras Anteriores'!$DF$112,FC218,'Bitácoras Anteriores'!$DH$148)+SUMIF('Bitácoras Anteriores'!$DF$165,FC218,'Bitácoras Anteriores'!$DH$201)+SUMIF('Bitácoras Anteriores'!$DF$218,FC218,'Bitácoras Anteriores'!$DH$254)+SUMIF('Bitácoras Anteriores'!$DF$271,FC218,'Bitácoras Anteriores'!$DH$307)+SUMIF('Bitácoras Anteriores'!$DF$324,FC218,'Bitácoras Anteriores'!$DH$360)+SUMIF('Bitácoras Anteriores'!$FC$6,FC218,'Bitácoras Anteriores'!$FE$42)+SUMIF('Bitácoras Anteriores'!$FC$59,$K$6,'Bitácoras Anteriores'!$FE$95)+SUMIF('Bitácoras Anteriores'!$FC$112,FC218,'Bitácoras Anteriores'!$FE$148)+SUMIF('Bitácoras Anteriores'!$FC$165,FC218,'Bitácoras Anteriores'!$FE$201)+SUMIF('Bitácoras Anteriores'!$FC$218,FC218,'Bitácoras Anteriores'!$FE$254)+SUMIF('Bitácoras Anteriores'!$FC$271,FC218,'Bitácoras Anteriores'!$FE$307)+SUMIF('Bitácoras Anteriores'!$FC$324,FC218,'Bitácoras Anteriores'!$FE$360)+SUMIF('Resumen Anual'!$L$6,FC218,'Resumen Anual'!$N$47)+SUMIF('Resumen Anual'!$L$64,FC218,'Resumen Anual'!$F$105)+SUMIF('Resumen Anual'!$L$122,FC218,'Resumen Anual'!$F$163)+SUMIF('Resumen Anual'!$L$180,FC218,'Resumen Anual'!$F$221)+SUMIF('Resumen Anual'!$L$238,FC218,'Resumen Anual'!$F$279)+SUMIF('Resumen Anual'!$L$296,FC218,'Resumen Anual'!$F$337)+SUMIF('Resumen Anual'!$L$354,FC218,'Resumen Anual'!$F$395)+SUMIF('Resumen Anual'!$L$412,FC218,'Resumen Anual'!$F$453)+SUMIF('Resumen Anual'!$L$470,FC218,'Resumen Anual'!$F$511)+SUMIF('Resumen Anual'!$L$528,FC218,'Resumen Anual'!$F$569)+SUMIF('Resumen Anual'!$L$586,FC218,'Resumen Anual'!$F$627)+SUMIF('Resumen Anual'!$L$644,FC218,'Resumen Anual'!$F$685)+SUMIF('Resumen Anual'!$BI$6,FC218,'Resumen Anual'!$BK$47)+SUMIF('Resumen Anual'!$BI$64,FC218,'Resumen Anual'!$BC$105)+SUMIF('Resumen Anual'!$BI$122,FC218,'Resumen Anual'!$BC$163)+SUMIF('Resumen Anual'!$BI$180,FC218,'Resumen Anual'!$BC$221)+SUMIF('Resumen Anual'!$BI$238,FC218,'Resumen Anual'!$BC$279)+SUMIF('Resumen Anual'!$BI$296,FC218,'Resumen Anual'!$BC$337)+SUMIF('Resumen Anual'!$BI$354,FC218,'Resumen Anual'!$BC$395)+SUMIF('Resumen Anual'!$BI$412,FC218,'Resumen Anual'!$BC$453)+SUMIF('Resumen Anual'!$BI$470,FC218,'Resumen Anual'!$BC$511)+SUMIF('Resumen Anual'!$BI$528,FC218,'Resumen Anual'!$BC$569)+SUMIF('Resumen Anual'!$BI$586,FC218,'Resumen Anual'!$BC$627)+SUMIF('Resumen Anual'!$BI$644,FC218,'Resumen Anual'!$BC$685)+SUMIF('Resumen Anual'!$DH$6,FC218,'Resumen Anual'!$DJ$47)+SUMIF('Resumen Anual'!$DH$64,FC218,'Resumen Anual'!$DB$105)+SUMIF('Resumen Anual'!$DH$122,FC218,'Resumen Anual'!$DB$163)+SUMIF('Resumen Anual'!$DH$180,FC218,'Resumen Anual'!$DB$221)+SUMIF('Resumen Anual'!$DH$238,FC218,'Resumen Anual'!$DB$279)+SUMIF('Resumen Anual'!$DH$296,FC218,'Resumen Anual'!$DB$337)+SUMIF('Resumen Anual'!$DH$354,FC218,'Resumen Anual'!$DB$395)+SUMIF('Resumen Anual'!$DH$412,FC218,'Resumen Anual'!$DB$453)+SUMIF('Resumen Anual'!$DH$470,FC218,'Resumen Anual'!$DB$511)+SUMIF('Resumen Anual'!$DH$528,FC218,'Resumen Anual'!$DB$569)+SUMIF('Resumen Anual'!$DH$586,FC218,'Resumen Anual'!$DB$627)+SUMIF('Resumen Anual'!$FE$6,FC218,'Resumen Anual'!$FG$47)+SUMIF('Resumen Anual'!$DH$644,FC218,'Resumen Anual'!$DB$685)+SUMIF('Resumen Anual'!$FE$64,FC218,'Resumen Anual'!$EY$105)+SUMIF('Resumen Anual'!$FE$122,FC218,'Resumen Anual'!$EY$163)+SUMIF('Resumen Anual'!$FE$180,FC218,'Resumen Anual'!$EY$221)+SUMIF('Resumen Anual'!$FE$238,FC218,'Resumen Anual'!$EY$279)+SUMIF('Resumen Anual'!$FE$296,FC218,'Resumen Anual'!$EY$337)+SUMIF('Resumen Anual'!$FE$354,FC218,'Resumen Anual'!$EY$395)+SUMIF('Resumen Anual'!$FE$412,FC218,'Resumen Anual'!$EY$453)+SUMIF('Resumen Anual'!$FE$470,FC218,'Resumen Anual'!$EY$511)+SUMIF('Resumen Anual'!$FE$586,FC218,'Resumen Anual'!$EY$627)+SUMIF('Resumen Anual'!$FE$528,FC218,'Resumen Anual'!$EY$569)+SUMIF('Resumen Anual'!$FE$644,FC218,'Resumen Anual'!$EY$685)</f>
        <v>0</v>
      </c>
      <c r="FF254" s="1225"/>
      <c r="FG254" s="1225"/>
      <c r="FH254" s="1226"/>
      <c r="FI254" s="20"/>
      <c r="FJ254" s="685" t="s">
        <v>61</v>
      </c>
      <c r="FK254" s="686"/>
      <c r="FL254" s="687"/>
      <c r="FM254" s="1224">
        <f>SUMIF('Bitácoras Anteriores'!$K$6,FC218,'Bitácoras Anteriores'!$U$42)+SUMIF('Bitácoras Anteriores'!$K$59,$K$6,'Bitácoras Anteriores'!$U$95)+SUMIF('Bitácoras Anteriores'!$K$112,FC218,'Bitácoras Anteriores'!$U$148)+SUMIF('Bitácoras Anteriores'!$K$165,FC218,'Bitácoras Anteriores'!$U$201)+SUMIF('Bitácoras Anteriores'!$K$218,FC218,'Bitácoras Anteriores'!$U$254)+SUMIF('Bitácoras Anteriores'!$K$271,FC218,'Bitácoras Anteriores'!$U$307)+SUMIF('Bitácoras Anteriores'!$K$324,FC218,'Bitácoras Anteriores'!$U$360)+SUMIF('Bitácoras Anteriores'!$BH$6,FC218,'Bitácoras Anteriores'!$BR$42)+SUMIF('Bitácoras Anteriores'!$BH$59,$K$6,'Bitácoras Anteriores'!$BR$95)+SUMIF('Bitácoras Anteriores'!$BH$112,FC218,'Bitácoras Anteriores'!$BR$148)+SUMIF('Bitácoras Anteriores'!$BH$165,FC218,'Bitácoras Anteriores'!$BR$201)+SUMIF('Bitácoras Anteriores'!$BH$218,FC218,'Bitácoras Anteriores'!$BR$254)+SUMIF('Bitácoras Anteriores'!$BH$271,FC218,'Bitácoras Anteriores'!$BR$307)+SUMIF('Bitácoras Anteriores'!$BH$324,FC218,'Bitácoras Anteriores'!$BR$360)+SUMIF('Bitácoras Anteriores'!$DF$6,FC218,'Bitácoras Anteriores'!$DP$42)+SUMIF('Bitácoras Anteriores'!$DF$59,$K$6,'Bitácoras Anteriores'!$DP$95)+SUMIF('Bitácoras Anteriores'!$DF$112,FC218,'Bitácoras Anteriores'!$DP$148)+SUMIF('Bitácoras Anteriores'!$DF$165,FC218,'Bitácoras Anteriores'!$DP$201)+SUMIF('Bitácoras Anteriores'!$DF$218,FC218,'Bitácoras Anteriores'!$DP$254)+SUMIF('Bitácoras Anteriores'!$DF$271,FC218,'Bitácoras Anteriores'!$DP$307)+SUMIF('Bitácoras Anteriores'!$DF$324,FC218,'Bitácoras Anteriores'!$DP$360)+SUMIF('Bitácoras Anteriores'!$FC$6,FC218,'Bitácoras Anteriores'!$FM$42)+SUMIF('Bitácoras Anteriores'!$FC$59,$K$6,'Bitácoras Anteriores'!$FM$95)+SUMIF('Bitácoras Anteriores'!$FC$112,FC218,'Bitácoras Anteriores'!$FM$148)+SUMIF('Bitácoras Anteriores'!$FC$165,FC218,'Bitácoras Anteriores'!$FM$201)+SUMIF('Bitácoras Anteriores'!$FC$218,FC218,'Bitácoras Anteriores'!$FM$254)+SUMIF('Bitácoras Anteriores'!$FC$271,FC218,'Bitácoras Anteriores'!$FM$307)+SUMIF('Bitácoras Anteriores'!$FC$324,FC218,'Bitácoras Anteriores'!$FM$360)+SUMIF('Resumen Anual'!$L$6,FC218,'Resumen Anual'!$V$47)+SUMIF('Resumen Anual'!$L$64,FC218,'Resumen Anual'!$V$105)+SUMIF('Resumen Anual'!$L$122,FC218,'Resumen Anual'!$V$163)+SUMIF('Resumen Anual'!$L$180,FC218,'Resumen Anual'!$V$221)+SUMIF('Resumen Anual'!$L$238,FC218,'Resumen Anual'!$V$279)+SUMIF('Resumen Anual'!$L$296,FC218,'Resumen Anual'!$V$337)+SUMIF('Resumen Anual'!$L$354,FC218,'Resumen Anual'!$V$395)+SUMIF('Resumen Anual'!$L$412,FC218,'Resumen Anual'!$V$453)+SUMIF('Resumen Anual'!$L$470,FC218,'Resumen Anual'!$V$511)+SUMIF('Resumen Anual'!$L$528,FC218,'Resumen Anual'!$V$569)+SUMIF('Resumen Anual'!$L$586,FC218,'Resumen Anual'!$V$627)+SUMIF('Resumen Anual'!$L$644,FC218,'Resumen Anual'!$V$685)+SUMIF('Resumen Anual'!$BI$6,FC218,'Resumen Anual'!$BS$47)+SUMIF('Resumen Anual'!$BI$64,FC218,'Resumen Anual'!$BS$105)+SUMIF('Resumen Anual'!$BI$122,FC218,'Resumen Anual'!$BS$163)+SUMIF('Resumen Anual'!$BI$180,FC218,'Resumen Anual'!$BS$221)+SUMIF('Resumen Anual'!$BI$238,FC218,'Resumen Anual'!$BS$279)+SUMIF('Resumen Anual'!$BI$296,FC218,'Resumen Anual'!$BS$337)+SUMIF('Resumen Anual'!$BI$354,FC218,'Resumen Anual'!$BS$395)+SUMIF('Resumen Anual'!$BI$412,FC218,'Resumen Anual'!$BS$453)+SUMIF('Resumen Anual'!$BI$470,FC218,'Resumen Anual'!$BS$511)+SUMIF('Resumen Anual'!$BI$528,FC218,'Resumen Anual'!$BS$569)+SUMIF('Resumen Anual'!$BI$586,FC218,'Resumen Anual'!$BS$627)+SUMIF('Resumen Anual'!$BI$644,FC218,'Resumen Anual'!$BS$685)+SUMIF('Resumen Anual'!$DH$6,FC218,'Resumen Anual'!$DR$47)+SUMIF('Resumen Anual'!$DH$64,FC218,'Resumen Anual'!$DR$105)+SUMIF('Resumen Anual'!$DH$122,FC218,'Resumen Anual'!$DR$163)+SUMIF('Resumen Anual'!$DH$180,FC218,'Resumen Anual'!$DR$221)+SUMIF('Resumen Anual'!$DH$238,FC218,'Resumen Anual'!$DR$279)+SUMIF('Resumen Anual'!$DH$296,FC218,'Resumen Anual'!$DR$337)+SUMIF('Resumen Anual'!$DH$354,FC218,'Resumen Anual'!$DR$395)+SUMIF('Resumen Anual'!$DH$412,FC218,'Resumen Anual'!$DR$453)+SUMIF('Resumen Anual'!$DH$470,FC218,'Resumen Anual'!$DR$511)+SUMIF('Resumen Anual'!$DH$528,FC218,'Resumen Anual'!$DR$569)+SUMIF('Resumen Anual'!$DH$586,FC218,'Resumen Anual'!$DR$627)+SUMIF('Resumen Anual'!$FE$6,FC218,'Resumen Anual'!$FO$47)+SUMIF('Resumen Anual'!$DH$644,FC218,'Resumen Anual'!$DR$685)+SUMIF('Resumen Anual'!$FE$64,FC218,'Resumen Anual'!$FO$105)+SUMIF('Resumen Anual'!$FE$122,FC218,'Resumen Anual'!$FO$163)+SUMIF('Resumen Anual'!$FE$180,FC218,'Resumen Anual'!$FO$221)+SUMIF('Resumen Anual'!$FE$238,FC218,'Resumen Anual'!$FO$279)+SUMIF('Resumen Anual'!$FE$296,FC218,'Resumen Anual'!$FO$337)+SUMIF('Resumen Anual'!$FE$354,FC218,'Resumen Anual'!$FO$395)+SUMIF('Resumen Anual'!$FE$412,FC218,'Resumen Anual'!$FO$453)+SUMIF('Resumen Anual'!$FE$470,FC218,'Resumen Anual'!$FO$511)+SUMIF('Resumen Anual'!$FE$586,FC218,'Resumen Anual'!$FO$627)+SUMIF('Resumen Anual'!$FE$528,FC218,'Resumen Anual'!$FO$569)+SUMIF('Resumen Anual'!$FE$644,FC218,'Resumen Anual'!$FO$685)</f>
        <v>0</v>
      </c>
      <c r="FN254" s="1225"/>
      <c r="FO254" s="1225"/>
      <c r="FP254" s="1226"/>
      <c r="FQ254" s="15"/>
      <c r="FR254" s="1220" t="str">
        <f>IF(Portada!$A$1="www.fly-logics.com","N° SERIE",0)</f>
        <v>N° SERIE</v>
      </c>
      <c r="FS254" s="1221"/>
      <c r="FT254" s="1221"/>
      <c r="FU254" s="1221"/>
      <c r="FV254" s="1221"/>
      <c r="FW254" s="1221"/>
      <c r="FX254" s="660" t="s">
        <v>91</v>
      </c>
      <c r="FY254" s="660"/>
      <c r="FZ254" s="660"/>
      <c r="GA254" s="660"/>
      <c r="GB254" s="660"/>
      <c r="GC254" s="661"/>
      <c r="GD254" s="1220" t="str">
        <f>IF(Portada!$A$1="www.fly-logics.com","AÑO CONST.",0)</f>
        <v>AÑO CONST.</v>
      </c>
      <c r="GE254" s="1221"/>
      <c r="GF254" s="1221"/>
      <c r="GG254" s="1221"/>
      <c r="GH254" s="1221"/>
      <c r="GI254" s="1221"/>
      <c r="GJ254" s="664">
        <v>1923</v>
      </c>
      <c r="GK254" s="660"/>
      <c r="GL254" s="660"/>
      <c r="GM254" s="660"/>
      <c r="GN254" s="661"/>
      <c r="GO254" s="1200"/>
    </row>
    <row r="255" spans="1:197" ht="9.75" customHeight="1" x14ac:dyDescent="0.25">
      <c r="A255" s="171"/>
      <c r="B255" s="688"/>
      <c r="C255" s="689"/>
      <c r="D255" s="689"/>
      <c r="E255" s="704"/>
      <c r="F255" s="705"/>
      <c r="G255" s="705"/>
      <c r="H255" s="706"/>
      <c r="I255" s="20"/>
      <c r="J255" s="688"/>
      <c r="K255" s="689"/>
      <c r="L255" s="689"/>
      <c r="M255" s="1227"/>
      <c r="N255" s="1228"/>
      <c r="O255" s="1228"/>
      <c r="P255" s="1229"/>
      <c r="Q255" s="20"/>
      <c r="R255" s="688"/>
      <c r="S255" s="689"/>
      <c r="T255" s="690"/>
      <c r="U255" s="1227"/>
      <c r="V255" s="1228"/>
      <c r="W255" s="1228"/>
      <c r="X255" s="1229"/>
      <c r="Y255" s="15"/>
      <c r="Z255" s="1222"/>
      <c r="AA255" s="1223"/>
      <c r="AB255" s="1223"/>
      <c r="AC255" s="1223"/>
      <c r="AD255" s="1223"/>
      <c r="AE255" s="1223"/>
      <c r="AF255" s="662"/>
      <c r="AG255" s="662"/>
      <c r="AH255" s="662"/>
      <c r="AI255" s="662"/>
      <c r="AJ255" s="662"/>
      <c r="AK255" s="663"/>
      <c r="AL255" s="1222"/>
      <c r="AM255" s="1223"/>
      <c r="AN255" s="1223"/>
      <c r="AO255" s="1223"/>
      <c r="AP255" s="1223"/>
      <c r="AQ255" s="1223"/>
      <c r="AR255" s="665"/>
      <c r="AS255" s="662"/>
      <c r="AT255" s="662"/>
      <c r="AU255" s="662"/>
      <c r="AV255" s="662"/>
      <c r="AW255" s="1200"/>
      <c r="AX255" s="171"/>
      <c r="AY255" s="688"/>
      <c r="AZ255" s="689"/>
      <c r="BA255" s="689"/>
      <c r="BB255" s="704"/>
      <c r="BC255" s="705"/>
      <c r="BD255" s="705"/>
      <c r="BE255" s="706"/>
      <c r="BF255" s="20"/>
      <c r="BG255" s="688"/>
      <c r="BH255" s="689"/>
      <c r="BI255" s="689"/>
      <c r="BJ255" s="1227"/>
      <c r="BK255" s="1228"/>
      <c r="BL255" s="1228"/>
      <c r="BM255" s="1229"/>
      <c r="BN255" s="20"/>
      <c r="BO255" s="688"/>
      <c r="BP255" s="689"/>
      <c r="BQ255" s="690"/>
      <c r="BR255" s="1227"/>
      <c r="BS255" s="1228"/>
      <c r="BT255" s="1228"/>
      <c r="BU255" s="1229"/>
      <c r="BV255" s="15"/>
      <c r="BW255" s="1222"/>
      <c r="BX255" s="1223"/>
      <c r="BY255" s="1223"/>
      <c r="BZ255" s="1223"/>
      <c r="CA255" s="1223"/>
      <c r="CB255" s="1223"/>
      <c r="CC255" s="662"/>
      <c r="CD255" s="662"/>
      <c r="CE255" s="662"/>
      <c r="CF255" s="662"/>
      <c r="CG255" s="662"/>
      <c r="CH255" s="663"/>
      <c r="CI255" s="1222"/>
      <c r="CJ255" s="1223"/>
      <c r="CK255" s="1223"/>
      <c r="CL255" s="1223"/>
      <c r="CM255" s="1223"/>
      <c r="CN255" s="1223"/>
      <c r="CO255" s="665"/>
      <c r="CP255" s="662"/>
      <c r="CQ255" s="662"/>
      <c r="CR255" s="662"/>
      <c r="CS255" s="663"/>
      <c r="CT255" s="1200"/>
      <c r="CU255" s="1199"/>
      <c r="CV255" s="171"/>
      <c r="CW255" s="688"/>
      <c r="CX255" s="689"/>
      <c r="CY255" s="689"/>
      <c r="CZ255" s="704"/>
      <c r="DA255" s="705"/>
      <c r="DB255" s="705"/>
      <c r="DC255" s="706"/>
      <c r="DD255" s="20"/>
      <c r="DE255" s="688"/>
      <c r="DF255" s="689"/>
      <c r="DG255" s="689"/>
      <c r="DH255" s="1227"/>
      <c r="DI255" s="1228"/>
      <c r="DJ255" s="1228"/>
      <c r="DK255" s="1229"/>
      <c r="DL255" s="20"/>
      <c r="DM255" s="688"/>
      <c r="DN255" s="689"/>
      <c r="DO255" s="690"/>
      <c r="DP255" s="1227"/>
      <c r="DQ255" s="1228"/>
      <c r="DR255" s="1228"/>
      <c r="DS255" s="1229"/>
      <c r="DT255" s="15"/>
      <c r="DU255" s="1222"/>
      <c r="DV255" s="1223"/>
      <c r="DW255" s="1223"/>
      <c r="DX255" s="1223"/>
      <c r="DY255" s="1223"/>
      <c r="DZ255" s="1223"/>
      <c r="EA255" s="662"/>
      <c r="EB255" s="662"/>
      <c r="EC255" s="662"/>
      <c r="ED255" s="662"/>
      <c r="EE255" s="662"/>
      <c r="EF255" s="663"/>
      <c r="EG255" s="1222"/>
      <c r="EH255" s="1223"/>
      <c r="EI255" s="1223"/>
      <c r="EJ255" s="1223"/>
      <c r="EK255" s="1223"/>
      <c r="EL255" s="1223"/>
      <c r="EM255" s="665"/>
      <c r="EN255" s="662"/>
      <c r="EO255" s="662"/>
      <c r="EP255" s="662"/>
      <c r="EQ255" s="662"/>
      <c r="ER255" s="1200"/>
      <c r="ES255" s="171"/>
      <c r="ET255" s="688"/>
      <c r="EU255" s="689"/>
      <c r="EV255" s="689"/>
      <c r="EW255" s="704"/>
      <c r="EX255" s="705"/>
      <c r="EY255" s="705"/>
      <c r="EZ255" s="706"/>
      <c r="FA255" s="20"/>
      <c r="FB255" s="688"/>
      <c r="FC255" s="689"/>
      <c r="FD255" s="689"/>
      <c r="FE255" s="1227"/>
      <c r="FF255" s="1228"/>
      <c r="FG255" s="1228"/>
      <c r="FH255" s="1229"/>
      <c r="FI255" s="20"/>
      <c r="FJ255" s="688"/>
      <c r="FK255" s="689"/>
      <c r="FL255" s="690"/>
      <c r="FM255" s="1227"/>
      <c r="FN255" s="1228"/>
      <c r="FO255" s="1228"/>
      <c r="FP255" s="1229"/>
      <c r="FQ255" s="15"/>
      <c r="FR255" s="1222"/>
      <c r="FS255" s="1223"/>
      <c r="FT255" s="1223"/>
      <c r="FU255" s="1223"/>
      <c r="FV255" s="1223"/>
      <c r="FW255" s="1223"/>
      <c r="FX255" s="662"/>
      <c r="FY255" s="662"/>
      <c r="FZ255" s="662"/>
      <c r="GA255" s="662"/>
      <c r="GB255" s="662"/>
      <c r="GC255" s="663"/>
      <c r="GD255" s="1222"/>
      <c r="GE255" s="1223"/>
      <c r="GF255" s="1223"/>
      <c r="GG255" s="1223"/>
      <c r="GH255" s="1223"/>
      <c r="GI255" s="1223"/>
      <c r="GJ255" s="665"/>
      <c r="GK255" s="662"/>
      <c r="GL255" s="662"/>
      <c r="GM255" s="662"/>
      <c r="GN255" s="663"/>
      <c r="GO255" s="1200"/>
    </row>
    <row r="256" spans="1:197" ht="3" customHeight="1" x14ac:dyDescent="0.25">
      <c r="A256" s="171"/>
      <c r="B256" s="691"/>
      <c r="C256" s="692"/>
      <c r="D256" s="692"/>
      <c r="E256" s="707"/>
      <c r="F256" s="708"/>
      <c r="G256" s="708"/>
      <c r="H256" s="709"/>
      <c r="I256" s="20"/>
      <c r="J256" s="691"/>
      <c r="K256" s="692"/>
      <c r="L256" s="692"/>
      <c r="M256" s="1230"/>
      <c r="N256" s="1231"/>
      <c r="O256" s="1231"/>
      <c r="P256" s="1232"/>
      <c r="Q256" s="20"/>
      <c r="R256" s="691"/>
      <c r="S256" s="692"/>
      <c r="T256" s="693"/>
      <c r="U256" s="1230"/>
      <c r="V256" s="1231"/>
      <c r="W256" s="1231"/>
      <c r="X256" s="1232"/>
      <c r="Y256" s="15"/>
      <c r="Z256" s="1233"/>
      <c r="AA256" s="1233"/>
      <c r="AB256" s="1233"/>
      <c r="AC256" s="1233"/>
      <c r="AD256" s="1233"/>
      <c r="AE256" s="1233"/>
      <c r="AF256" s="1233"/>
      <c r="AG256" s="1233"/>
      <c r="AH256" s="1233"/>
      <c r="AI256" s="1233"/>
      <c r="AJ256" s="1233"/>
      <c r="AK256" s="1233"/>
      <c r="AL256" s="1233"/>
      <c r="AM256" s="1233"/>
      <c r="AN256" s="1233"/>
      <c r="AO256" s="1233"/>
      <c r="AP256" s="1233"/>
      <c r="AQ256" s="1233"/>
      <c r="AR256" s="1233"/>
      <c r="AS256" s="1233"/>
      <c r="AT256" s="1233"/>
      <c r="AU256" s="1233"/>
      <c r="AV256" s="1233"/>
      <c r="AW256" s="1200"/>
      <c r="AX256" s="171"/>
      <c r="AY256" s="691"/>
      <c r="AZ256" s="692"/>
      <c r="BA256" s="692"/>
      <c r="BB256" s="707"/>
      <c r="BC256" s="708"/>
      <c r="BD256" s="708"/>
      <c r="BE256" s="709"/>
      <c r="BF256" s="20"/>
      <c r="BG256" s="691"/>
      <c r="BH256" s="692"/>
      <c r="BI256" s="692"/>
      <c r="BJ256" s="1230"/>
      <c r="BK256" s="1231"/>
      <c r="BL256" s="1231"/>
      <c r="BM256" s="1232"/>
      <c r="BN256" s="20"/>
      <c r="BO256" s="691"/>
      <c r="BP256" s="692"/>
      <c r="BQ256" s="693"/>
      <c r="BR256" s="1230"/>
      <c r="BS256" s="1231"/>
      <c r="BT256" s="1231"/>
      <c r="BU256" s="1232"/>
      <c r="BV256" s="15"/>
      <c r="BW256" s="1233"/>
      <c r="BX256" s="1233"/>
      <c r="BY256" s="1233"/>
      <c r="BZ256" s="1233"/>
      <c r="CA256" s="1233"/>
      <c r="CB256" s="1233"/>
      <c r="CC256" s="1233"/>
      <c r="CD256" s="1233"/>
      <c r="CE256" s="1233"/>
      <c r="CF256" s="1233"/>
      <c r="CG256" s="1233"/>
      <c r="CH256" s="1233"/>
      <c r="CI256" s="1233"/>
      <c r="CJ256" s="1233"/>
      <c r="CK256" s="1233"/>
      <c r="CL256" s="1233"/>
      <c r="CM256" s="1233"/>
      <c r="CN256" s="1233"/>
      <c r="CO256" s="1233"/>
      <c r="CP256" s="1233"/>
      <c r="CQ256" s="1233"/>
      <c r="CR256" s="1233"/>
      <c r="CS256" s="1233"/>
      <c r="CT256" s="1200"/>
      <c r="CU256" s="1199"/>
      <c r="CV256" s="171"/>
      <c r="CW256" s="691"/>
      <c r="CX256" s="692"/>
      <c r="CY256" s="692"/>
      <c r="CZ256" s="707"/>
      <c r="DA256" s="708"/>
      <c r="DB256" s="708"/>
      <c r="DC256" s="709"/>
      <c r="DD256" s="20"/>
      <c r="DE256" s="691"/>
      <c r="DF256" s="692"/>
      <c r="DG256" s="692"/>
      <c r="DH256" s="1230"/>
      <c r="DI256" s="1231"/>
      <c r="DJ256" s="1231"/>
      <c r="DK256" s="1232"/>
      <c r="DL256" s="20"/>
      <c r="DM256" s="691"/>
      <c r="DN256" s="692"/>
      <c r="DO256" s="693"/>
      <c r="DP256" s="1230"/>
      <c r="DQ256" s="1231"/>
      <c r="DR256" s="1231"/>
      <c r="DS256" s="1232"/>
      <c r="DT256" s="15"/>
      <c r="DU256" s="1233"/>
      <c r="DV256" s="1233"/>
      <c r="DW256" s="1233"/>
      <c r="DX256" s="1233"/>
      <c r="DY256" s="1233"/>
      <c r="DZ256" s="1233"/>
      <c r="EA256" s="1233"/>
      <c r="EB256" s="1233"/>
      <c r="EC256" s="1233"/>
      <c r="ED256" s="1233"/>
      <c r="EE256" s="1233"/>
      <c r="EF256" s="1233"/>
      <c r="EG256" s="1233"/>
      <c r="EH256" s="1233"/>
      <c r="EI256" s="1233"/>
      <c r="EJ256" s="1233"/>
      <c r="EK256" s="1233"/>
      <c r="EL256" s="1233"/>
      <c r="EM256" s="1233"/>
      <c r="EN256" s="1233"/>
      <c r="EO256" s="1233"/>
      <c r="EP256" s="1233"/>
      <c r="EQ256" s="1233"/>
      <c r="ER256" s="1200"/>
      <c r="ES256" s="171"/>
      <c r="ET256" s="691"/>
      <c r="EU256" s="692"/>
      <c r="EV256" s="692"/>
      <c r="EW256" s="707"/>
      <c r="EX256" s="708"/>
      <c r="EY256" s="708"/>
      <c r="EZ256" s="709"/>
      <c r="FA256" s="20"/>
      <c r="FB256" s="691"/>
      <c r="FC256" s="692"/>
      <c r="FD256" s="692"/>
      <c r="FE256" s="1230"/>
      <c r="FF256" s="1231"/>
      <c r="FG256" s="1231"/>
      <c r="FH256" s="1232"/>
      <c r="FI256" s="20"/>
      <c r="FJ256" s="691"/>
      <c r="FK256" s="692"/>
      <c r="FL256" s="693"/>
      <c r="FM256" s="1230"/>
      <c r="FN256" s="1231"/>
      <c r="FO256" s="1231"/>
      <c r="FP256" s="1232"/>
      <c r="FQ256" s="15"/>
      <c r="FR256" s="1233"/>
      <c r="FS256" s="1233"/>
      <c r="FT256" s="1233"/>
      <c r="FU256" s="1233"/>
      <c r="FV256" s="1233"/>
      <c r="FW256" s="1233"/>
      <c r="FX256" s="1233"/>
      <c r="FY256" s="1233"/>
      <c r="FZ256" s="1233"/>
      <c r="GA256" s="1233"/>
      <c r="GB256" s="1233"/>
      <c r="GC256" s="1233"/>
      <c r="GD256" s="1233"/>
      <c r="GE256" s="1233"/>
      <c r="GF256" s="1233"/>
      <c r="GG256" s="1233"/>
      <c r="GH256" s="1233"/>
      <c r="GI256" s="1233"/>
      <c r="GJ256" s="1233"/>
      <c r="GK256" s="1233"/>
      <c r="GL256" s="1233"/>
      <c r="GM256" s="1233"/>
      <c r="GN256" s="1233"/>
      <c r="GO256" s="1200"/>
    </row>
    <row r="257" spans="1:197" ht="8.25" customHeight="1" x14ac:dyDescent="0.25">
      <c r="A257" s="171"/>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15"/>
      <c r="Z257" s="1220" t="str">
        <f>IF(Portada!$A$1="www.fly-logics.com","PROPIETARIOS",0)</f>
        <v>PROPIETARIOS</v>
      </c>
      <c r="AA257" s="1221"/>
      <c r="AB257" s="1221"/>
      <c r="AC257" s="1221"/>
      <c r="AD257" s="1221"/>
      <c r="AE257" s="1221"/>
      <c r="AF257" s="694"/>
      <c r="AG257" s="694"/>
      <c r="AH257" s="694"/>
      <c r="AI257" s="694"/>
      <c r="AJ257" s="694"/>
      <c r="AK257" s="694"/>
      <c r="AL257" s="694"/>
      <c r="AM257" s="694"/>
      <c r="AN257" s="694"/>
      <c r="AO257" s="694"/>
      <c r="AP257" s="694"/>
      <c r="AQ257" s="694"/>
      <c r="AR257" s="694"/>
      <c r="AS257" s="694"/>
      <c r="AT257" s="694"/>
      <c r="AU257" s="694"/>
      <c r="AV257" s="694"/>
      <c r="AW257" s="1200"/>
      <c r="AX257" s="171"/>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15"/>
      <c r="BW257" s="1220" t="str">
        <f>IF(Portada!$A$1="www.fly-logics.com","PROPIETARIOS",0)</f>
        <v>PROPIETARIOS</v>
      </c>
      <c r="BX257" s="1221"/>
      <c r="BY257" s="1221"/>
      <c r="BZ257" s="1221"/>
      <c r="CA257" s="1221"/>
      <c r="CB257" s="1221"/>
      <c r="CC257" s="694"/>
      <c r="CD257" s="694"/>
      <c r="CE257" s="694"/>
      <c r="CF257" s="694"/>
      <c r="CG257" s="694"/>
      <c r="CH257" s="694"/>
      <c r="CI257" s="694"/>
      <c r="CJ257" s="694"/>
      <c r="CK257" s="694"/>
      <c r="CL257" s="694"/>
      <c r="CM257" s="694"/>
      <c r="CN257" s="694"/>
      <c r="CO257" s="694"/>
      <c r="CP257" s="694"/>
      <c r="CQ257" s="694"/>
      <c r="CR257" s="694"/>
      <c r="CS257" s="695"/>
      <c r="CT257" s="1200"/>
      <c r="CU257" s="1199"/>
      <c r="CV257" s="171"/>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15"/>
      <c r="DU257" s="1220" t="str">
        <f>IF(Portada!$A$1="www.fly-logics.com","PROPIETARIOS",0)</f>
        <v>PROPIETARIOS</v>
      </c>
      <c r="DV257" s="1221"/>
      <c r="DW257" s="1221"/>
      <c r="DX257" s="1221"/>
      <c r="DY257" s="1221"/>
      <c r="DZ257" s="1221"/>
      <c r="EA257" s="694"/>
      <c r="EB257" s="694"/>
      <c r="EC257" s="694"/>
      <c r="ED257" s="694"/>
      <c r="EE257" s="694"/>
      <c r="EF257" s="694"/>
      <c r="EG257" s="694"/>
      <c r="EH257" s="694"/>
      <c r="EI257" s="694"/>
      <c r="EJ257" s="694"/>
      <c r="EK257" s="694"/>
      <c r="EL257" s="694"/>
      <c r="EM257" s="694"/>
      <c r="EN257" s="694"/>
      <c r="EO257" s="694"/>
      <c r="EP257" s="694"/>
      <c r="EQ257" s="694"/>
      <c r="ER257" s="1200"/>
      <c r="ES257" s="171"/>
      <c r="ET257" s="20"/>
      <c r="EU257" s="20"/>
      <c r="EV257" s="20"/>
      <c r="EW257" s="20"/>
      <c r="EX257" s="20"/>
      <c r="EY257" s="20"/>
      <c r="EZ257" s="20"/>
      <c r="FA257" s="20"/>
      <c r="FB257" s="20"/>
      <c r="FC257" s="20"/>
      <c r="FD257" s="20"/>
      <c r="FE257" s="20"/>
      <c r="FF257" s="20"/>
      <c r="FG257" s="20"/>
      <c r="FH257" s="20"/>
      <c r="FI257" s="20"/>
      <c r="FJ257" s="20"/>
      <c r="FK257" s="20"/>
      <c r="FL257" s="20"/>
      <c r="FM257" s="20"/>
      <c r="FN257" s="20"/>
      <c r="FO257" s="20"/>
      <c r="FP257" s="20"/>
      <c r="FQ257" s="15"/>
      <c r="FR257" s="1220" t="str">
        <f>IF(Portada!$A$1="www.fly-logics.com","PROPIETARIOS",0)</f>
        <v>PROPIETARIOS</v>
      </c>
      <c r="FS257" s="1221"/>
      <c r="FT257" s="1221"/>
      <c r="FU257" s="1221"/>
      <c r="FV257" s="1221"/>
      <c r="FW257" s="1221"/>
      <c r="FX257" s="694"/>
      <c r="FY257" s="694"/>
      <c r="FZ257" s="694"/>
      <c r="GA257" s="694"/>
      <c r="GB257" s="694"/>
      <c r="GC257" s="694"/>
      <c r="GD257" s="694"/>
      <c r="GE257" s="694"/>
      <c r="GF257" s="694"/>
      <c r="GG257" s="694"/>
      <c r="GH257" s="694"/>
      <c r="GI257" s="694"/>
      <c r="GJ257" s="694"/>
      <c r="GK257" s="694"/>
      <c r="GL257" s="694"/>
      <c r="GM257" s="694"/>
      <c r="GN257" s="695"/>
      <c r="GO257" s="1200"/>
    </row>
    <row r="258" spans="1:197" ht="6" customHeight="1" x14ac:dyDescent="0.25">
      <c r="A258" s="698"/>
      <c r="B258" s="657"/>
      <c r="C258" s="657"/>
      <c r="D258" s="657"/>
      <c r="E258" s="657"/>
      <c r="F258" s="657"/>
      <c r="G258" s="657"/>
      <c r="H258" s="657"/>
      <c r="I258" s="657"/>
      <c r="J258" s="657"/>
      <c r="K258" s="657"/>
      <c r="L258" s="657"/>
      <c r="M258" s="657"/>
      <c r="N258" s="657"/>
      <c r="O258" s="657"/>
      <c r="P258" s="657"/>
      <c r="Q258" s="657"/>
      <c r="R258" s="657"/>
      <c r="S258" s="657"/>
      <c r="T258" s="657"/>
      <c r="U258" s="657"/>
      <c r="V258" s="657"/>
      <c r="W258" s="657"/>
      <c r="X258" s="657"/>
      <c r="Y258" s="650"/>
      <c r="Z258" s="1222"/>
      <c r="AA258" s="1223"/>
      <c r="AB258" s="1223"/>
      <c r="AC258" s="1223"/>
      <c r="AD258" s="1223"/>
      <c r="AE258" s="1223"/>
      <c r="AF258" s="696"/>
      <c r="AG258" s="696"/>
      <c r="AH258" s="696"/>
      <c r="AI258" s="696"/>
      <c r="AJ258" s="696"/>
      <c r="AK258" s="696"/>
      <c r="AL258" s="696"/>
      <c r="AM258" s="696"/>
      <c r="AN258" s="696"/>
      <c r="AO258" s="696"/>
      <c r="AP258" s="696"/>
      <c r="AQ258" s="696"/>
      <c r="AR258" s="696"/>
      <c r="AS258" s="696"/>
      <c r="AT258" s="696"/>
      <c r="AU258" s="696"/>
      <c r="AV258" s="696"/>
      <c r="AW258" s="1200"/>
      <c r="AX258" s="698"/>
      <c r="AY258" s="657"/>
      <c r="AZ258" s="657"/>
      <c r="BA258" s="657"/>
      <c r="BB258" s="657"/>
      <c r="BC258" s="657"/>
      <c r="BD258" s="657"/>
      <c r="BE258" s="657"/>
      <c r="BF258" s="657"/>
      <c r="BG258" s="657"/>
      <c r="BH258" s="657"/>
      <c r="BI258" s="657"/>
      <c r="BJ258" s="657"/>
      <c r="BK258" s="657"/>
      <c r="BL258" s="657"/>
      <c r="BM258" s="657"/>
      <c r="BN258" s="657"/>
      <c r="BO258" s="657"/>
      <c r="BP258" s="657"/>
      <c r="BQ258" s="657"/>
      <c r="BR258" s="657"/>
      <c r="BS258" s="657"/>
      <c r="BT258" s="657"/>
      <c r="BU258" s="657"/>
      <c r="BV258" s="650"/>
      <c r="BW258" s="1222"/>
      <c r="BX258" s="1223"/>
      <c r="BY258" s="1223"/>
      <c r="BZ258" s="1223"/>
      <c r="CA258" s="1223"/>
      <c r="CB258" s="1223"/>
      <c r="CC258" s="696"/>
      <c r="CD258" s="696"/>
      <c r="CE258" s="696"/>
      <c r="CF258" s="696"/>
      <c r="CG258" s="696"/>
      <c r="CH258" s="696"/>
      <c r="CI258" s="696"/>
      <c r="CJ258" s="696"/>
      <c r="CK258" s="696"/>
      <c r="CL258" s="696"/>
      <c r="CM258" s="696"/>
      <c r="CN258" s="696"/>
      <c r="CO258" s="696"/>
      <c r="CP258" s="696"/>
      <c r="CQ258" s="696"/>
      <c r="CR258" s="696"/>
      <c r="CS258" s="697"/>
      <c r="CT258" s="1200"/>
      <c r="CU258" s="1199"/>
      <c r="CV258" s="698"/>
      <c r="CW258" s="657"/>
      <c r="CX258" s="657"/>
      <c r="CY258" s="657"/>
      <c r="CZ258" s="657"/>
      <c r="DA258" s="657"/>
      <c r="DB258" s="657"/>
      <c r="DC258" s="657"/>
      <c r="DD258" s="657"/>
      <c r="DE258" s="657"/>
      <c r="DF258" s="657"/>
      <c r="DG258" s="657"/>
      <c r="DH258" s="657"/>
      <c r="DI258" s="657"/>
      <c r="DJ258" s="657"/>
      <c r="DK258" s="657"/>
      <c r="DL258" s="657"/>
      <c r="DM258" s="657"/>
      <c r="DN258" s="657"/>
      <c r="DO258" s="657"/>
      <c r="DP258" s="657"/>
      <c r="DQ258" s="657"/>
      <c r="DR258" s="657"/>
      <c r="DS258" s="657"/>
      <c r="DT258" s="650"/>
      <c r="DU258" s="1222"/>
      <c r="DV258" s="1223"/>
      <c r="DW258" s="1223"/>
      <c r="DX258" s="1223"/>
      <c r="DY258" s="1223"/>
      <c r="DZ258" s="1223"/>
      <c r="EA258" s="696"/>
      <c r="EB258" s="696"/>
      <c r="EC258" s="696"/>
      <c r="ED258" s="696"/>
      <c r="EE258" s="696"/>
      <c r="EF258" s="696"/>
      <c r="EG258" s="696"/>
      <c r="EH258" s="696"/>
      <c r="EI258" s="696"/>
      <c r="EJ258" s="696"/>
      <c r="EK258" s="696"/>
      <c r="EL258" s="696"/>
      <c r="EM258" s="696"/>
      <c r="EN258" s="696"/>
      <c r="EO258" s="696"/>
      <c r="EP258" s="696"/>
      <c r="EQ258" s="696"/>
      <c r="ER258" s="1200"/>
      <c r="ES258" s="698"/>
      <c r="ET258" s="657"/>
      <c r="EU258" s="657"/>
      <c r="EV258" s="657"/>
      <c r="EW258" s="657"/>
      <c r="EX258" s="657"/>
      <c r="EY258" s="657"/>
      <c r="EZ258" s="657"/>
      <c r="FA258" s="657"/>
      <c r="FB258" s="657"/>
      <c r="FC258" s="657"/>
      <c r="FD258" s="657"/>
      <c r="FE258" s="657"/>
      <c r="FF258" s="657"/>
      <c r="FG258" s="657"/>
      <c r="FH258" s="657"/>
      <c r="FI258" s="657"/>
      <c r="FJ258" s="657"/>
      <c r="FK258" s="657"/>
      <c r="FL258" s="657"/>
      <c r="FM258" s="657"/>
      <c r="FN258" s="657"/>
      <c r="FO258" s="657"/>
      <c r="FP258" s="657"/>
      <c r="FQ258" s="650"/>
      <c r="FR258" s="1222"/>
      <c r="FS258" s="1223"/>
      <c r="FT258" s="1223"/>
      <c r="FU258" s="1223"/>
      <c r="FV258" s="1223"/>
      <c r="FW258" s="1223"/>
      <c r="FX258" s="696"/>
      <c r="FY258" s="696"/>
      <c r="FZ258" s="696"/>
      <c r="GA258" s="696"/>
      <c r="GB258" s="696"/>
      <c r="GC258" s="696"/>
      <c r="GD258" s="696"/>
      <c r="GE258" s="696"/>
      <c r="GF258" s="696"/>
      <c r="GG258" s="696"/>
      <c r="GH258" s="696"/>
      <c r="GI258" s="696"/>
      <c r="GJ258" s="696"/>
      <c r="GK258" s="696"/>
      <c r="GL258" s="696"/>
      <c r="GM258" s="696"/>
      <c r="GN258" s="697"/>
      <c r="GO258" s="1200"/>
    </row>
    <row r="259" spans="1:197" ht="12.75" customHeight="1" x14ac:dyDescent="0.2">
      <c r="A259" s="699"/>
      <c r="B259" s="680" t="str">
        <f>'Resumen Anual'!$C$50</f>
        <v>INSTRUCTOR DE VUELO</v>
      </c>
      <c r="C259" s="681"/>
      <c r="D259" s="681"/>
      <c r="E259" s="681"/>
      <c r="F259" s="681"/>
      <c r="G259" s="681"/>
      <c r="H259" s="681"/>
      <c r="I259" s="681"/>
      <c r="J259" s="681"/>
      <c r="K259" s="681"/>
      <c r="L259" s="681"/>
      <c r="M259" s="681"/>
      <c r="N259" s="681"/>
      <c r="O259" s="682" t="str">
        <f>'Resumen Anual'!$Q$50</f>
        <v>Nº VUELOS</v>
      </c>
      <c r="P259" s="683"/>
      <c r="Q259" s="683"/>
      <c r="R259" s="683"/>
      <c r="S259" s="683"/>
      <c r="T259" s="684"/>
      <c r="U259" s="675">
        <f>SUMIF('Bitácoras Anteriores'!$K$6,K218,'Bitácoras Anteriores'!$U$47)+SUMIF('Bitácoras Anteriores'!$K$59,$K$6,'Bitácoras Anteriores'!$U$100)+SUMIF('Bitácoras Anteriores'!$K$112,K218,'Bitácoras Anteriores'!$U$153)+SUMIF('Bitácoras Anteriores'!$K$165,K218,'Bitácoras Anteriores'!$U$206)+SUMIF('Bitácoras Anteriores'!$K$218,K218,'Bitácoras Anteriores'!$U$259)+SUMIF('Bitácoras Anteriores'!$K$271,K218,'Bitácoras Anteriores'!$U$312)+SUMIF('Bitácoras Anteriores'!$K$324,K218,'Bitácoras Anteriores'!$U$365)+SUMIF('Bitácoras Anteriores'!$BH$6,K218,'Bitácoras Anteriores'!$BR$47)+SUMIF('Bitácoras Anteriores'!$BH$59,$K$6,'Bitácoras Anteriores'!$BR$100)+SUMIF('Bitácoras Anteriores'!$BH$112,K218,'Bitácoras Anteriores'!$BR$153)+SUMIF('Bitácoras Anteriores'!$BH$165,K218,'Bitácoras Anteriores'!$BR$206)+SUMIF('Bitácoras Anteriores'!$BH$218,K218,'Bitácoras Anteriores'!$BR$259)+SUMIF('Bitácoras Anteriores'!$BH$271,K218,'Bitácoras Anteriores'!$BR$312)+SUMIF('Bitácoras Anteriores'!$BH$324,K218,'Bitácoras Anteriores'!$BR$365)+SUMIF('Bitácoras Anteriores'!$DF$6,K218,'Bitácoras Anteriores'!$DP$47)+SUMIF('Bitácoras Anteriores'!$DF$59,$K$6,'Bitácoras Anteriores'!$DP$100)+SUMIF('Bitácoras Anteriores'!$DF$112,K218,'Bitácoras Anteriores'!$DP$153)+SUMIF('Bitácoras Anteriores'!$DF$165,K218,'Bitácoras Anteriores'!$DP$206)+SUMIF('Bitácoras Anteriores'!$DF$218,K218,'Bitácoras Anteriores'!$DP$259)+SUMIF('Bitácoras Anteriores'!$DF$271,K218,'Bitácoras Anteriores'!$DP$312)+SUMIF('Bitácoras Anteriores'!$DF$324,K218,'Bitácoras Anteriores'!$DP$365)+SUMIF('Bitácoras Anteriores'!$FC$6,K218,'Bitácoras Anteriores'!$FM$47)+SUMIF('Bitácoras Anteriores'!$FC$59,$K$6,'Bitácoras Anteriores'!$FM$100)+SUMIF('Bitácoras Anteriores'!$FC$112,K218,'Bitácoras Anteriores'!$FM$153)+SUMIF('Bitácoras Anteriores'!$FC$165,K218,'Bitácoras Anteriores'!$FM$206)+SUMIF('Bitácoras Anteriores'!$FC$218,K218,'Bitácoras Anteriores'!$FM$259)+SUMIF('Bitácoras Anteriores'!$FC$271,K218,'Bitácoras Anteriores'!$FM$312)+SUMIF('Bitácoras Anteriores'!$FC$324,K218,'Bitácoras Anteriores'!$FM$365)+SUMIF('Resumen Anual'!$L$6,K218,'Resumen Anual'!$V$50)+SUMIF('Resumen Anual'!$L$64,K218,'Resumen Anual'!$V$108)+SUMIF('Resumen Anual'!$L$122,K218,'Resumen Anual'!$V$166)+SUMIF('Resumen Anual'!$L$180,K218,'Resumen Anual'!$V$224)+SUMIF('Resumen Anual'!$L$238,K218,'Resumen Anual'!$V$282)+SUMIF('Resumen Anual'!$L$296,K218,'Resumen Anual'!$V$340)+SUMIF('Resumen Anual'!$L$354,K218,'Resumen Anual'!$V$398)+SUMIF('Resumen Anual'!$L$412,K218,'Resumen Anual'!$V$456)+SUMIF('Resumen Anual'!$L$470,K218,'Resumen Anual'!$V$514)+SUMIF('Resumen Anual'!$L$528,K218,'Resumen Anual'!$V$572)+SUMIF('Resumen Anual'!$L$586,K218,'Resumen Anual'!$V$630)+SUMIF('Resumen Anual'!$L$644,K218,'Resumen Anual'!$V$688)+SUMIF('Resumen Anual'!$BI$6,K218,'Resumen Anual'!$BS$50)+SUMIF('Resumen Anual'!$BI$64,K218,'Resumen Anual'!$BS$108)+SUMIF('Resumen Anual'!$BI$122,K218,'Resumen Anual'!$BS$166)+SUMIF('Resumen Anual'!$BI$180,K218,'Resumen Anual'!$BS$224)+SUMIF('Resumen Anual'!$BI$238,K218,'Resumen Anual'!$BS$282)+SUMIF('Resumen Anual'!$BI$296,K218,'Resumen Anual'!$BS$340)+SUMIF('Resumen Anual'!$BI$354,K218,'Resumen Anual'!$BS$398)+SUMIF('Resumen Anual'!$BI$412,K218,'Resumen Anual'!$BS$456)+SUMIF('Resumen Anual'!$BI$470,K218,'Resumen Anual'!$BS$514)+SUMIF('Resumen Anual'!$BI$528,K218,'Resumen Anual'!$BS$572)+SUMIF('Resumen Anual'!$BI$586,K218,'Resumen Anual'!$BS$630)+SUMIF('Resumen Anual'!$BI$644,K218,'Resumen Anual'!$BS$688)+SUMIF('Resumen Anual'!$DH$6,K218,'Resumen Anual'!$DR$50)+SUMIF('Resumen Anual'!$DH$64,K218,'Resumen Anual'!$DR$108)+SUMIF('Resumen Anual'!$DH$122,K218,'Resumen Anual'!$DR$166)+SUMIF('Resumen Anual'!$DH$180,K218,'Resumen Anual'!$DR$224)+SUMIF('Resumen Anual'!$DH$238,K218,'Resumen Anual'!$DR$282)+SUMIF('Resumen Anual'!$DH$296,K218,'Resumen Anual'!$DR$340)+SUMIF('Resumen Anual'!$DH$354,K218,'Resumen Anual'!$DR$398)+SUMIF('Resumen Anual'!$DH$412,K218,'Resumen Anual'!$DR$456)+SUMIF('Resumen Anual'!$DH$470,K218,'Resumen Anual'!$DR$514)+SUMIF('Resumen Anual'!$DH$528,K218,'Resumen Anual'!$DR$572)+SUMIF('Resumen Anual'!$DH$586,K218,'Resumen Anual'!$DR$630)+SUMIF('Resumen Anual'!$FE$6,K218,'Resumen Anual'!$FO$50)+SUMIF('Resumen Anual'!$DH$644,K218,'Resumen Anual'!$DR$688)+SUMIF('Resumen Anual'!$FE$64,K218,'Resumen Anual'!$FO$108)+SUMIF('Resumen Anual'!$FE$122,K218,'Resumen Anual'!$FO$166)+SUMIF('Resumen Anual'!$FE$180,K218,'Resumen Anual'!$FO$224)+SUMIF('Resumen Anual'!$FE$238,K218,'Resumen Anual'!$FO$282)+SUMIF('Resumen Anual'!$FE$296,K218,'Resumen Anual'!$FO$340)+SUMIF('Resumen Anual'!$FE$354,K218,'Resumen Anual'!$FO$398)+SUMIF('Resumen Anual'!$FE$412,K218,'Resumen Anual'!$FO$456)+SUMIF('Resumen Anual'!$FE$470,K218,'Resumen Anual'!$FO$514)+SUMIF('Resumen Anual'!$FE$586,K218,'Resumen Anual'!$FO$630)+SUMIF('Resumen Anual'!$FE$528,K218,'Resumen Anual'!$FO$572)+SUMIF('Resumen Anual'!$FE$644,K218,'Resumen Anual'!$FO$688)</f>
        <v>0</v>
      </c>
      <c r="V259" s="676"/>
      <c r="W259" s="676"/>
      <c r="X259" s="677"/>
      <c r="Y259" s="632"/>
      <c r="Z259" s="1220" t="str">
        <f>IF(Portada!$A$1="www.fly-logics.com","MARCA",0)</f>
        <v>MARCA</v>
      </c>
      <c r="AA259" s="1221"/>
      <c r="AB259" s="1221"/>
      <c r="AC259" s="1221"/>
      <c r="AD259" s="1221"/>
      <c r="AE259" s="1221"/>
      <c r="AF259" s="660"/>
      <c r="AG259" s="660"/>
      <c r="AH259" s="660"/>
      <c r="AI259" s="660"/>
      <c r="AJ259" s="660"/>
      <c r="AK259" s="661"/>
      <c r="AL259" s="1220" t="str">
        <f>IF(Portada!$A$1="www.fly-logics.com","MODELO",0)</f>
        <v>MODELO</v>
      </c>
      <c r="AM259" s="1221"/>
      <c r="AN259" s="1221"/>
      <c r="AO259" s="1221"/>
      <c r="AP259" s="1221"/>
      <c r="AQ259" s="1221"/>
      <c r="AR259" s="664"/>
      <c r="AS259" s="660"/>
      <c r="AT259" s="660"/>
      <c r="AU259" s="660"/>
      <c r="AV259" s="660"/>
      <c r="AW259" s="1200"/>
      <c r="AX259" s="699"/>
      <c r="AY259" s="680" t="str">
        <f>'Resumen Anual'!$AZ$50</f>
        <v>INSTRUCTOR DE VUELO</v>
      </c>
      <c r="AZ259" s="681"/>
      <c r="BA259" s="681"/>
      <c r="BB259" s="681"/>
      <c r="BC259" s="681"/>
      <c r="BD259" s="681"/>
      <c r="BE259" s="681"/>
      <c r="BF259" s="681"/>
      <c r="BG259" s="681"/>
      <c r="BH259" s="681"/>
      <c r="BI259" s="681"/>
      <c r="BJ259" s="681"/>
      <c r="BK259" s="681"/>
      <c r="BL259" s="682" t="str">
        <f>'Resumen Anual'!$BN$50</f>
        <v>Nº VUELOS</v>
      </c>
      <c r="BM259" s="683"/>
      <c r="BN259" s="683"/>
      <c r="BO259" s="683"/>
      <c r="BP259" s="683"/>
      <c r="BQ259" s="684"/>
      <c r="BR259" s="675">
        <f>SUMIF('Bitácoras Anteriores'!$K$6,BH218,'Bitácoras Anteriores'!$U$47)+SUMIF('Bitácoras Anteriores'!$K$59,$K$6,'Bitácoras Anteriores'!$U$100)+SUMIF('Bitácoras Anteriores'!$K$112,BH218,'Bitácoras Anteriores'!$U$153)+SUMIF('Bitácoras Anteriores'!$K$165,BH218,'Bitácoras Anteriores'!$U$206)+SUMIF('Bitácoras Anteriores'!$K$218,BH218,'Bitácoras Anteriores'!$U$259)+SUMIF('Bitácoras Anteriores'!$K$271,BH218,'Bitácoras Anteriores'!$U$312)+SUMIF('Bitácoras Anteriores'!$K$324,BH218,'Bitácoras Anteriores'!$U$365)+SUMIF('Bitácoras Anteriores'!$BH$6,BH218,'Bitácoras Anteriores'!$BR$47)+SUMIF('Bitácoras Anteriores'!$BH$59,$K$6,'Bitácoras Anteriores'!$BR$100)+SUMIF('Bitácoras Anteriores'!$BH$112,BH218,'Bitácoras Anteriores'!$BR$153)+SUMIF('Bitácoras Anteriores'!$BH$165,BH218,'Bitácoras Anteriores'!$BR$206)+SUMIF('Bitácoras Anteriores'!$BH$218,BH218,'Bitácoras Anteriores'!$BR$259)+SUMIF('Bitácoras Anteriores'!$BH$271,BH218,'Bitácoras Anteriores'!$BR$312)+SUMIF('Bitácoras Anteriores'!$BH$324,BH218,'Bitácoras Anteriores'!$BR$365)+SUMIF('Bitácoras Anteriores'!$DF$6,BH218,'Bitácoras Anteriores'!$DP$47)+SUMIF('Bitácoras Anteriores'!$DF$59,$K$6,'Bitácoras Anteriores'!$DP$100)+SUMIF('Bitácoras Anteriores'!$DF$112,BH218,'Bitácoras Anteriores'!$DP$153)+SUMIF('Bitácoras Anteriores'!$DF$165,BH218,'Bitácoras Anteriores'!$DP$206)+SUMIF('Bitácoras Anteriores'!$DF$218,BH218,'Bitácoras Anteriores'!$DP$259)+SUMIF('Bitácoras Anteriores'!$DF$271,BH218,'Bitácoras Anteriores'!$DP$312)+SUMIF('Bitácoras Anteriores'!$DF$324,BH218,'Bitácoras Anteriores'!$DP$365)+SUMIF('Bitácoras Anteriores'!$FC$6,BH218,'Bitácoras Anteriores'!$FM$47)+SUMIF('Bitácoras Anteriores'!$FC$59,$K$6,'Bitácoras Anteriores'!$FM$100)+SUMIF('Bitácoras Anteriores'!$FC$112,BH218,'Bitácoras Anteriores'!$FM$153)+SUMIF('Bitácoras Anteriores'!$FC$165,BH218,'Bitácoras Anteriores'!$FM$206)+SUMIF('Bitácoras Anteriores'!$FC$218,BH218,'Bitácoras Anteriores'!$FM$259)+SUMIF('Bitácoras Anteriores'!$FC$271,BH218,'Bitácoras Anteriores'!$FM$312)+SUMIF('Bitácoras Anteriores'!$FC$324,BH218,'Bitácoras Anteriores'!$FM$365)+SUMIF('Resumen Anual'!$L$6,BH218,'Resumen Anual'!$V$50)+SUMIF('Resumen Anual'!$L$64,BH218,'Resumen Anual'!$V$108)+SUMIF('Resumen Anual'!$L$122,BH218,'Resumen Anual'!$V$166)+SUMIF('Resumen Anual'!$L$180,BH218,'Resumen Anual'!$V$224)+SUMIF('Resumen Anual'!$L$238,BH218,'Resumen Anual'!$V$282)+SUMIF('Resumen Anual'!$L$296,BH218,'Resumen Anual'!$V$340)+SUMIF('Resumen Anual'!$L$354,BH218,'Resumen Anual'!$V$398)+SUMIF('Resumen Anual'!$L$412,BH218,'Resumen Anual'!$V$456)+SUMIF('Resumen Anual'!$L$470,BH218,'Resumen Anual'!$V$514)+SUMIF('Resumen Anual'!$L$528,BH218,'Resumen Anual'!$V$572)+SUMIF('Resumen Anual'!$L$586,BH218,'Resumen Anual'!$V$630)+SUMIF('Resumen Anual'!$L$644,BH218,'Resumen Anual'!$V$688)+SUMIF('Resumen Anual'!$BI$6,BH218,'Resumen Anual'!$BS$50)+SUMIF('Resumen Anual'!$BI$64,BH218,'Resumen Anual'!$BS$108)+SUMIF('Resumen Anual'!$BI$122,BH218,'Resumen Anual'!$BS$166)+SUMIF('Resumen Anual'!$BI$180,BH218,'Resumen Anual'!$BS$224)+SUMIF('Resumen Anual'!$BI$238,BH218,'Resumen Anual'!$BS$282)+SUMIF('Resumen Anual'!$BI$296,BH218,'Resumen Anual'!$BS$340)+SUMIF('Resumen Anual'!$BI$354,BH218,'Resumen Anual'!$BS$398)+SUMIF('Resumen Anual'!$BI$412,BH218,'Resumen Anual'!$BS$456)+SUMIF('Resumen Anual'!$BI$470,BH218,'Resumen Anual'!$BS$514)+SUMIF('Resumen Anual'!$BI$528,BH218,'Resumen Anual'!$BS$572)+SUMIF('Resumen Anual'!$BI$586,BH218,'Resumen Anual'!$BS$630)+SUMIF('Resumen Anual'!$BI$644,BH218,'Resumen Anual'!$BS$688)+SUMIF('Resumen Anual'!$DH$6,BH218,'Resumen Anual'!$DR$50)+SUMIF('Resumen Anual'!$DH$64,BH218,'Resumen Anual'!$DR$108)+SUMIF('Resumen Anual'!$DH$122,BH218,'Resumen Anual'!$DR$166)+SUMIF('Resumen Anual'!$DH$180,BH218,'Resumen Anual'!$DR$224)+SUMIF('Resumen Anual'!$DH$238,BH218,'Resumen Anual'!$DR$282)+SUMIF('Resumen Anual'!$DH$296,BH218,'Resumen Anual'!$DR$340)+SUMIF('Resumen Anual'!$DH$354,BH218,'Resumen Anual'!$DR$398)+SUMIF('Resumen Anual'!$DH$412,BH218,'Resumen Anual'!$DR$456)+SUMIF('Resumen Anual'!$DH$470,BH218,'Resumen Anual'!$DR$514)+SUMIF('Resumen Anual'!$DH$528,BH218,'Resumen Anual'!$DR$572)+SUMIF('Resumen Anual'!$DH$586,BH218,'Resumen Anual'!$DR$630)+SUMIF('Resumen Anual'!$FE$6,BH218,'Resumen Anual'!$FO$50)+SUMIF('Resumen Anual'!$DH$644,BH218,'Resumen Anual'!$DR$688)+SUMIF('Resumen Anual'!$FE$64,BH218,'Resumen Anual'!$FO$108)+SUMIF('Resumen Anual'!$FE$122,BH218,'Resumen Anual'!$FO$166)+SUMIF('Resumen Anual'!$FE$180,BH218,'Resumen Anual'!$FO$224)+SUMIF('Resumen Anual'!$FE$238,BH218,'Resumen Anual'!$FO$282)+SUMIF('Resumen Anual'!$FE$296,BH218,'Resumen Anual'!$FO$340)+SUMIF('Resumen Anual'!$FE$354,BH218,'Resumen Anual'!$FO$398)+SUMIF('Resumen Anual'!$FE$412,BH218,'Resumen Anual'!$FO$456)+SUMIF('Resumen Anual'!$FE$470,BH218,'Resumen Anual'!$FO$514)+SUMIF('Resumen Anual'!$FE$586,BH218,'Resumen Anual'!$FO$630)+SUMIF('Resumen Anual'!$FE$528,BH218,'Resumen Anual'!$FO$572)+SUMIF('Resumen Anual'!$FE$644,BH218,'Resumen Anual'!$FO$688)</f>
        <v>0</v>
      </c>
      <c r="BS259" s="676"/>
      <c r="BT259" s="676"/>
      <c r="BU259" s="677"/>
      <c r="BV259" s="632"/>
      <c r="BW259" s="1220" t="str">
        <f>IF(Portada!$A$1="www.fly-logics.com","MARCA",0)</f>
        <v>MARCA</v>
      </c>
      <c r="BX259" s="1221"/>
      <c r="BY259" s="1221"/>
      <c r="BZ259" s="1221"/>
      <c r="CA259" s="1221"/>
      <c r="CB259" s="1221"/>
      <c r="CC259" s="660"/>
      <c r="CD259" s="660"/>
      <c r="CE259" s="660"/>
      <c r="CF259" s="660"/>
      <c r="CG259" s="660"/>
      <c r="CH259" s="661"/>
      <c r="CI259" s="1220" t="str">
        <f>IF(Portada!$A$1="www.fly-logics.com","MODELO",0)</f>
        <v>MODELO</v>
      </c>
      <c r="CJ259" s="1221"/>
      <c r="CK259" s="1221"/>
      <c r="CL259" s="1221"/>
      <c r="CM259" s="1221"/>
      <c r="CN259" s="1221"/>
      <c r="CO259" s="664"/>
      <c r="CP259" s="660"/>
      <c r="CQ259" s="660"/>
      <c r="CR259" s="660"/>
      <c r="CS259" s="661"/>
      <c r="CT259" s="1200"/>
      <c r="CU259" s="1199"/>
      <c r="CV259" s="699"/>
      <c r="CW259" s="680" t="str">
        <f>'Resumen Anual'!$CY$50</f>
        <v>INSTRUCTOR DE VUELO</v>
      </c>
      <c r="CX259" s="681"/>
      <c r="CY259" s="681"/>
      <c r="CZ259" s="681"/>
      <c r="DA259" s="681"/>
      <c r="DB259" s="681"/>
      <c r="DC259" s="681"/>
      <c r="DD259" s="681"/>
      <c r="DE259" s="681"/>
      <c r="DF259" s="681"/>
      <c r="DG259" s="681"/>
      <c r="DH259" s="681"/>
      <c r="DI259" s="681"/>
      <c r="DJ259" s="682" t="str">
        <f>'Resumen Anual'!$DM$50</f>
        <v>Nº VUELOS</v>
      </c>
      <c r="DK259" s="683"/>
      <c r="DL259" s="683"/>
      <c r="DM259" s="683"/>
      <c r="DN259" s="683"/>
      <c r="DO259" s="684"/>
      <c r="DP259" s="675">
        <f>SUMIF('Bitácoras Anteriores'!$K$6,DF218,'Bitácoras Anteriores'!$U$47)+SUMIF('Bitácoras Anteriores'!$K$59,$K$6,'Bitácoras Anteriores'!$U$100)+SUMIF('Bitácoras Anteriores'!$K$112,DF218,'Bitácoras Anteriores'!$U$153)+SUMIF('Bitácoras Anteriores'!$K$165,DF218,'Bitácoras Anteriores'!$U$206)+SUMIF('Bitácoras Anteriores'!$K$218,DF218,'Bitácoras Anteriores'!$U$259)+SUMIF('Bitácoras Anteriores'!$K$271,DF218,'Bitácoras Anteriores'!$U$312)+SUMIF('Bitácoras Anteriores'!$K$324,DF218,'Bitácoras Anteriores'!$U$365)+SUMIF('Bitácoras Anteriores'!$BH$6,DF218,'Bitácoras Anteriores'!$BR$47)+SUMIF('Bitácoras Anteriores'!$BH$59,$K$6,'Bitácoras Anteriores'!$BR$100)+SUMIF('Bitácoras Anteriores'!$BH$112,DF218,'Bitácoras Anteriores'!$BR$153)+SUMIF('Bitácoras Anteriores'!$BH$165,DF218,'Bitácoras Anteriores'!$BR$206)+SUMIF('Bitácoras Anteriores'!$BH$218,DF218,'Bitácoras Anteriores'!$BR$259)+SUMIF('Bitácoras Anteriores'!$BH$271,DF218,'Bitácoras Anteriores'!$BR$312)+SUMIF('Bitácoras Anteriores'!$BH$324,DF218,'Bitácoras Anteriores'!$BR$365)+SUMIF('Bitácoras Anteriores'!$DF$6,DF218,'Bitácoras Anteriores'!$DP$47)+SUMIF('Bitácoras Anteriores'!$DF$59,$K$6,'Bitácoras Anteriores'!$DP$100)+SUMIF('Bitácoras Anteriores'!$DF$112,DF218,'Bitácoras Anteriores'!$DP$153)+SUMIF('Bitácoras Anteriores'!$DF$165,DF218,'Bitácoras Anteriores'!$DP$206)+SUMIF('Bitácoras Anteriores'!$DF$218,DF218,'Bitácoras Anteriores'!$DP$259)+SUMIF('Bitácoras Anteriores'!$DF$271,DF218,'Bitácoras Anteriores'!$DP$312)+SUMIF('Bitácoras Anteriores'!$DF$324,DF218,'Bitácoras Anteriores'!$DP$365)+SUMIF('Bitácoras Anteriores'!$FC$6,DF218,'Bitácoras Anteriores'!$FM$47)+SUMIF('Bitácoras Anteriores'!$FC$59,$K$6,'Bitácoras Anteriores'!$FM$100)+SUMIF('Bitácoras Anteriores'!$FC$112,DF218,'Bitácoras Anteriores'!$FM$153)+SUMIF('Bitácoras Anteriores'!$FC$165,DF218,'Bitácoras Anteriores'!$FM$206)+SUMIF('Bitácoras Anteriores'!$FC$218,DF218,'Bitácoras Anteriores'!$FM$259)+SUMIF('Bitácoras Anteriores'!$FC$271,DF218,'Bitácoras Anteriores'!$FM$312)+SUMIF('Bitácoras Anteriores'!$FC$324,DF218,'Bitácoras Anteriores'!$FM$365)+SUMIF('Resumen Anual'!$L$6,DF218,'Resumen Anual'!$V$50)+SUMIF('Resumen Anual'!$L$64,DF218,'Resumen Anual'!$V$108)+SUMIF('Resumen Anual'!$L$122,DF218,'Resumen Anual'!$V$166)+SUMIF('Resumen Anual'!$L$180,DF218,'Resumen Anual'!$V$224)+SUMIF('Resumen Anual'!$L$238,DF218,'Resumen Anual'!$V$282)+SUMIF('Resumen Anual'!$L$296,DF218,'Resumen Anual'!$V$340)+SUMIF('Resumen Anual'!$L$354,DF218,'Resumen Anual'!$V$398)+SUMIF('Resumen Anual'!$L$412,DF218,'Resumen Anual'!$V$456)+SUMIF('Resumen Anual'!$L$470,DF218,'Resumen Anual'!$V$514)+SUMIF('Resumen Anual'!$L$528,DF218,'Resumen Anual'!$V$572)+SUMIF('Resumen Anual'!$L$586,DF218,'Resumen Anual'!$V$630)+SUMIF('Resumen Anual'!$L$644,DF218,'Resumen Anual'!$V$688)+SUMIF('Resumen Anual'!$BI$6,DF218,'Resumen Anual'!$BS$50)+SUMIF('Resumen Anual'!$BI$64,DF218,'Resumen Anual'!$BS$108)+SUMIF('Resumen Anual'!$BI$122,DF218,'Resumen Anual'!$BS$166)+SUMIF('Resumen Anual'!$BI$180,DF218,'Resumen Anual'!$BS$224)+SUMIF('Resumen Anual'!$BI$238,DF218,'Resumen Anual'!$BS$282)+SUMIF('Resumen Anual'!$BI$296,DF218,'Resumen Anual'!$BS$340)+SUMIF('Resumen Anual'!$BI$354,DF218,'Resumen Anual'!$BS$398)+SUMIF('Resumen Anual'!$BI$412,DF218,'Resumen Anual'!$BS$456)+SUMIF('Resumen Anual'!$BI$470,DF218,'Resumen Anual'!$BS$514)+SUMIF('Resumen Anual'!$BI$528,DF218,'Resumen Anual'!$BS$572)+SUMIF('Resumen Anual'!$BI$586,DF218,'Resumen Anual'!$BS$630)+SUMIF('Resumen Anual'!$BI$644,DF218,'Resumen Anual'!$BS$688)+SUMIF('Resumen Anual'!$DH$6,DF218,'Resumen Anual'!$DR$50)+SUMIF('Resumen Anual'!$DH$64,DF218,'Resumen Anual'!$DR$108)+SUMIF('Resumen Anual'!$DH$122,DF218,'Resumen Anual'!$DR$166)+SUMIF('Resumen Anual'!$DH$180,DF218,'Resumen Anual'!$DR$224)+SUMIF('Resumen Anual'!$DH$238,DF218,'Resumen Anual'!$DR$282)+SUMIF('Resumen Anual'!$DH$296,DF218,'Resumen Anual'!$DR$340)+SUMIF('Resumen Anual'!$DH$354,DF218,'Resumen Anual'!$DR$398)+SUMIF('Resumen Anual'!$DH$412,DF218,'Resumen Anual'!$DR$456)+SUMIF('Resumen Anual'!$DH$470,DF218,'Resumen Anual'!$DR$514)+SUMIF('Resumen Anual'!$DH$528,DF218,'Resumen Anual'!$DR$572)+SUMIF('Resumen Anual'!$DH$586,DF218,'Resumen Anual'!$DR$630)+SUMIF('Resumen Anual'!$FE$6,DF218,'Resumen Anual'!$FO$50)+SUMIF('Resumen Anual'!$DH$644,DF218,'Resumen Anual'!$DR$688)+SUMIF('Resumen Anual'!$FE$64,DF218,'Resumen Anual'!$FO$108)+SUMIF('Resumen Anual'!$FE$122,DF218,'Resumen Anual'!$FO$166)+SUMIF('Resumen Anual'!$FE$180,DF218,'Resumen Anual'!$FO$224)+SUMIF('Resumen Anual'!$FE$238,DF218,'Resumen Anual'!$FO$282)+SUMIF('Resumen Anual'!$FE$296,DF218,'Resumen Anual'!$FO$340)+SUMIF('Resumen Anual'!$FE$354,DF218,'Resumen Anual'!$FO$398)+SUMIF('Resumen Anual'!$FE$412,DF218,'Resumen Anual'!$FO$456)+SUMIF('Resumen Anual'!$FE$470,DF218,'Resumen Anual'!$FO$514)+SUMIF('Resumen Anual'!$FE$586,DF218,'Resumen Anual'!$FO$630)+SUMIF('Resumen Anual'!$FE$528,DF218,'Resumen Anual'!$FO$572)+SUMIF('Resumen Anual'!$FE$644,DF218,'Resumen Anual'!$FO$688)</f>
        <v>0</v>
      </c>
      <c r="DQ259" s="676"/>
      <c r="DR259" s="676"/>
      <c r="DS259" s="677"/>
      <c r="DT259" s="632"/>
      <c r="DU259" s="1220" t="str">
        <f>IF(Portada!$A$1="www.fly-logics.com","MARCA",0)</f>
        <v>MARCA</v>
      </c>
      <c r="DV259" s="1221"/>
      <c r="DW259" s="1221"/>
      <c r="DX259" s="1221"/>
      <c r="DY259" s="1221"/>
      <c r="DZ259" s="1221"/>
      <c r="EA259" s="660"/>
      <c r="EB259" s="660"/>
      <c r="EC259" s="660"/>
      <c r="ED259" s="660"/>
      <c r="EE259" s="660"/>
      <c r="EF259" s="661"/>
      <c r="EG259" s="1220" t="str">
        <f>IF(Portada!$A$1="www.fly-logics.com","MODELO",0)</f>
        <v>MODELO</v>
      </c>
      <c r="EH259" s="1221"/>
      <c r="EI259" s="1221"/>
      <c r="EJ259" s="1221"/>
      <c r="EK259" s="1221"/>
      <c r="EL259" s="1221"/>
      <c r="EM259" s="664"/>
      <c r="EN259" s="660"/>
      <c r="EO259" s="660"/>
      <c r="EP259" s="660"/>
      <c r="EQ259" s="660"/>
      <c r="ER259" s="1200"/>
      <c r="ES259" s="699"/>
      <c r="ET259" s="680" t="str">
        <f>'Resumen Anual'!$EV$50</f>
        <v>INSTRUCTOR DE VUELO</v>
      </c>
      <c r="EU259" s="681"/>
      <c r="EV259" s="681"/>
      <c r="EW259" s="681"/>
      <c r="EX259" s="681"/>
      <c r="EY259" s="681"/>
      <c r="EZ259" s="681"/>
      <c r="FA259" s="681"/>
      <c r="FB259" s="681"/>
      <c r="FC259" s="681"/>
      <c r="FD259" s="681"/>
      <c r="FE259" s="681"/>
      <c r="FF259" s="681"/>
      <c r="FG259" s="682" t="str">
        <f>'Resumen Anual'!$FJ$50</f>
        <v>Nº VUELOS</v>
      </c>
      <c r="FH259" s="683"/>
      <c r="FI259" s="683"/>
      <c r="FJ259" s="683"/>
      <c r="FK259" s="683"/>
      <c r="FL259" s="684"/>
      <c r="FM259" s="675">
        <f>SUMIF('Bitácoras Anteriores'!$K$6,FC218,'Bitácoras Anteriores'!$U$47)+SUMIF('Bitácoras Anteriores'!$K$59,$K$6,'Bitácoras Anteriores'!$U$100)+SUMIF('Bitácoras Anteriores'!$K$112,FC218,'Bitácoras Anteriores'!$U$153)+SUMIF('Bitácoras Anteriores'!$K$165,FC218,'Bitácoras Anteriores'!$U$206)+SUMIF('Bitácoras Anteriores'!$K$218,FC218,'Bitácoras Anteriores'!$U$259)+SUMIF('Bitácoras Anteriores'!$K$271,FC218,'Bitácoras Anteriores'!$U$312)+SUMIF('Bitácoras Anteriores'!$K$324,FC218,'Bitácoras Anteriores'!$U$365)+SUMIF('Bitácoras Anteriores'!$BH$6,FC218,'Bitácoras Anteriores'!$BR$47)+SUMIF('Bitácoras Anteriores'!$BH$59,$K$6,'Bitácoras Anteriores'!$BR$100)+SUMIF('Bitácoras Anteriores'!$BH$112,FC218,'Bitácoras Anteriores'!$BR$153)+SUMIF('Bitácoras Anteriores'!$BH$165,FC218,'Bitácoras Anteriores'!$BR$206)+SUMIF('Bitácoras Anteriores'!$BH$218,FC218,'Bitácoras Anteriores'!$BR$259)+SUMIF('Bitácoras Anteriores'!$BH$271,FC218,'Bitácoras Anteriores'!$BR$312)+SUMIF('Bitácoras Anteriores'!$BH$324,FC218,'Bitácoras Anteriores'!$BR$365)+SUMIF('Bitácoras Anteriores'!$DF$6,FC218,'Bitácoras Anteriores'!$DP$47)+SUMIF('Bitácoras Anteriores'!$DF$59,$K$6,'Bitácoras Anteriores'!$DP$100)+SUMIF('Bitácoras Anteriores'!$DF$112,FC218,'Bitácoras Anteriores'!$DP$153)+SUMIF('Bitácoras Anteriores'!$DF$165,FC218,'Bitácoras Anteriores'!$DP$206)+SUMIF('Bitácoras Anteriores'!$DF$218,FC218,'Bitácoras Anteriores'!$DP$259)+SUMIF('Bitácoras Anteriores'!$DF$271,FC218,'Bitácoras Anteriores'!$DP$312)+SUMIF('Bitácoras Anteriores'!$DF$324,FC218,'Bitácoras Anteriores'!$DP$365)+SUMIF('Bitácoras Anteriores'!$FC$6,FC218,'Bitácoras Anteriores'!$FM$47)+SUMIF('Bitácoras Anteriores'!$FC$59,$K$6,'Bitácoras Anteriores'!$FM$100)+SUMIF('Bitácoras Anteriores'!$FC$112,FC218,'Bitácoras Anteriores'!$FM$153)+SUMIF('Bitácoras Anteriores'!$FC$165,FC218,'Bitácoras Anteriores'!$FM$206)+SUMIF('Bitácoras Anteriores'!$FC$218,FC218,'Bitácoras Anteriores'!$FM$259)+SUMIF('Bitácoras Anteriores'!$FC$271,FC218,'Bitácoras Anteriores'!$FM$312)+SUMIF('Bitácoras Anteriores'!$FC$324,FC218,'Bitácoras Anteriores'!$FM$365)+SUMIF('Resumen Anual'!$L$6,FC218,'Resumen Anual'!$V$50)+SUMIF('Resumen Anual'!$L$64,FC218,'Resumen Anual'!$V$108)+SUMIF('Resumen Anual'!$L$122,FC218,'Resumen Anual'!$V$166)+SUMIF('Resumen Anual'!$L$180,FC218,'Resumen Anual'!$V$224)+SUMIF('Resumen Anual'!$L$238,FC218,'Resumen Anual'!$V$282)+SUMIF('Resumen Anual'!$L$296,FC218,'Resumen Anual'!$V$340)+SUMIF('Resumen Anual'!$L$354,FC218,'Resumen Anual'!$V$398)+SUMIF('Resumen Anual'!$L$412,FC218,'Resumen Anual'!$V$456)+SUMIF('Resumen Anual'!$L$470,FC218,'Resumen Anual'!$V$514)+SUMIF('Resumen Anual'!$L$528,FC218,'Resumen Anual'!$V$572)+SUMIF('Resumen Anual'!$L$586,FC218,'Resumen Anual'!$V$630)+SUMIF('Resumen Anual'!$L$644,FC218,'Resumen Anual'!$V$688)+SUMIF('Resumen Anual'!$BI$6,FC218,'Resumen Anual'!$BS$50)+SUMIF('Resumen Anual'!$BI$64,FC218,'Resumen Anual'!$BS$108)+SUMIF('Resumen Anual'!$BI$122,FC218,'Resumen Anual'!$BS$166)+SUMIF('Resumen Anual'!$BI$180,FC218,'Resumen Anual'!$BS$224)+SUMIF('Resumen Anual'!$BI$238,FC218,'Resumen Anual'!$BS$282)+SUMIF('Resumen Anual'!$BI$296,FC218,'Resumen Anual'!$BS$340)+SUMIF('Resumen Anual'!$BI$354,FC218,'Resumen Anual'!$BS$398)+SUMIF('Resumen Anual'!$BI$412,FC218,'Resumen Anual'!$BS$456)+SUMIF('Resumen Anual'!$BI$470,FC218,'Resumen Anual'!$BS$514)+SUMIF('Resumen Anual'!$BI$528,FC218,'Resumen Anual'!$BS$572)+SUMIF('Resumen Anual'!$BI$586,FC218,'Resumen Anual'!$BS$630)+SUMIF('Resumen Anual'!$BI$644,FC218,'Resumen Anual'!$BS$688)+SUMIF('Resumen Anual'!$DH$6,FC218,'Resumen Anual'!$DR$50)+SUMIF('Resumen Anual'!$DH$64,FC218,'Resumen Anual'!$DR$108)+SUMIF('Resumen Anual'!$DH$122,FC218,'Resumen Anual'!$DR$166)+SUMIF('Resumen Anual'!$DH$180,FC218,'Resumen Anual'!$DR$224)+SUMIF('Resumen Anual'!$DH$238,FC218,'Resumen Anual'!$DR$282)+SUMIF('Resumen Anual'!$DH$296,FC218,'Resumen Anual'!$DR$340)+SUMIF('Resumen Anual'!$DH$354,FC218,'Resumen Anual'!$DR$398)+SUMIF('Resumen Anual'!$DH$412,FC218,'Resumen Anual'!$DR$456)+SUMIF('Resumen Anual'!$DH$470,FC218,'Resumen Anual'!$DR$514)+SUMIF('Resumen Anual'!$DH$528,FC218,'Resumen Anual'!$DR$572)+SUMIF('Resumen Anual'!$DH$586,FC218,'Resumen Anual'!$DR$630)+SUMIF('Resumen Anual'!$FE$6,FC218,'Resumen Anual'!$FO$50)+SUMIF('Resumen Anual'!$DH$644,FC218,'Resumen Anual'!$DR$688)+SUMIF('Resumen Anual'!$FE$64,FC218,'Resumen Anual'!$FO$108)+SUMIF('Resumen Anual'!$FE$122,FC218,'Resumen Anual'!$FO$166)+SUMIF('Resumen Anual'!$FE$180,FC218,'Resumen Anual'!$FO$224)+SUMIF('Resumen Anual'!$FE$238,FC218,'Resumen Anual'!$FO$282)+SUMIF('Resumen Anual'!$FE$296,FC218,'Resumen Anual'!$FO$340)+SUMIF('Resumen Anual'!$FE$354,FC218,'Resumen Anual'!$FO$398)+SUMIF('Resumen Anual'!$FE$412,FC218,'Resumen Anual'!$FO$456)+SUMIF('Resumen Anual'!$FE$470,FC218,'Resumen Anual'!$FO$514)+SUMIF('Resumen Anual'!$FE$586,FC218,'Resumen Anual'!$FO$630)+SUMIF('Resumen Anual'!$FE$528,FC218,'Resumen Anual'!$FO$572)+SUMIF('Resumen Anual'!$FE$644,FC218,'Resumen Anual'!$FO$688)</f>
        <v>0</v>
      </c>
      <c r="FN259" s="676"/>
      <c r="FO259" s="676"/>
      <c r="FP259" s="677"/>
      <c r="FQ259" s="632"/>
      <c r="FR259" s="1220" t="str">
        <f>IF(Portada!$A$1="www.fly-logics.com","MARCA",0)</f>
        <v>MARCA</v>
      </c>
      <c r="FS259" s="1221"/>
      <c r="FT259" s="1221"/>
      <c r="FU259" s="1221"/>
      <c r="FV259" s="1221"/>
      <c r="FW259" s="1221"/>
      <c r="FX259" s="660"/>
      <c r="FY259" s="660"/>
      <c r="FZ259" s="660"/>
      <c r="GA259" s="660"/>
      <c r="GB259" s="660"/>
      <c r="GC259" s="661"/>
      <c r="GD259" s="1220" t="str">
        <f>IF(Portada!$A$1="www.fly-logics.com","MODELO",0)</f>
        <v>MODELO</v>
      </c>
      <c r="GE259" s="1221"/>
      <c r="GF259" s="1221"/>
      <c r="GG259" s="1221"/>
      <c r="GH259" s="1221"/>
      <c r="GI259" s="1221"/>
      <c r="GJ259" s="664"/>
      <c r="GK259" s="660"/>
      <c r="GL259" s="660"/>
      <c r="GM259" s="660"/>
      <c r="GN259" s="661"/>
      <c r="GO259" s="1200"/>
    </row>
    <row r="260" spans="1:197" ht="3.75" customHeight="1" x14ac:dyDescent="0.2">
      <c r="A260" s="699"/>
      <c r="B260" s="6"/>
      <c r="C260" s="6"/>
      <c r="D260" s="6"/>
      <c r="E260" s="6"/>
      <c r="F260" s="6"/>
      <c r="G260" s="6"/>
      <c r="H260" s="6"/>
      <c r="I260" s="6"/>
      <c r="J260" s="6"/>
      <c r="K260" s="6"/>
      <c r="L260" s="6"/>
      <c r="M260" s="6"/>
      <c r="N260" s="6"/>
      <c r="O260" s="6"/>
      <c r="P260" s="6"/>
      <c r="Q260" s="6"/>
      <c r="R260" s="6"/>
      <c r="S260" s="6"/>
      <c r="T260" s="6"/>
      <c r="U260" s="6"/>
      <c r="V260" s="6"/>
      <c r="W260" s="6"/>
      <c r="X260" s="6"/>
      <c r="Y260" s="632"/>
      <c r="Z260" s="1222"/>
      <c r="AA260" s="1223"/>
      <c r="AB260" s="1223"/>
      <c r="AC260" s="1223"/>
      <c r="AD260" s="1223"/>
      <c r="AE260" s="1223"/>
      <c r="AF260" s="662"/>
      <c r="AG260" s="662"/>
      <c r="AH260" s="662"/>
      <c r="AI260" s="662"/>
      <c r="AJ260" s="662"/>
      <c r="AK260" s="663"/>
      <c r="AL260" s="1222"/>
      <c r="AM260" s="1223"/>
      <c r="AN260" s="1223"/>
      <c r="AO260" s="1223"/>
      <c r="AP260" s="1223"/>
      <c r="AQ260" s="1223"/>
      <c r="AR260" s="665"/>
      <c r="AS260" s="662"/>
      <c r="AT260" s="662"/>
      <c r="AU260" s="662"/>
      <c r="AV260" s="662"/>
      <c r="AW260" s="1200"/>
      <c r="AX260" s="699"/>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32"/>
      <c r="BW260" s="1222"/>
      <c r="BX260" s="1223"/>
      <c r="BY260" s="1223"/>
      <c r="BZ260" s="1223"/>
      <c r="CA260" s="1223"/>
      <c r="CB260" s="1223"/>
      <c r="CC260" s="662"/>
      <c r="CD260" s="662"/>
      <c r="CE260" s="662"/>
      <c r="CF260" s="662"/>
      <c r="CG260" s="662"/>
      <c r="CH260" s="663"/>
      <c r="CI260" s="1222"/>
      <c r="CJ260" s="1223"/>
      <c r="CK260" s="1223"/>
      <c r="CL260" s="1223"/>
      <c r="CM260" s="1223"/>
      <c r="CN260" s="1223"/>
      <c r="CO260" s="665"/>
      <c r="CP260" s="662"/>
      <c r="CQ260" s="662"/>
      <c r="CR260" s="662"/>
      <c r="CS260" s="663"/>
      <c r="CT260" s="1200"/>
      <c r="CU260" s="1199"/>
      <c r="CV260" s="699"/>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32"/>
      <c r="DU260" s="1222"/>
      <c r="DV260" s="1223"/>
      <c r="DW260" s="1223"/>
      <c r="DX260" s="1223"/>
      <c r="DY260" s="1223"/>
      <c r="DZ260" s="1223"/>
      <c r="EA260" s="662"/>
      <c r="EB260" s="662"/>
      <c r="EC260" s="662"/>
      <c r="ED260" s="662"/>
      <c r="EE260" s="662"/>
      <c r="EF260" s="663"/>
      <c r="EG260" s="1222"/>
      <c r="EH260" s="1223"/>
      <c r="EI260" s="1223"/>
      <c r="EJ260" s="1223"/>
      <c r="EK260" s="1223"/>
      <c r="EL260" s="1223"/>
      <c r="EM260" s="665"/>
      <c r="EN260" s="662"/>
      <c r="EO260" s="662"/>
      <c r="EP260" s="662"/>
      <c r="EQ260" s="662"/>
      <c r="ER260" s="1200"/>
      <c r="ES260" s="699"/>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32"/>
      <c r="FR260" s="1222"/>
      <c r="FS260" s="1223"/>
      <c r="FT260" s="1223"/>
      <c r="FU260" s="1223"/>
      <c r="FV260" s="1223"/>
      <c r="FW260" s="1223"/>
      <c r="FX260" s="662"/>
      <c r="FY260" s="662"/>
      <c r="FZ260" s="662"/>
      <c r="GA260" s="662"/>
      <c r="GB260" s="662"/>
      <c r="GC260" s="663"/>
      <c r="GD260" s="1222"/>
      <c r="GE260" s="1223"/>
      <c r="GF260" s="1223"/>
      <c r="GG260" s="1223"/>
      <c r="GH260" s="1223"/>
      <c r="GI260" s="1223"/>
      <c r="GJ260" s="665"/>
      <c r="GK260" s="662"/>
      <c r="GL260" s="662"/>
      <c r="GM260" s="662"/>
      <c r="GN260" s="663"/>
      <c r="GO260" s="1200"/>
    </row>
    <row r="261" spans="1:197" ht="12.75" customHeight="1" x14ac:dyDescent="0.25">
      <c r="A261" s="699"/>
      <c r="B261" s="678" t="str">
        <f>'Resumen Anual'!$C$53</f>
        <v>HORAS</v>
      </c>
      <c r="C261" s="678"/>
      <c r="D261" s="678"/>
      <c r="E261" s="678"/>
      <c r="F261" s="659">
        <f>SUMIF('Bitácoras Anteriores'!$K$6,K218,'Bitácoras Anteriores'!$F$49)+SUMIF('Bitácoras Anteriores'!$K$59,$K$6,'Bitácoras Anteriores'!$F$102)+SUMIF('Bitácoras Anteriores'!$K$112,K218,'Bitácoras Anteriores'!$F$155)+SUMIF('Bitácoras Anteriores'!$K$165,K218,'Bitácoras Anteriores'!$F$208)+SUMIF('Bitácoras Anteriores'!$K$218,K218,'Bitácoras Anteriores'!$F$261)+SUMIF('Bitácoras Anteriores'!$K$271,K218,'Bitácoras Anteriores'!$F$314)+SUMIF('Bitácoras Anteriores'!$K$324,K218,'Bitácoras Anteriores'!$F$367)+SUMIF('Bitácoras Anteriores'!$BH$6,K218,'Bitácoras Anteriores'!$BC$49)+SUMIF('Bitácoras Anteriores'!$BH$59,$K$6,'Bitácoras Anteriores'!$BC$102)+SUMIF('Bitácoras Anteriores'!$BH$112,K218,'Bitácoras Anteriores'!$BC$155)+SUMIF('Bitácoras Anteriores'!$BH$165,K218,'Bitácoras Anteriores'!$BC$208)+SUMIF('Bitácoras Anteriores'!$BH$218,K218,'Bitácoras Anteriores'!$BC$261)+SUMIF('Bitácoras Anteriores'!$BH$271,K218,'Bitácoras Anteriores'!$BC$314)+SUMIF('Bitácoras Anteriores'!$BH$324,K218,'Bitácoras Anteriores'!$BC$367)+SUMIF('Bitácoras Anteriores'!$DF$6,K218,'Bitácoras Anteriores'!$DA$49)+SUMIF('Bitácoras Anteriores'!$DF$59,$K$6,'Bitácoras Anteriores'!$DA$102)+SUMIF('Bitácoras Anteriores'!$DF$112,K218,'Bitácoras Anteriores'!$DA$155)+SUMIF('Bitácoras Anteriores'!$DF$165,K218,'Bitácoras Anteriores'!$DA$208)+SUMIF('Bitácoras Anteriores'!$DF$218,K218,'Bitácoras Anteriores'!$DA$261)+SUMIF('Bitácoras Anteriores'!$DF$271,K218,'Bitácoras Anteriores'!$DA$314)+SUMIF('Bitácoras Anteriores'!$DF$324,K218,'Bitácoras Anteriores'!$DA$367)+SUMIF('Bitácoras Anteriores'!$FC$6,K218,'Bitácoras Anteriores'!$EX$49)+SUMIF('Bitácoras Anteriores'!$FC$59,$K$6,'Bitácoras Anteriores'!$EX$102)+SUMIF('Bitácoras Anteriores'!$FC$112,K218,'Bitácoras Anteriores'!$EX$155)+SUMIF('Bitácoras Anteriores'!$FC$165,K218,'Bitácoras Anteriores'!$EX$208)+SUMIF('Bitácoras Anteriores'!$FC$218,K218,'Bitácoras Anteriores'!$EX$261)+SUMIF('Bitácoras Anteriores'!$FC$271,K218,'Bitácoras Anteriores'!$EX$314)+SUMIF('Bitácoras Anteriores'!$FC$324,K218,'Bitácoras Anteriores'!$EX$367)+SUMIF('Resumen Anual'!$L$6,K218,'Resumen Anual'!$H$53)+SUMIF('Resumen Anual'!$L$64,K218,'Resumen Anual'!$H$111)+SUMIF('Resumen Anual'!$L$122,K218,'Resumen Anual'!$H$169)+SUMIF('Resumen Anual'!$L$180,K218,'Resumen Anual'!$H$227)+SUMIF('Resumen Anual'!$L$238,K218,'Resumen Anual'!$H$285)+SUMIF('Resumen Anual'!$L$296,K218,'Resumen Anual'!$H$343)+SUMIF('Resumen Anual'!$L$354,K218,'Resumen Anual'!$H$401)+SUMIF('Resumen Anual'!$L$412,K218,'Resumen Anual'!$H$459)+SUMIF('Resumen Anual'!$L$470,K218,'Resumen Anual'!$H$517)+SUMIF('Resumen Anual'!$L$528,K218,'Resumen Anual'!$H$575)+SUMIF('Resumen Anual'!$L$586,K218,'Resumen Anual'!$H$633)+SUMIF('Resumen Anual'!$L$644,K218,'Resumen Anual'!$H$691)+SUMIF('Resumen Anual'!$BI$6,K218,'Resumen Anual'!$BE$53)+SUMIF('Resumen Anual'!$BI$64,K218,'Resumen Anual'!$BE$111)+SUMIF('Resumen Anual'!$BI$122,K218,'Resumen Anual'!$BE$169)+SUMIF('Resumen Anual'!$BI$180,K218,'Resumen Anual'!$BE$227)+SUMIF('Resumen Anual'!$BI$238,K218,'Resumen Anual'!$BE$285)+SUMIF('Resumen Anual'!$BI$296,K218,'Resumen Anual'!$BE$343)+SUMIF('Resumen Anual'!$BI$354,K218,'Resumen Anual'!$BE$401)+SUMIF('Resumen Anual'!$BI$412,K218,'Resumen Anual'!$BE$459)+SUMIF('Resumen Anual'!$BI$470,K218,'Resumen Anual'!$BE$517)+SUMIF('Resumen Anual'!$BI$528,K218,'Resumen Anual'!$BE$575)+SUMIF('Resumen Anual'!$BI$586,K218,'Resumen Anual'!$BE$633)+SUMIF('Resumen Anual'!$BI$644,K218,'Resumen Anual'!$BE$691)+SUMIF('Resumen Anual'!$DH$6,K218,'Resumen Anual'!$DD$53)+SUMIF('Resumen Anual'!$DH$64,K218,'Resumen Anual'!$DD$111)+SUMIF('Resumen Anual'!$DH$122,K218,'Resumen Anual'!$DD$169)+SUMIF('Resumen Anual'!$DH$180,K218,'Resumen Anual'!$DD$227)+SUMIF('Resumen Anual'!$DH$238,K218,'Resumen Anual'!$DD$285)+SUMIF('Resumen Anual'!$DH$296,K218,'Resumen Anual'!$DD$343)+SUMIF('Resumen Anual'!$DH$354,K218,'Resumen Anual'!$DD$401)+SUMIF('Resumen Anual'!$DH$412,K218,'Resumen Anual'!$DD$459)+SUMIF('Resumen Anual'!$DH$470,K218,'Resumen Anual'!$DD$517)+SUMIF('Resumen Anual'!$DH$528,K218,'Resumen Anual'!$DD$575)+SUMIF('Resumen Anual'!$DH$586,K218,'Resumen Anual'!$DD$633)+SUMIF('Resumen Anual'!$FE$6,K218,'Resumen Anual'!$FA$53)+SUMIF('Resumen Anual'!$DH$644,K218,'Resumen Anual'!$DD$691)+SUMIF('Resumen Anual'!$FE$64,K218,'Resumen Anual'!$FA$111)+SUMIF('Resumen Anual'!$FE$122,K218,'Resumen Anual'!$FA$169)+SUMIF('Resumen Anual'!$FE$180,K218,'Resumen Anual'!$FA$227)+SUMIF('Resumen Anual'!$FE$238,K218,'Resumen Anual'!$FA$285)+SUMIF('Resumen Anual'!$FE$296,K218,'Resumen Anual'!$FA$343)+SUMIF('Resumen Anual'!$FE$354,K218,'Resumen Anual'!$FA$401)+SUMIF('Resumen Anual'!$FE$412,K218,'Resumen Anual'!$FA$459)+SUMIF('Resumen Anual'!$FE$470,K218,'Resumen Anual'!$FA$517)+SUMIF('Resumen Anual'!$FE$586,K218,'Resumen Anual'!$FA$633)+SUMIF('Resumen Anual'!$FE$528,K218,'Resumen Anual'!$FA$575)+SUMIF('Resumen Anual'!$FE$644,K218,'Resumen Anual'!$FA$691)</f>
        <v>0</v>
      </c>
      <c r="G261" s="667"/>
      <c r="H261" s="667"/>
      <c r="I261" s="667"/>
      <c r="J261" s="667"/>
      <c r="K261" s="667"/>
      <c r="L261" s="667"/>
      <c r="M261" s="15"/>
      <c r="N261" s="674" t="str">
        <f>'Resumen Anual'!$O$53</f>
        <v>DÍA</v>
      </c>
      <c r="O261" s="674"/>
      <c r="P261" s="674"/>
      <c r="Q261" s="679"/>
      <c r="R261" s="667">
        <f>SUMIF('Bitácoras Anteriores'!$K$6,K218,'Bitácoras Anteriores'!$R$49)+SUMIF('Bitácoras Anteriores'!$K$59,$K$6,'Bitácoras Anteriores'!$F$102)+SUMIF('Bitácoras Anteriores'!$K$112,K218,'Bitácoras Anteriores'!$F$155)+SUMIF('Bitácoras Anteriores'!$K$165,K218,'Bitácoras Anteriores'!$F$208)+SUMIF('Bitácoras Anteriores'!$K$218,K218,'Bitácoras Anteriores'!$F$261)+SUMIF('Bitácoras Anteriores'!$K$271,K218,'Bitácoras Anteriores'!$F$314)+SUMIF('Bitácoras Anteriores'!$K$324,K218,'Bitácoras Anteriores'!$F$367)+SUMIF('Bitácoras Anteriores'!$BH$6,K218,'Bitácoras Anteriores'!$BO$49)+SUMIF('Bitácoras Anteriores'!$BH$59,$K$6,'Bitácoras Anteriores'!$BC$102)+SUMIF('Bitácoras Anteriores'!$BH$112,K218,'Bitácoras Anteriores'!$BC$155)+SUMIF('Bitácoras Anteriores'!$BH$165,K218,'Bitácoras Anteriores'!$BC$208)+SUMIF('Bitácoras Anteriores'!$BH$218,K218,'Bitácoras Anteriores'!$BC$261)+SUMIF('Bitácoras Anteriores'!$BH$271,K218,'Bitácoras Anteriores'!$BC$314)+SUMIF('Bitácoras Anteriores'!$BH$324,K218,'Bitácoras Anteriores'!$BC$367)+SUMIF('Bitácoras Anteriores'!$DF$6,K218,'Bitácoras Anteriores'!$DM$49)+SUMIF('Bitácoras Anteriores'!$DF$59,$K$6,'Bitácoras Anteriores'!$DA$102)+SUMIF('Bitácoras Anteriores'!$DF$112,K218,'Bitácoras Anteriores'!$DA$155)+SUMIF('Bitácoras Anteriores'!$DF$165,K218,'Bitácoras Anteriores'!$DA$208)+SUMIF('Bitácoras Anteriores'!$DF$218,K218,'Bitácoras Anteriores'!$DA$261)+SUMIF('Bitácoras Anteriores'!$DF$271,K218,'Bitácoras Anteriores'!$DA$314)+SUMIF('Bitácoras Anteriores'!$DF$324,K218,'Bitácoras Anteriores'!$DA$367)+SUMIF('Bitácoras Anteriores'!$FC$6,K218,'Bitácoras Anteriores'!$FJ$49)+SUMIF('Bitácoras Anteriores'!$FC$59,$K$6,'Bitácoras Anteriores'!$EX$102)+SUMIF('Bitácoras Anteriores'!$FC$112,K218,'Bitácoras Anteriores'!$EX$155)+SUMIF('Bitácoras Anteriores'!$FC$165,K218,'Bitácoras Anteriores'!$EX$208)+SUMIF('Bitácoras Anteriores'!$FC$218,K218,'Bitácoras Anteriores'!$EX$261)+SUMIF('Bitácoras Anteriores'!$FC$271,K218,'Bitácoras Anteriores'!$EX$314)+SUMIF('Bitácoras Anteriores'!$FC$324,K218,'Bitácoras Anteriores'!$EX$367)+SUMIF('Resumen Anual'!$L$6,K218,'Resumen Anual'!$T$53)+SUMIF('Resumen Anual'!$L$64,K218,'Resumen Anual'!$H$111)+SUMIF('Resumen Anual'!$L$122,K218,'Resumen Anual'!$H$169)+SUMIF('Resumen Anual'!$L$180,K218,'Resumen Anual'!$H$227)+SUMIF('Resumen Anual'!$L$238,K218,'Resumen Anual'!$H$285)+SUMIF('Resumen Anual'!$L$296,K218,'Resumen Anual'!$H$343)+SUMIF('Resumen Anual'!$L$354,K218,'Resumen Anual'!$H$401)+SUMIF('Resumen Anual'!$L$412,K218,'Resumen Anual'!$H$459)+SUMIF('Resumen Anual'!$L$470,K218,'Resumen Anual'!$H$517)+SUMIF('Resumen Anual'!$L$528,K218,'Resumen Anual'!$H$575)+SUMIF('Resumen Anual'!$L$586,K218,'Resumen Anual'!$H$633)+SUMIF('Resumen Anual'!$L$644,K218,'Resumen Anual'!$H$691)+SUMIF('Resumen Anual'!$BI$6,K218,'Resumen Anual'!$BQ$53)+SUMIF('Resumen Anual'!$BI$64,K218,'Resumen Anual'!$BE$111)+SUMIF('Resumen Anual'!$BI$122,K218,'Resumen Anual'!$BE$169)+SUMIF('Resumen Anual'!$BI$180,K218,'Resumen Anual'!$BE$227)+SUMIF('Resumen Anual'!$BI$238,K218,'Resumen Anual'!$BE$285)+SUMIF('Resumen Anual'!$BI$296,K218,'Resumen Anual'!$BE$343)+SUMIF('Resumen Anual'!$BI$354,K218,'Resumen Anual'!$BE$401)+SUMIF('Resumen Anual'!$BI$412,K218,'Resumen Anual'!$BE$459)+SUMIF('Resumen Anual'!$BI$470,K218,'Resumen Anual'!$BE$517)+SUMIF('Resumen Anual'!$BI$528,K218,'Resumen Anual'!$BE$575)+SUMIF('Resumen Anual'!$BI$586,K218,'Resumen Anual'!$BE$633)+SUMIF('Resumen Anual'!$BI$644,K218,'Resumen Anual'!$BE$691)+SUMIF('Resumen Anual'!$DH$6,K218,'Resumen Anual'!$DP$53)+SUMIF('Resumen Anual'!$DH$64,K218,'Resumen Anual'!$DD$111)+SUMIF('Resumen Anual'!$DH$122,K218,'Resumen Anual'!$DD$169)+SUMIF('Resumen Anual'!$DH$180,K218,'Resumen Anual'!$DD$227)+SUMIF('Resumen Anual'!$DH$238,K218,'Resumen Anual'!$DD$285)+SUMIF('Resumen Anual'!$DH$296,K218,'Resumen Anual'!$DD$343)+SUMIF('Resumen Anual'!$DH$354,K218,'Resumen Anual'!$DD$401)+SUMIF('Resumen Anual'!$DH$412,K218,'Resumen Anual'!$DD$459)+SUMIF('Resumen Anual'!$DH$470,K218,'Resumen Anual'!$DD$517)+SUMIF('Resumen Anual'!$DH$528,K218,'Resumen Anual'!$DD$575)+SUMIF('Resumen Anual'!$DH$586,K218,'Resumen Anual'!$DD$633)+SUMIF('Resumen Anual'!$FE$6,K218,'Resumen Anual'!$FM$53)+SUMIF('Resumen Anual'!$DH$644,K218,'Resumen Anual'!$DD$691)+SUMIF('Resumen Anual'!$FE$64,K218,'Resumen Anual'!$FA$111)+SUMIF('Resumen Anual'!$FE$122,K218,'Resumen Anual'!$FA$169)+SUMIF('Resumen Anual'!$FE$180,K218,'Resumen Anual'!$FA$227)+SUMIF('Resumen Anual'!$FE$238,K218,'Resumen Anual'!$FA$285)+SUMIF('Resumen Anual'!$FE$296,K218,'Resumen Anual'!$FA$343)+SUMIF('Resumen Anual'!$FE$354,K218,'Resumen Anual'!$FA$401)+SUMIF('Resumen Anual'!$FE$412,K218,'Resumen Anual'!$FA$459)+SUMIF('Resumen Anual'!$FE$470,K218,'Resumen Anual'!$FA$517)+SUMIF('Resumen Anual'!$FE$586,K218,'Resumen Anual'!$FA$633)+SUMIF('Resumen Anual'!$FE$528,K218,'Resumen Anual'!$FA$575)+SUMIF('Resumen Anual'!$FE$644,K218,'Resumen Anual'!$FA$691)</f>
        <v>0</v>
      </c>
      <c r="S261" s="667"/>
      <c r="T261" s="667"/>
      <c r="U261" s="667"/>
      <c r="V261" s="667"/>
      <c r="W261" s="667"/>
      <c r="X261" s="667"/>
      <c r="Y261" s="632"/>
      <c r="Z261" s="1220" t="str">
        <f>IF(Portada!$A$1="www.fly-logics.com","MATRICULA",0)</f>
        <v>MATRICULA</v>
      </c>
      <c r="AA261" s="1221"/>
      <c r="AB261" s="1221"/>
      <c r="AC261" s="1221"/>
      <c r="AD261" s="1221"/>
      <c r="AE261" s="1221"/>
      <c r="AF261" s="660"/>
      <c r="AG261" s="660"/>
      <c r="AH261" s="660"/>
      <c r="AI261" s="660"/>
      <c r="AJ261" s="660"/>
      <c r="AK261" s="661"/>
      <c r="AL261" s="1220" t="str">
        <f>IF(Portada!$A$1="www.fly-logics.com","FECHA MAT.",0)</f>
        <v>FECHA MAT.</v>
      </c>
      <c r="AM261" s="1221"/>
      <c r="AN261" s="1221"/>
      <c r="AO261" s="1221"/>
      <c r="AP261" s="1221"/>
      <c r="AQ261" s="1221"/>
      <c r="AR261" s="668"/>
      <c r="AS261" s="669"/>
      <c r="AT261" s="669"/>
      <c r="AU261" s="669"/>
      <c r="AV261" s="669"/>
      <c r="AW261" s="1200"/>
      <c r="AX261" s="699"/>
      <c r="AY261" s="678" t="str">
        <f>'Resumen Anual'!$C$53</f>
        <v>HORAS</v>
      </c>
      <c r="AZ261" s="678"/>
      <c r="BA261" s="678"/>
      <c r="BB261" s="678"/>
      <c r="BC261" s="659">
        <f>SUMIF('Bitácoras Anteriores'!$K$6,BH218,'Bitácoras Anteriores'!$F$49)+SUMIF('Bitácoras Anteriores'!$K$59,$K$6,'Bitácoras Anteriores'!$F$102)+SUMIF('Bitácoras Anteriores'!$K$112,BH218,'Bitácoras Anteriores'!$F$155)+SUMIF('Bitácoras Anteriores'!$K$165,BH218,'Bitácoras Anteriores'!$F$208)+SUMIF('Bitácoras Anteriores'!$K$218,BH218,'Bitácoras Anteriores'!$F$261)+SUMIF('Bitácoras Anteriores'!$K$271,BH218,'Bitácoras Anteriores'!$F$314)+SUMIF('Bitácoras Anteriores'!$K$324,BH218,'Bitácoras Anteriores'!$F$367)+SUMIF('Bitácoras Anteriores'!$BH$6,BH218,'Bitácoras Anteriores'!$BC$49)+SUMIF('Bitácoras Anteriores'!$BH$59,$K$6,'Bitácoras Anteriores'!$BC$102)+SUMIF('Bitácoras Anteriores'!$BH$112,BH218,'Bitácoras Anteriores'!$BC$155)+SUMIF('Bitácoras Anteriores'!$BH$165,BH218,'Bitácoras Anteriores'!$BC$208)+SUMIF('Bitácoras Anteriores'!$BH$218,BH218,'Bitácoras Anteriores'!$BC$261)+SUMIF('Bitácoras Anteriores'!$BH$271,BH218,'Bitácoras Anteriores'!$BC$314)+SUMIF('Bitácoras Anteriores'!$BH$324,BH218,'Bitácoras Anteriores'!$BC$367)+SUMIF('Bitácoras Anteriores'!$DF$6,BH218,'Bitácoras Anteriores'!$DA$49)+SUMIF('Bitácoras Anteriores'!$DF$59,$K$6,'Bitácoras Anteriores'!$DA$102)+SUMIF('Bitácoras Anteriores'!$DF$112,BH218,'Bitácoras Anteriores'!$DA$155)+SUMIF('Bitácoras Anteriores'!$DF$165,BH218,'Bitácoras Anteriores'!$DA$208)+SUMIF('Bitácoras Anteriores'!$DF$218,BH218,'Bitácoras Anteriores'!$DA$261)+SUMIF('Bitácoras Anteriores'!$DF$271,BH218,'Bitácoras Anteriores'!$DA$314)+SUMIF('Bitácoras Anteriores'!$DF$324,BH218,'Bitácoras Anteriores'!$DA$367)+SUMIF('Bitácoras Anteriores'!$FC$6,BH218,'Bitácoras Anteriores'!$EX$49)+SUMIF('Bitácoras Anteriores'!$FC$59,$K$6,'Bitácoras Anteriores'!$EX$102)+SUMIF('Bitácoras Anteriores'!$FC$112,BH218,'Bitácoras Anteriores'!$EX$155)+SUMIF('Bitácoras Anteriores'!$FC$165,BH218,'Bitácoras Anteriores'!$EX$208)+SUMIF('Bitácoras Anteriores'!$FC$218,BH218,'Bitácoras Anteriores'!$EX$261)+SUMIF('Bitácoras Anteriores'!$FC$271,BH218,'Bitácoras Anteriores'!$EX$314)+SUMIF('Bitácoras Anteriores'!$FC$324,BH218,'Bitácoras Anteriores'!$EX$367)+SUMIF('Resumen Anual'!$L$6,BH218,'Resumen Anual'!$H$53)+SUMIF('Resumen Anual'!$L$64,BH218,'Resumen Anual'!$H$111)+SUMIF('Resumen Anual'!$L$122,BH218,'Resumen Anual'!$H$169)+SUMIF('Resumen Anual'!$L$180,BH218,'Resumen Anual'!$H$227)+SUMIF('Resumen Anual'!$L$238,BH218,'Resumen Anual'!$H$285)+SUMIF('Resumen Anual'!$L$296,BH218,'Resumen Anual'!$H$343)+SUMIF('Resumen Anual'!$L$354,BH218,'Resumen Anual'!$H$401)+SUMIF('Resumen Anual'!$L$412,BH218,'Resumen Anual'!$H$459)+SUMIF('Resumen Anual'!$L$470,BH218,'Resumen Anual'!$H$517)+SUMIF('Resumen Anual'!$L$528,BH218,'Resumen Anual'!$H$575)+SUMIF('Resumen Anual'!$L$586,BH218,'Resumen Anual'!$H$633)+SUMIF('Resumen Anual'!$L$644,BH218,'Resumen Anual'!$H$691)+SUMIF('Resumen Anual'!$BI$6,BH218,'Resumen Anual'!$BE$53)+SUMIF('Resumen Anual'!$BI$64,BH218,'Resumen Anual'!$BE$111)+SUMIF('Resumen Anual'!$BI$122,BH218,'Resumen Anual'!$BE$169)+SUMIF('Resumen Anual'!$BI$180,BH218,'Resumen Anual'!$BE$227)+SUMIF('Resumen Anual'!$BI$238,BH218,'Resumen Anual'!$BE$285)+SUMIF('Resumen Anual'!$BI$296,BH218,'Resumen Anual'!$BE$343)+SUMIF('Resumen Anual'!$BI$354,BH218,'Resumen Anual'!$BE$401)+SUMIF('Resumen Anual'!$BI$412,BH218,'Resumen Anual'!$BE$459)+SUMIF('Resumen Anual'!$BI$470,BH218,'Resumen Anual'!$BE$517)+SUMIF('Resumen Anual'!$BI$528,BH218,'Resumen Anual'!$BE$575)+SUMIF('Resumen Anual'!$BI$586,BH218,'Resumen Anual'!$BE$633)+SUMIF('Resumen Anual'!$BI$644,BH218,'Resumen Anual'!$BE$691)+SUMIF('Resumen Anual'!$DH$6,BH218,'Resumen Anual'!$DD$53)+SUMIF('Resumen Anual'!$DH$64,BH218,'Resumen Anual'!$DD$111)+SUMIF('Resumen Anual'!$DH$122,BH218,'Resumen Anual'!$DD$169)+SUMIF('Resumen Anual'!$DH$180,BH218,'Resumen Anual'!$DD$227)+SUMIF('Resumen Anual'!$DH$238,BH218,'Resumen Anual'!$DD$285)+SUMIF('Resumen Anual'!$DH$296,BH218,'Resumen Anual'!$DD$343)+SUMIF('Resumen Anual'!$DH$354,BH218,'Resumen Anual'!$DD$401)+SUMIF('Resumen Anual'!$DH$412,BH218,'Resumen Anual'!$DD$459)+SUMIF('Resumen Anual'!$DH$470,BH218,'Resumen Anual'!$DD$517)+SUMIF('Resumen Anual'!$DH$528,BH218,'Resumen Anual'!$DD$575)+SUMIF('Resumen Anual'!$DH$586,BH218,'Resumen Anual'!$DD$633)+SUMIF('Resumen Anual'!$FE$6,BH218,'Resumen Anual'!$FA$53)+SUMIF('Resumen Anual'!$DH$644,BH218,'Resumen Anual'!$DD$691)+SUMIF('Resumen Anual'!$FE$64,BH218,'Resumen Anual'!$FA$111)+SUMIF('Resumen Anual'!$FE$122,BH218,'Resumen Anual'!$FA$169)+SUMIF('Resumen Anual'!$FE$180,BH218,'Resumen Anual'!$FA$227)+SUMIF('Resumen Anual'!$FE$238,BH218,'Resumen Anual'!$FA$285)+SUMIF('Resumen Anual'!$FE$296,BH218,'Resumen Anual'!$FA$343)+SUMIF('Resumen Anual'!$FE$354,BH218,'Resumen Anual'!$FA$401)+SUMIF('Resumen Anual'!$FE$412,BH218,'Resumen Anual'!$FA$459)+SUMIF('Resumen Anual'!$FE$470,BH218,'Resumen Anual'!$FA$517)+SUMIF('Resumen Anual'!$FE$586,BH218,'Resumen Anual'!$FA$633)+SUMIF('Resumen Anual'!$FE$528,BH218,'Resumen Anual'!$FA$575)+SUMIF('Resumen Anual'!$FE$644,BH218,'Resumen Anual'!$FA$691)</f>
        <v>0</v>
      </c>
      <c r="BD261" s="667"/>
      <c r="BE261" s="667"/>
      <c r="BF261" s="667"/>
      <c r="BG261" s="667"/>
      <c r="BH261" s="667"/>
      <c r="BI261" s="667"/>
      <c r="BJ261" s="15"/>
      <c r="BK261" s="674" t="str">
        <f>'Resumen Anual'!$O$53</f>
        <v>DÍA</v>
      </c>
      <c r="BL261" s="674"/>
      <c r="BM261" s="674"/>
      <c r="BN261" s="679"/>
      <c r="BO261" s="667">
        <f>SUMIF('Bitácoras Anteriores'!$K$6,BH218,'Bitácoras Anteriores'!$R$49)+SUMIF('Bitácoras Anteriores'!$K$59,$K$6,'Bitácoras Anteriores'!$F$102)+SUMIF('Bitácoras Anteriores'!$K$112,BH218,'Bitácoras Anteriores'!$F$155)+SUMIF('Bitácoras Anteriores'!$K$165,BH218,'Bitácoras Anteriores'!$F$208)+SUMIF('Bitácoras Anteriores'!$K$218,BH218,'Bitácoras Anteriores'!$F$261)+SUMIF('Bitácoras Anteriores'!$K$271,BH218,'Bitácoras Anteriores'!$F$314)+SUMIF('Bitácoras Anteriores'!$K$324,BH218,'Bitácoras Anteriores'!$F$367)+SUMIF('Bitácoras Anteriores'!$BH$6,BH218,'Bitácoras Anteriores'!$BO$49)+SUMIF('Bitácoras Anteriores'!$BH$59,$K$6,'Bitácoras Anteriores'!$BC$102)+SUMIF('Bitácoras Anteriores'!$BH$112,BH218,'Bitácoras Anteriores'!$BC$155)+SUMIF('Bitácoras Anteriores'!$BH$165,BH218,'Bitácoras Anteriores'!$BC$208)+SUMIF('Bitácoras Anteriores'!$BH$218,BH218,'Bitácoras Anteriores'!$BC$261)+SUMIF('Bitácoras Anteriores'!$BH$271,BH218,'Bitácoras Anteriores'!$BC$314)+SUMIF('Bitácoras Anteriores'!$BH$324,BH218,'Bitácoras Anteriores'!$BC$367)+SUMIF('Bitácoras Anteriores'!$DF$6,BH218,'Bitácoras Anteriores'!$DM$49)+SUMIF('Bitácoras Anteriores'!$DF$59,$K$6,'Bitácoras Anteriores'!$DA$102)+SUMIF('Bitácoras Anteriores'!$DF$112,BH218,'Bitácoras Anteriores'!$DA$155)+SUMIF('Bitácoras Anteriores'!$DF$165,BH218,'Bitácoras Anteriores'!$DA$208)+SUMIF('Bitácoras Anteriores'!$DF$218,BH218,'Bitácoras Anteriores'!$DA$261)+SUMIF('Bitácoras Anteriores'!$DF$271,BH218,'Bitácoras Anteriores'!$DA$314)+SUMIF('Bitácoras Anteriores'!$DF$324,BH218,'Bitácoras Anteriores'!$DA$367)+SUMIF('Bitácoras Anteriores'!$FC$6,BH218,'Bitácoras Anteriores'!$FJ$49)+SUMIF('Bitácoras Anteriores'!$FC$59,$K$6,'Bitácoras Anteriores'!$EX$102)+SUMIF('Bitácoras Anteriores'!$FC$112,BH218,'Bitácoras Anteriores'!$EX$155)+SUMIF('Bitácoras Anteriores'!$FC$165,BH218,'Bitácoras Anteriores'!$EX$208)+SUMIF('Bitácoras Anteriores'!$FC$218,BH218,'Bitácoras Anteriores'!$EX$261)+SUMIF('Bitácoras Anteriores'!$FC$271,BH218,'Bitácoras Anteriores'!$EX$314)+SUMIF('Bitácoras Anteriores'!$FC$324,BH218,'Bitácoras Anteriores'!$EX$367)+SUMIF('Resumen Anual'!$L$6,BH218,'Resumen Anual'!$T$53)+SUMIF('Resumen Anual'!$L$64,BH218,'Resumen Anual'!$H$111)+SUMIF('Resumen Anual'!$L$122,BH218,'Resumen Anual'!$H$169)+SUMIF('Resumen Anual'!$L$180,BH218,'Resumen Anual'!$H$227)+SUMIF('Resumen Anual'!$L$238,BH218,'Resumen Anual'!$H$285)+SUMIF('Resumen Anual'!$L$296,BH218,'Resumen Anual'!$H$343)+SUMIF('Resumen Anual'!$L$354,BH218,'Resumen Anual'!$H$401)+SUMIF('Resumen Anual'!$L$412,BH218,'Resumen Anual'!$H$459)+SUMIF('Resumen Anual'!$L$470,BH218,'Resumen Anual'!$H$517)+SUMIF('Resumen Anual'!$L$528,BH218,'Resumen Anual'!$H$575)+SUMIF('Resumen Anual'!$L$586,BH218,'Resumen Anual'!$H$633)+SUMIF('Resumen Anual'!$L$644,BH218,'Resumen Anual'!$H$691)+SUMIF('Resumen Anual'!$BI$6,BH218,'Resumen Anual'!$BQ$53)+SUMIF('Resumen Anual'!$BI$64,BH218,'Resumen Anual'!$BE$111)+SUMIF('Resumen Anual'!$BI$122,BH218,'Resumen Anual'!$BE$169)+SUMIF('Resumen Anual'!$BI$180,BH218,'Resumen Anual'!$BE$227)+SUMIF('Resumen Anual'!$BI$238,BH218,'Resumen Anual'!$BE$285)+SUMIF('Resumen Anual'!$BI$296,BH218,'Resumen Anual'!$BE$343)+SUMIF('Resumen Anual'!$BI$354,BH218,'Resumen Anual'!$BE$401)+SUMIF('Resumen Anual'!$BI$412,BH218,'Resumen Anual'!$BE$459)+SUMIF('Resumen Anual'!$BI$470,BH218,'Resumen Anual'!$BE$517)+SUMIF('Resumen Anual'!$BI$528,BH218,'Resumen Anual'!$BE$575)+SUMIF('Resumen Anual'!$BI$586,BH218,'Resumen Anual'!$BE$633)+SUMIF('Resumen Anual'!$BI$644,BH218,'Resumen Anual'!$BE$691)+SUMIF('Resumen Anual'!$DH$6,BH218,'Resumen Anual'!$DP$53)+SUMIF('Resumen Anual'!$DH$64,BH218,'Resumen Anual'!$DD$111)+SUMIF('Resumen Anual'!$DH$122,BH218,'Resumen Anual'!$DD$169)+SUMIF('Resumen Anual'!$DH$180,BH218,'Resumen Anual'!$DD$227)+SUMIF('Resumen Anual'!$DH$238,BH218,'Resumen Anual'!$DD$285)+SUMIF('Resumen Anual'!$DH$296,BH218,'Resumen Anual'!$DD$343)+SUMIF('Resumen Anual'!$DH$354,BH218,'Resumen Anual'!$DD$401)+SUMIF('Resumen Anual'!$DH$412,BH218,'Resumen Anual'!$DD$459)+SUMIF('Resumen Anual'!$DH$470,BH218,'Resumen Anual'!$DD$517)+SUMIF('Resumen Anual'!$DH$528,BH218,'Resumen Anual'!$DD$575)+SUMIF('Resumen Anual'!$DH$586,BH218,'Resumen Anual'!$DD$633)+SUMIF('Resumen Anual'!$FE$6,BH218,'Resumen Anual'!$FM$53)+SUMIF('Resumen Anual'!$DH$644,BH218,'Resumen Anual'!$DD$691)+SUMIF('Resumen Anual'!$FE$64,BH218,'Resumen Anual'!$FA$111)+SUMIF('Resumen Anual'!$FE$122,BH218,'Resumen Anual'!$FA$169)+SUMIF('Resumen Anual'!$FE$180,BH218,'Resumen Anual'!$FA$227)+SUMIF('Resumen Anual'!$FE$238,BH218,'Resumen Anual'!$FA$285)+SUMIF('Resumen Anual'!$FE$296,BH218,'Resumen Anual'!$FA$343)+SUMIF('Resumen Anual'!$FE$354,BH218,'Resumen Anual'!$FA$401)+SUMIF('Resumen Anual'!$FE$412,BH218,'Resumen Anual'!$FA$459)+SUMIF('Resumen Anual'!$FE$470,BH218,'Resumen Anual'!$FA$517)+SUMIF('Resumen Anual'!$FE$586,BH218,'Resumen Anual'!$FA$633)+SUMIF('Resumen Anual'!$FE$528,BH218,'Resumen Anual'!$FA$575)+SUMIF('Resumen Anual'!$FE$644,BH218,'Resumen Anual'!$FA$691)</f>
        <v>0</v>
      </c>
      <c r="BP261" s="667"/>
      <c r="BQ261" s="667"/>
      <c r="BR261" s="667"/>
      <c r="BS261" s="667"/>
      <c r="BT261" s="667"/>
      <c r="BU261" s="667"/>
      <c r="BV261" s="632"/>
      <c r="BW261" s="1220" t="str">
        <f>IF(Portada!$A$1="www.fly-logics.com","MATRICULA",0)</f>
        <v>MATRICULA</v>
      </c>
      <c r="BX261" s="1221"/>
      <c r="BY261" s="1221"/>
      <c r="BZ261" s="1221"/>
      <c r="CA261" s="1221"/>
      <c r="CB261" s="1221"/>
      <c r="CC261" s="660"/>
      <c r="CD261" s="660"/>
      <c r="CE261" s="660"/>
      <c r="CF261" s="660"/>
      <c r="CG261" s="660"/>
      <c r="CH261" s="661"/>
      <c r="CI261" s="1220" t="str">
        <f>IF(Portada!$A$1="www.fly-logics.com","FECHA MAT.",0)</f>
        <v>FECHA MAT.</v>
      </c>
      <c r="CJ261" s="1221"/>
      <c r="CK261" s="1221"/>
      <c r="CL261" s="1221"/>
      <c r="CM261" s="1221"/>
      <c r="CN261" s="1221"/>
      <c r="CO261" s="668"/>
      <c r="CP261" s="669"/>
      <c r="CQ261" s="669"/>
      <c r="CR261" s="669"/>
      <c r="CS261" s="670"/>
      <c r="CT261" s="1200"/>
      <c r="CU261" s="1199"/>
      <c r="CV261" s="699"/>
      <c r="CW261" s="678" t="str">
        <f>'Resumen Anual'!$C$53</f>
        <v>HORAS</v>
      </c>
      <c r="CX261" s="678"/>
      <c r="CY261" s="678"/>
      <c r="CZ261" s="678"/>
      <c r="DA261" s="659">
        <f>SUMIF('Bitácoras Anteriores'!$K$6,DF218,'Bitácoras Anteriores'!$F$49)+SUMIF('Bitácoras Anteriores'!$K$59,$K$6,'Bitácoras Anteriores'!$F$102)+SUMIF('Bitácoras Anteriores'!$K$112,DF218,'Bitácoras Anteriores'!$F$155)+SUMIF('Bitácoras Anteriores'!$K$165,DF218,'Bitácoras Anteriores'!$F$208)+SUMIF('Bitácoras Anteriores'!$K$218,DF218,'Bitácoras Anteriores'!$F$261)+SUMIF('Bitácoras Anteriores'!$K$271,DF218,'Bitácoras Anteriores'!$F$314)+SUMIF('Bitácoras Anteriores'!$K$324,DF218,'Bitácoras Anteriores'!$F$367)+SUMIF('Bitácoras Anteriores'!$BH$6,DF218,'Bitácoras Anteriores'!$BC$49)+SUMIF('Bitácoras Anteriores'!$BH$59,$K$6,'Bitácoras Anteriores'!$BC$102)+SUMIF('Bitácoras Anteriores'!$BH$112,DF218,'Bitácoras Anteriores'!$BC$155)+SUMIF('Bitácoras Anteriores'!$BH$165,DF218,'Bitácoras Anteriores'!$BC$208)+SUMIF('Bitácoras Anteriores'!$BH$218,DF218,'Bitácoras Anteriores'!$BC$261)+SUMIF('Bitácoras Anteriores'!$BH$271,DF218,'Bitácoras Anteriores'!$BC$314)+SUMIF('Bitácoras Anteriores'!$BH$324,DF218,'Bitácoras Anteriores'!$BC$367)+SUMIF('Bitácoras Anteriores'!$DF$6,DF218,'Bitácoras Anteriores'!$DA$49)+SUMIF('Bitácoras Anteriores'!$DF$59,$K$6,'Bitácoras Anteriores'!$DA$102)+SUMIF('Bitácoras Anteriores'!$DF$112,DF218,'Bitácoras Anteriores'!$DA$155)+SUMIF('Bitácoras Anteriores'!$DF$165,DF218,'Bitácoras Anteriores'!$DA$208)+SUMIF('Bitácoras Anteriores'!$DF$218,DF218,'Bitácoras Anteriores'!$DA$261)+SUMIF('Bitácoras Anteriores'!$DF$271,DF218,'Bitácoras Anteriores'!$DA$314)+SUMIF('Bitácoras Anteriores'!$DF$324,DF218,'Bitácoras Anteriores'!$DA$367)+SUMIF('Bitácoras Anteriores'!$FC$6,DF218,'Bitácoras Anteriores'!$EX$49)+SUMIF('Bitácoras Anteriores'!$FC$59,$K$6,'Bitácoras Anteriores'!$EX$102)+SUMIF('Bitácoras Anteriores'!$FC$112,DF218,'Bitácoras Anteriores'!$EX$155)+SUMIF('Bitácoras Anteriores'!$FC$165,DF218,'Bitácoras Anteriores'!$EX$208)+SUMIF('Bitácoras Anteriores'!$FC$218,DF218,'Bitácoras Anteriores'!$EX$261)+SUMIF('Bitácoras Anteriores'!$FC$271,DF218,'Bitácoras Anteriores'!$EX$314)+SUMIF('Bitácoras Anteriores'!$FC$324,DF218,'Bitácoras Anteriores'!$EX$367)+SUMIF('Resumen Anual'!$L$6,DF218,'Resumen Anual'!$H$53)+SUMIF('Resumen Anual'!$L$64,DF218,'Resumen Anual'!$H$111)+SUMIF('Resumen Anual'!$L$122,DF218,'Resumen Anual'!$H$169)+SUMIF('Resumen Anual'!$L$180,DF218,'Resumen Anual'!$H$227)+SUMIF('Resumen Anual'!$L$238,DF218,'Resumen Anual'!$H$285)+SUMIF('Resumen Anual'!$L$296,DF218,'Resumen Anual'!$H$343)+SUMIF('Resumen Anual'!$L$354,DF218,'Resumen Anual'!$H$401)+SUMIF('Resumen Anual'!$L$412,DF218,'Resumen Anual'!$H$459)+SUMIF('Resumen Anual'!$L$470,DF218,'Resumen Anual'!$H$517)+SUMIF('Resumen Anual'!$L$528,DF218,'Resumen Anual'!$H$575)+SUMIF('Resumen Anual'!$L$586,DF218,'Resumen Anual'!$H$633)+SUMIF('Resumen Anual'!$L$644,DF218,'Resumen Anual'!$H$691)+SUMIF('Resumen Anual'!$BI$6,DF218,'Resumen Anual'!$BE$53)+SUMIF('Resumen Anual'!$BI$64,DF218,'Resumen Anual'!$BE$111)+SUMIF('Resumen Anual'!$BI$122,DF218,'Resumen Anual'!$BE$169)+SUMIF('Resumen Anual'!$BI$180,DF218,'Resumen Anual'!$BE$227)+SUMIF('Resumen Anual'!$BI$238,DF218,'Resumen Anual'!$BE$285)+SUMIF('Resumen Anual'!$BI$296,DF218,'Resumen Anual'!$BE$343)+SUMIF('Resumen Anual'!$BI$354,DF218,'Resumen Anual'!$BE$401)+SUMIF('Resumen Anual'!$BI$412,DF218,'Resumen Anual'!$BE$459)+SUMIF('Resumen Anual'!$BI$470,DF218,'Resumen Anual'!$BE$517)+SUMIF('Resumen Anual'!$BI$528,DF218,'Resumen Anual'!$BE$575)+SUMIF('Resumen Anual'!$BI$586,DF218,'Resumen Anual'!$BE$633)+SUMIF('Resumen Anual'!$BI$644,DF218,'Resumen Anual'!$BE$691)+SUMIF('Resumen Anual'!$DH$6,DF218,'Resumen Anual'!$DD$53)+SUMIF('Resumen Anual'!$DH$64,DF218,'Resumen Anual'!$DD$111)+SUMIF('Resumen Anual'!$DH$122,DF218,'Resumen Anual'!$DD$169)+SUMIF('Resumen Anual'!$DH$180,DF218,'Resumen Anual'!$DD$227)+SUMIF('Resumen Anual'!$DH$238,DF218,'Resumen Anual'!$DD$285)+SUMIF('Resumen Anual'!$DH$296,DF218,'Resumen Anual'!$DD$343)+SUMIF('Resumen Anual'!$DH$354,DF218,'Resumen Anual'!$DD$401)+SUMIF('Resumen Anual'!$DH$412,DF218,'Resumen Anual'!$DD$459)+SUMIF('Resumen Anual'!$DH$470,DF218,'Resumen Anual'!$DD$517)+SUMIF('Resumen Anual'!$DH$528,DF218,'Resumen Anual'!$DD$575)+SUMIF('Resumen Anual'!$DH$586,DF218,'Resumen Anual'!$DD$633)+SUMIF('Resumen Anual'!$FE$6,DF218,'Resumen Anual'!$FA$53)+SUMIF('Resumen Anual'!$DH$644,DF218,'Resumen Anual'!$DD$691)+SUMIF('Resumen Anual'!$FE$64,DF218,'Resumen Anual'!$FA$111)+SUMIF('Resumen Anual'!$FE$122,DF218,'Resumen Anual'!$FA$169)+SUMIF('Resumen Anual'!$FE$180,DF218,'Resumen Anual'!$FA$227)+SUMIF('Resumen Anual'!$FE$238,DF218,'Resumen Anual'!$FA$285)+SUMIF('Resumen Anual'!$FE$296,DF218,'Resumen Anual'!$FA$343)+SUMIF('Resumen Anual'!$FE$354,DF218,'Resumen Anual'!$FA$401)+SUMIF('Resumen Anual'!$FE$412,DF218,'Resumen Anual'!$FA$459)+SUMIF('Resumen Anual'!$FE$470,DF218,'Resumen Anual'!$FA$517)+SUMIF('Resumen Anual'!$FE$586,DF218,'Resumen Anual'!$FA$633)+SUMIF('Resumen Anual'!$FE$528,DF218,'Resumen Anual'!$FA$575)+SUMIF('Resumen Anual'!$FE$644,DF218,'Resumen Anual'!$FA$691)</f>
        <v>0</v>
      </c>
      <c r="DB261" s="667"/>
      <c r="DC261" s="667"/>
      <c r="DD261" s="667"/>
      <c r="DE261" s="667"/>
      <c r="DF261" s="667"/>
      <c r="DG261" s="667"/>
      <c r="DH261" s="15"/>
      <c r="DI261" s="674" t="str">
        <f>'Resumen Anual'!$O$53</f>
        <v>DÍA</v>
      </c>
      <c r="DJ261" s="674"/>
      <c r="DK261" s="674"/>
      <c r="DL261" s="679"/>
      <c r="DM261" s="667">
        <f>SUMIF('Bitácoras Anteriores'!$K$6,DF218,'Bitácoras Anteriores'!$R$49)+SUMIF('Bitácoras Anteriores'!$K$59,$K$6,'Bitácoras Anteriores'!$F$102)+SUMIF('Bitácoras Anteriores'!$K$112,DF218,'Bitácoras Anteriores'!$F$155)+SUMIF('Bitácoras Anteriores'!$K$165,DF218,'Bitácoras Anteriores'!$F$208)+SUMIF('Bitácoras Anteriores'!$K$218,DF218,'Bitácoras Anteriores'!$F$261)+SUMIF('Bitácoras Anteriores'!$K$271,DF218,'Bitácoras Anteriores'!$F$314)+SUMIF('Bitácoras Anteriores'!$K$324,DF218,'Bitácoras Anteriores'!$F$367)+SUMIF('Bitácoras Anteriores'!$BH$6,DF218,'Bitácoras Anteriores'!$BO$49)+SUMIF('Bitácoras Anteriores'!$BH$59,$K$6,'Bitácoras Anteriores'!$BC$102)+SUMIF('Bitácoras Anteriores'!$BH$112,DF218,'Bitácoras Anteriores'!$BC$155)+SUMIF('Bitácoras Anteriores'!$BH$165,DF218,'Bitácoras Anteriores'!$BC$208)+SUMIF('Bitácoras Anteriores'!$BH$218,DF218,'Bitácoras Anteriores'!$BC$261)+SUMIF('Bitácoras Anteriores'!$BH$271,DF218,'Bitácoras Anteriores'!$BC$314)+SUMIF('Bitácoras Anteriores'!$BH$324,DF218,'Bitácoras Anteriores'!$BC$367)+SUMIF('Bitácoras Anteriores'!$DF$6,DF218,'Bitácoras Anteriores'!$DM$49)+SUMIF('Bitácoras Anteriores'!$DF$59,$K$6,'Bitácoras Anteriores'!$DA$102)+SUMIF('Bitácoras Anteriores'!$DF$112,DF218,'Bitácoras Anteriores'!$DA$155)+SUMIF('Bitácoras Anteriores'!$DF$165,DF218,'Bitácoras Anteriores'!$DA$208)+SUMIF('Bitácoras Anteriores'!$DF$218,DF218,'Bitácoras Anteriores'!$DA$261)+SUMIF('Bitácoras Anteriores'!$DF$271,DF218,'Bitácoras Anteriores'!$DA$314)+SUMIF('Bitácoras Anteriores'!$DF$324,DF218,'Bitácoras Anteriores'!$DA$367)+SUMIF('Bitácoras Anteriores'!$FC$6,DF218,'Bitácoras Anteriores'!$FJ$49)+SUMIF('Bitácoras Anteriores'!$FC$59,$K$6,'Bitácoras Anteriores'!$EX$102)+SUMIF('Bitácoras Anteriores'!$FC$112,DF218,'Bitácoras Anteriores'!$EX$155)+SUMIF('Bitácoras Anteriores'!$FC$165,DF218,'Bitácoras Anteriores'!$EX$208)+SUMIF('Bitácoras Anteriores'!$FC$218,DF218,'Bitácoras Anteriores'!$EX$261)+SUMIF('Bitácoras Anteriores'!$FC$271,DF218,'Bitácoras Anteriores'!$EX$314)+SUMIF('Bitácoras Anteriores'!$FC$324,DF218,'Bitácoras Anteriores'!$EX$367)+SUMIF('Resumen Anual'!$L$6,DF218,'Resumen Anual'!$T$53)+SUMIF('Resumen Anual'!$L$64,DF218,'Resumen Anual'!$H$111)+SUMIF('Resumen Anual'!$L$122,DF218,'Resumen Anual'!$H$169)+SUMIF('Resumen Anual'!$L$180,DF218,'Resumen Anual'!$H$227)+SUMIF('Resumen Anual'!$L$238,DF218,'Resumen Anual'!$H$285)+SUMIF('Resumen Anual'!$L$296,DF218,'Resumen Anual'!$H$343)+SUMIF('Resumen Anual'!$L$354,DF218,'Resumen Anual'!$H$401)+SUMIF('Resumen Anual'!$L$412,DF218,'Resumen Anual'!$H$459)+SUMIF('Resumen Anual'!$L$470,DF218,'Resumen Anual'!$H$517)+SUMIF('Resumen Anual'!$L$528,DF218,'Resumen Anual'!$H$575)+SUMIF('Resumen Anual'!$L$586,DF218,'Resumen Anual'!$H$633)+SUMIF('Resumen Anual'!$L$644,DF218,'Resumen Anual'!$H$691)+SUMIF('Resumen Anual'!$BI$6,DF218,'Resumen Anual'!$BQ$53)+SUMIF('Resumen Anual'!$BI$64,DF218,'Resumen Anual'!$BE$111)+SUMIF('Resumen Anual'!$BI$122,DF218,'Resumen Anual'!$BE$169)+SUMIF('Resumen Anual'!$BI$180,DF218,'Resumen Anual'!$BE$227)+SUMIF('Resumen Anual'!$BI$238,DF218,'Resumen Anual'!$BE$285)+SUMIF('Resumen Anual'!$BI$296,DF218,'Resumen Anual'!$BE$343)+SUMIF('Resumen Anual'!$BI$354,DF218,'Resumen Anual'!$BE$401)+SUMIF('Resumen Anual'!$BI$412,DF218,'Resumen Anual'!$BE$459)+SUMIF('Resumen Anual'!$BI$470,DF218,'Resumen Anual'!$BE$517)+SUMIF('Resumen Anual'!$BI$528,DF218,'Resumen Anual'!$BE$575)+SUMIF('Resumen Anual'!$BI$586,DF218,'Resumen Anual'!$BE$633)+SUMIF('Resumen Anual'!$BI$644,DF218,'Resumen Anual'!$BE$691)+SUMIF('Resumen Anual'!$DH$6,DF218,'Resumen Anual'!$DP$53)+SUMIF('Resumen Anual'!$DH$64,DF218,'Resumen Anual'!$DD$111)+SUMIF('Resumen Anual'!$DH$122,DF218,'Resumen Anual'!$DD$169)+SUMIF('Resumen Anual'!$DH$180,DF218,'Resumen Anual'!$DD$227)+SUMIF('Resumen Anual'!$DH$238,DF218,'Resumen Anual'!$DD$285)+SUMIF('Resumen Anual'!$DH$296,DF218,'Resumen Anual'!$DD$343)+SUMIF('Resumen Anual'!$DH$354,DF218,'Resumen Anual'!$DD$401)+SUMIF('Resumen Anual'!$DH$412,DF218,'Resumen Anual'!$DD$459)+SUMIF('Resumen Anual'!$DH$470,DF218,'Resumen Anual'!$DD$517)+SUMIF('Resumen Anual'!$DH$528,DF218,'Resumen Anual'!$DD$575)+SUMIF('Resumen Anual'!$DH$586,DF218,'Resumen Anual'!$DD$633)+SUMIF('Resumen Anual'!$FE$6,DF218,'Resumen Anual'!$FM$53)+SUMIF('Resumen Anual'!$DH$644,DF218,'Resumen Anual'!$DD$691)+SUMIF('Resumen Anual'!$FE$64,DF218,'Resumen Anual'!$FA$111)+SUMIF('Resumen Anual'!$FE$122,DF218,'Resumen Anual'!$FA$169)+SUMIF('Resumen Anual'!$FE$180,DF218,'Resumen Anual'!$FA$227)+SUMIF('Resumen Anual'!$FE$238,DF218,'Resumen Anual'!$FA$285)+SUMIF('Resumen Anual'!$FE$296,DF218,'Resumen Anual'!$FA$343)+SUMIF('Resumen Anual'!$FE$354,DF218,'Resumen Anual'!$FA$401)+SUMIF('Resumen Anual'!$FE$412,DF218,'Resumen Anual'!$FA$459)+SUMIF('Resumen Anual'!$FE$470,DF218,'Resumen Anual'!$FA$517)+SUMIF('Resumen Anual'!$FE$586,DF218,'Resumen Anual'!$FA$633)+SUMIF('Resumen Anual'!$FE$528,DF218,'Resumen Anual'!$FA$575)+SUMIF('Resumen Anual'!$FE$644,DF218,'Resumen Anual'!$FA$691)</f>
        <v>0</v>
      </c>
      <c r="DN261" s="667"/>
      <c r="DO261" s="667"/>
      <c r="DP261" s="667"/>
      <c r="DQ261" s="667"/>
      <c r="DR261" s="667"/>
      <c r="DS261" s="667"/>
      <c r="DT261" s="632"/>
      <c r="DU261" s="1220" t="str">
        <f>IF(Portada!$A$1="www.fly-logics.com","MATRICULA",0)</f>
        <v>MATRICULA</v>
      </c>
      <c r="DV261" s="1221"/>
      <c r="DW261" s="1221"/>
      <c r="DX261" s="1221"/>
      <c r="DY261" s="1221"/>
      <c r="DZ261" s="1221"/>
      <c r="EA261" s="660"/>
      <c r="EB261" s="660"/>
      <c r="EC261" s="660"/>
      <c r="ED261" s="660"/>
      <c r="EE261" s="660"/>
      <c r="EF261" s="661"/>
      <c r="EG261" s="1220" t="str">
        <f>IF(Portada!$A$1="www.fly-logics.com","FECHA MAT.",0)</f>
        <v>FECHA MAT.</v>
      </c>
      <c r="EH261" s="1221"/>
      <c r="EI261" s="1221"/>
      <c r="EJ261" s="1221"/>
      <c r="EK261" s="1221"/>
      <c r="EL261" s="1221"/>
      <c r="EM261" s="668"/>
      <c r="EN261" s="669"/>
      <c r="EO261" s="669"/>
      <c r="EP261" s="669"/>
      <c r="EQ261" s="669"/>
      <c r="ER261" s="1200"/>
      <c r="ES261" s="699"/>
      <c r="ET261" s="678" t="str">
        <f>'Resumen Anual'!$C$53</f>
        <v>HORAS</v>
      </c>
      <c r="EU261" s="678"/>
      <c r="EV261" s="678"/>
      <c r="EW261" s="678"/>
      <c r="EX261" s="659">
        <f>SUMIF('Bitácoras Anteriores'!$K$6,FC218,'Bitácoras Anteriores'!$F$49)+SUMIF('Bitácoras Anteriores'!$K$59,$K$6,'Bitácoras Anteriores'!$F$102)+SUMIF('Bitácoras Anteriores'!$K$112,FC218,'Bitácoras Anteriores'!$F$155)+SUMIF('Bitácoras Anteriores'!$K$165,FC218,'Bitácoras Anteriores'!$F$208)+SUMIF('Bitácoras Anteriores'!$K$218,FC218,'Bitácoras Anteriores'!$F$261)+SUMIF('Bitácoras Anteriores'!$K$271,FC218,'Bitácoras Anteriores'!$F$314)+SUMIF('Bitácoras Anteriores'!$K$324,FC218,'Bitácoras Anteriores'!$F$367)+SUMIF('Bitácoras Anteriores'!$BH$6,FC218,'Bitácoras Anteriores'!$BC$49)+SUMIF('Bitácoras Anteriores'!$BH$59,$K$6,'Bitácoras Anteriores'!$BC$102)+SUMIF('Bitácoras Anteriores'!$BH$112,FC218,'Bitácoras Anteriores'!$BC$155)+SUMIF('Bitácoras Anteriores'!$BH$165,FC218,'Bitácoras Anteriores'!$BC$208)+SUMIF('Bitácoras Anteriores'!$BH$218,FC218,'Bitácoras Anteriores'!$BC$261)+SUMIF('Bitácoras Anteriores'!$BH$271,FC218,'Bitácoras Anteriores'!$BC$314)+SUMIF('Bitácoras Anteriores'!$BH$324,FC218,'Bitácoras Anteriores'!$BC$367)+SUMIF('Bitácoras Anteriores'!$DF$6,FC218,'Bitácoras Anteriores'!$DA$49)+SUMIF('Bitácoras Anteriores'!$DF$59,$K$6,'Bitácoras Anteriores'!$DA$102)+SUMIF('Bitácoras Anteriores'!$DF$112,FC218,'Bitácoras Anteriores'!$DA$155)+SUMIF('Bitácoras Anteriores'!$DF$165,FC218,'Bitácoras Anteriores'!$DA$208)+SUMIF('Bitácoras Anteriores'!$DF$218,FC218,'Bitácoras Anteriores'!$DA$261)+SUMIF('Bitácoras Anteriores'!$DF$271,FC218,'Bitácoras Anteriores'!$DA$314)+SUMIF('Bitácoras Anteriores'!$DF$324,FC218,'Bitácoras Anteriores'!$DA$367)+SUMIF('Bitácoras Anteriores'!$FC$6,FC218,'Bitácoras Anteriores'!$EX$49)+SUMIF('Bitácoras Anteriores'!$FC$59,$K$6,'Bitácoras Anteriores'!$EX$102)+SUMIF('Bitácoras Anteriores'!$FC$112,FC218,'Bitácoras Anteriores'!$EX$155)+SUMIF('Bitácoras Anteriores'!$FC$165,FC218,'Bitácoras Anteriores'!$EX$208)+SUMIF('Bitácoras Anteriores'!$FC$218,FC218,'Bitácoras Anteriores'!$EX$261)+SUMIF('Bitácoras Anteriores'!$FC$271,FC218,'Bitácoras Anteriores'!$EX$314)+SUMIF('Bitácoras Anteriores'!$FC$324,FC218,'Bitácoras Anteriores'!$EX$367)+SUMIF('Resumen Anual'!$L$6,FC218,'Resumen Anual'!$H$53)+SUMIF('Resumen Anual'!$L$64,FC218,'Resumen Anual'!$H$111)+SUMIF('Resumen Anual'!$L$122,FC218,'Resumen Anual'!$H$169)+SUMIF('Resumen Anual'!$L$180,FC218,'Resumen Anual'!$H$227)+SUMIF('Resumen Anual'!$L$238,FC218,'Resumen Anual'!$H$285)+SUMIF('Resumen Anual'!$L$296,FC218,'Resumen Anual'!$H$343)+SUMIF('Resumen Anual'!$L$354,FC218,'Resumen Anual'!$H$401)+SUMIF('Resumen Anual'!$L$412,FC218,'Resumen Anual'!$H$459)+SUMIF('Resumen Anual'!$L$470,FC218,'Resumen Anual'!$H$517)+SUMIF('Resumen Anual'!$L$528,FC218,'Resumen Anual'!$H$575)+SUMIF('Resumen Anual'!$L$586,FC218,'Resumen Anual'!$H$633)+SUMIF('Resumen Anual'!$L$644,FC218,'Resumen Anual'!$H$691)+SUMIF('Resumen Anual'!$BI$6,FC218,'Resumen Anual'!$BE$53)+SUMIF('Resumen Anual'!$BI$64,FC218,'Resumen Anual'!$BE$111)+SUMIF('Resumen Anual'!$BI$122,FC218,'Resumen Anual'!$BE$169)+SUMIF('Resumen Anual'!$BI$180,FC218,'Resumen Anual'!$BE$227)+SUMIF('Resumen Anual'!$BI$238,FC218,'Resumen Anual'!$BE$285)+SUMIF('Resumen Anual'!$BI$296,FC218,'Resumen Anual'!$BE$343)+SUMIF('Resumen Anual'!$BI$354,FC218,'Resumen Anual'!$BE$401)+SUMIF('Resumen Anual'!$BI$412,FC218,'Resumen Anual'!$BE$459)+SUMIF('Resumen Anual'!$BI$470,FC218,'Resumen Anual'!$BE$517)+SUMIF('Resumen Anual'!$BI$528,FC218,'Resumen Anual'!$BE$575)+SUMIF('Resumen Anual'!$BI$586,FC218,'Resumen Anual'!$BE$633)+SUMIF('Resumen Anual'!$BI$644,FC218,'Resumen Anual'!$BE$691)+SUMIF('Resumen Anual'!$DH$6,FC218,'Resumen Anual'!$DD$53)+SUMIF('Resumen Anual'!$DH$64,FC218,'Resumen Anual'!$DD$111)+SUMIF('Resumen Anual'!$DH$122,FC218,'Resumen Anual'!$DD$169)+SUMIF('Resumen Anual'!$DH$180,FC218,'Resumen Anual'!$DD$227)+SUMIF('Resumen Anual'!$DH$238,FC218,'Resumen Anual'!$DD$285)+SUMIF('Resumen Anual'!$DH$296,FC218,'Resumen Anual'!$DD$343)+SUMIF('Resumen Anual'!$DH$354,FC218,'Resumen Anual'!$DD$401)+SUMIF('Resumen Anual'!$DH$412,FC218,'Resumen Anual'!$DD$459)+SUMIF('Resumen Anual'!$DH$470,FC218,'Resumen Anual'!$DD$517)+SUMIF('Resumen Anual'!$DH$528,FC218,'Resumen Anual'!$DD$575)+SUMIF('Resumen Anual'!$DH$586,FC218,'Resumen Anual'!$DD$633)+SUMIF('Resumen Anual'!$FE$6,FC218,'Resumen Anual'!$FA$53)+SUMIF('Resumen Anual'!$DH$644,FC218,'Resumen Anual'!$DD$691)+SUMIF('Resumen Anual'!$FE$64,FC218,'Resumen Anual'!$FA$111)+SUMIF('Resumen Anual'!$FE$122,FC218,'Resumen Anual'!$FA$169)+SUMIF('Resumen Anual'!$FE$180,FC218,'Resumen Anual'!$FA$227)+SUMIF('Resumen Anual'!$FE$238,FC218,'Resumen Anual'!$FA$285)+SUMIF('Resumen Anual'!$FE$296,FC218,'Resumen Anual'!$FA$343)+SUMIF('Resumen Anual'!$FE$354,FC218,'Resumen Anual'!$FA$401)+SUMIF('Resumen Anual'!$FE$412,FC218,'Resumen Anual'!$FA$459)+SUMIF('Resumen Anual'!$FE$470,FC218,'Resumen Anual'!$FA$517)+SUMIF('Resumen Anual'!$FE$586,FC218,'Resumen Anual'!$FA$633)+SUMIF('Resumen Anual'!$FE$528,FC218,'Resumen Anual'!$FA$575)+SUMIF('Resumen Anual'!$FE$644,FC218,'Resumen Anual'!$FA$691)</f>
        <v>0</v>
      </c>
      <c r="EY261" s="667"/>
      <c r="EZ261" s="667"/>
      <c r="FA261" s="667"/>
      <c r="FB261" s="667"/>
      <c r="FC261" s="667"/>
      <c r="FD261" s="667"/>
      <c r="FE261" s="15"/>
      <c r="FF261" s="674" t="str">
        <f>'Resumen Anual'!$O$53</f>
        <v>DÍA</v>
      </c>
      <c r="FG261" s="674"/>
      <c r="FH261" s="674"/>
      <c r="FI261" s="679"/>
      <c r="FJ261" s="667">
        <f>SUMIF('Bitácoras Anteriores'!$K$6,FC218,'Bitácoras Anteriores'!$R$49)+SUMIF('Bitácoras Anteriores'!$K$59,$K$6,'Bitácoras Anteriores'!$F$102)+SUMIF('Bitácoras Anteriores'!$K$112,FC218,'Bitácoras Anteriores'!$F$155)+SUMIF('Bitácoras Anteriores'!$K$165,FC218,'Bitácoras Anteriores'!$F$208)+SUMIF('Bitácoras Anteriores'!$K$218,FC218,'Bitácoras Anteriores'!$F$261)+SUMIF('Bitácoras Anteriores'!$K$271,FC218,'Bitácoras Anteriores'!$F$314)+SUMIF('Bitácoras Anteriores'!$K$324,FC218,'Bitácoras Anteriores'!$F$367)+SUMIF('Bitácoras Anteriores'!$BH$6,FC218,'Bitácoras Anteriores'!$BO$49)+SUMIF('Bitácoras Anteriores'!$BH$59,$K$6,'Bitácoras Anteriores'!$BC$102)+SUMIF('Bitácoras Anteriores'!$BH$112,FC218,'Bitácoras Anteriores'!$BC$155)+SUMIF('Bitácoras Anteriores'!$BH$165,FC218,'Bitácoras Anteriores'!$BC$208)+SUMIF('Bitácoras Anteriores'!$BH$218,FC218,'Bitácoras Anteriores'!$BC$261)+SUMIF('Bitácoras Anteriores'!$BH$271,FC218,'Bitácoras Anteriores'!$BC$314)+SUMIF('Bitácoras Anteriores'!$BH$324,FC218,'Bitácoras Anteriores'!$BC$367)+SUMIF('Bitácoras Anteriores'!$DF$6,FC218,'Bitácoras Anteriores'!$DM$49)+SUMIF('Bitácoras Anteriores'!$DF$59,$K$6,'Bitácoras Anteriores'!$DA$102)+SUMIF('Bitácoras Anteriores'!$DF$112,FC218,'Bitácoras Anteriores'!$DA$155)+SUMIF('Bitácoras Anteriores'!$DF$165,FC218,'Bitácoras Anteriores'!$DA$208)+SUMIF('Bitácoras Anteriores'!$DF$218,FC218,'Bitácoras Anteriores'!$DA$261)+SUMIF('Bitácoras Anteriores'!$DF$271,FC218,'Bitácoras Anteriores'!$DA$314)+SUMIF('Bitácoras Anteriores'!$DF$324,FC218,'Bitácoras Anteriores'!$DA$367)+SUMIF('Bitácoras Anteriores'!$FC$6,FC218,'Bitácoras Anteriores'!$FJ$49)+SUMIF('Bitácoras Anteriores'!$FC$59,$K$6,'Bitácoras Anteriores'!$EX$102)+SUMIF('Bitácoras Anteriores'!$FC$112,FC218,'Bitácoras Anteriores'!$EX$155)+SUMIF('Bitácoras Anteriores'!$FC$165,FC218,'Bitácoras Anteriores'!$EX$208)+SUMIF('Bitácoras Anteriores'!$FC$218,FC218,'Bitácoras Anteriores'!$EX$261)+SUMIF('Bitácoras Anteriores'!$FC$271,FC218,'Bitácoras Anteriores'!$EX$314)+SUMIF('Bitácoras Anteriores'!$FC$324,FC218,'Bitácoras Anteriores'!$EX$367)+SUMIF('Resumen Anual'!$L$6,FC218,'Resumen Anual'!$T$53)+SUMIF('Resumen Anual'!$L$64,FC218,'Resumen Anual'!$H$111)+SUMIF('Resumen Anual'!$L$122,FC218,'Resumen Anual'!$H$169)+SUMIF('Resumen Anual'!$L$180,FC218,'Resumen Anual'!$H$227)+SUMIF('Resumen Anual'!$L$238,FC218,'Resumen Anual'!$H$285)+SUMIF('Resumen Anual'!$L$296,FC218,'Resumen Anual'!$H$343)+SUMIF('Resumen Anual'!$L$354,FC218,'Resumen Anual'!$H$401)+SUMIF('Resumen Anual'!$L$412,FC218,'Resumen Anual'!$H$459)+SUMIF('Resumen Anual'!$L$470,FC218,'Resumen Anual'!$H$517)+SUMIF('Resumen Anual'!$L$528,FC218,'Resumen Anual'!$H$575)+SUMIF('Resumen Anual'!$L$586,FC218,'Resumen Anual'!$H$633)+SUMIF('Resumen Anual'!$L$644,FC218,'Resumen Anual'!$H$691)+SUMIF('Resumen Anual'!$BI$6,FC218,'Resumen Anual'!$BQ$53)+SUMIF('Resumen Anual'!$BI$64,FC218,'Resumen Anual'!$BE$111)+SUMIF('Resumen Anual'!$BI$122,FC218,'Resumen Anual'!$BE$169)+SUMIF('Resumen Anual'!$BI$180,FC218,'Resumen Anual'!$BE$227)+SUMIF('Resumen Anual'!$BI$238,FC218,'Resumen Anual'!$BE$285)+SUMIF('Resumen Anual'!$BI$296,FC218,'Resumen Anual'!$BE$343)+SUMIF('Resumen Anual'!$BI$354,FC218,'Resumen Anual'!$BE$401)+SUMIF('Resumen Anual'!$BI$412,FC218,'Resumen Anual'!$BE$459)+SUMIF('Resumen Anual'!$BI$470,FC218,'Resumen Anual'!$BE$517)+SUMIF('Resumen Anual'!$BI$528,FC218,'Resumen Anual'!$BE$575)+SUMIF('Resumen Anual'!$BI$586,FC218,'Resumen Anual'!$BE$633)+SUMIF('Resumen Anual'!$BI$644,FC218,'Resumen Anual'!$BE$691)+SUMIF('Resumen Anual'!$DH$6,FC218,'Resumen Anual'!$DP$53)+SUMIF('Resumen Anual'!$DH$64,FC218,'Resumen Anual'!$DD$111)+SUMIF('Resumen Anual'!$DH$122,FC218,'Resumen Anual'!$DD$169)+SUMIF('Resumen Anual'!$DH$180,FC218,'Resumen Anual'!$DD$227)+SUMIF('Resumen Anual'!$DH$238,FC218,'Resumen Anual'!$DD$285)+SUMIF('Resumen Anual'!$DH$296,FC218,'Resumen Anual'!$DD$343)+SUMIF('Resumen Anual'!$DH$354,FC218,'Resumen Anual'!$DD$401)+SUMIF('Resumen Anual'!$DH$412,FC218,'Resumen Anual'!$DD$459)+SUMIF('Resumen Anual'!$DH$470,FC218,'Resumen Anual'!$DD$517)+SUMIF('Resumen Anual'!$DH$528,FC218,'Resumen Anual'!$DD$575)+SUMIF('Resumen Anual'!$DH$586,FC218,'Resumen Anual'!$DD$633)+SUMIF('Resumen Anual'!$FE$6,FC218,'Resumen Anual'!$FM$53)+SUMIF('Resumen Anual'!$DH$644,FC218,'Resumen Anual'!$DD$691)+SUMIF('Resumen Anual'!$FE$64,FC218,'Resumen Anual'!$FA$111)+SUMIF('Resumen Anual'!$FE$122,FC218,'Resumen Anual'!$FA$169)+SUMIF('Resumen Anual'!$FE$180,FC218,'Resumen Anual'!$FA$227)+SUMIF('Resumen Anual'!$FE$238,FC218,'Resumen Anual'!$FA$285)+SUMIF('Resumen Anual'!$FE$296,FC218,'Resumen Anual'!$FA$343)+SUMIF('Resumen Anual'!$FE$354,FC218,'Resumen Anual'!$FA$401)+SUMIF('Resumen Anual'!$FE$412,FC218,'Resumen Anual'!$FA$459)+SUMIF('Resumen Anual'!$FE$470,FC218,'Resumen Anual'!$FA$517)+SUMIF('Resumen Anual'!$FE$586,FC218,'Resumen Anual'!$FA$633)+SUMIF('Resumen Anual'!$FE$528,FC218,'Resumen Anual'!$FA$575)+SUMIF('Resumen Anual'!$FE$644,FC218,'Resumen Anual'!$FA$691)</f>
        <v>0</v>
      </c>
      <c r="FK261" s="667"/>
      <c r="FL261" s="667"/>
      <c r="FM261" s="667"/>
      <c r="FN261" s="667"/>
      <c r="FO261" s="667"/>
      <c r="FP261" s="667"/>
      <c r="FQ261" s="632"/>
      <c r="FR261" s="1220" t="str">
        <f>IF(Portada!$A$1="www.fly-logics.com","MATRICULA",0)</f>
        <v>MATRICULA</v>
      </c>
      <c r="FS261" s="1221"/>
      <c r="FT261" s="1221"/>
      <c r="FU261" s="1221"/>
      <c r="FV261" s="1221"/>
      <c r="FW261" s="1221"/>
      <c r="FX261" s="660"/>
      <c r="FY261" s="660"/>
      <c r="FZ261" s="660"/>
      <c r="GA261" s="660"/>
      <c r="GB261" s="660"/>
      <c r="GC261" s="661"/>
      <c r="GD261" s="1220" t="str">
        <f>IF(Portada!$A$1="www.fly-logics.com","FECHA MAT.",0)</f>
        <v>FECHA MAT.</v>
      </c>
      <c r="GE261" s="1221"/>
      <c r="GF261" s="1221"/>
      <c r="GG261" s="1221"/>
      <c r="GH261" s="1221"/>
      <c r="GI261" s="1221"/>
      <c r="GJ261" s="668"/>
      <c r="GK261" s="669"/>
      <c r="GL261" s="669"/>
      <c r="GM261" s="669"/>
      <c r="GN261" s="670"/>
      <c r="GO261" s="1200"/>
    </row>
    <row r="262" spans="1:197" ht="3" customHeight="1" x14ac:dyDescent="0.25">
      <c r="A262" s="699"/>
      <c r="B262" s="6"/>
      <c r="C262" s="286"/>
      <c r="D262" s="286"/>
      <c r="E262" s="286"/>
      <c r="F262" s="6"/>
      <c r="G262" s="287"/>
      <c r="H262" s="287"/>
      <c r="I262" s="287"/>
      <c r="J262" s="287"/>
      <c r="K262" s="287"/>
      <c r="L262" s="287"/>
      <c r="M262" s="15"/>
      <c r="N262" s="6"/>
      <c r="O262" s="286"/>
      <c r="P262" s="286"/>
      <c r="Q262" s="286"/>
      <c r="R262" s="6"/>
      <c r="S262" s="287"/>
      <c r="T262" s="287"/>
      <c r="U262" s="287"/>
      <c r="V262" s="287"/>
      <c r="W262" s="287"/>
      <c r="X262" s="287"/>
      <c r="Y262" s="632"/>
      <c r="Z262" s="1222"/>
      <c r="AA262" s="1223"/>
      <c r="AB262" s="1223"/>
      <c r="AC262" s="1223"/>
      <c r="AD262" s="1223"/>
      <c r="AE262" s="1223"/>
      <c r="AF262" s="662"/>
      <c r="AG262" s="662"/>
      <c r="AH262" s="662"/>
      <c r="AI262" s="662"/>
      <c r="AJ262" s="662"/>
      <c r="AK262" s="663"/>
      <c r="AL262" s="1222"/>
      <c r="AM262" s="1223"/>
      <c r="AN262" s="1223"/>
      <c r="AO262" s="1223"/>
      <c r="AP262" s="1223"/>
      <c r="AQ262" s="1223"/>
      <c r="AR262" s="671"/>
      <c r="AS262" s="672"/>
      <c r="AT262" s="672"/>
      <c r="AU262" s="672"/>
      <c r="AV262" s="672"/>
      <c r="AW262" s="1200"/>
      <c r="AX262" s="699"/>
      <c r="AY262" s="6"/>
      <c r="AZ262" s="286"/>
      <c r="BA262" s="286"/>
      <c r="BB262" s="286"/>
      <c r="BC262" s="6"/>
      <c r="BD262" s="287"/>
      <c r="BE262" s="287"/>
      <c r="BF262" s="287"/>
      <c r="BG262" s="287"/>
      <c r="BH262" s="287"/>
      <c r="BI262" s="287"/>
      <c r="BJ262" s="15"/>
      <c r="BK262" s="6"/>
      <c r="BL262" s="286"/>
      <c r="BM262" s="286"/>
      <c r="BN262" s="286"/>
      <c r="BO262" s="6"/>
      <c r="BP262" s="287"/>
      <c r="BQ262" s="287"/>
      <c r="BR262" s="287"/>
      <c r="BS262" s="287"/>
      <c r="BT262" s="287"/>
      <c r="BU262" s="287"/>
      <c r="BV262" s="632"/>
      <c r="BW262" s="1222"/>
      <c r="BX262" s="1223"/>
      <c r="BY262" s="1223"/>
      <c r="BZ262" s="1223"/>
      <c r="CA262" s="1223"/>
      <c r="CB262" s="1223"/>
      <c r="CC262" s="662"/>
      <c r="CD262" s="662"/>
      <c r="CE262" s="662"/>
      <c r="CF262" s="662"/>
      <c r="CG262" s="662"/>
      <c r="CH262" s="663"/>
      <c r="CI262" s="1222"/>
      <c r="CJ262" s="1223"/>
      <c r="CK262" s="1223"/>
      <c r="CL262" s="1223"/>
      <c r="CM262" s="1223"/>
      <c r="CN262" s="1223"/>
      <c r="CO262" s="671"/>
      <c r="CP262" s="672"/>
      <c r="CQ262" s="672"/>
      <c r="CR262" s="672"/>
      <c r="CS262" s="673"/>
      <c r="CT262" s="1200"/>
      <c r="CU262" s="1199"/>
      <c r="CV262" s="699"/>
      <c r="CW262" s="6"/>
      <c r="CX262" s="286"/>
      <c r="CY262" s="286"/>
      <c r="CZ262" s="286"/>
      <c r="DA262" s="6"/>
      <c r="DB262" s="287"/>
      <c r="DC262" s="287"/>
      <c r="DD262" s="287"/>
      <c r="DE262" s="287"/>
      <c r="DF262" s="287"/>
      <c r="DG262" s="287"/>
      <c r="DH262" s="15"/>
      <c r="DI262" s="6"/>
      <c r="DJ262" s="286"/>
      <c r="DK262" s="286"/>
      <c r="DL262" s="286"/>
      <c r="DM262" s="6"/>
      <c r="DN262" s="287"/>
      <c r="DO262" s="287"/>
      <c r="DP262" s="287"/>
      <c r="DQ262" s="287"/>
      <c r="DR262" s="287"/>
      <c r="DS262" s="287"/>
      <c r="DT262" s="632"/>
      <c r="DU262" s="1222"/>
      <c r="DV262" s="1223"/>
      <c r="DW262" s="1223"/>
      <c r="DX262" s="1223"/>
      <c r="DY262" s="1223"/>
      <c r="DZ262" s="1223"/>
      <c r="EA262" s="662"/>
      <c r="EB262" s="662"/>
      <c r="EC262" s="662"/>
      <c r="ED262" s="662"/>
      <c r="EE262" s="662"/>
      <c r="EF262" s="663"/>
      <c r="EG262" s="1222"/>
      <c r="EH262" s="1223"/>
      <c r="EI262" s="1223"/>
      <c r="EJ262" s="1223"/>
      <c r="EK262" s="1223"/>
      <c r="EL262" s="1223"/>
      <c r="EM262" s="671"/>
      <c r="EN262" s="672"/>
      <c r="EO262" s="672"/>
      <c r="EP262" s="672"/>
      <c r="EQ262" s="672"/>
      <c r="ER262" s="1200"/>
      <c r="ES262" s="699"/>
      <c r="ET262" s="6"/>
      <c r="EU262" s="286"/>
      <c r="EV262" s="286"/>
      <c r="EW262" s="286"/>
      <c r="EX262" s="6"/>
      <c r="EY262" s="287"/>
      <c r="EZ262" s="287"/>
      <c r="FA262" s="287"/>
      <c r="FB262" s="287"/>
      <c r="FC262" s="287"/>
      <c r="FD262" s="287"/>
      <c r="FE262" s="15"/>
      <c r="FF262" s="6"/>
      <c r="FG262" s="286"/>
      <c r="FH262" s="286"/>
      <c r="FI262" s="286"/>
      <c r="FJ262" s="6"/>
      <c r="FK262" s="287"/>
      <c r="FL262" s="287"/>
      <c r="FM262" s="287"/>
      <c r="FN262" s="287"/>
      <c r="FO262" s="287"/>
      <c r="FP262" s="287"/>
      <c r="FQ262" s="632"/>
      <c r="FR262" s="1222"/>
      <c r="FS262" s="1223"/>
      <c r="FT262" s="1223"/>
      <c r="FU262" s="1223"/>
      <c r="FV262" s="1223"/>
      <c r="FW262" s="1223"/>
      <c r="FX262" s="662"/>
      <c r="FY262" s="662"/>
      <c r="FZ262" s="662"/>
      <c r="GA262" s="662"/>
      <c r="GB262" s="662"/>
      <c r="GC262" s="663"/>
      <c r="GD262" s="1222"/>
      <c r="GE262" s="1223"/>
      <c r="GF262" s="1223"/>
      <c r="GG262" s="1223"/>
      <c r="GH262" s="1223"/>
      <c r="GI262" s="1223"/>
      <c r="GJ262" s="671"/>
      <c r="GK262" s="672"/>
      <c r="GL262" s="672"/>
      <c r="GM262" s="672"/>
      <c r="GN262" s="673"/>
      <c r="GO262" s="1200"/>
    </row>
    <row r="263" spans="1:197" ht="12.75" customHeight="1" x14ac:dyDescent="0.25">
      <c r="A263" s="699"/>
      <c r="B263" s="674" t="str">
        <f>'Resumen Anual'!$C$56</f>
        <v>IFR</v>
      </c>
      <c r="C263" s="674"/>
      <c r="D263" s="674"/>
      <c r="E263" s="674"/>
      <c r="F263" s="659">
        <f>SUMIF('Bitácoras Anteriores'!$K$6,K218,'Bitácoras Anteriores'!$F$51)+SUMIF('Bitácoras Anteriores'!$K$59,$K$6,'Bitácoras Anteriores'!$F$104)+SUMIF('Bitácoras Anteriores'!$K$112,K218,'Bitácoras Anteriores'!$F$157)+SUMIF('Bitácoras Anteriores'!$K$165,K218,'Bitácoras Anteriores'!$F$210)+SUMIF('Bitácoras Anteriores'!$K$218,K218,'Bitácoras Anteriores'!$F$263)+SUMIF('Bitácoras Anteriores'!$K$271,K218,'Bitácoras Anteriores'!$F$316)+SUMIF('Bitácoras Anteriores'!$K$324,K218,'Bitácoras Anteriores'!$F$369)+SUMIF('Bitácoras Anteriores'!$BH$6,K218,'Bitácoras Anteriores'!$BC$51)+SUMIF('Bitácoras Anteriores'!$BH$59,$K$6,'Bitácoras Anteriores'!$BC$104)+SUMIF('Bitácoras Anteriores'!$BH$112,K218,'Bitácoras Anteriores'!$BC$157)+SUMIF('Bitácoras Anteriores'!$BH$165,K218,'Bitácoras Anteriores'!$BC$210)+SUMIF('Bitácoras Anteriores'!$BH$218,K218,'Bitácoras Anteriores'!$BC$263)+SUMIF('Bitácoras Anteriores'!$BH$271,K218,'Bitácoras Anteriores'!$BC$316)+SUMIF('Bitácoras Anteriores'!$BH$324,K218,'Bitácoras Anteriores'!$BC$369)+SUMIF('Bitácoras Anteriores'!$DF$6,K218,'Bitácoras Anteriores'!$DA$51)+SUMIF('Bitácoras Anteriores'!$DF$59,$K$6,'Bitácoras Anteriores'!$DA$104)+SUMIF('Bitácoras Anteriores'!$DF$112,K218,'Bitácoras Anteriores'!$DA$157)+SUMIF('Bitácoras Anteriores'!$DF$165,K218,'Bitácoras Anteriores'!$DA$210)+SUMIF('Bitácoras Anteriores'!$DF$218,K218,'Bitácoras Anteriores'!$DA$263)+SUMIF('Bitácoras Anteriores'!$DF$271,K218,'Bitácoras Anteriores'!$DA$316)+SUMIF('Bitácoras Anteriores'!$DF$324,K218,'Bitácoras Anteriores'!$DA$369)+SUMIF('Bitácoras Anteriores'!$FC$6,K218,'Bitácoras Anteriores'!$EX$51)+SUMIF('Bitácoras Anteriores'!$FC$59,$K$6,'Bitácoras Anteriores'!$EX$104)+SUMIF('Bitácoras Anteriores'!$FC$112,K218,'Bitácoras Anteriores'!$EX$157)+SUMIF('Bitácoras Anteriores'!$FC$165,K218,'Bitácoras Anteriores'!$EX$210)+SUMIF('Bitácoras Anteriores'!$FC$218,K218,'Bitácoras Anteriores'!$EX$263)+SUMIF('Bitácoras Anteriores'!$FC$271,K218,'Bitácoras Anteriores'!$EX$316)+SUMIF('Bitácoras Anteriores'!$FC$324,K218,'Bitácoras Anteriores'!$EX$369)+SUMIF('Resumen Anual'!$L$6,K218,'Resumen Anual'!$H$56)+SUMIF('Resumen Anual'!$L$64,K218,'Resumen Anual'!$H$114)+SUMIF('Resumen Anual'!$L$122,K218,'Resumen Anual'!$H$172)+SUMIF('Resumen Anual'!$L$180,K218,'Resumen Anual'!$H$230)+SUMIF('Resumen Anual'!$L$238,K218,'Resumen Anual'!$H$288)+SUMIF('Resumen Anual'!$L$296,K218,'Resumen Anual'!$H$346)+SUMIF('Resumen Anual'!$L$354,K218,'Resumen Anual'!$H$404)+SUMIF('Resumen Anual'!$L$412,K218,'Resumen Anual'!$H$462)+SUMIF('Resumen Anual'!$L$470,K218,'Resumen Anual'!$H$520)+SUMIF('Resumen Anual'!$L$528,K218,'Resumen Anual'!$H$578)+SUMIF('Resumen Anual'!$L$586,K218,'Resumen Anual'!$H$636)+SUMIF('Resumen Anual'!$L$644,K218,'Resumen Anual'!$H$694)+SUMIF('Resumen Anual'!$BI$6,K218,'Resumen Anual'!$BE$56)+SUMIF('Resumen Anual'!$BI$64,K218,'Resumen Anual'!$BE$114)+SUMIF('Resumen Anual'!$BI$122,K218,'Resumen Anual'!$BE$172)+SUMIF('Resumen Anual'!$BI$180,K218,'Resumen Anual'!$BE$230)+SUMIF('Resumen Anual'!$BI$238,K218,'Resumen Anual'!$BE$288)+SUMIF('Resumen Anual'!$BI$296,K218,'Resumen Anual'!$BE$346)+SUMIF('Resumen Anual'!$BI$354,K218,'Resumen Anual'!$BE$404)+SUMIF('Resumen Anual'!$BI$412,K218,'Resumen Anual'!$BE$462)+SUMIF('Resumen Anual'!$BI$470,K218,'Resumen Anual'!$BE$520)+SUMIF('Resumen Anual'!$BI$528,K218,'Resumen Anual'!$BE$578)+SUMIF('Resumen Anual'!$BI$586,K218,'Resumen Anual'!$BE$636)+SUMIF('Resumen Anual'!$BI$644,K218,'Resumen Anual'!$BE$694)+SUMIF('Resumen Anual'!$DH$6,K218,'Resumen Anual'!$DD$56)+SUMIF('Resumen Anual'!$DH$64,K218,'Resumen Anual'!$DD$114)+SUMIF('Resumen Anual'!$DH$122,K218,'Resumen Anual'!$DD$172)+SUMIF('Resumen Anual'!$DH$180,K218,'Resumen Anual'!$DD$230)+SUMIF('Resumen Anual'!$DH$238,K218,'Resumen Anual'!$DD$288)+SUMIF('Resumen Anual'!$DH$296,K218,'Resumen Anual'!$DD$346)+SUMIF('Resumen Anual'!$DH$354,K218,'Resumen Anual'!$DD$404)+SUMIF('Resumen Anual'!$DH$412,K218,'Resumen Anual'!$DD$462)+SUMIF('Resumen Anual'!$DH$470,K218,'Resumen Anual'!$DD$520)+SUMIF('Resumen Anual'!$DH$528,K218,'Resumen Anual'!$DD$578)+SUMIF('Resumen Anual'!$DH$586,K218,'Resumen Anual'!$DD$636)+SUMIF('Resumen Anual'!$FE$6,K218,'Resumen Anual'!$FA$56)+SUMIF('Resumen Anual'!$DH$644,K218,'Resumen Anual'!$DD$694)+SUMIF('Resumen Anual'!$FE$64,K218,'Resumen Anual'!$FA$114)+SUMIF('Resumen Anual'!$FE$122,K218,'Resumen Anual'!$FA$172)+SUMIF('Resumen Anual'!$FE$180,K218,'Resumen Anual'!$FA$230)+SUMIF('Resumen Anual'!$FE$238,K218,'Resumen Anual'!$FA$288)+SUMIF('Resumen Anual'!$FE$296,K218,'Resumen Anual'!$FA$346)+SUMIF('Resumen Anual'!$FE$354,K218,'Resumen Anual'!$FA$404)+SUMIF('Resumen Anual'!$FE$412,K218,'Resumen Anual'!$FA$462)+SUMIF('Resumen Anual'!$FE$470,K218,'Resumen Anual'!$FA$520)+SUMIF('Resumen Anual'!$FE$586,K218,'Resumen Anual'!$FA$636)+SUMIF('Resumen Anual'!$FE$528,K218,'Resumen Anual'!$FA$578)+SUMIF('Resumen Anual'!$FE$644,K218,'Resumen Anual'!$FA$694)</f>
        <v>0</v>
      </c>
      <c r="G263" s="667"/>
      <c r="H263" s="667"/>
      <c r="I263" s="667"/>
      <c r="J263" s="667"/>
      <c r="K263" s="667"/>
      <c r="L263" s="667"/>
      <c r="M263" s="15"/>
      <c r="N263" s="674" t="str">
        <f>'Resumen Anual'!$O$56</f>
        <v>NOCHE</v>
      </c>
      <c r="O263" s="674"/>
      <c r="P263" s="674"/>
      <c r="Q263" s="674"/>
      <c r="R263" s="658">
        <f>SUMIF('Bitácoras Anteriores'!$K$6,K218,'Bitácoras Anteriores'!$R$51)+SUMIF('Bitácoras Anteriores'!$K$59,$K$6,'Bitácoras Anteriores'!$R$104)+SUMIF('Bitácoras Anteriores'!$K$112,K218,'Bitácoras Anteriores'!$R$157)+SUMIF('Bitácoras Anteriores'!$K$165,K218,'Bitácoras Anteriores'!$R$210)+SUMIF('Bitácoras Anteriores'!$K$218,K218,'Bitácoras Anteriores'!$R$263)+SUMIF('Bitácoras Anteriores'!$K$271,K218,'Bitácoras Anteriores'!$R$316)+SUMIF('Bitácoras Anteriores'!$K$324,K218,'Bitácoras Anteriores'!$R$369)+SUMIF('Bitácoras Anteriores'!$BH$6,K218,'Bitácoras Anteriores'!$BO$51)+SUMIF('Bitácoras Anteriores'!$BH$59,$K$6,'Bitácoras Anteriores'!$BO$104)+SUMIF('Bitácoras Anteriores'!$BH$112,K218,'Bitácoras Anteriores'!$BO$157)+SUMIF('Bitácoras Anteriores'!$BH$165,K218,'Bitácoras Anteriores'!$BO$210)+SUMIF('Bitácoras Anteriores'!$BH$218,K218,'Bitácoras Anteriores'!$BO$263)+SUMIF('Bitácoras Anteriores'!$BH$271,K218,'Bitácoras Anteriores'!$BO$316)+SUMIF('Bitácoras Anteriores'!$BH$324,K218,'Bitácoras Anteriores'!$BO$369)+SUMIF('Bitácoras Anteriores'!$DF$6,K218,'Bitácoras Anteriores'!$DM$51)+SUMIF('Bitácoras Anteriores'!$DF$59,$K$6,'Bitácoras Anteriores'!$DM$104)+SUMIF('Bitácoras Anteriores'!$DF$112,K218,'Bitácoras Anteriores'!$DM$157)+SUMIF('Bitácoras Anteriores'!$DF$165,K218,'Bitácoras Anteriores'!$DM$210)+SUMIF('Bitácoras Anteriores'!$DF$218,K218,'Bitácoras Anteriores'!$DM$263)+SUMIF('Bitácoras Anteriores'!$DF$271,K218,'Bitácoras Anteriores'!$DM$316)+SUMIF('Bitácoras Anteriores'!$DF$324,K218,'Bitácoras Anteriores'!$DM$369)+SUMIF('Bitácoras Anteriores'!$FC$6,K218,'Bitácoras Anteriores'!$FJ$51)+SUMIF('Bitácoras Anteriores'!$FC$59,$K$6,'Bitácoras Anteriores'!$FJ$104)+SUMIF('Bitácoras Anteriores'!$FC$112,K218,'Bitácoras Anteriores'!$FJ$157)+SUMIF('Bitácoras Anteriores'!$FC$165,K218,'Bitácoras Anteriores'!$FJ$210)+SUMIF('Bitácoras Anteriores'!$FC$218,K218,'Bitácoras Anteriores'!$FJ$263)+SUMIF('Bitácoras Anteriores'!$FC$271,K218,'Bitácoras Anteriores'!$FJ$316)+SUMIF('Bitácoras Anteriores'!$FC$324,K218,'Bitácoras Anteriores'!$FJ$369)+SUMIF('Resumen Anual'!$L$6,K218,'Resumen Anual'!$T$56)+SUMIF('Resumen Anual'!$L$64,K218,'Resumen Anual'!$T$114)+SUMIF('Resumen Anual'!$L$122,K218,'Resumen Anual'!$T$172)+SUMIF('Resumen Anual'!$L$180,K218,'Resumen Anual'!$T$230)+SUMIF('Resumen Anual'!$L$238,K218,'Resumen Anual'!$T$288)+SUMIF('Resumen Anual'!$L$296,K218,'Resumen Anual'!$T$346)+SUMIF('Resumen Anual'!$L$354,K218,'Resumen Anual'!$T$404)+SUMIF('Resumen Anual'!$L$412,K218,'Resumen Anual'!$T$462)+SUMIF('Resumen Anual'!$L$470,K218,'Resumen Anual'!$T$520)+SUMIF('Resumen Anual'!$L$528,K218,'Resumen Anual'!$T$578)+SUMIF('Resumen Anual'!$L$586,K218,'Resumen Anual'!$T$636)+SUMIF('Resumen Anual'!$L$644,K218,'Resumen Anual'!$T$694)+SUMIF('Resumen Anual'!$BI$6,K218,'Resumen Anual'!$BQ$56)+SUMIF('Resumen Anual'!$BI$64,K218,'Resumen Anual'!$BQ$114)+SUMIF('Resumen Anual'!$BI$122,K218,'Resumen Anual'!$BQ$172)+SUMIF('Resumen Anual'!$BI$180,K218,'Resumen Anual'!$BQ$230)+SUMIF('Resumen Anual'!$BI$238,K218,'Resumen Anual'!$BQ$288)+SUMIF('Resumen Anual'!$BI$296,K218,'Resumen Anual'!$BQ$346)+SUMIF('Resumen Anual'!$BI$354,K218,'Resumen Anual'!$BQ$404)+SUMIF('Resumen Anual'!$BI$412,K218,'Resumen Anual'!$BQ$462)+SUMIF('Resumen Anual'!$BI$470,K218,'Resumen Anual'!$BQ$520)+SUMIF('Resumen Anual'!$BI$528,K218,'Resumen Anual'!$BQ$578)+SUMIF('Resumen Anual'!$BI$586,K218,'Resumen Anual'!$BQ$636)+SUMIF('Resumen Anual'!$BI$644,K218,'Resumen Anual'!$BQ$694)+SUMIF('Resumen Anual'!$DH$6,K218,'Resumen Anual'!$DP$56)+SUMIF('Resumen Anual'!$DH$64,K218,'Resumen Anual'!$DP$114)+SUMIF('Resumen Anual'!$DH$122,K218,'Resumen Anual'!$DP$172)+SUMIF('Resumen Anual'!$DH$180,K218,'Resumen Anual'!$DP$230)+SUMIF('Resumen Anual'!$DH$238,K218,'Resumen Anual'!$DP$288)+SUMIF('Resumen Anual'!$DH$296,K218,'Resumen Anual'!$DP$346)+SUMIF('Resumen Anual'!$DH$354,K218,'Resumen Anual'!$DP$404)+SUMIF('Resumen Anual'!$DH$412,K218,'Resumen Anual'!$DP$462)+SUMIF('Resumen Anual'!$DH$470,K218,'Resumen Anual'!$DP$520)+SUMIF('Resumen Anual'!$DH$528,K218,'Resumen Anual'!$DP$578)+SUMIF('Resumen Anual'!$DH$586,K218,'Resumen Anual'!$DP$636)+SUMIF('Resumen Anual'!$FE$6,K218,'Resumen Anual'!$FM$56)+SUMIF('Resumen Anual'!$DH$644,K218,'Resumen Anual'!$DP$694)+SUMIF('Resumen Anual'!$FE$64,K218,'Resumen Anual'!$FM$114)+SUMIF('Resumen Anual'!$FE$122,K218,'Resumen Anual'!$FM$172)+SUMIF('Resumen Anual'!$FE$180,K218,'Resumen Anual'!$FM$230)+SUMIF('Resumen Anual'!$FE$238,K218,'Resumen Anual'!$FM$288)+SUMIF('Resumen Anual'!$FE$296,K218,'Resumen Anual'!$FM$346)+SUMIF('Resumen Anual'!$FE$354,K218,'Resumen Anual'!$FM$404)+SUMIF('Resumen Anual'!$FE$412,K218,'Resumen Anual'!$FM$462)+SUMIF('Resumen Anual'!$FE$470,K218,'Resumen Anual'!$FM$520)+SUMIF('Resumen Anual'!$FE$586,K218,'Resumen Anual'!$FM$636)+SUMIF('Resumen Anual'!$FE$528,K218,'Resumen Anual'!$FM$578)+SUMIF('Resumen Anual'!$FE$644,K218,'Resumen Anual'!$FM$694)</f>
        <v>0</v>
      </c>
      <c r="S263" s="658"/>
      <c r="T263" s="658"/>
      <c r="U263" s="658"/>
      <c r="V263" s="658"/>
      <c r="W263" s="658"/>
      <c r="X263" s="659"/>
      <c r="Y263" s="632"/>
      <c r="Z263" s="1220" t="str">
        <f>IF(Portada!$A$1="www.fly-logics.com","N° SERIE",0)</f>
        <v>N° SERIE</v>
      </c>
      <c r="AA263" s="1221"/>
      <c r="AB263" s="1221"/>
      <c r="AC263" s="1221"/>
      <c r="AD263" s="1221"/>
      <c r="AE263" s="1221"/>
      <c r="AF263" s="660"/>
      <c r="AG263" s="660"/>
      <c r="AH263" s="660"/>
      <c r="AI263" s="660"/>
      <c r="AJ263" s="660"/>
      <c r="AK263" s="661"/>
      <c r="AL263" s="1220" t="str">
        <f>IF(Portada!$A$1="www.fly-logics.com","AÑO CONST.",0)</f>
        <v>AÑO CONST.</v>
      </c>
      <c r="AM263" s="1221"/>
      <c r="AN263" s="1221"/>
      <c r="AO263" s="1221"/>
      <c r="AP263" s="1221"/>
      <c r="AQ263" s="1221"/>
      <c r="AR263" s="664"/>
      <c r="AS263" s="660"/>
      <c r="AT263" s="660"/>
      <c r="AU263" s="660"/>
      <c r="AV263" s="660"/>
      <c r="AW263" s="1200"/>
      <c r="AX263" s="699"/>
      <c r="AY263" s="674" t="str">
        <f>'Resumen Anual'!$C$56</f>
        <v>IFR</v>
      </c>
      <c r="AZ263" s="674"/>
      <c r="BA263" s="674"/>
      <c r="BB263" s="674"/>
      <c r="BC263" s="659">
        <f>SUMIF('Bitácoras Anteriores'!$K$6,BH218,'Bitácoras Anteriores'!$F$51)+SUMIF('Bitácoras Anteriores'!$K$59,$K$6,'Bitácoras Anteriores'!$F$104)+SUMIF('Bitácoras Anteriores'!$K$112,BH218,'Bitácoras Anteriores'!$F$157)+SUMIF('Bitácoras Anteriores'!$K$165,BH218,'Bitácoras Anteriores'!$F$210)+SUMIF('Bitácoras Anteriores'!$K$218,BH218,'Bitácoras Anteriores'!$F$263)+SUMIF('Bitácoras Anteriores'!$K$271,BH218,'Bitácoras Anteriores'!$F$316)+SUMIF('Bitácoras Anteriores'!$K$324,BH218,'Bitácoras Anteriores'!$F$369)+SUMIF('Bitácoras Anteriores'!$BH$6,BH218,'Bitácoras Anteriores'!$BC$51)+SUMIF('Bitácoras Anteriores'!$BH$59,$K$6,'Bitácoras Anteriores'!$BC$104)+SUMIF('Bitácoras Anteriores'!$BH$112,BH218,'Bitácoras Anteriores'!$BC$157)+SUMIF('Bitácoras Anteriores'!$BH$165,BH218,'Bitácoras Anteriores'!$BC$210)+SUMIF('Bitácoras Anteriores'!$BH$218,BH218,'Bitácoras Anteriores'!$BC$263)+SUMIF('Bitácoras Anteriores'!$BH$271,BH218,'Bitácoras Anteriores'!$BC$316)+SUMIF('Bitácoras Anteriores'!$BH$324,BH218,'Bitácoras Anteriores'!$BC$369)+SUMIF('Bitácoras Anteriores'!$DF$6,BH218,'Bitácoras Anteriores'!$DA$51)+SUMIF('Bitácoras Anteriores'!$DF$59,$K$6,'Bitácoras Anteriores'!$DA$104)+SUMIF('Bitácoras Anteriores'!$DF$112,BH218,'Bitácoras Anteriores'!$DA$157)+SUMIF('Bitácoras Anteriores'!$DF$165,BH218,'Bitácoras Anteriores'!$DA$210)+SUMIF('Bitácoras Anteriores'!$DF$218,BH218,'Bitácoras Anteriores'!$DA$263)+SUMIF('Bitácoras Anteriores'!$DF$271,BH218,'Bitácoras Anteriores'!$DA$316)+SUMIF('Bitácoras Anteriores'!$DF$324,BH218,'Bitácoras Anteriores'!$DA$369)+SUMIF('Bitácoras Anteriores'!$FC$6,BH218,'Bitácoras Anteriores'!$EX$51)+SUMIF('Bitácoras Anteriores'!$FC$59,$K$6,'Bitácoras Anteriores'!$EX$104)+SUMIF('Bitácoras Anteriores'!$FC$112,BH218,'Bitácoras Anteriores'!$EX$157)+SUMIF('Bitácoras Anteriores'!$FC$165,BH218,'Bitácoras Anteriores'!$EX$210)+SUMIF('Bitácoras Anteriores'!$FC$218,BH218,'Bitácoras Anteriores'!$EX$263)+SUMIF('Bitácoras Anteriores'!$FC$271,BH218,'Bitácoras Anteriores'!$EX$316)+SUMIF('Bitácoras Anteriores'!$FC$324,BH218,'Bitácoras Anteriores'!$EX$369)+SUMIF('Resumen Anual'!$L$6,BH218,'Resumen Anual'!$H$56)+SUMIF('Resumen Anual'!$L$64,BH218,'Resumen Anual'!$H$114)+SUMIF('Resumen Anual'!$L$122,BH218,'Resumen Anual'!$H$172)+SUMIF('Resumen Anual'!$L$180,BH218,'Resumen Anual'!$H$230)+SUMIF('Resumen Anual'!$L$238,BH218,'Resumen Anual'!$H$288)+SUMIF('Resumen Anual'!$L$296,BH218,'Resumen Anual'!$H$346)+SUMIF('Resumen Anual'!$L$354,BH218,'Resumen Anual'!$H$404)+SUMIF('Resumen Anual'!$L$412,BH218,'Resumen Anual'!$H$462)+SUMIF('Resumen Anual'!$L$470,BH218,'Resumen Anual'!$H$520)+SUMIF('Resumen Anual'!$L$528,BH218,'Resumen Anual'!$H$578)+SUMIF('Resumen Anual'!$L$586,BH218,'Resumen Anual'!$H$636)+SUMIF('Resumen Anual'!$L$644,BH218,'Resumen Anual'!$H$694)+SUMIF('Resumen Anual'!$BI$6,BH218,'Resumen Anual'!$BE$56)+SUMIF('Resumen Anual'!$BI$64,BH218,'Resumen Anual'!$BE$114)+SUMIF('Resumen Anual'!$BI$122,BH218,'Resumen Anual'!$BE$172)+SUMIF('Resumen Anual'!$BI$180,BH218,'Resumen Anual'!$BE$230)+SUMIF('Resumen Anual'!$BI$238,BH218,'Resumen Anual'!$BE$288)+SUMIF('Resumen Anual'!$BI$296,BH218,'Resumen Anual'!$BE$346)+SUMIF('Resumen Anual'!$BI$354,BH218,'Resumen Anual'!$BE$404)+SUMIF('Resumen Anual'!$BI$412,BH218,'Resumen Anual'!$BE$462)+SUMIF('Resumen Anual'!$BI$470,BH218,'Resumen Anual'!$BE$520)+SUMIF('Resumen Anual'!$BI$528,BH218,'Resumen Anual'!$BE$578)+SUMIF('Resumen Anual'!$BI$586,BH218,'Resumen Anual'!$BE$636)+SUMIF('Resumen Anual'!$BI$644,BH218,'Resumen Anual'!$BE$694)+SUMIF('Resumen Anual'!$DH$6,BH218,'Resumen Anual'!$DD$56)+SUMIF('Resumen Anual'!$DH$64,BH218,'Resumen Anual'!$DD$114)+SUMIF('Resumen Anual'!$DH$122,BH218,'Resumen Anual'!$DD$172)+SUMIF('Resumen Anual'!$DH$180,BH218,'Resumen Anual'!$DD$230)+SUMIF('Resumen Anual'!$DH$238,BH218,'Resumen Anual'!$DD$288)+SUMIF('Resumen Anual'!$DH$296,BH218,'Resumen Anual'!$DD$346)+SUMIF('Resumen Anual'!$DH$354,BH218,'Resumen Anual'!$DD$404)+SUMIF('Resumen Anual'!$DH$412,BH218,'Resumen Anual'!$DD$462)+SUMIF('Resumen Anual'!$DH$470,BH218,'Resumen Anual'!$DD$520)+SUMIF('Resumen Anual'!$DH$528,BH218,'Resumen Anual'!$DD$578)+SUMIF('Resumen Anual'!$DH$586,BH218,'Resumen Anual'!$DD$636)+SUMIF('Resumen Anual'!$FE$6,BH218,'Resumen Anual'!$FA$56)+SUMIF('Resumen Anual'!$DH$644,BH218,'Resumen Anual'!$DD$694)+SUMIF('Resumen Anual'!$FE$64,BH218,'Resumen Anual'!$FA$114)+SUMIF('Resumen Anual'!$FE$122,BH218,'Resumen Anual'!$FA$172)+SUMIF('Resumen Anual'!$FE$180,BH218,'Resumen Anual'!$FA$230)+SUMIF('Resumen Anual'!$FE$238,BH218,'Resumen Anual'!$FA$288)+SUMIF('Resumen Anual'!$FE$296,BH218,'Resumen Anual'!$FA$346)+SUMIF('Resumen Anual'!$FE$354,BH218,'Resumen Anual'!$FA$404)+SUMIF('Resumen Anual'!$FE$412,BH218,'Resumen Anual'!$FA$462)+SUMIF('Resumen Anual'!$FE$470,BH218,'Resumen Anual'!$FA$520)+SUMIF('Resumen Anual'!$FE$586,BH218,'Resumen Anual'!$FA$636)+SUMIF('Resumen Anual'!$FE$528,BH218,'Resumen Anual'!$FA$578)+SUMIF('Resumen Anual'!$FE$644,BH218,'Resumen Anual'!$FA$694)</f>
        <v>0</v>
      </c>
      <c r="BD263" s="667"/>
      <c r="BE263" s="667"/>
      <c r="BF263" s="667"/>
      <c r="BG263" s="667"/>
      <c r="BH263" s="667"/>
      <c r="BI263" s="667"/>
      <c r="BJ263" s="15"/>
      <c r="BK263" s="674" t="str">
        <f>'Resumen Anual'!$O$56</f>
        <v>NOCHE</v>
      </c>
      <c r="BL263" s="674"/>
      <c r="BM263" s="674"/>
      <c r="BN263" s="674"/>
      <c r="BO263" s="658">
        <f>SUMIF('Bitácoras Anteriores'!$K$6,BH218,'Bitácoras Anteriores'!$R$51)+SUMIF('Bitácoras Anteriores'!$K$59,$K$6,'Bitácoras Anteriores'!$R$104)+SUMIF('Bitácoras Anteriores'!$K$112,BH218,'Bitácoras Anteriores'!$R$157)+SUMIF('Bitácoras Anteriores'!$K$165,BH218,'Bitácoras Anteriores'!$R$210)+SUMIF('Bitácoras Anteriores'!$K$218,BH218,'Bitácoras Anteriores'!$R$263)+SUMIF('Bitácoras Anteriores'!$K$271,BH218,'Bitácoras Anteriores'!$R$316)+SUMIF('Bitácoras Anteriores'!$K$324,BH218,'Bitácoras Anteriores'!$R$369)+SUMIF('Bitácoras Anteriores'!$BH$6,BH218,'Bitácoras Anteriores'!$BO$51)+SUMIF('Bitácoras Anteriores'!$BH$59,$K$6,'Bitácoras Anteriores'!$BO$104)+SUMIF('Bitácoras Anteriores'!$BH$112,BH218,'Bitácoras Anteriores'!$BO$157)+SUMIF('Bitácoras Anteriores'!$BH$165,BH218,'Bitácoras Anteriores'!$BO$210)+SUMIF('Bitácoras Anteriores'!$BH$218,BH218,'Bitácoras Anteriores'!$BO$263)+SUMIF('Bitácoras Anteriores'!$BH$271,BH218,'Bitácoras Anteriores'!$BO$316)+SUMIF('Bitácoras Anteriores'!$BH$324,BH218,'Bitácoras Anteriores'!$BO$369)+SUMIF('Bitácoras Anteriores'!$DF$6,BH218,'Bitácoras Anteriores'!$DM$51)+SUMIF('Bitácoras Anteriores'!$DF$59,$K$6,'Bitácoras Anteriores'!$DM$104)+SUMIF('Bitácoras Anteriores'!$DF$112,BH218,'Bitácoras Anteriores'!$DM$157)+SUMIF('Bitácoras Anteriores'!$DF$165,BH218,'Bitácoras Anteriores'!$DM$210)+SUMIF('Bitácoras Anteriores'!$DF$218,BH218,'Bitácoras Anteriores'!$DM$263)+SUMIF('Bitácoras Anteriores'!$DF$271,BH218,'Bitácoras Anteriores'!$DM$316)+SUMIF('Bitácoras Anteriores'!$DF$324,BH218,'Bitácoras Anteriores'!$DM$369)+SUMIF('Bitácoras Anteriores'!$FC$6,BH218,'Bitácoras Anteriores'!$FJ$51)+SUMIF('Bitácoras Anteriores'!$FC$59,$K$6,'Bitácoras Anteriores'!$FJ$104)+SUMIF('Bitácoras Anteriores'!$FC$112,BH218,'Bitácoras Anteriores'!$FJ$157)+SUMIF('Bitácoras Anteriores'!$FC$165,BH218,'Bitácoras Anteriores'!$FJ$210)+SUMIF('Bitácoras Anteriores'!$FC$218,BH218,'Bitácoras Anteriores'!$FJ$263)+SUMIF('Bitácoras Anteriores'!$FC$271,BH218,'Bitácoras Anteriores'!$FJ$316)+SUMIF('Bitácoras Anteriores'!$FC$324,BH218,'Bitácoras Anteriores'!$FJ$369)+SUMIF('Resumen Anual'!$L$6,BH218,'Resumen Anual'!$T$56)+SUMIF('Resumen Anual'!$L$64,BH218,'Resumen Anual'!$T$114)+SUMIF('Resumen Anual'!$L$122,BH218,'Resumen Anual'!$T$172)+SUMIF('Resumen Anual'!$L$180,BH218,'Resumen Anual'!$T$230)+SUMIF('Resumen Anual'!$L$238,BH218,'Resumen Anual'!$T$288)+SUMIF('Resumen Anual'!$L$296,BH218,'Resumen Anual'!$T$346)+SUMIF('Resumen Anual'!$L$354,BH218,'Resumen Anual'!$T$404)+SUMIF('Resumen Anual'!$L$412,BH218,'Resumen Anual'!$T$462)+SUMIF('Resumen Anual'!$L$470,BH218,'Resumen Anual'!$T$520)+SUMIF('Resumen Anual'!$L$528,BH218,'Resumen Anual'!$T$578)+SUMIF('Resumen Anual'!$L$586,BH218,'Resumen Anual'!$T$636)+SUMIF('Resumen Anual'!$L$644,BH218,'Resumen Anual'!$T$694)+SUMIF('Resumen Anual'!$BI$6,BH218,'Resumen Anual'!$BQ$56)+SUMIF('Resumen Anual'!$BI$64,BH218,'Resumen Anual'!$BQ$114)+SUMIF('Resumen Anual'!$BI$122,BH218,'Resumen Anual'!$BQ$172)+SUMIF('Resumen Anual'!$BI$180,BH218,'Resumen Anual'!$BQ$230)+SUMIF('Resumen Anual'!$BI$238,BH218,'Resumen Anual'!$BQ$288)+SUMIF('Resumen Anual'!$BI$296,BH218,'Resumen Anual'!$BQ$346)+SUMIF('Resumen Anual'!$BI$354,BH218,'Resumen Anual'!$BQ$404)+SUMIF('Resumen Anual'!$BI$412,BH218,'Resumen Anual'!$BQ$462)+SUMIF('Resumen Anual'!$BI$470,BH218,'Resumen Anual'!$BQ$520)+SUMIF('Resumen Anual'!$BI$528,BH218,'Resumen Anual'!$BQ$578)+SUMIF('Resumen Anual'!$BI$586,BH218,'Resumen Anual'!$BQ$636)+SUMIF('Resumen Anual'!$BI$644,BH218,'Resumen Anual'!$BQ$694)+SUMIF('Resumen Anual'!$DH$6,BH218,'Resumen Anual'!$DP$56)+SUMIF('Resumen Anual'!$DH$64,BH218,'Resumen Anual'!$DP$114)+SUMIF('Resumen Anual'!$DH$122,BH218,'Resumen Anual'!$DP$172)+SUMIF('Resumen Anual'!$DH$180,BH218,'Resumen Anual'!$DP$230)+SUMIF('Resumen Anual'!$DH$238,BH218,'Resumen Anual'!$DP$288)+SUMIF('Resumen Anual'!$DH$296,BH218,'Resumen Anual'!$DP$346)+SUMIF('Resumen Anual'!$DH$354,BH218,'Resumen Anual'!$DP$404)+SUMIF('Resumen Anual'!$DH$412,BH218,'Resumen Anual'!$DP$462)+SUMIF('Resumen Anual'!$DH$470,BH218,'Resumen Anual'!$DP$520)+SUMIF('Resumen Anual'!$DH$528,BH218,'Resumen Anual'!$DP$578)+SUMIF('Resumen Anual'!$DH$586,BH218,'Resumen Anual'!$DP$636)+SUMIF('Resumen Anual'!$FE$6,BH218,'Resumen Anual'!$FM$56)+SUMIF('Resumen Anual'!$DH$644,BH218,'Resumen Anual'!$DP$694)+SUMIF('Resumen Anual'!$FE$64,BH218,'Resumen Anual'!$FM$114)+SUMIF('Resumen Anual'!$FE$122,BH218,'Resumen Anual'!$FM$172)+SUMIF('Resumen Anual'!$FE$180,BH218,'Resumen Anual'!$FM$230)+SUMIF('Resumen Anual'!$FE$238,BH218,'Resumen Anual'!$FM$288)+SUMIF('Resumen Anual'!$FE$296,BH218,'Resumen Anual'!$FM$346)+SUMIF('Resumen Anual'!$FE$354,BH218,'Resumen Anual'!$FM$404)+SUMIF('Resumen Anual'!$FE$412,BH218,'Resumen Anual'!$FM$462)+SUMIF('Resumen Anual'!$FE$470,BH218,'Resumen Anual'!$FM$520)+SUMIF('Resumen Anual'!$FE$586,BH218,'Resumen Anual'!$FM$636)+SUMIF('Resumen Anual'!$FE$528,BH218,'Resumen Anual'!$FM$578)+SUMIF('Resumen Anual'!$FE$644,BH218,'Resumen Anual'!$FM$694)</f>
        <v>0</v>
      </c>
      <c r="BP263" s="658"/>
      <c r="BQ263" s="658"/>
      <c r="BR263" s="658"/>
      <c r="BS263" s="658"/>
      <c r="BT263" s="658"/>
      <c r="BU263" s="659"/>
      <c r="BV263" s="632"/>
      <c r="BW263" s="1220" t="str">
        <f>IF(Portada!$A$1="www.fly-logics.com","N° SERIE",0)</f>
        <v>N° SERIE</v>
      </c>
      <c r="BX263" s="1221"/>
      <c r="BY263" s="1221"/>
      <c r="BZ263" s="1221"/>
      <c r="CA263" s="1221"/>
      <c r="CB263" s="1221"/>
      <c r="CC263" s="660"/>
      <c r="CD263" s="660"/>
      <c r="CE263" s="660"/>
      <c r="CF263" s="660"/>
      <c r="CG263" s="660"/>
      <c r="CH263" s="661"/>
      <c r="CI263" s="1220" t="str">
        <f>IF(Portada!$A$1="www.fly-logics.com","AÑO CONST.",0)</f>
        <v>AÑO CONST.</v>
      </c>
      <c r="CJ263" s="1221"/>
      <c r="CK263" s="1221"/>
      <c r="CL263" s="1221"/>
      <c r="CM263" s="1221"/>
      <c r="CN263" s="1221"/>
      <c r="CO263" s="664"/>
      <c r="CP263" s="660"/>
      <c r="CQ263" s="660"/>
      <c r="CR263" s="660"/>
      <c r="CS263" s="661"/>
      <c r="CT263" s="1200"/>
      <c r="CU263" s="1199"/>
      <c r="CV263" s="699"/>
      <c r="CW263" s="674" t="str">
        <f>'Resumen Anual'!$C$56</f>
        <v>IFR</v>
      </c>
      <c r="CX263" s="674"/>
      <c r="CY263" s="674"/>
      <c r="CZ263" s="674"/>
      <c r="DA263" s="659">
        <f>SUMIF('Bitácoras Anteriores'!$K$6,DF218,'Bitácoras Anteriores'!$F$51)+SUMIF('Bitácoras Anteriores'!$K$59,$K$6,'Bitácoras Anteriores'!$F$104)+SUMIF('Bitácoras Anteriores'!$K$112,DF218,'Bitácoras Anteriores'!$F$157)+SUMIF('Bitácoras Anteriores'!$K$165,DF218,'Bitácoras Anteriores'!$F$210)+SUMIF('Bitácoras Anteriores'!$K$218,DF218,'Bitácoras Anteriores'!$F$263)+SUMIF('Bitácoras Anteriores'!$K$271,DF218,'Bitácoras Anteriores'!$F$316)+SUMIF('Bitácoras Anteriores'!$K$324,DF218,'Bitácoras Anteriores'!$F$369)+SUMIF('Bitácoras Anteriores'!$BH$6,DF218,'Bitácoras Anteriores'!$BC$51)+SUMIF('Bitácoras Anteriores'!$BH$59,$K$6,'Bitácoras Anteriores'!$BC$104)+SUMIF('Bitácoras Anteriores'!$BH$112,DF218,'Bitácoras Anteriores'!$BC$157)+SUMIF('Bitácoras Anteriores'!$BH$165,DF218,'Bitácoras Anteriores'!$BC$210)+SUMIF('Bitácoras Anteriores'!$BH$218,DF218,'Bitácoras Anteriores'!$BC$263)+SUMIF('Bitácoras Anteriores'!$BH$271,DF218,'Bitácoras Anteriores'!$BC$316)+SUMIF('Bitácoras Anteriores'!$BH$324,DF218,'Bitácoras Anteriores'!$BC$369)+SUMIF('Bitácoras Anteriores'!$DF$6,DF218,'Bitácoras Anteriores'!$DA$51)+SUMIF('Bitácoras Anteriores'!$DF$59,$K$6,'Bitácoras Anteriores'!$DA$104)+SUMIF('Bitácoras Anteriores'!$DF$112,DF218,'Bitácoras Anteriores'!$DA$157)+SUMIF('Bitácoras Anteriores'!$DF$165,DF218,'Bitácoras Anteriores'!$DA$210)+SUMIF('Bitácoras Anteriores'!$DF$218,DF218,'Bitácoras Anteriores'!$DA$263)+SUMIF('Bitácoras Anteriores'!$DF$271,DF218,'Bitácoras Anteriores'!$DA$316)+SUMIF('Bitácoras Anteriores'!$DF$324,DF218,'Bitácoras Anteriores'!$DA$369)+SUMIF('Bitácoras Anteriores'!$FC$6,DF218,'Bitácoras Anteriores'!$EX$51)+SUMIF('Bitácoras Anteriores'!$FC$59,$K$6,'Bitácoras Anteriores'!$EX$104)+SUMIF('Bitácoras Anteriores'!$FC$112,DF218,'Bitácoras Anteriores'!$EX$157)+SUMIF('Bitácoras Anteriores'!$FC$165,DF218,'Bitácoras Anteriores'!$EX$210)+SUMIF('Bitácoras Anteriores'!$FC$218,DF218,'Bitácoras Anteriores'!$EX$263)+SUMIF('Bitácoras Anteriores'!$FC$271,DF218,'Bitácoras Anteriores'!$EX$316)+SUMIF('Bitácoras Anteriores'!$FC$324,DF218,'Bitácoras Anteriores'!$EX$369)+SUMIF('Resumen Anual'!$L$6,DF218,'Resumen Anual'!$H$56)+SUMIF('Resumen Anual'!$L$64,DF218,'Resumen Anual'!$H$114)+SUMIF('Resumen Anual'!$L$122,DF218,'Resumen Anual'!$H$172)+SUMIF('Resumen Anual'!$L$180,DF218,'Resumen Anual'!$H$230)+SUMIF('Resumen Anual'!$L$238,DF218,'Resumen Anual'!$H$288)+SUMIF('Resumen Anual'!$L$296,DF218,'Resumen Anual'!$H$346)+SUMIF('Resumen Anual'!$L$354,DF218,'Resumen Anual'!$H$404)+SUMIF('Resumen Anual'!$L$412,DF218,'Resumen Anual'!$H$462)+SUMIF('Resumen Anual'!$L$470,DF218,'Resumen Anual'!$H$520)+SUMIF('Resumen Anual'!$L$528,DF218,'Resumen Anual'!$H$578)+SUMIF('Resumen Anual'!$L$586,DF218,'Resumen Anual'!$H$636)+SUMIF('Resumen Anual'!$L$644,DF218,'Resumen Anual'!$H$694)+SUMIF('Resumen Anual'!$BI$6,DF218,'Resumen Anual'!$BE$56)+SUMIF('Resumen Anual'!$BI$64,DF218,'Resumen Anual'!$BE$114)+SUMIF('Resumen Anual'!$BI$122,DF218,'Resumen Anual'!$BE$172)+SUMIF('Resumen Anual'!$BI$180,DF218,'Resumen Anual'!$BE$230)+SUMIF('Resumen Anual'!$BI$238,DF218,'Resumen Anual'!$BE$288)+SUMIF('Resumen Anual'!$BI$296,DF218,'Resumen Anual'!$BE$346)+SUMIF('Resumen Anual'!$BI$354,DF218,'Resumen Anual'!$BE$404)+SUMIF('Resumen Anual'!$BI$412,DF218,'Resumen Anual'!$BE$462)+SUMIF('Resumen Anual'!$BI$470,DF218,'Resumen Anual'!$BE$520)+SUMIF('Resumen Anual'!$BI$528,DF218,'Resumen Anual'!$BE$578)+SUMIF('Resumen Anual'!$BI$586,DF218,'Resumen Anual'!$BE$636)+SUMIF('Resumen Anual'!$BI$644,DF218,'Resumen Anual'!$BE$694)+SUMIF('Resumen Anual'!$DH$6,DF218,'Resumen Anual'!$DD$56)+SUMIF('Resumen Anual'!$DH$64,DF218,'Resumen Anual'!$DD$114)+SUMIF('Resumen Anual'!$DH$122,DF218,'Resumen Anual'!$DD$172)+SUMIF('Resumen Anual'!$DH$180,DF218,'Resumen Anual'!$DD$230)+SUMIF('Resumen Anual'!$DH$238,DF218,'Resumen Anual'!$DD$288)+SUMIF('Resumen Anual'!$DH$296,DF218,'Resumen Anual'!$DD$346)+SUMIF('Resumen Anual'!$DH$354,DF218,'Resumen Anual'!$DD$404)+SUMIF('Resumen Anual'!$DH$412,DF218,'Resumen Anual'!$DD$462)+SUMIF('Resumen Anual'!$DH$470,DF218,'Resumen Anual'!$DD$520)+SUMIF('Resumen Anual'!$DH$528,DF218,'Resumen Anual'!$DD$578)+SUMIF('Resumen Anual'!$DH$586,DF218,'Resumen Anual'!$DD$636)+SUMIF('Resumen Anual'!$FE$6,DF218,'Resumen Anual'!$FA$56)+SUMIF('Resumen Anual'!$DH$644,DF218,'Resumen Anual'!$DD$694)+SUMIF('Resumen Anual'!$FE$64,DF218,'Resumen Anual'!$FA$114)+SUMIF('Resumen Anual'!$FE$122,DF218,'Resumen Anual'!$FA$172)+SUMIF('Resumen Anual'!$FE$180,DF218,'Resumen Anual'!$FA$230)+SUMIF('Resumen Anual'!$FE$238,DF218,'Resumen Anual'!$FA$288)+SUMIF('Resumen Anual'!$FE$296,DF218,'Resumen Anual'!$FA$346)+SUMIF('Resumen Anual'!$FE$354,DF218,'Resumen Anual'!$FA$404)+SUMIF('Resumen Anual'!$FE$412,DF218,'Resumen Anual'!$FA$462)+SUMIF('Resumen Anual'!$FE$470,DF218,'Resumen Anual'!$FA$520)+SUMIF('Resumen Anual'!$FE$586,DF218,'Resumen Anual'!$FA$636)+SUMIF('Resumen Anual'!$FE$528,DF218,'Resumen Anual'!$FA$578)+SUMIF('Resumen Anual'!$FE$644,DF218,'Resumen Anual'!$FA$694)</f>
        <v>0</v>
      </c>
      <c r="DB263" s="667"/>
      <c r="DC263" s="667"/>
      <c r="DD263" s="667"/>
      <c r="DE263" s="667"/>
      <c r="DF263" s="667"/>
      <c r="DG263" s="667"/>
      <c r="DH263" s="15"/>
      <c r="DI263" s="674" t="str">
        <f>'Resumen Anual'!$O$56</f>
        <v>NOCHE</v>
      </c>
      <c r="DJ263" s="674"/>
      <c r="DK263" s="674"/>
      <c r="DL263" s="674"/>
      <c r="DM263" s="658">
        <f>SUMIF('Bitácoras Anteriores'!$K$6,DF218,'Bitácoras Anteriores'!$R$51)+SUMIF('Bitácoras Anteriores'!$K$59,$K$6,'Bitácoras Anteriores'!$R$104)+SUMIF('Bitácoras Anteriores'!$K$112,DF218,'Bitácoras Anteriores'!$R$157)+SUMIF('Bitácoras Anteriores'!$K$165,DF218,'Bitácoras Anteriores'!$R$210)+SUMIF('Bitácoras Anteriores'!$K$218,DF218,'Bitácoras Anteriores'!$R$263)+SUMIF('Bitácoras Anteriores'!$K$271,DF218,'Bitácoras Anteriores'!$R$316)+SUMIF('Bitácoras Anteriores'!$K$324,DF218,'Bitácoras Anteriores'!$R$369)+SUMIF('Bitácoras Anteriores'!$BH$6,DF218,'Bitácoras Anteriores'!$BO$51)+SUMIF('Bitácoras Anteriores'!$BH$59,$K$6,'Bitácoras Anteriores'!$BO$104)+SUMIF('Bitácoras Anteriores'!$BH$112,DF218,'Bitácoras Anteriores'!$BO$157)+SUMIF('Bitácoras Anteriores'!$BH$165,DF218,'Bitácoras Anteriores'!$BO$210)+SUMIF('Bitácoras Anteriores'!$BH$218,DF218,'Bitácoras Anteriores'!$BO$263)+SUMIF('Bitácoras Anteriores'!$BH$271,DF218,'Bitácoras Anteriores'!$BO$316)+SUMIF('Bitácoras Anteriores'!$BH$324,DF218,'Bitácoras Anteriores'!$BO$369)+SUMIF('Bitácoras Anteriores'!$DF$6,DF218,'Bitácoras Anteriores'!$DM$51)+SUMIF('Bitácoras Anteriores'!$DF$59,$K$6,'Bitácoras Anteriores'!$DM$104)+SUMIF('Bitácoras Anteriores'!$DF$112,DF218,'Bitácoras Anteriores'!$DM$157)+SUMIF('Bitácoras Anteriores'!$DF$165,DF218,'Bitácoras Anteriores'!$DM$210)+SUMIF('Bitácoras Anteriores'!$DF$218,DF218,'Bitácoras Anteriores'!$DM$263)+SUMIF('Bitácoras Anteriores'!$DF$271,DF218,'Bitácoras Anteriores'!$DM$316)+SUMIF('Bitácoras Anteriores'!$DF$324,DF218,'Bitácoras Anteriores'!$DM$369)+SUMIF('Bitácoras Anteriores'!$FC$6,DF218,'Bitácoras Anteriores'!$FJ$51)+SUMIF('Bitácoras Anteriores'!$FC$59,$K$6,'Bitácoras Anteriores'!$FJ$104)+SUMIF('Bitácoras Anteriores'!$FC$112,DF218,'Bitácoras Anteriores'!$FJ$157)+SUMIF('Bitácoras Anteriores'!$FC$165,DF218,'Bitácoras Anteriores'!$FJ$210)+SUMIF('Bitácoras Anteriores'!$FC$218,DF218,'Bitácoras Anteriores'!$FJ$263)+SUMIF('Bitácoras Anteriores'!$FC$271,DF218,'Bitácoras Anteriores'!$FJ$316)+SUMIF('Bitácoras Anteriores'!$FC$324,DF218,'Bitácoras Anteriores'!$FJ$369)+SUMIF('Resumen Anual'!$L$6,DF218,'Resumen Anual'!$T$56)+SUMIF('Resumen Anual'!$L$64,DF218,'Resumen Anual'!$T$114)+SUMIF('Resumen Anual'!$L$122,DF218,'Resumen Anual'!$T$172)+SUMIF('Resumen Anual'!$L$180,DF218,'Resumen Anual'!$T$230)+SUMIF('Resumen Anual'!$L$238,DF218,'Resumen Anual'!$T$288)+SUMIF('Resumen Anual'!$L$296,DF218,'Resumen Anual'!$T$346)+SUMIF('Resumen Anual'!$L$354,DF218,'Resumen Anual'!$T$404)+SUMIF('Resumen Anual'!$L$412,DF218,'Resumen Anual'!$T$462)+SUMIF('Resumen Anual'!$L$470,DF218,'Resumen Anual'!$T$520)+SUMIF('Resumen Anual'!$L$528,DF218,'Resumen Anual'!$T$578)+SUMIF('Resumen Anual'!$L$586,DF218,'Resumen Anual'!$T$636)+SUMIF('Resumen Anual'!$L$644,DF218,'Resumen Anual'!$T$694)+SUMIF('Resumen Anual'!$BI$6,DF218,'Resumen Anual'!$BQ$56)+SUMIF('Resumen Anual'!$BI$64,DF218,'Resumen Anual'!$BQ$114)+SUMIF('Resumen Anual'!$BI$122,DF218,'Resumen Anual'!$BQ$172)+SUMIF('Resumen Anual'!$BI$180,DF218,'Resumen Anual'!$BQ$230)+SUMIF('Resumen Anual'!$BI$238,DF218,'Resumen Anual'!$BQ$288)+SUMIF('Resumen Anual'!$BI$296,DF218,'Resumen Anual'!$BQ$346)+SUMIF('Resumen Anual'!$BI$354,DF218,'Resumen Anual'!$BQ$404)+SUMIF('Resumen Anual'!$BI$412,DF218,'Resumen Anual'!$BQ$462)+SUMIF('Resumen Anual'!$BI$470,DF218,'Resumen Anual'!$BQ$520)+SUMIF('Resumen Anual'!$BI$528,DF218,'Resumen Anual'!$BQ$578)+SUMIF('Resumen Anual'!$BI$586,DF218,'Resumen Anual'!$BQ$636)+SUMIF('Resumen Anual'!$BI$644,DF218,'Resumen Anual'!$BQ$694)+SUMIF('Resumen Anual'!$DH$6,DF218,'Resumen Anual'!$DP$56)+SUMIF('Resumen Anual'!$DH$64,DF218,'Resumen Anual'!$DP$114)+SUMIF('Resumen Anual'!$DH$122,DF218,'Resumen Anual'!$DP$172)+SUMIF('Resumen Anual'!$DH$180,DF218,'Resumen Anual'!$DP$230)+SUMIF('Resumen Anual'!$DH$238,DF218,'Resumen Anual'!$DP$288)+SUMIF('Resumen Anual'!$DH$296,DF218,'Resumen Anual'!$DP$346)+SUMIF('Resumen Anual'!$DH$354,DF218,'Resumen Anual'!$DP$404)+SUMIF('Resumen Anual'!$DH$412,DF218,'Resumen Anual'!$DP$462)+SUMIF('Resumen Anual'!$DH$470,DF218,'Resumen Anual'!$DP$520)+SUMIF('Resumen Anual'!$DH$528,DF218,'Resumen Anual'!$DP$578)+SUMIF('Resumen Anual'!$DH$586,DF218,'Resumen Anual'!$DP$636)+SUMIF('Resumen Anual'!$FE$6,DF218,'Resumen Anual'!$FM$56)+SUMIF('Resumen Anual'!$DH$644,DF218,'Resumen Anual'!$DP$694)+SUMIF('Resumen Anual'!$FE$64,DF218,'Resumen Anual'!$FM$114)+SUMIF('Resumen Anual'!$FE$122,DF218,'Resumen Anual'!$FM$172)+SUMIF('Resumen Anual'!$FE$180,DF218,'Resumen Anual'!$FM$230)+SUMIF('Resumen Anual'!$FE$238,DF218,'Resumen Anual'!$FM$288)+SUMIF('Resumen Anual'!$FE$296,DF218,'Resumen Anual'!$FM$346)+SUMIF('Resumen Anual'!$FE$354,DF218,'Resumen Anual'!$FM$404)+SUMIF('Resumen Anual'!$FE$412,DF218,'Resumen Anual'!$FM$462)+SUMIF('Resumen Anual'!$FE$470,DF218,'Resumen Anual'!$FM$520)+SUMIF('Resumen Anual'!$FE$586,DF218,'Resumen Anual'!$FM$636)+SUMIF('Resumen Anual'!$FE$528,DF218,'Resumen Anual'!$FM$578)+SUMIF('Resumen Anual'!$FE$644,DF218,'Resumen Anual'!$FM$694)</f>
        <v>0</v>
      </c>
      <c r="DN263" s="658"/>
      <c r="DO263" s="658"/>
      <c r="DP263" s="658"/>
      <c r="DQ263" s="658"/>
      <c r="DR263" s="658"/>
      <c r="DS263" s="659"/>
      <c r="DT263" s="632"/>
      <c r="DU263" s="1220" t="str">
        <f>IF(Portada!$A$1="www.fly-logics.com","N° SERIE",0)</f>
        <v>N° SERIE</v>
      </c>
      <c r="DV263" s="1221"/>
      <c r="DW263" s="1221"/>
      <c r="DX263" s="1221"/>
      <c r="DY263" s="1221"/>
      <c r="DZ263" s="1221"/>
      <c r="EA263" s="660"/>
      <c r="EB263" s="660"/>
      <c r="EC263" s="660"/>
      <c r="ED263" s="660"/>
      <c r="EE263" s="660"/>
      <c r="EF263" s="661"/>
      <c r="EG263" s="1220" t="str">
        <f>IF(Portada!$A$1="www.fly-logics.com","AÑO CONST.",0)</f>
        <v>AÑO CONST.</v>
      </c>
      <c r="EH263" s="1221"/>
      <c r="EI263" s="1221"/>
      <c r="EJ263" s="1221"/>
      <c r="EK263" s="1221"/>
      <c r="EL263" s="1221"/>
      <c r="EM263" s="664"/>
      <c r="EN263" s="660"/>
      <c r="EO263" s="660"/>
      <c r="EP263" s="660"/>
      <c r="EQ263" s="660"/>
      <c r="ER263" s="1200"/>
      <c r="ES263" s="699"/>
      <c r="ET263" s="674" t="str">
        <f>'Resumen Anual'!$C$56</f>
        <v>IFR</v>
      </c>
      <c r="EU263" s="674"/>
      <c r="EV263" s="674"/>
      <c r="EW263" s="674"/>
      <c r="EX263" s="659">
        <f>SUMIF('Bitácoras Anteriores'!$K$6,FC218,'Bitácoras Anteriores'!$F$51)+SUMIF('Bitácoras Anteriores'!$K$59,$K$6,'Bitácoras Anteriores'!$F$104)+SUMIF('Bitácoras Anteriores'!$K$112,FC218,'Bitácoras Anteriores'!$F$157)+SUMIF('Bitácoras Anteriores'!$K$165,FC218,'Bitácoras Anteriores'!$F$210)+SUMIF('Bitácoras Anteriores'!$K$218,FC218,'Bitácoras Anteriores'!$F$263)+SUMIF('Bitácoras Anteriores'!$K$271,FC218,'Bitácoras Anteriores'!$F$316)+SUMIF('Bitácoras Anteriores'!$K$324,FC218,'Bitácoras Anteriores'!$F$369)+SUMIF('Bitácoras Anteriores'!$BH$6,FC218,'Bitácoras Anteriores'!$BC$51)+SUMIF('Bitácoras Anteriores'!$BH$59,$K$6,'Bitácoras Anteriores'!$BC$104)+SUMIF('Bitácoras Anteriores'!$BH$112,FC218,'Bitácoras Anteriores'!$BC$157)+SUMIF('Bitácoras Anteriores'!$BH$165,FC218,'Bitácoras Anteriores'!$BC$210)+SUMIF('Bitácoras Anteriores'!$BH$218,FC218,'Bitácoras Anteriores'!$BC$263)+SUMIF('Bitácoras Anteriores'!$BH$271,FC218,'Bitácoras Anteriores'!$BC$316)+SUMIF('Bitácoras Anteriores'!$BH$324,FC218,'Bitácoras Anteriores'!$BC$369)+SUMIF('Bitácoras Anteriores'!$DF$6,FC218,'Bitácoras Anteriores'!$DA$51)+SUMIF('Bitácoras Anteriores'!$DF$59,$K$6,'Bitácoras Anteriores'!$DA$104)+SUMIF('Bitácoras Anteriores'!$DF$112,FC218,'Bitácoras Anteriores'!$DA$157)+SUMIF('Bitácoras Anteriores'!$DF$165,FC218,'Bitácoras Anteriores'!$DA$210)+SUMIF('Bitácoras Anteriores'!$DF$218,FC218,'Bitácoras Anteriores'!$DA$263)+SUMIF('Bitácoras Anteriores'!$DF$271,FC218,'Bitácoras Anteriores'!$DA$316)+SUMIF('Bitácoras Anteriores'!$DF$324,FC218,'Bitácoras Anteriores'!$DA$369)+SUMIF('Bitácoras Anteriores'!$FC$6,FC218,'Bitácoras Anteriores'!$EX$51)+SUMIF('Bitácoras Anteriores'!$FC$59,$K$6,'Bitácoras Anteriores'!$EX$104)+SUMIF('Bitácoras Anteriores'!$FC$112,FC218,'Bitácoras Anteriores'!$EX$157)+SUMIF('Bitácoras Anteriores'!$FC$165,FC218,'Bitácoras Anteriores'!$EX$210)+SUMIF('Bitácoras Anteriores'!$FC$218,FC218,'Bitácoras Anteriores'!$EX$263)+SUMIF('Bitácoras Anteriores'!$FC$271,FC218,'Bitácoras Anteriores'!$EX$316)+SUMIF('Bitácoras Anteriores'!$FC$324,FC218,'Bitácoras Anteriores'!$EX$369)+SUMIF('Resumen Anual'!$L$6,FC218,'Resumen Anual'!$H$56)+SUMIF('Resumen Anual'!$L$64,FC218,'Resumen Anual'!$H$114)+SUMIF('Resumen Anual'!$L$122,FC218,'Resumen Anual'!$H$172)+SUMIF('Resumen Anual'!$L$180,FC218,'Resumen Anual'!$H$230)+SUMIF('Resumen Anual'!$L$238,FC218,'Resumen Anual'!$H$288)+SUMIF('Resumen Anual'!$L$296,FC218,'Resumen Anual'!$H$346)+SUMIF('Resumen Anual'!$L$354,FC218,'Resumen Anual'!$H$404)+SUMIF('Resumen Anual'!$L$412,FC218,'Resumen Anual'!$H$462)+SUMIF('Resumen Anual'!$L$470,FC218,'Resumen Anual'!$H$520)+SUMIF('Resumen Anual'!$L$528,FC218,'Resumen Anual'!$H$578)+SUMIF('Resumen Anual'!$L$586,FC218,'Resumen Anual'!$H$636)+SUMIF('Resumen Anual'!$L$644,FC218,'Resumen Anual'!$H$694)+SUMIF('Resumen Anual'!$BI$6,FC218,'Resumen Anual'!$BE$56)+SUMIF('Resumen Anual'!$BI$64,FC218,'Resumen Anual'!$BE$114)+SUMIF('Resumen Anual'!$BI$122,FC218,'Resumen Anual'!$BE$172)+SUMIF('Resumen Anual'!$BI$180,FC218,'Resumen Anual'!$BE$230)+SUMIF('Resumen Anual'!$BI$238,FC218,'Resumen Anual'!$BE$288)+SUMIF('Resumen Anual'!$BI$296,FC218,'Resumen Anual'!$BE$346)+SUMIF('Resumen Anual'!$BI$354,FC218,'Resumen Anual'!$BE$404)+SUMIF('Resumen Anual'!$BI$412,FC218,'Resumen Anual'!$BE$462)+SUMIF('Resumen Anual'!$BI$470,FC218,'Resumen Anual'!$BE$520)+SUMIF('Resumen Anual'!$BI$528,FC218,'Resumen Anual'!$BE$578)+SUMIF('Resumen Anual'!$BI$586,FC218,'Resumen Anual'!$BE$636)+SUMIF('Resumen Anual'!$BI$644,FC218,'Resumen Anual'!$BE$694)+SUMIF('Resumen Anual'!$DH$6,FC218,'Resumen Anual'!$DD$56)+SUMIF('Resumen Anual'!$DH$64,FC218,'Resumen Anual'!$DD$114)+SUMIF('Resumen Anual'!$DH$122,FC218,'Resumen Anual'!$DD$172)+SUMIF('Resumen Anual'!$DH$180,FC218,'Resumen Anual'!$DD$230)+SUMIF('Resumen Anual'!$DH$238,FC218,'Resumen Anual'!$DD$288)+SUMIF('Resumen Anual'!$DH$296,FC218,'Resumen Anual'!$DD$346)+SUMIF('Resumen Anual'!$DH$354,FC218,'Resumen Anual'!$DD$404)+SUMIF('Resumen Anual'!$DH$412,FC218,'Resumen Anual'!$DD$462)+SUMIF('Resumen Anual'!$DH$470,FC218,'Resumen Anual'!$DD$520)+SUMIF('Resumen Anual'!$DH$528,FC218,'Resumen Anual'!$DD$578)+SUMIF('Resumen Anual'!$DH$586,FC218,'Resumen Anual'!$DD$636)+SUMIF('Resumen Anual'!$FE$6,FC218,'Resumen Anual'!$FA$56)+SUMIF('Resumen Anual'!$DH$644,FC218,'Resumen Anual'!$DD$694)+SUMIF('Resumen Anual'!$FE$64,FC218,'Resumen Anual'!$FA$114)+SUMIF('Resumen Anual'!$FE$122,FC218,'Resumen Anual'!$FA$172)+SUMIF('Resumen Anual'!$FE$180,FC218,'Resumen Anual'!$FA$230)+SUMIF('Resumen Anual'!$FE$238,FC218,'Resumen Anual'!$FA$288)+SUMIF('Resumen Anual'!$FE$296,FC218,'Resumen Anual'!$FA$346)+SUMIF('Resumen Anual'!$FE$354,FC218,'Resumen Anual'!$FA$404)+SUMIF('Resumen Anual'!$FE$412,FC218,'Resumen Anual'!$FA$462)+SUMIF('Resumen Anual'!$FE$470,FC218,'Resumen Anual'!$FA$520)+SUMIF('Resumen Anual'!$FE$586,FC218,'Resumen Anual'!$FA$636)+SUMIF('Resumen Anual'!$FE$528,FC218,'Resumen Anual'!$FA$578)+SUMIF('Resumen Anual'!$FE$644,FC218,'Resumen Anual'!$FA$694)</f>
        <v>0</v>
      </c>
      <c r="EY263" s="667"/>
      <c r="EZ263" s="667"/>
      <c r="FA263" s="667"/>
      <c r="FB263" s="667"/>
      <c r="FC263" s="667"/>
      <c r="FD263" s="667"/>
      <c r="FE263" s="15"/>
      <c r="FF263" s="674" t="str">
        <f>'Resumen Anual'!$O$56</f>
        <v>NOCHE</v>
      </c>
      <c r="FG263" s="674"/>
      <c r="FH263" s="674"/>
      <c r="FI263" s="674"/>
      <c r="FJ263" s="658">
        <f>SUMIF('Bitácoras Anteriores'!$K$6,FC218,'Bitácoras Anteriores'!$R$51)+SUMIF('Bitácoras Anteriores'!$K$59,$K$6,'Bitácoras Anteriores'!$R$104)+SUMIF('Bitácoras Anteriores'!$K$112,FC218,'Bitácoras Anteriores'!$R$157)+SUMIF('Bitácoras Anteriores'!$K$165,FC218,'Bitácoras Anteriores'!$R$210)+SUMIF('Bitácoras Anteriores'!$K$218,FC218,'Bitácoras Anteriores'!$R$263)+SUMIF('Bitácoras Anteriores'!$K$271,FC218,'Bitácoras Anteriores'!$R$316)+SUMIF('Bitácoras Anteriores'!$K$324,FC218,'Bitácoras Anteriores'!$R$369)+SUMIF('Bitácoras Anteriores'!$BH$6,FC218,'Bitácoras Anteriores'!$BO$51)+SUMIF('Bitácoras Anteriores'!$BH$59,$K$6,'Bitácoras Anteriores'!$BO$104)+SUMIF('Bitácoras Anteriores'!$BH$112,FC218,'Bitácoras Anteriores'!$BO$157)+SUMIF('Bitácoras Anteriores'!$BH$165,FC218,'Bitácoras Anteriores'!$BO$210)+SUMIF('Bitácoras Anteriores'!$BH$218,FC218,'Bitácoras Anteriores'!$BO$263)+SUMIF('Bitácoras Anteriores'!$BH$271,FC218,'Bitácoras Anteriores'!$BO$316)+SUMIF('Bitácoras Anteriores'!$BH$324,FC218,'Bitácoras Anteriores'!$BO$369)+SUMIF('Bitácoras Anteriores'!$DF$6,FC218,'Bitácoras Anteriores'!$DM$51)+SUMIF('Bitácoras Anteriores'!$DF$59,$K$6,'Bitácoras Anteriores'!$DM$104)+SUMIF('Bitácoras Anteriores'!$DF$112,FC218,'Bitácoras Anteriores'!$DM$157)+SUMIF('Bitácoras Anteriores'!$DF$165,FC218,'Bitácoras Anteriores'!$DM$210)+SUMIF('Bitácoras Anteriores'!$DF$218,FC218,'Bitácoras Anteriores'!$DM$263)+SUMIF('Bitácoras Anteriores'!$DF$271,FC218,'Bitácoras Anteriores'!$DM$316)+SUMIF('Bitácoras Anteriores'!$DF$324,FC218,'Bitácoras Anteriores'!$DM$369)+SUMIF('Bitácoras Anteriores'!$FC$6,FC218,'Bitácoras Anteriores'!$FJ$51)+SUMIF('Bitácoras Anteriores'!$FC$59,$K$6,'Bitácoras Anteriores'!$FJ$104)+SUMIF('Bitácoras Anteriores'!$FC$112,FC218,'Bitácoras Anteriores'!$FJ$157)+SUMIF('Bitácoras Anteriores'!$FC$165,FC218,'Bitácoras Anteriores'!$FJ$210)+SUMIF('Bitácoras Anteriores'!$FC$218,FC218,'Bitácoras Anteriores'!$FJ$263)+SUMIF('Bitácoras Anteriores'!$FC$271,FC218,'Bitácoras Anteriores'!$FJ$316)+SUMIF('Bitácoras Anteriores'!$FC$324,FC218,'Bitácoras Anteriores'!$FJ$369)+SUMIF('Resumen Anual'!$L$6,FC218,'Resumen Anual'!$T$56)+SUMIF('Resumen Anual'!$L$64,FC218,'Resumen Anual'!$T$114)+SUMIF('Resumen Anual'!$L$122,FC218,'Resumen Anual'!$T$172)+SUMIF('Resumen Anual'!$L$180,FC218,'Resumen Anual'!$T$230)+SUMIF('Resumen Anual'!$L$238,FC218,'Resumen Anual'!$T$288)+SUMIF('Resumen Anual'!$L$296,FC218,'Resumen Anual'!$T$346)+SUMIF('Resumen Anual'!$L$354,FC218,'Resumen Anual'!$T$404)+SUMIF('Resumen Anual'!$L$412,FC218,'Resumen Anual'!$T$462)+SUMIF('Resumen Anual'!$L$470,FC218,'Resumen Anual'!$T$520)+SUMIF('Resumen Anual'!$L$528,FC218,'Resumen Anual'!$T$578)+SUMIF('Resumen Anual'!$L$586,FC218,'Resumen Anual'!$T$636)+SUMIF('Resumen Anual'!$L$644,FC218,'Resumen Anual'!$T$694)+SUMIF('Resumen Anual'!$BI$6,FC218,'Resumen Anual'!$BQ$56)+SUMIF('Resumen Anual'!$BI$64,FC218,'Resumen Anual'!$BQ$114)+SUMIF('Resumen Anual'!$BI$122,FC218,'Resumen Anual'!$BQ$172)+SUMIF('Resumen Anual'!$BI$180,FC218,'Resumen Anual'!$BQ$230)+SUMIF('Resumen Anual'!$BI$238,FC218,'Resumen Anual'!$BQ$288)+SUMIF('Resumen Anual'!$BI$296,FC218,'Resumen Anual'!$BQ$346)+SUMIF('Resumen Anual'!$BI$354,FC218,'Resumen Anual'!$BQ$404)+SUMIF('Resumen Anual'!$BI$412,FC218,'Resumen Anual'!$BQ$462)+SUMIF('Resumen Anual'!$BI$470,FC218,'Resumen Anual'!$BQ$520)+SUMIF('Resumen Anual'!$BI$528,FC218,'Resumen Anual'!$BQ$578)+SUMIF('Resumen Anual'!$BI$586,FC218,'Resumen Anual'!$BQ$636)+SUMIF('Resumen Anual'!$BI$644,FC218,'Resumen Anual'!$BQ$694)+SUMIF('Resumen Anual'!$DH$6,FC218,'Resumen Anual'!$DP$56)+SUMIF('Resumen Anual'!$DH$64,FC218,'Resumen Anual'!$DP$114)+SUMIF('Resumen Anual'!$DH$122,FC218,'Resumen Anual'!$DP$172)+SUMIF('Resumen Anual'!$DH$180,FC218,'Resumen Anual'!$DP$230)+SUMIF('Resumen Anual'!$DH$238,FC218,'Resumen Anual'!$DP$288)+SUMIF('Resumen Anual'!$DH$296,FC218,'Resumen Anual'!$DP$346)+SUMIF('Resumen Anual'!$DH$354,FC218,'Resumen Anual'!$DP$404)+SUMIF('Resumen Anual'!$DH$412,FC218,'Resumen Anual'!$DP$462)+SUMIF('Resumen Anual'!$DH$470,FC218,'Resumen Anual'!$DP$520)+SUMIF('Resumen Anual'!$DH$528,FC218,'Resumen Anual'!$DP$578)+SUMIF('Resumen Anual'!$DH$586,FC218,'Resumen Anual'!$DP$636)+SUMIF('Resumen Anual'!$FE$6,FC218,'Resumen Anual'!$FM$56)+SUMIF('Resumen Anual'!$DH$644,FC218,'Resumen Anual'!$DP$694)+SUMIF('Resumen Anual'!$FE$64,FC218,'Resumen Anual'!$FM$114)+SUMIF('Resumen Anual'!$FE$122,FC218,'Resumen Anual'!$FM$172)+SUMIF('Resumen Anual'!$FE$180,FC218,'Resumen Anual'!$FM$230)+SUMIF('Resumen Anual'!$FE$238,FC218,'Resumen Anual'!$FM$288)+SUMIF('Resumen Anual'!$FE$296,FC218,'Resumen Anual'!$FM$346)+SUMIF('Resumen Anual'!$FE$354,FC218,'Resumen Anual'!$FM$404)+SUMIF('Resumen Anual'!$FE$412,FC218,'Resumen Anual'!$FM$462)+SUMIF('Resumen Anual'!$FE$470,FC218,'Resumen Anual'!$FM$520)+SUMIF('Resumen Anual'!$FE$586,FC218,'Resumen Anual'!$FM$636)+SUMIF('Resumen Anual'!$FE$528,FC218,'Resumen Anual'!$FM$578)+SUMIF('Resumen Anual'!$FE$644,FC218,'Resumen Anual'!$FM$694)</f>
        <v>0</v>
      </c>
      <c r="FK263" s="658"/>
      <c r="FL263" s="658"/>
      <c r="FM263" s="658"/>
      <c r="FN263" s="658"/>
      <c r="FO263" s="658"/>
      <c r="FP263" s="659"/>
      <c r="FQ263" s="632"/>
      <c r="FR263" s="1220" t="str">
        <f>IF(Portada!$A$1="www.fly-logics.com","N° SERIE",0)</f>
        <v>N° SERIE</v>
      </c>
      <c r="FS263" s="1221"/>
      <c r="FT263" s="1221"/>
      <c r="FU263" s="1221"/>
      <c r="FV263" s="1221"/>
      <c r="FW263" s="1221"/>
      <c r="FX263" s="660"/>
      <c r="FY263" s="660"/>
      <c r="FZ263" s="660"/>
      <c r="GA263" s="660"/>
      <c r="GB263" s="660"/>
      <c r="GC263" s="661"/>
      <c r="GD263" s="1220" t="str">
        <f>IF(Portada!$A$1="www.fly-logics.com","AÑO CONST.",0)</f>
        <v>AÑO CONST.</v>
      </c>
      <c r="GE263" s="1221"/>
      <c r="GF263" s="1221"/>
      <c r="GG263" s="1221"/>
      <c r="GH263" s="1221"/>
      <c r="GI263" s="1221"/>
      <c r="GJ263" s="664"/>
      <c r="GK263" s="660"/>
      <c r="GL263" s="660"/>
      <c r="GM263" s="660"/>
      <c r="GN263" s="661"/>
      <c r="GO263" s="1200"/>
    </row>
    <row r="264" spans="1:197" ht="6" customHeight="1" x14ac:dyDescent="0.25">
      <c r="A264" s="700"/>
      <c r="B264" s="666"/>
      <c r="C264" s="666"/>
      <c r="D264" s="666"/>
      <c r="E264" s="666"/>
      <c r="F264" s="666"/>
      <c r="G264" s="666"/>
      <c r="H264" s="666"/>
      <c r="I264" s="666"/>
      <c r="J264" s="666"/>
      <c r="K264" s="666"/>
      <c r="L264" s="666"/>
      <c r="M264" s="666"/>
      <c r="N264" s="666"/>
      <c r="O264" s="666"/>
      <c r="P264" s="666"/>
      <c r="Q264" s="666"/>
      <c r="R264" s="666"/>
      <c r="S264" s="666"/>
      <c r="T264" s="666"/>
      <c r="U264" s="666"/>
      <c r="V264" s="666"/>
      <c r="W264" s="666"/>
      <c r="X264" s="666"/>
      <c r="Y264" s="651"/>
      <c r="Z264" s="1222"/>
      <c r="AA264" s="1223"/>
      <c r="AB264" s="1223"/>
      <c r="AC264" s="1223"/>
      <c r="AD264" s="1223"/>
      <c r="AE264" s="1223"/>
      <c r="AF264" s="662"/>
      <c r="AG264" s="662"/>
      <c r="AH264" s="662"/>
      <c r="AI264" s="662"/>
      <c r="AJ264" s="662"/>
      <c r="AK264" s="663"/>
      <c r="AL264" s="1222"/>
      <c r="AM264" s="1223"/>
      <c r="AN264" s="1223"/>
      <c r="AO264" s="1223"/>
      <c r="AP264" s="1223"/>
      <c r="AQ264" s="1223"/>
      <c r="AR264" s="665"/>
      <c r="AS264" s="662"/>
      <c r="AT264" s="662"/>
      <c r="AU264" s="662"/>
      <c r="AV264" s="662"/>
      <c r="AW264" s="1200"/>
      <c r="AX264" s="700"/>
      <c r="AY264" s="666"/>
      <c r="AZ264" s="666"/>
      <c r="BA264" s="666"/>
      <c r="BB264" s="666"/>
      <c r="BC264" s="666"/>
      <c r="BD264" s="666"/>
      <c r="BE264" s="666"/>
      <c r="BF264" s="666"/>
      <c r="BG264" s="666"/>
      <c r="BH264" s="666"/>
      <c r="BI264" s="666"/>
      <c r="BJ264" s="666"/>
      <c r="BK264" s="666"/>
      <c r="BL264" s="666"/>
      <c r="BM264" s="666"/>
      <c r="BN264" s="666"/>
      <c r="BO264" s="666"/>
      <c r="BP264" s="666"/>
      <c r="BQ264" s="666"/>
      <c r="BR264" s="666"/>
      <c r="BS264" s="666"/>
      <c r="BT264" s="666"/>
      <c r="BU264" s="666"/>
      <c r="BV264" s="651"/>
      <c r="BW264" s="1222"/>
      <c r="BX264" s="1223"/>
      <c r="BY264" s="1223"/>
      <c r="BZ264" s="1223"/>
      <c r="CA264" s="1223"/>
      <c r="CB264" s="1223"/>
      <c r="CC264" s="662"/>
      <c r="CD264" s="662"/>
      <c r="CE264" s="662"/>
      <c r="CF264" s="662"/>
      <c r="CG264" s="662"/>
      <c r="CH264" s="663"/>
      <c r="CI264" s="1222"/>
      <c r="CJ264" s="1223"/>
      <c r="CK264" s="1223"/>
      <c r="CL264" s="1223"/>
      <c r="CM264" s="1223"/>
      <c r="CN264" s="1223"/>
      <c r="CO264" s="665"/>
      <c r="CP264" s="662"/>
      <c r="CQ264" s="662"/>
      <c r="CR264" s="662"/>
      <c r="CS264" s="663"/>
      <c r="CT264" s="1200"/>
      <c r="CU264" s="1199"/>
      <c r="CV264" s="700"/>
      <c r="CW264" s="666"/>
      <c r="CX264" s="666"/>
      <c r="CY264" s="666"/>
      <c r="CZ264" s="666"/>
      <c r="DA264" s="666"/>
      <c r="DB264" s="666"/>
      <c r="DC264" s="666"/>
      <c r="DD264" s="666"/>
      <c r="DE264" s="666"/>
      <c r="DF264" s="666"/>
      <c r="DG264" s="666"/>
      <c r="DH264" s="666"/>
      <c r="DI264" s="666"/>
      <c r="DJ264" s="666"/>
      <c r="DK264" s="666"/>
      <c r="DL264" s="666"/>
      <c r="DM264" s="666"/>
      <c r="DN264" s="666"/>
      <c r="DO264" s="666"/>
      <c r="DP264" s="666"/>
      <c r="DQ264" s="666"/>
      <c r="DR264" s="666"/>
      <c r="DS264" s="666"/>
      <c r="DT264" s="651"/>
      <c r="DU264" s="1222"/>
      <c r="DV264" s="1223"/>
      <c r="DW264" s="1223"/>
      <c r="DX264" s="1223"/>
      <c r="DY264" s="1223"/>
      <c r="DZ264" s="1223"/>
      <c r="EA264" s="662"/>
      <c r="EB264" s="662"/>
      <c r="EC264" s="662"/>
      <c r="ED264" s="662"/>
      <c r="EE264" s="662"/>
      <c r="EF264" s="663"/>
      <c r="EG264" s="1222"/>
      <c r="EH264" s="1223"/>
      <c r="EI264" s="1223"/>
      <c r="EJ264" s="1223"/>
      <c r="EK264" s="1223"/>
      <c r="EL264" s="1223"/>
      <c r="EM264" s="665"/>
      <c r="EN264" s="662"/>
      <c r="EO264" s="662"/>
      <c r="EP264" s="662"/>
      <c r="EQ264" s="662"/>
      <c r="ER264" s="1200"/>
      <c r="ES264" s="700"/>
      <c r="ET264" s="666"/>
      <c r="EU264" s="666"/>
      <c r="EV264" s="666"/>
      <c r="EW264" s="666"/>
      <c r="EX264" s="666"/>
      <c r="EY264" s="666"/>
      <c r="EZ264" s="666"/>
      <c r="FA264" s="666"/>
      <c r="FB264" s="666"/>
      <c r="FC264" s="666"/>
      <c r="FD264" s="666"/>
      <c r="FE264" s="666"/>
      <c r="FF264" s="666"/>
      <c r="FG264" s="666"/>
      <c r="FH264" s="666"/>
      <c r="FI264" s="666"/>
      <c r="FJ264" s="666"/>
      <c r="FK264" s="666"/>
      <c r="FL264" s="666"/>
      <c r="FM264" s="666"/>
      <c r="FN264" s="666"/>
      <c r="FO264" s="666"/>
      <c r="FP264" s="666"/>
      <c r="FQ264" s="651"/>
      <c r="FR264" s="1222"/>
      <c r="FS264" s="1223"/>
      <c r="FT264" s="1223"/>
      <c r="FU264" s="1223"/>
      <c r="FV264" s="1223"/>
      <c r="FW264" s="1223"/>
      <c r="FX264" s="662"/>
      <c r="FY264" s="662"/>
      <c r="FZ264" s="662"/>
      <c r="GA264" s="662"/>
      <c r="GB264" s="662"/>
      <c r="GC264" s="663"/>
      <c r="GD264" s="1222"/>
      <c r="GE264" s="1223"/>
      <c r="GF264" s="1223"/>
      <c r="GG264" s="1223"/>
      <c r="GH264" s="1223"/>
      <c r="GI264" s="1223"/>
      <c r="GJ264" s="665"/>
      <c r="GK264" s="662"/>
      <c r="GL264" s="662"/>
      <c r="GM264" s="662"/>
      <c r="GN264" s="663"/>
      <c r="GO264" s="1200"/>
    </row>
    <row r="265" spans="1:197" ht="9" customHeight="1" x14ac:dyDescent="0.2">
      <c r="A265" s="889"/>
      <c r="B265" s="889"/>
      <c r="C265" s="889"/>
      <c r="D265" s="889"/>
      <c r="E265" s="889"/>
      <c r="F265" s="889"/>
      <c r="G265" s="889"/>
      <c r="H265" s="889"/>
      <c r="I265" s="889"/>
      <c r="J265" s="889"/>
      <c r="K265" s="889"/>
      <c r="L265" s="889"/>
      <c r="M265" s="889"/>
      <c r="N265" s="889"/>
      <c r="O265" s="889"/>
      <c r="P265" s="889"/>
      <c r="Q265" s="889"/>
      <c r="R265" s="889"/>
      <c r="S265" s="889"/>
      <c r="T265" s="889"/>
      <c r="U265" s="889"/>
      <c r="V265" s="889"/>
      <c r="W265" s="889"/>
      <c r="X265" s="889"/>
      <c r="Y265" s="889"/>
      <c r="Z265" s="889"/>
      <c r="AA265" s="889"/>
      <c r="AB265" s="889"/>
      <c r="AC265" s="889"/>
      <c r="AD265" s="889"/>
      <c r="AE265" s="889"/>
      <c r="AF265" s="889"/>
      <c r="AG265" s="889"/>
      <c r="AH265" s="889"/>
      <c r="AI265" s="889"/>
      <c r="AJ265" s="889"/>
      <c r="AK265" s="889"/>
      <c r="AL265" s="889"/>
      <c r="AM265" s="889"/>
      <c r="AN265" s="889"/>
      <c r="AO265" s="889"/>
      <c r="AP265" s="889"/>
      <c r="AQ265" s="889"/>
      <c r="AR265" s="889"/>
      <c r="AS265" s="889"/>
      <c r="AT265" s="889"/>
      <c r="AU265" s="889"/>
      <c r="AV265" s="889"/>
      <c r="AW265" s="890"/>
      <c r="AX265" s="889"/>
      <c r="AY265" s="889"/>
      <c r="AZ265" s="889"/>
      <c r="BA265" s="889"/>
      <c r="BB265" s="889"/>
      <c r="BC265" s="889"/>
      <c r="BD265" s="889"/>
      <c r="BE265" s="889"/>
      <c r="BF265" s="889"/>
      <c r="BG265" s="889"/>
      <c r="BH265" s="889"/>
      <c r="BI265" s="889"/>
      <c r="BJ265" s="889"/>
      <c r="BK265" s="889"/>
      <c r="BL265" s="889"/>
      <c r="BM265" s="889"/>
      <c r="BN265" s="889"/>
      <c r="BO265" s="889"/>
      <c r="BP265" s="889"/>
      <c r="BQ265" s="889"/>
      <c r="BR265" s="889"/>
      <c r="BS265" s="889"/>
      <c r="BT265" s="889"/>
      <c r="BU265" s="889"/>
      <c r="BV265" s="889"/>
      <c r="BW265" s="889"/>
      <c r="BX265" s="889"/>
      <c r="BY265" s="889"/>
      <c r="BZ265" s="889"/>
      <c r="CA265" s="889"/>
      <c r="CB265" s="889"/>
      <c r="CC265" s="889"/>
      <c r="CD265" s="889"/>
      <c r="CE265" s="889"/>
      <c r="CF265" s="889"/>
      <c r="CG265" s="889"/>
      <c r="CH265" s="889"/>
      <c r="CI265" s="889"/>
      <c r="CJ265" s="889"/>
      <c r="CK265" s="889"/>
      <c r="CL265" s="889"/>
      <c r="CM265" s="889"/>
      <c r="CN265" s="889"/>
      <c r="CO265" s="889"/>
      <c r="CP265" s="889"/>
      <c r="CQ265" s="889"/>
      <c r="CR265" s="889"/>
      <c r="CS265" s="889"/>
      <c r="CT265" s="1234"/>
      <c r="CU265" s="1199"/>
      <c r="CV265" s="889"/>
      <c r="CW265" s="889"/>
      <c r="CX265" s="889"/>
      <c r="CY265" s="889"/>
      <c r="CZ265" s="889"/>
      <c r="DA265" s="889"/>
      <c r="DB265" s="889"/>
      <c r="DC265" s="889"/>
      <c r="DD265" s="889"/>
      <c r="DE265" s="889"/>
      <c r="DF265" s="889"/>
      <c r="DG265" s="889"/>
      <c r="DH265" s="889"/>
      <c r="DI265" s="889"/>
      <c r="DJ265" s="889"/>
      <c r="DK265" s="889"/>
      <c r="DL265" s="889"/>
      <c r="DM265" s="889"/>
      <c r="DN265" s="889"/>
      <c r="DO265" s="889"/>
      <c r="DP265" s="889"/>
      <c r="DQ265" s="889"/>
      <c r="DR265" s="889"/>
      <c r="DS265" s="889"/>
      <c r="DT265" s="889"/>
      <c r="DU265" s="889"/>
      <c r="DV265" s="889"/>
      <c r="DW265" s="889"/>
      <c r="DX265" s="889"/>
      <c r="DY265" s="889"/>
      <c r="DZ265" s="889"/>
      <c r="EA265" s="889"/>
      <c r="EB265" s="889"/>
      <c r="EC265" s="889"/>
      <c r="ED265" s="889"/>
      <c r="EE265" s="889"/>
      <c r="EF265" s="889"/>
      <c r="EG265" s="889"/>
      <c r="EH265" s="889"/>
      <c r="EI265" s="889"/>
      <c r="EJ265" s="889"/>
      <c r="EK265" s="889"/>
      <c r="EL265" s="889"/>
      <c r="EM265" s="889"/>
      <c r="EN265" s="889"/>
      <c r="EO265" s="889"/>
      <c r="EP265" s="889"/>
      <c r="EQ265" s="889"/>
      <c r="ER265" s="890"/>
      <c r="ES265" s="889"/>
      <c r="ET265" s="889"/>
      <c r="EU265" s="889"/>
      <c r="EV265" s="889"/>
      <c r="EW265" s="889"/>
      <c r="EX265" s="889"/>
      <c r="EY265" s="889"/>
      <c r="EZ265" s="889"/>
      <c r="FA265" s="889"/>
      <c r="FB265" s="889"/>
      <c r="FC265" s="889"/>
      <c r="FD265" s="889"/>
      <c r="FE265" s="889"/>
      <c r="FF265" s="889"/>
      <c r="FG265" s="889"/>
      <c r="FH265" s="889"/>
      <c r="FI265" s="889"/>
      <c r="FJ265" s="889"/>
      <c r="FK265" s="889"/>
      <c r="FL265" s="889"/>
      <c r="FM265" s="889"/>
      <c r="FN265" s="889"/>
      <c r="FO265" s="889"/>
      <c r="FP265" s="889"/>
      <c r="FQ265" s="889"/>
      <c r="FR265" s="889"/>
      <c r="FS265" s="889"/>
      <c r="FT265" s="889"/>
      <c r="FU265" s="889"/>
      <c r="FV265" s="889"/>
      <c r="FW265" s="889"/>
      <c r="FX265" s="889"/>
      <c r="FY265" s="889"/>
      <c r="FZ265" s="889"/>
      <c r="GA265" s="889"/>
      <c r="GB265" s="889"/>
      <c r="GC265" s="889"/>
      <c r="GD265" s="889"/>
      <c r="GE265" s="889"/>
      <c r="GF265" s="889"/>
      <c r="GG265" s="889"/>
      <c r="GH265" s="889"/>
      <c r="GI265" s="889"/>
      <c r="GJ265" s="889"/>
      <c r="GK265" s="889"/>
      <c r="GL265" s="889"/>
      <c r="GM265" s="889"/>
      <c r="GN265" s="889"/>
      <c r="GO265" s="1234"/>
    </row>
    <row r="266" spans="1:197" ht="15" customHeight="1" x14ac:dyDescent="0.2">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c r="AH266" s="239"/>
      <c r="AI266" s="239"/>
      <c r="AJ266" s="239"/>
      <c r="AK266" s="239"/>
      <c r="AL266" s="239"/>
      <c r="AM266" s="239"/>
      <c r="AN266" s="239"/>
      <c r="AO266" s="239"/>
      <c r="AP266" s="239"/>
      <c r="AQ266" s="239"/>
      <c r="AR266" s="239"/>
      <c r="AS266" s="239"/>
      <c r="AT266" s="239"/>
      <c r="AU266" s="239"/>
      <c r="AV266" s="239"/>
      <c r="AW266" s="239"/>
      <c r="AX266" s="239"/>
      <c r="AY266" s="239"/>
      <c r="AZ266" s="239"/>
      <c r="BA266" s="239"/>
      <c r="BB266" s="239"/>
      <c r="BC266" s="239"/>
      <c r="BD266" s="239"/>
      <c r="BE266" s="239"/>
      <c r="BF266" s="239"/>
      <c r="BG266" s="239"/>
      <c r="BH266" s="239"/>
      <c r="BI266" s="239"/>
      <c r="BJ266" s="239"/>
      <c r="BK266" s="239"/>
      <c r="BL266" s="239"/>
      <c r="BM266" s="239"/>
      <c r="BN266" s="239"/>
      <c r="BO266" s="239"/>
      <c r="BP266" s="239"/>
      <c r="BQ266" s="239"/>
      <c r="BR266" s="239"/>
      <c r="BS266" s="239"/>
      <c r="BT266" s="239"/>
      <c r="BU266" s="239"/>
      <c r="BV266" s="239"/>
      <c r="BW266" s="239"/>
      <c r="BX266" s="239"/>
      <c r="BY266" s="239"/>
      <c r="BZ266" s="239"/>
      <c r="CA266" s="239"/>
      <c r="CB266" s="239"/>
      <c r="CC266" s="239"/>
      <c r="CD266" s="239"/>
      <c r="CE266" s="239"/>
      <c r="CF266" s="239"/>
      <c r="CG266" s="239"/>
      <c r="CH266" s="239"/>
      <c r="CI266" s="239"/>
      <c r="CJ266" s="239"/>
      <c r="CK266" s="239"/>
      <c r="CL266" s="239"/>
      <c r="CM266" s="239"/>
      <c r="CN266" s="239"/>
      <c r="CO266" s="239"/>
      <c r="CP266" s="239"/>
      <c r="CQ266" s="239"/>
      <c r="CR266" s="239"/>
      <c r="CS266" s="239"/>
      <c r="CT266" s="239"/>
      <c r="CU266" s="284"/>
      <c r="CV266" s="239"/>
      <c r="CW266" s="239"/>
      <c r="CX266" s="239"/>
      <c r="CY266" s="239"/>
      <c r="CZ266" s="239"/>
      <c r="DA266" s="239"/>
      <c r="DB266" s="239"/>
      <c r="DC266" s="239"/>
      <c r="DD266" s="239"/>
      <c r="DE266" s="239"/>
      <c r="DF266" s="239"/>
      <c r="DG266" s="239"/>
      <c r="DH266" s="239"/>
      <c r="DI266" s="239"/>
      <c r="DJ266" s="239"/>
      <c r="DK266" s="239"/>
      <c r="DL266" s="239"/>
      <c r="DM266" s="239"/>
      <c r="DN266" s="239"/>
      <c r="DO266" s="239"/>
      <c r="DP266" s="239"/>
      <c r="DQ266" s="239"/>
      <c r="DR266" s="239"/>
      <c r="DS266" s="239"/>
      <c r="DT266" s="239"/>
      <c r="DU266" s="239"/>
      <c r="DV266" s="239"/>
      <c r="DW266" s="239"/>
      <c r="DX266" s="239"/>
      <c r="DY266" s="239"/>
      <c r="DZ266" s="239"/>
      <c r="EA266" s="239"/>
      <c r="EB266" s="239"/>
      <c r="EC266" s="239"/>
      <c r="ED266" s="239"/>
      <c r="EE266" s="239"/>
      <c r="EF266" s="239"/>
      <c r="EG266" s="239"/>
      <c r="EH266" s="239"/>
      <c r="EI266" s="239"/>
      <c r="EJ266" s="239"/>
      <c r="EK266" s="239"/>
      <c r="EL266" s="239"/>
      <c r="EM266" s="239"/>
      <c r="EN266" s="239"/>
      <c r="EO266" s="239"/>
      <c r="EP266" s="239"/>
      <c r="EQ266" s="239"/>
      <c r="ER266" s="239"/>
      <c r="ES266" s="239"/>
      <c r="ET266" s="239"/>
      <c r="EU266" s="239"/>
      <c r="EV266" s="239"/>
      <c r="EW266" s="239"/>
      <c r="EX266" s="239"/>
      <c r="EY266" s="239"/>
      <c r="EZ266" s="239"/>
      <c r="FA266" s="239"/>
      <c r="FB266" s="239"/>
      <c r="FC266" s="239"/>
      <c r="FD266" s="239"/>
      <c r="FE266" s="239"/>
      <c r="FF266" s="239"/>
      <c r="FG266" s="239"/>
      <c r="FH266" s="239"/>
      <c r="FI266" s="239"/>
      <c r="FJ266" s="239"/>
      <c r="FK266" s="239"/>
      <c r="FL266" s="239"/>
      <c r="FM266" s="239"/>
      <c r="FN266" s="239"/>
      <c r="FO266" s="239"/>
      <c r="FP266" s="239"/>
      <c r="FQ266" s="239"/>
      <c r="FR266" s="239"/>
      <c r="FS266" s="239"/>
      <c r="FT266" s="239"/>
      <c r="FU266" s="239"/>
      <c r="FV266" s="239"/>
      <c r="FW266" s="239"/>
      <c r="FX266" s="239"/>
      <c r="FY266" s="239"/>
      <c r="FZ266" s="239"/>
      <c r="GA266" s="239"/>
      <c r="GB266" s="239"/>
      <c r="GC266" s="239"/>
      <c r="GD266" s="239"/>
      <c r="GE266" s="239"/>
      <c r="GF266" s="239"/>
      <c r="GG266" s="239"/>
      <c r="GH266" s="239"/>
      <c r="GI266" s="239"/>
      <c r="GJ266" s="239"/>
      <c r="GK266" s="239"/>
      <c r="GL266" s="239"/>
      <c r="GM266" s="239"/>
      <c r="GN266" s="239"/>
      <c r="GO266" s="239"/>
    </row>
  </sheetData>
  <sheetProtection algorithmName="SHA-512" hashValue="u6XMCXJ1SsFJKaDW8ES507ECa1t/lJ9gLRHUqgR9UB/Byo9Z8jHS6+nyUzo3PGz1CVMvoV1s8kgkY9GBWEiblw==" saltValue="zDiFCJCHjORWgztApQXAUA==" spinCount="100000" sheet="1" objects="1" scenarios="1" formatCells="0"/>
  <mergeCells count="3685">
    <mergeCell ref="ES54:ES56"/>
    <mergeCell ref="ET54:GO56"/>
    <mergeCell ref="ES213:ES215"/>
    <mergeCell ref="ET213:GO215"/>
    <mergeCell ref="Y46:Y52"/>
    <mergeCell ref="B42:D44"/>
    <mergeCell ref="J42:L44"/>
    <mergeCell ref="M42:P44"/>
    <mergeCell ref="R42:T44"/>
    <mergeCell ref="U42:X44"/>
    <mergeCell ref="AR49:AV50"/>
    <mergeCell ref="AR51:AV52"/>
    <mergeCell ref="N14:R14"/>
    <mergeCell ref="S14:X14"/>
    <mergeCell ref="M39:R40"/>
    <mergeCell ref="S39:X40"/>
    <mergeCell ref="N51:Q51"/>
    <mergeCell ref="N15:X15"/>
    <mergeCell ref="Z51:AE52"/>
    <mergeCell ref="AF51:AK52"/>
    <mergeCell ref="B46:X46"/>
    <mergeCell ref="AL49:AQ50"/>
    <mergeCell ref="AF47:AK48"/>
    <mergeCell ref="AL47:AQ48"/>
    <mergeCell ref="AE30:AH32"/>
    <mergeCell ref="AI30:AL32"/>
    <mergeCell ref="AM30:AP32"/>
    <mergeCell ref="AQ30:AS32"/>
    <mergeCell ref="B28:X28"/>
    <mergeCell ref="Z49:AE50"/>
    <mergeCell ref="AF42:AK43"/>
    <mergeCell ref="R49:X49"/>
    <mergeCell ref="O47:T47"/>
    <mergeCell ref="B47:N47"/>
    <mergeCell ref="U47:X47"/>
    <mergeCell ref="AM20:AP21"/>
    <mergeCell ref="AM24:AP25"/>
    <mergeCell ref="AT22:AV23"/>
    <mergeCell ref="AQ22:AS23"/>
    <mergeCell ref="AM22:AP23"/>
    <mergeCell ref="N26:R27"/>
    <mergeCell ref="S26:X27"/>
    <mergeCell ref="AT16:AV17"/>
    <mergeCell ref="A4:AW4"/>
    <mergeCell ref="AW5:AW52"/>
    <mergeCell ref="N16:R17"/>
    <mergeCell ref="S16:X17"/>
    <mergeCell ref="N18:R18"/>
    <mergeCell ref="S18:X18"/>
    <mergeCell ref="AM6:AP9"/>
    <mergeCell ref="AI6:AL9"/>
    <mergeCell ref="AE6:AH9"/>
    <mergeCell ref="B34:N36"/>
    <mergeCell ref="B19:X19"/>
    <mergeCell ref="A5:J8"/>
    <mergeCell ref="K5:AV5"/>
    <mergeCell ref="AQ6:AV7"/>
    <mergeCell ref="AT8:AV9"/>
    <mergeCell ref="B25:X25"/>
    <mergeCell ref="H38:L38"/>
    <mergeCell ref="M14:M15"/>
    <mergeCell ref="N29:X32"/>
    <mergeCell ref="A46:A52"/>
    <mergeCell ref="B17:E18"/>
    <mergeCell ref="F17:L18"/>
    <mergeCell ref="B20:E21"/>
    <mergeCell ref="F20:L21"/>
    <mergeCell ref="B23:E24"/>
    <mergeCell ref="AD6:AD7"/>
    <mergeCell ref="K8:AD8"/>
    <mergeCell ref="A9:AD9"/>
    <mergeCell ref="I14:L15"/>
    <mergeCell ref="K6:AC7"/>
    <mergeCell ref="Z30:AD32"/>
    <mergeCell ref="Z14:AD15"/>
    <mergeCell ref="B22:X22"/>
    <mergeCell ref="M23:M24"/>
    <mergeCell ref="M20:M21"/>
    <mergeCell ref="Z10:AD11"/>
    <mergeCell ref="Z12:AD13"/>
    <mergeCell ref="B14:H15"/>
    <mergeCell ref="Z24:AD25"/>
    <mergeCell ref="B12:L13"/>
    <mergeCell ref="N10:X11"/>
    <mergeCell ref="N12:X13"/>
    <mergeCell ref="Z18:AD19"/>
    <mergeCell ref="B26:E27"/>
    <mergeCell ref="B10:L11"/>
    <mergeCell ref="Z22:AD23"/>
    <mergeCell ref="F23:L24"/>
    <mergeCell ref="AQ8:AS9"/>
    <mergeCell ref="AM12:AP13"/>
    <mergeCell ref="AQ12:AS13"/>
    <mergeCell ref="AF45:AV46"/>
    <mergeCell ref="Z47:AE48"/>
    <mergeCell ref="AT12:AV13"/>
    <mergeCell ref="AI20:AL21"/>
    <mergeCell ref="AE20:AH21"/>
    <mergeCell ref="Z20:AD21"/>
    <mergeCell ref="AT14:AV15"/>
    <mergeCell ref="AE10:AH11"/>
    <mergeCell ref="AQ14:AS15"/>
    <mergeCell ref="AM14:AP15"/>
    <mergeCell ref="AI14:AL15"/>
    <mergeCell ref="AL42:AQ43"/>
    <mergeCell ref="AR47:AV48"/>
    <mergeCell ref="AE18:AH19"/>
    <mergeCell ref="AT28:AV29"/>
    <mergeCell ref="AQ28:AS29"/>
    <mergeCell ref="AM28:AP29"/>
    <mergeCell ref="AI28:AL29"/>
    <mergeCell ref="AE28:AH29"/>
    <mergeCell ref="Z28:AD29"/>
    <mergeCell ref="AT26:AV27"/>
    <mergeCell ref="AE14:AH15"/>
    <mergeCell ref="AE26:AH27"/>
    <mergeCell ref="AI10:AL11"/>
    <mergeCell ref="AM10:AP11"/>
    <mergeCell ref="AQ10:AS11"/>
    <mergeCell ref="AT10:AV11"/>
    <mergeCell ref="AE12:AH13"/>
    <mergeCell ref="AI12:AL13"/>
    <mergeCell ref="B38:G38"/>
    <mergeCell ref="AR42:AV43"/>
    <mergeCell ref="AR40:AV41"/>
    <mergeCell ref="AR38:AV39"/>
    <mergeCell ref="AT18:AV19"/>
    <mergeCell ref="AQ18:AS19"/>
    <mergeCell ref="M17:M18"/>
    <mergeCell ref="B33:X33"/>
    <mergeCell ref="B31:M31"/>
    <mergeCell ref="N23:R24"/>
    <mergeCell ref="M29:M30"/>
    <mergeCell ref="S38:X38"/>
    <mergeCell ref="M38:R38"/>
    <mergeCell ref="F26:L27"/>
    <mergeCell ref="B29:E30"/>
    <mergeCell ref="Z36:AE37"/>
    <mergeCell ref="AI22:AL23"/>
    <mergeCell ref="AQ16:AS17"/>
    <mergeCell ref="AM16:AP17"/>
    <mergeCell ref="AI16:AL17"/>
    <mergeCell ref="AE16:AH17"/>
    <mergeCell ref="Z16:AD17"/>
    <mergeCell ref="AM18:AP19"/>
    <mergeCell ref="AI18:AL19"/>
    <mergeCell ref="F29:L30"/>
    <mergeCell ref="M26:M27"/>
    <mergeCell ref="AQ26:AS27"/>
    <mergeCell ref="AM26:AP27"/>
    <mergeCell ref="AI26:AL27"/>
    <mergeCell ref="AE22:AH23"/>
    <mergeCell ref="AT20:AV21"/>
    <mergeCell ref="AQ20:AS21"/>
    <mergeCell ref="O34:Q36"/>
    <mergeCell ref="R34:X36"/>
    <mergeCell ref="N20:X21"/>
    <mergeCell ref="S23:X24"/>
    <mergeCell ref="Z26:AD27"/>
    <mergeCell ref="Z34:AV35"/>
    <mergeCell ref="AF49:AK50"/>
    <mergeCell ref="AL51:AQ52"/>
    <mergeCell ref="B52:X52"/>
    <mergeCell ref="B39:G40"/>
    <mergeCell ref="H39:L40"/>
    <mergeCell ref="B51:E51"/>
    <mergeCell ref="F51:L51"/>
    <mergeCell ref="R51:X51"/>
    <mergeCell ref="B49:E49"/>
    <mergeCell ref="N49:Q49"/>
    <mergeCell ref="F49:L49"/>
    <mergeCell ref="Z45:AE46"/>
    <mergeCell ref="Z42:AE43"/>
    <mergeCell ref="Z40:AE41"/>
    <mergeCell ref="AL40:AQ41"/>
    <mergeCell ref="E42:H44"/>
    <mergeCell ref="AF40:AK41"/>
    <mergeCell ref="AL38:AQ39"/>
    <mergeCell ref="AF38:AK39"/>
    <mergeCell ref="Z38:AE39"/>
    <mergeCell ref="AT24:AV25"/>
    <mergeCell ref="AQ24:AS25"/>
    <mergeCell ref="AI24:AL25"/>
    <mergeCell ref="AE24:AH25"/>
    <mergeCell ref="AF36:AV37"/>
    <mergeCell ref="AT30:AV32"/>
    <mergeCell ref="B95:D97"/>
    <mergeCell ref="E95:H97"/>
    <mergeCell ref="J95:L97"/>
    <mergeCell ref="M95:P97"/>
    <mergeCell ref="R95:T97"/>
    <mergeCell ref="U95:X97"/>
    <mergeCell ref="Z95:AE96"/>
    <mergeCell ref="AF95:AK96"/>
    <mergeCell ref="AL95:AQ96"/>
    <mergeCell ref="A106:AW106"/>
    <mergeCell ref="AX106:CT106"/>
    <mergeCell ref="BW93:CB94"/>
    <mergeCell ref="AR95:AV96"/>
    <mergeCell ref="AY95:BA97"/>
    <mergeCell ref="BB95:BE97"/>
    <mergeCell ref="BG95:BI97"/>
    <mergeCell ref="BJ95:BM97"/>
    <mergeCell ref="BO95:BQ97"/>
    <mergeCell ref="BR95:BU97"/>
    <mergeCell ref="BW95:CB96"/>
    <mergeCell ref="CC95:CH96"/>
    <mergeCell ref="CI95:CN96"/>
    <mergeCell ref="N102:Q102"/>
    <mergeCell ref="R102:X102"/>
    <mergeCell ref="Z102:AE103"/>
    <mergeCell ref="AF102:AK103"/>
    <mergeCell ref="AL102:AQ103"/>
    <mergeCell ref="AR102:AV103"/>
    <mergeCell ref="CC98:CS99"/>
    <mergeCell ref="B105:X105"/>
    <mergeCell ref="AY105:BU105"/>
    <mergeCell ref="CO104:CS105"/>
    <mergeCell ref="AX4:CT4"/>
    <mergeCell ref="AX5:BG8"/>
    <mergeCell ref="BH5:CS5"/>
    <mergeCell ref="CT5:CT52"/>
    <mergeCell ref="BH6:BZ7"/>
    <mergeCell ref="CA6:CA7"/>
    <mergeCell ref="CB6:CE9"/>
    <mergeCell ref="CF6:CI9"/>
    <mergeCell ref="CJ6:CM9"/>
    <mergeCell ref="CN6:CS7"/>
    <mergeCell ref="BH8:CA8"/>
    <mergeCell ref="CN8:CP9"/>
    <mergeCell ref="CQ8:CS9"/>
    <mergeCell ref="AX9:CA9"/>
    <mergeCell ref="AY10:BI11"/>
    <mergeCell ref="BK10:BU11"/>
    <mergeCell ref="BW10:CA11"/>
    <mergeCell ref="CB10:CE11"/>
    <mergeCell ref="CF10:CI11"/>
    <mergeCell ref="CJ10:CM11"/>
    <mergeCell ref="CN10:CP11"/>
    <mergeCell ref="CQ10:CS11"/>
    <mergeCell ref="AY12:BI13"/>
    <mergeCell ref="BK12:BU13"/>
    <mergeCell ref="BW12:CA13"/>
    <mergeCell ref="CB12:CE13"/>
    <mergeCell ref="CF12:CI13"/>
    <mergeCell ref="CJ12:CM13"/>
    <mergeCell ref="CN12:CP13"/>
    <mergeCell ref="CQ12:CS13"/>
    <mergeCell ref="AY14:BE15"/>
    <mergeCell ref="BF14:BI15"/>
    <mergeCell ref="BJ14:BJ15"/>
    <mergeCell ref="BK14:BO14"/>
    <mergeCell ref="BP14:BU14"/>
    <mergeCell ref="BW14:CA15"/>
    <mergeCell ref="CB14:CE15"/>
    <mergeCell ref="CF14:CI15"/>
    <mergeCell ref="CJ14:CM15"/>
    <mergeCell ref="CN14:CP15"/>
    <mergeCell ref="CQ14:CS15"/>
    <mergeCell ref="BK15:BU15"/>
    <mergeCell ref="BK16:BO17"/>
    <mergeCell ref="BP16:BU17"/>
    <mergeCell ref="BW16:CA17"/>
    <mergeCell ref="CB16:CE17"/>
    <mergeCell ref="CF16:CI17"/>
    <mergeCell ref="CJ16:CM17"/>
    <mergeCell ref="CN16:CP17"/>
    <mergeCell ref="CQ16:CS17"/>
    <mergeCell ref="AY17:BB18"/>
    <mergeCell ref="BC17:BI18"/>
    <mergeCell ref="BJ17:BJ18"/>
    <mergeCell ref="BK18:BO18"/>
    <mergeCell ref="BP18:BU18"/>
    <mergeCell ref="BW18:CA19"/>
    <mergeCell ref="CB18:CE19"/>
    <mergeCell ref="CF18:CI19"/>
    <mergeCell ref="CJ18:CM19"/>
    <mergeCell ref="CN18:CP19"/>
    <mergeCell ref="CQ18:CS19"/>
    <mergeCell ref="AY19:BU19"/>
    <mergeCell ref="CQ20:CS21"/>
    <mergeCell ref="AY22:BU22"/>
    <mergeCell ref="BW22:CA23"/>
    <mergeCell ref="CB22:CE23"/>
    <mergeCell ref="CF22:CI23"/>
    <mergeCell ref="CJ22:CM23"/>
    <mergeCell ref="CN22:CP23"/>
    <mergeCell ref="CQ22:CS23"/>
    <mergeCell ref="AY23:BB24"/>
    <mergeCell ref="BC23:BI24"/>
    <mergeCell ref="BJ23:BJ24"/>
    <mergeCell ref="BK23:BO24"/>
    <mergeCell ref="BP23:BU24"/>
    <mergeCell ref="BW24:CA25"/>
    <mergeCell ref="CB24:CE25"/>
    <mergeCell ref="CF24:CI25"/>
    <mergeCell ref="CJ24:CM25"/>
    <mergeCell ref="CN24:CP25"/>
    <mergeCell ref="CQ24:CS25"/>
    <mergeCell ref="AY25:BU25"/>
    <mergeCell ref="AY20:BB21"/>
    <mergeCell ref="BC20:BI21"/>
    <mergeCell ref="BJ20:BJ21"/>
    <mergeCell ref="BK20:BU21"/>
    <mergeCell ref="BW20:CA21"/>
    <mergeCell ref="CB20:CE21"/>
    <mergeCell ref="CF20:CI21"/>
    <mergeCell ref="CJ20:CM21"/>
    <mergeCell ref="CN20:CP21"/>
    <mergeCell ref="CN26:CP27"/>
    <mergeCell ref="CQ26:CS27"/>
    <mergeCell ref="AY28:BU28"/>
    <mergeCell ref="BW28:CA29"/>
    <mergeCell ref="CB28:CE29"/>
    <mergeCell ref="CF28:CI29"/>
    <mergeCell ref="CJ28:CM29"/>
    <mergeCell ref="CN28:CP29"/>
    <mergeCell ref="CQ28:CS29"/>
    <mergeCell ref="AY29:BB30"/>
    <mergeCell ref="BC29:BI30"/>
    <mergeCell ref="BJ29:BJ30"/>
    <mergeCell ref="BK29:BU32"/>
    <mergeCell ref="BW30:CA32"/>
    <mergeCell ref="CB30:CE32"/>
    <mergeCell ref="CF30:CI32"/>
    <mergeCell ref="CJ30:CM32"/>
    <mergeCell ref="CN30:CP32"/>
    <mergeCell ref="CQ30:CS32"/>
    <mergeCell ref="AY31:BJ31"/>
    <mergeCell ref="AY26:BB27"/>
    <mergeCell ref="BC26:BI27"/>
    <mergeCell ref="BJ26:BJ27"/>
    <mergeCell ref="BK26:BO27"/>
    <mergeCell ref="BP26:BU27"/>
    <mergeCell ref="BW26:CA27"/>
    <mergeCell ref="CB26:CE27"/>
    <mergeCell ref="CF26:CI27"/>
    <mergeCell ref="CJ26:CM27"/>
    <mergeCell ref="AY34:BK36"/>
    <mergeCell ref="BL34:BN36"/>
    <mergeCell ref="BO34:BU36"/>
    <mergeCell ref="BW34:CS35"/>
    <mergeCell ref="BW36:CB37"/>
    <mergeCell ref="CC36:CS37"/>
    <mergeCell ref="AY38:BD38"/>
    <mergeCell ref="BE38:BI38"/>
    <mergeCell ref="BJ38:BO38"/>
    <mergeCell ref="BP38:BU38"/>
    <mergeCell ref="BW38:CB39"/>
    <mergeCell ref="CC38:CH39"/>
    <mergeCell ref="CI38:CN39"/>
    <mergeCell ref="CO38:CS39"/>
    <mergeCell ref="AY39:BD40"/>
    <mergeCell ref="BE39:BI40"/>
    <mergeCell ref="BJ39:BO40"/>
    <mergeCell ref="BP39:BU40"/>
    <mergeCell ref="BW40:CB41"/>
    <mergeCell ref="CC40:CH41"/>
    <mergeCell ref="CI40:CN41"/>
    <mergeCell ref="CO40:CS41"/>
    <mergeCell ref="AX46:AX52"/>
    <mergeCell ref="AY46:BU46"/>
    <mergeCell ref="BV46:BV52"/>
    <mergeCell ref="AY47:BK47"/>
    <mergeCell ref="BL47:BQ47"/>
    <mergeCell ref="BR47:BU47"/>
    <mergeCell ref="BW47:CB48"/>
    <mergeCell ref="CC47:CH48"/>
    <mergeCell ref="CI47:CN48"/>
    <mergeCell ref="CO47:CS48"/>
    <mergeCell ref="AY49:BB49"/>
    <mergeCell ref="BC49:BI49"/>
    <mergeCell ref="BK49:BN49"/>
    <mergeCell ref="BO49:BU49"/>
    <mergeCell ref="BW49:CB50"/>
    <mergeCell ref="CC49:CH50"/>
    <mergeCell ref="CI49:CN50"/>
    <mergeCell ref="CO49:CS50"/>
    <mergeCell ref="AY51:BB51"/>
    <mergeCell ref="BC51:BI51"/>
    <mergeCell ref="BK51:BN51"/>
    <mergeCell ref="CI51:CN52"/>
    <mergeCell ref="CO51:CS52"/>
    <mergeCell ref="AY52:BU52"/>
    <mergeCell ref="BW45:CB46"/>
    <mergeCell ref="CC45:CS46"/>
    <mergeCell ref="ES1:ES3"/>
    <mergeCell ref="CW12:DG13"/>
    <mergeCell ref="DI12:DS13"/>
    <mergeCell ref="DU12:DY13"/>
    <mergeCell ref="DZ12:EC13"/>
    <mergeCell ref="ED12:EG13"/>
    <mergeCell ref="EH12:EK13"/>
    <mergeCell ref="EL12:EN13"/>
    <mergeCell ref="EO12:EQ13"/>
    <mergeCell ref="CW17:CZ18"/>
    <mergeCell ref="DA17:DG18"/>
    <mergeCell ref="DH17:DH18"/>
    <mergeCell ref="CW20:CZ21"/>
    <mergeCell ref="DA20:DG21"/>
    <mergeCell ref="DH20:DH21"/>
    <mergeCell ref="DI20:DS21"/>
    <mergeCell ref="CO42:CS43"/>
    <mergeCell ref="EL8:EN9"/>
    <mergeCell ref="EO8:EQ9"/>
    <mergeCell ref="DI16:DM17"/>
    <mergeCell ref="DN16:DS17"/>
    <mergeCell ref="DU16:DY17"/>
    <mergeCell ref="DZ16:EC17"/>
    <mergeCell ref="ED16:EG17"/>
    <mergeCell ref="EH16:EK17"/>
    <mergeCell ref="EL16:EN17"/>
    <mergeCell ref="EO16:EQ17"/>
    <mergeCell ref="CW19:DS19"/>
    <mergeCell ref="DI18:DM18"/>
    <mergeCell ref="DN18:DS18"/>
    <mergeCell ref="DU18:DY19"/>
    <mergeCell ref="DZ18:EC19"/>
    <mergeCell ref="AY42:BA44"/>
    <mergeCell ref="BB42:BE44"/>
    <mergeCell ref="BG42:BI44"/>
    <mergeCell ref="BJ42:BM44"/>
    <mergeCell ref="BO42:BQ44"/>
    <mergeCell ref="BR42:BU44"/>
    <mergeCell ref="BW42:CB43"/>
    <mergeCell ref="CC42:CH43"/>
    <mergeCell ref="CI42:CN43"/>
    <mergeCell ref="AY33:BU33"/>
    <mergeCell ref="ET1:GO3"/>
    <mergeCell ref="CV4:ER4"/>
    <mergeCell ref="ES4:GO4"/>
    <mergeCell ref="CV5:DE8"/>
    <mergeCell ref="DF5:EQ5"/>
    <mergeCell ref="ER5:ER52"/>
    <mergeCell ref="ES5:FB8"/>
    <mergeCell ref="FC5:GN5"/>
    <mergeCell ref="GO5:GO52"/>
    <mergeCell ref="DF6:DX7"/>
    <mergeCell ref="DY6:DY7"/>
    <mergeCell ref="DZ6:EC9"/>
    <mergeCell ref="ED6:EG9"/>
    <mergeCell ref="EH6:EK9"/>
    <mergeCell ref="EL6:EQ7"/>
    <mergeCell ref="FC6:FU7"/>
    <mergeCell ref="FV6:FV7"/>
    <mergeCell ref="FW6:FZ9"/>
    <mergeCell ref="GA6:GD9"/>
    <mergeCell ref="GE6:GH9"/>
    <mergeCell ref="GI6:GN7"/>
    <mergeCell ref="DF8:DY8"/>
    <mergeCell ref="FC8:FV8"/>
    <mergeCell ref="GI8:GK9"/>
    <mergeCell ref="GL8:GN9"/>
    <mergeCell ref="CV9:DY9"/>
    <mergeCell ref="ES9:FV9"/>
    <mergeCell ref="CW10:DG11"/>
    <mergeCell ref="DI10:DS11"/>
    <mergeCell ref="DU10:DY11"/>
    <mergeCell ref="DZ10:EC11"/>
    <mergeCell ref="ED10:EG11"/>
    <mergeCell ref="EH10:EK11"/>
    <mergeCell ref="EL10:EN11"/>
    <mergeCell ref="EO10:EQ11"/>
    <mergeCell ref="ET10:FD11"/>
    <mergeCell ref="FF10:FP11"/>
    <mergeCell ref="FR10:FV11"/>
    <mergeCell ref="FW10:FZ11"/>
    <mergeCell ref="GA10:GD11"/>
    <mergeCell ref="GE10:GH11"/>
    <mergeCell ref="GI10:GK11"/>
    <mergeCell ref="GL10:GN11"/>
    <mergeCell ref="ET12:FD13"/>
    <mergeCell ref="FF12:FP13"/>
    <mergeCell ref="FR12:FV13"/>
    <mergeCell ref="FW12:FZ13"/>
    <mergeCell ref="GA12:GD13"/>
    <mergeCell ref="GE12:GH13"/>
    <mergeCell ref="GI12:GK13"/>
    <mergeCell ref="GL12:GN13"/>
    <mergeCell ref="CW14:DC15"/>
    <mergeCell ref="DD14:DG15"/>
    <mergeCell ref="DH14:DH15"/>
    <mergeCell ref="DI14:DM14"/>
    <mergeCell ref="DN14:DS14"/>
    <mergeCell ref="DU14:DY15"/>
    <mergeCell ref="DZ14:EC15"/>
    <mergeCell ref="ED14:EG15"/>
    <mergeCell ref="EH14:EK15"/>
    <mergeCell ref="EL14:EN15"/>
    <mergeCell ref="EO14:EQ15"/>
    <mergeCell ref="ET14:EZ15"/>
    <mergeCell ref="FA14:FD15"/>
    <mergeCell ref="FE14:FE15"/>
    <mergeCell ref="FF14:FJ14"/>
    <mergeCell ref="FK14:FP14"/>
    <mergeCell ref="FR14:FV15"/>
    <mergeCell ref="FW14:FZ15"/>
    <mergeCell ref="GA14:GD15"/>
    <mergeCell ref="GE14:GH15"/>
    <mergeCell ref="GI14:GK15"/>
    <mergeCell ref="GL14:GN15"/>
    <mergeCell ref="DI15:DS15"/>
    <mergeCell ref="FF15:FP15"/>
    <mergeCell ref="FF16:FJ17"/>
    <mergeCell ref="FK16:FP17"/>
    <mergeCell ref="FR16:FV17"/>
    <mergeCell ref="FW16:FZ17"/>
    <mergeCell ref="GA16:GD17"/>
    <mergeCell ref="GE16:GH17"/>
    <mergeCell ref="GI16:GK17"/>
    <mergeCell ref="GL16:GN17"/>
    <mergeCell ref="EH20:EK21"/>
    <mergeCell ref="EL20:EN21"/>
    <mergeCell ref="EO20:EQ21"/>
    <mergeCell ref="ET20:EW21"/>
    <mergeCell ref="EX20:FD21"/>
    <mergeCell ref="FE20:FE21"/>
    <mergeCell ref="FF18:FJ18"/>
    <mergeCell ref="FK18:FP18"/>
    <mergeCell ref="FR18:FV19"/>
    <mergeCell ref="FW18:FZ19"/>
    <mergeCell ref="GA18:GD19"/>
    <mergeCell ref="GE18:GH19"/>
    <mergeCell ref="GI18:GK19"/>
    <mergeCell ref="GL18:GN19"/>
    <mergeCell ref="ET19:FP19"/>
    <mergeCell ref="ET17:EW18"/>
    <mergeCell ref="EX17:FD18"/>
    <mergeCell ref="FE17:FE18"/>
    <mergeCell ref="ED18:EG19"/>
    <mergeCell ref="EH18:EK19"/>
    <mergeCell ref="EL18:EN19"/>
    <mergeCell ref="EO18:EQ19"/>
    <mergeCell ref="DZ24:EC25"/>
    <mergeCell ref="ED24:EG25"/>
    <mergeCell ref="EH24:EK25"/>
    <mergeCell ref="EL24:EN25"/>
    <mergeCell ref="EO24:EQ25"/>
    <mergeCell ref="FF20:FP21"/>
    <mergeCell ref="FR20:FV21"/>
    <mergeCell ref="FW20:FZ21"/>
    <mergeCell ref="GA20:GD21"/>
    <mergeCell ref="GE20:GH21"/>
    <mergeCell ref="GI20:GK21"/>
    <mergeCell ref="GL20:GN21"/>
    <mergeCell ref="CW22:DS22"/>
    <mergeCell ref="DU22:DY23"/>
    <mergeCell ref="DZ22:EC23"/>
    <mergeCell ref="ED22:EG23"/>
    <mergeCell ref="EH22:EK23"/>
    <mergeCell ref="EL22:EN23"/>
    <mergeCell ref="EO22:EQ23"/>
    <mergeCell ref="ET22:FP22"/>
    <mergeCell ref="FR22:FV23"/>
    <mergeCell ref="FW22:FZ23"/>
    <mergeCell ref="GA22:GD23"/>
    <mergeCell ref="GE22:GH23"/>
    <mergeCell ref="GI22:GK23"/>
    <mergeCell ref="GL22:GN23"/>
    <mergeCell ref="CW23:CZ24"/>
    <mergeCell ref="DA23:DG24"/>
    <mergeCell ref="DH23:DH24"/>
    <mergeCell ref="DU20:DY21"/>
    <mergeCell ref="DZ20:EC21"/>
    <mergeCell ref="ED20:EG21"/>
    <mergeCell ref="FR24:FV25"/>
    <mergeCell ref="FW24:FZ25"/>
    <mergeCell ref="GA24:GD25"/>
    <mergeCell ref="GE24:GH25"/>
    <mergeCell ref="GI24:GK25"/>
    <mergeCell ref="GL24:GN25"/>
    <mergeCell ref="CW25:DS25"/>
    <mergeCell ref="ET25:FP25"/>
    <mergeCell ref="CW26:CZ27"/>
    <mergeCell ref="DA26:DG27"/>
    <mergeCell ref="DH26:DH27"/>
    <mergeCell ref="DI26:DM27"/>
    <mergeCell ref="DN26:DS27"/>
    <mergeCell ref="DU26:DY27"/>
    <mergeCell ref="DZ26:EC27"/>
    <mergeCell ref="ED26:EG27"/>
    <mergeCell ref="EH26:EK27"/>
    <mergeCell ref="EL26:EN27"/>
    <mergeCell ref="EO26:EQ27"/>
    <mergeCell ref="ET26:EW27"/>
    <mergeCell ref="EX26:FD27"/>
    <mergeCell ref="FE26:FE27"/>
    <mergeCell ref="FF26:FJ27"/>
    <mergeCell ref="FK26:FP27"/>
    <mergeCell ref="DI23:DM24"/>
    <mergeCell ref="DN23:DS24"/>
    <mergeCell ref="ET23:EW24"/>
    <mergeCell ref="EX23:FD24"/>
    <mergeCell ref="FE23:FE24"/>
    <mergeCell ref="FF23:FJ24"/>
    <mergeCell ref="FK23:FP24"/>
    <mergeCell ref="DU24:DY25"/>
    <mergeCell ref="FR26:FV27"/>
    <mergeCell ref="FW26:FZ27"/>
    <mergeCell ref="GA26:GD27"/>
    <mergeCell ref="GE26:GH27"/>
    <mergeCell ref="GI26:GK27"/>
    <mergeCell ref="GL26:GN27"/>
    <mergeCell ref="CW28:DS28"/>
    <mergeCell ref="DU28:DY29"/>
    <mergeCell ref="DZ28:EC29"/>
    <mergeCell ref="ED28:EG29"/>
    <mergeCell ref="EH28:EK29"/>
    <mergeCell ref="EL28:EN29"/>
    <mergeCell ref="EO28:EQ29"/>
    <mergeCell ref="ET28:FP28"/>
    <mergeCell ref="FR28:FV29"/>
    <mergeCell ref="FW28:FZ29"/>
    <mergeCell ref="GA28:GD29"/>
    <mergeCell ref="GE28:GH29"/>
    <mergeCell ref="GI28:GK29"/>
    <mergeCell ref="GL28:GN29"/>
    <mergeCell ref="CW29:CZ30"/>
    <mergeCell ref="DA29:DG30"/>
    <mergeCell ref="DH29:DH30"/>
    <mergeCell ref="DI29:DS32"/>
    <mergeCell ref="FR30:FV32"/>
    <mergeCell ref="FW30:FZ32"/>
    <mergeCell ref="GA30:GD32"/>
    <mergeCell ref="GE30:GH32"/>
    <mergeCell ref="GI30:GK32"/>
    <mergeCell ref="GL30:GN32"/>
    <mergeCell ref="CW31:DH31"/>
    <mergeCell ref="ET31:FE31"/>
    <mergeCell ref="CW33:DS33"/>
    <mergeCell ref="ET33:FP33"/>
    <mergeCell ref="ET29:EW30"/>
    <mergeCell ref="EX29:FD30"/>
    <mergeCell ref="FE29:FE30"/>
    <mergeCell ref="FF29:FP32"/>
    <mergeCell ref="DU30:DY32"/>
    <mergeCell ref="DZ30:EC32"/>
    <mergeCell ref="ED30:EG32"/>
    <mergeCell ref="EH30:EK32"/>
    <mergeCell ref="EL30:EN32"/>
    <mergeCell ref="EO30:EQ32"/>
    <mergeCell ref="GJ40:GN41"/>
    <mergeCell ref="CW38:DB38"/>
    <mergeCell ref="DC38:DG38"/>
    <mergeCell ref="DH38:DM38"/>
    <mergeCell ref="DN38:DS38"/>
    <mergeCell ref="DU38:DZ39"/>
    <mergeCell ref="EA38:EF39"/>
    <mergeCell ref="EG38:EL39"/>
    <mergeCell ref="EM38:EQ39"/>
    <mergeCell ref="ET38:EY38"/>
    <mergeCell ref="CW34:DI36"/>
    <mergeCell ref="DJ34:DL36"/>
    <mergeCell ref="DM34:DS36"/>
    <mergeCell ref="DU34:EQ35"/>
    <mergeCell ref="ET34:FF36"/>
    <mergeCell ref="FG34:FI36"/>
    <mergeCell ref="FJ34:FP36"/>
    <mergeCell ref="FR34:GN35"/>
    <mergeCell ref="DU36:DZ37"/>
    <mergeCell ref="EA36:EQ37"/>
    <mergeCell ref="FR36:FW37"/>
    <mergeCell ref="FX36:GN37"/>
    <mergeCell ref="FX42:GC43"/>
    <mergeCell ref="CW42:CY44"/>
    <mergeCell ref="CZ42:DC44"/>
    <mergeCell ref="DE42:DG44"/>
    <mergeCell ref="DH42:DK44"/>
    <mergeCell ref="DM42:DO44"/>
    <mergeCell ref="DP42:DS44"/>
    <mergeCell ref="DU42:DZ43"/>
    <mergeCell ref="EA42:EF43"/>
    <mergeCell ref="EG42:EL43"/>
    <mergeCell ref="EZ38:FD38"/>
    <mergeCell ref="FE38:FJ38"/>
    <mergeCell ref="FK38:FP38"/>
    <mergeCell ref="FR38:FW39"/>
    <mergeCell ref="FX38:GC39"/>
    <mergeCell ref="GD38:GI39"/>
    <mergeCell ref="GJ38:GN39"/>
    <mergeCell ref="CW39:DB40"/>
    <mergeCell ref="DC39:DG40"/>
    <mergeCell ref="DH39:DM40"/>
    <mergeCell ref="DN39:DS40"/>
    <mergeCell ref="ET39:EY40"/>
    <mergeCell ref="EZ39:FD40"/>
    <mergeCell ref="FE39:FJ40"/>
    <mergeCell ref="FK39:FP40"/>
    <mergeCell ref="DU40:DZ41"/>
    <mergeCell ref="EA40:EF41"/>
    <mergeCell ref="EG40:EL41"/>
    <mergeCell ref="EM40:EQ41"/>
    <mergeCell ref="FR40:FW41"/>
    <mergeCell ref="FX40:GC41"/>
    <mergeCell ref="GD40:GI41"/>
    <mergeCell ref="GD42:GI43"/>
    <mergeCell ref="GJ42:GN43"/>
    <mergeCell ref="DU45:DZ46"/>
    <mergeCell ref="EA45:EQ46"/>
    <mergeCell ref="FR45:FW46"/>
    <mergeCell ref="FX45:GN46"/>
    <mergeCell ref="CV46:CV52"/>
    <mergeCell ref="CW46:DS46"/>
    <mergeCell ref="DT46:DT52"/>
    <mergeCell ref="ES46:ES52"/>
    <mergeCell ref="ET46:FP46"/>
    <mergeCell ref="FQ46:FQ52"/>
    <mergeCell ref="CW47:DI47"/>
    <mergeCell ref="DJ47:DO47"/>
    <mergeCell ref="DP47:DS47"/>
    <mergeCell ref="DU47:DZ48"/>
    <mergeCell ref="EA47:EF48"/>
    <mergeCell ref="EG47:EL48"/>
    <mergeCell ref="EM47:EQ48"/>
    <mergeCell ref="ET47:FF47"/>
    <mergeCell ref="FG47:FL47"/>
    <mergeCell ref="FM47:FP47"/>
    <mergeCell ref="FR47:FW48"/>
    <mergeCell ref="FX47:GC48"/>
    <mergeCell ref="EM42:EQ43"/>
    <mergeCell ref="ET42:EV44"/>
    <mergeCell ref="EW42:EZ44"/>
    <mergeCell ref="FB42:FD44"/>
    <mergeCell ref="FE42:FH44"/>
    <mergeCell ref="FJ42:FL44"/>
    <mergeCell ref="FM42:FP44"/>
    <mergeCell ref="FR42:FW43"/>
    <mergeCell ref="GD47:GI48"/>
    <mergeCell ref="GJ47:GN48"/>
    <mergeCell ref="CW49:CZ49"/>
    <mergeCell ref="DA49:DG49"/>
    <mergeCell ref="DI49:DL49"/>
    <mergeCell ref="DM49:DS49"/>
    <mergeCell ref="DU49:DZ50"/>
    <mergeCell ref="EA49:EF50"/>
    <mergeCell ref="EG49:EL50"/>
    <mergeCell ref="EM49:EQ50"/>
    <mergeCell ref="ET49:EW49"/>
    <mergeCell ref="EX49:FD49"/>
    <mergeCell ref="FF49:FI49"/>
    <mergeCell ref="FJ49:FP49"/>
    <mergeCell ref="FR49:FW50"/>
    <mergeCell ref="FX49:GC50"/>
    <mergeCell ref="GD49:GI50"/>
    <mergeCell ref="GJ49:GN50"/>
    <mergeCell ref="A62:AD62"/>
    <mergeCell ref="B63:L64"/>
    <mergeCell ref="N63:X64"/>
    <mergeCell ref="Z63:AD64"/>
    <mergeCell ref="AE63:AH64"/>
    <mergeCell ref="AI63:AL64"/>
    <mergeCell ref="AM63:AP64"/>
    <mergeCell ref="AQ63:AS64"/>
    <mergeCell ref="AT63:AV64"/>
    <mergeCell ref="GI61:GK62"/>
    <mergeCell ref="GL61:GN62"/>
    <mergeCell ref="EX51:FD51"/>
    <mergeCell ref="FF51:FI51"/>
    <mergeCell ref="FJ51:FP51"/>
    <mergeCell ref="FR51:FW52"/>
    <mergeCell ref="FX51:GC52"/>
    <mergeCell ref="GD51:GI52"/>
    <mergeCell ref="GJ51:GN52"/>
    <mergeCell ref="CW52:DS52"/>
    <mergeCell ref="ET52:FP52"/>
    <mergeCell ref="CW51:CZ51"/>
    <mergeCell ref="DA51:DG51"/>
    <mergeCell ref="DI51:DL51"/>
    <mergeCell ref="DM51:DS51"/>
    <mergeCell ref="DU51:DZ52"/>
    <mergeCell ref="EA51:EF52"/>
    <mergeCell ref="EG51:EL52"/>
    <mergeCell ref="EM51:EQ52"/>
    <mergeCell ref="ET51:EW51"/>
    <mergeCell ref="BO51:BU51"/>
    <mergeCell ref="BW51:CB52"/>
    <mergeCell ref="CC51:CH52"/>
    <mergeCell ref="EL61:EN62"/>
    <mergeCell ref="EO61:EQ62"/>
    <mergeCell ref="FC61:FV61"/>
    <mergeCell ref="CV62:DY62"/>
    <mergeCell ref="ES62:FV62"/>
    <mergeCell ref="CW63:DG64"/>
    <mergeCell ref="DI63:DS64"/>
    <mergeCell ref="DU63:DY64"/>
    <mergeCell ref="AX62:CA62"/>
    <mergeCell ref="AY63:BI64"/>
    <mergeCell ref="BK63:BU64"/>
    <mergeCell ref="BW63:CA64"/>
    <mergeCell ref="CB63:CE64"/>
    <mergeCell ref="CF63:CI64"/>
    <mergeCell ref="CJ63:CM64"/>
    <mergeCell ref="CN63:CP64"/>
    <mergeCell ref="CQ63:CS64"/>
    <mergeCell ref="ED65:EG66"/>
    <mergeCell ref="EH65:EK66"/>
    <mergeCell ref="EL65:EN66"/>
    <mergeCell ref="EO65:EQ66"/>
    <mergeCell ref="ET65:FD66"/>
    <mergeCell ref="FF65:FP66"/>
    <mergeCell ref="FR65:FV66"/>
    <mergeCell ref="FW65:FZ66"/>
    <mergeCell ref="GA65:GD66"/>
    <mergeCell ref="GE65:GH66"/>
    <mergeCell ref="GI65:GK66"/>
    <mergeCell ref="GL65:GN66"/>
    <mergeCell ref="BP67:BU67"/>
    <mergeCell ref="FW67:FZ68"/>
    <mergeCell ref="DZ63:EC64"/>
    <mergeCell ref="ED63:EG64"/>
    <mergeCell ref="EH63:EK64"/>
    <mergeCell ref="EL63:EN64"/>
    <mergeCell ref="EO63:EQ64"/>
    <mergeCell ref="ET63:FD64"/>
    <mergeCell ref="FF63:FP64"/>
    <mergeCell ref="FR63:FV64"/>
    <mergeCell ref="FW63:FZ64"/>
    <mergeCell ref="BW67:CA68"/>
    <mergeCell ref="CB67:CE68"/>
    <mergeCell ref="CF67:CI68"/>
    <mergeCell ref="CJ67:CM68"/>
    <mergeCell ref="CN67:CP68"/>
    <mergeCell ref="CQ67:CS68"/>
    <mergeCell ref="CW67:DC68"/>
    <mergeCell ref="DD67:DG68"/>
    <mergeCell ref="DH67:DH68"/>
    <mergeCell ref="AQ67:AS68"/>
    <mergeCell ref="AT67:AV68"/>
    <mergeCell ref="AY67:BE68"/>
    <mergeCell ref="BF67:BI68"/>
    <mergeCell ref="BJ67:BJ68"/>
    <mergeCell ref="BK67:BO67"/>
    <mergeCell ref="FF69:FJ70"/>
    <mergeCell ref="FK69:FP70"/>
    <mergeCell ref="FR69:FV70"/>
    <mergeCell ref="FW69:FZ70"/>
    <mergeCell ref="GA69:GD70"/>
    <mergeCell ref="GE69:GH70"/>
    <mergeCell ref="DU67:DY68"/>
    <mergeCell ref="DZ67:EC68"/>
    <mergeCell ref="ED67:EG68"/>
    <mergeCell ref="EH67:EK68"/>
    <mergeCell ref="EL67:EN68"/>
    <mergeCell ref="EO67:EQ68"/>
    <mergeCell ref="ET67:EZ68"/>
    <mergeCell ref="FA67:FD68"/>
    <mergeCell ref="FE67:FE68"/>
    <mergeCell ref="FF67:FJ67"/>
    <mergeCell ref="FK67:FP67"/>
    <mergeCell ref="FR67:FV68"/>
    <mergeCell ref="GA67:GD68"/>
    <mergeCell ref="GE67:GH68"/>
    <mergeCell ref="CQ73:CS74"/>
    <mergeCell ref="CW73:CZ74"/>
    <mergeCell ref="DA73:DG74"/>
    <mergeCell ref="DH73:DH74"/>
    <mergeCell ref="DI73:DS74"/>
    <mergeCell ref="DU73:DY74"/>
    <mergeCell ref="DZ73:EC74"/>
    <mergeCell ref="ED73:EG74"/>
    <mergeCell ref="BW71:CA72"/>
    <mergeCell ref="CB71:CE72"/>
    <mergeCell ref="CF71:CI72"/>
    <mergeCell ref="CJ71:CM72"/>
    <mergeCell ref="CN71:CP72"/>
    <mergeCell ref="CJ73:CM74"/>
    <mergeCell ref="CN73:CP74"/>
    <mergeCell ref="EH73:EK74"/>
    <mergeCell ref="DI67:DM67"/>
    <mergeCell ref="DN67:DS67"/>
    <mergeCell ref="FR75:FV76"/>
    <mergeCell ref="FW75:FZ76"/>
    <mergeCell ref="GA75:GD76"/>
    <mergeCell ref="GE75:GH76"/>
    <mergeCell ref="GI75:GK76"/>
    <mergeCell ref="GL75:GN76"/>
    <mergeCell ref="B76:E77"/>
    <mergeCell ref="F76:L77"/>
    <mergeCell ref="M76:M77"/>
    <mergeCell ref="N76:R77"/>
    <mergeCell ref="S76:X77"/>
    <mergeCell ref="AY76:BB77"/>
    <mergeCell ref="BC76:BI77"/>
    <mergeCell ref="BJ76:BJ77"/>
    <mergeCell ref="ET75:FP75"/>
    <mergeCell ref="BK76:BO77"/>
    <mergeCell ref="BP76:BU77"/>
    <mergeCell ref="ED75:EG76"/>
    <mergeCell ref="EH75:EK76"/>
    <mergeCell ref="EL75:EN76"/>
    <mergeCell ref="EO75:EQ76"/>
    <mergeCell ref="DH76:DH77"/>
    <mergeCell ref="DA79:DG80"/>
    <mergeCell ref="DH79:DH80"/>
    <mergeCell ref="DI79:DM80"/>
    <mergeCell ref="DN79:DS80"/>
    <mergeCell ref="DU79:DY80"/>
    <mergeCell ref="DZ79:EC80"/>
    <mergeCell ref="AY79:BB80"/>
    <mergeCell ref="BC79:BI80"/>
    <mergeCell ref="BJ79:BJ80"/>
    <mergeCell ref="BK79:BO80"/>
    <mergeCell ref="BP79:BU80"/>
    <mergeCell ref="BW79:CA80"/>
    <mergeCell ref="CB79:CE80"/>
    <mergeCell ref="CF79:CI80"/>
    <mergeCell ref="CJ79:CM80"/>
    <mergeCell ref="B79:E80"/>
    <mergeCell ref="F79:L80"/>
    <mergeCell ref="M79:M80"/>
    <mergeCell ref="N79:R80"/>
    <mergeCell ref="S79:X80"/>
    <mergeCell ref="Z79:AD80"/>
    <mergeCell ref="AE79:AH80"/>
    <mergeCell ref="AI79:AL80"/>
    <mergeCell ref="AM79:AP80"/>
    <mergeCell ref="AQ79:AS80"/>
    <mergeCell ref="AT79:AV80"/>
    <mergeCell ref="DC91:DG91"/>
    <mergeCell ref="DH91:DM91"/>
    <mergeCell ref="DN91:DS91"/>
    <mergeCell ref="FW81:FZ82"/>
    <mergeCell ref="GA81:GD82"/>
    <mergeCell ref="GE81:GH82"/>
    <mergeCell ref="GI81:GK82"/>
    <mergeCell ref="GL81:GN82"/>
    <mergeCell ref="B82:E83"/>
    <mergeCell ref="F82:L83"/>
    <mergeCell ref="M82:M83"/>
    <mergeCell ref="DA82:DG83"/>
    <mergeCell ref="DH82:DH83"/>
    <mergeCell ref="DI82:DS85"/>
    <mergeCell ref="ET82:EW83"/>
    <mergeCell ref="EH79:EK80"/>
    <mergeCell ref="EL79:EN80"/>
    <mergeCell ref="EO79:EQ80"/>
    <mergeCell ref="ET79:EW80"/>
    <mergeCell ref="EX79:FD80"/>
    <mergeCell ref="FE79:FE80"/>
    <mergeCell ref="FF79:FJ80"/>
    <mergeCell ref="FK79:FP80"/>
    <mergeCell ref="FR79:FV80"/>
    <mergeCell ref="FW79:FZ80"/>
    <mergeCell ref="GA79:GD80"/>
    <mergeCell ref="GE79:GH80"/>
    <mergeCell ref="GI79:GK80"/>
    <mergeCell ref="ED79:EG80"/>
    <mergeCell ref="CN79:CP80"/>
    <mergeCell ref="CQ79:CS80"/>
    <mergeCell ref="CW79:CZ80"/>
    <mergeCell ref="AY86:BU86"/>
    <mergeCell ref="CW86:DS86"/>
    <mergeCell ref="ET86:FP86"/>
    <mergeCell ref="Z87:AV88"/>
    <mergeCell ref="AY87:BK89"/>
    <mergeCell ref="BL87:BN89"/>
    <mergeCell ref="BO87:BU89"/>
    <mergeCell ref="BW87:CS88"/>
    <mergeCell ref="CW87:DI89"/>
    <mergeCell ref="DJ87:DL89"/>
    <mergeCell ref="DM87:DS89"/>
    <mergeCell ref="DU87:EQ88"/>
    <mergeCell ref="ET87:FF89"/>
    <mergeCell ref="FG87:FI89"/>
    <mergeCell ref="FJ87:FP89"/>
    <mergeCell ref="B86:X86"/>
    <mergeCell ref="B87:N89"/>
    <mergeCell ref="O87:Q89"/>
    <mergeCell ref="R87:X89"/>
    <mergeCell ref="EG100:EL101"/>
    <mergeCell ref="EM100:EQ101"/>
    <mergeCell ref="ET100:FF100"/>
    <mergeCell ref="DI102:DL102"/>
    <mergeCell ref="DM102:DS102"/>
    <mergeCell ref="FF102:FI102"/>
    <mergeCell ref="CO100:CS101"/>
    <mergeCell ref="CW100:DI100"/>
    <mergeCell ref="DJ100:DO100"/>
    <mergeCell ref="DP100:DS100"/>
    <mergeCell ref="GD93:GI94"/>
    <mergeCell ref="GJ93:GN94"/>
    <mergeCell ref="EW95:EZ97"/>
    <mergeCell ref="FB95:FD97"/>
    <mergeCell ref="FE95:FH97"/>
    <mergeCell ref="FJ95:FL97"/>
    <mergeCell ref="FM95:FP97"/>
    <mergeCell ref="FR95:FW96"/>
    <mergeCell ref="FX95:GC96"/>
    <mergeCell ref="GD95:GI96"/>
    <mergeCell ref="GJ95:GN96"/>
    <mergeCell ref="DH95:DK97"/>
    <mergeCell ref="DM95:DO97"/>
    <mergeCell ref="DP95:DS97"/>
    <mergeCell ref="DU95:DZ96"/>
    <mergeCell ref="EA95:EF96"/>
    <mergeCell ref="EG95:EL96"/>
    <mergeCell ref="EM95:EQ96"/>
    <mergeCell ref="ET95:EV97"/>
    <mergeCell ref="FX93:GC94"/>
    <mergeCell ref="CO95:CS96"/>
    <mergeCell ref="CW95:CY97"/>
    <mergeCell ref="A53:AW53"/>
    <mergeCell ref="AX53:CT53"/>
    <mergeCell ref="CV53:ER53"/>
    <mergeCell ref="ES53:GO53"/>
    <mergeCell ref="A57:AW57"/>
    <mergeCell ref="AX57:CT57"/>
    <mergeCell ref="CV57:ER57"/>
    <mergeCell ref="ES57:GO57"/>
    <mergeCell ref="A58:J61"/>
    <mergeCell ref="K58:AV58"/>
    <mergeCell ref="AW58:AW105"/>
    <mergeCell ref="AX58:BG61"/>
    <mergeCell ref="BH58:CS58"/>
    <mergeCell ref="CT58:CT105"/>
    <mergeCell ref="CV58:DE61"/>
    <mergeCell ref="DF58:EQ58"/>
    <mergeCell ref="ER58:ER105"/>
    <mergeCell ref="ES58:FB61"/>
    <mergeCell ref="FC58:GN58"/>
    <mergeCell ref="GI59:GN60"/>
    <mergeCell ref="K61:AD61"/>
    <mergeCell ref="AQ61:AS62"/>
    <mergeCell ref="AT61:AV62"/>
    <mergeCell ref="BH61:CA61"/>
    <mergeCell ref="CN61:CP62"/>
    <mergeCell ref="CQ61:CS62"/>
    <mergeCell ref="DF61:DY61"/>
    <mergeCell ref="DU102:DZ103"/>
    <mergeCell ref="EA102:EF103"/>
    <mergeCell ref="EG102:EL103"/>
    <mergeCell ref="EM102:EQ103"/>
    <mergeCell ref="ET102:EW102"/>
    <mergeCell ref="DZ65:EC66"/>
    <mergeCell ref="GO58:GO105"/>
    <mergeCell ref="K59:AC60"/>
    <mergeCell ref="AD59:AD60"/>
    <mergeCell ref="AE59:AH62"/>
    <mergeCell ref="AI59:AL62"/>
    <mergeCell ref="AM59:AP62"/>
    <mergeCell ref="AQ59:AV60"/>
    <mergeCell ref="BH59:BZ60"/>
    <mergeCell ref="CA59:CA60"/>
    <mergeCell ref="CB59:CE62"/>
    <mergeCell ref="CF59:CI62"/>
    <mergeCell ref="CJ59:CM62"/>
    <mergeCell ref="CN59:CS60"/>
    <mergeCell ref="DF59:DX60"/>
    <mergeCell ref="DY59:DY60"/>
    <mergeCell ref="DZ59:EC62"/>
    <mergeCell ref="ED59:EG62"/>
    <mergeCell ref="EH59:EK62"/>
    <mergeCell ref="EL59:EQ60"/>
    <mergeCell ref="FC59:FU60"/>
    <mergeCell ref="FV59:FV60"/>
    <mergeCell ref="FW59:FZ62"/>
    <mergeCell ref="GA59:GD62"/>
    <mergeCell ref="GE59:GH62"/>
    <mergeCell ref="EX102:FD102"/>
    <mergeCell ref="DM104:DS104"/>
    <mergeCell ref="DU104:DZ105"/>
    <mergeCell ref="EA104:EF105"/>
    <mergeCell ref="EG104:EL105"/>
    <mergeCell ref="EM104:EQ105"/>
    <mergeCell ref="ET104:EW104"/>
    <mergeCell ref="B67:H68"/>
    <mergeCell ref="I67:L68"/>
    <mergeCell ref="M67:M68"/>
    <mergeCell ref="N67:R67"/>
    <mergeCell ref="S67:X67"/>
    <mergeCell ref="Z67:AD68"/>
    <mergeCell ref="AE67:AH68"/>
    <mergeCell ref="AI67:AL68"/>
    <mergeCell ref="AM67:AP68"/>
    <mergeCell ref="GA63:GD64"/>
    <mergeCell ref="GE63:GH64"/>
    <mergeCell ref="GI63:GK64"/>
    <mergeCell ref="GL63:GN64"/>
    <mergeCell ref="B65:L66"/>
    <mergeCell ref="N65:X66"/>
    <mergeCell ref="Z65:AD66"/>
    <mergeCell ref="AE65:AH66"/>
    <mergeCell ref="AI65:AL66"/>
    <mergeCell ref="AM65:AP66"/>
    <mergeCell ref="AQ65:AS66"/>
    <mergeCell ref="AT65:AV66"/>
    <mergeCell ref="AY65:BI66"/>
    <mergeCell ref="BK65:BU66"/>
    <mergeCell ref="BW65:CA66"/>
    <mergeCell ref="CB65:CE66"/>
    <mergeCell ref="CF65:CI66"/>
    <mergeCell ref="CJ65:CM66"/>
    <mergeCell ref="CN65:CP66"/>
    <mergeCell ref="CQ65:CS66"/>
    <mergeCell ref="CW65:DG66"/>
    <mergeCell ref="DI65:DS66"/>
    <mergeCell ref="DU65:DY66"/>
    <mergeCell ref="GI67:GK68"/>
    <mergeCell ref="GL67:GN68"/>
    <mergeCell ref="N68:X68"/>
    <mergeCell ref="BK68:BU68"/>
    <mergeCell ref="DI68:DS68"/>
    <mergeCell ref="FF68:FP68"/>
    <mergeCell ref="N69:R70"/>
    <mergeCell ref="S69:X70"/>
    <mergeCell ref="Z69:AD70"/>
    <mergeCell ref="AE69:AH70"/>
    <mergeCell ref="AI69:AL70"/>
    <mergeCell ref="AM69:AP70"/>
    <mergeCell ref="AQ69:AS70"/>
    <mergeCell ref="AT69:AV70"/>
    <mergeCell ref="BK69:BO70"/>
    <mergeCell ref="BP69:BU70"/>
    <mergeCell ref="BW69:CA70"/>
    <mergeCell ref="CB69:CE70"/>
    <mergeCell ref="CF69:CI70"/>
    <mergeCell ref="CJ69:CM70"/>
    <mergeCell ref="CN69:CP70"/>
    <mergeCell ref="CQ69:CS70"/>
    <mergeCell ref="DI69:DM70"/>
    <mergeCell ref="DN69:DS70"/>
    <mergeCell ref="DU69:DY70"/>
    <mergeCell ref="DZ69:EC70"/>
    <mergeCell ref="ED69:EG70"/>
    <mergeCell ref="EH69:EK70"/>
    <mergeCell ref="EL69:EN70"/>
    <mergeCell ref="EO69:EQ70"/>
    <mergeCell ref="GI69:GK70"/>
    <mergeCell ref="GL69:GN70"/>
    <mergeCell ref="B70:E71"/>
    <mergeCell ref="F70:L71"/>
    <mergeCell ref="M70:M71"/>
    <mergeCell ref="AY70:BB71"/>
    <mergeCell ref="BC70:BI71"/>
    <mergeCell ref="BJ70:BJ71"/>
    <mergeCell ref="CW70:CZ71"/>
    <mergeCell ref="DA70:DG71"/>
    <mergeCell ref="DH70:DH71"/>
    <mergeCell ref="ET70:EW71"/>
    <mergeCell ref="EX70:FD71"/>
    <mergeCell ref="FE70:FE71"/>
    <mergeCell ref="N71:R71"/>
    <mergeCell ref="S71:X71"/>
    <mergeCell ref="Z71:AD72"/>
    <mergeCell ref="AE71:AH72"/>
    <mergeCell ref="AI71:AL72"/>
    <mergeCell ref="AM71:AP72"/>
    <mergeCell ref="AQ71:AS72"/>
    <mergeCell ref="AT71:AV72"/>
    <mergeCell ref="BK71:BO71"/>
    <mergeCell ref="BP71:BU71"/>
    <mergeCell ref="EL71:EN72"/>
    <mergeCell ref="EO71:EQ72"/>
    <mergeCell ref="DI71:DM71"/>
    <mergeCell ref="DN71:DS71"/>
    <mergeCell ref="DU71:DY72"/>
    <mergeCell ref="DZ71:EC72"/>
    <mergeCell ref="ED71:EG72"/>
    <mergeCell ref="EH71:EK72"/>
    <mergeCell ref="FF71:FJ71"/>
    <mergeCell ref="FK71:FP71"/>
    <mergeCell ref="FR71:FV72"/>
    <mergeCell ref="FW71:FZ72"/>
    <mergeCell ref="GA71:GD72"/>
    <mergeCell ref="CQ71:CS72"/>
    <mergeCell ref="EO73:EQ74"/>
    <mergeCell ref="ET73:EW74"/>
    <mergeCell ref="EX73:FD74"/>
    <mergeCell ref="FE73:FE74"/>
    <mergeCell ref="FF73:FP74"/>
    <mergeCell ref="FR73:FV74"/>
    <mergeCell ref="FW73:FZ74"/>
    <mergeCell ref="GE71:GH72"/>
    <mergeCell ref="GI71:GK72"/>
    <mergeCell ref="GL71:GN72"/>
    <mergeCell ref="B72:X72"/>
    <mergeCell ref="AY72:BU72"/>
    <mergeCell ref="CW72:DS72"/>
    <mergeCell ref="ET72:FP72"/>
    <mergeCell ref="B73:E74"/>
    <mergeCell ref="F73:L74"/>
    <mergeCell ref="M73:M74"/>
    <mergeCell ref="N73:X74"/>
    <mergeCell ref="Z73:AD74"/>
    <mergeCell ref="AE73:AH74"/>
    <mergeCell ref="AI73:AL74"/>
    <mergeCell ref="AM73:AP74"/>
    <mergeCell ref="AQ73:AS74"/>
    <mergeCell ref="AT73:AV74"/>
    <mergeCell ref="AY73:BB74"/>
    <mergeCell ref="BC73:BI74"/>
    <mergeCell ref="BJ73:BJ74"/>
    <mergeCell ref="BK73:BU74"/>
    <mergeCell ref="BW73:CA74"/>
    <mergeCell ref="CB73:CE74"/>
    <mergeCell ref="CF73:CI74"/>
    <mergeCell ref="GA73:GD74"/>
    <mergeCell ref="DI76:DM77"/>
    <mergeCell ref="DN76:DS77"/>
    <mergeCell ref="ET76:EW77"/>
    <mergeCell ref="EX76:FD77"/>
    <mergeCell ref="FE76:FE77"/>
    <mergeCell ref="FF76:FJ77"/>
    <mergeCell ref="GE73:GH74"/>
    <mergeCell ref="GI73:GK74"/>
    <mergeCell ref="GL73:GN74"/>
    <mergeCell ref="B75:X75"/>
    <mergeCell ref="Z75:AD76"/>
    <mergeCell ref="AE75:AH76"/>
    <mergeCell ref="AI75:AL76"/>
    <mergeCell ref="AM75:AP76"/>
    <mergeCell ref="AQ75:AS76"/>
    <mergeCell ref="AT75:AV76"/>
    <mergeCell ref="AY75:BU75"/>
    <mergeCell ref="BW75:CA76"/>
    <mergeCell ref="CB75:CE76"/>
    <mergeCell ref="CF75:CI76"/>
    <mergeCell ref="CJ75:CM76"/>
    <mergeCell ref="CN75:CP76"/>
    <mergeCell ref="CQ75:CS76"/>
    <mergeCell ref="CW75:DS75"/>
    <mergeCell ref="DU75:DY76"/>
    <mergeCell ref="DZ75:EC76"/>
    <mergeCell ref="EL73:EN74"/>
    <mergeCell ref="FR77:FV78"/>
    <mergeCell ref="FW77:FZ78"/>
    <mergeCell ref="GA77:GD78"/>
    <mergeCell ref="GE77:GH78"/>
    <mergeCell ref="GI77:GK78"/>
    <mergeCell ref="GL77:GN78"/>
    <mergeCell ref="B78:X78"/>
    <mergeCell ref="AY78:BU78"/>
    <mergeCell ref="CW78:DS78"/>
    <mergeCell ref="ET78:FP78"/>
    <mergeCell ref="FK76:FP77"/>
    <mergeCell ref="Z77:AD78"/>
    <mergeCell ref="AE77:AH78"/>
    <mergeCell ref="AI77:AL78"/>
    <mergeCell ref="AM77:AP78"/>
    <mergeCell ref="AQ77:AS78"/>
    <mergeCell ref="AT77:AV78"/>
    <mergeCell ref="BW77:CA78"/>
    <mergeCell ref="CB77:CE78"/>
    <mergeCell ref="CF77:CI78"/>
    <mergeCell ref="CJ77:CM78"/>
    <mergeCell ref="CN77:CP78"/>
    <mergeCell ref="CQ77:CS78"/>
    <mergeCell ref="DU77:DY78"/>
    <mergeCell ref="DZ77:EC78"/>
    <mergeCell ref="ED77:EG78"/>
    <mergeCell ref="EH77:EK78"/>
    <mergeCell ref="EL77:EN78"/>
    <mergeCell ref="EO77:EQ78"/>
    <mergeCell ref="CW76:CZ77"/>
    <mergeCell ref="DA76:DG77"/>
    <mergeCell ref="GL79:GN80"/>
    <mergeCell ref="B81:X81"/>
    <mergeCell ref="Z81:AD82"/>
    <mergeCell ref="AE81:AH82"/>
    <mergeCell ref="AI81:AL82"/>
    <mergeCell ref="AM81:AP82"/>
    <mergeCell ref="AQ81:AS82"/>
    <mergeCell ref="AT81:AV82"/>
    <mergeCell ref="AY81:BU81"/>
    <mergeCell ref="BW81:CA82"/>
    <mergeCell ref="CB81:CE82"/>
    <mergeCell ref="CF81:CI82"/>
    <mergeCell ref="CJ81:CM82"/>
    <mergeCell ref="CN81:CP82"/>
    <mergeCell ref="CQ81:CS82"/>
    <mergeCell ref="CW81:DS81"/>
    <mergeCell ref="DU81:DY82"/>
    <mergeCell ref="DZ81:EC82"/>
    <mergeCell ref="ED81:EG82"/>
    <mergeCell ref="EH81:EK82"/>
    <mergeCell ref="EL81:EN82"/>
    <mergeCell ref="EO81:EQ82"/>
    <mergeCell ref="ET81:FP81"/>
    <mergeCell ref="FR81:FV82"/>
    <mergeCell ref="N82:X85"/>
    <mergeCell ref="AY82:BB83"/>
    <mergeCell ref="BC82:BI83"/>
    <mergeCell ref="BJ82:BJ83"/>
    <mergeCell ref="BK82:BU85"/>
    <mergeCell ref="CW82:CZ83"/>
    <mergeCell ref="CN83:CP85"/>
    <mergeCell ref="CQ83:CS85"/>
    <mergeCell ref="B84:M84"/>
    <mergeCell ref="AY84:BJ84"/>
    <mergeCell ref="CW84:DH84"/>
    <mergeCell ref="ET84:FE84"/>
    <mergeCell ref="EX82:FD83"/>
    <mergeCell ref="FE82:FE83"/>
    <mergeCell ref="FF82:FP85"/>
    <mergeCell ref="Z83:AD85"/>
    <mergeCell ref="AE83:AH85"/>
    <mergeCell ref="AI83:AL85"/>
    <mergeCell ref="AM83:AP85"/>
    <mergeCell ref="AQ83:AS85"/>
    <mergeCell ref="AT83:AV85"/>
    <mergeCell ref="BW83:CA85"/>
    <mergeCell ref="CB83:CE85"/>
    <mergeCell ref="CF83:CI85"/>
    <mergeCell ref="CJ83:CM85"/>
    <mergeCell ref="EO83:EQ85"/>
    <mergeCell ref="DU83:DY85"/>
    <mergeCell ref="DZ83:EC85"/>
    <mergeCell ref="ED83:EG85"/>
    <mergeCell ref="EH83:EK85"/>
    <mergeCell ref="EL83:EN85"/>
    <mergeCell ref="FR87:GN88"/>
    <mergeCell ref="Z89:AE90"/>
    <mergeCell ref="AF89:AV90"/>
    <mergeCell ref="BW89:CB90"/>
    <mergeCell ref="CC89:CS90"/>
    <mergeCell ref="DU89:DZ90"/>
    <mergeCell ref="EA89:EQ90"/>
    <mergeCell ref="FR89:FW90"/>
    <mergeCell ref="FX89:GN90"/>
    <mergeCell ref="FR83:FV85"/>
    <mergeCell ref="FW83:FZ85"/>
    <mergeCell ref="GA83:GD85"/>
    <mergeCell ref="GE83:GH85"/>
    <mergeCell ref="GI83:GK85"/>
    <mergeCell ref="GL83:GN85"/>
    <mergeCell ref="DU91:DZ92"/>
    <mergeCell ref="EA91:EF92"/>
    <mergeCell ref="EG91:EL92"/>
    <mergeCell ref="EM91:EQ92"/>
    <mergeCell ref="ET91:EY91"/>
    <mergeCell ref="EZ91:FD91"/>
    <mergeCell ref="FE91:FJ91"/>
    <mergeCell ref="FK91:FP91"/>
    <mergeCell ref="BE91:BI91"/>
    <mergeCell ref="BJ91:BO91"/>
    <mergeCell ref="BP91:BU91"/>
    <mergeCell ref="BW91:CB92"/>
    <mergeCell ref="Z91:AE92"/>
    <mergeCell ref="AF91:AK92"/>
    <mergeCell ref="AL91:AQ92"/>
    <mergeCell ref="AR91:AV92"/>
    <mergeCell ref="AY91:BD91"/>
    <mergeCell ref="FR91:FW92"/>
    <mergeCell ref="FX91:GC92"/>
    <mergeCell ref="GD91:GI92"/>
    <mergeCell ref="GJ91:GN92"/>
    <mergeCell ref="B92:G93"/>
    <mergeCell ref="H92:L93"/>
    <mergeCell ref="M92:R93"/>
    <mergeCell ref="S92:X93"/>
    <mergeCell ref="AY92:BD93"/>
    <mergeCell ref="BE92:BI93"/>
    <mergeCell ref="BJ92:BO93"/>
    <mergeCell ref="BP92:BU93"/>
    <mergeCell ref="CW92:DB93"/>
    <mergeCell ref="DC92:DG93"/>
    <mergeCell ref="DH92:DM93"/>
    <mergeCell ref="DN92:DS93"/>
    <mergeCell ref="ET92:EY93"/>
    <mergeCell ref="EZ92:FD93"/>
    <mergeCell ref="FE92:FJ93"/>
    <mergeCell ref="FK92:FP93"/>
    <mergeCell ref="Z93:AE94"/>
    <mergeCell ref="AF93:AK94"/>
    <mergeCell ref="AL93:AQ94"/>
    <mergeCell ref="AR93:AV94"/>
    <mergeCell ref="CC91:CH92"/>
    <mergeCell ref="CI91:CN92"/>
    <mergeCell ref="CO91:CS92"/>
    <mergeCell ref="CW91:DB91"/>
    <mergeCell ref="B91:G91"/>
    <mergeCell ref="H91:L91"/>
    <mergeCell ref="M91:R91"/>
    <mergeCell ref="S91:X91"/>
    <mergeCell ref="DA104:DG104"/>
    <mergeCell ref="DI104:DL104"/>
    <mergeCell ref="FG100:FL100"/>
    <mergeCell ref="FM100:FP100"/>
    <mergeCell ref="FR100:FW101"/>
    <mergeCell ref="FX100:GC101"/>
    <mergeCell ref="GD100:GI101"/>
    <mergeCell ref="GJ100:GN101"/>
    <mergeCell ref="B102:E102"/>
    <mergeCell ref="F102:L102"/>
    <mergeCell ref="CZ95:DC97"/>
    <mergeCell ref="DE95:DG97"/>
    <mergeCell ref="CC93:CH94"/>
    <mergeCell ref="CI93:CN94"/>
    <mergeCell ref="CO93:CS94"/>
    <mergeCell ref="DU93:DZ94"/>
    <mergeCell ref="EA93:EF94"/>
    <mergeCell ref="EG93:EL94"/>
    <mergeCell ref="EM93:EQ94"/>
    <mergeCell ref="FR93:FW94"/>
    <mergeCell ref="BL100:BQ100"/>
    <mergeCell ref="BR100:BU100"/>
    <mergeCell ref="BW100:CB101"/>
    <mergeCell ref="CC100:CH101"/>
    <mergeCell ref="CI100:CN101"/>
    <mergeCell ref="Z98:AE99"/>
    <mergeCell ref="AF98:AV99"/>
    <mergeCell ref="BW98:CB99"/>
    <mergeCell ref="DU98:DZ99"/>
    <mergeCell ref="EA98:EQ99"/>
    <mergeCell ref="AF100:AK101"/>
    <mergeCell ref="FR98:FW99"/>
    <mergeCell ref="AL100:AQ101"/>
    <mergeCell ref="AR100:AV101"/>
    <mergeCell ref="AY100:BK100"/>
    <mergeCell ref="CV106:ER106"/>
    <mergeCell ref="ES106:GO106"/>
    <mergeCell ref="FF104:FI104"/>
    <mergeCell ref="FJ104:FP104"/>
    <mergeCell ref="FR104:FW105"/>
    <mergeCell ref="FX104:GC105"/>
    <mergeCell ref="GD104:GI105"/>
    <mergeCell ref="GJ104:GN105"/>
    <mergeCell ref="FX98:GN99"/>
    <mergeCell ref="A99:A105"/>
    <mergeCell ref="B99:X99"/>
    <mergeCell ref="Y99:Y105"/>
    <mergeCell ref="AX99:AX105"/>
    <mergeCell ref="AY99:BU99"/>
    <mergeCell ref="BV99:BV105"/>
    <mergeCell ref="CV99:CV105"/>
    <mergeCell ref="CW99:DS99"/>
    <mergeCell ref="DT99:DT105"/>
    <mergeCell ref="ES99:ES105"/>
    <mergeCell ref="ET99:FP99"/>
    <mergeCell ref="FQ99:FQ105"/>
    <mergeCell ref="B100:N100"/>
    <mergeCell ref="O100:T100"/>
    <mergeCell ref="U100:X100"/>
    <mergeCell ref="Z100:AE101"/>
    <mergeCell ref="EX104:FD104"/>
    <mergeCell ref="DU100:DZ101"/>
    <mergeCell ref="EA100:EF101"/>
    <mergeCell ref="CW105:DS105"/>
    <mergeCell ref="ET105:FP105"/>
    <mergeCell ref="FJ102:FP102"/>
    <mergeCell ref="FR102:FW103"/>
    <mergeCell ref="FX102:GC103"/>
    <mergeCell ref="GD102:GI103"/>
    <mergeCell ref="GJ102:GN103"/>
    <mergeCell ref="B104:E104"/>
    <mergeCell ref="F104:L104"/>
    <mergeCell ref="N104:Q104"/>
    <mergeCell ref="R104:X104"/>
    <mergeCell ref="Z104:AE105"/>
    <mergeCell ref="AF104:AK105"/>
    <mergeCell ref="AL104:AQ105"/>
    <mergeCell ref="AR104:AV105"/>
    <mergeCell ref="AY104:BB104"/>
    <mergeCell ref="BC104:BI104"/>
    <mergeCell ref="BK104:BN104"/>
    <mergeCell ref="BO104:BU104"/>
    <mergeCell ref="BW104:CB105"/>
    <mergeCell ref="CC104:CH105"/>
    <mergeCell ref="CI104:CN105"/>
    <mergeCell ref="AY102:BB102"/>
    <mergeCell ref="BC102:BI102"/>
    <mergeCell ref="BK102:BN102"/>
    <mergeCell ref="BO102:BU102"/>
    <mergeCell ref="BW102:CB103"/>
    <mergeCell ref="CC102:CH103"/>
    <mergeCell ref="CI102:CN103"/>
    <mergeCell ref="CO102:CS103"/>
    <mergeCell ref="CW102:CZ102"/>
    <mergeCell ref="DA102:DG102"/>
    <mergeCell ref="CW104:CZ104"/>
    <mergeCell ref="A159:AW159"/>
    <mergeCell ref="AX159:CT159"/>
    <mergeCell ref="CV159:ER159"/>
    <mergeCell ref="ES159:GO159"/>
    <mergeCell ref="AX160:CT162"/>
    <mergeCell ref="CV160:ER162"/>
    <mergeCell ref="A163:AW163"/>
    <mergeCell ref="AX163:CT163"/>
    <mergeCell ref="CV163:ER163"/>
    <mergeCell ref="ES163:GO163"/>
    <mergeCell ref="A164:J167"/>
    <mergeCell ref="K164:AV164"/>
    <mergeCell ref="AW164:AW211"/>
    <mergeCell ref="AX164:BG167"/>
    <mergeCell ref="BH164:CS164"/>
    <mergeCell ref="CT164:CT211"/>
    <mergeCell ref="CV164:DE167"/>
    <mergeCell ref="DF164:EQ164"/>
    <mergeCell ref="ER164:ER211"/>
    <mergeCell ref="ES164:FB167"/>
    <mergeCell ref="FC164:GN164"/>
    <mergeCell ref="GO164:GO211"/>
    <mergeCell ref="K165:AC166"/>
    <mergeCell ref="AD165:AD166"/>
    <mergeCell ref="AE165:AH168"/>
    <mergeCell ref="AI165:AL168"/>
    <mergeCell ref="AM165:AP168"/>
    <mergeCell ref="FW165:FZ168"/>
    <mergeCell ref="GA165:GD168"/>
    <mergeCell ref="GE165:GH168"/>
    <mergeCell ref="GI165:GN166"/>
    <mergeCell ref="K167:AD167"/>
    <mergeCell ref="AQ167:AS168"/>
    <mergeCell ref="AT167:AV168"/>
    <mergeCell ref="BH167:CA167"/>
    <mergeCell ref="CN167:CP168"/>
    <mergeCell ref="CQ167:CS168"/>
    <mergeCell ref="DF167:DY167"/>
    <mergeCell ref="EL167:EN168"/>
    <mergeCell ref="EO167:EQ168"/>
    <mergeCell ref="FC167:FV167"/>
    <mergeCell ref="GI167:GK168"/>
    <mergeCell ref="GL167:GN168"/>
    <mergeCell ref="A168:AD168"/>
    <mergeCell ref="AX168:CA168"/>
    <mergeCell ref="CV168:DY168"/>
    <mergeCell ref="ES168:FV168"/>
    <mergeCell ref="CB165:CE168"/>
    <mergeCell ref="CF165:CI168"/>
    <mergeCell ref="CJ165:CM168"/>
    <mergeCell ref="CN165:CS166"/>
    <mergeCell ref="DF165:DX166"/>
    <mergeCell ref="DY165:DY166"/>
    <mergeCell ref="DZ165:EC168"/>
    <mergeCell ref="ED165:EG168"/>
    <mergeCell ref="EH165:EK168"/>
    <mergeCell ref="AQ165:AV166"/>
    <mergeCell ref="BH165:BZ166"/>
    <mergeCell ref="CA165:CA166"/>
    <mergeCell ref="EL165:EQ166"/>
    <mergeCell ref="FC165:FU166"/>
    <mergeCell ref="FV165:FV166"/>
    <mergeCell ref="FF169:FP170"/>
    <mergeCell ref="FR169:FV170"/>
    <mergeCell ref="BK169:BU170"/>
    <mergeCell ref="BW169:CA170"/>
    <mergeCell ref="CB169:CE170"/>
    <mergeCell ref="CF169:CI170"/>
    <mergeCell ref="CJ169:CM170"/>
    <mergeCell ref="CN169:CP170"/>
    <mergeCell ref="CQ169:CS170"/>
    <mergeCell ref="CW169:DG170"/>
    <mergeCell ref="DI169:DS170"/>
    <mergeCell ref="B169:L170"/>
    <mergeCell ref="N169:X170"/>
    <mergeCell ref="Z169:AD170"/>
    <mergeCell ref="AE169:AH170"/>
    <mergeCell ref="AI169:AL170"/>
    <mergeCell ref="AM169:AP170"/>
    <mergeCell ref="AQ169:AS170"/>
    <mergeCell ref="AT169:AV170"/>
    <mergeCell ref="AY169:BI170"/>
    <mergeCell ref="FW171:FZ172"/>
    <mergeCell ref="FW169:FZ170"/>
    <mergeCell ref="GA169:GD170"/>
    <mergeCell ref="GE169:GH170"/>
    <mergeCell ref="GI169:GK170"/>
    <mergeCell ref="GL169:GN170"/>
    <mergeCell ref="B171:L172"/>
    <mergeCell ref="N171:X172"/>
    <mergeCell ref="Z171:AD172"/>
    <mergeCell ref="AE171:AH172"/>
    <mergeCell ref="AI171:AL172"/>
    <mergeCell ref="AM171:AP172"/>
    <mergeCell ref="AQ171:AS172"/>
    <mergeCell ref="AT171:AV172"/>
    <mergeCell ref="AY171:BI172"/>
    <mergeCell ref="BK171:BU172"/>
    <mergeCell ref="BW171:CA172"/>
    <mergeCell ref="CB171:CE172"/>
    <mergeCell ref="CF171:CI172"/>
    <mergeCell ref="CJ171:CM172"/>
    <mergeCell ref="CN171:CP172"/>
    <mergeCell ref="CQ171:CS172"/>
    <mergeCell ref="CW171:DG172"/>
    <mergeCell ref="DI171:DS172"/>
    <mergeCell ref="DU171:DY172"/>
    <mergeCell ref="DU169:DY170"/>
    <mergeCell ref="DZ169:EC170"/>
    <mergeCell ref="ED169:EG170"/>
    <mergeCell ref="EH169:EK170"/>
    <mergeCell ref="EL169:EN170"/>
    <mergeCell ref="EO169:EQ170"/>
    <mergeCell ref="ET169:FD170"/>
    <mergeCell ref="GA171:GD172"/>
    <mergeCell ref="GE171:GH172"/>
    <mergeCell ref="GI171:GK172"/>
    <mergeCell ref="GL171:GN172"/>
    <mergeCell ref="B173:H174"/>
    <mergeCell ref="I173:L174"/>
    <mergeCell ref="M173:M174"/>
    <mergeCell ref="N173:R173"/>
    <mergeCell ref="S173:X173"/>
    <mergeCell ref="Z173:AD174"/>
    <mergeCell ref="AE173:AH174"/>
    <mergeCell ref="AI173:AL174"/>
    <mergeCell ref="AM173:AP174"/>
    <mergeCell ref="AQ173:AS174"/>
    <mergeCell ref="AT173:AV174"/>
    <mergeCell ref="AY173:BE174"/>
    <mergeCell ref="BF173:BI174"/>
    <mergeCell ref="BJ173:BJ174"/>
    <mergeCell ref="BK173:BO173"/>
    <mergeCell ref="BP173:BU173"/>
    <mergeCell ref="BW173:CA174"/>
    <mergeCell ref="CB173:CE174"/>
    <mergeCell ref="CF173:CI174"/>
    <mergeCell ref="CJ173:CM174"/>
    <mergeCell ref="DZ171:EC172"/>
    <mergeCell ref="ED171:EG172"/>
    <mergeCell ref="EH171:EK172"/>
    <mergeCell ref="EL171:EN172"/>
    <mergeCell ref="EO171:EQ172"/>
    <mergeCell ref="ET171:FD172"/>
    <mergeCell ref="FF171:FP172"/>
    <mergeCell ref="FR171:FV172"/>
    <mergeCell ref="FR173:FV174"/>
    <mergeCell ref="FW173:FZ174"/>
    <mergeCell ref="GA173:GD174"/>
    <mergeCell ref="GE173:GH174"/>
    <mergeCell ref="GI173:GK174"/>
    <mergeCell ref="GL173:GN174"/>
    <mergeCell ref="N174:X174"/>
    <mergeCell ref="BK174:BU174"/>
    <mergeCell ref="DI174:DS174"/>
    <mergeCell ref="FF174:FP174"/>
    <mergeCell ref="ED173:EG174"/>
    <mergeCell ref="EH173:EK174"/>
    <mergeCell ref="EL173:EN174"/>
    <mergeCell ref="EO173:EQ174"/>
    <mergeCell ref="ET173:EZ174"/>
    <mergeCell ref="FA173:FD174"/>
    <mergeCell ref="FE173:FE174"/>
    <mergeCell ref="FF173:FJ173"/>
    <mergeCell ref="FK173:FP173"/>
    <mergeCell ref="CN173:CP174"/>
    <mergeCell ref="CQ173:CS174"/>
    <mergeCell ref="CW173:DC174"/>
    <mergeCell ref="DD173:DG174"/>
    <mergeCell ref="DH173:DH174"/>
    <mergeCell ref="DI173:DM173"/>
    <mergeCell ref="DN173:DS173"/>
    <mergeCell ref="DU173:DY174"/>
    <mergeCell ref="DZ173:EC174"/>
    <mergeCell ref="FR175:FV176"/>
    <mergeCell ref="BP175:BU176"/>
    <mergeCell ref="BW175:CA176"/>
    <mergeCell ref="CB175:CE176"/>
    <mergeCell ref="CF175:CI176"/>
    <mergeCell ref="CJ175:CM176"/>
    <mergeCell ref="CN175:CP176"/>
    <mergeCell ref="CQ175:CS176"/>
    <mergeCell ref="DI175:DM176"/>
    <mergeCell ref="DN175:DS176"/>
    <mergeCell ref="N175:R176"/>
    <mergeCell ref="S175:X176"/>
    <mergeCell ref="Z175:AD176"/>
    <mergeCell ref="AE175:AH176"/>
    <mergeCell ref="AI175:AL176"/>
    <mergeCell ref="AM175:AP176"/>
    <mergeCell ref="AQ175:AS176"/>
    <mergeCell ref="AT175:AV176"/>
    <mergeCell ref="BK175:BO176"/>
    <mergeCell ref="FW175:FZ176"/>
    <mergeCell ref="GA175:GD176"/>
    <mergeCell ref="GE175:GH176"/>
    <mergeCell ref="GI175:GK176"/>
    <mergeCell ref="GL175:GN176"/>
    <mergeCell ref="B176:E177"/>
    <mergeCell ref="F176:L177"/>
    <mergeCell ref="M176:M177"/>
    <mergeCell ref="AY176:BB177"/>
    <mergeCell ref="BC176:BI177"/>
    <mergeCell ref="BJ176:BJ177"/>
    <mergeCell ref="CW176:CZ177"/>
    <mergeCell ref="DA176:DG177"/>
    <mergeCell ref="DH176:DH177"/>
    <mergeCell ref="ET176:EW177"/>
    <mergeCell ref="EX176:FD177"/>
    <mergeCell ref="FE176:FE177"/>
    <mergeCell ref="N177:R177"/>
    <mergeCell ref="S177:X177"/>
    <mergeCell ref="Z177:AD178"/>
    <mergeCell ref="AE177:AH178"/>
    <mergeCell ref="AI177:AL178"/>
    <mergeCell ref="AM177:AP178"/>
    <mergeCell ref="AQ177:AS178"/>
    <mergeCell ref="DU175:DY176"/>
    <mergeCell ref="DZ175:EC176"/>
    <mergeCell ref="ED175:EG176"/>
    <mergeCell ref="EH175:EK176"/>
    <mergeCell ref="EL175:EN176"/>
    <mergeCell ref="EO175:EQ176"/>
    <mergeCell ref="FF175:FJ176"/>
    <mergeCell ref="FK175:FP176"/>
    <mergeCell ref="GI177:GK178"/>
    <mergeCell ref="GL177:GN178"/>
    <mergeCell ref="B178:X178"/>
    <mergeCell ref="AY178:BU178"/>
    <mergeCell ref="CW178:DS178"/>
    <mergeCell ref="ET178:FP178"/>
    <mergeCell ref="DI177:DM177"/>
    <mergeCell ref="DN177:DS177"/>
    <mergeCell ref="DU177:DY178"/>
    <mergeCell ref="DZ177:EC178"/>
    <mergeCell ref="ED177:EG178"/>
    <mergeCell ref="EH177:EK178"/>
    <mergeCell ref="EL177:EN178"/>
    <mergeCell ref="EO177:EQ178"/>
    <mergeCell ref="FF177:FJ177"/>
    <mergeCell ref="AT177:AV178"/>
    <mergeCell ref="BK177:BO177"/>
    <mergeCell ref="BP177:BU177"/>
    <mergeCell ref="BW177:CA178"/>
    <mergeCell ref="CB177:CE178"/>
    <mergeCell ref="CF177:CI178"/>
    <mergeCell ref="CJ177:CM178"/>
    <mergeCell ref="CN177:CP178"/>
    <mergeCell ref="CQ177:CS178"/>
    <mergeCell ref="CB179:CE180"/>
    <mergeCell ref="CF179:CI180"/>
    <mergeCell ref="CJ179:CM180"/>
    <mergeCell ref="B179:E180"/>
    <mergeCell ref="F179:L180"/>
    <mergeCell ref="M179:M180"/>
    <mergeCell ref="N179:X180"/>
    <mergeCell ref="Z179:AD180"/>
    <mergeCell ref="AE179:AH180"/>
    <mergeCell ref="AI179:AL180"/>
    <mergeCell ref="AM179:AP180"/>
    <mergeCell ref="AQ179:AS180"/>
    <mergeCell ref="FK177:FP177"/>
    <mergeCell ref="FR177:FV178"/>
    <mergeCell ref="FW177:FZ178"/>
    <mergeCell ref="GA177:GD178"/>
    <mergeCell ref="GE177:GH178"/>
    <mergeCell ref="GE179:GH180"/>
    <mergeCell ref="GI179:GK180"/>
    <mergeCell ref="GL179:GN180"/>
    <mergeCell ref="B181:X181"/>
    <mergeCell ref="Z181:AD182"/>
    <mergeCell ref="AE181:AH182"/>
    <mergeCell ref="AI181:AL182"/>
    <mergeCell ref="AM181:AP182"/>
    <mergeCell ref="AQ181:AS182"/>
    <mergeCell ref="AT181:AV182"/>
    <mergeCell ref="AY181:BU181"/>
    <mergeCell ref="BW181:CA182"/>
    <mergeCell ref="CB181:CE182"/>
    <mergeCell ref="CF181:CI182"/>
    <mergeCell ref="CJ181:CM182"/>
    <mergeCell ref="CN181:CP182"/>
    <mergeCell ref="CQ181:CS182"/>
    <mergeCell ref="CW181:DS181"/>
    <mergeCell ref="DU181:DY182"/>
    <mergeCell ref="DZ181:EC182"/>
    <mergeCell ref="ED181:EG182"/>
    <mergeCell ref="EH181:EK182"/>
    <mergeCell ref="EL181:EN182"/>
    <mergeCell ref="EH179:EK180"/>
    <mergeCell ref="EL179:EN180"/>
    <mergeCell ref="EO179:EQ180"/>
    <mergeCell ref="ET179:EW180"/>
    <mergeCell ref="EX179:FD180"/>
    <mergeCell ref="FE179:FE180"/>
    <mergeCell ref="FF179:FP180"/>
    <mergeCell ref="FR179:FV180"/>
    <mergeCell ref="FW179:FZ180"/>
    <mergeCell ref="B182:E183"/>
    <mergeCell ref="F182:L183"/>
    <mergeCell ref="M182:M183"/>
    <mergeCell ref="N182:R183"/>
    <mergeCell ref="S182:X183"/>
    <mergeCell ref="AY182:BB183"/>
    <mergeCell ref="BC182:BI183"/>
    <mergeCell ref="BJ182:BJ183"/>
    <mergeCell ref="BK182:BO183"/>
    <mergeCell ref="BP182:BU183"/>
    <mergeCell ref="CW182:CZ183"/>
    <mergeCell ref="DA182:DG183"/>
    <mergeCell ref="DH182:DH183"/>
    <mergeCell ref="DI182:DM183"/>
    <mergeCell ref="DN182:DS183"/>
    <mergeCell ref="ET182:EW183"/>
    <mergeCell ref="GA179:GD180"/>
    <mergeCell ref="CN179:CP180"/>
    <mergeCell ref="CQ179:CS180"/>
    <mergeCell ref="CW179:CZ180"/>
    <mergeCell ref="DA179:DG180"/>
    <mergeCell ref="DH179:DH180"/>
    <mergeCell ref="DI179:DS180"/>
    <mergeCell ref="DU179:DY180"/>
    <mergeCell ref="DZ179:EC180"/>
    <mergeCell ref="ED179:EG180"/>
    <mergeCell ref="AT179:AV180"/>
    <mergeCell ref="AY179:BB180"/>
    <mergeCell ref="BC179:BI180"/>
    <mergeCell ref="BJ179:BJ180"/>
    <mergeCell ref="BK179:BU180"/>
    <mergeCell ref="BW179:CA180"/>
    <mergeCell ref="CJ183:CM184"/>
    <mergeCell ref="CN183:CP184"/>
    <mergeCell ref="CQ183:CS184"/>
    <mergeCell ref="DU183:DY184"/>
    <mergeCell ref="DZ183:EC184"/>
    <mergeCell ref="ED183:EG184"/>
    <mergeCell ref="EH183:EK184"/>
    <mergeCell ref="EL183:EN184"/>
    <mergeCell ref="EO183:EQ184"/>
    <mergeCell ref="EO181:EQ182"/>
    <mergeCell ref="ET181:FP181"/>
    <mergeCell ref="FR181:FV182"/>
    <mergeCell ref="FW181:FZ182"/>
    <mergeCell ref="GA181:GD182"/>
    <mergeCell ref="GE181:GH182"/>
    <mergeCell ref="GI181:GK182"/>
    <mergeCell ref="GL181:GN182"/>
    <mergeCell ref="B185:E186"/>
    <mergeCell ref="F185:L186"/>
    <mergeCell ref="M185:M186"/>
    <mergeCell ref="N185:R186"/>
    <mergeCell ref="S185:X186"/>
    <mergeCell ref="Z185:AD186"/>
    <mergeCell ref="AE185:AH186"/>
    <mergeCell ref="AI185:AL186"/>
    <mergeCell ref="AM185:AP186"/>
    <mergeCell ref="FR183:FV184"/>
    <mergeCell ref="FW183:FZ184"/>
    <mergeCell ref="GA183:GD184"/>
    <mergeCell ref="GE183:GH184"/>
    <mergeCell ref="GI183:GK184"/>
    <mergeCell ref="GL183:GN184"/>
    <mergeCell ref="B184:X184"/>
    <mergeCell ref="AY184:BU184"/>
    <mergeCell ref="CW184:DS184"/>
    <mergeCell ref="ET184:FP184"/>
    <mergeCell ref="EX182:FD183"/>
    <mergeCell ref="FE182:FE183"/>
    <mergeCell ref="FF182:FJ183"/>
    <mergeCell ref="FK182:FP183"/>
    <mergeCell ref="Z183:AD184"/>
    <mergeCell ref="AE183:AH184"/>
    <mergeCell ref="AI183:AL184"/>
    <mergeCell ref="AM183:AP184"/>
    <mergeCell ref="AQ183:AS184"/>
    <mergeCell ref="AT183:AV184"/>
    <mergeCell ref="BW183:CA184"/>
    <mergeCell ref="CB183:CE184"/>
    <mergeCell ref="CF183:CI184"/>
    <mergeCell ref="EX185:FD186"/>
    <mergeCell ref="FE185:FE186"/>
    <mergeCell ref="CF185:CI186"/>
    <mergeCell ref="CJ185:CM186"/>
    <mergeCell ref="CN185:CP186"/>
    <mergeCell ref="CQ185:CS186"/>
    <mergeCell ref="CW185:CZ186"/>
    <mergeCell ref="DA185:DG186"/>
    <mergeCell ref="DH185:DH186"/>
    <mergeCell ref="DI185:DM186"/>
    <mergeCell ref="DN185:DS186"/>
    <mergeCell ref="AQ185:AS186"/>
    <mergeCell ref="AT185:AV186"/>
    <mergeCell ref="AY185:BB186"/>
    <mergeCell ref="BC185:BI186"/>
    <mergeCell ref="BJ185:BJ186"/>
    <mergeCell ref="BK185:BO186"/>
    <mergeCell ref="BP185:BU186"/>
    <mergeCell ref="BW185:CA186"/>
    <mergeCell ref="CB185:CE186"/>
    <mergeCell ref="GA187:GD188"/>
    <mergeCell ref="FF185:FJ186"/>
    <mergeCell ref="FK185:FP186"/>
    <mergeCell ref="FR185:FV186"/>
    <mergeCell ref="FW185:FZ186"/>
    <mergeCell ref="GA185:GD186"/>
    <mergeCell ref="GE185:GH186"/>
    <mergeCell ref="GI185:GK186"/>
    <mergeCell ref="GL185:GN186"/>
    <mergeCell ref="B187:X187"/>
    <mergeCell ref="Z187:AD188"/>
    <mergeCell ref="AE187:AH188"/>
    <mergeCell ref="AI187:AL188"/>
    <mergeCell ref="AM187:AP188"/>
    <mergeCell ref="AQ187:AS188"/>
    <mergeCell ref="AT187:AV188"/>
    <mergeCell ref="AY187:BU187"/>
    <mergeCell ref="BW187:CA188"/>
    <mergeCell ref="CB187:CE188"/>
    <mergeCell ref="CF187:CI188"/>
    <mergeCell ref="CJ187:CM188"/>
    <mergeCell ref="CN187:CP188"/>
    <mergeCell ref="CQ187:CS188"/>
    <mergeCell ref="CW187:DS187"/>
    <mergeCell ref="DU187:DY188"/>
    <mergeCell ref="DU185:DY186"/>
    <mergeCell ref="DZ185:EC186"/>
    <mergeCell ref="ED185:EG186"/>
    <mergeCell ref="EH185:EK186"/>
    <mergeCell ref="EL185:EN186"/>
    <mergeCell ref="EO185:EQ186"/>
    <mergeCell ref="ET185:EW186"/>
    <mergeCell ref="GE187:GH188"/>
    <mergeCell ref="GI187:GK188"/>
    <mergeCell ref="GL187:GN188"/>
    <mergeCell ref="B188:E189"/>
    <mergeCell ref="F188:L189"/>
    <mergeCell ref="M188:M189"/>
    <mergeCell ref="N188:X191"/>
    <mergeCell ref="AY188:BB189"/>
    <mergeCell ref="BC188:BI189"/>
    <mergeCell ref="BJ188:BJ189"/>
    <mergeCell ref="BK188:BU191"/>
    <mergeCell ref="CW188:CZ189"/>
    <mergeCell ref="DA188:DG189"/>
    <mergeCell ref="DH188:DH189"/>
    <mergeCell ref="DI188:DS191"/>
    <mergeCell ref="ET188:EW189"/>
    <mergeCell ref="EX188:FD189"/>
    <mergeCell ref="FE188:FE189"/>
    <mergeCell ref="FF188:FP191"/>
    <mergeCell ref="Z189:AD191"/>
    <mergeCell ref="AE189:AH191"/>
    <mergeCell ref="AI189:AL191"/>
    <mergeCell ref="AM189:AP191"/>
    <mergeCell ref="AQ189:AS191"/>
    <mergeCell ref="DZ187:EC188"/>
    <mergeCell ref="ED187:EG188"/>
    <mergeCell ref="EH187:EK188"/>
    <mergeCell ref="EL187:EN188"/>
    <mergeCell ref="CW193:DI195"/>
    <mergeCell ref="EO187:EQ188"/>
    <mergeCell ref="ET187:FP187"/>
    <mergeCell ref="FR187:FV188"/>
    <mergeCell ref="FW187:FZ188"/>
    <mergeCell ref="GL189:GN191"/>
    <mergeCell ref="B190:M190"/>
    <mergeCell ref="AY190:BJ190"/>
    <mergeCell ref="CW190:DH190"/>
    <mergeCell ref="ET190:FE190"/>
    <mergeCell ref="B192:X192"/>
    <mergeCell ref="AY192:BU192"/>
    <mergeCell ref="CW192:DS192"/>
    <mergeCell ref="ET192:FP192"/>
    <mergeCell ref="ED189:EG191"/>
    <mergeCell ref="EH189:EK191"/>
    <mergeCell ref="EL189:EN191"/>
    <mergeCell ref="EO189:EQ191"/>
    <mergeCell ref="FR189:FV191"/>
    <mergeCell ref="FW189:FZ191"/>
    <mergeCell ref="GA189:GD191"/>
    <mergeCell ref="GE189:GH191"/>
    <mergeCell ref="GI189:GK191"/>
    <mergeCell ref="AT189:AV191"/>
    <mergeCell ref="BW189:CA191"/>
    <mergeCell ref="CB189:CE191"/>
    <mergeCell ref="CF189:CI191"/>
    <mergeCell ref="CJ189:CM191"/>
    <mergeCell ref="CN189:CP191"/>
    <mergeCell ref="CQ189:CS191"/>
    <mergeCell ref="DU189:DY191"/>
    <mergeCell ref="DZ189:EC191"/>
    <mergeCell ref="B197:G197"/>
    <mergeCell ref="H197:L197"/>
    <mergeCell ref="M197:R197"/>
    <mergeCell ref="S197:X197"/>
    <mergeCell ref="Z197:AE198"/>
    <mergeCell ref="AF197:AK198"/>
    <mergeCell ref="AL197:AQ198"/>
    <mergeCell ref="AR197:AV198"/>
    <mergeCell ref="AY197:BD197"/>
    <mergeCell ref="DJ193:DL195"/>
    <mergeCell ref="DM193:DS195"/>
    <mergeCell ref="DU193:EQ194"/>
    <mergeCell ref="ET193:FF195"/>
    <mergeCell ref="FG193:FI195"/>
    <mergeCell ref="FJ193:FP195"/>
    <mergeCell ref="FR193:GN194"/>
    <mergeCell ref="Z195:AE196"/>
    <mergeCell ref="AF195:AV196"/>
    <mergeCell ref="BW195:CB196"/>
    <mergeCell ref="CC195:CS196"/>
    <mergeCell ref="DU195:DZ196"/>
    <mergeCell ref="EA195:EQ196"/>
    <mergeCell ref="FR195:FW196"/>
    <mergeCell ref="FX195:GN196"/>
    <mergeCell ref="B193:N195"/>
    <mergeCell ref="O193:Q195"/>
    <mergeCell ref="R193:X195"/>
    <mergeCell ref="Z193:AV194"/>
    <mergeCell ref="AY193:BK195"/>
    <mergeCell ref="BL193:BN195"/>
    <mergeCell ref="BO193:BU195"/>
    <mergeCell ref="BW193:CS194"/>
    <mergeCell ref="Z199:AE200"/>
    <mergeCell ref="AF199:AK200"/>
    <mergeCell ref="AL199:AQ200"/>
    <mergeCell ref="DH197:DM197"/>
    <mergeCell ref="DN197:DS197"/>
    <mergeCell ref="DU197:DZ198"/>
    <mergeCell ref="EA197:EF198"/>
    <mergeCell ref="EG197:EL198"/>
    <mergeCell ref="EM197:EQ198"/>
    <mergeCell ref="ET197:EY197"/>
    <mergeCell ref="EZ197:FD197"/>
    <mergeCell ref="FE197:FJ197"/>
    <mergeCell ref="BE197:BI197"/>
    <mergeCell ref="BJ197:BO197"/>
    <mergeCell ref="BP197:BU197"/>
    <mergeCell ref="BW197:CB198"/>
    <mergeCell ref="CC197:CH198"/>
    <mergeCell ref="CI197:CN198"/>
    <mergeCell ref="CO197:CS198"/>
    <mergeCell ref="CW197:DB197"/>
    <mergeCell ref="DC197:DG197"/>
    <mergeCell ref="CO201:CS202"/>
    <mergeCell ref="AR199:AV200"/>
    <mergeCell ref="BW199:CB200"/>
    <mergeCell ref="CC199:CH200"/>
    <mergeCell ref="CI199:CN200"/>
    <mergeCell ref="CO199:CS200"/>
    <mergeCell ref="DU199:DZ200"/>
    <mergeCell ref="EA199:EF200"/>
    <mergeCell ref="EG199:EL200"/>
    <mergeCell ref="EM199:EQ200"/>
    <mergeCell ref="EW201:EZ203"/>
    <mergeCell ref="FK197:FP197"/>
    <mergeCell ref="FR197:FW198"/>
    <mergeCell ref="FX197:GC198"/>
    <mergeCell ref="GD197:GI198"/>
    <mergeCell ref="GJ197:GN198"/>
    <mergeCell ref="B198:G199"/>
    <mergeCell ref="H198:L199"/>
    <mergeCell ref="M198:R199"/>
    <mergeCell ref="S198:X199"/>
    <mergeCell ref="AY198:BD199"/>
    <mergeCell ref="BE198:BI199"/>
    <mergeCell ref="BJ198:BO199"/>
    <mergeCell ref="BP198:BU199"/>
    <mergeCell ref="CW198:DB199"/>
    <mergeCell ref="DC198:DG199"/>
    <mergeCell ref="DH198:DM199"/>
    <mergeCell ref="DN198:DS199"/>
    <mergeCell ref="ET198:EY199"/>
    <mergeCell ref="EZ198:FD199"/>
    <mergeCell ref="FE198:FJ199"/>
    <mergeCell ref="FK198:FP199"/>
    <mergeCell ref="CW201:CY203"/>
    <mergeCell ref="CZ201:DC203"/>
    <mergeCell ref="DE201:DG203"/>
    <mergeCell ref="DH201:DK203"/>
    <mergeCell ref="DM201:DO203"/>
    <mergeCell ref="DP201:DS203"/>
    <mergeCell ref="DU201:DZ202"/>
    <mergeCell ref="EA201:EF202"/>
    <mergeCell ref="EG201:EL202"/>
    <mergeCell ref="FR199:FW200"/>
    <mergeCell ref="FX199:GC200"/>
    <mergeCell ref="GD199:GI200"/>
    <mergeCell ref="GJ199:GN200"/>
    <mergeCell ref="B201:D203"/>
    <mergeCell ref="E201:H203"/>
    <mergeCell ref="J201:L203"/>
    <mergeCell ref="M201:P203"/>
    <mergeCell ref="R201:T203"/>
    <mergeCell ref="U201:X203"/>
    <mergeCell ref="Z201:AE202"/>
    <mergeCell ref="AF201:AK202"/>
    <mergeCell ref="AL201:AQ202"/>
    <mergeCell ref="AR201:AV202"/>
    <mergeCell ref="AY201:BA203"/>
    <mergeCell ref="BB201:BE203"/>
    <mergeCell ref="BG201:BI203"/>
    <mergeCell ref="BJ201:BM203"/>
    <mergeCell ref="BO201:BQ203"/>
    <mergeCell ref="BR201:BU203"/>
    <mergeCell ref="BW201:CB202"/>
    <mergeCell ref="CC201:CH202"/>
    <mergeCell ref="CI201:CN202"/>
    <mergeCell ref="GD201:GI202"/>
    <mergeCell ref="GJ201:GN202"/>
    <mergeCell ref="Z204:AE205"/>
    <mergeCell ref="AF204:AV205"/>
    <mergeCell ref="BW204:CB205"/>
    <mergeCell ref="CC204:CS205"/>
    <mergeCell ref="DU204:DZ205"/>
    <mergeCell ref="EA204:EQ205"/>
    <mergeCell ref="FR204:FW205"/>
    <mergeCell ref="FX204:GN205"/>
    <mergeCell ref="ES205:ES211"/>
    <mergeCell ref="ET205:FP205"/>
    <mergeCell ref="FQ205:FQ211"/>
    <mergeCell ref="DJ206:DO206"/>
    <mergeCell ref="DP206:DS206"/>
    <mergeCell ref="DU206:DZ207"/>
    <mergeCell ref="EA206:EF207"/>
    <mergeCell ref="EG206:EL207"/>
    <mergeCell ref="EM206:EQ207"/>
    <mergeCell ref="ET206:FF206"/>
    <mergeCell ref="FG206:FL206"/>
    <mergeCell ref="FM206:FP206"/>
    <mergeCell ref="FR206:FW207"/>
    <mergeCell ref="FX206:GC207"/>
    <mergeCell ref="EM201:EQ202"/>
    <mergeCell ref="ET201:EV203"/>
    <mergeCell ref="FB201:FD203"/>
    <mergeCell ref="FE201:FH203"/>
    <mergeCell ref="FJ201:FL203"/>
    <mergeCell ref="FM201:FP203"/>
    <mergeCell ref="FR201:FW202"/>
    <mergeCell ref="FX201:GC202"/>
    <mergeCell ref="B208:E208"/>
    <mergeCell ref="F208:L208"/>
    <mergeCell ref="N208:Q208"/>
    <mergeCell ref="R208:X208"/>
    <mergeCell ref="Z208:AE209"/>
    <mergeCell ref="AF208:AK209"/>
    <mergeCell ref="AL208:AQ209"/>
    <mergeCell ref="AR208:AV209"/>
    <mergeCell ref="AY208:BB208"/>
    <mergeCell ref="BC208:BI208"/>
    <mergeCell ref="BK208:BN208"/>
    <mergeCell ref="BO208:BU208"/>
    <mergeCell ref="BW208:CB209"/>
    <mergeCell ref="CC208:CH209"/>
    <mergeCell ref="CI208:CN209"/>
    <mergeCell ref="CO208:CS209"/>
    <mergeCell ref="CW208:CZ208"/>
    <mergeCell ref="Y205:Y211"/>
    <mergeCell ref="AX205:AX211"/>
    <mergeCell ref="AY205:BU205"/>
    <mergeCell ref="BV205:BV211"/>
    <mergeCell ref="CV205:CV211"/>
    <mergeCell ref="CW205:DS205"/>
    <mergeCell ref="BR206:BU206"/>
    <mergeCell ref="BW206:CB207"/>
    <mergeCell ref="CC206:CH207"/>
    <mergeCell ref="CI206:CN207"/>
    <mergeCell ref="CO206:CS207"/>
    <mergeCell ref="CW206:DI206"/>
    <mergeCell ref="DA210:DG210"/>
    <mergeCell ref="DI210:DL210"/>
    <mergeCell ref="DM210:DS210"/>
    <mergeCell ref="EA210:EF211"/>
    <mergeCell ref="EG210:EL211"/>
    <mergeCell ref="EG208:EL209"/>
    <mergeCell ref="EM208:EQ209"/>
    <mergeCell ref="ET208:EW208"/>
    <mergeCell ref="EX208:FD208"/>
    <mergeCell ref="FF208:FI208"/>
    <mergeCell ref="FJ208:FP208"/>
    <mergeCell ref="FR208:FW209"/>
    <mergeCell ref="FX208:GC209"/>
    <mergeCell ref="GD208:GI209"/>
    <mergeCell ref="GD206:GI207"/>
    <mergeCell ref="GJ206:GN207"/>
    <mergeCell ref="DA208:DG208"/>
    <mergeCell ref="DI208:DL208"/>
    <mergeCell ref="DM208:DS208"/>
    <mergeCell ref="DU208:DZ209"/>
    <mergeCell ref="EA208:EF209"/>
    <mergeCell ref="DT205:DT211"/>
    <mergeCell ref="ET211:FP211"/>
    <mergeCell ref="Z210:AE211"/>
    <mergeCell ref="AF210:AK211"/>
    <mergeCell ref="AL210:AQ211"/>
    <mergeCell ref="AR210:AV211"/>
    <mergeCell ref="AY210:BB210"/>
    <mergeCell ref="BC210:BI210"/>
    <mergeCell ref="BK210:BN210"/>
    <mergeCell ref="BO210:BU210"/>
    <mergeCell ref="BW210:CB211"/>
    <mergeCell ref="CC210:CH211"/>
    <mergeCell ref="CI210:CN211"/>
    <mergeCell ref="CO210:CS211"/>
    <mergeCell ref="CW210:CZ210"/>
    <mergeCell ref="B211:X211"/>
    <mergeCell ref="AY211:BU211"/>
    <mergeCell ref="CW211:DS211"/>
    <mergeCell ref="DU210:DZ211"/>
    <mergeCell ref="A212:AW212"/>
    <mergeCell ref="AX212:CT212"/>
    <mergeCell ref="CV212:ER212"/>
    <mergeCell ref="ES212:GO212"/>
    <mergeCell ref="A213:AW215"/>
    <mergeCell ref="AX213:CT215"/>
    <mergeCell ref="CV213:ER215"/>
    <mergeCell ref="EM210:EQ211"/>
    <mergeCell ref="ET210:EW210"/>
    <mergeCell ref="EX210:FD210"/>
    <mergeCell ref="FF210:FI210"/>
    <mergeCell ref="FJ210:FP210"/>
    <mergeCell ref="FR210:FW211"/>
    <mergeCell ref="FX210:GC211"/>
    <mergeCell ref="GD210:GI211"/>
    <mergeCell ref="GJ210:GN211"/>
    <mergeCell ref="A205:A211"/>
    <mergeCell ref="B205:X205"/>
    <mergeCell ref="B206:N206"/>
    <mergeCell ref="O206:T206"/>
    <mergeCell ref="U206:X206"/>
    <mergeCell ref="Z206:AE207"/>
    <mergeCell ref="AF206:AK207"/>
    <mergeCell ref="AL206:AQ207"/>
    <mergeCell ref="AR206:AV207"/>
    <mergeCell ref="AY206:BK206"/>
    <mergeCell ref="BL206:BQ206"/>
    <mergeCell ref="GJ208:GN209"/>
    <mergeCell ref="B210:E210"/>
    <mergeCell ref="F210:L210"/>
    <mergeCell ref="N210:Q210"/>
    <mergeCell ref="R210:X210"/>
    <mergeCell ref="A216:AW216"/>
    <mergeCell ref="AX216:CT216"/>
    <mergeCell ref="CV216:ER216"/>
    <mergeCell ref="ES216:GO216"/>
    <mergeCell ref="A217:J220"/>
    <mergeCell ref="K217:AV217"/>
    <mergeCell ref="AW217:AW264"/>
    <mergeCell ref="AX217:BG220"/>
    <mergeCell ref="BH217:CS217"/>
    <mergeCell ref="CT217:CT264"/>
    <mergeCell ref="CV217:DE220"/>
    <mergeCell ref="DF217:EQ217"/>
    <mergeCell ref="ER217:ER264"/>
    <mergeCell ref="ES217:FB220"/>
    <mergeCell ref="FC217:GN217"/>
    <mergeCell ref="GO217:GO264"/>
    <mergeCell ref="K218:AC219"/>
    <mergeCell ref="AD218:AD219"/>
    <mergeCell ref="AE218:AH221"/>
    <mergeCell ref="AI218:AL221"/>
    <mergeCell ref="AM218:AP221"/>
    <mergeCell ref="AQ218:AV219"/>
    <mergeCell ref="BH218:BZ219"/>
    <mergeCell ref="CA218:CA219"/>
    <mergeCell ref="EL218:EQ219"/>
    <mergeCell ref="FC218:FU219"/>
    <mergeCell ref="FV218:FV219"/>
    <mergeCell ref="FW218:FZ221"/>
    <mergeCell ref="GA218:GD221"/>
    <mergeCell ref="GE218:GH221"/>
    <mergeCell ref="GI218:GN219"/>
    <mergeCell ref="K220:AD220"/>
    <mergeCell ref="AQ220:AS221"/>
    <mergeCell ref="AT220:AV221"/>
    <mergeCell ref="BH220:CA220"/>
    <mergeCell ref="CN220:CP221"/>
    <mergeCell ref="CQ220:CS221"/>
    <mergeCell ref="DF220:DY220"/>
    <mergeCell ref="EL220:EN221"/>
    <mergeCell ref="EO220:EQ221"/>
    <mergeCell ref="FC220:FV220"/>
    <mergeCell ref="GI220:GK221"/>
    <mergeCell ref="GL220:GN221"/>
    <mergeCell ref="A221:AD221"/>
    <mergeCell ref="AX221:CA221"/>
    <mergeCell ref="CV221:DY221"/>
    <mergeCell ref="ES221:FV221"/>
    <mergeCell ref="CB218:CE221"/>
    <mergeCell ref="CF218:CI221"/>
    <mergeCell ref="CJ218:CM221"/>
    <mergeCell ref="CN218:CS219"/>
    <mergeCell ref="DF218:DX219"/>
    <mergeCell ref="DY218:DY219"/>
    <mergeCell ref="DZ218:EC221"/>
    <mergeCell ref="ED218:EG221"/>
    <mergeCell ref="EH218:EK221"/>
    <mergeCell ref="FF222:FP223"/>
    <mergeCell ref="FR222:FV223"/>
    <mergeCell ref="BK222:BU223"/>
    <mergeCell ref="BW222:CA223"/>
    <mergeCell ref="CB222:CE223"/>
    <mergeCell ref="CF222:CI223"/>
    <mergeCell ref="CJ222:CM223"/>
    <mergeCell ref="CN222:CP223"/>
    <mergeCell ref="CQ222:CS223"/>
    <mergeCell ref="CW222:DG223"/>
    <mergeCell ref="DI222:DS223"/>
    <mergeCell ref="B222:L223"/>
    <mergeCell ref="N222:X223"/>
    <mergeCell ref="Z222:AD223"/>
    <mergeCell ref="AE222:AH223"/>
    <mergeCell ref="AI222:AL223"/>
    <mergeCell ref="AM222:AP223"/>
    <mergeCell ref="AQ222:AS223"/>
    <mergeCell ref="AT222:AV223"/>
    <mergeCell ref="AY222:BI223"/>
    <mergeCell ref="FW224:FZ225"/>
    <mergeCell ref="FW222:FZ223"/>
    <mergeCell ref="GA222:GD223"/>
    <mergeCell ref="GE222:GH223"/>
    <mergeCell ref="GI222:GK223"/>
    <mergeCell ref="GL222:GN223"/>
    <mergeCell ref="B224:L225"/>
    <mergeCell ref="N224:X225"/>
    <mergeCell ref="Z224:AD225"/>
    <mergeCell ref="AE224:AH225"/>
    <mergeCell ref="AI224:AL225"/>
    <mergeCell ref="AM224:AP225"/>
    <mergeCell ref="AQ224:AS225"/>
    <mergeCell ref="AT224:AV225"/>
    <mergeCell ref="AY224:BI225"/>
    <mergeCell ref="BK224:BU225"/>
    <mergeCell ref="BW224:CA225"/>
    <mergeCell ref="CB224:CE225"/>
    <mergeCell ref="CF224:CI225"/>
    <mergeCell ref="CJ224:CM225"/>
    <mergeCell ref="CN224:CP225"/>
    <mergeCell ref="CQ224:CS225"/>
    <mergeCell ref="CW224:DG225"/>
    <mergeCell ref="DI224:DS225"/>
    <mergeCell ref="DU224:DY225"/>
    <mergeCell ref="DU222:DY223"/>
    <mergeCell ref="DZ222:EC223"/>
    <mergeCell ref="ED222:EG223"/>
    <mergeCell ref="EH222:EK223"/>
    <mergeCell ref="EL222:EN223"/>
    <mergeCell ref="EO222:EQ223"/>
    <mergeCell ref="ET222:FD223"/>
    <mergeCell ref="GA224:GD225"/>
    <mergeCell ref="GE224:GH225"/>
    <mergeCell ref="GI224:GK225"/>
    <mergeCell ref="GL224:GN225"/>
    <mergeCell ref="B226:H227"/>
    <mergeCell ref="I226:L227"/>
    <mergeCell ref="M226:M227"/>
    <mergeCell ref="N226:R226"/>
    <mergeCell ref="S226:X226"/>
    <mergeCell ref="Z226:AD227"/>
    <mergeCell ref="AE226:AH227"/>
    <mergeCell ref="AI226:AL227"/>
    <mergeCell ref="AM226:AP227"/>
    <mergeCell ref="AQ226:AS227"/>
    <mergeCell ref="AT226:AV227"/>
    <mergeCell ref="AY226:BE227"/>
    <mergeCell ref="BF226:BI227"/>
    <mergeCell ref="BJ226:BJ227"/>
    <mergeCell ref="BK226:BO226"/>
    <mergeCell ref="BP226:BU226"/>
    <mergeCell ref="BW226:CA227"/>
    <mergeCell ref="CB226:CE227"/>
    <mergeCell ref="CF226:CI227"/>
    <mergeCell ref="CJ226:CM227"/>
    <mergeCell ref="DZ224:EC225"/>
    <mergeCell ref="ED224:EG225"/>
    <mergeCell ref="EH224:EK225"/>
    <mergeCell ref="EL224:EN225"/>
    <mergeCell ref="EO224:EQ225"/>
    <mergeCell ref="ET224:FD225"/>
    <mergeCell ref="FF224:FP225"/>
    <mergeCell ref="FR224:FV225"/>
    <mergeCell ref="FR226:FV227"/>
    <mergeCell ref="FW226:FZ227"/>
    <mergeCell ref="GA226:GD227"/>
    <mergeCell ref="GE226:GH227"/>
    <mergeCell ref="GI226:GK227"/>
    <mergeCell ref="GL226:GN227"/>
    <mergeCell ref="N227:X227"/>
    <mergeCell ref="BK227:BU227"/>
    <mergeCell ref="DI227:DS227"/>
    <mergeCell ref="FF227:FP227"/>
    <mergeCell ref="ED226:EG227"/>
    <mergeCell ref="EH226:EK227"/>
    <mergeCell ref="EL226:EN227"/>
    <mergeCell ref="EO226:EQ227"/>
    <mergeCell ref="ET226:EZ227"/>
    <mergeCell ref="FA226:FD227"/>
    <mergeCell ref="FE226:FE227"/>
    <mergeCell ref="FF226:FJ226"/>
    <mergeCell ref="FK226:FP226"/>
    <mergeCell ref="CN226:CP227"/>
    <mergeCell ref="CQ226:CS227"/>
    <mergeCell ref="CW226:DC227"/>
    <mergeCell ref="DD226:DG227"/>
    <mergeCell ref="DH226:DH227"/>
    <mergeCell ref="DI226:DM226"/>
    <mergeCell ref="DN226:DS226"/>
    <mergeCell ref="DU226:DY227"/>
    <mergeCell ref="DZ226:EC227"/>
    <mergeCell ref="FR228:FV229"/>
    <mergeCell ref="BP228:BU229"/>
    <mergeCell ref="BW228:CA229"/>
    <mergeCell ref="CB228:CE229"/>
    <mergeCell ref="CF228:CI229"/>
    <mergeCell ref="CJ228:CM229"/>
    <mergeCell ref="CN228:CP229"/>
    <mergeCell ref="CQ228:CS229"/>
    <mergeCell ref="DI228:DM229"/>
    <mergeCell ref="DN228:DS229"/>
    <mergeCell ref="N228:R229"/>
    <mergeCell ref="S228:X229"/>
    <mergeCell ref="Z228:AD229"/>
    <mergeCell ref="AE228:AH229"/>
    <mergeCell ref="AI228:AL229"/>
    <mergeCell ref="AM228:AP229"/>
    <mergeCell ref="AQ228:AS229"/>
    <mergeCell ref="AT228:AV229"/>
    <mergeCell ref="BK228:BO229"/>
    <mergeCell ref="FW228:FZ229"/>
    <mergeCell ref="GA228:GD229"/>
    <mergeCell ref="GE228:GH229"/>
    <mergeCell ref="GI228:GK229"/>
    <mergeCell ref="GL228:GN229"/>
    <mergeCell ref="B229:E230"/>
    <mergeCell ref="F229:L230"/>
    <mergeCell ref="M229:M230"/>
    <mergeCell ref="AY229:BB230"/>
    <mergeCell ref="BC229:BI230"/>
    <mergeCell ref="BJ229:BJ230"/>
    <mergeCell ref="CW229:CZ230"/>
    <mergeCell ref="DA229:DG230"/>
    <mergeCell ref="DH229:DH230"/>
    <mergeCell ref="ET229:EW230"/>
    <mergeCell ref="EX229:FD230"/>
    <mergeCell ref="FE229:FE230"/>
    <mergeCell ref="N230:R230"/>
    <mergeCell ref="S230:X230"/>
    <mergeCell ref="Z230:AD231"/>
    <mergeCell ref="AE230:AH231"/>
    <mergeCell ref="AI230:AL231"/>
    <mergeCell ref="AM230:AP231"/>
    <mergeCell ref="AQ230:AS231"/>
    <mergeCell ref="DU228:DY229"/>
    <mergeCell ref="DZ228:EC229"/>
    <mergeCell ref="ED228:EG229"/>
    <mergeCell ref="EH228:EK229"/>
    <mergeCell ref="EL228:EN229"/>
    <mergeCell ref="EO228:EQ229"/>
    <mergeCell ref="FF228:FJ229"/>
    <mergeCell ref="FK228:FP229"/>
    <mergeCell ref="GI230:GK231"/>
    <mergeCell ref="GL230:GN231"/>
    <mergeCell ref="B231:X231"/>
    <mergeCell ref="AY231:BU231"/>
    <mergeCell ref="CW231:DS231"/>
    <mergeCell ref="ET231:FP231"/>
    <mergeCell ref="DI230:DM230"/>
    <mergeCell ref="DN230:DS230"/>
    <mergeCell ref="DU230:DY231"/>
    <mergeCell ref="DZ230:EC231"/>
    <mergeCell ref="ED230:EG231"/>
    <mergeCell ref="EH230:EK231"/>
    <mergeCell ref="EL230:EN231"/>
    <mergeCell ref="EO230:EQ231"/>
    <mergeCell ref="FF230:FJ230"/>
    <mergeCell ref="AT230:AV231"/>
    <mergeCell ref="BK230:BO230"/>
    <mergeCell ref="BP230:BU230"/>
    <mergeCell ref="BW230:CA231"/>
    <mergeCell ref="CB230:CE231"/>
    <mergeCell ref="CF230:CI231"/>
    <mergeCell ref="CJ230:CM231"/>
    <mergeCell ref="CN230:CP231"/>
    <mergeCell ref="CQ230:CS231"/>
    <mergeCell ref="CB232:CE233"/>
    <mergeCell ref="CF232:CI233"/>
    <mergeCell ref="CJ232:CM233"/>
    <mergeCell ref="B232:E233"/>
    <mergeCell ref="F232:L233"/>
    <mergeCell ref="M232:M233"/>
    <mergeCell ref="N232:X233"/>
    <mergeCell ref="Z232:AD233"/>
    <mergeCell ref="AE232:AH233"/>
    <mergeCell ref="AI232:AL233"/>
    <mergeCell ref="AM232:AP233"/>
    <mergeCell ref="AQ232:AS233"/>
    <mergeCell ref="FK230:FP230"/>
    <mergeCell ref="FR230:FV231"/>
    <mergeCell ref="FW230:FZ231"/>
    <mergeCell ref="GA230:GD231"/>
    <mergeCell ref="GE230:GH231"/>
    <mergeCell ref="GE232:GH233"/>
    <mergeCell ref="GI232:GK233"/>
    <mergeCell ref="GL232:GN233"/>
    <mergeCell ref="B234:X234"/>
    <mergeCell ref="Z234:AD235"/>
    <mergeCell ref="AE234:AH235"/>
    <mergeCell ref="AI234:AL235"/>
    <mergeCell ref="AM234:AP235"/>
    <mergeCell ref="AQ234:AS235"/>
    <mergeCell ref="AT234:AV235"/>
    <mergeCell ref="AY234:BU234"/>
    <mergeCell ref="BW234:CA235"/>
    <mergeCell ref="CB234:CE235"/>
    <mergeCell ref="CF234:CI235"/>
    <mergeCell ref="CJ234:CM235"/>
    <mergeCell ref="CN234:CP235"/>
    <mergeCell ref="CQ234:CS235"/>
    <mergeCell ref="CW234:DS234"/>
    <mergeCell ref="DU234:DY235"/>
    <mergeCell ref="DZ234:EC235"/>
    <mergeCell ref="ED234:EG235"/>
    <mergeCell ref="EH234:EK235"/>
    <mergeCell ref="EL234:EN235"/>
    <mergeCell ref="EH232:EK233"/>
    <mergeCell ref="EL232:EN233"/>
    <mergeCell ref="EO232:EQ233"/>
    <mergeCell ref="ET232:EW233"/>
    <mergeCell ref="EX232:FD233"/>
    <mergeCell ref="FE232:FE233"/>
    <mergeCell ref="FF232:FP233"/>
    <mergeCell ref="FR232:FV233"/>
    <mergeCell ref="FW232:FZ233"/>
    <mergeCell ref="B235:E236"/>
    <mergeCell ref="F235:L236"/>
    <mergeCell ref="M235:M236"/>
    <mergeCell ref="N235:R236"/>
    <mergeCell ref="S235:X236"/>
    <mergeCell ref="AY235:BB236"/>
    <mergeCell ref="BC235:BI236"/>
    <mergeCell ref="BJ235:BJ236"/>
    <mergeCell ref="BK235:BO236"/>
    <mergeCell ref="BP235:BU236"/>
    <mergeCell ref="CW235:CZ236"/>
    <mergeCell ref="DA235:DG236"/>
    <mergeCell ref="DH235:DH236"/>
    <mergeCell ref="DI235:DM236"/>
    <mergeCell ref="DN235:DS236"/>
    <mergeCell ref="ET235:EW236"/>
    <mergeCell ref="GA232:GD233"/>
    <mergeCell ref="CN232:CP233"/>
    <mergeCell ref="CQ232:CS233"/>
    <mergeCell ref="CW232:CZ233"/>
    <mergeCell ref="DA232:DG233"/>
    <mergeCell ref="DH232:DH233"/>
    <mergeCell ref="DI232:DS233"/>
    <mergeCell ref="DU232:DY233"/>
    <mergeCell ref="DZ232:EC233"/>
    <mergeCell ref="ED232:EG233"/>
    <mergeCell ref="AT232:AV233"/>
    <mergeCell ref="AY232:BB233"/>
    <mergeCell ref="BC232:BI233"/>
    <mergeCell ref="BJ232:BJ233"/>
    <mergeCell ref="BK232:BU233"/>
    <mergeCell ref="BW232:CA233"/>
    <mergeCell ref="CJ236:CM237"/>
    <mergeCell ref="CN236:CP237"/>
    <mergeCell ref="CQ236:CS237"/>
    <mergeCell ref="DU236:DY237"/>
    <mergeCell ref="DZ236:EC237"/>
    <mergeCell ref="ED236:EG237"/>
    <mergeCell ref="EH236:EK237"/>
    <mergeCell ref="EL236:EN237"/>
    <mergeCell ref="EO236:EQ237"/>
    <mergeCell ref="EO234:EQ235"/>
    <mergeCell ref="ET234:FP234"/>
    <mergeCell ref="FR234:FV235"/>
    <mergeCell ref="FW234:FZ235"/>
    <mergeCell ref="GA234:GD235"/>
    <mergeCell ref="GE234:GH235"/>
    <mergeCell ref="GI234:GK235"/>
    <mergeCell ref="GL234:GN235"/>
    <mergeCell ref="B238:E239"/>
    <mergeCell ref="F238:L239"/>
    <mergeCell ref="M238:M239"/>
    <mergeCell ref="N238:R239"/>
    <mergeCell ref="S238:X239"/>
    <mergeCell ref="Z238:AD239"/>
    <mergeCell ref="AE238:AH239"/>
    <mergeCell ref="AI238:AL239"/>
    <mergeCell ref="AM238:AP239"/>
    <mergeCell ref="FR236:FV237"/>
    <mergeCell ref="FW236:FZ237"/>
    <mergeCell ref="GA236:GD237"/>
    <mergeCell ref="GE236:GH237"/>
    <mergeCell ref="GI236:GK237"/>
    <mergeCell ref="GL236:GN237"/>
    <mergeCell ref="B237:X237"/>
    <mergeCell ref="AY237:BU237"/>
    <mergeCell ref="CW237:DS237"/>
    <mergeCell ref="ET237:FP237"/>
    <mergeCell ref="EX235:FD236"/>
    <mergeCell ref="FE235:FE236"/>
    <mergeCell ref="FF235:FJ236"/>
    <mergeCell ref="FK235:FP236"/>
    <mergeCell ref="Z236:AD237"/>
    <mergeCell ref="AE236:AH237"/>
    <mergeCell ref="AI236:AL237"/>
    <mergeCell ref="AM236:AP237"/>
    <mergeCell ref="AQ236:AS237"/>
    <mergeCell ref="AT236:AV237"/>
    <mergeCell ref="BW236:CA237"/>
    <mergeCell ref="CB236:CE237"/>
    <mergeCell ref="CF236:CI237"/>
    <mergeCell ref="EX238:FD239"/>
    <mergeCell ref="FE238:FE239"/>
    <mergeCell ref="CF238:CI239"/>
    <mergeCell ref="CJ238:CM239"/>
    <mergeCell ref="CN238:CP239"/>
    <mergeCell ref="CQ238:CS239"/>
    <mergeCell ref="CW238:CZ239"/>
    <mergeCell ref="DA238:DG239"/>
    <mergeCell ref="DH238:DH239"/>
    <mergeCell ref="DI238:DM239"/>
    <mergeCell ref="DN238:DS239"/>
    <mergeCell ref="AQ238:AS239"/>
    <mergeCell ref="AT238:AV239"/>
    <mergeCell ref="AY238:BB239"/>
    <mergeCell ref="BC238:BI239"/>
    <mergeCell ref="BJ238:BJ239"/>
    <mergeCell ref="BK238:BO239"/>
    <mergeCell ref="BP238:BU239"/>
    <mergeCell ref="BW238:CA239"/>
    <mergeCell ref="CB238:CE239"/>
    <mergeCell ref="GA240:GD241"/>
    <mergeCell ref="FF238:FJ239"/>
    <mergeCell ref="FK238:FP239"/>
    <mergeCell ref="FR238:FV239"/>
    <mergeCell ref="FW238:FZ239"/>
    <mergeCell ref="GA238:GD239"/>
    <mergeCell ref="GE238:GH239"/>
    <mergeCell ref="GI238:GK239"/>
    <mergeCell ref="GL238:GN239"/>
    <mergeCell ref="B240:X240"/>
    <mergeCell ref="Z240:AD241"/>
    <mergeCell ref="AE240:AH241"/>
    <mergeCell ref="AI240:AL241"/>
    <mergeCell ref="AM240:AP241"/>
    <mergeCell ref="AQ240:AS241"/>
    <mergeCell ref="AT240:AV241"/>
    <mergeCell ref="AY240:BU240"/>
    <mergeCell ref="BW240:CA241"/>
    <mergeCell ref="CB240:CE241"/>
    <mergeCell ref="CF240:CI241"/>
    <mergeCell ref="CJ240:CM241"/>
    <mergeCell ref="CN240:CP241"/>
    <mergeCell ref="CQ240:CS241"/>
    <mergeCell ref="CW240:DS240"/>
    <mergeCell ref="DU240:DY241"/>
    <mergeCell ref="DU238:DY239"/>
    <mergeCell ref="DZ238:EC239"/>
    <mergeCell ref="ED238:EG239"/>
    <mergeCell ref="EH238:EK239"/>
    <mergeCell ref="EL238:EN239"/>
    <mergeCell ref="EO238:EQ239"/>
    <mergeCell ref="ET238:EW239"/>
    <mergeCell ref="GE240:GH241"/>
    <mergeCell ref="GI240:GK241"/>
    <mergeCell ref="GL240:GN241"/>
    <mergeCell ref="B241:E242"/>
    <mergeCell ref="F241:L242"/>
    <mergeCell ref="M241:M242"/>
    <mergeCell ref="N241:X244"/>
    <mergeCell ref="AY241:BB242"/>
    <mergeCell ref="BC241:BI242"/>
    <mergeCell ref="BJ241:BJ242"/>
    <mergeCell ref="BK241:BU244"/>
    <mergeCell ref="CW241:CZ242"/>
    <mergeCell ref="DA241:DG242"/>
    <mergeCell ref="DH241:DH242"/>
    <mergeCell ref="DI241:DS244"/>
    <mergeCell ref="ET241:EW242"/>
    <mergeCell ref="EX241:FD242"/>
    <mergeCell ref="FE241:FE242"/>
    <mergeCell ref="FF241:FP244"/>
    <mergeCell ref="Z242:AD244"/>
    <mergeCell ref="AE242:AH244"/>
    <mergeCell ref="AI242:AL244"/>
    <mergeCell ref="AM242:AP244"/>
    <mergeCell ref="AQ242:AS244"/>
    <mergeCell ref="DZ240:EC241"/>
    <mergeCell ref="ED240:EG241"/>
    <mergeCell ref="EH240:EK241"/>
    <mergeCell ref="EL240:EN241"/>
    <mergeCell ref="EO240:EQ241"/>
    <mergeCell ref="ET240:FP240"/>
    <mergeCell ref="FR240:FV241"/>
    <mergeCell ref="FW240:FZ241"/>
    <mergeCell ref="CW246:DI248"/>
    <mergeCell ref="GL242:GN244"/>
    <mergeCell ref="B243:M243"/>
    <mergeCell ref="AY243:BJ243"/>
    <mergeCell ref="CW243:DH243"/>
    <mergeCell ref="ET243:FE243"/>
    <mergeCell ref="B245:X245"/>
    <mergeCell ref="AY245:BU245"/>
    <mergeCell ref="CW245:DS245"/>
    <mergeCell ref="ET245:FP245"/>
    <mergeCell ref="ED242:EG244"/>
    <mergeCell ref="EH242:EK244"/>
    <mergeCell ref="EL242:EN244"/>
    <mergeCell ref="EO242:EQ244"/>
    <mergeCell ref="FR242:FV244"/>
    <mergeCell ref="FW242:FZ244"/>
    <mergeCell ref="GA242:GD244"/>
    <mergeCell ref="GE242:GH244"/>
    <mergeCell ref="GI242:GK244"/>
    <mergeCell ref="AT242:AV244"/>
    <mergeCell ref="BW242:CA244"/>
    <mergeCell ref="CB242:CE244"/>
    <mergeCell ref="CF242:CI244"/>
    <mergeCell ref="CJ242:CM244"/>
    <mergeCell ref="CN242:CP244"/>
    <mergeCell ref="CQ242:CS244"/>
    <mergeCell ref="DU242:DY244"/>
    <mergeCell ref="DZ242:EC244"/>
    <mergeCell ref="DJ246:DL248"/>
    <mergeCell ref="DM246:DS248"/>
    <mergeCell ref="DU246:EQ247"/>
    <mergeCell ref="ET246:FF248"/>
    <mergeCell ref="FG246:FI248"/>
    <mergeCell ref="FJ246:FP248"/>
    <mergeCell ref="FR246:GN247"/>
    <mergeCell ref="Z248:AE249"/>
    <mergeCell ref="AF248:AV249"/>
    <mergeCell ref="BW248:CB249"/>
    <mergeCell ref="CC248:CS249"/>
    <mergeCell ref="DU248:DZ249"/>
    <mergeCell ref="EA248:EQ249"/>
    <mergeCell ref="FR248:FW249"/>
    <mergeCell ref="FX248:GN249"/>
    <mergeCell ref="B246:N248"/>
    <mergeCell ref="O246:Q248"/>
    <mergeCell ref="R246:X248"/>
    <mergeCell ref="Z246:AV247"/>
    <mergeCell ref="AY246:BK248"/>
    <mergeCell ref="BL246:BN248"/>
    <mergeCell ref="BO246:BU248"/>
    <mergeCell ref="BW246:CS247"/>
    <mergeCell ref="EZ250:FD250"/>
    <mergeCell ref="FE250:FJ250"/>
    <mergeCell ref="BE250:BI250"/>
    <mergeCell ref="BJ250:BO250"/>
    <mergeCell ref="BP250:BU250"/>
    <mergeCell ref="BW250:CB251"/>
    <mergeCell ref="CC250:CH251"/>
    <mergeCell ref="CI250:CN251"/>
    <mergeCell ref="CO250:CS251"/>
    <mergeCell ref="CW250:DB250"/>
    <mergeCell ref="DC250:DG250"/>
    <mergeCell ref="B250:G250"/>
    <mergeCell ref="H250:L250"/>
    <mergeCell ref="M250:R250"/>
    <mergeCell ref="S250:X250"/>
    <mergeCell ref="Z250:AE251"/>
    <mergeCell ref="AF250:AK251"/>
    <mergeCell ref="AL250:AQ251"/>
    <mergeCell ref="AR250:AV251"/>
    <mergeCell ref="AY250:BD250"/>
    <mergeCell ref="EM252:EQ253"/>
    <mergeCell ref="FK250:FP250"/>
    <mergeCell ref="FR250:FW251"/>
    <mergeCell ref="FX250:GC251"/>
    <mergeCell ref="GD250:GI251"/>
    <mergeCell ref="GJ250:GN251"/>
    <mergeCell ref="B251:G252"/>
    <mergeCell ref="H251:L252"/>
    <mergeCell ref="M251:R252"/>
    <mergeCell ref="S251:X252"/>
    <mergeCell ref="AY251:BD252"/>
    <mergeCell ref="BE251:BI252"/>
    <mergeCell ref="BJ251:BO252"/>
    <mergeCell ref="BP251:BU252"/>
    <mergeCell ref="CW251:DB252"/>
    <mergeCell ref="DC251:DG252"/>
    <mergeCell ref="DH251:DM252"/>
    <mergeCell ref="DN251:DS252"/>
    <mergeCell ref="ET251:EY252"/>
    <mergeCell ref="EZ251:FD252"/>
    <mergeCell ref="FE251:FJ252"/>
    <mergeCell ref="FK251:FP252"/>
    <mergeCell ref="Z252:AE253"/>
    <mergeCell ref="AF252:AK253"/>
    <mergeCell ref="AL252:AQ253"/>
    <mergeCell ref="DH250:DM250"/>
    <mergeCell ref="DN250:DS250"/>
    <mergeCell ref="DU250:DZ251"/>
    <mergeCell ref="EA250:EF251"/>
    <mergeCell ref="EG250:EL251"/>
    <mergeCell ref="EM250:EQ251"/>
    <mergeCell ref="ET250:EY250"/>
    <mergeCell ref="FR252:FW253"/>
    <mergeCell ref="FX252:GC253"/>
    <mergeCell ref="GD252:GI253"/>
    <mergeCell ref="GJ252:GN253"/>
    <mergeCell ref="B254:D256"/>
    <mergeCell ref="E254:H256"/>
    <mergeCell ref="J254:L256"/>
    <mergeCell ref="M254:P256"/>
    <mergeCell ref="R254:T256"/>
    <mergeCell ref="U254:X256"/>
    <mergeCell ref="Z254:AE255"/>
    <mergeCell ref="AF254:AK255"/>
    <mergeCell ref="AL254:AQ255"/>
    <mergeCell ref="AR254:AV255"/>
    <mergeCell ref="AY254:BA256"/>
    <mergeCell ref="BB254:BE256"/>
    <mergeCell ref="BG254:BI256"/>
    <mergeCell ref="BJ254:BM256"/>
    <mergeCell ref="BO254:BQ256"/>
    <mergeCell ref="BR254:BU256"/>
    <mergeCell ref="BW254:CB255"/>
    <mergeCell ref="CC254:CH255"/>
    <mergeCell ref="CI254:CN255"/>
    <mergeCell ref="CO254:CS255"/>
    <mergeCell ref="AR252:AV253"/>
    <mergeCell ref="BW252:CB253"/>
    <mergeCell ref="CC252:CH253"/>
    <mergeCell ref="CI252:CN253"/>
    <mergeCell ref="CO252:CS253"/>
    <mergeCell ref="DU252:DZ253"/>
    <mergeCell ref="EA252:EF253"/>
    <mergeCell ref="EG252:EL253"/>
    <mergeCell ref="EM259:EQ260"/>
    <mergeCell ref="ET259:FF259"/>
    <mergeCell ref="FG259:FL259"/>
    <mergeCell ref="FM259:FP259"/>
    <mergeCell ref="FR259:FW260"/>
    <mergeCell ref="FX259:GC260"/>
    <mergeCell ref="EM254:EQ255"/>
    <mergeCell ref="ET254:EV256"/>
    <mergeCell ref="EW254:EZ256"/>
    <mergeCell ref="FB254:FD256"/>
    <mergeCell ref="FE254:FH256"/>
    <mergeCell ref="FJ254:FL256"/>
    <mergeCell ref="FM254:FP256"/>
    <mergeCell ref="FR254:FW255"/>
    <mergeCell ref="FX254:GC255"/>
    <mergeCell ref="CW254:CY256"/>
    <mergeCell ref="CZ254:DC256"/>
    <mergeCell ref="DE254:DG256"/>
    <mergeCell ref="DH254:DK256"/>
    <mergeCell ref="DM254:DO256"/>
    <mergeCell ref="DP254:DS256"/>
    <mergeCell ref="DU254:DZ255"/>
    <mergeCell ref="EA254:EF255"/>
    <mergeCell ref="EG254:EL255"/>
    <mergeCell ref="BR259:BU259"/>
    <mergeCell ref="BW259:CB260"/>
    <mergeCell ref="CC259:CH260"/>
    <mergeCell ref="CI259:CN260"/>
    <mergeCell ref="CO259:CS260"/>
    <mergeCell ref="CW259:DI259"/>
    <mergeCell ref="DM263:DS263"/>
    <mergeCell ref="AY263:BB263"/>
    <mergeCell ref="BC263:BI263"/>
    <mergeCell ref="BK263:BN263"/>
    <mergeCell ref="BO263:BU263"/>
    <mergeCell ref="BW263:CB264"/>
    <mergeCell ref="CC263:CH264"/>
    <mergeCell ref="CI263:CN264"/>
    <mergeCell ref="GD254:GI255"/>
    <mergeCell ref="GJ254:GN255"/>
    <mergeCell ref="Z257:AE258"/>
    <mergeCell ref="AF257:AV258"/>
    <mergeCell ref="BW257:CB258"/>
    <mergeCell ref="CC257:CS258"/>
    <mergeCell ref="DU257:DZ258"/>
    <mergeCell ref="EA257:EQ258"/>
    <mergeCell ref="FR257:FW258"/>
    <mergeCell ref="FX257:GN258"/>
    <mergeCell ref="ES258:ES264"/>
    <mergeCell ref="ET258:FP258"/>
    <mergeCell ref="FQ258:FQ264"/>
    <mergeCell ref="DJ259:DO259"/>
    <mergeCell ref="DP259:DS259"/>
    <mergeCell ref="DU259:DZ260"/>
    <mergeCell ref="EA259:EF260"/>
    <mergeCell ref="EG259:EL260"/>
    <mergeCell ref="GD259:GI260"/>
    <mergeCell ref="GJ259:GN260"/>
    <mergeCell ref="B261:E261"/>
    <mergeCell ref="F261:L261"/>
    <mergeCell ref="N261:Q261"/>
    <mergeCell ref="R261:X261"/>
    <mergeCell ref="Z261:AE262"/>
    <mergeCell ref="AF261:AK262"/>
    <mergeCell ref="AL261:AQ262"/>
    <mergeCell ref="AR261:AV262"/>
    <mergeCell ref="AY261:BB261"/>
    <mergeCell ref="BC261:BI261"/>
    <mergeCell ref="BK261:BN261"/>
    <mergeCell ref="BO261:BU261"/>
    <mergeCell ref="BW261:CB262"/>
    <mergeCell ref="CC261:CH262"/>
    <mergeCell ref="CI261:CN262"/>
    <mergeCell ref="CO261:CS262"/>
    <mergeCell ref="CW261:CZ261"/>
    <mergeCell ref="DA261:DG261"/>
    <mergeCell ref="DI261:DL261"/>
    <mergeCell ref="DM261:DS261"/>
    <mergeCell ref="DU261:DZ262"/>
    <mergeCell ref="EA261:EF262"/>
    <mergeCell ref="Y258:Y264"/>
    <mergeCell ref="AX258:AX264"/>
    <mergeCell ref="AY258:BU258"/>
    <mergeCell ref="BV258:BV264"/>
    <mergeCell ref="CV258:CV264"/>
    <mergeCell ref="CW258:DS258"/>
    <mergeCell ref="DT258:DT264"/>
    <mergeCell ref="B259:N259"/>
    <mergeCell ref="AY264:BU264"/>
    <mergeCell ref="CW264:DS264"/>
    <mergeCell ref="EG263:EL264"/>
    <mergeCell ref="EG261:EL262"/>
    <mergeCell ref="EM261:EQ262"/>
    <mergeCell ref="N263:Q263"/>
    <mergeCell ref="R263:X263"/>
    <mergeCell ref="Z263:AE264"/>
    <mergeCell ref="DU263:DZ264"/>
    <mergeCell ref="EA263:EF264"/>
    <mergeCell ref="ET264:FP264"/>
    <mergeCell ref="A265:AW265"/>
    <mergeCell ref="AX265:CT265"/>
    <mergeCell ref="CV265:ER265"/>
    <mergeCell ref="ES265:GO265"/>
    <mergeCell ref="ET261:EW261"/>
    <mergeCell ref="EX261:FD261"/>
    <mergeCell ref="FF261:FI261"/>
    <mergeCell ref="FJ261:FP261"/>
    <mergeCell ref="FR261:FW262"/>
    <mergeCell ref="FX261:GC262"/>
    <mergeCell ref="GD261:GI262"/>
    <mergeCell ref="A258:A264"/>
    <mergeCell ref="B258:X258"/>
    <mergeCell ref="O259:T259"/>
    <mergeCell ref="U259:X259"/>
    <mergeCell ref="Z259:AE260"/>
    <mergeCell ref="AF259:AK260"/>
    <mergeCell ref="AL259:AQ260"/>
    <mergeCell ref="AR259:AV260"/>
    <mergeCell ref="AY259:BK259"/>
    <mergeCell ref="BL259:BQ259"/>
    <mergeCell ref="A1:AW3"/>
    <mergeCell ref="AX1:CT3"/>
    <mergeCell ref="CV1:ER3"/>
    <mergeCell ref="A54:AW56"/>
    <mergeCell ref="AX54:CT56"/>
    <mergeCell ref="CV54:ER56"/>
    <mergeCell ref="A160:AW162"/>
    <mergeCell ref="EM263:EQ264"/>
    <mergeCell ref="ET263:EW263"/>
    <mergeCell ref="EX263:FD263"/>
    <mergeCell ref="FF263:FI263"/>
    <mergeCell ref="FJ263:FP263"/>
    <mergeCell ref="FR263:FW264"/>
    <mergeCell ref="FX263:GC264"/>
    <mergeCell ref="GD263:GI264"/>
    <mergeCell ref="GJ263:GN264"/>
    <mergeCell ref="GJ261:GN262"/>
    <mergeCell ref="B263:E263"/>
    <mergeCell ref="F263:L263"/>
    <mergeCell ref="AF263:AK264"/>
    <mergeCell ref="AL263:AQ264"/>
    <mergeCell ref="AR263:AV264"/>
    <mergeCell ref="CO263:CS264"/>
    <mergeCell ref="CW263:CZ263"/>
    <mergeCell ref="DA263:DG263"/>
    <mergeCell ref="DI263:DL263"/>
    <mergeCell ref="B264:X264"/>
    <mergeCell ref="A107:AW109"/>
    <mergeCell ref="AX107:CT109"/>
    <mergeCell ref="CV107:ER109"/>
    <mergeCell ref="ES107:ES109"/>
    <mergeCell ref="ET107:GO109"/>
    <mergeCell ref="A110:AW110"/>
    <mergeCell ref="AX110:CT110"/>
    <mergeCell ref="CV110:ER110"/>
    <mergeCell ref="ES110:GO110"/>
    <mergeCell ref="A111:J114"/>
    <mergeCell ref="K111:AV111"/>
    <mergeCell ref="AW111:AW158"/>
    <mergeCell ref="AX111:BG114"/>
    <mergeCell ref="BH111:CS111"/>
    <mergeCell ref="CT111:CT158"/>
    <mergeCell ref="CV111:DE114"/>
    <mergeCell ref="DF111:EQ111"/>
    <mergeCell ref="ER111:ER158"/>
    <mergeCell ref="ES111:FB114"/>
    <mergeCell ref="FC111:GN111"/>
    <mergeCell ref="GO111:GO158"/>
    <mergeCell ref="K112:AC113"/>
    <mergeCell ref="AD112:AD113"/>
    <mergeCell ref="AE112:AH115"/>
    <mergeCell ref="AI112:AL115"/>
    <mergeCell ref="AM112:AP115"/>
    <mergeCell ref="AQ112:AV113"/>
    <mergeCell ref="BH112:BZ113"/>
    <mergeCell ref="CA112:CA113"/>
    <mergeCell ref="CB112:CE115"/>
    <mergeCell ref="CF112:CI115"/>
    <mergeCell ref="CJ112:CM115"/>
    <mergeCell ref="CN112:CS113"/>
    <mergeCell ref="DF112:DX113"/>
    <mergeCell ref="DY112:DY113"/>
    <mergeCell ref="DZ112:EC115"/>
    <mergeCell ref="ED112:EG115"/>
    <mergeCell ref="EH112:EK115"/>
    <mergeCell ref="EL112:EQ113"/>
    <mergeCell ref="FC112:FU113"/>
    <mergeCell ref="FV112:FV113"/>
    <mergeCell ref="FW112:FZ115"/>
    <mergeCell ref="GA112:GD115"/>
    <mergeCell ref="GE112:GH115"/>
    <mergeCell ref="GI112:GN113"/>
    <mergeCell ref="K114:AD114"/>
    <mergeCell ref="AQ114:AS115"/>
    <mergeCell ref="AT114:AV115"/>
    <mergeCell ref="BH114:CA114"/>
    <mergeCell ref="CN114:CP115"/>
    <mergeCell ref="CQ114:CS115"/>
    <mergeCell ref="DF114:DY114"/>
    <mergeCell ref="EL114:EN115"/>
    <mergeCell ref="EO114:EQ115"/>
    <mergeCell ref="FC114:FV114"/>
    <mergeCell ref="GI114:GK115"/>
    <mergeCell ref="GL114:GN115"/>
    <mergeCell ref="A115:AD115"/>
    <mergeCell ref="AX115:CA115"/>
    <mergeCell ref="CV115:DY115"/>
    <mergeCell ref="ES115:FV115"/>
    <mergeCell ref="B116:L117"/>
    <mergeCell ref="N116:X117"/>
    <mergeCell ref="Z116:AD117"/>
    <mergeCell ref="AE116:AH117"/>
    <mergeCell ref="AI116:AL117"/>
    <mergeCell ref="AM116:AP117"/>
    <mergeCell ref="AQ116:AS117"/>
    <mergeCell ref="AT116:AV117"/>
    <mergeCell ref="AY116:BI117"/>
    <mergeCell ref="BK116:BU117"/>
    <mergeCell ref="BW116:CA117"/>
    <mergeCell ref="CB116:CE117"/>
    <mergeCell ref="CF116:CI117"/>
    <mergeCell ref="CJ116:CM117"/>
    <mergeCell ref="CN116:CP117"/>
    <mergeCell ref="CQ116:CS117"/>
    <mergeCell ref="CW116:DG117"/>
    <mergeCell ref="DI116:DS117"/>
    <mergeCell ref="DU116:DY117"/>
    <mergeCell ref="DZ116:EC117"/>
    <mergeCell ref="ED116:EG117"/>
    <mergeCell ref="EH116:EK117"/>
    <mergeCell ref="EL116:EN117"/>
    <mergeCell ref="EO116:EQ117"/>
    <mergeCell ref="ET116:FD117"/>
    <mergeCell ref="FF116:FP117"/>
    <mergeCell ref="FR116:FV117"/>
    <mergeCell ref="FW116:FZ117"/>
    <mergeCell ref="GA116:GD117"/>
    <mergeCell ref="GE116:GH117"/>
    <mergeCell ref="GI116:GK117"/>
    <mergeCell ref="GL116:GN117"/>
    <mergeCell ref="B118:L119"/>
    <mergeCell ref="N118:X119"/>
    <mergeCell ref="Z118:AD119"/>
    <mergeCell ref="AE118:AH119"/>
    <mergeCell ref="AI118:AL119"/>
    <mergeCell ref="AM118:AP119"/>
    <mergeCell ref="AQ118:AS119"/>
    <mergeCell ref="AT118:AV119"/>
    <mergeCell ref="AY118:BI119"/>
    <mergeCell ref="BK118:BU119"/>
    <mergeCell ref="BW118:CA119"/>
    <mergeCell ref="CB118:CE119"/>
    <mergeCell ref="CF118:CI119"/>
    <mergeCell ref="CJ118:CM119"/>
    <mergeCell ref="CN118:CP119"/>
    <mergeCell ref="CQ118:CS119"/>
    <mergeCell ref="CW118:DG119"/>
    <mergeCell ref="DI118:DS119"/>
    <mergeCell ref="DU118:DY119"/>
    <mergeCell ref="DZ118:EC119"/>
    <mergeCell ref="ED118:EG119"/>
    <mergeCell ref="EH118:EK119"/>
    <mergeCell ref="EL118:EN119"/>
    <mergeCell ref="EO118:EQ119"/>
    <mergeCell ref="ET118:FD119"/>
    <mergeCell ref="FF118:FP119"/>
    <mergeCell ref="FR118:FV119"/>
    <mergeCell ref="FW118:FZ119"/>
    <mergeCell ref="GA118:GD119"/>
    <mergeCell ref="GE118:GH119"/>
    <mergeCell ref="GI118:GK119"/>
    <mergeCell ref="GL118:GN119"/>
    <mergeCell ref="B120:H121"/>
    <mergeCell ref="I120:L121"/>
    <mergeCell ref="M120:M121"/>
    <mergeCell ref="N120:R120"/>
    <mergeCell ref="S120:X120"/>
    <mergeCell ref="Z120:AD121"/>
    <mergeCell ref="AE120:AH121"/>
    <mergeCell ref="AI120:AL121"/>
    <mergeCell ref="AM120:AP121"/>
    <mergeCell ref="AQ120:AS121"/>
    <mergeCell ref="AT120:AV121"/>
    <mergeCell ref="AY120:BE121"/>
    <mergeCell ref="BF120:BI121"/>
    <mergeCell ref="BJ120:BJ121"/>
    <mergeCell ref="BK120:BO120"/>
    <mergeCell ref="BP120:BU120"/>
    <mergeCell ref="BW120:CA121"/>
    <mergeCell ref="CB120:CE121"/>
    <mergeCell ref="CF120:CI121"/>
    <mergeCell ref="CJ120:CM121"/>
    <mergeCell ref="CN120:CP121"/>
    <mergeCell ref="CQ120:CS121"/>
    <mergeCell ref="CW120:DC121"/>
    <mergeCell ref="DD120:DG121"/>
    <mergeCell ref="DH120:DH121"/>
    <mergeCell ref="DI120:DM120"/>
    <mergeCell ref="DN120:DS120"/>
    <mergeCell ref="DU120:DY121"/>
    <mergeCell ref="DZ120:EC121"/>
    <mergeCell ref="ED120:EG121"/>
    <mergeCell ref="EH120:EK121"/>
    <mergeCell ref="EL120:EN121"/>
    <mergeCell ref="EO120:EQ121"/>
    <mergeCell ref="ET120:EZ121"/>
    <mergeCell ref="FA120:FD121"/>
    <mergeCell ref="FE120:FE121"/>
    <mergeCell ref="FF120:FJ120"/>
    <mergeCell ref="FK120:FP120"/>
    <mergeCell ref="FR120:FV121"/>
    <mergeCell ref="FW120:FZ121"/>
    <mergeCell ref="GA120:GD121"/>
    <mergeCell ref="GE120:GH121"/>
    <mergeCell ref="GI120:GK121"/>
    <mergeCell ref="GL120:GN121"/>
    <mergeCell ref="N121:X121"/>
    <mergeCell ref="BK121:BU121"/>
    <mergeCell ref="DI121:DS121"/>
    <mergeCell ref="FF121:FP121"/>
    <mergeCell ref="N122:R123"/>
    <mergeCell ref="S122:X123"/>
    <mergeCell ref="Z122:AD123"/>
    <mergeCell ref="AE122:AH123"/>
    <mergeCell ref="AI122:AL123"/>
    <mergeCell ref="AM122:AP123"/>
    <mergeCell ref="AQ122:AS123"/>
    <mergeCell ref="AT122:AV123"/>
    <mergeCell ref="BK122:BO123"/>
    <mergeCell ref="BP122:BU123"/>
    <mergeCell ref="BW122:CA123"/>
    <mergeCell ref="CB122:CE123"/>
    <mergeCell ref="CF122:CI123"/>
    <mergeCell ref="CJ122:CM123"/>
    <mergeCell ref="CN122:CP123"/>
    <mergeCell ref="CQ122:CS123"/>
    <mergeCell ref="DI122:DM123"/>
    <mergeCell ref="DN122:DS123"/>
    <mergeCell ref="DU122:DY123"/>
    <mergeCell ref="DZ122:EC123"/>
    <mergeCell ref="ED122:EG123"/>
    <mergeCell ref="EH122:EK123"/>
    <mergeCell ref="EL122:EN123"/>
    <mergeCell ref="EO122:EQ123"/>
    <mergeCell ref="FF122:FJ123"/>
    <mergeCell ref="FK122:FP123"/>
    <mergeCell ref="FR122:FV123"/>
    <mergeCell ref="FW122:FZ123"/>
    <mergeCell ref="GA122:GD123"/>
    <mergeCell ref="GE122:GH123"/>
    <mergeCell ref="GI122:GK123"/>
    <mergeCell ref="GL122:GN123"/>
    <mergeCell ref="B123:E124"/>
    <mergeCell ref="F123:L124"/>
    <mergeCell ref="M123:M124"/>
    <mergeCell ref="AY123:BB124"/>
    <mergeCell ref="BC123:BI124"/>
    <mergeCell ref="BJ123:BJ124"/>
    <mergeCell ref="CW123:CZ124"/>
    <mergeCell ref="DA123:DG124"/>
    <mergeCell ref="DH123:DH124"/>
    <mergeCell ref="ET123:EW124"/>
    <mergeCell ref="EX123:FD124"/>
    <mergeCell ref="FE123:FE124"/>
    <mergeCell ref="N124:R124"/>
    <mergeCell ref="S124:X124"/>
    <mergeCell ref="Z124:AD125"/>
    <mergeCell ref="AE124:AH125"/>
    <mergeCell ref="AI124:AL125"/>
    <mergeCell ref="AM124:AP125"/>
    <mergeCell ref="AQ124:AS125"/>
    <mergeCell ref="AT124:AV125"/>
    <mergeCell ref="BK124:BO124"/>
    <mergeCell ref="BP124:BU124"/>
    <mergeCell ref="BW124:CA125"/>
    <mergeCell ref="CB124:CE125"/>
    <mergeCell ref="CF124:CI125"/>
    <mergeCell ref="CJ124:CM125"/>
    <mergeCell ref="CN124:CP125"/>
    <mergeCell ref="CQ124:CS125"/>
    <mergeCell ref="DI124:DM124"/>
    <mergeCell ref="DN124:DS124"/>
    <mergeCell ref="DU124:DY125"/>
    <mergeCell ref="DZ124:EC125"/>
    <mergeCell ref="ED124:EG125"/>
    <mergeCell ref="EH124:EK125"/>
    <mergeCell ref="EL124:EN125"/>
    <mergeCell ref="EO124:EQ125"/>
    <mergeCell ref="FF124:FJ124"/>
    <mergeCell ref="FK124:FP124"/>
    <mergeCell ref="FR124:FV125"/>
    <mergeCell ref="FW124:FZ125"/>
    <mergeCell ref="GA124:GD125"/>
    <mergeCell ref="GE124:GH125"/>
    <mergeCell ref="GI124:GK125"/>
    <mergeCell ref="GL124:GN125"/>
    <mergeCell ref="B125:X125"/>
    <mergeCell ref="AY125:BU125"/>
    <mergeCell ref="CW125:DS125"/>
    <mergeCell ref="ET125:FP125"/>
    <mergeCell ref="B126:E127"/>
    <mergeCell ref="F126:L127"/>
    <mergeCell ref="M126:M127"/>
    <mergeCell ref="N126:X127"/>
    <mergeCell ref="Z126:AD127"/>
    <mergeCell ref="AE126:AH127"/>
    <mergeCell ref="AI126:AL127"/>
    <mergeCell ref="AM126:AP127"/>
    <mergeCell ref="AQ126:AS127"/>
    <mergeCell ref="AT126:AV127"/>
    <mergeCell ref="AY126:BB127"/>
    <mergeCell ref="BC126:BI127"/>
    <mergeCell ref="BJ126:BJ127"/>
    <mergeCell ref="BK126:BU127"/>
    <mergeCell ref="BW126:CA127"/>
    <mergeCell ref="CB126:CE127"/>
    <mergeCell ref="CF126:CI127"/>
    <mergeCell ref="CJ126:CM127"/>
    <mergeCell ref="CN126:CP127"/>
    <mergeCell ref="CQ126:CS127"/>
    <mergeCell ref="CW126:CZ127"/>
    <mergeCell ref="DA126:DG127"/>
    <mergeCell ref="DH126:DH127"/>
    <mergeCell ref="DI126:DS127"/>
    <mergeCell ref="DU126:DY127"/>
    <mergeCell ref="DZ126:EC127"/>
    <mergeCell ref="ED126:EG127"/>
    <mergeCell ref="EH126:EK127"/>
    <mergeCell ref="EL126:EN127"/>
    <mergeCell ref="EO126:EQ127"/>
    <mergeCell ref="ET126:EW127"/>
    <mergeCell ref="EX126:FD127"/>
    <mergeCell ref="FE126:FE127"/>
    <mergeCell ref="FF126:FP127"/>
    <mergeCell ref="FR126:FV127"/>
    <mergeCell ref="FW126:FZ127"/>
    <mergeCell ref="GA126:GD127"/>
    <mergeCell ref="GE126:GH127"/>
    <mergeCell ref="GI126:GK127"/>
    <mergeCell ref="GL126:GN127"/>
    <mergeCell ref="B128:X128"/>
    <mergeCell ref="Z128:AD129"/>
    <mergeCell ref="AE128:AH129"/>
    <mergeCell ref="AI128:AL129"/>
    <mergeCell ref="AM128:AP129"/>
    <mergeCell ref="AQ128:AS129"/>
    <mergeCell ref="AT128:AV129"/>
    <mergeCell ref="AY128:BU128"/>
    <mergeCell ref="BW128:CA129"/>
    <mergeCell ref="CB128:CE129"/>
    <mergeCell ref="CF128:CI129"/>
    <mergeCell ref="CJ128:CM129"/>
    <mergeCell ref="CN128:CP129"/>
    <mergeCell ref="CQ128:CS129"/>
    <mergeCell ref="CW128:DS128"/>
    <mergeCell ref="DU128:DY129"/>
    <mergeCell ref="DZ128:EC129"/>
    <mergeCell ref="ED128:EG129"/>
    <mergeCell ref="EH128:EK129"/>
    <mergeCell ref="EL128:EN129"/>
    <mergeCell ref="EO128:EQ129"/>
    <mergeCell ref="ET128:FP128"/>
    <mergeCell ref="FR128:FV129"/>
    <mergeCell ref="FW128:FZ129"/>
    <mergeCell ref="GA128:GD129"/>
    <mergeCell ref="GE128:GH129"/>
    <mergeCell ref="GI128:GK129"/>
    <mergeCell ref="GL128:GN129"/>
    <mergeCell ref="B129:E130"/>
    <mergeCell ref="F129:L130"/>
    <mergeCell ref="M129:M130"/>
    <mergeCell ref="N129:R130"/>
    <mergeCell ref="S129:X130"/>
    <mergeCell ref="AY129:BB130"/>
    <mergeCell ref="BC129:BI130"/>
    <mergeCell ref="BJ129:BJ130"/>
    <mergeCell ref="BK129:BO130"/>
    <mergeCell ref="BP129:BU130"/>
    <mergeCell ref="CW129:CZ130"/>
    <mergeCell ref="DA129:DG130"/>
    <mergeCell ref="DH129:DH130"/>
    <mergeCell ref="DI129:DM130"/>
    <mergeCell ref="DN129:DS130"/>
    <mergeCell ref="ET129:EW130"/>
    <mergeCell ref="EX129:FD130"/>
    <mergeCell ref="FE129:FE130"/>
    <mergeCell ref="FF129:FJ130"/>
    <mergeCell ref="FK129:FP130"/>
    <mergeCell ref="Z130:AD131"/>
    <mergeCell ref="AE130:AH131"/>
    <mergeCell ref="AI130:AL131"/>
    <mergeCell ref="AM130:AP131"/>
    <mergeCell ref="AQ130:AS131"/>
    <mergeCell ref="AT130:AV131"/>
    <mergeCell ref="BW130:CA131"/>
    <mergeCell ref="CB130:CE131"/>
    <mergeCell ref="CF130:CI131"/>
    <mergeCell ref="CJ130:CM131"/>
    <mergeCell ref="CN130:CP131"/>
    <mergeCell ref="CQ130:CS131"/>
    <mergeCell ref="DU130:DY131"/>
    <mergeCell ref="DZ130:EC131"/>
    <mergeCell ref="ED130:EG131"/>
    <mergeCell ref="EH130:EK131"/>
    <mergeCell ref="EL130:EN131"/>
    <mergeCell ref="EO130:EQ131"/>
    <mergeCell ref="FR130:FV131"/>
    <mergeCell ref="FW130:FZ131"/>
    <mergeCell ref="GA130:GD131"/>
    <mergeCell ref="GE130:GH131"/>
    <mergeCell ref="GI130:GK131"/>
    <mergeCell ref="GL130:GN131"/>
    <mergeCell ref="B131:X131"/>
    <mergeCell ref="AY131:BU131"/>
    <mergeCell ref="CW131:DS131"/>
    <mergeCell ref="ET131:FP131"/>
    <mergeCell ref="B132:E133"/>
    <mergeCell ref="F132:L133"/>
    <mergeCell ref="M132:M133"/>
    <mergeCell ref="N132:R133"/>
    <mergeCell ref="S132:X133"/>
    <mergeCell ref="Z132:AD133"/>
    <mergeCell ref="AE132:AH133"/>
    <mergeCell ref="AI132:AL133"/>
    <mergeCell ref="AM132:AP133"/>
    <mergeCell ref="AQ132:AS133"/>
    <mergeCell ref="AT132:AV133"/>
    <mergeCell ref="AY132:BB133"/>
    <mergeCell ref="BC132:BI133"/>
    <mergeCell ref="BJ132:BJ133"/>
    <mergeCell ref="BK132:BO133"/>
    <mergeCell ref="BP132:BU133"/>
    <mergeCell ref="BW132:CA133"/>
    <mergeCell ref="CB132:CE133"/>
    <mergeCell ref="CF132:CI133"/>
    <mergeCell ref="CJ132:CM133"/>
    <mergeCell ref="CN132:CP133"/>
    <mergeCell ref="CQ132:CS133"/>
    <mergeCell ref="CW132:CZ133"/>
    <mergeCell ref="DA132:DG133"/>
    <mergeCell ref="DH132:DH133"/>
    <mergeCell ref="DI132:DM133"/>
    <mergeCell ref="DN132:DS133"/>
    <mergeCell ref="DU132:DY133"/>
    <mergeCell ref="DZ132:EC133"/>
    <mergeCell ref="ED132:EG133"/>
    <mergeCell ref="EH132:EK133"/>
    <mergeCell ref="EL132:EN133"/>
    <mergeCell ref="EO132:EQ133"/>
    <mergeCell ref="ET132:EW133"/>
    <mergeCell ref="EX132:FD133"/>
    <mergeCell ref="FE132:FE133"/>
    <mergeCell ref="FF132:FJ133"/>
    <mergeCell ref="FK132:FP133"/>
    <mergeCell ref="FR132:FV133"/>
    <mergeCell ref="FW132:FZ133"/>
    <mergeCell ref="GA132:GD133"/>
    <mergeCell ref="GE132:GH133"/>
    <mergeCell ref="GI132:GK133"/>
    <mergeCell ref="GL132:GN133"/>
    <mergeCell ref="B134:X134"/>
    <mergeCell ref="Z134:AD135"/>
    <mergeCell ref="AE134:AH135"/>
    <mergeCell ref="AI134:AL135"/>
    <mergeCell ref="AM134:AP135"/>
    <mergeCell ref="AQ134:AS135"/>
    <mergeCell ref="AT134:AV135"/>
    <mergeCell ref="AY134:BU134"/>
    <mergeCell ref="BW134:CA135"/>
    <mergeCell ref="CB134:CE135"/>
    <mergeCell ref="CF134:CI135"/>
    <mergeCell ref="CJ134:CM135"/>
    <mergeCell ref="CN134:CP135"/>
    <mergeCell ref="CQ134:CS135"/>
    <mergeCell ref="CW134:DS134"/>
    <mergeCell ref="DU134:DY135"/>
    <mergeCell ref="DZ134:EC135"/>
    <mergeCell ref="ED134:EG135"/>
    <mergeCell ref="EH134:EK135"/>
    <mergeCell ref="EL134:EN135"/>
    <mergeCell ref="EO134:EQ135"/>
    <mergeCell ref="ET134:FP134"/>
    <mergeCell ref="FR134:FV135"/>
    <mergeCell ref="FW134:FZ135"/>
    <mergeCell ref="GA134:GD135"/>
    <mergeCell ref="GE134:GH135"/>
    <mergeCell ref="GI134:GK135"/>
    <mergeCell ref="GL134:GN135"/>
    <mergeCell ref="B135:E136"/>
    <mergeCell ref="F135:L136"/>
    <mergeCell ref="M135:M136"/>
    <mergeCell ref="N135:X138"/>
    <mergeCell ref="AY135:BB136"/>
    <mergeCell ref="BC135:BI136"/>
    <mergeCell ref="BJ135:BJ136"/>
    <mergeCell ref="BK135:BU138"/>
    <mergeCell ref="CW135:CZ136"/>
    <mergeCell ref="DA135:DG136"/>
    <mergeCell ref="DH135:DH136"/>
    <mergeCell ref="DI135:DS138"/>
    <mergeCell ref="ET135:EW136"/>
    <mergeCell ref="EX135:FD136"/>
    <mergeCell ref="FE135:FE136"/>
    <mergeCell ref="FF135:FP138"/>
    <mergeCell ref="Z136:AD138"/>
    <mergeCell ref="AE136:AH138"/>
    <mergeCell ref="AI136:AL138"/>
    <mergeCell ref="AM136:AP138"/>
    <mergeCell ref="AQ136:AS138"/>
    <mergeCell ref="AT136:AV138"/>
    <mergeCell ref="BW136:CA138"/>
    <mergeCell ref="CB136:CE138"/>
    <mergeCell ref="CF136:CI138"/>
    <mergeCell ref="CJ136:CM138"/>
    <mergeCell ref="CN136:CP138"/>
    <mergeCell ref="CQ136:CS138"/>
    <mergeCell ref="DU136:DY138"/>
    <mergeCell ref="DZ136:EC138"/>
    <mergeCell ref="ED136:EG138"/>
    <mergeCell ref="EH136:EK138"/>
    <mergeCell ref="EL136:EN138"/>
    <mergeCell ref="EO136:EQ138"/>
    <mergeCell ref="FR136:FV138"/>
    <mergeCell ref="FW136:FZ138"/>
    <mergeCell ref="GA136:GD138"/>
    <mergeCell ref="GE136:GH138"/>
    <mergeCell ref="GI136:GK138"/>
    <mergeCell ref="GL136:GN138"/>
    <mergeCell ref="B137:M137"/>
    <mergeCell ref="AY137:BJ137"/>
    <mergeCell ref="CW137:DH137"/>
    <mergeCell ref="ET137:FE137"/>
    <mergeCell ref="B139:X139"/>
    <mergeCell ref="AY139:BU139"/>
    <mergeCell ref="CW139:DS139"/>
    <mergeCell ref="ET139:FP139"/>
    <mergeCell ref="B140:N142"/>
    <mergeCell ref="O140:Q142"/>
    <mergeCell ref="R140:X142"/>
    <mergeCell ref="Z140:AV141"/>
    <mergeCell ref="AY140:BK142"/>
    <mergeCell ref="BL140:BN142"/>
    <mergeCell ref="BO140:BU142"/>
    <mergeCell ref="BW140:CS141"/>
    <mergeCell ref="CW140:DI142"/>
    <mergeCell ref="DJ140:DL142"/>
    <mergeCell ref="DM140:DS142"/>
    <mergeCell ref="DU140:EQ141"/>
    <mergeCell ref="ET140:FF142"/>
    <mergeCell ref="FG140:FI142"/>
    <mergeCell ref="FJ140:FP142"/>
    <mergeCell ref="FR140:GN141"/>
    <mergeCell ref="Z142:AE143"/>
    <mergeCell ref="AF142:AV143"/>
    <mergeCell ref="BW142:CB143"/>
    <mergeCell ref="CC142:CS143"/>
    <mergeCell ref="DU142:DZ143"/>
    <mergeCell ref="EA142:EQ143"/>
    <mergeCell ref="FR142:FW143"/>
    <mergeCell ref="FX142:GN143"/>
    <mergeCell ref="B144:G144"/>
    <mergeCell ref="H144:L144"/>
    <mergeCell ref="M144:R144"/>
    <mergeCell ref="S144:X144"/>
    <mergeCell ref="Z144:AE145"/>
    <mergeCell ref="AF144:AK145"/>
    <mergeCell ref="AL144:AQ145"/>
    <mergeCell ref="AR144:AV145"/>
    <mergeCell ref="AY144:BD144"/>
    <mergeCell ref="BE144:BI144"/>
    <mergeCell ref="BJ144:BO144"/>
    <mergeCell ref="BP144:BU144"/>
    <mergeCell ref="BW144:CB145"/>
    <mergeCell ref="CC144:CH145"/>
    <mergeCell ref="CI144:CN145"/>
    <mergeCell ref="CO144:CS145"/>
    <mergeCell ref="CW144:DB144"/>
    <mergeCell ref="DC144:DG144"/>
    <mergeCell ref="DH144:DM144"/>
    <mergeCell ref="DN144:DS144"/>
    <mergeCell ref="DU144:DZ145"/>
    <mergeCell ref="EA144:EF145"/>
    <mergeCell ref="EG144:EL145"/>
    <mergeCell ref="EM144:EQ145"/>
    <mergeCell ref="ET144:EY144"/>
    <mergeCell ref="EZ144:FD144"/>
    <mergeCell ref="FE144:FJ144"/>
    <mergeCell ref="FK144:FP144"/>
    <mergeCell ref="FR144:FW145"/>
    <mergeCell ref="FX144:GC145"/>
    <mergeCell ref="GD144:GI145"/>
    <mergeCell ref="GJ144:GN145"/>
    <mergeCell ref="B145:G146"/>
    <mergeCell ref="H145:L146"/>
    <mergeCell ref="M145:R146"/>
    <mergeCell ref="S145:X146"/>
    <mergeCell ref="AY145:BD146"/>
    <mergeCell ref="BE145:BI146"/>
    <mergeCell ref="BJ145:BO146"/>
    <mergeCell ref="BP145:BU146"/>
    <mergeCell ref="CW145:DB146"/>
    <mergeCell ref="DC145:DG146"/>
    <mergeCell ref="DH145:DM146"/>
    <mergeCell ref="DN145:DS146"/>
    <mergeCell ref="ET145:EY146"/>
    <mergeCell ref="EZ145:FD146"/>
    <mergeCell ref="FE145:FJ146"/>
    <mergeCell ref="FK145:FP146"/>
    <mergeCell ref="Z146:AE147"/>
    <mergeCell ref="AF146:AK147"/>
    <mergeCell ref="AL146:AQ147"/>
    <mergeCell ref="AR146:AV147"/>
    <mergeCell ref="BW146:CB147"/>
    <mergeCell ref="CC146:CH147"/>
    <mergeCell ref="CI146:CN147"/>
    <mergeCell ref="CO146:CS147"/>
    <mergeCell ref="DU146:DZ147"/>
    <mergeCell ref="EA146:EF147"/>
    <mergeCell ref="EG146:EL147"/>
    <mergeCell ref="EM146:EQ147"/>
    <mergeCell ref="FR146:FW147"/>
    <mergeCell ref="FX146:GC147"/>
    <mergeCell ref="GD146:GI147"/>
    <mergeCell ref="GJ146:GN147"/>
    <mergeCell ref="B148:D150"/>
    <mergeCell ref="E148:H150"/>
    <mergeCell ref="J148:L150"/>
    <mergeCell ref="M148:P150"/>
    <mergeCell ref="R148:T150"/>
    <mergeCell ref="U148:X150"/>
    <mergeCell ref="Z148:AE149"/>
    <mergeCell ref="AF148:AK149"/>
    <mergeCell ref="AL148:AQ149"/>
    <mergeCell ref="AR148:AV149"/>
    <mergeCell ref="AY148:BA150"/>
    <mergeCell ref="BB148:BE150"/>
    <mergeCell ref="BG148:BI150"/>
    <mergeCell ref="BJ148:BM150"/>
    <mergeCell ref="BO148:BQ150"/>
    <mergeCell ref="BR148:BU150"/>
    <mergeCell ref="BW148:CB149"/>
    <mergeCell ref="CC148:CH149"/>
    <mergeCell ref="CI148:CN149"/>
    <mergeCell ref="CO148:CS149"/>
    <mergeCell ref="CW148:CY150"/>
    <mergeCell ref="CZ148:DC150"/>
    <mergeCell ref="DE148:DG150"/>
    <mergeCell ref="DH148:DK150"/>
    <mergeCell ref="DM148:DO150"/>
    <mergeCell ref="DP148:DS150"/>
    <mergeCell ref="DU148:DZ149"/>
    <mergeCell ref="EA148:EF149"/>
    <mergeCell ref="EG148:EL149"/>
    <mergeCell ref="EM148:EQ149"/>
    <mergeCell ref="ET148:EV150"/>
    <mergeCell ref="EW148:EZ150"/>
    <mergeCell ref="FB148:FD150"/>
    <mergeCell ref="FE148:FH150"/>
    <mergeCell ref="FJ148:FL150"/>
    <mergeCell ref="FM148:FP150"/>
    <mergeCell ref="FR148:FW149"/>
    <mergeCell ref="FX148:GC149"/>
    <mergeCell ref="GD148:GI149"/>
    <mergeCell ref="GJ148:GN149"/>
    <mergeCell ref="Z151:AE152"/>
    <mergeCell ref="AF151:AV152"/>
    <mergeCell ref="BW151:CB152"/>
    <mergeCell ref="CC151:CS152"/>
    <mergeCell ref="DU151:DZ152"/>
    <mergeCell ref="EA151:EQ152"/>
    <mergeCell ref="FR151:FW152"/>
    <mergeCell ref="FX151:GN152"/>
    <mergeCell ref="A152:A158"/>
    <mergeCell ref="B152:X152"/>
    <mergeCell ref="Y152:Y158"/>
    <mergeCell ref="AX152:AX158"/>
    <mergeCell ref="AY152:BU152"/>
    <mergeCell ref="BV152:BV158"/>
    <mergeCell ref="CV152:CV158"/>
    <mergeCell ref="CW152:DS152"/>
    <mergeCell ref="DT152:DT158"/>
    <mergeCell ref="ES152:ES158"/>
    <mergeCell ref="ET152:FP152"/>
    <mergeCell ref="FQ152:FQ158"/>
    <mergeCell ref="B153:N153"/>
    <mergeCell ref="O153:T153"/>
    <mergeCell ref="U153:X153"/>
    <mergeCell ref="Z153:AE154"/>
    <mergeCell ref="AF153:AK154"/>
    <mergeCell ref="AL153:AQ154"/>
    <mergeCell ref="CW155:CZ155"/>
    <mergeCell ref="DA155:DG155"/>
    <mergeCell ref="DI155:DL155"/>
    <mergeCell ref="DM155:DS155"/>
    <mergeCell ref="DU155:DZ156"/>
    <mergeCell ref="EA155:EF156"/>
    <mergeCell ref="EG155:EL156"/>
    <mergeCell ref="EM155:EQ156"/>
    <mergeCell ref="ET155:EW155"/>
    <mergeCell ref="EX155:FD155"/>
    <mergeCell ref="FF155:FI155"/>
    <mergeCell ref="AR153:AV154"/>
    <mergeCell ref="AY153:BK153"/>
    <mergeCell ref="BL153:BQ153"/>
    <mergeCell ref="BR153:BU153"/>
    <mergeCell ref="BW153:CB154"/>
    <mergeCell ref="CC153:CH154"/>
    <mergeCell ref="CI153:CN154"/>
    <mergeCell ref="CO153:CS154"/>
    <mergeCell ref="CW153:DI153"/>
    <mergeCell ref="DJ153:DO153"/>
    <mergeCell ref="DP153:DS153"/>
    <mergeCell ref="DU153:DZ154"/>
    <mergeCell ref="EA153:EF154"/>
    <mergeCell ref="EG153:EL154"/>
    <mergeCell ref="EM153:EQ154"/>
    <mergeCell ref="ET153:FF153"/>
    <mergeCell ref="FG153:FL153"/>
    <mergeCell ref="CW157:CZ157"/>
    <mergeCell ref="DA157:DG157"/>
    <mergeCell ref="DI157:DL157"/>
    <mergeCell ref="DM157:DS157"/>
    <mergeCell ref="DU157:DZ158"/>
    <mergeCell ref="EA157:EF158"/>
    <mergeCell ref="EG157:EL158"/>
    <mergeCell ref="EM157:EQ158"/>
    <mergeCell ref="ET157:EW157"/>
    <mergeCell ref="EX157:FD157"/>
    <mergeCell ref="FF157:FI157"/>
    <mergeCell ref="FM153:FP153"/>
    <mergeCell ref="FR153:FW154"/>
    <mergeCell ref="FX153:GC154"/>
    <mergeCell ref="GD153:GI154"/>
    <mergeCell ref="GJ153:GN154"/>
    <mergeCell ref="B155:E155"/>
    <mergeCell ref="F155:L155"/>
    <mergeCell ref="N155:Q155"/>
    <mergeCell ref="R155:X155"/>
    <mergeCell ref="Z155:AE156"/>
    <mergeCell ref="AF155:AK156"/>
    <mergeCell ref="AL155:AQ156"/>
    <mergeCell ref="AR155:AV156"/>
    <mergeCell ref="AY155:BB155"/>
    <mergeCell ref="BC155:BI155"/>
    <mergeCell ref="BK155:BN155"/>
    <mergeCell ref="BO155:BU155"/>
    <mergeCell ref="BW155:CB156"/>
    <mergeCell ref="CC155:CH156"/>
    <mergeCell ref="CI155:CN156"/>
    <mergeCell ref="CO155:CS156"/>
    <mergeCell ref="ES160:ES162"/>
    <mergeCell ref="ET160:GO162"/>
    <mergeCell ref="FJ157:FP157"/>
    <mergeCell ref="FR157:FW158"/>
    <mergeCell ref="FX157:GC158"/>
    <mergeCell ref="GD157:GI158"/>
    <mergeCell ref="GJ157:GN158"/>
    <mergeCell ref="B158:X158"/>
    <mergeCell ref="AY158:BU158"/>
    <mergeCell ref="CW158:DS158"/>
    <mergeCell ref="ET158:FP158"/>
    <mergeCell ref="FJ155:FP155"/>
    <mergeCell ref="FR155:FW156"/>
    <mergeCell ref="FX155:GC156"/>
    <mergeCell ref="GD155:GI156"/>
    <mergeCell ref="GJ155:GN156"/>
    <mergeCell ref="B157:E157"/>
    <mergeCell ref="F157:L157"/>
    <mergeCell ref="N157:Q157"/>
    <mergeCell ref="R157:X157"/>
    <mergeCell ref="Z157:AE158"/>
    <mergeCell ref="AF157:AK158"/>
    <mergeCell ref="AL157:AQ158"/>
    <mergeCell ref="AR157:AV158"/>
    <mergeCell ref="AY157:BB157"/>
    <mergeCell ref="BC157:BI157"/>
    <mergeCell ref="BK157:BN157"/>
    <mergeCell ref="BO157:BU157"/>
    <mergeCell ref="BW157:CB158"/>
    <mergeCell ref="CC157:CH158"/>
    <mergeCell ref="CI157:CN158"/>
    <mergeCell ref="CO157:CS158"/>
  </mergeCells>
  <phoneticPr fontId="20" type="noConversion"/>
  <dataValidations count="2">
    <dataValidation allowBlank="1" showInputMessage="1" showErrorMessage="1" sqref="P46:T46 T33:X38 S33:S39 R42 N51 B51 N49 F49 R49 R51 F51 O50:Q50 B49 C50:E50 M49:M51 G50:L50 S50:X50 C46:N46 B46:B47 O46:O47 U46:U47 N33:R38 B42 B41:X41 E42 J42 B45:U45 V45:X46 BT53:CT53 CW266:DQ1048576 ET1:ET39 W53:AW53 CU1 B52:X52 AZ1:BD38 BM46:BQ46 AY1:AY39 BF1:BI38 BE1:BE39 BQ33:BU38 BJ1:BJ39 BP33:BP39 BO42 BK51 AY51 BK49 BC49 BO49 BO51 BC51 BL50:BN50 AY49 AZ50:BB50 BJ49:BJ51 BD50:BI50 BP50:BU50 AZ46:BK46 AY46:AY47 BL46:BL47 BR46:BR47 AX1:AX46 BK33:BO38 BV1:BV46 AY42 AY41:BU41 BB42 BG42 AY45:BR45 BS45:BU46 BK1:BU28 AY52:BU52 S192:S198 CX1:DB38 DK46:DO46 CW1:CW39 DD1:DG38 DC1:DC39 DO33:DS38 DH1:DH39 DN33:DN39 DM42 DI51 CW51 DI49 DA49 DM49 DM51 DA51 DJ50:DL50 CW49 CX50:CZ50 DH49:DH51 DB50:DG50 DN50:DS50 CX46:DI46 CW46:CW47 DJ46:DJ47 DP46:DP47 CV1:CV46 DI33:DM38 DT1:DT46 CW42 CW41:DS41 CZ42 DE42 CW45:DP45 DQ45:DS46 DI1:DS28 ET266:FN1048576 DR53:ER53 CW52:DS52 BW1:CT52 R201 N210 FA1:FD38 EZ1:EZ39 FE1:FE39 B210 ES1:ES46 N208 F208 R208 R210 F210 O209:Q209 B208 DM95 C209:E209 BT265:CT1048576 M208:M210 ES53:ES99 CV265:CV1048576 DM148 A4:A46 A265:A1048576 G209:L209 CU267:CU1048576 Z4:AW52 FQ1:FQ46 N4:X28 FF1:FP28 Y4:Y46 M4:M39 H4:H39 I4:L38 B4:B39 C4:G38 A1 S209:X209 DU1:ER52 B266:V1048576 CV159:CV205 FO53:XFD53 C205:N205 B205:B206 DI104 O205:O206 U205:U206 N192:R197 B201 B200:X200 E201 J201 B204:U204 V204:X205 BT212:CT212 ET160:ET198 W212:AW212 CU160 B211:X211 AZ160:BD197 BM205:BQ205 AY160:AY198 BF160:BI197 BE160:BE198 BQ192:BU197 BJ160:BJ198 BP192:BP198 BO201 BK210 AY210 BK208 BC208 BO208 BO210 BC210 BL209:BN209 AY208 AZ209:BB209 BJ208:BJ210 DI157 BD209:BI209 BP209:BU209 AZ205:BK205 AY205:AY206 BL205:BL206 BR205:BR206 BK192:BO197 BV160:BV205 AY201 AY200:BU200 BB201 BG201 AY204:BR204 BS204:BU205 BK160:BU187 AY211:BU211 CX160:DB197 DK205:DO205 CW160:CW198 DD160:DG197 DC160:DC198 DO192:DS197 DH160:DH198 DN192:DN198 DM201 DI210 CW210 DI208 DA208 DM208 DM210 DA210 DJ209:DL209 CW208 CW104 CX209:CZ209 DH208:DH210 CW157 DI102 DI155 DA102 DA155 DM102 DM155 DM104 DM157 DA104 DA157 DJ103:DL103 DJ156:DL156 CW102 CW155 CX103:CZ103 CX156:CZ156 DH102:DH104 DH155:DH157 DB103:DG103 DB156:DG156 DN103:DS103 DN156:DS156 CX99:DI99 CX152:DI152 CW99:CW100 CW152:CW153 DJ99:DJ100 DJ152:DJ153 DP99:DP100 DP152:DP153 CV106:CV152 DI86:DM91 DI139:DM144 DT54:DT99 DT107:DT152 CW95 CW148 CW94:DS94 CW147:DS147 CZ95 AX159:AX205 CZ148 FO106:XFD106 DE95 DE148 CW98:DP98 CW151:DP151 DQ98:DS99 DQ151:DS152 DI54:DS81 DI107:DS134 DR106:ES106 DR159:ER159 CW105:DS105 CW158:DS158 BW54:CT105 BW107:CT158 FA54:FD91 FA107:FD144 EZ54:EZ92 EZ107:EZ145 FE54:FE92 FE107:FE145 ES107:ES152 A57:A99 A110:A152 Z57:AW105 Z110:AW158 FQ54:FQ99 CV53:CV99 FR107:XFD158 DB209:DG209 FQ107:FQ152 AX53:AX99 DN209:DS209 N57:X81 CX205:DI205 ES159:ES205 N110:X134 CW205:CW206 DJ205:DJ206 DP205:DP206 DI192:DM197 DT160:DT205 CW201 CW200:DS200 CZ201 DE201 CW204:DP204 DQ204:DS205 DI160:DS187 DR212:ER212 CW211:DS211 BW160:CT211 FA160:FD197 EZ160:EZ198 FE160:FE198 A163:A205 Z163:AW211 FQ160:FQ205 N163:X187 FF160:FP187 Y163:Y205 M163:M198 H163:H198 I163:L197 B163:B198 C163:G197 DU160:ER211 EU160:EY197 FH205:FL205 FL192:FP197 FK192:FK198 FF54:FP81 FJ201 FF210 ET210 FF208 EX208 FJ208 FJ210 EX210 FG209:FI209 ET208 EU209:EW209 FE208:FE210 CV212:CV258 EY209:FD209 FK209:FP209 EU205:FF205 ET205:ET206 FG205:FG206 FM205:FM206 FF192:FJ197 ET201 ES212:ES258 FR1:XFD52 EU1:EY38 FO212:XFD212 FH46:FL46 FL33:FP38 AX212:AX258 FK33:FK39 A212:A213 ET200:FP200 AY266:BS1048576 FF107:FP134 FJ42 Y57:Y99 Y110:Y152 M57:M92 M110:M145 H57:H92 H110:H145 I57:L91 I110:L144 B57:B92 B110:B145 C57:G91 C110:G144 A106:A107 DU54:ER105 DU107:ER158 EU54:EY91 EU107:EY144 FH99:FL99 FH152:FL152 FL86:FP91 FL139:FP144 FK86:FK92 FK139:FK145 FJ95 FJ148 FF104 FF157 ET104 ET157 FF102 FF155 EX102 EX155 FJ102 FJ155 FJ104 FJ157 EX104 EX157 FG103:FI103 FG156:FI156 ET102 ET155 EU103:EW103 EU156:EW156 FE102:FE104 FE155:FE157 EY103:FD103 EY156:FD156 FK103:FP103 A53:A54 FK156:FP156 EU99:FF99 EU152:FF152 ET99:ET100 ET152:ET153 FG99:FG100 FG152:FG153 FM99:FM100 FM152:FM153 FF86:FJ91 FF139:FJ144 ET95 ET148 ET94:FP94 ET147:FP147 EW95 EW148 FB95 FB148 ET98:FM98 A159:A160 ET151:FM151 FO159:XFD159 FN98:FP99 FR213:XFD264 FN151:FP152 EW201 FF51 ET51 FF49 EX49 FJ49 FO265:XFD1048576 FJ51 EX51 FG50:FI50 ET49 EU50:EW50 FE49:FE51 EY50:FD50 FK50:FP50 EU46:FF46 ET46:ET47 FG46:FG47 FM46:FM47 FF33:FJ38 ET42 ET41:FP41 EW42 FB42 ET45:FM45 FN45:FP46 ET52:FP52 FB201 ET204:FM204 FN204:FP205 ET211:FP211 ET105:FP105 ET158:FP158 FR54:XFD105 P99:T99 P152:T152 T86:X91 T139:X144 S86:S92 S139:S145 R95 R148 N104 N157 B104 B157 N102 N155 F102 F155 R102 R155 R104 R157 F104 F157 O103:Q103 O156:Q156 B102 B155 C103:E103 C156:E156 M102:M104 M155:M157 G103:L103 G156:L156 S103:X103 S156:X156 C99:N99 C152:N152 B99:B100 B152:B153 O99:O100 O152:O153 U99:U100 U152:U153 N86:R91 N139:R144 B95 B148 B94:X94 B147:X147 E95 E148 J95 J148 B98:U98 B151:U151 V98:X99 V151:X152 BT106:CT106 BT159:CT159 ET54:ET92 ET107:ET145 W106:AX106 W159:AW159 CU54 CU107 B105:X105 B158:X158 AZ54:BD91 AZ107:BD144 BM99:BQ99 BM152:BQ152 AY54:AY92 AY107:AY145 BF54:BI91 BF107:BI144 BE54:BE92 BE107:BE145 BQ86:BU91 BQ139:BU144 BJ54:BJ92 BJ107:BJ145 BP86:BP92 BP139:BP145 BO95 BO148 BK104 BK157 AY104 AY157 BK102 BK155 BC102 BC155 BO102 BO155 BO104 BO157 BC104 BC157 BL103:BN103 BL156:BN156 AY102 AY155 AZ103:BB103 AZ156:BB156 BJ102:BJ104 BJ155:BJ157 BD103:BI103 BD156:BI156 BP103:BU103 BP156:BU156 AZ99:BK99 AZ152:BK152 AY99:AY100 AY152:AY153 BL99:BL100 BL152:BL153 BR99:BR100 BR152:BR153 AX107:AX152 BK86:BO91 BK139:BO144 BV54:BV99 BV107:BV152 AY95 AY148 AY94:BU94 AY147:BU147 BB95 BB148 BG95 BG148 AY98:BR98 AY151:BR151 BS98:BU99 BS151:BU152 BK54:BU81 BK107:BU134 AY105:BU105 AY158:BU158 CX54:DB91 CX107:DB144 DK99:DO99 DK152:DO152 CW54:CW92 CW107:CW145 DD54:DG91 DD107:DG144 DC54:DC92 DC107:DC145 DO86:DS91 DO139:DS144 DH54:DH92 DH107:DH145 DN86:DN92 DN139:DN145 FR160:XFD211 P205:T205 T192:X197 P258:T258 T245:X250 S245:S251 R254 N263 B263 N261 F261 R261 R263 F263 O262:Q262 B261 C262:E262 M261:M263 G262:L262 S262:X262 C258:N258 B258:B259 O258:O259 U258:U259 N245:R250 B254 B253:X253 E254 J254 B257:U257 V257:X258 ET213:ET251 W265:AX1048576 CU213 B264:X264 AZ213:BD250 BM258:BQ258 AY213:AY251 BF213:BI250 BE213:BE251 BQ245:BU250 BJ213:BJ251 BP245:BP251 BO254 BK263 AY263 BK261 BC261 BO261 BO263 BC263 BL262:BN262 AY261 AZ262:BB262 BJ261:BJ263 BD262:BI262 BP262:BU262 AZ258:BK258 AY258:AY259 BL258:BL259 BR258:BR259 BK245:BO250 BV213:BV258 AY254 AY253:BU253 BB254 BG254 AY257:BR257 BS257:BU258 BK213:BU240 AY264:BU264 CX213:DB250 DK258:DO258 CW213:CW251 DD213:DG250 DC213:DC251 DO245:DS250 DH213:DH251 DN245:DN251 DM254 DI263 CW263 DI261 DA261 DM261 DM263 DA263 DJ262:DL262 CW261 CX262:CZ262 DH261:DH263 DB262:DG262 DN262:DS262 CX258:DI258 CW258:CW259 DJ258:DJ259 DP258:DP259 DI245:DM250 DT213:DT258 CW254 CW253:DS253 CZ254 DE254 CW257:DP257 DQ257:DS258 DI213:DS240 DR265:ES1048576 CW264:DS264 BW213:CT264 FA213:FD250 EZ213:EZ251 FE213:FE251 A216:A258 Z216:AW264 FQ213:FQ258 N216:X240 FF213:FP240 Y216:Y258 M216:M251 H216:H251 I216:L250 B216:B251 C216:G250 DU213:ER264 EU213:EY250 FH258:FL258 FL245:FP250 FK245:FK251 FJ254 FF263 ET263 FF261 EX261 FJ261 FJ263 EX263 FG262:FI262 ET261 EU262:EW262 FE261:FE263 EY262:FD262 FK262:FP262 EU258:FF258 ET258:ET259 FG258:FG259 FM258:FM259 FF245:FJ250 ET254 ET253:FP253 EW254 FB254 ET257:FM257 FN257:FP258 ET264:FP264" xr:uid="{4684F21D-E0F4-4C35-9500-826D40591910}"/>
    <dataValidation type="list" allowBlank="1" showInputMessage="1" showErrorMessage="1" sqref="N29:X32 BK29:BU32 DI29:DS32 N188:X191 BK188:BU191 DI188:DS191 DI82:DS85 DI135:DS138 FF188:FP191 FF29:FP32 FF82:FP85 FF135:FP138 N82:X85 N135:X138 BK82:BU85 BK135:BU138 N241:X244 BK241:BU244 DI241:DS244 FF241:FP244" xr:uid="{6CB00740-FAD8-4F58-BFE9-3EB1B0B7DCE6}">
      <formula1>$B$32:$I$32</formula1>
    </dataValidation>
  </dataValidations>
  <printOptions horizontalCentered="1" verticalCentered="1"/>
  <pageMargins left="0.43307086614173229" right="0.43307086614173229" top="1.7716535433070868" bottom="1.7716535433070868" header="0" footer="0"/>
  <pageSetup paperSize="9" scale="75" pageOrder="overThenDown"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1257-0463-4A48-8E71-D70935E74152}">
  <sheetPr>
    <tabColor rgb="FF006878"/>
    <pageSetUpPr fitToPage="1"/>
  </sheetPr>
  <dimension ref="A1:HI549"/>
  <sheetViews>
    <sheetView workbookViewId="0">
      <selection activeCell="B12" sqref="B12:L13"/>
    </sheetView>
  </sheetViews>
  <sheetFormatPr defaultColWidth="12.625" defaultRowHeight="15" customHeight="1" x14ac:dyDescent="0.2"/>
  <cols>
    <col min="1" max="196" width="1.625" style="3" customWidth="1"/>
    <col min="197" max="197" width="1.5" style="3" customWidth="1"/>
    <col min="198" max="16384" width="12.625" style="3"/>
  </cols>
  <sheetData>
    <row r="1" spans="1:197" ht="6.75" customHeight="1" x14ac:dyDescent="0.2">
      <c r="A1" s="999"/>
      <c r="B1" s="1002" t="s">
        <v>92</v>
      </c>
      <c r="C1" s="1002"/>
      <c r="D1" s="1002"/>
      <c r="E1" s="1002"/>
      <c r="F1" s="1002"/>
      <c r="G1" s="1002"/>
      <c r="H1" s="1002"/>
      <c r="I1" s="1002"/>
      <c r="J1" s="1002"/>
      <c r="K1" s="1002"/>
      <c r="L1" s="1002"/>
      <c r="M1" s="1002"/>
      <c r="N1" s="1002"/>
      <c r="O1" s="1002"/>
      <c r="P1" s="1002"/>
      <c r="Q1" s="1002"/>
      <c r="R1" s="1002"/>
      <c r="S1" s="1002"/>
      <c r="T1" s="1002"/>
      <c r="U1" s="1002"/>
      <c r="V1" s="1002"/>
      <c r="W1" s="1002"/>
      <c r="X1" s="1002"/>
      <c r="Y1" s="1002"/>
      <c r="Z1" s="1002"/>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31"/>
      <c r="AY1" s="1031"/>
      <c r="AZ1" s="1031"/>
      <c r="BA1" s="1031"/>
      <c r="BB1" s="1031"/>
      <c r="BC1" s="1031"/>
      <c r="BD1" s="1031"/>
      <c r="BE1" s="1031"/>
      <c r="BF1" s="1031"/>
      <c r="BG1" s="1031"/>
      <c r="BH1" s="1031"/>
      <c r="BI1" s="1031"/>
      <c r="BJ1" s="1031"/>
      <c r="BK1" s="1031"/>
      <c r="BL1" s="1031"/>
      <c r="BM1" s="1031"/>
      <c r="BN1" s="1031"/>
      <c r="BO1" s="1031"/>
      <c r="BP1" s="1031"/>
      <c r="BQ1" s="1031"/>
      <c r="BR1" s="1031"/>
      <c r="BS1" s="1031"/>
      <c r="BT1" s="1031"/>
      <c r="BU1" s="1031"/>
      <c r="BV1" s="1031"/>
      <c r="BW1" s="1031"/>
      <c r="BX1" s="1031"/>
      <c r="BY1" s="1031"/>
      <c r="BZ1" s="1031"/>
      <c r="CA1" s="1031"/>
      <c r="CB1" s="1031"/>
      <c r="CC1" s="1031"/>
      <c r="CD1" s="1031"/>
      <c r="CE1" s="1031"/>
      <c r="CF1" s="1031"/>
      <c r="CG1" s="1031"/>
      <c r="CH1" s="1031"/>
      <c r="CI1" s="1031"/>
      <c r="CJ1" s="1031"/>
      <c r="CK1" s="1031"/>
      <c r="CL1" s="1031"/>
      <c r="CM1" s="1031"/>
      <c r="CN1" s="1031"/>
      <c r="CO1" s="1031"/>
      <c r="CP1" s="1031"/>
      <c r="CQ1" s="1031"/>
      <c r="CR1" s="1031"/>
      <c r="CS1" s="1031"/>
      <c r="CT1" s="1031"/>
      <c r="CV1" s="999"/>
      <c r="CW1" s="1002" t="s">
        <v>93</v>
      </c>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36" t="s">
        <v>92</v>
      </c>
      <c r="ET1" s="1036"/>
      <c r="EU1" s="1036"/>
      <c r="EV1" s="1036"/>
      <c r="EW1" s="1036"/>
      <c r="EX1" s="1036"/>
      <c r="EY1" s="1036"/>
      <c r="EZ1" s="1036"/>
      <c r="FA1" s="1036"/>
      <c r="FB1" s="1036"/>
      <c r="FC1" s="1036"/>
      <c r="FD1" s="1036"/>
      <c r="FE1" s="1036"/>
      <c r="FF1" s="1036"/>
      <c r="FG1" s="1036"/>
      <c r="FH1" s="1036"/>
      <c r="FI1" s="1036"/>
      <c r="FJ1" s="1036"/>
      <c r="FK1" s="1036"/>
      <c r="FL1" s="1036"/>
      <c r="FM1" s="1036"/>
      <c r="FN1" s="1036"/>
      <c r="FO1" s="1036"/>
      <c r="FP1" s="1036"/>
      <c r="FQ1" s="1036"/>
      <c r="FR1" s="1036"/>
      <c r="FS1" s="1036"/>
      <c r="FT1" s="1036"/>
      <c r="FU1" s="1036"/>
      <c r="FV1" s="1036"/>
      <c r="FW1" s="1036"/>
      <c r="FX1" s="1036"/>
      <c r="FY1" s="1036"/>
      <c r="FZ1" s="1036"/>
      <c r="GA1" s="1036"/>
      <c r="GB1" s="1036"/>
      <c r="GC1" s="1036"/>
      <c r="GD1" s="1036"/>
      <c r="GE1" s="1036"/>
      <c r="GF1" s="1036"/>
      <c r="GG1" s="1036"/>
      <c r="GH1" s="1036"/>
      <c r="GI1" s="1036"/>
      <c r="GJ1" s="1036"/>
      <c r="GK1" s="1036"/>
      <c r="GL1" s="1036"/>
      <c r="GM1" s="1036"/>
      <c r="GN1" s="1036"/>
      <c r="GO1" s="1036"/>
    </row>
    <row r="2" spans="1:197" ht="6.75" customHeight="1" x14ac:dyDescent="0.2">
      <c r="A2" s="1000"/>
      <c r="B2" s="1003"/>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32"/>
      <c r="AY2" s="1032"/>
      <c r="AZ2" s="1032"/>
      <c r="BA2" s="1032"/>
      <c r="BB2" s="1032"/>
      <c r="BC2" s="1032"/>
      <c r="BD2" s="1032"/>
      <c r="BE2" s="1032"/>
      <c r="BF2" s="1032"/>
      <c r="BG2" s="1032"/>
      <c r="BH2" s="1032"/>
      <c r="BI2" s="1032"/>
      <c r="BJ2" s="1032"/>
      <c r="BK2" s="1032"/>
      <c r="BL2" s="1032"/>
      <c r="BM2" s="1032"/>
      <c r="BN2" s="1032"/>
      <c r="BO2" s="1032"/>
      <c r="BP2" s="1032"/>
      <c r="BQ2" s="1032"/>
      <c r="BR2" s="1032"/>
      <c r="BS2" s="1032"/>
      <c r="BT2" s="1032"/>
      <c r="BU2" s="1032"/>
      <c r="BV2" s="1032"/>
      <c r="BW2" s="1032"/>
      <c r="BX2" s="1032"/>
      <c r="BY2" s="1032"/>
      <c r="BZ2" s="1032"/>
      <c r="CA2" s="1032"/>
      <c r="CB2" s="1032"/>
      <c r="CC2" s="1032"/>
      <c r="CD2" s="1032"/>
      <c r="CE2" s="1032"/>
      <c r="CF2" s="1032"/>
      <c r="CG2" s="1032"/>
      <c r="CH2" s="1032"/>
      <c r="CI2" s="1032"/>
      <c r="CJ2" s="1032"/>
      <c r="CK2" s="1032"/>
      <c r="CL2" s="1032"/>
      <c r="CM2" s="1032"/>
      <c r="CN2" s="1032"/>
      <c r="CO2" s="1032"/>
      <c r="CP2" s="1032"/>
      <c r="CQ2" s="1032"/>
      <c r="CR2" s="1032"/>
      <c r="CS2" s="1032"/>
      <c r="CT2" s="1032"/>
      <c r="CV2" s="1000"/>
      <c r="CW2" s="1003"/>
      <c r="CX2" s="1003"/>
      <c r="CY2" s="1003"/>
      <c r="CZ2" s="1003"/>
      <c r="DA2" s="1003"/>
      <c r="DB2" s="1003"/>
      <c r="DC2" s="1003"/>
      <c r="DD2" s="1003"/>
      <c r="DE2" s="1003"/>
      <c r="DF2" s="1003"/>
      <c r="DG2" s="1003"/>
      <c r="DH2" s="1003"/>
      <c r="DI2" s="1003"/>
      <c r="DJ2" s="1003"/>
      <c r="DK2" s="1003"/>
      <c r="DL2" s="1003"/>
      <c r="DM2" s="1003"/>
      <c r="DN2" s="1003"/>
      <c r="DO2" s="1003"/>
      <c r="DP2" s="1003"/>
      <c r="DQ2" s="1003"/>
      <c r="DR2" s="1003"/>
      <c r="DS2" s="1003"/>
      <c r="DT2" s="1003"/>
      <c r="DU2" s="1003"/>
      <c r="DV2" s="1003"/>
      <c r="DW2" s="1003"/>
      <c r="DX2" s="1003"/>
      <c r="DY2" s="1003"/>
      <c r="DZ2" s="1003"/>
      <c r="EA2" s="1003"/>
      <c r="EB2" s="1003"/>
      <c r="EC2" s="1003"/>
      <c r="ED2" s="1003"/>
      <c r="EE2" s="1003"/>
      <c r="EF2" s="1003"/>
      <c r="EG2" s="1003"/>
      <c r="EH2" s="1003"/>
      <c r="EI2" s="1003"/>
      <c r="EJ2" s="1003"/>
      <c r="EK2" s="1003"/>
      <c r="EL2" s="1003"/>
      <c r="EM2" s="1003"/>
      <c r="EN2" s="1003"/>
      <c r="EO2" s="1003"/>
      <c r="EP2" s="1003"/>
      <c r="EQ2" s="1003"/>
      <c r="ER2" s="1003"/>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row>
    <row r="3" spans="1:197" ht="6.75" customHeight="1" x14ac:dyDescent="0.2">
      <c r="A3" s="1001"/>
      <c r="B3" s="1004"/>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33"/>
      <c r="AY3" s="1033"/>
      <c r="AZ3" s="1033"/>
      <c r="BA3" s="1033"/>
      <c r="BB3" s="1033"/>
      <c r="BC3" s="1033"/>
      <c r="BD3" s="1033"/>
      <c r="BE3" s="1033"/>
      <c r="BF3" s="1033"/>
      <c r="BG3" s="1033"/>
      <c r="BH3" s="1033"/>
      <c r="BI3" s="1033"/>
      <c r="BJ3" s="1033"/>
      <c r="BK3" s="1033"/>
      <c r="BL3" s="1033"/>
      <c r="BM3" s="1033"/>
      <c r="BN3" s="1033"/>
      <c r="BO3" s="1033"/>
      <c r="BP3" s="1033"/>
      <c r="BQ3" s="1033"/>
      <c r="BR3" s="1033"/>
      <c r="BS3" s="1033"/>
      <c r="BT3" s="1033"/>
      <c r="BU3" s="1033"/>
      <c r="BV3" s="1033"/>
      <c r="BW3" s="1033"/>
      <c r="BX3" s="1033"/>
      <c r="BY3" s="1033"/>
      <c r="BZ3" s="1033"/>
      <c r="CA3" s="1033"/>
      <c r="CB3" s="1033"/>
      <c r="CC3" s="1033"/>
      <c r="CD3" s="1033"/>
      <c r="CE3" s="1033"/>
      <c r="CF3" s="1033"/>
      <c r="CG3" s="1033"/>
      <c r="CH3" s="1033"/>
      <c r="CI3" s="1033"/>
      <c r="CJ3" s="1033"/>
      <c r="CK3" s="1033"/>
      <c r="CL3" s="1033"/>
      <c r="CM3" s="1033"/>
      <c r="CN3" s="1033"/>
      <c r="CO3" s="1033"/>
      <c r="CP3" s="1033"/>
      <c r="CQ3" s="1033"/>
      <c r="CR3" s="1033"/>
      <c r="CS3" s="1033"/>
      <c r="CT3" s="1033"/>
      <c r="CV3" s="1001"/>
      <c r="CW3" s="1004"/>
      <c r="CX3" s="1004"/>
      <c r="CY3" s="1004"/>
      <c r="CZ3" s="1004"/>
      <c r="DA3" s="1004"/>
      <c r="DB3" s="1004"/>
      <c r="DC3" s="1004"/>
      <c r="DD3" s="1004"/>
      <c r="DE3" s="1004"/>
      <c r="DF3" s="1004"/>
      <c r="DG3" s="1004"/>
      <c r="DH3" s="1004"/>
      <c r="DI3" s="1004"/>
      <c r="DJ3" s="1004"/>
      <c r="DK3" s="1004"/>
      <c r="DL3" s="1004"/>
      <c r="DM3" s="1004"/>
      <c r="DN3" s="1004"/>
      <c r="DO3" s="1004"/>
      <c r="DP3" s="1004"/>
      <c r="DQ3" s="1004"/>
      <c r="DR3" s="1004"/>
      <c r="DS3" s="1004"/>
      <c r="DT3" s="1004"/>
      <c r="DU3" s="1004"/>
      <c r="DV3" s="1004"/>
      <c r="DW3" s="1004"/>
      <c r="DX3" s="1004"/>
      <c r="DY3" s="1004"/>
      <c r="DZ3" s="1004"/>
      <c r="EA3" s="1004"/>
      <c r="EB3" s="1004"/>
      <c r="EC3" s="1004"/>
      <c r="ED3" s="1004"/>
      <c r="EE3" s="1004"/>
      <c r="EF3" s="1004"/>
      <c r="EG3" s="1004"/>
      <c r="EH3" s="1004"/>
      <c r="EI3" s="1004"/>
      <c r="EJ3" s="1004"/>
      <c r="EK3" s="1004"/>
      <c r="EL3" s="1004"/>
      <c r="EM3" s="1004"/>
      <c r="EN3" s="1004"/>
      <c r="EO3" s="1004"/>
      <c r="EP3" s="1004"/>
      <c r="EQ3" s="1004"/>
      <c r="ER3" s="1004"/>
      <c r="ES3" s="1038"/>
      <c r="ET3" s="1038"/>
      <c r="EU3" s="1038"/>
      <c r="EV3" s="1038"/>
      <c r="EW3" s="1038"/>
      <c r="EX3" s="1038"/>
      <c r="EY3" s="1038"/>
      <c r="EZ3" s="1038"/>
      <c r="FA3" s="1038"/>
      <c r="FB3" s="1038"/>
      <c r="FC3" s="1038"/>
      <c r="FD3" s="1038"/>
      <c r="FE3" s="1038"/>
      <c r="FF3" s="1038"/>
      <c r="FG3" s="1038"/>
      <c r="FH3" s="1038"/>
      <c r="FI3" s="1038"/>
      <c r="FJ3" s="1038"/>
      <c r="FK3" s="1038"/>
      <c r="FL3" s="1038"/>
      <c r="FM3" s="1038"/>
      <c r="FN3" s="1038"/>
      <c r="FO3" s="1038"/>
      <c r="FP3" s="1038"/>
      <c r="FQ3" s="1038"/>
      <c r="FR3" s="1038"/>
      <c r="FS3" s="1038"/>
      <c r="FT3" s="1038"/>
      <c r="FU3" s="1038"/>
      <c r="FV3" s="1038"/>
      <c r="FW3" s="1038"/>
      <c r="FX3" s="1038"/>
      <c r="FY3" s="1038"/>
      <c r="FZ3" s="1038"/>
      <c r="GA3" s="1038"/>
      <c r="GB3" s="1038"/>
      <c r="GC3" s="1038"/>
      <c r="GD3" s="1038"/>
      <c r="GE3" s="1038"/>
      <c r="GF3" s="1038"/>
      <c r="GG3" s="1038"/>
      <c r="GH3" s="1038"/>
      <c r="GI3" s="1038"/>
      <c r="GJ3" s="1038"/>
      <c r="GK3" s="1038"/>
      <c r="GL3" s="1038"/>
      <c r="GM3" s="1038"/>
      <c r="GN3" s="1038"/>
      <c r="GO3" s="1038"/>
    </row>
    <row r="4" spans="1:197" ht="3.75" customHeight="1" x14ac:dyDescent="0.25">
      <c r="A4" s="882"/>
      <c r="B4" s="883"/>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883"/>
      <c r="AE4" s="883"/>
      <c r="AF4" s="883"/>
      <c r="AG4" s="883"/>
      <c r="AH4" s="883"/>
      <c r="AI4" s="883"/>
      <c r="AJ4" s="883"/>
      <c r="AK4" s="883"/>
      <c r="AL4" s="883"/>
      <c r="AM4" s="883"/>
      <c r="AN4" s="883"/>
      <c r="AO4" s="883"/>
      <c r="AP4" s="883"/>
      <c r="AQ4" s="883"/>
      <c r="AR4" s="883"/>
      <c r="AS4" s="883"/>
      <c r="AT4" s="883"/>
      <c r="AU4" s="883"/>
      <c r="AV4" s="883"/>
      <c r="AW4" s="883"/>
      <c r="AX4" s="882"/>
      <c r="AY4" s="883"/>
      <c r="AZ4" s="883"/>
      <c r="BA4" s="883"/>
      <c r="BB4" s="883"/>
      <c r="BC4" s="883"/>
      <c r="BD4" s="883"/>
      <c r="BE4" s="883"/>
      <c r="BF4" s="883"/>
      <c r="BG4" s="883"/>
      <c r="BH4" s="883"/>
      <c r="BI4" s="883"/>
      <c r="BJ4" s="883"/>
      <c r="BK4" s="883"/>
      <c r="BL4" s="883"/>
      <c r="BM4" s="883"/>
      <c r="BN4" s="883"/>
      <c r="BO4" s="883"/>
      <c r="BP4" s="883"/>
      <c r="BQ4" s="883"/>
      <c r="BR4" s="883"/>
      <c r="BS4" s="883"/>
      <c r="BT4" s="883"/>
      <c r="BU4" s="883"/>
      <c r="BV4" s="883"/>
      <c r="BW4" s="883"/>
      <c r="BX4" s="883"/>
      <c r="BY4" s="883"/>
      <c r="BZ4" s="883"/>
      <c r="CA4" s="883"/>
      <c r="CB4" s="883"/>
      <c r="CC4" s="883"/>
      <c r="CD4" s="883"/>
      <c r="CE4" s="883"/>
      <c r="CF4" s="883"/>
      <c r="CG4" s="883"/>
      <c r="CH4" s="883"/>
      <c r="CI4" s="883"/>
      <c r="CJ4" s="883"/>
      <c r="CK4" s="883"/>
      <c r="CL4" s="883"/>
      <c r="CM4" s="883"/>
      <c r="CN4" s="883"/>
      <c r="CO4" s="883"/>
      <c r="CP4" s="883"/>
      <c r="CQ4" s="883"/>
      <c r="CR4" s="883"/>
      <c r="CS4" s="883"/>
      <c r="CT4" s="883"/>
      <c r="CV4" s="882"/>
      <c r="CW4" s="883"/>
      <c r="CX4" s="883"/>
      <c r="CY4" s="883"/>
      <c r="CZ4" s="883"/>
      <c r="DA4" s="883"/>
      <c r="DB4" s="883"/>
      <c r="DC4" s="883"/>
      <c r="DD4" s="883"/>
      <c r="DE4" s="883"/>
      <c r="DF4" s="883"/>
      <c r="DG4" s="883"/>
      <c r="DH4" s="883"/>
      <c r="DI4" s="883"/>
      <c r="DJ4" s="883"/>
      <c r="DK4" s="883"/>
      <c r="DL4" s="883"/>
      <c r="DM4" s="883"/>
      <c r="DN4" s="883"/>
      <c r="DO4" s="883"/>
      <c r="DP4" s="883"/>
      <c r="DQ4" s="883"/>
      <c r="DR4" s="883"/>
      <c r="DS4" s="883"/>
      <c r="DT4" s="883"/>
      <c r="DU4" s="883"/>
      <c r="DV4" s="883"/>
      <c r="DW4" s="883"/>
      <c r="DX4" s="883"/>
      <c r="DY4" s="883"/>
      <c r="DZ4" s="883"/>
      <c r="EA4" s="883"/>
      <c r="EB4" s="883"/>
      <c r="EC4" s="883"/>
      <c r="ED4" s="883"/>
      <c r="EE4" s="883"/>
      <c r="EF4" s="883"/>
      <c r="EG4" s="883"/>
      <c r="EH4" s="883"/>
      <c r="EI4" s="883"/>
      <c r="EJ4" s="883"/>
      <c r="EK4" s="883"/>
      <c r="EL4" s="883"/>
      <c r="EM4" s="883"/>
      <c r="EN4" s="883"/>
      <c r="EO4" s="883"/>
      <c r="EP4" s="883"/>
      <c r="EQ4" s="883"/>
      <c r="ER4" s="883"/>
      <c r="ES4" s="882"/>
      <c r="ET4" s="883"/>
      <c r="EU4" s="883"/>
      <c r="EV4" s="883"/>
      <c r="EW4" s="883"/>
      <c r="EX4" s="883"/>
      <c r="EY4" s="883"/>
      <c r="EZ4" s="883"/>
      <c r="FA4" s="883"/>
      <c r="FB4" s="883"/>
      <c r="FC4" s="883"/>
      <c r="FD4" s="883"/>
      <c r="FE4" s="883"/>
      <c r="FF4" s="883"/>
      <c r="FG4" s="883"/>
      <c r="FH4" s="883"/>
      <c r="FI4" s="883"/>
      <c r="FJ4" s="883"/>
      <c r="FK4" s="883"/>
      <c r="FL4" s="883"/>
      <c r="FM4" s="883"/>
      <c r="FN4" s="883"/>
      <c r="FO4" s="883"/>
      <c r="FP4" s="883"/>
      <c r="FQ4" s="883"/>
      <c r="FR4" s="883"/>
      <c r="FS4" s="883"/>
      <c r="FT4" s="883"/>
      <c r="FU4" s="883"/>
      <c r="FV4" s="883"/>
      <c r="FW4" s="883"/>
      <c r="FX4" s="883"/>
      <c r="FY4" s="883"/>
      <c r="FZ4" s="883"/>
      <c r="GA4" s="883"/>
      <c r="GB4" s="883"/>
      <c r="GC4" s="883"/>
      <c r="GD4" s="883"/>
      <c r="GE4" s="883"/>
      <c r="GF4" s="883"/>
      <c r="GG4" s="883"/>
      <c r="GH4" s="883"/>
      <c r="GI4" s="883"/>
      <c r="GJ4" s="883"/>
      <c r="GK4" s="883"/>
      <c r="GL4" s="883"/>
      <c r="GM4" s="883"/>
      <c r="GN4" s="883"/>
      <c r="GO4" s="883"/>
    </row>
    <row r="5" spans="1:197" ht="5.25" customHeight="1" x14ac:dyDescent="0.25">
      <c r="A5" s="1005" t="str">
        <f>'Resumen Anual'!$B$5</f>
        <v>MARCA Y MODELO</v>
      </c>
      <c r="B5" s="1006"/>
      <c r="C5" s="1006"/>
      <c r="D5" s="1006"/>
      <c r="E5" s="1006"/>
      <c r="F5" s="1006"/>
      <c r="G5" s="1006"/>
      <c r="H5" s="1006"/>
      <c r="I5" s="1006"/>
      <c r="J5" s="1006"/>
      <c r="K5" s="1011"/>
      <c r="L5" s="1011"/>
      <c r="M5" s="1011"/>
      <c r="N5" s="1011"/>
      <c r="O5" s="1011"/>
      <c r="P5" s="1011"/>
      <c r="Q5" s="1011"/>
      <c r="R5" s="1011"/>
      <c r="S5" s="1011"/>
      <c r="T5" s="1011"/>
      <c r="U5" s="1011"/>
      <c r="V5" s="1011"/>
      <c r="W5" s="1011"/>
      <c r="X5" s="1011"/>
      <c r="Y5" s="1011"/>
      <c r="Z5" s="1011"/>
      <c r="AA5" s="1011"/>
      <c r="AB5" s="1011"/>
      <c r="AC5" s="1011"/>
      <c r="AD5" s="1011"/>
      <c r="AE5" s="1011"/>
      <c r="AF5" s="1011"/>
      <c r="AG5" s="1011"/>
      <c r="AH5" s="1011"/>
      <c r="AI5" s="1011"/>
      <c r="AJ5" s="1011"/>
      <c r="AK5" s="1011"/>
      <c r="AL5" s="1011"/>
      <c r="AM5" s="1011"/>
      <c r="AN5" s="1011"/>
      <c r="AO5" s="1011"/>
      <c r="AP5" s="1011"/>
      <c r="AQ5" s="1011"/>
      <c r="AR5" s="1011"/>
      <c r="AS5" s="1011"/>
      <c r="AT5" s="1011"/>
      <c r="AU5" s="1011"/>
      <c r="AV5" s="1011"/>
      <c r="AW5" s="888"/>
      <c r="AX5" s="1005" t="str">
        <f>'Resumen Anual'!$B$5</f>
        <v>MARCA Y MODELO</v>
      </c>
      <c r="AY5" s="1006"/>
      <c r="AZ5" s="1006"/>
      <c r="BA5" s="1006"/>
      <c r="BB5" s="1006"/>
      <c r="BC5" s="1006"/>
      <c r="BD5" s="1006"/>
      <c r="BE5" s="1006"/>
      <c r="BF5" s="1006"/>
      <c r="BG5" s="1006"/>
      <c r="BH5" s="1011"/>
      <c r="BI5" s="1011"/>
      <c r="BJ5" s="1011"/>
      <c r="BK5" s="1011"/>
      <c r="BL5" s="1011"/>
      <c r="BM5" s="1011"/>
      <c r="BN5" s="1011"/>
      <c r="BO5" s="1011"/>
      <c r="BP5" s="1011"/>
      <c r="BQ5" s="1011"/>
      <c r="BR5" s="1011"/>
      <c r="BS5" s="1011"/>
      <c r="BT5" s="1011"/>
      <c r="BU5" s="1011"/>
      <c r="BV5" s="1011"/>
      <c r="BW5" s="1011"/>
      <c r="BX5" s="1011"/>
      <c r="BY5" s="1011"/>
      <c r="BZ5" s="1011"/>
      <c r="CA5" s="1011"/>
      <c r="CB5" s="1011"/>
      <c r="CC5" s="1011"/>
      <c r="CD5" s="1011"/>
      <c r="CE5" s="1011"/>
      <c r="CF5" s="1011"/>
      <c r="CG5" s="1011"/>
      <c r="CH5" s="1011"/>
      <c r="CI5" s="1011"/>
      <c r="CJ5" s="1011"/>
      <c r="CK5" s="1011"/>
      <c r="CL5" s="1011"/>
      <c r="CM5" s="1011"/>
      <c r="CN5" s="1011"/>
      <c r="CO5" s="1011"/>
      <c r="CP5" s="1011"/>
      <c r="CQ5" s="1011"/>
      <c r="CR5" s="1011"/>
      <c r="CS5" s="1011"/>
      <c r="CT5" s="888"/>
      <c r="CV5" s="1005" t="str">
        <f>'Resumen Anual'!$B$5</f>
        <v>MARCA Y MODELO</v>
      </c>
      <c r="CW5" s="1006"/>
      <c r="CX5" s="1006"/>
      <c r="CY5" s="1006"/>
      <c r="CZ5" s="1006"/>
      <c r="DA5" s="1006"/>
      <c r="DB5" s="1006"/>
      <c r="DC5" s="1006"/>
      <c r="DD5" s="1006"/>
      <c r="DE5" s="1006"/>
      <c r="DF5" s="1011"/>
      <c r="DG5" s="1011"/>
      <c r="DH5" s="1011"/>
      <c r="DI5" s="1011"/>
      <c r="DJ5" s="1011"/>
      <c r="DK5" s="1011"/>
      <c r="DL5" s="1011"/>
      <c r="DM5" s="1011"/>
      <c r="DN5" s="1011"/>
      <c r="DO5" s="1011"/>
      <c r="DP5" s="1011"/>
      <c r="DQ5" s="1011"/>
      <c r="DR5" s="1011"/>
      <c r="DS5" s="1011"/>
      <c r="DT5" s="1011"/>
      <c r="DU5" s="1011"/>
      <c r="DV5" s="1011"/>
      <c r="DW5" s="1011"/>
      <c r="DX5" s="1011"/>
      <c r="DY5" s="1011"/>
      <c r="DZ5" s="1011"/>
      <c r="EA5" s="1011"/>
      <c r="EB5" s="1011"/>
      <c r="EC5" s="1011"/>
      <c r="ED5" s="1011"/>
      <c r="EE5" s="1011"/>
      <c r="EF5" s="1011"/>
      <c r="EG5" s="1011"/>
      <c r="EH5" s="1011"/>
      <c r="EI5" s="1011"/>
      <c r="EJ5" s="1011"/>
      <c r="EK5" s="1011"/>
      <c r="EL5" s="1011"/>
      <c r="EM5" s="1011"/>
      <c r="EN5" s="1011"/>
      <c r="EO5" s="1011"/>
      <c r="EP5" s="1011"/>
      <c r="EQ5" s="1011"/>
      <c r="ER5" s="888"/>
      <c r="ES5" s="1005" t="str">
        <f>'Resumen Anual'!$B$5</f>
        <v>MARCA Y MODELO</v>
      </c>
      <c r="ET5" s="1006"/>
      <c r="EU5" s="1006"/>
      <c r="EV5" s="1006"/>
      <c r="EW5" s="1006"/>
      <c r="EX5" s="1006"/>
      <c r="EY5" s="1006"/>
      <c r="EZ5" s="1006"/>
      <c r="FA5" s="1006"/>
      <c r="FB5" s="1006"/>
      <c r="FC5" s="1011"/>
      <c r="FD5" s="1011"/>
      <c r="FE5" s="1011"/>
      <c r="FF5" s="1011"/>
      <c r="FG5" s="1011"/>
      <c r="FH5" s="1011"/>
      <c r="FI5" s="1011"/>
      <c r="FJ5" s="1011"/>
      <c r="FK5" s="1011"/>
      <c r="FL5" s="1011"/>
      <c r="FM5" s="1011"/>
      <c r="FN5" s="1011"/>
      <c r="FO5" s="1011"/>
      <c r="FP5" s="1011"/>
      <c r="FQ5" s="1011"/>
      <c r="FR5" s="1011"/>
      <c r="FS5" s="1011"/>
      <c r="FT5" s="1011"/>
      <c r="FU5" s="1011"/>
      <c r="FV5" s="1011"/>
      <c r="FW5" s="1011"/>
      <c r="FX5" s="1011"/>
      <c r="FY5" s="1011"/>
      <c r="FZ5" s="1011"/>
      <c r="GA5" s="1011"/>
      <c r="GB5" s="1011"/>
      <c r="GC5" s="1011"/>
      <c r="GD5" s="1011"/>
      <c r="GE5" s="1011"/>
      <c r="GF5" s="1011"/>
      <c r="GG5" s="1011"/>
      <c r="GH5" s="1011"/>
      <c r="GI5" s="1011"/>
      <c r="GJ5" s="1011"/>
      <c r="GK5" s="1011"/>
      <c r="GL5" s="1011"/>
      <c r="GM5" s="1011"/>
      <c r="GN5" s="1011"/>
      <c r="GO5" s="888"/>
    </row>
    <row r="6" spans="1:197" ht="11.25" customHeight="1" x14ac:dyDescent="0.2">
      <c r="A6" s="1007"/>
      <c r="B6" s="1008"/>
      <c r="C6" s="1008"/>
      <c r="D6" s="1008"/>
      <c r="E6" s="1008"/>
      <c r="F6" s="1008"/>
      <c r="G6" s="1008"/>
      <c r="H6" s="1008"/>
      <c r="I6" s="1008"/>
      <c r="J6" s="1008"/>
      <c r="K6" s="871"/>
      <c r="L6" s="871"/>
      <c r="M6" s="871"/>
      <c r="N6" s="871"/>
      <c r="O6" s="871"/>
      <c r="P6" s="871"/>
      <c r="Q6" s="871"/>
      <c r="R6" s="871"/>
      <c r="S6" s="871"/>
      <c r="T6" s="871"/>
      <c r="U6" s="871"/>
      <c r="V6" s="871"/>
      <c r="W6" s="871"/>
      <c r="X6" s="871"/>
      <c r="Y6" s="871"/>
      <c r="Z6" s="871"/>
      <c r="AA6" s="871"/>
      <c r="AB6" s="871"/>
      <c r="AC6" s="871"/>
      <c r="AD6" s="1012"/>
      <c r="AE6" s="1013" t="str">
        <f>IF(Portada!$A$1="www.fly-logics.com","PIC",0)</f>
        <v>PIC</v>
      </c>
      <c r="AF6" s="1014"/>
      <c r="AG6" s="1014"/>
      <c r="AH6" s="1015"/>
      <c r="AI6" s="1019" t="str">
        <f>IF(Portada!$A$1="www.fly-logics.com","SIC",0)</f>
        <v>SIC</v>
      </c>
      <c r="AJ6" s="1014"/>
      <c r="AK6" s="1014"/>
      <c r="AL6" s="1015"/>
      <c r="AM6" s="1019" t="str">
        <f>IF(Portada!$A$1="www.fly-logics.com","INSTR.",0)</f>
        <v>INSTR.</v>
      </c>
      <c r="AN6" s="1014"/>
      <c r="AO6" s="1014"/>
      <c r="AP6" s="1014"/>
      <c r="AQ6" s="1019" t="str">
        <f>'Resumen Anual'!$AR$5</f>
        <v>Aterr.</v>
      </c>
      <c r="AR6" s="1014"/>
      <c r="AS6" s="1014"/>
      <c r="AT6" s="1014"/>
      <c r="AU6" s="1014"/>
      <c r="AV6" s="1021"/>
      <c r="AW6" s="888"/>
      <c r="AX6" s="1007"/>
      <c r="AY6" s="1008"/>
      <c r="AZ6" s="1008"/>
      <c r="BA6" s="1008"/>
      <c r="BB6" s="1008"/>
      <c r="BC6" s="1008"/>
      <c r="BD6" s="1008"/>
      <c r="BE6" s="1008"/>
      <c r="BF6" s="1008"/>
      <c r="BG6" s="1008"/>
      <c r="BH6" s="871"/>
      <c r="BI6" s="871"/>
      <c r="BJ6" s="871"/>
      <c r="BK6" s="871"/>
      <c r="BL6" s="871"/>
      <c r="BM6" s="871"/>
      <c r="BN6" s="871"/>
      <c r="BO6" s="871"/>
      <c r="BP6" s="871"/>
      <c r="BQ6" s="871"/>
      <c r="BR6" s="871"/>
      <c r="BS6" s="871"/>
      <c r="BT6" s="871"/>
      <c r="BU6" s="871"/>
      <c r="BV6" s="871"/>
      <c r="BW6" s="871"/>
      <c r="BX6" s="871"/>
      <c r="BY6" s="871"/>
      <c r="BZ6" s="871"/>
      <c r="CA6" s="1012"/>
      <c r="CB6" s="1013" t="str">
        <f>IF(Portada!$A$1="www.fly-logics.com","PIC",0)</f>
        <v>PIC</v>
      </c>
      <c r="CC6" s="1014"/>
      <c r="CD6" s="1014"/>
      <c r="CE6" s="1015"/>
      <c r="CF6" s="1019" t="str">
        <f>IF(Portada!$A$1="www.fly-logics.com","SIC",0)</f>
        <v>SIC</v>
      </c>
      <c r="CG6" s="1014"/>
      <c r="CH6" s="1014"/>
      <c r="CI6" s="1015"/>
      <c r="CJ6" s="1019" t="str">
        <f>IF(Portada!$A$1="www.fly-logics.com","INSTR.",0)</f>
        <v>INSTR.</v>
      </c>
      <c r="CK6" s="1014"/>
      <c r="CL6" s="1014"/>
      <c r="CM6" s="1014"/>
      <c r="CN6" s="1019" t="str">
        <f>'Resumen Anual'!$AR$5</f>
        <v>Aterr.</v>
      </c>
      <c r="CO6" s="1014"/>
      <c r="CP6" s="1014"/>
      <c r="CQ6" s="1014"/>
      <c r="CR6" s="1014"/>
      <c r="CS6" s="1021"/>
      <c r="CT6" s="888"/>
      <c r="CV6" s="1007"/>
      <c r="CW6" s="1008"/>
      <c r="CX6" s="1008"/>
      <c r="CY6" s="1008"/>
      <c r="CZ6" s="1008"/>
      <c r="DA6" s="1008"/>
      <c r="DB6" s="1008"/>
      <c r="DC6" s="1008"/>
      <c r="DD6" s="1008"/>
      <c r="DE6" s="1008"/>
      <c r="DF6" s="871"/>
      <c r="DG6" s="871"/>
      <c r="DH6" s="871"/>
      <c r="DI6" s="871"/>
      <c r="DJ6" s="871"/>
      <c r="DK6" s="871"/>
      <c r="DL6" s="871"/>
      <c r="DM6" s="871"/>
      <c r="DN6" s="871"/>
      <c r="DO6" s="871"/>
      <c r="DP6" s="871"/>
      <c r="DQ6" s="871"/>
      <c r="DR6" s="871"/>
      <c r="DS6" s="871"/>
      <c r="DT6" s="871"/>
      <c r="DU6" s="871"/>
      <c r="DV6" s="871"/>
      <c r="DW6" s="871"/>
      <c r="DX6" s="871"/>
      <c r="DY6" s="1012"/>
      <c r="DZ6" s="1013" t="str">
        <f>IF(Portada!$A$1="www.fly-logics.com","PIC",0)</f>
        <v>PIC</v>
      </c>
      <c r="EA6" s="1014"/>
      <c r="EB6" s="1014"/>
      <c r="EC6" s="1015"/>
      <c r="ED6" s="1019" t="str">
        <f>IF(Portada!$A$1="www.fly-logics.com","SIC",0)</f>
        <v>SIC</v>
      </c>
      <c r="EE6" s="1014"/>
      <c r="EF6" s="1014"/>
      <c r="EG6" s="1015"/>
      <c r="EH6" s="1019" t="str">
        <f>IF(Portada!$A$1="www.fly-logics.com","INSTR.",0)</f>
        <v>INSTR.</v>
      </c>
      <c r="EI6" s="1014"/>
      <c r="EJ6" s="1014"/>
      <c r="EK6" s="1014"/>
      <c r="EL6" s="1019" t="str">
        <f>'Resumen Anual'!$AR$5</f>
        <v>Aterr.</v>
      </c>
      <c r="EM6" s="1014"/>
      <c r="EN6" s="1014"/>
      <c r="EO6" s="1014"/>
      <c r="EP6" s="1014"/>
      <c r="EQ6" s="1021"/>
      <c r="ER6" s="888"/>
      <c r="ES6" s="1007"/>
      <c r="ET6" s="1008"/>
      <c r="EU6" s="1008"/>
      <c r="EV6" s="1008"/>
      <c r="EW6" s="1008"/>
      <c r="EX6" s="1008"/>
      <c r="EY6" s="1008"/>
      <c r="EZ6" s="1008"/>
      <c r="FA6" s="1008"/>
      <c r="FB6" s="1008"/>
      <c r="FC6" s="871"/>
      <c r="FD6" s="871"/>
      <c r="FE6" s="871"/>
      <c r="FF6" s="871"/>
      <c r="FG6" s="871"/>
      <c r="FH6" s="871"/>
      <c r="FI6" s="871"/>
      <c r="FJ6" s="871"/>
      <c r="FK6" s="871"/>
      <c r="FL6" s="871"/>
      <c r="FM6" s="871"/>
      <c r="FN6" s="871"/>
      <c r="FO6" s="871"/>
      <c r="FP6" s="871"/>
      <c r="FQ6" s="871"/>
      <c r="FR6" s="871"/>
      <c r="FS6" s="871"/>
      <c r="FT6" s="871"/>
      <c r="FU6" s="871"/>
      <c r="FV6" s="1012"/>
      <c r="FW6" s="1013" t="str">
        <f>IF(Portada!$A$1="www.fly-logics.com","PIC",0)</f>
        <v>PIC</v>
      </c>
      <c r="FX6" s="1014"/>
      <c r="FY6" s="1014"/>
      <c r="FZ6" s="1015"/>
      <c r="GA6" s="1019" t="str">
        <f>IF(Portada!$A$1="www.fly-logics.com","SIC",0)</f>
        <v>SIC</v>
      </c>
      <c r="GB6" s="1014"/>
      <c r="GC6" s="1014"/>
      <c r="GD6" s="1015"/>
      <c r="GE6" s="1019" t="str">
        <f>IF(Portada!$A$1="www.fly-logics.com","INSTR.",0)</f>
        <v>INSTR.</v>
      </c>
      <c r="GF6" s="1014"/>
      <c r="GG6" s="1014"/>
      <c r="GH6" s="1014"/>
      <c r="GI6" s="1019" t="str">
        <f>'Resumen Anual'!$AR$5</f>
        <v>Aterr.</v>
      </c>
      <c r="GJ6" s="1014"/>
      <c r="GK6" s="1014"/>
      <c r="GL6" s="1014"/>
      <c r="GM6" s="1014"/>
      <c r="GN6" s="1021"/>
      <c r="GO6" s="888"/>
    </row>
    <row r="7" spans="1:197" ht="5.25" customHeight="1" x14ac:dyDescent="0.2">
      <c r="A7" s="1007"/>
      <c r="B7" s="1008"/>
      <c r="C7" s="1008"/>
      <c r="D7" s="1008"/>
      <c r="E7" s="1008"/>
      <c r="F7" s="1008"/>
      <c r="G7" s="1008"/>
      <c r="H7" s="1008"/>
      <c r="I7" s="1008"/>
      <c r="J7" s="1008"/>
      <c r="K7" s="871"/>
      <c r="L7" s="871"/>
      <c r="M7" s="871"/>
      <c r="N7" s="871"/>
      <c r="O7" s="871"/>
      <c r="P7" s="871"/>
      <c r="Q7" s="871"/>
      <c r="R7" s="871"/>
      <c r="S7" s="871"/>
      <c r="T7" s="871"/>
      <c r="U7" s="871"/>
      <c r="V7" s="871"/>
      <c r="W7" s="871"/>
      <c r="X7" s="871"/>
      <c r="Y7" s="871"/>
      <c r="Z7" s="871"/>
      <c r="AA7" s="871"/>
      <c r="AB7" s="871"/>
      <c r="AC7" s="871"/>
      <c r="AD7" s="1012"/>
      <c r="AE7" s="1016"/>
      <c r="AF7" s="1017"/>
      <c r="AG7" s="1017"/>
      <c r="AH7" s="1018"/>
      <c r="AI7" s="1020"/>
      <c r="AJ7" s="1017"/>
      <c r="AK7" s="1017"/>
      <c r="AL7" s="1018"/>
      <c r="AM7" s="1020"/>
      <c r="AN7" s="1017"/>
      <c r="AO7" s="1017"/>
      <c r="AP7" s="1017"/>
      <c r="AQ7" s="1022"/>
      <c r="AR7" s="1023"/>
      <c r="AS7" s="1023"/>
      <c r="AT7" s="1023"/>
      <c r="AU7" s="1023"/>
      <c r="AV7" s="1024"/>
      <c r="AW7" s="888"/>
      <c r="AX7" s="1007"/>
      <c r="AY7" s="1008"/>
      <c r="AZ7" s="1008"/>
      <c r="BA7" s="1008"/>
      <c r="BB7" s="1008"/>
      <c r="BC7" s="1008"/>
      <c r="BD7" s="1008"/>
      <c r="BE7" s="1008"/>
      <c r="BF7" s="1008"/>
      <c r="BG7" s="1008"/>
      <c r="BH7" s="871"/>
      <c r="BI7" s="871"/>
      <c r="BJ7" s="871"/>
      <c r="BK7" s="871"/>
      <c r="BL7" s="871"/>
      <c r="BM7" s="871"/>
      <c r="BN7" s="871"/>
      <c r="BO7" s="871"/>
      <c r="BP7" s="871"/>
      <c r="BQ7" s="871"/>
      <c r="BR7" s="871"/>
      <c r="BS7" s="871"/>
      <c r="BT7" s="871"/>
      <c r="BU7" s="871"/>
      <c r="BV7" s="871"/>
      <c r="BW7" s="871"/>
      <c r="BX7" s="871"/>
      <c r="BY7" s="871"/>
      <c r="BZ7" s="871"/>
      <c r="CA7" s="1012"/>
      <c r="CB7" s="1016"/>
      <c r="CC7" s="1017"/>
      <c r="CD7" s="1017"/>
      <c r="CE7" s="1018"/>
      <c r="CF7" s="1020"/>
      <c r="CG7" s="1017"/>
      <c r="CH7" s="1017"/>
      <c r="CI7" s="1018"/>
      <c r="CJ7" s="1020"/>
      <c r="CK7" s="1017"/>
      <c r="CL7" s="1017"/>
      <c r="CM7" s="1017"/>
      <c r="CN7" s="1022"/>
      <c r="CO7" s="1023"/>
      <c r="CP7" s="1023"/>
      <c r="CQ7" s="1023"/>
      <c r="CR7" s="1023"/>
      <c r="CS7" s="1024"/>
      <c r="CT7" s="888"/>
      <c r="CV7" s="1007"/>
      <c r="CW7" s="1008"/>
      <c r="CX7" s="1008"/>
      <c r="CY7" s="1008"/>
      <c r="CZ7" s="1008"/>
      <c r="DA7" s="1008"/>
      <c r="DB7" s="1008"/>
      <c r="DC7" s="1008"/>
      <c r="DD7" s="1008"/>
      <c r="DE7" s="1008"/>
      <c r="DF7" s="871"/>
      <c r="DG7" s="871"/>
      <c r="DH7" s="871"/>
      <c r="DI7" s="871"/>
      <c r="DJ7" s="871"/>
      <c r="DK7" s="871"/>
      <c r="DL7" s="871"/>
      <c r="DM7" s="871"/>
      <c r="DN7" s="871"/>
      <c r="DO7" s="871"/>
      <c r="DP7" s="871"/>
      <c r="DQ7" s="871"/>
      <c r="DR7" s="871"/>
      <c r="DS7" s="871"/>
      <c r="DT7" s="871"/>
      <c r="DU7" s="871"/>
      <c r="DV7" s="871"/>
      <c r="DW7" s="871"/>
      <c r="DX7" s="871"/>
      <c r="DY7" s="1012"/>
      <c r="DZ7" s="1016"/>
      <c r="EA7" s="1017"/>
      <c r="EB7" s="1017"/>
      <c r="EC7" s="1018"/>
      <c r="ED7" s="1020"/>
      <c r="EE7" s="1017"/>
      <c r="EF7" s="1017"/>
      <c r="EG7" s="1018"/>
      <c r="EH7" s="1020"/>
      <c r="EI7" s="1017"/>
      <c r="EJ7" s="1017"/>
      <c r="EK7" s="1017"/>
      <c r="EL7" s="1022"/>
      <c r="EM7" s="1023"/>
      <c r="EN7" s="1023"/>
      <c r="EO7" s="1023"/>
      <c r="EP7" s="1023"/>
      <c r="EQ7" s="1024"/>
      <c r="ER7" s="888"/>
      <c r="ES7" s="1007"/>
      <c r="ET7" s="1008"/>
      <c r="EU7" s="1008"/>
      <c r="EV7" s="1008"/>
      <c r="EW7" s="1008"/>
      <c r="EX7" s="1008"/>
      <c r="EY7" s="1008"/>
      <c r="EZ7" s="1008"/>
      <c r="FA7" s="1008"/>
      <c r="FB7" s="1008"/>
      <c r="FC7" s="871"/>
      <c r="FD7" s="871"/>
      <c r="FE7" s="871"/>
      <c r="FF7" s="871"/>
      <c r="FG7" s="871"/>
      <c r="FH7" s="871"/>
      <c r="FI7" s="871"/>
      <c r="FJ7" s="871"/>
      <c r="FK7" s="871"/>
      <c r="FL7" s="871"/>
      <c r="FM7" s="871"/>
      <c r="FN7" s="871"/>
      <c r="FO7" s="871"/>
      <c r="FP7" s="871"/>
      <c r="FQ7" s="871"/>
      <c r="FR7" s="871"/>
      <c r="FS7" s="871"/>
      <c r="FT7" s="871"/>
      <c r="FU7" s="871"/>
      <c r="FV7" s="1012"/>
      <c r="FW7" s="1016"/>
      <c r="FX7" s="1017"/>
      <c r="FY7" s="1017"/>
      <c r="FZ7" s="1018"/>
      <c r="GA7" s="1020"/>
      <c r="GB7" s="1017"/>
      <c r="GC7" s="1017"/>
      <c r="GD7" s="1018"/>
      <c r="GE7" s="1020"/>
      <c r="GF7" s="1017"/>
      <c r="GG7" s="1017"/>
      <c r="GH7" s="1017"/>
      <c r="GI7" s="1022"/>
      <c r="GJ7" s="1023"/>
      <c r="GK7" s="1023"/>
      <c r="GL7" s="1023"/>
      <c r="GM7" s="1023"/>
      <c r="GN7" s="1024"/>
      <c r="GO7" s="888"/>
    </row>
    <row r="8" spans="1:197" ht="5.25" customHeight="1" x14ac:dyDescent="0.25">
      <c r="A8" s="1009"/>
      <c r="B8" s="1010"/>
      <c r="C8" s="1010"/>
      <c r="D8" s="1010"/>
      <c r="E8" s="1010"/>
      <c r="F8" s="1010"/>
      <c r="G8" s="1010"/>
      <c r="H8" s="1010"/>
      <c r="I8" s="1010"/>
      <c r="J8" s="1010"/>
      <c r="K8" s="1025"/>
      <c r="L8" s="1025"/>
      <c r="M8" s="1025"/>
      <c r="N8" s="1025"/>
      <c r="O8" s="1025"/>
      <c r="P8" s="1025"/>
      <c r="Q8" s="1025"/>
      <c r="R8" s="1025"/>
      <c r="S8" s="1025"/>
      <c r="T8" s="1025"/>
      <c r="U8" s="1025"/>
      <c r="V8" s="1025"/>
      <c r="W8" s="1025"/>
      <c r="X8" s="1025"/>
      <c r="Y8" s="1025"/>
      <c r="Z8" s="1025"/>
      <c r="AA8" s="1025"/>
      <c r="AB8" s="1025"/>
      <c r="AC8" s="1025"/>
      <c r="AD8" s="1026"/>
      <c r="AE8" s="1016"/>
      <c r="AF8" s="1017"/>
      <c r="AG8" s="1017"/>
      <c r="AH8" s="1018"/>
      <c r="AI8" s="1020"/>
      <c r="AJ8" s="1017"/>
      <c r="AK8" s="1017"/>
      <c r="AL8" s="1018"/>
      <c r="AM8" s="1020"/>
      <c r="AN8" s="1017"/>
      <c r="AO8" s="1017"/>
      <c r="AP8" s="1017"/>
      <c r="AQ8" s="1027" t="str">
        <f>'Resumen Anual'!$AR$7</f>
        <v>D</v>
      </c>
      <c r="AR8" s="1028"/>
      <c r="AS8" s="1028"/>
      <c r="AT8" s="1027" t="str">
        <f>'Resumen Anual'!$AU$7</f>
        <v>N</v>
      </c>
      <c r="AU8" s="1028"/>
      <c r="AV8" s="1029"/>
      <c r="AW8" s="888"/>
      <c r="AX8" s="1009"/>
      <c r="AY8" s="1010"/>
      <c r="AZ8" s="1010"/>
      <c r="BA8" s="1010"/>
      <c r="BB8" s="1010"/>
      <c r="BC8" s="1010"/>
      <c r="BD8" s="1010"/>
      <c r="BE8" s="1010"/>
      <c r="BF8" s="1010"/>
      <c r="BG8" s="1010"/>
      <c r="BH8" s="1025"/>
      <c r="BI8" s="1025"/>
      <c r="BJ8" s="1025"/>
      <c r="BK8" s="1025"/>
      <c r="BL8" s="1025"/>
      <c r="BM8" s="1025"/>
      <c r="BN8" s="1025"/>
      <c r="BO8" s="1025"/>
      <c r="BP8" s="1025"/>
      <c r="BQ8" s="1025"/>
      <c r="BR8" s="1025"/>
      <c r="BS8" s="1025"/>
      <c r="BT8" s="1025"/>
      <c r="BU8" s="1025"/>
      <c r="BV8" s="1025"/>
      <c r="BW8" s="1025"/>
      <c r="BX8" s="1025"/>
      <c r="BY8" s="1025"/>
      <c r="BZ8" s="1025"/>
      <c r="CA8" s="1026"/>
      <c r="CB8" s="1016"/>
      <c r="CC8" s="1017"/>
      <c r="CD8" s="1017"/>
      <c r="CE8" s="1018"/>
      <c r="CF8" s="1020"/>
      <c r="CG8" s="1017"/>
      <c r="CH8" s="1017"/>
      <c r="CI8" s="1018"/>
      <c r="CJ8" s="1020"/>
      <c r="CK8" s="1017"/>
      <c r="CL8" s="1017"/>
      <c r="CM8" s="1017"/>
      <c r="CN8" s="1027" t="str">
        <f>'Resumen Anual'!$AR$7</f>
        <v>D</v>
      </c>
      <c r="CO8" s="1028"/>
      <c r="CP8" s="1028"/>
      <c r="CQ8" s="1027" t="str">
        <f>'Resumen Anual'!$AU$7</f>
        <v>N</v>
      </c>
      <c r="CR8" s="1028"/>
      <c r="CS8" s="1029"/>
      <c r="CT8" s="888"/>
      <c r="CV8" s="1009"/>
      <c r="CW8" s="1010"/>
      <c r="CX8" s="1010"/>
      <c r="CY8" s="1010"/>
      <c r="CZ8" s="1010"/>
      <c r="DA8" s="1010"/>
      <c r="DB8" s="1010"/>
      <c r="DC8" s="1010"/>
      <c r="DD8" s="1010"/>
      <c r="DE8" s="1010"/>
      <c r="DF8" s="1025"/>
      <c r="DG8" s="1025"/>
      <c r="DH8" s="1025"/>
      <c r="DI8" s="1025"/>
      <c r="DJ8" s="1025"/>
      <c r="DK8" s="1025"/>
      <c r="DL8" s="1025"/>
      <c r="DM8" s="1025"/>
      <c r="DN8" s="1025"/>
      <c r="DO8" s="1025"/>
      <c r="DP8" s="1025"/>
      <c r="DQ8" s="1025"/>
      <c r="DR8" s="1025"/>
      <c r="DS8" s="1025"/>
      <c r="DT8" s="1025"/>
      <c r="DU8" s="1025"/>
      <c r="DV8" s="1025"/>
      <c r="DW8" s="1025"/>
      <c r="DX8" s="1025"/>
      <c r="DY8" s="1026"/>
      <c r="DZ8" s="1016"/>
      <c r="EA8" s="1017"/>
      <c r="EB8" s="1017"/>
      <c r="EC8" s="1018"/>
      <c r="ED8" s="1020"/>
      <c r="EE8" s="1017"/>
      <c r="EF8" s="1017"/>
      <c r="EG8" s="1018"/>
      <c r="EH8" s="1020"/>
      <c r="EI8" s="1017"/>
      <c r="EJ8" s="1017"/>
      <c r="EK8" s="1017"/>
      <c r="EL8" s="1027" t="str">
        <f>'Resumen Anual'!$AR$7</f>
        <v>D</v>
      </c>
      <c r="EM8" s="1028"/>
      <c r="EN8" s="1028"/>
      <c r="EO8" s="1027" t="str">
        <f>'Resumen Anual'!$AU$7</f>
        <v>N</v>
      </c>
      <c r="EP8" s="1028"/>
      <c r="EQ8" s="1029"/>
      <c r="ER8" s="888"/>
      <c r="ES8" s="1009"/>
      <c r="ET8" s="1010"/>
      <c r="EU8" s="1010"/>
      <c r="EV8" s="1010"/>
      <c r="EW8" s="1010"/>
      <c r="EX8" s="1010"/>
      <c r="EY8" s="1010"/>
      <c r="EZ8" s="1010"/>
      <c r="FA8" s="1010"/>
      <c r="FB8" s="1010"/>
      <c r="FC8" s="1025"/>
      <c r="FD8" s="1025"/>
      <c r="FE8" s="1025"/>
      <c r="FF8" s="1025"/>
      <c r="FG8" s="1025"/>
      <c r="FH8" s="1025"/>
      <c r="FI8" s="1025"/>
      <c r="FJ8" s="1025"/>
      <c r="FK8" s="1025"/>
      <c r="FL8" s="1025"/>
      <c r="FM8" s="1025"/>
      <c r="FN8" s="1025"/>
      <c r="FO8" s="1025"/>
      <c r="FP8" s="1025"/>
      <c r="FQ8" s="1025"/>
      <c r="FR8" s="1025"/>
      <c r="FS8" s="1025"/>
      <c r="FT8" s="1025"/>
      <c r="FU8" s="1025"/>
      <c r="FV8" s="1026"/>
      <c r="FW8" s="1016"/>
      <c r="FX8" s="1017"/>
      <c r="FY8" s="1017"/>
      <c r="FZ8" s="1018"/>
      <c r="GA8" s="1020"/>
      <c r="GB8" s="1017"/>
      <c r="GC8" s="1017"/>
      <c r="GD8" s="1018"/>
      <c r="GE8" s="1020"/>
      <c r="GF8" s="1017"/>
      <c r="GG8" s="1017"/>
      <c r="GH8" s="1017"/>
      <c r="GI8" s="1027" t="str">
        <f>'Resumen Anual'!$AR$7</f>
        <v>D</v>
      </c>
      <c r="GJ8" s="1028"/>
      <c r="GK8" s="1028"/>
      <c r="GL8" s="1027" t="str">
        <f>'Resumen Anual'!$AU$7</f>
        <v>N</v>
      </c>
      <c r="GM8" s="1028"/>
      <c r="GN8" s="1029"/>
      <c r="GO8" s="888"/>
    </row>
    <row r="9" spans="1:197" ht="5.25" customHeight="1" x14ac:dyDescent="0.2">
      <c r="A9" s="880"/>
      <c r="B9" s="881"/>
      <c r="C9" s="881"/>
      <c r="D9" s="881"/>
      <c r="E9" s="881"/>
      <c r="F9" s="881"/>
      <c r="G9" s="881"/>
      <c r="H9" s="881"/>
      <c r="I9" s="881"/>
      <c r="J9" s="881"/>
      <c r="K9" s="881"/>
      <c r="L9" s="881"/>
      <c r="M9" s="881"/>
      <c r="N9" s="881"/>
      <c r="O9" s="881"/>
      <c r="P9" s="881"/>
      <c r="Q9" s="881"/>
      <c r="R9" s="881"/>
      <c r="S9" s="881"/>
      <c r="T9" s="881"/>
      <c r="U9" s="881"/>
      <c r="V9" s="881"/>
      <c r="W9" s="881"/>
      <c r="X9" s="881"/>
      <c r="Y9" s="881"/>
      <c r="Z9" s="881"/>
      <c r="AA9" s="881"/>
      <c r="AB9" s="881"/>
      <c r="AC9" s="881"/>
      <c r="AD9" s="881"/>
      <c r="AE9" s="1016"/>
      <c r="AF9" s="1017"/>
      <c r="AG9" s="1017"/>
      <c r="AH9" s="1018"/>
      <c r="AI9" s="1020"/>
      <c r="AJ9" s="1017"/>
      <c r="AK9" s="1017"/>
      <c r="AL9" s="1018"/>
      <c r="AM9" s="1020"/>
      <c r="AN9" s="1017"/>
      <c r="AO9" s="1017"/>
      <c r="AP9" s="1017"/>
      <c r="AQ9" s="1020"/>
      <c r="AR9" s="1017"/>
      <c r="AS9" s="1017"/>
      <c r="AT9" s="1020"/>
      <c r="AU9" s="1017"/>
      <c r="AV9" s="1030"/>
      <c r="AW9" s="888"/>
      <c r="AX9" s="880"/>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1016"/>
      <c r="CC9" s="1017"/>
      <c r="CD9" s="1017"/>
      <c r="CE9" s="1018"/>
      <c r="CF9" s="1020"/>
      <c r="CG9" s="1017"/>
      <c r="CH9" s="1017"/>
      <c r="CI9" s="1018"/>
      <c r="CJ9" s="1020"/>
      <c r="CK9" s="1017"/>
      <c r="CL9" s="1017"/>
      <c r="CM9" s="1017"/>
      <c r="CN9" s="1020"/>
      <c r="CO9" s="1017"/>
      <c r="CP9" s="1017"/>
      <c r="CQ9" s="1020"/>
      <c r="CR9" s="1017"/>
      <c r="CS9" s="1030"/>
      <c r="CT9" s="888"/>
      <c r="CV9" s="880"/>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1016"/>
      <c r="EA9" s="1017"/>
      <c r="EB9" s="1017"/>
      <c r="EC9" s="1018"/>
      <c r="ED9" s="1020"/>
      <c r="EE9" s="1017"/>
      <c r="EF9" s="1017"/>
      <c r="EG9" s="1018"/>
      <c r="EH9" s="1020"/>
      <c r="EI9" s="1017"/>
      <c r="EJ9" s="1017"/>
      <c r="EK9" s="1017"/>
      <c r="EL9" s="1020"/>
      <c r="EM9" s="1017"/>
      <c r="EN9" s="1017"/>
      <c r="EO9" s="1020"/>
      <c r="EP9" s="1017"/>
      <c r="EQ9" s="1030"/>
      <c r="ER9" s="888"/>
      <c r="ES9" s="880"/>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1016"/>
      <c r="FX9" s="1017"/>
      <c r="FY9" s="1017"/>
      <c r="FZ9" s="1018"/>
      <c r="GA9" s="1020"/>
      <c r="GB9" s="1017"/>
      <c r="GC9" s="1017"/>
      <c r="GD9" s="1018"/>
      <c r="GE9" s="1020"/>
      <c r="GF9" s="1017"/>
      <c r="GG9" s="1017"/>
      <c r="GH9" s="1017"/>
      <c r="GI9" s="1020"/>
      <c r="GJ9" s="1017"/>
      <c r="GK9" s="1017"/>
      <c r="GL9" s="1020"/>
      <c r="GM9" s="1017"/>
      <c r="GN9" s="1030"/>
      <c r="GO9" s="888"/>
    </row>
    <row r="10" spans="1:197" ht="8.25" customHeight="1" x14ac:dyDescent="0.2">
      <c r="A10" s="898"/>
      <c r="B10" s="992" t="str">
        <f>'Resumen Anual'!$C$13</f>
        <v>TIEMPO DE VUELO</v>
      </c>
      <c r="C10" s="993"/>
      <c r="D10" s="993"/>
      <c r="E10" s="993"/>
      <c r="F10" s="993"/>
      <c r="G10" s="993"/>
      <c r="H10" s="993"/>
      <c r="I10" s="993"/>
      <c r="J10" s="993"/>
      <c r="K10" s="993"/>
      <c r="L10" s="994"/>
      <c r="M10" s="6"/>
      <c r="N10" s="998" t="str">
        <f>'Resumen Anual'!$O$13</f>
        <v>TIEMPO MEDIO</v>
      </c>
      <c r="O10" s="993"/>
      <c r="P10" s="993"/>
      <c r="Q10" s="993"/>
      <c r="R10" s="993"/>
      <c r="S10" s="993"/>
      <c r="T10" s="993"/>
      <c r="U10" s="993"/>
      <c r="V10" s="993"/>
      <c r="W10" s="993"/>
      <c r="X10" s="994"/>
      <c r="Y10" s="625"/>
      <c r="Z10" s="978" t="s">
        <v>94</v>
      </c>
      <c r="AA10" s="978"/>
      <c r="AB10" s="978"/>
      <c r="AC10" s="978"/>
      <c r="AD10" s="978"/>
      <c r="AE10" s="912"/>
      <c r="AF10" s="912"/>
      <c r="AG10" s="912"/>
      <c r="AH10" s="912"/>
      <c r="AI10" s="912"/>
      <c r="AJ10" s="912"/>
      <c r="AK10" s="912"/>
      <c r="AL10" s="912"/>
      <c r="AM10" s="912"/>
      <c r="AN10" s="912"/>
      <c r="AO10" s="912"/>
      <c r="AP10" s="912"/>
      <c r="AQ10" s="913"/>
      <c r="AR10" s="913"/>
      <c r="AS10" s="913"/>
      <c r="AT10" s="913"/>
      <c r="AU10" s="913"/>
      <c r="AV10" s="913"/>
      <c r="AW10" s="888"/>
      <c r="AX10" s="898"/>
      <c r="AY10" s="992" t="str">
        <f>'Resumen Anual'!$C$13</f>
        <v>TIEMPO DE VUELO</v>
      </c>
      <c r="AZ10" s="993"/>
      <c r="BA10" s="993"/>
      <c r="BB10" s="993"/>
      <c r="BC10" s="993"/>
      <c r="BD10" s="993"/>
      <c r="BE10" s="993"/>
      <c r="BF10" s="993"/>
      <c r="BG10" s="993"/>
      <c r="BH10" s="993"/>
      <c r="BI10" s="994"/>
      <c r="BJ10" s="6"/>
      <c r="BK10" s="998" t="str">
        <f>'Resumen Anual'!$O$13</f>
        <v>TIEMPO MEDIO</v>
      </c>
      <c r="BL10" s="993"/>
      <c r="BM10" s="993"/>
      <c r="BN10" s="993"/>
      <c r="BO10" s="993"/>
      <c r="BP10" s="993"/>
      <c r="BQ10" s="993"/>
      <c r="BR10" s="993"/>
      <c r="BS10" s="993"/>
      <c r="BT10" s="993"/>
      <c r="BU10" s="994"/>
      <c r="BV10" s="625"/>
      <c r="BW10" s="978" t="s">
        <v>94</v>
      </c>
      <c r="BX10" s="978"/>
      <c r="BY10" s="978"/>
      <c r="BZ10" s="978"/>
      <c r="CA10" s="978"/>
      <c r="CB10" s="912"/>
      <c r="CC10" s="912"/>
      <c r="CD10" s="912"/>
      <c r="CE10" s="912"/>
      <c r="CF10" s="912"/>
      <c r="CG10" s="912"/>
      <c r="CH10" s="912"/>
      <c r="CI10" s="912"/>
      <c r="CJ10" s="912"/>
      <c r="CK10" s="912"/>
      <c r="CL10" s="912"/>
      <c r="CM10" s="912"/>
      <c r="CN10" s="913"/>
      <c r="CO10" s="913"/>
      <c r="CP10" s="913"/>
      <c r="CQ10" s="913"/>
      <c r="CR10" s="913"/>
      <c r="CS10" s="913"/>
      <c r="CT10" s="888"/>
      <c r="CV10" s="898"/>
      <c r="CW10" s="992" t="str">
        <f>'Resumen Anual'!$C$13</f>
        <v>TIEMPO DE VUELO</v>
      </c>
      <c r="CX10" s="993"/>
      <c r="CY10" s="993"/>
      <c r="CZ10" s="993"/>
      <c r="DA10" s="993"/>
      <c r="DB10" s="993"/>
      <c r="DC10" s="993"/>
      <c r="DD10" s="993"/>
      <c r="DE10" s="993"/>
      <c r="DF10" s="993"/>
      <c r="DG10" s="994"/>
      <c r="DH10" s="6"/>
      <c r="DI10" s="998" t="str">
        <f>'Resumen Anual'!$O$13</f>
        <v>TIEMPO MEDIO</v>
      </c>
      <c r="DJ10" s="993"/>
      <c r="DK10" s="993"/>
      <c r="DL10" s="993"/>
      <c r="DM10" s="993"/>
      <c r="DN10" s="993"/>
      <c r="DO10" s="993"/>
      <c r="DP10" s="993"/>
      <c r="DQ10" s="993"/>
      <c r="DR10" s="993"/>
      <c r="DS10" s="994"/>
      <c r="DT10" s="625"/>
      <c r="DU10" s="978" t="s">
        <v>94</v>
      </c>
      <c r="DV10" s="978"/>
      <c r="DW10" s="978"/>
      <c r="DX10" s="978"/>
      <c r="DY10" s="978"/>
      <c r="DZ10" s="912"/>
      <c r="EA10" s="912"/>
      <c r="EB10" s="912"/>
      <c r="EC10" s="912"/>
      <c r="ED10" s="912"/>
      <c r="EE10" s="912"/>
      <c r="EF10" s="912"/>
      <c r="EG10" s="912"/>
      <c r="EH10" s="912"/>
      <c r="EI10" s="912"/>
      <c r="EJ10" s="912"/>
      <c r="EK10" s="912"/>
      <c r="EL10" s="913"/>
      <c r="EM10" s="913"/>
      <c r="EN10" s="913"/>
      <c r="EO10" s="913"/>
      <c r="EP10" s="913"/>
      <c r="EQ10" s="913"/>
      <c r="ER10" s="888"/>
      <c r="ES10" s="898"/>
      <c r="ET10" s="992" t="str">
        <f>'Resumen Anual'!$C$13</f>
        <v>TIEMPO DE VUELO</v>
      </c>
      <c r="EU10" s="993"/>
      <c r="EV10" s="993"/>
      <c r="EW10" s="993"/>
      <c r="EX10" s="993"/>
      <c r="EY10" s="993"/>
      <c r="EZ10" s="993"/>
      <c r="FA10" s="993"/>
      <c r="FB10" s="993"/>
      <c r="FC10" s="993"/>
      <c r="FD10" s="994"/>
      <c r="FE10" s="6"/>
      <c r="FF10" s="998" t="str">
        <f>'Resumen Anual'!$O$13</f>
        <v>TIEMPO MEDIO</v>
      </c>
      <c r="FG10" s="993"/>
      <c r="FH10" s="993"/>
      <c r="FI10" s="993"/>
      <c r="FJ10" s="993"/>
      <c r="FK10" s="993"/>
      <c r="FL10" s="993"/>
      <c r="FM10" s="993"/>
      <c r="FN10" s="993"/>
      <c r="FO10" s="993"/>
      <c r="FP10" s="994"/>
      <c r="FQ10" s="625"/>
      <c r="FR10" s="978" t="s">
        <v>94</v>
      </c>
      <c r="FS10" s="978"/>
      <c r="FT10" s="978"/>
      <c r="FU10" s="978"/>
      <c r="FV10" s="978"/>
      <c r="FW10" s="912"/>
      <c r="FX10" s="912"/>
      <c r="FY10" s="912"/>
      <c r="FZ10" s="912"/>
      <c r="GA10" s="912"/>
      <c r="GB10" s="912"/>
      <c r="GC10" s="912"/>
      <c r="GD10" s="912"/>
      <c r="GE10" s="912"/>
      <c r="GF10" s="912"/>
      <c r="GG10" s="912"/>
      <c r="GH10" s="912"/>
      <c r="GI10" s="913"/>
      <c r="GJ10" s="913"/>
      <c r="GK10" s="913"/>
      <c r="GL10" s="913"/>
      <c r="GM10" s="913"/>
      <c r="GN10" s="913"/>
      <c r="GO10" s="888"/>
    </row>
    <row r="11" spans="1:197" ht="8.25" customHeight="1" x14ac:dyDescent="0.2">
      <c r="A11" s="898"/>
      <c r="B11" s="995"/>
      <c r="C11" s="996"/>
      <c r="D11" s="996"/>
      <c r="E11" s="996"/>
      <c r="F11" s="996"/>
      <c r="G11" s="996"/>
      <c r="H11" s="996"/>
      <c r="I11" s="996"/>
      <c r="J11" s="996"/>
      <c r="K11" s="996"/>
      <c r="L11" s="997"/>
      <c r="M11" s="14"/>
      <c r="N11" s="995"/>
      <c r="O11" s="996"/>
      <c r="P11" s="996"/>
      <c r="Q11" s="996"/>
      <c r="R11" s="996"/>
      <c r="S11" s="996"/>
      <c r="T11" s="996"/>
      <c r="U11" s="996"/>
      <c r="V11" s="996"/>
      <c r="W11" s="996"/>
      <c r="X11" s="997"/>
      <c r="Y11" s="625"/>
      <c r="Z11" s="978"/>
      <c r="AA11" s="978"/>
      <c r="AB11" s="978"/>
      <c r="AC11" s="978"/>
      <c r="AD11" s="978"/>
      <c r="AE11" s="912"/>
      <c r="AF11" s="912"/>
      <c r="AG11" s="912"/>
      <c r="AH11" s="912"/>
      <c r="AI11" s="912"/>
      <c r="AJ11" s="912"/>
      <c r="AK11" s="912"/>
      <c r="AL11" s="912"/>
      <c r="AM11" s="912"/>
      <c r="AN11" s="912"/>
      <c r="AO11" s="912"/>
      <c r="AP11" s="912"/>
      <c r="AQ11" s="913"/>
      <c r="AR11" s="913"/>
      <c r="AS11" s="913"/>
      <c r="AT11" s="913"/>
      <c r="AU11" s="913"/>
      <c r="AV11" s="913"/>
      <c r="AW11" s="888"/>
      <c r="AX11" s="898"/>
      <c r="AY11" s="995"/>
      <c r="AZ11" s="996"/>
      <c r="BA11" s="996"/>
      <c r="BB11" s="996"/>
      <c r="BC11" s="996"/>
      <c r="BD11" s="996"/>
      <c r="BE11" s="996"/>
      <c r="BF11" s="996"/>
      <c r="BG11" s="996"/>
      <c r="BH11" s="996"/>
      <c r="BI11" s="997"/>
      <c r="BJ11" s="14"/>
      <c r="BK11" s="995"/>
      <c r="BL11" s="996"/>
      <c r="BM11" s="996"/>
      <c r="BN11" s="996"/>
      <c r="BO11" s="996"/>
      <c r="BP11" s="996"/>
      <c r="BQ11" s="996"/>
      <c r="BR11" s="996"/>
      <c r="BS11" s="996"/>
      <c r="BT11" s="996"/>
      <c r="BU11" s="997"/>
      <c r="BV11" s="625"/>
      <c r="BW11" s="978"/>
      <c r="BX11" s="978"/>
      <c r="BY11" s="978"/>
      <c r="BZ11" s="978"/>
      <c r="CA11" s="978"/>
      <c r="CB11" s="912"/>
      <c r="CC11" s="912"/>
      <c r="CD11" s="912"/>
      <c r="CE11" s="912"/>
      <c r="CF11" s="912"/>
      <c r="CG11" s="912"/>
      <c r="CH11" s="912"/>
      <c r="CI11" s="912"/>
      <c r="CJ11" s="912"/>
      <c r="CK11" s="912"/>
      <c r="CL11" s="912"/>
      <c r="CM11" s="912"/>
      <c r="CN11" s="913"/>
      <c r="CO11" s="913"/>
      <c r="CP11" s="913"/>
      <c r="CQ11" s="913"/>
      <c r="CR11" s="913"/>
      <c r="CS11" s="913"/>
      <c r="CT11" s="888"/>
      <c r="CV11" s="898"/>
      <c r="CW11" s="995"/>
      <c r="CX11" s="996"/>
      <c r="CY11" s="996"/>
      <c r="CZ11" s="996"/>
      <c r="DA11" s="996"/>
      <c r="DB11" s="996"/>
      <c r="DC11" s="996"/>
      <c r="DD11" s="996"/>
      <c r="DE11" s="996"/>
      <c r="DF11" s="996"/>
      <c r="DG11" s="997"/>
      <c r="DH11" s="14"/>
      <c r="DI11" s="995"/>
      <c r="DJ11" s="996"/>
      <c r="DK11" s="996"/>
      <c r="DL11" s="996"/>
      <c r="DM11" s="996"/>
      <c r="DN11" s="996"/>
      <c r="DO11" s="996"/>
      <c r="DP11" s="996"/>
      <c r="DQ11" s="996"/>
      <c r="DR11" s="996"/>
      <c r="DS11" s="997"/>
      <c r="DT11" s="625"/>
      <c r="DU11" s="978"/>
      <c r="DV11" s="978"/>
      <c r="DW11" s="978"/>
      <c r="DX11" s="978"/>
      <c r="DY11" s="978"/>
      <c r="DZ11" s="912"/>
      <c r="EA11" s="912"/>
      <c r="EB11" s="912"/>
      <c r="EC11" s="912"/>
      <c r="ED11" s="912"/>
      <c r="EE11" s="912"/>
      <c r="EF11" s="912"/>
      <c r="EG11" s="912"/>
      <c r="EH11" s="912"/>
      <c r="EI11" s="912"/>
      <c r="EJ11" s="912"/>
      <c r="EK11" s="912"/>
      <c r="EL11" s="913"/>
      <c r="EM11" s="913"/>
      <c r="EN11" s="913"/>
      <c r="EO11" s="913"/>
      <c r="EP11" s="913"/>
      <c r="EQ11" s="913"/>
      <c r="ER11" s="888"/>
      <c r="ES11" s="898"/>
      <c r="ET11" s="995"/>
      <c r="EU11" s="996"/>
      <c r="EV11" s="996"/>
      <c r="EW11" s="996"/>
      <c r="EX11" s="996"/>
      <c r="EY11" s="996"/>
      <c r="EZ11" s="996"/>
      <c r="FA11" s="996"/>
      <c r="FB11" s="996"/>
      <c r="FC11" s="996"/>
      <c r="FD11" s="997"/>
      <c r="FE11" s="14"/>
      <c r="FF11" s="995"/>
      <c r="FG11" s="996"/>
      <c r="FH11" s="996"/>
      <c r="FI11" s="996"/>
      <c r="FJ11" s="996"/>
      <c r="FK11" s="996"/>
      <c r="FL11" s="996"/>
      <c r="FM11" s="996"/>
      <c r="FN11" s="996"/>
      <c r="FO11" s="996"/>
      <c r="FP11" s="997"/>
      <c r="FQ11" s="625"/>
      <c r="FR11" s="978"/>
      <c r="FS11" s="978"/>
      <c r="FT11" s="978"/>
      <c r="FU11" s="978"/>
      <c r="FV11" s="978"/>
      <c r="FW11" s="912"/>
      <c r="FX11" s="912"/>
      <c r="FY11" s="912"/>
      <c r="FZ11" s="912"/>
      <c r="GA11" s="912"/>
      <c r="GB11" s="912"/>
      <c r="GC11" s="912"/>
      <c r="GD11" s="912"/>
      <c r="GE11" s="912"/>
      <c r="GF11" s="912"/>
      <c r="GG11" s="912"/>
      <c r="GH11" s="912"/>
      <c r="GI11" s="913"/>
      <c r="GJ11" s="913"/>
      <c r="GK11" s="913"/>
      <c r="GL11" s="913"/>
      <c r="GM11" s="913"/>
      <c r="GN11" s="913"/>
      <c r="GO11" s="888"/>
    </row>
    <row r="12" spans="1:197" ht="8.25" customHeight="1" x14ac:dyDescent="0.2">
      <c r="A12" s="898"/>
      <c r="B12" s="832"/>
      <c r="C12" s="833"/>
      <c r="D12" s="833"/>
      <c r="E12" s="833"/>
      <c r="F12" s="833"/>
      <c r="G12" s="833"/>
      <c r="H12" s="833"/>
      <c r="I12" s="833"/>
      <c r="J12" s="833"/>
      <c r="K12" s="833"/>
      <c r="L12" s="834"/>
      <c r="M12" s="14"/>
      <c r="N12" s="821"/>
      <c r="O12" s="822"/>
      <c r="P12" s="822"/>
      <c r="Q12" s="822"/>
      <c r="R12" s="822"/>
      <c r="S12" s="822"/>
      <c r="T12" s="822"/>
      <c r="U12" s="822"/>
      <c r="V12" s="822"/>
      <c r="W12" s="822"/>
      <c r="X12" s="823"/>
      <c r="Y12" s="625"/>
      <c r="Z12" s="910"/>
      <c r="AA12" s="911"/>
      <c r="AB12" s="911"/>
      <c r="AC12" s="911"/>
      <c r="AD12" s="911"/>
      <c r="AE12" s="912"/>
      <c r="AF12" s="912"/>
      <c r="AG12" s="912"/>
      <c r="AH12" s="912"/>
      <c r="AI12" s="912"/>
      <c r="AJ12" s="912"/>
      <c r="AK12" s="912"/>
      <c r="AL12" s="912"/>
      <c r="AM12" s="912"/>
      <c r="AN12" s="912"/>
      <c r="AO12" s="912"/>
      <c r="AP12" s="912"/>
      <c r="AQ12" s="913"/>
      <c r="AR12" s="913"/>
      <c r="AS12" s="913"/>
      <c r="AT12" s="913"/>
      <c r="AU12" s="913"/>
      <c r="AV12" s="913"/>
      <c r="AW12" s="888"/>
      <c r="AX12" s="898"/>
      <c r="AY12" s="832"/>
      <c r="AZ12" s="833"/>
      <c r="BA12" s="833"/>
      <c r="BB12" s="833"/>
      <c r="BC12" s="833"/>
      <c r="BD12" s="833"/>
      <c r="BE12" s="833"/>
      <c r="BF12" s="833"/>
      <c r="BG12" s="833"/>
      <c r="BH12" s="833"/>
      <c r="BI12" s="834"/>
      <c r="BJ12" s="14"/>
      <c r="BK12" s="821"/>
      <c r="BL12" s="822"/>
      <c r="BM12" s="822"/>
      <c r="BN12" s="822"/>
      <c r="BO12" s="822"/>
      <c r="BP12" s="822"/>
      <c r="BQ12" s="822"/>
      <c r="BR12" s="822"/>
      <c r="BS12" s="822"/>
      <c r="BT12" s="822"/>
      <c r="BU12" s="823"/>
      <c r="BV12" s="625"/>
      <c r="BW12" s="910"/>
      <c r="BX12" s="911"/>
      <c r="BY12" s="911"/>
      <c r="BZ12" s="911"/>
      <c r="CA12" s="911"/>
      <c r="CB12" s="912"/>
      <c r="CC12" s="912"/>
      <c r="CD12" s="912"/>
      <c r="CE12" s="912"/>
      <c r="CF12" s="912"/>
      <c r="CG12" s="912"/>
      <c r="CH12" s="912"/>
      <c r="CI12" s="912"/>
      <c r="CJ12" s="912"/>
      <c r="CK12" s="912"/>
      <c r="CL12" s="912"/>
      <c r="CM12" s="912"/>
      <c r="CN12" s="913"/>
      <c r="CO12" s="913"/>
      <c r="CP12" s="913"/>
      <c r="CQ12" s="913"/>
      <c r="CR12" s="913"/>
      <c r="CS12" s="913"/>
      <c r="CT12" s="888"/>
      <c r="CV12" s="898"/>
      <c r="CW12" s="832"/>
      <c r="CX12" s="833"/>
      <c r="CY12" s="833"/>
      <c r="CZ12" s="833"/>
      <c r="DA12" s="833"/>
      <c r="DB12" s="833"/>
      <c r="DC12" s="833"/>
      <c r="DD12" s="833"/>
      <c r="DE12" s="833"/>
      <c r="DF12" s="833"/>
      <c r="DG12" s="834"/>
      <c r="DH12" s="14"/>
      <c r="DI12" s="821"/>
      <c r="DJ12" s="822"/>
      <c r="DK12" s="822"/>
      <c r="DL12" s="822"/>
      <c r="DM12" s="822"/>
      <c r="DN12" s="822"/>
      <c r="DO12" s="822"/>
      <c r="DP12" s="822"/>
      <c r="DQ12" s="822"/>
      <c r="DR12" s="822"/>
      <c r="DS12" s="823"/>
      <c r="DT12" s="625"/>
      <c r="DU12" s="910"/>
      <c r="DV12" s="911"/>
      <c r="DW12" s="911"/>
      <c r="DX12" s="911"/>
      <c r="DY12" s="911"/>
      <c r="DZ12" s="912"/>
      <c r="EA12" s="912"/>
      <c r="EB12" s="912"/>
      <c r="EC12" s="912"/>
      <c r="ED12" s="912"/>
      <c r="EE12" s="912"/>
      <c r="EF12" s="912"/>
      <c r="EG12" s="912"/>
      <c r="EH12" s="912"/>
      <c r="EI12" s="912"/>
      <c r="EJ12" s="912"/>
      <c r="EK12" s="912"/>
      <c r="EL12" s="913"/>
      <c r="EM12" s="913"/>
      <c r="EN12" s="913"/>
      <c r="EO12" s="913"/>
      <c r="EP12" s="913"/>
      <c r="EQ12" s="913"/>
      <c r="ER12" s="888"/>
      <c r="ES12" s="898"/>
      <c r="ET12" s="832"/>
      <c r="EU12" s="833"/>
      <c r="EV12" s="833"/>
      <c r="EW12" s="833"/>
      <c r="EX12" s="833"/>
      <c r="EY12" s="833"/>
      <c r="EZ12" s="833"/>
      <c r="FA12" s="833"/>
      <c r="FB12" s="833"/>
      <c r="FC12" s="833"/>
      <c r="FD12" s="834"/>
      <c r="FE12" s="14"/>
      <c r="FF12" s="821"/>
      <c r="FG12" s="822"/>
      <c r="FH12" s="822"/>
      <c r="FI12" s="822"/>
      <c r="FJ12" s="822"/>
      <c r="FK12" s="822"/>
      <c r="FL12" s="822"/>
      <c r="FM12" s="822"/>
      <c r="FN12" s="822"/>
      <c r="FO12" s="822"/>
      <c r="FP12" s="823"/>
      <c r="FQ12" s="625"/>
      <c r="FR12" s="910"/>
      <c r="FS12" s="911"/>
      <c r="FT12" s="911"/>
      <c r="FU12" s="911"/>
      <c r="FV12" s="911"/>
      <c r="FW12" s="912"/>
      <c r="FX12" s="912"/>
      <c r="FY12" s="912"/>
      <c r="FZ12" s="912"/>
      <c r="GA12" s="912"/>
      <c r="GB12" s="912"/>
      <c r="GC12" s="912"/>
      <c r="GD12" s="912"/>
      <c r="GE12" s="912"/>
      <c r="GF12" s="912"/>
      <c r="GG12" s="912"/>
      <c r="GH12" s="912"/>
      <c r="GI12" s="913"/>
      <c r="GJ12" s="913"/>
      <c r="GK12" s="913"/>
      <c r="GL12" s="913"/>
      <c r="GM12" s="913"/>
      <c r="GN12" s="913"/>
      <c r="GO12" s="888"/>
    </row>
    <row r="13" spans="1:197" ht="15" customHeight="1" x14ac:dyDescent="0.2">
      <c r="A13" s="898"/>
      <c r="B13" s="835"/>
      <c r="C13" s="836"/>
      <c r="D13" s="836"/>
      <c r="E13" s="836"/>
      <c r="F13" s="836"/>
      <c r="G13" s="836"/>
      <c r="H13" s="836"/>
      <c r="I13" s="836"/>
      <c r="J13" s="836"/>
      <c r="K13" s="836"/>
      <c r="L13" s="837"/>
      <c r="M13" s="14"/>
      <c r="N13" s="989"/>
      <c r="O13" s="990"/>
      <c r="P13" s="990"/>
      <c r="Q13" s="990"/>
      <c r="R13" s="990"/>
      <c r="S13" s="990"/>
      <c r="T13" s="990"/>
      <c r="U13" s="990"/>
      <c r="V13" s="990"/>
      <c r="W13" s="990"/>
      <c r="X13" s="991"/>
      <c r="Y13" s="625"/>
      <c r="Z13" s="911"/>
      <c r="AA13" s="911"/>
      <c r="AB13" s="911"/>
      <c r="AC13" s="911"/>
      <c r="AD13" s="911"/>
      <c r="AE13" s="912"/>
      <c r="AF13" s="912"/>
      <c r="AG13" s="912"/>
      <c r="AH13" s="912"/>
      <c r="AI13" s="912"/>
      <c r="AJ13" s="912"/>
      <c r="AK13" s="912"/>
      <c r="AL13" s="912"/>
      <c r="AM13" s="912"/>
      <c r="AN13" s="912"/>
      <c r="AO13" s="912"/>
      <c r="AP13" s="912"/>
      <c r="AQ13" s="913"/>
      <c r="AR13" s="913"/>
      <c r="AS13" s="913"/>
      <c r="AT13" s="913"/>
      <c r="AU13" s="913"/>
      <c r="AV13" s="913"/>
      <c r="AW13" s="888"/>
      <c r="AX13" s="898"/>
      <c r="AY13" s="835"/>
      <c r="AZ13" s="836"/>
      <c r="BA13" s="836"/>
      <c r="BB13" s="836"/>
      <c r="BC13" s="836"/>
      <c r="BD13" s="836"/>
      <c r="BE13" s="836"/>
      <c r="BF13" s="836"/>
      <c r="BG13" s="836"/>
      <c r="BH13" s="836"/>
      <c r="BI13" s="837"/>
      <c r="BJ13" s="14"/>
      <c r="BK13" s="989"/>
      <c r="BL13" s="990"/>
      <c r="BM13" s="990"/>
      <c r="BN13" s="990"/>
      <c r="BO13" s="990"/>
      <c r="BP13" s="990"/>
      <c r="BQ13" s="990"/>
      <c r="BR13" s="990"/>
      <c r="BS13" s="990"/>
      <c r="BT13" s="990"/>
      <c r="BU13" s="991"/>
      <c r="BV13" s="625"/>
      <c r="BW13" s="911"/>
      <c r="BX13" s="911"/>
      <c r="BY13" s="911"/>
      <c r="BZ13" s="911"/>
      <c r="CA13" s="911"/>
      <c r="CB13" s="912"/>
      <c r="CC13" s="912"/>
      <c r="CD13" s="912"/>
      <c r="CE13" s="912"/>
      <c r="CF13" s="912"/>
      <c r="CG13" s="912"/>
      <c r="CH13" s="912"/>
      <c r="CI13" s="912"/>
      <c r="CJ13" s="912"/>
      <c r="CK13" s="912"/>
      <c r="CL13" s="912"/>
      <c r="CM13" s="912"/>
      <c r="CN13" s="913"/>
      <c r="CO13" s="913"/>
      <c r="CP13" s="913"/>
      <c r="CQ13" s="913"/>
      <c r="CR13" s="913"/>
      <c r="CS13" s="913"/>
      <c r="CT13" s="888"/>
      <c r="CV13" s="898"/>
      <c r="CW13" s="835"/>
      <c r="CX13" s="836"/>
      <c r="CY13" s="836"/>
      <c r="CZ13" s="836"/>
      <c r="DA13" s="836"/>
      <c r="DB13" s="836"/>
      <c r="DC13" s="836"/>
      <c r="DD13" s="836"/>
      <c r="DE13" s="836"/>
      <c r="DF13" s="836"/>
      <c r="DG13" s="837"/>
      <c r="DH13" s="14"/>
      <c r="DI13" s="989"/>
      <c r="DJ13" s="990"/>
      <c r="DK13" s="990"/>
      <c r="DL13" s="990"/>
      <c r="DM13" s="990"/>
      <c r="DN13" s="990"/>
      <c r="DO13" s="990"/>
      <c r="DP13" s="990"/>
      <c r="DQ13" s="990"/>
      <c r="DR13" s="990"/>
      <c r="DS13" s="991"/>
      <c r="DT13" s="625"/>
      <c r="DU13" s="911"/>
      <c r="DV13" s="911"/>
      <c r="DW13" s="911"/>
      <c r="DX13" s="911"/>
      <c r="DY13" s="911"/>
      <c r="DZ13" s="912"/>
      <c r="EA13" s="912"/>
      <c r="EB13" s="912"/>
      <c r="EC13" s="912"/>
      <c r="ED13" s="912"/>
      <c r="EE13" s="912"/>
      <c r="EF13" s="912"/>
      <c r="EG13" s="912"/>
      <c r="EH13" s="912"/>
      <c r="EI13" s="912"/>
      <c r="EJ13" s="912"/>
      <c r="EK13" s="912"/>
      <c r="EL13" s="913"/>
      <c r="EM13" s="913"/>
      <c r="EN13" s="913"/>
      <c r="EO13" s="913"/>
      <c r="EP13" s="913"/>
      <c r="EQ13" s="913"/>
      <c r="ER13" s="888"/>
      <c r="ES13" s="898"/>
      <c r="ET13" s="835"/>
      <c r="EU13" s="836"/>
      <c r="EV13" s="836"/>
      <c r="EW13" s="836"/>
      <c r="EX13" s="836"/>
      <c r="EY13" s="836"/>
      <c r="EZ13" s="836"/>
      <c r="FA13" s="836"/>
      <c r="FB13" s="836"/>
      <c r="FC13" s="836"/>
      <c r="FD13" s="837"/>
      <c r="FE13" s="14"/>
      <c r="FF13" s="989"/>
      <c r="FG13" s="990"/>
      <c r="FH13" s="990"/>
      <c r="FI13" s="990"/>
      <c r="FJ13" s="990"/>
      <c r="FK13" s="990"/>
      <c r="FL13" s="990"/>
      <c r="FM13" s="990"/>
      <c r="FN13" s="990"/>
      <c r="FO13" s="990"/>
      <c r="FP13" s="991"/>
      <c r="FQ13" s="625"/>
      <c r="FR13" s="911"/>
      <c r="FS13" s="911"/>
      <c r="FT13" s="911"/>
      <c r="FU13" s="911"/>
      <c r="FV13" s="911"/>
      <c r="FW13" s="912"/>
      <c r="FX13" s="912"/>
      <c r="FY13" s="912"/>
      <c r="FZ13" s="912"/>
      <c r="GA13" s="912"/>
      <c r="GB13" s="912"/>
      <c r="GC13" s="912"/>
      <c r="GD13" s="912"/>
      <c r="GE13" s="912"/>
      <c r="GF13" s="912"/>
      <c r="GG13" s="912"/>
      <c r="GH13" s="912"/>
      <c r="GI13" s="913"/>
      <c r="GJ13" s="913"/>
      <c r="GK13" s="913"/>
      <c r="GL13" s="913"/>
      <c r="GM13" s="913"/>
      <c r="GN13" s="913"/>
      <c r="GO13" s="888"/>
    </row>
    <row r="14" spans="1:197" ht="15" customHeight="1" x14ac:dyDescent="0.2">
      <c r="A14" s="898"/>
      <c r="B14" s="979" t="str">
        <f>'Resumen Anual'!$C$18</f>
        <v>N°DE VUELOS</v>
      </c>
      <c r="C14" s="980"/>
      <c r="D14" s="980"/>
      <c r="E14" s="980"/>
      <c r="F14" s="980"/>
      <c r="G14" s="980"/>
      <c r="H14" s="981"/>
      <c r="I14" s="900"/>
      <c r="J14" s="901"/>
      <c r="K14" s="901"/>
      <c r="L14" s="902"/>
      <c r="M14" s="630"/>
      <c r="N14" s="906" t="str">
        <f>'Resumen Anual'!$O$18</f>
        <v>DÍA</v>
      </c>
      <c r="O14" s="907"/>
      <c r="P14" s="907"/>
      <c r="Q14" s="907"/>
      <c r="R14" s="908" t="e">
        <f>SUMIF('Resumen Anual'!$L$6,K6,'Resumen Anual'!$T$18)+SUMIF('Resumen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Anual'!#REF!)+SUMIF('Resumen Anual'!#REF!,K6,'Resumen Anual'!#REF!)+SUMIF($K$6,K6,$S$14)+SUMIF($BH$6,K6,$BP$14)+SUMIF($DF$6,K6,$DN$14)+SUMIF($FC$6,K6,$FK$14)+SUMIF($K$59,K6,$S$67)+SUMIF($BH$59,K6,$BP$67)+SUMIF($DF$59,K6,$DN$67)+SUMIF($FC$59,K6,$FK$67)</f>
        <v>#REF!</v>
      </c>
      <c r="S14" s="909"/>
      <c r="T14" s="909"/>
      <c r="U14" s="909"/>
      <c r="V14" s="909"/>
      <c r="W14" s="909"/>
      <c r="X14" s="909"/>
      <c r="Y14" s="625"/>
      <c r="Z14" s="910"/>
      <c r="AA14" s="911"/>
      <c r="AB14" s="911"/>
      <c r="AC14" s="911"/>
      <c r="AD14" s="911"/>
      <c r="AE14" s="912"/>
      <c r="AF14" s="912"/>
      <c r="AG14" s="912"/>
      <c r="AH14" s="912"/>
      <c r="AI14" s="912"/>
      <c r="AJ14" s="912"/>
      <c r="AK14" s="912"/>
      <c r="AL14" s="912"/>
      <c r="AM14" s="912"/>
      <c r="AN14" s="912"/>
      <c r="AO14" s="912"/>
      <c r="AP14" s="912"/>
      <c r="AQ14" s="913"/>
      <c r="AR14" s="913"/>
      <c r="AS14" s="913"/>
      <c r="AT14" s="913"/>
      <c r="AU14" s="913"/>
      <c r="AV14" s="913"/>
      <c r="AW14" s="888"/>
      <c r="AX14" s="898"/>
      <c r="AY14" s="979" t="str">
        <f>'Resumen Anual'!$C$18</f>
        <v>N°DE VUELOS</v>
      </c>
      <c r="AZ14" s="980"/>
      <c r="BA14" s="980"/>
      <c r="BB14" s="980"/>
      <c r="BC14" s="980"/>
      <c r="BD14" s="980"/>
      <c r="BE14" s="981"/>
      <c r="BF14" s="900"/>
      <c r="BG14" s="901"/>
      <c r="BH14" s="901"/>
      <c r="BI14" s="902"/>
      <c r="BJ14" s="630"/>
      <c r="BK14" s="906" t="str">
        <f>'Resumen Anual'!$O$18</f>
        <v>DÍA</v>
      </c>
      <c r="BL14" s="907"/>
      <c r="BM14" s="907"/>
      <c r="BN14" s="907"/>
      <c r="BO14" s="908" t="e">
        <f>SUMIF('Resumen Anual'!$L$6,BH6,'Resumen Anual'!$T$18)+SUMIF('Resumen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Anual'!#REF!)+SUMIF('Resumen Anual'!#REF!,BH6,'Resumen Anual'!#REF!)+SUMIF($K$6,BH6,$S$14)+SUMIF($BH$6,BH6,$BP$14)+SUMIF($DF$6,BH6,$DN$14)+SUMIF($FC$6,BH6,$FK$14)+SUMIF($K$59,BH6,$S$67)+SUMIF($BH$59,BH6,$BP$67)+SUMIF($DF$59,BH6,$DN$67)+SUMIF($FC$59,BH6,$FK$67)</f>
        <v>#REF!</v>
      </c>
      <c r="BP14" s="909"/>
      <c r="BQ14" s="909"/>
      <c r="BR14" s="909"/>
      <c r="BS14" s="909"/>
      <c r="BT14" s="909"/>
      <c r="BU14" s="909"/>
      <c r="BV14" s="625"/>
      <c r="BW14" s="910"/>
      <c r="BX14" s="911"/>
      <c r="BY14" s="911"/>
      <c r="BZ14" s="911"/>
      <c r="CA14" s="911"/>
      <c r="CB14" s="912"/>
      <c r="CC14" s="912"/>
      <c r="CD14" s="912"/>
      <c r="CE14" s="912"/>
      <c r="CF14" s="912"/>
      <c r="CG14" s="912"/>
      <c r="CH14" s="912"/>
      <c r="CI14" s="912"/>
      <c r="CJ14" s="912"/>
      <c r="CK14" s="912"/>
      <c r="CL14" s="912"/>
      <c r="CM14" s="912"/>
      <c r="CN14" s="913"/>
      <c r="CO14" s="913"/>
      <c r="CP14" s="913"/>
      <c r="CQ14" s="913"/>
      <c r="CR14" s="913"/>
      <c r="CS14" s="913"/>
      <c r="CT14" s="888"/>
      <c r="CV14" s="898"/>
      <c r="CW14" s="979" t="str">
        <f>'Resumen Anual'!$C$18</f>
        <v>N°DE VUELOS</v>
      </c>
      <c r="CX14" s="980"/>
      <c r="CY14" s="980"/>
      <c r="CZ14" s="980"/>
      <c r="DA14" s="980"/>
      <c r="DB14" s="980"/>
      <c r="DC14" s="981"/>
      <c r="DD14" s="900"/>
      <c r="DE14" s="901"/>
      <c r="DF14" s="901"/>
      <c r="DG14" s="902"/>
      <c r="DH14" s="630"/>
      <c r="DI14" s="906" t="str">
        <f>'Resumen Anual'!$O$18</f>
        <v>DÍA</v>
      </c>
      <c r="DJ14" s="907"/>
      <c r="DK14" s="907"/>
      <c r="DL14" s="907"/>
      <c r="DM14" s="908" t="e">
        <f>SUMIF('Resumen Anual'!$L$6,DF6,'Resumen Anual'!$T$18)+SUMIF('Resumen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Anual'!#REF!)+SUMIF('Resumen Anual'!#REF!,DF6,'Resumen Anual'!#REF!)+SUMIF($K$6,DF6,$S$14)+SUMIF($BH$6,DF6,$BP$14)+SUMIF($DF$6,DF6,$DN$14)+SUMIF($FC$6,DF6,$FK$14)+SUMIF($K$59,DF6,$S$67)+SUMIF($BH$59,DF6,$BP$67)+SUMIF($DF$59,DF6,$DN$67)+SUMIF($FC$59,DF6,$FK$67)</f>
        <v>#REF!</v>
      </c>
      <c r="DN14" s="909"/>
      <c r="DO14" s="909"/>
      <c r="DP14" s="909"/>
      <c r="DQ14" s="909"/>
      <c r="DR14" s="909"/>
      <c r="DS14" s="909"/>
      <c r="DT14" s="625"/>
      <c r="DU14" s="910"/>
      <c r="DV14" s="911"/>
      <c r="DW14" s="911"/>
      <c r="DX14" s="911"/>
      <c r="DY14" s="911"/>
      <c r="DZ14" s="912"/>
      <c r="EA14" s="912"/>
      <c r="EB14" s="912"/>
      <c r="EC14" s="912"/>
      <c r="ED14" s="912"/>
      <c r="EE14" s="912"/>
      <c r="EF14" s="912"/>
      <c r="EG14" s="912"/>
      <c r="EH14" s="912"/>
      <c r="EI14" s="912"/>
      <c r="EJ14" s="912"/>
      <c r="EK14" s="912"/>
      <c r="EL14" s="913"/>
      <c r="EM14" s="913"/>
      <c r="EN14" s="913"/>
      <c r="EO14" s="913"/>
      <c r="EP14" s="913"/>
      <c r="EQ14" s="913"/>
      <c r="ER14" s="888"/>
      <c r="ES14" s="898"/>
      <c r="ET14" s="979" t="str">
        <f>'Resumen Anual'!$C$18</f>
        <v>N°DE VUELOS</v>
      </c>
      <c r="EU14" s="980"/>
      <c r="EV14" s="980"/>
      <c r="EW14" s="980"/>
      <c r="EX14" s="980"/>
      <c r="EY14" s="980"/>
      <c r="EZ14" s="981"/>
      <c r="FA14" s="900"/>
      <c r="FB14" s="901"/>
      <c r="FC14" s="901"/>
      <c r="FD14" s="902"/>
      <c r="FE14" s="630"/>
      <c r="FF14" s="906" t="str">
        <f>'Resumen Anual'!$O$18</f>
        <v>DÍA</v>
      </c>
      <c r="FG14" s="907"/>
      <c r="FH14" s="907"/>
      <c r="FI14" s="907"/>
      <c r="FJ14" s="908" t="e">
        <f>SUMIF('Resumen Anual'!$L$6,FC6,'Resumen Anual'!$T$18)+SUMIF('Resumen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Anual'!#REF!)+SUMIF('Resumen Anual'!#REF!,FC6,'Resumen Anual'!#REF!)+SUMIF($K$6,FC6,$S$14)+SUMIF($BH$6,FC6,$BP$14)+SUMIF($DF$6,FC6,$DN$14)+SUMIF($FC$6,FC6,$FK$14)+SUMIF($K$59,FC6,$S$67)+SUMIF($BH$59,FC6,$BP$67)+SUMIF($DF$59,FC6,$DN$67)+SUMIF($FC$59,FC6,$FK$67)</f>
        <v>#REF!</v>
      </c>
      <c r="FK14" s="909"/>
      <c r="FL14" s="909"/>
      <c r="FM14" s="909"/>
      <c r="FN14" s="909"/>
      <c r="FO14" s="909"/>
      <c r="FP14" s="909"/>
      <c r="FQ14" s="625"/>
      <c r="FR14" s="910"/>
      <c r="FS14" s="911"/>
      <c r="FT14" s="911"/>
      <c r="FU14" s="911"/>
      <c r="FV14" s="911"/>
      <c r="FW14" s="912"/>
      <c r="FX14" s="912"/>
      <c r="FY14" s="912"/>
      <c r="FZ14" s="912"/>
      <c r="GA14" s="912"/>
      <c r="GB14" s="912"/>
      <c r="GC14" s="912"/>
      <c r="GD14" s="912"/>
      <c r="GE14" s="912"/>
      <c r="GF14" s="912"/>
      <c r="GG14" s="912"/>
      <c r="GH14" s="912"/>
      <c r="GI14" s="913"/>
      <c r="GJ14" s="913"/>
      <c r="GK14" s="913"/>
      <c r="GL14" s="913"/>
      <c r="GM14" s="913"/>
      <c r="GN14" s="913"/>
      <c r="GO14" s="888"/>
    </row>
    <row r="15" spans="1:197" ht="3" customHeight="1" x14ac:dyDescent="0.25">
      <c r="A15" s="898"/>
      <c r="B15" s="982"/>
      <c r="C15" s="983"/>
      <c r="D15" s="983"/>
      <c r="E15" s="983"/>
      <c r="F15" s="983"/>
      <c r="G15" s="983"/>
      <c r="H15" s="984"/>
      <c r="I15" s="903"/>
      <c r="J15" s="904"/>
      <c r="K15" s="904"/>
      <c r="L15" s="905"/>
      <c r="M15" s="630"/>
      <c r="N15" s="817"/>
      <c r="O15" s="817"/>
      <c r="P15" s="817"/>
      <c r="Q15" s="817"/>
      <c r="R15" s="817"/>
      <c r="S15" s="817"/>
      <c r="T15" s="817"/>
      <c r="U15" s="817"/>
      <c r="V15" s="817"/>
      <c r="W15" s="817"/>
      <c r="X15" s="817"/>
      <c r="Y15" s="625"/>
      <c r="Z15" s="911"/>
      <c r="AA15" s="911"/>
      <c r="AB15" s="911"/>
      <c r="AC15" s="911"/>
      <c r="AD15" s="911"/>
      <c r="AE15" s="912"/>
      <c r="AF15" s="912"/>
      <c r="AG15" s="912"/>
      <c r="AH15" s="912"/>
      <c r="AI15" s="912"/>
      <c r="AJ15" s="912"/>
      <c r="AK15" s="912"/>
      <c r="AL15" s="912"/>
      <c r="AM15" s="912"/>
      <c r="AN15" s="912"/>
      <c r="AO15" s="912"/>
      <c r="AP15" s="912"/>
      <c r="AQ15" s="913"/>
      <c r="AR15" s="913"/>
      <c r="AS15" s="913"/>
      <c r="AT15" s="913"/>
      <c r="AU15" s="913"/>
      <c r="AV15" s="913"/>
      <c r="AW15" s="888"/>
      <c r="AX15" s="898"/>
      <c r="AY15" s="982"/>
      <c r="AZ15" s="983"/>
      <c r="BA15" s="983"/>
      <c r="BB15" s="983"/>
      <c r="BC15" s="983"/>
      <c r="BD15" s="983"/>
      <c r="BE15" s="984"/>
      <c r="BF15" s="903"/>
      <c r="BG15" s="904"/>
      <c r="BH15" s="904"/>
      <c r="BI15" s="905"/>
      <c r="BJ15" s="630"/>
      <c r="BK15" s="817"/>
      <c r="BL15" s="817"/>
      <c r="BM15" s="817"/>
      <c r="BN15" s="817"/>
      <c r="BO15" s="817"/>
      <c r="BP15" s="817"/>
      <c r="BQ15" s="817"/>
      <c r="BR15" s="817"/>
      <c r="BS15" s="817"/>
      <c r="BT15" s="817"/>
      <c r="BU15" s="817"/>
      <c r="BV15" s="625"/>
      <c r="BW15" s="911"/>
      <c r="BX15" s="911"/>
      <c r="BY15" s="911"/>
      <c r="BZ15" s="911"/>
      <c r="CA15" s="911"/>
      <c r="CB15" s="912"/>
      <c r="CC15" s="912"/>
      <c r="CD15" s="912"/>
      <c r="CE15" s="912"/>
      <c r="CF15" s="912"/>
      <c r="CG15" s="912"/>
      <c r="CH15" s="912"/>
      <c r="CI15" s="912"/>
      <c r="CJ15" s="912"/>
      <c r="CK15" s="912"/>
      <c r="CL15" s="912"/>
      <c r="CM15" s="912"/>
      <c r="CN15" s="913"/>
      <c r="CO15" s="913"/>
      <c r="CP15" s="913"/>
      <c r="CQ15" s="913"/>
      <c r="CR15" s="913"/>
      <c r="CS15" s="913"/>
      <c r="CT15" s="888"/>
      <c r="CV15" s="898"/>
      <c r="CW15" s="982"/>
      <c r="CX15" s="983"/>
      <c r="CY15" s="983"/>
      <c r="CZ15" s="983"/>
      <c r="DA15" s="983"/>
      <c r="DB15" s="983"/>
      <c r="DC15" s="984"/>
      <c r="DD15" s="903"/>
      <c r="DE15" s="904"/>
      <c r="DF15" s="904"/>
      <c r="DG15" s="905"/>
      <c r="DH15" s="630"/>
      <c r="DI15" s="817"/>
      <c r="DJ15" s="817"/>
      <c r="DK15" s="817"/>
      <c r="DL15" s="817"/>
      <c r="DM15" s="817"/>
      <c r="DN15" s="817"/>
      <c r="DO15" s="817"/>
      <c r="DP15" s="817"/>
      <c r="DQ15" s="817"/>
      <c r="DR15" s="817"/>
      <c r="DS15" s="817"/>
      <c r="DT15" s="625"/>
      <c r="DU15" s="911"/>
      <c r="DV15" s="911"/>
      <c r="DW15" s="911"/>
      <c r="DX15" s="911"/>
      <c r="DY15" s="911"/>
      <c r="DZ15" s="912"/>
      <c r="EA15" s="912"/>
      <c r="EB15" s="912"/>
      <c r="EC15" s="912"/>
      <c r="ED15" s="912"/>
      <c r="EE15" s="912"/>
      <c r="EF15" s="912"/>
      <c r="EG15" s="912"/>
      <c r="EH15" s="912"/>
      <c r="EI15" s="912"/>
      <c r="EJ15" s="912"/>
      <c r="EK15" s="912"/>
      <c r="EL15" s="913"/>
      <c r="EM15" s="913"/>
      <c r="EN15" s="913"/>
      <c r="EO15" s="913"/>
      <c r="EP15" s="913"/>
      <c r="EQ15" s="913"/>
      <c r="ER15" s="888"/>
      <c r="ES15" s="898"/>
      <c r="ET15" s="982"/>
      <c r="EU15" s="983"/>
      <c r="EV15" s="983"/>
      <c r="EW15" s="983"/>
      <c r="EX15" s="983"/>
      <c r="EY15" s="983"/>
      <c r="EZ15" s="984"/>
      <c r="FA15" s="903"/>
      <c r="FB15" s="904"/>
      <c r="FC15" s="904"/>
      <c r="FD15" s="905"/>
      <c r="FE15" s="630"/>
      <c r="FF15" s="817"/>
      <c r="FG15" s="817"/>
      <c r="FH15" s="817"/>
      <c r="FI15" s="817"/>
      <c r="FJ15" s="817"/>
      <c r="FK15" s="817"/>
      <c r="FL15" s="817"/>
      <c r="FM15" s="817"/>
      <c r="FN15" s="817"/>
      <c r="FO15" s="817"/>
      <c r="FP15" s="817"/>
      <c r="FQ15" s="625"/>
      <c r="FR15" s="911"/>
      <c r="FS15" s="911"/>
      <c r="FT15" s="911"/>
      <c r="FU15" s="911"/>
      <c r="FV15" s="911"/>
      <c r="FW15" s="912"/>
      <c r="FX15" s="912"/>
      <c r="FY15" s="912"/>
      <c r="FZ15" s="912"/>
      <c r="GA15" s="912"/>
      <c r="GB15" s="912"/>
      <c r="GC15" s="912"/>
      <c r="GD15" s="912"/>
      <c r="GE15" s="912"/>
      <c r="GF15" s="912"/>
      <c r="GG15" s="912"/>
      <c r="GH15" s="912"/>
      <c r="GI15" s="913"/>
      <c r="GJ15" s="913"/>
      <c r="GK15" s="913"/>
      <c r="GL15" s="913"/>
      <c r="GM15" s="913"/>
      <c r="GN15" s="913"/>
      <c r="GO15" s="888"/>
    </row>
    <row r="16" spans="1:197" ht="2.25" customHeight="1" x14ac:dyDescent="0.25">
      <c r="A16" s="898"/>
      <c r="B16" s="12"/>
      <c r="C16" s="12"/>
      <c r="D16" s="12"/>
      <c r="E16" s="12"/>
      <c r="F16" s="12"/>
      <c r="G16" s="12"/>
      <c r="H16" s="12"/>
      <c r="I16" s="12"/>
      <c r="J16" s="12"/>
      <c r="K16" s="12"/>
      <c r="L16" s="12"/>
      <c r="M16" s="15"/>
      <c r="N16" s="977" t="str">
        <f>'Resumen Anual'!$O$20</f>
        <v>NOCHE</v>
      </c>
      <c r="O16" s="966"/>
      <c r="P16" s="966"/>
      <c r="Q16" s="966"/>
      <c r="R16" s="985"/>
      <c r="S16" s="987"/>
      <c r="T16" s="972"/>
      <c r="U16" s="972"/>
      <c r="V16" s="972"/>
      <c r="W16" s="972"/>
      <c r="X16" s="973"/>
      <c r="Y16" s="625"/>
      <c r="Z16" s="910"/>
      <c r="AA16" s="911"/>
      <c r="AB16" s="911"/>
      <c r="AC16" s="911"/>
      <c r="AD16" s="911"/>
      <c r="AE16" s="912"/>
      <c r="AF16" s="912"/>
      <c r="AG16" s="912"/>
      <c r="AH16" s="912"/>
      <c r="AI16" s="912"/>
      <c r="AJ16" s="912"/>
      <c r="AK16" s="912"/>
      <c r="AL16" s="912"/>
      <c r="AM16" s="912"/>
      <c r="AN16" s="912"/>
      <c r="AO16" s="912"/>
      <c r="AP16" s="912"/>
      <c r="AQ16" s="913"/>
      <c r="AR16" s="913"/>
      <c r="AS16" s="913"/>
      <c r="AT16" s="913"/>
      <c r="AU16" s="913"/>
      <c r="AV16" s="913"/>
      <c r="AW16" s="888"/>
      <c r="AX16" s="898"/>
      <c r="AY16" s="12"/>
      <c r="AZ16" s="12"/>
      <c r="BA16" s="12"/>
      <c r="BB16" s="12"/>
      <c r="BC16" s="12"/>
      <c r="BD16" s="12"/>
      <c r="BE16" s="12"/>
      <c r="BF16" s="12"/>
      <c r="BG16" s="12"/>
      <c r="BH16" s="12"/>
      <c r="BI16" s="12"/>
      <c r="BJ16" s="15"/>
      <c r="BK16" s="977" t="str">
        <f>'Resumen Anual'!$O$20</f>
        <v>NOCHE</v>
      </c>
      <c r="BL16" s="966"/>
      <c r="BM16" s="966"/>
      <c r="BN16" s="966"/>
      <c r="BO16" s="985"/>
      <c r="BP16" s="987"/>
      <c r="BQ16" s="972"/>
      <c r="BR16" s="972"/>
      <c r="BS16" s="972"/>
      <c r="BT16" s="972"/>
      <c r="BU16" s="973"/>
      <c r="BV16" s="625"/>
      <c r="BW16" s="910"/>
      <c r="BX16" s="911"/>
      <c r="BY16" s="911"/>
      <c r="BZ16" s="911"/>
      <c r="CA16" s="911"/>
      <c r="CB16" s="912"/>
      <c r="CC16" s="912"/>
      <c r="CD16" s="912"/>
      <c r="CE16" s="912"/>
      <c r="CF16" s="912"/>
      <c r="CG16" s="912"/>
      <c r="CH16" s="912"/>
      <c r="CI16" s="912"/>
      <c r="CJ16" s="912"/>
      <c r="CK16" s="912"/>
      <c r="CL16" s="912"/>
      <c r="CM16" s="912"/>
      <c r="CN16" s="913"/>
      <c r="CO16" s="913"/>
      <c r="CP16" s="913"/>
      <c r="CQ16" s="913"/>
      <c r="CR16" s="913"/>
      <c r="CS16" s="913"/>
      <c r="CT16" s="888"/>
      <c r="CV16" s="898"/>
      <c r="CW16" s="12"/>
      <c r="CX16" s="12"/>
      <c r="CY16" s="12"/>
      <c r="CZ16" s="12"/>
      <c r="DA16" s="12"/>
      <c r="DB16" s="12"/>
      <c r="DC16" s="12"/>
      <c r="DD16" s="12"/>
      <c r="DE16" s="12"/>
      <c r="DF16" s="12"/>
      <c r="DG16" s="12"/>
      <c r="DH16" s="15"/>
      <c r="DI16" s="977" t="str">
        <f>'Resumen Anual'!$O$20</f>
        <v>NOCHE</v>
      </c>
      <c r="DJ16" s="966"/>
      <c r="DK16" s="966"/>
      <c r="DL16" s="966"/>
      <c r="DM16" s="985"/>
      <c r="DN16" s="987"/>
      <c r="DO16" s="972"/>
      <c r="DP16" s="972"/>
      <c r="DQ16" s="972"/>
      <c r="DR16" s="972"/>
      <c r="DS16" s="973"/>
      <c r="DT16" s="625"/>
      <c r="DU16" s="910"/>
      <c r="DV16" s="911"/>
      <c r="DW16" s="911"/>
      <c r="DX16" s="911"/>
      <c r="DY16" s="911"/>
      <c r="DZ16" s="912"/>
      <c r="EA16" s="912"/>
      <c r="EB16" s="912"/>
      <c r="EC16" s="912"/>
      <c r="ED16" s="912"/>
      <c r="EE16" s="912"/>
      <c r="EF16" s="912"/>
      <c r="EG16" s="912"/>
      <c r="EH16" s="912"/>
      <c r="EI16" s="912"/>
      <c r="EJ16" s="912"/>
      <c r="EK16" s="912"/>
      <c r="EL16" s="913"/>
      <c r="EM16" s="913"/>
      <c r="EN16" s="913"/>
      <c r="EO16" s="913"/>
      <c r="EP16" s="913"/>
      <c r="EQ16" s="913"/>
      <c r="ER16" s="888"/>
      <c r="ES16" s="898"/>
      <c r="ET16" s="12"/>
      <c r="EU16" s="12"/>
      <c r="EV16" s="12"/>
      <c r="EW16" s="12"/>
      <c r="EX16" s="12"/>
      <c r="EY16" s="12"/>
      <c r="EZ16" s="12"/>
      <c r="FA16" s="12"/>
      <c r="FB16" s="12"/>
      <c r="FC16" s="12"/>
      <c r="FD16" s="12"/>
      <c r="FE16" s="15"/>
      <c r="FF16" s="977" t="str">
        <f>'Resumen Anual'!$O$20</f>
        <v>NOCHE</v>
      </c>
      <c r="FG16" s="966"/>
      <c r="FH16" s="966"/>
      <c r="FI16" s="966"/>
      <c r="FJ16" s="985"/>
      <c r="FK16" s="987"/>
      <c r="FL16" s="972"/>
      <c r="FM16" s="972"/>
      <c r="FN16" s="972"/>
      <c r="FO16" s="972"/>
      <c r="FP16" s="973"/>
      <c r="FQ16" s="625"/>
      <c r="FR16" s="910"/>
      <c r="FS16" s="911"/>
      <c r="FT16" s="911"/>
      <c r="FU16" s="911"/>
      <c r="FV16" s="911"/>
      <c r="FW16" s="912"/>
      <c r="FX16" s="912"/>
      <c r="FY16" s="912"/>
      <c r="FZ16" s="912"/>
      <c r="GA16" s="912"/>
      <c r="GB16" s="912"/>
      <c r="GC16" s="912"/>
      <c r="GD16" s="912"/>
      <c r="GE16" s="912"/>
      <c r="GF16" s="912"/>
      <c r="GG16" s="912"/>
      <c r="GH16" s="912"/>
      <c r="GI16" s="913"/>
      <c r="GJ16" s="913"/>
      <c r="GK16" s="913"/>
      <c r="GL16" s="913"/>
      <c r="GM16" s="913"/>
      <c r="GN16" s="913"/>
      <c r="GO16" s="888"/>
    </row>
    <row r="17" spans="1:197" ht="11.25" customHeight="1" x14ac:dyDescent="0.2">
      <c r="A17" s="898"/>
      <c r="B17" s="977" t="str">
        <f>'Resumen Anual'!$C$21</f>
        <v>SOLO</v>
      </c>
      <c r="C17" s="966"/>
      <c r="D17" s="966"/>
      <c r="E17" s="966"/>
      <c r="F17" s="969"/>
      <c r="G17" s="971"/>
      <c r="H17" s="972"/>
      <c r="I17" s="972"/>
      <c r="J17" s="972"/>
      <c r="K17" s="972"/>
      <c r="L17" s="973"/>
      <c r="M17" s="815"/>
      <c r="N17" s="986"/>
      <c r="O17" s="907"/>
      <c r="P17" s="907"/>
      <c r="Q17" s="907"/>
      <c r="R17" s="908"/>
      <c r="S17" s="988"/>
      <c r="T17" s="975"/>
      <c r="U17" s="975"/>
      <c r="V17" s="975"/>
      <c r="W17" s="975"/>
      <c r="X17" s="976"/>
      <c r="Y17" s="625"/>
      <c r="Z17" s="911"/>
      <c r="AA17" s="911"/>
      <c r="AB17" s="911"/>
      <c r="AC17" s="911"/>
      <c r="AD17" s="911"/>
      <c r="AE17" s="912"/>
      <c r="AF17" s="912"/>
      <c r="AG17" s="912"/>
      <c r="AH17" s="912"/>
      <c r="AI17" s="912"/>
      <c r="AJ17" s="912"/>
      <c r="AK17" s="912"/>
      <c r="AL17" s="912"/>
      <c r="AM17" s="912"/>
      <c r="AN17" s="912"/>
      <c r="AO17" s="912"/>
      <c r="AP17" s="912"/>
      <c r="AQ17" s="913"/>
      <c r="AR17" s="913"/>
      <c r="AS17" s="913"/>
      <c r="AT17" s="913"/>
      <c r="AU17" s="913"/>
      <c r="AV17" s="913"/>
      <c r="AW17" s="888"/>
      <c r="AX17" s="898"/>
      <c r="AY17" s="977" t="str">
        <f>'Resumen Anual'!$C$21</f>
        <v>SOLO</v>
      </c>
      <c r="AZ17" s="966"/>
      <c r="BA17" s="966"/>
      <c r="BB17" s="966"/>
      <c r="BC17" s="969"/>
      <c r="BD17" s="971"/>
      <c r="BE17" s="972"/>
      <c r="BF17" s="972"/>
      <c r="BG17" s="972"/>
      <c r="BH17" s="972"/>
      <c r="BI17" s="973"/>
      <c r="BJ17" s="815"/>
      <c r="BK17" s="986"/>
      <c r="BL17" s="907"/>
      <c r="BM17" s="907"/>
      <c r="BN17" s="907"/>
      <c r="BO17" s="908"/>
      <c r="BP17" s="988"/>
      <c r="BQ17" s="975"/>
      <c r="BR17" s="975"/>
      <c r="BS17" s="975"/>
      <c r="BT17" s="975"/>
      <c r="BU17" s="976"/>
      <c r="BV17" s="625"/>
      <c r="BW17" s="911"/>
      <c r="BX17" s="911"/>
      <c r="BY17" s="911"/>
      <c r="BZ17" s="911"/>
      <c r="CA17" s="911"/>
      <c r="CB17" s="912"/>
      <c r="CC17" s="912"/>
      <c r="CD17" s="912"/>
      <c r="CE17" s="912"/>
      <c r="CF17" s="912"/>
      <c r="CG17" s="912"/>
      <c r="CH17" s="912"/>
      <c r="CI17" s="912"/>
      <c r="CJ17" s="912"/>
      <c r="CK17" s="912"/>
      <c r="CL17" s="912"/>
      <c r="CM17" s="912"/>
      <c r="CN17" s="913"/>
      <c r="CO17" s="913"/>
      <c r="CP17" s="913"/>
      <c r="CQ17" s="913"/>
      <c r="CR17" s="913"/>
      <c r="CS17" s="913"/>
      <c r="CT17" s="888"/>
      <c r="CV17" s="898"/>
      <c r="CW17" s="977" t="str">
        <f>'Resumen Anual'!$C$21</f>
        <v>SOLO</v>
      </c>
      <c r="CX17" s="966"/>
      <c r="CY17" s="966"/>
      <c r="CZ17" s="966"/>
      <c r="DA17" s="969"/>
      <c r="DB17" s="971"/>
      <c r="DC17" s="972"/>
      <c r="DD17" s="972"/>
      <c r="DE17" s="972"/>
      <c r="DF17" s="972"/>
      <c r="DG17" s="973"/>
      <c r="DH17" s="815"/>
      <c r="DI17" s="986"/>
      <c r="DJ17" s="907"/>
      <c r="DK17" s="907"/>
      <c r="DL17" s="907"/>
      <c r="DM17" s="908"/>
      <c r="DN17" s="988"/>
      <c r="DO17" s="975"/>
      <c r="DP17" s="975"/>
      <c r="DQ17" s="975"/>
      <c r="DR17" s="975"/>
      <c r="DS17" s="976"/>
      <c r="DT17" s="625"/>
      <c r="DU17" s="911"/>
      <c r="DV17" s="911"/>
      <c r="DW17" s="911"/>
      <c r="DX17" s="911"/>
      <c r="DY17" s="911"/>
      <c r="DZ17" s="912"/>
      <c r="EA17" s="912"/>
      <c r="EB17" s="912"/>
      <c r="EC17" s="912"/>
      <c r="ED17" s="912"/>
      <c r="EE17" s="912"/>
      <c r="EF17" s="912"/>
      <c r="EG17" s="912"/>
      <c r="EH17" s="912"/>
      <c r="EI17" s="912"/>
      <c r="EJ17" s="912"/>
      <c r="EK17" s="912"/>
      <c r="EL17" s="913"/>
      <c r="EM17" s="913"/>
      <c r="EN17" s="913"/>
      <c r="EO17" s="913"/>
      <c r="EP17" s="913"/>
      <c r="EQ17" s="913"/>
      <c r="ER17" s="888"/>
      <c r="ES17" s="898"/>
      <c r="ET17" s="977" t="str">
        <f>'Resumen Anual'!$C$21</f>
        <v>SOLO</v>
      </c>
      <c r="EU17" s="966"/>
      <c r="EV17" s="966"/>
      <c r="EW17" s="966"/>
      <c r="EX17" s="969"/>
      <c r="EY17" s="971"/>
      <c r="EZ17" s="972"/>
      <c r="FA17" s="972"/>
      <c r="FB17" s="972"/>
      <c r="FC17" s="972"/>
      <c r="FD17" s="973"/>
      <c r="FE17" s="815"/>
      <c r="FF17" s="986"/>
      <c r="FG17" s="907"/>
      <c r="FH17" s="907"/>
      <c r="FI17" s="907"/>
      <c r="FJ17" s="908"/>
      <c r="FK17" s="988"/>
      <c r="FL17" s="975"/>
      <c r="FM17" s="975"/>
      <c r="FN17" s="975"/>
      <c r="FO17" s="975"/>
      <c r="FP17" s="976"/>
      <c r="FQ17" s="625"/>
      <c r="FR17" s="911"/>
      <c r="FS17" s="911"/>
      <c r="FT17" s="911"/>
      <c r="FU17" s="911"/>
      <c r="FV17" s="911"/>
      <c r="FW17" s="912"/>
      <c r="FX17" s="912"/>
      <c r="FY17" s="912"/>
      <c r="FZ17" s="912"/>
      <c r="GA17" s="912"/>
      <c r="GB17" s="912"/>
      <c r="GC17" s="912"/>
      <c r="GD17" s="912"/>
      <c r="GE17" s="912"/>
      <c r="GF17" s="912"/>
      <c r="GG17" s="912"/>
      <c r="GH17" s="912"/>
      <c r="GI17" s="913"/>
      <c r="GJ17" s="913"/>
      <c r="GK17" s="913"/>
      <c r="GL17" s="913"/>
      <c r="GM17" s="913"/>
      <c r="GN17" s="913"/>
      <c r="GO17" s="888"/>
    </row>
    <row r="18" spans="1:197" ht="13.5" customHeight="1" x14ac:dyDescent="0.2">
      <c r="A18" s="898"/>
      <c r="B18" s="967"/>
      <c r="C18" s="968"/>
      <c r="D18" s="968"/>
      <c r="E18" s="968"/>
      <c r="F18" s="970"/>
      <c r="G18" s="974"/>
      <c r="H18" s="975"/>
      <c r="I18" s="975"/>
      <c r="J18" s="975"/>
      <c r="K18" s="975"/>
      <c r="L18" s="976"/>
      <c r="M18" s="815"/>
      <c r="N18" s="977" t="str">
        <f>'Resumen Anual'!$O$22</f>
        <v>IFR</v>
      </c>
      <c r="O18" s="966"/>
      <c r="P18" s="966"/>
      <c r="Q18" s="966"/>
      <c r="R18" s="985"/>
      <c r="S18" s="971"/>
      <c r="T18" s="972"/>
      <c r="U18" s="972"/>
      <c r="V18" s="972"/>
      <c r="W18" s="972"/>
      <c r="X18" s="973"/>
      <c r="Y18" s="625"/>
      <c r="Z18" s="910"/>
      <c r="AA18" s="911"/>
      <c r="AB18" s="911"/>
      <c r="AC18" s="911"/>
      <c r="AD18" s="911"/>
      <c r="AE18" s="912"/>
      <c r="AF18" s="912"/>
      <c r="AG18" s="912"/>
      <c r="AH18" s="912"/>
      <c r="AI18" s="912"/>
      <c r="AJ18" s="912"/>
      <c r="AK18" s="912"/>
      <c r="AL18" s="912"/>
      <c r="AM18" s="912"/>
      <c r="AN18" s="912"/>
      <c r="AO18" s="912"/>
      <c r="AP18" s="912"/>
      <c r="AQ18" s="913"/>
      <c r="AR18" s="913"/>
      <c r="AS18" s="913"/>
      <c r="AT18" s="913"/>
      <c r="AU18" s="913"/>
      <c r="AV18" s="913"/>
      <c r="AW18" s="888"/>
      <c r="AX18" s="898"/>
      <c r="AY18" s="967"/>
      <c r="AZ18" s="968"/>
      <c r="BA18" s="968"/>
      <c r="BB18" s="968"/>
      <c r="BC18" s="970"/>
      <c r="BD18" s="974"/>
      <c r="BE18" s="975"/>
      <c r="BF18" s="975"/>
      <c r="BG18" s="975"/>
      <c r="BH18" s="975"/>
      <c r="BI18" s="976"/>
      <c r="BJ18" s="815"/>
      <c r="BK18" s="977" t="str">
        <f>'Resumen Anual'!$O$22</f>
        <v>IFR</v>
      </c>
      <c r="BL18" s="966"/>
      <c r="BM18" s="966"/>
      <c r="BN18" s="966"/>
      <c r="BO18" s="985"/>
      <c r="BP18" s="971"/>
      <c r="BQ18" s="972"/>
      <c r="BR18" s="972"/>
      <c r="BS18" s="972"/>
      <c r="BT18" s="972"/>
      <c r="BU18" s="973"/>
      <c r="BV18" s="625"/>
      <c r="BW18" s="910"/>
      <c r="BX18" s="911"/>
      <c r="BY18" s="911"/>
      <c r="BZ18" s="911"/>
      <c r="CA18" s="911"/>
      <c r="CB18" s="912"/>
      <c r="CC18" s="912"/>
      <c r="CD18" s="912"/>
      <c r="CE18" s="912"/>
      <c r="CF18" s="912"/>
      <c r="CG18" s="912"/>
      <c r="CH18" s="912"/>
      <c r="CI18" s="912"/>
      <c r="CJ18" s="912"/>
      <c r="CK18" s="912"/>
      <c r="CL18" s="912"/>
      <c r="CM18" s="912"/>
      <c r="CN18" s="913"/>
      <c r="CO18" s="913"/>
      <c r="CP18" s="913"/>
      <c r="CQ18" s="913"/>
      <c r="CR18" s="913"/>
      <c r="CS18" s="913"/>
      <c r="CT18" s="888"/>
      <c r="CV18" s="898"/>
      <c r="CW18" s="967"/>
      <c r="CX18" s="968"/>
      <c r="CY18" s="968"/>
      <c r="CZ18" s="968"/>
      <c r="DA18" s="970"/>
      <c r="DB18" s="974"/>
      <c r="DC18" s="975"/>
      <c r="DD18" s="975"/>
      <c r="DE18" s="975"/>
      <c r="DF18" s="975"/>
      <c r="DG18" s="976"/>
      <c r="DH18" s="815"/>
      <c r="DI18" s="977" t="str">
        <f>'Resumen Anual'!$O$22</f>
        <v>IFR</v>
      </c>
      <c r="DJ18" s="966"/>
      <c r="DK18" s="966"/>
      <c r="DL18" s="966"/>
      <c r="DM18" s="985"/>
      <c r="DN18" s="971"/>
      <c r="DO18" s="972"/>
      <c r="DP18" s="972"/>
      <c r="DQ18" s="972"/>
      <c r="DR18" s="972"/>
      <c r="DS18" s="973"/>
      <c r="DT18" s="625"/>
      <c r="DU18" s="910"/>
      <c r="DV18" s="911"/>
      <c r="DW18" s="911"/>
      <c r="DX18" s="911"/>
      <c r="DY18" s="911"/>
      <c r="DZ18" s="912"/>
      <c r="EA18" s="912"/>
      <c r="EB18" s="912"/>
      <c r="EC18" s="912"/>
      <c r="ED18" s="912"/>
      <c r="EE18" s="912"/>
      <c r="EF18" s="912"/>
      <c r="EG18" s="912"/>
      <c r="EH18" s="912"/>
      <c r="EI18" s="912"/>
      <c r="EJ18" s="912"/>
      <c r="EK18" s="912"/>
      <c r="EL18" s="913"/>
      <c r="EM18" s="913"/>
      <c r="EN18" s="913"/>
      <c r="EO18" s="913"/>
      <c r="EP18" s="913"/>
      <c r="EQ18" s="913"/>
      <c r="ER18" s="888"/>
      <c r="ES18" s="898"/>
      <c r="ET18" s="967"/>
      <c r="EU18" s="968"/>
      <c r="EV18" s="968"/>
      <c r="EW18" s="968"/>
      <c r="EX18" s="970"/>
      <c r="EY18" s="974"/>
      <c r="EZ18" s="975"/>
      <c r="FA18" s="975"/>
      <c r="FB18" s="975"/>
      <c r="FC18" s="975"/>
      <c r="FD18" s="976"/>
      <c r="FE18" s="815"/>
      <c r="FF18" s="977" t="str">
        <f>'Resumen Anual'!$O$22</f>
        <v>IFR</v>
      </c>
      <c r="FG18" s="966"/>
      <c r="FH18" s="966"/>
      <c r="FI18" s="966"/>
      <c r="FJ18" s="985"/>
      <c r="FK18" s="971"/>
      <c r="FL18" s="972"/>
      <c r="FM18" s="972"/>
      <c r="FN18" s="972"/>
      <c r="FO18" s="972"/>
      <c r="FP18" s="973"/>
      <c r="FQ18" s="625"/>
      <c r="FR18" s="910"/>
      <c r="FS18" s="911"/>
      <c r="FT18" s="911"/>
      <c r="FU18" s="911"/>
      <c r="FV18" s="911"/>
      <c r="FW18" s="912"/>
      <c r="FX18" s="912"/>
      <c r="FY18" s="912"/>
      <c r="FZ18" s="912"/>
      <c r="GA18" s="912"/>
      <c r="GB18" s="912"/>
      <c r="GC18" s="912"/>
      <c r="GD18" s="912"/>
      <c r="GE18" s="912"/>
      <c r="GF18" s="912"/>
      <c r="GG18" s="912"/>
      <c r="GH18" s="912"/>
      <c r="GI18" s="913"/>
      <c r="GJ18" s="913"/>
      <c r="GK18" s="913"/>
      <c r="GL18" s="913"/>
      <c r="GM18" s="913"/>
      <c r="GN18" s="913"/>
      <c r="GO18" s="888"/>
    </row>
    <row r="19" spans="1:197" ht="2.25" customHeight="1" x14ac:dyDescent="0.25">
      <c r="A19" s="898"/>
      <c r="B19" s="657"/>
      <c r="C19" s="657"/>
      <c r="D19" s="657"/>
      <c r="E19" s="657"/>
      <c r="F19" s="657"/>
      <c r="G19" s="657"/>
      <c r="H19" s="657"/>
      <c r="I19" s="657"/>
      <c r="J19" s="657"/>
      <c r="K19" s="657"/>
      <c r="L19" s="657"/>
      <c r="M19" s="625"/>
      <c r="N19" s="657"/>
      <c r="O19" s="657"/>
      <c r="P19" s="657"/>
      <c r="Q19" s="657"/>
      <c r="R19" s="657"/>
      <c r="S19" s="657"/>
      <c r="T19" s="657"/>
      <c r="U19" s="657"/>
      <c r="V19" s="657"/>
      <c r="W19" s="657"/>
      <c r="X19" s="657"/>
      <c r="Y19" s="625"/>
      <c r="Z19" s="911"/>
      <c r="AA19" s="911"/>
      <c r="AB19" s="911"/>
      <c r="AC19" s="911"/>
      <c r="AD19" s="911"/>
      <c r="AE19" s="912"/>
      <c r="AF19" s="912"/>
      <c r="AG19" s="912"/>
      <c r="AH19" s="912"/>
      <c r="AI19" s="912"/>
      <c r="AJ19" s="912"/>
      <c r="AK19" s="912"/>
      <c r="AL19" s="912"/>
      <c r="AM19" s="912"/>
      <c r="AN19" s="912"/>
      <c r="AO19" s="912"/>
      <c r="AP19" s="912"/>
      <c r="AQ19" s="913"/>
      <c r="AR19" s="913"/>
      <c r="AS19" s="913"/>
      <c r="AT19" s="913"/>
      <c r="AU19" s="913"/>
      <c r="AV19" s="913"/>
      <c r="AW19" s="888"/>
      <c r="AX19" s="898"/>
      <c r="AY19" s="657"/>
      <c r="AZ19" s="657"/>
      <c r="BA19" s="657"/>
      <c r="BB19" s="657"/>
      <c r="BC19" s="657"/>
      <c r="BD19" s="657"/>
      <c r="BE19" s="657"/>
      <c r="BF19" s="657"/>
      <c r="BG19" s="657"/>
      <c r="BH19" s="657"/>
      <c r="BI19" s="657"/>
      <c r="BJ19" s="625"/>
      <c r="BK19" s="657"/>
      <c r="BL19" s="657"/>
      <c r="BM19" s="657"/>
      <c r="BN19" s="657"/>
      <c r="BO19" s="657"/>
      <c r="BP19" s="657"/>
      <c r="BQ19" s="657"/>
      <c r="BR19" s="657"/>
      <c r="BS19" s="657"/>
      <c r="BT19" s="657"/>
      <c r="BU19" s="657"/>
      <c r="BV19" s="625"/>
      <c r="BW19" s="911"/>
      <c r="BX19" s="911"/>
      <c r="BY19" s="911"/>
      <c r="BZ19" s="911"/>
      <c r="CA19" s="911"/>
      <c r="CB19" s="912"/>
      <c r="CC19" s="912"/>
      <c r="CD19" s="912"/>
      <c r="CE19" s="912"/>
      <c r="CF19" s="912"/>
      <c r="CG19" s="912"/>
      <c r="CH19" s="912"/>
      <c r="CI19" s="912"/>
      <c r="CJ19" s="912"/>
      <c r="CK19" s="912"/>
      <c r="CL19" s="912"/>
      <c r="CM19" s="912"/>
      <c r="CN19" s="913"/>
      <c r="CO19" s="913"/>
      <c r="CP19" s="913"/>
      <c r="CQ19" s="913"/>
      <c r="CR19" s="913"/>
      <c r="CS19" s="913"/>
      <c r="CT19" s="888"/>
      <c r="CV19" s="898"/>
      <c r="CW19" s="657"/>
      <c r="CX19" s="657"/>
      <c r="CY19" s="657"/>
      <c r="CZ19" s="657"/>
      <c r="DA19" s="657"/>
      <c r="DB19" s="657"/>
      <c r="DC19" s="657"/>
      <c r="DD19" s="657"/>
      <c r="DE19" s="657"/>
      <c r="DF19" s="657"/>
      <c r="DG19" s="657"/>
      <c r="DH19" s="625"/>
      <c r="DI19" s="657"/>
      <c r="DJ19" s="657"/>
      <c r="DK19" s="657"/>
      <c r="DL19" s="657"/>
      <c r="DM19" s="657"/>
      <c r="DN19" s="657"/>
      <c r="DO19" s="657"/>
      <c r="DP19" s="657"/>
      <c r="DQ19" s="657"/>
      <c r="DR19" s="657"/>
      <c r="DS19" s="657"/>
      <c r="DT19" s="625"/>
      <c r="DU19" s="911"/>
      <c r="DV19" s="911"/>
      <c r="DW19" s="911"/>
      <c r="DX19" s="911"/>
      <c r="DY19" s="911"/>
      <c r="DZ19" s="912"/>
      <c r="EA19" s="912"/>
      <c r="EB19" s="912"/>
      <c r="EC19" s="912"/>
      <c r="ED19" s="912"/>
      <c r="EE19" s="912"/>
      <c r="EF19" s="912"/>
      <c r="EG19" s="912"/>
      <c r="EH19" s="912"/>
      <c r="EI19" s="912"/>
      <c r="EJ19" s="912"/>
      <c r="EK19" s="912"/>
      <c r="EL19" s="913"/>
      <c r="EM19" s="913"/>
      <c r="EN19" s="913"/>
      <c r="EO19" s="913"/>
      <c r="EP19" s="913"/>
      <c r="EQ19" s="913"/>
      <c r="ER19" s="888"/>
      <c r="ES19" s="898"/>
      <c r="ET19" s="657"/>
      <c r="EU19" s="657"/>
      <c r="EV19" s="657"/>
      <c r="EW19" s="657"/>
      <c r="EX19" s="657"/>
      <c r="EY19" s="657"/>
      <c r="EZ19" s="657"/>
      <c r="FA19" s="657"/>
      <c r="FB19" s="657"/>
      <c r="FC19" s="657"/>
      <c r="FD19" s="657"/>
      <c r="FE19" s="625"/>
      <c r="FF19" s="657"/>
      <c r="FG19" s="657"/>
      <c r="FH19" s="657"/>
      <c r="FI19" s="657"/>
      <c r="FJ19" s="657"/>
      <c r="FK19" s="657"/>
      <c r="FL19" s="657"/>
      <c r="FM19" s="657"/>
      <c r="FN19" s="657"/>
      <c r="FO19" s="657"/>
      <c r="FP19" s="657"/>
      <c r="FQ19" s="625"/>
      <c r="FR19" s="911"/>
      <c r="FS19" s="911"/>
      <c r="FT19" s="911"/>
      <c r="FU19" s="911"/>
      <c r="FV19" s="911"/>
      <c r="FW19" s="912"/>
      <c r="FX19" s="912"/>
      <c r="FY19" s="912"/>
      <c r="FZ19" s="912"/>
      <c r="GA19" s="912"/>
      <c r="GB19" s="912"/>
      <c r="GC19" s="912"/>
      <c r="GD19" s="912"/>
      <c r="GE19" s="912"/>
      <c r="GF19" s="912"/>
      <c r="GG19" s="912"/>
      <c r="GH19" s="912"/>
      <c r="GI19" s="913"/>
      <c r="GJ19" s="913"/>
      <c r="GK19" s="913"/>
      <c r="GL19" s="913"/>
      <c r="GM19" s="913"/>
      <c r="GN19" s="913"/>
      <c r="GO19" s="888"/>
    </row>
    <row r="20" spans="1:197" ht="13.5" customHeight="1" x14ac:dyDescent="0.2">
      <c r="A20" s="898"/>
      <c r="B20" s="965" t="str">
        <f>'Resumen Anual'!$C$24</f>
        <v>INSTR.</v>
      </c>
      <c r="C20" s="966"/>
      <c r="D20" s="966"/>
      <c r="E20" s="966"/>
      <c r="F20" s="969"/>
      <c r="G20" s="971"/>
      <c r="H20" s="972"/>
      <c r="I20" s="972"/>
      <c r="J20" s="972"/>
      <c r="K20" s="972"/>
      <c r="L20" s="973"/>
      <c r="M20" s="815"/>
      <c r="N20" s="793" t="str">
        <f>'Resumen Anual'!$O$24</f>
        <v>ATERRIZAJES</v>
      </c>
      <c r="O20" s="794"/>
      <c r="P20" s="794"/>
      <c r="Q20" s="794"/>
      <c r="R20" s="794"/>
      <c r="S20" s="794"/>
      <c r="T20" s="794"/>
      <c r="U20" s="794"/>
      <c r="V20" s="794"/>
      <c r="W20" s="794"/>
      <c r="X20" s="795"/>
      <c r="Y20" s="625"/>
      <c r="Z20" s="910"/>
      <c r="AA20" s="911"/>
      <c r="AB20" s="911"/>
      <c r="AC20" s="911"/>
      <c r="AD20" s="911"/>
      <c r="AE20" s="912"/>
      <c r="AF20" s="912"/>
      <c r="AG20" s="912"/>
      <c r="AH20" s="912"/>
      <c r="AI20" s="912"/>
      <c r="AJ20" s="912"/>
      <c r="AK20" s="912"/>
      <c r="AL20" s="912"/>
      <c r="AM20" s="912"/>
      <c r="AN20" s="912"/>
      <c r="AO20" s="912"/>
      <c r="AP20" s="912"/>
      <c r="AQ20" s="913"/>
      <c r="AR20" s="913"/>
      <c r="AS20" s="913"/>
      <c r="AT20" s="913"/>
      <c r="AU20" s="913"/>
      <c r="AV20" s="913"/>
      <c r="AW20" s="888"/>
      <c r="AX20" s="898"/>
      <c r="AY20" s="965" t="str">
        <f>'Resumen Anual'!$C$24</f>
        <v>INSTR.</v>
      </c>
      <c r="AZ20" s="966"/>
      <c r="BA20" s="966"/>
      <c r="BB20" s="966"/>
      <c r="BC20" s="969"/>
      <c r="BD20" s="971"/>
      <c r="BE20" s="972"/>
      <c r="BF20" s="972"/>
      <c r="BG20" s="972"/>
      <c r="BH20" s="972"/>
      <c r="BI20" s="973"/>
      <c r="BJ20" s="815"/>
      <c r="BK20" s="793" t="str">
        <f>'Resumen Anual'!$O$24</f>
        <v>ATERRIZAJES</v>
      </c>
      <c r="BL20" s="794"/>
      <c r="BM20" s="794"/>
      <c r="BN20" s="794"/>
      <c r="BO20" s="794"/>
      <c r="BP20" s="794"/>
      <c r="BQ20" s="794"/>
      <c r="BR20" s="794"/>
      <c r="BS20" s="794"/>
      <c r="BT20" s="794"/>
      <c r="BU20" s="795"/>
      <c r="BV20" s="625"/>
      <c r="BW20" s="910"/>
      <c r="BX20" s="911"/>
      <c r="BY20" s="911"/>
      <c r="BZ20" s="911"/>
      <c r="CA20" s="911"/>
      <c r="CB20" s="912"/>
      <c r="CC20" s="912"/>
      <c r="CD20" s="912"/>
      <c r="CE20" s="912"/>
      <c r="CF20" s="912"/>
      <c r="CG20" s="912"/>
      <c r="CH20" s="912"/>
      <c r="CI20" s="912"/>
      <c r="CJ20" s="912"/>
      <c r="CK20" s="912"/>
      <c r="CL20" s="912"/>
      <c r="CM20" s="912"/>
      <c r="CN20" s="913"/>
      <c r="CO20" s="913"/>
      <c r="CP20" s="913"/>
      <c r="CQ20" s="913"/>
      <c r="CR20" s="913"/>
      <c r="CS20" s="913"/>
      <c r="CT20" s="888"/>
      <c r="CV20" s="898"/>
      <c r="CW20" s="965" t="str">
        <f>'Resumen Anual'!$C$24</f>
        <v>INSTR.</v>
      </c>
      <c r="CX20" s="966"/>
      <c r="CY20" s="966"/>
      <c r="CZ20" s="966"/>
      <c r="DA20" s="969"/>
      <c r="DB20" s="971"/>
      <c r="DC20" s="972"/>
      <c r="DD20" s="972"/>
      <c r="DE20" s="972"/>
      <c r="DF20" s="972"/>
      <c r="DG20" s="973"/>
      <c r="DH20" s="815"/>
      <c r="DI20" s="793" t="str">
        <f>'Resumen Anual'!$O$24</f>
        <v>ATERRIZAJES</v>
      </c>
      <c r="DJ20" s="794"/>
      <c r="DK20" s="794"/>
      <c r="DL20" s="794"/>
      <c r="DM20" s="794"/>
      <c r="DN20" s="794"/>
      <c r="DO20" s="794"/>
      <c r="DP20" s="794"/>
      <c r="DQ20" s="794"/>
      <c r="DR20" s="794"/>
      <c r="DS20" s="795"/>
      <c r="DT20" s="625"/>
      <c r="DU20" s="910"/>
      <c r="DV20" s="911"/>
      <c r="DW20" s="911"/>
      <c r="DX20" s="911"/>
      <c r="DY20" s="911"/>
      <c r="DZ20" s="912"/>
      <c r="EA20" s="912"/>
      <c r="EB20" s="912"/>
      <c r="EC20" s="912"/>
      <c r="ED20" s="912"/>
      <c r="EE20" s="912"/>
      <c r="EF20" s="912"/>
      <c r="EG20" s="912"/>
      <c r="EH20" s="912"/>
      <c r="EI20" s="912"/>
      <c r="EJ20" s="912"/>
      <c r="EK20" s="912"/>
      <c r="EL20" s="913"/>
      <c r="EM20" s="913"/>
      <c r="EN20" s="913"/>
      <c r="EO20" s="913"/>
      <c r="EP20" s="913"/>
      <c r="EQ20" s="913"/>
      <c r="ER20" s="888"/>
      <c r="ES20" s="898"/>
      <c r="ET20" s="965" t="str">
        <f>'Resumen Anual'!$C$24</f>
        <v>INSTR.</v>
      </c>
      <c r="EU20" s="966"/>
      <c r="EV20" s="966"/>
      <c r="EW20" s="966"/>
      <c r="EX20" s="969"/>
      <c r="EY20" s="971"/>
      <c r="EZ20" s="972"/>
      <c r="FA20" s="972"/>
      <c r="FB20" s="972"/>
      <c r="FC20" s="972"/>
      <c r="FD20" s="973"/>
      <c r="FE20" s="815"/>
      <c r="FF20" s="793" t="str">
        <f>'Resumen Anual'!$O$24</f>
        <v>ATERRIZAJES</v>
      </c>
      <c r="FG20" s="794"/>
      <c r="FH20" s="794"/>
      <c r="FI20" s="794"/>
      <c r="FJ20" s="794"/>
      <c r="FK20" s="794"/>
      <c r="FL20" s="794"/>
      <c r="FM20" s="794"/>
      <c r="FN20" s="794"/>
      <c r="FO20" s="794"/>
      <c r="FP20" s="795"/>
      <c r="FQ20" s="625"/>
      <c r="FR20" s="910"/>
      <c r="FS20" s="911"/>
      <c r="FT20" s="911"/>
      <c r="FU20" s="911"/>
      <c r="FV20" s="911"/>
      <c r="FW20" s="912"/>
      <c r="FX20" s="912"/>
      <c r="FY20" s="912"/>
      <c r="FZ20" s="912"/>
      <c r="GA20" s="912"/>
      <c r="GB20" s="912"/>
      <c r="GC20" s="912"/>
      <c r="GD20" s="912"/>
      <c r="GE20" s="912"/>
      <c r="GF20" s="912"/>
      <c r="GG20" s="912"/>
      <c r="GH20" s="912"/>
      <c r="GI20" s="913"/>
      <c r="GJ20" s="913"/>
      <c r="GK20" s="913"/>
      <c r="GL20" s="913"/>
      <c r="GM20" s="913"/>
      <c r="GN20" s="913"/>
      <c r="GO20" s="888"/>
    </row>
    <row r="21" spans="1:197" ht="6" customHeight="1" x14ac:dyDescent="0.2">
      <c r="A21" s="898"/>
      <c r="B21" s="967"/>
      <c r="C21" s="968"/>
      <c r="D21" s="968"/>
      <c r="E21" s="968"/>
      <c r="F21" s="970"/>
      <c r="G21" s="974"/>
      <c r="H21" s="975"/>
      <c r="I21" s="975"/>
      <c r="J21" s="975"/>
      <c r="K21" s="975"/>
      <c r="L21" s="976"/>
      <c r="M21" s="815"/>
      <c r="N21" s="796"/>
      <c r="O21" s="797"/>
      <c r="P21" s="797"/>
      <c r="Q21" s="797"/>
      <c r="R21" s="797"/>
      <c r="S21" s="797"/>
      <c r="T21" s="797"/>
      <c r="U21" s="797"/>
      <c r="V21" s="797"/>
      <c r="W21" s="797"/>
      <c r="X21" s="798"/>
      <c r="Y21" s="625"/>
      <c r="Z21" s="911"/>
      <c r="AA21" s="911"/>
      <c r="AB21" s="911"/>
      <c r="AC21" s="911"/>
      <c r="AD21" s="911"/>
      <c r="AE21" s="912"/>
      <c r="AF21" s="912"/>
      <c r="AG21" s="912"/>
      <c r="AH21" s="912"/>
      <c r="AI21" s="912"/>
      <c r="AJ21" s="912"/>
      <c r="AK21" s="912"/>
      <c r="AL21" s="912"/>
      <c r="AM21" s="912"/>
      <c r="AN21" s="912"/>
      <c r="AO21" s="912"/>
      <c r="AP21" s="912"/>
      <c r="AQ21" s="913"/>
      <c r="AR21" s="913"/>
      <c r="AS21" s="913"/>
      <c r="AT21" s="913"/>
      <c r="AU21" s="913"/>
      <c r="AV21" s="913"/>
      <c r="AW21" s="888"/>
      <c r="AX21" s="898"/>
      <c r="AY21" s="967"/>
      <c r="AZ21" s="968"/>
      <c r="BA21" s="968"/>
      <c r="BB21" s="968"/>
      <c r="BC21" s="970"/>
      <c r="BD21" s="974"/>
      <c r="BE21" s="975"/>
      <c r="BF21" s="975"/>
      <c r="BG21" s="975"/>
      <c r="BH21" s="975"/>
      <c r="BI21" s="976"/>
      <c r="BJ21" s="815"/>
      <c r="BK21" s="796"/>
      <c r="BL21" s="797"/>
      <c r="BM21" s="797"/>
      <c r="BN21" s="797"/>
      <c r="BO21" s="797"/>
      <c r="BP21" s="797"/>
      <c r="BQ21" s="797"/>
      <c r="BR21" s="797"/>
      <c r="BS21" s="797"/>
      <c r="BT21" s="797"/>
      <c r="BU21" s="798"/>
      <c r="BV21" s="625"/>
      <c r="BW21" s="911"/>
      <c r="BX21" s="911"/>
      <c r="BY21" s="911"/>
      <c r="BZ21" s="911"/>
      <c r="CA21" s="911"/>
      <c r="CB21" s="912"/>
      <c r="CC21" s="912"/>
      <c r="CD21" s="912"/>
      <c r="CE21" s="912"/>
      <c r="CF21" s="912"/>
      <c r="CG21" s="912"/>
      <c r="CH21" s="912"/>
      <c r="CI21" s="912"/>
      <c r="CJ21" s="912"/>
      <c r="CK21" s="912"/>
      <c r="CL21" s="912"/>
      <c r="CM21" s="912"/>
      <c r="CN21" s="913"/>
      <c r="CO21" s="913"/>
      <c r="CP21" s="913"/>
      <c r="CQ21" s="913"/>
      <c r="CR21" s="913"/>
      <c r="CS21" s="913"/>
      <c r="CT21" s="888"/>
      <c r="CV21" s="898"/>
      <c r="CW21" s="967"/>
      <c r="CX21" s="968"/>
      <c r="CY21" s="968"/>
      <c r="CZ21" s="968"/>
      <c r="DA21" s="970"/>
      <c r="DB21" s="974"/>
      <c r="DC21" s="975"/>
      <c r="DD21" s="975"/>
      <c r="DE21" s="975"/>
      <c r="DF21" s="975"/>
      <c r="DG21" s="976"/>
      <c r="DH21" s="815"/>
      <c r="DI21" s="796"/>
      <c r="DJ21" s="797"/>
      <c r="DK21" s="797"/>
      <c r="DL21" s="797"/>
      <c r="DM21" s="797"/>
      <c r="DN21" s="797"/>
      <c r="DO21" s="797"/>
      <c r="DP21" s="797"/>
      <c r="DQ21" s="797"/>
      <c r="DR21" s="797"/>
      <c r="DS21" s="798"/>
      <c r="DT21" s="625"/>
      <c r="DU21" s="911"/>
      <c r="DV21" s="911"/>
      <c r="DW21" s="911"/>
      <c r="DX21" s="911"/>
      <c r="DY21" s="911"/>
      <c r="DZ21" s="912"/>
      <c r="EA21" s="912"/>
      <c r="EB21" s="912"/>
      <c r="EC21" s="912"/>
      <c r="ED21" s="912"/>
      <c r="EE21" s="912"/>
      <c r="EF21" s="912"/>
      <c r="EG21" s="912"/>
      <c r="EH21" s="912"/>
      <c r="EI21" s="912"/>
      <c r="EJ21" s="912"/>
      <c r="EK21" s="912"/>
      <c r="EL21" s="913"/>
      <c r="EM21" s="913"/>
      <c r="EN21" s="913"/>
      <c r="EO21" s="913"/>
      <c r="EP21" s="913"/>
      <c r="EQ21" s="913"/>
      <c r="ER21" s="888"/>
      <c r="ES21" s="898"/>
      <c r="ET21" s="967"/>
      <c r="EU21" s="968"/>
      <c r="EV21" s="968"/>
      <c r="EW21" s="968"/>
      <c r="EX21" s="970"/>
      <c r="EY21" s="974"/>
      <c r="EZ21" s="975"/>
      <c r="FA21" s="975"/>
      <c r="FB21" s="975"/>
      <c r="FC21" s="975"/>
      <c r="FD21" s="976"/>
      <c r="FE21" s="815"/>
      <c r="FF21" s="796"/>
      <c r="FG21" s="797"/>
      <c r="FH21" s="797"/>
      <c r="FI21" s="797"/>
      <c r="FJ21" s="797"/>
      <c r="FK21" s="797"/>
      <c r="FL21" s="797"/>
      <c r="FM21" s="797"/>
      <c r="FN21" s="797"/>
      <c r="FO21" s="797"/>
      <c r="FP21" s="798"/>
      <c r="FQ21" s="625"/>
      <c r="FR21" s="911"/>
      <c r="FS21" s="911"/>
      <c r="FT21" s="911"/>
      <c r="FU21" s="911"/>
      <c r="FV21" s="911"/>
      <c r="FW21" s="912"/>
      <c r="FX21" s="912"/>
      <c r="FY21" s="912"/>
      <c r="FZ21" s="912"/>
      <c r="GA21" s="912"/>
      <c r="GB21" s="912"/>
      <c r="GC21" s="912"/>
      <c r="GD21" s="912"/>
      <c r="GE21" s="912"/>
      <c r="GF21" s="912"/>
      <c r="GG21" s="912"/>
      <c r="GH21" s="912"/>
      <c r="GI21" s="913"/>
      <c r="GJ21" s="913"/>
      <c r="GK21" s="913"/>
      <c r="GL21" s="913"/>
      <c r="GM21" s="913"/>
      <c r="GN21" s="913"/>
      <c r="GO21" s="888"/>
    </row>
    <row r="22" spans="1:197" ht="2.25" customHeight="1" x14ac:dyDescent="0.25">
      <c r="A22" s="898"/>
      <c r="B22" s="657"/>
      <c r="C22" s="657"/>
      <c r="D22" s="657"/>
      <c r="E22" s="657"/>
      <c r="F22" s="657"/>
      <c r="G22" s="657"/>
      <c r="H22" s="657"/>
      <c r="I22" s="657"/>
      <c r="J22" s="657"/>
      <c r="K22" s="657"/>
      <c r="L22" s="657"/>
      <c r="M22" s="625"/>
      <c r="N22" s="657"/>
      <c r="O22" s="657"/>
      <c r="P22" s="657"/>
      <c r="Q22" s="657"/>
      <c r="R22" s="657"/>
      <c r="S22" s="657"/>
      <c r="T22" s="657"/>
      <c r="U22" s="657"/>
      <c r="V22" s="657"/>
      <c r="W22" s="657"/>
      <c r="X22" s="657"/>
      <c r="Y22" s="625"/>
      <c r="Z22" s="910"/>
      <c r="AA22" s="911"/>
      <c r="AB22" s="911"/>
      <c r="AC22" s="911"/>
      <c r="AD22" s="911"/>
      <c r="AE22" s="912"/>
      <c r="AF22" s="912"/>
      <c r="AG22" s="912"/>
      <c r="AH22" s="912"/>
      <c r="AI22" s="912"/>
      <c r="AJ22" s="912"/>
      <c r="AK22" s="912"/>
      <c r="AL22" s="912"/>
      <c r="AM22" s="912"/>
      <c r="AN22" s="912"/>
      <c r="AO22" s="912"/>
      <c r="AP22" s="912"/>
      <c r="AQ22" s="913"/>
      <c r="AR22" s="913"/>
      <c r="AS22" s="913"/>
      <c r="AT22" s="913"/>
      <c r="AU22" s="913"/>
      <c r="AV22" s="913"/>
      <c r="AW22" s="888"/>
      <c r="AX22" s="898"/>
      <c r="AY22" s="657"/>
      <c r="AZ22" s="657"/>
      <c r="BA22" s="657"/>
      <c r="BB22" s="657"/>
      <c r="BC22" s="657"/>
      <c r="BD22" s="657"/>
      <c r="BE22" s="657"/>
      <c r="BF22" s="657"/>
      <c r="BG22" s="657"/>
      <c r="BH22" s="657"/>
      <c r="BI22" s="657"/>
      <c r="BJ22" s="625"/>
      <c r="BK22" s="657"/>
      <c r="BL22" s="657"/>
      <c r="BM22" s="657"/>
      <c r="BN22" s="657"/>
      <c r="BO22" s="657"/>
      <c r="BP22" s="657"/>
      <c r="BQ22" s="657"/>
      <c r="BR22" s="657"/>
      <c r="BS22" s="657"/>
      <c r="BT22" s="657"/>
      <c r="BU22" s="657"/>
      <c r="BV22" s="625"/>
      <c r="BW22" s="910"/>
      <c r="BX22" s="911"/>
      <c r="BY22" s="911"/>
      <c r="BZ22" s="911"/>
      <c r="CA22" s="911"/>
      <c r="CB22" s="912"/>
      <c r="CC22" s="912"/>
      <c r="CD22" s="912"/>
      <c r="CE22" s="912"/>
      <c r="CF22" s="912"/>
      <c r="CG22" s="912"/>
      <c r="CH22" s="912"/>
      <c r="CI22" s="912"/>
      <c r="CJ22" s="912"/>
      <c r="CK22" s="912"/>
      <c r="CL22" s="912"/>
      <c r="CM22" s="912"/>
      <c r="CN22" s="913"/>
      <c r="CO22" s="913"/>
      <c r="CP22" s="913"/>
      <c r="CQ22" s="913"/>
      <c r="CR22" s="913"/>
      <c r="CS22" s="913"/>
      <c r="CT22" s="888"/>
      <c r="CV22" s="898"/>
      <c r="CW22" s="657"/>
      <c r="CX22" s="657"/>
      <c r="CY22" s="657"/>
      <c r="CZ22" s="657"/>
      <c r="DA22" s="657"/>
      <c r="DB22" s="657"/>
      <c r="DC22" s="657"/>
      <c r="DD22" s="657"/>
      <c r="DE22" s="657"/>
      <c r="DF22" s="657"/>
      <c r="DG22" s="657"/>
      <c r="DH22" s="625"/>
      <c r="DI22" s="657"/>
      <c r="DJ22" s="657"/>
      <c r="DK22" s="657"/>
      <c r="DL22" s="657"/>
      <c r="DM22" s="657"/>
      <c r="DN22" s="657"/>
      <c r="DO22" s="657"/>
      <c r="DP22" s="657"/>
      <c r="DQ22" s="657"/>
      <c r="DR22" s="657"/>
      <c r="DS22" s="657"/>
      <c r="DT22" s="625"/>
      <c r="DU22" s="910"/>
      <c r="DV22" s="911"/>
      <c r="DW22" s="911"/>
      <c r="DX22" s="911"/>
      <c r="DY22" s="911"/>
      <c r="DZ22" s="912"/>
      <c r="EA22" s="912"/>
      <c r="EB22" s="912"/>
      <c r="EC22" s="912"/>
      <c r="ED22" s="912"/>
      <c r="EE22" s="912"/>
      <c r="EF22" s="912"/>
      <c r="EG22" s="912"/>
      <c r="EH22" s="912"/>
      <c r="EI22" s="912"/>
      <c r="EJ22" s="912"/>
      <c r="EK22" s="912"/>
      <c r="EL22" s="913"/>
      <c r="EM22" s="913"/>
      <c r="EN22" s="913"/>
      <c r="EO22" s="913"/>
      <c r="EP22" s="913"/>
      <c r="EQ22" s="913"/>
      <c r="ER22" s="888"/>
      <c r="ES22" s="898"/>
      <c r="ET22" s="657"/>
      <c r="EU22" s="657"/>
      <c r="EV22" s="657"/>
      <c r="EW22" s="657"/>
      <c r="EX22" s="657"/>
      <c r="EY22" s="657"/>
      <c r="EZ22" s="657"/>
      <c r="FA22" s="657"/>
      <c r="FB22" s="657"/>
      <c r="FC22" s="657"/>
      <c r="FD22" s="657"/>
      <c r="FE22" s="625"/>
      <c r="FF22" s="657"/>
      <c r="FG22" s="657"/>
      <c r="FH22" s="657"/>
      <c r="FI22" s="657"/>
      <c r="FJ22" s="657"/>
      <c r="FK22" s="657"/>
      <c r="FL22" s="657"/>
      <c r="FM22" s="657"/>
      <c r="FN22" s="657"/>
      <c r="FO22" s="657"/>
      <c r="FP22" s="657"/>
      <c r="FQ22" s="625"/>
      <c r="FR22" s="910"/>
      <c r="FS22" s="911"/>
      <c r="FT22" s="911"/>
      <c r="FU22" s="911"/>
      <c r="FV22" s="911"/>
      <c r="FW22" s="912"/>
      <c r="FX22" s="912"/>
      <c r="FY22" s="912"/>
      <c r="FZ22" s="912"/>
      <c r="GA22" s="912"/>
      <c r="GB22" s="912"/>
      <c r="GC22" s="912"/>
      <c r="GD22" s="912"/>
      <c r="GE22" s="912"/>
      <c r="GF22" s="912"/>
      <c r="GG22" s="912"/>
      <c r="GH22" s="912"/>
      <c r="GI22" s="913"/>
      <c r="GJ22" s="913"/>
      <c r="GK22" s="913"/>
      <c r="GL22" s="913"/>
      <c r="GM22" s="913"/>
      <c r="GN22" s="913"/>
      <c r="GO22" s="888"/>
    </row>
    <row r="23" spans="1:197" ht="9.75" customHeight="1" x14ac:dyDescent="0.2">
      <c r="A23" s="898"/>
      <c r="B23" s="965" t="str">
        <f>'Resumen Anual'!$C$27</f>
        <v>PIC</v>
      </c>
      <c r="C23" s="966"/>
      <c r="D23" s="966"/>
      <c r="E23" s="966"/>
      <c r="F23" s="969"/>
      <c r="G23" s="971"/>
      <c r="H23" s="972"/>
      <c r="I23" s="972"/>
      <c r="J23" s="972"/>
      <c r="K23" s="972"/>
      <c r="L23" s="973"/>
      <c r="M23" s="815"/>
      <c r="N23" s="977" t="str">
        <f>'Resumen Anual'!$O$27</f>
        <v>DÍA</v>
      </c>
      <c r="O23" s="966"/>
      <c r="P23" s="966"/>
      <c r="Q23" s="966"/>
      <c r="R23" s="969"/>
      <c r="S23" s="900"/>
      <c r="T23" s="901"/>
      <c r="U23" s="901"/>
      <c r="V23" s="901"/>
      <c r="W23" s="901"/>
      <c r="X23" s="902"/>
      <c r="Y23" s="625"/>
      <c r="Z23" s="911"/>
      <c r="AA23" s="911"/>
      <c r="AB23" s="911"/>
      <c r="AC23" s="911"/>
      <c r="AD23" s="911"/>
      <c r="AE23" s="912"/>
      <c r="AF23" s="912"/>
      <c r="AG23" s="912"/>
      <c r="AH23" s="912"/>
      <c r="AI23" s="912"/>
      <c r="AJ23" s="912"/>
      <c r="AK23" s="912"/>
      <c r="AL23" s="912"/>
      <c r="AM23" s="912"/>
      <c r="AN23" s="912"/>
      <c r="AO23" s="912"/>
      <c r="AP23" s="912"/>
      <c r="AQ23" s="913"/>
      <c r="AR23" s="913"/>
      <c r="AS23" s="913"/>
      <c r="AT23" s="913"/>
      <c r="AU23" s="913"/>
      <c r="AV23" s="913"/>
      <c r="AW23" s="888"/>
      <c r="AX23" s="898"/>
      <c r="AY23" s="965" t="str">
        <f>'Resumen Anual'!$C$27</f>
        <v>PIC</v>
      </c>
      <c r="AZ23" s="966"/>
      <c r="BA23" s="966"/>
      <c r="BB23" s="966"/>
      <c r="BC23" s="969"/>
      <c r="BD23" s="971"/>
      <c r="BE23" s="972"/>
      <c r="BF23" s="972"/>
      <c r="BG23" s="972"/>
      <c r="BH23" s="972"/>
      <c r="BI23" s="973"/>
      <c r="BJ23" s="815"/>
      <c r="BK23" s="977" t="str">
        <f>'Resumen Anual'!$O$27</f>
        <v>DÍA</v>
      </c>
      <c r="BL23" s="966"/>
      <c r="BM23" s="966"/>
      <c r="BN23" s="966"/>
      <c r="BO23" s="969"/>
      <c r="BP23" s="900"/>
      <c r="BQ23" s="901"/>
      <c r="BR23" s="901"/>
      <c r="BS23" s="901"/>
      <c r="BT23" s="901"/>
      <c r="BU23" s="902"/>
      <c r="BV23" s="625"/>
      <c r="BW23" s="911"/>
      <c r="BX23" s="911"/>
      <c r="BY23" s="911"/>
      <c r="BZ23" s="911"/>
      <c r="CA23" s="911"/>
      <c r="CB23" s="912"/>
      <c r="CC23" s="912"/>
      <c r="CD23" s="912"/>
      <c r="CE23" s="912"/>
      <c r="CF23" s="912"/>
      <c r="CG23" s="912"/>
      <c r="CH23" s="912"/>
      <c r="CI23" s="912"/>
      <c r="CJ23" s="912"/>
      <c r="CK23" s="912"/>
      <c r="CL23" s="912"/>
      <c r="CM23" s="912"/>
      <c r="CN23" s="913"/>
      <c r="CO23" s="913"/>
      <c r="CP23" s="913"/>
      <c r="CQ23" s="913"/>
      <c r="CR23" s="913"/>
      <c r="CS23" s="913"/>
      <c r="CT23" s="888"/>
      <c r="CV23" s="898"/>
      <c r="CW23" s="965" t="str">
        <f>'Resumen Anual'!$C$27</f>
        <v>PIC</v>
      </c>
      <c r="CX23" s="966"/>
      <c r="CY23" s="966"/>
      <c r="CZ23" s="966"/>
      <c r="DA23" s="969"/>
      <c r="DB23" s="971"/>
      <c r="DC23" s="972"/>
      <c r="DD23" s="972"/>
      <c r="DE23" s="972"/>
      <c r="DF23" s="972"/>
      <c r="DG23" s="973"/>
      <c r="DH23" s="815"/>
      <c r="DI23" s="977" t="str">
        <f>'Resumen Anual'!$O$27</f>
        <v>DÍA</v>
      </c>
      <c r="DJ23" s="966"/>
      <c r="DK23" s="966"/>
      <c r="DL23" s="966"/>
      <c r="DM23" s="969"/>
      <c r="DN23" s="900"/>
      <c r="DO23" s="901"/>
      <c r="DP23" s="901"/>
      <c r="DQ23" s="901"/>
      <c r="DR23" s="901"/>
      <c r="DS23" s="902"/>
      <c r="DT23" s="625"/>
      <c r="DU23" s="911"/>
      <c r="DV23" s="911"/>
      <c r="DW23" s="911"/>
      <c r="DX23" s="911"/>
      <c r="DY23" s="911"/>
      <c r="DZ23" s="912"/>
      <c r="EA23" s="912"/>
      <c r="EB23" s="912"/>
      <c r="EC23" s="912"/>
      <c r="ED23" s="912"/>
      <c r="EE23" s="912"/>
      <c r="EF23" s="912"/>
      <c r="EG23" s="912"/>
      <c r="EH23" s="912"/>
      <c r="EI23" s="912"/>
      <c r="EJ23" s="912"/>
      <c r="EK23" s="912"/>
      <c r="EL23" s="913"/>
      <c r="EM23" s="913"/>
      <c r="EN23" s="913"/>
      <c r="EO23" s="913"/>
      <c r="EP23" s="913"/>
      <c r="EQ23" s="913"/>
      <c r="ER23" s="888"/>
      <c r="ES23" s="898"/>
      <c r="ET23" s="965" t="str">
        <f>'Resumen Anual'!$C$27</f>
        <v>PIC</v>
      </c>
      <c r="EU23" s="966"/>
      <c r="EV23" s="966"/>
      <c r="EW23" s="966"/>
      <c r="EX23" s="969"/>
      <c r="EY23" s="971"/>
      <c r="EZ23" s="972"/>
      <c r="FA23" s="972"/>
      <c r="FB23" s="972"/>
      <c r="FC23" s="972"/>
      <c r="FD23" s="973"/>
      <c r="FE23" s="815"/>
      <c r="FF23" s="977" t="str">
        <f>'Resumen Anual'!$O$27</f>
        <v>DÍA</v>
      </c>
      <c r="FG23" s="966"/>
      <c r="FH23" s="966"/>
      <c r="FI23" s="966"/>
      <c r="FJ23" s="969"/>
      <c r="FK23" s="900"/>
      <c r="FL23" s="901"/>
      <c r="FM23" s="901"/>
      <c r="FN23" s="901"/>
      <c r="FO23" s="901"/>
      <c r="FP23" s="902"/>
      <c r="FQ23" s="625"/>
      <c r="FR23" s="911"/>
      <c r="FS23" s="911"/>
      <c r="FT23" s="911"/>
      <c r="FU23" s="911"/>
      <c r="FV23" s="911"/>
      <c r="FW23" s="912"/>
      <c r="FX23" s="912"/>
      <c r="FY23" s="912"/>
      <c r="FZ23" s="912"/>
      <c r="GA23" s="912"/>
      <c r="GB23" s="912"/>
      <c r="GC23" s="912"/>
      <c r="GD23" s="912"/>
      <c r="GE23" s="912"/>
      <c r="GF23" s="912"/>
      <c r="GG23" s="912"/>
      <c r="GH23" s="912"/>
      <c r="GI23" s="913"/>
      <c r="GJ23" s="913"/>
      <c r="GK23" s="913"/>
      <c r="GL23" s="913"/>
      <c r="GM23" s="913"/>
      <c r="GN23" s="913"/>
      <c r="GO23" s="888"/>
    </row>
    <row r="24" spans="1:197" ht="9.75" customHeight="1" x14ac:dyDescent="0.2">
      <c r="A24" s="898"/>
      <c r="B24" s="967"/>
      <c r="C24" s="968"/>
      <c r="D24" s="968"/>
      <c r="E24" s="968"/>
      <c r="F24" s="970"/>
      <c r="G24" s="974"/>
      <c r="H24" s="975"/>
      <c r="I24" s="975"/>
      <c r="J24" s="975"/>
      <c r="K24" s="975"/>
      <c r="L24" s="976"/>
      <c r="M24" s="815"/>
      <c r="N24" s="967"/>
      <c r="O24" s="968"/>
      <c r="P24" s="968"/>
      <c r="Q24" s="968"/>
      <c r="R24" s="970"/>
      <c r="S24" s="903"/>
      <c r="T24" s="904"/>
      <c r="U24" s="904"/>
      <c r="V24" s="904"/>
      <c r="W24" s="904"/>
      <c r="X24" s="905"/>
      <c r="Y24" s="625"/>
      <c r="Z24" s="910"/>
      <c r="AA24" s="911"/>
      <c r="AB24" s="911"/>
      <c r="AC24" s="911"/>
      <c r="AD24" s="911"/>
      <c r="AE24" s="912"/>
      <c r="AF24" s="912"/>
      <c r="AG24" s="912"/>
      <c r="AH24" s="912"/>
      <c r="AI24" s="912"/>
      <c r="AJ24" s="912"/>
      <c r="AK24" s="912"/>
      <c r="AL24" s="912"/>
      <c r="AM24" s="912"/>
      <c r="AN24" s="912"/>
      <c r="AO24" s="912"/>
      <c r="AP24" s="912"/>
      <c r="AQ24" s="913"/>
      <c r="AR24" s="913"/>
      <c r="AS24" s="913"/>
      <c r="AT24" s="913"/>
      <c r="AU24" s="913"/>
      <c r="AV24" s="913"/>
      <c r="AW24" s="888"/>
      <c r="AX24" s="898"/>
      <c r="AY24" s="967"/>
      <c r="AZ24" s="968"/>
      <c r="BA24" s="968"/>
      <c r="BB24" s="968"/>
      <c r="BC24" s="970"/>
      <c r="BD24" s="974"/>
      <c r="BE24" s="975"/>
      <c r="BF24" s="975"/>
      <c r="BG24" s="975"/>
      <c r="BH24" s="975"/>
      <c r="BI24" s="976"/>
      <c r="BJ24" s="815"/>
      <c r="BK24" s="967"/>
      <c r="BL24" s="968"/>
      <c r="BM24" s="968"/>
      <c r="BN24" s="968"/>
      <c r="BO24" s="970"/>
      <c r="BP24" s="903"/>
      <c r="BQ24" s="904"/>
      <c r="BR24" s="904"/>
      <c r="BS24" s="904"/>
      <c r="BT24" s="904"/>
      <c r="BU24" s="905"/>
      <c r="BV24" s="625"/>
      <c r="BW24" s="910"/>
      <c r="BX24" s="911"/>
      <c r="BY24" s="911"/>
      <c r="BZ24" s="911"/>
      <c r="CA24" s="911"/>
      <c r="CB24" s="912"/>
      <c r="CC24" s="912"/>
      <c r="CD24" s="912"/>
      <c r="CE24" s="912"/>
      <c r="CF24" s="912"/>
      <c r="CG24" s="912"/>
      <c r="CH24" s="912"/>
      <c r="CI24" s="912"/>
      <c r="CJ24" s="912"/>
      <c r="CK24" s="912"/>
      <c r="CL24" s="912"/>
      <c r="CM24" s="912"/>
      <c r="CN24" s="913"/>
      <c r="CO24" s="913"/>
      <c r="CP24" s="913"/>
      <c r="CQ24" s="913"/>
      <c r="CR24" s="913"/>
      <c r="CS24" s="913"/>
      <c r="CT24" s="888"/>
      <c r="CV24" s="898"/>
      <c r="CW24" s="967"/>
      <c r="CX24" s="968"/>
      <c r="CY24" s="968"/>
      <c r="CZ24" s="968"/>
      <c r="DA24" s="970"/>
      <c r="DB24" s="974"/>
      <c r="DC24" s="975"/>
      <c r="DD24" s="975"/>
      <c r="DE24" s="975"/>
      <c r="DF24" s="975"/>
      <c r="DG24" s="976"/>
      <c r="DH24" s="815"/>
      <c r="DI24" s="967"/>
      <c r="DJ24" s="968"/>
      <c r="DK24" s="968"/>
      <c r="DL24" s="968"/>
      <c r="DM24" s="970"/>
      <c r="DN24" s="903"/>
      <c r="DO24" s="904"/>
      <c r="DP24" s="904"/>
      <c r="DQ24" s="904"/>
      <c r="DR24" s="904"/>
      <c r="DS24" s="905"/>
      <c r="DT24" s="625"/>
      <c r="DU24" s="910"/>
      <c r="DV24" s="911"/>
      <c r="DW24" s="911"/>
      <c r="DX24" s="911"/>
      <c r="DY24" s="911"/>
      <c r="DZ24" s="912"/>
      <c r="EA24" s="912"/>
      <c r="EB24" s="912"/>
      <c r="EC24" s="912"/>
      <c r="ED24" s="912"/>
      <c r="EE24" s="912"/>
      <c r="EF24" s="912"/>
      <c r="EG24" s="912"/>
      <c r="EH24" s="912"/>
      <c r="EI24" s="912"/>
      <c r="EJ24" s="912"/>
      <c r="EK24" s="912"/>
      <c r="EL24" s="913"/>
      <c r="EM24" s="913"/>
      <c r="EN24" s="913"/>
      <c r="EO24" s="913"/>
      <c r="EP24" s="913"/>
      <c r="EQ24" s="913"/>
      <c r="ER24" s="888"/>
      <c r="ES24" s="898"/>
      <c r="ET24" s="967"/>
      <c r="EU24" s="968"/>
      <c r="EV24" s="968"/>
      <c r="EW24" s="968"/>
      <c r="EX24" s="970"/>
      <c r="EY24" s="974"/>
      <c r="EZ24" s="975"/>
      <c r="FA24" s="975"/>
      <c r="FB24" s="975"/>
      <c r="FC24" s="975"/>
      <c r="FD24" s="976"/>
      <c r="FE24" s="815"/>
      <c r="FF24" s="967"/>
      <c r="FG24" s="968"/>
      <c r="FH24" s="968"/>
      <c r="FI24" s="968"/>
      <c r="FJ24" s="970"/>
      <c r="FK24" s="903"/>
      <c r="FL24" s="904"/>
      <c r="FM24" s="904"/>
      <c r="FN24" s="904"/>
      <c r="FO24" s="904"/>
      <c r="FP24" s="905"/>
      <c r="FQ24" s="625"/>
      <c r="FR24" s="910"/>
      <c r="FS24" s="911"/>
      <c r="FT24" s="911"/>
      <c r="FU24" s="911"/>
      <c r="FV24" s="911"/>
      <c r="FW24" s="912"/>
      <c r="FX24" s="912"/>
      <c r="FY24" s="912"/>
      <c r="FZ24" s="912"/>
      <c r="GA24" s="912"/>
      <c r="GB24" s="912"/>
      <c r="GC24" s="912"/>
      <c r="GD24" s="912"/>
      <c r="GE24" s="912"/>
      <c r="GF24" s="912"/>
      <c r="GG24" s="912"/>
      <c r="GH24" s="912"/>
      <c r="GI24" s="913"/>
      <c r="GJ24" s="913"/>
      <c r="GK24" s="913"/>
      <c r="GL24" s="913"/>
      <c r="GM24" s="913"/>
      <c r="GN24" s="913"/>
      <c r="GO24" s="888"/>
    </row>
    <row r="25" spans="1:197" ht="2.25" customHeight="1" x14ac:dyDescent="0.25">
      <c r="A25" s="898"/>
      <c r="B25" s="657"/>
      <c r="C25" s="657"/>
      <c r="D25" s="657"/>
      <c r="E25" s="657"/>
      <c r="F25" s="657"/>
      <c r="G25" s="657"/>
      <c r="H25" s="657"/>
      <c r="I25" s="657"/>
      <c r="J25" s="657"/>
      <c r="K25" s="657"/>
      <c r="L25" s="657"/>
      <c r="M25" s="625"/>
      <c r="N25" s="657"/>
      <c r="O25" s="657"/>
      <c r="P25" s="657"/>
      <c r="Q25" s="657"/>
      <c r="R25" s="657"/>
      <c r="S25" s="657"/>
      <c r="T25" s="657"/>
      <c r="U25" s="657"/>
      <c r="V25" s="657"/>
      <c r="W25" s="657"/>
      <c r="X25" s="657"/>
      <c r="Y25" s="625"/>
      <c r="Z25" s="911"/>
      <c r="AA25" s="911"/>
      <c r="AB25" s="911"/>
      <c r="AC25" s="911"/>
      <c r="AD25" s="911"/>
      <c r="AE25" s="912"/>
      <c r="AF25" s="912"/>
      <c r="AG25" s="912"/>
      <c r="AH25" s="912"/>
      <c r="AI25" s="912"/>
      <c r="AJ25" s="912"/>
      <c r="AK25" s="912"/>
      <c r="AL25" s="912"/>
      <c r="AM25" s="912"/>
      <c r="AN25" s="912"/>
      <c r="AO25" s="912"/>
      <c r="AP25" s="912"/>
      <c r="AQ25" s="913"/>
      <c r="AR25" s="913"/>
      <c r="AS25" s="913"/>
      <c r="AT25" s="913"/>
      <c r="AU25" s="913"/>
      <c r="AV25" s="913"/>
      <c r="AW25" s="888"/>
      <c r="AX25" s="898"/>
      <c r="AY25" s="657"/>
      <c r="AZ25" s="657"/>
      <c r="BA25" s="657"/>
      <c r="BB25" s="657"/>
      <c r="BC25" s="657"/>
      <c r="BD25" s="657"/>
      <c r="BE25" s="657"/>
      <c r="BF25" s="657"/>
      <c r="BG25" s="657"/>
      <c r="BH25" s="657"/>
      <c r="BI25" s="657"/>
      <c r="BJ25" s="625"/>
      <c r="BK25" s="657"/>
      <c r="BL25" s="657"/>
      <c r="BM25" s="657"/>
      <c r="BN25" s="657"/>
      <c r="BO25" s="657"/>
      <c r="BP25" s="657"/>
      <c r="BQ25" s="657"/>
      <c r="BR25" s="657"/>
      <c r="BS25" s="657"/>
      <c r="BT25" s="657"/>
      <c r="BU25" s="657"/>
      <c r="BV25" s="625"/>
      <c r="BW25" s="911"/>
      <c r="BX25" s="911"/>
      <c r="BY25" s="911"/>
      <c r="BZ25" s="911"/>
      <c r="CA25" s="911"/>
      <c r="CB25" s="912"/>
      <c r="CC25" s="912"/>
      <c r="CD25" s="912"/>
      <c r="CE25" s="912"/>
      <c r="CF25" s="912"/>
      <c r="CG25" s="912"/>
      <c r="CH25" s="912"/>
      <c r="CI25" s="912"/>
      <c r="CJ25" s="912"/>
      <c r="CK25" s="912"/>
      <c r="CL25" s="912"/>
      <c r="CM25" s="912"/>
      <c r="CN25" s="913"/>
      <c r="CO25" s="913"/>
      <c r="CP25" s="913"/>
      <c r="CQ25" s="913"/>
      <c r="CR25" s="913"/>
      <c r="CS25" s="913"/>
      <c r="CT25" s="888"/>
      <c r="CV25" s="898"/>
      <c r="CW25" s="657"/>
      <c r="CX25" s="657"/>
      <c r="CY25" s="657"/>
      <c r="CZ25" s="657"/>
      <c r="DA25" s="657"/>
      <c r="DB25" s="657"/>
      <c r="DC25" s="657"/>
      <c r="DD25" s="657"/>
      <c r="DE25" s="657"/>
      <c r="DF25" s="657"/>
      <c r="DG25" s="657"/>
      <c r="DH25" s="625"/>
      <c r="DI25" s="657"/>
      <c r="DJ25" s="657"/>
      <c r="DK25" s="657"/>
      <c r="DL25" s="657"/>
      <c r="DM25" s="657"/>
      <c r="DN25" s="657"/>
      <c r="DO25" s="657"/>
      <c r="DP25" s="657"/>
      <c r="DQ25" s="657"/>
      <c r="DR25" s="657"/>
      <c r="DS25" s="657"/>
      <c r="DT25" s="625"/>
      <c r="DU25" s="911"/>
      <c r="DV25" s="911"/>
      <c r="DW25" s="911"/>
      <c r="DX25" s="911"/>
      <c r="DY25" s="911"/>
      <c r="DZ25" s="912"/>
      <c r="EA25" s="912"/>
      <c r="EB25" s="912"/>
      <c r="EC25" s="912"/>
      <c r="ED25" s="912"/>
      <c r="EE25" s="912"/>
      <c r="EF25" s="912"/>
      <c r="EG25" s="912"/>
      <c r="EH25" s="912"/>
      <c r="EI25" s="912"/>
      <c r="EJ25" s="912"/>
      <c r="EK25" s="912"/>
      <c r="EL25" s="913"/>
      <c r="EM25" s="913"/>
      <c r="EN25" s="913"/>
      <c r="EO25" s="913"/>
      <c r="EP25" s="913"/>
      <c r="EQ25" s="913"/>
      <c r="ER25" s="888"/>
      <c r="ES25" s="898"/>
      <c r="ET25" s="657"/>
      <c r="EU25" s="657"/>
      <c r="EV25" s="657"/>
      <c r="EW25" s="657"/>
      <c r="EX25" s="657"/>
      <c r="EY25" s="657"/>
      <c r="EZ25" s="657"/>
      <c r="FA25" s="657"/>
      <c r="FB25" s="657"/>
      <c r="FC25" s="657"/>
      <c r="FD25" s="657"/>
      <c r="FE25" s="625"/>
      <c r="FF25" s="657"/>
      <c r="FG25" s="657"/>
      <c r="FH25" s="657"/>
      <c r="FI25" s="657"/>
      <c r="FJ25" s="657"/>
      <c r="FK25" s="657"/>
      <c r="FL25" s="657"/>
      <c r="FM25" s="657"/>
      <c r="FN25" s="657"/>
      <c r="FO25" s="657"/>
      <c r="FP25" s="657"/>
      <c r="FQ25" s="625"/>
      <c r="FR25" s="911"/>
      <c r="FS25" s="911"/>
      <c r="FT25" s="911"/>
      <c r="FU25" s="911"/>
      <c r="FV25" s="911"/>
      <c r="FW25" s="912"/>
      <c r="FX25" s="912"/>
      <c r="FY25" s="912"/>
      <c r="FZ25" s="912"/>
      <c r="GA25" s="912"/>
      <c r="GB25" s="912"/>
      <c r="GC25" s="912"/>
      <c r="GD25" s="912"/>
      <c r="GE25" s="912"/>
      <c r="GF25" s="912"/>
      <c r="GG25" s="912"/>
      <c r="GH25" s="912"/>
      <c r="GI25" s="913"/>
      <c r="GJ25" s="913"/>
      <c r="GK25" s="913"/>
      <c r="GL25" s="913"/>
      <c r="GM25" s="913"/>
      <c r="GN25" s="913"/>
      <c r="GO25" s="888"/>
    </row>
    <row r="26" spans="1:197" ht="13.5" customHeight="1" x14ac:dyDescent="0.2">
      <c r="A26" s="898"/>
      <c r="B26" s="965" t="str">
        <f>'Resumen Anual'!$C$30</f>
        <v>SIC</v>
      </c>
      <c r="C26" s="966"/>
      <c r="D26" s="966"/>
      <c r="E26" s="966"/>
      <c r="F26" s="969"/>
      <c r="G26" s="971"/>
      <c r="H26" s="972"/>
      <c r="I26" s="972"/>
      <c r="J26" s="972"/>
      <c r="K26" s="972"/>
      <c r="L26" s="973"/>
      <c r="M26" s="815"/>
      <c r="N26" s="977" t="str">
        <f>'Resumen Anual'!$O$30</f>
        <v>NOCHE</v>
      </c>
      <c r="O26" s="966"/>
      <c r="P26" s="966"/>
      <c r="Q26" s="966"/>
      <c r="R26" s="969"/>
      <c r="S26" s="900"/>
      <c r="T26" s="901"/>
      <c r="U26" s="901"/>
      <c r="V26" s="901"/>
      <c r="W26" s="901"/>
      <c r="X26" s="902"/>
      <c r="Y26" s="625"/>
      <c r="Z26" s="910"/>
      <c r="AA26" s="911"/>
      <c r="AB26" s="911"/>
      <c r="AC26" s="911"/>
      <c r="AD26" s="911"/>
      <c r="AE26" s="912"/>
      <c r="AF26" s="912"/>
      <c r="AG26" s="912"/>
      <c r="AH26" s="912"/>
      <c r="AI26" s="912"/>
      <c r="AJ26" s="912"/>
      <c r="AK26" s="912"/>
      <c r="AL26" s="912"/>
      <c r="AM26" s="912"/>
      <c r="AN26" s="912"/>
      <c r="AO26" s="912"/>
      <c r="AP26" s="912"/>
      <c r="AQ26" s="913"/>
      <c r="AR26" s="913"/>
      <c r="AS26" s="913"/>
      <c r="AT26" s="913"/>
      <c r="AU26" s="913"/>
      <c r="AV26" s="913"/>
      <c r="AW26" s="888"/>
      <c r="AX26" s="898"/>
      <c r="AY26" s="965" t="str">
        <f>'Resumen Anual'!$C$30</f>
        <v>SIC</v>
      </c>
      <c r="AZ26" s="966"/>
      <c r="BA26" s="966"/>
      <c r="BB26" s="966"/>
      <c r="BC26" s="969"/>
      <c r="BD26" s="971"/>
      <c r="BE26" s="972"/>
      <c r="BF26" s="972"/>
      <c r="BG26" s="972"/>
      <c r="BH26" s="972"/>
      <c r="BI26" s="973"/>
      <c r="BJ26" s="815"/>
      <c r="BK26" s="977" t="str">
        <f>'Resumen Anual'!$O$30</f>
        <v>NOCHE</v>
      </c>
      <c r="BL26" s="966"/>
      <c r="BM26" s="966"/>
      <c r="BN26" s="966"/>
      <c r="BO26" s="969"/>
      <c r="BP26" s="900"/>
      <c r="BQ26" s="901"/>
      <c r="BR26" s="901"/>
      <c r="BS26" s="901"/>
      <c r="BT26" s="901"/>
      <c r="BU26" s="902"/>
      <c r="BV26" s="625"/>
      <c r="BW26" s="910"/>
      <c r="BX26" s="911"/>
      <c r="BY26" s="911"/>
      <c r="BZ26" s="911"/>
      <c r="CA26" s="911"/>
      <c r="CB26" s="912"/>
      <c r="CC26" s="912"/>
      <c r="CD26" s="912"/>
      <c r="CE26" s="912"/>
      <c r="CF26" s="912"/>
      <c r="CG26" s="912"/>
      <c r="CH26" s="912"/>
      <c r="CI26" s="912"/>
      <c r="CJ26" s="912"/>
      <c r="CK26" s="912"/>
      <c r="CL26" s="912"/>
      <c r="CM26" s="912"/>
      <c r="CN26" s="913"/>
      <c r="CO26" s="913"/>
      <c r="CP26" s="913"/>
      <c r="CQ26" s="913"/>
      <c r="CR26" s="913"/>
      <c r="CS26" s="913"/>
      <c r="CT26" s="888"/>
      <c r="CV26" s="898"/>
      <c r="CW26" s="965" t="str">
        <f>'Resumen Anual'!$C$30</f>
        <v>SIC</v>
      </c>
      <c r="CX26" s="966"/>
      <c r="CY26" s="966"/>
      <c r="CZ26" s="966"/>
      <c r="DA26" s="969"/>
      <c r="DB26" s="971"/>
      <c r="DC26" s="972"/>
      <c r="DD26" s="972"/>
      <c r="DE26" s="972"/>
      <c r="DF26" s="972"/>
      <c r="DG26" s="973"/>
      <c r="DH26" s="815"/>
      <c r="DI26" s="977" t="str">
        <f>'Resumen Anual'!$O$30</f>
        <v>NOCHE</v>
      </c>
      <c r="DJ26" s="966"/>
      <c r="DK26" s="966"/>
      <c r="DL26" s="966"/>
      <c r="DM26" s="969"/>
      <c r="DN26" s="900"/>
      <c r="DO26" s="901"/>
      <c r="DP26" s="901"/>
      <c r="DQ26" s="901"/>
      <c r="DR26" s="901"/>
      <c r="DS26" s="902"/>
      <c r="DT26" s="625"/>
      <c r="DU26" s="910"/>
      <c r="DV26" s="911"/>
      <c r="DW26" s="911"/>
      <c r="DX26" s="911"/>
      <c r="DY26" s="911"/>
      <c r="DZ26" s="912"/>
      <c r="EA26" s="912"/>
      <c r="EB26" s="912"/>
      <c r="EC26" s="912"/>
      <c r="ED26" s="912"/>
      <c r="EE26" s="912"/>
      <c r="EF26" s="912"/>
      <c r="EG26" s="912"/>
      <c r="EH26" s="912"/>
      <c r="EI26" s="912"/>
      <c r="EJ26" s="912"/>
      <c r="EK26" s="912"/>
      <c r="EL26" s="913"/>
      <c r="EM26" s="913"/>
      <c r="EN26" s="913"/>
      <c r="EO26" s="913"/>
      <c r="EP26" s="913"/>
      <c r="EQ26" s="913"/>
      <c r="ER26" s="888"/>
      <c r="ES26" s="898"/>
      <c r="ET26" s="965" t="str">
        <f>'Resumen Anual'!$C$30</f>
        <v>SIC</v>
      </c>
      <c r="EU26" s="966"/>
      <c r="EV26" s="966"/>
      <c r="EW26" s="966"/>
      <c r="EX26" s="969"/>
      <c r="EY26" s="971"/>
      <c r="EZ26" s="972"/>
      <c r="FA26" s="972"/>
      <c r="FB26" s="972"/>
      <c r="FC26" s="972"/>
      <c r="FD26" s="973"/>
      <c r="FE26" s="815"/>
      <c r="FF26" s="977" t="str">
        <f>'Resumen Anual'!$O$30</f>
        <v>NOCHE</v>
      </c>
      <c r="FG26" s="966"/>
      <c r="FH26" s="966"/>
      <c r="FI26" s="966"/>
      <c r="FJ26" s="969"/>
      <c r="FK26" s="900"/>
      <c r="FL26" s="901"/>
      <c r="FM26" s="901"/>
      <c r="FN26" s="901"/>
      <c r="FO26" s="901"/>
      <c r="FP26" s="902"/>
      <c r="FQ26" s="625"/>
      <c r="FR26" s="910"/>
      <c r="FS26" s="911"/>
      <c r="FT26" s="911"/>
      <c r="FU26" s="911"/>
      <c r="FV26" s="911"/>
      <c r="FW26" s="912"/>
      <c r="FX26" s="912"/>
      <c r="FY26" s="912"/>
      <c r="FZ26" s="912"/>
      <c r="GA26" s="912"/>
      <c r="GB26" s="912"/>
      <c r="GC26" s="912"/>
      <c r="GD26" s="912"/>
      <c r="GE26" s="912"/>
      <c r="GF26" s="912"/>
      <c r="GG26" s="912"/>
      <c r="GH26" s="912"/>
      <c r="GI26" s="913"/>
      <c r="GJ26" s="913"/>
      <c r="GK26" s="913"/>
      <c r="GL26" s="913"/>
      <c r="GM26" s="913"/>
      <c r="GN26" s="913"/>
      <c r="GO26" s="888"/>
    </row>
    <row r="27" spans="1:197" ht="6" customHeight="1" x14ac:dyDescent="0.2">
      <c r="A27" s="898"/>
      <c r="B27" s="967"/>
      <c r="C27" s="968"/>
      <c r="D27" s="968"/>
      <c r="E27" s="968"/>
      <c r="F27" s="970"/>
      <c r="G27" s="974"/>
      <c r="H27" s="975"/>
      <c r="I27" s="975"/>
      <c r="J27" s="975"/>
      <c r="K27" s="975"/>
      <c r="L27" s="976"/>
      <c r="M27" s="815"/>
      <c r="N27" s="967"/>
      <c r="O27" s="968"/>
      <c r="P27" s="968"/>
      <c r="Q27" s="968"/>
      <c r="R27" s="970"/>
      <c r="S27" s="903"/>
      <c r="T27" s="904"/>
      <c r="U27" s="904"/>
      <c r="V27" s="904"/>
      <c r="W27" s="904"/>
      <c r="X27" s="905"/>
      <c r="Y27" s="625"/>
      <c r="Z27" s="911"/>
      <c r="AA27" s="911"/>
      <c r="AB27" s="911"/>
      <c r="AC27" s="911"/>
      <c r="AD27" s="911"/>
      <c r="AE27" s="912"/>
      <c r="AF27" s="912"/>
      <c r="AG27" s="912"/>
      <c r="AH27" s="912"/>
      <c r="AI27" s="912"/>
      <c r="AJ27" s="912"/>
      <c r="AK27" s="912"/>
      <c r="AL27" s="912"/>
      <c r="AM27" s="912"/>
      <c r="AN27" s="912"/>
      <c r="AO27" s="912"/>
      <c r="AP27" s="912"/>
      <c r="AQ27" s="913"/>
      <c r="AR27" s="913"/>
      <c r="AS27" s="913"/>
      <c r="AT27" s="913"/>
      <c r="AU27" s="913"/>
      <c r="AV27" s="913"/>
      <c r="AW27" s="888"/>
      <c r="AX27" s="898"/>
      <c r="AY27" s="967"/>
      <c r="AZ27" s="968"/>
      <c r="BA27" s="968"/>
      <c r="BB27" s="968"/>
      <c r="BC27" s="970"/>
      <c r="BD27" s="974"/>
      <c r="BE27" s="975"/>
      <c r="BF27" s="975"/>
      <c r="BG27" s="975"/>
      <c r="BH27" s="975"/>
      <c r="BI27" s="976"/>
      <c r="BJ27" s="815"/>
      <c r="BK27" s="967"/>
      <c r="BL27" s="968"/>
      <c r="BM27" s="968"/>
      <c r="BN27" s="968"/>
      <c r="BO27" s="970"/>
      <c r="BP27" s="903"/>
      <c r="BQ27" s="904"/>
      <c r="BR27" s="904"/>
      <c r="BS27" s="904"/>
      <c r="BT27" s="904"/>
      <c r="BU27" s="905"/>
      <c r="BV27" s="625"/>
      <c r="BW27" s="911"/>
      <c r="BX27" s="911"/>
      <c r="BY27" s="911"/>
      <c r="BZ27" s="911"/>
      <c r="CA27" s="911"/>
      <c r="CB27" s="912"/>
      <c r="CC27" s="912"/>
      <c r="CD27" s="912"/>
      <c r="CE27" s="912"/>
      <c r="CF27" s="912"/>
      <c r="CG27" s="912"/>
      <c r="CH27" s="912"/>
      <c r="CI27" s="912"/>
      <c r="CJ27" s="912"/>
      <c r="CK27" s="912"/>
      <c r="CL27" s="912"/>
      <c r="CM27" s="912"/>
      <c r="CN27" s="913"/>
      <c r="CO27" s="913"/>
      <c r="CP27" s="913"/>
      <c r="CQ27" s="913"/>
      <c r="CR27" s="913"/>
      <c r="CS27" s="913"/>
      <c r="CT27" s="888"/>
      <c r="CV27" s="898"/>
      <c r="CW27" s="967"/>
      <c r="CX27" s="968"/>
      <c r="CY27" s="968"/>
      <c r="CZ27" s="968"/>
      <c r="DA27" s="970"/>
      <c r="DB27" s="974"/>
      <c r="DC27" s="975"/>
      <c r="DD27" s="975"/>
      <c r="DE27" s="975"/>
      <c r="DF27" s="975"/>
      <c r="DG27" s="976"/>
      <c r="DH27" s="815"/>
      <c r="DI27" s="967"/>
      <c r="DJ27" s="968"/>
      <c r="DK27" s="968"/>
      <c r="DL27" s="968"/>
      <c r="DM27" s="970"/>
      <c r="DN27" s="903"/>
      <c r="DO27" s="904"/>
      <c r="DP27" s="904"/>
      <c r="DQ27" s="904"/>
      <c r="DR27" s="904"/>
      <c r="DS27" s="905"/>
      <c r="DT27" s="625"/>
      <c r="DU27" s="911"/>
      <c r="DV27" s="911"/>
      <c r="DW27" s="911"/>
      <c r="DX27" s="911"/>
      <c r="DY27" s="911"/>
      <c r="DZ27" s="912"/>
      <c r="EA27" s="912"/>
      <c r="EB27" s="912"/>
      <c r="EC27" s="912"/>
      <c r="ED27" s="912"/>
      <c r="EE27" s="912"/>
      <c r="EF27" s="912"/>
      <c r="EG27" s="912"/>
      <c r="EH27" s="912"/>
      <c r="EI27" s="912"/>
      <c r="EJ27" s="912"/>
      <c r="EK27" s="912"/>
      <c r="EL27" s="913"/>
      <c r="EM27" s="913"/>
      <c r="EN27" s="913"/>
      <c r="EO27" s="913"/>
      <c r="EP27" s="913"/>
      <c r="EQ27" s="913"/>
      <c r="ER27" s="888"/>
      <c r="ES27" s="898"/>
      <c r="ET27" s="967"/>
      <c r="EU27" s="968"/>
      <c r="EV27" s="968"/>
      <c r="EW27" s="968"/>
      <c r="EX27" s="970"/>
      <c r="EY27" s="974"/>
      <c r="EZ27" s="975"/>
      <c r="FA27" s="975"/>
      <c r="FB27" s="975"/>
      <c r="FC27" s="975"/>
      <c r="FD27" s="976"/>
      <c r="FE27" s="815"/>
      <c r="FF27" s="967"/>
      <c r="FG27" s="968"/>
      <c r="FH27" s="968"/>
      <c r="FI27" s="968"/>
      <c r="FJ27" s="970"/>
      <c r="FK27" s="903"/>
      <c r="FL27" s="904"/>
      <c r="FM27" s="904"/>
      <c r="FN27" s="904"/>
      <c r="FO27" s="904"/>
      <c r="FP27" s="905"/>
      <c r="FQ27" s="625"/>
      <c r="FR27" s="911"/>
      <c r="FS27" s="911"/>
      <c r="FT27" s="911"/>
      <c r="FU27" s="911"/>
      <c r="FV27" s="911"/>
      <c r="FW27" s="912"/>
      <c r="FX27" s="912"/>
      <c r="FY27" s="912"/>
      <c r="FZ27" s="912"/>
      <c r="GA27" s="912"/>
      <c r="GB27" s="912"/>
      <c r="GC27" s="912"/>
      <c r="GD27" s="912"/>
      <c r="GE27" s="912"/>
      <c r="GF27" s="912"/>
      <c r="GG27" s="912"/>
      <c r="GH27" s="912"/>
      <c r="GI27" s="913"/>
      <c r="GJ27" s="913"/>
      <c r="GK27" s="913"/>
      <c r="GL27" s="913"/>
      <c r="GM27" s="913"/>
      <c r="GN27" s="913"/>
      <c r="GO27" s="888"/>
    </row>
    <row r="28" spans="1:197" ht="2.25" customHeight="1" x14ac:dyDescent="0.25">
      <c r="A28" s="898"/>
      <c r="B28" s="625"/>
      <c r="C28" s="625"/>
      <c r="D28" s="625"/>
      <c r="E28" s="625"/>
      <c r="F28" s="625"/>
      <c r="G28" s="625"/>
      <c r="H28" s="625"/>
      <c r="I28" s="625"/>
      <c r="J28" s="625"/>
      <c r="K28" s="625"/>
      <c r="L28" s="625"/>
      <c r="M28" s="625"/>
      <c r="N28" s="625"/>
      <c r="O28" s="625"/>
      <c r="P28" s="625"/>
      <c r="Q28" s="625"/>
      <c r="R28" s="625"/>
      <c r="S28" s="625"/>
      <c r="T28" s="625"/>
      <c r="U28" s="625"/>
      <c r="V28" s="625"/>
      <c r="W28" s="625"/>
      <c r="X28" s="625"/>
      <c r="Y28" s="625"/>
      <c r="Z28" s="910"/>
      <c r="AA28" s="911"/>
      <c r="AB28" s="911"/>
      <c r="AC28" s="911"/>
      <c r="AD28" s="911"/>
      <c r="AE28" s="912"/>
      <c r="AF28" s="912"/>
      <c r="AG28" s="912"/>
      <c r="AH28" s="912"/>
      <c r="AI28" s="912"/>
      <c r="AJ28" s="912"/>
      <c r="AK28" s="912"/>
      <c r="AL28" s="912"/>
      <c r="AM28" s="912"/>
      <c r="AN28" s="912"/>
      <c r="AO28" s="912"/>
      <c r="AP28" s="912"/>
      <c r="AQ28" s="913"/>
      <c r="AR28" s="913"/>
      <c r="AS28" s="913"/>
      <c r="AT28" s="913"/>
      <c r="AU28" s="913"/>
      <c r="AV28" s="913"/>
      <c r="AW28" s="888"/>
      <c r="AX28" s="898"/>
      <c r="AY28" s="625"/>
      <c r="AZ28" s="625"/>
      <c r="BA28" s="625"/>
      <c r="BB28" s="625"/>
      <c r="BC28" s="625"/>
      <c r="BD28" s="625"/>
      <c r="BE28" s="625"/>
      <c r="BF28" s="625"/>
      <c r="BG28" s="625"/>
      <c r="BH28" s="625"/>
      <c r="BI28" s="625"/>
      <c r="BJ28" s="625"/>
      <c r="BK28" s="625"/>
      <c r="BL28" s="625"/>
      <c r="BM28" s="625"/>
      <c r="BN28" s="625"/>
      <c r="BO28" s="625"/>
      <c r="BP28" s="625"/>
      <c r="BQ28" s="625"/>
      <c r="BR28" s="625"/>
      <c r="BS28" s="625"/>
      <c r="BT28" s="625"/>
      <c r="BU28" s="625"/>
      <c r="BV28" s="625"/>
      <c r="BW28" s="910"/>
      <c r="BX28" s="911"/>
      <c r="BY28" s="911"/>
      <c r="BZ28" s="911"/>
      <c r="CA28" s="911"/>
      <c r="CB28" s="912"/>
      <c r="CC28" s="912"/>
      <c r="CD28" s="912"/>
      <c r="CE28" s="912"/>
      <c r="CF28" s="912"/>
      <c r="CG28" s="912"/>
      <c r="CH28" s="912"/>
      <c r="CI28" s="912"/>
      <c r="CJ28" s="912"/>
      <c r="CK28" s="912"/>
      <c r="CL28" s="912"/>
      <c r="CM28" s="912"/>
      <c r="CN28" s="913"/>
      <c r="CO28" s="913"/>
      <c r="CP28" s="913"/>
      <c r="CQ28" s="913"/>
      <c r="CR28" s="913"/>
      <c r="CS28" s="913"/>
      <c r="CT28" s="888"/>
      <c r="CV28" s="898"/>
      <c r="CW28" s="625"/>
      <c r="CX28" s="625"/>
      <c r="CY28" s="625"/>
      <c r="CZ28" s="625"/>
      <c r="DA28" s="625"/>
      <c r="DB28" s="625"/>
      <c r="DC28" s="625"/>
      <c r="DD28" s="625"/>
      <c r="DE28" s="625"/>
      <c r="DF28" s="625"/>
      <c r="DG28" s="625"/>
      <c r="DH28" s="625"/>
      <c r="DI28" s="625"/>
      <c r="DJ28" s="625"/>
      <c r="DK28" s="625"/>
      <c r="DL28" s="625"/>
      <c r="DM28" s="625"/>
      <c r="DN28" s="625"/>
      <c r="DO28" s="625"/>
      <c r="DP28" s="625"/>
      <c r="DQ28" s="625"/>
      <c r="DR28" s="625"/>
      <c r="DS28" s="625"/>
      <c r="DT28" s="625"/>
      <c r="DU28" s="910"/>
      <c r="DV28" s="911"/>
      <c r="DW28" s="911"/>
      <c r="DX28" s="911"/>
      <c r="DY28" s="911"/>
      <c r="DZ28" s="912"/>
      <c r="EA28" s="912"/>
      <c r="EB28" s="912"/>
      <c r="EC28" s="912"/>
      <c r="ED28" s="912"/>
      <c r="EE28" s="912"/>
      <c r="EF28" s="912"/>
      <c r="EG28" s="912"/>
      <c r="EH28" s="912"/>
      <c r="EI28" s="912"/>
      <c r="EJ28" s="912"/>
      <c r="EK28" s="912"/>
      <c r="EL28" s="913"/>
      <c r="EM28" s="913"/>
      <c r="EN28" s="913"/>
      <c r="EO28" s="913"/>
      <c r="EP28" s="913"/>
      <c r="EQ28" s="913"/>
      <c r="ER28" s="888"/>
      <c r="ES28" s="898"/>
      <c r="ET28" s="625"/>
      <c r="EU28" s="625"/>
      <c r="EV28" s="625"/>
      <c r="EW28" s="625"/>
      <c r="EX28" s="625"/>
      <c r="EY28" s="625"/>
      <c r="EZ28" s="625"/>
      <c r="FA28" s="625"/>
      <c r="FB28" s="625"/>
      <c r="FC28" s="625"/>
      <c r="FD28" s="625"/>
      <c r="FE28" s="625"/>
      <c r="FF28" s="625"/>
      <c r="FG28" s="625"/>
      <c r="FH28" s="625"/>
      <c r="FI28" s="625"/>
      <c r="FJ28" s="625"/>
      <c r="FK28" s="625"/>
      <c r="FL28" s="625"/>
      <c r="FM28" s="625"/>
      <c r="FN28" s="625"/>
      <c r="FO28" s="625"/>
      <c r="FP28" s="625"/>
      <c r="FQ28" s="625"/>
      <c r="FR28" s="910"/>
      <c r="FS28" s="911"/>
      <c r="FT28" s="911"/>
      <c r="FU28" s="911"/>
      <c r="FV28" s="911"/>
      <c r="FW28" s="912"/>
      <c r="FX28" s="912"/>
      <c r="FY28" s="912"/>
      <c r="FZ28" s="912"/>
      <c r="GA28" s="912"/>
      <c r="GB28" s="912"/>
      <c r="GC28" s="912"/>
      <c r="GD28" s="912"/>
      <c r="GE28" s="912"/>
      <c r="GF28" s="912"/>
      <c r="GG28" s="912"/>
      <c r="GH28" s="912"/>
      <c r="GI28" s="913"/>
      <c r="GJ28" s="913"/>
      <c r="GK28" s="913"/>
      <c r="GL28" s="913"/>
      <c r="GM28" s="913"/>
      <c r="GN28" s="913"/>
      <c r="GO28" s="888"/>
    </row>
    <row r="29" spans="1:197" ht="14.25" customHeight="1" x14ac:dyDescent="0.2">
      <c r="A29" s="898"/>
      <c r="B29" s="965" t="str">
        <f>'Resumen Anual'!$C$33</f>
        <v>Travesía</v>
      </c>
      <c r="C29" s="966"/>
      <c r="D29" s="966"/>
      <c r="E29" s="966"/>
      <c r="F29" s="761"/>
      <c r="G29" s="762"/>
      <c r="H29" s="762"/>
      <c r="I29" s="762"/>
      <c r="J29" s="762"/>
      <c r="K29" s="762"/>
      <c r="L29" s="763"/>
      <c r="M29" s="632"/>
      <c r="N29" s="767" t="s">
        <v>85</v>
      </c>
      <c r="O29" s="607"/>
      <c r="P29" s="607"/>
      <c r="Q29" s="607"/>
      <c r="R29" s="607"/>
      <c r="S29" s="607"/>
      <c r="T29" s="607"/>
      <c r="U29" s="607"/>
      <c r="V29" s="607"/>
      <c r="W29" s="607"/>
      <c r="X29" s="608"/>
      <c r="Y29" s="625"/>
      <c r="Z29" s="911"/>
      <c r="AA29" s="911"/>
      <c r="AB29" s="911"/>
      <c r="AC29" s="911"/>
      <c r="AD29" s="911"/>
      <c r="AE29" s="912"/>
      <c r="AF29" s="912"/>
      <c r="AG29" s="912"/>
      <c r="AH29" s="912"/>
      <c r="AI29" s="912"/>
      <c r="AJ29" s="912"/>
      <c r="AK29" s="912"/>
      <c r="AL29" s="912"/>
      <c r="AM29" s="912"/>
      <c r="AN29" s="912"/>
      <c r="AO29" s="912"/>
      <c r="AP29" s="912"/>
      <c r="AQ29" s="913"/>
      <c r="AR29" s="913"/>
      <c r="AS29" s="913"/>
      <c r="AT29" s="913"/>
      <c r="AU29" s="913"/>
      <c r="AV29" s="913"/>
      <c r="AW29" s="888"/>
      <c r="AX29" s="898"/>
      <c r="AY29" s="965" t="str">
        <f>'Resumen Anual'!$C$33</f>
        <v>Travesía</v>
      </c>
      <c r="AZ29" s="966"/>
      <c r="BA29" s="966"/>
      <c r="BB29" s="966"/>
      <c r="BC29" s="761"/>
      <c r="BD29" s="762"/>
      <c r="BE29" s="762"/>
      <c r="BF29" s="762"/>
      <c r="BG29" s="762"/>
      <c r="BH29" s="762"/>
      <c r="BI29" s="763"/>
      <c r="BJ29" s="632"/>
      <c r="BK29" s="767" t="s">
        <v>85</v>
      </c>
      <c r="BL29" s="607"/>
      <c r="BM29" s="607"/>
      <c r="BN29" s="607"/>
      <c r="BO29" s="607"/>
      <c r="BP29" s="607"/>
      <c r="BQ29" s="607"/>
      <c r="BR29" s="607"/>
      <c r="BS29" s="607"/>
      <c r="BT29" s="607"/>
      <c r="BU29" s="608"/>
      <c r="BV29" s="625"/>
      <c r="BW29" s="911"/>
      <c r="BX29" s="911"/>
      <c r="BY29" s="911"/>
      <c r="BZ29" s="911"/>
      <c r="CA29" s="911"/>
      <c r="CB29" s="912"/>
      <c r="CC29" s="912"/>
      <c r="CD29" s="912"/>
      <c r="CE29" s="912"/>
      <c r="CF29" s="912"/>
      <c r="CG29" s="912"/>
      <c r="CH29" s="912"/>
      <c r="CI29" s="912"/>
      <c r="CJ29" s="912"/>
      <c r="CK29" s="912"/>
      <c r="CL29" s="912"/>
      <c r="CM29" s="912"/>
      <c r="CN29" s="913"/>
      <c r="CO29" s="913"/>
      <c r="CP29" s="913"/>
      <c r="CQ29" s="913"/>
      <c r="CR29" s="913"/>
      <c r="CS29" s="913"/>
      <c r="CT29" s="888"/>
      <c r="CV29" s="898"/>
      <c r="CW29" s="965" t="str">
        <f>'Resumen Anual'!$C$33</f>
        <v>Travesía</v>
      </c>
      <c r="CX29" s="966"/>
      <c r="CY29" s="966"/>
      <c r="CZ29" s="966"/>
      <c r="DA29" s="761"/>
      <c r="DB29" s="762"/>
      <c r="DC29" s="762"/>
      <c r="DD29" s="762"/>
      <c r="DE29" s="762"/>
      <c r="DF29" s="762"/>
      <c r="DG29" s="763"/>
      <c r="DH29" s="632"/>
      <c r="DI29" s="767" t="s">
        <v>85</v>
      </c>
      <c r="DJ29" s="607"/>
      <c r="DK29" s="607"/>
      <c r="DL29" s="607"/>
      <c r="DM29" s="607"/>
      <c r="DN29" s="607"/>
      <c r="DO29" s="607"/>
      <c r="DP29" s="607"/>
      <c r="DQ29" s="607"/>
      <c r="DR29" s="607"/>
      <c r="DS29" s="608"/>
      <c r="DT29" s="625"/>
      <c r="DU29" s="911"/>
      <c r="DV29" s="911"/>
      <c r="DW29" s="911"/>
      <c r="DX29" s="911"/>
      <c r="DY29" s="911"/>
      <c r="DZ29" s="912"/>
      <c r="EA29" s="912"/>
      <c r="EB29" s="912"/>
      <c r="EC29" s="912"/>
      <c r="ED29" s="912"/>
      <c r="EE29" s="912"/>
      <c r="EF29" s="912"/>
      <c r="EG29" s="912"/>
      <c r="EH29" s="912"/>
      <c r="EI29" s="912"/>
      <c r="EJ29" s="912"/>
      <c r="EK29" s="912"/>
      <c r="EL29" s="913"/>
      <c r="EM29" s="913"/>
      <c r="EN29" s="913"/>
      <c r="EO29" s="913"/>
      <c r="EP29" s="913"/>
      <c r="EQ29" s="913"/>
      <c r="ER29" s="888"/>
      <c r="ES29" s="898"/>
      <c r="ET29" s="965" t="str">
        <f>'Resumen Anual'!$C$33</f>
        <v>Travesía</v>
      </c>
      <c r="EU29" s="966"/>
      <c r="EV29" s="966"/>
      <c r="EW29" s="966"/>
      <c r="EX29" s="761"/>
      <c r="EY29" s="762"/>
      <c r="EZ29" s="762"/>
      <c r="FA29" s="762"/>
      <c r="FB29" s="762"/>
      <c r="FC29" s="762"/>
      <c r="FD29" s="763"/>
      <c r="FE29" s="632"/>
      <c r="FF29" s="767" t="s">
        <v>85</v>
      </c>
      <c r="FG29" s="607"/>
      <c r="FH29" s="607"/>
      <c r="FI29" s="607"/>
      <c r="FJ29" s="607"/>
      <c r="FK29" s="607"/>
      <c r="FL29" s="607"/>
      <c r="FM29" s="607"/>
      <c r="FN29" s="607"/>
      <c r="FO29" s="607"/>
      <c r="FP29" s="608"/>
      <c r="FQ29" s="625"/>
      <c r="FR29" s="911"/>
      <c r="FS29" s="911"/>
      <c r="FT29" s="911"/>
      <c r="FU29" s="911"/>
      <c r="FV29" s="911"/>
      <c r="FW29" s="912"/>
      <c r="FX29" s="912"/>
      <c r="FY29" s="912"/>
      <c r="FZ29" s="912"/>
      <c r="GA29" s="912"/>
      <c r="GB29" s="912"/>
      <c r="GC29" s="912"/>
      <c r="GD29" s="912"/>
      <c r="GE29" s="912"/>
      <c r="GF29" s="912"/>
      <c r="GG29" s="912"/>
      <c r="GH29" s="912"/>
      <c r="GI29" s="913"/>
      <c r="GJ29" s="913"/>
      <c r="GK29" s="913"/>
      <c r="GL29" s="913"/>
      <c r="GM29" s="913"/>
      <c r="GN29" s="913"/>
      <c r="GO29" s="888"/>
    </row>
    <row r="30" spans="1:197" ht="6" customHeight="1" x14ac:dyDescent="0.2">
      <c r="A30" s="898"/>
      <c r="B30" s="967"/>
      <c r="C30" s="968"/>
      <c r="D30" s="968"/>
      <c r="E30" s="968"/>
      <c r="F30" s="764"/>
      <c r="G30" s="765"/>
      <c r="H30" s="765"/>
      <c r="I30" s="765"/>
      <c r="J30" s="765"/>
      <c r="K30" s="765"/>
      <c r="L30" s="766"/>
      <c r="M30" s="632"/>
      <c r="N30" s="768"/>
      <c r="O30" s="609"/>
      <c r="P30" s="609"/>
      <c r="Q30" s="609"/>
      <c r="R30" s="609"/>
      <c r="S30" s="609"/>
      <c r="T30" s="609"/>
      <c r="U30" s="609"/>
      <c r="V30" s="609"/>
      <c r="W30" s="609"/>
      <c r="X30" s="610"/>
      <c r="Y30" s="625"/>
      <c r="Z30" s="910"/>
      <c r="AA30" s="910"/>
      <c r="AB30" s="910"/>
      <c r="AC30" s="910"/>
      <c r="AD30" s="910"/>
      <c r="AE30" s="912"/>
      <c r="AF30" s="912"/>
      <c r="AG30" s="912"/>
      <c r="AH30" s="912"/>
      <c r="AI30" s="912"/>
      <c r="AJ30" s="912"/>
      <c r="AK30" s="912"/>
      <c r="AL30" s="912"/>
      <c r="AM30" s="912"/>
      <c r="AN30" s="912"/>
      <c r="AO30" s="912"/>
      <c r="AP30" s="912"/>
      <c r="AQ30" s="913"/>
      <c r="AR30" s="913"/>
      <c r="AS30" s="913"/>
      <c r="AT30" s="913"/>
      <c r="AU30" s="913"/>
      <c r="AV30" s="913"/>
      <c r="AW30" s="888"/>
      <c r="AX30" s="898"/>
      <c r="AY30" s="967"/>
      <c r="AZ30" s="968"/>
      <c r="BA30" s="968"/>
      <c r="BB30" s="968"/>
      <c r="BC30" s="764"/>
      <c r="BD30" s="765"/>
      <c r="BE30" s="765"/>
      <c r="BF30" s="765"/>
      <c r="BG30" s="765"/>
      <c r="BH30" s="765"/>
      <c r="BI30" s="766"/>
      <c r="BJ30" s="632"/>
      <c r="BK30" s="768"/>
      <c r="BL30" s="609"/>
      <c r="BM30" s="609"/>
      <c r="BN30" s="609"/>
      <c r="BO30" s="609"/>
      <c r="BP30" s="609"/>
      <c r="BQ30" s="609"/>
      <c r="BR30" s="609"/>
      <c r="BS30" s="609"/>
      <c r="BT30" s="609"/>
      <c r="BU30" s="610"/>
      <c r="BV30" s="625"/>
      <c r="BW30" s="910"/>
      <c r="BX30" s="910"/>
      <c r="BY30" s="910"/>
      <c r="BZ30" s="910"/>
      <c r="CA30" s="910"/>
      <c r="CB30" s="912"/>
      <c r="CC30" s="912"/>
      <c r="CD30" s="912"/>
      <c r="CE30" s="912"/>
      <c r="CF30" s="912"/>
      <c r="CG30" s="912"/>
      <c r="CH30" s="912"/>
      <c r="CI30" s="912"/>
      <c r="CJ30" s="912"/>
      <c r="CK30" s="912"/>
      <c r="CL30" s="912"/>
      <c r="CM30" s="912"/>
      <c r="CN30" s="913"/>
      <c r="CO30" s="913"/>
      <c r="CP30" s="913"/>
      <c r="CQ30" s="913"/>
      <c r="CR30" s="913"/>
      <c r="CS30" s="913"/>
      <c r="CT30" s="888"/>
      <c r="CV30" s="898"/>
      <c r="CW30" s="967"/>
      <c r="CX30" s="968"/>
      <c r="CY30" s="968"/>
      <c r="CZ30" s="968"/>
      <c r="DA30" s="764"/>
      <c r="DB30" s="765"/>
      <c r="DC30" s="765"/>
      <c r="DD30" s="765"/>
      <c r="DE30" s="765"/>
      <c r="DF30" s="765"/>
      <c r="DG30" s="766"/>
      <c r="DH30" s="632"/>
      <c r="DI30" s="768"/>
      <c r="DJ30" s="609"/>
      <c r="DK30" s="609"/>
      <c r="DL30" s="609"/>
      <c r="DM30" s="609"/>
      <c r="DN30" s="609"/>
      <c r="DO30" s="609"/>
      <c r="DP30" s="609"/>
      <c r="DQ30" s="609"/>
      <c r="DR30" s="609"/>
      <c r="DS30" s="610"/>
      <c r="DT30" s="625"/>
      <c r="DU30" s="910"/>
      <c r="DV30" s="910"/>
      <c r="DW30" s="910"/>
      <c r="DX30" s="910"/>
      <c r="DY30" s="910"/>
      <c r="DZ30" s="912"/>
      <c r="EA30" s="912"/>
      <c r="EB30" s="912"/>
      <c r="EC30" s="912"/>
      <c r="ED30" s="912"/>
      <c r="EE30" s="912"/>
      <c r="EF30" s="912"/>
      <c r="EG30" s="912"/>
      <c r="EH30" s="912"/>
      <c r="EI30" s="912"/>
      <c r="EJ30" s="912"/>
      <c r="EK30" s="912"/>
      <c r="EL30" s="913"/>
      <c r="EM30" s="913"/>
      <c r="EN30" s="913"/>
      <c r="EO30" s="913"/>
      <c r="EP30" s="913"/>
      <c r="EQ30" s="913"/>
      <c r="ER30" s="888"/>
      <c r="ES30" s="898"/>
      <c r="ET30" s="967"/>
      <c r="EU30" s="968"/>
      <c r="EV30" s="968"/>
      <c r="EW30" s="968"/>
      <c r="EX30" s="764"/>
      <c r="EY30" s="765"/>
      <c r="EZ30" s="765"/>
      <c r="FA30" s="765"/>
      <c r="FB30" s="765"/>
      <c r="FC30" s="765"/>
      <c r="FD30" s="766"/>
      <c r="FE30" s="632"/>
      <c r="FF30" s="768"/>
      <c r="FG30" s="609"/>
      <c r="FH30" s="609"/>
      <c r="FI30" s="609"/>
      <c r="FJ30" s="609"/>
      <c r="FK30" s="609"/>
      <c r="FL30" s="609"/>
      <c r="FM30" s="609"/>
      <c r="FN30" s="609"/>
      <c r="FO30" s="609"/>
      <c r="FP30" s="610"/>
      <c r="FQ30" s="625"/>
      <c r="FR30" s="910"/>
      <c r="FS30" s="910"/>
      <c r="FT30" s="910"/>
      <c r="FU30" s="910"/>
      <c r="FV30" s="910"/>
      <c r="FW30" s="912"/>
      <c r="FX30" s="912"/>
      <c r="FY30" s="912"/>
      <c r="FZ30" s="912"/>
      <c r="GA30" s="912"/>
      <c r="GB30" s="912"/>
      <c r="GC30" s="912"/>
      <c r="GD30" s="912"/>
      <c r="GE30" s="912"/>
      <c r="GF30" s="912"/>
      <c r="GG30" s="912"/>
      <c r="GH30" s="912"/>
      <c r="GI30" s="913"/>
      <c r="GJ30" s="913"/>
      <c r="GK30" s="913"/>
      <c r="GL30" s="913"/>
      <c r="GM30" s="913"/>
      <c r="GN30" s="913"/>
      <c r="GO30" s="888"/>
    </row>
    <row r="31" spans="1:197" ht="2.25" customHeight="1" x14ac:dyDescent="0.25">
      <c r="A31" s="898"/>
      <c r="B31" s="625"/>
      <c r="C31" s="625"/>
      <c r="D31" s="625"/>
      <c r="E31" s="625"/>
      <c r="F31" s="625"/>
      <c r="G31" s="625"/>
      <c r="H31" s="625"/>
      <c r="I31" s="625"/>
      <c r="J31" s="625"/>
      <c r="K31" s="625"/>
      <c r="L31" s="625"/>
      <c r="M31" s="632"/>
      <c r="N31" s="768"/>
      <c r="O31" s="609"/>
      <c r="P31" s="609"/>
      <c r="Q31" s="609"/>
      <c r="R31" s="609"/>
      <c r="S31" s="609"/>
      <c r="T31" s="609"/>
      <c r="U31" s="609"/>
      <c r="V31" s="609"/>
      <c r="W31" s="609"/>
      <c r="X31" s="610"/>
      <c r="Y31" s="625"/>
      <c r="Z31" s="910"/>
      <c r="AA31" s="910"/>
      <c r="AB31" s="910"/>
      <c r="AC31" s="910"/>
      <c r="AD31" s="910"/>
      <c r="AE31" s="912"/>
      <c r="AF31" s="912"/>
      <c r="AG31" s="912"/>
      <c r="AH31" s="912"/>
      <c r="AI31" s="912"/>
      <c r="AJ31" s="912"/>
      <c r="AK31" s="912"/>
      <c r="AL31" s="912"/>
      <c r="AM31" s="912"/>
      <c r="AN31" s="912"/>
      <c r="AO31" s="912"/>
      <c r="AP31" s="912"/>
      <c r="AQ31" s="913"/>
      <c r="AR31" s="913"/>
      <c r="AS31" s="913"/>
      <c r="AT31" s="913"/>
      <c r="AU31" s="913"/>
      <c r="AV31" s="913"/>
      <c r="AW31" s="888"/>
      <c r="AX31" s="898"/>
      <c r="AY31" s="625"/>
      <c r="AZ31" s="625"/>
      <c r="BA31" s="625"/>
      <c r="BB31" s="625"/>
      <c r="BC31" s="625"/>
      <c r="BD31" s="625"/>
      <c r="BE31" s="625"/>
      <c r="BF31" s="625"/>
      <c r="BG31" s="625"/>
      <c r="BH31" s="625"/>
      <c r="BI31" s="625"/>
      <c r="BJ31" s="632"/>
      <c r="BK31" s="768"/>
      <c r="BL31" s="609"/>
      <c r="BM31" s="609"/>
      <c r="BN31" s="609"/>
      <c r="BO31" s="609"/>
      <c r="BP31" s="609"/>
      <c r="BQ31" s="609"/>
      <c r="BR31" s="609"/>
      <c r="BS31" s="609"/>
      <c r="BT31" s="609"/>
      <c r="BU31" s="610"/>
      <c r="BV31" s="625"/>
      <c r="BW31" s="910"/>
      <c r="BX31" s="910"/>
      <c r="BY31" s="910"/>
      <c r="BZ31" s="910"/>
      <c r="CA31" s="910"/>
      <c r="CB31" s="912"/>
      <c r="CC31" s="912"/>
      <c r="CD31" s="912"/>
      <c r="CE31" s="912"/>
      <c r="CF31" s="912"/>
      <c r="CG31" s="912"/>
      <c r="CH31" s="912"/>
      <c r="CI31" s="912"/>
      <c r="CJ31" s="912"/>
      <c r="CK31" s="912"/>
      <c r="CL31" s="912"/>
      <c r="CM31" s="912"/>
      <c r="CN31" s="913"/>
      <c r="CO31" s="913"/>
      <c r="CP31" s="913"/>
      <c r="CQ31" s="913"/>
      <c r="CR31" s="913"/>
      <c r="CS31" s="913"/>
      <c r="CT31" s="888"/>
      <c r="CV31" s="898"/>
      <c r="CW31" s="625"/>
      <c r="CX31" s="625"/>
      <c r="CY31" s="625"/>
      <c r="CZ31" s="625"/>
      <c r="DA31" s="625"/>
      <c r="DB31" s="625"/>
      <c r="DC31" s="625"/>
      <c r="DD31" s="625"/>
      <c r="DE31" s="625"/>
      <c r="DF31" s="625"/>
      <c r="DG31" s="625"/>
      <c r="DH31" s="632"/>
      <c r="DI31" s="768"/>
      <c r="DJ31" s="609"/>
      <c r="DK31" s="609"/>
      <c r="DL31" s="609"/>
      <c r="DM31" s="609"/>
      <c r="DN31" s="609"/>
      <c r="DO31" s="609"/>
      <c r="DP31" s="609"/>
      <c r="DQ31" s="609"/>
      <c r="DR31" s="609"/>
      <c r="DS31" s="610"/>
      <c r="DT31" s="625"/>
      <c r="DU31" s="910"/>
      <c r="DV31" s="910"/>
      <c r="DW31" s="910"/>
      <c r="DX31" s="910"/>
      <c r="DY31" s="910"/>
      <c r="DZ31" s="912"/>
      <c r="EA31" s="912"/>
      <c r="EB31" s="912"/>
      <c r="EC31" s="912"/>
      <c r="ED31" s="912"/>
      <c r="EE31" s="912"/>
      <c r="EF31" s="912"/>
      <c r="EG31" s="912"/>
      <c r="EH31" s="912"/>
      <c r="EI31" s="912"/>
      <c r="EJ31" s="912"/>
      <c r="EK31" s="912"/>
      <c r="EL31" s="913"/>
      <c r="EM31" s="913"/>
      <c r="EN31" s="913"/>
      <c r="EO31" s="913"/>
      <c r="EP31" s="913"/>
      <c r="EQ31" s="913"/>
      <c r="ER31" s="888"/>
      <c r="ES31" s="898"/>
      <c r="ET31" s="625"/>
      <c r="EU31" s="625"/>
      <c r="EV31" s="625"/>
      <c r="EW31" s="625"/>
      <c r="EX31" s="625"/>
      <c r="EY31" s="625"/>
      <c r="EZ31" s="625"/>
      <c r="FA31" s="625"/>
      <c r="FB31" s="625"/>
      <c r="FC31" s="625"/>
      <c r="FD31" s="625"/>
      <c r="FE31" s="632"/>
      <c r="FF31" s="768"/>
      <c r="FG31" s="609"/>
      <c r="FH31" s="609"/>
      <c r="FI31" s="609"/>
      <c r="FJ31" s="609"/>
      <c r="FK31" s="609"/>
      <c r="FL31" s="609"/>
      <c r="FM31" s="609"/>
      <c r="FN31" s="609"/>
      <c r="FO31" s="609"/>
      <c r="FP31" s="610"/>
      <c r="FQ31" s="625"/>
      <c r="FR31" s="910"/>
      <c r="FS31" s="910"/>
      <c r="FT31" s="910"/>
      <c r="FU31" s="910"/>
      <c r="FV31" s="910"/>
      <c r="FW31" s="912"/>
      <c r="FX31" s="912"/>
      <c r="FY31" s="912"/>
      <c r="FZ31" s="912"/>
      <c r="GA31" s="912"/>
      <c r="GB31" s="912"/>
      <c r="GC31" s="912"/>
      <c r="GD31" s="912"/>
      <c r="GE31" s="912"/>
      <c r="GF31" s="912"/>
      <c r="GG31" s="912"/>
      <c r="GH31" s="912"/>
      <c r="GI31" s="913"/>
      <c r="GJ31" s="913"/>
      <c r="GK31" s="913"/>
      <c r="GL31" s="913"/>
      <c r="GM31" s="913"/>
      <c r="GN31" s="913"/>
      <c r="GO31" s="888"/>
    </row>
    <row r="32" spans="1:197" ht="8.25" customHeight="1" x14ac:dyDescent="0.25">
      <c r="A32" s="898"/>
      <c r="B32" s="172" t="str">
        <f>Bitácora!$J$3</f>
        <v>MONO-MOTOR</v>
      </c>
      <c r="C32" s="173" t="str">
        <f>Bitácora!$K$3</f>
        <v>MULTI-MOTOR</v>
      </c>
      <c r="D32" s="173" t="str">
        <f>Bitácora!$L$3</f>
        <v>TURBO-HÉLICE</v>
      </c>
      <c r="E32" s="173" t="str">
        <f>Bitácora!$M$3</f>
        <v>TURBO-JET</v>
      </c>
      <c r="F32" s="173" t="str">
        <f>Bitácora!$N$3</f>
        <v>LSA</v>
      </c>
      <c r="G32" s="173" t="str">
        <f>Bitácora!$O$2</f>
        <v>HELICÓPTERO</v>
      </c>
      <c r="H32" s="173" t="str">
        <f>Bitácora!$P$2</f>
        <v>PLANEADOR</v>
      </c>
      <c r="I32" s="173" t="str">
        <f>Bitácora!$Q$2</f>
        <v>OTROS</v>
      </c>
      <c r="J32" s="174"/>
      <c r="K32" s="175"/>
      <c r="L32" s="176" t="s">
        <v>86</v>
      </c>
      <c r="M32" s="16"/>
      <c r="N32" s="769"/>
      <c r="O32" s="611"/>
      <c r="P32" s="611"/>
      <c r="Q32" s="611"/>
      <c r="R32" s="611"/>
      <c r="S32" s="611"/>
      <c r="T32" s="611"/>
      <c r="U32" s="611"/>
      <c r="V32" s="611"/>
      <c r="W32" s="611"/>
      <c r="X32" s="612"/>
      <c r="Y32" s="625"/>
      <c r="Z32" s="910"/>
      <c r="AA32" s="910"/>
      <c r="AB32" s="910"/>
      <c r="AC32" s="910"/>
      <c r="AD32" s="910"/>
      <c r="AE32" s="912"/>
      <c r="AF32" s="912"/>
      <c r="AG32" s="912"/>
      <c r="AH32" s="912"/>
      <c r="AI32" s="912"/>
      <c r="AJ32" s="912"/>
      <c r="AK32" s="912"/>
      <c r="AL32" s="912"/>
      <c r="AM32" s="912"/>
      <c r="AN32" s="912"/>
      <c r="AO32" s="912"/>
      <c r="AP32" s="912"/>
      <c r="AQ32" s="913"/>
      <c r="AR32" s="913"/>
      <c r="AS32" s="913"/>
      <c r="AT32" s="913"/>
      <c r="AU32" s="913"/>
      <c r="AV32" s="913"/>
      <c r="AW32" s="888"/>
      <c r="AX32" s="898"/>
      <c r="AY32" s="172" t="str">
        <f>Bitácora!$J$3</f>
        <v>MONO-MOTOR</v>
      </c>
      <c r="AZ32" s="173" t="str">
        <f>Bitácora!$K$3</f>
        <v>MULTI-MOTOR</v>
      </c>
      <c r="BA32" s="173" t="str">
        <f>Bitácora!$L$3</f>
        <v>TURBO-HÉLICE</v>
      </c>
      <c r="BB32" s="173" t="str">
        <f>Bitácora!$M$3</f>
        <v>TURBO-JET</v>
      </c>
      <c r="BC32" s="173" t="str">
        <f>Bitácora!$N$3</f>
        <v>LSA</v>
      </c>
      <c r="BD32" s="173" t="str">
        <f>Bitácora!$O$2</f>
        <v>HELICÓPTERO</v>
      </c>
      <c r="BE32" s="173" t="str">
        <f>Bitácora!$P$2</f>
        <v>PLANEADOR</v>
      </c>
      <c r="BF32" s="173" t="str">
        <f>Bitácora!$Q$2</f>
        <v>OTROS</v>
      </c>
      <c r="BG32" s="174"/>
      <c r="BH32" s="175"/>
      <c r="BI32" s="176" t="s">
        <v>86</v>
      </c>
      <c r="BJ32" s="16"/>
      <c r="BK32" s="769"/>
      <c r="BL32" s="611"/>
      <c r="BM32" s="611"/>
      <c r="BN32" s="611"/>
      <c r="BO32" s="611"/>
      <c r="BP32" s="611"/>
      <c r="BQ32" s="611"/>
      <c r="BR32" s="611"/>
      <c r="BS32" s="611"/>
      <c r="BT32" s="611"/>
      <c r="BU32" s="612"/>
      <c r="BV32" s="625"/>
      <c r="BW32" s="910"/>
      <c r="BX32" s="910"/>
      <c r="BY32" s="910"/>
      <c r="BZ32" s="910"/>
      <c r="CA32" s="910"/>
      <c r="CB32" s="912"/>
      <c r="CC32" s="912"/>
      <c r="CD32" s="912"/>
      <c r="CE32" s="912"/>
      <c r="CF32" s="912"/>
      <c r="CG32" s="912"/>
      <c r="CH32" s="912"/>
      <c r="CI32" s="912"/>
      <c r="CJ32" s="912"/>
      <c r="CK32" s="912"/>
      <c r="CL32" s="912"/>
      <c r="CM32" s="912"/>
      <c r="CN32" s="913"/>
      <c r="CO32" s="913"/>
      <c r="CP32" s="913"/>
      <c r="CQ32" s="913"/>
      <c r="CR32" s="913"/>
      <c r="CS32" s="913"/>
      <c r="CT32" s="888"/>
      <c r="CV32" s="898"/>
      <c r="CW32" s="172" t="str">
        <f>Bitácora!$J$3</f>
        <v>MONO-MOTOR</v>
      </c>
      <c r="CX32" s="173" t="str">
        <f>Bitácora!$K$3</f>
        <v>MULTI-MOTOR</v>
      </c>
      <c r="CY32" s="173" t="str">
        <f>Bitácora!$L$3</f>
        <v>TURBO-HÉLICE</v>
      </c>
      <c r="CZ32" s="173" t="str">
        <f>Bitácora!$M$3</f>
        <v>TURBO-JET</v>
      </c>
      <c r="DA32" s="173" t="str">
        <f>Bitácora!$N$3</f>
        <v>LSA</v>
      </c>
      <c r="DB32" s="173" t="str">
        <f>Bitácora!$O$2</f>
        <v>HELICÓPTERO</v>
      </c>
      <c r="DC32" s="173" t="str">
        <f>Bitácora!$P$2</f>
        <v>PLANEADOR</v>
      </c>
      <c r="DD32" s="173" t="str">
        <f>Bitácora!$Q$2</f>
        <v>OTROS</v>
      </c>
      <c r="DE32" s="174"/>
      <c r="DF32" s="175"/>
      <c r="DG32" s="176" t="s">
        <v>86</v>
      </c>
      <c r="DH32" s="16"/>
      <c r="DI32" s="769"/>
      <c r="DJ32" s="611"/>
      <c r="DK32" s="611"/>
      <c r="DL32" s="611"/>
      <c r="DM32" s="611"/>
      <c r="DN32" s="611"/>
      <c r="DO32" s="611"/>
      <c r="DP32" s="611"/>
      <c r="DQ32" s="611"/>
      <c r="DR32" s="611"/>
      <c r="DS32" s="612"/>
      <c r="DT32" s="625"/>
      <c r="DU32" s="910"/>
      <c r="DV32" s="910"/>
      <c r="DW32" s="910"/>
      <c r="DX32" s="910"/>
      <c r="DY32" s="910"/>
      <c r="DZ32" s="912"/>
      <c r="EA32" s="912"/>
      <c r="EB32" s="912"/>
      <c r="EC32" s="912"/>
      <c r="ED32" s="912"/>
      <c r="EE32" s="912"/>
      <c r="EF32" s="912"/>
      <c r="EG32" s="912"/>
      <c r="EH32" s="912"/>
      <c r="EI32" s="912"/>
      <c r="EJ32" s="912"/>
      <c r="EK32" s="912"/>
      <c r="EL32" s="913"/>
      <c r="EM32" s="913"/>
      <c r="EN32" s="913"/>
      <c r="EO32" s="913"/>
      <c r="EP32" s="913"/>
      <c r="EQ32" s="913"/>
      <c r="ER32" s="888"/>
      <c r="ES32" s="898"/>
      <c r="ET32" s="172" t="str">
        <f>Bitácora!$J$3</f>
        <v>MONO-MOTOR</v>
      </c>
      <c r="EU32" s="173" t="str">
        <f>Bitácora!$K$3</f>
        <v>MULTI-MOTOR</v>
      </c>
      <c r="EV32" s="173" t="str">
        <f>Bitácora!$L$3</f>
        <v>TURBO-HÉLICE</v>
      </c>
      <c r="EW32" s="173" t="str">
        <f>Bitácora!$M$3</f>
        <v>TURBO-JET</v>
      </c>
      <c r="EX32" s="173" t="str">
        <f>Bitácora!$N$3</f>
        <v>LSA</v>
      </c>
      <c r="EY32" s="173" t="str">
        <f>Bitácora!$O$2</f>
        <v>HELICÓPTERO</v>
      </c>
      <c r="EZ32" s="173" t="str">
        <f>Bitácora!$P$2</f>
        <v>PLANEADOR</v>
      </c>
      <c r="FA32" s="173" t="str">
        <f>Bitácora!$Q$2</f>
        <v>OTROS</v>
      </c>
      <c r="FB32" s="174"/>
      <c r="FC32" s="175"/>
      <c r="FD32" s="176" t="s">
        <v>86</v>
      </c>
      <c r="FE32" s="16"/>
      <c r="FF32" s="769"/>
      <c r="FG32" s="611"/>
      <c r="FH32" s="611"/>
      <c r="FI32" s="611"/>
      <c r="FJ32" s="611"/>
      <c r="FK32" s="611"/>
      <c r="FL32" s="611"/>
      <c r="FM32" s="611"/>
      <c r="FN32" s="611"/>
      <c r="FO32" s="611"/>
      <c r="FP32" s="612"/>
      <c r="FQ32" s="625"/>
      <c r="FR32" s="910"/>
      <c r="FS32" s="910"/>
      <c r="FT32" s="910"/>
      <c r="FU32" s="910"/>
      <c r="FV32" s="910"/>
      <c r="FW32" s="912"/>
      <c r="FX32" s="912"/>
      <c r="FY32" s="912"/>
      <c r="FZ32" s="912"/>
      <c r="GA32" s="912"/>
      <c r="GB32" s="912"/>
      <c r="GC32" s="912"/>
      <c r="GD32" s="912"/>
      <c r="GE32" s="912"/>
      <c r="GF32" s="912"/>
      <c r="GG32" s="912"/>
      <c r="GH32" s="912"/>
      <c r="GI32" s="913"/>
      <c r="GJ32" s="913"/>
      <c r="GK32" s="913"/>
      <c r="GL32" s="913"/>
      <c r="GM32" s="913"/>
      <c r="GN32" s="913"/>
      <c r="GO32" s="888"/>
    </row>
    <row r="33" spans="1:197" ht="3" customHeight="1" x14ac:dyDescent="0.25">
      <c r="A33" s="898"/>
      <c r="B33" s="625"/>
      <c r="C33" s="625"/>
      <c r="D33" s="625"/>
      <c r="E33" s="625"/>
      <c r="F33" s="625"/>
      <c r="G33" s="625"/>
      <c r="H33" s="625"/>
      <c r="I33" s="625"/>
      <c r="J33" s="625"/>
      <c r="K33" s="625"/>
      <c r="L33" s="625"/>
      <c r="M33" s="625"/>
      <c r="N33" s="657"/>
      <c r="O33" s="657"/>
      <c r="P33" s="657"/>
      <c r="Q33" s="657"/>
      <c r="R33" s="657"/>
      <c r="S33" s="657"/>
      <c r="T33" s="657"/>
      <c r="U33" s="657"/>
      <c r="V33" s="657"/>
      <c r="W33" s="657"/>
      <c r="X33" s="657"/>
      <c r="Y33" s="625"/>
      <c r="Z33" s="910"/>
      <c r="AA33" s="910"/>
      <c r="AB33" s="910"/>
      <c r="AC33" s="910"/>
      <c r="AD33" s="910"/>
      <c r="AE33" s="912"/>
      <c r="AF33" s="912"/>
      <c r="AG33" s="912"/>
      <c r="AH33" s="912"/>
      <c r="AI33" s="912"/>
      <c r="AJ33" s="912"/>
      <c r="AK33" s="912"/>
      <c r="AL33" s="912"/>
      <c r="AM33" s="912"/>
      <c r="AN33" s="912"/>
      <c r="AO33" s="912"/>
      <c r="AP33" s="912"/>
      <c r="AQ33" s="913"/>
      <c r="AR33" s="913"/>
      <c r="AS33" s="913"/>
      <c r="AT33" s="913"/>
      <c r="AU33" s="913"/>
      <c r="AV33" s="913"/>
      <c r="AW33" s="888"/>
      <c r="AX33" s="898"/>
      <c r="AY33" s="625"/>
      <c r="AZ33" s="625"/>
      <c r="BA33" s="625"/>
      <c r="BB33" s="625"/>
      <c r="BC33" s="625"/>
      <c r="BD33" s="625"/>
      <c r="BE33" s="625"/>
      <c r="BF33" s="625"/>
      <c r="BG33" s="625"/>
      <c r="BH33" s="625"/>
      <c r="BI33" s="625"/>
      <c r="BJ33" s="625"/>
      <c r="BK33" s="657"/>
      <c r="BL33" s="657"/>
      <c r="BM33" s="657"/>
      <c r="BN33" s="657"/>
      <c r="BO33" s="657"/>
      <c r="BP33" s="657"/>
      <c r="BQ33" s="657"/>
      <c r="BR33" s="657"/>
      <c r="BS33" s="657"/>
      <c r="BT33" s="657"/>
      <c r="BU33" s="657"/>
      <c r="BV33" s="625"/>
      <c r="BW33" s="910"/>
      <c r="BX33" s="910"/>
      <c r="BY33" s="910"/>
      <c r="BZ33" s="910"/>
      <c r="CA33" s="910"/>
      <c r="CB33" s="912"/>
      <c r="CC33" s="912"/>
      <c r="CD33" s="912"/>
      <c r="CE33" s="912"/>
      <c r="CF33" s="912"/>
      <c r="CG33" s="912"/>
      <c r="CH33" s="912"/>
      <c r="CI33" s="912"/>
      <c r="CJ33" s="912"/>
      <c r="CK33" s="912"/>
      <c r="CL33" s="912"/>
      <c r="CM33" s="912"/>
      <c r="CN33" s="913"/>
      <c r="CO33" s="913"/>
      <c r="CP33" s="913"/>
      <c r="CQ33" s="913"/>
      <c r="CR33" s="913"/>
      <c r="CS33" s="913"/>
      <c r="CT33" s="888"/>
      <c r="CV33" s="898"/>
      <c r="CW33" s="625"/>
      <c r="CX33" s="625"/>
      <c r="CY33" s="625"/>
      <c r="CZ33" s="625"/>
      <c r="DA33" s="625"/>
      <c r="DB33" s="625"/>
      <c r="DC33" s="625"/>
      <c r="DD33" s="625"/>
      <c r="DE33" s="625"/>
      <c r="DF33" s="625"/>
      <c r="DG33" s="625"/>
      <c r="DH33" s="625"/>
      <c r="DI33" s="657"/>
      <c r="DJ33" s="657"/>
      <c r="DK33" s="657"/>
      <c r="DL33" s="657"/>
      <c r="DM33" s="657"/>
      <c r="DN33" s="657"/>
      <c r="DO33" s="657"/>
      <c r="DP33" s="657"/>
      <c r="DQ33" s="657"/>
      <c r="DR33" s="657"/>
      <c r="DS33" s="657"/>
      <c r="DT33" s="625"/>
      <c r="DU33" s="910"/>
      <c r="DV33" s="910"/>
      <c r="DW33" s="910"/>
      <c r="DX33" s="910"/>
      <c r="DY33" s="910"/>
      <c r="DZ33" s="912"/>
      <c r="EA33" s="912"/>
      <c r="EB33" s="912"/>
      <c r="EC33" s="912"/>
      <c r="ED33" s="912"/>
      <c r="EE33" s="912"/>
      <c r="EF33" s="912"/>
      <c r="EG33" s="912"/>
      <c r="EH33" s="912"/>
      <c r="EI33" s="912"/>
      <c r="EJ33" s="912"/>
      <c r="EK33" s="912"/>
      <c r="EL33" s="913"/>
      <c r="EM33" s="913"/>
      <c r="EN33" s="913"/>
      <c r="EO33" s="913"/>
      <c r="EP33" s="913"/>
      <c r="EQ33" s="913"/>
      <c r="ER33" s="888"/>
      <c r="ES33" s="898"/>
      <c r="ET33" s="625"/>
      <c r="EU33" s="625"/>
      <c r="EV33" s="625"/>
      <c r="EW33" s="625"/>
      <c r="EX33" s="625"/>
      <c r="EY33" s="625"/>
      <c r="EZ33" s="625"/>
      <c r="FA33" s="625"/>
      <c r="FB33" s="625"/>
      <c r="FC33" s="625"/>
      <c r="FD33" s="625"/>
      <c r="FE33" s="625"/>
      <c r="FF33" s="657"/>
      <c r="FG33" s="657"/>
      <c r="FH33" s="657"/>
      <c r="FI33" s="657"/>
      <c r="FJ33" s="657"/>
      <c r="FK33" s="657"/>
      <c r="FL33" s="657"/>
      <c r="FM33" s="657"/>
      <c r="FN33" s="657"/>
      <c r="FO33" s="657"/>
      <c r="FP33" s="657"/>
      <c r="FQ33" s="625"/>
      <c r="FR33" s="910"/>
      <c r="FS33" s="910"/>
      <c r="FT33" s="910"/>
      <c r="FU33" s="910"/>
      <c r="FV33" s="910"/>
      <c r="FW33" s="912"/>
      <c r="FX33" s="912"/>
      <c r="FY33" s="912"/>
      <c r="FZ33" s="912"/>
      <c r="GA33" s="912"/>
      <c r="GB33" s="912"/>
      <c r="GC33" s="912"/>
      <c r="GD33" s="912"/>
      <c r="GE33" s="912"/>
      <c r="GF33" s="912"/>
      <c r="GG33" s="912"/>
      <c r="GH33" s="912"/>
      <c r="GI33" s="913"/>
      <c r="GJ33" s="913"/>
      <c r="GK33" s="913"/>
      <c r="GL33" s="913"/>
      <c r="GM33" s="913"/>
      <c r="GN33" s="913"/>
      <c r="GO33" s="888"/>
    </row>
    <row r="34" spans="1:197" ht="8.25" customHeight="1" x14ac:dyDescent="0.2">
      <c r="A34" s="898"/>
      <c r="B34" s="953" t="str">
        <f>'Resumen Anual'!$C$38</f>
        <v>APROXIMACIONES</v>
      </c>
      <c r="C34" s="954"/>
      <c r="D34" s="954"/>
      <c r="E34" s="954"/>
      <c r="F34" s="954"/>
      <c r="G34" s="954"/>
      <c r="H34" s="954"/>
      <c r="I34" s="954"/>
      <c r="J34" s="954"/>
      <c r="K34" s="954"/>
      <c r="L34" s="954"/>
      <c r="M34" s="954"/>
      <c r="N34" s="954"/>
      <c r="O34" s="959" t="str">
        <f>IF(Portada!$A$1="www.fly-logics.com","APP",0)</f>
        <v>APP</v>
      </c>
      <c r="P34" s="960"/>
      <c r="Q34" s="960"/>
      <c r="R34" s="736"/>
      <c r="S34" s="736"/>
      <c r="T34" s="736"/>
      <c r="U34" s="736"/>
      <c r="V34" s="736"/>
      <c r="W34" s="736"/>
      <c r="X34" s="736"/>
      <c r="Y34" s="625"/>
      <c r="Z34" s="910"/>
      <c r="AA34" s="911"/>
      <c r="AB34" s="911"/>
      <c r="AC34" s="911"/>
      <c r="AD34" s="911"/>
      <c r="AE34" s="912"/>
      <c r="AF34" s="912"/>
      <c r="AG34" s="912"/>
      <c r="AH34" s="912"/>
      <c r="AI34" s="912"/>
      <c r="AJ34" s="912"/>
      <c r="AK34" s="912"/>
      <c r="AL34" s="912"/>
      <c r="AM34" s="912"/>
      <c r="AN34" s="912"/>
      <c r="AO34" s="912"/>
      <c r="AP34" s="912"/>
      <c r="AQ34" s="913"/>
      <c r="AR34" s="913"/>
      <c r="AS34" s="913"/>
      <c r="AT34" s="913"/>
      <c r="AU34" s="913"/>
      <c r="AV34" s="913"/>
      <c r="AW34" s="888"/>
      <c r="AX34" s="898"/>
      <c r="AY34" s="953" t="str">
        <f>'Resumen Anual'!$C$38</f>
        <v>APROXIMACIONES</v>
      </c>
      <c r="AZ34" s="954"/>
      <c r="BA34" s="954"/>
      <c r="BB34" s="954"/>
      <c r="BC34" s="954"/>
      <c r="BD34" s="954"/>
      <c r="BE34" s="954"/>
      <c r="BF34" s="954"/>
      <c r="BG34" s="954"/>
      <c r="BH34" s="954"/>
      <c r="BI34" s="954"/>
      <c r="BJ34" s="954"/>
      <c r="BK34" s="954"/>
      <c r="BL34" s="959" t="str">
        <f>IF(Portada!$A$1="www.fly-logics.com","APP",0)</f>
        <v>APP</v>
      </c>
      <c r="BM34" s="960"/>
      <c r="BN34" s="960"/>
      <c r="BO34" s="736"/>
      <c r="BP34" s="736"/>
      <c r="BQ34" s="736"/>
      <c r="BR34" s="736"/>
      <c r="BS34" s="736"/>
      <c r="BT34" s="736"/>
      <c r="BU34" s="736"/>
      <c r="BV34" s="625"/>
      <c r="BW34" s="910"/>
      <c r="BX34" s="911"/>
      <c r="BY34" s="911"/>
      <c r="BZ34" s="911"/>
      <c r="CA34" s="911"/>
      <c r="CB34" s="912"/>
      <c r="CC34" s="912"/>
      <c r="CD34" s="912"/>
      <c r="CE34" s="912"/>
      <c r="CF34" s="912"/>
      <c r="CG34" s="912"/>
      <c r="CH34" s="912"/>
      <c r="CI34" s="912"/>
      <c r="CJ34" s="912"/>
      <c r="CK34" s="912"/>
      <c r="CL34" s="912"/>
      <c r="CM34" s="912"/>
      <c r="CN34" s="913"/>
      <c r="CO34" s="913"/>
      <c r="CP34" s="913"/>
      <c r="CQ34" s="913"/>
      <c r="CR34" s="913"/>
      <c r="CS34" s="913"/>
      <c r="CT34" s="888"/>
      <c r="CV34" s="898"/>
      <c r="CW34" s="953" t="str">
        <f>'Resumen Anual'!$C$38</f>
        <v>APROXIMACIONES</v>
      </c>
      <c r="CX34" s="954"/>
      <c r="CY34" s="954"/>
      <c r="CZ34" s="954"/>
      <c r="DA34" s="954"/>
      <c r="DB34" s="954"/>
      <c r="DC34" s="954"/>
      <c r="DD34" s="954"/>
      <c r="DE34" s="954"/>
      <c r="DF34" s="954"/>
      <c r="DG34" s="954"/>
      <c r="DH34" s="954"/>
      <c r="DI34" s="954"/>
      <c r="DJ34" s="959" t="str">
        <f>IF(Portada!$A$1="www.fly-logics.com","APP",0)</f>
        <v>APP</v>
      </c>
      <c r="DK34" s="960"/>
      <c r="DL34" s="960"/>
      <c r="DM34" s="736"/>
      <c r="DN34" s="736"/>
      <c r="DO34" s="736"/>
      <c r="DP34" s="736"/>
      <c r="DQ34" s="736"/>
      <c r="DR34" s="736"/>
      <c r="DS34" s="736"/>
      <c r="DT34" s="625"/>
      <c r="DU34" s="910"/>
      <c r="DV34" s="911"/>
      <c r="DW34" s="911"/>
      <c r="DX34" s="911"/>
      <c r="DY34" s="911"/>
      <c r="DZ34" s="912"/>
      <c r="EA34" s="912"/>
      <c r="EB34" s="912"/>
      <c r="EC34" s="912"/>
      <c r="ED34" s="912"/>
      <c r="EE34" s="912"/>
      <c r="EF34" s="912"/>
      <c r="EG34" s="912"/>
      <c r="EH34" s="912"/>
      <c r="EI34" s="912"/>
      <c r="EJ34" s="912"/>
      <c r="EK34" s="912"/>
      <c r="EL34" s="913"/>
      <c r="EM34" s="913"/>
      <c r="EN34" s="913"/>
      <c r="EO34" s="913"/>
      <c r="EP34" s="913"/>
      <c r="EQ34" s="913"/>
      <c r="ER34" s="888"/>
      <c r="ES34" s="898"/>
      <c r="ET34" s="953" t="str">
        <f>'Resumen Anual'!$C$38</f>
        <v>APROXIMACIONES</v>
      </c>
      <c r="EU34" s="954"/>
      <c r="EV34" s="954"/>
      <c r="EW34" s="954"/>
      <c r="EX34" s="954"/>
      <c r="EY34" s="954"/>
      <c r="EZ34" s="954"/>
      <c r="FA34" s="954"/>
      <c r="FB34" s="954"/>
      <c r="FC34" s="954"/>
      <c r="FD34" s="954"/>
      <c r="FE34" s="954"/>
      <c r="FF34" s="954"/>
      <c r="FG34" s="959" t="str">
        <f>IF(Portada!$A$1="www.fly-logics.com","APP",0)</f>
        <v>APP</v>
      </c>
      <c r="FH34" s="960"/>
      <c r="FI34" s="960"/>
      <c r="FJ34" s="736"/>
      <c r="FK34" s="736"/>
      <c r="FL34" s="736"/>
      <c r="FM34" s="736"/>
      <c r="FN34" s="736"/>
      <c r="FO34" s="736"/>
      <c r="FP34" s="736"/>
      <c r="FQ34" s="625"/>
      <c r="FR34" s="910"/>
      <c r="FS34" s="911"/>
      <c r="FT34" s="911"/>
      <c r="FU34" s="911"/>
      <c r="FV34" s="911"/>
      <c r="FW34" s="912"/>
      <c r="FX34" s="912"/>
      <c r="FY34" s="912"/>
      <c r="FZ34" s="912"/>
      <c r="GA34" s="912"/>
      <c r="GB34" s="912"/>
      <c r="GC34" s="912"/>
      <c r="GD34" s="912"/>
      <c r="GE34" s="912"/>
      <c r="GF34" s="912"/>
      <c r="GG34" s="912"/>
      <c r="GH34" s="912"/>
      <c r="GI34" s="913"/>
      <c r="GJ34" s="913"/>
      <c r="GK34" s="913"/>
      <c r="GL34" s="913"/>
      <c r="GM34" s="913"/>
      <c r="GN34" s="913"/>
      <c r="GO34" s="888"/>
    </row>
    <row r="35" spans="1:197" ht="11.1" customHeight="1" x14ac:dyDescent="0.2">
      <c r="A35" s="898"/>
      <c r="B35" s="955"/>
      <c r="C35" s="956"/>
      <c r="D35" s="956"/>
      <c r="E35" s="956"/>
      <c r="F35" s="956"/>
      <c r="G35" s="956"/>
      <c r="H35" s="956"/>
      <c r="I35" s="956"/>
      <c r="J35" s="956"/>
      <c r="K35" s="956"/>
      <c r="L35" s="956"/>
      <c r="M35" s="956"/>
      <c r="N35" s="956"/>
      <c r="O35" s="961"/>
      <c r="P35" s="962"/>
      <c r="Q35" s="962"/>
      <c r="R35" s="736"/>
      <c r="S35" s="736"/>
      <c r="T35" s="736"/>
      <c r="U35" s="736"/>
      <c r="V35" s="736"/>
      <c r="W35" s="736"/>
      <c r="X35" s="736"/>
      <c r="Y35" s="625"/>
      <c r="Z35" s="911"/>
      <c r="AA35" s="911"/>
      <c r="AB35" s="911"/>
      <c r="AC35" s="911"/>
      <c r="AD35" s="911"/>
      <c r="AE35" s="912"/>
      <c r="AF35" s="912"/>
      <c r="AG35" s="912"/>
      <c r="AH35" s="912"/>
      <c r="AI35" s="912"/>
      <c r="AJ35" s="912"/>
      <c r="AK35" s="912"/>
      <c r="AL35" s="912"/>
      <c r="AM35" s="912"/>
      <c r="AN35" s="912"/>
      <c r="AO35" s="912"/>
      <c r="AP35" s="912"/>
      <c r="AQ35" s="913"/>
      <c r="AR35" s="913"/>
      <c r="AS35" s="913"/>
      <c r="AT35" s="913"/>
      <c r="AU35" s="913"/>
      <c r="AV35" s="913"/>
      <c r="AW35" s="888"/>
      <c r="AX35" s="898"/>
      <c r="AY35" s="955"/>
      <c r="AZ35" s="956"/>
      <c r="BA35" s="956"/>
      <c r="BB35" s="956"/>
      <c r="BC35" s="956"/>
      <c r="BD35" s="956"/>
      <c r="BE35" s="956"/>
      <c r="BF35" s="956"/>
      <c r="BG35" s="956"/>
      <c r="BH35" s="956"/>
      <c r="BI35" s="956"/>
      <c r="BJ35" s="956"/>
      <c r="BK35" s="956"/>
      <c r="BL35" s="961"/>
      <c r="BM35" s="962"/>
      <c r="BN35" s="962"/>
      <c r="BO35" s="736"/>
      <c r="BP35" s="736"/>
      <c r="BQ35" s="736"/>
      <c r="BR35" s="736"/>
      <c r="BS35" s="736"/>
      <c r="BT35" s="736"/>
      <c r="BU35" s="736"/>
      <c r="BV35" s="625"/>
      <c r="BW35" s="911"/>
      <c r="BX35" s="911"/>
      <c r="BY35" s="911"/>
      <c r="BZ35" s="911"/>
      <c r="CA35" s="911"/>
      <c r="CB35" s="912"/>
      <c r="CC35" s="912"/>
      <c r="CD35" s="912"/>
      <c r="CE35" s="912"/>
      <c r="CF35" s="912"/>
      <c r="CG35" s="912"/>
      <c r="CH35" s="912"/>
      <c r="CI35" s="912"/>
      <c r="CJ35" s="912"/>
      <c r="CK35" s="912"/>
      <c r="CL35" s="912"/>
      <c r="CM35" s="912"/>
      <c r="CN35" s="913"/>
      <c r="CO35" s="913"/>
      <c r="CP35" s="913"/>
      <c r="CQ35" s="913"/>
      <c r="CR35" s="913"/>
      <c r="CS35" s="913"/>
      <c r="CT35" s="888"/>
      <c r="CV35" s="898"/>
      <c r="CW35" s="955"/>
      <c r="CX35" s="956"/>
      <c r="CY35" s="956"/>
      <c r="CZ35" s="956"/>
      <c r="DA35" s="956"/>
      <c r="DB35" s="956"/>
      <c r="DC35" s="956"/>
      <c r="DD35" s="956"/>
      <c r="DE35" s="956"/>
      <c r="DF35" s="956"/>
      <c r="DG35" s="956"/>
      <c r="DH35" s="956"/>
      <c r="DI35" s="956"/>
      <c r="DJ35" s="961"/>
      <c r="DK35" s="962"/>
      <c r="DL35" s="962"/>
      <c r="DM35" s="736"/>
      <c r="DN35" s="736"/>
      <c r="DO35" s="736"/>
      <c r="DP35" s="736"/>
      <c r="DQ35" s="736"/>
      <c r="DR35" s="736"/>
      <c r="DS35" s="736"/>
      <c r="DT35" s="625"/>
      <c r="DU35" s="911"/>
      <c r="DV35" s="911"/>
      <c r="DW35" s="911"/>
      <c r="DX35" s="911"/>
      <c r="DY35" s="911"/>
      <c r="DZ35" s="912"/>
      <c r="EA35" s="912"/>
      <c r="EB35" s="912"/>
      <c r="EC35" s="912"/>
      <c r="ED35" s="912"/>
      <c r="EE35" s="912"/>
      <c r="EF35" s="912"/>
      <c r="EG35" s="912"/>
      <c r="EH35" s="912"/>
      <c r="EI35" s="912"/>
      <c r="EJ35" s="912"/>
      <c r="EK35" s="912"/>
      <c r="EL35" s="913"/>
      <c r="EM35" s="913"/>
      <c r="EN35" s="913"/>
      <c r="EO35" s="913"/>
      <c r="EP35" s="913"/>
      <c r="EQ35" s="913"/>
      <c r="ER35" s="888"/>
      <c r="ES35" s="898"/>
      <c r="ET35" s="955"/>
      <c r="EU35" s="956"/>
      <c r="EV35" s="956"/>
      <c r="EW35" s="956"/>
      <c r="EX35" s="956"/>
      <c r="EY35" s="956"/>
      <c r="EZ35" s="956"/>
      <c r="FA35" s="956"/>
      <c r="FB35" s="956"/>
      <c r="FC35" s="956"/>
      <c r="FD35" s="956"/>
      <c r="FE35" s="956"/>
      <c r="FF35" s="956"/>
      <c r="FG35" s="961"/>
      <c r="FH35" s="962"/>
      <c r="FI35" s="962"/>
      <c r="FJ35" s="736"/>
      <c r="FK35" s="736"/>
      <c r="FL35" s="736"/>
      <c r="FM35" s="736"/>
      <c r="FN35" s="736"/>
      <c r="FO35" s="736"/>
      <c r="FP35" s="736"/>
      <c r="FQ35" s="625"/>
      <c r="FR35" s="911"/>
      <c r="FS35" s="911"/>
      <c r="FT35" s="911"/>
      <c r="FU35" s="911"/>
      <c r="FV35" s="911"/>
      <c r="FW35" s="912"/>
      <c r="FX35" s="912"/>
      <c r="FY35" s="912"/>
      <c r="FZ35" s="912"/>
      <c r="GA35" s="912"/>
      <c r="GB35" s="912"/>
      <c r="GC35" s="912"/>
      <c r="GD35" s="912"/>
      <c r="GE35" s="912"/>
      <c r="GF35" s="912"/>
      <c r="GG35" s="912"/>
      <c r="GH35" s="912"/>
      <c r="GI35" s="913"/>
      <c r="GJ35" s="913"/>
      <c r="GK35" s="913"/>
      <c r="GL35" s="913"/>
      <c r="GM35" s="913"/>
      <c r="GN35" s="913"/>
      <c r="GO35" s="888"/>
    </row>
    <row r="36" spans="1:197" ht="15" customHeight="1" x14ac:dyDescent="0.2">
      <c r="A36" s="898"/>
      <c r="B36" s="957"/>
      <c r="C36" s="958"/>
      <c r="D36" s="958"/>
      <c r="E36" s="958"/>
      <c r="F36" s="958"/>
      <c r="G36" s="958"/>
      <c r="H36" s="958"/>
      <c r="I36" s="958"/>
      <c r="J36" s="958"/>
      <c r="K36" s="958"/>
      <c r="L36" s="958"/>
      <c r="M36" s="958"/>
      <c r="N36" s="958"/>
      <c r="O36" s="963"/>
      <c r="P36" s="964"/>
      <c r="Q36" s="964"/>
      <c r="R36" s="736"/>
      <c r="S36" s="736"/>
      <c r="T36" s="736"/>
      <c r="U36" s="736"/>
      <c r="V36" s="736"/>
      <c r="W36" s="736"/>
      <c r="X36" s="736"/>
      <c r="Y36" s="625"/>
      <c r="Z36" s="910"/>
      <c r="AA36" s="911"/>
      <c r="AB36" s="911"/>
      <c r="AC36" s="911"/>
      <c r="AD36" s="911"/>
      <c r="AE36" s="912"/>
      <c r="AF36" s="912"/>
      <c r="AG36" s="912"/>
      <c r="AH36" s="912"/>
      <c r="AI36" s="912"/>
      <c r="AJ36" s="912"/>
      <c r="AK36" s="912"/>
      <c r="AL36" s="912"/>
      <c r="AM36" s="912"/>
      <c r="AN36" s="912"/>
      <c r="AO36" s="912"/>
      <c r="AP36" s="912"/>
      <c r="AQ36" s="913"/>
      <c r="AR36" s="913"/>
      <c r="AS36" s="913"/>
      <c r="AT36" s="913"/>
      <c r="AU36" s="913"/>
      <c r="AV36" s="913"/>
      <c r="AW36" s="888"/>
      <c r="AX36" s="898"/>
      <c r="AY36" s="957"/>
      <c r="AZ36" s="958"/>
      <c r="BA36" s="958"/>
      <c r="BB36" s="958"/>
      <c r="BC36" s="958"/>
      <c r="BD36" s="958"/>
      <c r="BE36" s="958"/>
      <c r="BF36" s="958"/>
      <c r="BG36" s="958"/>
      <c r="BH36" s="958"/>
      <c r="BI36" s="958"/>
      <c r="BJ36" s="958"/>
      <c r="BK36" s="958"/>
      <c r="BL36" s="963"/>
      <c r="BM36" s="964"/>
      <c r="BN36" s="964"/>
      <c r="BO36" s="736"/>
      <c r="BP36" s="736"/>
      <c r="BQ36" s="736"/>
      <c r="BR36" s="736"/>
      <c r="BS36" s="736"/>
      <c r="BT36" s="736"/>
      <c r="BU36" s="736"/>
      <c r="BV36" s="625"/>
      <c r="BW36" s="910"/>
      <c r="BX36" s="911"/>
      <c r="BY36" s="911"/>
      <c r="BZ36" s="911"/>
      <c r="CA36" s="911"/>
      <c r="CB36" s="912"/>
      <c r="CC36" s="912"/>
      <c r="CD36" s="912"/>
      <c r="CE36" s="912"/>
      <c r="CF36" s="912"/>
      <c r="CG36" s="912"/>
      <c r="CH36" s="912"/>
      <c r="CI36" s="912"/>
      <c r="CJ36" s="912"/>
      <c r="CK36" s="912"/>
      <c r="CL36" s="912"/>
      <c r="CM36" s="912"/>
      <c r="CN36" s="913"/>
      <c r="CO36" s="913"/>
      <c r="CP36" s="913"/>
      <c r="CQ36" s="913"/>
      <c r="CR36" s="913"/>
      <c r="CS36" s="913"/>
      <c r="CT36" s="888"/>
      <c r="CV36" s="898"/>
      <c r="CW36" s="957"/>
      <c r="CX36" s="958"/>
      <c r="CY36" s="958"/>
      <c r="CZ36" s="958"/>
      <c r="DA36" s="958"/>
      <c r="DB36" s="958"/>
      <c r="DC36" s="958"/>
      <c r="DD36" s="958"/>
      <c r="DE36" s="958"/>
      <c r="DF36" s="958"/>
      <c r="DG36" s="958"/>
      <c r="DH36" s="958"/>
      <c r="DI36" s="958"/>
      <c r="DJ36" s="963"/>
      <c r="DK36" s="964"/>
      <c r="DL36" s="964"/>
      <c r="DM36" s="736"/>
      <c r="DN36" s="736"/>
      <c r="DO36" s="736"/>
      <c r="DP36" s="736"/>
      <c r="DQ36" s="736"/>
      <c r="DR36" s="736"/>
      <c r="DS36" s="736"/>
      <c r="DT36" s="625"/>
      <c r="DU36" s="910"/>
      <c r="DV36" s="911"/>
      <c r="DW36" s="911"/>
      <c r="DX36" s="911"/>
      <c r="DY36" s="911"/>
      <c r="DZ36" s="912"/>
      <c r="EA36" s="912"/>
      <c r="EB36" s="912"/>
      <c r="EC36" s="912"/>
      <c r="ED36" s="912"/>
      <c r="EE36" s="912"/>
      <c r="EF36" s="912"/>
      <c r="EG36" s="912"/>
      <c r="EH36" s="912"/>
      <c r="EI36" s="912"/>
      <c r="EJ36" s="912"/>
      <c r="EK36" s="912"/>
      <c r="EL36" s="913"/>
      <c r="EM36" s="913"/>
      <c r="EN36" s="913"/>
      <c r="EO36" s="913"/>
      <c r="EP36" s="913"/>
      <c r="EQ36" s="913"/>
      <c r="ER36" s="888"/>
      <c r="ES36" s="898"/>
      <c r="ET36" s="957"/>
      <c r="EU36" s="958"/>
      <c r="EV36" s="958"/>
      <c r="EW36" s="958"/>
      <c r="EX36" s="958"/>
      <c r="EY36" s="958"/>
      <c r="EZ36" s="958"/>
      <c r="FA36" s="958"/>
      <c r="FB36" s="958"/>
      <c r="FC36" s="958"/>
      <c r="FD36" s="958"/>
      <c r="FE36" s="958"/>
      <c r="FF36" s="958"/>
      <c r="FG36" s="963"/>
      <c r="FH36" s="964"/>
      <c r="FI36" s="964"/>
      <c r="FJ36" s="736"/>
      <c r="FK36" s="736"/>
      <c r="FL36" s="736"/>
      <c r="FM36" s="736"/>
      <c r="FN36" s="736"/>
      <c r="FO36" s="736"/>
      <c r="FP36" s="736"/>
      <c r="FQ36" s="625"/>
      <c r="FR36" s="910"/>
      <c r="FS36" s="911"/>
      <c r="FT36" s="911"/>
      <c r="FU36" s="911"/>
      <c r="FV36" s="911"/>
      <c r="FW36" s="912"/>
      <c r="FX36" s="912"/>
      <c r="FY36" s="912"/>
      <c r="FZ36" s="912"/>
      <c r="GA36" s="912"/>
      <c r="GB36" s="912"/>
      <c r="GC36" s="912"/>
      <c r="GD36" s="912"/>
      <c r="GE36" s="912"/>
      <c r="GF36" s="912"/>
      <c r="GG36" s="912"/>
      <c r="GH36" s="912"/>
      <c r="GI36" s="913"/>
      <c r="GJ36" s="913"/>
      <c r="GK36" s="913"/>
      <c r="GL36" s="913"/>
      <c r="GM36" s="913"/>
      <c r="GN36" s="913"/>
      <c r="GO36" s="888"/>
    </row>
    <row r="37" spans="1:197" ht="4.5" customHeight="1" x14ac:dyDescent="0.25">
      <c r="A37" s="898"/>
      <c r="B37" s="15"/>
      <c r="C37" s="15"/>
      <c r="D37" s="15"/>
      <c r="E37" s="15"/>
      <c r="F37" s="15"/>
      <c r="G37" s="15"/>
      <c r="H37" s="15"/>
      <c r="I37" s="15"/>
      <c r="J37" s="15"/>
      <c r="K37" s="15"/>
      <c r="L37" s="15"/>
      <c r="M37" s="15"/>
      <c r="N37" s="15"/>
      <c r="O37" s="15"/>
      <c r="P37" s="15"/>
      <c r="Q37" s="15"/>
      <c r="R37" s="15"/>
      <c r="S37" s="15"/>
      <c r="T37" s="15"/>
      <c r="U37" s="15"/>
      <c r="V37" s="15"/>
      <c r="W37" s="15"/>
      <c r="X37" s="15"/>
      <c r="Y37" s="625"/>
      <c r="Z37" s="911"/>
      <c r="AA37" s="911"/>
      <c r="AB37" s="911"/>
      <c r="AC37" s="911"/>
      <c r="AD37" s="911"/>
      <c r="AE37" s="912"/>
      <c r="AF37" s="912"/>
      <c r="AG37" s="912"/>
      <c r="AH37" s="912"/>
      <c r="AI37" s="912"/>
      <c r="AJ37" s="912"/>
      <c r="AK37" s="912"/>
      <c r="AL37" s="912"/>
      <c r="AM37" s="912"/>
      <c r="AN37" s="912"/>
      <c r="AO37" s="912"/>
      <c r="AP37" s="912"/>
      <c r="AQ37" s="913"/>
      <c r="AR37" s="913"/>
      <c r="AS37" s="913"/>
      <c r="AT37" s="913"/>
      <c r="AU37" s="913"/>
      <c r="AV37" s="913"/>
      <c r="AW37" s="888"/>
      <c r="AX37" s="898"/>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625"/>
      <c r="BW37" s="911"/>
      <c r="BX37" s="911"/>
      <c r="BY37" s="911"/>
      <c r="BZ37" s="911"/>
      <c r="CA37" s="911"/>
      <c r="CB37" s="912"/>
      <c r="CC37" s="912"/>
      <c r="CD37" s="912"/>
      <c r="CE37" s="912"/>
      <c r="CF37" s="912"/>
      <c r="CG37" s="912"/>
      <c r="CH37" s="912"/>
      <c r="CI37" s="912"/>
      <c r="CJ37" s="912"/>
      <c r="CK37" s="912"/>
      <c r="CL37" s="912"/>
      <c r="CM37" s="912"/>
      <c r="CN37" s="913"/>
      <c r="CO37" s="913"/>
      <c r="CP37" s="913"/>
      <c r="CQ37" s="913"/>
      <c r="CR37" s="913"/>
      <c r="CS37" s="913"/>
      <c r="CT37" s="888"/>
      <c r="CV37" s="898"/>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625"/>
      <c r="DU37" s="911"/>
      <c r="DV37" s="911"/>
      <c r="DW37" s="911"/>
      <c r="DX37" s="911"/>
      <c r="DY37" s="911"/>
      <c r="DZ37" s="912"/>
      <c r="EA37" s="912"/>
      <c r="EB37" s="912"/>
      <c r="EC37" s="912"/>
      <c r="ED37" s="912"/>
      <c r="EE37" s="912"/>
      <c r="EF37" s="912"/>
      <c r="EG37" s="912"/>
      <c r="EH37" s="912"/>
      <c r="EI37" s="912"/>
      <c r="EJ37" s="912"/>
      <c r="EK37" s="912"/>
      <c r="EL37" s="913"/>
      <c r="EM37" s="913"/>
      <c r="EN37" s="913"/>
      <c r="EO37" s="913"/>
      <c r="EP37" s="913"/>
      <c r="EQ37" s="913"/>
      <c r="ER37" s="888"/>
      <c r="ES37" s="898"/>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625"/>
      <c r="FR37" s="911"/>
      <c r="FS37" s="911"/>
      <c r="FT37" s="911"/>
      <c r="FU37" s="911"/>
      <c r="FV37" s="911"/>
      <c r="FW37" s="912"/>
      <c r="FX37" s="912"/>
      <c r="FY37" s="912"/>
      <c r="FZ37" s="912"/>
      <c r="GA37" s="912"/>
      <c r="GB37" s="912"/>
      <c r="GC37" s="912"/>
      <c r="GD37" s="912"/>
      <c r="GE37" s="912"/>
      <c r="GF37" s="912"/>
      <c r="GG37" s="912"/>
      <c r="GH37" s="912"/>
      <c r="GI37" s="913"/>
      <c r="GJ37" s="913"/>
      <c r="GK37" s="913"/>
      <c r="GL37" s="913"/>
      <c r="GM37" s="913"/>
      <c r="GN37" s="913"/>
      <c r="GO37" s="888"/>
    </row>
    <row r="38" spans="1:197" ht="9.75" customHeight="1" x14ac:dyDescent="0.2">
      <c r="A38" s="898"/>
      <c r="B38" s="948" t="str">
        <f>IF(Portada!$A$1="www.fly-logics.com","ILS",0)</f>
        <v>ILS</v>
      </c>
      <c r="C38" s="948"/>
      <c r="D38" s="948"/>
      <c r="E38" s="948"/>
      <c r="F38" s="948"/>
      <c r="G38" s="948"/>
      <c r="H38" s="949" t="str">
        <f>IF(Portada!$A$1="www.fly-logics.com","VFR",0)</f>
        <v>VFR</v>
      </c>
      <c r="I38" s="950"/>
      <c r="J38" s="950"/>
      <c r="K38" s="950"/>
      <c r="L38" s="951"/>
      <c r="M38" s="949" t="str">
        <f>IF(Portada!$A$1="www.fly-logics.com","ADF",0)</f>
        <v>ADF</v>
      </c>
      <c r="N38" s="950"/>
      <c r="O38" s="950"/>
      <c r="P38" s="950"/>
      <c r="Q38" s="950"/>
      <c r="R38" s="951"/>
      <c r="S38" s="952" t="str">
        <f>IF(Portada!$A$1="www.fly-logics.com","VOR",0)</f>
        <v>VOR</v>
      </c>
      <c r="T38" s="952"/>
      <c r="U38" s="952"/>
      <c r="V38" s="952"/>
      <c r="W38" s="952"/>
      <c r="X38" s="952"/>
      <c r="Y38" s="625"/>
      <c r="Z38" s="910"/>
      <c r="AA38" s="911"/>
      <c r="AB38" s="911"/>
      <c r="AC38" s="911"/>
      <c r="AD38" s="911"/>
      <c r="AE38" s="912"/>
      <c r="AF38" s="912"/>
      <c r="AG38" s="912"/>
      <c r="AH38" s="912"/>
      <c r="AI38" s="912"/>
      <c r="AJ38" s="912"/>
      <c r="AK38" s="912"/>
      <c r="AL38" s="912"/>
      <c r="AM38" s="912"/>
      <c r="AN38" s="912"/>
      <c r="AO38" s="912"/>
      <c r="AP38" s="912"/>
      <c r="AQ38" s="913"/>
      <c r="AR38" s="913"/>
      <c r="AS38" s="913"/>
      <c r="AT38" s="913"/>
      <c r="AU38" s="913"/>
      <c r="AV38" s="913"/>
      <c r="AW38" s="888"/>
      <c r="AX38" s="898"/>
      <c r="AY38" s="948" t="str">
        <f>IF(Portada!$A$1="www.fly-logics.com","ILS",0)</f>
        <v>ILS</v>
      </c>
      <c r="AZ38" s="948"/>
      <c r="BA38" s="948"/>
      <c r="BB38" s="948"/>
      <c r="BC38" s="948"/>
      <c r="BD38" s="948"/>
      <c r="BE38" s="949" t="str">
        <f>IF(Portada!$A$1="www.fly-logics.com","VFR",0)</f>
        <v>VFR</v>
      </c>
      <c r="BF38" s="950"/>
      <c r="BG38" s="950"/>
      <c r="BH38" s="950"/>
      <c r="BI38" s="951"/>
      <c r="BJ38" s="949" t="str">
        <f>IF(Portada!$A$1="www.fly-logics.com","ADF",0)</f>
        <v>ADF</v>
      </c>
      <c r="BK38" s="950"/>
      <c r="BL38" s="950"/>
      <c r="BM38" s="950"/>
      <c r="BN38" s="950"/>
      <c r="BO38" s="951"/>
      <c r="BP38" s="952" t="str">
        <f>IF(Portada!$A$1="www.fly-logics.com","VOR",0)</f>
        <v>VOR</v>
      </c>
      <c r="BQ38" s="952"/>
      <c r="BR38" s="952"/>
      <c r="BS38" s="952"/>
      <c r="BT38" s="952"/>
      <c r="BU38" s="952"/>
      <c r="BV38" s="625"/>
      <c r="BW38" s="910"/>
      <c r="BX38" s="911"/>
      <c r="BY38" s="911"/>
      <c r="BZ38" s="911"/>
      <c r="CA38" s="911"/>
      <c r="CB38" s="912"/>
      <c r="CC38" s="912"/>
      <c r="CD38" s="912"/>
      <c r="CE38" s="912"/>
      <c r="CF38" s="912"/>
      <c r="CG38" s="912"/>
      <c r="CH38" s="912"/>
      <c r="CI38" s="912"/>
      <c r="CJ38" s="912"/>
      <c r="CK38" s="912"/>
      <c r="CL38" s="912"/>
      <c r="CM38" s="912"/>
      <c r="CN38" s="913"/>
      <c r="CO38" s="913"/>
      <c r="CP38" s="913"/>
      <c r="CQ38" s="913"/>
      <c r="CR38" s="913"/>
      <c r="CS38" s="913"/>
      <c r="CT38" s="888"/>
      <c r="CV38" s="898"/>
      <c r="CW38" s="948" t="str">
        <f>IF(Portada!$A$1="www.fly-logics.com","ILS",0)</f>
        <v>ILS</v>
      </c>
      <c r="CX38" s="948"/>
      <c r="CY38" s="948"/>
      <c r="CZ38" s="948"/>
      <c r="DA38" s="948"/>
      <c r="DB38" s="948"/>
      <c r="DC38" s="949" t="str">
        <f>IF(Portada!$A$1="www.fly-logics.com","VFR",0)</f>
        <v>VFR</v>
      </c>
      <c r="DD38" s="950"/>
      <c r="DE38" s="950"/>
      <c r="DF38" s="950"/>
      <c r="DG38" s="951"/>
      <c r="DH38" s="949" t="str">
        <f>IF(Portada!$A$1="www.fly-logics.com","ADF",0)</f>
        <v>ADF</v>
      </c>
      <c r="DI38" s="950"/>
      <c r="DJ38" s="950"/>
      <c r="DK38" s="950"/>
      <c r="DL38" s="950"/>
      <c r="DM38" s="951"/>
      <c r="DN38" s="952" t="str">
        <f>IF(Portada!$A$1="www.fly-logics.com","VOR",0)</f>
        <v>VOR</v>
      </c>
      <c r="DO38" s="952"/>
      <c r="DP38" s="952"/>
      <c r="DQ38" s="952"/>
      <c r="DR38" s="952"/>
      <c r="DS38" s="952"/>
      <c r="DT38" s="625"/>
      <c r="DU38" s="910"/>
      <c r="DV38" s="911"/>
      <c r="DW38" s="911"/>
      <c r="DX38" s="911"/>
      <c r="DY38" s="911"/>
      <c r="DZ38" s="912"/>
      <c r="EA38" s="912"/>
      <c r="EB38" s="912"/>
      <c r="EC38" s="912"/>
      <c r="ED38" s="912"/>
      <c r="EE38" s="912"/>
      <c r="EF38" s="912"/>
      <c r="EG38" s="912"/>
      <c r="EH38" s="912"/>
      <c r="EI38" s="912"/>
      <c r="EJ38" s="912"/>
      <c r="EK38" s="912"/>
      <c r="EL38" s="913"/>
      <c r="EM38" s="913"/>
      <c r="EN38" s="913"/>
      <c r="EO38" s="913"/>
      <c r="EP38" s="913"/>
      <c r="EQ38" s="913"/>
      <c r="ER38" s="888"/>
      <c r="ES38" s="898"/>
      <c r="ET38" s="948" t="str">
        <f>IF(Portada!$A$1="www.fly-logics.com","ILS",0)</f>
        <v>ILS</v>
      </c>
      <c r="EU38" s="948"/>
      <c r="EV38" s="948"/>
      <c r="EW38" s="948"/>
      <c r="EX38" s="948"/>
      <c r="EY38" s="948"/>
      <c r="EZ38" s="949" t="str">
        <f>IF(Portada!$A$1="www.fly-logics.com","VFR",0)</f>
        <v>VFR</v>
      </c>
      <c r="FA38" s="950"/>
      <c r="FB38" s="950"/>
      <c r="FC38" s="950"/>
      <c r="FD38" s="951"/>
      <c r="FE38" s="949" t="str">
        <f>IF(Portada!$A$1="www.fly-logics.com","ADF",0)</f>
        <v>ADF</v>
      </c>
      <c r="FF38" s="950"/>
      <c r="FG38" s="950"/>
      <c r="FH38" s="950"/>
      <c r="FI38" s="950"/>
      <c r="FJ38" s="951"/>
      <c r="FK38" s="952" t="str">
        <f>IF(Portada!$A$1="www.fly-logics.com","VOR",0)</f>
        <v>VOR</v>
      </c>
      <c r="FL38" s="952"/>
      <c r="FM38" s="952"/>
      <c r="FN38" s="952"/>
      <c r="FO38" s="952"/>
      <c r="FP38" s="952"/>
      <c r="FQ38" s="625"/>
      <c r="FR38" s="910"/>
      <c r="FS38" s="911"/>
      <c r="FT38" s="911"/>
      <c r="FU38" s="911"/>
      <c r="FV38" s="911"/>
      <c r="FW38" s="912"/>
      <c r="FX38" s="912"/>
      <c r="FY38" s="912"/>
      <c r="FZ38" s="912"/>
      <c r="GA38" s="912"/>
      <c r="GB38" s="912"/>
      <c r="GC38" s="912"/>
      <c r="GD38" s="912"/>
      <c r="GE38" s="912"/>
      <c r="GF38" s="912"/>
      <c r="GG38" s="912"/>
      <c r="GH38" s="912"/>
      <c r="GI38" s="913"/>
      <c r="GJ38" s="913"/>
      <c r="GK38" s="913"/>
      <c r="GL38" s="913"/>
      <c r="GM38" s="913"/>
      <c r="GN38" s="913"/>
      <c r="GO38" s="888"/>
    </row>
    <row r="39" spans="1:197" ht="9.75" customHeight="1" x14ac:dyDescent="0.2">
      <c r="A39" s="898"/>
      <c r="B39" s="715"/>
      <c r="C39" s="716"/>
      <c r="D39" s="716"/>
      <c r="E39" s="716"/>
      <c r="F39" s="716"/>
      <c r="G39" s="717"/>
      <c r="H39" s="715"/>
      <c r="I39" s="716"/>
      <c r="J39" s="716"/>
      <c r="K39" s="716"/>
      <c r="L39" s="717"/>
      <c r="M39" s="715"/>
      <c r="N39" s="716"/>
      <c r="O39" s="716"/>
      <c r="P39" s="716"/>
      <c r="Q39" s="716"/>
      <c r="R39" s="717"/>
      <c r="S39" s="715"/>
      <c r="T39" s="716"/>
      <c r="U39" s="716"/>
      <c r="V39" s="716"/>
      <c r="W39" s="716"/>
      <c r="X39" s="717"/>
      <c r="Y39" s="625"/>
      <c r="Z39" s="911"/>
      <c r="AA39" s="911"/>
      <c r="AB39" s="911"/>
      <c r="AC39" s="911"/>
      <c r="AD39" s="911"/>
      <c r="AE39" s="912"/>
      <c r="AF39" s="912"/>
      <c r="AG39" s="912"/>
      <c r="AH39" s="912"/>
      <c r="AI39" s="912"/>
      <c r="AJ39" s="912"/>
      <c r="AK39" s="912"/>
      <c r="AL39" s="912"/>
      <c r="AM39" s="912"/>
      <c r="AN39" s="912"/>
      <c r="AO39" s="912"/>
      <c r="AP39" s="912"/>
      <c r="AQ39" s="913"/>
      <c r="AR39" s="913"/>
      <c r="AS39" s="913"/>
      <c r="AT39" s="913"/>
      <c r="AU39" s="913"/>
      <c r="AV39" s="913"/>
      <c r="AW39" s="888"/>
      <c r="AX39" s="898"/>
      <c r="AY39" s="715"/>
      <c r="AZ39" s="716"/>
      <c r="BA39" s="716"/>
      <c r="BB39" s="716"/>
      <c r="BC39" s="716"/>
      <c r="BD39" s="717"/>
      <c r="BE39" s="715"/>
      <c r="BF39" s="716"/>
      <c r="BG39" s="716"/>
      <c r="BH39" s="716"/>
      <c r="BI39" s="717"/>
      <c r="BJ39" s="715"/>
      <c r="BK39" s="716"/>
      <c r="BL39" s="716"/>
      <c r="BM39" s="716"/>
      <c r="BN39" s="716"/>
      <c r="BO39" s="717"/>
      <c r="BP39" s="715"/>
      <c r="BQ39" s="716"/>
      <c r="BR39" s="716"/>
      <c r="BS39" s="716"/>
      <c r="BT39" s="716"/>
      <c r="BU39" s="717"/>
      <c r="BV39" s="625"/>
      <c r="BW39" s="911"/>
      <c r="BX39" s="911"/>
      <c r="BY39" s="911"/>
      <c r="BZ39" s="911"/>
      <c r="CA39" s="911"/>
      <c r="CB39" s="912"/>
      <c r="CC39" s="912"/>
      <c r="CD39" s="912"/>
      <c r="CE39" s="912"/>
      <c r="CF39" s="912"/>
      <c r="CG39" s="912"/>
      <c r="CH39" s="912"/>
      <c r="CI39" s="912"/>
      <c r="CJ39" s="912"/>
      <c r="CK39" s="912"/>
      <c r="CL39" s="912"/>
      <c r="CM39" s="912"/>
      <c r="CN39" s="913"/>
      <c r="CO39" s="913"/>
      <c r="CP39" s="913"/>
      <c r="CQ39" s="913"/>
      <c r="CR39" s="913"/>
      <c r="CS39" s="913"/>
      <c r="CT39" s="888"/>
      <c r="CV39" s="898"/>
      <c r="CW39" s="715"/>
      <c r="CX39" s="716"/>
      <c r="CY39" s="716"/>
      <c r="CZ39" s="716"/>
      <c r="DA39" s="716"/>
      <c r="DB39" s="717"/>
      <c r="DC39" s="715"/>
      <c r="DD39" s="716"/>
      <c r="DE39" s="716"/>
      <c r="DF39" s="716"/>
      <c r="DG39" s="717"/>
      <c r="DH39" s="715"/>
      <c r="DI39" s="716"/>
      <c r="DJ39" s="716"/>
      <c r="DK39" s="716"/>
      <c r="DL39" s="716"/>
      <c r="DM39" s="717"/>
      <c r="DN39" s="715"/>
      <c r="DO39" s="716"/>
      <c r="DP39" s="716"/>
      <c r="DQ39" s="716"/>
      <c r="DR39" s="716"/>
      <c r="DS39" s="717"/>
      <c r="DT39" s="625"/>
      <c r="DU39" s="911"/>
      <c r="DV39" s="911"/>
      <c r="DW39" s="911"/>
      <c r="DX39" s="911"/>
      <c r="DY39" s="911"/>
      <c r="DZ39" s="912"/>
      <c r="EA39" s="912"/>
      <c r="EB39" s="912"/>
      <c r="EC39" s="912"/>
      <c r="ED39" s="912"/>
      <c r="EE39" s="912"/>
      <c r="EF39" s="912"/>
      <c r="EG39" s="912"/>
      <c r="EH39" s="912"/>
      <c r="EI39" s="912"/>
      <c r="EJ39" s="912"/>
      <c r="EK39" s="912"/>
      <c r="EL39" s="913"/>
      <c r="EM39" s="913"/>
      <c r="EN39" s="913"/>
      <c r="EO39" s="913"/>
      <c r="EP39" s="913"/>
      <c r="EQ39" s="913"/>
      <c r="ER39" s="888"/>
      <c r="ES39" s="898"/>
      <c r="ET39" s="715"/>
      <c r="EU39" s="716"/>
      <c r="EV39" s="716"/>
      <c r="EW39" s="716"/>
      <c r="EX39" s="716"/>
      <c r="EY39" s="717"/>
      <c r="EZ39" s="715"/>
      <c r="FA39" s="716"/>
      <c r="FB39" s="716"/>
      <c r="FC39" s="716"/>
      <c r="FD39" s="717"/>
      <c r="FE39" s="715"/>
      <c r="FF39" s="716"/>
      <c r="FG39" s="716"/>
      <c r="FH39" s="716"/>
      <c r="FI39" s="716"/>
      <c r="FJ39" s="717"/>
      <c r="FK39" s="715"/>
      <c r="FL39" s="716"/>
      <c r="FM39" s="716"/>
      <c r="FN39" s="716"/>
      <c r="FO39" s="716"/>
      <c r="FP39" s="717"/>
      <c r="FQ39" s="625"/>
      <c r="FR39" s="911"/>
      <c r="FS39" s="911"/>
      <c r="FT39" s="911"/>
      <c r="FU39" s="911"/>
      <c r="FV39" s="911"/>
      <c r="FW39" s="912"/>
      <c r="FX39" s="912"/>
      <c r="FY39" s="912"/>
      <c r="FZ39" s="912"/>
      <c r="GA39" s="912"/>
      <c r="GB39" s="912"/>
      <c r="GC39" s="912"/>
      <c r="GD39" s="912"/>
      <c r="GE39" s="912"/>
      <c r="GF39" s="912"/>
      <c r="GG39" s="912"/>
      <c r="GH39" s="912"/>
      <c r="GI39" s="913"/>
      <c r="GJ39" s="913"/>
      <c r="GK39" s="913"/>
      <c r="GL39" s="913"/>
      <c r="GM39" s="913"/>
      <c r="GN39" s="913"/>
      <c r="GO39" s="888"/>
    </row>
    <row r="40" spans="1:197" ht="9" customHeight="1" x14ac:dyDescent="0.2">
      <c r="A40" s="898"/>
      <c r="B40" s="718"/>
      <c r="C40" s="719"/>
      <c r="D40" s="719"/>
      <c r="E40" s="719"/>
      <c r="F40" s="719"/>
      <c r="G40" s="720"/>
      <c r="H40" s="721"/>
      <c r="I40" s="722"/>
      <c r="J40" s="722"/>
      <c r="K40" s="722"/>
      <c r="L40" s="723"/>
      <c r="M40" s="721"/>
      <c r="N40" s="722"/>
      <c r="O40" s="722"/>
      <c r="P40" s="722"/>
      <c r="Q40" s="722"/>
      <c r="R40" s="723"/>
      <c r="S40" s="718"/>
      <c r="T40" s="719"/>
      <c r="U40" s="719"/>
      <c r="V40" s="719"/>
      <c r="W40" s="719"/>
      <c r="X40" s="720"/>
      <c r="Y40" s="625"/>
      <c r="Z40" s="910"/>
      <c r="AA40" s="911"/>
      <c r="AB40" s="911"/>
      <c r="AC40" s="911"/>
      <c r="AD40" s="911"/>
      <c r="AE40" s="912"/>
      <c r="AF40" s="912"/>
      <c r="AG40" s="912"/>
      <c r="AH40" s="912"/>
      <c r="AI40" s="912"/>
      <c r="AJ40" s="912"/>
      <c r="AK40" s="912"/>
      <c r="AL40" s="912"/>
      <c r="AM40" s="912"/>
      <c r="AN40" s="912"/>
      <c r="AO40" s="912"/>
      <c r="AP40" s="912"/>
      <c r="AQ40" s="913"/>
      <c r="AR40" s="913"/>
      <c r="AS40" s="913"/>
      <c r="AT40" s="913"/>
      <c r="AU40" s="913"/>
      <c r="AV40" s="913"/>
      <c r="AW40" s="888"/>
      <c r="AX40" s="898"/>
      <c r="AY40" s="718"/>
      <c r="AZ40" s="719"/>
      <c r="BA40" s="719"/>
      <c r="BB40" s="719"/>
      <c r="BC40" s="719"/>
      <c r="BD40" s="720"/>
      <c r="BE40" s="721"/>
      <c r="BF40" s="722"/>
      <c r="BG40" s="722"/>
      <c r="BH40" s="722"/>
      <c r="BI40" s="723"/>
      <c r="BJ40" s="721"/>
      <c r="BK40" s="722"/>
      <c r="BL40" s="722"/>
      <c r="BM40" s="722"/>
      <c r="BN40" s="722"/>
      <c r="BO40" s="723"/>
      <c r="BP40" s="718"/>
      <c r="BQ40" s="719"/>
      <c r="BR40" s="719"/>
      <c r="BS40" s="719"/>
      <c r="BT40" s="719"/>
      <c r="BU40" s="720"/>
      <c r="BV40" s="625"/>
      <c r="BW40" s="910"/>
      <c r="BX40" s="911"/>
      <c r="BY40" s="911"/>
      <c r="BZ40" s="911"/>
      <c r="CA40" s="911"/>
      <c r="CB40" s="912"/>
      <c r="CC40" s="912"/>
      <c r="CD40" s="912"/>
      <c r="CE40" s="912"/>
      <c r="CF40" s="912"/>
      <c r="CG40" s="912"/>
      <c r="CH40" s="912"/>
      <c r="CI40" s="912"/>
      <c r="CJ40" s="912"/>
      <c r="CK40" s="912"/>
      <c r="CL40" s="912"/>
      <c r="CM40" s="912"/>
      <c r="CN40" s="913"/>
      <c r="CO40" s="913"/>
      <c r="CP40" s="913"/>
      <c r="CQ40" s="913"/>
      <c r="CR40" s="913"/>
      <c r="CS40" s="913"/>
      <c r="CT40" s="888"/>
      <c r="CV40" s="898"/>
      <c r="CW40" s="718"/>
      <c r="CX40" s="719"/>
      <c r="CY40" s="719"/>
      <c r="CZ40" s="719"/>
      <c r="DA40" s="719"/>
      <c r="DB40" s="720"/>
      <c r="DC40" s="721"/>
      <c r="DD40" s="722"/>
      <c r="DE40" s="722"/>
      <c r="DF40" s="722"/>
      <c r="DG40" s="723"/>
      <c r="DH40" s="721"/>
      <c r="DI40" s="722"/>
      <c r="DJ40" s="722"/>
      <c r="DK40" s="722"/>
      <c r="DL40" s="722"/>
      <c r="DM40" s="723"/>
      <c r="DN40" s="718"/>
      <c r="DO40" s="719"/>
      <c r="DP40" s="719"/>
      <c r="DQ40" s="719"/>
      <c r="DR40" s="719"/>
      <c r="DS40" s="720"/>
      <c r="DT40" s="625"/>
      <c r="DU40" s="910"/>
      <c r="DV40" s="911"/>
      <c r="DW40" s="911"/>
      <c r="DX40" s="911"/>
      <c r="DY40" s="911"/>
      <c r="DZ40" s="912"/>
      <c r="EA40" s="912"/>
      <c r="EB40" s="912"/>
      <c r="EC40" s="912"/>
      <c r="ED40" s="912"/>
      <c r="EE40" s="912"/>
      <c r="EF40" s="912"/>
      <c r="EG40" s="912"/>
      <c r="EH40" s="912"/>
      <c r="EI40" s="912"/>
      <c r="EJ40" s="912"/>
      <c r="EK40" s="912"/>
      <c r="EL40" s="913"/>
      <c r="EM40" s="913"/>
      <c r="EN40" s="913"/>
      <c r="EO40" s="913"/>
      <c r="EP40" s="913"/>
      <c r="EQ40" s="913"/>
      <c r="ER40" s="888"/>
      <c r="ES40" s="898"/>
      <c r="ET40" s="718"/>
      <c r="EU40" s="719"/>
      <c r="EV40" s="719"/>
      <c r="EW40" s="719"/>
      <c r="EX40" s="719"/>
      <c r="EY40" s="720"/>
      <c r="EZ40" s="721"/>
      <c r="FA40" s="722"/>
      <c r="FB40" s="722"/>
      <c r="FC40" s="722"/>
      <c r="FD40" s="723"/>
      <c r="FE40" s="721"/>
      <c r="FF40" s="722"/>
      <c r="FG40" s="722"/>
      <c r="FH40" s="722"/>
      <c r="FI40" s="722"/>
      <c r="FJ40" s="723"/>
      <c r="FK40" s="718"/>
      <c r="FL40" s="719"/>
      <c r="FM40" s="719"/>
      <c r="FN40" s="719"/>
      <c r="FO40" s="719"/>
      <c r="FP40" s="720"/>
      <c r="FQ40" s="625"/>
      <c r="FR40" s="910"/>
      <c r="FS40" s="911"/>
      <c r="FT40" s="911"/>
      <c r="FU40" s="911"/>
      <c r="FV40" s="911"/>
      <c r="FW40" s="912"/>
      <c r="FX40" s="912"/>
      <c r="FY40" s="912"/>
      <c r="FZ40" s="912"/>
      <c r="GA40" s="912"/>
      <c r="GB40" s="912"/>
      <c r="GC40" s="912"/>
      <c r="GD40" s="912"/>
      <c r="GE40" s="912"/>
      <c r="GF40" s="912"/>
      <c r="GG40" s="912"/>
      <c r="GH40" s="912"/>
      <c r="GI40" s="913"/>
      <c r="GJ40" s="913"/>
      <c r="GK40" s="913"/>
      <c r="GL40" s="913"/>
      <c r="GM40" s="913"/>
      <c r="GN40" s="913"/>
      <c r="GO40" s="888"/>
    </row>
    <row r="41" spans="1:197" ht="6.75" customHeight="1" x14ac:dyDescent="0.2">
      <c r="A41" s="89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625"/>
      <c r="Z41" s="911"/>
      <c r="AA41" s="911"/>
      <c r="AB41" s="911"/>
      <c r="AC41" s="911"/>
      <c r="AD41" s="911"/>
      <c r="AE41" s="912"/>
      <c r="AF41" s="912"/>
      <c r="AG41" s="912"/>
      <c r="AH41" s="912"/>
      <c r="AI41" s="912"/>
      <c r="AJ41" s="912"/>
      <c r="AK41" s="912"/>
      <c r="AL41" s="912"/>
      <c r="AM41" s="912"/>
      <c r="AN41" s="912"/>
      <c r="AO41" s="912"/>
      <c r="AP41" s="912"/>
      <c r="AQ41" s="913"/>
      <c r="AR41" s="913"/>
      <c r="AS41" s="913"/>
      <c r="AT41" s="913"/>
      <c r="AU41" s="913"/>
      <c r="AV41" s="913"/>
      <c r="AW41" s="888"/>
      <c r="AX41" s="89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625"/>
      <c r="BW41" s="911"/>
      <c r="BX41" s="911"/>
      <c r="BY41" s="911"/>
      <c r="BZ41" s="911"/>
      <c r="CA41" s="911"/>
      <c r="CB41" s="912"/>
      <c r="CC41" s="912"/>
      <c r="CD41" s="912"/>
      <c r="CE41" s="912"/>
      <c r="CF41" s="912"/>
      <c r="CG41" s="912"/>
      <c r="CH41" s="912"/>
      <c r="CI41" s="912"/>
      <c r="CJ41" s="912"/>
      <c r="CK41" s="912"/>
      <c r="CL41" s="912"/>
      <c r="CM41" s="912"/>
      <c r="CN41" s="913"/>
      <c r="CO41" s="913"/>
      <c r="CP41" s="913"/>
      <c r="CQ41" s="913"/>
      <c r="CR41" s="913"/>
      <c r="CS41" s="913"/>
      <c r="CT41" s="888"/>
      <c r="CV41" s="89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625"/>
      <c r="DU41" s="911"/>
      <c r="DV41" s="911"/>
      <c r="DW41" s="911"/>
      <c r="DX41" s="911"/>
      <c r="DY41" s="911"/>
      <c r="DZ41" s="912"/>
      <c r="EA41" s="912"/>
      <c r="EB41" s="912"/>
      <c r="EC41" s="912"/>
      <c r="ED41" s="912"/>
      <c r="EE41" s="912"/>
      <c r="EF41" s="912"/>
      <c r="EG41" s="912"/>
      <c r="EH41" s="912"/>
      <c r="EI41" s="912"/>
      <c r="EJ41" s="912"/>
      <c r="EK41" s="912"/>
      <c r="EL41" s="913"/>
      <c r="EM41" s="913"/>
      <c r="EN41" s="913"/>
      <c r="EO41" s="913"/>
      <c r="EP41" s="913"/>
      <c r="EQ41" s="913"/>
      <c r="ER41" s="888"/>
      <c r="ES41" s="898"/>
      <c r="ET41" s="168"/>
      <c r="EU41" s="168"/>
      <c r="EV41" s="168"/>
      <c r="EW41" s="168"/>
      <c r="EX41" s="168"/>
      <c r="EY41" s="168"/>
      <c r="EZ41" s="168"/>
      <c r="FA41" s="168"/>
      <c r="FB41" s="168"/>
      <c r="FC41" s="168"/>
      <c r="FD41" s="168"/>
      <c r="FE41" s="168"/>
      <c r="FF41" s="168"/>
      <c r="FG41" s="168"/>
      <c r="FH41" s="168"/>
      <c r="FI41" s="168"/>
      <c r="FJ41" s="168"/>
      <c r="FK41" s="168"/>
      <c r="FL41" s="168"/>
      <c r="FM41" s="168"/>
      <c r="FN41" s="168"/>
      <c r="FO41" s="168"/>
      <c r="FP41" s="168"/>
      <c r="FQ41" s="625"/>
      <c r="FR41" s="911"/>
      <c r="FS41" s="911"/>
      <c r="FT41" s="911"/>
      <c r="FU41" s="911"/>
      <c r="FV41" s="911"/>
      <c r="FW41" s="912"/>
      <c r="FX41" s="912"/>
      <c r="FY41" s="912"/>
      <c r="FZ41" s="912"/>
      <c r="GA41" s="912"/>
      <c r="GB41" s="912"/>
      <c r="GC41" s="912"/>
      <c r="GD41" s="912"/>
      <c r="GE41" s="912"/>
      <c r="GF41" s="912"/>
      <c r="GG41" s="912"/>
      <c r="GH41" s="912"/>
      <c r="GI41" s="913"/>
      <c r="GJ41" s="913"/>
      <c r="GK41" s="913"/>
      <c r="GL41" s="913"/>
      <c r="GM41" s="913"/>
      <c r="GN41" s="913"/>
      <c r="GO41" s="888"/>
    </row>
    <row r="42" spans="1:197" ht="5.25" customHeight="1" x14ac:dyDescent="0.2">
      <c r="A42" s="898"/>
      <c r="B42" s="930" t="str">
        <f>IF(B38="ILS","CAT I","")</f>
        <v>CAT I</v>
      </c>
      <c r="C42" s="931"/>
      <c r="D42" s="931"/>
      <c r="E42" s="936"/>
      <c r="F42" s="937"/>
      <c r="G42" s="937"/>
      <c r="H42" s="938"/>
      <c r="I42" s="20"/>
      <c r="J42" s="930" t="s">
        <v>58</v>
      </c>
      <c r="K42" s="931"/>
      <c r="L42" s="931"/>
      <c r="M42" s="921" t="str">
        <f>IF(B38="ILS","CAT II","")</f>
        <v>CAT II</v>
      </c>
      <c r="N42" s="922"/>
      <c r="O42" s="922"/>
      <c r="P42" s="923"/>
      <c r="Q42" s="20"/>
      <c r="R42" s="930" t="s">
        <v>61</v>
      </c>
      <c r="S42" s="931"/>
      <c r="T42" s="945"/>
      <c r="U42" s="921" t="str">
        <f>IF(B38="ILS","CAT III","")</f>
        <v>CAT III</v>
      </c>
      <c r="V42" s="922"/>
      <c r="W42" s="922"/>
      <c r="X42" s="923"/>
      <c r="Y42" s="625"/>
      <c r="Z42" s="910"/>
      <c r="AA42" s="911"/>
      <c r="AB42" s="911"/>
      <c r="AC42" s="911"/>
      <c r="AD42" s="911"/>
      <c r="AE42" s="912"/>
      <c r="AF42" s="912"/>
      <c r="AG42" s="912"/>
      <c r="AH42" s="912"/>
      <c r="AI42" s="912"/>
      <c r="AJ42" s="912"/>
      <c r="AK42" s="912"/>
      <c r="AL42" s="912"/>
      <c r="AM42" s="912"/>
      <c r="AN42" s="912"/>
      <c r="AO42" s="912"/>
      <c r="AP42" s="912"/>
      <c r="AQ42" s="913"/>
      <c r="AR42" s="913"/>
      <c r="AS42" s="913"/>
      <c r="AT42" s="913"/>
      <c r="AU42" s="913"/>
      <c r="AV42" s="913"/>
      <c r="AW42" s="888"/>
      <c r="AX42" s="898"/>
      <c r="AY42" s="930" t="str">
        <f>IF(AY38="ILS","CAT I","")</f>
        <v>CAT I</v>
      </c>
      <c r="AZ42" s="931"/>
      <c r="BA42" s="931"/>
      <c r="BB42" s="936"/>
      <c r="BC42" s="937"/>
      <c r="BD42" s="937"/>
      <c r="BE42" s="938"/>
      <c r="BF42" s="20"/>
      <c r="BG42" s="930" t="s">
        <v>58</v>
      </c>
      <c r="BH42" s="931"/>
      <c r="BI42" s="931"/>
      <c r="BJ42" s="921" t="str">
        <f>IF(AY38="ILS","CAT II","")</f>
        <v>CAT II</v>
      </c>
      <c r="BK42" s="922"/>
      <c r="BL42" s="922"/>
      <c r="BM42" s="923"/>
      <c r="BN42" s="20"/>
      <c r="BO42" s="930" t="s">
        <v>61</v>
      </c>
      <c r="BP42" s="931"/>
      <c r="BQ42" s="945"/>
      <c r="BR42" s="921" t="str">
        <f>IF(AY38="ILS","CAT III","")</f>
        <v>CAT III</v>
      </c>
      <c r="BS42" s="922"/>
      <c r="BT42" s="922"/>
      <c r="BU42" s="923"/>
      <c r="BV42" s="625"/>
      <c r="BW42" s="910"/>
      <c r="BX42" s="911"/>
      <c r="BY42" s="911"/>
      <c r="BZ42" s="911"/>
      <c r="CA42" s="911"/>
      <c r="CB42" s="912"/>
      <c r="CC42" s="912"/>
      <c r="CD42" s="912"/>
      <c r="CE42" s="912"/>
      <c r="CF42" s="912"/>
      <c r="CG42" s="912"/>
      <c r="CH42" s="912"/>
      <c r="CI42" s="912"/>
      <c r="CJ42" s="912"/>
      <c r="CK42" s="912"/>
      <c r="CL42" s="912"/>
      <c r="CM42" s="912"/>
      <c r="CN42" s="913"/>
      <c r="CO42" s="913"/>
      <c r="CP42" s="913"/>
      <c r="CQ42" s="913"/>
      <c r="CR42" s="913"/>
      <c r="CS42" s="913"/>
      <c r="CT42" s="888"/>
      <c r="CV42" s="898"/>
      <c r="CW42" s="930" t="str">
        <f>IF(CW38="ILS","CAT I","")</f>
        <v>CAT I</v>
      </c>
      <c r="CX42" s="931"/>
      <c r="CY42" s="931"/>
      <c r="CZ42" s="936"/>
      <c r="DA42" s="937"/>
      <c r="DB42" s="937"/>
      <c r="DC42" s="938"/>
      <c r="DD42" s="20"/>
      <c r="DE42" s="930" t="s">
        <v>58</v>
      </c>
      <c r="DF42" s="931"/>
      <c r="DG42" s="931"/>
      <c r="DH42" s="921" t="str">
        <f>IF(CW38="ILS","CAT II","")</f>
        <v>CAT II</v>
      </c>
      <c r="DI42" s="922"/>
      <c r="DJ42" s="922"/>
      <c r="DK42" s="923"/>
      <c r="DL42" s="20"/>
      <c r="DM42" s="930" t="s">
        <v>61</v>
      </c>
      <c r="DN42" s="931"/>
      <c r="DO42" s="945"/>
      <c r="DP42" s="921" t="str">
        <f>IF(CW38="ILS","CAT III","")</f>
        <v>CAT III</v>
      </c>
      <c r="DQ42" s="922"/>
      <c r="DR42" s="922"/>
      <c r="DS42" s="923"/>
      <c r="DT42" s="625"/>
      <c r="DU42" s="910"/>
      <c r="DV42" s="911"/>
      <c r="DW42" s="911"/>
      <c r="DX42" s="911"/>
      <c r="DY42" s="911"/>
      <c r="DZ42" s="912"/>
      <c r="EA42" s="912"/>
      <c r="EB42" s="912"/>
      <c r="EC42" s="912"/>
      <c r="ED42" s="912"/>
      <c r="EE42" s="912"/>
      <c r="EF42" s="912"/>
      <c r="EG42" s="912"/>
      <c r="EH42" s="912"/>
      <c r="EI42" s="912"/>
      <c r="EJ42" s="912"/>
      <c r="EK42" s="912"/>
      <c r="EL42" s="913"/>
      <c r="EM42" s="913"/>
      <c r="EN42" s="913"/>
      <c r="EO42" s="913"/>
      <c r="EP42" s="913"/>
      <c r="EQ42" s="913"/>
      <c r="ER42" s="888"/>
      <c r="ES42" s="898"/>
      <c r="ET42" s="930" t="str">
        <f>IF(ET38="ILS","CAT I","")</f>
        <v>CAT I</v>
      </c>
      <c r="EU42" s="931"/>
      <c r="EV42" s="931"/>
      <c r="EW42" s="936"/>
      <c r="EX42" s="937"/>
      <c r="EY42" s="937"/>
      <c r="EZ42" s="938"/>
      <c r="FA42" s="20"/>
      <c r="FB42" s="930" t="s">
        <v>58</v>
      </c>
      <c r="FC42" s="931"/>
      <c r="FD42" s="931"/>
      <c r="FE42" s="921" t="str">
        <f>IF(ET38="ILS","CAT II","")</f>
        <v>CAT II</v>
      </c>
      <c r="FF42" s="922"/>
      <c r="FG42" s="922"/>
      <c r="FH42" s="923"/>
      <c r="FI42" s="20"/>
      <c r="FJ42" s="930" t="s">
        <v>61</v>
      </c>
      <c r="FK42" s="931"/>
      <c r="FL42" s="945"/>
      <c r="FM42" s="921" t="str">
        <f>IF(ET38="ILS","CAT III","")</f>
        <v>CAT III</v>
      </c>
      <c r="FN42" s="922"/>
      <c r="FO42" s="922"/>
      <c r="FP42" s="923"/>
      <c r="FQ42" s="625"/>
      <c r="FR42" s="910"/>
      <c r="FS42" s="911"/>
      <c r="FT42" s="911"/>
      <c r="FU42" s="911"/>
      <c r="FV42" s="911"/>
      <c r="FW42" s="912"/>
      <c r="FX42" s="912"/>
      <c r="FY42" s="912"/>
      <c r="FZ42" s="912"/>
      <c r="GA42" s="912"/>
      <c r="GB42" s="912"/>
      <c r="GC42" s="912"/>
      <c r="GD42" s="912"/>
      <c r="GE42" s="912"/>
      <c r="GF42" s="912"/>
      <c r="GG42" s="912"/>
      <c r="GH42" s="912"/>
      <c r="GI42" s="913"/>
      <c r="GJ42" s="913"/>
      <c r="GK42" s="913"/>
      <c r="GL42" s="913"/>
      <c r="GM42" s="913"/>
      <c r="GN42" s="913"/>
      <c r="GO42" s="888"/>
    </row>
    <row r="43" spans="1:197" ht="9.75" customHeight="1" x14ac:dyDescent="0.2">
      <c r="A43" s="898"/>
      <c r="B43" s="932"/>
      <c r="C43" s="933"/>
      <c r="D43" s="933"/>
      <c r="E43" s="939"/>
      <c r="F43" s="940"/>
      <c r="G43" s="940"/>
      <c r="H43" s="941"/>
      <c r="I43" s="20"/>
      <c r="J43" s="932"/>
      <c r="K43" s="933"/>
      <c r="L43" s="933"/>
      <c r="M43" s="924"/>
      <c r="N43" s="925"/>
      <c r="O43" s="925"/>
      <c r="P43" s="926"/>
      <c r="Q43" s="20"/>
      <c r="R43" s="932"/>
      <c r="S43" s="933"/>
      <c r="T43" s="946"/>
      <c r="U43" s="924"/>
      <c r="V43" s="925"/>
      <c r="W43" s="925"/>
      <c r="X43" s="926"/>
      <c r="Y43" s="625"/>
      <c r="Z43" s="911"/>
      <c r="AA43" s="911"/>
      <c r="AB43" s="911"/>
      <c r="AC43" s="911"/>
      <c r="AD43" s="911"/>
      <c r="AE43" s="912"/>
      <c r="AF43" s="912"/>
      <c r="AG43" s="912"/>
      <c r="AH43" s="912"/>
      <c r="AI43" s="912"/>
      <c r="AJ43" s="912"/>
      <c r="AK43" s="912"/>
      <c r="AL43" s="912"/>
      <c r="AM43" s="912"/>
      <c r="AN43" s="912"/>
      <c r="AO43" s="912"/>
      <c r="AP43" s="912"/>
      <c r="AQ43" s="913"/>
      <c r="AR43" s="913"/>
      <c r="AS43" s="913"/>
      <c r="AT43" s="913"/>
      <c r="AU43" s="913"/>
      <c r="AV43" s="913"/>
      <c r="AW43" s="888"/>
      <c r="AX43" s="898"/>
      <c r="AY43" s="932"/>
      <c r="AZ43" s="933"/>
      <c r="BA43" s="933"/>
      <c r="BB43" s="939"/>
      <c r="BC43" s="940"/>
      <c r="BD43" s="940"/>
      <c r="BE43" s="941"/>
      <c r="BF43" s="20"/>
      <c r="BG43" s="932"/>
      <c r="BH43" s="933"/>
      <c r="BI43" s="933"/>
      <c r="BJ43" s="924"/>
      <c r="BK43" s="925"/>
      <c r="BL43" s="925"/>
      <c r="BM43" s="926"/>
      <c r="BN43" s="20"/>
      <c r="BO43" s="932"/>
      <c r="BP43" s="933"/>
      <c r="BQ43" s="946"/>
      <c r="BR43" s="924"/>
      <c r="BS43" s="925"/>
      <c r="BT43" s="925"/>
      <c r="BU43" s="926"/>
      <c r="BV43" s="625"/>
      <c r="BW43" s="911"/>
      <c r="BX43" s="911"/>
      <c r="BY43" s="911"/>
      <c r="BZ43" s="911"/>
      <c r="CA43" s="911"/>
      <c r="CB43" s="912"/>
      <c r="CC43" s="912"/>
      <c r="CD43" s="912"/>
      <c r="CE43" s="912"/>
      <c r="CF43" s="912"/>
      <c r="CG43" s="912"/>
      <c r="CH43" s="912"/>
      <c r="CI43" s="912"/>
      <c r="CJ43" s="912"/>
      <c r="CK43" s="912"/>
      <c r="CL43" s="912"/>
      <c r="CM43" s="912"/>
      <c r="CN43" s="913"/>
      <c r="CO43" s="913"/>
      <c r="CP43" s="913"/>
      <c r="CQ43" s="913"/>
      <c r="CR43" s="913"/>
      <c r="CS43" s="913"/>
      <c r="CT43" s="888"/>
      <c r="CV43" s="898"/>
      <c r="CW43" s="932"/>
      <c r="CX43" s="933"/>
      <c r="CY43" s="933"/>
      <c r="CZ43" s="939"/>
      <c r="DA43" s="940"/>
      <c r="DB43" s="940"/>
      <c r="DC43" s="941"/>
      <c r="DD43" s="20"/>
      <c r="DE43" s="932"/>
      <c r="DF43" s="933"/>
      <c r="DG43" s="933"/>
      <c r="DH43" s="924"/>
      <c r="DI43" s="925"/>
      <c r="DJ43" s="925"/>
      <c r="DK43" s="926"/>
      <c r="DL43" s="20"/>
      <c r="DM43" s="932"/>
      <c r="DN43" s="933"/>
      <c r="DO43" s="946"/>
      <c r="DP43" s="924"/>
      <c r="DQ43" s="925"/>
      <c r="DR43" s="925"/>
      <c r="DS43" s="926"/>
      <c r="DT43" s="625"/>
      <c r="DU43" s="911"/>
      <c r="DV43" s="911"/>
      <c r="DW43" s="911"/>
      <c r="DX43" s="911"/>
      <c r="DY43" s="911"/>
      <c r="DZ43" s="912"/>
      <c r="EA43" s="912"/>
      <c r="EB43" s="912"/>
      <c r="EC43" s="912"/>
      <c r="ED43" s="912"/>
      <c r="EE43" s="912"/>
      <c r="EF43" s="912"/>
      <c r="EG43" s="912"/>
      <c r="EH43" s="912"/>
      <c r="EI43" s="912"/>
      <c r="EJ43" s="912"/>
      <c r="EK43" s="912"/>
      <c r="EL43" s="913"/>
      <c r="EM43" s="913"/>
      <c r="EN43" s="913"/>
      <c r="EO43" s="913"/>
      <c r="EP43" s="913"/>
      <c r="EQ43" s="913"/>
      <c r="ER43" s="888"/>
      <c r="ES43" s="898"/>
      <c r="ET43" s="932"/>
      <c r="EU43" s="933"/>
      <c r="EV43" s="933"/>
      <c r="EW43" s="939"/>
      <c r="EX43" s="940"/>
      <c r="EY43" s="940"/>
      <c r="EZ43" s="941"/>
      <c r="FA43" s="20"/>
      <c r="FB43" s="932"/>
      <c r="FC43" s="933"/>
      <c r="FD43" s="933"/>
      <c r="FE43" s="924"/>
      <c r="FF43" s="925"/>
      <c r="FG43" s="925"/>
      <c r="FH43" s="926"/>
      <c r="FI43" s="20"/>
      <c r="FJ43" s="932"/>
      <c r="FK43" s="933"/>
      <c r="FL43" s="946"/>
      <c r="FM43" s="924"/>
      <c r="FN43" s="925"/>
      <c r="FO43" s="925"/>
      <c r="FP43" s="926"/>
      <c r="FQ43" s="625"/>
      <c r="FR43" s="911"/>
      <c r="FS43" s="911"/>
      <c r="FT43" s="911"/>
      <c r="FU43" s="911"/>
      <c r="FV43" s="911"/>
      <c r="FW43" s="912"/>
      <c r="FX43" s="912"/>
      <c r="FY43" s="912"/>
      <c r="FZ43" s="912"/>
      <c r="GA43" s="912"/>
      <c r="GB43" s="912"/>
      <c r="GC43" s="912"/>
      <c r="GD43" s="912"/>
      <c r="GE43" s="912"/>
      <c r="GF43" s="912"/>
      <c r="GG43" s="912"/>
      <c r="GH43" s="912"/>
      <c r="GI43" s="913"/>
      <c r="GJ43" s="913"/>
      <c r="GK43" s="913"/>
      <c r="GL43" s="913"/>
      <c r="GM43" s="913"/>
      <c r="GN43" s="913"/>
      <c r="GO43" s="888"/>
    </row>
    <row r="44" spans="1:197" ht="3" customHeight="1" x14ac:dyDescent="0.2">
      <c r="A44" s="898"/>
      <c r="B44" s="934"/>
      <c r="C44" s="935"/>
      <c r="D44" s="935"/>
      <c r="E44" s="942"/>
      <c r="F44" s="943"/>
      <c r="G44" s="943"/>
      <c r="H44" s="944"/>
      <c r="I44" s="20"/>
      <c r="J44" s="934"/>
      <c r="K44" s="935"/>
      <c r="L44" s="935"/>
      <c r="M44" s="927"/>
      <c r="N44" s="928"/>
      <c r="O44" s="928"/>
      <c r="P44" s="929"/>
      <c r="Q44" s="20"/>
      <c r="R44" s="934"/>
      <c r="S44" s="935"/>
      <c r="T44" s="947"/>
      <c r="U44" s="927"/>
      <c r="V44" s="928"/>
      <c r="W44" s="928"/>
      <c r="X44" s="929"/>
      <c r="Y44" s="625"/>
      <c r="Z44" s="910"/>
      <c r="AA44" s="911"/>
      <c r="AB44" s="911"/>
      <c r="AC44" s="911"/>
      <c r="AD44" s="911"/>
      <c r="AE44" s="912"/>
      <c r="AF44" s="912"/>
      <c r="AG44" s="912"/>
      <c r="AH44" s="912"/>
      <c r="AI44" s="912"/>
      <c r="AJ44" s="912"/>
      <c r="AK44" s="912"/>
      <c r="AL44" s="912"/>
      <c r="AM44" s="912"/>
      <c r="AN44" s="912"/>
      <c r="AO44" s="912"/>
      <c r="AP44" s="912"/>
      <c r="AQ44" s="913"/>
      <c r="AR44" s="913"/>
      <c r="AS44" s="913"/>
      <c r="AT44" s="913"/>
      <c r="AU44" s="913"/>
      <c r="AV44" s="913"/>
      <c r="AW44" s="888"/>
      <c r="AX44" s="898"/>
      <c r="AY44" s="934"/>
      <c r="AZ44" s="935"/>
      <c r="BA44" s="935"/>
      <c r="BB44" s="942"/>
      <c r="BC44" s="943"/>
      <c r="BD44" s="943"/>
      <c r="BE44" s="944"/>
      <c r="BF44" s="20"/>
      <c r="BG44" s="934"/>
      <c r="BH44" s="935"/>
      <c r="BI44" s="935"/>
      <c r="BJ44" s="927"/>
      <c r="BK44" s="928"/>
      <c r="BL44" s="928"/>
      <c r="BM44" s="929"/>
      <c r="BN44" s="20"/>
      <c r="BO44" s="934"/>
      <c r="BP44" s="935"/>
      <c r="BQ44" s="947"/>
      <c r="BR44" s="927"/>
      <c r="BS44" s="928"/>
      <c r="BT44" s="928"/>
      <c r="BU44" s="929"/>
      <c r="BV44" s="625"/>
      <c r="BW44" s="910"/>
      <c r="BX44" s="911"/>
      <c r="BY44" s="911"/>
      <c r="BZ44" s="911"/>
      <c r="CA44" s="911"/>
      <c r="CB44" s="912"/>
      <c r="CC44" s="912"/>
      <c r="CD44" s="912"/>
      <c r="CE44" s="912"/>
      <c r="CF44" s="912"/>
      <c r="CG44" s="912"/>
      <c r="CH44" s="912"/>
      <c r="CI44" s="912"/>
      <c r="CJ44" s="912"/>
      <c r="CK44" s="912"/>
      <c r="CL44" s="912"/>
      <c r="CM44" s="912"/>
      <c r="CN44" s="913"/>
      <c r="CO44" s="913"/>
      <c r="CP44" s="913"/>
      <c r="CQ44" s="913"/>
      <c r="CR44" s="913"/>
      <c r="CS44" s="913"/>
      <c r="CT44" s="888"/>
      <c r="CV44" s="898"/>
      <c r="CW44" s="934"/>
      <c r="CX44" s="935"/>
      <c r="CY44" s="935"/>
      <c r="CZ44" s="942"/>
      <c r="DA44" s="943"/>
      <c r="DB44" s="943"/>
      <c r="DC44" s="944"/>
      <c r="DD44" s="20"/>
      <c r="DE44" s="934"/>
      <c r="DF44" s="935"/>
      <c r="DG44" s="935"/>
      <c r="DH44" s="927"/>
      <c r="DI44" s="928"/>
      <c r="DJ44" s="928"/>
      <c r="DK44" s="929"/>
      <c r="DL44" s="20"/>
      <c r="DM44" s="934"/>
      <c r="DN44" s="935"/>
      <c r="DO44" s="947"/>
      <c r="DP44" s="927"/>
      <c r="DQ44" s="928"/>
      <c r="DR44" s="928"/>
      <c r="DS44" s="929"/>
      <c r="DT44" s="625"/>
      <c r="DU44" s="910"/>
      <c r="DV44" s="911"/>
      <c r="DW44" s="911"/>
      <c r="DX44" s="911"/>
      <c r="DY44" s="911"/>
      <c r="DZ44" s="912"/>
      <c r="EA44" s="912"/>
      <c r="EB44" s="912"/>
      <c r="EC44" s="912"/>
      <c r="ED44" s="912"/>
      <c r="EE44" s="912"/>
      <c r="EF44" s="912"/>
      <c r="EG44" s="912"/>
      <c r="EH44" s="912"/>
      <c r="EI44" s="912"/>
      <c r="EJ44" s="912"/>
      <c r="EK44" s="912"/>
      <c r="EL44" s="913"/>
      <c r="EM44" s="913"/>
      <c r="EN44" s="913"/>
      <c r="EO44" s="913"/>
      <c r="EP44" s="913"/>
      <c r="EQ44" s="913"/>
      <c r="ER44" s="888"/>
      <c r="ES44" s="898"/>
      <c r="ET44" s="934"/>
      <c r="EU44" s="935"/>
      <c r="EV44" s="935"/>
      <c r="EW44" s="942"/>
      <c r="EX44" s="943"/>
      <c r="EY44" s="943"/>
      <c r="EZ44" s="944"/>
      <c r="FA44" s="20"/>
      <c r="FB44" s="934"/>
      <c r="FC44" s="935"/>
      <c r="FD44" s="935"/>
      <c r="FE44" s="927"/>
      <c r="FF44" s="928"/>
      <c r="FG44" s="928"/>
      <c r="FH44" s="929"/>
      <c r="FI44" s="20"/>
      <c r="FJ44" s="934"/>
      <c r="FK44" s="935"/>
      <c r="FL44" s="947"/>
      <c r="FM44" s="927"/>
      <c r="FN44" s="928"/>
      <c r="FO44" s="928"/>
      <c r="FP44" s="929"/>
      <c r="FQ44" s="625"/>
      <c r="FR44" s="910"/>
      <c r="FS44" s="911"/>
      <c r="FT44" s="911"/>
      <c r="FU44" s="911"/>
      <c r="FV44" s="911"/>
      <c r="FW44" s="912"/>
      <c r="FX44" s="912"/>
      <c r="FY44" s="912"/>
      <c r="FZ44" s="912"/>
      <c r="GA44" s="912"/>
      <c r="GB44" s="912"/>
      <c r="GC44" s="912"/>
      <c r="GD44" s="912"/>
      <c r="GE44" s="912"/>
      <c r="GF44" s="912"/>
      <c r="GG44" s="912"/>
      <c r="GH44" s="912"/>
      <c r="GI44" s="913"/>
      <c r="GJ44" s="913"/>
      <c r="GK44" s="913"/>
      <c r="GL44" s="913"/>
      <c r="GM44" s="913"/>
      <c r="GN44" s="913"/>
      <c r="GO44" s="888"/>
    </row>
    <row r="45" spans="1:197" ht="8.25" customHeight="1" x14ac:dyDescent="0.2">
      <c r="A45" s="898"/>
      <c r="B45" s="20"/>
      <c r="C45" s="20"/>
      <c r="D45" s="20"/>
      <c r="E45" s="20"/>
      <c r="F45" s="20"/>
      <c r="G45" s="20"/>
      <c r="H45" s="20"/>
      <c r="I45" s="20"/>
      <c r="J45" s="20"/>
      <c r="K45" s="20"/>
      <c r="L45" s="20"/>
      <c r="M45" s="20"/>
      <c r="N45" s="20"/>
      <c r="O45" s="20"/>
      <c r="P45" s="20"/>
      <c r="Q45" s="20"/>
      <c r="R45" s="20"/>
      <c r="S45" s="20"/>
      <c r="T45" s="20"/>
      <c r="U45" s="20"/>
      <c r="V45" s="20"/>
      <c r="W45" s="20"/>
      <c r="X45" s="20"/>
      <c r="Y45" s="625"/>
      <c r="Z45" s="911"/>
      <c r="AA45" s="911"/>
      <c r="AB45" s="911"/>
      <c r="AC45" s="911"/>
      <c r="AD45" s="911"/>
      <c r="AE45" s="912"/>
      <c r="AF45" s="912"/>
      <c r="AG45" s="912"/>
      <c r="AH45" s="912"/>
      <c r="AI45" s="912"/>
      <c r="AJ45" s="912"/>
      <c r="AK45" s="912"/>
      <c r="AL45" s="912"/>
      <c r="AM45" s="912"/>
      <c r="AN45" s="912"/>
      <c r="AO45" s="912"/>
      <c r="AP45" s="912"/>
      <c r="AQ45" s="913"/>
      <c r="AR45" s="913"/>
      <c r="AS45" s="913"/>
      <c r="AT45" s="913"/>
      <c r="AU45" s="913"/>
      <c r="AV45" s="913"/>
      <c r="AW45" s="888"/>
      <c r="AX45" s="898"/>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625"/>
      <c r="BW45" s="911"/>
      <c r="BX45" s="911"/>
      <c r="BY45" s="911"/>
      <c r="BZ45" s="911"/>
      <c r="CA45" s="911"/>
      <c r="CB45" s="912"/>
      <c r="CC45" s="912"/>
      <c r="CD45" s="912"/>
      <c r="CE45" s="912"/>
      <c r="CF45" s="912"/>
      <c r="CG45" s="912"/>
      <c r="CH45" s="912"/>
      <c r="CI45" s="912"/>
      <c r="CJ45" s="912"/>
      <c r="CK45" s="912"/>
      <c r="CL45" s="912"/>
      <c r="CM45" s="912"/>
      <c r="CN45" s="913"/>
      <c r="CO45" s="913"/>
      <c r="CP45" s="913"/>
      <c r="CQ45" s="913"/>
      <c r="CR45" s="913"/>
      <c r="CS45" s="913"/>
      <c r="CT45" s="888"/>
      <c r="CV45" s="898"/>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625"/>
      <c r="DU45" s="911"/>
      <c r="DV45" s="911"/>
      <c r="DW45" s="911"/>
      <c r="DX45" s="911"/>
      <c r="DY45" s="911"/>
      <c r="DZ45" s="912"/>
      <c r="EA45" s="912"/>
      <c r="EB45" s="912"/>
      <c r="EC45" s="912"/>
      <c r="ED45" s="912"/>
      <c r="EE45" s="912"/>
      <c r="EF45" s="912"/>
      <c r="EG45" s="912"/>
      <c r="EH45" s="912"/>
      <c r="EI45" s="912"/>
      <c r="EJ45" s="912"/>
      <c r="EK45" s="912"/>
      <c r="EL45" s="913"/>
      <c r="EM45" s="913"/>
      <c r="EN45" s="913"/>
      <c r="EO45" s="913"/>
      <c r="EP45" s="913"/>
      <c r="EQ45" s="913"/>
      <c r="ER45" s="888"/>
      <c r="ES45" s="898"/>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625"/>
      <c r="FR45" s="911"/>
      <c r="FS45" s="911"/>
      <c r="FT45" s="911"/>
      <c r="FU45" s="911"/>
      <c r="FV45" s="911"/>
      <c r="FW45" s="912"/>
      <c r="FX45" s="912"/>
      <c r="FY45" s="912"/>
      <c r="FZ45" s="912"/>
      <c r="GA45" s="912"/>
      <c r="GB45" s="912"/>
      <c r="GC45" s="912"/>
      <c r="GD45" s="912"/>
      <c r="GE45" s="912"/>
      <c r="GF45" s="912"/>
      <c r="GG45" s="912"/>
      <c r="GH45" s="912"/>
      <c r="GI45" s="913"/>
      <c r="GJ45" s="913"/>
      <c r="GK45" s="913"/>
      <c r="GL45" s="913"/>
      <c r="GM45" s="913"/>
      <c r="GN45" s="913"/>
      <c r="GO45" s="888"/>
    </row>
    <row r="46" spans="1:197" ht="6" customHeight="1" x14ac:dyDescent="0.25">
      <c r="A46" s="898"/>
      <c r="B46" s="657"/>
      <c r="C46" s="657"/>
      <c r="D46" s="657"/>
      <c r="E46" s="657"/>
      <c r="F46" s="657"/>
      <c r="G46" s="657"/>
      <c r="H46" s="657"/>
      <c r="I46" s="657"/>
      <c r="J46" s="657"/>
      <c r="K46" s="657"/>
      <c r="L46" s="657"/>
      <c r="M46" s="657"/>
      <c r="N46" s="657"/>
      <c r="O46" s="657"/>
      <c r="P46" s="657"/>
      <c r="Q46" s="657"/>
      <c r="R46" s="657"/>
      <c r="S46" s="657"/>
      <c r="T46" s="657"/>
      <c r="U46" s="657"/>
      <c r="V46" s="657"/>
      <c r="W46" s="657"/>
      <c r="X46" s="657"/>
      <c r="Y46" s="625"/>
      <c r="Z46" s="910"/>
      <c r="AA46" s="911"/>
      <c r="AB46" s="911"/>
      <c r="AC46" s="911"/>
      <c r="AD46" s="911"/>
      <c r="AE46" s="912"/>
      <c r="AF46" s="912"/>
      <c r="AG46" s="912"/>
      <c r="AH46" s="912"/>
      <c r="AI46" s="912"/>
      <c r="AJ46" s="912"/>
      <c r="AK46" s="912"/>
      <c r="AL46" s="912"/>
      <c r="AM46" s="912"/>
      <c r="AN46" s="912"/>
      <c r="AO46" s="912"/>
      <c r="AP46" s="912"/>
      <c r="AQ46" s="913"/>
      <c r="AR46" s="913"/>
      <c r="AS46" s="913"/>
      <c r="AT46" s="913"/>
      <c r="AU46" s="913"/>
      <c r="AV46" s="913"/>
      <c r="AW46" s="888"/>
      <c r="AX46" s="898"/>
      <c r="AY46" s="657"/>
      <c r="AZ46" s="657"/>
      <c r="BA46" s="657"/>
      <c r="BB46" s="657"/>
      <c r="BC46" s="657"/>
      <c r="BD46" s="657"/>
      <c r="BE46" s="657"/>
      <c r="BF46" s="657"/>
      <c r="BG46" s="657"/>
      <c r="BH46" s="657"/>
      <c r="BI46" s="657"/>
      <c r="BJ46" s="657"/>
      <c r="BK46" s="657"/>
      <c r="BL46" s="657"/>
      <c r="BM46" s="657"/>
      <c r="BN46" s="657"/>
      <c r="BO46" s="657"/>
      <c r="BP46" s="657"/>
      <c r="BQ46" s="657"/>
      <c r="BR46" s="657"/>
      <c r="BS46" s="657"/>
      <c r="BT46" s="657"/>
      <c r="BU46" s="657"/>
      <c r="BV46" s="625"/>
      <c r="BW46" s="910"/>
      <c r="BX46" s="911"/>
      <c r="BY46" s="911"/>
      <c r="BZ46" s="911"/>
      <c r="CA46" s="911"/>
      <c r="CB46" s="912"/>
      <c r="CC46" s="912"/>
      <c r="CD46" s="912"/>
      <c r="CE46" s="912"/>
      <c r="CF46" s="912"/>
      <c r="CG46" s="912"/>
      <c r="CH46" s="912"/>
      <c r="CI46" s="912"/>
      <c r="CJ46" s="912"/>
      <c r="CK46" s="912"/>
      <c r="CL46" s="912"/>
      <c r="CM46" s="912"/>
      <c r="CN46" s="913"/>
      <c r="CO46" s="913"/>
      <c r="CP46" s="913"/>
      <c r="CQ46" s="913"/>
      <c r="CR46" s="913"/>
      <c r="CS46" s="913"/>
      <c r="CT46" s="888"/>
      <c r="CV46" s="898"/>
      <c r="CW46" s="657"/>
      <c r="CX46" s="657"/>
      <c r="CY46" s="657"/>
      <c r="CZ46" s="657"/>
      <c r="DA46" s="657"/>
      <c r="DB46" s="657"/>
      <c r="DC46" s="657"/>
      <c r="DD46" s="657"/>
      <c r="DE46" s="657"/>
      <c r="DF46" s="657"/>
      <c r="DG46" s="657"/>
      <c r="DH46" s="657"/>
      <c r="DI46" s="657"/>
      <c r="DJ46" s="657"/>
      <c r="DK46" s="657"/>
      <c r="DL46" s="657"/>
      <c r="DM46" s="657"/>
      <c r="DN46" s="657"/>
      <c r="DO46" s="657"/>
      <c r="DP46" s="657"/>
      <c r="DQ46" s="657"/>
      <c r="DR46" s="657"/>
      <c r="DS46" s="657"/>
      <c r="DT46" s="625"/>
      <c r="DU46" s="910"/>
      <c r="DV46" s="911"/>
      <c r="DW46" s="911"/>
      <c r="DX46" s="911"/>
      <c r="DY46" s="911"/>
      <c r="DZ46" s="912"/>
      <c r="EA46" s="912"/>
      <c r="EB46" s="912"/>
      <c r="EC46" s="912"/>
      <c r="ED46" s="912"/>
      <c r="EE46" s="912"/>
      <c r="EF46" s="912"/>
      <c r="EG46" s="912"/>
      <c r="EH46" s="912"/>
      <c r="EI46" s="912"/>
      <c r="EJ46" s="912"/>
      <c r="EK46" s="912"/>
      <c r="EL46" s="913"/>
      <c r="EM46" s="913"/>
      <c r="EN46" s="913"/>
      <c r="EO46" s="913"/>
      <c r="EP46" s="913"/>
      <c r="EQ46" s="913"/>
      <c r="ER46" s="888"/>
      <c r="ES46" s="898"/>
      <c r="ET46" s="657"/>
      <c r="EU46" s="657"/>
      <c r="EV46" s="657"/>
      <c r="EW46" s="657"/>
      <c r="EX46" s="657"/>
      <c r="EY46" s="657"/>
      <c r="EZ46" s="657"/>
      <c r="FA46" s="657"/>
      <c r="FB46" s="657"/>
      <c r="FC46" s="657"/>
      <c r="FD46" s="657"/>
      <c r="FE46" s="657"/>
      <c r="FF46" s="657"/>
      <c r="FG46" s="657"/>
      <c r="FH46" s="657"/>
      <c r="FI46" s="657"/>
      <c r="FJ46" s="657"/>
      <c r="FK46" s="657"/>
      <c r="FL46" s="657"/>
      <c r="FM46" s="657"/>
      <c r="FN46" s="657"/>
      <c r="FO46" s="657"/>
      <c r="FP46" s="657"/>
      <c r="FQ46" s="625"/>
      <c r="FR46" s="910"/>
      <c r="FS46" s="911"/>
      <c r="FT46" s="911"/>
      <c r="FU46" s="911"/>
      <c r="FV46" s="911"/>
      <c r="FW46" s="912"/>
      <c r="FX46" s="912"/>
      <c r="FY46" s="912"/>
      <c r="FZ46" s="912"/>
      <c r="GA46" s="912"/>
      <c r="GB46" s="912"/>
      <c r="GC46" s="912"/>
      <c r="GD46" s="912"/>
      <c r="GE46" s="912"/>
      <c r="GF46" s="912"/>
      <c r="GG46" s="912"/>
      <c r="GH46" s="912"/>
      <c r="GI46" s="913"/>
      <c r="GJ46" s="913"/>
      <c r="GK46" s="913"/>
      <c r="GL46" s="913"/>
      <c r="GM46" s="913"/>
      <c r="GN46" s="913"/>
      <c r="GO46" s="888"/>
    </row>
    <row r="47" spans="1:197" ht="12.75" customHeight="1" x14ac:dyDescent="0.2">
      <c r="A47" s="898"/>
      <c r="B47" s="916" t="str">
        <f>'Resumen Anual'!$C$50</f>
        <v>INSTRUCTOR DE VUELO</v>
      </c>
      <c r="C47" s="917"/>
      <c r="D47" s="917"/>
      <c r="E47" s="917"/>
      <c r="F47" s="917"/>
      <c r="G47" s="917"/>
      <c r="H47" s="917"/>
      <c r="I47" s="917"/>
      <c r="J47" s="917"/>
      <c r="K47" s="917"/>
      <c r="L47" s="917"/>
      <c r="M47" s="917"/>
      <c r="N47" s="917"/>
      <c r="O47" s="918" t="str">
        <f>'Resumen Anual'!$Q$50</f>
        <v>Nº VUELOS</v>
      </c>
      <c r="P47" s="919"/>
      <c r="Q47" s="919"/>
      <c r="R47" s="919"/>
      <c r="S47" s="919"/>
      <c r="T47" s="920"/>
      <c r="U47" s="675"/>
      <c r="V47" s="676"/>
      <c r="W47" s="676"/>
      <c r="X47" s="677"/>
      <c r="Y47" s="625"/>
      <c r="Z47" s="911"/>
      <c r="AA47" s="911"/>
      <c r="AB47" s="911"/>
      <c r="AC47" s="911"/>
      <c r="AD47" s="911"/>
      <c r="AE47" s="912"/>
      <c r="AF47" s="912"/>
      <c r="AG47" s="912"/>
      <c r="AH47" s="912"/>
      <c r="AI47" s="912"/>
      <c r="AJ47" s="912"/>
      <c r="AK47" s="912"/>
      <c r="AL47" s="912"/>
      <c r="AM47" s="912"/>
      <c r="AN47" s="912"/>
      <c r="AO47" s="912"/>
      <c r="AP47" s="912"/>
      <c r="AQ47" s="913"/>
      <c r="AR47" s="913"/>
      <c r="AS47" s="913"/>
      <c r="AT47" s="913"/>
      <c r="AU47" s="913"/>
      <c r="AV47" s="913"/>
      <c r="AW47" s="888"/>
      <c r="AX47" s="898"/>
      <c r="AY47" s="916" t="str">
        <f>'Resumen Anual'!$C$50</f>
        <v>INSTRUCTOR DE VUELO</v>
      </c>
      <c r="AZ47" s="917"/>
      <c r="BA47" s="917"/>
      <c r="BB47" s="917"/>
      <c r="BC47" s="917"/>
      <c r="BD47" s="917"/>
      <c r="BE47" s="917"/>
      <c r="BF47" s="917"/>
      <c r="BG47" s="917"/>
      <c r="BH47" s="917"/>
      <c r="BI47" s="917"/>
      <c r="BJ47" s="917"/>
      <c r="BK47" s="917"/>
      <c r="BL47" s="918" t="str">
        <f>'Resumen Anual'!$Q$50</f>
        <v>Nº VUELOS</v>
      </c>
      <c r="BM47" s="919"/>
      <c r="BN47" s="919"/>
      <c r="BO47" s="919"/>
      <c r="BP47" s="919"/>
      <c r="BQ47" s="920"/>
      <c r="BR47" s="675"/>
      <c r="BS47" s="676"/>
      <c r="BT47" s="676"/>
      <c r="BU47" s="677"/>
      <c r="BV47" s="625"/>
      <c r="BW47" s="911"/>
      <c r="BX47" s="911"/>
      <c r="BY47" s="911"/>
      <c r="BZ47" s="911"/>
      <c r="CA47" s="911"/>
      <c r="CB47" s="912"/>
      <c r="CC47" s="912"/>
      <c r="CD47" s="912"/>
      <c r="CE47" s="912"/>
      <c r="CF47" s="912"/>
      <c r="CG47" s="912"/>
      <c r="CH47" s="912"/>
      <c r="CI47" s="912"/>
      <c r="CJ47" s="912"/>
      <c r="CK47" s="912"/>
      <c r="CL47" s="912"/>
      <c r="CM47" s="912"/>
      <c r="CN47" s="913"/>
      <c r="CO47" s="913"/>
      <c r="CP47" s="913"/>
      <c r="CQ47" s="913"/>
      <c r="CR47" s="913"/>
      <c r="CS47" s="913"/>
      <c r="CT47" s="888"/>
      <c r="CV47" s="898"/>
      <c r="CW47" s="916" t="str">
        <f>'Resumen Anual'!$C$50</f>
        <v>INSTRUCTOR DE VUELO</v>
      </c>
      <c r="CX47" s="917"/>
      <c r="CY47" s="917"/>
      <c r="CZ47" s="917"/>
      <c r="DA47" s="917"/>
      <c r="DB47" s="917"/>
      <c r="DC47" s="917"/>
      <c r="DD47" s="917"/>
      <c r="DE47" s="917"/>
      <c r="DF47" s="917"/>
      <c r="DG47" s="917"/>
      <c r="DH47" s="917"/>
      <c r="DI47" s="917"/>
      <c r="DJ47" s="918" t="str">
        <f>'Resumen Anual'!$Q$50</f>
        <v>Nº VUELOS</v>
      </c>
      <c r="DK47" s="919"/>
      <c r="DL47" s="919"/>
      <c r="DM47" s="919"/>
      <c r="DN47" s="919"/>
      <c r="DO47" s="920"/>
      <c r="DP47" s="675"/>
      <c r="DQ47" s="676"/>
      <c r="DR47" s="676"/>
      <c r="DS47" s="677"/>
      <c r="DT47" s="625"/>
      <c r="DU47" s="911"/>
      <c r="DV47" s="911"/>
      <c r="DW47" s="911"/>
      <c r="DX47" s="911"/>
      <c r="DY47" s="911"/>
      <c r="DZ47" s="912"/>
      <c r="EA47" s="912"/>
      <c r="EB47" s="912"/>
      <c r="EC47" s="912"/>
      <c r="ED47" s="912"/>
      <c r="EE47" s="912"/>
      <c r="EF47" s="912"/>
      <c r="EG47" s="912"/>
      <c r="EH47" s="912"/>
      <c r="EI47" s="912"/>
      <c r="EJ47" s="912"/>
      <c r="EK47" s="912"/>
      <c r="EL47" s="913"/>
      <c r="EM47" s="913"/>
      <c r="EN47" s="913"/>
      <c r="EO47" s="913"/>
      <c r="EP47" s="913"/>
      <c r="EQ47" s="913"/>
      <c r="ER47" s="888"/>
      <c r="ES47" s="898"/>
      <c r="ET47" s="916" t="str">
        <f>'Resumen Anual'!$C$50</f>
        <v>INSTRUCTOR DE VUELO</v>
      </c>
      <c r="EU47" s="917"/>
      <c r="EV47" s="917"/>
      <c r="EW47" s="917"/>
      <c r="EX47" s="917"/>
      <c r="EY47" s="917"/>
      <c r="EZ47" s="917"/>
      <c r="FA47" s="917"/>
      <c r="FB47" s="917"/>
      <c r="FC47" s="917"/>
      <c r="FD47" s="917"/>
      <c r="FE47" s="917"/>
      <c r="FF47" s="917"/>
      <c r="FG47" s="918" t="str">
        <f>'Resumen Anual'!$Q$50</f>
        <v>Nº VUELOS</v>
      </c>
      <c r="FH47" s="919"/>
      <c r="FI47" s="919"/>
      <c r="FJ47" s="919"/>
      <c r="FK47" s="919"/>
      <c r="FL47" s="920"/>
      <c r="FM47" s="675"/>
      <c r="FN47" s="676"/>
      <c r="FO47" s="676"/>
      <c r="FP47" s="677"/>
      <c r="FQ47" s="625"/>
      <c r="FR47" s="911"/>
      <c r="FS47" s="911"/>
      <c r="FT47" s="911"/>
      <c r="FU47" s="911"/>
      <c r="FV47" s="911"/>
      <c r="FW47" s="912"/>
      <c r="FX47" s="912"/>
      <c r="FY47" s="912"/>
      <c r="FZ47" s="912"/>
      <c r="GA47" s="912"/>
      <c r="GB47" s="912"/>
      <c r="GC47" s="912"/>
      <c r="GD47" s="912"/>
      <c r="GE47" s="912"/>
      <c r="GF47" s="912"/>
      <c r="GG47" s="912"/>
      <c r="GH47" s="912"/>
      <c r="GI47" s="913"/>
      <c r="GJ47" s="913"/>
      <c r="GK47" s="913"/>
      <c r="GL47" s="913"/>
      <c r="GM47" s="913"/>
      <c r="GN47" s="913"/>
      <c r="GO47" s="888"/>
    </row>
    <row r="48" spans="1:197" ht="3.75" customHeight="1" x14ac:dyDescent="0.2">
      <c r="A48" s="898"/>
      <c r="B48" s="6"/>
      <c r="C48" s="6"/>
      <c r="D48" s="6"/>
      <c r="E48" s="6"/>
      <c r="F48" s="6"/>
      <c r="G48" s="6"/>
      <c r="H48" s="6"/>
      <c r="I48" s="6"/>
      <c r="J48" s="6"/>
      <c r="K48" s="6"/>
      <c r="L48" s="6"/>
      <c r="M48" s="6"/>
      <c r="N48" s="6"/>
      <c r="O48" s="6"/>
      <c r="P48" s="6"/>
      <c r="Q48" s="6"/>
      <c r="R48" s="6"/>
      <c r="S48" s="6"/>
      <c r="T48" s="6"/>
      <c r="U48" s="6"/>
      <c r="V48" s="6"/>
      <c r="W48" s="6"/>
      <c r="X48" s="6"/>
      <c r="Y48" s="625"/>
      <c r="Z48" s="910"/>
      <c r="AA48" s="911"/>
      <c r="AB48" s="911"/>
      <c r="AC48" s="911"/>
      <c r="AD48" s="911"/>
      <c r="AE48" s="912"/>
      <c r="AF48" s="912"/>
      <c r="AG48" s="912"/>
      <c r="AH48" s="912"/>
      <c r="AI48" s="912"/>
      <c r="AJ48" s="912"/>
      <c r="AK48" s="912"/>
      <c r="AL48" s="912"/>
      <c r="AM48" s="912"/>
      <c r="AN48" s="912"/>
      <c r="AO48" s="912"/>
      <c r="AP48" s="912"/>
      <c r="AQ48" s="913"/>
      <c r="AR48" s="913"/>
      <c r="AS48" s="913"/>
      <c r="AT48" s="913"/>
      <c r="AU48" s="913"/>
      <c r="AV48" s="913"/>
      <c r="AW48" s="888"/>
      <c r="AX48" s="898"/>
      <c r="AY48" s="6"/>
      <c r="AZ48" s="6"/>
      <c r="BA48" s="6"/>
      <c r="BB48" s="6"/>
      <c r="BC48" s="6"/>
      <c r="BD48" s="6"/>
      <c r="BE48" s="6"/>
      <c r="BF48" s="6"/>
      <c r="BG48" s="6"/>
      <c r="BH48" s="6"/>
      <c r="BI48" s="6"/>
      <c r="BJ48" s="6"/>
      <c r="BK48" s="6"/>
      <c r="BL48" s="6"/>
      <c r="BM48" s="6"/>
      <c r="BN48" s="6"/>
      <c r="BO48" s="6"/>
      <c r="BP48" s="6"/>
      <c r="BQ48" s="6"/>
      <c r="BR48" s="6"/>
      <c r="BS48" s="6"/>
      <c r="BT48" s="6"/>
      <c r="BU48" s="6"/>
      <c r="BV48" s="625"/>
      <c r="BW48" s="910"/>
      <c r="BX48" s="911"/>
      <c r="BY48" s="911"/>
      <c r="BZ48" s="911"/>
      <c r="CA48" s="911"/>
      <c r="CB48" s="912"/>
      <c r="CC48" s="912"/>
      <c r="CD48" s="912"/>
      <c r="CE48" s="912"/>
      <c r="CF48" s="912"/>
      <c r="CG48" s="912"/>
      <c r="CH48" s="912"/>
      <c r="CI48" s="912"/>
      <c r="CJ48" s="912"/>
      <c r="CK48" s="912"/>
      <c r="CL48" s="912"/>
      <c r="CM48" s="912"/>
      <c r="CN48" s="913"/>
      <c r="CO48" s="913"/>
      <c r="CP48" s="913"/>
      <c r="CQ48" s="913"/>
      <c r="CR48" s="913"/>
      <c r="CS48" s="913"/>
      <c r="CT48" s="888"/>
      <c r="CV48" s="898"/>
      <c r="CW48" s="6"/>
      <c r="CX48" s="6"/>
      <c r="CY48" s="6"/>
      <c r="CZ48" s="6"/>
      <c r="DA48" s="6"/>
      <c r="DB48" s="6"/>
      <c r="DC48" s="6"/>
      <c r="DD48" s="6"/>
      <c r="DE48" s="6"/>
      <c r="DF48" s="6"/>
      <c r="DG48" s="6"/>
      <c r="DH48" s="6"/>
      <c r="DI48" s="6"/>
      <c r="DJ48" s="6"/>
      <c r="DK48" s="6"/>
      <c r="DL48" s="6"/>
      <c r="DM48" s="6"/>
      <c r="DN48" s="6"/>
      <c r="DO48" s="6"/>
      <c r="DP48" s="6"/>
      <c r="DQ48" s="6"/>
      <c r="DR48" s="6"/>
      <c r="DS48" s="6"/>
      <c r="DT48" s="625"/>
      <c r="DU48" s="910"/>
      <c r="DV48" s="911"/>
      <c r="DW48" s="911"/>
      <c r="DX48" s="911"/>
      <c r="DY48" s="911"/>
      <c r="DZ48" s="912"/>
      <c r="EA48" s="912"/>
      <c r="EB48" s="912"/>
      <c r="EC48" s="912"/>
      <c r="ED48" s="912"/>
      <c r="EE48" s="912"/>
      <c r="EF48" s="912"/>
      <c r="EG48" s="912"/>
      <c r="EH48" s="912"/>
      <c r="EI48" s="912"/>
      <c r="EJ48" s="912"/>
      <c r="EK48" s="912"/>
      <c r="EL48" s="913"/>
      <c r="EM48" s="913"/>
      <c r="EN48" s="913"/>
      <c r="EO48" s="913"/>
      <c r="EP48" s="913"/>
      <c r="EQ48" s="913"/>
      <c r="ER48" s="888"/>
      <c r="ES48" s="898"/>
      <c r="ET48" s="6"/>
      <c r="EU48" s="6"/>
      <c r="EV48" s="6"/>
      <c r="EW48" s="6"/>
      <c r="EX48" s="6"/>
      <c r="EY48" s="6"/>
      <c r="EZ48" s="6"/>
      <c r="FA48" s="6"/>
      <c r="FB48" s="6"/>
      <c r="FC48" s="6"/>
      <c r="FD48" s="6"/>
      <c r="FE48" s="6"/>
      <c r="FF48" s="6"/>
      <c r="FG48" s="6"/>
      <c r="FH48" s="6"/>
      <c r="FI48" s="6"/>
      <c r="FJ48" s="6"/>
      <c r="FK48" s="6"/>
      <c r="FL48" s="6"/>
      <c r="FM48" s="6"/>
      <c r="FN48" s="6"/>
      <c r="FO48" s="6"/>
      <c r="FP48" s="6"/>
      <c r="FQ48" s="625"/>
      <c r="FR48" s="910"/>
      <c r="FS48" s="911"/>
      <c r="FT48" s="911"/>
      <c r="FU48" s="911"/>
      <c r="FV48" s="911"/>
      <c r="FW48" s="912"/>
      <c r="FX48" s="912"/>
      <c r="FY48" s="912"/>
      <c r="FZ48" s="912"/>
      <c r="GA48" s="912"/>
      <c r="GB48" s="912"/>
      <c r="GC48" s="912"/>
      <c r="GD48" s="912"/>
      <c r="GE48" s="912"/>
      <c r="GF48" s="912"/>
      <c r="GG48" s="912"/>
      <c r="GH48" s="912"/>
      <c r="GI48" s="913"/>
      <c r="GJ48" s="913"/>
      <c r="GK48" s="913"/>
      <c r="GL48" s="913"/>
      <c r="GM48" s="913"/>
      <c r="GN48" s="913"/>
      <c r="GO48" s="888"/>
    </row>
    <row r="49" spans="1:197" ht="12.75" customHeight="1" x14ac:dyDescent="0.25">
      <c r="A49" s="898"/>
      <c r="B49" s="914" t="str">
        <f>'Resumen Anual'!$C$53</f>
        <v>HORAS</v>
      </c>
      <c r="C49" s="914"/>
      <c r="D49" s="914"/>
      <c r="E49" s="914"/>
      <c r="F49" s="659"/>
      <c r="G49" s="667"/>
      <c r="H49" s="667"/>
      <c r="I49" s="667"/>
      <c r="J49" s="667"/>
      <c r="K49" s="667"/>
      <c r="L49" s="667"/>
      <c r="M49" s="15"/>
      <c r="N49" s="896" t="str">
        <f>'Resumen Anual'!$O$53</f>
        <v>DÍA</v>
      </c>
      <c r="O49" s="896"/>
      <c r="P49" s="896"/>
      <c r="Q49" s="915"/>
      <c r="R49" s="667"/>
      <c r="S49" s="667"/>
      <c r="T49" s="667"/>
      <c r="U49" s="667"/>
      <c r="V49" s="667"/>
      <c r="W49" s="667"/>
      <c r="X49" s="667"/>
      <c r="Y49" s="625"/>
      <c r="Z49" s="911"/>
      <c r="AA49" s="911"/>
      <c r="AB49" s="911"/>
      <c r="AC49" s="911"/>
      <c r="AD49" s="911"/>
      <c r="AE49" s="912"/>
      <c r="AF49" s="912"/>
      <c r="AG49" s="912"/>
      <c r="AH49" s="912"/>
      <c r="AI49" s="912"/>
      <c r="AJ49" s="912"/>
      <c r="AK49" s="912"/>
      <c r="AL49" s="912"/>
      <c r="AM49" s="912"/>
      <c r="AN49" s="912"/>
      <c r="AO49" s="912"/>
      <c r="AP49" s="912"/>
      <c r="AQ49" s="913"/>
      <c r="AR49" s="913"/>
      <c r="AS49" s="913"/>
      <c r="AT49" s="913"/>
      <c r="AU49" s="913"/>
      <c r="AV49" s="913"/>
      <c r="AW49" s="888"/>
      <c r="AX49" s="898"/>
      <c r="AY49" s="914" t="str">
        <f>'Resumen Anual'!$C$53</f>
        <v>HORAS</v>
      </c>
      <c r="AZ49" s="914"/>
      <c r="BA49" s="914"/>
      <c r="BB49" s="914"/>
      <c r="BC49" s="659"/>
      <c r="BD49" s="667"/>
      <c r="BE49" s="667"/>
      <c r="BF49" s="667"/>
      <c r="BG49" s="667"/>
      <c r="BH49" s="667"/>
      <c r="BI49" s="667"/>
      <c r="BJ49" s="15"/>
      <c r="BK49" s="896" t="str">
        <f>'Resumen Anual'!$O$53</f>
        <v>DÍA</v>
      </c>
      <c r="BL49" s="896"/>
      <c r="BM49" s="896"/>
      <c r="BN49" s="915"/>
      <c r="BO49" s="667"/>
      <c r="BP49" s="667"/>
      <c r="BQ49" s="667"/>
      <c r="BR49" s="667"/>
      <c r="BS49" s="667"/>
      <c r="BT49" s="667"/>
      <c r="BU49" s="667"/>
      <c r="BV49" s="625"/>
      <c r="BW49" s="911"/>
      <c r="BX49" s="911"/>
      <c r="BY49" s="911"/>
      <c r="BZ49" s="911"/>
      <c r="CA49" s="911"/>
      <c r="CB49" s="912"/>
      <c r="CC49" s="912"/>
      <c r="CD49" s="912"/>
      <c r="CE49" s="912"/>
      <c r="CF49" s="912"/>
      <c r="CG49" s="912"/>
      <c r="CH49" s="912"/>
      <c r="CI49" s="912"/>
      <c r="CJ49" s="912"/>
      <c r="CK49" s="912"/>
      <c r="CL49" s="912"/>
      <c r="CM49" s="912"/>
      <c r="CN49" s="913"/>
      <c r="CO49" s="913"/>
      <c r="CP49" s="913"/>
      <c r="CQ49" s="913"/>
      <c r="CR49" s="913"/>
      <c r="CS49" s="913"/>
      <c r="CT49" s="888"/>
      <c r="CV49" s="898"/>
      <c r="CW49" s="914" t="str">
        <f>'Resumen Anual'!$C$53</f>
        <v>HORAS</v>
      </c>
      <c r="CX49" s="914"/>
      <c r="CY49" s="914"/>
      <c r="CZ49" s="914"/>
      <c r="DA49" s="659"/>
      <c r="DB49" s="667"/>
      <c r="DC49" s="667"/>
      <c r="DD49" s="667"/>
      <c r="DE49" s="667"/>
      <c r="DF49" s="667"/>
      <c r="DG49" s="667"/>
      <c r="DH49" s="15"/>
      <c r="DI49" s="896" t="str">
        <f>'Resumen Anual'!$O$53</f>
        <v>DÍA</v>
      </c>
      <c r="DJ49" s="896"/>
      <c r="DK49" s="896"/>
      <c r="DL49" s="915"/>
      <c r="DM49" s="667"/>
      <c r="DN49" s="667"/>
      <c r="DO49" s="667"/>
      <c r="DP49" s="667"/>
      <c r="DQ49" s="667"/>
      <c r="DR49" s="667"/>
      <c r="DS49" s="667"/>
      <c r="DT49" s="625"/>
      <c r="DU49" s="911"/>
      <c r="DV49" s="911"/>
      <c r="DW49" s="911"/>
      <c r="DX49" s="911"/>
      <c r="DY49" s="911"/>
      <c r="DZ49" s="912"/>
      <c r="EA49" s="912"/>
      <c r="EB49" s="912"/>
      <c r="EC49" s="912"/>
      <c r="ED49" s="912"/>
      <c r="EE49" s="912"/>
      <c r="EF49" s="912"/>
      <c r="EG49" s="912"/>
      <c r="EH49" s="912"/>
      <c r="EI49" s="912"/>
      <c r="EJ49" s="912"/>
      <c r="EK49" s="912"/>
      <c r="EL49" s="913"/>
      <c r="EM49" s="913"/>
      <c r="EN49" s="913"/>
      <c r="EO49" s="913"/>
      <c r="EP49" s="913"/>
      <c r="EQ49" s="913"/>
      <c r="ER49" s="888"/>
      <c r="ES49" s="898"/>
      <c r="ET49" s="914" t="str">
        <f>'Resumen Anual'!$C$53</f>
        <v>HORAS</v>
      </c>
      <c r="EU49" s="914"/>
      <c r="EV49" s="914"/>
      <c r="EW49" s="914"/>
      <c r="EX49" s="659"/>
      <c r="EY49" s="667"/>
      <c r="EZ49" s="667"/>
      <c r="FA49" s="667"/>
      <c r="FB49" s="667"/>
      <c r="FC49" s="667"/>
      <c r="FD49" s="667"/>
      <c r="FE49" s="15"/>
      <c r="FF49" s="896" t="str">
        <f>'Resumen Anual'!$O$53</f>
        <v>DÍA</v>
      </c>
      <c r="FG49" s="896"/>
      <c r="FH49" s="896"/>
      <c r="FI49" s="915"/>
      <c r="FJ49" s="667"/>
      <c r="FK49" s="667"/>
      <c r="FL49" s="667"/>
      <c r="FM49" s="667"/>
      <c r="FN49" s="667"/>
      <c r="FO49" s="667"/>
      <c r="FP49" s="667"/>
      <c r="FQ49" s="625"/>
      <c r="FR49" s="911"/>
      <c r="FS49" s="911"/>
      <c r="FT49" s="911"/>
      <c r="FU49" s="911"/>
      <c r="FV49" s="911"/>
      <c r="FW49" s="912"/>
      <c r="FX49" s="912"/>
      <c r="FY49" s="912"/>
      <c r="FZ49" s="912"/>
      <c r="GA49" s="912"/>
      <c r="GB49" s="912"/>
      <c r="GC49" s="912"/>
      <c r="GD49" s="912"/>
      <c r="GE49" s="912"/>
      <c r="GF49" s="912"/>
      <c r="GG49" s="912"/>
      <c r="GH49" s="912"/>
      <c r="GI49" s="913"/>
      <c r="GJ49" s="913"/>
      <c r="GK49" s="913"/>
      <c r="GL49" s="913"/>
      <c r="GM49" s="913"/>
      <c r="GN49" s="913"/>
      <c r="GO49" s="888"/>
    </row>
    <row r="50" spans="1:197" ht="3" customHeight="1" x14ac:dyDescent="0.25">
      <c r="A50" s="898"/>
      <c r="B50" s="6"/>
      <c r="C50" s="169"/>
      <c r="D50" s="169"/>
      <c r="E50" s="169"/>
      <c r="F50" s="6"/>
      <c r="G50" s="170"/>
      <c r="H50" s="170"/>
      <c r="I50" s="170"/>
      <c r="J50" s="170"/>
      <c r="K50" s="170"/>
      <c r="L50" s="170"/>
      <c r="M50" s="15"/>
      <c r="N50" s="6"/>
      <c r="O50" s="169"/>
      <c r="P50" s="169"/>
      <c r="Q50" s="169"/>
      <c r="R50" s="6"/>
      <c r="S50" s="170"/>
      <c r="T50" s="170"/>
      <c r="U50" s="170"/>
      <c r="V50" s="170"/>
      <c r="W50" s="170"/>
      <c r="X50" s="170"/>
      <c r="Y50" s="625"/>
      <c r="Z50" s="893" t="s">
        <v>95</v>
      </c>
      <c r="AA50" s="893"/>
      <c r="AB50" s="893"/>
      <c r="AC50" s="893"/>
      <c r="AD50" s="893"/>
      <c r="AE50" s="894">
        <f>SUM(AE10:AH49)</f>
        <v>0</v>
      </c>
      <c r="AF50" s="894"/>
      <c r="AG50" s="894"/>
      <c r="AH50" s="894"/>
      <c r="AI50" s="894">
        <f>SUM(AI10:AL49)</f>
        <v>0</v>
      </c>
      <c r="AJ50" s="894"/>
      <c r="AK50" s="894"/>
      <c r="AL50" s="894"/>
      <c r="AM50" s="894">
        <f>SUM(AM10:AP49)</f>
        <v>0</v>
      </c>
      <c r="AN50" s="894"/>
      <c r="AO50" s="894"/>
      <c r="AP50" s="894"/>
      <c r="AQ50" s="895">
        <f>SUM(AQ10:AS48)</f>
        <v>0</v>
      </c>
      <c r="AR50" s="895"/>
      <c r="AS50" s="895"/>
      <c r="AT50" s="895">
        <f>SUM(AT10:AV48)</f>
        <v>0</v>
      </c>
      <c r="AU50" s="895"/>
      <c r="AV50" s="895"/>
      <c r="AW50" s="888"/>
      <c r="AX50" s="898"/>
      <c r="AY50" s="6"/>
      <c r="AZ50" s="169"/>
      <c r="BA50" s="169"/>
      <c r="BB50" s="169"/>
      <c r="BC50" s="6"/>
      <c r="BD50" s="170"/>
      <c r="BE50" s="170"/>
      <c r="BF50" s="170"/>
      <c r="BG50" s="170"/>
      <c r="BH50" s="170"/>
      <c r="BI50" s="170"/>
      <c r="BJ50" s="15"/>
      <c r="BK50" s="6"/>
      <c r="BL50" s="169"/>
      <c r="BM50" s="169"/>
      <c r="BN50" s="169"/>
      <c r="BO50" s="6"/>
      <c r="BP50" s="170"/>
      <c r="BQ50" s="170"/>
      <c r="BR50" s="170"/>
      <c r="BS50" s="170"/>
      <c r="BT50" s="170"/>
      <c r="BU50" s="170"/>
      <c r="BV50" s="625"/>
      <c r="BW50" s="893" t="s">
        <v>95</v>
      </c>
      <c r="BX50" s="893"/>
      <c r="BY50" s="893"/>
      <c r="BZ50" s="893"/>
      <c r="CA50" s="893"/>
      <c r="CB50" s="894">
        <f>SUM(CB10:CE49)</f>
        <v>0</v>
      </c>
      <c r="CC50" s="894"/>
      <c r="CD50" s="894"/>
      <c r="CE50" s="894"/>
      <c r="CF50" s="894">
        <f>SUM(CF10:CI49)</f>
        <v>0</v>
      </c>
      <c r="CG50" s="894"/>
      <c r="CH50" s="894"/>
      <c r="CI50" s="894"/>
      <c r="CJ50" s="894">
        <f>SUM(CJ10:CM49)</f>
        <v>0</v>
      </c>
      <c r="CK50" s="894"/>
      <c r="CL50" s="894"/>
      <c r="CM50" s="894"/>
      <c r="CN50" s="895">
        <f>SUM(CN10:CP48)</f>
        <v>0</v>
      </c>
      <c r="CO50" s="895"/>
      <c r="CP50" s="895"/>
      <c r="CQ50" s="895">
        <f>SUM(CQ10:CS48)</f>
        <v>0</v>
      </c>
      <c r="CR50" s="895"/>
      <c r="CS50" s="895"/>
      <c r="CT50" s="888"/>
      <c r="CV50" s="898"/>
      <c r="CW50" s="6"/>
      <c r="CX50" s="169"/>
      <c r="CY50" s="169"/>
      <c r="CZ50" s="169"/>
      <c r="DA50" s="6"/>
      <c r="DB50" s="170"/>
      <c r="DC50" s="170"/>
      <c r="DD50" s="170"/>
      <c r="DE50" s="170"/>
      <c r="DF50" s="170"/>
      <c r="DG50" s="170"/>
      <c r="DH50" s="15"/>
      <c r="DI50" s="6"/>
      <c r="DJ50" s="169"/>
      <c r="DK50" s="169"/>
      <c r="DL50" s="169"/>
      <c r="DM50" s="6"/>
      <c r="DN50" s="170"/>
      <c r="DO50" s="170"/>
      <c r="DP50" s="170"/>
      <c r="DQ50" s="170"/>
      <c r="DR50" s="170"/>
      <c r="DS50" s="170"/>
      <c r="DT50" s="625"/>
      <c r="DU50" s="893" t="s">
        <v>95</v>
      </c>
      <c r="DV50" s="893"/>
      <c r="DW50" s="893"/>
      <c r="DX50" s="893"/>
      <c r="DY50" s="893"/>
      <c r="DZ50" s="894">
        <f>SUM(DZ10:EC49)</f>
        <v>0</v>
      </c>
      <c r="EA50" s="894"/>
      <c r="EB50" s="894"/>
      <c r="EC50" s="894"/>
      <c r="ED50" s="894">
        <f>SUM(ED10:EG49)</f>
        <v>0</v>
      </c>
      <c r="EE50" s="894"/>
      <c r="EF50" s="894"/>
      <c r="EG50" s="894"/>
      <c r="EH50" s="894">
        <f>SUM(EH10:EK49)</f>
        <v>0</v>
      </c>
      <c r="EI50" s="894"/>
      <c r="EJ50" s="894"/>
      <c r="EK50" s="894"/>
      <c r="EL50" s="895">
        <f>SUM(EL10:EN48)</f>
        <v>0</v>
      </c>
      <c r="EM50" s="895"/>
      <c r="EN50" s="895"/>
      <c r="EO50" s="895">
        <f>SUM(EO10:EQ48)</f>
        <v>0</v>
      </c>
      <c r="EP50" s="895"/>
      <c r="EQ50" s="895"/>
      <c r="ER50" s="888"/>
      <c r="ES50" s="898"/>
      <c r="ET50" s="6"/>
      <c r="EU50" s="169"/>
      <c r="EV50" s="169"/>
      <c r="EW50" s="169"/>
      <c r="EX50" s="6"/>
      <c r="EY50" s="170"/>
      <c r="EZ50" s="170"/>
      <c r="FA50" s="170"/>
      <c r="FB50" s="170"/>
      <c r="FC50" s="170"/>
      <c r="FD50" s="170"/>
      <c r="FE50" s="15"/>
      <c r="FF50" s="6"/>
      <c r="FG50" s="169"/>
      <c r="FH50" s="169"/>
      <c r="FI50" s="169"/>
      <c r="FJ50" s="6"/>
      <c r="FK50" s="170"/>
      <c r="FL50" s="170"/>
      <c r="FM50" s="170"/>
      <c r="FN50" s="170"/>
      <c r="FO50" s="170"/>
      <c r="FP50" s="170"/>
      <c r="FQ50" s="625"/>
      <c r="FR50" s="893" t="s">
        <v>95</v>
      </c>
      <c r="FS50" s="893"/>
      <c r="FT50" s="893"/>
      <c r="FU50" s="893"/>
      <c r="FV50" s="893"/>
      <c r="FW50" s="894">
        <f>SUM(FW10:FZ49)</f>
        <v>0</v>
      </c>
      <c r="FX50" s="894"/>
      <c r="FY50" s="894"/>
      <c r="FZ50" s="894"/>
      <c r="GA50" s="894">
        <f>SUM(GA10:GD49)</f>
        <v>0</v>
      </c>
      <c r="GB50" s="894"/>
      <c r="GC50" s="894"/>
      <c r="GD50" s="894"/>
      <c r="GE50" s="894">
        <f>SUM(GE10:GH49)</f>
        <v>0</v>
      </c>
      <c r="GF50" s="894"/>
      <c r="GG50" s="894"/>
      <c r="GH50" s="894"/>
      <c r="GI50" s="895">
        <f>SUM(GI10:GK48)</f>
        <v>0</v>
      </c>
      <c r="GJ50" s="895"/>
      <c r="GK50" s="895"/>
      <c r="GL50" s="895">
        <f>SUM(GL10:GN48)</f>
        <v>0</v>
      </c>
      <c r="GM50" s="895"/>
      <c r="GN50" s="895"/>
      <c r="GO50" s="888"/>
    </row>
    <row r="51" spans="1:197" ht="12.75" customHeight="1" x14ac:dyDescent="0.25">
      <c r="A51" s="898"/>
      <c r="B51" s="896" t="str">
        <f>'Resumen Anual'!$C$56</f>
        <v>IFR</v>
      </c>
      <c r="C51" s="896"/>
      <c r="D51" s="896"/>
      <c r="E51" s="896"/>
      <c r="F51" s="659"/>
      <c r="G51" s="667"/>
      <c r="H51" s="667"/>
      <c r="I51" s="667"/>
      <c r="J51" s="667"/>
      <c r="K51" s="667"/>
      <c r="L51" s="667"/>
      <c r="M51" s="15"/>
      <c r="N51" s="896" t="str">
        <f>'Resumen Anual'!$O$56</f>
        <v>NOCHE</v>
      </c>
      <c r="O51" s="896"/>
      <c r="P51" s="896"/>
      <c r="Q51" s="896"/>
      <c r="R51" s="658"/>
      <c r="S51" s="658"/>
      <c r="T51" s="658"/>
      <c r="U51" s="658"/>
      <c r="V51" s="658"/>
      <c r="W51" s="658"/>
      <c r="X51" s="659"/>
      <c r="Y51" s="625"/>
      <c r="Z51" s="893"/>
      <c r="AA51" s="893"/>
      <c r="AB51" s="893"/>
      <c r="AC51" s="893"/>
      <c r="AD51" s="893"/>
      <c r="AE51" s="894"/>
      <c r="AF51" s="894"/>
      <c r="AG51" s="894"/>
      <c r="AH51" s="894"/>
      <c r="AI51" s="894"/>
      <c r="AJ51" s="894"/>
      <c r="AK51" s="894"/>
      <c r="AL51" s="894"/>
      <c r="AM51" s="894"/>
      <c r="AN51" s="894"/>
      <c r="AO51" s="894"/>
      <c r="AP51" s="894"/>
      <c r="AQ51" s="895"/>
      <c r="AR51" s="895"/>
      <c r="AS51" s="895"/>
      <c r="AT51" s="895"/>
      <c r="AU51" s="895"/>
      <c r="AV51" s="895"/>
      <c r="AW51" s="888"/>
      <c r="AX51" s="898"/>
      <c r="AY51" s="896" t="str">
        <f>'Resumen Anual'!$C$56</f>
        <v>IFR</v>
      </c>
      <c r="AZ51" s="896"/>
      <c r="BA51" s="896"/>
      <c r="BB51" s="896"/>
      <c r="BC51" s="659"/>
      <c r="BD51" s="667"/>
      <c r="BE51" s="667"/>
      <c r="BF51" s="667"/>
      <c r="BG51" s="667"/>
      <c r="BH51" s="667"/>
      <c r="BI51" s="667"/>
      <c r="BJ51" s="15"/>
      <c r="BK51" s="896" t="str">
        <f>'Resumen Anual'!$O$56</f>
        <v>NOCHE</v>
      </c>
      <c r="BL51" s="896"/>
      <c r="BM51" s="896"/>
      <c r="BN51" s="896"/>
      <c r="BO51" s="658"/>
      <c r="BP51" s="658"/>
      <c r="BQ51" s="658"/>
      <c r="BR51" s="658"/>
      <c r="BS51" s="658"/>
      <c r="BT51" s="658"/>
      <c r="BU51" s="659"/>
      <c r="BV51" s="625"/>
      <c r="BW51" s="893"/>
      <c r="BX51" s="893"/>
      <c r="BY51" s="893"/>
      <c r="BZ51" s="893"/>
      <c r="CA51" s="893"/>
      <c r="CB51" s="894"/>
      <c r="CC51" s="894"/>
      <c r="CD51" s="894"/>
      <c r="CE51" s="894"/>
      <c r="CF51" s="894"/>
      <c r="CG51" s="894"/>
      <c r="CH51" s="894"/>
      <c r="CI51" s="894"/>
      <c r="CJ51" s="894"/>
      <c r="CK51" s="894"/>
      <c r="CL51" s="894"/>
      <c r="CM51" s="894"/>
      <c r="CN51" s="895"/>
      <c r="CO51" s="895"/>
      <c r="CP51" s="895"/>
      <c r="CQ51" s="895"/>
      <c r="CR51" s="895"/>
      <c r="CS51" s="895"/>
      <c r="CT51" s="888"/>
      <c r="CV51" s="898"/>
      <c r="CW51" s="896" t="str">
        <f>'Resumen Anual'!$C$56</f>
        <v>IFR</v>
      </c>
      <c r="CX51" s="896"/>
      <c r="CY51" s="896"/>
      <c r="CZ51" s="896"/>
      <c r="DA51" s="659"/>
      <c r="DB51" s="667"/>
      <c r="DC51" s="667"/>
      <c r="DD51" s="667"/>
      <c r="DE51" s="667"/>
      <c r="DF51" s="667"/>
      <c r="DG51" s="667"/>
      <c r="DH51" s="15"/>
      <c r="DI51" s="896" t="str">
        <f>'Resumen Anual'!$O$56</f>
        <v>NOCHE</v>
      </c>
      <c r="DJ51" s="896"/>
      <c r="DK51" s="896"/>
      <c r="DL51" s="896"/>
      <c r="DM51" s="658"/>
      <c r="DN51" s="658"/>
      <c r="DO51" s="658"/>
      <c r="DP51" s="658"/>
      <c r="DQ51" s="658"/>
      <c r="DR51" s="658"/>
      <c r="DS51" s="659"/>
      <c r="DT51" s="625"/>
      <c r="DU51" s="893"/>
      <c r="DV51" s="893"/>
      <c r="DW51" s="893"/>
      <c r="DX51" s="893"/>
      <c r="DY51" s="893"/>
      <c r="DZ51" s="894"/>
      <c r="EA51" s="894"/>
      <c r="EB51" s="894"/>
      <c r="EC51" s="894"/>
      <c r="ED51" s="894"/>
      <c r="EE51" s="894"/>
      <c r="EF51" s="894"/>
      <c r="EG51" s="894"/>
      <c r="EH51" s="894"/>
      <c r="EI51" s="894"/>
      <c r="EJ51" s="894"/>
      <c r="EK51" s="894"/>
      <c r="EL51" s="895"/>
      <c r="EM51" s="895"/>
      <c r="EN51" s="895"/>
      <c r="EO51" s="895"/>
      <c r="EP51" s="895"/>
      <c r="EQ51" s="895"/>
      <c r="ER51" s="888"/>
      <c r="ES51" s="898"/>
      <c r="ET51" s="896" t="str">
        <f>'Resumen Anual'!$C$56</f>
        <v>IFR</v>
      </c>
      <c r="EU51" s="896"/>
      <c r="EV51" s="896"/>
      <c r="EW51" s="896"/>
      <c r="EX51" s="659"/>
      <c r="EY51" s="667"/>
      <c r="EZ51" s="667"/>
      <c r="FA51" s="667"/>
      <c r="FB51" s="667"/>
      <c r="FC51" s="667"/>
      <c r="FD51" s="667"/>
      <c r="FE51" s="15"/>
      <c r="FF51" s="896" t="str">
        <f>'Resumen Anual'!$O$56</f>
        <v>NOCHE</v>
      </c>
      <c r="FG51" s="896"/>
      <c r="FH51" s="896"/>
      <c r="FI51" s="896"/>
      <c r="FJ51" s="658"/>
      <c r="FK51" s="658"/>
      <c r="FL51" s="658"/>
      <c r="FM51" s="658"/>
      <c r="FN51" s="658"/>
      <c r="FO51" s="658"/>
      <c r="FP51" s="659"/>
      <c r="FQ51" s="625"/>
      <c r="FR51" s="893"/>
      <c r="FS51" s="893"/>
      <c r="FT51" s="893"/>
      <c r="FU51" s="893"/>
      <c r="FV51" s="893"/>
      <c r="FW51" s="894"/>
      <c r="FX51" s="894"/>
      <c r="FY51" s="894"/>
      <c r="FZ51" s="894"/>
      <c r="GA51" s="894"/>
      <c r="GB51" s="894"/>
      <c r="GC51" s="894"/>
      <c r="GD51" s="894"/>
      <c r="GE51" s="894"/>
      <c r="GF51" s="894"/>
      <c r="GG51" s="894"/>
      <c r="GH51" s="894"/>
      <c r="GI51" s="895"/>
      <c r="GJ51" s="895"/>
      <c r="GK51" s="895"/>
      <c r="GL51" s="895"/>
      <c r="GM51" s="895"/>
      <c r="GN51" s="895"/>
      <c r="GO51" s="888"/>
    </row>
    <row r="52" spans="1:197" ht="6" customHeight="1" x14ac:dyDescent="0.25">
      <c r="A52" s="899"/>
      <c r="B52" s="897"/>
      <c r="C52" s="897"/>
      <c r="D52" s="897"/>
      <c r="E52" s="897"/>
      <c r="F52" s="897"/>
      <c r="G52" s="897"/>
      <c r="H52" s="897"/>
      <c r="I52" s="897"/>
      <c r="J52" s="897"/>
      <c r="K52" s="897"/>
      <c r="L52" s="897"/>
      <c r="M52" s="897"/>
      <c r="N52" s="897"/>
      <c r="O52" s="897"/>
      <c r="P52" s="897"/>
      <c r="Q52" s="897"/>
      <c r="R52" s="897"/>
      <c r="S52" s="897"/>
      <c r="T52" s="897"/>
      <c r="U52" s="897"/>
      <c r="V52" s="897"/>
      <c r="W52" s="897"/>
      <c r="X52" s="897"/>
      <c r="Y52" s="897"/>
      <c r="Z52" s="893"/>
      <c r="AA52" s="893"/>
      <c r="AB52" s="893"/>
      <c r="AC52" s="893"/>
      <c r="AD52" s="893"/>
      <c r="AE52" s="894"/>
      <c r="AF52" s="894"/>
      <c r="AG52" s="894"/>
      <c r="AH52" s="894"/>
      <c r="AI52" s="894"/>
      <c r="AJ52" s="894"/>
      <c r="AK52" s="894"/>
      <c r="AL52" s="894"/>
      <c r="AM52" s="894"/>
      <c r="AN52" s="894"/>
      <c r="AO52" s="894"/>
      <c r="AP52" s="894"/>
      <c r="AQ52" s="895"/>
      <c r="AR52" s="895"/>
      <c r="AS52" s="895"/>
      <c r="AT52" s="895"/>
      <c r="AU52" s="895"/>
      <c r="AV52" s="895"/>
      <c r="AW52" s="888"/>
      <c r="AX52" s="899"/>
      <c r="AY52" s="897"/>
      <c r="AZ52" s="897"/>
      <c r="BA52" s="897"/>
      <c r="BB52" s="897"/>
      <c r="BC52" s="897"/>
      <c r="BD52" s="897"/>
      <c r="BE52" s="897"/>
      <c r="BF52" s="897"/>
      <c r="BG52" s="897"/>
      <c r="BH52" s="897"/>
      <c r="BI52" s="897"/>
      <c r="BJ52" s="897"/>
      <c r="BK52" s="897"/>
      <c r="BL52" s="897"/>
      <c r="BM52" s="897"/>
      <c r="BN52" s="897"/>
      <c r="BO52" s="897"/>
      <c r="BP52" s="897"/>
      <c r="BQ52" s="897"/>
      <c r="BR52" s="897"/>
      <c r="BS52" s="897"/>
      <c r="BT52" s="897"/>
      <c r="BU52" s="897"/>
      <c r="BV52" s="897"/>
      <c r="BW52" s="893"/>
      <c r="BX52" s="893"/>
      <c r="BY52" s="893"/>
      <c r="BZ52" s="893"/>
      <c r="CA52" s="893"/>
      <c r="CB52" s="894"/>
      <c r="CC52" s="894"/>
      <c r="CD52" s="894"/>
      <c r="CE52" s="894"/>
      <c r="CF52" s="894"/>
      <c r="CG52" s="894"/>
      <c r="CH52" s="894"/>
      <c r="CI52" s="894"/>
      <c r="CJ52" s="894"/>
      <c r="CK52" s="894"/>
      <c r="CL52" s="894"/>
      <c r="CM52" s="894"/>
      <c r="CN52" s="895"/>
      <c r="CO52" s="895"/>
      <c r="CP52" s="895"/>
      <c r="CQ52" s="895"/>
      <c r="CR52" s="895"/>
      <c r="CS52" s="895"/>
      <c r="CT52" s="888"/>
      <c r="CV52" s="899"/>
      <c r="CW52" s="897"/>
      <c r="CX52" s="897"/>
      <c r="CY52" s="897"/>
      <c r="CZ52" s="897"/>
      <c r="DA52" s="897"/>
      <c r="DB52" s="897"/>
      <c r="DC52" s="897"/>
      <c r="DD52" s="897"/>
      <c r="DE52" s="897"/>
      <c r="DF52" s="897"/>
      <c r="DG52" s="897"/>
      <c r="DH52" s="897"/>
      <c r="DI52" s="897"/>
      <c r="DJ52" s="897"/>
      <c r="DK52" s="897"/>
      <c r="DL52" s="897"/>
      <c r="DM52" s="897"/>
      <c r="DN52" s="897"/>
      <c r="DO52" s="897"/>
      <c r="DP52" s="897"/>
      <c r="DQ52" s="897"/>
      <c r="DR52" s="897"/>
      <c r="DS52" s="897"/>
      <c r="DT52" s="897"/>
      <c r="DU52" s="893"/>
      <c r="DV52" s="893"/>
      <c r="DW52" s="893"/>
      <c r="DX52" s="893"/>
      <c r="DY52" s="893"/>
      <c r="DZ52" s="894"/>
      <c r="EA52" s="894"/>
      <c r="EB52" s="894"/>
      <c r="EC52" s="894"/>
      <c r="ED52" s="894"/>
      <c r="EE52" s="894"/>
      <c r="EF52" s="894"/>
      <c r="EG52" s="894"/>
      <c r="EH52" s="894"/>
      <c r="EI52" s="894"/>
      <c r="EJ52" s="894"/>
      <c r="EK52" s="894"/>
      <c r="EL52" s="895"/>
      <c r="EM52" s="895"/>
      <c r="EN52" s="895"/>
      <c r="EO52" s="895"/>
      <c r="EP52" s="895"/>
      <c r="EQ52" s="895"/>
      <c r="ER52" s="888"/>
      <c r="ES52" s="899"/>
      <c r="ET52" s="897"/>
      <c r="EU52" s="897"/>
      <c r="EV52" s="897"/>
      <c r="EW52" s="897"/>
      <c r="EX52" s="897"/>
      <c r="EY52" s="897"/>
      <c r="EZ52" s="897"/>
      <c r="FA52" s="897"/>
      <c r="FB52" s="897"/>
      <c r="FC52" s="897"/>
      <c r="FD52" s="897"/>
      <c r="FE52" s="897"/>
      <c r="FF52" s="897"/>
      <c r="FG52" s="897"/>
      <c r="FH52" s="897"/>
      <c r="FI52" s="897"/>
      <c r="FJ52" s="897"/>
      <c r="FK52" s="897"/>
      <c r="FL52" s="897"/>
      <c r="FM52" s="897"/>
      <c r="FN52" s="897"/>
      <c r="FO52" s="897"/>
      <c r="FP52" s="897"/>
      <c r="FQ52" s="897"/>
      <c r="FR52" s="893"/>
      <c r="FS52" s="893"/>
      <c r="FT52" s="893"/>
      <c r="FU52" s="893"/>
      <c r="FV52" s="893"/>
      <c r="FW52" s="894"/>
      <c r="FX52" s="894"/>
      <c r="FY52" s="894"/>
      <c r="FZ52" s="894"/>
      <c r="GA52" s="894"/>
      <c r="GB52" s="894"/>
      <c r="GC52" s="894"/>
      <c r="GD52" s="894"/>
      <c r="GE52" s="894"/>
      <c r="GF52" s="894"/>
      <c r="GG52" s="894"/>
      <c r="GH52" s="894"/>
      <c r="GI52" s="895"/>
      <c r="GJ52" s="895"/>
      <c r="GK52" s="895"/>
      <c r="GL52" s="895"/>
      <c r="GM52" s="895"/>
      <c r="GN52" s="895"/>
      <c r="GO52" s="888"/>
    </row>
    <row r="53" spans="1:197" ht="9" customHeight="1" x14ac:dyDescent="0.2">
      <c r="A53" s="891"/>
      <c r="B53" s="892"/>
      <c r="C53" s="892"/>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c r="AO53" s="892"/>
      <c r="AP53" s="892"/>
      <c r="AQ53" s="892"/>
      <c r="AR53" s="892"/>
      <c r="AS53" s="892"/>
      <c r="AT53" s="892"/>
      <c r="AU53" s="892"/>
      <c r="AV53" s="892"/>
      <c r="AW53" s="892"/>
      <c r="AX53" s="891"/>
      <c r="AY53" s="892"/>
      <c r="AZ53" s="892"/>
      <c r="BA53" s="892"/>
      <c r="BB53" s="892"/>
      <c r="BC53" s="892"/>
      <c r="BD53" s="892"/>
      <c r="BE53" s="892"/>
      <c r="BF53" s="892"/>
      <c r="BG53" s="892"/>
      <c r="BH53" s="892"/>
      <c r="BI53" s="892"/>
      <c r="BJ53" s="892"/>
      <c r="BK53" s="892"/>
      <c r="BL53" s="892"/>
      <c r="BM53" s="892"/>
      <c r="BN53" s="892"/>
      <c r="BO53" s="892"/>
      <c r="BP53" s="892"/>
      <c r="BQ53" s="892"/>
      <c r="BR53" s="892"/>
      <c r="BS53" s="892"/>
      <c r="BT53" s="892"/>
      <c r="BU53" s="892"/>
      <c r="BV53" s="892"/>
      <c r="BW53" s="892"/>
      <c r="BX53" s="892"/>
      <c r="BY53" s="892"/>
      <c r="BZ53" s="892"/>
      <c r="CA53" s="892"/>
      <c r="CB53" s="892"/>
      <c r="CC53" s="892"/>
      <c r="CD53" s="892"/>
      <c r="CE53" s="892"/>
      <c r="CF53" s="892"/>
      <c r="CG53" s="892"/>
      <c r="CH53" s="892"/>
      <c r="CI53" s="892"/>
      <c r="CJ53" s="892"/>
      <c r="CK53" s="892"/>
      <c r="CL53" s="892"/>
      <c r="CM53" s="892"/>
      <c r="CN53" s="892"/>
      <c r="CO53" s="892"/>
      <c r="CP53" s="892"/>
      <c r="CQ53" s="892"/>
      <c r="CR53" s="892"/>
      <c r="CS53" s="892"/>
      <c r="CT53" s="892"/>
      <c r="CV53" s="891"/>
      <c r="CW53" s="892"/>
      <c r="CX53" s="892"/>
      <c r="CY53" s="892"/>
      <c r="CZ53" s="892"/>
      <c r="DA53" s="892"/>
      <c r="DB53" s="892"/>
      <c r="DC53" s="892"/>
      <c r="DD53" s="892"/>
      <c r="DE53" s="892"/>
      <c r="DF53" s="892"/>
      <c r="DG53" s="892"/>
      <c r="DH53" s="892"/>
      <c r="DI53" s="892"/>
      <c r="DJ53" s="892"/>
      <c r="DK53" s="892"/>
      <c r="DL53" s="892"/>
      <c r="DM53" s="892"/>
      <c r="DN53" s="892"/>
      <c r="DO53" s="892"/>
      <c r="DP53" s="892"/>
      <c r="DQ53" s="892"/>
      <c r="DR53" s="892"/>
      <c r="DS53" s="892"/>
      <c r="DT53" s="892"/>
      <c r="DU53" s="892"/>
      <c r="DV53" s="892"/>
      <c r="DW53" s="892"/>
      <c r="DX53" s="892"/>
      <c r="DY53" s="892"/>
      <c r="DZ53" s="892"/>
      <c r="EA53" s="892"/>
      <c r="EB53" s="892"/>
      <c r="EC53" s="892"/>
      <c r="ED53" s="892"/>
      <c r="EE53" s="892"/>
      <c r="EF53" s="892"/>
      <c r="EG53" s="892"/>
      <c r="EH53" s="892"/>
      <c r="EI53" s="892"/>
      <c r="EJ53" s="892"/>
      <c r="EK53" s="892"/>
      <c r="EL53" s="892"/>
      <c r="EM53" s="892"/>
      <c r="EN53" s="892"/>
      <c r="EO53" s="892"/>
      <c r="EP53" s="892"/>
      <c r="EQ53" s="892"/>
      <c r="ER53" s="892"/>
      <c r="ES53" s="891"/>
      <c r="ET53" s="892"/>
      <c r="EU53" s="892"/>
      <c r="EV53" s="892"/>
      <c r="EW53" s="892"/>
      <c r="EX53" s="892"/>
      <c r="EY53" s="892"/>
      <c r="EZ53" s="892"/>
      <c r="FA53" s="892"/>
      <c r="FB53" s="892"/>
      <c r="FC53" s="892"/>
      <c r="FD53" s="892"/>
      <c r="FE53" s="892"/>
      <c r="FF53" s="892"/>
      <c r="FG53" s="892"/>
      <c r="FH53" s="892"/>
      <c r="FI53" s="892"/>
      <c r="FJ53" s="892"/>
      <c r="FK53" s="892"/>
      <c r="FL53" s="892"/>
      <c r="FM53" s="892"/>
      <c r="FN53" s="892"/>
      <c r="FO53" s="892"/>
      <c r="FP53" s="892"/>
      <c r="FQ53" s="892"/>
      <c r="FR53" s="892"/>
      <c r="FS53" s="892"/>
      <c r="FT53" s="892"/>
      <c r="FU53" s="892"/>
      <c r="FV53" s="892"/>
      <c r="FW53" s="892"/>
      <c r="FX53" s="892"/>
      <c r="FY53" s="892"/>
      <c r="FZ53" s="892"/>
      <c r="GA53" s="892"/>
      <c r="GB53" s="892"/>
      <c r="GC53" s="892"/>
      <c r="GD53" s="892"/>
      <c r="GE53" s="892"/>
      <c r="GF53" s="892"/>
      <c r="GG53" s="892"/>
      <c r="GH53" s="892"/>
      <c r="GI53" s="892"/>
      <c r="GJ53" s="892"/>
      <c r="GK53" s="892"/>
      <c r="GL53" s="892"/>
      <c r="GM53" s="892"/>
      <c r="GN53" s="892"/>
      <c r="GO53" s="892"/>
    </row>
    <row r="54" spans="1:197" ht="6.75" customHeight="1" x14ac:dyDescent="0.2">
      <c r="A54" s="999"/>
      <c r="B54" s="1002" t="s">
        <v>92</v>
      </c>
      <c r="C54" s="1002"/>
      <c r="D54" s="1002"/>
      <c r="E54" s="1002"/>
      <c r="F54" s="1002"/>
      <c r="G54" s="1002"/>
      <c r="H54" s="1002"/>
      <c r="I54" s="1002"/>
      <c r="J54" s="1002"/>
      <c r="K54" s="1002"/>
      <c r="L54" s="1002"/>
      <c r="M54" s="1002"/>
      <c r="N54" s="1002"/>
      <c r="O54" s="1002"/>
      <c r="P54" s="1002"/>
      <c r="Q54" s="1002"/>
      <c r="R54" s="1002"/>
      <c r="S54" s="1002"/>
      <c r="T54" s="1002"/>
      <c r="U54" s="1002"/>
      <c r="V54" s="1002"/>
      <c r="W54" s="1002"/>
      <c r="X54" s="1002"/>
      <c r="Y54" s="1002"/>
      <c r="Z54" s="1002"/>
      <c r="AA54" s="1002"/>
      <c r="AB54" s="1002"/>
      <c r="AC54" s="1002"/>
      <c r="AD54" s="1002"/>
      <c r="AE54" s="1002"/>
      <c r="AF54" s="1002"/>
      <c r="AG54" s="1002"/>
      <c r="AH54" s="1002"/>
      <c r="AI54" s="1002"/>
      <c r="AJ54" s="1002"/>
      <c r="AK54" s="1002"/>
      <c r="AL54" s="1002"/>
      <c r="AM54" s="1002"/>
      <c r="AN54" s="1002"/>
      <c r="AO54" s="1002"/>
      <c r="AP54" s="1002"/>
      <c r="AQ54" s="1002"/>
      <c r="AR54" s="1002"/>
      <c r="AS54" s="1002"/>
      <c r="AT54" s="1002"/>
      <c r="AU54" s="1002"/>
      <c r="AV54" s="1002"/>
      <c r="AW54" s="1002"/>
      <c r="AX54" s="1031"/>
      <c r="AY54" s="1031"/>
      <c r="AZ54" s="1031"/>
      <c r="BA54" s="1031"/>
      <c r="BB54" s="1031"/>
      <c r="BC54" s="1031"/>
      <c r="BD54" s="1031"/>
      <c r="BE54" s="1031"/>
      <c r="BF54" s="1031"/>
      <c r="BG54" s="1031"/>
      <c r="BH54" s="1031"/>
      <c r="BI54" s="1031"/>
      <c r="BJ54" s="1031"/>
      <c r="BK54" s="1031"/>
      <c r="BL54" s="1031"/>
      <c r="BM54" s="1031"/>
      <c r="BN54" s="1031"/>
      <c r="BO54" s="1031"/>
      <c r="BP54" s="1031"/>
      <c r="BQ54" s="1031"/>
      <c r="BR54" s="1031"/>
      <c r="BS54" s="1031"/>
      <c r="BT54" s="1031"/>
      <c r="BU54" s="1031"/>
      <c r="BV54" s="1031"/>
      <c r="BW54" s="1031"/>
      <c r="BX54" s="1031"/>
      <c r="BY54" s="1031"/>
      <c r="BZ54" s="1031"/>
      <c r="CA54" s="1031"/>
      <c r="CB54" s="1031"/>
      <c r="CC54" s="1031"/>
      <c r="CD54" s="1031"/>
      <c r="CE54" s="1031"/>
      <c r="CF54" s="1031"/>
      <c r="CG54" s="1031"/>
      <c r="CH54" s="1031"/>
      <c r="CI54" s="1031"/>
      <c r="CJ54" s="1031"/>
      <c r="CK54" s="1031"/>
      <c r="CL54" s="1031"/>
      <c r="CM54" s="1031"/>
      <c r="CN54" s="1031"/>
      <c r="CO54" s="1031"/>
      <c r="CP54" s="1031"/>
      <c r="CQ54" s="1031"/>
      <c r="CR54" s="1031"/>
      <c r="CS54" s="1031"/>
      <c r="CT54" s="1031"/>
      <c r="CV54" s="999"/>
      <c r="CW54" s="1002" t="s">
        <v>93</v>
      </c>
      <c r="CX54" s="1002"/>
      <c r="CY54" s="1002"/>
      <c r="CZ54" s="1002"/>
      <c r="DA54" s="1002"/>
      <c r="DB54" s="1002"/>
      <c r="DC54" s="1002"/>
      <c r="DD54" s="1002"/>
      <c r="DE54" s="1002"/>
      <c r="DF54" s="1002"/>
      <c r="DG54" s="1002"/>
      <c r="DH54" s="1002"/>
      <c r="DI54" s="1002"/>
      <c r="DJ54" s="1002"/>
      <c r="DK54" s="1002"/>
      <c r="DL54" s="1002"/>
      <c r="DM54" s="1002"/>
      <c r="DN54" s="1002"/>
      <c r="DO54" s="1002"/>
      <c r="DP54" s="1002"/>
      <c r="DQ54" s="1002"/>
      <c r="DR54" s="1002"/>
      <c r="DS54" s="1002"/>
      <c r="DT54" s="1002"/>
      <c r="DU54" s="1002"/>
      <c r="DV54" s="1002"/>
      <c r="DW54" s="1002"/>
      <c r="DX54" s="1002"/>
      <c r="DY54" s="1002"/>
      <c r="DZ54" s="1002"/>
      <c r="EA54" s="1002"/>
      <c r="EB54" s="1002"/>
      <c r="EC54" s="1002"/>
      <c r="ED54" s="1002"/>
      <c r="EE54" s="1002"/>
      <c r="EF54" s="1002"/>
      <c r="EG54" s="1002"/>
      <c r="EH54" s="1002"/>
      <c r="EI54" s="1002"/>
      <c r="EJ54" s="1002"/>
      <c r="EK54" s="1002"/>
      <c r="EL54" s="1002"/>
      <c r="EM54" s="1002"/>
      <c r="EN54" s="1002"/>
      <c r="EO54" s="1002"/>
      <c r="EP54" s="1002"/>
      <c r="EQ54" s="1002"/>
      <c r="ER54" s="1002"/>
      <c r="ES54" s="1036" t="s">
        <v>92</v>
      </c>
      <c r="ET54" s="1036"/>
      <c r="EU54" s="1036"/>
      <c r="EV54" s="1036"/>
      <c r="EW54" s="1036"/>
      <c r="EX54" s="1036"/>
      <c r="EY54" s="1036"/>
      <c r="EZ54" s="1036"/>
      <c r="FA54" s="1036"/>
      <c r="FB54" s="1036"/>
      <c r="FC54" s="1036"/>
      <c r="FD54" s="1036"/>
      <c r="FE54" s="1036"/>
      <c r="FF54" s="1036"/>
      <c r="FG54" s="1036"/>
      <c r="FH54" s="1036"/>
      <c r="FI54" s="1036"/>
      <c r="FJ54" s="1036"/>
      <c r="FK54" s="1036"/>
      <c r="FL54" s="1036"/>
      <c r="FM54" s="1036"/>
      <c r="FN54" s="1036"/>
      <c r="FO54" s="1036"/>
      <c r="FP54" s="1036"/>
      <c r="FQ54" s="1036"/>
      <c r="FR54" s="1036"/>
      <c r="FS54" s="1036"/>
      <c r="FT54" s="1036"/>
      <c r="FU54" s="1036"/>
      <c r="FV54" s="1036"/>
      <c r="FW54" s="1036"/>
      <c r="FX54" s="1036"/>
      <c r="FY54" s="1036"/>
      <c r="FZ54" s="1036"/>
      <c r="GA54" s="1036"/>
      <c r="GB54" s="1036"/>
      <c r="GC54" s="1036"/>
      <c r="GD54" s="1036"/>
      <c r="GE54" s="1036"/>
      <c r="GF54" s="1036"/>
      <c r="GG54" s="1036"/>
      <c r="GH54" s="1036"/>
      <c r="GI54" s="1036"/>
      <c r="GJ54" s="1036"/>
      <c r="GK54" s="1036"/>
      <c r="GL54" s="1036"/>
      <c r="GM54" s="1036"/>
      <c r="GN54" s="1036"/>
      <c r="GO54" s="1036"/>
    </row>
    <row r="55" spans="1:197" ht="6.75" customHeight="1" x14ac:dyDescent="0.2">
      <c r="A55" s="1000"/>
      <c r="B55" s="1003"/>
      <c r="C55" s="1003"/>
      <c r="D55" s="1003"/>
      <c r="E55" s="1003"/>
      <c r="F55" s="1003"/>
      <c r="G55" s="1003"/>
      <c r="H55" s="1003"/>
      <c r="I55" s="1003"/>
      <c r="J55" s="1003"/>
      <c r="K55" s="1003"/>
      <c r="L55" s="1003"/>
      <c r="M55" s="1003"/>
      <c r="N55" s="1003"/>
      <c r="O55" s="1003"/>
      <c r="P55" s="1003"/>
      <c r="Q55" s="1003"/>
      <c r="R55" s="1003"/>
      <c r="S55" s="1003"/>
      <c r="T55" s="1003"/>
      <c r="U55" s="1003"/>
      <c r="V55" s="1003"/>
      <c r="W55" s="1003"/>
      <c r="X55" s="1003"/>
      <c r="Y55" s="1003"/>
      <c r="Z55" s="1003"/>
      <c r="AA55" s="1003"/>
      <c r="AB55" s="1003"/>
      <c r="AC55" s="1003"/>
      <c r="AD55" s="1003"/>
      <c r="AE55" s="1003"/>
      <c r="AF55" s="1003"/>
      <c r="AG55" s="1003"/>
      <c r="AH55" s="1003"/>
      <c r="AI55" s="1003"/>
      <c r="AJ55" s="1003"/>
      <c r="AK55" s="1003"/>
      <c r="AL55" s="1003"/>
      <c r="AM55" s="1003"/>
      <c r="AN55" s="1003"/>
      <c r="AO55" s="1003"/>
      <c r="AP55" s="1003"/>
      <c r="AQ55" s="1003"/>
      <c r="AR55" s="1003"/>
      <c r="AS55" s="1003"/>
      <c r="AT55" s="1003"/>
      <c r="AU55" s="1003"/>
      <c r="AV55" s="1003"/>
      <c r="AW55" s="1003"/>
      <c r="AX55" s="1032"/>
      <c r="AY55" s="1032"/>
      <c r="AZ55" s="1032"/>
      <c r="BA55" s="1032"/>
      <c r="BB55" s="1032"/>
      <c r="BC55" s="1032"/>
      <c r="BD55" s="1032"/>
      <c r="BE55" s="1032"/>
      <c r="BF55" s="1032"/>
      <c r="BG55" s="1032"/>
      <c r="BH55" s="1032"/>
      <c r="BI55" s="1032"/>
      <c r="BJ55" s="1032"/>
      <c r="BK55" s="1032"/>
      <c r="BL55" s="1032"/>
      <c r="BM55" s="1032"/>
      <c r="BN55" s="1032"/>
      <c r="BO55" s="1032"/>
      <c r="BP55" s="1032"/>
      <c r="BQ55" s="1032"/>
      <c r="BR55" s="1032"/>
      <c r="BS55" s="1032"/>
      <c r="BT55" s="1032"/>
      <c r="BU55" s="1032"/>
      <c r="BV55" s="1032"/>
      <c r="BW55" s="1032"/>
      <c r="BX55" s="1032"/>
      <c r="BY55" s="1032"/>
      <c r="BZ55" s="1032"/>
      <c r="CA55" s="1032"/>
      <c r="CB55" s="1032"/>
      <c r="CC55" s="1032"/>
      <c r="CD55" s="1032"/>
      <c r="CE55" s="1032"/>
      <c r="CF55" s="1032"/>
      <c r="CG55" s="1032"/>
      <c r="CH55" s="1032"/>
      <c r="CI55" s="1032"/>
      <c r="CJ55" s="1032"/>
      <c r="CK55" s="1032"/>
      <c r="CL55" s="1032"/>
      <c r="CM55" s="1032"/>
      <c r="CN55" s="1032"/>
      <c r="CO55" s="1032"/>
      <c r="CP55" s="1032"/>
      <c r="CQ55" s="1032"/>
      <c r="CR55" s="1032"/>
      <c r="CS55" s="1032"/>
      <c r="CT55" s="1032"/>
      <c r="CV55" s="1000"/>
      <c r="CW55" s="1003"/>
      <c r="CX55" s="1003"/>
      <c r="CY55" s="1003"/>
      <c r="CZ55" s="1003"/>
      <c r="DA55" s="1003"/>
      <c r="DB55" s="1003"/>
      <c r="DC55" s="1003"/>
      <c r="DD55" s="1003"/>
      <c r="DE55" s="1003"/>
      <c r="DF55" s="1003"/>
      <c r="DG55" s="1003"/>
      <c r="DH55" s="1003"/>
      <c r="DI55" s="1003"/>
      <c r="DJ55" s="1003"/>
      <c r="DK55" s="1003"/>
      <c r="DL55" s="1003"/>
      <c r="DM55" s="1003"/>
      <c r="DN55" s="1003"/>
      <c r="DO55" s="1003"/>
      <c r="DP55" s="1003"/>
      <c r="DQ55" s="1003"/>
      <c r="DR55" s="1003"/>
      <c r="DS55" s="1003"/>
      <c r="DT55" s="1003"/>
      <c r="DU55" s="1003"/>
      <c r="DV55" s="1003"/>
      <c r="DW55" s="1003"/>
      <c r="DX55" s="1003"/>
      <c r="DY55" s="1003"/>
      <c r="DZ55" s="1003"/>
      <c r="EA55" s="1003"/>
      <c r="EB55" s="1003"/>
      <c r="EC55" s="1003"/>
      <c r="ED55" s="1003"/>
      <c r="EE55" s="1003"/>
      <c r="EF55" s="1003"/>
      <c r="EG55" s="1003"/>
      <c r="EH55" s="1003"/>
      <c r="EI55" s="1003"/>
      <c r="EJ55" s="1003"/>
      <c r="EK55" s="1003"/>
      <c r="EL55" s="1003"/>
      <c r="EM55" s="1003"/>
      <c r="EN55" s="1003"/>
      <c r="EO55" s="1003"/>
      <c r="EP55" s="1003"/>
      <c r="EQ55" s="1003"/>
      <c r="ER55" s="1003"/>
      <c r="ES55" s="1037"/>
      <c r="ET55" s="1037"/>
      <c r="EU55" s="1037"/>
      <c r="EV55" s="1037"/>
      <c r="EW55" s="1037"/>
      <c r="EX55" s="1037"/>
      <c r="EY55" s="1037"/>
      <c r="EZ55" s="1037"/>
      <c r="FA55" s="1037"/>
      <c r="FB55" s="1037"/>
      <c r="FC55" s="1037"/>
      <c r="FD55" s="1037"/>
      <c r="FE55" s="1037"/>
      <c r="FF55" s="1037"/>
      <c r="FG55" s="1037"/>
      <c r="FH55" s="1037"/>
      <c r="FI55" s="1037"/>
      <c r="FJ55" s="1037"/>
      <c r="FK55" s="1037"/>
      <c r="FL55" s="1037"/>
      <c r="FM55" s="1037"/>
      <c r="FN55" s="1037"/>
      <c r="FO55" s="1037"/>
      <c r="FP55" s="1037"/>
      <c r="FQ55" s="1037"/>
      <c r="FR55" s="1037"/>
      <c r="FS55" s="1037"/>
      <c r="FT55" s="1037"/>
      <c r="FU55" s="1037"/>
      <c r="FV55" s="1037"/>
      <c r="FW55" s="1037"/>
      <c r="FX55" s="1037"/>
      <c r="FY55" s="1037"/>
      <c r="FZ55" s="1037"/>
      <c r="GA55" s="1037"/>
      <c r="GB55" s="1037"/>
      <c r="GC55" s="1037"/>
      <c r="GD55" s="1037"/>
      <c r="GE55" s="1037"/>
      <c r="GF55" s="1037"/>
      <c r="GG55" s="1037"/>
      <c r="GH55" s="1037"/>
      <c r="GI55" s="1037"/>
      <c r="GJ55" s="1037"/>
      <c r="GK55" s="1037"/>
      <c r="GL55" s="1037"/>
      <c r="GM55" s="1037"/>
      <c r="GN55" s="1037"/>
      <c r="GO55" s="1037"/>
    </row>
    <row r="56" spans="1:197" ht="6.75" customHeight="1" x14ac:dyDescent="0.2">
      <c r="A56" s="1001"/>
      <c r="B56" s="1004"/>
      <c r="C56" s="1004"/>
      <c r="D56" s="1004"/>
      <c r="E56" s="1004"/>
      <c r="F56" s="1004"/>
      <c r="G56" s="1004"/>
      <c r="H56" s="1004"/>
      <c r="I56" s="1004"/>
      <c r="J56" s="1004"/>
      <c r="K56" s="1004"/>
      <c r="L56" s="1004"/>
      <c r="M56" s="1004"/>
      <c r="N56" s="1004"/>
      <c r="O56" s="1004"/>
      <c r="P56" s="1004"/>
      <c r="Q56" s="1004"/>
      <c r="R56" s="1004"/>
      <c r="S56" s="1004"/>
      <c r="T56" s="1004"/>
      <c r="U56" s="1004"/>
      <c r="V56" s="1004"/>
      <c r="W56" s="1004"/>
      <c r="X56" s="1004"/>
      <c r="Y56" s="1004"/>
      <c r="Z56" s="1004"/>
      <c r="AA56" s="1004"/>
      <c r="AB56" s="1004"/>
      <c r="AC56" s="1004"/>
      <c r="AD56" s="1004"/>
      <c r="AE56" s="1004"/>
      <c r="AF56" s="1004"/>
      <c r="AG56" s="1004"/>
      <c r="AH56" s="1004"/>
      <c r="AI56" s="1004"/>
      <c r="AJ56" s="1004"/>
      <c r="AK56" s="1004"/>
      <c r="AL56" s="1004"/>
      <c r="AM56" s="1004"/>
      <c r="AN56" s="1004"/>
      <c r="AO56" s="1004"/>
      <c r="AP56" s="1004"/>
      <c r="AQ56" s="1004"/>
      <c r="AR56" s="1004"/>
      <c r="AS56" s="1004"/>
      <c r="AT56" s="1004"/>
      <c r="AU56" s="1004"/>
      <c r="AV56" s="1004"/>
      <c r="AW56" s="1004"/>
      <c r="AX56" s="1033"/>
      <c r="AY56" s="1033"/>
      <c r="AZ56" s="1033"/>
      <c r="BA56" s="1033"/>
      <c r="BB56" s="1033"/>
      <c r="BC56" s="1033"/>
      <c r="BD56" s="1033"/>
      <c r="BE56" s="1033"/>
      <c r="BF56" s="1033"/>
      <c r="BG56" s="1033"/>
      <c r="BH56" s="1033"/>
      <c r="BI56" s="1033"/>
      <c r="BJ56" s="1033"/>
      <c r="BK56" s="1033"/>
      <c r="BL56" s="1033"/>
      <c r="BM56" s="1033"/>
      <c r="BN56" s="1033"/>
      <c r="BO56" s="1033"/>
      <c r="BP56" s="1033"/>
      <c r="BQ56" s="1033"/>
      <c r="BR56" s="1033"/>
      <c r="BS56" s="1033"/>
      <c r="BT56" s="1033"/>
      <c r="BU56" s="1033"/>
      <c r="BV56" s="1033"/>
      <c r="BW56" s="1033"/>
      <c r="BX56" s="1033"/>
      <c r="BY56" s="1033"/>
      <c r="BZ56" s="1033"/>
      <c r="CA56" s="1033"/>
      <c r="CB56" s="1033"/>
      <c r="CC56" s="1033"/>
      <c r="CD56" s="1033"/>
      <c r="CE56" s="1033"/>
      <c r="CF56" s="1033"/>
      <c r="CG56" s="1033"/>
      <c r="CH56" s="1033"/>
      <c r="CI56" s="1033"/>
      <c r="CJ56" s="1033"/>
      <c r="CK56" s="1033"/>
      <c r="CL56" s="1033"/>
      <c r="CM56" s="1033"/>
      <c r="CN56" s="1033"/>
      <c r="CO56" s="1033"/>
      <c r="CP56" s="1033"/>
      <c r="CQ56" s="1033"/>
      <c r="CR56" s="1033"/>
      <c r="CS56" s="1033"/>
      <c r="CT56" s="1033"/>
      <c r="CV56" s="1001"/>
      <c r="CW56" s="1004"/>
      <c r="CX56" s="1004"/>
      <c r="CY56" s="1004"/>
      <c r="CZ56" s="1004"/>
      <c r="DA56" s="1004"/>
      <c r="DB56" s="1004"/>
      <c r="DC56" s="1004"/>
      <c r="DD56" s="1004"/>
      <c r="DE56" s="1004"/>
      <c r="DF56" s="1004"/>
      <c r="DG56" s="1004"/>
      <c r="DH56" s="1004"/>
      <c r="DI56" s="1004"/>
      <c r="DJ56" s="1004"/>
      <c r="DK56" s="1004"/>
      <c r="DL56" s="1004"/>
      <c r="DM56" s="1004"/>
      <c r="DN56" s="1004"/>
      <c r="DO56" s="1004"/>
      <c r="DP56" s="1004"/>
      <c r="DQ56" s="1004"/>
      <c r="DR56" s="1004"/>
      <c r="DS56" s="1004"/>
      <c r="DT56" s="1004"/>
      <c r="DU56" s="1004"/>
      <c r="DV56" s="1004"/>
      <c r="DW56" s="1004"/>
      <c r="DX56" s="1004"/>
      <c r="DY56" s="1004"/>
      <c r="DZ56" s="1004"/>
      <c r="EA56" s="1004"/>
      <c r="EB56" s="1004"/>
      <c r="EC56" s="1004"/>
      <c r="ED56" s="1004"/>
      <c r="EE56" s="1004"/>
      <c r="EF56" s="1004"/>
      <c r="EG56" s="1004"/>
      <c r="EH56" s="1004"/>
      <c r="EI56" s="1004"/>
      <c r="EJ56" s="1004"/>
      <c r="EK56" s="1004"/>
      <c r="EL56" s="1004"/>
      <c r="EM56" s="1004"/>
      <c r="EN56" s="1004"/>
      <c r="EO56" s="1004"/>
      <c r="EP56" s="1004"/>
      <c r="EQ56" s="1004"/>
      <c r="ER56" s="1004"/>
      <c r="ES56" s="1038"/>
      <c r="ET56" s="1038"/>
      <c r="EU56" s="1038"/>
      <c r="EV56" s="1038"/>
      <c r="EW56" s="1038"/>
      <c r="EX56" s="1038"/>
      <c r="EY56" s="1038"/>
      <c r="EZ56" s="1038"/>
      <c r="FA56" s="1038"/>
      <c r="FB56" s="1038"/>
      <c r="FC56" s="1038"/>
      <c r="FD56" s="1038"/>
      <c r="FE56" s="1038"/>
      <c r="FF56" s="1038"/>
      <c r="FG56" s="1038"/>
      <c r="FH56" s="1038"/>
      <c r="FI56" s="1038"/>
      <c r="FJ56" s="1038"/>
      <c r="FK56" s="1038"/>
      <c r="FL56" s="1038"/>
      <c r="FM56" s="1038"/>
      <c r="FN56" s="1038"/>
      <c r="FO56" s="1038"/>
      <c r="FP56" s="1038"/>
      <c r="FQ56" s="1038"/>
      <c r="FR56" s="1038"/>
      <c r="FS56" s="1038"/>
      <c r="FT56" s="1038"/>
      <c r="FU56" s="1038"/>
      <c r="FV56" s="1038"/>
      <c r="FW56" s="1038"/>
      <c r="FX56" s="1038"/>
      <c r="FY56" s="1038"/>
      <c r="FZ56" s="1038"/>
      <c r="GA56" s="1038"/>
      <c r="GB56" s="1038"/>
      <c r="GC56" s="1038"/>
      <c r="GD56" s="1038"/>
      <c r="GE56" s="1038"/>
      <c r="GF56" s="1038"/>
      <c r="GG56" s="1038"/>
      <c r="GH56" s="1038"/>
      <c r="GI56" s="1038"/>
      <c r="GJ56" s="1038"/>
      <c r="GK56" s="1038"/>
      <c r="GL56" s="1038"/>
      <c r="GM56" s="1038"/>
      <c r="GN56" s="1038"/>
      <c r="GO56" s="1038"/>
    </row>
    <row r="57" spans="1:197" ht="3.75" customHeight="1" x14ac:dyDescent="0.25">
      <c r="A57" s="882"/>
      <c r="B57" s="883"/>
      <c r="C57" s="883"/>
      <c r="D57" s="883"/>
      <c r="E57" s="883"/>
      <c r="F57" s="883"/>
      <c r="G57" s="883"/>
      <c r="H57" s="883"/>
      <c r="I57" s="883"/>
      <c r="J57" s="883"/>
      <c r="K57" s="883"/>
      <c r="L57" s="883"/>
      <c r="M57" s="883"/>
      <c r="N57" s="883"/>
      <c r="O57" s="883"/>
      <c r="P57" s="883"/>
      <c r="Q57" s="883"/>
      <c r="R57" s="883"/>
      <c r="S57" s="883"/>
      <c r="T57" s="883"/>
      <c r="U57" s="883"/>
      <c r="V57" s="883"/>
      <c r="W57" s="883"/>
      <c r="X57" s="883"/>
      <c r="Y57" s="883"/>
      <c r="Z57" s="883"/>
      <c r="AA57" s="883"/>
      <c r="AB57" s="883"/>
      <c r="AC57" s="883"/>
      <c r="AD57" s="883"/>
      <c r="AE57" s="883"/>
      <c r="AF57" s="883"/>
      <c r="AG57" s="883"/>
      <c r="AH57" s="883"/>
      <c r="AI57" s="883"/>
      <c r="AJ57" s="883"/>
      <c r="AK57" s="883"/>
      <c r="AL57" s="883"/>
      <c r="AM57" s="883"/>
      <c r="AN57" s="883"/>
      <c r="AO57" s="883"/>
      <c r="AP57" s="883"/>
      <c r="AQ57" s="883"/>
      <c r="AR57" s="883"/>
      <c r="AS57" s="883"/>
      <c r="AT57" s="883"/>
      <c r="AU57" s="883"/>
      <c r="AV57" s="883"/>
      <c r="AW57" s="883"/>
      <c r="AX57" s="882"/>
      <c r="AY57" s="883"/>
      <c r="AZ57" s="883"/>
      <c r="BA57" s="883"/>
      <c r="BB57" s="883"/>
      <c r="BC57" s="883"/>
      <c r="BD57" s="883"/>
      <c r="BE57" s="883"/>
      <c r="BF57" s="883"/>
      <c r="BG57" s="883"/>
      <c r="BH57" s="883"/>
      <c r="BI57" s="883"/>
      <c r="BJ57" s="883"/>
      <c r="BK57" s="883"/>
      <c r="BL57" s="883"/>
      <c r="BM57" s="883"/>
      <c r="BN57" s="883"/>
      <c r="BO57" s="883"/>
      <c r="BP57" s="883"/>
      <c r="BQ57" s="883"/>
      <c r="BR57" s="883"/>
      <c r="BS57" s="883"/>
      <c r="BT57" s="883"/>
      <c r="BU57" s="883"/>
      <c r="BV57" s="883"/>
      <c r="BW57" s="883"/>
      <c r="BX57" s="883"/>
      <c r="BY57" s="883"/>
      <c r="BZ57" s="883"/>
      <c r="CA57" s="883"/>
      <c r="CB57" s="883"/>
      <c r="CC57" s="883"/>
      <c r="CD57" s="883"/>
      <c r="CE57" s="883"/>
      <c r="CF57" s="883"/>
      <c r="CG57" s="883"/>
      <c r="CH57" s="883"/>
      <c r="CI57" s="883"/>
      <c r="CJ57" s="883"/>
      <c r="CK57" s="883"/>
      <c r="CL57" s="883"/>
      <c r="CM57" s="883"/>
      <c r="CN57" s="883"/>
      <c r="CO57" s="883"/>
      <c r="CP57" s="883"/>
      <c r="CQ57" s="883"/>
      <c r="CR57" s="883"/>
      <c r="CS57" s="883"/>
      <c r="CT57" s="883"/>
      <c r="CV57" s="882"/>
      <c r="CW57" s="883"/>
      <c r="CX57" s="883"/>
      <c r="CY57" s="883"/>
      <c r="CZ57" s="883"/>
      <c r="DA57" s="883"/>
      <c r="DB57" s="883"/>
      <c r="DC57" s="883"/>
      <c r="DD57" s="883"/>
      <c r="DE57" s="883"/>
      <c r="DF57" s="883"/>
      <c r="DG57" s="883"/>
      <c r="DH57" s="883"/>
      <c r="DI57" s="883"/>
      <c r="DJ57" s="883"/>
      <c r="DK57" s="883"/>
      <c r="DL57" s="883"/>
      <c r="DM57" s="883"/>
      <c r="DN57" s="883"/>
      <c r="DO57" s="883"/>
      <c r="DP57" s="883"/>
      <c r="DQ57" s="883"/>
      <c r="DR57" s="883"/>
      <c r="DS57" s="883"/>
      <c r="DT57" s="883"/>
      <c r="DU57" s="883"/>
      <c r="DV57" s="883"/>
      <c r="DW57" s="883"/>
      <c r="DX57" s="883"/>
      <c r="DY57" s="883"/>
      <c r="DZ57" s="883"/>
      <c r="EA57" s="883"/>
      <c r="EB57" s="883"/>
      <c r="EC57" s="883"/>
      <c r="ED57" s="883"/>
      <c r="EE57" s="883"/>
      <c r="EF57" s="883"/>
      <c r="EG57" s="883"/>
      <c r="EH57" s="883"/>
      <c r="EI57" s="883"/>
      <c r="EJ57" s="883"/>
      <c r="EK57" s="883"/>
      <c r="EL57" s="883"/>
      <c r="EM57" s="883"/>
      <c r="EN57" s="883"/>
      <c r="EO57" s="883"/>
      <c r="EP57" s="883"/>
      <c r="EQ57" s="883"/>
      <c r="ER57" s="883"/>
      <c r="ES57" s="882"/>
      <c r="ET57" s="883"/>
      <c r="EU57" s="883"/>
      <c r="EV57" s="883"/>
      <c r="EW57" s="883"/>
      <c r="EX57" s="883"/>
      <c r="EY57" s="883"/>
      <c r="EZ57" s="883"/>
      <c r="FA57" s="883"/>
      <c r="FB57" s="883"/>
      <c r="FC57" s="883"/>
      <c r="FD57" s="883"/>
      <c r="FE57" s="883"/>
      <c r="FF57" s="883"/>
      <c r="FG57" s="883"/>
      <c r="FH57" s="883"/>
      <c r="FI57" s="883"/>
      <c r="FJ57" s="883"/>
      <c r="FK57" s="883"/>
      <c r="FL57" s="883"/>
      <c r="FM57" s="883"/>
      <c r="FN57" s="883"/>
      <c r="FO57" s="883"/>
      <c r="FP57" s="883"/>
      <c r="FQ57" s="883"/>
      <c r="FR57" s="883"/>
      <c r="FS57" s="883"/>
      <c r="FT57" s="883"/>
      <c r="FU57" s="883"/>
      <c r="FV57" s="883"/>
      <c r="FW57" s="883"/>
      <c r="FX57" s="883"/>
      <c r="FY57" s="883"/>
      <c r="FZ57" s="883"/>
      <c r="GA57" s="883"/>
      <c r="GB57" s="883"/>
      <c r="GC57" s="883"/>
      <c r="GD57" s="883"/>
      <c r="GE57" s="883"/>
      <c r="GF57" s="883"/>
      <c r="GG57" s="883"/>
      <c r="GH57" s="883"/>
      <c r="GI57" s="883"/>
      <c r="GJ57" s="883"/>
      <c r="GK57" s="883"/>
      <c r="GL57" s="883"/>
      <c r="GM57" s="883"/>
      <c r="GN57" s="883"/>
      <c r="GO57" s="883"/>
    </row>
    <row r="58" spans="1:197" ht="5.25" customHeight="1" x14ac:dyDescent="0.25">
      <c r="A58" s="1005" t="str">
        <f>'Resumen Anual'!$B$5</f>
        <v>MARCA Y MODELO</v>
      </c>
      <c r="B58" s="1006"/>
      <c r="C58" s="1006"/>
      <c r="D58" s="1006"/>
      <c r="E58" s="1006"/>
      <c r="F58" s="1006"/>
      <c r="G58" s="1006"/>
      <c r="H58" s="1006"/>
      <c r="I58" s="1006"/>
      <c r="J58" s="1006"/>
      <c r="K58" s="1011"/>
      <c r="L58" s="1011"/>
      <c r="M58" s="1011"/>
      <c r="N58" s="1011"/>
      <c r="O58" s="1011"/>
      <c r="P58" s="1011"/>
      <c r="Q58" s="1011"/>
      <c r="R58" s="1011"/>
      <c r="S58" s="1011"/>
      <c r="T58" s="1011"/>
      <c r="U58" s="1011"/>
      <c r="V58" s="1011"/>
      <c r="W58" s="1011"/>
      <c r="X58" s="1011"/>
      <c r="Y58" s="1011"/>
      <c r="Z58" s="1011"/>
      <c r="AA58" s="1011"/>
      <c r="AB58" s="1011"/>
      <c r="AC58" s="1011"/>
      <c r="AD58" s="1011"/>
      <c r="AE58" s="1011"/>
      <c r="AF58" s="1011"/>
      <c r="AG58" s="1011"/>
      <c r="AH58" s="1011"/>
      <c r="AI58" s="1011"/>
      <c r="AJ58" s="1011"/>
      <c r="AK58" s="1011"/>
      <c r="AL58" s="1011"/>
      <c r="AM58" s="1011"/>
      <c r="AN58" s="1011"/>
      <c r="AO58" s="1011"/>
      <c r="AP58" s="1011"/>
      <c r="AQ58" s="1011"/>
      <c r="AR58" s="1011"/>
      <c r="AS58" s="1011"/>
      <c r="AT58" s="1011"/>
      <c r="AU58" s="1011"/>
      <c r="AV58" s="1011"/>
      <c r="AW58" s="888"/>
      <c r="AX58" s="1005" t="str">
        <f>'Resumen Anual'!$B$5</f>
        <v>MARCA Y MODELO</v>
      </c>
      <c r="AY58" s="1006"/>
      <c r="AZ58" s="1006"/>
      <c r="BA58" s="1006"/>
      <c r="BB58" s="1006"/>
      <c r="BC58" s="1006"/>
      <c r="BD58" s="1006"/>
      <c r="BE58" s="1006"/>
      <c r="BF58" s="1006"/>
      <c r="BG58" s="1006"/>
      <c r="BH58" s="1011"/>
      <c r="BI58" s="1011"/>
      <c r="BJ58" s="1011"/>
      <c r="BK58" s="1011"/>
      <c r="BL58" s="1011"/>
      <c r="BM58" s="1011"/>
      <c r="BN58" s="1011"/>
      <c r="BO58" s="1011"/>
      <c r="BP58" s="1011"/>
      <c r="BQ58" s="1011"/>
      <c r="BR58" s="1011"/>
      <c r="BS58" s="1011"/>
      <c r="BT58" s="1011"/>
      <c r="BU58" s="1011"/>
      <c r="BV58" s="1011"/>
      <c r="BW58" s="1011"/>
      <c r="BX58" s="1011"/>
      <c r="BY58" s="1011"/>
      <c r="BZ58" s="1011"/>
      <c r="CA58" s="1011"/>
      <c r="CB58" s="1011"/>
      <c r="CC58" s="1011"/>
      <c r="CD58" s="1011"/>
      <c r="CE58" s="1011"/>
      <c r="CF58" s="1011"/>
      <c r="CG58" s="1011"/>
      <c r="CH58" s="1011"/>
      <c r="CI58" s="1011"/>
      <c r="CJ58" s="1011"/>
      <c r="CK58" s="1011"/>
      <c r="CL58" s="1011"/>
      <c r="CM58" s="1011"/>
      <c r="CN58" s="1011"/>
      <c r="CO58" s="1011"/>
      <c r="CP58" s="1011"/>
      <c r="CQ58" s="1011"/>
      <c r="CR58" s="1011"/>
      <c r="CS58" s="1011"/>
      <c r="CT58" s="888"/>
      <c r="CV58" s="1005" t="str">
        <f>'Resumen Anual'!$B$5</f>
        <v>MARCA Y MODELO</v>
      </c>
      <c r="CW58" s="1006"/>
      <c r="CX58" s="1006"/>
      <c r="CY58" s="1006"/>
      <c r="CZ58" s="1006"/>
      <c r="DA58" s="1006"/>
      <c r="DB58" s="1006"/>
      <c r="DC58" s="1006"/>
      <c r="DD58" s="1006"/>
      <c r="DE58" s="1006"/>
      <c r="DF58" s="1011"/>
      <c r="DG58" s="1011"/>
      <c r="DH58" s="1011"/>
      <c r="DI58" s="1011"/>
      <c r="DJ58" s="1011"/>
      <c r="DK58" s="1011"/>
      <c r="DL58" s="1011"/>
      <c r="DM58" s="1011"/>
      <c r="DN58" s="1011"/>
      <c r="DO58" s="1011"/>
      <c r="DP58" s="1011"/>
      <c r="DQ58" s="1011"/>
      <c r="DR58" s="1011"/>
      <c r="DS58" s="1011"/>
      <c r="DT58" s="1011"/>
      <c r="DU58" s="1011"/>
      <c r="DV58" s="1011"/>
      <c r="DW58" s="1011"/>
      <c r="DX58" s="1011"/>
      <c r="DY58" s="1011"/>
      <c r="DZ58" s="1011"/>
      <c r="EA58" s="1011"/>
      <c r="EB58" s="1011"/>
      <c r="EC58" s="1011"/>
      <c r="ED58" s="1011"/>
      <c r="EE58" s="1011"/>
      <c r="EF58" s="1011"/>
      <c r="EG58" s="1011"/>
      <c r="EH58" s="1011"/>
      <c r="EI58" s="1011"/>
      <c r="EJ58" s="1011"/>
      <c r="EK58" s="1011"/>
      <c r="EL58" s="1011"/>
      <c r="EM58" s="1011"/>
      <c r="EN58" s="1011"/>
      <c r="EO58" s="1011"/>
      <c r="EP58" s="1011"/>
      <c r="EQ58" s="1011"/>
      <c r="ER58" s="888"/>
      <c r="ES58" s="1005" t="str">
        <f>'Resumen Anual'!$B$5</f>
        <v>MARCA Y MODELO</v>
      </c>
      <c r="ET58" s="1006"/>
      <c r="EU58" s="1006"/>
      <c r="EV58" s="1006"/>
      <c r="EW58" s="1006"/>
      <c r="EX58" s="1006"/>
      <c r="EY58" s="1006"/>
      <c r="EZ58" s="1006"/>
      <c r="FA58" s="1006"/>
      <c r="FB58" s="1006"/>
      <c r="FC58" s="1011"/>
      <c r="FD58" s="1011"/>
      <c r="FE58" s="1011"/>
      <c r="FF58" s="1011"/>
      <c r="FG58" s="1011"/>
      <c r="FH58" s="1011"/>
      <c r="FI58" s="1011"/>
      <c r="FJ58" s="1011"/>
      <c r="FK58" s="1011"/>
      <c r="FL58" s="1011"/>
      <c r="FM58" s="1011"/>
      <c r="FN58" s="1011"/>
      <c r="FO58" s="1011"/>
      <c r="FP58" s="1011"/>
      <c r="FQ58" s="1011"/>
      <c r="FR58" s="1011"/>
      <c r="FS58" s="1011"/>
      <c r="FT58" s="1011"/>
      <c r="FU58" s="1011"/>
      <c r="FV58" s="1011"/>
      <c r="FW58" s="1011"/>
      <c r="FX58" s="1011"/>
      <c r="FY58" s="1011"/>
      <c r="FZ58" s="1011"/>
      <c r="GA58" s="1011"/>
      <c r="GB58" s="1011"/>
      <c r="GC58" s="1011"/>
      <c r="GD58" s="1011"/>
      <c r="GE58" s="1011"/>
      <c r="GF58" s="1011"/>
      <c r="GG58" s="1011"/>
      <c r="GH58" s="1011"/>
      <c r="GI58" s="1011"/>
      <c r="GJ58" s="1011"/>
      <c r="GK58" s="1011"/>
      <c r="GL58" s="1011"/>
      <c r="GM58" s="1011"/>
      <c r="GN58" s="1011"/>
      <c r="GO58" s="888"/>
    </row>
    <row r="59" spans="1:197" ht="11.25" customHeight="1" x14ac:dyDescent="0.2">
      <c r="A59" s="1007"/>
      <c r="B59" s="1008"/>
      <c r="C59" s="1008"/>
      <c r="D59" s="1008"/>
      <c r="E59" s="1008"/>
      <c r="F59" s="1008"/>
      <c r="G59" s="1008"/>
      <c r="H59" s="1008"/>
      <c r="I59" s="1008"/>
      <c r="J59" s="1008"/>
      <c r="K59" s="871"/>
      <c r="L59" s="871"/>
      <c r="M59" s="871"/>
      <c r="N59" s="871"/>
      <c r="O59" s="871"/>
      <c r="P59" s="871"/>
      <c r="Q59" s="871"/>
      <c r="R59" s="871"/>
      <c r="S59" s="871"/>
      <c r="T59" s="871"/>
      <c r="U59" s="871"/>
      <c r="V59" s="871"/>
      <c r="W59" s="871"/>
      <c r="X59" s="871"/>
      <c r="Y59" s="871"/>
      <c r="Z59" s="871"/>
      <c r="AA59" s="871"/>
      <c r="AB59" s="871"/>
      <c r="AC59" s="871"/>
      <c r="AD59" s="1012"/>
      <c r="AE59" s="1013" t="str">
        <f>IF(Portada!$A$1="www.fly-logics.com","PIC",0)</f>
        <v>PIC</v>
      </c>
      <c r="AF59" s="1014"/>
      <c r="AG59" s="1014"/>
      <c r="AH59" s="1015"/>
      <c r="AI59" s="1019" t="str">
        <f>IF(Portada!$A$1="www.fly-logics.com","SIC",0)</f>
        <v>SIC</v>
      </c>
      <c r="AJ59" s="1014"/>
      <c r="AK59" s="1014"/>
      <c r="AL59" s="1015"/>
      <c r="AM59" s="1019" t="str">
        <f>IF(Portada!$A$1="www.fly-logics.com","INSTR.",0)</f>
        <v>INSTR.</v>
      </c>
      <c r="AN59" s="1014"/>
      <c r="AO59" s="1014"/>
      <c r="AP59" s="1014"/>
      <c r="AQ59" s="1019" t="str">
        <f>'Resumen Anual'!$AR$5</f>
        <v>Aterr.</v>
      </c>
      <c r="AR59" s="1014"/>
      <c r="AS59" s="1014"/>
      <c r="AT59" s="1014"/>
      <c r="AU59" s="1014"/>
      <c r="AV59" s="1021"/>
      <c r="AW59" s="888"/>
      <c r="AX59" s="1007"/>
      <c r="AY59" s="1008"/>
      <c r="AZ59" s="1008"/>
      <c r="BA59" s="1008"/>
      <c r="BB59" s="1008"/>
      <c r="BC59" s="1008"/>
      <c r="BD59" s="1008"/>
      <c r="BE59" s="1008"/>
      <c r="BF59" s="1008"/>
      <c r="BG59" s="1008"/>
      <c r="BH59" s="871"/>
      <c r="BI59" s="871"/>
      <c r="BJ59" s="871"/>
      <c r="BK59" s="871"/>
      <c r="BL59" s="871"/>
      <c r="BM59" s="871"/>
      <c r="BN59" s="871"/>
      <c r="BO59" s="871"/>
      <c r="BP59" s="871"/>
      <c r="BQ59" s="871"/>
      <c r="BR59" s="871"/>
      <c r="BS59" s="871"/>
      <c r="BT59" s="871"/>
      <c r="BU59" s="871"/>
      <c r="BV59" s="871"/>
      <c r="BW59" s="871"/>
      <c r="BX59" s="871"/>
      <c r="BY59" s="871"/>
      <c r="BZ59" s="871"/>
      <c r="CA59" s="1012"/>
      <c r="CB59" s="1013" t="str">
        <f>IF(Portada!$A$1="www.fly-logics.com","PIC",0)</f>
        <v>PIC</v>
      </c>
      <c r="CC59" s="1014"/>
      <c r="CD59" s="1014"/>
      <c r="CE59" s="1015"/>
      <c r="CF59" s="1019" t="str">
        <f>IF(Portada!$A$1="www.fly-logics.com","SIC",0)</f>
        <v>SIC</v>
      </c>
      <c r="CG59" s="1014"/>
      <c r="CH59" s="1014"/>
      <c r="CI59" s="1015"/>
      <c r="CJ59" s="1019" t="str">
        <f>IF(Portada!$A$1="www.fly-logics.com","INSTR.",0)</f>
        <v>INSTR.</v>
      </c>
      <c r="CK59" s="1014"/>
      <c r="CL59" s="1014"/>
      <c r="CM59" s="1014"/>
      <c r="CN59" s="1019" t="str">
        <f>'Resumen Anual'!$AR$5</f>
        <v>Aterr.</v>
      </c>
      <c r="CO59" s="1014"/>
      <c r="CP59" s="1014"/>
      <c r="CQ59" s="1014"/>
      <c r="CR59" s="1014"/>
      <c r="CS59" s="1021"/>
      <c r="CT59" s="888"/>
      <c r="CV59" s="1007"/>
      <c r="CW59" s="1008"/>
      <c r="CX59" s="1008"/>
      <c r="CY59" s="1008"/>
      <c r="CZ59" s="1008"/>
      <c r="DA59" s="1008"/>
      <c r="DB59" s="1008"/>
      <c r="DC59" s="1008"/>
      <c r="DD59" s="1008"/>
      <c r="DE59" s="1008"/>
      <c r="DF59" s="871"/>
      <c r="DG59" s="871"/>
      <c r="DH59" s="871"/>
      <c r="DI59" s="871"/>
      <c r="DJ59" s="871"/>
      <c r="DK59" s="871"/>
      <c r="DL59" s="871"/>
      <c r="DM59" s="871"/>
      <c r="DN59" s="871"/>
      <c r="DO59" s="871"/>
      <c r="DP59" s="871"/>
      <c r="DQ59" s="871"/>
      <c r="DR59" s="871"/>
      <c r="DS59" s="871"/>
      <c r="DT59" s="871"/>
      <c r="DU59" s="871"/>
      <c r="DV59" s="871"/>
      <c r="DW59" s="871"/>
      <c r="DX59" s="871"/>
      <c r="DY59" s="1012"/>
      <c r="DZ59" s="1013" t="str">
        <f>IF(Portada!$A$1="www.fly-logics.com","PIC",0)</f>
        <v>PIC</v>
      </c>
      <c r="EA59" s="1014"/>
      <c r="EB59" s="1014"/>
      <c r="EC59" s="1015"/>
      <c r="ED59" s="1019" t="str">
        <f>IF(Portada!$A$1="www.fly-logics.com","SIC",0)</f>
        <v>SIC</v>
      </c>
      <c r="EE59" s="1014"/>
      <c r="EF59" s="1014"/>
      <c r="EG59" s="1015"/>
      <c r="EH59" s="1019" t="str">
        <f>IF(Portada!$A$1="www.fly-logics.com","INSTR.",0)</f>
        <v>INSTR.</v>
      </c>
      <c r="EI59" s="1014"/>
      <c r="EJ59" s="1014"/>
      <c r="EK59" s="1014"/>
      <c r="EL59" s="1019" t="str">
        <f>'Resumen Anual'!$AR$5</f>
        <v>Aterr.</v>
      </c>
      <c r="EM59" s="1014"/>
      <c r="EN59" s="1014"/>
      <c r="EO59" s="1014"/>
      <c r="EP59" s="1014"/>
      <c r="EQ59" s="1021"/>
      <c r="ER59" s="888"/>
      <c r="ES59" s="1007"/>
      <c r="ET59" s="1008"/>
      <c r="EU59" s="1008"/>
      <c r="EV59" s="1008"/>
      <c r="EW59" s="1008"/>
      <c r="EX59" s="1008"/>
      <c r="EY59" s="1008"/>
      <c r="EZ59" s="1008"/>
      <c r="FA59" s="1008"/>
      <c r="FB59" s="1008"/>
      <c r="FC59" s="871"/>
      <c r="FD59" s="871"/>
      <c r="FE59" s="871"/>
      <c r="FF59" s="871"/>
      <c r="FG59" s="871"/>
      <c r="FH59" s="871"/>
      <c r="FI59" s="871"/>
      <c r="FJ59" s="871"/>
      <c r="FK59" s="871"/>
      <c r="FL59" s="871"/>
      <c r="FM59" s="871"/>
      <c r="FN59" s="871"/>
      <c r="FO59" s="871"/>
      <c r="FP59" s="871"/>
      <c r="FQ59" s="871"/>
      <c r="FR59" s="871"/>
      <c r="FS59" s="871"/>
      <c r="FT59" s="871"/>
      <c r="FU59" s="871"/>
      <c r="FV59" s="1012"/>
      <c r="FW59" s="1013" t="str">
        <f>IF(Portada!$A$1="www.fly-logics.com","PIC",0)</f>
        <v>PIC</v>
      </c>
      <c r="FX59" s="1014"/>
      <c r="FY59" s="1014"/>
      <c r="FZ59" s="1015"/>
      <c r="GA59" s="1019" t="str">
        <f>IF(Portada!$A$1="www.fly-logics.com","SIC",0)</f>
        <v>SIC</v>
      </c>
      <c r="GB59" s="1014"/>
      <c r="GC59" s="1014"/>
      <c r="GD59" s="1015"/>
      <c r="GE59" s="1019" t="str">
        <f>IF(Portada!$A$1="www.fly-logics.com","INSTR.",0)</f>
        <v>INSTR.</v>
      </c>
      <c r="GF59" s="1014"/>
      <c r="GG59" s="1014"/>
      <c r="GH59" s="1014"/>
      <c r="GI59" s="1019" t="str">
        <f>'Resumen Anual'!$AR$5</f>
        <v>Aterr.</v>
      </c>
      <c r="GJ59" s="1014"/>
      <c r="GK59" s="1014"/>
      <c r="GL59" s="1014"/>
      <c r="GM59" s="1014"/>
      <c r="GN59" s="1021"/>
      <c r="GO59" s="888"/>
    </row>
    <row r="60" spans="1:197" ht="5.25" customHeight="1" x14ac:dyDescent="0.2">
      <c r="A60" s="1007"/>
      <c r="B60" s="1008"/>
      <c r="C60" s="1008"/>
      <c r="D60" s="1008"/>
      <c r="E60" s="1008"/>
      <c r="F60" s="1008"/>
      <c r="G60" s="1008"/>
      <c r="H60" s="1008"/>
      <c r="I60" s="1008"/>
      <c r="J60" s="1008"/>
      <c r="K60" s="871"/>
      <c r="L60" s="871"/>
      <c r="M60" s="871"/>
      <c r="N60" s="871"/>
      <c r="O60" s="871"/>
      <c r="P60" s="871"/>
      <c r="Q60" s="871"/>
      <c r="R60" s="871"/>
      <c r="S60" s="871"/>
      <c r="T60" s="871"/>
      <c r="U60" s="871"/>
      <c r="V60" s="871"/>
      <c r="W60" s="871"/>
      <c r="X60" s="871"/>
      <c r="Y60" s="871"/>
      <c r="Z60" s="871"/>
      <c r="AA60" s="871"/>
      <c r="AB60" s="871"/>
      <c r="AC60" s="871"/>
      <c r="AD60" s="1012"/>
      <c r="AE60" s="1016"/>
      <c r="AF60" s="1017"/>
      <c r="AG60" s="1017"/>
      <c r="AH60" s="1018"/>
      <c r="AI60" s="1020"/>
      <c r="AJ60" s="1017"/>
      <c r="AK60" s="1017"/>
      <c r="AL60" s="1018"/>
      <c r="AM60" s="1020"/>
      <c r="AN60" s="1017"/>
      <c r="AO60" s="1017"/>
      <c r="AP60" s="1017"/>
      <c r="AQ60" s="1022"/>
      <c r="AR60" s="1023"/>
      <c r="AS60" s="1023"/>
      <c r="AT60" s="1023"/>
      <c r="AU60" s="1023"/>
      <c r="AV60" s="1024"/>
      <c r="AW60" s="888"/>
      <c r="AX60" s="1007"/>
      <c r="AY60" s="1008"/>
      <c r="AZ60" s="1008"/>
      <c r="BA60" s="1008"/>
      <c r="BB60" s="1008"/>
      <c r="BC60" s="1008"/>
      <c r="BD60" s="1008"/>
      <c r="BE60" s="1008"/>
      <c r="BF60" s="1008"/>
      <c r="BG60" s="1008"/>
      <c r="BH60" s="871"/>
      <c r="BI60" s="871"/>
      <c r="BJ60" s="871"/>
      <c r="BK60" s="871"/>
      <c r="BL60" s="871"/>
      <c r="BM60" s="871"/>
      <c r="BN60" s="871"/>
      <c r="BO60" s="871"/>
      <c r="BP60" s="871"/>
      <c r="BQ60" s="871"/>
      <c r="BR60" s="871"/>
      <c r="BS60" s="871"/>
      <c r="BT60" s="871"/>
      <c r="BU60" s="871"/>
      <c r="BV60" s="871"/>
      <c r="BW60" s="871"/>
      <c r="BX60" s="871"/>
      <c r="BY60" s="871"/>
      <c r="BZ60" s="871"/>
      <c r="CA60" s="1012"/>
      <c r="CB60" s="1016"/>
      <c r="CC60" s="1017"/>
      <c r="CD60" s="1017"/>
      <c r="CE60" s="1018"/>
      <c r="CF60" s="1020"/>
      <c r="CG60" s="1017"/>
      <c r="CH60" s="1017"/>
      <c r="CI60" s="1018"/>
      <c r="CJ60" s="1020"/>
      <c r="CK60" s="1017"/>
      <c r="CL60" s="1017"/>
      <c r="CM60" s="1017"/>
      <c r="CN60" s="1022"/>
      <c r="CO60" s="1023"/>
      <c r="CP60" s="1023"/>
      <c r="CQ60" s="1023"/>
      <c r="CR60" s="1023"/>
      <c r="CS60" s="1024"/>
      <c r="CT60" s="888"/>
      <c r="CV60" s="1007"/>
      <c r="CW60" s="1008"/>
      <c r="CX60" s="1008"/>
      <c r="CY60" s="1008"/>
      <c r="CZ60" s="1008"/>
      <c r="DA60" s="1008"/>
      <c r="DB60" s="1008"/>
      <c r="DC60" s="1008"/>
      <c r="DD60" s="1008"/>
      <c r="DE60" s="1008"/>
      <c r="DF60" s="871"/>
      <c r="DG60" s="871"/>
      <c r="DH60" s="871"/>
      <c r="DI60" s="871"/>
      <c r="DJ60" s="871"/>
      <c r="DK60" s="871"/>
      <c r="DL60" s="871"/>
      <c r="DM60" s="871"/>
      <c r="DN60" s="871"/>
      <c r="DO60" s="871"/>
      <c r="DP60" s="871"/>
      <c r="DQ60" s="871"/>
      <c r="DR60" s="871"/>
      <c r="DS60" s="871"/>
      <c r="DT60" s="871"/>
      <c r="DU60" s="871"/>
      <c r="DV60" s="871"/>
      <c r="DW60" s="871"/>
      <c r="DX60" s="871"/>
      <c r="DY60" s="1012"/>
      <c r="DZ60" s="1016"/>
      <c r="EA60" s="1017"/>
      <c r="EB60" s="1017"/>
      <c r="EC60" s="1018"/>
      <c r="ED60" s="1020"/>
      <c r="EE60" s="1017"/>
      <c r="EF60" s="1017"/>
      <c r="EG60" s="1018"/>
      <c r="EH60" s="1020"/>
      <c r="EI60" s="1017"/>
      <c r="EJ60" s="1017"/>
      <c r="EK60" s="1017"/>
      <c r="EL60" s="1022"/>
      <c r="EM60" s="1023"/>
      <c r="EN60" s="1023"/>
      <c r="EO60" s="1023"/>
      <c r="EP60" s="1023"/>
      <c r="EQ60" s="1024"/>
      <c r="ER60" s="888"/>
      <c r="ES60" s="1007"/>
      <c r="ET60" s="1008"/>
      <c r="EU60" s="1008"/>
      <c r="EV60" s="1008"/>
      <c r="EW60" s="1008"/>
      <c r="EX60" s="1008"/>
      <c r="EY60" s="1008"/>
      <c r="EZ60" s="1008"/>
      <c r="FA60" s="1008"/>
      <c r="FB60" s="1008"/>
      <c r="FC60" s="871"/>
      <c r="FD60" s="871"/>
      <c r="FE60" s="871"/>
      <c r="FF60" s="871"/>
      <c r="FG60" s="871"/>
      <c r="FH60" s="871"/>
      <c r="FI60" s="871"/>
      <c r="FJ60" s="871"/>
      <c r="FK60" s="871"/>
      <c r="FL60" s="871"/>
      <c r="FM60" s="871"/>
      <c r="FN60" s="871"/>
      <c r="FO60" s="871"/>
      <c r="FP60" s="871"/>
      <c r="FQ60" s="871"/>
      <c r="FR60" s="871"/>
      <c r="FS60" s="871"/>
      <c r="FT60" s="871"/>
      <c r="FU60" s="871"/>
      <c r="FV60" s="1012"/>
      <c r="FW60" s="1016"/>
      <c r="FX60" s="1017"/>
      <c r="FY60" s="1017"/>
      <c r="FZ60" s="1018"/>
      <c r="GA60" s="1020"/>
      <c r="GB60" s="1017"/>
      <c r="GC60" s="1017"/>
      <c r="GD60" s="1018"/>
      <c r="GE60" s="1020"/>
      <c r="GF60" s="1017"/>
      <c r="GG60" s="1017"/>
      <c r="GH60" s="1017"/>
      <c r="GI60" s="1022"/>
      <c r="GJ60" s="1023"/>
      <c r="GK60" s="1023"/>
      <c r="GL60" s="1023"/>
      <c r="GM60" s="1023"/>
      <c r="GN60" s="1024"/>
      <c r="GO60" s="888"/>
    </row>
    <row r="61" spans="1:197" ht="5.25" customHeight="1" x14ac:dyDescent="0.25">
      <c r="A61" s="1009"/>
      <c r="B61" s="1010"/>
      <c r="C61" s="1010"/>
      <c r="D61" s="1010"/>
      <c r="E61" s="1010"/>
      <c r="F61" s="1010"/>
      <c r="G61" s="1010"/>
      <c r="H61" s="1010"/>
      <c r="I61" s="1010"/>
      <c r="J61" s="1010"/>
      <c r="K61" s="1025"/>
      <c r="L61" s="1025"/>
      <c r="M61" s="1025"/>
      <c r="N61" s="1025"/>
      <c r="O61" s="1025"/>
      <c r="P61" s="1025"/>
      <c r="Q61" s="1025"/>
      <c r="R61" s="1025"/>
      <c r="S61" s="1025"/>
      <c r="T61" s="1025"/>
      <c r="U61" s="1025"/>
      <c r="V61" s="1025"/>
      <c r="W61" s="1025"/>
      <c r="X61" s="1025"/>
      <c r="Y61" s="1025"/>
      <c r="Z61" s="1025"/>
      <c r="AA61" s="1025"/>
      <c r="AB61" s="1025"/>
      <c r="AC61" s="1025"/>
      <c r="AD61" s="1026"/>
      <c r="AE61" s="1016"/>
      <c r="AF61" s="1017"/>
      <c r="AG61" s="1017"/>
      <c r="AH61" s="1018"/>
      <c r="AI61" s="1020"/>
      <c r="AJ61" s="1017"/>
      <c r="AK61" s="1017"/>
      <c r="AL61" s="1018"/>
      <c r="AM61" s="1020"/>
      <c r="AN61" s="1017"/>
      <c r="AO61" s="1017"/>
      <c r="AP61" s="1017"/>
      <c r="AQ61" s="1027" t="str">
        <f>'Resumen Anual'!$AR$7</f>
        <v>D</v>
      </c>
      <c r="AR61" s="1028"/>
      <c r="AS61" s="1028"/>
      <c r="AT61" s="1027" t="str">
        <f>'Resumen Anual'!$AU$7</f>
        <v>N</v>
      </c>
      <c r="AU61" s="1028"/>
      <c r="AV61" s="1029"/>
      <c r="AW61" s="888"/>
      <c r="AX61" s="1009"/>
      <c r="AY61" s="1010"/>
      <c r="AZ61" s="1010"/>
      <c r="BA61" s="1010"/>
      <c r="BB61" s="1010"/>
      <c r="BC61" s="1010"/>
      <c r="BD61" s="1010"/>
      <c r="BE61" s="1010"/>
      <c r="BF61" s="1010"/>
      <c r="BG61" s="1010"/>
      <c r="BH61" s="1025"/>
      <c r="BI61" s="1025"/>
      <c r="BJ61" s="1025"/>
      <c r="BK61" s="1025"/>
      <c r="BL61" s="1025"/>
      <c r="BM61" s="1025"/>
      <c r="BN61" s="1025"/>
      <c r="BO61" s="1025"/>
      <c r="BP61" s="1025"/>
      <c r="BQ61" s="1025"/>
      <c r="BR61" s="1025"/>
      <c r="BS61" s="1025"/>
      <c r="BT61" s="1025"/>
      <c r="BU61" s="1025"/>
      <c r="BV61" s="1025"/>
      <c r="BW61" s="1025"/>
      <c r="BX61" s="1025"/>
      <c r="BY61" s="1025"/>
      <c r="BZ61" s="1025"/>
      <c r="CA61" s="1026"/>
      <c r="CB61" s="1016"/>
      <c r="CC61" s="1017"/>
      <c r="CD61" s="1017"/>
      <c r="CE61" s="1018"/>
      <c r="CF61" s="1020"/>
      <c r="CG61" s="1017"/>
      <c r="CH61" s="1017"/>
      <c r="CI61" s="1018"/>
      <c r="CJ61" s="1020"/>
      <c r="CK61" s="1017"/>
      <c r="CL61" s="1017"/>
      <c r="CM61" s="1017"/>
      <c r="CN61" s="1027" t="str">
        <f>'Resumen Anual'!$AR$7</f>
        <v>D</v>
      </c>
      <c r="CO61" s="1028"/>
      <c r="CP61" s="1028"/>
      <c r="CQ61" s="1027" t="str">
        <f>'Resumen Anual'!$AU$7</f>
        <v>N</v>
      </c>
      <c r="CR61" s="1028"/>
      <c r="CS61" s="1029"/>
      <c r="CT61" s="888"/>
      <c r="CV61" s="1009"/>
      <c r="CW61" s="1010"/>
      <c r="CX61" s="1010"/>
      <c r="CY61" s="1010"/>
      <c r="CZ61" s="1010"/>
      <c r="DA61" s="1010"/>
      <c r="DB61" s="1010"/>
      <c r="DC61" s="1010"/>
      <c r="DD61" s="1010"/>
      <c r="DE61" s="1010"/>
      <c r="DF61" s="1025"/>
      <c r="DG61" s="1025"/>
      <c r="DH61" s="1025"/>
      <c r="DI61" s="1025"/>
      <c r="DJ61" s="1025"/>
      <c r="DK61" s="1025"/>
      <c r="DL61" s="1025"/>
      <c r="DM61" s="1025"/>
      <c r="DN61" s="1025"/>
      <c r="DO61" s="1025"/>
      <c r="DP61" s="1025"/>
      <c r="DQ61" s="1025"/>
      <c r="DR61" s="1025"/>
      <c r="DS61" s="1025"/>
      <c r="DT61" s="1025"/>
      <c r="DU61" s="1025"/>
      <c r="DV61" s="1025"/>
      <c r="DW61" s="1025"/>
      <c r="DX61" s="1025"/>
      <c r="DY61" s="1026"/>
      <c r="DZ61" s="1016"/>
      <c r="EA61" s="1017"/>
      <c r="EB61" s="1017"/>
      <c r="EC61" s="1018"/>
      <c r="ED61" s="1020"/>
      <c r="EE61" s="1017"/>
      <c r="EF61" s="1017"/>
      <c r="EG61" s="1018"/>
      <c r="EH61" s="1020"/>
      <c r="EI61" s="1017"/>
      <c r="EJ61" s="1017"/>
      <c r="EK61" s="1017"/>
      <c r="EL61" s="1027" t="str">
        <f>'Resumen Anual'!$AR$7</f>
        <v>D</v>
      </c>
      <c r="EM61" s="1028"/>
      <c r="EN61" s="1028"/>
      <c r="EO61" s="1027" t="str">
        <f>'Resumen Anual'!$AU$7</f>
        <v>N</v>
      </c>
      <c r="EP61" s="1028"/>
      <c r="EQ61" s="1029"/>
      <c r="ER61" s="888"/>
      <c r="ES61" s="1009"/>
      <c r="ET61" s="1010"/>
      <c r="EU61" s="1010"/>
      <c r="EV61" s="1010"/>
      <c r="EW61" s="1010"/>
      <c r="EX61" s="1010"/>
      <c r="EY61" s="1010"/>
      <c r="EZ61" s="1010"/>
      <c r="FA61" s="1010"/>
      <c r="FB61" s="1010"/>
      <c r="FC61" s="1025"/>
      <c r="FD61" s="1025"/>
      <c r="FE61" s="1025"/>
      <c r="FF61" s="1025"/>
      <c r="FG61" s="1025"/>
      <c r="FH61" s="1025"/>
      <c r="FI61" s="1025"/>
      <c r="FJ61" s="1025"/>
      <c r="FK61" s="1025"/>
      <c r="FL61" s="1025"/>
      <c r="FM61" s="1025"/>
      <c r="FN61" s="1025"/>
      <c r="FO61" s="1025"/>
      <c r="FP61" s="1025"/>
      <c r="FQ61" s="1025"/>
      <c r="FR61" s="1025"/>
      <c r="FS61" s="1025"/>
      <c r="FT61" s="1025"/>
      <c r="FU61" s="1025"/>
      <c r="FV61" s="1026"/>
      <c r="FW61" s="1016"/>
      <c r="FX61" s="1017"/>
      <c r="FY61" s="1017"/>
      <c r="FZ61" s="1018"/>
      <c r="GA61" s="1020"/>
      <c r="GB61" s="1017"/>
      <c r="GC61" s="1017"/>
      <c r="GD61" s="1018"/>
      <c r="GE61" s="1020"/>
      <c r="GF61" s="1017"/>
      <c r="GG61" s="1017"/>
      <c r="GH61" s="1017"/>
      <c r="GI61" s="1027" t="str">
        <f>'Resumen Anual'!$AR$7</f>
        <v>D</v>
      </c>
      <c r="GJ61" s="1028"/>
      <c r="GK61" s="1028"/>
      <c r="GL61" s="1027" t="str">
        <f>'Resumen Anual'!$AU$7</f>
        <v>N</v>
      </c>
      <c r="GM61" s="1028"/>
      <c r="GN61" s="1029"/>
      <c r="GO61" s="888"/>
    </row>
    <row r="62" spans="1:197" ht="5.25" customHeight="1" x14ac:dyDescent="0.2">
      <c r="A62" s="880"/>
      <c r="B62" s="881"/>
      <c r="C62" s="881"/>
      <c r="D62" s="881"/>
      <c r="E62" s="881"/>
      <c r="F62" s="881"/>
      <c r="G62" s="881"/>
      <c r="H62" s="881"/>
      <c r="I62" s="881"/>
      <c r="J62" s="881"/>
      <c r="K62" s="881"/>
      <c r="L62" s="881"/>
      <c r="M62" s="881"/>
      <c r="N62" s="881"/>
      <c r="O62" s="881"/>
      <c r="P62" s="881"/>
      <c r="Q62" s="881"/>
      <c r="R62" s="881"/>
      <c r="S62" s="881"/>
      <c r="T62" s="881"/>
      <c r="U62" s="881"/>
      <c r="V62" s="881"/>
      <c r="W62" s="881"/>
      <c r="X62" s="881"/>
      <c r="Y62" s="881"/>
      <c r="Z62" s="881"/>
      <c r="AA62" s="881"/>
      <c r="AB62" s="881"/>
      <c r="AC62" s="881"/>
      <c r="AD62" s="881"/>
      <c r="AE62" s="1016"/>
      <c r="AF62" s="1017"/>
      <c r="AG62" s="1017"/>
      <c r="AH62" s="1018"/>
      <c r="AI62" s="1020"/>
      <c r="AJ62" s="1017"/>
      <c r="AK62" s="1017"/>
      <c r="AL62" s="1018"/>
      <c r="AM62" s="1020"/>
      <c r="AN62" s="1017"/>
      <c r="AO62" s="1017"/>
      <c r="AP62" s="1017"/>
      <c r="AQ62" s="1020"/>
      <c r="AR62" s="1017"/>
      <c r="AS62" s="1017"/>
      <c r="AT62" s="1020"/>
      <c r="AU62" s="1017"/>
      <c r="AV62" s="1030"/>
      <c r="AW62" s="888"/>
      <c r="AX62" s="880"/>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1016"/>
      <c r="CC62" s="1017"/>
      <c r="CD62" s="1017"/>
      <c r="CE62" s="1018"/>
      <c r="CF62" s="1020"/>
      <c r="CG62" s="1017"/>
      <c r="CH62" s="1017"/>
      <c r="CI62" s="1018"/>
      <c r="CJ62" s="1020"/>
      <c r="CK62" s="1017"/>
      <c r="CL62" s="1017"/>
      <c r="CM62" s="1017"/>
      <c r="CN62" s="1020"/>
      <c r="CO62" s="1017"/>
      <c r="CP62" s="1017"/>
      <c r="CQ62" s="1020"/>
      <c r="CR62" s="1017"/>
      <c r="CS62" s="1030"/>
      <c r="CT62" s="888"/>
      <c r="CV62" s="880"/>
      <c r="CW62" s="881"/>
      <c r="CX62" s="881"/>
      <c r="CY62" s="881"/>
      <c r="CZ62" s="881"/>
      <c r="DA62" s="881"/>
      <c r="DB62" s="881"/>
      <c r="DC62" s="881"/>
      <c r="DD62" s="881"/>
      <c r="DE62" s="881"/>
      <c r="DF62" s="881"/>
      <c r="DG62" s="881"/>
      <c r="DH62" s="881"/>
      <c r="DI62" s="881"/>
      <c r="DJ62" s="881"/>
      <c r="DK62" s="881"/>
      <c r="DL62" s="881"/>
      <c r="DM62" s="881"/>
      <c r="DN62" s="881"/>
      <c r="DO62" s="881"/>
      <c r="DP62" s="881"/>
      <c r="DQ62" s="881"/>
      <c r="DR62" s="881"/>
      <c r="DS62" s="881"/>
      <c r="DT62" s="881"/>
      <c r="DU62" s="881"/>
      <c r="DV62" s="881"/>
      <c r="DW62" s="881"/>
      <c r="DX62" s="881"/>
      <c r="DY62" s="881"/>
      <c r="DZ62" s="1016"/>
      <c r="EA62" s="1017"/>
      <c r="EB62" s="1017"/>
      <c r="EC62" s="1018"/>
      <c r="ED62" s="1020"/>
      <c r="EE62" s="1017"/>
      <c r="EF62" s="1017"/>
      <c r="EG62" s="1018"/>
      <c r="EH62" s="1020"/>
      <c r="EI62" s="1017"/>
      <c r="EJ62" s="1017"/>
      <c r="EK62" s="1017"/>
      <c r="EL62" s="1020"/>
      <c r="EM62" s="1017"/>
      <c r="EN62" s="1017"/>
      <c r="EO62" s="1020"/>
      <c r="EP62" s="1017"/>
      <c r="EQ62" s="1030"/>
      <c r="ER62" s="888"/>
      <c r="ES62" s="880"/>
      <c r="ET62" s="881"/>
      <c r="EU62" s="881"/>
      <c r="EV62" s="881"/>
      <c r="EW62" s="881"/>
      <c r="EX62" s="881"/>
      <c r="EY62" s="881"/>
      <c r="EZ62" s="881"/>
      <c r="FA62" s="881"/>
      <c r="FB62" s="881"/>
      <c r="FC62" s="881"/>
      <c r="FD62" s="881"/>
      <c r="FE62" s="881"/>
      <c r="FF62" s="881"/>
      <c r="FG62" s="881"/>
      <c r="FH62" s="881"/>
      <c r="FI62" s="881"/>
      <c r="FJ62" s="881"/>
      <c r="FK62" s="881"/>
      <c r="FL62" s="881"/>
      <c r="FM62" s="881"/>
      <c r="FN62" s="881"/>
      <c r="FO62" s="881"/>
      <c r="FP62" s="881"/>
      <c r="FQ62" s="881"/>
      <c r="FR62" s="881"/>
      <c r="FS62" s="881"/>
      <c r="FT62" s="881"/>
      <c r="FU62" s="881"/>
      <c r="FV62" s="881"/>
      <c r="FW62" s="1016"/>
      <c r="FX62" s="1017"/>
      <c r="FY62" s="1017"/>
      <c r="FZ62" s="1018"/>
      <c r="GA62" s="1020"/>
      <c r="GB62" s="1017"/>
      <c r="GC62" s="1017"/>
      <c r="GD62" s="1018"/>
      <c r="GE62" s="1020"/>
      <c r="GF62" s="1017"/>
      <c r="GG62" s="1017"/>
      <c r="GH62" s="1017"/>
      <c r="GI62" s="1020"/>
      <c r="GJ62" s="1017"/>
      <c r="GK62" s="1017"/>
      <c r="GL62" s="1020"/>
      <c r="GM62" s="1017"/>
      <c r="GN62" s="1030"/>
      <c r="GO62" s="888"/>
    </row>
    <row r="63" spans="1:197" ht="8.25" customHeight="1" x14ac:dyDescent="0.2">
      <c r="A63" s="898"/>
      <c r="B63" s="992" t="str">
        <f>'Resumen Anual'!$C$13</f>
        <v>TIEMPO DE VUELO</v>
      </c>
      <c r="C63" s="993"/>
      <c r="D63" s="993"/>
      <c r="E63" s="993"/>
      <c r="F63" s="993"/>
      <c r="G63" s="993"/>
      <c r="H63" s="993"/>
      <c r="I63" s="993"/>
      <c r="J63" s="993"/>
      <c r="K63" s="993"/>
      <c r="L63" s="994"/>
      <c r="M63" s="6"/>
      <c r="N63" s="998" t="str">
        <f>'Resumen Anual'!$O$13</f>
        <v>TIEMPO MEDIO</v>
      </c>
      <c r="O63" s="993"/>
      <c r="P63" s="993"/>
      <c r="Q63" s="993"/>
      <c r="R63" s="993"/>
      <c r="S63" s="993"/>
      <c r="T63" s="993"/>
      <c r="U63" s="993"/>
      <c r="V63" s="993"/>
      <c r="W63" s="993"/>
      <c r="X63" s="994"/>
      <c r="Y63" s="625"/>
      <c r="Z63" s="978" t="s">
        <v>94</v>
      </c>
      <c r="AA63" s="978"/>
      <c r="AB63" s="978"/>
      <c r="AC63" s="978"/>
      <c r="AD63" s="978"/>
      <c r="AE63" s="912"/>
      <c r="AF63" s="912"/>
      <c r="AG63" s="912"/>
      <c r="AH63" s="912"/>
      <c r="AI63" s="912"/>
      <c r="AJ63" s="912"/>
      <c r="AK63" s="912"/>
      <c r="AL63" s="912"/>
      <c r="AM63" s="912"/>
      <c r="AN63" s="912"/>
      <c r="AO63" s="912"/>
      <c r="AP63" s="912"/>
      <c r="AQ63" s="913"/>
      <c r="AR63" s="913"/>
      <c r="AS63" s="913"/>
      <c r="AT63" s="913"/>
      <c r="AU63" s="913"/>
      <c r="AV63" s="913"/>
      <c r="AW63" s="888"/>
      <c r="AX63" s="898"/>
      <c r="AY63" s="992" t="str">
        <f>'Resumen Anual'!$C$13</f>
        <v>TIEMPO DE VUELO</v>
      </c>
      <c r="AZ63" s="993"/>
      <c r="BA63" s="993"/>
      <c r="BB63" s="993"/>
      <c r="BC63" s="993"/>
      <c r="BD63" s="993"/>
      <c r="BE63" s="993"/>
      <c r="BF63" s="993"/>
      <c r="BG63" s="993"/>
      <c r="BH63" s="993"/>
      <c r="BI63" s="994"/>
      <c r="BJ63" s="6"/>
      <c r="BK63" s="998" t="str">
        <f>'Resumen Anual'!$O$13</f>
        <v>TIEMPO MEDIO</v>
      </c>
      <c r="BL63" s="993"/>
      <c r="BM63" s="993"/>
      <c r="BN63" s="993"/>
      <c r="BO63" s="993"/>
      <c r="BP63" s="993"/>
      <c r="BQ63" s="993"/>
      <c r="BR63" s="993"/>
      <c r="BS63" s="993"/>
      <c r="BT63" s="993"/>
      <c r="BU63" s="994"/>
      <c r="BV63" s="625"/>
      <c r="BW63" s="978" t="s">
        <v>94</v>
      </c>
      <c r="BX63" s="978"/>
      <c r="BY63" s="978"/>
      <c r="BZ63" s="978"/>
      <c r="CA63" s="978"/>
      <c r="CB63" s="912"/>
      <c r="CC63" s="912"/>
      <c r="CD63" s="912"/>
      <c r="CE63" s="912"/>
      <c r="CF63" s="912"/>
      <c r="CG63" s="912"/>
      <c r="CH63" s="912"/>
      <c r="CI63" s="912"/>
      <c r="CJ63" s="912"/>
      <c r="CK63" s="912"/>
      <c r="CL63" s="912"/>
      <c r="CM63" s="912"/>
      <c r="CN63" s="913"/>
      <c r="CO63" s="913"/>
      <c r="CP63" s="913"/>
      <c r="CQ63" s="913"/>
      <c r="CR63" s="913"/>
      <c r="CS63" s="913"/>
      <c r="CT63" s="888"/>
      <c r="CV63" s="898"/>
      <c r="CW63" s="992" t="str">
        <f>'Resumen Anual'!$C$13</f>
        <v>TIEMPO DE VUELO</v>
      </c>
      <c r="CX63" s="993"/>
      <c r="CY63" s="993"/>
      <c r="CZ63" s="993"/>
      <c r="DA63" s="993"/>
      <c r="DB63" s="993"/>
      <c r="DC63" s="993"/>
      <c r="DD63" s="993"/>
      <c r="DE63" s="993"/>
      <c r="DF63" s="993"/>
      <c r="DG63" s="994"/>
      <c r="DH63" s="6"/>
      <c r="DI63" s="998" t="str">
        <f>'Resumen Anual'!$O$13</f>
        <v>TIEMPO MEDIO</v>
      </c>
      <c r="DJ63" s="993"/>
      <c r="DK63" s="993"/>
      <c r="DL63" s="993"/>
      <c r="DM63" s="993"/>
      <c r="DN63" s="993"/>
      <c r="DO63" s="993"/>
      <c r="DP63" s="993"/>
      <c r="DQ63" s="993"/>
      <c r="DR63" s="993"/>
      <c r="DS63" s="994"/>
      <c r="DT63" s="625"/>
      <c r="DU63" s="978" t="s">
        <v>94</v>
      </c>
      <c r="DV63" s="978"/>
      <c r="DW63" s="978"/>
      <c r="DX63" s="978"/>
      <c r="DY63" s="978"/>
      <c r="DZ63" s="912"/>
      <c r="EA63" s="912"/>
      <c r="EB63" s="912"/>
      <c r="EC63" s="912"/>
      <c r="ED63" s="912"/>
      <c r="EE63" s="912"/>
      <c r="EF63" s="912"/>
      <c r="EG63" s="912"/>
      <c r="EH63" s="912"/>
      <c r="EI63" s="912"/>
      <c r="EJ63" s="912"/>
      <c r="EK63" s="912"/>
      <c r="EL63" s="913"/>
      <c r="EM63" s="913"/>
      <c r="EN63" s="913"/>
      <c r="EO63" s="913"/>
      <c r="EP63" s="913"/>
      <c r="EQ63" s="913"/>
      <c r="ER63" s="888"/>
      <c r="ES63" s="898"/>
      <c r="ET63" s="992" t="str">
        <f>'Resumen Anual'!$C$13</f>
        <v>TIEMPO DE VUELO</v>
      </c>
      <c r="EU63" s="993"/>
      <c r="EV63" s="993"/>
      <c r="EW63" s="993"/>
      <c r="EX63" s="993"/>
      <c r="EY63" s="993"/>
      <c r="EZ63" s="993"/>
      <c r="FA63" s="993"/>
      <c r="FB63" s="993"/>
      <c r="FC63" s="993"/>
      <c r="FD63" s="994"/>
      <c r="FE63" s="6"/>
      <c r="FF63" s="998" t="str">
        <f>'Resumen Anual'!$O$13</f>
        <v>TIEMPO MEDIO</v>
      </c>
      <c r="FG63" s="993"/>
      <c r="FH63" s="993"/>
      <c r="FI63" s="993"/>
      <c r="FJ63" s="993"/>
      <c r="FK63" s="993"/>
      <c r="FL63" s="993"/>
      <c r="FM63" s="993"/>
      <c r="FN63" s="993"/>
      <c r="FO63" s="993"/>
      <c r="FP63" s="994"/>
      <c r="FQ63" s="625"/>
      <c r="FR63" s="978" t="s">
        <v>94</v>
      </c>
      <c r="FS63" s="978"/>
      <c r="FT63" s="978"/>
      <c r="FU63" s="978"/>
      <c r="FV63" s="978"/>
      <c r="FW63" s="912"/>
      <c r="FX63" s="912"/>
      <c r="FY63" s="912"/>
      <c r="FZ63" s="912"/>
      <c r="GA63" s="912"/>
      <c r="GB63" s="912"/>
      <c r="GC63" s="912"/>
      <c r="GD63" s="912"/>
      <c r="GE63" s="912"/>
      <c r="GF63" s="912"/>
      <c r="GG63" s="912"/>
      <c r="GH63" s="912"/>
      <c r="GI63" s="913"/>
      <c r="GJ63" s="913"/>
      <c r="GK63" s="913"/>
      <c r="GL63" s="913"/>
      <c r="GM63" s="913"/>
      <c r="GN63" s="913"/>
      <c r="GO63" s="888"/>
    </row>
    <row r="64" spans="1:197" ht="8.25" customHeight="1" x14ac:dyDescent="0.2">
      <c r="A64" s="898"/>
      <c r="B64" s="995"/>
      <c r="C64" s="996"/>
      <c r="D64" s="996"/>
      <c r="E64" s="996"/>
      <c r="F64" s="996"/>
      <c r="G64" s="996"/>
      <c r="H64" s="996"/>
      <c r="I64" s="996"/>
      <c r="J64" s="996"/>
      <c r="K64" s="996"/>
      <c r="L64" s="997"/>
      <c r="M64" s="14"/>
      <c r="N64" s="995"/>
      <c r="O64" s="996"/>
      <c r="P64" s="996"/>
      <c r="Q64" s="996"/>
      <c r="R64" s="996"/>
      <c r="S64" s="996"/>
      <c r="T64" s="996"/>
      <c r="U64" s="996"/>
      <c r="V64" s="996"/>
      <c r="W64" s="996"/>
      <c r="X64" s="997"/>
      <c r="Y64" s="625"/>
      <c r="Z64" s="978"/>
      <c r="AA64" s="978"/>
      <c r="AB64" s="978"/>
      <c r="AC64" s="978"/>
      <c r="AD64" s="978"/>
      <c r="AE64" s="912"/>
      <c r="AF64" s="912"/>
      <c r="AG64" s="912"/>
      <c r="AH64" s="912"/>
      <c r="AI64" s="912"/>
      <c r="AJ64" s="912"/>
      <c r="AK64" s="912"/>
      <c r="AL64" s="912"/>
      <c r="AM64" s="912"/>
      <c r="AN64" s="912"/>
      <c r="AO64" s="912"/>
      <c r="AP64" s="912"/>
      <c r="AQ64" s="913"/>
      <c r="AR64" s="913"/>
      <c r="AS64" s="913"/>
      <c r="AT64" s="913"/>
      <c r="AU64" s="913"/>
      <c r="AV64" s="913"/>
      <c r="AW64" s="888"/>
      <c r="AX64" s="898"/>
      <c r="AY64" s="995"/>
      <c r="AZ64" s="996"/>
      <c r="BA64" s="996"/>
      <c r="BB64" s="996"/>
      <c r="BC64" s="996"/>
      <c r="BD64" s="996"/>
      <c r="BE64" s="996"/>
      <c r="BF64" s="996"/>
      <c r="BG64" s="996"/>
      <c r="BH64" s="996"/>
      <c r="BI64" s="997"/>
      <c r="BJ64" s="14"/>
      <c r="BK64" s="995"/>
      <c r="BL64" s="996"/>
      <c r="BM64" s="996"/>
      <c r="BN64" s="996"/>
      <c r="BO64" s="996"/>
      <c r="BP64" s="996"/>
      <c r="BQ64" s="996"/>
      <c r="BR64" s="996"/>
      <c r="BS64" s="996"/>
      <c r="BT64" s="996"/>
      <c r="BU64" s="997"/>
      <c r="BV64" s="625"/>
      <c r="BW64" s="978"/>
      <c r="BX64" s="978"/>
      <c r="BY64" s="978"/>
      <c r="BZ64" s="978"/>
      <c r="CA64" s="978"/>
      <c r="CB64" s="912"/>
      <c r="CC64" s="912"/>
      <c r="CD64" s="912"/>
      <c r="CE64" s="912"/>
      <c r="CF64" s="912"/>
      <c r="CG64" s="912"/>
      <c r="CH64" s="912"/>
      <c r="CI64" s="912"/>
      <c r="CJ64" s="912"/>
      <c r="CK64" s="912"/>
      <c r="CL64" s="912"/>
      <c r="CM64" s="912"/>
      <c r="CN64" s="913"/>
      <c r="CO64" s="913"/>
      <c r="CP64" s="913"/>
      <c r="CQ64" s="913"/>
      <c r="CR64" s="913"/>
      <c r="CS64" s="913"/>
      <c r="CT64" s="888"/>
      <c r="CV64" s="898"/>
      <c r="CW64" s="995"/>
      <c r="CX64" s="996"/>
      <c r="CY64" s="996"/>
      <c r="CZ64" s="996"/>
      <c r="DA64" s="996"/>
      <c r="DB64" s="996"/>
      <c r="DC64" s="996"/>
      <c r="DD64" s="996"/>
      <c r="DE64" s="996"/>
      <c r="DF64" s="996"/>
      <c r="DG64" s="997"/>
      <c r="DH64" s="14"/>
      <c r="DI64" s="995"/>
      <c r="DJ64" s="996"/>
      <c r="DK64" s="996"/>
      <c r="DL64" s="996"/>
      <c r="DM64" s="996"/>
      <c r="DN64" s="996"/>
      <c r="DO64" s="996"/>
      <c r="DP64" s="996"/>
      <c r="DQ64" s="996"/>
      <c r="DR64" s="996"/>
      <c r="DS64" s="997"/>
      <c r="DT64" s="625"/>
      <c r="DU64" s="978"/>
      <c r="DV64" s="978"/>
      <c r="DW64" s="978"/>
      <c r="DX64" s="978"/>
      <c r="DY64" s="978"/>
      <c r="DZ64" s="912"/>
      <c r="EA64" s="912"/>
      <c r="EB64" s="912"/>
      <c r="EC64" s="912"/>
      <c r="ED64" s="912"/>
      <c r="EE64" s="912"/>
      <c r="EF64" s="912"/>
      <c r="EG64" s="912"/>
      <c r="EH64" s="912"/>
      <c r="EI64" s="912"/>
      <c r="EJ64" s="912"/>
      <c r="EK64" s="912"/>
      <c r="EL64" s="913"/>
      <c r="EM64" s="913"/>
      <c r="EN64" s="913"/>
      <c r="EO64" s="913"/>
      <c r="EP64" s="913"/>
      <c r="EQ64" s="913"/>
      <c r="ER64" s="888"/>
      <c r="ES64" s="898"/>
      <c r="ET64" s="995"/>
      <c r="EU64" s="996"/>
      <c r="EV64" s="996"/>
      <c r="EW64" s="996"/>
      <c r="EX64" s="996"/>
      <c r="EY64" s="996"/>
      <c r="EZ64" s="996"/>
      <c r="FA64" s="996"/>
      <c r="FB64" s="996"/>
      <c r="FC64" s="996"/>
      <c r="FD64" s="997"/>
      <c r="FE64" s="14"/>
      <c r="FF64" s="995"/>
      <c r="FG64" s="996"/>
      <c r="FH64" s="996"/>
      <c r="FI64" s="996"/>
      <c r="FJ64" s="996"/>
      <c r="FK64" s="996"/>
      <c r="FL64" s="996"/>
      <c r="FM64" s="996"/>
      <c r="FN64" s="996"/>
      <c r="FO64" s="996"/>
      <c r="FP64" s="997"/>
      <c r="FQ64" s="625"/>
      <c r="FR64" s="978"/>
      <c r="FS64" s="978"/>
      <c r="FT64" s="978"/>
      <c r="FU64" s="978"/>
      <c r="FV64" s="978"/>
      <c r="FW64" s="912"/>
      <c r="FX64" s="912"/>
      <c r="FY64" s="912"/>
      <c r="FZ64" s="912"/>
      <c r="GA64" s="912"/>
      <c r="GB64" s="912"/>
      <c r="GC64" s="912"/>
      <c r="GD64" s="912"/>
      <c r="GE64" s="912"/>
      <c r="GF64" s="912"/>
      <c r="GG64" s="912"/>
      <c r="GH64" s="912"/>
      <c r="GI64" s="913"/>
      <c r="GJ64" s="913"/>
      <c r="GK64" s="913"/>
      <c r="GL64" s="913"/>
      <c r="GM64" s="913"/>
      <c r="GN64" s="913"/>
      <c r="GO64" s="888"/>
    </row>
    <row r="65" spans="1:197" ht="8.25" customHeight="1" x14ac:dyDescent="0.2">
      <c r="A65" s="898"/>
      <c r="B65" s="832"/>
      <c r="C65" s="833"/>
      <c r="D65" s="833"/>
      <c r="E65" s="833"/>
      <c r="F65" s="833"/>
      <c r="G65" s="833"/>
      <c r="H65" s="833"/>
      <c r="I65" s="833"/>
      <c r="J65" s="833"/>
      <c r="K65" s="833"/>
      <c r="L65" s="834"/>
      <c r="M65" s="14"/>
      <c r="N65" s="821"/>
      <c r="O65" s="822"/>
      <c r="P65" s="822"/>
      <c r="Q65" s="822"/>
      <c r="R65" s="822"/>
      <c r="S65" s="822"/>
      <c r="T65" s="822"/>
      <c r="U65" s="822"/>
      <c r="V65" s="822"/>
      <c r="W65" s="822"/>
      <c r="X65" s="823"/>
      <c r="Y65" s="625"/>
      <c r="Z65" s="910"/>
      <c r="AA65" s="911"/>
      <c r="AB65" s="911"/>
      <c r="AC65" s="911"/>
      <c r="AD65" s="911"/>
      <c r="AE65" s="912"/>
      <c r="AF65" s="912"/>
      <c r="AG65" s="912"/>
      <c r="AH65" s="912"/>
      <c r="AI65" s="912"/>
      <c r="AJ65" s="912"/>
      <c r="AK65" s="912"/>
      <c r="AL65" s="912"/>
      <c r="AM65" s="912"/>
      <c r="AN65" s="912"/>
      <c r="AO65" s="912"/>
      <c r="AP65" s="912"/>
      <c r="AQ65" s="913"/>
      <c r="AR65" s="913"/>
      <c r="AS65" s="913"/>
      <c r="AT65" s="913"/>
      <c r="AU65" s="913"/>
      <c r="AV65" s="913"/>
      <c r="AW65" s="888"/>
      <c r="AX65" s="898"/>
      <c r="AY65" s="832"/>
      <c r="AZ65" s="833"/>
      <c r="BA65" s="833"/>
      <c r="BB65" s="833"/>
      <c r="BC65" s="833"/>
      <c r="BD65" s="833"/>
      <c r="BE65" s="833"/>
      <c r="BF65" s="833"/>
      <c r="BG65" s="833"/>
      <c r="BH65" s="833"/>
      <c r="BI65" s="834"/>
      <c r="BJ65" s="14"/>
      <c r="BK65" s="821"/>
      <c r="BL65" s="822"/>
      <c r="BM65" s="822"/>
      <c r="BN65" s="822"/>
      <c r="BO65" s="822"/>
      <c r="BP65" s="822"/>
      <c r="BQ65" s="822"/>
      <c r="BR65" s="822"/>
      <c r="BS65" s="822"/>
      <c r="BT65" s="822"/>
      <c r="BU65" s="823"/>
      <c r="BV65" s="625"/>
      <c r="BW65" s="910"/>
      <c r="BX65" s="911"/>
      <c r="BY65" s="911"/>
      <c r="BZ65" s="911"/>
      <c r="CA65" s="911"/>
      <c r="CB65" s="912"/>
      <c r="CC65" s="912"/>
      <c r="CD65" s="912"/>
      <c r="CE65" s="912"/>
      <c r="CF65" s="912"/>
      <c r="CG65" s="912"/>
      <c r="CH65" s="912"/>
      <c r="CI65" s="912"/>
      <c r="CJ65" s="912"/>
      <c r="CK65" s="912"/>
      <c r="CL65" s="912"/>
      <c r="CM65" s="912"/>
      <c r="CN65" s="913"/>
      <c r="CO65" s="913"/>
      <c r="CP65" s="913"/>
      <c r="CQ65" s="913"/>
      <c r="CR65" s="913"/>
      <c r="CS65" s="913"/>
      <c r="CT65" s="888"/>
      <c r="CV65" s="898"/>
      <c r="CW65" s="832"/>
      <c r="CX65" s="833"/>
      <c r="CY65" s="833"/>
      <c r="CZ65" s="833"/>
      <c r="DA65" s="833"/>
      <c r="DB65" s="833"/>
      <c r="DC65" s="833"/>
      <c r="DD65" s="833"/>
      <c r="DE65" s="833"/>
      <c r="DF65" s="833"/>
      <c r="DG65" s="834"/>
      <c r="DH65" s="14"/>
      <c r="DI65" s="821"/>
      <c r="DJ65" s="822"/>
      <c r="DK65" s="822"/>
      <c r="DL65" s="822"/>
      <c r="DM65" s="822"/>
      <c r="DN65" s="822"/>
      <c r="DO65" s="822"/>
      <c r="DP65" s="822"/>
      <c r="DQ65" s="822"/>
      <c r="DR65" s="822"/>
      <c r="DS65" s="823"/>
      <c r="DT65" s="625"/>
      <c r="DU65" s="910"/>
      <c r="DV65" s="911"/>
      <c r="DW65" s="911"/>
      <c r="DX65" s="911"/>
      <c r="DY65" s="911"/>
      <c r="DZ65" s="912"/>
      <c r="EA65" s="912"/>
      <c r="EB65" s="912"/>
      <c r="EC65" s="912"/>
      <c r="ED65" s="912"/>
      <c r="EE65" s="912"/>
      <c r="EF65" s="912"/>
      <c r="EG65" s="912"/>
      <c r="EH65" s="912"/>
      <c r="EI65" s="912"/>
      <c r="EJ65" s="912"/>
      <c r="EK65" s="912"/>
      <c r="EL65" s="913"/>
      <c r="EM65" s="913"/>
      <c r="EN65" s="913"/>
      <c r="EO65" s="913"/>
      <c r="EP65" s="913"/>
      <c r="EQ65" s="913"/>
      <c r="ER65" s="888"/>
      <c r="ES65" s="898"/>
      <c r="ET65" s="832"/>
      <c r="EU65" s="833"/>
      <c r="EV65" s="833"/>
      <c r="EW65" s="833"/>
      <c r="EX65" s="833"/>
      <c r="EY65" s="833"/>
      <c r="EZ65" s="833"/>
      <c r="FA65" s="833"/>
      <c r="FB65" s="833"/>
      <c r="FC65" s="833"/>
      <c r="FD65" s="834"/>
      <c r="FE65" s="14"/>
      <c r="FF65" s="821"/>
      <c r="FG65" s="822"/>
      <c r="FH65" s="822"/>
      <c r="FI65" s="822"/>
      <c r="FJ65" s="822"/>
      <c r="FK65" s="822"/>
      <c r="FL65" s="822"/>
      <c r="FM65" s="822"/>
      <c r="FN65" s="822"/>
      <c r="FO65" s="822"/>
      <c r="FP65" s="823"/>
      <c r="FQ65" s="625"/>
      <c r="FR65" s="910"/>
      <c r="FS65" s="911"/>
      <c r="FT65" s="911"/>
      <c r="FU65" s="911"/>
      <c r="FV65" s="911"/>
      <c r="FW65" s="912"/>
      <c r="FX65" s="912"/>
      <c r="FY65" s="912"/>
      <c r="FZ65" s="912"/>
      <c r="GA65" s="912"/>
      <c r="GB65" s="912"/>
      <c r="GC65" s="912"/>
      <c r="GD65" s="912"/>
      <c r="GE65" s="912"/>
      <c r="GF65" s="912"/>
      <c r="GG65" s="912"/>
      <c r="GH65" s="912"/>
      <c r="GI65" s="913"/>
      <c r="GJ65" s="913"/>
      <c r="GK65" s="913"/>
      <c r="GL65" s="913"/>
      <c r="GM65" s="913"/>
      <c r="GN65" s="913"/>
      <c r="GO65" s="888"/>
    </row>
    <row r="66" spans="1:197" ht="15" customHeight="1" x14ac:dyDescent="0.2">
      <c r="A66" s="898"/>
      <c r="B66" s="835"/>
      <c r="C66" s="836"/>
      <c r="D66" s="836"/>
      <c r="E66" s="836"/>
      <c r="F66" s="836"/>
      <c r="G66" s="836"/>
      <c r="H66" s="836"/>
      <c r="I66" s="836"/>
      <c r="J66" s="836"/>
      <c r="K66" s="836"/>
      <c r="L66" s="837"/>
      <c r="M66" s="14"/>
      <c r="N66" s="989"/>
      <c r="O66" s="990"/>
      <c r="P66" s="990"/>
      <c r="Q66" s="990"/>
      <c r="R66" s="990"/>
      <c r="S66" s="990"/>
      <c r="T66" s="990"/>
      <c r="U66" s="990"/>
      <c r="V66" s="990"/>
      <c r="W66" s="990"/>
      <c r="X66" s="991"/>
      <c r="Y66" s="625"/>
      <c r="Z66" s="911"/>
      <c r="AA66" s="911"/>
      <c r="AB66" s="911"/>
      <c r="AC66" s="911"/>
      <c r="AD66" s="911"/>
      <c r="AE66" s="912"/>
      <c r="AF66" s="912"/>
      <c r="AG66" s="912"/>
      <c r="AH66" s="912"/>
      <c r="AI66" s="912"/>
      <c r="AJ66" s="912"/>
      <c r="AK66" s="912"/>
      <c r="AL66" s="912"/>
      <c r="AM66" s="912"/>
      <c r="AN66" s="912"/>
      <c r="AO66" s="912"/>
      <c r="AP66" s="912"/>
      <c r="AQ66" s="913"/>
      <c r="AR66" s="913"/>
      <c r="AS66" s="913"/>
      <c r="AT66" s="913"/>
      <c r="AU66" s="913"/>
      <c r="AV66" s="913"/>
      <c r="AW66" s="888"/>
      <c r="AX66" s="898"/>
      <c r="AY66" s="835"/>
      <c r="AZ66" s="836"/>
      <c r="BA66" s="836"/>
      <c r="BB66" s="836"/>
      <c r="BC66" s="836"/>
      <c r="BD66" s="836"/>
      <c r="BE66" s="836"/>
      <c r="BF66" s="836"/>
      <c r="BG66" s="836"/>
      <c r="BH66" s="836"/>
      <c r="BI66" s="837"/>
      <c r="BJ66" s="14"/>
      <c r="BK66" s="989"/>
      <c r="BL66" s="990"/>
      <c r="BM66" s="990"/>
      <c r="BN66" s="990"/>
      <c r="BO66" s="990"/>
      <c r="BP66" s="990"/>
      <c r="BQ66" s="990"/>
      <c r="BR66" s="990"/>
      <c r="BS66" s="990"/>
      <c r="BT66" s="990"/>
      <c r="BU66" s="991"/>
      <c r="BV66" s="625"/>
      <c r="BW66" s="911"/>
      <c r="BX66" s="911"/>
      <c r="BY66" s="911"/>
      <c r="BZ66" s="911"/>
      <c r="CA66" s="911"/>
      <c r="CB66" s="912"/>
      <c r="CC66" s="912"/>
      <c r="CD66" s="912"/>
      <c r="CE66" s="912"/>
      <c r="CF66" s="912"/>
      <c r="CG66" s="912"/>
      <c r="CH66" s="912"/>
      <c r="CI66" s="912"/>
      <c r="CJ66" s="912"/>
      <c r="CK66" s="912"/>
      <c r="CL66" s="912"/>
      <c r="CM66" s="912"/>
      <c r="CN66" s="913"/>
      <c r="CO66" s="913"/>
      <c r="CP66" s="913"/>
      <c r="CQ66" s="913"/>
      <c r="CR66" s="913"/>
      <c r="CS66" s="913"/>
      <c r="CT66" s="888"/>
      <c r="CV66" s="898"/>
      <c r="CW66" s="835"/>
      <c r="CX66" s="836"/>
      <c r="CY66" s="836"/>
      <c r="CZ66" s="836"/>
      <c r="DA66" s="836"/>
      <c r="DB66" s="836"/>
      <c r="DC66" s="836"/>
      <c r="DD66" s="836"/>
      <c r="DE66" s="836"/>
      <c r="DF66" s="836"/>
      <c r="DG66" s="837"/>
      <c r="DH66" s="14"/>
      <c r="DI66" s="989"/>
      <c r="DJ66" s="990"/>
      <c r="DK66" s="990"/>
      <c r="DL66" s="990"/>
      <c r="DM66" s="990"/>
      <c r="DN66" s="990"/>
      <c r="DO66" s="990"/>
      <c r="DP66" s="990"/>
      <c r="DQ66" s="990"/>
      <c r="DR66" s="990"/>
      <c r="DS66" s="991"/>
      <c r="DT66" s="625"/>
      <c r="DU66" s="911"/>
      <c r="DV66" s="911"/>
      <c r="DW66" s="911"/>
      <c r="DX66" s="911"/>
      <c r="DY66" s="911"/>
      <c r="DZ66" s="912"/>
      <c r="EA66" s="912"/>
      <c r="EB66" s="912"/>
      <c r="EC66" s="912"/>
      <c r="ED66" s="912"/>
      <c r="EE66" s="912"/>
      <c r="EF66" s="912"/>
      <c r="EG66" s="912"/>
      <c r="EH66" s="912"/>
      <c r="EI66" s="912"/>
      <c r="EJ66" s="912"/>
      <c r="EK66" s="912"/>
      <c r="EL66" s="913"/>
      <c r="EM66" s="913"/>
      <c r="EN66" s="913"/>
      <c r="EO66" s="913"/>
      <c r="EP66" s="913"/>
      <c r="EQ66" s="913"/>
      <c r="ER66" s="888"/>
      <c r="ES66" s="898"/>
      <c r="ET66" s="835"/>
      <c r="EU66" s="836"/>
      <c r="EV66" s="836"/>
      <c r="EW66" s="836"/>
      <c r="EX66" s="836"/>
      <c r="EY66" s="836"/>
      <c r="EZ66" s="836"/>
      <c r="FA66" s="836"/>
      <c r="FB66" s="836"/>
      <c r="FC66" s="836"/>
      <c r="FD66" s="837"/>
      <c r="FE66" s="14"/>
      <c r="FF66" s="989"/>
      <c r="FG66" s="990"/>
      <c r="FH66" s="990"/>
      <c r="FI66" s="990"/>
      <c r="FJ66" s="990"/>
      <c r="FK66" s="990"/>
      <c r="FL66" s="990"/>
      <c r="FM66" s="990"/>
      <c r="FN66" s="990"/>
      <c r="FO66" s="990"/>
      <c r="FP66" s="991"/>
      <c r="FQ66" s="625"/>
      <c r="FR66" s="911"/>
      <c r="FS66" s="911"/>
      <c r="FT66" s="911"/>
      <c r="FU66" s="911"/>
      <c r="FV66" s="911"/>
      <c r="FW66" s="912"/>
      <c r="FX66" s="912"/>
      <c r="FY66" s="912"/>
      <c r="FZ66" s="912"/>
      <c r="GA66" s="912"/>
      <c r="GB66" s="912"/>
      <c r="GC66" s="912"/>
      <c r="GD66" s="912"/>
      <c r="GE66" s="912"/>
      <c r="GF66" s="912"/>
      <c r="GG66" s="912"/>
      <c r="GH66" s="912"/>
      <c r="GI66" s="913"/>
      <c r="GJ66" s="913"/>
      <c r="GK66" s="913"/>
      <c r="GL66" s="913"/>
      <c r="GM66" s="913"/>
      <c r="GN66" s="913"/>
      <c r="GO66" s="888"/>
    </row>
    <row r="67" spans="1:197" ht="15" customHeight="1" x14ac:dyDescent="0.2">
      <c r="A67" s="898"/>
      <c r="B67" s="979" t="str">
        <f>'Resumen Anual'!$C$18</f>
        <v>N°DE VUELOS</v>
      </c>
      <c r="C67" s="980"/>
      <c r="D67" s="980"/>
      <c r="E67" s="980"/>
      <c r="F67" s="980"/>
      <c r="G67" s="980"/>
      <c r="H67" s="981"/>
      <c r="I67" s="900"/>
      <c r="J67" s="901"/>
      <c r="K67" s="901"/>
      <c r="L67" s="902"/>
      <c r="M67" s="630"/>
      <c r="N67" s="906" t="str">
        <f>'Resumen Anual'!$O$18</f>
        <v>DÍA</v>
      </c>
      <c r="O67" s="907"/>
      <c r="P67" s="907"/>
      <c r="Q67" s="907"/>
      <c r="R67" s="908" t="e">
        <f>SUMIF('Resumen Anual'!$L$6,K59,'Resumen Anual'!$T$18)+SUMIF('Resumen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Anual'!#REF!)+SUMIF('Resumen Anual'!#REF!,K59,'Resumen Anual'!#REF!)+SUMIF($K$6,K59,$S$14)+SUMIF($BH$6,K59,$BP$14)+SUMIF($DF$6,K59,$DN$14)+SUMIF($FC$6,K59,$FK$14)+SUMIF($K$59,K59,$S$67)+SUMIF($BH$59,K59,$BP$67)+SUMIF($DF$59,K59,$DN$67)+SUMIF($FC$59,K59,$FK$67)</f>
        <v>#REF!</v>
      </c>
      <c r="S67" s="909"/>
      <c r="T67" s="909"/>
      <c r="U67" s="909"/>
      <c r="V67" s="909"/>
      <c r="W67" s="909"/>
      <c r="X67" s="909"/>
      <c r="Y67" s="625"/>
      <c r="Z67" s="910"/>
      <c r="AA67" s="911"/>
      <c r="AB67" s="911"/>
      <c r="AC67" s="911"/>
      <c r="AD67" s="911"/>
      <c r="AE67" s="912"/>
      <c r="AF67" s="912"/>
      <c r="AG67" s="912"/>
      <c r="AH67" s="912"/>
      <c r="AI67" s="912"/>
      <c r="AJ67" s="912"/>
      <c r="AK67" s="912"/>
      <c r="AL67" s="912"/>
      <c r="AM67" s="912"/>
      <c r="AN67" s="912"/>
      <c r="AO67" s="912"/>
      <c r="AP67" s="912"/>
      <c r="AQ67" s="913"/>
      <c r="AR67" s="913"/>
      <c r="AS67" s="913"/>
      <c r="AT67" s="913"/>
      <c r="AU67" s="913"/>
      <c r="AV67" s="913"/>
      <c r="AW67" s="888"/>
      <c r="AX67" s="898"/>
      <c r="AY67" s="979" t="str">
        <f>'Resumen Anual'!$C$18</f>
        <v>N°DE VUELOS</v>
      </c>
      <c r="AZ67" s="980"/>
      <c r="BA67" s="980"/>
      <c r="BB67" s="980"/>
      <c r="BC67" s="980"/>
      <c r="BD67" s="980"/>
      <c r="BE67" s="981"/>
      <c r="BF67" s="900"/>
      <c r="BG67" s="901"/>
      <c r="BH67" s="901"/>
      <c r="BI67" s="902"/>
      <c r="BJ67" s="630"/>
      <c r="BK67" s="906" t="str">
        <f>'Resumen Anual'!$O$18</f>
        <v>DÍA</v>
      </c>
      <c r="BL67" s="907"/>
      <c r="BM67" s="907"/>
      <c r="BN67" s="907"/>
      <c r="BO67" s="908" t="e">
        <f>SUMIF('Resumen Anual'!$L$6,BH59,'Resumen Anual'!$T$18)+SUMIF('Resumen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Anual'!#REF!)+SUMIF('Resumen Anual'!#REF!,BH59,'Resumen Anual'!#REF!)+SUMIF($K$6,BH59,$S$14)+SUMIF($BH$6,BH59,$BP$14)+SUMIF($DF$6,BH59,$DN$14)+SUMIF($FC$6,BH59,$FK$14)+SUMIF($K$59,BH59,$S$67)+SUMIF($BH$59,BH59,$BP$67)+SUMIF($DF$59,BH59,$DN$67)+SUMIF($FC$59,BH59,$FK$67)</f>
        <v>#REF!</v>
      </c>
      <c r="BP67" s="909"/>
      <c r="BQ67" s="909"/>
      <c r="BR67" s="909"/>
      <c r="BS67" s="909"/>
      <c r="BT67" s="909"/>
      <c r="BU67" s="909"/>
      <c r="BV67" s="625"/>
      <c r="BW67" s="910"/>
      <c r="BX67" s="911"/>
      <c r="BY67" s="911"/>
      <c r="BZ67" s="911"/>
      <c r="CA67" s="911"/>
      <c r="CB67" s="912"/>
      <c r="CC67" s="912"/>
      <c r="CD67" s="912"/>
      <c r="CE67" s="912"/>
      <c r="CF67" s="912"/>
      <c r="CG67" s="912"/>
      <c r="CH67" s="912"/>
      <c r="CI67" s="912"/>
      <c r="CJ67" s="912"/>
      <c r="CK67" s="912"/>
      <c r="CL67" s="912"/>
      <c r="CM67" s="912"/>
      <c r="CN67" s="913"/>
      <c r="CO67" s="913"/>
      <c r="CP67" s="913"/>
      <c r="CQ67" s="913"/>
      <c r="CR67" s="913"/>
      <c r="CS67" s="913"/>
      <c r="CT67" s="888"/>
      <c r="CV67" s="898"/>
      <c r="CW67" s="979" t="str">
        <f>'Resumen Anual'!$C$18</f>
        <v>N°DE VUELOS</v>
      </c>
      <c r="CX67" s="980"/>
      <c r="CY67" s="980"/>
      <c r="CZ67" s="980"/>
      <c r="DA67" s="980"/>
      <c r="DB67" s="980"/>
      <c r="DC67" s="981"/>
      <c r="DD67" s="900"/>
      <c r="DE67" s="901"/>
      <c r="DF67" s="901"/>
      <c r="DG67" s="902"/>
      <c r="DH67" s="630"/>
      <c r="DI67" s="906" t="str">
        <f>'Resumen Anual'!$O$18</f>
        <v>DÍA</v>
      </c>
      <c r="DJ67" s="907"/>
      <c r="DK67" s="907"/>
      <c r="DL67" s="907"/>
      <c r="DM67" s="908" t="e">
        <f>SUMIF('Resumen Anual'!$L$6,DF59,'Resumen Anual'!$T$18)+SUMIF('Resumen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Anual'!#REF!)+SUMIF('Resumen Anual'!#REF!,DF59,'Resumen Anual'!#REF!)+SUMIF($K$6,DF59,$S$14)+SUMIF($BH$6,DF59,$BP$14)+SUMIF($DF$6,DF59,$DN$14)+SUMIF($FC$6,DF59,$FK$14)+SUMIF($K$59,DF59,$S$67)+SUMIF($BH$59,DF59,$BP$67)+SUMIF($DF$59,DF59,$DN$67)+SUMIF($FC$59,DF59,$FK$67)</f>
        <v>#REF!</v>
      </c>
      <c r="DN67" s="909"/>
      <c r="DO67" s="909"/>
      <c r="DP67" s="909"/>
      <c r="DQ67" s="909"/>
      <c r="DR67" s="909"/>
      <c r="DS67" s="909"/>
      <c r="DT67" s="625"/>
      <c r="DU67" s="910"/>
      <c r="DV67" s="911"/>
      <c r="DW67" s="911"/>
      <c r="DX67" s="911"/>
      <c r="DY67" s="911"/>
      <c r="DZ67" s="912"/>
      <c r="EA67" s="912"/>
      <c r="EB67" s="912"/>
      <c r="EC67" s="912"/>
      <c r="ED67" s="912"/>
      <c r="EE67" s="912"/>
      <c r="EF67" s="912"/>
      <c r="EG67" s="912"/>
      <c r="EH67" s="912"/>
      <c r="EI67" s="912"/>
      <c r="EJ67" s="912"/>
      <c r="EK67" s="912"/>
      <c r="EL67" s="913"/>
      <c r="EM67" s="913"/>
      <c r="EN67" s="913"/>
      <c r="EO67" s="913"/>
      <c r="EP67" s="913"/>
      <c r="EQ67" s="913"/>
      <c r="ER67" s="888"/>
      <c r="ES67" s="898"/>
      <c r="ET67" s="979" t="str">
        <f>'Resumen Anual'!$C$18</f>
        <v>N°DE VUELOS</v>
      </c>
      <c r="EU67" s="980"/>
      <c r="EV67" s="980"/>
      <c r="EW67" s="980"/>
      <c r="EX67" s="980"/>
      <c r="EY67" s="980"/>
      <c r="EZ67" s="981"/>
      <c r="FA67" s="900"/>
      <c r="FB67" s="901"/>
      <c r="FC67" s="901"/>
      <c r="FD67" s="902"/>
      <c r="FE67" s="630"/>
      <c r="FF67" s="906" t="str">
        <f>'Resumen Anual'!$O$18</f>
        <v>DÍA</v>
      </c>
      <c r="FG67" s="907"/>
      <c r="FH67" s="907"/>
      <c r="FI67" s="907"/>
      <c r="FJ67" s="908" t="e">
        <f>SUMIF('Resumen Anual'!$L$6,FC59,'Resumen Anual'!$T$18)+SUMIF('Resumen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Anual'!#REF!)+SUMIF('Resumen Anual'!#REF!,FC59,'Resumen Anual'!#REF!)+SUMIF($K$6,FC59,$S$14)+SUMIF($BH$6,FC59,$BP$14)+SUMIF($DF$6,FC59,$DN$14)+SUMIF($FC$6,FC59,$FK$14)+SUMIF($K$59,FC59,$S$67)+SUMIF($BH$59,FC59,$BP$67)+SUMIF($DF$59,FC59,$DN$67)+SUMIF($FC$59,FC59,$FK$67)</f>
        <v>#REF!</v>
      </c>
      <c r="FK67" s="909"/>
      <c r="FL67" s="909"/>
      <c r="FM67" s="909"/>
      <c r="FN67" s="909"/>
      <c r="FO67" s="909"/>
      <c r="FP67" s="909"/>
      <c r="FQ67" s="625"/>
      <c r="FR67" s="910"/>
      <c r="FS67" s="911"/>
      <c r="FT67" s="911"/>
      <c r="FU67" s="911"/>
      <c r="FV67" s="911"/>
      <c r="FW67" s="912"/>
      <c r="FX67" s="912"/>
      <c r="FY67" s="912"/>
      <c r="FZ67" s="912"/>
      <c r="GA67" s="912"/>
      <c r="GB67" s="912"/>
      <c r="GC67" s="912"/>
      <c r="GD67" s="912"/>
      <c r="GE67" s="912"/>
      <c r="GF67" s="912"/>
      <c r="GG67" s="912"/>
      <c r="GH67" s="912"/>
      <c r="GI67" s="913"/>
      <c r="GJ67" s="913"/>
      <c r="GK67" s="913"/>
      <c r="GL67" s="913"/>
      <c r="GM67" s="913"/>
      <c r="GN67" s="913"/>
      <c r="GO67" s="888"/>
    </row>
    <row r="68" spans="1:197" ht="3" customHeight="1" x14ac:dyDescent="0.25">
      <c r="A68" s="898"/>
      <c r="B68" s="982"/>
      <c r="C68" s="983"/>
      <c r="D68" s="983"/>
      <c r="E68" s="983"/>
      <c r="F68" s="983"/>
      <c r="G68" s="983"/>
      <c r="H68" s="984"/>
      <c r="I68" s="903"/>
      <c r="J68" s="904"/>
      <c r="K68" s="904"/>
      <c r="L68" s="905"/>
      <c r="M68" s="630"/>
      <c r="N68" s="817"/>
      <c r="O68" s="817"/>
      <c r="P68" s="817"/>
      <c r="Q68" s="817"/>
      <c r="R68" s="817"/>
      <c r="S68" s="817"/>
      <c r="T68" s="817"/>
      <c r="U68" s="817"/>
      <c r="V68" s="817"/>
      <c r="W68" s="817"/>
      <c r="X68" s="817"/>
      <c r="Y68" s="625"/>
      <c r="Z68" s="911"/>
      <c r="AA68" s="911"/>
      <c r="AB68" s="911"/>
      <c r="AC68" s="911"/>
      <c r="AD68" s="911"/>
      <c r="AE68" s="912"/>
      <c r="AF68" s="912"/>
      <c r="AG68" s="912"/>
      <c r="AH68" s="912"/>
      <c r="AI68" s="912"/>
      <c r="AJ68" s="912"/>
      <c r="AK68" s="912"/>
      <c r="AL68" s="912"/>
      <c r="AM68" s="912"/>
      <c r="AN68" s="912"/>
      <c r="AO68" s="912"/>
      <c r="AP68" s="912"/>
      <c r="AQ68" s="913"/>
      <c r="AR68" s="913"/>
      <c r="AS68" s="913"/>
      <c r="AT68" s="913"/>
      <c r="AU68" s="913"/>
      <c r="AV68" s="913"/>
      <c r="AW68" s="888"/>
      <c r="AX68" s="898"/>
      <c r="AY68" s="982"/>
      <c r="AZ68" s="983"/>
      <c r="BA68" s="983"/>
      <c r="BB68" s="983"/>
      <c r="BC68" s="983"/>
      <c r="BD68" s="983"/>
      <c r="BE68" s="984"/>
      <c r="BF68" s="903"/>
      <c r="BG68" s="904"/>
      <c r="BH68" s="904"/>
      <c r="BI68" s="905"/>
      <c r="BJ68" s="630"/>
      <c r="BK68" s="817"/>
      <c r="BL68" s="817"/>
      <c r="BM68" s="817"/>
      <c r="BN68" s="817"/>
      <c r="BO68" s="817"/>
      <c r="BP68" s="817"/>
      <c r="BQ68" s="817"/>
      <c r="BR68" s="817"/>
      <c r="BS68" s="817"/>
      <c r="BT68" s="817"/>
      <c r="BU68" s="817"/>
      <c r="BV68" s="625"/>
      <c r="BW68" s="911"/>
      <c r="BX68" s="911"/>
      <c r="BY68" s="911"/>
      <c r="BZ68" s="911"/>
      <c r="CA68" s="911"/>
      <c r="CB68" s="912"/>
      <c r="CC68" s="912"/>
      <c r="CD68" s="912"/>
      <c r="CE68" s="912"/>
      <c r="CF68" s="912"/>
      <c r="CG68" s="912"/>
      <c r="CH68" s="912"/>
      <c r="CI68" s="912"/>
      <c r="CJ68" s="912"/>
      <c r="CK68" s="912"/>
      <c r="CL68" s="912"/>
      <c r="CM68" s="912"/>
      <c r="CN68" s="913"/>
      <c r="CO68" s="913"/>
      <c r="CP68" s="913"/>
      <c r="CQ68" s="913"/>
      <c r="CR68" s="913"/>
      <c r="CS68" s="913"/>
      <c r="CT68" s="888"/>
      <c r="CV68" s="898"/>
      <c r="CW68" s="982"/>
      <c r="CX68" s="983"/>
      <c r="CY68" s="983"/>
      <c r="CZ68" s="983"/>
      <c r="DA68" s="983"/>
      <c r="DB68" s="983"/>
      <c r="DC68" s="984"/>
      <c r="DD68" s="903"/>
      <c r="DE68" s="904"/>
      <c r="DF68" s="904"/>
      <c r="DG68" s="905"/>
      <c r="DH68" s="630"/>
      <c r="DI68" s="817"/>
      <c r="DJ68" s="817"/>
      <c r="DK68" s="817"/>
      <c r="DL68" s="817"/>
      <c r="DM68" s="817"/>
      <c r="DN68" s="817"/>
      <c r="DO68" s="817"/>
      <c r="DP68" s="817"/>
      <c r="DQ68" s="817"/>
      <c r="DR68" s="817"/>
      <c r="DS68" s="817"/>
      <c r="DT68" s="625"/>
      <c r="DU68" s="911"/>
      <c r="DV68" s="911"/>
      <c r="DW68" s="911"/>
      <c r="DX68" s="911"/>
      <c r="DY68" s="911"/>
      <c r="DZ68" s="912"/>
      <c r="EA68" s="912"/>
      <c r="EB68" s="912"/>
      <c r="EC68" s="912"/>
      <c r="ED68" s="912"/>
      <c r="EE68" s="912"/>
      <c r="EF68" s="912"/>
      <c r="EG68" s="912"/>
      <c r="EH68" s="912"/>
      <c r="EI68" s="912"/>
      <c r="EJ68" s="912"/>
      <c r="EK68" s="912"/>
      <c r="EL68" s="913"/>
      <c r="EM68" s="913"/>
      <c r="EN68" s="913"/>
      <c r="EO68" s="913"/>
      <c r="EP68" s="913"/>
      <c r="EQ68" s="913"/>
      <c r="ER68" s="888"/>
      <c r="ES68" s="898"/>
      <c r="ET68" s="982"/>
      <c r="EU68" s="983"/>
      <c r="EV68" s="983"/>
      <c r="EW68" s="983"/>
      <c r="EX68" s="983"/>
      <c r="EY68" s="983"/>
      <c r="EZ68" s="984"/>
      <c r="FA68" s="903"/>
      <c r="FB68" s="904"/>
      <c r="FC68" s="904"/>
      <c r="FD68" s="905"/>
      <c r="FE68" s="630"/>
      <c r="FF68" s="817"/>
      <c r="FG68" s="817"/>
      <c r="FH68" s="817"/>
      <c r="FI68" s="817"/>
      <c r="FJ68" s="817"/>
      <c r="FK68" s="817"/>
      <c r="FL68" s="817"/>
      <c r="FM68" s="817"/>
      <c r="FN68" s="817"/>
      <c r="FO68" s="817"/>
      <c r="FP68" s="817"/>
      <c r="FQ68" s="625"/>
      <c r="FR68" s="911"/>
      <c r="FS68" s="911"/>
      <c r="FT68" s="911"/>
      <c r="FU68" s="911"/>
      <c r="FV68" s="911"/>
      <c r="FW68" s="912"/>
      <c r="FX68" s="912"/>
      <c r="FY68" s="912"/>
      <c r="FZ68" s="912"/>
      <c r="GA68" s="912"/>
      <c r="GB68" s="912"/>
      <c r="GC68" s="912"/>
      <c r="GD68" s="912"/>
      <c r="GE68" s="912"/>
      <c r="GF68" s="912"/>
      <c r="GG68" s="912"/>
      <c r="GH68" s="912"/>
      <c r="GI68" s="913"/>
      <c r="GJ68" s="913"/>
      <c r="GK68" s="913"/>
      <c r="GL68" s="913"/>
      <c r="GM68" s="913"/>
      <c r="GN68" s="913"/>
      <c r="GO68" s="888"/>
    </row>
    <row r="69" spans="1:197" ht="2.25" customHeight="1" x14ac:dyDescent="0.25">
      <c r="A69" s="898"/>
      <c r="B69" s="12"/>
      <c r="C69" s="12"/>
      <c r="D69" s="12"/>
      <c r="E69" s="12"/>
      <c r="F69" s="12"/>
      <c r="G69" s="12"/>
      <c r="H69" s="12"/>
      <c r="I69" s="12"/>
      <c r="J69" s="12"/>
      <c r="K69" s="12"/>
      <c r="L69" s="12"/>
      <c r="M69" s="15"/>
      <c r="N69" s="977" t="str">
        <f>'Resumen Anual'!$O$20</f>
        <v>NOCHE</v>
      </c>
      <c r="O69" s="966"/>
      <c r="P69" s="966"/>
      <c r="Q69" s="966"/>
      <c r="R69" s="985"/>
      <c r="S69" s="987"/>
      <c r="T69" s="972"/>
      <c r="U69" s="972"/>
      <c r="V69" s="972"/>
      <c r="W69" s="972"/>
      <c r="X69" s="973"/>
      <c r="Y69" s="625"/>
      <c r="Z69" s="910"/>
      <c r="AA69" s="911"/>
      <c r="AB69" s="911"/>
      <c r="AC69" s="911"/>
      <c r="AD69" s="911"/>
      <c r="AE69" s="912"/>
      <c r="AF69" s="912"/>
      <c r="AG69" s="912"/>
      <c r="AH69" s="912"/>
      <c r="AI69" s="912"/>
      <c r="AJ69" s="912"/>
      <c r="AK69" s="912"/>
      <c r="AL69" s="912"/>
      <c r="AM69" s="912"/>
      <c r="AN69" s="912"/>
      <c r="AO69" s="912"/>
      <c r="AP69" s="912"/>
      <c r="AQ69" s="913"/>
      <c r="AR69" s="913"/>
      <c r="AS69" s="913"/>
      <c r="AT69" s="913"/>
      <c r="AU69" s="913"/>
      <c r="AV69" s="913"/>
      <c r="AW69" s="888"/>
      <c r="AX69" s="898"/>
      <c r="AY69" s="12"/>
      <c r="AZ69" s="12"/>
      <c r="BA69" s="12"/>
      <c r="BB69" s="12"/>
      <c r="BC69" s="12"/>
      <c r="BD69" s="12"/>
      <c r="BE69" s="12"/>
      <c r="BF69" s="12"/>
      <c r="BG69" s="12"/>
      <c r="BH69" s="12"/>
      <c r="BI69" s="12"/>
      <c r="BJ69" s="15"/>
      <c r="BK69" s="977" t="str">
        <f>'Resumen Anual'!$O$20</f>
        <v>NOCHE</v>
      </c>
      <c r="BL69" s="966"/>
      <c r="BM69" s="966"/>
      <c r="BN69" s="966"/>
      <c r="BO69" s="985"/>
      <c r="BP69" s="987"/>
      <c r="BQ69" s="972"/>
      <c r="BR69" s="972"/>
      <c r="BS69" s="972"/>
      <c r="BT69" s="972"/>
      <c r="BU69" s="973"/>
      <c r="BV69" s="625"/>
      <c r="BW69" s="910"/>
      <c r="BX69" s="911"/>
      <c r="BY69" s="911"/>
      <c r="BZ69" s="911"/>
      <c r="CA69" s="911"/>
      <c r="CB69" s="912"/>
      <c r="CC69" s="912"/>
      <c r="CD69" s="912"/>
      <c r="CE69" s="912"/>
      <c r="CF69" s="912"/>
      <c r="CG69" s="912"/>
      <c r="CH69" s="912"/>
      <c r="CI69" s="912"/>
      <c r="CJ69" s="912"/>
      <c r="CK69" s="912"/>
      <c r="CL69" s="912"/>
      <c r="CM69" s="912"/>
      <c r="CN69" s="913"/>
      <c r="CO69" s="913"/>
      <c r="CP69" s="913"/>
      <c r="CQ69" s="913"/>
      <c r="CR69" s="913"/>
      <c r="CS69" s="913"/>
      <c r="CT69" s="888"/>
      <c r="CV69" s="898"/>
      <c r="CW69" s="12"/>
      <c r="CX69" s="12"/>
      <c r="CY69" s="12"/>
      <c r="CZ69" s="12"/>
      <c r="DA69" s="12"/>
      <c r="DB69" s="12"/>
      <c r="DC69" s="12"/>
      <c r="DD69" s="12"/>
      <c r="DE69" s="12"/>
      <c r="DF69" s="12"/>
      <c r="DG69" s="12"/>
      <c r="DH69" s="15"/>
      <c r="DI69" s="977" t="str">
        <f>'Resumen Anual'!$O$20</f>
        <v>NOCHE</v>
      </c>
      <c r="DJ69" s="966"/>
      <c r="DK69" s="966"/>
      <c r="DL69" s="966"/>
      <c r="DM69" s="985"/>
      <c r="DN69" s="987"/>
      <c r="DO69" s="972"/>
      <c r="DP69" s="972"/>
      <c r="DQ69" s="972"/>
      <c r="DR69" s="972"/>
      <c r="DS69" s="973"/>
      <c r="DT69" s="625"/>
      <c r="DU69" s="910"/>
      <c r="DV69" s="911"/>
      <c r="DW69" s="911"/>
      <c r="DX69" s="911"/>
      <c r="DY69" s="911"/>
      <c r="DZ69" s="912"/>
      <c r="EA69" s="912"/>
      <c r="EB69" s="912"/>
      <c r="EC69" s="912"/>
      <c r="ED69" s="912"/>
      <c r="EE69" s="912"/>
      <c r="EF69" s="912"/>
      <c r="EG69" s="912"/>
      <c r="EH69" s="912"/>
      <c r="EI69" s="912"/>
      <c r="EJ69" s="912"/>
      <c r="EK69" s="912"/>
      <c r="EL69" s="913"/>
      <c r="EM69" s="913"/>
      <c r="EN69" s="913"/>
      <c r="EO69" s="913"/>
      <c r="EP69" s="913"/>
      <c r="EQ69" s="913"/>
      <c r="ER69" s="888"/>
      <c r="ES69" s="898"/>
      <c r="ET69" s="12"/>
      <c r="EU69" s="12"/>
      <c r="EV69" s="12"/>
      <c r="EW69" s="12"/>
      <c r="EX69" s="12"/>
      <c r="EY69" s="12"/>
      <c r="EZ69" s="12"/>
      <c r="FA69" s="12"/>
      <c r="FB69" s="12"/>
      <c r="FC69" s="12"/>
      <c r="FD69" s="12"/>
      <c r="FE69" s="15"/>
      <c r="FF69" s="977" t="str">
        <f>'Resumen Anual'!$O$20</f>
        <v>NOCHE</v>
      </c>
      <c r="FG69" s="966"/>
      <c r="FH69" s="966"/>
      <c r="FI69" s="966"/>
      <c r="FJ69" s="985"/>
      <c r="FK69" s="987"/>
      <c r="FL69" s="972"/>
      <c r="FM69" s="972"/>
      <c r="FN69" s="972"/>
      <c r="FO69" s="972"/>
      <c r="FP69" s="973"/>
      <c r="FQ69" s="625"/>
      <c r="FR69" s="910"/>
      <c r="FS69" s="911"/>
      <c r="FT69" s="911"/>
      <c r="FU69" s="911"/>
      <c r="FV69" s="911"/>
      <c r="FW69" s="912"/>
      <c r="FX69" s="912"/>
      <c r="FY69" s="912"/>
      <c r="FZ69" s="912"/>
      <c r="GA69" s="912"/>
      <c r="GB69" s="912"/>
      <c r="GC69" s="912"/>
      <c r="GD69" s="912"/>
      <c r="GE69" s="912"/>
      <c r="GF69" s="912"/>
      <c r="GG69" s="912"/>
      <c r="GH69" s="912"/>
      <c r="GI69" s="913"/>
      <c r="GJ69" s="913"/>
      <c r="GK69" s="913"/>
      <c r="GL69" s="913"/>
      <c r="GM69" s="913"/>
      <c r="GN69" s="913"/>
      <c r="GO69" s="888"/>
    </row>
    <row r="70" spans="1:197" ht="11.25" customHeight="1" x14ac:dyDescent="0.2">
      <c r="A70" s="898"/>
      <c r="B70" s="977" t="str">
        <f>'Resumen Anual'!$C$21</f>
        <v>SOLO</v>
      </c>
      <c r="C70" s="966"/>
      <c r="D70" s="966"/>
      <c r="E70" s="966"/>
      <c r="F70" s="969"/>
      <c r="G70" s="971"/>
      <c r="H70" s="972"/>
      <c r="I70" s="972"/>
      <c r="J70" s="972"/>
      <c r="K70" s="972"/>
      <c r="L70" s="973"/>
      <c r="M70" s="815"/>
      <c r="N70" s="986"/>
      <c r="O70" s="907"/>
      <c r="P70" s="907"/>
      <c r="Q70" s="907"/>
      <c r="R70" s="908"/>
      <c r="S70" s="988"/>
      <c r="T70" s="975"/>
      <c r="U70" s="975"/>
      <c r="V70" s="975"/>
      <c r="W70" s="975"/>
      <c r="X70" s="976"/>
      <c r="Y70" s="625"/>
      <c r="Z70" s="911"/>
      <c r="AA70" s="911"/>
      <c r="AB70" s="911"/>
      <c r="AC70" s="911"/>
      <c r="AD70" s="911"/>
      <c r="AE70" s="912"/>
      <c r="AF70" s="912"/>
      <c r="AG70" s="912"/>
      <c r="AH70" s="912"/>
      <c r="AI70" s="912"/>
      <c r="AJ70" s="912"/>
      <c r="AK70" s="912"/>
      <c r="AL70" s="912"/>
      <c r="AM70" s="912"/>
      <c r="AN70" s="912"/>
      <c r="AO70" s="912"/>
      <c r="AP70" s="912"/>
      <c r="AQ70" s="913"/>
      <c r="AR70" s="913"/>
      <c r="AS70" s="913"/>
      <c r="AT70" s="913"/>
      <c r="AU70" s="913"/>
      <c r="AV70" s="913"/>
      <c r="AW70" s="888"/>
      <c r="AX70" s="898"/>
      <c r="AY70" s="977" t="str">
        <f>'Resumen Anual'!$C$21</f>
        <v>SOLO</v>
      </c>
      <c r="AZ70" s="966"/>
      <c r="BA70" s="966"/>
      <c r="BB70" s="966"/>
      <c r="BC70" s="969"/>
      <c r="BD70" s="971"/>
      <c r="BE70" s="972"/>
      <c r="BF70" s="972"/>
      <c r="BG70" s="972"/>
      <c r="BH70" s="972"/>
      <c r="BI70" s="973"/>
      <c r="BJ70" s="815"/>
      <c r="BK70" s="986"/>
      <c r="BL70" s="907"/>
      <c r="BM70" s="907"/>
      <c r="BN70" s="907"/>
      <c r="BO70" s="908"/>
      <c r="BP70" s="988"/>
      <c r="BQ70" s="975"/>
      <c r="BR70" s="975"/>
      <c r="BS70" s="975"/>
      <c r="BT70" s="975"/>
      <c r="BU70" s="976"/>
      <c r="BV70" s="625"/>
      <c r="BW70" s="911"/>
      <c r="BX70" s="911"/>
      <c r="BY70" s="911"/>
      <c r="BZ70" s="911"/>
      <c r="CA70" s="911"/>
      <c r="CB70" s="912"/>
      <c r="CC70" s="912"/>
      <c r="CD70" s="912"/>
      <c r="CE70" s="912"/>
      <c r="CF70" s="912"/>
      <c r="CG70" s="912"/>
      <c r="CH70" s="912"/>
      <c r="CI70" s="912"/>
      <c r="CJ70" s="912"/>
      <c r="CK70" s="912"/>
      <c r="CL70" s="912"/>
      <c r="CM70" s="912"/>
      <c r="CN70" s="913"/>
      <c r="CO70" s="913"/>
      <c r="CP70" s="913"/>
      <c r="CQ70" s="913"/>
      <c r="CR70" s="913"/>
      <c r="CS70" s="913"/>
      <c r="CT70" s="888"/>
      <c r="CV70" s="898"/>
      <c r="CW70" s="977" t="str">
        <f>'Resumen Anual'!$C$21</f>
        <v>SOLO</v>
      </c>
      <c r="CX70" s="966"/>
      <c r="CY70" s="966"/>
      <c r="CZ70" s="966"/>
      <c r="DA70" s="969"/>
      <c r="DB70" s="971"/>
      <c r="DC70" s="972"/>
      <c r="DD70" s="972"/>
      <c r="DE70" s="972"/>
      <c r="DF70" s="972"/>
      <c r="DG70" s="973"/>
      <c r="DH70" s="815"/>
      <c r="DI70" s="986"/>
      <c r="DJ70" s="907"/>
      <c r="DK70" s="907"/>
      <c r="DL70" s="907"/>
      <c r="DM70" s="908"/>
      <c r="DN70" s="988"/>
      <c r="DO70" s="975"/>
      <c r="DP70" s="975"/>
      <c r="DQ70" s="975"/>
      <c r="DR70" s="975"/>
      <c r="DS70" s="976"/>
      <c r="DT70" s="625"/>
      <c r="DU70" s="911"/>
      <c r="DV70" s="911"/>
      <c r="DW70" s="911"/>
      <c r="DX70" s="911"/>
      <c r="DY70" s="911"/>
      <c r="DZ70" s="912"/>
      <c r="EA70" s="912"/>
      <c r="EB70" s="912"/>
      <c r="EC70" s="912"/>
      <c r="ED70" s="912"/>
      <c r="EE70" s="912"/>
      <c r="EF70" s="912"/>
      <c r="EG70" s="912"/>
      <c r="EH70" s="912"/>
      <c r="EI70" s="912"/>
      <c r="EJ70" s="912"/>
      <c r="EK70" s="912"/>
      <c r="EL70" s="913"/>
      <c r="EM70" s="913"/>
      <c r="EN70" s="913"/>
      <c r="EO70" s="913"/>
      <c r="EP70" s="913"/>
      <c r="EQ70" s="913"/>
      <c r="ER70" s="888"/>
      <c r="ES70" s="898"/>
      <c r="ET70" s="977" t="str">
        <f>'Resumen Anual'!$C$21</f>
        <v>SOLO</v>
      </c>
      <c r="EU70" s="966"/>
      <c r="EV70" s="966"/>
      <c r="EW70" s="966"/>
      <c r="EX70" s="969"/>
      <c r="EY70" s="971"/>
      <c r="EZ70" s="972"/>
      <c r="FA70" s="972"/>
      <c r="FB70" s="972"/>
      <c r="FC70" s="972"/>
      <c r="FD70" s="973"/>
      <c r="FE70" s="815"/>
      <c r="FF70" s="986"/>
      <c r="FG70" s="907"/>
      <c r="FH70" s="907"/>
      <c r="FI70" s="907"/>
      <c r="FJ70" s="908"/>
      <c r="FK70" s="988"/>
      <c r="FL70" s="975"/>
      <c r="FM70" s="975"/>
      <c r="FN70" s="975"/>
      <c r="FO70" s="975"/>
      <c r="FP70" s="976"/>
      <c r="FQ70" s="625"/>
      <c r="FR70" s="911"/>
      <c r="FS70" s="911"/>
      <c r="FT70" s="911"/>
      <c r="FU70" s="911"/>
      <c r="FV70" s="911"/>
      <c r="FW70" s="912"/>
      <c r="FX70" s="912"/>
      <c r="FY70" s="912"/>
      <c r="FZ70" s="912"/>
      <c r="GA70" s="912"/>
      <c r="GB70" s="912"/>
      <c r="GC70" s="912"/>
      <c r="GD70" s="912"/>
      <c r="GE70" s="912"/>
      <c r="GF70" s="912"/>
      <c r="GG70" s="912"/>
      <c r="GH70" s="912"/>
      <c r="GI70" s="913"/>
      <c r="GJ70" s="913"/>
      <c r="GK70" s="913"/>
      <c r="GL70" s="913"/>
      <c r="GM70" s="913"/>
      <c r="GN70" s="913"/>
      <c r="GO70" s="888"/>
    </row>
    <row r="71" spans="1:197" ht="13.5" customHeight="1" x14ac:dyDescent="0.2">
      <c r="A71" s="898"/>
      <c r="B71" s="967"/>
      <c r="C71" s="968"/>
      <c r="D71" s="968"/>
      <c r="E71" s="968"/>
      <c r="F71" s="970"/>
      <c r="G71" s="974"/>
      <c r="H71" s="975"/>
      <c r="I71" s="975"/>
      <c r="J71" s="975"/>
      <c r="K71" s="975"/>
      <c r="L71" s="976"/>
      <c r="M71" s="815"/>
      <c r="N71" s="977" t="str">
        <f>'Resumen Anual'!$O$22</f>
        <v>IFR</v>
      </c>
      <c r="O71" s="966"/>
      <c r="P71" s="966"/>
      <c r="Q71" s="966"/>
      <c r="R71" s="985"/>
      <c r="S71" s="971"/>
      <c r="T71" s="972"/>
      <c r="U71" s="972"/>
      <c r="V71" s="972"/>
      <c r="W71" s="972"/>
      <c r="X71" s="973"/>
      <c r="Y71" s="625"/>
      <c r="Z71" s="910"/>
      <c r="AA71" s="911"/>
      <c r="AB71" s="911"/>
      <c r="AC71" s="911"/>
      <c r="AD71" s="911"/>
      <c r="AE71" s="912"/>
      <c r="AF71" s="912"/>
      <c r="AG71" s="912"/>
      <c r="AH71" s="912"/>
      <c r="AI71" s="912"/>
      <c r="AJ71" s="912"/>
      <c r="AK71" s="912"/>
      <c r="AL71" s="912"/>
      <c r="AM71" s="912"/>
      <c r="AN71" s="912"/>
      <c r="AO71" s="912"/>
      <c r="AP71" s="912"/>
      <c r="AQ71" s="913"/>
      <c r="AR71" s="913"/>
      <c r="AS71" s="913"/>
      <c r="AT71" s="913"/>
      <c r="AU71" s="913"/>
      <c r="AV71" s="913"/>
      <c r="AW71" s="888"/>
      <c r="AX71" s="898"/>
      <c r="AY71" s="967"/>
      <c r="AZ71" s="968"/>
      <c r="BA71" s="968"/>
      <c r="BB71" s="968"/>
      <c r="BC71" s="970"/>
      <c r="BD71" s="974"/>
      <c r="BE71" s="975"/>
      <c r="BF71" s="975"/>
      <c r="BG71" s="975"/>
      <c r="BH71" s="975"/>
      <c r="BI71" s="976"/>
      <c r="BJ71" s="815"/>
      <c r="BK71" s="977" t="str">
        <f>'Resumen Anual'!$O$22</f>
        <v>IFR</v>
      </c>
      <c r="BL71" s="966"/>
      <c r="BM71" s="966"/>
      <c r="BN71" s="966"/>
      <c r="BO71" s="985"/>
      <c r="BP71" s="971"/>
      <c r="BQ71" s="972"/>
      <c r="BR71" s="972"/>
      <c r="BS71" s="972"/>
      <c r="BT71" s="972"/>
      <c r="BU71" s="973"/>
      <c r="BV71" s="625"/>
      <c r="BW71" s="910"/>
      <c r="BX71" s="911"/>
      <c r="BY71" s="911"/>
      <c r="BZ71" s="911"/>
      <c r="CA71" s="911"/>
      <c r="CB71" s="912"/>
      <c r="CC71" s="912"/>
      <c r="CD71" s="912"/>
      <c r="CE71" s="912"/>
      <c r="CF71" s="912"/>
      <c r="CG71" s="912"/>
      <c r="CH71" s="912"/>
      <c r="CI71" s="912"/>
      <c r="CJ71" s="912"/>
      <c r="CK71" s="912"/>
      <c r="CL71" s="912"/>
      <c r="CM71" s="912"/>
      <c r="CN71" s="913"/>
      <c r="CO71" s="913"/>
      <c r="CP71" s="913"/>
      <c r="CQ71" s="913"/>
      <c r="CR71" s="913"/>
      <c r="CS71" s="913"/>
      <c r="CT71" s="888"/>
      <c r="CV71" s="898"/>
      <c r="CW71" s="967"/>
      <c r="CX71" s="968"/>
      <c r="CY71" s="968"/>
      <c r="CZ71" s="968"/>
      <c r="DA71" s="970"/>
      <c r="DB71" s="974"/>
      <c r="DC71" s="975"/>
      <c r="DD71" s="975"/>
      <c r="DE71" s="975"/>
      <c r="DF71" s="975"/>
      <c r="DG71" s="976"/>
      <c r="DH71" s="815"/>
      <c r="DI71" s="977" t="str">
        <f>'Resumen Anual'!$O$22</f>
        <v>IFR</v>
      </c>
      <c r="DJ71" s="966"/>
      <c r="DK71" s="966"/>
      <c r="DL71" s="966"/>
      <c r="DM71" s="985"/>
      <c r="DN71" s="971"/>
      <c r="DO71" s="972"/>
      <c r="DP71" s="972"/>
      <c r="DQ71" s="972"/>
      <c r="DR71" s="972"/>
      <c r="DS71" s="973"/>
      <c r="DT71" s="625"/>
      <c r="DU71" s="910"/>
      <c r="DV71" s="911"/>
      <c r="DW71" s="911"/>
      <c r="DX71" s="911"/>
      <c r="DY71" s="911"/>
      <c r="DZ71" s="912"/>
      <c r="EA71" s="912"/>
      <c r="EB71" s="912"/>
      <c r="EC71" s="912"/>
      <c r="ED71" s="912"/>
      <c r="EE71" s="912"/>
      <c r="EF71" s="912"/>
      <c r="EG71" s="912"/>
      <c r="EH71" s="912"/>
      <c r="EI71" s="912"/>
      <c r="EJ71" s="912"/>
      <c r="EK71" s="912"/>
      <c r="EL71" s="913"/>
      <c r="EM71" s="913"/>
      <c r="EN71" s="913"/>
      <c r="EO71" s="913"/>
      <c r="EP71" s="913"/>
      <c r="EQ71" s="913"/>
      <c r="ER71" s="888"/>
      <c r="ES71" s="898"/>
      <c r="ET71" s="967"/>
      <c r="EU71" s="968"/>
      <c r="EV71" s="968"/>
      <c r="EW71" s="968"/>
      <c r="EX71" s="970"/>
      <c r="EY71" s="974"/>
      <c r="EZ71" s="975"/>
      <c r="FA71" s="975"/>
      <c r="FB71" s="975"/>
      <c r="FC71" s="975"/>
      <c r="FD71" s="976"/>
      <c r="FE71" s="815"/>
      <c r="FF71" s="977" t="str">
        <f>'Resumen Anual'!$O$22</f>
        <v>IFR</v>
      </c>
      <c r="FG71" s="966"/>
      <c r="FH71" s="966"/>
      <c r="FI71" s="966"/>
      <c r="FJ71" s="985"/>
      <c r="FK71" s="971"/>
      <c r="FL71" s="972"/>
      <c r="FM71" s="972"/>
      <c r="FN71" s="972"/>
      <c r="FO71" s="972"/>
      <c r="FP71" s="973"/>
      <c r="FQ71" s="625"/>
      <c r="FR71" s="910"/>
      <c r="FS71" s="911"/>
      <c r="FT71" s="911"/>
      <c r="FU71" s="911"/>
      <c r="FV71" s="911"/>
      <c r="FW71" s="912"/>
      <c r="FX71" s="912"/>
      <c r="FY71" s="912"/>
      <c r="FZ71" s="912"/>
      <c r="GA71" s="912"/>
      <c r="GB71" s="912"/>
      <c r="GC71" s="912"/>
      <c r="GD71" s="912"/>
      <c r="GE71" s="912"/>
      <c r="GF71" s="912"/>
      <c r="GG71" s="912"/>
      <c r="GH71" s="912"/>
      <c r="GI71" s="913"/>
      <c r="GJ71" s="913"/>
      <c r="GK71" s="913"/>
      <c r="GL71" s="913"/>
      <c r="GM71" s="913"/>
      <c r="GN71" s="913"/>
      <c r="GO71" s="888"/>
    </row>
    <row r="72" spans="1:197" ht="2.25" customHeight="1" x14ac:dyDescent="0.25">
      <c r="A72" s="898"/>
      <c r="B72" s="657"/>
      <c r="C72" s="657"/>
      <c r="D72" s="657"/>
      <c r="E72" s="657"/>
      <c r="F72" s="657"/>
      <c r="G72" s="657"/>
      <c r="H72" s="657"/>
      <c r="I72" s="657"/>
      <c r="J72" s="657"/>
      <c r="K72" s="657"/>
      <c r="L72" s="657"/>
      <c r="M72" s="625"/>
      <c r="N72" s="657"/>
      <c r="O72" s="657"/>
      <c r="P72" s="657"/>
      <c r="Q72" s="657"/>
      <c r="R72" s="657"/>
      <c r="S72" s="657"/>
      <c r="T72" s="657"/>
      <c r="U72" s="657"/>
      <c r="V72" s="657"/>
      <c r="W72" s="657"/>
      <c r="X72" s="657"/>
      <c r="Y72" s="625"/>
      <c r="Z72" s="911"/>
      <c r="AA72" s="911"/>
      <c r="AB72" s="911"/>
      <c r="AC72" s="911"/>
      <c r="AD72" s="911"/>
      <c r="AE72" s="912"/>
      <c r="AF72" s="912"/>
      <c r="AG72" s="912"/>
      <c r="AH72" s="912"/>
      <c r="AI72" s="912"/>
      <c r="AJ72" s="912"/>
      <c r="AK72" s="912"/>
      <c r="AL72" s="912"/>
      <c r="AM72" s="912"/>
      <c r="AN72" s="912"/>
      <c r="AO72" s="912"/>
      <c r="AP72" s="912"/>
      <c r="AQ72" s="913"/>
      <c r="AR72" s="913"/>
      <c r="AS72" s="913"/>
      <c r="AT72" s="913"/>
      <c r="AU72" s="913"/>
      <c r="AV72" s="913"/>
      <c r="AW72" s="888"/>
      <c r="AX72" s="898"/>
      <c r="AY72" s="657"/>
      <c r="AZ72" s="657"/>
      <c r="BA72" s="657"/>
      <c r="BB72" s="657"/>
      <c r="BC72" s="657"/>
      <c r="BD72" s="657"/>
      <c r="BE72" s="657"/>
      <c r="BF72" s="657"/>
      <c r="BG72" s="657"/>
      <c r="BH72" s="657"/>
      <c r="BI72" s="657"/>
      <c r="BJ72" s="625"/>
      <c r="BK72" s="657"/>
      <c r="BL72" s="657"/>
      <c r="BM72" s="657"/>
      <c r="BN72" s="657"/>
      <c r="BO72" s="657"/>
      <c r="BP72" s="657"/>
      <c r="BQ72" s="657"/>
      <c r="BR72" s="657"/>
      <c r="BS72" s="657"/>
      <c r="BT72" s="657"/>
      <c r="BU72" s="657"/>
      <c r="BV72" s="625"/>
      <c r="BW72" s="911"/>
      <c r="BX72" s="911"/>
      <c r="BY72" s="911"/>
      <c r="BZ72" s="911"/>
      <c r="CA72" s="911"/>
      <c r="CB72" s="912"/>
      <c r="CC72" s="912"/>
      <c r="CD72" s="912"/>
      <c r="CE72" s="912"/>
      <c r="CF72" s="912"/>
      <c r="CG72" s="912"/>
      <c r="CH72" s="912"/>
      <c r="CI72" s="912"/>
      <c r="CJ72" s="912"/>
      <c r="CK72" s="912"/>
      <c r="CL72" s="912"/>
      <c r="CM72" s="912"/>
      <c r="CN72" s="913"/>
      <c r="CO72" s="913"/>
      <c r="CP72" s="913"/>
      <c r="CQ72" s="913"/>
      <c r="CR72" s="913"/>
      <c r="CS72" s="913"/>
      <c r="CT72" s="888"/>
      <c r="CV72" s="898"/>
      <c r="CW72" s="657"/>
      <c r="CX72" s="657"/>
      <c r="CY72" s="657"/>
      <c r="CZ72" s="657"/>
      <c r="DA72" s="657"/>
      <c r="DB72" s="657"/>
      <c r="DC72" s="657"/>
      <c r="DD72" s="657"/>
      <c r="DE72" s="657"/>
      <c r="DF72" s="657"/>
      <c r="DG72" s="657"/>
      <c r="DH72" s="625"/>
      <c r="DI72" s="657"/>
      <c r="DJ72" s="657"/>
      <c r="DK72" s="657"/>
      <c r="DL72" s="657"/>
      <c r="DM72" s="657"/>
      <c r="DN72" s="657"/>
      <c r="DO72" s="657"/>
      <c r="DP72" s="657"/>
      <c r="DQ72" s="657"/>
      <c r="DR72" s="657"/>
      <c r="DS72" s="657"/>
      <c r="DT72" s="625"/>
      <c r="DU72" s="911"/>
      <c r="DV72" s="911"/>
      <c r="DW72" s="911"/>
      <c r="DX72" s="911"/>
      <c r="DY72" s="911"/>
      <c r="DZ72" s="912"/>
      <c r="EA72" s="912"/>
      <c r="EB72" s="912"/>
      <c r="EC72" s="912"/>
      <c r="ED72" s="912"/>
      <c r="EE72" s="912"/>
      <c r="EF72" s="912"/>
      <c r="EG72" s="912"/>
      <c r="EH72" s="912"/>
      <c r="EI72" s="912"/>
      <c r="EJ72" s="912"/>
      <c r="EK72" s="912"/>
      <c r="EL72" s="913"/>
      <c r="EM72" s="913"/>
      <c r="EN72" s="913"/>
      <c r="EO72" s="913"/>
      <c r="EP72" s="913"/>
      <c r="EQ72" s="913"/>
      <c r="ER72" s="888"/>
      <c r="ES72" s="898"/>
      <c r="ET72" s="657"/>
      <c r="EU72" s="657"/>
      <c r="EV72" s="657"/>
      <c r="EW72" s="657"/>
      <c r="EX72" s="657"/>
      <c r="EY72" s="657"/>
      <c r="EZ72" s="657"/>
      <c r="FA72" s="657"/>
      <c r="FB72" s="657"/>
      <c r="FC72" s="657"/>
      <c r="FD72" s="657"/>
      <c r="FE72" s="625"/>
      <c r="FF72" s="657"/>
      <c r="FG72" s="657"/>
      <c r="FH72" s="657"/>
      <c r="FI72" s="657"/>
      <c r="FJ72" s="657"/>
      <c r="FK72" s="657"/>
      <c r="FL72" s="657"/>
      <c r="FM72" s="657"/>
      <c r="FN72" s="657"/>
      <c r="FO72" s="657"/>
      <c r="FP72" s="657"/>
      <c r="FQ72" s="625"/>
      <c r="FR72" s="911"/>
      <c r="FS72" s="911"/>
      <c r="FT72" s="911"/>
      <c r="FU72" s="911"/>
      <c r="FV72" s="911"/>
      <c r="FW72" s="912"/>
      <c r="FX72" s="912"/>
      <c r="FY72" s="912"/>
      <c r="FZ72" s="912"/>
      <c r="GA72" s="912"/>
      <c r="GB72" s="912"/>
      <c r="GC72" s="912"/>
      <c r="GD72" s="912"/>
      <c r="GE72" s="912"/>
      <c r="GF72" s="912"/>
      <c r="GG72" s="912"/>
      <c r="GH72" s="912"/>
      <c r="GI72" s="913"/>
      <c r="GJ72" s="913"/>
      <c r="GK72" s="913"/>
      <c r="GL72" s="913"/>
      <c r="GM72" s="913"/>
      <c r="GN72" s="913"/>
      <c r="GO72" s="888"/>
    </row>
    <row r="73" spans="1:197" ht="13.5" customHeight="1" x14ac:dyDescent="0.2">
      <c r="A73" s="898"/>
      <c r="B73" s="965" t="str">
        <f>'Resumen Anual'!$C$24</f>
        <v>INSTR.</v>
      </c>
      <c r="C73" s="966"/>
      <c r="D73" s="966"/>
      <c r="E73" s="966"/>
      <c r="F73" s="969"/>
      <c r="G73" s="971"/>
      <c r="H73" s="972"/>
      <c r="I73" s="972"/>
      <c r="J73" s="972"/>
      <c r="K73" s="972"/>
      <c r="L73" s="973"/>
      <c r="M73" s="815"/>
      <c r="N73" s="793" t="str">
        <f>'Resumen Anual'!$O$24</f>
        <v>ATERRIZAJES</v>
      </c>
      <c r="O73" s="794"/>
      <c r="P73" s="794"/>
      <c r="Q73" s="794"/>
      <c r="R73" s="794"/>
      <c r="S73" s="794"/>
      <c r="T73" s="794"/>
      <c r="U73" s="794"/>
      <c r="V73" s="794"/>
      <c r="W73" s="794"/>
      <c r="X73" s="795"/>
      <c r="Y73" s="625"/>
      <c r="Z73" s="910"/>
      <c r="AA73" s="911"/>
      <c r="AB73" s="911"/>
      <c r="AC73" s="911"/>
      <c r="AD73" s="911"/>
      <c r="AE73" s="912"/>
      <c r="AF73" s="912"/>
      <c r="AG73" s="912"/>
      <c r="AH73" s="912"/>
      <c r="AI73" s="912"/>
      <c r="AJ73" s="912"/>
      <c r="AK73" s="912"/>
      <c r="AL73" s="912"/>
      <c r="AM73" s="912"/>
      <c r="AN73" s="912"/>
      <c r="AO73" s="912"/>
      <c r="AP73" s="912"/>
      <c r="AQ73" s="913"/>
      <c r="AR73" s="913"/>
      <c r="AS73" s="913"/>
      <c r="AT73" s="913"/>
      <c r="AU73" s="913"/>
      <c r="AV73" s="913"/>
      <c r="AW73" s="888"/>
      <c r="AX73" s="898"/>
      <c r="AY73" s="965" t="str">
        <f>'Resumen Anual'!$C$24</f>
        <v>INSTR.</v>
      </c>
      <c r="AZ73" s="966"/>
      <c r="BA73" s="966"/>
      <c r="BB73" s="966"/>
      <c r="BC73" s="969"/>
      <c r="BD73" s="971"/>
      <c r="BE73" s="972"/>
      <c r="BF73" s="972"/>
      <c r="BG73" s="972"/>
      <c r="BH73" s="972"/>
      <c r="BI73" s="973"/>
      <c r="BJ73" s="815"/>
      <c r="BK73" s="793" t="str">
        <f>'Resumen Anual'!$O$24</f>
        <v>ATERRIZAJES</v>
      </c>
      <c r="BL73" s="794"/>
      <c r="BM73" s="794"/>
      <c r="BN73" s="794"/>
      <c r="BO73" s="794"/>
      <c r="BP73" s="794"/>
      <c r="BQ73" s="794"/>
      <c r="BR73" s="794"/>
      <c r="BS73" s="794"/>
      <c r="BT73" s="794"/>
      <c r="BU73" s="795"/>
      <c r="BV73" s="625"/>
      <c r="BW73" s="910"/>
      <c r="BX73" s="911"/>
      <c r="BY73" s="911"/>
      <c r="BZ73" s="911"/>
      <c r="CA73" s="911"/>
      <c r="CB73" s="912"/>
      <c r="CC73" s="912"/>
      <c r="CD73" s="912"/>
      <c r="CE73" s="912"/>
      <c r="CF73" s="912"/>
      <c r="CG73" s="912"/>
      <c r="CH73" s="912"/>
      <c r="CI73" s="912"/>
      <c r="CJ73" s="912"/>
      <c r="CK73" s="912"/>
      <c r="CL73" s="912"/>
      <c r="CM73" s="912"/>
      <c r="CN73" s="913"/>
      <c r="CO73" s="913"/>
      <c r="CP73" s="913"/>
      <c r="CQ73" s="913"/>
      <c r="CR73" s="913"/>
      <c r="CS73" s="913"/>
      <c r="CT73" s="888"/>
      <c r="CV73" s="898"/>
      <c r="CW73" s="965" t="str">
        <f>'Resumen Anual'!$C$24</f>
        <v>INSTR.</v>
      </c>
      <c r="CX73" s="966"/>
      <c r="CY73" s="966"/>
      <c r="CZ73" s="966"/>
      <c r="DA73" s="969"/>
      <c r="DB73" s="971"/>
      <c r="DC73" s="972"/>
      <c r="DD73" s="972"/>
      <c r="DE73" s="972"/>
      <c r="DF73" s="972"/>
      <c r="DG73" s="973"/>
      <c r="DH73" s="815"/>
      <c r="DI73" s="793" t="str">
        <f>'Resumen Anual'!$O$24</f>
        <v>ATERRIZAJES</v>
      </c>
      <c r="DJ73" s="794"/>
      <c r="DK73" s="794"/>
      <c r="DL73" s="794"/>
      <c r="DM73" s="794"/>
      <c r="DN73" s="794"/>
      <c r="DO73" s="794"/>
      <c r="DP73" s="794"/>
      <c r="DQ73" s="794"/>
      <c r="DR73" s="794"/>
      <c r="DS73" s="795"/>
      <c r="DT73" s="625"/>
      <c r="DU73" s="910"/>
      <c r="DV73" s="911"/>
      <c r="DW73" s="911"/>
      <c r="DX73" s="911"/>
      <c r="DY73" s="911"/>
      <c r="DZ73" s="912"/>
      <c r="EA73" s="912"/>
      <c r="EB73" s="912"/>
      <c r="EC73" s="912"/>
      <c r="ED73" s="912"/>
      <c r="EE73" s="912"/>
      <c r="EF73" s="912"/>
      <c r="EG73" s="912"/>
      <c r="EH73" s="912"/>
      <c r="EI73" s="912"/>
      <c r="EJ73" s="912"/>
      <c r="EK73" s="912"/>
      <c r="EL73" s="913"/>
      <c r="EM73" s="913"/>
      <c r="EN73" s="913"/>
      <c r="EO73" s="913"/>
      <c r="EP73" s="913"/>
      <c r="EQ73" s="913"/>
      <c r="ER73" s="888"/>
      <c r="ES73" s="898"/>
      <c r="ET73" s="965" t="str">
        <f>'Resumen Anual'!$C$24</f>
        <v>INSTR.</v>
      </c>
      <c r="EU73" s="966"/>
      <c r="EV73" s="966"/>
      <c r="EW73" s="966"/>
      <c r="EX73" s="969"/>
      <c r="EY73" s="971"/>
      <c r="EZ73" s="972"/>
      <c r="FA73" s="972"/>
      <c r="FB73" s="972"/>
      <c r="FC73" s="972"/>
      <c r="FD73" s="973"/>
      <c r="FE73" s="815"/>
      <c r="FF73" s="793" t="str">
        <f>'Resumen Anual'!$O$24</f>
        <v>ATERRIZAJES</v>
      </c>
      <c r="FG73" s="794"/>
      <c r="FH73" s="794"/>
      <c r="FI73" s="794"/>
      <c r="FJ73" s="794"/>
      <c r="FK73" s="794"/>
      <c r="FL73" s="794"/>
      <c r="FM73" s="794"/>
      <c r="FN73" s="794"/>
      <c r="FO73" s="794"/>
      <c r="FP73" s="795"/>
      <c r="FQ73" s="625"/>
      <c r="FR73" s="910"/>
      <c r="FS73" s="911"/>
      <c r="FT73" s="911"/>
      <c r="FU73" s="911"/>
      <c r="FV73" s="911"/>
      <c r="FW73" s="912"/>
      <c r="FX73" s="912"/>
      <c r="FY73" s="912"/>
      <c r="FZ73" s="912"/>
      <c r="GA73" s="912"/>
      <c r="GB73" s="912"/>
      <c r="GC73" s="912"/>
      <c r="GD73" s="912"/>
      <c r="GE73" s="912"/>
      <c r="GF73" s="912"/>
      <c r="GG73" s="912"/>
      <c r="GH73" s="912"/>
      <c r="GI73" s="913"/>
      <c r="GJ73" s="913"/>
      <c r="GK73" s="913"/>
      <c r="GL73" s="913"/>
      <c r="GM73" s="913"/>
      <c r="GN73" s="913"/>
      <c r="GO73" s="888"/>
    </row>
    <row r="74" spans="1:197" ht="6" customHeight="1" x14ac:dyDescent="0.2">
      <c r="A74" s="898"/>
      <c r="B74" s="967"/>
      <c r="C74" s="968"/>
      <c r="D74" s="968"/>
      <c r="E74" s="968"/>
      <c r="F74" s="970"/>
      <c r="G74" s="974"/>
      <c r="H74" s="975"/>
      <c r="I74" s="975"/>
      <c r="J74" s="975"/>
      <c r="K74" s="975"/>
      <c r="L74" s="976"/>
      <c r="M74" s="815"/>
      <c r="N74" s="796"/>
      <c r="O74" s="797"/>
      <c r="P74" s="797"/>
      <c r="Q74" s="797"/>
      <c r="R74" s="797"/>
      <c r="S74" s="797"/>
      <c r="T74" s="797"/>
      <c r="U74" s="797"/>
      <c r="V74" s="797"/>
      <c r="W74" s="797"/>
      <c r="X74" s="798"/>
      <c r="Y74" s="625"/>
      <c r="Z74" s="911"/>
      <c r="AA74" s="911"/>
      <c r="AB74" s="911"/>
      <c r="AC74" s="911"/>
      <c r="AD74" s="911"/>
      <c r="AE74" s="912"/>
      <c r="AF74" s="912"/>
      <c r="AG74" s="912"/>
      <c r="AH74" s="912"/>
      <c r="AI74" s="912"/>
      <c r="AJ74" s="912"/>
      <c r="AK74" s="912"/>
      <c r="AL74" s="912"/>
      <c r="AM74" s="912"/>
      <c r="AN74" s="912"/>
      <c r="AO74" s="912"/>
      <c r="AP74" s="912"/>
      <c r="AQ74" s="913"/>
      <c r="AR74" s="913"/>
      <c r="AS74" s="913"/>
      <c r="AT74" s="913"/>
      <c r="AU74" s="913"/>
      <c r="AV74" s="913"/>
      <c r="AW74" s="888"/>
      <c r="AX74" s="898"/>
      <c r="AY74" s="967"/>
      <c r="AZ74" s="968"/>
      <c r="BA74" s="968"/>
      <c r="BB74" s="968"/>
      <c r="BC74" s="970"/>
      <c r="BD74" s="974"/>
      <c r="BE74" s="975"/>
      <c r="BF74" s="975"/>
      <c r="BG74" s="975"/>
      <c r="BH74" s="975"/>
      <c r="BI74" s="976"/>
      <c r="BJ74" s="815"/>
      <c r="BK74" s="796"/>
      <c r="BL74" s="797"/>
      <c r="BM74" s="797"/>
      <c r="BN74" s="797"/>
      <c r="BO74" s="797"/>
      <c r="BP74" s="797"/>
      <c r="BQ74" s="797"/>
      <c r="BR74" s="797"/>
      <c r="BS74" s="797"/>
      <c r="BT74" s="797"/>
      <c r="BU74" s="798"/>
      <c r="BV74" s="625"/>
      <c r="BW74" s="911"/>
      <c r="BX74" s="911"/>
      <c r="BY74" s="911"/>
      <c r="BZ74" s="911"/>
      <c r="CA74" s="911"/>
      <c r="CB74" s="912"/>
      <c r="CC74" s="912"/>
      <c r="CD74" s="912"/>
      <c r="CE74" s="912"/>
      <c r="CF74" s="912"/>
      <c r="CG74" s="912"/>
      <c r="CH74" s="912"/>
      <c r="CI74" s="912"/>
      <c r="CJ74" s="912"/>
      <c r="CK74" s="912"/>
      <c r="CL74" s="912"/>
      <c r="CM74" s="912"/>
      <c r="CN74" s="913"/>
      <c r="CO74" s="913"/>
      <c r="CP74" s="913"/>
      <c r="CQ74" s="913"/>
      <c r="CR74" s="913"/>
      <c r="CS74" s="913"/>
      <c r="CT74" s="888"/>
      <c r="CV74" s="898"/>
      <c r="CW74" s="967"/>
      <c r="CX74" s="968"/>
      <c r="CY74" s="968"/>
      <c r="CZ74" s="968"/>
      <c r="DA74" s="970"/>
      <c r="DB74" s="974"/>
      <c r="DC74" s="975"/>
      <c r="DD74" s="975"/>
      <c r="DE74" s="975"/>
      <c r="DF74" s="975"/>
      <c r="DG74" s="976"/>
      <c r="DH74" s="815"/>
      <c r="DI74" s="796"/>
      <c r="DJ74" s="797"/>
      <c r="DK74" s="797"/>
      <c r="DL74" s="797"/>
      <c r="DM74" s="797"/>
      <c r="DN74" s="797"/>
      <c r="DO74" s="797"/>
      <c r="DP74" s="797"/>
      <c r="DQ74" s="797"/>
      <c r="DR74" s="797"/>
      <c r="DS74" s="798"/>
      <c r="DT74" s="625"/>
      <c r="DU74" s="911"/>
      <c r="DV74" s="911"/>
      <c r="DW74" s="911"/>
      <c r="DX74" s="911"/>
      <c r="DY74" s="911"/>
      <c r="DZ74" s="912"/>
      <c r="EA74" s="912"/>
      <c r="EB74" s="912"/>
      <c r="EC74" s="912"/>
      <c r="ED74" s="912"/>
      <c r="EE74" s="912"/>
      <c r="EF74" s="912"/>
      <c r="EG74" s="912"/>
      <c r="EH74" s="912"/>
      <c r="EI74" s="912"/>
      <c r="EJ74" s="912"/>
      <c r="EK74" s="912"/>
      <c r="EL74" s="913"/>
      <c r="EM74" s="913"/>
      <c r="EN74" s="913"/>
      <c r="EO74" s="913"/>
      <c r="EP74" s="913"/>
      <c r="EQ74" s="913"/>
      <c r="ER74" s="888"/>
      <c r="ES74" s="898"/>
      <c r="ET74" s="967"/>
      <c r="EU74" s="968"/>
      <c r="EV74" s="968"/>
      <c r="EW74" s="968"/>
      <c r="EX74" s="970"/>
      <c r="EY74" s="974"/>
      <c r="EZ74" s="975"/>
      <c r="FA74" s="975"/>
      <c r="FB74" s="975"/>
      <c r="FC74" s="975"/>
      <c r="FD74" s="976"/>
      <c r="FE74" s="815"/>
      <c r="FF74" s="796"/>
      <c r="FG74" s="797"/>
      <c r="FH74" s="797"/>
      <c r="FI74" s="797"/>
      <c r="FJ74" s="797"/>
      <c r="FK74" s="797"/>
      <c r="FL74" s="797"/>
      <c r="FM74" s="797"/>
      <c r="FN74" s="797"/>
      <c r="FO74" s="797"/>
      <c r="FP74" s="798"/>
      <c r="FQ74" s="625"/>
      <c r="FR74" s="911"/>
      <c r="FS74" s="911"/>
      <c r="FT74" s="911"/>
      <c r="FU74" s="911"/>
      <c r="FV74" s="911"/>
      <c r="FW74" s="912"/>
      <c r="FX74" s="912"/>
      <c r="FY74" s="912"/>
      <c r="FZ74" s="912"/>
      <c r="GA74" s="912"/>
      <c r="GB74" s="912"/>
      <c r="GC74" s="912"/>
      <c r="GD74" s="912"/>
      <c r="GE74" s="912"/>
      <c r="GF74" s="912"/>
      <c r="GG74" s="912"/>
      <c r="GH74" s="912"/>
      <c r="GI74" s="913"/>
      <c r="GJ74" s="913"/>
      <c r="GK74" s="913"/>
      <c r="GL74" s="913"/>
      <c r="GM74" s="913"/>
      <c r="GN74" s="913"/>
      <c r="GO74" s="888"/>
    </row>
    <row r="75" spans="1:197" ht="2.25" customHeight="1" x14ac:dyDescent="0.25">
      <c r="A75" s="898"/>
      <c r="B75" s="657"/>
      <c r="C75" s="657"/>
      <c r="D75" s="657"/>
      <c r="E75" s="657"/>
      <c r="F75" s="657"/>
      <c r="G75" s="657"/>
      <c r="H75" s="657"/>
      <c r="I75" s="657"/>
      <c r="J75" s="657"/>
      <c r="K75" s="657"/>
      <c r="L75" s="657"/>
      <c r="M75" s="625"/>
      <c r="N75" s="657"/>
      <c r="O75" s="657"/>
      <c r="P75" s="657"/>
      <c r="Q75" s="657"/>
      <c r="R75" s="657"/>
      <c r="S75" s="657"/>
      <c r="T75" s="657"/>
      <c r="U75" s="657"/>
      <c r="V75" s="657"/>
      <c r="W75" s="657"/>
      <c r="X75" s="657"/>
      <c r="Y75" s="625"/>
      <c r="Z75" s="910"/>
      <c r="AA75" s="911"/>
      <c r="AB75" s="911"/>
      <c r="AC75" s="911"/>
      <c r="AD75" s="911"/>
      <c r="AE75" s="912"/>
      <c r="AF75" s="912"/>
      <c r="AG75" s="912"/>
      <c r="AH75" s="912"/>
      <c r="AI75" s="912"/>
      <c r="AJ75" s="912"/>
      <c r="AK75" s="912"/>
      <c r="AL75" s="912"/>
      <c r="AM75" s="912"/>
      <c r="AN75" s="912"/>
      <c r="AO75" s="912"/>
      <c r="AP75" s="912"/>
      <c r="AQ75" s="913"/>
      <c r="AR75" s="913"/>
      <c r="AS75" s="913"/>
      <c r="AT75" s="913"/>
      <c r="AU75" s="913"/>
      <c r="AV75" s="913"/>
      <c r="AW75" s="888"/>
      <c r="AX75" s="898"/>
      <c r="AY75" s="657"/>
      <c r="AZ75" s="657"/>
      <c r="BA75" s="657"/>
      <c r="BB75" s="657"/>
      <c r="BC75" s="657"/>
      <c r="BD75" s="657"/>
      <c r="BE75" s="657"/>
      <c r="BF75" s="657"/>
      <c r="BG75" s="657"/>
      <c r="BH75" s="657"/>
      <c r="BI75" s="657"/>
      <c r="BJ75" s="625"/>
      <c r="BK75" s="657"/>
      <c r="BL75" s="657"/>
      <c r="BM75" s="657"/>
      <c r="BN75" s="657"/>
      <c r="BO75" s="657"/>
      <c r="BP75" s="657"/>
      <c r="BQ75" s="657"/>
      <c r="BR75" s="657"/>
      <c r="BS75" s="657"/>
      <c r="BT75" s="657"/>
      <c r="BU75" s="657"/>
      <c r="BV75" s="625"/>
      <c r="BW75" s="910"/>
      <c r="BX75" s="911"/>
      <c r="BY75" s="911"/>
      <c r="BZ75" s="911"/>
      <c r="CA75" s="911"/>
      <c r="CB75" s="912"/>
      <c r="CC75" s="912"/>
      <c r="CD75" s="912"/>
      <c r="CE75" s="912"/>
      <c r="CF75" s="912"/>
      <c r="CG75" s="912"/>
      <c r="CH75" s="912"/>
      <c r="CI75" s="912"/>
      <c r="CJ75" s="912"/>
      <c r="CK75" s="912"/>
      <c r="CL75" s="912"/>
      <c r="CM75" s="912"/>
      <c r="CN75" s="913"/>
      <c r="CO75" s="913"/>
      <c r="CP75" s="913"/>
      <c r="CQ75" s="913"/>
      <c r="CR75" s="913"/>
      <c r="CS75" s="913"/>
      <c r="CT75" s="888"/>
      <c r="CV75" s="898"/>
      <c r="CW75" s="657"/>
      <c r="CX75" s="657"/>
      <c r="CY75" s="657"/>
      <c r="CZ75" s="657"/>
      <c r="DA75" s="657"/>
      <c r="DB75" s="657"/>
      <c r="DC75" s="657"/>
      <c r="DD75" s="657"/>
      <c r="DE75" s="657"/>
      <c r="DF75" s="657"/>
      <c r="DG75" s="657"/>
      <c r="DH75" s="625"/>
      <c r="DI75" s="657"/>
      <c r="DJ75" s="657"/>
      <c r="DK75" s="657"/>
      <c r="DL75" s="657"/>
      <c r="DM75" s="657"/>
      <c r="DN75" s="657"/>
      <c r="DO75" s="657"/>
      <c r="DP75" s="657"/>
      <c r="DQ75" s="657"/>
      <c r="DR75" s="657"/>
      <c r="DS75" s="657"/>
      <c r="DT75" s="625"/>
      <c r="DU75" s="910"/>
      <c r="DV75" s="911"/>
      <c r="DW75" s="911"/>
      <c r="DX75" s="911"/>
      <c r="DY75" s="911"/>
      <c r="DZ75" s="912"/>
      <c r="EA75" s="912"/>
      <c r="EB75" s="912"/>
      <c r="EC75" s="912"/>
      <c r="ED75" s="912"/>
      <c r="EE75" s="912"/>
      <c r="EF75" s="912"/>
      <c r="EG75" s="912"/>
      <c r="EH75" s="912"/>
      <c r="EI75" s="912"/>
      <c r="EJ75" s="912"/>
      <c r="EK75" s="912"/>
      <c r="EL75" s="913"/>
      <c r="EM75" s="913"/>
      <c r="EN75" s="913"/>
      <c r="EO75" s="913"/>
      <c r="EP75" s="913"/>
      <c r="EQ75" s="913"/>
      <c r="ER75" s="888"/>
      <c r="ES75" s="898"/>
      <c r="ET75" s="657"/>
      <c r="EU75" s="657"/>
      <c r="EV75" s="657"/>
      <c r="EW75" s="657"/>
      <c r="EX75" s="657"/>
      <c r="EY75" s="657"/>
      <c r="EZ75" s="657"/>
      <c r="FA75" s="657"/>
      <c r="FB75" s="657"/>
      <c r="FC75" s="657"/>
      <c r="FD75" s="657"/>
      <c r="FE75" s="625"/>
      <c r="FF75" s="657"/>
      <c r="FG75" s="657"/>
      <c r="FH75" s="657"/>
      <c r="FI75" s="657"/>
      <c r="FJ75" s="657"/>
      <c r="FK75" s="657"/>
      <c r="FL75" s="657"/>
      <c r="FM75" s="657"/>
      <c r="FN75" s="657"/>
      <c r="FO75" s="657"/>
      <c r="FP75" s="657"/>
      <c r="FQ75" s="625"/>
      <c r="FR75" s="910"/>
      <c r="FS75" s="911"/>
      <c r="FT75" s="911"/>
      <c r="FU75" s="911"/>
      <c r="FV75" s="911"/>
      <c r="FW75" s="912"/>
      <c r="FX75" s="912"/>
      <c r="FY75" s="912"/>
      <c r="FZ75" s="912"/>
      <c r="GA75" s="912"/>
      <c r="GB75" s="912"/>
      <c r="GC75" s="912"/>
      <c r="GD75" s="912"/>
      <c r="GE75" s="912"/>
      <c r="GF75" s="912"/>
      <c r="GG75" s="912"/>
      <c r="GH75" s="912"/>
      <c r="GI75" s="913"/>
      <c r="GJ75" s="913"/>
      <c r="GK75" s="913"/>
      <c r="GL75" s="913"/>
      <c r="GM75" s="913"/>
      <c r="GN75" s="913"/>
      <c r="GO75" s="888"/>
    </row>
    <row r="76" spans="1:197" ht="9.75" customHeight="1" x14ac:dyDescent="0.2">
      <c r="A76" s="898"/>
      <c r="B76" s="965" t="str">
        <f>'Resumen Anual'!$C$27</f>
        <v>PIC</v>
      </c>
      <c r="C76" s="966"/>
      <c r="D76" s="966"/>
      <c r="E76" s="966"/>
      <c r="F76" s="969"/>
      <c r="G76" s="971"/>
      <c r="H76" s="972"/>
      <c r="I76" s="972"/>
      <c r="J76" s="972"/>
      <c r="K76" s="972"/>
      <c r="L76" s="973"/>
      <c r="M76" s="815"/>
      <c r="N76" s="977" t="str">
        <f>'Resumen Anual'!$O$27</f>
        <v>DÍA</v>
      </c>
      <c r="O76" s="966"/>
      <c r="P76" s="966"/>
      <c r="Q76" s="966"/>
      <c r="R76" s="969"/>
      <c r="S76" s="900"/>
      <c r="T76" s="901"/>
      <c r="U76" s="901"/>
      <c r="V76" s="901"/>
      <c r="W76" s="901"/>
      <c r="X76" s="902"/>
      <c r="Y76" s="625"/>
      <c r="Z76" s="911"/>
      <c r="AA76" s="911"/>
      <c r="AB76" s="911"/>
      <c r="AC76" s="911"/>
      <c r="AD76" s="911"/>
      <c r="AE76" s="912"/>
      <c r="AF76" s="912"/>
      <c r="AG76" s="912"/>
      <c r="AH76" s="912"/>
      <c r="AI76" s="912"/>
      <c r="AJ76" s="912"/>
      <c r="AK76" s="912"/>
      <c r="AL76" s="912"/>
      <c r="AM76" s="912"/>
      <c r="AN76" s="912"/>
      <c r="AO76" s="912"/>
      <c r="AP76" s="912"/>
      <c r="AQ76" s="913"/>
      <c r="AR76" s="913"/>
      <c r="AS76" s="913"/>
      <c r="AT76" s="913"/>
      <c r="AU76" s="913"/>
      <c r="AV76" s="913"/>
      <c r="AW76" s="888"/>
      <c r="AX76" s="898"/>
      <c r="AY76" s="965" t="str">
        <f>'Resumen Anual'!$C$27</f>
        <v>PIC</v>
      </c>
      <c r="AZ76" s="966"/>
      <c r="BA76" s="966"/>
      <c r="BB76" s="966"/>
      <c r="BC76" s="969"/>
      <c r="BD76" s="971"/>
      <c r="BE76" s="972"/>
      <c r="BF76" s="972"/>
      <c r="BG76" s="972"/>
      <c r="BH76" s="972"/>
      <c r="BI76" s="973"/>
      <c r="BJ76" s="815"/>
      <c r="BK76" s="977" t="str">
        <f>'Resumen Anual'!$O$27</f>
        <v>DÍA</v>
      </c>
      <c r="BL76" s="966"/>
      <c r="BM76" s="966"/>
      <c r="BN76" s="966"/>
      <c r="BO76" s="969"/>
      <c r="BP76" s="900"/>
      <c r="BQ76" s="901"/>
      <c r="BR76" s="901"/>
      <c r="BS76" s="901"/>
      <c r="BT76" s="901"/>
      <c r="BU76" s="902"/>
      <c r="BV76" s="625"/>
      <c r="BW76" s="911"/>
      <c r="BX76" s="911"/>
      <c r="BY76" s="911"/>
      <c r="BZ76" s="911"/>
      <c r="CA76" s="911"/>
      <c r="CB76" s="912"/>
      <c r="CC76" s="912"/>
      <c r="CD76" s="912"/>
      <c r="CE76" s="912"/>
      <c r="CF76" s="912"/>
      <c r="CG76" s="912"/>
      <c r="CH76" s="912"/>
      <c r="CI76" s="912"/>
      <c r="CJ76" s="912"/>
      <c r="CK76" s="912"/>
      <c r="CL76" s="912"/>
      <c r="CM76" s="912"/>
      <c r="CN76" s="913"/>
      <c r="CO76" s="913"/>
      <c r="CP76" s="913"/>
      <c r="CQ76" s="913"/>
      <c r="CR76" s="913"/>
      <c r="CS76" s="913"/>
      <c r="CT76" s="888"/>
      <c r="CV76" s="898"/>
      <c r="CW76" s="965" t="str">
        <f>'Resumen Anual'!$C$27</f>
        <v>PIC</v>
      </c>
      <c r="CX76" s="966"/>
      <c r="CY76" s="966"/>
      <c r="CZ76" s="966"/>
      <c r="DA76" s="969"/>
      <c r="DB76" s="971"/>
      <c r="DC76" s="972"/>
      <c r="DD76" s="972"/>
      <c r="DE76" s="972"/>
      <c r="DF76" s="972"/>
      <c r="DG76" s="973"/>
      <c r="DH76" s="815"/>
      <c r="DI76" s="977" t="str">
        <f>'Resumen Anual'!$O$27</f>
        <v>DÍA</v>
      </c>
      <c r="DJ76" s="966"/>
      <c r="DK76" s="966"/>
      <c r="DL76" s="966"/>
      <c r="DM76" s="969"/>
      <c r="DN76" s="900"/>
      <c r="DO76" s="901"/>
      <c r="DP76" s="901"/>
      <c r="DQ76" s="901"/>
      <c r="DR76" s="901"/>
      <c r="DS76" s="902"/>
      <c r="DT76" s="625"/>
      <c r="DU76" s="911"/>
      <c r="DV76" s="911"/>
      <c r="DW76" s="911"/>
      <c r="DX76" s="911"/>
      <c r="DY76" s="911"/>
      <c r="DZ76" s="912"/>
      <c r="EA76" s="912"/>
      <c r="EB76" s="912"/>
      <c r="EC76" s="912"/>
      <c r="ED76" s="912"/>
      <c r="EE76" s="912"/>
      <c r="EF76" s="912"/>
      <c r="EG76" s="912"/>
      <c r="EH76" s="912"/>
      <c r="EI76" s="912"/>
      <c r="EJ76" s="912"/>
      <c r="EK76" s="912"/>
      <c r="EL76" s="913"/>
      <c r="EM76" s="913"/>
      <c r="EN76" s="913"/>
      <c r="EO76" s="913"/>
      <c r="EP76" s="913"/>
      <c r="EQ76" s="913"/>
      <c r="ER76" s="888"/>
      <c r="ES76" s="898"/>
      <c r="ET76" s="965" t="str">
        <f>'Resumen Anual'!$C$27</f>
        <v>PIC</v>
      </c>
      <c r="EU76" s="966"/>
      <c r="EV76" s="966"/>
      <c r="EW76" s="966"/>
      <c r="EX76" s="969"/>
      <c r="EY76" s="971"/>
      <c r="EZ76" s="972"/>
      <c r="FA76" s="972"/>
      <c r="FB76" s="972"/>
      <c r="FC76" s="972"/>
      <c r="FD76" s="973"/>
      <c r="FE76" s="815"/>
      <c r="FF76" s="977" t="str">
        <f>'Resumen Anual'!$O$27</f>
        <v>DÍA</v>
      </c>
      <c r="FG76" s="966"/>
      <c r="FH76" s="966"/>
      <c r="FI76" s="966"/>
      <c r="FJ76" s="969"/>
      <c r="FK76" s="900"/>
      <c r="FL76" s="901"/>
      <c r="FM76" s="901"/>
      <c r="FN76" s="901"/>
      <c r="FO76" s="901"/>
      <c r="FP76" s="902"/>
      <c r="FQ76" s="625"/>
      <c r="FR76" s="911"/>
      <c r="FS76" s="911"/>
      <c r="FT76" s="911"/>
      <c r="FU76" s="911"/>
      <c r="FV76" s="911"/>
      <c r="FW76" s="912"/>
      <c r="FX76" s="912"/>
      <c r="FY76" s="912"/>
      <c r="FZ76" s="912"/>
      <c r="GA76" s="912"/>
      <c r="GB76" s="912"/>
      <c r="GC76" s="912"/>
      <c r="GD76" s="912"/>
      <c r="GE76" s="912"/>
      <c r="GF76" s="912"/>
      <c r="GG76" s="912"/>
      <c r="GH76" s="912"/>
      <c r="GI76" s="913"/>
      <c r="GJ76" s="913"/>
      <c r="GK76" s="913"/>
      <c r="GL76" s="913"/>
      <c r="GM76" s="913"/>
      <c r="GN76" s="913"/>
      <c r="GO76" s="888"/>
    </row>
    <row r="77" spans="1:197" ht="9.75" customHeight="1" x14ac:dyDescent="0.2">
      <c r="A77" s="898"/>
      <c r="B77" s="967"/>
      <c r="C77" s="968"/>
      <c r="D77" s="968"/>
      <c r="E77" s="968"/>
      <c r="F77" s="970"/>
      <c r="G77" s="974"/>
      <c r="H77" s="975"/>
      <c r="I77" s="975"/>
      <c r="J77" s="975"/>
      <c r="K77" s="975"/>
      <c r="L77" s="976"/>
      <c r="M77" s="815"/>
      <c r="N77" s="967"/>
      <c r="O77" s="968"/>
      <c r="P77" s="968"/>
      <c r="Q77" s="968"/>
      <c r="R77" s="970"/>
      <c r="S77" s="903"/>
      <c r="T77" s="904"/>
      <c r="U77" s="904"/>
      <c r="V77" s="904"/>
      <c r="W77" s="904"/>
      <c r="X77" s="905"/>
      <c r="Y77" s="625"/>
      <c r="Z77" s="910"/>
      <c r="AA77" s="911"/>
      <c r="AB77" s="911"/>
      <c r="AC77" s="911"/>
      <c r="AD77" s="911"/>
      <c r="AE77" s="912"/>
      <c r="AF77" s="912"/>
      <c r="AG77" s="912"/>
      <c r="AH77" s="912"/>
      <c r="AI77" s="912"/>
      <c r="AJ77" s="912"/>
      <c r="AK77" s="912"/>
      <c r="AL77" s="912"/>
      <c r="AM77" s="912"/>
      <c r="AN77" s="912"/>
      <c r="AO77" s="912"/>
      <c r="AP77" s="912"/>
      <c r="AQ77" s="913"/>
      <c r="AR77" s="913"/>
      <c r="AS77" s="913"/>
      <c r="AT77" s="913"/>
      <c r="AU77" s="913"/>
      <c r="AV77" s="913"/>
      <c r="AW77" s="888"/>
      <c r="AX77" s="898"/>
      <c r="AY77" s="967"/>
      <c r="AZ77" s="968"/>
      <c r="BA77" s="968"/>
      <c r="BB77" s="968"/>
      <c r="BC77" s="970"/>
      <c r="BD77" s="974"/>
      <c r="BE77" s="975"/>
      <c r="BF77" s="975"/>
      <c r="BG77" s="975"/>
      <c r="BH77" s="975"/>
      <c r="BI77" s="976"/>
      <c r="BJ77" s="815"/>
      <c r="BK77" s="967"/>
      <c r="BL77" s="968"/>
      <c r="BM77" s="968"/>
      <c r="BN77" s="968"/>
      <c r="BO77" s="970"/>
      <c r="BP77" s="903"/>
      <c r="BQ77" s="904"/>
      <c r="BR77" s="904"/>
      <c r="BS77" s="904"/>
      <c r="BT77" s="904"/>
      <c r="BU77" s="905"/>
      <c r="BV77" s="625"/>
      <c r="BW77" s="910"/>
      <c r="BX77" s="911"/>
      <c r="BY77" s="911"/>
      <c r="BZ77" s="911"/>
      <c r="CA77" s="911"/>
      <c r="CB77" s="912"/>
      <c r="CC77" s="912"/>
      <c r="CD77" s="912"/>
      <c r="CE77" s="912"/>
      <c r="CF77" s="912"/>
      <c r="CG77" s="912"/>
      <c r="CH77" s="912"/>
      <c r="CI77" s="912"/>
      <c r="CJ77" s="912"/>
      <c r="CK77" s="912"/>
      <c r="CL77" s="912"/>
      <c r="CM77" s="912"/>
      <c r="CN77" s="913"/>
      <c r="CO77" s="913"/>
      <c r="CP77" s="913"/>
      <c r="CQ77" s="913"/>
      <c r="CR77" s="913"/>
      <c r="CS77" s="913"/>
      <c r="CT77" s="888"/>
      <c r="CV77" s="898"/>
      <c r="CW77" s="967"/>
      <c r="CX77" s="968"/>
      <c r="CY77" s="968"/>
      <c r="CZ77" s="968"/>
      <c r="DA77" s="970"/>
      <c r="DB77" s="974"/>
      <c r="DC77" s="975"/>
      <c r="DD77" s="975"/>
      <c r="DE77" s="975"/>
      <c r="DF77" s="975"/>
      <c r="DG77" s="976"/>
      <c r="DH77" s="815"/>
      <c r="DI77" s="967"/>
      <c r="DJ77" s="968"/>
      <c r="DK77" s="968"/>
      <c r="DL77" s="968"/>
      <c r="DM77" s="970"/>
      <c r="DN77" s="903"/>
      <c r="DO77" s="904"/>
      <c r="DP77" s="904"/>
      <c r="DQ77" s="904"/>
      <c r="DR77" s="904"/>
      <c r="DS77" s="905"/>
      <c r="DT77" s="625"/>
      <c r="DU77" s="910"/>
      <c r="DV77" s="911"/>
      <c r="DW77" s="911"/>
      <c r="DX77" s="911"/>
      <c r="DY77" s="911"/>
      <c r="DZ77" s="912"/>
      <c r="EA77" s="912"/>
      <c r="EB77" s="912"/>
      <c r="EC77" s="912"/>
      <c r="ED77" s="912"/>
      <c r="EE77" s="912"/>
      <c r="EF77" s="912"/>
      <c r="EG77" s="912"/>
      <c r="EH77" s="912"/>
      <c r="EI77" s="912"/>
      <c r="EJ77" s="912"/>
      <c r="EK77" s="912"/>
      <c r="EL77" s="913"/>
      <c r="EM77" s="913"/>
      <c r="EN77" s="913"/>
      <c r="EO77" s="913"/>
      <c r="EP77" s="913"/>
      <c r="EQ77" s="913"/>
      <c r="ER77" s="888"/>
      <c r="ES77" s="898"/>
      <c r="ET77" s="967"/>
      <c r="EU77" s="968"/>
      <c r="EV77" s="968"/>
      <c r="EW77" s="968"/>
      <c r="EX77" s="970"/>
      <c r="EY77" s="974"/>
      <c r="EZ77" s="975"/>
      <c r="FA77" s="975"/>
      <c r="FB77" s="975"/>
      <c r="FC77" s="975"/>
      <c r="FD77" s="976"/>
      <c r="FE77" s="815"/>
      <c r="FF77" s="967"/>
      <c r="FG77" s="968"/>
      <c r="FH77" s="968"/>
      <c r="FI77" s="968"/>
      <c r="FJ77" s="970"/>
      <c r="FK77" s="903"/>
      <c r="FL77" s="904"/>
      <c r="FM77" s="904"/>
      <c r="FN77" s="904"/>
      <c r="FO77" s="904"/>
      <c r="FP77" s="905"/>
      <c r="FQ77" s="625"/>
      <c r="FR77" s="910"/>
      <c r="FS77" s="911"/>
      <c r="FT77" s="911"/>
      <c r="FU77" s="911"/>
      <c r="FV77" s="911"/>
      <c r="FW77" s="912"/>
      <c r="FX77" s="912"/>
      <c r="FY77" s="912"/>
      <c r="FZ77" s="912"/>
      <c r="GA77" s="912"/>
      <c r="GB77" s="912"/>
      <c r="GC77" s="912"/>
      <c r="GD77" s="912"/>
      <c r="GE77" s="912"/>
      <c r="GF77" s="912"/>
      <c r="GG77" s="912"/>
      <c r="GH77" s="912"/>
      <c r="GI77" s="913"/>
      <c r="GJ77" s="913"/>
      <c r="GK77" s="913"/>
      <c r="GL77" s="913"/>
      <c r="GM77" s="913"/>
      <c r="GN77" s="913"/>
      <c r="GO77" s="888"/>
    </row>
    <row r="78" spans="1:197" ht="2.25" customHeight="1" x14ac:dyDescent="0.25">
      <c r="A78" s="898"/>
      <c r="B78" s="657"/>
      <c r="C78" s="657"/>
      <c r="D78" s="657"/>
      <c r="E78" s="657"/>
      <c r="F78" s="657"/>
      <c r="G78" s="657"/>
      <c r="H78" s="657"/>
      <c r="I78" s="657"/>
      <c r="J78" s="657"/>
      <c r="K78" s="657"/>
      <c r="L78" s="657"/>
      <c r="M78" s="625"/>
      <c r="N78" s="657"/>
      <c r="O78" s="657"/>
      <c r="P78" s="657"/>
      <c r="Q78" s="657"/>
      <c r="R78" s="657"/>
      <c r="S78" s="657"/>
      <c r="T78" s="657"/>
      <c r="U78" s="657"/>
      <c r="V78" s="657"/>
      <c r="W78" s="657"/>
      <c r="X78" s="657"/>
      <c r="Y78" s="625"/>
      <c r="Z78" s="911"/>
      <c r="AA78" s="911"/>
      <c r="AB78" s="911"/>
      <c r="AC78" s="911"/>
      <c r="AD78" s="911"/>
      <c r="AE78" s="912"/>
      <c r="AF78" s="912"/>
      <c r="AG78" s="912"/>
      <c r="AH78" s="912"/>
      <c r="AI78" s="912"/>
      <c r="AJ78" s="912"/>
      <c r="AK78" s="912"/>
      <c r="AL78" s="912"/>
      <c r="AM78" s="912"/>
      <c r="AN78" s="912"/>
      <c r="AO78" s="912"/>
      <c r="AP78" s="912"/>
      <c r="AQ78" s="913"/>
      <c r="AR78" s="913"/>
      <c r="AS78" s="913"/>
      <c r="AT78" s="913"/>
      <c r="AU78" s="913"/>
      <c r="AV78" s="913"/>
      <c r="AW78" s="888"/>
      <c r="AX78" s="898"/>
      <c r="AY78" s="657"/>
      <c r="AZ78" s="657"/>
      <c r="BA78" s="657"/>
      <c r="BB78" s="657"/>
      <c r="BC78" s="657"/>
      <c r="BD78" s="657"/>
      <c r="BE78" s="657"/>
      <c r="BF78" s="657"/>
      <c r="BG78" s="657"/>
      <c r="BH78" s="657"/>
      <c r="BI78" s="657"/>
      <c r="BJ78" s="625"/>
      <c r="BK78" s="657"/>
      <c r="BL78" s="657"/>
      <c r="BM78" s="657"/>
      <c r="BN78" s="657"/>
      <c r="BO78" s="657"/>
      <c r="BP78" s="657"/>
      <c r="BQ78" s="657"/>
      <c r="BR78" s="657"/>
      <c r="BS78" s="657"/>
      <c r="BT78" s="657"/>
      <c r="BU78" s="657"/>
      <c r="BV78" s="625"/>
      <c r="BW78" s="911"/>
      <c r="BX78" s="911"/>
      <c r="BY78" s="911"/>
      <c r="BZ78" s="911"/>
      <c r="CA78" s="911"/>
      <c r="CB78" s="912"/>
      <c r="CC78" s="912"/>
      <c r="CD78" s="912"/>
      <c r="CE78" s="912"/>
      <c r="CF78" s="912"/>
      <c r="CG78" s="912"/>
      <c r="CH78" s="912"/>
      <c r="CI78" s="912"/>
      <c r="CJ78" s="912"/>
      <c r="CK78" s="912"/>
      <c r="CL78" s="912"/>
      <c r="CM78" s="912"/>
      <c r="CN78" s="913"/>
      <c r="CO78" s="913"/>
      <c r="CP78" s="913"/>
      <c r="CQ78" s="913"/>
      <c r="CR78" s="913"/>
      <c r="CS78" s="913"/>
      <c r="CT78" s="888"/>
      <c r="CV78" s="898"/>
      <c r="CW78" s="657"/>
      <c r="CX78" s="657"/>
      <c r="CY78" s="657"/>
      <c r="CZ78" s="657"/>
      <c r="DA78" s="657"/>
      <c r="DB78" s="657"/>
      <c r="DC78" s="657"/>
      <c r="DD78" s="657"/>
      <c r="DE78" s="657"/>
      <c r="DF78" s="657"/>
      <c r="DG78" s="657"/>
      <c r="DH78" s="625"/>
      <c r="DI78" s="657"/>
      <c r="DJ78" s="657"/>
      <c r="DK78" s="657"/>
      <c r="DL78" s="657"/>
      <c r="DM78" s="657"/>
      <c r="DN78" s="657"/>
      <c r="DO78" s="657"/>
      <c r="DP78" s="657"/>
      <c r="DQ78" s="657"/>
      <c r="DR78" s="657"/>
      <c r="DS78" s="657"/>
      <c r="DT78" s="625"/>
      <c r="DU78" s="911"/>
      <c r="DV78" s="911"/>
      <c r="DW78" s="911"/>
      <c r="DX78" s="911"/>
      <c r="DY78" s="911"/>
      <c r="DZ78" s="912"/>
      <c r="EA78" s="912"/>
      <c r="EB78" s="912"/>
      <c r="EC78" s="912"/>
      <c r="ED78" s="912"/>
      <c r="EE78" s="912"/>
      <c r="EF78" s="912"/>
      <c r="EG78" s="912"/>
      <c r="EH78" s="912"/>
      <c r="EI78" s="912"/>
      <c r="EJ78" s="912"/>
      <c r="EK78" s="912"/>
      <c r="EL78" s="913"/>
      <c r="EM78" s="913"/>
      <c r="EN78" s="913"/>
      <c r="EO78" s="913"/>
      <c r="EP78" s="913"/>
      <c r="EQ78" s="913"/>
      <c r="ER78" s="888"/>
      <c r="ES78" s="898"/>
      <c r="ET78" s="657"/>
      <c r="EU78" s="657"/>
      <c r="EV78" s="657"/>
      <c r="EW78" s="657"/>
      <c r="EX78" s="657"/>
      <c r="EY78" s="657"/>
      <c r="EZ78" s="657"/>
      <c r="FA78" s="657"/>
      <c r="FB78" s="657"/>
      <c r="FC78" s="657"/>
      <c r="FD78" s="657"/>
      <c r="FE78" s="625"/>
      <c r="FF78" s="657"/>
      <c r="FG78" s="657"/>
      <c r="FH78" s="657"/>
      <c r="FI78" s="657"/>
      <c r="FJ78" s="657"/>
      <c r="FK78" s="657"/>
      <c r="FL78" s="657"/>
      <c r="FM78" s="657"/>
      <c r="FN78" s="657"/>
      <c r="FO78" s="657"/>
      <c r="FP78" s="657"/>
      <c r="FQ78" s="625"/>
      <c r="FR78" s="911"/>
      <c r="FS78" s="911"/>
      <c r="FT78" s="911"/>
      <c r="FU78" s="911"/>
      <c r="FV78" s="911"/>
      <c r="FW78" s="912"/>
      <c r="FX78" s="912"/>
      <c r="FY78" s="912"/>
      <c r="FZ78" s="912"/>
      <c r="GA78" s="912"/>
      <c r="GB78" s="912"/>
      <c r="GC78" s="912"/>
      <c r="GD78" s="912"/>
      <c r="GE78" s="912"/>
      <c r="GF78" s="912"/>
      <c r="GG78" s="912"/>
      <c r="GH78" s="912"/>
      <c r="GI78" s="913"/>
      <c r="GJ78" s="913"/>
      <c r="GK78" s="913"/>
      <c r="GL78" s="913"/>
      <c r="GM78" s="913"/>
      <c r="GN78" s="913"/>
      <c r="GO78" s="888"/>
    </row>
    <row r="79" spans="1:197" ht="13.5" customHeight="1" x14ac:dyDescent="0.2">
      <c r="A79" s="898"/>
      <c r="B79" s="965" t="str">
        <f>'Resumen Anual'!$C$30</f>
        <v>SIC</v>
      </c>
      <c r="C79" s="966"/>
      <c r="D79" s="966"/>
      <c r="E79" s="966"/>
      <c r="F79" s="969"/>
      <c r="G79" s="971"/>
      <c r="H79" s="972"/>
      <c r="I79" s="972"/>
      <c r="J79" s="972"/>
      <c r="K79" s="972"/>
      <c r="L79" s="973"/>
      <c r="M79" s="815"/>
      <c r="N79" s="977" t="str">
        <f>'Resumen Anual'!$O$30</f>
        <v>NOCHE</v>
      </c>
      <c r="O79" s="966"/>
      <c r="P79" s="966"/>
      <c r="Q79" s="966"/>
      <c r="R79" s="969"/>
      <c r="S79" s="900"/>
      <c r="T79" s="901"/>
      <c r="U79" s="901"/>
      <c r="V79" s="901"/>
      <c r="W79" s="901"/>
      <c r="X79" s="902"/>
      <c r="Y79" s="625"/>
      <c r="Z79" s="910"/>
      <c r="AA79" s="911"/>
      <c r="AB79" s="911"/>
      <c r="AC79" s="911"/>
      <c r="AD79" s="911"/>
      <c r="AE79" s="912"/>
      <c r="AF79" s="912"/>
      <c r="AG79" s="912"/>
      <c r="AH79" s="912"/>
      <c r="AI79" s="912"/>
      <c r="AJ79" s="912"/>
      <c r="AK79" s="912"/>
      <c r="AL79" s="912"/>
      <c r="AM79" s="912"/>
      <c r="AN79" s="912"/>
      <c r="AO79" s="912"/>
      <c r="AP79" s="912"/>
      <c r="AQ79" s="913"/>
      <c r="AR79" s="913"/>
      <c r="AS79" s="913"/>
      <c r="AT79" s="913"/>
      <c r="AU79" s="913"/>
      <c r="AV79" s="913"/>
      <c r="AW79" s="888"/>
      <c r="AX79" s="898"/>
      <c r="AY79" s="965" t="str">
        <f>'Resumen Anual'!$C$30</f>
        <v>SIC</v>
      </c>
      <c r="AZ79" s="966"/>
      <c r="BA79" s="966"/>
      <c r="BB79" s="966"/>
      <c r="BC79" s="969"/>
      <c r="BD79" s="971"/>
      <c r="BE79" s="972"/>
      <c r="BF79" s="972"/>
      <c r="BG79" s="972"/>
      <c r="BH79" s="972"/>
      <c r="BI79" s="973"/>
      <c r="BJ79" s="815"/>
      <c r="BK79" s="977" t="str">
        <f>'Resumen Anual'!$O$30</f>
        <v>NOCHE</v>
      </c>
      <c r="BL79" s="966"/>
      <c r="BM79" s="966"/>
      <c r="BN79" s="966"/>
      <c r="BO79" s="969"/>
      <c r="BP79" s="900"/>
      <c r="BQ79" s="901"/>
      <c r="BR79" s="901"/>
      <c r="BS79" s="901"/>
      <c r="BT79" s="901"/>
      <c r="BU79" s="902"/>
      <c r="BV79" s="625"/>
      <c r="BW79" s="910"/>
      <c r="BX79" s="911"/>
      <c r="BY79" s="911"/>
      <c r="BZ79" s="911"/>
      <c r="CA79" s="911"/>
      <c r="CB79" s="912"/>
      <c r="CC79" s="912"/>
      <c r="CD79" s="912"/>
      <c r="CE79" s="912"/>
      <c r="CF79" s="912"/>
      <c r="CG79" s="912"/>
      <c r="CH79" s="912"/>
      <c r="CI79" s="912"/>
      <c r="CJ79" s="912"/>
      <c r="CK79" s="912"/>
      <c r="CL79" s="912"/>
      <c r="CM79" s="912"/>
      <c r="CN79" s="913"/>
      <c r="CO79" s="913"/>
      <c r="CP79" s="913"/>
      <c r="CQ79" s="913"/>
      <c r="CR79" s="913"/>
      <c r="CS79" s="913"/>
      <c r="CT79" s="888"/>
      <c r="CV79" s="898"/>
      <c r="CW79" s="965" t="str">
        <f>'Resumen Anual'!$C$30</f>
        <v>SIC</v>
      </c>
      <c r="CX79" s="966"/>
      <c r="CY79" s="966"/>
      <c r="CZ79" s="966"/>
      <c r="DA79" s="969"/>
      <c r="DB79" s="971"/>
      <c r="DC79" s="972"/>
      <c r="DD79" s="972"/>
      <c r="DE79" s="972"/>
      <c r="DF79" s="972"/>
      <c r="DG79" s="973"/>
      <c r="DH79" s="815"/>
      <c r="DI79" s="977" t="str">
        <f>'Resumen Anual'!$O$30</f>
        <v>NOCHE</v>
      </c>
      <c r="DJ79" s="966"/>
      <c r="DK79" s="966"/>
      <c r="DL79" s="966"/>
      <c r="DM79" s="969"/>
      <c r="DN79" s="900"/>
      <c r="DO79" s="901"/>
      <c r="DP79" s="901"/>
      <c r="DQ79" s="901"/>
      <c r="DR79" s="901"/>
      <c r="DS79" s="902"/>
      <c r="DT79" s="625"/>
      <c r="DU79" s="910"/>
      <c r="DV79" s="911"/>
      <c r="DW79" s="911"/>
      <c r="DX79" s="911"/>
      <c r="DY79" s="911"/>
      <c r="DZ79" s="912"/>
      <c r="EA79" s="912"/>
      <c r="EB79" s="912"/>
      <c r="EC79" s="912"/>
      <c r="ED79" s="912"/>
      <c r="EE79" s="912"/>
      <c r="EF79" s="912"/>
      <c r="EG79" s="912"/>
      <c r="EH79" s="912"/>
      <c r="EI79" s="912"/>
      <c r="EJ79" s="912"/>
      <c r="EK79" s="912"/>
      <c r="EL79" s="913"/>
      <c r="EM79" s="913"/>
      <c r="EN79" s="913"/>
      <c r="EO79" s="913"/>
      <c r="EP79" s="913"/>
      <c r="EQ79" s="913"/>
      <c r="ER79" s="888"/>
      <c r="ES79" s="898"/>
      <c r="ET79" s="965" t="str">
        <f>'Resumen Anual'!$C$30</f>
        <v>SIC</v>
      </c>
      <c r="EU79" s="966"/>
      <c r="EV79" s="966"/>
      <c r="EW79" s="966"/>
      <c r="EX79" s="969"/>
      <c r="EY79" s="971"/>
      <c r="EZ79" s="972"/>
      <c r="FA79" s="972"/>
      <c r="FB79" s="972"/>
      <c r="FC79" s="972"/>
      <c r="FD79" s="973"/>
      <c r="FE79" s="815"/>
      <c r="FF79" s="977" t="str">
        <f>'Resumen Anual'!$O$30</f>
        <v>NOCHE</v>
      </c>
      <c r="FG79" s="966"/>
      <c r="FH79" s="966"/>
      <c r="FI79" s="966"/>
      <c r="FJ79" s="969"/>
      <c r="FK79" s="900"/>
      <c r="FL79" s="901"/>
      <c r="FM79" s="901"/>
      <c r="FN79" s="901"/>
      <c r="FO79" s="901"/>
      <c r="FP79" s="902"/>
      <c r="FQ79" s="625"/>
      <c r="FR79" s="910"/>
      <c r="FS79" s="911"/>
      <c r="FT79" s="911"/>
      <c r="FU79" s="911"/>
      <c r="FV79" s="911"/>
      <c r="FW79" s="912"/>
      <c r="FX79" s="912"/>
      <c r="FY79" s="912"/>
      <c r="FZ79" s="912"/>
      <c r="GA79" s="912"/>
      <c r="GB79" s="912"/>
      <c r="GC79" s="912"/>
      <c r="GD79" s="912"/>
      <c r="GE79" s="912"/>
      <c r="GF79" s="912"/>
      <c r="GG79" s="912"/>
      <c r="GH79" s="912"/>
      <c r="GI79" s="913"/>
      <c r="GJ79" s="913"/>
      <c r="GK79" s="913"/>
      <c r="GL79" s="913"/>
      <c r="GM79" s="913"/>
      <c r="GN79" s="913"/>
      <c r="GO79" s="888"/>
    </row>
    <row r="80" spans="1:197" ht="6" customHeight="1" x14ac:dyDescent="0.2">
      <c r="A80" s="898"/>
      <c r="B80" s="967"/>
      <c r="C80" s="968"/>
      <c r="D80" s="968"/>
      <c r="E80" s="968"/>
      <c r="F80" s="970"/>
      <c r="G80" s="974"/>
      <c r="H80" s="975"/>
      <c r="I80" s="975"/>
      <c r="J80" s="975"/>
      <c r="K80" s="975"/>
      <c r="L80" s="976"/>
      <c r="M80" s="815"/>
      <c r="N80" s="967"/>
      <c r="O80" s="968"/>
      <c r="P80" s="968"/>
      <c r="Q80" s="968"/>
      <c r="R80" s="970"/>
      <c r="S80" s="903"/>
      <c r="T80" s="904"/>
      <c r="U80" s="904"/>
      <c r="V80" s="904"/>
      <c r="W80" s="904"/>
      <c r="X80" s="905"/>
      <c r="Y80" s="625"/>
      <c r="Z80" s="911"/>
      <c r="AA80" s="911"/>
      <c r="AB80" s="911"/>
      <c r="AC80" s="911"/>
      <c r="AD80" s="911"/>
      <c r="AE80" s="912"/>
      <c r="AF80" s="912"/>
      <c r="AG80" s="912"/>
      <c r="AH80" s="912"/>
      <c r="AI80" s="912"/>
      <c r="AJ80" s="912"/>
      <c r="AK80" s="912"/>
      <c r="AL80" s="912"/>
      <c r="AM80" s="912"/>
      <c r="AN80" s="912"/>
      <c r="AO80" s="912"/>
      <c r="AP80" s="912"/>
      <c r="AQ80" s="913"/>
      <c r="AR80" s="913"/>
      <c r="AS80" s="913"/>
      <c r="AT80" s="913"/>
      <c r="AU80" s="913"/>
      <c r="AV80" s="913"/>
      <c r="AW80" s="888"/>
      <c r="AX80" s="898"/>
      <c r="AY80" s="967"/>
      <c r="AZ80" s="968"/>
      <c r="BA80" s="968"/>
      <c r="BB80" s="968"/>
      <c r="BC80" s="970"/>
      <c r="BD80" s="974"/>
      <c r="BE80" s="975"/>
      <c r="BF80" s="975"/>
      <c r="BG80" s="975"/>
      <c r="BH80" s="975"/>
      <c r="BI80" s="976"/>
      <c r="BJ80" s="815"/>
      <c r="BK80" s="967"/>
      <c r="BL80" s="968"/>
      <c r="BM80" s="968"/>
      <c r="BN80" s="968"/>
      <c r="BO80" s="970"/>
      <c r="BP80" s="903"/>
      <c r="BQ80" s="904"/>
      <c r="BR80" s="904"/>
      <c r="BS80" s="904"/>
      <c r="BT80" s="904"/>
      <c r="BU80" s="905"/>
      <c r="BV80" s="625"/>
      <c r="BW80" s="911"/>
      <c r="BX80" s="911"/>
      <c r="BY80" s="911"/>
      <c r="BZ80" s="911"/>
      <c r="CA80" s="911"/>
      <c r="CB80" s="912"/>
      <c r="CC80" s="912"/>
      <c r="CD80" s="912"/>
      <c r="CE80" s="912"/>
      <c r="CF80" s="912"/>
      <c r="CG80" s="912"/>
      <c r="CH80" s="912"/>
      <c r="CI80" s="912"/>
      <c r="CJ80" s="912"/>
      <c r="CK80" s="912"/>
      <c r="CL80" s="912"/>
      <c r="CM80" s="912"/>
      <c r="CN80" s="913"/>
      <c r="CO80" s="913"/>
      <c r="CP80" s="913"/>
      <c r="CQ80" s="913"/>
      <c r="CR80" s="913"/>
      <c r="CS80" s="913"/>
      <c r="CT80" s="888"/>
      <c r="CV80" s="898"/>
      <c r="CW80" s="967"/>
      <c r="CX80" s="968"/>
      <c r="CY80" s="968"/>
      <c r="CZ80" s="968"/>
      <c r="DA80" s="970"/>
      <c r="DB80" s="974"/>
      <c r="DC80" s="975"/>
      <c r="DD80" s="975"/>
      <c r="DE80" s="975"/>
      <c r="DF80" s="975"/>
      <c r="DG80" s="976"/>
      <c r="DH80" s="815"/>
      <c r="DI80" s="967"/>
      <c r="DJ80" s="968"/>
      <c r="DK80" s="968"/>
      <c r="DL80" s="968"/>
      <c r="DM80" s="970"/>
      <c r="DN80" s="903"/>
      <c r="DO80" s="904"/>
      <c r="DP80" s="904"/>
      <c r="DQ80" s="904"/>
      <c r="DR80" s="904"/>
      <c r="DS80" s="905"/>
      <c r="DT80" s="625"/>
      <c r="DU80" s="911"/>
      <c r="DV80" s="911"/>
      <c r="DW80" s="911"/>
      <c r="DX80" s="911"/>
      <c r="DY80" s="911"/>
      <c r="DZ80" s="912"/>
      <c r="EA80" s="912"/>
      <c r="EB80" s="912"/>
      <c r="EC80" s="912"/>
      <c r="ED80" s="912"/>
      <c r="EE80" s="912"/>
      <c r="EF80" s="912"/>
      <c r="EG80" s="912"/>
      <c r="EH80" s="912"/>
      <c r="EI80" s="912"/>
      <c r="EJ80" s="912"/>
      <c r="EK80" s="912"/>
      <c r="EL80" s="913"/>
      <c r="EM80" s="913"/>
      <c r="EN80" s="913"/>
      <c r="EO80" s="913"/>
      <c r="EP80" s="913"/>
      <c r="EQ80" s="913"/>
      <c r="ER80" s="888"/>
      <c r="ES80" s="898"/>
      <c r="ET80" s="967"/>
      <c r="EU80" s="968"/>
      <c r="EV80" s="968"/>
      <c r="EW80" s="968"/>
      <c r="EX80" s="970"/>
      <c r="EY80" s="974"/>
      <c r="EZ80" s="975"/>
      <c r="FA80" s="975"/>
      <c r="FB80" s="975"/>
      <c r="FC80" s="975"/>
      <c r="FD80" s="976"/>
      <c r="FE80" s="815"/>
      <c r="FF80" s="967"/>
      <c r="FG80" s="968"/>
      <c r="FH80" s="968"/>
      <c r="FI80" s="968"/>
      <c r="FJ80" s="970"/>
      <c r="FK80" s="903"/>
      <c r="FL80" s="904"/>
      <c r="FM80" s="904"/>
      <c r="FN80" s="904"/>
      <c r="FO80" s="904"/>
      <c r="FP80" s="905"/>
      <c r="FQ80" s="625"/>
      <c r="FR80" s="911"/>
      <c r="FS80" s="911"/>
      <c r="FT80" s="911"/>
      <c r="FU80" s="911"/>
      <c r="FV80" s="911"/>
      <c r="FW80" s="912"/>
      <c r="FX80" s="912"/>
      <c r="FY80" s="912"/>
      <c r="FZ80" s="912"/>
      <c r="GA80" s="912"/>
      <c r="GB80" s="912"/>
      <c r="GC80" s="912"/>
      <c r="GD80" s="912"/>
      <c r="GE80" s="912"/>
      <c r="GF80" s="912"/>
      <c r="GG80" s="912"/>
      <c r="GH80" s="912"/>
      <c r="GI80" s="913"/>
      <c r="GJ80" s="913"/>
      <c r="GK80" s="913"/>
      <c r="GL80" s="913"/>
      <c r="GM80" s="913"/>
      <c r="GN80" s="913"/>
      <c r="GO80" s="888"/>
    </row>
    <row r="81" spans="1:197" ht="2.25" customHeight="1" x14ac:dyDescent="0.25">
      <c r="A81" s="898"/>
      <c r="B81" s="625"/>
      <c r="C81" s="625"/>
      <c r="D81" s="625"/>
      <c r="E81" s="625"/>
      <c r="F81" s="625"/>
      <c r="G81" s="625"/>
      <c r="H81" s="625"/>
      <c r="I81" s="625"/>
      <c r="J81" s="625"/>
      <c r="K81" s="625"/>
      <c r="L81" s="625"/>
      <c r="M81" s="625"/>
      <c r="N81" s="625"/>
      <c r="O81" s="625"/>
      <c r="P81" s="625"/>
      <c r="Q81" s="625"/>
      <c r="R81" s="625"/>
      <c r="S81" s="625"/>
      <c r="T81" s="625"/>
      <c r="U81" s="625"/>
      <c r="V81" s="625"/>
      <c r="W81" s="625"/>
      <c r="X81" s="625"/>
      <c r="Y81" s="625"/>
      <c r="Z81" s="910"/>
      <c r="AA81" s="911"/>
      <c r="AB81" s="911"/>
      <c r="AC81" s="911"/>
      <c r="AD81" s="911"/>
      <c r="AE81" s="912"/>
      <c r="AF81" s="912"/>
      <c r="AG81" s="912"/>
      <c r="AH81" s="912"/>
      <c r="AI81" s="912"/>
      <c r="AJ81" s="912"/>
      <c r="AK81" s="912"/>
      <c r="AL81" s="912"/>
      <c r="AM81" s="912"/>
      <c r="AN81" s="912"/>
      <c r="AO81" s="912"/>
      <c r="AP81" s="912"/>
      <c r="AQ81" s="913"/>
      <c r="AR81" s="913"/>
      <c r="AS81" s="913"/>
      <c r="AT81" s="913"/>
      <c r="AU81" s="913"/>
      <c r="AV81" s="913"/>
      <c r="AW81" s="888"/>
      <c r="AX81" s="898"/>
      <c r="AY81" s="625"/>
      <c r="AZ81" s="625"/>
      <c r="BA81" s="625"/>
      <c r="BB81" s="625"/>
      <c r="BC81" s="625"/>
      <c r="BD81" s="625"/>
      <c r="BE81" s="625"/>
      <c r="BF81" s="625"/>
      <c r="BG81" s="625"/>
      <c r="BH81" s="625"/>
      <c r="BI81" s="625"/>
      <c r="BJ81" s="625"/>
      <c r="BK81" s="625"/>
      <c r="BL81" s="625"/>
      <c r="BM81" s="625"/>
      <c r="BN81" s="625"/>
      <c r="BO81" s="625"/>
      <c r="BP81" s="625"/>
      <c r="BQ81" s="625"/>
      <c r="BR81" s="625"/>
      <c r="BS81" s="625"/>
      <c r="BT81" s="625"/>
      <c r="BU81" s="625"/>
      <c r="BV81" s="625"/>
      <c r="BW81" s="910"/>
      <c r="BX81" s="911"/>
      <c r="BY81" s="911"/>
      <c r="BZ81" s="911"/>
      <c r="CA81" s="911"/>
      <c r="CB81" s="912"/>
      <c r="CC81" s="912"/>
      <c r="CD81" s="912"/>
      <c r="CE81" s="912"/>
      <c r="CF81" s="912"/>
      <c r="CG81" s="912"/>
      <c r="CH81" s="912"/>
      <c r="CI81" s="912"/>
      <c r="CJ81" s="912"/>
      <c r="CK81" s="912"/>
      <c r="CL81" s="912"/>
      <c r="CM81" s="912"/>
      <c r="CN81" s="913"/>
      <c r="CO81" s="913"/>
      <c r="CP81" s="913"/>
      <c r="CQ81" s="913"/>
      <c r="CR81" s="913"/>
      <c r="CS81" s="913"/>
      <c r="CT81" s="888"/>
      <c r="CV81" s="898"/>
      <c r="CW81" s="625"/>
      <c r="CX81" s="625"/>
      <c r="CY81" s="625"/>
      <c r="CZ81" s="625"/>
      <c r="DA81" s="625"/>
      <c r="DB81" s="625"/>
      <c r="DC81" s="625"/>
      <c r="DD81" s="625"/>
      <c r="DE81" s="625"/>
      <c r="DF81" s="625"/>
      <c r="DG81" s="625"/>
      <c r="DH81" s="625"/>
      <c r="DI81" s="625"/>
      <c r="DJ81" s="625"/>
      <c r="DK81" s="625"/>
      <c r="DL81" s="625"/>
      <c r="DM81" s="625"/>
      <c r="DN81" s="625"/>
      <c r="DO81" s="625"/>
      <c r="DP81" s="625"/>
      <c r="DQ81" s="625"/>
      <c r="DR81" s="625"/>
      <c r="DS81" s="625"/>
      <c r="DT81" s="625"/>
      <c r="DU81" s="910"/>
      <c r="DV81" s="911"/>
      <c r="DW81" s="911"/>
      <c r="DX81" s="911"/>
      <c r="DY81" s="911"/>
      <c r="DZ81" s="912"/>
      <c r="EA81" s="912"/>
      <c r="EB81" s="912"/>
      <c r="EC81" s="912"/>
      <c r="ED81" s="912"/>
      <c r="EE81" s="912"/>
      <c r="EF81" s="912"/>
      <c r="EG81" s="912"/>
      <c r="EH81" s="912"/>
      <c r="EI81" s="912"/>
      <c r="EJ81" s="912"/>
      <c r="EK81" s="912"/>
      <c r="EL81" s="913"/>
      <c r="EM81" s="913"/>
      <c r="EN81" s="913"/>
      <c r="EO81" s="913"/>
      <c r="EP81" s="913"/>
      <c r="EQ81" s="913"/>
      <c r="ER81" s="888"/>
      <c r="ES81" s="898"/>
      <c r="ET81" s="625"/>
      <c r="EU81" s="625"/>
      <c r="EV81" s="625"/>
      <c r="EW81" s="625"/>
      <c r="EX81" s="625"/>
      <c r="EY81" s="625"/>
      <c r="EZ81" s="625"/>
      <c r="FA81" s="625"/>
      <c r="FB81" s="625"/>
      <c r="FC81" s="625"/>
      <c r="FD81" s="625"/>
      <c r="FE81" s="625"/>
      <c r="FF81" s="625"/>
      <c r="FG81" s="625"/>
      <c r="FH81" s="625"/>
      <c r="FI81" s="625"/>
      <c r="FJ81" s="625"/>
      <c r="FK81" s="625"/>
      <c r="FL81" s="625"/>
      <c r="FM81" s="625"/>
      <c r="FN81" s="625"/>
      <c r="FO81" s="625"/>
      <c r="FP81" s="625"/>
      <c r="FQ81" s="625"/>
      <c r="FR81" s="910"/>
      <c r="FS81" s="911"/>
      <c r="FT81" s="911"/>
      <c r="FU81" s="911"/>
      <c r="FV81" s="911"/>
      <c r="FW81" s="912"/>
      <c r="FX81" s="912"/>
      <c r="FY81" s="912"/>
      <c r="FZ81" s="912"/>
      <c r="GA81" s="912"/>
      <c r="GB81" s="912"/>
      <c r="GC81" s="912"/>
      <c r="GD81" s="912"/>
      <c r="GE81" s="912"/>
      <c r="GF81" s="912"/>
      <c r="GG81" s="912"/>
      <c r="GH81" s="912"/>
      <c r="GI81" s="913"/>
      <c r="GJ81" s="913"/>
      <c r="GK81" s="913"/>
      <c r="GL81" s="913"/>
      <c r="GM81" s="913"/>
      <c r="GN81" s="913"/>
      <c r="GO81" s="888"/>
    </row>
    <row r="82" spans="1:197" ht="14.25" customHeight="1" x14ac:dyDescent="0.2">
      <c r="A82" s="898"/>
      <c r="B82" s="965" t="str">
        <f>'Resumen Anual'!$C$33</f>
        <v>Travesía</v>
      </c>
      <c r="C82" s="966"/>
      <c r="D82" s="966"/>
      <c r="E82" s="966"/>
      <c r="F82" s="761"/>
      <c r="G82" s="762"/>
      <c r="H82" s="762"/>
      <c r="I82" s="762"/>
      <c r="J82" s="762"/>
      <c r="K82" s="762"/>
      <c r="L82" s="763"/>
      <c r="M82" s="632"/>
      <c r="N82" s="767" t="s">
        <v>85</v>
      </c>
      <c r="O82" s="607"/>
      <c r="P82" s="607"/>
      <c r="Q82" s="607"/>
      <c r="R82" s="607"/>
      <c r="S82" s="607"/>
      <c r="T82" s="607"/>
      <c r="U82" s="607"/>
      <c r="V82" s="607"/>
      <c r="W82" s="607"/>
      <c r="X82" s="608"/>
      <c r="Y82" s="625"/>
      <c r="Z82" s="911"/>
      <c r="AA82" s="911"/>
      <c r="AB82" s="911"/>
      <c r="AC82" s="911"/>
      <c r="AD82" s="911"/>
      <c r="AE82" s="912"/>
      <c r="AF82" s="912"/>
      <c r="AG82" s="912"/>
      <c r="AH82" s="912"/>
      <c r="AI82" s="912"/>
      <c r="AJ82" s="912"/>
      <c r="AK82" s="912"/>
      <c r="AL82" s="912"/>
      <c r="AM82" s="912"/>
      <c r="AN82" s="912"/>
      <c r="AO82" s="912"/>
      <c r="AP82" s="912"/>
      <c r="AQ82" s="913"/>
      <c r="AR82" s="913"/>
      <c r="AS82" s="913"/>
      <c r="AT82" s="913"/>
      <c r="AU82" s="913"/>
      <c r="AV82" s="913"/>
      <c r="AW82" s="888"/>
      <c r="AX82" s="898"/>
      <c r="AY82" s="965" t="str">
        <f>'Resumen Anual'!$C$33</f>
        <v>Travesía</v>
      </c>
      <c r="AZ82" s="966"/>
      <c r="BA82" s="966"/>
      <c r="BB82" s="966"/>
      <c r="BC82" s="761"/>
      <c r="BD82" s="762"/>
      <c r="BE82" s="762"/>
      <c r="BF82" s="762"/>
      <c r="BG82" s="762"/>
      <c r="BH82" s="762"/>
      <c r="BI82" s="763"/>
      <c r="BJ82" s="632"/>
      <c r="BK82" s="767" t="s">
        <v>85</v>
      </c>
      <c r="BL82" s="607"/>
      <c r="BM82" s="607"/>
      <c r="BN82" s="607"/>
      <c r="BO82" s="607"/>
      <c r="BP82" s="607"/>
      <c r="BQ82" s="607"/>
      <c r="BR82" s="607"/>
      <c r="BS82" s="607"/>
      <c r="BT82" s="607"/>
      <c r="BU82" s="608"/>
      <c r="BV82" s="625"/>
      <c r="BW82" s="911"/>
      <c r="BX82" s="911"/>
      <c r="BY82" s="911"/>
      <c r="BZ82" s="911"/>
      <c r="CA82" s="911"/>
      <c r="CB82" s="912"/>
      <c r="CC82" s="912"/>
      <c r="CD82" s="912"/>
      <c r="CE82" s="912"/>
      <c r="CF82" s="912"/>
      <c r="CG82" s="912"/>
      <c r="CH82" s="912"/>
      <c r="CI82" s="912"/>
      <c r="CJ82" s="912"/>
      <c r="CK82" s="912"/>
      <c r="CL82" s="912"/>
      <c r="CM82" s="912"/>
      <c r="CN82" s="913"/>
      <c r="CO82" s="913"/>
      <c r="CP82" s="913"/>
      <c r="CQ82" s="913"/>
      <c r="CR82" s="913"/>
      <c r="CS82" s="913"/>
      <c r="CT82" s="888"/>
      <c r="CV82" s="898"/>
      <c r="CW82" s="965" t="str">
        <f>'Resumen Anual'!$C$33</f>
        <v>Travesía</v>
      </c>
      <c r="CX82" s="966"/>
      <c r="CY82" s="966"/>
      <c r="CZ82" s="966"/>
      <c r="DA82" s="761"/>
      <c r="DB82" s="762"/>
      <c r="DC82" s="762"/>
      <c r="DD82" s="762"/>
      <c r="DE82" s="762"/>
      <c r="DF82" s="762"/>
      <c r="DG82" s="763"/>
      <c r="DH82" s="632"/>
      <c r="DI82" s="767" t="s">
        <v>85</v>
      </c>
      <c r="DJ82" s="607"/>
      <c r="DK82" s="607"/>
      <c r="DL82" s="607"/>
      <c r="DM82" s="607"/>
      <c r="DN82" s="607"/>
      <c r="DO82" s="607"/>
      <c r="DP82" s="607"/>
      <c r="DQ82" s="607"/>
      <c r="DR82" s="607"/>
      <c r="DS82" s="608"/>
      <c r="DT82" s="625"/>
      <c r="DU82" s="911"/>
      <c r="DV82" s="911"/>
      <c r="DW82" s="911"/>
      <c r="DX82" s="911"/>
      <c r="DY82" s="911"/>
      <c r="DZ82" s="912"/>
      <c r="EA82" s="912"/>
      <c r="EB82" s="912"/>
      <c r="EC82" s="912"/>
      <c r="ED82" s="912"/>
      <c r="EE82" s="912"/>
      <c r="EF82" s="912"/>
      <c r="EG82" s="912"/>
      <c r="EH82" s="912"/>
      <c r="EI82" s="912"/>
      <c r="EJ82" s="912"/>
      <c r="EK82" s="912"/>
      <c r="EL82" s="913"/>
      <c r="EM82" s="913"/>
      <c r="EN82" s="913"/>
      <c r="EO82" s="913"/>
      <c r="EP82" s="913"/>
      <c r="EQ82" s="913"/>
      <c r="ER82" s="888"/>
      <c r="ES82" s="898"/>
      <c r="ET82" s="965" t="str">
        <f>'Resumen Anual'!$C$33</f>
        <v>Travesía</v>
      </c>
      <c r="EU82" s="966"/>
      <c r="EV82" s="966"/>
      <c r="EW82" s="966"/>
      <c r="EX82" s="761"/>
      <c r="EY82" s="762"/>
      <c r="EZ82" s="762"/>
      <c r="FA82" s="762"/>
      <c r="FB82" s="762"/>
      <c r="FC82" s="762"/>
      <c r="FD82" s="763"/>
      <c r="FE82" s="632"/>
      <c r="FF82" s="767" t="s">
        <v>85</v>
      </c>
      <c r="FG82" s="607"/>
      <c r="FH82" s="607"/>
      <c r="FI82" s="607"/>
      <c r="FJ82" s="607"/>
      <c r="FK82" s="607"/>
      <c r="FL82" s="607"/>
      <c r="FM82" s="607"/>
      <c r="FN82" s="607"/>
      <c r="FO82" s="607"/>
      <c r="FP82" s="608"/>
      <c r="FQ82" s="625"/>
      <c r="FR82" s="911"/>
      <c r="FS82" s="911"/>
      <c r="FT82" s="911"/>
      <c r="FU82" s="911"/>
      <c r="FV82" s="911"/>
      <c r="FW82" s="912"/>
      <c r="FX82" s="912"/>
      <c r="FY82" s="912"/>
      <c r="FZ82" s="912"/>
      <c r="GA82" s="912"/>
      <c r="GB82" s="912"/>
      <c r="GC82" s="912"/>
      <c r="GD82" s="912"/>
      <c r="GE82" s="912"/>
      <c r="GF82" s="912"/>
      <c r="GG82" s="912"/>
      <c r="GH82" s="912"/>
      <c r="GI82" s="913"/>
      <c r="GJ82" s="913"/>
      <c r="GK82" s="913"/>
      <c r="GL82" s="913"/>
      <c r="GM82" s="913"/>
      <c r="GN82" s="913"/>
      <c r="GO82" s="888"/>
    </row>
    <row r="83" spans="1:197" ht="6" customHeight="1" x14ac:dyDescent="0.2">
      <c r="A83" s="898"/>
      <c r="B83" s="967"/>
      <c r="C83" s="968"/>
      <c r="D83" s="968"/>
      <c r="E83" s="968"/>
      <c r="F83" s="764"/>
      <c r="G83" s="765"/>
      <c r="H83" s="765"/>
      <c r="I83" s="765"/>
      <c r="J83" s="765"/>
      <c r="K83" s="765"/>
      <c r="L83" s="766"/>
      <c r="M83" s="632"/>
      <c r="N83" s="768"/>
      <c r="O83" s="609"/>
      <c r="P83" s="609"/>
      <c r="Q83" s="609"/>
      <c r="R83" s="609"/>
      <c r="S83" s="609"/>
      <c r="T83" s="609"/>
      <c r="U83" s="609"/>
      <c r="V83" s="609"/>
      <c r="W83" s="609"/>
      <c r="X83" s="610"/>
      <c r="Y83" s="625"/>
      <c r="Z83" s="910"/>
      <c r="AA83" s="910"/>
      <c r="AB83" s="910"/>
      <c r="AC83" s="910"/>
      <c r="AD83" s="910"/>
      <c r="AE83" s="912"/>
      <c r="AF83" s="912"/>
      <c r="AG83" s="912"/>
      <c r="AH83" s="912"/>
      <c r="AI83" s="912"/>
      <c r="AJ83" s="912"/>
      <c r="AK83" s="912"/>
      <c r="AL83" s="912"/>
      <c r="AM83" s="912"/>
      <c r="AN83" s="912"/>
      <c r="AO83" s="912"/>
      <c r="AP83" s="912"/>
      <c r="AQ83" s="913"/>
      <c r="AR83" s="913"/>
      <c r="AS83" s="913"/>
      <c r="AT83" s="913"/>
      <c r="AU83" s="913"/>
      <c r="AV83" s="913"/>
      <c r="AW83" s="888"/>
      <c r="AX83" s="898"/>
      <c r="AY83" s="967"/>
      <c r="AZ83" s="968"/>
      <c r="BA83" s="968"/>
      <c r="BB83" s="968"/>
      <c r="BC83" s="764"/>
      <c r="BD83" s="765"/>
      <c r="BE83" s="765"/>
      <c r="BF83" s="765"/>
      <c r="BG83" s="765"/>
      <c r="BH83" s="765"/>
      <c r="BI83" s="766"/>
      <c r="BJ83" s="632"/>
      <c r="BK83" s="768"/>
      <c r="BL83" s="609"/>
      <c r="BM83" s="609"/>
      <c r="BN83" s="609"/>
      <c r="BO83" s="609"/>
      <c r="BP83" s="609"/>
      <c r="BQ83" s="609"/>
      <c r="BR83" s="609"/>
      <c r="BS83" s="609"/>
      <c r="BT83" s="609"/>
      <c r="BU83" s="610"/>
      <c r="BV83" s="625"/>
      <c r="BW83" s="910"/>
      <c r="BX83" s="910"/>
      <c r="BY83" s="910"/>
      <c r="BZ83" s="910"/>
      <c r="CA83" s="910"/>
      <c r="CB83" s="912"/>
      <c r="CC83" s="912"/>
      <c r="CD83" s="912"/>
      <c r="CE83" s="912"/>
      <c r="CF83" s="912"/>
      <c r="CG83" s="912"/>
      <c r="CH83" s="912"/>
      <c r="CI83" s="912"/>
      <c r="CJ83" s="912"/>
      <c r="CK83" s="912"/>
      <c r="CL83" s="912"/>
      <c r="CM83" s="912"/>
      <c r="CN83" s="913"/>
      <c r="CO83" s="913"/>
      <c r="CP83" s="913"/>
      <c r="CQ83" s="913"/>
      <c r="CR83" s="913"/>
      <c r="CS83" s="913"/>
      <c r="CT83" s="888"/>
      <c r="CV83" s="898"/>
      <c r="CW83" s="967"/>
      <c r="CX83" s="968"/>
      <c r="CY83" s="968"/>
      <c r="CZ83" s="968"/>
      <c r="DA83" s="764"/>
      <c r="DB83" s="765"/>
      <c r="DC83" s="765"/>
      <c r="DD83" s="765"/>
      <c r="DE83" s="765"/>
      <c r="DF83" s="765"/>
      <c r="DG83" s="766"/>
      <c r="DH83" s="632"/>
      <c r="DI83" s="768"/>
      <c r="DJ83" s="609"/>
      <c r="DK83" s="609"/>
      <c r="DL83" s="609"/>
      <c r="DM83" s="609"/>
      <c r="DN83" s="609"/>
      <c r="DO83" s="609"/>
      <c r="DP83" s="609"/>
      <c r="DQ83" s="609"/>
      <c r="DR83" s="609"/>
      <c r="DS83" s="610"/>
      <c r="DT83" s="625"/>
      <c r="DU83" s="910"/>
      <c r="DV83" s="910"/>
      <c r="DW83" s="910"/>
      <c r="DX83" s="910"/>
      <c r="DY83" s="910"/>
      <c r="DZ83" s="912"/>
      <c r="EA83" s="912"/>
      <c r="EB83" s="912"/>
      <c r="EC83" s="912"/>
      <c r="ED83" s="912"/>
      <c r="EE83" s="912"/>
      <c r="EF83" s="912"/>
      <c r="EG83" s="912"/>
      <c r="EH83" s="912"/>
      <c r="EI83" s="912"/>
      <c r="EJ83" s="912"/>
      <c r="EK83" s="912"/>
      <c r="EL83" s="913"/>
      <c r="EM83" s="913"/>
      <c r="EN83" s="913"/>
      <c r="EO83" s="913"/>
      <c r="EP83" s="913"/>
      <c r="EQ83" s="913"/>
      <c r="ER83" s="888"/>
      <c r="ES83" s="898"/>
      <c r="ET83" s="967"/>
      <c r="EU83" s="968"/>
      <c r="EV83" s="968"/>
      <c r="EW83" s="968"/>
      <c r="EX83" s="764"/>
      <c r="EY83" s="765"/>
      <c r="EZ83" s="765"/>
      <c r="FA83" s="765"/>
      <c r="FB83" s="765"/>
      <c r="FC83" s="765"/>
      <c r="FD83" s="766"/>
      <c r="FE83" s="632"/>
      <c r="FF83" s="768"/>
      <c r="FG83" s="609"/>
      <c r="FH83" s="609"/>
      <c r="FI83" s="609"/>
      <c r="FJ83" s="609"/>
      <c r="FK83" s="609"/>
      <c r="FL83" s="609"/>
      <c r="FM83" s="609"/>
      <c r="FN83" s="609"/>
      <c r="FO83" s="609"/>
      <c r="FP83" s="610"/>
      <c r="FQ83" s="625"/>
      <c r="FR83" s="910"/>
      <c r="FS83" s="910"/>
      <c r="FT83" s="910"/>
      <c r="FU83" s="910"/>
      <c r="FV83" s="910"/>
      <c r="FW83" s="912"/>
      <c r="FX83" s="912"/>
      <c r="FY83" s="912"/>
      <c r="FZ83" s="912"/>
      <c r="GA83" s="912"/>
      <c r="GB83" s="912"/>
      <c r="GC83" s="912"/>
      <c r="GD83" s="912"/>
      <c r="GE83" s="912"/>
      <c r="GF83" s="912"/>
      <c r="GG83" s="912"/>
      <c r="GH83" s="912"/>
      <c r="GI83" s="913"/>
      <c r="GJ83" s="913"/>
      <c r="GK83" s="913"/>
      <c r="GL83" s="913"/>
      <c r="GM83" s="913"/>
      <c r="GN83" s="913"/>
      <c r="GO83" s="888"/>
    </row>
    <row r="84" spans="1:197" ht="2.25" customHeight="1" x14ac:dyDescent="0.25">
      <c r="A84" s="898"/>
      <c r="B84" s="625"/>
      <c r="C84" s="625"/>
      <c r="D84" s="625"/>
      <c r="E84" s="625"/>
      <c r="F84" s="625"/>
      <c r="G84" s="625"/>
      <c r="H84" s="625"/>
      <c r="I84" s="625"/>
      <c r="J84" s="625"/>
      <c r="K84" s="625"/>
      <c r="L84" s="625"/>
      <c r="M84" s="632"/>
      <c r="N84" s="768"/>
      <c r="O84" s="609"/>
      <c r="P84" s="609"/>
      <c r="Q84" s="609"/>
      <c r="R84" s="609"/>
      <c r="S84" s="609"/>
      <c r="T84" s="609"/>
      <c r="U84" s="609"/>
      <c r="V84" s="609"/>
      <c r="W84" s="609"/>
      <c r="X84" s="610"/>
      <c r="Y84" s="625"/>
      <c r="Z84" s="910"/>
      <c r="AA84" s="910"/>
      <c r="AB84" s="910"/>
      <c r="AC84" s="910"/>
      <c r="AD84" s="910"/>
      <c r="AE84" s="912"/>
      <c r="AF84" s="912"/>
      <c r="AG84" s="912"/>
      <c r="AH84" s="912"/>
      <c r="AI84" s="912"/>
      <c r="AJ84" s="912"/>
      <c r="AK84" s="912"/>
      <c r="AL84" s="912"/>
      <c r="AM84" s="912"/>
      <c r="AN84" s="912"/>
      <c r="AO84" s="912"/>
      <c r="AP84" s="912"/>
      <c r="AQ84" s="913"/>
      <c r="AR84" s="913"/>
      <c r="AS84" s="913"/>
      <c r="AT84" s="913"/>
      <c r="AU84" s="913"/>
      <c r="AV84" s="913"/>
      <c r="AW84" s="888"/>
      <c r="AX84" s="898"/>
      <c r="AY84" s="625"/>
      <c r="AZ84" s="625"/>
      <c r="BA84" s="625"/>
      <c r="BB84" s="625"/>
      <c r="BC84" s="625"/>
      <c r="BD84" s="625"/>
      <c r="BE84" s="625"/>
      <c r="BF84" s="625"/>
      <c r="BG84" s="625"/>
      <c r="BH84" s="625"/>
      <c r="BI84" s="625"/>
      <c r="BJ84" s="632"/>
      <c r="BK84" s="768"/>
      <c r="BL84" s="609"/>
      <c r="BM84" s="609"/>
      <c r="BN84" s="609"/>
      <c r="BO84" s="609"/>
      <c r="BP84" s="609"/>
      <c r="BQ84" s="609"/>
      <c r="BR84" s="609"/>
      <c r="BS84" s="609"/>
      <c r="BT84" s="609"/>
      <c r="BU84" s="610"/>
      <c r="BV84" s="625"/>
      <c r="BW84" s="910"/>
      <c r="BX84" s="910"/>
      <c r="BY84" s="910"/>
      <c r="BZ84" s="910"/>
      <c r="CA84" s="910"/>
      <c r="CB84" s="912"/>
      <c r="CC84" s="912"/>
      <c r="CD84" s="912"/>
      <c r="CE84" s="912"/>
      <c r="CF84" s="912"/>
      <c r="CG84" s="912"/>
      <c r="CH84" s="912"/>
      <c r="CI84" s="912"/>
      <c r="CJ84" s="912"/>
      <c r="CK84" s="912"/>
      <c r="CL84" s="912"/>
      <c r="CM84" s="912"/>
      <c r="CN84" s="913"/>
      <c r="CO84" s="913"/>
      <c r="CP84" s="913"/>
      <c r="CQ84" s="913"/>
      <c r="CR84" s="913"/>
      <c r="CS84" s="913"/>
      <c r="CT84" s="888"/>
      <c r="CV84" s="898"/>
      <c r="CW84" s="625"/>
      <c r="CX84" s="625"/>
      <c r="CY84" s="625"/>
      <c r="CZ84" s="625"/>
      <c r="DA84" s="625"/>
      <c r="DB84" s="625"/>
      <c r="DC84" s="625"/>
      <c r="DD84" s="625"/>
      <c r="DE84" s="625"/>
      <c r="DF84" s="625"/>
      <c r="DG84" s="625"/>
      <c r="DH84" s="632"/>
      <c r="DI84" s="768"/>
      <c r="DJ84" s="609"/>
      <c r="DK84" s="609"/>
      <c r="DL84" s="609"/>
      <c r="DM84" s="609"/>
      <c r="DN84" s="609"/>
      <c r="DO84" s="609"/>
      <c r="DP84" s="609"/>
      <c r="DQ84" s="609"/>
      <c r="DR84" s="609"/>
      <c r="DS84" s="610"/>
      <c r="DT84" s="625"/>
      <c r="DU84" s="910"/>
      <c r="DV84" s="910"/>
      <c r="DW84" s="910"/>
      <c r="DX84" s="910"/>
      <c r="DY84" s="910"/>
      <c r="DZ84" s="912"/>
      <c r="EA84" s="912"/>
      <c r="EB84" s="912"/>
      <c r="EC84" s="912"/>
      <c r="ED84" s="912"/>
      <c r="EE84" s="912"/>
      <c r="EF84" s="912"/>
      <c r="EG84" s="912"/>
      <c r="EH84" s="912"/>
      <c r="EI84" s="912"/>
      <c r="EJ84" s="912"/>
      <c r="EK84" s="912"/>
      <c r="EL84" s="913"/>
      <c r="EM84" s="913"/>
      <c r="EN84" s="913"/>
      <c r="EO84" s="913"/>
      <c r="EP84" s="913"/>
      <c r="EQ84" s="913"/>
      <c r="ER84" s="888"/>
      <c r="ES84" s="898"/>
      <c r="ET84" s="625"/>
      <c r="EU84" s="625"/>
      <c r="EV84" s="625"/>
      <c r="EW84" s="625"/>
      <c r="EX84" s="625"/>
      <c r="EY84" s="625"/>
      <c r="EZ84" s="625"/>
      <c r="FA84" s="625"/>
      <c r="FB84" s="625"/>
      <c r="FC84" s="625"/>
      <c r="FD84" s="625"/>
      <c r="FE84" s="632"/>
      <c r="FF84" s="768"/>
      <c r="FG84" s="609"/>
      <c r="FH84" s="609"/>
      <c r="FI84" s="609"/>
      <c r="FJ84" s="609"/>
      <c r="FK84" s="609"/>
      <c r="FL84" s="609"/>
      <c r="FM84" s="609"/>
      <c r="FN84" s="609"/>
      <c r="FO84" s="609"/>
      <c r="FP84" s="610"/>
      <c r="FQ84" s="625"/>
      <c r="FR84" s="910"/>
      <c r="FS84" s="910"/>
      <c r="FT84" s="910"/>
      <c r="FU84" s="910"/>
      <c r="FV84" s="910"/>
      <c r="FW84" s="912"/>
      <c r="FX84" s="912"/>
      <c r="FY84" s="912"/>
      <c r="FZ84" s="912"/>
      <c r="GA84" s="912"/>
      <c r="GB84" s="912"/>
      <c r="GC84" s="912"/>
      <c r="GD84" s="912"/>
      <c r="GE84" s="912"/>
      <c r="GF84" s="912"/>
      <c r="GG84" s="912"/>
      <c r="GH84" s="912"/>
      <c r="GI84" s="913"/>
      <c r="GJ84" s="913"/>
      <c r="GK84" s="913"/>
      <c r="GL84" s="913"/>
      <c r="GM84" s="913"/>
      <c r="GN84" s="913"/>
      <c r="GO84" s="888"/>
    </row>
    <row r="85" spans="1:197" ht="8.25" customHeight="1" x14ac:dyDescent="0.25">
      <c r="A85" s="898"/>
      <c r="B85" s="172" t="str">
        <f>Bitácora!$J$3</f>
        <v>MONO-MOTOR</v>
      </c>
      <c r="C85" s="173" t="str">
        <f>Bitácora!$K$3</f>
        <v>MULTI-MOTOR</v>
      </c>
      <c r="D85" s="173" t="str">
        <f>Bitácora!$L$3</f>
        <v>TURBO-HÉLICE</v>
      </c>
      <c r="E85" s="173" t="str">
        <f>Bitácora!$M$3</f>
        <v>TURBO-JET</v>
      </c>
      <c r="F85" s="173" t="str">
        <f>Bitácora!$N$3</f>
        <v>LSA</v>
      </c>
      <c r="G85" s="173" t="str">
        <f>Bitácora!$O$2</f>
        <v>HELICÓPTERO</v>
      </c>
      <c r="H85" s="173" t="str">
        <f>Bitácora!$P$2</f>
        <v>PLANEADOR</v>
      </c>
      <c r="I85" s="173" t="str">
        <f>Bitácora!$Q$2</f>
        <v>OTROS</v>
      </c>
      <c r="J85" s="174"/>
      <c r="K85" s="175"/>
      <c r="L85" s="176" t="s">
        <v>86</v>
      </c>
      <c r="M85" s="16"/>
      <c r="N85" s="769"/>
      <c r="O85" s="611"/>
      <c r="P85" s="611"/>
      <c r="Q85" s="611"/>
      <c r="R85" s="611"/>
      <c r="S85" s="611"/>
      <c r="T85" s="611"/>
      <c r="U85" s="611"/>
      <c r="V85" s="611"/>
      <c r="W85" s="611"/>
      <c r="X85" s="612"/>
      <c r="Y85" s="625"/>
      <c r="Z85" s="910"/>
      <c r="AA85" s="910"/>
      <c r="AB85" s="910"/>
      <c r="AC85" s="910"/>
      <c r="AD85" s="910"/>
      <c r="AE85" s="912"/>
      <c r="AF85" s="912"/>
      <c r="AG85" s="912"/>
      <c r="AH85" s="912"/>
      <c r="AI85" s="912"/>
      <c r="AJ85" s="912"/>
      <c r="AK85" s="912"/>
      <c r="AL85" s="912"/>
      <c r="AM85" s="912"/>
      <c r="AN85" s="912"/>
      <c r="AO85" s="912"/>
      <c r="AP85" s="912"/>
      <c r="AQ85" s="913"/>
      <c r="AR85" s="913"/>
      <c r="AS85" s="913"/>
      <c r="AT85" s="913"/>
      <c r="AU85" s="913"/>
      <c r="AV85" s="913"/>
      <c r="AW85" s="888"/>
      <c r="AX85" s="898"/>
      <c r="AY85" s="172" t="str">
        <f>Bitácora!$J$3</f>
        <v>MONO-MOTOR</v>
      </c>
      <c r="AZ85" s="173" t="str">
        <f>Bitácora!$K$3</f>
        <v>MULTI-MOTOR</v>
      </c>
      <c r="BA85" s="173" t="str">
        <f>Bitácora!$L$3</f>
        <v>TURBO-HÉLICE</v>
      </c>
      <c r="BB85" s="173" t="str">
        <f>Bitácora!$M$3</f>
        <v>TURBO-JET</v>
      </c>
      <c r="BC85" s="173" t="str">
        <f>Bitácora!$N$3</f>
        <v>LSA</v>
      </c>
      <c r="BD85" s="173" t="str">
        <f>Bitácora!$O$2</f>
        <v>HELICÓPTERO</v>
      </c>
      <c r="BE85" s="173" t="str">
        <f>Bitácora!$P$2</f>
        <v>PLANEADOR</v>
      </c>
      <c r="BF85" s="173" t="str">
        <f>Bitácora!$Q$2</f>
        <v>OTROS</v>
      </c>
      <c r="BG85" s="174"/>
      <c r="BH85" s="175"/>
      <c r="BI85" s="176" t="s">
        <v>86</v>
      </c>
      <c r="BJ85" s="16"/>
      <c r="BK85" s="769"/>
      <c r="BL85" s="611"/>
      <c r="BM85" s="611"/>
      <c r="BN85" s="611"/>
      <c r="BO85" s="611"/>
      <c r="BP85" s="611"/>
      <c r="BQ85" s="611"/>
      <c r="BR85" s="611"/>
      <c r="BS85" s="611"/>
      <c r="BT85" s="611"/>
      <c r="BU85" s="612"/>
      <c r="BV85" s="625"/>
      <c r="BW85" s="910"/>
      <c r="BX85" s="910"/>
      <c r="BY85" s="910"/>
      <c r="BZ85" s="910"/>
      <c r="CA85" s="910"/>
      <c r="CB85" s="912"/>
      <c r="CC85" s="912"/>
      <c r="CD85" s="912"/>
      <c r="CE85" s="912"/>
      <c r="CF85" s="912"/>
      <c r="CG85" s="912"/>
      <c r="CH85" s="912"/>
      <c r="CI85" s="912"/>
      <c r="CJ85" s="912"/>
      <c r="CK85" s="912"/>
      <c r="CL85" s="912"/>
      <c r="CM85" s="912"/>
      <c r="CN85" s="913"/>
      <c r="CO85" s="913"/>
      <c r="CP85" s="913"/>
      <c r="CQ85" s="913"/>
      <c r="CR85" s="913"/>
      <c r="CS85" s="913"/>
      <c r="CT85" s="888"/>
      <c r="CV85" s="898"/>
      <c r="CW85" s="172" t="str">
        <f>Bitácora!$J$3</f>
        <v>MONO-MOTOR</v>
      </c>
      <c r="CX85" s="173" t="str">
        <f>Bitácora!$K$3</f>
        <v>MULTI-MOTOR</v>
      </c>
      <c r="CY85" s="173" t="str">
        <f>Bitácora!$L$3</f>
        <v>TURBO-HÉLICE</v>
      </c>
      <c r="CZ85" s="173" t="str">
        <f>Bitácora!$M$3</f>
        <v>TURBO-JET</v>
      </c>
      <c r="DA85" s="173" t="str">
        <f>Bitácora!$N$3</f>
        <v>LSA</v>
      </c>
      <c r="DB85" s="173" t="str">
        <f>Bitácora!$O$2</f>
        <v>HELICÓPTERO</v>
      </c>
      <c r="DC85" s="173" t="str">
        <f>Bitácora!$P$2</f>
        <v>PLANEADOR</v>
      </c>
      <c r="DD85" s="173" t="str">
        <f>Bitácora!$Q$2</f>
        <v>OTROS</v>
      </c>
      <c r="DE85" s="174"/>
      <c r="DF85" s="175"/>
      <c r="DG85" s="176" t="s">
        <v>86</v>
      </c>
      <c r="DH85" s="16"/>
      <c r="DI85" s="769"/>
      <c r="DJ85" s="611"/>
      <c r="DK85" s="611"/>
      <c r="DL85" s="611"/>
      <c r="DM85" s="611"/>
      <c r="DN85" s="611"/>
      <c r="DO85" s="611"/>
      <c r="DP85" s="611"/>
      <c r="DQ85" s="611"/>
      <c r="DR85" s="611"/>
      <c r="DS85" s="612"/>
      <c r="DT85" s="625"/>
      <c r="DU85" s="910"/>
      <c r="DV85" s="910"/>
      <c r="DW85" s="910"/>
      <c r="DX85" s="910"/>
      <c r="DY85" s="910"/>
      <c r="DZ85" s="912"/>
      <c r="EA85" s="912"/>
      <c r="EB85" s="912"/>
      <c r="EC85" s="912"/>
      <c r="ED85" s="912"/>
      <c r="EE85" s="912"/>
      <c r="EF85" s="912"/>
      <c r="EG85" s="912"/>
      <c r="EH85" s="912"/>
      <c r="EI85" s="912"/>
      <c r="EJ85" s="912"/>
      <c r="EK85" s="912"/>
      <c r="EL85" s="913"/>
      <c r="EM85" s="913"/>
      <c r="EN85" s="913"/>
      <c r="EO85" s="913"/>
      <c r="EP85" s="913"/>
      <c r="EQ85" s="913"/>
      <c r="ER85" s="888"/>
      <c r="ES85" s="898"/>
      <c r="ET85" s="172" t="str">
        <f>Bitácora!$J$3</f>
        <v>MONO-MOTOR</v>
      </c>
      <c r="EU85" s="173" t="str">
        <f>Bitácora!$K$3</f>
        <v>MULTI-MOTOR</v>
      </c>
      <c r="EV85" s="173" t="str">
        <f>Bitácora!$L$3</f>
        <v>TURBO-HÉLICE</v>
      </c>
      <c r="EW85" s="173" t="str">
        <f>Bitácora!$M$3</f>
        <v>TURBO-JET</v>
      </c>
      <c r="EX85" s="173" t="str">
        <f>Bitácora!$N$3</f>
        <v>LSA</v>
      </c>
      <c r="EY85" s="173" t="str">
        <f>Bitácora!$O$2</f>
        <v>HELICÓPTERO</v>
      </c>
      <c r="EZ85" s="173" t="str">
        <f>Bitácora!$P$2</f>
        <v>PLANEADOR</v>
      </c>
      <c r="FA85" s="173" t="str">
        <f>Bitácora!$Q$2</f>
        <v>OTROS</v>
      </c>
      <c r="FB85" s="174"/>
      <c r="FC85" s="175"/>
      <c r="FD85" s="176" t="s">
        <v>86</v>
      </c>
      <c r="FE85" s="16"/>
      <c r="FF85" s="769"/>
      <c r="FG85" s="611"/>
      <c r="FH85" s="611"/>
      <c r="FI85" s="611"/>
      <c r="FJ85" s="611"/>
      <c r="FK85" s="611"/>
      <c r="FL85" s="611"/>
      <c r="FM85" s="611"/>
      <c r="FN85" s="611"/>
      <c r="FO85" s="611"/>
      <c r="FP85" s="612"/>
      <c r="FQ85" s="625"/>
      <c r="FR85" s="910"/>
      <c r="FS85" s="910"/>
      <c r="FT85" s="910"/>
      <c r="FU85" s="910"/>
      <c r="FV85" s="910"/>
      <c r="FW85" s="912"/>
      <c r="FX85" s="912"/>
      <c r="FY85" s="912"/>
      <c r="FZ85" s="912"/>
      <c r="GA85" s="912"/>
      <c r="GB85" s="912"/>
      <c r="GC85" s="912"/>
      <c r="GD85" s="912"/>
      <c r="GE85" s="912"/>
      <c r="GF85" s="912"/>
      <c r="GG85" s="912"/>
      <c r="GH85" s="912"/>
      <c r="GI85" s="913"/>
      <c r="GJ85" s="913"/>
      <c r="GK85" s="913"/>
      <c r="GL85" s="913"/>
      <c r="GM85" s="913"/>
      <c r="GN85" s="913"/>
      <c r="GO85" s="888"/>
    </row>
    <row r="86" spans="1:197" ht="3" customHeight="1" x14ac:dyDescent="0.25">
      <c r="A86" s="898"/>
      <c r="B86" s="625"/>
      <c r="C86" s="625"/>
      <c r="D86" s="625"/>
      <c r="E86" s="625"/>
      <c r="F86" s="625"/>
      <c r="G86" s="625"/>
      <c r="H86" s="625"/>
      <c r="I86" s="625"/>
      <c r="J86" s="625"/>
      <c r="K86" s="625"/>
      <c r="L86" s="625"/>
      <c r="M86" s="625"/>
      <c r="N86" s="657"/>
      <c r="O86" s="657"/>
      <c r="P86" s="657"/>
      <c r="Q86" s="657"/>
      <c r="R86" s="657"/>
      <c r="S86" s="657"/>
      <c r="T86" s="657"/>
      <c r="U86" s="657"/>
      <c r="V86" s="657"/>
      <c r="W86" s="657"/>
      <c r="X86" s="657"/>
      <c r="Y86" s="625"/>
      <c r="Z86" s="910"/>
      <c r="AA86" s="910"/>
      <c r="AB86" s="910"/>
      <c r="AC86" s="910"/>
      <c r="AD86" s="910"/>
      <c r="AE86" s="912"/>
      <c r="AF86" s="912"/>
      <c r="AG86" s="912"/>
      <c r="AH86" s="912"/>
      <c r="AI86" s="912"/>
      <c r="AJ86" s="912"/>
      <c r="AK86" s="912"/>
      <c r="AL86" s="912"/>
      <c r="AM86" s="912"/>
      <c r="AN86" s="912"/>
      <c r="AO86" s="912"/>
      <c r="AP86" s="912"/>
      <c r="AQ86" s="913"/>
      <c r="AR86" s="913"/>
      <c r="AS86" s="913"/>
      <c r="AT86" s="913"/>
      <c r="AU86" s="913"/>
      <c r="AV86" s="913"/>
      <c r="AW86" s="888"/>
      <c r="AX86" s="898"/>
      <c r="AY86" s="625"/>
      <c r="AZ86" s="625"/>
      <c r="BA86" s="625"/>
      <c r="BB86" s="625"/>
      <c r="BC86" s="625"/>
      <c r="BD86" s="625"/>
      <c r="BE86" s="625"/>
      <c r="BF86" s="625"/>
      <c r="BG86" s="625"/>
      <c r="BH86" s="625"/>
      <c r="BI86" s="625"/>
      <c r="BJ86" s="625"/>
      <c r="BK86" s="657"/>
      <c r="BL86" s="657"/>
      <c r="BM86" s="657"/>
      <c r="BN86" s="657"/>
      <c r="BO86" s="657"/>
      <c r="BP86" s="657"/>
      <c r="BQ86" s="657"/>
      <c r="BR86" s="657"/>
      <c r="BS86" s="657"/>
      <c r="BT86" s="657"/>
      <c r="BU86" s="657"/>
      <c r="BV86" s="625"/>
      <c r="BW86" s="910"/>
      <c r="BX86" s="910"/>
      <c r="BY86" s="910"/>
      <c r="BZ86" s="910"/>
      <c r="CA86" s="910"/>
      <c r="CB86" s="912"/>
      <c r="CC86" s="912"/>
      <c r="CD86" s="912"/>
      <c r="CE86" s="912"/>
      <c r="CF86" s="912"/>
      <c r="CG86" s="912"/>
      <c r="CH86" s="912"/>
      <c r="CI86" s="912"/>
      <c r="CJ86" s="912"/>
      <c r="CK86" s="912"/>
      <c r="CL86" s="912"/>
      <c r="CM86" s="912"/>
      <c r="CN86" s="913"/>
      <c r="CO86" s="913"/>
      <c r="CP86" s="913"/>
      <c r="CQ86" s="913"/>
      <c r="CR86" s="913"/>
      <c r="CS86" s="913"/>
      <c r="CT86" s="888"/>
      <c r="CV86" s="898"/>
      <c r="CW86" s="625"/>
      <c r="CX86" s="625"/>
      <c r="CY86" s="625"/>
      <c r="CZ86" s="625"/>
      <c r="DA86" s="625"/>
      <c r="DB86" s="625"/>
      <c r="DC86" s="625"/>
      <c r="DD86" s="625"/>
      <c r="DE86" s="625"/>
      <c r="DF86" s="625"/>
      <c r="DG86" s="625"/>
      <c r="DH86" s="625"/>
      <c r="DI86" s="657"/>
      <c r="DJ86" s="657"/>
      <c r="DK86" s="657"/>
      <c r="DL86" s="657"/>
      <c r="DM86" s="657"/>
      <c r="DN86" s="657"/>
      <c r="DO86" s="657"/>
      <c r="DP86" s="657"/>
      <c r="DQ86" s="657"/>
      <c r="DR86" s="657"/>
      <c r="DS86" s="657"/>
      <c r="DT86" s="625"/>
      <c r="DU86" s="910"/>
      <c r="DV86" s="910"/>
      <c r="DW86" s="910"/>
      <c r="DX86" s="910"/>
      <c r="DY86" s="910"/>
      <c r="DZ86" s="912"/>
      <c r="EA86" s="912"/>
      <c r="EB86" s="912"/>
      <c r="EC86" s="912"/>
      <c r="ED86" s="912"/>
      <c r="EE86" s="912"/>
      <c r="EF86" s="912"/>
      <c r="EG86" s="912"/>
      <c r="EH86" s="912"/>
      <c r="EI86" s="912"/>
      <c r="EJ86" s="912"/>
      <c r="EK86" s="912"/>
      <c r="EL86" s="913"/>
      <c r="EM86" s="913"/>
      <c r="EN86" s="913"/>
      <c r="EO86" s="913"/>
      <c r="EP86" s="913"/>
      <c r="EQ86" s="913"/>
      <c r="ER86" s="888"/>
      <c r="ES86" s="898"/>
      <c r="ET86" s="625"/>
      <c r="EU86" s="625"/>
      <c r="EV86" s="625"/>
      <c r="EW86" s="625"/>
      <c r="EX86" s="625"/>
      <c r="EY86" s="625"/>
      <c r="EZ86" s="625"/>
      <c r="FA86" s="625"/>
      <c r="FB86" s="625"/>
      <c r="FC86" s="625"/>
      <c r="FD86" s="625"/>
      <c r="FE86" s="625"/>
      <c r="FF86" s="657"/>
      <c r="FG86" s="657"/>
      <c r="FH86" s="657"/>
      <c r="FI86" s="657"/>
      <c r="FJ86" s="657"/>
      <c r="FK86" s="657"/>
      <c r="FL86" s="657"/>
      <c r="FM86" s="657"/>
      <c r="FN86" s="657"/>
      <c r="FO86" s="657"/>
      <c r="FP86" s="657"/>
      <c r="FQ86" s="625"/>
      <c r="FR86" s="910"/>
      <c r="FS86" s="910"/>
      <c r="FT86" s="910"/>
      <c r="FU86" s="910"/>
      <c r="FV86" s="910"/>
      <c r="FW86" s="912"/>
      <c r="FX86" s="912"/>
      <c r="FY86" s="912"/>
      <c r="FZ86" s="912"/>
      <c r="GA86" s="912"/>
      <c r="GB86" s="912"/>
      <c r="GC86" s="912"/>
      <c r="GD86" s="912"/>
      <c r="GE86" s="912"/>
      <c r="GF86" s="912"/>
      <c r="GG86" s="912"/>
      <c r="GH86" s="912"/>
      <c r="GI86" s="913"/>
      <c r="GJ86" s="913"/>
      <c r="GK86" s="913"/>
      <c r="GL86" s="913"/>
      <c r="GM86" s="913"/>
      <c r="GN86" s="913"/>
      <c r="GO86" s="888"/>
    </row>
    <row r="87" spans="1:197" ht="8.25" customHeight="1" x14ac:dyDescent="0.2">
      <c r="A87" s="898"/>
      <c r="B87" s="953" t="str">
        <f>'Resumen Anual'!$C$38</f>
        <v>APROXIMACIONES</v>
      </c>
      <c r="C87" s="954"/>
      <c r="D87" s="954"/>
      <c r="E87" s="954"/>
      <c r="F87" s="954"/>
      <c r="G87" s="954"/>
      <c r="H87" s="954"/>
      <c r="I87" s="954"/>
      <c r="J87" s="954"/>
      <c r="K87" s="954"/>
      <c r="L87" s="954"/>
      <c r="M87" s="954"/>
      <c r="N87" s="954"/>
      <c r="O87" s="959" t="str">
        <f>IF(Portada!$A$1="www.fly-logics.com","APP",0)</f>
        <v>APP</v>
      </c>
      <c r="P87" s="960"/>
      <c r="Q87" s="960"/>
      <c r="R87" s="736"/>
      <c r="S87" s="736"/>
      <c r="T87" s="736"/>
      <c r="U87" s="736"/>
      <c r="V87" s="736"/>
      <c r="W87" s="736"/>
      <c r="X87" s="736"/>
      <c r="Y87" s="625"/>
      <c r="Z87" s="910"/>
      <c r="AA87" s="911"/>
      <c r="AB87" s="911"/>
      <c r="AC87" s="911"/>
      <c r="AD87" s="911"/>
      <c r="AE87" s="912"/>
      <c r="AF87" s="912"/>
      <c r="AG87" s="912"/>
      <c r="AH87" s="912"/>
      <c r="AI87" s="912"/>
      <c r="AJ87" s="912"/>
      <c r="AK87" s="912"/>
      <c r="AL87" s="912"/>
      <c r="AM87" s="912"/>
      <c r="AN87" s="912"/>
      <c r="AO87" s="912"/>
      <c r="AP87" s="912"/>
      <c r="AQ87" s="913"/>
      <c r="AR87" s="913"/>
      <c r="AS87" s="913"/>
      <c r="AT87" s="913"/>
      <c r="AU87" s="913"/>
      <c r="AV87" s="913"/>
      <c r="AW87" s="888"/>
      <c r="AX87" s="898"/>
      <c r="AY87" s="953" t="str">
        <f>'Resumen Anual'!$C$38</f>
        <v>APROXIMACIONES</v>
      </c>
      <c r="AZ87" s="954"/>
      <c r="BA87" s="954"/>
      <c r="BB87" s="954"/>
      <c r="BC87" s="954"/>
      <c r="BD87" s="954"/>
      <c r="BE87" s="954"/>
      <c r="BF87" s="954"/>
      <c r="BG87" s="954"/>
      <c r="BH87" s="954"/>
      <c r="BI87" s="954"/>
      <c r="BJ87" s="954"/>
      <c r="BK87" s="954"/>
      <c r="BL87" s="959" t="str">
        <f>IF(Portada!$A$1="www.fly-logics.com","APP",0)</f>
        <v>APP</v>
      </c>
      <c r="BM87" s="960"/>
      <c r="BN87" s="960"/>
      <c r="BO87" s="736"/>
      <c r="BP87" s="736"/>
      <c r="BQ87" s="736"/>
      <c r="BR87" s="736"/>
      <c r="BS87" s="736"/>
      <c r="BT87" s="736"/>
      <c r="BU87" s="736"/>
      <c r="BV87" s="625"/>
      <c r="BW87" s="910"/>
      <c r="BX87" s="911"/>
      <c r="BY87" s="911"/>
      <c r="BZ87" s="911"/>
      <c r="CA87" s="911"/>
      <c r="CB87" s="912"/>
      <c r="CC87" s="912"/>
      <c r="CD87" s="912"/>
      <c r="CE87" s="912"/>
      <c r="CF87" s="912"/>
      <c r="CG87" s="912"/>
      <c r="CH87" s="912"/>
      <c r="CI87" s="912"/>
      <c r="CJ87" s="912"/>
      <c r="CK87" s="912"/>
      <c r="CL87" s="912"/>
      <c r="CM87" s="912"/>
      <c r="CN87" s="913"/>
      <c r="CO87" s="913"/>
      <c r="CP87" s="913"/>
      <c r="CQ87" s="913"/>
      <c r="CR87" s="913"/>
      <c r="CS87" s="913"/>
      <c r="CT87" s="888"/>
      <c r="CV87" s="898"/>
      <c r="CW87" s="953" t="str">
        <f>'Resumen Anual'!$C$38</f>
        <v>APROXIMACIONES</v>
      </c>
      <c r="CX87" s="954"/>
      <c r="CY87" s="954"/>
      <c r="CZ87" s="954"/>
      <c r="DA87" s="954"/>
      <c r="DB87" s="954"/>
      <c r="DC87" s="954"/>
      <c r="DD87" s="954"/>
      <c r="DE87" s="954"/>
      <c r="DF87" s="954"/>
      <c r="DG87" s="954"/>
      <c r="DH87" s="954"/>
      <c r="DI87" s="954"/>
      <c r="DJ87" s="959" t="str">
        <f>IF(Portada!$A$1="www.fly-logics.com","APP",0)</f>
        <v>APP</v>
      </c>
      <c r="DK87" s="960"/>
      <c r="DL87" s="960"/>
      <c r="DM87" s="736"/>
      <c r="DN87" s="736"/>
      <c r="DO87" s="736"/>
      <c r="DP87" s="736"/>
      <c r="DQ87" s="736"/>
      <c r="DR87" s="736"/>
      <c r="DS87" s="736"/>
      <c r="DT87" s="625"/>
      <c r="DU87" s="910"/>
      <c r="DV87" s="911"/>
      <c r="DW87" s="911"/>
      <c r="DX87" s="911"/>
      <c r="DY87" s="911"/>
      <c r="DZ87" s="912"/>
      <c r="EA87" s="912"/>
      <c r="EB87" s="912"/>
      <c r="EC87" s="912"/>
      <c r="ED87" s="912"/>
      <c r="EE87" s="912"/>
      <c r="EF87" s="912"/>
      <c r="EG87" s="912"/>
      <c r="EH87" s="912"/>
      <c r="EI87" s="912"/>
      <c r="EJ87" s="912"/>
      <c r="EK87" s="912"/>
      <c r="EL87" s="913"/>
      <c r="EM87" s="913"/>
      <c r="EN87" s="913"/>
      <c r="EO87" s="913"/>
      <c r="EP87" s="913"/>
      <c r="EQ87" s="913"/>
      <c r="ER87" s="888"/>
      <c r="ES87" s="898"/>
      <c r="ET87" s="953" t="str">
        <f>'Resumen Anual'!$C$38</f>
        <v>APROXIMACIONES</v>
      </c>
      <c r="EU87" s="954"/>
      <c r="EV87" s="954"/>
      <c r="EW87" s="954"/>
      <c r="EX87" s="954"/>
      <c r="EY87" s="954"/>
      <c r="EZ87" s="954"/>
      <c r="FA87" s="954"/>
      <c r="FB87" s="954"/>
      <c r="FC87" s="954"/>
      <c r="FD87" s="954"/>
      <c r="FE87" s="954"/>
      <c r="FF87" s="954"/>
      <c r="FG87" s="959" t="str">
        <f>IF(Portada!$A$1="www.fly-logics.com","APP",0)</f>
        <v>APP</v>
      </c>
      <c r="FH87" s="960"/>
      <c r="FI87" s="960"/>
      <c r="FJ87" s="736"/>
      <c r="FK87" s="736"/>
      <c r="FL87" s="736"/>
      <c r="FM87" s="736"/>
      <c r="FN87" s="736"/>
      <c r="FO87" s="736"/>
      <c r="FP87" s="736"/>
      <c r="FQ87" s="625"/>
      <c r="FR87" s="910"/>
      <c r="FS87" s="911"/>
      <c r="FT87" s="911"/>
      <c r="FU87" s="911"/>
      <c r="FV87" s="911"/>
      <c r="FW87" s="912"/>
      <c r="FX87" s="912"/>
      <c r="FY87" s="912"/>
      <c r="FZ87" s="912"/>
      <c r="GA87" s="912"/>
      <c r="GB87" s="912"/>
      <c r="GC87" s="912"/>
      <c r="GD87" s="912"/>
      <c r="GE87" s="912"/>
      <c r="GF87" s="912"/>
      <c r="GG87" s="912"/>
      <c r="GH87" s="912"/>
      <c r="GI87" s="913"/>
      <c r="GJ87" s="913"/>
      <c r="GK87" s="913"/>
      <c r="GL87" s="913"/>
      <c r="GM87" s="913"/>
      <c r="GN87" s="913"/>
      <c r="GO87" s="888"/>
    </row>
    <row r="88" spans="1:197" ht="11.1" customHeight="1" x14ac:dyDescent="0.2">
      <c r="A88" s="898"/>
      <c r="B88" s="955"/>
      <c r="C88" s="956"/>
      <c r="D88" s="956"/>
      <c r="E88" s="956"/>
      <c r="F88" s="956"/>
      <c r="G88" s="956"/>
      <c r="H88" s="956"/>
      <c r="I88" s="956"/>
      <c r="J88" s="956"/>
      <c r="K88" s="956"/>
      <c r="L88" s="956"/>
      <c r="M88" s="956"/>
      <c r="N88" s="956"/>
      <c r="O88" s="961"/>
      <c r="P88" s="962"/>
      <c r="Q88" s="962"/>
      <c r="R88" s="736"/>
      <c r="S88" s="736"/>
      <c r="T88" s="736"/>
      <c r="U88" s="736"/>
      <c r="V88" s="736"/>
      <c r="W88" s="736"/>
      <c r="X88" s="736"/>
      <c r="Y88" s="625"/>
      <c r="Z88" s="911"/>
      <c r="AA88" s="911"/>
      <c r="AB88" s="911"/>
      <c r="AC88" s="911"/>
      <c r="AD88" s="911"/>
      <c r="AE88" s="912"/>
      <c r="AF88" s="912"/>
      <c r="AG88" s="912"/>
      <c r="AH88" s="912"/>
      <c r="AI88" s="912"/>
      <c r="AJ88" s="912"/>
      <c r="AK88" s="912"/>
      <c r="AL88" s="912"/>
      <c r="AM88" s="912"/>
      <c r="AN88" s="912"/>
      <c r="AO88" s="912"/>
      <c r="AP88" s="912"/>
      <c r="AQ88" s="913"/>
      <c r="AR88" s="913"/>
      <c r="AS88" s="913"/>
      <c r="AT88" s="913"/>
      <c r="AU88" s="913"/>
      <c r="AV88" s="913"/>
      <c r="AW88" s="888"/>
      <c r="AX88" s="898"/>
      <c r="AY88" s="955"/>
      <c r="AZ88" s="956"/>
      <c r="BA88" s="956"/>
      <c r="BB88" s="956"/>
      <c r="BC88" s="956"/>
      <c r="BD88" s="956"/>
      <c r="BE88" s="956"/>
      <c r="BF88" s="956"/>
      <c r="BG88" s="956"/>
      <c r="BH88" s="956"/>
      <c r="BI88" s="956"/>
      <c r="BJ88" s="956"/>
      <c r="BK88" s="956"/>
      <c r="BL88" s="961"/>
      <c r="BM88" s="962"/>
      <c r="BN88" s="962"/>
      <c r="BO88" s="736"/>
      <c r="BP88" s="736"/>
      <c r="BQ88" s="736"/>
      <c r="BR88" s="736"/>
      <c r="BS88" s="736"/>
      <c r="BT88" s="736"/>
      <c r="BU88" s="736"/>
      <c r="BV88" s="625"/>
      <c r="BW88" s="911"/>
      <c r="BX88" s="911"/>
      <c r="BY88" s="911"/>
      <c r="BZ88" s="911"/>
      <c r="CA88" s="911"/>
      <c r="CB88" s="912"/>
      <c r="CC88" s="912"/>
      <c r="CD88" s="912"/>
      <c r="CE88" s="912"/>
      <c r="CF88" s="912"/>
      <c r="CG88" s="912"/>
      <c r="CH88" s="912"/>
      <c r="CI88" s="912"/>
      <c r="CJ88" s="912"/>
      <c r="CK88" s="912"/>
      <c r="CL88" s="912"/>
      <c r="CM88" s="912"/>
      <c r="CN88" s="913"/>
      <c r="CO88" s="913"/>
      <c r="CP88" s="913"/>
      <c r="CQ88" s="913"/>
      <c r="CR88" s="913"/>
      <c r="CS88" s="913"/>
      <c r="CT88" s="888"/>
      <c r="CV88" s="898"/>
      <c r="CW88" s="955"/>
      <c r="CX88" s="956"/>
      <c r="CY88" s="956"/>
      <c r="CZ88" s="956"/>
      <c r="DA88" s="956"/>
      <c r="DB88" s="956"/>
      <c r="DC88" s="956"/>
      <c r="DD88" s="956"/>
      <c r="DE88" s="956"/>
      <c r="DF88" s="956"/>
      <c r="DG88" s="956"/>
      <c r="DH88" s="956"/>
      <c r="DI88" s="956"/>
      <c r="DJ88" s="961"/>
      <c r="DK88" s="962"/>
      <c r="DL88" s="962"/>
      <c r="DM88" s="736"/>
      <c r="DN88" s="736"/>
      <c r="DO88" s="736"/>
      <c r="DP88" s="736"/>
      <c r="DQ88" s="736"/>
      <c r="DR88" s="736"/>
      <c r="DS88" s="736"/>
      <c r="DT88" s="625"/>
      <c r="DU88" s="911"/>
      <c r="DV88" s="911"/>
      <c r="DW88" s="911"/>
      <c r="DX88" s="911"/>
      <c r="DY88" s="911"/>
      <c r="DZ88" s="912"/>
      <c r="EA88" s="912"/>
      <c r="EB88" s="912"/>
      <c r="EC88" s="912"/>
      <c r="ED88" s="912"/>
      <c r="EE88" s="912"/>
      <c r="EF88" s="912"/>
      <c r="EG88" s="912"/>
      <c r="EH88" s="912"/>
      <c r="EI88" s="912"/>
      <c r="EJ88" s="912"/>
      <c r="EK88" s="912"/>
      <c r="EL88" s="913"/>
      <c r="EM88" s="913"/>
      <c r="EN88" s="913"/>
      <c r="EO88" s="913"/>
      <c r="EP88" s="913"/>
      <c r="EQ88" s="913"/>
      <c r="ER88" s="888"/>
      <c r="ES88" s="898"/>
      <c r="ET88" s="955"/>
      <c r="EU88" s="956"/>
      <c r="EV88" s="956"/>
      <c r="EW88" s="956"/>
      <c r="EX88" s="956"/>
      <c r="EY88" s="956"/>
      <c r="EZ88" s="956"/>
      <c r="FA88" s="956"/>
      <c r="FB88" s="956"/>
      <c r="FC88" s="956"/>
      <c r="FD88" s="956"/>
      <c r="FE88" s="956"/>
      <c r="FF88" s="956"/>
      <c r="FG88" s="961"/>
      <c r="FH88" s="962"/>
      <c r="FI88" s="962"/>
      <c r="FJ88" s="736"/>
      <c r="FK88" s="736"/>
      <c r="FL88" s="736"/>
      <c r="FM88" s="736"/>
      <c r="FN88" s="736"/>
      <c r="FO88" s="736"/>
      <c r="FP88" s="736"/>
      <c r="FQ88" s="625"/>
      <c r="FR88" s="911"/>
      <c r="FS88" s="911"/>
      <c r="FT88" s="911"/>
      <c r="FU88" s="911"/>
      <c r="FV88" s="911"/>
      <c r="FW88" s="912"/>
      <c r="FX88" s="912"/>
      <c r="FY88" s="912"/>
      <c r="FZ88" s="912"/>
      <c r="GA88" s="912"/>
      <c r="GB88" s="912"/>
      <c r="GC88" s="912"/>
      <c r="GD88" s="912"/>
      <c r="GE88" s="912"/>
      <c r="GF88" s="912"/>
      <c r="GG88" s="912"/>
      <c r="GH88" s="912"/>
      <c r="GI88" s="913"/>
      <c r="GJ88" s="913"/>
      <c r="GK88" s="913"/>
      <c r="GL88" s="913"/>
      <c r="GM88" s="913"/>
      <c r="GN88" s="913"/>
      <c r="GO88" s="888"/>
    </row>
    <row r="89" spans="1:197" ht="15" customHeight="1" x14ac:dyDescent="0.2">
      <c r="A89" s="898"/>
      <c r="B89" s="957"/>
      <c r="C89" s="958"/>
      <c r="D89" s="958"/>
      <c r="E89" s="958"/>
      <c r="F89" s="958"/>
      <c r="G89" s="958"/>
      <c r="H89" s="958"/>
      <c r="I89" s="958"/>
      <c r="J89" s="958"/>
      <c r="K89" s="958"/>
      <c r="L89" s="958"/>
      <c r="M89" s="958"/>
      <c r="N89" s="958"/>
      <c r="O89" s="963"/>
      <c r="P89" s="964"/>
      <c r="Q89" s="964"/>
      <c r="R89" s="736"/>
      <c r="S89" s="736"/>
      <c r="T89" s="736"/>
      <c r="U89" s="736"/>
      <c r="V89" s="736"/>
      <c r="W89" s="736"/>
      <c r="X89" s="736"/>
      <c r="Y89" s="625"/>
      <c r="Z89" s="910"/>
      <c r="AA89" s="911"/>
      <c r="AB89" s="911"/>
      <c r="AC89" s="911"/>
      <c r="AD89" s="911"/>
      <c r="AE89" s="912"/>
      <c r="AF89" s="912"/>
      <c r="AG89" s="912"/>
      <c r="AH89" s="912"/>
      <c r="AI89" s="912"/>
      <c r="AJ89" s="912"/>
      <c r="AK89" s="912"/>
      <c r="AL89" s="912"/>
      <c r="AM89" s="912"/>
      <c r="AN89" s="912"/>
      <c r="AO89" s="912"/>
      <c r="AP89" s="912"/>
      <c r="AQ89" s="913"/>
      <c r="AR89" s="913"/>
      <c r="AS89" s="913"/>
      <c r="AT89" s="913"/>
      <c r="AU89" s="913"/>
      <c r="AV89" s="913"/>
      <c r="AW89" s="888"/>
      <c r="AX89" s="898"/>
      <c r="AY89" s="957"/>
      <c r="AZ89" s="958"/>
      <c r="BA89" s="958"/>
      <c r="BB89" s="958"/>
      <c r="BC89" s="958"/>
      <c r="BD89" s="958"/>
      <c r="BE89" s="958"/>
      <c r="BF89" s="958"/>
      <c r="BG89" s="958"/>
      <c r="BH89" s="958"/>
      <c r="BI89" s="958"/>
      <c r="BJ89" s="958"/>
      <c r="BK89" s="958"/>
      <c r="BL89" s="963"/>
      <c r="BM89" s="964"/>
      <c r="BN89" s="964"/>
      <c r="BO89" s="736"/>
      <c r="BP89" s="736"/>
      <c r="BQ89" s="736"/>
      <c r="BR89" s="736"/>
      <c r="BS89" s="736"/>
      <c r="BT89" s="736"/>
      <c r="BU89" s="736"/>
      <c r="BV89" s="625"/>
      <c r="BW89" s="910"/>
      <c r="BX89" s="911"/>
      <c r="BY89" s="911"/>
      <c r="BZ89" s="911"/>
      <c r="CA89" s="911"/>
      <c r="CB89" s="912"/>
      <c r="CC89" s="912"/>
      <c r="CD89" s="912"/>
      <c r="CE89" s="912"/>
      <c r="CF89" s="912"/>
      <c r="CG89" s="912"/>
      <c r="CH89" s="912"/>
      <c r="CI89" s="912"/>
      <c r="CJ89" s="912"/>
      <c r="CK89" s="912"/>
      <c r="CL89" s="912"/>
      <c r="CM89" s="912"/>
      <c r="CN89" s="913"/>
      <c r="CO89" s="913"/>
      <c r="CP89" s="913"/>
      <c r="CQ89" s="913"/>
      <c r="CR89" s="913"/>
      <c r="CS89" s="913"/>
      <c r="CT89" s="888"/>
      <c r="CV89" s="898"/>
      <c r="CW89" s="957"/>
      <c r="CX89" s="958"/>
      <c r="CY89" s="958"/>
      <c r="CZ89" s="958"/>
      <c r="DA89" s="958"/>
      <c r="DB89" s="958"/>
      <c r="DC89" s="958"/>
      <c r="DD89" s="958"/>
      <c r="DE89" s="958"/>
      <c r="DF89" s="958"/>
      <c r="DG89" s="958"/>
      <c r="DH89" s="958"/>
      <c r="DI89" s="958"/>
      <c r="DJ89" s="963"/>
      <c r="DK89" s="964"/>
      <c r="DL89" s="964"/>
      <c r="DM89" s="736"/>
      <c r="DN89" s="736"/>
      <c r="DO89" s="736"/>
      <c r="DP89" s="736"/>
      <c r="DQ89" s="736"/>
      <c r="DR89" s="736"/>
      <c r="DS89" s="736"/>
      <c r="DT89" s="625"/>
      <c r="DU89" s="910"/>
      <c r="DV89" s="911"/>
      <c r="DW89" s="911"/>
      <c r="DX89" s="911"/>
      <c r="DY89" s="911"/>
      <c r="DZ89" s="912"/>
      <c r="EA89" s="912"/>
      <c r="EB89" s="912"/>
      <c r="EC89" s="912"/>
      <c r="ED89" s="912"/>
      <c r="EE89" s="912"/>
      <c r="EF89" s="912"/>
      <c r="EG89" s="912"/>
      <c r="EH89" s="912"/>
      <c r="EI89" s="912"/>
      <c r="EJ89" s="912"/>
      <c r="EK89" s="912"/>
      <c r="EL89" s="913"/>
      <c r="EM89" s="913"/>
      <c r="EN89" s="913"/>
      <c r="EO89" s="913"/>
      <c r="EP89" s="913"/>
      <c r="EQ89" s="913"/>
      <c r="ER89" s="888"/>
      <c r="ES89" s="898"/>
      <c r="ET89" s="957"/>
      <c r="EU89" s="958"/>
      <c r="EV89" s="958"/>
      <c r="EW89" s="958"/>
      <c r="EX89" s="958"/>
      <c r="EY89" s="958"/>
      <c r="EZ89" s="958"/>
      <c r="FA89" s="958"/>
      <c r="FB89" s="958"/>
      <c r="FC89" s="958"/>
      <c r="FD89" s="958"/>
      <c r="FE89" s="958"/>
      <c r="FF89" s="958"/>
      <c r="FG89" s="963"/>
      <c r="FH89" s="964"/>
      <c r="FI89" s="964"/>
      <c r="FJ89" s="736"/>
      <c r="FK89" s="736"/>
      <c r="FL89" s="736"/>
      <c r="FM89" s="736"/>
      <c r="FN89" s="736"/>
      <c r="FO89" s="736"/>
      <c r="FP89" s="736"/>
      <c r="FQ89" s="625"/>
      <c r="FR89" s="910"/>
      <c r="FS89" s="911"/>
      <c r="FT89" s="911"/>
      <c r="FU89" s="911"/>
      <c r="FV89" s="911"/>
      <c r="FW89" s="912"/>
      <c r="FX89" s="912"/>
      <c r="FY89" s="912"/>
      <c r="FZ89" s="912"/>
      <c r="GA89" s="912"/>
      <c r="GB89" s="912"/>
      <c r="GC89" s="912"/>
      <c r="GD89" s="912"/>
      <c r="GE89" s="912"/>
      <c r="GF89" s="912"/>
      <c r="GG89" s="912"/>
      <c r="GH89" s="912"/>
      <c r="GI89" s="913"/>
      <c r="GJ89" s="913"/>
      <c r="GK89" s="913"/>
      <c r="GL89" s="913"/>
      <c r="GM89" s="913"/>
      <c r="GN89" s="913"/>
      <c r="GO89" s="888"/>
    </row>
    <row r="90" spans="1:197" ht="4.5" customHeight="1" x14ac:dyDescent="0.25">
      <c r="A90" s="898"/>
      <c r="B90" s="15"/>
      <c r="C90" s="15"/>
      <c r="D90" s="15"/>
      <c r="E90" s="15"/>
      <c r="F90" s="15"/>
      <c r="G90" s="15"/>
      <c r="H90" s="15"/>
      <c r="I90" s="15"/>
      <c r="J90" s="15"/>
      <c r="K90" s="15"/>
      <c r="L90" s="15"/>
      <c r="M90" s="15"/>
      <c r="N90" s="15"/>
      <c r="O90" s="15"/>
      <c r="P90" s="15"/>
      <c r="Q90" s="15"/>
      <c r="R90" s="15"/>
      <c r="S90" s="15"/>
      <c r="T90" s="15"/>
      <c r="U90" s="15"/>
      <c r="V90" s="15"/>
      <c r="W90" s="15"/>
      <c r="X90" s="15"/>
      <c r="Y90" s="625"/>
      <c r="Z90" s="911"/>
      <c r="AA90" s="911"/>
      <c r="AB90" s="911"/>
      <c r="AC90" s="911"/>
      <c r="AD90" s="911"/>
      <c r="AE90" s="912"/>
      <c r="AF90" s="912"/>
      <c r="AG90" s="912"/>
      <c r="AH90" s="912"/>
      <c r="AI90" s="912"/>
      <c r="AJ90" s="912"/>
      <c r="AK90" s="912"/>
      <c r="AL90" s="912"/>
      <c r="AM90" s="912"/>
      <c r="AN90" s="912"/>
      <c r="AO90" s="912"/>
      <c r="AP90" s="912"/>
      <c r="AQ90" s="913"/>
      <c r="AR90" s="913"/>
      <c r="AS90" s="913"/>
      <c r="AT90" s="913"/>
      <c r="AU90" s="913"/>
      <c r="AV90" s="913"/>
      <c r="AW90" s="888"/>
      <c r="AX90" s="898"/>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625"/>
      <c r="BW90" s="911"/>
      <c r="BX90" s="911"/>
      <c r="BY90" s="911"/>
      <c r="BZ90" s="911"/>
      <c r="CA90" s="911"/>
      <c r="CB90" s="912"/>
      <c r="CC90" s="912"/>
      <c r="CD90" s="912"/>
      <c r="CE90" s="912"/>
      <c r="CF90" s="912"/>
      <c r="CG90" s="912"/>
      <c r="CH90" s="912"/>
      <c r="CI90" s="912"/>
      <c r="CJ90" s="912"/>
      <c r="CK90" s="912"/>
      <c r="CL90" s="912"/>
      <c r="CM90" s="912"/>
      <c r="CN90" s="913"/>
      <c r="CO90" s="913"/>
      <c r="CP90" s="913"/>
      <c r="CQ90" s="913"/>
      <c r="CR90" s="913"/>
      <c r="CS90" s="913"/>
      <c r="CT90" s="888"/>
      <c r="CV90" s="898"/>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625"/>
      <c r="DU90" s="911"/>
      <c r="DV90" s="911"/>
      <c r="DW90" s="911"/>
      <c r="DX90" s="911"/>
      <c r="DY90" s="911"/>
      <c r="DZ90" s="912"/>
      <c r="EA90" s="912"/>
      <c r="EB90" s="912"/>
      <c r="EC90" s="912"/>
      <c r="ED90" s="912"/>
      <c r="EE90" s="912"/>
      <c r="EF90" s="912"/>
      <c r="EG90" s="912"/>
      <c r="EH90" s="912"/>
      <c r="EI90" s="912"/>
      <c r="EJ90" s="912"/>
      <c r="EK90" s="912"/>
      <c r="EL90" s="913"/>
      <c r="EM90" s="913"/>
      <c r="EN90" s="913"/>
      <c r="EO90" s="913"/>
      <c r="EP90" s="913"/>
      <c r="EQ90" s="913"/>
      <c r="ER90" s="888"/>
      <c r="ES90" s="898"/>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625"/>
      <c r="FR90" s="911"/>
      <c r="FS90" s="911"/>
      <c r="FT90" s="911"/>
      <c r="FU90" s="911"/>
      <c r="FV90" s="911"/>
      <c r="FW90" s="912"/>
      <c r="FX90" s="912"/>
      <c r="FY90" s="912"/>
      <c r="FZ90" s="912"/>
      <c r="GA90" s="912"/>
      <c r="GB90" s="912"/>
      <c r="GC90" s="912"/>
      <c r="GD90" s="912"/>
      <c r="GE90" s="912"/>
      <c r="GF90" s="912"/>
      <c r="GG90" s="912"/>
      <c r="GH90" s="912"/>
      <c r="GI90" s="913"/>
      <c r="GJ90" s="913"/>
      <c r="GK90" s="913"/>
      <c r="GL90" s="913"/>
      <c r="GM90" s="913"/>
      <c r="GN90" s="913"/>
      <c r="GO90" s="888"/>
    </row>
    <row r="91" spans="1:197" ht="9.75" customHeight="1" x14ac:dyDescent="0.2">
      <c r="A91" s="898"/>
      <c r="B91" s="948" t="str">
        <f>IF(Portada!$A$1="www.fly-logics.com","ILS",0)</f>
        <v>ILS</v>
      </c>
      <c r="C91" s="948"/>
      <c r="D91" s="948"/>
      <c r="E91" s="948"/>
      <c r="F91" s="948"/>
      <c r="G91" s="948"/>
      <c r="H91" s="949" t="str">
        <f>IF(Portada!$A$1="www.fly-logics.com","VFR",0)</f>
        <v>VFR</v>
      </c>
      <c r="I91" s="950"/>
      <c r="J91" s="950"/>
      <c r="K91" s="950"/>
      <c r="L91" s="951"/>
      <c r="M91" s="949" t="str">
        <f>IF(Portada!$A$1="www.fly-logics.com","ADF",0)</f>
        <v>ADF</v>
      </c>
      <c r="N91" s="950"/>
      <c r="O91" s="950"/>
      <c r="P91" s="950"/>
      <c r="Q91" s="950"/>
      <c r="R91" s="951"/>
      <c r="S91" s="952" t="str">
        <f>IF(Portada!$A$1="www.fly-logics.com","VOR",0)</f>
        <v>VOR</v>
      </c>
      <c r="T91" s="952"/>
      <c r="U91" s="952"/>
      <c r="V91" s="952"/>
      <c r="W91" s="952"/>
      <c r="X91" s="952"/>
      <c r="Y91" s="625"/>
      <c r="Z91" s="910"/>
      <c r="AA91" s="911"/>
      <c r="AB91" s="911"/>
      <c r="AC91" s="911"/>
      <c r="AD91" s="911"/>
      <c r="AE91" s="912"/>
      <c r="AF91" s="912"/>
      <c r="AG91" s="912"/>
      <c r="AH91" s="912"/>
      <c r="AI91" s="912"/>
      <c r="AJ91" s="912"/>
      <c r="AK91" s="912"/>
      <c r="AL91" s="912"/>
      <c r="AM91" s="912"/>
      <c r="AN91" s="912"/>
      <c r="AO91" s="912"/>
      <c r="AP91" s="912"/>
      <c r="AQ91" s="913"/>
      <c r="AR91" s="913"/>
      <c r="AS91" s="913"/>
      <c r="AT91" s="913"/>
      <c r="AU91" s="913"/>
      <c r="AV91" s="913"/>
      <c r="AW91" s="888"/>
      <c r="AX91" s="898"/>
      <c r="AY91" s="948" t="str">
        <f>IF(Portada!$A$1="www.fly-logics.com","ILS",0)</f>
        <v>ILS</v>
      </c>
      <c r="AZ91" s="948"/>
      <c r="BA91" s="948"/>
      <c r="BB91" s="948"/>
      <c r="BC91" s="948"/>
      <c r="BD91" s="948"/>
      <c r="BE91" s="949" t="str">
        <f>IF(Portada!$A$1="www.fly-logics.com","VFR",0)</f>
        <v>VFR</v>
      </c>
      <c r="BF91" s="950"/>
      <c r="BG91" s="950"/>
      <c r="BH91" s="950"/>
      <c r="BI91" s="951"/>
      <c r="BJ91" s="949" t="str">
        <f>IF(Portada!$A$1="www.fly-logics.com","ADF",0)</f>
        <v>ADF</v>
      </c>
      <c r="BK91" s="950"/>
      <c r="BL91" s="950"/>
      <c r="BM91" s="950"/>
      <c r="BN91" s="950"/>
      <c r="BO91" s="951"/>
      <c r="BP91" s="952" t="str">
        <f>IF(Portada!$A$1="www.fly-logics.com","VOR",0)</f>
        <v>VOR</v>
      </c>
      <c r="BQ91" s="952"/>
      <c r="BR91" s="952"/>
      <c r="BS91" s="952"/>
      <c r="BT91" s="952"/>
      <c r="BU91" s="952"/>
      <c r="BV91" s="625"/>
      <c r="BW91" s="910"/>
      <c r="BX91" s="911"/>
      <c r="BY91" s="911"/>
      <c r="BZ91" s="911"/>
      <c r="CA91" s="911"/>
      <c r="CB91" s="912"/>
      <c r="CC91" s="912"/>
      <c r="CD91" s="912"/>
      <c r="CE91" s="912"/>
      <c r="CF91" s="912"/>
      <c r="CG91" s="912"/>
      <c r="CH91" s="912"/>
      <c r="CI91" s="912"/>
      <c r="CJ91" s="912"/>
      <c r="CK91" s="912"/>
      <c r="CL91" s="912"/>
      <c r="CM91" s="912"/>
      <c r="CN91" s="913"/>
      <c r="CO91" s="913"/>
      <c r="CP91" s="913"/>
      <c r="CQ91" s="913"/>
      <c r="CR91" s="913"/>
      <c r="CS91" s="913"/>
      <c r="CT91" s="888"/>
      <c r="CV91" s="898"/>
      <c r="CW91" s="948" t="str">
        <f>IF(Portada!$A$1="www.fly-logics.com","ILS",0)</f>
        <v>ILS</v>
      </c>
      <c r="CX91" s="948"/>
      <c r="CY91" s="948"/>
      <c r="CZ91" s="948"/>
      <c r="DA91" s="948"/>
      <c r="DB91" s="948"/>
      <c r="DC91" s="949" t="str">
        <f>IF(Portada!$A$1="www.fly-logics.com","VFR",0)</f>
        <v>VFR</v>
      </c>
      <c r="DD91" s="950"/>
      <c r="DE91" s="950"/>
      <c r="DF91" s="950"/>
      <c r="DG91" s="951"/>
      <c r="DH91" s="949" t="str">
        <f>IF(Portada!$A$1="www.fly-logics.com","ADF",0)</f>
        <v>ADF</v>
      </c>
      <c r="DI91" s="950"/>
      <c r="DJ91" s="950"/>
      <c r="DK91" s="950"/>
      <c r="DL91" s="950"/>
      <c r="DM91" s="951"/>
      <c r="DN91" s="952" t="str">
        <f>IF(Portada!$A$1="www.fly-logics.com","VOR",0)</f>
        <v>VOR</v>
      </c>
      <c r="DO91" s="952"/>
      <c r="DP91" s="952"/>
      <c r="DQ91" s="952"/>
      <c r="DR91" s="952"/>
      <c r="DS91" s="952"/>
      <c r="DT91" s="625"/>
      <c r="DU91" s="910"/>
      <c r="DV91" s="911"/>
      <c r="DW91" s="911"/>
      <c r="DX91" s="911"/>
      <c r="DY91" s="911"/>
      <c r="DZ91" s="912"/>
      <c r="EA91" s="912"/>
      <c r="EB91" s="912"/>
      <c r="EC91" s="912"/>
      <c r="ED91" s="912"/>
      <c r="EE91" s="912"/>
      <c r="EF91" s="912"/>
      <c r="EG91" s="912"/>
      <c r="EH91" s="912"/>
      <c r="EI91" s="912"/>
      <c r="EJ91" s="912"/>
      <c r="EK91" s="912"/>
      <c r="EL91" s="913"/>
      <c r="EM91" s="913"/>
      <c r="EN91" s="913"/>
      <c r="EO91" s="913"/>
      <c r="EP91" s="913"/>
      <c r="EQ91" s="913"/>
      <c r="ER91" s="888"/>
      <c r="ES91" s="898"/>
      <c r="ET91" s="948" t="str">
        <f>IF(Portada!$A$1="www.fly-logics.com","ILS",0)</f>
        <v>ILS</v>
      </c>
      <c r="EU91" s="948"/>
      <c r="EV91" s="948"/>
      <c r="EW91" s="948"/>
      <c r="EX91" s="948"/>
      <c r="EY91" s="948"/>
      <c r="EZ91" s="949" t="str">
        <f>IF(Portada!$A$1="www.fly-logics.com","VFR",0)</f>
        <v>VFR</v>
      </c>
      <c r="FA91" s="950"/>
      <c r="FB91" s="950"/>
      <c r="FC91" s="950"/>
      <c r="FD91" s="951"/>
      <c r="FE91" s="949" t="str">
        <f>IF(Portada!$A$1="www.fly-logics.com","ADF",0)</f>
        <v>ADF</v>
      </c>
      <c r="FF91" s="950"/>
      <c r="FG91" s="950"/>
      <c r="FH91" s="950"/>
      <c r="FI91" s="950"/>
      <c r="FJ91" s="951"/>
      <c r="FK91" s="952" t="str">
        <f>IF(Portada!$A$1="www.fly-logics.com","VOR",0)</f>
        <v>VOR</v>
      </c>
      <c r="FL91" s="952"/>
      <c r="FM91" s="952"/>
      <c r="FN91" s="952"/>
      <c r="FO91" s="952"/>
      <c r="FP91" s="952"/>
      <c r="FQ91" s="625"/>
      <c r="FR91" s="910"/>
      <c r="FS91" s="911"/>
      <c r="FT91" s="911"/>
      <c r="FU91" s="911"/>
      <c r="FV91" s="911"/>
      <c r="FW91" s="912"/>
      <c r="FX91" s="912"/>
      <c r="FY91" s="912"/>
      <c r="FZ91" s="912"/>
      <c r="GA91" s="912"/>
      <c r="GB91" s="912"/>
      <c r="GC91" s="912"/>
      <c r="GD91" s="912"/>
      <c r="GE91" s="912"/>
      <c r="GF91" s="912"/>
      <c r="GG91" s="912"/>
      <c r="GH91" s="912"/>
      <c r="GI91" s="913"/>
      <c r="GJ91" s="913"/>
      <c r="GK91" s="913"/>
      <c r="GL91" s="913"/>
      <c r="GM91" s="913"/>
      <c r="GN91" s="913"/>
      <c r="GO91" s="888"/>
    </row>
    <row r="92" spans="1:197" ht="9.75" customHeight="1" x14ac:dyDescent="0.2">
      <c r="A92" s="898"/>
      <c r="B92" s="715"/>
      <c r="C92" s="716"/>
      <c r="D92" s="716"/>
      <c r="E92" s="716"/>
      <c r="F92" s="716"/>
      <c r="G92" s="717"/>
      <c r="H92" s="715"/>
      <c r="I92" s="716"/>
      <c r="J92" s="716"/>
      <c r="K92" s="716"/>
      <c r="L92" s="717"/>
      <c r="M92" s="715"/>
      <c r="N92" s="716"/>
      <c r="O92" s="716"/>
      <c r="P92" s="716"/>
      <c r="Q92" s="716"/>
      <c r="R92" s="717"/>
      <c r="S92" s="715"/>
      <c r="T92" s="716"/>
      <c r="U92" s="716"/>
      <c r="V92" s="716"/>
      <c r="W92" s="716"/>
      <c r="X92" s="717"/>
      <c r="Y92" s="625"/>
      <c r="Z92" s="911"/>
      <c r="AA92" s="911"/>
      <c r="AB92" s="911"/>
      <c r="AC92" s="911"/>
      <c r="AD92" s="911"/>
      <c r="AE92" s="912"/>
      <c r="AF92" s="912"/>
      <c r="AG92" s="912"/>
      <c r="AH92" s="912"/>
      <c r="AI92" s="912"/>
      <c r="AJ92" s="912"/>
      <c r="AK92" s="912"/>
      <c r="AL92" s="912"/>
      <c r="AM92" s="912"/>
      <c r="AN92" s="912"/>
      <c r="AO92" s="912"/>
      <c r="AP92" s="912"/>
      <c r="AQ92" s="913"/>
      <c r="AR92" s="913"/>
      <c r="AS92" s="913"/>
      <c r="AT92" s="913"/>
      <c r="AU92" s="913"/>
      <c r="AV92" s="913"/>
      <c r="AW92" s="888"/>
      <c r="AX92" s="898"/>
      <c r="AY92" s="715"/>
      <c r="AZ92" s="716"/>
      <c r="BA92" s="716"/>
      <c r="BB92" s="716"/>
      <c r="BC92" s="716"/>
      <c r="BD92" s="717"/>
      <c r="BE92" s="715"/>
      <c r="BF92" s="716"/>
      <c r="BG92" s="716"/>
      <c r="BH92" s="716"/>
      <c r="BI92" s="717"/>
      <c r="BJ92" s="715"/>
      <c r="BK92" s="716"/>
      <c r="BL92" s="716"/>
      <c r="BM92" s="716"/>
      <c r="BN92" s="716"/>
      <c r="BO92" s="717"/>
      <c r="BP92" s="715"/>
      <c r="BQ92" s="716"/>
      <c r="BR92" s="716"/>
      <c r="BS92" s="716"/>
      <c r="BT92" s="716"/>
      <c r="BU92" s="717"/>
      <c r="BV92" s="625"/>
      <c r="BW92" s="911"/>
      <c r="BX92" s="911"/>
      <c r="BY92" s="911"/>
      <c r="BZ92" s="911"/>
      <c r="CA92" s="911"/>
      <c r="CB92" s="912"/>
      <c r="CC92" s="912"/>
      <c r="CD92" s="912"/>
      <c r="CE92" s="912"/>
      <c r="CF92" s="912"/>
      <c r="CG92" s="912"/>
      <c r="CH92" s="912"/>
      <c r="CI92" s="912"/>
      <c r="CJ92" s="912"/>
      <c r="CK92" s="912"/>
      <c r="CL92" s="912"/>
      <c r="CM92" s="912"/>
      <c r="CN92" s="913"/>
      <c r="CO92" s="913"/>
      <c r="CP92" s="913"/>
      <c r="CQ92" s="913"/>
      <c r="CR92" s="913"/>
      <c r="CS92" s="913"/>
      <c r="CT92" s="888"/>
      <c r="CV92" s="898"/>
      <c r="CW92" s="715"/>
      <c r="CX92" s="716"/>
      <c r="CY92" s="716"/>
      <c r="CZ92" s="716"/>
      <c r="DA92" s="716"/>
      <c r="DB92" s="717"/>
      <c r="DC92" s="715"/>
      <c r="DD92" s="716"/>
      <c r="DE92" s="716"/>
      <c r="DF92" s="716"/>
      <c r="DG92" s="717"/>
      <c r="DH92" s="715"/>
      <c r="DI92" s="716"/>
      <c r="DJ92" s="716"/>
      <c r="DK92" s="716"/>
      <c r="DL92" s="716"/>
      <c r="DM92" s="717"/>
      <c r="DN92" s="715"/>
      <c r="DO92" s="716"/>
      <c r="DP92" s="716"/>
      <c r="DQ92" s="716"/>
      <c r="DR92" s="716"/>
      <c r="DS92" s="717"/>
      <c r="DT92" s="625"/>
      <c r="DU92" s="911"/>
      <c r="DV92" s="911"/>
      <c r="DW92" s="911"/>
      <c r="DX92" s="911"/>
      <c r="DY92" s="911"/>
      <c r="DZ92" s="912"/>
      <c r="EA92" s="912"/>
      <c r="EB92" s="912"/>
      <c r="EC92" s="912"/>
      <c r="ED92" s="912"/>
      <c r="EE92" s="912"/>
      <c r="EF92" s="912"/>
      <c r="EG92" s="912"/>
      <c r="EH92" s="912"/>
      <c r="EI92" s="912"/>
      <c r="EJ92" s="912"/>
      <c r="EK92" s="912"/>
      <c r="EL92" s="913"/>
      <c r="EM92" s="913"/>
      <c r="EN92" s="913"/>
      <c r="EO92" s="913"/>
      <c r="EP92" s="913"/>
      <c r="EQ92" s="913"/>
      <c r="ER92" s="888"/>
      <c r="ES92" s="898"/>
      <c r="ET92" s="715"/>
      <c r="EU92" s="716"/>
      <c r="EV92" s="716"/>
      <c r="EW92" s="716"/>
      <c r="EX92" s="716"/>
      <c r="EY92" s="717"/>
      <c r="EZ92" s="715"/>
      <c r="FA92" s="716"/>
      <c r="FB92" s="716"/>
      <c r="FC92" s="716"/>
      <c r="FD92" s="717"/>
      <c r="FE92" s="715"/>
      <c r="FF92" s="716"/>
      <c r="FG92" s="716"/>
      <c r="FH92" s="716"/>
      <c r="FI92" s="716"/>
      <c r="FJ92" s="717"/>
      <c r="FK92" s="715"/>
      <c r="FL92" s="716"/>
      <c r="FM92" s="716"/>
      <c r="FN92" s="716"/>
      <c r="FO92" s="716"/>
      <c r="FP92" s="717"/>
      <c r="FQ92" s="625"/>
      <c r="FR92" s="911"/>
      <c r="FS92" s="911"/>
      <c r="FT92" s="911"/>
      <c r="FU92" s="911"/>
      <c r="FV92" s="911"/>
      <c r="FW92" s="912"/>
      <c r="FX92" s="912"/>
      <c r="FY92" s="912"/>
      <c r="FZ92" s="912"/>
      <c r="GA92" s="912"/>
      <c r="GB92" s="912"/>
      <c r="GC92" s="912"/>
      <c r="GD92" s="912"/>
      <c r="GE92" s="912"/>
      <c r="GF92" s="912"/>
      <c r="GG92" s="912"/>
      <c r="GH92" s="912"/>
      <c r="GI92" s="913"/>
      <c r="GJ92" s="913"/>
      <c r="GK92" s="913"/>
      <c r="GL92" s="913"/>
      <c r="GM92" s="913"/>
      <c r="GN92" s="913"/>
      <c r="GO92" s="888"/>
    </row>
    <row r="93" spans="1:197" ht="9" customHeight="1" x14ac:dyDescent="0.2">
      <c r="A93" s="898"/>
      <c r="B93" s="718"/>
      <c r="C93" s="719"/>
      <c r="D93" s="719"/>
      <c r="E93" s="719"/>
      <c r="F93" s="719"/>
      <c r="G93" s="720"/>
      <c r="H93" s="721"/>
      <c r="I93" s="722"/>
      <c r="J93" s="722"/>
      <c r="K93" s="722"/>
      <c r="L93" s="723"/>
      <c r="M93" s="721"/>
      <c r="N93" s="722"/>
      <c r="O93" s="722"/>
      <c r="P93" s="722"/>
      <c r="Q93" s="722"/>
      <c r="R93" s="723"/>
      <c r="S93" s="718"/>
      <c r="T93" s="719"/>
      <c r="U93" s="719"/>
      <c r="V93" s="719"/>
      <c r="W93" s="719"/>
      <c r="X93" s="720"/>
      <c r="Y93" s="625"/>
      <c r="Z93" s="910"/>
      <c r="AA93" s="911"/>
      <c r="AB93" s="911"/>
      <c r="AC93" s="911"/>
      <c r="AD93" s="911"/>
      <c r="AE93" s="912"/>
      <c r="AF93" s="912"/>
      <c r="AG93" s="912"/>
      <c r="AH93" s="912"/>
      <c r="AI93" s="912"/>
      <c r="AJ93" s="912"/>
      <c r="AK93" s="912"/>
      <c r="AL93" s="912"/>
      <c r="AM93" s="912"/>
      <c r="AN93" s="912"/>
      <c r="AO93" s="912"/>
      <c r="AP93" s="912"/>
      <c r="AQ93" s="913"/>
      <c r="AR93" s="913"/>
      <c r="AS93" s="913"/>
      <c r="AT93" s="913"/>
      <c r="AU93" s="913"/>
      <c r="AV93" s="913"/>
      <c r="AW93" s="888"/>
      <c r="AX93" s="898"/>
      <c r="AY93" s="718"/>
      <c r="AZ93" s="719"/>
      <c r="BA93" s="719"/>
      <c r="BB93" s="719"/>
      <c r="BC93" s="719"/>
      <c r="BD93" s="720"/>
      <c r="BE93" s="721"/>
      <c r="BF93" s="722"/>
      <c r="BG93" s="722"/>
      <c r="BH93" s="722"/>
      <c r="BI93" s="723"/>
      <c r="BJ93" s="721"/>
      <c r="BK93" s="722"/>
      <c r="BL93" s="722"/>
      <c r="BM93" s="722"/>
      <c r="BN93" s="722"/>
      <c r="BO93" s="723"/>
      <c r="BP93" s="718"/>
      <c r="BQ93" s="719"/>
      <c r="BR93" s="719"/>
      <c r="BS93" s="719"/>
      <c r="BT93" s="719"/>
      <c r="BU93" s="720"/>
      <c r="BV93" s="625"/>
      <c r="BW93" s="910"/>
      <c r="BX93" s="911"/>
      <c r="BY93" s="911"/>
      <c r="BZ93" s="911"/>
      <c r="CA93" s="911"/>
      <c r="CB93" s="912"/>
      <c r="CC93" s="912"/>
      <c r="CD93" s="912"/>
      <c r="CE93" s="912"/>
      <c r="CF93" s="912"/>
      <c r="CG93" s="912"/>
      <c r="CH93" s="912"/>
      <c r="CI93" s="912"/>
      <c r="CJ93" s="912"/>
      <c r="CK93" s="912"/>
      <c r="CL93" s="912"/>
      <c r="CM93" s="912"/>
      <c r="CN93" s="913"/>
      <c r="CO93" s="913"/>
      <c r="CP93" s="913"/>
      <c r="CQ93" s="913"/>
      <c r="CR93" s="913"/>
      <c r="CS93" s="913"/>
      <c r="CT93" s="888"/>
      <c r="CV93" s="898"/>
      <c r="CW93" s="718"/>
      <c r="CX93" s="719"/>
      <c r="CY93" s="719"/>
      <c r="CZ93" s="719"/>
      <c r="DA93" s="719"/>
      <c r="DB93" s="720"/>
      <c r="DC93" s="721"/>
      <c r="DD93" s="722"/>
      <c r="DE93" s="722"/>
      <c r="DF93" s="722"/>
      <c r="DG93" s="723"/>
      <c r="DH93" s="721"/>
      <c r="DI93" s="722"/>
      <c r="DJ93" s="722"/>
      <c r="DK93" s="722"/>
      <c r="DL93" s="722"/>
      <c r="DM93" s="723"/>
      <c r="DN93" s="718"/>
      <c r="DO93" s="719"/>
      <c r="DP93" s="719"/>
      <c r="DQ93" s="719"/>
      <c r="DR93" s="719"/>
      <c r="DS93" s="720"/>
      <c r="DT93" s="625"/>
      <c r="DU93" s="910"/>
      <c r="DV93" s="911"/>
      <c r="DW93" s="911"/>
      <c r="DX93" s="911"/>
      <c r="DY93" s="911"/>
      <c r="DZ93" s="912"/>
      <c r="EA93" s="912"/>
      <c r="EB93" s="912"/>
      <c r="EC93" s="912"/>
      <c r="ED93" s="912"/>
      <c r="EE93" s="912"/>
      <c r="EF93" s="912"/>
      <c r="EG93" s="912"/>
      <c r="EH93" s="912"/>
      <c r="EI93" s="912"/>
      <c r="EJ93" s="912"/>
      <c r="EK93" s="912"/>
      <c r="EL93" s="913"/>
      <c r="EM93" s="913"/>
      <c r="EN93" s="913"/>
      <c r="EO93" s="913"/>
      <c r="EP93" s="913"/>
      <c r="EQ93" s="913"/>
      <c r="ER93" s="888"/>
      <c r="ES93" s="898"/>
      <c r="ET93" s="718"/>
      <c r="EU93" s="719"/>
      <c r="EV93" s="719"/>
      <c r="EW93" s="719"/>
      <c r="EX93" s="719"/>
      <c r="EY93" s="720"/>
      <c r="EZ93" s="721"/>
      <c r="FA93" s="722"/>
      <c r="FB93" s="722"/>
      <c r="FC93" s="722"/>
      <c r="FD93" s="723"/>
      <c r="FE93" s="721"/>
      <c r="FF93" s="722"/>
      <c r="FG93" s="722"/>
      <c r="FH93" s="722"/>
      <c r="FI93" s="722"/>
      <c r="FJ93" s="723"/>
      <c r="FK93" s="718"/>
      <c r="FL93" s="719"/>
      <c r="FM93" s="719"/>
      <c r="FN93" s="719"/>
      <c r="FO93" s="719"/>
      <c r="FP93" s="720"/>
      <c r="FQ93" s="625"/>
      <c r="FR93" s="910"/>
      <c r="FS93" s="911"/>
      <c r="FT93" s="911"/>
      <c r="FU93" s="911"/>
      <c r="FV93" s="911"/>
      <c r="FW93" s="912"/>
      <c r="FX93" s="912"/>
      <c r="FY93" s="912"/>
      <c r="FZ93" s="912"/>
      <c r="GA93" s="912"/>
      <c r="GB93" s="912"/>
      <c r="GC93" s="912"/>
      <c r="GD93" s="912"/>
      <c r="GE93" s="912"/>
      <c r="GF93" s="912"/>
      <c r="GG93" s="912"/>
      <c r="GH93" s="912"/>
      <c r="GI93" s="913"/>
      <c r="GJ93" s="913"/>
      <c r="GK93" s="913"/>
      <c r="GL93" s="913"/>
      <c r="GM93" s="913"/>
      <c r="GN93" s="913"/>
      <c r="GO93" s="888"/>
    </row>
    <row r="94" spans="1:197" ht="6.75" customHeight="1" x14ac:dyDescent="0.2">
      <c r="A94" s="89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625"/>
      <c r="Z94" s="911"/>
      <c r="AA94" s="911"/>
      <c r="AB94" s="911"/>
      <c r="AC94" s="911"/>
      <c r="AD94" s="911"/>
      <c r="AE94" s="912"/>
      <c r="AF94" s="912"/>
      <c r="AG94" s="912"/>
      <c r="AH94" s="912"/>
      <c r="AI94" s="912"/>
      <c r="AJ94" s="912"/>
      <c r="AK94" s="912"/>
      <c r="AL94" s="912"/>
      <c r="AM94" s="912"/>
      <c r="AN94" s="912"/>
      <c r="AO94" s="912"/>
      <c r="AP94" s="912"/>
      <c r="AQ94" s="913"/>
      <c r="AR94" s="913"/>
      <c r="AS94" s="913"/>
      <c r="AT94" s="913"/>
      <c r="AU94" s="913"/>
      <c r="AV94" s="913"/>
      <c r="AW94" s="888"/>
      <c r="AX94" s="898"/>
      <c r="AY94" s="168"/>
      <c r="AZ94" s="168"/>
      <c r="BA94" s="168"/>
      <c r="BB94" s="168"/>
      <c r="BC94" s="168"/>
      <c r="BD94" s="168"/>
      <c r="BE94" s="168"/>
      <c r="BF94" s="168"/>
      <c r="BG94" s="168"/>
      <c r="BH94" s="168"/>
      <c r="BI94" s="168"/>
      <c r="BJ94" s="168"/>
      <c r="BK94" s="168"/>
      <c r="BL94" s="168"/>
      <c r="BM94" s="168"/>
      <c r="BN94" s="168"/>
      <c r="BO94" s="168"/>
      <c r="BP94" s="168"/>
      <c r="BQ94" s="168"/>
      <c r="BR94" s="168"/>
      <c r="BS94" s="168"/>
      <c r="BT94" s="168"/>
      <c r="BU94" s="168"/>
      <c r="BV94" s="625"/>
      <c r="BW94" s="911"/>
      <c r="BX94" s="911"/>
      <c r="BY94" s="911"/>
      <c r="BZ94" s="911"/>
      <c r="CA94" s="911"/>
      <c r="CB94" s="912"/>
      <c r="CC94" s="912"/>
      <c r="CD94" s="912"/>
      <c r="CE94" s="912"/>
      <c r="CF94" s="912"/>
      <c r="CG94" s="912"/>
      <c r="CH94" s="912"/>
      <c r="CI94" s="912"/>
      <c r="CJ94" s="912"/>
      <c r="CK94" s="912"/>
      <c r="CL94" s="912"/>
      <c r="CM94" s="912"/>
      <c r="CN94" s="913"/>
      <c r="CO94" s="913"/>
      <c r="CP94" s="913"/>
      <c r="CQ94" s="913"/>
      <c r="CR94" s="913"/>
      <c r="CS94" s="913"/>
      <c r="CT94" s="888"/>
      <c r="CV94" s="898"/>
      <c r="CW94" s="168"/>
      <c r="CX94" s="168"/>
      <c r="CY94" s="168"/>
      <c r="CZ94" s="168"/>
      <c r="DA94" s="168"/>
      <c r="DB94" s="168"/>
      <c r="DC94" s="168"/>
      <c r="DD94" s="168"/>
      <c r="DE94" s="168"/>
      <c r="DF94" s="168"/>
      <c r="DG94" s="168"/>
      <c r="DH94" s="168"/>
      <c r="DI94" s="168"/>
      <c r="DJ94" s="168"/>
      <c r="DK94" s="168"/>
      <c r="DL94" s="168"/>
      <c r="DM94" s="168"/>
      <c r="DN94" s="168"/>
      <c r="DO94" s="168"/>
      <c r="DP94" s="168"/>
      <c r="DQ94" s="168"/>
      <c r="DR94" s="168"/>
      <c r="DS94" s="168"/>
      <c r="DT94" s="625"/>
      <c r="DU94" s="911"/>
      <c r="DV94" s="911"/>
      <c r="DW94" s="911"/>
      <c r="DX94" s="911"/>
      <c r="DY94" s="911"/>
      <c r="DZ94" s="912"/>
      <c r="EA94" s="912"/>
      <c r="EB94" s="912"/>
      <c r="EC94" s="912"/>
      <c r="ED94" s="912"/>
      <c r="EE94" s="912"/>
      <c r="EF94" s="912"/>
      <c r="EG94" s="912"/>
      <c r="EH94" s="912"/>
      <c r="EI94" s="912"/>
      <c r="EJ94" s="912"/>
      <c r="EK94" s="912"/>
      <c r="EL94" s="913"/>
      <c r="EM94" s="913"/>
      <c r="EN94" s="913"/>
      <c r="EO94" s="913"/>
      <c r="EP94" s="913"/>
      <c r="EQ94" s="913"/>
      <c r="ER94" s="888"/>
      <c r="ES94" s="898"/>
      <c r="ET94" s="168"/>
      <c r="EU94" s="168"/>
      <c r="EV94" s="168"/>
      <c r="EW94" s="168"/>
      <c r="EX94" s="168"/>
      <c r="EY94" s="168"/>
      <c r="EZ94" s="168"/>
      <c r="FA94" s="168"/>
      <c r="FB94" s="168"/>
      <c r="FC94" s="168"/>
      <c r="FD94" s="168"/>
      <c r="FE94" s="168"/>
      <c r="FF94" s="168"/>
      <c r="FG94" s="168"/>
      <c r="FH94" s="168"/>
      <c r="FI94" s="168"/>
      <c r="FJ94" s="168"/>
      <c r="FK94" s="168"/>
      <c r="FL94" s="168"/>
      <c r="FM94" s="168"/>
      <c r="FN94" s="168"/>
      <c r="FO94" s="168"/>
      <c r="FP94" s="168"/>
      <c r="FQ94" s="625"/>
      <c r="FR94" s="911"/>
      <c r="FS94" s="911"/>
      <c r="FT94" s="911"/>
      <c r="FU94" s="911"/>
      <c r="FV94" s="911"/>
      <c r="FW94" s="912"/>
      <c r="FX94" s="912"/>
      <c r="FY94" s="912"/>
      <c r="FZ94" s="912"/>
      <c r="GA94" s="912"/>
      <c r="GB94" s="912"/>
      <c r="GC94" s="912"/>
      <c r="GD94" s="912"/>
      <c r="GE94" s="912"/>
      <c r="GF94" s="912"/>
      <c r="GG94" s="912"/>
      <c r="GH94" s="912"/>
      <c r="GI94" s="913"/>
      <c r="GJ94" s="913"/>
      <c r="GK94" s="913"/>
      <c r="GL94" s="913"/>
      <c r="GM94" s="913"/>
      <c r="GN94" s="913"/>
      <c r="GO94" s="888"/>
    </row>
    <row r="95" spans="1:197" ht="5.25" customHeight="1" x14ac:dyDescent="0.2">
      <c r="A95" s="898"/>
      <c r="B95" s="930" t="str">
        <f>IF(B91="ILS","CAT I","")</f>
        <v>CAT I</v>
      </c>
      <c r="C95" s="931"/>
      <c r="D95" s="931"/>
      <c r="E95" s="936"/>
      <c r="F95" s="937"/>
      <c r="G95" s="937"/>
      <c r="H95" s="938"/>
      <c r="I95" s="20"/>
      <c r="J95" s="930" t="s">
        <v>58</v>
      </c>
      <c r="K95" s="931"/>
      <c r="L95" s="931"/>
      <c r="M95" s="921" t="str">
        <f>IF(B91="ILS","CAT II","")</f>
        <v>CAT II</v>
      </c>
      <c r="N95" s="922"/>
      <c r="O95" s="922"/>
      <c r="P95" s="923"/>
      <c r="Q95" s="20"/>
      <c r="R95" s="930" t="s">
        <v>61</v>
      </c>
      <c r="S95" s="931"/>
      <c r="T95" s="945"/>
      <c r="U95" s="921" t="str">
        <f>IF(B91="ILS","CAT III","")</f>
        <v>CAT III</v>
      </c>
      <c r="V95" s="922"/>
      <c r="W95" s="922"/>
      <c r="X95" s="923"/>
      <c r="Y95" s="625"/>
      <c r="Z95" s="910"/>
      <c r="AA95" s="911"/>
      <c r="AB95" s="911"/>
      <c r="AC95" s="911"/>
      <c r="AD95" s="911"/>
      <c r="AE95" s="912"/>
      <c r="AF95" s="912"/>
      <c r="AG95" s="912"/>
      <c r="AH95" s="912"/>
      <c r="AI95" s="912"/>
      <c r="AJ95" s="912"/>
      <c r="AK95" s="912"/>
      <c r="AL95" s="912"/>
      <c r="AM95" s="912"/>
      <c r="AN95" s="912"/>
      <c r="AO95" s="912"/>
      <c r="AP95" s="912"/>
      <c r="AQ95" s="913"/>
      <c r="AR95" s="913"/>
      <c r="AS95" s="913"/>
      <c r="AT95" s="913"/>
      <c r="AU95" s="913"/>
      <c r="AV95" s="913"/>
      <c r="AW95" s="888"/>
      <c r="AX95" s="898"/>
      <c r="AY95" s="930" t="str">
        <f>IF(AY91="ILS","CAT I","")</f>
        <v>CAT I</v>
      </c>
      <c r="AZ95" s="931"/>
      <c r="BA95" s="931"/>
      <c r="BB95" s="936"/>
      <c r="BC95" s="937"/>
      <c r="BD95" s="937"/>
      <c r="BE95" s="938"/>
      <c r="BF95" s="20"/>
      <c r="BG95" s="930" t="s">
        <v>58</v>
      </c>
      <c r="BH95" s="931"/>
      <c r="BI95" s="931"/>
      <c r="BJ95" s="921" t="str">
        <f>IF(AY91="ILS","CAT II","")</f>
        <v>CAT II</v>
      </c>
      <c r="BK95" s="922"/>
      <c r="BL95" s="922"/>
      <c r="BM95" s="923"/>
      <c r="BN95" s="20"/>
      <c r="BO95" s="930" t="s">
        <v>61</v>
      </c>
      <c r="BP95" s="931"/>
      <c r="BQ95" s="945"/>
      <c r="BR95" s="921" t="str">
        <f>IF(AY91="ILS","CAT III","")</f>
        <v>CAT III</v>
      </c>
      <c r="BS95" s="922"/>
      <c r="BT95" s="922"/>
      <c r="BU95" s="923"/>
      <c r="BV95" s="625"/>
      <c r="BW95" s="910"/>
      <c r="BX95" s="911"/>
      <c r="BY95" s="911"/>
      <c r="BZ95" s="911"/>
      <c r="CA95" s="911"/>
      <c r="CB95" s="912"/>
      <c r="CC95" s="912"/>
      <c r="CD95" s="912"/>
      <c r="CE95" s="912"/>
      <c r="CF95" s="912"/>
      <c r="CG95" s="912"/>
      <c r="CH95" s="912"/>
      <c r="CI95" s="912"/>
      <c r="CJ95" s="912"/>
      <c r="CK95" s="912"/>
      <c r="CL95" s="912"/>
      <c r="CM95" s="912"/>
      <c r="CN95" s="913"/>
      <c r="CO95" s="913"/>
      <c r="CP95" s="913"/>
      <c r="CQ95" s="913"/>
      <c r="CR95" s="913"/>
      <c r="CS95" s="913"/>
      <c r="CT95" s="888"/>
      <c r="CV95" s="898"/>
      <c r="CW95" s="930" t="str">
        <f>IF(CW91="ILS","CAT I","")</f>
        <v>CAT I</v>
      </c>
      <c r="CX95" s="931"/>
      <c r="CY95" s="931"/>
      <c r="CZ95" s="936"/>
      <c r="DA95" s="937"/>
      <c r="DB95" s="937"/>
      <c r="DC95" s="938"/>
      <c r="DD95" s="20"/>
      <c r="DE95" s="930" t="s">
        <v>58</v>
      </c>
      <c r="DF95" s="931"/>
      <c r="DG95" s="931"/>
      <c r="DH95" s="921" t="str">
        <f>IF(CW91="ILS","CAT II","")</f>
        <v>CAT II</v>
      </c>
      <c r="DI95" s="922"/>
      <c r="DJ95" s="922"/>
      <c r="DK95" s="923"/>
      <c r="DL95" s="20"/>
      <c r="DM95" s="930" t="s">
        <v>61</v>
      </c>
      <c r="DN95" s="931"/>
      <c r="DO95" s="945"/>
      <c r="DP95" s="921" t="str">
        <f>IF(CW91="ILS","CAT III","")</f>
        <v>CAT III</v>
      </c>
      <c r="DQ95" s="922"/>
      <c r="DR95" s="922"/>
      <c r="DS95" s="923"/>
      <c r="DT95" s="625"/>
      <c r="DU95" s="910"/>
      <c r="DV95" s="911"/>
      <c r="DW95" s="911"/>
      <c r="DX95" s="911"/>
      <c r="DY95" s="911"/>
      <c r="DZ95" s="912"/>
      <c r="EA95" s="912"/>
      <c r="EB95" s="912"/>
      <c r="EC95" s="912"/>
      <c r="ED95" s="912"/>
      <c r="EE95" s="912"/>
      <c r="EF95" s="912"/>
      <c r="EG95" s="912"/>
      <c r="EH95" s="912"/>
      <c r="EI95" s="912"/>
      <c r="EJ95" s="912"/>
      <c r="EK95" s="912"/>
      <c r="EL95" s="913"/>
      <c r="EM95" s="913"/>
      <c r="EN95" s="913"/>
      <c r="EO95" s="913"/>
      <c r="EP95" s="913"/>
      <c r="EQ95" s="913"/>
      <c r="ER95" s="888"/>
      <c r="ES95" s="898"/>
      <c r="ET95" s="930" t="str">
        <f>IF(ET91="ILS","CAT I","")</f>
        <v>CAT I</v>
      </c>
      <c r="EU95" s="931"/>
      <c r="EV95" s="931"/>
      <c r="EW95" s="936"/>
      <c r="EX95" s="937"/>
      <c r="EY95" s="937"/>
      <c r="EZ95" s="938"/>
      <c r="FA95" s="20"/>
      <c r="FB95" s="930" t="s">
        <v>58</v>
      </c>
      <c r="FC95" s="931"/>
      <c r="FD95" s="931"/>
      <c r="FE95" s="921" t="str">
        <f>IF(ET91="ILS","CAT II","")</f>
        <v>CAT II</v>
      </c>
      <c r="FF95" s="922"/>
      <c r="FG95" s="922"/>
      <c r="FH95" s="923"/>
      <c r="FI95" s="20"/>
      <c r="FJ95" s="930" t="s">
        <v>61</v>
      </c>
      <c r="FK95" s="931"/>
      <c r="FL95" s="945"/>
      <c r="FM95" s="921" t="str">
        <f>IF(ET91="ILS","CAT III","")</f>
        <v>CAT III</v>
      </c>
      <c r="FN95" s="922"/>
      <c r="FO95" s="922"/>
      <c r="FP95" s="923"/>
      <c r="FQ95" s="625"/>
      <c r="FR95" s="910"/>
      <c r="FS95" s="911"/>
      <c r="FT95" s="911"/>
      <c r="FU95" s="911"/>
      <c r="FV95" s="911"/>
      <c r="FW95" s="912"/>
      <c r="FX95" s="912"/>
      <c r="FY95" s="912"/>
      <c r="FZ95" s="912"/>
      <c r="GA95" s="912"/>
      <c r="GB95" s="912"/>
      <c r="GC95" s="912"/>
      <c r="GD95" s="912"/>
      <c r="GE95" s="912"/>
      <c r="GF95" s="912"/>
      <c r="GG95" s="912"/>
      <c r="GH95" s="912"/>
      <c r="GI95" s="913"/>
      <c r="GJ95" s="913"/>
      <c r="GK95" s="913"/>
      <c r="GL95" s="913"/>
      <c r="GM95" s="913"/>
      <c r="GN95" s="913"/>
      <c r="GO95" s="888"/>
    </row>
    <row r="96" spans="1:197" ht="9.75" customHeight="1" x14ac:dyDescent="0.2">
      <c r="A96" s="898"/>
      <c r="B96" s="932"/>
      <c r="C96" s="933"/>
      <c r="D96" s="933"/>
      <c r="E96" s="939"/>
      <c r="F96" s="940"/>
      <c r="G96" s="940"/>
      <c r="H96" s="941"/>
      <c r="I96" s="20"/>
      <c r="J96" s="932"/>
      <c r="K96" s="933"/>
      <c r="L96" s="933"/>
      <c r="M96" s="924"/>
      <c r="N96" s="925"/>
      <c r="O96" s="925"/>
      <c r="P96" s="926"/>
      <c r="Q96" s="20"/>
      <c r="R96" s="932"/>
      <c r="S96" s="933"/>
      <c r="T96" s="946"/>
      <c r="U96" s="924"/>
      <c r="V96" s="925"/>
      <c r="W96" s="925"/>
      <c r="X96" s="926"/>
      <c r="Y96" s="625"/>
      <c r="Z96" s="911"/>
      <c r="AA96" s="911"/>
      <c r="AB96" s="911"/>
      <c r="AC96" s="911"/>
      <c r="AD96" s="911"/>
      <c r="AE96" s="912"/>
      <c r="AF96" s="912"/>
      <c r="AG96" s="912"/>
      <c r="AH96" s="912"/>
      <c r="AI96" s="912"/>
      <c r="AJ96" s="912"/>
      <c r="AK96" s="912"/>
      <c r="AL96" s="912"/>
      <c r="AM96" s="912"/>
      <c r="AN96" s="912"/>
      <c r="AO96" s="912"/>
      <c r="AP96" s="912"/>
      <c r="AQ96" s="913"/>
      <c r="AR96" s="913"/>
      <c r="AS96" s="913"/>
      <c r="AT96" s="913"/>
      <c r="AU96" s="913"/>
      <c r="AV96" s="913"/>
      <c r="AW96" s="888"/>
      <c r="AX96" s="898"/>
      <c r="AY96" s="932"/>
      <c r="AZ96" s="933"/>
      <c r="BA96" s="933"/>
      <c r="BB96" s="939"/>
      <c r="BC96" s="940"/>
      <c r="BD96" s="940"/>
      <c r="BE96" s="941"/>
      <c r="BF96" s="20"/>
      <c r="BG96" s="932"/>
      <c r="BH96" s="933"/>
      <c r="BI96" s="933"/>
      <c r="BJ96" s="924"/>
      <c r="BK96" s="925"/>
      <c r="BL96" s="925"/>
      <c r="BM96" s="926"/>
      <c r="BN96" s="20"/>
      <c r="BO96" s="932"/>
      <c r="BP96" s="933"/>
      <c r="BQ96" s="946"/>
      <c r="BR96" s="924"/>
      <c r="BS96" s="925"/>
      <c r="BT96" s="925"/>
      <c r="BU96" s="926"/>
      <c r="BV96" s="625"/>
      <c r="BW96" s="911"/>
      <c r="BX96" s="911"/>
      <c r="BY96" s="911"/>
      <c r="BZ96" s="911"/>
      <c r="CA96" s="911"/>
      <c r="CB96" s="912"/>
      <c r="CC96" s="912"/>
      <c r="CD96" s="912"/>
      <c r="CE96" s="912"/>
      <c r="CF96" s="912"/>
      <c r="CG96" s="912"/>
      <c r="CH96" s="912"/>
      <c r="CI96" s="912"/>
      <c r="CJ96" s="912"/>
      <c r="CK96" s="912"/>
      <c r="CL96" s="912"/>
      <c r="CM96" s="912"/>
      <c r="CN96" s="913"/>
      <c r="CO96" s="913"/>
      <c r="CP96" s="913"/>
      <c r="CQ96" s="913"/>
      <c r="CR96" s="913"/>
      <c r="CS96" s="913"/>
      <c r="CT96" s="888"/>
      <c r="CV96" s="898"/>
      <c r="CW96" s="932"/>
      <c r="CX96" s="933"/>
      <c r="CY96" s="933"/>
      <c r="CZ96" s="939"/>
      <c r="DA96" s="940"/>
      <c r="DB96" s="940"/>
      <c r="DC96" s="941"/>
      <c r="DD96" s="20"/>
      <c r="DE96" s="932"/>
      <c r="DF96" s="933"/>
      <c r="DG96" s="933"/>
      <c r="DH96" s="924"/>
      <c r="DI96" s="925"/>
      <c r="DJ96" s="925"/>
      <c r="DK96" s="926"/>
      <c r="DL96" s="20"/>
      <c r="DM96" s="932"/>
      <c r="DN96" s="933"/>
      <c r="DO96" s="946"/>
      <c r="DP96" s="924"/>
      <c r="DQ96" s="925"/>
      <c r="DR96" s="925"/>
      <c r="DS96" s="926"/>
      <c r="DT96" s="625"/>
      <c r="DU96" s="911"/>
      <c r="DV96" s="911"/>
      <c r="DW96" s="911"/>
      <c r="DX96" s="911"/>
      <c r="DY96" s="911"/>
      <c r="DZ96" s="912"/>
      <c r="EA96" s="912"/>
      <c r="EB96" s="912"/>
      <c r="EC96" s="912"/>
      <c r="ED96" s="912"/>
      <c r="EE96" s="912"/>
      <c r="EF96" s="912"/>
      <c r="EG96" s="912"/>
      <c r="EH96" s="912"/>
      <c r="EI96" s="912"/>
      <c r="EJ96" s="912"/>
      <c r="EK96" s="912"/>
      <c r="EL96" s="913"/>
      <c r="EM96" s="913"/>
      <c r="EN96" s="913"/>
      <c r="EO96" s="913"/>
      <c r="EP96" s="913"/>
      <c r="EQ96" s="913"/>
      <c r="ER96" s="888"/>
      <c r="ES96" s="898"/>
      <c r="ET96" s="932"/>
      <c r="EU96" s="933"/>
      <c r="EV96" s="933"/>
      <c r="EW96" s="939"/>
      <c r="EX96" s="940"/>
      <c r="EY96" s="940"/>
      <c r="EZ96" s="941"/>
      <c r="FA96" s="20"/>
      <c r="FB96" s="932"/>
      <c r="FC96" s="933"/>
      <c r="FD96" s="933"/>
      <c r="FE96" s="924"/>
      <c r="FF96" s="925"/>
      <c r="FG96" s="925"/>
      <c r="FH96" s="926"/>
      <c r="FI96" s="20"/>
      <c r="FJ96" s="932"/>
      <c r="FK96" s="933"/>
      <c r="FL96" s="946"/>
      <c r="FM96" s="924"/>
      <c r="FN96" s="925"/>
      <c r="FO96" s="925"/>
      <c r="FP96" s="926"/>
      <c r="FQ96" s="625"/>
      <c r="FR96" s="911"/>
      <c r="FS96" s="911"/>
      <c r="FT96" s="911"/>
      <c r="FU96" s="911"/>
      <c r="FV96" s="911"/>
      <c r="FW96" s="912"/>
      <c r="FX96" s="912"/>
      <c r="FY96" s="912"/>
      <c r="FZ96" s="912"/>
      <c r="GA96" s="912"/>
      <c r="GB96" s="912"/>
      <c r="GC96" s="912"/>
      <c r="GD96" s="912"/>
      <c r="GE96" s="912"/>
      <c r="GF96" s="912"/>
      <c r="GG96" s="912"/>
      <c r="GH96" s="912"/>
      <c r="GI96" s="913"/>
      <c r="GJ96" s="913"/>
      <c r="GK96" s="913"/>
      <c r="GL96" s="913"/>
      <c r="GM96" s="913"/>
      <c r="GN96" s="913"/>
      <c r="GO96" s="888"/>
    </row>
    <row r="97" spans="1:197" ht="3" customHeight="1" x14ac:dyDescent="0.2">
      <c r="A97" s="898"/>
      <c r="B97" s="934"/>
      <c r="C97" s="935"/>
      <c r="D97" s="935"/>
      <c r="E97" s="942"/>
      <c r="F97" s="943"/>
      <c r="G97" s="943"/>
      <c r="H97" s="944"/>
      <c r="I97" s="20"/>
      <c r="J97" s="934"/>
      <c r="K97" s="935"/>
      <c r="L97" s="935"/>
      <c r="M97" s="927"/>
      <c r="N97" s="928"/>
      <c r="O97" s="928"/>
      <c r="P97" s="929"/>
      <c r="Q97" s="20"/>
      <c r="R97" s="934"/>
      <c r="S97" s="935"/>
      <c r="T97" s="947"/>
      <c r="U97" s="927"/>
      <c r="V97" s="928"/>
      <c r="W97" s="928"/>
      <c r="X97" s="929"/>
      <c r="Y97" s="625"/>
      <c r="Z97" s="910"/>
      <c r="AA97" s="911"/>
      <c r="AB97" s="911"/>
      <c r="AC97" s="911"/>
      <c r="AD97" s="911"/>
      <c r="AE97" s="912"/>
      <c r="AF97" s="912"/>
      <c r="AG97" s="912"/>
      <c r="AH97" s="912"/>
      <c r="AI97" s="912"/>
      <c r="AJ97" s="912"/>
      <c r="AK97" s="912"/>
      <c r="AL97" s="912"/>
      <c r="AM97" s="912"/>
      <c r="AN97" s="912"/>
      <c r="AO97" s="912"/>
      <c r="AP97" s="912"/>
      <c r="AQ97" s="913"/>
      <c r="AR97" s="913"/>
      <c r="AS97" s="913"/>
      <c r="AT97" s="913"/>
      <c r="AU97" s="913"/>
      <c r="AV97" s="913"/>
      <c r="AW97" s="888"/>
      <c r="AX97" s="898"/>
      <c r="AY97" s="934"/>
      <c r="AZ97" s="935"/>
      <c r="BA97" s="935"/>
      <c r="BB97" s="942"/>
      <c r="BC97" s="943"/>
      <c r="BD97" s="943"/>
      <c r="BE97" s="944"/>
      <c r="BF97" s="20"/>
      <c r="BG97" s="934"/>
      <c r="BH97" s="935"/>
      <c r="BI97" s="935"/>
      <c r="BJ97" s="927"/>
      <c r="BK97" s="928"/>
      <c r="BL97" s="928"/>
      <c r="BM97" s="929"/>
      <c r="BN97" s="20"/>
      <c r="BO97" s="934"/>
      <c r="BP97" s="935"/>
      <c r="BQ97" s="947"/>
      <c r="BR97" s="927"/>
      <c r="BS97" s="928"/>
      <c r="BT97" s="928"/>
      <c r="BU97" s="929"/>
      <c r="BV97" s="625"/>
      <c r="BW97" s="910"/>
      <c r="BX97" s="911"/>
      <c r="BY97" s="911"/>
      <c r="BZ97" s="911"/>
      <c r="CA97" s="911"/>
      <c r="CB97" s="912"/>
      <c r="CC97" s="912"/>
      <c r="CD97" s="912"/>
      <c r="CE97" s="912"/>
      <c r="CF97" s="912"/>
      <c r="CG97" s="912"/>
      <c r="CH97" s="912"/>
      <c r="CI97" s="912"/>
      <c r="CJ97" s="912"/>
      <c r="CK97" s="912"/>
      <c r="CL97" s="912"/>
      <c r="CM97" s="912"/>
      <c r="CN97" s="913"/>
      <c r="CO97" s="913"/>
      <c r="CP97" s="913"/>
      <c r="CQ97" s="913"/>
      <c r="CR97" s="913"/>
      <c r="CS97" s="913"/>
      <c r="CT97" s="888"/>
      <c r="CV97" s="898"/>
      <c r="CW97" s="934"/>
      <c r="CX97" s="935"/>
      <c r="CY97" s="935"/>
      <c r="CZ97" s="942"/>
      <c r="DA97" s="943"/>
      <c r="DB97" s="943"/>
      <c r="DC97" s="944"/>
      <c r="DD97" s="20"/>
      <c r="DE97" s="934"/>
      <c r="DF97" s="935"/>
      <c r="DG97" s="935"/>
      <c r="DH97" s="927"/>
      <c r="DI97" s="928"/>
      <c r="DJ97" s="928"/>
      <c r="DK97" s="929"/>
      <c r="DL97" s="20"/>
      <c r="DM97" s="934"/>
      <c r="DN97" s="935"/>
      <c r="DO97" s="947"/>
      <c r="DP97" s="927"/>
      <c r="DQ97" s="928"/>
      <c r="DR97" s="928"/>
      <c r="DS97" s="929"/>
      <c r="DT97" s="625"/>
      <c r="DU97" s="910"/>
      <c r="DV97" s="911"/>
      <c r="DW97" s="911"/>
      <c r="DX97" s="911"/>
      <c r="DY97" s="911"/>
      <c r="DZ97" s="912"/>
      <c r="EA97" s="912"/>
      <c r="EB97" s="912"/>
      <c r="EC97" s="912"/>
      <c r="ED97" s="912"/>
      <c r="EE97" s="912"/>
      <c r="EF97" s="912"/>
      <c r="EG97" s="912"/>
      <c r="EH97" s="912"/>
      <c r="EI97" s="912"/>
      <c r="EJ97" s="912"/>
      <c r="EK97" s="912"/>
      <c r="EL97" s="913"/>
      <c r="EM97" s="913"/>
      <c r="EN97" s="913"/>
      <c r="EO97" s="913"/>
      <c r="EP97" s="913"/>
      <c r="EQ97" s="913"/>
      <c r="ER97" s="888"/>
      <c r="ES97" s="898"/>
      <c r="ET97" s="934"/>
      <c r="EU97" s="935"/>
      <c r="EV97" s="935"/>
      <c r="EW97" s="942"/>
      <c r="EX97" s="943"/>
      <c r="EY97" s="943"/>
      <c r="EZ97" s="944"/>
      <c r="FA97" s="20"/>
      <c r="FB97" s="934"/>
      <c r="FC97" s="935"/>
      <c r="FD97" s="935"/>
      <c r="FE97" s="927"/>
      <c r="FF97" s="928"/>
      <c r="FG97" s="928"/>
      <c r="FH97" s="929"/>
      <c r="FI97" s="20"/>
      <c r="FJ97" s="934"/>
      <c r="FK97" s="935"/>
      <c r="FL97" s="947"/>
      <c r="FM97" s="927"/>
      <c r="FN97" s="928"/>
      <c r="FO97" s="928"/>
      <c r="FP97" s="929"/>
      <c r="FQ97" s="625"/>
      <c r="FR97" s="910"/>
      <c r="FS97" s="911"/>
      <c r="FT97" s="911"/>
      <c r="FU97" s="911"/>
      <c r="FV97" s="911"/>
      <c r="FW97" s="912"/>
      <c r="FX97" s="912"/>
      <c r="FY97" s="912"/>
      <c r="FZ97" s="912"/>
      <c r="GA97" s="912"/>
      <c r="GB97" s="912"/>
      <c r="GC97" s="912"/>
      <c r="GD97" s="912"/>
      <c r="GE97" s="912"/>
      <c r="GF97" s="912"/>
      <c r="GG97" s="912"/>
      <c r="GH97" s="912"/>
      <c r="GI97" s="913"/>
      <c r="GJ97" s="913"/>
      <c r="GK97" s="913"/>
      <c r="GL97" s="913"/>
      <c r="GM97" s="913"/>
      <c r="GN97" s="913"/>
      <c r="GO97" s="888"/>
    </row>
    <row r="98" spans="1:197" ht="8.25" customHeight="1" x14ac:dyDescent="0.2">
      <c r="A98" s="898"/>
      <c r="B98" s="20"/>
      <c r="C98" s="20"/>
      <c r="D98" s="20"/>
      <c r="E98" s="20"/>
      <c r="F98" s="20"/>
      <c r="G98" s="20"/>
      <c r="H98" s="20"/>
      <c r="I98" s="20"/>
      <c r="J98" s="20"/>
      <c r="K98" s="20"/>
      <c r="L98" s="20"/>
      <c r="M98" s="20"/>
      <c r="N98" s="20"/>
      <c r="O98" s="20"/>
      <c r="P98" s="20"/>
      <c r="Q98" s="20"/>
      <c r="R98" s="20"/>
      <c r="S98" s="20"/>
      <c r="T98" s="20"/>
      <c r="U98" s="20"/>
      <c r="V98" s="20"/>
      <c r="W98" s="20"/>
      <c r="X98" s="20"/>
      <c r="Y98" s="625"/>
      <c r="Z98" s="911"/>
      <c r="AA98" s="911"/>
      <c r="AB98" s="911"/>
      <c r="AC98" s="911"/>
      <c r="AD98" s="911"/>
      <c r="AE98" s="912"/>
      <c r="AF98" s="912"/>
      <c r="AG98" s="912"/>
      <c r="AH98" s="912"/>
      <c r="AI98" s="912"/>
      <c r="AJ98" s="912"/>
      <c r="AK98" s="912"/>
      <c r="AL98" s="912"/>
      <c r="AM98" s="912"/>
      <c r="AN98" s="912"/>
      <c r="AO98" s="912"/>
      <c r="AP98" s="912"/>
      <c r="AQ98" s="913"/>
      <c r="AR98" s="913"/>
      <c r="AS98" s="913"/>
      <c r="AT98" s="913"/>
      <c r="AU98" s="913"/>
      <c r="AV98" s="913"/>
      <c r="AW98" s="888"/>
      <c r="AX98" s="898"/>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625"/>
      <c r="BW98" s="911"/>
      <c r="BX98" s="911"/>
      <c r="BY98" s="911"/>
      <c r="BZ98" s="911"/>
      <c r="CA98" s="911"/>
      <c r="CB98" s="912"/>
      <c r="CC98" s="912"/>
      <c r="CD98" s="912"/>
      <c r="CE98" s="912"/>
      <c r="CF98" s="912"/>
      <c r="CG98" s="912"/>
      <c r="CH98" s="912"/>
      <c r="CI98" s="912"/>
      <c r="CJ98" s="912"/>
      <c r="CK98" s="912"/>
      <c r="CL98" s="912"/>
      <c r="CM98" s="912"/>
      <c r="CN98" s="913"/>
      <c r="CO98" s="913"/>
      <c r="CP98" s="913"/>
      <c r="CQ98" s="913"/>
      <c r="CR98" s="913"/>
      <c r="CS98" s="913"/>
      <c r="CT98" s="888"/>
      <c r="CV98" s="898"/>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625"/>
      <c r="DU98" s="911"/>
      <c r="DV98" s="911"/>
      <c r="DW98" s="911"/>
      <c r="DX98" s="911"/>
      <c r="DY98" s="911"/>
      <c r="DZ98" s="912"/>
      <c r="EA98" s="912"/>
      <c r="EB98" s="912"/>
      <c r="EC98" s="912"/>
      <c r="ED98" s="912"/>
      <c r="EE98" s="912"/>
      <c r="EF98" s="912"/>
      <c r="EG98" s="912"/>
      <c r="EH98" s="912"/>
      <c r="EI98" s="912"/>
      <c r="EJ98" s="912"/>
      <c r="EK98" s="912"/>
      <c r="EL98" s="913"/>
      <c r="EM98" s="913"/>
      <c r="EN98" s="913"/>
      <c r="EO98" s="913"/>
      <c r="EP98" s="913"/>
      <c r="EQ98" s="913"/>
      <c r="ER98" s="888"/>
      <c r="ES98" s="898"/>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625"/>
      <c r="FR98" s="911"/>
      <c r="FS98" s="911"/>
      <c r="FT98" s="911"/>
      <c r="FU98" s="911"/>
      <c r="FV98" s="911"/>
      <c r="FW98" s="912"/>
      <c r="FX98" s="912"/>
      <c r="FY98" s="912"/>
      <c r="FZ98" s="912"/>
      <c r="GA98" s="912"/>
      <c r="GB98" s="912"/>
      <c r="GC98" s="912"/>
      <c r="GD98" s="912"/>
      <c r="GE98" s="912"/>
      <c r="GF98" s="912"/>
      <c r="GG98" s="912"/>
      <c r="GH98" s="912"/>
      <c r="GI98" s="913"/>
      <c r="GJ98" s="913"/>
      <c r="GK98" s="913"/>
      <c r="GL98" s="913"/>
      <c r="GM98" s="913"/>
      <c r="GN98" s="913"/>
      <c r="GO98" s="888"/>
    </row>
    <row r="99" spans="1:197" ht="6" customHeight="1" x14ac:dyDescent="0.25">
      <c r="A99" s="898"/>
      <c r="B99" s="657"/>
      <c r="C99" s="657"/>
      <c r="D99" s="657"/>
      <c r="E99" s="657"/>
      <c r="F99" s="657"/>
      <c r="G99" s="657"/>
      <c r="H99" s="657"/>
      <c r="I99" s="657"/>
      <c r="J99" s="657"/>
      <c r="K99" s="657"/>
      <c r="L99" s="657"/>
      <c r="M99" s="657"/>
      <c r="N99" s="657"/>
      <c r="O99" s="657"/>
      <c r="P99" s="657"/>
      <c r="Q99" s="657"/>
      <c r="R99" s="657"/>
      <c r="S99" s="657"/>
      <c r="T99" s="657"/>
      <c r="U99" s="657"/>
      <c r="V99" s="657"/>
      <c r="W99" s="657"/>
      <c r="X99" s="657"/>
      <c r="Y99" s="625"/>
      <c r="Z99" s="910"/>
      <c r="AA99" s="911"/>
      <c r="AB99" s="911"/>
      <c r="AC99" s="911"/>
      <c r="AD99" s="911"/>
      <c r="AE99" s="912"/>
      <c r="AF99" s="912"/>
      <c r="AG99" s="912"/>
      <c r="AH99" s="912"/>
      <c r="AI99" s="912"/>
      <c r="AJ99" s="912"/>
      <c r="AK99" s="912"/>
      <c r="AL99" s="912"/>
      <c r="AM99" s="912"/>
      <c r="AN99" s="912"/>
      <c r="AO99" s="912"/>
      <c r="AP99" s="912"/>
      <c r="AQ99" s="913"/>
      <c r="AR99" s="913"/>
      <c r="AS99" s="913"/>
      <c r="AT99" s="913"/>
      <c r="AU99" s="913"/>
      <c r="AV99" s="913"/>
      <c r="AW99" s="888"/>
      <c r="AX99" s="898"/>
      <c r="AY99" s="657"/>
      <c r="AZ99" s="657"/>
      <c r="BA99" s="657"/>
      <c r="BB99" s="657"/>
      <c r="BC99" s="657"/>
      <c r="BD99" s="657"/>
      <c r="BE99" s="657"/>
      <c r="BF99" s="657"/>
      <c r="BG99" s="657"/>
      <c r="BH99" s="657"/>
      <c r="BI99" s="657"/>
      <c r="BJ99" s="657"/>
      <c r="BK99" s="657"/>
      <c r="BL99" s="657"/>
      <c r="BM99" s="657"/>
      <c r="BN99" s="657"/>
      <c r="BO99" s="657"/>
      <c r="BP99" s="657"/>
      <c r="BQ99" s="657"/>
      <c r="BR99" s="657"/>
      <c r="BS99" s="657"/>
      <c r="BT99" s="657"/>
      <c r="BU99" s="657"/>
      <c r="BV99" s="625"/>
      <c r="BW99" s="910"/>
      <c r="BX99" s="911"/>
      <c r="BY99" s="911"/>
      <c r="BZ99" s="911"/>
      <c r="CA99" s="911"/>
      <c r="CB99" s="912"/>
      <c r="CC99" s="912"/>
      <c r="CD99" s="912"/>
      <c r="CE99" s="912"/>
      <c r="CF99" s="912"/>
      <c r="CG99" s="912"/>
      <c r="CH99" s="912"/>
      <c r="CI99" s="912"/>
      <c r="CJ99" s="912"/>
      <c r="CK99" s="912"/>
      <c r="CL99" s="912"/>
      <c r="CM99" s="912"/>
      <c r="CN99" s="913"/>
      <c r="CO99" s="913"/>
      <c r="CP99" s="913"/>
      <c r="CQ99" s="913"/>
      <c r="CR99" s="913"/>
      <c r="CS99" s="913"/>
      <c r="CT99" s="888"/>
      <c r="CV99" s="898"/>
      <c r="CW99" s="657"/>
      <c r="CX99" s="657"/>
      <c r="CY99" s="657"/>
      <c r="CZ99" s="657"/>
      <c r="DA99" s="657"/>
      <c r="DB99" s="657"/>
      <c r="DC99" s="657"/>
      <c r="DD99" s="657"/>
      <c r="DE99" s="657"/>
      <c r="DF99" s="657"/>
      <c r="DG99" s="657"/>
      <c r="DH99" s="657"/>
      <c r="DI99" s="657"/>
      <c r="DJ99" s="657"/>
      <c r="DK99" s="657"/>
      <c r="DL99" s="657"/>
      <c r="DM99" s="657"/>
      <c r="DN99" s="657"/>
      <c r="DO99" s="657"/>
      <c r="DP99" s="657"/>
      <c r="DQ99" s="657"/>
      <c r="DR99" s="657"/>
      <c r="DS99" s="657"/>
      <c r="DT99" s="625"/>
      <c r="DU99" s="910"/>
      <c r="DV99" s="911"/>
      <c r="DW99" s="911"/>
      <c r="DX99" s="911"/>
      <c r="DY99" s="911"/>
      <c r="DZ99" s="912"/>
      <c r="EA99" s="912"/>
      <c r="EB99" s="912"/>
      <c r="EC99" s="912"/>
      <c r="ED99" s="912"/>
      <c r="EE99" s="912"/>
      <c r="EF99" s="912"/>
      <c r="EG99" s="912"/>
      <c r="EH99" s="912"/>
      <c r="EI99" s="912"/>
      <c r="EJ99" s="912"/>
      <c r="EK99" s="912"/>
      <c r="EL99" s="913"/>
      <c r="EM99" s="913"/>
      <c r="EN99" s="913"/>
      <c r="EO99" s="913"/>
      <c r="EP99" s="913"/>
      <c r="EQ99" s="913"/>
      <c r="ER99" s="888"/>
      <c r="ES99" s="898"/>
      <c r="ET99" s="657"/>
      <c r="EU99" s="657"/>
      <c r="EV99" s="657"/>
      <c r="EW99" s="657"/>
      <c r="EX99" s="657"/>
      <c r="EY99" s="657"/>
      <c r="EZ99" s="657"/>
      <c r="FA99" s="657"/>
      <c r="FB99" s="657"/>
      <c r="FC99" s="657"/>
      <c r="FD99" s="657"/>
      <c r="FE99" s="657"/>
      <c r="FF99" s="657"/>
      <c r="FG99" s="657"/>
      <c r="FH99" s="657"/>
      <c r="FI99" s="657"/>
      <c r="FJ99" s="657"/>
      <c r="FK99" s="657"/>
      <c r="FL99" s="657"/>
      <c r="FM99" s="657"/>
      <c r="FN99" s="657"/>
      <c r="FO99" s="657"/>
      <c r="FP99" s="657"/>
      <c r="FQ99" s="625"/>
      <c r="FR99" s="910"/>
      <c r="FS99" s="911"/>
      <c r="FT99" s="911"/>
      <c r="FU99" s="911"/>
      <c r="FV99" s="911"/>
      <c r="FW99" s="912"/>
      <c r="FX99" s="912"/>
      <c r="FY99" s="912"/>
      <c r="FZ99" s="912"/>
      <c r="GA99" s="912"/>
      <c r="GB99" s="912"/>
      <c r="GC99" s="912"/>
      <c r="GD99" s="912"/>
      <c r="GE99" s="912"/>
      <c r="GF99" s="912"/>
      <c r="GG99" s="912"/>
      <c r="GH99" s="912"/>
      <c r="GI99" s="913"/>
      <c r="GJ99" s="913"/>
      <c r="GK99" s="913"/>
      <c r="GL99" s="913"/>
      <c r="GM99" s="913"/>
      <c r="GN99" s="913"/>
      <c r="GO99" s="888"/>
    </row>
    <row r="100" spans="1:197" ht="12.75" customHeight="1" x14ac:dyDescent="0.2">
      <c r="A100" s="898"/>
      <c r="B100" s="916" t="str">
        <f>'Resumen Anual'!$C$50</f>
        <v>INSTRUCTOR DE VUELO</v>
      </c>
      <c r="C100" s="917"/>
      <c r="D100" s="917"/>
      <c r="E100" s="917"/>
      <c r="F100" s="917"/>
      <c r="G100" s="917"/>
      <c r="H100" s="917"/>
      <c r="I100" s="917"/>
      <c r="J100" s="917"/>
      <c r="K100" s="917"/>
      <c r="L100" s="917"/>
      <c r="M100" s="917"/>
      <c r="N100" s="917"/>
      <c r="O100" s="918" t="str">
        <f>'Resumen Anual'!$Q$50</f>
        <v>Nº VUELOS</v>
      </c>
      <c r="P100" s="919"/>
      <c r="Q100" s="919"/>
      <c r="R100" s="919"/>
      <c r="S100" s="919"/>
      <c r="T100" s="920"/>
      <c r="U100" s="675"/>
      <c r="V100" s="676"/>
      <c r="W100" s="676"/>
      <c r="X100" s="677"/>
      <c r="Y100" s="625"/>
      <c r="Z100" s="911"/>
      <c r="AA100" s="911"/>
      <c r="AB100" s="911"/>
      <c r="AC100" s="911"/>
      <c r="AD100" s="911"/>
      <c r="AE100" s="912"/>
      <c r="AF100" s="912"/>
      <c r="AG100" s="912"/>
      <c r="AH100" s="912"/>
      <c r="AI100" s="912"/>
      <c r="AJ100" s="912"/>
      <c r="AK100" s="912"/>
      <c r="AL100" s="912"/>
      <c r="AM100" s="912"/>
      <c r="AN100" s="912"/>
      <c r="AO100" s="912"/>
      <c r="AP100" s="912"/>
      <c r="AQ100" s="913"/>
      <c r="AR100" s="913"/>
      <c r="AS100" s="913"/>
      <c r="AT100" s="913"/>
      <c r="AU100" s="913"/>
      <c r="AV100" s="913"/>
      <c r="AW100" s="888"/>
      <c r="AX100" s="898"/>
      <c r="AY100" s="916" t="str">
        <f>'Resumen Anual'!$C$50</f>
        <v>INSTRUCTOR DE VUELO</v>
      </c>
      <c r="AZ100" s="917"/>
      <c r="BA100" s="917"/>
      <c r="BB100" s="917"/>
      <c r="BC100" s="917"/>
      <c r="BD100" s="917"/>
      <c r="BE100" s="917"/>
      <c r="BF100" s="917"/>
      <c r="BG100" s="917"/>
      <c r="BH100" s="917"/>
      <c r="BI100" s="917"/>
      <c r="BJ100" s="917"/>
      <c r="BK100" s="917"/>
      <c r="BL100" s="918" t="str">
        <f>'Resumen Anual'!$Q$50</f>
        <v>Nº VUELOS</v>
      </c>
      <c r="BM100" s="919"/>
      <c r="BN100" s="919"/>
      <c r="BO100" s="919"/>
      <c r="BP100" s="919"/>
      <c r="BQ100" s="920"/>
      <c r="BR100" s="675"/>
      <c r="BS100" s="676"/>
      <c r="BT100" s="676"/>
      <c r="BU100" s="677"/>
      <c r="BV100" s="625"/>
      <c r="BW100" s="911"/>
      <c r="BX100" s="911"/>
      <c r="BY100" s="911"/>
      <c r="BZ100" s="911"/>
      <c r="CA100" s="911"/>
      <c r="CB100" s="912"/>
      <c r="CC100" s="912"/>
      <c r="CD100" s="912"/>
      <c r="CE100" s="912"/>
      <c r="CF100" s="912"/>
      <c r="CG100" s="912"/>
      <c r="CH100" s="912"/>
      <c r="CI100" s="912"/>
      <c r="CJ100" s="912"/>
      <c r="CK100" s="912"/>
      <c r="CL100" s="912"/>
      <c r="CM100" s="912"/>
      <c r="CN100" s="913"/>
      <c r="CO100" s="913"/>
      <c r="CP100" s="913"/>
      <c r="CQ100" s="913"/>
      <c r="CR100" s="913"/>
      <c r="CS100" s="913"/>
      <c r="CT100" s="888"/>
      <c r="CV100" s="898"/>
      <c r="CW100" s="916" t="str">
        <f>'Resumen Anual'!$C$50</f>
        <v>INSTRUCTOR DE VUELO</v>
      </c>
      <c r="CX100" s="917"/>
      <c r="CY100" s="917"/>
      <c r="CZ100" s="917"/>
      <c r="DA100" s="917"/>
      <c r="DB100" s="917"/>
      <c r="DC100" s="917"/>
      <c r="DD100" s="917"/>
      <c r="DE100" s="917"/>
      <c r="DF100" s="917"/>
      <c r="DG100" s="917"/>
      <c r="DH100" s="917"/>
      <c r="DI100" s="917"/>
      <c r="DJ100" s="918" t="str">
        <f>'Resumen Anual'!$Q$50</f>
        <v>Nº VUELOS</v>
      </c>
      <c r="DK100" s="919"/>
      <c r="DL100" s="919"/>
      <c r="DM100" s="919"/>
      <c r="DN100" s="919"/>
      <c r="DO100" s="920"/>
      <c r="DP100" s="675"/>
      <c r="DQ100" s="676"/>
      <c r="DR100" s="676"/>
      <c r="DS100" s="677"/>
      <c r="DT100" s="625"/>
      <c r="DU100" s="911"/>
      <c r="DV100" s="911"/>
      <c r="DW100" s="911"/>
      <c r="DX100" s="911"/>
      <c r="DY100" s="911"/>
      <c r="DZ100" s="912"/>
      <c r="EA100" s="912"/>
      <c r="EB100" s="912"/>
      <c r="EC100" s="912"/>
      <c r="ED100" s="912"/>
      <c r="EE100" s="912"/>
      <c r="EF100" s="912"/>
      <c r="EG100" s="912"/>
      <c r="EH100" s="912"/>
      <c r="EI100" s="912"/>
      <c r="EJ100" s="912"/>
      <c r="EK100" s="912"/>
      <c r="EL100" s="913"/>
      <c r="EM100" s="913"/>
      <c r="EN100" s="913"/>
      <c r="EO100" s="913"/>
      <c r="EP100" s="913"/>
      <c r="EQ100" s="913"/>
      <c r="ER100" s="888"/>
      <c r="ES100" s="898"/>
      <c r="ET100" s="916" t="str">
        <f>'Resumen Anual'!$C$50</f>
        <v>INSTRUCTOR DE VUELO</v>
      </c>
      <c r="EU100" s="917"/>
      <c r="EV100" s="917"/>
      <c r="EW100" s="917"/>
      <c r="EX100" s="917"/>
      <c r="EY100" s="917"/>
      <c r="EZ100" s="917"/>
      <c r="FA100" s="917"/>
      <c r="FB100" s="917"/>
      <c r="FC100" s="917"/>
      <c r="FD100" s="917"/>
      <c r="FE100" s="917"/>
      <c r="FF100" s="917"/>
      <c r="FG100" s="918" t="str">
        <f>'Resumen Anual'!$Q$50</f>
        <v>Nº VUELOS</v>
      </c>
      <c r="FH100" s="919"/>
      <c r="FI100" s="919"/>
      <c r="FJ100" s="919"/>
      <c r="FK100" s="919"/>
      <c r="FL100" s="920"/>
      <c r="FM100" s="675"/>
      <c r="FN100" s="676"/>
      <c r="FO100" s="676"/>
      <c r="FP100" s="677"/>
      <c r="FQ100" s="625"/>
      <c r="FR100" s="911"/>
      <c r="FS100" s="911"/>
      <c r="FT100" s="911"/>
      <c r="FU100" s="911"/>
      <c r="FV100" s="911"/>
      <c r="FW100" s="912"/>
      <c r="FX100" s="912"/>
      <c r="FY100" s="912"/>
      <c r="FZ100" s="912"/>
      <c r="GA100" s="912"/>
      <c r="GB100" s="912"/>
      <c r="GC100" s="912"/>
      <c r="GD100" s="912"/>
      <c r="GE100" s="912"/>
      <c r="GF100" s="912"/>
      <c r="GG100" s="912"/>
      <c r="GH100" s="912"/>
      <c r="GI100" s="913"/>
      <c r="GJ100" s="913"/>
      <c r="GK100" s="913"/>
      <c r="GL100" s="913"/>
      <c r="GM100" s="913"/>
      <c r="GN100" s="913"/>
      <c r="GO100" s="888"/>
    </row>
    <row r="101" spans="1:197" ht="3.75" customHeight="1" x14ac:dyDescent="0.2">
      <c r="A101" s="898"/>
      <c r="B101" s="6"/>
      <c r="C101" s="6"/>
      <c r="D101" s="6"/>
      <c r="E101" s="6"/>
      <c r="F101" s="6"/>
      <c r="G101" s="6"/>
      <c r="H101" s="6"/>
      <c r="I101" s="6"/>
      <c r="J101" s="6"/>
      <c r="K101" s="6"/>
      <c r="L101" s="6"/>
      <c r="M101" s="6"/>
      <c r="N101" s="6"/>
      <c r="O101" s="6"/>
      <c r="P101" s="6"/>
      <c r="Q101" s="6"/>
      <c r="R101" s="6"/>
      <c r="S101" s="6"/>
      <c r="T101" s="6"/>
      <c r="U101" s="6"/>
      <c r="V101" s="6"/>
      <c r="W101" s="6"/>
      <c r="X101" s="6"/>
      <c r="Y101" s="625"/>
      <c r="Z101" s="910"/>
      <c r="AA101" s="911"/>
      <c r="AB101" s="911"/>
      <c r="AC101" s="911"/>
      <c r="AD101" s="911"/>
      <c r="AE101" s="912"/>
      <c r="AF101" s="912"/>
      <c r="AG101" s="912"/>
      <c r="AH101" s="912"/>
      <c r="AI101" s="912"/>
      <c r="AJ101" s="912"/>
      <c r="AK101" s="912"/>
      <c r="AL101" s="912"/>
      <c r="AM101" s="912"/>
      <c r="AN101" s="912"/>
      <c r="AO101" s="912"/>
      <c r="AP101" s="912"/>
      <c r="AQ101" s="913"/>
      <c r="AR101" s="913"/>
      <c r="AS101" s="913"/>
      <c r="AT101" s="913"/>
      <c r="AU101" s="913"/>
      <c r="AV101" s="913"/>
      <c r="AW101" s="888"/>
      <c r="AX101" s="898"/>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25"/>
      <c r="BW101" s="910"/>
      <c r="BX101" s="911"/>
      <c r="BY101" s="911"/>
      <c r="BZ101" s="911"/>
      <c r="CA101" s="911"/>
      <c r="CB101" s="912"/>
      <c r="CC101" s="912"/>
      <c r="CD101" s="912"/>
      <c r="CE101" s="912"/>
      <c r="CF101" s="912"/>
      <c r="CG101" s="912"/>
      <c r="CH101" s="912"/>
      <c r="CI101" s="912"/>
      <c r="CJ101" s="912"/>
      <c r="CK101" s="912"/>
      <c r="CL101" s="912"/>
      <c r="CM101" s="912"/>
      <c r="CN101" s="913"/>
      <c r="CO101" s="913"/>
      <c r="CP101" s="913"/>
      <c r="CQ101" s="913"/>
      <c r="CR101" s="913"/>
      <c r="CS101" s="913"/>
      <c r="CT101" s="888"/>
      <c r="CV101" s="898"/>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25"/>
      <c r="DU101" s="910"/>
      <c r="DV101" s="911"/>
      <c r="DW101" s="911"/>
      <c r="DX101" s="911"/>
      <c r="DY101" s="911"/>
      <c r="DZ101" s="912"/>
      <c r="EA101" s="912"/>
      <c r="EB101" s="912"/>
      <c r="EC101" s="912"/>
      <c r="ED101" s="912"/>
      <c r="EE101" s="912"/>
      <c r="EF101" s="912"/>
      <c r="EG101" s="912"/>
      <c r="EH101" s="912"/>
      <c r="EI101" s="912"/>
      <c r="EJ101" s="912"/>
      <c r="EK101" s="912"/>
      <c r="EL101" s="913"/>
      <c r="EM101" s="913"/>
      <c r="EN101" s="913"/>
      <c r="EO101" s="913"/>
      <c r="EP101" s="913"/>
      <c r="EQ101" s="913"/>
      <c r="ER101" s="888"/>
      <c r="ES101" s="898"/>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25"/>
      <c r="FR101" s="910"/>
      <c r="FS101" s="911"/>
      <c r="FT101" s="911"/>
      <c r="FU101" s="911"/>
      <c r="FV101" s="911"/>
      <c r="FW101" s="912"/>
      <c r="FX101" s="912"/>
      <c r="FY101" s="912"/>
      <c r="FZ101" s="912"/>
      <c r="GA101" s="912"/>
      <c r="GB101" s="912"/>
      <c r="GC101" s="912"/>
      <c r="GD101" s="912"/>
      <c r="GE101" s="912"/>
      <c r="GF101" s="912"/>
      <c r="GG101" s="912"/>
      <c r="GH101" s="912"/>
      <c r="GI101" s="913"/>
      <c r="GJ101" s="913"/>
      <c r="GK101" s="913"/>
      <c r="GL101" s="913"/>
      <c r="GM101" s="913"/>
      <c r="GN101" s="913"/>
      <c r="GO101" s="888"/>
    </row>
    <row r="102" spans="1:197" ht="12.75" customHeight="1" x14ac:dyDescent="0.25">
      <c r="A102" s="898"/>
      <c r="B102" s="914" t="str">
        <f>'Resumen Anual'!$C$53</f>
        <v>HORAS</v>
      </c>
      <c r="C102" s="914"/>
      <c r="D102" s="914"/>
      <c r="E102" s="914"/>
      <c r="F102" s="659"/>
      <c r="G102" s="667"/>
      <c r="H102" s="667"/>
      <c r="I102" s="667"/>
      <c r="J102" s="667"/>
      <c r="K102" s="667"/>
      <c r="L102" s="667"/>
      <c r="M102" s="15"/>
      <c r="N102" s="896" t="str">
        <f>'Resumen Anual'!$O$53</f>
        <v>DÍA</v>
      </c>
      <c r="O102" s="896"/>
      <c r="P102" s="896"/>
      <c r="Q102" s="915"/>
      <c r="R102" s="667"/>
      <c r="S102" s="667"/>
      <c r="T102" s="667"/>
      <c r="U102" s="667"/>
      <c r="V102" s="667"/>
      <c r="W102" s="667"/>
      <c r="X102" s="667"/>
      <c r="Y102" s="625"/>
      <c r="Z102" s="911"/>
      <c r="AA102" s="911"/>
      <c r="AB102" s="911"/>
      <c r="AC102" s="911"/>
      <c r="AD102" s="911"/>
      <c r="AE102" s="912"/>
      <c r="AF102" s="912"/>
      <c r="AG102" s="912"/>
      <c r="AH102" s="912"/>
      <c r="AI102" s="912"/>
      <c r="AJ102" s="912"/>
      <c r="AK102" s="912"/>
      <c r="AL102" s="912"/>
      <c r="AM102" s="912"/>
      <c r="AN102" s="912"/>
      <c r="AO102" s="912"/>
      <c r="AP102" s="912"/>
      <c r="AQ102" s="913"/>
      <c r="AR102" s="913"/>
      <c r="AS102" s="913"/>
      <c r="AT102" s="913"/>
      <c r="AU102" s="913"/>
      <c r="AV102" s="913"/>
      <c r="AW102" s="888"/>
      <c r="AX102" s="898"/>
      <c r="AY102" s="914" t="str">
        <f>'Resumen Anual'!$C$53</f>
        <v>HORAS</v>
      </c>
      <c r="AZ102" s="914"/>
      <c r="BA102" s="914"/>
      <c r="BB102" s="914"/>
      <c r="BC102" s="659"/>
      <c r="BD102" s="667"/>
      <c r="BE102" s="667"/>
      <c r="BF102" s="667"/>
      <c r="BG102" s="667"/>
      <c r="BH102" s="667"/>
      <c r="BI102" s="667"/>
      <c r="BJ102" s="15"/>
      <c r="BK102" s="896" t="str">
        <f>'Resumen Anual'!$O$53</f>
        <v>DÍA</v>
      </c>
      <c r="BL102" s="896"/>
      <c r="BM102" s="896"/>
      <c r="BN102" s="915"/>
      <c r="BO102" s="667"/>
      <c r="BP102" s="667"/>
      <c r="BQ102" s="667"/>
      <c r="BR102" s="667"/>
      <c r="BS102" s="667"/>
      <c r="BT102" s="667"/>
      <c r="BU102" s="667"/>
      <c r="BV102" s="625"/>
      <c r="BW102" s="911"/>
      <c r="BX102" s="911"/>
      <c r="BY102" s="911"/>
      <c r="BZ102" s="911"/>
      <c r="CA102" s="911"/>
      <c r="CB102" s="912"/>
      <c r="CC102" s="912"/>
      <c r="CD102" s="912"/>
      <c r="CE102" s="912"/>
      <c r="CF102" s="912"/>
      <c r="CG102" s="912"/>
      <c r="CH102" s="912"/>
      <c r="CI102" s="912"/>
      <c r="CJ102" s="912"/>
      <c r="CK102" s="912"/>
      <c r="CL102" s="912"/>
      <c r="CM102" s="912"/>
      <c r="CN102" s="913"/>
      <c r="CO102" s="913"/>
      <c r="CP102" s="913"/>
      <c r="CQ102" s="913"/>
      <c r="CR102" s="913"/>
      <c r="CS102" s="913"/>
      <c r="CT102" s="888"/>
      <c r="CV102" s="898"/>
      <c r="CW102" s="914" t="str">
        <f>'Resumen Anual'!$C$53</f>
        <v>HORAS</v>
      </c>
      <c r="CX102" s="914"/>
      <c r="CY102" s="914"/>
      <c r="CZ102" s="914"/>
      <c r="DA102" s="659"/>
      <c r="DB102" s="667"/>
      <c r="DC102" s="667"/>
      <c r="DD102" s="667"/>
      <c r="DE102" s="667"/>
      <c r="DF102" s="667"/>
      <c r="DG102" s="667"/>
      <c r="DH102" s="15"/>
      <c r="DI102" s="896" t="str">
        <f>'Resumen Anual'!$O$53</f>
        <v>DÍA</v>
      </c>
      <c r="DJ102" s="896"/>
      <c r="DK102" s="896"/>
      <c r="DL102" s="915"/>
      <c r="DM102" s="667"/>
      <c r="DN102" s="667"/>
      <c r="DO102" s="667"/>
      <c r="DP102" s="667"/>
      <c r="DQ102" s="667"/>
      <c r="DR102" s="667"/>
      <c r="DS102" s="667"/>
      <c r="DT102" s="625"/>
      <c r="DU102" s="911"/>
      <c r="DV102" s="911"/>
      <c r="DW102" s="911"/>
      <c r="DX102" s="911"/>
      <c r="DY102" s="911"/>
      <c r="DZ102" s="912"/>
      <c r="EA102" s="912"/>
      <c r="EB102" s="912"/>
      <c r="EC102" s="912"/>
      <c r="ED102" s="912"/>
      <c r="EE102" s="912"/>
      <c r="EF102" s="912"/>
      <c r="EG102" s="912"/>
      <c r="EH102" s="912"/>
      <c r="EI102" s="912"/>
      <c r="EJ102" s="912"/>
      <c r="EK102" s="912"/>
      <c r="EL102" s="913"/>
      <c r="EM102" s="913"/>
      <c r="EN102" s="913"/>
      <c r="EO102" s="913"/>
      <c r="EP102" s="913"/>
      <c r="EQ102" s="913"/>
      <c r="ER102" s="888"/>
      <c r="ES102" s="898"/>
      <c r="ET102" s="914" t="str">
        <f>'Resumen Anual'!$C$53</f>
        <v>HORAS</v>
      </c>
      <c r="EU102" s="914"/>
      <c r="EV102" s="914"/>
      <c r="EW102" s="914"/>
      <c r="EX102" s="659"/>
      <c r="EY102" s="667"/>
      <c r="EZ102" s="667"/>
      <c r="FA102" s="667"/>
      <c r="FB102" s="667"/>
      <c r="FC102" s="667"/>
      <c r="FD102" s="667"/>
      <c r="FE102" s="15"/>
      <c r="FF102" s="896" t="str">
        <f>'Resumen Anual'!$O$53</f>
        <v>DÍA</v>
      </c>
      <c r="FG102" s="896"/>
      <c r="FH102" s="896"/>
      <c r="FI102" s="915"/>
      <c r="FJ102" s="667"/>
      <c r="FK102" s="667"/>
      <c r="FL102" s="667"/>
      <c r="FM102" s="667"/>
      <c r="FN102" s="667"/>
      <c r="FO102" s="667"/>
      <c r="FP102" s="667"/>
      <c r="FQ102" s="625"/>
      <c r="FR102" s="911"/>
      <c r="FS102" s="911"/>
      <c r="FT102" s="911"/>
      <c r="FU102" s="911"/>
      <c r="FV102" s="911"/>
      <c r="FW102" s="912"/>
      <c r="FX102" s="912"/>
      <c r="FY102" s="912"/>
      <c r="FZ102" s="912"/>
      <c r="GA102" s="912"/>
      <c r="GB102" s="912"/>
      <c r="GC102" s="912"/>
      <c r="GD102" s="912"/>
      <c r="GE102" s="912"/>
      <c r="GF102" s="912"/>
      <c r="GG102" s="912"/>
      <c r="GH102" s="912"/>
      <c r="GI102" s="913"/>
      <c r="GJ102" s="913"/>
      <c r="GK102" s="913"/>
      <c r="GL102" s="913"/>
      <c r="GM102" s="913"/>
      <c r="GN102" s="913"/>
      <c r="GO102" s="888"/>
    </row>
    <row r="103" spans="1:197" ht="3" customHeight="1" x14ac:dyDescent="0.25">
      <c r="A103" s="898"/>
      <c r="B103" s="6"/>
      <c r="C103" s="169"/>
      <c r="D103" s="169"/>
      <c r="E103" s="169"/>
      <c r="F103" s="6"/>
      <c r="G103" s="170"/>
      <c r="H103" s="170"/>
      <c r="I103" s="170"/>
      <c r="J103" s="170"/>
      <c r="K103" s="170"/>
      <c r="L103" s="170"/>
      <c r="M103" s="15"/>
      <c r="N103" s="6"/>
      <c r="O103" s="169"/>
      <c r="P103" s="169"/>
      <c r="Q103" s="169"/>
      <c r="R103" s="6"/>
      <c r="S103" s="170"/>
      <c r="T103" s="170"/>
      <c r="U103" s="170"/>
      <c r="V103" s="170"/>
      <c r="W103" s="170"/>
      <c r="X103" s="170"/>
      <c r="Y103" s="625"/>
      <c r="Z103" s="893" t="s">
        <v>95</v>
      </c>
      <c r="AA103" s="893"/>
      <c r="AB103" s="893"/>
      <c r="AC103" s="893"/>
      <c r="AD103" s="893"/>
      <c r="AE103" s="894">
        <f>SUM(AE63:AH102)</f>
        <v>0</v>
      </c>
      <c r="AF103" s="894"/>
      <c r="AG103" s="894"/>
      <c r="AH103" s="894"/>
      <c r="AI103" s="894">
        <f>SUM(AI63:AL102)</f>
        <v>0</v>
      </c>
      <c r="AJ103" s="894"/>
      <c r="AK103" s="894"/>
      <c r="AL103" s="894"/>
      <c r="AM103" s="894">
        <f>SUM(AM63:AP102)</f>
        <v>0</v>
      </c>
      <c r="AN103" s="894"/>
      <c r="AO103" s="894"/>
      <c r="AP103" s="894"/>
      <c r="AQ103" s="895">
        <f>SUM(AQ63:AS101)</f>
        <v>0</v>
      </c>
      <c r="AR103" s="895"/>
      <c r="AS103" s="895"/>
      <c r="AT103" s="895">
        <f>SUM(AT63:AV101)</f>
        <v>0</v>
      </c>
      <c r="AU103" s="895"/>
      <c r="AV103" s="895"/>
      <c r="AW103" s="888"/>
      <c r="AX103" s="898"/>
      <c r="AY103" s="6"/>
      <c r="AZ103" s="169"/>
      <c r="BA103" s="169"/>
      <c r="BB103" s="169"/>
      <c r="BC103" s="6"/>
      <c r="BD103" s="170"/>
      <c r="BE103" s="170"/>
      <c r="BF103" s="170"/>
      <c r="BG103" s="170"/>
      <c r="BH103" s="170"/>
      <c r="BI103" s="170"/>
      <c r="BJ103" s="15"/>
      <c r="BK103" s="6"/>
      <c r="BL103" s="169"/>
      <c r="BM103" s="169"/>
      <c r="BN103" s="169"/>
      <c r="BO103" s="6"/>
      <c r="BP103" s="170"/>
      <c r="BQ103" s="170"/>
      <c r="BR103" s="170"/>
      <c r="BS103" s="170"/>
      <c r="BT103" s="170"/>
      <c r="BU103" s="170"/>
      <c r="BV103" s="625"/>
      <c r="BW103" s="893" t="s">
        <v>95</v>
      </c>
      <c r="BX103" s="893"/>
      <c r="BY103" s="893"/>
      <c r="BZ103" s="893"/>
      <c r="CA103" s="893"/>
      <c r="CB103" s="894">
        <f>SUM(CB63:CE102)</f>
        <v>0</v>
      </c>
      <c r="CC103" s="894"/>
      <c r="CD103" s="894"/>
      <c r="CE103" s="894"/>
      <c r="CF103" s="894">
        <f>SUM(CF63:CI102)</f>
        <v>0</v>
      </c>
      <c r="CG103" s="894"/>
      <c r="CH103" s="894"/>
      <c r="CI103" s="894"/>
      <c r="CJ103" s="894">
        <f>SUM(CJ63:CM102)</f>
        <v>0</v>
      </c>
      <c r="CK103" s="894"/>
      <c r="CL103" s="894"/>
      <c r="CM103" s="894"/>
      <c r="CN103" s="895">
        <f>SUM(CN63:CP101)</f>
        <v>0</v>
      </c>
      <c r="CO103" s="895"/>
      <c r="CP103" s="895"/>
      <c r="CQ103" s="895">
        <f>SUM(CQ63:CS101)</f>
        <v>0</v>
      </c>
      <c r="CR103" s="895"/>
      <c r="CS103" s="895"/>
      <c r="CT103" s="888"/>
      <c r="CV103" s="898"/>
      <c r="CW103" s="6"/>
      <c r="CX103" s="169"/>
      <c r="CY103" s="169"/>
      <c r="CZ103" s="169"/>
      <c r="DA103" s="6"/>
      <c r="DB103" s="170"/>
      <c r="DC103" s="170"/>
      <c r="DD103" s="170"/>
      <c r="DE103" s="170"/>
      <c r="DF103" s="170"/>
      <c r="DG103" s="170"/>
      <c r="DH103" s="15"/>
      <c r="DI103" s="6"/>
      <c r="DJ103" s="169"/>
      <c r="DK103" s="169"/>
      <c r="DL103" s="169"/>
      <c r="DM103" s="6"/>
      <c r="DN103" s="170"/>
      <c r="DO103" s="170"/>
      <c r="DP103" s="170"/>
      <c r="DQ103" s="170"/>
      <c r="DR103" s="170"/>
      <c r="DS103" s="170"/>
      <c r="DT103" s="625"/>
      <c r="DU103" s="893" t="s">
        <v>95</v>
      </c>
      <c r="DV103" s="893"/>
      <c r="DW103" s="893"/>
      <c r="DX103" s="893"/>
      <c r="DY103" s="893"/>
      <c r="DZ103" s="894">
        <f>SUM(DZ63:EC102)</f>
        <v>0</v>
      </c>
      <c r="EA103" s="894"/>
      <c r="EB103" s="894"/>
      <c r="EC103" s="894"/>
      <c r="ED103" s="894">
        <f>SUM(ED63:EG102)</f>
        <v>0</v>
      </c>
      <c r="EE103" s="894"/>
      <c r="EF103" s="894"/>
      <c r="EG103" s="894"/>
      <c r="EH103" s="894">
        <f>SUM(EH63:EK102)</f>
        <v>0</v>
      </c>
      <c r="EI103" s="894"/>
      <c r="EJ103" s="894"/>
      <c r="EK103" s="894"/>
      <c r="EL103" s="895">
        <f>SUM(EL63:EN101)</f>
        <v>0</v>
      </c>
      <c r="EM103" s="895"/>
      <c r="EN103" s="895"/>
      <c r="EO103" s="895">
        <f>SUM(EO63:EQ101)</f>
        <v>0</v>
      </c>
      <c r="EP103" s="895"/>
      <c r="EQ103" s="895"/>
      <c r="ER103" s="888"/>
      <c r="ES103" s="898"/>
      <c r="ET103" s="6"/>
      <c r="EU103" s="169"/>
      <c r="EV103" s="169"/>
      <c r="EW103" s="169"/>
      <c r="EX103" s="6"/>
      <c r="EY103" s="170"/>
      <c r="EZ103" s="170"/>
      <c r="FA103" s="170"/>
      <c r="FB103" s="170"/>
      <c r="FC103" s="170"/>
      <c r="FD103" s="170"/>
      <c r="FE103" s="15"/>
      <c r="FF103" s="6"/>
      <c r="FG103" s="169"/>
      <c r="FH103" s="169"/>
      <c r="FI103" s="169"/>
      <c r="FJ103" s="6"/>
      <c r="FK103" s="170"/>
      <c r="FL103" s="170"/>
      <c r="FM103" s="170"/>
      <c r="FN103" s="170"/>
      <c r="FO103" s="170"/>
      <c r="FP103" s="170"/>
      <c r="FQ103" s="625"/>
      <c r="FR103" s="893" t="s">
        <v>95</v>
      </c>
      <c r="FS103" s="893"/>
      <c r="FT103" s="893"/>
      <c r="FU103" s="893"/>
      <c r="FV103" s="893"/>
      <c r="FW103" s="894">
        <f>SUM(FW63:FZ102)</f>
        <v>0</v>
      </c>
      <c r="FX103" s="894"/>
      <c r="FY103" s="894"/>
      <c r="FZ103" s="894"/>
      <c r="GA103" s="894">
        <f>SUM(GA63:GD102)</f>
        <v>0</v>
      </c>
      <c r="GB103" s="894"/>
      <c r="GC103" s="894"/>
      <c r="GD103" s="894"/>
      <c r="GE103" s="894">
        <f>SUM(GE63:GH102)</f>
        <v>0</v>
      </c>
      <c r="GF103" s="894"/>
      <c r="GG103" s="894"/>
      <c r="GH103" s="894"/>
      <c r="GI103" s="895">
        <f>SUM(GI63:GK101)</f>
        <v>0</v>
      </c>
      <c r="GJ103" s="895"/>
      <c r="GK103" s="895"/>
      <c r="GL103" s="895">
        <f>SUM(GL63:GN101)</f>
        <v>0</v>
      </c>
      <c r="GM103" s="895"/>
      <c r="GN103" s="895"/>
      <c r="GO103" s="888"/>
    </row>
    <row r="104" spans="1:197" ht="12.75" customHeight="1" x14ac:dyDescent="0.25">
      <c r="A104" s="898"/>
      <c r="B104" s="896" t="str">
        <f>'Resumen Anual'!$C$56</f>
        <v>IFR</v>
      </c>
      <c r="C104" s="896"/>
      <c r="D104" s="896"/>
      <c r="E104" s="896"/>
      <c r="F104" s="659"/>
      <c r="G104" s="667"/>
      <c r="H104" s="667"/>
      <c r="I104" s="667"/>
      <c r="J104" s="667"/>
      <c r="K104" s="667"/>
      <c r="L104" s="667"/>
      <c r="M104" s="15"/>
      <c r="N104" s="896" t="str">
        <f>'Resumen Anual'!$O$56</f>
        <v>NOCHE</v>
      </c>
      <c r="O104" s="896"/>
      <c r="P104" s="896"/>
      <c r="Q104" s="896"/>
      <c r="R104" s="658"/>
      <c r="S104" s="658"/>
      <c r="T104" s="658"/>
      <c r="U104" s="658"/>
      <c r="V104" s="658"/>
      <c r="W104" s="658"/>
      <c r="X104" s="659"/>
      <c r="Y104" s="625"/>
      <c r="Z104" s="893"/>
      <c r="AA104" s="893"/>
      <c r="AB104" s="893"/>
      <c r="AC104" s="893"/>
      <c r="AD104" s="893"/>
      <c r="AE104" s="894"/>
      <c r="AF104" s="894"/>
      <c r="AG104" s="894"/>
      <c r="AH104" s="894"/>
      <c r="AI104" s="894"/>
      <c r="AJ104" s="894"/>
      <c r="AK104" s="894"/>
      <c r="AL104" s="894"/>
      <c r="AM104" s="894"/>
      <c r="AN104" s="894"/>
      <c r="AO104" s="894"/>
      <c r="AP104" s="894"/>
      <c r="AQ104" s="895"/>
      <c r="AR104" s="895"/>
      <c r="AS104" s="895"/>
      <c r="AT104" s="895"/>
      <c r="AU104" s="895"/>
      <c r="AV104" s="895"/>
      <c r="AW104" s="888"/>
      <c r="AX104" s="898"/>
      <c r="AY104" s="896" t="str">
        <f>'Resumen Anual'!$C$56</f>
        <v>IFR</v>
      </c>
      <c r="AZ104" s="896"/>
      <c r="BA104" s="896"/>
      <c r="BB104" s="896"/>
      <c r="BC104" s="659"/>
      <c r="BD104" s="667"/>
      <c r="BE104" s="667"/>
      <c r="BF104" s="667"/>
      <c r="BG104" s="667"/>
      <c r="BH104" s="667"/>
      <c r="BI104" s="667"/>
      <c r="BJ104" s="15"/>
      <c r="BK104" s="896" t="str">
        <f>'Resumen Anual'!$O$56</f>
        <v>NOCHE</v>
      </c>
      <c r="BL104" s="896"/>
      <c r="BM104" s="896"/>
      <c r="BN104" s="896"/>
      <c r="BO104" s="658"/>
      <c r="BP104" s="658"/>
      <c r="BQ104" s="658"/>
      <c r="BR104" s="658"/>
      <c r="BS104" s="658"/>
      <c r="BT104" s="658"/>
      <c r="BU104" s="659"/>
      <c r="BV104" s="625"/>
      <c r="BW104" s="893"/>
      <c r="BX104" s="893"/>
      <c r="BY104" s="893"/>
      <c r="BZ104" s="893"/>
      <c r="CA104" s="893"/>
      <c r="CB104" s="894"/>
      <c r="CC104" s="894"/>
      <c r="CD104" s="894"/>
      <c r="CE104" s="894"/>
      <c r="CF104" s="894"/>
      <c r="CG104" s="894"/>
      <c r="CH104" s="894"/>
      <c r="CI104" s="894"/>
      <c r="CJ104" s="894"/>
      <c r="CK104" s="894"/>
      <c r="CL104" s="894"/>
      <c r="CM104" s="894"/>
      <c r="CN104" s="895"/>
      <c r="CO104" s="895"/>
      <c r="CP104" s="895"/>
      <c r="CQ104" s="895"/>
      <c r="CR104" s="895"/>
      <c r="CS104" s="895"/>
      <c r="CT104" s="888"/>
      <c r="CV104" s="898"/>
      <c r="CW104" s="896" t="str">
        <f>'Resumen Anual'!$C$56</f>
        <v>IFR</v>
      </c>
      <c r="CX104" s="896"/>
      <c r="CY104" s="896"/>
      <c r="CZ104" s="896"/>
      <c r="DA104" s="659"/>
      <c r="DB104" s="667"/>
      <c r="DC104" s="667"/>
      <c r="DD104" s="667"/>
      <c r="DE104" s="667"/>
      <c r="DF104" s="667"/>
      <c r="DG104" s="667"/>
      <c r="DH104" s="15"/>
      <c r="DI104" s="896" t="str">
        <f>'Resumen Anual'!$O$56</f>
        <v>NOCHE</v>
      </c>
      <c r="DJ104" s="896"/>
      <c r="DK104" s="896"/>
      <c r="DL104" s="896"/>
      <c r="DM104" s="658"/>
      <c r="DN104" s="658"/>
      <c r="DO104" s="658"/>
      <c r="DP104" s="658"/>
      <c r="DQ104" s="658"/>
      <c r="DR104" s="658"/>
      <c r="DS104" s="659"/>
      <c r="DT104" s="625"/>
      <c r="DU104" s="893"/>
      <c r="DV104" s="893"/>
      <c r="DW104" s="893"/>
      <c r="DX104" s="893"/>
      <c r="DY104" s="893"/>
      <c r="DZ104" s="894"/>
      <c r="EA104" s="894"/>
      <c r="EB104" s="894"/>
      <c r="EC104" s="894"/>
      <c r="ED104" s="894"/>
      <c r="EE104" s="894"/>
      <c r="EF104" s="894"/>
      <c r="EG104" s="894"/>
      <c r="EH104" s="894"/>
      <c r="EI104" s="894"/>
      <c r="EJ104" s="894"/>
      <c r="EK104" s="894"/>
      <c r="EL104" s="895"/>
      <c r="EM104" s="895"/>
      <c r="EN104" s="895"/>
      <c r="EO104" s="895"/>
      <c r="EP104" s="895"/>
      <c r="EQ104" s="895"/>
      <c r="ER104" s="888"/>
      <c r="ES104" s="898"/>
      <c r="ET104" s="896" t="str">
        <f>'Resumen Anual'!$C$56</f>
        <v>IFR</v>
      </c>
      <c r="EU104" s="896"/>
      <c r="EV104" s="896"/>
      <c r="EW104" s="896"/>
      <c r="EX104" s="659"/>
      <c r="EY104" s="667"/>
      <c r="EZ104" s="667"/>
      <c r="FA104" s="667"/>
      <c r="FB104" s="667"/>
      <c r="FC104" s="667"/>
      <c r="FD104" s="667"/>
      <c r="FE104" s="15"/>
      <c r="FF104" s="896" t="str">
        <f>'Resumen Anual'!$O$56</f>
        <v>NOCHE</v>
      </c>
      <c r="FG104" s="896"/>
      <c r="FH104" s="896"/>
      <c r="FI104" s="896"/>
      <c r="FJ104" s="658"/>
      <c r="FK104" s="658"/>
      <c r="FL104" s="658"/>
      <c r="FM104" s="658"/>
      <c r="FN104" s="658"/>
      <c r="FO104" s="658"/>
      <c r="FP104" s="659"/>
      <c r="FQ104" s="625"/>
      <c r="FR104" s="893"/>
      <c r="FS104" s="893"/>
      <c r="FT104" s="893"/>
      <c r="FU104" s="893"/>
      <c r="FV104" s="893"/>
      <c r="FW104" s="894"/>
      <c r="FX104" s="894"/>
      <c r="FY104" s="894"/>
      <c r="FZ104" s="894"/>
      <c r="GA104" s="894"/>
      <c r="GB104" s="894"/>
      <c r="GC104" s="894"/>
      <c r="GD104" s="894"/>
      <c r="GE104" s="894"/>
      <c r="GF104" s="894"/>
      <c r="GG104" s="894"/>
      <c r="GH104" s="894"/>
      <c r="GI104" s="895"/>
      <c r="GJ104" s="895"/>
      <c r="GK104" s="895"/>
      <c r="GL104" s="895"/>
      <c r="GM104" s="895"/>
      <c r="GN104" s="895"/>
      <c r="GO104" s="888"/>
    </row>
    <row r="105" spans="1:197" ht="6" customHeight="1" x14ac:dyDescent="0.25">
      <c r="A105" s="899"/>
      <c r="B105" s="897"/>
      <c r="C105" s="897"/>
      <c r="D105" s="897"/>
      <c r="E105" s="897"/>
      <c r="F105" s="897"/>
      <c r="G105" s="897"/>
      <c r="H105" s="897"/>
      <c r="I105" s="897"/>
      <c r="J105" s="897"/>
      <c r="K105" s="897"/>
      <c r="L105" s="897"/>
      <c r="M105" s="897"/>
      <c r="N105" s="897"/>
      <c r="O105" s="897"/>
      <c r="P105" s="897"/>
      <c r="Q105" s="897"/>
      <c r="R105" s="897"/>
      <c r="S105" s="897"/>
      <c r="T105" s="897"/>
      <c r="U105" s="897"/>
      <c r="V105" s="897"/>
      <c r="W105" s="897"/>
      <c r="X105" s="897"/>
      <c r="Y105" s="897"/>
      <c r="Z105" s="893"/>
      <c r="AA105" s="893"/>
      <c r="AB105" s="893"/>
      <c r="AC105" s="893"/>
      <c r="AD105" s="893"/>
      <c r="AE105" s="894"/>
      <c r="AF105" s="894"/>
      <c r="AG105" s="894"/>
      <c r="AH105" s="894"/>
      <c r="AI105" s="894"/>
      <c r="AJ105" s="894"/>
      <c r="AK105" s="894"/>
      <c r="AL105" s="894"/>
      <c r="AM105" s="894"/>
      <c r="AN105" s="894"/>
      <c r="AO105" s="894"/>
      <c r="AP105" s="894"/>
      <c r="AQ105" s="895"/>
      <c r="AR105" s="895"/>
      <c r="AS105" s="895"/>
      <c r="AT105" s="895"/>
      <c r="AU105" s="895"/>
      <c r="AV105" s="895"/>
      <c r="AW105" s="888"/>
      <c r="AX105" s="899"/>
      <c r="AY105" s="897"/>
      <c r="AZ105" s="897"/>
      <c r="BA105" s="897"/>
      <c r="BB105" s="897"/>
      <c r="BC105" s="897"/>
      <c r="BD105" s="897"/>
      <c r="BE105" s="897"/>
      <c r="BF105" s="897"/>
      <c r="BG105" s="897"/>
      <c r="BH105" s="897"/>
      <c r="BI105" s="897"/>
      <c r="BJ105" s="897"/>
      <c r="BK105" s="897"/>
      <c r="BL105" s="897"/>
      <c r="BM105" s="897"/>
      <c r="BN105" s="897"/>
      <c r="BO105" s="897"/>
      <c r="BP105" s="897"/>
      <c r="BQ105" s="897"/>
      <c r="BR105" s="897"/>
      <c r="BS105" s="897"/>
      <c r="BT105" s="897"/>
      <c r="BU105" s="897"/>
      <c r="BV105" s="897"/>
      <c r="BW105" s="893"/>
      <c r="BX105" s="893"/>
      <c r="BY105" s="893"/>
      <c r="BZ105" s="893"/>
      <c r="CA105" s="893"/>
      <c r="CB105" s="894"/>
      <c r="CC105" s="894"/>
      <c r="CD105" s="894"/>
      <c r="CE105" s="894"/>
      <c r="CF105" s="894"/>
      <c r="CG105" s="894"/>
      <c r="CH105" s="894"/>
      <c r="CI105" s="894"/>
      <c r="CJ105" s="894"/>
      <c r="CK105" s="894"/>
      <c r="CL105" s="894"/>
      <c r="CM105" s="894"/>
      <c r="CN105" s="895"/>
      <c r="CO105" s="895"/>
      <c r="CP105" s="895"/>
      <c r="CQ105" s="895"/>
      <c r="CR105" s="895"/>
      <c r="CS105" s="895"/>
      <c r="CT105" s="888"/>
      <c r="CV105" s="899"/>
      <c r="CW105" s="897"/>
      <c r="CX105" s="897"/>
      <c r="CY105" s="897"/>
      <c r="CZ105" s="897"/>
      <c r="DA105" s="897"/>
      <c r="DB105" s="897"/>
      <c r="DC105" s="897"/>
      <c r="DD105" s="897"/>
      <c r="DE105" s="897"/>
      <c r="DF105" s="897"/>
      <c r="DG105" s="897"/>
      <c r="DH105" s="897"/>
      <c r="DI105" s="897"/>
      <c r="DJ105" s="897"/>
      <c r="DK105" s="897"/>
      <c r="DL105" s="897"/>
      <c r="DM105" s="897"/>
      <c r="DN105" s="897"/>
      <c r="DO105" s="897"/>
      <c r="DP105" s="897"/>
      <c r="DQ105" s="897"/>
      <c r="DR105" s="897"/>
      <c r="DS105" s="897"/>
      <c r="DT105" s="897"/>
      <c r="DU105" s="893"/>
      <c r="DV105" s="893"/>
      <c r="DW105" s="893"/>
      <c r="DX105" s="893"/>
      <c r="DY105" s="893"/>
      <c r="DZ105" s="894"/>
      <c r="EA105" s="894"/>
      <c r="EB105" s="894"/>
      <c r="EC105" s="894"/>
      <c r="ED105" s="894"/>
      <c r="EE105" s="894"/>
      <c r="EF105" s="894"/>
      <c r="EG105" s="894"/>
      <c r="EH105" s="894"/>
      <c r="EI105" s="894"/>
      <c r="EJ105" s="894"/>
      <c r="EK105" s="894"/>
      <c r="EL105" s="895"/>
      <c r="EM105" s="895"/>
      <c r="EN105" s="895"/>
      <c r="EO105" s="895"/>
      <c r="EP105" s="895"/>
      <c r="EQ105" s="895"/>
      <c r="ER105" s="888"/>
      <c r="ES105" s="899"/>
      <c r="ET105" s="897"/>
      <c r="EU105" s="897"/>
      <c r="EV105" s="897"/>
      <c r="EW105" s="897"/>
      <c r="EX105" s="897"/>
      <c r="EY105" s="897"/>
      <c r="EZ105" s="897"/>
      <c r="FA105" s="897"/>
      <c r="FB105" s="897"/>
      <c r="FC105" s="897"/>
      <c r="FD105" s="897"/>
      <c r="FE105" s="897"/>
      <c r="FF105" s="897"/>
      <c r="FG105" s="897"/>
      <c r="FH105" s="897"/>
      <c r="FI105" s="897"/>
      <c r="FJ105" s="897"/>
      <c r="FK105" s="897"/>
      <c r="FL105" s="897"/>
      <c r="FM105" s="897"/>
      <c r="FN105" s="897"/>
      <c r="FO105" s="897"/>
      <c r="FP105" s="897"/>
      <c r="FQ105" s="897"/>
      <c r="FR105" s="893"/>
      <c r="FS105" s="893"/>
      <c r="FT105" s="893"/>
      <c r="FU105" s="893"/>
      <c r="FV105" s="893"/>
      <c r="FW105" s="894"/>
      <c r="FX105" s="894"/>
      <c r="FY105" s="894"/>
      <c r="FZ105" s="894"/>
      <c r="GA105" s="894"/>
      <c r="GB105" s="894"/>
      <c r="GC105" s="894"/>
      <c r="GD105" s="894"/>
      <c r="GE105" s="894"/>
      <c r="GF105" s="894"/>
      <c r="GG105" s="894"/>
      <c r="GH105" s="894"/>
      <c r="GI105" s="895"/>
      <c r="GJ105" s="895"/>
      <c r="GK105" s="895"/>
      <c r="GL105" s="895"/>
      <c r="GM105" s="895"/>
      <c r="GN105" s="895"/>
      <c r="GO105" s="888"/>
    </row>
    <row r="106" spans="1:197" ht="9" customHeight="1" x14ac:dyDescent="0.2">
      <c r="A106" s="891"/>
      <c r="B106" s="892"/>
      <c r="C106" s="892"/>
      <c r="D106" s="892"/>
      <c r="E106" s="892"/>
      <c r="F106" s="892"/>
      <c r="G106" s="892"/>
      <c r="H106" s="892"/>
      <c r="I106" s="892"/>
      <c r="J106" s="892"/>
      <c r="K106" s="892"/>
      <c r="L106" s="892"/>
      <c r="M106" s="892"/>
      <c r="N106" s="892"/>
      <c r="O106" s="892"/>
      <c r="P106" s="892"/>
      <c r="Q106" s="892"/>
      <c r="R106" s="892"/>
      <c r="S106" s="892"/>
      <c r="T106" s="892"/>
      <c r="U106" s="892"/>
      <c r="V106" s="892"/>
      <c r="W106" s="892"/>
      <c r="X106" s="892"/>
      <c r="Y106" s="892"/>
      <c r="Z106" s="892"/>
      <c r="AA106" s="892"/>
      <c r="AB106" s="892"/>
      <c r="AC106" s="892"/>
      <c r="AD106" s="892"/>
      <c r="AE106" s="892"/>
      <c r="AF106" s="892"/>
      <c r="AG106" s="892"/>
      <c r="AH106" s="892"/>
      <c r="AI106" s="892"/>
      <c r="AJ106" s="892"/>
      <c r="AK106" s="892"/>
      <c r="AL106" s="892"/>
      <c r="AM106" s="892"/>
      <c r="AN106" s="892"/>
      <c r="AO106" s="892"/>
      <c r="AP106" s="892"/>
      <c r="AQ106" s="892"/>
      <c r="AR106" s="892"/>
      <c r="AS106" s="892"/>
      <c r="AT106" s="892"/>
      <c r="AU106" s="892"/>
      <c r="AV106" s="892"/>
      <c r="AW106" s="892"/>
      <c r="AX106" s="891"/>
      <c r="AY106" s="892"/>
      <c r="AZ106" s="892"/>
      <c r="BA106" s="892"/>
      <c r="BB106" s="892"/>
      <c r="BC106" s="892"/>
      <c r="BD106" s="892"/>
      <c r="BE106" s="892"/>
      <c r="BF106" s="892"/>
      <c r="BG106" s="892"/>
      <c r="BH106" s="892"/>
      <c r="BI106" s="892"/>
      <c r="BJ106" s="892"/>
      <c r="BK106" s="892"/>
      <c r="BL106" s="892"/>
      <c r="BM106" s="892"/>
      <c r="BN106" s="892"/>
      <c r="BO106" s="892"/>
      <c r="BP106" s="892"/>
      <c r="BQ106" s="892"/>
      <c r="BR106" s="892"/>
      <c r="BS106" s="892"/>
      <c r="BT106" s="892"/>
      <c r="BU106" s="892"/>
      <c r="BV106" s="892"/>
      <c r="BW106" s="892"/>
      <c r="BX106" s="892"/>
      <c r="BY106" s="892"/>
      <c r="BZ106" s="892"/>
      <c r="CA106" s="892"/>
      <c r="CB106" s="892"/>
      <c r="CC106" s="892"/>
      <c r="CD106" s="892"/>
      <c r="CE106" s="892"/>
      <c r="CF106" s="892"/>
      <c r="CG106" s="892"/>
      <c r="CH106" s="892"/>
      <c r="CI106" s="892"/>
      <c r="CJ106" s="892"/>
      <c r="CK106" s="892"/>
      <c r="CL106" s="892"/>
      <c r="CM106" s="892"/>
      <c r="CN106" s="892"/>
      <c r="CO106" s="892"/>
      <c r="CP106" s="892"/>
      <c r="CQ106" s="892"/>
      <c r="CR106" s="892"/>
      <c r="CS106" s="892"/>
      <c r="CT106" s="892"/>
      <c r="CV106" s="891"/>
      <c r="CW106" s="892"/>
      <c r="CX106" s="892"/>
      <c r="CY106" s="892"/>
      <c r="CZ106" s="892"/>
      <c r="DA106" s="892"/>
      <c r="DB106" s="892"/>
      <c r="DC106" s="892"/>
      <c r="DD106" s="892"/>
      <c r="DE106" s="892"/>
      <c r="DF106" s="892"/>
      <c r="DG106" s="892"/>
      <c r="DH106" s="892"/>
      <c r="DI106" s="892"/>
      <c r="DJ106" s="892"/>
      <c r="DK106" s="892"/>
      <c r="DL106" s="892"/>
      <c r="DM106" s="892"/>
      <c r="DN106" s="892"/>
      <c r="DO106" s="892"/>
      <c r="DP106" s="892"/>
      <c r="DQ106" s="892"/>
      <c r="DR106" s="892"/>
      <c r="DS106" s="892"/>
      <c r="DT106" s="892"/>
      <c r="DU106" s="892"/>
      <c r="DV106" s="892"/>
      <c r="DW106" s="892"/>
      <c r="DX106" s="892"/>
      <c r="DY106" s="892"/>
      <c r="DZ106" s="892"/>
      <c r="EA106" s="892"/>
      <c r="EB106" s="892"/>
      <c r="EC106" s="892"/>
      <c r="ED106" s="892"/>
      <c r="EE106" s="892"/>
      <c r="EF106" s="892"/>
      <c r="EG106" s="892"/>
      <c r="EH106" s="892"/>
      <c r="EI106" s="892"/>
      <c r="EJ106" s="892"/>
      <c r="EK106" s="892"/>
      <c r="EL106" s="892"/>
      <c r="EM106" s="892"/>
      <c r="EN106" s="892"/>
      <c r="EO106" s="892"/>
      <c r="EP106" s="892"/>
      <c r="EQ106" s="892"/>
      <c r="ER106" s="892"/>
      <c r="ES106" s="891"/>
      <c r="ET106" s="892"/>
      <c r="EU106" s="892"/>
      <c r="EV106" s="892"/>
      <c r="EW106" s="892"/>
      <c r="EX106" s="892"/>
      <c r="EY106" s="892"/>
      <c r="EZ106" s="892"/>
      <c r="FA106" s="892"/>
      <c r="FB106" s="892"/>
      <c r="FC106" s="892"/>
      <c r="FD106" s="892"/>
      <c r="FE106" s="892"/>
      <c r="FF106" s="892"/>
      <c r="FG106" s="892"/>
      <c r="FH106" s="892"/>
      <c r="FI106" s="892"/>
      <c r="FJ106" s="892"/>
      <c r="FK106" s="892"/>
      <c r="FL106" s="892"/>
      <c r="FM106" s="892"/>
      <c r="FN106" s="892"/>
      <c r="FO106" s="892"/>
      <c r="FP106" s="892"/>
      <c r="FQ106" s="892"/>
      <c r="FR106" s="892"/>
      <c r="FS106" s="892"/>
      <c r="FT106" s="892"/>
      <c r="FU106" s="892"/>
      <c r="FV106" s="892"/>
      <c r="FW106" s="892"/>
      <c r="FX106" s="892"/>
      <c r="FY106" s="892"/>
      <c r="FZ106" s="892"/>
      <c r="GA106" s="892"/>
      <c r="GB106" s="892"/>
      <c r="GC106" s="892"/>
      <c r="GD106" s="892"/>
      <c r="GE106" s="892"/>
      <c r="GF106" s="892"/>
      <c r="GG106" s="892"/>
      <c r="GH106" s="892"/>
      <c r="GI106" s="892"/>
      <c r="GJ106" s="892"/>
      <c r="GK106" s="892"/>
      <c r="GL106" s="892"/>
      <c r="GM106" s="892"/>
      <c r="GN106" s="892"/>
      <c r="GO106" s="892"/>
    </row>
    <row r="107" spans="1:197" ht="6.75" customHeight="1" x14ac:dyDescent="0.2">
      <c r="A107" s="999"/>
      <c r="B107" s="1002" t="s">
        <v>92</v>
      </c>
      <c r="C107" s="1002"/>
      <c r="D107" s="1002"/>
      <c r="E107" s="1002"/>
      <c r="F107" s="1002"/>
      <c r="G107" s="1002"/>
      <c r="H107" s="1002"/>
      <c r="I107" s="1002"/>
      <c r="J107" s="1002"/>
      <c r="K107" s="1002"/>
      <c r="L107" s="1002"/>
      <c r="M107" s="1002"/>
      <c r="N107" s="1002"/>
      <c r="O107" s="1002"/>
      <c r="P107" s="1002"/>
      <c r="Q107" s="1002"/>
      <c r="R107" s="1002"/>
      <c r="S107" s="1002"/>
      <c r="T107" s="1002"/>
      <c r="U107" s="1002"/>
      <c r="V107" s="1002"/>
      <c r="W107" s="1002"/>
      <c r="X107" s="1002"/>
      <c r="Y107" s="1002"/>
      <c r="Z107" s="1002"/>
      <c r="AA107" s="1002"/>
      <c r="AB107" s="1002"/>
      <c r="AC107" s="1002"/>
      <c r="AD107" s="1002"/>
      <c r="AE107" s="1002"/>
      <c r="AF107" s="1002"/>
      <c r="AG107" s="1002"/>
      <c r="AH107" s="1002"/>
      <c r="AI107" s="1002"/>
      <c r="AJ107" s="1002"/>
      <c r="AK107" s="1002"/>
      <c r="AL107" s="1002"/>
      <c r="AM107" s="1002"/>
      <c r="AN107" s="1002"/>
      <c r="AO107" s="1002"/>
      <c r="AP107" s="1002"/>
      <c r="AQ107" s="1002"/>
      <c r="AR107" s="1002"/>
      <c r="AS107" s="1002"/>
      <c r="AT107" s="1002"/>
      <c r="AU107" s="1002"/>
      <c r="AV107" s="1002"/>
      <c r="AW107" s="1002"/>
      <c r="AX107" s="1031"/>
      <c r="AY107" s="1031"/>
      <c r="AZ107" s="1031"/>
      <c r="BA107" s="1031"/>
      <c r="BB107" s="1031"/>
      <c r="BC107" s="1031"/>
      <c r="BD107" s="1031"/>
      <c r="BE107" s="1031"/>
      <c r="BF107" s="1031"/>
      <c r="BG107" s="1031"/>
      <c r="BH107" s="1031"/>
      <c r="BI107" s="1031"/>
      <c r="BJ107" s="1031"/>
      <c r="BK107" s="1031"/>
      <c r="BL107" s="1031"/>
      <c r="BM107" s="1031"/>
      <c r="BN107" s="1031"/>
      <c r="BO107" s="1031"/>
      <c r="BP107" s="1031"/>
      <c r="BQ107" s="1031"/>
      <c r="BR107" s="1031"/>
      <c r="BS107" s="1031"/>
      <c r="BT107" s="1031"/>
      <c r="BU107" s="1031"/>
      <c r="BV107" s="1031"/>
      <c r="BW107" s="1031"/>
      <c r="BX107" s="1031"/>
      <c r="BY107" s="1031"/>
      <c r="BZ107" s="1031"/>
      <c r="CA107" s="1031"/>
      <c r="CB107" s="1031"/>
      <c r="CC107" s="1031"/>
      <c r="CD107" s="1031"/>
      <c r="CE107" s="1031"/>
      <c r="CF107" s="1031"/>
      <c r="CG107" s="1031"/>
      <c r="CH107" s="1031"/>
      <c r="CI107" s="1031"/>
      <c r="CJ107" s="1031"/>
      <c r="CK107" s="1031"/>
      <c r="CL107" s="1031"/>
      <c r="CM107" s="1031"/>
      <c r="CN107" s="1031"/>
      <c r="CO107" s="1031"/>
      <c r="CP107" s="1031"/>
      <c r="CQ107" s="1031"/>
      <c r="CR107" s="1031"/>
      <c r="CS107" s="1031"/>
      <c r="CT107" s="1031"/>
      <c r="CV107" s="999"/>
      <c r="CW107" s="1002" t="s">
        <v>93</v>
      </c>
      <c r="CX107" s="1002"/>
      <c r="CY107" s="1002"/>
      <c r="CZ107" s="1002"/>
      <c r="DA107" s="1002"/>
      <c r="DB107" s="1002"/>
      <c r="DC107" s="1002"/>
      <c r="DD107" s="1002"/>
      <c r="DE107" s="1002"/>
      <c r="DF107" s="1002"/>
      <c r="DG107" s="1002"/>
      <c r="DH107" s="1002"/>
      <c r="DI107" s="1002"/>
      <c r="DJ107" s="1002"/>
      <c r="DK107" s="1002"/>
      <c r="DL107" s="1002"/>
      <c r="DM107" s="1002"/>
      <c r="DN107" s="1002"/>
      <c r="DO107" s="1002"/>
      <c r="DP107" s="1002"/>
      <c r="DQ107" s="1002"/>
      <c r="DR107" s="1002"/>
      <c r="DS107" s="1002"/>
      <c r="DT107" s="1002"/>
      <c r="DU107" s="1002"/>
      <c r="DV107" s="1002"/>
      <c r="DW107" s="1002"/>
      <c r="DX107" s="1002"/>
      <c r="DY107" s="1002"/>
      <c r="DZ107" s="1002"/>
      <c r="EA107" s="1002"/>
      <c r="EB107" s="1002"/>
      <c r="EC107" s="1002"/>
      <c r="ED107" s="1002"/>
      <c r="EE107" s="1002"/>
      <c r="EF107" s="1002"/>
      <c r="EG107" s="1002"/>
      <c r="EH107" s="1002"/>
      <c r="EI107" s="1002"/>
      <c r="EJ107" s="1002"/>
      <c r="EK107" s="1002"/>
      <c r="EL107" s="1002"/>
      <c r="EM107" s="1002"/>
      <c r="EN107" s="1002"/>
      <c r="EO107" s="1002"/>
      <c r="EP107" s="1002"/>
      <c r="EQ107" s="1002"/>
      <c r="ER107" s="1002"/>
      <c r="ES107" s="1036" t="s">
        <v>92</v>
      </c>
      <c r="ET107" s="1036"/>
      <c r="EU107" s="1036"/>
      <c r="EV107" s="1036"/>
      <c r="EW107" s="1036"/>
      <c r="EX107" s="1036"/>
      <c r="EY107" s="1036"/>
      <c r="EZ107" s="1036"/>
      <c r="FA107" s="1036"/>
      <c r="FB107" s="1036"/>
      <c r="FC107" s="1036"/>
      <c r="FD107" s="1036"/>
      <c r="FE107" s="1036"/>
      <c r="FF107" s="1036"/>
      <c r="FG107" s="1036"/>
      <c r="FH107" s="1036"/>
      <c r="FI107" s="1036"/>
      <c r="FJ107" s="1036"/>
      <c r="FK107" s="1036"/>
      <c r="FL107" s="1036"/>
      <c r="FM107" s="1036"/>
      <c r="FN107" s="1036"/>
      <c r="FO107" s="1036"/>
      <c r="FP107" s="1036"/>
      <c r="FQ107" s="1036"/>
      <c r="FR107" s="1036"/>
      <c r="FS107" s="1036"/>
      <c r="FT107" s="1036"/>
      <c r="FU107" s="1036"/>
      <c r="FV107" s="1036"/>
      <c r="FW107" s="1036"/>
      <c r="FX107" s="1036"/>
      <c r="FY107" s="1036"/>
      <c r="FZ107" s="1036"/>
      <c r="GA107" s="1036"/>
      <c r="GB107" s="1036"/>
      <c r="GC107" s="1036"/>
      <c r="GD107" s="1036"/>
      <c r="GE107" s="1036"/>
      <c r="GF107" s="1036"/>
      <c r="GG107" s="1036"/>
      <c r="GH107" s="1036"/>
      <c r="GI107" s="1036"/>
      <c r="GJ107" s="1036"/>
      <c r="GK107" s="1036"/>
      <c r="GL107" s="1036"/>
      <c r="GM107" s="1036"/>
      <c r="GN107" s="1036"/>
      <c r="GO107" s="1036"/>
    </row>
    <row r="108" spans="1:197" ht="6.75" customHeight="1" x14ac:dyDescent="0.2">
      <c r="A108" s="1000"/>
      <c r="B108" s="1003"/>
      <c r="C108" s="1003"/>
      <c r="D108" s="1003"/>
      <c r="E108" s="1003"/>
      <c r="F108" s="1003"/>
      <c r="G108" s="1003"/>
      <c r="H108" s="1003"/>
      <c r="I108" s="1003"/>
      <c r="J108" s="1003"/>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3"/>
      <c r="AL108" s="1003"/>
      <c r="AM108" s="1003"/>
      <c r="AN108" s="1003"/>
      <c r="AO108" s="1003"/>
      <c r="AP108" s="1003"/>
      <c r="AQ108" s="1003"/>
      <c r="AR108" s="1003"/>
      <c r="AS108" s="1003"/>
      <c r="AT108" s="1003"/>
      <c r="AU108" s="1003"/>
      <c r="AV108" s="1003"/>
      <c r="AW108" s="1003"/>
      <c r="AX108" s="1032"/>
      <c r="AY108" s="1032"/>
      <c r="AZ108" s="1032"/>
      <c r="BA108" s="1032"/>
      <c r="BB108" s="1032"/>
      <c r="BC108" s="1032"/>
      <c r="BD108" s="1032"/>
      <c r="BE108" s="1032"/>
      <c r="BF108" s="1032"/>
      <c r="BG108" s="1032"/>
      <c r="BH108" s="1032"/>
      <c r="BI108" s="1032"/>
      <c r="BJ108" s="1032"/>
      <c r="BK108" s="1032"/>
      <c r="BL108" s="1032"/>
      <c r="BM108" s="1032"/>
      <c r="BN108" s="1032"/>
      <c r="BO108" s="1032"/>
      <c r="BP108" s="1032"/>
      <c r="BQ108" s="1032"/>
      <c r="BR108" s="1032"/>
      <c r="BS108" s="1032"/>
      <c r="BT108" s="1032"/>
      <c r="BU108" s="1032"/>
      <c r="BV108" s="1032"/>
      <c r="BW108" s="1032"/>
      <c r="BX108" s="1032"/>
      <c r="BY108" s="1032"/>
      <c r="BZ108" s="1032"/>
      <c r="CA108" s="1032"/>
      <c r="CB108" s="1032"/>
      <c r="CC108" s="1032"/>
      <c r="CD108" s="1032"/>
      <c r="CE108" s="1032"/>
      <c r="CF108" s="1032"/>
      <c r="CG108" s="1032"/>
      <c r="CH108" s="1032"/>
      <c r="CI108" s="1032"/>
      <c r="CJ108" s="1032"/>
      <c r="CK108" s="1032"/>
      <c r="CL108" s="1032"/>
      <c r="CM108" s="1032"/>
      <c r="CN108" s="1032"/>
      <c r="CO108" s="1032"/>
      <c r="CP108" s="1032"/>
      <c r="CQ108" s="1032"/>
      <c r="CR108" s="1032"/>
      <c r="CS108" s="1032"/>
      <c r="CT108" s="1032"/>
      <c r="CV108" s="1000"/>
      <c r="CW108" s="1003"/>
      <c r="CX108" s="1003"/>
      <c r="CY108" s="1003"/>
      <c r="CZ108" s="1003"/>
      <c r="DA108" s="1003"/>
      <c r="DB108" s="1003"/>
      <c r="DC108" s="1003"/>
      <c r="DD108" s="1003"/>
      <c r="DE108" s="1003"/>
      <c r="DF108" s="1003"/>
      <c r="DG108" s="1003"/>
      <c r="DH108" s="1003"/>
      <c r="DI108" s="1003"/>
      <c r="DJ108" s="1003"/>
      <c r="DK108" s="1003"/>
      <c r="DL108" s="1003"/>
      <c r="DM108" s="1003"/>
      <c r="DN108" s="1003"/>
      <c r="DO108" s="1003"/>
      <c r="DP108" s="1003"/>
      <c r="DQ108" s="1003"/>
      <c r="DR108" s="1003"/>
      <c r="DS108" s="1003"/>
      <c r="DT108" s="1003"/>
      <c r="DU108" s="1003"/>
      <c r="DV108" s="1003"/>
      <c r="DW108" s="1003"/>
      <c r="DX108" s="1003"/>
      <c r="DY108" s="1003"/>
      <c r="DZ108" s="1003"/>
      <c r="EA108" s="1003"/>
      <c r="EB108" s="1003"/>
      <c r="EC108" s="1003"/>
      <c r="ED108" s="1003"/>
      <c r="EE108" s="1003"/>
      <c r="EF108" s="1003"/>
      <c r="EG108" s="1003"/>
      <c r="EH108" s="1003"/>
      <c r="EI108" s="1003"/>
      <c r="EJ108" s="1003"/>
      <c r="EK108" s="1003"/>
      <c r="EL108" s="1003"/>
      <c r="EM108" s="1003"/>
      <c r="EN108" s="1003"/>
      <c r="EO108" s="1003"/>
      <c r="EP108" s="1003"/>
      <c r="EQ108" s="1003"/>
      <c r="ER108" s="1003"/>
      <c r="ES108" s="1037"/>
      <c r="ET108" s="1037"/>
      <c r="EU108" s="1037"/>
      <c r="EV108" s="1037"/>
      <c r="EW108" s="1037"/>
      <c r="EX108" s="1037"/>
      <c r="EY108" s="1037"/>
      <c r="EZ108" s="1037"/>
      <c r="FA108" s="1037"/>
      <c r="FB108" s="1037"/>
      <c r="FC108" s="1037"/>
      <c r="FD108" s="1037"/>
      <c r="FE108" s="1037"/>
      <c r="FF108" s="1037"/>
      <c r="FG108" s="1037"/>
      <c r="FH108" s="1037"/>
      <c r="FI108" s="1037"/>
      <c r="FJ108" s="1037"/>
      <c r="FK108" s="1037"/>
      <c r="FL108" s="1037"/>
      <c r="FM108" s="1037"/>
      <c r="FN108" s="1037"/>
      <c r="FO108" s="1037"/>
      <c r="FP108" s="1037"/>
      <c r="FQ108" s="1037"/>
      <c r="FR108" s="1037"/>
      <c r="FS108" s="1037"/>
      <c r="FT108" s="1037"/>
      <c r="FU108" s="1037"/>
      <c r="FV108" s="1037"/>
      <c r="FW108" s="1037"/>
      <c r="FX108" s="1037"/>
      <c r="FY108" s="1037"/>
      <c r="FZ108" s="1037"/>
      <c r="GA108" s="1037"/>
      <c r="GB108" s="1037"/>
      <c r="GC108" s="1037"/>
      <c r="GD108" s="1037"/>
      <c r="GE108" s="1037"/>
      <c r="GF108" s="1037"/>
      <c r="GG108" s="1037"/>
      <c r="GH108" s="1037"/>
      <c r="GI108" s="1037"/>
      <c r="GJ108" s="1037"/>
      <c r="GK108" s="1037"/>
      <c r="GL108" s="1037"/>
      <c r="GM108" s="1037"/>
      <c r="GN108" s="1037"/>
      <c r="GO108" s="1037"/>
    </row>
    <row r="109" spans="1:197" ht="6.75" customHeight="1" x14ac:dyDescent="0.2">
      <c r="A109" s="1001"/>
      <c r="B109" s="1004"/>
      <c r="C109" s="1004"/>
      <c r="D109" s="1004"/>
      <c r="E109" s="1004"/>
      <c r="F109" s="1004"/>
      <c r="G109" s="1004"/>
      <c r="H109" s="1004"/>
      <c r="I109" s="1004"/>
      <c r="J109" s="1004"/>
      <c r="K109" s="1004"/>
      <c r="L109" s="1004"/>
      <c r="M109" s="1004"/>
      <c r="N109" s="1004"/>
      <c r="O109" s="1004"/>
      <c r="P109" s="1004"/>
      <c r="Q109" s="1004"/>
      <c r="R109" s="1004"/>
      <c r="S109" s="1004"/>
      <c r="T109" s="1004"/>
      <c r="U109" s="1004"/>
      <c r="V109" s="1004"/>
      <c r="W109" s="1004"/>
      <c r="X109" s="1004"/>
      <c r="Y109" s="1004"/>
      <c r="Z109" s="1004"/>
      <c r="AA109" s="1004"/>
      <c r="AB109" s="1004"/>
      <c r="AC109" s="1004"/>
      <c r="AD109" s="1004"/>
      <c r="AE109" s="1004"/>
      <c r="AF109" s="1004"/>
      <c r="AG109" s="1004"/>
      <c r="AH109" s="1004"/>
      <c r="AI109" s="1004"/>
      <c r="AJ109" s="1004"/>
      <c r="AK109" s="1004"/>
      <c r="AL109" s="1004"/>
      <c r="AM109" s="1004"/>
      <c r="AN109" s="1004"/>
      <c r="AO109" s="1004"/>
      <c r="AP109" s="1004"/>
      <c r="AQ109" s="1004"/>
      <c r="AR109" s="1004"/>
      <c r="AS109" s="1004"/>
      <c r="AT109" s="1004"/>
      <c r="AU109" s="1004"/>
      <c r="AV109" s="1004"/>
      <c r="AW109" s="1004"/>
      <c r="AX109" s="1033"/>
      <c r="AY109" s="1033"/>
      <c r="AZ109" s="1033"/>
      <c r="BA109" s="1033"/>
      <c r="BB109" s="1033"/>
      <c r="BC109" s="1033"/>
      <c r="BD109" s="1033"/>
      <c r="BE109" s="1033"/>
      <c r="BF109" s="1033"/>
      <c r="BG109" s="1033"/>
      <c r="BH109" s="1033"/>
      <c r="BI109" s="1033"/>
      <c r="BJ109" s="1033"/>
      <c r="BK109" s="1033"/>
      <c r="BL109" s="1033"/>
      <c r="BM109" s="1033"/>
      <c r="BN109" s="1033"/>
      <c r="BO109" s="1033"/>
      <c r="BP109" s="1033"/>
      <c r="BQ109" s="1033"/>
      <c r="BR109" s="1033"/>
      <c r="BS109" s="1033"/>
      <c r="BT109" s="1033"/>
      <c r="BU109" s="1033"/>
      <c r="BV109" s="1033"/>
      <c r="BW109" s="1033"/>
      <c r="BX109" s="1033"/>
      <c r="BY109" s="1033"/>
      <c r="BZ109" s="1033"/>
      <c r="CA109" s="1033"/>
      <c r="CB109" s="1033"/>
      <c r="CC109" s="1033"/>
      <c r="CD109" s="1033"/>
      <c r="CE109" s="1033"/>
      <c r="CF109" s="1033"/>
      <c r="CG109" s="1033"/>
      <c r="CH109" s="1033"/>
      <c r="CI109" s="1033"/>
      <c r="CJ109" s="1033"/>
      <c r="CK109" s="1033"/>
      <c r="CL109" s="1033"/>
      <c r="CM109" s="1033"/>
      <c r="CN109" s="1033"/>
      <c r="CO109" s="1033"/>
      <c r="CP109" s="1033"/>
      <c r="CQ109" s="1033"/>
      <c r="CR109" s="1033"/>
      <c r="CS109" s="1033"/>
      <c r="CT109" s="1033"/>
      <c r="CV109" s="1001"/>
      <c r="CW109" s="1004"/>
      <c r="CX109" s="1004"/>
      <c r="CY109" s="1004"/>
      <c r="CZ109" s="1004"/>
      <c r="DA109" s="1004"/>
      <c r="DB109" s="1004"/>
      <c r="DC109" s="1004"/>
      <c r="DD109" s="1004"/>
      <c r="DE109" s="1004"/>
      <c r="DF109" s="1004"/>
      <c r="DG109" s="1004"/>
      <c r="DH109" s="1004"/>
      <c r="DI109" s="1004"/>
      <c r="DJ109" s="1004"/>
      <c r="DK109" s="1004"/>
      <c r="DL109" s="1004"/>
      <c r="DM109" s="1004"/>
      <c r="DN109" s="1004"/>
      <c r="DO109" s="1004"/>
      <c r="DP109" s="1004"/>
      <c r="DQ109" s="1004"/>
      <c r="DR109" s="1004"/>
      <c r="DS109" s="1004"/>
      <c r="DT109" s="1004"/>
      <c r="DU109" s="1004"/>
      <c r="DV109" s="1004"/>
      <c r="DW109" s="1004"/>
      <c r="DX109" s="1004"/>
      <c r="DY109" s="1004"/>
      <c r="DZ109" s="1004"/>
      <c r="EA109" s="1004"/>
      <c r="EB109" s="1004"/>
      <c r="EC109" s="1004"/>
      <c r="ED109" s="1004"/>
      <c r="EE109" s="1004"/>
      <c r="EF109" s="1004"/>
      <c r="EG109" s="1004"/>
      <c r="EH109" s="1004"/>
      <c r="EI109" s="1004"/>
      <c r="EJ109" s="1004"/>
      <c r="EK109" s="1004"/>
      <c r="EL109" s="1004"/>
      <c r="EM109" s="1004"/>
      <c r="EN109" s="1004"/>
      <c r="EO109" s="1004"/>
      <c r="EP109" s="1004"/>
      <c r="EQ109" s="1004"/>
      <c r="ER109" s="1004"/>
      <c r="ES109" s="1038"/>
      <c r="ET109" s="1038"/>
      <c r="EU109" s="1038"/>
      <c r="EV109" s="1038"/>
      <c r="EW109" s="1038"/>
      <c r="EX109" s="1038"/>
      <c r="EY109" s="1038"/>
      <c r="EZ109" s="1038"/>
      <c r="FA109" s="1038"/>
      <c r="FB109" s="1038"/>
      <c r="FC109" s="1038"/>
      <c r="FD109" s="1038"/>
      <c r="FE109" s="1038"/>
      <c r="FF109" s="1038"/>
      <c r="FG109" s="1038"/>
      <c r="FH109" s="1038"/>
      <c r="FI109" s="1038"/>
      <c r="FJ109" s="1038"/>
      <c r="FK109" s="1038"/>
      <c r="FL109" s="1038"/>
      <c r="FM109" s="1038"/>
      <c r="FN109" s="1038"/>
      <c r="FO109" s="1038"/>
      <c r="FP109" s="1038"/>
      <c r="FQ109" s="1038"/>
      <c r="FR109" s="1038"/>
      <c r="FS109" s="1038"/>
      <c r="FT109" s="1038"/>
      <c r="FU109" s="1038"/>
      <c r="FV109" s="1038"/>
      <c r="FW109" s="1038"/>
      <c r="FX109" s="1038"/>
      <c r="FY109" s="1038"/>
      <c r="FZ109" s="1038"/>
      <c r="GA109" s="1038"/>
      <c r="GB109" s="1038"/>
      <c r="GC109" s="1038"/>
      <c r="GD109" s="1038"/>
      <c r="GE109" s="1038"/>
      <c r="GF109" s="1038"/>
      <c r="GG109" s="1038"/>
      <c r="GH109" s="1038"/>
      <c r="GI109" s="1038"/>
      <c r="GJ109" s="1038"/>
      <c r="GK109" s="1038"/>
      <c r="GL109" s="1038"/>
      <c r="GM109" s="1038"/>
      <c r="GN109" s="1038"/>
      <c r="GO109" s="1038"/>
    </row>
    <row r="110" spans="1:197" ht="3.75" customHeight="1" x14ac:dyDescent="0.25">
      <c r="A110" s="882"/>
      <c r="B110" s="883"/>
      <c r="C110" s="883"/>
      <c r="D110" s="883"/>
      <c r="E110" s="883"/>
      <c r="F110" s="883"/>
      <c r="G110" s="883"/>
      <c r="H110" s="883"/>
      <c r="I110" s="883"/>
      <c r="J110" s="883"/>
      <c r="K110" s="883"/>
      <c r="L110" s="883"/>
      <c r="M110" s="883"/>
      <c r="N110" s="883"/>
      <c r="O110" s="883"/>
      <c r="P110" s="883"/>
      <c r="Q110" s="883"/>
      <c r="R110" s="883"/>
      <c r="S110" s="883"/>
      <c r="T110" s="883"/>
      <c r="U110" s="883"/>
      <c r="V110" s="883"/>
      <c r="W110" s="883"/>
      <c r="X110" s="883"/>
      <c r="Y110" s="883"/>
      <c r="Z110" s="883"/>
      <c r="AA110" s="883"/>
      <c r="AB110" s="883"/>
      <c r="AC110" s="883"/>
      <c r="AD110" s="883"/>
      <c r="AE110" s="883"/>
      <c r="AF110" s="883"/>
      <c r="AG110" s="883"/>
      <c r="AH110" s="883"/>
      <c r="AI110" s="883"/>
      <c r="AJ110" s="883"/>
      <c r="AK110" s="883"/>
      <c r="AL110" s="883"/>
      <c r="AM110" s="883"/>
      <c r="AN110" s="883"/>
      <c r="AO110" s="883"/>
      <c r="AP110" s="883"/>
      <c r="AQ110" s="883"/>
      <c r="AR110" s="883"/>
      <c r="AS110" s="883"/>
      <c r="AT110" s="883"/>
      <c r="AU110" s="883"/>
      <c r="AV110" s="883"/>
      <c r="AW110" s="883"/>
      <c r="AX110" s="882"/>
      <c r="AY110" s="883"/>
      <c r="AZ110" s="883"/>
      <c r="BA110" s="883"/>
      <c r="BB110" s="883"/>
      <c r="BC110" s="883"/>
      <c r="BD110" s="883"/>
      <c r="BE110" s="883"/>
      <c r="BF110" s="883"/>
      <c r="BG110" s="883"/>
      <c r="BH110" s="883"/>
      <c r="BI110" s="883"/>
      <c r="BJ110" s="883"/>
      <c r="BK110" s="883"/>
      <c r="BL110" s="883"/>
      <c r="BM110" s="883"/>
      <c r="BN110" s="883"/>
      <c r="BO110" s="883"/>
      <c r="BP110" s="883"/>
      <c r="BQ110" s="883"/>
      <c r="BR110" s="883"/>
      <c r="BS110" s="883"/>
      <c r="BT110" s="883"/>
      <c r="BU110" s="883"/>
      <c r="BV110" s="883"/>
      <c r="BW110" s="883"/>
      <c r="BX110" s="883"/>
      <c r="BY110" s="883"/>
      <c r="BZ110" s="883"/>
      <c r="CA110" s="883"/>
      <c r="CB110" s="883"/>
      <c r="CC110" s="883"/>
      <c r="CD110" s="883"/>
      <c r="CE110" s="883"/>
      <c r="CF110" s="883"/>
      <c r="CG110" s="883"/>
      <c r="CH110" s="883"/>
      <c r="CI110" s="883"/>
      <c r="CJ110" s="883"/>
      <c r="CK110" s="883"/>
      <c r="CL110" s="883"/>
      <c r="CM110" s="883"/>
      <c r="CN110" s="883"/>
      <c r="CO110" s="883"/>
      <c r="CP110" s="883"/>
      <c r="CQ110" s="883"/>
      <c r="CR110" s="883"/>
      <c r="CS110" s="883"/>
      <c r="CT110" s="883"/>
      <c r="CV110" s="882"/>
      <c r="CW110" s="883"/>
      <c r="CX110" s="883"/>
      <c r="CY110" s="883"/>
      <c r="CZ110" s="883"/>
      <c r="DA110" s="883"/>
      <c r="DB110" s="883"/>
      <c r="DC110" s="883"/>
      <c r="DD110" s="883"/>
      <c r="DE110" s="883"/>
      <c r="DF110" s="883"/>
      <c r="DG110" s="883"/>
      <c r="DH110" s="883"/>
      <c r="DI110" s="883"/>
      <c r="DJ110" s="883"/>
      <c r="DK110" s="883"/>
      <c r="DL110" s="883"/>
      <c r="DM110" s="883"/>
      <c r="DN110" s="883"/>
      <c r="DO110" s="883"/>
      <c r="DP110" s="883"/>
      <c r="DQ110" s="883"/>
      <c r="DR110" s="883"/>
      <c r="DS110" s="883"/>
      <c r="DT110" s="883"/>
      <c r="DU110" s="883"/>
      <c r="DV110" s="883"/>
      <c r="DW110" s="883"/>
      <c r="DX110" s="883"/>
      <c r="DY110" s="883"/>
      <c r="DZ110" s="883"/>
      <c r="EA110" s="883"/>
      <c r="EB110" s="883"/>
      <c r="EC110" s="883"/>
      <c r="ED110" s="883"/>
      <c r="EE110" s="883"/>
      <c r="EF110" s="883"/>
      <c r="EG110" s="883"/>
      <c r="EH110" s="883"/>
      <c r="EI110" s="883"/>
      <c r="EJ110" s="883"/>
      <c r="EK110" s="883"/>
      <c r="EL110" s="883"/>
      <c r="EM110" s="883"/>
      <c r="EN110" s="883"/>
      <c r="EO110" s="883"/>
      <c r="EP110" s="883"/>
      <c r="EQ110" s="883"/>
      <c r="ER110" s="883"/>
      <c r="ES110" s="882"/>
      <c r="ET110" s="883"/>
      <c r="EU110" s="883"/>
      <c r="EV110" s="883"/>
      <c r="EW110" s="883"/>
      <c r="EX110" s="883"/>
      <c r="EY110" s="883"/>
      <c r="EZ110" s="883"/>
      <c r="FA110" s="883"/>
      <c r="FB110" s="883"/>
      <c r="FC110" s="883"/>
      <c r="FD110" s="883"/>
      <c r="FE110" s="883"/>
      <c r="FF110" s="883"/>
      <c r="FG110" s="883"/>
      <c r="FH110" s="883"/>
      <c r="FI110" s="883"/>
      <c r="FJ110" s="883"/>
      <c r="FK110" s="883"/>
      <c r="FL110" s="883"/>
      <c r="FM110" s="883"/>
      <c r="FN110" s="883"/>
      <c r="FO110" s="883"/>
      <c r="FP110" s="883"/>
      <c r="FQ110" s="883"/>
      <c r="FR110" s="883"/>
      <c r="FS110" s="883"/>
      <c r="FT110" s="883"/>
      <c r="FU110" s="883"/>
      <c r="FV110" s="883"/>
      <c r="FW110" s="883"/>
      <c r="FX110" s="883"/>
      <c r="FY110" s="883"/>
      <c r="FZ110" s="883"/>
      <c r="GA110" s="883"/>
      <c r="GB110" s="883"/>
      <c r="GC110" s="883"/>
      <c r="GD110" s="883"/>
      <c r="GE110" s="883"/>
      <c r="GF110" s="883"/>
      <c r="GG110" s="883"/>
      <c r="GH110" s="883"/>
      <c r="GI110" s="883"/>
      <c r="GJ110" s="883"/>
      <c r="GK110" s="883"/>
      <c r="GL110" s="883"/>
      <c r="GM110" s="883"/>
      <c r="GN110" s="883"/>
      <c r="GO110" s="883"/>
    </row>
    <row r="111" spans="1:197" ht="5.25" customHeight="1" x14ac:dyDescent="0.25">
      <c r="A111" s="1005" t="str">
        <f>'Resumen Anual'!$B$5</f>
        <v>MARCA Y MODELO</v>
      </c>
      <c r="B111" s="1006"/>
      <c r="C111" s="1006"/>
      <c r="D111" s="1006"/>
      <c r="E111" s="1006"/>
      <c r="F111" s="1006"/>
      <c r="G111" s="1006"/>
      <c r="H111" s="1006"/>
      <c r="I111" s="1006"/>
      <c r="J111" s="1006"/>
      <c r="K111" s="1011"/>
      <c r="L111" s="1011"/>
      <c r="M111" s="1011"/>
      <c r="N111" s="1011"/>
      <c r="O111" s="1011"/>
      <c r="P111" s="1011"/>
      <c r="Q111" s="1011"/>
      <c r="R111" s="1011"/>
      <c r="S111" s="1011"/>
      <c r="T111" s="1011"/>
      <c r="U111" s="1011"/>
      <c r="V111" s="1011"/>
      <c r="W111" s="1011"/>
      <c r="X111" s="1011"/>
      <c r="Y111" s="1011"/>
      <c r="Z111" s="1011"/>
      <c r="AA111" s="1011"/>
      <c r="AB111" s="1011"/>
      <c r="AC111" s="1011"/>
      <c r="AD111" s="1011"/>
      <c r="AE111" s="1011"/>
      <c r="AF111" s="1011"/>
      <c r="AG111" s="1011"/>
      <c r="AH111" s="1011"/>
      <c r="AI111" s="1011"/>
      <c r="AJ111" s="1011"/>
      <c r="AK111" s="1011"/>
      <c r="AL111" s="1011"/>
      <c r="AM111" s="1011"/>
      <c r="AN111" s="1011"/>
      <c r="AO111" s="1011"/>
      <c r="AP111" s="1011"/>
      <c r="AQ111" s="1011"/>
      <c r="AR111" s="1011"/>
      <c r="AS111" s="1011"/>
      <c r="AT111" s="1011"/>
      <c r="AU111" s="1011"/>
      <c r="AV111" s="1011"/>
      <c r="AW111" s="888"/>
      <c r="AX111" s="1005" t="str">
        <f>'Resumen Anual'!$B$5</f>
        <v>MARCA Y MODELO</v>
      </c>
      <c r="AY111" s="1006"/>
      <c r="AZ111" s="1006"/>
      <c r="BA111" s="1006"/>
      <c r="BB111" s="1006"/>
      <c r="BC111" s="1006"/>
      <c r="BD111" s="1006"/>
      <c r="BE111" s="1006"/>
      <c r="BF111" s="1006"/>
      <c r="BG111" s="1006"/>
      <c r="BH111" s="1011"/>
      <c r="BI111" s="1011"/>
      <c r="BJ111" s="1011"/>
      <c r="BK111" s="1011"/>
      <c r="BL111" s="1011"/>
      <c r="BM111" s="1011"/>
      <c r="BN111" s="1011"/>
      <c r="BO111" s="1011"/>
      <c r="BP111" s="1011"/>
      <c r="BQ111" s="1011"/>
      <c r="BR111" s="1011"/>
      <c r="BS111" s="1011"/>
      <c r="BT111" s="1011"/>
      <c r="BU111" s="1011"/>
      <c r="BV111" s="1011"/>
      <c r="BW111" s="1011"/>
      <c r="BX111" s="1011"/>
      <c r="BY111" s="1011"/>
      <c r="BZ111" s="1011"/>
      <c r="CA111" s="1011"/>
      <c r="CB111" s="1011"/>
      <c r="CC111" s="1011"/>
      <c r="CD111" s="1011"/>
      <c r="CE111" s="1011"/>
      <c r="CF111" s="1011"/>
      <c r="CG111" s="1011"/>
      <c r="CH111" s="1011"/>
      <c r="CI111" s="1011"/>
      <c r="CJ111" s="1011"/>
      <c r="CK111" s="1011"/>
      <c r="CL111" s="1011"/>
      <c r="CM111" s="1011"/>
      <c r="CN111" s="1011"/>
      <c r="CO111" s="1011"/>
      <c r="CP111" s="1011"/>
      <c r="CQ111" s="1011"/>
      <c r="CR111" s="1011"/>
      <c r="CS111" s="1011"/>
      <c r="CT111" s="888"/>
      <c r="CV111" s="1005" t="str">
        <f>'Resumen Anual'!$B$5</f>
        <v>MARCA Y MODELO</v>
      </c>
      <c r="CW111" s="1006"/>
      <c r="CX111" s="1006"/>
      <c r="CY111" s="1006"/>
      <c r="CZ111" s="1006"/>
      <c r="DA111" s="1006"/>
      <c r="DB111" s="1006"/>
      <c r="DC111" s="1006"/>
      <c r="DD111" s="1006"/>
      <c r="DE111" s="1006"/>
      <c r="DF111" s="1011"/>
      <c r="DG111" s="1011"/>
      <c r="DH111" s="1011"/>
      <c r="DI111" s="1011"/>
      <c r="DJ111" s="1011"/>
      <c r="DK111" s="1011"/>
      <c r="DL111" s="1011"/>
      <c r="DM111" s="1011"/>
      <c r="DN111" s="1011"/>
      <c r="DO111" s="1011"/>
      <c r="DP111" s="1011"/>
      <c r="DQ111" s="1011"/>
      <c r="DR111" s="1011"/>
      <c r="DS111" s="1011"/>
      <c r="DT111" s="1011"/>
      <c r="DU111" s="1011"/>
      <c r="DV111" s="1011"/>
      <c r="DW111" s="1011"/>
      <c r="DX111" s="1011"/>
      <c r="DY111" s="1011"/>
      <c r="DZ111" s="1011"/>
      <c r="EA111" s="1011"/>
      <c r="EB111" s="1011"/>
      <c r="EC111" s="1011"/>
      <c r="ED111" s="1011"/>
      <c r="EE111" s="1011"/>
      <c r="EF111" s="1011"/>
      <c r="EG111" s="1011"/>
      <c r="EH111" s="1011"/>
      <c r="EI111" s="1011"/>
      <c r="EJ111" s="1011"/>
      <c r="EK111" s="1011"/>
      <c r="EL111" s="1011"/>
      <c r="EM111" s="1011"/>
      <c r="EN111" s="1011"/>
      <c r="EO111" s="1011"/>
      <c r="EP111" s="1011"/>
      <c r="EQ111" s="1011"/>
      <c r="ER111" s="888"/>
      <c r="ES111" s="1005" t="str">
        <f>'Resumen Anual'!$B$5</f>
        <v>MARCA Y MODELO</v>
      </c>
      <c r="ET111" s="1006"/>
      <c r="EU111" s="1006"/>
      <c r="EV111" s="1006"/>
      <c r="EW111" s="1006"/>
      <c r="EX111" s="1006"/>
      <c r="EY111" s="1006"/>
      <c r="EZ111" s="1006"/>
      <c r="FA111" s="1006"/>
      <c r="FB111" s="1006"/>
      <c r="FC111" s="1011"/>
      <c r="FD111" s="1011"/>
      <c r="FE111" s="1011"/>
      <c r="FF111" s="1011"/>
      <c r="FG111" s="1011"/>
      <c r="FH111" s="1011"/>
      <c r="FI111" s="1011"/>
      <c r="FJ111" s="1011"/>
      <c r="FK111" s="1011"/>
      <c r="FL111" s="1011"/>
      <c r="FM111" s="1011"/>
      <c r="FN111" s="1011"/>
      <c r="FO111" s="1011"/>
      <c r="FP111" s="1011"/>
      <c r="FQ111" s="1011"/>
      <c r="FR111" s="1011"/>
      <c r="FS111" s="1011"/>
      <c r="FT111" s="1011"/>
      <c r="FU111" s="1011"/>
      <c r="FV111" s="1011"/>
      <c r="FW111" s="1011"/>
      <c r="FX111" s="1011"/>
      <c r="FY111" s="1011"/>
      <c r="FZ111" s="1011"/>
      <c r="GA111" s="1011"/>
      <c r="GB111" s="1011"/>
      <c r="GC111" s="1011"/>
      <c r="GD111" s="1011"/>
      <c r="GE111" s="1011"/>
      <c r="GF111" s="1011"/>
      <c r="GG111" s="1011"/>
      <c r="GH111" s="1011"/>
      <c r="GI111" s="1011"/>
      <c r="GJ111" s="1011"/>
      <c r="GK111" s="1011"/>
      <c r="GL111" s="1011"/>
      <c r="GM111" s="1011"/>
      <c r="GN111" s="1011"/>
      <c r="GO111" s="888"/>
    </row>
    <row r="112" spans="1:197" ht="11.25" customHeight="1" x14ac:dyDescent="0.2">
      <c r="A112" s="1007"/>
      <c r="B112" s="1008"/>
      <c r="C112" s="1008"/>
      <c r="D112" s="1008"/>
      <c r="E112" s="1008"/>
      <c r="F112" s="1008"/>
      <c r="G112" s="1008"/>
      <c r="H112" s="1008"/>
      <c r="I112" s="1008"/>
      <c r="J112" s="1008"/>
      <c r="K112" s="871"/>
      <c r="L112" s="871"/>
      <c r="M112" s="871"/>
      <c r="N112" s="871"/>
      <c r="O112" s="871"/>
      <c r="P112" s="871"/>
      <c r="Q112" s="871"/>
      <c r="R112" s="871"/>
      <c r="S112" s="871"/>
      <c r="T112" s="871"/>
      <c r="U112" s="871"/>
      <c r="V112" s="871"/>
      <c r="W112" s="871"/>
      <c r="X112" s="871"/>
      <c r="Y112" s="871"/>
      <c r="Z112" s="871"/>
      <c r="AA112" s="871"/>
      <c r="AB112" s="871"/>
      <c r="AC112" s="871"/>
      <c r="AD112" s="1012"/>
      <c r="AE112" s="1013" t="str">
        <f>IF(Portada!$A$1="www.fly-logics.com","PIC",0)</f>
        <v>PIC</v>
      </c>
      <c r="AF112" s="1014"/>
      <c r="AG112" s="1014"/>
      <c r="AH112" s="1015"/>
      <c r="AI112" s="1019" t="str">
        <f>IF(Portada!$A$1="www.fly-logics.com","SIC",0)</f>
        <v>SIC</v>
      </c>
      <c r="AJ112" s="1014"/>
      <c r="AK112" s="1014"/>
      <c r="AL112" s="1015"/>
      <c r="AM112" s="1019" t="str">
        <f>IF(Portada!$A$1="www.fly-logics.com","INSTR.",0)</f>
        <v>INSTR.</v>
      </c>
      <c r="AN112" s="1014"/>
      <c r="AO112" s="1014"/>
      <c r="AP112" s="1014"/>
      <c r="AQ112" s="1019" t="str">
        <f>'Resumen Anual'!$AR$5</f>
        <v>Aterr.</v>
      </c>
      <c r="AR112" s="1014"/>
      <c r="AS112" s="1014"/>
      <c r="AT112" s="1014"/>
      <c r="AU112" s="1014"/>
      <c r="AV112" s="1021"/>
      <c r="AW112" s="888"/>
      <c r="AX112" s="1007"/>
      <c r="AY112" s="1008"/>
      <c r="AZ112" s="1008"/>
      <c r="BA112" s="1008"/>
      <c r="BB112" s="1008"/>
      <c r="BC112" s="1008"/>
      <c r="BD112" s="1008"/>
      <c r="BE112" s="1008"/>
      <c r="BF112" s="1008"/>
      <c r="BG112" s="1008"/>
      <c r="BH112" s="871"/>
      <c r="BI112" s="871"/>
      <c r="BJ112" s="871"/>
      <c r="BK112" s="871"/>
      <c r="BL112" s="871"/>
      <c r="BM112" s="871"/>
      <c r="BN112" s="871"/>
      <c r="BO112" s="871"/>
      <c r="BP112" s="871"/>
      <c r="BQ112" s="871"/>
      <c r="BR112" s="871"/>
      <c r="BS112" s="871"/>
      <c r="BT112" s="871"/>
      <c r="BU112" s="871"/>
      <c r="BV112" s="871"/>
      <c r="BW112" s="871"/>
      <c r="BX112" s="871"/>
      <c r="BY112" s="871"/>
      <c r="BZ112" s="871"/>
      <c r="CA112" s="1012"/>
      <c r="CB112" s="1013" t="str">
        <f>IF(Portada!$A$1="www.fly-logics.com","PIC",0)</f>
        <v>PIC</v>
      </c>
      <c r="CC112" s="1014"/>
      <c r="CD112" s="1014"/>
      <c r="CE112" s="1015"/>
      <c r="CF112" s="1019" t="str">
        <f>IF(Portada!$A$1="www.fly-logics.com","SIC",0)</f>
        <v>SIC</v>
      </c>
      <c r="CG112" s="1014"/>
      <c r="CH112" s="1014"/>
      <c r="CI112" s="1015"/>
      <c r="CJ112" s="1019" t="str">
        <f>IF(Portada!$A$1="www.fly-logics.com","INSTR.",0)</f>
        <v>INSTR.</v>
      </c>
      <c r="CK112" s="1014"/>
      <c r="CL112" s="1014"/>
      <c r="CM112" s="1014"/>
      <c r="CN112" s="1019" t="str">
        <f>'Resumen Anual'!$AR$5</f>
        <v>Aterr.</v>
      </c>
      <c r="CO112" s="1014"/>
      <c r="CP112" s="1014"/>
      <c r="CQ112" s="1014"/>
      <c r="CR112" s="1014"/>
      <c r="CS112" s="1021"/>
      <c r="CT112" s="888"/>
      <c r="CV112" s="1007"/>
      <c r="CW112" s="1008"/>
      <c r="CX112" s="1008"/>
      <c r="CY112" s="1008"/>
      <c r="CZ112" s="1008"/>
      <c r="DA112" s="1008"/>
      <c r="DB112" s="1008"/>
      <c r="DC112" s="1008"/>
      <c r="DD112" s="1008"/>
      <c r="DE112" s="1008"/>
      <c r="DF112" s="871"/>
      <c r="DG112" s="871"/>
      <c r="DH112" s="871"/>
      <c r="DI112" s="871"/>
      <c r="DJ112" s="871"/>
      <c r="DK112" s="871"/>
      <c r="DL112" s="871"/>
      <c r="DM112" s="871"/>
      <c r="DN112" s="871"/>
      <c r="DO112" s="871"/>
      <c r="DP112" s="871"/>
      <c r="DQ112" s="871"/>
      <c r="DR112" s="871"/>
      <c r="DS112" s="871"/>
      <c r="DT112" s="871"/>
      <c r="DU112" s="871"/>
      <c r="DV112" s="871"/>
      <c r="DW112" s="871"/>
      <c r="DX112" s="871"/>
      <c r="DY112" s="1012"/>
      <c r="DZ112" s="1013" t="str">
        <f>IF(Portada!$A$1="www.fly-logics.com","PIC",0)</f>
        <v>PIC</v>
      </c>
      <c r="EA112" s="1014"/>
      <c r="EB112" s="1014"/>
      <c r="EC112" s="1015"/>
      <c r="ED112" s="1019" t="str">
        <f>IF(Portada!$A$1="www.fly-logics.com","SIC",0)</f>
        <v>SIC</v>
      </c>
      <c r="EE112" s="1014"/>
      <c r="EF112" s="1014"/>
      <c r="EG112" s="1015"/>
      <c r="EH112" s="1019" t="str">
        <f>IF(Portada!$A$1="www.fly-logics.com","INSTR.",0)</f>
        <v>INSTR.</v>
      </c>
      <c r="EI112" s="1014"/>
      <c r="EJ112" s="1014"/>
      <c r="EK112" s="1014"/>
      <c r="EL112" s="1019" t="str">
        <f>'Resumen Anual'!$AR$5</f>
        <v>Aterr.</v>
      </c>
      <c r="EM112" s="1014"/>
      <c r="EN112" s="1014"/>
      <c r="EO112" s="1014"/>
      <c r="EP112" s="1014"/>
      <c r="EQ112" s="1021"/>
      <c r="ER112" s="888"/>
      <c r="ES112" s="1007"/>
      <c r="ET112" s="1008"/>
      <c r="EU112" s="1008"/>
      <c r="EV112" s="1008"/>
      <c r="EW112" s="1008"/>
      <c r="EX112" s="1008"/>
      <c r="EY112" s="1008"/>
      <c r="EZ112" s="1008"/>
      <c r="FA112" s="1008"/>
      <c r="FB112" s="1008"/>
      <c r="FC112" s="871"/>
      <c r="FD112" s="871"/>
      <c r="FE112" s="871"/>
      <c r="FF112" s="871"/>
      <c r="FG112" s="871"/>
      <c r="FH112" s="871"/>
      <c r="FI112" s="871"/>
      <c r="FJ112" s="871"/>
      <c r="FK112" s="871"/>
      <c r="FL112" s="871"/>
      <c r="FM112" s="871"/>
      <c r="FN112" s="871"/>
      <c r="FO112" s="871"/>
      <c r="FP112" s="871"/>
      <c r="FQ112" s="871"/>
      <c r="FR112" s="871"/>
      <c r="FS112" s="871"/>
      <c r="FT112" s="871"/>
      <c r="FU112" s="871"/>
      <c r="FV112" s="1012"/>
      <c r="FW112" s="1013" t="str">
        <f>IF(Portada!$A$1="www.fly-logics.com","PIC",0)</f>
        <v>PIC</v>
      </c>
      <c r="FX112" s="1014"/>
      <c r="FY112" s="1014"/>
      <c r="FZ112" s="1015"/>
      <c r="GA112" s="1019" t="str">
        <f>IF(Portada!$A$1="www.fly-logics.com","SIC",0)</f>
        <v>SIC</v>
      </c>
      <c r="GB112" s="1014"/>
      <c r="GC112" s="1014"/>
      <c r="GD112" s="1015"/>
      <c r="GE112" s="1019" t="str">
        <f>IF(Portada!$A$1="www.fly-logics.com","INSTR.",0)</f>
        <v>INSTR.</v>
      </c>
      <c r="GF112" s="1014"/>
      <c r="GG112" s="1014"/>
      <c r="GH112" s="1014"/>
      <c r="GI112" s="1019" t="str">
        <f>'Resumen Anual'!$AR$5</f>
        <v>Aterr.</v>
      </c>
      <c r="GJ112" s="1014"/>
      <c r="GK112" s="1014"/>
      <c r="GL112" s="1014"/>
      <c r="GM112" s="1014"/>
      <c r="GN112" s="1021"/>
      <c r="GO112" s="888"/>
    </row>
    <row r="113" spans="1:197" ht="5.25" customHeight="1" x14ac:dyDescent="0.2">
      <c r="A113" s="1007"/>
      <c r="B113" s="1008"/>
      <c r="C113" s="1008"/>
      <c r="D113" s="1008"/>
      <c r="E113" s="1008"/>
      <c r="F113" s="1008"/>
      <c r="G113" s="1008"/>
      <c r="H113" s="1008"/>
      <c r="I113" s="1008"/>
      <c r="J113" s="1008"/>
      <c r="K113" s="871"/>
      <c r="L113" s="871"/>
      <c r="M113" s="871"/>
      <c r="N113" s="871"/>
      <c r="O113" s="871"/>
      <c r="P113" s="871"/>
      <c r="Q113" s="871"/>
      <c r="R113" s="871"/>
      <c r="S113" s="871"/>
      <c r="T113" s="871"/>
      <c r="U113" s="871"/>
      <c r="V113" s="871"/>
      <c r="W113" s="871"/>
      <c r="X113" s="871"/>
      <c r="Y113" s="871"/>
      <c r="Z113" s="871"/>
      <c r="AA113" s="871"/>
      <c r="AB113" s="871"/>
      <c r="AC113" s="871"/>
      <c r="AD113" s="1012"/>
      <c r="AE113" s="1016"/>
      <c r="AF113" s="1017"/>
      <c r="AG113" s="1017"/>
      <c r="AH113" s="1018"/>
      <c r="AI113" s="1020"/>
      <c r="AJ113" s="1017"/>
      <c r="AK113" s="1017"/>
      <c r="AL113" s="1018"/>
      <c r="AM113" s="1020"/>
      <c r="AN113" s="1017"/>
      <c r="AO113" s="1017"/>
      <c r="AP113" s="1017"/>
      <c r="AQ113" s="1022"/>
      <c r="AR113" s="1023"/>
      <c r="AS113" s="1023"/>
      <c r="AT113" s="1023"/>
      <c r="AU113" s="1023"/>
      <c r="AV113" s="1024"/>
      <c r="AW113" s="888"/>
      <c r="AX113" s="1007"/>
      <c r="AY113" s="1008"/>
      <c r="AZ113" s="1008"/>
      <c r="BA113" s="1008"/>
      <c r="BB113" s="1008"/>
      <c r="BC113" s="1008"/>
      <c r="BD113" s="1008"/>
      <c r="BE113" s="1008"/>
      <c r="BF113" s="1008"/>
      <c r="BG113" s="1008"/>
      <c r="BH113" s="871"/>
      <c r="BI113" s="871"/>
      <c r="BJ113" s="871"/>
      <c r="BK113" s="871"/>
      <c r="BL113" s="871"/>
      <c r="BM113" s="871"/>
      <c r="BN113" s="871"/>
      <c r="BO113" s="871"/>
      <c r="BP113" s="871"/>
      <c r="BQ113" s="871"/>
      <c r="BR113" s="871"/>
      <c r="BS113" s="871"/>
      <c r="BT113" s="871"/>
      <c r="BU113" s="871"/>
      <c r="BV113" s="871"/>
      <c r="BW113" s="871"/>
      <c r="BX113" s="871"/>
      <c r="BY113" s="871"/>
      <c r="BZ113" s="871"/>
      <c r="CA113" s="1012"/>
      <c r="CB113" s="1016"/>
      <c r="CC113" s="1017"/>
      <c r="CD113" s="1017"/>
      <c r="CE113" s="1018"/>
      <c r="CF113" s="1020"/>
      <c r="CG113" s="1017"/>
      <c r="CH113" s="1017"/>
      <c r="CI113" s="1018"/>
      <c r="CJ113" s="1020"/>
      <c r="CK113" s="1017"/>
      <c r="CL113" s="1017"/>
      <c r="CM113" s="1017"/>
      <c r="CN113" s="1022"/>
      <c r="CO113" s="1023"/>
      <c r="CP113" s="1023"/>
      <c r="CQ113" s="1023"/>
      <c r="CR113" s="1023"/>
      <c r="CS113" s="1024"/>
      <c r="CT113" s="888"/>
      <c r="CV113" s="1007"/>
      <c r="CW113" s="1008"/>
      <c r="CX113" s="1008"/>
      <c r="CY113" s="1008"/>
      <c r="CZ113" s="1008"/>
      <c r="DA113" s="1008"/>
      <c r="DB113" s="1008"/>
      <c r="DC113" s="1008"/>
      <c r="DD113" s="1008"/>
      <c r="DE113" s="1008"/>
      <c r="DF113" s="871"/>
      <c r="DG113" s="871"/>
      <c r="DH113" s="871"/>
      <c r="DI113" s="871"/>
      <c r="DJ113" s="871"/>
      <c r="DK113" s="871"/>
      <c r="DL113" s="871"/>
      <c r="DM113" s="871"/>
      <c r="DN113" s="871"/>
      <c r="DO113" s="871"/>
      <c r="DP113" s="871"/>
      <c r="DQ113" s="871"/>
      <c r="DR113" s="871"/>
      <c r="DS113" s="871"/>
      <c r="DT113" s="871"/>
      <c r="DU113" s="871"/>
      <c r="DV113" s="871"/>
      <c r="DW113" s="871"/>
      <c r="DX113" s="871"/>
      <c r="DY113" s="1012"/>
      <c r="DZ113" s="1016"/>
      <c r="EA113" s="1017"/>
      <c r="EB113" s="1017"/>
      <c r="EC113" s="1018"/>
      <c r="ED113" s="1020"/>
      <c r="EE113" s="1017"/>
      <c r="EF113" s="1017"/>
      <c r="EG113" s="1018"/>
      <c r="EH113" s="1020"/>
      <c r="EI113" s="1017"/>
      <c r="EJ113" s="1017"/>
      <c r="EK113" s="1017"/>
      <c r="EL113" s="1022"/>
      <c r="EM113" s="1023"/>
      <c r="EN113" s="1023"/>
      <c r="EO113" s="1023"/>
      <c r="EP113" s="1023"/>
      <c r="EQ113" s="1024"/>
      <c r="ER113" s="888"/>
      <c r="ES113" s="1007"/>
      <c r="ET113" s="1008"/>
      <c r="EU113" s="1008"/>
      <c r="EV113" s="1008"/>
      <c r="EW113" s="1008"/>
      <c r="EX113" s="1008"/>
      <c r="EY113" s="1008"/>
      <c r="EZ113" s="1008"/>
      <c r="FA113" s="1008"/>
      <c r="FB113" s="1008"/>
      <c r="FC113" s="871"/>
      <c r="FD113" s="871"/>
      <c r="FE113" s="871"/>
      <c r="FF113" s="871"/>
      <c r="FG113" s="871"/>
      <c r="FH113" s="871"/>
      <c r="FI113" s="871"/>
      <c r="FJ113" s="871"/>
      <c r="FK113" s="871"/>
      <c r="FL113" s="871"/>
      <c r="FM113" s="871"/>
      <c r="FN113" s="871"/>
      <c r="FO113" s="871"/>
      <c r="FP113" s="871"/>
      <c r="FQ113" s="871"/>
      <c r="FR113" s="871"/>
      <c r="FS113" s="871"/>
      <c r="FT113" s="871"/>
      <c r="FU113" s="871"/>
      <c r="FV113" s="1012"/>
      <c r="FW113" s="1016"/>
      <c r="FX113" s="1017"/>
      <c r="FY113" s="1017"/>
      <c r="FZ113" s="1018"/>
      <c r="GA113" s="1020"/>
      <c r="GB113" s="1017"/>
      <c r="GC113" s="1017"/>
      <c r="GD113" s="1018"/>
      <c r="GE113" s="1020"/>
      <c r="GF113" s="1017"/>
      <c r="GG113" s="1017"/>
      <c r="GH113" s="1017"/>
      <c r="GI113" s="1022"/>
      <c r="GJ113" s="1023"/>
      <c r="GK113" s="1023"/>
      <c r="GL113" s="1023"/>
      <c r="GM113" s="1023"/>
      <c r="GN113" s="1024"/>
      <c r="GO113" s="888"/>
    </row>
    <row r="114" spans="1:197" ht="5.25" customHeight="1" x14ac:dyDescent="0.25">
      <c r="A114" s="1009"/>
      <c r="B114" s="1010"/>
      <c r="C114" s="1010"/>
      <c r="D114" s="1010"/>
      <c r="E114" s="1010"/>
      <c r="F114" s="1010"/>
      <c r="G114" s="1010"/>
      <c r="H114" s="1010"/>
      <c r="I114" s="1010"/>
      <c r="J114" s="1010"/>
      <c r="K114" s="1025"/>
      <c r="L114" s="1025"/>
      <c r="M114" s="1025"/>
      <c r="N114" s="1025"/>
      <c r="O114" s="1025"/>
      <c r="P114" s="1025"/>
      <c r="Q114" s="1025"/>
      <c r="R114" s="1025"/>
      <c r="S114" s="1025"/>
      <c r="T114" s="1025"/>
      <c r="U114" s="1025"/>
      <c r="V114" s="1025"/>
      <c r="W114" s="1025"/>
      <c r="X114" s="1025"/>
      <c r="Y114" s="1025"/>
      <c r="Z114" s="1025"/>
      <c r="AA114" s="1025"/>
      <c r="AB114" s="1025"/>
      <c r="AC114" s="1025"/>
      <c r="AD114" s="1026"/>
      <c r="AE114" s="1016"/>
      <c r="AF114" s="1017"/>
      <c r="AG114" s="1017"/>
      <c r="AH114" s="1018"/>
      <c r="AI114" s="1020"/>
      <c r="AJ114" s="1017"/>
      <c r="AK114" s="1017"/>
      <c r="AL114" s="1018"/>
      <c r="AM114" s="1020"/>
      <c r="AN114" s="1017"/>
      <c r="AO114" s="1017"/>
      <c r="AP114" s="1017"/>
      <c r="AQ114" s="1027" t="str">
        <f>'Resumen Anual'!$AR$7</f>
        <v>D</v>
      </c>
      <c r="AR114" s="1028"/>
      <c r="AS114" s="1028"/>
      <c r="AT114" s="1027" t="str">
        <f>'Resumen Anual'!$AU$7</f>
        <v>N</v>
      </c>
      <c r="AU114" s="1028"/>
      <c r="AV114" s="1029"/>
      <c r="AW114" s="888"/>
      <c r="AX114" s="1009"/>
      <c r="AY114" s="1010"/>
      <c r="AZ114" s="1010"/>
      <c r="BA114" s="1010"/>
      <c r="BB114" s="1010"/>
      <c r="BC114" s="1010"/>
      <c r="BD114" s="1010"/>
      <c r="BE114" s="1010"/>
      <c r="BF114" s="1010"/>
      <c r="BG114" s="1010"/>
      <c r="BH114" s="1025"/>
      <c r="BI114" s="1025"/>
      <c r="BJ114" s="1025"/>
      <c r="BK114" s="1025"/>
      <c r="BL114" s="1025"/>
      <c r="BM114" s="1025"/>
      <c r="BN114" s="1025"/>
      <c r="BO114" s="1025"/>
      <c r="BP114" s="1025"/>
      <c r="BQ114" s="1025"/>
      <c r="BR114" s="1025"/>
      <c r="BS114" s="1025"/>
      <c r="BT114" s="1025"/>
      <c r="BU114" s="1025"/>
      <c r="BV114" s="1025"/>
      <c r="BW114" s="1025"/>
      <c r="BX114" s="1025"/>
      <c r="BY114" s="1025"/>
      <c r="BZ114" s="1025"/>
      <c r="CA114" s="1026"/>
      <c r="CB114" s="1016"/>
      <c r="CC114" s="1017"/>
      <c r="CD114" s="1017"/>
      <c r="CE114" s="1018"/>
      <c r="CF114" s="1020"/>
      <c r="CG114" s="1017"/>
      <c r="CH114" s="1017"/>
      <c r="CI114" s="1018"/>
      <c r="CJ114" s="1020"/>
      <c r="CK114" s="1017"/>
      <c r="CL114" s="1017"/>
      <c r="CM114" s="1017"/>
      <c r="CN114" s="1027" t="str">
        <f>'Resumen Anual'!$AR$7</f>
        <v>D</v>
      </c>
      <c r="CO114" s="1028"/>
      <c r="CP114" s="1028"/>
      <c r="CQ114" s="1027" t="str">
        <f>'Resumen Anual'!$AU$7</f>
        <v>N</v>
      </c>
      <c r="CR114" s="1028"/>
      <c r="CS114" s="1029"/>
      <c r="CT114" s="888"/>
      <c r="CV114" s="1009"/>
      <c r="CW114" s="1010"/>
      <c r="CX114" s="1010"/>
      <c r="CY114" s="1010"/>
      <c r="CZ114" s="1010"/>
      <c r="DA114" s="1010"/>
      <c r="DB114" s="1010"/>
      <c r="DC114" s="1010"/>
      <c r="DD114" s="1010"/>
      <c r="DE114" s="1010"/>
      <c r="DF114" s="1025"/>
      <c r="DG114" s="1025"/>
      <c r="DH114" s="1025"/>
      <c r="DI114" s="1025"/>
      <c r="DJ114" s="1025"/>
      <c r="DK114" s="1025"/>
      <c r="DL114" s="1025"/>
      <c r="DM114" s="1025"/>
      <c r="DN114" s="1025"/>
      <c r="DO114" s="1025"/>
      <c r="DP114" s="1025"/>
      <c r="DQ114" s="1025"/>
      <c r="DR114" s="1025"/>
      <c r="DS114" s="1025"/>
      <c r="DT114" s="1025"/>
      <c r="DU114" s="1025"/>
      <c r="DV114" s="1025"/>
      <c r="DW114" s="1025"/>
      <c r="DX114" s="1025"/>
      <c r="DY114" s="1026"/>
      <c r="DZ114" s="1016"/>
      <c r="EA114" s="1017"/>
      <c r="EB114" s="1017"/>
      <c r="EC114" s="1018"/>
      <c r="ED114" s="1020"/>
      <c r="EE114" s="1017"/>
      <c r="EF114" s="1017"/>
      <c r="EG114" s="1018"/>
      <c r="EH114" s="1020"/>
      <c r="EI114" s="1017"/>
      <c r="EJ114" s="1017"/>
      <c r="EK114" s="1017"/>
      <c r="EL114" s="1027" t="str">
        <f>'Resumen Anual'!$AR$7</f>
        <v>D</v>
      </c>
      <c r="EM114" s="1028"/>
      <c r="EN114" s="1028"/>
      <c r="EO114" s="1027" t="str">
        <f>'Resumen Anual'!$AU$7</f>
        <v>N</v>
      </c>
      <c r="EP114" s="1028"/>
      <c r="EQ114" s="1029"/>
      <c r="ER114" s="888"/>
      <c r="ES114" s="1009"/>
      <c r="ET114" s="1010"/>
      <c r="EU114" s="1010"/>
      <c r="EV114" s="1010"/>
      <c r="EW114" s="1010"/>
      <c r="EX114" s="1010"/>
      <c r="EY114" s="1010"/>
      <c r="EZ114" s="1010"/>
      <c r="FA114" s="1010"/>
      <c r="FB114" s="1010"/>
      <c r="FC114" s="1025"/>
      <c r="FD114" s="1025"/>
      <c r="FE114" s="1025"/>
      <c r="FF114" s="1025"/>
      <c r="FG114" s="1025"/>
      <c r="FH114" s="1025"/>
      <c r="FI114" s="1025"/>
      <c r="FJ114" s="1025"/>
      <c r="FK114" s="1025"/>
      <c r="FL114" s="1025"/>
      <c r="FM114" s="1025"/>
      <c r="FN114" s="1025"/>
      <c r="FO114" s="1025"/>
      <c r="FP114" s="1025"/>
      <c r="FQ114" s="1025"/>
      <c r="FR114" s="1025"/>
      <c r="FS114" s="1025"/>
      <c r="FT114" s="1025"/>
      <c r="FU114" s="1025"/>
      <c r="FV114" s="1026"/>
      <c r="FW114" s="1016"/>
      <c r="FX114" s="1017"/>
      <c r="FY114" s="1017"/>
      <c r="FZ114" s="1018"/>
      <c r="GA114" s="1020"/>
      <c r="GB114" s="1017"/>
      <c r="GC114" s="1017"/>
      <c r="GD114" s="1018"/>
      <c r="GE114" s="1020"/>
      <c r="GF114" s="1017"/>
      <c r="GG114" s="1017"/>
      <c r="GH114" s="1017"/>
      <c r="GI114" s="1027" t="str">
        <f>'Resumen Anual'!$AR$7</f>
        <v>D</v>
      </c>
      <c r="GJ114" s="1028"/>
      <c r="GK114" s="1028"/>
      <c r="GL114" s="1027" t="str">
        <f>'Resumen Anual'!$AU$7</f>
        <v>N</v>
      </c>
      <c r="GM114" s="1028"/>
      <c r="GN114" s="1029"/>
      <c r="GO114" s="888"/>
    </row>
    <row r="115" spans="1:197" ht="5.25" customHeight="1" x14ac:dyDescent="0.2">
      <c r="A115" s="880"/>
      <c r="B115" s="881"/>
      <c r="C115" s="881"/>
      <c r="D115" s="881"/>
      <c r="E115" s="881"/>
      <c r="F115" s="881"/>
      <c r="G115" s="881"/>
      <c r="H115" s="881"/>
      <c r="I115" s="881"/>
      <c r="J115" s="881"/>
      <c r="K115" s="881"/>
      <c r="L115" s="881"/>
      <c r="M115" s="881"/>
      <c r="N115" s="881"/>
      <c r="O115" s="881"/>
      <c r="P115" s="881"/>
      <c r="Q115" s="881"/>
      <c r="R115" s="881"/>
      <c r="S115" s="881"/>
      <c r="T115" s="881"/>
      <c r="U115" s="881"/>
      <c r="V115" s="881"/>
      <c r="W115" s="881"/>
      <c r="X115" s="881"/>
      <c r="Y115" s="881"/>
      <c r="Z115" s="881"/>
      <c r="AA115" s="881"/>
      <c r="AB115" s="881"/>
      <c r="AC115" s="881"/>
      <c r="AD115" s="881"/>
      <c r="AE115" s="1016"/>
      <c r="AF115" s="1017"/>
      <c r="AG115" s="1017"/>
      <c r="AH115" s="1018"/>
      <c r="AI115" s="1020"/>
      <c r="AJ115" s="1017"/>
      <c r="AK115" s="1017"/>
      <c r="AL115" s="1018"/>
      <c r="AM115" s="1020"/>
      <c r="AN115" s="1017"/>
      <c r="AO115" s="1017"/>
      <c r="AP115" s="1017"/>
      <c r="AQ115" s="1020"/>
      <c r="AR115" s="1017"/>
      <c r="AS115" s="1017"/>
      <c r="AT115" s="1020"/>
      <c r="AU115" s="1017"/>
      <c r="AV115" s="1030"/>
      <c r="AW115" s="888"/>
      <c r="AX115" s="880"/>
      <c r="AY115" s="881"/>
      <c r="AZ115" s="881"/>
      <c r="BA115" s="881"/>
      <c r="BB115" s="881"/>
      <c r="BC115" s="881"/>
      <c r="BD115" s="881"/>
      <c r="BE115" s="881"/>
      <c r="BF115" s="881"/>
      <c r="BG115" s="881"/>
      <c r="BH115" s="881"/>
      <c r="BI115" s="881"/>
      <c r="BJ115" s="881"/>
      <c r="BK115" s="881"/>
      <c r="BL115" s="881"/>
      <c r="BM115" s="881"/>
      <c r="BN115" s="881"/>
      <c r="BO115" s="881"/>
      <c r="BP115" s="881"/>
      <c r="BQ115" s="881"/>
      <c r="BR115" s="881"/>
      <c r="BS115" s="881"/>
      <c r="BT115" s="881"/>
      <c r="BU115" s="881"/>
      <c r="BV115" s="881"/>
      <c r="BW115" s="881"/>
      <c r="BX115" s="881"/>
      <c r="BY115" s="881"/>
      <c r="BZ115" s="881"/>
      <c r="CA115" s="881"/>
      <c r="CB115" s="1016"/>
      <c r="CC115" s="1017"/>
      <c r="CD115" s="1017"/>
      <c r="CE115" s="1018"/>
      <c r="CF115" s="1020"/>
      <c r="CG115" s="1017"/>
      <c r="CH115" s="1017"/>
      <c r="CI115" s="1018"/>
      <c r="CJ115" s="1020"/>
      <c r="CK115" s="1017"/>
      <c r="CL115" s="1017"/>
      <c r="CM115" s="1017"/>
      <c r="CN115" s="1020"/>
      <c r="CO115" s="1017"/>
      <c r="CP115" s="1017"/>
      <c r="CQ115" s="1020"/>
      <c r="CR115" s="1017"/>
      <c r="CS115" s="1030"/>
      <c r="CT115" s="888"/>
      <c r="CV115" s="880"/>
      <c r="CW115" s="881"/>
      <c r="CX115" s="881"/>
      <c r="CY115" s="881"/>
      <c r="CZ115" s="881"/>
      <c r="DA115" s="881"/>
      <c r="DB115" s="881"/>
      <c r="DC115" s="881"/>
      <c r="DD115" s="881"/>
      <c r="DE115" s="881"/>
      <c r="DF115" s="881"/>
      <c r="DG115" s="881"/>
      <c r="DH115" s="881"/>
      <c r="DI115" s="881"/>
      <c r="DJ115" s="881"/>
      <c r="DK115" s="881"/>
      <c r="DL115" s="881"/>
      <c r="DM115" s="881"/>
      <c r="DN115" s="881"/>
      <c r="DO115" s="881"/>
      <c r="DP115" s="881"/>
      <c r="DQ115" s="881"/>
      <c r="DR115" s="881"/>
      <c r="DS115" s="881"/>
      <c r="DT115" s="881"/>
      <c r="DU115" s="881"/>
      <c r="DV115" s="881"/>
      <c r="DW115" s="881"/>
      <c r="DX115" s="881"/>
      <c r="DY115" s="881"/>
      <c r="DZ115" s="1016"/>
      <c r="EA115" s="1017"/>
      <c r="EB115" s="1017"/>
      <c r="EC115" s="1018"/>
      <c r="ED115" s="1020"/>
      <c r="EE115" s="1017"/>
      <c r="EF115" s="1017"/>
      <c r="EG115" s="1018"/>
      <c r="EH115" s="1020"/>
      <c r="EI115" s="1017"/>
      <c r="EJ115" s="1017"/>
      <c r="EK115" s="1017"/>
      <c r="EL115" s="1020"/>
      <c r="EM115" s="1017"/>
      <c r="EN115" s="1017"/>
      <c r="EO115" s="1020"/>
      <c r="EP115" s="1017"/>
      <c r="EQ115" s="1030"/>
      <c r="ER115" s="888"/>
      <c r="ES115" s="880"/>
      <c r="ET115" s="881"/>
      <c r="EU115" s="881"/>
      <c r="EV115" s="881"/>
      <c r="EW115" s="881"/>
      <c r="EX115" s="881"/>
      <c r="EY115" s="881"/>
      <c r="EZ115" s="881"/>
      <c r="FA115" s="881"/>
      <c r="FB115" s="881"/>
      <c r="FC115" s="881"/>
      <c r="FD115" s="881"/>
      <c r="FE115" s="881"/>
      <c r="FF115" s="881"/>
      <c r="FG115" s="881"/>
      <c r="FH115" s="881"/>
      <c r="FI115" s="881"/>
      <c r="FJ115" s="881"/>
      <c r="FK115" s="881"/>
      <c r="FL115" s="881"/>
      <c r="FM115" s="881"/>
      <c r="FN115" s="881"/>
      <c r="FO115" s="881"/>
      <c r="FP115" s="881"/>
      <c r="FQ115" s="881"/>
      <c r="FR115" s="881"/>
      <c r="FS115" s="881"/>
      <c r="FT115" s="881"/>
      <c r="FU115" s="881"/>
      <c r="FV115" s="881"/>
      <c r="FW115" s="1016"/>
      <c r="FX115" s="1017"/>
      <c r="FY115" s="1017"/>
      <c r="FZ115" s="1018"/>
      <c r="GA115" s="1020"/>
      <c r="GB115" s="1017"/>
      <c r="GC115" s="1017"/>
      <c r="GD115" s="1018"/>
      <c r="GE115" s="1020"/>
      <c r="GF115" s="1017"/>
      <c r="GG115" s="1017"/>
      <c r="GH115" s="1017"/>
      <c r="GI115" s="1020"/>
      <c r="GJ115" s="1017"/>
      <c r="GK115" s="1017"/>
      <c r="GL115" s="1020"/>
      <c r="GM115" s="1017"/>
      <c r="GN115" s="1030"/>
      <c r="GO115" s="888"/>
    </row>
    <row r="116" spans="1:197" ht="8.25" customHeight="1" x14ac:dyDescent="0.2">
      <c r="A116" s="898"/>
      <c r="B116" s="992" t="str">
        <f>'Resumen Anual'!$C$13</f>
        <v>TIEMPO DE VUELO</v>
      </c>
      <c r="C116" s="993"/>
      <c r="D116" s="993"/>
      <c r="E116" s="993"/>
      <c r="F116" s="993"/>
      <c r="G116" s="993"/>
      <c r="H116" s="993"/>
      <c r="I116" s="993"/>
      <c r="J116" s="993"/>
      <c r="K116" s="993"/>
      <c r="L116" s="994"/>
      <c r="M116" s="6"/>
      <c r="N116" s="998" t="str">
        <f>'Resumen Anual'!$O$13</f>
        <v>TIEMPO MEDIO</v>
      </c>
      <c r="O116" s="993"/>
      <c r="P116" s="993"/>
      <c r="Q116" s="993"/>
      <c r="R116" s="993"/>
      <c r="S116" s="993"/>
      <c r="T116" s="993"/>
      <c r="U116" s="993"/>
      <c r="V116" s="993"/>
      <c r="W116" s="993"/>
      <c r="X116" s="994"/>
      <c r="Y116" s="625"/>
      <c r="Z116" s="978" t="s">
        <v>94</v>
      </c>
      <c r="AA116" s="978"/>
      <c r="AB116" s="978"/>
      <c r="AC116" s="978"/>
      <c r="AD116" s="978"/>
      <c r="AE116" s="912"/>
      <c r="AF116" s="912"/>
      <c r="AG116" s="912"/>
      <c r="AH116" s="912"/>
      <c r="AI116" s="912"/>
      <c r="AJ116" s="912"/>
      <c r="AK116" s="912"/>
      <c r="AL116" s="912"/>
      <c r="AM116" s="912"/>
      <c r="AN116" s="912"/>
      <c r="AO116" s="912"/>
      <c r="AP116" s="912"/>
      <c r="AQ116" s="913"/>
      <c r="AR116" s="913"/>
      <c r="AS116" s="913"/>
      <c r="AT116" s="913"/>
      <c r="AU116" s="913"/>
      <c r="AV116" s="913"/>
      <c r="AW116" s="888"/>
      <c r="AX116" s="898"/>
      <c r="AY116" s="992" t="str">
        <f>'Resumen Anual'!$C$13</f>
        <v>TIEMPO DE VUELO</v>
      </c>
      <c r="AZ116" s="993"/>
      <c r="BA116" s="993"/>
      <c r="BB116" s="993"/>
      <c r="BC116" s="993"/>
      <c r="BD116" s="993"/>
      <c r="BE116" s="993"/>
      <c r="BF116" s="993"/>
      <c r="BG116" s="993"/>
      <c r="BH116" s="993"/>
      <c r="BI116" s="994"/>
      <c r="BJ116" s="6"/>
      <c r="BK116" s="998" t="str">
        <f>'Resumen Anual'!$O$13</f>
        <v>TIEMPO MEDIO</v>
      </c>
      <c r="BL116" s="993"/>
      <c r="BM116" s="993"/>
      <c r="BN116" s="993"/>
      <c r="BO116" s="993"/>
      <c r="BP116" s="993"/>
      <c r="BQ116" s="993"/>
      <c r="BR116" s="993"/>
      <c r="BS116" s="993"/>
      <c r="BT116" s="993"/>
      <c r="BU116" s="994"/>
      <c r="BV116" s="625"/>
      <c r="BW116" s="978" t="s">
        <v>94</v>
      </c>
      <c r="BX116" s="978"/>
      <c r="BY116" s="978"/>
      <c r="BZ116" s="978"/>
      <c r="CA116" s="978"/>
      <c r="CB116" s="912"/>
      <c r="CC116" s="912"/>
      <c r="CD116" s="912"/>
      <c r="CE116" s="912"/>
      <c r="CF116" s="912"/>
      <c r="CG116" s="912"/>
      <c r="CH116" s="912"/>
      <c r="CI116" s="912"/>
      <c r="CJ116" s="912"/>
      <c r="CK116" s="912"/>
      <c r="CL116" s="912"/>
      <c r="CM116" s="912"/>
      <c r="CN116" s="913"/>
      <c r="CO116" s="913"/>
      <c r="CP116" s="913"/>
      <c r="CQ116" s="913"/>
      <c r="CR116" s="913"/>
      <c r="CS116" s="913"/>
      <c r="CT116" s="888"/>
      <c r="CV116" s="898"/>
      <c r="CW116" s="992" t="str">
        <f>'Resumen Anual'!$C$13</f>
        <v>TIEMPO DE VUELO</v>
      </c>
      <c r="CX116" s="993"/>
      <c r="CY116" s="993"/>
      <c r="CZ116" s="993"/>
      <c r="DA116" s="993"/>
      <c r="DB116" s="993"/>
      <c r="DC116" s="993"/>
      <c r="DD116" s="993"/>
      <c r="DE116" s="993"/>
      <c r="DF116" s="993"/>
      <c r="DG116" s="994"/>
      <c r="DH116" s="6"/>
      <c r="DI116" s="998" t="str">
        <f>'Resumen Anual'!$O$13</f>
        <v>TIEMPO MEDIO</v>
      </c>
      <c r="DJ116" s="993"/>
      <c r="DK116" s="993"/>
      <c r="DL116" s="993"/>
      <c r="DM116" s="993"/>
      <c r="DN116" s="993"/>
      <c r="DO116" s="993"/>
      <c r="DP116" s="993"/>
      <c r="DQ116" s="993"/>
      <c r="DR116" s="993"/>
      <c r="DS116" s="994"/>
      <c r="DT116" s="625"/>
      <c r="DU116" s="978" t="s">
        <v>94</v>
      </c>
      <c r="DV116" s="978"/>
      <c r="DW116" s="978"/>
      <c r="DX116" s="978"/>
      <c r="DY116" s="978"/>
      <c r="DZ116" s="912"/>
      <c r="EA116" s="912"/>
      <c r="EB116" s="912"/>
      <c r="EC116" s="912"/>
      <c r="ED116" s="912"/>
      <c r="EE116" s="912"/>
      <c r="EF116" s="912"/>
      <c r="EG116" s="912"/>
      <c r="EH116" s="912"/>
      <c r="EI116" s="912"/>
      <c r="EJ116" s="912"/>
      <c r="EK116" s="912"/>
      <c r="EL116" s="913"/>
      <c r="EM116" s="913"/>
      <c r="EN116" s="913"/>
      <c r="EO116" s="913"/>
      <c r="EP116" s="913"/>
      <c r="EQ116" s="913"/>
      <c r="ER116" s="888"/>
      <c r="ES116" s="898"/>
      <c r="ET116" s="992" t="str">
        <f>'Resumen Anual'!$C$13</f>
        <v>TIEMPO DE VUELO</v>
      </c>
      <c r="EU116" s="993"/>
      <c r="EV116" s="993"/>
      <c r="EW116" s="993"/>
      <c r="EX116" s="993"/>
      <c r="EY116" s="993"/>
      <c r="EZ116" s="993"/>
      <c r="FA116" s="993"/>
      <c r="FB116" s="993"/>
      <c r="FC116" s="993"/>
      <c r="FD116" s="994"/>
      <c r="FE116" s="6"/>
      <c r="FF116" s="998" t="str">
        <f>'Resumen Anual'!$O$13</f>
        <v>TIEMPO MEDIO</v>
      </c>
      <c r="FG116" s="993"/>
      <c r="FH116" s="993"/>
      <c r="FI116" s="993"/>
      <c r="FJ116" s="993"/>
      <c r="FK116" s="993"/>
      <c r="FL116" s="993"/>
      <c r="FM116" s="993"/>
      <c r="FN116" s="993"/>
      <c r="FO116" s="993"/>
      <c r="FP116" s="994"/>
      <c r="FQ116" s="625"/>
      <c r="FR116" s="978" t="s">
        <v>94</v>
      </c>
      <c r="FS116" s="978"/>
      <c r="FT116" s="978"/>
      <c r="FU116" s="978"/>
      <c r="FV116" s="978"/>
      <c r="FW116" s="912"/>
      <c r="FX116" s="912"/>
      <c r="FY116" s="912"/>
      <c r="FZ116" s="912"/>
      <c r="GA116" s="912"/>
      <c r="GB116" s="912"/>
      <c r="GC116" s="912"/>
      <c r="GD116" s="912"/>
      <c r="GE116" s="912"/>
      <c r="GF116" s="912"/>
      <c r="GG116" s="912"/>
      <c r="GH116" s="912"/>
      <c r="GI116" s="913"/>
      <c r="GJ116" s="913"/>
      <c r="GK116" s="913"/>
      <c r="GL116" s="913"/>
      <c r="GM116" s="913"/>
      <c r="GN116" s="913"/>
      <c r="GO116" s="888"/>
    </row>
    <row r="117" spans="1:197" ht="8.25" customHeight="1" x14ac:dyDescent="0.2">
      <c r="A117" s="898"/>
      <c r="B117" s="995"/>
      <c r="C117" s="996"/>
      <c r="D117" s="996"/>
      <c r="E117" s="996"/>
      <c r="F117" s="996"/>
      <c r="G117" s="996"/>
      <c r="H117" s="996"/>
      <c r="I117" s="996"/>
      <c r="J117" s="996"/>
      <c r="K117" s="996"/>
      <c r="L117" s="997"/>
      <c r="M117" s="14"/>
      <c r="N117" s="995"/>
      <c r="O117" s="996"/>
      <c r="P117" s="996"/>
      <c r="Q117" s="996"/>
      <c r="R117" s="996"/>
      <c r="S117" s="996"/>
      <c r="T117" s="996"/>
      <c r="U117" s="996"/>
      <c r="V117" s="996"/>
      <c r="W117" s="996"/>
      <c r="X117" s="997"/>
      <c r="Y117" s="625"/>
      <c r="Z117" s="978"/>
      <c r="AA117" s="978"/>
      <c r="AB117" s="978"/>
      <c r="AC117" s="978"/>
      <c r="AD117" s="978"/>
      <c r="AE117" s="912"/>
      <c r="AF117" s="912"/>
      <c r="AG117" s="912"/>
      <c r="AH117" s="912"/>
      <c r="AI117" s="912"/>
      <c r="AJ117" s="912"/>
      <c r="AK117" s="912"/>
      <c r="AL117" s="912"/>
      <c r="AM117" s="912"/>
      <c r="AN117" s="912"/>
      <c r="AO117" s="912"/>
      <c r="AP117" s="912"/>
      <c r="AQ117" s="913"/>
      <c r="AR117" s="913"/>
      <c r="AS117" s="913"/>
      <c r="AT117" s="913"/>
      <c r="AU117" s="913"/>
      <c r="AV117" s="913"/>
      <c r="AW117" s="888"/>
      <c r="AX117" s="898"/>
      <c r="AY117" s="995"/>
      <c r="AZ117" s="996"/>
      <c r="BA117" s="996"/>
      <c r="BB117" s="996"/>
      <c r="BC117" s="996"/>
      <c r="BD117" s="996"/>
      <c r="BE117" s="996"/>
      <c r="BF117" s="996"/>
      <c r="BG117" s="996"/>
      <c r="BH117" s="996"/>
      <c r="BI117" s="997"/>
      <c r="BJ117" s="14"/>
      <c r="BK117" s="995"/>
      <c r="BL117" s="996"/>
      <c r="BM117" s="996"/>
      <c r="BN117" s="996"/>
      <c r="BO117" s="996"/>
      <c r="BP117" s="996"/>
      <c r="BQ117" s="996"/>
      <c r="BR117" s="996"/>
      <c r="BS117" s="996"/>
      <c r="BT117" s="996"/>
      <c r="BU117" s="997"/>
      <c r="BV117" s="625"/>
      <c r="BW117" s="978"/>
      <c r="BX117" s="978"/>
      <c r="BY117" s="978"/>
      <c r="BZ117" s="978"/>
      <c r="CA117" s="978"/>
      <c r="CB117" s="912"/>
      <c r="CC117" s="912"/>
      <c r="CD117" s="912"/>
      <c r="CE117" s="912"/>
      <c r="CF117" s="912"/>
      <c r="CG117" s="912"/>
      <c r="CH117" s="912"/>
      <c r="CI117" s="912"/>
      <c r="CJ117" s="912"/>
      <c r="CK117" s="912"/>
      <c r="CL117" s="912"/>
      <c r="CM117" s="912"/>
      <c r="CN117" s="913"/>
      <c r="CO117" s="913"/>
      <c r="CP117" s="913"/>
      <c r="CQ117" s="913"/>
      <c r="CR117" s="913"/>
      <c r="CS117" s="913"/>
      <c r="CT117" s="888"/>
      <c r="CV117" s="898"/>
      <c r="CW117" s="995"/>
      <c r="CX117" s="996"/>
      <c r="CY117" s="996"/>
      <c r="CZ117" s="996"/>
      <c r="DA117" s="996"/>
      <c r="DB117" s="996"/>
      <c r="DC117" s="996"/>
      <c r="DD117" s="996"/>
      <c r="DE117" s="996"/>
      <c r="DF117" s="996"/>
      <c r="DG117" s="997"/>
      <c r="DH117" s="14"/>
      <c r="DI117" s="995"/>
      <c r="DJ117" s="996"/>
      <c r="DK117" s="996"/>
      <c r="DL117" s="996"/>
      <c r="DM117" s="996"/>
      <c r="DN117" s="996"/>
      <c r="DO117" s="996"/>
      <c r="DP117" s="996"/>
      <c r="DQ117" s="996"/>
      <c r="DR117" s="996"/>
      <c r="DS117" s="997"/>
      <c r="DT117" s="625"/>
      <c r="DU117" s="978"/>
      <c r="DV117" s="978"/>
      <c r="DW117" s="978"/>
      <c r="DX117" s="978"/>
      <c r="DY117" s="978"/>
      <c r="DZ117" s="912"/>
      <c r="EA117" s="912"/>
      <c r="EB117" s="912"/>
      <c r="EC117" s="912"/>
      <c r="ED117" s="912"/>
      <c r="EE117" s="912"/>
      <c r="EF117" s="912"/>
      <c r="EG117" s="912"/>
      <c r="EH117" s="912"/>
      <c r="EI117" s="912"/>
      <c r="EJ117" s="912"/>
      <c r="EK117" s="912"/>
      <c r="EL117" s="913"/>
      <c r="EM117" s="913"/>
      <c r="EN117" s="913"/>
      <c r="EO117" s="913"/>
      <c r="EP117" s="913"/>
      <c r="EQ117" s="913"/>
      <c r="ER117" s="888"/>
      <c r="ES117" s="898"/>
      <c r="ET117" s="995"/>
      <c r="EU117" s="996"/>
      <c r="EV117" s="996"/>
      <c r="EW117" s="996"/>
      <c r="EX117" s="996"/>
      <c r="EY117" s="996"/>
      <c r="EZ117" s="996"/>
      <c r="FA117" s="996"/>
      <c r="FB117" s="996"/>
      <c r="FC117" s="996"/>
      <c r="FD117" s="997"/>
      <c r="FE117" s="14"/>
      <c r="FF117" s="995"/>
      <c r="FG117" s="996"/>
      <c r="FH117" s="996"/>
      <c r="FI117" s="996"/>
      <c r="FJ117" s="996"/>
      <c r="FK117" s="996"/>
      <c r="FL117" s="996"/>
      <c r="FM117" s="996"/>
      <c r="FN117" s="996"/>
      <c r="FO117" s="996"/>
      <c r="FP117" s="997"/>
      <c r="FQ117" s="625"/>
      <c r="FR117" s="978"/>
      <c r="FS117" s="978"/>
      <c r="FT117" s="978"/>
      <c r="FU117" s="978"/>
      <c r="FV117" s="978"/>
      <c r="FW117" s="912"/>
      <c r="FX117" s="912"/>
      <c r="FY117" s="912"/>
      <c r="FZ117" s="912"/>
      <c r="GA117" s="912"/>
      <c r="GB117" s="912"/>
      <c r="GC117" s="912"/>
      <c r="GD117" s="912"/>
      <c r="GE117" s="912"/>
      <c r="GF117" s="912"/>
      <c r="GG117" s="912"/>
      <c r="GH117" s="912"/>
      <c r="GI117" s="913"/>
      <c r="GJ117" s="913"/>
      <c r="GK117" s="913"/>
      <c r="GL117" s="913"/>
      <c r="GM117" s="913"/>
      <c r="GN117" s="913"/>
      <c r="GO117" s="888"/>
    </row>
    <row r="118" spans="1:197" ht="8.25" customHeight="1" x14ac:dyDescent="0.2">
      <c r="A118" s="898"/>
      <c r="B118" s="832"/>
      <c r="C118" s="833"/>
      <c r="D118" s="833"/>
      <c r="E118" s="833"/>
      <c r="F118" s="833"/>
      <c r="G118" s="833"/>
      <c r="H118" s="833"/>
      <c r="I118" s="833"/>
      <c r="J118" s="833"/>
      <c r="K118" s="833"/>
      <c r="L118" s="834"/>
      <c r="M118" s="14"/>
      <c r="N118" s="821"/>
      <c r="O118" s="822"/>
      <c r="P118" s="822"/>
      <c r="Q118" s="822"/>
      <c r="R118" s="822"/>
      <c r="S118" s="822"/>
      <c r="T118" s="822"/>
      <c r="U118" s="822"/>
      <c r="V118" s="822"/>
      <c r="W118" s="822"/>
      <c r="X118" s="823"/>
      <c r="Y118" s="625"/>
      <c r="Z118" s="910"/>
      <c r="AA118" s="911"/>
      <c r="AB118" s="911"/>
      <c r="AC118" s="911"/>
      <c r="AD118" s="911"/>
      <c r="AE118" s="912"/>
      <c r="AF118" s="912"/>
      <c r="AG118" s="912"/>
      <c r="AH118" s="912"/>
      <c r="AI118" s="912"/>
      <c r="AJ118" s="912"/>
      <c r="AK118" s="912"/>
      <c r="AL118" s="912"/>
      <c r="AM118" s="912"/>
      <c r="AN118" s="912"/>
      <c r="AO118" s="912"/>
      <c r="AP118" s="912"/>
      <c r="AQ118" s="913"/>
      <c r="AR118" s="913"/>
      <c r="AS118" s="913"/>
      <c r="AT118" s="913"/>
      <c r="AU118" s="913"/>
      <c r="AV118" s="913"/>
      <c r="AW118" s="888"/>
      <c r="AX118" s="898"/>
      <c r="AY118" s="832"/>
      <c r="AZ118" s="833"/>
      <c r="BA118" s="833"/>
      <c r="BB118" s="833"/>
      <c r="BC118" s="833"/>
      <c r="BD118" s="833"/>
      <c r="BE118" s="833"/>
      <c r="BF118" s="833"/>
      <c r="BG118" s="833"/>
      <c r="BH118" s="833"/>
      <c r="BI118" s="834"/>
      <c r="BJ118" s="14"/>
      <c r="BK118" s="821"/>
      <c r="BL118" s="822"/>
      <c r="BM118" s="822"/>
      <c r="BN118" s="822"/>
      <c r="BO118" s="822"/>
      <c r="BP118" s="822"/>
      <c r="BQ118" s="822"/>
      <c r="BR118" s="822"/>
      <c r="BS118" s="822"/>
      <c r="BT118" s="822"/>
      <c r="BU118" s="823"/>
      <c r="BV118" s="625"/>
      <c r="BW118" s="910"/>
      <c r="BX118" s="911"/>
      <c r="BY118" s="911"/>
      <c r="BZ118" s="911"/>
      <c r="CA118" s="911"/>
      <c r="CB118" s="912"/>
      <c r="CC118" s="912"/>
      <c r="CD118" s="912"/>
      <c r="CE118" s="912"/>
      <c r="CF118" s="912"/>
      <c r="CG118" s="912"/>
      <c r="CH118" s="912"/>
      <c r="CI118" s="912"/>
      <c r="CJ118" s="912"/>
      <c r="CK118" s="912"/>
      <c r="CL118" s="912"/>
      <c r="CM118" s="912"/>
      <c r="CN118" s="913"/>
      <c r="CO118" s="913"/>
      <c r="CP118" s="913"/>
      <c r="CQ118" s="913"/>
      <c r="CR118" s="913"/>
      <c r="CS118" s="913"/>
      <c r="CT118" s="888"/>
      <c r="CV118" s="898"/>
      <c r="CW118" s="832"/>
      <c r="CX118" s="833"/>
      <c r="CY118" s="833"/>
      <c r="CZ118" s="833"/>
      <c r="DA118" s="833"/>
      <c r="DB118" s="833"/>
      <c r="DC118" s="833"/>
      <c r="DD118" s="833"/>
      <c r="DE118" s="833"/>
      <c r="DF118" s="833"/>
      <c r="DG118" s="834"/>
      <c r="DH118" s="14"/>
      <c r="DI118" s="821"/>
      <c r="DJ118" s="822"/>
      <c r="DK118" s="822"/>
      <c r="DL118" s="822"/>
      <c r="DM118" s="822"/>
      <c r="DN118" s="822"/>
      <c r="DO118" s="822"/>
      <c r="DP118" s="822"/>
      <c r="DQ118" s="822"/>
      <c r="DR118" s="822"/>
      <c r="DS118" s="823"/>
      <c r="DT118" s="625"/>
      <c r="DU118" s="910"/>
      <c r="DV118" s="911"/>
      <c r="DW118" s="911"/>
      <c r="DX118" s="911"/>
      <c r="DY118" s="911"/>
      <c r="DZ118" s="912"/>
      <c r="EA118" s="912"/>
      <c r="EB118" s="912"/>
      <c r="EC118" s="912"/>
      <c r="ED118" s="912"/>
      <c r="EE118" s="912"/>
      <c r="EF118" s="912"/>
      <c r="EG118" s="912"/>
      <c r="EH118" s="912"/>
      <c r="EI118" s="912"/>
      <c r="EJ118" s="912"/>
      <c r="EK118" s="912"/>
      <c r="EL118" s="913"/>
      <c r="EM118" s="913"/>
      <c r="EN118" s="913"/>
      <c r="EO118" s="913"/>
      <c r="EP118" s="913"/>
      <c r="EQ118" s="913"/>
      <c r="ER118" s="888"/>
      <c r="ES118" s="898"/>
      <c r="ET118" s="832"/>
      <c r="EU118" s="833"/>
      <c r="EV118" s="833"/>
      <c r="EW118" s="833"/>
      <c r="EX118" s="833"/>
      <c r="EY118" s="833"/>
      <c r="EZ118" s="833"/>
      <c r="FA118" s="833"/>
      <c r="FB118" s="833"/>
      <c r="FC118" s="833"/>
      <c r="FD118" s="834"/>
      <c r="FE118" s="14"/>
      <c r="FF118" s="821"/>
      <c r="FG118" s="822"/>
      <c r="FH118" s="822"/>
      <c r="FI118" s="822"/>
      <c r="FJ118" s="822"/>
      <c r="FK118" s="822"/>
      <c r="FL118" s="822"/>
      <c r="FM118" s="822"/>
      <c r="FN118" s="822"/>
      <c r="FO118" s="822"/>
      <c r="FP118" s="823"/>
      <c r="FQ118" s="625"/>
      <c r="FR118" s="910"/>
      <c r="FS118" s="911"/>
      <c r="FT118" s="911"/>
      <c r="FU118" s="911"/>
      <c r="FV118" s="911"/>
      <c r="FW118" s="912"/>
      <c r="FX118" s="912"/>
      <c r="FY118" s="912"/>
      <c r="FZ118" s="912"/>
      <c r="GA118" s="912"/>
      <c r="GB118" s="912"/>
      <c r="GC118" s="912"/>
      <c r="GD118" s="912"/>
      <c r="GE118" s="912"/>
      <c r="GF118" s="912"/>
      <c r="GG118" s="912"/>
      <c r="GH118" s="912"/>
      <c r="GI118" s="913"/>
      <c r="GJ118" s="913"/>
      <c r="GK118" s="913"/>
      <c r="GL118" s="913"/>
      <c r="GM118" s="913"/>
      <c r="GN118" s="913"/>
      <c r="GO118" s="888"/>
    </row>
    <row r="119" spans="1:197" ht="15" customHeight="1" x14ac:dyDescent="0.2">
      <c r="A119" s="898"/>
      <c r="B119" s="835"/>
      <c r="C119" s="836"/>
      <c r="D119" s="836"/>
      <c r="E119" s="836"/>
      <c r="F119" s="836"/>
      <c r="G119" s="836"/>
      <c r="H119" s="836"/>
      <c r="I119" s="836"/>
      <c r="J119" s="836"/>
      <c r="K119" s="836"/>
      <c r="L119" s="837"/>
      <c r="M119" s="14"/>
      <c r="N119" s="989"/>
      <c r="O119" s="990"/>
      <c r="P119" s="990"/>
      <c r="Q119" s="990"/>
      <c r="R119" s="990"/>
      <c r="S119" s="990"/>
      <c r="T119" s="990"/>
      <c r="U119" s="990"/>
      <c r="V119" s="990"/>
      <c r="W119" s="990"/>
      <c r="X119" s="991"/>
      <c r="Y119" s="625"/>
      <c r="Z119" s="911"/>
      <c r="AA119" s="911"/>
      <c r="AB119" s="911"/>
      <c r="AC119" s="911"/>
      <c r="AD119" s="911"/>
      <c r="AE119" s="912"/>
      <c r="AF119" s="912"/>
      <c r="AG119" s="912"/>
      <c r="AH119" s="912"/>
      <c r="AI119" s="912"/>
      <c r="AJ119" s="912"/>
      <c r="AK119" s="912"/>
      <c r="AL119" s="912"/>
      <c r="AM119" s="912"/>
      <c r="AN119" s="912"/>
      <c r="AO119" s="912"/>
      <c r="AP119" s="912"/>
      <c r="AQ119" s="913"/>
      <c r="AR119" s="913"/>
      <c r="AS119" s="913"/>
      <c r="AT119" s="913"/>
      <c r="AU119" s="913"/>
      <c r="AV119" s="913"/>
      <c r="AW119" s="888"/>
      <c r="AX119" s="898"/>
      <c r="AY119" s="835"/>
      <c r="AZ119" s="836"/>
      <c r="BA119" s="836"/>
      <c r="BB119" s="836"/>
      <c r="BC119" s="836"/>
      <c r="BD119" s="836"/>
      <c r="BE119" s="836"/>
      <c r="BF119" s="836"/>
      <c r="BG119" s="836"/>
      <c r="BH119" s="836"/>
      <c r="BI119" s="837"/>
      <c r="BJ119" s="14"/>
      <c r="BK119" s="989"/>
      <c r="BL119" s="990"/>
      <c r="BM119" s="990"/>
      <c r="BN119" s="990"/>
      <c r="BO119" s="990"/>
      <c r="BP119" s="990"/>
      <c r="BQ119" s="990"/>
      <c r="BR119" s="990"/>
      <c r="BS119" s="990"/>
      <c r="BT119" s="990"/>
      <c r="BU119" s="991"/>
      <c r="BV119" s="625"/>
      <c r="BW119" s="911"/>
      <c r="BX119" s="911"/>
      <c r="BY119" s="911"/>
      <c r="BZ119" s="911"/>
      <c r="CA119" s="911"/>
      <c r="CB119" s="912"/>
      <c r="CC119" s="912"/>
      <c r="CD119" s="912"/>
      <c r="CE119" s="912"/>
      <c r="CF119" s="912"/>
      <c r="CG119" s="912"/>
      <c r="CH119" s="912"/>
      <c r="CI119" s="912"/>
      <c r="CJ119" s="912"/>
      <c r="CK119" s="912"/>
      <c r="CL119" s="912"/>
      <c r="CM119" s="912"/>
      <c r="CN119" s="913"/>
      <c r="CO119" s="913"/>
      <c r="CP119" s="913"/>
      <c r="CQ119" s="913"/>
      <c r="CR119" s="913"/>
      <c r="CS119" s="913"/>
      <c r="CT119" s="888"/>
      <c r="CV119" s="898"/>
      <c r="CW119" s="835"/>
      <c r="CX119" s="836"/>
      <c r="CY119" s="836"/>
      <c r="CZ119" s="836"/>
      <c r="DA119" s="836"/>
      <c r="DB119" s="836"/>
      <c r="DC119" s="836"/>
      <c r="DD119" s="836"/>
      <c r="DE119" s="836"/>
      <c r="DF119" s="836"/>
      <c r="DG119" s="837"/>
      <c r="DH119" s="14"/>
      <c r="DI119" s="989"/>
      <c r="DJ119" s="990"/>
      <c r="DK119" s="990"/>
      <c r="DL119" s="990"/>
      <c r="DM119" s="990"/>
      <c r="DN119" s="990"/>
      <c r="DO119" s="990"/>
      <c r="DP119" s="990"/>
      <c r="DQ119" s="990"/>
      <c r="DR119" s="990"/>
      <c r="DS119" s="991"/>
      <c r="DT119" s="625"/>
      <c r="DU119" s="911"/>
      <c r="DV119" s="911"/>
      <c r="DW119" s="911"/>
      <c r="DX119" s="911"/>
      <c r="DY119" s="911"/>
      <c r="DZ119" s="912"/>
      <c r="EA119" s="912"/>
      <c r="EB119" s="912"/>
      <c r="EC119" s="912"/>
      <c r="ED119" s="912"/>
      <c r="EE119" s="912"/>
      <c r="EF119" s="912"/>
      <c r="EG119" s="912"/>
      <c r="EH119" s="912"/>
      <c r="EI119" s="912"/>
      <c r="EJ119" s="912"/>
      <c r="EK119" s="912"/>
      <c r="EL119" s="913"/>
      <c r="EM119" s="913"/>
      <c r="EN119" s="913"/>
      <c r="EO119" s="913"/>
      <c r="EP119" s="913"/>
      <c r="EQ119" s="913"/>
      <c r="ER119" s="888"/>
      <c r="ES119" s="898"/>
      <c r="ET119" s="835"/>
      <c r="EU119" s="836"/>
      <c r="EV119" s="836"/>
      <c r="EW119" s="836"/>
      <c r="EX119" s="836"/>
      <c r="EY119" s="836"/>
      <c r="EZ119" s="836"/>
      <c r="FA119" s="836"/>
      <c r="FB119" s="836"/>
      <c r="FC119" s="836"/>
      <c r="FD119" s="837"/>
      <c r="FE119" s="14"/>
      <c r="FF119" s="989"/>
      <c r="FG119" s="990"/>
      <c r="FH119" s="990"/>
      <c r="FI119" s="990"/>
      <c r="FJ119" s="990"/>
      <c r="FK119" s="990"/>
      <c r="FL119" s="990"/>
      <c r="FM119" s="990"/>
      <c r="FN119" s="990"/>
      <c r="FO119" s="990"/>
      <c r="FP119" s="991"/>
      <c r="FQ119" s="625"/>
      <c r="FR119" s="911"/>
      <c r="FS119" s="911"/>
      <c r="FT119" s="911"/>
      <c r="FU119" s="911"/>
      <c r="FV119" s="911"/>
      <c r="FW119" s="912"/>
      <c r="FX119" s="912"/>
      <c r="FY119" s="912"/>
      <c r="FZ119" s="912"/>
      <c r="GA119" s="912"/>
      <c r="GB119" s="912"/>
      <c r="GC119" s="912"/>
      <c r="GD119" s="912"/>
      <c r="GE119" s="912"/>
      <c r="GF119" s="912"/>
      <c r="GG119" s="912"/>
      <c r="GH119" s="912"/>
      <c r="GI119" s="913"/>
      <c r="GJ119" s="913"/>
      <c r="GK119" s="913"/>
      <c r="GL119" s="913"/>
      <c r="GM119" s="913"/>
      <c r="GN119" s="913"/>
      <c r="GO119" s="888"/>
    </row>
    <row r="120" spans="1:197" ht="15" customHeight="1" x14ac:dyDescent="0.2">
      <c r="A120" s="898"/>
      <c r="B120" s="979" t="str">
        <f>'Resumen Anual'!$C$18</f>
        <v>N°DE VUELOS</v>
      </c>
      <c r="C120" s="980"/>
      <c r="D120" s="980"/>
      <c r="E120" s="980"/>
      <c r="F120" s="980"/>
      <c r="G120" s="980"/>
      <c r="H120" s="981"/>
      <c r="I120" s="900"/>
      <c r="J120" s="901"/>
      <c r="K120" s="901"/>
      <c r="L120" s="902"/>
      <c r="M120" s="630"/>
      <c r="N120" s="906" t="str">
        <f>'Resumen Anual'!$O$18</f>
        <v>DÍA</v>
      </c>
      <c r="O120" s="907"/>
      <c r="P120" s="907"/>
      <c r="Q120" s="907"/>
      <c r="R120" s="908" t="e">
        <f>SUMIF('Resumen Anual'!$L$6,K112,'Resumen Anual'!$T$18)+SUMIF('Resumen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Anual'!#REF!)+SUMIF('Resumen Anual'!#REF!,K112,'Resumen Anual'!#REF!)+SUMIF($K$6,K112,$S$14)+SUMIF($BH$6,K112,$BP$14)+SUMIF($DF$6,K112,$DN$14)+SUMIF($FC$6,K112,$FK$14)+SUMIF($K$59,K112,$S$67)+SUMIF($BH$59,K112,$BP$67)+SUMIF($DF$59,K112,$DN$67)+SUMIF($FC$59,K112,$FK$67)</f>
        <v>#REF!</v>
      </c>
      <c r="S120" s="909"/>
      <c r="T120" s="909"/>
      <c r="U120" s="909"/>
      <c r="V120" s="909"/>
      <c r="W120" s="909"/>
      <c r="X120" s="909"/>
      <c r="Y120" s="625"/>
      <c r="Z120" s="910"/>
      <c r="AA120" s="911"/>
      <c r="AB120" s="911"/>
      <c r="AC120" s="911"/>
      <c r="AD120" s="911"/>
      <c r="AE120" s="912"/>
      <c r="AF120" s="912"/>
      <c r="AG120" s="912"/>
      <c r="AH120" s="912"/>
      <c r="AI120" s="912"/>
      <c r="AJ120" s="912"/>
      <c r="AK120" s="912"/>
      <c r="AL120" s="912"/>
      <c r="AM120" s="912"/>
      <c r="AN120" s="912"/>
      <c r="AO120" s="912"/>
      <c r="AP120" s="912"/>
      <c r="AQ120" s="913"/>
      <c r="AR120" s="913"/>
      <c r="AS120" s="913"/>
      <c r="AT120" s="913"/>
      <c r="AU120" s="913"/>
      <c r="AV120" s="913"/>
      <c r="AW120" s="888"/>
      <c r="AX120" s="898"/>
      <c r="AY120" s="979" t="str">
        <f>'Resumen Anual'!$C$18</f>
        <v>N°DE VUELOS</v>
      </c>
      <c r="AZ120" s="980"/>
      <c r="BA120" s="980"/>
      <c r="BB120" s="980"/>
      <c r="BC120" s="980"/>
      <c r="BD120" s="980"/>
      <c r="BE120" s="981"/>
      <c r="BF120" s="900"/>
      <c r="BG120" s="901"/>
      <c r="BH120" s="901"/>
      <c r="BI120" s="902"/>
      <c r="BJ120" s="630"/>
      <c r="BK120" s="906" t="str">
        <f>'Resumen Anual'!$O$18</f>
        <v>DÍA</v>
      </c>
      <c r="BL120" s="907"/>
      <c r="BM120" s="907"/>
      <c r="BN120" s="907"/>
      <c r="BO120" s="908" t="e">
        <f>SUMIF('Resumen Anual'!$L$6,BH112,'Resumen Anual'!$T$18)+SUMIF('Resumen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Anual'!#REF!)+SUMIF('Resumen Anual'!#REF!,BH112,'Resumen Anual'!#REF!)+SUMIF($K$6,BH112,$S$14)+SUMIF($BH$6,BH112,$BP$14)+SUMIF($DF$6,BH112,$DN$14)+SUMIF($FC$6,BH112,$FK$14)+SUMIF($K$59,BH112,$S$67)+SUMIF($BH$59,BH112,$BP$67)+SUMIF($DF$59,BH112,$DN$67)+SUMIF($FC$59,BH112,$FK$67)</f>
        <v>#REF!</v>
      </c>
      <c r="BP120" s="909"/>
      <c r="BQ120" s="909"/>
      <c r="BR120" s="909"/>
      <c r="BS120" s="909"/>
      <c r="BT120" s="909"/>
      <c r="BU120" s="909"/>
      <c r="BV120" s="625"/>
      <c r="BW120" s="910"/>
      <c r="BX120" s="911"/>
      <c r="BY120" s="911"/>
      <c r="BZ120" s="911"/>
      <c r="CA120" s="911"/>
      <c r="CB120" s="912"/>
      <c r="CC120" s="912"/>
      <c r="CD120" s="912"/>
      <c r="CE120" s="912"/>
      <c r="CF120" s="912"/>
      <c r="CG120" s="912"/>
      <c r="CH120" s="912"/>
      <c r="CI120" s="912"/>
      <c r="CJ120" s="912"/>
      <c r="CK120" s="912"/>
      <c r="CL120" s="912"/>
      <c r="CM120" s="912"/>
      <c r="CN120" s="913"/>
      <c r="CO120" s="913"/>
      <c r="CP120" s="913"/>
      <c r="CQ120" s="913"/>
      <c r="CR120" s="913"/>
      <c r="CS120" s="913"/>
      <c r="CT120" s="888"/>
      <c r="CV120" s="898"/>
      <c r="CW120" s="979" t="str">
        <f>'Resumen Anual'!$C$18</f>
        <v>N°DE VUELOS</v>
      </c>
      <c r="CX120" s="980"/>
      <c r="CY120" s="980"/>
      <c r="CZ120" s="980"/>
      <c r="DA120" s="980"/>
      <c r="DB120" s="980"/>
      <c r="DC120" s="981"/>
      <c r="DD120" s="900"/>
      <c r="DE120" s="901"/>
      <c r="DF120" s="901"/>
      <c r="DG120" s="902"/>
      <c r="DH120" s="630"/>
      <c r="DI120" s="906" t="str">
        <f>'Resumen Anual'!$O$18</f>
        <v>DÍA</v>
      </c>
      <c r="DJ120" s="907"/>
      <c r="DK120" s="907"/>
      <c r="DL120" s="907"/>
      <c r="DM120" s="908" t="e">
        <f>SUMIF('Resumen Anual'!$L$6,DF112,'Resumen Anual'!$T$18)+SUMIF('Resumen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Anual'!#REF!)+SUMIF('Resumen Anual'!#REF!,DF112,'Resumen Anual'!#REF!)+SUMIF($K$6,DF112,$S$14)+SUMIF($BH$6,DF112,$BP$14)+SUMIF($DF$6,DF112,$DN$14)+SUMIF($FC$6,DF112,$FK$14)+SUMIF($K$59,DF112,$S$67)+SUMIF($BH$59,DF112,$BP$67)+SUMIF($DF$59,DF112,$DN$67)+SUMIF($FC$59,DF112,$FK$67)</f>
        <v>#REF!</v>
      </c>
      <c r="DN120" s="909"/>
      <c r="DO120" s="909"/>
      <c r="DP120" s="909"/>
      <c r="DQ120" s="909"/>
      <c r="DR120" s="909"/>
      <c r="DS120" s="909"/>
      <c r="DT120" s="625"/>
      <c r="DU120" s="910"/>
      <c r="DV120" s="911"/>
      <c r="DW120" s="911"/>
      <c r="DX120" s="911"/>
      <c r="DY120" s="911"/>
      <c r="DZ120" s="912"/>
      <c r="EA120" s="912"/>
      <c r="EB120" s="912"/>
      <c r="EC120" s="912"/>
      <c r="ED120" s="912"/>
      <c r="EE120" s="912"/>
      <c r="EF120" s="912"/>
      <c r="EG120" s="912"/>
      <c r="EH120" s="912"/>
      <c r="EI120" s="912"/>
      <c r="EJ120" s="912"/>
      <c r="EK120" s="912"/>
      <c r="EL120" s="913"/>
      <c r="EM120" s="913"/>
      <c r="EN120" s="913"/>
      <c r="EO120" s="913"/>
      <c r="EP120" s="913"/>
      <c r="EQ120" s="913"/>
      <c r="ER120" s="888"/>
      <c r="ES120" s="898"/>
      <c r="ET120" s="979" t="str">
        <f>'Resumen Anual'!$C$18</f>
        <v>N°DE VUELOS</v>
      </c>
      <c r="EU120" s="980"/>
      <c r="EV120" s="980"/>
      <c r="EW120" s="980"/>
      <c r="EX120" s="980"/>
      <c r="EY120" s="980"/>
      <c r="EZ120" s="981"/>
      <c r="FA120" s="900"/>
      <c r="FB120" s="901"/>
      <c r="FC120" s="901"/>
      <c r="FD120" s="902"/>
      <c r="FE120" s="630"/>
      <c r="FF120" s="906" t="str">
        <f>'Resumen Anual'!$O$18</f>
        <v>DÍA</v>
      </c>
      <c r="FG120" s="907"/>
      <c r="FH120" s="907"/>
      <c r="FI120" s="907"/>
      <c r="FJ120" s="908" t="e">
        <f>SUMIF('Resumen Anual'!$L$6,FC112,'Resumen Anual'!$T$18)+SUMIF('Resumen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Anual'!#REF!)+SUMIF('Resumen Anual'!#REF!,FC112,'Resumen Anual'!#REF!)+SUMIF($K$6,FC112,$S$14)+SUMIF($BH$6,FC112,$BP$14)+SUMIF($DF$6,FC112,$DN$14)+SUMIF($FC$6,FC112,$FK$14)+SUMIF($K$59,FC112,$S$67)+SUMIF($BH$59,FC112,$BP$67)+SUMIF($DF$59,FC112,$DN$67)+SUMIF($FC$59,FC112,$FK$67)</f>
        <v>#REF!</v>
      </c>
      <c r="FK120" s="909"/>
      <c r="FL120" s="909"/>
      <c r="FM120" s="909"/>
      <c r="FN120" s="909"/>
      <c r="FO120" s="909"/>
      <c r="FP120" s="909"/>
      <c r="FQ120" s="625"/>
      <c r="FR120" s="910"/>
      <c r="FS120" s="911"/>
      <c r="FT120" s="911"/>
      <c r="FU120" s="911"/>
      <c r="FV120" s="911"/>
      <c r="FW120" s="912"/>
      <c r="FX120" s="912"/>
      <c r="FY120" s="912"/>
      <c r="FZ120" s="912"/>
      <c r="GA120" s="912"/>
      <c r="GB120" s="912"/>
      <c r="GC120" s="912"/>
      <c r="GD120" s="912"/>
      <c r="GE120" s="912"/>
      <c r="GF120" s="912"/>
      <c r="GG120" s="912"/>
      <c r="GH120" s="912"/>
      <c r="GI120" s="913"/>
      <c r="GJ120" s="913"/>
      <c r="GK120" s="913"/>
      <c r="GL120" s="913"/>
      <c r="GM120" s="913"/>
      <c r="GN120" s="913"/>
      <c r="GO120" s="888"/>
    </row>
    <row r="121" spans="1:197" ht="3" customHeight="1" x14ac:dyDescent="0.25">
      <c r="A121" s="898"/>
      <c r="B121" s="982"/>
      <c r="C121" s="983"/>
      <c r="D121" s="983"/>
      <c r="E121" s="983"/>
      <c r="F121" s="983"/>
      <c r="G121" s="983"/>
      <c r="H121" s="984"/>
      <c r="I121" s="903"/>
      <c r="J121" s="904"/>
      <c r="K121" s="904"/>
      <c r="L121" s="905"/>
      <c r="M121" s="630"/>
      <c r="N121" s="817"/>
      <c r="O121" s="817"/>
      <c r="P121" s="817"/>
      <c r="Q121" s="817"/>
      <c r="R121" s="817"/>
      <c r="S121" s="817"/>
      <c r="T121" s="817"/>
      <c r="U121" s="817"/>
      <c r="V121" s="817"/>
      <c r="W121" s="817"/>
      <c r="X121" s="817"/>
      <c r="Y121" s="625"/>
      <c r="Z121" s="911"/>
      <c r="AA121" s="911"/>
      <c r="AB121" s="911"/>
      <c r="AC121" s="911"/>
      <c r="AD121" s="911"/>
      <c r="AE121" s="912"/>
      <c r="AF121" s="912"/>
      <c r="AG121" s="912"/>
      <c r="AH121" s="912"/>
      <c r="AI121" s="912"/>
      <c r="AJ121" s="912"/>
      <c r="AK121" s="912"/>
      <c r="AL121" s="912"/>
      <c r="AM121" s="912"/>
      <c r="AN121" s="912"/>
      <c r="AO121" s="912"/>
      <c r="AP121" s="912"/>
      <c r="AQ121" s="913"/>
      <c r="AR121" s="913"/>
      <c r="AS121" s="913"/>
      <c r="AT121" s="913"/>
      <c r="AU121" s="913"/>
      <c r="AV121" s="913"/>
      <c r="AW121" s="888"/>
      <c r="AX121" s="898"/>
      <c r="AY121" s="982"/>
      <c r="AZ121" s="983"/>
      <c r="BA121" s="983"/>
      <c r="BB121" s="983"/>
      <c r="BC121" s="983"/>
      <c r="BD121" s="983"/>
      <c r="BE121" s="984"/>
      <c r="BF121" s="903"/>
      <c r="BG121" s="904"/>
      <c r="BH121" s="904"/>
      <c r="BI121" s="905"/>
      <c r="BJ121" s="630"/>
      <c r="BK121" s="817"/>
      <c r="BL121" s="817"/>
      <c r="BM121" s="817"/>
      <c r="BN121" s="817"/>
      <c r="BO121" s="817"/>
      <c r="BP121" s="817"/>
      <c r="BQ121" s="817"/>
      <c r="BR121" s="817"/>
      <c r="BS121" s="817"/>
      <c r="BT121" s="817"/>
      <c r="BU121" s="817"/>
      <c r="BV121" s="625"/>
      <c r="BW121" s="911"/>
      <c r="BX121" s="911"/>
      <c r="BY121" s="911"/>
      <c r="BZ121" s="911"/>
      <c r="CA121" s="911"/>
      <c r="CB121" s="912"/>
      <c r="CC121" s="912"/>
      <c r="CD121" s="912"/>
      <c r="CE121" s="912"/>
      <c r="CF121" s="912"/>
      <c r="CG121" s="912"/>
      <c r="CH121" s="912"/>
      <c r="CI121" s="912"/>
      <c r="CJ121" s="912"/>
      <c r="CK121" s="912"/>
      <c r="CL121" s="912"/>
      <c r="CM121" s="912"/>
      <c r="CN121" s="913"/>
      <c r="CO121" s="913"/>
      <c r="CP121" s="913"/>
      <c r="CQ121" s="913"/>
      <c r="CR121" s="913"/>
      <c r="CS121" s="913"/>
      <c r="CT121" s="888"/>
      <c r="CV121" s="898"/>
      <c r="CW121" s="982"/>
      <c r="CX121" s="983"/>
      <c r="CY121" s="983"/>
      <c r="CZ121" s="983"/>
      <c r="DA121" s="983"/>
      <c r="DB121" s="983"/>
      <c r="DC121" s="984"/>
      <c r="DD121" s="903"/>
      <c r="DE121" s="904"/>
      <c r="DF121" s="904"/>
      <c r="DG121" s="905"/>
      <c r="DH121" s="630"/>
      <c r="DI121" s="817"/>
      <c r="DJ121" s="817"/>
      <c r="DK121" s="817"/>
      <c r="DL121" s="817"/>
      <c r="DM121" s="817"/>
      <c r="DN121" s="817"/>
      <c r="DO121" s="817"/>
      <c r="DP121" s="817"/>
      <c r="DQ121" s="817"/>
      <c r="DR121" s="817"/>
      <c r="DS121" s="817"/>
      <c r="DT121" s="625"/>
      <c r="DU121" s="911"/>
      <c r="DV121" s="911"/>
      <c r="DW121" s="911"/>
      <c r="DX121" s="911"/>
      <c r="DY121" s="911"/>
      <c r="DZ121" s="912"/>
      <c r="EA121" s="912"/>
      <c r="EB121" s="912"/>
      <c r="EC121" s="912"/>
      <c r="ED121" s="912"/>
      <c r="EE121" s="912"/>
      <c r="EF121" s="912"/>
      <c r="EG121" s="912"/>
      <c r="EH121" s="912"/>
      <c r="EI121" s="912"/>
      <c r="EJ121" s="912"/>
      <c r="EK121" s="912"/>
      <c r="EL121" s="913"/>
      <c r="EM121" s="913"/>
      <c r="EN121" s="913"/>
      <c r="EO121" s="913"/>
      <c r="EP121" s="913"/>
      <c r="EQ121" s="913"/>
      <c r="ER121" s="888"/>
      <c r="ES121" s="898"/>
      <c r="ET121" s="982"/>
      <c r="EU121" s="983"/>
      <c r="EV121" s="983"/>
      <c r="EW121" s="983"/>
      <c r="EX121" s="983"/>
      <c r="EY121" s="983"/>
      <c r="EZ121" s="984"/>
      <c r="FA121" s="903"/>
      <c r="FB121" s="904"/>
      <c r="FC121" s="904"/>
      <c r="FD121" s="905"/>
      <c r="FE121" s="630"/>
      <c r="FF121" s="817"/>
      <c r="FG121" s="817"/>
      <c r="FH121" s="817"/>
      <c r="FI121" s="817"/>
      <c r="FJ121" s="817"/>
      <c r="FK121" s="817"/>
      <c r="FL121" s="817"/>
      <c r="FM121" s="817"/>
      <c r="FN121" s="817"/>
      <c r="FO121" s="817"/>
      <c r="FP121" s="817"/>
      <c r="FQ121" s="625"/>
      <c r="FR121" s="911"/>
      <c r="FS121" s="911"/>
      <c r="FT121" s="911"/>
      <c r="FU121" s="911"/>
      <c r="FV121" s="911"/>
      <c r="FW121" s="912"/>
      <c r="FX121" s="912"/>
      <c r="FY121" s="912"/>
      <c r="FZ121" s="912"/>
      <c r="GA121" s="912"/>
      <c r="GB121" s="912"/>
      <c r="GC121" s="912"/>
      <c r="GD121" s="912"/>
      <c r="GE121" s="912"/>
      <c r="GF121" s="912"/>
      <c r="GG121" s="912"/>
      <c r="GH121" s="912"/>
      <c r="GI121" s="913"/>
      <c r="GJ121" s="913"/>
      <c r="GK121" s="913"/>
      <c r="GL121" s="913"/>
      <c r="GM121" s="913"/>
      <c r="GN121" s="913"/>
      <c r="GO121" s="888"/>
    </row>
    <row r="122" spans="1:197" ht="2.25" customHeight="1" x14ac:dyDescent="0.25">
      <c r="A122" s="898"/>
      <c r="B122" s="12"/>
      <c r="C122" s="12"/>
      <c r="D122" s="12"/>
      <c r="E122" s="12"/>
      <c r="F122" s="12"/>
      <c r="G122" s="12"/>
      <c r="H122" s="12"/>
      <c r="I122" s="12"/>
      <c r="J122" s="12"/>
      <c r="K122" s="12"/>
      <c r="L122" s="12"/>
      <c r="M122" s="15"/>
      <c r="N122" s="977" t="str">
        <f>'Resumen Anual'!$O$20</f>
        <v>NOCHE</v>
      </c>
      <c r="O122" s="966"/>
      <c r="P122" s="966"/>
      <c r="Q122" s="966"/>
      <c r="R122" s="985"/>
      <c r="S122" s="987"/>
      <c r="T122" s="972"/>
      <c r="U122" s="972"/>
      <c r="V122" s="972"/>
      <c r="W122" s="972"/>
      <c r="X122" s="973"/>
      <c r="Y122" s="625"/>
      <c r="Z122" s="910"/>
      <c r="AA122" s="911"/>
      <c r="AB122" s="911"/>
      <c r="AC122" s="911"/>
      <c r="AD122" s="911"/>
      <c r="AE122" s="912"/>
      <c r="AF122" s="912"/>
      <c r="AG122" s="912"/>
      <c r="AH122" s="912"/>
      <c r="AI122" s="912"/>
      <c r="AJ122" s="912"/>
      <c r="AK122" s="912"/>
      <c r="AL122" s="912"/>
      <c r="AM122" s="912"/>
      <c r="AN122" s="912"/>
      <c r="AO122" s="912"/>
      <c r="AP122" s="912"/>
      <c r="AQ122" s="913"/>
      <c r="AR122" s="913"/>
      <c r="AS122" s="913"/>
      <c r="AT122" s="913"/>
      <c r="AU122" s="913"/>
      <c r="AV122" s="913"/>
      <c r="AW122" s="888"/>
      <c r="AX122" s="898"/>
      <c r="AY122" s="12"/>
      <c r="AZ122" s="12"/>
      <c r="BA122" s="12"/>
      <c r="BB122" s="12"/>
      <c r="BC122" s="12"/>
      <c r="BD122" s="12"/>
      <c r="BE122" s="12"/>
      <c r="BF122" s="12"/>
      <c r="BG122" s="12"/>
      <c r="BH122" s="12"/>
      <c r="BI122" s="12"/>
      <c r="BJ122" s="15"/>
      <c r="BK122" s="977" t="str">
        <f>'Resumen Anual'!$O$20</f>
        <v>NOCHE</v>
      </c>
      <c r="BL122" s="966"/>
      <c r="BM122" s="966"/>
      <c r="BN122" s="966"/>
      <c r="BO122" s="985"/>
      <c r="BP122" s="987"/>
      <c r="BQ122" s="972"/>
      <c r="BR122" s="972"/>
      <c r="BS122" s="972"/>
      <c r="BT122" s="972"/>
      <c r="BU122" s="973"/>
      <c r="BV122" s="625"/>
      <c r="BW122" s="910"/>
      <c r="BX122" s="911"/>
      <c r="BY122" s="911"/>
      <c r="BZ122" s="911"/>
      <c r="CA122" s="911"/>
      <c r="CB122" s="912"/>
      <c r="CC122" s="912"/>
      <c r="CD122" s="912"/>
      <c r="CE122" s="912"/>
      <c r="CF122" s="912"/>
      <c r="CG122" s="912"/>
      <c r="CH122" s="912"/>
      <c r="CI122" s="912"/>
      <c r="CJ122" s="912"/>
      <c r="CK122" s="912"/>
      <c r="CL122" s="912"/>
      <c r="CM122" s="912"/>
      <c r="CN122" s="913"/>
      <c r="CO122" s="913"/>
      <c r="CP122" s="913"/>
      <c r="CQ122" s="913"/>
      <c r="CR122" s="913"/>
      <c r="CS122" s="913"/>
      <c r="CT122" s="888"/>
      <c r="CV122" s="898"/>
      <c r="CW122" s="12"/>
      <c r="CX122" s="12"/>
      <c r="CY122" s="12"/>
      <c r="CZ122" s="12"/>
      <c r="DA122" s="12"/>
      <c r="DB122" s="12"/>
      <c r="DC122" s="12"/>
      <c r="DD122" s="12"/>
      <c r="DE122" s="12"/>
      <c r="DF122" s="12"/>
      <c r="DG122" s="12"/>
      <c r="DH122" s="15"/>
      <c r="DI122" s="977" t="str">
        <f>'Resumen Anual'!$O$20</f>
        <v>NOCHE</v>
      </c>
      <c r="DJ122" s="966"/>
      <c r="DK122" s="966"/>
      <c r="DL122" s="966"/>
      <c r="DM122" s="985"/>
      <c r="DN122" s="987"/>
      <c r="DO122" s="972"/>
      <c r="DP122" s="972"/>
      <c r="DQ122" s="972"/>
      <c r="DR122" s="972"/>
      <c r="DS122" s="973"/>
      <c r="DT122" s="625"/>
      <c r="DU122" s="910"/>
      <c r="DV122" s="911"/>
      <c r="DW122" s="911"/>
      <c r="DX122" s="911"/>
      <c r="DY122" s="911"/>
      <c r="DZ122" s="912"/>
      <c r="EA122" s="912"/>
      <c r="EB122" s="912"/>
      <c r="EC122" s="912"/>
      <c r="ED122" s="912"/>
      <c r="EE122" s="912"/>
      <c r="EF122" s="912"/>
      <c r="EG122" s="912"/>
      <c r="EH122" s="912"/>
      <c r="EI122" s="912"/>
      <c r="EJ122" s="912"/>
      <c r="EK122" s="912"/>
      <c r="EL122" s="913"/>
      <c r="EM122" s="913"/>
      <c r="EN122" s="913"/>
      <c r="EO122" s="913"/>
      <c r="EP122" s="913"/>
      <c r="EQ122" s="913"/>
      <c r="ER122" s="888"/>
      <c r="ES122" s="898"/>
      <c r="ET122" s="12"/>
      <c r="EU122" s="12"/>
      <c r="EV122" s="12"/>
      <c r="EW122" s="12"/>
      <c r="EX122" s="12"/>
      <c r="EY122" s="12"/>
      <c r="EZ122" s="12"/>
      <c r="FA122" s="12"/>
      <c r="FB122" s="12"/>
      <c r="FC122" s="12"/>
      <c r="FD122" s="12"/>
      <c r="FE122" s="15"/>
      <c r="FF122" s="977" t="str">
        <f>'Resumen Anual'!$O$20</f>
        <v>NOCHE</v>
      </c>
      <c r="FG122" s="966"/>
      <c r="FH122" s="966"/>
      <c r="FI122" s="966"/>
      <c r="FJ122" s="985"/>
      <c r="FK122" s="987"/>
      <c r="FL122" s="972"/>
      <c r="FM122" s="972"/>
      <c r="FN122" s="972"/>
      <c r="FO122" s="972"/>
      <c r="FP122" s="973"/>
      <c r="FQ122" s="625"/>
      <c r="FR122" s="910"/>
      <c r="FS122" s="911"/>
      <c r="FT122" s="911"/>
      <c r="FU122" s="911"/>
      <c r="FV122" s="911"/>
      <c r="FW122" s="912"/>
      <c r="FX122" s="912"/>
      <c r="FY122" s="912"/>
      <c r="FZ122" s="912"/>
      <c r="GA122" s="912"/>
      <c r="GB122" s="912"/>
      <c r="GC122" s="912"/>
      <c r="GD122" s="912"/>
      <c r="GE122" s="912"/>
      <c r="GF122" s="912"/>
      <c r="GG122" s="912"/>
      <c r="GH122" s="912"/>
      <c r="GI122" s="913"/>
      <c r="GJ122" s="913"/>
      <c r="GK122" s="913"/>
      <c r="GL122" s="913"/>
      <c r="GM122" s="913"/>
      <c r="GN122" s="913"/>
      <c r="GO122" s="888"/>
    </row>
    <row r="123" spans="1:197" ht="11.25" customHeight="1" x14ac:dyDescent="0.2">
      <c r="A123" s="898"/>
      <c r="B123" s="977" t="str">
        <f>'Resumen Anual'!$C$21</f>
        <v>SOLO</v>
      </c>
      <c r="C123" s="966"/>
      <c r="D123" s="966"/>
      <c r="E123" s="966"/>
      <c r="F123" s="969"/>
      <c r="G123" s="971"/>
      <c r="H123" s="972"/>
      <c r="I123" s="972"/>
      <c r="J123" s="972"/>
      <c r="K123" s="972"/>
      <c r="L123" s="973"/>
      <c r="M123" s="815"/>
      <c r="N123" s="986"/>
      <c r="O123" s="907"/>
      <c r="P123" s="907"/>
      <c r="Q123" s="907"/>
      <c r="R123" s="908"/>
      <c r="S123" s="988"/>
      <c r="T123" s="975"/>
      <c r="U123" s="975"/>
      <c r="V123" s="975"/>
      <c r="W123" s="975"/>
      <c r="X123" s="976"/>
      <c r="Y123" s="625"/>
      <c r="Z123" s="911"/>
      <c r="AA123" s="911"/>
      <c r="AB123" s="911"/>
      <c r="AC123" s="911"/>
      <c r="AD123" s="911"/>
      <c r="AE123" s="912"/>
      <c r="AF123" s="912"/>
      <c r="AG123" s="912"/>
      <c r="AH123" s="912"/>
      <c r="AI123" s="912"/>
      <c r="AJ123" s="912"/>
      <c r="AK123" s="912"/>
      <c r="AL123" s="912"/>
      <c r="AM123" s="912"/>
      <c r="AN123" s="912"/>
      <c r="AO123" s="912"/>
      <c r="AP123" s="912"/>
      <c r="AQ123" s="913"/>
      <c r="AR123" s="913"/>
      <c r="AS123" s="913"/>
      <c r="AT123" s="913"/>
      <c r="AU123" s="913"/>
      <c r="AV123" s="913"/>
      <c r="AW123" s="888"/>
      <c r="AX123" s="898"/>
      <c r="AY123" s="977" t="str">
        <f>'Resumen Anual'!$C$21</f>
        <v>SOLO</v>
      </c>
      <c r="AZ123" s="966"/>
      <c r="BA123" s="966"/>
      <c r="BB123" s="966"/>
      <c r="BC123" s="969"/>
      <c r="BD123" s="971"/>
      <c r="BE123" s="972"/>
      <c r="BF123" s="972"/>
      <c r="BG123" s="972"/>
      <c r="BH123" s="972"/>
      <c r="BI123" s="973"/>
      <c r="BJ123" s="815"/>
      <c r="BK123" s="986"/>
      <c r="BL123" s="907"/>
      <c r="BM123" s="907"/>
      <c r="BN123" s="907"/>
      <c r="BO123" s="908"/>
      <c r="BP123" s="988"/>
      <c r="BQ123" s="975"/>
      <c r="BR123" s="975"/>
      <c r="BS123" s="975"/>
      <c r="BT123" s="975"/>
      <c r="BU123" s="976"/>
      <c r="BV123" s="625"/>
      <c r="BW123" s="911"/>
      <c r="BX123" s="911"/>
      <c r="BY123" s="911"/>
      <c r="BZ123" s="911"/>
      <c r="CA123" s="911"/>
      <c r="CB123" s="912"/>
      <c r="CC123" s="912"/>
      <c r="CD123" s="912"/>
      <c r="CE123" s="912"/>
      <c r="CF123" s="912"/>
      <c r="CG123" s="912"/>
      <c r="CH123" s="912"/>
      <c r="CI123" s="912"/>
      <c r="CJ123" s="912"/>
      <c r="CK123" s="912"/>
      <c r="CL123" s="912"/>
      <c r="CM123" s="912"/>
      <c r="CN123" s="913"/>
      <c r="CO123" s="913"/>
      <c r="CP123" s="913"/>
      <c r="CQ123" s="913"/>
      <c r="CR123" s="913"/>
      <c r="CS123" s="913"/>
      <c r="CT123" s="888"/>
      <c r="CV123" s="898"/>
      <c r="CW123" s="977" t="str">
        <f>'Resumen Anual'!$C$21</f>
        <v>SOLO</v>
      </c>
      <c r="CX123" s="966"/>
      <c r="CY123" s="966"/>
      <c r="CZ123" s="966"/>
      <c r="DA123" s="969"/>
      <c r="DB123" s="971"/>
      <c r="DC123" s="972"/>
      <c r="DD123" s="972"/>
      <c r="DE123" s="972"/>
      <c r="DF123" s="972"/>
      <c r="DG123" s="973"/>
      <c r="DH123" s="815"/>
      <c r="DI123" s="986"/>
      <c r="DJ123" s="907"/>
      <c r="DK123" s="907"/>
      <c r="DL123" s="907"/>
      <c r="DM123" s="908"/>
      <c r="DN123" s="988"/>
      <c r="DO123" s="975"/>
      <c r="DP123" s="975"/>
      <c r="DQ123" s="975"/>
      <c r="DR123" s="975"/>
      <c r="DS123" s="976"/>
      <c r="DT123" s="625"/>
      <c r="DU123" s="911"/>
      <c r="DV123" s="911"/>
      <c r="DW123" s="911"/>
      <c r="DX123" s="911"/>
      <c r="DY123" s="911"/>
      <c r="DZ123" s="912"/>
      <c r="EA123" s="912"/>
      <c r="EB123" s="912"/>
      <c r="EC123" s="912"/>
      <c r="ED123" s="912"/>
      <c r="EE123" s="912"/>
      <c r="EF123" s="912"/>
      <c r="EG123" s="912"/>
      <c r="EH123" s="912"/>
      <c r="EI123" s="912"/>
      <c r="EJ123" s="912"/>
      <c r="EK123" s="912"/>
      <c r="EL123" s="913"/>
      <c r="EM123" s="913"/>
      <c r="EN123" s="913"/>
      <c r="EO123" s="913"/>
      <c r="EP123" s="913"/>
      <c r="EQ123" s="913"/>
      <c r="ER123" s="888"/>
      <c r="ES123" s="898"/>
      <c r="ET123" s="977" t="str">
        <f>'Resumen Anual'!$C$21</f>
        <v>SOLO</v>
      </c>
      <c r="EU123" s="966"/>
      <c r="EV123" s="966"/>
      <c r="EW123" s="966"/>
      <c r="EX123" s="969"/>
      <c r="EY123" s="971"/>
      <c r="EZ123" s="972"/>
      <c r="FA123" s="972"/>
      <c r="FB123" s="972"/>
      <c r="FC123" s="972"/>
      <c r="FD123" s="973"/>
      <c r="FE123" s="815"/>
      <c r="FF123" s="986"/>
      <c r="FG123" s="907"/>
      <c r="FH123" s="907"/>
      <c r="FI123" s="907"/>
      <c r="FJ123" s="908"/>
      <c r="FK123" s="988"/>
      <c r="FL123" s="975"/>
      <c r="FM123" s="975"/>
      <c r="FN123" s="975"/>
      <c r="FO123" s="975"/>
      <c r="FP123" s="976"/>
      <c r="FQ123" s="625"/>
      <c r="FR123" s="911"/>
      <c r="FS123" s="911"/>
      <c r="FT123" s="911"/>
      <c r="FU123" s="911"/>
      <c r="FV123" s="911"/>
      <c r="FW123" s="912"/>
      <c r="FX123" s="912"/>
      <c r="FY123" s="912"/>
      <c r="FZ123" s="912"/>
      <c r="GA123" s="912"/>
      <c r="GB123" s="912"/>
      <c r="GC123" s="912"/>
      <c r="GD123" s="912"/>
      <c r="GE123" s="912"/>
      <c r="GF123" s="912"/>
      <c r="GG123" s="912"/>
      <c r="GH123" s="912"/>
      <c r="GI123" s="913"/>
      <c r="GJ123" s="913"/>
      <c r="GK123" s="913"/>
      <c r="GL123" s="913"/>
      <c r="GM123" s="913"/>
      <c r="GN123" s="913"/>
      <c r="GO123" s="888"/>
    </row>
    <row r="124" spans="1:197" ht="13.5" customHeight="1" x14ac:dyDescent="0.2">
      <c r="A124" s="898"/>
      <c r="B124" s="967"/>
      <c r="C124" s="968"/>
      <c r="D124" s="968"/>
      <c r="E124" s="968"/>
      <c r="F124" s="970"/>
      <c r="G124" s="974"/>
      <c r="H124" s="975"/>
      <c r="I124" s="975"/>
      <c r="J124" s="975"/>
      <c r="K124" s="975"/>
      <c r="L124" s="976"/>
      <c r="M124" s="815"/>
      <c r="N124" s="977" t="str">
        <f>'Resumen Anual'!$O$22</f>
        <v>IFR</v>
      </c>
      <c r="O124" s="966"/>
      <c r="P124" s="966"/>
      <c r="Q124" s="966"/>
      <c r="R124" s="985"/>
      <c r="S124" s="971"/>
      <c r="T124" s="972"/>
      <c r="U124" s="972"/>
      <c r="V124" s="972"/>
      <c r="W124" s="972"/>
      <c r="X124" s="973"/>
      <c r="Y124" s="625"/>
      <c r="Z124" s="910"/>
      <c r="AA124" s="911"/>
      <c r="AB124" s="911"/>
      <c r="AC124" s="911"/>
      <c r="AD124" s="911"/>
      <c r="AE124" s="912"/>
      <c r="AF124" s="912"/>
      <c r="AG124" s="912"/>
      <c r="AH124" s="912"/>
      <c r="AI124" s="912"/>
      <c r="AJ124" s="912"/>
      <c r="AK124" s="912"/>
      <c r="AL124" s="912"/>
      <c r="AM124" s="912"/>
      <c r="AN124" s="912"/>
      <c r="AO124" s="912"/>
      <c r="AP124" s="912"/>
      <c r="AQ124" s="913"/>
      <c r="AR124" s="913"/>
      <c r="AS124" s="913"/>
      <c r="AT124" s="913"/>
      <c r="AU124" s="913"/>
      <c r="AV124" s="913"/>
      <c r="AW124" s="888"/>
      <c r="AX124" s="898"/>
      <c r="AY124" s="967"/>
      <c r="AZ124" s="968"/>
      <c r="BA124" s="968"/>
      <c r="BB124" s="968"/>
      <c r="BC124" s="970"/>
      <c r="BD124" s="974"/>
      <c r="BE124" s="975"/>
      <c r="BF124" s="975"/>
      <c r="BG124" s="975"/>
      <c r="BH124" s="975"/>
      <c r="BI124" s="976"/>
      <c r="BJ124" s="815"/>
      <c r="BK124" s="977" t="str">
        <f>'Resumen Anual'!$O$22</f>
        <v>IFR</v>
      </c>
      <c r="BL124" s="966"/>
      <c r="BM124" s="966"/>
      <c r="BN124" s="966"/>
      <c r="BO124" s="985"/>
      <c r="BP124" s="971"/>
      <c r="BQ124" s="972"/>
      <c r="BR124" s="972"/>
      <c r="BS124" s="972"/>
      <c r="BT124" s="972"/>
      <c r="BU124" s="973"/>
      <c r="BV124" s="625"/>
      <c r="BW124" s="910"/>
      <c r="BX124" s="911"/>
      <c r="BY124" s="911"/>
      <c r="BZ124" s="911"/>
      <c r="CA124" s="911"/>
      <c r="CB124" s="912"/>
      <c r="CC124" s="912"/>
      <c r="CD124" s="912"/>
      <c r="CE124" s="912"/>
      <c r="CF124" s="912"/>
      <c r="CG124" s="912"/>
      <c r="CH124" s="912"/>
      <c r="CI124" s="912"/>
      <c r="CJ124" s="912"/>
      <c r="CK124" s="912"/>
      <c r="CL124" s="912"/>
      <c r="CM124" s="912"/>
      <c r="CN124" s="913"/>
      <c r="CO124" s="913"/>
      <c r="CP124" s="913"/>
      <c r="CQ124" s="913"/>
      <c r="CR124" s="913"/>
      <c r="CS124" s="913"/>
      <c r="CT124" s="888"/>
      <c r="CV124" s="898"/>
      <c r="CW124" s="967"/>
      <c r="CX124" s="968"/>
      <c r="CY124" s="968"/>
      <c r="CZ124" s="968"/>
      <c r="DA124" s="970"/>
      <c r="DB124" s="974"/>
      <c r="DC124" s="975"/>
      <c r="DD124" s="975"/>
      <c r="DE124" s="975"/>
      <c r="DF124" s="975"/>
      <c r="DG124" s="976"/>
      <c r="DH124" s="815"/>
      <c r="DI124" s="977" t="str">
        <f>'Resumen Anual'!$O$22</f>
        <v>IFR</v>
      </c>
      <c r="DJ124" s="966"/>
      <c r="DK124" s="966"/>
      <c r="DL124" s="966"/>
      <c r="DM124" s="985"/>
      <c r="DN124" s="971"/>
      <c r="DO124" s="972"/>
      <c r="DP124" s="972"/>
      <c r="DQ124" s="972"/>
      <c r="DR124" s="972"/>
      <c r="DS124" s="973"/>
      <c r="DT124" s="625"/>
      <c r="DU124" s="910"/>
      <c r="DV124" s="911"/>
      <c r="DW124" s="911"/>
      <c r="DX124" s="911"/>
      <c r="DY124" s="911"/>
      <c r="DZ124" s="912"/>
      <c r="EA124" s="912"/>
      <c r="EB124" s="912"/>
      <c r="EC124" s="912"/>
      <c r="ED124" s="912"/>
      <c r="EE124" s="912"/>
      <c r="EF124" s="912"/>
      <c r="EG124" s="912"/>
      <c r="EH124" s="912"/>
      <c r="EI124" s="912"/>
      <c r="EJ124" s="912"/>
      <c r="EK124" s="912"/>
      <c r="EL124" s="913"/>
      <c r="EM124" s="913"/>
      <c r="EN124" s="913"/>
      <c r="EO124" s="913"/>
      <c r="EP124" s="913"/>
      <c r="EQ124" s="913"/>
      <c r="ER124" s="888"/>
      <c r="ES124" s="898"/>
      <c r="ET124" s="967"/>
      <c r="EU124" s="968"/>
      <c r="EV124" s="968"/>
      <c r="EW124" s="968"/>
      <c r="EX124" s="970"/>
      <c r="EY124" s="974"/>
      <c r="EZ124" s="975"/>
      <c r="FA124" s="975"/>
      <c r="FB124" s="975"/>
      <c r="FC124" s="975"/>
      <c r="FD124" s="976"/>
      <c r="FE124" s="815"/>
      <c r="FF124" s="977" t="str">
        <f>'Resumen Anual'!$O$22</f>
        <v>IFR</v>
      </c>
      <c r="FG124" s="966"/>
      <c r="FH124" s="966"/>
      <c r="FI124" s="966"/>
      <c r="FJ124" s="985"/>
      <c r="FK124" s="971"/>
      <c r="FL124" s="972"/>
      <c r="FM124" s="972"/>
      <c r="FN124" s="972"/>
      <c r="FO124" s="972"/>
      <c r="FP124" s="973"/>
      <c r="FQ124" s="625"/>
      <c r="FR124" s="910"/>
      <c r="FS124" s="911"/>
      <c r="FT124" s="911"/>
      <c r="FU124" s="911"/>
      <c r="FV124" s="911"/>
      <c r="FW124" s="912"/>
      <c r="FX124" s="912"/>
      <c r="FY124" s="912"/>
      <c r="FZ124" s="912"/>
      <c r="GA124" s="912"/>
      <c r="GB124" s="912"/>
      <c r="GC124" s="912"/>
      <c r="GD124" s="912"/>
      <c r="GE124" s="912"/>
      <c r="GF124" s="912"/>
      <c r="GG124" s="912"/>
      <c r="GH124" s="912"/>
      <c r="GI124" s="913"/>
      <c r="GJ124" s="913"/>
      <c r="GK124" s="913"/>
      <c r="GL124" s="913"/>
      <c r="GM124" s="913"/>
      <c r="GN124" s="913"/>
      <c r="GO124" s="888"/>
    </row>
    <row r="125" spans="1:197" ht="2.25" customHeight="1" x14ac:dyDescent="0.25">
      <c r="A125" s="898"/>
      <c r="B125" s="657"/>
      <c r="C125" s="657"/>
      <c r="D125" s="657"/>
      <c r="E125" s="657"/>
      <c r="F125" s="657"/>
      <c r="G125" s="657"/>
      <c r="H125" s="657"/>
      <c r="I125" s="657"/>
      <c r="J125" s="657"/>
      <c r="K125" s="657"/>
      <c r="L125" s="657"/>
      <c r="M125" s="625"/>
      <c r="N125" s="657"/>
      <c r="O125" s="657"/>
      <c r="P125" s="657"/>
      <c r="Q125" s="657"/>
      <c r="R125" s="657"/>
      <c r="S125" s="657"/>
      <c r="T125" s="657"/>
      <c r="U125" s="657"/>
      <c r="V125" s="657"/>
      <c r="W125" s="657"/>
      <c r="X125" s="657"/>
      <c r="Y125" s="625"/>
      <c r="Z125" s="911"/>
      <c r="AA125" s="911"/>
      <c r="AB125" s="911"/>
      <c r="AC125" s="911"/>
      <c r="AD125" s="911"/>
      <c r="AE125" s="912"/>
      <c r="AF125" s="912"/>
      <c r="AG125" s="912"/>
      <c r="AH125" s="912"/>
      <c r="AI125" s="912"/>
      <c r="AJ125" s="912"/>
      <c r="AK125" s="912"/>
      <c r="AL125" s="912"/>
      <c r="AM125" s="912"/>
      <c r="AN125" s="912"/>
      <c r="AO125" s="912"/>
      <c r="AP125" s="912"/>
      <c r="AQ125" s="913"/>
      <c r="AR125" s="913"/>
      <c r="AS125" s="913"/>
      <c r="AT125" s="913"/>
      <c r="AU125" s="913"/>
      <c r="AV125" s="913"/>
      <c r="AW125" s="888"/>
      <c r="AX125" s="898"/>
      <c r="AY125" s="657"/>
      <c r="AZ125" s="657"/>
      <c r="BA125" s="657"/>
      <c r="BB125" s="657"/>
      <c r="BC125" s="657"/>
      <c r="BD125" s="657"/>
      <c r="BE125" s="657"/>
      <c r="BF125" s="657"/>
      <c r="BG125" s="657"/>
      <c r="BH125" s="657"/>
      <c r="BI125" s="657"/>
      <c r="BJ125" s="625"/>
      <c r="BK125" s="657"/>
      <c r="BL125" s="657"/>
      <c r="BM125" s="657"/>
      <c r="BN125" s="657"/>
      <c r="BO125" s="657"/>
      <c r="BP125" s="657"/>
      <c r="BQ125" s="657"/>
      <c r="BR125" s="657"/>
      <c r="BS125" s="657"/>
      <c r="BT125" s="657"/>
      <c r="BU125" s="657"/>
      <c r="BV125" s="625"/>
      <c r="BW125" s="911"/>
      <c r="BX125" s="911"/>
      <c r="BY125" s="911"/>
      <c r="BZ125" s="911"/>
      <c r="CA125" s="911"/>
      <c r="CB125" s="912"/>
      <c r="CC125" s="912"/>
      <c r="CD125" s="912"/>
      <c r="CE125" s="912"/>
      <c r="CF125" s="912"/>
      <c r="CG125" s="912"/>
      <c r="CH125" s="912"/>
      <c r="CI125" s="912"/>
      <c r="CJ125" s="912"/>
      <c r="CK125" s="912"/>
      <c r="CL125" s="912"/>
      <c r="CM125" s="912"/>
      <c r="CN125" s="913"/>
      <c r="CO125" s="913"/>
      <c r="CP125" s="913"/>
      <c r="CQ125" s="913"/>
      <c r="CR125" s="913"/>
      <c r="CS125" s="913"/>
      <c r="CT125" s="888"/>
      <c r="CV125" s="898"/>
      <c r="CW125" s="657"/>
      <c r="CX125" s="657"/>
      <c r="CY125" s="657"/>
      <c r="CZ125" s="657"/>
      <c r="DA125" s="657"/>
      <c r="DB125" s="657"/>
      <c r="DC125" s="657"/>
      <c r="DD125" s="657"/>
      <c r="DE125" s="657"/>
      <c r="DF125" s="657"/>
      <c r="DG125" s="657"/>
      <c r="DH125" s="625"/>
      <c r="DI125" s="657"/>
      <c r="DJ125" s="657"/>
      <c r="DK125" s="657"/>
      <c r="DL125" s="657"/>
      <c r="DM125" s="657"/>
      <c r="DN125" s="657"/>
      <c r="DO125" s="657"/>
      <c r="DP125" s="657"/>
      <c r="DQ125" s="657"/>
      <c r="DR125" s="657"/>
      <c r="DS125" s="657"/>
      <c r="DT125" s="625"/>
      <c r="DU125" s="911"/>
      <c r="DV125" s="911"/>
      <c r="DW125" s="911"/>
      <c r="DX125" s="911"/>
      <c r="DY125" s="911"/>
      <c r="DZ125" s="912"/>
      <c r="EA125" s="912"/>
      <c r="EB125" s="912"/>
      <c r="EC125" s="912"/>
      <c r="ED125" s="912"/>
      <c r="EE125" s="912"/>
      <c r="EF125" s="912"/>
      <c r="EG125" s="912"/>
      <c r="EH125" s="912"/>
      <c r="EI125" s="912"/>
      <c r="EJ125" s="912"/>
      <c r="EK125" s="912"/>
      <c r="EL125" s="913"/>
      <c r="EM125" s="913"/>
      <c r="EN125" s="913"/>
      <c r="EO125" s="913"/>
      <c r="EP125" s="913"/>
      <c r="EQ125" s="913"/>
      <c r="ER125" s="888"/>
      <c r="ES125" s="898"/>
      <c r="ET125" s="657"/>
      <c r="EU125" s="657"/>
      <c r="EV125" s="657"/>
      <c r="EW125" s="657"/>
      <c r="EX125" s="657"/>
      <c r="EY125" s="657"/>
      <c r="EZ125" s="657"/>
      <c r="FA125" s="657"/>
      <c r="FB125" s="657"/>
      <c r="FC125" s="657"/>
      <c r="FD125" s="657"/>
      <c r="FE125" s="625"/>
      <c r="FF125" s="657"/>
      <c r="FG125" s="657"/>
      <c r="FH125" s="657"/>
      <c r="FI125" s="657"/>
      <c r="FJ125" s="657"/>
      <c r="FK125" s="657"/>
      <c r="FL125" s="657"/>
      <c r="FM125" s="657"/>
      <c r="FN125" s="657"/>
      <c r="FO125" s="657"/>
      <c r="FP125" s="657"/>
      <c r="FQ125" s="625"/>
      <c r="FR125" s="911"/>
      <c r="FS125" s="911"/>
      <c r="FT125" s="911"/>
      <c r="FU125" s="911"/>
      <c r="FV125" s="911"/>
      <c r="FW125" s="912"/>
      <c r="FX125" s="912"/>
      <c r="FY125" s="912"/>
      <c r="FZ125" s="912"/>
      <c r="GA125" s="912"/>
      <c r="GB125" s="912"/>
      <c r="GC125" s="912"/>
      <c r="GD125" s="912"/>
      <c r="GE125" s="912"/>
      <c r="GF125" s="912"/>
      <c r="GG125" s="912"/>
      <c r="GH125" s="912"/>
      <c r="GI125" s="913"/>
      <c r="GJ125" s="913"/>
      <c r="GK125" s="913"/>
      <c r="GL125" s="913"/>
      <c r="GM125" s="913"/>
      <c r="GN125" s="913"/>
      <c r="GO125" s="888"/>
    </row>
    <row r="126" spans="1:197" ht="13.5" customHeight="1" x14ac:dyDescent="0.2">
      <c r="A126" s="898"/>
      <c r="B126" s="965" t="str">
        <f>'Resumen Anual'!$C$24</f>
        <v>INSTR.</v>
      </c>
      <c r="C126" s="966"/>
      <c r="D126" s="966"/>
      <c r="E126" s="966"/>
      <c r="F126" s="969"/>
      <c r="G126" s="971"/>
      <c r="H126" s="972"/>
      <c r="I126" s="972"/>
      <c r="J126" s="972"/>
      <c r="K126" s="972"/>
      <c r="L126" s="973"/>
      <c r="M126" s="815"/>
      <c r="N126" s="793" t="str">
        <f>'Resumen Anual'!$O$24</f>
        <v>ATERRIZAJES</v>
      </c>
      <c r="O126" s="794"/>
      <c r="P126" s="794"/>
      <c r="Q126" s="794"/>
      <c r="R126" s="794"/>
      <c r="S126" s="794"/>
      <c r="T126" s="794"/>
      <c r="U126" s="794"/>
      <c r="V126" s="794"/>
      <c r="W126" s="794"/>
      <c r="X126" s="795"/>
      <c r="Y126" s="625"/>
      <c r="Z126" s="910"/>
      <c r="AA126" s="911"/>
      <c r="AB126" s="911"/>
      <c r="AC126" s="911"/>
      <c r="AD126" s="911"/>
      <c r="AE126" s="912"/>
      <c r="AF126" s="912"/>
      <c r="AG126" s="912"/>
      <c r="AH126" s="912"/>
      <c r="AI126" s="912"/>
      <c r="AJ126" s="912"/>
      <c r="AK126" s="912"/>
      <c r="AL126" s="912"/>
      <c r="AM126" s="912"/>
      <c r="AN126" s="912"/>
      <c r="AO126" s="912"/>
      <c r="AP126" s="912"/>
      <c r="AQ126" s="913"/>
      <c r="AR126" s="913"/>
      <c r="AS126" s="913"/>
      <c r="AT126" s="913"/>
      <c r="AU126" s="913"/>
      <c r="AV126" s="913"/>
      <c r="AW126" s="888"/>
      <c r="AX126" s="898"/>
      <c r="AY126" s="965" t="str">
        <f>'Resumen Anual'!$C$24</f>
        <v>INSTR.</v>
      </c>
      <c r="AZ126" s="966"/>
      <c r="BA126" s="966"/>
      <c r="BB126" s="966"/>
      <c r="BC126" s="969"/>
      <c r="BD126" s="971"/>
      <c r="BE126" s="972"/>
      <c r="BF126" s="972"/>
      <c r="BG126" s="972"/>
      <c r="BH126" s="972"/>
      <c r="BI126" s="973"/>
      <c r="BJ126" s="815"/>
      <c r="BK126" s="793" t="str">
        <f>'Resumen Anual'!$O$24</f>
        <v>ATERRIZAJES</v>
      </c>
      <c r="BL126" s="794"/>
      <c r="BM126" s="794"/>
      <c r="BN126" s="794"/>
      <c r="BO126" s="794"/>
      <c r="BP126" s="794"/>
      <c r="BQ126" s="794"/>
      <c r="BR126" s="794"/>
      <c r="BS126" s="794"/>
      <c r="BT126" s="794"/>
      <c r="BU126" s="795"/>
      <c r="BV126" s="625"/>
      <c r="BW126" s="910"/>
      <c r="BX126" s="911"/>
      <c r="BY126" s="911"/>
      <c r="BZ126" s="911"/>
      <c r="CA126" s="911"/>
      <c r="CB126" s="912"/>
      <c r="CC126" s="912"/>
      <c r="CD126" s="912"/>
      <c r="CE126" s="912"/>
      <c r="CF126" s="912"/>
      <c r="CG126" s="912"/>
      <c r="CH126" s="912"/>
      <c r="CI126" s="912"/>
      <c r="CJ126" s="912"/>
      <c r="CK126" s="912"/>
      <c r="CL126" s="912"/>
      <c r="CM126" s="912"/>
      <c r="CN126" s="913"/>
      <c r="CO126" s="913"/>
      <c r="CP126" s="913"/>
      <c r="CQ126" s="913"/>
      <c r="CR126" s="913"/>
      <c r="CS126" s="913"/>
      <c r="CT126" s="888"/>
      <c r="CV126" s="898"/>
      <c r="CW126" s="965" t="str">
        <f>'Resumen Anual'!$C$24</f>
        <v>INSTR.</v>
      </c>
      <c r="CX126" s="966"/>
      <c r="CY126" s="966"/>
      <c r="CZ126" s="966"/>
      <c r="DA126" s="969"/>
      <c r="DB126" s="971"/>
      <c r="DC126" s="972"/>
      <c r="DD126" s="972"/>
      <c r="DE126" s="972"/>
      <c r="DF126" s="972"/>
      <c r="DG126" s="973"/>
      <c r="DH126" s="815"/>
      <c r="DI126" s="793" t="str">
        <f>'Resumen Anual'!$O$24</f>
        <v>ATERRIZAJES</v>
      </c>
      <c r="DJ126" s="794"/>
      <c r="DK126" s="794"/>
      <c r="DL126" s="794"/>
      <c r="DM126" s="794"/>
      <c r="DN126" s="794"/>
      <c r="DO126" s="794"/>
      <c r="DP126" s="794"/>
      <c r="DQ126" s="794"/>
      <c r="DR126" s="794"/>
      <c r="DS126" s="795"/>
      <c r="DT126" s="625"/>
      <c r="DU126" s="910"/>
      <c r="DV126" s="911"/>
      <c r="DW126" s="911"/>
      <c r="DX126" s="911"/>
      <c r="DY126" s="911"/>
      <c r="DZ126" s="912"/>
      <c r="EA126" s="912"/>
      <c r="EB126" s="912"/>
      <c r="EC126" s="912"/>
      <c r="ED126" s="912"/>
      <c r="EE126" s="912"/>
      <c r="EF126" s="912"/>
      <c r="EG126" s="912"/>
      <c r="EH126" s="912"/>
      <c r="EI126" s="912"/>
      <c r="EJ126" s="912"/>
      <c r="EK126" s="912"/>
      <c r="EL126" s="913"/>
      <c r="EM126" s="913"/>
      <c r="EN126" s="913"/>
      <c r="EO126" s="913"/>
      <c r="EP126" s="913"/>
      <c r="EQ126" s="913"/>
      <c r="ER126" s="888"/>
      <c r="ES126" s="898"/>
      <c r="ET126" s="965" t="str">
        <f>'Resumen Anual'!$C$24</f>
        <v>INSTR.</v>
      </c>
      <c r="EU126" s="966"/>
      <c r="EV126" s="966"/>
      <c r="EW126" s="966"/>
      <c r="EX126" s="969"/>
      <c r="EY126" s="971"/>
      <c r="EZ126" s="972"/>
      <c r="FA126" s="972"/>
      <c r="FB126" s="972"/>
      <c r="FC126" s="972"/>
      <c r="FD126" s="973"/>
      <c r="FE126" s="815"/>
      <c r="FF126" s="793" t="str">
        <f>'Resumen Anual'!$O$24</f>
        <v>ATERRIZAJES</v>
      </c>
      <c r="FG126" s="794"/>
      <c r="FH126" s="794"/>
      <c r="FI126" s="794"/>
      <c r="FJ126" s="794"/>
      <c r="FK126" s="794"/>
      <c r="FL126" s="794"/>
      <c r="FM126" s="794"/>
      <c r="FN126" s="794"/>
      <c r="FO126" s="794"/>
      <c r="FP126" s="795"/>
      <c r="FQ126" s="625"/>
      <c r="FR126" s="910"/>
      <c r="FS126" s="911"/>
      <c r="FT126" s="911"/>
      <c r="FU126" s="911"/>
      <c r="FV126" s="911"/>
      <c r="FW126" s="912"/>
      <c r="FX126" s="912"/>
      <c r="FY126" s="912"/>
      <c r="FZ126" s="912"/>
      <c r="GA126" s="912"/>
      <c r="GB126" s="912"/>
      <c r="GC126" s="912"/>
      <c r="GD126" s="912"/>
      <c r="GE126" s="912"/>
      <c r="GF126" s="912"/>
      <c r="GG126" s="912"/>
      <c r="GH126" s="912"/>
      <c r="GI126" s="913"/>
      <c r="GJ126" s="913"/>
      <c r="GK126" s="913"/>
      <c r="GL126" s="913"/>
      <c r="GM126" s="913"/>
      <c r="GN126" s="913"/>
      <c r="GO126" s="888"/>
    </row>
    <row r="127" spans="1:197" ht="6" customHeight="1" x14ac:dyDescent="0.2">
      <c r="A127" s="898"/>
      <c r="B127" s="967"/>
      <c r="C127" s="968"/>
      <c r="D127" s="968"/>
      <c r="E127" s="968"/>
      <c r="F127" s="970"/>
      <c r="G127" s="974"/>
      <c r="H127" s="975"/>
      <c r="I127" s="975"/>
      <c r="J127" s="975"/>
      <c r="K127" s="975"/>
      <c r="L127" s="976"/>
      <c r="M127" s="815"/>
      <c r="N127" s="796"/>
      <c r="O127" s="797"/>
      <c r="P127" s="797"/>
      <c r="Q127" s="797"/>
      <c r="R127" s="797"/>
      <c r="S127" s="797"/>
      <c r="T127" s="797"/>
      <c r="U127" s="797"/>
      <c r="V127" s="797"/>
      <c r="W127" s="797"/>
      <c r="X127" s="798"/>
      <c r="Y127" s="625"/>
      <c r="Z127" s="911"/>
      <c r="AA127" s="911"/>
      <c r="AB127" s="911"/>
      <c r="AC127" s="911"/>
      <c r="AD127" s="911"/>
      <c r="AE127" s="912"/>
      <c r="AF127" s="912"/>
      <c r="AG127" s="912"/>
      <c r="AH127" s="912"/>
      <c r="AI127" s="912"/>
      <c r="AJ127" s="912"/>
      <c r="AK127" s="912"/>
      <c r="AL127" s="912"/>
      <c r="AM127" s="912"/>
      <c r="AN127" s="912"/>
      <c r="AO127" s="912"/>
      <c r="AP127" s="912"/>
      <c r="AQ127" s="913"/>
      <c r="AR127" s="913"/>
      <c r="AS127" s="913"/>
      <c r="AT127" s="913"/>
      <c r="AU127" s="913"/>
      <c r="AV127" s="913"/>
      <c r="AW127" s="888"/>
      <c r="AX127" s="898"/>
      <c r="AY127" s="967"/>
      <c r="AZ127" s="968"/>
      <c r="BA127" s="968"/>
      <c r="BB127" s="968"/>
      <c r="BC127" s="970"/>
      <c r="BD127" s="974"/>
      <c r="BE127" s="975"/>
      <c r="BF127" s="975"/>
      <c r="BG127" s="975"/>
      <c r="BH127" s="975"/>
      <c r="BI127" s="976"/>
      <c r="BJ127" s="815"/>
      <c r="BK127" s="796"/>
      <c r="BL127" s="797"/>
      <c r="BM127" s="797"/>
      <c r="BN127" s="797"/>
      <c r="BO127" s="797"/>
      <c r="BP127" s="797"/>
      <c r="BQ127" s="797"/>
      <c r="BR127" s="797"/>
      <c r="BS127" s="797"/>
      <c r="BT127" s="797"/>
      <c r="BU127" s="798"/>
      <c r="BV127" s="625"/>
      <c r="BW127" s="911"/>
      <c r="BX127" s="911"/>
      <c r="BY127" s="911"/>
      <c r="BZ127" s="911"/>
      <c r="CA127" s="911"/>
      <c r="CB127" s="912"/>
      <c r="CC127" s="912"/>
      <c r="CD127" s="912"/>
      <c r="CE127" s="912"/>
      <c r="CF127" s="912"/>
      <c r="CG127" s="912"/>
      <c r="CH127" s="912"/>
      <c r="CI127" s="912"/>
      <c r="CJ127" s="912"/>
      <c r="CK127" s="912"/>
      <c r="CL127" s="912"/>
      <c r="CM127" s="912"/>
      <c r="CN127" s="913"/>
      <c r="CO127" s="913"/>
      <c r="CP127" s="913"/>
      <c r="CQ127" s="913"/>
      <c r="CR127" s="913"/>
      <c r="CS127" s="913"/>
      <c r="CT127" s="888"/>
      <c r="CV127" s="898"/>
      <c r="CW127" s="967"/>
      <c r="CX127" s="968"/>
      <c r="CY127" s="968"/>
      <c r="CZ127" s="968"/>
      <c r="DA127" s="970"/>
      <c r="DB127" s="974"/>
      <c r="DC127" s="975"/>
      <c r="DD127" s="975"/>
      <c r="DE127" s="975"/>
      <c r="DF127" s="975"/>
      <c r="DG127" s="976"/>
      <c r="DH127" s="815"/>
      <c r="DI127" s="796"/>
      <c r="DJ127" s="797"/>
      <c r="DK127" s="797"/>
      <c r="DL127" s="797"/>
      <c r="DM127" s="797"/>
      <c r="DN127" s="797"/>
      <c r="DO127" s="797"/>
      <c r="DP127" s="797"/>
      <c r="DQ127" s="797"/>
      <c r="DR127" s="797"/>
      <c r="DS127" s="798"/>
      <c r="DT127" s="625"/>
      <c r="DU127" s="911"/>
      <c r="DV127" s="911"/>
      <c r="DW127" s="911"/>
      <c r="DX127" s="911"/>
      <c r="DY127" s="911"/>
      <c r="DZ127" s="912"/>
      <c r="EA127" s="912"/>
      <c r="EB127" s="912"/>
      <c r="EC127" s="912"/>
      <c r="ED127" s="912"/>
      <c r="EE127" s="912"/>
      <c r="EF127" s="912"/>
      <c r="EG127" s="912"/>
      <c r="EH127" s="912"/>
      <c r="EI127" s="912"/>
      <c r="EJ127" s="912"/>
      <c r="EK127" s="912"/>
      <c r="EL127" s="913"/>
      <c r="EM127" s="913"/>
      <c r="EN127" s="913"/>
      <c r="EO127" s="913"/>
      <c r="EP127" s="913"/>
      <c r="EQ127" s="913"/>
      <c r="ER127" s="888"/>
      <c r="ES127" s="898"/>
      <c r="ET127" s="967"/>
      <c r="EU127" s="968"/>
      <c r="EV127" s="968"/>
      <c r="EW127" s="968"/>
      <c r="EX127" s="970"/>
      <c r="EY127" s="974"/>
      <c r="EZ127" s="975"/>
      <c r="FA127" s="975"/>
      <c r="FB127" s="975"/>
      <c r="FC127" s="975"/>
      <c r="FD127" s="976"/>
      <c r="FE127" s="815"/>
      <c r="FF127" s="796"/>
      <c r="FG127" s="797"/>
      <c r="FH127" s="797"/>
      <c r="FI127" s="797"/>
      <c r="FJ127" s="797"/>
      <c r="FK127" s="797"/>
      <c r="FL127" s="797"/>
      <c r="FM127" s="797"/>
      <c r="FN127" s="797"/>
      <c r="FO127" s="797"/>
      <c r="FP127" s="798"/>
      <c r="FQ127" s="625"/>
      <c r="FR127" s="911"/>
      <c r="FS127" s="911"/>
      <c r="FT127" s="911"/>
      <c r="FU127" s="911"/>
      <c r="FV127" s="911"/>
      <c r="FW127" s="912"/>
      <c r="FX127" s="912"/>
      <c r="FY127" s="912"/>
      <c r="FZ127" s="912"/>
      <c r="GA127" s="912"/>
      <c r="GB127" s="912"/>
      <c r="GC127" s="912"/>
      <c r="GD127" s="912"/>
      <c r="GE127" s="912"/>
      <c r="GF127" s="912"/>
      <c r="GG127" s="912"/>
      <c r="GH127" s="912"/>
      <c r="GI127" s="913"/>
      <c r="GJ127" s="913"/>
      <c r="GK127" s="913"/>
      <c r="GL127" s="913"/>
      <c r="GM127" s="913"/>
      <c r="GN127" s="913"/>
      <c r="GO127" s="888"/>
    </row>
    <row r="128" spans="1:197" ht="2.25" customHeight="1" x14ac:dyDescent="0.25">
      <c r="A128" s="898"/>
      <c r="B128" s="657"/>
      <c r="C128" s="657"/>
      <c r="D128" s="657"/>
      <c r="E128" s="657"/>
      <c r="F128" s="657"/>
      <c r="G128" s="657"/>
      <c r="H128" s="657"/>
      <c r="I128" s="657"/>
      <c r="J128" s="657"/>
      <c r="K128" s="657"/>
      <c r="L128" s="657"/>
      <c r="M128" s="625"/>
      <c r="N128" s="657"/>
      <c r="O128" s="657"/>
      <c r="P128" s="657"/>
      <c r="Q128" s="657"/>
      <c r="R128" s="657"/>
      <c r="S128" s="657"/>
      <c r="T128" s="657"/>
      <c r="U128" s="657"/>
      <c r="V128" s="657"/>
      <c r="W128" s="657"/>
      <c r="X128" s="657"/>
      <c r="Y128" s="625"/>
      <c r="Z128" s="910"/>
      <c r="AA128" s="911"/>
      <c r="AB128" s="911"/>
      <c r="AC128" s="911"/>
      <c r="AD128" s="911"/>
      <c r="AE128" s="912"/>
      <c r="AF128" s="912"/>
      <c r="AG128" s="912"/>
      <c r="AH128" s="912"/>
      <c r="AI128" s="912"/>
      <c r="AJ128" s="912"/>
      <c r="AK128" s="912"/>
      <c r="AL128" s="912"/>
      <c r="AM128" s="912"/>
      <c r="AN128" s="912"/>
      <c r="AO128" s="912"/>
      <c r="AP128" s="912"/>
      <c r="AQ128" s="913"/>
      <c r="AR128" s="913"/>
      <c r="AS128" s="913"/>
      <c r="AT128" s="913"/>
      <c r="AU128" s="913"/>
      <c r="AV128" s="913"/>
      <c r="AW128" s="888"/>
      <c r="AX128" s="898"/>
      <c r="AY128" s="657"/>
      <c r="AZ128" s="657"/>
      <c r="BA128" s="657"/>
      <c r="BB128" s="657"/>
      <c r="BC128" s="657"/>
      <c r="BD128" s="657"/>
      <c r="BE128" s="657"/>
      <c r="BF128" s="657"/>
      <c r="BG128" s="657"/>
      <c r="BH128" s="657"/>
      <c r="BI128" s="657"/>
      <c r="BJ128" s="625"/>
      <c r="BK128" s="657"/>
      <c r="BL128" s="657"/>
      <c r="BM128" s="657"/>
      <c r="BN128" s="657"/>
      <c r="BO128" s="657"/>
      <c r="BP128" s="657"/>
      <c r="BQ128" s="657"/>
      <c r="BR128" s="657"/>
      <c r="BS128" s="657"/>
      <c r="BT128" s="657"/>
      <c r="BU128" s="657"/>
      <c r="BV128" s="625"/>
      <c r="BW128" s="910"/>
      <c r="BX128" s="911"/>
      <c r="BY128" s="911"/>
      <c r="BZ128" s="911"/>
      <c r="CA128" s="911"/>
      <c r="CB128" s="912"/>
      <c r="CC128" s="912"/>
      <c r="CD128" s="912"/>
      <c r="CE128" s="912"/>
      <c r="CF128" s="912"/>
      <c r="CG128" s="912"/>
      <c r="CH128" s="912"/>
      <c r="CI128" s="912"/>
      <c r="CJ128" s="912"/>
      <c r="CK128" s="912"/>
      <c r="CL128" s="912"/>
      <c r="CM128" s="912"/>
      <c r="CN128" s="913"/>
      <c r="CO128" s="913"/>
      <c r="CP128" s="913"/>
      <c r="CQ128" s="913"/>
      <c r="CR128" s="913"/>
      <c r="CS128" s="913"/>
      <c r="CT128" s="888"/>
      <c r="CV128" s="898"/>
      <c r="CW128" s="657"/>
      <c r="CX128" s="657"/>
      <c r="CY128" s="657"/>
      <c r="CZ128" s="657"/>
      <c r="DA128" s="657"/>
      <c r="DB128" s="657"/>
      <c r="DC128" s="657"/>
      <c r="DD128" s="657"/>
      <c r="DE128" s="657"/>
      <c r="DF128" s="657"/>
      <c r="DG128" s="657"/>
      <c r="DH128" s="625"/>
      <c r="DI128" s="657"/>
      <c r="DJ128" s="657"/>
      <c r="DK128" s="657"/>
      <c r="DL128" s="657"/>
      <c r="DM128" s="657"/>
      <c r="DN128" s="657"/>
      <c r="DO128" s="657"/>
      <c r="DP128" s="657"/>
      <c r="DQ128" s="657"/>
      <c r="DR128" s="657"/>
      <c r="DS128" s="657"/>
      <c r="DT128" s="625"/>
      <c r="DU128" s="910"/>
      <c r="DV128" s="911"/>
      <c r="DW128" s="911"/>
      <c r="DX128" s="911"/>
      <c r="DY128" s="911"/>
      <c r="DZ128" s="912"/>
      <c r="EA128" s="912"/>
      <c r="EB128" s="912"/>
      <c r="EC128" s="912"/>
      <c r="ED128" s="912"/>
      <c r="EE128" s="912"/>
      <c r="EF128" s="912"/>
      <c r="EG128" s="912"/>
      <c r="EH128" s="912"/>
      <c r="EI128" s="912"/>
      <c r="EJ128" s="912"/>
      <c r="EK128" s="912"/>
      <c r="EL128" s="913"/>
      <c r="EM128" s="913"/>
      <c r="EN128" s="913"/>
      <c r="EO128" s="913"/>
      <c r="EP128" s="913"/>
      <c r="EQ128" s="913"/>
      <c r="ER128" s="888"/>
      <c r="ES128" s="898"/>
      <c r="ET128" s="657"/>
      <c r="EU128" s="657"/>
      <c r="EV128" s="657"/>
      <c r="EW128" s="657"/>
      <c r="EX128" s="657"/>
      <c r="EY128" s="657"/>
      <c r="EZ128" s="657"/>
      <c r="FA128" s="657"/>
      <c r="FB128" s="657"/>
      <c r="FC128" s="657"/>
      <c r="FD128" s="657"/>
      <c r="FE128" s="625"/>
      <c r="FF128" s="657"/>
      <c r="FG128" s="657"/>
      <c r="FH128" s="657"/>
      <c r="FI128" s="657"/>
      <c r="FJ128" s="657"/>
      <c r="FK128" s="657"/>
      <c r="FL128" s="657"/>
      <c r="FM128" s="657"/>
      <c r="FN128" s="657"/>
      <c r="FO128" s="657"/>
      <c r="FP128" s="657"/>
      <c r="FQ128" s="625"/>
      <c r="FR128" s="910"/>
      <c r="FS128" s="911"/>
      <c r="FT128" s="911"/>
      <c r="FU128" s="911"/>
      <c r="FV128" s="911"/>
      <c r="FW128" s="912"/>
      <c r="FX128" s="912"/>
      <c r="FY128" s="912"/>
      <c r="FZ128" s="912"/>
      <c r="GA128" s="912"/>
      <c r="GB128" s="912"/>
      <c r="GC128" s="912"/>
      <c r="GD128" s="912"/>
      <c r="GE128" s="912"/>
      <c r="GF128" s="912"/>
      <c r="GG128" s="912"/>
      <c r="GH128" s="912"/>
      <c r="GI128" s="913"/>
      <c r="GJ128" s="913"/>
      <c r="GK128" s="913"/>
      <c r="GL128" s="913"/>
      <c r="GM128" s="913"/>
      <c r="GN128" s="913"/>
      <c r="GO128" s="888"/>
    </row>
    <row r="129" spans="1:197" ht="9.75" customHeight="1" x14ac:dyDescent="0.2">
      <c r="A129" s="898"/>
      <c r="B129" s="965" t="str">
        <f>'Resumen Anual'!$C$27</f>
        <v>PIC</v>
      </c>
      <c r="C129" s="966"/>
      <c r="D129" s="966"/>
      <c r="E129" s="966"/>
      <c r="F129" s="969"/>
      <c r="G129" s="971"/>
      <c r="H129" s="972"/>
      <c r="I129" s="972"/>
      <c r="J129" s="972"/>
      <c r="K129" s="972"/>
      <c r="L129" s="973"/>
      <c r="M129" s="815"/>
      <c r="N129" s="977" t="str">
        <f>'Resumen Anual'!$O$27</f>
        <v>DÍA</v>
      </c>
      <c r="O129" s="966"/>
      <c r="P129" s="966"/>
      <c r="Q129" s="966"/>
      <c r="R129" s="969"/>
      <c r="S129" s="900"/>
      <c r="T129" s="901"/>
      <c r="U129" s="901"/>
      <c r="V129" s="901"/>
      <c r="W129" s="901"/>
      <c r="X129" s="902"/>
      <c r="Y129" s="625"/>
      <c r="Z129" s="911"/>
      <c r="AA129" s="911"/>
      <c r="AB129" s="911"/>
      <c r="AC129" s="911"/>
      <c r="AD129" s="911"/>
      <c r="AE129" s="912"/>
      <c r="AF129" s="912"/>
      <c r="AG129" s="912"/>
      <c r="AH129" s="912"/>
      <c r="AI129" s="912"/>
      <c r="AJ129" s="912"/>
      <c r="AK129" s="912"/>
      <c r="AL129" s="912"/>
      <c r="AM129" s="912"/>
      <c r="AN129" s="912"/>
      <c r="AO129" s="912"/>
      <c r="AP129" s="912"/>
      <c r="AQ129" s="913"/>
      <c r="AR129" s="913"/>
      <c r="AS129" s="913"/>
      <c r="AT129" s="913"/>
      <c r="AU129" s="913"/>
      <c r="AV129" s="913"/>
      <c r="AW129" s="888"/>
      <c r="AX129" s="898"/>
      <c r="AY129" s="965" t="str">
        <f>'Resumen Anual'!$C$27</f>
        <v>PIC</v>
      </c>
      <c r="AZ129" s="966"/>
      <c r="BA129" s="966"/>
      <c r="BB129" s="966"/>
      <c r="BC129" s="969"/>
      <c r="BD129" s="971"/>
      <c r="BE129" s="972"/>
      <c r="BF129" s="972"/>
      <c r="BG129" s="972"/>
      <c r="BH129" s="972"/>
      <c r="BI129" s="973"/>
      <c r="BJ129" s="815"/>
      <c r="BK129" s="977" t="str">
        <f>'Resumen Anual'!$O$27</f>
        <v>DÍA</v>
      </c>
      <c r="BL129" s="966"/>
      <c r="BM129" s="966"/>
      <c r="BN129" s="966"/>
      <c r="BO129" s="969"/>
      <c r="BP129" s="900"/>
      <c r="BQ129" s="901"/>
      <c r="BR129" s="901"/>
      <c r="BS129" s="901"/>
      <c r="BT129" s="901"/>
      <c r="BU129" s="902"/>
      <c r="BV129" s="625"/>
      <c r="BW129" s="911"/>
      <c r="BX129" s="911"/>
      <c r="BY129" s="911"/>
      <c r="BZ129" s="911"/>
      <c r="CA129" s="911"/>
      <c r="CB129" s="912"/>
      <c r="CC129" s="912"/>
      <c r="CD129" s="912"/>
      <c r="CE129" s="912"/>
      <c r="CF129" s="912"/>
      <c r="CG129" s="912"/>
      <c r="CH129" s="912"/>
      <c r="CI129" s="912"/>
      <c r="CJ129" s="912"/>
      <c r="CK129" s="912"/>
      <c r="CL129" s="912"/>
      <c r="CM129" s="912"/>
      <c r="CN129" s="913"/>
      <c r="CO129" s="913"/>
      <c r="CP129" s="913"/>
      <c r="CQ129" s="913"/>
      <c r="CR129" s="913"/>
      <c r="CS129" s="913"/>
      <c r="CT129" s="888"/>
      <c r="CV129" s="898"/>
      <c r="CW129" s="965" t="str">
        <f>'Resumen Anual'!$C$27</f>
        <v>PIC</v>
      </c>
      <c r="CX129" s="966"/>
      <c r="CY129" s="966"/>
      <c r="CZ129" s="966"/>
      <c r="DA129" s="969"/>
      <c r="DB129" s="971"/>
      <c r="DC129" s="972"/>
      <c r="DD129" s="972"/>
      <c r="DE129" s="972"/>
      <c r="DF129" s="972"/>
      <c r="DG129" s="973"/>
      <c r="DH129" s="815"/>
      <c r="DI129" s="977" t="str">
        <f>'Resumen Anual'!$O$27</f>
        <v>DÍA</v>
      </c>
      <c r="DJ129" s="966"/>
      <c r="DK129" s="966"/>
      <c r="DL129" s="966"/>
      <c r="DM129" s="969"/>
      <c r="DN129" s="900"/>
      <c r="DO129" s="901"/>
      <c r="DP129" s="901"/>
      <c r="DQ129" s="901"/>
      <c r="DR129" s="901"/>
      <c r="DS129" s="902"/>
      <c r="DT129" s="625"/>
      <c r="DU129" s="911"/>
      <c r="DV129" s="911"/>
      <c r="DW129" s="911"/>
      <c r="DX129" s="911"/>
      <c r="DY129" s="911"/>
      <c r="DZ129" s="912"/>
      <c r="EA129" s="912"/>
      <c r="EB129" s="912"/>
      <c r="EC129" s="912"/>
      <c r="ED129" s="912"/>
      <c r="EE129" s="912"/>
      <c r="EF129" s="912"/>
      <c r="EG129" s="912"/>
      <c r="EH129" s="912"/>
      <c r="EI129" s="912"/>
      <c r="EJ129" s="912"/>
      <c r="EK129" s="912"/>
      <c r="EL129" s="913"/>
      <c r="EM129" s="913"/>
      <c r="EN129" s="913"/>
      <c r="EO129" s="913"/>
      <c r="EP129" s="913"/>
      <c r="EQ129" s="913"/>
      <c r="ER129" s="888"/>
      <c r="ES129" s="898"/>
      <c r="ET129" s="965" t="str">
        <f>'Resumen Anual'!$C$27</f>
        <v>PIC</v>
      </c>
      <c r="EU129" s="966"/>
      <c r="EV129" s="966"/>
      <c r="EW129" s="966"/>
      <c r="EX129" s="969"/>
      <c r="EY129" s="971"/>
      <c r="EZ129" s="972"/>
      <c r="FA129" s="972"/>
      <c r="FB129" s="972"/>
      <c r="FC129" s="972"/>
      <c r="FD129" s="973"/>
      <c r="FE129" s="815"/>
      <c r="FF129" s="977" t="str">
        <f>'Resumen Anual'!$O$27</f>
        <v>DÍA</v>
      </c>
      <c r="FG129" s="966"/>
      <c r="FH129" s="966"/>
      <c r="FI129" s="966"/>
      <c r="FJ129" s="969"/>
      <c r="FK129" s="900"/>
      <c r="FL129" s="901"/>
      <c r="FM129" s="901"/>
      <c r="FN129" s="901"/>
      <c r="FO129" s="901"/>
      <c r="FP129" s="902"/>
      <c r="FQ129" s="625"/>
      <c r="FR129" s="911"/>
      <c r="FS129" s="911"/>
      <c r="FT129" s="911"/>
      <c r="FU129" s="911"/>
      <c r="FV129" s="911"/>
      <c r="FW129" s="912"/>
      <c r="FX129" s="912"/>
      <c r="FY129" s="912"/>
      <c r="FZ129" s="912"/>
      <c r="GA129" s="912"/>
      <c r="GB129" s="912"/>
      <c r="GC129" s="912"/>
      <c r="GD129" s="912"/>
      <c r="GE129" s="912"/>
      <c r="GF129" s="912"/>
      <c r="GG129" s="912"/>
      <c r="GH129" s="912"/>
      <c r="GI129" s="913"/>
      <c r="GJ129" s="913"/>
      <c r="GK129" s="913"/>
      <c r="GL129" s="913"/>
      <c r="GM129" s="913"/>
      <c r="GN129" s="913"/>
      <c r="GO129" s="888"/>
    </row>
    <row r="130" spans="1:197" ht="9.75" customHeight="1" x14ac:dyDescent="0.2">
      <c r="A130" s="898"/>
      <c r="B130" s="967"/>
      <c r="C130" s="968"/>
      <c r="D130" s="968"/>
      <c r="E130" s="968"/>
      <c r="F130" s="970"/>
      <c r="G130" s="974"/>
      <c r="H130" s="975"/>
      <c r="I130" s="975"/>
      <c r="J130" s="975"/>
      <c r="K130" s="975"/>
      <c r="L130" s="976"/>
      <c r="M130" s="815"/>
      <c r="N130" s="967"/>
      <c r="O130" s="968"/>
      <c r="P130" s="968"/>
      <c r="Q130" s="968"/>
      <c r="R130" s="970"/>
      <c r="S130" s="903"/>
      <c r="T130" s="904"/>
      <c r="U130" s="904"/>
      <c r="V130" s="904"/>
      <c r="W130" s="904"/>
      <c r="X130" s="905"/>
      <c r="Y130" s="625"/>
      <c r="Z130" s="910"/>
      <c r="AA130" s="911"/>
      <c r="AB130" s="911"/>
      <c r="AC130" s="911"/>
      <c r="AD130" s="911"/>
      <c r="AE130" s="912"/>
      <c r="AF130" s="912"/>
      <c r="AG130" s="912"/>
      <c r="AH130" s="912"/>
      <c r="AI130" s="912"/>
      <c r="AJ130" s="912"/>
      <c r="AK130" s="912"/>
      <c r="AL130" s="912"/>
      <c r="AM130" s="912"/>
      <c r="AN130" s="912"/>
      <c r="AO130" s="912"/>
      <c r="AP130" s="912"/>
      <c r="AQ130" s="913"/>
      <c r="AR130" s="913"/>
      <c r="AS130" s="913"/>
      <c r="AT130" s="913"/>
      <c r="AU130" s="913"/>
      <c r="AV130" s="913"/>
      <c r="AW130" s="888"/>
      <c r="AX130" s="898"/>
      <c r="AY130" s="967"/>
      <c r="AZ130" s="968"/>
      <c r="BA130" s="968"/>
      <c r="BB130" s="968"/>
      <c r="BC130" s="970"/>
      <c r="BD130" s="974"/>
      <c r="BE130" s="975"/>
      <c r="BF130" s="975"/>
      <c r="BG130" s="975"/>
      <c r="BH130" s="975"/>
      <c r="BI130" s="976"/>
      <c r="BJ130" s="815"/>
      <c r="BK130" s="967"/>
      <c r="BL130" s="968"/>
      <c r="BM130" s="968"/>
      <c r="BN130" s="968"/>
      <c r="BO130" s="970"/>
      <c r="BP130" s="903"/>
      <c r="BQ130" s="904"/>
      <c r="BR130" s="904"/>
      <c r="BS130" s="904"/>
      <c r="BT130" s="904"/>
      <c r="BU130" s="905"/>
      <c r="BV130" s="625"/>
      <c r="BW130" s="910"/>
      <c r="BX130" s="911"/>
      <c r="BY130" s="911"/>
      <c r="BZ130" s="911"/>
      <c r="CA130" s="911"/>
      <c r="CB130" s="912"/>
      <c r="CC130" s="912"/>
      <c r="CD130" s="912"/>
      <c r="CE130" s="912"/>
      <c r="CF130" s="912"/>
      <c r="CG130" s="912"/>
      <c r="CH130" s="912"/>
      <c r="CI130" s="912"/>
      <c r="CJ130" s="912"/>
      <c r="CK130" s="912"/>
      <c r="CL130" s="912"/>
      <c r="CM130" s="912"/>
      <c r="CN130" s="913"/>
      <c r="CO130" s="913"/>
      <c r="CP130" s="913"/>
      <c r="CQ130" s="913"/>
      <c r="CR130" s="913"/>
      <c r="CS130" s="913"/>
      <c r="CT130" s="888"/>
      <c r="CV130" s="898"/>
      <c r="CW130" s="967"/>
      <c r="CX130" s="968"/>
      <c r="CY130" s="968"/>
      <c r="CZ130" s="968"/>
      <c r="DA130" s="970"/>
      <c r="DB130" s="974"/>
      <c r="DC130" s="975"/>
      <c r="DD130" s="975"/>
      <c r="DE130" s="975"/>
      <c r="DF130" s="975"/>
      <c r="DG130" s="976"/>
      <c r="DH130" s="815"/>
      <c r="DI130" s="967"/>
      <c r="DJ130" s="968"/>
      <c r="DK130" s="968"/>
      <c r="DL130" s="968"/>
      <c r="DM130" s="970"/>
      <c r="DN130" s="903"/>
      <c r="DO130" s="904"/>
      <c r="DP130" s="904"/>
      <c r="DQ130" s="904"/>
      <c r="DR130" s="904"/>
      <c r="DS130" s="905"/>
      <c r="DT130" s="625"/>
      <c r="DU130" s="910"/>
      <c r="DV130" s="911"/>
      <c r="DW130" s="911"/>
      <c r="DX130" s="911"/>
      <c r="DY130" s="911"/>
      <c r="DZ130" s="912"/>
      <c r="EA130" s="912"/>
      <c r="EB130" s="912"/>
      <c r="EC130" s="912"/>
      <c r="ED130" s="912"/>
      <c r="EE130" s="912"/>
      <c r="EF130" s="912"/>
      <c r="EG130" s="912"/>
      <c r="EH130" s="912"/>
      <c r="EI130" s="912"/>
      <c r="EJ130" s="912"/>
      <c r="EK130" s="912"/>
      <c r="EL130" s="913"/>
      <c r="EM130" s="913"/>
      <c r="EN130" s="913"/>
      <c r="EO130" s="913"/>
      <c r="EP130" s="913"/>
      <c r="EQ130" s="913"/>
      <c r="ER130" s="888"/>
      <c r="ES130" s="898"/>
      <c r="ET130" s="967"/>
      <c r="EU130" s="968"/>
      <c r="EV130" s="968"/>
      <c r="EW130" s="968"/>
      <c r="EX130" s="970"/>
      <c r="EY130" s="974"/>
      <c r="EZ130" s="975"/>
      <c r="FA130" s="975"/>
      <c r="FB130" s="975"/>
      <c r="FC130" s="975"/>
      <c r="FD130" s="976"/>
      <c r="FE130" s="815"/>
      <c r="FF130" s="967"/>
      <c r="FG130" s="968"/>
      <c r="FH130" s="968"/>
      <c r="FI130" s="968"/>
      <c r="FJ130" s="970"/>
      <c r="FK130" s="903"/>
      <c r="FL130" s="904"/>
      <c r="FM130" s="904"/>
      <c r="FN130" s="904"/>
      <c r="FO130" s="904"/>
      <c r="FP130" s="905"/>
      <c r="FQ130" s="625"/>
      <c r="FR130" s="910"/>
      <c r="FS130" s="911"/>
      <c r="FT130" s="911"/>
      <c r="FU130" s="911"/>
      <c r="FV130" s="911"/>
      <c r="FW130" s="912"/>
      <c r="FX130" s="912"/>
      <c r="FY130" s="912"/>
      <c r="FZ130" s="912"/>
      <c r="GA130" s="912"/>
      <c r="GB130" s="912"/>
      <c r="GC130" s="912"/>
      <c r="GD130" s="912"/>
      <c r="GE130" s="912"/>
      <c r="GF130" s="912"/>
      <c r="GG130" s="912"/>
      <c r="GH130" s="912"/>
      <c r="GI130" s="913"/>
      <c r="GJ130" s="913"/>
      <c r="GK130" s="913"/>
      <c r="GL130" s="913"/>
      <c r="GM130" s="913"/>
      <c r="GN130" s="913"/>
      <c r="GO130" s="888"/>
    </row>
    <row r="131" spans="1:197" ht="2.25" customHeight="1" x14ac:dyDescent="0.25">
      <c r="A131" s="898"/>
      <c r="B131" s="657"/>
      <c r="C131" s="657"/>
      <c r="D131" s="657"/>
      <c r="E131" s="657"/>
      <c r="F131" s="657"/>
      <c r="G131" s="657"/>
      <c r="H131" s="657"/>
      <c r="I131" s="657"/>
      <c r="J131" s="657"/>
      <c r="K131" s="657"/>
      <c r="L131" s="657"/>
      <c r="M131" s="625"/>
      <c r="N131" s="657"/>
      <c r="O131" s="657"/>
      <c r="P131" s="657"/>
      <c r="Q131" s="657"/>
      <c r="R131" s="657"/>
      <c r="S131" s="657"/>
      <c r="T131" s="657"/>
      <c r="U131" s="657"/>
      <c r="V131" s="657"/>
      <c r="W131" s="657"/>
      <c r="X131" s="657"/>
      <c r="Y131" s="625"/>
      <c r="Z131" s="911"/>
      <c r="AA131" s="911"/>
      <c r="AB131" s="911"/>
      <c r="AC131" s="911"/>
      <c r="AD131" s="911"/>
      <c r="AE131" s="912"/>
      <c r="AF131" s="912"/>
      <c r="AG131" s="912"/>
      <c r="AH131" s="912"/>
      <c r="AI131" s="912"/>
      <c r="AJ131" s="912"/>
      <c r="AK131" s="912"/>
      <c r="AL131" s="912"/>
      <c r="AM131" s="912"/>
      <c r="AN131" s="912"/>
      <c r="AO131" s="912"/>
      <c r="AP131" s="912"/>
      <c r="AQ131" s="913"/>
      <c r="AR131" s="913"/>
      <c r="AS131" s="913"/>
      <c r="AT131" s="913"/>
      <c r="AU131" s="913"/>
      <c r="AV131" s="913"/>
      <c r="AW131" s="888"/>
      <c r="AX131" s="898"/>
      <c r="AY131" s="657"/>
      <c r="AZ131" s="657"/>
      <c r="BA131" s="657"/>
      <c r="BB131" s="657"/>
      <c r="BC131" s="657"/>
      <c r="BD131" s="657"/>
      <c r="BE131" s="657"/>
      <c r="BF131" s="657"/>
      <c r="BG131" s="657"/>
      <c r="BH131" s="657"/>
      <c r="BI131" s="657"/>
      <c r="BJ131" s="625"/>
      <c r="BK131" s="657"/>
      <c r="BL131" s="657"/>
      <c r="BM131" s="657"/>
      <c r="BN131" s="657"/>
      <c r="BO131" s="657"/>
      <c r="BP131" s="657"/>
      <c r="BQ131" s="657"/>
      <c r="BR131" s="657"/>
      <c r="BS131" s="657"/>
      <c r="BT131" s="657"/>
      <c r="BU131" s="657"/>
      <c r="BV131" s="625"/>
      <c r="BW131" s="911"/>
      <c r="BX131" s="911"/>
      <c r="BY131" s="911"/>
      <c r="BZ131" s="911"/>
      <c r="CA131" s="911"/>
      <c r="CB131" s="912"/>
      <c r="CC131" s="912"/>
      <c r="CD131" s="912"/>
      <c r="CE131" s="912"/>
      <c r="CF131" s="912"/>
      <c r="CG131" s="912"/>
      <c r="CH131" s="912"/>
      <c r="CI131" s="912"/>
      <c r="CJ131" s="912"/>
      <c r="CK131" s="912"/>
      <c r="CL131" s="912"/>
      <c r="CM131" s="912"/>
      <c r="CN131" s="913"/>
      <c r="CO131" s="913"/>
      <c r="CP131" s="913"/>
      <c r="CQ131" s="913"/>
      <c r="CR131" s="913"/>
      <c r="CS131" s="913"/>
      <c r="CT131" s="888"/>
      <c r="CV131" s="898"/>
      <c r="CW131" s="657"/>
      <c r="CX131" s="657"/>
      <c r="CY131" s="657"/>
      <c r="CZ131" s="657"/>
      <c r="DA131" s="657"/>
      <c r="DB131" s="657"/>
      <c r="DC131" s="657"/>
      <c r="DD131" s="657"/>
      <c r="DE131" s="657"/>
      <c r="DF131" s="657"/>
      <c r="DG131" s="657"/>
      <c r="DH131" s="625"/>
      <c r="DI131" s="657"/>
      <c r="DJ131" s="657"/>
      <c r="DK131" s="657"/>
      <c r="DL131" s="657"/>
      <c r="DM131" s="657"/>
      <c r="DN131" s="657"/>
      <c r="DO131" s="657"/>
      <c r="DP131" s="657"/>
      <c r="DQ131" s="657"/>
      <c r="DR131" s="657"/>
      <c r="DS131" s="657"/>
      <c r="DT131" s="625"/>
      <c r="DU131" s="911"/>
      <c r="DV131" s="911"/>
      <c r="DW131" s="911"/>
      <c r="DX131" s="911"/>
      <c r="DY131" s="911"/>
      <c r="DZ131" s="912"/>
      <c r="EA131" s="912"/>
      <c r="EB131" s="912"/>
      <c r="EC131" s="912"/>
      <c r="ED131" s="912"/>
      <c r="EE131" s="912"/>
      <c r="EF131" s="912"/>
      <c r="EG131" s="912"/>
      <c r="EH131" s="912"/>
      <c r="EI131" s="912"/>
      <c r="EJ131" s="912"/>
      <c r="EK131" s="912"/>
      <c r="EL131" s="913"/>
      <c r="EM131" s="913"/>
      <c r="EN131" s="913"/>
      <c r="EO131" s="913"/>
      <c r="EP131" s="913"/>
      <c r="EQ131" s="913"/>
      <c r="ER131" s="888"/>
      <c r="ES131" s="898"/>
      <c r="ET131" s="657"/>
      <c r="EU131" s="657"/>
      <c r="EV131" s="657"/>
      <c r="EW131" s="657"/>
      <c r="EX131" s="657"/>
      <c r="EY131" s="657"/>
      <c r="EZ131" s="657"/>
      <c r="FA131" s="657"/>
      <c r="FB131" s="657"/>
      <c r="FC131" s="657"/>
      <c r="FD131" s="657"/>
      <c r="FE131" s="625"/>
      <c r="FF131" s="657"/>
      <c r="FG131" s="657"/>
      <c r="FH131" s="657"/>
      <c r="FI131" s="657"/>
      <c r="FJ131" s="657"/>
      <c r="FK131" s="657"/>
      <c r="FL131" s="657"/>
      <c r="FM131" s="657"/>
      <c r="FN131" s="657"/>
      <c r="FO131" s="657"/>
      <c r="FP131" s="657"/>
      <c r="FQ131" s="625"/>
      <c r="FR131" s="911"/>
      <c r="FS131" s="911"/>
      <c r="FT131" s="911"/>
      <c r="FU131" s="911"/>
      <c r="FV131" s="911"/>
      <c r="FW131" s="912"/>
      <c r="FX131" s="912"/>
      <c r="FY131" s="912"/>
      <c r="FZ131" s="912"/>
      <c r="GA131" s="912"/>
      <c r="GB131" s="912"/>
      <c r="GC131" s="912"/>
      <c r="GD131" s="912"/>
      <c r="GE131" s="912"/>
      <c r="GF131" s="912"/>
      <c r="GG131" s="912"/>
      <c r="GH131" s="912"/>
      <c r="GI131" s="913"/>
      <c r="GJ131" s="913"/>
      <c r="GK131" s="913"/>
      <c r="GL131" s="913"/>
      <c r="GM131" s="913"/>
      <c r="GN131" s="913"/>
      <c r="GO131" s="888"/>
    </row>
    <row r="132" spans="1:197" ht="13.5" customHeight="1" x14ac:dyDescent="0.2">
      <c r="A132" s="898"/>
      <c r="B132" s="965" t="str">
        <f>'Resumen Anual'!$C$30</f>
        <v>SIC</v>
      </c>
      <c r="C132" s="966"/>
      <c r="D132" s="966"/>
      <c r="E132" s="966"/>
      <c r="F132" s="969"/>
      <c r="G132" s="971"/>
      <c r="H132" s="972"/>
      <c r="I132" s="972"/>
      <c r="J132" s="972"/>
      <c r="K132" s="972"/>
      <c r="L132" s="973"/>
      <c r="M132" s="815"/>
      <c r="N132" s="977" t="str">
        <f>'Resumen Anual'!$O$30</f>
        <v>NOCHE</v>
      </c>
      <c r="O132" s="966"/>
      <c r="P132" s="966"/>
      <c r="Q132" s="966"/>
      <c r="R132" s="969"/>
      <c r="S132" s="900"/>
      <c r="T132" s="901"/>
      <c r="U132" s="901"/>
      <c r="V132" s="901"/>
      <c r="W132" s="901"/>
      <c r="X132" s="902"/>
      <c r="Y132" s="625"/>
      <c r="Z132" s="910"/>
      <c r="AA132" s="911"/>
      <c r="AB132" s="911"/>
      <c r="AC132" s="911"/>
      <c r="AD132" s="911"/>
      <c r="AE132" s="912"/>
      <c r="AF132" s="912"/>
      <c r="AG132" s="912"/>
      <c r="AH132" s="912"/>
      <c r="AI132" s="912"/>
      <c r="AJ132" s="912"/>
      <c r="AK132" s="912"/>
      <c r="AL132" s="912"/>
      <c r="AM132" s="912"/>
      <c r="AN132" s="912"/>
      <c r="AO132" s="912"/>
      <c r="AP132" s="912"/>
      <c r="AQ132" s="913"/>
      <c r="AR132" s="913"/>
      <c r="AS132" s="913"/>
      <c r="AT132" s="913"/>
      <c r="AU132" s="913"/>
      <c r="AV132" s="913"/>
      <c r="AW132" s="888"/>
      <c r="AX132" s="898"/>
      <c r="AY132" s="965" t="str">
        <f>'Resumen Anual'!$C$30</f>
        <v>SIC</v>
      </c>
      <c r="AZ132" s="966"/>
      <c r="BA132" s="966"/>
      <c r="BB132" s="966"/>
      <c r="BC132" s="969"/>
      <c r="BD132" s="971"/>
      <c r="BE132" s="972"/>
      <c r="BF132" s="972"/>
      <c r="BG132" s="972"/>
      <c r="BH132" s="972"/>
      <c r="BI132" s="973"/>
      <c r="BJ132" s="815"/>
      <c r="BK132" s="977" t="str">
        <f>'Resumen Anual'!$O$30</f>
        <v>NOCHE</v>
      </c>
      <c r="BL132" s="966"/>
      <c r="BM132" s="966"/>
      <c r="BN132" s="966"/>
      <c r="BO132" s="969"/>
      <c r="BP132" s="900"/>
      <c r="BQ132" s="901"/>
      <c r="BR132" s="901"/>
      <c r="BS132" s="901"/>
      <c r="BT132" s="901"/>
      <c r="BU132" s="902"/>
      <c r="BV132" s="625"/>
      <c r="BW132" s="910"/>
      <c r="BX132" s="911"/>
      <c r="BY132" s="911"/>
      <c r="BZ132" s="911"/>
      <c r="CA132" s="911"/>
      <c r="CB132" s="912"/>
      <c r="CC132" s="912"/>
      <c r="CD132" s="912"/>
      <c r="CE132" s="912"/>
      <c r="CF132" s="912"/>
      <c r="CG132" s="912"/>
      <c r="CH132" s="912"/>
      <c r="CI132" s="912"/>
      <c r="CJ132" s="912"/>
      <c r="CK132" s="912"/>
      <c r="CL132" s="912"/>
      <c r="CM132" s="912"/>
      <c r="CN132" s="913"/>
      <c r="CO132" s="913"/>
      <c r="CP132" s="913"/>
      <c r="CQ132" s="913"/>
      <c r="CR132" s="913"/>
      <c r="CS132" s="913"/>
      <c r="CT132" s="888"/>
      <c r="CV132" s="898"/>
      <c r="CW132" s="965" t="str">
        <f>'Resumen Anual'!$C$30</f>
        <v>SIC</v>
      </c>
      <c r="CX132" s="966"/>
      <c r="CY132" s="966"/>
      <c r="CZ132" s="966"/>
      <c r="DA132" s="969"/>
      <c r="DB132" s="971"/>
      <c r="DC132" s="972"/>
      <c r="DD132" s="972"/>
      <c r="DE132" s="972"/>
      <c r="DF132" s="972"/>
      <c r="DG132" s="973"/>
      <c r="DH132" s="815"/>
      <c r="DI132" s="977" t="str">
        <f>'Resumen Anual'!$O$30</f>
        <v>NOCHE</v>
      </c>
      <c r="DJ132" s="966"/>
      <c r="DK132" s="966"/>
      <c r="DL132" s="966"/>
      <c r="DM132" s="969"/>
      <c r="DN132" s="900"/>
      <c r="DO132" s="901"/>
      <c r="DP132" s="901"/>
      <c r="DQ132" s="901"/>
      <c r="DR132" s="901"/>
      <c r="DS132" s="902"/>
      <c r="DT132" s="625"/>
      <c r="DU132" s="910"/>
      <c r="DV132" s="911"/>
      <c r="DW132" s="911"/>
      <c r="DX132" s="911"/>
      <c r="DY132" s="911"/>
      <c r="DZ132" s="912"/>
      <c r="EA132" s="912"/>
      <c r="EB132" s="912"/>
      <c r="EC132" s="912"/>
      <c r="ED132" s="912"/>
      <c r="EE132" s="912"/>
      <c r="EF132" s="912"/>
      <c r="EG132" s="912"/>
      <c r="EH132" s="912"/>
      <c r="EI132" s="912"/>
      <c r="EJ132" s="912"/>
      <c r="EK132" s="912"/>
      <c r="EL132" s="913"/>
      <c r="EM132" s="913"/>
      <c r="EN132" s="913"/>
      <c r="EO132" s="913"/>
      <c r="EP132" s="913"/>
      <c r="EQ132" s="913"/>
      <c r="ER132" s="888"/>
      <c r="ES132" s="898"/>
      <c r="ET132" s="965" t="str">
        <f>'Resumen Anual'!$C$30</f>
        <v>SIC</v>
      </c>
      <c r="EU132" s="966"/>
      <c r="EV132" s="966"/>
      <c r="EW132" s="966"/>
      <c r="EX132" s="969"/>
      <c r="EY132" s="971"/>
      <c r="EZ132" s="972"/>
      <c r="FA132" s="972"/>
      <c r="FB132" s="972"/>
      <c r="FC132" s="972"/>
      <c r="FD132" s="973"/>
      <c r="FE132" s="815"/>
      <c r="FF132" s="977" t="str">
        <f>'Resumen Anual'!$O$30</f>
        <v>NOCHE</v>
      </c>
      <c r="FG132" s="966"/>
      <c r="FH132" s="966"/>
      <c r="FI132" s="966"/>
      <c r="FJ132" s="969"/>
      <c r="FK132" s="900"/>
      <c r="FL132" s="901"/>
      <c r="FM132" s="901"/>
      <c r="FN132" s="901"/>
      <c r="FO132" s="901"/>
      <c r="FP132" s="902"/>
      <c r="FQ132" s="625"/>
      <c r="FR132" s="910"/>
      <c r="FS132" s="911"/>
      <c r="FT132" s="911"/>
      <c r="FU132" s="911"/>
      <c r="FV132" s="911"/>
      <c r="FW132" s="912"/>
      <c r="FX132" s="912"/>
      <c r="FY132" s="912"/>
      <c r="FZ132" s="912"/>
      <c r="GA132" s="912"/>
      <c r="GB132" s="912"/>
      <c r="GC132" s="912"/>
      <c r="GD132" s="912"/>
      <c r="GE132" s="912"/>
      <c r="GF132" s="912"/>
      <c r="GG132" s="912"/>
      <c r="GH132" s="912"/>
      <c r="GI132" s="913"/>
      <c r="GJ132" s="913"/>
      <c r="GK132" s="913"/>
      <c r="GL132" s="913"/>
      <c r="GM132" s="913"/>
      <c r="GN132" s="913"/>
      <c r="GO132" s="888"/>
    </row>
    <row r="133" spans="1:197" ht="6" customHeight="1" x14ac:dyDescent="0.2">
      <c r="A133" s="898"/>
      <c r="B133" s="967"/>
      <c r="C133" s="968"/>
      <c r="D133" s="968"/>
      <c r="E133" s="968"/>
      <c r="F133" s="970"/>
      <c r="G133" s="974"/>
      <c r="H133" s="975"/>
      <c r="I133" s="975"/>
      <c r="J133" s="975"/>
      <c r="K133" s="975"/>
      <c r="L133" s="976"/>
      <c r="M133" s="815"/>
      <c r="N133" s="967"/>
      <c r="O133" s="968"/>
      <c r="P133" s="968"/>
      <c r="Q133" s="968"/>
      <c r="R133" s="970"/>
      <c r="S133" s="903"/>
      <c r="T133" s="904"/>
      <c r="U133" s="904"/>
      <c r="V133" s="904"/>
      <c r="W133" s="904"/>
      <c r="X133" s="905"/>
      <c r="Y133" s="625"/>
      <c r="Z133" s="911"/>
      <c r="AA133" s="911"/>
      <c r="AB133" s="911"/>
      <c r="AC133" s="911"/>
      <c r="AD133" s="911"/>
      <c r="AE133" s="912"/>
      <c r="AF133" s="912"/>
      <c r="AG133" s="912"/>
      <c r="AH133" s="912"/>
      <c r="AI133" s="912"/>
      <c r="AJ133" s="912"/>
      <c r="AK133" s="912"/>
      <c r="AL133" s="912"/>
      <c r="AM133" s="912"/>
      <c r="AN133" s="912"/>
      <c r="AO133" s="912"/>
      <c r="AP133" s="912"/>
      <c r="AQ133" s="913"/>
      <c r="AR133" s="913"/>
      <c r="AS133" s="913"/>
      <c r="AT133" s="913"/>
      <c r="AU133" s="913"/>
      <c r="AV133" s="913"/>
      <c r="AW133" s="888"/>
      <c r="AX133" s="898"/>
      <c r="AY133" s="967"/>
      <c r="AZ133" s="968"/>
      <c r="BA133" s="968"/>
      <c r="BB133" s="968"/>
      <c r="BC133" s="970"/>
      <c r="BD133" s="974"/>
      <c r="BE133" s="975"/>
      <c r="BF133" s="975"/>
      <c r="BG133" s="975"/>
      <c r="BH133" s="975"/>
      <c r="BI133" s="976"/>
      <c r="BJ133" s="815"/>
      <c r="BK133" s="967"/>
      <c r="BL133" s="968"/>
      <c r="BM133" s="968"/>
      <c r="BN133" s="968"/>
      <c r="BO133" s="970"/>
      <c r="BP133" s="903"/>
      <c r="BQ133" s="904"/>
      <c r="BR133" s="904"/>
      <c r="BS133" s="904"/>
      <c r="BT133" s="904"/>
      <c r="BU133" s="905"/>
      <c r="BV133" s="625"/>
      <c r="BW133" s="911"/>
      <c r="BX133" s="911"/>
      <c r="BY133" s="911"/>
      <c r="BZ133" s="911"/>
      <c r="CA133" s="911"/>
      <c r="CB133" s="912"/>
      <c r="CC133" s="912"/>
      <c r="CD133" s="912"/>
      <c r="CE133" s="912"/>
      <c r="CF133" s="912"/>
      <c r="CG133" s="912"/>
      <c r="CH133" s="912"/>
      <c r="CI133" s="912"/>
      <c r="CJ133" s="912"/>
      <c r="CK133" s="912"/>
      <c r="CL133" s="912"/>
      <c r="CM133" s="912"/>
      <c r="CN133" s="913"/>
      <c r="CO133" s="913"/>
      <c r="CP133" s="913"/>
      <c r="CQ133" s="913"/>
      <c r="CR133" s="913"/>
      <c r="CS133" s="913"/>
      <c r="CT133" s="888"/>
      <c r="CV133" s="898"/>
      <c r="CW133" s="967"/>
      <c r="CX133" s="968"/>
      <c r="CY133" s="968"/>
      <c r="CZ133" s="968"/>
      <c r="DA133" s="970"/>
      <c r="DB133" s="974"/>
      <c r="DC133" s="975"/>
      <c r="DD133" s="975"/>
      <c r="DE133" s="975"/>
      <c r="DF133" s="975"/>
      <c r="DG133" s="976"/>
      <c r="DH133" s="815"/>
      <c r="DI133" s="967"/>
      <c r="DJ133" s="968"/>
      <c r="DK133" s="968"/>
      <c r="DL133" s="968"/>
      <c r="DM133" s="970"/>
      <c r="DN133" s="903"/>
      <c r="DO133" s="904"/>
      <c r="DP133" s="904"/>
      <c r="DQ133" s="904"/>
      <c r="DR133" s="904"/>
      <c r="DS133" s="905"/>
      <c r="DT133" s="625"/>
      <c r="DU133" s="911"/>
      <c r="DV133" s="911"/>
      <c r="DW133" s="911"/>
      <c r="DX133" s="911"/>
      <c r="DY133" s="911"/>
      <c r="DZ133" s="912"/>
      <c r="EA133" s="912"/>
      <c r="EB133" s="912"/>
      <c r="EC133" s="912"/>
      <c r="ED133" s="912"/>
      <c r="EE133" s="912"/>
      <c r="EF133" s="912"/>
      <c r="EG133" s="912"/>
      <c r="EH133" s="912"/>
      <c r="EI133" s="912"/>
      <c r="EJ133" s="912"/>
      <c r="EK133" s="912"/>
      <c r="EL133" s="913"/>
      <c r="EM133" s="913"/>
      <c r="EN133" s="913"/>
      <c r="EO133" s="913"/>
      <c r="EP133" s="913"/>
      <c r="EQ133" s="913"/>
      <c r="ER133" s="888"/>
      <c r="ES133" s="898"/>
      <c r="ET133" s="967"/>
      <c r="EU133" s="968"/>
      <c r="EV133" s="968"/>
      <c r="EW133" s="968"/>
      <c r="EX133" s="970"/>
      <c r="EY133" s="974"/>
      <c r="EZ133" s="975"/>
      <c r="FA133" s="975"/>
      <c r="FB133" s="975"/>
      <c r="FC133" s="975"/>
      <c r="FD133" s="976"/>
      <c r="FE133" s="815"/>
      <c r="FF133" s="967"/>
      <c r="FG133" s="968"/>
      <c r="FH133" s="968"/>
      <c r="FI133" s="968"/>
      <c r="FJ133" s="970"/>
      <c r="FK133" s="903"/>
      <c r="FL133" s="904"/>
      <c r="FM133" s="904"/>
      <c r="FN133" s="904"/>
      <c r="FO133" s="904"/>
      <c r="FP133" s="905"/>
      <c r="FQ133" s="625"/>
      <c r="FR133" s="911"/>
      <c r="FS133" s="911"/>
      <c r="FT133" s="911"/>
      <c r="FU133" s="911"/>
      <c r="FV133" s="911"/>
      <c r="FW133" s="912"/>
      <c r="FX133" s="912"/>
      <c r="FY133" s="912"/>
      <c r="FZ133" s="912"/>
      <c r="GA133" s="912"/>
      <c r="GB133" s="912"/>
      <c r="GC133" s="912"/>
      <c r="GD133" s="912"/>
      <c r="GE133" s="912"/>
      <c r="GF133" s="912"/>
      <c r="GG133" s="912"/>
      <c r="GH133" s="912"/>
      <c r="GI133" s="913"/>
      <c r="GJ133" s="913"/>
      <c r="GK133" s="913"/>
      <c r="GL133" s="913"/>
      <c r="GM133" s="913"/>
      <c r="GN133" s="913"/>
      <c r="GO133" s="888"/>
    </row>
    <row r="134" spans="1:197" ht="2.25" customHeight="1" x14ac:dyDescent="0.25">
      <c r="A134" s="898"/>
      <c r="B134" s="625"/>
      <c r="C134" s="625"/>
      <c r="D134" s="625"/>
      <c r="E134" s="625"/>
      <c r="F134" s="625"/>
      <c r="G134" s="625"/>
      <c r="H134" s="625"/>
      <c r="I134" s="625"/>
      <c r="J134" s="625"/>
      <c r="K134" s="625"/>
      <c r="L134" s="625"/>
      <c r="M134" s="625"/>
      <c r="N134" s="625"/>
      <c r="O134" s="625"/>
      <c r="P134" s="625"/>
      <c r="Q134" s="625"/>
      <c r="R134" s="625"/>
      <c r="S134" s="625"/>
      <c r="T134" s="625"/>
      <c r="U134" s="625"/>
      <c r="V134" s="625"/>
      <c r="W134" s="625"/>
      <c r="X134" s="625"/>
      <c r="Y134" s="625"/>
      <c r="Z134" s="910"/>
      <c r="AA134" s="911"/>
      <c r="AB134" s="911"/>
      <c r="AC134" s="911"/>
      <c r="AD134" s="911"/>
      <c r="AE134" s="912"/>
      <c r="AF134" s="912"/>
      <c r="AG134" s="912"/>
      <c r="AH134" s="912"/>
      <c r="AI134" s="912"/>
      <c r="AJ134" s="912"/>
      <c r="AK134" s="912"/>
      <c r="AL134" s="912"/>
      <c r="AM134" s="912"/>
      <c r="AN134" s="912"/>
      <c r="AO134" s="912"/>
      <c r="AP134" s="912"/>
      <c r="AQ134" s="913"/>
      <c r="AR134" s="913"/>
      <c r="AS134" s="913"/>
      <c r="AT134" s="913"/>
      <c r="AU134" s="913"/>
      <c r="AV134" s="913"/>
      <c r="AW134" s="888"/>
      <c r="AX134" s="898"/>
      <c r="AY134" s="625"/>
      <c r="AZ134" s="625"/>
      <c r="BA134" s="625"/>
      <c r="BB134" s="625"/>
      <c r="BC134" s="625"/>
      <c r="BD134" s="625"/>
      <c r="BE134" s="625"/>
      <c r="BF134" s="625"/>
      <c r="BG134" s="625"/>
      <c r="BH134" s="625"/>
      <c r="BI134" s="625"/>
      <c r="BJ134" s="625"/>
      <c r="BK134" s="625"/>
      <c r="BL134" s="625"/>
      <c r="BM134" s="625"/>
      <c r="BN134" s="625"/>
      <c r="BO134" s="625"/>
      <c r="BP134" s="625"/>
      <c r="BQ134" s="625"/>
      <c r="BR134" s="625"/>
      <c r="BS134" s="625"/>
      <c r="BT134" s="625"/>
      <c r="BU134" s="625"/>
      <c r="BV134" s="625"/>
      <c r="BW134" s="910"/>
      <c r="BX134" s="911"/>
      <c r="BY134" s="911"/>
      <c r="BZ134" s="911"/>
      <c r="CA134" s="911"/>
      <c r="CB134" s="912"/>
      <c r="CC134" s="912"/>
      <c r="CD134" s="912"/>
      <c r="CE134" s="912"/>
      <c r="CF134" s="912"/>
      <c r="CG134" s="912"/>
      <c r="CH134" s="912"/>
      <c r="CI134" s="912"/>
      <c r="CJ134" s="912"/>
      <c r="CK134" s="912"/>
      <c r="CL134" s="912"/>
      <c r="CM134" s="912"/>
      <c r="CN134" s="913"/>
      <c r="CO134" s="913"/>
      <c r="CP134" s="913"/>
      <c r="CQ134" s="913"/>
      <c r="CR134" s="913"/>
      <c r="CS134" s="913"/>
      <c r="CT134" s="888"/>
      <c r="CV134" s="898"/>
      <c r="CW134" s="625"/>
      <c r="CX134" s="625"/>
      <c r="CY134" s="625"/>
      <c r="CZ134" s="625"/>
      <c r="DA134" s="625"/>
      <c r="DB134" s="625"/>
      <c r="DC134" s="625"/>
      <c r="DD134" s="625"/>
      <c r="DE134" s="625"/>
      <c r="DF134" s="625"/>
      <c r="DG134" s="625"/>
      <c r="DH134" s="625"/>
      <c r="DI134" s="625"/>
      <c r="DJ134" s="625"/>
      <c r="DK134" s="625"/>
      <c r="DL134" s="625"/>
      <c r="DM134" s="625"/>
      <c r="DN134" s="625"/>
      <c r="DO134" s="625"/>
      <c r="DP134" s="625"/>
      <c r="DQ134" s="625"/>
      <c r="DR134" s="625"/>
      <c r="DS134" s="625"/>
      <c r="DT134" s="625"/>
      <c r="DU134" s="910"/>
      <c r="DV134" s="911"/>
      <c r="DW134" s="911"/>
      <c r="DX134" s="911"/>
      <c r="DY134" s="911"/>
      <c r="DZ134" s="912"/>
      <c r="EA134" s="912"/>
      <c r="EB134" s="912"/>
      <c r="EC134" s="912"/>
      <c r="ED134" s="912"/>
      <c r="EE134" s="912"/>
      <c r="EF134" s="912"/>
      <c r="EG134" s="912"/>
      <c r="EH134" s="912"/>
      <c r="EI134" s="912"/>
      <c r="EJ134" s="912"/>
      <c r="EK134" s="912"/>
      <c r="EL134" s="913"/>
      <c r="EM134" s="913"/>
      <c r="EN134" s="913"/>
      <c r="EO134" s="913"/>
      <c r="EP134" s="913"/>
      <c r="EQ134" s="913"/>
      <c r="ER134" s="888"/>
      <c r="ES134" s="898"/>
      <c r="ET134" s="625"/>
      <c r="EU134" s="625"/>
      <c r="EV134" s="625"/>
      <c r="EW134" s="625"/>
      <c r="EX134" s="625"/>
      <c r="EY134" s="625"/>
      <c r="EZ134" s="625"/>
      <c r="FA134" s="625"/>
      <c r="FB134" s="625"/>
      <c r="FC134" s="625"/>
      <c r="FD134" s="625"/>
      <c r="FE134" s="625"/>
      <c r="FF134" s="625"/>
      <c r="FG134" s="625"/>
      <c r="FH134" s="625"/>
      <c r="FI134" s="625"/>
      <c r="FJ134" s="625"/>
      <c r="FK134" s="625"/>
      <c r="FL134" s="625"/>
      <c r="FM134" s="625"/>
      <c r="FN134" s="625"/>
      <c r="FO134" s="625"/>
      <c r="FP134" s="625"/>
      <c r="FQ134" s="625"/>
      <c r="FR134" s="910"/>
      <c r="FS134" s="911"/>
      <c r="FT134" s="911"/>
      <c r="FU134" s="911"/>
      <c r="FV134" s="911"/>
      <c r="FW134" s="912"/>
      <c r="FX134" s="912"/>
      <c r="FY134" s="912"/>
      <c r="FZ134" s="912"/>
      <c r="GA134" s="912"/>
      <c r="GB134" s="912"/>
      <c r="GC134" s="912"/>
      <c r="GD134" s="912"/>
      <c r="GE134" s="912"/>
      <c r="GF134" s="912"/>
      <c r="GG134" s="912"/>
      <c r="GH134" s="912"/>
      <c r="GI134" s="913"/>
      <c r="GJ134" s="913"/>
      <c r="GK134" s="913"/>
      <c r="GL134" s="913"/>
      <c r="GM134" s="913"/>
      <c r="GN134" s="913"/>
      <c r="GO134" s="888"/>
    </row>
    <row r="135" spans="1:197" ht="14.25" customHeight="1" x14ac:dyDescent="0.2">
      <c r="A135" s="898"/>
      <c r="B135" s="965" t="str">
        <f>'Resumen Anual'!$C$33</f>
        <v>Travesía</v>
      </c>
      <c r="C135" s="966"/>
      <c r="D135" s="966"/>
      <c r="E135" s="966"/>
      <c r="F135" s="761"/>
      <c r="G135" s="762"/>
      <c r="H135" s="762"/>
      <c r="I135" s="762"/>
      <c r="J135" s="762"/>
      <c r="K135" s="762"/>
      <c r="L135" s="763"/>
      <c r="M135" s="632"/>
      <c r="N135" s="767" t="s">
        <v>85</v>
      </c>
      <c r="O135" s="607"/>
      <c r="P135" s="607"/>
      <c r="Q135" s="607"/>
      <c r="R135" s="607"/>
      <c r="S135" s="607"/>
      <c r="T135" s="607"/>
      <c r="U135" s="607"/>
      <c r="V135" s="607"/>
      <c r="W135" s="607"/>
      <c r="X135" s="608"/>
      <c r="Y135" s="625"/>
      <c r="Z135" s="911"/>
      <c r="AA135" s="911"/>
      <c r="AB135" s="911"/>
      <c r="AC135" s="911"/>
      <c r="AD135" s="911"/>
      <c r="AE135" s="912"/>
      <c r="AF135" s="912"/>
      <c r="AG135" s="912"/>
      <c r="AH135" s="912"/>
      <c r="AI135" s="912"/>
      <c r="AJ135" s="912"/>
      <c r="AK135" s="912"/>
      <c r="AL135" s="912"/>
      <c r="AM135" s="912"/>
      <c r="AN135" s="912"/>
      <c r="AO135" s="912"/>
      <c r="AP135" s="912"/>
      <c r="AQ135" s="913"/>
      <c r="AR135" s="913"/>
      <c r="AS135" s="913"/>
      <c r="AT135" s="913"/>
      <c r="AU135" s="913"/>
      <c r="AV135" s="913"/>
      <c r="AW135" s="888"/>
      <c r="AX135" s="898"/>
      <c r="AY135" s="965" t="str">
        <f>'Resumen Anual'!$C$33</f>
        <v>Travesía</v>
      </c>
      <c r="AZ135" s="966"/>
      <c r="BA135" s="966"/>
      <c r="BB135" s="966"/>
      <c r="BC135" s="761"/>
      <c r="BD135" s="762"/>
      <c r="BE135" s="762"/>
      <c r="BF135" s="762"/>
      <c r="BG135" s="762"/>
      <c r="BH135" s="762"/>
      <c r="BI135" s="763"/>
      <c r="BJ135" s="632"/>
      <c r="BK135" s="767" t="s">
        <v>85</v>
      </c>
      <c r="BL135" s="607"/>
      <c r="BM135" s="607"/>
      <c r="BN135" s="607"/>
      <c r="BO135" s="607"/>
      <c r="BP135" s="607"/>
      <c r="BQ135" s="607"/>
      <c r="BR135" s="607"/>
      <c r="BS135" s="607"/>
      <c r="BT135" s="607"/>
      <c r="BU135" s="608"/>
      <c r="BV135" s="625"/>
      <c r="BW135" s="911"/>
      <c r="BX135" s="911"/>
      <c r="BY135" s="911"/>
      <c r="BZ135" s="911"/>
      <c r="CA135" s="911"/>
      <c r="CB135" s="912"/>
      <c r="CC135" s="912"/>
      <c r="CD135" s="912"/>
      <c r="CE135" s="912"/>
      <c r="CF135" s="912"/>
      <c r="CG135" s="912"/>
      <c r="CH135" s="912"/>
      <c r="CI135" s="912"/>
      <c r="CJ135" s="912"/>
      <c r="CK135" s="912"/>
      <c r="CL135" s="912"/>
      <c r="CM135" s="912"/>
      <c r="CN135" s="913"/>
      <c r="CO135" s="913"/>
      <c r="CP135" s="913"/>
      <c r="CQ135" s="913"/>
      <c r="CR135" s="913"/>
      <c r="CS135" s="913"/>
      <c r="CT135" s="888"/>
      <c r="CV135" s="898"/>
      <c r="CW135" s="965" t="str">
        <f>'Resumen Anual'!$C$33</f>
        <v>Travesía</v>
      </c>
      <c r="CX135" s="966"/>
      <c r="CY135" s="966"/>
      <c r="CZ135" s="966"/>
      <c r="DA135" s="761"/>
      <c r="DB135" s="762"/>
      <c r="DC135" s="762"/>
      <c r="DD135" s="762"/>
      <c r="DE135" s="762"/>
      <c r="DF135" s="762"/>
      <c r="DG135" s="763"/>
      <c r="DH135" s="632"/>
      <c r="DI135" s="767" t="s">
        <v>85</v>
      </c>
      <c r="DJ135" s="607"/>
      <c r="DK135" s="607"/>
      <c r="DL135" s="607"/>
      <c r="DM135" s="607"/>
      <c r="DN135" s="607"/>
      <c r="DO135" s="607"/>
      <c r="DP135" s="607"/>
      <c r="DQ135" s="607"/>
      <c r="DR135" s="607"/>
      <c r="DS135" s="608"/>
      <c r="DT135" s="625"/>
      <c r="DU135" s="911"/>
      <c r="DV135" s="911"/>
      <c r="DW135" s="911"/>
      <c r="DX135" s="911"/>
      <c r="DY135" s="911"/>
      <c r="DZ135" s="912"/>
      <c r="EA135" s="912"/>
      <c r="EB135" s="912"/>
      <c r="EC135" s="912"/>
      <c r="ED135" s="912"/>
      <c r="EE135" s="912"/>
      <c r="EF135" s="912"/>
      <c r="EG135" s="912"/>
      <c r="EH135" s="912"/>
      <c r="EI135" s="912"/>
      <c r="EJ135" s="912"/>
      <c r="EK135" s="912"/>
      <c r="EL135" s="913"/>
      <c r="EM135" s="913"/>
      <c r="EN135" s="913"/>
      <c r="EO135" s="913"/>
      <c r="EP135" s="913"/>
      <c r="EQ135" s="913"/>
      <c r="ER135" s="888"/>
      <c r="ES135" s="898"/>
      <c r="ET135" s="965" t="str">
        <f>'Resumen Anual'!$C$33</f>
        <v>Travesía</v>
      </c>
      <c r="EU135" s="966"/>
      <c r="EV135" s="966"/>
      <c r="EW135" s="966"/>
      <c r="EX135" s="761"/>
      <c r="EY135" s="762"/>
      <c r="EZ135" s="762"/>
      <c r="FA135" s="762"/>
      <c r="FB135" s="762"/>
      <c r="FC135" s="762"/>
      <c r="FD135" s="763"/>
      <c r="FE135" s="632"/>
      <c r="FF135" s="767" t="s">
        <v>85</v>
      </c>
      <c r="FG135" s="607"/>
      <c r="FH135" s="607"/>
      <c r="FI135" s="607"/>
      <c r="FJ135" s="607"/>
      <c r="FK135" s="607"/>
      <c r="FL135" s="607"/>
      <c r="FM135" s="607"/>
      <c r="FN135" s="607"/>
      <c r="FO135" s="607"/>
      <c r="FP135" s="608"/>
      <c r="FQ135" s="625"/>
      <c r="FR135" s="911"/>
      <c r="FS135" s="911"/>
      <c r="FT135" s="911"/>
      <c r="FU135" s="911"/>
      <c r="FV135" s="911"/>
      <c r="FW135" s="912"/>
      <c r="FX135" s="912"/>
      <c r="FY135" s="912"/>
      <c r="FZ135" s="912"/>
      <c r="GA135" s="912"/>
      <c r="GB135" s="912"/>
      <c r="GC135" s="912"/>
      <c r="GD135" s="912"/>
      <c r="GE135" s="912"/>
      <c r="GF135" s="912"/>
      <c r="GG135" s="912"/>
      <c r="GH135" s="912"/>
      <c r="GI135" s="913"/>
      <c r="GJ135" s="913"/>
      <c r="GK135" s="913"/>
      <c r="GL135" s="913"/>
      <c r="GM135" s="913"/>
      <c r="GN135" s="913"/>
      <c r="GO135" s="888"/>
    </row>
    <row r="136" spans="1:197" ht="6" customHeight="1" x14ac:dyDescent="0.2">
      <c r="A136" s="898"/>
      <c r="B136" s="967"/>
      <c r="C136" s="968"/>
      <c r="D136" s="968"/>
      <c r="E136" s="968"/>
      <c r="F136" s="764"/>
      <c r="G136" s="765"/>
      <c r="H136" s="765"/>
      <c r="I136" s="765"/>
      <c r="J136" s="765"/>
      <c r="K136" s="765"/>
      <c r="L136" s="766"/>
      <c r="M136" s="632"/>
      <c r="N136" s="768"/>
      <c r="O136" s="609"/>
      <c r="P136" s="609"/>
      <c r="Q136" s="609"/>
      <c r="R136" s="609"/>
      <c r="S136" s="609"/>
      <c r="T136" s="609"/>
      <c r="U136" s="609"/>
      <c r="V136" s="609"/>
      <c r="W136" s="609"/>
      <c r="X136" s="610"/>
      <c r="Y136" s="625"/>
      <c r="Z136" s="910"/>
      <c r="AA136" s="910"/>
      <c r="AB136" s="910"/>
      <c r="AC136" s="910"/>
      <c r="AD136" s="910"/>
      <c r="AE136" s="912"/>
      <c r="AF136" s="912"/>
      <c r="AG136" s="912"/>
      <c r="AH136" s="912"/>
      <c r="AI136" s="912"/>
      <c r="AJ136" s="912"/>
      <c r="AK136" s="912"/>
      <c r="AL136" s="912"/>
      <c r="AM136" s="912"/>
      <c r="AN136" s="912"/>
      <c r="AO136" s="912"/>
      <c r="AP136" s="912"/>
      <c r="AQ136" s="913"/>
      <c r="AR136" s="913"/>
      <c r="AS136" s="913"/>
      <c r="AT136" s="913"/>
      <c r="AU136" s="913"/>
      <c r="AV136" s="913"/>
      <c r="AW136" s="888"/>
      <c r="AX136" s="898"/>
      <c r="AY136" s="967"/>
      <c r="AZ136" s="968"/>
      <c r="BA136" s="968"/>
      <c r="BB136" s="968"/>
      <c r="BC136" s="764"/>
      <c r="BD136" s="765"/>
      <c r="BE136" s="765"/>
      <c r="BF136" s="765"/>
      <c r="BG136" s="765"/>
      <c r="BH136" s="765"/>
      <c r="BI136" s="766"/>
      <c r="BJ136" s="632"/>
      <c r="BK136" s="768"/>
      <c r="BL136" s="609"/>
      <c r="BM136" s="609"/>
      <c r="BN136" s="609"/>
      <c r="BO136" s="609"/>
      <c r="BP136" s="609"/>
      <c r="BQ136" s="609"/>
      <c r="BR136" s="609"/>
      <c r="BS136" s="609"/>
      <c r="BT136" s="609"/>
      <c r="BU136" s="610"/>
      <c r="BV136" s="625"/>
      <c r="BW136" s="910"/>
      <c r="BX136" s="910"/>
      <c r="BY136" s="910"/>
      <c r="BZ136" s="910"/>
      <c r="CA136" s="910"/>
      <c r="CB136" s="912"/>
      <c r="CC136" s="912"/>
      <c r="CD136" s="912"/>
      <c r="CE136" s="912"/>
      <c r="CF136" s="912"/>
      <c r="CG136" s="912"/>
      <c r="CH136" s="912"/>
      <c r="CI136" s="912"/>
      <c r="CJ136" s="912"/>
      <c r="CK136" s="912"/>
      <c r="CL136" s="912"/>
      <c r="CM136" s="912"/>
      <c r="CN136" s="913"/>
      <c r="CO136" s="913"/>
      <c r="CP136" s="913"/>
      <c r="CQ136" s="913"/>
      <c r="CR136" s="913"/>
      <c r="CS136" s="913"/>
      <c r="CT136" s="888"/>
      <c r="CV136" s="898"/>
      <c r="CW136" s="967"/>
      <c r="CX136" s="968"/>
      <c r="CY136" s="968"/>
      <c r="CZ136" s="968"/>
      <c r="DA136" s="764"/>
      <c r="DB136" s="765"/>
      <c r="DC136" s="765"/>
      <c r="DD136" s="765"/>
      <c r="DE136" s="765"/>
      <c r="DF136" s="765"/>
      <c r="DG136" s="766"/>
      <c r="DH136" s="632"/>
      <c r="DI136" s="768"/>
      <c r="DJ136" s="609"/>
      <c r="DK136" s="609"/>
      <c r="DL136" s="609"/>
      <c r="DM136" s="609"/>
      <c r="DN136" s="609"/>
      <c r="DO136" s="609"/>
      <c r="DP136" s="609"/>
      <c r="DQ136" s="609"/>
      <c r="DR136" s="609"/>
      <c r="DS136" s="610"/>
      <c r="DT136" s="625"/>
      <c r="DU136" s="910"/>
      <c r="DV136" s="910"/>
      <c r="DW136" s="910"/>
      <c r="DX136" s="910"/>
      <c r="DY136" s="910"/>
      <c r="DZ136" s="912"/>
      <c r="EA136" s="912"/>
      <c r="EB136" s="912"/>
      <c r="EC136" s="912"/>
      <c r="ED136" s="912"/>
      <c r="EE136" s="912"/>
      <c r="EF136" s="912"/>
      <c r="EG136" s="912"/>
      <c r="EH136" s="912"/>
      <c r="EI136" s="912"/>
      <c r="EJ136" s="912"/>
      <c r="EK136" s="912"/>
      <c r="EL136" s="913"/>
      <c r="EM136" s="913"/>
      <c r="EN136" s="913"/>
      <c r="EO136" s="913"/>
      <c r="EP136" s="913"/>
      <c r="EQ136" s="913"/>
      <c r="ER136" s="888"/>
      <c r="ES136" s="898"/>
      <c r="ET136" s="967"/>
      <c r="EU136" s="968"/>
      <c r="EV136" s="968"/>
      <c r="EW136" s="968"/>
      <c r="EX136" s="764"/>
      <c r="EY136" s="765"/>
      <c r="EZ136" s="765"/>
      <c r="FA136" s="765"/>
      <c r="FB136" s="765"/>
      <c r="FC136" s="765"/>
      <c r="FD136" s="766"/>
      <c r="FE136" s="632"/>
      <c r="FF136" s="768"/>
      <c r="FG136" s="609"/>
      <c r="FH136" s="609"/>
      <c r="FI136" s="609"/>
      <c r="FJ136" s="609"/>
      <c r="FK136" s="609"/>
      <c r="FL136" s="609"/>
      <c r="FM136" s="609"/>
      <c r="FN136" s="609"/>
      <c r="FO136" s="609"/>
      <c r="FP136" s="610"/>
      <c r="FQ136" s="625"/>
      <c r="FR136" s="910"/>
      <c r="FS136" s="910"/>
      <c r="FT136" s="910"/>
      <c r="FU136" s="910"/>
      <c r="FV136" s="910"/>
      <c r="FW136" s="912"/>
      <c r="FX136" s="912"/>
      <c r="FY136" s="912"/>
      <c r="FZ136" s="912"/>
      <c r="GA136" s="912"/>
      <c r="GB136" s="912"/>
      <c r="GC136" s="912"/>
      <c r="GD136" s="912"/>
      <c r="GE136" s="912"/>
      <c r="GF136" s="912"/>
      <c r="GG136" s="912"/>
      <c r="GH136" s="912"/>
      <c r="GI136" s="913"/>
      <c r="GJ136" s="913"/>
      <c r="GK136" s="913"/>
      <c r="GL136" s="913"/>
      <c r="GM136" s="913"/>
      <c r="GN136" s="913"/>
      <c r="GO136" s="888"/>
    </row>
    <row r="137" spans="1:197" ht="2.25" customHeight="1" x14ac:dyDescent="0.25">
      <c r="A137" s="898"/>
      <c r="B137" s="625"/>
      <c r="C137" s="625"/>
      <c r="D137" s="625"/>
      <c r="E137" s="625"/>
      <c r="F137" s="625"/>
      <c r="G137" s="625"/>
      <c r="H137" s="625"/>
      <c r="I137" s="625"/>
      <c r="J137" s="625"/>
      <c r="K137" s="625"/>
      <c r="L137" s="625"/>
      <c r="M137" s="632"/>
      <c r="N137" s="768"/>
      <c r="O137" s="609"/>
      <c r="P137" s="609"/>
      <c r="Q137" s="609"/>
      <c r="R137" s="609"/>
      <c r="S137" s="609"/>
      <c r="T137" s="609"/>
      <c r="U137" s="609"/>
      <c r="V137" s="609"/>
      <c r="W137" s="609"/>
      <c r="X137" s="610"/>
      <c r="Y137" s="625"/>
      <c r="Z137" s="910"/>
      <c r="AA137" s="910"/>
      <c r="AB137" s="910"/>
      <c r="AC137" s="910"/>
      <c r="AD137" s="910"/>
      <c r="AE137" s="912"/>
      <c r="AF137" s="912"/>
      <c r="AG137" s="912"/>
      <c r="AH137" s="912"/>
      <c r="AI137" s="912"/>
      <c r="AJ137" s="912"/>
      <c r="AK137" s="912"/>
      <c r="AL137" s="912"/>
      <c r="AM137" s="912"/>
      <c r="AN137" s="912"/>
      <c r="AO137" s="912"/>
      <c r="AP137" s="912"/>
      <c r="AQ137" s="913"/>
      <c r="AR137" s="913"/>
      <c r="AS137" s="913"/>
      <c r="AT137" s="913"/>
      <c r="AU137" s="913"/>
      <c r="AV137" s="913"/>
      <c r="AW137" s="888"/>
      <c r="AX137" s="898"/>
      <c r="AY137" s="625"/>
      <c r="AZ137" s="625"/>
      <c r="BA137" s="625"/>
      <c r="BB137" s="625"/>
      <c r="BC137" s="625"/>
      <c r="BD137" s="625"/>
      <c r="BE137" s="625"/>
      <c r="BF137" s="625"/>
      <c r="BG137" s="625"/>
      <c r="BH137" s="625"/>
      <c r="BI137" s="625"/>
      <c r="BJ137" s="632"/>
      <c r="BK137" s="768"/>
      <c r="BL137" s="609"/>
      <c r="BM137" s="609"/>
      <c r="BN137" s="609"/>
      <c r="BO137" s="609"/>
      <c r="BP137" s="609"/>
      <c r="BQ137" s="609"/>
      <c r="BR137" s="609"/>
      <c r="BS137" s="609"/>
      <c r="BT137" s="609"/>
      <c r="BU137" s="610"/>
      <c r="BV137" s="625"/>
      <c r="BW137" s="910"/>
      <c r="BX137" s="910"/>
      <c r="BY137" s="910"/>
      <c r="BZ137" s="910"/>
      <c r="CA137" s="910"/>
      <c r="CB137" s="912"/>
      <c r="CC137" s="912"/>
      <c r="CD137" s="912"/>
      <c r="CE137" s="912"/>
      <c r="CF137" s="912"/>
      <c r="CG137" s="912"/>
      <c r="CH137" s="912"/>
      <c r="CI137" s="912"/>
      <c r="CJ137" s="912"/>
      <c r="CK137" s="912"/>
      <c r="CL137" s="912"/>
      <c r="CM137" s="912"/>
      <c r="CN137" s="913"/>
      <c r="CO137" s="913"/>
      <c r="CP137" s="913"/>
      <c r="CQ137" s="913"/>
      <c r="CR137" s="913"/>
      <c r="CS137" s="913"/>
      <c r="CT137" s="888"/>
      <c r="CV137" s="898"/>
      <c r="CW137" s="625"/>
      <c r="CX137" s="625"/>
      <c r="CY137" s="625"/>
      <c r="CZ137" s="625"/>
      <c r="DA137" s="625"/>
      <c r="DB137" s="625"/>
      <c r="DC137" s="625"/>
      <c r="DD137" s="625"/>
      <c r="DE137" s="625"/>
      <c r="DF137" s="625"/>
      <c r="DG137" s="625"/>
      <c r="DH137" s="632"/>
      <c r="DI137" s="768"/>
      <c r="DJ137" s="609"/>
      <c r="DK137" s="609"/>
      <c r="DL137" s="609"/>
      <c r="DM137" s="609"/>
      <c r="DN137" s="609"/>
      <c r="DO137" s="609"/>
      <c r="DP137" s="609"/>
      <c r="DQ137" s="609"/>
      <c r="DR137" s="609"/>
      <c r="DS137" s="610"/>
      <c r="DT137" s="625"/>
      <c r="DU137" s="910"/>
      <c r="DV137" s="910"/>
      <c r="DW137" s="910"/>
      <c r="DX137" s="910"/>
      <c r="DY137" s="910"/>
      <c r="DZ137" s="912"/>
      <c r="EA137" s="912"/>
      <c r="EB137" s="912"/>
      <c r="EC137" s="912"/>
      <c r="ED137" s="912"/>
      <c r="EE137" s="912"/>
      <c r="EF137" s="912"/>
      <c r="EG137" s="912"/>
      <c r="EH137" s="912"/>
      <c r="EI137" s="912"/>
      <c r="EJ137" s="912"/>
      <c r="EK137" s="912"/>
      <c r="EL137" s="913"/>
      <c r="EM137" s="913"/>
      <c r="EN137" s="913"/>
      <c r="EO137" s="913"/>
      <c r="EP137" s="913"/>
      <c r="EQ137" s="913"/>
      <c r="ER137" s="888"/>
      <c r="ES137" s="898"/>
      <c r="ET137" s="625"/>
      <c r="EU137" s="625"/>
      <c r="EV137" s="625"/>
      <c r="EW137" s="625"/>
      <c r="EX137" s="625"/>
      <c r="EY137" s="625"/>
      <c r="EZ137" s="625"/>
      <c r="FA137" s="625"/>
      <c r="FB137" s="625"/>
      <c r="FC137" s="625"/>
      <c r="FD137" s="625"/>
      <c r="FE137" s="632"/>
      <c r="FF137" s="768"/>
      <c r="FG137" s="609"/>
      <c r="FH137" s="609"/>
      <c r="FI137" s="609"/>
      <c r="FJ137" s="609"/>
      <c r="FK137" s="609"/>
      <c r="FL137" s="609"/>
      <c r="FM137" s="609"/>
      <c r="FN137" s="609"/>
      <c r="FO137" s="609"/>
      <c r="FP137" s="610"/>
      <c r="FQ137" s="625"/>
      <c r="FR137" s="910"/>
      <c r="FS137" s="910"/>
      <c r="FT137" s="910"/>
      <c r="FU137" s="910"/>
      <c r="FV137" s="910"/>
      <c r="FW137" s="912"/>
      <c r="FX137" s="912"/>
      <c r="FY137" s="912"/>
      <c r="FZ137" s="912"/>
      <c r="GA137" s="912"/>
      <c r="GB137" s="912"/>
      <c r="GC137" s="912"/>
      <c r="GD137" s="912"/>
      <c r="GE137" s="912"/>
      <c r="GF137" s="912"/>
      <c r="GG137" s="912"/>
      <c r="GH137" s="912"/>
      <c r="GI137" s="913"/>
      <c r="GJ137" s="913"/>
      <c r="GK137" s="913"/>
      <c r="GL137" s="913"/>
      <c r="GM137" s="913"/>
      <c r="GN137" s="913"/>
      <c r="GO137" s="888"/>
    </row>
    <row r="138" spans="1:197" ht="8.25" customHeight="1" x14ac:dyDescent="0.25">
      <c r="A138" s="898"/>
      <c r="B138" s="172" t="str">
        <f>Bitácora!$J$3</f>
        <v>MONO-MOTOR</v>
      </c>
      <c r="C138" s="173" t="str">
        <f>Bitácora!$K$3</f>
        <v>MULTI-MOTOR</v>
      </c>
      <c r="D138" s="173" t="str">
        <f>Bitácora!$L$3</f>
        <v>TURBO-HÉLICE</v>
      </c>
      <c r="E138" s="173" t="str">
        <f>Bitácora!$M$3</f>
        <v>TURBO-JET</v>
      </c>
      <c r="F138" s="173" t="str">
        <f>Bitácora!$N$3</f>
        <v>LSA</v>
      </c>
      <c r="G138" s="173" t="str">
        <f>Bitácora!$O$2</f>
        <v>HELICÓPTERO</v>
      </c>
      <c r="H138" s="173" t="str">
        <f>Bitácora!$P$2</f>
        <v>PLANEADOR</v>
      </c>
      <c r="I138" s="173" t="str">
        <f>Bitácora!$Q$2</f>
        <v>OTROS</v>
      </c>
      <c r="J138" s="174"/>
      <c r="K138" s="175"/>
      <c r="L138" s="176" t="s">
        <v>86</v>
      </c>
      <c r="M138" s="16"/>
      <c r="N138" s="769"/>
      <c r="O138" s="611"/>
      <c r="P138" s="611"/>
      <c r="Q138" s="611"/>
      <c r="R138" s="611"/>
      <c r="S138" s="611"/>
      <c r="T138" s="611"/>
      <c r="U138" s="611"/>
      <c r="V138" s="611"/>
      <c r="W138" s="611"/>
      <c r="X138" s="612"/>
      <c r="Y138" s="625"/>
      <c r="Z138" s="910"/>
      <c r="AA138" s="910"/>
      <c r="AB138" s="910"/>
      <c r="AC138" s="910"/>
      <c r="AD138" s="910"/>
      <c r="AE138" s="912"/>
      <c r="AF138" s="912"/>
      <c r="AG138" s="912"/>
      <c r="AH138" s="912"/>
      <c r="AI138" s="912"/>
      <c r="AJ138" s="912"/>
      <c r="AK138" s="912"/>
      <c r="AL138" s="912"/>
      <c r="AM138" s="912"/>
      <c r="AN138" s="912"/>
      <c r="AO138" s="912"/>
      <c r="AP138" s="912"/>
      <c r="AQ138" s="913"/>
      <c r="AR138" s="913"/>
      <c r="AS138" s="913"/>
      <c r="AT138" s="913"/>
      <c r="AU138" s="913"/>
      <c r="AV138" s="913"/>
      <c r="AW138" s="888"/>
      <c r="AX138" s="898"/>
      <c r="AY138" s="172" t="str">
        <f>Bitácora!$J$3</f>
        <v>MONO-MOTOR</v>
      </c>
      <c r="AZ138" s="173" t="str">
        <f>Bitácora!$K$3</f>
        <v>MULTI-MOTOR</v>
      </c>
      <c r="BA138" s="173" t="str">
        <f>Bitácora!$L$3</f>
        <v>TURBO-HÉLICE</v>
      </c>
      <c r="BB138" s="173" t="str">
        <f>Bitácora!$M$3</f>
        <v>TURBO-JET</v>
      </c>
      <c r="BC138" s="173" t="str">
        <f>Bitácora!$N$3</f>
        <v>LSA</v>
      </c>
      <c r="BD138" s="173" t="str">
        <f>Bitácora!$O$2</f>
        <v>HELICÓPTERO</v>
      </c>
      <c r="BE138" s="173" t="str">
        <f>Bitácora!$P$2</f>
        <v>PLANEADOR</v>
      </c>
      <c r="BF138" s="173" t="str">
        <f>Bitácora!$Q$2</f>
        <v>OTROS</v>
      </c>
      <c r="BG138" s="174"/>
      <c r="BH138" s="175"/>
      <c r="BI138" s="176" t="s">
        <v>86</v>
      </c>
      <c r="BJ138" s="16"/>
      <c r="BK138" s="769"/>
      <c r="BL138" s="611"/>
      <c r="BM138" s="611"/>
      <c r="BN138" s="611"/>
      <c r="BO138" s="611"/>
      <c r="BP138" s="611"/>
      <c r="BQ138" s="611"/>
      <c r="BR138" s="611"/>
      <c r="BS138" s="611"/>
      <c r="BT138" s="611"/>
      <c r="BU138" s="612"/>
      <c r="BV138" s="625"/>
      <c r="BW138" s="910"/>
      <c r="BX138" s="910"/>
      <c r="BY138" s="910"/>
      <c r="BZ138" s="910"/>
      <c r="CA138" s="910"/>
      <c r="CB138" s="912"/>
      <c r="CC138" s="912"/>
      <c r="CD138" s="912"/>
      <c r="CE138" s="912"/>
      <c r="CF138" s="912"/>
      <c r="CG138" s="912"/>
      <c r="CH138" s="912"/>
      <c r="CI138" s="912"/>
      <c r="CJ138" s="912"/>
      <c r="CK138" s="912"/>
      <c r="CL138" s="912"/>
      <c r="CM138" s="912"/>
      <c r="CN138" s="913"/>
      <c r="CO138" s="913"/>
      <c r="CP138" s="913"/>
      <c r="CQ138" s="913"/>
      <c r="CR138" s="913"/>
      <c r="CS138" s="913"/>
      <c r="CT138" s="888"/>
      <c r="CV138" s="898"/>
      <c r="CW138" s="172" t="str">
        <f>Bitácora!$J$3</f>
        <v>MONO-MOTOR</v>
      </c>
      <c r="CX138" s="173" t="str">
        <f>Bitácora!$K$3</f>
        <v>MULTI-MOTOR</v>
      </c>
      <c r="CY138" s="173" t="str">
        <f>Bitácora!$L$3</f>
        <v>TURBO-HÉLICE</v>
      </c>
      <c r="CZ138" s="173" t="str">
        <f>Bitácora!$M$3</f>
        <v>TURBO-JET</v>
      </c>
      <c r="DA138" s="173" t="str">
        <f>Bitácora!$N$3</f>
        <v>LSA</v>
      </c>
      <c r="DB138" s="173" t="str">
        <f>Bitácora!$O$2</f>
        <v>HELICÓPTERO</v>
      </c>
      <c r="DC138" s="173" t="str">
        <f>Bitácora!$P$2</f>
        <v>PLANEADOR</v>
      </c>
      <c r="DD138" s="173" t="str">
        <f>Bitácora!$Q$2</f>
        <v>OTROS</v>
      </c>
      <c r="DE138" s="174"/>
      <c r="DF138" s="175"/>
      <c r="DG138" s="176" t="s">
        <v>86</v>
      </c>
      <c r="DH138" s="16"/>
      <c r="DI138" s="769"/>
      <c r="DJ138" s="611"/>
      <c r="DK138" s="611"/>
      <c r="DL138" s="611"/>
      <c r="DM138" s="611"/>
      <c r="DN138" s="611"/>
      <c r="DO138" s="611"/>
      <c r="DP138" s="611"/>
      <c r="DQ138" s="611"/>
      <c r="DR138" s="611"/>
      <c r="DS138" s="612"/>
      <c r="DT138" s="625"/>
      <c r="DU138" s="910"/>
      <c r="DV138" s="910"/>
      <c r="DW138" s="910"/>
      <c r="DX138" s="910"/>
      <c r="DY138" s="910"/>
      <c r="DZ138" s="912"/>
      <c r="EA138" s="912"/>
      <c r="EB138" s="912"/>
      <c r="EC138" s="912"/>
      <c r="ED138" s="912"/>
      <c r="EE138" s="912"/>
      <c r="EF138" s="912"/>
      <c r="EG138" s="912"/>
      <c r="EH138" s="912"/>
      <c r="EI138" s="912"/>
      <c r="EJ138" s="912"/>
      <c r="EK138" s="912"/>
      <c r="EL138" s="913"/>
      <c r="EM138" s="913"/>
      <c r="EN138" s="913"/>
      <c r="EO138" s="913"/>
      <c r="EP138" s="913"/>
      <c r="EQ138" s="913"/>
      <c r="ER138" s="888"/>
      <c r="ES138" s="898"/>
      <c r="ET138" s="172" t="str">
        <f>Bitácora!$J$3</f>
        <v>MONO-MOTOR</v>
      </c>
      <c r="EU138" s="173" t="str">
        <f>Bitácora!$K$3</f>
        <v>MULTI-MOTOR</v>
      </c>
      <c r="EV138" s="173" t="str">
        <f>Bitácora!$L$3</f>
        <v>TURBO-HÉLICE</v>
      </c>
      <c r="EW138" s="173" t="str">
        <f>Bitácora!$M$3</f>
        <v>TURBO-JET</v>
      </c>
      <c r="EX138" s="173" t="str">
        <f>Bitácora!$N$3</f>
        <v>LSA</v>
      </c>
      <c r="EY138" s="173" t="str">
        <f>Bitácora!$O$2</f>
        <v>HELICÓPTERO</v>
      </c>
      <c r="EZ138" s="173" t="str">
        <f>Bitácora!$P$2</f>
        <v>PLANEADOR</v>
      </c>
      <c r="FA138" s="173" t="str">
        <f>Bitácora!$Q$2</f>
        <v>OTROS</v>
      </c>
      <c r="FB138" s="174"/>
      <c r="FC138" s="175"/>
      <c r="FD138" s="176" t="s">
        <v>86</v>
      </c>
      <c r="FE138" s="16"/>
      <c r="FF138" s="769"/>
      <c r="FG138" s="611"/>
      <c r="FH138" s="611"/>
      <c r="FI138" s="611"/>
      <c r="FJ138" s="611"/>
      <c r="FK138" s="611"/>
      <c r="FL138" s="611"/>
      <c r="FM138" s="611"/>
      <c r="FN138" s="611"/>
      <c r="FO138" s="611"/>
      <c r="FP138" s="612"/>
      <c r="FQ138" s="625"/>
      <c r="FR138" s="910"/>
      <c r="FS138" s="910"/>
      <c r="FT138" s="910"/>
      <c r="FU138" s="910"/>
      <c r="FV138" s="910"/>
      <c r="FW138" s="912"/>
      <c r="FX138" s="912"/>
      <c r="FY138" s="912"/>
      <c r="FZ138" s="912"/>
      <c r="GA138" s="912"/>
      <c r="GB138" s="912"/>
      <c r="GC138" s="912"/>
      <c r="GD138" s="912"/>
      <c r="GE138" s="912"/>
      <c r="GF138" s="912"/>
      <c r="GG138" s="912"/>
      <c r="GH138" s="912"/>
      <c r="GI138" s="913"/>
      <c r="GJ138" s="913"/>
      <c r="GK138" s="913"/>
      <c r="GL138" s="913"/>
      <c r="GM138" s="913"/>
      <c r="GN138" s="913"/>
      <c r="GO138" s="888"/>
    </row>
    <row r="139" spans="1:197" ht="3" customHeight="1" x14ac:dyDescent="0.25">
      <c r="A139" s="898"/>
      <c r="B139" s="625"/>
      <c r="C139" s="625"/>
      <c r="D139" s="625"/>
      <c r="E139" s="625"/>
      <c r="F139" s="625"/>
      <c r="G139" s="625"/>
      <c r="H139" s="625"/>
      <c r="I139" s="625"/>
      <c r="J139" s="625"/>
      <c r="K139" s="625"/>
      <c r="L139" s="625"/>
      <c r="M139" s="625"/>
      <c r="N139" s="657"/>
      <c r="O139" s="657"/>
      <c r="P139" s="657"/>
      <c r="Q139" s="657"/>
      <c r="R139" s="657"/>
      <c r="S139" s="657"/>
      <c r="T139" s="657"/>
      <c r="U139" s="657"/>
      <c r="V139" s="657"/>
      <c r="W139" s="657"/>
      <c r="X139" s="657"/>
      <c r="Y139" s="625"/>
      <c r="Z139" s="910"/>
      <c r="AA139" s="910"/>
      <c r="AB139" s="910"/>
      <c r="AC139" s="910"/>
      <c r="AD139" s="910"/>
      <c r="AE139" s="912"/>
      <c r="AF139" s="912"/>
      <c r="AG139" s="912"/>
      <c r="AH139" s="912"/>
      <c r="AI139" s="912"/>
      <c r="AJ139" s="912"/>
      <c r="AK139" s="912"/>
      <c r="AL139" s="912"/>
      <c r="AM139" s="912"/>
      <c r="AN139" s="912"/>
      <c r="AO139" s="912"/>
      <c r="AP139" s="912"/>
      <c r="AQ139" s="913"/>
      <c r="AR139" s="913"/>
      <c r="AS139" s="913"/>
      <c r="AT139" s="913"/>
      <c r="AU139" s="913"/>
      <c r="AV139" s="913"/>
      <c r="AW139" s="888"/>
      <c r="AX139" s="898"/>
      <c r="AY139" s="625"/>
      <c r="AZ139" s="625"/>
      <c r="BA139" s="625"/>
      <c r="BB139" s="625"/>
      <c r="BC139" s="625"/>
      <c r="BD139" s="625"/>
      <c r="BE139" s="625"/>
      <c r="BF139" s="625"/>
      <c r="BG139" s="625"/>
      <c r="BH139" s="625"/>
      <c r="BI139" s="625"/>
      <c r="BJ139" s="625"/>
      <c r="BK139" s="657"/>
      <c r="BL139" s="657"/>
      <c r="BM139" s="657"/>
      <c r="BN139" s="657"/>
      <c r="BO139" s="657"/>
      <c r="BP139" s="657"/>
      <c r="BQ139" s="657"/>
      <c r="BR139" s="657"/>
      <c r="BS139" s="657"/>
      <c r="BT139" s="657"/>
      <c r="BU139" s="657"/>
      <c r="BV139" s="625"/>
      <c r="BW139" s="910"/>
      <c r="BX139" s="910"/>
      <c r="BY139" s="910"/>
      <c r="BZ139" s="910"/>
      <c r="CA139" s="910"/>
      <c r="CB139" s="912"/>
      <c r="CC139" s="912"/>
      <c r="CD139" s="912"/>
      <c r="CE139" s="912"/>
      <c r="CF139" s="912"/>
      <c r="CG139" s="912"/>
      <c r="CH139" s="912"/>
      <c r="CI139" s="912"/>
      <c r="CJ139" s="912"/>
      <c r="CK139" s="912"/>
      <c r="CL139" s="912"/>
      <c r="CM139" s="912"/>
      <c r="CN139" s="913"/>
      <c r="CO139" s="913"/>
      <c r="CP139" s="913"/>
      <c r="CQ139" s="913"/>
      <c r="CR139" s="913"/>
      <c r="CS139" s="913"/>
      <c r="CT139" s="888"/>
      <c r="CV139" s="898"/>
      <c r="CW139" s="625"/>
      <c r="CX139" s="625"/>
      <c r="CY139" s="625"/>
      <c r="CZ139" s="625"/>
      <c r="DA139" s="625"/>
      <c r="DB139" s="625"/>
      <c r="DC139" s="625"/>
      <c r="DD139" s="625"/>
      <c r="DE139" s="625"/>
      <c r="DF139" s="625"/>
      <c r="DG139" s="625"/>
      <c r="DH139" s="625"/>
      <c r="DI139" s="657"/>
      <c r="DJ139" s="657"/>
      <c r="DK139" s="657"/>
      <c r="DL139" s="657"/>
      <c r="DM139" s="657"/>
      <c r="DN139" s="657"/>
      <c r="DO139" s="657"/>
      <c r="DP139" s="657"/>
      <c r="DQ139" s="657"/>
      <c r="DR139" s="657"/>
      <c r="DS139" s="657"/>
      <c r="DT139" s="625"/>
      <c r="DU139" s="910"/>
      <c r="DV139" s="910"/>
      <c r="DW139" s="910"/>
      <c r="DX139" s="910"/>
      <c r="DY139" s="910"/>
      <c r="DZ139" s="912"/>
      <c r="EA139" s="912"/>
      <c r="EB139" s="912"/>
      <c r="EC139" s="912"/>
      <c r="ED139" s="912"/>
      <c r="EE139" s="912"/>
      <c r="EF139" s="912"/>
      <c r="EG139" s="912"/>
      <c r="EH139" s="912"/>
      <c r="EI139" s="912"/>
      <c r="EJ139" s="912"/>
      <c r="EK139" s="912"/>
      <c r="EL139" s="913"/>
      <c r="EM139" s="913"/>
      <c r="EN139" s="913"/>
      <c r="EO139" s="913"/>
      <c r="EP139" s="913"/>
      <c r="EQ139" s="913"/>
      <c r="ER139" s="888"/>
      <c r="ES139" s="898"/>
      <c r="ET139" s="625"/>
      <c r="EU139" s="625"/>
      <c r="EV139" s="625"/>
      <c r="EW139" s="625"/>
      <c r="EX139" s="625"/>
      <c r="EY139" s="625"/>
      <c r="EZ139" s="625"/>
      <c r="FA139" s="625"/>
      <c r="FB139" s="625"/>
      <c r="FC139" s="625"/>
      <c r="FD139" s="625"/>
      <c r="FE139" s="625"/>
      <c r="FF139" s="657"/>
      <c r="FG139" s="657"/>
      <c r="FH139" s="657"/>
      <c r="FI139" s="657"/>
      <c r="FJ139" s="657"/>
      <c r="FK139" s="657"/>
      <c r="FL139" s="657"/>
      <c r="FM139" s="657"/>
      <c r="FN139" s="657"/>
      <c r="FO139" s="657"/>
      <c r="FP139" s="657"/>
      <c r="FQ139" s="625"/>
      <c r="FR139" s="910"/>
      <c r="FS139" s="910"/>
      <c r="FT139" s="910"/>
      <c r="FU139" s="910"/>
      <c r="FV139" s="910"/>
      <c r="FW139" s="912"/>
      <c r="FX139" s="912"/>
      <c r="FY139" s="912"/>
      <c r="FZ139" s="912"/>
      <c r="GA139" s="912"/>
      <c r="GB139" s="912"/>
      <c r="GC139" s="912"/>
      <c r="GD139" s="912"/>
      <c r="GE139" s="912"/>
      <c r="GF139" s="912"/>
      <c r="GG139" s="912"/>
      <c r="GH139" s="912"/>
      <c r="GI139" s="913"/>
      <c r="GJ139" s="913"/>
      <c r="GK139" s="913"/>
      <c r="GL139" s="913"/>
      <c r="GM139" s="913"/>
      <c r="GN139" s="913"/>
      <c r="GO139" s="888"/>
    </row>
    <row r="140" spans="1:197" ht="8.25" customHeight="1" x14ac:dyDescent="0.2">
      <c r="A140" s="898"/>
      <c r="B140" s="953" t="str">
        <f>'Resumen Anual'!$C$38</f>
        <v>APROXIMACIONES</v>
      </c>
      <c r="C140" s="954"/>
      <c r="D140" s="954"/>
      <c r="E140" s="954"/>
      <c r="F140" s="954"/>
      <c r="G140" s="954"/>
      <c r="H140" s="954"/>
      <c r="I140" s="954"/>
      <c r="J140" s="954"/>
      <c r="K140" s="954"/>
      <c r="L140" s="954"/>
      <c r="M140" s="954"/>
      <c r="N140" s="954"/>
      <c r="O140" s="959" t="str">
        <f>IF(Portada!$A$1="www.fly-logics.com","APP",0)</f>
        <v>APP</v>
      </c>
      <c r="P140" s="960"/>
      <c r="Q140" s="960"/>
      <c r="R140" s="736"/>
      <c r="S140" s="736"/>
      <c r="T140" s="736"/>
      <c r="U140" s="736"/>
      <c r="V140" s="736"/>
      <c r="W140" s="736"/>
      <c r="X140" s="736"/>
      <c r="Y140" s="625"/>
      <c r="Z140" s="910"/>
      <c r="AA140" s="911"/>
      <c r="AB140" s="911"/>
      <c r="AC140" s="911"/>
      <c r="AD140" s="911"/>
      <c r="AE140" s="912"/>
      <c r="AF140" s="912"/>
      <c r="AG140" s="912"/>
      <c r="AH140" s="912"/>
      <c r="AI140" s="912"/>
      <c r="AJ140" s="912"/>
      <c r="AK140" s="912"/>
      <c r="AL140" s="912"/>
      <c r="AM140" s="912"/>
      <c r="AN140" s="912"/>
      <c r="AO140" s="912"/>
      <c r="AP140" s="912"/>
      <c r="AQ140" s="913"/>
      <c r="AR140" s="913"/>
      <c r="AS140" s="913"/>
      <c r="AT140" s="913"/>
      <c r="AU140" s="913"/>
      <c r="AV140" s="913"/>
      <c r="AW140" s="888"/>
      <c r="AX140" s="898"/>
      <c r="AY140" s="953" t="str">
        <f>'Resumen Anual'!$C$38</f>
        <v>APROXIMACIONES</v>
      </c>
      <c r="AZ140" s="954"/>
      <c r="BA140" s="954"/>
      <c r="BB140" s="954"/>
      <c r="BC140" s="954"/>
      <c r="BD140" s="954"/>
      <c r="BE140" s="954"/>
      <c r="BF140" s="954"/>
      <c r="BG140" s="954"/>
      <c r="BH140" s="954"/>
      <c r="BI140" s="954"/>
      <c r="BJ140" s="954"/>
      <c r="BK140" s="954"/>
      <c r="BL140" s="959" t="str">
        <f>IF(Portada!$A$1="www.fly-logics.com","APP",0)</f>
        <v>APP</v>
      </c>
      <c r="BM140" s="960"/>
      <c r="BN140" s="960"/>
      <c r="BO140" s="736"/>
      <c r="BP140" s="736"/>
      <c r="BQ140" s="736"/>
      <c r="BR140" s="736"/>
      <c r="BS140" s="736"/>
      <c r="BT140" s="736"/>
      <c r="BU140" s="736"/>
      <c r="BV140" s="625"/>
      <c r="BW140" s="910"/>
      <c r="BX140" s="911"/>
      <c r="BY140" s="911"/>
      <c r="BZ140" s="911"/>
      <c r="CA140" s="911"/>
      <c r="CB140" s="912"/>
      <c r="CC140" s="912"/>
      <c r="CD140" s="912"/>
      <c r="CE140" s="912"/>
      <c r="CF140" s="912"/>
      <c r="CG140" s="912"/>
      <c r="CH140" s="912"/>
      <c r="CI140" s="912"/>
      <c r="CJ140" s="912"/>
      <c r="CK140" s="912"/>
      <c r="CL140" s="912"/>
      <c r="CM140" s="912"/>
      <c r="CN140" s="913"/>
      <c r="CO140" s="913"/>
      <c r="CP140" s="913"/>
      <c r="CQ140" s="913"/>
      <c r="CR140" s="913"/>
      <c r="CS140" s="913"/>
      <c r="CT140" s="888"/>
      <c r="CV140" s="898"/>
      <c r="CW140" s="953" t="str">
        <f>'Resumen Anual'!$C$38</f>
        <v>APROXIMACIONES</v>
      </c>
      <c r="CX140" s="954"/>
      <c r="CY140" s="954"/>
      <c r="CZ140" s="954"/>
      <c r="DA140" s="954"/>
      <c r="DB140" s="954"/>
      <c r="DC140" s="954"/>
      <c r="DD140" s="954"/>
      <c r="DE140" s="954"/>
      <c r="DF140" s="954"/>
      <c r="DG140" s="954"/>
      <c r="DH140" s="954"/>
      <c r="DI140" s="954"/>
      <c r="DJ140" s="959" t="str">
        <f>IF(Portada!$A$1="www.fly-logics.com","APP",0)</f>
        <v>APP</v>
      </c>
      <c r="DK140" s="960"/>
      <c r="DL140" s="960"/>
      <c r="DM140" s="736"/>
      <c r="DN140" s="736"/>
      <c r="DO140" s="736"/>
      <c r="DP140" s="736"/>
      <c r="DQ140" s="736"/>
      <c r="DR140" s="736"/>
      <c r="DS140" s="736"/>
      <c r="DT140" s="625"/>
      <c r="DU140" s="910"/>
      <c r="DV140" s="911"/>
      <c r="DW140" s="911"/>
      <c r="DX140" s="911"/>
      <c r="DY140" s="911"/>
      <c r="DZ140" s="912"/>
      <c r="EA140" s="912"/>
      <c r="EB140" s="912"/>
      <c r="EC140" s="912"/>
      <c r="ED140" s="912"/>
      <c r="EE140" s="912"/>
      <c r="EF140" s="912"/>
      <c r="EG140" s="912"/>
      <c r="EH140" s="912"/>
      <c r="EI140" s="912"/>
      <c r="EJ140" s="912"/>
      <c r="EK140" s="912"/>
      <c r="EL140" s="913"/>
      <c r="EM140" s="913"/>
      <c r="EN140" s="913"/>
      <c r="EO140" s="913"/>
      <c r="EP140" s="913"/>
      <c r="EQ140" s="913"/>
      <c r="ER140" s="888"/>
      <c r="ES140" s="898"/>
      <c r="ET140" s="953" t="str">
        <f>'Resumen Anual'!$C$38</f>
        <v>APROXIMACIONES</v>
      </c>
      <c r="EU140" s="954"/>
      <c r="EV140" s="954"/>
      <c r="EW140" s="954"/>
      <c r="EX140" s="954"/>
      <c r="EY140" s="954"/>
      <c r="EZ140" s="954"/>
      <c r="FA140" s="954"/>
      <c r="FB140" s="954"/>
      <c r="FC140" s="954"/>
      <c r="FD140" s="954"/>
      <c r="FE140" s="954"/>
      <c r="FF140" s="954"/>
      <c r="FG140" s="959" t="str">
        <f>IF(Portada!$A$1="www.fly-logics.com","APP",0)</f>
        <v>APP</v>
      </c>
      <c r="FH140" s="960"/>
      <c r="FI140" s="960"/>
      <c r="FJ140" s="736"/>
      <c r="FK140" s="736"/>
      <c r="FL140" s="736"/>
      <c r="FM140" s="736"/>
      <c r="FN140" s="736"/>
      <c r="FO140" s="736"/>
      <c r="FP140" s="736"/>
      <c r="FQ140" s="625"/>
      <c r="FR140" s="910"/>
      <c r="FS140" s="911"/>
      <c r="FT140" s="911"/>
      <c r="FU140" s="911"/>
      <c r="FV140" s="911"/>
      <c r="FW140" s="912"/>
      <c r="FX140" s="912"/>
      <c r="FY140" s="912"/>
      <c r="FZ140" s="912"/>
      <c r="GA140" s="912"/>
      <c r="GB140" s="912"/>
      <c r="GC140" s="912"/>
      <c r="GD140" s="912"/>
      <c r="GE140" s="912"/>
      <c r="GF140" s="912"/>
      <c r="GG140" s="912"/>
      <c r="GH140" s="912"/>
      <c r="GI140" s="913"/>
      <c r="GJ140" s="913"/>
      <c r="GK140" s="913"/>
      <c r="GL140" s="913"/>
      <c r="GM140" s="913"/>
      <c r="GN140" s="913"/>
      <c r="GO140" s="888"/>
    </row>
    <row r="141" spans="1:197" ht="11.1" customHeight="1" x14ac:dyDescent="0.2">
      <c r="A141" s="898"/>
      <c r="B141" s="955"/>
      <c r="C141" s="956"/>
      <c r="D141" s="956"/>
      <c r="E141" s="956"/>
      <c r="F141" s="956"/>
      <c r="G141" s="956"/>
      <c r="H141" s="956"/>
      <c r="I141" s="956"/>
      <c r="J141" s="956"/>
      <c r="K141" s="956"/>
      <c r="L141" s="956"/>
      <c r="M141" s="956"/>
      <c r="N141" s="956"/>
      <c r="O141" s="961"/>
      <c r="P141" s="962"/>
      <c r="Q141" s="962"/>
      <c r="R141" s="736"/>
      <c r="S141" s="736"/>
      <c r="T141" s="736"/>
      <c r="U141" s="736"/>
      <c r="V141" s="736"/>
      <c r="W141" s="736"/>
      <c r="X141" s="736"/>
      <c r="Y141" s="625"/>
      <c r="Z141" s="911"/>
      <c r="AA141" s="911"/>
      <c r="AB141" s="911"/>
      <c r="AC141" s="911"/>
      <c r="AD141" s="911"/>
      <c r="AE141" s="912"/>
      <c r="AF141" s="912"/>
      <c r="AG141" s="912"/>
      <c r="AH141" s="912"/>
      <c r="AI141" s="912"/>
      <c r="AJ141" s="912"/>
      <c r="AK141" s="912"/>
      <c r="AL141" s="912"/>
      <c r="AM141" s="912"/>
      <c r="AN141" s="912"/>
      <c r="AO141" s="912"/>
      <c r="AP141" s="912"/>
      <c r="AQ141" s="913"/>
      <c r="AR141" s="913"/>
      <c r="AS141" s="913"/>
      <c r="AT141" s="913"/>
      <c r="AU141" s="913"/>
      <c r="AV141" s="913"/>
      <c r="AW141" s="888"/>
      <c r="AX141" s="898"/>
      <c r="AY141" s="955"/>
      <c r="AZ141" s="956"/>
      <c r="BA141" s="956"/>
      <c r="BB141" s="956"/>
      <c r="BC141" s="956"/>
      <c r="BD141" s="956"/>
      <c r="BE141" s="956"/>
      <c r="BF141" s="956"/>
      <c r="BG141" s="956"/>
      <c r="BH141" s="956"/>
      <c r="BI141" s="956"/>
      <c r="BJ141" s="956"/>
      <c r="BK141" s="956"/>
      <c r="BL141" s="961"/>
      <c r="BM141" s="962"/>
      <c r="BN141" s="962"/>
      <c r="BO141" s="736"/>
      <c r="BP141" s="736"/>
      <c r="BQ141" s="736"/>
      <c r="BR141" s="736"/>
      <c r="BS141" s="736"/>
      <c r="BT141" s="736"/>
      <c r="BU141" s="736"/>
      <c r="BV141" s="625"/>
      <c r="BW141" s="911"/>
      <c r="BX141" s="911"/>
      <c r="BY141" s="911"/>
      <c r="BZ141" s="911"/>
      <c r="CA141" s="911"/>
      <c r="CB141" s="912"/>
      <c r="CC141" s="912"/>
      <c r="CD141" s="912"/>
      <c r="CE141" s="912"/>
      <c r="CF141" s="912"/>
      <c r="CG141" s="912"/>
      <c r="CH141" s="912"/>
      <c r="CI141" s="912"/>
      <c r="CJ141" s="912"/>
      <c r="CK141" s="912"/>
      <c r="CL141" s="912"/>
      <c r="CM141" s="912"/>
      <c r="CN141" s="913"/>
      <c r="CO141" s="913"/>
      <c r="CP141" s="913"/>
      <c r="CQ141" s="913"/>
      <c r="CR141" s="913"/>
      <c r="CS141" s="913"/>
      <c r="CT141" s="888"/>
      <c r="CV141" s="898"/>
      <c r="CW141" s="955"/>
      <c r="CX141" s="956"/>
      <c r="CY141" s="956"/>
      <c r="CZ141" s="956"/>
      <c r="DA141" s="956"/>
      <c r="DB141" s="956"/>
      <c r="DC141" s="956"/>
      <c r="DD141" s="956"/>
      <c r="DE141" s="956"/>
      <c r="DF141" s="956"/>
      <c r="DG141" s="956"/>
      <c r="DH141" s="956"/>
      <c r="DI141" s="956"/>
      <c r="DJ141" s="961"/>
      <c r="DK141" s="962"/>
      <c r="DL141" s="962"/>
      <c r="DM141" s="736"/>
      <c r="DN141" s="736"/>
      <c r="DO141" s="736"/>
      <c r="DP141" s="736"/>
      <c r="DQ141" s="736"/>
      <c r="DR141" s="736"/>
      <c r="DS141" s="736"/>
      <c r="DT141" s="625"/>
      <c r="DU141" s="911"/>
      <c r="DV141" s="911"/>
      <c r="DW141" s="911"/>
      <c r="DX141" s="911"/>
      <c r="DY141" s="911"/>
      <c r="DZ141" s="912"/>
      <c r="EA141" s="912"/>
      <c r="EB141" s="912"/>
      <c r="EC141" s="912"/>
      <c r="ED141" s="912"/>
      <c r="EE141" s="912"/>
      <c r="EF141" s="912"/>
      <c r="EG141" s="912"/>
      <c r="EH141" s="912"/>
      <c r="EI141" s="912"/>
      <c r="EJ141" s="912"/>
      <c r="EK141" s="912"/>
      <c r="EL141" s="913"/>
      <c r="EM141" s="913"/>
      <c r="EN141" s="913"/>
      <c r="EO141" s="913"/>
      <c r="EP141" s="913"/>
      <c r="EQ141" s="913"/>
      <c r="ER141" s="888"/>
      <c r="ES141" s="898"/>
      <c r="ET141" s="955"/>
      <c r="EU141" s="956"/>
      <c r="EV141" s="956"/>
      <c r="EW141" s="956"/>
      <c r="EX141" s="956"/>
      <c r="EY141" s="956"/>
      <c r="EZ141" s="956"/>
      <c r="FA141" s="956"/>
      <c r="FB141" s="956"/>
      <c r="FC141" s="956"/>
      <c r="FD141" s="956"/>
      <c r="FE141" s="956"/>
      <c r="FF141" s="956"/>
      <c r="FG141" s="961"/>
      <c r="FH141" s="962"/>
      <c r="FI141" s="962"/>
      <c r="FJ141" s="736"/>
      <c r="FK141" s="736"/>
      <c r="FL141" s="736"/>
      <c r="FM141" s="736"/>
      <c r="FN141" s="736"/>
      <c r="FO141" s="736"/>
      <c r="FP141" s="736"/>
      <c r="FQ141" s="625"/>
      <c r="FR141" s="911"/>
      <c r="FS141" s="911"/>
      <c r="FT141" s="911"/>
      <c r="FU141" s="911"/>
      <c r="FV141" s="911"/>
      <c r="FW141" s="912"/>
      <c r="FX141" s="912"/>
      <c r="FY141" s="912"/>
      <c r="FZ141" s="912"/>
      <c r="GA141" s="912"/>
      <c r="GB141" s="912"/>
      <c r="GC141" s="912"/>
      <c r="GD141" s="912"/>
      <c r="GE141" s="912"/>
      <c r="GF141" s="912"/>
      <c r="GG141" s="912"/>
      <c r="GH141" s="912"/>
      <c r="GI141" s="913"/>
      <c r="GJ141" s="913"/>
      <c r="GK141" s="913"/>
      <c r="GL141" s="913"/>
      <c r="GM141" s="913"/>
      <c r="GN141" s="913"/>
      <c r="GO141" s="888"/>
    </row>
    <row r="142" spans="1:197" ht="15" customHeight="1" x14ac:dyDescent="0.2">
      <c r="A142" s="898"/>
      <c r="B142" s="957"/>
      <c r="C142" s="958"/>
      <c r="D142" s="958"/>
      <c r="E142" s="958"/>
      <c r="F142" s="958"/>
      <c r="G142" s="958"/>
      <c r="H142" s="958"/>
      <c r="I142" s="958"/>
      <c r="J142" s="958"/>
      <c r="K142" s="958"/>
      <c r="L142" s="958"/>
      <c r="M142" s="958"/>
      <c r="N142" s="958"/>
      <c r="O142" s="963"/>
      <c r="P142" s="964"/>
      <c r="Q142" s="964"/>
      <c r="R142" s="736"/>
      <c r="S142" s="736"/>
      <c r="T142" s="736"/>
      <c r="U142" s="736"/>
      <c r="V142" s="736"/>
      <c r="W142" s="736"/>
      <c r="X142" s="736"/>
      <c r="Y142" s="625"/>
      <c r="Z142" s="910"/>
      <c r="AA142" s="911"/>
      <c r="AB142" s="911"/>
      <c r="AC142" s="911"/>
      <c r="AD142" s="911"/>
      <c r="AE142" s="912"/>
      <c r="AF142" s="912"/>
      <c r="AG142" s="912"/>
      <c r="AH142" s="912"/>
      <c r="AI142" s="912"/>
      <c r="AJ142" s="912"/>
      <c r="AK142" s="912"/>
      <c r="AL142" s="912"/>
      <c r="AM142" s="912"/>
      <c r="AN142" s="912"/>
      <c r="AO142" s="912"/>
      <c r="AP142" s="912"/>
      <c r="AQ142" s="913"/>
      <c r="AR142" s="913"/>
      <c r="AS142" s="913"/>
      <c r="AT142" s="913"/>
      <c r="AU142" s="913"/>
      <c r="AV142" s="913"/>
      <c r="AW142" s="888"/>
      <c r="AX142" s="898"/>
      <c r="AY142" s="957"/>
      <c r="AZ142" s="958"/>
      <c r="BA142" s="958"/>
      <c r="BB142" s="958"/>
      <c r="BC142" s="958"/>
      <c r="BD142" s="958"/>
      <c r="BE142" s="958"/>
      <c r="BF142" s="958"/>
      <c r="BG142" s="958"/>
      <c r="BH142" s="958"/>
      <c r="BI142" s="958"/>
      <c r="BJ142" s="958"/>
      <c r="BK142" s="958"/>
      <c r="BL142" s="963"/>
      <c r="BM142" s="964"/>
      <c r="BN142" s="964"/>
      <c r="BO142" s="736"/>
      <c r="BP142" s="736"/>
      <c r="BQ142" s="736"/>
      <c r="BR142" s="736"/>
      <c r="BS142" s="736"/>
      <c r="BT142" s="736"/>
      <c r="BU142" s="736"/>
      <c r="BV142" s="625"/>
      <c r="BW142" s="910"/>
      <c r="BX142" s="911"/>
      <c r="BY142" s="911"/>
      <c r="BZ142" s="911"/>
      <c r="CA142" s="911"/>
      <c r="CB142" s="912"/>
      <c r="CC142" s="912"/>
      <c r="CD142" s="912"/>
      <c r="CE142" s="912"/>
      <c r="CF142" s="912"/>
      <c r="CG142" s="912"/>
      <c r="CH142" s="912"/>
      <c r="CI142" s="912"/>
      <c r="CJ142" s="912"/>
      <c r="CK142" s="912"/>
      <c r="CL142" s="912"/>
      <c r="CM142" s="912"/>
      <c r="CN142" s="913"/>
      <c r="CO142" s="913"/>
      <c r="CP142" s="913"/>
      <c r="CQ142" s="913"/>
      <c r="CR142" s="913"/>
      <c r="CS142" s="913"/>
      <c r="CT142" s="888"/>
      <c r="CV142" s="898"/>
      <c r="CW142" s="957"/>
      <c r="CX142" s="958"/>
      <c r="CY142" s="958"/>
      <c r="CZ142" s="958"/>
      <c r="DA142" s="958"/>
      <c r="DB142" s="958"/>
      <c r="DC142" s="958"/>
      <c r="DD142" s="958"/>
      <c r="DE142" s="958"/>
      <c r="DF142" s="958"/>
      <c r="DG142" s="958"/>
      <c r="DH142" s="958"/>
      <c r="DI142" s="958"/>
      <c r="DJ142" s="963"/>
      <c r="DK142" s="964"/>
      <c r="DL142" s="964"/>
      <c r="DM142" s="736"/>
      <c r="DN142" s="736"/>
      <c r="DO142" s="736"/>
      <c r="DP142" s="736"/>
      <c r="DQ142" s="736"/>
      <c r="DR142" s="736"/>
      <c r="DS142" s="736"/>
      <c r="DT142" s="625"/>
      <c r="DU142" s="910"/>
      <c r="DV142" s="911"/>
      <c r="DW142" s="911"/>
      <c r="DX142" s="911"/>
      <c r="DY142" s="911"/>
      <c r="DZ142" s="912"/>
      <c r="EA142" s="912"/>
      <c r="EB142" s="912"/>
      <c r="EC142" s="912"/>
      <c r="ED142" s="912"/>
      <c r="EE142" s="912"/>
      <c r="EF142" s="912"/>
      <c r="EG142" s="912"/>
      <c r="EH142" s="912"/>
      <c r="EI142" s="912"/>
      <c r="EJ142" s="912"/>
      <c r="EK142" s="912"/>
      <c r="EL142" s="913"/>
      <c r="EM142" s="913"/>
      <c r="EN142" s="913"/>
      <c r="EO142" s="913"/>
      <c r="EP142" s="913"/>
      <c r="EQ142" s="913"/>
      <c r="ER142" s="888"/>
      <c r="ES142" s="898"/>
      <c r="ET142" s="957"/>
      <c r="EU142" s="958"/>
      <c r="EV142" s="958"/>
      <c r="EW142" s="958"/>
      <c r="EX142" s="958"/>
      <c r="EY142" s="958"/>
      <c r="EZ142" s="958"/>
      <c r="FA142" s="958"/>
      <c r="FB142" s="958"/>
      <c r="FC142" s="958"/>
      <c r="FD142" s="958"/>
      <c r="FE142" s="958"/>
      <c r="FF142" s="958"/>
      <c r="FG142" s="963"/>
      <c r="FH142" s="964"/>
      <c r="FI142" s="964"/>
      <c r="FJ142" s="736"/>
      <c r="FK142" s="736"/>
      <c r="FL142" s="736"/>
      <c r="FM142" s="736"/>
      <c r="FN142" s="736"/>
      <c r="FO142" s="736"/>
      <c r="FP142" s="736"/>
      <c r="FQ142" s="625"/>
      <c r="FR142" s="910"/>
      <c r="FS142" s="911"/>
      <c r="FT142" s="911"/>
      <c r="FU142" s="911"/>
      <c r="FV142" s="911"/>
      <c r="FW142" s="912"/>
      <c r="FX142" s="912"/>
      <c r="FY142" s="912"/>
      <c r="FZ142" s="912"/>
      <c r="GA142" s="912"/>
      <c r="GB142" s="912"/>
      <c r="GC142" s="912"/>
      <c r="GD142" s="912"/>
      <c r="GE142" s="912"/>
      <c r="GF142" s="912"/>
      <c r="GG142" s="912"/>
      <c r="GH142" s="912"/>
      <c r="GI142" s="913"/>
      <c r="GJ142" s="913"/>
      <c r="GK142" s="913"/>
      <c r="GL142" s="913"/>
      <c r="GM142" s="913"/>
      <c r="GN142" s="913"/>
      <c r="GO142" s="888"/>
    </row>
    <row r="143" spans="1:197" ht="4.5" customHeight="1" x14ac:dyDescent="0.25">
      <c r="A143" s="898"/>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625"/>
      <c r="Z143" s="911"/>
      <c r="AA143" s="911"/>
      <c r="AB143" s="911"/>
      <c r="AC143" s="911"/>
      <c r="AD143" s="911"/>
      <c r="AE143" s="912"/>
      <c r="AF143" s="912"/>
      <c r="AG143" s="912"/>
      <c r="AH143" s="912"/>
      <c r="AI143" s="912"/>
      <c r="AJ143" s="912"/>
      <c r="AK143" s="912"/>
      <c r="AL143" s="912"/>
      <c r="AM143" s="912"/>
      <c r="AN143" s="912"/>
      <c r="AO143" s="912"/>
      <c r="AP143" s="912"/>
      <c r="AQ143" s="913"/>
      <c r="AR143" s="913"/>
      <c r="AS143" s="913"/>
      <c r="AT143" s="913"/>
      <c r="AU143" s="913"/>
      <c r="AV143" s="913"/>
      <c r="AW143" s="888"/>
      <c r="AX143" s="898"/>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625"/>
      <c r="BW143" s="911"/>
      <c r="BX143" s="911"/>
      <c r="BY143" s="911"/>
      <c r="BZ143" s="911"/>
      <c r="CA143" s="911"/>
      <c r="CB143" s="912"/>
      <c r="CC143" s="912"/>
      <c r="CD143" s="912"/>
      <c r="CE143" s="912"/>
      <c r="CF143" s="912"/>
      <c r="CG143" s="912"/>
      <c r="CH143" s="912"/>
      <c r="CI143" s="912"/>
      <c r="CJ143" s="912"/>
      <c r="CK143" s="912"/>
      <c r="CL143" s="912"/>
      <c r="CM143" s="912"/>
      <c r="CN143" s="913"/>
      <c r="CO143" s="913"/>
      <c r="CP143" s="913"/>
      <c r="CQ143" s="913"/>
      <c r="CR143" s="913"/>
      <c r="CS143" s="913"/>
      <c r="CT143" s="888"/>
      <c r="CV143" s="898"/>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625"/>
      <c r="DU143" s="911"/>
      <c r="DV143" s="911"/>
      <c r="DW143" s="911"/>
      <c r="DX143" s="911"/>
      <c r="DY143" s="911"/>
      <c r="DZ143" s="912"/>
      <c r="EA143" s="912"/>
      <c r="EB143" s="912"/>
      <c r="EC143" s="912"/>
      <c r="ED143" s="912"/>
      <c r="EE143" s="912"/>
      <c r="EF143" s="912"/>
      <c r="EG143" s="912"/>
      <c r="EH143" s="912"/>
      <c r="EI143" s="912"/>
      <c r="EJ143" s="912"/>
      <c r="EK143" s="912"/>
      <c r="EL143" s="913"/>
      <c r="EM143" s="913"/>
      <c r="EN143" s="913"/>
      <c r="EO143" s="913"/>
      <c r="EP143" s="913"/>
      <c r="EQ143" s="913"/>
      <c r="ER143" s="888"/>
      <c r="ES143" s="898"/>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625"/>
      <c r="FR143" s="911"/>
      <c r="FS143" s="911"/>
      <c r="FT143" s="911"/>
      <c r="FU143" s="911"/>
      <c r="FV143" s="911"/>
      <c r="FW143" s="912"/>
      <c r="FX143" s="912"/>
      <c r="FY143" s="912"/>
      <c r="FZ143" s="912"/>
      <c r="GA143" s="912"/>
      <c r="GB143" s="912"/>
      <c r="GC143" s="912"/>
      <c r="GD143" s="912"/>
      <c r="GE143" s="912"/>
      <c r="GF143" s="912"/>
      <c r="GG143" s="912"/>
      <c r="GH143" s="912"/>
      <c r="GI143" s="913"/>
      <c r="GJ143" s="913"/>
      <c r="GK143" s="913"/>
      <c r="GL143" s="913"/>
      <c r="GM143" s="913"/>
      <c r="GN143" s="913"/>
      <c r="GO143" s="888"/>
    </row>
    <row r="144" spans="1:197" ht="9.75" customHeight="1" x14ac:dyDescent="0.2">
      <c r="A144" s="898"/>
      <c r="B144" s="948" t="str">
        <f>IF(Portada!$A$1="www.fly-logics.com","ILS",0)</f>
        <v>ILS</v>
      </c>
      <c r="C144" s="948"/>
      <c r="D144" s="948"/>
      <c r="E144" s="948"/>
      <c r="F144" s="948"/>
      <c r="G144" s="948"/>
      <c r="H144" s="949" t="str">
        <f>IF(Portada!$A$1="www.fly-logics.com","VFR",0)</f>
        <v>VFR</v>
      </c>
      <c r="I144" s="950"/>
      <c r="J144" s="950"/>
      <c r="K144" s="950"/>
      <c r="L144" s="951"/>
      <c r="M144" s="949" t="str">
        <f>IF(Portada!$A$1="www.fly-logics.com","ADF",0)</f>
        <v>ADF</v>
      </c>
      <c r="N144" s="950"/>
      <c r="O144" s="950"/>
      <c r="P144" s="950"/>
      <c r="Q144" s="950"/>
      <c r="R144" s="951"/>
      <c r="S144" s="952" t="str">
        <f>IF(Portada!$A$1="www.fly-logics.com","VOR",0)</f>
        <v>VOR</v>
      </c>
      <c r="T144" s="952"/>
      <c r="U144" s="952"/>
      <c r="V144" s="952"/>
      <c r="W144" s="952"/>
      <c r="X144" s="952"/>
      <c r="Y144" s="625"/>
      <c r="Z144" s="910"/>
      <c r="AA144" s="911"/>
      <c r="AB144" s="911"/>
      <c r="AC144" s="911"/>
      <c r="AD144" s="911"/>
      <c r="AE144" s="912"/>
      <c r="AF144" s="912"/>
      <c r="AG144" s="912"/>
      <c r="AH144" s="912"/>
      <c r="AI144" s="912"/>
      <c r="AJ144" s="912"/>
      <c r="AK144" s="912"/>
      <c r="AL144" s="912"/>
      <c r="AM144" s="912"/>
      <c r="AN144" s="912"/>
      <c r="AO144" s="912"/>
      <c r="AP144" s="912"/>
      <c r="AQ144" s="913"/>
      <c r="AR144" s="913"/>
      <c r="AS144" s="913"/>
      <c r="AT144" s="913"/>
      <c r="AU144" s="913"/>
      <c r="AV144" s="913"/>
      <c r="AW144" s="888"/>
      <c r="AX144" s="898"/>
      <c r="AY144" s="948" t="str">
        <f>IF(Portada!$A$1="www.fly-logics.com","ILS",0)</f>
        <v>ILS</v>
      </c>
      <c r="AZ144" s="948"/>
      <c r="BA144" s="948"/>
      <c r="BB144" s="948"/>
      <c r="BC144" s="948"/>
      <c r="BD144" s="948"/>
      <c r="BE144" s="949" t="str">
        <f>IF(Portada!$A$1="www.fly-logics.com","VFR",0)</f>
        <v>VFR</v>
      </c>
      <c r="BF144" s="950"/>
      <c r="BG144" s="950"/>
      <c r="BH144" s="950"/>
      <c r="BI144" s="951"/>
      <c r="BJ144" s="949" t="str">
        <f>IF(Portada!$A$1="www.fly-logics.com","ADF",0)</f>
        <v>ADF</v>
      </c>
      <c r="BK144" s="950"/>
      <c r="BL144" s="950"/>
      <c r="BM144" s="950"/>
      <c r="BN144" s="950"/>
      <c r="BO144" s="951"/>
      <c r="BP144" s="952" t="str">
        <f>IF(Portada!$A$1="www.fly-logics.com","VOR",0)</f>
        <v>VOR</v>
      </c>
      <c r="BQ144" s="952"/>
      <c r="BR144" s="952"/>
      <c r="BS144" s="952"/>
      <c r="BT144" s="952"/>
      <c r="BU144" s="952"/>
      <c r="BV144" s="625"/>
      <c r="BW144" s="910"/>
      <c r="BX144" s="911"/>
      <c r="BY144" s="911"/>
      <c r="BZ144" s="911"/>
      <c r="CA144" s="911"/>
      <c r="CB144" s="912"/>
      <c r="CC144" s="912"/>
      <c r="CD144" s="912"/>
      <c r="CE144" s="912"/>
      <c r="CF144" s="912"/>
      <c r="CG144" s="912"/>
      <c r="CH144" s="912"/>
      <c r="CI144" s="912"/>
      <c r="CJ144" s="912"/>
      <c r="CK144" s="912"/>
      <c r="CL144" s="912"/>
      <c r="CM144" s="912"/>
      <c r="CN144" s="913"/>
      <c r="CO144" s="913"/>
      <c r="CP144" s="913"/>
      <c r="CQ144" s="913"/>
      <c r="CR144" s="913"/>
      <c r="CS144" s="913"/>
      <c r="CT144" s="888"/>
      <c r="CV144" s="898"/>
      <c r="CW144" s="948" t="str">
        <f>IF(Portada!$A$1="www.fly-logics.com","ILS",0)</f>
        <v>ILS</v>
      </c>
      <c r="CX144" s="948"/>
      <c r="CY144" s="948"/>
      <c r="CZ144" s="948"/>
      <c r="DA144" s="948"/>
      <c r="DB144" s="948"/>
      <c r="DC144" s="949" t="str">
        <f>IF(Portada!$A$1="www.fly-logics.com","VFR",0)</f>
        <v>VFR</v>
      </c>
      <c r="DD144" s="950"/>
      <c r="DE144" s="950"/>
      <c r="DF144" s="950"/>
      <c r="DG144" s="951"/>
      <c r="DH144" s="949" t="str">
        <f>IF(Portada!$A$1="www.fly-logics.com","ADF",0)</f>
        <v>ADF</v>
      </c>
      <c r="DI144" s="950"/>
      <c r="DJ144" s="950"/>
      <c r="DK144" s="950"/>
      <c r="DL144" s="950"/>
      <c r="DM144" s="951"/>
      <c r="DN144" s="952" t="str">
        <f>IF(Portada!$A$1="www.fly-logics.com","VOR",0)</f>
        <v>VOR</v>
      </c>
      <c r="DO144" s="952"/>
      <c r="DP144" s="952"/>
      <c r="DQ144" s="952"/>
      <c r="DR144" s="952"/>
      <c r="DS144" s="952"/>
      <c r="DT144" s="625"/>
      <c r="DU144" s="910"/>
      <c r="DV144" s="911"/>
      <c r="DW144" s="911"/>
      <c r="DX144" s="911"/>
      <c r="DY144" s="911"/>
      <c r="DZ144" s="912"/>
      <c r="EA144" s="912"/>
      <c r="EB144" s="912"/>
      <c r="EC144" s="912"/>
      <c r="ED144" s="912"/>
      <c r="EE144" s="912"/>
      <c r="EF144" s="912"/>
      <c r="EG144" s="912"/>
      <c r="EH144" s="912"/>
      <c r="EI144" s="912"/>
      <c r="EJ144" s="912"/>
      <c r="EK144" s="912"/>
      <c r="EL144" s="913"/>
      <c r="EM144" s="913"/>
      <c r="EN144" s="913"/>
      <c r="EO144" s="913"/>
      <c r="EP144" s="913"/>
      <c r="EQ144" s="913"/>
      <c r="ER144" s="888"/>
      <c r="ES144" s="898"/>
      <c r="ET144" s="948" t="str">
        <f>IF(Portada!$A$1="www.fly-logics.com","ILS",0)</f>
        <v>ILS</v>
      </c>
      <c r="EU144" s="948"/>
      <c r="EV144" s="948"/>
      <c r="EW144" s="948"/>
      <c r="EX144" s="948"/>
      <c r="EY144" s="948"/>
      <c r="EZ144" s="949" t="str">
        <f>IF(Portada!$A$1="www.fly-logics.com","VFR",0)</f>
        <v>VFR</v>
      </c>
      <c r="FA144" s="950"/>
      <c r="FB144" s="950"/>
      <c r="FC144" s="950"/>
      <c r="FD144" s="951"/>
      <c r="FE144" s="949" t="str">
        <f>IF(Portada!$A$1="www.fly-logics.com","ADF",0)</f>
        <v>ADF</v>
      </c>
      <c r="FF144" s="950"/>
      <c r="FG144" s="950"/>
      <c r="FH144" s="950"/>
      <c r="FI144" s="950"/>
      <c r="FJ144" s="951"/>
      <c r="FK144" s="952" t="str">
        <f>IF(Portada!$A$1="www.fly-logics.com","VOR",0)</f>
        <v>VOR</v>
      </c>
      <c r="FL144" s="952"/>
      <c r="FM144" s="952"/>
      <c r="FN144" s="952"/>
      <c r="FO144" s="952"/>
      <c r="FP144" s="952"/>
      <c r="FQ144" s="625"/>
      <c r="FR144" s="910"/>
      <c r="FS144" s="911"/>
      <c r="FT144" s="911"/>
      <c r="FU144" s="911"/>
      <c r="FV144" s="911"/>
      <c r="FW144" s="912"/>
      <c r="FX144" s="912"/>
      <c r="FY144" s="912"/>
      <c r="FZ144" s="912"/>
      <c r="GA144" s="912"/>
      <c r="GB144" s="912"/>
      <c r="GC144" s="912"/>
      <c r="GD144" s="912"/>
      <c r="GE144" s="912"/>
      <c r="GF144" s="912"/>
      <c r="GG144" s="912"/>
      <c r="GH144" s="912"/>
      <c r="GI144" s="913"/>
      <c r="GJ144" s="913"/>
      <c r="GK144" s="913"/>
      <c r="GL144" s="913"/>
      <c r="GM144" s="913"/>
      <c r="GN144" s="913"/>
      <c r="GO144" s="888"/>
    </row>
    <row r="145" spans="1:197" ht="9.75" customHeight="1" x14ac:dyDescent="0.2">
      <c r="A145" s="898"/>
      <c r="B145" s="715"/>
      <c r="C145" s="716"/>
      <c r="D145" s="716"/>
      <c r="E145" s="716"/>
      <c r="F145" s="716"/>
      <c r="G145" s="717"/>
      <c r="H145" s="715"/>
      <c r="I145" s="716"/>
      <c r="J145" s="716"/>
      <c r="K145" s="716"/>
      <c r="L145" s="717"/>
      <c r="M145" s="715"/>
      <c r="N145" s="716"/>
      <c r="O145" s="716"/>
      <c r="P145" s="716"/>
      <c r="Q145" s="716"/>
      <c r="R145" s="717"/>
      <c r="S145" s="715"/>
      <c r="T145" s="716"/>
      <c r="U145" s="716"/>
      <c r="V145" s="716"/>
      <c r="W145" s="716"/>
      <c r="X145" s="717"/>
      <c r="Y145" s="625"/>
      <c r="Z145" s="911"/>
      <c r="AA145" s="911"/>
      <c r="AB145" s="911"/>
      <c r="AC145" s="911"/>
      <c r="AD145" s="911"/>
      <c r="AE145" s="912"/>
      <c r="AF145" s="912"/>
      <c r="AG145" s="912"/>
      <c r="AH145" s="912"/>
      <c r="AI145" s="912"/>
      <c r="AJ145" s="912"/>
      <c r="AK145" s="912"/>
      <c r="AL145" s="912"/>
      <c r="AM145" s="912"/>
      <c r="AN145" s="912"/>
      <c r="AO145" s="912"/>
      <c r="AP145" s="912"/>
      <c r="AQ145" s="913"/>
      <c r="AR145" s="913"/>
      <c r="AS145" s="913"/>
      <c r="AT145" s="913"/>
      <c r="AU145" s="913"/>
      <c r="AV145" s="913"/>
      <c r="AW145" s="888"/>
      <c r="AX145" s="898"/>
      <c r="AY145" s="715"/>
      <c r="AZ145" s="716"/>
      <c r="BA145" s="716"/>
      <c r="BB145" s="716"/>
      <c r="BC145" s="716"/>
      <c r="BD145" s="717"/>
      <c r="BE145" s="715"/>
      <c r="BF145" s="716"/>
      <c r="BG145" s="716"/>
      <c r="BH145" s="716"/>
      <c r="BI145" s="717"/>
      <c r="BJ145" s="715"/>
      <c r="BK145" s="716"/>
      <c r="BL145" s="716"/>
      <c r="BM145" s="716"/>
      <c r="BN145" s="716"/>
      <c r="BO145" s="717"/>
      <c r="BP145" s="715"/>
      <c r="BQ145" s="716"/>
      <c r="BR145" s="716"/>
      <c r="BS145" s="716"/>
      <c r="BT145" s="716"/>
      <c r="BU145" s="717"/>
      <c r="BV145" s="625"/>
      <c r="BW145" s="911"/>
      <c r="BX145" s="911"/>
      <c r="BY145" s="911"/>
      <c r="BZ145" s="911"/>
      <c r="CA145" s="911"/>
      <c r="CB145" s="912"/>
      <c r="CC145" s="912"/>
      <c r="CD145" s="912"/>
      <c r="CE145" s="912"/>
      <c r="CF145" s="912"/>
      <c r="CG145" s="912"/>
      <c r="CH145" s="912"/>
      <c r="CI145" s="912"/>
      <c r="CJ145" s="912"/>
      <c r="CK145" s="912"/>
      <c r="CL145" s="912"/>
      <c r="CM145" s="912"/>
      <c r="CN145" s="913"/>
      <c r="CO145" s="913"/>
      <c r="CP145" s="913"/>
      <c r="CQ145" s="913"/>
      <c r="CR145" s="913"/>
      <c r="CS145" s="913"/>
      <c r="CT145" s="888"/>
      <c r="CV145" s="898"/>
      <c r="CW145" s="715"/>
      <c r="CX145" s="716"/>
      <c r="CY145" s="716"/>
      <c r="CZ145" s="716"/>
      <c r="DA145" s="716"/>
      <c r="DB145" s="717"/>
      <c r="DC145" s="715"/>
      <c r="DD145" s="716"/>
      <c r="DE145" s="716"/>
      <c r="DF145" s="716"/>
      <c r="DG145" s="717"/>
      <c r="DH145" s="715"/>
      <c r="DI145" s="716"/>
      <c r="DJ145" s="716"/>
      <c r="DK145" s="716"/>
      <c r="DL145" s="716"/>
      <c r="DM145" s="717"/>
      <c r="DN145" s="715"/>
      <c r="DO145" s="716"/>
      <c r="DP145" s="716"/>
      <c r="DQ145" s="716"/>
      <c r="DR145" s="716"/>
      <c r="DS145" s="717"/>
      <c r="DT145" s="625"/>
      <c r="DU145" s="911"/>
      <c r="DV145" s="911"/>
      <c r="DW145" s="911"/>
      <c r="DX145" s="911"/>
      <c r="DY145" s="911"/>
      <c r="DZ145" s="912"/>
      <c r="EA145" s="912"/>
      <c r="EB145" s="912"/>
      <c r="EC145" s="912"/>
      <c r="ED145" s="912"/>
      <c r="EE145" s="912"/>
      <c r="EF145" s="912"/>
      <c r="EG145" s="912"/>
      <c r="EH145" s="912"/>
      <c r="EI145" s="912"/>
      <c r="EJ145" s="912"/>
      <c r="EK145" s="912"/>
      <c r="EL145" s="913"/>
      <c r="EM145" s="913"/>
      <c r="EN145" s="913"/>
      <c r="EO145" s="913"/>
      <c r="EP145" s="913"/>
      <c r="EQ145" s="913"/>
      <c r="ER145" s="888"/>
      <c r="ES145" s="898"/>
      <c r="ET145" s="715"/>
      <c r="EU145" s="716"/>
      <c r="EV145" s="716"/>
      <c r="EW145" s="716"/>
      <c r="EX145" s="716"/>
      <c r="EY145" s="717"/>
      <c r="EZ145" s="715"/>
      <c r="FA145" s="716"/>
      <c r="FB145" s="716"/>
      <c r="FC145" s="716"/>
      <c r="FD145" s="717"/>
      <c r="FE145" s="715"/>
      <c r="FF145" s="716"/>
      <c r="FG145" s="716"/>
      <c r="FH145" s="716"/>
      <c r="FI145" s="716"/>
      <c r="FJ145" s="717"/>
      <c r="FK145" s="715"/>
      <c r="FL145" s="716"/>
      <c r="FM145" s="716"/>
      <c r="FN145" s="716"/>
      <c r="FO145" s="716"/>
      <c r="FP145" s="717"/>
      <c r="FQ145" s="625"/>
      <c r="FR145" s="911"/>
      <c r="FS145" s="911"/>
      <c r="FT145" s="911"/>
      <c r="FU145" s="911"/>
      <c r="FV145" s="911"/>
      <c r="FW145" s="912"/>
      <c r="FX145" s="912"/>
      <c r="FY145" s="912"/>
      <c r="FZ145" s="912"/>
      <c r="GA145" s="912"/>
      <c r="GB145" s="912"/>
      <c r="GC145" s="912"/>
      <c r="GD145" s="912"/>
      <c r="GE145" s="912"/>
      <c r="GF145" s="912"/>
      <c r="GG145" s="912"/>
      <c r="GH145" s="912"/>
      <c r="GI145" s="913"/>
      <c r="GJ145" s="913"/>
      <c r="GK145" s="913"/>
      <c r="GL145" s="913"/>
      <c r="GM145" s="913"/>
      <c r="GN145" s="913"/>
      <c r="GO145" s="888"/>
    </row>
    <row r="146" spans="1:197" ht="9" customHeight="1" x14ac:dyDescent="0.2">
      <c r="A146" s="898"/>
      <c r="B146" s="718"/>
      <c r="C146" s="719"/>
      <c r="D146" s="719"/>
      <c r="E146" s="719"/>
      <c r="F146" s="719"/>
      <c r="G146" s="720"/>
      <c r="H146" s="721"/>
      <c r="I146" s="722"/>
      <c r="J146" s="722"/>
      <c r="K146" s="722"/>
      <c r="L146" s="723"/>
      <c r="M146" s="721"/>
      <c r="N146" s="722"/>
      <c r="O146" s="722"/>
      <c r="P146" s="722"/>
      <c r="Q146" s="722"/>
      <c r="R146" s="723"/>
      <c r="S146" s="718"/>
      <c r="T146" s="719"/>
      <c r="U146" s="719"/>
      <c r="V146" s="719"/>
      <c r="W146" s="719"/>
      <c r="X146" s="720"/>
      <c r="Y146" s="625"/>
      <c r="Z146" s="910"/>
      <c r="AA146" s="911"/>
      <c r="AB146" s="911"/>
      <c r="AC146" s="911"/>
      <c r="AD146" s="911"/>
      <c r="AE146" s="912"/>
      <c r="AF146" s="912"/>
      <c r="AG146" s="912"/>
      <c r="AH146" s="912"/>
      <c r="AI146" s="912"/>
      <c r="AJ146" s="912"/>
      <c r="AK146" s="912"/>
      <c r="AL146" s="912"/>
      <c r="AM146" s="912"/>
      <c r="AN146" s="912"/>
      <c r="AO146" s="912"/>
      <c r="AP146" s="912"/>
      <c r="AQ146" s="913"/>
      <c r="AR146" s="913"/>
      <c r="AS146" s="913"/>
      <c r="AT146" s="913"/>
      <c r="AU146" s="913"/>
      <c r="AV146" s="913"/>
      <c r="AW146" s="888"/>
      <c r="AX146" s="898"/>
      <c r="AY146" s="718"/>
      <c r="AZ146" s="719"/>
      <c r="BA146" s="719"/>
      <c r="BB146" s="719"/>
      <c r="BC146" s="719"/>
      <c r="BD146" s="720"/>
      <c r="BE146" s="721"/>
      <c r="BF146" s="722"/>
      <c r="BG146" s="722"/>
      <c r="BH146" s="722"/>
      <c r="BI146" s="723"/>
      <c r="BJ146" s="721"/>
      <c r="BK146" s="722"/>
      <c r="BL146" s="722"/>
      <c r="BM146" s="722"/>
      <c r="BN146" s="722"/>
      <c r="BO146" s="723"/>
      <c r="BP146" s="718"/>
      <c r="BQ146" s="719"/>
      <c r="BR146" s="719"/>
      <c r="BS146" s="719"/>
      <c r="BT146" s="719"/>
      <c r="BU146" s="720"/>
      <c r="BV146" s="625"/>
      <c r="BW146" s="910"/>
      <c r="BX146" s="911"/>
      <c r="BY146" s="911"/>
      <c r="BZ146" s="911"/>
      <c r="CA146" s="911"/>
      <c r="CB146" s="912"/>
      <c r="CC146" s="912"/>
      <c r="CD146" s="912"/>
      <c r="CE146" s="912"/>
      <c r="CF146" s="912"/>
      <c r="CG146" s="912"/>
      <c r="CH146" s="912"/>
      <c r="CI146" s="912"/>
      <c r="CJ146" s="912"/>
      <c r="CK146" s="912"/>
      <c r="CL146" s="912"/>
      <c r="CM146" s="912"/>
      <c r="CN146" s="913"/>
      <c r="CO146" s="913"/>
      <c r="CP146" s="913"/>
      <c r="CQ146" s="913"/>
      <c r="CR146" s="913"/>
      <c r="CS146" s="913"/>
      <c r="CT146" s="888"/>
      <c r="CV146" s="898"/>
      <c r="CW146" s="718"/>
      <c r="CX146" s="719"/>
      <c r="CY146" s="719"/>
      <c r="CZ146" s="719"/>
      <c r="DA146" s="719"/>
      <c r="DB146" s="720"/>
      <c r="DC146" s="721"/>
      <c r="DD146" s="722"/>
      <c r="DE146" s="722"/>
      <c r="DF146" s="722"/>
      <c r="DG146" s="723"/>
      <c r="DH146" s="721"/>
      <c r="DI146" s="722"/>
      <c r="DJ146" s="722"/>
      <c r="DK146" s="722"/>
      <c r="DL146" s="722"/>
      <c r="DM146" s="723"/>
      <c r="DN146" s="718"/>
      <c r="DO146" s="719"/>
      <c r="DP146" s="719"/>
      <c r="DQ146" s="719"/>
      <c r="DR146" s="719"/>
      <c r="DS146" s="720"/>
      <c r="DT146" s="625"/>
      <c r="DU146" s="910"/>
      <c r="DV146" s="911"/>
      <c r="DW146" s="911"/>
      <c r="DX146" s="911"/>
      <c r="DY146" s="911"/>
      <c r="DZ146" s="912"/>
      <c r="EA146" s="912"/>
      <c r="EB146" s="912"/>
      <c r="EC146" s="912"/>
      <c r="ED146" s="912"/>
      <c r="EE146" s="912"/>
      <c r="EF146" s="912"/>
      <c r="EG146" s="912"/>
      <c r="EH146" s="912"/>
      <c r="EI146" s="912"/>
      <c r="EJ146" s="912"/>
      <c r="EK146" s="912"/>
      <c r="EL146" s="913"/>
      <c r="EM146" s="913"/>
      <c r="EN146" s="913"/>
      <c r="EO146" s="913"/>
      <c r="EP146" s="913"/>
      <c r="EQ146" s="913"/>
      <c r="ER146" s="888"/>
      <c r="ES146" s="898"/>
      <c r="ET146" s="718"/>
      <c r="EU146" s="719"/>
      <c r="EV146" s="719"/>
      <c r="EW146" s="719"/>
      <c r="EX146" s="719"/>
      <c r="EY146" s="720"/>
      <c r="EZ146" s="721"/>
      <c r="FA146" s="722"/>
      <c r="FB146" s="722"/>
      <c r="FC146" s="722"/>
      <c r="FD146" s="723"/>
      <c r="FE146" s="721"/>
      <c r="FF146" s="722"/>
      <c r="FG146" s="722"/>
      <c r="FH146" s="722"/>
      <c r="FI146" s="722"/>
      <c r="FJ146" s="723"/>
      <c r="FK146" s="718"/>
      <c r="FL146" s="719"/>
      <c r="FM146" s="719"/>
      <c r="FN146" s="719"/>
      <c r="FO146" s="719"/>
      <c r="FP146" s="720"/>
      <c r="FQ146" s="625"/>
      <c r="FR146" s="910"/>
      <c r="FS146" s="911"/>
      <c r="FT146" s="911"/>
      <c r="FU146" s="911"/>
      <c r="FV146" s="911"/>
      <c r="FW146" s="912"/>
      <c r="FX146" s="912"/>
      <c r="FY146" s="912"/>
      <c r="FZ146" s="912"/>
      <c r="GA146" s="912"/>
      <c r="GB146" s="912"/>
      <c r="GC146" s="912"/>
      <c r="GD146" s="912"/>
      <c r="GE146" s="912"/>
      <c r="GF146" s="912"/>
      <c r="GG146" s="912"/>
      <c r="GH146" s="912"/>
      <c r="GI146" s="913"/>
      <c r="GJ146" s="913"/>
      <c r="GK146" s="913"/>
      <c r="GL146" s="913"/>
      <c r="GM146" s="913"/>
      <c r="GN146" s="913"/>
      <c r="GO146" s="888"/>
    </row>
    <row r="147" spans="1:197" ht="6.75" customHeight="1" x14ac:dyDescent="0.2">
      <c r="A147" s="898"/>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625"/>
      <c r="Z147" s="911"/>
      <c r="AA147" s="911"/>
      <c r="AB147" s="911"/>
      <c r="AC147" s="911"/>
      <c r="AD147" s="911"/>
      <c r="AE147" s="912"/>
      <c r="AF147" s="912"/>
      <c r="AG147" s="912"/>
      <c r="AH147" s="912"/>
      <c r="AI147" s="912"/>
      <c r="AJ147" s="912"/>
      <c r="AK147" s="912"/>
      <c r="AL147" s="912"/>
      <c r="AM147" s="912"/>
      <c r="AN147" s="912"/>
      <c r="AO147" s="912"/>
      <c r="AP147" s="912"/>
      <c r="AQ147" s="913"/>
      <c r="AR147" s="913"/>
      <c r="AS147" s="913"/>
      <c r="AT147" s="913"/>
      <c r="AU147" s="913"/>
      <c r="AV147" s="913"/>
      <c r="AW147" s="888"/>
      <c r="AX147" s="898"/>
      <c r="AY147" s="168"/>
      <c r="AZ147" s="168"/>
      <c r="BA147" s="168"/>
      <c r="BB147" s="168"/>
      <c r="BC147" s="168"/>
      <c r="BD147" s="168"/>
      <c r="BE147" s="168"/>
      <c r="BF147" s="168"/>
      <c r="BG147" s="168"/>
      <c r="BH147" s="168"/>
      <c r="BI147" s="168"/>
      <c r="BJ147" s="168"/>
      <c r="BK147" s="168"/>
      <c r="BL147" s="168"/>
      <c r="BM147" s="168"/>
      <c r="BN147" s="168"/>
      <c r="BO147" s="168"/>
      <c r="BP147" s="168"/>
      <c r="BQ147" s="168"/>
      <c r="BR147" s="168"/>
      <c r="BS147" s="168"/>
      <c r="BT147" s="168"/>
      <c r="BU147" s="168"/>
      <c r="BV147" s="625"/>
      <c r="BW147" s="911"/>
      <c r="BX147" s="911"/>
      <c r="BY147" s="911"/>
      <c r="BZ147" s="911"/>
      <c r="CA147" s="911"/>
      <c r="CB147" s="912"/>
      <c r="CC147" s="912"/>
      <c r="CD147" s="912"/>
      <c r="CE147" s="912"/>
      <c r="CF147" s="912"/>
      <c r="CG147" s="912"/>
      <c r="CH147" s="912"/>
      <c r="CI147" s="912"/>
      <c r="CJ147" s="912"/>
      <c r="CK147" s="912"/>
      <c r="CL147" s="912"/>
      <c r="CM147" s="912"/>
      <c r="CN147" s="913"/>
      <c r="CO147" s="913"/>
      <c r="CP147" s="913"/>
      <c r="CQ147" s="913"/>
      <c r="CR147" s="913"/>
      <c r="CS147" s="913"/>
      <c r="CT147" s="888"/>
      <c r="CV147" s="898"/>
      <c r="CW147" s="168"/>
      <c r="CX147" s="168"/>
      <c r="CY147" s="168"/>
      <c r="CZ147" s="168"/>
      <c r="DA147" s="168"/>
      <c r="DB147" s="168"/>
      <c r="DC147" s="168"/>
      <c r="DD147" s="168"/>
      <c r="DE147" s="168"/>
      <c r="DF147" s="168"/>
      <c r="DG147" s="168"/>
      <c r="DH147" s="168"/>
      <c r="DI147" s="168"/>
      <c r="DJ147" s="168"/>
      <c r="DK147" s="168"/>
      <c r="DL147" s="168"/>
      <c r="DM147" s="168"/>
      <c r="DN147" s="168"/>
      <c r="DO147" s="168"/>
      <c r="DP147" s="168"/>
      <c r="DQ147" s="168"/>
      <c r="DR147" s="168"/>
      <c r="DS147" s="168"/>
      <c r="DT147" s="625"/>
      <c r="DU147" s="911"/>
      <c r="DV147" s="911"/>
      <c r="DW147" s="911"/>
      <c r="DX147" s="911"/>
      <c r="DY147" s="911"/>
      <c r="DZ147" s="912"/>
      <c r="EA147" s="912"/>
      <c r="EB147" s="912"/>
      <c r="EC147" s="912"/>
      <c r="ED147" s="912"/>
      <c r="EE147" s="912"/>
      <c r="EF147" s="912"/>
      <c r="EG147" s="912"/>
      <c r="EH147" s="912"/>
      <c r="EI147" s="912"/>
      <c r="EJ147" s="912"/>
      <c r="EK147" s="912"/>
      <c r="EL147" s="913"/>
      <c r="EM147" s="913"/>
      <c r="EN147" s="913"/>
      <c r="EO147" s="913"/>
      <c r="EP147" s="913"/>
      <c r="EQ147" s="913"/>
      <c r="ER147" s="888"/>
      <c r="ES147" s="898"/>
      <c r="ET147" s="168"/>
      <c r="EU147" s="168"/>
      <c r="EV147" s="168"/>
      <c r="EW147" s="168"/>
      <c r="EX147" s="168"/>
      <c r="EY147" s="168"/>
      <c r="EZ147" s="168"/>
      <c r="FA147" s="168"/>
      <c r="FB147" s="168"/>
      <c r="FC147" s="168"/>
      <c r="FD147" s="168"/>
      <c r="FE147" s="168"/>
      <c r="FF147" s="168"/>
      <c r="FG147" s="168"/>
      <c r="FH147" s="168"/>
      <c r="FI147" s="168"/>
      <c r="FJ147" s="168"/>
      <c r="FK147" s="168"/>
      <c r="FL147" s="168"/>
      <c r="FM147" s="168"/>
      <c r="FN147" s="168"/>
      <c r="FO147" s="168"/>
      <c r="FP147" s="168"/>
      <c r="FQ147" s="625"/>
      <c r="FR147" s="911"/>
      <c r="FS147" s="911"/>
      <c r="FT147" s="911"/>
      <c r="FU147" s="911"/>
      <c r="FV147" s="911"/>
      <c r="FW147" s="912"/>
      <c r="FX147" s="912"/>
      <c r="FY147" s="912"/>
      <c r="FZ147" s="912"/>
      <c r="GA147" s="912"/>
      <c r="GB147" s="912"/>
      <c r="GC147" s="912"/>
      <c r="GD147" s="912"/>
      <c r="GE147" s="912"/>
      <c r="GF147" s="912"/>
      <c r="GG147" s="912"/>
      <c r="GH147" s="912"/>
      <c r="GI147" s="913"/>
      <c r="GJ147" s="913"/>
      <c r="GK147" s="913"/>
      <c r="GL147" s="913"/>
      <c r="GM147" s="913"/>
      <c r="GN147" s="913"/>
      <c r="GO147" s="888"/>
    </row>
    <row r="148" spans="1:197" ht="5.25" customHeight="1" x14ac:dyDescent="0.2">
      <c r="A148" s="898"/>
      <c r="B148" s="930" t="str">
        <f>IF(B144="ILS","CAT I","")</f>
        <v>CAT I</v>
      </c>
      <c r="C148" s="931"/>
      <c r="D148" s="931"/>
      <c r="E148" s="936"/>
      <c r="F148" s="937"/>
      <c r="G148" s="937"/>
      <c r="H148" s="938"/>
      <c r="I148" s="20"/>
      <c r="J148" s="930" t="s">
        <v>58</v>
      </c>
      <c r="K148" s="931"/>
      <c r="L148" s="931"/>
      <c r="M148" s="921" t="str">
        <f>IF(B144="ILS","CAT II","")</f>
        <v>CAT II</v>
      </c>
      <c r="N148" s="922"/>
      <c r="O148" s="922"/>
      <c r="P148" s="923"/>
      <c r="Q148" s="20"/>
      <c r="R148" s="930" t="s">
        <v>61</v>
      </c>
      <c r="S148" s="931"/>
      <c r="T148" s="945"/>
      <c r="U148" s="921" t="str">
        <f>IF(B144="ILS","CAT III","")</f>
        <v>CAT III</v>
      </c>
      <c r="V148" s="922"/>
      <c r="W148" s="922"/>
      <c r="X148" s="923"/>
      <c r="Y148" s="625"/>
      <c r="Z148" s="910"/>
      <c r="AA148" s="911"/>
      <c r="AB148" s="911"/>
      <c r="AC148" s="911"/>
      <c r="AD148" s="911"/>
      <c r="AE148" s="912"/>
      <c r="AF148" s="912"/>
      <c r="AG148" s="912"/>
      <c r="AH148" s="912"/>
      <c r="AI148" s="912"/>
      <c r="AJ148" s="912"/>
      <c r="AK148" s="912"/>
      <c r="AL148" s="912"/>
      <c r="AM148" s="912"/>
      <c r="AN148" s="912"/>
      <c r="AO148" s="912"/>
      <c r="AP148" s="912"/>
      <c r="AQ148" s="913"/>
      <c r="AR148" s="913"/>
      <c r="AS148" s="913"/>
      <c r="AT148" s="913"/>
      <c r="AU148" s="913"/>
      <c r="AV148" s="913"/>
      <c r="AW148" s="888"/>
      <c r="AX148" s="898"/>
      <c r="AY148" s="930" t="str">
        <f>IF(AY144="ILS","CAT I","")</f>
        <v>CAT I</v>
      </c>
      <c r="AZ148" s="931"/>
      <c r="BA148" s="931"/>
      <c r="BB148" s="936"/>
      <c r="BC148" s="937"/>
      <c r="BD148" s="937"/>
      <c r="BE148" s="938"/>
      <c r="BF148" s="20"/>
      <c r="BG148" s="930" t="s">
        <v>58</v>
      </c>
      <c r="BH148" s="931"/>
      <c r="BI148" s="931"/>
      <c r="BJ148" s="921" t="str">
        <f>IF(AY144="ILS","CAT II","")</f>
        <v>CAT II</v>
      </c>
      <c r="BK148" s="922"/>
      <c r="BL148" s="922"/>
      <c r="BM148" s="923"/>
      <c r="BN148" s="20"/>
      <c r="BO148" s="930" t="s">
        <v>61</v>
      </c>
      <c r="BP148" s="931"/>
      <c r="BQ148" s="945"/>
      <c r="BR148" s="921" t="str">
        <f>IF(AY144="ILS","CAT III","")</f>
        <v>CAT III</v>
      </c>
      <c r="BS148" s="922"/>
      <c r="BT148" s="922"/>
      <c r="BU148" s="923"/>
      <c r="BV148" s="625"/>
      <c r="BW148" s="910"/>
      <c r="BX148" s="911"/>
      <c r="BY148" s="911"/>
      <c r="BZ148" s="911"/>
      <c r="CA148" s="911"/>
      <c r="CB148" s="912"/>
      <c r="CC148" s="912"/>
      <c r="CD148" s="912"/>
      <c r="CE148" s="912"/>
      <c r="CF148" s="912"/>
      <c r="CG148" s="912"/>
      <c r="CH148" s="912"/>
      <c r="CI148" s="912"/>
      <c r="CJ148" s="912"/>
      <c r="CK148" s="912"/>
      <c r="CL148" s="912"/>
      <c r="CM148" s="912"/>
      <c r="CN148" s="913"/>
      <c r="CO148" s="913"/>
      <c r="CP148" s="913"/>
      <c r="CQ148" s="913"/>
      <c r="CR148" s="913"/>
      <c r="CS148" s="913"/>
      <c r="CT148" s="888"/>
      <c r="CV148" s="898"/>
      <c r="CW148" s="930" t="str">
        <f>IF(CW144="ILS","CAT I","")</f>
        <v>CAT I</v>
      </c>
      <c r="CX148" s="931"/>
      <c r="CY148" s="931"/>
      <c r="CZ148" s="936"/>
      <c r="DA148" s="937"/>
      <c r="DB148" s="937"/>
      <c r="DC148" s="938"/>
      <c r="DD148" s="20"/>
      <c r="DE148" s="930" t="s">
        <v>58</v>
      </c>
      <c r="DF148" s="931"/>
      <c r="DG148" s="931"/>
      <c r="DH148" s="921" t="str">
        <f>IF(CW144="ILS","CAT II","")</f>
        <v>CAT II</v>
      </c>
      <c r="DI148" s="922"/>
      <c r="DJ148" s="922"/>
      <c r="DK148" s="923"/>
      <c r="DL148" s="20"/>
      <c r="DM148" s="930" t="s">
        <v>61</v>
      </c>
      <c r="DN148" s="931"/>
      <c r="DO148" s="945"/>
      <c r="DP148" s="921" t="str">
        <f>IF(CW144="ILS","CAT III","")</f>
        <v>CAT III</v>
      </c>
      <c r="DQ148" s="922"/>
      <c r="DR148" s="922"/>
      <c r="DS148" s="923"/>
      <c r="DT148" s="625"/>
      <c r="DU148" s="910"/>
      <c r="DV148" s="911"/>
      <c r="DW148" s="911"/>
      <c r="DX148" s="911"/>
      <c r="DY148" s="911"/>
      <c r="DZ148" s="912"/>
      <c r="EA148" s="912"/>
      <c r="EB148" s="912"/>
      <c r="EC148" s="912"/>
      <c r="ED148" s="912"/>
      <c r="EE148" s="912"/>
      <c r="EF148" s="912"/>
      <c r="EG148" s="912"/>
      <c r="EH148" s="912"/>
      <c r="EI148" s="912"/>
      <c r="EJ148" s="912"/>
      <c r="EK148" s="912"/>
      <c r="EL148" s="913"/>
      <c r="EM148" s="913"/>
      <c r="EN148" s="913"/>
      <c r="EO148" s="913"/>
      <c r="EP148" s="913"/>
      <c r="EQ148" s="913"/>
      <c r="ER148" s="888"/>
      <c r="ES148" s="898"/>
      <c r="ET148" s="930" t="str">
        <f>IF(ET144="ILS","CAT I","")</f>
        <v>CAT I</v>
      </c>
      <c r="EU148" s="931"/>
      <c r="EV148" s="931"/>
      <c r="EW148" s="936"/>
      <c r="EX148" s="937"/>
      <c r="EY148" s="937"/>
      <c r="EZ148" s="938"/>
      <c r="FA148" s="20"/>
      <c r="FB148" s="930" t="s">
        <v>58</v>
      </c>
      <c r="FC148" s="931"/>
      <c r="FD148" s="931"/>
      <c r="FE148" s="921" t="str">
        <f>IF(ET144="ILS","CAT II","")</f>
        <v>CAT II</v>
      </c>
      <c r="FF148" s="922"/>
      <c r="FG148" s="922"/>
      <c r="FH148" s="923"/>
      <c r="FI148" s="20"/>
      <c r="FJ148" s="930" t="s">
        <v>61</v>
      </c>
      <c r="FK148" s="931"/>
      <c r="FL148" s="945"/>
      <c r="FM148" s="921" t="str">
        <f>IF(ET144="ILS","CAT III","")</f>
        <v>CAT III</v>
      </c>
      <c r="FN148" s="922"/>
      <c r="FO148" s="922"/>
      <c r="FP148" s="923"/>
      <c r="FQ148" s="625"/>
      <c r="FR148" s="910"/>
      <c r="FS148" s="911"/>
      <c r="FT148" s="911"/>
      <c r="FU148" s="911"/>
      <c r="FV148" s="911"/>
      <c r="FW148" s="912"/>
      <c r="FX148" s="912"/>
      <c r="FY148" s="912"/>
      <c r="FZ148" s="912"/>
      <c r="GA148" s="912"/>
      <c r="GB148" s="912"/>
      <c r="GC148" s="912"/>
      <c r="GD148" s="912"/>
      <c r="GE148" s="912"/>
      <c r="GF148" s="912"/>
      <c r="GG148" s="912"/>
      <c r="GH148" s="912"/>
      <c r="GI148" s="913"/>
      <c r="GJ148" s="913"/>
      <c r="GK148" s="913"/>
      <c r="GL148" s="913"/>
      <c r="GM148" s="913"/>
      <c r="GN148" s="913"/>
      <c r="GO148" s="888"/>
    </row>
    <row r="149" spans="1:197" ht="9.75" customHeight="1" x14ac:dyDescent="0.2">
      <c r="A149" s="898"/>
      <c r="B149" s="932"/>
      <c r="C149" s="933"/>
      <c r="D149" s="933"/>
      <c r="E149" s="939"/>
      <c r="F149" s="940"/>
      <c r="G149" s="940"/>
      <c r="H149" s="941"/>
      <c r="I149" s="20"/>
      <c r="J149" s="932"/>
      <c r="K149" s="933"/>
      <c r="L149" s="933"/>
      <c r="M149" s="924"/>
      <c r="N149" s="925"/>
      <c r="O149" s="925"/>
      <c r="P149" s="926"/>
      <c r="Q149" s="20"/>
      <c r="R149" s="932"/>
      <c r="S149" s="933"/>
      <c r="T149" s="946"/>
      <c r="U149" s="924"/>
      <c r="V149" s="925"/>
      <c r="W149" s="925"/>
      <c r="X149" s="926"/>
      <c r="Y149" s="625"/>
      <c r="Z149" s="911"/>
      <c r="AA149" s="911"/>
      <c r="AB149" s="911"/>
      <c r="AC149" s="911"/>
      <c r="AD149" s="911"/>
      <c r="AE149" s="912"/>
      <c r="AF149" s="912"/>
      <c r="AG149" s="912"/>
      <c r="AH149" s="912"/>
      <c r="AI149" s="912"/>
      <c r="AJ149" s="912"/>
      <c r="AK149" s="912"/>
      <c r="AL149" s="912"/>
      <c r="AM149" s="912"/>
      <c r="AN149" s="912"/>
      <c r="AO149" s="912"/>
      <c r="AP149" s="912"/>
      <c r="AQ149" s="913"/>
      <c r="AR149" s="913"/>
      <c r="AS149" s="913"/>
      <c r="AT149" s="913"/>
      <c r="AU149" s="913"/>
      <c r="AV149" s="913"/>
      <c r="AW149" s="888"/>
      <c r="AX149" s="898"/>
      <c r="AY149" s="932"/>
      <c r="AZ149" s="933"/>
      <c r="BA149" s="933"/>
      <c r="BB149" s="939"/>
      <c r="BC149" s="940"/>
      <c r="BD149" s="940"/>
      <c r="BE149" s="941"/>
      <c r="BF149" s="20"/>
      <c r="BG149" s="932"/>
      <c r="BH149" s="933"/>
      <c r="BI149" s="933"/>
      <c r="BJ149" s="924"/>
      <c r="BK149" s="925"/>
      <c r="BL149" s="925"/>
      <c r="BM149" s="926"/>
      <c r="BN149" s="20"/>
      <c r="BO149" s="932"/>
      <c r="BP149" s="933"/>
      <c r="BQ149" s="946"/>
      <c r="BR149" s="924"/>
      <c r="BS149" s="925"/>
      <c r="BT149" s="925"/>
      <c r="BU149" s="926"/>
      <c r="BV149" s="625"/>
      <c r="BW149" s="911"/>
      <c r="BX149" s="911"/>
      <c r="BY149" s="911"/>
      <c r="BZ149" s="911"/>
      <c r="CA149" s="911"/>
      <c r="CB149" s="912"/>
      <c r="CC149" s="912"/>
      <c r="CD149" s="912"/>
      <c r="CE149" s="912"/>
      <c r="CF149" s="912"/>
      <c r="CG149" s="912"/>
      <c r="CH149" s="912"/>
      <c r="CI149" s="912"/>
      <c r="CJ149" s="912"/>
      <c r="CK149" s="912"/>
      <c r="CL149" s="912"/>
      <c r="CM149" s="912"/>
      <c r="CN149" s="913"/>
      <c r="CO149" s="913"/>
      <c r="CP149" s="913"/>
      <c r="CQ149" s="913"/>
      <c r="CR149" s="913"/>
      <c r="CS149" s="913"/>
      <c r="CT149" s="888"/>
      <c r="CV149" s="898"/>
      <c r="CW149" s="932"/>
      <c r="CX149" s="933"/>
      <c r="CY149" s="933"/>
      <c r="CZ149" s="939"/>
      <c r="DA149" s="940"/>
      <c r="DB149" s="940"/>
      <c r="DC149" s="941"/>
      <c r="DD149" s="20"/>
      <c r="DE149" s="932"/>
      <c r="DF149" s="933"/>
      <c r="DG149" s="933"/>
      <c r="DH149" s="924"/>
      <c r="DI149" s="925"/>
      <c r="DJ149" s="925"/>
      <c r="DK149" s="926"/>
      <c r="DL149" s="20"/>
      <c r="DM149" s="932"/>
      <c r="DN149" s="933"/>
      <c r="DO149" s="946"/>
      <c r="DP149" s="924"/>
      <c r="DQ149" s="925"/>
      <c r="DR149" s="925"/>
      <c r="DS149" s="926"/>
      <c r="DT149" s="625"/>
      <c r="DU149" s="911"/>
      <c r="DV149" s="911"/>
      <c r="DW149" s="911"/>
      <c r="DX149" s="911"/>
      <c r="DY149" s="911"/>
      <c r="DZ149" s="912"/>
      <c r="EA149" s="912"/>
      <c r="EB149" s="912"/>
      <c r="EC149" s="912"/>
      <c r="ED149" s="912"/>
      <c r="EE149" s="912"/>
      <c r="EF149" s="912"/>
      <c r="EG149" s="912"/>
      <c r="EH149" s="912"/>
      <c r="EI149" s="912"/>
      <c r="EJ149" s="912"/>
      <c r="EK149" s="912"/>
      <c r="EL149" s="913"/>
      <c r="EM149" s="913"/>
      <c r="EN149" s="913"/>
      <c r="EO149" s="913"/>
      <c r="EP149" s="913"/>
      <c r="EQ149" s="913"/>
      <c r="ER149" s="888"/>
      <c r="ES149" s="898"/>
      <c r="ET149" s="932"/>
      <c r="EU149" s="933"/>
      <c r="EV149" s="933"/>
      <c r="EW149" s="939"/>
      <c r="EX149" s="940"/>
      <c r="EY149" s="940"/>
      <c r="EZ149" s="941"/>
      <c r="FA149" s="20"/>
      <c r="FB149" s="932"/>
      <c r="FC149" s="933"/>
      <c r="FD149" s="933"/>
      <c r="FE149" s="924"/>
      <c r="FF149" s="925"/>
      <c r="FG149" s="925"/>
      <c r="FH149" s="926"/>
      <c r="FI149" s="20"/>
      <c r="FJ149" s="932"/>
      <c r="FK149" s="933"/>
      <c r="FL149" s="946"/>
      <c r="FM149" s="924"/>
      <c r="FN149" s="925"/>
      <c r="FO149" s="925"/>
      <c r="FP149" s="926"/>
      <c r="FQ149" s="625"/>
      <c r="FR149" s="911"/>
      <c r="FS149" s="911"/>
      <c r="FT149" s="911"/>
      <c r="FU149" s="911"/>
      <c r="FV149" s="911"/>
      <c r="FW149" s="912"/>
      <c r="FX149" s="912"/>
      <c r="FY149" s="912"/>
      <c r="FZ149" s="912"/>
      <c r="GA149" s="912"/>
      <c r="GB149" s="912"/>
      <c r="GC149" s="912"/>
      <c r="GD149" s="912"/>
      <c r="GE149" s="912"/>
      <c r="GF149" s="912"/>
      <c r="GG149" s="912"/>
      <c r="GH149" s="912"/>
      <c r="GI149" s="913"/>
      <c r="GJ149" s="913"/>
      <c r="GK149" s="913"/>
      <c r="GL149" s="913"/>
      <c r="GM149" s="913"/>
      <c r="GN149" s="913"/>
      <c r="GO149" s="888"/>
    </row>
    <row r="150" spans="1:197" ht="3" customHeight="1" x14ac:dyDescent="0.2">
      <c r="A150" s="898"/>
      <c r="B150" s="934"/>
      <c r="C150" s="935"/>
      <c r="D150" s="935"/>
      <c r="E150" s="942"/>
      <c r="F150" s="943"/>
      <c r="G150" s="943"/>
      <c r="H150" s="944"/>
      <c r="I150" s="20"/>
      <c r="J150" s="934"/>
      <c r="K150" s="935"/>
      <c r="L150" s="935"/>
      <c r="M150" s="927"/>
      <c r="N150" s="928"/>
      <c r="O150" s="928"/>
      <c r="P150" s="929"/>
      <c r="Q150" s="20"/>
      <c r="R150" s="934"/>
      <c r="S150" s="935"/>
      <c r="T150" s="947"/>
      <c r="U150" s="927"/>
      <c r="V150" s="928"/>
      <c r="W150" s="928"/>
      <c r="X150" s="929"/>
      <c r="Y150" s="625"/>
      <c r="Z150" s="910"/>
      <c r="AA150" s="911"/>
      <c r="AB150" s="911"/>
      <c r="AC150" s="911"/>
      <c r="AD150" s="911"/>
      <c r="AE150" s="912"/>
      <c r="AF150" s="912"/>
      <c r="AG150" s="912"/>
      <c r="AH150" s="912"/>
      <c r="AI150" s="912"/>
      <c r="AJ150" s="912"/>
      <c r="AK150" s="912"/>
      <c r="AL150" s="912"/>
      <c r="AM150" s="912"/>
      <c r="AN150" s="912"/>
      <c r="AO150" s="912"/>
      <c r="AP150" s="912"/>
      <c r="AQ150" s="913"/>
      <c r="AR150" s="913"/>
      <c r="AS150" s="913"/>
      <c r="AT150" s="913"/>
      <c r="AU150" s="913"/>
      <c r="AV150" s="913"/>
      <c r="AW150" s="888"/>
      <c r="AX150" s="898"/>
      <c r="AY150" s="934"/>
      <c r="AZ150" s="935"/>
      <c r="BA150" s="935"/>
      <c r="BB150" s="942"/>
      <c r="BC150" s="943"/>
      <c r="BD150" s="943"/>
      <c r="BE150" s="944"/>
      <c r="BF150" s="20"/>
      <c r="BG150" s="934"/>
      <c r="BH150" s="935"/>
      <c r="BI150" s="935"/>
      <c r="BJ150" s="927"/>
      <c r="BK150" s="928"/>
      <c r="BL150" s="928"/>
      <c r="BM150" s="929"/>
      <c r="BN150" s="20"/>
      <c r="BO150" s="934"/>
      <c r="BP150" s="935"/>
      <c r="BQ150" s="947"/>
      <c r="BR150" s="927"/>
      <c r="BS150" s="928"/>
      <c r="BT150" s="928"/>
      <c r="BU150" s="929"/>
      <c r="BV150" s="625"/>
      <c r="BW150" s="910"/>
      <c r="BX150" s="911"/>
      <c r="BY150" s="911"/>
      <c r="BZ150" s="911"/>
      <c r="CA150" s="911"/>
      <c r="CB150" s="912"/>
      <c r="CC150" s="912"/>
      <c r="CD150" s="912"/>
      <c r="CE150" s="912"/>
      <c r="CF150" s="912"/>
      <c r="CG150" s="912"/>
      <c r="CH150" s="912"/>
      <c r="CI150" s="912"/>
      <c r="CJ150" s="912"/>
      <c r="CK150" s="912"/>
      <c r="CL150" s="912"/>
      <c r="CM150" s="912"/>
      <c r="CN150" s="913"/>
      <c r="CO150" s="913"/>
      <c r="CP150" s="913"/>
      <c r="CQ150" s="913"/>
      <c r="CR150" s="913"/>
      <c r="CS150" s="913"/>
      <c r="CT150" s="888"/>
      <c r="CV150" s="898"/>
      <c r="CW150" s="934"/>
      <c r="CX150" s="935"/>
      <c r="CY150" s="935"/>
      <c r="CZ150" s="942"/>
      <c r="DA150" s="943"/>
      <c r="DB150" s="943"/>
      <c r="DC150" s="944"/>
      <c r="DD150" s="20"/>
      <c r="DE150" s="934"/>
      <c r="DF150" s="935"/>
      <c r="DG150" s="935"/>
      <c r="DH150" s="927"/>
      <c r="DI150" s="928"/>
      <c r="DJ150" s="928"/>
      <c r="DK150" s="929"/>
      <c r="DL150" s="20"/>
      <c r="DM150" s="934"/>
      <c r="DN150" s="935"/>
      <c r="DO150" s="947"/>
      <c r="DP150" s="927"/>
      <c r="DQ150" s="928"/>
      <c r="DR150" s="928"/>
      <c r="DS150" s="929"/>
      <c r="DT150" s="625"/>
      <c r="DU150" s="910"/>
      <c r="DV150" s="911"/>
      <c r="DW150" s="911"/>
      <c r="DX150" s="911"/>
      <c r="DY150" s="911"/>
      <c r="DZ150" s="912"/>
      <c r="EA150" s="912"/>
      <c r="EB150" s="912"/>
      <c r="EC150" s="912"/>
      <c r="ED150" s="912"/>
      <c r="EE150" s="912"/>
      <c r="EF150" s="912"/>
      <c r="EG150" s="912"/>
      <c r="EH150" s="912"/>
      <c r="EI150" s="912"/>
      <c r="EJ150" s="912"/>
      <c r="EK150" s="912"/>
      <c r="EL150" s="913"/>
      <c r="EM150" s="913"/>
      <c r="EN150" s="913"/>
      <c r="EO150" s="913"/>
      <c r="EP150" s="913"/>
      <c r="EQ150" s="913"/>
      <c r="ER150" s="888"/>
      <c r="ES150" s="898"/>
      <c r="ET150" s="934"/>
      <c r="EU150" s="935"/>
      <c r="EV150" s="935"/>
      <c r="EW150" s="942"/>
      <c r="EX150" s="943"/>
      <c r="EY150" s="943"/>
      <c r="EZ150" s="944"/>
      <c r="FA150" s="20"/>
      <c r="FB150" s="934"/>
      <c r="FC150" s="935"/>
      <c r="FD150" s="935"/>
      <c r="FE150" s="927"/>
      <c r="FF150" s="928"/>
      <c r="FG150" s="928"/>
      <c r="FH150" s="929"/>
      <c r="FI150" s="20"/>
      <c r="FJ150" s="934"/>
      <c r="FK150" s="935"/>
      <c r="FL150" s="947"/>
      <c r="FM150" s="927"/>
      <c r="FN150" s="928"/>
      <c r="FO150" s="928"/>
      <c r="FP150" s="929"/>
      <c r="FQ150" s="625"/>
      <c r="FR150" s="910"/>
      <c r="FS150" s="911"/>
      <c r="FT150" s="911"/>
      <c r="FU150" s="911"/>
      <c r="FV150" s="911"/>
      <c r="FW150" s="912"/>
      <c r="FX150" s="912"/>
      <c r="FY150" s="912"/>
      <c r="FZ150" s="912"/>
      <c r="GA150" s="912"/>
      <c r="GB150" s="912"/>
      <c r="GC150" s="912"/>
      <c r="GD150" s="912"/>
      <c r="GE150" s="912"/>
      <c r="GF150" s="912"/>
      <c r="GG150" s="912"/>
      <c r="GH150" s="912"/>
      <c r="GI150" s="913"/>
      <c r="GJ150" s="913"/>
      <c r="GK150" s="913"/>
      <c r="GL150" s="913"/>
      <c r="GM150" s="913"/>
      <c r="GN150" s="913"/>
      <c r="GO150" s="888"/>
    </row>
    <row r="151" spans="1:197" ht="8.25" customHeight="1" x14ac:dyDescent="0.2">
      <c r="A151" s="898"/>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625"/>
      <c r="Z151" s="911"/>
      <c r="AA151" s="911"/>
      <c r="AB151" s="911"/>
      <c r="AC151" s="911"/>
      <c r="AD151" s="911"/>
      <c r="AE151" s="912"/>
      <c r="AF151" s="912"/>
      <c r="AG151" s="912"/>
      <c r="AH151" s="912"/>
      <c r="AI151" s="912"/>
      <c r="AJ151" s="912"/>
      <c r="AK151" s="912"/>
      <c r="AL151" s="912"/>
      <c r="AM151" s="912"/>
      <c r="AN151" s="912"/>
      <c r="AO151" s="912"/>
      <c r="AP151" s="912"/>
      <c r="AQ151" s="913"/>
      <c r="AR151" s="913"/>
      <c r="AS151" s="913"/>
      <c r="AT151" s="913"/>
      <c r="AU151" s="913"/>
      <c r="AV151" s="913"/>
      <c r="AW151" s="888"/>
      <c r="AX151" s="898"/>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625"/>
      <c r="BW151" s="911"/>
      <c r="BX151" s="911"/>
      <c r="BY151" s="911"/>
      <c r="BZ151" s="911"/>
      <c r="CA151" s="911"/>
      <c r="CB151" s="912"/>
      <c r="CC151" s="912"/>
      <c r="CD151" s="912"/>
      <c r="CE151" s="912"/>
      <c r="CF151" s="912"/>
      <c r="CG151" s="912"/>
      <c r="CH151" s="912"/>
      <c r="CI151" s="912"/>
      <c r="CJ151" s="912"/>
      <c r="CK151" s="912"/>
      <c r="CL151" s="912"/>
      <c r="CM151" s="912"/>
      <c r="CN151" s="913"/>
      <c r="CO151" s="913"/>
      <c r="CP151" s="913"/>
      <c r="CQ151" s="913"/>
      <c r="CR151" s="913"/>
      <c r="CS151" s="913"/>
      <c r="CT151" s="888"/>
      <c r="CV151" s="898"/>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625"/>
      <c r="DU151" s="911"/>
      <c r="DV151" s="911"/>
      <c r="DW151" s="911"/>
      <c r="DX151" s="911"/>
      <c r="DY151" s="911"/>
      <c r="DZ151" s="912"/>
      <c r="EA151" s="912"/>
      <c r="EB151" s="912"/>
      <c r="EC151" s="912"/>
      <c r="ED151" s="912"/>
      <c r="EE151" s="912"/>
      <c r="EF151" s="912"/>
      <c r="EG151" s="912"/>
      <c r="EH151" s="912"/>
      <c r="EI151" s="912"/>
      <c r="EJ151" s="912"/>
      <c r="EK151" s="912"/>
      <c r="EL151" s="913"/>
      <c r="EM151" s="913"/>
      <c r="EN151" s="913"/>
      <c r="EO151" s="913"/>
      <c r="EP151" s="913"/>
      <c r="EQ151" s="913"/>
      <c r="ER151" s="888"/>
      <c r="ES151" s="898"/>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625"/>
      <c r="FR151" s="911"/>
      <c r="FS151" s="911"/>
      <c r="FT151" s="911"/>
      <c r="FU151" s="911"/>
      <c r="FV151" s="911"/>
      <c r="FW151" s="912"/>
      <c r="FX151" s="912"/>
      <c r="FY151" s="912"/>
      <c r="FZ151" s="912"/>
      <c r="GA151" s="912"/>
      <c r="GB151" s="912"/>
      <c r="GC151" s="912"/>
      <c r="GD151" s="912"/>
      <c r="GE151" s="912"/>
      <c r="GF151" s="912"/>
      <c r="GG151" s="912"/>
      <c r="GH151" s="912"/>
      <c r="GI151" s="913"/>
      <c r="GJ151" s="913"/>
      <c r="GK151" s="913"/>
      <c r="GL151" s="913"/>
      <c r="GM151" s="913"/>
      <c r="GN151" s="913"/>
      <c r="GO151" s="888"/>
    </row>
    <row r="152" spans="1:197" ht="6" customHeight="1" x14ac:dyDescent="0.25">
      <c r="A152" s="898"/>
      <c r="B152" s="657"/>
      <c r="C152" s="657"/>
      <c r="D152" s="657"/>
      <c r="E152" s="657"/>
      <c r="F152" s="657"/>
      <c r="G152" s="657"/>
      <c r="H152" s="657"/>
      <c r="I152" s="657"/>
      <c r="J152" s="657"/>
      <c r="K152" s="657"/>
      <c r="L152" s="657"/>
      <c r="M152" s="657"/>
      <c r="N152" s="657"/>
      <c r="O152" s="657"/>
      <c r="P152" s="657"/>
      <c r="Q152" s="657"/>
      <c r="R152" s="657"/>
      <c r="S152" s="657"/>
      <c r="T152" s="657"/>
      <c r="U152" s="657"/>
      <c r="V152" s="657"/>
      <c r="W152" s="657"/>
      <c r="X152" s="657"/>
      <c r="Y152" s="625"/>
      <c r="Z152" s="910"/>
      <c r="AA152" s="911"/>
      <c r="AB152" s="911"/>
      <c r="AC152" s="911"/>
      <c r="AD152" s="911"/>
      <c r="AE152" s="912"/>
      <c r="AF152" s="912"/>
      <c r="AG152" s="912"/>
      <c r="AH152" s="912"/>
      <c r="AI152" s="912"/>
      <c r="AJ152" s="912"/>
      <c r="AK152" s="912"/>
      <c r="AL152" s="912"/>
      <c r="AM152" s="912"/>
      <c r="AN152" s="912"/>
      <c r="AO152" s="912"/>
      <c r="AP152" s="912"/>
      <c r="AQ152" s="913"/>
      <c r="AR152" s="913"/>
      <c r="AS152" s="913"/>
      <c r="AT152" s="913"/>
      <c r="AU152" s="913"/>
      <c r="AV152" s="913"/>
      <c r="AW152" s="888"/>
      <c r="AX152" s="898"/>
      <c r="AY152" s="657"/>
      <c r="AZ152" s="657"/>
      <c r="BA152" s="657"/>
      <c r="BB152" s="657"/>
      <c r="BC152" s="657"/>
      <c r="BD152" s="657"/>
      <c r="BE152" s="657"/>
      <c r="BF152" s="657"/>
      <c r="BG152" s="657"/>
      <c r="BH152" s="657"/>
      <c r="BI152" s="657"/>
      <c r="BJ152" s="657"/>
      <c r="BK152" s="657"/>
      <c r="BL152" s="657"/>
      <c r="BM152" s="657"/>
      <c r="BN152" s="657"/>
      <c r="BO152" s="657"/>
      <c r="BP152" s="657"/>
      <c r="BQ152" s="657"/>
      <c r="BR152" s="657"/>
      <c r="BS152" s="657"/>
      <c r="BT152" s="657"/>
      <c r="BU152" s="657"/>
      <c r="BV152" s="625"/>
      <c r="BW152" s="910"/>
      <c r="BX152" s="911"/>
      <c r="BY152" s="911"/>
      <c r="BZ152" s="911"/>
      <c r="CA152" s="911"/>
      <c r="CB152" s="912"/>
      <c r="CC152" s="912"/>
      <c r="CD152" s="912"/>
      <c r="CE152" s="912"/>
      <c r="CF152" s="912"/>
      <c r="CG152" s="912"/>
      <c r="CH152" s="912"/>
      <c r="CI152" s="912"/>
      <c r="CJ152" s="912"/>
      <c r="CK152" s="912"/>
      <c r="CL152" s="912"/>
      <c r="CM152" s="912"/>
      <c r="CN152" s="913"/>
      <c r="CO152" s="913"/>
      <c r="CP152" s="913"/>
      <c r="CQ152" s="913"/>
      <c r="CR152" s="913"/>
      <c r="CS152" s="913"/>
      <c r="CT152" s="888"/>
      <c r="CV152" s="898"/>
      <c r="CW152" s="657"/>
      <c r="CX152" s="657"/>
      <c r="CY152" s="657"/>
      <c r="CZ152" s="657"/>
      <c r="DA152" s="657"/>
      <c r="DB152" s="657"/>
      <c r="DC152" s="657"/>
      <c r="DD152" s="657"/>
      <c r="DE152" s="657"/>
      <c r="DF152" s="657"/>
      <c r="DG152" s="657"/>
      <c r="DH152" s="657"/>
      <c r="DI152" s="657"/>
      <c r="DJ152" s="657"/>
      <c r="DK152" s="657"/>
      <c r="DL152" s="657"/>
      <c r="DM152" s="657"/>
      <c r="DN152" s="657"/>
      <c r="DO152" s="657"/>
      <c r="DP152" s="657"/>
      <c r="DQ152" s="657"/>
      <c r="DR152" s="657"/>
      <c r="DS152" s="657"/>
      <c r="DT152" s="625"/>
      <c r="DU152" s="910"/>
      <c r="DV152" s="911"/>
      <c r="DW152" s="911"/>
      <c r="DX152" s="911"/>
      <c r="DY152" s="911"/>
      <c r="DZ152" s="912"/>
      <c r="EA152" s="912"/>
      <c r="EB152" s="912"/>
      <c r="EC152" s="912"/>
      <c r="ED152" s="912"/>
      <c r="EE152" s="912"/>
      <c r="EF152" s="912"/>
      <c r="EG152" s="912"/>
      <c r="EH152" s="912"/>
      <c r="EI152" s="912"/>
      <c r="EJ152" s="912"/>
      <c r="EK152" s="912"/>
      <c r="EL152" s="913"/>
      <c r="EM152" s="913"/>
      <c r="EN152" s="913"/>
      <c r="EO152" s="913"/>
      <c r="EP152" s="913"/>
      <c r="EQ152" s="913"/>
      <c r="ER152" s="888"/>
      <c r="ES152" s="898"/>
      <c r="ET152" s="657"/>
      <c r="EU152" s="657"/>
      <c r="EV152" s="657"/>
      <c r="EW152" s="657"/>
      <c r="EX152" s="657"/>
      <c r="EY152" s="657"/>
      <c r="EZ152" s="657"/>
      <c r="FA152" s="657"/>
      <c r="FB152" s="657"/>
      <c r="FC152" s="657"/>
      <c r="FD152" s="657"/>
      <c r="FE152" s="657"/>
      <c r="FF152" s="657"/>
      <c r="FG152" s="657"/>
      <c r="FH152" s="657"/>
      <c r="FI152" s="657"/>
      <c r="FJ152" s="657"/>
      <c r="FK152" s="657"/>
      <c r="FL152" s="657"/>
      <c r="FM152" s="657"/>
      <c r="FN152" s="657"/>
      <c r="FO152" s="657"/>
      <c r="FP152" s="657"/>
      <c r="FQ152" s="625"/>
      <c r="FR152" s="910"/>
      <c r="FS152" s="911"/>
      <c r="FT152" s="911"/>
      <c r="FU152" s="911"/>
      <c r="FV152" s="911"/>
      <c r="FW152" s="912"/>
      <c r="FX152" s="912"/>
      <c r="FY152" s="912"/>
      <c r="FZ152" s="912"/>
      <c r="GA152" s="912"/>
      <c r="GB152" s="912"/>
      <c r="GC152" s="912"/>
      <c r="GD152" s="912"/>
      <c r="GE152" s="912"/>
      <c r="GF152" s="912"/>
      <c r="GG152" s="912"/>
      <c r="GH152" s="912"/>
      <c r="GI152" s="913"/>
      <c r="GJ152" s="913"/>
      <c r="GK152" s="913"/>
      <c r="GL152" s="913"/>
      <c r="GM152" s="913"/>
      <c r="GN152" s="913"/>
      <c r="GO152" s="888"/>
    </row>
    <row r="153" spans="1:197" ht="12.75" customHeight="1" x14ac:dyDescent="0.2">
      <c r="A153" s="898"/>
      <c r="B153" s="916" t="str">
        <f>'Resumen Anual'!$C$50</f>
        <v>INSTRUCTOR DE VUELO</v>
      </c>
      <c r="C153" s="917"/>
      <c r="D153" s="917"/>
      <c r="E153" s="917"/>
      <c r="F153" s="917"/>
      <c r="G153" s="917"/>
      <c r="H153" s="917"/>
      <c r="I153" s="917"/>
      <c r="J153" s="917"/>
      <c r="K153" s="917"/>
      <c r="L153" s="917"/>
      <c r="M153" s="917"/>
      <c r="N153" s="917"/>
      <c r="O153" s="918" t="str">
        <f>'Resumen Anual'!$Q$50</f>
        <v>Nº VUELOS</v>
      </c>
      <c r="P153" s="919"/>
      <c r="Q153" s="919"/>
      <c r="R153" s="919"/>
      <c r="S153" s="919"/>
      <c r="T153" s="920"/>
      <c r="U153" s="675"/>
      <c r="V153" s="676"/>
      <c r="W153" s="676"/>
      <c r="X153" s="677"/>
      <c r="Y153" s="625"/>
      <c r="Z153" s="911"/>
      <c r="AA153" s="911"/>
      <c r="AB153" s="911"/>
      <c r="AC153" s="911"/>
      <c r="AD153" s="911"/>
      <c r="AE153" s="912"/>
      <c r="AF153" s="912"/>
      <c r="AG153" s="912"/>
      <c r="AH153" s="912"/>
      <c r="AI153" s="912"/>
      <c r="AJ153" s="912"/>
      <c r="AK153" s="912"/>
      <c r="AL153" s="912"/>
      <c r="AM153" s="912"/>
      <c r="AN153" s="912"/>
      <c r="AO153" s="912"/>
      <c r="AP153" s="912"/>
      <c r="AQ153" s="913"/>
      <c r="AR153" s="913"/>
      <c r="AS153" s="913"/>
      <c r="AT153" s="913"/>
      <c r="AU153" s="913"/>
      <c r="AV153" s="913"/>
      <c r="AW153" s="888"/>
      <c r="AX153" s="898"/>
      <c r="AY153" s="916" t="str">
        <f>'Resumen Anual'!$C$50</f>
        <v>INSTRUCTOR DE VUELO</v>
      </c>
      <c r="AZ153" s="917"/>
      <c r="BA153" s="917"/>
      <c r="BB153" s="917"/>
      <c r="BC153" s="917"/>
      <c r="BD153" s="917"/>
      <c r="BE153" s="917"/>
      <c r="BF153" s="917"/>
      <c r="BG153" s="917"/>
      <c r="BH153" s="917"/>
      <c r="BI153" s="917"/>
      <c r="BJ153" s="917"/>
      <c r="BK153" s="917"/>
      <c r="BL153" s="918" t="str">
        <f>'Resumen Anual'!$Q$50</f>
        <v>Nº VUELOS</v>
      </c>
      <c r="BM153" s="919"/>
      <c r="BN153" s="919"/>
      <c r="BO153" s="919"/>
      <c r="BP153" s="919"/>
      <c r="BQ153" s="920"/>
      <c r="BR153" s="675"/>
      <c r="BS153" s="676"/>
      <c r="BT153" s="676"/>
      <c r="BU153" s="677"/>
      <c r="BV153" s="625"/>
      <c r="BW153" s="911"/>
      <c r="BX153" s="911"/>
      <c r="BY153" s="911"/>
      <c r="BZ153" s="911"/>
      <c r="CA153" s="911"/>
      <c r="CB153" s="912"/>
      <c r="CC153" s="912"/>
      <c r="CD153" s="912"/>
      <c r="CE153" s="912"/>
      <c r="CF153" s="912"/>
      <c r="CG153" s="912"/>
      <c r="CH153" s="912"/>
      <c r="CI153" s="912"/>
      <c r="CJ153" s="912"/>
      <c r="CK153" s="912"/>
      <c r="CL153" s="912"/>
      <c r="CM153" s="912"/>
      <c r="CN153" s="913"/>
      <c r="CO153" s="913"/>
      <c r="CP153" s="913"/>
      <c r="CQ153" s="913"/>
      <c r="CR153" s="913"/>
      <c r="CS153" s="913"/>
      <c r="CT153" s="888"/>
      <c r="CV153" s="898"/>
      <c r="CW153" s="916" t="str">
        <f>'Resumen Anual'!$C$50</f>
        <v>INSTRUCTOR DE VUELO</v>
      </c>
      <c r="CX153" s="917"/>
      <c r="CY153" s="917"/>
      <c r="CZ153" s="917"/>
      <c r="DA153" s="917"/>
      <c r="DB153" s="917"/>
      <c r="DC153" s="917"/>
      <c r="DD153" s="917"/>
      <c r="DE153" s="917"/>
      <c r="DF153" s="917"/>
      <c r="DG153" s="917"/>
      <c r="DH153" s="917"/>
      <c r="DI153" s="917"/>
      <c r="DJ153" s="918" t="str">
        <f>'Resumen Anual'!$Q$50</f>
        <v>Nº VUELOS</v>
      </c>
      <c r="DK153" s="919"/>
      <c r="DL153" s="919"/>
      <c r="DM153" s="919"/>
      <c r="DN153" s="919"/>
      <c r="DO153" s="920"/>
      <c r="DP153" s="675"/>
      <c r="DQ153" s="676"/>
      <c r="DR153" s="676"/>
      <c r="DS153" s="677"/>
      <c r="DT153" s="625"/>
      <c r="DU153" s="911"/>
      <c r="DV153" s="911"/>
      <c r="DW153" s="911"/>
      <c r="DX153" s="911"/>
      <c r="DY153" s="911"/>
      <c r="DZ153" s="912"/>
      <c r="EA153" s="912"/>
      <c r="EB153" s="912"/>
      <c r="EC153" s="912"/>
      <c r="ED153" s="912"/>
      <c r="EE153" s="912"/>
      <c r="EF153" s="912"/>
      <c r="EG153" s="912"/>
      <c r="EH153" s="912"/>
      <c r="EI153" s="912"/>
      <c r="EJ153" s="912"/>
      <c r="EK153" s="912"/>
      <c r="EL153" s="913"/>
      <c r="EM153" s="913"/>
      <c r="EN153" s="913"/>
      <c r="EO153" s="913"/>
      <c r="EP153" s="913"/>
      <c r="EQ153" s="913"/>
      <c r="ER153" s="888"/>
      <c r="ES153" s="898"/>
      <c r="ET153" s="916" t="str">
        <f>'Resumen Anual'!$C$50</f>
        <v>INSTRUCTOR DE VUELO</v>
      </c>
      <c r="EU153" s="917"/>
      <c r="EV153" s="917"/>
      <c r="EW153" s="917"/>
      <c r="EX153" s="917"/>
      <c r="EY153" s="917"/>
      <c r="EZ153" s="917"/>
      <c r="FA153" s="917"/>
      <c r="FB153" s="917"/>
      <c r="FC153" s="917"/>
      <c r="FD153" s="917"/>
      <c r="FE153" s="917"/>
      <c r="FF153" s="917"/>
      <c r="FG153" s="918" t="str">
        <f>'Resumen Anual'!$Q$50</f>
        <v>Nº VUELOS</v>
      </c>
      <c r="FH153" s="919"/>
      <c r="FI153" s="919"/>
      <c r="FJ153" s="919"/>
      <c r="FK153" s="919"/>
      <c r="FL153" s="920"/>
      <c r="FM153" s="675"/>
      <c r="FN153" s="676"/>
      <c r="FO153" s="676"/>
      <c r="FP153" s="677"/>
      <c r="FQ153" s="625"/>
      <c r="FR153" s="911"/>
      <c r="FS153" s="911"/>
      <c r="FT153" s="911"/>
      <c r="FU153" s="911"/>
      <c r="FV153" s="911"/>
      <c r="FW153" s="912"/>
      <c r="FX153" s="912"/>
      <c r="FY153" s="912"/>
      <c r="FZ153" s="912"/>
      <c r="GA153" s="912"/>
      <c r="GB153" s="912"/>
      <c r="GC153" s="912"/>
      <c r="GD153" s="912"/>
      <c r="GE153" s="912"/>
      <c r="GF153" s="912"/>
      <c r="GG153" s="912"/>
      <c r="GH153" s="912"/>
      <c r="GI153" s="913"/>
      <c r="GJ153" s="913"/>
      <c r="GK153" s="913"/>
      <c r="GL153" s="913"/>
      <c r="GM153" s="913"/>
      <c r="GN153" s="913"/>
      <c r="GO153" s="888"/>
    </row>
    <row r="154" spans="1:197" ht="3.75" customHeight="1" x14ac:dyDescent="0.2">
      <c r="A154" s="898"/>
      <c r="B154" s="6"/>
      <c r="C154" s="6"/>
      <c r="D154" s="6"/>
      <c r="E154" s="6"/>
      <c r="F154" s="6"/>
      <c r="G154" s="6"/>
      <c r="H154" s="6"/>
      <c r="I154" s="6"/>
      <c r="J154" s="6"/>
      <c r="K154" s="6"/>
      <c r="L154" s="6"/>
      <c r="M154" s="6"/>
      <c r="N154" s="6"/>
      <c r="O154" s="6"/>
      <c r="P154" s="6"/>
      <c r="Q154" s="6"/>
      <c r="R154" s="6"/>
      <c r="S154" s="6"/>
      <c r="T154" s="6"/>
      <c r="U154" s="6"/>
      <c r="V154" s="6"/>
      <c r="W154" s="6"/>
      <c r="X154" s="6"/>
      <c r="Y154" s="625"/>
      <c r="Z154" s="910"/>
      <c r="AA154" s="911"/>
      <c r="AB154" s="911"/>
      <c r="AC154" s="911"/>
      <c r="AD154" s="911"/>
      <c r="AE154" s="912"/>
      <c r="AF154" s="912"/>
      <c r="AG154" s="912"/>
      <c r="AH154" s="912"/>
      <c r="AI154" s="912"/>
      <c r="AJ154" s="912"/>
      <c r="AK154" s="912"/>
      <c r="AL154" s="912"/>
      <c r="AM154" s="912"/>
      <c r="AN154" s="912"/>
      <c r="AO154" s="912"/>
      <c r="AP154" s="912"/>
      <c r="AQ154" s="913"/>
      <c r="AR154" s="913"/>
      <c r="AS154" s="913"/>
      <c r="AT154" s="913"/>
      <c r="AU154" s="913"/>
      <c r="AV154" s="913"/>
      <c r="AW154" s="888"/>
      <c r="AX154" s="898"/>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25"/>
      <c r="BW154" s="910"/>
      <c r="BX154" s="911"/>
      <c r="BY154" s="911"/>
      <c r="BZ154" s="911"/>
      <c r="CA154" s="911"/>
      <c r="CB154" s="912"/>
      <c r="CC154" s="912"/>
      <c r="CD154" s="912"/>
      <c r="CE154" s="912"/>
      <c r="CF154" s="912"/>
      <c r="CG154" s="912"/>
      <c r="CH154" s="912"/>
      <c r="CI154" s="912"/>
      <c r="CJ154" s="912"/>
      <c r="CK154" s="912"/>
      <c r="CL154" s="912"/>
      <c r="CM154" s="912"/>
      <c r="CN154" s="913"/>
      <c r="CO154" s="913"/>
      <c r="CP154" s="913"/>
      <c r="CQ154" s="913"/>
      <c r="CR154" s="913"/>
      <c r="CS154" s="913"/>
      <c r="CT154" s="888"/>
      <c r="CV154" s="898"/>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25"/>
      <c r="DU154" s="910"/>
      <c r="DV154" s="911"/>
      <c r="DW154" s="911"/>
      <c r="DX154" s="911"/>
      <c r="DY154" s="911"/>
      <c r="DZ154" s="912"/>
      <c r="EA154" s="912"/>
      <c r="EB154" s="912"/>
      <c r="EC154" s="912"/>
      <c r="ED154" s="912"/>
      <c r="EE154" s="912"/>
      <c r="EF154" s="912"/>
      <c r="EG154" s="912"/>
      <c r="EH154" s="912"/>
      <c r="EI154" s="912"/>
      <c r="EJ154" s="912"/>
      <c r="EK154" s="912"/>
      <c r="EL154" s="913"/>
      <c r="EM154" s="913"/>
      <c r="EN154" s="913"/>
      <c r="EO154" s="913"/>
      <c r="EP154" s="913"/>
      <c r="EQ154" s="913"/>
      <c r="ER154" s="888"/>
      <c r="ES154" s="898"/>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25"/>
      <c r="FR154" s="910"/>
      <c r="FS154" s="911"/>
      <c r="FT154" s="911"/>
      <c r="FU154" s="911"/>
      <c r="FV154" s="911"/>
      <c r="FW154" s="912"/>
      <c r="FX154" s="912"/>
      <c r="FY154" s="912"/>
      <c r="FZ154" s="912"/>
      <c r="GA154" s="912"/>
      <c r="GB154" s="912"/>
      <c r="GC154" s="912"/>
      <c r="GD154" s="912"/>
      <c r="GE154" s="912"/>
      <c r="GF154" s="912"/>
      <c r="GG154" s="912"/>
      <c r="GH154" s="912"/>
      <c r="GI154" s="913"/>
      <c r="GJ154" s="913"/>
      <c r="GK154" s="913"/>
      <c r="GL154" s="913"/>
      <c r="GM154" s="913"/>
      <c r="GN154" s="913"/>
      <c r="GO154" s="888"/>
    </row>
    <row r="155" spans="1:197" ht="12.75" customHeight="1" x14ac:dyDescent="0.25">
      <c r="A155" s="898"/>
      <c r="B155" s="914" t="str">
        <f>'Resumen Anual'!$C$53</f>
        <v>HORAS</v>
      </c>
      <c r="C155" s="914"/>
      <c r="D155" s="914"/>
      <c r="E155" s="914"/>
      <c r="F155" s="659"/>
      <c r="G155" s="667"/>
      <c r="H155" s="667"/>
      <c r="I155" s="667"/>
      <c r="J155" s="667"/>
      <c r="K155" s="667"/>
      <c r="L155" s="667"/>
      <c r="M155" s="15"/>
      <c r="N155" s="896" t="str">
        <f>'Resumen Anual'!$O$53</f>
        <v>DÍA</v>
      </c>
      <c r="O155" s="896"/>
      <c r="P155" s="896"/>
      <c r="Q155" s="915"/>
      <c r="R155" s="667"/>
      <c r="S155" s="667"/>
      <c r="T155" s="667"/>
      <c r="U155" s="667"/>
      <c r="V155" s="667"/>
      <c r="W155" s="667"/>
      <c r="X155" s="667"/>
      <c r="Y155" s="625"/>
      <c r="Z155" s="911"/>
      <c r="AA155" s="911"/>
      <c r="AB155" s="911"/>
      <c r="AC155" s="911"/>
      <c r="AD155" s="911"/>
      <c r="AE155" s="912"/>
      <c r="AF155" s="912"/>
      <c r="AG155" s="912"/>
      <c r="AH155" s="912"/>
      <c r="AI155" s="912"/>
      <c r="AJ155" s="912"/>
      <c r="AK155" s="912"/>
      <c r="AL155" s="912"/>
      <c r="AM155" s="912"/>
      <c r="AN155" s="912"/>
      <c r="AO155" s="912"/>
      <c r="AP155" s="912"/>
      <c r="AQ155" s="913"/>
      <c r="AR155" s="913"/>
      <c r="AS155" s="913"/>
      <c r="AT155" s="913"/>
      <c r="AU155" s="913"/>
      <c r="AV155" s="913"/>
      <c r="AW155" s="888"/>
      <c r="AX155" s="898"/>
      <c r="AY155" s="914" t="str">
        <f>'Resumen Anual'!$C$53</f>
        <v>HORAS</v>
      </c>
      <c r="AZ155" s="914"/>
      <c r="BA155" s="914"/>
      <c r="BB155" s="914"/>
      <c r="BC155" s="659"/>
      <c r="BD155" s="667"/>
      <c r="BE155" s="667"/>
      <c r="BF155" s="667"/>
      <c r="BG155" s="667"/>
      <c r="BH155" s="667"/>
      <c r="BI155" s="667"/>
      <c r="BJ155" s="15"/>
      <c r="BK155" s="896" t="str">
        <f>'Resumen Anual'!$O$53</f>
        <v>DÍA</v>
      </c>
      <c r="BL155" s="896"/>
      <c r="BM155" s="896"/>
      <c r="BN155" s="915"/>
      <c r="BO155" s="667"/>
      <c r="BP155" s="667"/>
      <c r="BQ155" s="667"/>
      <c r="BR155" s="667"/>
      <c r="BS155" s="667"/>
      <c r="BT155" s="667"/>
      <c r="BU155" s="667"/>
      <c r="BV155" s="625"/>
      <c r="BW155" s="911"/>
      <c r="BX155" s="911"/>
      <c r="BY155" s="911"/>
      <c r="BZ155" s="911"/>
      <c r="CA155" s="911"/>
      <c r="CB155" s="912"/>
      <c r="CC155" s="912"/>
      <c r="CD155" s="912"/>
      <c r="CE155" s="912"/>
      <c r="CF155" s="912"/>
      <c r="CG155" s="912"/>
      <c r="CH155" s="912"/>
      <c r="CI155" s="912"/>
      <c r="CJ155" s="912"/>
      <c r="CK155" s="912"/>
      <c r="CL155" s="912"/>
      <c r="CM155" s="912"/>
      <c r="CN155" s="913"/>
      <c r="CO155" s="913"/>
      <c r="CP155" s="913"/>
      <c r="CQ155" s="913"/>
      <c r="CR155" s="913"/>
      <c r="CS155" s="913"/>
      <c r="CT155" s="888"/>
      <c r="CV155" s="898"/>
      <c r="CW155" s="914" t="str">
        <f>'Resumen Anual'!$C$53</f>
        <v>HORAS</v>
      </c>
      <c r="CX155" s="914"/>
      <c r="CY155" s="914"/>
      <c r="CZ155" s="914"/>
      <c r="DA155" s="659"/>
      <c r="DB155" s="667"/>
      <c r="DC155" s="667"/>
      <c r="DD155" s="667"/>
      <c r="DE155" s="667"/>
      <c r="DF155" s="667"/>
      <c r="DG155" s="667"/>
      <c r="DH155" s="15"/>
      <c r="DI155" s="896" t="str">
        <f>'Resumen Anual'!$O$53</f>
        <v>DÍA</v>
      </c>
      <c r="DJ155" s="896"/>
      <c r="DK155" s="896"/>
      <c r="DL155" s="915"/>
      <c r="DM155" s="667"/>
      <c r="DN155" s="667"/>
      <c r="DO155" s="667"/>
      <c r="DP155" s="667"/>
      <c r="DQ155" s="667"/>
      <c r="DR155" s="667"/>
      <c r="DS155" s="667"/>
      <c r="DT155" s="625"/>
      <c r="DU155" s="911"/>
      <c r="DV155" s="911"/>
      <c r="DW155" s="911"/>
      <c r="DX155" s="911"/>
      <c r="DY155" s="911"/>
      <c r="DZ155" s="912"/>
      <c r="EA155" s="912"/>
      <c r="EB155" s="912"/>
      <c r="EC155" s="912"/>
      <c r="ED155" s="912"/>
      <c r="EE155" s="912"/>
      <c r="EF155" s="912"/>
      <c r="EG155" s="912"/>
      <c r="EH155" s="912"/>
      <c r="EI155" s="912"/>
      <c r="EJ155" s="912"/>
      <c r="EK155" s="912"/>
      <c r="EL155" s="913"/>
      <c r="EM155" s="913"/>
      <c r="EN155" s="913"/>
      <c r="EO155" s="913"/>
      <c r="EP155" s="913"/>
      <c r="EQ155" s="913"/>
      <c r="ER155" s="888"/>
      <c r="ES155" s="898"/>
      <c r="ET155" s="914" t="str">
        <f>'Resumen Anual'!$C$53</f>
        <v>HORAS</v>
      </c>
      <c r="EU155" s="914"/>
      <c r="EV155" s="914"/>
      <c r="EW155" s="914"/>
      <c r="EX155" s="659"/>
      <c r="EY155" s="667"/>
      <c r="EZ155" s="667"/>
      <c r="FA155" s="667"/>
      <c r="FB155" s="667"/>
      <c r="FC155" s="667"/>
      <c r="FD155" s="667"/>
      <c r="FE155" s="15"/>
      <c r="FF155" s="896" t="str">
        <f>'Resumen Anual'!$O$53</f>
        <v>DÍA</v>
      </c>
      <c r="FG155" s="896"/>
      <c r="FH155" s="896"/>
      <c r="FI155" s="915"/>
      <c r="FJ155" s="667"/>
      <c r="FK155" s="667"/>
      <c r="FL155" s="667"/>
      <c r="FM155" s="667"/>
      <c r="FN155" s="667"/>
      <c r="FO155" s="667"/>
      <c r="FP155" s="667"/>
      <c r="FQ155" s="625"/>
      <c r="FR155" s="911"/>
      <c r="FS155" s="911"/>
      <c r="FT155" s="911"/>
      <c r="FU155" s="911"/>
      <c r="FV155" s="911"/>
      <c r="FW155" s="912"/>
      <c r="FX155" s="912"/>
      <c r="FY155" s="912"/>
      <c r="FZ155" s="912"/>
      <c r="GA155" s="912"/>
      <c r="GB155" s="912"/>
      <c r="GC155" s="912"/>
      <c r="GD155" s="912"/>
      <c r="GE155" s="912"/>
      <c r="GF155" s="912"/>
      <c r="GG155" s="912"/>
      <c r="GH155" s="912"/>
      <c r="GI155" s="913"/>
      <c r="GJ155" s="913"/>
      <c r="GK155" s="913"/>
      <c r="GL155" s="913"/>
      <c r="GM155" s="913"/>
      <c r="GN155" s="913"/>
      <c r="GO155" s="888"/>
    </row>
    <row r="156" spans="1:197" ht="3" customHeight="1" x14ac:dyDescent="0.25">
      <c r="A156" s="898"/>
      <c r="B156" s="6"/>
      <c r="C156" s="169"/>
      <c r="D156" s="169"/>
      <c r="E156" s="169"/>
      <c r="F156" s="6"/>
      <c r="G156" s="170"/>
      <c r="H156" s="170"/>
      <c r="I156" s="170"/>
      <c r="J156" s="170"/>
      <c r="K156" s="170"/>
      <c r="L156" s="170"/>
      <c r="M156" s="15"/>
      <c r="N156" s="6"/>
      <c r="O156" s="169"/>
      <c r="P156" s="169"/>
      <c r="Q156" s="169"/>
      <c r="R156" s="6"/>
      <c r="S156" s="170"/>
      <c r="T156" s="170"/>
      <c r="U156" s="170"/>
      <c r="V156" s="170"/>
      <c r="W156" s="170"/>
      <c r="X156" s="170"/>
      <c r="Y156" s="625"/>
      <c r="Z156" s="893" t="s">
        <v>95</v>
      </c>
      <c r="AA156" s="893"/>
      <c r="AB156" s="893"/>
      <c r="AC156" s="893"/>
      <c r="AD156" s="893"/>
      <c r="AE156" s="894">
        <f>SUM(AE116:AH155)</f>
        <v>0</v>
      </c>
      <c r="AF156" s="894"/>
      <c r="AG156" s="894"/>
      <c r="AH156" s="894"/>
      <c r="AI156" s="894">
        <f>SUM(AI116:AL155)</f>
        <v>0</v>
      </c>
      <c r="AJ156" s="894"/>
      <c r="AK156" s="894"/>
      <c r="AL156" s="894"/>
      <c r="AM156" s="894">
        <f>SUM(AM116:AP155)</f>
        <v>0</v>
      </c>
      <c r="AN156" s="894"/>
      <c r="AO156" s="894"/>
      <c r="AP156" s="894"/>
      <c r="AQ156" s="895">
        <f>SUM(AQ116:AS154)</f>
        <v>0</v>
      </c>
      <c r="AR156" s="895"/>
      <c r="AS156" s="895"/>
      <c r="AT156" s="895">
        <f>SUM(AT116:AV154)</f>
        <v>0</v>
      </c>
      <c r="AU156" s="895"/>
      <c r="AV156" s="895"/>
      <c r="AW156" s="888"/>
      <c r="AX156" s="898"/>
      <c r="AY156" s="6"/>
      <c r="AZ156" s="169"/>
      <c r="BA156" s="169"/>
      <c r="BB156" s="169"/>
      <c r="BC156" s="6"/>
      <c r="BD156" s="170"/>
      <c r="BE156" s="170"/>
      <c r="BF156" s="170"/>
      <c r="BG156" s="170"/>
      <c r="BH156" s="170"/>
      <c r="BI156" s="170"/>
      <c r="BJ156" s="15"/>
      <c r="BK156" s="6"/>
      <c r="BL156" s="169"/>
      <c r="BM156" s="169"/>
      <c r="BN156" s="169"/>
      <c r="BO156" s="6"/>
      <c r="BP156" s="170"/>
      <c r="BQ156" s="170"/>
      <c r="BR156" s="170"/>
      <c r="BS156" s="170"/>
      <c r="BT156" s="170"/>
      <c r="BU156" s="170"/>
      <c r="BV156" s="625"/>
      <c r="BW156" s="893" t="s">
        <v>95</v>
      </c>
      <c r="BX156" s="893"/>
      <c r="BY156" s="893"/>
      <c r="BZ156" s="893"/>
      <c r="CA156" s="893"/>
      <c r="CB156" s="894">
        <f>SUM(CB116:CE155)</f>
        <v>0</v>
      </c>
      <c r="CC156" s="894"/>
      <c r="CD156" s="894"/>
      <c r="CE156" s="894"/>
      <c r="CF156" s="894">
        <f>SUM(CF116:CI155)</f>
        <v>0</v>
      </c>
      <c r="CG156" s="894"/>
      <c r="CH156" s="894"/>
      <c r="CI156" s="894"/>
      <c r="CJ156" s="894">
        <f>SUM(CJ116:CM155)</f>
        <v>0</v>
      </c>
      <c r="CK156" s="894"/>
      <c r="CL156" s="894"/>
      <c r="CM156" s="894"/>
      <c r="CN156" s="895">
        <f>SUM(CN116:CP154)</f>
        <v>0</v>
      </c>
      <c r="CO156" s="895"/>
      <c r="CP156" s="895"/>
      <c r="CQ156" s="895">
        <f>SUM(CQ116:CS154)</f>
        <v>0</v>
      </c>
      <c r="CR156" s="895"/>
      <c r="CS156" s="895"/>
      <c r="CT156" s="888"/>
      <c r="CV156" s="898"/>
      <c r="CW156" s="6"/>
      <c r="CX156" s="169"/>
      <c r="CY156" s="169"/>
      <c r="CZ156" s="169"/>
      <c r="DA156" s="6"/>
      <c r="DB156" s="170"/>
      <c r="DC156" s="170"/>
      <c r="DD156" s="170"/>
      <c r="DE156" s="170"/>
      <c r="DF156" s="170"/>
      <c r="DG156" s="170"/>
      <c r="DH156" s="15"/>
      <c r="DI156" s="6"/>
      <c r="DJ156" s="169"/>
      <c r="DK156" s="169"/>
      <c r="DL156" s="169"/>
      <c r="DM156" s="6"/>
      <c r="DN156" s="170"/>
      <c r="DO156" s="170"/>
      <c r="DP156" s="170"/>
      <c r="DQ156" s="170"/>
      <c r="DR156" s="170"/>
      <c r="DS156" s="170"/>
      <c r="DT156" s="625"/>
      <c r="DU156" s="893" t="s">
        <v>95</v>
      </c>
      <c r="DV156" s="893"/>
      <c r="DW156" s="893"/>
      <c r="DX156" s="893"/>
      <c r="DY156" s="893"/>
      <c r="DZ156" s="894">
        <f>SUM(DZ116:EC155)</f>
        <v>0</v>
      </c>
      <c r="EA156" s="894"/>
      <c r="EB156" s="894"/>
      <c r="EC156" s="894"/>
      <c r="ED156" s="894">
        <f>SUM(ED116:EG155)</f>
        <v>0</v>
      </c>
      <c r="EE156" s="894"/>
      <c r="EF156" s="894"/>
      <c r="EG156" s="894"/>
      <c r="EH156" s="894">
        <f>SUM(EH116:EK155)</f>
        <v>0</v>
      </c>
      <c r="EI156" s="894"/>
      <c r="EJ156" s="894"/>
      <c r="EK156" s="894"/>
      <c r="EL156" s="895">
        <f>SUM(EL116:EN154)</f>
        <v>0</v>
      </c>
      <c r="EM156" s="895"/>
      <c r="EN156" s="895"/>
      <c r="EO156" s="895">
        <f>SUM(EO116:EQ154)</f>
        <v>0</v>
      </c>
      <c r="EP156" s="895"/>
      <c r="EQ156" s="895"/>
      <c r="ER156" s="888"/>
      <c r="ES156" s="898"/>
      <c r="ET156" s="6"/>
      <c r="EU156" s="169"/>
      <c r="EV156" s="169"/>
      <c r="EW156" s="169"/>
      <c r="EX156" s="6"/>
      <c r="EY156" s="170"/>
      <c r="EZ156" s="170"/>
      <c r="FA156" s="170"/>
      <c r="FB156" s="170"/>
      <c r="FC156" s="170"/>
      <c r="FD156" s="170"/>
      <c r="FE156" s="15"/>
      <c r="FF156" s="6"/>
      <c r="FG156" s="169"/>
      <c r="FH156" s="169"/>
      <c r="FI156" s="169"/>
      <c r="FJ156" s="6"/>
      <c r="FK156" s="170"/>
      <c r="FL156" s="170"/>
      <c r="FM156" s="170"/>
      <c r="FN156" s="170"/>
      <c r="FO156" s="170"/>
      <c r="FP156" s="170"/>
      <c r="FQ156" s="625"/>
      <c r="FR156" s="893" t="s">
        <v>95</v>
      </c>
      <c r="FS156" s="893"/>
      <c r="FT156" s="893"/>
      <c r="FU156" s="893"/>
      <c r="FV156" s="893"/>
      <c r="FW156" s="894">
        <f>SUM(FW116:FZ155)</f>
        <v>0</v>
      </c>
      <c r="FX156" s="894"/>
      <c r="FY156" s="894"/>
      <c r="FZ156" s="894"/>
      <c r="GA156" s="894">
        <f>SUM(GA116:GD155)</f>
        <v>0</v>
      </c>
      <c r="GB156" s="894"/>
      <c r="GC156" s="894"/>
      <c r="GD156" s="894"/>
      <c r="GE156" s="894">
        <f>SUM(GE116:GH155)</f>
        <v>0</v>
      </c>
      <c r="GF156" s="894"/>
      <c r="GG156" s="894"/>
      <c r="GH156" s="894"/>
      <c r="GI156" s="895">
        <f>SUM(GI116:GK154)</f>
        <v>0</v>
      </c>
      <c r="GJ156" s="895"/>
      <c r="GK156" s="895"/>
      <c r="GL156" s="895">
        <f>SUM(GL116:GN154)</f>
        <v>0</v>
      </c>
      <c r="GM156" s="895"/>
      <c r="GN156" s="895"/>
      <c r="GO156" s="888"/>
    </row>
    <row r="157" spans="1:197" ht="12.75" customHeight="1" x14ac:dyDescent="0.25">
      <c r="A157" s="898"/>
      <c r="B157" s="896" t="str">
        <f>'Resumen Anual'!$C$56</f>
        <v>IFR</v>
      </c>
      <c r="C157" s="896"/>
      <c r="D157" s="896"/>
      <c r="E157" s="896"/>
      <c r="F157" s="659"/>
      <c r="G157" s="667"/>
      <c r="H157" s="667"/>
      <c r="I157" s="667"/>
      <c r="J157" s="667"/>
      <c r="K157" s="667"/>
      <c r="L157" s="667"/>
      <c r="M157" s="15"/>
      <c r="N157" s="896" t="str">
        <f>'Resumen Anual'!$O$56</f>
        <v>NOCHE</v>
      </c>
      <c r="O157" s="896"/>
      <c r="P157" s="896"/>
      <c r="Q157" s="896"/>
      <c r="R157" s="658"/>
      <c r="S157" s="658"/>
      <c r="T157" s="658"/>
      <c r="U157" s="658"/>
      <c r="V157" s="658"/>
      <c r="W157" s="658"/>
      <c r="X157" s="659"/>
      <c r="Y157" s="625"/>
      <c r="Z157" s="893"/>
      <c r="AA157" s="893"/>
      <c r="AB157" s="893"/>
      <c r="AC157" s="893"/>
      <c r="AD157" s="893"/>
      <c r="AE157" s="894"/>
      <c r="AF157" s="894"/>
      <c r="AG157" s="894"/>
      <c r="AH157" s="894"/>
      <c r="AI157" s="894"/>
      <c r="AJ157" s="894"/>
      <c r="AK157" s="894"/>
      <c r="AL157" s="894"/>
      <c r="AM157" s="894"/>
      <c r="AN157" s="894"/>
      <c r="AO157" s="894"/>
      <c r="AP157" s="894"/>
      <c r="AQ157" s="895"/>
      <c r="AR157" s="895"/>
      <c r="AS157" s="895"/>
      <c r="AT157" s="895"/>
      <c r="AU157" s="895"/>
      <c r="AV157" s="895"/>
      <c r="AW157" s="888"/>
      <c r="AX157" s="898"/>
      <c r="AY157" s="896" t="str">
        <f>'Resumen Anual'!$C$56</f>
        <v>IFR</v>
      </c>
      <c r="AZ157" s="896"/>
      <c r="BA157" s="896"/>
      <c r="BB157" s="896"/>
      <c r="BC157" s="659"/>
      <c r="BD157" s="667"/>
      <c r="BE157" s="667"/>
      <c r="BF157" s="667"/>
      <c r="BG157" s="667"/>
      <c r="BH157" s="667"/>
      <c r="BI157" s="667"/>
      <c r="BJ157" s="15"/>
      <c r="BK157" s="896" t="str">
        <f>'Resumen Anual'!$O$56</f>
        <v>NOCHE</v>
      </c>
      <c r="BL157" s="896"/>
      <c r="BM157" s="896"/>
      <c r="BN157" s="896"/>
      <c r="BO157" s="658"/>
      <c r="BP157" s="658"/>
      <c r="BQ157" s="658"/>
      <c r="BR157" s="658"/>
      <c r="BS157" s="658"/>
      <c r="BT157" s="658"/>
      <c r="BU157" s="659"/>
      <c r="BV157" s="625"/>
      <c r="BW157" s="893"/>
      <c r="BX157" s="893"/>
      <c r="BY157" s="893"/>
      <c r="BZ157" s="893"/>
      <c r="CA157" s="893"/>
      <c r="CB157" s="894"/>
      <c r="CC157" s="894"/>
      <c r="CD157" s="894"/>
      <c r="CE157" s="894"/>
      <c r="CF157" s="894"/>
      <c r="CG157" s="894"/>
      <c r="CH157" s="894"/>
      <c r="CI157" s="894"/>
      <c r="CJ157" s="894"/>
      <c r="CK157" s="894"/>
      <c r="CL157" s="894"/>
      <c r="CM157" s="894"/>
      <c r="CN157" s="895"/>
      <c r="CO157" s="895"/>
      <c r="CP157" s="895"/>
      <c r="CQ157" s="895"/>
      <c r="CR157" s="895"/>
      <c r="CS157" s="895"/>
      <c r="CT157" s="888"/>
      <c r="CV157" s="898"/>
      <c r="CW157" s="896" t="str">
        <f>'Resumen Anual'!$C$56</f>
        <v>IFR</v>
      </c>
      <c r="CX157" s="896"/>
      <c r="CY157" s="896"/>
      <c r="CZ157" s="896"/>
      <c r="DA157" s="659"/>
      <c r="DB157" s="667"/>
      <c r="DC157" s="667"/>
      <c r="DD157" s="667"/>
      <c r="DE157" s="667"/>
      <c r="DF157" s="667"/>
      <c r="DG157" s="667"/>
      <c r="DH157" s="15"/>
      <c r="DI157" s="896" t="str">
        <f>'Resumen Anual'!$O$56</f>
        <v>NOCHE</v>
      </c>
      <c r="DJ157" s="896"/>
      <c r="DK157" s="896"/>
      <c r="DL157" s="896"/>
      <c r="DM157" s="658"/>
      <c r="DN157" s="658"/>
      <c r="DO157" s="658"/>
      <c r="DP157" s="658"/>
      <c r="DQ157" s="658"/>
      <c r="DR157" s="658"/>
      <c r="DS157" s="659"/>
      <c r="DT157" s="625"/>
      <c r="DU157" s="893"/>
      <c r="DV157" s="893"/>
      <c r="DW157" s="893"/>
      <c r="DX157" s="893"/>
      <c r="DY157" s="893"/>
      <c r="DZ157" s="894"/>
      <c r="EA157" s="894"/>
      <c r="EB157" s="894"/>
      <c r="EC157" s="894"/>
      <c r="ED157" s="894"/>
      <c r="EE157" s="894"/>
      <c r="EF157" s="894"/>
      <c r="EG157" s="894"/>
      <c r="EH157" s="894"/>
      <c r="EI157" s="894"/>
      <c r="EJ157" s="894"/>
      <c r="EK157" s="894"/>
      <c r="EL157" s="895"/>
      <c r="EM157" s="895"/>
      <c r="EN157" s="895"/>
      <c r="EO157" s="895"/>
      <c r="EP157" s="895"/>
      <c r="EQ157" s="895"/>
      <c r="ER157" s="888"/>
      <c r="ES157" s="898"/>
      <c r="ET157" s="896" t="str">
        <f>'Resumen Anual'!$C$56</f>
        <v>IFR</v>
      </c>
      <c r="EU157" s="896"/>
      <c r="EV157" s="896"/>
      <c r="EW157" s="896"/>
      <c r="EX157" s="659"/>
      <c r="EY157" s="667"/>
      <c r="EZ157" s="667"/>
      <c r="FA157" s="667"/>
      <c r="FB157" s="667"/>
      <c r="FC157" s="667"/>
      <c r="FD157" s="667"/>
      <c r="FE157" s="15"/>
      <c r="FF157" s="896" t="str">
        <f>'Resumen Anual'!$O$56</f>
        <v>NOCHE</v>
      </c>
      <c r="FG157" s="896"/>
      <c r="FH157" s="896"/>
      <c r="FI157" s="896"/>
      <c r="FJ157" s="658"/>
      <c r="FK157" s="658"/>
      <c r="FL157" s="658"/>
      <c r="FM157" s="658"/>
      <c r="FN157" s="658"/>
      <c r="FO157" s="658"/>
      <c r="FP157" s="659"/>
      <c r="FQ157" s="625"/>
      <c r="FR157" s="893"/>
      <c r="FS157" s="893"/>
      <c r="FT157" s="893"/>
      <c r="FU157" s="893"/>
      <c r="FV157" s="893"/>
      <c r="FW157" s="894"/>
      <c r="FX157" s="894"/>
      <c r="FY157" s="894"/>
      <c r="FZ157" s="894"/>
      <c r="GA157" s="894"/>
      <c r="GB157" s="894"/>
      <c r="GC157" s="894"/>
      <c r="GD157" s="894"/>
      <c r="GE157" s="894"/>
      <c r="GF157" s="894"/>
      <c r="GG157" s="894"/>
      <c r="GH157" s="894"/>
      <c r="GI157" s="895"/>
      <c r="GJ157" s="895"/>
      <c r="GK157" s="895"/>
      <c r="GL157" s="895"/>
      <c r="GM157" s="895"/>
      <c r="GN157" s="895"/>
      <c r="GO157" s="888"/>
    </row>
    <row r="158" spans="1:197" ht="6" customHeight="1" x14ac:dyDescent="0.25">
      <c r="A158" s="899"/>
      <c r="B158" s="897"/>
      <c r="C158" s="897"/>
      <c r="D158" s="897"/>
      <c r="E158" s="897"/>
      <c r="F158" s="897"/>
      <c r="G158" s="897"/>
      <c r="H158" s="897"/>
      <c r="I158" s="897"/>
      <c r="J158" s="897"/>
      <c r="K158" s="897"/>
      <c r="L158" s="897"/>
      <c r="M158" s="897"/>
      <c r="N158" s="897"/>
      <c r="O158" s="897"/>
      <c r="P158" s="897"/>
      <c r="Q158" s="897"/>
      <c r="R158" s="897"/>
      <c r="S158" s="897"/>
      <c r="T158" s="897"/>
      <c r="U158" s="897"/>
      <c r="V158" s="897"/>
      <c r="W158" s="897"/>
      <c r="X158" s="897"/>
      <c r="Y158" s="897"/>
      <c r="Z158" s="893"/>
      <c r="AA158" s="893"/>
      <c r="AB158" s="893"/>
      <c r="AC158" s="893"/>
      <c r="AD158" s="893"/>
      <c r="AE158" s="894"/>
      <c r="AF158" s="894"/>
      <c r="AG158" s="894"/>
      <c r="AH158" s="894"/>
      <c r="AI158" s="894"/>
      <c r="AJ158" s="894"/>
      <c r="AK158" s="894"/>
      <c r="AL158" s="894"/>
      <c r="AM158" s="894"/>
      <c r="AN158" s="894"/>
      <c r="AO158" s="894"/>
      <c r="AP158" s="894"/>
      <c r="AQ158" s="895"/>
      <c r="AR158" s="895"/>
      <c r="AS158" s="895"/>
      <c r="AT158" s="895"/>
      <c r="AU158" s="895"/>
      <c r="AV158" s="895"/>
      <c r="AW158" s="888"/>
      <c r="AX158" s="899"/>
      <c r="AY158" s="897"/>
      <c r="AZ158" s="897"/>
      <c r="BA158" s="897"/>
      <c r="BB158" s="897"/>
      <c r="BC158" s="897"/>
      <c r="BD158" s="897"/>
      <c r="BE158" s="897"/>
      <c r="BF158" s="897"/>
      <c r="BG158" s="897"/>
      <c r="BH158" s="897"/>
      <c r="BI158" s="897"/>
      <c r="BJ158" s="897"/>
      <c r="BK158" s="897"/>
      <c r="BL158" s="897"/>
      <c r="BM158" s="897"/>
      <c r="BN158" s="897"/>
      <c r="BO158" s="897"/>
      <c r="BP158" s="897"/>
      <c r="BQ158" s="897"/>
      <c r="BR158" s="897"/>
      <c r="BS158" s="897"/>
      <c r="BT158" s="897"/>
      <c r="BU158" s="897"/>
      <c r="BV158" s="897"/>
      <c r="BW158" s="893"/>
      <c r="BX158" s="893"/>
      <c r="BY158" s="893"/>
      <c r="BZ158" s="893"/>
      <c r="CA158" s="893"/>
      <c r="CB158" s="894"/>
      <c r="CC158" s="894"/>
      <c r="CD158" s="894"/>
      <c r="CE158" s="894"/>
      <c r="CF158" s="894"/>
      <c r="CG158" s="894"/>
      <c r="CH158" s="894"/>
      <c r="CI158" s="894"/>
      <c r="CJ158" s="894"/>
      <c r="CK158" s="894"/>
      <c r="CL158" s="894"/>
      <c r="CM158" s="894"/>
      <c r="CN158" s="895"/>
      <c r="CO158" s="895"/>
      <c r="CP158" s="895"/>
      <c r="CQ158" s="895"/>
      <c r="CR158" s="895"/>
      <c r="CS158" s="895"/>
      <c r="CT158" s="888"/>
      <c r="CV158" s="899"/>
      <c r="CW158" s="897"/>
      <c r="CX158" s="897"/>
      <c r="CY158" s="897"/>
      <c r="CZ158" s="897"/>
      <c r="DA158" s="897"/>
      <c r="DB158" s="897"/>
      <c r="DC158" s="897"/>
      <c r="DD158" s="897"/>
      <c r="DE158" s="897"/>
      <c r="DF158" s="897"/>
      <c r="DG158" s="897"/>
      <c r="DH158" s="897"/>
      <c r="DI158" s="897"/>
      <c r="DJ158" s="897"/>
      <c r="DK158" s="897"/>
      <c r="DL158" s="897"/>
      <c r="DM158" s="897"/>
      <c r="DN158" s="897"/>
      <c r="DO158" s="897"/>
      <c r="DP158" s="897"/>
      <c r="DQ158" s="897"/>
      <c r="DR158" s="897"/>
      <c r="DS158" s="897"/>
      <c r="DT158" s="897"/>
      <c r="DU158" s="893"/>
      <c r="DV158" s="893"/>
      <c r="DW158" s="893"/>
      <c r="DX158" s="893"/>
      <c r="DY158" s="893"/>
      <c r="DZ158" s="894"/>
      <c r="EA158" s="894"/>
      <c r="EB158" s="894"/>
      <c r="EC158" s="894"/>
      <c r="ED158" s="894"/>
      <c r="EE158" s="894"/>
      <c r="EF158" s="894"/>
      <c r="EG158" s="894"/>
      <c r="EH158" s="894"/>
      <c r="EI158" s="894"/>
      <c r="EJ158" s="894"/>
      <c r="EK158" s="894"/>
      <c r="EL158" s="895"/>
      <c r="EM158" s="895"/>
      <c r="EN158" s="895"/>
      <c r="EO158" s="895"/>
      <c r="EP158" s="895"/>
      <c r="EQ158" s="895"/>
      <c r="ER158" s="888"/>
      <c r="ES158" s="899"/>
      <c r="ET158" s="897"/>
      <c r="EU158" s="897"/>
      <c r="EV158" s="897"/>
      <c r="EW158" s="897"/>
      <c r="EX158" s="897"/>
      <c r="EY158" s="897"/>
      <c r="EZ158" s="897"/>
      <c r="FA158" s="897"/>
      <c r="FB158" s="897"/>
      <c r="FC158" s="897"/>
      <c r="FD158" s="897"/>
      <c r="FE158" s="897"/>
      <c r="FF158" s="897"/>
      <c r="FG158" s="897"/>
      <c r="FH158" s="897"/>
      <c r="FI158" s="897"/>
      <c r="FJ158" s="897"/>
      <c r="FK158" s="897"/>
      <c r="FL158" s="897"/>
      <c r="FM158" s="897"/>
      <c r="FN158" s="897"/>
      <c r="FO158" s="897"/>
      <c r="FP158" s="897"/>
      <c r="FQ158" s="897"/>
      <c r="FR158" s="893"/>
      <c r="FS158" s="893"/>
      <c r="FT158" s="893"/>
      <c r="FU158" s="893"/>
      <c r="FV158" s="893"/>
      <c r="FW158" s="894"/>
      <c r="FX158" s="894"/>
      <c r="FY158" s="894"/>
      <c r="FZ158" s="894"/>
      <c r="GA158" s="894"/>
      <c r="GB158" s="894"/>
      <c r="GC158" s="894"/>
      <c r="GD158" s="894"/>
      <c r="GE158" s="894"/>
      <c r="GF158" s="894"/>
      <c r="GG158" s="894"/>
      <c r="GH158" s="894"/>
      <c r="GI158" s="895"/>
      <c r="GJ158" s="895"/>
      <c r="GK158" s="895"/>
      <c r="GL158" s="895"/>
      <c r="GM158" s="895"/>
      <c r="GN158" s="895"/>
      <c r="GO158" s="888"/>
    </row>
    <row r="159" spans="1:197" ht="9" customHeight="1" x14ac:dyDescent="0.2">
      <c r="A159" s="891"/>
      <c r="B159" s="892"/>
      <c r="C159" s="892"/>
      <c r="D159" s="892"/>
      <c r="E159" s="892"/>
      <c r="F159" s="892"/>
      <c r="G159" s="892"/>
      <c r="H159" s="892"/>
      <c r="I159" s="892"/>
      <c r="J159" s="892"/>
      <c r="K159" s="892"/>
      <c r="L159" s="892"/>
      <c r="M159" s="892"/>
      <c r="N159" s="892"/>
      <c r="O159" s="892"/>
      <c r="P159" s="892"/>
      <c r="Q159" s="892"/>
      <c r="R159" s="892"/>
      <c r="S159" s="892"/>
      <c r="T159" s="892"/>
      <c r="U159" s="892"/>
      <c r="V159" s="892"/>
      <c r="W159" s="892"/>
      <c r="X159" s="892"/>
      <c r="Y159" s="892"/>
      <c r="Z159" s="892"/>
      <c r="AA159" s="892"/>
      <c r="AB159" s="892"/>
      <c r="AC159" s="892"/>
      <c r="AD159" s="892"/>
      <c r="AE159" s="892"/>
      <c r="AF159" s="892"/>
      <c r="AG159" s="892"/>
      <c r="AH159" s="892"/>
      <c r="AI159" s="892"/>
      <c r="AJ159" s="892"/>
      <c r="AK159" s="892"/>
      <c r="AL159" s="892"/>
      <c r="AM159" s="892"/>
      <c r="AN159" s="892"/>
      <c r="AO159" s="892"/>
      <c r="AP159" s="892"/>
      <c r="AQ159" s="892"/>
      <c r="AR159" s="892"/>
      <c r="AS159" s="892"/>
      <c r="AT159" s="892"/>
      <c r="AU159" s="892"/>
      <c r="AV159" s="892"/>
      <c r="AW159" s="892"/>
      <c r="AX159" s="891"/>
      <c r="AY159" s="892"/>
      <c r="AZ159" s="892"/>
      <c r="BA159" s="892"/>
      <c r="BB159" s="892"/>
      <c r="BC159" s="892"/>
      <c r="BD159" s="892"/>
      <c r="BE159" s="892"/>
      <c r="BF159" s="892"/>
      <c r="BG159" s="892"/>
      <c r="BH159" s="892"/>
      <c r="BI159" s="892"/>
      <c r="BJ159" s="892"/>
      <c r="BK159" s="892"/>
      <c r="BL159" s="892"/>
      <c r="BM159" s="892"/>
      <c r="BN159" s="892"/>
      <c r="BO159" s="892"/>
      <c r="BP159" s="892"/>
      <c r="BQ159" s="892"/>
      <c r="BR159" s="892"/>
      <c r="BS159" s="892"/>
      <c r="BT159" s="892"/>
      <c r="BU159" s="892"/>
      <c r="BV159" s="892"/>
      <c r="BW159" s="892"/>
      <c r="BX159" s="892"/>
      <c r="BY159" s="892"/>
      <c r="BZ159" s="892"/>
      <c r="CA159" s="892"/>
      <c r="CB159" s="892"/>
      <c r="CC159" s="892"/>
      <c r="CD159" s="892"/>
      <c r="CE159" s="892"/>
      <c r="CF159" s="892"/>
      <c r="CG159" s="892"/>
      <c r="CH159" s="892"/>
      <c r="CI159" s="892"/>
      <c r="CJ159" s="892"/>
      <c r="CK159" s="892"/>
      <c r="CL159" s="892"/>
      <c r="CM159" s="892"/>
      <c r="CN159" s="892"/>
      <c r="CO159" s="892"/>
      <c r="CP159" s="892"/>
      <c r="CQ159" s="892"/>
      <c r="CR159" s="892"/>
      <c r="CS159" s="892"/>
      <c r="CT159" s="892"/>
      <c r="CV159" s="891"/>
      <c r="CW159" s="892"/>
      <c r="CX159" s="892"/>
      <c r="CY159" s="892"/>
      <c r="CZ159" s="892"/>
      <c r="DA159" s="892"/>
      <c r="DB159" s="892"/>
      <c r="DC159" s="892"/>
      <c r="DD159" s="892"/>
      <c r="DE159" s="892"/>
      <c r="DF159" s="892"/>
      <c r="DG159" s="892"/>
      <c r="DH159" s="892"/>
      <c r="DI159" s="892"/>
      <c r="DJ159" s="892"/>
      <c r="DK159" s="892"/>
      <c r="DL159" s="892"/>
      <c r="DM159" s="892"/>
      <c r="DN159" s="892"/>
      <c r="DO159" s="892"/>
      <c r="DP159" s="892"/>
      <c r="DQ159" s="892"/>
      <c r="DR159" s="892"/>
      <c r="DS159" s="892"/>
      <c r="DT159" s="892"/>
      <c r="DU159" s="892"/>
      <c r="DV159" s="892"/>
      <c r="DW159" s="892"/>
      <c r="DX159" s="892"/>
      <c r="DY159" s="892"/>
      <c r="DZ159" s="892"/>
      <c r="EA159" s="892"/>
      <c r="EB159" s="892"/>
      <c r="EC159" s="892"/>
      <c r="ED159" s="892"/>
      <c r="EE159" s="892"/>
      <c r="EF159" s="892"/>
      <c r="EG159" s="892"/>
      <c r="EH159" s="892"/>
      <c r="EI159" s="892"/>
      <c r="EJ159" s="892"/>
      <c r="EK159" s="892"/>
      <c r="EL159" s="892"/>
      <c r="EM159" s="892"/>
      <c r="EN159" s="892"/>
      <c r="EO159" s="892"/>
      <c r="EP159" s="892"/>
      <c r="EQ159" s="892"/>
      <c r="ER159" s="892"/>
      <c r="ES159" s="891"/>
      <c r="ET159" s="892"/>
      <c r="EU159" s="892"/>
      <c r="EV159" s="892"/>
      <c r="EW159" s="892"/>
      <c r="EX159" s="892"/>
      <c r="EY159" s="892"/>
      <c r="EZ159" s="892"/>
      <c r="FA159" s="892"/>
      <c r="FB159" s="892"/>
      <c r="FC159" s="892"/>
      <c r="FD159" s="892"/>
      <c r="FE159" s="892"/>
      <c r="FF159" s="892"/>
      <c r="FG159" s="892"/>
      <c r="FH159" s="892"/>
      <c r="FI159" s="892"/>
      <c r="FJ159" s="892"/>
      <c r="FK159" s="892"/>
      <c r="FL159" s="892"/>
      <c r="FM159" s="892"/>
      <c r="FN159" s="892"/>
      <c r="FO159" s="892"/>
      <c r="FP159" s="892"/>
      <c r="FQ159" s="892"/>
      <c r="FR159" s="892"/>
      <c r="FS159" s="892"/>
      <c r="FT159" s="892"/>
      <c r="FU159" s="892"/>
      <c r="FV159" s="892"/>
      <c r="FW159" s="892"/>
      <c r="FX159" s="892"/>
      <c r="FY159" s="892"/>
      <c r="FZ159" s="892"/>
      <c r="GA159" s="892"/>
      <c r="GB159" s="892"/>
      <c r="GC159" s="892"/>
      <c r="GD159" s="892"/>
      <c r="GE159" s="892"/>
      <c r="GF159" s="892"/>
      <c r="GG159" s="892"/>
      <c r="GH159" s="892"/>
      <c r="GI159" s="892"/>
      <c r="GJ159" s="892"/>
      <c r="GK159" s="892"/>
      <c r="GL159" s="892"/>
      <c r="GM159" s="892"/>
      <c r="GN159" s="892"/>
      <c r="GO159" s="892"/>
    </row>
    <row r="160" spans="1:197" ht="6.75" customHeight="1" x14ac:dyDescent="0.2">
      <c r="A160" s="999"/>
      <c r="B160" s="1002" t="s">
        <v>92</v>
      </c>
      <c r="C160" s="1002"/>
      <c r="D160" s="1002"/>
      <c r="E160" s="1002"/>
      <c r="F160" s="1002"/>
      <c r="G160" s="1002"/>
      <c r="H160" s="1002"/>
      <c r="I160" s="1002"/>
      <c r="J160" s="1002"/>
      <c r="K160" s="1002"/>
      <c r="L160" s="1002"/>
      <c r="M160" s="1002"/>
      <c r="N160" s="1002"/>
      <c r="O160" s="1002"/>
      <c r="P160" s="1002"/>
      <c r="Q160" s="1002"/>
      <c r="R160" s="1002"/>
      <c r="S160" s="1002"/>
      <c r="T160" s="1002"/>
      <c r="U160" s="1002"/>
      <c r="V160" s="1002"/>
      <c r="W160" s="1002"/>
      <c r="X160" s="1002"/>
      <c r="Y160" s="1002"/>
      <c r="Z160" s="1002"/>
      <c r="AA160" s="1002"/>
      <c r="AB160" s="1002"/>
      <c r="AC160" s="1002"/>
      <c r="AD160" s="1002"/>
      <c r="AE160" s="1002"/>
      <c r="AF160" s="1002"/>
      <c r="AG160" s="1002"/>
      <c r="AH160" s="1002"/>
      <c r="AI160" s="1002"/>
      <c r="AJ160" s="1002"/>
      <c r="AK160" s="1002"/>
      <c r="AL160" s="1002"/>
      <c r="AM160" s="1002"/>
      <c r="AN160" s="1002"/>
      <c r="AO160" s="1002"/>
      <c r="AP160" s="1002"/>
      <c r="AQ160" s="1002"/>
      <c r="AR160" s="1002"/>
      <c r="AS160" s="1002"/>
      <c r="AT160" s="1002"/>
      <c r="AU160" s="1002"/>
      <c r="AV160" s="1002"/>
      <c r="AW160" s="1002"/>
      <c r="AX160" s="1031"/>
      <c r="AY160" s="1031"/>
      <c r="AZ160" s="1031"/>
      <c r="BA160" s="1031"/>
      <c r="BB160" s="1031"/>
      <c r="BC160" s="1031"/>
      <c r="BD160" s="1031"/>
      <c r="BE160" s="1031"/>
      <c r="BF160" s="1031"/>
      <c r="BG160" s="1031"/>
      <c r="BH160" s="1031"/>
      <c r="BI160" s="1031"/>
      <c r="BJ160" s="1031"/>
      <c r="BK160" s="1031"/>
      <c r="BL160" s="1031"/>
      <c r="BM160" s="1031"/>
      <c r="BN160" s="1031"/>
      <c r="BO160" s="1031"/>
      <c r="BP160" s="1031"/>
      <c r="BQ160" s="1031"/>
      <c r="BR160" s="1031"/>
      <c r="BS160" s="1031"/>
      <c r="BT160" s="1031"/>
      <c r="BU160" s="1031"/>
      <c r="BV160" s="1031"/>
      <c r="BW160" s="1031"/>
      <c r="BX160" s="1031"/>
      <c r="BY160" s="1031"/>
      <c r="BZ160" s="1031"/>
      <c r="CA160" s="1031"/>
      <c r="CB160" s="1031"/>
      <c r="CC160" s="1031"/>
      <c r="CD160" s="1031"/>
      <c r="CE160" s="1031"/>
      <c r="CF160" s="1031"/>
      <c r="CG160" s="1031"/>
      <c r="CH160" s="1031"/>
      <c r="CI160" s="1031"/>
      <c r="CJ160" s="1031"/>
      <c r="CK160" s="1031"/>
      <c r="CL160" s="1031"/>
      <c r="CM160" s="1031"/>
      <c r="CN160" s="1031"/>
      <c r="CO160" s="1031"/>
      <c r="CP160" s="1031"/>
      <c r="CQ160" s="1031"/>
      <c r="CR160" s="1031"/>
      <c r="CS160" s="1031"/>
      <c r="CT160" s="1031"/>
      <c r="CV160" s="999"/>
      <c r="CW160" s="1002" t="s">
        <v>93</v>
      </c>
      <c r="CX160" s="1002"/>
      <c r="CY160" s="1002"/>
      <c r="CZ160" s="1002"/>
      <c r="DA160" s="1002"/>
      <c r="DB160" s="1002"/>
      <c r="DC160" s="1002"/>
      <c r="DD160" s="1002"/>
      <c r="DE160" s="1002"/>
      <c r="DF160" s="1002"/>
      <c r="DG160" s="1002"/>
      <c r="DH160" s="1002"/>
      <c r="DI160" s="1002"/>
      <c r="DJ160" s="1002"/>
      <c r="DK160" s="1002"/>
      <c r="DL160" s="1002"/>
      <c r="DM160" s="1002"/>
      <c r="DN160" s="1002"/>
      <c r="DO160" s="1002"/>
      <c r="DP160" s="1002"/>
      <c r="DQ160" s="1002"/>
      <c r="DR160" s="1002"/>
      <c r="DS160" s="1002"/>
      <c r="DT160" s="1002"/>
      <c r="DU160" s="1002"/>
      <c r="DV160" s="1002"/>
      <c r="DW160" s="1002"/>
      <c r="DX160" s="1002"/>
      <c r="DY160" s="1002"/>
      <c r="DZ160" s="1002"/>
      <c r="EA160" s="1002"/>
      <c r="EB160" s="1002"/>
      <c r="EC160" s="1002"/>
      <c r="ED160" s="1002"/>
      <c r="EE160" s="1002"/>
      <c r="EF160" s="1002"/>
      <c r="EG160" s="1002"/>
      <c r="EH160" s="1002"/>
      <c r="EI160" s="1002"/>
      <c r="EJ160" s="1002"/>
      <c r="EK160" s="1002"/>
      <c r="EL160" s="1002"/>
      <c r="EM160" s="1002"/>
      <c r="EN160" s="1002"/>
      <c r="EO160" s="1002"/>
      <c r="EP160" s="1002"/>
      <c r="EQ160" s="1002"/>
      <c r="ER160" s="1002"/>
      <c r="ES160" s="1036" t="s">
        <v>92</v>
      </c>
      <c r="ET160" s="1036"/>
      <c r="EU160" s="1036"/>
      <c r="EV160" s="1036"/>
      <c r="EW160" s="1036"/>
      <c r="EX160" s="1036"/>
      <c r="EY160" s="1036"/>
      <c r="EZ160" s="1036"/>
      <c r="FA160" s="1036"/>
      <c r="FB160" s="1036"/>
      <c r="FC160" s="1036"/>
      <c r="FD160" s="1036"/>
      <c r="FE160" s="1036"/>
      <c r="FF160" s="1036"/>
      <c r="FG160" s="1036"/>
      <c r="FH160" s="1036"/>
      <c r="FI160" s="1036"/>
      <c r="FJ160" s="1036"/>
      <c r="FK160" s="1036"/>
      <c r="FL160" s="1036"/>
      <c r="FM160" s="1036"/>
      <c r="FN160" s="1036"/>
      <c r="FO160" s="1036"/>
      <c r="FP160" s="1036"/>
      <c r="FQ160" s="1036"/>
      <c r="FR160" s="1036"/>
      <c r="FS160" s="1036"/>
      <c r="FT160" s="1036"/>
      <c r="FU160" s="1036"/>
      <c r="FV160" s="1036"/>
      <c r="FW160" s="1036"/>
      <c r="FX160" s="1036"/>
      <c r="FY160" s="1036"/>
      <c r="FZ160" s="1036"/>
      <c r="GA160" s="1036"/>
      <c r="GB160" s="1036"/>
      <c r="GC160" s="1036"/>
      <c r="GD160" s="1036"/>
      <c r="GE160" s="1036"/>
      <c r="GF160" s="1036"/>
      <c r="GG160" s="1036"/>
      <c r="GH160" s="1036"/>
      <c r="GI160" s="1036"/>
      <c r="GJ160" s="1036"/>
      <c r="GK160" s="1036"/>
      <c r="GL160" s="1036"/>
      <c r="GM160" s="1036"/>
      <c r="GN160" s="1036"/>
      <c r="GO160" s="1036"/>
    </row>
    <row r="161" spans="1:197" ht="6.75" customHeight="1" x14ac:dyDescent="0.2">
      <c r="A161" s="1000"/>
      <c r="B161" s="1003"/>
      <c r="C161" s="1003"/>
      <c r="D161" s="1003"/>
      <c r="E161" s="1003"/>
      <c r="F161" s="1003"/>
      <c r="G161" s="1003"/>
      <c r="H161" s="1003"/>
      <c r="I161" s="1003"/>
      <c r="J161" s="1003"/>
      <c r="K161" s="1003"/>
      <c r="L161" s="1003"/>
      <c r="M161" s="1003"/>
      <c r="N161" s="1003"/>
      <c r="O161" s="1003"/>
      <c r="P161" s="1003"/>
      <c r="Q161" s="1003"/>
      <c r="R161" s="1003"/>
      <c r="S161" s="1003"/>
      <c r="T161" s="1003"/>
      <c r="U161" s="1003"/>
      <c r="V161" s="1003"/>
      <c r="W161" s="1003"/>
      <c r="X161" s="1003"/>
      <c r="Y161" s="1003"/>
      <c r="Z161" s="1003"/>
      <c r="AA161" s="1003"/>
      <c r="AB161" s="1003"/>
      <c r="AC161" s="1003"/>
      <c r="AD161" s="1003"/>
      <c r="AE161" s="1003"/>
      <c r="AF161" s="1003"/>
      <c r="AG161" s="1003"/>
      <c r="AH161" s="1003"/>
      <c r="AI161" s="1003"/>
      <c r="AJ161" s="1003"/>
      <c r="AK161" s="1003"/>
      <c r="AL161" s="1003"/>
      <c r="AM161" s="1003"/>
      <c r="AN161" s="1003"/>
      <c r="AO161" s="1003"/>
      <c r="AP161" s="1003"/>
      <c r="AQ161" s="1003"/>
      <c r="AR161" s="1003"/>
      <c r="AS161" s="1003"/>
      <c r="AT161" s="1003"/>
      <c r="AU161" s="1003"/>
      <c r="AV161" s="1003"/>
      <c r="AW161" s="1003"/>
      <c r="AX161" s="1032"/>
      <c r="AY161" s="1032"/>
      <c r="AZ161" s="1032"/>
      <c r="BA161" s="1032"/>
      <c r="BB161" s="1032"/>
      <c r="BC161" s="1032"/>
      <c r="BD161" s="1032"/>
      <c r="BE161" s="1032"/>
      <c r="BF161" s="1032"/>
      <c r="BG161" s="1032"/>
      <c r="BH161" s="1032"/>
      <c r="BI161" s="1032"/>
      <c r="BJ161" s="1032"/>
      <c r="BK161" s="1032"/>
      <c r="BL161" s="1032"/>
      <c r="BM161" s="1032"/>
      <c r="BN161" s="1032"/>
      <c r="BO161" s="1032"/>
      <c r="BP161" s="1032"/>
      <c r="BQ161" s="1032"/>
      <c r="BR161" s="1032"/>
      <c r="BS161" s="1032"/>
      <c r="BT161" s="1032"/>
      <c r="BU161" s="1032"/>
      <c r="BV161" s="1032"/>
      <c r="BW161" s="1032"/>
      <c r="BX161" s="1032"/>
      <c r="BY161" s="1032"/>
      <c r="BZ161" s="1032"/>
      <c r="CA161" s="1032"/>
      <c r="CB161" s="1032"/>
      <c r="CC161" s="1032"/>
      <c r="CD161" s="1032"/>
      <c r="CE161" s="1032"/>
      <c r="CF161" s="1032"/>
      <c r="CG161" s="1032"/>
      <c r="CH161" s="1032"/>
      <c r="CI161" s="1032"/>
      <c r="CJ161" s="1032"/>
      <c r="CK161" s="1032"/>
      <c r="CL161" s="1032"/>
      <c r="CM161" s="1032"/>
      <c r="CN161" s="1032"/>
      <c r="CO161" s="1032"/>
      <c r="CP161" s="1032"/>
      <c r="CQ161" s="1032"/>
      <c r="CR161" s="1032"/>
      <c r="CS161" s="1032"/>
      <c r="CT161" s="1032"/>
      <c r="CV161" s="1000"/>
      <c r="CW161" s="1003"/>
      <c r="CX161" s="1003"/>
      <c r="CY161" s="1003"/>
      <c r="CZ161" s="1003"/>
      <c r="DA161" s="1003"/>
      <c r="DB161" s="1003"/>
      <c r="DC161" s="1003"/>
      <c r="DD161" s="1003"/>
      <c r="DE161" s="1003"/>
      <c r="DF161" s="1003"/>
      <c r="DG161" s="1003"/>
      <c r="DH161" s="1003"/>
      <c r="DI161" s="1003"/>
      <c r="DJ161" s="1003"/>
      <c r="DK161" s="1003"/>
      <c r="DL161" s="1003"/>
      <c r="DM161" s="1003"/>
      <c r="DN161" s="1003"/>
      <c r="DO161" s="1003"/>
      <c r="DP161" s="1003"/>
      <c r="DQ161" s="1003"/>
      <c r="DR161" s="1003"/>
      <c r="DS161" s="1003"/>
      <c r="DT161" s="1003"/>
      <c r="DU161" s="1003"/>
      <c r="DV161" s="1003"/>
      <c r="DW161" s="1003"/>
      <c r="DX161" s="1003"/>
      <c r="DY161" s="1003"/>
      <c r="DZ161" s="1003"/>
      <c r="EA161" s="1003"/>
      <c r="EB161" s="1003"/>
      <c r="EC161" s="1003"/>
      <c r="ED161" s="1003"/>
      <c r="EE161" s="1003"/>
      <c r="EF161" s="1003"/>
      <c r="EG161" s="1003"/>
      <c r="EH161" s="1003"/>
      <c r="EI161" s="1003"/>
      <c r="EJ161" s="1003"/>
      <c r="EK161" s="1003"/>
      <c r="EL161" s="1003"/>
      <c r="EM161" s="1003"/>
      <c r="EN161" s="1003"/>
      <c r="EO161" s="1003"/>
      <c r="EP161" s="1003"/>
      <c r="EQ161" s="1003"/>
      <c r="ER161" s="1003"/>
      <c r="ES161" s="1037"/>
      <c r="ET161" s="1037"/>
      <c r="EU161" s="1037"/>
      <c r="EV161" s="1037"/>
      <c r="EW161" s="1037"/>
      <c r="EX161" s="1037"/>
      <c r="EY161" s="1037"/>
      <c r="EZ161" s="1037"/>
      <c r="FA161" s="1037"/>
      <c r="FB161" s="1037"/>
      <c r="FC161" s="1037"/>
      <c r="FD161" s="1037"/>
      <c r="FE161" s="1037"/>
      <c r="FF161" s="1037"/>
      <c r="FG161" s="1037"/>
      <c r="FH161" s="1037"/>
      <c r="FI161" s="1037"/>
      <c r="FJ161" s="1037"/>
      <c r="FK161" s="1037"/>
      <c r="FL161" s="1037"/>
      <c r="FM161" s="1037"/>
      <c r="FN161" s="1037"/>
      <c r="FO161" s="1037"/>
      <c r="FP161" s="1037"/>
      <c r="FQ161" s="1037"/>
      <c r="FR161" s="1037"/>
      <c r="FS161" s="1037"/>
      <c r="FT161" s="1037"/>
      <c r="FU161" s="1037"/>
      <c r="FV161" s="1037"/>
      <c r="FW161" s="1037"/>
      <c r="FX161" s="1037"/>
      <c r="FY161" s="1037"/>
      <c r="FZ161" s="1037"/>
      <c r="GA161" s="1037"/>
      <c r="GB161" s="1037"/>
      <c r="GC161" s="1037"/>
      <c r="GD161" s="1037"/>
      <c r="GE161" s="1037"/>
      <c r="GF161" s="1037"/>
      <c r="GG161" s="1037"/>
      <c r="GH161" s="1037"/>
      <c r="GI161" s="1037"/>
      <c r="GJ161" s="1037"/>
      <c r="GK161" s="1037"/>
      <c r="GL161" s="1037"/>
      <c r="GM161" s="1037"/>
      <c r="GN161" s="1037"/>
      <c r="GO161" s="1037"/>
    </row>
    <row r="162" spans="1:197" ht="6.75" customHeight="1" x14ac:dyDescent="0.2">
      <c r="A162" s="1001"/>
      <c r="B162" s="1004"/>
      <c r="C162" s="1004"/>
      <c r="D162" s="1004"/>
      <c r="E162" s="1004"/>
      <c r="F162" s="1004"/>
      <c r="G162" s="1004"/>
      <c r="H162" s="1004"/>
      <c r="I162" s="1004"/>
      <c r="J162" s="1004"/>
      <c r="K162" s="1004"/>
      <c r="L162" s="1004"/>
      <c r="M162" s="1004"/>
      <c r="N162" s="1004"/>
      <c r="O162" s="1004"/>
      <c r="P162" s="1004"/>
      <c r="Q162" s="1004"/>
      <c r="R162" s="1004"/>
      <c r="S162" s="1004"/>
      <c r="T162" s="1004"/>
      <c r="U162" s="1004"/>
      <c r="V162" s="1004"/>
      <c r="W162" s="1004"/>
      <c r="X162" s="1004"/>
      <c r="Y162" s="1004"/>
      <c r="Z162" s="1004"/>
      <c r="AA162" s="1004"/>
      <c r="AB162" s="1004"/>
      <c r="AC162" s="1004"/>
      <c r="AD162" s="1004"/>
      <c r="AE162" s="1004"/>
      <c r="AF162" s="1004"/>
      <c r="AG162" s="1004"/>
      <c r="AH162" s="1004"/>
      <c r="AI162" s="1004"/>
      <c r="AJ162" s="1004"/>
      <c r="AK162" s="1004"/>
      <c r="AL162" s="1004"/>
      <c r="AM162" s="1004"/>
      <c r="AN162" s="1004"/>
      <c r="AO162" s="1004"/>
      <c r="AP162" s="1004"/>
      <c r="AQ162" s="1004"/>
      <c r="AR162" s="1004"/>
      <c r="AS162" s="1004"/>
      <c r="AT162" s="1004"/>
      <c r="AU162" s="1004"/>
      <c r="AV162" s="1004"/>
      <c r="AW162" s="1004"/>
      <c r="AX162" s="1033"/>
      <c r="AY162" s="1033"/>
      <c r="AZ162" s="1033"/>
      <c r="BA162" s="1033"/>
      <c r="BB162" s="1033"/>
      <c r="BC162" s="1033"/>
      <c r="BD162" s="1033"/>
      <c r="BE162" s="1033"/>
      <c r="BF162" s="1033"/>
      <c r="BG162" s="1033"/>
      <c r="BH162" s="1033"/>
      <c r="BI162" s="1033"/>
      <c r="BJ162" s="1033"/>
      <c r="BK162" s="1033"/>
      <c r="BL162" s="1033"/>
      <c r="BM162" s="1033"/>
      <c r="BN162" s="1033"/>
      <c r="BO162" s="1033"/>
      <c r="BP162" s="1033"/>
      <c r="BQ162" s="1033"/>
      <c r="BR162" s="1033"/>
      <c r="BS162" s="1033"/>
      <c r="BT162" s="1033"/>
      <c r="BU162" s="1033"/>
      <c r="BV162" s="1033"/>
      <c r="BW162" s="1033"/>
      <c r="BX162" s="1033"/>
      <c r="BY162" s="1033"/>
      <c r="BZ162" s="1033"/>
      <c r="CA162" s="1033"/>
      <c r="CB162" s="1033"/>
      <c r="CC162" s="1033"/>
      <c r="CD162" s="1033"/>
      <c r="CE162" s="1033"/>
      <c r="CF162" s="1033"/>
      <c r="CG162" s="1033"/>
      <c r="CH162" s="1033"/>
      <c r="CI162" s="1033"/>
      <c r="CJ162" s="1033"/>
      <c r="CK162" s="1033"/>
      <c r="CL162" s="1033"/>
      <c r="CM162" s="1033"/>
      <c r="CN162" s="1033"/>
      <c r="CO162" s="1033"/>
      <c r="CP162" s="1033"/>
      <c r="CQ162" s="1033"/>
      <c r="CR162" s="1033"/>
      <c r="CS162" s="1033"/>
      <c r="CT162" s="1033"/>
      <c r="CV162" s="1001"/>
      <c r="CW162" s="1004"/>
      <c r="CX162" s="1004"/>
      <c r="CY162" s="1004"/>
      <c r="CZ162" s="1004"/>
      <c r="DA162" s="1004"/>
      <c r="DB162" s="1004"/>
      <c r="DC162" s="1004"/>
      <c r="DD162" s="1004"/>
      <c r="DE162" s="1004"/>
      <c r="DF162" s="1004"/>
      <c r="DG162" s="1004"/>
      <c r="DH162" s="1004"/>
      <c r="DI162" s="1004"/>
      <c r="DJ162" s="1004"/>
      <c r="DK162" s="1004"/>
      <c r="DL162" s="1004"/>
      <c r="DM162" s="1004"/>
      <c r="DN162" s="1004"/>
      <c r="DO162" s="1004"/>
      <c r="DP162" s="1004"/>
      <c r="DQ162" s="1004"/>
      <c r="DR162" s="1004"/>
      <c r="DS162" s="1004"/>
      <c r="DT162" s="1004"/>
      <c r="DU162" s="1004"/>
      <c r="DV162" s="1004"/>
      <c r="DW162" s="1004"/>
      <c r="DX162" s="1004"/>
      <c r="DY162" s="1004"/>
      <c r="DZ162" s="1004"/>
      <c r="EA162" s="1004"/>
      <c r="EB162" s="1004"/>
      <c r="EC162" s="1004"/>
      <c r="ED162" s="1004"/>
      <c r="EE162" s="1004"/>
      <c r="EF162" s="1004"/>
      <c r="EG162" s="1004"/>
      <c r="EH162" s="1004"/>
      <c r="EI162" s="1004"/>
      <c r="EJ162" s="1004"/>
      <c r="EK162" s="1004"/>
      <c r="EL162" s="1004"/>
      <c r="EM162" s="1004"/>
      <c r="EN162" s="1004"/>
      <c r="EO162" s="1004"/>
      <c r="EP162" s="1004"/>
      <c r="EQ162" s="1004"/>
      <c r="ER162" s="1004"/>
      <c r="ES162" s="1038"/>
      <c r="ET162" s="1038"/>
      <c r="EU162" s="1038"/>
      <c r="EV162" s="1038"/>
      <c r="EW162" s="1038"/>
      <c r="EX162" s="1038"/>
      <c r="EY162" s="1038"/>
      <c r="EZ162" s="1038"/>
      <c r="FA162" s="1038"/>
      <c r="FB162" s="1038"/>
      <c r="FC162" s="1038"/>
      <c r="FD162" s="1038"/>
      <c r="FE162" s="1038"/>
      <c r="FF162" s="1038"/>
      <c r="FG162" s="1038"/>
      <c r="FH162" s="1038"/>
      <c r="FI162" s="1038"/>
      <c r="FJ162" s="1038"/>
      <c r="FK162" s="1038"/>
      <c r="FL162" s="1038"/>
      <c r="FM162" s="1038"/>
      <c r="FN162" s="1038"/>
      <c r="FO162" s="1038"/>
      <c r="FP162" s="1038"/>
      <c r="FQ162" s="1038"/>
      <c r="FR162" s="1038"/>
      <c r="FS162" s="1038"/>
      <c r="FT162" s="1038"/>
      <c r="FU162" s="1038"/>
      <c r="FV162" s="1038"/>
      <c r="FW162" s="1038"/>
      <c r="FX162" s="1038"/>
      <c r="FY162" s="1038"/>
      <c r="FZ162" s="1038"/>
      <c r="GA162" s="1038"/>
      <c r="GB162" s="1038"/>
      <c r="GC162" s="1038"/>
      <c r="GD162" s="1038"/>
      <c r="GE162" s="1038"/>
      <c r="GF162" s="1038"/>
      <c r="GG162" s="1038"/>
      <c r="GH162" s="1038"/>
      <c r="GI162" s="1038"/>
      <c r="GJ162" s="1038"/>
      <c r="GK162" s="1038"/>
      <c r="GL162" s="1038"/>
      <c r="GM162" s="1038"/>
      <c r="GN162" s="1038"/>
      <c r="GO162" s="1038"/>
    </row>
    <row r="163" spans="1:197" ht="3.75" customHeight="1" x14ac:dyDescent="0.25">
      <c r="A163" s="882"/>
      <c r="B163" s="883"/>
      <c r="C163" s="883"/>
      <c r="D163" s="883"/>
      <c r="E163" s="883"/>
      <c r="F163" s="883"/>
      <c r="G163" s="883"/>
      <c r="H163" s="883"/>
      <c r="I163" s="883"/>
      <c r="J163" s="883"/>
      <c r="K163" s="883"/>
      <c r="L163" s="883"/>
      <c r="M163" s="883"/>
      <c r="N163" s="883"/>
      <c r="O163" s="883"/>
      <c r="P163" s="883"/>
      <c r="Q163" s="883"/>
      <c r="R163" s="883"/>
      <c r="S163" s="883"/>
      <c r="T163" s="883"/>
      <c r="U163" s="883"/>
      <c r="V163" s="883"/>
      <c r="W163" s="883"/>
      <c r="X163" s="883"/>
      <c r="Y163" s="883"/>
      <c r="Z163" s="883"/>
      <c r="AA163" s="883"/>
      <c r="AB163" s="883"/>
      <c r="AC163" s="883"/>
      <c r="AD163" s="883"/>
      <c r="AE163" s="883"/>
      <c r="AF163" s="883"/>
      <c r="AG163" s="883"/>
      <c r="AH163" s="883"/>
      <c r="AI163" s="883"/>
      <c r="AJ163" s="883"/>
      <c r="AK163" s="883"/>
      <c r="AL163" s="883"/>
      <c r="AM163" s="883"/>
      <c r="AN163" s="883"/>
      <c r="AO163" s="883"/>
      <c r="AP163" s="883"/>
      <c r="AQ163" s="883"/>
      <c r="AR163" s="883"/>
      <c r="AS163" s="883"/>
      <c r="AT163" s="883"/>
      <c r="AU163" s="883"/>
      <c r="AV163" s="883"/>
      <c r="AW163" s="883"/>
      <c r="AX163" s="882"/>
      <c r="AY163" s="883"/>
      <c r="AZ163" s="883"/>
      <c r="BA163" s="883"/>
      <c r="BB163" s="883"/>
      <c r="BC163" s="883"/>
      <c r="BD163" s="883"/>
      <c r="BE163" s="883"/>
      <c r="BF163" s="883"/>
      <c r="BG163" s="883"/>
      <c r="BH163" s="883"/>
      <c r="BI163" s="883"/>
      <c r="BJ163" s="883"/>
      <c r="BK163" s="883"/>
      <c r="BL163" s="883"/>
      <c r="BM163" s="883"/>
      <c r="BN163" s="883"/>
      <c r="BO163" s="883"/>
      <c r="BP163" s="883"/>
      <c r="BQ163" s="883"/>
      <c r="BR163" s="883"/>
      <c r="BS163" s="883"/>
      <c r="BT163" s="883"/>
      <c r="BU163" s="883"/>
      <c r="BV163" s="883"/>
      <c r="BW163" s="883"/>
      <c r="BX163" s="883"/>
      <c r="BY163" s="883"/>
      <c r="BZ163" s="883"/>
      <c r="CA163" s="883"/>
      <c r="CB163" s="883"/>
      <c r="CC163" s="883"/>
      <c r="CD163" s="883"/>
      <c r="CE163" s="883"/>
      <c r="CF163" s="883"/>
      <c r="CG163" s="883"/>
      <c r="CH163" s="883"/>
      <c r="CI163" s="883"/>
      <c r="CJ163" s="883"/>
      <c r="CK163" s="883"/>
      <c r="CL163" s="883"/>
      <c r="CM163" s="883"/>
      <c r="CN163" s="883"/>
      <c r="CO163" s="883"/>
      <c r="CP163" s="883"/>
      <c r="CQ163" s="883"/>
      <c r="CR163" s="883"/>
      <c r="CS163" s="883"/>
      <c r="CT163" s="883"/>
      <c r="CV163" s="882"/>
      <c r="CW163" s="883"/>
      <c r="CX163" s="883"/>
      <c r="CY163" s="883"/>
      <c r="CZ163" s="883"/>
      <c r="DA163" s="883"/>
      <c r="DB163" s="883"/>
      <c r="DC163" s="883"/>
      <c r="DD163" s="883"/>
      <c r="DE163" s="883"/>
      <c r="DF163" s="883"/>
      <c r="DG163" s="883"/>
      <c r="DH163" s="883"/>
      <c r="DI163" s="883"/>
      <c r="DJ163" s="883"/>
      <c r="DK163" s="883"/>
      <c r="DL163" s="883"/>
      <c r="DM163" s="883"/>
      <c r="DN163" s="883"/>
      <c r="DO163" s="883"/>
      <c r="DP163" s="883"/>
      <c r="DQ163" s="883"/>
      <c r="DR163" s="883"/>
      <c r="DS163" s="883"/>
      <c r="DT163" s="883"/>
      <c r="DU163" s="883"/>
      <c r="DV163" s="883"/>
      <c r="DW163" s="883"/>
      <c r="DX163" s="883"/>
      <c r="DY163" s="883"/>
      <c r="DZ163" s="883"/>
      <c r="EA163" s="883"/>
      <c r="EB163" s="883"/>
      <c r="EC163" s="883"/>
      <c r="ED163" s="883"/>
      <c r="EE163" s="883"/>
      <c r="EF163" s="883"/>
      <c r="EG163" s="883"/>
      <c r="EH163" s="883"/>
      <c r="EI163" s="883"/>
      <c r="EJ163" s="883"/>
      <c r="EK163" s="883"/>
      <c r="EL163" s="883"/>
      <c r="EM163" s="883"/>
      <c r="EN163" s="883"/>
      <c r="EO163" s="883"/>
      <c r="EP163" s="883"/>
      <c r="EQ163" s="883"/>
      <c r="ER163" s="883"/>
      <c r="ES163" s="882"/>
      <c r="ET163" s="883"/>
      <c r="EU163" s="883"/>
      <c r="EV163" s="883"/>
      <c r="EW163" s="883"/>
      <c r="EX163" s="883"/>
      <c r="EY163" s="883"/>
      <c r="EZ163" s="883"/>
      <c r="FA163" s="883"/>
      <c r="FB163" s="883"/>
      <c r="FC163" s="883"/>
      <c r="FD163" s="883"/>
      <c r="FE163" s="883"/>
      <c r="FF163" s="883"/>
      <c r="FG163" s="883"/>
      <c r="FH163" s="883"/>
      <c r="FI163" s="883"/>
      <c r="FJ163" s="883"/>
      <c r="FK163" s="883"/>
      <c r="FL163" s="883"/>
      <c r="FM163" s="883"/>
      <c r="FN163" s="883"/>
      <c r="FO163" s="883"/>
      <c r="FP163" s="883"/>
      <c r="FQ163" s="883"/>
      <c r="FR163" s="883"/>
      <c r="FS163" s="883"/>
      <c r="FT163" s="883"/>
      <c r="FU163" s="883"/>
      <c r="FV163" s="883"/>
      <c r="FW163" s="883"/>
      <c r="FX163" s="883"/>
      <c r="FY163" s="883"/>
      <c r="FZ163" s="883"/>
      <c r="GA163" s="883"/>
      <c r="GB163" s="883"/>
      <c r="GC163" s="883"/>
      <c r="GD163" s="883"/>
      <c r="GE163" s="883"/>
      <c r="GF163" s="883"/>
      <c r="GG163" s="883"/>
      <c r="GH163" s="883"/>
      <c r="GI163" s="883"/>
      <c r="GJ163" s="883"/>
      <c r="GK163" s="883"/>
      <c r="GL163" s="883"/>
      <c r="GM163" s="883"/>
      <c r="GN163" s="883"/>
      <c r="GO163" s="883"/>
    </row>
    <row r="164" spans="1:197" ht="5.25" customHeight="1" x14ac:dyDescent="0.25">
      <c r="A164" s="1005" t="str">
        <f>'Resumen Anual'!$B$5</f>
        <v>MARCA Y MODELO</v>
      </c>
      <c r="B164" s="1006"/>
      <c r="C164" s="1006"/>
      <c r="D164" s="1006"/>
      <c r="E164" s="1006"/>
      <c r="F164" s="1006"/>
      <c r="G164" s="1006"/>
      <c r="H164" s="1006"/>
      <c r="I164" s="1006"/>
      <c r="J164" s="1006"/>
      <c r="K164" s="1011"/>
      <c r="L164" s="1011"/>
      <c r="M164" s="1011"/>
      <c r="N164" s="1011"/>
      <c r="O164" s="1011"/>
      <c r="P164" s="1011"/>
      <c r="Q164" s="1011"/>
      <c r="R164" s="1011"/>
      <c r="S164" s="1011"/>
      <c r="T164" s="1011"/>
      <c r="U164" s="1011"/>
      <c r="V164" s="1011"/>
      <c r="W164" s="1011"/>
      <c r="X164" s="1011"/>
      <c r="Y164" s="1011"/>
      <c r="Z164" s="1011"/>
      <c r="AA164" s="1011"/>
      <c r="AB164" s="1011"/>
      <c r="AC164" s="1011"/>
      <c r="AD164" s="1011"/>
      <c r="AE164" s="1011"/>
      <c r="AF164" s="1011"/>
      <c r="AG164" s="1011"/>
      <c r="AH164" s="1011"/>
      <c r="AI164" s="1011"/>
      <c r="AJ164" s="1011"/>
      <c r="AK164" s="1011"/>
      <c r="AL164" s="1011"/>
      <c r="AM164" s="1011"/>
      <c r="AN164" s="1011"/>
      <c r="AO164" s="1011"/>
      <c r="AP164" s="1011"/>
      <c r="AQ164" s="1011"/>
      <c r="AR164" s="1011"/>
      <c r="AS164" s="1011"/>
      <c r="AT164" s="1011"/>
      <c r="AU164" s="1011"/>
      <c r="AV164" s="1011"/>
      <c r="AW164" s="888"/>
      <c r="AX164" s="1005" t="str">
        <f>'Resumen Anual'!$B$5</f>
        <v>MARCA Y MODELO</v>
      </c>
      <c r="AY164" s="1006"/>
      <c r="AZ164" s="1006"/>
      <c r="BA164" s="1006"/>
      <c r="BB164" s="1006"/>
      <c r="BC164" s="1006"/>
      <c r="BD164" s="1006"/>
      <c r="BE164" s="1006"/>
      <c r="BF164" s="1006"/>
      <c r="BG164" s="1006"/>
      <c r="BH164" s="1011"/>
      <c r="BI164" s="1011"/>
      <c r="BJ164" s="1011"/>
      <c r="BK164" s="1011"/>
      <c r="BL164" s="1011"/>
      <c r="BM164" s="1011"/>
      <c r="BN164" s="1011"/>
      <c r="BO164" s="1011"/>
      <c r="BP164" s="1011"/>
      <c r="BQ164" s="1011"/>
      <c r="BR164" s="1011"/>
      <c r="BS164" s="1011"/>
      <c r="BT164" s="1011"/>
      <c r="BU164" s="1011"/>
      <c r="BV164" s="1011"/>
      <c r="BW164" s="1011"/>
      <c r="BX164" s="1011"/>
      <c r="BY164" s="1011"/>
      <c r="BZ164" s="1011"/>
      <c r="CA164" s="1011"/>
      <c r="CB164" s="1011"/>
      <c r="CC164" s="1011"/>
      <c r="CD164" s="1011"/>
      <c r="CE164" s="1011"/>
      <c r="CF164" s="1011"/>
      <c r="CG164" s="1011"/>
      <c r="CH164" s="1011"/>
      <c r="CI164" s="1011"/>
      <c r="CJ164" s="1011"/>
      <c r="CK164" s="1011"/>
      <c r="CL164" s="1011"/>
      <c r="CM164" s="1011"/>
      <c r="CN164" s="1011"/>
      <c r="CO164" s="1011"/>
      <c r="CP164" s="1011"/>
      <c r="CQ164" s="1011"/>
      <c r="CR164" s="1011"/>
      <c r="CS164" s="1011"/>
      <c r="CT164" s="888"/>
      <c r="CV164" s="1005" t="str">
        <f>'Resumen Anual'!$B$5</f>
        <v>MARCA Y MODELO</v>
      </c>
      <c r="CW164" s="1006"/>
      <c r="CX164" s="1006"/>
      <c r="CY164" s="1006"/>
      <c r="CZ164" s="1006"/>
      <c r="DA164" s="1006"/>
      <c r="DB164" s="1006"/>
      <c r="DC164" s="1006"/>
      <c r="DD164" s="1006"/>
      <c r="DE164" s="1006"/>
      <c r="DF164" s="1011"/>
      <c r="DG164" s="1011"/>
      <c r="DH164" s="1011"/>
      <c r="DI164" s="1011"/>
      <c r="DJ164" s="1011"/>
      <c r="DK164" s="1011"/>
      <c r="DL164" s="1011"/>
      <c r="DM164" s="1011"/>
      <c r="DN164" s="1011"/>
      <c r="DO164" s="1011"/>
      <c r="DP164" s="1011"/>
      <c r="DQ164" s="1011"/>
      <c r="DR164" s="1011"/>
      <c r="DS164" s="1011"/>
      <c r="DT164" s="1011"/>
      <c r="DU164" s="1011"/>
      <c r="DV164" s="1011"/>
      <c r="DW164" s="1011"/>
      <c r="DX164" s="1011"/>
      <c r="DY164" s="1011"/>
      <c r="DZ164" s="1011"/>
      <c r="EA164" s="1011"/>
      <c r="EB164" s="1011"/>
      <c r="EC164" s="1011"/>
      <c r="ED164" s="1011"/>
      <c r="EE164" s="1011"/>
      <c r="EF164" s="1011"/>
      <c r="EG164" s="1011"/>
      <c r="EH164" s="1011"/>
      <c r="EI164" s="1011"/>
      <c r="EJ164" s="1011"/>
      <c r="EK164" s="1011"/>
      <c r="EL164" s="1011"/>
      <c r="EM164" s="1011"/>
      <c r="EN164" s="1011"/>
      <c r="EO164" s="1011"/>
      <c r="EP164" s="1011"/>
      <c r="EQ164" s="1011"/>
      <c r="ER164" s="888"/>
      <c r="ES164" s="1005" t="str">
        <f>'Resumen Anual'!$B$5</f>
        <v>MARCA Y MODELO</v>
      </c>
      <c r="ET164" s="1006"/>
      <c r="EU164" s="1006"/>
      <c r="EV164" s="1006"/>
      <c r="EW164" s="1006"/>
      <c r="EX164" s="1006"/>
      <c r="EY164" s="1006"/>
      <c r="EZ164" s="1006"/>
      <c r="FA164" s="1006"/>
      <c r="FB164" s="1006"/>
      <c r="FC164" s="1011"/>
      <c r="FD164" s="1011"/>
      <c r="FE164" s="1011"/>
      <c r="FF164" s="1011"/>
      <c r="FG164" s="1011"/>
      <c r="FH164" s="1011"/>
      <c r="FI164" s="1011"/>
      <c r="FJ164" s="1011"/>
      <c r="FK164" s="1011"/>
      <c r="FL164" s="1011"/>
      <c r="FM164" s="1011"/>
      <c r="FN164" s="1011"/>
      <c r="FO164" s="1011"/>
      <c r="FP164" s="1011"/>
      <c r="FQ164" s="1011"/>
      <c r="FR164" s="1011"/>
      <c r="FS164" s="1011"/>
      <c r="FT164" s="1011"/>
      <c r="FU164" s="1011"/>
      <c r="FV164" s="1011"/>
      <c r="FW164" s="1011"/>
      <c r="FX164" s="1011"/>
      <c r="FY164" s="1011"/>
      <c r="FZ164" s="1011"/>
      <c r="GA164" s="1011"/>
      <c r="GB164" s="1011"/>
      <c r="GC164" s="1011"/>
      <c r="GD164" s="1011"/>
      <c r="GE164" s="1011"/>
      <c r="GF164" s="1011"/>
      <c r="GG164" s="1011"/>
      <c r="GH164" s="1011"/>
      <c r="GI164" s="1011"/>
      <c r="GJ164" s="1011"/>
      <c r="GK164" s="1011"/>
      <c r="GL164" s="1011"/>
      <c r="GM164" s="1011"/>
      <c r="GN164" s="1011"/>
      <c r="GO164" s="888"/>
    </row>
    <row r="165" spans="1:197" ht="11.25" customHeight="1" x14ac:dyDescent="0.2">
      <c r="A165" s="1007"/>
      <c r="B165" s="1008"/>
      <c r="C165" s="1008"/>
      <c r="D165" s="1008"/>
      <c r="E165" s="1008"/>
      <c r="F165" s="1008"/>
      <c r="G165" s="1008"/>
      <c r="H165" s="1008"/>
      <c r="I165" s="1008"/>
      <c r="J165" s="1008"/>
      <c r="K165" s="871"/>
      <c r="L165" s="871"/>
      <c r="M165" s="871"/>
      <c r="N165" s="871"/>
      <c r="O165" s="871"/>
      <c r="P165" s="871"/>
      <c r="Q165" s="871"/>
      <c r="R165" s="871"/>
      <c r="S165" s="871"/>
      <c r="T165" s="871"/>
      <c r="U165" s="871"/>
      <c r="V165" s="871"/>
      <c r="W165" s="871"/>
      <c r="X165" s="871"/>
      <c r="Y165" s="871"/>
      <c r="Z165" s="871"/>
      <c r="AA165" s="871"/>
      <c r="AB165" s="871"/>
      <c r="AC165" s="871"/>
      <c r="AD165" s="1012"/>
      <c r="AE165" s="1013" t="str">
        <f>IF(Portada!$A$1="www.fly-logics.com","PIC",0)</f>
        <v>PIC</v>
      </c>
      <c r="AF165" s="1014"/>
      <c r="AG165" s="1014"/>
      <c r="AH165" s="1015"/>
      <c r="AI165" s="1019" t="str">
        <f>IF(Portada!$A$1="www.fly-logics.com","SIC",0)</f>
        <v>SIC</v>
      </c>
      <c r="AJ165" s="1014"/>
      <c r="AK165" s="1014"/>
      <c r="AL165" s="1015"/>
      <c r="AM165" s="1019" t="str">
        <f>IF(Portada!$A$1="www.fly-logics.com","INSTR.",0)</f>
        <v>INSTR.</v>
      </c>
      <c r="AN165" s="1014"/>
      <c r="AO165" s="1014"/>
      <c r="AP165" s="1014"/>
      <c r="AQ165" s="1019" t="str">
        <f>'Resumen Anual'!$AR$5</f>
        <v>Aterr.</v>
      </c>
      <c r="AR165" s="1014"/>
      <c r="AS165" s="1014"/>
      <c r="AT165" s="1014"/>
      <c r="AU165" s="1014"/>
      <c r="AV165" s="1021"/>
      <c r="AW165" s="888"/>
      <c r="AX165" s="1007"/>
      <c r="AY165" s="1008"/>
      <c r="AZ165" s="1008"/>
      <c r="BA165" s="1008"/>
      <c r="BB165" s="1008"/>
      <c r="BC165" s="1008"/>
      <c r="BD165" s="1008"/>
      <c r="BE165" s="1008"/>
      <c r="BF165" s="1008"/>
      <c r="BG165" s="1008"/>
      <c r="BH165" s="871"/>
      <c r="BI165" s="871"/>
      <c r="BJ165" s="871"/>
      <c r="BK165" s="871"/>
      <c r="BL165" s="871"/>
      <c r="BM165" s="871"/>
      <c r="BN165" s="871"/>
      <c r="BO165" s="871"/>
      <c r="BP165" s="871"/>
      <c r="BQ165" s="871"/>
      <c r="BR165" s="871"/>
      <c r="BS165" s="871"/>
      <c r="BT165" s="871"/>
      <c r="BU165" s="871"/>
      <c r="BV165" s="871"/>
      <c r="BW165" s="871"/>
      <c r="BX165" s="871"/>
      <c r="BY165" s="871"/>
      <c r="BZ165" s="871"/>
      <c r="CA165" s="1012"/>
      <c r="CB165" s="1013" t="str">
        <f>IF(Portada!$A$1="www.fly-logics.com","PIC",0)</f>
        <v>PIC</v>
      </c>
      <c r="CC165" s="1014"/>
      <c r="CD165" s="1014"/>
      <c r="CE165" s="1015"/>
      <c r="CF165" s="1019" t="str">
        <f>IF(Portada!$A$1="www.fly-logics.com","SIC",0)</f>
        <v>SIC</v>
      </c>
      <c r="CG165" s="1014"/>
      <c r="CH165" s="1014"/>
      <c r="CI165" s="1015"/>
      <c r="CJ165" s="1019" t="str">
        <f>IF(Portada!$A$1="www.fly-logics.com","INSTR.",0)</f>
        <v>INSTR.</v>
      </c>
      <c r="CK165" s="1014"/>
      <c r="CL165" s="1014"/>
      <c r="CM165" s="1014"/>
      <c r="CN165" s="1019" t="str">
        <f>'Resumen Anual'!$AR$5</f>
        <v>Aterr.</v>
      </c>
      <c r="CO165" s="1014"/>
      <c r="CP165" s="1014"/>
      <c r="CQ165" s="1014"/>
      <c r="CR165" s="1014"/>
      <c r="CS165" s="1021"/>
      <c r="CT165" s="888"/>
      <c r="CV165" s="1007"/>
      <c r="CW165" s="1008"/>
      <c r="CX165" s="1008"/>
      <c r="CY165" s="1008"/>
      <c r="CZ165" s="1008"/>
      <c r="DA165" s="1008"/>
      <c r="DB165" s="1008"/>
      <c r="DC165" s="1008"/>
      <c r="DD165" s="1008"/>
      <c r="DE165" s="1008"/>
      <c r="DF165" s="871"/>
      <c r="DG165" s="871"/>
      <c r="DH165" s="871"/>
      <c r="DI165" s="871"/>
      <c r="DJ165" s="871"/>
      <c r="DK165" s="871"/>
      <c r="DL165" s="871"/>
      <c r="DM165" s="871"/>
      <c r="DN165" s="871"/>
      <c r="DO165" s="871"/>
      <c r="DP165" s="871"/>
      <c r="DQ165" s="871"/>
      <c r="DR165" s="871"/>
      <c r="DS165" s="871"/>
      <c r="DT165" s="871"/>
      <c r="DU165" s="871"/>
      <c r="DV165" s="871"/>
      <c r="DW165" s="871"/>
      <c r="DX165" s="871"/>
      <c r="DY165" s="1012"/>
      <c r="DZ165" s="1013" t="str">
        <f>IF(Portada!$A$1="www.fly-logics.com","PIC",0)</f>
        <v>PIC</v>
      </c>
      <c r="EA165" s="1014"/>
      <c r="EB165" s="1014"/>
      <c r="EC165" s="1015"/>
      <c r="ED165" s="1019" t="str">
        <f>IF(Portada!$A$1="www.fly-logics.com","SIC",0)</f>
        <v>SIC</v>
      </c>
      <c r="EE165" s="1014"/>
      <c r="EF165" s="1014"/>
      <c r="EG165" s="1015"/>
      <c r="EH165" s="1019" t="str">
        <f>IF(Portada!$A$1="www.fly-logics.com","INSTR.",0)</f>
        <v>INSTR.</v>
      </c>
      <c r="EI165" s="1014"/>
      <c r="EJ165" s="1014"/>
      <c r="EK165" s="1014"/>
      <c r="EL165" s="1019" t="str">
        <f>'Resumen Anual'!$AR$5</f>
        <v>Aterr.</v>
      </c>
      <c r="EM165" s="1014"/>
      <c r="EN165" s="1014"/>
      <c r="EO165" s="1014"/>
      <c r="EP165" s="1014"/>
      <c r="EQ165" s="1021"/>
      <c r="ER165" s="888"/>
      <c r="ES165" s="1007"/>
      <c r="ET165" s="1008"/>
      <c r="EU165" s="1008"/>
      <c r="EV165" s="1008"/>
      <c r="EW165" s="1008"/>
      <c r="EX165" s="1008"/>
      <c r="EY165" s="1008"/>
      <c r="EZ165" s="1008"/>
      <c r="FA165" s="1008"/>
      <c r="FB165" s="1008"/>
      <c r="FC165" s="871"/>
      <c r="FD165" s="871"/>
      <c r="FE165" s="871"/>
      <c r="FF165" s="871"/>
      <c r="FG165" s="871"/>
      <c r="FH165" s="871"/>
      <c r="FI165" s="871"/>
      <c r="FJ165" s="871"/>
      <c r="FK165" s="871"/>
      <c r="FL165" s="871"/>
      <c r="FM165" s="871"/>
      <c r="FN165" s="871"/>
      <c r="FO165" s="871"/>
      <c r="FP165" s="871"/>
      <c r="FQ165" s="871"/>
      <c r="FR165" s="871"/>
      <c r="FS165" s="871"/>
      <c r="FT165" s="871"/>
      <c r="FU165" s="871"/>
      <c r="FV165" s="1012"/>
      <c r="FW165" s="1013" t="str">
        <f>IF(Portada!$A$1="www.fly-logics.com","PIC",0)</f>
        <v>PIC</v>
      </c>
      <c r="FX165" s="1014"/>
      <c r="FY165" s="1014"/>
      <c r="FZ165" s="1015"/>
      <c r="GA165" s="1019" t="str">
        <f>IF(Portada!$A$1="www.fly-logics.com","SIC",0)</f>
        <v>SIC</v>
      </c>
      <c r="GB165" s="1014"/>
      <c r="GC165" s="1014"/>
      <c r="GD165" s="1015"/>
      <c r="GE165" s="1019" t="str">
        <f>IF(Portada!$A$1="www.fly-logics.com","INSTR.",0)</f>
        <v>INSTR.</v>
      </c>
      <c r="GF165" s="1014"/>
      <c r="GG165" s="1014"/>
      <c r="GH165" s="1014"/>
      <c r="GI165" s="1019" t="str">
        <f>'Resumen Anual'!$AR$5</f>
        <v>Aterr.</v>
      </c>
      <c r="GJ165" s="1014"/>
      <c r="GK165" s="1014"/>
      <c r="GL165" s="1014"/>
      <c r="GM165" s="1014"/>
      <c r="GN165" s="1021"/>
      <c r="GO165" s="888"/>
    </row>
    <row r="166" spans="1:197" ht="5.25" customHeight="1" x14ac:dyDescent="0.2">
      <c r="A166" s="1007"/>
      <c r="B166" s="1008"/>
      <c r="C166" s="1008"/>
      <c r="D166" s="1008"/>
      <c r="E166" s="1008"/>
      <c r="F166" s="1008"/>
      <c r="G166" s="1008"/>
      <c r="H166" s="1008"/>
      <c r="I166" s="1008"/>
      <c r="J166" s="1008"/>
      <c r="K166" s="871"/>
      <c r="L166" s="871"/>
      <c r="M166" s="871"/>
      <c r="N166" s="871"/>
      <c r="O166" s="871"/>
      <c r="P166" s="871"/>
      <c r="Q166" s="871"/>
      <c r="R166" s="871"/>
      <c r="S166" s="871"/>
      <c r="T166" s="871"/>
      <c r="U166" s="871"/>
      <c r="V166" s="871"/>
      <c r="W166" s="871"/>
      <c r="X166" s="871"/>
      <c r="Y166" s="871"/>
      <c r="Z166" s="871"/>
      <c r="AA166" s="871"/>
      <c r="AB166" s="871"/>
      <c r="AC166" s="871"/>
      <c r="AD166" s="1012"/>
      <c r="AE166" s="1016"/>
      <c r="AF166" s="1017"/>
      <c r="AG166" s="1017"/>
      <c r="AH166" s="1018"/>
      <c r="AI166" s="1020"/>
      <c r="AJ166" s="1017"/>
      <c r="AK166" s="1017"/>
      <c r="AL166" s="1018"/>
      <c r="AM166" s="1020"/>
      <c r="AN166" s="1017"/>
      <c r="AO166" s="1017"/>
      <c r="AP166" s="1017"/>
      <c r="AQ166" s="1022"/>
      <c r="AR166" s="1023"/>
      <c r="AS166" s="1023"/>
      <c r="AT166" s="1023"/>
      <c r="AU166" s="1023"/>
      <c r="AV166" s="1024"/>
      <c r="AW166" s="888"/>
      <c r="AX166" s="1007"/>
      <c r="AY166" s="1008"/>
      <c r="AZ166" s="1008"/>
      <c r="BA166" s="1008"/>
      <c r="BB166" s="1008"/>
      <c r="BC166" s="1008"/>
      <c r="BD166" s="1008"/>
      <c r="BE166" s="1008"/>
      <c r="BF166" s="1008"/>
      <c r="BG166" s="1008"/>
      <c r="BH166" s="871"/>
      <c r="BI166" s="871"/>
      <c r="BJ166" s="871"/>
      <c r="BK166" s="871"/>
      <c r="BL166" s="871"/>
      <c r="BM166" s="871"/>
      <c r="BN166" s="871"/>
      <c r="BO166" s="871"/>
      <c r="BP166" s="871"/>
      <c r="BQ166" s="871"/>
      <c r="BR166" s="871"/>
      <c r="BS166" s="871"/>
      <c r="BT166" s="871"/>
      <c r="BU166" s="871"/>
      <c r="BV166" s="871"/>
      <c r="BW166" s="871"/>
      <c r="BX166" s="871"/>
      <c r="BY166" s="871"/>
      <c r="BZ166" s="871"/>
      <c r="CA166" s="1012"/>
      <c r="CB166" s="1016"/>
      <c r="CC166" s="1017"/>
      <c r="CD166" s="1017"/>
      <c r="CE166" s="1018"/>
      <c r="CF166" s="1020"/>
      <c r="CG166" s="1017"/>
      <c r="CH166" s="1017"/>
      <c r="CI166" s="1018"/>
      <c r="CJ166" s="1020"/>
      <c r="CK166" s="1017"/>
      <c r="CL166" s="1017"/>
      <c r="CM166" s="1017"/>
      <c r="CN166" s="1022"/>
      <c r="CO166" s="1023"/>
      <c r="CP166" s="1023"/>
      <c r="CQ166" s="1023"/>
      <c r="CR166" s="1023"/>
      <c r="CS166" s="1024"/>
      <c r="CT166" s="888"/>
      <c r="CV166" s="1007"/>
      <c r="CW166" s="1008"/>
      <c r="CX166" s="1008"/>
      <c r="CY166" s="1008"/>
      <c r="CZ166" s="1008"/>
      <c r="DA166" s="1008"/>
      <c r="DB166" s="1008"/>
      <c r="DC166" s="1008"/>
      <c r="DD166" s="1008"/>
      <c r="DE166" s="1008"/>
      <c r="DF166" s="871"/>
      <c r="DG166" s="871"/>
      <c r="DH166" s="871"/>
      <c r="DI166" s="871"/>
      <c r="DJ166" s="871"/>
      <c r="DK166" s="871"/>
      <c r="DL166" s="871"/>
      <c r="DM166" s="871"/>
      <c r="DN166" s="871"/>
      <c r="DO166" s="871"/>
      <c r="DP166" s="871"/>
      <c r="DQ166" s="871"/>
      <c r="DR166" s="871"/>
      <c r="DS166" s="871"/>
      <c r="DT166" s="871"/>
      <c r="DU166" s="871"/>
      <c r="DV166" s="871"/>
      <c r="DW166" s="871"/>
      <c r="DX166" s="871"/>
      <c r="DY166" s="1012"/>
      <c r="DZ166" s="1016"/>
      <c r="EA166" s="1017"/>
      <c r="EB166" s="1017"/>
      <c r="EC166" s="1018"/>
      <c r="ED166" s="1020"/>
      <c r="EE166" s="1017"/>
      <c r="EF166" s="1017"/>
      <c r="EG166" s="1018"/>
      <c r="EH166" s="1020"/>
      <c r="EI166" s="1017"/>
      <c r="EJ166" s="1017"/>
      <c r="EK166" s="1017"/>
      <c r="EL166" s="1022"/>
      <c r="EM166" s="1023"/>
      <c r="EN166" s="1023"/>
      <c r="EO166" s="1023"/>
      <c r="EP166" s="1023"/>
      <c r="EQ166" s="1024"/>
      <c r="ER166" s="888"/>
      <c r="ES166" s="1007"/>
      <c r="ET166" s="1008"/>
      <c r="EU166" s="1008"/>
      <c r="EV166" s="1008"/>
      <c r="EW166" s="1008"/>
      <c r="EX166" s="1008"/>
      <c r="EY166" s="1008"/>
      <c r="EZ166" s="1008"/>
      <c r="FA166" s="1008"/>
      <c r="FB166" s="1008"/>
      <c r="FC166" s="871"/>
      <c r="FD166" s="871"/>
      <c r="FE166" s="871"/>
      <c r="FF166" s="871"/>
      <c r="FG166" s="871"/>
      <c r="FH166" s="871"/>
      <c r="FI166" s="871"/>
      <c r="FJ166" s="871"/>
      <c r="FK166" s="871"/>
      <c r="FL166" s="871"/>
      <c r="FM166" s="871"/>
      <c r="FN166" s="871"/>
      <c r="FO166" s="871"/>
      <c r="FP166" s="871"/>
      <c r="FQ166" s="871"/>
      <c r="FR166" s="871"/>
      <c r="FS166" s="871"/>
      <c r="FT166" s="871"/>
      <c r="FU166" s="871"/>
      <c r="FV166" s="1012"/>
      <c r="FW166" s="1016"/>
      <c r="FX166" s="1017"/>
      <c r="FY166" s="1017"/>
      <c r="FZ166" s="1018"/>
      <c r="GA166" s="1020"/>
      <c r="GB166" s="1017"/>
      <c r="GC166" s="1017"/>
      <c r="GD166" s="1018"/>
      <c r="GE166" s="1020"/>
      <c r="GF166" s="1017"/>
      <c r="GG166" s="1017"/>
      <c r="GH166" s="1017"/>
      <c r="GI166" s="1022"/>
      <c r="GJ166" s="1023"/>
      <c r="GK166" s="1023"/>
      <c r="GL166" s="1023"/>
      <c r="GM166" s="1023"/>
      <c r="GN166" s="1024"/>
      <c r="GO166" s="888"/>
    </row>
    <row r="167" spans="1:197" ht="5.25" customHeight="1" x14ac:dyDescent="0.25">
      <c r="A167" s="1009"/>
      <c r="B167" s="1010"/>
      <c r="C167" s="1010"/>
      <c r="D167" s="1010"/>
      <c r="E167" s="1010"/>
      <c r="F167" s="1010"/>
      <c r="G167" s="1010"/>
      <c r="H167" s="1010"/>
      <c r="I167" s="1010"/>
      <c r="J167" s="1010"/>
      <c r="K167" s="1025"/>
      <c r="L167" s="1025"/>
      <c r="M167" s="1025"/>
      <c r="N167" s="1025"/>
      <c r="O167" s="1025"/>
      <c r="P167" s="1025"/>
      <c r="Q167" s="1025"/>
      <c r="R167" s="1025"/>
      <c r="S167" s="1025"/>
      <c r="T167" s="1025"/>
      <c r="U167" s="1025"/>
      <c r="V167" s="1025"/>
      <c r="W167" s="1025"/>
      <c r="X167" s="1025"/>
      <c r="Y167" s="1025"/>
      <c r="Z167" s="1025"/>
      <c r="AA167" s="1025"/>
      <c r="AB167" s="1025"/>
      <c r="AC167" s="1025"/>
      <c r="AD167" s="1026"/>
      <c r="AE167" s="1016"/>
      <c r="AF167" s="1017"/>
      <c r="AG167" s="1017"/>
      <c r="AH167" s="1018"/>
      <c r="AI167" s="1020"/>
      <c r="AJ167" s="1017"/>
      <c r="AK167" s="1017"/>
      <c r="AL167" s="1018"/>
      <c r="AM167" s="1020"/>
      <c r="AN167" s="1017"/>
      <c r="AO167" s="1017"/>
      <c r="AP167" s="1017"/>
      <c r="AQ167" s="1027" t="str">
        <f>'Resumen Anual'!$AR$7</f>
        <v>D</v>
      </c>
      <c r="AR167" s="1028"/>
      <c r="AS167" s="1028"/>
      <c r="AT167" s="1027" t="str">
        <f>'Resumen Anual'!$AU$7</f>
        <v>N</v>
      </c>
      <c r="AU167" s="1028"/>
      <c r="AV167" s="1029"/>
      <c r="AW167" s="888"/>
      <c r="AX167" s="1009"/>
      <c r="AY167" s="1010"/>
      <c r="AZ167" s="1010"/>
      <c r="BA167" s="1010"/>
      <c r="BB167" s="1010"/>
      <c r="BC167" s="1010"/>
      <c r="BD167" s="1010"/>
      <c r="BE167" s="1010"/>
      <c r="BF167" s="1010"/>
      <c r="BG167" s="1010"/>
      <c r="BH167" s="1025"/>
      <c r="BI167" s="1025"/>
      <c r="BJ167" s="1025"/>
      <c r="BK167" s="1025"/>
      <c r="BL167" s="1025"/>
      <c r="BM167" s="1025"/>
      <c r="BN167" s="1025"/>
      <c r="BO167" s="1025"/>
      <c r="BP167" s="1025"/>
      <c r="BQ167" s="1025"/>
      <c r="BR167" s="1025"/>
      <c r="BS167" s="1025"/>
      <c r="BT167" s="1025"/>
      <c r="BU167" s="1025"/>
      <c r="BV167" s="1025"/>
      <c r="BW167" s="1025"/>
      <c r="BX167" s="1025"/>
      <c r="BY167" s="1025"/>
      <c r="BZ167" s="1025"/>
      <c r="CA167" s="1026"/>
      <c r="CB167" s="1016"/>
      <c r="CC167" s="1017"/>
      <c r="CD167" s="1017"/>
      <c r="CE167" s="1018"/>
      <c r="CF167" s="1020"/>
      <c r="CG167" s="1017"/>
      <c r="CH167" s="1017"/>
      <c r="CI167" s="1018"/>
      <c r="CJ167" s="1020"/>
      <c r="CK167" s="1017"/>
      <c r="CL167" s="1017"/>
      <c r="CM167" s="1017"/>
      <c r="CN167" s="1027" t="str">
        <f>'Resumen Anual'!$AR$7</f>
        <v>D</v>
      </c>
      <c r="CO167" s="1028"/>
      <c r="CP167" s="1028"/>
      <c r="CQ167" s="1027" t="str">
        <f>'Resumen Anual'!$AU$7</f>
        <v>N</v>
      </c>
      <c r="CR167" s="1028"/>
      <c r="CS167" s="1029"/>
      <c r="CT167" s="888"/>
      <c r="CV167" s="1009"/>
      <c r="CW167" s="1010"/>
      <c r="CX167" s="1010"/>
      <c r="CY167" s="1010"/>
      <c r="CZ167" s="1010"/>
      <c r="DA167" s="1010"/>
      <c r="DB167" s="1010"/>
      <c r="DC167" s="1010"/>
      <c r="DD167" s="1010"/>
      <c r="DE167" s="1010"/>
      <c r="DF167" s="1025"/>
      <c r="DG167" s="1025"/>
      <c r="DH167" s="1025"/>
      <c r="DI167" s="1025"/>
      <c r="DJ167" s="1025"/>
      <c r="DK167" s="1025"/>
      <c r="DL167" s="1025"/>
      <c r="DM167" s="1025"/>
      <c r="DN167" s="1025"/>
      <c r="DO167" s="1025"/>
      <c r="DP167" s="1025"/>
      <c r="DQ167" s="1025"/>
      <c r="DR167" s="1025"/>
      <c r="DS167" s="1025"/>
      <c r="DT167" s="1025"/>
      <c r="DU167" s="1025"/>
      <c r="DV167" s="1025"/>
      <c r="DW167" s="1025"/>
      <c r="DX167" s="1025"/>
      <c r="DY167" s="1026"/>
      <c r="DZ167" s="1016"/>
      <c r="EA167" s="1017"/>
      <c r="EB167" s="1017"/>
      <c r="EC167" s="1018"/>
      <c r="ED167" s="1020"/>
      <c r="EE167" s="1017"/>
      <c r="EF167" s="1017"/>
      <c r="EG167" s="1018"/>
      <c r="EH167" s="1020"/>
      <c r="EI167" s="1017"/>
      <c r="EJ167" s="1017"/>
      <c r="EK167" s="1017"/>
      <c r="EL167" s="1027" t="str">
        <f>'Resumen Anual'!$AR$7</f>
        <v>D</v>
      </c>
      <c r="EM167" s="1028"/>
      <c r="EN167" s="1028"/>
      <c r="EO167" s="1027" t="str">
        <f>'Resumen Anual'!$AU$7</f>
        <v>N</v>
      </c>
      <c r="EP167" s="1028"/>
      <c r="EQ167" s="1029"/>
      <c r="ER167" s="888"/>
      <c r="ES167" s="1009"/>
      <c r="ET167" s="1010"/>
      <c r="EU167" s="1010"/>
      <c r="EV167" s="1010"/>
      <c r="EW167" s="1010"/>
      <c r="EX167" s="1010"/>
      <c r="EY167" s="1010"/>
      <c r="EZ167" s="1010"/>
      <c r="FA167" s="1010"/>
      <c r="FB167" s="1010"/>
      <c r="FC167" s="1025"/>
      <c r="FD167" s="1025"/>
      <c r="FE167" s="1025"/>
      <c r="FF167" s="1025"/>
      <c r="FG167" s="1025"/>
      <c r="FH167" s="1025"/>
      <c r="FI167" s="1025"/>
      <c r="FJ167" s="1025"/>
      <c r="FK167" s="1025"/>
      <c r="FL167" s="1025"/>
      <c r="FM167" s="1025"/>
      <c r="FN167" s="1025"/>
      <c r="FO167" s="1025"/>
      <c r="FP167" s="1025"/>
      <c r="FQ167" s="1025"/>
      <c r="FR167" s="1025"/>
      <c r="FS167" s="1025"/>
      <c r="FT167" s="1025"/>
      <c r="FU167" s="1025"/>
      <c r="FV167" s="1026"/>
      <c r="FW167" s="1016"/>
      <c r="FX167" s="1017"/>
      <c r="FY167" s="1017"/>
      <c r="FZ167" s="1018"/>
      <c r="GA167" s="1020"/>
      <c r="GB167" s="1017"/>
      <c r="GC167" s="1017"/>
      <c r="GD167" s="1018"/>
      <c r="GE167" s="1020"/>
      <c r="GF167" s="1017"/>
      <c r="GG167" s="1017"/>
      <c r="GH167" s="1017"/>
      <c r="GI167" s="1027" t="str">
        <f>'Resumen Anual'!$AR$7</f>
        <v>D</v>
      </c>
      <c r="GJ167" s="1028"/>
      <c r="GK167" s="1028"/>
      <c r="GL167" s="1027" t="str">
        <f>'Resumen Anual'!$AU$7</f>
        <v>N</v>
      </c>
      <c r="GM167" s="1028"/>
      <c r="GN167" s="1029"/>
      <c r="GO167" s="888"/>
    </row>
    <row r="168" spans="1:197" ht="5.25" customHeight="1" x14ac:dyDescent="0.2">
      <c r="A168" s="880"/>
      <c r="B168" s="881"/>
      <c r="C168" s="881"/>
      <c r="D168" s="881"/>
      <c r="E168" s="881"/>
      <c r="F168" s="881"/>
      <c r="G168" s="881"/>
      <c r="H168" s="881"/>
      <c r="I168" s="881"/>
      <c r="J168" s="881"/>
      <c r="K168" s="881"/>
      <c r="L168" s="881"/>
      <c r="M168" s="881"/>
      <c r="N168" s="881"/>
      <c r="O168" s="881"/>
      <c r="P168" s="881"/>
      <c r="Q168" s="881"/>
      <c r="R168" s="881"/>
      <c r="S168" s="881"/>
      <c r="T168" s="881"/>
      <c r="U168" s="881"/>
      <c r="V168" s="881"/>
      <c r="W168" s="881"/>
      <c r="X168" s="881"/>
      <c r="Y168" s="881"/>
      <c r="Z168" s="881"/>
      <c r="AA168" s="881"/>
      <c r="AB168" s="881"/>
      <c r="AC168" s="881"/>
      <c r="AD168" s="881"/>
      <c r="AE168" s="1016"/>
      <c r="AF168" s="1017"/>
      <c r="AG168" s="1017"/>
      <c r="AH168" s="1018"/>
      <c r="AI168" s="1020"/>
      <c r="AJ168" s="1017"/>
      <c r="AK168" s="1017"/>
      <c r="AL168" s="1018"/>
      <c r="AM168" s="1020"/>
      <c r="AN168" s="1017"/>
      <c r="AO168" s="1017"/>
      <c r="AP168" s="1017"/>
      <c r="AQ168" s="1020"/>
      <c r="AR168" s="1017"/>
      <c r="AS168" s="1017"/>
      <c r="AT168" s="1020"/>
      <c r="AU168" s="1017"/>
      <c r="AV168" s="1030"/>
      <c r="AW168" s="888"/>
      <c r="AX168" s="880"/>
      <c r="AY168" s="881"/>
      <c r="AZ168" s="881"/>
      <c r="BA168" s="881"/>
      <c r="BB168" s="881"/>
      <c r="BC168" s="881"/>
      <c r="BD168" s="881"/>
      <c r="BE168" s="881"/>
      <c r="BF168" s="881"/>
      <c r="BG168" s="881"/>
      <c r="BH168" s="881"/>
      <c r="BI168" s="881"/>
      <c r="BJ168" s="881"/>
      <c r="BK168" s="881"/>
      <c r="BL168" s="881"/>
      <c r="BM168" s="881"/>
      <c r="BN168" s="881"/>
      <c r="BO168" s="881"/>
      <c r="BP168" s="881"/>
      <c r="BQ168" s="881"/>
      <c r="BR168" s="881"/>
      <c r="BS168" s="881"/>
      <c r="BT168" s="881"/>
      <c r="BU168" s="881"/>
      <c r="BV168" s="881"/>
      <c r="BW168" s="881"/>
      <c r="BX168" s="881"/>
      <c r="BY168" s="881"/>
      <c r="BZ168" s="881"/>
      <c r="CA168" s="881"/>
      <c r="CB168" s="1016"/>
      <c r="CC168" s="1017"/>
      <c r="CD168" s="1017"/>
      <c r="CE168" s="1018"/>
      <c r="CF168" s="1020"/>
      <c r="CG168" s="1017"/>
      <c r="CH168" s="1017"/>
      <c r="CI168" s="1018"/>
      <c r="CJ168" s="1020"/>
      <c r="CK168" s="1017"/>
      <c r="CL168" s="1017"/>
      <c r="CM168" s="1017"/>
      <c r="CN168" s="1020"/>
      <c r="CO168" s="1017"/>
      <c r="CP168" s="1017"/>
      <c r="CQ168" s="1020"/>
      <c r="CR168" s="1017"/>
      <c r="CS168" s="1030"/>
      <c r="CT168" s="888"/>
      <c r="CV168" s="880"/>
      <c r="CW168" s="881"/>
      <c r="CX168" s="881"/>
      <c r="CY168" s="881"/>
      <c r="CZ168" s="881"/>
      <c r="DA168" s="881"/>
      <c r="DB168" s="881"/>
      <c r="DC168" s="881"/>
      <c r="DD168" s="881"/>
      <c r="DE168" s="881"/>
      <c r="DF168" s="881"/>
      <c r="DG168" s="881"/>
      <c r="DH168" s="881"/>
      <c r="DI168" s="881"/>
      <c r="DJ168" s="881"/>
      <c r="DK168" s="881"/>
      <c r="DL168" s="881"/>
      <c r="DM168" s="881"/>
      <c r="DN168" s="881"/>
      <c r="DO168" s="881"/>
      <c r="DP168" s="881"/>
      <c r="DQ168" s="881"/>
      <c r="DR168" s="881"/>
      <c r="DS168" s="881"/>
      <c r="DT168" s="881"/>
      <c r="DU168" s="881"/>
      <c r="DV168" s="881"/>
      <c r="DW168" s="881"/>
      <c r="DX168" s="881"/>
      <c r="DY168" s="881"/>
      <c r="DZ168" s="1016"/>
      <c r="EA168" s="1017"/>
      <c r="EB168" s="1017"/>
      <c r="EC168" s="1018"/>
      <c r="ED168" s="1020"/>
      <c r="EE168" s="1017"/>
      <c r="EF168" s="1017"/>
      <c r="EG168" s="1018"/>
      <c r="EH168" s="1020"/>
      <c r="EI168" s="1017"/>
      <c r="EJ168" s="1017"/>
      <c r="EK168" s="1017"/>
      <c r="EL168" s="1020"/>
      <c r="EM168" s="1017"/>
      <c r="EN168" s="1017"/>
      <c r="EO168" s="1020"/>
      <c r="EP168" s="1017"/>
      <c r="EQ168" s="1030"/>
      <c r="ER168" s="888"/>
      <c r="ES168" s="880"/>
      <c r="ET168" s="881"/>
      <c r="EU168" s="881"/>
      <c r="EV168" s="881"/>
      <c r="EW168" s="881"/>
      <c r="EX168" s="881"/>
      <c r="EY168" s="881"/>
      <c r="EZ168" s="881"/>
      <c r="FA168" s="881"/>
      <c r="FB168" s="881"/>
      <c r="FC168" s="881"/>
      <c r="FD168" s="881"/>
      <c r="FE168" s="881"/>
      <c r="FF168" s="881"/>
      <c r="FG168" s="881"/>
      <c r="FH168" s="881"/>
      <c r="FI168" s="881"/>
      <c r="FJ168" s="881"/>
      <c r="FK168" s="881"/>
      <c r="FL168" s="881"/>
      <c r="FM168" s="881"/>
      <c r="FN168" s="881"/>
      <c r="FO168" s="881"/>
      <c r="FP168" s="881"/>
      <c r="FQ168" s="881"/>
      <c r="FR168" s="881"/>
      <c r="FS168" s="881"/>
      <c r="FT168" s="881"/>
      <c r="FU168" s="881"/>
      <c r="FV168" s="881"/>
      <c r="FW168" s="1016"/>
      <c r="FX168" s="1017"/>
      <c r="FY168" s="1017"/>
      <c r="FZ168" s="1018"/>
      <c r="GA168" s="1020"/>
      <c r="GB168" s="1017"/>
      <c r="GC168" s="1017"/>
      <c r="GD168" s="1018"/>
      <c r="GE168" s="1020"/>
      <c r="GF168" s="1017"/>
      <c r="GG168" s="1017"/>
      <c r="GH168" s="1017"/>
      <c r="GI168" s="1020"/>
      <c r="GJ168" s="1017"/>
      <c r="GK168" s="1017"/>
      <c r="GL168" s="1020"/>
      <c r="GM168" s="1017"/>
      <c r="GN168" s="1030"/>
      <c r="GO168" s="888"/>
    </row>
    <row r="169" spans="1:197" ht="8.25" customHeight="1" x14ac:dyDescent="0.2">
      <c r="A169" s="898"/>
      <c r="B169" s="992" t="str">
        <f>'Resumen Anual'!$C$13</f>
        <v>TIEMPO DE VUELO</v>
      </c>
      <c r="C169" s="993"/>
      <c r="D169" s="993"/>
      <c r="E169" s="993"/>
      <c r="F169" s="993"/>
      <c r="G169" s="993"/>
      <c r="H169" s="993"/>
      <c r="I169" s="993"/>
      <c r="J169" s="993"/>
      <c r="K169" s="993"/>
      <c r="L169" s="994"/>
      <c r="M169" s="6"/>
      <c r="N169" s="998" t="str">
        <f>'Resumen Anual'!$O$13</f>
        <v>TIEMPO MEDIO</v>
      </c>
      <c r="O169" s="993"/>
      <c r="P169" s="993"/>
      <c r="Q169" s="993"/>
      <c r="R169" s="993"/>
      <c r="S169" s="993"/>
      <c r="T169" s="993"/>
      <c r="U169" s="993"/>
      <c r="V169" s="993"/>
      <c r="W169" s="993"/>
      <c r="X169" s="994"/>
      <c r="Y169" s="625"/>
      <c r="Z169" s="978" t="s">
        <v>94</v>
      </c>
      <c r="AA169" s="978"/>
      <c r="AB169" s="978"/>
      <c r="AC169" s="978"/>
      <c r="AD169" s="978"/>
      <c r="AE169" s="912"/>
      <c r="AF169" s="912"/>
      <c r="AG169" s="912"/>
      <c r="AH169" s="912"/>
      <c r="AI169" s="912"/>
      <c r="AJ169" s="912"/>
      <c r="AK169" s="912"/>
      <c r="AL169" s="912"/>
      <c r="AM169" s="912"/>
      <c r="AN169" s="912"/>
      <c r="AO169" s="912"/>
      <c r="AP169" s="912"/>
      <c r="AQ169" s="913"/>
      <c r="AR169" s="913"/>
      <c r="AS169" s="913"/>
      <c r="AT169" s="913"/>
      <c r="AU169" s="913"/>
      <c r="AV169" s="913"/>
      <c r="AW169" s="888"/>
      <c r="AX169" s="898"/>
      <c r="AY169" s="992" t="str">
        <f>'Resumen Anual'!$C$13</f>
        <v>TIEMPO DE VUELO</v>
      </c>
      <c r="AZ169" s="993"/>
      <c r="BA169" s="993"/>
      <c r="BB169" s="993"/>
      <c r="BC169" s="993"/>
      <c r="BD169" s="993"/>
      <c r="BE169" s="993"/>
      <c r="BF169" s="993"/>
      <c r="BG169" s="993"/>
      <c r="BH169" s="993"/>
      <c r="BI169" s="994"/>
      <c r="BJ169" s="6"/>
      <c r="BK169" s="998" t="str">
        <f>'Resumen Anual'!$O$13</f>
        <v>TIEMPO MEDIO</v>
      </c>
      <c r="BL169" s="993"/>
      <c r="BM169" s="993"/>
      <c r="BN169" s="993"/>
      <c r="BO169" s="993"/>
      <c r="BP169" s="993"/>
      <c r="BQ169" s="993"/>
      <c r="BR169" s="993"/>
      <c r="BS169" s="993"/>
      <c r="BT169" s="993"/>
      <c r="BU169" s="994"/>
      <c r="BV169" s="625"/>
      <c r="BW169" s="978" t="s">
        <v>94</v>
      </c>
      <c r="BX169" s="978"/>
      <c r="BY169" s="978"/>
      <c r="BZ169" s="978"/>
      <c r="CA169" s="978"/>
      <c r="CB169" s="912"/>
      <c r="CC169" s="912"/>
      <c r="CD169" s="912"/>
      <c r="CE169" s="912"/>
      <c r="CF169" s="912"/>
      <c r="CG169" s="912"/>
      <c r="CH169" s="912"/>
      <c r="CI169" s="912"/>
      <c r="CJ169" s="912"/>
      <c r="CK169" s="912"/>
      <c r="CL169" s="912"/>
      <c r="CM169" s="912"/>
      <c r="CN169" s="913"/>
      <c r="CO169" s="913"/>
      <c r="CP169" s="913"/>
      <c r="CQ169" s="913"/>
      <c r="CR169" s="913"/>
      <c r="CS169" s="913"/>
      <c r="CT169" s="888"/>
      <c r="CV169" s="898"/>
      <c r="CW169" s="992" t="str">
        <f>'Resumen Anual'!$C$13</f>
        <v>TIEMPO DE VUELO</v>
      </c>
      <c r="CX169" s="993"/>
      <c r="CY169" s="993"/>
      <c r="CZ169" s="993"/>
      <c r="DA169" s="993"/>
      <c r="DB169" s="993"/>
      <c r="DC169" s="993"/>
      <c r="DD169" s="993"/>
      <c r="DE169" s="993"/>
      <c r="DF169" s="993"/>
      <c r="DG169" s="994"/>
      <c r="DH169" s="6"/>
      <c r="DI169" s="998" t="str">
        <f>'Resumen Anual'!$O$13</f>
        <v>TIEMPO MEDIO</v>
      </c>
      <c r="DJ169" s="993"/>
      <c r="DK169" s="993"/>
      <c r="DL169" s="993"/>
      <c r="DM169" s="993"/>
      <c r="DN169" s="993"/>
      <c r="DO169" s="993"/>
      <c r="DP169" s="993"/>
      <c r="DQ169" s="993"/>
      <c r="DR169" s="993"/>
      <c r="DS169" s="994"/>
      <c r="DT169" s="625"/>
      <c r="DU169" s="978" t="s">
        <v>94</v>
      </c>
      <c r="DV169" s="978"/>
      <c r="DW169" s="978"/>
      <c r="DX169" s="978"/>
      <c r="DY169" s="978"/>
      <c r="DZ169" s="912"/>
      <c r="EA169" s="912"/>
      <c r="EB169" s="912"/>
      <c r="EC169" s="912"/>
      <c r="ED169" s="912"/>
      <c r="EE169" s="912"/>
      <c r="EF169" s="912"/>
      <c r="EG169" s="912"/>
      <c r="EH169" s="912"/>
      <c r="EI169" s="912"/>
      <c r="EJ169" s="912"/>
      <c r="EK169" s="912"/>
      <c r="EL169" s="913"/>
      <c r="EM169" s="913"/>
      <c r="EN169" s="913"/>
      <c r="EO169" s="913"/>
      <c r="EP169" s="913"/>
      <c r="EQ169" s="913"/>
      <c r="ER169" s="888"/>
      <c r="ES169" s="898"/>
      <c r="ET169" s="992" t="str">
        <f>'Resumen Anual'!$C$13</f>
        <v>TIEMPO DE VUELO</v>
      </c>
      <c r="EU169" s="993"/>
      <c r="EV169" s="993"/>
      <c r="EW169" s="993"/>
      <c r="EX169" s="993"/>
      <c r="EY169" s="993"/>
      <c r="EZ169" s="993"/>
      <c r="FA169" s="993"/>
      <c r="FB169" s="993"/>
      <c r="FC169" s="993"/>
      <c r="FD169" s="994"/>
      <c r="FE169" s="6"/>
      <c r="FF169" s="998" t="str">
        <f>'Resumen Anual'!$O$13</f>
        <v>TIEMPO MEDIO</v>
      </c>
      <c r="FG169" s="993"/>
      <c r="FH169" s="993"/>
      <c r="FI169" s="993"/>
      <c r="FJ169" s="993"/>
      <c r="FK169" s="993"/>
      <c r="FL169" s="993"/>
      <c r="FM169" s="993"/>
      <c r="FN169" s="993"/>
      <c r="FO169" s="993"/>
      <c r="FP169" s="994"/>
      <c r="FQ169" s="625"/>
      <c r="FR169" s="978" t="s">
        <v>94</v>
      </c>
      <c r="FS169" s="978"/>
      <c r="FT169" s="978"/>
      <c r="FU169" s="978"/>
      <c r="FV169" s="978"/>
      <c r="FW169" s="912"/>
      <c r="FX169" s="912"/>
      <c r="FY169" s="912"/>
      <c r="FZ169" s="912"/>
      <c r="GA169" s="912"/>
      <c r="GB169" s="912"/>
      <c r="GC169" s="912"/>
      <c r="GD169" s="912"/>
      <c r="GE169" s="912"/>
      <c r="GF169" s="912"/>
      <c r="GG169" s="912"/>
      <c r="GH169" s="912"/>
      <c r="GI169" s="913"/>
      <c r="GJ169" s="913"/>
      <c r="GK169" s="913"/>
      <c r="GL169" s="913"/>
      <c r="GM169" s="913"/>
      <c r="GN169" s="913"/>
      <c r="GO169" s="888"/>
    </row>
    <row r="170" spans="1:197" ht="8.25" customHeight="1" x14ac:dyDescent="0.2">
      <c r="A170" s="898"/>
      <c r="B170" s="995"/>
      <c r="C170" s="996"/>
      <c r="D170" s="996"/>
      <c r="E170" s="996"/>
      <c r="F170" s="996"/>
      <c r="G170" s="996"/>
      <c r="H170" s="996"/>
      <c r="I170" s="996"/>
      <c r="J170" s="996"/>
      <c r="K170" s="996"/>
      <c r="L170" s="997"/>
      <c r="M170" s="14"/>
      <c r="N170" s="995"/>
      <c r="O170" s="996"/>
      <c r="P170" s="996"/>
      <c r="Q170" s="996"/>
      <c r="R170" s="996"/>
      <c r="S170" s="996"/>
      <c r="T170" s="996"/>
      <c r="U170" s="996"/>
      <c r="V170" s="996"/>
      <c r="W170" s="996"/>
      <c r="X170" s="997"/>
      <c r="Y170" s="625"/>
      <c r="Z170" s="978"/>
      <c r="AA170" s="978"/>
      <c r="AB170" s="978"/>
      <c r="AC170" s="978"/>
      <c r="AD170" s="978"/>
      <c r="AE170" s="912"/>
      <c r="AF170" s="912"/>
      <c r="AG170" s="912"/>
      <c r="AH170" s="912"/>
      <c r="AI170" s="912"/>
      <c r="AJ170" s="912"/>
      <c r="AK170" s="912"/>
      <c r="AL170" s="912"/>
      <c r="AM170" s="912"/>
      <c r="AN170" s="912"/>
      <c r="AO170" s="912"/>
      <c r="AP170" s="912"/>
      <c r="AQ170" s="913"/>
      <c r="AR170" s="913"/>
      <c r="AS170" s="913"/>
      <c r="AT170" s="913"/>
      <c r="AU170" s="913"/>
      <c r="AV170" s="913"/>
      <c r="AW170" s="888"/>
      <c r="AX170" s="898"/>
      <c r="AY170" s="995"/>
      <c r="AZ170" s="996"/>
      <c r="BA170" s="996"/>
      <c r="BB170" s="996"/>
      <c r="BC170" s="996"/>
      <c r="BD170" s="996"/>
      <c r="BE170" s="996"/>
      <c r="BF170" s="996"/>
      <c r="BG170" s="996"/>
      <c r="BH170" s="996"/>
      <c r="BI170" s="997"/>
      <c r="BJ170" s="14"/>
      <c r="BK170" s="995"/>
      <c r="BL170" s="996"/>
      <c r="BM170" s="996"/>
      <c r="BN170" s="996"/>
      <c r="BO170" s="996"/>
      <c r="BP170" s="996"/>
      <c r="BQ170" s="996"/>
      <c r="BR170" s="996"/>
      <c r="BS170" s="996"/>
      <c r="BT170" s="996"/>
      <c r="BU170" s="997"/>
      <c r="BV170" s="625"/>
      <c r="BW170" s="978"/>
      <c r="BX170" s="978"/>
      <c r="BY170" s="978"/>
      <c r="BZ170" s="978"/>
      <c r="CA170" s="978"/>
      <c r="CB170" s="912"/>
      <c r="CC170" s="912"/>
      <c r="CD170" s="912"/>
      <c r="CE170" s="912"/>
      <c r="CF170" s="912"/>
      <c r="CG170" s="912"/>
      <c r="CH170" s="912"/>
      <c r="CI170" s="912"/>
      <c r="CJ170" s="912"/>
      <c r="CK170" s="912"/>
      <c r="CL170" s="912"/>
      <c r="CM170" s="912"/>
      <c r="CN170" s="913"/>
      <c r="CO170" s="913"/>
      <c r="CP170" s="913"/>
      <c r="CQ170" s="913"/>
      <c r="CR170" s="913"/>
      <c r="CS170" s="913"/>
      <c r="CT170" s="888"/>
      <c r="CV170" s="898"/>
      <c r="CW170" s="995"/>
      <c r="CX170" s="996"/>
      <c r="CY170" s="996"/>
      <c r="CZ170" s="996"/>
      <c r="DA170" s="996"/>
      <c r="DB170" s="996"/>
      <c r="DC170" s="996"/>
      <c r="DD170" s="996"/>
      <c r="DE170" s="996"/>
      <c r="DF170" s="996"/>
      <c r="DG170" s="997"/>
      <c r="DH170" s="14"/>
      <c r="DI170" s="995"/>
      <c r="DJ170" s="996"/>
      <c r="DK170" s="996"/>
      <c r="DL170" s="996"/>
      <c r="DM170" s="996"/>
      <c r="DN170" s="996"/>
      <c r="DO170" s="996"/>
      <c r="DP170" s="996"/>
      <c r="DQ170" s="996"/>
      <c r="DR170" s="996"/>
      <c r="DS170" s="997"/>
      <c r="DT170" s="625"/>
      <c r="DU170" s="978"/>
      <c r="DV170" s="978"/>
      <c r="DW170" s="978"/>
      <c r="DX170" s="978"/>
      <c r="DY170" s="978"/>
      <c r="DZ170" s="912"/>
      <c r="EA170" s="912"/>
      <c r="EB170" s="912"/>
      <c r="EC170" s="912"/>
      <c r="ED170" s="912"/>
      <c r="EE170" s="912"/>
      <c r="EF170" s="912"/>
      <c r="EG170" s="912"/>
      <c r="EH170" s="912"/>
      <c r="EI170" s="912"/>
      <c r="EJ170" s="912"/>
      <c r="EK170" s="912"/>
      <c r="EL170" s="913"/>
      <c r="EM170" s="913"/>
      <c r="EN170" s="913"/>
      <c r="EO170" s="913"/>
      <c r="EP170" s="913"/>
      <c r="EQ170" s="913"/>
      <c r="ER170" s="888"/>
      <c r="ES170" s="898"/>
      <c r="ET170" s="995"/>
      <c r="EU170" s="996"/>
      <c r="EV170" s="996"/>
      <c r="EW170" s="996"/>
      <c r="EX170" s="996"/>
      <c r="EY170" s="996"/>
      <c r="EZ170" s="996"/>
      <c r="FA170" s="996"/>
      <c r="FB170" s="996"/>
      <c r="FC170" s="996"/>
      <c r="FD170" s="997"/>
      <c r="FE170" s="14"/>
      <c r="FF170" s="995"/>
      <c r="FG170" s="996"/>
      <c r="FH170" s="996"/>
      <c r="FI170" s="996"/>
      <c r="FJ170" s="996"/>
      <c r="FK170" s="996"/>
      <c r="FL170" s="996"/>
      <c r="FM170" s="996"/>
      <c r="FN170" s="996"/>
      <c r="FO170" s="996"/>
      <c r="FP170" s="997"/>
      <c r="FQ170" s="625"/>
      <c r="FR170" s="978"/>
      <c r="FS170" s="978"/>
      <c r="FT170" s="978"/>
      <c r="FU170" s="978"/>
      <c r="FV170" s="978"/>
      <c r="FW170" s="912"/>
      <c r="FX170" s="912"/>
      <c r="FY170" s="912"/>
      <c r="FZ170" s="912"/>
      <c r="GA170" s="912"/>
      <c r="GB170" s="912"/>
      <c r="GC170" s="912"/>
      <c r="GD170" s="912"/>
      <c r="GE170" s="912"/>
      <c r="GF170" s="912"/>
      <c r="GG170" s="912"/>
      <c r="GH170" s="912"/>
      <c r="GI170" s="913"/>
      <c r="GJ170" s="913"/>
      <c r="GK170" s="913"/>
      <c r="GL170" s="913"/>
      <c r="GM170" s="913"/>
      <c r="GN170" s="913"/>
      <c r="GO170" s="888"/>
    </row>
    <row r="171" spans="1:197" ht="8.25" customHeight="1" x14ac:dyDescent="0.2">
      <c r="A171" s="898"/>
      <c r="B171" s="832"/>
      <c r="C171" s="833"/>
      <c r="D171" s="833"/>
      <c r="E171" s="833"/>
      <c r="F171" s="833"/>
      <c r="G171" s="833"/>
      <c r="H171" s="833"/>
      <c r="I171" s="833"/>
      <c r="J171" s="833"/>
      <c r="K171" s="833"/>
      <c r="L171" s="834"/>
      <c r="M171" s="14"/>
      <c r="N171" s="821"/>
      <c r="O171" s="822"/>
      <c r="P171" s="822"/>
      <c r="Q171" s="822"/>
      <c r="R171" s="822"/>
      <c r="S171" s="822"/>
      <c r="T171" s="822"/>
      <c r="U171" s="822"/>
      <c r="V171" s="822"/>
      <c r="W171" s="822"/>
      <c r="X171" s="823"/>
      <c r="Y171" s="625"/>
      <c r="Z171" s="910"/>
      <c r="AA171" s="911"/>
      <c r="AB171" s="911"/>
      <c r="AC171" s="911"/>
      <c r="AD171" s="911"/>
      <c r="AE171" s="912"/>
      <c r="AF171" s="912"/>
      <c r="AG171" s="912"/>
      <c r="AH171" s="912"/>
      <c r="AI171" s="912"/>
      <c r="AJ171" s="912"/>
      <c r="AK171" s="912"/>
      <c r="AL171" s="912"/>
      <c r="AM171" s="912"/>
      <c r="AN171" s="912"/>
      <c r="AO171" s="912"/>
      <c r="AP171" s="912"/>
      <c r="AQ171" s="913"/>
      <c r="AR171" s="913"/>
      <c r="AS171" s="913"/>
      <c r="AT171" s="913"/>
      <c r="AU171" s="913"/>
      <c r="AV171" s="913"/>
      <c r="AW171" s="888"/>
      <c r="AX171" s="898"/>
      <c r="AY171" s="832"/>
      <c r="AZ171" s="833"/>
      <c r="BA171" s="833"/>
      <c r="BB171" s="833"/>
      <c r="BC171" s="833"/>
      <c r="BD171" s="833"/>
      <c r="BE171" s="833"/>
      <c r="BF171" s="833"/>
      <c r="BG171" s="833"/>
      <c r="BH171" s="833"/>
      <c r="BI171" s="834"/>
      <c r="BJ171" s="14"/>
      <c r="BK171" s="821"/>
      <c r="BL171" s="822"/>
      <c r="BM171" s="822"/>
      <c r="BN171" s="822"/>
      <c r="BO171" s="822"/>
      <c r="BP171" s="822"/>
      <c r="BQ171" s="822"/>
      <c r="BR171" s="822"/>
      <c r="BS171" s="822"/>
      <c r="BT171" s="822"/>
      <c r="BU171" s="823"/>
      <c r="BV171" s="625"/>
      <c r="BW171" s="910"/>
      <c r="BX171" s="911"/>
      <c r="BY171" s="911"/>
      <c r="BZ171" s="911"/>
      <c r="CA171" s="911"/>
      <c r="CB171" s="912"/>
      <c r="CC171" s="912"/>
      <c r="CD171" s="912"/>
      <c r="CE171" s="912"/>
      <c r="CF171" s="912"/>
      <c r="CG171" s="912"/>
      <c r="CH171" s="912"/>
      <c r="CI171" s="912"/>
      <c r="CJ171" s="912"/>
      <c r="CK171" s="912"/>
      <c r="CL171" s="912"/>
      <c r="CM171" s="912"/>
      <c r="CN171" s="913"/>
      <c r="CO171" s="913"/>
      <c r="CP171" s="913"/>
      <c r="CQ171" s="913"/>
      <c r="CR171" s="913"/>
      <c r="CS171" s="913"/>
      <c r="CT171" s="888"/>
      <c r="CV171" s="898"/>
      <c r="CW171" s="832"/>
      <c r="CX171" s="833"/>
      <c r="CY171" s="833"/>
      <c r="CZ171" s="833"/>
      <c r="DA171" s="833"/>
      <c r="DB171" s="833"/>
      <c r="DC171" s="833"/>
      <c r="DD171" s="833"/>
      <c r="DE171" s="833"/>
      <c r="DF171" s="833"/>
      <c r="DG171" s="834"/>
      <c r="DH171" s="14"/>
      <c r="DI171" s="821"/>
      <c r="DJ171" s="822"/>
      <c r="DK171" s="822"/>
      <c r="DL171" s="822"/>
      <c r="DM171" s="822"/>
      <c r="DN171" s="822"/>
      <c r="DO171" s="822"/>
      <c r="DP171" s="822"/>
      <c r="DQ171" s="822"/>
      <c r="DR171" s="822"/>
      <c r="DS171" s="823"/>
      <c r="DT171" s="625"/>
      <c r="DU171" s="910"/>
      <c r="DV171" s="911"/>
      <c r="DW171" s="911"/>
      <c r="DX171" s="911"/>
      <c r="DY171" s="911"/>
      <c r="DZ171" s="912"/>
      <c r="EA171" s="912"/>
      <c r="EB171" s="912"/>
      <c r="EC171" s="912"/>
      <c r="ED171" s="912"/>
      <c r="EE171" s="912"/>
      <c r="EF171" s="912"/>
      <c r="EG171" s="912"/>
      <c r="EH171" s="912"/>
      <c r="EI171" s="912"/>
      <c r="EJ171" s="912"/>
      <c r="EK171" s="912"/>
      <c r="EL171" s="913"/>
      <c r="EM171" s="913"/>
      <c r="EN171" s="913"/>
      <c r="EO171" s="913"/>
      <c r="EP171" s="913"/>
      <c r="EQ171" s="913"/>
      <c r="ER171" s="888"/>
      <c r="ES171" s="898"/>
      <c r="ET171" s="832"/>
      <c r="EU171" s="833"/>
      <c r="EV171" s="833"/>
      <c r="EW171" s="833"/>
      <c r="EX171" s="833"/>
      <c r="EY171" s="833"/>
      <c r="EZ171" s="833"/>
      <c r="FA171" s="833"/>
      <c r="FB171" s="833"/>
      <c r="FC171" s="833"/>
      <c r="FD171" s="834"/>
      <c r="FE171" s="14"/>
      <c r="FF171" s="821"/>
      <c r="FG171" s="822"/>
      <c r="FH171" s="822"/>
      <c r="FI171" s="822"/>
      <c r="FJ171" s="822"/>
      <c r="FK171" s="822"/>
      <c r="FL171" s="822"/>
      <c r="FM171" s="822"/>
      <c r="FN171" s="822"/>
      <c r="FO171" s="822"/>
      <c r="FP171" s="823"/>
      <c r="FQ171" s="625"/>
      <c r="FR171" s="910"/>
      <c r="FS171" s="911"/>
      <c r="FT171" s="911"/>
      <c r="FU171" s="911"/>
      <c r="FV171" s="911"/>
      <c r="FW171" s="912"/>
      <c r="FX171" s="912"/>
      <c r="FY171" s="912"/>
      <c r="FZ171" s="912"/>
      <c r="GA171" s="912"/>
      <c r="GB171" s="912"/>
      <c r="GC171" s="912"/>
      <c r="GD171" s="912"/>
      <c r="GE171" s="912"/>
      <c r="GF171" s="912"/>
      <c r="GG171" s="912"/>
      <c r="GH171" s="912"/>
      <c r="GI171" s="913"/>
      <c r="GJ171" s="913"/>
      <c r="GK171" s="913"/>
      <c r="GL171" s="913"/>
      <c r="GM171" s="913"/>
      <c r="GN171" s="913"/>
      <c r="GO171" s="888"/>
    </row>
    <row r="172" spans="1:197" ht="15" customHeight="1" x14ac:dyDescent="0.2">
      <c r="A172" s="898"/>
      <c r="B172" s="835"/>
      <c r="C172" s="836"/>
      <c r="D172" s="836"/>
      <c r="E172" s="836"/>
      <c r="F172" s="836"/>
      <c r="G172" s="836"/>
      <c r="H172" s="836"/>
      <c r="I172" s="836"/>
      <c r="J172" s="836"/>
      <c r="K172" s="836"/>
      <c r="L172" s="837"/>
      <c r="M172" s="14"/>
      <c r="N172" s="989"/>
      <c r="O172" s="990"/>
      <c r="P172" s="990"/>
      <c r="Q172" s="990"/>
      <c r="R172" s="990"/>
      <c r="S172" s="990"/>
      <c r="T172" s="990"/>
      <c r="U172" s="990"/>
      <c r="V172" s="990"/>
      <c r="W172" s="990"/>
      <c r="X172" s="991"/>
      <c r="Y172" s="625"/>
      <c r="Z172" s="911"/>
      <c r="AA172" s="911"/>
      <c r="AB172" s="911"/>
      <c r="AC172" s="911"/>
      <c r="AD172" s="911"/>
      <c r="AE172" s="912"/>
      <c r="AF172" s="912"/>
      <c r="AG172" s="912"/>
      <c r="AH172" s="912"/>
      <c r="AI172" s="912"/>
      <c r="AJ172" s="912"/>
      <c r="AK172" s="912"/>
      <c r="AL172" s="912"/>
      <c r="AM172" s="912"/>
      <c r="AN172" s="912"/>
      <c r="AO172" s="912"/>
      <c r="AP172" s="912"/>
      <c r="AQ172" s="913"/>
      <c r="AR172" s="913"/>
      <c r="AS172" s="913"/>
      <c r="AT172" s="913"/>
      <c r="AU172" s="913"/>
      <c r="AV172" s="913"/>
      <c r="AW172" s="888"/>
      <c r="AX172" s="898"/>
      <c r="AY172" s="835"/>
      <c r="AZ172" s="836"/>
      <c r="BA172" s="836"/>
      <c r="BB172" s="836"/>
      <c r="BC172" s="836"/>
      <c r="BD172" s="836"/>
      <c r="BE172" s="836"/>
      <c r="BF172" s="836"/>
      <c r="BG172" s="836"/>
      <c r="BH172" s="836"/>
      <c r="BI172" s="837"/>
      <c r="BJ172" s="14"/>
      <c r="BK172" s="989"/>
      <c r="BL172" s="990"/>
      <c r="BM172" s="990"/>
      <c r="BN172" s="990"/>
      <c r="BO172" s="990"/>
      <c r="BP172" s="990"/>
      <c r="BQ172" s="990"/>
      <c r="BR172" s="990"/>
      <c r="BS172" s="990"/>
      <c r="BT172" s="990"/>
      <c r="BU172" s="991"/>
      <c r="BV172" s="625"/>
      <c r="BW172" s="911"/>
      <c r="BX172" s="911"/>
      <c r="BY172" s="911"/>
      <c r="BZ172" s="911"/>
      <c r="CA172" s="911"/>
      <c r="CB172" s="912"/>
      <c r="CC172" s="912"/>
      <c r="CD172" s="912"/>
      <c r="CE172" s="912"/>
      <c r="CF172" s="912"/>
      <c r="CG172" s="912"/>
      <c r="CH172" s="912"/>
      <c r="CI172" s="912"/>
      <c r="CJ172" s="912"/>
      <c r="CK172" s="912"/>
      <c r="CL172" s="912"/>
      <c r="CM172" s="912"/>
      <c r="CN172" s="913"/>
      <c r="CO172" s="913"/>
      <c r="CP172" s="913"/>
      <c r="CQ172" s="913"/>
      <c r="CR172" s="913"/>
      <c r="CS172" s="913"/>
      <c r="CT172" s="888"/>
      <c r="CV172" s="898"/>
      <c r="CW172" s="835"/>
      <c r="CX172" s="836"/>
      <c r="CY172" s="836"/>
      <c r="CZ172" s="836"/>
      <c r="DA172" s="836"/>
      <c r="DB172" s="836"/>
      <c r="DC172" s="836"/>
      <c r="DD172" s="836"/>
      <c r="DE172" s="836"/>
      <c r="DF172" s="836"/>
      <c r="DG172" s="837"/>
      <c r="DH172" s="14"/>
      <c r="DI172" s="989"/>
      <c r="DJ172" s="990"/>
      <c r="DK172" s="990"/>
      <c r="DL172" s="990"/>
      <c r="DM172" s="990"/>
      <c r="DN172" s="990"/>
      <c r="DO172" s="990"/>
      <c r="DP172" s="990"/>
      <c r="DQ172" s="990"/>
      <c r="DR172" s="990"/>
      <c r="DS172" s="991"/>
      <c r="DT172" s="625"/>
      <c r="DU172" s="911"/>
      <c r="DV172" s="911"/>
      <c r="DW172" s="911"/>
      <c r="DX172" s="911"/>
      <c r="DY172" s="911"/>
      <c r="DZ172" s="912"/>
      <c r="EA172" s="912"/>
      <c r="EB172" s="912"/>
      <c r="EC172" s="912"/>
      <c r="ED172" s="912"/>
      <c r="EE172" s="912"/>
      <c r="EF172" s="912"/>
      <c r="EG172" s="912"/>
      <c r="EH172" s="912"/>
      <c r="EI172" s="912"/>
      <c r="EJ172" s="912"/>
      <c r="EK172" s="912"/>
      <c r="EL172" s="913"/>
      <c r="EM172" s="913"/>
      <c r="EN172" s="913"/>
      <c r="EO172" s="913"/>
      <c r="EP172" s="913"/>
      <c r="EQ172" s="913"/>
      <c r="ER172" s="888"/>
      <c r="ES172" s="898"/>
      <c r="ET172" s="835"/>
      <c r="EU172" s="836"/>
      <c r="EV172" s="836"/>
      <c r="EW172" s="836"/>
      <c r="EX172" s="836"/>
      <c r="EY172" s="836"/>
      <c r="EZ172" s="836"/>
      <c r="FA172" s="836"/>
      <c r="FB172" s="836"/>
      <c r="FC172" s="836"/>
      <c r="FD172" s="837"/>
      <c r="FE172" s="14"/>
      <c r="FF172" s="989"/>
      <c r="FG172" s="990"/>
      <c r="FH172" s="990"/>
      <c r="FI172" s="990"/>
      <c r="FJ172" s="990"/>
      <c r="FK172" s="990"/>
      <c r="FL172" s="990"/>
      <c r="FM172" s="990"/>
      <c r="FN172" s="990"/>
      <c r="FO172" s="990"/>
      <c r="FP172" s="991"/>
      <c r="FQ172" s="625"/>
      <c r="FR172" s="911"/>
      <c r="FS172" s="911"/>
      <c r="FT172" s="911"/>
      <c r="FU172" s="911"/>
      <c r="FV172" s="911"/>
      <c r="FW172" s="912"/>
      <c r="FX172" s="912"/>
      <c r="FY172" s="912"/>
      <c r="FZ172" s="912"/>
      <c r="GA172" s="912"/>
      <c r="GB172" s="912"/>
      <c r="GC172" s="912"/>
      <c r="GD172" s="912"/>
      <c r="GE172" s="912"/>
      <c r="GF172" s="912"/>
      <c r="GG172" s="912"/>
      <c r="GH172" s="912"/>
      <c r="GI172" s="913"/>
      <c r="GJ172" s="913"/>
      <c r="GK172" s="913"/>
      <c r="GL172" s="913"/>
      <c r="GM172" s="913"/>
      <c r="GN172" s="913"/>
      <c r="GO172" s="888"/>
    </row>
    <row r="173" spans="1:197" ht="15" customHeight="1" x14ac:dyDescent="0.2">
      <c r="A173" s="898"/>
      <c r="B173" s="979" t="str">
        <f>'Resumen Anual'!$C$18</f>
        <v>N°DE VUELOS</v>
      </c>
      <c r="C173" s="980"/>
      <c r="D173" s="980"/>
      <c r="E173" s="980"/>
      <c r="F173" s="980"/>
      <c r="G173" s="980"/>
      <c r="H173" s="981"/>
      <c r="I173" s="900"/>
      <c r="J173" s="901"/>
      <c r="K173" s="901"/>
      <c r="L173" s="902"/>
      <c r="M173" s="630"/>
      <c r="N173" s="906" t="str">
        <f>'Resumen Anual'!$O$18</f>
        <v>DÍA</v>
      </c>
      <c r="O173" s="907"/>
      <c r="P173" s="907"/>
      <c r="Q173" s="907"/>
      <c r="R173" s="908" t="e">
        <f>SUMIF('Resumen Anual'!$L$6,K165,'Resumen Anual'!$T$18)+SUMIF('Resumen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Anual'!#REF!)+SUMIF('Resumen Anual'!#REF!,K165,'Resumen Anual'!#REF!)+SUMIF($K$6,K165,$S$14)+SUMIF($BH$6,K165,$BP$14)+SUMIF($DF$6,K165,$DN$14)+SUMIF($FC$6,K165,$FK$14)+SUMIF($K$59,K165,$S$67)+SUMIF($BH$59,K165,$BP$67)+SUMIF($DF$59,K165,$DN$67)+SUMIF($FC$59,K165,$FK$67)</f>
        <v>#REF!</v>
      </c>
      <c r="S173" s="909"/>
      <c r="T173" s="909"/>
      <c r="U173" s="909"/>
      <c r="V173" s="909"/>
      <c r="W173" s="909"/>
      <c r="X173" s="909"/>
      <c r="Y173" s="625"/>
      <c r="Z173" s="910"/>
      <c r="AA173" s="911"/>
      <c r="AB173" s="911"/>
      <c r="AC173" s="911"/>
      <c r="AD173" s="911"/>
      <c r="AE173" s="912"/>
      <c r="AF173" s="912"/>
      <c r="AG173" s="912"/>
      <c r="AH173" s="912"/>
      <c r="AI173" s="912"/>
      <c r="AJ173" s="912"/>
      <c r="AK173" s="912"/>
      <c r="AL173" s="912"/>
      <c r="AM173" s="912"/>
      <c r="AN173" s="912"/>
      <c r="AO173" s="912"/>
      <c r="AP173" s="912"/>
      <c r="AQ173" s="913"/>
      <c r="AR173" s="913"/>
      <c r="AS173" s="913"/>
      <c r="AT173" s="913"/>
      <c r="AU173" s="913"/>
      <c r="AV173" s="913"/>
      <c r="AW173" s="888"/>
      <c r="AX173" s="898"/>
      <c r="AY173" s="979" t="str">
        <f>'Resumen Anual'!$C$18</f>
        <v>N°DE VUELOS</v>
      </c>
      <c r="AZ173" s="980"/>
      <c r="BA173" s="980"/>
      <c r="BB173" s="980"/>
      <c r="BC173" s="980"/>
      <c r="BD173" s="980"/>
      <c r="BE173" s="981"/>
      <c r="BF173" s="900"/>
      <c r="BG173" s="901"/>
      <c r="BH173" s="901"/>
      <c r="BI173" s="902"/>
      <c r="BJ173" s="630"/>
      <c r="BK173" s="906" t="str">
        <f>'Resumen Anual'!$O$18</f>
        <v>DÍA</v>
      </c>
      <c r="BL173" s="907"/>
      <c r="BM173" s="907"/>
      <c r="BN173" s="907"/>
      <c r="BO173" s="908" t="e">
        <f>SUMIF('Resumen Anual'!$L$6,BH165,'Resumen Anual'!$T$18)+SUMIF('Resumen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Anual'!#REF!)+SUMIF('Resumen Anual'!#REF!,BH165,'Resumen Anual'!#REF!)+SUMIF($K$6,BH165,$S$14)+SUMIF($BH$6,BH165,$BP$14)+SUMIF($DF$6,BH165,$DN$14)+SUMIF($FC$6,BH165,$FK$14)+SUMIF($K$59,BH165,$S$67)+SUMIF($BH$59,BH165,$BP$67)+SUMIF($DF$59,BH165,$DN$67)+SUMIF($FC$59,BH165,$FK$67)</f>
        <v>#REF!</v>
      </c>
      <c r="BP173" s="909"/>
      <c r="BQ173" s="909"/>
      <c r="BR173" s="909"/>
      <c r="BS173" s="909"/>
      <c r="BT173" s="909"/>
      <c r="BU173" s="909"/>
      <c r="BV173" s="625"/>
      <c r="BW173" s="910"/>
      <c r="BX173" s="911"/>
      <c r="BY173" s="911"/>
      <c r="BZ173" s="911"/>
      <c r="CA173" s="911"/>
      <c r="CB173" s="912"/>
      <c r="CC173" s="912"/>
      <c r="CD173" s="912"/>
      <c r="CE173" s="912"/>
      <c r="CF173" s="912"/>
      <c r="CG173" s="912"/>
      <c r="CH173" s="912"/>
      <c r="CI173" s="912"/>
      <c r="CJ173" s="912"/>
      <c r="CK173" s="912"/>
      <c r="CL173" s="912"/>
      <c r="CM173" s="912"/>
      <c r="CN173" s="913"/>
      <c r="CO173" s="913"/>
      <c r="CP173" s="913"/>
      <c r="CQ173" s="913"/>
      <c r="CR173" s="913"/>
      <c r="CS173" s="913"/>
      <c r="CT173" s="888"/>
      <c r="CV173" s="898"/>
      <c r="CW173" s="979" t="str">
        <f>'Resumen Anual'!$C$18</f>
        <v>N°DE VUELOS</v>
      </c>
      <c r="CX173" s="980"/>
      <c r="CY173" s="980"/>
      <c r="CZ173" s="980"/>
      <c r="DA173" s="980"/>
      <c r="DB173" s="980"/>
      <c r="DC173" s="981"/>
      <c r="DD173" s="900"/>
      <c r="DE173" s="901"/>
      <c r="DF173" s="901"/>
      <c r="DG173" s="902"/>
      <c r="DH173" s="630"/>
      <c r="DI173" s="906" t="str">
        <f>'Resumen Anual'!$O$18</f>
        <v>DÍA</v>
      </c>
      <c r="DJ173" s="907"/>
      <c r="DK173" s="907"/>
      <c r="DL173" s="907"/>
      <c r="DM173" s="908" t="e">
        <f>SUMIF('Resumen Anual'!$L$6,DF165,'Resumen Anual'!$T$18)+SUMIF('Resumen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Anual'!#REF!)+SUMIF('Resumen Anual'!#REF!,DF165,'Resumen Anual'!#REF!)+SUMIF($K$6,DF165,$S$14)+SUMIF($BH$6,DF165,$BP$14)+SUMIF($DF$6,DF165,$DN$14)+SUMIF($FC$6,DF165,$FK$14)+SUMIF($K$59,DF165,$S$67)+SUMIF($BH$59,DF165,$BP$67)+SUMIF($DF$59,DF165,$DN$67)+SUMIF($FC$59,DF165,$FK$67)</f>
        <v>#REF!</v>
      </c>
      <c r="DN173" s="909"/>
      <c r="DO173" s="909"/>
      <c r="DP173" s="909"/>
      <c r="DQ173" s="909"/>
      <c r="DR173" s="909"/>
      <c r="DS173" s="909"/>
      <c r="DT173" s="625"/>
      <c r="DU173" s="910"/>
      <c r="DV173" s="911"/>
      <c r="DW173" s="911"/>
      <c r="DX173" s="911"/>
      <c r="DY173" s="911"/>
      <c r="DZ173" s="912"/>
      <c r="EA173" s="912"/>
      <c r="EB173" s="912"/>
      <c r="EC173" s="912"/>
      <c r="ED173" s="912"/>
      <c r="EE173" s="912"/>
      <c r="EF173" s="912"/>
      <c r="EG173" s="912"/>
      <c r="EH173" s="912"/>
      <c r="EI173" s="912"/>
      <c r="EJ173" s="912"/>
      <c r="EK173" s="912"/>
      <c r="EL173" s="913"/>
      <c r="EM173" s="913"/>
      <c r="EN173" s="913"/>
      <c r="EO173" s="913"/>
      <c r="EP173" s="913"/>
      <c r="EQ173" s="913"/>
      <c r="ER173" s="888"/>
      <c r="ES173" s="898"/>
      <c r="ET173" s="979" t="str">
        <f>'Resumen Anual'!$C$18</f>
        <v>N°DE VUELOS</v>
      </c>
      <c r="EU173" s="980"/>
      <c r="EV173" s="980"/>
      <c r="EW173" s="980"/>
      <c r="EX173" s="980"/>
      <c r="EY173" s="980"/>
      <c r="EZ173" s="981"/>
      <c r="FA173" s="900"/>
      <c r="FB173" s="901"/>
      <c r="FC173" s="901"/>
      <c r="FD173" s="902"/>
      <c r="FE173" s="630"/>
      <c r="FF173" s="906" t="str">
        <f>'Resumen Anual'!$O$18</f>
        <v>DÍA</v>
      </c>
      <c r="FG173" s="907"/>
      <c r="FH173" s="907"/>
      <c r="FI173" s="907"/>
      <c r="FJ173" s="908" t="e">
        <f>SUMIF('Resumen Anual'!$L$6,FC165,'Resumen Anual'!$T$18)+SUMIF('Resumen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Anual'!#REF!)+SUMIF('Resumen Anual'!#REF!,FC165,'Resumen Anual'!#REF!)+SUMIF($K$6,FC165,$S$14)+SUMIF($BH$6,FC165,$BP$14)+SUMIF($DF$6,FC165,$DN$14)+SUMIF($FC$6,FC165,$FK$14)+SUMIF($K$59,FC165,$S$67)+SUMIF($BH$59,FC165,$BP$67)+SUMIF($DF$59,FC165,$DN$67)+SUMIF($FC$59,FC165,$FK$67)</f>
        <v>#REF!</v>
      </c>
      <c r="FK173" s="909"/>
      <c r="FL173" s="909"/>
      <c r="FM173" s="909"/>
      <c r="FN173" s="909"/>
      <c r="FO173" s="909"/>
      <c r="FP173" s="909"/>
      <c r="FQ173" s="625"/>
      <c r="FR173" s="910"/>
      <c r="FS173" s="911"/>
      <c r="FT173" s="911"/>
      <c r="FU173" s="911"/>
      <c r="FV173" s="911"/>
      <c r="FW173" s="912"/>
      <c r="FX173" s="912"/>
      <c r="FY173" s="912"/>
      <c r="FZ173" s="912"/>
      <c r="GA173" s="912"/>
      <c r="GB173" s="912"/>
      <c r="GC173" s="912"/>
      <c r="GD173" s="912"/>
      <c r="GE173" s="912"/>
      <c r="GF173" s="912"/>
      <c r="GG173" s="912"/>
      <c r="GH173" s="912"/>
      <c r="GI173" s="913"/>
      <c r="GJ173" s="913"/>
      <c r="GK173" s="913"/>
      <c r="GL173" s="913"/>
      <c r="GM173" s="913"/>
      <c r="GN173" s="913"/>
      <c r="GO173" s="888"/>
    </row>
    <row r="174" spans="1:197" ht="3" customHeight="1" x14ac:dyDescent="0.25">
      <c r="A174" s="898"/>
      <c r="B174" s="982"/>
      <c r="C174" s="983"/>
      <c r="D174" s="983"/>
      <c r="E174" s="983"/>
      <c r="F174" s="983"/>
      <c r="G174" s="983"/>
      <c r="H174" s="984"/>
      <c r="I174" s="903"/>
      <c r="J174" s="904"/>
      <c r="K174" s="904"/>
      <c r="L174" s="905"/>
      <c r="M174" s="630"/>
      <c r="N174" s="817"/>
      <c r="O174" s="817"/>
      <c r="P174" s="817"/>
      <c r="Q174" s="817"/>
      <c r="R174" s="817"/>
      <c r="S174" s="817"/>
      <c r="T174" s="817"/>
      <c r="U174" s="817"/>
      <c r="V174" s="817"/>
      <c r="W174" s="817"/>
      <c r="X174" s="817"/>
      <c r="Y174" s="625"/>
      <c r="Z174" s="911"/>
      <c r="AA174" s="911"/>
      <c r="AB174" s="911"/>
      <c r="AC174" s="911"/>
      <c r="AD174" s="911"/>
      <c r="AE174" s="912"/>
      <c r="AF174" s="912"/>
      <c r="AG174" s="912"/>
      <c r="AH174" s="912"/>
      <c r="AI174" s="912"/>
      <c r="AJ174" s="912"/>
      <c r="AK174" s="912"/>
      <c r="AL174" s="912"/>
      <c r="AM174" s="912"/>
      <c r="AN174" s="912"/>
      <c r="AO174" s="912"/>
      <c r="AP174" s="912"/>
      <c r="AQ174" s="913"/>
      <c r="AR174" s="913"/>
      <c r="AS174" s="913"/>
      <c r="AT174" s="913"/>
      <c r="AU174" s="913"/>
      <c r="AV174" s="913"/>
      <c r="AW174" s="888"/>
      <c r="AX174" s="898"/>
      <c r="AY174" s="982"/>
      <c r="AZ174" s="983"/>
      <c r="BA174" s="983"/>
      <c r="BB174" s="983"/>
      <c r="BC174" s="983"/>
      <c r="BD174" s="983"/>
      <c r="BE174" s="984"/>
      <c r="BF174" s="903"/>
      <c r="BG174" s="904"/>
      <c r="BH174" s="904"/>
      <c r="BI174" s="905"/>
      <c r="BJ174" s="630"/>
      <c r="BK174" s="817"/>
      <c r="BL174" s="817"/>
      <c r="BM174" s="817"/>
      <c r="BN174" s="817"/>
      <c r="BO174" s="817"/>
      <c r="BP174" s="817"/>
      <c r="BQ174" s="817"/>
      <c r="BR174" s="817"/>
      <c r="BS174" s="817"/>
      <c r="BT174" s="817"/>
      <c r="BU174" s="817"/>
      <c r="BV174" s="625"/>
      <c r="BW174" s="911"/>
      <c r="BX174" s="911"/>
      <c r="BY174" s="911"/>
      <c r="BZ174" s="911"/>
      <c r="CA174" s="911"/>
      <c r="CB174" s="912"/>
      <c r="CC174" s="912"/>
      <c r="CD174" s="912"/>
      <c r="CE174" s="912"/>
      <c r="CF174" s="912"/>
      <c r="CG174" s="912"/>
      <c r="CH174" s="912"/>
      <c r="CI174" s="912"/>
      <c r="CJ174" s="912"/>
      <c r="CK174" s="912"/>
      <c r="CL174" s="912"/>
      <c r="CM174" s="912"/>
      <c r="CN174" s="913"/>
      <c r="CO174" s="913"/>
      <c r="CP174" s="913"/>
      <c r="CQ174" s="913"/>
      <c r="CR174" s="913"/>
      <c r="CS174" s="913"/>
      <c r="CT174" s="888"/>
      <c r="CV174" s="898"/>
      <c r="CW174" s="982"/>
      <c r="CX174" s="983"/>
      <c r="CY174" s="983"/>
      <c r="CZ174" s="983"/>
      <c r="DA174" s="983"/>
      <c r="DB174" s="983"/>
      <c r="DC174" s="984"/>
      <c r="DD174" s="903"/>
      <c r="DE174" s="904"/>
      <c r="DF174" s="904"/>
      <c r="DG174" s="905"/>
      <c r="DH174" s="630"/>
      <c r="DI174" s="817"/>
      <c r="DJ174" s="817"/>
      <c r="DK174" s="817"/>
      <c r="DL174" s="817"/>
      <c r="DM174" s="817"/>
      <c r="DN174" s="817"/>
      <c r="DO174" s="817"/>
      <c r="DP174" s="817"/>
      <c r="DQ174" s="817"/>
      <c r="DR174" s="817"/>
      <c r="DS174" s="817"/>
      <c r="DT174" s="625"/>
      <c r="DU174" s="911"/>
      <c r="DV174" s="911"/>
      <c r="DW174" s="911"/>
      <c r="DX174" s="911"/>
      <c r="DY174" s="911"/>
      <c r="DZ174" s="912"/>
      <c r="EA174" s="912"/>
      <c r="EB174" s="912"/>
      <c r="EC174" s="912"/>
      <c r="ED174" s="912"/>
      <c r="EE174" s="912"/>
      <c r="EF174" s="912"/>
      <c r="EG174" s="912"/>
      <c r="EH174" s="912"/>
      <c r="EI174" s="912"/>
      <c r="EJ174" s="912"/>
      <c r="EK174" s="912"/>
      <c r="EL174" s="913"/>
      <c r="EM174" s="913"/>
      <c r="EN174" s="913"/>
      <c r="EO174" s="913"/>
      <c r="EP174" s="913"/>
      <c r="EQ174" s="913"/>
      <c r="ER174" s="888"/>
      <c r="ES174" s="898"/>
      <c r="ET174" s="982"/>
      <c r="EU174" s="983"/>
      <c r="EV174" s="983"/>
      <c r="EW174" s="983"/>
      <c r="EX174" s="983"/>
      <c r="EY174" s="983"/>
      <c r="EZ174" s="984"/>
      <c r="FA174" s="903"/>
      <c r="FB174" s="904"/>
      <c r="FC174" s="904"/>
      <c r="FD174" s="905"/>
      <c r="FE174" s="630"/>
      <c r="FF174" s="817"/>
      <c r="FG174" s="817"/>
      <c r="FH174" s="817"/>
      <c r="FI174" s="817"/>
      <c r="FJ174" s="817"/>
      <c r="FK174" s="817"/>
      <c r="FL174" s="817"/>
      <c r="FM174" s="817"/>
      <c r="FN174" s="817"/>
      <c r="FO174" s="817"/>
      <c r="FP174" s="817"/>
      <c r="FQ174" s="625"/>
      <c r="FR174" s="911"/>
      <c r="FS174" s="911"/>
      <c r="FT174" s="911"/>
      <c r="FU174" s="911"/>
      <c r="FV174" s="911"/>
      <c r="FW174" s="912"/>
      <c r="FX174" s="912"/>
      <c r="FY174" s="912"/>
      <c r="FZ174" s="912"/>
      <c r="GA174" s="912"/>
      <c r="GB174" s="912"/>
      <c r="GC174" s="912"/>
      <c r="GD174" s="912"/>
      <c r="GE174" s="912"/>
      <c r="GF174" s="912"/>
      <c r="GG174" s="912"/>
      <c r="GH174" s="912"/>
      <c r="GI174" s="913"/>
      <c r="GJ174" s="913"/>
      <c r="GK174" s="913"/>
      <c r="GL174" s="913"/>
      <c r="GM174" s="913"/>
      <c r="GN174" s="913"/>
      <c r="GO174" s="888"/>
    </row>
    <row r="175" spans="1:197" ht="2.25" customHeight="1" x14ac:dyDescent="0.25">
      <c r="A175" s="898"/>
      <c r="B175" s="12"/>
      <c r="C175" s="12"/>
      <c r="D175" s="12"/>
      <c r="E175" s="12"/>
      <c r="F175" s="12"/>
      <c r="G175" s="12"/>
      <c r="H175" s="12"/>
      <c r="I175" s="12"/>
      <c r="J175" s="12"/>
      <c r="K175" s="12"/>
      <c r="L175" s="12"/>
      <c r="M175" s="15"/>
      <c r="N175" s="977" t="str">
        <f>'Resumen Anual'!$O$20</f>
        <v>NOCHE</v>
      </c>
      <c r="O175" s="966"/>
      <c r="P175" s="966"/>
      <c r="Q175" s="966"/>
      <c r="R175" s="985"/>
      <c r="S175" s="987"/>
      <c r="T175" s="972"/>
      <c r="U175" s="972"/>
      <c r="V175" s="972"/>
      <c r="W175" s="972"/>
      <c r="X175" s="973"/>
      <c r="Y175" s="625"/>
      <c r="Z175" s="910"/>
      <c r="AA175" s="911"/>
      <c r="AB175" s="911"/>
      <c r="AC175" s="911"/>
      <c r="AD175" s="911"/>
      <c r="AE175" s="912"/>
      <c r="AF175" s="912"/>
      <c r="AG175" s="912"/>
      <c r="AH175" s="912"/>
      <c r="AI175" s="912"/>
      <c r="AJ175" s="912"/>
      <c r="AK175" s="912"/>
      <c r="AL175" s="912"/>
      <c r="AM175" s="912"/>
      <c r="AN175" s="912"/>
      <c r="AO175" s="912"/>
      <c r="AP175" s="912"/>
      <c r="AQ175" s="913"/>
      <c r="AR175" s="913"/>
      <c r="AS175" s="913"/>
      <c r="AT175" s="913"/>
      <c r="AU175" s="913"/>
      <c r="AV175" s="913"/>
      <c r="AW175" s="888"/>
      <c r="AX175" s="898"/>
      <c r="AY175" s="12"/>
      <c r="AZ175" s="12"/>
      <c r="BA175" s="12"/>
      <c r="BB175" s="12"/>
      <c r="BC175" s="12"/>
      <c r="BD175" s="12"/>
      <c r="BE175" s="12"/>
      <c r="BF175" s="12"/>
      <c r="BG175" s="12"/>
      <c r="BH175" s="12"/>
      <c r="BI175" s="12"/>
      <c r="BJ175" s="15"/>
      <c r="BK175" s="977" t="str">
        <f>'Resumen Anual'!$O$20</f>
        <v>NOCHE</v>
      </c>
      <c r="BL175" s="966"/>
      <c r="BM175" s="966"/>
      <c r="BN175" s="966"/>
      <c r="BO175" s="985"/>
      <c r="BP175" s="987"/>
      <c r="BQ175" s="972"/>
      <c r="BR175" s="972"/>
      <c r="BS175" s="972"/>
      <c r="BT175" s="972"/>
      <c r="BU175" s="973"/>
      <c r="BV175" s="625"/>
      <c r="BW175" s="910"/>
      <c r="BX175" s="911"/>
      <c r="BY175" s="911"/>
      <c r="BZ175" s="911"/>
      <c r="CA175" s="911"/>
      <c r="CB175" s="912"/>
      <c r="CC175" s="912"/>
      <c r="CD175" s="912"/>
      <c r="CE175" s="912"/>
      <c r="CF175" s="912"/>
      <c r="CG175" s="912"/>
      <c r="CH175" s="912"/>
      <c r="CI175" s="912"/>
      <c r="CJ175" s="912"/>
      <c r="CK175" s="912"/>
      <c r="CL175" s="912"/>
      <c r="CM175" s="912"/>
      <c r="CN175" s="913"/>
      <c r="CO175" s="913"/>
      <c r="CP175" s="913"/>
      <c r="CQ175" s="913"/>
      <c r="CR175" s="913"/>
      <c r="CS175" s="913"/>
      <c r="CT175" s="888"/>
      <c r="CV175" s="898"/>
      <c r="CW175" s="12"/>
      <c r="CX175" s="12"/>
      <c r="CY175" s="12"/>
      <c r="CZ175" s="12"/>
      <c r="DA175" s="12"/>
      <c r="DB175" s="12"/>
      <c r="DC175" s="12"/>
      <c r="DD175" s="12"/>
      <c r="DE175" s="12"/>
      <c r="DF175" s="12"/>
      <c r="DG175" s="12"/>
      <c r="DH175" s="15"/>
      <c r="DI175" s="977" t="str">
        <f>'Resumen Anual'!$O$20</f>
        <v>NOCHE</v>
      </c>
      <c r="DJ175" s="966"/>
      <c r="DK175" s="966"/>
      <c r="DL175" s="966"/>
      <c r="DM175" s="985"/>
      <c r="DN175" s="987"/>
      <c r="DO175" s="972"/>
      <c r="DP175" s="972"/>
      <c r="DQ175" s="972"/>
      <c r="DR175" s="972"/>
      <c r="DS175" s="973"/>
      <c r="DT175" s="625"/>
      <c r="DU175" s="910"/>
      <c r="DV175" s="911"/>
      <c r="DW175" s="911"/>
      <c r="DX175" s="911"/>
      <c r="DY175" s="911"/>
      <c r="DZ175" s="912"/>
      <c r="EA175" s="912"/>
      <c r="EB175" s="912"/>
      <c r="EC175" s="912"/>
      <c r="ED175" s="912"/>
      <c r="EE175" s="912"/>
      <c r="EF175" s="912"/>
      <c r="EG175" s="912"/>
      <c r="EH175" s="912"/>
      <c r="EI175" s="912"/>
      <c r="EJ175" s="912"/>
      <c r="EK175" s="912"/>
      <c r="EL175" s="913"/>
      <c r="EM175" s="913"/>
      <c r="EN175" s="913"/>
      <c r="EO175" s="913"/>
      <c r="EP175" s="913"/>
      <c r="EQ175" s="913"/>
      <c r="ER175" s="888"/>
      <c r="ES175" s="898"/>
      <c r="ET175" s="12"/>
      <c r="EU175" s="12"/>
      <c r="EV175" s="12"/>
      <c r="EW175" s="12"/>
      <c r="EX175" s="12"/>
      <c r="EY175" s="12"/>
      <c r="EZ175" s="12"/>
      <c r="FA175" s="12"/>
      <c r="FB175" s="12"/>
      <c r="FC175" s="12"/>
      <c r="FD175" s="12"/>
      <c r="FE175" s="15"/>
      <c r="FF175" s="977" t="str">
        <f>'Resumen Anual'!$O$20</f>
        <v>NOCHE</v>
      </c>
      <c r="FG175" s="966"/>
      <c r="FH175" s="966"/>
      <c r="FI175" s="966"/>
      <c r="FJ175" s="985"/>
      <c r="FK175" s="987"/>
      <c r="FL175" s="972"/>
      <c r="FM175" s="972"/>
      <c r="FN175" s="972"/>
      <c r="FO175" s="972"/>
      <c r="FP175" s="973"/>
      <c r="FQ175" s="625"/>
      <c r="FR175" s="910"/>
      <c r="FS175" s="911"/>
      <c r="FT175" s="911"/>
      <c r="FU175" s="911"/>
      <c r="FV175" s="911"/>
      <c r="FW175" s="912"/>
      <c r="FX175" s="912"/>
      <c r="FY175" s="912"/>
      <c r="FZ175" s="912"/>
      <c r="GA175" s="912"/>
      <c r="GB175" s="912"/>
      <c r="GC175" s="912"/>
      <c r="GD175" s="912"/>
      <c r="GE175" s="912"/>
      <c r="GF175" s="912"/>
      <c r="GG175" s="912"/>
      <c r="GH175" s="912"/>
      <c r="GI175" s="913"/>
      <c r="GJ175" s="913"/>
      <c r="GK175" s="913"/>
      <c r="GL175" s="913"/>
      <c r="GM175" s="913"/>
      <c r="GN175" s="913"/>
      <c r="GO175" s="888"/>
    </row>
    <row r="176" spans="1:197" ht="11.25" customHeight="1" x14ac:dyDescent="0.2">
      <c r="A176" s="898"/>
      <c r="B176" s="977" t="str">
        <f>'Resumen Anual'!$C$21</f>
        <v>SOLO</v>
      </c>
      <c r="C176" s="966"/>
      <c r="D176" s="966"/>
      <c r="E176" s="966"/>
      <c r="F176" s="969"/>
      <c r="G176" s="971"/>
      <c r="H176" s="972"/>
      <c r="I176" s="972"/>
      <c r="J176" s="972"/>
      <c r="K176" s="972"/>
      <c r="L176" s="973"/>
      <c r="M176" s="815"/>
      <c r="N176" s="986"/>
      <c r="O176" s="907"/>
      <c r="P176" s="907"/>
      <c r="Q176" s="907"/>
      <c r="R176" s="908"/>
      <c r="S176" s="988"/>
      <c r="T176" s="975"/>
      <c r="U176" s="975"/>
      <c r="V176" s="975"/>
      <c r="W176" s="975"/>
      <c r="X176" s="976"/>
      <c r="Y176" s="625"/>
      <c r="Z176" s="911"/>
      <c r="AA176" s="911"/>
      <c r="AB176" s="911"/>
      <c r="AC176" s="911"/>
      <c r="AD176" s="911"/>
      <c r="AE176" s="912"/>
      <c r="AF176" s="912"/>
      <c r="AG176" s="912"/>
      <c r="AH176" s="912"/>
      <c r="AI176" s="912"/>
      <c r="AJ176" s="912"/>
      <c r="AK176" s="912"/>
      <c r="AL176" s="912"/>
      <c r="AM176" s="912"/>
      <c r="AN176" s="912"/>
      <c r="AO176" s="912"/>
      <c r="AP176" s="912"/>
      <c r="AQ176" s="913"/>
      <c r="AR176" s="913"/>
      <c r="AS176" s="913"/>
      <c r="AT176" s="913"/>
      <c r="AU176" s="913"/>
      <c r="AV176" s="913"/>
      <c r="AW176" s="888"/>
      <c r="AX176" s="898"/>
      <c r="AY176" s="977" t="str">
        <f>'Resumen Anual'!$C$21</f>
        <v>SOLO</v>
      </c>
      <c r="AZ176" s="966"/>
      <c r="BA176" s="966"/>
      <c r="BB176" s="966"/>
      <c r="BC176" s="969"/>
      <c r="BD176" s="971"/>
      <c r="BE176" s="972"/>
      <c r="BF176" s="972"/>
      <c r="BG176" s="972"/>
      <c r="BH176" s="972"/>
      <c r="BI176" s="973"/>
      <c r="BJ176" s="815"/>
      <c r="BK176" s="986"/>
      <c r="BL176" s="907"/>
      <c r="BM176" s="907"/>
      <c r="BN176" s="907"/>
      <c r="BO176" s="908"/>
      <c r="BP176" s="988"/>
      <c r="BQ176" s="975"/>
      <c r="BR176" s="975"/>
      <c r="BS176" s="975"/>
      <c r="BT176" s="975"/>
      <c r="BU176" s="976"/>
      <c r="BV176" s="625"/>
      <c r="BW176" s="911"/>
      <c r="BX176" s="911"/>
      <c r="BY176" s="911"/>
      <c r="BZ176" s="911"/>
      <c r="CA176" s="911"/>
      <c r="CB176" s="912"/>
      <c r="CC176" s="912"/>
      <c r="CD176" s="912"/>
      <c r="CE176" s="912"/>
      <c r="CF176" s="912"/>
      <c r="CG176" s="912"/>
      <c r="CH176" s="912"/>
      <c r="CI176" s="912"/>
      <c r="CJ176" s="912"/>
      <c r="CK176" s="912"/>
      <c r="CL176" s="912"/>
      <c r="CM176" s="912"/>
      <c r="CN176" s="913"/>
      <c r="CO176" s="913"/>
      <c r="CP176" s="913"/>
      <c r="CQ176" s="913"/>
      <c r="CR176" s="913"/>
      <c r="CS176" s="913"/>
      <c r="CT176" s="888"/>
      <c r="CV176" s="898"/>
      <c r="CW176" s="977" t="str">
        <f>'Resumen Anual'!$C$21</f>
        <v>SOLO</v>
      </c>
      <c r="CX176" s="966"/>
      <c r="CY176" s="966"/>
      <c r="CZ176" s="966"/>
      <c r="DA176" s="969"/>
      <c r="DB176" s="971"/>
      <c r="DC176" s="972"/>
      <c r="DD176" s="972"/>
      <c r="DE176" s="972"/>
      <c r="DF176" s="972"/>
      <c r="DG176" s="973"/>
      <c r="DH176" s="815"/>
      <c r="DI176" s="986"/>
      <c r="DJ176" s="907"/>
      <c r="DK176" s="907"/>
      <c r="DL176" s="907"/>
      <c r="DM176" s="908"/>
      <c r="DN176" s="988"/>
      <c r="DO176" s="975"/>
      <c r="DP176" s="975"/>
      <c r="DQ176" s="975"/>
      <c r="DR176" s="975"/>
      <c r="DS176" s="976"/>
      <c r="DT176" s="625"/>
      <c r="DU176" s="911"/>
      <c r="DV176" s="911"/>
      <c r="DW176" s="911"/>
      <c r="DX176" s="911"/>
      <c r="DY176" s="911"/>
      <c r="DZ176" s="912"/>
      <c r="EA176" s="912"/>
      <c r="EB176" s="912"/>
      <c r="EC176" s="912"/>
      <c r="ED176" s="912"/>
      <c r="EE176" s="912"/>
      <c r="EF176" s="912"/>
      <c r="EG176" s="912"/>
      <c r="EH176" s="912"/>
      <c r="EI176" s="912"/>
      <c r="EJ176" s="912"/>
      <c r="EK176" s="912"/>
      <c r="EL176" s="913"/>
      <c r="EM176" s="913"/>
      <c r="EN176" s="913"/>
      <c r="EO176" s="913"/>
      <c r="EP176" s="913"/>
      <c r="EQ176" s="913"/>
      <c r="ER176" s="888"/>
      <c r="ES176" s="898"/>
      <c r="ET176" s="977" t="str">
        <f>'Resumen Anual'!$C$21</f>
        <v>SOLO</v>
      </c>
      <c r="EU176" s="966"/>
      <c r="EV176" s="966"/>
      <c r="EW176" s="966"/>
      <c r="EX176" s="969"/>
      <c r="EY176" s="971"/>
      <c r="EZ176" s="972"/>
      <c r="FA176" s="972"/>
      <c r="FB176" s="972"/>
      <c r="FC176" s="972"/>
      <c r="FD176" s="973"/>
      <c r="FE176" s="815"/>
      <c r="FF176" s="986"/>
      <c r="FG176" s="907"/>
      <c r="FH176" s="907"/>
      <c r="FI176" s="907"/>
      <c r="FJ176" s="908"/>
      <c r="FK176" s="988"/>
      <c r="FL176" s="975"/>
      <c r="FM176" s="975"/>
      <c r="FN176" s="975"/>
      <c r="FO176" s="975"/>
      <c r="FP176" s="976"/>
      <c r="FQ176" s="625"/>
      <c r="FR176" s="911"/>
      <c r="FS176" s="911"/>
      <c r="FT176" s="911"/>
      <c r="FU176" s="911"/>
      <c r="FV176" s="911"/>
      <c r="FW176" s="912"/>
      <c r="FX176" s="912"/>
      <c r="FY176" s="912"/>
      <c r="FZ176" s="912"/>
      <c r="GA176" s="912"/>
      <c r="GB176" s="912"/>
      <c r="GC176" s="912"/>
      <c r="GD176" s="912"/>
      <c r="GE176" s="912"/>
      <c r="GF176" s="912"/>
      <c r="GG176" s="912"/>
      <c r="GH176" s="912"/>
      <c r="GI176" s="913"/>
      <c r="GJ176" s="913"/>
      <c r="GK176" s="913"/>
      <c r="GL176" s="913"/>
      <c r="GM176" s="913"/>
      <c r="GN176" s="913"/>
      <c r="GO176" s="888"/>
    </row>
    <row r="177" spans="1:197" ht="13.5" customHeight="1" x14ac:dyDescent="0.2">
      <c r="A177" s="898"/>
      <c r="B177" s="967"/>
      <c r="C177" s="968"/>
      <c r="D177" s="968"/>
      <c r="E177" s="968"/>
      <c r="F177" s="970"/>
      <c r="G177" s="974"/>
      <c r="H177" s="975"/>
      <c r="I177" s="975"/>
      <c r="J177" s="975"/>
      <c r="K177" s="975"/>
      <c r="L177" s="976"/>
      <c r="M177" s="815"/>
      <c r="N177" s="977" t="str">
        <f>'Resumen Anual'!$O$22</f>
        <v>IFR</v>
      </c>
      <c r="O177" s="966"/>
      <c r="P177" s="966"/>
      <c r="Q177" s="966"/>
      <c r="R177" s="985"/>
      <c r="S177" s="971"/>
      <c r="T177" s="972"/>
      <c r="U177" s="972"/>
      <c r="V177" s="972"/>
      <c r="W177" s="972"/>
      <c r="X177" s="973"/>
      <c r="Y177" s="625"/>
      <c r="Z177" s="910"/>
      <c r="AA177" s="911"/>
      <c r="AB177" s="911"/>
      <c r="AC177" s="911"/>
      <c r="AD177" s="911"/>
      <c r="AE177" s="912"/>
      <c r="AF177" s="912"/>
      <c r="AG177" s="912"/>
      <c r="AH177" s="912"/>
      <c r="AI177" s="912"/>
      <c r="AJ177" s="912"/>
      <c r="AK177" s="912"/>
      <c r="AL177" s="912"/>
      <c r="AM177" s="912"/>
      <c r="AN177" s="912"/>
      <c r="AO177" s="912"/>
      <c r="AP177" s="912"/>
      <c r="AQ177" s="913"/>
      <c r="AR177" s="913"/>
      <c r="AS177" s="913"/>
      <c r="AT177" s="913"/>
      <c r="AU177" s="913"/>
      <c r="AV177" s="913"/>
      <c r="AW177" s="888"/>
      <c r="AX177" s="898"/>
      <c r="AY177" s="967"/>
      <c r="AZ177" s="968"/>
      <c r="BA177" s="968"/>
      <c r="BB177" s="968"/>
      <c r="BC177" s="970"/>
      <c r="BD177" s="974"/>
      <c r="BE177" s="975"/>
      <c r="BF177" s="975"/>
      <c r="BG177" s="975"/>
      <c r="BH177" s="975"/>
      <c r="BI177" s="976"/>
      <c r="BJ177" s="815"/>
      <c r="BK177" s="977" t="str">
        <f>'Resumen Anual'!$O$22</f>
        <v>IFR</v>
      </c>
      <c r="BL177" s="966"/>
      <c r="BM177" s="966"/>
      <c r="BN177" s="966"/>
      <c r="BO177" s="985"/>
      <c r="BP177" s="971"/>
      <c r="BQ177" s="972"/>
      <c r="BR177" s="972"/>
      <c r="BS177" s="972"/>
      <c r="BT177" s="972"/>
      <c r="BU177" s="973"/>
      <c r="BV177" s="625"/>
      <c r="BW177" s="910"/>
      <c r="BX177" s="911"/>
      <c r="BY177" s="911"/>
      <c r="BZ177" s="911"/>
      <c r="CA177" s="911"/>
      <c r="CB177" s="912"/>
      <c r="CC177" s="912"/>
      <c r="CD177" s="912"/>
      <c r="CE177" s="912"/>
      <c r="CF177" s="912"/>
      <c r="CG177" s="912"/>
      <c r="CH177" s="912"/>
      <c r="CI177" s="912"/>
      <c r="CJ177" s="912"/>
      <c r="CK177" s="912"/>
      <c r="CL177" s="912"/>
      <c r="CM177" s="912"/>
      <c r="CN177" s="913"/>
      <c r="CO177" s="913"/>
      <c r="CP177" s="913"/>
      <c r="CQ177" s="913"/>
      <c r="CR177" s="913"/>
      <c r="CS177" s="913"/>
      <c r="CT177" s="888"/>
      <c r="CV177" s="898"/>
      <c r="CW177" s="967"/>
      <c r="CX177" s="968"/>
      <c r="CY177" s="968"/>
      <c r="CZ177" s="968"/>
      <c r="DA177" s="970"/>
      <c r="DB177" s="974"/>
      <c r="DC177" s="975"/>
      <c r="DD177" s="975"/>
      <c r="DE177" s="975"/>
      <c r="DF177" s="975"/>
      <c r="DG177" s="976"/>
      <c r="DH177" s="815"/>
      <c r="DI177" s="977" t="str">
        <f>'Resumen Anual'!$O$22</f>
        <v>IFR</v>
      </c>
      <c r="DJ177" s="966"/>
      <c r="DK177" s="966"/>
      <c r="DL177" s="966"/>
      <c r="DM177" s="985"/>
      <c r="DN177" s="971"/>
      <c r="DO177" s="972"/>
      <c r="DP177" s="972"/>
      <c r="DQ177" s="972"/>
      <c r="DR177" s="972"/>
      <c r="DS177" s="973"/>
      <c r="DT177" s="625"/>
      <c r="DU177" s="910"/>
      <c r="DV177" s="911"/>
      <c r="DW177" s="911"/>
      <c r="DX177" s="911"/>
      <c r="DY177" s="911"/>
      <c r="DZ177" s="912"/>
      <c r="EA177" s="912"/>
      <c r="EB177" s="912"/>
      <c r="EC177" s="912"/>
      <c r="ED177" s="912"/>
      <c r="EE177" s="912"/>
      <c r="EF177" s="912"/>
      <c r="EG177" s="912"/>
      <c r="EH177" s="912"/>
      <c r="EI177" s="912"/>
      <c r="EJ177" s="912"/>
      <c r="EK177" s="912"/>
      <c r="EL177" s="913"/>
      <c r="EM177" s="913"/>
      <c r="EN177" s="913"/>
      <c r="EO177" s="913"/>
      <c r="EP177" s="913"/>
      <c r="EQ177" s="913"/>
      <c r="ER177" s="888"/>
      <c r="ES177" s="898"/>
      <c r="ET177" s="967"/>
      <c r="EU177" s="968"/>
      <c r="EV177" s="968"/>
      <c r="EW177" s="968"/>
      <c r="EX177" s="970"/>
      <c r="EY177" s="974"/>
      <c r="EZ177" s="975"/>
      <c r="FA177" s="975"/>
      <c r="FB177" s="975"/>
      <c r="FC177" s="975"/>
      <c r="FD177" s="976"/>
      <c r="FE177" s="815"/>
      <c r="FF177" s="977" t="str">
        <f>'Resumen Anual'!$O$22</f>
        <v>IFR</v>
      </c>
      <c r="FG177" s="966"/>
      <c r="FH177" s="966"/>
      <c r="FI177" s="966"/>
      <c r="FJ177" s="985"/>
      <c r="FK177" s="971"/>
      <c r="FL177" s="972"/>
      <c r="FM177" s="972"/>
      <c r="FN177" s="972"/>
      <c r="FO177" s="972"/>
      <c r="FP177" s="973"/>
      <c r="FQ177" s="625"/>
      <c r="FR177" s="910"/>
      <c r="FS177" s="911"/>
      <c r="FT177" s="911"/>
      <c r="FU177" s="911"/>
      <c r="FV177" s="911"/>
      <c r="FW177" s="912"/>
      <c r="FX177" s="912"/>
      <c r="FY177" s="912"/>
      <c r="FZ177" s="912"/>
      <c r="GA177" s="912"/>
      <c r="GB177" s="912"/>
      <c r="GC177" s="912"/>
      <c r="GD177" s="912"/>
      <c r="GE177" s="912"/>
      <c r="GF177" s="912"/>
      <c r="GG177" s="912"/>
      <c r="GH177" s="912"/>
      <c r="GI177" s="913"/>
      <c r="GJ177" s="913"/>
      <c r="GK177" s="913"/>
      <c r="GL177" s="913"/>
      <c r="GM177" s="913"/>
      <c r="GN177" s="913"/>
      <c r="GO177" s="888"/>
    </row>
    <row r="178" spans="1:197" ht="2.25" customHeight="1" x14ac:dyDescent="0.25">
      <c r="A178" s="898"/>
      <c r="B178" s="657"/>
      <c r="C178" s="657"/>
      <c r="D178" s="657"/>
      <c r="E178" s="657"/>
      <c r="F178" s="657"/>
      <c r="G178" s="657"/>
      <c r="H178" s="657"/>
      <c r="I178" s="657"/>
      <c r="J178" s="657"/>
      <c r="K178" s="657"/>
      <c r="L178" s="657"/>
      <c r="M178" s="625"/>
      <c r="N178" s="657"/>
      <c r="O178" s="657"/>
      <c r="P178" s="657"/>
      <c r="Q178" s="657"/>
      <c r="R178" s="657"/>
      <c r="S178" s="657"/>
      <c r="T178" s="657"/>
      <c r="U178" s="657"/>
      <c r="V178" s="657"/>
      <c r="W178" s="657"/>
      <c r="X178" s="657"/>
      <c r="Y178" s="625"/>
      <c r="Z178" s="911"/>
      <c r="AA178" s="911"/>
      <c r="AB178" s="911"/>
      <c r="AC178" s="911"/>
      <c r="AD178" s="911"/>
      <c r="AE178" s="912"/>
      <c r="AF178" s="912"/>
      <c r="AG178" s="912"/>
      <c r="AH178" s="912"/>
      <c r="AI178" s="912"/>
      <c r="AJ178" s="912"/>
      <c r="AK178" s="912"/>
      <c r="AL178" s="912"/>
      <c r="AM178" s="912"/>
      <c r="AN178" s="912"/>
      <c r="AO178" s="912"/>
      <c r="AP178" s="912"/>
      <c r="AQ178" s="913"/>
      <c r="AR178" s="913"/>
      <c r="AS178" s="913"/>
      <c r="AT178" s="913"/>
      <c r="AU178" s="913"/>
      <c r="AV178" s="913"/>
      <c r="AW178" s="888"/>
      <c r="AX178" s="898"/>
      <c r="AY178" s="657"/>
      <c r="AZ178" s="657"/>
      <c r="BA178" s="657"/>
      <c r="BB178" s="657"/>
      <c r="BC178" s="657"/>
      <c r="BD178" s="657"/>
      <c r="BE178" s="657"/>
      <c r="BF178" s="657"/>
      <c r="BG178" s="657"/>
      <c r="BH178" s="657"/>
      <c r="BI178" s="657"/>
      <c r="BJ178" s="625"/>
      <c r="BK178" s="657"/>
      <c r="BL178" s="657"/>
      <c r="BM178" s="657"/>
      <c r="BN178" s="657"/>
      <c r="BO178" s="657"/>
      <c r="BP178" s="657"/>
      <c r="BQ178" s="657"/>
      <c r="BR178" s="657"/>
      <c r="BS178" s="657"/>
      <c r="BT178" s="657"/>
      <c r="BU178" s="657"/>
      <c r="BV178" s="625"/>
      <c r="BW178" s="911"/>
      <c r="BX178" s="911"/>
      <c r="BY178" s="911"/>
      <c r="BZ178" s="911"/>
      <c r="CA178" s="911"/>
      <c r="CB178" s="912"/>
      <c r="CC178" s="912"/>
      <c r="CD178" s="912"/>
      <c r="CE178" s="912"/>
      <c r="CF178" s="912"/>
      <c r="CG178" s="912"/>
      <c r="CH178" s="912"/>
      <c r="CI178" s="912"/>
      <c r="CJ178" s="912"/>
      <c r="CK178" s="912"/>
      <c r="CL178" s="912"/>
      <c r="CM178" s="912"/>
      <c r="CN178" s="913"/>
      <c r="CO178" s="913"/>
      <c r="CP178" s="913"/>
      <c r="CQ178" s="913"/>
      <c r="CR178" s="913"/>
      <c r="CS178" s="913"/>
      <c r="CT178" s="888"/>
      <c r="CV178" s="898"/>
      <c r="CW178" s="657"/>
      <c r="CX178" s="657"/>
      <c r="CY178" s="657"/>
      <c r="CZ178" s="657"/>
      <c r="DA178" s="657"/>
      <c r="DB178" s="657"/>
      <c r="DC178" s="657"/>
      <c r="DD178" s="657"/>
      <c r="DE178" s="657"/>
      <c r="DF178" s="657"/>
      <c r="DG178" s="657"/>
      <c r="DH178" s="625"/>
      <c r="DI178" s="657"/>
      <c r="DJ178" s="657"/>
      <c r="DK178" s="657"/>
      <c r="DL178" s="657"/>
      <c r="DM178" s="657"/>
      <c r="DN178" s="657"/>
      <c r="DO178" s="657"/>
      <c r="DP178" s="657"/>
      <c r="DQ178" s="657"/>
      <c r="DR178" s="657"/>
      <c r="DS178" s="657"/>
      <c r="DT178" s="625"/>
      <c r="DU178" s="911"/>
      <c r="DV178" s="911"/>
      <c r="DW178" s="911"/>
      <c r="DX178" s="911"/>
      <c r="DY178" s="911"/>
      <c r="DZ178" s="912"/>
      <c r="EA178" s="912"/>
      <c r="EB178" s="912"/>
      <c r="EC178" s="912"/>
      <c r="ED178" s="912"/>
      <c r="EE178" s="912"/>
      <c r="EF178" s="912"/>
      <c r="EG178" s="912"/>
      <c r="EH178" s="912"/>
      <c r="EI178" s="912"/>
      <c r="EJ178" s="912"/>
      <c r="EK178" s="912"/>
      <c r="EL178" s="913"/>
      <c r="EM178" s="913"/>
      <c r="EN178" s="913"/>
      <c r="EO178" s="913"/>
      <c r="EP178" s="913"/>
      <c r="EQ178" s="913"/>
      <c r="ER178" s="888"/>
      <c r="ES178" s="898"/>
      <c r="ET178" s="657"/>
      <c r="EU178" s="657"/>
      <c r="EV178" s="657"/>
      <c r="EW178" s="657"/>
      <c r="EX178" s="657"/>
      <c r="EY178" s="657"/>
      <c r="EZ178" s="657"/>
      <c r="FA178" s="657"/>
      <c r="FB178" s="657"/>
      <c r="FC178" s="657"/>
      <c r="FD178" s="657"/>
      <c r="FE178" s="625"/>
      <c r="FF178" s="657"/>
      <c r="FG178" s="657"/>
      <c r="FH178" s="657"/>
      <c r="FI178" s="657"/>
      <c r="FJ178" s="657"/>
      <c r="FK178" s="657"/>
      <c r="FL178" s="657"/>
      <c r="FM178" s="657"/>
      <c r="FN178" s="657"/>
      <c r="FO178" s="657"/>
      <c r="FP178" s="657"/>
      <c r="FQ178" s="625"/>
      <c r="FR178" s="911"/>
      <c r="FS178" s="911"/>
      <c r="FT178" s="911"/>
      <c r="FU178" s="911"/>
      <c r="FV178" s="911"/>
      <c r="FW178" s="912"/>
      <c r="FX178" s="912"/>
      <c r="FY178" s="912"/>
      <c r="FZ178" s="912"/>
      <c r="GA178" s="912"/>
      <c r="GB178" s="912"/>
      <c r="GC178" s="912"/>
      <c r="GD178" s="912"/>
      <c r="GE178" s="912"/>
      <c r="GF178" s="912"/>
      <c r="GG178" s="912"/>
      <c r="GH178" s="912"/>
      <c r="GI178" s="913"/>
      <c r="GJ178" s="913"/>
      <c r="GK178" s="913"/>
      <c r="GL178" s="913"/>
      <c r="GM178" s="913"/>
      <c r="GN178" s="913"/>
      <c r="GO178" s="888"/>
    </row>
    <row r="179" spans="1:197" ht="13.5" customHeight="1" x14ac:dyDescent="0.2">
      <c r="A179" s="898"/>
      <c r="B179" s="965" t="str">
        <f>'Resumen Anual'!$C$24</f>
        <v>INSTR.</v>
      </c>
      <c r="C179" s="966"/>
      <c r="D179" s="966"/>
      <c r="E179" s="966"/>
      <c r="F179" s="969"/>
      <c r="G179" s="971"/>
      <c r="H179" s="972"/>
      <c r="I179" s="972"/>
      <c r="J179" s="972"/>
      <c r="K179" s="972"/>
      <c r="L179" s="973"/>
      <c r="M179" s="815"/>
      <c r="N179" s="793" t="str">
        <f>'Resumen Anual'!$O$24</f>
        <v>ATERRIZAJES</v>
      </c>
      <c r="O179" s="794"/>
      <c r="P179" s="794"/>
      <c r="Q179" s="794"/>
      <c r="R179" s="794"/>
      <c r="S179" s="794"/>
      <c r="T179" s="794"/>
      <c r="U179" s="794"/>
      <c r="V179" s="794"/>
      <c r="W179" s="794"/>
      <c r="X179" s="795"/>
      <c r="Y179" s="625"/>
      <c r="Z179" s="910"/>
      <c r="AA179" s="911"/>
      <c r="AB179" s="911"/>
      <c r="AC179" s="911"/>
      <c r="AD179" s="911"/>
      <c r="AE179" s="912"/>
      <c r="AF179" s="912"/>
      <c r="AG179" s="912"/>
      <c r="AH179" s="912"/>
      <c r="AI179" s="912"/>
      <c r="AJ179" s="912"/>
      <c r="AK179" s="912"/>
      <c r="AL179" s="912"/>
      <c r="AM179" s="912"/>
      <c r="AN179" s="912"/>
      <c r="AO179" s="912"/>
      <c r="AP179" s="912"/>
      <c r="AQ179" s="913"/>
      <c r="AR179" s="913"/>
      <c r="AS179" s="913"/>
      <c r="AT179" s="913"/>
      <c r="AU179" s="913"/>
      <c r="AV179" s="913"/>
      <c r="AW179" s="888"/>
      <c r="AX179" s="898"/>
      <c r="AY179" s="965" t="str">
        <f>'Resumen Anual'!$C$24</f>
        <v>INSTR.</v>
      </c>
      <c r="AZ179" s="966"/>
      <c r="BA179" s="966"/>
      <c r="BB179" s="966"/>
      <c r="BC179" s="969"/>
      <c r="BD179" s="971"/>
      <c r="BE179" s="972"/>
      <c r="BF179" s="972"/>
      <c r="BG179" s="972"/>
      <c r="BH179" s="972"/>
      <c r="BI179" s="973"/>
      <c r="BJ179" s="815"/>
      <c r="BK179" s="793" t="str">
        <f>'Resumen Anual'!$O$24</f>
        <v>ATERRIZAJES</v>
      </c>
      <c r="BL179" s="794"/>
      <c r="BM179" s="794"/>
      <c r="BN179" s="794"/>
      <c r="BO179" s="794"/>
      <c r="BP179" s="794"/>
      <c r="BQ179" s="794"/>
      <c r="BR179" s="794"/>
      <c r="BS179" s="794"/>
      <c r="BT179" s="794"/>
      <c r="BU179" s="795"/>
      <c r="BV179" s="625"/>
      <c r="BW179" s="910"/>
      <c r="BX179" s="911"/>
      <c r="BY179" s="911"/>
      <c r="BZ179" s="911"/>
      <c r="CA179" s="911"/>
      <c r="CB179" s="912"/>
      <c r="CC179" s="912"/>
      <c r="CD179" s="912"/>
      <c r="CE179" s="912"/>
      <c r="CF179" s="912"/>
      <c r="CG179" s="912"/>
      <c r="CH179" s="912"/>
      <c r="CI179" s="912"/>
      <c r="CJ179" s="912"/>
      <c r="CK179" s="912"/>
      <c r="CL179" s="912"/>
      <c r="CM179" s="912"/>
      <c r="CN179" s="913"/>
      <c r="CO179" s="913"/>
      <c r="CP179" s="913"/>
      <c r="CQ179" s="913"/>
      <c r="CR179" s="913"/>
      <c r="CS179" s="913"/>
      <c r="CT179" s="888"/>
      <c r="CV179" s="898"/>
      <c r="CW179" s="965" t="str">
        <f>'Resumen Anual'!$C$24</f>
        <v>INSTR.</v>
      </c>
      <c r="CX179" s="966"/>
      <c r="CY179" s="966"/>
      <c r="CZ179" s="966"/>
      <c r="DA179" s="969"/>
      <c r="DB179" s="971"/>
      <c r="DC179" s="972"/>
      <c r="DD179" s="972"/>
      <c r="DE179" s="972"/>
      <c r="DF179" s="972"/>
      <c r="DG179" s="973"/>
      <c r="DH179" s="815"/>
      <c r="DI179" s="793" t="str">
        <f>'Resumen Anual'!$O$24</f>
        <v>ATERRIZAJES</v>
      </c>
      <c r="DJ179" s="794"/>
      <c r="DK179" s="794"/>
      <c r="DL179" s="794"/>
      <c r="DM179" s="794"/>
      <c r="DN179" s="794"/>
      <c r="DO179" s="794"/>
      <c r="DP179" s="794"/>
      <c r="DQ179" s="794"/>
      <c r="DR179" s="794"/>
      <c r="DS179" s="795"/>
      <c r="DT179" s="625"/>
      <c r="DU179" s="910"/>
      <c r="DV179" s="911"/>
      <c r="DW179" s="911"/>
      <c r="DX179" s="911"/>
      <c r="DY179" s="911"/>
      <c r="DZ179" s="912"/>
      <c r="EA179" s="912"/>
      <c r="EB179" s="912"/>
      <c r="EC179" s="912"/>
      <c r="ED179" s="912"/>
      <c r="EE179" s="912"/>
      <c r="EF179" s="912"/>
      <c r="EG179" s="912"/>
      <c r="EH179" s="912"/>
      <c r="EI179" s="912"/>
      <c r="EJ179" s="912"/>
      <c r="EK179" s="912"/>
      <c r="EL179" s="913"/>
      <c r="EM179" s="913"/>
      <c r="EN179" s="913"/>
      <c r="EO179" s="913"/>
      <c r="EP179" s="913"/>
      <c r="EQ179" s="913"/>
      <c r="ER179" s="888"/>
      <c r="ES179" s="898"/>
      <c r="ET179" s="965" t="str">
        <f>'Resumen Anual'!$C$24</f>
        <v>INSTR.</v>
      </c>
      <c r="EU179" s="966"/>
      <c r="EV179" s="966"/>
      <c r="EW179" s="966"/>
      <c r="EX179" s="969"/>
      <c r="EY179" s="971"/>
      <c r="EZ179" s="972"/>
      <c r="FA179" s="972"/>
      <c r="FB179" s="972"/>
      <c r="FC179" s="972"/>
      <c r="FD179" s="973"/>
      <c r="FE179" s="815"/>
      <c r="FF179" s="793" t="str">
        <f>'Resumen Anual'!$O$24</f>
        <v>ATERRIZAJES</v>
      </c>
      <c r="FG179" s="794"/>
      <c r="FH179" s="794"/>
      <c r="FI179" s="794"/>
      <c r="FJ179" s="794"/>
      <c r="FK179" s="794"/>
      <c r="FL179" s="794"/>
      <c r="FM179" s="794"/>
      <c r="FN179" s="794"/>
      <c r="FO179" s="794"/>
      <c r="FP179" s="795"/>
      <c r="FQ179" s="625"/>
      <c r="FR179" s="910"/>
      <c r="FS179" s="911"/>
      <c r="FT179" s="911"/>
      <c r="FU179" s="911"/>
      <c r="FV179" s="911"/>
      <c r="FW179" s="912"/>
      <c r="FX179" s="912"/>
      <c r="FY179" s="912"/>
      <c r="FZ179" s="912"/>
      <c r="GA179" s="912"/>
      <c r="GB179" s="912"/>
      <c r="GC179" s="912"/>
      <c r="GD179" s="912"/>
      <c r="GE179" s="912"/>
      <c r="GF179" s="912"/>
      <c r="GG179" s="912"/>
      <c r="GH179" s="912"/>
      <c r="GI179" s="913"/>
      <c r="GJ179" s="913"/>
      <c r="GK179" s="913"/>
      <c r="GL179" s="913"/>
      <c r="GM179" s="913"/>
      <c r="GN179" s="913"/>
      <c r="GO179" s="888"/>
    </row>
    <row r="180" spans="1:197" ht="6" customHeight="1" x14ac:dyDescent="0.2">
      <c r="A180" s="898"/>
      <c r="B180" s="967"/>
      <c r="C180" s="968"/>
      <c r="D180" s="968"/>
      <c r="E180" s="968"/>
      <c r="F180" s="970"/>
      <c r="G180" s="974"/>
      <c r="H180" s="975"/>
      <c r="I180" s="975"/>
      <c r="J180" s="975"/>
      <c r="K180" s="975"/>
      <c r="L180" s="976"/>
      <c r="M180" s="815"/>
      <c r="N180" s="796"/>
      <c r="O180" s="797"/>
      <c r="P180" s="797"/>
      <c r="Q180" s="797"/>
      <c r="R180" s="797"/>
      <c r="S180" s="797"/>
      <c r="T180" s="797"/>
      <c r="U180" s="797"/>
      <c r="V180" s="797"/>
      <c r="W180" s="797"/>
      <c r="X180" s="798"/>
      <c r="Y180" s="625"/>
      <c r="Z180" s="911"/>
      <c r="AA180" s="911"/>
      <c r="AB180" s="911"/>
      <c r="AC180" s="911"/>
      <c r="AD180" s="911"/>
      <c r="AE180" s="912"/>
      <c r="AF180" s="912"/>
      <c r="AG180" s="912"/>
      <c r="AH180" s="912"/>
      <c r="AI180" s="912"/>
      <c r="AJ180" s="912"/>
      <c r="AK180" s="912"/>
      <c r="AL180" s="912"/>
      <c r="AM180" s="912"/>
      <c r="AN180" s="912"/>
      <c r="AO180" s="912"/>
      <c r="AP180" s="912"/>
      <c r="AQ180" s="913"/>
      <c r="AR180" s="913"/>
      <c r="AS180" s="913"/>
      <c r="AT180" s="913"/>
      <c r="AU180" s="913"/>
      <c r="AV180" s="913"/>
      <c r="AW180" s="888"/>
      <c r="AX180" s="898"/>
      <c r="AY180" s="967"/>
      <c r="AZ180" s="968"/>
      <c r="BA180" s="968"/>
      <c r="BB180" s="968"/>
      <c r="BC180" s="970"/>
      <c r="BD180" s="974"/>
      <c r="BE180" s="975"/>
      <c r="BF180" s="975"/>
      <c r="BG180" s="975"/>
      <c r="BH180" s="975"/>
      <c r="BI180" s="976"/>
      <c r="BJ180" s="815"/>
      <c r="BK180" s="796"/>
      <c r="BL180" s="797"/>
      <c r="BM180" s="797"/>
      <c r="BN180" s="797"/>
      <c r="BO180" s="797"/>
      <c r="BP180" s="797"/>
      <c r="BQ180" s="797"/>
      <c r="BR180" s="797"/>
      <c r="BS180" s="797"/>
      <c r="BT180" s="797"/>
      <c r="BU180" s="798"/>
      <c r="BV180" s="625"/>
      <c r="BW180" s="911"/>
      <c r="BX180" s="911"/>
      <c r="BY180" s="911"/>
      <c r="BZ180" s="911"/>
      <c r="CA180" s="911"/>
      <c r="CB180" s="912"/>
      <c r="CC180" s="912"/>
      <c r="CD180" s="912"/>
      <c r="CE180" s="912"/>
      <c r="CF180" s="912"/>
      <c r="CG180" s="912"/>
      <c r="CH180" s="912"/>
      <c r="CI180" s="912"/>
      <c r="CJ180" s="912"/>
      <c r="CK180" s="912"/>
      <c r="CL180" s="912"/>
      <c r="CM180" s="912"/>
      <c r="CN180" s="913"/>
      <c r="CO180" s="913"/>
      <c r="CP180" s="913"/>
      <c r="CQ180" s="913"/>
      <c r="CR180" s="913"/>
      <c r="CS180" s="913"/>
      <c r="CT180" s="888"/>
      <c r="CV180" s="898"/>
      <c r="CW180" s="967"/>
      <c r="CX180" s="968"/>
      <c r="CY180" s="968"/>
      <c r="CZ180" s="968"/>
      <c r="DA180" s="970"/>
      <c r="DB180" s="974"/>
      <c r="DC180" s="975"/>
      <c r="DD180" s="975"/>
      <c r="DE180" s="975"/>
      <c r="DF180" s="975"/>
      <c r="DG180" s="976"/>
      <c r="DH180" s="815"/>
      <c r="DI180" s="796"/>
      <c r="DJ180" s="797"/>
      <c r="DK180" s="797"/>
      <c r="DL180" s="797"/>
      <c r="DM180" s="797"/>
      <c r="DN180" s="797"/>
      <c r="DO180" s="797"/>
      <c r="DP180" s="797"/>
      <c r="DQ180" s="797"/>
      <c r="DR180" s="797"/>
      <c r="DS180" s="798"/>
      <c r="DT180" s="625"/>
      <c r="DU180" s="911"/>
      <c r="DV180" s="911"/>
      <c r="DW180" s="911"/>
      <c r="DX180" s="911"/>
      <c r="DY180" s="911"/>
      <c r="DZ180" s="912"/>
      <c r="EA180" s="912"/>
      <c r="EB180" s="912"/>
      <c r="EC180" s="912"/>
      <c r="ED180" s="912"/>
      <c r="EE180" s="912"/>
      <c r="EF180" s="912"/>
      <c r="EG180" s="912"/>
      <c r="EH180" s="912"/>
      <c r="EI180" s="912"/>
      <c r="EJ180" s="912"/>
      <c r="EK180" s="912"/>
      <c r="EL180" s="913"/>
      <c r="EM180" s="913"/>
      <c r="EN180" s="913"/>
      <c r="EO180" s="913"/>
      <c r="EP180" s="913"/>
      <c r="EQ180" s="913"/>
      <c r="ER180" s="888"/>
      <c r="ES180" s="898"/>
      <c r="ET180" s="967"/>
      <c r="EU180" s="968"/>
      <c r="EV180" s="968"/>
      <c r="EW180" s="968"/>
      <c r="EX180" s="970"/>
      <c r="EY180" s="974"/>
      <c r="EZ180" s="975"/>
      <c r="FA180" s="975"/>
      <c r="FB180" s="975"/>
      <c r="FC180" s="975"/>
      <c r="FD180" s="976"/>
      <c r="FE180" s="815"/>
      <c r="FF180" s="796"/>
      <c r="FG180" s="797"/>
      <c r="FH180" s="797"/>
      <c r="FI180" s="797"/>
      <c r="FJ180" s="797"/>
      <c r="FK180" s="797"/>
      <c r="FL180" s="797"/>
      <c r="FM180" s="797"/>
      <c r="FN180" s="797"/>
      <c r="FO180" s="797"/>
      <c r="FP180" s="798"/>
      <c r="FQ180" s="625"/>
      <c r="FR180" s="911"/>
      <c r="FS180" s="911"/>
      <c r="FT180" s="911"/>
      <c r="FU180" s="911"/>
      <c r="FV180" s="911"/>
      <c r="FW180" s="912"/>
      <c r="FX180" s="912"/>
      <c r="FY180" s="912"/>
      <c r="FZ180" s="912"/>
      <c r="GA180" s="912"/>
      <c r="GB180" s="912"/>
      <c r="GC180" s="912"/>
      <c r="GD180" s="912"/>
      <c r="GE180" s="912"/>
      <c r="GF180" s="912"/>
      <c r="GG180" s="912"/>
      <c r="GH180" s="912"/>
      <c r="GI180" s="913"/>
      <c r="GJ180" s="913"/>
      <c r="GK180" s="913"/>
      <c r="GL180" s="913"/>
      <c r="GM180" s="913"/>
      <c r="GN180" s="913"/>
      <c r="GO180" s="888"/>
    </row>
    <row r="181" spans="1:197" ht="2.25" customHeight="1" x14ac:dyDescent="0.25">
      <c r="A181" s="898"/>
      <c r="B181" s="657"/>
      <c r="C181" s="657"/>
      <c r="D181" s="657"/>
      <c r="E181" s="657"/>
      <c r="F181" s="657"/>
      <c r="G181" s="657"/>
      <c r="H181" s="657"/>
      <c r="I181" s="657"/>
      <c r="J181" s="657"/>
      <c r="K181" s="657"/>
      <c r="L181" s="657"/>
      <c r="M181" s="625"/>
      <c r="N181" s="657"/>
      <c r="O181" s="657"/>
      <c r="P181" s="657"/>
      <c r="Q181" s="657"/>
      <c r="R181" s="657"/>
      <c r="S181" s="657"/>
      <c r="T181" s="657"/>
      <c r="U181" s="657"/>
      <c r="V181" s="657"/>
      <c r="W181" s="657"/>
      <c r="X181" s="657"/>
      <c r="Y181" s="625"/>
      <c r="Z181" s="910"/>
      <c r="AA181" s="911"/>
      <c r="AB181" s="911"/>
      <c r="AC181" s="911"/>
      <c r="AD181" s="911"/>
      <c r="AE181" s="912"/>
      <c r="AF181" s="912"/>
      <c r="AG181" s="912"/>
      <c r="AH181" s="912"/>
      <c r="AI181" s="912"/>
      <c r="AJ181" s="912"/>
      <c r="AK181" s="912"/>
      <c r="AL181" s="912"/>
      <c r="AM181" s="912"/>
      <c r="AN181" s="912"/>
      <c r="AO181" s="912"/>
      <c r="AP181" s="912"/>
      <c r="AQ181" s="913"/>
      <c r="AR181" s="913"/>
      <c r="AS181" s="913"/>
      <c r="AT181" s="913"/>
      <c r="AU181" s="913"/>
      <c r="AV181" s="913"/>
      <c r="AW181" s="888"/>
      <c r="AX181" s="898"/>
      <c r="AY181" s="657"/>
      <c r="AZ181" s="657"/>
      <c r="BA181" s="657"/>
      <c r="BB181" s="657"/>
      <c r="BC181" s="657"/>
      <c r="BD181" s="657"/>
      <c r="BE181" s="657"/>
      <c r="BF181" s="657"/>
      <c r="BG181" s="657"/>
      <c r="BH181" s="657"/>
      <c r="BI181" s="657"/>
      <c r="BJ181" s="625"/>
      <c r="BK181" s="657"/>
      <c r="BL181" s="657"/>
      <c r="BM181" s="657"/>
      <c r="BN181" s="657"/>
      <c r="BO181" s="657"/>
      <c r="BP181" s="657"/>
      <c r="BQ181" s="657"/>
      <c r="BR181" s="657"/>
      <c r="BS181" s="657"/>
      <c r="BT181" s="657"/>
      <c r="BU181" s="657"/>
      <c r="BV181" s="625"/>
      <c r="BW181" s="910"/>
      <c r="BX181" s="911"/>
      <c r="BY181" s="911"/>
      <c r="BZ181" s="911"/>
      <c r="CA181" s="911"/>
      <c r="CB181" s="912"/>
      <c r="CC181" s="912"/>
      <c r="CD181" s="912"/>
      <c r="CE181" s="912"/>
      <c r="CF181" s="912"/>
      <c r="CG181" s="912"/>
      <c r="CH181" s="912"/>
      <c r="CI181" s="912"/>
      <c r="CJ181" s="912"/>
      <c r="CK181" s="912"/>
      <c r="CL181" s="912"/>
      <c r="CM181" s="912"/>
      <c r="CN181" s="913"/>
      <c r="CO181" s="913"/>
      <c r="CP181" s="913"/>
      <c r="CQ181" s="913"/>
      <c r="CR181" s="913"/>
      <c r="CS181" s="913"/>
      <c r="CT181" s="888"/>
      <c r="CV181" s="898"/>
      <c r="CW181" s="657"/>
      <c r="CX181" s="657"/>
      <c r="CY181" s="657"/>
      <c r="CZ181" s="657"/>
      <c r="DA181" s="657"/>
      <c r="DB181" s="657"/>
      <c r="DC181" s="657"/>
      <c r="DD181" s="657"/>
      <c r="DE181" s="657"/>
      <c r="DF181" s="657"/>
      <c r="DG181" s="657"/>
      <c r="DH181" s="625"/>
      <c r="DI181" s="657"/>
      <c r="DJ181" s="657"/>
      <c r="DK181" s="657"/>
      <c r="DL181" s="657"/>
      <c r="DM181" s="657"/>
      <c r="DN181" s="657"/>
      <c r="DO181" s="657"/>
      <c r="DP181" s="657"/>
      <c r="DQ181" s="657"/>
      <c r="DR181" s="657"/>
      <c r="DS181" s="657"/>
      <c r="DT181" s="625"/>
      <c r="DU181" s="910"/>
      <c r="DV181" s="911"/>
      <c r="DW181" s="911"/>
      <c r="DX181" s="911"/>
      <c r="DY181" s="911"/>
      <c r="DZ181" s="912"/>
      <c r="EA181" s="912"/>
      <c r="EB181" s="912"/>
      <c r="EC181" s="912"/>
      <c r="ED181" s="912"/>
      <c r="EE181" s="912"/>
      <c r="EF181" s="912"/>
      <c r="EG181" s="912"/>
      <c r="EH181" s="912"/>
      <c r="EI181" s="912"/>
      <c r="EJ181" s="912"/>
      <c r="EK181" s="912"/>
      <c r="EL181" s="913"/>
      <c r="EM181" s="913"/>
      <c r="EN181" s="913"/>
      <c r="EO181" s="913"/>
      <c r="EP181" s="913"/>
      <c r="EQ181" s="913"/>
      <c r="ER181" s="888"/>
      <c r="ES181" s="898"/>
      <c r="ET181" s="657"/>
      <c r="EU181" s="657"/>
      <c r="EV181" s="657"/>
      <c r="EW181" s="657"/>
      <c r="EX181" s="657"/>
      <c r="EY181" s="657"/>
      <c r="EZ181" s="657"/>
      <c r="FA181" s="657"/>
      <c r="FB181" s="657"/>
      <c r="FC181" s="657"/>
      <c r="FD181" s="657"/>
      <c r="FE181" s="625"/>
      <c r="FF181" s="657"/>
      <c r="FG181" s="657"/>
      <c r="FH181" s="657"/>
      <c r="FI181" s="657"/>
      <c r="FJ181" s="657"/>
      <c r="FK181" s="657"/>
      <c r="FL181" s="657"/>
      <c r="FM181" s="657"/>
      <c r="FN181" s="657"/>
      <c r="FO181" s="657"/>
      <c r="FP181" s="657"/>
      <c r="FQ181" s="625"/>
      <c r="FR181" s="910"/>
      <c r="FS181" s="911"/>
      <c r="FT181" s="911"/>
      <c r="FU181" s="911"/>
      <c r="FV181" s="911"/>
      <c r="FW181" s="912"/>
      <c r="FX181" s="912"/>
      <c r="FY181" s="912"/>
      <c r="FZ181" s="912"/>
      <c r="GA181" s="912"/>
      <c r="GB181" s="912"/>
      <c r="GC181" s="912"/>
      <c r="GD181" s="912"/>
      <c r="GE181" s="912"/>
      <c r="GF181" s="912"/>
      <c r="GG181" s="912"/>
      <c r="GH181" s="912"/>
      <c r="GI181" s="913"/>
      <c r="GJ181" s="913"/>
      <c r="GK181" s="913"/>
      <c r="GL181" s="913"/>
      <c r="GM181" s="913"/>
      <c r="GN181" s="913"/>
      <c r="GO181" s="888"/>
    </row>
    <row r="182" spans="1:197" ht="9.75" customHeight="1" x14ac:dyDescent="0.2">
      <c r="A182" s="898"/>
      <c r="B182" s="965" t="str">
        <f>'Resumen Anual'!$C$27</f>
        <v>PIC</v>
      </c>
      <c r="C182" s="966"/>
      <c r="D182" s="966"/>
      <c r="E182" s="966"/>
      <c r="F182" s="969"/>
      <c r="G182" s="971"/>
      <c r="H182" s="972"/>
      <c r="I182" s="972"/>
      <c r="J182" s="972"/>
      <c r="K182" s="972"/>
      <c r="L182" s="973"/>
      <c r="M182" s="815"/>
      <c r="N182" s="977" t="str">
        <f>'Resumen Anual'!$O$27</f>
        <v>DÍA</v>
      </c>
      <c r="O182" s="966"/>
      <c r="P182" s="966"/>
      <c r="Q182" s="966"/>
      <c r="R182" s="969"/>
      <c r="S182" s="900"/>
      <c r="T182" s="901"/>
      <c r="U182" s="901"/>
      <c r="V182" s="901"/>
      <c r="W182" s="901"/>
      <c r="X182" s="902"/>
      <c r="Y182" s="625"/>
      <c r="Z182" s="911"/>
      <c r="AA182" s="911"/>
      <c r="AB182" s="911"/>
      <c r="AC182" s="911"/>
      <c r="AD182" s="911"/>
      <c r="AE182" s="912"/>
      <c r="AF182" s="912"/>
      <c r="AG182" s="912"/>
      <c r="AH182" s="912"/>
      <c r="AI182" s="912"/>
      <c r="AJ182" s="912"/>
      <c r="AK182" s="912"/>
      <c r="AL182" s="912"/>
      <c r="AM182" s="912"/>
      <c r="AN182" s="912"/>
      <c r="AO182" s="912"/>
      <c r="AP182" s="912"/>
      <c r="AQ182" s="913"/>
      <c r="AR182" s="913"/>
      <c r="AS182" s="913"/>
      <c r="AT182" s="913"/>
      <c r="AU182" s="913"/>
      <c r="AV182" s="913"/>
      <c r="AW182" s="888"/>
      <c r="AX182" s="898"/>
      <c r="AY182" s="965" t="str">
        <f>'Resumen Anual'!$C$27</f>
        <v>PIC</v>
      </c>
      <c r="AZ182" s="966"/>
      <c r="BA182" s="966"/>
      <c r="BB182" s="966"/>
      <c r="BC182" s="969"/>
      <c r="BD182" s="971"/>
      <c r="BE182" s="972"/>
      <c r="BF182" s="972"/>
      <c r="BG182" s="972"/>
      <c r="BH182" s="972"/>
      <c r="BI182" s="973"/>
      <c r="BJ182" s="815"/>
      <c r="BK182" s="977" t="str">
        <f>'Resumen Anual'!$O$27</f>
        <v>DÍA</v>
      </c>
      <c r="BL182" s="966"/>
      <c r="BM182" s="966"/>
      <c r="BN182" s="966"/>
      <c r="BO182" s="969"/>
      <c r="BP182" s="900"/>
      <c r="BQ182" s="901"/>
      <c r="BR182" s="901"/>
      <c r="BS182" s="901"/>
      <c r="BT182" s="901"/>
      <c r="BU182" s="902"/>
      <c r="BV182" s="625"/>
      <c r="BW182" s="911"/>
      <c r="BX182" s="911"/>
      <c r="BY182" s="911"/>
      <c r="BZ182" s="911"/>
      <c r="CA182" s="911"/>
      <c r="CB182" s="912"/>
      <c r="CC182" s="912"/>
      <c r="CD182" s="912"/>
      <c r="CE182" s="912"/>
      <c r="CF182" s="912"/>
      <c r="CG182" s="912"/>
      <c r="CH182" s="912"/>
      <c r="CI182" s="912"/>
      <c r="CJ182" s="912"/>
      <c r="CK182" s="912"/>
      <c r="CL182" s="912"/>
      <c r="CM182" s="912"/>
      <c r="CN182" s="913"/>
      <c r="CO182" s="913"/>
      <c r="CP182" s="913"/>
      <c r="CQ182" s="913"/>
      <c r="CR182" s="913"/>
      <c r="CS182" s="913"/>
      <c r="CT182" s="888"/>
      <c r="CV182" s="898"/>
      <c r="CW182" s="965" t="str">
        <f>'Resumen Anual'!$C$27</f>
        <v>PIC</v>
      </c>
      <c r="CX182" s="966"/>
      <c r="CY182" s="966"/>
      <c r="CZ182" s="966"/>
      <c r="DA182" s="969"/>
      <c r="DB182" s="971"/>
      <c r="DC182" s="972"/>
      <c r="DD182" s="972"/>
      <c r="DE182" s="972"/>
      <c r="DF182" s="972"/>
      <c r="DG182" s="973"/>
      <c r="DH182" s="815"/>
      <c r="DI182" s="977" t="str">
        <f>'Resumen Anual'!$O$27</f>
        <v>DÍA</v>
      </c>
      <c r="DJ182" s="966"/>
      <c r="DK182" s="966"/>
      <c r="DL182" s="966"/>
      <c r="DM182" s="969"/>
      <c r="DN182" s="900"/>
      <c r="DO182" s="901"/>
      <c r="DP182" s="901"/>
      <c r="DQ182" s="901"/>
      <c r="DR182" s="901"/>
      <c r="DS182" s="902"/>
      <c r="DT182" s="625"/>
      <c r="DU182" s="911"/>
      <c r="DV182" s="911"/>
      <c r="DW182" s="911"/>
      <c r="DX182" s="911"/>
      <c r="DY182" s="911"/>
      <c r="DZ182" s="912"/>
      <c r="EA182" s="912"/>
      <c r="EB182" s="912"/>
      <c r="EC182" s="912"/>
      <c r="ED182" s="912"/>
      <c r="EE182" s="912"/>
      <c r="EF182" s="912"/>
      <c r="EG182" s="912"/>
      <c r="EH182" s="912"/>
      <c r="EI182" s="912"/>
      <c r="EJ182" s="912"/>
      <c r="EK182" s="912"/>
      <c r="EL182" s="913"/>
      <c r="EM182" s="913"/>
      <c r="EN182" s="913"/>
      <c r="EO182" s="913"/>
      <c r="EP182" s="913"/>
      <c r="EQ182" s="913"/>
      <c r="ER182" s="888"/>
      <c r="ES182" s="898"/>
      <c r="ET182" s="965" t="str">
        <f>'Resumen Anual'!$C$27</f>
        <v>PIC</v>
      </c>
      <c r="EU182" s="966"/>
      <c r="EV182" s="966"/>
      <c r="EW182" s="966"/>
      <c r="EX182" s="969"/>
      <c r="EY182" s="971"/>
      <c r="EZ182" s="972"/>
      <c r="FA182" s="972"/>
      <c r="FB182" s="972"/>
      <c r="FC182" s="972"/>
      <c r="FD182" s="973"/>
      <c r="FE182" s="815"/>
      <c r="FF182" s="977" t="str">
        <f>'Resumen Anual'!$O$27</f>
        <v>DÍA</v>
      </c>
      <c r="FG182" s="966"/>
      <c r="FH182" s="966"/>
      <c r="FI182" s="966"/>
      <c r="FJ182" s="969"/>
      <c r="FK182" s="900"/>
      <c r="FL182" s="901"/>
      <c r="FM182" s="901"/>
      <c r="FN182" s="901"/>
      <c r="FO182" s="901"/>
      <c r="FP182" s="902"/>
      <c r="FQ182" s="625"/>
      <c r="FR182" s="911"/>
      <c r="FS182" s="911"/>
      <c r="FT182" s="911"/>
      <c r="FU182" s="911"/>
      <c r="FV182" s="911"/>
      <c r="FW182" s="912"/>
      <c r="FX182" s="912"/>
      <c r="FY182" s="912"/>
      <c r="FZ182" s="912"/>
      <c r="GA182" s="912"/>
      <c r="GB182" s="912"/>
      <c r="GC182" s="912"/>
      <c r="GD182" s="912"/>
      <c r="GE182" s="912"/>
      <c r="GF182" s="912"/>
      <c r="GG182" s="912"/>
      <c r="GH182" s="912"/>
      <c r="GI182" s="913"/>
      <c r="GJ182" s="913"/>
      <c r="GK182" s="913"/>
      <c r="GL182" s="913"/>
      <c r="GM182" s="913"/>
      <c r="GN182" s="913"/>
      <c r="GO182" s="888"/>
    </row>
    <row r="183" spans="1:197" ht="9.75" customHeight="1" x14ac:dyDescent="0.2">
      <c r="A183" s="898"/>
      <c r="B183" s="967"/>
      <c r="C183" s="968"/>
      <c r="D183" s="968"/>
      <c r="E183" s="968"/>
      <c r="F183" s="970"/>
      <c r="G183" s="974"/>
      <c r="H183" s="975"/>
      <c r="I183" s="975"/>
      <c r="J183" s="975"/>
      <c r="K183" s="975"/>
      <c r="L183" s="976"/>
      <c r="M183" s="815"/>
      <c r="N183" s="967"/>
      <c r="O183" s="968"/>
      <c r="P183" s="968"/>
      <c r="Q183" s="968"/>
      <c r="R183" s="970"/>
      <c r="S183" s="903"/>
      <c r="T183" s="904"/>
      <c r="U183" s="904"/>
      <c r="V183" s="904"/>
      <c r="W183" s="904"/>
      <c r="X183" s="905"/>
      <c r="Y183" s="625"/>
      <c r="Z183" s="910"/>
      <c r="AA183" s="911"/>
      <c r="AB183" s="911"/>
      <c r="AC183" s="911"/>
      <c r="AD183" s="911"/>
      <c r="AE183" s="912"/>
      <c r="AF183" s="912"/>
      <c r="AG183" s="912"/>
      <c r="AH183" s="912"/>
      <c r="AI183" s="912"/>
      <c r="AJ183" s="912"/>
      <c r="AK183" s="912"/>
      <c r="AL183" s="912"/>
      <c r="AM183" s="912"/>
      <c r="AN183" s="912"/>
      <c r="AO183" s="912"/>
      <c r="AP183" s="912"/>
      <c r="AQ183" s="913"/>
      <c r="AR183" s="913"/>
      <c r="AS183" s="913"/>
      <c r="AT183" s="913"/>
      <c r="AU183" s="913"/>
      <c r="AV183" s="913"/>
      <c r="AW183" s="888"/>
      <c r="AX183" s="898"/>
      <c r="AY183" s="967"/>
      <c r="AZ183" s="968"/>
      <c r="BA183" s="968"/>
      <c r="BB183" s="968"/>
      <c r="BC183" s="970"/>
      <c r="BD183" s="974"/>
      <c r="BE183" s="975"/>
      <c r="BF183" s="975"/>
      <c r="BG183" s="975"/>
      <c r="BH183" s="975"/>
      <c r="BI183" s="976"/>
      <c r="BJ183" s="815"/>
      <c r="BK183" s="967"/>
      <c r="BL183" s="968"/>
      <c r="BM183" s="968"/>
      <c r="BN183" s="968"/>
      <c r="BO183" s="970"/>
      <c r="BP183" s="903"/>
      <c r="BQ183" s="904"/>
      <c r="BR183" s="904"/>
      <c r="BS183" s="904"/>
      <c r="BT183" s="904"/>
      <c r="BU183" s="905"/>
      <c r="BV183" s="625"/>
      <c r="BW183" s="910"/>
      <c r="BX183" s="911"/>
      <c r="BY183" s="911"/>
      <c r="BZ183" s="911"/>
      <c r="CA183" s="911"/>
      <c r="CB183" s="912"/>
      <c r="CC183" s="912"/>
      <c r="CD183" s="912"/>
      <c r="CE183" s="912"/>
      <c r="CF183" s="912"/>
      <c r="CG183" s="912"/>
      <c r="CH183" s="912"/>
      <c r="CI183" s="912"/>
      <c r="CJ183" s="912"/>
      <c r="CK183" s="912"/>
      <c r="CL183" s="912"/>
      <c r="CM183" s="912"/>
      <c r="CN183" s="913"/>
      <c r="CO183" s="913"/>
      <c r="CP183" s="913"/>
      <c r="CQ183" s="913"/>
      <c r="CR183" s="913"/>
      <c r="CS183" s="913"/>
      <c r="CT183" s="888"/>
      <c r="CV183" s="898"/>
      <c r="CW183" s="967"/>
      <c r="CX183" s="968"/>
      <c r="CY183" s="968"/>
      <c r="CZ183" s="968"/>
      <c r="DA183" s="970"/>
      <c r="DB183" s="974"/>
      <c r="DC183" s="975"/>
      <c r="DD183" s="975"/>
      <c r="DE183" s="975"/>
      <c r="DF183" s="975"/>
      <c r="DG183" s="976"/>
      <c r="DH183" s="815"/>
      <c r="DI183" s="967"/>
      <c r="DJ183" s="968"/>
      <c r="DK183" s="968"/>
      <c r="DL183" s="968"/>
      <c r="DM183" s="970"/>
      <c r="DN183" s="903"/>
      <c r="DO183" s="904"/>
      <c r="DP183" s="904"/>
      <c r="DQ183" s="904"/>
      <c r="DR183" s="904"/>
      <c r="DS183" s="905"/>
      <c r="DT183" s="625"/>
      <c r="DU183" s="910"/>
      <c r="DV183" s="911"/>
      <c r="DW183" s="911"/>
      <c r="DX183" s="911"/>
      <c r="DY183" s="911"/>
      <c r="DZ183" s="912"/>
      <c r="EA183" s="912"/>
      <c r="EB183" s="912"/>
      <c r="EC183" s="912"/>
      <c r="ED183" s="912"/>
      <c r="EE183" s="912"/>
      <c r="EF183" s="912"/>
      <c r="EG183" s="912"/>
      <c r="EH183" s="912"/>
      <c r="EI183" s="912"/>
      <c r="EJ183" s="912"/>
      <c r="EK183" s="912"/>
      <c r="EL183" s="913"/>
      <c r="EM183" s="913"/>
      <c r="EN183" s="913"/>
      <c r="EO183" s="913"/>
      <c r="EP183" s="913"/>
      <c r="EQ183" s="913"/>
      <c r="ER183" s="888"/>
      <c r="ES183" s="898"/>
      <c r="ET183" s="967"/>
      <c r="EU183" s="968"/>
      <c r="EV183" s="968"/>
      <c r="EW183" s="968"/>
      <c r="EX183" s="970"/>
      <c r="EY183" s="974"/>
      <c r="EZ183" s="975"/>
      <c r="FA183" s="975"/>
      <c r="FB183" s="975"/>
      <c r="FC183" s="975"/>
      <c r="FD183" s="976"/>
      <c r="FE183" s="815"/>
      <c r="FF183" s="967"/>
      <c r="FG183" s="968"/>
      <c r="FH183" s="968"/>
      <c r="FI183" s="968"/>
      <c r="FJ183" s="970"/>
      <c r="FK183" s="903"/>
      <c r="FL183" s="904"/>
      <c r="FM183" s="904"/>
      <c r="FN183" s="904"/>
      <c r="FO183" s="904"/>
      <c r="FP183" s="905"/>
      <c r="FQ183" s="625"/>
      <c r="FR183" s="910"/>
      <c r="FS183" s="911"/>
      <c r="FT183" s="911"/>
      <c r="FU183" s="911"/>
      <c r="FV183" s="911"/>
      <c r="FW183" s="912"/>
      <c r="FX183" s="912"/>
      <c r="FY183" s="912"/>
      <c r="FZ183" s="912"/>
      <c r="GA183" s="912"/>
      <c r="GB183" s="912"/>
      <c r="GC183" s="912"/>
      <c r="GD183" s="912"/>
      <c r="GE183" s="912"/>
      <c r="GF183" s="912"/>
      <c r="GG183" s="912"/>
      <c r="GH183" s="912"/>
      <c r="GI183" s="913"/>
      <c r="GJ183" s="913"/>
      <c r="GK183" s="913"/>
      <c r="GL183" s="913"/>
      <c r="GM183" s="913"/>
      <c r="GN183" s="913"/>
      <c r="GO183" s="888"/>
    </row>
    <row r="184" spans="1:197" ht="2.25" customHeight="1" x14ac:dyDescent="0.25">
      <c r="A184" s="898"/>
      <c r="B184" s="657"/>
      <c r="C184" s="657"/>
      <c r="D184" s="657"/>
      <c r="E184" s="657"/>
      <c r="F184" s="657"/>
      <c r="G184" s="657"/>
      <c r="H184" s="657"/>
      <c r="I184" s="657"/>
      <c r="J184" s="657"/>
      <c r="K184" s="657"/>
      <c r="L184" s="657"/>
      <c r="M184" s="625"/>
      <c r="N184" s="657"/>
      <c r="O184" s="657"/>
      <c r="P184" s="657"/>
      <c r="Q184" s="657"/>
      <c r="R184" s="657"/>
      <c r="S184" s="657"/>
      <c r="T184" s="657"/>
      <c r="U184" s="657"/>
      <c r="V184" s="657"/>
      <c r="W184" s="657"/>
      <c r="X184" s="657"/>
      <c r="Y184" s="625"/>
      <c r="Z184" s="911"/>
      <c r="AA184" s="911"/>
      <c r="AB184" s="911"/>
      <c r="AC184" s="911"/>
      <c r="AD184" s="911"/>
      <c r="AE184" s="912"/>
      <c r="AF184" s="912"/>
      <c r="AG184" s="912"/>
      <c r="AH184" s="912"/>
      <c r="AI184" s="912"/>
      <c r="AJ184" s="912"/>
      <c r="AK184" s="912"/>
      <c r="AL184" s="912"/>
      <c r="AM184" s="912"/>
      <c r="AN184" s="912"/>
      <c r="AO184" s="912"/>
      <c r="AP184" s="912"/>
      <c r="AQ184" s="913"/>
      <c r="AR184" s="913"/>
      <c r="AS184" s="913"/>
      <c r="AT184" s="913"/>
      <c r="AU184" s="913"/>
      <c r="AV184" s="913"/>
      <c r="AW184" s="888"/>
      <c r="AX184" s="898"/>
      <c r="AY184" s="657"/>
      <c r="AZ184" s="657"/>
      <c r="BA184" s="657"/>
      <c r="BB184" s="657"/>
      <c r="BC184" s="657"/>
      <c r="BD184" s="657"/>
      <c r="BE184" s="657"/>
      <c r="BF184" s="657"/>
      <c r="BG184" s="657"/>
      <c r="BH184" s="657"/>
      <c r="BI184" s="657"/>
      <c r="BJ184" s="625"/>
      <c r="BK184" s="657"/>
      <c r="BL184" s="657"/>
      <c r="BM184" s="657"/>
      <c r="BN184" s="657"/>
      <c r="BO184" s="657"/>
      <c r="BP184" s="657"/>
      <c r="BQ184" s="657"/>
      <c r="BR184" s="657"/>
      <c r="BS184" s="657"/>
      <c r="BT184" s="657"/>
      <c r="BU184" s="657"/>
      <c r="BV184" s="625"/>
      <c r="BW184" s="911"/>
      <c r="BX184" s="911"/>
      <c r="BY184" s="911"/>
      <c r="BZ184" s="911"/>
      <c r="CA184" s="911"/>
      <c r="CB184" s="912"/>
      <c r="CC184" s="912"/>
      <c r="CD184" s="912"/>
      <c r="CE184" s="912"/>
      <c r="CF184" s="912"/>
      <c r="CG184" s="912"/>
      <c r="CH184" s="912"/>
      <c r="CI184" s="912"/>
      <c r="CJ184" s="912"/>
      <c r="CK184" s="912"/>
      <c r="CL184" s="912"/>
      <c r="CM184" s="912"/>
      <c r="CN184" s="913"/>
      <c r="CO184" s="913"/>
      <c r="CP184" s="913"/>
      <c r="CQ184" s="913"/>
      <c r="CR184" s="913"/>
      <c r="CS184" s="913"/>
      <c r="CT184" s="888"/>
      <c r="CV184" s="898"/>
      <c r="CW184" s="657"/>
      <c r="CX184" s="657"/>
      <c r="CY184" s="657"/>
      <c r="CZ184" s="657"/>
      <c r="DA184" s="657"/>
      <c r="DB184" s="657"/>
      <c r="DC184" s="657"/>
      <c r="DD184" s="657"/>
      <c r="DE184" s="657"/>
      <c r="DF184" s="657"/>
      <c r="DG184" s="657"/>
      <c r="DH184" s="625"/>
      <c r="DI184" s="657"/>
      <c r="DJ184" s="657"/>
      <c r="DK184" s="657"/>
      <c r="DL184" s="657"/>
      <c r="DM184" s="657"/>
      <c r="DN184" s="657"/>
      <c r="DO184" s="657"/>
      <c r="DP184" s="657"/>
      <c r="DQ184" s="657"/>
      <c r="DR184" s="657"/>
      <c r="DS184" s="657"/>
      <c r="DT184" s="625"/>
      <c r="DU184" s="911"/>
      <c r="DV184" s="911"/>
      <c r="DW184" s="911"/>
      <c r="DX184" s="911"/>
      <c r="DY184" s="911"/>
      <c r="DZ184" s="912"/>
      <c r="EA184" s="912"/>
      <c r="EB184" s="912"/>
      <c r="EC184" s="912"/>
      <c r="ED184" s="912"/>
      <c r="EE184" s="912"/>
      <c r="EF184" s="912"/>
      <c r="EG184" s="912"/>
      <c r="EH184" s="912"/>
      <c r="EI184" s="912"/>
      <c r="EJ184" s="912"/>
      <c r="EK184" s="912"/>
      <c r="EL184" s="913"/>
      <c r="EM184" s="913"/>
      <c r="EN184" s="913"/>
      <c r="EO184" s="913"/>
      <c r="EP184" s="913"/>
      <c r="EQ184" s="913"/>
      <c r="ER184" s="888"/>
      <c r="ES184" s="898"/>
      <c r="ET184" s="657"/>
      <c r="EU184" s="657"/>
      <c r="EV184" s="657"/>
      <c r="EW184" s="657"/>
      <c r="EX184" s="657"/>
      <c r="EY184" s="657"/>
      <c r="EZ184" s="657"/>
      <c r="FA184" s="657"/>
      <c r="FB184" s="657"/>
      <c r="FC184" s="657"/>
      <c r="FD184" s="657"/>
      <c r="FE184" s="625"/>
      <c r="FF184" s="657"/>
      <c r="FG184" s="657"/>
      <c r="FH184" s="657"/>
      <c r="FI184" s="657"/>
      <c r="FJ184" s="657"/>
      <c r="FK184" s="657"/>
      <c r="FL184" s="657"/>
      <c r="FM184" s="657"/>
      <c r="FN184" s="657"/>
      <c r="FO184" s="657"/>
      <c r="FP184" s="657"/>
      <c r="FQ184" s="625"/>
      <c r="FR184" s="911"/>
      <c r="FS184" s="911"/>
      <c r="FT184" s="911"/>
      <c r="FU184" s="911"/>
      <c r="FV184" s="911"/>
      <c r="FW184" s="912"/>
      <c r="FX184" s="912"/>
      <c r="FY184" s="912"/>
      <c r="FZ184" s="912"/>
      <c r="GA184" s="912"/>
      <c r="GB184" s="912"/>
      <c r="GC184" s="912"/>
      <c r="GD184" s="912"/>
      <c r="GE184" s="912"/>
      <c r="GF184" s="912"/>
      <c r="GG184" s="912"/>
      <c r="GH184" s="912"/>
      <c r="GI184" s="913"/>
      <c r="GJ184" s="913"/>
      <c r="GK184" s="913"/>
      <c r="GL184" s="913"/>
      <c r="GM184" s="913"/>
      <c r="GN184" s="913"/>
      <c r="GO184" s="888"/>
    </row>
    <row r="185" spans="1:197" ht="13.5" customHeight="1" x14ac:dyDescent="0.2">
      <c r="A185" s="898"/>
      <c r="B185" s="965" t="str">
        <f>'Resumen Anual'!$C$30</f>
        <v>SIC</v>
      </c>
      <c r="C185" s="966"/>
      <c r="D185" s="966"/>
      <c r="E185" s="966"/>
      <c r="F185" s="969"/>
      <c r="G185" s="971"/>
      <c r="H185" s="972"/>
      <c r="I185" s="972"/>
      <c r="J185" s="972"/>
      <c r="K185" s="972"/>
      <c r="L185" s="973"/>
      <c r="M185" s="815"/>
      <c r="N185" s="977" t="str">
        <f>'Resumen Anual'!$O$30</f>
        <v>NOCHE</v>
      </c>
      <c r="O185" s="966"/>
      <c r="P185" s="966"/>
      <c r="Q185" s="966"/>
      <c r="R185" s="969"/>
      <c r="S185" s="900"/>
      <c r="T185" s="901"/>
      <c r="U185" s="901"/>
      <c r="V185" s="901"/>
      <c r="W185" s="901"/>
      <c r="X185" s="902"/>
      <c r="Y185" s="625"/>
      <c r="Z185" s="910"/>
      <c r="AA185" s="911"/>
      <c r="AB185" s="911"/>
      <c r="AC185" s="911"/>
      <c r="AD185" s="911"/>
      <c r="AE185" s="912"/>
      <c r="AF185" s="912"/>
      <c r="AG185" s="912"/>
      <c r="AH185" s="912"/>
      <c r="AI185" s="912"/>
      <c r="AJ185" s="912"/>
      <c r="AK185" s="912"/>
      <c r="AL185" s="912"/>
      <c r="AM185" s="912"/>
      <c r="AN185" s="912"/>
      <c r="AO185" s="912"/>
      <c r="AP185" s="912"/>
      <c r="AQ185" s="913"/>
      <c r="AR185" s="913"/>
      <c r="AS185" s="913"/>
      <c r="AT185" s="913"/>
      <c r="AU185" s="913"/>
      <c r="AV185" s="913"/>
      <c r="AW185" s="888"/>
      <c r="AX185" s="898"/>
      <c r="AY185" s="965" t="str">
        <f>'Resumen Anual'!$C$30</f>
        <v>SIC</v>
      </c>
      <c r="AZ185" s="966"/>
      <c r="BA185" s="966"/>
      <c r="BB185" s="966"/>
      <c r="BC185" s="969"/>
      <c r="BD185" s="971"/>
      <c r="BE185" s="972"/>
      <c r="BF185" s="972"/>
      <c r="BG185" s="972"/>
      <c r="BH185" s="972"/>
      <c r="BI185" s="973"/>
      <c r="BJ185" s="815"/>
      <c r="BK185" s="977" t="str">
        <f>'Resumen Anual'!$O$30</f>
        <v>NOCHE</v>
      </c>
      <c r="BL185" s="966"/>
      <c r="BM185" s="966"/>
      <c r="BN185" s="966"/>
      <c r="BO185" s="969"/>
      <c r="BP185" s="900"/>
      <c r="BQ185" s="901"/>
      <c r="BR185" s="901"/>
      <c r="BS185" s="901"/>
      <c r="BT185" s="901"/>
      <c r="BU185" s="902"/>
      <c r="BV185" s="625"/>
      <c r="BW185" s="910"/>
      <c r="BX185" s="911"/>
      <c r="BY185" s="911"/>
      <c r="BZ185" s="911"/>
      <c r="CA185" s="911"/>
      <c r="CB185" s="912"/>
      <c r="CC185" s="912"/>
      <c r="CD185" s="912"/>
      <c r="CE185" s="912"/>
      <c r="CF185" s="912"/>
      <c r="CG185" s="912"/>
      <c r="CH185" s="912"/>
      <c r="CI185" s="912"/>
      <c r="CJ185" s="912"/>
      <c r="CK185" s="912"/>
      <c r="CL185" s="912"/>
      <c r="CM185" s="912"/>
      <c r="CN185" s="913"/>
      <c r="CO185" s="913"/>
      <c r="CP185" s="913"/>
      <c r="CQ185" s="913"/>
      <c r="CR185" s="913"/>
      <c r="CS185" s="913"/>
      <c r="CT185" s="888"/>
      <c r="CV185" s="898"/>
      <c r="CW185" s="965" t="str">
        <f>'Resumen Anual'!$C$30</f>
        <v>SIC</v>
      </c>
      <c r="CX185" s="966"/>
      <c r="CY185" s="966"/>
      <c r="CZ185" s="966"/>
      <c r="DA185" s="969"/>
      <c r="DB185" s="971"/>
      <c r="DC185" s="972"/>
      <c r="DD185" s="972"/>
      <c r="DE185" s="972"/>
      <c r="DF185" s="972"/>
      <c r="DG185" s="973"/>
      <c r="DH185" s="815"/>
      <c r="DI185" s="977" t="str">
        <f>'Resumen Anual'!$O$30</f>
        <v>NOCHE</v>
      </c>
      <c r="DJ185" s="966"/>
      <c r="DK185" s="966"/>
      <c r="DL185" s="966"/>
      <c r="DM185" s="969"/>
      <c r="DN185" s="900"/>
      <c r="DO185" s="901"/>
      <c r="DP185" s="901"/>
      <c r="DQ185" s="901"/>
      <c r="DR185" s="901"/>
      <c r="DS185" s="902"/>
      <c r="DT185" s="625"/>
      <c r="DU185" s="910"/>
      <c r="DV185" s="911"/>
      <c r="DW185" s="911"/>
      <c r="DX185" s="911"/>
      <c r="DY185" s="911"/>
      <c r="DZ185" s="912"/>
      <c r="EA185" s="912"/>
      <c r="EB185" s="912"/>
      <c r="EC185" s="912"/>
      <c r="ED185" s="912"/>
      <c r="EE185" s="912"/>
      <c r="EF185" s="912"/>
      <c r="EG185" s="912"/>
      <c r="EH185" s="912"/>
      <c r="EI185" s="912"/>
      <c r="EJ185" s="912"/>
      <c r="EK185" s="912"/>
      <c r="EL185" s="913"/>
      <c r="EM185" s="913"/>
      <c r="EN185" s="913"/>
      <c r="EO185" s="913"/>
      <c r="EP185" s="913"/>
      <c r="EQ185" s="913"/>
      <c r="ER185" s="888"/>
      <c r="ES185" s="898"/>
      <c r="ET185" s="965" t="str">
        <f>'Resumen Anual'!$C$30</f>
        <v>SIC</v>
      </c>
      <c r="EU185" s="966"/>
      <c r="EV185" s="966"/>
      <c r="EW185" s="966"/>
      <c r="EX185" s="969"/>
      <c r="EY185" s="971"/>
      <c r="EZ185" s="972"/>
      <c r="FA185" s="972"/>
      <c r="FB185" s="972"/>
      <c r="FC185" s="972"/>
      <c r="FD185" s="973"/>
      <c r="FE185" s="815"/>
      <c r="FF185" s="977" t="str">
        <f>'Resumen Anual'!$O$30</f>
        <v>NOCHE</v>
      </c>
      <c r="FG185" s="966"/>
      <c r="FH185" s="966"/>
      <c r="FI185" s="966"/>
      <c r="FJ185" s="969"/>
      <c r="FK185" s="900"/>
      <c r="FL185" s="901"/>
      <c r="FM185" s="901"/>
      <c r="FN185" s="901"/>
      <c r="FO185" s="901"/>
      <c r="FP185" s="902"/>
      <c r="FQ185" s="625"/>
      <c r="FR185" s="910"/>
      <c r="FS185" s="911"/>
      <c r="FT185" s="911"/>
      <c r="FU185" s="911"/>
      <c r="FV185" s="911"/>
      <c r="FW185" s="912"/>
      <c r="FX185" s="912"/>
      <c r="FY185" s="912"/>
      <c r="FZ185" s="912"/>
      <c r="GA185" s="912"/>
      <c r="GB185" s="912"/>
      <c r="GC185" s="912"/>
      <c r="GD185" s="912"/>
      <c r="GE185" s="912"/>
      <c r="GF185" s="912"/>
      <c r="GG185" s="912"/>
      <c r="GH185" s="912"/>
      <c r="GI185" s="913"/>
      <c r="GJ185" s="913"/>
      <c r="GK185" s="913"/>
      <c r="GL185" s="913"/>
      <c r="GM185" s="913"/>
      <c r="GN185" s="913"/>
      <c r="GO185" s="888"/>
    </row>
    <row r="186" spans="1:197" ht="6" customHeight="1" x14ac:dyDescent="0.2">
      <c r="A186" s="898"/>
      <c r="B186" s="967"/>
      <c r="C186" s="968"/>
      <c r="D186" s="968"/>
      <c r="E186" s="968"/>
      <c r="F186" s="970"/>
      <c r="G186" s="974"/>
      <c r="H186" s="975"/>
      <c r="I186" s="975"/>
      <c r="J186" s="975"/>
      <c r="K186" s="975"/>
      <c r="L186" s="976"/>
      <c r="M186" s="815"/>
      <c r="N186" s="967"/>
      <c r="O186" s="968"/>
      <c r="P186" s="968"/>
      <c r="Q186" s="968"/>
      <c r="R186" s="970"/>
      <c r="S186" s="903"/>
      <c r="T186" s="904"/>
      <c r="U186" s="904"/>
      <c r="V186" s="904"/>
      <c r="W186" s="904"/>
      <c r="X186" s="905"/>
      <c r="Y186" s="625"/>
      <c r="Z186" s="911"/>
      <c r="AA186" s="911"/>
      <c r="AB186" s="911"/>
      <c r="AC186" s="911"/>
      <c r="AD186" s="911"/>
      <c r="AE186" s="912"/>
      <c r="AF186" s="912"/>
      <c r="AG186" s="912"/>
      <c r="AH186" s="912"/>
      <c r="AI186" s="912"/>
      <c r="AJ186" s="912"/>
      <c r="AK186" s="912"/>
      <c r="AL186" s="912"/>
      <c r="AM186" s="912"/>
      <c r="AN186" s="912"/>
      <c r="AO186" s="912"/>
      <c r="AP186" s="912"/>
      <c r="AQ186" s="913"/>
      <c r="AR186" s="913"/>
      <c r="AS186" s="913"/>
      <c r="AT186" s="913"/>
      <c r="AU186" s="913"/>
      <c r="AV186" s="913"/>
      <c r="AW186" s="888"/>
      <c r="AX186" s="898"/>
      <c r="AY186" s="967"/>
      <c r="AZ186" s="968"/>
      <c r="BA186" s="968"/>
      <c r="BB186" s="968"/>
      <c r="BC186" s="970"/>
      <c r="BD186" s="974"/>
      <c r="BE186" s="975"/>
      <c r="BF186" s="975"/>
      <c r="BG186" s="975"/>
      <c r="BH186" s="975"/>
      <c r="BI186" s="976"/>
      <c r="BJ186" s="815"/>
      <c r="BK186" s="967"/>
      <c r="BL186" s="968"/>
      <c r="BM186" s="968"/>
      <c r="BN186" s="968"/>
      <c r="BO186" s="970"/>
      <c r="BP186" s="903"/>
      <c r="BQ186" s="904"/>
      <c r="BR186" s="904"/>
      <c r="BS186" s="904"/>
      <c r="BT186" s="904"/>
      <c r="BU186" s="905"/>
      <c r="BV186" s="625"/>
      <c r="BW186" s="911"/>
      <c r="BX186" s="911"/>
      <c r="BY186" s="911"/>
      <c r="BZ186" s="911"/>
      <c r="CA186" s="911"/>
      <c r="CB186" s="912"/>
      <c r="CC186" s="912"/>
      <c r="CD186" s="912"/>
      <c r="CE186" s="912"/>
      <c r="CF186" s="912"/>
      <c r="CG186" s="912"/>
      <c r="CH186" s="912"/>
      <c r="CI186" s="912"/>
      <c r="CJ186" s="912"/>
      <c r="CK186" s="912"/>
      <c r="CL186" s="912"/>
      <c r="CM186" s="912"/>
      <c r="CN186" s="913"/>
      <c r="CO186" s="913"/>
      <c r="CP186" s="913"/>
      <c r="CQ186" s="913"/>
      <c r="CR186" s="913"/>
      <c r="CS186" s="913"/>
      <c r="CT186" s="888"/>
      <c r="CV186" s="898"/>
      <c r="CW186" s="967"/>
      <c r="CX186" s="968"/>
      <c r="CY186" s="968"/>
      <c r="CZ186" s="968"/>
      <c r="DA186" s="970"/>
      <c r="DB186" s="974"/>
      <c r="DC186" s="975"/>
      <c r="DD186" s="975"/>
      <c r="DE186" s="975"/>
      <c r="DF186" s="975"/>
      <c r="DG186" s="976"/>
      <c r="DH186" s="815"/>
      <c r="DI186" s="967"/>
      <c r="DJ186" s="968"/>
      <c r="DK186" s="968"/>
      <c r="DL186" s="968"/>
      <c r="DM186" s="970"/>
      <c r="DN186" s="903"/>
      <c r="DO186" s="904"/>
      <c r="DP186" s="904"/>
      <c r="DQ186" s="904"/>
      <c r="DR186" s="904"/>
      <c r="DS186" s="905"/>
      <c r="DT186" s="625"/>
      <c r="DU186" s="911"/>
      <c r="DV186" s="911"/>
      <c r="DW186" s="911"/>
      <c r="DX186" s="911"/>
      <c r="DY186" s="911"/>
      <c r="DZ186" s="912"/>
      <c r="EA186" s="912"/>
      <c r="EB186" s="912"/>
      <c r="EC186" s="912"/>
      <c r="ED186" s="912"/>
      <c r="EE186" s="912"/>
      <c r="EF186" s="912"/>
      <c r="EG186" s="912"/>
      <c r="EH186" s="912"/>
      <c r="EI186" s="912"/>
      <c r="EJ186" s="912"/>
      <c r="EK186" s="912"/>
      <c r="EL186" s="913"/>
      <c r="EM186" s="913"/>
      <c r="EN186" s="913"/>
      <c r="EO186" s="913"/>
      <c r="EP186" s="913"/>
      <c r="EQ186" s="913"/>
      <c r="ER186" s="888"/>
      <c r="ES186" s="898"/>
      <c r="ET186" s="967"/>
      <c r="EU186" s="968"/>
      <c r="EV186" s="968"/>
      <c r="EW186" s="968"/>
      <c r="EX186" s="970"/>
      <c r="EY186" s="974"/>
      <c r="EZ186" s="975"/>
      <c r="FA186" s="975"/>
      <c r="FB186" s="975"/>
      <c r="FC186" s="975"/>
      <c r="FD186" s="976"/>
      <c r="FE186" s="815"/>
      <c r="FF186" s="967"/>
      <c r="FG186" s="968"/>
      <c r="FH186" s="968"/>
      <c r="FI186" s="968"/>
      <c r="FJ186" s="970"/>
      <c r="FK186" s="903"/>
      <c r="FL186" s="904"/>
      <c r="FM186" s="904"/>
      <c r="FN186" s="904"/>
      <c r="FO186" s="904"/>
      <c r="FP186" s="905"/>
      <c r="FQ186" s="625"/>
      <c r="FR186" s="911"/>
      <c r="FS186" s="911"/>
      <c r="FT186" s="911"/>
      <c r="FU186" s="911"/>
      <c r="FV186" s="911"/>
      <c r="FW186" s="912"/>
      <c r="FX186" s="912"/>
      <c r="FY186" s="912"/>
      <c r="FZ186" s="912"/>
      <c r="GA186" s="912"/>
      <c r="GB186" s="912"/>
      <c r="GC186" s="912"/>
      <c r="GD186" s="912"/>
      <c r="GE186" s="912"/>
      <c r="GF186" s="912"/>
      <c r="GG186" s="912"/>
      <c r="GH186" s="912"/>
      <c r="GI186" s="913"/>
      <c r="GJ186" s="913"/>
      <c r="GK186" s="913"/>
      <c r="GL186" s="913"/>
      <c r="GM186" s="913"/>
      <c r="GN186" s="913"/>
      <c r="GO186" s="888"/>
    </row>
    <row r="187" spans="1:197" ht="2.25" customHeight="1" x14ac:dyDescent="0.25">
      <c r="A187" s="898"/>
      <c r="B187" s="625"/>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910"/>
      <c r="AA187" s="911"/>
      <c r="AB187" s="911"/>
      <c r="AC187" s="911"/>
      <c r="AD187" s="911"/>
      <c r="AE187" s="912"/>
      <c r="AF187" s="912"/>
      <c r="AG187" s="912"/>
      <c r="AH187" s="912"/>
      <c r="AI187" s="912"/>
      <c r="AJ187" s="912"/>
      <c r="AK187" s="912"/>
      <c r="AL187" s="912"/>
      <c r="AM187" s="912"/>
      <c r="AN187" s="912"/>
      <c r="AO187" s="912"/>
      <c r="AP187" s="912"/>
      <c r="AQ187" s="913"/>
      <c r="AR187" s="913"/>
      <c r="AS187" s="913"/>
      <c r="AT187" s="913"/>
      <c r="AU187" s="913"/>
      <c r="AV187" s="913"/>
      <c r="AW187" s="888"/>
      <c r="AX187" s="898"/>
      <c r="AY187" s="625"/>
      <c r="AZ187" s="625"/>
      <c r="BA187" s="625"/>
      <c r="BB187" s="625"/>
      <c r="BC187" s="625"/>
      <c r="BD187" s="625"/>
      <c r="BE187" s="625"/>
      <c r="BF187" s="625"/>
      <c r="BG187" s="625"/>
      <c r="BH187" s="625"/>
      <c r="BI187" s="625"/>
      <c r="BJ187" s="625"/>
      <c r="BK187" s="625"/>
      <c r="BL187" s="625"/>
      <c r="BM187" s="625"/>
      <c r="BN187" s="625"/>
      <c r="BO187" s="625"/>
      <c r="BP187" s="625"/>
      <c r="BQ187" s="625"/>
      <c r="BR187" s="625"/>
      <c r="BS187" s="625"/>
      <c r="BT187" s="625"/>
      <c r="BU187" s="625"/>
      <c r="BV187" s="625"/>
      <c r="BW187" s="910"/>
      <c r="BX187" s="911"/>
      <c r="BY187" s="911"/>
      <c r="BZ187" s="911"/>
      <c r="CA187" s="911"/>
      <c r="CB187" s="912"/>
      <c r="CC187" s="912"/>
      <c r="CD187" s="912"/>
      <c r="CE187" s="912"/>
      <c r="CF187" s="912"/>
      <c r="CG187" s="912"/>
      <c r="CH187" s="912"/>
      <c r="CI187" s="912"/>
      <c r="CJ187" s="912"/>
      <c r="CK187" s="912"/>
      <c r="CL187" s="912"/>
      <c r="CM187" s="912"/>
      <c r="CN187" s="913"/>
      <c r="CO187" s="913"/>
      <c r="CP187" s="913"/>
      <c r="CQ187" s="913"/>
      <c r="CR187" s="913"/>
      <c r="CS187" s="913"/>
      <c r="CT187" s="888"/>
      <c r="CV187" s="898"/>
      <c r="CW187" s="625"/>
      <c r="CX187" s="625"/>
      <c r="CY187" s="625"/>
      <c r="CZ187" s="625"/>
      <c r="DA187" s="625"/>
      <c r="DB187" s="625"/>
      <c r="DC187" s="625"/>
      <c r="DD187" s="625"/>
      <c r="DE187" s="625"/>
      <c r="DF187" s="625"/>
      <c r="DG187" s="625"/>
      <c r="DH187" s="625"/>
      <c r="DI187" s="625"/>
      <c r="DJ187" s="625"/>
      <c r="DK187" s="625"/>
      <c r="DL187" s="625"/>
      <c r="DM187" s="625"/>
      <c r="DN187" s="625"/>
      <c r="DO187" s="625"/>
      <c r="DP187" s="625"/>
      <c r="DQ187" s="625"/>
      <c r="DR187" s="625"/>
      <c r="DS187" s="625"/>
      <c r="DT187" s="625"/>
      <c r="DU187" s="910"/>
      <c r="DV187" s="911"/>
      <c r="DW187" s="911"/>
      <c r="DX187" s="911"/>
      <c r="DY187" s="911"/>
      <c r="DZ187" s="912"/>
      <c r="EA187" s="912"/>
      <c r="EB187" s="912"/>
      <c r="EC187" s="912"/>
      <c r="ED187" s="912"/>
      <c r="EE187" s="912"/>
      <c r="EF187" s="912"/>
      <c r="EG187" s="912"/>
      <c r="EH187" s="912"/>
      <c r="EI187" s="912"/>
      <c r="EJ187" s="912"/>
      <c r="EK187" s="912"/>
      <c r="EL187" s="913"/>
      <c r="EM187" s="913"/>
      <c r="EN187" s="913"/>
      <c r="EO187" s="913"/>
      <c r="EP187" s="913"/>
      <c r="EQ187" s="913"/>
      <c r="ER187" s="888"/>
      <c r="ES187" s="898"/>
      <c r="ET187" s="625"/>
      <c r="EU187" s="625"/>
      <c r="EV187" s="625"/>
      <c r="EW187" s="625"/>
      <c r="EX187" s="625"/>
      <c r="EY187" s="625"/>
      <c r="EZ187" s="625"/>
      <c r="FA187" s="625"/>
      <c r="FB187" s="625"/>
      <c r="FC187" s="625"/>
      <c r="FD187" s="625"/>
      <c r="FE187" s="625"/>
      <c r="FF187" s="625"/>
      <c r="FG187" s="625"/>
      <c r="FH187" s="625"/>
      <c r="FI187" s="625"/>
      <c r="FJ187" s="625"/>
      <c r="FK187" s="625"/>
      <c r="FL187" s="625"/>
      <c r="FM187" s="625"/>
      <c r="FN187" s="625"/>
      <c r="FO187" s="625"/>
      <c r="FP187" s="625"/>
      <c r="FQ187" s="625"/>
      <c r="FR187" s="910"/>
      <c r="FS187" s="911"/>
      <c r="FT187" s="911"/>
      <c r="FU187" s="911"/>
      <c r="FV187" s="911"/>
      <c r="FW187" s="912"/>
      <c r="FX187" s="912"/>
      <c r="FY187" s="912"/>
      <c r="FZ187" s="912"/>
      <c r="GA187" s="912"/>
      <c r="GB187" s="912"/>
      <c r="GC187" s="912"/>
      <c r="GD187" s="912"/>
      <c r="GE187" s="912"/>
      <c r="GF187" s="912"/>
      <c r="GG187" s="912"/>
      <c r="GH187" s="912"/>
      <c r="GI187" s="913"/>
      <c r="GJ187" s="913"/>
      <c r="GK187" s="913"/>
      <c r="GL187" s="913"/>
      <c r="GM187" s="913"/>
      <c r="GN187" s="913"/>
      <c r="GO187" s="888"/>
    </row>
    <row r="188" spans="1:197" ht="14.25" customHeight="1" x14ac:dyDescent="0.2">
      <c r="A188" s="898"/>
      <c r="B188" s="965" t="str">
        <f>'Resumen Anual'!$C$33</f>
        <v>Travesía</v>
      </c>
      <c r="C188" s="966"/>
      <c r="D188" s="966"/>
      <c r="E188" s="966"/>
      <c r="F188" s="761"/>
      <c r="G188" s="762"/>
      <c r="H188" s="762"/>
      <c r="I188" s="762"/>
      <c r="J188" s="762"/>
      <c r="K188" s="762"/>
      <c r="L188" s="763"/>
      <c r="M188" s="632"/>
      <c r="N188" s="767" t="s">
        <v>85</v>
      </c>
      <c r="O188" s="607"/>
      <c r="P188" s="607"/>
      <c r="Q188" s="607"/>
      <c r="R188" s="607"/>
      <c r="S188" s="607"/>
      <c r="T188" s="607"/>
      <c r="U188" s="607"/>
      <c r="V188" s="607"/>
      <c r="W188" s="607"/>
      <c r="X188" s="608"/>
      <c r="Y188" s="625"/>
      <c r="Z188" s="911"/>
      <c r="AA188" s="911"/>
      <c r="AB188" s="911"/>
      <c r="AC188" s="911"/>
      <c r="AD188" s="911"/>
      <c r="AE188" s="912"/>
      <c r="AF188" s="912"/>
      <c r="AG188" s="912"/>
      <c r="AH188" s="912"/>
      <c r="AI188" s="912"/>
      <c r="AJ188" s="912"/>
      <c r="AK188" s="912"/>
      <c r="AL188" s="912"/>
      <c r="AM188" s="912"/>
      <c r="AN188" s="912"/>
      <c r="AO188" s="912"/>
      <c r="AP188" s="912"/>
      <c r="AQ188" s="913"/>
      <c r="AR188" s="913"/>
      <c r="AS188" s="913"/>
      <c r="AT188" s="913"/>
      <c r="AU188" s="913"/>
      <c r="AV188" s="913"/>
      <c r="AW188" s="888"/>
      <c r="AX188" s="898"/>
      <c r="AY188" s="965" t="str">
        <f>'Resumen Anual'!$C$33</f>
        <v>Travesía</v>
      </c>
      <c r="AZ188" s="966"/>
      <c r="BA188" s="966"/>
      <c r="BB188" s="966"/>
      <c r="BC188" s="761"/>
      <c r="BD188" s="762"/>
      <c r="BE188" s="762"/>
      <c r="BF188" s="762"/>
      <c r="BG188" s="762"/>
      <c r="BH188" s="762"/>
      <c r="BI188" s="763"/>
      <c r="BJ188" s="632"/>
      <c r="BK188" s="767" t="s">
        <v>85</v>
      </c>
      <c r="BL188" s="607"/>
      <c r="BM188" s="607"/>
      <c r="BN188" s="607"/>
      <c r="BO188" s="607"/>
      <c r="BP188" s="607"/>
      <c r="BQ188" s="607"/>
      <c r="BR188" s="607"/>
      <c r="BS188" s="607"/>
      <c r="BT188" s="607"/>
      <c r="BU188" s="608"/>
      <c r="BV188" s="625"/>
      <c r="BW188" s="911"/>
      <c r="BX188" s="911"/>
      <c r="BY188" s="911"/>
      <c r="BZ188" s="911"/>
      <c r="CA188" s="911"/>
      <c r="CB188" s="912"/>
      <c r="CC188" s="912"/>
      <c r="CD188" s="912"/>
      <c r="CE188" s="912"/>
      <c r="CF188" s="912"/>
      <c r="CG188" s="912"/>
      <c r="CH188" s="912"/>
      <c r="CI188" s="912"/>
      <c r="CJ188" s="912"/>
      <c r="CK188" s="912"/>
      <c r="CL188" s="912"/>
      <c r="CM188" s="912"/>
      <c r="CN188" s="913"/>
      <c r="CO188" s="913"/>
      <c r="CP188" s="913"/>
      <c r="CQ188" s="913"/>
      <c r="CR188" s="913"/>
      <c r="CS188" s="913"/>
      <c r="CT188" s="888"/>
      <c r="CV188" s="898"/>
      <c r="CW188" s="965" t="str">
        <f>'Resumen Anual'!$C$33</f>
        <v>Travesía</v>
      </c>
      <c r="CX188" s="966"/>
      <c r="CY188" s="966"/>
      <c r="CZ188" s="966"/>
      <c r="DA188" s="761"/>
      <c r="DB188" s="762"/>
      <c r="DC188" s="762"/>
      <c r="DD188" s="762"/>
      <c r="DE188" s="762"/>
      <c r="DF188" s="762"/>
      <c r="DG188" s="763"/>
      <c r="DH188" s="632"/>
      <c r="DI188" s="767" t="s">
        <v>85</v>
      </c>
      <c r="DJ188" s="607"/>
      <c r="DK188" s="607"/>
      <c r="DL188" s="607"/>
      <c r="DM188" s="607"/>
      <c r="DN188" s="607"/>
      <c r="DO188" s="607"/>
      <c r="DP188" s="607"/>
      <c r="DQ188" s="607"/>
      <c r="DR188" s="607"/>
      <c r="DS188" s="608"/>
      <c r="DT188" s="625"/>
      <c r="DU188" s="911"/>
      <c r="DV188" s="911"/>
      <c r="DW188" s="911"/>
      <c r="DX188" s="911"/>
      <c r="DY188" s="911"/>
      <c r="DZ188" s="912"/>
      <c r="EA188" s="912"/>
      <c r="EB188" s="912"/>
      <c r="EC188" s="912"/>
      <c r="ED188" s="912"/>
      <c r="EE188" s="912"/>
      <c r="EF188" s="912"/>
      <c r="EG188" s="912"/>
      <c r="EH188" s="912"/>
      <c r="EI188" s="912"/>
      <c r="EJ188" s="912"/>
      <c r="EK188" s="912"/>
      <c r="EL188" s="913"/>
      <c r="EM188" s="913"/>
      <c r="EN188" s="913"/>
      <c r="EO188" s="913"/>
      <c r="EP188" s="913"/>
      <c r="EQ188" s="913"/>
      <c r="ER188" s="888"/>
      <c r="ES188" s="898"/>
      <c r="ET188" s="965" t="str">
        <f>'Resumen Anual'!$C$33</f>
        <v>Travesía</v>
      </c>
      <c r="EU188" s="966"/>
      <c r="EV188" s="966"/>
      <c r="EW188" s="966"/>
      <c r="EX188" s="761"/>
      <c r="EY188" s="762"/>
      <c r="EZ188" s="762"/>
      <c r="FA188" s="762"/>
      <c r="FB188" s="762"/>
      <c r="FC188" s="762"/>
      <c r="FD188" s="763"/>
      <c r="FE188" s="632"/>
      <c r="FF188" s="767" t="s">
        <v>85</v>
      </c>
      <c r="FG188" s="607"/>
      <c r="FH188" s="607"/>
      <c r="FI188" s="607"/>
      <c r="FJ188" s="607"/>
      <c r="FK188" s="607"/>
      <c r="FL188" s="607"/>
      <c r="FM188" s="607"/>
      <c r="FN188" s="607"/>
      <c r="FO188" s="607"/>
      <c r="FP188" s="608"/>
      <c r="FQ188" s="625"/>
      <c r="FR188" s="911"/>
      <c r="FS188" s="911"/>
      <c r="FT188" s="911"/>
      <c r="FU188" s="911"/>
      <c r="FV188" s="911"/>
      <c r="FW188" s="912"/>
      <c r="FX188" s="912"/>
      <c r="FY188" s="912"/>
      <c r="FZ188" s="912"/>
      <c r="GA188" s="912"/>
      <c r="GB188" s="912"/>
      <c r="GC188" s="912"/>
      <c r="GD188" s="912"/>
      <c r="GE188" s="912"/>
      <c r="GF188" s="912"/>
      <c r="GG188" s="912"/>
      <c r="GH188" s="912"/>
      <c r="GI188" s="913"/>
      <c r="GJ188" s="913"/>
      <c r="GK188" s="913"/>
      <c r="GL188" s="913"/>
      <c r="GM188" s="913"/>
      <c r="GN188" s="913"/>
      <c r="GO188" s="888"/>
    </row>
    <row r="189" spans="1:197" ht="6" customHeight="1" x14ac:dyDescent="0.2">
      <c r="A189" s="898"/>
      <c r="B189" s="967"/>
      <c r="C189" s="968"/>
      <c r="D189" s="968"/>
      <c r="E189" s="968"/>
      <c r="F189" s="764"/>
      <c r="G189" s="765"/>
      <c r="H189" s="765"/>
      <c r="I189" s="765"/>
      <c r="J189" s="765"/>
      <c r="K189" s="765"/>
      <c r="L189" s="766"/>
      <c r="M189" s="632"/>
      <c r="N189" s="768"/>
      <c r="O189" s="609"/>
      <c r="P189" s="609"/>
      <c r="Q189" s="609"/>
      <c r="R189" s="609"/>
      <c r="S189" s="609"/>
      <c r="T189" s="609"/>
      <c r="U189" s="609"/>
      <c r="V189" s="609"/>
      <c r="W189" s="609"/>
      <c r="X189" s="610"/>
      <c r="Y189" s="625"/>
      <c r="Z189" s="910"/>
      <c r="AA189" s="910"/>
      <c r="AB189" s="910"/>
      <c r="AC189" s="910"/>
      <c r="AD189" s="910"/>
      <c r="AE189" s="912"/>
      <c r="AF189" s="912"/>
      <c r="AG189" s="912"/>
      <c r="AH189" s="912"/>
      <c r="AI189" s="912"/>
      <c r="AJ189" s="912"/>
      <c r="AK189" s="912"/>
      <c r="AL189" s="912"/>
      <c r="AM189" s="912"/>
      <c r="AN189" s="912"/>
      <c r="AO189" s="912"/>
      <c r="AP189" s="912"/>
      <c r="AQ189" s="913"/>
      <c r="AR189" s="913"/>
      <c r="AS189" s="913"/>
      <c r="AT189" s="913"/>
      <c r="AU189" s="913"/>
      <c r="AV189" s="913"/>
      <c r="AW189" s="888"/>
      <c r="AX189" s="898"/>
      <c r="AY189" s="967"/>
      <c r="AZ189" s="968"/>
      <c r="BA189" s="968"/>
      <c r="BB189" s="968"/>
      <c r="BC189" s="764"/>
      <c r="BD189" s="765"/>
      <c r="BE189" s="765"/>
      <c r="BF189" s="765"/>
      <c r="BG189" s="765"/>
      <c r="BH189" s="765"/>
      <c r="BI189" s="766"/>
      <c r="BJ189" s="632"/>
      <c r="BK189" s="768"/>
      <c r="BL189" s="609"/>
      <c r="BM189" s="609"/>
      <c r="BN189" s="609"/>
      <c r="BO189" s="609"/>
      <c r="BP189" s="609"/>
      <c r="BQ189" s="609"/>
      <c r="BR189" s="609"/>
      <c r="BS189" s="609"/>
      <c r="BT189" s="609"/>
      <c r="BU189" s="610"/>
      <c r="BV189" s="625"/>
      <c r="BW189" s="910"/>
      <c r="BX189" s="910"/>
      <c r="BY189" s="910"/>
      <c r="BZ189" s="910"/>
      <c r="CA189" s="910"/>
      <c r="CB189" s="912"/>
      <c r="CC189" s="912"/>
      <c r="CD189" s="912"/>
      <c r="CE189" s="912"/>
      <c r="CF189" s="912"/>
      <c r="CG189" s="912"/>
      <c r="CH189" s="912"/>
      <c r="CI189" s="912"/>
      <c r="CJ189" s="912"/>
      <c r="CK189" s="912"/>
      <c r="CL189" s="912"/>
      <c r="CM189" s="912"/>
      <c r="CN189" s="913"/>
      <c r="CO189" s="913"/>
      <c r="CP189" s="913"/>
      <c r="CQ189" s="913"/>
      <c r="CR189" s="913"/>
      <c r="CS189" s="913"/>
      <c r="CT189" s="888"/>
      <c r="CV189" s="898"/>
      <c r="CW189" s="967"/>
      <c r="CX189" s="968"/>
      <c r="CY189" s="968"/>
      <c r="CZ189" s="968"/>
      <c r="DA189" s="764"/>
      <c r="DB189" s="765"/>
      <c r="DC189" s="765"/>
      <c r="DD189" s="765"/>
      <c r="DE189" s="765"/>
      <c r="DF189" s="765"/>
      <c r="DG189" s="766"/>
      <c r="DH189" s="632"/>
      <c r="DI189" s="768"/>
      <c r="DJ189" s="609"/>
      <c r="DK189" s="609"/>
      <c r="DL189" s="609"/>
      <c r="DM189" s="609"/>
      <c r="DN189" s="609"/>
      <c r="DO189" s="609"/>
      <c r="DP189" s="609"/>
      <c r="DQ189" s="609"/>
      <c r="DR189" s="609"/>
      <c r="DS189" s="610"/>
      <c r="DT189" s="625"/>
      <c r="DU189" s="910"/>
      <c r="DV189" s="910"/>
      <c r="DW189" s="910"/>
      <c r="DX189" s="910"/>
      <c r="DY189" s="910"/>
      <c r="DZ189" s="912"/>
      <c r="EA189" s="912"/>
      <c r="EB189" s="912"/>
      <c r="EC189" s="912"/>
      <c r="ED189" s="912"/>
      <c r="EE189" s="912"/>
      <c r="EF189" s="912"/>
      <c r="EG189" s="912"/>
      <c r="EH189" s="912"/>
      <c r="EI189" s="912"/>
      <c r="EJ189" s="912"/>
      <c r="EK189" s="912"/>
      <c r="EL189" s="913"/>
      <c r="EM189" s="913"/>
      <c r="EN189" s="913"/>
      <c r="EO189" s="913"/>
      <c r="EP189" s="913"/>
      <c r="EQ189" s="913"/>
      <c r="ER189" s="888"/>
      <c r="ES189" s="898"/>
      <c r="ET189" s="967"/>
      <c r="EU189" s="968"/>
      <c r="EV189" s="968"/>
      <c r="EW189" s="968"/>
      <c r="EX189" s="764"/>
      <c r="EY189" s="765"/>
      <c r="EZ189" s="765"/>
      <c r="FA189" s="765"/>
      <c r="FB189" s="765"/>
      <c r="FC189" s="765"/>
      <c r="FD189" s="766"/>
      <c r="FE189" s="632"/>
      <c r="FF189" s="768"/>
      <c r="FG189" s="609"/>
      <c r="FH189" s="609"/>
      <c r="FI189" s="609"/>
      <c r="FJ189" s="609"/>
      <c r="FK189" s="609"/>
      <c r="FL189" s="609"/>
      <c r="FM189" s="609"/>
      <c r="FN189" s="609"/>
      <c r="FO189" s="609"/>
      <c r="FP189" s="610"/>
      <c r="FQ189" s="625"/>
      <c r="FR189" s="910"/>
      <c r="FS189" s="910"/>
      <c r="FT189" s="910"/>
      <c r="FU189" s="910"/>
      <c r="FV189" s="910"/>
      <c r="FW189" s="912"/>
      <c r="FX189" s="912"/>
      <c r="FY189" s="912"/>
      <c r="FZ189" s="912"/>
      <c r="GA189" s="912"/>
      <c r="GB189" s="912"/>
      <c r="GC189" s="912"/>
      <c r="GD189" s="912"/>
      <c r="GE189" s="912"/>
      <c r="GF189" s="912"/>
      <c r="GG189" s="912"/>
      <c r="GH189" s="912"/>
      <c r="GI189" s="913"/>
      <c r="GJ189" s="913"/>
      <c r="GK189" s="913"/>
      <c r="GL189" s="913"/>
      <c r="GM189" s="913"/>
      <c r="GN189" s="913"/>
      <c r="GO189" s="888"/>
    </row>
    <row r="190" spans="1:197" ht="2.25" customHeight="1" x14ac:dyDescent="0.25">
      <c r="A190" s="898"/>
      <c r="B190" s="625"/>
      <c r="C190" s="625"/>
      <c r="D190" s="625"/>
      <c r="E190" s="625"/>
      <c r="F190" s="625"/>
      <c r="G190" s="625"/>
      <c r="H190" s="625"/>
      <c r="I190" s="625"/>
      <c r="J190" s="625"/>
      <c r="K190" s="625"/>
      <c r="L190" s="625"/>
      <c r="M190" s="632"/>
      <c r="N190" s="768"/>
      <c r="O190" s="609"/>
      <c r="P190" s="609"/>
      <c r="Q190" s="609"/>
      <c r="R190" s="609"/>
      <c r="S190" s="609"/>
      <c r="T190" s="609"/>
      <c r="U190" s="609"/>
      <c r="V190" s="609"/>
      <c r="W190" s="609"/>
      <c r="X190" s="610"/>
      <c r="Y190" s="625"/>
      <c r="Z190" s="910"/>
      <c r="AA190" s="910"/>
      <c r="AB190" s="910"/>
      <c r="AC190" s="910"/>
      <c r="AD190" s="910"/>
      <c r="AE190" s="912"/>
      <c r="AF190" s="912"/>
      <c r="AG190" s="912"/>
      <c r="AH190" s="912"/>
      <c r="AI190" s="912"/>
      <c r="AJ190" s="912"/>
      <c r="AK190" s="912"/>
      <c r="AL190" s="912"/>
      <c r="AM190" s="912"/>
      <c r="AN190" s="912"/>
      <c r="AO190" s="912"/>
      <c r="AP190" s="912"/>
      <c r="AQ190" s="913"/>
      <c r="AR190" s="913"/>
      <c r="AS190" s="913"/>
      <c r="AT190" s="913"/>
      <c r="AU190" s="913"/>
      <c r="AV190" s="913"/>
      <c r="AW190" s="888"/>
      <c r="AX190" s="898"/>
      <c r="AY190" s="625"/>
      <c r="AZ190" s="625"/>
      <c r="BA190" s="625"/>
      <c r="BB190" s="625"/>
      <c r="BC190" s="625"/>
      <c r="BD190" s="625"/>
      <c r="BE190" s="625"/>
      <c r="BF190" s="625"/>
      <c r="BG190" s="625"/>
      <c r="BH190" s="625"/>
      <c r="BI190" s="625"/>
      <c r="BJ190" s="632"/>
      <c r="BK190" s="768"/>
      <c r="BL190" s="609"/>
      <c r="BM190" s="609"/>
      <c r="BN190" s="609"/>
      <c r="BO190" s="609"/>
      <c r="BP190" s="609"/>
      <c r="BQ190" s="609"/>
      <c r="BR190" s="609"/>
      <c r="BS190" s="609"/>
      <c r="BT190" s="609"/>
      <c r="BU190" s="610"/>
      <c r="BV190" s="625"/>
      <c r="BW190" s="910"/>
      <c r="BX190" s="910"/>
      <c r="BY190" s="910"/>
      <c r="BZ190" s="910"/>
      <c r="CA190" s="910"/>
      <c r="CB190" s="912"/>
      <c r="CC190" s="912"/>
      <c r="CD190" s="912"/>
      <c r="CE190" s="912"/>
      <c r="CF190" s="912"/>
      <c r="CG190" s="912"/>
      <c r="CH190" s="912"/>
      <c r="CI190" s="912"/>
      <c r="CJ190" s="912"/>
      <c r="CK190" s="912"/>
      <c r="CL190" s="912"/>
      <c r="CM190" s="912"/>
      <c r="CN190" s="913"/>
      <c r="CO190" s="913"/>
      <c r="CP190" s="913"/>
      <c r="CQ190" s="913"/>
      <c r="CR190" s="913"/>
      <c r="CS190" s="913"/>
      <c r="CT190" s="888"/>
      <c r="CV190" s="898"/>
      <c r="CW190" s="625"/>
      <c r="CX190" s="625"/>
      <c r="CY190" s="625"/>
      <c r="CZ190" s="625"/>
      <c r="DA190" s="625"/>
      <c r="DB190" s="625"/>
      <c r="DC190" s="625"/>
      <c r="DD190" s="625"/>
      <c r="DE190" s="625"/>
      <c r="DF190" s="625"/>
      <c r="DG190" s="625"/>
      <c r="DH190" s="632"/>
      <c r="DI190" s="768"/>
      <c r="DJ190" s="609"/>
      <c r="DK190" s="609"/>
      <c r="DL190" s="609"/>
      <c r="DM190" s="609"/>
      <c r="DN190" s="609"/>
      <c r="DO190" s="609"/>
      <c r="DP190" s="609"/>
      <c r="DQ190" s="609"/>
      <c r="DR190" s="609"/>
      <c r="DS190" s="610"/>
      <c r="DT190" s="625"/>
      <c r="DU190" s="910"/>
      <c r="DV190" s="910"/>
      <c r="DW190" s="910"/>
      <c r="DX190" s="910"/>
      <c r="DY190" s="910"/>
      <c r="DZ190" s="912"/>
      <c r="EA190" s="912"/>
      <c r="EB190" s="912"/>
      <c r="EC190" s="912"/>
      <c r="ED190" s="912"/>
      <c r="EE190" s="912"/>
      <c r="EF190" s="912"/>
      <c r="EG190" s="912"/>
      <c r="EH190" s="912"/>
      <c r="EI190" s="912"/>
      <c r="EJ190" s="912"/>
      <c r="EK190" s="912"/>
      <c r="EL190" s="913"/>
      <c r="EM190" s="913"/>
      <c r="EN190" s="913"/>
      <c r="EO190" s="913"/>
      <c r="EP190" s="913"/>
      <c r="EQ190" s="913"/>
      <c r="ER190" s="888"/>
      <c r="ES190" s="898"/>
      <c r="ET190" s="625"/>
      <c r="EU190" s="625"/>
      <c r="EV190" s="625"/>
      <c r="EW190" s="625"/>
      <c r="EX190" s="625"/>
      <c r="EY190" s="625"/>
      <c r="EZ190" s="625"/>
      <c r="FA190" s="625"/>
      <c r="FB190" s="625"/>
      <c r="FC190" s="625"/>
      <c r="FD190" s="625"/>
      <c r="FE190" s="632"/>
      <c r="FF190" s="768"/>
      <c r="FG190" s="609"/>
      <c r="FH190" s="609"/>
      <c r="FI190" s="609"/>
      <c r="FJ190" s="609"/>
      <c r="FK190" s="609"/>
      <c r="FL190" s="609"/>
      <c r="FM190" s="609"/>
      <c r="FN190" s="609"/>
      <c r="FO190" s="609"/>
      <c r="FP190" s="610"/>
      <c r="FQ190" s="625"/>
      <c r="FR190" s="910"/>
      <c r="FS190" s="910"/>
      <c r="FT190" s="910"/>
      <c r="FU190" s="910"/>
      <c r="FV190" s="910"/>
      <c r="FW190" s="912"/>
      <c r="FX190" s="912"/>
      <c r="FY190" s="912"/>
      <c r="FZ190" s="912"/>
      <c r="GA190" s="912"/>
      <c r="GB190" s="912"/>
      <c r="GC190" s="912"/>
      <c r="GD190" s="912"/>
      <c r="GE190" s="912"/>
      <c r="GF190" s="912"/>
      <c r="GG190" s="912"/>
      <c r="GH190" s="912"/>
      <c r="GI190" s="913"/>
      <c r="GJ190" s="913"/>
      <c r="GK190" s="913"/>
      <c r="GL190" s="913"/>
      <c r="GM190" s="913"/>
      <c r="GN190" s="913"/>
      <c r="GO190" s="888"/>
    </row>
    <row r="191" spans="1:197" ht="8.25" customHeight="1" x14ac:dyDescent="0.25">
      <c r="A191" s="898"/>
      <c r="B191" s="172" t="str">
        <f>Bitácora!$J$3</f>
        <v>MONO-MOTOR</v>
      </c>
      <c r="C191" s="173" t="str">
        <f>Bitácora!$K$3</f>
        <v>MULTI-MOTOR</v>
      </c>
      <c r="D191" s="173" t="str">
        <f>Bitácora!$L$3</f>
        <v>TURBO-HÉLICE</v>
      </c>
      <c r="E191" s="173" t="str">
        <f>Bitácora!$M$3</f>
        <v>TURBO-JET</v>
      </c>
      <c r="F191" s="173" t="str">
        <f>Bitácora!$N$3</f>
        <v>LSA</v>
      </c>
      <c r="G191" s="173" t="str">
        <f>Bitácora!$O$2</f>
        <v>HELICÓPTERO</v>
      </c>
      <c r="H191" s="173" t="str">
        <f>Bitácora!$P$2</f>
        <v>PLANEADOR</v>
      </c>
      <c r="I191" s="173" t="str">
        <f>Bitácora!$Q$2</f>
        <v>OTROS</v>
      </c>
      <c r="J191" s="174"/>
      <c r="K191" s="175"/>
      <c r="L191" s="176" t="s">
        <v>86</v>
      </c>
      <c r="M191" s="16"/>
      <c r="N191" s="769"/>
      <c r="O191" s="611"/>
      <c r="P191" s="611"/>
      <c r="Q191" s="611"/>
      <c r="R191" s="611"/>
      <c r="S191" s="611"/>
      <c r="T191" s="611"/>
      <c r="U191" s="611"/>
      <c r="V191" s="611"/>
      <c r="W191" s="611"/>
      <c r="X191" s="612"/>
      <c r="Y191" s="625"/>
      <c r="Z191" s="910"/>
      <c r="AA191" s="910"/>
      <c r="AB191" s="910"/>
      <c r="AC191" s="910"/>
      <c r="AD191" s="910"/>
      <c r="AE191" s="912"/>
      <c r="AF191" s="912"/>
      <c r="AG191" s="912"/>
      <c r="AH191" s="912"/>
      <c r="AI191" s="912"/>
      <c r="AJ191" s="912"/>
      <c r="AK191" s="912"/>
      <c r="AL191" s="912"/>
      <c r="AM191" s="912"/>
      <c r="AN191" s="912"/>
      <c r="AO191" s="912"/>
      <c r="AP191" s="912"/>
      <c r="AQ191" s="913"/>
      <c r="AR191" s="913"/>
      <c r="AS191" s="913"/>
      <c r="AT191" s="913"/>
      <c r="AU191" s="913"/>
      <c r="AV191" s="913"/>
      <c r="AW191" s="888"/>
      <c r="AX191" s="898"/>
      <c r="AY191" s="172" t="str">
        <f>Bitácora!$J$3</f>
        <v>MONO-MOTOR</v>
      </c>
      <c r="AZ191" s="173" t="str">
        <f>Bitácora!$K$3</f>
        <v>MULTI-MOTOR</v>
      </c>
      <c r="BA191" s="173" t="str">
        <f>Bitácora!$L$3</f>
        <v>TURBO-HÉLICE</v>
      </c>
      <c r="BB191" s="173" t="str">
        <f>Bitácora!$M$3</f>
        <v>TURBO-JET</v>
      </c>
      <c r="BC191" s="173" t="str">
        <f>Bitácora!$N$3</f>
        <v>LSA</v>
      </c>
      <c r="BD191" s="173" t="str">
        <f>Bitácora!$O$2</f>
        <v>HELICÓPTERO</v>
      </c>
      <c r="BE191" s="173" t="str">
        <f>Bitácora!$P$2</f>
        <v>PLANEADOR</v>
      </c>
      <c r="BF191" s="173" t="str">
        <f>Bitácora!$Q$2</f>
        <v>OTROS</v>
      </c>
      <c r="BG191" s="174"/>
      <c r="BH191" s="175"/>
      <c r="BI191" s="176" t="s">
        <v>86</v>
      </c>
      <c r="BJ191" s="16"/>
      <c r="BK191" s="769"/>
      <c r="BL191" s="611"/>
      <c r="BM191" s="611"/>
      <c r="BN191" s="611"/>
      <c r="BO191" s="611"/>
      <c r="BP191" s="611"/>
      <c r="BQ191" s="611"/>
      <c r="BR191" s="611"/>
      <c r="BS191" s="611"/>
      <c r="BT191" s="611"/>
      <c r="BU191" s="612"/>
      <c r="BV191" s="625"/>
      <c r="BW191" s="910"/>
      <c r="BX191" s="910"/>
      <c r="BY191" s="910"/>
      <c r="BZ191" s="910"/>
      <c r="CA191" s="910"/>
      <c r="CB191" s="912"/>
      <c r="CC191" s="912"/>
      <c r="CD191" s="912"/>
      <c r="CE191" s="912"/>
      <c r="CF191" s="912"/>
      <c r="CG191" s="912"/>
      <c r="CH191" s="912"/>
      <c r="CI191" s="912"/>
      <c r="CJ191" s="912"/>
      <c r="CK191" s="912"/>
      <c r="CL191" s="912"/>
      <c r="CM191" s="912"/>
      <c r="CN191" s="913"/>
      <c r="CO191" s="913"/>
      <c r="CP191" s="913"/>
      <c r="CQ191" s="913"/>
      <c r="CR191" s="913"/>
      <c r="CS191" s="913"/>
      <c r="CT191" s="888"/>
      <c r="CV191" s="898"/>
      <c r="CW191" s="172" t="str">
        <f>Bitácora!$J$3</f>
        <v>MONO-MOTOR</v>
      </c>
      <c r="CX191" s="173" t="str">
        <f>Bitácora!$K$3</f>
        <v>MULTI-MOTOR</v>
      </c>
      <c r="CY191" s="173" t="str">
        <f>Bitácora!$L$3</f>
        <v>TURBO-HÉLICE</v>
      </c>
      <c r="CZ191" s="173" t="str">
        <f>Bitácora!$M$3</f>
        <v>TURBO-JET</v>
      </c>
      <c r="DA191" s="173" t="str">
        <f>Bitácora!$N$3</f>
        <v>LSA</v>
      </c>
      <c r="DB191" s="173" t="str">
        <f>Bitácora!$O$2</f>
        <v>HELICÓPTERO</v>
      </c>
      <c r="DC191" s="173" t="str">
        <f>Bitácora!$P$2</f>
        <v>PLANEADOR</v>
      </c>
      <c r="DD191" s="173" t="str">
        <f>Bitácora!$Q$2</f>
        <v>OTROS</v>
      </c>
      <c r="DE191" s="174"/>
      <c r="DF191" s="175"/>
      <c r="DG191" s="176" t="s">
        <v>86</v>
      </c>
      <c r="DH191" s="16"/>
      <c r="DI191" s="769"/>
      <c r="DJ191" s="611"/>
      <c r="DK191" s="611"/>
      <c r="DL191" s="611"/>
      <c r="DM191" s="611"/>
      <c r="DN191" s="611"/>
      <c r="DO191" s="611"/>
      <c r="DP191" s="611"/>
      <c r="DQ191" s="611"/>
      <c r="DR191" s="611"/>
      <c r="DS191" s="612"/>
      <c r="DT191" s="625"/>
      <c r="DU191" s="910"/>
      <c r="DV191" s="910"/>
      <c r="DW191" s="910"/>
      <c r="DX191" s="910"/>
      <c r="DY191" s="910"/>
      <c r="DZ191" s="912"/>
      <c r="EA191" s="912"/>
      <c r="EB191" s="912"/>
      <c r="EC191" s="912"/>
      <c r="ED191" s="912"/>
      <c r="EE191" s="912"/>
      <c r="EF191" s="912"/>
      <c r="EG191" s="912"/>
      <c r="EH191" s="912"/>
      <c r="EI191" s="912"/>
      <c r="EJ191" s="912"/>
      <c r="EK191" s="912"/>
      <c r="EL191" s="913"/>
      <c r="EM191" s="913"/>
      <c r="EN191" s="913"/>
      <c r="EO191" s="913"/>
      <c r="EP191" s="913"/>
      <c r="EQ191" s="913"/>
      <c r="ER191" s="888"/>
      <c r="ES191" s="898"/>
      <c r="ET191" s="172" t="str">
        <f>Bitácora!$J$3</f>
        <v>MONO-MOTOR</v>
      </c>
      <c r="EU191" s="173" t="str">
        <f>Bitácora!$K$3</f>
        <v>MULTI-MOTOR</v>
      </c>
      <c r="EV191" s="173" t="str">
        <f>Bitácora!$L$3</f>
        <v>TURBO-HÉLICE</v>
      </c>
      <c r="EW191" s="173" t="str">
        <f>Bitácora!$M$3</f>
        <v>TURBO-JET</v>
      </c>
      <c r="EX191" s="173" t="str">
        <f>Bitácora!$N$3</f>
        <v>LSA</v>
      </c>
      <c r="EY191" s="173" t="str">
        <f>Bitácora!$O$2</f>
        <v>HELICÓPTERO</v>
      </c>
      <c r="EZ191" s="173" t="str">
        <f>Bitácora!$P$2</f>
        <v>PLANEADOR</v>
      </c>
      <c r="FA191" s="173" t="str">
        <f>Bitácora!$Q$2</f>
        <v>OTROS</v>
      </c>
      <c r="FB191" s="174"/>
      <c r="FC191" s="175"/>
      <c r="FD191" s="176" t="s">
        <v>86</v>
      </c>
      <c r="FE191" s="16"/>
      <c r="FF191" s="769"/>
      <c r="FG191" s="611"/>
      <c r="FH191" s="611"/>
      <c r="FI191" s="611"/>
      <c r="FJ191" s="611"/>
      <c r="FK191" s="611"/>
      <c r="FL191" s="611"/>
      <c r="FM191" s="611"/>
      <c r="FN191" s="611"/>
      <c r="FO191" s="611"/>
      <c r="FP191" s="612"/>
      <c r="FQ191" s="625"/>
      <c r="FR191" s="910"/>
      <c r="FS191" s="910"/>
      <c r="FT191" s="910"/>
      <c r="FU191" s="910"/>
      <c r="FV191" s="910"/>
      <c r="FW191" s="912"/>
      <c r="FX191" s="912"/>
      <c r="FY191" s="912"/>
      <c r="FZ191" s="912"/>
      <c r="GA191" s="912"/>
      <c r="GB191" s="912"/>
      <c r="GC191" s="912"/>
      <c r="GD191" s="912"/>
      <c r="GE191" s="912"/>
      <c r="GF191" s="912"/>
      <c r="GG191" s="912"/>
      <c r="GH191" s="912"/>
      <c r="GI191" s="913"/>
      <c r="GJ191" s="913"/>
      <c r="GK191" s="913"/>
      <c r="GL191" s="913"/>
      <c r="GM191" s="913"/>
      <c r="GN191" s="913"/>
      <c r="GO191" s="888"/>
    </row>
    <row r="192" spans="1:197" ht="3" customHeight="1" x14ac:dyDescent="0.25">
      <c r="A192" s="898"/>
      <c r="B192" s="625"/>
      <c r="C192" s="625"/>
      <c r="D192" s="625"/>
      <c r="E192" s="625"/>
      <c r="F192" s="625"/>
      <c r="G192" s="625"/>
      <c r="H192" s="625"/>
      <c r="I192" s="625"/>
      <c r="J192" s="625"/>
      <c r="K192" s="625"/>
      <c r="L192" s="625"/>
      <c r="M192" s="625"/>
      <c r="N192" s="657"/>
      <c r="O192" s="657"/>
      <c r="P192" s="657"/>
      <c r="Q192" s="657"/>
      <c r="R192" s="657"/>
      <c r="S192" s="657"/>
      <c r="T192" s="657"/>
      <c r="U192" s="657"/>
      <c r="V192" s="657"/>
      <c r="W192" s="657"/>
      <c r="X192" s="657"/>
      <c r="Y192" s="625"/>
      <c r="Z192" s="910"/>
      <c r="AA192" s="910"/>
      <c r="AB192" s="910"/>
      <c r="AC192" s="910"/>
      <c r="AD192" s="910"/>
      <c r="AE192" s="912"/>
      <c r="AF192" s="912"/>
      <c r="AG192" s="912"/>
      <c r="AH192" s="912"/>
      <c r="AI192" s="912"/>
      <c r="AJ192" s="912"/>
      <c r="AK192" s="912"/>
      <c r="AL192" s="912"/>
      <c r="AM192" s="912"/>
      <c r="AN192" s="912"/>
      <c r="AO192" s="912"/>
      <c r="AP192" s="912"/>
      <c r="AQ192" s="913"/>
      <c r="AR192" s="913"/>
      <c r="AS192" s="913"/>
      <c r="AT192" s="913"/>
      <c r="AU192" s="913"/>
      <c r="AV192" s="913"/>
      <c r="AW192" s="888"/>
      <c r="AX192" s="898"/>
      <c r="AY192" s="625"/>
      <c r="AZ192" s="625"/>
      <c r="BA192" s="625"/>
      <c r="BB192" s="625"/>
      <c r="BC192" s="625"/>
      <c r="BD192" s="625"/>
      <c r="BE192" s="625"/>
      <c r="BF192" s="625"/>
      <c r="BG192" s="625"/>
      <c r="BH192" s="625"/>
      <c r="BI192" s="625"/>
      <c r="BJ192" s="625"/>
      <c r="BK192" s="657"/>
      <c r="BL192" s="657"/>
      <c r="BM192" s="657"/>
      <c r="BN192" s="657"/>
      <c r="BO192" s="657"/>
      <c r="BP192" s="657"/>
      <c r="BQ192" s="657"/>
      <c r="BR192" s="657"/>
      <c r="BS192" s="657"/>
      <c r="BT192" s="657"/>
      <c r="BU192" s="657"/>
      <c r="BV192" s="625"/>
      <c r="BW192" s="910"/>
      <c r="BX192" s="910"/>
      <c r="BY192" s="910"/>
      <c r="BZ192" s="910"/>
      <c r="CA192" s="910"/>
      <c r="CB192" s="912"/>
      <c r="CC192" s="912"/>
      <c r="CD192" s="912"/>
      <c r="CE192" s="912"/>
      <c r="CF192" s="912"/>
      <c r="CG192" s="912"/>
      <c r="CH192" s="912"/>
      <c r="CI192" s="912"/>
      <c r="CJ192" s="912"/>
      <c r="CK192" s="912"/>
      <c r="CL192" s="912"/>
      <c r="CM192" s="912"/>
      <c r="CN192" s="913"/>
      <c r="CO192" s="913"/>
      <c r="CP192" s="913"/>
      <c r="CQ192" s="913"/>
      <c r="CR192" s="913"/>
      <c r="CS192" s="913"/>
      <c r="CT192" s="888"/>
      <c r="CV192" s="898"/>
      <c r="CW192" s="625"/>
      <c r="CX192" s="625"/>
      <c r="CY192" s="625"/>
      <c r="CZ192" s="625"/>
      <c r="DA192" s="625"/>
      <c r="DB192" s="625"/>
      <c r="DC192" s="625"/>
      <c r="DD192" s="625"/>
      <c r="DE192" s="625"/>
      <c r="DF192" s="625"/>
      <c r="DG192" s="625"/>
      <c r="DH192" s="625"/>
      <c r="DI192" s="657"/>
      <c r="DJ192" s="657"/>
      <c r="DK192" s="657"/>
      <c r="DL192" s="657"/>
      <c r="DM192" s="657"/>
      <c r="DN192" s="657"/>
      <c r="DO192" s="657"/>
      <c r="DP192" s="657"/>
      <c r="DQ192" s="657"/>
      <c r="DR192" s="657"/>
      <c r="DS192" s="657"/>
      <c r="DT192" s="625"/>
      <c r="DU192" s="910"/>
      <c r="DV192" s="910"/>
      <c r="DW192" s="910"/>
      <c r="DX192" s="910"/>
      <c r="DY192" s="910"/>
      <c r="DZ192" s="912"/>
      <c r="EA192" s="912"/>
      <c r="EB192" s="912"/>
      <c r="EC192" s="912"/>
      <c r="ED192" s="912"/>
      <c r="EE192" s="912"/>
      <c r="EF192" s="912"/>
      <c r="EG192" s="912"/>
      <c r="EH192" s="912"/>
      <c r="EI192" s="912"/>
      <c r="EJ192" s="912"/>
      <c r="EK192" s="912"/>
      <c r="EL192" s="913"/>
      <c r="EM192" s="913"/>
      <c r="EN192" s="913"/>
      <c r="EO192" s="913"/>
      <c r="EP192" s="913"/>
      <c r="EQ192" s="913"/>
      <c r="ER192" s="888"/>
      <c r="ES192" s="898"/>
      <c r="ET192" s="625"/>
      <c r="EU192" s="625"/>
      <c r="EV192" s="625"/>
      <c r="EW192" s="625"/>
      <c r="EX192" s="625"/>
      <c r="EY192" s="625"/>
      <c r="EZ192" s="625"/>
      <c r="FA192" s="625"/>
      <c r="FB192" s="625"/>
      <c r="FC192" s="625"/>
      <c r="FD192" s="625"/>
      <c r="FE192" s="625"/>
      <c r="FF192" s="657"/>
      <c r="FG192" s="657"/>
      <c r="FH192" s="657"/>
      <c r="FI192" s="657"/>
      <c r="FJ192" s="657"/>
      <c r="FK192" s="657"/>
      <c r="FL192" s="657"/>
      <c r="FM192" s="657"/>
      <c r="FN192" s="657"/>
      <c r="FO192" s="657"/>
      <c r="FP192" s="657"/>
      <c r="FQ192" s="625"/>
      <c r="FR192" s="910"/>
      <c r="FS192" s="910"/>
      <c r="FT192" s="910"/>
      <c r="FU192" s="910"/>
      <c r="FV192" s="910"/>
      <c r="FW192" s="912"/>
      <c r="FX192" s="912"/>
      <c r="FY192" s="912"/>
      <c r="FZ192" s="912"/>
      <c r="GA192" s="912"/>
      <c r="GB192" s="912"/>
      <c r="GC192" s="912"/>
      <c r="GD192" s="912"/>
      <c r="GE192" s="912"/>
      <c r="GF192" s="912"/>
      <c r="GG192" s="912"/>
      <c r="GH192" s="912"/>
      <c r="GI192" s="913"/>
      <c r="GJ192" s="913"/>
      <c r="GK192" s="913"/>
      <c r="GL192" s="913"/>
      <c r="GM192" s="913"/>
      <c r="GN192" s="913"/>
      <c r="GO192" s="888"/>
    </row>
    <row r="193" spans="1:197" ht="8.25" customHeight="1" x14ac:dyDescent="0.2">
      <c r="A193" s="898"/>
      <c r="B193" s="953" t="str">
        <f>'Resumen Anual'!$C$38</f>
        <v>APROXIMACIONES</v>
      </c>
      <c r="C193" s="954"/>
      <c r="D193" s="954"/>
      <c r="E193" s="954"/>
      <c r="F193" s="954"/>
      <c r="G193" s="954"/>
      <c r="H193" s="954"/>
      <c r="I193" s="954"/>
      <c r="J193" s="954"/>
      <c r="K193" s="954"/>
      <c r="L193" s="954"/>
      <c r="M193" s="954"/>
      <c r="N193" s="954"/>
      <c r="O193" s="959" t="str">
        <f>IF(Portada!$A$1="www.fly-logics.com","APP",0)</f>
        <v>APP</v>
      </c>
      <c r="P193" s="960"/>
      <c r="Q193" s="960"/>
      <c r="R193" s="736"/>
      <c r="S193" s="736"/>
      <c r="T193" s="736"/>
      <c r="U193" s="736"/>
      <c r="V193" s="736"/>
      <c r="W193" s="736"/>
      <c r="X193" s="736"/>
      <c r="Y193" s="625"/>
      <c r="Z193" s="910"/>
      <c r="AA193" s="911"/>
      <c r="AB193" s="911"/>
      <c r="AC193" s="911"/>
      <c r="AD193" s="911"/>
      <c r="AE193" s="912"/>
      <c r="AF193" s="912"/>
      <c r="AG193" s="912"/>
      <c r="AH193" s="912"/>
      <c r="AI193" s="912"/>
      <c r="AJ193" s="912"/>
      <c r="AK193" s="912"/>
      <c r="AL193" s="912"/>
      <c r="AM193" s="912"/>
      <c r="AN193" s="912"/>
      <c r="AO193" s="912"/>
      <c r="AP193" s="912"/>
      <c r="AQ193" s="913"/>
      <c r="AR193" s="913"/>
      <c r="AS193" s="913"/>
      <c r="AT193" s="913"/>
      <c r="AU193" s="913"/>
      <c r="AV193" s="913"/>
      <c r="AW193" s="888"/>
      <c r="AX193" s="898"/>
      <c r="AY193" s="953" t="str">
        <f>'Resumen Anual'!$C$38</f>
        <v>APROXIMACIONES</v>
      </c>
      <c r="AZ193" s="954"/>
      <c r="BA193" s="954"/>
      <c r="BB193" s="954"/>
      <c r="BC193" s="954"/>
      <c r="BD193" s="954"/>
      <c r="BE193" s="954"/>
      <c r="BF193" s="954"/>
      <c r="BG193" s="954"/>
      <c r="BH193" s="954"/>
      <c r="BI193" s="954"/>
      <c r="BJ193" s="954"/>
      <c r="BK193" s="954"/>
      <c r="BL193" s="959" t="str">
        <f>IF(Portada!$A$1="www.fly-logics.com","APP",0)</f>
        <v>APP</v>
      </c>
      <c r="BM193" s="960"/>
      <c r="BN193" s="960"/>
      <c r="BO193" s="736"/>
      <c r="BP193" s="736"/>
      <c r="BQ193" s="736"/>
      <c r="BR193" s="736"/>
      <c r="BS193" s="736"/>
      <c r="BT193" s="736"/>
      <c r="BU193" s="736"/>
      <c r="BV193" s="625"/>
      <c r="BW193" s="910"/>
      <c r="BX193" s="911"/>
      <c r="BY193" s="911"/>
      <c r="BZ193" s="911"/>
      <c r="CA193" s="911"/>
      <c r="CB193" s="912"/>
      <c r="CC193" s="912"/>
      <c r="CD193" s="912"/>
      <c r="CE193" s="912"/>
      <c r="CF193" s="912"/>
      <c r="CG193" s="912"/>
      <c r="CH193" s="912"/>
      <c r="CI193" s="912"/>
      <c r="CJ193" s="912"/>
      <c r="CK193" s="912"/>
      <c r="CL193" s="912"/>
      <c r="CM193" s="912"/>
      <c r="CN193" s="913"/>
      <c r="CO193" s="913"/>
      <c r="CP193" s="913"/>
      <c r="CQ193" s="913"/>
      <c r="CR193" s="913"/>
      <c r="CS193" s="913"/>
      <c r="CT193" s="888"/>
      <c r="CV193" s="898"/>
      <c r="CW193" s="953" t="str">
        <f>'Resumen Anual'!$C$38</f>
        <v>APROXIMACIONES</v>
      </c>
      <c r="CX193" s="954"/>
      <c r="CY193" s="954"/>
      <c r="CZ193" s="954"/>
      <c r="DA193" s="954"/>
      <c r="DB193" s="954"/>
      <c r="DC193" s="954"/>
      <c r="DD193" s="954"/>
      <c r="DE193" s="954"/>
      <c r="DF193" s="954"/>
      <c r="DG193" s="954"/>
      <c r="DH193" s="954"/>
      <c r="DI193" s="954"/>
      <c r="DJ193" s="959" t="str">
        <f>IF(Portada!$A$1="www.fly-logics.com","APP",0)</f>
        <v>APP</v>
      </c>
      <c r="DK193" s="960"/>
      <c r="DL193" s="960"/>
      <c r="DM193" s="736"/>
      <c r="DN193" s="736"/>
      <c r="DO193" s="736"/>
      <c r="DP193" s="736"/>
      <c r="DQ193" s="736"/>
      <c r="DR193" s="736"/>
      <c r="DS193" s="736"/>
      <c r="DT193" s="625"/>
      <c r="DU193" s="910"/>
      <c r="DV193" s="911"/>
      <c r="DW193" s="911"/>
      <c r="DX193" s="911"/>
      <c r="DY193" s="911"/>
      <c r="DZ193" s="912"/>
      <c r="EA193" s="912"/>
      <c r="EB193" s="912"/>
      <c r="EC193" s="912"/>
      <c r="ED193" s="912"/>
      <c r="EE193" s="912"/>
      <c r="EF193" s="912"/>
      <c r="EG193" s="912"/>
      <c r="EH193" s="912"/>
      <c r="EI193" s="912"/>
      <c r="EJ193" s="912"/>
      <c r="EK193" s="912"/>
      <c r="EL193" s="913"/>
      <c r="EM193" s="913"/>
      <c r="EN193" s="913"/>
      <c r="EO193" s="913"/>
      <c r="EP193" s="913"/>
      <c r="EQ193" s="913"/>
      <c r="ER193" s="888"/>
      <c r="ES193" s="898"/>
      <c r="ET193" s="953" t="str">
        <f>'Resumen Anual'!$C$38</f>
        <v>APROXIMACIONES</v>
      </c>
      <c r="EU193" s="954"/>
      <c r="EV193" s="954"/>
      <c r="EW193" s="954"/>
      <c r="EX193" s="954"/>
      <c r="EY193" s="954"/>
      <c r="EZ193" s="954"/>
      <c r="FA193" s="954"/>
      <c r="FB193" s="954"/>
      <c r="FC193" s="954"/>
      <c r="FD193" s="954"/>
      <c r="FE193" s="954"/>
      <c r="FF193" s="954"/>
      <c r="FG193" s="959" t="str">
        <f>IF(Portada!$A$1="www.fly-logics.com","APP",0)</f>
        <v>APP</v>
      </c>
      <c r="FH193" s="960"/>
      <c r="FI193" s="960"/>
      <c r="FJ193" s="736"/>
      <c r="FK193" s="736"/>
      <c r="FL193" s="736"/>
      <c r="FM193" s="736"/>
      <c r="FN193" s="736"/>
      <c r="FO193" s="736"/>
      <c r="FP193" s="736"/>
      <c r="FQ193" s="625"/>
      <c r="FR193" s="910"/>
      <c r="FS193" s="911"/>
      <c r="FT193" s="911"/>
      <c r="FU193" s="911"/>
      <c r="FV193" s="911"/>
      <c r="FW193" s="912"/>
      <c r="FX193" s="912"/>
      <c r="FY193" s="912"/>
      <c r="FZ193" s="912"/>
      <c r="GA193" s="912"/>
      <c r="GB193" s="912"/>
      <c r="GC193" s="912"/>
      <c r="GD193" s="912"/>
      <c r="GE193" s="912"/>
      <c r="GF193" s="912"/>
      <c r="GG193" s="912"/>
      <c r="GH193" s="912"/>
      <c r="GI193" s="913"/>
      <c r="GJ193" s="913"/>
      <c r="GK193" s="913"/>
      <c r="GL193" s="913"/>
      <c r="GM193" s="913"/>
      <c r="GN193" s="913"/>
      <c r="GO193" s="888"/>
    </row>
    <row r="194" spans="1:197" ht="11.1" customHeight="1" x14ac:dyDescent="0.2">
      <c r="A194" s="898"/>
      <c r="B194" s="955"/>
      <c r="C194" s="956"/>
      <c r="D194" s="956"/>
      <c r="E194" s="956"/>
      <c r="F194" s="956"/>
      <c r="G194" s="956"/>
      <c r="H194" s="956"/>
      <c r="I194" s="956"/>
      <c r="J194" s="956"/>
      <c r="K194" s="956"/>
      <c r="L194" s="956"/>
      <c r="M194" s="956"/>
      <c r="N194" s="956"/>
      <c r="O194" s="961"/>
      <c r="P194" s="962"/>
      <c r="Q194" s="962"/>
      <c r="R194" s="736"/>
      <c r="S194" s="736"/>
      <c r="T194" s="736"/>
      <c r="U194" s="736"/>
      <c r="V194" s="736"/>
      <c r="W194" s="736"/>
      <c r="X194" s="736"/>
      <c r="Y194" s="625"/>
      <c r="Z194" s="911"/>
      <c r="AA194" s="911"/>
      <c r="AB194" s="911"/>
      <c r="AC194" s="911"/>
      <c r="AD194" s="911"/>
      <c r="AE194" s="912"/>
      <c r="AF194" s="912"/>
      <c r="AG194" s="912"/>
      <c r="AH194" s="912"/>
      <c r="AI194" s="912"/>
      <c r="AJ194" s="912"/>
      <c r="AK194" s="912"/>
      <c r="AL194" s="912"/>
      <c r="AM194" s="912"/>
      <c r="AN194" s="912"/>
      <c r="AO194" s="912"/>
      <c r="AP194" s="912"/>
      <c r="AQ194" s="913"/>
      <c r="AR194" s="913"/>
      <c r="AS194" s="913"/>
      <c r="AT194" s="913"/>
      <c r="AU194" s="913"/>
      <c r="AV194" s="913"/>
      <c r="AW194" s="888"/>
      <c r="AX194" s="898"/>
      <c r="AY194" s="955"/>
      <c r="AZ194" s="956"/>
      <c r="BA194" s="956"/>
      <c r="BB194" s="956"/>
      <c r="BC194" s="956"/>
      <c r="BD194" s="956"/>
      <c r="BE194" s="956"/>
      <c r="BF194" s="956"/>
      <c r="BG194" s="956"/>
      <c r="BH194" s="956"/>
      <c r="BI194" s="956"/>
      <c r="BJ194" s="956"/>
      <c r="BK194" s="956"/>
      <c r="BL194" s="961"/>
      <c r="BM194" s="962"/>
      <c r="BN194" s="962"/>
      <c r="BO194" s="736"/>
      <c r="BP194" s="736"/>
      <c r="BQ194" s="736"/>
      <c r="BR194" s="736"/>
      <c r="BS194" s="736"/>
      <c r="BT194" s="736"/>
      <c r="BU194" s="736"/>
      <c r="BV194" s="625"/>
      <c r="BW194" s="911"/>
      <c r="BX194" s="911"/>
      <c r="BY194" s="911"/>
      <c r="BZ194" s="911"/>
      <c r="CA194" s="911"/>
      <c r="CB194" s="912"/>
      <c r="CC194" s="912"/>
      <c r="CD194" s="912"/>
      <c r="CE194" s="912"/>
      <c r="CF194" s="912"/>
      <c r="CG194" s="912"/>
      <c r="CH194" s="912"/>
      <c r="CI194" s="912"/>
      <c r="CJ194" s="912"/>
      <c r="CK194" s="912"/>
      <c r="CL194" s="912"/>
      <c r="CM194" s="912"/>
      <c r="CN194" s="913"/>
      <c r="CO194" s="913"/>
      <c r="CP194" s="913"/>
      <c r="CQ194" s="913"/>
      <c r="CR194" s="913"/>
      <c r="CS194" s="913"/>
      <c r="CT194" s="888"/>
      <c r="CV194" s="898"/>
      <c r="CW194" s="955"/>
      <c r="CX194" s="956"/>
      <c r="CY194" s="956"/>
      <c r="CZ194" s="956"/>
      <c r="DA194" s="956"/>
      <c r="DB194" s="956"/>
      <c r="DC194" s="956"/>
      <c r="DD194" s="956"/>
      <c r="DE194" s="956"/>
      <c r="DF194" s="956"/>
      <c r="DG194" s="956"/>
      <c r="DH194" s="956"/>
      <c r="DI194" s="956"/>
      <c r="DJ194" s="961"/>
      <c r="DK194" s="962"/>
      <c r="DL194" s="962"/>
      <c r="DM194" s="736"/>
      <c r="DN194" s="736"/>
      <c r="DO194" s="736"/>
      <c r="DP194" s="736"/>
      <c r="DQ194" s="736"/>
      <c r="DR194" s="736"/>
      <c r="DS194" s="736"/>
      <c r="DT194" s="625"/>
      <c r="DU194" s="911"/>
      <c r="DV194" s="911"/>
      <c r="DW194" s="911"/>
      <c r="DX194" s="911"/>
      <c r="DY194" s="911"/>
      <c r="DZ194" s="912"/>
      <c r="EA194" s="912"/>
      <c r="EB194" s="912"/>
      <c r="EC194" s="912"/>
      <c r="ED194" s="912"/>
      <c r="EE194" s="912"/>
      <c r="EF194" s="912"/>
      <c r="EG194" s="912"/>
      <c r="EH194" s="912"/>
      <c r="EI194" s="912"/>
      <c r="EJ194" s="912"/>
      <c r="EK194" s="912"/>
      <c r="EL194" s="913"/>
      <c r="EM194" s="913"/>
      <c r="EN194" s="913"/>
      <c r="EO194" s="913"/>
      <c r="EP194" s="913"/>
      <c r="EQ194" s="913"/>
      <c r="ER194" s="888"/>
      <c r="ES194" s="898"/>
      <c r="ET194" s="955"/>
      <c r="EU194" s="956"/>
      <c r="EV194" s="956"/>
      <c r="EW194" s="956"/>
      <c r="EX194" s="956"/>
      <c r="EY194" s="956"/>
      <c r="EZ194" s="956"/>
      <c r="FA194" s="956"/>
      <c r="FB194" s="956"/>
      <c r="FC194" s="956"/>
      <c r="FD194" s="956"/>
      <c r="FE194" s="956"/>
      <c r="FF194" s="956"/>
      <c r="FG194" s="961"/>
      <c r="FH194" s="962"/>
      <c r="FI194" s="962"/>
      <c r="FJ194" s="736"/>
      <c r="FK194" s="736"/>
      <c r="FL194" s="736"/>
      <c r="FM194" s="736"/>
      <c r="FN194" s="736"/>
      <c r="FO194" s="736"/>
      <c r="FP194" s="736"/>
      <c r="FQ194" s="625"/>
      <c r="FR194" s="911"/>
      <c r="FS194" s="911"/>
      <c r="FT194" s="911"/>
      <c r="FU194" s="911"/>
      <c r="FV194" s="911"/>
      <c r="FW194" s="912"/>
      <c r="FX194" s="912"/>
      <c r="FY194" s="912"/>
      <c r="FZ194" s="912"/>
      <c r="GA194" s="912"/>
      <c r="GB194" s="912"/>
      <c r="GC194" s="912"/>
      <c r="GD194" s="912"/>
      <c r="GE194" s="912"/>
      <c r="GF194" s="912"/>
      <c r="GG194" s="912"/>
      <c r="GH194" s="912"/>
      <c r="GI194" s="913"/>
      <c r="GJ194" s="913"/>
      <c r="GK194" s="913"/>
      <c r="GL194" s="913"/>
      <c r="GM194" s="913"/>
      <c r="GN194" s="913"/>
      <c r="GO194" s="888"/>
    </row>
    <row r="195" spans="1:197" ht="15" customHeight="1" x14ac:dyDescent="0.2">
      <c r="A195" s="898"/>
      <c r="B195" s="957"/>
      <c r="C195" s="958"/>
      <c r="D195" s="958"/>
      <c r="E195" s="958"/>
      <c r="F195" s="958"/>
      <c r="G195" s="958"/>
      <c r="H195" s="958"/>
      <c r="I195" s="958"/>
      <c r="J195" s="958"/>
      <c r="K195" s="958"/>
      <c r="L195" s="958"/>
      <c r="M195" s="958"/>
      <c r="N195" s="958"/>
      <c r="O195" s="963"/>
      <c r="P195" s="964"/>
      <c r="Q195" s="964"/>
      <c r="R195" s="736"/>
      <c r="S195" s="736"/>
      <c r="T195" s="736"/>
      <c r="U195" s="736"/>
      <c r="V195" s="736"/>
      <c r="W195" s="736"/>
      <c r="X195" s="736"/>
      <c r="Y195" s="625"/>
      <c r="Z195" s="910"/>
      <c r="AA195" s="911"/>
      <c r="AB195" s="911"/>
      <c r="AC195" s="911"/>
      <c r="AD195" s="911"/>
      <c r="AE195" s="912"/>
      <c r="AF195" s="912"/>
      <c r="AG195" s="912"/>
      <c r="AH195" s="912"/>
      <c r="AI195" s="912"/>
      <c r="AJ195" s="912"/>
      <c r="AK195" s="912"/>
      <c r="AL195" s="912"/>
      <c r="AM195" s="912"/>
      <c r="AN195" s="912"/>
      <c r="AO195" s="912"/>
      <c r="AP195" s="912"/>
      <c r="AQ195" s="913"/>
      <c r="AR195" s="913"/>
      <c r="AS195" s="913"/>
      <c r="AT195" s="913"/>
      <c r="AU195" s="913"/>
      <c r="AV195" s="913"/>
      <c r="AW195" s="888"/>
      <c r="AX195" s="898"/>
      <c r="AY195" s="957"/>
      <c r="AZ195" s="958"/>
      <c r="BA195" s="958"/>
      <c r="BB195" s="958"/>
      <c r="BC195" s="958"/>
      <c r="BD195" s="958"/>
      <c r="BE195" s="958"/>
      <c r="BF195" s="958"/>
      <c r="BG195" s="958"/>
      <c r="BH195" s="958"/>
      <c r="BI195" s="958"/>
      <c r="BJ195" s="958"/>
      <c r="BK195" s="958"/>
      <c r="BL195" s="963"/>
      <c r="BM195" s="964"/>
      <c r="BN195" s="964"/>
      <c r="BO195" s="736"/>
      <c r="BP195" s="736"/>
      <c r="BQ195" s="736"/>
      <c r="BR195" s="736"/>
      <c r="BS195" s="736"/>
      <c r="BT195" s="736"/>
      <c r="BU195" s="736"/>
      <c r="BV195" s="625"/>
      <c r="BW195" s="910"/>
      <c r="BX195" s="911"/>
      <c r="BY195" s="911"/>
      <c r="BZ195" s="911"/>
      <c r="CA195" s="911"/>
      <c r="CB195" s="912"/>
      <c r="CC195" s="912"/>
      <c r="CD195" s="912"/>
      <c r="CE195" s="912"/>
      <c r="CF195" s="912"/>
      <c r="CG195" s="912"/>
      <c r="CH195" s="912"/>
      <c r="CI195" s="912"/>
      <c r="CJ195" s="912"/>
      <c r="CK195" s="912"/>
      <c r="CL195" s="912"/>
      <c r="CM195" s="912"/>
      <c r="CN195" s="913"/>
      <c r="CO195" s="913"/>
      <c r="CP195" s="913"/>
      <c r="CQ195" s="913"/>
      <c r="CR195" s="913"/>
      <c r="CS195" s="913"/>
      <c r="CT195" s="888"/>
      <c r="CV195" s="898"/>
      <c r="CW195" s="957"/>
      <c r="CX195" s="958"/>
      <c r="CY195" s="958"/>
      <c r="CZ195" s="958"/>
      <c r="DA195" s="958"/>
      <c r="DB195" s="958"/>
      <c r="DC195" s="958"/>
      <c r="DD195" s="958"/>
      <c r="DE195" s="958"/>
      <c r="DF195" s="958"/>
      <c r="DG195" s="958"/>
      <c r="DH195" s="958"/>
      <c r="DI195" s="958"/>
      <c r="DJ195" s="963"/>
      <c r="DK195" s="964"/>
      <c r="DL195" s="964"/>
      <c r="DM195" s="736"/>
      <c r="DN195" s="736"/>
      <c r="DO195" s="736"/>
      <c r="DP195" s="736"/>
      <c r="DQ195" s="736"/>
      <c r="DR195" s="736"/>
      <c r="DS195" s="736"/>
      <c r="DT195" s="625"/>
      <c r="DU195" s="910"/>
      <c r="DV195" s="911"/>
      <c r="DW195" s="911"/>
      <c r="DX195" s="911"/>
      <c r="DY195" s="911"/>
      <c r="DZ195" s="912"/>
      <c r="EA195" s="912"/>
      <c r="EB195" s="912"/>
      <c r="EC195" s="912"/>
      <c r="ED195" s="912"/>
      <c r="EE195" s="912"/>
      <c r="EF195" s="912"/>
      <c r="EG195" s="912"/>
      <c r="EH195" s="912"/>
      <c r="EI195" s="912"/>
      <c r="EJ195" s="912"/>
      <c r="EK195" s="912"/>
      <c r="EL195" s="913"/>
      <c r="EM195" s="913"/>
      <c r="EN195" s="913"/>
      <c r="EO195" s="913"/>
      <c r="EP195" s="913"/>
      <c r="EQ195" s="913"/>
      <c r="ER195" s="888"/>
      <c r="ES195" s="898"/>
      <c r="ET195" s="957"/>
      <c r="EU195" s="958"/>
      <c r="EV195" s="958"/>
      <c r="EW195" s="958"/>
      <c r="EX195" s="958"/>
      <c r="EY195" s="958"/>
      <c r="EZ195" s="958"/>
      <c r="FA195" s="958"/>
      <c r="FB195" s="958"/>
      <c r="FC195" s="958"/>
      <c r="FD195" s="958"/>
      <c r="FE195" s="958"/>
      <c r="FF195" s="958"/>
      <c r="FG195" s="963"/>
      <c r="FH195" s="964"/>
      <c r="FI195" s="964"/>
      <c r="FJ195" s="736"/>
      <c r="FK195" s="736"/>
      <c r="FL195" s="736"/>
      <c r="FM195" s="736"/>
      <c r="FN195" s="736"/>
      <c r="FO195" s="736"/>
      <c r="FP195" s="736"/>
      <c r="FQ195" s="625"/>
      <c r="FR195" s="910"/>
      <c r="FS195" s="911"/>
      <c r="FT195" s="911"/>
      <c r="FU195" s="911"/>
      <c r="FV195" s="911"/>
      <c r="FW195" s="912"/>
      <c r="FX195" s="912"/>
      <c r="FY195" s="912"/>
      <c r="FZ195" s="912"/>
      <c r="GA195" s="912"/>
      <c r="GB195" s="912"/>
      <c r="GC195" s="912"/>
      <c r="GD195" s="912"/>
      <c r="GE195" s="912"/>
      <c r="GF195" s="912"/>
      <c r="GG195" s="912"/>
      <c r="GH195" s="912"/>
      <c r="GI195" s="913"/>
      <c r="GJ195" s="913"/>
      <c r="GK195" s="913"/>
      <c r="GL195" s="913"/>
      <c r="GM195" s="913"/>
      <c r="GN195" s="913"/>
      <c r="GO195" s="888"/>
    </row>
    <row r="196" spans="1:197" ht="4.5" customHeight="1" x14ac:dyDescent="0.25">
      <c r="A196" s="898"/>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625"/>
      <c r="Z196" s="911"/>
      <c r="AA196" s="911"/>
      <c r="AB196" s="911"/>
      <c r="AC196" s="911"/>
      <c r="AD196" s="911"/>
      <c r="AE196" s="912"/>
      <c r="AF196" s="912"/>
      <c r="AG196" s="912"/>
      <c r="AH196" s="912"/>
      <c r="AI196" s="912"/>
      <c r="AJ196" s="912"/>
      <c r="AK196" s="912"/>
      <c r="AL196" s="912"/>
      <c r="AM196" s="912"/>
      <c r="AN196" s="912"/>
      <c r="AO196" s="912"/>
      <c r="AP196" s="912"/>
      <c r="AQ196" s="913"/>
      <c r="AR196" s="913"/>
      <c r="AS196" s="913"/>
      <c r="AT196" s="913"/>
      <c r="AU196" s="913"/>
      <c r="AV196" s="913"/>
      <c r="AW196" s="888"/>
      <c r="AX196" s="898"/>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625"/>
      <c r="BW196" s="911"/>
      <c r="BX196" s="911"/>
      <c r="BY196" s="911"/>
      <c r="BZ196" s="911"/>
      <c r="CA196" s="911"/>
      <c r="CB196" s="912"/>
      <c r="CC196" s="912"/>
      <c r="CD196" s="912"/>
      <c r="CE196" s="912"/>
      <c r="CF196" s="912"/>
      <c r="CG196" s="912"/>
      <c r="CH196" s="912"/>
      <c r="CI196" s="912"/>
      <c r="CJ196" s="912"/>
      <c r="CK196" s="912"/>
      <c r="CL196" s="912"/>
      <c r="CM196" s="912"/>
      <c r="CN196" s="913"/>
      <c r="CO196" s="913"/>
      <c r="CP196" s="913"/>
      <c r="CQ196" s="913"/>
      <c r="CR196" s="913"/>
      <c r="CS196" s="913"/>
      <c r="CT196" s="888"/>
      <c r="CV196" s="898"/>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625"/>
      <c r="DU196" s="911"/>
      <c r="DV196" s="911"/>
      <c r="DW196" s="911"/>
      <c r="DX196" s="911"/>
      <c r="DY196" s="911"/>
      <c r="DZ196" s="912"/>
      <c r="EA196" s="912"/>
      <c r="EB196" s="912"/>
      <c r="EC196" s="912"/>
      <c r="ED196" s="912"/>
      <c r="EE196" s="912"/>
      <c r="EF196" s="912"/>
      <c r="EG196" s="912"/>
      <c r="EH196" s="912"/>
      <c r="EI196" s="912"/>
      <c r="EJ196" s="912"/>
      <c r="EK196" s="912"/>
      <c r="EL196" s="913"/>
      <c r="EM196" s="913"/>
      <c r="EN196" s="913"/>
      <c r="EO196" s="913"/>
      <c r="EP196" s="913"/>
      <c r="EQ196" s="913"/>
      <c r="ER196" s="888"/>
      <c r="ES196" s="898"/>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625"/>
      <c r="FR196" s="911"/>
      <c r="FS196" s="911"/>
      <c r="FT196" s="911"/>
      <c r="FU196" s="911"/>
      <c r="FV196" s="911"/>
      <c r="FW196" s="912"/>
      <c r="FX196" s="912"/>
      <c r="FY196" s="912"/>
      <c r="FZ196" s="912"/>
      <c r="GA196" s="912"/>
      <c r="GB196" s="912"/>
      <c r="GC196" s="912"/>
      <c r="GD196" s="912"/>
      <c r="GE196" s="912"/>
      <c r="GF196" s="912"/>
      <c r="GG196" s="912"/>
      <c r="GH196" s="912"/>
      <c r="GI196" s="913"/>
      <c r="GJ196" s="913"/>
      <c r="GK196" s="913"/>
      <c r="GL196" s="913"/>
      <c r="GM196" s="913"/>
      <c r="GN196" s="913"/>
      <c r="GO196" s="888"/>
    </row>
    <row r="197" spans="1:197" ht="9.75" customHeight="1" x14ac:dyDescent="0.2">
      <c r="A197" s="898"/>
      <c r="B197" s="948" t="str">
        <f>IF(Portada!$A$1="www.fly-logics.com","ILS",0)</f>
        <v>ILS</v>
      </c>
      <c r="C197" s="948"/>
      <c r="D197" s="948"/>
      <c r="E197" s="948"/>
      <c r="F197" s="948"/>
      <c r="G197" s="948"/>
      <c r="H197" s="949" t="str">
        <f>IF(Portada!$A$1="www.fly-logics.com","VFR",0)</f>
        <v>VFR</v>
      </c>
      <c r="I197" s="950"/>
      <c r="J197" s="950"/>
      <c r="K197" s="950"/>
      <c r="L197" s="951"/>
      <c r="M197" s="949" t="str">
        <f>IF(Portada!$A$1="www.fly-logics.com","ADF",0)</f>
        <v>ADF</v>
      </c>
      <c r="N197" s="950"/>
      <c r="O197" s="950"/>
      <c r="P197" s="950"/>
      <c r="Q197" s="950"/>
      <c r="R197" s="951"/>
      <c r="S197" s="952" t="str">
        <f>IF(Portada!$A$1="www.fly-logics.com","VOR",0)</f>
        <v>VOR</v>
      </c>
      <c r="T197" s="952"/>
      <c r="U197" s="952"/>
      <c r="V197" s="952"/>
      <c r="W197" s="952"/>
      <c r="X197" s="952"/>
      <c r="Y197" s="625"/>
      <c r="Z197" s="910"/>
      <c r="AA197" s="911"/>
      <c r="AB197" s="911"/>
      <c r="AC197" s="911"/>
      <c r="AD197" s="911"/>
      <c r="AE197" s="912"/>
      <c r="AF197" s="912"/>
      <c r="AG197" s="912"/>
      <c r="AH197" s="912"/>
      <c r="AI197" s="912"/>
      <c r="AJ197" s="912"/>
      <c r="AK197" s="912"/>
      <c r="AL197" s="912"/>
      <c r="AM197" s="912"/>
      <c r="AN197" s="912"/>
      <c r="AO197" s="912"/>
      <c r="AP197" s="912"/>
      <c r="AQ197" s="913"/>
      <c r="AR197" s="913"/>
      <c r="AS197" s="913"/>
      <c r="AT197" s="913"/>
      <c r="AU197" s="913"/>
      <c r="AV197" s="913"/>
      <c r="AW197" s="888"/>
      <c r="AX197" s="898"/>
      <c r="AY197" s="948" t="str">
        <f>IF(Portada!$A$1="www.fly-logics.com","ILS",0)</f>
        <v>ILS</v>
      </c>
      <c r="AZ197" s="948"/>
      <c r="BA197" s="948"/>
      <c r="BB197" s="948"/>
      <c r="BC197" s="948"/>
      <c r="BD197" s="948"/>
      <c r="BE197" s="949" t="str">
        <f>IF(Portada!$A$1="www.fly-logics.com","VFR",0)</f>
        <v>VFR</v>
      </c>
      <c r="BF197" s="950"/>
      <c r="BG197" s="950"/>
      <c r="BH197" s="950"/>
      <c r="BI197" s="951"/>
      <c r="BJ197" s="949" t="str">
        <f>IF(Portada!$A$1="www.fly-logics.com","ADF",0)</f>
        <v>ADF</v>
      </c>
      <c r="BK197" s="950"/>
      <c r="BL197" s="950"/>
      <c r="BM197" s="950"/>
      <c r="BN197" s="950"/>
      <c r="BO197" s="951"/>
      <c r="BP197" s="952" t="str">
        <f>IF(Portada!$A$1="www.fly-logics.com","VOR",0)</f>
        <v>VOR</v>
      </c>
      <c r="BQ197" s="952"/>
      <c r="BR197" s="952"/>
      <c r="BS197" s="952"/>
      <c r="BT197" s="952"/>
      <c r="BU197" s="952"/>
      <c r="BV197" s="625"/>
      <c r="BW197" s="910"/>
      <c r="BX197" s="911"/>
      <c r="BY197" s="911"/>
      <c r="BZ197" s="911"/>
      <c r="CA197" s="911"/>
      <c r="CB197" s="912"/>
      <c r="CC197" s="912"/>
      <c r="CD197" s="912"/>
      <c r="CE197" s="912"/>
      <c r="CF197" s="912"/>
      <c r="CG197" s="912"/>
      <c r="CH197" s="912"/>
      <c r="CI197" s="912"/>
      <c r="CJ197" s="912"/>
      <c r="CK197" s="912"/>
      <c r="CL197" s="912"/>
      <c r="CM197" s="912"/>
      <c r="CN197" s="913"/>
      <c r="CO197" s="913"/>
      <c r="CP197" s="913"/>
      <c r="CQ197" s="913"/>
      <c r="CR197" s="913"/>
      <c r="CS197" s="913"/>
      <c r="CT197" s="888"/>
      <c r="CV197" s="898"/>
      <c r="CW197" s="948" t="str">
        <f>IF(Portada!$A$1="www.fly-logics.com","ILS",0)</f>
        <v>ILS</v>
      </c>
      <c r="CX197" s="948"/>
      <c r="CY197" s="948"/>
      <c r="CZ197" s="948"/>
      <c r="DA197" s="948"/>
      <c r="DB197" s="948"/>
      <c r="DC197" s="949" t="str">
        <f>IF(Portada!$A$1="www.fly-logics.com","VFR",0)</f>
        <v>VFR</v>
      </c>
      <c r="DD197" s="950"/>
      <c r="DE197" s="950"/>
      <c r="DF197" s="950"/>
      <c r="DG197" s="951"/>
      <c r="DH197" s="949" t="str">
        <f>IF(Portada!$A$1="www.fly-logics.com","ADF",0)</f>
        <v>ADF</v>
      </c>
      <c r="DI197" s="950"/>
      <c r="DJ197" s="950"/>
      <c r="DK197" s="950"/>
      <c r="DL197" s="950"/>
      <c r="DM197" s="951"/>
      <c r="DN197" s="952" t="str">
        <f>IF(Portada!$A$1="www.fly-logics.com","VOR",0)</f>
        <v>VOR</v>
      </c>
      <c r="DO197" s="952"/>
      <c r="DP197" s="952"/>
      <c r="DQ197" s="952"/>
      <c r="DR197" s="952"/>
      <c r="DS197" s="952"/>
      <c r="DT197" s="625"/>
      <c r="DU197" s="910"/>
      <c r="DV197" s="911"/>
      <c r="DW197" s="911"/>
      <c r="DX197" s="911"/>
      <c r="DY197" s="911"/>
      <c r="DZ197" s="912"/>
      <c r="EA197" s="912"/>
      <c r="EB197" s="912"/>
      <c r="EC197" s="912"/>
      <c r="ED197" s="912"/>
      <c r="EE197" s="912"/>
      <c r="EF197" s="912"/>
      <c r="EG197" s="912"/>
      <c r="EH197" s="912"/>
      <c r="EI197" s="912"/>
      <c r="EJ197" s="912"/>
      <c r="EK197" s="912"/>
      <c r="EL197" s="913"/>
      <c r="EM197" s="913"/>
      <c r="EN197" s="913"/>
      <c r="EO197" s="913"/>
      <c r="EP197" s="913"/>
      <c r="EQ197" s="913"/>
      <c r="ER197" s="888"/>
      <c r="ES197" s="898"/>
      <c r="ET197" s="948" t="str">
        <f>IF(Portada!$A$1="www.fly-logics.com","ILS",0)</f>
        <v>ILS</v>
      </c>
      <c r="EU197" s="948"/>
      <c r="EV197" s="948"/>
      <c r="EW197" s="948"/>
      <c r="EX197" s="948"/>
      <c r="EY197" s="948"/>
      <c r="EZ197" s="949" t="str">
        <f>IF(Portada!$A$1="www.fly-logics.com","VFR",0)</f>
        <v>VFR</v>
      </c>
      <c r="FA197" s="950"/>
      <c r="FB197" s="950"/>
      <c r="FC197" s="950"/>
      <c r="FD197" s="951"/>
      <c r="FE197" s="949" t="str">
        <f>IF(Portada!$A$1="www.fly-logics.com","ADF",0)</f>
        <v>ADF</v>
      </c>
      <c r="FF197" s="950"/>
      <c r="FG197" s="950"/>
      <c r="FH197" s="950"/>
      <c r="FI197" s="950"/>
      <c r="FJ197" s="951"/>
      <c r="FK197" s="952" t="str">
        <f>IF(Portada!$A$1="www.fly-logics.com","VOR",0)</f>
        <v>VOR</v>
      </c>
      <c r="FL197" s="952"/>
      <c r="FM197" s="952"/>
      <c r="FN197" s="952"/>
      <c r="FO197" s="952"/>
      <c r="FP197" s="952"/>
      <c r="FQ197" s="625"/>
      <c r="FR197" s="910"/>
      <c r="FS197" s="911"/>
      <c r="FT197" s="911"/>
      <c r="FU197" s="911"/>
      <c r="FV197" s="911"/>
      <c r="FW197" s="912"/>
      <c r="FX197" s="912"/>
      <c r="FY197" s="912"/>
      <c r="FZ197" s="912"/>
      <c r="GA197" s="912"/>
      <c r="GB197" s="912"/>
      <c r="GC197" s="912"/>
      <c r="GD197" s="912"/>
      <c r="GE197" s="912"/>
      <c r="GF197" s="912"/>
      <c r="GG197" s="912"/>
      <c r="GH197" s="912"/>
      <c r="GI197" s="913"/>
      <c r="GJ197" s="913"/>
      <c r="GK197" s="913"/>
      <c r="GL197" s="913"/>
      <c r="GM197" s="913"/>
      <c r="GN197" s="913"/>
      <c r="GO197" s="888"/>
    </row>
    <row r="198" spans="1:197" ht="9.75" customHeight="1" x14ac:dyDescent="0.2">
      <c r="A198" s="898"/>
      <c r="B198" s="715"/>
      <c r="C198" s="716"/>
      <c r="D198" s="716"/>
      <c r="E198" s="716"/>
      <c r="F198" s="716"/>
      <c r="G198" s="717"/>
      <c r="H198" s="715"/>
      <c r="I198" s="716"/>
      <c r="J198" s="716"/>
      <c r="K198" s="716"/>
      <c r="L198" s="717"/>
      <c r="M198" s="715"/>
      <c r="N198" s="716"/>
      <c r="O198" s="716"/>
      <c r="P198" s="716"/>
      <c r="Q198" s="716"/>
      <c r="R198" s="717"/>
      <c r="S198" s="715"/>
      <c r="T198" s="716"/>
      <c r="U198" s="716"/>
      <c r="V198" s="716"/>
      <c r="W198" s="716"/>
      <c r="X198" s="717"/>
      <c r="Y198" s="625"/>
      <c r="Z198" s="911"/>
      <c r="AA198" s="911"/>
      <c r="AB198" s="911"/>
      <c r="AC198" s="911"/>
      <c r="AD198" s="911"/>
      <c r="AE198" s="912"/>
      <c r="AF198" s="912"/>
      <c r="AG198" s="912"/>
      <c r="AH198" s="912"/>
      <c r="AI198" s="912"/>
      <c r="AJ198" s="912"/>
      <c r="AK198" s="912"/>
      <c r="AL198" s="912"/>
      <c r="AM198" s="912"/>
      <c r="AN198" s="912"/>
      <c r="AO198" s="912"/>
      <c r="AP198" s="912"/>
      <c r="AQ198" s="913"/>
      <c r="AR198" s="913"/>
      <c r="AS198" s="913"/>
      <c r="AT198" s="913"/>
      <c r="AU198" s="913"/>
      <c r="AV198" s="913"/>
      <c r="AW198" s="888"/>
      <c r="AX198" s="898"/>
      <c r="AY198" s="715"/>
      <c r="AZ198" s="716"/>
      <c r="BA198" s="716"/>
      <c r="BB198" s="716"/>
      <c r="BC198" s="716"/>
      <c r="BD198" s="717"/>
      <c r="BE198" s="715"/>
      <c r="BF198" s="716"/>
      <c r="BG198" s="716"/>
      <c r="BH198" s="716"/>
      <c r="BI198" s="717"/>
      <c r="BJ198" s="715"/>
      <c r="BK198" s="716"/>
      <c r="BL198" s="716"/>
      <c r="BM198" s="716"/>
      <c r="BN198" s="716"/>
      <c r="BO198" s="717"/>
      <c r="BP198" s="715"/>
      <c r="BQ198" s="716"/>
      <c r="BR198" s="716"/>
      <c r="BS198" s="716"/>
      <c r="BT198" s="716"/>
      <c r="BU198" s="717"/>
      <c r="BV198" s="625"/>
      <c r="BW198" s="911"/>
      <c r="BX198" s="911"/>
      <c r="BY198" s="911"/>
      <c r="BZ198" s="911"/>
      <c r="CA198" s="911"/>
      <c r="CB198" s="912"/>
      <c r="CC198" s="912"/>
      <c r="CD198" s="912"/>
      <c r="CE198" s="912"/>
      <c r="CF198" s="912"/>
      <c r="CG198" s="912"/>
      <c r="CH198" s="912"/>
      <c r="CI198" s="912"/>
      <c r="CJ198" s="912"/>
      <c r="CK198" s="912"/>
      <c r="CL198" s="912"/>
      <c r="CM198" s="912"/>
      <c r="CN198" s="913"/>
      <c r="CO198" s="913"/>
      <c r="CP198" s="913"/>
      <c r="CQ198" s="913"/>
      <c r="CR198" s="913"/>
      <c r="CS198" s="913"/>
      <c r="CT198" s="888"/>
      <c r="CV198" s="898"/>
      <c r="CW198" s="715"/>
      <c r="CX198" s="716"/>
      <c r="CY198" s="716"/>
      <c r="CZ198" s="716"/>
      <c r="DA198" s="716"/>
      <c r="DB198" s="717"/>
      <c r="DC198" s="715"/>
      <c r="DD198" s="716"/>
      <c r="DE198" s="716"/>
      <c r="DF198" s="716"/>
      <c r="DG198" s="717"/>
      <c r="DH198" s="715"/>
      <c r="DI198" s="716"/>
      <c r="DJ198" s="716"/>
      <c r="DK198" s="716"/>
      <c r="DL198" s="716"/>
      <c r="DM198" s="717"/>
      <c r="DN198" s="715"/>
      <c r="DO198" s="716"/>
      <c r="DP198" s="716"/>
      <c r="DQ198" s="716"/>
      <c r="DR198" s="716"/>
      <c r="DS198" s="717"/>
      <c r="DT198" s="625"/>
      <c r="DU198" s="911"/>
      <c r="DV198" s="911"/>
      <c r="DW198" s="911"/>
      <c r="DX198" s="911"/>
      <c r="DY198" s="911"/>
      <c r="DZ198" s="912"/>
      <c r="EA198" s="912"/>
      <c r="EB198" s="912"/>
      <c r="EC198" s="912"/>
      <c r="ED198" s="912"/>
      <c r="EE198" s="912"/>
      <c r="EF198" s="912"/>
      <c r="EG198" s="912"/>
      <c r="EH198" s="912"/>
      <c r="EI198" s="912"/>
      <c r="EJ198" s="912"/>
      <c r="EK198" s="912"/>
      <c r="EL198" s="913"/>
      <c r="EM198" s="913"/>
      <c r="EN198" s="913"/>
      <c r="EO198" s="913"/>
      <c r="EP198" s="913"/>
      <c r="EQ198" s="913"/>
      <c r="ER198" s="888"/>
      <c r="ES198" s="898"/>
      <c r="ET198" s="715"/>
      <c r="EU198" s="716"/>
      <c r="EV198" s="716"/>
      <c r="EW198" s="716"/>
      <c r="EX198" s="716"/>
      <c r="EY198" s="717"/>
      <c r="EZ198" s="715"/>
      <c r="FA198" s="716"/>
      <c r="FB198" s="716"/>
      <c r="FC198" s="716"/>
      <c r="FD198" s="717"/>
      <c r="FE198" s="715"/>
      <c r="FF198" s="716"/>
      <c r="FG198" s="716"/>
      <c r="FH198" s="716"/>
      <c r="FI198" s="716"/>
      <c r="FJ198" s="717"/>
      <c r="FK198" s="715"/>
      <c r="FL198" s="716"/>
      <c r="FM198" s="716"/>
      <c r="FN198" s="716"/>
      <c r="FO198" s="716"/>
      <c r="FP198" s="717"/>
      <c r="FQ198" s="625"/>
      <c r="FR198" s="911"/>
      <c r="FS198" s="911"/>
      <c r="FT198" s="911"/>
      <c r="FU198" s="911"/>
      <c r="FV198" s="911"/>
      <c r="FW198" s="912"/>
      <c r="FX198" s="912"/>
      <c r="FY198" s="912"/>
      <c r="FZ198" s="912"/>
      <c r="GA198" s="912"/>
      <c r="GB198" s="912"/>
      <c r="GC198" s="912"/>
      <c r="GD198" s="912"/>
      <c r="GE198" s="912"/>
      <c r="GF198" s="912"/>
      <c r="GG198" s="912"/>
      <c r="GH198" s="912"/>
      <c r="GI198" s="913"/>
      <c r="GJ198" s="913"/>
      <c r="GK198" s="913"/>
      <c r="GL198" s="913"/>
      <c r="GM198" s="913"/>
      <c r="GN198" s="913"/>
      <c r="GO198" s="888"/>
    </row>
    <row r="199" spans="1:197" ht="9" customHeight="1" x14ac:dyDescent="0.2">
      <c r="A199" s="898"/>
      <c r="B199" s="718"/>
      <c r="C199" s="719"/>
      <c r="D199" s="719"/>
      <c r="E199" s="719"/>
      <c r="F199" s="719"/>
      <c r="G199" s="720"/>
      <c r="H199" s="721"/>
      <c r="I199" s="722"/>
      <c r="J199" s="722"/>
      <c r="K199" s="722"/>
      <c r="L199" s="723"/>
      <c r="M199" s="721"/>
      <c r="N199" s="722"/>
      <c r="O199" s="722"/>
      <c r="P199" s="722"/>
      <c r="Q199" s="722"/>
      <c r="R199" s="723"/>
      <c r="S199" s="718"/>
      <c r="T199" s="719"/>
      <c r="U199" s="719"/>
      <c r="V199" s="719"/>
      <c r="W199" s="719"/>
      <c r="X199" s="720"/>
      <c r="Y199" s="625"/>
      <c r="Z199" s="910"/>
      <c r="AA199" s="911"/>
      <c r="AB199" s="911"/>
      <c r="AC199" s="911"/>
      <c r="AD199" s="911"/>
      <c r="AE199" s="912"/>
      <c r="AF199" s="912"/>
      <c r="AG199" s="912"/>
      <c r="AH199" s="912"/>
      <c r="AI199" s="912"/>
      <c r="AJ199" s="912"/>
      <c r="AK199" s="912"/>
      <c r="AL199" s="912"/>
      <c r="AM199" s="912"/>
      <c r="AN199" s="912"/>
      <c r="AO199" s="912"/>
      <c r="AP199" s="912"/>
      <c r="AQ199" s="913"/>
      <c r="AR199" s="913"/>
      <c r="AS199" s="913"/>
      <c r="AT199" s="913"/>
      <c r="AU199" s="913"/>
      <c r="AV199" s="913"/>
      <c r="AW199" s="888"/>
      <c r="AX199" s="898"/>
      <c r="AY199" s="718"/>
      <c r="AZ199" s="719"/>
      <c r="BA199" s="719"/>
      <c r="BB199" s="719"/>
      <c r="BC199" s="719"/>
      <c r="BD199" s="720"/>
      <c r="BE199" s="721"/>
      <c r="BF199" s="722"/>
      <c r="BG199" s="722"/>
      <c r="BH199" s="722"/>
      <c r="BI199" s="723"/>
      <c r="BJ199" s="721"/>
      <c r="BK199" s="722"/>
      <c r="BL199" s="722"/>
      <c r="BM199" s="722"/>
      <c r="BN199" s="722"/>
      <c r="BO199" s="723"/>
      <c r="BP199" s="718"/>
      <c r="BQ199" s="719"/>
      <c r="BR199" s="719"/>
      <c r="BS199" s="719"/>
      <c r="BT199" s="719"/>
      <c r="BU199" s="720"/>
      <c r="BV199" s="625"/>
      <c r="BW199" s="910"/>
      <c r="BX199" s="911"/>
      <c r="BY199" s="911"/>
      <c r="BZ199" s="911"/>
      <c r="CA199" s="911"/>
      <c r="CB199" s="912"/>
      <c r="CC199" s="912"/>
      <c r="CD199" s="912"/>
      <c r="CE199" s="912"/>
      <c r="CF199" s="912"/>
      <c r="CG199" s="912"/>
      <c r="CH199" s="912"/>
      <c r="CI199" s="912"/>
      <c r="CJ199" s="912"/>
      <c r="CK199" s="912"/>
      <c r="CL199" s="912"/>
      <c r="CM199" s="912"/>
      <c r="CN199" s="913"/>
      <c r="CO199" s="913"/>
      <c r="CP199" s="913"/>
      <c r="CQ199" s="913"/>
      <c r="CR199" s="913"/>
      <c r="CS199" s="913"/>
      <c r="CT199" s="888"/>
      <c r="CV199" s="898"/>
      <c r="CW199" s="718"/>
      <c r="CX199" s="719"/>
      <c r="CY199" s="719"/>
      <c r="CZ199" s="719"/>
      <c r="DA199" s="719"/>
      <c r="DB199" s="720"/>
      <c r="DC199" s="721"/>
      <c r="DD199" s="722"/>
      <c r="DE199" s="722"/>
      <c r="DF199" s="722"/>
      <c r="DG199" s="723"/>
      <c r="DH199" s="721"/>
      <c r="DI199" s="722"/>
      <c r="DJ199" s="722"/>
      <c r="DK199" s="722"/>
      <c r="DL199" s="722"/>
      <c r="DM199" s="723"/>
      <c r="DN199" s="718"/>
      <c r="DO199" s="719"/>
      <c r="DP199" s="719"/>
      <c r="DQ199" s="719"/>
      <c r="DR199" s="719"/>
      <c r="DS199" s="720"/>
      <c r="DT199" s="625"/>
      <c r="DU199" s="910"/>
      <c r="DV199" s="911"/>
      <c r="DW199" s="911"/>
      <c r="DX199" s="911"/>
      <c r="DY199" s="911"/>
      <c r="DZ199" s="912"/>
      <c r="EA199" s="912"/>
      <c r="EB199" s="912"/>
      <c r="EC199" s="912"/>
      <c r="ED199" s="912"/>
      <c r="EE199" s="912"/>
      <c r="EF199" s="912"/>
      <c r="EG199" s="912"/>
      <c r="EH199" s="912"/>
      <c r="EI199" s="912"/>
      <c r="EJ199" s="912"/>
      <c r="EK199" s="912"/>
      <c r="EL199" s="913"/>
      <c r="EM199" s="913"/>
      <c r="EN199" s="913"/>
      <c r="EO199" s="913"/>
      <c r="EP199" s="913"/>
      <c r="EQ199" s="913"/>
      <c r="ER199" s="888"/>
      <c r="ES199" s="898"/>
      <c r="ET199" s="718"/>
      <c r="EU199" s="719"/>
      <c r="EV199" s="719"/>
      <c r="EW199" s="719"/>
      <c r="EX199" s="719"/>
      <c r="EY199" s="720"/>
      <c r="EZ199" s="721"/>
      <c r="FA199" s="722"/>
      <c r="FB199" s="722"/>
      <c r="FC199" s="722"/>
      <c r="FD199" s="723"/>
      <c r="FE199" s="721"/>
      <c r="FF199" s="722"/>
      <c r="FG199" s="722"/>
      <c r="FH199" s="722"/>
      <c r="FI199" s="722"/>
      <c r="FJ199" s="723"/>
      <c r="FK199" s="718"/>
      <c r="FL199" s="719"/>
      <c r="FM199" s="719"/>
      <c r="FN199" s="719"/>
      <c r="FO199" s="719"/>
      <c r="FP199" s="720"/>
      <c r="FQ199" s="625"/>
      <c r="FR199" s="910"/>
      <c r="FS199" s="911"/>
      <c r="FT199" s="911"/>
      <c r="FU199" s="911"/>
      <c r="FV199" s="911"/>
      <c r="FW199" s="912"/>
      <c r="FX199" s="912"/>
      <c r="FY199" s="912"/>
      <c r="FZ199" s="912"/>
      <c r="GA199" s="912"/>
      <c r="GB199" s="912"/>
      <c r="GC199" s="912"/>
      <c r="GD199" s="912"/>
      <c r="GE199" s="912"/>
      <c r="GF199" s="912"/>
      <c r="GG199" s="912"/>
      <c r="GH199" s="912"/>
      <c r="GI199" s="913"/>
      <c r="GJ199" s="913"/>
      <c r="GK199" s="913"/>
      <c r="GL199" s="913"/>
      <c r="GM199" s="913"/>
      <c r="GN199" s="913"/>
      <c r="GO199" s="888"/>
    </row>
    <row r="200" spans="1:197" ht="6.75" customHeight="1" x14ac:dyDescent="0.2">
      <c r="A200" s="89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625"/>
      <c r="Z200" s="911"/>
      <c r="AA200" s="911"/>
      <c r="AB200" s="911"/>
      <c r="AC200" s="911"/>
      <c r="AD200" s="911"/>
      <c r="AE200" s="912"/>
      <c r="AF200" s="912"/>
      <c r="AG200" s="912"/>
      <c r="AH200" s="912"/>
      <c r="AI200" s="912"/>
      <c r="AJ200" s="912"/>
      <c r="AK200" s="912"/>
      <c r="AL200" s="912"/>
      <c r="AM200" s="912"/>
      <c r="AN200" s="912"/>
      <c r="AO200" s="912"/>
      <c r="AP200" s="912"/>
      <c r="AQ200" s="913"/>
      <c r="AR200" s="913"/>
      <c r="AS200" s="913"/>
      <c r="AT200" s="913"/>
      <c r="AU200" s="913"/>
      <c r="AV200" s="913"/>
      <c r="AW200" s="888"/>
      <c r="AX200" s="898"/>
      <c r="AY200" s="168"/>
      <c r="AZ200" s="168"/>
      <c r="BA200" s="168"/>
      <c r="BB200" s="168"/>
      <c r="BC200" s="168"/>
      <c r="BD200" s="168"/>
      <c r="BE200" s="168"/>
      <c r="BF200" s="168"/>
      <c r="BG200" s="168"/>
      <c r="BH200" s="168"/>
      <c r="BI200" s="168"/>
      <c r="BJ200" s="168"/>
      <c r="BK200" s="168"/>
      <c r="BL200" s="168"/>
      <c r="BM200" s="168"/>
      <c r="BN200" s="168"/>
      <c r="BO200" s="168"/>
      <c r="BP200" s="168"/>
      <c r="BQ200" s="168"/>
      <c r="BR200" s="168"/>
      <c r="BS200" s="168"/>
      <c r="BT200" s="168"/>
      <c r="BU200" s="168"/>
      <c r="BV200" s="625"/>
      <c r="BW200" s="911"/>
      <c r="BX200" s="911"/>
      <c r="BY200" s="911"/>
      <c r="BZ200" s="911"/>
      <c r="CA200" s="911"/>
      <c r="CB200" s="912"/>
      <c r="CC200" s="912"/>
      <c r="CD200" s="912"/>
      <c r="CE200" s="912"/>
      <c r="CF200" s="912"/>
      <c r="CG200" s="912"/>
      <c r="CH200" s="912"/>
      <c r="CI200" s="912"/>
      <c r="CJ200" s="912"/>
      <c r="CK200" s="912"/>
      <c r="CL200" s="912"/>
      <c r="CM200" s="912"/>
      <c r="CN200" s="913"/>
      <c r="CO200" s="913"/>
      <c r="CP200" s="913"/>
      <c r="CQ200" s="913"/>
      <c r="CR200" s="913"/>
      <c r="CS200" s="913"/>
      <c r="CT200" s="888"/>
      <c r="CV200" s="898"/>
      <c r="CW200" s="168"/>
      <c r="CX200" s="168"/>
      <c r="CY200" s="168"/>
      <c r="CZ200" s="168"/>
      <c r="DA200" s="168"/>
      <c r="DB200" s="168"/>
      <c r="DC200" s="168"/>
      <c r="DD200" s="168"/>
      <c r="DE200" s="168"/>
      <c r="DF200" s="168"/>
      <c r="DG200" s="168"/>
      <c r="DH200" s="168"/>
      <c r="DI200" s="168"/>
      <c r="DJ200" s="168"/>
      <c r="DK200" s="168"/>
      <c r="DL200" s="168"/>
      <c r="DM200" s="168"/>
      <c r="DN200" s="168"/>
      <c r="DO200" s="168"/>
      <c r="DP200" s="168"/>
      <c r="DQ200" s="168"/>
      <c r="DR200" s="168"/>
      <c r="DS200" s="168"/>
      <c r="DT200" s="625"/>
      <c r="DU200" s="911"/>
      <c r="DV200" s="911"/>
      <c r="DW200" s="911"/>
      <c r="DX200" s="911"/>
      <c r="DY200" s="911"/>
      <c r="DZ200" s="912"/>
      <c r="EA200" s="912"/>
      <c r="EB200" s="912"/>
      <c r="EC200" s="912"/>
      <c r="ED200" s="912"/>
      <c r="EE200" s="912"/>
      <c r="EF200" s="912"/>
      <c r="EG200" s="912"/>
      <c r="EH200" s="912"/>
      <c r="EI200" s="912"/>
      <c r="EJ200" s="912"/>
      <c r="EK200" s="912"/>
      <c r="EL200" s="913"/>
      <c r="EM200" s="913"/>
      <c r="EN200" s="913"/>
      <c r="EO200" s="913"/>
      <c r="EP200" s="913"/>
      <c r="EQ200" s="913"/>
      <c r="ER200" s="888"/>
      <c r="ES200" s="898"/>
      <c r="ET200" s="168"/>
      <c r="EU200" s="168"/>
      <c r="EV200" s="168"/>
      <c r="EW200" s="168"/>
      <c r="EX200" s="168"/>
      <c r="EY200" s="168"/>
      <c r="EZ200" s="168"/>
      <c r="FA200" s="168"/>
      <c r="FB200" s="168"/>
      <c r="FC200" s="168"/>
      <c r="FD200" s="168"/>
      <c r="FE200" s="168"/>
      <c r="FF200" s="168"/>
      <c r="FG200" s="168"/>
      <c r="FH200" s="168"/>
      <c r="FI200" s="168"/>
      <c r="FJ200" s="168"/>
      <c r="FK200" s="168"/>
      <c r="FL200" s="168"/>
      <c r="FM200" s="168"/>
      <c r="FN200" s="168"/>
      <c r="FO200" s="168"/>
      <c r="FP200" s="168"/>
      <c r="FQ200" s="625"/>
      <c r="FR200" s="911"/>
      <c r="FS200" s="911"/>
      <c r="FT200" s="911"/>
      <c r="FU200" s="911"/>
      <c r="FV200" s="911"/>
      <c r="FW200" s="912"/>
      <c r="FX200" s="912"/>
      <c r="FY200" s="912"/>
      <c r="FZ200" s="912"/>
      <c r="GA200" s="912"/>
      <c r="GB200" s="912"/>
      <c r="GC200" s="912"/>
      <c r="GD200" s="912"/>
      <c r="GE200" s="912"/>
      <c r="GF200" s="912"/>
      <c r="GG200" s="912"/>
      <c r="GH200" s="912"/>
      <c r="GI200" s="913"/>
      <c r="GJ200" s="913"/>
      <c r="GK200" s="913"/>
      <c r="GL200" s="913"/>
      <c r="GM200" s="913"/>
      <c r="GN200" s="913"/>
      <c r="GO200" s="888"/>
    </row>
    <row r="201" spans="1:197" ht="5.25" customHeight="1" x14ac:dyDescent="0.2">
      <c r="A201" s="898"/>
      <c r="B201" s="930" t="str">
        <f>IF(B197="ILS","CAT I","")</f>
        <v>CAT I</v>
      </c>
      <c r="C201" s="931"/>
      <c r="D201" s="931"/>
      <c r="E201" s="936"/>
      <c r="F201" s="937"/>
      <c r="G201" s="937"/>
      <c r="H201" s="938"/>
      <c r="I201" s="20"/>
      <c r="J201" s="930" t="s">
        <v>58</v>
      </c>
      <c r="K201" s="931"/>
      <c r="L201" s="931"/>
      <c r="M201" s="921" t="str">
        <f>IF(B197="ILS","CAT II","")</f>
        <v>CAT II</v>
      </c>
      <c r="N201" s="922"/>
      <c r="O201" s="922"/>
      <c r="P201" s="923"/>
      <c r="Q201" s="20"/>
      <c r="R201" s="930" t="s">
        <v>61</v>
      </c>
      <c r="S201" s="931"/>
      <c r="T201" s="945"/>
      <c r="U201" s="921" t="str">
        <f>IF(B197="ILS","CAT III","")</f>
        <v>CAT III</v>
      </c>
      <c r="V201" s="922"/>
      <c r="W201" s="922"/>
      <c r="X201" s="923"/>
      <c r="Y201" s="625"/>
      <c r="Z201" s="910"/>
      <c r="AA201" s="911"/>
      <c r="AB201" s="911"/>
      <c r="AC201" s="911"/>
      <c r="AD201" s="911"/>
      <c r="AE201" s="912"/>
      <c r="AF201" s="912"/>
      <c r="AG201" s="912"/>
      <c r="AH201" s="912"/>
      <c r="AI201" s="912"/>
      <c r="AJ201" s="912"/>
      <c r="AK201" s="912"/>
      <c r="AL201" s="912"/>
      <c r="AM201" s="912"/>
      <c r="AN201" s="912"/>
      <c r="AO201" s="912"/>
      <c r="AP201" s="912"/>
      <c r="AQ201" s="913"/>
      <c r="AR201" s="913"/>
      <c r="AS201" s="913"/>
      <c r="AT201" s="913"/>
      <c r="AU201" s="913"/>
      <c r="AV201" s="913"/>
      <c r="AW201" s="888"/>
      <c r="AX201" s="898"/>
      <c r="AY201" s="930" t="str">
        <f>IF(AY197="ILS","CAT I","")</f>
        <v>CAT I</v>
      </c>
      <c r="AZ201" s="931"/>
      <c r="BA201" s="931"/>
      <c r="BB201" s="936"/>
      <c r="BC201" s="937"/>
      <c r="BD201" s="937"/>
      <c r="BE201" s="938"/>
      <c r="BF201" s="20"/>
      <c r="BG201" s="930" t="s">
        <v>58</v>
      </c>
      <c r="BH201" s="931"/>
      <c r="BI201" s="931"/>
      <c r="BJ201" s="921" t="str">
        <f>IF(AY197="ILS","CAT II","")</f>
        <v>CAT II</v>
      </c>
      <c r="BK201" s="922"/>
      <c r="BL201" s="922"/>
      <c r="BM201" s="923"/>
      <c r="BN201" s="20"/>
      <c r="BO201" s="930" t="s">
        <v>61</v>
      </c>
      <c r="BP201" s="931"/>
      <c r="BQ201" s="945"/>
      <c r="BR201" s="921" t="str">
        <f>IF(AY197="ILS","CAT III","")</f>
        <v>CAT III</v>
      </c>
      <c r="BS201" s="922"/>
      <c r="BT201" s="922"/>
      <c r="BU201" s="923"/>
      <c r="BV201" s="625"/>
      <c r="BW201" s="910"/>
      <c r="BX201" s="911"/>
      <c r="BY201" s="911"/>
      <c r="BZ201" s="911"/>
      <c r="CA201" s="911"/>
      <c r="CB201" s="912"/>
      <c r="CC201" s="912"/>
      <c r="CD201" s="912"/>
      <c r="CE201" s="912"/>
      <c r="CF201" s="912"/>
      <c r="CG201" s="912"/>
      <c r="CH201" s="912"/>
      <c r="CI201" s="912"/>
      <c r="CJ201" s="912"/>
      <c r="CK201" s="912"/>
      <c r="CL201" s="912"/>
      <c r="CM201" s="912"/>
      <c r="CN201" s="913"/>
      <c r="CO201" s="913"/>
      <c r="CP201" s="913"/>
      <c r="CQ201" s="913"/>
      <c r="CR201" s="913"/>
      <c r="CS201" s="913"/>
      <c r="CT201" s="888"/>
      <c r="CV201" s="898"/>
      <c r="CW201" s="930" t="str">
        <f>IF(CW197="ILS","CAT I","")</f>
        <v>CAT I</v>
      </c>
      <c r="CX201" s="931"/>
      <c r="CY201" s="931"/>
      <c r="CZ201" s="936"/>
      <c r="DA201" s="937"/>
      <c r="DB201" s="937"/>
      <c r="DC201" s="938"/>
      <c r="DD201" s="20"/>
      <c r="DE201" s="930" t="s">
        <v>58</v>
      </c>
      <c r="DF201" s="931"/>
      <c r="DG201" s="931"/>
      <c r="DH201" s="921" t="str">
        <f>IF(CW197="ILS","CAT II","")</f>
        <v>CAT II</v>
      </c>
      <c r="DI201" s="922"/>
      <c r="DJ201" s="922"/>
      <c r="DK201" s="923"/>
      <c r="DL201" s="20"/>
      <c r="DM201" s="930" t="s">
        <v>61</v>
      </c>
      <c r="DN201" s="931"/>
      <c r="DO201" s="945"/>
      <c r="DP201" s="921" t="str">
        <f>IF(CW197="ILS","CAT III","")</f>
        <v>CAT III</v>
      </c>
      <c r="DQ201" s="922"/>
      <c r="DR201" s="922"/>
      <c r="DS201" s="923"/>
      <c r="DT201" s="625"/>
      <c r="DU201" s="910"/>
      <c r="DV201" s="911"/>
      <c r="DW201" s="911"/>
      <c r="DX201" s="911"/>
      <c r="DY201" s="911"/>
      <c r="DZ201" s="912"/>
      <c r="EA201" s="912"/>
      <c r="EB201" s="912"/>
      <c r="EC201" s="912"/>
      <c r="ED201" s="912"/>
      <c r="EE201" s="912"/>
      <c r="EF201" s="912"/>
      <c r="EG201" s="912"/>
      <c r="EH201" s="912"/>
      <c r="EI201" s="912"/>
      <c r="EJ201" s="912"/>
      <c r="EK201" s="912"/>
      <c r="EL201" s="913"/>
      <c r="EM201" s="913"/>
      <c r="EN201" s="913"/>
      <c r="EO201" s="913"/>
      <c r="EP201" s="913"/>
      <c r="EQ201" s="913"/>
      <c r="ER201" s="888"/>
      <c r="ES201" s="898"/>
      <c r="ET201" s="930" t="str">
        <f>IF(ET197="ILS","CAT I","")</f>
        <v>CAT I</v>
      </c>
      <c r="EU201" s="931"/>
      <c r="EV201" s="931"/>
      <c r="EW201" s="936"/>
      <c r="EX201" s="937"/>
      <c r="EY201" s="937"/>
      <c r="EZ201" s="938"/>
      <c r="FA201" s="20"/>
      <c r="FB201" s="930" t="s">
        <v>58</v>
      </c>
      <c r="FC201" s="931"/>
      <c r="FD201" s="931"/>
      <c r="FE201" s="921" t="str">
        <f>IF(ET197="ILS","CAT II","")</f>
        <v>CAT II</v>
      </c>
      <c r="FF201" s="922"/>
      <c r="FG201" s="922"/>
      <c r="FH201" s="923"/>
      <c r="FI201" s="20"/>
      <c r="FJ201" s="930" t="s">
        <v>61</v>
      </c>
      <c r="FK201" s="931"/>
      <c r="FL201" s="945"/>
      <c r="FM201" s="921" t="str">
        <f>IF(ET197="ILS","CAT III","")</f>
        <v>CAT III</v>
      </c>
      <c r="FN201" s="922"/>
      <c r="FO201" s="922"/>
      <c r="FP201" s="923"/>
      <c r="FQ201" s="625"/>
      <c r="FR201" s="910"/>
      <c r="FS201" s="911"/>
      <c r="FT201" s="911"/>
      <c r="FU201" s="911"/>
      <c r="FV201" s="911"/>
      <c r="FW201" s="912"/>
      <c r="FX201" s="912"/>
      <c r="FY201" s="912"/>
      <c r="FZ201" s="912"/>
      <c r="GA201" s="912"/>
      <c r="GB201" s="912"/>
      <c r="GC201" s="912"/>
      <c r="GD201" s="912"/>
      <c r="GE201" s="912"/>
      <c r="GF201" s="912"/>
      <c r="GG201" s="912"/>
      <c r="GH201" s="912"/>
      <c r="GI201" s="913"/>
      <c r="GJ201" s="913"/>
      <c r="GK201" s="913"/>
      <c r="GL201" s="913"/>
      <c r="GM201" s="913"/>
      <c r="GN201" s="913"/>
      <c r="GO201" s="888"/>
    </row>
    <row r="202" spans="1:197" ht="9.75" customHeight="1" x14ac:dyDescent="0.2">
      <c r="A202" s="898"/>
      <c r="B202" s="932"/>
      <c r="C202" s="933"/>
      <c r="D202" s="933"/>
      <c r="E202" s="939"/>
      <c r="F202" s="940"/>
      <c r="G202" s="940"/>
      <c r="H202" s="941"/>
      <c r="I202" s="20"/>
      <c r="J202" s="932"/>
      <c r="K202" s="933"/>
      <c r="L202" s="933"/>
      <c r="M202" s="924"/>
      <c r="N202" s="925"/>
      <c r="O202" s="925"/>
      <c r="P202" s="926"/>
      <c r="Q202" s="20"/>
      <c r="R202" s="932"/>
      <c r="S202" s="933"/>
      <c r="T202" s="946"/>
      <c r="U202" s="924"/>
      <c r="V202" s="925"/>
      <c r="W202" s="925"/>
      <c r="X202" s="926"/>
      <c r="Y202" s="625"/>
      <c r="Z202" s="911"/>
      <c r="AA202" s="911"/>
      <c r="AB202" s="911"/>
      <c r="AC202" s="911"/>
      <c r="AD202" s="911"/>
      <c r="AE202" s="912"/>
      <c r="AF202" s="912"/>
      <c r="AG202" s="912"/>
      <c r="AH202" s="912"/>
      <c r="AI202" s="912"/>
      <c r="AJ202" s="912"/>
      <c r="AK202" s="912"/>
      <c r="AL202" s="912"/>
      <c r="AM202" s="912"/>
      <c r="AN202" s="912"/>
      <c r="AO202" s="912"/>
      <c r="AP202" s="912"/>
      <c r="AQ202" s="913"/>
      <c r="AR202" s="913"/>
      <c r="AS202" s="913"/>
      <c r="AT202" s="913"/>
      <c r="AU202" s="913"/>
      <c r="AV202" s="913"/>
      <c r="AW202" s="888"/>
      <c r="AX202" s="898"/>
      <c r="AY202" s="932"/>
      <c r="AZ202" s="933"/>
      <c r="BA202" s="933"/>
      <c r="BB202" s="939"/>
      <c r="BC202" s="940"/>
      <c r="BD202" s="940"/>
      <c r="BE202" s="941"/>
      <c r="BF202" s="20"/>
      <c r="BG202" s="932"/>
      <c r="BH202" s="933"/>
      <c r="BI202" s="933"/>
      <c r="BJ202" s="924"/>
      <c r="BK202" s="925"/>
      <c r="BL202" s="925"/>
      <c r="BM202" s="926"/>
      <c r="BN202" s="20"/>
      <c r="BO202" s="932"/>
      <c r="BP202" s="933"/>
      <c r="BQ202" s="946"/>
      <c r="BR202" s="924"/>
      <c r="BS202" s="925"/>
      <c r="BT202" s="925"/>
      <c r="BU202" s="926"/>
      <c r="BV202" s="625"/>
      <c r="BW202" s="911"/>
      <c r="BX202" s="911"/>
      <c r="BY202" s="911"/>
      <c r="BZ202" s="911"/>
      <c r="CA202" s="911"/>
      <c r="CB202" s="912"/>
      <c r="CC202" s="912"/>
      <c r="CD202" s="912"/>
      <c r="CE202" s="912"/>
      <c r="CF202" s="912"/>
      <c r="CG202" s="912"/>
      <c r="CH202" s="912"/>
      <c r="CI202" s="912"/>
      <c r="CJ202" s="912"/>
      <c r="CK202" s="912"/>
      <c r="CL202" s="912"/>
      <c r="CM202" s="912"/>
      <c r="CN202" s="913"/>
      <c r="CO202" s="913"/>
      <c r="CP202" s="913"/>
      <c r="CQ202" s="913"/>
      <c r="CR202" s="913"/>
      <c r="CS202" s="913"/>
      <c r="CT202" s="888"/>
      <c r="CV202" s="898"/>
      <c r="CW202" s="932"/>
      <c r="CX202" s="933"/>
      <c r="CY202" s="933"/>
      <c r="CZ202" s="939"/>
      <c r="DA202" s="940"/>
      <c r="DB202" s="940"/>
      <c r="DC202" s="941"/>
      <c r="DD202" s="20"/>
      <c r="DE202" s="932"/>
      <c r="DF202" s="933"/>
      <c r="DG202" s="933"/>
      <c r="DH202" s="924"/>
      <c r="DI202" s="925"/>
      <c r="DJ202" s="925"/>
      <c r="DK202" s="926"/>
      <c r="DL202" s="20"/>
      <c r="DM202" s="932"/>
      <c r="DN202" s="933"/>
      <c r="DO202" s="946"/>
      <c r="DP202" s="924"/>
      <c r="DQ202" s="925"/>
      <c r="DR202" s="925"/>
      <c r="DS202" s="926"/>
      <c r="DT202" s="625"/>
      <c r="DU202" s="911"/>
      <c r="DV202" s="911"/>
      <c r="DW202" s="911"/>
      <c r="DX202" s="911"/>
      <c r="DY202" s="911"/>
      <c r="DZ202" s="912"/>
      <c r="EA202" s="912"/>
      <c r="EB202" s="912"/>
      <c r="EC202" s="912"/>
      <c r="ED202" s="912"/>
      <c r="EE202" s="912"/>
      <c r="EF202" s="912"/>
      <c r="EG202" s="912"/>
      <c r="EH202" s="912"/>
      <c r="EI202" s="912"/>
      <c r="EJ202" s="912"/>
      <c r="EK202" s="912"/>
      <c r="EL202" s="913"/>
      <c r="EM202" s="913"/>
      <c r="EN202" s="913"/>
      <c r="EO202" s="913"/>
      <c r="EP202" s="913"/>
      <c r="EQ202" s="913"/>
      <c r="ER202" s="888"/>
      <c r="ES202" s="898"/>
      <c r="ET202" s="932"/>
      <c r="EU202" s="933"/>
      <c r="EV202" s="933"/>
      <c r="EW202" s="939"/>
      <c r="EX202" s="940"/>
      <c r="EY202" s="940"/>
      <c r="EZ202" s="941"/>
      <c r="FA202" s="20"/>
      <c r="FB202" s="932"/>
      <c r="FC202" s="933"/>
      <c r="FD202" s="933"/>
      <c r="FE202" s="924"/>
      <c r="FF202" s="925"/>
      <c r="FG202" s="925"/>
      <c r="FH202" s="926"/>
      <c r="FI202" s="20"/>
      <c r="FJ202" s="932"/>
      <c r="FK202" s="933"/>
      <c r="FL202" s="946"/>
      <c r="FM202" s="924"/>
      <c r="FN202" s="925"/>
      <c r="FO202" s="925"/>
      <c r="FP202" s="926"/>
      <c r="FQ202" s="625"/>
      <c r="FR202" s="911"/>
      <c r="FS202" s="911"/>
      <c r="FT202" s="911"/>
      <c r="FU202" s="911"/>
      <c r="FV202" s="911"/>
      <c r="FW202" s="912"/>
      <c r="FX202" s="912"/>
      <c r="FY202" s="912"/>
      <c r="FZ202" s="912"/>
      <c r="GA202" s="912"/>
      <c r="GB202" s="912"/>
      <c r="GC202" s="912"/>
      <c r="GD202" s="912"/>
      <c r="GE202" s="912"/>
      <c r="GF202" s="912"/>
      <c r="GG202" s="912"/>
      <c r="GH202" s="912"/>
      <c r="GI202" s="913"/>
      <c r="GJ202" s="913"/>
      <c r="GK202" s="913"/>
      <c r="GL202" s="913"/>
      <c r="GM202" s="913"/>
      <c r="GN202" s="913"/>
      <c r="GO202" s="888"/>
    </row>
    <row r="203" spans="1:197" ht="3" customHeight="1" x14ac:dyDescent="0.2">
      <c r="A203" s="898"/>
      <c r="B203" s="934"/>
      <c r="C203" s="935"/>
      <c r="D203" s="935"/>
      <c r="E203" s="942"/>
      <c r="F203" s="943"/>
      <c r="G203" s="943"/>
      <c r="H203" s="944"/>
      <c r="I203" s="20"/>
      <c r="J203" s="934"/>
      <c r="K203" s="935"/>
      <c r="L203" s="935"/>
      <c r="M203" s="927"/>
      <c r="N203" s="928"/>
      <c r="O203" s="928"/>
      <c r="P203" s="929"/>
      <c r="Q203" s="20"/>
      <c r="R203" s="934"/>
      <c r="S203" s="935"/>
      <c r="T203" s="947"/>
      <c r="U203" s="927"/>
      <c r="V203" s="928"/>
      <c r="W203" s="928"/>
      <c r="X203" s="929"/>
      <c r="Y203" s="625"/>
      <c r="Z203" s="910"/>
      <c r="AA203" s="911"/>
      <c r="AB203" s="911"/>
      <c r="AC203" s="911"/>
      <c r="AD203" s="911"/>
      <c r="AE203" s="912"/>
      <c r="AF203" s="912"/>
      <c r="AG203" s="912"/>
      <c r="AH203" s="912"/>
      <c r="AI203" s="912"/>
      <c r="AJ203" s="912"/>
      <c r="AK203" s="912"/>
      <c r="AL203" s="912"/>
      <c r="AM203" s="912"/>
      <c r="AN203" s="912"/>
      <c r="AO203" s="912"/>
      <c r="AP203" s="912"/>
      <c r="AQ203" s="913"/>
      <c r="AR203" s="913"/>
      <c r="AS203" s="913"/>
      <c r="AT203" s="913"/>
      <c r="AU203" s="913"/>
      <c r="AV203" s="913"/>
      <c r="AW203" s="888"/>
      <c r="AX203" s="898"/>
      <c r="AY203" s="934"/>
      <c r="AZ203" s="935"/>
      <c r="BA203" s="935"/>
      <c r="BB203" s="942"/>
      <c r="BC203" s="943"/>
      <c r="BD203" s="943"/>
      <c r="BE203" s="944"/>
      <c r="BF203" s="20"/>
      <c r="BG203" s="934"/>
      <c r="BH203" s="935"/>
      <c r="BI203" s="935"/>
      <c r="BJ203" s="927"/>
      <c r="BK203" s="928"/>
      <c r="BL203" s="928"/>
      <c r="BM203" s="929"/>
      <c r="BN203" s="20"/>
      <c r="BO203" s="934"/>
      <c r="BP203" s="935"/>
      <c r="BQ203" s="947"/>
      <c r="BR203" s="927"/>
      <c r="BS203" s="928"/>
      <c r="BT203" s="928"/>
      <c r="BU203" s="929"/>
      <c r="BV203" s="625"/>
      <c r="BW203" s="910"/>
      <c r="BX203" s="911"/>
      <c r="BY203" s="911"/>
      <c r="BZ203" s="911"/>
      <c r="CA203" s="911"/>
      <c r="CB203" s="912"/>
      <c r="CC203" s="912"/>
      <c r="CD203" s="912"/>
      <c r="CE203" s="912"/>
      <c r="CF203" s="912"/>
      <c r="CG203" s="912"/>
      <c r="CH203" s="912"/>
      <c r="CI203" s="912"/>
      <c r="CJ203" s="912"/>
      <c r="CK203" s="912"/>
      <c r="CL203" s="912"/>
      <c r="CM203" s="912"/>
      <c r="CN203" s="913"/>
      <c r="CO203" s="913"/>
      <c r="CP203" s="913"/>
      <c r="CQ203" s="913"/>
      <c r="CR203" s="913"/>
      <c r="CS203" s="913"/>
      <c r="CT203" s="888"/>
      <c r="CV203" s="898"/>
      <c r="CW203" s="934"/>
      <c r="CX203" s="935"/>
      <c r="CY203" s="935"/>
      <c r="CZ203" s="942"/>
      <c r="DA203" s="943"/>
      <c r="DB203" s="943"/>
      <c r="DC203" s="944"/>
      <c r="DD203" s="20"/>
      <c r="DE203" s="934"/>
      <c r="DF203" s="935"/>
      <c r="DG203" s="935"/>
      <c r="DH203" s="927"/>
      <c r="DI203" s="928"/>
      <c r="DJ203" s="928"/>
      <c r="DK203" s="929"/>
      <c r="DL203" s="20"/>
      <c r="DM203" s="934"/>
      <c r="DN203" s="935"/>
      <c r="DO203" s="947"/>
      <c r="DP203" s="927"/>
      <c r="DQ203" s="928"/>
      <c r="DR203" s="928"/>
      <c r="DS203" s="929"/>
      <c r="DT203" s="625"/>
      <c r="DU203" s="910"/>
      <c r="DV203" s="911"/>
      <c r="DW203" s="911"/>
      <c r="DX203" s="911"/>
      <c r="DY203" s="911"/>
      <c r="DZ203" s="912"/>
      <c r="EA203" s="912"/>
      <c r="EB203" s="912"/>
      <c r="EC203" s="912"/>
      <c r="ED203" s="912"/>
      <c r="EE203" s="912"/>
      <c r="EF203" s="912"/>
      <c r="EG203" s="912"/>
      <c r="EH203" s="912"/>
      <c r="EI203" s="912"/>
      <c r="EJ203" s="912"/>
      <c r="EK203" s="912"/>
      <c r="EL203" s="913"/>
      <c r="EM203" s="913"/>
      <c r="EN203" s="913"/>
      <c r="EO203" s="913"/>
      <c r="EP203" s="913"/>
      <c r="EQ203" s="913"/>
      <c r="ER203" s="888"/>
      <c r="ES203" s="898"/>
      <c r="ET203" s="934"/>
      <c r="EU203" s="935"/>
      <c r="EV203" s="935"/>
      <c r="EW203" s="942"/>
      <c r="EX203" s="943"/>
      <c r="EY203" s="943"/>
      <c r="EZ203" s="944"/>
      <c r="FA203" s="20"/>
      <c r="FB203" s="934"/>
      <c r="FC203" s="935"/>
      <c r="FD203" s="935"/>
      <c r="FE203" s="927"/>
      <c r="FF203" s="928"/>
      <c r="FG203" s="928"/>
      <c r="FH203" s="929"/>
      <c r="FI203" s="20"/>
      <c r="FJ203" s="934"/>
      <c r="FK203" s="935"/>
      <c r="FL203" s="947"/>
      <c r="FM203" s="927"/>
      <c r="FN203" s="928"/>
      <c r="FO203" s="928"/>
      <c r="FP203" s="929"/>
      <c r="FQ203" s="625"/>
      <c r="FR203" s="910"/>
      <c r="FS203" s="911"/>
      <c r="FT203" s="911"/>
      <c r="FU203" s="911"/>
      <c r="FV203" s="911"/>
      <c r="FW203" s="912"/>
      <c r="FX203" s="912"/>
      <c r="FY203" s="912"/>
      <c r="FZ203" s="912"/>
      <c r="GA203" s="912"/>
      <c r="GB203" s="912"/>
      <c r="GC203" s="912"/>
      <c r="GD203" s="912"/>
      <c r="GE203" s="912"/>
      <c r="GF203" s="912"/>
      <c r="GG203" s="912"/>
      <c r="GH203" s="912"/>
      <c r="GI203" s="913"/>
      <c r="GJ203" s="913"/>
      <c r="GK203" s="913"/>
      <c r="GL203" s="913"/>
      <c r="GM203" s="913"/>
      <c r="GN203" s="913"/>
      <c r="GO203" s="888"/>
    </row>
    <row r="204" spans="1:197" ht="8.25" customHeight="1" x14ac:dyDescent="0.2">
      <c r="A204" s="898"/>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625"/>
      <c r="Z204" s="911"/>
      <c r="AA204" s="911"/>
      <c r="AB204" s="911"/>
      <c r="AC204" s="911"/>
      <c r="AD204" s="911"/>
      <c r="AE204" s="912"/>
      <c r="AF204" s="912"/>
      <c r="AG204" s="912"/>
      <c r="AH204" s="912"/>
      <c r="AI204" s="912"/>
      <c r="AJ204" s="912"/>
      <c r="AK204" s="912"/>
      <c r="AL204" s="912"/>
      <c r="AM204" s="912"/>
      <c r="AN204" s="912"/>
      <c r="AO204" s="912"/>
      <c r="AP204" s="912"/>
      <c r="AQ204" s="913"/>
      <c r="AR204" s="913"/>
      <c r="AS204" s="913"/>
      <c r="AT204" s="913"/>
      <c r="AU204" s="913"/>
      <c r="AV204" s="913"/>
      <c r="AW204" s="888"/>
      <c r="AX204" s="898"/>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625"/>
      <c r="BW204" s="911"/>
      <c r="BX204" s="911"/>
      <c r="BY204" s="911"/>
      <c r="BZ204" s="911"/>
      <c r="CA204" s="911"/>
      <c r="CB204" s="912"/>
      <c r="CC204" s="912"/>
      <c r="CD204" s="912"/>
      <c r="CE204" s="912"/>
      <c r="CF204" s="912"/>
      <c r="CG204" s="912"/>
      <c r="CH204" s="912"/>
      <c r="CI204" s="912"/>
      <c r="CJ204" s="912"/>
      <c r="CK204" s="912"/>
      <c r="CL204" s="912"/>
      <c r="CM204" s="912"/>
      <c r="CN204" s="913"/>
      <c r="CO204" s="913"/>
      <c r="CP204" s="913"/>
      <c r="CQ204" s="913"/>
      <c r="CR204" s="913"/>
      <c r="CS204" s="913"/>
      <c r="CT204" s="888"/>
      <c r="CV204" s="898"/>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625"/>
      <c r="DU204" s="911"/>
      <c r="DV204" s="911"/>
      <c r="DW204" s="911"/>
      <c r="DX204" s="911"/>
      <c r="DY204" s="911"/>
      <c r="DZ204" s="912"/>
      <c r="EA204" s="912"/>
      <c r="EB204" s="912"/>
      <c r="EC204" s="912"/>
      <c r="ED204" s="912"/>
      <c r="EE204" s="912"/>
      <c r="EF204" s="912"/>
      <c r="EG204" s="912"/>
      <c r="EH204" s="912"/>
      <c r="EI204" s="912"/>
      <c r="EJ204" s="912"/>
      <c r="EK204" s="912"/>
      <c r="EL204" s="913"/>
      <c r="EM204" s="913"/>
      <c r="EN204" s="913"/>
      <c r="EO204" s="913"/>
      <c r="EP204" s="913"/>
      <c r="EQ204" s="913"/>
      <c r="ER204" s="888"/>
      <c r="ES204" s="898"/>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625"/>
      <c r="FR204" s="911"/>
      <c r="FS204" s="911"/>
      <c r="FT204" s="911"/>
      <c r="FU204" s="911"/>
      <c r="FV204" s="911"/>
      <c r="FW204" s="912"/>
      <c r="FX204" s="912"/>
      <c r="FY204" s="912"/>
      <c r="FZ204" s="912"/>
      <c r="GA204" s="912"/>
      <c r="GB204" s="912"/>
      <c r="GC204" s="912"/>
      <c r="GD204" s="912"/>
      <c r="GE204" s="912"/>
      <c r="GF204" s="912"/>
      <c r="GG204" s="912"/>
      <c r="GH204" s="912"/>
      <c r="GI204" s="913"/>
      <c r="GJ204" s="913"/>
      <c r="GK204" s="913"/>
      <c r="GL204" s="913"/>
      <c r="GM204" s="913"/>
      <c r="GN204" s="913"/>
      <c r="GO204" s="888"/>
    </row>
    <row r="205" spans="1:197" ht="6" customHeight="1" x14ac:dyDescent="0.25">
      <c r="A205" s="898"/>
      <c r="B205" s="657"/>
      <c r="C205" s="657"/>
      <c r="D205" s="657"/>
      <c r="E205" s="657"/>
      <c r="F205" s="657"/>
      <c r="G205" s="657"/>
      <c r="H205" s="657"/>
      <c r="I205" s="657"/>
      <c r="J205" s="657"/>
      <c r="K205" s="657"/>
      <c r="L205" s="657"/>
      <c r="M205" s="657"/>
      <c r="N205" s="657"/>
      <c r="O205" s="657"/>
      <c r="P205" s="657"/>
      <c r="Q205" s="657"/>
      <c r="R205" s="657"/>
      <c r="S205" s="657"/>
      <c r="T205" s="657"/>
      <c r="U205" s="657"/>
      <c r="V205" s="657"/>
      <c r="W205" s="657"/>
      <c r="X205" s="657"/>
      <c r="Y205" s="625"/>
      <c r="Z205" s="910"/>
      <c r="AA205" s="911"/>
      <c r="AB205" s="911"/>
      <c r="AC205" s="911"/>
      <c r="AD205" s="911"/>
      <c r="AE205" s="912"/>
      <c r="AF205" s="912"/>
      <c r="AG205" s="912"/>
      <c r="AH205" s="912"/>
      <c r="AI205" s="912"/>
      <c r="AJ205" s="912"/>
      <c r="AK205" s="912"/>
      <c r="AL205" s="912"/>
      <c r="AM205" s="912"/>
      <c r="AN205" s="912"/>
      <c r="AO205" s="912"/>
      <c r="AP205" s="912"/>
      <c r="AQ205" s="913"/>
      <c r="AR205" s="913"/>
      <c r="AS205" s="913"/>
      <c r="AT205" s="913"/>
      <c r="AU205" s="913"/>
      <c r="AV205" s="913"/>
      <c r="AW205" s="888"/>
      <c r="AX205" s="898"/>
      <c r="AY205" s="657"/>
      <c r="AZ205" s="657"/>
      <c r="BA205" s="657"/>
      <c r="BB205" s="657"/>
      <c r="BC205" s="657"/>
      <c r="BD205" s="657"/>
      <c r="BE205" s="657"/>
      <c r="BF205" s="657"/>
      <c r="BG205" s="657"/>
      <c r="BH205" s="657"/>
      <c r="BI205" s="657"/>
      <c r="BJ205" s="657"/>
      <c r="BK205" s="657"/>
      <c r="BL205" s="657"/>
      <c r="BM205" s="657"/>
      <c r="BN205" s="657"/>
      <c r="BO205" s="657"/>
      <c r="BP205" s="657"/>
      <c r="BQ205" s="657"/>
      <c r="BR205" s="657"/>
      <c r="BS205" s="657"/>
      <c r="BT205" s="657"/>
      <c r="BU205" s="657"/>
      <c r="BV205" s="625"/>
      <c r="BW205" s="910"/>
      <c r="BX205" s="911"/>
      <c r="BY205" s="911"/>
      <c r="BZ205" s="911"/>
      <c r="CA205" s="911"/>
      <c r="CB205" s="912"/>
      <c r="CC205" s="912"/>
      <c r="CD205" s="912"/>
      <c r="CE205" s="912"/>
      <c r="CF205" s="912"/>
      <c r="CG205" s="912"/>
      <c r="CH205" s="912"/>
      <c r="CI205" s="912"/>
      <c r="CJ205" s="912"/>
      <c r="CK205" s="912"/>
      <c r="CL205" s="912"/>
      <c r="CM205" s="912"/>
      <c r="CN205" s="913"/>
      <c r="CO205" s="913"/>
      <c r="CP205" s="913"/>
      <c r="CQ205" s="913"/>
      <c r="CR205" s="913"/>
      <c r="CS205" s="913"/>
      <c r="CT205" s="888"/>
      <c r="CV205" s="898"/>
      <c r="CW205" s="657"/>
      <c r="CX205" s="657"/>
      <c r="CY205" s="657"/>
      <c r="CZ205" s="657"/>
      <c r="DA205" s="657"/>
      <c r="DB205" s="657"/>
      <c r="DC205" s="657"/>
      <c r="DD205" s="657"/>
      <c r="DE205" s="657"/>
      <c r="DF205" s="657"/>
      <c r="DG205" s="657"/>
      <c r="DH205" s="657"/>
      <c r="DI205" s="657"/>
      <c r="DJ205" s="657"/>
      <c r="DK205" s="657"/>
      <c r="DL205" s="657"/>
      <c r="DM205" s="657"/>
      <c r="DN205" s="657"/>
      <c r="DO205" s="657"/>
      <c r="DP205" s="657"/>
      <c r="DQ205" s="657"/>
      <c r="DR205" s="657"/>
      <c r="DS205" s="657"/>
      <c r="DT205" s="625"/>
      <c r="DU205" s="910"/>
      <c r="DV205" s="911"/>
      <c r="DW205" s="911"/>
      <c r="DX205" s="911"/>
      <c r="DY205" s="911"/>
      <c r="DZ205" s="912"/>
      <c r="EA205" s="912"/>
      <c r="EB205" s="912"/>
      <c r="EC205" s="912"/>
      <c r="ED205" s="912"/>
      <c r="EE205" s="912"/>
      <c r="EF205" s="912"/>
      <c r="EG205" s="912"/>
      <c r="EH205" s="912"/>
      <c r="EI205" s="912"/>
      <c r="EJ205" s="912"/>
      <c r="EK205" s="912"/>
      <c r="EL205" s="913"/>
      <c r="EM205" s="913"/>
      <c r="EN205" s="913"/>
      <c r="EO205" s="913"/>
      <c r="EP205" s="913"/>
      <c r="EQ205" s="913"/>
      <c r="ER205" s="888"/>
      <c r="ES205" s="898"/>
      <c r="ET205" s="657"/>
      <c r="EU205" s="657"/>
      <c r="EV205" s="657"/>
      <c r="EW205" s="657"/>
      <c r="EX205" s="657"/>
      <c r="EY205" s="657"/>
      <c r="EZ205" s="657"/>
      <c r="FA205" s="657"/>
      <c r="FB205" s="657"/>
      <c r="FC205" s="657"/>
      <c r="FD205" s="657"/>
      <c r="FE205" s="657"/>
      <c r="FF205" s="657"/>
      <c r="FG205" s="657"/>
      <c r="FH205" s="657"/>
      <c r="FI205" s="657"/>
      <c r="FJ205" s="657"/>
      <c r="FK205" s="657"/>
      <c r="FL205" s="657"/>
      <c r="FM205" s="657"/>
      <c r="FN205" s="657"/>
      <c r="FO205" s="657"/>
      <c r="FP205" s="657"/>
      <c r="FQ205" s="625"/>
      <c r="FR205" s="910"/>
      <c r="FS205" s="911"/>
      <c r="FT205" s="911"/>
      <c r="FU205" s="911"/>
      <c r="FV205" s="911"/>
      <c r="FW205" s="912"/>
      <c r="FX205" s="912"/>
      <c r="FY205" s="912"/>
      <c r="FZ205" s="912"/>
      <c r="GA205" s="912"/>
      <c r="GB205" s="912"/>
      <c r="GC205" s="912"/>
      <c r="GD205" s="912"/>
      <c r="GE205" s="912"/>
      <c r="GF205" s="912"/>
      <c r="GG205" s="912"/>
      <c r="GH205" s="912"/>
      <c r="GI205" s="913"/>
      <c r="GJ205" s="913"/>
      <c r="GK205" s="913"/>
      <c r="GL205" s="913"/>
      <c r="GM205" s="913"/>
      <c r="GN205" s="913"/>
      <c r="GO205" s="888"/>
    </row>
    <row r="206" spans="1:197" ht="12.75" customHeight="1" x14ac:dyDescent="0.2">
      <c r="A206" s="898"/>
      <c r="B206" s="916" t="str">
        <f>'Resumen Anual'!$C$50</f>
        <v>INSTRUCTOR DE VUELO</v>
      </c>
      <c r="C206" s="917"/>
      <c r="D206" s="917"/>
      <c r="E206" s="917"/>
      <c r="F206" s="917"/>
      <c r="G206" s="917"/>
      <c r="H206" s="917"/>
      <c r="I206" s="917"/>
      <c r="J206" s="917"/>
      <c r="K206" s="917"/>
      <c r="L206" s="917"/>
      <c r="M206" s="917"/>
      <c r="N206" s="917"/>
      <c r="O206" s="918" t="str">
        <f>'Resumen Anual'!$Q$50</f>
        <v>Nº VUELOS</v>
      </c>
      <c r="P206" s="919"/>
      <c r="Q206" s="919"/>
      <c r="R206" s="919"/>
      <c r="S206" s="919"/>
      <c r="T206" s="920"/>
      <c r="U206" s="675"/>
      <c r="V206" s="676"/>
      <c r="W206" s="676"/>
      <c r="X206" s="677"/>
      <c r="Y206" s="625"/>
      <c r="Z206" s="911"/>
      <c r="AA206" s="911"/>
      <c r="AB206" s="911"/>
      <c r="AC206" s="911"/>
      <c r="AD206" s="911"/>
      <c r="AE206" s="912"/>
      <c r="AF206" s="912"/>
      <c r="AG206" s="912"/>
      <c r="AH206" s="912"/>
      <c r="AI206" s="912"/>
      <c r="AJ206" s="912"/>
      <c r="AK206" s="912"/>
      <c r="AL206" s="912"/>
      <c r="AM206" s="912"/>
      <c r="AN206" s="912"/>
      <c r="AO206" s="912"/>
      <c r="AP206" s="912"/>
      <c r="AQ206" s="913"/>
      <c r="AR206" s="913"/>
      <c r="AS206" s="913"/>
      <c r="AT206" s="913"/>
      <c r="AU206" s="913"/>
      <c r="AV206" s="913"/>
      <c r="AW206" s="888"/>
      <c r="AX206" s="898"/>
      <c r="AY206" s="916" t="str">
        <f>'Resumen Anual'!$C$50</f>
        <v>INSTRUCTOR DE VUELO</v>
      </c>
      <c r="AZ206" s="917"/>
      <c r="BA206" s="917"/>
      <c r="BB206" s="917"/>
      <c r="BC206" s="917"/>
      <c r="BD206" s="917"/>
      <c r="BE206" s="917"/>
      <c r="BF206" s="917"/>
      <c r="BG206" s="917"/>
      <c r="BH206" s="917"/>
      <c r="BI206" s="917"/>
      <c r="BJ206" s="917"/>
      <c r="BK206" s="917"/>
      <c r="BL206" s="918" t="str">
        <f>'Resumen Anual'!$Q$50</f>
        <v>Nº VUELOS</v>
      </c>
      <c r="BM206" s="919"/>
      <c r="BN206" s="919"/>
      <c r="BO206" s="919"/>
      <c r="BP206" s="919"/>
      <c r="BQ206" s="920"/>
      <c r="BR206" s="675"/>
      <c r="BS206" s="676"/>
      <c r="BT206" s="676"/>
      <c r="BU206" s="677"/>
      <c r="BV206" s="625"/>
      <c r="BW206" s="911"/>
      <c r="BX206" s="911"/>
      <c r="BY206" s="911"/>
      <c r="BZ206" s="911"/>
      <c r="CA206" s="911"/>
      <c r="CB206" s="912"/>
      <c r="CC206" s="912"/>
      <c r="CD206" s="912"/>
      <c r="CE206" s="912"/>
      <c r="CF206" s="912"/>
      <c r="CG206" s="912"/>
      <c r="CH206" s="912"/>
      <c r="CI206" s="912"/>
      <c r="CJ206" s="912"/>
      <c r="CK206" s="912"/>
      <c r="CL206" s="912"/>
      <c r="CM206" s="912"/>
      <c r="CN206" s="913"/>
      <c r="CO206" s="913"/>
      <c r="CP206" s="913"/>
      <c r="CQ206" s="913"/>
      <c r="CR206" s="913"/>
      <c r="CS206" s="913"/>
      <c r="CT206" s="888"/>
      <c r="CV206" s="898"/>
      <c r="CW206" s="916" t="str">
        <f>'Resumen Anual'!$C$50</f>
        <v>INSTRUCTOR DE VUELO</v>
      </c>
      <c r="CX206" s="917"/>
      <c r="CY206" s="917"/>
      <c r="CZ206" s="917"/>
      <c r="DA206" s="917"/>
      <c r="DB206" s="917"/>
      <c r="DC206" s="917"/>
      <c r="DD206" s="917"/>
      <c r="DE206" s="917"/>
      <c r="DF206" s="917"/>
      <c r="DG206" s="917"/>
      <c r="DH206" s="917"/>
      <c r="DI206" s="917"/>
      <c r="DJ206" s="918" t="str">
        <f>'Resumen Anual'!$Q$50</f>
        <v>Nº VUELOS</v>
      </c>
      <c r="DK206" s="919"/>
      <c r="DL206" s="919"/>
      <c r="DM206" s="919"/>
      <c r="DN206" s="919"/>
      <c r="DO206" s="920"/>
      <c r="DP206" s="675"/>
      <c r="DQ206" s="676"/>
      <c r="DR206" s="676"/>
      <c r="DS206" s="677"/>
      <c r="DT206" s="625"/>
      <c r="DU206" s="911"/>
      <c r="DV206" s="911"/>
      <c r="DW206" s="911"/>
      <c r="DX206" s="911"/>
      <c r="DY206" s="911"/>
      <c r="DZ206" s="912"/>
      <c r="EA206" s="912"/>
      <c r="EB206" s="912"/>
      <c r="EC206" s="912"/>
      <c r="ED206" s="912"/>
      <c r="EE206" s="912"/>
      <c r="EF206" s="912"/>
      <c r="EG206" s="912"/>
      <c r="EH206" s="912"/>
      <c r="EI206" s="912"/>
      <c r="EJ206" s="912"/>
      <c r="EK206" s="912"/>
      <c r="EL206" s="913"/>
      <c r="EM206" s="913"/>
      <c r="EN206" s="913"/>
      <c r="EO206" s="913"/>
      <c r="EP206" s="913"/>
      <c r="EQ206" s="913"/>
      <c r="ER206" s="888"/>
      <c r="ES206" s="898"/>
      <c r="ET206" s="916" t="str">
        <f>'Resumen Anual'!$C$50</f>
        <v>INSTRUCTOR DE VUELO</v>
      </c>
      <c r="EU206" s="917"/>
      <c r="EV206" s="917"/>
      <c r="EW206" s="917"/>
      <c r="EX206" s="917"/>
      <c r="EY206" s="917"/>
      <c r="EZ206" s="917"/>
      <c r="FA206" s="917"/>
      <c r="FB206" s="917"/>
      <c r="FC206" s="917"/>
      <c r="FD206" s="917"/>
      <c r="FE206" s="917"/>
      <c r="FF206" s="917"/>
      <c r="FG206" s="918" t="str">
        <f>'Resumen Anual'!$Q$50</f>
        <v>Nº VUELOS</v>
      </c>
      <c r="FH206" s="919"/>
      <c r="FI206" s="919"/>
      <c r="FJ206" s="919"/>
      <c r="FK206" s="919"/>
      <c r="FL206" s="920"/>
      <c r="FM206" s="675"/>
      <c r="FN206" s="676"/>
      <c r="FO206" s="676"/>
      <c r="FP206" s="677"/>
      <c r="FQ206" s="625"/>
      <c r="FR206" s="911"/>
      <c r="FS206" s="911"/>
      <c r="FT206" s="911"/>
      <c r="FU206" s="911"/>
      <c r="FV206" s="911"/>
      <c r="FW206" s="912"/>
      <c r="FX206" s="912"/>
      <c r="FY206" s="912"/>
      <c r="FZ206" s="912"/>
      <c r="GA206" s="912"/>
      <c r="GB206" s="912"/>
      <c r="GC206" s="912"/>
      <c r="GD206" s="912"/>
      <c r="GE206" s="912"/>
      <c r="GF206" s="912"/>
      <c r="GG206" s="912"/>
      <c r="GH206" s="912"/>
      <c r="GI206" s="913"/>
      <c r="GJ206" s="913"/>
      <c r="GK206" s="913"/>
      <c r="GL206" s="913"/>
      <c r="GM206" s="913"/>
      <c r="GN206" s="913"/>
      <c r="GO206" s="888"/>
    </row>
    <row r="207" spans="1:197" ht="3.75" customHeight="1" x14ac:dyDescent="0.2">
      <c r="A207" s="898"/>
      <c r="B207" s="6"/>
      <c r="C207" s="6"/>
      <c r="D207" s="6"/>
      <c r="E207" s="6"/>
      <c r="F207" s="6"/>
      <c r="G207" s="6"/>
      <c r="H207" s="6"/>
      <c r="I207" s="6"/>
      <c r="J207" s="6"/>
      <c r="K207" s="6"/>
      <c r="L207" s="6"/>
      <c r="M207" s="6"/>
      <c r="N207" s="6"/>
      <c r="O207" s="6"/>
      <c r="P207" s="6"/>
      <c r="Q207" s="6"/>
      <c r="R207" s="6"/>
      <c r="S207" s="6"/>
      <c r="T207" s="6"/>
      <c r="U207" s="6"/>
      <c r="V207" s="6"/>
      <c r="W207" s="6"/>
      <c r="X207" s="6"/>
      <c r="Y207" s="625"/>
      <c r="Z207" s="910"/>
      <c r="AA207" s="911"/>
      <c r="AB207" s="911"/>
      <c r="AC207" s="911"/>
      <c r="AD207" s="911"/>
      <c r="AE207" s="912"/>
      <c r="AF207" s="912"/>
      <c r="AG207" s="912"/>
      <c r="AH207" s="912"/>
      <c r="AI207" s="912"/>
      <c r="AJ207" s="912"/>
      <c r="AK207" s="912"/>
      <c r="AL207" s="912"/>
      <c r="AM207" s="912"/>
      <c r="AN207" s="912"/>
      <c r="AO207" s="912"/>
      <c r="AP207" s="912"/>
      <c r="AQ207" s="913"/>
      <c r="AR207" s="913"/>
      <c r="AS207" s="913"/>
      <c r="AT207" s="913"/>
      <c r="AU207" s="913"/>
      <c r="AV207" s="913"/>
      <c r="AW207" s="888"/>
      <c r="AX207" s="898"/>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25"/>
      <c r="BW207" s="910"/>
      <c r="BX207" s="911"/>
      <c r="BY207" s="911"/>
      <c r="BZ207" s="911"/>
      <c r="CA207" s="911"/>
      <c r="CB207" s="912"/>
      <c r="CC207" s="912"/>
      <c r="CD207" s="912"/>
      <c r="CE207" s="912"/>
      <c r="CF207" s="912"/>
      <c r="CG207" s="912"/>
      <c r="CH207" s="912"/>
      <c r="CI207" s="912"/>
      <c r="CJ207" s="912"/>
      <c r="CK207" s="912"/>
      <c r="CL207" s="912"/>
      <c r="CM207" s="912"/>
      <c r="CN207" s="913"/>
      <c r="CO207" s="913"/>
      <c r="CP207" s="913"/>
      <c r="CQ207" s="913"/>
      <c r="CR207" s="913"/>
      <c r="CS207" s="913"/>
      <c r="CT207" s="888"/>
      <c r="CV207" s="898"/>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25"/>
      <c r="DU207" s="910"/>
      <c r="DV207" s="911"/>
      <c r="DW207" s="911"/>
      <c r="DX207" s="911"/>
      <c r="DY207" s="911"/>
      <c r="DZ207" s="912"/>
      <c r="EA207" s="912"/>
      <c r="EB207" s="912"/>
      <c r="EC207" s="912"/>
      <c r="ED207" s="912"/>
      <c r="EE207" s="912"/>
      <c r="EF207" s="912"/>
      <c r="EG207" s="912"/>
      <c r="EH207" s="912"/>
      <c r="EI207" s="912"/>
      <c r="EJ207" s="912"/>
      <c r="EK207" s="912"/>
      <c r="EL207" s="913"/>
      <c r="EM207" s="913"/>
      <c r="EN207" s="913"/>
      <c r="EO207" s="913"/>
      <c r="EP207" s="913"/>
      <c r="EQ207" s="913"/>
      <c r="ER207" s="888"/>
      <c r="ES207" s="898"/>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25"/>
      <c r="FR207" s="910"/>
      <c r="FS207" s="911"/>
      <c r="FT207" s="911"/>
      <c r="FU207" s="911"/>
      <c r="FV207" s="911"/>
      <c r="FW207" s="912"/>
      <c r="FX207" s="912"/>
      <c r="FY207" s="912"/>
      <c r="FZ207" s="912"/>
      <c r="GA207" s="912"/>
      <c r="GB207" s="912"/>
      <c r="GC207" s="912"/>
      <c r="GD207" s="912"/>
      <c r="GE207" s="912"/>
      <c r="GF207" s="912"/>
      <c r="GG207" s="912"/>
      <c r="GH207" s="912"/>
      <c r="GI207" s="913"/>
      <c r="GJ207" s="913"/>
      <c r="GK207" s="913"/>
      <c r="GL207" s="913"/>
      <c r="GM207" s="913"/>
      <c r="GN207" s="913"/>
      <c r="GO207" s="888"/>
    </row>
    <row r="208" spans="1:197" ht="12.75" customHeight="1" x14ac:dyDescent="0.25">
      <c r="A208" s="898"/>
      <c r="B208" s="914" t="str">
        <f>'Resumen Anual'!$C$53</f>
        <v>HORAS</v>
      </c>
      <c r="C208" s="914"/>
      <c r="D208" s="914"/>
      <c r="E208" s="914"/>
      <c r="F208" s="659"/>
      <c r="G208" s="667"/>
      <c r="H208" s="667"/>
      <c r="I208" s="667"/>
      <c r="J208" s="667"/>
      <c r="K208" s="667"/>
      <c r="L208" s="667"/>
      <c r="M208" s="15"/>
      <c r="N208" s="896" t="str">
        <f>'Resumen Anual'!$O$53</f>
        <v>DÍA</v>
      </c>
      <c r="O208" s="896"/>
      <c r="P208" s="896"/>
      <c r="Q208" s="915"/>
      <c r="R208" s="667"/>
      <c r="S208" s="667"/>
      <c r="T208" s="667"/>
      <c r="U208" s="667"/>
      <c r="V208" s="667"/>
      <c r="W208" s="667"/>
      <c r="X208" s="667"/>
      <c r="Y208" s="625"/>
      <c r="Z208" s="911"/>
      <c r="AA208" s="911"/>
      <c r="AB208" s="911"/>
      <c r="AC208" s="911"/>
      <c r="AD208" s="911"/>
      <c r="AE208" s="912"/>
      <c r="AF208" s="912"/>
      <c r="AG208" s="912"/>
      <c r="AH208" s="912"/>
      <c r="AI208" s="912"/>
      <c r="AJ208" s="912"/>
      <c r="AK208" s="912"/>
      <c r="AL208" s="912"/>
      <c r="AM208" s="912"/>
      <c r="AN208" s="912"/>
      <c r="AO208" s="912"/>
      <c r="AP208" s="912"/>
      <c r="AQ208" s="913"/>
      <c r="AR208" s="913"/>
      <c r="AS208" s="913"/>
      <c r="AT208" s="913"/>
      <c r="AU208" s="913"/>
      <c r="AV208" s="913"/>
      <c r="AW208" s="888"/>
      <c r="AX208" s="898"/>
      <c r="AY208" s="914" t="str">
        <f>'Resumen Anual'!$C$53</f>
        <v>HORAS</v>
      </c>
      <c r="AZ208" s="914"/>
      <c r="BA208" s="914"/>
      <c r="BB208" s="914"/>
      <c r="BC208" s="659"/>
      <c r="BD208" s="667"/>
      <c r="BE208" s="667"/>
      <c r="BF208" s="667"/>
      <c r="BG208" s="667"/>
      <c r="BH208" s="667"/>
      <c r="BI208" s="667"/>
      <c r="BJ208" s="15"/>
      <c r="BK208" s="896" t="str">
        <f>'Resumen Anual'!$O$53</f>
        <v>DÍA</v>
      </c>
      <c r="BL208" s="896"/>
      <c r="BM208" s="896"/>
      <c r="BN208" s="915"/>
      <c r="BO208" s="667"/>
      <c r="BP208" s="667"/>
      <c r="BQ208" s="667"/>
      <c r="BR208" s="667"/>
      <c r="BS208" s="667"/>
      <c r="BT208" s="667"/>
      <c r="BU208" s="667"/>
      <c r="BV208" s="625"/>
      <c r="BW208" s="911"/>
      <c r="BX208" s="911"/>
      <c r="BY208" s="911"/>
      <c r="BZ208" s="911"/>
      <c r="CA208" s="911"/>
      <c r="CB208" s="912"/>
      <c r="CC208" s="912"/>
      <c r="CD208" s="912"/>
      <c r="CE208" s="912"/>
      <c r="CF208" s="912"/>
      <c r="CG208" s="912"/>
      <c r="CH208" s="912"/>
      <c r="CI208" s="912"/>
      <c r="CJ208" s="912"/>
      <c r="CK208" s="912"/>
      <c r="CL208" s="912"/>
      <c r="CM208" s="912"/>
      <c r="CN208" s="913"/>
      <c r="CO208" s="913"/>
      <c r="CP208" s="913"/>
      <c r="CQ208" s="913"/>
      <c r="CR208" s="913"/>
      <c r="CS208" s="913"/>
      <c r="CT208" s="888"/>
      <c r="CV208" s="898"/>
      <c r="CW208" s="914" t="str">
        <f>'Resumen Anual'!$C$53</f>
        <v>HORAS</v>
      </c>
      <c r="CX208" s="914"/>
      <c r="CY208" s="914"/>
      <c r="CZ208" s="914"/>
      <c r="DA208" s="659"/>
      <c r="DB208" s="667"/>
      <c r="DC208" s="667"/>
      <c r="DD208" s="667"/>
      <c r="DE208" s="667"/>
      <c r="DF208" s="667"/>
      <c r="DG208" s="667"/>
      <c r="DH208" s="15"/>
      <c r="DI208" s="896" t="str">
        <f>'Resumen Anual'!$O$53</f>
        <v>DÍA</v>
      </c>
      <c r="DJ208" s="896"/>
      <c r="DK208" s="896"/>
      <c r="DL208" s="915"/>
      <c r="DM208" s="667"/>
      <c r="DN208" s="667"/>
      <c r="DO208" s="667"/>
      <c r="DP208" s="667"/>
      <c r="DQ208" s="667"/>
      <c r="DR208" s="667"/>
      <c r="DS208" s="667"/>
      <c r="DT208" s="625"/>
      <c r="DU208" s="911"/>
      <c r="DV208" s="911"/>
      <c r="DW208" s="911"/>
      <c r="DX208" s="911"/>
      <c r="DY208" s="911"/>
      <c r="DZ208" s="912"/>
      <c r="EA208" s="912"/>
      <c r="EB208" s="912"/>
      <c r="EC208" s="912"/>
      <c r="ED208" s="912"/>
      <c r="EE208" s="912"/>
      <c r="EF208" s="912"/>
      <c r="EG208" s="912"/>
      <c r="EH208" s="912"/>
      <c r="EI208" s="912"/>
      <c r="EJ208" s="912"/>
      <c r="EK208" s="912"/>
      <c r="EL208" s="913"/>
      <c r="EM208" s="913"/>
      <c r="EN208" s="913"/>
      <c r="EO208" s="913"/>
      <c r="EP208" s="913"/>
      <c r="EQ208" s="913"/>
      <c r="ER208" s="888"/>
      <c r="ES208" s="898"/>
      <c r="ET208" s="914" t="str">
        <f>'Resumen Anual'!$C$53</f>
        <v>HORAS</v>
      </c>
      <c r="EU208" s="914"/>
      <c r="EV208" s="914"/>
      <c r="EW208" s="914"/>
      <c r="EX208" s="659"/>
      <c r="EY208" s="667"/>
      <c r="EZ208" s="667"/>
      <c r="FA208" s="667"/>
      <c r="FB208" s="667"/>
      <c r="FC208" s="667"/>
      <c r="FD208" s="667"/>
      <c r="FE208" s="15"/>
      <c r="FF208" s="896" t="str">
        <f>'Resumen Anual'!$O$53</f>
        <v>DÍA</v>
      </c>
      <c r="FG208" s="896"/>
      <c r="FH208" s="896"/>
      <c r="FI208" s="915"/>
      <c r="FJ208" s="667"/>
      <c r="FK208" s="667"/>
      <c r="FL208" s="667"/>
      <c r="FM208" s="667"/>
      <c r="FN208" s="667"/>
      <c r="FO208" s="667"/>
      <c r="FP208" s="667"/>
      <c r="FQ208" s="625"/>
      <c r="FR208" s="911"/>
      <c r="FS208" s="911"/>
      <c r="FT208" s="911"/>
      <c r="FU208" s="911"/>
      <c r="FV208" s="911"/>
      <c r="FW208" s="912"/>
      <c r="FX208" s="912"/>
      <c r="FY208" s="912"/>
      <c r="FZ208" s="912"/>
      <c r="GA208" s="912"/>
      <c r="GB208" s="912"/>
      <c r="GC208" s="912"/>
      <c r="GD208" s="912"/>
      <c r="GE208" s="912"/>
      <c r="GF208" s="912"/>
      <c r="GG208" s="912"/>
      <c r="GH208" s="912"/>
      <c r="GI208" s="913"/>
      <c r="GJ208" s="913"/>
      <c r="GK208" s="913"/>
      <c r="GL208" s="913"/>
      <c r="GM208" s="913"/>
      <c r="GN208" s="913"/>
      <c r="GO208" s="888"/>
    </row>
    <row r="209" spans="1:197" ht="3" customHeight="1" x14ac:dyDescent="0.25">
      <c r="A209" s="898"/>
      <c r="B209" s="6"/>
      <c r="C209" s="169"/>
      <c r="D209" s="169"/>
      <c r="E209" s="169"/>
      <c r="F209" s="6"/>
      <c r="G209" s="170"/>
      <c r="H209" s="170"/>
      <c r="I209" s="170"/>
      <c r="J209" s="170"/>
      <c r="K209" s="170"/>
      <c r="L209" s="170"/>
      <c r="M209" s="15"/>
      <c r="N209" s="6"/>
      <c r="O209" s="169"/>
      <c r="P209" s="169"/>
      <c r="Q209" s="169"/>
      <c r="R209" s="6"/>
      <c r="S209" s="170"/>
      <c r="T209" s="170"/>
      <c r="U209" s="170"/>
      <c r="V209" s="170"/>
      <c r="W209" s="170"/>
      <c r="X209" s="170"/>
      <c r="Y209" s="625"/>
      <c r="Z209" s="893" t="s">
        <v>95</v>
      </c>
      <c r="AA209" s="893"/>
      <c r="AB209" s="893"/>
      <c r="AC209" s="893"/>
      <c r="AD209" s="893"/>
      <c r="AE209" s="894">
        <f>SUM(AE169:AH208)</f>
        <v>0</v>
      </c>
      <c r="AF209" s="894"/>
      <c r="AG209" s="894"/>
      <c r="AH209" s="894"/>
      <c r="AI209" s="894">
        <f>SUM(AI169:AL208)</f>
        <v>0</v>
      </c>
      <c r="AJ209" s="894"/>
      <c r="AK209" s="894"/>
      <c r="AL209" s="894"/>
      <c r="AM209" s="894">
        <f>SUM(AM169:AP208)</f>
        <v>0</v>
      </c>
      <c r="AN209" s="894"/>
      <c r="AO209" s="894"/>
      <c r="AP209" s="894"/>
      <c r="AQ209" s="895">
        <f>SUM(AQ169:AS207)</f>
        <v>0</v>
      </c>
      <c r="AR209" s="895"/>
      <c r="AS209" s="895"/>
      <c r="AT209" s="895">
        <f>SUM(AT169:AV207)</f>
        <v>0</v>
      </c>
      <c r="AU209" s="895"/>
      <c r="AV209" s="895"/>
      <c r="AW209" s="888"/>
      <c r="AX209" s="898"/>
      <c r="AY209" s="6"/>
      <c r="AZ209" s="169"/>
      <c r="BA209" s="169"/>
      <c r="BB209" s="169"/>
      <c r="BC209" s="6"/>
      <c r="BD209" s="170"/>
      <c r="BE209" s="170"/>
      <c r="BF209" s="170"/>
      <c r="BG209" s="170"/>
      <c r="BH209" s="170"/>
      <c r="BI209" s="170"/>
      <c r="BJ209" s="15"/>
      <c r="BK209" s="6"/>
      <c r="BL209" s="169"/>
      <c r="BM209" s="169"/>
      <c r="BN209" s="169"/>
      <c r="BO209" s="6"/>
      <c r="BP209" s="170"/>
      <c r="BQ209" s="170"/>
      <c r="BR209" s="170"/>
      <c r="BS209" s="170"/>
      <c r="BT209" s="170"/>
      <c r="BU209" s="170"/>
      <c r="BV209" s="625"/>
      <c r="BW209" s="893" t="s">
        <v>95</v>
      </c>
      <c r="BX209" s="893"/>
      <c r="BY209" s="893"/>
      <c r="BZ209" s="893"/>
      <c r="CA209" s="893"/>
      <c r="CB209" s="894">
        <f>SUM(CB169:CE208)</f>
        <v>0</v>
      </c>
      <c r="CC209" s="894"/>
      <c r="CD209" s="894"/>
      <c r="CE209" s="894"/>
      <c r="CF209" s="894">
        <f>SUM(CF169:CI208)</f>
        <v>0</v>
      </c>
      <c r="CG209" s="894"/>
      <c r="CH209" s="894"/>
      <c r="CI209" s="894"/>
      <c r="CJ209" s="894">
        <f>SUM(CJ169:CM208)</f>
        <v>0</v>
      </c>
      <c r="CK209" s="894"/>
      <c r="CL209" s="894"/>
      <c r="CM209" s="894"/>
      <c r="CN209" s="895">
        <f>SUM(CN169:CP207)</f>
        <v>0</v>
      </c>
      <c r="CO209" s="895"/>
      <c r="CP209" s="895"/>
      <c r="CQ209" s="895">
        <f>SUM(CQ169:CS207)</f>
        <v>0</v>
      </c>
      <c r="CR209" s="895"/>
      <c r="CS209" s="895"/>
      <c r="CT209" s="888"/>
      <c r="CV209" s="898"/>
      <c r="CW209" s="6"/>
      <c r="CX209" s="169"/>
      <c r="CY209" s="169"/>
      <c r="CZ209" s="169"/>
      <c r="DA209" s="6"/>
      <c r="DB209" s="170"/>
      <c r="DC209" s="170"/>
      <c r="DD209" s="170"/>
      <c r="DE209" s="170"/>
      <c r="DF209" s="170"/>
      <c r="DG209" s="170"/>
      <c r="DH209" s="15"/>
      <c r="DI209" s="6"/>
      <c r="DJ209" s="169"/>
      <c r="DK209" s="169"/>
      <c r="DL209" s="169"/>
      <c r="DM209" s="6"/>
      <c r="DN209" s="170"/>
      <c r="DO209" s="170"/>
      <c r="DP209" s="170"/>
      <c r="DQ209" s="170"/>
      <c r="DR209" s="170"/>
      <c r="DS209" s="170"/>
      <c r="DT209" s="625"/>
      <c r="DU209" s="893" t="s">
        <v>95</v>
      </c>
      <c r="DV209" s="893"/>
      <c r="DW209" s="893"/>
      <c r="DX209" s="893"/>
      <c r="DY209" s="893"/>
      <c r="DZ209" s="894">
        <f>SUM(DZ169:EC208)</f>
        <v>0</v>
      </c>
      <c r="EA209" s="894"/>
      <c r="EB209" s="894"/>
      <c r="EC209" s="894"/>
      <c r="ED209" s="894">
        <f>SUM(ED169:EG208)</f>
        <v>0</v>
      </c>
      <c r="EE209" s="894"/>
      <c r="EF209" s="894"/>
      <c r="EG209" s="894"/>
      <c r="EH209" s="894">
        <f>SUM(EH169:EK208)</f>
        <v>0</v>
      </c>
      <c r="EI209" s="894"/>
      <c r="EJ209" s="894"/>
      <c r="EK209" s="894"/>
      <c r="EL209" s="895">
        <f>SUM(EL169:EN207)</f>
        <v>0</v>
      </c>
      <c r="EM209" s="895"/>
      <c r="EN209" s="895"/>
      <c r="EO209" s="895">
        <f>SUM(EO169:EQ207)</f>
        <v>0</v>
      </c>
      <c r="EP209" s="895"/>
      <c r="EQ209" s="895"/>
      <c r="ER209" s="888"/>
      <c r="ES209" s="898"/>
      <c r="ET209" s="6"/>
      <c r="EU209" s="169"/>
      <c r="EV209" s="169"/>
      <c r="EW209" s="169"/>
      <c r="EX209" s="6"/>
      <c r="EY209" s="170"/>
      <c r="EZ209" s="170"/>
      <c r="FA209" s="170"/>
      <c r="FB209" s="170"/>
      <c r="FC209" s="170"/>
      <c r="FD209" s="170"/>
      <c r="FE209" s="15"/>
      <c r="FF209" s="6"/>
      <c r="FG209" s="169"/>
      <c r="FH209" s="169"/>
      <c r="FI209" s="169"/>
      <c r="FJ209" s="6"/>
      <c r="FK209" s="170"/>
      <c r="FL209" s="170"/>
      <c r="FM209" s="170"/>
      <c r="FN209" s="170"/>
      <c r="FO209" s="170"/>
      <c r="FP209" s="170"/>
      <c r="FQ209" s="625"/>
      <c r="FR209" s="893" t="s">
        <v>95</v>
      </c>
      <c r="FS209" s="893"/>
      <c r="FT209" s="893"/>
      <c r="FU209" s="893"/>
      <c r="FV209" s="893"/>
      <c r="FW209" s="894">
        <f>SUM(FW169:FZ208)</f>
        <v>0</v>
      </c>
      <c r="FX209" s="894"/>
      <c r="FY209" s="894"/>
      <c r="FZ209" s="894"/>
      <c r="GA209" s="894">
        <f>SUM(GA169:GD208)</f>
        <v>0</v>
      </c>
      <c r="GB209" s="894"/>
      <c r="GC209" s="894"/>
      <c r="GD209" s="894"/>
      <c r="GE209" s="894">
        <f>SUM(GE169:GH208)</f>
        <v>0</v>
      </c>
      <c r="GF209" s="894"/>
      <c r="GG209" s="894"/>
      <c r="GH209" s="894"/>
      <c r="GI209" s="895">
        <f>SUM(GI169:GK207)</f>
        <v>0</v>
      </c>
      <c r="GJ209" s="895"/>
      <c r="GK209" s="895"/>
      <c r="GL209" s="895">
        <f>SUM(GL169:GN207)</f>
        <v>0</v>
      </c>
      <c r="GM209" s="895"/>
      <c r="GN209" s="895"/>
      <c r="GO209" s="888"/>
    </row>
    <row r="210" spans="1:197" ht="12.75" customHeight="1" x14ac:dyDescent="0.25">
      <c r="A210" s="898"/>
      <c r="B210" s="896" t="str">
        <f>'Resumen Anual'!$C$56</f>
        <v>IFR</v>
      </c>
      <c r="C210" s="896"/>
      <c r="D210" s="896"/>
      <c r="E210" s="896"/>
      <c r="F210" s="659"/>
      <c r="G210" s="667"/>
      <c r="H210" s="667"/>
      <c r="I210" s="667"/>
      <c r="J210" s="667"/>
      <c r="K210" s="667"/>
      <c r="L210" s="667"/>
      <c r="M210" s="15"/>
      <c r="N210" s="896" t="str">
        <f>'Resumen Anual'!$O$56</f>
        <v>NOCHE</v>
      </c>
      <c r="O210" s="896"/>
      <c r="P210" s="896"/>
      <c r="Q210" s="896"/>
      <c r="R210" s="658"/>
      <c r="S210" s="658"/>
      <c r="T210" s="658"/>
      <c r="U210" s="658"/>
      <c r="V210" s="658"/>
      <c r="W210" s="658"/>
      <c r="X210" s="659"/>
      <c r="Y210" s="625"/>
      <c r="Z210" s="893"/>
      <c r="AA210" s="893"/>
      <c r="AB210" s="893"/>
      <c r="AC210" s="893"/>
      <c r="AD210" s="893"/>
      <c r="AE210" s="894"/>
      <c r="AF210" s="894"/>
      <c r="AG210" s="894"/>
      <c r="AH210" s="894"/>
      <c r="AI210" s="894"/>
      <c r="AJ210" s="894"/>
      <c r="AK210" s="894"/>
      <c r="AL210" s="894"/>
      <c r="AM210" s="894"/>
      <c r="AN210" s="894"/>
      <c r="AO210" s="894"/>
      <c r="AP210" s="894"/>
      <c r="AQ210" s="895"/>
      <c r="AR210" s="895"/>
      <c r="AS210" s="895"/>
      <c r="AT210" s="895"/>
      <c r="AU210" s="895"/>
      <c r="AV210" s="895"/>
      <c r="AW210" s="888"/>
      <c r="AX210" s="898"/>
      <c r="AY210" s="896" t="str">
        <f>'Resumen Anual'!$C$56</f>
        <v>IFR</v>
      </c>
      <c r="AZ210" s="896"/>
      <c r="BA210" s="896"/>
      <c r="BB210" s="896"/>
      <c r="BC210" s="659"/>
      <c r="BD210" s="667"/>
      <c r="BE210" s="667"/>
      <c r="BF210" s="667"/>
      <c r="BG210" s="667"/>
      <c r="BH210" s="667"/>
      <c r="BI210" s="667"/>
      <c r="BJ210" s="15"/>
      <c r="BK210" s="896" t="str">
        <f>'Resumen Anual'!$O$56</f>
        <v>NOCHE</v>
      </c>
      <c r="BL210" s="896"/>
      <c r="BM210" s="896"/>
      <c r="BN210" s="896"/>
      <c r="BO210" s="658"/>
      <c r="BP210" s="658"/>
      <c r="BQ210" s="658"/>
      <c r="BR210" s="658"/>
      <c r="BS210" s="658"/>
      <c r="BT210" s="658"/>
      <c r="BU210" s="659"/>
      <c r="BV210" s="625"/>
      <c r="BW210" s="893"/>
      <c r="BX210" s="893"/>
      <c r="BY210" s="893"/>
      <c r="BZ210" s="893"/>
      <c r="CA210" s="893"/>
      <c r="CB210" s="894"/>
      <c r="CC210" s="894"/>
      <c r="CD210" s="894"/>
      <c r="CE210" s="894"/>
      <c r="CF210" s="894"/>
      <c r="CG210" s="894"/>
      <c r="CH210" s="894"/>
      <c r="CI210" s="894"/>
      <c r="CJ210" s="894"/>
      <c r="CK210" s="894"/>
      <c r="CL210" s="894"/>
      <c r="CM210" s="894"/>
      <c r="CN210" s="895"/>
      <c r="CO210" s="895"/>
      <c r="CP210" s="895"/>
      <c r="CQ210" s="895"/>
      <c r="CR210" s="895"/>
      <c r="CS210" s="895"/>
      <c r="CT210" s="888"/>
      <c r="CV210" s="898"/>
      <c r="CW210" s="896" t="str">
        <f>'Resumen Anual'!$C$56</f>
        <v>IFR</v>
      </c>
      <c r="CX210" s="896"/>
      <c r="CY210" s="896"/>
      <c r="CZ210" s="896"/>
      <c r="DA210" s="659"/>
      <c r="DB210" s="667"/>
      <c r="DC210" s="667"/>
      <c r="DD210" s="667"/>
      <c r="DE210" s="667"/>
      <c r="DF210" s="667"/>
      <c r="DG210" s="667"/>
      <c r="DH210" s="15"/>
      <c r="DI210" s="896" t="str">
        <f>'Resumen Anual'!$O$56</f>
        <v>NOCHE</v>
      </c>
      <c r="DJ210" s="896"/>
      <c r="DK210" s="896"/>
      <c r="DL210" s="896"/>
      <c r="DM210" s="658"/>
      <c r="DN210" s="658"/>
      <c r="DO210" s="658"/>
      <c r="DP210" s="658"/>
      <c r="DQ210" s="658"/>
      <c r="DR210" s="658"/>
      <c r="DS210" s="659"/>
      <c r="DT210" s="625"/>
      <c r="DU210" s="893"/>
      <c r="DV210" s="893"/>
      <c r="DW210" s="893"/>
      <c r="DX210" s="893"/>
      <c r="DY210" s="893"/>
      <c r="DZ210" s="894"/>
      <c r="EA210" s="894"/>
      <c r="EB210" s="894"/>
      <c r="EC210" s="894"/>
      <c r="ED210" s="894"/>
      <c r="EE210" s="894"/>
      <c r="EF210" s="894"/>
      <c r="EG210" s="894"/>
      <c r="EH210" s="894"/>
      <c r="EI210" s="894"/>
      <c r="EJ210" s="894"/>
      <c r="EK210" s="894"/>
      <c r="EL210" s="895"/>
      <c r="EM210" s="895"/>
      <c r="EN210" s="895"/>
      <c r="EO210" s="895"/>
      <c r="EP210" s="895"/>
      <c r="EQ210" s="895"/>
      <c r="ER210" s="888"/>
      <c r="ES210" s="898"/>
      <c r="ET210" s="896" t="str">
        <f>'Resumen Anual'!$C$56</f>
        <v>IFR</v>
      </c>
      <c r="EU210" s="896"/>
      <c r="EV210" s="896"/>
      <c r="EW210" s="896"/>
      <c r="EX210" s="659"/>
      <c r="EY210" s="667"/>
      <c r="EZ210" s="667"/>
      <c r="FA210" s="667"/>
      <c r="FB210" s="667"/>
      <c r="FC210" s="667"/>
      <c r="FD210" s="667"/>
      <c r="FE210" s="15"/>
      <c r="FF210" s="896" t="str">
        <f>'Resumen Anual'!$O$56</f>
        <v>NOCHE</v>
      </c>
      <c r="FG210" s="896"/>
      <c r="FH210" s="896"/>
      <c r="FI210" s="896"/>
      <c r="FJ210" s="658"/>
      <c r="FK210" s="658"/>
      <c r="FL210" s="658"/>
      <c r="FM210" s="658"/>
      <c r="FN210" s="658"/>
      <c r="FO210" s="658"/>
      <c r="FP210" s="659"/>
      <c r="FQ210" s="625"/>
      <c r="FR210" s="893"/>
      <c r="FS210" s="893"/>
      <c r="FT210" s="893"/>
      <c r="FU210" s="893"/>
      <c r="FV210" s="893"/>
      <c r="FW210" s="894"/>
      <c r="FX210" s="894"/>
      <c r="FY210" s="894"/>
      <c r="FZ210" s="894"/>
      <c r="GA210" s="894"/>
      <c r="GB210" s="894"/>
      <c r="GC210" s="894"/>
      <c r="GD210" s="894"/>
      <c r="GE210" s="894"/>
      <c r="GF210" s="894"/>
      <c r="GG210" s="894"/>
      <c r="GH210" s="894"/>
      <c r="GI210" s="895"/>
      <c r="GJ210" s="895"/>
      <c r="GK210" s="895"/>
      <c r="GL210" s="895"/>
      <c r="GM210" s="895"/>
      <c r="GN210" s="895"/>
      <c r="GO210" s="888"/>
    </row>
    <row r="211" spans="1:197" ht="6" customHeight="1" x14ac:dyDescent="0.25">
      <c r="A211" s="899"/>
      <c r="B211" s="897"/>
      <c r="C211" s="897"/>
      <c r="D211" s="897"/>
      <c r="E211" s="897"/>
      <c r="F211" s="897"/>
      <c r="G211" s="897"/>
      <c r="H211" s="897"/>
      <c r="I211" s="897"/>
      <c r="J211" s="897"/>
      <c r="K211" s="897"/>
      <c r="L211" s="897"/>
      <c r="M211" s="897"/>
      <c r="N211" s="897"/>
      <c r="O211" s="897"/>
      <c r="P211" s="897"/>
      <c r="Q211" s="897"/>
      <c r="R211" s="897"/>
      <c r="S211" s="897"/>
      <c r="T211" s="897"/>
      <c r="U211" s="897"/>
      <c r="V211" s="897"/>
      <c r="W211" s="897"/>
      <c r="X211" s="897"/>
      <c r="Y211" s="897"/>
      <c r="Z211" s="893"/>
      <c r="AA211" s="893"/>
      <c r="AB211" s="893"/>
      <c r="AC211" s="893"/>
      <c r="AD211" s="893"/>
      <c r="AE211" s="894"/>
      <c r="AF211" s="894"/>
      <c r="AG211" s="894"/>
      <c r="AH211" s="894"/>
      <c r="AI211" s="894"/>
      <c r="AJ211" s="894"/>
      <c r="AK211" s="894"/>
      <c r="AL211" s="894"/>
      <c r="AM211" s="894"/>
      <c r="AN211" s="894"/>
      <c r="AO211" s="894"/>
      <c r="AP211" s="894"/>
      <c r="AQ211" s="895"/>
      <c r="AR211" s="895"/>
      <c r="AS211" s="895"/>
      <c r="AT211" s="895"/>
      <c r="AU211" s="895"/>
      <c r="AV211" s="895"/>
      <c r="AW211" s="888"/>
      <c r="AX211" s="899"/>
      <c r="AY211" s="897"/>
      <c r="AZ211" s="897"/>
      <c r="BA211" s="897"/>
      <c r="BB211" s="897"/>
      <c r="BC211" s="897"/>
      <c r="BD211" s="897"/>
      <c r="BE211" s="897"/>
      <c r="BF211" s="897"/>
      <c r="BG211" s="897"/>
      <c r="BH211" s="897"/>
      <c r="BI211" s="897"/>
      <c r="BJ211" s="897"/>
      <c r="BK211" s="897"/>
      <c r="BL211" s="897"/>
      <c r="BM211" s="897"/>
      <c r="BN211" s="897"/>
      <c r="BO211" s="897"/>
      <c r="BP211" s="897"/>
      <c r="BQ211" s="897"/>
      <c r="BR211" s="897"/>
      <c r="BS211" s="897"/>
      <c r="BT211" s="897"/>
      <c r="BU211" s="897"/>
      <c r="BV211" s="897"/>
      <c r="BW211" s="893"/>
      <c r="BX211" s="893"/>
      <c r="BY211" s="893"/>
      <c r="BZ211" s="893"/>
      <c r="CA211" s="893"/>
      <c r="CB211" s="894"/>
      <c r="CC211" s="894"/>
      <c r="CD211" s="894"/>
      <c r="CE211" s="894"/>
      <c r="CF211" s="894"/>
      <c r="CG211" s="894"/>
      <c r="CH211" s="894"/>
      <c r="CI211" s="894"/>
      <c r="CJ211" s="894"/>
      <c r="CK211" s="894"/>
      <c r="CL211" s="894"/>
      <c r="CM211" s="894"/>
      <c r="CN211" s="895"/>
      <c r="CO211" s="895"/>
      <c r="CP211" s="895"/>
      <c r="CQ211" s="895"/>
      <c r="CR211" s="895"/>
      <c r="CS211" s="895"/>
      <c r="CT211" s="888"/>
      <c r="CV211" s="899"/>
      <c r="CW211" s="897"/>
      <c r="CX211" s="897"/>
      <c r="CY211" s="897"/>
      <c r="CZ211" s="897"/>
      <c r="DA211" s="897"/>
      <c r="DB211" s="897"/>
      <c r="DC211" s="897"/>
      <c r="DD211" s="897"/>
      <c r="DE211" s="897"/>
      <c r="DF211" s="897"/>
      <c r="DG211" s="897"/>
      <c r="DH211" s="897"/>
      <c r="DI211" s="897"/>
      <c r="DJ211" s="897"/>
      <c r="DK211" s="897"/>
      <c r="DL211" s="897"/>
      <c r="DM211" s="897"/>
      <c r="DN211" s="897"/>
      <c r="DO211" s="897"/>
      <c r="DP211" s="897"/>
      <c r="DQ211" s="897"/>
      <c r="DR211" s="897"/>
      <c r="DS211" s="897"/>
      <c r="DT211" s="897"/>
      <c r="DU211" s="893"/>
      <c r="DV211" s="893"/>
      <c r="DW211" s="893"/>
      <c r="DX211" s="893"/>
      <c r="DY211" s="893"/>
      <c r="DZ211" s="894"/>
      <c r="EA211" s="894"/>
      <c r="EB211" s="894"/>
      <c r="EC211" s="894"/>
      <c r="ED211" s="894"/>
      <c r="EE211" s="894"/>
      <c r="EF211" s="894"/>
      <c r="EG211" s="894"/>
      <c r="EH211" s="894"/>
      <c r="EI211" s="894"/>
      <c r="EJ211" s="894"/>
      <c r="EK211" s="894"/>
      <c r="EL211" s="895"/>
      <c r="EM211" s="895"/>
      <c r="EN211" s="895"/>
      <c r="EO211" s="895"/>
      <c r="EP211" s="895"/>
      <c r="EQ211" s="895"/>
      <c r="ER211" s="888"/>
      <c r="ES211" s="899"/>
      <c r="ET211" s="897"/>
      <c r="EU211" s="897"/>
      <c r="EV211" s="897"/>
      <c r="EW211" s="897"/>
      <c r="EX211" s="897"/>
      <c r="EY211" s="897"/>
      <c r="EZ211" s="897"/>
      <c r="FA211" s="897"/>
      <c r="FB211" s="897"/>
      <c r="FC211" s="897"/>
      <c r="FD211" s="897"/>
      <c r="FE211" s="897"/>
      <c r="FF211" s="897"/>
      <c r="FG211" s="897"/>
      <c r="FH211" s="897"/>
      <c r="FI211" s="897"/>
      <c r="FJ211" s="897"/>
      <c r="FK211" s="897"/>
      <c r="FL211" s="897"/>
      <c r="FM211" s="897"/>
      <c r="FN211" s="897"/>
      <c r="FO211" s="897"/>
      <c r="FP211" s="897"/>
      <c r="FQ211" s="897"/>
      <c r="FR211" s="893"/>
      <c r="FS211" s="893"/>
      <c r="FT211" s="893"/>
      <c r="FU211" s="893"/>
      <c r="FV211" s="893"/>
      <c r="FW211" s="894"/>
      <c r="FX211" s="894"/>
      <c r="FY211" s="894"/>
      <c r="FZ211" s="894"/>
      <c r="GA211" s="894"/>
      <c r="GB211" s="894"/>
      <c r="GC211" s="894"/>
      <c r="GD211" s="894"/>
      <c r="GE211" s="894"/>
      <c r="GF211" s="894"/>
      <c r="GG211" s="894"/>
      <c r="GH211" s="894"/>
      <c r="GI211" s="895"/>
      <c r="GJ211" s="895"/>
      <c r="GK211" s="895"/>
      <c r="GL211" s="895"/>
      <c r="GM211" s="895"/>
      <c r="GN211" s="895"/>
      <c r="GO211" s="888"/>
    </row>
    <row r="212" spans="1:197" ht="9" customHeight="1" x14ac:dyDescent="0.2">
      <c r="A212" s="891"/>
      <c r="B212" s="892"/>
      <c r="C212" s="892"/>
      <c r="D212" s="892"/>
      <c r="E212" s="892"/>
      <c r="F212" s="892"/>
      <c r="G212" s="892"/>
      <c r="H212" s="892"/>
      <c r="I212" s="892"/>
      <c r="J212" s="892"/>
      <c r="K212" s="892"/>
      <c r="L212" s="892"/>
      <c r="M212" s="892"/>
      <c r="N212" s="892"/>
      <c r="O212" s="892"/>
      <c r="P212" s="892"/>
      <c r="Q212" s="892"/>
      <c r="R212" s="892"/>
      <c r="S212" s="892"/>
      <c r="T212" s="892"/>
      <c r="U212" s="892"/>
      <c r="V212" s="892"/>
      <c r="W212" s="892"/>
      <c r="X212" s="892"/>
      <c r="Y212" s="892"/>
      <c r="Z212" s="892"/>
      <c r="AA212" s="892"/>
      <c r="AB212" s="892"/>
      <c r="AC212" s="892"/>
      <c r="AD212" s="892"/>
      <c r="AE212" s="892"/>
      <c r="AF212" s="892"/>
      <c r="AG212" s="892"/>
      <c r="AH212" s="892"/>
      <c r="AI212" s="892"/>
      <c r="AJ212" s="892"/>
      <c r="AK212" s="892"/>
      <c r="AL212" s="892"/>
      <c r="AM212" s="892"/>
      <c r="AN212" s="892"/>
      <c r="AO212" s="892"/>
      <c r="AP212" s="892"/>
      <c r="AQ212" s="892"/>
      <c r="AR212" s="892"/>
      <c r="AS212" s="892"/>
      <c r="AT212" s="892"/>
      <c r="AU212" s="892"/>
      <c r="AV212" s="892"/>
      <c r="AW212" s="892"/>
      <c r="AX212" s="891"/>
      <c r="AY212" s="892"/>
      <c r="AZ212" s="892"/>
      <c r="BA212" s="892"/>
      <c r="BB212" s="892"/>
      <c r="BC212" s="892"/>
      <c r="BD212" s="892"/>
      <c r="BE212" s="892"/>
      <c r="BF212" s="892"/>
      <c r="BG212" s="892"/>
      <c r="BH212" s="892"/>
      <c r="BI212" s="892"/>
      <c r="BJ212" s="892"/>
      <c r="BK212" s="892"/>
      <c r="BL212" s="892"/>
      <c r="BM212" s="892"/>
      <c r="BN212" s="892"/>
      <c r="BO212" s="892"/>
      <c r="BP212" s="892"/>
      <c r="BQ212" s="892"/>
      <c r="BR212" s="892"/>
      <c r="BS212" s="892"/>
      <c r="BT212" s="892"/>
      <c r="BU212" s="892"/>
      <c r="BV212" s="892"/>
      <c r="BW212" s="892"/>
      <c r="BX212" s="892"/>
      <c r="BY212" s="892"/>
      <c r="BZ212" s="892"/>
      <c r="CA212" s="892"/>
      <c r="CB212" s="892"/>
      <c r="CC212" s="892"/>
      <c r="CD212" s="892"/>
      <c r="CE212" s="892"/>
      <c r="CF212" s="892"/>
      <c r="CG212" s="892"/>
      <c r="CH212" s="892"/>
      <c r="CI212" s="892"/>
      <c r="CJ212" s="892"/>
      <c r="CK212" s="892"/>
      <c r="CL212" s="892"/>
      <c r="CM212" s="892"/>
      <c r="CN212" s="892"/>
      <c r="CO212" s="892"/>
      <c r="CP212" s="892"/>
      <c r="CQ212" s="892"/>
      <c r="CR212" s="892"/>
      <c r="CS212" s="892"/>
      <c r="CT212" s="892"/>
      <c r="CV212" s="891"/>
      <c r="CW212" s="892"/>
      <c r="CX212" s="892"/>
      <c r="CY212" s="892"/>
      <c r="CZ212" s="892"/>
      <c r="DA212" s="892"/>
      <c r="DB212" s="892"/>
      <c r="DC212" s="892"/>
      <c r="DD212" s="892"/>
      <c r="DE212" s="892"/>
      <c r="DF212" s="892"/>
      <c r="DG212" s="892"/>
      <c r="DH212" s="892"/>
      <c r="DI212" s="892"/>
      <c r="DJ212" s="892"/>
      <c r="DK212" s="892"/>
      <c r="DL212" s="892"/>
      <c r="DM212" s="892"/>
      <c r="DN212" s="892"/>
      <c r="DO212" s="892"/>
      <c r="DP212" s="892"/>
      <c r="DQ212" s="892"/>
      <c r="DR212" s="892"/>
      <c r="DS212" s="892"/>
      <c r="DT212" s="892"/>
      <c r="DU212" s="892"/>
      <c r="DV212" s="892"/>
      <c r="DW212" s="892"/>
      <c r="DX212" s="892"/>
      <c r="DY212" s="892"/>
      <c r="DZ212" s="892"/>
      <c r="EA212" s="892"/>
      <c r="EB212" s="892"/>
      <c r="EC212" s="892"/>
      <c r="ED212" s="892"/>
      <c r="EE212" s="892"/>
      <c r="EF212" s="892"/>
      <c r="EG212" s="892"/>
      <c r="EH212" s="892"/>
      <c r="EI212" s="892"/>
      <c r="EJ212" s="892"/>
      <c r="EK212" s="892"/>
      <c r="EL212" s="892"/>
      <c r="EM212" s="892"/>
      <c r="EN212" s="892"/>
      <c r="EO212" s="892"/>
      <c r="EP212" s="892"/>
      <c r="EQ212" s="892"/>
      <c r="ER212" s="892"/>
      <c r="ES212" s="891"/>
      <c r="ET212" s="892"/>
      <c r="EU212" s="892"/>
      <c r="EV212" s="892"/>
      <c r="EW212" s="892"/>
      <c r="EX212" s="892"/>
      <c r="EY212" s="892"/>
      <c r="EZ212" s="892"/>
      <c r="FA212" s="892"/>
      <c r="FB212" s="892"/>
      <c r="FC212" s="892"/>
      <c r="FD212" s="892"/>
      <c r="FE212" s="892"/>
      <c r="FF212" s="892"/>
      <c r="FG212" s="892"/>
      <c r="FH212" s="892"/>
      <c r="FI212" s="892"/>
      <c r="FJ212" s="892"/>
      <c r="FK212" s="892"/>
      <c r="FL212" s="892"/>
      <c r="FM212" s="892"/>
      <c r="FN212" s="892"/>
      <c r="FO212" s="892"/>
      <c r="FP212" s="892"/>
      <c r="FQ212" s="892"/>
      <c r="FR212" s="892"/>
      <c r="FS212" s="892"/>
      <c r="FT212" s="892"/>
      <c r="FU212" s="892"/>
      <c r="FV212" s="892"/>
      <c r="FW212" s="892"/>
      <c r="FX212" s="892"/>
      <c r="FY212" s="892"/>
      <c r="FZ212" s="892"/>
      <c r="GA212" s="892"/>
      <c r="GB212" s="892"/>
      <c r="GC212" s="892"/>
      <c r="GD212" s="892"/>
      <c r="GE212" s="892"/>
      <c r="GF212" s="892"/>
      <c r="GG212" s="892"/>
      <c r="GH212" s="892"/>
      <c r="GI212" s="892"/>
      <c r="GJ212" s="892"/>
      <c r="GK212" s="892"/>
      <c r="GL212" s="892"/>
      <c r="GM212" s="892"/>
      <c r="GN212" s="892"/>
      <c r="GO212" s="892"/>
    </row>
    <row r="213" spans="1:197" ht="6.75" customHeight="1" x14ac:dyDescent="0.2">
      <c r="A213" s="999"/>
      <c r="B213" s="1002" t="s">
        <v>92</v>
      </c>
      <c r="C213" s="1002"/>
      <c r="D213" s="1002"/>
      <c r="E213" s="1002"/>
      <c r="F213" s="1002"/>
      <c r="G213" s="1002"/>
      <c r="H213" s="1002"/>
      <c r="I213" s="1002"/>
      <c r="J213" s="1002"/>
      <c r="K213" s="1002"/>
      <c r="L213" s="1002"/>
      <c r="M213" s="1002"/>
      <c r="N213" s="1002"/>
      <c r="O213" s="1002"/>
      <c r="P213" s="1002"/>
      <c r="Q213" s="1002"/>
      <c r="R213" s="1002"/>
      <c r="S213" s="1002"/>
      <c r="T213" s="1002"/>
      <c r="U213" s="1002"/>
      <c r="V213" s="1002"/>
      <c r="W213" s="1002"/>
      <c r="X213" s="1002"/>
      <c r="Y213" s="1002"/>
      <c r="Z213" s="1002"/>
      <c r="AA213" s="1002"/>
      <c r="AB213" s="1002"/>
      <c r="AC213" s="1002"/>
      <c r="AD213" s="1002"/>
      <c r="AE213" s="1002"/>
      <c r="AF213" s="1002"/>
      <c r="AG213" s="1002"/>
      <c r="AH213" s="1002"/>
      <c r="AI213" s="1002"/>
      <c r="AJ213" s="1002"/>
      <c r="AK213" s="1002"/>
      <c r="AL213" s="1002"/>
      <c r="AM213" s="1002"/>
      <c r="AN213" s="1002"/>
      <c r="AO213" s="1002"/>
      <c r="AP213" s="1002"/>
      <c r="AQ213" s="1002"/>
      <c r="AR213" s="1002"/>
      <c r="AS213" s="1002"/>
      <c r="AT213" s="1002"/>
      <c r="AU213" s="1002"/>
      <c r="AV213" s="1002"/>
      <c r="AW213" s="1002"/>
      <c r="AX213" s="1031"/>
      <c r="AY213" s="1031"/>
      <c r="AZ213" s="1031"/>
      <c r="BA213" s="1031"/>
      <c r="BB213" s="1031"/>
      <c r="BC213" s="1031"/>
      <c r="BD213" s="1031"/>
      <c r="BE213" s="1031"/>
      <c r="BF213" s="1031"/>
      <c r="BG213" s="1031"/>
      <c r="BH213" s="1031"/>
      <c r="BI213" s="1031"/>
      <c r="BJ213" s="1031"/>
      <c r="BK213" s="1031"/>
      <c r="BL213" s="1031"/>
      <c r="BM213" s="1031"/>
      <c r="BN213" s="1031"/>
      <c r="BO213" s="1031"/>
      <c r="BP213" s="1031"/>
      <c r="BQ213" s="1031"/>
      <c r="BR213" s="1031"/>
      <c r="BS213" s="1031"/>
      <c r="BT213" s="1031"/>
      <c r="BU213" s="1031"/>
      <c r="BV213" s="1031"/>
      <c r="BW213" s="1031"/>
      <c r="BX213" s="1031"/>
      <c r="BY213" s="1031"/>
      <c r="BZ213" s="1031"/>
      <c r="CA213" s="1031"/>
      <c r="CB213" s="1031"/>
      <c r="CC213" s="1031"/>
      <c r="CD213" s="1031"/>
      <c r="CE213" s="1031"/>
      <c r="CF213" s="1031"/>
      <c r="CG213" s="1031"/>
      <c r="CH213" s="1031"/>
      <c r="CI213" s="1031"/>
      <c r="CJ213" s="1031"/>
      <c r="CK213" s="1031"/>
      <c r="CL213" s="1031"/>
      <c r="CM213" s="1031"/>
      <c r="CN213" s="1031"/>
      <c r="CO213" s="1031"/>
      <c r="CP213" s="1031"/>
      <c r="CQ213" s="1031"/>
      <c r="CR213" s="1031"/>
      <c r="CS213" s="1031"/>
      <c r="CT213" s="1031"/>
      <c r="CV213" s="999"/>
      <c r="CW213" s="1002" t="s">
        <v>93</v>
      </c>
      <c r="CX213" s="1002"/>
      <c r="CY213" s="1002"/>
      <c r="CZ213" s="1002"/>
      <c r="DA213" s="1002"/>
      <c r="DB213" s="1002"/>
      <c r="DC213" s="1002"/>
      <c r="DD213" s="1002"/>
      <c r="DE213" s="1002"/>
      <c r="DF213" s="1002"/>
      <c r="DG213" s="1002"/>
      <c r="DH213" s="1002"/>
      <c r="DI213" s="1002"/>
      <c r="DJ213" s="1002"/>
      <c r="DK213" s="1002"/>
      <c r="DL213" s="1002"/>
      <c r="DM213" s="1002"/>
      <c r="DN213" s="1002"/>
      <c r="DO213" s="1002"/>
      <c r="DP213" s="1002"/>
      <c r="DQ213" s="1002"/>
      <c r="DR213" s="1002"/>
      <c r="DS213" s="1002"/>
      <c r="DT213" s="1002"/>
      <c r="DU213" s="1002"/>
      <c r="DV213" s="1002"/>
      <c r="DW213" s="1002"/>
      <c r="DX213" s="1002"/>
      <c r="DY213" s="1002"/>
      <c r="DZ213" s="1002"/>
      <c r="EA213" s="1002"/>
      <c r="EB213" s="1002"/>
      <c r="EC213" s="1002"/>
      <c r="ED213" s="1002"/>
      <c r="EE213" s="1002"/>
      <c r="EF213" s="1002"/>
      <c r="EG213" s="1002"/>
      <c r="EH213" s="1002"/>
      <c r="EI213" s="1002"/>
      <c r="EJ213" s="1002"/>
      <c r="EK213" s="1002"/>
      <c r="EL213" s="1002"/>
      <c r="EM213" s="1002"/>
      <c r="EN213" s="1002"/>
      <c r="EO213" s="1002"/>
      <c r="EP213" s="1002"/>
      <c r="EQ213" s="1002"/>
      <c r="ER213" s="1002"/>
      <c r="ES213" s="1036" t="s">
        <v>92</v>
      </c>
      <c r="ET213" s="1036"/>
      <c r="EU213" s="1036"/>
      <c r="EV213" s="1036"/>
      <c r="EW213" s="1036"/>
      <c r="EX213" s="1036"/>
      <c r="EY213" s="1036"/>
      <c r="EZ213" s="1036"/>
      <c r="FA213" s="1036"/>
      <c r="FB213" s="1036"/>
      <c r="FC213" s="1036"/>
      <c r="FD213" s="1036"/>
      <c r="FE213" s="1036"/>
      <c r="FF213" s="1036"/>
      <c r="FG213" s="1036"/>
      <c r="FH213" s="1036"/>
      <c r="FI213" s="1036"/>
      <c r="FJ213" s="1036"/>
      <c r="FK213" s="1036"/>
      <c r="FL213" s="1036"/>
      <c r="FM213" s="1036"/>
      <c r="FN213" s="1036"/>
      <c r="FO213" s="1036"/>
      <c r="FP213" s="1036"/>
      <c r="FQ213" s="1036"/>
      <c r="FR213" s="1036"/>
      <c r="FS213" s="1036"/>
      <c r="FT213" s="1036"/>
      <c r="FU213" s="1036"/>
      <c r="FV213" s="1036"/>
      <c r="FW213" s="1036"/>
      <c r="FX213" s="1036"/>
      <c r="FY213" s="1036"/>
      <c r="FZ213" s="1036"/>
      <c r="GA213" s="1036"/>
      <c r="GB213" s="1036"/>
      <c r="GC213" s="1036"/>
      <c r="GD213" s="1036"/>
      <c r="GE213" s="1036"/>
      <c r="GF213" s="1036"/>
      <c r="GG213" s="1036"/>
      <c r="GH213" s="1036"/>
      <c r="GI213" s="1036"/>
      <c r="GJ213" s="1036"/>
      <c r="GK213" s="1036"/>
      <c r="GL213" s="1036"/>
      <c r="GM213" s="1036"/>
      <c r="GN213" s="1036"/>
      <c r="GO213" s="1036"/>
    </row>
    <row r="214" spans="1:197" ht="6.75" customHeight="1" x14ac:dyDescent="0.2">
      <c r="A214" s="1000"/>
      <c r="B214" s="1003"/>
      <c r="C214" s="1003"/>
      <c r="D214" s="1003"/>
      <c r="E214" s="1003"/>
      <c r="F214" s="1003"/>
      <c r="G214" s="1003"/>
      <c r="H214" s="1003"/>
      <c r="I214" s="1003"/>
      <c r="J214" s="1003"/>
      <c r="K214" s="1003"/>
      <c r="L214" s="1003"/>
      <c r="M214" s="1003"/>
      <c r="N214" s="1003"/>
      <c r="O214" s="1003"/>
      <c r="P214" s="1003"/>
      <c r="Q214" s="1003"/>
      <c r="R214" s="1003"/>
      <c r="S214" s="1003"/>
      <c r="T214" s="1003"/>
      <c r="U214" s="1003"/>
      <c r="V214" s="1003"/>
      <c r="W214" s="1003"/>
      <c r="X214" s="1003"/>
      <c r="Y214" s="1003"/>
      <c r="Z214" s="1003"/>
      <c r="AA214" s="1003"/>
      <c r="AB214" s="1003"/>
      <c r="AC214" s="1003"/>
      <c r="AD214" s="1003"/>
      <c r="AE214" s="1003"/>
      <c r="AF214" s="1003"/>
      <c r="AG214" s="1003"/>
      <c r="AH214" s="1003"/>
      <c r="AI214" s="1003"/>
      <c r="AJ214" s="1003"/>
      <c r="AK214" s="1003"/>
      <c r="AL214" s="1003"/>
      <c r="AM214" s="1003"/>
      <c r="AN214" s="1003"/>
      <c r="AO214" s="1003"/>
      <c r="AP214" s="1003"/>
      <c r="AQ214" s="1003"/>
      <c r="AR214" s="1003"/>
      <c r="AS214" s="1003"/>
      <c r="AT214" s="1003"/>
      <c r="AU214" s="1003"/>
      <c r="AV214" s="1003"/>
      <c r="AW214" s="1003"/>
      <c r="AX214" s="1032"/>
      <c r="AY214" s="1032"/>
      <c r="AZ214" s="1032"/>
      <c r="BA214" s="1032"/>
      <c r="BB214" s="1032"/>
      <c r="BC214" s="1032"/>
      <c r="BD214" s="1032"/>
      <c r="BE214" s="1032"/>
      <c r="BF214" s="1032"/>
      <c r="BG214" s="1032"/>
      <c r="BH214" s="1032"/>
      <c r="BI214" s="1032"/>
      <c r="BJ214" s="1032"/>
      <c r="BK214" s="1032"/>
      <c r="BL214" s="1032"/>
      <c r="BM214" s="1032"/>
      <c r="BN214" s="1032"/>
      <c r="BO214" s="1032"/>
      <c r="BP214" s="1032"/>
      <c r="BQ214" s="1032"/>
      <c r="BR214" s="1032"/>
      <c r="BS214" s="1032"/>
      <c r="BT214" s="1032"/>
      <c r="BU214" s="1032"/>
      <c r="BV214" s="1032"/>
      <c r="BW214" s="1032"/>
      <c r="BX214" s="1032"/>
      <c r="BY214" s="1032"/>
      <c r="BZ214" s="1032"/>
      <c r="CA214" s="1032"/>
      <c r="CB214" s="1032"/>
      <c r="CC214" s="1032"/>
      <c r="CD214" s="1032"/>
      <c r="CE214" s="1032"/>
      <c r="CF214" s="1032"/>
      <c r="CG214" s="1032"/>
      <c r="CH214" s="1032"/>
      <c r="CI214" s="1032"/>
      <c r="CJ214" s="1032"/>
      <c r="CK214" s="1032"/>
      <c r="CL214" s="1032"/>
      <c r="CM214" s="1032"/>
      <c r="CN214" s="1032"/>
      <c r="CO214" s="1032"/>
      <c r="CP214" s="1032"/>
      <c r="CQ214" s="1032"/>
      <c r="CR214" s="1032"/>
      <c r="CS214" s="1032"/>
      <c r="CT214" s="1032"/>
      <c r="CV214" s="1000"/>
      <c r="CW214" s="1003"/>
      <c r="CX214" s="1003"/>
      <c r="CY214" s="1003"/>
      <c r="CZ214" s="1003"/>
      <c r="DA214" s="1003"/>
      <c r="DB214" s="1003"/>
      <c r="DC214" s="1003"/>
      <c r="DD214" s="1003"/>
      <c r="DE214" s="1003"/>
      <c r="DF214" s="1003"/>
      <c r="DG214" s="1003"/>
      <c r="DH214" s="1003"/>
      <c r="DI214" s="1003"/>
      <c r="DJ214" s="1003"/>
      <c r="DK214" s="1003"/>
      <c r="DL214" s="1003"/>
      <c r="DM214" s="1003"/>
      <c r="DN214" s="1003"/>
      <c r="DO214" s="1003"/>
      <c r="DP214" s="1003"/>
      <c r="DQ214" s="1003"/>
      <c r="DR214" s="1003"/>
      <c r="DS214" s="1003"/>
      <c r="DT214" s="1003"/>
      <c r="DU214" s="1003"/>
      <c r="DV214" s="1003"/>
      <c r="DW214" s="1003"/>
      <c r="DX214" s="1003"/>
      <c r="DY214" s="1003"/>
      <c r="DZ214" s="1003"/>
      <c r="EA214" s="1003"/>
      <c r="EB214" s="1003"/>
      <c r="EC214" s="1003"/>
      <c r="ED214" s="1003"/>
      <c r="EE214" s="1003"/>
      <c r="EF214" s="1003"/>
      <c r="EG214" s="1003"/>
      <c r="EH214" s="1003"/>
      <c r="EI214" s="1003"/>
      <c r="EJ214" s="1003"/>
      <c r="EK214" s="1003"/>
      <c r="EL214" s="1003"/>
      <c r="EM214" s="1003"/>
      <c r="EN214" s="1003"/>
      <c r="EO214" s="1003"/>
      <c r="EP214" s="1003"/>
      <c r="EQ214" s="1003"/>
      <c r="ER214" s="1003"/>
      <c r="ES214" s="1037"/>
      <c r="ET214" s="1037"/>
      <c r="EU214" s="1037"/>
      <c r="EV214" s="1037"/>
      <c r="EW214" s="1037"/>
      <c r="EX214" s="1037"/>
      <c r="EY214" s="1037"/>
      <c r="EZ214" s="1037"/>
      <c r="FA214" s="1037"/>
      <c r="FB214" s="1037"/>
      <c r="FC214" s="1037"/>
      <c r="FD214" s="1037"/>
      <c r="FE214" s="1037"/>
      <c r="FF214" s="1037"/>
      <c r="FG214" s="1037"/>
      <c r="FH214" s="1037"/>
      <c r="FI214" s="1037"/>
      <c r="FJ214" s="1037"/>
      <c r="FK214" s="1037"/>
      <c r="FL214" s="1037"/>
      <c r="FM214" s="1037"/>
      <c r="FN214" s="1037"/>
      <c r="FO214" s="1037"/>
      <c r="FP214" s="1037"/>
      <c r="FQ214" s="1037"/>
      <c r="FR214" s="1037"/>
      <c r="FS214" s="1037"/>
      <c r="FT214" s="1037"/>
      <c r="FU214" s="1037"/>
      <c r="FV214" s="1037"/>
      <c r="FW214" s="1037"/>
      <c r="FX214" s="1037"/>
      <c r="FY214" s="1037"/>
      <c r="FZ214" s="1037"/>
      <c r="GA214" s="1037"/>
      <c r="GB214" s="1037"/>
      <c r="GC214" s="1037"/>
      <c r="GD214" s="1037"/>
      <c r="GE214" s="1037"/>
      <c r="GF214" s="1037"/>
      <c r="GG214" s="1037"/>
      <c r="GH214" s="1037"/>
      <c r="GI214" s="1037"/>
      <c r="GJ214" s="1037"/>
      <c r="GK214" s="1037"/>
      <c r="GL214" s="1037"/>
      <c r="GM214" s="1037"/>
      <c r="GN214" s="1037"/>
      <c r="GO214" s="1037"/>
    </row>
    <row r="215" spans="1:197" ht="6.75" customHeight="1" x14ac:dyDescent="0.2">
      <c r="A215" s="1001"/>
      <c r="B215" s="1004"/>
      <c r="C215" s="1004"/>
      <c r="D215" s="1004"/>
      <c r="E215" s="1004"/>
      <c r="F215" s="1004"/>
      <c r="G215" s="1004"/>
      <c r="H215" s="1004"/>
      <c r="I215" s="1004"/>
      <c r="J215" s="1004"/>
      <c r="K215" s="1004"/>
      <c r="L215" s="1004"/>
      <c r="M215" s="1004"/>
      <c r="N215" s="1004"/>
      <c r="O215" s="1004"/>
      <c r="P215" s="1004"/>
      <c r="Q215" s="1004"/>
      <c r="R215" s="1004"/>
      <c r="S215" s="1004"/>
      <c r="T215" s="1004"/>
      <c r="U215" s="1004"/>
      <c r="V215" s="1004"/>
      <c r="W215" s="1004"/>
      <c r="X215" s="1004"/>
      <c r="Y215" s="1004"/>
      <c r="Z215" s="1004"/>
      <c r="AA215" s="1004"/>
      <c r="AB215" s="1004"/>
      <c r="AC215" s="1004"/>
      <c r="AD215" s="1004"/>
      <c r="AE215" s="1004"/>
      <c r="AF215" s="1004"/>
      <c r="AG215" s="1004"/>
      <c r="AH215" s="1004"/>
      <c r="AI215" s="1004"/>
      <c r="AJ215" s="1004"/>
      <c r="AK215" s="1004"/>
      <c r="AL215" s="1004"/>
      <c r="AM215" s="1004"/>
      <c r="AN215" s="1004"/>
      <c r="AO215" s="1004"/>
      <c r="AP215" s="1004"/>
      <c r="AQ215" s="1004"/>
      <c r="AR215" s="1004"/>
      <c r="AS215" s="1004"/>
      <c r="AT215" s="1004"/>
      <c r="AU215" s="1004"/>
      <c r="AV215" s="1004"/>
      <c r="AW215" s="1004"/>
      <c r="AX215" s="1033"/>
      <c r="AY215" s="1033"/>
      <c r="AZ215" s="1033"/>
      <c r="BA215" s="1033"/>
      <c r="BB215" s="1033"/>
      <c r="BC215" s="1033"/>
      <c r="BD215" s="1033"/>
      <c r="BE215" s="1033"/>
      <c r="BF215" s="1033"/>
      <c r="BG215" s="1033"/>
      <c r="BH215" s="1033"/>
      <c r="BI215" s="1033"/>
      <c r="BJ215" s="1033"/>
      <c r="BK215" s="1033"/>
      <c r="BL215" s="1033"/>
      <c r="BM215" s="1033"/>
      <c r="BN215" s="1033"/>
      <c r="BO215" s="1033"/>
      <c r="BP215" s="1033"/>
      <c r="BQ215" s="1033"/>
      <c r="BR215" s="1033"/>
      <c r="BS215" s="1033"/>
      <c r="BT215" s="1033"/>
      <c r="BU215" s="1033"/>
      <c r="BV215" s="1033"/>
      <c r="BW215" s="1033"/>
      <c r="BX215" s="1033"/>
      <c r="BY215" s="1033"/>
      <c r="BZ215" s="1033"/>
      <c r="CA215" s="1033"/>
      <c r="CB215" s="1033"/>
      <c r="CC215" s="1033"/>
      <c r="CD215" s="1033"/>
      <c r="CE215" s="1033"/>
      <c r="CF215" s="1033"/>
      <c r="CG215" s="1033"/>
      <c r="CH215" s="1033"/>
      <c r="CI215" s="1033"/>
      <c r="CJ215" s="1033"/>
      <c r="CK215" s="1033"/>
      <c r="CL215" s="1033"/>
      <c r="CM215" s="1033"/>
      <c r="CN215" s="1033"/>
      <c r="CO215" s="1033"/>
      <c r="CP215" s="1033"/>
      <c r="CQ215" s="1033"/>
      <c r="CR215" s="1033"/>
      <c r="CS215" s="1033"/>
      <c r="CT215" s="1033"/>
      <c r="CV215" s="1001"/>
      <c r="CW215" s="1004"/>
      <c r="CX215" s="1004"/>
      <c r="CY215" s="1004"/>
      <c r="CZ215" s="1004"/>
      <c r="DA215" s="1004"/>
      <c r="DB215" s="1004"/>
      <c r="DC215" s="1004"/>
      <c r="DD215" s="1004"/>
      <c r="DE215" s="1004"/>
      <c r="DF215" s="1004"/>
      <c r="DG215" s="1004"/>
      <c r="DH215" s="1004"/>
      <c r="DI215" s="1004"/>
      <c r="DJ215" s="1004"/>
      <c r="DK215" s="1004"/>
      <c r="DL215" s="1004"/>
      <c r="DM215" s="1004"/>
      <c r="DN215" s="1004"/>
      <c r="DO215" s="1004"/>
      <c r="DP215" s="1004"/>
      <c r="DQ215" s="1004"/>
      <c r="DR215" s="1004"/>
      <c r="DS215" s="1004"/>
      <c r="DT215" s="1004"/>
      <c r="DU215" s="1004"/>
      <c r="DV215" s="1004"/>
      <c r="DW215" s="1004"/>
      <c r="DX215" s="1004"/>
      <c r="DY215" s="1004"/>
      <c r="DZ215" s="1004"/>
      <c r="EA215" s="1004"/>
      <c r="EB215" s="1004"/>
      <c r="EC215" s="1004"/>
      <c r="ED215" s="1004"/>
      <c r="EE215" s="1004"/>
      <c r="EF215" s="1004"/>
      <c r="EG215" s="1004"/>
      <c r="EH215" s="1004"/>
      <c r="EI215" s="1004"/>
      <c r="EJ215" s="1004"/>
      <c r="EK215" s="1004"/>
      <c r="EL215" s="1004"/>
      <c r="EM215" s="1004"/>
      <c r="EN215" s="1004"/>
      <c r="EO215" s="1004"/>
      <c r="EP215" s="1004"/>
      <c r="EQ215" s="1004"/>
      <c r="ER215" s="1004"/>
      <c r="ES215" s="1038"/>
      <c r="ET215" s="1038"/>
      <c r="EU215" s="1038"/>
      <c r="EV215" s="1038"/>
      <c r="EW215" s="1038"/>
      <c r="EX215" s="1038"/>
      <c r="EY215" s="1038"/>
      <c r="EZ215" s="1038"/>
      <c r="FA215" s="1038"/>
      <c r="FB215" s="1038"/>
      <c r="FC215" s="1038"/>
      <c r="FD215" s="1038"/>
      <c r="FE215" s="1038"/>
      <c r="FF215" s="1038"/>
      <c r="FG215" s="1038"/>
      <c r="FH215" s="1038"/>
      <c r="FI215" s="1038"/>
      <c r="FJ215" s="1038"/>
      <c r="FK215" s="1038"/>
      <c r="FL215" s="1038"/>
      <c r="FM215" s="1038"/>
      <c r="FN215" s="1038"/>
      <c r="FO215" s="1038"/>
      <c r="FP215" s="1038"/>
      <c r="FQ215" s="1038"/>
      <c r="FR215" s="1038"/>
      <c r="FS215" s="1038"/>
      <c r="FT215" s="1038"/>
      <c r="FU215" s="1038"/>
      <c r="FV215" s="1038"/>
      <c r="FW215" s="1038"/>
      <c r="FX215" s="1038"/>
      <c r="FY215" s="1038"/>
      <c r="FZ215" s="1038"/>
      <c r="GA215" s="1038"/>
      <c r="GB215" s="1038"/>
      <c r="GC215" s="1038"/>
      <c r="GD215" s="1038"/>
      <c r="GE215" s="1038"/>
      <c r="GF215" s="1038"/>
      <c r="GG215" s="1038"/>
      <c r="GH215" s="1038"/>
      <c r="GI215" s="1038"/>
      <c r="GJ215" s="1038"/>
      <c r="GK215" s="1038"/>
      <c r="GL215" s="1038"/>
      <c r="GM215" s="1038"/>
      <c r="GN215" s="1038"/>
      <c r="GO215" s="1038"/>
    </row>
    <row r="216" spans="1:197" ht="3.75" customHeight="1" x14ac:dyDescent="0.25">
      <c r="A216" s="882"/>
      <c r="B216" s="883"/>
      <c r="C216" s="883"/>
      <c r="D216" s="883"/>
      <c r="E216" s="883"/>
      <c r="F216" s="883"/>
      <c r="G216" s="883"/>
      <c r="H216" s="883"/>
      <c r="I216" s="883"/>
      <c r="J216" s="883"/>
      <c r="K216" s="883"/>
      <c r="L216" s="883"/>
      <c r="M216" s="883"/>
      <c r="N216" s="883"/>
      <c r="O216" s="883"/>
      <c r="P216" s="883"/>
      <c r="Q216" s="883"/>
      <c r="R216" s="883"/>
      <c r="S216" s="883"/>
      <c r="T216" s="883"/>
      <c r="U216" s="883"/>
      <c r="V216" s="883"/>
      <c r="W216" s="883"/>
      <c r="X216" s="883"/>
      <c r="Y216" s="883"/>
      <c r="Z216" s="883"/>
      <c r="AA216" s="883"/>
      <c r="AB216" s="883"/>
      <c r="AC216" s="883"/>
      <c r="AD216" s="883"/>
      <c r="AE216" s="883"/>
      <c r="AF216" s="883"/>
      <c r="AG216" s="883"/>
      <c r="AH216" s="883"/>
      <c r="AI216" s="883"/>
      <c r="AJ216" s="883"/>
      <c r="AK216" s="883"/>
      <c r="AL216" s="883"/>
      <c r="AM216" s="883"/>
      <c r="AN216" s="883"/>
      <c r="AO216" s="883"/>
      <c r="AP216" s="883"/>
      <c r="AQ216" s="883"/>
      <c r="AR216" s="883"/>
      <c r="AS216" s="883"/>
      <c r="AT216" s="883"/>
      <c r="AU216" s="883"/>
      <c r="AV216" s="883"/>
      <c r="AW216" s="883"/>
      <c r="AX216" s="882"/>
      <c r="AY216" s="883"/>
      <c r="AZ216" s="883"/>
      <c r="BA216" s="883"/>
      <c r="BB216" s="883"/>
      <c r="BC216" s="883"/>
      <c r="BD216" s="883"/>
      <c r="BE216" s="883"/>
      <c r="BF216" s="883"/>
      <c r="BG216" s="883"/>
      <c r="BH216" s="883"/>
      <c r="BI216" s="883"/>
      <c r="BJ216" s="883"/>
      <c r="BK216" s="883"/>
      <c r="BL216" s="883"/>
      <c r="BM216" s="883"/>
      <c r="BN216" s="883"/>
      <c r="BO216" s="883"/>
      <c r="BP216" s="883"/>
      <c r="BQ216" s="883"/>
      <c r="BR216" s="883"/>
      <c r="BS216" s="883"/>
      <c r="BT216" s="883"/>
      <c r="BU216" s="883"/>
      <c r="BV216" s="883"/>
      <c r="BW216" s="883"/>
      <c r="BX216" s="883"/>
      <c r="BY216" s="883"/>
      <c r="BZ216" s="883"/>
      <c r="CA216" s="883"/>
      <c r="CB216" s="883"/>
      <c r="CC216" s="883"/>
      <c r="CD216" s="883"/>
      <c r="CE216" s="883"/>
      <c r="CF216" s="883"/>
      <c r="CG216" s="883"/>
      <c r="CH216" s="883"/>
      <c r="CI216" s="883"/>
      <c r="CJ216" s="883"/>
      <c r="CK216" s="883"/>
      <c r="CL216" s="883"/>
      <c r="CM216" s="883"/>
      <c r="CN216" s="883"/>
      <c r="CO216" s="883"/>
      <c r="CP216" s="883"/>
      <c r="CQ216" s="883"/>
      <c r="CR216" s="883"/>
      <c r="CS216" s="883"/>
      <c r="CT216" s="883"/>
      <c r="CV216" s="882"/>
      <c r="CW216" s="883"/>
      <c r="CX216" s="883"/>
      <c r="CY216" s="883"/>
      <c r="CZ216" s="883"/>
      <c r="DA216" s="883"/>
      <c r="DB216" s="883"/>
      <c r="DC216" s="883"/>
      <c r="DD216" s="883"/>
      <c r="DE216" s="883"/>
      <c r="DF216" s="883"/>
      <c r="DG216" s="883"/>
      <c r="DH216" s="883"/>
      <c r="DI216" s="883"/>
      <c r="DJ216" s="883"/>
      <c r="DK216" s="883"/>
      <c r="DL216" s="883"/>
      <c r="DM216" s="883"/>
      <c r="DN216" s="883"/>
      <c r="DO216" s="883"/>
      <c r="DP216" s="883"/>
      <c r="DQ216" s="883"/>
      <c r="DR216" s="883"/>
      <c r="DS216" s="883"/>
      <c r="DT216" s="883"/>
      <c r="DU216" s="883"/>
      <c r="DV216" s="883"/>
      <c r="DW216" s="883"/>
      <c r="DX216" s="883"/>
      <c r="DY216" s="883"/>
      <c r="DZ216" s="883"/>
      <c r="EA216" s="883"/>
      <c r="EB216" s="883"/>
      <c r="EC216" s="883"/>
      <c r="ED216" s="883"/>
      <c r="EE216" s="883"/>
      <c r="EF216" s="883"/>
      <c r="EG216" s="883"/>
      <c r="EH216" s="883"/>
      <c r="EI216" s="883"/>
      <c r="EJ216" s="883"/>
      <c r="EK216" s="883"/>
      <c r="EL216" s="883"/>
      <c r="EM216" s="883"/>
      <c r="EN216" s="883"/>
      <c r="EO216" s="883"/>
      <c r="EP216" s="883"/>
      <c r="EQ216" s="883"/>
      <c r="ER216" s="883"/>
      <c r="ES216" s="882"/>
      <c r="ET216" s="883"/>
      <c r="EU216" s="883"/>
      <c r="EV216" s="883"/>
      <c r="EW216" s="883"/>
      <c r="EX216" s="883"/>
      <c r="EY216" s="883"/>
      <c r="EZ216" s="883"/>
      <c r="FA216" s="883"/>
      <c r="FB216" s="883"/>
      <c r="FC216" s="883"/>
      <c r="FD216" s="883"/>
      <c r="FE216" s="883"/>
      <c r="FF216" s="883"/>
      <c r="FG216" s="883"/>
      <c r="FH216" s="883"/>
      <c r="FI216" s="883"/>
      <c r="FJ216" s="883"/>
      <c r="FK216" s="883"/>
      <c r="FL216" s="883"/>
      <c r="FM216" s="883"/>
      <c r="FN216" s="883"/>
      <c r="FO216" s="883"/>
      <c r="FP216" s="883"/>
      <c r="FQ216" s="883"/>
      <c r="FR216" s="883"/>
      <c r="FS216" s="883"/>
      <c r="FT216" s="883"/>
      <c r="FU216" s="883"/>
      <c r="FV216" s="883"/>
      <c r="FW216" s="883"/>
      <c r="FX216" s="883"/>
      <c r="FY216" s="883"/>
      <c r="FZ216" s="883"/>
      <c r="GA216" s="883"/>
      <c r="GB216" s="883"/>
      <c r="GC216" s="883"/>
      <c r="GD216" s="883"/>
      <c r="GE216" s="883"/>
      <c r="GF216" s="883"/>
      <c r="GG216" s="883"/>
      <c r="GH216" s="883"/>
      <c r="GI216" s="883"/>
      <c r="GJ216" s="883"/>
      <c r="GK216" s="883"/>
      <c r="GL216" s="883"/>
      <c r="GM216" s="883"/>
      <c r="GN216" s="883"/>
      <c r="GO216" s="883"/>
    </row>
    <row r="217" spans="1:197" ht="5.25" customHeight="1" x14ac:dyDescent="0.25">
      <c r="A217" s="1005" t="str">
        <f>'Resumen Anual'!$B$5</f>
        <v>MARCA Y MODELO</v>
      </c>
      <c r="B217" s="1006"/>
      <c r="C217" s="1006"/>
      <c r="D217" s="1006"/>
      <c r="E217" s="1006"/>
      <c r="F217" s="1006"/>
      <c r="G217" s="1006"/>
      <c r="H217" s="1006"/>
      <c r="I217" s="1006"/>
      <c r="J217" s="1006"/>
      <c r="K217" s="1011"/>
      <c r="L217" s="1011"/>
      <c r="M217" s="1011"/>
      <c r="N217" s="1011"/>
      <c r="O217" s="1011"/>
      <c r="P217" s="1011"/>
      <c r="Q217" s="1011"/>
      <c r="R217" s="1011"/>
      <c r="S217" s="1011"/>
      <c r="T217" s="1011"/>
      <c r="U217" s="1011"/>
      <c r="V217" s="1011"/>
      <c r="W217" s="1011"/>
      <c r="X217" s="1011"/>
      <c r="Y217" s="1011"/>
      <c r="Z217" s="1011"/>
      <c r="AA217" s="1011"/>
      <c r="AB217" s="1011"/>
      <c r="AC217" s="1011"/>
      <c r="AD217" s="1011"/>
      <c r="AE217" s="1011"/>
      <c r="AF217" s="1011"/>
      <c r="AG217" s="1011"/>
      <c r="AH217" s="1011"/>
      <c r="AI217" s="1011"/>
      <c r="AJ217" s="1011"/>
      <c r="AK217" s="1011"/>
      <c r="AL217" s="1011"/>
      <c r="AM217" s="1011"/>
      <c r="AN217" s="1011"/>
      <c r="AO217" s="1011"/>
      <c r="AP217" s="1011"/>
      <c r="AQ217" s="1011"/>
      <c r="AR217" s="1011"/>
      <c r="AS217" s="1011"/>
      <c r="AT217" s="1011"/>
      <c r="AU217" s="1011"/>
      <c r="AV217" s="1011"/>
      <c r="AW217" s="888"/>
      <c r="AX217" s="1005" t="str">
        <f>'Resumen Anual'!$B$5</f>
        <v>MARCA Y MODELO</v>
      </c>
      <c r="AY217" s="1006"/>
      <c r="AZ217" s="1006"/>
      <c r="BA217" s="1006"/>
      <c r="BB217" s="1006"/>
      <c r="BC217" s="1006"/>
      <c r="BD217" s="1006"/>
      <c r="BE217" s="1006"/>
      <c r="BF217" s="1006"/>
      <c r="BG217" s="1006"/>
      <c r="BH217" s="1011"/>
      <c r="BI217" s="1011"/>
      <c r="BJ217" s="1011"/>
      <c r="BK217" s="1011"/>
      <c r="BL217" s="1011"/>
      <c r="BM217" s="1011"/>
      <c r="BN217" s="1011"/>
      <c r="BO217" s="1011"/>
      <c r="BP217" s="1011"/>
      <c r="BQ217" s="1011"/>
      <c r="BR217" s="1011"/>
      <c r="BS217" s="1011"/>
      <c r="BT217" s="1011"/>
      <c r="BU217" s="1011"/>
      <c r="BV217" s="1011"/>
      <c r="BW217" s="1011"/>
      <c r="BX217" s="1011"/>
      <c r="BY217" s="1011"/>
      <c r="BZ217" s="1011"/>
      <c r="CA217" s="1011"/>
      <c r="CB217" s="1011"/>
      <c r="CC217" s="1011"/>
      <c r="CD217" s="1011"/>
      <c r="CE217" s="1011"/>
      <c r="CF217" s="1011"/>
      <c r="CG217" s="1011"/>
      <c r="CH217" s="1011"/>
      <c r="CI217" s="1011"/>
      <c r="CJ217" s="1011"/>
      <c r="CK217" s="1011"/>
      <c r="CL217" s="1011"/>
      <c r="CM217" s="1011"/>
      <c r="CN217" s="1011"/>
      <c r="CO217" s="1011"/>
      <c r="CP217" s="1011"/>
      <c r="CQ217" s="1011"/>
      <c r="CR217" s="1011"/>
      <c r="CS217" s="1011"/>
      <c r="CT217" s="888"/>
      <c r="CV217" s="1005" t="str">
        <f>'Resumen Anual'!$B$5</f>
        <v>MARCA Y MODELO</v>
      </c>
      <c r="CW217" s="1006"/>
      <c r="CX217" s="1006"/>
      <c r="CY217" s="1006"/>
      <c r="CZ217" s="1006"/>
      <c r="DA217" s="1006"/>
      <c r="DB217" s="1006"/>
      <c r="DC217" s="1006"/>
      <c r="DD217" s="1006"/>
      <c r="DE217" s="1006"/>
      <c r="DF217" s="1011"/>
      <c r="DG217" s="1011"/>
      <c r="DH217" s="1011"/>
      <c r="DI217" s="1011"/>
      <c r="DJ217" s="1011"/>
      <c r="DK217" s="1011"/>
      <c r="DL217" s="1011"/>
      <c r="DM217" s="1011"/>
      <c r="DN217" s="1011"/>
      <c r="DO217" s="1011"/>
      <c r="DP217" s="1011"/>
      <c r="DQ217" s="1011"/>
      <c r="DR217" s="1011"/>
      <c r="DS217" s="1011"/>
      <c r="DT217" s="1011"/>
      <c r="DU217" s="1011"/>
      <c r="DV217" s="1011"/>
      <c r="DW217" s="1011"/>
      <c r="DX217" s="1011"/>
      <c r="DY217" s="1011"/>
      <c r="DZ217" s="1011"/>
      <c r="EA217" s="1011"/>
      <c r="EB217" s="1011"/>
      <c r="EC217" s="1011"/>
      <c r="ED217" s="1011"/>
      <c r="EE217" s="1011"/>
      <c r="EF217" s="1011"/>
      <c r="EG217" s="1011"/>
      <c r="EH217" s="1011"/>
      <c r="EI217" s="1011"/>
      <c r="EJ217" s="1011"/>
      <c r="EK217" s="1011"/>
      <c r="EL217" s="1011"/>
      <c r="EM217" s="1011"/>
      <c r="EN217" s="1011"/>
      <c r="EO217" s="1011"/>
      <c r="EP217" s="1011"/>
      <c r="EQ217" s="1011"/>
      <c r="ER217" s="888"/>
      <c r="ES217" s="1005" t="str">
        <f>'Resumen Anual'!$B$5</f>
        <v>MARCA Y MODELO</v>
      </c>
      <c r="ET217" s="1006"/>
      <c r="EU217" s="1006"/>
      <c r="EV217" s="1006"/>
      <c r="EW217" s="1006"/>
      <c r="EX217" s="1006"/>
      <c r="EY217" s="1006"/>
      <c r="EZ217" s="1006"/>
      <c r="FA217" s="1006"/>
      <c r="FB217" s="1006"/>
      <c r="FC217" s="1011"/>
      <c r="FD217" s="1011"/>
      <c r="FE217" s="1011"/>
      <c r="FF217" s="1011"/>
      <c r="FG217" s="1011"/>
      <c r="FH217" s="1011"/>
      <c r="FI217" s="1011"/>
      <c r="FJ217" s="1011"/>
      <c r="FK217" s="1011"/>
      <c r="FL217" s="1011"/>
      <c r="FM217" s="1011"/>
      <c r="FN217" s="1011"/>
      <c r="FO217" s="1011"/>
      <c r="FP217" s="1011"/>
      <c r="FQ217" s="1011"/>
      <c r="FR217" s="1011"/>
      <c r="FS217" s="1011"/>
      <c r="FT217" s="1011"/>
      <c r="FU217" s="1011"/>
      <c r="FV217" s="1011"/>
      <c r="FW217" s="1011"/>
      <c r="FX217" s="1011"/>
      <c r="FY217" s="1011"/>
      <c r="FZ217" s="1011"/>
      <c r="GA217" s="1011"/>
      <c r="GB217" s="1011"/>
      <c r="GC217" s="1011"/>
      <c r="GD217" s="1011"/>
      <c r="GE217" s="1011"/>
      <c r="GF217" s="1011"/>
      <c r="GG217" s="1011"/>
      <c r="GH217" s="1011"/>
      <c r="GI217" s="1011"/>
      <c r="GJ217" s="1011"/>
      <c r="GK217" s="1011"/>
      <c r="GL217" s="1011"/>
      <c r="GM217" s="1011"/>
      <c r="GN217" s="1011"/>
      <c r="GO217" s="888"/>
    </row>
    <row r="218" spans="1:197" ht="11.25" customHeight="1" x14ac:dyDescent="0.2">
      <c r="A218" s="1007"/>
      <c r="B218" s="1008"/>
      <c r="C218" s="1008"/>
      <c r="D218" s="1008"/>
      <c r="E218" s="1008"/>
      <c r="F218" s="1008"/>
      <c r="G218" s="1008"/>
      <c r="H218" s="1008"/>
      <c r="I218" s="1008"/>
      <c r="J218" s="1008"/>
      <c r="K218" s="871"/>
      <c r="L218" s="871"/>
      <c r="M218" s="871"/>
      <c r="N218" s="871"/>
      <c r="O218" s="871"/>
      <c r="P218" s="871"/>
      <c r="Q218" s="871"/>
      <c r="R218" s="871"/>
      <c r="S218" s="871"/>
      <c r="T218" s="871"/>
      <c r="U218" s="871"/>
      <c r="V218" s="871"/>
      <c r="W218" s="871"/>
      <c r="X218" s="871"/>
      <c r="Y218" s="871"/>
      <c r="Z218" s="871"/>
      <c r="AA218" s="871"/>
      <c r="AB218" s="871"/>
      <c r="AC218" s="871"/>
      <c r="AD218" s="1012"/>
      <c r="AE218" s="1013" t="str">
        <f>IF(Portada!$A$1="www.fly-logics.com","PIC",0)</f>
        <v>PIC</v>
      </c>
      <c r="AF218" s="1014"/>
      <c r="AG218" s="1014"/>
      <c r="AH218" s="1015"/>
      <c r="AI218" s="1019" t="str">
        <f>IF(Portada!$A$1="www.fly-logics.com","SIC",0)</f>
        <v>SIC</v>
      </c>
      <c r="AJ218" s="1014"/>
      <c r="AK218" s="1014"/>
      <c r="AL218" s="1015"/>
      <c r="AM218" s="1019" t="str">
        <f>IF(Portada!$A$1="www.fly-logics.com","INSTR.",0)</f>
        <v>INSTR.</v>
      </c>
      <c r="AN218" s="1014"/>
      <c r="AO218" s="1014"/>
      <c r="AP218" s="1014"/>
      <c r="AQ218" s="1019" t="str">
        <f>'Resumen Anual'!$AR$5</f>
        <v>Aterr.</v>
      </c>
      <c r="AR218" s="1014"/>
      <c r="AS218" s="1014"/>
      <c r="AT218" s="1014"/>
      <c r="AU218" s="1014"/>
      <c r="AV218" s="1021"/>
      <c r="AW218" s="888"/>
      <c r="AX218" s="1007"/>
      <c r="AY218" s="1008"/>
      <c r="AZ218" s="1008"/>
      <c r="BA218" s="1008"/>
      <c r="BB218" s="1008"/>
      <c r="BC218" s="1008"/>
      <c r="BD218" s="1008"/>
      <c r="BE218" s="1008"/>
      <c r="BF218" s="1008"/>
      <c r="BG218" s="1008"/>
      <c r="BH218" s="871"/>
      <c r="BI218" s="871"/>
      <c r="BJ218" s="871"/>
      <c r="BK218" s="871"/>
      <c r="BL218" s="871"/>
      <c r="BM218" s="871"/>
      <c r="BN218" s="871"/>
      <c r="BO218" s="871"/>
      <c r="BP218" s="871"/>
      <c r="BQ218" s="871"/>
      <c r="BR218" s="871"/>
      <c r="BS218" s="871"/>
      <c r="BT218" s="871"/>
      <c r="BU218" s="871"/>
      <c r="BV218" s="871"/>
      <c r="BW218" s="871"/>
      <c r="BX218" s="871"/>
      <c r="BY218" s="871"/>
      <c r="BZ218" s="871"/>
      <c r="CA218" s="1012"/>
      <c r="CB218" s="1013" t="str">
        <f>IF(Portada!$A$1="www.fly-logics.com","PIC",0)</f>
        <v>PIC</v>
      </c>
      <c r="CC218" s="1014"/>
      <c r="CD218" s="1014"/>
      <c r="CE218" s="1015"/>
      <c r="CF218" s="1019" t="str">
        <f>IF(Portada!$A$1="www.fly-logics.com","SIC",0)</f>
        <v>SIC</v>
      </c>
      <c r="CG218" s="1014"/>
      <c r="CH218" s="1014"/>
      <c r="CI218" s="1015"/>
      <c r="CJ218" s="1019" t="str">
        <f>IF(Portada!$A$1="www.fly-logics.com","INSTR.",0)</f>
        <v>INSTR.</v>
      </c>
      <c r="CK218" s="1014"/>
      <c r="CL218" s="1014"/>
      <c r="CM218" s="1014"/>
      <c r="CN218" s="1019" t="str">
        <f>'Resumen Anual'!$AR$5</f>
        <v>Aterr.</v>
      </c>
      <c r="CO218" s="1014"/>
      <c r="CP218" s="1014"/>
      <c r="CQ218" s="1014"/>
      <c r="CR218" s="1014"/>
      <c r="CS218" s="1021"/>
      <c r="CT218" s="888"/>
      <c r="CV218" s="1007"/>
      <c r="CW218" s="1008"/>
      <c r="CX218" s="1008"/>
      <c r="CY218" s="1008"/>
      <c r="CZ218" s="1008"/>
      <c r="DA218" s="1008"/>
      <c r="DB218" s="1008"/>
      <c r="DC218" s="1008"/>
      <c r="DD218" s="1008"/>
      <c r="DE218" s="1008"/>
      <c r="DF218" s="871"/>
      <c r="DG218" s="871"/>
      <c r="DH218" s="871"/>
      <c r="DI218" s="871"/>
      <c r="DJ218" s="871"/>
      <c r="DK218" s="871"/>
      <c r="DL218" s="871"/>
      <c r="DM218" s="871"/>
      <c r="DN218" s="871"/>
      <c r="DO218" s="871"/>
      <c r="DP218" s="871"/>
      <c r="DQ218" s="871"/>
      <c r="DR218" s="871"/>
      <c r="DS218" s="871"/>
      <c r="DT218" s="871"/>
      <c r="DU218" s="871"/>
      <c r="DV218" s="871"/>
      <c r="DW218" s="871"/>
      <c r="DX218" s="871"/>
      <c r="DY218" s="1012"/>
      <c r="DZ218" s="1013" t="str">
        <f>IF(Portada!$A$1="www.fly-logics.com","PIC",0)</f>
        <v>PIC</v>
      </c>
      <c r="EA218" s="1014"/>
      <c r="EB218" s="1014"/>
      <c r="EC218" s="1015"/>
      <c r="ED218" s="1019" t="str">
        <f>IF(Portada!$A$1="www.fly-logics.com","SIC",0)</f>
        <v>SIC</v>
      </c>
      <c r="EE218" s="1014"/>
      <c r="EF218" s="1014"/>
      <c r="EG218" s="1015"/>
      <c r="EH218" s="1019" t="str">
        <f>IF(Portada!$A$1="www.fly-logics.com","INSTR.",0)</f>
        <v>INSTR.</v>
      </c>
      <c r="EI218" s="1014"/>
      <c r="EJ218" s="1014"/>
      <c r="EK218" s="1014"/>
      <c r="EL218" s="1019" t="str">
        <f>'Resumen Anual'!$AR$5</f>
        <v>Aterr.</v>
      </c>
      <c r="EM218" s="1014"/>
      <c r="EN218" s="1014"/>
      <c r="EO218" s="1014"/>
      <c r="EP218" s="1014"/>
      <c r="EQ218" s="1021"/>
      <c r="ER218" s="888"/>
      <c r="ES218" s="1007"/>
      <c r="ET218" s="1008"/>
      <c r="EU218" s="1008"/>
      <c r="EV218" s="1008"/>
      <c r="EW218" s="1008"/>
      <c r="EX218" s="1008"/>
      <c r="EY218" s="1008"/>
      <c r="EZ218" s="1008"/>
      <c r="FA218" s="1008"/>
      <c r="FB218" s="1008"/>
      <c r="FC218" s="871"/>
      <c r="FD218" s="871"/>
      <c r="FE218" s="871"/>
      <c r="FF218" s="871"/>
      <c r="FG218" s="871"/>
      <c r="FH218" s="871"/>
      <c r="FI218" s="871"/>
      <c r="FJ218" s="871"/>
      <c r="FK218" s="871"/>
      <c r="FL218" s="871"/>
      <c r="FM218" s="871"/>
      <c r="FN218" s="871"/>
      <c r="FO218" s="871"/>
      <c r="FP218" s="871"/>
      <c r="FQ218" s="871"/>
      <c r="FR218" s="871"/>
      <c r="FS218" s="871"/>
      <c r="FT218" s="871"/>
      <c r="FU218" s="871"/>
      <c r="FV218" s="1012"/>
      <c r="FW218" s="1013" t="str">
        <f>IF(Portada!$A$1="www.fly-logics.com","PIC",0)</f>
        <v>PIC</v>
      </c>
      <c r="FX218" s="1014"/>
      <c r="FY218" s="1014"/>
      <c r="FZ218" s="1015"/>
      <c r="GA218" s="1019" t="str">
        <f>IF(Portada!$A$1="www.fly-logics.com","SIC",0)</f>
        <v>SIC</v>
      </c>
      <c r="GB218" s="1014"/>
      <c r="GC218" s="1014"/>
      <c r="GD218" s="1015"/>
      <c r="GE218" s="1019" t="str">
        <f>IF(Portada!$A$1="www.fly-logics.com","INSTR.",0)</f>
        <v>INSTR.</v>
      </c>
      <c r="GF218" s="1014"/>
      <c r="GG218" s="1014"/>
      <c r="GH218" s="1014"/>
      <c r="GI218" s="1019" t="str">
        <f>'Resumen Anual'!$AR$5</f>
        <v>Aterr.</v>
      </c>
      <c r="GJ218" s="1014"/>
      <c r="GK218" s="1014"/>
      <c r="GL218" s="1014"/>
      <c r="GM218" s="1014"/>
      <c r="GN218" s="1021"/>
      <c r="GO218" s="888"/>
    </row>
    <row r="219" spans="1:197" ht="5.25" customHeight="1" x14ac:dyDescent="0.2">
      <c r="A219" s="1007"/>
      <c r="B219" s="1008"/>
      <c r="C219" s="1008"/>
      <c r="D219" s="1008"/>
      <c r="E219" s="1008"/>
      <c r="F219" s="1008"/>
      <c r="G219" s="1008"/>
      <c r="H219" s="1008"/>
      <c r="I219" s="1008"/>
      <c r="J219" s="1008"/>
      <c r="K219" s="871"/>
      <c r="L219" s="871"/>
      <c r="M219" s="871"/>
      <c r="N219" s="871"/>
      <c r="O219" s="871"/>
      <c r="P219" s="871"/>
      <c r="Q219" s="871"/>
      <c r="R219" s="871"/>
      <c r="S219" s="871"/>
      <c r="T219" s="871"/>
      <c r="U219" s="871"/>
      <c r="V219" s="871"/>
      <c r="W219" s="871"/>
      <c r="X219" s="871"/>
      <c r="Y219" s="871"/>
      <c r="Z219" s="871"/>
      <c r="AA219" s="871"/>
      <c r="AB219" s="871"/>
      <c r="AC219" s="871"/>
      <c r="AD219" s="1012"/>
      <c r="AE219" s="1016"/>
      <c r="AF219" s="1017"/>
      <c r="AG219" s="1017"/>
      <c r="AH219" s="1018"/>
      <c r="AI219" s="1020"/>
      <c r="AJ219" s="1017"/>
      <c r="AK219" s="1017"/>
      <c r="AL219" s="1018"/>
      <c r="AM219" s="1020"/>
      <c r="AN219" s="1017"/>
      <c r="AO219" s="1017"/>
      <c r="AP219" s="1017"/>
      <c r="AQ219" s="1022"/>
      <c r="AR219" s="1023"/>
      <c r="AS219" s="1023"/>
      <c r="AT219" s="1023"/>
      <c r="AU219" s="1023"/>
      <c r="AV219" s="1024"/>
      <c r="AW219" s="888"/>
      <c r="AX219" s="1007"/>
      <c r="AY219" s="1008"/>
      <c r="AZ219" s="1008"/>
      <c r="BA219" s="1008"/>
      <c r="BB219" s="1008"/>
      <c r="BC219" s="1008"/>
      <c r="BD219" s="1008"/>
      <c r="BE219" s="1008"/>
      <c r="BF219" s="1008"/>
      <c r="BG219" s="1008"/>
      <c r="BH219" s="871"/>
      <c r="BI219" s="871"/>
      <c r="BJ219" s="871"/>
      <c r="BK219" s="871"/>
      <c r="BL219" s="871"/>
      <c r="BM219" s="871"/>
      <c r="BN219" s="871"/>
      <c r="BO219" s="871"/>
      <c r="BP219" s="871"/>
      <c r="BQ219" s="871"/>
      <c r="BR219" s="871"/>
      <c r="BS219" s="871"/>
      <c r="BT219" s="871"/>
      <c r="BU219" s="871"/>
      <c r="BV219" s="871"/>
      <c r="BW219" s="871"/>
      <c r="BX219" s="871"/>
      <c r="BY219" s="871"/>
      <c r="BZ219" s="871"/>
      <c r="CA219" s="1012"/>
      <c r="CB219" s="1016"/>
      <c r="CC219" s="1017"/>
      <c r="CD219" s="1017"/>
      <c r="CE219" s="1018"/>
      <c r="CF219" s="1020"/>
      <c r="CG219" s="1017"/>
      <c r="CH219" s="1017"/>
      <c r="CI219" s="1018"/>
      <c r="CJ219" s="1020"/>
      <c r="CK219" s="1017"/>
      <c r="CL219" s="1017"/>
      <c r="CM219" s="1017"/>
      <c r="CN219" s="1022"/>
      <c r="CO219" s="1023"/>
      <c r="CP219" s="1023"/>
      <c r="CQ219" s="1023"/>
      <c r="CR219" s="1023"/>
      <c r="CS219" s="1024"/>
      <c r="CT219" s="888"/>
      <c r="CV219" s="1007"/>
      <c r="CW219" s="1008"/>
      <c r="CX219" s="1008"/>
      <c r="CY219" s="1008"/>
      <c r="CZ219" s="1008"/>
      <c r="DA219" s="1008"/>
      <c r="DB219" s="1008"/>
      <c r="DC219" s="1008"/>
      <c r="DD219" s="1008"/>
      <c r="DE219" s="1008"/>
      <c r="DF219" s="871"/>
      <c r="DG219" s="871"/>
      <c r="DH219" s="871"/>
      <c r="DI219" s="871"/>
      <c r="DJ219" s="871"/>
      <c r="DK219" s="871"/>
      <c r="DL219" s="871"/>
      <c r="DM219" s="871"/>
      <c r="DN219" s="871"/>
      <c r="DO219" s="871"/>
      <c r="DP219" s="871"/>
      <c r="DQ219" s="871"/>
      <c r="DR219" s="871"/>
      <c r="DS219" s="871"/>
      <c r="DT219" s="871"/>
      <c r="DU219" s="871"/>
      <c r="DV219" s="871"/>
      <c r="DW219" s="871"/>
      <c r="DX219" s="871"/>
      <c r="DY219" s="1012"/>
      <c r="DZ219" s="1016"/>
      <c r="EA219" s="1017"/>
      <c r="EB219" s="1017"/>
      <c r="EC219" s="1018"/>
      <c r="ED219" s="1020"/>
      <c r="EE219" s="1017"/>
      <c r="EF219" s="1017"/>
      <c r="EG219" s="1018"/>
      <c r="EH219" s="1020"/>
      <c r="EI219" s="1017"/>
      <c r="EJ219" s="1017"/>
      <c r="EK219" s="1017"/>
      <c r="EL219" s="1022"/>
      <c r="EM219" s="1023"/>
      <c r="EN219" s="1023"/>
      <c r="EO219" s="1023"/>
      <c r="EP219" s="1023"/>
      <c r="EQ219" s="1024"/>
      <c r="ER219" s="888"/>
      <c r="ES219" s="1007"/>
      <c r="ET219" s="1008"/>
      <c r="EU219" s="1008"/>
      <c r="EV219" s="1008"/>
      <c r="EW219" s="1008"/>
      <c r="EX219" s="1008"/>
      <c r="EY219" s="1008"/>
      <c r="EZ219" s="1008"/>
      <c r="FA219" s="1008"/>
      <c r="FB219" s="1008"/>
      <c r="FC219" s="871"/>
      <c r="FD219" s="871"/>
      <c r="FE219" s="871"/>
      <c r="FF219" s="871"/>
      <c r="FG219" s="871"/>
      <c r="FH219" s="871"/>
      <c r="FI219" s="871"/>
      <c r="FJ219" s="871"/>
      <c r="FK219" s="871"/>
      <c r="FL219" s="871"/>
      <c r="FM219" s="871"/>
      <c r="FN219" s="871"/>
      <c r="FO219" s="871"/>
      <c r="FP219" s="871"/>
      <c r="FQ219" s="871"/>
      <c r="FR219" s="871"/>
      <c r="FS219" s="871"/>
      <c r="FT219" s="871"/>
      <c r="FU219" s="871"/>
      <c r="FV219" s="1012"/>
      <c r="FW219" s="1016"/>
      <c r="FX219" s="1017"/>
      <c r="FY219" s="1017"/>
      <c r="FZ219" s="1018"/>
      <c r="GA219" s="1020"/>
      <c r="GB219" s="1017"/>
      <c r="GC219" s="1017"/>
      <c r="GD219" s="1018"/>
      <c r="GE219" s="1020"/>
      <c r="GF219" s="1017"/>
      <c r="GG219" s="1017"/>
      <c r="GH219" s="1017"/>
      <c r="GI219" s="1022"/>
      <c r="GJ219" s="1023"/>
      <c r="GK219" s="1023"/>
      <c r="GL219" s="1023"/>
      <c r="GM219" s="1023"/>
      <c r="GN219" s="1024"/>
      <c r="GO219" s="888"/>
    </row>
    <row r="220" spans="1:197" ht="5.25" customHeight="1" x14ac:dyDescent="0.25">
      <c r="A220" s="1009"/>
      <c r="B220" s="1010"/>
      <c r="C220" s="1010"/>
      <c r="D220" s="1010"/>
      <c r="E220" s="1010"/>
      <c r="F220" s="1010"/>
      <c r="G220" s="1010"/>
      <c r="H220" s="1010"/>
      <c r="I220" s="1010"/>
      <c r="J220" s="1010"/>
      <c r="K220" s="1025"/>
      <c r="L220" s="1025"/>
      <c r="M220" s="1025"/>
      <c r="N220" s="1025"/>
      <c r="O220" s="1025"/>
      <c r="P220" s="1025"/>
      <c r="Q220" s="1025"/>
      <c r="R220" s="1025"/>
      <c r="S220" s="1025"/>
      <c r="T220" s="1025"/>
      <c r="U220" s="1025"/>
      <c r="V220" s="1025"/>
      <c r="W220" s="1025"/>
      <c r="X220" s="1025"/>
      <c r="Y220" s="1025"/>
      <c r="Z220" s="1025"/>
      <c r="AA220" s="1025"/>
      <c r="AB220" s="1025"/>
      <c r="AC220" s="1025"/>
      <c r="AD220" s="1026"/>
      <c r="AE220" s="1016"/>
      <c r="AF220" s="1017"/>
      <c r="AG220" s="1017"/>
      <c r="AH220" s="1018"/>
      <c r="AI220" s="1020"/>
      <c r="AJ220" s="1017"/>
      <c r="AK220" s="1017"/>
      <c r="AL220" s="1018"/>
      <c r="AM220" s="1020"/>
      <c r="AN220" s="1017"/>
      <c r="AO220" s="1017"/>
      <c r="AP220" s="1017"/>
      <c r="AQ220" s="1027" t="str">
        <f>'Resumen Anual'!$AR$7</f>
        <v>D</v>
      </c>
      <c r="AR220" s="1028"/>
      <c r="AS220" s="1028"/>
      <c r="AT220" s="1027" t="str">
        <f>'Resumen Anual'!$AU$7</f>
        <v>N</v>
      </c>
      <c r="AU220" s="1028"/>
      <c r="AV220" s="1029"/>
      <c r="AW220" s="888"/>
      <c r="AX220" s="1009"/>
      <c r="AY220" s="1010"/>
      <c r="AZ220" s="1010"/>
      <c r="BA220" s="1010"/>
      <c r="BB220" s="1010"/>
      <c r="BC220" s="1010"/>
      <c r="BD220" s="1010"/>
      <c r="BE220" s="1010"/>
      <c r="BF220" s="1010"/>
      <c r="BG220" s="1010"/>
      <c r="BH220" s="1025"/>
      <c r="BI220" s="1025"/>
      <c r="BJ220" s="1025"/>
      <c r="BK220" s="1025"/>
      <c r="BL220" s="1025"/>
      <c r="BM220" s="1025"/>
      <c r="BN220" s="1025"/>
      <c r="BO220" s="1025"/>
      <c r="BP220" s="1025"/>
      <c r="BQ220" s="1025"/>
      <c r="BR220" s="1025"/>
      <c r="BS220" s="1025"/>
      <c r="BT220" s="1025"/>
      <c r="BU220" s="1025"/>
      <c r="BV220" s="1025"/>
      <c r="BW220" s="1025"/>
      <c r="BX220" s="1025"/>
      <c r="BY220" s="1025"/>
      <c r="BZ220" s="1025"/>
      <c r="CA220" s="1026"/>
      <c r="CB220" s="1016"/>
      <c r="CC220" s="1017"/>
      <c r="CD220" s="1017"/>
      <c r="CE220" s="1018"/>
      <c r="CF220" s="1020"/>
      <c r="CG220" s="1017"/>
      <c r="CH220" s="1017"/>
      <c r="CI220" s="1018"/>
      <c r="CJ220" s="1020"/>
      <c r="CK220" s="1017"/>
      <c r="CL220" s="1017"/>
      <c r="CM220" s="1017"/>
      <c r="CN220" s="1027" t="str">
        <f>'Resumen Anual'!$AR$7</f>
        <v>D</v>
      </c>
      <c r="CO220" s="1028"/>
      <c r="CP220" s="1028"/>
      <c r="CQ220" s="1027" t="str">
        <f>'Resumen Anual'!$AU$7</f>
        <v>N</v>
      </c>
      <c r="CR220" s="1028"/>
      <c r="CS220" s="1029"/>
      <c r="CT220" s="888"/>
      <c r="CV220" s="1009"/>
      <c r="CW220" s="1010"/>
      <c r="CX220" s="1010"/>
      <c r="CY220" s="1010"/>
      <c r="CZ220" s="1010"/>
      <c r="DA220" s="1010"/>
      <c r="DB220" s="1010"/>
      <c r="DC220" s="1010"/>
      <c r="DD220" s="1010"/>
      <c r="DE220" s="1010"/>
      <c r="DF220" s="1025"/>
      <c r="DG220" s="1025"/>
      <c r="DH220" s="1025"/>
      <c r="DI220" s="1025"/>
      <c r="DJ220" s="1025"/>
      <c r="DK220" s="1025"/>
      <c r="DL220" s="1025"/>
      <c r="DM220" s="1025"/>
      <c r="DN220" s="1025"/>
      <c r="DO220" s="1025"/>
      <c r="DP220" s="1025"/>
      <c r="DQ220" s="1025"/>
      <c r="DR220" s="1025"/>
      <c r="DS220" s="1025"/>
      <c r="DT220" s="1025"/>
      <c r="DU220" s="1025"/>
      <c r="DV220" s="1025"/>
      <c r="DW220" s="1025"/>
      <c r="DX220" s="1025"/>
      <c r="DY220" s="1026"/>
      <c r="DZ220" s="1016"/>
      <c r="EA220" s="1017"/>
      <c r="EB220" s="1017"/>
      <c r="EC220" s="1018"/>
      <c r="ED220" s="1020"/>
      <c r="EE220" s="1017"/>
      <c r="EF220" s="1017"/>
      <c r="EG220" s="1018"/>
      <c r="EH220" s="1020"/>
      <c r="EI220" s="1017"/>
      <c r="EJ220" s="1017"/>
      <c r="EK220" s="1017"/>
      <c r="EL220" s="1027" t="str">
        <f>'Resumen Anual'!$AR$7</f>
        <v>D</v>
      </c>
      <c r="EM220" s="1028"/>
      <c r="EN220" s="1028"/>
      <c r="EO220" s="1027" t="str">
        <f>'Resumen Anual'!$AU$7</f>
        <v>N</v>
      </c>
      <c r="EP220" s="1028"/>
      <c r="EQ220" s="1029"/>
      <c r="ER220" s="888"/>
      <c r="ES220" s="1009"/>
      <c r="ET220" s="1010"/>
      <c r="EU220" s="1010"/>
      <c r="EV220" s="1010"/>
      <c r="EW220" s="1010"/>
      <c r="EX220" s="1010"/>
      <c r="EY220" s="1010"/>
      <c r="EZ220" s="1010"/>
      <c r="FA220" s="1010"/>
      <c r="FB220" s="1010"/>
      <c r="FC220" s="1025"/>
      <c r="FD220" s="1025"/>
      <c r="FE220" s="1025"/>
      <c r="FF220" s="1025"/>
      <c r="FG220" s="1025"/>
      <c r="FH220" s="1025"/>
      <c r="FI220" s="1025"/>
      <c r="FJ220" s="1025"/>
      <c r="FK220" s="1025"/>
      <c r="FL220" s="1025"/>
      <c r="FM220" s="1025"/>
      <c r="FN220" s="1025"/>
      <c r="FO220" s="1025"/>
      <c r="FP220" s="1025"/>
      <c r="FQ220" s="1025"/>
      <c r="FR220" s="1025"/>
      <c r="FS220" s="1025"/>
      <c r="FT220" s="1025"/>
      <c r="FU220" s="1025"/>
      <c r="FV220" s="1026"/>
      <c r="FW220" s="1016"/>
      <c r="FX220" s="1017"/>
      <c r="FY220" s="1017"/>
      <c r="FZ220" s="1018"/>
      <c r="GA220" s="1020"/>
      <c r="GB220" s="1017"/>
      <c r="GC220" s="1017"/>
      <c r="GD220" s="1018"/>
      <c r="GE220" s="1020"/>
      <c r="GF220" s="1017"/>
      <c r="GG220" s="1017"/>
      <c r="GH220" s="1017"/>
      <c r="GI220" s="1027" t="str">
        <f>'Resumen Anual'!$AR$7</f>
        <v>D</v>
      </c>
      <c r="GJ220" s="1028"/>
      <c r="GK220" s="1028"/>
      <c r="GL220" s="1027" t="str">
        <f>'Resumen Anual'!$AU$7</f>
        <v>N</v>
      </c>
      <c r="GM220" s="1028"/>
      <c r="GN220" s="1029"/>
      <c r="GO220" s="888"/>
    </row>
    <row r="221" spans="1:197" ht="5.25" customHeight="1" x14ac:dyDescent="0.2">
      <c r="A221" s="880"/>
      <c r="B221" s="881"/>
      <c r="C221" s="881"/>
      <c r="D221" s="881"/>
      <c r="E221" s="881"/>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1016"/>
      <c r="AF221" s="1017"/>
      <c r="AG221" s="1017"/>
      <c r="AH221" s="1018"/>
      <c r="AI221" s="1020"/>
      <c r="AJ221" s="1017"/>
      <c r="AK221" s="1017"/>
      <c r="AL221" s="1018"/>
      <c r="AM221" s="1020"/>
      <c r="AN221" s="1017"/>
      <c r="AO221" s="1017"/>
      <c r="AP221" s="1017"/>
      <c r="AQ221" s="1020"/>
      <c r="AR221" s="1017"/>
      <c r="AS221" s="1017"/>
      <c r="AT221" s="1020"/>
      <c r="AU221" s="1017"/>
      <c r="AV221" s="1030"/>
      <c r="AW221" s="888"/>
      <c r="AX221" s="880"/>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881"/>
      <c r="CB221" s="1016"/>
      <c r="CC221" s="1017"/>
      <c r="CD221" s="1017"/>
      <c r="CE221" s="1018"/>
      <c r="CF221" s="1020"/>
      <c r="CG221" s="1017"/>
      <c r="CH221" s="1017"/>
      <c r="CI221" s="1018"/>
      <c r="CJ221" s="1020"/>
      <c r="CK221" s="1017"/>
      <c r="CL221" s="1017"/>
      <c r="CM221" s="1017"/>
      <c r="CN221" s="1020"/>
      <c r="CO221" s="1017"/>
      <c r="CP221" s="1017"/>
      <c r="CQ221" s="1020"/>
      <c r="CR221" s="1017"/>
      <c r="CS221" s="1030"/>
      <c r="CT221" s="888"/>
      <c r="CV221" s="880"/>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1016"/>
      <c r="EA221" s="1017"/>
      <c r="EB221" s="1017"/>
      <c r="EC221" s="1018"/>
      <c r="ED221" s="1020"/>
      <c r="EE221" s="1017"/>
      <c r="EF221" s="1017"/>
      <c r="EG221" s="1018"/>
      <c r="EH221" s="1020"/>
      <c r="EI221" s="1017"/>
      <c r="EJ221" s="1017"/>
      <c r="EK221" s="1017"/>
      <c r="EL221" s="1020"/>
      <c r="EM221" s="1017"/>
      <c r="EN221" s="1017"/>
      <c r="EO221" s="1020"/>
      <c r="EP221" s="1017"/>
      <c r="EQ221" s="1030"/>
      <c r="ER221" s="888"/>
      <c r="ES221" s="880"/>
      <c r="ET221" s="881"/>
      <c r="EU221" s="881"/>
      <c r="EV221" s="881"/>
      <c r="EW221" s="881"/>
      <c r="EX221" s="881"/>
      <c r="EY221" s="881"/>
      <c r="EZ221" s="881"/>
      <c r="FA221" s="881"/>
      <c r="FB221" s="881"/>
      <c r="FC221" s="881"/>
      <c r="FD221" s="881"/>
      <c r="FE221" s="881"/>
      <c r="FF221" s="881"/>
      <c r="FG221" s="881"/>
      <c r="FH221" s="881"/>
      <c r="FI221" s="881"/>
      <c r="FJ221" s="881"/>
      <c r="FK221" s="881"/>
      <c r="FL221" s="881"/>
      <c r="FM221" s="881"/>
      <c r="FN221" s="881"/>
      <c r="FO221" s="881"/>
      <c r="FP221" s="881"/>
      <c r="FQ221" s="881"/>
      <c r="FR221" s="881"/>
      <c r="FS221" s="881"/>
      <c r="FT221" s="881"/>
      <c r="FU221" s="881"/>
      <c r="FV221" s="881"/>
      <c r="FW221" s="1016"/>
      <c r="FX221" s="1017"/>
      <c r="FY221" s="1017"/>
      <c r="FZ221" s="1018"/>
      <c r="GA221" s="1020"/>
      <c r="GB221" s="1017"/>
      <c r="GC221" s="1017"/>
      <c r="GD221" s="1018"/>
      <c r="GE221" s="1020"/>
      <c r="GF221" s="1017"/>
      <c r="GG221" s="1017"/>
      <c r="GH221" s="1017"/>
      <c r="GI221" s="1020"/>
      <c r="GJ221" s="1017"/>
      <c r="GK221" s="1017"/>
      <c r="GL221" s="1020"/>
      <c r="GM221" s="1017"/>
      <c r="GN221" s="1030"/>
      <c r="GO221" s="888"/>
    </row>
    <row r="222" spans="1:197" ht="8.25" customHeight="1" x14ac:dyDescent="0.2">
      <c r="A222" s="898"/>
      <c r="B222" s="992" t="str">
        <f>'Resumen Anual'!$C$13</f>
        <v>TIEMPO DE VUELO</v>
      </c>
      <c r="C222" s="993"/>
      <c r="D222" s="993"/>
      <c r="E222" s="993"/>
      <c r="F222" s="993"/>
      <c r="G222" s="993"/>
      <c r="H222" s="993"/>
      <c r="I222" s="993"/>
      <c r="J222" s="993"/>
      <c r="K222" s="993"/>
      <c r="L222" s="994"/>
      <c r="M222" s="6"/>
      <c r="N222" s="998" t="str">
        <f>'Resumen Anual'!$O$13</f>
        <v>TIEMPO MEDIO</v>
      </c>
      <c r="O222" s="993"/>
      <c r="P222" s="993"/>
      <c r="Q222" s="993"/>
      <c r="R222" s="993"/>
      <c r="S222" s="993"/>
      <c r="T222" s="993"/>
      <c r="U222" s="993"/>
      <c r="V222" s="993"/>
      <c r="W222" s="993"/>
      <c r="X222" s="994"/>
      <c r="Y222" s="625"/>
      <c r="Z222" s="978" t="s">
        <v>94</v>
      </c>
      <c r="AA222" s="978"/>
      <c r="AB222" s="978"/>
      <c r="AC222" s="978"/>
      <c r="AD222" s="978"/>
      <c r="AE222" s="912"/>
      <c r="AF222" s="912"/>
      <c r="AG222" s="912"/>
      <c r="AH222" s="912"/>
      <c r="AI222" s="912"/>
      <c r="AJ222" s="912"/>
      <c r="AK222" s="912"/>
      <c r="AL222" s="912"/>
      <c r="AM222" s="912"/>
      <c r="AN222" s="912"/>
      <c r="AO222" s="912"/>
      <c r="AP222" s="912"/>
      <c r="AQ222" s="913"/>
      <c r="AR222" s="913"/>
      <c r="AS222" s="913"/>
      <c r="AT222" s="913"/>
      <c r="AU222" s="913"/>
      <c r="AV222" s="913"/>
      <c r="AW222" s="888"/>
      <c r="AX222" s="898"/>
      <c r="AY222" s="992" t="str">
        <f>'Resumen Anual'!$C$13</f>
        <v>TIEMPO DE VUELO</v>
      </c>
      <c r="AZ222" s="993"/>
      <c r="BA222" s="993"/>
      <c r="BB222" s="993"/>
      <c r="BC222" s="993"/>
      <c r="BD222" s="993"/>
      <c r="BE222" s="993"/>
      <c r="BF222" s="993"/>
      <c r="BG222" s="993"/>
      <c r="BH222" s="993"/>
      <c r="BI222" s="994"/>
      <c r="BJ222" s="6"/>
      <c r="BK222" s="998" t="str">
        <f>'Resumen Anual'!$O$13</f>
        <v>TIEMPO MEDIO</v>
      </c>
      <c r="BL222" s="993"/>
      <c r="BM222" s="993"/>
      <c r="BN222" s="993"/>
      <c r="BO222" s="993"/>
      <c r="BP222" s="993"/>
      <c r="BQ222" s="993"/>
      <c r="BR222" s="993"/>
      <c r="BS222" s="993"/>
      <c r="BT222" s="993"/>
      <c r="BU222" s="994"/>
      <c r="BV222" s="625"/>
      <c r="BW222" s="978" t="s">
        <v>94</v>
      </c>
      <c r="BX222" s="978"/>
      <c r="BY222" s="978"/>
      <c r="BZ222" s="978"/>
      <c r="CA222" s="978"/>
      <c r="CB222" s="912"/>
      <c r="CC222" s="912"/>
      <c r="CD222" s="912"/>
      <c r="CE222" s="912"/>
      <c r="CF222" s="912"/>
      <c r="CG222" s="912"/>
      <c r="CH222" s="912"/>
      <c r="CI222" s="912"/>
      <c r="CJ222" s="912"/>
      <c r="CK222" s="912"/>
      <c r="CL222" s="912"/>
      <c r="CM222" s="912"/>
      <c r="CN222" s="913"/>
      <c r="CO222" s="913"/>
      <c r="CP222" s="913"/>
      <c r="CQ222" s="913"/>
      <c r="CR222" s="913"/>
      <c r="CS222" s="913"/>
      <c r="CT222" s="888"/>
      <c r="CV222" s="898"/>
      <c r="CW222" s="992" t="str">
        <f>'Resumen Anual'!$C$13</f>
        <v>TIEMPO DE VUELO</v>
      </c>
      <c r="CX222" s="993"/>
      <c r="CY222" s="993"/>
      <c r="CZ222" s="993"/>
      <c r="DA222" s="993"/>
      <c r="DB222" s="993"/>
      <c r="DC222" s="993"/>
      <c r="DD222" s="993"/>
      <c r="DE222" s="993"/>
      <c r="DF222" s="993"/>
      <c r="DG222" s="994"/>
      <c r="DH222" s="6"/>
      <c r="DI222" s="998" t="str">
        <f>'Resumen Anual'!$O$13</f>
        <v>TIEMPO MEDIO</v>
      </c>
      <c r="DJ222" s="993"/>
      <c r="DK222" s="993"/>
      <c r="DL222" s="993"/>
      <c r="DM222" s="993"/>
      <c r="DN222" s="993"/>
      <c r="DO222" s="993"/>
      <c r="DP222" s="993"/>
      <c r="DQ222" s="993"/>
      <c r="DR222" s="993"/>
      <c r="DS222" s="994"/>
      <c r="DT222" s="625"/>
      <c r="DU222" s="978" t="s">
        <v>94</v>
      </c>
      <c r="DV222" s="978"/>
      <c r="DW222" s="978"/>
      <c r="DX222" s="978"/>
      <c r="DY222" s="978"/>
      <c r="DZ222" s="912"/>
      <c r="EA222" s="912"/>
      <c r="EB222" s="912"/>
      <c r="EC222" s="912"/>
      <c r="ED222" s="912"/>
      <c r="EE222" s="912"/>
      <c r="EF222" s="912"/>
      <c r="EG222" s="912"/>
      <c r="EH222" s="912"/>
      <c r="EI222" s="912"/>
      <c r="EJ222" s="912"/>
      <c r="EK222" s="912"/>
      <c r="EL222" s="913"/>
      <c r="EM222" s="913"/>
      <c r="EN222" s="913"/>
      <c r="EO222" s="913"/>
      <c r="EP222" s="913"/>
      <c r="EQ222" s="913"/>
      <c r="ER222" s="888"/>
      <c r="ES222" s="898"/>
      <c r="ET222" s="992" t="str">
        <f>'Resumen Anual'!$C$13</f>
        <v>TIEMPO DE VUELO</v>
      </c>
      <c r="EU222" s="993"/>
      <c r="EV222" s="993"/>
      <c r="EW222" s="993"/>
      <c r="EX222" s="993"/>
      <c r="EY222" s="993"/>
      <c r="EZ222" s="993"/>
      <c r="FA222" s="993"/>
      <c r="FB222" s="993"/>
      <c r="FC222" s="993"/>
      <c r="FD222" s="994"/>
      <c r="FE222" s="6"/>
      <c r="FF222" s="998" t="str">
        <f>'Resumen Anual'!$O$13</f>
        <v>TIEMPO MEDIO</v>
      </c>
      <c r="FG222" s="993"/>
      <c r="FH222" s="993"/>
      <c r="FI222" s="993"/>
      <c r="FJ222" s="993"/>
      <c r="FK222" s="993"/>
      <c r="FL222" s="993"/>
      <c r="FM222" s="993"/>
      <c r="FN222" s="993"/>
      <c r="FO222" s="993"/>
      <c r="FP222" s="994"/>
      <c r="FQ222" s="625"/>
      <c r="FR222" s="978" t="s">
        <v>94</v>
      </c>
      <c r="FS222" s="978"/>
      <c r="FT222" s="978"/>
      <c r="FU222" s="978"/>
      <c r="FV222" s="978"/>
      <c r="FW222" s="912"/>
      <c r="FX222" s="912"/>
      <c r="FY222" s="912"/>
      <c r="FZ222" s="912"/>
      <c r="GA222" s="912"/>
      <c r="GB222" s="912"/>
      <c r="GC222" s="912"/>
      <c r="GD222" s="912"/>
      <c r="GE222" s="912"/>
      <c r="GF222" s="912"/>
      <c r="GG222" s="912"/>
      <c r="GH222" s="912"/>
      <c r="GI222" s="913"/>
      <c r="GJ222" s="913"/>
      <c r="GK222" s="913"/>
      <c r="GL222" s="913"/>
      <c r="GM222" s="913"/>
      <c r="GN222" s="913"/>
      <c r="GO222" s="888"/>
    </row>
    <row r="223" spans="1:197" ht="8.25" customHeight="1" x14ac:dyDescent="0.2">
      <c r="A223" s="898"/>
      <c r="B223" s="995"/>
      <c r="C223" s="996"/>
      <c r="D223" s="996"/>
      <c r="E223" s="996"/>
      <c r="F223" s="996"/>
      <c r="G223" s="996"/>
      <c r="H223" s="996"/>
      <c r="I223" s="996"/>
      <c r="J223" s="996"/>
      <c r="K223" s="996"/>
      <c r="L223" s="997"/>
      <c r="M223" s="14"/>
      <c r="N223" s="995"/>
      <c r="O223" s="996"/>
      <c r="P223" s="996"/>
      <c r="Q223" s="996"/>
      <c r="R223" s="996"/>
      <c r="S223" s="996"/>
      <c r="T223" s="996"/>
      <c r="U223" s="996"/>
      <c r="V223" s="996"/>
      <c r="W223" s="996"/>
      <c r="X223" s="997"/>
      <c r="Y223" s="625"/>
      <c r="Z223" s="978"/>
      <c r="AA223" s="978"/>
      <c r="AB223" s="978"/>
      <c r="AC223" s="978"/>
      <c r="AD223" s="978"/>
      <c r="AE223" s="912"/>
      <c r="AF223" s="912"/>
      <c r="AG223" s="912"/>
      <c r="AH223" s="912"/>
      <c r="AI223" s="912"/>
      <c r="AJ223" s="912"/>
      <c r="AK223" s="912"/>
      <c r="AL223" s="912"/>
      <c r="AM223" s="912"/>
      <c r="AN223" s="912"/>
      <c r="AO223" s="912"/>
      <c r="AP223" s="912"/>
      <c r="AQ223" s="913"/>
      <c r="AR223" s="913"/>
      <c r="AS223" s="913"/>
      <c r="AT223" s="913"/>
      <c r="AU223" s="913"/>
      <c r="AV223" s="913"/>
      <c r="AW223" s="888"/>
      <c r="AX223" s="898"/>
      <c r="AY223" s="995"/>
      <c r="AZ223" s="996"/>
      <c r="BA223" s="996"/>
      <c r="BB223" s="996"/>
      <c r="BC223" s="996"/>
      <c r="BD223" s="996"/>
      <c r="BE223" s="996"/>
      <c r="BF223" s="996"/>
      <c r="BG223" s="996"/>
      <c r="BH223" s="996"/>
      <c r="BI223" s="997"/>
      <c r="BJ223" s="14"/>
      <c r="BK223" s="995"/>
      <c r="BL223" s="996"/>
      <c r="BM223" s="996"/>
      <c r="BN223" s="996"/>
      <c r="BO223" s="996"/>
      <c r="BP223" s="996"/>
      <c r="BQ223" s="996"/>
      <c r="BR223" s="996"/>
      <c r="BS223" s="996"/>
      <c r="BT223" s="996"/>
      <c r="BU223" s="997"/>
      <c r="BV223" s="625"/>
      <c r="BW223" s="978"/>
      <c r="BX223" s="978"/>
      <c r="BY223" s="978"/>
      <c r="BZ223" s="978"/>
      <c r="CA223" s="978"/>
      <c r="CB223" s="912"/>
      <c r="CC223" s="912"/>
      <c r="CD223" s="912"/>
      <c r="CE223" s="912"/>
      <c r="CF223" s="912"/>
      <c r="CG223" s="912"/>
      <c r="CH223" s="912"/>
      <c r="CI223" s="912"/>
      <c r="CJ223" s="912"/>
      <c r="CK223" s="912"/>
      <c r="CL223" s="912"/>
      <c r="CM223" s="912"/>
      <c r="CN223" s="913"/>
      <c r="CO223" s="913"/>
      <c r="CP223" s="913"/>
      <c r="CQ223" s="913"/>
      <c r="CR223" s="913"/>
      <c r="CS223" s="913"/>
      <c r="CT223" s="888"/>
      <c r="CV223" s="898"/>
      <c r="CW223" s="995"/>
      <c r="CX223" s="996"/>
      <c r="CY223" s="996"/>
      <c r="CZ223" s="996"/>
      <c r="DA223" s="996"/>
      <c r="DB223" s="996"/>
      <c r="DC223" s="996"/>
      <c r="DD223" s="996"/>
      <c r="DE223" s="996"/>
      <c r="DF223" s="996"/>
      <c r="DG223" s="997"/>
      <c r="DH223" s="14"/>
      <c r="DI223" s="995"/>
      <c r="DJ223" s="996"/>
      <c r="DK223" s="996"/>
      <c r="DL223" s="996"/>
      <c r="DM223" s="996"/>
      <c r="DN223" s="996"/>
      <c r="DO223" s="996"/>
      <c r="DP223" s="996"/>
      <c r="DQ223" s="996"/>
      <c r="DR223" s="996"/>
      <c r="DS223" s="997"/>
      <c r="DT223" s="625"/>
      <c r="DU223" s="978"/>
      <c r="DV223" s="978"/>
      <c r="DW223" s="978"/>
      <c r="DX223" s="978"/>
      <c r="DY223" s="978"/>
      <c r="DZ223" s="912"/>
      <c r="EA223" s="912"/>
      <c r="EB223" s="912"/>
      <c r="EC223" s="912"/>
      <c r="ED223" s="912"/>
      <c r="EE223" s="912"/>
      <c r="EF223" s="912"/>
      <c r="EG223" s="912"/>
      <c r="EH223" s="912"/>
      <c r="EI223" s="912"/>
      <c r="EJ223" s="912"/>
      <c r="EK223" s="912"/>
      <c r="EL223" s="913"/>
      <c r="EM223" s="913"/>
      <c r="EN223" s="913"/>
      <c r="EO223" s="913"/>
      <c r="EP223" s="913"/>
      <c r="EQ223" s="913"/>
      <c r="ER223" s="888"/>
      <c r="ES223" s="898"/>
      <c r="ET223" s="995"/>
      <c r="EU223" s="996"/>
      <c r="EV223" s="996"/>
      <c r="EW223" s="996"/>
      <c r="EX223" s="996"/>
      <c r="EY223" s="996"/>
      <c r="EZ223" s="996"/>
      <c r="FA223" s="996"/>
      <c r="FB223" s="996"/>
      <c r="FC223" s="996"/>
      <c r="FD223" s="997"/>
      <c r="FE223" s="14"/>
      <c r="FF223" s="995"/>
      <c r="FG223" s="996"/>
      <c r="FH223" s="996"/>
      <c r="FI223" s="996"/>
      <c r="FJ223" s="996"/>
      <c r="FK223" s="996"/>
      <c r="FL223" s="996"/>
      <c r="FM223" s="996"/>
      <c r="FN223" s="996"/>
      <c r="FO223" s="996"/>
      <c r="FP223" s="997"/>
      <c r="FQ223" s="625"/>
      <c r="FR223" s="978"/>
      <c r="FS223" s="978"/>
      <c r="FT223" s="978"/>
      <c r="FU223" s="978"/>
      <c r="FV223" s="978"/>
      <c r="FW223" s="912"/>
      <c r="FX223" s="912"/>
      <c r="FY223" s="912"/>
      <c r="FZ223" s="912"/>
      <c r="GA223" s="912"/>
      <c r="GB223" s="912"/>
      <c r="GC223" s="912"/>
      <c r="GD223" s="912"/>
      <c r="GE223" s="912"/>
      <c r="GF223" s="912"/>
      <c r="GG223" s="912"/>
      <c r="GH223" s="912"/>
      <c r="GI223" s="913"/>
      <c r="GJ223" s="913"/>
      <c r="GK223" s="913"/>
      <c r="GL223" s="913"/>
      <c r="GM223" s="913"/>
      <c r="GN223" s="913"/>
      <c r="GO223" s="888"/>
    </row>
    <row r="224" spans="1:197" ht="8.25" customHeight="1" x14ac:dyDescent="0.2">
      <c r="A224" s="898"/>
      <c r="B224" s="832"/>
      <c r="C224" s="833"/>
      <c r="D224" s="833"/>
      <c r="E224" s="833"/>
      <c r="F224" s="833"/>
      <c r="G224" s="833"/>
      <c r="H224" s="833"/>
      <c r="I224" s="833"/>
      <c r="J224" s="833"/>
      <c r="K224" s="833"/>
      <c r="L224" s="834"/>
      <c r="M224" s="14"/>
      <c r="N224" s="821"/>
      <c r="O224" s="822"/>
      <c r="P224" s="822"/>
      <c r="Q224" s="822"/>
      <c r="R224" s="822"/>
      <c r="S224" s="822"/>
      <c r="T224" s="822"/>
      <c r="U224" s="822"/>
      <c r="V224" s="822"/>
      <c r="W224" s="822"/>
      <c r="X224" s="823"/>
      <c r="Y224" s="625"/>
      <c r="Z224" s="910"/>
      <c r="AA224" s="911"/>
      <c r="AB224" s="911"/>
      <c r="AC224" s="911"/>
      <c r="AD224" s="911"/>
      <c r="AE224" s="912"/>
      <c r="AF224" s="912"/>
      <c r="AG224" s="912"/>
      <c r="AH224" s="912"/>
      <c r="AI224" s="912"/>
      <c r="AJ224" s="912"/>
      <c r="AK224" s="912"/>
      <c r="AL224" s="912"/>
      <c r="AM224" s="912"/>
      <c r="AN224" s="912"/>
      <c r="AO224" s="912"/>
      <c r="AP224" s="912"/>
      <c r="AQ224" s="913"/>
      <c r="AR224" s="913"/>
      <c r="AS224" s="913"/>
      <c r="AT224" s="913"/>
      <c r="AU224" s="913"/>
      <c r="AV224" s="913"/>
      <c r="AW224" s="888"/>
      <c r="AX224" s="898"/>
      <c r="AY224" s="832"/>
      <c r="AZ224" s="833"/>
      <c r="BA224" s="833"/>
      <c r="BB224" s="833"/>
      <c r="BC224" s="833"/>
      <c r="BD224" s="833"/>
      <c r="BE224" s="833"/>
      <c r="BF224" s="833"/>
      <c r="BG224" s="833"/>
      <c r="BH224" s="833"/>
      <c r="BI224" s="834"/>
      <c r="BJ224" s="14"/>
      <c r="BK224" s="821"/>
      <c r="BL224" s="822"/>
      <c r="BM224" s="822"/>
      <c r="BN224" s="822"/>
      <c r="BO224" s="822"/>
      <c r="BP224" s="822"/>
      <c r="BQ224" s="822"/>
      <c r="BR224" s="822"/>
      <c r="BS224" s="822"/>
      <c r="BT224" s="822"/>
      <c r="BU224" s="823"/>
      <c r="BV224" s="625"/>
      <c r="BW224" s="910"/>
      <c r="BX224" s="911"/>
      <c r="BY224" s="911"/>
      <c r="BZ224" s="911"/>
      <c r="CA224" s="911"/>
      <c r="CB224" s="912"/>
      <c r="CC224" s="912"/>
      <c r="CD224" s="912"/>
      <c r="CE224" s="912"/>
      <c r="CF224" s="912"/>
      <c r="CG224" s="912"/>
      <c r="CH224" s="912"/>
      <c r="CI224" s="912"/>
      <c r="CJ224" s="912"/>
      <c r="CK224" s="912"/>
      <c r="CL224" s="912"/>
      <c r="CM224" s="912"/>
      <c r="CN224" s="913"/>
      <c r="CO224" s="913"/>
      <c r="CP224" s="913"/>
      <c r="CQ224" s="913"/>
      <c r="CR224" s="913"/>
      <c r="CS224" s="913"/>
      <c r="CT224" s="888"/>
      <c r="CV224" s="898"/>
      <c r="CW224" s="832"/>
      <c r="CX224" s="833"/>
      <c r="CY224" s="833"/>
      <c r="CZ224" s="833"/>
      <c r="DA224" s="833"/>
      <c r="DB224" s="833"/>
      <c r="DC224" s="833"/>
      <c r="DD224" s="833"/>
      <c r="DE224" s="833"/>
      <c r="DF224" s="833"/>
      <c r="DG224" s="834"/>
      <c r="DH224" s="14"/>
      <c r="DI224" s="821"/>
      <c r="DJ224" s="822"/>
      <c r="DK224" s="822"/>
      <c r="DL224" s="822"/>
      <c r="DM224" s="822"/>
      <c r="DN224" s="822"/>
      <c r="DO224" s="822"/>
      <c r="DP224" s="822"/>
      <c r="DQ224" s="822"/>
      <c r="DR224" s="822"/>
      <c r="DS224" s="823"/>
      <c r="DT224" s="625"/>
      <c r="DU224" s="910"/>
      <c r="DV224" s="911"/>
      <c r="DW224" s="911"/>
      <c r="DX224" s="911"/>
      <c r="DY224" s="911"/>
      <c r="DZ224" s="912"/>
      <c r="EA224" s="912"/>
      <c r="EB224" s="912"/>
      <c r="EC224" s="912"/>
      <c r="ED224" s="912"/>
      <c r="EE224" s="912"/>
      <c r="EF224" s="912"/>
      <c r="EG224" s="912"/>
      <c r="EH224" s="912"/>
      <c r="EI224" s="912"/>
      <c r="EJ224" s="912"/>
      <c r="EK224" s="912"/>
      <c r="EL224" s="913"/>
      <c r="EM224" s="913"/>
      <c r="EN224" s="913"/>
      <c r="EO224" s="913"/>
      <c r="EP224" s="913"/>
      <c r="EQ224" s="913"/>
      <c r="ER224" s="888"/>
      <c r="ES224" s="898"/>
      <c r="ET224" s="832"/>
      <c r="EU224" s="833"/>
      <c r="EV224" s="833"/>
      <c r="EW224" s="833"/>
      <c r="EX224" s="833"/>
      <c r="EY224" s="833"/>
      <c r="EZ224" s="833"/>
      <c r="FA224" s="833"/>
      <c r="FB224" s="833"/>
      <c r="FC224" s="833"/>
      <c r="FD224" s="834"/>
      <c r="FE224" s="14"/>
      <c r="FF224" s="821"/>
      <c r="FG224" s="822"/>
      <c r="FH224" s="822"/>
      <c r="FI224" s="822"/>
      <c r="FJ224" s="822"/>
      <c r="FK224" s="822"/>
      <c r="FL224" s="822"/>
      <c r="FM224" s="822"/>
      <c r="FN224" s="822"/>
      <c r="FO224" s="822"/>
      <c r="FP224" s="823"/>
      <c r="FQ224" s="625"/>
      <c r="FR224" s="910"/>
      <c r="FS224" s="911"/>
      <c r="FT224" s="911"/>
      <c r="FU224" s="911"/>
      <c r="FV224" s="911"/>
      <c r="FW224" s="912"/>
      <c r="FX224" s="912"/>
      <c r="FY224" s="912"/>
      <c r="FZ224" s="912"/>
      <c r="GA224" s="912"/>
      <c r="GB224" s="912"/>
      <c r="GC224" s="912"/>
      <c r="GD224" s="912"/>
      <c r="GE224" s="912"/>
      <c r="GF224" s="912"/>
      <c r="GG224" s="912"/>
      <c r="GH224" s="912"/>
      <c r="GI224" s="913"/>
      <c r="GJ224" s="913"/>
      <c r="GK224" s="913"/>
      <c r="GL224" s="913"/>
      <c r="GM224" s="913"/>
      <c r="GN224" s="913"/>
      <c r="GO224" s="888"/>
    </row>
    <row r="225" spans="1:197" ht="15" customHeight="1" x14ac:dyDescent="0.2">
      <c r="A225" s="898"/>
      <c r="B225" s="835"/>
      <c r="C225" s="836"/>
      <c r="D225" s="836"/>
      <c r="E225" s="836"/>
      <c r="F225" s="836"/>
      <c r="G225" s="836"/>
      <c r="H225" s="836"/>
      <c r="I225" s="836"/>
      <c r="J225" s="836"/>
      <c r="K225" s="836"/>
      <c r="L225" s="837"/>
      <c r="M225" s="14"/>
      <c r="N225" s="989"/>
      <c r="O225" s="990"/>
      <c r="P225" s="990"/>
      <c r="Q225" s="990"/>
      <c r="R225" s="990"/>
      <c r="S225" s="990"/>
      <c r="T225" s="990"/>
      <c r="U225" s="990"/>
      <c r="V225" s="990"/>
      <c r="W225" s="990"/>
      <c r="X225" s="991"/>
      <c r="Y225" s="625"/>
      <c r="Z225" s="911"/>
      <c r="AA225" s="911"/>
      <c r="AB225" s="911"/>
      <c r="AC225" s="911"/>
      <c r="AD225" s="911"/>
      <c r="AE225" s="912"/>
      <c r="AF225" s="912"/>
      <c r="AG225" s="912"/>
      <c r="AH225" s="912"/>
      <c r="AI225" s="912"/>
      <c r="AJ225" s="912"/>
      <c r="AK225" s="912"/>
      <c r="AL225" s="912"/>
      <c r="AM225" s="912"/>
      <c r="AN225" s="912"/>
      <c r="AO225" s="912"/>
      <c r="AP225" s="912"/>
      <c r="AQ225" s="913"/>
      <c r="AR225" s="913"/>
      <c r="AS225" s="913"/>
      <c r="AT225" s="913"/>
      <c r="AU225" s="913"/>
      <c r="AV225" s="913"/>
      <c r="AW225" s="888"/>
      <c r="AX225" s="898"/>
      <c r="AY225" s="835"/>
      <c r="AZ225" s="836"/>
      <c r="BA225" s="836"/>
      <c r="BB225" s="836"/>
      <c r="BC225" s="836"/>
      <c r="BD225" s="836"/>
      <c r="BE225" s="836"/>
      <c r="BF225" s="836"/>
      <c r="BG225" s="836"/>
      <c r="BH225" s="836"/>
      <c r="BI225" s="837"/>
      <c r="BJ225" s="14"/>
      <c r="BK225" s="989"/>
      <c r="BL225" s="990"/>
      <c r="BM225" s="990"/>
      <c r="BN225" s="990"/>
      <c r="BO225" s="990"/>
      <c r="BP225" s="990"/>
      <c r="BQ225" s="990"/>
      <c r="BR225" s="990"/>
      <c r="BS225" s="990"/>
      <c r="BT225" s="990"/>
      <c r="BU225" s="991"/>
      <c r="BV225" s="625"/>
      <c r="BW225" s="911"/>
      <c r="BX225" s="911"/>
      <c r="BY225" s="911"/>
      <c r="BZ225" s="911"/>
      <c r="CA225" s="911"/>
      <c r="CB225" s="912"/>
      <c r="CC225" s="912"/>
      <c r="CD225" s="912"/>
      <c r="CE225" s="912"/>
      <c r="CF225" s="912"/>
      <c r="CG225" s="912"/>
      <c r="CH225" s="912"/>
      <c r="CI225" s="912"/>
      <c r="CJ225" s="912"/>
      <c r="CK225" s="912"/>
      <c r="CL225" s="912"/>
      <c r="CM225" s="912"/>
      <c r="CN225" s="913"/>
      <c r="CO225" s="913"/>
      <c r="CP225" s="913"/>
      <c r="CQ225" s="913"/>
      <c r="CR225" s="913"/>
      <c r="CS225" s="913"/>
      <c r="CT225" s="888"/>
      <c r="CV225" s="898"/>
      <c r="CW225" s="835"/>
      <c r="CX225" s="836"/>
      <c r="CY225" s="836"/>
      <c r="CZ225" s="836"/>
      <c r="DA225" s="836"/>
      <c r="DB225" s="836"/>
      <c r="DC225" s="836"/>
      <c r="DD225" s="836"/>
      <c r="DE225" s="836"/>
      <c r="DF225" s="836"/>
      <c r="DG225" s="837"/>
      <c r="DH225" s="14"/>
      <c r="DI225" s="989"/>
      <c r="DJ225" s="990"/>
      <c r="DK225" s="990"/>
      <c r="DL225" s="990"/>
      <c r="DM225" s="990"/>
      <c r="DN225" s="990"/>
      <c r="DO225" s="990"/>
      <c r="DP225" s="990"/>
      <c r="DQ225" s="990"/>
      <c r="DR225" s="990"/>
      <c r="DS225" s="991"/>
      <c r="DT225" s="625"/>
      <c r="DU225" s="911"/>
      <c r="DV225" s="911"/>
      <c r="DW225" s="911"/>
      <c r="DX225" s="911"/>
      <c r="DY225" s="911"/>
      <c r="DZ225" s="912"/>
      <c r="EA225" s="912"/>
      <c r="EB225" s="912"/>
      <c r="EC225" s="912"/>
      <c r="ED225" s="912"/>
      <c r="EE225" s="912"/>
      <c r="EF225" s="912"/>
      <c r="EG225" s="912"/>
      <c r="EH225" s="912"/>
      <c r="EI225" s="912"/>
      <c r="EJ225" s="912"/>
      <c r="EK225" s="912"/>
      <c r="EL225" s="913"/>
      <c r="EM225" s="913"/>
      <c r="EN225" s="913"/>
      <c r="EO225" s="913"/>
      <c r="EP225" s="913"/>
      <c r="EQ225" s="913"/>
      <c r="ER225" s="888"/>
      <c r="ES225" s="898"/>
      <c r="ET225" s="835"/>
      <c r="EU225" s="836"/>
      <c r="EV225" s="836"/>
      <c r="EW225" s="836"/>
      <c r="EX225" s="836"/>
      <c r="EY225" s="836"/>
      <c r="EZ225" s="836"/>
      <c r="FA225" s="836"/>
      <c r="FB225" s="836"/>
      <c r="FC225" s="836"/>
      <c r="FD225" s="837"/>
      <c r="FE225" s="14"/>
      <c r="FF225" s="989"/>
      <c r="FG225" s="990"/>
      <c r="FH225" s="990"/>
      <c r="FI225" s="990"/>
      <c r="FJ225" s="990"/>
      <c r="FK225" s="990"/>
      <c r="FL225" s="990"/>
      <c r="FM225" s="990"/>
      <c r="FN225" s="990"/>
      <c r="FO225" s="990"/>
      <c r="FP225" s="991"/>
      <c r="FQ225" s="625"/>
      <c r="FR225" s="911"/>
      <c r="FS225" s="911"/>
      <c r="FT225" s="911"/>
      <c r="FU225" s="911"/>
      <c r="FV225" s="911"/>
      <c r="FW225" s="912"/>
      <c r="FX225" s="912"/>
      <c r="FY225" s="912"/>
      <c r="FZ225" s="912"/>
      <c r="GA225" s="912"/>
      <c r="GB225" s="912"/>
      <c r="GC225" s="912"/>
      <c r="GD225" s="912"/>
      <c r="GE225" s="912"/>
      <c r="GF225" s="912"/>
      <c r="GG225" s="912"/>
      <c r="GH225" s="912"/>
      <c r="GI225" s="913"/>
      <c r="GJ225" s="913"/>
      <c r="GK225" s="913"/>
      <c r="GL225" s="913"/>
      <c r="GM225" s="913"/>
      <c r="GN225" s="913"/>
      <c r="GO225" s="888"/>
    </row>
    <row r="226" spans="1:197" ht="15" customHeight="1" x14ac:dyDescent="0.2">
      <c r="A226" s="898"/>
      <c r="B226" s="979" t="str">
        <f>'Resumen Anual'!$C$18</f>
        <v>N°DE VUELOS</v>
      </c>
      <c r="C226" s="980"/>
      <c r="D226" s="980"/>
      <c r="E226" s="980"/>
      <c r="F226" s="980"/>
      <c r="G226" s="980"/>
      <c r="H226" s="981"/>
      <c r="I226" s="900"/>
      <c r="J226" s="901"/>
      <c r="K226" s="901"/>
      <c r="L226" s="902"/>
      <c r="M226" s="630"/>
      <c r="N226" s="906" t="str">
        <f>'Resumen Anual'!$O$18</f>
        <v>DÍA</v>
      </c>
      <c r="O226" s="907"/>
      <c r="P226" s="907"/>
      <c r="Q226" s="907"/>
      <c r="R226" s="908" t="e">
        <f>SUMIF('Resumen Anual'!$L$6,K218,'Resumen Anual'!$T$18)+SUMIF('Resumen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Anual'!#REF!)+SUMIF('Resumen Anual'!#REF!,K218,'Resumen Anual'!#REF!)+SUMIF($K$6,K218,$S$14)+SUMIF($BH$6,K218,$BP$14)+SUMIF($DF$6,K218,$DN$14)+SUMIF($FC$6,K218,$FK$14)+SUMIF($K$59,K218,$S$67)+SUMIF($BH$59,K218,$BP$67)+SUMIF($DF$59,K218,$DN$67)+SUMIF($FC$59,K218,$FK$67)</f>
        <v>#REF!</v>
      </c>
      <c r="S226" s="909"/>
      <c r="T226" s="909"/>
      <c r="U226" s="909"/>
      <c r="V226" s="909"/>
      <c r="W226" s="909"/>
      <c r="X226" s="909"/>
      <c r="Y226" s="625"/>
      <c r="Z226" s="910"/>
      <c r="AA226" s="911"/>
      <c r="AB226" s="911"/>
      <c r="AC226" s="911"/>
      <c r="AD226" s="911"/>
      <c r="AE226" s="912"/>
      <c r="AF226" s="912"/>
      <c r="AG226" s="912"/>
      <c r="AH226" s="912"/>
      <c r="AI226" s="912"/>
      <c r="AJ226" s="912"/>
      <c r="AK226" s="912"/>
      <c r="AL226" s="912"/>
      <c r="AM226" s="912"/>
      <c r="AN226" s="912"/>
      <c r="AO226" s="912"/>
      <c r="AP226" s="912"/>
      <c r="AQ226" s="913"/>
      <c r="AR226" s="913"/>
      <c r="AS226" s="913"/>
      <c r="AT226" s="913"/>
      <c r="AU226" s="913"/>
      <c r="AV226" s="913"/>
      <c r="AW226" s="888"/>
      <c r="AX226" s="898"/>
      <c r="AY226" s="979" t="str">
        <f>'Resumen Anual'!$C$18</f>
        <v>N°DE VUELOS</v>
      </c>
      <c r="AZ226" s="980"/>
      <c r="BA226" s="980"/>
      <c r="BB226" s="980"/>
      <c r="BC226" s="980"/>
      <c r="BD226" s="980"/>
      <c r="BE226" s="981"/>
      <c r="BF226" s="900"/>
      <c r="BG226" s="901"/>
      <c r="BH226" s="901"/>
      <c r="BI226" s="902"/>
      <c r="BJ226" s="630"/>
      <c r="BK226" s="906" t="str">
        <f>'Resumen Anual'!$O$18</f>
        <v>DÍA</v>
      </c>
      <c r="BL226" s="907"/>
      <c r="BM226" s="907"/>
      <c r="BN226" s="907"/>
      <c r="BO226" s="908" t="e">
        <f>SUMIF('Resumen Anual'!$L$6,BH218,'Resumen Anual'!$T$18)+SUMIF('Resumen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Anual'!#REF!)+SUMIF('Resumen Anual'!#REF!,BH218,'Resumen Anual'!#REF!)+SUMIF($K$6,BH218,$S$14)+SUMIF($BH$6,BH218,$BP$14)+SUMIF($DF$6,BH218,$DN$14)+SUMIF($FC$6,BH218,$FK$14)+SUMIF($K$59,BH218,$S$67)+SUMIF($BH$59,BH218,$BP$67)+SUMIF($DF$59,BH218,$DN$67)+SUMIF($FC$59,BH218,$FK$67)</f>
        <v>#REF!</v>
      </c>
      <c r="BP226" s="909"/>
      <c r="BQ226" s="909"/>
      <c r="BR226" s="909"/>
      <c r="BS226" s="909"/>
      <c r="BT226" s="909"/>
      <c r="BU226" s="909"/>
      <c r="BV226" s="625"/>
      <c r="BW226" s="910"/>
      <c r="BX226" s="911"/>
      <c r="BY226" s="911"/>
      <c r="BZ226" s="911"/>
      <c r="CA226" s="911"/>
      <c r="CB226" s="912"/>
      <c r="CC226" s="912"/>
      <c r="CD226" s="912"/>
      <c r="CE226" s="912"/>
      <c r="CF226" s="912"/>
      <c r="CG226" s="912"/>
      <c r="CH226" s="912"/>
      <c r="CI226" s="912"/>
      <c r="CJ226" s="912"/>
      <c r="CK226" s="912"/>
      <c r="CL226" s="912"/>
      <c r="CM226" s="912"/>
      <c r="CN226" s="913"/>
      <c r="CO226" s="913"/>
      <c r="CP226" s="913"/>
      <c r="CQ226" s="913"/>
      <c r="CR226" s="913"/>
      <c r="CS226" s="913"/>
      <c r="CT226" s="888"/>
      <c r="CV226" s="898"/>
      <c r="CW226" s="979" t="str">
        <f>'Resumen Anual'!$C$18</f>
        <v>N°DE VUELOS</v>
      </c>
      <c r="CX226" s="980"/>
      <c r="CY226" s="980"/>
      <c r="CZ226" s="980"/>
      <c r="DA226" s="980"/>
      <c r="DB226" s="980"/>
      <c r="DC226" s="981"/>
      <c r="DD226" s="900"/>
      <c r="DE226" s="901"/>
      <c r="DF226" s="901"/>
      <c r="DG226" s="902"/>
      <c r="DH226" s="630"/>
      <c r="DI226" s="906" t="str">
        <f>'Resumen Anual'!$O$18</f>
        <v>DÍA</v>
      </c>
      <c r="DJ226" s="907"/>
      <c r="DK226" s="907"/>
      <c r="DL226" s="907"/>
      <c r="DM226" s="908" t="e">
        <f>SUMIF('Resumen Anual'!$L$6,DF218,'Resumen Anual'!$T$18)+SUMIF('Resumen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Anual'!#REF!)+SUMIF('Resumen Anual'!#REF!,DF218,'Resumen Anual'!#REF!)+SUMIF($K$6,DF218,$S$14)+SUMIF($BH$6,DF218,$BP$14)+SUMIF($DF$6,DF218,$DN$14)+SUMIF($FC$6,DF218,$FK$14)+SUMIF($K$59,DF218,$S$67)+SUMIF($BH$59,DF218,$BP$67)+SUMIF($DF$59,DF218,$DN$67)+SUMIF($FC$59,DF218,$FK$67)</f>
        <v>#REF!</v>
      </c>
      <c r="DN226" s="909"/>
      <c r="DO226" s="909"/>
      <c r="DP226" s="909"/>
      <c r="DQ226" s="909"/>
      <c r="DR226" s="909"/>
      <c r="DS226" s="909"/>
      <c r="DT226" s="625"/>
      <c r="DU226" s="910"/>
      <c r="DV226" s="911"/>
      <c r="DW226" s="911"/>
      <c r="DX226" s="911"/>
      <c r="DY226" s="911"/>
      <c r="DZ226" s="912"/>
      <c r="EA226" s="912"/>
      <c r="EB226" s="912"/>
      <c r="EC226" s="912"/>
      <c r="ED226" s="912"/>
      <c r="EE226" s="912"/>
      <c r="EF226" s="912"/>
      <c r="EG226" s="912"/>
      <c r="EH226" s="912"/>
      <c r="EI226" s="912"/>
      <c r="EJ226" s="912"/>
      <c r="EK226" s="912"/>
      <c r="EL226" s="913"/>
      <c r="EM226" s="913"/>
      <c r="EN226" s="913"/>
      <c r="EO226" s="913"/>
      <c r="EP226" s="913"/>
      <c r="EQ226" s="913"/>
      <c r="ER226" s="888"/>
      <c r="ES226" s="898"/>
      <c r="ET226" s="979" t="str">
        <f>'Resumen Anual'!$C$18</f>
        <v>N°DE VUELOS</v>
      </c>
      <c r="EU226" s="980"/>
      <c r="EV226" s="980"/>
      <c r="EW226" s="980"/>
      <c r="EX226" s="980"/>
      <c r="EY226" s="980"/>
      <c r="EZ226" s="981"/>
      <c r="FA226" s="900"/>
      <c r="FB226" s="901"/>
      <c r="FC226" s="901"/>
      <c r="FD226" s="902"/>
      <c r="FE226" s="630"/>
      <c r="FF226" s="906" t="str">
        <f>'Resumen Anual'!$O$18</f>
        <v>DÍA</v>
      </c>
      <c r="FG226" s="907"/>
      <c r="FH226" s="907"/>
      <c r="FI226" s="907"/>
      <c r="FJ226" s="908" t="e">
        <f>SUMIF('Resumen Anual'!$L$6,FC218,'Resumen Anual'!$T$18)+SUMIF('Resumen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Anual'!#REF!)+SUMIF('Resumen Anual'!#REF!,FC218,'Resumen Anual'!#REF!)+SUMIF($K$6,FC218,$S$14)+SUMIF($BH$6,FC218,$BP$14)+SUMIF($DF$6,FC218,$DN$14)+SUMIF($FC$6,FC218,$FK$14)+SUMIF($K$59,FC218,$S$67)+SUMIF($BH$59,FC218,$BP$67)+SUMIF($DF$59,FC218,$DN$67)+SUMIF($FC$59,FC218,$FK$67)</f>
        <v>#REF!</v>
      </c>
      <c r="FK226" s="909"/>
      <c r="FL226" s="909"/>
      <c r="FM226" s="909"/>
      <c r="FN226" s="909"/>
      <c r="FO226" s="909"/>
      <c r="FP226" s="909"/>
      <c r="FQ226" s="625"/>
      <c r="FR226" s="910"/>
      <c r="FS226" s="911"/>
      <c r="FT226" s="911"/>
      <c r="FU226" s="911"/>
      <c r="FV226" s="911"/>
      <c r="FW226" s="912"/>
      <c r="FX226" s="912"/>
      <c r="FY226" s="912"/>
      <c r="FZ226" s="912"/>
      <c r="GA226" s="912"/>
      <c r="GB226" s="912"/>
      <c r="GC226" s="912"/>
      <c r="GD226" s="912"/>
      <c r="GE226" s="912"/>
      <c r="GF226" s="912"/>
      <c r="GG226" s="912"/>
      <c r="GH226" s="912"/>
      <c r="GI226" s="913"/>
      <c r="GJ226" s="913"/>
      <c r="GK226" s="913"/>
      <c r="GL226" s="913"/>
      <c r="GM226" s="913"/>
      <c r="GN226" s="913"/>
      <c r="GO226" s="888"/>
    </row>
    <row r="227" spans="1:197" ht="3" customHeight="1" x14ac:dyDescent="0.25">
      <c r="A227" s="898"/>
      <c r="B227" s="982"/>
      <c r="C227" s="983"/>
      <c r="D227" s="983"/>
      <c r="E227" s="983"/>
      <c r="F227" s="983"/>
      <c r="G227" s="983"/>
      <c r="H227" s="984"/>
      <c r="I227" s="903"/>
      <c r="J227" s="904"/>
      <c r="K227" s="904"/>
      <c r="L227" s="905"/>
      <c r="M227" s="630"/>
      <c r="N227" s="817"/>
      <c r="O227" s="817"/>
      <c r="P227" s="817"/>
      <c r="Q227" s="817"/>
      <c r="R227" s="817"/>
      <c r="S227" s="817"/>
      <c r="T227" s="817"/>
      <c r="U227" s="817"/>
      <c r="V227" s="817"/>
      <c r="W227" s="817"/>
      <c r="X227" s="817"/>
      <c r="Y227" s="625"/>
      <c r="Z227" s="911"/>
      <c r="AA227" s="911"/>
      <c r="AB227" s="911"/>
      <c r="AC227" s="911"/>
      <c r="AD227" s="911"/>
      <c r="AE227" s="912"/>
      <c r="AF227" s="912"/>
      <c r="AG227" s="912"/>
      <c r="AH227" s="912"/>
      <c r="AI227" s="912"/>
      <c r="AJ227" s="912"/>
      <c r="AK227" s="912"/>
      <c r="AL227" s="912"/>
      <c r="AM227" s="912"/>
      <c r="AN227" s="912"/>
      <c r="AO227" s="912"/>
      <c r="AP227" s="912"/>
      <c r="AQ227" s="913"/>
      <c r="AR227" s="913"/>
      <c r="AS227" s="913"/>
      <c r="AT227" s="913"/>
      <c r="AU227" s="913"/>
      <c r="AV227" s="913"/>
      <c r="AW227" s="888"/>
      <c r="AX227" s="898"/>
      <c r="AY227" s="982"/>
      <c r="AZ227" s="983"/>
      <c r="BA227" s="983"/>
      <c r="BB227" s="983"/>
      <c r="BC227" s="983"/>
      <c r="BD227" s="983"/>
      <c r="BE227" s="984"/>
      <c r="BF227" s="903"/>
      <c r="BG227" s="904"/>
      <c r="BH227" s="904"/>
      <c r="BI227" s="905"/>
      <c r="BJ227" s="630"/>
      <c r="BK227" s="817"/>
      <c r="BL227" s="817"/>
      <c r="BM227" s="817"/>
      <c r="BN227" s="817"/>
      <c r="BO227" s="817"/>
      <c r="BP227" s="817"/>
      <c r="BQ227" s="817"/>
      <c r="BR227" s="817"/>
      <c r="BS227" s="817"/>
      <c r="BT227" s="817"/>
      <c r="BU227" s="817"/>
      <c r="BV227" s="625"/>
      <c r="BW227" s="911"/>
      <c r="BX227" s="911"/>
      <c r="BY227" s="911"/>
      <c r="BZ227" s="911"/>
      <c r="CA227" s="911"/>
      <c r="CB227" s="912"/>
      <c r="CC227" s="912"/>
      <c r="CD227" s="912"/>
      <c r="CE227" s="912"/>
      <c r="CF227" s="912"/>
      <c r="CG227" s="912"/>
      <c r="CH227" s="912"/>
      <c r="CI227" s="912"/>
      <c r="CJ227" s="912"/>
      <c r="CK227" s="912"/>
      <c r="CL227" s="912"/>
      <c r="CM227" s="912"/>
      <c r="CN227" s="913"/>
      <c r="CO227" s="913"/>
      <c r="CP227" s="913"/>
      <c r="CQ227" s="913"/>
      <c r="CR227" s="913"/>
      <c r="CS227" s="913"/>
      <c r="CT227" s="888"/>
      <c r="CV227" s="898"/>
      <c r="CW227" s="982"/>
      <c r="CX227" s="983"/>
      <c r="CY227" s="983"/>
      <c r="CZ227" s="983"/>
      <c r="DA227" s="983"/>
      <c r="DB227" s="983"/>
      <c r="DC227" s="984"/>
      <c r="DD227" s="903"/>
      <c r="DE227" s="904"/>
      <c r="DF227" s="904"/>
      <c r="DG227" s="905"/>
      <c r="DH227" s="630"/>
      <c r="DI227" s="817"/>
      <c r="DJ227" s="817"/>
      <c r="DK227" s="817"/>
      <c r="DL227" s="817"/>
      <c r="DM227" s="817"/>
      <c r="DN227" s="817"/>
      <c r="DO227" s="817"/>
      <c r="DP227" s="817"/>
      <c r="DQ227" s="817"/>
      <c r="DR227" s="817"/>
      <c r="DS227" s="817"/>
      <c r="DT227" s="625"/>
      <c r="DU227" s="911"/>
      <c r="DV227" s="911"/>
      <c r="DW227" s="911"/>
      <c r="DX227" s="911"/>
      <c r="DY227" s="911"/>
      <c r="DZ227" s="912"/>
      <c r="EA227" s="912"/>
      <c r="EB227" s="912"/>
      <c r="EC227" s="912"/>
      <c r="ED227" s="912"/>
      <c r="EE227" s="912"/>
      <c r="EF227" s="912"/>
      <c r="EG227" s="912"/>
      <c r="EH227" s="912"/>
      <c r="EI227" s="912"/>
      <c r="EJ227" s="912"/>
      <c r="EK227" s="912"/>
      <c r="EL227" s="913"/>
      <c r="EM227" s="913"/>
      <c r="EN227" s="913"/>
      <c r="EO227" s="913"/>
      <c r="EP227" s="913"/>
      <c r="EQ227" s="913"/>
      <c r="ER227" s="888"/>
      <c r="ES227" s="898"/>
      <c r="ET227" s="982"/>
      <c r="EU227" s="983"/>
      <c r="EV227" s="983"/>
      <c r="EW227" s="983"/>
      <c r="EX227" s="983"/>
      <c r="EY227" s="983"/>
      <c r="EZ227" s="984"/>
      <c r="FA227" s="903"/>
      <c r="FB227" s="904"/>
      <c r="FC227" s="904"/>
      <c r="FD227" s="905"/>
      <c r="FE227" s="630"/>
      <c r="FF227" s="817"/>
      <c r="FG227" s="817"/>
      <c r="FH227" s="817"/>
      <c r="FI227" s="817"/>
      <c r="FJ227" s="817"/>
      <c r="FK227" s="817"/>
      <c r="FL227" s="817"/>
      <c r="FM227" s="817"/>
      <c r="FN227" s="817"/>
      <c r="FO227" s="817"/>
      <c r="FP227" s="817"/>
      <c r="FQ227" s="625"/>
      <c r="FR227" s="911"/>
      <c r="FS227" s="911"/>
      <c r="FT227" s="911"/>
      <c r="FU227" s="911"/>
      <c r="FV227" s="911"/>
      <c r="FW227" s="912"/>
      <c r="FX227" s="912"/>
      <c r="FY227" s="912"/>
      <c r="FZ227" s="912"/>
      <c r="GA227" s="912"/>
      <c r="GB227" s="912"/>
      <c r="GC227" s="912"/>
      <c r="GD227" s="912"/>
      <c r="GE227" s="912"/>
      <c r="GF227" s="912"/>
      <c r="GG227" s="912"/>
      <c r="GH227" s="912"/>
      <c r="GI227" s="913"/>
      <c r="GJ227" s="913"/>
      <c r="GK227" s="913"/>
      <c r="GL227" s="913"/>
      <c r="GM227" s="913"/>
      <c r="GN227" s="913"/>
      <c r="GO227" s="888"/>
    </row>
    <row r="228" spans="1:197" ht="2.25" customHeight="1" x14ac:dyDescent="0.25">
      <c r="A228" s="898"/>
      <c r="B228" s="12"/>
      <c r="C228" s="12"/>
      <c r="D228" s="12"/>
      <c r="E228" s="12"/>
      <c r="F228" s="12"/>
      <c r="G228" s="12"/>
      <c r="H228" s="12"/>
      <c r="I228" s="12"/>
      <c r="J228" s="12"/>
      <c r="K228" s="12"/>
      <c r="L228" s="12"/>
      <c r="M228" s="15"/>
      <c r="N228" s="977" t="str">
        <f>'Resumen Anual'!$O$20</f>
        <v>NOCHE</v>
      </c>
      <c r="O228" s="966"/>
      <c r="P228" s="966"/>
      <c r="Q228" s="966"/>
      <c r="R228" s="985"/>
      <c r="S228" s="987"/>
      <c r="T228" s="972"/>
      <c r="U228" s="972"/>
      <c r="V228" s="972"/>
      <c r="W228" s="972"/>
      <c r="X228" s="973"/>
      <c r="Y228" s="625"/>
      <c r="Z228" s="910"/>
      <c r="AA228" s="911"/>
      <c r="AB228" s="911"/>
      <c r="AC228" s="911"/>
      <c r="AD228" s="911"/>
      <c r="AE228" s="912"/>
      <c r="AF228" s="912"/>
      <c r="AG228" s="912"/>
      <c r="AH228" s="912"/>
      <c r="AI228" s="912"/>
      <c r="AJ228" s="912"/>
      <c r="AK228" s="912"/>
      <c r="AL228" s="912"/>
      <c r="AM228" s="912"/>
      <c r="AN228" s="912"/>
      <c r="AO228" s="912"/>
      <c r="AP228" s="912"/>
      <c r="AQ228" s="913"/>
      <c r="AR228" s="913"/>
      <c r="AS228" s="913"/>
      <c r="AT228" s="913"/>
      <c r="AU228" s="913"/>
      <c r="AV228" s="913"/>
      <c r="AW228" s="888"/>
      <c r="AX228" s="898"/>
      <c r="AY228" s="12"/>
      <c r="AZ228" s="12"/>
      <c r="BA228" s="12"/>
      <c r="BB228" s="12"/>
      <c r="BC228" s="12"/>
      <c r="BD228" s="12"/>
      <c r="BE228" s="12"/>
      <c r="BF228" s="12"/>
      <c r="BG228" s="12"/>
      <c r="BH228" s="12"/>
      <c r="BI228" s="12"/>
      <c r="BJ228" s="15"/>
      <c r="BK228" s="977" t="str">
        <f>'Resumen Anual'!$O$20</f>
        <v>NOCHE</v>
      </c>
      <c r="BL228" s="966"/>
      <c r="BM228" s="966"/>
      <c r="BN228" s="966"/>
      <c r="BO228" s="985"/>
      <c r="BP228" s="987"/>
      <c r="BQ228" s="972"/>
      <c r="BR228" s="972"/>
      <c r="BS228" s="972"/>
      <c r="BT228" s="972"/>
      <c r="BU228" s="973"/>
      <c r="BV228" s="625"/>
      <c r="BW228" s="910"/>
      <c r="BX228" s="911"/>
      <c r="BY228" s="911"/>
      <c r="BZ228" s="911"/>
      <c r="CA228" s="911"/>
      <c r="CB228" s="912"/>
      <c r="CC228" s="912"/>
      <c r="CD228" s="912"/>
      <c r="CE228" s="912"/>
      <c r="CF228" s="912"/>
      <c r="CG228" s="912"/>
      <c r="CH228" s="912"/>
      <c r="CI228" s="912"/>
      <c r="CJ228" s="912"/>
      <c r="CK228" s="912"/>
      <c r="CL228" s="912"/>
      <c r="CM228" s="912"/>
      <c r="CN228" s="913"/>
      <c r="CO228" s="913"/>
      <c r="CP228" s="913"/>
      <c r="CQ228" s="913"/>
      <c r="CR228" s="913"/>
      <c r="CS228" s="913"/>
      <c r="CT228" s="888"/>
      <c r="CV228" s="898"/>
      <c r="CW228" s="12"/>
      <c r="CX228" s="12"/>
      <c r="CY228" s="12"/>
      <c r="CZ228" s="12"/>
      <c r="DA228" s="12"/>
      <c r="DB228" s="12"/>
      <c r="DC228" s="12"/>
      <c r="DD228" s="12"/>
      <c r="DE228" s="12"/>
      <c r="DF228" s="12"/>
      <c r="DG228" s="12"/>
      <c r="DH228" s="15"/>
      <c r="DI228" s="977" t="str">
        <f>'Resumen Anual'!$O$20</f>
        <v>NOCHE</v>
      </c>
      <c r="DJ228" s="966"/>
      <c r="DK228" s="966"/>
      <c r="DL228" s="966"/>
      <c r="DM228" s="985"/>
      <c r="DN228" s="987"/>
      <c r="DO228" s="972"/>
      <c r="DP228" s="972"/>
      <c r="DQ228" s="972"/>
      <c r="DR228" s="972"/>
      <c r="DS228" s="973"/>
      <c r="DT228" s="625"/>
      <c r="DU228" s="910"/>
      <c r="DV228" s="911"/>
      <c r="DW228" s="911"/>
      <c r="DX228" s="911"/>
      <c r="DY228" s="911"/>
      <c r="DZ228" s="912"/>
      <c r="EA228" s="912"/>
      <c r="EB228" s="912"/>
      <c r="EC228" s="912"/>
      <c r="ED228" s="912"/>
      <c r="EE228" s="912"/>
      <c r="EF228" s="912"/>
      <c r="EG228" s="912"/>
      <c r="EH228" s="912"/>
      <c r="EI228" s="912"/>
      <c r="EJ228" s="912"/>
      <c r="EK228" s="912"/>
      <c r="EL228" s="913"/>
      <c r="EM228" s="913"/>
      <c r="EN228" s="913"/>
      <c r="EO228" s="913"/>
      <c r="EP228" s="913"/>
      <c r="EQ228" s="913"/>
      <c r="ER228" s="888"/>
      <c r="ES228" s="898"/>
      <c r="ET228" s="12"/>
      <c r="EU228" s="12"/>
      <c r="EV228" s="12"/>
      <c r="EW228" s="12"/>
      <c r="EX228" s="12"/>
      <c r="EY228" s="12"/>
      <c r="EZ228" s="12"/>
      <c r="FA228" s="12"/>
      <c r="FB228" s="12"/>
      <c r="FC228" s="12"/>
      <c r="FD228" s="12"/>
      <c r="FE228" s="15"/>
      <c r="FF228" s="977" t="str">
        <f>'Resumen Anual'!$O$20</f>
        <v>NOCHE</v>
      </c>
      <c r="FG228" s="966"/>
      <c r="FH228" s="966"/>
      <c r="FI228" s="966"/>
      <c r="FJ228" s="985"/>
      <c r="FK228" s="987"/>
      <c r="FL228" s="972"/>
      <c r="FM228" s="972"/>
      <c r="FN228" s="972"/>
      <c r="FO228" s="972"/>
      <c r="FP228" s="973"/>
      <c r="FQ228" s="625"/>
      <c r="FR228" s="910"/>
      <c r="FS228" s="911"/>
      <c r="FT228" s="911"/>
      <c r="FU228" s="911"/>
      <c r="FV228" s="911"/>
      <c r="FW228" s="912"/>
      <c r="FX228" s="912"/>
      <c r="FY228" s="912"/>
      <c r="FZ228" s="912"/>
      <c r="GA228" s="912"/>
      <c r="GB228" s="912"/>
      <c r="GC228" s="912"/>
      <c r="GD228" s="912"/>
      <c r="GE228" s="912"/>
      <c r="GF228" s="912"/>
      <c r="GG228" s="912"/>
      <c r="GH228" s="912"/>
      <c r="GI228" s="913"/>
      <c r="GJ228" s="913"/>
      <c r="GK228" s="913"/>
      <c r="GL228" s="913"/>
      <c r="GM228" s="913"/>
      <c r="GN228" s="913"/>
      <c r="GO228" s="888"/>
    </row>
    <row r="229" spans="1:197" ht="11.25" customHeight="1" x14ac:dyDescent="0.2">
      <c r="A229" s="898"/>
      <c r="B229" s="977" t="str">
        <f>'Resumen Anual'!$C$21</f>
        <v>SOLO</v>
      </c>
      <c r="C229" s="966"/>
      <c r="D229" s="966"/>
      <c r="E229" s="966"/>
      <c r="F229" s="969"/>
      <c r="G229" s="971"/>
      <c r="H229" s="972"/>
      <c r="I229" s="972"/>
      <c r="J229" s="972"/>
      <c r="K229" s="972"/>
      <c r="L229" s="973"/>
      <c r="M229" s="815"/>
      <c r="N229" s="986"/>
      <c r="O229" s="907"/>
      <c r="P229" s="907"/>
      <c r="Q229" s="907"/>
      <c r="R229" s="908"/>
      <c r="S229" s="988"/>
      <c r="T229" s="975"/>
      <c r="U229" s="975"/>
      <c r="V229" s="975"/>
      <c r="W229" s="975"/>
      <c r="X229" s="976"/>
      <c r="Y229" s="625"/>
      <c r="Z229" s="911"/>
      <c r="AA229" s="911"/>
      <c r="AB229" s="911"/>
      <c r="AC229" s="911"/>
      <c r="AD229" s="911"/>
      <c r="AE229" s="912"/>
      <c r="AF229" s="912"/>
      <c r="AG229" s="912"/>
      <c r="AH229" s="912"/>
      <c r="AI229" s="912"/>
      <c r="AJ229" s="912"/>
      <c r="AK229" s="912"/>
      <c r="AL229" s="912"/>
      <c r="AM229" s="912"/>
      <c r="AN229" s="912"/>
      <c r="AO229" s="912"/>
      <c r="AP229" s="912"/>
      <c r="AQ229" s="913"/>
      <c r="AR229" s="913"/>
      <c r="AS229" s="913"/>
      <c r="AT229" s="913"/>
      <c r="AU229" s="913"/>
      <c r="AV229" s="913"/>
      <c r="AW229" s="888"/>
      <c r="AX229" s="898"/>
      <c r="AY229" s="977" t="str">
        <f>'Resumen Anual'!$C$21</f>
        <v>SOLO</v>
      </c>
      <c r="AZ229" s="966"/>
      <c r="BA229" s="966"/>
      <c r="BB229" s="966"/>
      <c r="BC229" s="969"/>
      <c r="BD229" s="971"/>
      <c r="BE229" s="972"/>
      <c r="BF229" s="972"/>
      <c r="BG229" s="972"/>
      <c r="BH229" s="972"/>
      <c r="BI229" s="973"/>
      <c r="BJ229" s="815"/>
      <c r="BK229" s="986"/>
      <c r="BL229" s="907"/>
      <c r="BM229" s="907"/>
      <c r="BN229" s="907"/>
      <c r="BO229" s="908"/>
      <c r="BP229" s="988"/>
      <c r="BQ229" s="975"/>
      <c r="BR229" s="975"/>
      <c r="BS229" s="975"/>
      <c r="BT229" s="975"/>
      <c r="BU229" s="976"/>
      <c r="BV229" s="625"/>
      <c r="BW229" s="911"/>
      <c r="BX229" s="911"/>
      <c r="BY229" s="911"/>
      <c r="BZ229" s="911"/>
      <c r="CA229" s="911"/>
      <c r="CB229" s="912"/>
      <c r="CC229" s="912"/>
      <c r="CD229" s="912"/>
      <c r="CE229" s="912"/>
      <c r="CF229" s="912"/>
      <c r="CG229" s="912"/>
      <c r="CH229" s="912"/>
      <c r="CI229" s="912"/>
      <c r="CJ229" s="912"/>
      <c r="CK229" s="912"/>
      <c r="CL229" s="912"/>
      <c r="CM229" s="912"/>
      <c r="CN229" s="913"/>
      <c r="CO229" s="913"/>
      <c r="CP229" s="913"/>
      <c r="CQ229" s="913"/>
      <c r="CR229" s="913"/>
      <c r="CS229" s="913"/>
      <c r="CT229" s="888"/>
      <c r="CV229" s="898"/>
      <c r="CW229" s="977" t="str">
        <f>'Resumen Anual'!$C$21</f>
        <v>SOLO</v>
      </c>
      <c r="CX229" s="966"/>
      <c r="CY229" s="966"/>
      <c r="CZ229" s="966"/>
      <c r="DA229" s="969"/>
      <c r="DB229" s="971"/>
      <c r="DC229" s="972"/>
      <c r="DD229" s="972"/>
      <c r="DE229" s="972"/>
      <c r="DF229" s="972"/>
      <c r="DG229" s="973"/>
      <c r="DH229" s="815"/>
      <c r="DI229" s="986"/>
      <c r="DJ229" s="907"/>
      <c r="DK229" s="907"/>
      <c r="DL229" s="907"/>
      <c r="DM229" s="908"/>
      <c r="DN229" s="988"/>
      <c r="DO229" s="975"/>
      <c r="DP229" s="975"/>
      <c r="DQ229" s="975"/>
      <c r="DR229" s="975"/>
      <c r="DS229" s="976"/>
      <c r="DT229" s="625"/>
      <c r="DU229" s="911"/>
      <c r="DV229" s="911"/>
      <c r="DW229" s="911"/>
      <c r="DX229" s="911"/>
      <c r="DY229" s="911"/>
      <c r="DZ229" s="912"/>
      <c r="EA229" s="912"/>
      <c r="EB229" s="912"/>
      <c r="EC229" s="912"/>
      <c r="ED229" s="912"/>
      <c r="EE229" s="912"/>
      <c r="EF229" s="912"/>
      <c r="EG229" s="912"/>
      <c r="EH229" s="912"/>
      <c r="EI229" s="912"/>
      <c r="EJ229" s="912"/>
      <c r="EK229" s="912"/>
      <c r="EL229" s="913"/>
      <c r="EM229" s="913"/>
      <c r="EN229" s="913"/>
      <c r="EO229" s="913"/>
      <c r="EP229" s="913"/>
      <c r="EQ229" s="913"/>
      <c r="ER229" s="888"/>
      <c r="ES229" s="898"/>
      <c r="ET229" s="977" t="str">
        <f>'Resumen Anual'!$C$21</f>
        <v>SOLO</v>
      </c>
      <c r="EU229" s="966"/>
      <c r="EV229" s="966"/>
      <c r="EW229" s="966"/>
      <c r="EX229" s="969"/>
      <c r="EY229" s="971"/>
      <c r="EZ229" s="972"/>
      <c r="FA229" s="972"/>
      <c r="FB229" s="972"/>
      <c r="FC229" s="972"/>
      <c r="FD229" s="973"/>
      <c r="FE229" s="815"/>
      <c r="FF229" s="986"/>
      <c r="FG229" s="907"/>
      <c r="FH229" s="907"/>
      <c r="FI229" s="907"/>
      <c r="FJ229" s="908"/>
      <c r="FK229" s="988"/>
      <c r="FL229" s="975"/>
      <c r="FM229" s="975"/>
      <c r="FN229" s="975"/>
      <c r="FO229" s="975"/>
      <c r="FP229" s="976"/>
      <c r="FQ229" s="625"/>
      <c r="FR229" s="911"/>
      <c r="FS229" s="911"/>
      <c r="FT229" s="911"/>
      <c r="FU229" s="911"/>
      <c r="FV229" s="911"/>
      <c r="FW229" s="912"/>
      <c r="FX229" s="912"/>
      <c r="FY229" s="912"/>
      <c r="FZ229" s="912"/>
      <c r="GA229" s="912"/>
      <c r="GB229" s="912"/>
      <c r="GC229" s="912"/>
      <c r="GD229" s="912"/>
      <c r="GE229" s="912"/>
      <c r="GF229" s="912"/>
      <c r="GG229" s="912"/>
      <c r="GH229" s="912"/>
      <c r="GI229" s="913"/>
      <c r="GJ229" s="913"/>
      <c r="GK229" s="913"/>
      <c r="GL229" s="913"/>
      <c r="GM229" s="913"/>
      <c r="GN229" s="913"/>
      <c r="GO229" s="888"/>
    </row>
    <row r="230" spans="1:197" ht="13.5" customHeight="1" x14ac:dyDescent="0.2">
      <c r="A230" s="898"/>
      <c r="B230" s="967"/>
      <c r="C230" s="968"/>
      <c r="D230" s="968"/>
      <c r="E230" s="968"/>
      <c r="F230" s="970"/>
      <c r="G230" s="974"/>
      <c r="H230" s="975"/>
      <c r="I230" s="975"/>
      <c r="J230" s="975"/>
      <c r="K230" s="975"/>
      <c r="L230" s="976"/>
      <c r="M230" s="815"/>
      <c r="N230" s="977" t="str">
        <f>'Resumen Anual'!$O$22</f>
        <v>IFR</v>
      </c>
      <c r="O230" s="966"/>
      <c r="P230" s="966"/>
      <c r="Q230" s="966"/>
      <c r="R230" s="985"/>
      <c r="S230" s="971"/>
      <c r="T230" s="972"/>
      <c r="U230" s="972"/>
      <c r="V230" s="972"/>
      <c r="W230" s="972"/>
      <c r="X230" s="973"/>
      <c r="Y230" s="625"/>
      <c r="Z230" s="910"/>
      <c r="AA230" s="911"/>
      <c r="AB230" s="911"/>
      <c r="AC230" s="911"/>
      <c r="AD230" s="911"/>
      <c r="AE230" s="912"/>
      <c r="AF230" s="912"/>
      <c r="AG230" s="912"/>
      <c r="AH230" s="912"/>
      <c r="AI230" s="912"/>
      <c r="AJ230" s="912"/>
      <c r="AK230" s="912"/>
      <c r="AL230" s="912"/>
      <c r="AM230" s="912"/>
      <c r="AN230" s="912"/>
      <c r="AO230" s="912"/>
      <c r="AP230" s="912"/>
      <c r="AQ230" s="913"/>
      <c r="AR230" s="913"/>
      <c r="AS230" s="913"/>
      <c r="AT230" s="913"/>
      <c r="AU230" s="913"/>
      <c r="AV230" s="913"/>
      <c r="AW230" s="888"/>
      <c r="AX230" s="898"/>
      <c r="AY230" s="967"/>
      <c r="AZ230" s="968"/>
      <c r="BA230" s="968"/>
      <c r="BB230" s="968"/>
      <c r="BC230" s="970"/>
      <c r="BD230" s="974"/>
      <c r="BE230" s="975"/>
      <c r="BF230" s="975"/>
      <c r="BG230" s="975"/>
      <c r="BH230" s="975"/>
      <c r="BI230" s="976"/>
      <c r="BJ230" s="815"/>
      <c r="BK230" s="977" t="str">
        <f>'Resumen Anual'!$O$22</f>
        <v>IFR</v>
      </c>
      <c r="BL230" s="966"/>
      <c r="BM230" s="966"/>
      <c r="BN230" s="966"/>
      <c r="BO230" s="985"/>
      <c r="BP230" s="971"/>
      <c r="BQ230" s="972"/>
      <c r="BR230" s="972"/>
      <c r="BS230" s="972"/>
      <c r="BT230" s="972"/>
      <c r="BU230" s="973"/>
      <c r="BV230" s="625"/>
      <c r="BW230" s="910"/>
      <c r="BX230" s="911"/>
      <c r="BY230" s="911"/>
      <c r="BZ230" s="911"/>
      <c r="CA230" s="911"/>
      <c r="CB230" s="912"/>
      <c r="CC230" s="912"/>
      <c r="CD230" s="912"/>
      <c r="CE230" s="912"/>
      <c r="CF230" s="912"/>
      <c r="CG230" s="912"/>
      <c r="CH230" s="912"/>
      <c r="CI230" s="912"/>
      <c r="CJ230" s="912"/>
      <c r="CK230" s="912"/>
      <c r="CL230" s="912"/>
      <c r="CM230" s="912"/>
      <c r="CN230" s="913"/>
      <c r="CO230" s="913"/>
      <c r="CP230" s="913"/>
      <c r="CQ230" s="913"/>
      <c r="CR230" s="913"/>
      <c r="CS230" s="913"/>
      <c r="CT230" s="888"/>
      <c r="CV230" s="898"/>
      <c r="CW230" s="967"/>
      <c r="CX230" s="968"/>
      <c r="CY230" s="968"/>
      <c r="CZ230" s="968"/>
      <c r="DA230" s="970"/>
      <c r="DB230" s="974"/>
      <c r="DC230" s="975"/>
      <c r="DD230" s="975"/>
      <c r="DE230" s="975"/>
      <c r="DF230" s="975"/>
      <c r="DG230" s="976"/>
      <c r="DH230" s="815"/>
      <c r="DI230" s="977" t="str">
        <f>'Resumen Anual'!$O$22</f>
        <v>IFR</v>
      </c>
      <c r="DJ230" s="966"/>
      <c r="DK230" s="966"/>
      <c r="DL230" s="966"/>
      <c r="DM230" s="985"/>
      <c r="DN230" s="971"/>
      <c r="DO230" s="972"/>
      <c r="DP230" s="972"/>
      <c r="DQ230" s="972"/>
      <c r="DR230" s="972"/>
      <c r="DS230" s="973"/>
      <c r="DT230" s="625"/>
      <c r="DU230" s="910"/>
      <c r="DV230" s="911"/>
      <c r="DW230" s="911"/>
      <c r="DX230" s="911"/>
      <c r="DY230" s="911"/>
      <c r="DZ230" s="912"/>
      <c r="EA230" s="912"/>
      <c r="EB230" s="912"/>
      <c r="EC230" s="912"/>
      <c r="ED230" s="912"/>
      <c r="EE230" s="912"/>
      <c r="EF230" s="912"/>
      <c r="EG230" s="912"/>
      <c r="EH230" s="912"/>
      <c r="EI230" s="912"/>
      <c r="EJ230" s="912"/>
      <c r="EK230" s="912"/>
      <c r="EL230" s="913"/>
      <c r="EM230" s="913"/>
      <c r="EN230" s="913"/>
      <c r="EO230" s="913"/>
      <c r="EP230" s="913"/>
      <c r="EQ230" s="913"/>
      <c r="ER230" s="888"/>
      <c r="ES230" s="898"/>
      <c r="ET230" s="967"/>
      <c r="EU230" s="968"/>
      <c r="EV230" s="968"/>
      <c r="EW230" s="968"/>
      <c r="EX230" s="970"/>
      <c r="EY230" s="974"/>
      <c r="EZ230" s="975"/>
      <c r="FA230" s="975"/>
      <c r="FB230" s="975"/>
      <c r="FC230" s="975"/>
      <c r="FD230" s="976"/>
      <c r="FE230" s="815"/>
      <c r="FF230" s="977" t="str">
        <f>'Resumen Anual'!$O$22</f>
        <v>IFR</v>
      </c>
      <c r="FG230" s="966"/>
      <c r="FH230" s="966"/>
      <c r="FI230" s="966"/>
      <c r="FJ230" s="985"/>
      <c r="FK230" s="971"/>
      <c r="FL230" s="972"/>
      <c r="FM230" s="972"/>
      <c r="FN230" s="972"/>
      <c r="FO230" s="972"/>
      <c r="FP230" s="973"/>
      <c r="FQ230" s="625"/>
      <c r="FR230" s="910"/>
      <c r="FS230" s="911"/>
      <c r="FT230" s="911"/>
      <c r="FU230" s="911"/>
      <c r="FV230" s="911"/>
      <c r="FW230" s="912"/>
      <c r="FX230" s="912"/>
      <c r="FY230" s="912"/>
      <c r="FZ230" s="912"/>
      <c r="GA230" s="912"/>
      <c r="GB230" s="912"/>
      <c r="GC230" s="912"/>
      <c r="GD230" s="912"/>
      <c r="GE230" s="912"/>
      <c r="GF230" s="912"/>
      <c r="GG230" s="912"/>
      <c r="GH230" s="912"/>
      <c r="GI230" s="913"/>
      <c r="GJ230" s="913"/>
      <c r="GK230" s="913"/>
      <c r="GL230" s="913"/>
      <c r="GM230" s="913"/>
      <c r="GN230" s="913"/>
      <c r="GO230" s="888"/>
    </row>
    <row r="231" spans="1:197" ht="2.25" customHeight="1" x14ac:dyDescent="0.25">
      <c r="A231" s="898"/>
      <c r="B231" s="657"/>
      <c r="C231" s="657"/>
      <c r="D231" s="657"/>
      <c r="E231" s="657"/>
      <c r="F231" s="657"/>
      <c r="G231" s="657"/>
      <c r="H231" s="657"/>
      <c r="I231" s="657"/>
      <c r="J231" s="657"/>
      <c r="K231" s="657"/>
      <c r="L231" s="657"/>
      <c r="M231" s="625"/>
      <c r="N231" s="657"/>
      <c r="O231" s="657"/>
      <c r="P231" s="657"/>
      <c r="Q231" s="657"/>
      <c r="R231" s="657"/>
      <c r="S231" s="657"/>
      <c r="T231" s="657"/>
      <c r="U231" s="657"/>
      <c r="V231" s="657"/>
      <c r="W231" s="657"/>
      <c r="X231" s="657"/>
      <c r="Y231" s="625"/>
      <c r="Z231" s="911"/>
      <c r="AA231" s="911"/>
      <c r="AB231" s="911"/>
      <c r="AC231" s="911"/>
      <c r="AD231" s="911"/>
      <c r="AE231" s="912"/>
      <c r="AF231" s="912"/>
      <c r="AG231" s="912"/>
      <c r="AH231" s="912"/>
      <c r="AI231" s="912"/>
      <c r="AJ231" s="912"/>
      <c r="AK231" s="912"/>
      <c r="AL231" s="912"/>
      <c r="AM231" s="912"/>
      <c r="AN231" s="912"/>
      <c r="AO231" s="912"/>
      <c r="AP231" s="912"/>
      <c r="AQ231" s="913"/>
      <c r="AR231" s="913"/>
      <c r="AS231" s="913"/>
      <c r="AT231" s="913"/>
      <c r="AU231" s="913"/>
      <c r="AV231" s="913"/>
      <c r="AW231" s="888"/>
      <c r="AX231" s="898"/>
      <c r="AY231" s="657"/>
      <c r="AZ231" s="657"/>
      <c r="BA231" s="657"/>
      <c r="BB231" s="657"/>
      <c r="BC231" s="657"/>
      <c r="BD231" s="657"/>
      <c r="BE231" s="657"/>
      <c r="BF231" s="657"/>
      <c r="BG231" s="657"/>
      <c r="BH231" s="657"/>
      <c r="BI231" s="657"/>
      <c r="BJ231" s="625"/>
      <c r="BK231" s="657"/>
      <c r="BL231" s="657"/>
      <c r="BM231" s="657"/>
      <c r="BN231" s="657"/>
      <c r="BO231" s="657"/>
      <c r="BP231" s="657"/>
      <c r="BQ231" s="657"/>
      <c r="BR231" s="657"/>
      <c r="BS231" s="657"/>
      <c r="BT231" s="657"/>
      <c r="BU231" s="657"/>
      <c r="BV231" s="625"/>
      <c r="BW231" s="911"/>
      <c r="BX231" s="911"/>
      <c r="BY231" s="911"/>
      <c r="BZ231" s="911"/>
      <c r="CA231" s="911"/>
      <c r="CB231" s="912"/>
      <c r="CC231" s="912"/>
      <c r="CD231" s="912"/>
      <c r="CE231" s="912"/>
      <c r="CF231" s="912"/>
      <c r="CG231" s="912"/>
      <c r="CH231" s="912"/>
      <c r="CI231" s="912"/>
      <c r="CJ231" s="912"/>
      <c r="CK231" s="912"/>
      <c r="CL231" s="912"/>
      <c r="CM231" s="912"/>
      <c r="CN231" s="913"/>
      <c r="CO231" s="913"/>
      <c r="CP231" s="913"/>
      <c r="CQ231" s="913"/>
      <c r="CR231" s="913"/>
      <c r="CS231" s="913"/>
      <c r="CT231" s="888"/>
      <c r="CV231" s="898"/>
      <c r="CW231" s="657"/>
      <c r="CX231" s="657"/>
      <c r="CY231" s="657"/>
      <c r="CZ231" s="657"/>
      <c r="DA231" s="657"/>
      <c r="DB231" s="657"/>
      <c r="DC231" s="657"/>
      <c r="DD231" s="657"/>
      <c r="DE231" s="657"/>
      <c r="DF231" s="657"/>
      <c r="DG231" s="657"/>
      <c r="DH231" s="625"/>
      <c r="DI231" s="657"/>
      <c r="DJ231" s="657"/>
      <c r="DK231" s="657"/>
      <c r="DL231" s="657"/>
      <c r="DM231" s="657"/>
      <c r="DN231" s="657"/>
      <c r="DO231" s="657"/>
      <c r="DP231" s="657"/>
      <c r="DQ231" s="657"/>
      <c r="DR231" s="657"/>
      <c r="DS231" s="657"/>
      <c r="DT231" s="625"/>
      <c r="DU231" s="911"/>
      <c r="DV231" s="911"/>
      <c r="DW231" s="911"/>
      <c r="DX231" s="911"/>
      <c r="DY231" s="911"/>
      <c r="DZ231" s="912"/>
      <c r="EA231" s="912"/>
      <c r="EB231" s="912"/>
      <c r="EC231" s="912"/>
      <c r="ED231" s="912"/>
      <c r="EE231" s="912"/>
      <c r="EF231" s="912"/>
      <c r="EG231" s="912"/>
      <c r="EH231" s="912"/>
      <c r="EI231" s="912"/>
      <c r="EJ231" s="912"/>
      <c r="EK231" s="912"/>
      <c r="EL231" s="913"/>
      <c r="EM231" s="913"/>
      <c r="EN231" s="913"/>
      <c r="EO231" s="913"/>
      <c r="EP231" s="913"/>
      <c r="EQ231" s="913"/>
      <c r="ER231" s="888"/>
      <c r="ES231" s="898"/>
      <c r="ET231" s="657"/>
      <c r="EU231" s="657"/>
      <c r="EV231" s="657"/>
      <c r="EW231" s="657"/>
      <c r="EX231" s="657"/>
      <c r="EY231" s="657"/>
      <c r="EZ231" s="657"/>
      <c r="FA231" s="657"/>
      <c r="FB231" s="657"/>
      <c r="FC231" s="657"/>
      <c r="FD231" s="657"/>
      <c r="FE231" s="625"/>
      <c r="FF231" s="657"/>
      <c r="FG231" s="657"/>
      <c r="FH231" s="657"/>
      <c r="FI231" s="657"/>
      <c r="FJ231" s="657"/>
      <c r="FK231" s="657"/>
      <c r="FL231" s="657"/>
      <c r="FM231" s="657"/>
      <c r="FN231" s="657"/>
      <c r="FO231" s="657"/>
      <c r="FP231" s="657"/>
      <c r="FQ231" s="625"/>
      <c r="FR231" s="911"/>
      <c r="FS231" s="911"/>
      <c r="FT231" s="911"/>
      <c r="FU231" s="911"/>
      <c r="FV231" s="911"/>
      <c r="FW231" s="912"/>
      <c r="FX231" s="912"/>
      <c r="FY231" s="912"/>
      <c r="FZ231" s="912"/>
      <c r="GA231" s="912"/>
      <c r="GB231" s="912"/>
      <c r="GC231" s="912"/>
      <c r="GD231" s="912"/>
      <c r="GE231" s="912"/>
      <c r="GF231" s="912"/>
      <c r="GG231" s="912"/>
      <c r="GH231" s="912"/>
      <c r="GI231" s="913"/>
      <c r="GJ231" s="913"/>
      <c r="GK231" s="913"/>
      <c r="GL231" s="913"/>
      <c r="GM231" s="913"/>
      <c r="GN231" s="913"/>
      <c r="GO231" s="888"/>
    </row>
    <row r="232" spans="1:197" ht="13.5" customHeight="1" x14ac:dyDescent="0.2">
      <c r="A232" s="898"/>
      <c r="B232" s="965" t="str">
        <f>'Resumen Anual'!$C$24</f>
        <v>INSTR.</v>
      </c>
      <c r="C232" s="966"/>
      <c r="D232" s="966"/>
      <c r="E232" s="966"/>
      <c r="F232" s="969"/>
      <c r="G232" s="971"/>
      <c r="H232" s="972"/>
      <c r="I232" s="972"/>
      <c r="J232" s="972"/>
      <c r="K232" s="972"/>
      <c r="L232" s="973"/>
      <c r="M232" s="815"/>
      <c r="N232" s="793" t="str">
        <f>'Resumen Anual'!$O$24</f>
        <v>ATERRIZAJES</v>
      </c>
      <c r="O232" s="794"/>
      <c r="P232" s="794"/>
      <c r="Q232" s="794"/>
      <c r="R232" s="794"/>
      <c r="S232" s="794"/>
      <c r="T232" s="794"/>
      <c r="U232" s="794"/>
      <c r="V232" s="794"/>
      <c r="W232" s="794"/>
      <c r="X232" s="795"/>
      <c r="Y232" s="625"/>
      <c r="Z232" s="910"/>
      <c r="AA232" s="911"/>
      <c r="AB232" s="911"/>
      <c r="AC232" s="911"/>
      <c r="AD232" s="911"/>
      <c r="AE232" s="912"/>
      <c r="AF232" s="912"/>
      <c r="AG232" s="912"/>
      <c r="AH232" s="912"/>
      <c r="AI232" s="912"/>
      <c r="AJ232" s="912"/>
      <c r="AK232" s="912"/>
      <c r="AL232" s="912"/>
      <c r="AM232" s="912"/>
      <c r="AN232" s="912"/>
      <c r="AO232" s="912"/>
      <c r="AP232" s="912"/>
      <c r="AQ232" s="913"/>
      <c r="AR232" s="913"/>
      <c r="AS232" s="913"/>
      <c r="AT232" s="913"/>
      <c r="AU232" s="913"/>
      <c r="AV232" s="913"/>
      <c r="AW232" s="888"/>
      <c r="AX232" s="898"/>
      <c r="AY232" s="965" t="str">
        <f>'Resumen Anual'!$C$24</f>
        <v>INSTR.</v>
      </c>
      <c r="AZ232" s="966"/>
      <c r="BA232" s="966"/>
      <c r="BB232" s="966"/>
      <c r="BC232" s="969"/>
      <c r="BD232" s="971"/>
      <c r="BE232" s="972"/>
      <c r="BF232" s="972"/>
      <c r="BG232" s="972"/>
      <c r="BH232" s="972"/>
      <c r="BI232" s="973"/>
      <c r="BJ232" s="815"/>
      <c r="BK232" s="793" t="str">
        <f>'Resumen Anual'!$O$24</f>
        <v>ATERRIZAJES</v>
      </c>
      <c r="BL232" s="794"/>
      <c r="BM232" s="794"/>
      <c r="BN232" s="794"/>
      <c r="BO232" s="794"/>
      <c r="BP232" s="794"/>
      <c r="BQ232" s="794"/>
      <c r="BR232" s="794"/>
      <c r="BS232" s="794"/>
      <c r="BT232" s="794"/>
      <c r="BU232" s="795"/>
      <c r="BV232" s="625"/>
      <c r="BW232" s="910"/>
      <c r="BX232" s="911"/>
      <c r="BY232" s="911"/>
      <c r="BZ232" s="911"/>
      <c r="CA232" s="911"/>
      <c r="CB232" s="912"/>
      <c r="CC232" s="912"/>
      <c r="CD232" s="912"/>
      <c r="CE232" s="912"/>
      <c r="CF232" s="912"/>
      <c r="CG232" s="912"/>
      <c r="CH232" s="912"/>
      <c r="CI232" s="912"/>
      <c r="CJ232" s="912"/>
      <c r="CK232" s="912"/>
      <c r="CL232" s="912"/>
      <c r="CM232" s="912"/>
      <c r="CN232" s="913"/>
      <c r="CO232" s="913"/>
      <c r="CP232" s="913"/>
      <c r="CQ232" s="913"/>
      <c r="CR232" s="913"/>
      <c r="CS232" s="913"/>
      <c r="CT232" s="888"/>
      <c r="CV232" s="898"/>
      <c r="CW232" s="965" t="str">
        <f>'Resumen Anual'!$C$24</f>
        <v>INSTR.</v>
      </c>
      <c r="CX232" s="966"/>
      <c r="CY232" s="966"/>
      <c r="CZ232" s="966"/>
      <c r="DA232" s="969"/>
      <c r="DB232" s="971"/>
      <c r="DC232" s="972"/>
      <c r="DD232" s="972"/>
      <c r="DE232" s="972"/>
      <c r="DF232" s="972"/>
      <c r="DG232" s="973"/>
      <c r="DH232" s="815"/>
      <c r="DI232" s="793" t="str">
        <f>'Resumen Anual'!$O$24</f>
        <v>ATERRIZAJES</v>
      </c>
      <c r="DJ232" s="794"/>
      <c r="DK232" s="794"/>
      <c r="DL232" s="794"/>
      <c r="DM232" s="794"/>
      <c r="DN232" s="794"/>
      <c r="DO232" s="794"/>
      <c r="DP232" s="794"/>
      <c r="DQ232" s="794"/>
      <c r="DR232" s="794"/>
      <c r="DS232" s="795"/>
      <c r="DT232" s="625"/>
      <c r="DU232" s="910"/>
      <c r="DV232" s="911"/>
      <c r="DW232" s="911"/>
      <c r="DX232" s="911"/>
      <c r="DY232" s="911"/>
      <c r="DZ232" s="912"/>
      <c r="EA232" s="912"/>
      <c r="EB232" s="912"/>
      <c r="EC232" s="912"/>
      <c r="ED232" s="912"/>
      <c r="EE232" s="912"/>
      <c r="EF232" s="912"/>
      <c r="EG232" s="912"/>
      <c r="EH232" s="912"/>
      <c r="EI232" s="912"/>
      <c r="EJ232" s="912"/>
      <c r="EK232" s="912"/>
      <c r="EL232" s="913"/>
      <c r="EM232" s="913"/>
      <c r="EN232" s="913"/>
      <c r="EO232" s="913"/>
      <c r="EP232" s="913"/>
      <c r="EQ232" s="913"/>
      <c r="ER232" s="888"/>
      <c r="ES232" s="898"/>
      <c r="ET232" s="965" t="str">
        <f>'Resumen Anual'!$C$24</f>
        <v>INSTR.</v>
      </c>
      <c r="EU232" s="966"/>
      <c r="EV232" s="966"/>
      <c r="EW232" s="966"/>
      <c r="EX232" s="969"/>
      <c r="EY232" s="971"/>
      <c r="EZ232" s="972"/>
      <c r="FA232" s="972"/>
      <c r="FB232" s="972"/>
      <c r="FC232" s="972"/>
      <c r="FD232" s="973"/>
      <c r="FE232" s="815"/>
      <c r="FF232" s="793" t="str">
        <f>'Resumen Anual'!$O$24</f>
        <v>ATERRIZAJES</v>
      </c>
      <c r="FG232" s="794"/>
      <c r="FH232" s="794"/>
      <c r="FI232" s="794"/>
      <c r="FJ232" s="794"/>
      <c r="FK232" s="794"/>
      <c r="FL232" s="794"/>
      <c r="FM232" s="794"/>
      <c r="FN232" s="794"/>
      <c r="FO232" s="794"/>
      <c r="FP232" s="795"/>
      <c r="FQ232" s="625"/>
      <c r="FR232" s="910"/>
      <c r="FS232" s="911"/>
      <c r="FT232" s="911"/>
      <c r="FU232" s="911"/>
      <c r="FV232" s="911"/>
      <c r="FW232" s="912"/>
      <c r="FX232" s="912"/>
      <c r="FY232" s="912"/>
      <c r="FZ232" s="912"/>
      <c r="GA232" s="912"/>
      <c r="GB232" s="912"/>
      <c r="GC232" s="912"/>
      <c r="GD232" s="912"/>
      <c r="GE232" s="912"/>
      <c r="GF232" s="912"/>
      <c r="GG232" s="912"/>
      <c r="GH232" s="912"/>
      <c r="GI232" s="913"/>
      <c r="GJ232" s="913"/>
      <c r="GK232" s="913"/>
      <c r="GL232" s="913"/>
      <c r="GM232" s="913"/>
      <c r="GN232" s="913"/>
      <c r="GO232" s="888"/>
    </row>
    <row r="233" spans="1:197" ht="6" customHeight="1" x14ac:dyDescent="0.2">
      <c r="A233" s="898"/>
      <c r="B233" s="967"/>
      <c r="C233" s="968"/>
      <c r="D233" s="968"/>
      <c r="E233" s="968"/>
      <c r="F233" s="970"/>
      <c r="G233" s="974"/>
      <c r="H233" s="975"/>
      <c r="I233" s="975"/>
      <c r="J233" s="975"/>
      <c r="K233" s="975"/>
      <c r="L233" s="976"/>
      <c r="M233" s="815"/>
      <c r="N233" s="796"/>
      <c r="O233" s="797"/>
      <c r="P233" s="797"/>
      <c r="Q233" s="797"/>
      <c r="R233" s="797"/>
      <c r="S233" s="797"/>
      <c r="T233" s="797"/>
      <c r="U233" s="797"/>
      <c r="V233" s="797"/>
      <c r="W233" s="797"/>
      <c r="X233" s="798"/>
      <c r="Y233" s="625"/>
      <c r="Z233" s="911"/>
      <c r="AA233" s="911"/>
      <c r="AB233" s="911"/>
      <c r="AC233" s="911"/>
      <c r="AD233" s="911"/>
      <c r="AE233" s="912"/>
      <c r="AF233" s="912"/>
      <c r="AG233" s="912"/>
      <c r="AH233" s="912"/>
      <c r="AI233" s="912"/>
      <c r="AJ233" s="912"/>
      <c r="AK233" s="912"/>
      <c r="AL233" s="912"/>
      <c r="AM233" s="912"/>
      <c r="AN233" s="912"/>
      <c r="AO233" s="912"/>
      <c r="AP233" s="912"/>
      <c r="AQ233" s="913"/>
      <c r="AR233" s="913"/>
      <c r="AS233" s="913"/>
      <c r="AT233" s="913"/>
      <c r="AU233" s="913"/>
      <c r="AV233" s="913"/>
      <c r="AW233" s="888"/>
      <c r="AX233" s="898"/>
      <c r="AY233" s="967"/>
      <c r="AZ233" s="968"/>
      <c r="BA233" s="968"/>
      <c r="BB233" s="968"/>
      <c r="BC233" s="970"/>
      <c r="BD233" s="974"/>
      <c r="BE233" s="975"/>
      <c r="BF233" s="975"/>
      <c r="BG233" s="975"/>
      <c r="BH233" s="975"/>
      <c r="BI233" s="976"/>
      <c r="BJ233" s="815"/>
      <c r="BK233" s="796"/>
      <c r="BL233" s="797"/>
      <c r="BM233" s="797"/>
      <c r="BN233" s="797"/>
      <c r="BO233" s="797"/>
      <c r="BP233" s="797"/>
      <c r="BQ233" s="797"/>
      <c r="BR233" s="797"/>
      <c r="BS233" s="797"/>
      <c r="BT233" s="797"/>
      <c r="BU233" s="798"/>
      <c r="BV233" s="625"/>
      <c r="BW233" s="911"/>
      <c r="BX233" s="911"/>
      <c r="BY233" s="911"/>
      <c r="BZ233" s="911"/>
      <c r="CA233" s="911"/>
      <c r="CB233" s="912"/>
      <c r="CC233" s="912"/>
      <c r="CD233" s="912"/>
      <c r="CE233" s="912"/>
      <c r="CF233" s="912"/>
      <c r="CG233" s="912"/>
      <c r="CH233" s="912"/>
      <c r="CI233" s="912"/>
      <c r="CJ233" s="912"/>
      <c r="CK233" s="912"/>
      <c r="CL233" s="912"/>
      <c r="CM233" s="912"/>
      <c r="CN233" s="913"/>
      <c r="CO233" s="913"/>
      <c r="CP233" s="913"/>
      <c r="CQ233" s="913"/>
      <c r="CR233" s="913"/>
      <c r="CS233" s="913"/>
      <c r="CT233" s="888"/>
      <c r="CV233" s="898"/>
      <c r="CW233" s="967"/>
      <c r="CX233" s="968"/>
      <c r="CY233" s="968"/>
      <c r="CZ233" s="968"/>
      <c r="DA233" s="970"/>
      <c r="DB233" s="974"/>
      <c r="DC233" s="975"/>
      <c r="DD233" s="975"/>
      <c r="DE233" s="975"/>
      <c r="DF233" s="975"/>
      <c r="DG233" s="976"/>
      <c r="DH233" s="815"/>
      <c r="DI233" s="796"/>
      <c r="DJ233" s="797"/>
      <c r="DK233" s="797"/>
      <c r="DL233" s="797"/>
      <c r="DM233" s="797"/>
      <c r="DN233" s="797"/>
      <c r="DO233" s="797"/>
      <c r="DP233" s="797"/>
      <c r="DQ233" s="797"/>
      <c r="DR233" s="797"/>
      <c r="DS233" s="798"/>
      <c r="DT233" s="625"/>
      <c r="DU233" s="911"/>
      <c r="DV233" s="911"/>
      <c r="DW233" s="911"/>
      <c r="DX233" s="911"/>
      <c r="DY233" s="911"/>
      <c r="DZ233" s="912"/>
      <c r="EA233" s="912"/>
      <c r="EB233" s="912"/>
      <c r="EC233" s="912"/>
      <c r="ED233" s="912"/>
      <c r="EE233" s="912"/>
      <c r="EF233" s="912"/>
      <c r="EG233" s="912"/>
      <c r="EH233" s="912"/>
      <c r="EI233" s="912"/>
      <c r="EJ233" s="912"/>
      <c r="EK233" s="912"/>
      <c r="EL233" s="913"/>
      <c r="EM233" s="913"/>
      <c r="EN233" s="913"/>
      <c r="EO233" s="913"/>
      <c r="EP233" s="913"/>
      <c r="EQ233" s="913"/>
      <c r="ER233" s="888"/>
      <c r="ES233" s="898"/>
      <c r="ET233" s="967"/>
      <c r="EU233" s="968"/>
      <c r="EV233" s="968"/>
      <c r="EW233" s="968"/>
      <c r="EX233" s="970"/>
      <c r="EY233" s="974"/>
      <c r="EZ233" s="975"/>
      <c r="FA233" s="975"/>
      <c r="FB233" s="975"/>
      <c r="FC233" s="975"/>
      <c r="FD233" s="976"/>
      <c r="FE233" s="815"/>
      <c r="FF233" s="796"/>
      <c r="FG233" s="797"/>
      <c r="FH233" s="797"/>
      <c r="FI233" s="797"/>
      <c r="FJ233" s="797"/>
      <c r="FK233" s="797"/>
      <c r="FL233" s="797"/>
      <c r="FM233" s="797"/>
      <c r="FN233" s="797"/>
      <c r="FO233" s="797"/>
      <c r="FP233" s="798"/>
      <c r="FQ233" s="625"/>
      <c r="FR233" s="911"/>
      <c r="FS233" s="911"/>
      <c r="FT233" s="911"/>
      <c r="FU233" s="911"/>
      <c r="FV233" s="911"/>
      <c r="FW233" s="912"/>
      <c r="FX233" s="912"/>
      <c r="FY233" s="912"/>
      <c r="FZ233" s="912"/>
      <c r="GA233" s="912"/>
      <c r="GB233" s="912"/>
      <c r="GC233" s="912"/>
      <c r="GD233" s="912"/>
      <c r="GE233" s="912"/>
      <c r="GF233" s="912"/>
      <c r="GG233" s="912"/>
      <c r="GH233" s="912"/>
      <c r="GI233" s="913"/>
      <c r="GJ233" s="913"/>
      <c r="GK233" s="913"/>
      <c r="GL233" s="913"/>
      <c r="GM233" s="913"/>
      <c r="GN233" s="913"/>
      <c r="GO233" s="888"/>
    </row>
    <row r="234" spans="1:197" ht="2.25" customHeight="1" x14ac:dyDescent="0.25">
      <c r="A234" s="898"/>
      <c r="B234" s="657"/>
      <c r="C234" s="657"/>
      <c r="D234" s="657"/>
      <c r="E234" s="657"/>
      <c r="F234" s="657"/>
      <c r="G234" s="657"/>
      <c r="H234" s="657"/>
      <c r="I234" s="657"/>
      <c r="J234" s="657"/>
      <c r="K234" s="657"/>
      <c r="L234" s="657"/>
      <c r="M234" s="625"/>
      <c r="N234" s="657"/>
      <c r="O234" s="657"/>
      <c r="P234" s="657"/>
      <c r="Q234" s="657"/>
      <c r="R234" s="657"/>
      <c r="S234" s="657"/>
      <c r="T234" s="657"/>
      <c r="U234" s="657"/>
      <c r="V234" s="657"/>
      <c r="W234" s="657"/>
      <c r="X234" s="657"/>
      <c r="Y234" s="625"/>
      <c r="Z234" s="910"/>
      <c r="AA234" s="911"/>
      <c r="AB234" s="911"/>
      <c r="AC234" s="911"/>
      <c r="AD234" s="911"/>
      <c r="AE234" s="912"/>
      <c r="AF234" s="912"/>
      <c r="AG234" s="912"/>
      <c r="AH234" s="912"/>
      <c r="AI234" s="912"/>
      <c r="AJ234" s="912"/>
      <c r="AK234" s="912"/>
      <c r="AL234" s="912"/>
      <c r="AM234" s="912"/>
      <c r="AN234" s="912"/>
      <c r="AO234" s="912"/>
      <c r="AP234" s="912"/>
      <c r="AQ234" s="913"/>
      <c r="AR234" s="913"/>
      <c r="AS234" s="913"/>
      <c r="AT234" s="913"/>
      <c r="AU234" s="913"/>
      <c r="AV234" s="913"/>
      <c r="AW234" s="888"/>
      <c r="AX234" s="898"/>
      <c r="AY234" s="657"/>
      <c r="AZ234" s="657"/>
      <c r="BA234" s="657"/>
      <c r="BB234" s="657"/>
      <c r="BC234" s="657"/>
      <c r="BD234" s="657"/>
      <c r="BE234" s="657"/>
      <c r="BF234" s="657"/>
      <c r="BG234" s="657"/>
      <c r="BH234" s="657"/>
      <c r="BI234" s="657"/>
      <c r="BJ234" s="625"/>
      <c r="BK234" s="657"/>
      <c r="BL234" s="657"/>
      <c r="BM234" s="657"/>
      <c r="BN234" s="657"/>
      <c r="BO234" s="657"/>
      <c r="BP234" s="657"/>
      <c r="BQ234" s="657"/>
      <c r="BR234" s="657"/>
      <c r="BS234" s="657"/>
      <c r="BT234" s="657"/>
      <c r="BU234" s="657"/>
      <c r="BV234" s="625"/>
      <c r="BW234" s="910"/>
      <c r="BX234" s="911"/>
      <c r="BY234" s="911"/>
      <c r="BZ234" s="911"/>
      <c r="CA234" s="911"/>
      <c r="CB234" s="912"/>
      <c r="CC234" s="912"/>
      <c r="CD234" s="912"/>
      <c r="CE234" s="912"/>
      <c r="CF234" s="912"/>
      <c r="CG234" s="912"/>
      <c r="CH234" s="912"/>
      <c r="CI234" s="912"/>
      <c r="CJ234" s="912"/>
      <c r="CK234" s="912"/>
      <c r="CL234" s="912"/>
      <c r="CM234" s="912"/>
      <c r="CN234" s="913"/>
      <c r="CO234" s="913"/>
      <c r="CP234" s="913"/>
      <c r="CQ234" s="913"/>
      <c r="CR234" s="913"/>
      <c r="CS234" s="913"/>
      <c r="CT234" s="888"/>
      <c r="CV234" s="898"/>
      <c r="CW234" s="657"/>
      <c r="CX234" s="657"/>
      <c r="CY234" s="657"/>
      <c r="CZ234" s="657"/>
      <c r="DA234" s="657"/>
      <c r="DB234" s="657"/>
      <c r="DC234" s="657"/>
      <c r="DD234" s="657"/>
      <c r="DE234" s="657"/>
      <c r="DF234" s="657"/>
      <c r="DG234" s="657"/>
      <c r="DH234" s="625"/>
      <c r="DI234" s="657"/>
      <c r="DJ234" s="657"/>
      <c r="DK234" s="657"/>
      <c r="DL234" s="657"/>
      <c r="DM234" s="657"/>
      <c r="DN234" s="657"/>
      <c r="DO234" s="657"/>
      <c r="DP234" s="657"/>
      <c r="DQ234" s="657"/>
      <c r="DR234" s="657"/>
      <c r="DS234" s="657"/>
      <c r="DT234" s="625"/>
      <c r="DU234" s="910"/>
      <c r="DV234" s="911"/>
      <c r="DW234" s="911"/>
      <c r="DX234" s="911"/>
      <c r="DY234" s="911"/>
      <c r="DZ234" s="912"/>
      <c r="EA234" s="912"/>
      <c r="EB234" s="912"/>
      <c r="EC234" s="912"/>
      <c r="ED234" s="912"/>
      <c r="EE234" s="912"/>
      <c r="EF234" s="912"/>
      <c r="EG234" s="912"/>
      <c r="EH234" s="912"/>
      <c r="EI234" s="912"/>
      <c r="EJ234" s="912"/>
      <c r="EK234" s="912"/>
      <c r="EL234" s="913"/>
      <c r="EM234" s="913"/>
      <c r="EN234" s="913"/>
      <c r="EO234" s="913"/>
      <c r="EP234" s="913"/>
      <c r="EQ234" s="913"/>
      <c r="ER234" s="888"/>
      <c r="ES234" s="898"/>
      <c r="ET234" s="657"/>
      <c r="EU234" s="657"/>
      <c r="EV234" s="657"/>
      <c r="EW234" s="657"/>
      <c r="EX234" s="657"/>
      <c r="EY234" s="657"/>
      <c r="EZ234" s="657"/>
      <c r="FA234" s="657"/>
      <c r="FB234" s="657"/>
      <c r="FC234" s="657"/>
      <c r="FD234" s="657"/>
      <c r="FE234" s="625"/>
      <c r="FF234" s="657"/>
      <c r="FG234" s="657"/>
      <c r="FH234" s="657"/>
      <c r="FI234" s="657"/>
      <c r="FJ234" s="657"/>
      <c r="FK234" s="657"/>
      <c r="FL234" s="657"/>
      <c r="FM234" s="657"/>
      <c r="FN234" s="657"/>
      <c r="FO234" s="657"/>
      <c r="FP234" s="657"/>
      <c r="FQ234" s="625"/>
      <c r="FR234" s="910"/>
      <c r="FS234" s="911"/>
      <c r="FT234" s="911"/>
      <c r="FU234" s="911"/>
      <c r="FV234" s="911"/>
      <c r="FW234" s="912"/>
      <c r="FX234" s="912"/>
      <c r="FY234" s="912"/>
      <c r="FZ234" s="912"/>
      <c r="GA234" s="912"/>
      <c r="GB234" s="912"/>
      <c r="GC234" s="912"/>
      <c r="GD234" s="912"/>
      <c r="GE234" s="912"/>
      <c r="GF234" s="912"/>
      <c r="GG234" s="912"/>
      <c r="GH234" s="912"/>
      <c r="GI234" s="913"/>
      <c r="GJ234" s="913"/>
      <c r="GK234" s="913"/>
      <c r="GL234" s="913"/>
      <c r="GM234" s="913"/>
      <c r="GN234" s="913"/>
      <c r="GO234" s="888"/>
    </row>
    <row r="235" spans="1:197" ht="9.75" customHeight="1" x14ac:dyDescent="0.2">
      <c r="A235" s="898"/>
      <c r="B235" s="965" t="str">
        <f>'Resumen Anual'!$C$27</f>
        <v>PIC</v>
      </c>
      <c r="C235" s="966"/>
      <c r="D235" s="966"/>
      <c r="E235" s="966"/>
      <c r="F235" s="969"/>
      <c r="G235" s="971"/>
      <c r="H235" s="972"/>
      <c r="I235" s="972"/>
      <c r="J235" s="972"/>
      <c r="K235" s="972"/>
      <c r="L235" s="973"/>
      <c r="M235" s="815"/>
      <c r="N235" s="977" t="str">
        <f>'Resumen Anual'!$O$27</f>
        <v>DÍA</v>
      </c>
      <c r="O235" s="966"/>
      <c r="P235" s="966"/>
      <c r="Q235" s="966"/>
      <c r="R235" s="969"/>
      <c r="S235" s="900"/>
      <c r="T235" s="901"/>
      <c r="U235" s="901"/>
      <c r="V235" s="901"/>
      <c r="W235" s="901"/>
      <c r="X235" s="902"/>
      <c r="Y235" s="625"/>
      <c r="Z235" s="911"/>
      <c r="AA235" s="911"/>
      <c r="AB235" s="911"/>
      <c r="AC235" s="911"/>
      <c r="AD235" s="911"/>
      <c r="AE235" s="912"/>
      <c r="AF235" s="912"/>
      <c r="AG235" s="912"/>
      <c r="AH235" s="912"/>
      <c r="AI235" s="912"/>
      <c r="AJ235" s="912"/>
      <c r="AK235" s="912"/>
      <c r="AL235" s="912"/>
      <c r="AM235" s="912"/>
      <c r="AN235" s="912"/>
      <c r="AO235" s="912"/>
      <c r="AP235" s="912"/>
      <c r="AQ235" s="913"/>
      <c r="AR235" s="913"/>
      <c r="AS235" s="913"/>
      <c r="AT235" s="913"/>
      <c r="AU235" s="913"/>
      <c r="AV235" s="913"/>
      <c r="AW235" s="888"/>
      <c r="AX235" s="898"/>
      <c r="AY235" s="965" t="str">
        <f>'Resumen Anual'!$C$27</f>
        <v>PIC</v>
      </c>
      <c r="AZ235" s="966"/>
      <c r="BA235" s="966"/>
      <c r="BB235" s="966"/>
      <c r="BC235" s="969"/>
      <c r="BD235" s="971"/>
      <c r="BE235" s="972"/>
      <c r="BF235" s="972"/>
      <c r="BG235" s="972"/>
      <c r="BH235" s="972"/>
      <c r="BI235" s="973"/>
      <c r="BJ235" s="815"/>
      <c r="BK235" s="977" t="str">
        <f>'Resumen Anual'!$O$27</f>
        <v>DÍA</v>
      </c>
      <c r="BL235" s="966"/>
      <c r="BM235" s="966"/>
      <c r="BN235" s="966"/>
      <c r="BO235" s="969"/>
      <c r="BP235" s="900"/>
      <c r="BQ235" s="901"/>
      <c r="BR235" s="901"/>
      <c r="BS235" s="901"/>
      <c r="BT235" s="901"/>
      <c r="BU235" s="902"/>
      <c r="BV235" s="625"/>
      <c r="BW235" s="911"/>
      <c r="BX235" s="911"/>
      <c r="BY235" s="911"/>
      <c r="BZ235" s="911"/>
      <c r="CA235" s="911"/>
      <c r="CB235" s="912"/>
      <c r="CC235" s="912"/>
      <c r="CD235" s="912"/>
      <c r="CE235" s="912"/>
      <c r="CF235" s="912"/>
      <c r="CG235" s="912"/>
      <c r="CH235" s="912"/>
      <c r="CI235" s="912"/>
      <c r="CJ235" s="912"/>
      <c r="CK235" s="912"/>
      <c r="CL235" s="912"/>
      <c r="CM235" s="912"/>
      <c r="CN235" s="913"/>
      <c r="CO235" s="913"/>
      <c r="CP235" s="913"/>
      <c r="CQ235" s="913"/>
      <c r="CR235" s="913"/>
      <c r="CS235" s="913"/>
      <c r="CT235" s="888"/>
      <c r="CV235" s="898"/>
      <c r="CW235" s="965" t="str">
        <f>'Resumen Anual'!$C$27</f>
        <v>PIC</v>
      </c>
      <c r="CX235" s="966"/>
      <c r="CY235" s="966"/>
      <c r="CZ235" s="966"/>
      <c r="DA235" s="969"/>
      <c r="DB235" s="971"/>
      <c r="DC235" s="972"/>
      <c r="DD235" s="972"/>
      <c r="DE235" s="972"/>
      <c r="DF235" s="972"/>
      <c r="DG235" s="973"/>
      <c r="DH235" s="815"/>
      <c r="DI235" s="977" t="str">
        <f>'Resumen Anual'!$O$27</f>
        <v>DÍA</v>
      </c>
      <c r="DJ235" s="966"/>
      <c r="DK235" s="966"/>
      <c r="DL235" s="966"/>
      <c r="DM235" s="969"/>
      <c r="DN235" s="900"/>
      <c r="DO235" s="901"/>
      <c r="DP235" s="901"/>
      <c r="DQ235" s="901"/>
      <c r="DR235" s="901"/>
      <c r="DS235" s="902"/>
      <c r="DT235" s="625"/>
      <c r="DU235" s="911"/>
      <c r="DV235" s="911"/>
      <c r="DW235" s="911"/>
      <c r="DX235" s="911"/>
      <c r="DY235" s="911"/>
      <c r="DZ235" s="912"/>
      <c r="EA235" s="912"/>
      <c r="EB235" s="912"/>
      <c r="EC235" s="912"/>
      <c r="ED235" s="912"/>
      <c r="EE235" s="912"/>
      <c r="EF235" s="912"/>
      <c r="EG235" s="912"/>
      <c r="EH235" s="912"/>
      <c r="EI235" s="912"/>
      <c r="EJ235" s="912"/>
      <c r="EK235" s="912"/>
      <c r="EL235" s="913"/>
      <c r="EM235" s="913"/>
      <c r="EN235" s="913"/>
      <c r="EO235" s="913"/>
      <c r="EP235" s="913"/>
      <c r="EQ235" s="913"/>
      <c r="ER235" s="888"/>
      <c r="ES235" s="898"/>
      <c r="ET235" s="965" t="str">
        <f>'Resumen Anual'!$C$27</f>
        <v>PIC</v>
      </c>
      <c r="EU235" s="966"/>
      <c r="EV235" s="966"/>
      <c r="EW235" s="966"/>
      <c r="EX235" s="969"/>
      <c r="EY235" s="971"/>
      <c r="EZ235" s="972"/>
      <c r="FA235" s="972"/>
      <c r="FB235" s="972"/>
      <c r="FC235" s="972"/>
      <c r="FD235" s="973"/>
      <c r="FE235" s="815"/>
      <c r="FF235" s="977" t="str">
        <f>'Resumen Anual'!$O$27</f>
        <v>DÍA</v>
      </c>
      <c r="FG235" s="966"/>
      <c r="FH235" s="966"/>
      <c r="FI235" s="966"/>
      <c r="FJ235" s="969"/>
      <c r="FK235" s="900"/>
      <c r="FL235" s="901"/>
      <c r="FM235" s="901"/>
      <c r="FN235" s="901"/>
      <c r="FO235" s="901"/>
      <c r="FP235" s="902"/>
      <c r="FQ235" s="625"/>
      <c r="FR235" s="911"/>
      <c r="FS235" s="911"/>
      <c r="FT235" s="911"/>
      <c r="FU235" s="911"/>
      <c r="FV235" s="911"/>
      <c r="FW235" s="912"/>
      <c r="FX235" s="912"/>
      <c r="FY235" s="912"/>
      <c r="FZ235" s="912"/>
      <c r="GA235" s="912"/>
      <c r="GB235" s="912"/>
      <c r="GC235" s="912"/>
      <c r="GD235" s="912"/>
      <c r="GE235" s="912"/>
      <c r="GF235" s="912"/>
      <c r="GG235" s="912"/>
      <c r="GH235" s="912"/>
      <c r="GI235" s="913"/>
      <c r="GJ235" s="913"/>
      <c r="GK235" s="913"/>
      <c r="GL235" s="913"/>
      <c r="GM235" s="913"/>
      <c r="GN235" s="913"/>
      <c r="GO235" s="888"/>
    </row>
    <row r="236" spans="1:197" ht="9.75" customHeight="1" x14ac:dyDescent="0.2">
      <c r="A236" s="898"/>
      <c r="B236" s="967"/>
      <c r="C236" s="968"/>
      <c r="D236" s="968"/>
      <c r="E236" s="968"/>
      <c r="F236" s="970"/>
      <c r="G236" s="974"/>
      <c r="H236" s="975"/>
      <c r="I236" s="975"/>
      <c r="J236" s="975"/>
      <c r="K236" s="975"/>
      <c r="L236" s="976"/>
      <c r="M236" s="815"/>
      <c r="N236" s="967"/>
      <c r="O236" s="968"/>
      <c r="P236" s="968"/>
      <c r="Q236" s="968"/>
      <c r="R236" s="970"/>
      <c r="S236" s="903"/>
      <c r="T236" s="904"/>
      <c r="U236" s="904"/>
      <c r="V236" s="904"/>
      <c r="W236" s="904"/>
      <c r="X236" s="905"/>
      <c r="Y236" s="625"/>
      <c r="Z236" s="910"/>
      <c r="AA236" s="911"/>
      <c r="AB236" s="911"/>
      <c r="AC236" s="911"/>
      <c r="AD236" s="911"/>
      <c r="AE236" s="912"/>
      <c r="AF236" s="912"/>
      <c r="AG236" s="912"/>
      <c r="AH236" s="912"/>
      <c r="AI236" s="912"/>
      <c r="AJ236" s="912"/>
      <c r="AK236" s="912"/>
      <c r="AL236" s="912"/>
      <c r="AM236" s="912"/>
      <c r="AN236" s="912"/>
      <c r="AO236" s="912"/>
      <c r="AP236" s="912"/>
      <c r="AQ236" s="913"/>
      <c r="AR236" s="913"/>
      <c r="AS236" s="913"/>
      <c r="AT236" s="913"/>
      <c r="AU236" s="913"/>
      <c r="AV236" s="913"/>
      <c r="AW236" s="888"/>
      <c r="AX236" s="898"/>
      <c r="AY236" s="967"/>
      <c r="AZ236" s="968"/>
      <c r="BA236" s="968"/>
      <c r="BB236" s="968"/>
      <c r="BC236" s="970"/>
      <c r="BD236" s="974"/>
      <c r="BE236" s="975"/>
      <c r="BF236" s="975"/>
      <c r="BG236" s="975"/>
      <c r="BH236" s="975"/>
      <c r="BI236" s="976"/>
      <c r="BJ236" s="815"/>
      <c r="BK236" s="967"/>
      <c r="BL236" s="968"/>
      <c r="BM236" s="968"/>
      <c r="BN236" s="968"/>
      <c r="BO236" s="970"/>
      <c r="BP236" s="903"/>
      <c r="BQ236" s="904"/>
      <c r="BR236" s="904"/>
      <c r="BS236" s="904"/>
      <c r="BT236" s="904"/>
      <c r="BU236" s="905"/>
      <c r="BV236" s="625"/>
      <c r="BW236" s="910"/>
      <c r="BX236" s="911"/>
      <c r="BY236" s="911"/>
      <c r="BZ236" s="911"/>
      <c r="CA236" s="911"/>
      <c r="CB236" s="912"/>
      <c r="CC236" s="912"/>
      <c r="CD236" s="912"/>
      <c r="CE236" s="912"/>
      <c r="CF236" s="912"/>
      <c r="CG236" s="912"/>
      <c r="CH236" s="912"/>
      <c r="CI236" s="912"/>
      <c r="CJ236" s="912"/>
      <c r="CK236" s="912"/>
      <c r="CL236" s="912"/>
      <c r="CM236" s="912"/>
      <c r="CN236" s="913"/>
      <c r="CO236" s="913"/>
      <c r="CP236" s="913"/>
      <c r="CQ236" s="913"/>
      <c r="CR236" s="913"/>
      <c r="CS236" s="913"/>
      <c r="CT236" s="888"/>
      <c r="CV236" s="898"/>
      <c r="CW236" s="967"/>
      <c r="CX236" s="968"/>
      <c r="CY236" s="968"/>
      <c r="CZ236" s="968"/>
      <c r="DA236" s="970"/>
      <c r="DB236" s="974"/>
      <c r="DC236" s="975"/>
      <c r="DD236" s="975"/>
      <c r="DE236" s="975"/>
      <c r="DF236" s="975"/>
      <c r="DG236" s="976"/>
      <c r="DH236" s="815"/>
      <c r="DI236" s="967"/>
      <c r="DJ236" s="968"/>
      <c r="DK236" s="968"/>
      <c r="DL236" s="968"/>
      <c r="DM236" s="970"/>
      <c r="DN236" s="903"/>
      <c r="DO236" s="904"/>
      <c r="DP236" s="904"/>
      <c r="DQ236" s="904"/>
      <c r="DR236" s="904"/>
      <c r="DS236" s="905"/>
      <c r="DT236" s="625"/>
      <c r="DU236" s="910"/>
      <c r="DV236" s="911"/>
      <c r="DW236" s="911"/>
      <c r="DX236" s="911"/>
      <c r="DY236" s="911"/>
      <c r="DZ236" s="912"/>
      <c r="EA236" s="912"/>
      <c r="EB236" s="912"/>
      <c r="EC236" s="912"/>
      <c r="ED236" s="912"/>
      <c r="EE236" s="912"/>
      <c r="EF236" s="912"/>
      <c r="EG236" s="912"/>
      <c r="EH236" s="912"/>
      <c r="EI236" s="912"/>
      <c r="EJ236" s="912"/>
      <c r="EK236" s="912"/>
      <c r="EL236" s="913"/>
      <c r="EM236" s="913"/>
      <c r="EN236" s="913"/>
      <c r="EO236" s="913"/>
      <c r="EP236" s="913"/>
      <c r="EQ236" s="913"/>
      <c r="ER236" s="888"/>
      <c r="ES236" s="898"/>
      <c r="ET236" s="967"/>
      <c r="EU236" s="968"/>
      <c r="EV236" s="968"/>
      <c r="EW236" s="968"/>
      <c r="EX236" s="970"/>
      <c r="EY236" s="974"/>
      <c r="EZ236" s="975"/>
      <c r="FA236" s="975"/>
      <c r="FB236" s="975"/>
      <c r="FC236" s="975"/>
      <c r="FD236" s="976"/>
      <c r="FE236" s="815"/>
      <c r="FF236" s="967"/>
      <c r="FG236" s="968"/>
      <c r="FH236" s="968"/>
      <c r="FI236" s="968"/>
      <c r="FJ236" s="970"/>
      <c r="FK236" s="903"/>
      <c r="FL236" s="904"/>
      <c r="FM236" s="904"/>
      <c r="FN236" s="904"/>
      <c r="FO236" s="904"/>
      <c r="FP236" s="905"/>
      <c r="FQ236" s="625"/>
      <c r="FR236" s="910"/>
      <c r="FS236" s="911"/>
      <c r="FT236" s="911"/>
      <c r="FU236" s="911"/>
      <c r="FV236" s="911"/>
      <c r="FW236" s="912"/>
      <c r="FX236" s="912"/>
      <c r="FY236" s="912"/>
      <c r="FZ236" s="912"/>
      <c r="GA236" s="912"/>
      <c r="GB236" s="912"/>
      <c r="GC236" s="912"/>
      <c r="GD236" s="912"/>
      <c r="GE236" s="912"/>
      <c r="GF236" s="912"/>
      <c r="GG236" s="912"/>
      <c r="GH236" s="912"/>
      <c r="GI236" s="913"/>
      <c r="GJ236" s="913"/>
      <c r="GK236" s="913"/>
      <c r="GL236" s="913"/>
      <c r="GM236" s="913"/>
      <c r="GN236" s="913"/>
      <c r="GO236" s="888"/>
    </row>
    <row r="237" spans="1:197" ht="2.25" customHeight="1" x14ac:dyDescent="0.25">
      <c r="A237" s="898"/>
      <c r="B237" s="657"/>
      <c r="C237" s="657"/>
      <c r="D237" s="657"/>
      <c r="E237" s="657"/>
      <c r="F237" s="657"/>
      <c r="G237" s="657"/>
      <c r="H237" s="657"/>
      <c r="I237" s="657"/>
      <c r="J237" s="657"/>
      <c r="K237" s="657"/>
      <c r="L237" s="657"/>
      <c r="M237" s="625"/>
      <c r="N237" s="657"/>
      <c r="O237" s="657"/>
      <c r="P237" s="657"/>
      <c r="Q237" s="657"/>
      <c r="R237" s="657"/>
      <c r="S237" s="657"/>
      <c r="T237" s="657"/>
      <c r="U237" s="657"/>
      <c r="V237" s="657"/>
      <c r="W237" s="657"/>
      <c r="X237" s="657"/>
      <c r="Y237" s="625"/>
      <c r="Z237" s="911"/>
      <c r="AA237" s="911"/>
      <c r="AB237" s="911"/>
      <c r="AC237" s="911"/>
      <c r="AD237" s="911"/>
      <c r="AE237" s="912"/>
      <c r="AF237" s="912"/>
      <c r="AG237" s="912"/>
      <c r="AH237" s="912"/>
      <c r="AI237" s="912"/>
      <c r="AJ237" s="912"/>
      <c r="AK237" s="912"/>
      <c r="AL237" s="912"/>
      <c r="AM237" s="912"/>
      <c r="AN237" s="912"/>
      <c r="AO237" s="912"/>
      <c r="AP237" s="912"/>
      <c r="AQ237" s="913"/>
      <c r="AR237" s="913"/>
      <c r="AS237" s="913"/>
      <c r="AT237" s="913"/>
      <c r="AU237" s="913"/>
      <c r="AV237" s="913"/>
      <c r="AW237" s="888"/>
      <c r="AX237" s="898"/>
      <c r="AY237" s="657"/>
      <c r="AZ237" s="657"/>
      <c r="BA237" s="657"/>
      <c r="BB237" s="657"/>
      <c r="BC237" s="657"/>
      <c r="BD237" s="657"/>
      <c r="BE237" s="657"/>
      <c r="BF237" s="657"/>
      <c r="BG237" s="657"/>
      <c r="BH237" s="657"/>
      <c r="BI237" s="657"/>
      <c r="BJ237" s="625"/>
      <c r="BK237" s="657"/>
      <c r="BL237" s="657"/>
      <c r="BM237" s="657"/>
      <c r="BN237" s="657"/>
      <c r="BO237" s="657"/>
      <c r="BP237" s="657"/>
      <c r="BQ237" s="657"/>
      <c r="BR237" s="657"/>
      <c r="BS237" s="657"/>
      <c r="BT237" s="657"/>
      <c r="BU237" s="657"/>
      <c r="BV237" s="625"/>
      <c r="BW237" s="911"/>
      <c r="BX237" s="911"/>
      <c r="BY237" s="911"/>
      <c r="BZ237" s="911"/>
      <c r="CA237" s="911"/>
      <c r="CB237" s="912"/>
      <c r="CC237" s="912"/>
      <c r="CD237" s="912"/>
      <c r="CE237" s="912"/>
      <c r="CF237" s="912"/>
      <c r="CG237" s="912"/>
      <c r="CH237" s="912"/>
      <c r="CI237" s="912"/>
      <c r="CJ237" s="912"/>
      <c r="CK237" s="912"/>
      <c r="CL237" s="912"/>
      <c r="CM237" s="912"/>
      <c r="CN237" s="913"/>
      <c r="CO237" s="913"/>
      <c r="CP237" s="913"/>
      <c r="CQ237" s="913"/>
      <c r="CR237" s="913"/>
      <c r="CS237" s="913"/>
      <c r="CT237" s="888"/>
      <c r="CV237" s="898"/>
      <c r="CW237" s="657"/>
      <c r="CX237" s="657"/>
      <c r="CY237" s="657"/>
      <c r="CZ237" s="657"/>
      <c r="DA237" s="657"/>
      <c r="DB237" s="657"/>
      <c r="DC237" s="657"/>
      <c r="DD237" s="657"/>
      <c r="DE237" s="657"/>
      <c r="DF237" s="657"/>
      <c r="DG237" s="657"/>
      <c r="DH237" s="625"/>
      <c r="DI237" s="657"/>
      <c r="DJ237" s="657"/>
      <c r="DK237" s="657"/>
      <c r="DL237" s="657"/>
      <c r="DM237" s="657"/>
      <c r="DN237" s="657"/>
      <c r="DO237" s="657"/>
      <c r="DP237" s="657"/>
      <c r="DQ237" s="657"/>
      <c r="DR237" s="657"/>
      <c r="DS237" s="657"/>
      <c r="DT237" s="625"/>
      <c r="DU237" s="911"/>
      <c r="DV237" s="911"/>
      <c r="DW237" s="911"/>
      <c r="DX237" s="911"/>
      <c r="DY237" s="911"/>
      <c r="DZ237" s="912"/>
      <c r="EA237" s="912"/>
      <c r="EB237" s="912"/>
      <c r="EC237" s="912"/>
      <c r="ED237" s="912"/>
      <c r="EE237" s="912"/>
      <c r="EF237" s="912"/>
      <c r="EG237" s="912"/>
      <c r="EH237" s="912"/>
      <c r="EI237" s="912"/>
      <c r="EJ237" s="912"/>
      <c r="EK237" s="912"/>
      <c r="EL237" s="913"/>
      <c r="EM237" s="913"/>
      <c r="EN237" s="913"/>
      <c r="EO237" s="913"/>
      <c r="EP237" s="913"/>
      <c r="EQ237" s="913"/>
      <c r="ER237" s="888"/>
      <c r="ES237" s="898"/>
      <c r="ET237" s="657"/>
      <c r="EU237" s="657"/>
      <c r="EV237" s="657"/>
      <c r="EW237" s="657"/>
      <c r="EX237" s="657"/>
      <c r="EY237" s="657"/>
      <c r="EZ237" s="657"/>
      <c r="FA237" s="657"/>
      <c r="FB237" s="657"/>
      <c r="FC237" s="657"/>
      <c r="FD237" s="657"/>
      <c r="FE237" s="625"/>
      <c r="FF237" s="657"/>
      <c r="FG237" s="657"/>
      <c r="FH237" s="657"/>
      <c r="FI237" s="657"/>
      <c r="FJ237" s="657"/>
      <c r="FK237" s="657"/>
      <c r="FL237" s="657"/>
      <c r="FM237" s="657"/>
      <c r="FN237" s="657"/>
      <c r="FO237" s="657"/>
      <c r="FP237" s="657"/>
      <c r="FQ237" s="625"/>
      <c r="FR237" s="911"/>
      <c r="FS237" s="911"/>
      <c r="FT237" s="911"/>
      <c r="FU237" s="911"/>
      <c r="FV237" s="911"/>
      <c r="FW237" s="912"/>
      <c r="FX237" s="912"/>
      <c r="FY237" s="912"/>
      <c r="FZ237" s="912"/>
      <c r="GA237" s="912"/>
      <c r="GB237" s="912"/>
      <c r="GC237" s="912"/>
      <c r="GD237" s="912"/>
      <c r="GE237" s="912"/>
      <c r="GF237" s="912"/>
      <c r="GG237" s="912"/>
      <c r="GH237" s="912"/>
      <c r="GI237" s="913"/>
      <c r="GJ237" s="913"/>
      <c r="GK237" s="913"/>
      <c r="GL237" s="913"/>
      <c r="GM237" s="913"/>
      <c r="GN237" s="913"/>
      <c r="GO237" s="888"/>
    </row>
    <row r="238" spans="1:197" ht="13.5" customHeight="1" x14ac:dyDescent="0.2">
      <c r="A238" s="898"/>
      <c r="B238" s="965" t="str">
        <f>'Resumen Anual'!$C$30</f>
        <v>SIC</v>
      </c>
      <c r="C238" s="966"/>
      <c r="D238" s="966"/>
      <c r="E238" s="966"/>
      <c r="F238" s="969"/>
      <c r="G238" s="971"/>
      <c r="H238" s="972"/>
      <c r="I238" s="972"/>
      <c r="J238" s="972"/>
      <c r="K238" s="972"/>
      <c r="L238" s="973"/>
      <c r="M238" s="815"/>
      <c r="N238" s="977" t="str">
        <f>'Resumen Anual'!$O$30</f>
        <v>NOCHE</v>
      </c>
      <c r="O238" s="966"/>
      <c r="P238" s="966"/>
      <c r="Q238" s="966"/>
      <c r="R238" s="969"/>
      <c r="S238" s="900"/>
      <c r="T238" s="901"/>
      <c r="U238" s="901"/>
      <c r="V238" s="901"/>
      <c r="W238" s="901"/>
      <c r="X238" s="902"/>
      <c r="Y238" s="625"/>
      <c r="Z238" s="910"/>
      <c r="AA238" s="911"/>
      <c r="AB238" s="911"/>
      <c r="AC238" s="911"/>
      <c r="AD238" s="911"/>
      <c r="AE238" s="912"/>
      <c r="AF238" s="912"/>
      <c r="AG238" s="912"/>
      <c r="AH238" s="912"/>
      <c r="AI238" s="912"/>
      <c r="AJ238" s="912"/>
      <c r="AK238" s="912"/>
      <c r="AL238" s="912"/>
      <c r="AM238" s="912"/>
      <c r="AN238" s="912"/>
      <c r="AO238" s="912"/>
      <c r="AP238" s="912"/>
      <c r="AQ238" s="913"/>
      <c r="AR238" s="913"/>
      <c r="AS238" s="913"/>
      <c r="AT238" s="913"/>
      <c r="AU238" s="913"/>
      <c r="AV238" s="913"/>
      <c r="AW238" s="888"/>
      <c r="AX238" s="898"/>
      <c r="AY238" s="965" t="str">
        <f>'Resumen Anual'!$C$30</f>
        <v>SIC</v>
      </c>
      <c r="AZ238" s="966"/>
      <c r="BA238" s="966"/>
      <c r="BB238" s="966"/>
      <c r="BC238" s="969"/>
      <c r="BD238" s="971"/>
      <c r="BE238" s="972"/>
      <c r="BF238" s="972"/>
      <c r="BG238" s="972"/>
      <c r="BH238" s="972"/>
      <c r="BI238" s="973"/>
      <c r="BJ238" s="815"/>
      <c r="BK238" s="977" t="str">
        <f>'Resumen Anual'!$O$30</f>
        <v>NOCHE</v>
      </c>
      <c r="BL238" s="966"/>
      <c r="BM238" s="966"/>
      <c r="BN238" s="966"/>
      <c r="BO238" s="969"/>
      <c r="BP238" s="900"/>
      <c r="BQ238" s="901"/>
      <c r="BR238" s="901"/>
      <c r="BS238" s="901"/>
      <c r="BT238" s="901"/>
      <c r="BU238" s="902"/>
      <c r="BV238" s="625"/>
      <c r="BW238" s="910"/>
      <c r="BX238" s="911"/>
      <c r="BY238" s="911"/>
      <c r="BZ238" s="911"/>
      <c r="CA238" s="911"/>
      <c r="CB238" s="912"/>
      <c r="CC238" s="912"/>
      <c r="CD238" s="912"/>
      <c r="CE238" s="912"/>
      <c r="CF238" s="912"/>
      <c r="CG238" s="912"/>
      <c r="CH238" s="912"/>
      <c r="CI238" s="912"/>
      <c r="CJ238" s="912"/>
      <c r="CK238" s="912"/>
      <c r="CL238" s="912"/>
      <c r="CM238" s="912"/>
      <c r="CN238" s="913"/>
      <c r="CO238" s="913"/>
      <c r="CP238" s="913"/>
      <c r="CQ238" s="913"/>
      <c r="CR238" s="913"/>
      <c r="CS238" s="913"/>
      <c r="CT238" s="888"/>
      <c r="CV238" s="898"/>
      <c r="CW238" s="965" t="str">
        <f>'Resumen Anual'!$C$30</f>
        <v>SIC</v>
      </c>
      <c r="CX238" s="966"/>
      <c r="CY238" s="966"/>
      <c r="CZ238" s="966"/>
      <c r="DA238" s="969"/>
      <c r="DB238" s="971"/>
      <c r="DC238" s="972"/>
      <c r="DD238" s="972"/>
      <c r="DE238" s="972"/>
      <c r="DF238" s="972"/>
      <c r="DG238" s="973"/>
      <c r="DH238" s="815"/>
      <c r="DI238" s="977" t="str">
        <f>'Resumen Anual'!$O$30</f>
        <v>NOCHE</v>
      </c>
      <c r="DJ238" s="966"/>
      <c r="DK238" s="966"/>
      <c r="DL238" s="966"/>
      <c r="DM238" s="969"/>
      <c r="DN238" s="900"/>
      <c r="DO238" s="901"/>
      <c r="DP238" s="901"/>
      <c r="DQ238" s="901"/>
      <c r="DR238" s="901"/>
      <c r="DS238" s="902"/>
      <c r="DT238" s="625"/>
      <c r="DU238" s="910"/>
      <c r="DV238" s="911"/>
      <c r="DW238" s="911"/>
      <c r="DX238" s="911"/>
      <c r="DY238" s="911"/>
      <c r="DZ238" s="912"/>
      <c r="EA238" s="912"/>
      <c r="EB238" s="912"/>
      <c r="EC238" s="912"/>
      <c r="ED238" s="912"/>
      <c r="EE238" s="912"/>
      <c r="EF238" s="912"/>
      <c r="EG238" s="912"/>
      <c r="EH238" s="912"/>
      <c r="EI238" s="912"/>
      <c r="EJ238" s="912"/>
      <c r="EK238" s="912"/>
      <c r="EL238" s="913"/>
      <c r="EM238" s="913"/>
      <c r="EN238" s="913"/>
      <c r="EO238" s="913"/>
      <c r="EP238" s="913"/>
      <c r="EQ238" s="913"/>
      <c r="ER238" s="888"/>
      <c r="ES238" s="898"/>
      <c r="ET238" s="965" t="str">
        <f>'Resumen Anual'!$C$30</f>
        <v>SIC</v>
      </c>
      <c r="EU238" s="966"/>
      <c r="EV238" s="966"/>
      <c r="EW238" s="966"/>
      <c r="EX238" s="969"/>
      <c r="EY238" s="971"/>
      <c r="EZ238" s="972"/>
      <c r="FA238" s="972"/>
      <c r="FB238" s="972"/>
      <c r="FC238" s="972"/>
      <c r="FD238" s="973"/>
      <c r="FE238" s="815"/>
      <c r="FF238" s="977" t="str">
        <f>'Resumen Anual'!$O$30</f>
        <v>NOCHE</v>
      </c>
      <c r="FG238" s="966"/>
      <c r="FH238" s="966"/>
      <c r="FI238" s="966"/>
      <c r="FJ238" s="969"/>
      <c r="FK238" s="900"/>
      <c r="FL238" s="901"/>
      <c r="FM238" s="901"/>
      <c r="FN238" s="901"/>
      <c r="FO238" s="901"/>
      <c r="FP238" s="902"/>
      <c r="FQ238" s="625"/>
      <c r="FR238" s="910"/>
      <c r="FS238" s="911"/>
      <c r="FT238" s="911"/>
      <c r="FU238" s="911"/>
      <c r="FV238" s="911"/>
      <c r="FW238" s="912"/>
      <c r="FX238" s="912"/>
      <c r="FY238" s="912"/>
      <c r="FZ238" s="912"/>
      <c r="GA238" s="912"/>
      <c r="GB238" s="912"/>
      <c r="GC238" s="912"/>
      <c r="GD238" s="912"/>
      <c r="GE238" s="912"/>
      <c r="GF238" s="912"/>
      <c r="GG238" s="912"/>
      <c r="GH238" s="912"/>
      <c r="GI238" s="913"/>
      <c r="GJ238" s="913"/>
      <c r="GK238" s="913"/>
      <c r="GL238" s="913"/>
      <c r="GM238" s="913"/>
      <c r="GN238" s="913"/>
      <c r="GO238" s="888"/>
    </row>
    <row r="239" spans="1:197" ht="6" customHeight="1" x14ac:dyDescent="0.2">
      <c r="A239" s="898"/>
      <c r="B239" s="967"/>
      <c r="C239" s="968"/>
      <c r="D239" s="968"/>
      <c r="E239" s="968"/>
      <c r="F239" s="970"/>
      <c r="G239" s="974"/>
      <c r="H239" s="975"/>
      <c r="I239" s="975"/>
      <c r="J239" s="975"/>
      <c r="K239" s="975"/>
      <c r="L239" s="976"/>
      <c r="M239" s="815"/>
      <c r="N239" s="967"/>
      <c r="O239" s="968"/>
      <c r="P239" s="968"/>
      <c r="Q239" s="968"/>
      <c r="R239" s="970"/>
      <c r="S239" s="903"/>
      <c r="T239" s="904"/>
      <c r="U239" s="904"/>
      <c r="V239" s="904"/>
      <c r="W239" s="904"/>
      <c r="X239" s="905"/>
      <c r="Y239" s="625"/>
      <c r="Z239" s="911"/>
      <c r="AA239" s="911"/>
      <c r="AB239" s="911"/>
      <c r="AC239" s="911"/>
      <c r="AD239" s="911"/>
      <c r="AE239" s="912"/>
      <c r="AF239" s="912"/>
      <c r="AG239" s="912"/>
      <c r="AH239" s="912"/>
      <c r="AI239" s="912"/>
      <c r="AJ239" s="912"/>
      <c r="AK239" s="912"/>
      <c r="AL239" s="912"/>
      <c r="AM239" s="912"/>
      <c r="AN239" s="912"/>
      <c r="AO239" s="912"/>
      <c r="AP239" s="912"/>
      <c r="AQ239" s="913"/>
      <c r="AR239" s="913"/>
      <c r="AS239" s="913"/>
      <c r="AT239" s="913"/>
      <c r="AU239" s="913"/>
      <c r="AV239" s="913"/>
      <c r="AW239" s="888"/>
      <c r="AX239" s="898"/>
      <c r="AY239" s="967"/>
      <c r="AZ239" s="968"/>
      <c r="BA239" s="968"/>
      <c r="BB239" s="968"/>
      <c r="BC239" s="970"/>
      <c r="BD239" s="974"/>
      <c r="BE239" s="975"/>
      <c r="BF239" s="975"/>
      <c r="BG239" s="975"/>
      <c r="BH239" s="975"/>
      <c r="BI239" s="976"/>
      <c r="BJ239" s="815"/>
      <c r="BK239" s="967"/>
      <c r="BL239" s="968"/>
      <c r="BM239" s="968"/>
      <c r="BN239" s="968"/>
      <c r="BO239" s="970"/>
      <c r="BP239" s="903"/>
      <c r="BQ239" s="904"/>
      <c r="BR239" s="904"/>
      <c r="BS239" s="904"/>
      <c r="BT239" s="904"/>
      <c r="BU239" s="905"/>
      <c r="BV239" s="625"/>
      <c r="BW239" s="911"/>
      <c r="BX239" s="911"/>
      <c r="BY239" s="911"/>
      <c r="BZ239" s="911"/>
      <c r="CA239" s="911"/>
      <c r="CB239" s="912"/>
      <c r="CC239" s="912"/>
      <c r="CD239" s="912"/>
      <c r="CE239" s="912"/>
      <c r="CF239" s="912"/>
      <c r="CG239" s="912"/>
      <c r="CH239" s="912"/>
      <c r="CI239" s="912"/>
      <c r="CJ239" s="912"/>
      <c r="CK239" s="912"/>
      <c r="CL239" s="912"/>
      <c r="CM239" s="912"/>
      <c r="CN239" s="913"/>
      <c r="CO239" s="913"/>
      <c r="CP239" s="913"/>
      <c r="CQ239" s="913"/>
      <c r="CR239" s="913"/>
      <c r="CS239" s="913"/>
      <c r="CT239" s="888"/>
      <c r="CV239" s="898"/>
      <c r="CW239" s="967"/>
      <c r="CX239" s="968"/>
      <c r="CY239" s="968"/>
      <c r="CZ239" s="968"/>
      <c r="DA239" s="970"/>
      <c r="DB239" s="974"/>
      <c r="DC239" s="975"/>
      <c r="DD239" s="975"/>
      <c r="DE239" s="975"/>
      <c r="DF239" s="975"/>
      <c r="DG239" s="976"/>
      <c r="DH239" s="815"/>
      <c r="DI239" s="967"/>
      <c r="DJ239" s="968"/>
      <c r="DK239" s="968"/>
      <c r="DL239" s="968"/>
      <c r="DM239" s="970"/>
      <c r="DN239" s="903"/>
      <c r="DO239" s="904"/>
      <c r="DP239" s="904"/>
      <c r="DQ239" s="904"/>
      <c r="DR239" s="904"/>
      <c r="DS239" s="905"/>
      <c r="DT239" s="625"/>
      <c r="DU239" s="911"/>
      <c r="DV239" s="911"/>
      <c r="DW239" s="911"/>
      <c r="DX239" s="911"/>
      <c r="DY239" s="911"/>
      <c r="DZ239" s="912"/>
      <c r="EA239" s="912"/>
      <c r="EB239" s="912"/>
      <c r="EC239" s="912"/>
      <c r="ED239" s="912"/>
      <c r="EE239" s="912"/>
      <c r="EF239" s="912"/>
      <c r="EG239" s="912"/>
      <c r="EH239" s="912"/>
      <c r="EI239" s="912"/>
      <c r="EJ239" s="912"/>
      <c r="EK239" s="912"/>
      <c r="EL239" s="913"/>
      <c r="EM239" s="913"/>
      <c r="EN239" s="913"/>
      <c r="EO239" s="913"/>
      <c r="EP239" s="913"/>
      <c r="EQ239" s="913"/>
      <c r="ER239" s="888"/>
      <c r="ES239" s="898"/>
      <c r="ET239" s="967"/>
      <c r="EU239" s="968"/>
      <c r="EV239" s="968"/>
      <c r="EW239" s="968"/>
      <c r="EX239" s="970"/>
      <c r="EY239" s="974"/>
      <c r="EZ239" s="975"/>
      <c r="FA239" s="975"/>
      <c r="FB239" s="975"/>
      <c r="FC239" s="975"/>
      <c r="FD239" s="976"/>
      <c r="FE239" s="815"/>
      <c r="FF239" s="967"/>
      <c r="FG239" s="968"/>
      <c r="FH239" s="968"/>
      <c r="FI239" s="968"/>
      <c r="FJ239" s="970"/>
      <c r="FK239" s="903"/>
      <c r="FL239" s="904"/>
      <c r="FM239" s="904"/>
      <c r="FN239" s="904"/>
      <c r="FO239" s="904"/>
      <c r="FP239" s="905"/>
      <c r="FQ239" s="625"/>
      <c r="FR239" s="911"/>
      <c r="FS239" s="911"/>
      <c r="FT239" s="911"/>
      <c r="FU239" s="911"/>
      <c r="FV239" s="911"/>
      <c r="FW239" s="912"/>
      <c r="FX239" s="912"/>
      <c r="FY239" s="912"/>
      <c r="FZ239" s="912"/>
      <c r="GA239" s="912"/>
      <c r="GB239" s="912"/>
      <c r="GC239" s="912"/>
      <c r="GD239" s="912"/>
      <c r="GE239" s="912"/>
      <c r="GF239" s="912"/>
      <c r="GG239" s="912"/>
      <c r="GH239" s="912"/>
      <c r="GI239" s="913"/>
      <c r="GJ239" s="913"/>
      <c r="GK239" s="913"/>
      <c r="GL239" s="913"/>
      <c r="GM239" s="913"/>
      <c r="GN239" s="913"/>
      <c r="GO239" s="888"/>
    </row>
    <row r="240" spans="1:197" ht="2.25" customHeight="1" x14ac:dyDescent="0.25">
      <c r="A240" s="898"/>
      <c r="B240" s="625"/>
      <c r="C240" s="625"/>
      <c r="D240" s="625"/>
      <c r="E240" s="625"/>
      <c r="F240" s="625"/>
      <c r="G240" s="625"/>
      <c r="H240" s="625"/>
      <c r="I240" s="625"/>
      <c r="J240" s="625"/>
      <c r="K240" s="625"/>
      <c r="L240" s="625"/>
      <c r="M240" s="625"/>
      <c r="N240" s="625"/>
      <c r="O240" s="625"/>
      <c r="P240" s="625"/>
      <c r="Q240" s="625"/>
      <c r="R240" s="625"/>
      <c r="S240" s="625"/>
      <c r="T240" s="625"/>
      <c r="U240" s="625"/>
      <c r="V240" s="625"/>
      <c r="W240" s="625"/>
      <c r="X240" s="625"/>
      <c r="Y240" s="625"/>
      <c r="Z240" s="910"/>
      <c r="AA240" s="911"/>
      <c r="AB240" s="911"/>
      <c r="AC240" s="911"/>
      <c r="AD240" s="911"/>
      <c r="AE240" s="912"/>
      <c r="AF240" s="912"/>
      <c r="AG240" s="912"/>
      <c r="AH240" s="912"/>
      <c r="AI240" s="912"/>
      <c r="AJ240" s="912"/>
      <c r="AK240" s="912"/>
      <c r="AL240" s="912"/>
      <c r="AM240" s="912"/>
      <c r="AN240" s="912"/>
      <c r="AO240" s="912"/>
      <c r="AP240" s="912"/>
      <c r="AQ240" s="913"/>
      <c r="AR240" s="913"/>
      <c r="AS240" s="913"/>
      <c r="AT240" s="913"/>
      <c r="AU240" s="913"/>
      <c r="AV240" s="913"/>
      <c r="AW240" s="888"/>
      <c r="AX240" s="898"/>
      <c r="AY240" s="625"/>
      <c r="AZ240" s="625"/>
      <c r="BA240" s="625"/>
      <c r="BB240" s="625"/>
      <c r="BC240" s="625"/>
      <c r="BD240" s="625"/>
      <c r="BE240" s="625"/>
      <c r="BF240" s="625"/>
      <c r="BG240" s="625"/>
      <c r="BH240" s="625"/>
      <c r="BI240" s="625"/>
      <c r="BJ240" s="625"/>
      <c r="BK240" s="625"/>
      <c r="BL240" s="625"/>
      <c r="BM240" s="625"/>
      <c r="BN240" s="625"/>
      <c r="BO240" s="625"/>
      <c r="BP240" s="625"/>
      <c r="BQ240" s="625"/>
      <c r="BR240" s="625"/>
      <c r="BS240" s="625"/>
      <c r="BT240" s="625"/>
      <c r="BU240" s="625"/>
      <c r="BV240" s="625"/>
      <c r="BW240" s="910"/>
      <c r="BX240" s="911"/>
      <c r="BY240" s="911"/>
      <c r="BZ240" s="911"/>
      <c r="CA240" s="911"/>
      <c r="CB240" s="912"/>
      <c r="CC240" s="912"/>
      <c r="CD240" s="912"/>
      <c r="CE240" s="912"/>
      <c r="CF240" s="912"/>
      <c r="CG240" s="912"/>
      <c r="CH240" s="912"/>
      <c r="CI240" s="912"/>
      <c r="CJ240" s="912"/>
      <c r="CK240" s="912"/>
      <c r="CL240" s="912"/>
      <c r="CM240" s="912"/>
      <c r="CN240" s="913"/>
      <c r="CO240" s="913"/>
      <c r="CP240" s="913"/>
      <c r="CQ240" s="913"/>
      <c r="CR240" s="913"/>
      <c r="CS240" s="913"/>
      <c r="CT240" s="888"/>
      <c r="CV240" s="898"/>
      <c r="CW240" s="625"/>
      <c r="CX240" s="625"/>
      <c r="CY240" s="625"/>
      <c r="CZ240" s="625"/>
      <c r="DA240" s="625"/>
      <c r="DB240" s="625"/>
      <c r="DC240" s="625"/>
      <c r="DD240" s="625"/>
      <c r="DE240" s="625"/>
      <c r="DF240" s="625"/>
      <c r="DG240" s="625"/>
      <c r="DH240" s="625"/>
      <c r="DI240" s="625"/>
      <c r="DJ240" s="625"/>
      <c r="DK240" s="625"/>
      <c r="DL240" s="625"/>
      <c r="DM240" s="625"/>
      <c r="DN240" s="625"/>
      <c r="DO240" s="625"/>
      <c r="DP240" s="625"/>
      <c r="DQ240" s="625"/>
      <c r="DR240" s="625"/>
      <c r="DS240" s="625"/>
      <c r="DT240" s="625"/>
      <c r="DU240" s="910"/>
      <c r="DV240" s="911"/>
      <c r="DW240" s="911"/>
      <c r="DX240" s="911"/>
      <c r="DY240" s="911"/>
      <c r="DZ240" s="912"/>
      <c r="EA240" s="912"/>
      <c r="EB240" s="912"/>
      <c r="EC240" s="912"/>
      <c r="ED240" s="912"/>
      <c r="EE240" s="912"/>
      <c r="EF240" s="912"/>
      <c r="EG240" s="912"/>
      <c r="EH240" s="912"/>
      <c r="EI240" s="912"/>
      <c r="EJ240" s="912"/>
      <c r="EK240" s="912"/>
      <c r="EL240" s="913"/>
      <c r="EM240" s="913"/>
      <c r="EN240" s="913"/>
      <c r="EO240" s="913"/>
      <c r="EP240" s="913"/>
      <c r="EQ240" s="913"/>
      <c r="ER240" s="888"/>
      <c r="ES240" s="898"/>
      <c r="ET240" s="625"/>
      <c r="EU240" s="625"/>
      <c r="EV240" s="625"/>
      <c r="EW240" s="625"/>
      <c r="EX240" s="625"/>
      <c r="EY240" s="625"/>
      <c r="EZ240" s="625"/>
      <c r="FA240" s="625"/>
      <c r="FB240" s="625"/>
      <c r="FC240" s="625"/>
      <c r="FD240" s="625"/>
      <c r="FE240" s="625"/>
      <c r="FF240" s="625"/>
      <c r="FG240" s="625"/>
      <c r="FH240" s="625"/>
      <c r="FI240" s="625"/>
      <c r="FJ240" s="625"/>
      <c r="FK240" s="625"/>
      <c r="FL240" s="625"/>
      <c r="FM240" s="625"/>
      <c r="FN240" s="625"/>
      <c r="FO240" s="625"/>
      <c r="FP240" s="625"/>
      <c r="FQ240" s="625"/>
      <c r="FR240" s="910"/>
      <c r="FS240" s="911"/>
      <c r="FT240" s="911"/>
      <c r="FU240" s="911"/>
      <c r="FV240" s="911"/>
      <c r="FW240" s="912"/>
      <c r="FX240" s="912"/>
      <c r="FY240" s="912"/>
      <c r="FZ240" s="912"/>
      <c r="GA240" s="912"/>
      <c r="GB240" s="912"/>
      <c r="GC240" s="912"/>
      <c r="GD240" s="912"/>
      <c r="GE240" s="912"/>
      <c r="GF240" s="912"/>
      <c r="GG240" s="912"/>
      <c r="GH240" s="912"/>
      <c r="GI240" s="913"/>
      <c r="GJ240" s="913"/>
      <c r="GK240" s="913"/>
      <c r="GL240" s="913"/>
      <c r="GM240" s="913"/>
      <c r="GN240" s="913"/>
      <c r="GO240" s="888"/>
    </row>
    <row r="241" spans="1:197" ht="14.25" customHeight="1" x14ac:dyDescent="0.2">
      <c r="A241" s="898"/>
      <c r="B241" s="965" t="str">
        <f>'Resumen Anual'!$C$33</f>
        <v>Travesía</v>
      </c>
      <c r="C241" s="966"/>
      <c r="D241" s="966"/>
      <c r="E241" s="966"/>
      <c r="F241" s="761"/>
      <c r="G241" s="762"/>
      <c r="H241" s="762"/>
      <c r="I241" s="762"/>
      <c r="J241" s="762"/>
      <c r="K241" s="762"/>
      <c r="L241" s="763"/>
      <c r="M241" s="632"/>
      <c r="N241" s="767" t="s">
        <v>85</v>
      </c>
      <c r="O241" s="607"/>
      <c r="P241" s="607"/>
      <c r="Q241" s="607"/>
      <c r="R241" s="607"/>
      <c r="S241" s="607"/>
      <c r="T241" s="607"/>
      <c r="U241" s="607"/>
      <c r="V241" s="607"/>
      <c r="W241" s="607"/>
      <c r="X241" s="608"/>
      <c r="Y241" s="625"/>
      <c r="Z241" s="911"/>
      <c r="AA241" s="911"/>
      <c r="AB241" s="911"/>
      <c r="AC241" s="911"/>
      <c r="AD241" s="911"/>
      <c r="AE241" s="912"/>
      <c r="AF241" s="912"/>
      <c r="AG241" s="912"/>
      <c r="AH241" s="912"/>
      <c r="AI241" s="912"/>
      <c r="AJ241" s="912"/>
      <c r="AK241" s="912"/>
      <c r="AL241" s="912"/>
      <c r="AM241" s="912"/>
      <c r="AN241" s="912"/>
      <c r="AO241" s="912"/>
      <c r="AP241" s="912"/>
      <c r="AQ241" s="913"/>
      <c r="AR241" s="913"/>
      <c r="AS241" s="913"/>
      <c r="AT241" s="913"/>
      <c r="AU241" s="913"/>
      <c r="AV241" s="913"/>
      <c r="AW241" s="888"/>
      <c r="AX241" s="898"/>
      <c r="AY241" s="965" t="str">
        <f>'Resumen Anual'!$C$33</f>
        <v>Travesía</v>
      </c>
      <c r="AZ241" s="966"/>
      <c r="BA241" s="966"/>
      <c r="BB241" s="966"/>
      <c r="BC241" s="761"/>
      <c r="BD241" s="762"/>
      <c r="BE241" s="762"/>
      <c r="BF241" s="762"/>
      <c r="BG241" s="762"/>
      <c r="BH241" s="762"/>
      <c r="BI241" s="763"/>
      <c r="BJ241" s="632"/>
      <c r="BK241" s="767" t="s">
        <v>85</v>
      </c>
      <c r="BL241" s="607"/>
      <c r="BM241" s="607"/>
      <c r="BN241" s="607"/>
      <c r="BO241" s="607"/>
      <c r="BP241" s="607"/>
      <c r="BQ241" s="607"/>
      <c r="BR241" s="607"/>
      <c r="BS241" s="607"/>
      <c r="BT241" s="607"/>
      <c r="BU241" s="608"/>
      <c r="BV241" s="625"/>
      <c r="BW241" s="911"/>
      <c r="BX241" s="911"/>
      <c r="BY241" s="911"/>
      <c r="BZ241" s="911"/>
      <c r="CA241" s="911"/>
      <c r="CB241" s="912"/>
      <c r="CC241" s="912"/>
      <c r="CD241" s="912"/>
      <c r="CE241" s="912"/>
      <c r="CF241" s="912"/>
      <c r="CG241" s="912"/>
      <c r="CH241" s="912"/>
      <c r="CI241" s="912"/>
      <c r="CJ241" s="912"/>
      <c r="CK241" s="912"/>
      <c r="CL241" s="912"/>
      <c r="CM241" s="912"/>
      <c r="CN241" s="913"/>
      <c r="CO241" s="913"/>
      <c r="CP241" s="913"/>
      <c r="CQ241" s="913"/>
      <c r="CR241" s="913"/>
      <c r="CS241" s="913"/>
      <c r="CT241" s="888"/>
      <c r="CV241" s="898"/>
      <c r="CW241" s="965" t="str">
        <f>'Resumen Anual'!$C$33</f>
        <v>Travesía</v>
      </c>
      <c r="CX241" s="966"/>
      <c r="CY241" s="966"/>
      <c r="CZ241" s="966"/>
      <c r="DA241" s="761"/>
      <c r="DB241" s="762"/>
      <c r="DC241" s="762"/>
      <c r="DD241" s="762"/>
      <c r="DE241" s="762"/>
      <c r="DF241" s="762"/>
      <c r="DG241" s="763"/>
      <c r="DH241" s="632"/>
      <c r="DI241" s="767" t="s">
        <v>85</v>
      </c>
      <c r="DJ241" s="607"/>
      <c r="DK241" s="607"/>
      <c r="DL241" s="607"/>
      <c r="DM241" s="607"/>
      <c r="DN241" s="607"/>
      <c r="DO241" s="607"/>
      <c r="DP241" s="607"/>
      <c r="DQ241" s="607"/>
      <c r="DR241" s="607"/>
      <c r="DS241" s="608"/>
      <c r="DT241" s="625"/>
      <c r="DU241" s="911"/>
      <c r="DV241" s="911"/>
      <c r="DW241" s="911"/>
      <c r="DX241" s="911"/>
      <c r="DY241" s="911"/>
      <c r="DZ241" s="912"/>
      <c r="EA241" s="912"/>
      <c r="EB241" s="912"/>
      <c r="EC241" s="912"/>
      <c r="ED241" s="912"/>
      <c r="EE241" s="912"/>
      <c r="EF241" s="912"/>
      <c r="EG241" s="912"/>
      <c r="EH241" s="912"/>
      <c r="EI241" s="912"/>
      <c r="EJ241" s="912"/>
      <c r="EK241" s="912"/>
      <c r="EL241" s="913"/>
      <c r="EM241" s="913"/>
      <c r="EN241" s="913"/>
      <c r="EO241" s="913"/>
      <c r="EP241" s="913"/>
      <c r="EQ241" s="913"/>
      <c r="ER241" s="888"/>
      <c r="ES241" s="898"/>
      <c r="ET241" s="965" t="str">
        <f>'Resumen Anual'!$C$33</f>
        <v>Travesía</v>
      </c>
      <c r="EU241" s="966"/>
      <c r="EV241" s="966"/>
      <c r="EW241" s="966"/>
      <c r="EX241" s="761"/>
      <c r="EY241" s="762"/>
      <c r="EZ241" s="762"/>
      <c r="FA241" s="762"/>
      <c r="FB241" s="762"/>
      <c r="FC241" s="762"/>
      <c r="FD241" s="763"/>
      <c r="FE241" s="632"/>
      <c r="FF241" s="767" t="s">
        <v>85</v>
      </c>
      <c r="FG241" s="607"/>
      <c r="FH241" s="607"/>
      <c r="FI241" s="607"/>
      <c r="FJ241" s="607"/>
      <c r="FK241" s="607"/>
      <c r="FL241" s="607"/>
      <c r="FM241" s="607"/>
      <c r="FN241" s="607"/>
      <c r="FO241" s="607"/>
      <c r="FP241" s="608"/>
      <c r="FQ241" s="625"/>
      <c r="FR241" s="911"/>
      <c r="FS241" s="911"/>
      <c r="FT241" s="911"/>
      <c r="FU241" s="911"/>
      <c r="FV241" s="911"/>
      <c r="FW241" s="912"/>
      <c r="FX241" s="912"/>
      <c r="FY241" s="912"/>
      <c r="FZ241" s="912"/>
      <c r="GA241" s="912"/>
      <c r="GB241" s="912"/>
      <c r="GC241" s="912"/>
      <c r="GD241" s="912"/>
      <c r="GE241" s="912"/>
      <c r="GF241" s="912"/>
      <c r="GG241" s="912"/>
      <c r="GH241" s="912"/>
      <c r="GI241" s="913"/>
      <c r="GJ241" s="913"/>
      <c r="GK241" s="913"/>
      <c r="GL241" s="913"/>
      <c r="GM241" s="913"/>
      <c r="GN241" s="913"/>
      <c r="GO241" s="888"/>
    </row>
    <row r="242" spans="1:197" ht="6" customHeight="1" x14ac:dyDescent="0.2">
      <c r="A242" s="898"/>
      <c r="B242" s="967"/>
      <c r="C242" s="968"/>
      <c r="D242" s="968"/>
      <c r="E242" s="968"/>
      <c r="F242" s="764"/>
      <c r="G242" s="765"/>
      <c r="H242" s="765"/>
      <c r="I242" s="765"/>
      <c r="J242" s="765"/>
      <c r="K242" s="765"/>
      <c r="L242" s="766"/>
      <c r="M242" s="632"/>
      <c r="N242" s="768"/>
      <c r="O242" s="609"/>
      <c r="P242" s="609"/>
      <c r="Q242" s="609"/>
      <c r="R242" s="609"/>
      <c r="S242" s="609"/>
      <c r="T242" s="609"/>
      <c r="U242" s="609"/>
      <c r="V242" s="609"/>
      <c r="W242" s="609"/>
      <c r="X242" s="610"/>
      <c r="Y242" s="625"/>
      <c r="Z242" s="910"/>
      <c r="AA242" s="910"/>
      <c r="AB242" s="910"/>
      <c r="AC242" s="910"/>
      <c r="AD242" s="910"/>
      <c r="AE242" s="912"/>
      <c r="AF242" s="912"/>
      <c r="AG242" s="912"/>
      <c r="AH242" s="912"/>
      <c r="AI242" s="912"/>
      <c r="AJ242" s="912"/>
      <c r="AK242" s="912"/>
      <c r="AL242" s="912"/>
      <c r="AM242" s="912"/>
      <c r="AN242" s="912"/>
      <c r="AO242" s="912"/>
      <c r="AP242" s="912"/>
      <c r="AQ242" s="913"/>
      <c r="AR242" s="913"/>
      <c r="AS242" s="913"/>
      <c r="AT242" s="913"/>
      <c r="AU242" s="913"/>
      <c r="AV242" s="913"/>
      <c r="AW242" s="888"/>
      <c r="AX242" s="898"/>
      <c r="AY242" s="967"/>
      <c r="AZ242" s="968"/>
      <c r="BA242" s="968"/>
      <c r="BB242" s="968"/>
      <c r="BC242" s="764"/>
      <c r="BD242" s="765"/>
      <c r="BE242" s="765"/>
      <c r="BF242" s="765"/>
      <c r="BG242" s="765"/>
      <c r="BH242" s="765"/>
      <c r="BI242" s="766"/>
      <c r="BJ242" s="632"/>
      <c r="BK242" s="768"/>
      <c r="BL242" s="609"/>
      <c r="BM242" s="609"/>
      <c r="BN242" s="609"/>
      <c r="BO242" s="609"/>
      <c r="BP242" s="609"/>
      <c r="BQ242" s="609"/>
      <c r="BR242" s="609"/>
      <c r="BS242" s="609"/>
      <c r="BT242" s="609"/>
      <c r="BU242" s="610"/>
      <c r="BV242" s="625"/>
      <c r="BW242" s="910"/>
      <c r="BX242" s="910"/>
      <c r="BY242" s="910"/>
      <c r="BZ242" s="910"/>
      <c r="CA242" s="910"/>
      <c r="CB242" s="912"/>
      <c r="CC242" s="912"/>
      <c r="CD242" s="912"/>
      <c r="CE242" s="912"/>
      <c r="CF242" s="912"/>
      <c r="CG242" s="912"/>
      <c r="CH242" s="912"/>
      <c r="CI242" s="912"/>
      <c r="CJ242" s="912"/>
      <c r="CK242" s="912"/>
      <c r="CL242" s="912"/>
      <c r="CM242" s="912"/>
      <c r="CN242" s="913"/>
      <c r="CO242" s="913"/>
      <c r="CP242" s="913"/>
      <c r="CQ242" s="913"/>
      <c r="CR242" s="913"/>
      <c r="CS242" s="913"/>
      <c r="CT242" s="888"/>
      <c r="CV242" s="898"/>
      <c r="CW242" s="967"/>
      <c r="CX242" s="968"/>
      <c r="CY242" s="968"/>
      <c r="CZ242" s="968"/>
      <c r="DA242" s="764"/>
      <c r="DB242" s="765"/>
      <c r="DC242" s="765"/>
      <c r="DD242" s="765"/>
      <c r="DE242" s="765"/>
      <c r="DF242" s="765"/>
      <c r="DG242" s="766"/>
      <c r="DH242" s="632"/>
      <c r="DI242" s="768"/>
      <c r="DJ242" s="609"/>
      <c r="DK242" s="609"/>
      <c r="DL242" s="609"/>
      <c r="DM242" s="609"/>
      <c r="DN242" s="609"/>
      <c r="DO242" s="609"/>
      <c r="DP242" s="609"/>
      <c r="DQ242" s="609"/>
      <c r="DR242" s="609"/>
      <c r="DS242" s="610"/>
      <c r="DT242" s="625"/>
      <c r="DU242" s="910"/>
      <c r="DV242" s="910"/>
      <c r="DW242" s="910"/>
      <c r="DX242" s="910"/>
      <c r="DY242" s="910"/>
      <c r="DZ242" s="912"/>
      <c r="EA242" s="912"/>
      <c r="EB242" s="912"/>
      <c r="EC242" s="912"/>
      <c r="ED242" s="912"/>
      <c r="EE242" s="912"/>
      <c r="EF242" s="912"/>
      <c r="EG242" s="912"/>
      <c r="EH242" s="912"/>
      <c r="EI242" s="912"/>
      <c r="EJ242" s="912"/>
      <c r="EK242" s="912"/>
      <c r="EL242" s="913"/>
      <c r="EM242" s="913"/>
      <c r="EN242" s="913"/>
      <c r="EO242" s="913"/>
      <c r="EP242" s="913"/>
      <c r="EQ242" s="913"/>
      <c r="ER242" s="888"/>
      <c r="ES242" s="898"/>
      <c r="ET242" s="967"/>
      <c r="EU242" s="968"/>
      <c r="EV242" s="968"/>
      <c r="EW242" s="968"/>
      <c r="EX242" s="764"/>
      <c r="EY242" s="765"/>
      <c r="EZ242" s="765"/>
      <c r="FA242" s="765"/>
      <c r="FB242" s="765"/>
      <c r="FC242" s="765"/>
      <c r="FD242" s="766"/>
      <c r="FE242" s="632"/>
      <c r="FF242" s="768"/>
      <c r="FG242" s="609"/>
      <c r="FH242" s="609"/>
      <c r="FI242" s="609"/>
      <c r="FJ242" s="609"/>
      <c r="FK242" s="609"/>
      <c r="FL242" s="609"/>
      <c r="FM242" s="609"/>
      <c r="FN242" s="609"/>
      <c r="FO242" s="609"/>
      <c r="FP242" s="610"/>
      <c r="FQ242" s="625"/>
      <c r="FR242" s="910"/>
      <c r="FS242" s="910"/>
      <c r="FT242" s="910"/>
      <c r="FU242" s="910"/>
      <c r="FV242" s="910"/>
      <c r="FW242" s="912"/>
      <c r="FX242" s="912"/>
      <c r="FY242" s="912"/>
      <c r="FZ242" s="912"/>
      <c r="GA242" s="912"/>
      <c r="GB242" s="912"/>
      <c r="GC242" s="912"/>
      <c r="GD242" s="912"/>
      <c r="GE242" s="912"/>
      <c r="GF242" s="912"/>
      <c r="GG242" s="912"/>
      <c r="GH242" s="912"/>
      <c r="GI242" s="913"/>
      <c r="GJ242" s="913"/>
      <c r="GK242" s="913"/>
      <c r="GL242" s="913"/>
      <c r="GM242" s="913"/>
      <c r="GN242" s="913"/>
      <c r="GO242" s="888"/>
    </row>
    <row r="243" spans="1:197" ht="2.25" customHeight="1" x14ac:dyDescent="0.25">
      <c r="A243" s="898"/>
      <c r="B243" s="625"/>
      <c r="C243" s="625"/>
      <c r="D243" s="625"/>
      <c r="E243" s="625"/>
      <c r="F243" s="625"/>
      <c r="G243" s="625"/>
      <c r="H243" s="625"/>
      <c r="I243" s="625"/>
      <c r="J243" s="625"/>
      <c r="K243" s="625"/>
      <c r="L243" s="625"/>
      <c r="M243" s="632"/>
      <c r="N243" s="768"/>
      <c r="O243" s="609"/>
      <c r="P243" s="609"/>
      <c r="Q243" s="609"/>
      <c r="R243" s="609"/>
      <c r="S243" s="609"/>
      <c r="T243" s="609"/>
      <c r="U243" s="609"/>
      <c r="V243" s="609"/>
      <c r="W243" s="609"/>
      <c r="X243" s="610"/>
      <c r="Y243" s="625"/>
      <c r="Z243" s="910"/>
      <c r="AA243" s="910"/>
      <c r="AB243" s="910"/>
      <c r="AC243" s="910"/>
      <c r="AD243" s="910"/>
      <c r="AE243" s="912"/>
      <c r="AF243" s="912"/>
      <c r="AG243" s="912"/>
      <c r="AH243" s="912"/>
      <c r="AI243" s="912"/>
      <c r="AJ243" s="912"/>
      <c r="AK243" s="912"/>
      <c r="AL243" s="912"/>
      <c r="AM243" s="912"/>
      <c r="AN243" s="912"/>
      <c r="AO243" s="912"/>
      <c r="AP243" s="912"/>
      <c r="AQ243" s="913"/>
      <c r="AR243" s="913"/>
      <c r="AS243" s="913"/>
      <c r="AT243" s="913"/>
      <c r="AU243" s="913"/>
      <c r="AV243" s="913"/>
      <c r="AW243" s="888"/>
      <c r="AX243" s="898"/>
      <c r="AY243" s="625"/>
      <c r="AZ243" s="625"/>
      <c r="BA243" s="625"/>
      <c r="BB243" s="625"/>
      <c r="BC243" s="625"/>
      <c r="BD243" s="625"/>
      <c r="BE243" s="625"/>
      <c r="BF243" s="625"/>
      <c r="BG243" s="625"/>
      <c r="BH243" s="625"/>
      <c r="BI243" s="625"/>
      <c r="BJ243" s="632"/>
      <c r="BK243" s="768"/>
      <c r="BL243" s="609"/>
      <c r="BM243" s="609"/>
      <c r="BN243" s="609"/>
      <c r="BO243" s="609"/>
      <c r="BP243" s="609"/>
      <c r="BQ243" s="609"/>
      <c r="BR243" s="609"/>
      <c r="BS243" s="609"/>
      <c r="BT243" s="609"/>
      <c r="BU243" s="610"/>
      <c r="BV243" s="625"/>
      <c r="BW243" s="910"/>
      <c r="BX243" s="910"/>
      <c r="BY243" s="910"/>
      <c r="BZ243" s="910"/>
      <c r="CA243" s="910"/>
      <c r="CB243" s="912"/>
      <c r="CC243" s="912"/>
      <c r="CD243" s="912"/>
      <c r="CE243" s="912"/>
      <c r="CF243" s="912"/>
      <c r="CG243" s="912"/>
      <c r="CH243" s="912"/>
      <c r="CI243" s="912"/>
      <c r="CJ243" s="912"/>
      <c r="CK243" s="912"/>
      <c r="CL243" s="912"/>
      <c r="CM243" s="912"/>
      <c r="CN243" s="913"/>
      <c r="CO243" s="913"/>
      <c r="CP243" s="913"/>
      <c r="CQ243" s="913"/>
      <c r="CR243" s="913"/>
      <c r="CS243" s="913"/>
      <c r="CT243" s="888"/>
      <c r="CV243" s="898"/>
      <c r="CW243" s="625"/>
      <c r="CX243" s="625"/>
      <c r="CY243" s="625"/>
      <c r="CZ243" s="625"/>
      <c r="DA243" s="625"/>
      <c r="DB243" s="625"/>
      <c r="DC243" s="625"/>
      <c r="DD243" s="625"/>
      <c r="DE243" s="625"/>
      <c r="DF243" s="625"/>
      <c r="DG243" s="625"/>
      <c r="DH243" s="632"/>
      <c r="DI243" s="768"/>
      <c r="DJ243" s="609"/>
      <c r="DK243" s="609"/>
      <c r="DL243" s="609"/>
      <c r="DM243" s="609"/>
      <c r="DN243" s="609"/>
      <c r="DO243" s="609"/>
      <c r="DP243" s="609"/>
      <c r="DQ243" s="609"/>
      <c r="DR243" s="609"/>
      <c r="DS243" s="610"/>
      <c r="DT243" s="625"/>
      <c r="DU243" s="910"/>
      <c r="DV243" s="910"/>
      <c r="DW243" s="910"/>
      <c r="DX243" s="910"/>
      <c r="DY243" s="910"/>
      <c r="DZ243" s="912"/>
      <c r="EA243" s="912"/>
      <c r="EB243" s="912"/>
      <c r="EC243" s="912"/>
      <c r="ED243" s="912"/>
      <c r="EE243" s="912"/>
      <c r="EF243" s="912"/>
      <c r="EG243" s="912"/>
      <c r="EH243" s="912"/>
      <c r="EI243" s="912"/>
      <c r="EJ243" s="912"/>
      <c r="EK243" s="912"/>
      <c r="EL243" s="913"/>
      <c r="EM243" s="913"/>
      <c r="EN243" s="913"/>
      <c r="EO243" s="913"/>
      <c r="EP243" s="913"/>
      <c r="EQ243" s="913"/>
      <c r="ER243" s="888"/>
      <c r="ES243" s="898"/>
      <c r="ET243" s="625"/>
      <c r="EU243" s="625"/>
      <c r="EV243" s="625"/>
      <c r="EW243" s="625"/>
      <c r="EX243" s="625"/>
      <c r="EY243" s="625"/>
      <c r="EZ243" s="625"/>
      <c r="FA243" s="625"/>
      <c r="FB243" s="625"/>
      <c r="FC243" s="625"/>
      <c r="FD243" s="625"/>
      <c r="FE243" s="632"/>
      <c r="FF243" s="768"/>
      <c r="FG243" s="609"/>
      <c r="FH243" s="609"/>
      <c r="FI243" s="609"/>
      <c r="FJ243" s="609"/>
      <c r="FK243" s="609"/>
      <c r="FL243" s="609"/>
      <c r="FM243" s="609"/>
      <c r="FN243" s="609"/>
      <c r="FO243" s="609"/>
      <c r="FP243" s="610"/>
      <c r="FQ243" s="625"/>
      <c r="FR243" s="910"/>
      <c r="FS243" s="910"/>
      <c r="FT243" s="910"/>
      <c r="FU243" s="910"/>
      <c r="FV243" s="910"/>
      <c r="FW243" s="912"/>
      <c r="FX243" s="912"/>
      <c r="FY243" s="912"/>
      <c r="FZ243" s="912"/>
      <c r="GA243" s="912"/>
      <c r="GB243" s="912"/>
      <c r="GC243" s="912"/>
      <c r="GD243" s="912"/>
      <c r="GE243" s="912"/>
      <c r="GF243" s="912"/>
      <c r="GG243" s="912"/>
      <c r="GH243" s="912"/>
      <c r="GI243" s="913"/>
      <c r="GJ243" s="913"/>
      <c r="GK243" s="913"/>
      <c r="GL243" s="913"/>
      <c r="GM243" s="913"/>
      <c r="GN243" s="913"/>
      <c r="GO243" s="888"/>
    </row>
    <row r="244" spans="1:197" ht="8.25" customHeight="1" x14ac:dyDescent="0.25">
      <c r="A244" s="898"/>
      <c r="B244" s="172" t="str">
        <f>Bitácora!$J$3</f>
        <v>MONO-MOTOR</v>
      </c>
      <c r="C244" s="173" t="str">
        <f>Bitácora!$K$3</f>
        <v>MULTI-MOTOR</v>
      </c>
      <c r="D244" s="173" t="str">
        <f>Bitácora!$L$3</f>
        <v>TURBO-HÉLICE</v>
      </c>
      <c r="E244" s="173" t="str">
        <f>Bitácora!$M$3</f>
        <v>TURBO-JET</v>
      </c>
      <c r="F244" s="173" t="str">
        <f>Bitácora!$N$3</f>
        <v>LSA</v>
      </c>
      <c r="G244" s="173" t="str">
        <f>Bitácora!$O$2</f>
        <v>HELICÓPTERO</v>
      </c>
      <c r="H244" s="173" t="str">
        <f>Bitácora!$P$2</f>
        <v>PLANEADOR</v>
      </c>
      <c r="I244" s="173" t="str">
        <f>Bitácora!$Q$2</f>
        <v>OTROS</v>
      </c>
      <c r="J244" s="174"/>
      <c r="K244" s="175"/>
      <c r="L244" s="176" t="s">
        <v>86</v>
      </c>
      <c r="M244" s="16"/>
      <c r="N244" s="769"/>
      <c r="O244" s="611"/>
      <c r="P244" s="611"/>
      <c r="Q244" s="611"/>
      <c r="R244" s="611"/>
      <c r="S244" s="611"/>
      <c r="T244" s="611"/>
      <c r="U244" s="611"/>
      <c r="V244" s="611"/>
      <c r="W244" s="611"/>
      <c r="X244" s="612"/>
      <c r="Y244" s="625"/>
      <c r="Z244" s="910"/>
      <c r="AA244" s="910"/>
      <c r="AB244" s="910"/>
      <c r="AC244" s="910"/>
      <c r="AD244" s="910"/>
      <c r="AE244" s="912"/>
      <c r="AF244" s="912"/>
      <c r="AG244" s="912"/>
      <c r="AH244" s="912"/>
      <c r="AI244" s="912"/>
      <c r="AJ244" s="912"/>
      <c r="AK244" s="912"/>
      <c r="AL244" s="912"/>
      <c r="AM244" s="912"/>
      <c r="AN244" s="912"/>
      <c r="AO244" s="912"/>
      <c r="AP244" s="912"/>
      <c r="AQ244" s="913"/>
      <c r="AR244" s="913"/>
      <c r="AS244" s="913"/>
      <c r="AT244" s="913"/>
      <c r="AU244" s="913"/>
      <c r="AV244" s="913"/>
      <c r="AW244" s="888"/>
      <c r="AX244" s="898"/>
      <c r="AY244" s="172" t="str">
        <f>Bitácora!$J$3</f>
        <v>MONO-MOTOR</v>
      </c>
      <c r="AZ244" s="173" t="str">
        <f>Bitácora!$K$3</f>
        <v>MULTI-MOTOR</v>
      </c>
      <c r="BA244" s="173" t="str">
        <f>Bitácora!$L$3</f>
        <v>TURBO-HÉLICE</v>
      </c>
      <c r="BB244" s="173" t="str">
        <f>Bitácora!$M$3</f>
        <v>TURBO-JET</v>
      </c>
      <c r="BC244" s="173" t="str">
        <f>Bitácora!$N$3</f>
        <v>LSA</v>
      </c>
      <c r="BD244" s="173" t="str">
        <f>Bitácora!$O$2</f>
        <v>HELICÓPTERO</v>
      </c>
      <c r="BE244" s="173" t="str">
        <f>Bitácora!$P$2</f>
        <v>PLANEADOR</v>
      </c>
      <c r="BF244" s="173" t="str">
        <f>Bitácora!$Q$2</f>
        <v>OTROS</v>
      </c>
      <c r="BG244" s="174"/>
      <c r="BH244" s="175"/>
      <c r="BI244" s="176" t="s">
        <v>86</v>
      </c>
      <c r="BJ244" s="16"/>
      <c r="BK244" s="769"/>
      <c r="BL244" s="611"/>
      <c r="BM244" s="611"/>
      <c r="BN244" s="611"/>
      <c r="BO244" s="611"/>
      <c r="BP244" s="611"/>
      <c r="BQ244" s="611"/>
      <c r="BR244" s="611"/>
      <c r="BS244" s="611"/>
      <c r="BT244" s="611"/>
      <c r="BU244" s="612"/>
      <c r="BV244" s="625"/>
      <c r="BW244" s="910"/>
      <c r="BX244" s="910"/>
      <c r="BY244" s="910"/>
      <c r="BZ244" s="910"/>
      <c r="CA244" s="910"/>
      <c r="CB244" s="912"/>
      <c r="CC244" s="912"/>
      <c r="CD244" s="912"/>
      <c r="CE244" s="912"/>
      <c r="CF244" s="912"/>
      <c r="CG244" s="912"/>
      <c r="CH244" s="912"/>
      <c r="CI244" s="912"/>
      <c r="CJ244" s="912"/>
      <c r="CK244" s="912"/>
      <c r="CL244" s="912"/>
      <c r="CM244" s="912"/>
      <c r="CN244" s="913"/>
      <c r="CO244" s="913"/>
      <c r="CP244" s="913"/>
      <c r="CQ244" s="913"/>
      <c r="CR244" s="913"/>
      <c r="CS244" s="913"/>
      <c r="CT244" s="888"/>
      <c r="CV244" s="898"/>
      <c r="CW244" s="172" t="str">
        <f>Bitácora!$J$3</f>
        <v>MONO-MOTOR</v>
      </c>
      <c r="CX244" s="173" t="str">
        <f>Bitácora!$K$3</f>
        <v>MULTI-MOTOR</v>
      </c>
      <c r="CY244" s="173" t="str">
        <f>Bitácora!$L$3</f>
        <v>TURBO-HÉLICE</v>
      </c>
      <c r="CZ244" s="173" t="str">
        <f>Bitácora!$M$3</f>
        <v>TURBO-JET</v>
      </c>
      <c r="DA244" s="173" t="str">
        <f>Bitácora!$N$3</f>
        <v>LSA</v>
      </c>
      <c r="DB244" s="173" t="str">
        <f>Bitácora!$O$2</f>
        <v>HELICÓPTERO</v>
      </c>
      <c r="DC244" s="173" t="str">
        <f>Bitácora!$P$2</f>
        <v>PLANEADOR</v>
      </c>
      <c r="DD244" s="173" t="str">
        <f>Bitácora!$Q$2</f>
        <v>OTROS</v>
      </c>
      <c r="DE244" s="174"/>
      <c r="DF244" s="175"/>
      <c r="DG244" s="176" t="s">
        <v>86</v>
      </c>
      <c r="DH244" s="16"/>
      <c r="DI244" s="769"/>
      <c r="DJ244" s="611"/>
      <c r="DK244" s="611"/>
      <c r="DL244" s="611"/>
      <c r="DM244" s="611"/>
      <c r="DN244" s="611"/>
      <c r="DO244" s="611"/>
      <c r="DP244" s="611"/>
      <c r="DQ244" s="611"/>
      <c r="DR244" s="611"/>
      <c r="DS244" s="612"/>
      <c r="DT244" s="625"/>
      <c r="DU244" s="910"/>
      <c r="DV244" s="910"/>
      <c r="DW244" s="910"/>
      <c r="DX244" s="910"/>
      <c r="DY244" s="910"/>
      <c r="DZ244" s="912"/>
      <c r="EA244" s="912"/>
      <c r="EB244" s="912"/>
      <c r="EC244" s="912"/>
      <c r="ED244" s="912"/>
      <c r="EE244" s="912"/>
      <c r="EF244" s="912"/>
      <c r="EG244" s="912"/>
      <c r="EH244" s="912"/>
      <c r="EI244" s="912"/>
      <c r="EJ244" s="912"/>
      <c r="EK244" s="912"/>
      <c r="EL244" s="913"/>
      <c r="EM244" s="913"/>
      <c r="EN244" s="913"/>
      <c r="EO244" s="913"/>
      <c r="EP244" s="913"/>
      <c r="EQ244" s="913"/>
      <c r="ER244" s="888"/>
      <c r="ES244" s="898"/>
      <c r="ET244" s="172" t="str">
        <f>Bitácora!$J$3</f>
        <v>MONO-MOTOR</v>
      </c>
      <c r="EU244" s="173" t="str">
        <f>Bitácora!$K$3</f>
        <v>MULTI-MOTOR</v>
      </c>
      <c r="EV244" s="173" t="str">
        <f>Bitácora!$L$3</f>
        <v>TURBO-HÉLICE</v>
      </c>
      <c r="EW244" s="173" t="str">
        <f>Bitácora!$M$3</f>
        <v>TURBO-JET</v>
      </c>
      <c r="EX244" s="173" t="str">
        <f>Bitácora!$N$3</f>
        <v>LSA</v>
      </c>
      <c r="EY244" s="173" t="str">
        <f>Bitácora!$O$2</f>
        <v>HELICÓPTERO</v>
      </c>
      <c r="EZ244" s="173" t="str">
        <f>Bitácora!$P$2</f>
        <v>PLANEADOR</v>
      </c>
      <c r="FA244" s="173" t="str">
        <f>Bitácora!$Q$2</f>
        <v>OTROS</v>
      </c>
      <c r="FB244" s="174"/>
      <c r="FC244" s="175"/>
      <c r="FD244" s="176" t="s">
        <v>86</v>
      </c>
      <c r="FE244" s="16"/>
      <c r="FF244" s="769"/>
      <c r="FG244" s="611"/>
      <c r="FH244" s="611"/>
      <c r="FI244" s="611"/>
      <c r="FJ244" s="611"/>
      <c r="FK244" s="611"/>
      <c r="FL244" s="611"/>
      <c r="FM244" s="611"/>
      <c r="FN244" s="611"/>
      <c r="FO244" s="611"/>
      <c r="FP244" s="612"/>
      <c r="FQ244" s="625"/>
      <c r="FR244" s="910"/>
      <c r="FS244" s="910"/>
      <c r="FT244" s="910"/>
      <c r="FU244" s="910"/>
      <c r="FV244" s="910"/>
      <c r="FW244" s="912"/>
      <c r="FX244" s="912"/>
      <c r="FY244" s="912"/>
      <c r="FZ244" s="912"/>
      <c r="GA244" s="912"/>
      <c r="GB244" s="912"/>
      <c r="GC244" s="912"/>
      <c r="GD244" s="912"/>
      <c r="GE244" s="912"/>
      <c r="GF244" s="912"/>
      <c r="GG244" s="912"/>
      <c r="GH244" s="912"/>
      <c r="GI244" s="913"/>
      <c r="GJ244" s="913"/>
      <c r="GK244" s="913"/>
      <c r="GL244" s="913"/>
      <c r="GM244" s="913"/>
      <c r="GN244" s="913"/>
      <c r="GO244" s="888"/>
    </row>
    <row r="245" spans="1:197" ht="3" customHeight="1" x14ac:dyDescent="0.25">
      <c r="A245" s="898"/>
      <c r="B245" s="625"/>
      <c r="C245" s="625"/>
      <c r="D245" s="625"/>
      <c r="E245" s="625"/>
      <c r="F245" s="625"/>
      <c r="G245" s="625"/>
      <c r="H245" s="625"/>
      <c r="I245" s="625"/>
      <c r="J245" s="625"/>
      <c r="K245" s="625"/>
      <c r="L245" s="625"/>
      <c r="M245" s="625"/>
      <c r="N245" s="657"/>
      <c r="O245" s="657"/>
      <c r="P245" s="657"/>
      <c r="Q245" s="657"/>
      <c r="R245" s="657"/>
      <c r="S245" s="657"/>
      <c r="T245" s="657"/>
      <c r="U245" s="657"/>
      <c r="V245" s="657"/>
      <c r="W245" s="657"/>
      <c r="X245" s="657"/>
      <c r="Y245" s="625"/>
      <c r="Z245" s="910"/>
      <c r="AA245" s="910"/>
      <c r="AB245" s="910"/>
      <c r="AC245" s="910"/>
      <c r="AD245" s="910"/>
      <c r="AE245" s="912"/>
      <c r="AF245" s="912"/>
      <c r="AG245" s="912"/>
      <c r="AH245" s="912"/>
      <c r="AI245" s="912"/>
      <c r="AJ245" s="912"/>
      <c r="AK245" s="912"/>
      <c r="AL245" s="912"/>
      <c r="AM245" s="912"/>
      <c r="AN245" s="912"/>
      <c r="AO245" s="912"/>
      <c r="AP245" s="912"/>
      <c r="AQ245" s="913"/>
      <c r="AR245" s="913"/>
      <c r="AS245" s="913"/>
      <c r="AT245" s="913"/>
      <c r="AU245" s="913"/>
      <c r="AV245" s="913"/>
      <c r="AW245" s="888"/>
      <c r="AX245" s="898"/>
      <c r="AY245" s="625"/>
      <c r="AZ245" s="625"/>
      <c r="BA245" s="625"/>
      <c r="BB245" s="625"/>
      <c r="BC245" s="625"/>
      <c r="BD245" s="625"/>
      <c r="BE245" s="625"/>
      <c r="BF245" s="625"/>
      <c r="BG245" s="625"/>
      <c r="BH245" s="625"/>
      <c r="BI245" s="625"/>
      <c r="BJ245" s="625"/>
      <c r="BK245" s="657"/>
      <c r="BL245" s="657"/>
      <c r="BM245" s="657"/>
      <c r="BN245" s="657"/>
      <c r="BO245" s="657"/>
      <c r="BP245" s="657"/>
      <c r="BQ245" s="657"/>
      <c r="BR245" s="657"/>
      <c r="BS245" s="657"/>
      <c r="BT245" s="657"/>
      <c r="BU245" s="657"/>
      <c r="BV245" s="625"/>
      <c r="BW245" s="910"/>
      <c r="BX245" s="910"/>
      <c r="BY245" s="910"/>
      <c r="BZ245" s="910"/>
      <c r="CA245" s="910"/>
      <c r="CB245" s="912"/>
      <c r="CC245" s="912"/>
      <c r="CD245" s="912"/>
      <c r="CE245" s="912"/>
      <c r="CF245" s="912"/>
      <c r="CG245" s="912"/>
      <c r="CH245" s="912"/>
      <c r="CI245" s="912"/>
      <c r="CJ245" s="912"/>
      <c r="CK245" s="912"/>
      <c r="CL245" s="912"/>
      <c r="CM245" s="912"/>
      <c r="CN245" s="913"/>
      <c r="CO245" s="913"/>
      <c r="CP245" s="913"/>
      <c r="CQ245" s="913"/>
      <c r="CR245" s="913"/>
      <c r="CS245" s="913"/>
      <c r="CT245" s="888"/>
      <c r="CV245" s="898"/>
      <c r="CW245" s="625"/>
      <c r="CX245" s="625"/>
      <c r="CY245" s="625"/>
      <c r="CZ245" s="625"/>
      <c r="DA245" s="625"/>
      <c r="DB245" s="625"/>
      <c r="DC245" s="625"/>
      <c r="DD245" s="625"/>
      <c r="DE245" s="625"/>
      <c r="DF245" s="625"/>
      <c r="DG245" s="625"/>
      <c r="DH245" s="625"/>
      <c r="DI245" s="657"/>
      <c r="DJ245" s="657"/>
      <c r="DK245" s="657"/>
      <c r="DL245" s="657"/>
      <c r="DM245" s="657"/>
      <c r="DN245" s="657"/>
      <c r="DO245" s="657"/>
      <c r="DP245" s="657"/>
      <c r="DQ245" s="657"/>
      <c r="DR245" s="657"/>
      <c r="DS245" s="657"/>
      <c r="DT245" s="625"/>
      <c r="DU245" s="910"/>
      <c r="DV245" s="910"/>
      <c r="DW245" s="910"/>
      <c r="DX245" s="910"/>
      <c r="DY245" s="910"/>
      <c r="DZ245" s="912"/>
      <c r="EA245" s="912"/>
      <c r="EB245" s="912"/>
      <c r="EC245" s="912"/>
      <c r="ED245" s="912"/>
      <c r="EE245" s="912"/>
      <c r="EF245" s="912"/>
      <c r="EG245" s="912"/>
      <c r="EH245" s="912"/>
      <c r="EI245" s="912"/>
      <c r="EJ245" s="912"/>
      <c r="EK245" s="912"/>
      <c r="EL245" s="913"/>
      <c r="EM245" s="913"/>
      <c r="EN245" s="913"/>
      <c r="EO245" s="913"/>
      <c r="EP245" s="913"/>
      <c r="EQ245" s="913"/>
      <c r="ER245" s="888"/>
      <c r="ES245" s="898"/>
      <c r="ET245" s="625"/>
      <c r="EU245" s="625"/>
      <c r="EV245" s="625"/>
      <c r="EW245" s="625"/>
      <c r="EX245" s="625"/>
      <c r="EY245" s="625"/>
      <c r="EZ245" s="625"/>
      <c r="FA245" s="625"/>
      <c r="FB245" s="625"/>
      <c r="FC245" s="625"/>
      <c r="FD245" s="625"/>
      <c r="FE245" s="625"/>
      <c r="FF245" s="657"/>
      <c r="FG245" s="657"/>
      <c r="FH245" s="657"/>
      <c r="FI245" s="657"/>
      <c r="FJ245" s="657"/>
      <c r="FK245" s="657"/>
      <c r="FL245" s="657"/>
      <c r="FM245" s="657"/>
      <c r="FN245" s="657"/>
      <c r="FO245" s="657"/>
      <c r="FP245" s="657"/>
      <c r="FQ245" s="625"/>
      <c r="FR245" s="910"/>
      <c r="FS245" s="910"/>
      <c r="FT245" s="910"/>
      <c r="FU245" s="910"/>
      <c r="FV245" s="910"/>
      <c r="FW245" s="912"/>
      <c r="FX245" s="912"/>
      <c r="FY245" s="912"/>
      <c r="FZ245" s="912"/>
      <c r="GA245" s="912"/>
      <c r="GB245" s="912"/>
      <c r="GC245" s="912"/>
      <c r="GD245" s="912"/>
      <c r="GE245" s="912"/>
      <c r="GF245" s="912"/>
      <c r="GG245" s="912"/>
      <c r="GH245" s="912"/>
      <c r="GI245" s="913"/>
      <c r="GJ245" s="913"/>
      <c r="GK245" s="913"/>
      <c r="GL245" s="913"/>
      <c r="GM245" s="913"/>
      <c r="GN245" s="913"/>
      <c r="GO245" s="888"/>
    </row>
    <row r="246" spans="1:197" ht="8.25" customHeight="1" x14ac:dyDescent="0.2">
      <c r="A246" s="898"/>
      <c r="B246" s="953" t="str">
        <f>'Resumen Anual'!$C$38</f>
        <v>APROXIMACIONES</v>
      </c>
      <c r="C246" s="954"/>
      <c r="D246" s="954"/>
      <c r="E246" s="954"/>
      <c r="F246" s="954"/>
      <c r="G246" s="954"/>
      <c r="H246" s="954"/>
      <c r="I246" s="954"/>
      <c r="J246" s="954"/>
      <c r="K246" s="954"/>
      <c r="L246" s="954"/>
      <c r="M246" s="954"/>
      <c r="N246" s="954"/>
      <c r="O246" s="959" t="str">
        <f>IF(Portada!$A$1="www.fly-logics.com","APP",0)</f>
        <v>APP</v>
      </c>
      <c r="P246" s="960"/>
      <c r="Q246" s="960"/>
      <c r="R246" s="736"/>
      <c r="S246" s="736"/>
      <c r="T246" s="736"/>
      <c r="U246" s="736"/>
      <c r="V246" s="736"/>
      <c r="W246" s="736"/>
      <c r="X246" s="736"/>
      <c r="Y246" s="625"/>
      <c r="Z246" s="910"/>
      <c r="AA246" s="911"/>
      <c r="AB246" s="911"/>
      <c r="AC246" s="911"/>
      <c r="AD246" s="911"/>
      <c r="AE246" s="912"/>
      <c r="AF246" s="912"/>
      <c r="AG246" s="912"/>
      <c r="AH246" s="912"/>
      <c r="AI246" s="912"/>
      <c r="AJ246" s="912"/>
      <c r="AK246" s="912"/>
      <c r="AL246" s="912"/>
      <c r="AM246" s="912"/>
      <c r="AN246" s="912"/>
      <c r="AO246" s="912"/>
      <c r="AP246" s="912"/>
      <c r="AQ246" s="913"/>
      <c r="AR246" s="913"/>
      <c r="AS246" s="913"/>
      <c r="AT246" s="913"/>
      <c r="AU246" s="913"/>
      <c r="AV246" s="913"/>
      <c r="AW246" s="888"/>
      <c r="AX246" s="898"/>
      <c r="AY246" s="953" t="str">
        <f>'Resumen Anual'!$C$38</f>
        <v>APROXIMACIONES</v>
      </c>
      <c r="AZ246" s="954"/>
      <c r="BA246" s="954"/>
      <c r="BB246" s="954"/>
      <c r="BC246" s="954"/>
      <c r="BD246" s="954"/>
      <c r="BE246" s="954"/>
      <c r="BF246" s="954"/>
      <c r="BG246" s="954"/>
      <c r="BH246" s="954"/>
      <c r="BI246" s="954"/>
      <c r="BJ246" s="954"/>
      <c r="BK246" s="954"/>
      <c r="BL246" s="959" t="str">
        <f>IF(Portada!$A$1="www.fly-logics.com","APP",0)</f>
        <v>APP</v>
      </c>
      <c r="BM246" s="960"/>
      <c r="BN246" s="960"/>
      <c r="BO246" s="736"/>
      <c r="BP246" s="736"/>
      <c r="BQ246" s="736"/>
      <c r="BR246" s="736"/>
      <c r="BS246" s="736"/>
      <c r="BT246" s="736"/>
      <c r="BU246" s="736"/>
      <c r="BV246" s="625"/>
      <c r="BW246" s="910"/>
      <c r="BX246" s="911"/>
      <c r="BY246" s="911"/>
      <c r="BZ246" s="911"/>
      <c r="CA246" s="911"/>
      <c r="CB246" s="912"/>
      <c r="CC246" s="912"/>
      <c r="CD246" s="912"/>
      <c r="CE246" s="912"/>
      <c r="CF246" s="912"/>
      <c r="CG246" s="912"/>
      <c r="CH246" s="912"/>
      <c r="CI246" s="912"/>
      <c r="CJ246" s="912"/>
      <c r="CK246" s="912"/>
      <c r="CL246" s="912"/>
      <c r="CM246" s="912"/>
      <c r="CN246" s="913"/>
      <c r="CO246" s="913"/>
      <c r="CP246" s="913"/>
      <c r="CQ246" s="913"/>
      <c r="CR246" s="913"/>
      <c r="CS246" s="913"/>
      <c r="CT246" s="888"/>
      <c r="CV246" s="898"/>
      <c r="CW246" s="953" t="str">
        <f>'Resumen Anual'!$C$38</f>
        <v>APROXIMACIONES</v>
      </c>
      <c r="CX246" s="954"/>
      <c r="CY246" s="954"/>
      <c r="CZ246" s="954"/>
      <c r="DA246" s="954"/>
      <c r="DB246" s="954"/>
      <c r="DC246" s="954"/>
      <c r="DD246" s="954"/>
      <c r="DE246" s="954"/>
      <c r="DF246" s="954"/>
      <c r="DG246" s="954"/>
      <c r="DH246" s="954"/>
      <c r="DI246" s="954"/>
      <c r="DJ246" s="959" t="str">
        <f>IF(Portada!$A$1="www.fly-logics.com","APP",0)</f>
        <v>APP</v>
      </c>
      <c r="DK246" s="960"/>
      <c r="DL246" s="960"/>
      <c r="DM246" s="736"/>
      <c r="DN246" s="736"/>
      <c r="DO246" s="736"/>
      <c r="DP246" s="736"/>
      <c r="DQ246" s="736"/>
      <c r="DR246" s="736"/>
      <c r="DS246" s="736"/>
      <c r="DT246" s="625"/>
      <c r="DU246" s="910"/>
      <c r="DV246" s="911"/>
      <c r="DW246" s="911"/>
      <c r="DX246" s="911"/>
      <c r="DY246" s="911"/>
      <c r="DZ246" s="912"/>
      <c r="EA246" s="912"/>
      <c r="EB246" s="912"/>
      <c r="EC246" s="912"/>
      <c r="ED246" s="912"/>
      <c r="EE246" s="912"/>
      <c r="EF246" s="912"/>
      <c r="EG246" s="912"/>
      <c r="EH246" s="912"/>
      <c r="EI246" s="912"/>
      <c r="EJ246" s="912"/>
      <c r="EK246" s="912"/>
      <c r="EL246" s="913"/>
      <c r="EM246" s="913"/>
      <c r="EN246" s="913"/>
      <c r="EO246" s="913"/>
      <c r="EP246" s="913"/>
      <c r="EQ246" s="913"/>
      <c r="ER246" s="888"/>
      <c r="ES246" s="898"/>
      <c r="ET246" s="953" t="str">
        <f>'Resumen Anual'!$C$38</f>
        <v>APROXIMACIONES</v>
      </c>
      <c r="EU246" s="954"/>
      <c r="EV246" s="954"/>
      <c r="EW246" s="954"/>
      <c r="EX246" s="954"/>
      <c r="EY246" s="954"/>
      <c r="EZ246" s="954"/>
      <c r="FA246" s="954"/>
      <c r="FB246" s="954"/>
      <c r="FC246" s="954"/>
      <c r="FD246" s="954"/>
      <c r="FE246" s="954"/>
      <c r="FF246" s="954"/>
      <c r="FG246" s="959" t="str">
        <f>IF(Portada!$A$1="www.fly-logics.com","APP",0)</f>
        <v>APP</v>
      </c>
      <c r="FH246" s="960"/>
      <c r="FI246" s="960"/>
      <c r="FJ246" s="736"/>
      <c r="FK246" s="736"/>
      <c r="FL246" s="736"/>
      <c r="FM246" s="736"/>
      <c r="FN246" s="736"/>
      <c r="FO246" s="736"/>
      <c r="FP246" s="736"/>
      <c r="FQ246" s="625"/>
      <c r="FR246" s="910"/>
      <c r="FS246" s="911"/>
      <c r="FT246" s="911"/>
      <c r="FU246" s="911"/>
      <c r="FV246" s="911"/>
      <c r="FW246" s="912"/>
      <c r="FX246" s="912"/>
      <c r="FY246" s="912"/>
      <c r="FZ246" s="912"/>
      <c r="GA246" s="912"/>
      <c r="GB246" s="912"/>
      <c r="GC246" s="912"/>
      <c r="GD246" s="912"/>
      <c r="GE246" s="912"/>
      <c r="GF246" s="912"/>
      <c r="GG246" s="912"/>
      <c r="GH246" s="912"/>
      <c r="GI246" s="913"/>
      <c r="GJ246" s="913"/>
      <c r="GK246" s="913"/>
      <c r="GL246" s="913"/>
      <c r="GM246" s="913"/>
      <c r="GN246" s="913"/>
      <c r="GO246" s="888"/>
    </row>
    <row r="247" spans="1:197" ht="11.1" customHeight="1" x14ac:dyDescent="0.2">
      <c r="A247" s="898"/>
      <c r="B247" s="955"/>
      <c r="C247" s="956"/>
      <c r="D247" s="956"/>
      <c r="E247" s="956"/>
      <c r="F247" s="956"/>
      <c r="G247" s="956"/>
      <c r="H247" s="956"/>
      <c r="I247" s="956"/>
      <c r="J247" s="956"/>
      <c r="K247" s="956"/>
      <c r="L247" s="956"/>
      <c r="M247" s="956"/>
      <c r="N247" s="956"/>
      <c r="O247" s="961"/>
      <c r="P247" s="962"/>
      <c r="Q247" s="962"/>
      <c r="R247" s="736"/>
      <c r="S247" s="736"/>
      <c r="T247" s="736"/>
      <c r="U247" s="736"/>
      <c r="V247" s="736"/>
      <c r="W247" s="736"/>
      <c r="X247" s="736"/>
      <c r="Y247" s="625"/>
      <c r="Z247" s="911"/>
      <c r="AA247" s="911"/>
      <c r="AB247" s="911"/>
      <c r="AC247" s="911"/>
      <c r="AD247" s="911"/>
      <c r="AE247" s="912"/>
      <c r="AF247" s="912"/>
      <c r="AG247" s="912"/>
      <c r="AH247" s="912"/>
      <c r="AI247" s="912"/>
      <c r="AJ247" s="912"/>
      <c r="AK247" s="912"/>
      <c r="AL247" s="912"/>
      <c r="AM247" s="912"/>
      <c r="AN247" s="912"/>
      <c r="AO247" s="912"/>
      <c r="AP247" s="912"/>
      <c r="AQ247" s="913"/>
      <c r="AR247" s="913"/>
      <c r="AS247" s="913"/>
      <c r="AT247" s="913"/>
      <c r="AU247" s="913"/>
      <c r="AV247" s="913"/>
      <c r="AW247" s="888"/>
      <c r="AX247" s="898"/>
      <c r="AY247" s="955"/>
      <c r="AZ247" s="956"/>
      <c r="BA247" s="956"/>
      <c r="BB247" s="956"/>
      <c r="BC247" s="956"/>
      <c r="BD247" s="956"/>
      <c r="BE247" s="956"/>
      <c r="BF247" s="956"/>
      <c r="BG247" s="956"/>
      <c r="BH247" s="956"/>
      <c r="BI247" s="956"/>
      <c r="BJ247" s="956"/>
      <c r="BK247" s="956"/>
      <c r="BL247" s="961"/>
      <c r="BM247" s="962"/>
      <c r="BN247" s="962"/>
      <c r="BO247" s="736"/>
      <c r="BP247" s="736"/>
      <c r="BQ247" s="736"/>
      <c r="BR247" s="736"/>
      <c r="BS247" s="736"/>
      <c r="BT247" s="736"/>
      <c r="BU247" s="736"/>
      <c r="BV247" s="625"/>
      <c r="BW247" s="911"/>
      <c r="BX247" s="911"/>
      <c r="BY247" s="911"/>
      <c r="BZ247" s="911"/>
      <c r="CA247" s="911"/>
      <c r="CB247" s="912"/>
      <c r="CC247" s="912"/>
      <c r="CD247" s="912"/>
      <c r="CE247" s="912"/>
      <c r="CF247" s="912"/>
      <c r="CG247" s="912"/>
      <c r="CH247" s="912"/>
      <c r="CI247" s="912"/>
      <c r="CJ247" s="912"/>
      <c r="CK247" s="912"/>
      <c r="CL247" s="912"/>
      <c r="CM247" s="912"/>
      <c r="CN247" s="913"/>
      <c r="CO247" s="913"/>
      <c r="CP247" s="913"/>
      <c r="CQ247" s="913"/>
      <c r="CR247" s="913"/>
      <c r="CS247" s="913"/>
      <c r="CT247" s="888"/>
      <c r="CV247" s="898"/>
      <c r="CW247" s="955"/>
      <c r="CX247" s="956"/>
      <c r="CY247" s="956"/>
      <c r="CZ247" s="956"/>
      <c r="DA247" s="956"/>
      <c r="DB247" s="956"/>
      <c r="DC247" s="956"/>
      <c r="DD247" s="956"/>
      <c r="DE247" s="956"/>
      <c r="DF247" s="956"/>
      <c r="DG247" s="956"/>
      <c r="DH247" s="956"/>
      <c r="DI247" s="956"/>
      <c r="DJ247" s="961"/>
      <c r="DK247" s="962"/>
      <c r="DL247" s="962"/>
      <c r="DM247" s="736"/>
      <c r="DN247" s="736"/>
      <c r="DO247" s="736"/>
      <c r="DP247" s="736"/>
      <c r="DQ247" s="736"/>
      <c r="DR247" s="736"/>
      <c r="DS247" s="736"/>
      <c r="DT247" s="625"/>
      <c r="DU247" s="911"/>
      <c r="DV247" s="911"/>
      <c r="DW247" s="911"/>
      <c r="DX247" s="911"/>
      <c r="DY247" s="911"/>
      <c r="DZ247" s="912"/>
      <c r="EA247" s="912"/>
      <c r="EB247" s="912"/>
      <c r="EC247" s="912"/>
      <c r="ED247" s="912"/>
      <c r="EE247" s="912"/>
      <c r="EF247" s="912"/>
      <c r="EG247" s="912"/>
      <c r="EH247" s="912"/>
      <c r="EI247" s="912"/>
      <c r="EJ247" s="912"/>
      <c r="EK247" s="912"/>
      <c r="EL247" s="913"/>
      <c r="EM247" s="913"/>
      <c r="EN247" s="913"/>
      <c r="EO247" s="913"/>
      <c r="EP247" s="913"/>
      <c r="EQ247" s="913"/>
      <c r="ER247" s="888"/>
      <c r="ES247" s="898"/>
      <c r="ET247" s="955"/>
      <c r="EU247" s="956"/>
      <c r="EV247" s="956"/>
      <c r="EW247" s="956"/>
      <c r="EX247" s="956"/>
      <c r="EY247" s="956"/>
      <c r="EZ247" s="956"/>
      <c r="FA247" s="956"/>
      <c r="FB247" s="956"/>
      <c r="FC247" s="956"/>
      <c r="FD247" s="956"/>
      <c r="FE247" s="956"/>
      <c r="FF247" s="956"/>
      <c r="FG247" s="961"/>
      <c r="FH247" s="962"/>
      <c r="FI247" s="962"/>
      <c r="FJ247" s="736"/>
      <c r="FK247" s="736"/>
      <c r="FL247" s="736"/>
      <c r="FM247" s="736"/>
      <c r="FN247" s="736"/>
      <c r="FO247" s="736"/>
      <c r="FP247" s="736"/>
      <c r="FQ247" s="625"/>
      <c r="FR247" s="911"/>
      <c r="FS247" s="911"/>
      <c r="FT247" s="911"/>
      <c r="FU247" s="911"/>
      <c r="FV247" s="911"/>
      <c r="FW247" s="912"/>
      <c r="FX247" s="912"/>
      <c r="FY247" s="912"/>
      <c r="FZ247" s="912"/>
      <c r="GA247" s="912"/>
      <c r="GB247" s="912"/>
      <c r="GC247" s="912"/>
      <c r="GD247" s="912"/>
      <c r="GE247" s="912"/>
      <c r="GF247" s="912"/>
      <c r="GG247" s="912"/>
      <c r="GH247" s="912"/>
      <c r="GI247" s="913"/>
      <c r="GJ247" s="913"/>
      <c r="GK247" s="913"/>
      <c r="GL247" s="913"/>
      <c r="GM247" s="913"/>
      <c r="GN247" s="913"/>
      <c r="GO247" s="888"/>
    </row>
    <row r="248" spans="1:197" ht="15" customHeight="1" x14ac:dyDescent="0.2">
      <c r="A248" s="898"/>
      <c r="B248" s="957"/>
      <c r="C248" s="958"/>
      <c r="D248" s="958"/>
      <c r="E248" s="958"/>
      <c r="F248" s="958"/>
      <c r="G248" s="958"/>
      <c r="H248" s="958"/>
      <c r="I248" s="958"/>
      <c r="J248" s="958"/>
      <c r="K248" s="958"/>
      <c r="L248" s="958"/>
      <c r="M248" s="958"/>
      <c r="N248" s="958"/>
      <c r="O248" s="963"/>
      <c r="P248" s="964"/>
      <c r="Q248" s="964"/>
      <c r="R248" s="736"/>
      <c r="S248" s="736"/>
      <c r="T248" s="736"/>
      <c r="U248" s="736"/>
      <c r="V248" s="736"/>
      <c r="W248" s="736"/>
      <c r="X248" s="736"/>
      <c r="Y248" s="625"/>
      <c r="Z248" s="910"/>
      <c r="AA248" s="911"/>
      <c r="AB248" s="911"/>
      <c r="AC248" s="911"/>
      <c r="AD248" s="911"/>
      <c r="AE248" s="912"/>
      <c r="AF248" s="912"/>
      <c r="AG248" s="912"/>
      <c r="AH248" s="912"/>
      <c r="AI248" s="912"/>
      <c r="AJ248" s="912"/>
      <c r="AK248" s="912"/>
      <c r="AL248" s="912"/>
      <c r="AM248" s="912"/>
      <c r="AN248" s="912"/>
      <c r="AO248" s="912"/>
      <c r="AP248" s="912"/>
      <c r="AQ248" s="913"/>
      <c r="AR248" s="913"/>
      <c r="AS248" s="913"/>
      <c r="AT248" s="913"/>
      <c r="AU248" s="913"/>
      <c r="AV248" s="913"/>
      <c r="AW248" s="888"/>
      <c r="AX248" s="898"/>
      <c r="AY248" s="957"/>
      <c r="AZ248" s="958"/>
      <c r="BA248" s="958"/>
      <c r="BB248" s="958"/>
      <c r="BC248" s="958"/>
      <c r="BD248" s="958"/>
      <c r="BE248" s="958"/>
      <c r="BF248" s="958"/>
      <c r="BG248" s="958"/>
      <c r="BH248" s="958"/>
      <c r="BI248" s="958"/>
      <c r="BJ248" s="958"/>
      <c r="BK248" s="958"/>
      <c r="BL248" s="963"/>
      <c r="BM248" s="964"/>
      <c r="BN248" s="964"/>
      <c r="BO248" s="736"/>
      <c r="BP248" s="736"/>
      <c r="BQ248" s="736"/>
      <c r="BR248" s="736"/>
      <c r="BS248" s="736"/>
      <c r="BT248" s="736"/>
      <c r="BU248" s="736"/>
      <c r="BV248" s="625"/>
      <c r="BW248" s="910"/>
      <c r="BX248" s="911"/>
      <c r="BY248" s="911"/>
      <c r="BZ248" s="911"/>
      <c r="CA248" s="911"/>
      <c r="CB248" s="912"/>
      <c r="CC248" s="912"/>
      <c r="CD248" s="912"/>
      <c r="CE248" s="912"/>
      <c r="CF248" s="912"/>
      <c r="CG248" s="912"/>
      <c r="CH248" s="912"/>
      <c r="CI248" s="912"/>
      <c r="CJ248" s="912"/>
      <c r="CK248" s="912"/>
      <c r="CL248" s="912"/>
      <c r="CM248" s="912"/>
      <c r="CN248" s="913"/>
      <c r="CO248" s="913"/>
      <c r="CP248" s="913"/>
      <c r="CQ248" s="913"/>
      <c r="CR248" s="913"/>
      <c r="CS248" s="913"/>
      <c r="CT248" s="888"/>
      <c r="CV248" s="898"/>
      <c r="CW248" s="957"/>
      <c r="CX248" s="958"/>
      <c r="CY248" s="958"/>
      <c r="CZ248" s="958"/>
      <c r="DA248" s="958"/>
      <c r="DB248" s="958"/>
      <c r="DC248" s="958"/>
      <c r="DD248" s="958"/>
      <c r="DE248" s="958"/>
      <c r="DF248" s="958"/>
      <c r="DG248" s="958"/>
      <c r="DH248" s="958"/>
      <c r="DI248" s="958"/>
      <c r="DJ248" s="963"/>
      <c r="DK248" s="964"/>
      <c r="DL248" s="964"/>
      <c r="DM248" s="736"/>
      <c r="DN248" s="736"/>
      <c r="DO248" s="736"/>
      <c r="DP248" s="736"/>
      <c r="DQ248" s="736"/>
      <c r="DR248" s="736"/>
      <c r="DS248" s="736"/>
      <c r="DT248" s="625"/>
      <c r="DU248" s="910"/>
      <c r="DV248" s="911"/>
      <c r="DW248" s="911"/>
      <c r="DX248" s="911"/>
      <c r="DY248" s="911"/>
      <c r="DZ248" s="912"/>
      <c r="EA248" s="912"/>
      <c r="EB248" s="912"/>
      <c r="EC248" s="912"/>
      <c r="ED248" s="912"/>
      <c r="EE248" s="912"/>
      <c r="EF248" s="912"/>
      <c r="EG248" s="912"/>
      <c r="EH248" s="912"/>
      <c r="EI248" s="912"/>
      <c r="EJ248" s="912"/>
      <c r="EK248" s="912"/>
      <c r="EL248" s="913"/>
      <c r="EM248" s="913"/>
      <c r="EN248" s="913"/>
      <c r="EO248" s="913"/>
      <c r="EP248" s="913"/>
      <c r="EQ248" s="913"/>
      <c r="ER248" s="888"/>
      <c r="ES248" s="898"/>
      <c r="ET248" s="957"/>
      <c r="EU248" s="958"/>
      <c r="EV248" s="958"/>
      <c r="EW248" s="958"/>
      <c r="EX248" s="958"/>
      <c r="EY248" s="958"/>
      <c r="EZ248" s="958"/>
      <c r="FA248" s="958"/>
      <c r="FB248" s="958"/>
      <c r="FC248" s="958"/>
      <c r="FD248" s="958"/>
      <c r="FE248" s="958"/>
      <c r="FF248" s="958"/>
      <c r="FG248" s="963"/>
      <c r="FH248" s="964"/>
      <c r="FI248" s="964"/>
      <c r="FJ248" s="736"/>
      <c r="FK248" s="736"/>
      <c r="FL248" s="736"/>
      <c r="FM248" s="736"/>
      <c r="FN248" s="736"/>
      <c r="FO248" s="736"/>
      <c r="FP248" s="736"/>
      <c r="FQ248" s="625"/>
      <c r="FR248" s="910"/>
      <c r="FS248" s="911"/>
      <c r="FT248" s="911"/>
      <c r="FU248" s="911"/>
      <c r="FV248" s="911"/>
      <c r="FW248" s="912"/>
      <c r="FX248" s="912"/>
      <c r="FY248" s="912"/>
      <c r="FZ248" s="912"/>
      <c r="GA248" s="912"/>
      <c r="GB248" s="912"/>
      <c r="GC248" s="912"/>
      <c r="GD248" s="912"/>
      <c r="GE248" s="912"/>
      <c r="GF248" s="912"/>
      <c r="GG248" s="912"/>
      <c r="GH248" s="912"/>
      <c r="GI248" s="913"/>
      <c r="GJ248" s="913"/>
      <c r="GK248" s="913"/>
      <c r="GL248" s="913"/>
      <c r="GM248" s="913"/>
      <c r="GN248" s="913"/>
      <c r="GO248" s="888"/>
    </row>
    <row r="249" spans="1:197" ht="4.5" customHeight="1" x14ac:dyDescent="0.25">
      <c r="A249" s="898"/>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625"/>
      <c r="Z249" s="911"/>
      <c r="AA249" s="911"/>
      <c r="AB249" s="911"/>
      <c r="AC249" s="911"/>
      <c r="AD249" s="911"/>
      <c r="AE249" s="912"/>
      <c r="AF249" s="912"/>
      <c r="AG249" s="912"/>
      <c r="AH249" s="912"/>
      <c r="AI249" s="912"/>
      <c r="AJ249" s="912"/>
      <c r="AK249" s="912"/>
      <c r="AL249" s="912"/>
      <c r="AM249" s="912"/>
      <c r="AN249" s="912"/>
      <c r="AO249" s="912"/>
      <c r="AP249" s="912"/>
      <c r="AQ249" s="913"/>
      <c r="AR249" s="913"/>
      <c r="AS249" s="913"/>
      <c r="AT249" s="913"/>
      <c r="AU249" s="913"/>
      <c r="AV249" s="913"/>
      <c r="AW249" s="888"/>
      <c r="AX249" s="898"/>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625"/>
      <c r="BW249" s="911"/>
      <c r="BX249" s="911"/>
      <c r="BY249" s="911"/>
      <c r="BZ249" s="911"/>
      <c r="CA249" s="911"/>
      <c r="CB249" s="912"/>
      <c r="CC249" s="912"/>
      <c r="CD249" s="912"/>
      <c r="CE249" s="912"/>
      <c r="CF249" s="912"/>
      <c r="CG249" s="912"/>
      <c r="CH249" s="912"/>
      <c r="CI249" s="912"/>
      <c r="CJ249" s="912"/>
      <c r="CK249" s="912"/>
      <c r="CL249" s="912"/>
      <c r="CM249" s="912"/>
      <c r="CN249" s="913"/>
      <c r="CO249" s="913"/>
      <c r="CP249" s="913"/>
      <c r="CQ249" s="913"/>
      <c r="CR249" s="913"/>
      <c r="CS249" s="913"/>
      <c r="CT249" s="888"/>
      <c r="CV249" s="898"/>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625"/>
      <c r="DU249" s="911"/>
      <c r="DV249" s="911"/>
      <c r="DW249" s="911"/>
      <c r="DX249" s="911"/>
      <c r="DY249" s="911"/>
      <c r="DZ249" s="912"/>
      <c r="EA249" s="912"/>
      <c r="EB249" s="912"/>
      <c r="EC249" s="912"/>
      <c r="ED249" s="912"/>
      <c r="EE249" s="912"/>
      <c r="EF249" s="912"/>
      <c r="EG249" s="912"/>
      <c r="EH249" s="912"/>
      <c r="EI249" s="912"/>
      <c r="EJ249" s="912"/>
      <c r="EK249" s="912"/>
      <c r="EL249" s="913"/>
      <c r="EM249" s="913"/>
      <c r="EN249" s="913"/>
      <c r="EO249" s="913"/>
      <c r="EP249" s="913"/>
      <c r="EQ249" s="913"/>
      <c r="ER249" s="888"/>
      <c r="ES249" s="898"/>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625"/>
      <c r="FR249" s="911"/>
      <c r="FS249" s="911"/>
      <c r="FT249" s="911"/>
      <c r="FU249" s="911"/>
      <c r="FV249" s="911"/>
      <c r="FW249" s="912"/>
      <c r="FX249" s="912"/>
      <c r="FY249" s="912"/>
      <c r="FZ249" s="912"/>
      <c r="GA249" s="912"/>
      <c r="GB249" s="912"/>
      <c r="GC249" s="912"/>
      <c r="GD249" s="912"/>
      <c r="GE249" s="912"/>
      <c r="GF249" s="912"/>
      <c r="GG249" s="912"/>
      <c r="GH249" s="912"/>
      <c r="GI249" s="913"/>
      <c r="GJ249" s="913"/>
      <c r="GK249" s="913"/>
      <c r="GL249" s="913"/>
      <c r="GM249" s="913"/>
      <c r="GN249" s="913"/>
      <c r="GO249" s="888"/>
    </row>
    <row r="250" spans="1:197" ht="9.75" customHeight="1" x14ac:dyDescent="0.2">
      <c r="A250" s="898"/>
      <c r="B250" s="948" t="str">
        <f>IF(Portada!$A$1="www.fly-logics.com","ILS",0)</f>
        <v>ILS</v>
      </c>
      <c r="C250" s="948"/>
      <c r="D250" s="948"/>
      <c r="E250" s="948"/>
      <c r="F250" s="948"/>
      <c r="G250" s="948"/>
      <c r="H250" s="949" t="str">
        <f>IF(Portada!$A$1="www.fly-logics.com","VFR",0)</f>
        <v>VFR</v>
      </c>
      <c r="I250" s="950"/>
      <c r="J250" s="950"/>
      <c r="K250" s="950"/>
      <c r="L250" s="951"/>
      <c r="M250" s="949" t="str">
        <f>IF(Portada!$A$1="www.fly-logics.com","ADF",0)</f>
        <v>ADF</v>
      </c>
      <c r="N250" s="950"/>
      <c r="O250" s="950"/>
      <c r="P250" s="950"/>
      <c r="Q250" s="950"/>
      <c r="R250" s="951"/>
      <c r="S250" s="952" t="str">
        <f>IF(Portada!$A$1="www.fly-logics.com","VOR",0)</f>
        <v>VOR</v>
      </c>
      <c r="T250" s="952"/>
      <c r="U250" s="952"/>
      <c r="V250" s="952"/>
      <c r="W250" s="952"/>
      <c r="X250" s="952"/>
      <c r="Y250" s="625"/>
      <c r="Z250" s="910"/>
      <c r="AA250" s="911"/>
      <c r="AB250" s="911"/>
      <c r="AC250" s="911"/>
      <c r="AD250" s="911"/>
      <c r="AE250" s="912"/>
      <c r="AF250" s="912"/>
      <c r="AG250" s="912"/>
      <c r="AH250" s="912"/>
      <c r="AI250" s="912"/>
      <c r="AJ250" s="912"/>
      <c r="AK250" s="912"/>
      <c r="AL250" s="912"/>
      <c r="AM250" s="912"/>
      <c r="AN250" s="912"/>
      <c r="AO250" s="912"/>
      <c r="AP250" s="912"/>
      <c r="AQ250" s="913"/>
      <c r="AR250" s="913"/>
      <c r="AS250" s="913"/>
      <c r="AT250" s="913"/>
      <c r="AU250" s="913"/>
      <c r="AV250" s="913"/>
      <c r="AW250" s="888"/>
      <c r="AX250" s="898"/>
      <c r="AY250" s="948" t="str">
        <f>IF(Portada!$A$1="www.fly-logics.com","ILS",0)</f>
        <v>ILS</v>
      </c>
      <c r="AZ250" s="948"/>
      <c r="BA250" s="948"/>
      <c r="BB250" s="948"/>
      <c r="BC250" s="948"/>
      <c r="BD250" s="948"/>
      <c r="BE250" s="949" t="str">
        <f>IF(Portada!$A$1="www.fly-logics.com","VFR",0)</f>
        <v>VFR</v>
      </c>
      <c r="BF250" s="950"/>
      <c r="BG250" s="950"/>
      <c r="BH250" s="950"/>
      <c r="BI250" s="951"/>
      <c r="BJ250" s="949" t="str">
        <f>IF(Portada!$A$1="www.fly-logics.com","ADF",0)</f>
        <v>ADF</v>
      </c>
      <c r="BK250" s="950"/>
      <c r="BL250" s="950"/>
      <c r="BM250" s="950"/>
      <c r="BN250" s="950"/>
      <c r="BO250" s="951"/>
      <c r="BP250" s="952" t="str">
        <f>IF(Portada!$A$1="www.fly-logics.com","VOR",0)</f>
        <v>VOR</v>
      </c>
      <c r="BQ250" s="952"/>
      <c r="BR250" s="952"/>
      <c r="BS250" s="952"/>
      <c r="BT250" s="952"/>
      <c r="BU250" s="952"/>
      <c r="BV250" s="625"/>
      <c r="BW250" s="910"/>
      <c r="BX250" s="911"/>
      <c r="BY250" s="911"/>
      <c r="BZ250" s="911"/>
      <c r="CA250" s="911"/>
      <c r="CB250" s="912"/>
      <c r="CC250" s="912"/>
      <c r="CD250" s="912"/>
      <c r="CE250" s="912"/>
      <c r="CF250" s="912"/>
      <c r="CG250" s="912"/>
      <c r="CH250" s="912"/>
      <c r="CI250" s="912"/>
      <c r="CJ250" s="912"/>
      <c r="CK250" s="912"/>
      <c r="CL250" s="912"/>
      <c r="CM250" s="912"/>
      <c r="CN250" s="913"/>
      <c r="CO250" s="913"/>
      <c r="CP250" s="913"/>
      <c r="CQ250" s="913"/>
      <c r="CR250" s="913"/>
      <c r="CS250" s="913"/>
      <c r="CT250" s="888"/>
      <c r="CV250" s="898"/>
      <c r="CW250" s="948" t="str">
        <f>IF(Portada!$A$1="www.fly-logics.com","ILS",0)</f>
        <v>ILS</v>
      </c>
      <c r="CX250" s="948"/>
      <c r="CY250" s="948"/>
      <c r="CZ250" s="948"/>
      <c r="DA250" s="948"/>
      <c r="DB250" s="948"/>
      <c r="DC250" s="949" t="str">
        <f>IF(Portada!$A$1="www.fly-logics.com","VFR",0)</f>
        <v>VFR</v>
      </c>
      <c r="DD250" s="950"/>
      <c r="DE250" s="950"/>
      <c r="DF250" s="950"/>
      <c r="DG250" s="951"/>
      <c r="DH250" s="949" t="str">
        <f>IF(Portada!$A$1="www.fly-logics.com","ADF",0)</f>
        <v>ADF</v>
      </c>
      <c r="DI250" s="950"/>
      <c r="DJ250" s="950"/>
      <c r="DK250" s="950"/>
      <c r="DL250" s="950"/>
      <c r="DM250" s="951"/>
      <c r="DN250" s="952" t="str">
        <f>IF(Portada!$A$1="www.fly-logics.com","VOR",0)</f>
        <v>VOR</v>
      </c>
      <c r="DO250" s="952"/>
      <c r="DP250" s="952"/>
      <c r="DQ250" s="952"/>
      <c r="DR250" s="952"/>
      <c r="DS250" s="952"/>
      <c r="DT250" s="625"/>
      <c r="DU250" s="910"/>
      <c r="DV250" s="911"/>
      <c r="DW250" s="911"/>
      <c r="DX250" s="911"/>
      <c r="DY250" s="911"/>
      <c r="DZ250" s="912"/>
      <c r="EA250" s="912"/>
      <c r="EB250" s="912"/>
      <c r="EC250" s="912"/>
      <c r="ED250" s="912"/>
      <c r="EE250" s="912"/>
      <c r="EF250" s="912"/>
      <c r="EG250" s="912"/>
      <c r="EH250" s="912"/>
      <c r="EI250" s="912"/>
      <c r="EJ250" s="912"/>
      <c r="EK250" s="912"/>
      <c r="EL250" s="913"/>
      <c r="EM250" s="913"/>
      <c r="EN250" s="913"/>
      <c r="EO250" s="913"/>
      <c r="EP250" s="913"/>
      <c r="EQ250" s="913"/>
      <c r="ER250" s="888"/>
      <c r="ES250" s="898"/>
      <c r="ET250" s="948" t="str">
        <f>IF(Portada!$A$1="www.fly-logics.com","ILS",0)</f>
        <v>ILS</v>
      </c>
      <c r="EU250" s="948"/>
      <c r="EV250" s="948"/>
      <c r="EW250" s="948"/>
      <c r="EX250" s="948"/>
      <c r="EY250" s="948"/>
      <c r="EZ250" s="949" t="str">
        <f>IF(Portada!$A$1="www.fly-logics.com","VFR",0)</f>
        <v>VFR</v>
      </c>
      <c r="FA250" s="950"/>
      <c r="FB250" s="950"/>
      <c r="FC250" s="950"/>
      <c r="FD250" s="951"/>
      <c r="FE250" s="949" t="str">
        <f>IF(Portada!$A$1="www.fly-logics.com","ADF",0)</f>
        <v>ADF</v>
      </c>
      <c r="FF250" s="950"/>
      <c r="FG250" s="950"/>
      <c r="FH250" s="950"/>
      <c r="FI250" s="950"/>
      <c r="FJ250" s="951"/>
      <c r="FK250" s="952" t="str">
        <f>IF(Portada!$A$1="www.fly-logics.com","VOR",0)</f>
        <v>VOR</v>
      </c>
      <c r="FL250" s="952"/>
      <c r="FM250" s="952"/>
      <c r="FN250" s="952"/>
      <c r="FO250" s="952"/>
      <c r="FP250" s="952"/>
      <c r="FQ250" s="625"/>
      <c r="FR250" s="910"/>
      <c r="FS250" s="911"/>
      <c r="FT250" s="911"/>
      <c r="FU250" s="911"/>
      <c r="FV250" s="911"/>
      <c r="FW250" s="912"/>
      <c r="FX250" s="912"/>
      <c r="FY250" s="912"/>
      <c r="FZ250" s="912"/>
      <c r="GA250" s="912"/>
      <c r="GB250" s="912"/>
      <c r="GC250" s="912"/>
      <c r="GD250" s="912"/>
      <c r="GE250" s="912"/>
      <c r="GF250" s="912"/>
      <c r="GG250" s="912"/>
      <c r="GH250" s="912"/>
      <c r="GI250" s="913"/>
      <c r="GJ250" s="913"/>
      <c r="GK250" s="913"/>
      <c r="GL250" s="913"/>
      <c r="GM250" s="913"/>
      <c r="GN250" s="913"/>
      <c r="GO250" s="888"/>
    </row>
    <row r="251" spans="1:197" ht="9.75" customHeight="1" x14ac:dyDescent="0.2">
      <c r="A251" s="898"/>
      <c r="B251" s="715"/>
      <c r="C251" s="716"/>
      <c r="D251" s="716"/>
      <c r="E251" s="716"/>
      <c r="F251" s="716"/>
      <c r="G251" s="717"/>
      <c r="H251" s="715"/>
      <c r="I251" s="716"/>
      <c r="J251" s="716"/>
      <c r="K251" s="716"/>
      <c r="L251" s="717"/>
      <c r="M251" s="715"/>
      <c r="N251" s="716"/>
      <c r="O251" s="716"/>
      <c r="P251" s="716"/>
      <c r="Q251" s="716"/>
      <c r="R251" s="717"/>
      <c r="S251" s="715"/>
      <c r="T251" s="716"/>
      <c r="U251" s="716"/>
      <c r="V251" s="716"/>
      <c r="W251" s="716"/>
      <c r="X251" s="717"/>
      <c r="Y251" s="625"/>
      <c r="Z251" s="911"/>
      <c r="AA251" s="911"/>
      <c r="AB251" s="911"/>
      <c r="AC251" s="911"/>
      <c r="AD251" s="911"/>
      <c r="AE251" s="912"/>
      <c r="AF251" s="912"/>
      <c r="AG251" s="912"/>
      <c r="AH251" s="912"/>
      <c r="AI251" s="912"/>
      <c r="AJ251" s="912"/>
      <c r="AK251" s="912"/>
      <c r="AL251" s="912"/>
      <c r="AM251" s="912"/>
      <c r="AN251" s="912"/>
      <c r="AO251" s="912"/>
      <c r="AP251" s="912"/>
      <c r="AQ251" s="913"/>
      <c r="AR251" s="913"/>
      <c r="AS251" s="913"/>
      <c r="AT251" s="913"/>
      <c r="AU251" s="913"/>
      <c r="AV251" s="913"/>
      <c r="AW251" s="888"/>
      <c r="AX251" s="898"/>
      <c r="AY251" s="715"/>
      <c r="AZ251" s="716"/>
      <c r="BA251" s="716"/>
      <c r="BB251" s="716"/>
      <c r="BC251" s="716"/>
      <c r="BD251" s="717"/>
      <c r="BE251" s="715"/>
      <c r="BF251" s="716"/>
      <c r="BG251" s="716"/>
      <c r="BH251" s="716"/>
      <c r="BI251" s="717"/>
      <c r="BJ251" s="715"/>
      <c r="BK251" s="716"/>
      <c r="BL251" s="716"/>
      <c r="BM251" s="716"/>
      <c r="BN251" s="716"/>
      <c r="BO251" s="717"/>
      <c r="BP251" s="715"/>
      <c r="BQ251" s="716"/>
      <c r="BR251" s="716"/>
      <c r="BS251" s="716"/>
      <c r="BT251" s="716"/>
      <c r="BU251" s="717"/>
      <c r="BV251" s="625"/>
      <c r="BW251" s="911"/>
      <c r="BX251" s="911"/>
      <c r="BY251" s="911"/>
      <c r="BZ251" s="911"/>
      <c r="CA251" s="911"/>
      <c r="CB251" s="912"/>
      <c r="CC251" s="912"/>
      <c r="CD251" s="912"/>
      <c r="CE251" s="912"/>
      <c r="CF251" s="912"/>
      <c r="CG251" s="912"/>
      <c r="CH251" s="912"/>
      <c r="CI251" s="912"/>
      <c r="CJ251" s="912"/>
      <c r="CK251" s="912"/>
      <c r="CL251" s="912"/>
      <c r="CM251" s="912"/>
      <c r="CN251" s="913"/>
      <c r="CO251" s="913"/>
      <c r="CP251" s="913"/>
      <c r="CQ251" s="913"/>
      <c r="CR251" s="913"/>
      <c r="CS251" s="913"/>
      <c r="CT251" s="888"/>
      <c r="CV251" s="898"/>
      <c r="CW251" s="715"/>
      <c r="CX251" s="716"/>
      <c r="CY251" s="716"/>
      <c r="CZ251" s="716"/>
      <c r="DA251" s="716"/>
      <c r="DB251" s="717"/>
      <c r="DC251" s="715"/>
      <c r="DD251" s="716"/>
      <c r="DE251" s="716"/>
      <c r="DF251" s="716"/>
      <c r="DG251" s="717"/>
      <c r="DH251" s="715"/>
      <c r="DI251" s="716"/>
      <c r="DJ251" s="716"/>
      <c r="DK251" s="716"/>
      <c r="DL251" s="716"/>
      <c r="DM251" s="717"/>
      <c r="DN251" s="715"/>
      <c r="DO251" s="716"/>
      <c r="DP251" s="716"/>
      <c r="DQ251" s="716"/>
      <c r="DR251" s="716"/>
      <c r="DS251" s="717"/>
      <c r="DT251" s="625"/>
      <c r="DU251" s="911"/>
      <c r="DV251" s="911"/>
      <c r="DW251" s="911"/>
      <c r="DX251" s="911"/>
      <c r="DY251" s="911"/>
      <c r="DZ251" s="912"/>
      <c r="EA251" s="912"/>
      <c r="EB251" s="912"/>
      <c r="EC251" s="912"/>
      <c r="ED251" s="912"/>
      <c r="EE251" s="912"/>
      <c r="EF251" s="912"/>
      <c r="EG251" s="912"/>
      <c r="EH251" s="912"/>
      <c r="EI251" s="912"/>
      <c r="EJ251" s="912"/>
      <c r="EK251" s="912"/>
      <c r="EL251" s="913"/>
      <c r="EM251" s="913"/>
      <c r="EN251" s="913"/>
      <c r="EO251" s="913"/>
      <c r="EP251" s="913"/>
      <c r="EQ251" s="913"/>
      <c r="ER251" s="888"/>
      <c r="ES251" s="898"/>
      <c r="ET251" s="715"/>
      <c r="EU251" s="716"/>
      <c r="EV251" s="716"/>
      <c r="EW251" s="716"/>
      <c r="EX251" s="716"/>
      <c r="EY251" s="717"/>
      <c r="EZ251" s="715"/>
      <c r="FA251" s="716"/>
      <c r="FB251" s="716"/>
      <c r="FC251" s="716"/>
      <c r="FD251" s="717"/>
      <c r="FE251" s="715"/>
      <c r="FF251" s="716"/>
      <c r="FG251" s="716"/>
      <c r="FH251" s="716"/>
      <c r="FI251" s="716"/>
      <c r="FJ251" s="717"/>
      <c r="FK251" s="715"/>
      <c r="FL251" s="716"/>
      <c r="FM251" s="716"/>
      <c r="FN251" s="716"/>
      <c r="FO251" s="716"/>
      <c r="FP251" s="717"/>
      <c r="FQ251" s="625"/>
      <c r="FR251" s="911"/>
      <c r="FS251" s="911"/>
      <c r="FT251" s="911"/>
      <c r="FU251" s="911"/>
      <c r="FV251" s="911"/>
      <c r="FW251" s="912"/>
      <c r="FX251" s="912"/>
      <c r="FY251" s="912"/>
      <c r="FZ251" s="912"/>
      <c r="GA251" s="912"/>
      <c r="GB251" s="912"/>
      <c r="GC251" s="912"/>
      <c r="GD251" s="912"/>
      <c r="GE251" s="912"/>
      <c r="GF251" s="912"/>
      <c r="GG251" s="912"/>
      <c r="GH251" s="912"/>
      <c r="GI251" s="913"/>
      <c r="GJ251" s="913"/>
      <c r="GK251" s="913"/>
      <c r="GL251" s="913"/>
      <c r="GM251" s="913"/>
      <c r="GN251" s="913"/>
      <c r="GO251" s="888"/>
    </row>
    <row r="252" spans="1:197" ht="9" customHeight="1" x14ac:dyDescent="0.2">
      <c r="A252" s="898"/>
      <c r="B252" s="718"/>
      <c r="C252" s="719"/>
      <c r="D252" s="719"/>
      <c r="E252" s="719"/>
      <c r="F252" s="719"/>
      <c r="G252" s="720"/>
      <c r="H252" s="721"/>
      <c r="I252" s="722"/>
      <c r="J252" s="722"/>
      <c r="K252" s="722"/>
      <c r="L252" s="723"/>
      <c r="M252" s="721"/>
      <c r="N252" s="722"/>
      <c r="O252" s="722"/>
      <c r="P252" s="722"/>
      <c r="Q252" s="722"/>
      <c r="R252" s="723"/>
      <c r="S252" s="718"/>
      <c r="T252" s="719"/>
      <c r="U252" s="719"/>
      <c r="V252" s="719"/>
      <c r="W252" s="719"/>
      <c r="X252" s="720"/>
      <c r="Y252" s="625"/>
      <c r="Z252" s="910"/>
      <c r="AA252" s="911"/>
      <c r="AB252" s="911"/>
      <c r="AC252" s="911"/>
      <c r="AD252" s="911"/>
      <c r="AE252" s="912"/>
      <c r="AF252" s="912"/>
      <c r="AG252" s="912"/>
      <c r="AH252" s="912"/>
      <c r="AI252" s="912"/>
      <c r="AJ252" s="912"/>
      <c r="AK252" s="912"/>
      <c r="AL252" s="912"/>
      <c r="AM252" s="912"/>
      <c r="AN252" s="912"/>
      <c r="AO252" s="912"/>
      <c r="AP252" s="912"/>
      <c r="AQ252" s="913"/>
      <c r="AR252" s="913"/>
      <c r="AS252" s="913"/>
      <c r="AT252" s="913"/>
      <c r="AU252" s="913"/>
      <c r="AV252" s="913"/>
      <c r="AW252" s="888"/>
      <c r="AX252" s="898"/>
      <c r="AY252" s="718"/>
      <c r="AZ252" s="719"/>
      <c r="BA252" s="719"/>
      <c r="BB252" s="719"/>
      <c r="BC252" s="719"/>
      <c r="BD252" s="720"/>
      <c r="BE252" s="721"/>
      <c r="BF252" s="722"/>
      <c r="BG252" s="722"/>
      <c r="BH252" s="722"/>
      <c r="BI252" s="723"/>
      <c r="BJ252" s="721"/>
      <c r="BK252" s="722"/>
      <c r="BL252" s="722"/>
      <c r="BM252" s="722"/>
      <c r="BN252" s="722"/>
      <c r="BO252" s="723"/>
      <c r="BP252" s="718"/>
      <c r="BQ252" s="719"/>
      <c r="BR252" s="719"/>
      <c r="BS252" s="719"/>
      <c r="BT252" s="719"/>
      <c r="BU252" s="720"/>
      <c r="BV252" s="625"/>
      <c r="BW252" s="910"/>
      <c r="BX252" s="911"/>
      <c r="BY252" s="911"/>
      <c r="BZ252" s="911"/>
      <c r="CA252" s="911"/>
      <c r="CB252" s="912"/>
      <c r="CC252" s="912"/>
      <c r="CD252" s="912"/>
      <c r="CE252" s="912"/>
      <c r="CF252" s="912"/>
      <c r="CG252" s="912"/>
      <c r="CH252" s="912"/>
      <c r="CI252" s="912"/>
      <c r="CJ252" s="912"/>
      <c r="CK252" s="912"/>
      <c r="CL252" s="912"/>
      <c r="CM252" s="912"/>
      <c r="CN252" s="913"/>
      <c r="CO252" s="913"/>
      <c r="CP252" s="913"/>
      <c r="CQ252" s="913"/>
      <c r="CR252" s="913"/>
      <c r="CS252" s="913"/>
      <c r="CT252" s="888"/>
      <c r="CV252" s="898"/>
      <c r="CW252" s="718"/>
      <c r="CX252" s="719"/>
      <c r="CY252" s="719"/>
      <c r="CZ252" s="719"/>
      <c r="DA252" s="719"/>
      <c r="DB252" s="720"/>
      <c r="DC252" s="721"/>
      <c r="DD252" s="722"/>
      <c r="DE252" s="722"/>
      <c r="DF252" s="722"/>
      <c r="DG252" s="723"/>
      <c r="DH252" s="721"/>
      <c r="DI252" s="722"/>
      <c r="DJ252" s="722"/>
      <c r="DK252" s="722"/>
      <c r="DL252" s="722"/>
      <c r="DM252" s="723"/>
      <c r="DN252" s="718"/>
      <c r="DO252" s="719"/>
      <c r="DP252" s="719"/>
      <c r="DQ252" s="719"/>
      <c r="DR252" s="719"/>
      <c r="DS252" s="720"/>
      <c r="DT252" s="625"/>
      <c r="DU252" s="910"/>
      <c r="DV252" s="911"/>
      <c r="DW252" s="911"/>
      <c r="DX252" s="911"/>
      <c r="DY252" s="911"/>
      <c r="DZ252" s="912"/>
      <c r="EA252" s="912"/>
      <c r="EB252" s="912"/>
      <c r="EC252" s="912"/>
      <c r="ED252" s="912"/>
      <c r="EE252" s="912"/>
      <c r="EF252" s="912"/>
      <c r="EG252" s="912"/>
      <c r="EH252" s="912"/>
      <c r="EI252" s="912"/>
      <c r="EJ252" s="912"/>
      <c r="EK252" s="912"/>
      <c r="EL252" s="913"/>
      <c r="EM252" s="913"/>
      <c r="EN252" s="913"/>
      <c r="EO252" s="913"/>
      <c r="EP252" s="913"/>
      <c r="EQ252" s="913"/>
      <c r="ER252" s="888"/>
      <c r="ES252" s="898"/>
      <c r="ET252" s="718"/>
      <c r="EU252" s="719"/>
      <c r="EV252" s="719"/>
      <c r="EW252" s="719"/>
      <c r="EX252" s="719"/>
      <c r="EY252" s="720"/>
      <c r="EZ252" s="721"/>
      <c r="FA252" s="722"/>
      <c r="FB252" s="722"/>
      <c r="FC252" s="722"/>
      <c r="FD252" s="723"/>
      <c r="FE252" s="721"/>
      <c r="FF252" s="722"/>
      <c r="FG252" s="722"/>
      <c r="FH252" s="722"/>
      <c r="FI252" s="722"/>
      <c r="FJ252" s="723"/>
      <c r="FK252" s="718"/>
      <c r="FL252" s="719"/>
      <c r="FM252" s="719"/>
      <c r="FN252" s="719"/>
      <c r="FO252" s="719"/>
      <c r="FP252" s="720"/>
      <c r="FQ252" s="625"/>
      <c r="FR252" s="910"/>
      <c r="FS252" s="911"/>
      <c r="FT252" s="911"/>
      <c r="FU252" s="911"/>
      <c r="FV252" s="911"/>
      <c r="FW252" s="912"/>
      <c r="FX252" s="912"/>
      <c r="FY252" s="912"/>
      <c r="FZ252" s="912"/>
      <c r="GA252" s="912"/>
      <c r="GB252" s="912"/>
      <c r="GC252" s="912"/>
      <c r="GD252" s="912"/>
      <c r="GE252" s="912"/>
      <c r="GF252" s="912"/>
      <c r="GG252" s="912"/>
      <c r="GH252" s="912"/>
      <c r="GI252" s="913"/>
      <c r="GJ252" s="913"/>
      <c r="GK252" s="913"/>
      <c r="GL252" s="913"/>
      <c r="GM252" s="913"/>
      <c r="GN252" s="913"/>
      <c r="GO252" s="888"/>
    </row>
    <row r="253" spans="1:197" ht="6.75" customHeight="1" x14ac:dyDescent="0.2">
      <c r="A253" s="898"/>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625"/>
      <c r="Z253" s="911"/>
      <c r="AA253" s="911"/>
      <c r="AB253" s="911"/>
      <c r="AC253" s="911"/>
      <c r="AD253" s="911"/>
      <c r="AE253" s="912"/>
      <c r="AF253" s="912"/>
      <c r="AG253" s="912"/>
      <c r="AH253" s="912"/>
      <c r="AI253" s="912"/>
      <c r="AJ253" s="912"/>
      <c r="AK253" s="912"/>
      <c r="AL253" s="912"/>
      <c r="AM253" s="912"/>
      <c r="AN253" s="912"/>
      <c r="AO253" s="912"/>
      <c r="AP253" s="912"/>
      <c r="AQ253" s="913"/>
      <c r="AR253" s="913"/>
      <c r="AS253" s="913"/>
      <c r="AT253" s="913"/>
      <c r="AU253" s="913"/>
      <c r="AV253" s="913"/>
      <c r="AW253" s="888"/>
      <c r="AX253" s="898"/>
      <c r="AY253" s="168"/>
      <c r="AZ253" s="168"/>
      <c r="BA253" s="168"/>
      <c r="BB253" s="168"/>
      <c r="BC253" s="168"/>
      <c r="BD253" s="168"/>
      <c r="BE253" s="168"/>
      <c r="BF253" s="168"/>
      <c r="BG253" s="168"/>
      <c r="BH253" s="168"/>
      <c r="BI253" s="168"/>
      <c r="BJ253" s="168"/>
      <c r="BK253" s="168"/>
      <c r="BL253" s="168"/>
      <c r="BM253" s="168"/>
      <c r="BN253" s="168"/>
      <c r="BO253" s="168"/>
      <c r="BP253" s="168"/>
      <c r="BQ253" s="168"/>
      <c r="BR253" s="168"/>
      <c r="BS253" s="168"/>
      <c r="BT253" s="168"/>
      <c r="BU253" s="168"/>
      <c r="BV253" s="625"/>
      <c r="BW253" s="911"/>
      <c r="BX253" s="911"/>
      <c r="BY253" s="911"/>
      <c r="BZ253" s="911"/>
      <c r="CA253" s="911"/>
      <c r="CB253" s="912"/>
      <c r="CC253" s="912"/>
      <c r="CD253" s="912"/>
      <c r="CE253" s="912"/>
      <c r="CF253" s="912"/>
      <c r="CG253" s="912"/>
      <c r="CH253" s="912"/>
      <c r="CI253" s="912"/>
      <c r="CJ253" s="912"/>
      <c r="CK253" s="912"/>
      <c r="CL253" s="912"/>
      <c r="CM253" s="912"/>
      <c r="CN253" s="913"/>
      <c r="CO253" s="913"/>
      <c r="CP253" s="913"/>
      <c r="CQ253" s="913"/>
      <c r="CR253" s="913"/>
      <c r="CS253" s="913"/>
      <c r="CT253" s="888"/>
      <c r="CV253" s="898"/>
      <c r="CW253" s="168"/>
      <c r="CX253" s="168"/>
      <c r="CY253" s="168"/>
      <c r="CZ253" s="168"/>
      <c r="DA253" s="168"/>
      <c r="DB253" s="168"/>
      <c r="DC253" s="168"/>
      <c r="DD253" s="168"/>
      <c r="DE253" s="168"/>
      <c r="DF253" s="168"/>
      <c r="DG253" s="168"/>
      <c r="DH253" s="168"/>
      <c r="DI253" s="168"/>
      <c r="DJ253" s="168"/>
      <c r="DK253" s="168"/>
      <c r="DL253" s="168"/>
      <c r="DM253" s="168"/>
      <c r="DN253" s="168"/>
      <c r="DO253" s="168"/>
      <c r="DP253" s="168"/>
      <c r="DQ253" s="168"/>
      <c r="DR253" s="168"/>
      <c r="DS253" s="168"/>
      <c r="DT253" s="625"/>
      <c r="DU253" s="911"/>
      <c r="DV253" s="911"/>
      <c r="DW253" s="911"/>
      <c r="DX253" s="911"/>
      <c r="DY253" s="911"/>
      <c r="DZ253" s="912"/>
      <c r="EA253" s="912"/>
      <c r="EB253" s="912"/>
      <c r="EC253" s="912"/>
      <c r="ED253" s="912"/>
      <c r="EE253" s="912"/>
      <c r="EF253" s="912"/>
      <c r="EG253" s="912"/>
      <c r="EH253" s="912"/>
      <c r="EI253" s="912"/>
      <c r="EJ253" s="912"/>
      <c r="EK253" s="912"/>
      <c r="EL253" s="913"/>
      <c r="EM253" s="913"/>
      <c r="EN253" s="913"/>
      <c r="EO253" s="913"/>
      <c r="EP253" s="913"/>
      <c r="EQ253" s="913"/>
      <c r="ER253" s="888"/>
      <c r="ES253" s="898"/>
      <c r="ET253" s="168"/>
      <c r="EU253" s="168"/>
      <c r="EV253" s="168"/>
      <c r="EW253" s="168"/>
      <c r="EX253" s="168"/>
      <c r="EY253" s="168"/>
      <c r="EZ253" s="168"/>
      <c r="FA253" s="168"/>
      <c r="FB253" s="168"/>
      <c r="FC253" s="168"/>
      <c r="FD253" s="168"/>
      <c r="FE253" s="168"/>
      <c r="FF253" s="168"/>
      <c r="FG253" s="168"/>
      <c r="FH253" s="168"/>
      <c r="FI253" s="168"/>
      <c r="FJ253" s="168"/>
      <c r="FK253" s="168"/>
      <c r="FL253" s="168"/>
      <c r="FM253" s="168"/>
      <c r="FN253" s="168"/>
      <c r="FO253" s="168"/>
      <c r="FP253" s="168"/>
      <c r="FQ253" s="625"/>
      <c r="FR253" s="911"/>
      <c r="FS253" s="911"/>
      <c r="FT253" s="911"/>
      <c r="FU253" s="911"/>
      <c r="FV253" s="911"/>
      <c r="FW253" s="912"/>
      <c r="FX253" s="912"/>
      <c r="FY253" s="912"/>
      <c r="FZ253" s="912"/>
      <c r="GA253" s="912"/>
      <c r="GB253" s="912"/>
      <c r="GC253" s="912"/>
      <c r="GD253" s="912"/>
      <c r="GE253" s="912"/>
      <c r="GF253" s="912"/>
      <c r="GG253" s="912"/>
      <c r="GH253" s="912"/>
      <c r="GI253" s="913"/>
      <c r="GJ253" s="913"/>
      <c r="GK253" s="913"/>
      <c r="GL253" s="913"/>
      <c r="GM253" s="913"/>
      <c r="GN253" s="913"/>
      <c r="GO253" s="888"/>
    </row>
    <row r="254" spans="1:197" ht="5.25" customHeight="1" x14ac:dyDescent="0.2">
      <c r="A254" s="898"/>
      <c r="B254" s="930" t="str">
        <f>IF(B250="ILS","CAT I","")</f>
        <v>CAT I</v>
      </c>
      <c r="C254" s="931"/>
      <c r="D254" s="931"/>
      <c r="E254" s="936"/>
      <c r="F254" s="937"/>
      <c r="G254" s="937"/>
      <c r="H254" s="938"/>
      <c r="I254" s="20"/>
      <c r="J254" s="930" t="s">
        <v>58</v>
      </c>
      <c r="K254" s="931"/>
      <c r="L254" s="931"/>
      <c r="M254" s="921" t="str">
        <f>IF(B250="ILS","CAT II","")</f>
        <v>CAT II</v>
      </c>
      <c r="N254" s="922"/>
      <c r="O254" s="922"/>
      <c r="P254" s="923"/>
      <c r="Q254" s="20"/>
      <c r="R254" s="930" t="s">
        <v>61</v>
      </c>
      <c r="S254" s="931"/>
      <c r="T254" s="945"/>
      <c r="U254" s="921" t="str">
        <f>IF(B250="ILS","CAT III","")</f>
        <v>CAT III</v>
      </c>
      <c r="V254" s="922"/>
      <c r="W254" s="922"/>
      <c r="X254" s="923"/>
      <c r="Y254" s="625"/>
      <c r="Z254" s="910"/>
      <c r="AA254" s="911"/>
      <c r="AB254" s="911"/>
      <c r="AC254" s="911"/>
      <c r="AD254" s="911"/>
      <c r="AE254" s="912"/>
      <c r="AF254" s="912"/>
      <c r="AG254" s="912"/>
      <c r="AH254" s="912"/>
      <c r="AI254" s="912"/>
      <c r="AJ254" s="912"/>
      <c r="AK254" s="912"/>
      <c r="AL254" s="912"/>
      <c r="AM254" s="912"/>
      <c r="AN254" s="912"/>
      <c r="AO254" s="912"/>
      <c r="AP254" s="912"/>
      <c r="AQ254" s="913"/>
      <c r="AR254" s="913"/>
      <c r="AS254" s="913"/>
      <c r="AT254" s="913"/>
      <c r="AU254" s="913"/>
      <c r="AV254" s="913"/>
      <c r="AW254" s="888"/>
      <c r="AX254" s="898"/>
      <c r="AY254" s="930" t="str">
        <f>IF(AY250="ILS","CAT I","")</f>
        <v>CAT I</v>
      </c>
      <c r="AZ254" s="931"/>
      <c r="BA254" s="931"/>
      <c r="BB254" s="936"/>
      <c r="BC254" s="937"/>
      <c r="BD254" s="937"/>
      <c r="BE254" s="938"/>
      <c r="BF254" s="20"/>
      <c r="BG254" s="930" t="s">
        <v>58</v>
      </c>
      <c r="BH254" s="931"/>
      <c r="BI254" s="931"/>
      <c r="BJ254" s="921" t="str">
        <f>IF(AY250="ILS","CAT II","")</f>
        <v>CAT II</v>
      </c>
      <c r="BK254" s="922"/>
      <c r="BL254" s="922"/>
      <c r="BM254" s="923"/>
      <c r="BN254" s="20"/>
      <c r="BO254" s="930" t="s">
        <v>61</v>
      </c>
      <c r="BP254" s="931"/>
      <c r="BQ254" s="945"/>
      <c r="BR254" s="921" t="str">
        <f>IF(AY250="ILS","CAT III","")</f>
        <v>CAT III</v>
      </c>
      <c r="BS254" s="922"/>
      <c r="BT254" s="922"/>
      <c r="BU254" s="923"/>
      <c r="BV254" s="625"/>
      <c r="BW254" s="910"/>
      <c r="BX254" s="911"/>
      <c r="BY254" s="911"/>
      <c r="BZ254" s="911"/>
      <c r="CA254" s="911"/>
      <c r="CB254" s="912"/>
      <c r="CC254" s="912"/>
      <c r="CD254" s="912"/>
      <c r="CE254" s="912"/>
      <c r="CF254" s="912"/>
      <c r="CG254" s="912"/>
      <c r="CH254" s="912"/>
      <c r="CI254" s="912"/>
      <c r="CJ254" s="912"/>
      <c r="CK254" s="912"/>
      <c r="CL254" s="912"/>
      <c r="CM254" s="912"/>
      <c r="CN254" s="913"/>
      <c r="CO254" s="913"/>
      <c r="CP254" s="913"/>
      <c r="CQ254" s="913"/>
      <c r="CR254" s="913"/>
      <c r="CS254" s="913"/>
      <c r="CT254" s="888"/>
      <c r="CV254" s="898"/>
      <c r="CW254" s="930" t="str">
        <f>IF(CW250="ILS","CAT I","")</f>
        <v>CAT I</v>
      </c>
      <c r="CX254" s="931"/>
      <c r="CY254" s="931"/>
      <c r="CZ254" s="936"/>
      <c r="DA254" s="937"/>
      <c r="DB254" s="937"/>
      <c r="DC254" s="938"/>
      <c r="DD254" s="20"/>
      <c r="DE254" s="930" t="s">
        <v>58</v>
      </c>
      <c r="DF254" s="931"/>
      <c r="DG254" s="931"/>
      <c r="DH254" s="921" t="str">
        <f>IF(CW250="ILS","CAT II","")</f>
        <v>CAT II</v>
      </c>
      <c r="DI254" s="922"/>
      <c r="DJ254" s="922"/>
      <c r="DK254" s="923"/>
      <c r="DL254" s="20"/>
      <c r="DM254" s="930" t="s">
        <v>61</v>
      </c>
      <c r="DN254" s="931"/>
      <c r="DO254" s="945"/>
      <c r="DP254" s="921" t="str">
        <f>IF(CW250="ILS","CAT III","")</f>
        <v>CAT III</v>
      </c>
      <c r="DQ254" s="922"/>
      <c r="DR254" s="922"/>
      <c r="DS254" s="923"/>
      <c r="DT254" s="625"/>
      <c r="DU254" s="910"/>
      <c r="DV254" s="911"/>
      <c r="DW254" s="911"/>
      <c r="DX254" s="911"/>
      <c r="DY254" s="911"/>
      <c r="DZ254" s="912"/>
      <c r="EA254" s="912"/>
      <c r="EB254" s="912"/>
      <c r="EC254" s="912"/>
      <c r="ED254" s="912"/>
      <c r="EE254" s="912"/>
      <c r="EF254" s="912"/>
      <c r="EG254" s="912"/>
      <c r="EH254" s="912"/>
      <c r="EI254" s="912"/>
      <c r="EJ254" s="912"/>
      <c r="EK254" s="912"/>
      <c r="EL254" s="913"/>
      <c r="EM254" s="913"/>
      <c r="EN254" s="913"/>
      <c r="EO254" s="913"/>
      <c r="EP254" s="913"/>
      <c r="EQ254" s="913"/>
      <c r="ER254" s="888"/>
      <c r="ES254" s="898"/>
      <c r="ET254" s="930" t="str">
        <f>IF(ET250="ILS","CAT I","")</f>
        <v>CAT I</v>
      </c>
      <c r="EU254" s="931"/>
      <c r="EV254" s="931"/>
      <c r="EW254" s="936"/>
      <c r="EX254" s="937"/>
      <c r="EY254" s="937"/>
      <c r="EZ254" s="938"/>
      <c r="FA254" s="20"/>
      <c r="FB254" s="930" t="s">
        <v>58</v>
      </c>
      <c r="FC254" s="931"/>
      <c r="FD254" s="931"/>
      <c r="FE254" s="921" t="str">
        <f>IF(ET250="ILS","CAT II","")</f>
        <v>CAT II</v>
      </c>
      <c r="FF254" s="922"/>
      <c r="FG254" s="922"/>
      <c r="FH254" s="923"/>
      <c r="FI254" s="20"/>
      <c r="FJ254" s="930" t="s">
        <v>61</v>
      </c>
      <c r="FK254" s="931"/>
      <c r="FL254" s="945"/>
      <c r="FM254" s="921" t="str">
        <f>IF(ET250="ILS","CAT III","")</f>
        <v>CAT III</v>
      </c>
      <c r="FN254" s="922"/>
      <c r="FO254" s="922"/>
      <c r="FP254" s="923"/>
      <c r="FQ254" s="625"/>
      <c r="FR254" s="910"/>
      <c r="FS254" s="911"/>
      <c r="FT254" s="911"/>
      <c r="FU254" s="911"/>
      <c r="FV254" s="911"/>
      <c r="FW254" s="912"/>
      <c r="FX254" s="912"/>
      <c r="FY254" s="912"/>
      <c r="FZ254" s="912"/>
      <c r="GA254" s="912"/>
      <c r="GB254" s="912"/>
      <c r="GC254" s="912"/>
      <c r="GD254" s="912"/>
      <c r="GE254" s="912"/>
      <c r="GF254" s="912"/>
      <c r="GG254" s="912"/>
      <c r="GH254" s="912"/>
      <c r="GI254" s="913"/>
      <c r="GJ254" s="913"/>
      <c r="GK254" s="913"/>
      <c r="GL254" s="913"/>
      <c r="GM254" s="913"/>
      <c r="GN254" s="913"/>
      <c r="GO254" s="888"/>
    </row>
    <row r="255" spans="1:197" ht="9.75" customHeight="1" x14ac:dyDescent="0.2">
      <c r="A255" s="898"/>
      <c r="B255" s="932"/>
      <c r="C255" s="933"/>
      <c r="D255" s="933"/>
      <c r="E255" s="939"/>
      <c r="F255" s="940"/>
      <c r="G255" s="940"/>
      <c r="H255" s="941"/>
      <c r="I255" s="20"/>
      <c r="J255" s="932"/>
      <c r="K255" s="933"/>
      <c r="L255" s="933"/>
      <c r="M255" s="924"/>
      <c r="N255" s="925"/>
      <c r="O255" s="925"/>
      <c r="P255" s="926"/>
      <c r="Q255" s="20"/>
      <c r="R255" s="932"/>
      <c r="S255" s="933"/>
      <c r="T255" s="946"/>
      <c r="U255" s="924"/>
      <c r="V255" s="925"/>
      <c r="W255" s="925"/>
      <c r="X255" s="926"/>
      <c r="Y255" s="625"/>
      <c r="Z255" s="911"/>
      <c r="AA255" s="911"/>
      <c r="AB255" s="911"/>
      <c r="AC255" s="911"/>
      <c r="AD255" s="911"/>
      <c r="AE255" s="912"/>
      <c r="AF255" s="912"/>
      <c r="AG255" s="912"/>
      <c r="AH255" s="912"/>
      <c r="AI255" s="912"/>
      <c r="AJ255" s="912"/>
      <c r="AK255" s="912"/>
      <c r="AL255" s="912"/>
      <c r="AM255" s="912"/>
      <c r="AN255" s="912"/>
      <c r="AO255" s="912"/>
      <c r="AP255" s="912"/>
      <c r="AQ255" s="913"/>
      <c r="AR255" s="913"/>
      <c r="AS255" s="913"/>
      <c r="AT255" s="913"/>
      <c r="AU255" s="913"/>
      <c r="AV255" s="913"/>
      <c r="AW255" s="888"/>
      <c r="AX255" s="898"/>
      <c r="AY255" s="932"/>
      <c r="AZ255" s="933"/>
      <c r="BA255" s="933"/>
      <c r="BB255" s="939"/>
      <c r="BC255" s="940"/>
      <c r="BD255" s="940"/>
      <c r="BE255" s="941"/>
      <c r="BF255" s="20"/>
      <c r="BG255" s="932"/>
      <c r="BH255" s="933"/>
      <c r="BI255" s="933"/>
      <c r="BJ255" s="924"/>
      <c r="BK255" s="925"/>
      <c r="BL255" s="925"/>
      <c r="BM255" s="926"/>
      <c r="BN255" s="20"/>
      <c r="BO255" s="932"/>
      <c r="BP255" s="933"/>
      <c r="BQ255" s="946"/>
      <c r="BR255" s="924"/>
      <c r="BS255" s="925"/>
      <c r="BT255" s="925"/>
      <c r="BU255" s="926"/>
      <c r="BV255" s="625"/>
      <c r="BW255" s="911"/>
      <c r="BX255" s="911"/>
      <c r="BY255" s="911"/>
      <c r="BZ255" s="911"/>
      <c r="CA255" s="911"/>
      <c r="CB255" s="912"/>
      <c r="CC255" s="912"/>
      <c r="CD255" s="912"/>
      <c r="CE255" s="912"/>
      <c r="CF255" s="912"/>
      <c r="CG255" s="912"/>
      <c r="CH255" s="912"/>
      <c r="CI255" s="912"/>
      <c r="CJ255" s="912"/>
      <c r="CK255" s="912"/>
      <c r="CL255" s="912"/>
      <c r="CM255" s="912"/>
      <c r="CN255" s="913"/>
      <c r="CO255" s="913"/>
      <c r="CP255" s="913"/>
      <c r="CQ255" s="913"/>
      <c r="CR255" s="913"/>
      <c r="CS255" s="913"/>
      <c r="CT255" s="888"/>
      <c r="CV255" s="898"/>
      <c r="CW255" s="932"/>
      <c r="CX255" s="933"/>
      <c r="CY255" s="933"/>
      <c r="CZ255" s="939"/>
      <c r="DA255" s="940"/>
      <c r="DB255" s="940"/>
      <c r="DC255" s="941"/>
      <c r="DD255" s="20"/>
      <c r="DE255" s="932"/>
      <c r="DF255" s="933"/>
      <c r="DG255" s="933"/>
      <c r="DH255" s="924"/>
      <c r="DI255" s="925"/>
      <c r="DJ255" s="925"/>
      <c r="DK255" s="926"/>
      <c r="DL255" s="20"/>
      <c r="DM255" s="932"/>
      <c r="DN255" s="933"/>
      <c r="DO255" s="946"/>
      <c r="DP255" s="924"/>
      <c r="DQ255" s="925"/>
      <c r="DR255" s="925"/>
      <c r="DS255" s="926"/>
      <c r="DT255" s="625"/>
      <c r="DU255" s="911"/>
      <c r="DV255" s="911"/>
      <c r="DW255" s="911"/>
      <c r="DX255" s="911"/>
      <c r="DY255" s="911"/>
      <c r="DZ255" s="912"/>
      <c r="EA255" s="912"/>
      <c r="EB255" s="912"/>
      <c r="EC255" s="912"/>
      <c r="ED255" s="912"/>
      <c r="EE255" s="912"/>
      <c r="EF255" s="912"/>
      <c r="EG255" s="912"/>
      <c r="EH255" s="912"/>
      <c r="EI255" s="912"/>
      <c r="EJ255" s="912"/>
      <c r="EK255" s="912"/>
      <c r="EL255" s="913"/>
      <c r="EM255" s="913"/>
      <c r="EN255" s="913"/>
      <c r="EO255" s="913"/>
      <c r="EP255" s="913"/>
      <c r="EQ255" s="913"/>
      <c r="ER255" s="888"/>
      <c r="ES255" s="898"/>
      <c r="ET255" s="932"/>
      <c r="EU255" s="933"/>
      <c r="EV255" s="933"/>
      <c r="EW255" s="939"/>
      <c r="EX255" s="940"/>
      <c r="EY255" s="940"/>
      <c r="EZ255" s="941"/>
      <c r="FA255" s="20"/>
      <c r="FB255" s="932"/>
      <c r="FC255" s="933"/>
      <c r="FD255" s="933"/>
      <c r="FE255" s="924"/>
      <c r="FF255" s="925"/>
      <c r="FG255" s="925"/>
      <c r="FH255" s="926"/>
      <c r="FI255" s="20"/>
      <c r="FJ255" s="932"/>
      <c r="FK255" s="933"/>
      <c r="FL255" s="946"/>
      <c r="FM255" s="924"/>
      <c r="FN255" s="925"/>
      <c r="FO255" s="925"/>
      <c r="FP255" s="926"/>
      <c r="FQ255" s="625"/>
      <c r="FR255" s="911"/>
      <c r="FS255" s="911"/>
      <c r="FT255" s="911"/>
      <c r="FU255" s="911"/>
      <c r="FV255" s="911"/>
      <c r="FW255" s="912"/>
      <c r="FX255" s="912"/>
      <c r="FY255" s="912"/>
      <c r="FZ255" s="912"/>
      <c r="GA255" s="912"/>
      <c r="GB255" s="912"/>
      <c r="GC255" s="912"/>
      <c r="GD255" s="912"/>
      <c r="GE255" s="912"/>
      <c r="GF255" s="912"/>
      <c r="GG255" s="912"/>
      <c r="GH255" s="912"/>
      <c r="GI255" s="913"/>
      <c r="GJ255" s="913"/>
      <c r="GK255" s="913"/>
      <c r="GL255" s="913"/>
      <c r="GM255" s="913"/>
      <c r="GN255" s="913"/>
      <c r="GO255" s="888"/>
    </row>
    <row r="256" spans="1:197" ht="3" customHeight="1" x14ac:dyDescent="0.2">
      <c r="A256" s="898"/>
      <c r="B256" s="934"/>
      <c r="C256" s="935"/>
      <c r="D256" s="935"/>
      <c r="E256" s="942"/>
      <c r="F256" s="943"/>
      <c r="G256" s="943"/>
      <c r="H256" s="944"/>
      <c r="I256" s="20"/>
      <c r="J256" s="934"/>
      <c r="K256" s="935"/>
      <c r="L256" s="935"/>
      <c r="M256" s="927"/>
      <c r="N256" s="928"/>
      <c r="O256" s="928"/>
      <c r="P256" s="929"/>
      <c r="Q256" s="20"/>
      <c r="R256" s="934"/>
      <c r="S256" s="935"/>
      <c r="T256" s="947"/>
      <c r="U256" s="927"/>
      <c r="V256" s="928"/>
      <c r="W256" s="928"/>
      <c r="X256" s="929"/>
      <c r="Y256" s="625"/>
      <c r="Z256" s="910"/>
      <c r="AA256" s="911"/>
      <c r="AB256" s="911"/>
      <c r="AC256" s="911"/>
      <c r="AD256" s="911"/>
      <c r="AE256" s="912"/>
      <c r="AF256" s="912"/>
      <c r="AG256" s="912"/>
      <c r="AH256" s="912"/>
      <c r="AI256" s="912"/>
      <c r="AJ256" s="912"/>
      <c r="AK256" s="912"/>
      <c r="AL256" s="912"/>
      <c r="AM256" s="912"/>
      <c r="AN256" s="912"/>
      <c r="AO256" s="912"/>
      <c r="AP256" s="912"/>
      <c r="AQ256" s="913"/>
      <c r="AR256" s="913"/>
      <c r="AS256" s="913"/>
      <c r="AT256" s="913"/>
      <c r="AU256" s="913"/>
      <c r="AV256" s="913"/>
      <c r="AW256" s="888"/>
      <c r="AX256" s="898"/>
      <c r="AY256" s="934"/>
      <c r="AZ256" s="935"/>
      <c r="BA256" s="935"/>
      <c r="BB256" s="942"/>
      <c r="BC256" s="943"/>
      <c r="BD256" s="943"/>
      <c r="BE256" s="944"/>
      <c r="BF256" s="20"/>
      <c r="BG256" s="934"/>
      <c r="BH256" s="935"/>
      <c r="BI256" s="935"/>
      <c r="BJ256" s="927"/>
      <c r="BK256" s="928"/>
      <c r="BL256" s="928"/>
      <c r="BM256" s="929"/>
      <c r="BN256" s="20"/>
      <c r="BO256" s="934"/>
      <c r="BP256" s="935"/>
      <c r="BQ256" s="947"/>
      <c r="BR256" s="927"/>
      <c r="BS256" s="928"/>
      <c r="BT256" s="928"/>
      <c r="BU256" s="929"/>
      <c r="BV256" s="625"/>
      <c r="BW256" s="910"/>
      <c r="BX256" s="911"/>
      <c r="BY256" s="911"/>
      <c r="BZ256" s="911"/>
      <c r="CA256" s="911"/>
      <c r="CB256" s="912"/>
      <c r="CC256" s="912"/>
      <c r="CD256" s="912"/>
      <c r="CE256" s="912"/>
      <c r="CF256" s="912"/>
      <c r="CG256" s="912"/>
      <c r="CH256" s="912"/>
      <c r="CI256" s="912"/>
      <c r="CJ256" s="912"/>
      <c r="CK256" s="912"/>
      <c r="CL256" s="912"/>
      <c r="CM256" s="912"/>
      <c r="CN256" s="913"/>
      <c r="CO256" s="913"/>
      <c r="CP256" s="913"/>
      <c r="CQ256" s="913"/>
      <c r="CR256" s="913"/>
      <c r="CS256" s="913"/>
      <c r="CT256" s="888"/>
      <c r="CV256" s="898"/>
      <c r="CW256" s="934"/>
      <c r="CX256" s="935"/>
      <c r="CY256" s="935"/>
      <c r="CZ256" s="942"/>
      <c r="DA256" s="943"/>
      <c r="DB256" s="943"/>
      <c r="DC256" s="944"/>
      <c r="DD256" s="20"/>
      <c r="DE256" s="934"/>
      <c r="DF256" s="935"/>
      <c r="DG256" s="935"/>
      <c r="DH256" s="927"/>
      <c r="DI256" s="928"/>
      <c r="DJ256" s="928"/>
      <c r="DK256" s="929"/>
      <c r="DL256" s="20"/>
      <c r="DM256" s="934"/>
      <c r="DN256" s="935"/>
      <c r="DO256" s="947"/>
      <c r="DP256" s="927"/>
      <c r="DQ256" s="928"/>
      <c r="DR256" s="928"/>
      <c r="DS256" s="929"/>
      <c r="DT256" s="625"/>
      <c r="DU256" s="910"/>
      <c r="DV256" s="911"/>
      <c r="DW256" s="911"/>
      <c r="DX256" s="911"/>
      <c r="DY256" s="911"/>
      <c r="DZ256" s="912"/>
      <c r="EA256" s="912"/>
      <c r="EB256" s="912"/>
      <c r="EC256" s="912"/>
      <c r="ED256" s="912"/>
      <c r="EE256" s="912"/>
      <c r="EF256" s="912"/>
      <c r="EG256" s="912"/>
      <c r="EH256" s="912"/>
      <c r="EI256" s="912"/>
      <c r="EJ256" s="912"/>
      <c r="EK256" s="912"/>
      <c r="EL256" s="913"/>
      <c r="EM256" s="913"/>
      <c r="EN256" s="913"/>
      <c r="EO256" s="913"/>
      <c r="EP256" s="913"/>
      <c r="EQ256" s="913"/>
      <c r="ER256" s="888"/>
      <c r="ES256" s="898"/>
      <c r="ET256" s="934"/>
      <c r="EU256" s="935"/>
      <c r="EV256" s="935"/>
      <c r="EW256" s="942"/>
      <c r="EX256" s="943"/>
      <c r="EY256" s="943"/>
      <c r="EZ256" s="944"/>
      <c r="FA256" s="20"/>
      <c r="FB256" s="934"/>
      <c r="FC256" s="935"/>
      <c r="FD256" s="935"/>
      <c r="FE256" s="927"/>
      <c r="FF256" s="928"/>
      <c r="FG256" s="928"/>
      <c r="FH256" s="929"/>
      <c r="FI256" s="20"/>
      <c r="FJ256" s="934"/>
      <c r="FK256" s="935"/>
      <c r="FL256" s="947"/>
      <c r="FM256" s="927"/>
      <c r="FN256" s="928"/>
      <c r="FO256" s="928"/>
      <c r="FP256" s="929"/>
      <c r="FQ256" s="625"/>
      <c r="FR256" s="910"/>
      <c r="FS256" s="911"/>
      <c r="FT256" s="911"/>
      <c r="FU256" s="911"/>
      <c r="FV256" s="911"/>
      <c r="FW256" s="912"/>
      <c r="FX256" s="912"/>
      <c r="FY256" s="912"/>
      <c r="FZ256" s="912"/>
      <c r="GA256" s="912"/>
      <c r="GB256" s="912"/>
      <c r="GC256" s="912"/>
      <c r="GD256" s="912"/>
      <c r="GE256" s="912"/>
      <c r="GF256" s="912"/>
      <c r="GG256" s="912"/>
      <c r="GH256" s="912"/>
      <c r="GI256" s="913"/>
      <c r="GJ256" s="913"/>
      <c r="GK256" s="913"/>
      <c r="GL256" s="913"/>
      <c r="GM256" s="913"/>
      <c r="GN256" s="913"/>
      <c r="GO256" s="888"/>
    </row>
    <row r="257" spans="1:197" ht="8.25" customHeight="1" x14ac:dyDescent="0.2">
      <c r="A257" s="898"/>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625"/>
      <c r="Z257" s="911"/>
      <c r="AA257" s="911"/>
      <c r="AB257" s="911"/>
      <c r="AC257" s="911"/>
      <c r="AD257" s="911"/>
      <c r="AE257" s="912"/>
      <c r="AF257" s="912"/>
      <c r="AG257" s="912"/>
      <c r="AH257" s="912"/>
      <c r="AI257" s="912"/>
      <c r="AJ257" s="912"/>
      <c r="AK257" s="912"/>
      <c r="AL257" s="912"/>
      <c r="AM257" s="912"/>
      <c r="AN257" s="912"/>
      <c r="AO257" s="912"/>
      <c r="AP257" s="912"/>
      <c r="AQ257" s="913"/>
      <c r="AR257" s="913"/>
      <c r="AS257" s="913"/>
      <c r="AT257" s="913"/>
      <c r="AU257" s="913"/>
      <c r="AV257" s="913"/>
      <c r="AW257" s="888"/>
      <c r="AX257" s="898"/>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625"/>
      <c r="BW257" s="911"/>
      <c r="BX257" s="911"/>
      <c r="BY257" s="911"/>
      <c r="BZ257" s="911"/>
      <c r="CA257" s="911"/>
      <c r="CB257" s="912"/>
      <c r="CC257" s="912"/>
      <c r="CD257" s="912"/>
      <c r="CE257" s="912"/>
      <c r="CF257" s="912"/>
      <c r="CG257" s="912"/>
      <c r="CH257" s="912"/>
      <c r="CI257" s="912"/>
      <c r="CJ257" s="912"/>
      <c r="CK257" s="912"/>
      <c r="CL257" s="912"/>
      <c r="CM257" s="912"/>
      <c r="CN257" s="913"/>
      <c r="CO257" s="913"/>
      <c r="CP257" s="913"/>
      <c r="CQ257" s="913"/>
      <c r="CR257" s="913"/>
      <c r="CS257" s="913"/>
      <c r="CT257" s="888"/>
      <c r="CV257" s="898"/>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625"/>
      <c r="DU257" s="911"/>
      <c r="DV257" s="911"/>
      <c r="DW257" s="911"/>
      <c r="DX257" s="911"/>
      <c r="DY257" s="911"/>
      <c r="DZ257" s="912"/>
      <c r="EA257" s="912"/>
      <c r="EB257" s="912"/>
      <c r="EC257" s="912"/>
      <c r="ED257" s="912"/>
      <c r="EE257" s="912"/>
      <c r="EF257" s="912"/>
      <c r="EG257" s="912"/>
      <c r="EH257" s="912"/>
      <c r="EI257" s="912"/>
      <c r="EJ257" s="912"/>
      <c r="EK257" s="912"/>
      <c r="EL257" s="913"/>
      <c r="EM257" s="913"/>
      <c r="EN257" s="913"/>
      <c r="EO257" s="913"/>
      <c r="EP257" s="913"/>
      <c r="EQ257" s="913"/>
      <c r="ER257" s="888"/>
      <c r="ES257" s="898"/>
      <c r="ET257" s="20"/>
      <c r="EU257" s="20"/>
      <c r="EV257" s="20"/>
      <c r="EW257" s="20"/>
      <c r="EX257" s="20"/>
      <c r="EY257" s="20"/>
      <c r="EZ257" s="20"/>
      <c r="FA257" s="20"/>
      <c r="FB257" s="20"/>
      <c r="FC257" s="20"/>
      <c r="FD257" s="20"/>
      <c r="FE257" s="20"/>
      <c r="FF257" s="20"/>
      <c r="FG257" s="20"/>
      <c r="FH257" s="20"/>
      <c r="FI257" s="20"/>
      <c r="FJ257" s="20"/>
      <c r="FK257" s="20"/>
      <c r="FL257" s="20"/>
      <c r="FM257" s="20"/>
      <c r="FN257" s="20"/>
      <c r="FO257" s="20"/>
      <c r="FP257" s="20"/>
      <c r="FQ257" s="625"/>
      <c r="FR257" s="911"/>
      <c r="FS257" s="911"/>
      <c r="FT257" s="911"/>
      <c r="FU257" s="911"/>
      <c r="FV257" s="911"/>
      <c r="FW257" s="912"/>
      <c r="FX257" s="912"/>
      <c r="FY257" s="912"/>
      <c r="FZ257" s="912"/>
      <c r="GA257" s="912"/>
      <c r="GB257" s="912"/>
      <c r="GC257" s="912"/>
      <c r="GD257" s="912"/>
      <c r="GE257" s="912"/>
      <c r="GF257" s="912"/>
      <c r="GG257" s="912"/>
      <c r="GH257" s="912"/>
      <c r="GI257" s="913"/>
      <c r="GJ257" s="913"/>
      <c r="GK257" s="913"/>
      <c r="GL257" s="913"/>
      <c r="GM257" s="913"/>
      <c r="GN257" s="913"/>
      <c r="GO257" s="888"/>
    </row>
    <row r="258" spans="1:197" ht="6" customHeight="1" x14ac:dyDescent="0.25">
      <c r="A258" s="898"/>
      <c r="B258" s="657"/>
      <c r="C258" s="657"/>
      <c r="D258" s="657"/>
      <c r="E258" s="657"/>
      <c r="F258" s="657"/>
      <c r="G258" s="657"/>
      <c r="H258" s="657"/>
      <c r="I258" s="657"/>
      <c r="J258" s="657"/>
      <c r="K258" s="657"/>
      <c r="L258" s="657"/>
      <c r="M258" s="657"/>
      <c r="N258" s="657"/>
      <c r="O258" s="657"/>
      <c r="P258" s="657"/>
      <c r="Q258" s="657"/>
      <c r="R258" s="657"/>
      <c r="S258" s="657"/>
      <c r="T258" s="657"/>
      <c r="U258" s="657"/>
      <c r="V258" s="657"/>
      <c r="W258" s="657"/>
      <c r="X258" s="657"/>
      <c r="Y258" s="625"/>
      <c r="Z258" s="910"/>
      <c r="AA258" s="911"/>
      <c r="AB258" s="911"/>
      <c r="AC258" s="911"/>
      <c r="AD258" s="911"/>
      <c r="AE258" s="912"/>
      <c r="AF258" s="912"/>
      <c r="AG258" s="912"/>
      <c r="AH258" s="912"/>
      <c r="AI258" s="912"/>
      <c r="AJ258" s="912"/>
      <c r="AK258" s="912"/>
      <c r="AL258" s="912"/>
      <c r="AM258" s="912"/>
      <c r="AN258" s="912"/>
      <c r="AO258" s="912"/>
      <c r="AP258" s="912"/>
      <c r="AQ258" s="913"/>
      <c r="AR258" s="913"/>
      <c r="AS258" s="913"/>
      <c r="AT258" s="913"/>
      <c r="AU258" s="913"/>
      <c r="AV258" s="913"/>
      <c r="AW258" s="888"/>
      <c r="AX258" s="898"/>
      <c r="AY258" s="657"/>
      <c r="AZ258" s="657"/>
      <c r="BA258" s="657"/>
      <c r="BB258" s="657"/>
      <c r="BC258" s="657"/>
      <c r="BD258" s="657"/>
      <c r="BE258" s="657"/>
      <c r="BF258" s="657"/>
      <c r="BG258" s="657"/>
      <c r="BH258" s="657"/>
      <c r="BI258" s="657"/>
      <c r="BJ258" s="657"/>
      <c r="BK258" s="657"/>
      <c r="BL258" s="657"/>
      <c r="BM258" s="657"/>
      <c r="BN258" s="657"/>
      <c r="BO258" s="657"/>
      <c r="BP258" s="657"/>
      <c r="BQ258" s="657"/>
      <c r="BR258" s="657"/>
      <c r="BS258" s="657"/>
      <c r="BT258" s="657"/>
      <c r="BU258" s="657"/>
      <c r="BV258" s="625"/>
      <c r="BW258" s="910"/>
      <c r="BX258" s="911"/>
      <c r="BY258" s="911"/>
      <c r="BZ258" s="911"/>
      <c r="CA258" s="911"/>
      <c r="CB258" s="912"/>
      <c r="CC258" s="912"/>
      <c r="CD258" s="912"/>
      <c r="CE258" s="912"/>
      <c r="CF258" s="912"/>
      <c r="CG258" s="912"/>
      <c r="CH258" s="912"/>
      <c r="CI258" s="912"/>
      <c r="CJ258" s="912"/>
      <c r="CK258" s="912"/>
      <c r="CL258" s="912"/>
      <c r="CM258" s="912"/>
      <c r="CN258" s="913"/>
      <c r="CO258" s="913"/>
      <c r="CP258" s="913"/>
      <c r="CQ258" s="913"/>
      <c r="CR258" s="913"/>
      <c r="CS258" s="913"/>
      <c r="CT258" s="888"/>
      <c r="CV258" s="898"/>
      <c r="CW258" s="657"/>
      <c r="CX258" s="657"/>
      <c r="CY258" s="657"/>
      <c r="CZ258" s="657"/>
      <c r="DA258" s="657"/>
      <c r="DB258" s="657"/>
      <c r="DC258" s="657"/>
      <c r="DD258" s="657"/>
      <c r="DE258" s="657"/>
      <c r="DF258" s="657"/>
      <c r="DG258" s="657"/>
      <c r="DH258" s="657"/>
      <c r="DI258" s="657"/>
      <c r="DJ258" s="657"/>
      <c r="DK258" s="657"/>
      <c r="DL258" s="657"/>
      <c r="DM258" s="657"/>
      <c r="DN258" s="657"/>
      <c r="DO258" s="657"/>
      <c r="DP258" s="657"/>
      <c r="DQ258" s="657"/>
      <c r="DR258" s="657"/>
      <c r="DS258" s="657"/>
      <c r="DT258" s="625"/>
      <c r="DU258" s="910"/>
      <c r="DV258" s="911"/>
      <c r="DW258" s="911"/>
      <c r="DX258" s="911"/>
      <c r="DY258" s="911"/>
      <c r="DZ258" s="912"/>
      <c r="EA258" s="912"/>
      <c r="EB258" s="912"/>
      <c r="EC258" s="912"/>
      <c r="ED258" s="912"/>
      <c r="EE258" s="912"/>
      <c r="EF258" s="912"/>
      <c r="EG258" s="912"/>
      <c r="EH258" s="912"/>
      <c r="EI258" s="912"/>
      <c r="EJ258" s="912"/>
      <c r="EK258" s="912"/>
      <c r="EL258" s="913"/>
      <c r="EM258" s="913"/>
      <c r="EN258" s="913"/>
      <c r="EO258" s="913"/>
      <c r="EP258" s="913"/>
      <c r="EQ258" s="913"/>
      <c r="ER258" s="888"/>
      <c r="ES258" s="898"/>
      <c r="ET258" s="657"/>
      <c r="EU258" s="657"/>
      <c r="EV258" s="657"/>
      <c r="EW258" s="657"/>
      <c r="EX258" s="657"/>
      <c r="EY258" s="657"/>
      <c r="EZ258" s="657"/>
      <c r="FA258" s="657"/>
      <c r="FB258" s="657"/>
      <c r="FC258" s="657"/>
      <c r="FD258" s="657"/>
      <c r="FE258" s="657"/>
      <c r="FF258" s="657"/>
      <c r="FG258" s="657"/>
      <c r="FH258" s="657"/>
      <c r="FI258" s="657"/>
      <c r="FJ258" s="657"/>
      <c r="FK258" s="657"/>
      <c r="FL258" s="657"/>
      <c r="FM258" s="657"/>
      <c r="FN258" s="657"/>
      <c r="FO258" s="657"/>
      <c r="FP258" s="657"/>
      <c r="FQ258" s="625"/>
      <c r="FR258" s="910"/>
      <c r="FS258" s="911"/>
      <c r="FT258" s="911"/>
      <c r="FU258" s="911"/>
      <c r="FV258" s="911"/>
      <c r="FW258" s="912"/>
      <c r="FX258" s="912"/>
      <c r="FY258" s="912"/>
      <c r="FZ258" s="912"/>
      <c r="GA258" s="912"/>
      <c r="GB258" s="912"/>
      <c r="GC258" s="912"/>
      <c r="GD258" s="912"/>
      <c r="GE258" s="912"/>
      <c r="GF258" s="912"/>
      <c r="GG258" s="912"/>
      <c r="GH258" s="912"/>
      <c r="GI258" s="913"/>
      <c r="GJ258" s="913"/>
      <c r="GK258" s="913"/>
      <c r="GL258" s="913"/>
      <c r="GM258" s="913"/>
      <c r="GN258" s="913"/>
      <c r="GO258" s="888"/>
    </row>
    <row r="259" spans="1:197" ht="12.75" customHeight="1" x14ac:dyDescent="0.2">
      <c r="A259" s="898"/>
      <c r="B259" s="916" t="str">
        <f>'Resumen Anual'!$C$50</f>
        <v>INSTRUCTOR DE VUELO</v>
      </c>
      <c r="C259" s="917"/>
      <c r="D259" s="917"/>
      <c r="E259" s="917"/>
      <c r="F259" s="917"/>
      <c r="G259" s="917"/>
      <c r="H259" s="917"/>
      <c r="I259" s="917"/>
      <c r="J259" s="917"/>
      <c r="K259" s="917"/>
      <c r="L259" s="917"/>
      <c r="M259" s="917"/>
      <c r="N259" s="917"/>
      <c r="O259" s="918" t="str">
        <f>'Resumen Anual'!$Q$50</f>
        <v>Nº VUELOS</v>
      </c>
      <c r="P259" s="919"/>
      <c r="Q259" s="919"/>
      <c r="R259" s="919"/>
      <c r="S259" s="919"/>
      <c r="T259" s="920"/>
      <c r="U259" s="675"/>
      <c r="V259" s="676"/>
      <c r="W259" s="676"/>
      <c r="X259" s="677"/>
      <c r="Y259" s="625"/>
      <c r="Z259" s="911"/>
      <c r="AA259" s="911"/>
      <c r="AB259" s="911"/>
      <c r="AC259" s="911"/>
      <c r="AD259" s="911"/>
      <c r="AE259" s="912"/>
      <c r="AF259" s="912"/>
      <c r="AG259" s="912"/>
      <c r="AH259" s="912"/>
      <c r="AI259" s="912"/>
      <c r="AJ259" s="912"/>
      <c r="AK259" s="912"/>
      <c r="AL259" s="912"/>
      <c r="AM259" s="912"/>
      <c r="AN259" s="912"/>
      <c r="AO259" s="912"/>
      <c r="AP259" s="912"/>
      <c r="AQ259" s="913"/>
      <c r="AR259" s="913"/>
      <c r="AS259" s="913"/>
      <c r="AT259" s="913"/>
      <c r="AU259" s="913"/>
      <c r="AV259" s="913"/>
      <c r="AW259" s="888"/>
      <c r="AX259" s="898"/>
      <c r="AY259" s="916" t="str">
        <f>'Resumen Anual'!$C$50</f>
        <v>INSTRUCTOR DE VUELO</v>
      </c>
      <c r="AZ259" s="917"/>
      <c r="BA259" s="917"/>
      <c r="BB259" s="917"/>
      <c r="BC259" s="917"/>
      <c r="BD259" s="917"/>
      <c r="BE259" s="917"/>
      <c r="BF259" s="917"/>
      <c r="BG259" s="917"/>
      <c r="BH259" s="917"/>
      <c r="BI259" s="917"/>
      <c r="BJ259" s="917"/>
      <c r="BK259" s="917"/>
      <c r="BL259" s="918" t="str">
        <f>'Resumen Anual'!$Q$50</f>
        <v>Nº VUELOS</v>
      </c>
      <c r="BM259" s="919"/>
      <c r="BN259" s="919"/>
      <c r="BO259" s="919"/>
      <c r="BP259" s="919"/>
      <c r="BQ259" s="920"/>
      <c r="BR259" s="675"/>
      <c r="BS259" s="676"/>
      <c r="BT259" s="676"/>
      <c r="BU259" s="677"/>
      <c r="BV259" s="625"/>
      <c r="BW259" s="911"/>
      <c r="BX259" s="911"/>
      <c r="BY259" s="911"/>
      <c r="BZ259" s="911"/>
      <c r="CA259" s="911"/>
      <c r="CB259" s="912"/>
      <c r="CC259" s="912"/>
      <c r="CD259" s="912"/>
      <c r="CE259" s="912"/>
      <c r="CF259" s="912"/>
      <c r="CG259" s="912"/>
      <c r="CH259" s="912"/>
      <c r="CI259" s="912"/>
      <c r="CJ259" s="912"/>
      <c r="CK259" s="912"/>
      <c r="CL259" s="912"/>
      <c r="CM259" s="912"/>
      <c r="CN259" s="913"/>
      <c r="CO259" s="913"/>
      <c r="CP259" s="913"/>
      <c r="CQ259" s="913"/>
      <c r="CR259" s="913"/>
      <c r="CS259" s="913"/>
      <c r="CT259" s="888"/>
      <c r="CV259" s="898"/>
      <c r="CW259" s="916" t="str">
        <f>'Resumen Anual'!$C$50</f>
        <v>INSTRUCTOR DE VUELO</v>
      </c>
      <c r="CX259" s="917"/>
      <c r="CY259" s="917"/>
      <c r="CZ259" s="917"/>
      <c r="DA259" s="917"/>
      <c r="DB259" s="917"/>
      <c r="DC259" s="917"/>
      <c r="DD259" s="917"/>
      <c r="DE259" s="917"/>
      <c r="DF259" s="917"/>
      <c r="DG259" s="917"/>
      <c r="DH259" s="917"/>
      <c r="DI259" s="917"/>
      <c r="DJ259" s="918" t="str">
        <f>'Resumen Anual'!$Q$50</f>
        <v>Nº VUELOS</v>
      </c>
      <c r="DK259" s="919"/>
      <c r="DL259" s="919"/>
      <c r="DM259" s="919"/>
      <c r="DN259" s="919"/>
      <c r="DO259" s="920"/>
      <c r="DP259" s="675"/>
      <c r="DQ259" s="676"/>
      <c r="DR259" s="676"/>
      <c r="DS259" s="677"/>
      <c r="DT259" s="625"/>
      <c r="DU259" s="911"/>
      <c r="DV259" s="911"/>
      <c r="DW259" s="911"/>
      <c r="DX259" s="911"/>
      <c r="DY259" s="911"/>
      <c r="DZ259" s="912"/>
      <c r="EA259" s="912"/>
      <c r="EB259" s="912"/>
      <c r="EC259" s="912"/>
      <c r="ED259" s="912"/>
      <c r="EE259" s="912"/>
      <c r="EF259" s="912"/>
      <c r="EG259" s="912"/>
      <c r="EH259" s="912"/>
      <c r="EI259" s="912"/>
      <c r="EJ259" s="912"/>
      <c r="EK259" s="912"/>
      <c r="EL259" s="913"/>
      <c r="EM259" s="913"/>
      <c r="EN259" s="913"/>
      <c r="EO259" s="913"/>
      <c r="EP259" s="913"/>
      <c r="EQ259" s="913"/>
      <c r="ER259" s="888"/>
      <c r="ES259" s="898"/>
      <c r="ET259" s="916" t="str">
        <f>'Resumen Anual'!$C$50</f>
        <v>INSTRUCTOR DE VUELO</v>
      </c>
      <c r="EU259" s="917"/>
      <c r="EV259" s="917"/>
      <c r="EW259" s="917"/>
      <c r="EX259" s="917"/>
      <c r="EY259" s="917"/>
      <c r="EZ259" s="917"/>
      <c r="FA259" s="917"/>
      <c r="FB259" s="917"/>
      <c r="FC259" s="917"/>
      <c r="FD259" s="917"/>
      <c r="FE259" s="917"/>
      <c r="FF259" s="917"/>
      <c r="FG259" s="918" t="str">
        <f>'Resumen Anual'!$Q$50</f>
        <v>Nº VUELOS</v>
      </c>
      <c r="FH259" s="919"/>
      <c r="FI259" s="919"/>
      <c r="FJ259" s="919"/>
      <c r="FK259" s="919"/>
      <c r="FL259" s="920"/>
      <c r="FM259" s="675"/>
      <c r="FN259" s="676"/>
      <c r="FO259" s="676"/>
      <c r="FP259" s="677"/>
      <c r="FQ259" s="625"/>
      <c r="FR259" s="911"/>
      <c r="FS259" s="911"/>
      <c r="FT259" s="911"/>
      <c r="FU259" s="911"/>
      <c r="FV259" s="911"/>
      <c r="FW259" s="912"/>
      <c r="FX259" s="912"/>
      <c r="FY259" s="912"/>
      <c r="FZ259" s="912"/>
      <c r="GA259" s="912"/>
      <c r="GB259" s="912"/>
      <c r="GC259" s="912"/>
      <c r="GD259" s="912"/>
      <c r="GE259" s="912"/>
      <c r="GF259" s="912"/>
      <c r="GG259" s="912"/>
      <c r="GH259" s="912"/>
      <c r="GI259" s="913"/>
      <c r="GJ259" s="913"/>
      <c r="GK259" s="913"/>
      <c r="GL259" s="913"/>
      <c r="GM259" s="913"/>
      <c r="GN259" s="913"/>
      <c r="GO259" s="888"/>
    </row>
    <row r="260" spans="1:197" ht="3.75" customHeight="1" x14ac:dyDescent="0.2">
      <c r="A260" s="898"/>
      <c r="B260" s="6"/>
      <c r="C260" s="6"/>
      <c r="D260" s="6"/>
      <c r="E260" s="6"/>
      <c r="F260" s="6"/>
      <c r="G260" s="6"/>
      <c r="H260" s="6"/>
      <c r="I260" s="6"/>
      <c r="J260" s="6"/>
      <c r="K260" s="6"/>
      <c r="L260" s="6"/>
      <c r="M260" s="6"/>
      <c r="N260" s="6"/>
      <c r="O260" s="6"/>
      <c r="P260" s="6"/>
      <c r="Q260" s="6"/>
      <c r="R260" s="6"/>
      <c r="S260" s="6"/>
      <c r="T260" s="6"/>
      <c r="U260" s="6"/>
      <c r="V260" s="6"/>
      <c r="W260" s="6"/>
      <c r="X260" s="6"/>
      <c r="Y260" s="625"/>
      <c r="Z260" s="910"/>
      <c r="AA260" s="911"/>
      <c r="AB260" s="911"/>
      <c r="AC260" s="911"/>
      <c r="AD260" s="911"/>
      <c r="AE260" s="912"/>
      <c r="AF260" s="912"/>
      <c r="AG260" s="912"/>
      <c r="AH260" s="912"/>
      <c r="AI260" s="912"/>
      <c r="AJ260" s="912"/>
      <c r="AK260" s="912"/>
      <c r="AL260" s="912"/>
      <c r="AM260" s="912"/>
      <c r="AN260" s="912"/>
      <c r="AO260" s="912"/>
      <c r="AP260" s="912"/>
      <c r="AQ260" s="913"/>
      <c r="AR260" s="913"/>
      <c r="AS260" s="913"/>
      <c r="AT260" s="913"/>
      <c r="AU260" s="913"/>
      <c r="AV260" s="913"/>
      <c r="AW260" s="888"/>
      <c r="AX260" s="898"/>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25"/>
      <c r="BW260" s="910"/>
      <c r="BX260" s="911"/>
      <c r="BY260" s="911"/>
      <c r="BZ260" s="911"/>
      <c r="CA260" s="911"/>
      <c r="CB260" s="912"/>
      <c r="CC260" s="912"/>
      <c r="CD260" s="912"/>
      <c r="CE260" s="912"/>
      <c r="CF260" s="912"/>
      <c r="CG260" s="912"/>
      <c r="CH260" s="912"/>
      <c r="CI260" s="912"/>
      <c r="CJ260" s="912"/>
      <c r="CK260" s="912"/>
      <c r="CL260" s="912"/>
      <c r="CM260" s="912"/>
      <c r="CN260" s="913"/>
      <c r="CO260" s="913"/>
      <c r="CP260" s="913"/>
      <c r="CQ260" s="913"/>
      <c r="CR260" s="913"/>
      <c r="CS260" s="913"/>
      <c r="CT260" s="888"/>
      <c r="CV260" s="898"/>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25"/>
      <c r="DU260" s="910"/>
      <c r="DV260" s="911"/>
      <c r="DW260" s="911"/>
      <c r="DX260" s="911"/>
      <c r="DY260" s="911"/>
      <c r="DZ260" s="912"/>
      <c r="EA260" s="912"/>
      <c r="EB260" s="912"/>
      <c r="EC260" s="912"/>
      <c r="ED260" s="912"/>
      <c r="EE260" s="912"/>
      <c r="EF260" s="912"/>
      <c r="EG260" s="912"/>
      <c r="EH260" s="912"/>
      <c r="EI260" s="912"/>
      <c r="EJ260" s="912"/>
      <c r="EK260" s="912"/>
      <c r="EL260" s="913"/>
      <c r="EM260" s="913"/>
      <c r="EN260" s="913"/>
      <c r="EO260" s="913"/>
      <c r="EP260" s="913"/>
      <c r="EQ260" s="913"/>
      <c r="ER260" s="888"/>
      <c r="ES260" s="898"/>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25"/>
      <c r="FR260" s="910"/>
      <c r="FS260" s="911"/>
      <c r="FT260" s="911"/>
      <c r="FU260" s="911"/>
      <c r="FV260" s="911"/>
      <c r="FW260" s="912"/>
      <c r="FX260" s="912"/>
      <c r="FY260" s="912"/>
      <c r="FZ260" s="912"/>
      <c r="GA260" s="912"/>
      <c r="GB260" s="912"/>
      <c r="GC260" s="912"/>
      <c r="GD260" s="912"/>
      <c r="GE260" s="912"/>
      <c r="GF260" s="912"/>
      <c r="GG260" s="912"/>
      <c r="GH260" s="912"/>
      <c r="GI260" s="913"/>
      <c r="GJ260" s="913"/>
      <c r="GK260" s="913"/>
      <c r="GL260" s="913"/>
      <c r="GM260" s="913"/>
      <c r="GN260" s="913"/>
      <c r="GO260" s="888"/>
    </row>
    <row r="261" spans="1:197" ht="12.75" customHeight="1" x14ac:dyDescent="0.25">
      <c r="A261" s="898"/>
      <c r="B261" s="914" t="str">
        <f>'Resumen Anual'!$C$53</f>
        <v>HORAS</v>
      </c>
      <c r="C261" s="914"/>
      <c r="D261" s="914"/>
      <c r="E261" s="914"/>
      <c r="F261" s="659"/>
      <c r="G261" s="667"/>
      <c r="H261" s="667"/>
      <c r="I261" s="667"/>
      <c r="J261" s="667"/>
      <c r="K261" s="667"/>
      <c r="L261" s="667"/>
      <c r="M261" s="15"/>
      <c r="N261" s="896" t="str">
        <f>'Resumen Anual'!$O$53</f>
        <v>DÍA</v>
      </c>
      <c r="O261" s="896"/>
      <c r="P261" s="896"/>
      <c r="Q261" s="915"/>
      <c r="R261" s="667"/>
      <c r="S261" s="667"/>
      <c r="T261" s="667"/>
      <c r="U261" s="667"/>
      <c r="V261" s="667"/>
      <c r="W261" s="667"/>
      <c r="X261" s="667"/>
      <c r="Y261" s="625"/>
      <c r="Z261" s="911"/>
      <c r="AA261" s="911"/>
      <c r="AB261" s="911"/>
      <c r="AC261" s="911"/>
      <c r="AD261" s="911"/>
      <c r="AE261" s="912"/>
      <c r="AF261" s="912"/>
      <c r="AG261" s="912"/>
      <c r="AH261" s="912"/>
      <c r="AI261" s="912"/>
      <c r="AJ261" s="912"/>
      <c r="AK261" s="912"/>
      <c r="AL261" s="912"/>
      <c r="AM261" s="912"/>
      <c r="AN261" s="912"/>
      <c r="AO261" s="912"/>
      <c r="AP261" s="912"/>
      <c r="AQ261" s="913"/>
      <c r="AR261" s="913"/>
      <c r="AS261" s="913"/>
      <c r="AT261" s="913"/>
      <c r="AU261" s="913"/>
      <c r="AV261" s="913"/>
      <c r="AW261" s="888"/>
      <c r="AX261" s="898"/>
      <c r="AY261" s="914" t="str">
        <f>'Resumen Anual'!$C$53</f>
        <v>HORAS</v>
      </c>
      <c r="AZ261" s="914"/>
      <c r="BA261" s="914"/>
      <c r="BB261" s="914"/>
      <c r="BC261" s="659"/>
      <c r="BD261" s="667"/>
      <c r="BE261" s="667"/>
      <c r="BF261" s="667"/>
      <c r="BG261" s="667"/>
      <c r="BH261" s="667"/>
      <c r="BI261" s="667"/>
      <c r="BJ261" s="15"/>
      <c r="BK261" s="896" t="str">
        <f>'Resumen Anual'!$O$53</f>
        <v>DÍA</v>
      </c>
      <c r="BL261" s="896"/>
      <c r="BM261" s="896"/>
      <c r="BN261" s="915"/>
      <c r="BO261" s="667"/>
      <c r="BP261" s="667"/>
      <c r="BQ261" s="667"/>
      <c r="BR261" s="667"/>
      <c r="BS261" s="667"/>
      <c r="BT261" s="667"/>
      <c r="BU261" s="667"/>
      <c r="BV261" s="625"/>
      <c r="BW261" s="911"/>
      <c r="BX261" s="911"/>
      <c r="BY261" s="911"/>
      <c r="BZ261" s="911"/>
      <c r="CA261" s="911"/>
      <c r="CB261" s="912"/>
      <c r="CC261" s="912"/>
      <c r="CD261" s="912"/>
      <c r="CE261" s="912"/>
      <c r="CF261" s="912"/>
      <c r="CG261" s="912"/>
      <c r="CH261" s="912"/>
      <c r="CI261" s="912"/>
      <c r="CJ261" s="912"/>
      <c r="CK261" s="912"/>
      <c r="CL261" s="912"/>
      <c r="CM261" s="912"/>
      <c r="CN261" s="913"/>
      <c r="CO261" s="913"/>
      <c r="CP261" s="913"/>
      <c r="CQ261" s="913"/>
      <c r="CR261" s="913"/>
      <c r="CS261" s="913"/>
      <c r="CT261" s="888"/>
      <c r="CV261" s="898"/>
      <c r="CW261" s="914" t="str">
        <f>'Resumen Anual'!$C$53</f>
        <v>HORAS</v>
      </c>
      <c r="CX261" s="914"/>
      <c r="CY261" s="914"/>
      <c r="CZ261" s="914"/>
      <c r="DA261" s="659"/>
      <c r="DB261" s="667"/>
      <c r="DC261" s="667"/>
      <c r="DD261" s="667"/>
      <c r="DE261" s="667"/>
      <c r="DF261" s="667"/>
      <c r="DG261" s="667"/>
      <c r="DH261" s="15"/>
      <c r="DI261" s="896" t="str">
        <f>'Resumen Anual'!$O$53</f>
        <v>DÍA</v>
      </c>
      <c r="DJ261" s="896"/>
      <c r="DK261" s="896"/>
      <c r="DL261" s="915"/>
      <c r="DM261" s="667"/>
      <c r="DN261" s="667"/>
      <c r="DO261" s="667"/>
      <c r="DP261" s="667"/>
      <c r="DQ261" s="667"/>
      <c r="DR261" s="667"/>
      <c r="DS261" s="667"/>
      <c r="DT261" s="625"/>
      <c r="DU261" s="911"/>
      <c r="DV261" s="911"/>
      <c r="DW261" s="911"/>
      <c r="DX261" s="911"/>
      <c r="DY261" s="911"/>
      <c r="DZ261" s="912"/>
      <c r="EA261" s="912"/>
      <c r="EB261" s="912"/>
      <c r="EC261" s="912"/>
      <c r="ED261" s="912"/>
      <c r="EE261" s="912"/>
      <c r="EF261" s="912"/>
      <c r="EG261" s="912"/>
      <c r="EH261" s="912"/>
      <c r="EI261" s="912"/>
      <c r="EJ261" s="912"/>
      <c r="EK261" s="912"/>
      <c r="EL261" s="913"/>
      <c r="EM261" s="913"/>
      <c r="EN261" s="913"/>
      <c r="EO261" s="913"/>
      <c r="EP261" s="913"/>
      <c r="EQ261" s="913"/>
      <c r="ER261" s="888"/>
      <c r="ES261" s="898"/>
      <c r="ET261" s="914" t="str">
        <f>'Resumen Anual'!$C$53</f>
        <v>HORAS</v>
      </c>
      <c r="EU261" s="914"/>
      <c r="EV261" s="914"/>
      <c r="EW261" s="914"/>
      <c r="EX261" s="659"/>
      <c r="EY261" s="667"/>
      <c r="EZ261" s="667"/>
      <c r="FA261" s="667"/>
      <c r="FB261" s="667"/>
      <c r="FC261" s="667"/>
      <c r="FD261" s="667"/>
      <c r="FE261" s="15"/>
      <c r="FF261" s="896" t="str">
        <f>'Resumen Anual'!$O$53</f>
        <v>DÍA</v>
      </c>
      <c r="FG261" s="896"/>
      <c r="FH261" s="896"/>
      <c r="FI261" s="915"/>
      <c r="FJ261" s="667"/>
      <c r="FK261" s="667"/>
      <c r="FL261" s="667"/>
      <c r="FM261" s="667"/>
      <c r="FN261" s="667"/>
      <c r="FO261" s="667"/>
      <c r="FP261" s="667"/>
      <c r="FQ261" s="625"/>
      <c r="FR261" s="911"/>
      <c r="FS261" s="911"/>
      <c r="FT261" s="911"/>
      <c r="FU261" s="911"/>
      <c r="FV261" s="911"/>
      <c r="FW261" s="912"/>
      <c r="FX261" s="912"/>
      <c r="FY261" s="912"/>
      <c r="FZ261" s="912"/>
      <c r="GA261" s="912"/>
      <c r="GB261" s="912"/>
      <c r="GC261" s="912"/>
      <c r="GD261" s="912"/>
      <c r="GE261" s="912"/>
      <c r="GF261" s="912"/>
      <c r="GG261" s="912"/>
      <c r="GH261" s="912"/>
      <c r="GI261" s="913"/>
      <c r="GJ261" s="913"/>
      <c r="GK261" s="913"/>
      <c r="GL261" s="913"/>
      <c r="GM261" s="913"/>
      <c r="GN261" s="913"/>
      <c r="GO261" s="888"/>
    </row>
    <row r="262" spans="1:197" ht="3" customHeight="1" x14ac:dyDescent="0.25">
      <c r="A262" s="898"/>
      <c r="B262" s="6"/>
      <c r="C262" s="169"/>
      <c r="D262" s="169"/>
      <c r="E262" s="169"/>
      <c r="F262" s="6"/>
      <c r="G262" s="170"/>
      <c r="H262" s="170"/>
      <c r="I262" s="170"/>
      <c r="J262" s="170"/>
      <c r="K262" s="170"/>
      <c r="L262" s="170"/>
      <c r="M262" s="15"/>
      <c r="N262" s="6"/>
      <c r="O262" s="169"/>
      <c r="P262" s="169"/>
      <c r="Q262" s="169"/>
      <c r="R262" s="6"/>
      <c r="S262" s="170"/>
      <c r="T262" s="170"/>
      <c r="U262" s="170"/>
      <c r="V262" s="170"/>
      <c r="W262" s="170"/>
      <c r="X262" s="170"/>
      <c r="Y262" s="625"/>
      <c r="Z262" s="893" t="s">
        <v>95</v>
      </c>
      <c r="AA262" s="893"/>
      <c r="AB262" s="893"/>
      <c r="AC262" s="893"/>
      <c r="AD262" s="893"/>
      <c r="AE262" s="894">
        <f>SUM(AE222:AH261)</f>
        <v>0</v>
      </c>
      <c r="AF262" s="894"/>
      <c r="AG262" s="894"/>
      <c r="AH262" s="894"/>
      <c r="AI262" s="894">
        <f>SUM(AI222:AL261)</f>
        <v>0</v>
      </c>
      <c r="AJ262" s="894"/>
      <c r="AK262" s="894"/>
      <c r="AL262" s="894"/>
      <c r="AM262" s="894">
        <f>SUM(AM222:AP261)</f>
        <v>0</v>
      </c>
      <c r="AN262" s="894"/>
      <c r="AO262" s="894"/>
      <c r="AP262" s="894"/>
      <c r="AQ262" s="895">
        <f>SUM(AQ222:AS260)</f>
        <v>0</v>
      </c>
      <c r="AR262" s="895"/>
      <c r="AS262" s="895"/>
      <c r="AT262" s="895">
        <f>SUM(AT222:AV260)</f>
        <v>0</v>
      </c>
      <c r="AU262" s="895"/>
      <c r="AV262" s="895"/>
      <c r="AW262" s="888"/>
      <c r="AX262" s="898"/>
      <c r="AY262" s="6"/>
      <c r="AZ262" s="169"/>
      <c r="BA262" s="169"/>
      <c r="BB262" s="169"/>
      <c r="BC262" s="6"/>
      <c r="BD262" s="170"/>
      <c r="BE262" s="170"/>
      <c r="BF262" s="170"/>
      <c r="BG262" s="170"/>
      <c r="BH262" s="170"/>
      <c r="BI262" s="170"/>
      <c r="BJ262" s="15"/>
      <c r="BK262" s="6"/>
      <c r="BL262" s="169"/>
      <c r="BM262" s="169"/>
      <c r="BN262" s="169"/>
      <c r="BO262" s="6"/>
      <c r="BP262" s="170"/>
      <c r="BQ262" s="170"/>
      <c r="BR262" s="170"/>
      <c r="BS262" s="170"/>
      <c r="BT262" s="170"/>
      <c r="BU262" s="170"/>
      <c r="BV262" s="625"/>
      <c r="BW262" s="893" t="s">
        <v>95</v>
      </c>
      <c r="BX262" s="893"/>
      <c r="BY262" s="893"/>
      <c r="BZ262" s="893"/>
      <c r="CA262" s="893"/>
      <c r="CB262" s="894">
        <f>SUM(CB222:CE261)</f>
        <v>0</v>
      </c>
      <c r="CC262" s="894"/>
      <c r="CD262" s="894"/>
      <c r="CE262" s="894"/>
      <c r="CF262" s="894">
        <f>SUM(CF222:CI261)</f>
        <v>0</v>
      </c>
      <c r="CG262" s="894"/>
      <c r="CH262" s="894"/>
      <c r="CI262" s="894"/>
      <c r="CJ262" s="894">
        <f>SUM(CJ222:CM261)</f>
        <v>0</v>
      </c>
      <c r="CK262" s="894"/>
      <c r="CL262" s="894"/>
      <c r="CM262" s="894"/>
      <c r="CN262" s="895">
        <f>SUM(CN222:CP260)</f>
        <v>0</v>
      </c>
      <c r="CO262" s="895"/>
      <c r="CP262" s="895"/>
      <c r="CQ262" s="895">
        <f>SUM(CQ222:CS260)</f>
        <v>0</v>
      </c>
      <c r="CR262" s="895"/>
      <c r="CS262" s="895"/>
      <c r="CT262" s="888"/>
      <c r="CV262" s="898"/>
      <c r="CW262" s="6"/>
      <c r="CX262" s="169"/>
      <c r="CY262" s="169"/>
      <c r="CZ262" s="169"/>
      <c r="DA262" s="6"/>
      <c r="DB262" s="170"/>
      <c r="DC262" s="170"/>
      <c r="DD262" s="170"/>
      <c r="DE262" s="170"/>
      <c r="DF262" s="170"/>
      <c r="DG262" s="170"/>
      <c r="DH262" s="15"/>
      <c r="DI262" s="6"/>
      <c r="DJ262" s="169"/>
      <c r="DK262" s="169"/>
      <c r="DL262" s="169"/>
      <c r="DM262" s="6"/>
      <c r="DN262" s="170"/>
      <c r="DO262" s="170"/>
      <c r="DP262" s="170"/>
      <c r="DQ262" s="170"/>
      <c r="DR262" s="170"/>
      <c r="DS262" s="170"/>
      <c r="DT262" s="625"/>
      <c r="DU262" s="893" t="s">
        <v>95</v>
      </c>
      <c r="DV262" s="893"/>
      <c r="DW262" s="893"/>
      <c r="DX262" s="893"/>
      <c r="DY262" s="893"/>
      <c r="DZ262" s="894">
        <f>SUM(DZ222:EC261)</f>
        <v>0</v>
      </c>
      <c r="EA262" s="894"/>
      <c r="EB262" s="894"/>
      <c r="EC262" s="894"/>
      <c r="ED262" s="894">
        <f>SUM(ED222:EG261)</f>
        <v>0</v>
      </c>
      <c r="EE262" s="894"/>
      <c r="EF262" s="894"/>
      <c r="EG262" s="894"/>
      <c r="EH262" s="894">
        <f>SUM(EH222:EK261)</f>
        <v>0</v>
      </c>
      <c r="EI262" s="894"/>
      <c r="EJ262" s="894"/>
      <c r="EK262" s="894"/>
      <c r="EL262" s="895">
        <f>SUM(EL222:EN260)</f>
        <v>0</v>
      </c>
      <c r="EM262" s="895"/>
      <c r="EN262" s="895"/>
      <c r="EO262" s="895">
        <f>SUM(EO222:EQ260)</f>
        <v>0</v>
      </c>
      <c r="EP262" s="895"/>
      <c r="EQ262" s="895"/>
      <c r="ER262" s="888"/>
      <c r="ES262" s="898"/>
      <c r="ET262" s="6"/>
      <c r="EU262" s="169"/>
      <c r="EV262" s="169"/>
      <c r="EW262" s="169"/>
      <c r="EX262" s="6"/>
      <c r="EY262" s="170"/>
      <c r="EZ262" s="170"/>
      <c r="FA262" s="170"/>
      <c r="FB262" s="170"/>
      <c r="FC262" s="170"/>
      <c r="FD262" s="170"/>
      <c r="FE262" s="15"/>
      <c r="FF262" s="6"/>
      <c r="FG262" s="169"/>
      <c r="FH262" s="169"/>
      <c r="FI262" s="169"/>
      <c r="FJ262" s="6"/>
      <c r="FK262" s="170"/>
      <c r="FL262" s="170"/>
      <c r="FM262" s="170"/>
      <c r="FN262" s="170"/>
      <c r="FO262" s="170"/>
      <c r="FP262" s="170"/>
      <c r="FQ262" s="625"/>
      <c r="FR262" s="893" t="s">
        <v>95</v>
      </c>
      <c r="FS262" s="893"/>
      <c r="FT262" s="893"/>
      <c r="FU262" s="893"/>
      <c r="FV262" s="893"/>
      <c r="FW262" s="894">
        <f>SUM(FW222:FZ261)</f>
        <v>0</v>
      </c>
      <c r="FX262" s="894"/>
      <c r="FY262" s="894"/>
      <c r="FZ262" s="894"/>
      <c r="GA262" s="894">
        <f>SUM(GA222:GD261)</f>
        <v>0</v>
      </c>
      <c r="GB262" s="894"/>
      <c r="GC262" s="894"/>
      <c r="GD262" s="894"/>
      <c r="GE262" s="894">
        <f>SUM(GE222:GH261)</f>
        <v>0</v>
      </c>
      <c r="GF262" s="894"/>
      <c r="GG262" s="894"/>
      <c r="GH262" s="894"/>
      <c r="GI262" s="895">
        <f>SUM(GI222:GK260)</f>
        <v>0</v>
      </c>
      <c r="GJ262" s="895"/>
      <c r="GK262" s="895"/>
      <c r="GL262" s="895">
        <f>SUM(GL222:GN260)</f>
        <v>0</v>
      </c>
      <c r="GM262" s="895"/>
      <c r="GN262" s="895"/>
      <c r="GO262" s="888"/>
    </row>
    <row r="263" spans="1:197" ht="12.75" customHeight="1" x14ac:dyDescent="0.25">
      <c r="A263" s="898"/>
      <c r="B263" s="896" t="str">
        <f>'Resumen Anual'!$C$56</f>
        <v>IFR</v>
      </c>
      <c r="C263" s="896"/>
      <c r="D263" s="896"/>
      <c r="E263" s="896"/>
      <c r="F263" s="659"/>
      <c r="G263" s="667"/>
      <c r="H263" s="667"/>
      <c r="I263" s="667"/>
      <c r="J263" s="667"/>
      <c r="K263" s="667"/>
      <c r="L263" s="667"/>
      <c r="M263" s="15"/>
      <c r="N263" s="896" t="str">
        <f>'Resumen Anual'!$O$56</f>
        <v>NOCHE</v>
      </c>
      <c r="O263" s="896"/>
      <c r="P263" s="896"/>
      <c r="Q263" s="896"/>
      <c r="R263" s="658"/>
      <c r="S263" s="658"/>
      <c r="T263" s="658"/>
      <c r="U263" s="658"/>
      <c r="V263" s="658"/>
      <c r="W263" s="658"/>
      <c r="X263" s="659"/>
      <c r="Y263" s="625"/>
      <c r="Z263" s="893"/>
      <c r="AA263" s="893"/>
      <c r="AB263" s="893"/>
      <c r="AC263" s="893"/>
      <c r="AD263" s="893"/>
      <c r="AE263" s="894"/>
      <c r="AF263" s="894"/>
      <c r="AG263" s="894"/>
      <c r="AH263" s="894"/>
      <c r="AI263" s="894"/>
      <c r="AJ263" s="894"/>
      <c r="AK263" s="894"/>
      <c r="AL263" s="894"/>
      <c r="AM263" s="894"/>
      <c r="AN263" s="894"/>
      <c r="AO263" s="894"/>
      <c r="AP263" s="894"/>
      <c r="AQ263" s="895"/>
      <c r="AR263" s="895"/>
      <c r="AS263" s="895"/>
      <c r="AT263" s="895"/>
      <c r="AU263" s="895"/>
      <c r="AV263" s="895"/>
      <c r="AW263" s="888"/>
      <c r="AX263" s="898"/>
      <c r="AY263" s="896" t="str">
        <f>'Resumen Anual'!$C$56</f>
        <v>IFR</v>
      </c>
      <c r="AZ263" s="896"/>
      <c r="BA263" s="896"/>
      <c r="BB263" s="896"/>
      <c r="BC263" s="659"/>
      <c r="BD263" s="667"/>
      <c r="BE263" s="667"/>
      <c r="BF263" s="667"/>
      <c r="BG263" s="667"/>
      <c r="BH263" s="667"/>
      <c r="BI263" s="667"/>
      <c r="BJ263" s="15"/>
      <c r="BK263" s="896" t="str">
        <f>'Resumen Anual'!$O$56</f>
        <v>NOCHE</v>
      </c>
      <c r="BL263" s="896"/>
      <c r="BM263" s="896"/>
      <c r="BN263" s="896"/>
      <c r="BO263" s="658"/>
      <c r="BP263" s="658"/>
      <c r="BQ263" s="658"/>
      <c r="BR263" s="658"/>
      <c r="BS263" s="658"/>
      <c r="BT263" s="658"/>
      <c r="BU263" s="659"/>
      <c r="BV263" s="625"/>
      <c r="BW263" s="893"/>
      <c r="BX263" s="893"/>
      <c r="BY263" s="893"/>
      <c r="BZ263" s="893"/>
      <c r="CA263" s="893"/>
      <c r="CB263" s="894"/>
      <c r="CC263" s="894"/>
      <c r="CD263" s="894"/>
      <c r="CE263" s="894"/>
      <c r="CF263" s="894"/>
      <c r="CG263" s="894"/>
      <c r="CH263" s="894"/>
      <c r="CI263" s="894"/>
      <c r="CJ263" s="894"/>
      <c r="CK263" s="894"/>
      <c r="CL263" s="894"/>
      <c r="CM263" s="894"/>
      <c r="CN263" s="895"/>
      <c r="CO263" s="895"/>
      <c r="CP263" s="895"/>
      <c r="CQ263" s="895"/>
      <c r="CR263" s="895"/>
      <c r="CS263" s="895"/>
      <c r="CT263" s="888"/>
      <c r="CV263" s="898"/>
      <c r="CW263" s="896" t="str">
        <f>'Resumen Anual'!$C$56</f>
        <v>IFR</v>
      </c>
      <c r="CX263" s="896"/>
      <c r="CY263" s="896"/>
      <c r="CZ263" s="896"/>
      <c r="DA263" s="659"/>
      <c r="DB263" s="667"/>
      <c r="DC263" s="667"/>
      <c r="DD263" s="667"/>
      <c r="DE263" s="667"/>
      <c r="DF263" s="667"/>
      <c r="DG263" s="667"/>
      <c r="DH263" s="15"/>
      <c r="DI263" s="896" t="str">
        <f>'Resumen Anual'!$O$56</f>
        <v>NOCHE</v>
      </c>
      <c r="DJ263" s="896"/>
      <c r="DK263" s="896"/>
      <c r="DL263" s="896"/>
      <c r="DM263" s="658"/>
      <c r="DN263" s="658"/>
      <c r="DO263" s="658"/>
      <c r="DP263" s="658"/>
      <c r="DQ263" s="658"/>
      <c r="DR263" s="658"/>
      <c r="DS263" s="659"/>
      <c r="DT263" s="625"/>
      <c r="DU263" s="893"/>
      <c r="DV263" s="893"/>
      <c r="DW263" s="893"/>
      <c r="DX263" s="893"/>
      <c r="DY263" s="893"/>
      <c r="DZ263" s="894"/>
      <c r="EA263" s="894"/>
      <c r="EB263" s="894"/>
      <c r="EC263" s="894"/>
      <c r="ED263" s="894"/>
      <c r="EE263" s="894"/>
      <c r="EF263" s="894"/>
      <c r="EG263" s="894"/>
      <c r="EH263" s="894"/>
      <c r="EI263" s="894"/>
      <c r="EJ263" s="894"/>
      <c r="EK263" s="894"/>
      <c r="EL263" s="895"/>
      <c r="EM263" s="895"/>
      <c r="EN263" s="895"/>
      <c r="EO263" s="895"/>
      <c r="EP263" s="895"/>
      <c r="EQ263" s="895"/>
      <c r="ER263" s="888"/>
      <c r="ES263" s="898"/>
      <c r="ET263" s="896" t="str">
        <f>'Resumen Anual'!$C$56</f>
        <v>IFR</v>
      </c>
      <c r="EU263" s="896"/>
      <c r="EV263" s="896"/>
      <c r="EW263" s="896"/>
      <c r="EX263" s="659"/>
      <c r="EY263" s="667"/>
      <c r="EZ263" s="667"/>
      <c r="FA263" s="667"/>
      <c r="FB263" s="667"/>
      <c r="FC263" s="667"/>
      <c r="FD263" s="667"/>
      <c r="FE263" s="15"/>
      <c r="FF263" s="896" t="str">
        <f>'Resumen Anual'!$O$56</f>
        <v>NOCHE</v>
      </c>
      <c r="FG263" s="896"/>
      <c r="FH263" s="896"/>
      <c r="FI263" s="896"/>
      <c r="FJ263" s="658"/>
      <c r="FK263" s="658"/>
      <c r="FL263" s="658"/>
      <c r="FM263" s="658"/>
      <c r="FN263" s="658"/>
      <c r="FO263" s="658"/>
      <c r="FP263" s="659"/>
      <c r="FQ263" s="625"/>
      <c r="FR263" s="893"/>
      <c r="FS263" s="893"/>
      <c r="FT263" s="893"/>
      <c r="FU263" s="893"/>
      <c r="FV263" s="893"/>
      <c r="FW263" s="894"/>
      <c r="FX263" s="894"/>
      <c r="FY263" s="894"/>
      <c r="FZ263" s="894"/>
      <c r="GA263" s="894"/>
      <c r="GB263" s="894"/>
      <c r="GC263" s="894"/>
      <c r="GD263" s="894"/>
      <c r="GE263" s="894"/>
      <c r="GF263" s="894"/>
      <c r="GG263" s="894"/>
      <c r="GH263" s="894"/>
      <c r="GI263" s="895"/>
      <c r="GJ263" s="895"/>
      <c r="GK263" s="895"/>
      <c r="GL263" s="895"/>
      <c r="GM263" s="895"/>
      <c r="GN263" s="895"/>
      <c r="GO263" s="888"/>
    </row>
    <row r="264" spans="1:197" ht="6" customHeight="1" x14ac:dyDescent="0.25">
      <c r="A264" s="899"/>
      <c r="B264" s="897"/>
      <c r="C264" s="897"/>
      <c r="D264" s="897"/>
      <c r="E264" s="897"/>
      <c r="F264" s="897"/>
      <c r="G264" s="897"/>
      <c r="H264" s="897"/>
      <c r="I264" s="897"/>
      <c r="J264" s="897"/>
      <c r="K264" s="897"/>
      <c r="L264" s="897"/>
      <c r="M264" s="897"/>
      <c r="N264" s="897"/>
      <c r="O264" s="897"/>
      <c r="P264" s="897"/>
      <c r="Q264" s="897"/>
      <c r="R264" s="897"/>
      <c r="S264" s="897"/>
      <c r="T264" s="897"/>
      <c r="U264" s="897"/>
      <c r="V264" s="897"/>
      <c r="W264" s="897"/>
      <c r="X264" s="897"/>
      <c r="Y264" s="897"/>
      <c r="Z264" s="893"/>
      <c r="AA264" s="893"/>
      <c r="AB264" s="893"/>
      <c r="AC264" s="893"/>
      <c r="AD264" s="893"/>
      <c r="AE264" s="894"/>
      <c r="AF264" s="894"/>
      <c r="AG264" s="894"/>
      <c r="AH264" s="894"/>
      <c r="AI264" s="894"/>
      <c r="AJ264" s="894"/>
      <c r="AK264" s="894"/>
      <c r="AL264" s="894"/>
      <c r="AM264" s="894"/>
      <c r="AN264" s="894"/>
      <c r="AO264" s="894"/>
      <c r="AP264" s="894"/>
      <c r="AQ264" s="895"/>
      <c r="AR264" s="895"/>
      <c r="AS264" s="895"/>
      <c r="AT264" s="895"/>
      <c r="AU264" s="895"/>
      <c r="AV264" s="895"/>
      <c r="AW264" s="888"/>
      <c r="AX264" s="899"/>
      <c r="AY264" s="897"/>
      <c r="AZ264" s="897"/>
      <c r="BA264" s="897"/>
      <c r="BB264" s="897"/>
      <c r="BC264" s="897"/>
      <c r="BD264" s="897"/>
      <c r="BE264" s="897"/>
      <c r="BF264" s="897"/>
      <c r="BG264" s="897"/>
      <c r="BH264" s="897"/>
      <c r="BI264" s="897"/>
      <c r="BJ264" s="897"/>
      <c r="BK264" s="897"/>
      <c r="BL264" s="897"/>
      <c r="BM264" s="897"/>
      <c r="BN264" s="897"/>
      <c r="BO264" s="897"/>
      <c r="BP264" s="897"/>
      <c r="BQ264" s="897"/>
      <c r="BR264" s="897"/>
      <c r="BS264" s="897"/>
      <c r="BT264" s="897"/>
      <c r="BU264" s="897"/>
      <c r="BV264" s="897"/>
      <c r="BW264" s="893"/>
      <c r="BX264" s="893"/>
      <c r="BY264" s="893"/>
      <c r="BZ264" s="893"/>
      <c r="CA264" s="893"/>
      <c r="CB264" s="894"/>
      <c r="CC264" s="894"/>
      <c r="CD264" s="894"/>
      <c r="CE264" s="894"/>
      <c r="CF264" s="894"/>
      <c r="CG264" s="894"/>
      <c r="CH264" s="894"/>
      <c r="CI264" s="894"/>
      <c r="CJ264" s="894"/>
      <c r="CK264" s="894"/>
      <c r="CL264" s="894"/>
      <c r="CM264" s="894"/>
      <c r="CN264" s="895"/>
      <c r="CO264" s="895"/>
      <c r="CP264" s="895"/>
      <c r="CQ264" s="895"/>
      <c r="CR264" s="895"/>
      <c r="CS264" s="895"/>
      <c r="CT264" s="888"/>
      <c r="CV264" s="899"/>
      <c r="CW264" s="897"/>
      <c r="CX264" s="897"/>
      <c r="CY264" s="897"/>
      <c r="CZ264" s="897"/>
      <c r="DA264" s="897"/>
      <c r="DB264" s="897"/>
      <c r="DC264" s="897"/>
      <c r="DD264" s="897"/>
      <c r="DE264" s="897"/>
      <c r="DF264" s="897"/>
      <c r="DG264" s="897"/>
      <c r="DH264" s="897"/>
      <c r="DI264" s="897"/>
      <c r="DJ264" s="897"/>
      <c r="DK264" s="897"/>
      <c r="DL264" s="897"/>
      <c r="DM264" s="897"/>
      <c r="DN264" s="897"/>
      <c r="DO264" s="897"/>
      <c r="DP264" s="897"/>
      <c r="DQ264" s="897"/>
      <c r="DR264" s="897"/>
      <c r="DS264" s="897"/>
      <c r="DT264" s="897"/>
      <c r="DU264" s="893"/>
      <c r="DV264" s="893"/>
      <c r="DW264" s="893"/>
      <c r="DX264" s="893"/>
      <c r="DY264" s="893"/>
      <c r="DZ264" s="894"/>
      <c r="EA264" s="894"/>
      <c r="EB264" s="894"/>
      <c r="EC264" s="894"/>
      <c r="ED264" s="894"/>
      <c r="EE264" s="894"/>
      <c r="EF264" s="894"/>
      <c r="EG264" s="894"/>
      <c r="EH264" s="894"/>
      <c r="EI264" s="894"/>
      <c r="EJ264" s="894"/>
      <c r="EK264" s="894"/>
      <c r="EL264" s="895"/>
      <c r="EM264" s="895"/>
      <c r="EN264" s="895"/>
      <c r="EO264" s="895"/>
      <c r="EP264" s="895"/>
      <c r="EQ264" s="895"/>
      <c r="ER264" s="888"/>
      <c r="ES264" s="899"/>
      <c r="ET264" s="897"/>
      <c r="EU264" s="897"/>
      <c r="EV264" s="897"/>
      <c r="EW264" s="897"/>
      <c r="EX264" s="897"/>
      <c r="EY264" s="897"/>
      <c r="EZ264" s="897"/>
      <c r="FA264" s="897"/>
      <c r="FB264" s="897"/>
      <c r="FC264" s="897"/>
      <c r="FD264" s="897"/>
      <c r="FE264" s="897"/>
      <c r="FF264" s="897"/>
      <c r="FG264" s="897"/>
      <c r="FH264" s="897"/>
      <c r="FI264" s="897"/>
      <c r="FJ264" s="897"/>
      <c r="FK264" s="897"/>
      <c r="FL264" s="897"/>
      <c r="FM264" s="897"/>
      <c r="FN264" s="897"/>
      <c r="FO264" s="897"/>
      <c r="FP264" s="897"/>
      <c r="FQ264" s="897"/>
      <c r="FR264" s="893"/>
      <c r="FS264" s="893"/>
      <c r="FT264" s="893"/>
      <c r="FU264" s="893"/>
      <c r="FV264" s="893"/>
      <c r="FW264" s="894"/>
      <c r="FX264" s="894"/>
      <c r="FY264" s="894"/>
      <c r="FZ264" s="894"/>
      <c r="GA264" s="894"/>
      <c r="GB264" s="894"/>
      <c r="GC264" s="894"/>
      <c r="GD264" s="894"/>
      <c r="GE264" s="894"/>
      <c r="GF264" s="894"/>
      <c r="GG264" s="894"/>
      <c r="GH264" s="894"/>
      <c r="GI264" s="895"/>
      <c r="GJ264" s="895"/>
      <c r="GK264" s="895"/>
      <c r="GL264" s="895"/>
      <c r="GM264" s="895"/>
      <c r="GN264" s="895"/>
      <c r="GO264" s="888"/>
    </row>
    <row r="265" spans="1:197" ht="9" customHeight="1" x14ac:dyDescent="0.2">
      <c r="A265" s="891"/>
      <c r="B265" s="892"/>
      <c r="C265" s="892"/>
      <c r="D265" s="892"/>
      <c r="E265" s="892"/>
      <c r="F265" s="892"/>
      <c r="G265" s="892"/>
      <c r="H265" s="892"/>
      <c r="I265" s="892"/>
      <c r="J265" s="892"/>
      <c r="K265" s="892"/>
      <c r="L265" s="892"/>
      <c r="M265" s="892"/>
      <c r="N265" s="892"/>
      <c r="O265" s="892"/>
      <c r="P265" s="892"/>
      <c r="Q265" s="892"/>
      <c r="R265" s="892"/>
      <c r="S265" s="892"/>
      <c r="T265" s="892"/>
      <c r="U265" s="892"/>
      <c r="V265" s="892"/>
      <c r="W265" s="892"/>
      <c r="X265" s="892"/>
      <c r="Y265" s="892"/>
      <c r="Z265" s="892"/>
      <c r="AA265" s="892"/>
      <c r="AB265" s="892"/>
      <c r="AC265" s="892"/>
      <c r="AD265" s="892"/>
      <c r="AE265" s="892"/>
      <c r="AF265" s="892"/>
      <c r="AG265" s="892"/>
      <c r="AH265" s="892"/>
      <c r="AI265" s="892"/>
      <c r="AJ265" s="892"/>
      <c r="AK265" s="892"/>
      <c r="AL265" s="892"/>
      <c r="AM265" s="892"/>
      <c r="AN265" s="892"/>
      <c r="AO265" s="892"/>
      <c r="AP265" s="892"/>
      <c r="AQ265" s="892"/>
      <c r="AR265" s="892"/>
      <c r="AS265" s="892"/>
      <c r="AT265" s="892"/>
      <c r="AU265" s="892"/>
      <c r="AV265" s="892"/>
      <c r="AW265" s="892"/>
      <c r="AX265" s="891"/>
      <c r="AY265" s="892"/>
      <c r="AZ265" s="892"/>
      <c r="BA265" s="892"/>
      <c r="BB265" s="892"/>
      <c r="BC265" s="892"/>
      <c r="BD265" s="892"/>
      <c r="BE265" s="892"/>
      <c r="BF265" s="892"/>
      <c r="BG265" s="892"/>
      <c r="BH265" s="892"/>
      <c r="BI265" s="892"/>
      <c r="BJ265" s="892"/>
      <c r="BK265" s="892"/>
      <c r="BL265" s="892"/>
      <c r="BM265" s="892"/>
      <c r="BN265" s="892"/>
      <c r="BO265" s="892"/>
      <c r="BP265" s="892"/>
      <c r="BQ265" s="892"/>
      <c r="BR265" s="892"/>
      <c r="BS265" s="892"/>
      <c r="BT265" s="892"/>
      <c r="BU265" s="892"/>
      <c r="BV265" s="892"/>
      <c r="BW265" s="892"/>
      <c r="BX265" s="892"/>
      <c r="BY265" s="892"/>
      <c r="BZ265" s="892"/>
      <c r="CA265" s="892"/>
      <c r="CB265" s="892"/>
      <c r="CC265" s="892"/>
      <c r="CD265" s="892"/>
      <c r="CE265" s="892"/>
      <c r="CF265" s="892"/>
      <c r="CG265" s="892"/>
      <c r="CH265" s="892"/>
      <c r="CI265" s="892"/>
      <c r="CJ265" s="892"/>
      <c r="CK265" s="892"/>
      <c r="CL265" s="892"/>
      <c r="CM265" s="892"/>
      <c r="CN265" s="892"/>
      <c r="CO265" s="892"/>
      <c r="CP265" s="892"/>
      <c r="CQ265" s="892"/>
      <c r="CR265" s="892"/>
      <c r="CS265" s="892"/>
      <c r="CT265" s="892"/>
      <c r="CV265" s="891"/>
      <c r="CW265" s="892"/>
      <c r="CX265" s="892"/>
      <c r="CY265" s="892"/>
      <c r="CZ265" s="892"/>
      <c r="DA265" s="892"/>
      <c r="DB265" s="892"/>
      <c r="DC265" s="892"/>
      <c r="DD265" s="892"/>
      <c r="DE265" s="892"/>
      <c r="DF265" s="892"/>
      <c r="DG265" s="892"/>
      <c r="DH265" s="892"/>
      <c r="DI265" s="892"/>
      <c r="DJ265" s="892"/>
      <c r="DK265" s="892"/>
      <c r="DL265" s="892"/>
      <c r="DM265" s="892"/>
      <c r="DN265" s="892"/>
      <c r="DO265" s="892"/>
      <c r="DP265" s="892"/>
      <c r="DQ265" s="892"/>
      <c r="DR265" s="892"/>
      <c r="DS265" s="892"/>
      <c r="DT265" s="892"/>
      <c r="DU265" s="892"/>
      <c r="DV265" s="892"/>
      <c r="DW265" s="892"/>
      <c r="DX265" s="892"/>
      <c r="DY265" s="892"/>
      <c r="DZ265" s="892"/>
      <c r="EA265" s="892"/>
      <c r="EB265" s="892"/>
      <c r="EC265" s="892"/>
      <c r="ED265" s="892"/>
      <c r="EE265" s="892"/>
      <c r="EF265" s="892"/>
      <c r="EG265" s="892"/>
      <c r="EH265" s="892"/>
      <c r="EI265" s="892"/>
      <c r="EJ265" s="892"/>
      <c r="EK265" s="892"/>
      <c r="EL265" s="892"/>
      <c r="EM265" s="892"/>
      <c r="EN265" s="892"/>
      <c r="EO265" s="892"/>
      <c r="EP265" s="892"/>
      <c r="EQ265" s="892"/>
      <c r="ER265" s="892"/>
      <c r="ES265" s="891"/>
      <c r="ET265" s="892"/>
      <c r="EU265" s="892"/>
      <c r="EV265" s="892"/>
      <c r="EW265" s="892"/>
      <c r="EX265" s="892"/>
      <c r="EY265" s="892"/>
      <c r="EZ265" s="892"/>
      <c r="FA265" s="892"/>
      <c r="FB265" s="892"/>
      <c r="FC265" s="892"/>
      <c r="FD265" s="892"/>
      <c r="FE265" s="892"/>
      <c r="FF265" s="892"/>
      <c r="FG265" s="892"/>
      <c r="FH265" s="892"/>
      <c r="FI265" s="892"/>
      <c r="FJ265" s="892"/>
      <c r="FK265" s="892"/>
      <c r="FL265" s="892"/>
      <c r="FM265" s="892"/>
      <c r="FN265" s="892"/>
      <c r="FO265" s="892"/>
      <c r="FP265" s="892"/>
      <c r="FQ265" s="892"/>
      <c r="FR265" s="892"/>
      <c r="FS265" s="892"/>
      <c r="FT265" s="892"/>
      <c r="FU265" s="892"/>
      <c r="FV265" s="892"/>
      <c r="FW265" s="892"/>
      <c r="FX265" s="892"/>
      <c r="FY265" s="892"/>
      <c r="FZ265" s="892"/>
      <c r="GA265" s="892"/>
      <c r="GB265" s="892"/>
      <c r="GC265" s="892"/>
      <c r="GD265" s="892"/>
      <c r="GE265" s="892"/>
      <c r="GF265" s="892"/>
      <c r="GG265" s="892"/>
      <c r="GH265" s="892"/>
      <c r="GI265" s="892"/>
      <c r="GJ265" s="892"/>
      <c r="GK265" s="892"/>
      <c r="GL265" s="892"/>
      <c r="GM265" s="892"/>
      <c r="GN265" s="892"/>
      <c r="GO265" s="892"/>
    </row>
    <row r="266" spans="1:197" ht="6.75" customHeight="1" x14ac:dyDescent="0.2">
      <c r="A266" s="999"/>
      <c r="B266" s="1002" t="s">
        <v>92</v>
      </c>
      <c r="C266" s="1002"/>
      <c r="D266" s="1002"/>
      <c r="E266" s="1002"/>
      <c r="F266" s="1002"/>
      <c r="G266" s="1002"/>
      <c r="H266" s="1002"/>
      <c r="I266" s="1002"/>
      <c r="J266" s="1002"/>
      <c r="K266" s="1002"/>
      <c r="L266" s="1002"/>
      <c r="M266" s="1002"/>
      <c r="N266" s="1002"/>
      <c r="O266" s="1002"/>
      <c r="P266" s="1002"/>
      <c r="Q266" s="1002"/>
      <c r="R266" s="1002"/>
      <c r="S266" s="1002"/>
      <c r="T266" s="1002"/>
      <c r="U266" s="1002"/>
      <c r="V266" s="1002"/>
      <c r="W266" s="1002"/>
      <c r="X266" s="1002"/>
      <c r="Y266" s="1002"/>
      <c r="Z266" s="1002"/>
      <c r="AA266" s="1002"/>
      <c r="AB266" s="1002"/>
      <c r="AC266" s="1002"/>
      <c r="AD266" s="1002"/>
      <c r="AE266" s="1002"/>
      <c r="AF266" s="1002"/>
      <c r="AG266" s="1002"/>
      <c r="AH266" s="1002"/>
      <c r="AI266" s="1002"/>
      <c r="AJ266" s="1002"/>
      <c r="AK266" s="1002"/>
      <c r="AL266" s="1002"/>
      <c r="AM266" s="1002"/>
      <c r="AN266" s="1002"/>
      <c r="AO266" s="1002"/>
      <c r="AP266" s="1002"/>
      <c r="AQ266" s="1002"/>
      <c r="AR266" s="1002"/>
      <c r="AS266" s="1002"/>
      <c r="AT266" s="1002"/>
      <c r="AU266" s="1002"/>
      <c r="AV266" s="1002"/>
      <c r="AW266" s="1002"/>
      <c r="AX266" s="1031"/>
      <c r="AY266" s="1031"/>
      <c r="AZ266" s="1031"/>
      <c r="BA266" s="1031"/>
      <c r="BB266" s="1031"/>
      <c r="BC266" s="1031"/>
      <c r="BD266" s="1031"/>
      <c r="BE266" s="1031"/>
      <c r="BF266" s="1031"/>
      <c r="BG266" s="1031"/>
      <c r="BH266" s="1031"/>
      <c r="BI266" s="1031"/>
      <c r="BJ266" s="1031"/>
      <c r="BK266" s="1031"/>
      <c r="BL266" s="1031"/>
      <c r="BM266" s="1031"/>
      <c r="BN266" s="1031"/>
      <c r="BO266" s="1031"/>
      <c r="BP266" s="1031"/>
      <c r="BQ266" s="1031"/>
      <c r="BR266" s="1031"/>
      <c r="BS266" s="1031"/>
      <c r="BT266" s="1031"/>
      <c r="BU266" s="1031"/>
      <c r="BV266" s="1031"/>
      <c r="BW266" s="1031"/>
      <c r="BX266" s="1031"/>
      <c r="BY266" s="1031"/>
      <c r="BZ266" s="1031"/>
      <c r="CA266" s="1031"/>
      <c r="CB266" s="1031"/>
      <c r="CC266" s="1031"/>
      <c r="CD266" s="1031"/>
      <c r="CE266" s="1031"/>
      <c r="CF266" s="1031"/>
      <c r="CG266" s="1031"/>
      <c r="CH266" s="1031"/>
      <c r="CI266" s="1031"/>
      <c r="CJ266" s="1031"/>
      <c r="CK266" s="1031"/>
      <c r="CL266" s="1031"/>
      <c r="CM266" s="1031"/>
      <c r="CN266" s="1031"/>
      <c r="CO266" s="1031"/>
      <c r="CP266" s="1031"/>
      <c r="CQ266" s="1031"/>
      <c r="CR266" s="1031"/>
      <c r="CS266" s="1031"/>
      <c r="CT266" s="1031"/>
      <c r="CV266" s="999"/>
      <c r="CW266" s="1002" t="s">
        <v>93</v>
      </c>
      <c r="CX266" s="1002"/>
      <c r="CY266" s="1002"/>
      <c r="CZ266" s="1002"/>
      <c r="DA266" s="1002"/>
      <c r="DB266" s="1002"/>
      <c r="DC266" s="1002"/>
      <c r="DD266" s="1002"/>
      <c r="DE266" s="1002"/>
      <c r="DF266" s="1002"/>
      <c r="DG266" s="1002"/>
      <c r="DH266" s="1002"/>
      <c r="DI266" s="1002"/>
      <c r="DJ266" s="1002"/>
      <c r="DK266" s="1002"/>
      <c r="DL266" s="1002"/>
      <c r="DM266" s="1002"/>
      <c r="DN266" s="1002"/>
      <c r="DO266" s="1002"/>
      <c r="DP266" s="1002"/>
      <c r="DQ266" s="1002"/>
      <c r="DR266" s="1002"/>
      <c r="DS266" s="1002"/>
      <c r="DT266" s="1002"/>
      <c r="DU266" s="1002"/>
      <c r="DV266" s="1002"/>
      <c r="DW266" s="1002"/>
      <c r="DX266" s="1002"/>
      <c r="DY266" s="1002"/>
      <c r="DZ266" s="1002"/>
      <c r="EA266" s="1002"/>
      <c r="EB266" s="1002"/>
      <c r="EC266" s="1002"/>
      <c r="ED266" s="1002"/>
      <c r="EE266" s="1002"/>
      <c r="EF266" s="1002"/>
      <c r="EG266" s="1002"/>
      <c r="EH266" s="1002"/>
      <c r="EI266" s="1002"/>
      <c r="EJ266" s="1002"/>
      <c r="EK266" s="1002"/>
      <c r="EL266" s="1002"/>
      <c r="EM266" s="1002"/>
      <c r="EN266" s="1002"/>
      <c r="EO266" s="1002"/>
      <c r="EP266" s="1002"/>
      <c r="EQ266" s="1002"/>
      <c r="ER266" s="1002"/>
      <c r="ES266" s="1036" t="s">
        <v>92</v>
      </c>
      <c r="ET266" s="1036"/>
      <c r="EU266" s="1036"/>
      <c r="EV266" s="1036"/>
      <c r="EW266" s="1036"/>
      <c r="EX266" s="1036"/>
      <c r="EY266" s="1036"/>
      <c r="EZ266" s="1036"/>
      <c r="FA266" s="1036"/>
      <c r="FB266" s="1036"/>
      <c r="FC266" s="1036"/>
      <c r="FD266" s="1036"/>
      <c r="FE266" s="1036"/>
      <c r="FF266" s="1036"/>
      <c r="FG266" s="1036"/>
      <c r="FH266" s="1036"/>
      <c r="FI266" s="1036"/>
      <c r="FJ266" s="1036"/>
      <c r="FK266" s="1036"/>
      <c r="FL266" s="1036"/>
      <c r="FM266" s="1036"/>
      <c r="FN266" s="1036"/>
      <c r="FO266" s="1036"/>
      <c r="FP266" s="1036"/>
      <c r="FQ266" s="1036"/>
      <c r="FR266" s="1036"/>
      <c r="FS266" s="1036"/>
      <c r="FT266" s="1036"/>
      <c r="FU266" s="1036"/>
      <c r="FV266" s="1036"/>
      <c r="FW266" s="1036"/>
      <c r="FX266" s="1036"/>
      <c r="FY266" s="1036"/>
      <c r="FZ266" s="1036"/>
      <c r="GA266" s="1036"/>
      <c r="GB266" s="1036"/>
      <c r="GC266" s="1036"/>
      <c r="GD266" s="1036"/>
      <c r="GE266" s="1036"/>
      <c r="GF266" s="1036"/>
      <c r="GG266" s="1036"/>
      <c r="GH266" s="1036"/>
      <c r="GI266" s="1036"/>
      <c r="GJ266" s="1036"/>
      <c r="GK266" s="1036"/>
      <c r="GL266" s="1036"/>
      <c r="GM266" s="1036"/>
      <c r="GN266" s="1036"/>
      <c r="GO266" s="1036"/>
    </row>
    <row r="267" spans="1:197" ht="6.75" customHeight="1" x14ac:dyDescent="0.2">
      <c r="A267" s="1000"/>
      <c r="B267" s="1003"/>
      <c r="C267" s="1003"/>
      <c r="D267" s="1003"/>
      <c r="E267" s="1003"/>
      <c r="F267" s="1003"/>
      <c r="G267" s="1003"/>
      <c r="H267" s="1003"/>
      <c r="I267" s="1003"/>
      <c r="J267" s="1003"/>
      <c r="K267" s="1003"/>
      <c r="L267" s="1003"/>
      <c r="M267" s="1003"/>
      <c r="N267" s="1003"/>
      <c r="O267" s="1003"/>
      <c r="P267" s="1003"/>
      <c r="Q267" s="1003"/>
      <c r="R267" s="1003"/>
      <c r="S267" s="1003"/>
      <c r="T267" s="1003"/>
      <c r="U267" s="1003"/>
      <c r="V267" s="1003"/>
      <c r="W267" s="1003"/>
      <c r="X267" s="1003"/>
      <c r="Y267" s="1003"/>
      <c r="Z267" s="1003"/>
      <c r="AA267" s="1003"/>
      <c r="AB267" s="1003"/>
      <c r="AC267" s="1003"/>
      <c r="AD267" s="1003"/>
      <c r="AE267" s="1003"/>
      <c r="AF267" s="1003"/>
      <c r="AG267" s="1003"/>
      <c r="AH267" s="1003"/>
      <c r="AI267" s="1003"/>
      <c r="AJ267" s="1003"/>
      <c r="AK267" s="1003"/>
      <c r="AL267" s="1003"/>
      <c r="AM267" s="1003"/>
      <c r="AN267" s="1003"/>
      <c r="AO267" s="1003"/>
      <c r="AP267" s="1003"/>
      <c r="AQ267" s="1003"/>
      <c r="AR267" s="1003"/>
      <c r="AS267" s="1003"/>
      <c r="AT267" s="1003"/>
      <c r="AU267" s="1003"/>
      <c r="AV267" s="1003"/>
      <c r="AW267" s="1003"/>
      <c r="AX267" s="1032"/>
      <c r="AY267" s="1032"/>
      <c r="AZ267" s="1032"/>
      <c r="BA267" s="1032"/>
      <c r="BB267" s="1032"/>
      <c r="BC267" s="1032"/>
      <c r="BD267" s="1032"/>
      <c r="BE267" s="1032"/>
      <c r="BF267" s="1032"/>
      <c r="BG267" s="1032"/>
      <c r="BH267" s="1032"/>
      <c r="BI267" s="1032"/>
      <c r="BJ267" s="1032"/>
      <c r="BK267" s="1032"/>
      <c r="BL267" s="1032"/>
      <c r="BM267" s="1032"/>
      <c r="BN267" s="1032"/>
      <c r="BO267" s="1032"/>
      <c r="BP267" s="1032"/>
      <c r="BQ267" s="1032"/>
      <c r="BR267" s="1032"/>
      <c r="BS267" s="1032"/>
      <c r="BT267" s="1032"/>
      <c r="BU267" s="1032"/>
      <c r="BV267" s="1032"/>
      <c r="BW267" s="1032"/>
      <c r="BX267" s="1032"/>
      <c r="BY267" s="1032"/>
      <c r="BZ267" s="1032"/>
      <c r="CA267" s="1032"/>
      <c r="CB267" s="1032"/>
      <c r="CC267" s="1032"/>
      <c r="CD267" s="1032"/>
      <c r="CE267" s="1032"/>
      <c r="CF267" s="1032"/>
      <c r="CG267" s="1032"/>
      <c r="CH267" s="1032"/>
      <c r="CI267" s="1032"/>
      <c r="CJ267" s="1032"/>
      <c r="CK267" s="1032"/>
      <c r="CL267" s="1032"/>
      <c r="CM267" s="1032"/>
      <c r="CN267" s="1032"/>
      <c r="CO267" s="1032"/>
      <c r="CP267" s="1032"/>
      <c r="CQ267" s="1032"/>
      <c r="CR267" s="1032"/>
      <c r="CS267" s="1032"/>
      <c r="CT267" s="1032"/>
      <c r="CV267" s="1000"/>
      <c r="CW267" s="1003"/>
      <c r="CX267" s="1003"/>
      <c r="CY267" s="1003"/>
      <c r="CZ267" s="1003"/>
      <c r="DA267" s="1003"/>
      <c r="DB267" s="1003"/>
      <c r="DC267" s="1003"/>
      <c r="DD267" s="1003"/>
      <c r="DE267" s="1003"/>
      <c r="DF267" s="1003"/>
      <c r="DG267" s="1003"/>
      <c r="DH267" s="1003"/>
      <c r="DI267" s="1003"/>
      <c r="DJ267" s="1003"/>
      <c r="DK267" s="1003"/>
      <c r="DL267" s="1003"/>
      <c r="DM267" s="1003"/>
      <c r="DN267" s="1003"/>
      <c r="DO267" s="1003"/>
      <c r="DP267" s="1003"/>
      <c r="DQ267" s="1003"/>
      <c r="DR267" s="1003"/>
      <c r="DS267" s="1003"/>
      <c r="DT267" s="1003"/>
      <c r="DU267" s="1003"/>
      <c r="DV267" s="1003"/>
      <c r="DW267" s="1003"/>
      <c r="DX267" s="1003"/>
      <c r="DY267" s="1003"/>
      <c r="DZ267" s="1003"/>
      <c r="EA267" s="1003"/>
      <c r="EB267" s="1003"/>
      <c r="EC267" s="1003"/>
      <c r="ED267" s="1003"/>
      <c r="EE267" s="1003"/>
      <c r="EF267" s="1003"/>
      <c r="EG267" s="1003"/>
      <c r="EH267" s="1003"/>
      <c r="EI267" s="1003"/>
      <c r="EJ267" s="1003"/>
      <c r="EK267" s="1003"/>
      <c r="EL267" s="1003"/>
      <c r="EM267" s="1003"/>
      <c r="EN267" s="1003"/>
      <c r="EO267" s="1003"/>
      <c r="EP267" s="1003"/>
      <c r="EQ267" s="1003"/>
      <c r="ER267" s="1003"/>
      <c r="ES267" s="1037"/>
      <c r="ET267" s="1037"/>
      <c r="EU267" s="1037"/>
      <c r="EV267" s="1037"/>
      <c r="EW267" s="1037"/>
      <c r="EX267" s="1037"/>
      <c r="EY267" s="1037"/>
      <c r="EZ267" s="1037"/>
      <c r="FA267" s="1037"/>
      <c r="FB267" s="1037"/>
      <c r="FC267" s="1037"/>
      <c r="FD267" s="1037"/>
      <c r="FE267" s="1037"/>
      <c r="FF267" s="1037"/>
      <c r="FG267" s="1037"/>
      <c r="FH267" s="1037"/>
      <c r="FI267" s="1037"/>
      <c r="FJ267" s="1037"/>
      <c r="FK267" s="1037"/>
      <c r="FL267" s="1037"/>
      <c r="FM267" s="1037"/>
      <c r="FN267" s="1037"/>
      <c r="FO267" s="1037"/>
      <c r="FP267" s="1037"/>
      <c r="FQ267" s="1037"/>
      <c r="FR267" s="1037"/>
      <c r="FS267" s="1037"/>
      <c r="FT267" s="1037"/>
      <c r="FU267" s="1037"/>
      <c r="FV267" s="1037"/>
      <c r="FW267" s="1037"/>
      <c r="FX267" s="1037"/>
      <c r="FY267" s="1037"/>
      <c r="FZ267" s="1037"/>
      <c r="GA267" s="1037"/>
      <c r="GB267" s="1037"/>
      <c r="GC267" s="1037"/>
      <c r="GD267" s="1037"/>
      <c r="GE267" s="1037"/>
      <c r="GF267" s="1037"/>
      <c r="GG267" s="1037"/>
      <c r="GH267" s="1037"/>
      <c r="GI267" s="1037"/>
      <c r="GJ267" s="1037"/>
      <c r="GK267" s="1037"/>
      <c r="GL267" s="1037"/>
      <c r="GM267" s="1037"/>
      <c r="GN267" s="1037"/>
      <c r="GO267" s="1037"/>
    </row>
    <row r="268" spans="1:197" ht="6.75" customHeight="1" x14ac:dyDescent="0.2">
      <c r="A268" s="1001"/>
      <c r="B268" s="1004"/>
      <c r="C268" s="1004"/>
      <c r="D268" s="1004"/>
      <c r="E268" s="1004"/>
      <c r="F268" s="1004"/>
      <c r="G268" s="1004"/>
      <c r="H268" s="1004"/>
      <c r="I268" s="1004"/>
      <c r="J268" s="1004"/>
      <c r="K268" s="1004"/>
      <c r="L268" s="1004"/>
      <c r="M268" s="1004"/>
      <c r="N268" s="1004"/>
      <c r="O268" s="1004"/>
      <c r="P268" s="1004"/>
      <c r="Q268" s="1004"/>
      <c r="R268" s="1004"/>
      <c r="S268" s="1004"/>
      <c r="T268" s="1004"/>
      <c r="U268" s="1004"/>
      <c r="V268" s="1004"/>
      <c r="W268" s="1004"/>
      <c r="X268" s="1004"/>
      <c r="Y268" s="1004"/>
      <c r="Z268" s="1004"/>
      <c r="AA268" s="1004"/>
      <c r="AB268" s="1004"/>
      <c r="AC268" s="1004"/>
      <c r="AD268" s="1004"/>
      <c r="AE268" s="1004"/>
      <c r="AF268" s="1004"/>
      <c r="AG268" s="1004"/>
      <c r="AH268" s="1004"/>
      <c r="AI268" s="1004"/>
      <c r="AJ268" s="1004"/>
      <c r="AK268" s="1004"/>
      <c r="AL268" s="1004"/>
      <c r="AM268" s="1004"/>
      <c r="AN268" s="1004"/>
      <c r="AO268" s="1004"/>
      <c r="AP268" s="1004"/>
      <c r="AQ268" s="1004"/>
      <c r="AR268" s="1004"/>
      <c r="AS268" s="1004"/>
      <c r="AT268" s="1004"/>
      <c r="AU268" s="1004"/>
      <c r="AV268" s="1004"/>
      <c r="AW268" s="1004"/>
      <c r="AX268" s="1033"/>
      <c r="AY268" s="1033"/>
      <c r="AZ268" s="1033"/>
      <c r="BA268" s="1033"/>
      <c r="BB268" s="1033"/>
      <c r="BC268" s="1033"/>
      <c r="BD268" s="1033"/>
      <c r="BE268" s="1033"/>
      <c r="BF268" s="1033"/>
      <c r="BG268" s="1033"/>
      <c r="BH268" s="1033"/>
      <c r="BI268" s="1033"/>
      <c r="BJ268" s="1033"/>
      <c r="BK268" s="1033"/>
      <c r="BL268" s="1033"/>
      <c r="BM268" s="1033"/>
      <c r="BN268" s="1033"/>
      <c r="BO268" s="1033"/>
      <c r="BP268" s="1033"/>
      <c r="BQ268" s="1033"/>
      <c r="BR268" s="1033"/>
      <c r="BS268" s="1033"/>
      <c r="BT268" s="1033"/>
      <c r="BU268" s="1033"/>
      <c r="BV268" s="1033"/>
      <c r="BW268" s="1033"/>
      <c r="BX268" s="1033"/>
      <c r="BY268" s="1033"/>
      <c r="BZ268" s="1033"/>
      <c r="CA268" s="1033"/>
      <c r="CB268" s="1033"/>
      <c r="CC268" s="1033"/>
      <c r="CD268" s="1033"/>
      <c r="CE268" s="1033"/>
      <c r="CF268" s="1033"/>
      <c r="CG268" s="1033"/>
      <c r="CH268" s="1033"/>
      <c r="CI268" s="1033"/>
      <c r="CJ268" s="1033"/>
      <c r="CK268" s="1033"/>
      <c r="CL268" s="1033"/>
      <c r="CM268" s="1033"/>
      <c r="CN268" s="1033"/>
      <c r="CO268" s="1033"/>
      <c r="CP268" s="1033"/>
      <c r="CQ268" s="1033"/>
      <c r="CR268" s="1033"/>
      <c r="CS268" s="1033"/>
      <c r="CT268" s="1033"/>
      <c r="CV268" s="1001"/>
      <c r="CW268" s="1004"/>
      <c r="CX268" s="1004"/>
      <c r="CY268" s="1004"/>
      <c r="CZ268" s="1004"/>
      <c r="DA268" s="1004"/>
      <c r="DB268" s="1004"/>
      <c r="DC268" s="1004"/>
      <c r="DD268" s="1004"/>
      <c r="DE268" s="1004"/>
      <c r="DF268" s="1004"/>
      <c r="DG268" s="1004"/>
      <c r="DH268" s="1004"/>
      <c r="DI268" s="1004"/>
      <c r="DJ268" s="1004"/>
      <c r="DK268" s="1004"/>
      <c r="DL268" s="1004"/>
      <c r="DM268" s="1004"/>
      <c r="DN268" s="1004"/>
      <c r="DO268" s="1004"/>
      <c r="DP268" s="1004"/>
      <c r="DQ268" s="1004"/>
      <c r="DR268" s="1004"/>
      <c r="DS268" s="1004"/>
      <c r="DT268" s="1004"/>
      <c r="DU268" s="1004"/>
      <c r="DV268" s="1004"/>
      <c r="DW268" s="1004"/>
      <c r="DX268" s="1004"/>
      <c r="DY268" s="1004"/>
      <c r="DZ268" s="1004"/>
      <c r="EA268" s="1004"/>
      <c r="EB268" s="1004"/>
      <c r="EC268" s="1004"/>
      <c r="ED268" s="1004"/>
      <c r="EE268" s="1004"/>
      <c r="EF268" s="1004"/>
      <c r="EG268" s="1004"/>
      <c r="EH268" s="1004"/>
      <c r="EI268" s="1004"/>
      <c r="EJ268" s="1004"/>
      <c r="EK268" s="1004"/>
      <c r="EL268" s="1004"/>
      <c r="EM268" s="1004"/>
      <c r="EN268" s="1004"/>
      <c r="EO268" s="1004"/>
      <c r="EP268" s="1004"/>
      <c r="EQ268" s="1004"/>
      <c r="ER268" s="1004"/>
      <c r="ES268" s="1038"/>
      <c r="ET268" s="1038"/>
      <c r="EU268" s="1038"/>
      <c r="EV268" s="1038"/>
      <c r="EW268" s="1038"/>
      <c r="EX268" s="1038"/>
      <c r="EY268" s="1038"/>
      <c r="EZ268" s="1038"/>
      <c r="FA268" s="1038"/>
      <c r="FB268" s="1038"/>
      <c r="FC268" s="1038"/>
      <c r="FD268" s="1038"/>
      <c r="FE268" s="1038"/>
      <c r="FF268" s="1038"/>
      <c r="FG268" s="1038"/>
      <c r="FH268" s="1038"/>
      <c r="FI268" s="1038"/>
      <c r="FJ268" s="1038"/>
      <c r="FK268" s="1038"/>
      <c r="FL268" s="1038"/>
      <c r="FM268" s="1038"/>
      <c r="FN268" s="1038"/>
      <c r="FO268" s="1038"/>
      <c r="FP268" s="1038"/>
      <c r="FQ268" s="1038"/>
      <c r="FR268" s="1038"/>
      <c r="FS268" s="1038"/>
      <c r="FT268" s="1038"/>
      <c r="FU268" s="1038"/>
      <c r="FV268" s="1038"/>
      <c r="FW268" s="1038"/>
      <c r="FX268" s="1038"/>
      <c r="FY268" s="1038"/>
      <c r="FZ268" s="1038"/>
      <c r="GA268" s="1038"/>
      <c r="GB268" s="1038"/>
      <c r="GC268" s="1038"/>
      <c r="GD268" s="1038"/>
      <c r="GE268" s="1038"/>
      <c r="GF268" s="1038"/>
      <c r="GG268" s="1038"/>
      <c r="GH268" s="1038"/>
      <c r="GI268" s="1038"/>
      <c r="GJ268" s="1038"/>
      <c r="GK268" s="1038"/>
      <c r="GL268" s="1038"/>
      <c r="GM268" s="1038"/>
      <c r="GN268" s="1038"/>
      <c r="GO268" s="1038"/>
    </row>
    <row r="269" spans="1:197" ht="3.75" customHeight="1" x14ac:dyDescent="0.25">
      <c r="A269" s="882"/>
      <c r="B269" s="883"/>
      <c r="C269" s="883"/>
      <c r="D269" s="883"/>
      <c r="E269" s="883"/>
      <c r="F269" s="883"/>
      <c r="G269" s="883"/>
      <c r="H269" s="883"/>
      <c r="I269" s="883"/>
      <c r="J269" s="883"/>
      <c r="K269" s="883"/>
      <c r="L269" s="883"/>
      <c r="M269" s="883"/>
      <c r="N269" s="883"/>
      <c r="O269" s="883"/>
      <c r="P269" s="883"/>
      <c r="Q269" s="883"/>
      <c r="R269" s="883"/>
      <c r="S269" s="883"/>
      <c r="T269" s="883"/>
      <c r="U269" s="883"/>
      <c r="V269" s="883"/>
      <c r="W269" s="883"/>
      <c r="X269" s="883"/>
      <c r="Y269" s="883"/>
      <c r="Z269" s="883"/>
      <c r="AA269" s="883"/>
      <c r="AB269" s="883"/>
      <c r="AC269" s="883"/>
      <c r="AD269" s="883"/>
      <c r="AE269" s="883"/>
      <c r="AF269" s="883"/>
      <c r="AG269" s="883"/>
      <c r="AH269" s="883"/>
      <c r="AI269" s="883"/>
      <c r="AJ269" s="883"/>
      <c r="AK269" s="883"/>
      <c r="AL269" s="883"/>
      <c r="AM269" s="883"/>
      <c r="AN269" s="883"/>
      <c r="AO269" s="883"/>
      <c r="AP269" s="883"/>
      <c r="AQ269" s="883"/>
      <c r="AR269" s="883"/>
      <c r="AS269" s="883"/>
      <c r="AT269" s="883"/>
      <c r="AU269" s="883"/>
      <c r="AV269" s="883"/>
      <c r="AW269" s="883"/>
      <c r="AX269" s="882"/>
      <c r="AY269" s="883"/>
      <c r="AZ269" s="883"/>
      <c r="BA269" s="883"/>
      <c r="BB269" s="883"/>
      <c r="BC269" s="883"/>
      <c r="BD269" s="883"/>
      <c r="BE269" s="883"/>
      <c r="BF269" s="883"/>
      <c r="BG269" s="883"/>
      <c r="BH269" s="883"/>
      <c r="BI269" s="883"/>
      <c r="BJ269" s="883"/>
      <c r="BK269" s="883"/>
      <c r="BL269" s="883"/>
      <c r="BM269" s="883"/>
      <c r="BN269" s="883"/>
      <c r="BO269" s="883"/>
      <c r="BP269" s="883"/>
      <c r="BQ269" s="883"/>
      <c r="BR269" s="883"/>
      <c r="BS269" s="883"/>
      <c r="BT269" s="883"/>
      <c r="BU269" s="883"/>
      <c r="BV269" s="883"/>
      <c r="BW269" s="883"/>
      <c r="BX269" s="883"/>
      <c r="BY269" s="883"/>
      <c r="BZ269" s="883"/>
      <c r="CA269" s="883"/>
      <c r="CB269" s="883"/>
      <c r="CC269" s="883"/>
      <c r="CD269" s="883"/>
      <c r="CE269" s="883"/>
      <c r="CF269" s="883"/>
      <c r="CG269" s="883"/>
      <c r="CH269" s="883"/>
      <c r="CI269" s="883"/>
      <c r="CJ269" s="883"/>
      <c r="CK269" s="883"/>
      <c r="CL269" s="883"/>
      <c r="CM269" s="883"/>
      <c r="CN269" s="883"/>
      <c r="CO269" s="883"/>
      <c r="CP269" s="883"/>
      <c r="CQ269" s="883"/>
      <c r="CR269" s="883"/>
      <c r="CS269" s="883"/>
      <c r="CT269" s="883"/>
      <c r="CV269" s="882"/>
      <c r="CW269" s="883"/>
      <c r="CX269" s="883"/>
      <c r="CY269" s="883"/>
      <c r="CZ269" s="883"/>
      <c r="DA269" s="883"/>
      <c r="DB269" s="883"/>
      <c r="DC269" s="883"/>
      <c r="DD269" s="883"/>
      <c r="DE269" s="883"/>
      <c r="DF269" s="883"/>
      <c r="DG269" s="883"/>
      <c r="DH269" s="883"/>
      <c r="DI269" s="883"/>
      <c r="DJ269" s="883"/>
      <c r="DK269" s="883"/>
      <c r="DL269" s="883"/>
      <c r="DM269" s="883"/>
      <c r="DN269" s="883"/>
      <c r="DO269" s="883"/>
      <c r="DP269" s="883"/>
      <c r="DQ269" s="883"/>
      <c r="DR269" s="883"/>
      <c r="DS269" s="883"/>
      <c r="DT269" s="883"/>
      <c r="DU269" s="883"/>
      <c r="DV269" s="883"/>
      <c r="DW269" s="883"/>
      <c r="DX269" s="883"/>
      <c r="DY269" s="883"/>
      <c r="DZ269" s="883"/>
      <c r="EA269" s="883"/>
      <c r="EB269" s="883"/>
      <c r="EC269" s="883"/>
      <c r="ED269" s="883"/>
      <c r="EE269" s="883"/>
      <c r="EF269" s="883"/>
      <c r="EG269" s="883"/>
      <c r="EH269" s="883"/>
      <c r="EI269" s="883"/>
      <c r="EJ269" s="883"/>
      <c r="EK269" s="883"/>
      <c r="EL269" s="883"/>
      <c r="EM269" s="883"/>
      <c r="EN269" s="883"/>
      <c r="EO269" s="883"/>
      <c r="EP269" s="883"/>
      <c r="EQ269" s="883"/>
      <c r="ER269" s="883"/>
      <c r="ES269" s="882"/>
      <c r="ET269" s="883"/>
      <c r="EU269" s="883"/>
      <c r="EV269" s="883"/>
      <c r="EW269" s="883"/>
      <c r="EX269" s="883"/>
      <c r="EY269" s="883"/>
      <c r="EZ269" s="883"/>
      <c r="FA269" s="883"/>
      <c r="FB269" s="883"/>
      <c r="FC269" s="883"/>
      <c r="FD269" s="883"/>
      <c r="FE269" s="883"/>
      <c r="FF269" s="883"/>
      <c r="FG269" s="883"/>
      <c r="FH269" s="883"/>
      <c r="FI269" s="883"/>
      <c r="FJ269" s="883"/>
      <c r="FK269" s="883"/>
      <c r="FL269" s="883"/>
      <c r="FM269" s="883"/>
      <c r="FN269" s="883"/>
      <c r="FO269" s="883"/>
      <c r="FP269" s="883"/>
      <c r="FQ269" s="883"/>
      <c r="FR269" s="883"/>
      <c r="FS269" s="883"/>
      <c r="FT269" s="883"/>
      <c r="FU269" s="883"/>
      <c r="FV269" s="883"/>
      <c r="FW269" s="883"/>
      <c r="FX269" s="883"/>
      <c r="FY269" s="883"/>
      <c r="FZ269" s="883"/>
      <c r="GA269" s="883"/>
      <c r="GB269" s="883"/>
      <c r="GC269" s="883"/>
      <c r="GD269" s="883"/>
      <c r="GE269" s="883"/>
      <c r="GF269" s="883"/>
      <c r="GG269" s="883"/>
      <c r="GH269" s="883"/>
      <c r="GI269" s="883"/>
      <c r="GJ269" s="883"/>
      <c r="GK269" s="883"/>
      <c r="GL269" s="883"/>
      <c r="GM269" s="883"/>
      <c r="GN269" s="883"/>
      <c r="GO269" s="883"/>
    </row>
    <row r="270" spans="1:197" ht="5.25" customHeight="1" x14ac:dyDescent="0.25">
      <c r="A270" s="1005" t="str">
        <f>'Resumen Anual'!$B$5</f>
        <v>MARCA Y MODELO</v>
      </c>
      <c r="B270" s="1006"/>
      <c r="C270" s="1006"/>
      <c r="D270" s="1006"/>
      <c r="E270" s="1006"/>
      <c r="F270" s="1006"/>
      <c r="G270" s="1006"/>
      <c r="H270" s="1006"/>
      <c r="I270" s="1006"/>
      <c r="J270" s="1006"/>
      <c r="K270" s="1011"/>
      <c r="L270" s="1011"/>
      <c r="M270" s="1011"/>
      <c r="N270" s="1011"/>
      <c r="O270" s="1011"/>
      <c r="P270" s="1011"/>
      <c r="Q270" s="1011"/>
      <c r="R270" s="1011"/>
      <c r="S270" s="1011"/>
      <c r="T270" s="1011"/>
      <c r="U270" s="1011"/>
      <c r="V270" s="1011"/>
      <c r="W270" s="1011"/>
      <c r="X270" s="1011"/>
      <c r="Y270" s="1011"/>
      <c r="Z270" s="1011"/>
      <c r="AA270" s="1011"/>
      <c r="AB270" s="1011"/>
      <c r="AC270" s="1011"/>
      <c r="AD270" s="1011"/>
      <c r="AE270" s="1011"/>
      <c r="AF270" s="1011"/>
      <c r="AG270" s="1011"/>
      <c r="AH270" s="1011"/>
      <c r="AI270" s="1011"/>
      <c r="AJ270" s="1011"/>
      <c r="AK270" s="1011"/>
      <c r="AL270" s="1011"/>
      <c r="AM270" s="1011"/>
      <c r="AN270" s="1011"/>
      <c r="AO270" s="1011"/>
      <c r="AP270" s="1011"/>
      <c r="AQ270" s="1011"/>
      <c r="AR270" s="1011"/>
      <c r="AS270" s="1011"/>
      <c r="AT270" s="1011"/>
      <c r="AU270" s="1011"/>
      <c r="AV270" s="1011"/>
      <c r="AW270" s="888"/>
      <c r="AX270" s="1005" t="str">
        <f>'Resumen Anual'!$B$5</f>
        <v>MARCA Y MODELO</v>
      </c>
      <c r="AY270" s="1006"/>
      <c r="AZ270" s="1006"/>
      <c r="BA270" s="1006"/>
      <c r="BB270" s="1006"/>
      <c r="BC270" s="1006"/>
      <c r="BD270" s="1006"/>
      <c r="BE270" s="1006"/>
      <c r="BF270" s="1006"/>
      <c r="BG270" s="1006"/>
      <c r="BH270" s="1011"/>
      <c r="BI270" s="1011"/>
      <c r="BJ270" s="1011"/>
      <c r="BK270" s="1011"/>
      <c r="BL270" s="1011"/>
      <c r="BM270" s="1011"/>
      <c r="BN270" s="1011"/>
      <c r="BO270" s="1011"/>
      <c r="BP270" s="1011"/>
      <c r="BQ270" s="1011"/>
      <c r="BR270" s="1011"/>
      <c r="BS270" s="1011"/>
      <c r="BT270" s="1011"/>
      <c r="BU270" s="1011"/>
      <c r="BV270" s="1011"/>
      <c r="BW270" s="1011"/>
      <c r="BX270" s="1011"/>
      <c r="BY270" s="1011"/>
      <c r="BZ270" s="1011"/>
      <c r="CA270" s="1011"/>
      <c r="CB270" s="1011"/>
      <c r="CC270" s="1011"/>
      <c r="CD270" s="1011"/>
      <c r="CE270" s="1011"/>
      <c r="CF270" s="1011"/>
      <c r="CG270" s="1011"/>
      <c r="CH270" s="1011"/>
      <c r="CI270" s="1011"/>
      <c r="CJ270" s="1011"/>
      <c r="CK270" s="1011"/>
      <c r="CL270" s="1011"/>
      <c r="CM270" s="1011"/>
      <c r="CN270" s="1011"/>
      <c r="CO270" s="1011"/>
      <c r="CP270" s="1011"/>
      <c r="CQ270" s="1011"/>
      <c r="CR270" s="1011"/>
      <c r="CS270" s="1011"/>
      <c r="CT270" s="888"/>
      <c r="CV270" s="1005" t="str">
        <f>'Resumen Anual'!$B$5</f>
        <v>MARCA Y MODELO</v>
      </c>
      <c r="CW270" s="1006"/>
      <c r="CX270" s="1006"/>
      <c r="CY270" s="1006"/>
      <c r="CZ270" s="1006"/>
      <c r="DA270" s="1006"/>
      <c r="DB270" s="1006"/>
      <c r="DC270" s="1006"/>
      <c r="DD270" s="1006"/>
      <c r="DE270" s="1006"/>
      <c r="DF270" s="1011"/>
      <c r="DG270" s="1011"/>
      <c r="DH270" s="1011"/>
      <c r="DI270" s="1011"/>
      <c r="DJ270" s="1011"/>
      <c r="DK270" s="1011"/>
      <c r="DL270" s="1011"/>
      <c r="DM270" s="1011"/>
      <c r="DN270" s="1011"/>
      <c r="DO270" s="1011"/>
      <c r="DP270" s="1011"/>
      <c r="DQ270" s="1011"/>
      <c r="DR270" s="1011"/>
      <c r="DS270" s="1011"/>
      <c r="DT270" s="1011"/>
      <c r="DU270" s="1011"/>
      <c r="DV270" s="1011"/>
      <c r="DW270" s="1011"/>
      <c r="DX270" s="1011"/>
      <c r="DY270" s="1011"/>
      <c r="DZ270" s="1011"/>
      <c r="EA270" s="1011"/>
      <c r="EB270" s="1011"/>
      <c r="EC270" s="1011"/>
      <c r="ED270" s="1011"/>
      <c r="EE270" s="1011"/>
      <c r="EF270" s="1011"/>
      <c r="EG270" s="1011"/>
      <c r="EH270" s="1011"/>
      <c r="EI270" s="1011"/>
      <c r="EJ270" s="1011"/>
      <c r="EK270" s="1011"/>
      <c r="EL270" s="1011"/>
      <c r="EM270" s="1011"/>
      <c r="EN270" s="1011"/>
      <c r="EO270" s="1011"/>
      <c r="EP270" s="1011"/>
      <c r="EQ270" s="1011"/>
      <c r="ER270" s="888"/>
      <c r="ES270" s="1005" t="str">
        <f>'Resumen Anual'!$B$5</f>
        <v>MARCA Y MODELO</v>
      </c>
      <c r="ET270" s="1006"/>
      <c r="EU270" s="1006"/>
      <c r="EV270" s="1006"/>
      <c r="EW270" s="1006"/>
      <c r="EX270" s="1006"/>
      <c r="EY270" s="1006"/>
      <c r="EZ270" s="1006"/>
      <c r="FA270" s="1006"/>
      <c r="FB270" s="1006"/>
      <c r="FC270" s="1011"/>
      <c r="FD270" s="1011"/>
      <c r="FE270" s="1011"/>
      <c r="FF270" s="1011"/>
      <c r="FG270" s="1011"/>
      <c r="FH270" s="1011"/>
      <c r="FI270" s="1011"/>
      <c r="FJ270" s="1011"/>
      <c r="FK270" s="1011"/>
      <c r="FL270" s="1011"/>
      <c r="FM270" s="1011"/>
      <c r="FN270" s="1011"/>
      <c r="FO270" s="1011"/>
      <c r="FP270" s="1011"/>
      <c r="FQ270" s="1011"/>
      <c r="FR270" s="1011"/>
      <c r="FS270" s="1011"/>
      <c r="FT270" s="1011"/>
      <c r="FU270" s="1011"/>
      <c r="FV270" s="1011"/>
      <c r="FW270" s="1011"/>
      <c r="FX270" s="1011"/>
      <c r="FY270" s="1011"/>
      <c r="FZ270" s="1011"/>
      <c r="GA270" s="1011"/>
      <c r="GB270" s="1011"/>
      <c r="GC270" s="1011"/>
      <c r="GD270" s="1011"/>
      <c r="GE270" s="1011"/>
      <c r="GF270" s="1011"/>
      <c r="GG270" s="1011"/>
      <c r="GH270" s="1011"/>
      <c r="GI270" s="1011"/>
      <c r="GJ270" s="1011"/>
      <c r="GK270" s="1011"/>
      <c r="GL270" s="1011"/>
      <c r="GM270" s="1011"/>
      <c r="GN270" s="1011"/>
      <c r="GO270" s="888"/>
    </row>
    <row r="271" spans="1:197" ht="11.25" customHeight="1" x14ac:dyDescent="0.2">
      <c r="A271" s="1007"/>
      <c r="B271" s="1008"/>
      <c r="C271" s="1008"/>
      <c r="D271" s="1008"/>
      <c r="E271" s="1008"/>
      <c r="F271" s="1008"/>
      <c r="G271" s="1008"/>
      <c r="H271" s="1008"/>
      <c r="I271" s="1008"/>
      <c r="J271" s="1008"/>
      <c r="K271" s="871"/>
      <c r="L271" s="871"/>
      <c r="M271" s="871"/>
      <c r="N271" s="871"/>
      <c r="O271" s="871"/>
      <c r="P271" s="871"/>
      <c r="Q271" s="871"/>
      <c r="R271" s="871"/>
      <c r="S271" s="871"/>
      <c r="T271" s="871"/>
      <c r="U271" s="871"/>
      <c r="V271" s="871"/>
      <c r="W271" s="871"/>
      <c r="X271" s="871"/>
      <c r="Y271" s="871"/>
      <c r="Z271" s="871"/>
      <c r="AA271" s="871"/>
      <c r="AB271" s="871"/>
      <c r="AC271" s="871"/>
      <c r="AD271" s="1012"/>
      <c r="AE271" s="1013" t="str">
        <f>IF(Portada!$A$1="www.fly-logics.com","PIC",0)</f>
        <v>PIC</v>
      </c>
      <c r="AF271" s="1014"/>
      <c r="AG271" s="1014"/>
      <c r="AH271" s="1015"/>
      <c r="AI271" s="1019" t="str">
        <f>IF(Portada!$A$1="www.fly-logics.com","SIC",0)</f>
        <v>SIC</v>
      </c>
      <c r="AJ271" s="1014"/>
      <c r="AK271" s="1014"/>
      <c r="AL271" s="1015"/>
      <c r="AM271" s="1019" t="str">
        <f>IF(Portada!$A$1="www.fly-logics.com","INSTR.",0)</f>
        <v>INSTR.</v>
      </c>
      <c r="AN271" s="1014"/>
      <c r="AO271" s="1014"/>
      <c r="AP271" s="1014"/>
      <c r="AQ271" s="1019" t="str">
        <f>'Resumen Anual'!$AR$5</f>
        <v>Aterr.</v>
      </c>
      <c r="AR271" s="1014"/>
      <c r="AS271" s="1014"/>
      <c r="AT271" s="1014"/>
      <c r="AU271" s="1014"/>
      <c r="AV271" s="1021"/>
      <c r="AW271" s="888"/>
      <c r="AX271" s="1007"/>
      <c r="AY271" s="1008"/>
      <c r="AZ271" s="1008"/>
      <c r="BA271" s="1008"/>
      <c r="BB271" s="1008"/>
      <c r="BC271" s="1008"/>
      <c r="BD271" s="1008"/>
      <c r="BE271" s="1008"/>
      <c r="BF271" s="1008"/>
      <c r="BG271" s="1008"/>
      <c r="BH271" s="871"/>
      <c r="BI271" s="871"/>
      <c r="BJ271" s="871"/>
      <c r="BK271" s="871"/>
      <c r="BL271" s="871"/>
      <c r="BM271" s="871"/>
      <c r="BN271" s="871"/>
      <c r="BO271" s="871"/>
      <c r="BP271" s="871"/>
      <c r="BQ271" s="871"/>
      <c r="BR271" s="871"/>
      <c r="BS271" s="871"/>
      <c r="BT271" s="871"/>
      <c r="BU271" s="871"/>
      <c r="BV271" s="871"/>
      <c r="BW271" s="871"/>
      <c r="BX271" s="871"/>
      <c r="BY271" s="871"/>
      <c r="BZ271" s="871"/>
      <c r="CA271" s="1012"/>
      <c r="CB271" s="1013" t="str">
        <f>IF(Portada!$A$1="www.fly-logics.com","PIC",0)</f>
        <v>PIC</v>
      </c>
      <c r="CC271" s="1014"/>
      <c r="CD271" s="1014"/>
      <c r="CE271" s="1015"/>
      <c r="CF271" s="1019" t="str">
        <f>IF(Portada!$A$1="www.fly-logics.com","SIC",0)</f>
        <v>SIC</v>
      </c>
      <c r="CG271" s="1014"/>
      <c r="CH271" s="1014"/>
      <c r="CI271" s="1015"/>
      <c r="CJ271" s="1019" t="str">
        <f>IF(Portada!$A$1="www.fly-logics.com","INSTR.",0)</f>
        <v>INSTR.</v>
      </c>
      <c r="CK271" s="1014"/>
      <c r="CL271" s="1014"/>
      <c r="CM271" s="1014"/>
      <c r="CN271" s="1019" t="str">
        <f>'Resumen Anual'!$AR$5</f>
        <v>Aterr.</v>
      </c>
      <c r="CO271" s="1014"/>
      <c r="CP271" s="1014"/>
      <c r="CQ271" s="1014"/>
      <c r="CR271" s="1014"/>
      <c r="CS271" s="1021"/>
      <c r="CT271" s="888"/>
      <c r="CV271" s="1007"/>
      <c r="CW271" s="1008"/>
      <c r="CX271" s="1008"/>
      <c r="CY271" s="1008"/>
      <c r="CZ271" s="1008"/>
      <c r="DA271" s="1008"/>
      <c r="DB271" s="1008"/>
      <c r="DC271" s="1008"/>
      <c r="DD271" s="1008"/>
      <c r="DE271" s="1008"/>
      <c r="DF271" s="871"/>
      <c r="DG271" s="871"/>
      <c r="DH271" s="871"/>
      <c r="DI271" s="871"/>
      <c r="DJ271" s="871"/>
      <c r="DK271" s="871"/>
      <c r="DL271" s="871"/>
      <c r="DM271" s="871"/>
      <c r="DN271" s="871"/>
      <c r="DO271" s="871"/>
      <c r="DP271" s="871"/>
      <c r="DQ271" s="871"/>
      <c r="DR271" s="871"/>
      <c r="DS271" s="871"/>
      <c r="DT271" s="871"/>
      <c r="DU271" s="871"/>
      <c r="DV271" s="871"/>
      <c r="DW271" s="871"/>
      <c r="DX271" s="871"/>
      <c r="DY271" s="1012"/>
      <c r="DZ271" s="1013" t="str">
        <f>IF(Portada!$A$1="www.fly-logics.com","PIC",0)</f>
        <v>PIC</v>
      </c>
      <c r="EA271" s="1014"/>
      <c r="EB271" s="1014"/>
      <c r="EC271" s="1015"/>
      <c r="ED271" s="1019" t="str">
        <f>IF(Portada!$A$1="www.fly-logics.com","SIC",0)</f>
        <v>SIC</v>
      </c>
      <c r="EE271" s="1014"/>
      <c r="EF271" s="1014"/>
      <c r="EG271" s="1015"/>
      <c r="EH271" s="1019" t="str">
        <f>IF(Portada!$A$1="www.fly-logics.com","INSTR.",0)</f>
        <v>INSTR.</v>
      </c>
      <c r="EI271" s="1014"/>
      <c r="EJ271" s="1014"/>
      <c r="EK271" s="1014"/>
      <c r="EL271" s="1019" t="str">
        <f>'Resumen Anual'!$AR$5</f>
        <v>Aterr.</v>
      </c>
      <c r="EM271" s="1014"/>
      <c r="EN271" s="1014"/>
      <c r="EO271" s="1014"/>
      <c r="EP271" s="1014"/>
      <c r="EQ271" s="1021"/>
      <c r="ER271" s="888"/>
      <c r="ES271" s="1007"/>
      <c r="ET271" s="1008"/>
      <c r="EU271" s="1008"/>
      <c r="EV271" s="1008"/>
      <c r="EW271" s="1008"/>
      <c r="EX271" s="1008"/>
      <c r="EY271" s="1008"/>
      <c r="EZ271" s="1008"/>
      <c r="FA271" s="1008"/>
      <c r="FB271" s="1008"/>
      <c r="FC271" s="871"/>
      <c r="FD271" s="871"/>
      <c r="FE271" s="871"/>
      <c r="FF271" s="871"/>
      <c r="FG271" s="871"/>
      <c r="FH271" s="871"/>
      <c r="FI271" s="871"/>
      <c r="FJ271" s="871"/>
      <c r="FK271" s="871"/>
      <c r="FL271" s="871"/>
      <c r="FM271" s="871"/>
      <c r="FN271" s="871"/>
      <c r="FO271" s="871"/>
      <c r="FP271" s="871"/>
      <c r="FQ271" s="871"/>
      <c r="FR271" s="871"/>
      <c r="FS271" s="871"/>
      <c r="FT271" s="871"/>
      <c r="FU271" s="871"/>
      <c r="FV271" s="1012"/>
      <c r="FW271" s="1013" t="str">
        <f>IF(Portada!$A$1="www.fly-logics.com","PIC",0)</f>
        <v>PIC</v>
      </c>
      <c r="FX271" s="1014"/>
      <c r="FY271" s="1014"/>
      <c r="FZ271" s="1015"/>
      <c r="GA271" s="1019" t="str">
        <f>IF(Portada!$A$1="www.fly-logics.com","SIC",0)</f>
        <v>SIC</v>
      </c>
      <c r="GB271" s="1014"/>
      <c r="GC271" s="1014"/>
      <c r="GD271" s="1015"/>
      <c r="GE271" s="1019" t="str">
        <f>IF(Portada!$A$1="www.fly-logics.com","INSTR.",0)</f>
        <v>INSTR.</v>
      </c>
      <c r="GF271" s="1014"/>
      <c r="GG271" s="1014"/>
      <c r="GH271" s="1014"/>
      <c r="GI271" s="1019" t="str">
        <f>'Resumen Anual'!$AR$5</f>
        <v>Aterr.</v>
      </c>
      <c r="GJ271" s="1014"/>
      <c r="GK271" s="1014"/>
      <c r="GL271" s="1014"/>
      <c r="GM271" s="1014"/>
      <c r="GN271" s="1021"/>
      <c r="GO271" s="888"/>
    </row>
    <row r="272" spans="1:197" ht="5.25" customHeight="1" x14ac:dyDescent="0.2">
      <c r="A272" s="1007"/>
      <c r="B272" s="1008"/>
      <c r="C272" s="1008"/>
      <c r="D272" s="1008"/>
      <c r="E272" s="1008"/>
      <c r="F272" s="1008"/>
      <c r="G272" s="1008"/>
      <c r="H272" s="1008"/>
      <c r="I272" s="1008"/>
      <c r="J272" s="1008"/>
      <c r="K272" s="871"/>
      <c r="L272" s="871"/>
      <c r="M272" s="871"/>
      <c r="N272" s="871"/>
      <c r="O272" s="871"/>
      <c r="P272" s="871"/>
      <c r="Q272" s="871"/>
      <c r="R272" s="871"/>
      <c r="S272" s="871"/>
      <c r="T272" s="871"/>
      <c r="U272" s="871"/>
      <c r="V272" s="871"/>
      <c r="W272" s="871"/>
      <c r="X272" s="871"/>
      <c r="Y272" s="871"/>
      <c r="Z272" s="871"/>
      <c r="AA272" s="871"/>
      <c r="AB272" s="871"/>
      <c r="AC272" s="871"/>
      <c r="AD272" s="1012"/>
      <c r="AE272" s="1016"/>
      <c r="AF272" s="1017"/>
      <c r="AG272" s="1017"/>
      <c r="AH272" s="1018"/>
      <c r="AI272" s="1020"/>
      <c r="AJ272" s="1017"/>
      <c r="AK272" s="1017"/>
      <c r="AL272" s="1018"/>
      <c r="AM272" s="1020"/>
      <c r="AN272" s="1017"/>
      <c r="AO272" s="1017"/>
      <c r="AP272" s="1017"/>
      <c r="AQ272" s="1022"/>
      <c r="AR272" s="1023"/>
      <c r="AS272" s="1023"/>
      <c r="AT272" s="1023"/>
      <c r="AU272" s="1023"/>
      <c r="AV272" s="1024"/>
      <c r="AW272" s="888"/>
      <c r="AX272" s="1007"/>
      <c r="AY272" s="1008"/>
      <c r="AZ272" s="1008"/>
      <c r="BA272" s="1008"/>
      <c r="BB272" s="1008"/>
      <c r="BC272" s="1008"/>
      <c r="BD272" s="1008"/>
      <c r="BE272" s="1008"/>
      <c r="BF272" s="1008"/>
      <c r="BG272" s="1008"/>
      <c r="BH272" s="871"/>
      <c r="BI272" s="871"/>
      <c r="BJ272" s="871"/>
      <c r="BK272" s="871"/>
      <c r="BL272" s="871"/>
      <c r="BM272" s="871"/>
      <c r="BN272" s="871"/>
      <c r="BO272" s="871"/>
      <c r="BP272" s="871"/>
      <c r="BQ272" s="871"/>
      <c r="BR272" s="871"/>
      <c r="BS272" s="871"/>
      <c r="BT272" s="871"/>
      <c r="BU272" s="871"/>
      <c r="BV272" s="871"/>
      <c r="BW272" s="871"/>
      <c r="BX272" s="871"/>
      <c r="BY272" s="871"/>
      <c r="BZ272" s="871"/>
      <c r="CA272" s="1012"/>
      <c r="CB272" s="1016"/>
      <c r="CC272" s="1017"/>
      <c r="CD272" s="1017"/>
      <c r="CE272" s="1018"/>
      <c r="CF272" s="1020"/>
      <c r="CG272" s="1017"/>
      <c r="CH272" s="1017"/>
      <c r="CI272" s="1018"/>
      <c r="CJ272" s="1020"/>
      <c r="CK272" s="1017"/>
      <c r="CL272" s="1017"/>
      <c r="CM272" s="1017"/>
      <c r="CN272" s="1022"/>
      <c r="CO272" s="1023"/>
      <c r="CP272" s="1023"/>
      <c r="CQ272" s="1023"/>
      <c r="CR272" s="1023"/>
      <c r="CS272" s="1024"/>
      <c r="CT272" s="888"/>
      <c r="CV272" s="1007"/>
      <c r="CW272" s="1008"/>
      <c r="CX272" s="1008"/>
      <c r="CY272" s="1008"/>
      <c r="CZ272" s="1008"/>
      <c r="DA272" s="1008"/>
      <c r="DB272" s="1008"/>
      <c r="DC272" s="1008"/>
      <c r="DD272" s="1008"/>
      <c r="DE272" s="1008"/>
      <c r="DF272" s="871"/>
      <c r="DG272" s="871"/>
      <c r="DH272" s="871"/>
      <c r="DI272" s="871"/>
      <c r="DJ272" s="871"/>
      <c r="DK272" s="871"/>
      <c r="DL272" s="871"/>
      <c r="DM272" s="871"/>
      <c r="DN272" s="871"/>
      <c r="DO272" s="871"/>
      <c r="DP272" s="871"/>
      <c r="DQ272" s="871"/>
      <c r="DR272" s="871"/>
      <c r="DS272" s="871"/>
      <c r="DT272" s="871"/>
      <c r="DU272" s="871"/>
      <c r="DV272" s="871"/>
      <c r="DW272" s="871"/>
      <c r="DX272" s="871"/>
      <c r="DY272" s="1012"/>
      <c r="DZ272" s="1016"/>
      <c r="EA272" s="1017"/>
      <c r="EB272" s="1017"/>
      <c r="EC272" s="1018"/>
      <c r="ED272" s="1020"/>
      <c r="EE272" s="1017"/>
      <c r="EF272" s="1017"/>
      <c r="EG272" s="1018"/>
      <c r="EH272" s="1020"/>
      <c r="EI272" s="1017"/>
      <c r="EJ272" s="1017"/>
      <c r="EK272" s="1017"/>
      <c r="EL272" s="1022"/>
      <c r="EM272" s="1023"/>
      <c r="EN272" s="1023"/>
      <c r="EO272" s="1023"/>
      <c r="EP272" s="1023"/>
      <c r="EQ272" s="1024"/>
      <c r="ER272" s="888"/>
      <c r="ES272" s="1007"/>
      <c r="ET272" s="1008"/>
      <c r="EU272" s="1008"/>
      <c r="EV272" s="1008"/>
      <c r="EW272" s="1008"/>
      <c r="EX272" s="1008"/>
      <c r="EY272" s="1008"/>
      <c r="EZ272" s="1008"/>
      <c r="FA272" s="1008"/>
      <c r="FB272" s="1008"/>
      <c r="FC272" s="871"/>
      <c r="FD272" s="871"/>
      <c r="FE272" s="871"/>
      <c r="FF272" s="871"/>
      <c r="FG272" s="871"/>
      <c r="FH272" s="871"/>
      <c r="FI272" s="871"/>
      <c r="FJ272" s="871"/>
      <c r="FK272" s="871"/>
      <c r="FL272" s="871"/>
      <c r="FM272" s="871"/>
      <c r="FN272" s="871"/>
      <c r="FO272" s="871"/>
      <c r="FP272" s="871"/>
      <c r="FQ272" s="871"/>
      <c r="FR272" s="871"/>
      <c r="FS272" s="871"/>
      <c r="FT272" s="871"/>
      <c r="FU272" s="871"/>
      <c r="FV272" s="1012"/>
      <c r="FW272" s="1016"/>
      <c r="FX272" s="1017"/>
      <c r="FY272" s="1017"/>
      <c r="FZ272" s="1018"/>
      <c r="GA272" s="1020"/>
      <c r="GB272" s="1017"/>
      <c r="GC272" s="1017"/>
      <c r="GD272" s="1018"/>
      <c r="GE272" s="1020"/>
      <c r="GF272" s="1017"/>
      <c r="GG272" s="1017"/>
      <c r="GH272" s="1017"/>
      <c r="GI272" s="1022"/>
      <c r="GJ272" s="1023"/>
      <c r="GK272" s="1023"/>
      <c r="GL272" s="1023"/>
      <c r="GM272" s="1023"/>
      <c r="GN272" s="1024"/>
      <c r="GO272" s="888"/>
    </row>
    <row r="273" spans="1:197" ht="5.25" customHeight="1" x14ac:dyDescent="0.25">
      <c r="A273" s="1009"/>
      <c r="B273" s="1010"/>
      <c r="C273" s="1010"/>
      <c r="D273" s="1010"/>
      <c r="E273" s="1010"/>
      <c r="F273" s="1010"/>
      <c r="G273" s="1010"/>
      <c r="H273" s="1010"/>
      <c r="I273" s="1010"/>
      <c r="J273" s="1010"/>
      <c r="K273" s="1025"/>
      <c r="L273" s="1025"/>
      <c r="M273" s="1025"/>
      <c r="N273" s="1025"/>
      <c r="O273" s="1025"/>
      <c r="P273" s="1025"/>
      <c r="Q273" s="1025"/>
      <c r="R273" s="1025"/>
      <c r="S273" s="1025"/>
      <c r="T273" s="1025"/>
      <c r="U273" s="1025"/>
      <c r="V273" s="1025"/>
      <c r="W273" s="1025"/>
      <c r="X273" s="1025"/>
      <c r="Y273" s="1025"/>
      <c r="Z273" s="1025"/>
      <c r="AA273" s="1025"/>
      <c r="AB273" s="1025"/>
      <c r="AC273" s="1025"/>
      <c r="AD273" s="1026"/>
      <c r="AE273" s="1016"/>
      <c r="AF273" s="1017"/>
      <c r="AG273" s="1017"/>
      <c r="AH273" s="1018"/>
      <c r="AI273" s="1020"/>
      <c r="AJ273" s="1017"/>
      <c r="AK273" s="1017"/>
      <c r="AL273" s="1018"/>
      <c r="AM273" s="1020"/>
      <c r="AN273" s="1017"/>
      <c r="AO273" s="1017"/>
      <c r="AP273" s="1017"/>
      <c r="AQ273" s="1027" t="str">
        <f>'Resumen Anual'!$AR$7</f>
        <v>D</v>
      </c>
      <c r="AR273" s="1028"/>
      <c r="AS273" s="1028"/>
      <c r="AT273" s="1027" t="str">
        <f>'Resumen Anual'!$AU$7</f>
        <v>N</v>
      </c>
      <c r="AU273" s="1028"/>
      <c r="AV273" s="1029"/>
      <c r="AW273" s="888"/>
      <c r="AX273" s="1009"/>
      <c r="AY273" s="1010"/>
      <c r="AZ273" s="1010"/>
      <c r="BA273" s="1010"/>
      <c r="BB273" s="1010"/>
      <c r="BC273" s="1010"/>
      <c r="BD273" s="1010"/>
      <c r="BE273" s="1010"/>
      <c r="BF273" s="1010"/>
      <c r="BG273" s="1010"/>
      <c r="BH273" s="1025"/>
      <c r="BI273" s="1025"/>
      <c r="BJ273" s="1025"/>
      <c r="BK273" s="1025"/>
      <c r="BL273" s="1025"/>
      <c r="BM273" s="1025"/>
      <c r="BN273" s="1025"/>
      <c r="BO273" s="1025"/>
      <c r="BP273" s="1025"/>
      <c r="BQ273" s="1025"/>
      <c r="BR273" s="1025"/>
      <c r="BS273" s="1025"/>
      <c r="BT273" s="1025"/>
      <c r="BU273" s="1025"/>
      <c r="BV273" s="1025"/>
      <c r="BW273" s="1025"/>
      <c r="BX273" s="1025"/>
      <c r="BY273" s="1025"/>
      <c r="BZ273" s="1025"/>
      <c r="CA273" s="1026"/>
      <c r="CB273" s="1016"/>
      <c r="CC273" s="1017"/>
      <c r="CD273" s="1017"/>
      <c r="CE273" s="1018"/>
      <c r="CF273" s="1020"/>
      <c r="CG273" s="1017"/>
      <c r="CH273" s="1017"/>
      <c r="CI273" s="1018"/>
      <c r="CJ273" s="1020"/>
      <c r="CK273" s="1017"/>
      <c r="CL273" s="1017"/>
      <c r="CM273" s="1017"/>
      <c r="CN273" s="1027" t="str">
        <f>'Resumen Anual'!$AR$7</f>
        <v>D</v>
      </c>
      <c r="CO273" s="1028"/>
      <c r="CP273" s="1028"/>
      <c r="CQ273" s="1027" t="str">
        <f>'Resumen Anual'!$AU$7</f>
        <v>N</v>
      </c>
      <c r="CR273" s="1028"/>
      <c r="CS273" s="1029"/>
      <c r="CT273" s="888"/>
      <c r="CV273" s="1009"/>
      <c r="CW273" s="1010"/>
      <c r="CX273" s="1010"/>
      <c r="CY273" s="1010"/>
      <c r="CZ273" s="1010"/>
      <c r="DA273" s="1010"/>
      <c r="DB273" s="1010"/>
      <c r="DC273" s="1010"/>
      <c r="DD273" s="1010"/>
      <c r="DE273" s="1010"/>
      <c r="DF273" s="1025"/>
      <c r="DG273" s="1025"/>
      <c r="DH273" s="1025"/>
      <c r="DI273" s="1025"/>
      <c r="DJ273" s="1025"/>
      <c r="DK273" s="1025"/>
      <c r="DL273" s="1025"/>
      <c r="DM273" s="1025"/>
      <c r="DN273" s="1025"/>
      <c r="DO273" s="1025"/>
      <c r="DP273" s="1025"/>
      <c r="DQ273" s="1025"/>
      <c r="DR273" s="1025"/>
      <c r="DS273" s="1025"/>
      <c r="DT273" s="1025"/>
      <c r="DU273" s="1025"/>
      <c r="DV273" s="1025"/>
      <c r="DW273" s="1025"/>
      <c r="DX273" s="1025"/>
      <c r="DY273" s="1026"/>
      <c r="DZ273" s="1016"/>
      <c r="EA273" s="1017"/>
      <c r="EB273" s="1017"/>
      <c r="EC273" s="1018"/>
      <c r="ED273" s="1020"/>
      <c r="EE273" s="1017"/>
      <c r="EF273" s="1017"/>
      <c r="EG273" s="1018"/>
      <c r="EH273" s="1020"/>
      <c r="EI273" s="1017"/>
      <c r="EJ273" s="1017"/>
      <c r="EK273" s="1017"/>
      <c r="EL273" s="1027" t="str">
        <f>'Resumen Anual'!$AR$7</f>
        <v>D</v>
      </c>
      <c r="EM273" s="1028"/>
      <c r="EN273" s="1028"/>
      <c r="EO273" s="1027" t="str">
        <f>'Resumen Anual'!$AU$7</f>
        <v>N</v>
      </c>
      <c r="EP273" s="1028"/>
      <c r="EQ273" s="1029"/>
      <c r="ER273" s="888"/>
      <c r="ES273" s="1009"/>
      <c r="ET273" s="1010"/>
      <c r="EU273" s="1010"/>
      <c r="EV273" s="1010"/>
      <c r="EW273" s="1010"/>
      <c r="EX273" s="1010"/>
      <c r="EY273" s="1010"/>
      <c r="EZ273" s="1010"/>
      <c r="FA273" s="1010"/>
      <c r="FB273" s="1010"/>
      <c r="FC273" s="1025"/>
      <c r="FD273" s="1025"/>
      <c r="FE273" s="1025"/>
      <c r="FF273" s="1025"/>
      <c r="FG273" s="1025"/>
      <c r="FH273" s="1025"/>
      <c r="FI273" s="1025"/>
      <c r="FJ273" s="1025"/>
      <c r="FK273" s="1025"/>
      <c r="FL273" s="1025"/>
      <c r="FM273" s="1025"/>
      <c r="FN273" s="1025"/>
      <c r="FO273" s="1025"/>
      <c r="FP273" s="1025"/>
      <c r="FQ273" s="1025"/>
      <c r="FR273" s="1025"/>
      <c r="FS273" s="1025"/>
      <c r="FT273" s="1025"/>
      <c r="FU273" s="1025"/>
      <c r="FV273" s="1026"/>
      <c r="FW273" s="1016"/>
      <c r="FX273" s="1017"/>
      <c r="FY273" s="1017"/>
      <c r="FZ273" s="1018"/>
      <c r="GA273" s="1020"/>
      <c r="GB273" s="1017"/>
      <c r="GC273" s="1017"/>
      <c r="GD273" s="1018"/>
      <c r="GE273" s="1020"/>
      <c r="GF273" s="1017"/>
      <c r="GG273" s="1017"/>
      <c r="GH273" s="1017"/>
      <c r="GI273" s="1027" t="str">
        <f>'Resumen Anual'!$AR$7</f>
        <v>D</v>
      </c>
      <c r="GJ273" s="1028"/>
      <c r="GK273" s="1028"/>
      <c r="GL273" s="1027" t="str">
        <f>'Resumen Anual'!$AU$7</f>
        <v>N</v>
      </c>
      <c r="GM273" s="1028"/>
      <c r="GN273" s="1029"/>
      <c r="GO273" s="888"/>
    </row>
    <row r="274" spans="1:197" ht="5.25" customHeight="1" x14ac:dyDescent="0.2">
      <c r="A274" s="880"/>
      <c r="B274" s="881"/>
      <c r="C274" s="881"/>
      <c r="D274" s="881"/>
      <c r="E274" s="881"/>
      <c r="F274" s="881"/>
      <c r="G274" s="881"/>
      <c r="H274" s="881"/>
      <c r="I274" s="881"/>
      <c r="J274" s="881"/>
      <c r="K274" s="881"/>
      <c r="L274" s="881"/>
      <c r="M274" s="881"/>
      <c r="N274" s="881"/>
      <c r="O274" s="881"/>
      <c r="P274" s="881"/>
      <c r="Q274" s="881"/>
      <c r="R274" s="881"/>
      <c r="S274" s="881"/>
      <c r="T274" s="881"/>
      <c r="U274" s="881"/>
      <c r="V274" s="881"/>
      <c r="W274" s="881"/>
      <c r="X274" s="881"/>
      <c r="Y274" s="881"/>
      <c r="Z274" s="881"/>
      <c r="AA274" s="881"/>
      <c r="AB274" s="881"/>
      <c r="AC274" s="881"/>
      <c r="AD274" s="881"/>
      <c r="AE274" s="1016"/>
      <c r="AF274" s="1017"/>
      <c r="AG274" s="1017"/>
      <c r="AH274" s="1018"/>
      <c r="AI274" s="1020"/>
      <c r="AJ274" s="1017"/>
      <c r="AK274" s="1017"/>
      <c r="AL274" s="1018"/>
      <c r="AM274" s="1020"/>
      <c r="AN274" s="1017"/>
      <c r="AO274" s="1017"/>
      <c r="AP274" s="1017"/>
      <c r="AQ274" s="1020"/>
      <c r="AR274" s="1017"/>
      <c r="AS274" s="1017"/>
      <c r="AT274" s="1020"/>
      <c r="AU274" s="1017"/>
      <c r="AV274" s="1030"/>
      <c r="AW274" s="888"/>
      <c r="AX274" s="880"/>
      <c r="AY274" s="881"/>
      <c r="AZ274" s="881"/>
      <c r="BA274" s="881"/>
      <c r="BB274" s="881"/>
      <c r="BC274" s="881"/>
      <c r="BD274" s="881"/>
      <c r="BE274" s="881"/>
      <c r="BF274" s="881"/>
      <c r="BG274" s="881"/>
      <c r="BH274" s="881"/>
      <c r="BI274" s="881"/>
      <c r="BJ274" s="881"/>
      <c r="BK274" s="881"/>
      <c r="BL274" s="881"/>
      <c r="BM274" s="881"/>
      <c r="BN274" s="881"/>
      <c r="BO274" s="881"/>
      <c r="BP274" s="881"/>
      <c r="BQ274" s="881"/>
      <c r="BR274" s="881"/>
      <c r="BS274" s="881"/>
      <c r="BT274" s="881"/>
      <c r="BU274" s="881"/>
      <c r="BV274" s="881"/>
      <c r="BW274" s="881"/>
      <c r="BX274" s="881"/>
      <c r="BY274" s="881"/>
      <c r="BZ274" s="881"/>
      <c r="CA274" s="881"/>
      <c r="CB274" s="1016"/>
      <c r="CC274" s="1017"/>
      <c r="CD274" s="1017"/>
      <c r="CE274" s="1018"/>
      <c r="CF274" s="1020"/>
      <c r="CG274" s="1017"/>
      <c r="CH274" s="1017"/>
      <c r="CI274" s="1018"/>
      <c r="CJ274" s="1020"/>
      <c r="CK274" s="1017"/>
      <c r="CL274" s="1017"/>
      <c r="CM274" s="1017"/>
      <c r="CN274" s="1020"/>
      <c r="CO274" s="1017"/>
      <c r="CP274" s="1017"/>
      <c r="CQ274" s="1020"/>
      <c r="CR274" s="1017"/>
      <c r="CS274" s="1030"/>
      <c r="CT274" s="888"/>
      <c r="CV274" s="880"/>
      <c r="CW274" s="881"/>
      <c r="CX274" s="881"/>
      <c r="CY274" s="881"/>
      <c r="CZ274" s="881"/>
      <c r="DA274" s="881"/>
      <c r="DB274" s="881"/>
      <c r="DC274" s="881"/>
      <c r="DD274" s="881"/>
      <c r="DE274" s="881"/>
      <c r="DF274" s="881"/>
      <c r="DG274" s="881"/>
      <c r="DH274" s="881"/>
      <c r="DI274" s="881"/>
      <c r="DJ274" s="881"/>
      <c r="DK274" s="881"/>
      <c r="DL274" s="881"/>
      <c r="DM274" s="881"/>
      <c r="DN274" s="881"/>
      <c r="DO274" s="881"/>
      <c r="DP274" s="881"/>
      <c r="DQ274" s="881"/>
      <c r="DR274" s="881"/>
      <c r="DS274" s="881"/>
      <c r="DT274" s="881"/>
      <c r="DU274" s="881"/>
      <c r="DV274" s="881"/>
      <c r="DW274" s="881"/>
      <c r="DX274" s="881"/>
      <c r="DY274" s="881"/>
      <c r="DZ274" s="1016"/>
      <c r="EA274" s="1017"/>
      <c r="EB274" s="1017"/>
      <c r="EC274" s="1018"/>
      <c r="ED274" s="1020"/>
      <c r="EE274" s="1017"/>
      <c r="EF274" s="1017"/>
      <c r="EG274" s="1018"/>
      <c r="EH274" s="1020"/>
      <c r="EI274" s="1017"/>
      <c r="EJ274" s="1017"/>
      <c r="EK274" s="1017"/>
      <c r="EL274" s="1020"/>
      <c r="EM274" s="1017"/>
      <c r="EN274" s="1017"/>
      <c r="EO274" s="1020"/>
      <c r="EP274" s="1017"/>
      <c r="EQ274" s="1030"/>
      <c r="ER274" s="888"/>
      <c r="ES274" s="880"/>
      <c r="ET274" s="881"/>
      <c r="EU274" s="881"/>
      <c r="EV274" s="881"/>
      <c r="EW274" s="881"/>
      <c r="EX274" s="881"/>
      <c r="EY274" s="881"/>
      <c r="EZ274" s="881"/>
      <c r="FA274" s="881"/>
      <c r="FB274" s="881"/>
      <c r="FC274" s="881"/>
      <c r="FD274" s="881"/>
      <c r="FE274" s="881"/>
      <c r="FF274" s="881"/>
      <c r="FG274" s="881"/>
      <c r="FH274" s="881"/>
      <c r="FI274" s="881"/>
      <c r="FJ274" s="881"/>
      <c r="FK274" s="881"/>
      <c r="FL274" s="881"/>
      <c r="FM274" s="881"/>
      <c r="FN274" s="881"/>
      <c r="FO274" s="881"/>
      <c r="FP274" s="881"/>
      <c r="FQ274" s="881"/>
      <c r="FR274" s="881"/>
      <c r="FS274" s="881"/>
      <c r="FT274" s="881"/>
      <c r="FU274" s="881"/>
      <c r="FV274" s="881"/>
      <c r="FW274" s="1016"/>
      <c r="FX274" s="1017"/>
      <c r="FY274" s="1017"/>
      <c r="FZ274" s="1018"/>
      <c r="GA274" s="1020"/>
      <c r="GB274" s="1017"/>
      <c r="GC274" s="1017"/>
      <c r="GD274" s="1018"/>
      <c r="GE274" s="1020"/>
      <c r="GF274" s="1017"/>
      <c r="GG274" s="1017"/>
      <c r="GH274" s="1017"/>
      <c r="GI274" s="1020"/>
      <c r="GJ274" s="1017"/>
      <c r="GK274" s="1017"/>
      <c r="GL274" s="1020"/>
      <c r="GM274" s="1017"/>
      <c r="GN274" s="1030"/>
      <c r="GO274" s="888"/>
    </row>
    <row r="275" spans="1:197" ht="8.25" customHeight="1" x14ac:dyDescent="0.2">
      <c r="A275" s="898"/>
      <c r="B275" s="992" t="str">
        <f>'Resumen Anual'!$C$13</f>
        <v>TIEMPO DE VUELO</v>
      </c>
      <c r="C275" s="993"/>
      <c r="D275" s="993"/>
      <c r="E275" s="993"/>
      <c r="F275" s="993"/>
      <c r="G275" s="993"/>
      <c r="H275" s="993"/>
      <c r="I275" s="993"/>
      <c r="J275" s="993"/>
      <c r="K275" s="993"/>
      <c r="L275" s="994"/>
      <c r="M275" s="6"/>
      <c r="N275" s="998" t="str">
        <f>'Resumen Anual'!$O$13</f>
        <v>TIEMPO MEDIO</v>
      </c>
      <c r="O275" s="993"/>
      <c r="P275" s="993"/>
      <c r="Q275" s="993"/>
      <c r="R275" s="993"/>
      <c r="S275" s="993"/>
      <c r="T275" s="993"/>
      <c r="U275" s="993"/>
      <c r="V275" s="993"/>
      <c r="W275" s="993"/>
      <c r="X275" s="994"/>
      <c r="Y275" s="625"/>
      <c r="Z275" s="978" t="s">
        <v>94</v>
      </c>
      <c r="AA275" s="978"/>
      <c r="AB275" s="978"/>
      <c r="AC275" s="978"/>
      <c r="AD275" s="978"/>
      <c r="AE275" s="912"/>
      <c r="AF275" s="912"/>
      <c r="AG275" s="912"/>
      <c r="AH275" s="912"/>
      <c r="AI275" s="912"/>
      <c r="AJ275" s="912"/>
      <c r="AK275" s="912"/>
      <c r="AL275" s="912"/>
      <c r="AM275" s="912"/>
      <c r="AN275" s="912"/>
      <c r="AO275" s="912"/>
      <c r="AP275" s="912"/>
      <c r="AQ275" s="913"/>
      <c r="AR275" s="913"/>
      <c r="AS275" s="913"/>
      <c r="AT275" s="913"/>
      <c r="AU275" s="913"/>
      <c r="AV275" s="913"/>
      <c r="AW275" s="888"/>
      <c r="AX275" s="898"/>
      <c r="AY275" s="992" t="str">
        <f>'Resumen Anual'!$C$13</f>
        <v>TIEMPO DE VUELO</v>
      </c>
      <c r="AZ275" s="993"/>
      <c r="BA275" s="993"/>
      <c r="BB275" s="993"/>
      <c r="BC275" s="993"/>
      <c r="BD275" s="993"/>
      <c r="BE275" s="993"/>
      <c r="BF275" s="993"/>
      <c r="BG275" s="993"/>
      <c r="BH275" s="993"/>
      <c r="BI275" s="994"/>
      <c r="BJ275" s="6"/>
      <c r="BK275" s="998" t="str">
        <f>'Resumen Anual'!$O$13</f>
        <v>TIEMPO MEDIO</v>
      </c>
      <c r="BL275" s="993"/>
      <c r="BM275" s="993"/>
      <c r="BN275" s="993"/>
      <c r="BO275" s="993"/>
      <c r="BP275" s="993"/>
      <c r="BQ275" s="993"/>
      <c r="BR275" s="993"/>
      <c r="BS275" s="993"/>
      <c r="BT275" s="993"/>
      <c r="BU275" s="994"/>
      <c r="BV275" s="625"/>
      <c r="BW275" s="978" t="s">
        <v>94</v>
      </c>
      <c r="BX275" s="978"/>
      <c r="BY275" s="978"/>
      <c r="BZ275" s="978"/>
      <c r="CA275" s="978"/>
      <c r="CB275" s="912"/>
      <c r="CC275" s="912"/>
      <c r="CD275" s="912"/>
      <c r="CE275" s="912"/>
      <c r="CF275" s="912"/>
      <c r="CG275" s="912"/>
      <c r="CH275" s="912"/>
      <c r="CI275" s="912"/>
      <c r="CJ275" s="912"/>
      <c r="CK275" s="912"/>
      <c r="CL275" s="912"/>
      <c r="CM275" s="912"/>
      <c r="CN275" s="913"/>
      <c r="CO275" s="913"/>
      <c r="CP275" s="913"/>
      <c r="CQ275" s="913"/>
      <c r="CR275" s="913"/>
      <c r="CS275" s="913"/>
      <c r="CT275" s="888"/>
      <c r="CV275" s="898"/>
      <c r="CW275" s="992" t="str">
        <f>'Resumen Anual'!$C$13</f>
        <v>TIEMPO DE VUELO</v>
      </c>
      <c r="CX275" s="993"/>
      <c r="CY275" s="993"/>
      <c r="CZ275" s="993"/>
      <c r="DA275" s="993"/>
      <c r="DB275" s="993"/>
      <c r="DC275" s="993"/>
      <c r="DD275" s="993"/>
      <c r="DE275" s="993"/>
      <c r="DF275" s="993"/>
      <c r="DG275" s="994"/>
      <c r="DH275" s="6"/>
      <c r="DI275" s="998" t="str">
        <f>'Resumen Anual'!$O$13</f>
        <v>TIEMPO MEDIO</v>
      </c>
      <c r="DJ275" s="993"/>
      <c r="DK275" s="993"/>
      <c r="DL275" s="993"/>
      <c r="DM275" s="993"/>
      <c r="DN275" s="993"/>
      <c r="DO275" s="993"/>
      <c r="DP275" s="993"/>
      <c r="DQ275" s="993"/>
      <c r="DR275" s="993"/>
      <c r="DS275" s="994"/>
      <c r="DT275" s="625"/>
      <c r="DU275" s="978" t="s">
        <v>94</v>
      </c>
      <c r="DV275" s="978"/>
      <c r="DW275" s="978"/>
      <c r="DX275" s="978"/>
      <c r="DY275" s="978"/>
      <c r="DZ275" s="912"/>
      <c r="EA275" s="912"/>
      <c r="EB275" s="912"/>
      <c r="EC275" s="912"/>
      <c r="ED275" s="912"/>
      <c r="EE275" s="912"/>
      <c r="EF275" s="912"/>
      <c r="EG275" s="912"/>
      <c r="EH275" s="912"/>
      <c r="EI275" s="912"/>
      <c r="EJ275" s="912"/>
      <c r="EK275" s="912"/>
      <c r="EL275" s="913"/>
      <c r="EM275" s="913"/>
      <c r="EN275" s="913"/>
      <c r="EO275" s="913"/>
      <c r="EP275" s="913"/>
      <c r="EQ275" s="913"/>
      <c r="ER275" s="888"/>
      <c r="ES275" s="898"/>
      <c r="ET275" s="992" t="str">
        <f>'Resumen Anual'!$C$13</f>
        <v>TIEMPO DE VUELO</v>
      </c>
      <c r="EU275" s="993"/>
      <c r="EV275" s="993"/>
      <c r="EW275" s="993"/>
      <c r="EX275" s="993"/>
      <c r="EY275" s="993"/>
      <c r="EZ275" s="993"/>
      <c r="FA275" s="993"/>
      <c r="FB275" s="993"/>
      <c r="FC275" s="993"/>
      <c r="FD275" s="994"/>
      <c r="FE275" s="6"/>
      <c r="FF275" s="998" t="str">
        <f>'Resumen Anual'!$O$13</f>
        <v>TIEMPO MEDIO</v>
      </c>
      <c r="FG275" s="993"/>
      <c r="FH275" s="993"/>
      <c r="FI275" s="993"/>
      <c r="FJ275" s="993"/>
      <c r="FK275" s="993"/>
      <c r="FL275" s="993"/>
      <c r="FM275" s="993"/>
      <c r="FN275" s="993"/>
      <c r="FO275" s="993"/>
      <c r="FP275" s="994"/>
      <c r="FQ275" s="625"/>
      <c r="FR275" s="978" t="s">
        <v>94</v>
      </c>
      <c r="FS275" s="978"/>
      <c r="FT275" s="978"/>
      <c r="FU275" s="978"/>
      <c r="FV275" s="978"/>
      <c r="FW275" s="912"/>
      <c r="FX275" s="912"/>
      <c r="FY275" s="912"/>
      <c r="FZ275" s="912"/>
      <c r="GA275" s="912"/>
      <c r="GB275" s="912"/>
      <c r="GC275" s="912"/>
      <c r="GD275" s="912"/>
      <c r="GE275" s="912"/>
      <c r="GF275" s="912"/>
      <c r="GG275" s="912"/>
      <c r="GH275" s="912"/>
      <c r="GI275" s="913"/>
      <c r="GJ275" s="913"/>
      <c r="GK275" s="913"/>
      <c r="GL275" s="913"/>
      <c r="GM275" s="913"/>
      <c r="GN275" s="913"/>
      <c r="GO275" s="888"/>
    </row>
    <row r="276" spans="1:197" ht="8.25" customHeight="1" x14ac:dyDescent="0.2">
      <c r="A276" s="898"/>
      <c r="B276" s="995"/>
      <c r="C276" s="996"/>
      <c r="D276" s="996"/>
      <c r="E276" s="996"/>
      <c r="F276" s="996"/>
      <c r="G276" s="996"/>
      <c r="H276" s="996"/>
      <c r="I276" s="996"/>
      <c r="J276" s="996"/>
      <c r="K276" s="996"/>
      <c r="L276" s="997"/>
      <c r="M276" s="14"/>
      <c r="N276" s="995"/>
      <c r="O276" s="996"/>
      <c r="P276" s="996"/>
      <c r="Q276" s="996"/>
      <c r="R276" s="996"/>
      <c r="S276" s="996"/>
      <c r="T276" s="996"/>
      <c r="U276" s="996"/>
      <c r="V276" s="996"/>
      <c r="W276" s="996"/>
      <c r="X276" s="997"/>
      <c r="Y276" s="625"/>
      <c r="Z276" s="978"/>
      <c r="AA276" s="978"/>
      <c r="AB276" s="978"/>
      <c r="AC276" s="978"/>
      <c r="AD276" s="978"/>
      <c r="AE276" s="912"/>
      <c r="AF276" s="912"/>
      <c r="AG276" s="912"/>
      <c r="AH276" s="912"/>
      <c r="AI276" s="912"/>
      <c r="AJ276" s="912"/>
      <c r="AK276" s="912"/>
      <c r="AL276" s="912"/>
      <c r="AM276" s="912"/>
      <c r="AN276" s="912"/>
      <c r="AO276" s="912"/>
      <c r="AP276" s="912"/>
      <c r="AQ276" s="913"/>
      <c r="AR276" s="913"/>
      <c r="AS276" s="913"/>
      <c r="AT276" s="913"/>
      <c r="AU276" s="913"/>
      <c r="AV276" s="913"/>
      <c r="AW276" s="888"/>
      <c r="AX276" s="898"/>
      <c r="AY276" s="995"/>
      <c r="AZ276" s="996"/>
      <c r="BA276" s="996"/>
      <c r="BB276" s="996"/>
      <c r="BC276" s="996"/>
      <c r="BD276" s="996"/>
      <c r="BE276" s="996"/>
      <c r="BF276" s="996"/>
      <c r="BG276" s="996"/>
      <c r="BH276" s="996"/>
      <c r="BI276" s="997"/>
      <c r="BJ276" s="14"/>
      <c r="BK276" s="995"/>
      <c r="BL276" s="996"/>
      <c r="BM276" s="996"/>
      <c r="BN276" s="996"/>
      <c r="BO276" s="996"/>
      <c r="BP276" s="996"/>
      <c r="BQ276" s="996"/>
      <c r="BR276" s="996"/>
      <c r="BS276" s="996"/>
      <c r="BT276" s="996"/>
      <c r="BU276" s="997"/>
      <c r="BV276" s="625"/>
      <c r="BW276" s="978"/>
      <c r="BX276" s="978"/>
      <c r="BY276" s="978"/>
      <c r="BZ276" s="978"/>
      <c r="CA276" s="978"/>
      <c r="CB276" s="912"/>
      <c r="CC276" s="912"/>
      <c r="CD276" s="912"/>
      <c r="CE276" s="912"/>
      <c r="CF276" s="912"/>
      <c r="CG276" s="912"/>
      <c r="CH276" s="912"/>
      <c r="CI276" s="912"/>
      <c r="CJ276" s="912"/>
      <c r="CK276" s="912"/>
      <c r="CL276" s="912"/>
      <c r="CM276" s="912"/>
      <c r="CN276" s="913"/>
      <c r="CO276" s="913"/>
      <c r="CP276" s="913"/>
      <c r="CQ276" s="913"/>
      <c r="CR276" s="913"/>
      <c r="CS276" s="913"/>
      <c r="CT276" s="888"/>
      <c r="CV276" s="898"/>
      <c r="CW276" s="995"/>
      <c r="CX276" s="996"/>
      <c r="CY276" s="996"/>
      <c r="CZ276" s="996"/>
      <c r="DA276" s="996"/>
      <c r="DB276" s="996"/>
      <c r="DC276" s="996"/>
      <c r="DD276" s="996"/>
      <c r="DE276" s="996"/>
      <c r="DF276" s="996"/>
      <c r="DG276" s="997"/>
      <c r="DH276" s="14"/>
      <c r="DI276" s="995"/>
      <c r="DJ276" s="996"/>
      <c r="DK276" s="996"/>
      <c r="DL276" s="996"/>
      <c r="DM276" s="996"/>
      <c r="DN276" s="996"/>
      <c r="DO276" s="996"/>
      <c r="DP276" s="996"/>
      <c r="DQ276" s="996"/>
      <c r="DR276" s="996"/>
      <c r="DS276" s="997"/>
      <c r="DT276" s="625"/>
      <c r="DU276" s="978"/>
      <c r="DV276" s="978"/>
      <c r="DW276" s="978"/>
      <c r="DX276" s="978"/>
      <c r="DY276" s="978"/>
      <c r="DZ276" s="912"/>
      <c r="EA276" s="912"/>
      <c r="EB276" s="912"/>
      <c r="EC276" s="912"/>
      <c r="ED276" s="912"/>
      <c r="EE276" s="912"/>
      <c r="EF276" s="912"/>
      <c r="EG276" s="912"/>
      <c r="EH276" s="912"/>
      <c r="EI276" s="912"/>
      <c r="EJ276" s="912"/>
      <c r="EK276" s="912"/>
      <c r="EL276" s="913"/>
      <c r="EM276" s="913"/>
      <c r="EN276" s="913"/>
      <c r="EO276" s="913"/>
      <c r="EP276" s="913"/>
      <c r="EQ276" s="913"/>
      <c r="ER276" s="888"/>
      <c r="ES276" s="898"/>
      <c r="ET276" s="995"/>
      <c r="EU276" s="996"/>
      <c r="EV276" s="996"/>
      <c r="EW276" s="996"/>
      <c r="EX276" s="996"/>
      <c r="EY276" s="996"/>
      <c r="EZ276" s="996"/>
      <c r="FA276" s="996"/>
      <c r="FB276" s="996"/>
      <c r="FC276" s="996"/>
      <c r="FD276" s="997"/>
      <c r="FE276" s="14"/>
      <c r="FF276" s="995"/>
      <c r="FG276" s="996"/>
      <c r="FH276" s="996"/>
      <c r="FI276" s="996"/>
      <c r="FJ276" s="996"/>
      <c r="FK276" s="996"/>
      <c r="FL276" s="996"/>
      <c r="FM276" s="996"/>
      <c r="FN276" s="996"/>
      <c r="FO276" s="996"/>
      <c r="FP276" s="997"/>
      <c r="FQ276" s="625"/>
      <c r="FR276" s="978"/>
      <c r="FS276" s="978"/>
      <c r="FT276" s="978"/>
      <c r="FU276" s="978"/>
      <c r="FV276" s="978"/>
      <c r="FW276" s="912"/>
      <c r="FX276" s="912"/>
      <c r="FY276" s="912"/>
      <c r="FZ276" s="912"/>
      <c r="GA276" s="912"/>
      <c r="GB276" s="912"/>
      <c r="GC276" s="912"/>
      <c r="GD276" s="912"/>
      <c r="GE276" s="912"/>
      <c r="GF276" s="912"/>
      <c r="GG276" s="912"/>
      <c r="GH276" s="912"/>
      <c r="GI276" s="913"/>
      <c r="GJ276" s="913"/>
      <c r="GK276" s="913"/>
      <c r="GL276" s="913"/>
      <c r="GM276" s="913"/>
      <c r="GN276" s="913"/>
      <c r="GO276" s="888"/>
    </row>
    <row r="277" spans="1:197" ht="8.25" customHeight="1" x14ac:dyDescent="0.2">
      <c r="A277" s="898"/>
      <c r="B277" s="832"/>
      <c r="C277" s="833"/>
      <c r="D277" s="833"/>
      <c r="E277" s="833"/>
      <c r="F277" s="833"/>
      <c r="G277" s="833"/>
      <c r="H277" s="833"/>
      <c r="I277" s="833"/>
      <c r="J277" s="833"/>
      <c r="K277" s="833"/>
      <c r="L277" s="834"/>
      <c r="M277" s="14"/>
      <c r="N277" s="821"/>
      <c r="O277" s="822"/>
      <c r="P277" s="822"/>
      <c r="Q277" s="822"/>
      <c r="R277" s="822"/>
      <c r="S277" s="822"/>
      <c r="T277" s="822"/>
      <c r="U277" s="822"/>
      <c r="V277" s="822"/>
      <c r="W277" s="822"/>
      <c r="X277" s="823"/>
      <c r="Y277" s="625"/>
      <c r="Z277" s="910"/>
      <c r="AA277" s="911"/>
      <c r="AB277" s="911"/>
      <c r="AC277" s="911"/>
      <c r="AD277" s="911"/>
      <c r="AE277" s="912"/>
      <c r="AF277" s="912"/>
      <c r="AG277" s="912"/>
      <c r="AH277" s="912"/>
      <c r="AI277" s="912"/>
      <c r="AJ277" s="912"/>
      <c r="AK277" s="912"/>
      <c r="AL277" s="912"/>
      <c r="AM277" s="912"/>
      <c r="AN277" s="912"/>
      <c r="AO277" s="912"/>
      <c r="AP277" s="912"/>
      <c r="AQ277" s="913"/>
      <c r="AR277" s="913"/>
      <c r="AS277" s="913"/>
      <c r="AT277" s="913"/>
      <c r="AU277" s="913"/>
      <c r="AV277" s="913"/>
      <c r="AW277" s="888"/>
      <c r="AX277" s="898"/>
      <c r="AY277" s="832"/>
      <c r="AZ277" s="833"/>
      <c r="BA277" s="833"/>
      <c r="BB277" s="833"/>
      <c r="BC277" s="833"/>
      <c r="BD277" s="833"/>
      <c r="BE277" s="833"/>
      <c r="BF277" s="833"/>
      <c r="BG277" s="833"/>
      <c r="BH277" s="833"/>
      <c r="BI277" s="834"/>
      <c r="BJ277" s="14"/>
      <c r="BK277" s="821"/>
      <c r="BL277" s="822"/>
      <c r="BM277" s="822"/>
      <c r="BN277" s="822"/>
      <c r="BO277" s="822"/>
      <c r="BP277" s="822"/>
      <c r="BQ277" s="822"/>
      <c r="BR277" s="822"/>
      <c r="BS277" s="822"/>
      <c r="BT277" s="822"/>
      <c r="BU277" s="823"/>
      <c r="BV277" s="625"/>
      <c r="BW277" s="910"/>
      <c r="BX277" s="911"/>
      <c r="BY277" s="911"/>
      <c r="BZ277" s="911"/>
      <c r="CA277" s="911"/>
      <c r="CB277" s="912"/>
      <c r="CC277" s="912"/>
      <c r="CD277" s="912"/>
      <c r="CE277" s="912"/>
      <c r="CF277" s="912"/>
      <c r="CG277" s="912"/>
      <c r="CH277" s="912"/>
      <c r="CI277" s="912"/>
      <c r="CJ277" s="912"/>
      <c r="CK277" s="912"/>
      <c r="CL277" s="912"/>
      <c r="CM277" s="912"/>
      <c r="CN277" s="913"/>
      <c r="CO277" s="913"/>
      <c r="CP277" s="913"/>
      <c r="CQ277" s="913"/>
      <c r="CR277" s="913"/>
      <c r="CS277" s="913"/>
      <c r="CT277" s="888"/>
      <c r="CV277" s="898"/>
      <c r="CW277" s="832"/>
      <c r="CX277" s="833"/>
      <c r="CY277" s="833"/>
      <c r="CZ277" s="833"/>
      <c r="DA277" s="833"/>
      <c r="DB277" s="833"/>
      <c r="DC277" s="833"/>
      <c r="DD277" s="833"/>
      <c r="DE277" s="833"/>
      <c r="DF277" s="833"/>
      <c r="DG277" s="834"/>
      <c r="DH277" s="14"/>
      <c r="DI277" s="821"/>
      <c r="DJ277" s="822"/>
      <c r="DK277" s="822"/>
      <c r="DL277" s="822"/>
      <c r="DM277" s="822"/>
      <c r="DN277" s="822"/>
      <c r="DO277" s="822"/>
      <c r="DP277" s="822"/>
      <c r="DQ277" s="822"/>
      <c r="DR277" s="822"/>
      <c r="DS277" s="823"/>
      <c r="DT277" s="625"/>
      <c r="DU277" s="910"/>
      <c r="DV277" s="911"/>
      <c r="DW277" s="911"/>
      <c r="DX277" s="911"/>
      <c r="DY277" s="911"/>
      <c r="DZ277" s="912"/>
      <c r="EA277" s="912"/>
      <c r="EB277" s="912"/>
      <c r="EC277" s="912"/>
      <c r="ED277" s="912"/>
      <c r="EE277" s="912"/>
      <c r="EF277" s="912"/>
      <c r="EG277" s="912"/>
      <c r="EH277" s="912"/>
      <c r="EI277" s="912"/>
      <c r="EJ277" s="912"/>
      <c r="EK277" s="912"/>
      <c r="EL277" s="913"/>
      <c r="EM277" s="913"/>
      <c r="EN277" s="913"/>
      <c r="EO277" s="913"/>
      <c r="EP277" s="913"/>
      <c r="EQ277" s="913"/>
      <c r="ER277" s="888"/>
      <c r="ES277" s="898"/>
      <c r="ET277" s="832"/>
      <c r="EU277" s="833"/>
      <c r="EV277" s="833"/>
      <c r="EW277" s="833"/>
      <c r="EX277" s="833"/>
      <c r="EY277" s="833"/>
      <c r="EZ277" s="833"/>
      <c r="FA277" s="833"/>
      <c r="FB277" s="833"/>
      <c r="FC277" s="833"/>
      <c r="FD277" s="834"/>
      <c r="FE277" s="14"/>
      <c r="FF277" s="821"/>
      <c r="FG277" s="822"/>
      <c r="FH277" s="822"/>
      <c r="FI277" s="822"/>
      <c r="FJ277" s="822"/>
      <c r="FK277" s="822"/>
      <c r="FL277" s="822"/>
      <c r="FM277" s="822"/>
      <c r="FN277" s="822"/>
      <c r="FO277" s="822"/>
      <c r="FP277" s="823"/>
      <c r="FQ277" s="625"/>
      <c r="FR277" s="910"/>
      <c r="FS277" s="911"/>
      <c r="FT277" s="911"/>
      <c r="FU277" s="911"/>
      <c r="FV277" s="911"/>
      <c r="FW277" s="912"/>
      <c r="FX277" s="912"/>
      <c r="FY277" s="912"/>
      <c r="FZ277" s="912"/>
      <c r="GA277" s="912"/>
      <c r="GB277" s="912"/>
      <c r="GC277" s="912"/>
      <c r="GD277" s="912"/>
      <c r="GE277" s="912"/>
      <c r="GF277" s="912"/>
      <c r="GG277" s="912"/>
      <c r="GH277" s="912"/>
      <c r="GI277" s="913"/>
      <c r="GJ277" s="913"/>
      <c r="GK277" s="913"/>
      <c r="GL277" s="913"/>
      <c r="GM277" s="913"/>
      <c r="GN277" s="913"/>
      <c r="GO277" s="888"/>
    </row>
    <row r="278" spans="1:197" ht="15" customHeight="1" x14ac:dyDescent="0.2">
      <c r="A278" s="898"/>
      <c r="B278" s="835"/>
      <c r="C278" s="836"/>
      <c r="D278" s="836"/>
      <c r="E278" s="836"/>
      <c r="F278" s="836"/>
      <c r="G278" s="836"/>
      <c r="H278" s="836"/>
      <c r="I278" s="836"/>
      <c r="J278" s="836"/>
      <c r="K278" s="836"/>
      <c r="L278" s="837"/>
      <c r="M278" s="14"/>
      <c r="N278" s="989"/>
      <c r="O278" s="990"/>
      <c r="P278" s="990"/>
      <c r="Q278" s="990"/>
      <c r="R278" s="990"/>
      <c r="S278" s="990"/>
      <c r="T278" s="990"/>
      <c r="U278" s="990"/>
      <c r="V278" s="990"/>
      <c r="W278" s="990"/>
      <c r="X278" s="991"/>
      <c r="Y278" s="625"/>
      <c r="Z278" s="911"/>
      <c r="AA278" s="911"/>
      <c r="AB278" s="911"/>
      <c r="AC278" s="911"/>
      <c r="AD278" s="911"/>
      <c r="AE278" s="912"/>
      <c r="AF278" s="912"/>
      <c r="AG278" s="912"/>
      <c r="AH278" s="912"/>
      <c r="AI278" s="912"/>
      <c r="AJ278" s="912"/>
      <c r="AK278" s="912"/>
      <c r="AL278" s="912"/>
      <c r="AM278" s="912"/>
      <c r="AN278" s="912"/>
      <c r="AO278" s="912"/>
      <c r="AP278" s="912"/>
      <c r="AQ278" s="913"/>
      <c r="AR278" s="913"/>
      <c r="AS278" s="913"/>
      <c r="AT278" s="913"/>
      <c r="AU278" s="913"/>
      <c r="AV278" s="913"/>
      <c r="AW278" s="888"/>
      <c r="AX278" s="898"/>
      <c r="AY278" s="835"/>
      <c r="AZ278" s="836"/>
      <c r="BA278" s="836"/>
      <c r="BB278" s="836"/>
      <c r="BC278" s="836"/>
      <c r="BD278" s="836"/>
      <c r="BE278" s="836"/>
      <c r="BF278" s="836"/>
      <c r="BG278" s="836"/>
      <c r="BH278" s="836"/>
      <c r="BI278" s="837"/>
      <c r="BJ278" s="14"/>
      <c r="BK278" s="989"/>
      <c r="BL278" s="990"/>
      <c r="BM278" s="990"/>
      <c r="BN278" s="990"/>
      <c r="BO278" s="990"/>
      <c r="BP278" s="990"/>
      <c r="BQ278" s="990"/>
      <c r="BR278" s="990"/>
      <c r="BS278" s="990"/>
      <c r="BT278" s="990"/>
      <c r="BU278" s="991"/>
      <c r="BV278" s="625"/>
      <c r="BW278" s="911"/>
      <c r="BX278" s="911"/>
      <c r="BY278" s="911"/>
      <c r="BZ278" s="911"/>
      <c r="CA278" s="911"/>
      <c r="CB278" s="912"/>
      <c r="CC278" s="912"/>
      <c r="CD278" s="912"/>
      <c r="CE278" s="912"/>
      <c r="CF278" s="912"/>
      <c r="CG278" s="912"/>
      <c r="CH278" s="912"/>
      <c r="CI278" s="912"/>
      <c r="CJ278" s="912"/>
      <c r="CK278" s="912"/>
      <c r="CL278" s="912"/>
      <c r="CM278" s="912"/>
      <c r="CN278" s="913"/>
      <c r="CO278" s="913"/>
      <c r="CP278" s="913"/>
      <c r="CQ278" s="913"/>
      <c r="CR278" s="913"/>
      <c r="CS278" s="913"/>
      <c r="CT278" s="888"/>
      <c r="CV278" s="898"/>
      <c r="CW278" s="835"/>
      <c r="CX278" s="836"/>
      <c r="CY278" s="836"/>
      <c r="CZ278" s="836"/>
      <c r="DA278" s="836"/>
      <c r="DB278" s="836"/>
      <c r="DC278" s="836"/>
      <c r="DD278" s="836"/>
      <c r="DE278" s="836"/>
      <c r="DF278" s="836"/>
      <c r="DG278" s="837"/>
      <c r="DH278" s="14"/>
      <c r="DI278" s="989"/>
      <c r="DJ278" s="990"/>
      <c r="DK278" s="990"/>
      <c r="DL278" s="990"/>
      <c r="DM278" s="990"/>
      <c r="DN278" s="990"/>
      <c r="DO278" s="990"/>
      <c r="DP278" s="990"/>
      <c r="DQ278" s="990"/>
      <c r="DR278" s="990"/>
      <c r="DS278" s="991"/>
      <c r="DT278" s="625"/>
      <c r="DU278" s="911"/>
      <c r="DV278" s="911"/>
      <c r="DW278" s="911"/>
      <c r="DX278" s="911"/>
      <c r="DY278" s="911"/>
      <c r="DZ278" s="912"/>
      <c r="EA278" s="912"/>
      <c r="EB278" s="912"/>
      <c r="EC278" s="912"/>
      <c r="ED278" s="912"/>
      <c r="EE278" s="912"/>
      <c r="EF278" s="912"/>
      <c r="EG278" s="912"/>
      <c r="EH278" s="912"/>
      <c r="EI278" s="912"/>
      <c r="EJ278" s="912"/>
      <c r="EK278" s="912"/>
      <c r="EL278" s="913"/>
      <c r="EM278" s="913"/>
      <c r="EN278" s="913"/>
      <c r="EO278" s="913"/>
      <c r="EP278" s="913"/>
      <c r="EQ278" s="913"/>
      <c r="ER278" s="888"/>
      <c r="ES278" s="898"/>
      <c r="ET278" s="835"/>
      <c r="EU278" s="836"/>
      <c r="EV278" s="836"/>
      <c r="EW278" s="836"/>
      <c r="EX278" s="836"/>
      <c r="EY278" s="836"/>
      <c r="EZ278" s="836"/>
      <c r="FA278" s="836"/>
      <c r="FB278" s="836"/>
      <c r="FC278" s="836"/>
      <c r="FD278" s="837"/>
      <c r="FE278" s="14"/>
      <c r="FF278" s="989"/>
      <c r="FG278" s="990"/>
      <c r="FH278" s="990"/>
      <c r="FI278" s="990"/>
      <c r="FJ278" s="990"/>
      <c r="FK278" s="990"/>
      <c r="FL278" s="990"/>
      <c r="FM278" s="990"/>
      <c r="FN278" s="990"/>
      <c r="FO278" s="990"/>
      <c r="FP278" s="991"/>
      <c r="FQ278" s="625"/>
      <c r="FR278" s="911"/>
      <c r="FS278" s="911"/>
      <c r="FT278" s="911"/>
      <c r="FU278" s="911"/>
      <c r="FV278" s="911"/>
      <c r="FW278" s="912"/>
      <c r="FX278" s="912"/>
      <c r="FY278" s="912"/>
      <c r="FZ278" s="912"/>
      <c r="GA278" s="912"/>
      <c r="GB278" s="912"/>
      <c r="GC278" s="912"/>
      <c r="GD278" s="912"/>
      <c r="GE278" s="912"/>
      <c r="GF278" s="912"/>
      <c r="GG278" s="912"/>
      <c r="GH278" s="912"/>
      <c r="GI278" s="913"/>
      <c r="GJ278" s="913"/>
      <c r="GK278" s="913"/>
      <c r="GL278" s="913"/>
      <c r="GM278" s="913"/>
      <c r="GN278" s="913"/>
      <c r="GO278" s="888"/>
    </row>
    <row r="279" spans="1:197" ht="15" customHeight="1" x14ac:dyDescent="0.2">
      <c r="A279" s="898"/>
      <c r="B279" s="979" t="str">
        <f>'Resumen Anual'!$C$18</f>
        <v>N°DE VUELOS</v>
      </c>
      <c r="C279" s="980"/>
      <c r="D279" s="980"/>
      <c r="E279" s="980"/>
      <c r="F279" s="980"/>
      <c r="G279" s="980"/>
      <c r="H279" s="981"/>
      <c r="I279" s="900"/>
      <c r="J279" s="901"/>
      <c r="K279" s="901"/>
      <c r="L279" s="902"/>
      <c r="M279" s="630"/>
      <c r="N279" s="906" t="str">
        <f>'Resumen Anual'!$O$18</f>
        <v>DÍA</v>
      </c>
      <c r="O279" s="907"/>
      <c r="P279" s="907"/>
      <c r="Q279" s="907"/>
      <c r="R279" s="908" t="e">
        <f>SUMIF('Resumen Anual'!$L$6,K271,'Resumen Anual'!$T$18)+SUMIF('Resumen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Anual'!#REF!)+SUMIF('Resumen Anual'!#REF!,K271,'Resumen Anual'!#REF!)+SUMIF($K$6,K271,$S$14)+SUMIF($BH$6,K271,$BP$14)+SUMIF($DF$6,K271,$DN$14)+SUMIF($FC$6,K271,$FK$14)+SUMIF($K$59,K271,$S$67)+SUMIF($BH$59,K271,$BP$67)+SUMIF($DF$59,K271,$DN$67)+SUMIF($FC$59,K271,$FK$67)</f>
        <v>#REF!</v>
      </c>
      <c r="S279" s="909"/>
      <c r="T279" s="909"/>
      <c r="U279" s="909"/>
      <c r="V279" s="909"/>
      <c r="W279" s="909"/>
      <c r="X279" s="909"/>
      <c r="Y279" s="625"/>
      <c r="Z279" s="910"/>
      <c r="AA279" s="911"/>
      <c r="AB279" s="911"/>
      <c r="AC279" s="911"/>
      <c r="AD279" s="911"/>
      <c r="AE279" s="912"/>
      <c r="AF279" s="912"/>
      <c r="AG279" s="912"/>
      <c r="AH279" s="912"/>
      <c r="AI279" s="912"/>
      <c r="AJ279" s="912"/>
      <c r="AK279" s="912"/>
      <c r="AL279" s="912"/>
      <c r="AM279" s="912"/>
      <c r="AN279" s="912"/>
      <c r="AO279" s="912"/>
      <c r="AP279" s="912"/>
      <c r="AQ279" s="913"/>
      <c r="AR279" s="913"/>
      <c r="AS279" s="913"/>
      <c r="AT279" s="913"/>
      <c r="AU279" s="913"/>
      <c r="AV279" s="913"/>
      <c r="AW279" s="888"/>
      <c r="AX279" s="898"/>
      <c r="AY279" s="979" t="str">
        <f>'Resumen Anual'!$C$18</f>
        <v>N°DE VUELOS</v>
      </c>
      <c r="AZ279" s="980"/>
      <c r="BA279" s="980"/>
      <c r="BB279" s="980"/>
      <c r="BC279" s="980"/>
      <c r="BD279" s="980"/>
      <c r="BE279" s="981"/>
      <c r="BF279" s="900"/>
      <c r="BG279" s="901"/>
      <c r="BH279" s="901"/>
      <c r="BI279" s="902"/>
      <c r="BJ279" s="630"/>
      <c r="BK279" s="906" t="str">
        <f>'Resumen Anual'!$O$18</f>
        <v>DÍA</v>
      </c>
      <c r="BL279" s="907"/>
      <c r="BM279" s="907"/>
      <c r="BN279" s="907"/>
      <c r="BO279" s="908" t="e">
        <f>SUMIF('Resumen Anual'!$L$6,BH271,'Resumen Anual'!$T$18)+SUMIF('Resumen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Anual'!#REF!)+SUMIF('Resumen Anual'!#REF!,BH271,'Resumen Anual'!#REF!)+SUMIF($K$6,BH271,$S$14)+SUMIF($BH$6,BH271,$BP$14)+SUMIF($DF$6,BH271,$DN$14)+SUMIF($FC$6,BH271,$FK$14)+SUMIF($K$59,BH271,$S$67)+SUMIF($BH$59,BH271,$BP$67)+SUMIF($DF$59,BH271,$DN$67)+SUMIF($FC$59,BH271,$FK$67)</f>
        <v>#REF!</v>
      </c>
      <c r="BP279" s="909"/>
      <c r="BQ279" s="909"/>
      <c r="BR279" s="909"/>
      <c r="BS279" s="909"/>
      <c r="BT279" s="909"/>
      <c r="BU279" s="909"/>
      <c r="BV279" s="625"/>
      <c r="BW279" s="910"/>
      <c r="BX279" s="911"/>
      <c r="BY279" s="911"/>
      <c r="BZ279" s="911"/>
      <c r="CA279" s="911"/>
      <c r="CB279" s="912"/>
      <c r="CC279" s="912"/>
      <c r="CD279" s="912"/>
      <c r="CE279" s="912"/>
      <c r="CF279" s="912"/>
      <c r="CG279" s="912"/>
      <c r="CH279" s="912"/>
      <c r="CI279" s="912"/>
      <c r="CJ279" s="912"/>
      <c r="CK279" s="912"/>
      <c r="CL279" s="912"/>
      <c r="CM279" s="912"/>
      <c r="CN279" s="913"/>
      <c r="CO279" s="913"/>
      <c r="CP279" s="913"/>
      <c r="CQ279" s="913"/>
      <c r="CR279" s="913"/>
      <c r="CS279" s="913"/>
      <c r="CT279" s="888"/>
      <c r="CV279" s="898"/>
      <c r="CW279" s="979" t="str">
        <f>'Resumen Anual'!$C$18</f>
        <v>N°DE VUELOS</v>
      </c>
      <c r="CX279" s="980"/>
      <c r="CY279" s="980"/>
      <c r="CZ279" s="980"/>
      <c r="DA279" s="980"/>
      <c r="DB279" s="980"/>
      <c r="DC279" s="981"/>
      <c r="DD279" s="900"/>
      <c r="DE279" s="901"/>
      <c r="DF279" s="901"/>
      <c r="DG279" s="902"/>
      <c r="DH279" s="630"/>
      <c r="DI279" s="906" t="str">
        <f>'Resumen Anual'!$O$18</f>
        <v>DÍA</v>
      </c>
      <c r="DJ279" s="907"/>
      <c r="DK279" s="907"/>
      <c r="DL279" s="907"/>
      <c r="DM279" s="908" t="e">
        <f>SUMIF('Resumen Anual'!$L$6,DF271,'Resumen Anual'!$T$18)+SUMIF('Resumen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Anual'!#REF!)+SUMIF('Resumen Anual'!#REF!,DF271,'Resumen Anual'!#REF!)+SUMIF($K$6,DF271,$S$14)+SUMIF($BH$6,DF271,$BP$14)+SUMIF($DF$6,DF271,$DN$14)+SUMIF($FC$6,DF271,$FK$14)+SUMIF($K$59,DF271,$S$67)+SUMIF($BH$59,DF271,$BP$67)+SUMIF($DF$59,DF271,$DN$67)+SUMIF($FC$59,DF271,$FK$67)</f>
        <v>#REF!</v>
      </c>
      <c r="DN279" s="909"/>
      <c r="DO279" s="909"/>
      <c r="DP279" s="909"/>
      <c r="DQ279" s="909"/>
      <c r="DR279" s="909"/>
      <c r="DS279" s="909"/>
      <c r="DT279" s="625"/>
      <c r="DU279" s="910"/>
      <c r="DV279" s="911"/>
      <c r="DW279" s="911"/>
      <c r="DX279" s="911"/>
      <c r="DY279" s="911"/>
      <c r="DZ279" s="912"/>
      <c r="EA279" s="912"/>
      <c r="EB279" s="912"/>
      <c r="EC279" s="912"/>
      <c r="ED279" s="912"/>
      <c r="EE279" s="912"/>
      <c r="EF279" s="912"/>
      <c r="EG279" s="912"/>
      <c r="EH279" s="912"/>
      <c r="EI279" s="912"/>
      <c r="EJ279" s="912"/>
      <c r="EK279" s="912"/>
      <c r="EL279" s="913"/>
      <c r="EM279" s="913"/>
      <c r="EN279" s="913"/>
      <c r="EO279" s="913"/>
      <c r="EP279" s="913"/>
      <c r="EQ279" s="913"/>
      <c r="ER279" s="888"/>
      <c r="ES279" s="898"/>
      <c r="ET279" s="979" t="str">
        <f>'Resumen Anual'!$C$18</f>
        <v>N°DE VUELOS</v>
      </c>
      <c r="EU279" s="980"/>
      <c r="EV279" s="980"/>
      <c r="EW279" s="980"/>
      <c r="EX279" s="980"/>
      <c r="EY279" s="980"/>
      <c r="EZ279" s="981"/>
      <c r="FA279" s="900"/>
      <c r="FB279" s="901"/>
      <c r="FC279" s="901"/>
      <c r="FD279" s="902"/>
      <c r="FE279" s="630"/>
      <c r="FF279" s="906" t="str">
        <f>'Resumen Anual'!$O$18</f>
        <v>DÍA</v>
      </c>
      <c r="FG279" s="907"/>
      <c r="FH279" s="907"/>
      <c r="FI279" s="907"/>
      <c r="FJ279" s="908" t="e">
        <f>SUMIF('Resumen Anual'!$L$6,FC271,'Resumen Anual'!$T$18)+SUMIF('Resumen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Anual'!#REF!)+SUMIF('Resumen Anual'!#REF!,FC271,'Resumen Anual'!#REF!)+SUMIF($K$6,FC271,$S$14)+SUMIF($BH$6,FC271,$BP$14)+SUMIF($DF$6,FC271,$DN$14)+SUMIF($FC$6,FC271,$FK$14)+SUMIF($K$59,FC271,$S$67)+SUMIF($BH$59,FC271,$BP$67)+SUMIF($DF$59,FC271,$DN$67)+SUMIF($FC$59,FC271,$FK$67)</f>
        <v>#REF!</v>
      </c>
      <c r="FK279" s="909"/>
      <c r="FL279" s="909"/>
      <c r="FM279" s="909"/>
      <c r="FN279" s="909"/>
      <c r="FO279" s="909"/>
      <c r="FP279" s="909"/>
      <c r="FQ279" s="625"/>
      <c r="FR279" s="910"/>
      <c r="FS279" s="911"/>
      <c r="FT279" s="911"/>
      <c r="FU279" s="911"/>
      <c r="FV279" s="911"/>
      <c r="FW279" s="912"/>
      <c r="FX279" s="912"/>
      <c r="FY279" s="912"/>
      <c r="FZ279" s="912"/>
      <c r="GA279" s="912"/>
      <c r="GB279" s="912"/>
      <c r="GC279" s="912"/>
      <c r="GD279" s="912"/>
      <c r="GE279" s="912"/>
      <c r="GF279" s="912"/>
      <c r="GG279" s="912"/>
      <c r="GH279" s="912"/>
      <c r="GI279" s="913"/>
      <c r="GJ279" s="913"/>
      <c r="GK279" s="913"/>
      <c r="GL279" s="913"/>
      <c r="GM279" s="913"/>
      <c r="GN279" s="913"/>
      <c r="GO279" s="888"/>
    </row>
    <row r="280" spans="1:197" ht="3" customHeight="1" x14ac:dyDescent="0.25">
      <c r="A280" s="898"/>
      <c r="B280" s="982"/>
      <c r="C280" s="983"/>
      <c r="D280" s="983"/>
      <c r="E280" s="983"/>
      <c r="F280" s="983"/>
      <c r="G280" s="983"/>
      <c r="H280" s="984"/>
      <c r="I280" s="903"/>
      <c r="J280" s="904"/>
      <c r="K280" s="904"/>
      <c r="L280" s="905"/>
      <c r="M280" s="630"/>
      <c r="N280" s="817"/>
      <c r="O280" s="817"/>
      <c r="P280" s="817"/>
      <c r="Q280" s="817"/>
      <c r="R280" s="817"/>
      <c r="S280" s="817"/>
      <c r="T280" s="817"/>
      <c r="U280" s="817"/>
      <c r="V280" s="817"/>
      <c r="W280" s="817"/>
      <c r="X280" s="817"/>
      <c r="Y280" s="625"/>
      <c r="Z280" s="911"/>
      <c r="AA280" s="911"/>
      <c r="AB280" s="911"/>
      <c r="AC280" s="911"/>
      <c r="AD280" s="911"/>
      <c r="AE280" s="912"/>
      <c r="AF280" s="912"/>
      <c r="AG280" s="912"/>
      <c r="AH280" s="912"/>
      <c r="AI280" s="912"/>
      <c r="AJ280" s="912"/>
      <c r="AK280" s="912"/>
      <c r="AL280" s="912"/>
      <c r="AM280" s="912"/>
      <c r="AN280" s="912"/>
      <c r="AO280" s="912"/>
      <c r="AP280" s="912"/>
      <c r="AQ280" s="913"/>
      <c r="AR280" s="913"/>
      <c r="AS280" s="913"/>
      <c r="AT280" s="913"/>
      <c r="AU280" s="913"/>
      <c r="AV280" s="913"/>
      <c r="AW280" s="888"/>
      <c r="AX280" s="898"/>
      <c r="AY280" s="982"/>
      <c r="AZ280" s="983"/>
      <c r="BA280" s="983"/>
      <c r="BB280" s="983"/>
      <c r="BC280" s="983"/>
      <c r="BD280" s="983"/>
      <c r="BE280" s="984"/>
      <c r="BF280" s="903"/>
      <c r="BG280" s="904"/>
      <c r="BH280" s="904"/>
      <c r="BI280" s="905"/>
      <c r="BJ280" s="630"/>
      <c r="BK280" s="817"/>
      <c r="BL280" s="817"/>
      <c r="BM280" s="817"/>
      <c r="BN280" s="817"/>
      <c r="BO280" s="817"/>
      <c r="BP280" s="817"/>
      <c r="BQ280" s="817"/>
      <c r="BR280" s="817"/>
      <c r="BS280" s="817"/>
      <c r="BT280" s="817"/>
      <c r="BU280" s="817"/>
      <c r="BV280" s="625"/>
      <c r="BW280" s="911"/>
      <c r="BX280" s="911"/>
      <c r="BY280" s="911"/>
      <c r="BZ280" s="911"/>
      <c r="CA280" s="911"/>
      <c r="CB280" s="912"/>
      <c r="CC280" s="912"/>
      <c r="CD280" s="912"/>
      <c r="CE280" s="912"/>
      <c r="CF280" s="912"/>
      <c r="CG280" s="912"/>
      <c r="CH280" s="912"/>
      <c r="CI280" s="912"/>
      <c r="CJ280" s="912"/>
      <c r="CK280" s="912"/>
      <c r="CL280" s="912"/>
      <c r="CM280" s="912"/>
      <c r="CN280" s="913"/>
      <c r="CO280" s="913"/>
      <c r="CP280" s="913"/>
      <c r="CQ280" s="913"/>
      <c r="CR280" s="913"/>
      <c r="CS280" s="913"/>
      <c r="CT280" s="888"/>
      <c r="CV280" s="898"/>
      <c r="CW280" s="982"/>
      <c r="CX280" s="983"/>
      <c r="CY280" s="983"/>
      <c r="CZ280" s="983"/>
      <c r="DA280" s="983"/>
      <c r="DB280" s="983"/>
      <c r="DC280" s="984"/>
      <c r="DD280" s="903"/>
      <c r="DE280" s="904"/>
      <c r="DF280" s="904"/>
      <c r="DG280" s="905"/>
      <c r="DH280" s="630"/>
      <c r="DI280" s="817"/>
      <c r="DJ280" s="817"/>
      <c r="DK280" s="817"/>
      <c r="DL280" s="817"/>
      <c r="DM280" s="817"/>
      <c r="DN280" s="817"/>
      <c r="DO280" s="817"/>
      <c r="DP280" s="817"/>
      <c r="DQ280" s="817"/>
      <c r="DR280" s="817"/>
      <c r="DS280" s="817"/>
      <c r="DT280" s="625"/>
      <c r="DU280" s="911"/>
      <c r="DV280" s="911"/>
      <c r="DW280" s="911"/>
      <c r="DX280" s="911"/>
      <c r="DY280" s="911"/>
      <c r="DZ280" s="912"/>
      <c r="EA280" s="912"/>
      <c r="EB280" s="912"/>
      <c r="EC280" s="912"/>
      <c r="ED280" s="912"/>
      <c r="EE280" s="912"/>
      <c r="EF280" s="912"/>
      <c r="EG280" s="912"/>
      <c r="EH280" s="912"/>
      <c r="EI280" s="912"/>
      <c r="EJ280" s="912"/>
      <c r="EK280" s="912"/>
      <c r="EL280" s="913"/>
      <c r="EM280" s="913"/>
      <c r="EN280" s="913"/>
      <c r="EO280" s="913"/>
      <c r="EP280" s="913"/>
      <c r="EQ280" s="913"/>
      <c r="ER280" s="888"/>
      <c r="ES280" s="898"/>
      <c r="ET280" s="982"/>
      <c r="EU280" s="983"/>
      <c r="EV280" s="983"/>
      <c r="EW280" s="983"/>
      <c r="EX280" s="983"/>
      <c r="EY280" s="983"/>
      <c r="EZ280" s="984"/>
      <c r="FA280" s="903"/>
      <c r="FB280" s="904"/>
      <c r="FC280" s="904"/>
      <c r="FD280" s="905"/>
      <c r="FE280" s="630"/>
      <c r="FF280" s="817"/>
      <c r="FG280" s="817"/>
      <c r="FH280" s="817"/>
      <c r="FI280" s="817"/>
      <c r="FJ280" s="817"/>
      <c r="FK280" s="817"/>
      <c r="FL280" s="817"/>
      <c r="FM280" s="817"/>
      <c r="FN280" s="817"/>
      <c r="FO280" s="817"/>
      <c r="FP280" s="817"/>
      <c r="FQ280" s="625"/>
      <c r="FR280" s="911"/>
      <c r="FS280" s="911"/>
      <c r="FT280" s="911"/>
      <c r="FU280" s="911"/>
      <c r="FV280" s="911"/>
      <c r="FW280" s="912"/>
      <c r="FX280" s="912"/>
      <c r="FY280" s="912"/>
      <c r="FZ280" s="912"/>
      <c r="GA280" s="912"/>
      <c r="GB280" s="912"/>
      <c r="GC280" s="912"/>
      <c r="GD280" s="912"/>
      <c r="GE280" s="912"/>
      <c r="GF280" s="912"/>
      <c r="GG280" s="912"/>
      <c r="GH280" s="912"/>
      <c r="GI280" s="913"/>
      <c r="GJ280" s="913"/>
      <c r="GK280" s="913"/>
      <c r="GL280" s="913"/>
      <c r="GM280" s="913"/>
      <c r="GN280" s="913"/>
      <c r="GO280" s="888"/>
    </row>
    <row r="281" spans="1:197" ht="2.25" customHeight="1" x14ac:dyDescent="0.25">
      <c r="A281" s="898"/>
      <c r="B281" s="12"/>
      <c r="C281" s="12"/>
      <c r="D281" s="12"/>
      <c r="E281" s="12"/>
      <c r="F281" s="12"/>
      <c r="G281" s="12"/>
      <c r="H281" s="12"/>
      <c r="I281" s="12"/>
      <c r="J281" s="12"/>
      <c r="K281" s="12"/>
      <c r="L281" s="12"/>
      <c r="M281" s="15"/>
      <c r="N281" s="977" t="str">
        <f>'Resumen Anual'!$O$20</f>
        <v>NOCHE</v>
      </c>
      <c r="O281" s="966"/>
      <c r="P281" s="966"/>
      <c r="Q281" s="966"/>
      <c r="R281" s="985"/>
      <c r="S281" s="987"/>
      <c r="T281" s="972"/>
      <c r="U281" s="972"/>
      <c r="V281" s="972"/>
      <c r="W281" s="972"/>
      <c r="X281" s="973"/>
      <c r="Y281" s="625"/>
      <c r="Z281" s="910"/>
      <c r="AA281" s="911"/>
      <c r="AB281" s="911"/>
      <c r="AC281" s="911"/>
      <c r="AD281" s="911"/>
      <c r="AE281" s="912"/>
      <c r="AF281" s="912"/>
      <c r="AG281" s="912"/>
      <c r="AH281" s="912"/>
      <c r="AI281" s="912"/>
      <c r="AJ281" s="912"/>
      <c r="AK281" s="912"/>
      <c r="AL281" s="912"/>
      <c r="AM281" s="912"/>
      <c r="AN281" s="912"/>
      <c r="AO281" s="912"/>
      <c r="AP281" s="912"/>
      <c r="AQ281" s="913"/>
      <c r="AR281" s="913"/>
      <c r="AS281" s="913"/>
      <c r="AT281" s="913"/>
      <c r="AU281" s="913"/>
      <c r="AV281" s="913"/>
      <c r="AW281" s="888"/>
      <c r="AX281" s="898"/>
      <c r="AY281" s="12"/>
      <c r="AZ281" s="12"/>
      <c r="BA281" s="12"/>
      <c r="BB281" s="12"/>
      <c r="BC281" s="12"/>
      <c r="BD281" s="12"/>
      <c r="BE281" s="12"/>
      <c r="BF281" s="12"/>
      <c r="BG281" s="12"/>
      <c r="BH281" s="12"/>
      <c r="BI281" s="12"/>
      <c r="BJ281" s="15"/>
      <c r="BK281" s="977" t="str">
        <f>'Resumen Anual'!$O$20</f>
        <v>NOCHE</v>
      </c>
      <c r="BL281" s="966"/>
      <c r="BM281" s="966"/>
      <c r="BN281" s="966"/>
      <c r="BO281" s="985"/>
      <c r="BP281" s="987"/>
      <c r="BQ281" s="972"/>
      <c r="BR281" s="972"/>
      <c r="BS281" s="972"/>
      <c r="BT281" s="972"/>
      <c r="BU281" s="973"/>
      <c r="BV281" s="625"/>
      <c r="BW281" s="910"/>
      <c r="BX281" s="911"/>
      <c r="BY281" s="911"/>
      <c r="BZ281" s="911"/>
      <c r="CA281" s="911"/>
      <c r="CB281" s="912"/>
      <c r="CC281" s="912"/>
      <c r="CD281" s="912"/>
      <c r="CE281" s="912"/>
      <c r="CF281" s="912"/>
      <c r="CG281" s="912"/>
      <c r="CH281" s="912"/>
      <c r="CI281" s="912"/>
      <c r="CJ281" s="912"/>
      <c r="CK281" s="912"/>
      <c r="CL281" s="912"/>
      <c r="CM281" s="912"/>
      <c r="CN281" s="913"/>
      <c r="CO281" s="913"/>
      <c r="CP281" s="913"/>
      <c r="CQ281" s="913"/>
      <c r="CR281" s="913"/>
      <c r="CS281" s="913"/>
      <c r="CT281" s="888"/>
      <c r="CV281" s="898"/>
      <c r="CW281" s="12"/>
      <c r="CX281" s="12"/>
      <c r="CY281" s="12"/>
      <c r="CZ281" s="12"/>
      <c r="DA281" s="12"/>
      <c r="DB281" s="12"/>
      <c r="DC281" s="12"/>
      <c r="DD281" s="12"/>
      <c r="DE281" s="12"/>
      <c r="DF281" s="12"/>
      <c r="DG281" s="12"/>
      <c r="DH281" s="15"/>
      <c r="DI281" s="977" t="str">
        <f>'Resumen Anual'!$O$20</f>
        <v>NOCHE</v>
      </c>
      <c r="DJ281" s="966"/>
      <c r="DK281" s="966"/>
      <c r="DL281" s="966"/>
      <c r="DM281" s="985"/>
      <c r="DN281" s="987"/>
      <c r="DO281" s="972"/>
      <c r="DP281" s="972"/>
      <c r="DQ281" s="972"/>
      <c r="DR281" s="972"/>
      <c r="DS281" s="973"/>
      <c r="DT281" s="625"/>
      <c r="DU281" s="910"/>
      <c r="DV281" s="911"/>
      <c r="DW281" s="911"/>
      <c r="DX281" s="911"/>
      <c r="DY281" s="911"/>
      <c r="DZ281" s="912"/>
      <c r="EA281" s="912"/>
      <c r="EB281" s="912"/>
      <c r="EC281" s="912"/>
      <c r="ED281" s="912"/>
      <c r="EE281" s="912"/>
      <c r="EF281" s="912"/>
      <c r="EG281" s="912"/>
      <c r="EH281" s="912"/>
      <c r="EI281" s="912"/>
      <c r="EJ281" s="912"/>
      <c r="EK281" s="912"/>
      <c r="EL281" s="913"/>
      <c r="EM281" s="913"/>
      <c r="EN281" s="913"/>
      <c r="EO281" s="913"/>
      <c r="EP281" s="913"/>
      <c r="EQ281" s="913"/>
      <c r="ER281" s="888"/>
      <c r="ES281" s="898"/>
      <c r="ET281" s="12"/>
      <c r="EU281" s="12"/>
      <c r="EV281" s="12"/>
      <c r="EW281" s="12"/>
      <c r="EX281" s="12"/>
      <c r="EY281" s="12"/>
      <c r="EZ281" s="12"/>
      <c r="FA281" s="12"/>
      <c r="FB281" s="12"/>
      <c r="FC281" s="12"/>
      <c r="FD281" s="12"/>
      <c r="FE281" s="15"/>
      <c r="FF281" s="977" t="str">
        <f>'Resumen Anual'!$O$20</f>
        <v>NOCHE</v>
      </c>
      <c r="FG281" s="966"/>
      <c r="FH281" s="966"/>
      <c r="FI281" s="966"/>
      <c r="FJ281" s="985"/>
      <c r="FK281" s="987"/>
      <c r="FL281" s="972"/>
      <c r="FM281" s="972"/>
      <c r="FN281" s="972"/>
      <c r="FO281" s="972"/>
      <c r="FP281" s="973"/>
      <c r="FQ281" s="625"/>
      <c r="FR281" s="910"/>
      <c r="FS281" s="911"/>
      <c r="FT281" s="911"/>
      <c r="FU281" s="911"/>
      <c r="FV281" s="911"/>
      <c r="FW281" s="912"/>
      <c r="FX281" s="912"/>
      <c r="FY281" s="912"/>
      <c r="FZ281" s="912"/>
      <c r="GA281" s="912"/>
      <c r="GB281" s="912"/>
      <c r="GC281" s="912"/>
      <c r="GD281" s="912"/>
      <c r="GE281" s="912"/>
      <c r="GF281" s="912"/>
      <c r="GG281" s="912"/>
      <c r="GH281" s="912"/>
      <c r="GI281" s="913"/>
      <c r="GJ281" s="913"/>
      <c r="GK281" s="913"/>
      <c r="GL281" s="913"/>
      <c r="GM281" s="913"/>
      <c r="GN281" s="913"/>
      <c r="GO281" s="888"/>
    </row>
    <row r="282" spans="1:197" ht="11.25" customHeight="1" x14ac:dyDescent="0.2">
      <c r="A282" s="898"/>
      <c r="B282" s="977" t="str">
        <f>'Resumen Anual'!$C$21</f>
        <v>SOLO</v>
      </c>
      <c r="C282" s="966"/>
      <c r="D282" s="966"/>
      <c r="E282" s="966"/>
      <c r="F282" s="969"/>
      <c r="G282" s="971"/>
      <c r="H282" s="972"/>
      <c r="I282" s="972"/>
      <c r="J282" s="972"/>
      <c r="K282" s="972"/>
      <c r="L282" s="973"/>
      <c r="M282" s="815"/>
      <c r="N282" s="986"/>
      <c r="O282" s="907"/>
      <c r="P282" s="907"/>
      <c r="Q282" s="907"/>
      <c r="R282" s="908"/>
      <c r="S282" s="988"/>
      <c r="T282" s="975"/>
      <c r="U282" s="975"/>
      <c r="V282" s="975"/>
      <c r="W282" s="975"/>
      <c r="X282" s="976"/>
      <c r="Y282" s="625"/>
      <c r="Z282" s="911"/>
      <c r="AA282" s="911"/>
      <c r="AB282" s="911"/>
      <c r="AC282" s="911"/>
      <c r="AD282" s="911"/>
      <c r="AE282" s="912"/>
      <c r="AF282" s="912"/>
      <c r="AG282" s="912"/>
      <c r="AH282" s="912"/>
      <c r="AI282" s="912"/>
      <c r="AJ282" s="912"/>
      <c r="AK282" s="912"/>
      <c r="AL282" s="912"/>
      <c r="AM282" s="912"/>
      <c r="AN282" s="912"/>
      <c r="AO282" s="912"/>
      <c r="AP282" s="912"/>
      <c r="AQ282" s="913"/>
      <c r="AR282" s="913"/>
      <c r="AS282" s="913"/>
      <c r="AT282" s="913"/>
      <c r="AU282" s="913"/>
      <c r="AV282" s="913"/>
      <c r="AW282" s="888"/>
      <c r="AX282" s="898"/>
      <c r="AY282" s="977" t="str">
        <f>'Resumen Anual'!$C$21</f>
        <v>SOLO</v>
      </c>
      <c r="AZ282" s="966"/>
      <c r="BA282" s="966"/>
      <c r="BB282" s="966"/>
      <c r="BC282" s="969"/>
      <c r="BD282" s="971"/>
      <c r="BE282" s="972"/>
      <c r="BF282" s="972"/>
      <c r="BG282" s="972"/>
      <c r="BH282" s="972"/>
      <c r="BI282" s="973"/>
      <c r="BJ282" s="815"/>
      <c r="BK282" s="986"/>
      <c r="BL282" s="907"/>
      <c r="BM282" s="907"/>
      <c r="BN282" s="907"/>
      <c r="BO282" s="908"/>
      <c r="BP282" s="988"/>
      <c r="BQ282" s="975"/>
      <c r="BR282" s="975"/>
      <c r="BS282" s="975"/>
      <c r="BT282" s="975"/>
      <c r="BU282" s="976"/>
      <c r="BV282" s="625"/>
      <c r="BW282" s="911"/>
      <c r="BX282" s="911"/>
      <c r="BY282" s="911"/>
      <c r="BZ282" s="911"/>
      <c r="CA282" s="911"/>
      <c r="CB282" s="912"/>
      <c r="CC282" s="912"/>
      <c r="CD282" s="912"/>
      <c r="CE282" s="912"/>
      <c r="CF282" s="912"/>
      <c r="CG282" s="912"/>
      <c r="CH282" s="912"/>
      <c r="CI282" s="912"/>
      <c r="CJ282" s="912"/>
      <c r="CK282" s="912"/>
      <c r="CL282" s="912"/>
      <c r="CM282" s="912"/>
      <c r="CN282" s="913"/>
      <c r="CO282" s="913"/>
      <c r="CP282" s="913"/>
      <c r="CQ282" s="913"/>
      <c r="CR282" s="913"/>
      <c r="CS282" s="913"/>
      <c r="CT282" s="888"/>
      <c r="CV282" s="898"/>
      <c r="CW282" s="977" t="str">
        <f>'Resumen Anual'!$C$21</f>
        <v>SOLO</v>
      </c>
      <c r="CX282" s="966"/>
      <c r="CY282" s="966"/>
      <c r="CZ282" s="966"/>
      <c r="DA282" s="969"/>
      <c r="DB282" s="971"/>
      <c r="DC282" s="972"/>
      <c r="DD282" s="972"/>
      <c r="DE282" s="972"/>
      <c r="DF282" s="972"/>
      <c r="DG282" s="973"/>
      <c r="DH282" s="815"/>
      <c r="DI282" s="986"/>
      <c r="DJ282" s="907"/>
      <c r="DK282" s="907"/>
      <c r="DL282" s="907"/>
      <c r="DM282" s="908"/>
      <c r="DN282" s="988"/>
      <c r="DO282" s="975"/>
      <c r="DP282" s="975"/>
      <c r="DQ282" s="975"/>
      <c r="DR282" s="975"/>
      <c r="DS282" s="976"/>
      <c r="DT282" s="625"/>
      <c r="DU282" s="911"/>
      <c r="DV282" s="911"/>
      <c r="DW282" s="911"/>
      <c r="DX282" s="911"/>
      <c r="DY282" s="911"/>
      <c r="DZ282" s="912"/>
      <c r="EA282" s="912"/>
      <c r="EB282" s="912"/>
      <c r="EC282" s="912"/>
      <c r="ED282" s="912"/>
      <c r="EE282" s="912"/>
      <c r="EF282" s="912"/>
      <c r="EG282" s="912"/>
      <c r="EH282" s="912"/>
      <c r="EI282" s="912"/>
      <c r="EJ282" s="912"/>
      <c r="EK282" s="912"/>
      <c r="EL282" s="913"/>
      <c r="EM282" s="913"/>
      <c r="EN282" s="913"/>
      <c r="EO282" s="913"/>
      <c r="EP282" s="913"/>
      <c r="EQ282" s="913"/>
      <c r="ER282" s="888"/>
      <c r="ES282" s="898"/>
      <c r="ET282" s="977" t="str">
        <f>'Resumen Anual'!$C$21</f>
        <v>SOLO</v>
      </c>
      <c r="EU282" s="966"/>
      <c r="EV282" s="966"/>
      <c r="EW282" s="966"/>
      <c r="EX282" s="969"/>
      <c r="EY282" s="971"/>
      <c r="EZ282" s="972"/>
      <c r="FA282" s="972"/>
      <c r="FB282" s="972"/>
      <c r="FC282" s="972"/>
      <c r="FD282" s="973"/>
      <c r="FE282" s="815"/>
      <c r="FF282" s="986"/>
      <c r="FG282" s="907"/>
      <c r="FH282" s="907"/>
      <c r="FI282" s="907"/>
      <c r="FJ282" s="908"/>
      <c r="FK282" s="988"/>
      <c r="FL282" s="975"/>
      <c r="FM282" s="975"/>
      <c r="FN282" s="975"/>
      <c r="FO282" s="975"/>
      <c r="FP282" s="976"/>
      <c r="FQ282" s="625"/>
      <c r="FR282" s="911"/>
      <c r="FS282" s="911"/>
      <c r="FT282" s="911"/>
      <c r="FU282" s="911"/>
      <c r="FV282" s="911"/>
      <c r="FW282" s="912"/>
      <c r="FX282" s="912"/>
      <c r="FY282" s="912"/>
      <c r="FZ282" s="912"/>
      <c r="GA282" s="912"/>
      <c r="GB282" s="912"/>
      <c r="GC282" s="912"/>
      <c r="GD282" s="912"/>
      <c r="GE282" s="912"/>
      <c r="GF282" s="912"/>
      <c r="GG282" s="912"/>
      <c r="GH282" s="912"/>
      <c r="GI282" s="913"/>
      <c r="GJ282" s="913"/>
      <c r="GK282" s="913"/>
      <c r="GL282" s="913"/>
      <c r="GM282" s="913"/>
      <c r="GN282" s="913"/>
      <c r="GO282" s="888"/>
    </row>
    <row r="283" spans="1:197" ht="13.5" customHeight="1" x14ac:dyDescent="0.2">
      <c r="A283" s="898"/>
      <c r="B283" s="967"/>
      <c r="C283" s="968"/>
      <c r="D283" s="968"/>
      <c r="E283" s="968"/>
      <c r="F283" s="970"/>
      <c r="G283" s="974"/>
      <c r="H283" s="975"/>
      <c r="I283" s="975"/>
      <c r="J283" s="975"/>
      <c r="K283" s="975"/>
      <c r="L283" s="976"/>
      <c r="M283" s="815"/>
      <c r="N283" s="977" t="str">
        <f>'Resumen Anual'!$O$22</f>
        <v>IFR</v>
      </c>
      <c r="O283" s="966"/>
      <c r="P283" s="966"/>
      <c r="Q283" s="966"/>
      <c r="R283" s="985"/>
      <c r="S283" s="971"/>
      <c r="T283" s="972"/>
      <c r="U283" s="972"/>
      <c r="V283" s="972"/>
      <c r="W283" s="972"/>
      <c r="X283" s="973"/>
      <c r="Y283" s="625"/>
      <c r="Z283" s="910"/>
      <c r="AA283" s="911"/>
      <c r="AB283" s="911"/>
      <c r="AC283" s="911"/>
      <c r="AD283" s="911"/>
      <c r="AE283" s="912"/>
      <c r="AF283" s="912"/>
      <c r="AG283" s="912"/>
      <c r="AH283" s="912"/>
      <c r="AI283" s="912"/>
      <c r="AJ283" s="912"/>
      <c r="AK283" s="912"/>
      <c r="AL283" s="912"/>
      <c r="AM283" s="912"/>
      <c r="AN283" s="912"/>
      <c r="AO283" s="912"/>
      <c r="AP283" s="912"/>
      <c r="AQ283" s="913"/>
      <c r="AR283" s="913"/>
      <c r="AS283" s="913"/>
      <c r="AT283" s="913"/>
      <c r="AU283" s="913"/>
      <c r="AV283" s="913"/>
      <c r="AW283" s="888"/>
      <c r="AX283" s="898"/>
      <c r="AY283" s="967"/>
      <c r="AZ283" s="968"/>
      <c r="BA283" s="968"/>
      <c r="BB283" s="968"/>
      <c r="BC283" s="970"/>
      <c r="BD283" s="974"/>
      <c r="BE283" s="975"/>
      <c r="BF283" s="975"/>
      <c r="BG283" s="975"/>
      <c r="BH283" s="975"/>
      <c r="BI283" s="976"/>
      <c r="BJ283" s="815"/>
      <c r="BK283" s="977" t="str">
        <f>'Resumen Anual'!$O$22</f>
        <v>IFR</v>
      </c>
      <c r="BL283" s="966"/>
      <c r="BM283" s="966"/>
      <c r="BN283" s="966"/>
      <c r="BO283" s="985"/>
      <c r="BP283" s="971"/>
      <c r="BQ283" s="972"/>
      <c r="BR283" s="972"/>
      <c r="BS283" s="972"/>
      <c r="BT283" s="972"/>
      <c r="BU283" s="973"/>
      <c r="BV283" s="625"/>
      <c r="BW283" s="910"/>
      <c r="BX283" s="911"/>
      <c r="BY283" s="911"/>
      <c r="BZ283" s="911"/>
      <c r="CA283" s="911"/>
      <c r="CB283" s="912"/>
      <c r="CC283" s="912"/>
      <c r="CD283" s="912"/>
      <c r="CE283" s="912"/>
      <c r="CF283" s="912"/>
      <c r="CG283" s="912"/>
      <c r="CH283" s="912"/>
      <c r="CI283" s="912"/>
      <c r="CJ283" s="912"/>
      <c r="CK283" s="912"/>
      <c r="CL283" s="912"/>
      <c r="CM283" s="912"/>
      <c r="CN283" s="913"/>
      <c r="CO283" s="913"/>
      <c r="CP283" s="913"/>
      <c r="CQ283" s="913"/>
      <c r="CR283" s="913"/>
      <c r="CS283" s="913"/>
      <c r="CT283" s="888"/>
      <c r="CV283" s="898"/>
      <c r="CW283" s="967"/>
      <c r="CX283" s="968"/>
      <c r="CY283" s="968"/>
      <c r="CZ283" s="968"/>
      <c r="DA283" s="970"/>
      <c r="DB283" s="974"/>
      <c r="DC283" s="975"/>
      <c r="DD283" s="975"/>
      <c r="DE283" s="975"/>
      <c r="DF283" s="975"/>
      <c r="DG283" s="976"/>
      <c r="DH283" s="815"/>
      <c r="DI283" s="977" t="str">
        <f>'Resumen Anual'!$O$22</f>
        <v>IFR</v>
      </c>
      <c r="DJ283" s="966"/>
      <c r="DK283" s="966"/>
      <c r="DL283" s="966"/>
      <c r="DM283" s="985"/>
      <c r="DN283" s="971"/>
      <c r="DO283" s="972"/>
      <c r="DP283" s="972"/>
      <c r="DQ283" s="972"/>
      <c r="DR283" s="972"/>
      <c r="DS283" s="973"/>
      <c r="DT283" s="625"/>
      <c r="DU283" s="910"/>
      <c r="DV283" s="911"/>
      <c r="DW283" s="911"/>
      <c r="DX283" s="911"/>
      <c r="DY283" s="911"/>
      <c r="DZ283" s="912"/>
      <c r="EA283" s="912"/>
      <c r="EB283" s="912"/>
      <c r="EC283" s="912"/>
      <c r="ED283" s="912"/>
      <c r="EE283" s="912"/>
      <c r="EF283" s="912"/>
      <c r="EG283" s="912"/>
      <c r="EH283" s="912"/>
      <c r="EI283" s="912"/>
      <c r="EJ283" s="912"/>
      <c r="EK283" s="912"/>
      <c r="EL283" s="913"/>
      <c r="EM283" s="913"/>
      <c r="EN283" s="913"/>
      <c r="EO283" s="913"/>
      <c r="EP283" s="913"/>
      <c r="EQ283" s="913"/>
      <c r="ER283" s="888"/>
      <c r="ES283" s="898"/>
      <c r="ET283" s="967"/>
      <c r="EU283" s="968"/>
      <c r="EV283" s="968"/>
      <c r="EW283" s="968"/>
      <c r="EX283" s="970"/>
      <c r="EY283" s="974"/>
      <c r="EZ283" s="975"/>
      <c r="FA283" s="975"/>
      <c r="FB283" s="975"/>
      <c r="FC283" s="975"/>
      <c r="FD283" s="976"/>
      <c r="FE283" s="815"/>
      <c r="FF283" s="977" t="str">
        <f>'Resumen Anual'!$O$22</f>
        <v>IFR</v>
      </c>
      <c r="FG283" s="966"/>
      <c r="FH283" s="966"/>
      <c r="FI283" s="966"/>
      <c r="FJ283" s="985"/>
      <c r="FK283" s="971"/>
      <c r="FL283" s="972"/>
      <c r="FM283" s="972"/>
      <c r="FN283" s="972"/>
      <c r="FO283" s="972"/>
      <c r="FP283" s="973"/>
      <c r="FQ283" s="625"/>
      <c r="FR283" s="910"/>
      <c r="FS283" s="911"/>
      <c r="FT283" s="911"/>
      <c r="FU283" s="911"/>
      <c r="FV283" s="911"/>
      <c r="FW283" s="912"/>
      <c r="FX283" s="912"/>
      <c r="FY283" s="912"/>
      <c r="FZ283" s="912"/>
      <c r="GA283" s="912"/>
      <c r="GB283" s="912"/>
      <c r="GC283" s="912"/>
      <c r="GD283" s="912"/>
      <c r="GE283" s="912"/>
      <c r="GF283" s="912"/>
      <c r="GG283" s="912"/>
      <c r="GH283" s="912"/>
      <c r="GI283" s="913"/>
      <c r="GJ283" s="913"/>
      <c r="GK283" s="913"/>
      <c r="GL283" s="913"/>
      <c r="GM283" s="913"/>
      <c r="GN283" s="913"/>
      <c r="GO283" s="888"/>
    </row>
    <row r="284" spans="1:197" ht="2.25" customHeight="1" x14ac:dyDescent="0.25">
      <c r="A284" s="898"/>
      <c r="B284" s="657"/>
      <c r="C284" s="657"/>
      <c r="D284" s="657"/>
      <c r="E284" s="657"/>
      <c r="F284" s="657"/>
      <c r="G284" s="657"/>
      <c r="H284" s="657"/>
      <c r="I284" s="657"/>
      <c r="J284" s="657"/>
      <c r="K284" s="657"/>
      <c r="L284" s="657"/>
      <c r="M284" s="625"/>
      <c r="N284" s="657"/>
      <c r="O284" s="657"/>
      <c r="P284" s="657"/>
      <c r="Q284" s="657"/>
      <c r="R284" s="657"/>
      <c r="S284" s="657"/>
      <c r="T284" s="657"/>
      <c r="U284" s="657"/>
      <c r="V284" s="657"/>
      <c r="W284" s="657"/>
      <c r="X284" s="657"/>
      <c r="Y284" s="625"/>
      <c r="Z284" s="911"/>
      <c r="AA284" s="911"/>
      <c r="AB284" s="911"/>
      <c r="AC284" s="911"/>
      <c r="AD284" s="911"/>
      <c r="AE284" s="912"/>
      <c r="AF284" s="912"/>
      <c r="AG284" s="912"/>
      <c r="AH284" s="912"/>
      <c r="AI284" s="912"/>
      <c r="AJ284" s="912"/>
      <c r="AK284" s="912"/>
      <c r="AL284" s="912"/>
      <c r="AM284" s="912"/>
      <c r="AN284" s="912"/>
      <c r="AO284" s="912"/>
      <c r="AP284" s="912"/>
      <c r="AQ284" s="913"/>
      <c r="AR284" s="913"/>
      <c r="AS284" s="913"/>
      <c r="AT284" s="913"/>
      <c r="AU284" s="913"/>
      <c r="AV284" s="913"/>
      <c r="AW284" s="888"/>
      <c r="AX284" s="898"/>
      <c r="AY284" s="657"/>
      <c r="AZ284" s="657"/>
      <c r="BA284" s="657"/>
      <c r="BB284" s="657"/>
      <c r="BC284" s="657"/>
      <c r="BD284" s="657"/>
      <c r="BE284" s="657"/>
      <c r="BF284" s="657"/>
      <c r="BG284" s="657"/>
      <c r="BH284" s="657"/>
      <c r="BI284" s="657"/>
      <c r="BJ284" s="625"/>
      <c r="BK284" s="657"/>
      <c r="BL284" s="657"/>
      <c r="BM284" s="657"/>
      <c r="BN284" s="657"/>
      <c r="BO284" s="657"/>
      <c r="BP284" s="657"/>
      <c r="BQ284" s="657"/>
      <c r="BR284" s="657"/>
      <c r="BS284" s="657"/>
      <c r="BT284" s="657"/>
      <c r="BU284" s="657"/>
      <c r="BV284" s="625"/>
      <c r="BW284" s="911"/>
      <c r="BX284" s="911"/>
      <c r="BY284" s="911"/>
      <c r="BZ284" s="911"/>
      <c r="CA284" s="911"/>
      <c r="CB284" s="912"/>
      <c r="CC284" s="912"/>
      <c r="CD284" s="912"/>
      <c r="CE284" s="912"/>
      <c r="CF284" s="912"/>
      <c r="CG284" s="912"/>
      <c r="CH284" s="912"/>
      <c r="CI284" s="912"/>
      <c r="CJ284" s="912"/>
      <c r="CK284" s="912"/>
      <c r="CL284" s="912"/>
      <c r="CM284" s="912"/>
      <c r="CN284" s="913"/>
      <c r="CO284" s="913"/>
      <c r="CP284" s="913"/>
      <c r="CQ284" s="913"/>
      <c r="CR284" s="913"/>
      <c r="CS284" s="913"/>
      <c r="CT284" s="888"/>
      <c r="CV284" s="898"/>
      <c r="CW284" s="657"/>
      <c r="CX284" s="657"/>
      <c r="CY284" s="657"/>
      <c r="CZ284" s="657"/>
      <c r="DA284" s="657"/>
      <c r="DB284" s="657"/>
      <c r="DC284" s="657"/>
      <c r="DD284" s="657"/>
      <c r="DE284" s="657"/>
      <c r="DF284" s="657"/>
      <c r="DG284" s="657"/>
      <c r="DH284" s="625"/>
      <c r="DI284" s="657"/>
      <c r="DJ284" s="657"/>
      <c r="DK284" s="657"/>
      <c r="DL284" s="657"/>
      <c r="DM284" s="657"/>
      <c r="DN284" s="657"/>
      <c r="DO284" s="657"/>
      <c r="DP284" s="657"/>
      <c r="DQ284" s="657"/>
      <c r="DR284" s="657"/>
      <c r="DS284" s="657"/>
      <c r="DT284" s="625"/>
      <c r="DU284" s="911"/>
      <c r="DV284" s="911"/>
      <c r="DW284" s="911"/>
      <c r="DX284" s="911"/>
      <c r="DY284" s="911"/>
      <c r="DZ284" s="912"/>
      <c r="EA284" s="912"/>
      <c r="EB284" s="912"/>
      <c r="EC284" s="912"/>
      <c r="ED284" s="912"/>
      <c r="EE284" s="912"/>
      <c r="EF284" s="912"/>
      <c r="EG284" s="912"/>
      <c r="EH284" s="912"/>
      <c r="EI284" s="912"/>
      <c r="EJ284" s="912"/>
      <c r="EK284" s="912"/>
      <c r="EL284" s="913"/>
      <c r="EM284" s="913"/>
      <c r="EN284" s="913"/>
      <c r="EO284" s="913"/>
      <c r="EP284" s="913"/>
      <c r="EQ284" s="913"/>
      <c r="ER284" s="888"/>
      <c r="ES284" s="898"/>
      <c r="ET284" s="657"/>
      <c r="EU284" s="657"/>
      <c r="EV284" s="657"/>
      <c r="EW284" s="657"/>
      <c r="EX284" s="657"/>
      <c r="EY284" s="657"/>
      <c r="EZ284" s="657"/>
      <c r="FA284" s="657"/>
      <c r="FB284" s="657"/>
      <c r="FC284" s="657"/>
      <c r="FD284" s="657"/>
      <c r="FE284" s="625"/>
      <c r="FF284" s="657"/>
      <c r="FG284" s="657"/>
      <c r="FH284" s="657"/>
      <c r="FI284" s="657"/>
      <c r="FJ284" s="657"/>
      <c r="FK284" s="657"/>
      <c r="FL284" s="657"/>
      <c r="FM284" s="657"/>
      <c r="FN284" s="657"/>
      <c r="FO284" s="657"/>
      <c r="FP284" s="657"/>
      <c r="FQ284" s="625"/>
      <c r="FR284" s="911"/>
      <c r="FS284" s="911"/>
      <c r="FT284" s="911"/>
      <c r="FU284" s="911"/>
      <c r="FV284" s="911"/>
      <c r="FW284" s="912"/>
      <c r="FX284" s="912"/>
      <c r="FY284" s="912"/>
      <c r="FZ284" s="912"/>
      <c r="GA284" s="912"/>
      <c r="GB284" s="912"/>
      <c r="GC284" s="912"/>
      <c r="GD284" s="912"/>
      <c r="GE284" s="912"/>
      <c r="GF284" s="912"/>
      <c r="GG284" s="912"/>
      <c r="GH284" s="912"/>
      <c r="GI284" s="913"/>
      <c r="GJ284" s="913"/>
      <c r="GK284" s="913"/>
      <c r="GL284" s="913"/>
      <c r="GM284" s="913"/>
      <c r="GN284" s="913"/>
      <c r="GO284" s="888"/>
    </row>
    <row r="285" spans="1:197" ht="13.5" customHeight="1" x14ac:dyDescent="0.2">
      <c r="A285" s="898"/>
      <c r="B285" s="965" t="str">
        <f>'Resumen Anual'!$C$24</f>
        <v>INSTR.</v>
      </c>
      <c r="C285" s="966"/>
      <c r="D285" s="966"/>
      <c r="E285" s="966"/>
      <c r="F285" s="969"/>
      <c r="G285" s="971"/>
      <c r="H285" s="972"/>
      <c r="I285" s="972"/>
      <c r="J285" s="972"/>
      <c r="K285" s="972"/>
      <c r="L285" s="973"/>
      <c r="M285" s="815"/>
      <c r="N285" s="793" t="str">
        <f>'Resumen Anual'!$O$24</f>
        <v>ATERRIZAJES</v>
      </c>
      <c r="O285" s="794"/>
      <c r="P285" s="794"/>
      <c r="Q285" s="794"/>
      <c r="R285" s="794"/>
      <c r="S285" s="794"/>
      <c r="T285" s="794"/>
      <c r="U285" s="794"/>
      <c r="V285" s="794"/>
      <c r="W285" s="794"/>
      <c r="X285" s="795"/>
      <c r="Y285" s="625"/>
      <c r="Z285" s="910"/>
      <c r="AA285" s="911"/>
      <c r="AB285" s="911"/>
      <c r="AC285" s="911"/>
      <c r="AD285" s="911"/>
      <c r="AE285" s="912"/>
      <c r="AF285" s="912"/>
      <c r="AG285" s="912"/>
      <c r="AH285" s="912"/>
      <c r="AI285" s="912"/>
      <c r="AJ285" s="912"/>
      <c r="AK285" s="912"/>
      <c r="AL285" s="912"/>
      <c r="AM285" s="912"/>
      <c r="AN285" s="912"/>
      <c r="AO285" s="912"/>
      <c r="AP285" s="912"/>
      <c r="AQ285" s="913"/>
      <c r="AR285" s="913"/>
      <c r="AS285" s="913"/>
      <c r="AT285" s="913"/>
      <c r="AU285" s="913"/>
      <c r="AV285" s="913"/>
      <c r="AW285" s="888"/>
      <c r="AX285" s="898"/>
      <c r="AY285" s="965" t="str">
        <f>'Resumen Anual'!$C$24</f>
        <v>INSTR.</v>
      </c>
      <c r="AZ285" s="966"/>
      <c r="BA285" s="966"/>
      <c r="BB285" s="966"/>
      <c r="BC285" s="969"/>
      <c r="BD285" s="971"/>
      <c r="BE285" s="972"/>
      <c r="BF285" s="972"/>
      <c r="BG285" s="972"/>
      <c r="BH285" s="972"/>
      <c r="BI285" s="973"/>
      <c r="BJ285" s="815"/>
      <c r="BK285" s="793" t="str">
        <f>'Resumen Anual'!$O$24</f>
        <v>ATERRIZAJES</v>
      </c>
      <c r="BL285" s="794"/>
      <c r="BM285" s="794"/>
      <c r="BN285" s="794"/>
      <c r="BO285" s="794"/>
      <c r="BP285" s="794"/>
      <c r="BQ285" s="794"/>
      <c r="BR285" s="794"/>
      <c r="BS285" s="794"/>
      <c r="BT285" s="794"/>
      <c r="BU285" s="795"/>
      <c r="BV285" s="625"/>
      <c r="BW285" s="910"/>
      <c r="BX285" s="911"/>
      <c r="BY285" s="911"/>
      <c r="BZ285" s="911"/>
      <c r="CA285" s="911"/>
      <c r="CB285" s="912"/>
      <c r="CC285" s="912"/>
      <c r="CD285" s="912"/>
      <c r="CE285" s="912"/>
      <c r="CF285" s="912"/>
      <c r="CG285" s="912"/>
      <c r="CH285" s="912"/>
      <c r="CI285" s="912"/>
      <c r="CJ285" s="912"/>
      <c r="CK285" s="912"/>
      <c r="CL285" s="912"/>
      <c r="CM285" s="912"/>
      <c r="CN285" s="913"/>
      <c r="CO285" s="913"/>
      <c r="CP285" s="913"/>
      <c r="CQ285" s="913"/>
      <c r="CR285" s="913"/>
      <c r="CS285" s="913"/>
      <c r="CT285" s="888"/>
      <c r="CV285" s="898"/>
      <c r="CW285" s="965" t="str">
        <f>'Resumen Anual'!$C$24</f>
        <v>INSTR.</v>
      </c>
      <c r="CX285" s="966"/>
      <c r="CY285" s="966"/>
      <c r="CZ285" s="966"/>
      <c r="DA285" s="969"/>
      <c r="DB285" s="971"/>
      <c r="DC285" s="972"/>
      <c r="DD285" s="972"/>
      <c r="DE285" s="972"/>
      <c r="DF285" s="972"/>
      <c r="DG285" s="973"/>
      <c r="DH285" s="815"/>
      <c r="DI285" s="793" t="str">
        <f>'Resumen Anual'!$O$24</f>
        <v>ATERRIZAJES</v>
      </c>
      <c r="DJ285" s="794"/>
      <c r="DK285" s="794"/>
      <c r="DL285" s="794"/>
      <c r="DM285" s="794"/>
      <c r="DN285" s="794"/>
      <c r="DO285" s="794"/>
      <c r="DP285" s="794"/>
      <c r="DQ285" s="794"/>
      <c r="DR285" s="794"/>
      <c r="DS285" s="795"/>
      <c r="DT285" s="625"/>
      <c r="DU285" s="910"/>
      <c r="DV285" s="911"/>
      <c r="DW285" s="911"/>
      <c r="DX285" s="911"/>
      <c r="DY285" s="911"/>
      <c r="DZ285" s="912"/>
      <c r="EA285" s="912"/>
      <c r="EB285" s="912"/>
      <c r="EC285" s="912"/>
      <c r="ED285" s="912"/>
      <c r="EE285" s="912"/>
      <c r="EF285" s="912"/>
      <c r="EG285" s="912"/>
      <c r="EH285" s="912"/>
      <c r="EI285" s="912"/>
      <c r="EJ285" s="912"/>
      <c r="EK285" s="912"/>
      <c r="EL285" s="913"/>
      <c r="EM285" s="913"/>
      <c r="EN285" s="913"/>
      <c r="EO285" s="913"/>
      <c r="EP285" s="913"/>
      <c r="EQ285" s="913"/>
      <c r="ER285" s="888"/>
      <c r="ES285" s="898"/>
      <c r="ET285" s="965" t="str">
        <f>'Resumen Anual'!$C$24</f>
        <v>INSTR.</v>
      </c>
      <c r="EU285" s="966"/>
      <c r="EV285" s="966"/>
      <c r="EW285" s="966"/>
      <c r="EX285" s="969"/>
      <c r="EY285" s="971"/>
      <c r="EZ285" s="972"/>
      <c r="FA285" s="972"/>
      <c r="FB285" s="972"/>
      <c r="FC285" s="972"/>
      <c r="FD285" s="973"/>
      <c r="FE285" s="815"/>
      <c r="FF285" s="793" t="str">
        <f>'Resumen Anual'!$O$24</f>
        <v>ATERRIZAJES</v>
      </c>
      <c r="FG285" s="794"/>
      <c r="FH285" s="794"/>
      <c r="FI285" s="794"/>
      <c r="FJ285" s="794"/>
      <c r="FK285" s="794"/>
      <c r="FL285" s="794"/>
      <c r="FM285" s="794"/>
      <c r="FN285" s="794"/>
      <c r="FO285" s="794"/>
      <c r="FP285" s="795"/>
      <c r="FQ285" s="625"/>
      <c r="FR285" s="910"/>
      <c r="FS285" s="911"/>
      <c r="FT285" s="911"/>
      <c r="FU285" s="911"/>
      <c r="FV285" s="911"/>
      <c r="FW285" s="912"/>
      <c r="FX285" s="912"/>
      <c r="FY285" s="912"/>
      <c r="FZ285" s="912"/>
      <c r="GA285" s="912"/>
      <c r="GB285" s="912"/>
      <c r="GC285" s="912"/>
      <c r="GD285" s="912"/>
      <c r="GE285" s="912"/>
      <c r="GF285" s="912"/>
      <c r="GG285" s="912"/>
      <c r="GH285" s="912"/>
      <c r="GI285" s="913"/>
      <c r="GJ285" s="913"/>
      <c r="GK285" s="913"/>
      <c r="GL285" s="913"/>
      <c r="GM285" s="913"/>
      <c r="GN285" s="913"/>
      <c r="GO285" s="888"/>
    </row>
    <row r="286" spans="1:197" ht="6" customHeight="1" x14ac:dyDescent="0.2">
      <c r="A286" s="898"/>
      <c r="B286" s="967"/>
      <c r="C286" s="968"/>
      <c r="D286" s="968"/>
      <c r="E286" s="968"/>
      <c r="F286" s="970"/>
      <c r="G286" s="974"/>
      <c r="H286" s="975"/>
      <c r="I286" s="975"/>
      <c r="J286" s="975"/>
      <c r="K286" s="975"/>
      <c r="L286" s="976"/>
      <c r="M286" s="815"/>
      <c r="N286" s="796"/>
      <c r="O286" s="797"/>
      <c r="P286" s="797"/>
      <c r="Q286" s="797"/>
      <c r="R286" s="797"/>
      <c r="S286" s="797"/>
      <c r="T286" s="797"/>
      <c r="U286" s="797"/>
      <c r="V286" s="797"/>
      <c r="W286" s="797"/>
      <c r="X286" s="798"/>
      <c r="Y286" s="625"/>
      <c r="Z286" s="911"/>
      <c r="AA286" s="911"/>
      <c r="AB286" s="911"/>
      <c r="AC286" s="911"/>
      <c r="AD286" s="911"/>
      <c r="AE286" s="912"/>
      <c r="AF286" s="912"/>
      <c r="AG286" s="912"/>
      <c r="AH286" s="912"/>
      <c r="AI286" s="912"/>
      <c r="AJ286" s="912"/>
      <c r="AK286" s="912"/>
      <c r="AL286" s="912"/>
      <c r="AM286" s="912"/>
      <c r="AN286" s="912"/>
      <c r="AO286" s="912"/>
      <c r="AP286" s="912"/>
      <c r="AQ286" s="913"/>
      <c r="AR286" s="913"/>
      <c r="AS286" s="913"/>
      <c r="AT286" s="913"/>
      <c r="AU286" s="913"/>
      <c r="AV286" s="913"/>
      <c r="AW286" s="888"/>
      <c r="AX286" s="898"/>
      <c r="AY286" s="967"/>
      <c r="AZ286" s="968"/>
      <c r="BA286" s="968"/>
      <c r="BB286" s="968"/>
      <c r="BC286" s="970"/>
      <c r="BD286" s="974"/>
      <c r="BE286" s="975"/>
      <c r="BF286" s="975"/>
      <c r="BG286" s="975"/>
      <c r="BH286" s="975"/>
      <c r="BI286" s="976"/>
      <c r="BJ286" s="815"/>
      <c r="BK286" s="796"/>
      <c r="BL286" s="797"/>
      <c r="BM286" s="797"/>
      <c r="BN286" s="797"/>
      <c r="BO286" s="797"/>
      <c r="BP286" s="797"/>
      <c r="BQ286" s="797"/>
      <c r="BR286" s="797"/>
      <c r="BS286" s="797"/>
      <c r="BT286" s="797"/>
      <c r="BU286" s="798"/>
      <c r="BV286" s="625"/>
      <c r="BW286" s="911"/>
      <c r="BX286" s="911"/>
      <c r="BY286" s="911"/>
      <c r="BZ286" s="911"/>
      <c r="CA286" s="911"/>
      <c r="CB286" s="912"/>
      <c r="CC286" s="912"/>
      <c r="CD286" s="912"/>
      <c r="CE286" s="912"/>
      <c r="CF286" s="912"/>
      <c r="CG286" s="912"/>
      <c r="CH286" s="912"/>
      <c r="CI286" s="912"/>
      <c r="CJ286" s="912"/>
      <c r="CK286" s="912"/>
      <c r="CL286" s="912"/>
      <c r="CM286" s="912"/>
      <c r="CN286" s="913"/>
      <c r="CO286" s="913"/>
      <c r="CP286" s="913"/>
      <c r="CQ286" s="913"/>
      <c r="CR286" s="913"/>
      <c r="CS286" s="913"/>
      <c r="CT286" s="888"/>
      <c r="CV286" s="898"/>
      <c r="CW286" s="967"/>
      <c r="CX286" s="968"/>
      <c r="CY286" s="968"/>
      <c r="CZ286" s="968"/>
      <c r="DA286" s="970"/>
      <c r="DB286" s="974"/>
      <c r="DC286" s="975"/>
      <c r="DD286" s="975"/>
      <c r="DE286" s="975"/>
      <c r="DF286" s="975"/>
      <c r="DG286" s="976"/>
      <c r="DH286" s="815"/>
      <c r="DI286" s="796"/>
      <c r="DJ286" s="797"/>
      <c r="DK286" s="797"/>
      <c r="DL286" s="797"/>
      <c r="DM286" s="797"/>
      <c r="DN286" s="797"/>
      <c r="DO286" s="797"/>
      <c r="DP286" s="797"/>
      <c r="DQ286" s="797"/>
      <c r="DR286" s="797"/>
      <c r="DS286" s="798"/>
      <c r="DT286" s="625"/>
      <c r="DU286" s="911"/>
      <c r="DV286" s="911"/>
      <c r="DW286" s="911"/>
      <c r="DX286" s="911"/>
      <c r="DY286" s="911"/>
      <c r="DZ286" s="912"/>
      <c r="EA286" s="912"/>
      <c r="EB286" s="912"/>
      <c r="EC286" s="912"/>
      <c r="ED286" s="912"/>
      <c r="EE286" s="912"/>
      <c r="EF286" s="912"/>
      <c r="EG286" s="912"/>
      <c r="EH286" s="912"/>
      <c r="EI286" s="912"/>
      <c r="EJ286" s="912"/>
      <c r="EK286" s="912"/>
      <c r="EL286" s="913"/>
      <c r="EM286" s="913"/>
      <c r="EN286" s="913"/>
      <c r="EO286" s="913"/>
      <c r="EP286" s="913"/>
      <c r="EQ286" s="913"/>
      <c r="ER286" s="888"/>
      <c r="ES286" s="898"/>
      <c r="ET286" s="967"/>
      <c r="EU286" s="968"/>
      <c r="EV286" s="968"/>
      <c r="EW286" s="968"/>
      <c r="EX286" s="970"/>
      <c r="EY286" s="974"/>
      <c r="EZ286" s="975"/>
      <c r="FA286" s="975"/>
      <c r="FB286" s="975"/>
      <c r="FC286" s="975"/>
      <c r="FD286" s="976"/>
      <c r="FE286" s="815"/>
      <c r="FF286" s="796"/>
      <c r="FG286" s="797"/>
      <c r="FH286" s="797"/>
      <c r="FI286" s="797"/>
      <c r="FJ286" s="797"/>
      <c r="FK286" s="797"/>
      <c r="FL286" s="797"/>
      <c r="FM286" s="797"/>
      <c r="FN286" s="797"/>
      <c r="FO286" s="797"/>
      <c r="FP286" s="798"/>
      <c r="FQ286" s="625"/>
      <c r="FR286" s="911"/>
      <c r="FS286" s="911"/>
      <c r="FT286" s="911"/>
      <c r="FU286" s="911"/>
      <c r="FV286" s="911"/>
      <c r="FW286" s="912"/>
      <c r="FX286" s="912"/>
      <c r="FY286" s="912"/>
      <c r="FZ286" s="912"/>
      <c r="GA286" s="912"/>
      <c r="GB286" s="912"/>
      <c r="GC286" s="912"/>
      <c r="GD286" s="912"/>
      <c r="GE286" s="912"/>
      <c r="GF286" s="912"/>
      <c r="GG286" s="912"/>
      <c r="GH286" s="912"/>
      <c r="GI286" s="913"/>
      <c r="GJ286" s="913"/>
      <c r="GK286" s="913"/>
      <c r="GL286" s="913"/>
      <c r="GM286" s="913"/>
      <c r="GN286" s="913"/>
      <c r="GO286" s="888"/>
    </row>
    <row r="287" spans="1:197" ht="2.25" customHeight="1" x14ac:dyDescent="0.25">
      <c r="A287" s="898"/>
      <c r="B287" s="657"/>
      <c r="C287" s="657"/>
      <c r="D287" s="657"/>
      <c r="E287" s="657"/>
      <c r="F287" s="657"/>
      <c r="G287" s="657"/>
      <c r="H287" s="657"/>
      <c r="I287" s="657"/>
      <c r="J287" s="657"/>
      <c r="K287" s="657"/>
      <c r="L287" s="657"/>
      <c r="M287" s="625"/>
      <c r="N287" s="657"/>
      <c r="O287" s="657"/>
      <c r="P287" s="657"/>
      <c r="Q287" s="657"/>
      <c r="R287" s="657"/>
      <c r="S287" s="657"/>
      <c r="T287" s="657"/>
      <c r="U287" s="657"/>
      <c r="V287" s="657"/>
      <c r="W287" s="657"/>
      <c r="X287" s="657"/>
      <c r="Y287" s="625"/>
      <c r="Z287" s="910"/>
      <c r="AA287" s="911"/>
      <c r="AB287" s="911"/>
      <c r="AC287" s="911"/>
      <c r="AD287" s="911"/>
      <c r="AE287" s="912"/>
      <c r="AF287" s="912"/>
      <c r="AG287" s="912"/>
      <c r="AH287" s="912"/>
      <c r="AI287" s="912"/>
      <c r="AJ287" s="912"/>
      <c r="AK287" s="912"/>
      <c r="AL287" s="912"/>
      <c r="AM287" s="912"/>
      <c r="AN287" s="912"/>
      <c r="AO287" s="912"/>
      <c r="AP287" s="912"/>
      <c r="AQ287" s="913"/>
      <c r="AR287" s="913"/>
      <c r="AS287" s="913"/>
      <c r="AT287" s="913"/>
      <c r="AU287" s="913"/>
      <c r="AV287" s="913"/>
      <c r="AW287" s="888"/>
      <c r="AX287" s="898"/>
      <c r="AY287" s="657"/>
      <c r="AZ287" s="657"/>
      <c r="BA287" s="657"/>
      <c r="BB287" s="657"/>
      <c r="BC287" s="657"/>
      <c r="BD287" s="657"/>
      <c r="BE287" s="657"/>
      <c r="BF287" s="657"/>
      <c r="BG287" s="657"/>
      <c r="BH287" s="657"/>
      <c r="BI287" s="657"/>
      <c r="BJ287" s="625"/>
      <c r="BK287" s="657"/>
      <c r="BL287" s="657"/>
      <c r="BM287" s="657"/>
      <c r="BN287" s="657"/>
      <c r="BO287" s="657"/>
      <c r="BP287" s="657"/>
      <c r="BQ287" s="657"/>
      <c r="BR287" s="657"/>
      <c r="BS287" s="657"/>
      <c r="BT287" s="657"/>
      <c r="BU287" s="657"/>
      <c r="BV287" s="625"/>
      <c r="BW287" s="910"/>
      <c r="BX287" s="911"/>
      <c r="BY287" s="911"/>
      <c r="BZ287" s="911"/>
      <c r="CA287" s="911"/>
      <c r="CB287" s="912"/>
      <c r="CC287" s="912"/>
      <c r="CD287" s="912"/>
      <c r="CE287" s="912"/>
      <c r="CF287" s="912"/>
      <c r="CG287" s="912"/>
      <c r="CH287" s="912"/>
      <c r="CI287" s="912"/>
      <c r="CJ287" s="912"/>
      <c r="CK287" s="912"/>
      <c r="CL287" s="912"/>
      <c r="CM287" s="912"/>
      <c r="CN287" s="913"/>
      <c r="CO287" s="913"/>
      <c r="CP287" s="913"/>
      <c r="CQ287" s="913"/>
      <c r="CR287" s="913"/>
      <c r="CS287" s="913"/>
      <c r="CT287" s="888"/>
      <c r="CV287" s="898"/>
      <c r="CW287" s="657"/>
      <c r="CX287" s="657"/>
      <c r="CY287" s="657"/>
      <c r="CZ287" s="657"/>
      <c r="DA287" s="657"/>
      <c r="DB287" s="657"/>
      <c r="DC287" s="657"/>
      <c r="DD287" s="657"/>
      <c r="DE287" s="657"/>
      <c r="DF287" s="657"/>
      <c r="DG287" s="657"/>
      <c r="DH287" s="625"/>
      <c r="DI287" s="657"/>
      <c r="DJ287" s="657"/>
      <c r="DK287" s="657"/>
      <c r="DL287" s="657"/>
      <c r="DM287" s="657"/>
      <c r="DN287" s="657"/>
      <c r="DO287" s="657"/>
      <c r="DP287" s="657"/>
      <c r="DQ287" s="657"/>
      <c r="DR287" s="657"/>
      <c r="DS287" s="657"/>
      <c r="DT287" s="625"/>
      <c r="DU287" s="910"/>
      <c r="DV287" s="911"/>
      <c r="DW287" s="911"/>
      <c r="DX287" s="911"/>
      <c r="DY287" s="911"/>
      <c r="DZ287" s="912"/>
      <c r="EA287" s="912"/>
      <c r="EB287" s="912"/>
      <c r="EC287" s="912"/>
      <c r="ED287" s="912"/>
      <c r="EE287" s="912"/>
      <c r="EF287" s="912"/>
      <c r="EG287" s="912"/>
      <c r="EH287" s="912"/>
      <c r="EI287" s="912"/>
      <c r="EJ287" s="912"/>
      <c r="EK287" s="912"/>
      <c r="EL287" s="913"/>
      <c r="EM287" s="913"/>
      <c r="EN287" s="913"/>
      <c r="EO287" s="913"/>
      <c r="EP287" s="913"/>
      <c r="EQ287" s="913"/>
      <c r="ER287" s="888"/>
      <c r="ES287" s="898"/>
      <c r="ET287" s="657"/>
      <c r="EU287" s="657"/>
      <c r="EV287" s="657"/>
      <c r="EW287" s="657"/>
      <c r="EX287" s="657"/>
      <c r="EY287" s="657"/>
      <c r="EZ287" s="657"/>
      <c r="FA287" s="657"/>
      <c r="FB287" s="657"/>
      <c r="FC287" s="657"/>
      <c r="FD287" s="657"/>
      <c r="FE287" s="625"/>
      <c r="FF287" s="657"/>
      <c r="FG287" s="657"/>
      <c r="FH287" s="657"/>
      <c r="FI287" s="657"/>
      <c r="FJ287" s="657"/>
      <c r="FK287" s="657"/>
      <c r="FL287" s="657"/>
      <c r="FM287" s="657"/>
      <c r="FN287" s="657"/>
      <c r="FO287" s="657"/>
      <c r="FP287" s="657"/>
      <c r="FQ287" s="625"/>
      <c r="FR287" s="910"/>
      <c r="FS287" s="911"/>
      <c r="FT287" s="911"/>
      <c r="FU287" s="911"/>
      <c r="FV287" s="911"/>
      <c r="FW287" s="912"/>
      <c r="FX287" s="912"/>
      <c r="FY287" s="912"/>
      <c r="FZ287" s="912"/>
      <c r="GA287" s="912"/>
      <c r="GB287" s="912"/>
      <c r="GC287" s="912"/>
      <c r="GD287" s="912"/>
      <c r="GE287" s="912"/>
      <c r="GF287" s="912"/>
      <c r="GG287" s="912"/>
      <c r="GH287" s="912"/>
      <c r="GI287" s="913"/>
      <c r="GJ287" s="913"/>
      <c r="GK287" s="913"/>
      <c r="GL287" s="913"/>
      <c r="GM287" s="913"/>
      <c r="GN287" s="913"/>
      <c r="GO287" s="888"/>
    </row>
    <row r="288" spans="1:197" ht="9.75" customHeight="1" x14ac:dyDescent="0.2">
      <c r="A288" s="898"/>
      <c r="B288" s="965" t="str">
        <f>'Resumen Anual'!$C$27</f>
        <v>PIC</v>
      </c>
      <c r="C288" s="966"/>
      <c r="D288" s="966"/>
      <c r="E288" s="966"/>
      <c r="F288" s="969"/>
      <c r="G288" s="971"/>
      <c r="H288" s="972"/>
      <c r="I288" s="972"/>
      <c r="J288" s="972"/>
      <c r="K288" s="972"/>
      <c r="L288" s="973"/>
      <c r="M288" s="815"/>
      <c r="N288" s="977" t="str">
        <f>'Resumen Anual'!$O$27</f>
        <v>DÍA</v>
      </c>
      <c r="O288" s="966"/>
      <c r="P288" s="966"/>
      <c r="Q288" s="966"/>
      <c r="R288" s="969"/>
      <c r="S288" s="900"/>
      <c r="T288" s="901"/>
      <c r="U288" s="901"/>
      <c r="V288" s="901"/>
      <c r="W288" s="901"/>
      <c r="X288" s="902"/>
      <c r="Y288" s="625"/>
      <c r="Z288" s="911"/>
      <c r="AA288" s="911"/>
      <c r="AB288" s="911"/>
      <c r="AC288" s="911"/>
      <c r="AD288" s="911"/>
      <c r="AE288" s="912"/>
      <c r="AF288" s="912"/>
      <c r="AG288" s="912"/>
      <c r="AH288" s="912"/>
      <c r="AI288" s="912"/>
      <c r="AJ288" s="912"/>
      <c r="AK288" s="912"/>
      <c r="AL288" s="912"/>
      <c r="AM288" s="912"/>
      <c r="AN288" s="912"/>
      <c r="AO288" s="912"/>
      <c r="AP288" s="912"/>
      <c r="AQ288" s="913"/>
      <c r="AR288" s="913"/>
      <c r="AS288" s="913"/>
      <c r="AT288" s="913"/>
      <c r="AU288" s="913"/>
      <c r="AV288" s="913"/>
      <c r="AW288" s="888"/>
      <c r="AX288" s="898"/>
      <c r="AY288" s="965" t="str">
        <f>'Resumen Anual'!$C$27</f>
        <v>PIC</v>
      </c>
      <c r="AZ288" s="966"/>
      <c r="BA288" s="966"/>
      <c r="BB288" s="966"/>
      <c r="BC288" s="969"/>
      <c r="BD288" s="971"/>
      <c r="BE288" s="972"/>
      <c r="BF288" s="972"/>
      <c r="BG288" s="972"/>
      <c r="BH288" s="972"/>
      <c r="BI288" s="973"/>
      <c r="BJ288" s="815"/>
      <c r="BK288" s="977" t="str">
        <f>'Resumen Anual'!$O$27</f>
        <v>DÍA</v>
      </c>
      <c r="BL288" s="966"/>
      <c r="BM288" s="966"/>
      <c r="BN288" s="966"/>
      <c r="BO288" s="969"/>
      <c r="BP288" s="900"/>
      <c r="BQ288" s="901"/>
      <c r="BR288" s="901"/>
      <c r="BS288" s="901"/>
      <c r="BT288" s="901"/>
      <c r="BU288" s="902"/>
      <c r="BV288" s="625"/>
      <c r="BW288" s="911"/>
      <c r="BX288" s="911"/>
      <c r="BY288" s="911"/>
      <c r="BZ288" s="911"/>
      <c r="CA288" s="911"/>
      <c r="CB288" s="912"/>
      <c r="CC288" s="912"/>
      <c r="CD288" s="912"/>
      <c r="CE288" s="912"/>
      <c r="CF288" s="912"/>
      <c r="CG288" s="912"/>
      <c r="CH288" s="912"/>
      <c r="CI288" s="912"/>
      <c r="CJ288" s="912"/>
      <c r="CK288" s="912"/>
      <c r="CL288" s="912"/>
      <c r="CM288" s="912"/>
      <c r="CN288" s="913"/>
      <c r="CO288" s="913"/>
      <c r="CP288" s="913"/>
      <c r="CQ288" s="913"/>
      <c r="CR288" s="913"/>
      <c r="CS288" s="913"/>
      <c r="CT288" s="888"/>
      <c r="CV288" s="898"/>
      <c r="CW288" s="965" t="str">
        <f>'Resumen Anual'!$C$27</f>
        <v>PIC</v>
      </c>
      <c r="CX288" s="966"/>
      <c r="CY288" s="966"/>
      <c r="CZ288" s="966"/>
      <c r="DA288" s="969"/>
      <c r="DB288" s="971"/>
      <c r="DC288" s="972"/>
      <c r="DD288" s="972"/>
      <c r="DE288" s="972"/>
      <c r="DF288" s="972"/>
      <c r="DG288" s="973"/>
      <c r="DH288" s="815"/>
      <c r="DI288" s="977" t="str">
        <f>'Resumen Anual'!$O$27</f>
        <v>DÍA</v>
      </c>
      <c r="DJ288" s="966"/>
      <c r="DK288" s="966"/>
      <c r="DL288" s="966"/>
      <c r="DM288" s="969"/>
      <c r="DN288" s="900"/>
      <c r="DO288" s="901"/>
      <c r="DP288" s="901"/>
      <c r="DQ288" s="901"/>
      <c r="DR288" s="901"/>
      <c r="DS288" s="902"/>
      <c r="DT288" s="625"/>
      <c r="DU288" s="911"/>
      <c r="DV288" s="911"/>
      <c r="DW288" s="911"/>
      <c r="DX288" s="911"/>
      <c r="DY288" s="911"/>
      <c r="DZ288" s="912"/>
      <c r="EA288" s="912"/>
      <c r="EB288" s="912"/>
      <c r="EC288" s="912"/>
      <c r="ED288" s="912"/>
      <c r="EE288" s="912"/>
      <c r="EF288" s="912"/>
      <c r="EG288" s="912"/>
      <c r="EH288" s="912"/>
      <c r="EI288" s="912"/>
      <c r="EJ288" s="912"/>
      <c r="EK288" s="912"/>
      <c r="EL288" s="913"/>
      <c r="EM288" s="913"/>
      <c r="EN288" s="913"/>
      <c r="EO288" s="913"/>
      <c r="EP288" s="913"/>
      <c r="EQ288" s="913"/>
      <c r="ER288" s="888"/>
      <c r="ES288" s="898"/>
      <c r="ET288" s="965" t="str">
        <f>'Resumen Anual'!$C$27</f>
        <v>PIC</v>
      </c>
      <c r="EU288" s="966"/>
      <c r="EV288" s="966"/>
      <c r="EW288" s="966"/>
      <c r="EX288" s="969"/>
      <c r="EY288" s="971"/>
      <c r="EZ288" s="972"/>
      <c r="FA288" s="972"/>
      <c r="FB288" s="972"/>
      <c r="FC288" s="972"/>
      <c r="FD288" s="973"/>
      <c r="FE288" s="815"/>
      <c r="FF288" s="977" t="str">
        <f>'Resumen Anual'!$O$27</f>
        <v>DÍA</v>
      </c>
      <c r="FG288" s="966"/>
      <c r="FH288" s="966"/>
      <c r="FI288" s="966"/>
      <c r="FJ288" s="969"/>
      <c r="FK288" s="900"/>
      <c r="FL288" s="901"/>
      <c r="FM288" s="901"/>
      <c r="FN288" s="901"/>
      <c r="FO288" s="901"/>
      <c r="FP288" s="902"/>
      <c r="FQ288" s="625"/>
      <c r="FR288" s="911"/>
      <c r="FS288" s="911"/>
      <c r="FT288" s="911"/>
      <c r="FU288" s="911"/>
      <c r="FV288" s="911"/>
      <c r="FW288" s="912"/>
      <c r="FX288" s="912"/>
      <c r="FY288" s="912"/>
      <c r="FZ288" s="912"/>
      <c r="GA288" s="912"/>
      <c r="GB288" s="912"/>
      <c r="GC288" s="912"/>
      <c r="GD288" s="912"/>
      <c r="GE288" s="912"/>
      <c r="GF288" s="912"/>
      <c r="GG288" s="912"/>
      <c r="GH288" s="912"/>
      <c r="GI288" s="913"/>
      <c r="GJ288" s="913"/>
      <c r="GK288" s="913"/>
      <c r="GL288" s="913"/>
      <c r="GM288" s="913"/>
      <c r="GN288" s="913"/>
      <c r="GO288" s="888"/>
    </row>
    <row r="289" spans="1:197" ht="9.75" customHeight="1" x14ac:dyDescent="0.2">
      <c r="A289" s="898"/>
      <c r="B289" s="967"/>
      <c r="C289" s="968"/>
      <c r="D289" s="968"/>
      <c r="E289" s="968"/>
      <c r="F289" s="970"/>
      <c r="G289" s="974"/>
      <c r="H289" s="975"/>
      <c r="I289" s="975"/>
      <c r="J289" s="975"/>
      <c r="K289" s="975"/>
      <c r="L289" s="976"/>
      <c r="M289" s="815"/>
      <c r="N289" s="967"/>
      <c r="O289" s="968"/>
      <c r="P289" s="968"/>
      <c r="Q289" s="968"/>
      <c r="R289" s="970"/>
      <c r="S289" s="903"/>
      <c r="T289" s="904"/>
      <c r="U289" s="904"/>
      <c r="V289" s="904"/>
      <c r="W289" s="904"/>
      <c r="X289" s="905"/>
      <c r="Y289" s="625"/>
      <c r="Z289" s="910"/>
      <c r="AA289" s="911"/>
      <c r="AB289" s="911"/>
      <c r="AC289" s="911"/>
      <c r="AD289" s="911"/>
      <c r="AE289" s="912"/>
      <c r="AF289" s="912"/>
      <c r="AG289" s="912"/>
      <c r="AH289" s="912"/>
      <c r="AI289" s="912"/>
      <c r="AJ289" s="912"/>
      <c r="AK289" s="912"/>
      <c r="AL289" s="912"/>
      <c r="AM289" s="912"/>
      <c r="AN289" s="912"/>
      <c r="AO289" s="912"/>
      <c r="AP289" s="912"/>
      <c r="AQ289" s="913"/>
      <c r="AR289" s="913"/>
      <c r="AS289" s="913"/>
      <c r="AT289" s="913"/>
      <c r="AU289" s="913"/>
      <c r="AV289" s="913"/>
      <c r="AW289" s="888"/>
      <c r="AX289" s="898"/>
      <c r="AY289" s="967"/>
      <c r="AZ289" s="968"/>
      <c r="BA289" s="968"/>
      <c r="BB289" s="968"/>
      <c r="BC289" s="970"/>
      <c r="BD289" s="974"/>
      <c r="BE289" s="975"/>
      <c r="BF289" s="975"/>
      <c r="BG289" s="975"/>
      <c r="BH289" s="975"/>
      <c r="BI289" s="976"/>
      <c r="BJ289" s="815"/>
      <c r="BK289" s="967"/>
      <c r="BL289" s="968"/>
      <c r="BM289" s="968"/>
      <c r="BN289" s="968"/>
      <c r="BO289" s="970"/>
      <c r="BP289" s="903"/>
      <c r="BQ289" s="904"/>
      <c r="BR289" s="904"/>
      <c r="BS289" s="904"/>
      <c r="BT289" s="904"/>
      <c r="BU289" s="905"/>
      <c r="BV289" s="625"/>
      <c r="BW289" s="910"/>
      <c r="BX289" s="911"/>
      <c r="BY289" s="911"/>
      <c r="BZ289" s="911"/>
      <c r="CA289" s="911"/>
      <c r="CB289" s="912"/>
      <c r="CC289" s="912"/>
      <c r="CD289" s="912"/>
      <c r="CE289" s="912"/>
      <c r="CF289" s="912"/>
      <c r="CG289" s="912"/>
      <c r="CH289" s="912"/>
      <c r="CI289" s="912"/>
      <c r="CJ289" s="912"/>
      <c r="CK289" s="912"/>
      <c r="CL289" s="912"/>
      <c r="CM289" s="912"/>
      <c r="CN289" s="913"/>
      <c r="CO289" s="913"/>
      <c r="CP289" s="913"/>
      <c r="CQ289" s="913"/>
      <c r="CR289" s="913"/>
      <c r="CS289" s="913"/>
      <c r="CT289" s="888"/>
      <c r="CV289" s="898"/>
      <c r="CW289" s="967"/>
      <c r="CX289" s="968"/>
      <c r="CY289" s="968"/>
      <c r="CZ289" s="968"/>
      <c r="DA289" s="970"/>
      <c r="DB289" s="974"/>
      <c r="DC289" s="975"/>
      <c r="DD289" s="975"/>
      <c r="DE289" s="975"/>
      <c r="DF289" s="975"/>
      <c r="DG289" s="976"/>
      <c r="DH289" s="815"/>
      <c r="DI289" s="967"/>
      <c r="DJ289" s="968"/>
      <c r="DK289" s="968"/>
      <c r="DL289" s="968"/>
      <c r="DM289" s="970"/>
      <c r="DN289" s="903"/>
      <c r="DO289" s="904"/>
      <c r="DP289" s="904"/>
      <c r="DQ289" s="904"/>
      <c r="DR289" s="904"/>
      <c r="DS289" s="905"/>
      <c r="DT289" s="625"/>
      <c r="DU289" s="910"/>
      <c r="DV289" s="911"/>
      <c r="DW289" s="911"/>
      <c r="DX289" s="911"/>
      <c r="DY289" s="911"/>
      <c r="DZ289" s="912"/>
      <c r="EA289" s="912"/>
      <c r="EB289" s="912"/>
      <c r="EC289" s="912"/>
      <c r="ED289" s="912"/>
      <c r="EE289" s="912"/>
      <c r="EF289" s="912"/>
      <c r="EG289" s="912"/>
      <c r="EH289" s="912"/>
      <c r="EI289" s="912"/>
      <c r="EJ289" s="912"/>
      <c r="EK289" s="912"/>
      <c r="EL289" s="913"/>
      <c r="EM289" s="913"/>
      <c r="EN289" s="913"/>
      <c r="EO289" s="913"/>
      <c r="EP289" s="913"/>
      <c r="EQ289" s="913"/>
      <c r="ER289" s="888"/>
      <c r="ES289" s="898"/>
      <c r="ET289" s="967"/>
      <c r="EU289" s="968"/>
      <c r="EV289" s="968"/>
      <c r="EW289" s="968"/>
      <c r="EX289" s="970"/>
      <c r="EY289" s="974"/>
      <c r="EZ289" s="975"/>
      <c r="FA289" s="975"/>
      <c r="FB289" s="975"/>
      <c r="FC289" s="975"/>
      <c r="FD289" s="976"/>
      <c r="FE289" s="815"/>
      <c r="FF289" s="967"/>
      <c r="FG289" s="968"/>
      <c r="FH289" s="968"/>
      <c r="FI289" s="968"/>
      <c r="FJ289" s="970"/>
      <c r="FK289" s="903"/>
      <c r="FL289" s="904"/>
      <c r="FM289" s="904"/>
      <c r="FN289" s="904"/>
      <c r="FO289" s="904"/>
      <c r="FP289" s="905"/>
      <c r="FQ289" s="625"/>
      <c r="FR289" s="910"/>
      <c r="FS289" s="911"/>
      <c r="FT289" s="911"/>
      <c r="FU289" s="911"/>
      <c r="FV289" s="911"/>
      <c r="FW289" s="912"/>
      <c r="FX289" s="912"/>
      <c r="FY289" s="912"/>
      <c r="FZ289" s="912"/>
      <c r="GA289" s="912"/>
      <c r="GB289" s="912"/>
      <c r="GC289" s="912"/>
      <c r="GD289" s="912"/>
      <c r="GE289" s="912"/>
      <c r="GF289" s="912"/>
      <c r="GG289" s="912"/>
      <c r="GH289" s="912"/>
      <c r="GI289" s="913"/>
      <c r="GJ289" s="913"/>
      <c r="GK289" s="913"/>
      <c r="GL289" s="913"/>
      <c r="GM289" s="913"/>
      <c r="GN289" s="913"/>
      <c r="GO289" s="888"/>
    </row>
    <row r="290" spans="1:197" ht="2.25" customHeight="1" x14ac:dyDescent="0.25">
      <c r="A290" s="898"/>
      <c r="B290" s="657"/>
      <c r="C290" s="657"/>
      <c r="D290" s="657"/>
      <c r="E290" s="657"/>
      <c r="F290" s="657"/>
      <c r="G290" s="657"/>
      <c r="H290" s="657"/>
      <c r="I290" s="657"/>
      <c r="J290" s="657"/>
      <c r="K290" s="657"/>
      <c r="L290" s="657"/>
      <c r="M290" s="625"/>
      <c r="N290" s="657"/>
      <c r="O290" s="657"/>
      <c r="P290" s="657"/>
      <c r="Q290" s="657"/>
      <c r="R290" s="657"/>
      <c r="S290" s="657"/>
      <c r="T290" s="657"/>
      <c r="U290" s="657"/>
      <c r="V290" s="657"/>
      <c r="W290" s="657"/>
      <c r="X290" s="657"/>
      <c r="Y290" s="625"/>
      <c r="Z290" s="911"/>
      <c r="AA290" s="911"/>
      <c r="AB290" s="911"/>
      <c r="AC290" s="911"/>
      <c r="AD290" s="911"/>
      <c r="AE290" s="912"/>
      <c r="AF290" s="912"/>
      <c r="AG290" s="912"/>
      <c r="AH290" s="912"/>
      <c r="AI290" s="912"/>
      <c r="AJ290" s="912"/>
      <c r="AK290" s="912"/>
      <c r="AL290" s="912"/>
      <c r="AM290" s="912"/>
      <c r="AN290" s="912"/>
      <c r="AO290" s="912"/>
      <c r="AP290" s="912"/>
      <c r="AQ290" s="913"/>
      <c r="AR290" s="913"/>
      <c r="AS290" s="913"/>
      <c r="AT290" s="913"/>
      <c r="AU290" s="913"/>
      <c r="AV290" s="913"/>
      <c r="AW290" s="888"/>
      <c r="AX290" s="898"/>
      <c r="AY290" s="657"/>
      <c r="AZ290" s="657"/>
      <c r="BA290" s="657"/>
      <c r="BB290" s="657"/>
      <c r="BC290" s="657"/>
      <c r="BD290" s="657"/>
      <c r="BE290" s="657"/>
      <c r="BF290" s="657"/>
      <c r="BG290" s="657"/>
      <c r="BH290" s="657"/>
      <c r="BI290" s="657"/>
      <c r="BJ290" s="625"/>
      <c r="BK290" s="657"/>
      <c r="BL290" s="657"/>
      <c r="BM290" s="657"/>
      <c r="BN290" s="657"/>
      <c r="BO290" s="657"/>
      <c r="BP290" s="657"/>
      <c r="BQ290" s="657"/>
      <c r="BR290" s="657"/>
      <c r="BS290" s="657"/>
      <c r="BT290" s="657"/>
      <c r="BU290" s="657"/>
      <c r="BV290" s="625"/>
      <c r="BW290" s="911"/>
      <c r="BX290" s="911"/>
      <c r="BY290" s="911"/>
      <c r="BZ290" s="911"/>
      <c r="CA290" s="911"/>
      <c r="CB290" s="912"/>
      <c r="CC290" s="912"/>
      <c r="CD290" s="912"/>
      <c r="CE290" s="912"/>
      <c r="CF290" s="912"/>
      <c r="CG290" s="912"/>
      <c r="CH290" s="912"/>
      <c r="CI290" s="912"/>
      <c r="CJ290" s="912"/>
      <c r="CK290" s="912"/>
      <c r="CL290" s="912"/>
      <c r="CM290" s="912"/>
      <c r="CN290" s="913"/>
      <c r="CO290" s="913"/>
      <c r="CP290" s="913"/>
      <c r="CQ290" s="913"/>
      <c r="CR290" s="913"/>
      <c r="CS290" s="913"/>
      <c r="CT290" s="888"/>
      <c r="CV290" s="898"/>
      <c r="CW290" s="657"/>
      <c r="CX290" s="657"/>
      <c r="CY290" s="657"/>
      <c r="CZ290" s="657"/>
      <c r="DA290" s="657"/>
      <c r="DB290" s="657"/>
      <c r="DC290" s="657"/>
      <c r="DD290" s="657"/>
      <c r="DE290" s="657"/>
      <c r="DF290" s="657"/>
      <c r="DG290" s="657"/>
      <c r="DH290" s="625"/>
      <c r="DI290" s="657"/>
      <c r="DJ290" s="657"/>
      <c r="DK290" s="657"/>
      <c r="DL290" s="657"/>
      <c r="DM290" s="657"/>
      <c r="DN290" s="657"/>
      <c r="DO290" s="657"/>
      <c r="DP290" s="657"/>
      <c r="DQ290" s="657"/>
      <c r="DR290" s="657"/>
      <c r="DS290" s="657"/>
      <c r="DT290" s="625"/>
      <c r="DU290" s="911"/>
      <c r="DV290" s="911"/>
      <c r="DW290" s="911"/>
      <c r="DX290" s="911"/>
      <c r="DY290" s="911"/>
      <c r="DZ290" s="912"/>
      <c r="EA290" s="912"/>
      <c r="EB290" s="912"/>
      <c r="EC290" s="912"/>
      <c r="ED290" s="912"/>
      <c r="EE290" s="912"/>
      <c r="EF290" s="912"/>
      <c r="EG290" s="912"/>
      <c r="EH290" s="912"/>
      <c r="EI290" s="912"/>
      <c r="EJ290" s="912"/>
      <c r="EK290" s="912"/>
      <c r="EL290" s="913"/>
      <c r="EM290" s="913"/>
      <c r="EN290" s="913"/>
      <c r="EO290" s="913"/>
      <c r="EP290" s="913"/>
      <c r="EQ290" s="913"/>
      <c r="ER290" s="888"/>
      <c r="ES290" s="898"/>
      <c r="ET290" s="657"/>
      <c r="EU290" s="657"/>
      <c r="EV290" s="657"/>
      <c r="EW290" s="657"/>
      <c r="EX290" s="657"/>
      <c r="EY290" s="657"/>
      <c r="EZ290" s="657"/>
      <c r="FA290" s="657"/>
      <c r="FB290" s="657"/>
      <c r="FC290" s="657"/>
      <c r="FD290" s="657"/>
      <c r="FE290" s="625"/>
      <c r="FF290" s="657"/>
      <c r="FG290" s="657"/>
      <c r="FH290" s="657"/>
      <c r="FI290" s="657"/>
      <c r="FJ290" s="657"/>
      <c r="FK290" s="657"/>
      <c r="FL290" s="657"/>
      <c r="FM290" s="657"/>
      <c r="FN290" s="657"/>
      <c r="FO290" s="657"/>
      <c r="FP290" s="657"/>
      <c r="FQ290" s="625"/>
      <c r="FR290" s="911"/>
      <c r="FS290" s="911"/>
      <c r="FT290" s="911"/>
      <c r="FU290" s="911"/>
      <c r="FV290" s="911"/>
      <c r="FW290" s="912"/>
      <c r="FX290" s="912"/>
      <c r="FY290" s="912"/>
      <c r="FZ290" s="912"/>
      <c r="GA290" s="912"/>
      <c r="GB290" s="912"/>
      <c r="GC290" s="912"/>
      <c r="GD290" s="912"/>
      <c r="GE290" s="912"/>
      <c r="GF290" s="912"/>
      <c r="GG290" s="912"/>
      <c r="GH290" s="912"/>
      <c r="GI290" s="913"/>
      <c r="GJ290" s="913"/>
      <c r="GK290" s="913"/>
      <c r="GL290" s="913"/>
      <c r="GM290" s="913"/>
      <c r="GN290" s="913"/>
      <c r="GO290" s="888"/>
    </row>
    <row r="291" spans="1:197" ht="13.5" customHeight="1" x14ac:dyDescent="0.2">
      <c r="A291" s="898"/>
      <c r="B291" s="965" t="str">
        <f>'Resumen Anual'!$C$30</f>
        <v>SIC</v>
      </c>
      <c r="C291" s="966"/>
      <c r="D291" s="966"/>
      <c r="E291" s="966"/>
      <c r="F291" s="969"/>
      <c r="G291" s="971"/>
      <c r="H291" s="972"/>
      <c r="I291" s="972"/>
      <c r="J291" s="972"/>
      <c r="K291" s="972"/>
      <c r="L291" s="973"/>
      <c r="M291" s="815"/>
      <c r="N291" s="977" t="str">
        <f>'Resumen Anual'!$O$30</f>
        <v>NOCHE</v>
      </c>
      <c r="O291" s="966"/>
      <c r="P291" s="966"/>
      <c r="Q291" s="966"/>
      <c r="R291" s="969"/>
      <c r="S291" s="900"/>
      <c r="T291" s="901"/>
      <c r="U291" s="901"/>
      <c r="V291" s="901"/>
      <c r="W291" s="901"/>
      <c r="X291" s="902"/>
      <c r="Y291" s="625"/>
      <c r="Z291" s="910"/>
      <c r="AA291" s="911"/>
      <c r="AB291" s="911"/>
      <c r="AC291" s="911"/>
      <c r="AD291" s="911"/>
      <c r="AE291" s="912"/>
      <c r="AF291" s="912"/>
      <c r="AG291" s="912"/>
      <c r="AH291" s="912"/>
      <c r="AI291" s="912"/>
      <c r="AJ291" s="912"/>
      <c r="AK291" s="912"/>
      <c r="AL291" s="912"/>
      <c r="AM291" s="912"/>
      <c r="AN291" s="912"/>
      <c r="AO291" s="912"/>
      <c r="AP291" s="912"/>
      <c r="AQ291" s="913"/>
      <c r="AR291" s="913"/>
      <c r="AS291" s="913"/>
      <c r="AT291" s="913"/>
      <c r="AU291" s="913"/>
      <c r="AV291" s="913"/>
      <c r="AW291" s="888"/>
      <c r="AX291" s="898"/>
      <c r="AY291" s="965" t="str">
        <f>'Resumen Anual'!$C$30</f>
        <v>SIC</v>
      </c>
      <c r="AZ291" s="966"/>
      <c r="BA291" s="966"/>
      <c r="BB291" s="966"/>
      <c r="BC291" s="969"/>
      <c r="BD291" s="971"/>
      <c r="BE291" s="972"/>
      <c r="BF291" s="972"/>
      <c r="BG291" s="972"/>
      <c r="BH291" s="972"/>
      <c r="BI291" s="973"/>
      <c r="BJ291" s="815"/>
      <c r="BK291" s="977" t="str">
        <f>'Resumen Anual'!$O$30</f>
        <v>NOCHE</v>
      </c>
      <c r="BL291" s="966"/>
      <c r="BM291" s="966"/>
      <c r="BN291" s="966"/>
      <c r="BO291" s="969"/>
      <c r="BP291" s="900"/>
      <c r="BQ291" s="901"/>
      <c r="BR291" s="901"/>
      <c r="BS291" s="901"/>
      <c r="BT291" s="901"/>
      <c r="BU291" s="902"/>
      <c r="BV291" s="625"/>
      <c r="BW291" s="910"/>
      <c r="BX291" s="911"/>
      <c r="BY291" s="911"/>
      <c r="BZ291" s="911"/>
      <c r="CA291" s="911"/>
      <c r="CB291" s="912"/>
      <c r="CC291" s="912"/>
      <c r="CD291" s="912"/>
      <c r="CE291" s="912"/>
      <c r="CF291" s="912"/>
      <c r="CG291" s="912"/>
      <c r="CH291" s="912"/>
      <c r="CI291" s="912"/>
      <c r="CJ291" s="912"/>
      <c r="CK291" s="912"/>
      <c r="CL291" s="912"/>
      <c r="CM291" s="912"/>
      <c r="CN291" s="913"/>
      <c r="CO291" s="913"/>
      <c r="CP291" s="913"/>
      <c r="CQ291" s="913"/>
      <c r="CR291" s="913"/>
      <c r="CS291" s="913"/>
      <c r="CT291" s="888"/>
      <c r="CV291" s="898"/>
      <c r="CW291" s="965" t="str">
        <f>'Resumen Anual'!$C$30</f>
        <v>SIC</v>
      </c>
      <c r="CX291" s="966"/>
      <c r="CY291" s="966"/>
      <c r="CZ291" s="966"/>
      <c r="DA291" s="969"/>
      <c r="DB291" s="971"/>
      <c r="DC291" s="972"/>
      <c r="DD291" s="972"/>
      <c r="DE291" s="972"/>
      <c r="DF291" s="972"/>
      <c r="DG291" s="973"/>
      <c r="DH291" s="815"/>
      <c r="DI291" s="977" t="str">
        <f>'Resumen Anual'!$O$30</f>
        <v>NOCHE</v>
      </c>
      <c r="DJ291" s="966"/>
      <c r="DK291" s="966"/>
      <c r="DL291" s="966"/>
      <c r="DM291" s="969"/>
      <c r="DN291" s="900"/>
      <c r="DO291" s="901"/>
      <c r="DP291" s="901"/>
      <c r="DQ291" s="901"/>
      <c r="DR291" s="901"/>
      <c r="DS291" s="902"/>
      <c r="DT291" s="625"/>
      <c r="DU291" s="910"/>
      <c r="DV291" s="911"/>
      <c r="DW291" s="911"/>
      <c r="DX291" s="911"/>
      <c r="DY291" s="911"/>
      <c r="DZ291" s="912"/>
      <c r="EA291" s="912"/>
      <c r="EB291" s="912"/>
      <c r="EC291" s="912"/>
      <c r="ED291" s="912"/>
      <c r="EE291" s="912"/>
      <c r="EF291" s="912"/>
      <c r="EG291" s="912"/>
      <c r="EH291" s="912"/>
      <c r="EI291" s="912"/>
      <c r="EJ291" s="912"/>
      <c r="EK291" s="912"/>
      <c r="EL291" s="913"/>
      <c r="EM291" s="913"/>
      <c r="EN291" s="913"/>
      <c r="EO291" s="913"/>
      <c r="EP291" s="913"/>
      <c r="EQ291" s="913"/>
      <c r="ER291" s="888"/>
      <c r="ES291" s="898"/>
      <c r="ET291" s="965" t="str">
        <f>'Resumen Anual'!$C$30</f>
        <v>SIC</v>
      </c>
      <c r="EU291" s="966"/>
      <c r="EV291" s="966"/>
      <c r="EW291" s="966"/>
      <c r="EX291" s="969"/>
      <c r="EY291" s="971"/>
      <c r="EZ291" s="972"/>
      <c r="FA291" s="972"/>
      <c r="FB291" s="972"/>
      <c r="FC291" s="972"/>
      <c r="FD291" s="973"/>
      <c r="FE291" s="815"/>
      <c r="FF291" s="977" t="str">
        <f>'Resumen Anual'!$O$30</f>
        <v>NOCHE</v>
      </c>
      <c r="FG291" s="966"/>
      <c r="FH291" s="966"/>
      <c r="FI291" s="966"/>
      <c r="FJ291" s="969"/>
      <c r="FK291" s="900"/>
      <c r="FL291" s="901"/>
      <c r="FM291" s="901"/>
      <c r="FN291" s="901"/>
      <c r="FO291" s="901"/>
      <c r="FP291" s="902"/>
      <c r="FQ291" s="625"/>
      <c r="FR291" s="910"/>
      <c r="FS291" s="911"/>
      <c r="FT291" s="911"/>
      <c r="FU291" s="911"/>
      <c r="FV291" s="911"/>
      <c r="FW291" s="912"/>
      <c r="FX291" s="912"/>
      <c r="FY291" s="912"/>
      <c r="FZ291" s="912"/>
      <c r="GA291" s="912"/>
      <c r="GB291" s="912"/>
      <c r="GC291" s="912"/>
      <c r="GD291" s="912"/>
      <c r="GE291" s="912"/>
      <c r="GF291" s="912"/>
      <c r="GG291" s="912"/>
      <c r="GH291" s="912"/>
      <c r="GI291" s="913"/>
      <c r="GJ291" s="913"/>
      <c r="GK291" s="913"/>
      <c r="GL291" s="913"/>
      <c r="GM291" s="913"/>
      <c r="GN291" s="913"/>
      <c r="GO291" s="888"/>
    </row>
    <row r="292" spans="1:197" ht="6" customHeight="1" x14ac:dyDescent="0.2">
      <c r="A292" s="898"/>
      <c r="B292" s="967"/>
      <c r="C292" s="968"/>
      <c r="D292" s="968"/>
      <c r="E292" s="968"/>
      <c r="F292" s="970"/>
      <c r="G292" s="974"/>
      <c r="H292" s="975"/>
      <c r="I292" s="975"/>
      <c r="J292" s="975"/>
      <c r="K292" s="975"/>
      <c r="L292" s="976"/>
      <c r="M292" s="815"/>
      <c r="N292" s="967"/>
      <c r="O292" s="968"/>
      <c r="P292" s="968"/>
      <c r="Q292" s="968"/>
      <c r="R292" s="970"/>
      <c r="S292" s="903"/>
      <c r="T292" s="904"/>
      <c r="U292" s="904"/>
      <c r="V292" s="904"/>
      <c r="W292" s="904"/>
      <c r="X292" s="905"/>
      <c r="Y292" s="625"/>
      <c r="Z292" s="911"/>
      <c r="AA292" s="911"/>
      <c r="AB292" s="911"/>
      <c r="AC292" s="911"/>
      <c r="AD292" s="911"/>
      <c r="AE292" s="912"/>
      <c r="AF292" s="912"/>
      <c r="AG292" s="912"/>
      <c r="AH292" s="912"/>
      <c r="AI292" s="912"/>
      <c r="AJ292" s="912"/>
      <c r="AK292" s="912"/>
      <c r="AL292" s="912"/>
      <c r="AM292" s="912"/>
      <c r="AN292" s="912"/>
      <c r="AO292" s="912"/>
      <c r="AP292" s="912"/>
      <c r="AQ292" s="913"/>
      <c r="AR292" s="913"/>
      <c r="AS292" s="913"/>
      <c r="AT292" s="913"/>
      <c r="AU292" s="913"/>
      <c r="AV292" s="913"/>
      <c r="AW292" s="888"/>
      <c r="AX292" s="898"/>
      <c r="AY292" s="967"/>
      <c r="AZ292" s="968"/>
      <c r="BA292" s="968"/>
      <c r="BB292" s="968"/>
      <c r="BC292" s="970"/>
      <c r="BD292" s="974"/>
      <c r="BE292" s="975"/>
      <c r="BF292" s="975"/>
      <c r="BG292" s="975"/>
      <c r="BH292" s="975"/>
      <c r="BI292" s="976"/>
      <c r="BJ292" s="815"/>
      <c r="BK292" s="967"/>
      <c r="BL292" s="968"/>
      <c r="BM292" s="968"/>
      <c r="BN292" s="968"/>
      <c r="BO292" s="970"/>
      <c r="BP292" s="903"/>
      <c r="BQ292" s="904"/>
      <c r="BR292" s="904"/>
      <c r="BS292" s="904"/>
      <c r="BT292" s="904"/>
      <c r="BU292" s="905"/>
      <c r="BV292" s="625"/>
      <c r="BW292" s="911"/>
      <c r="BX292" s="911"/>
      <c r="BY292" s="911"/>
      <c r="BZ292" s="911"/>
      <c r="CA292" s="911"/>
      <c r="CB292" s="912"/>
      <c r="CC292" s="912"/>
      <c r="CD292" s="912"/>
      <c r="CE292" s="912"/>
      <c r="CF292" s="912"/>
      <c r="CG292" s="912"/>
      <c r="CH292" s="912"/>
      <c r="CI292" s="912"/>
      <c r="CJ292" s="912"/>
      <c r="CK292" s="912"/>
      <c r="CL292" s="912"/>
      <c r="CM292" s="912"/>
      <c r="CN292" s="913"/>
      <c r="CO292" s="913"/>
      <c r="CP292" s="913"/>
      <c r="CQ292" s="913"/>
      <c r="CR292" s="913"/>
      <c r="CS292" s="913"/>
      <c r="CT292" s="888"/>
      <c r="CV292" s="898"/>
      <c r="CW292" s="967"/>
      <c r="CX292" s="968"/>
      <c r="CY292" s="968"/>
      <c r="CZ292" s="968"/>
      <c r="DA292" s="970"/>
      <c r="DB292" s="974"/>
      <c r="DC292" s="975"/>
      <c r="DD292" s="975"/>
      <c r="DE292" s="975"/>
      <c r="DF292" s="975"/>
      <c r="DG292" s="976"/>
      <c r="DH292" s="815"/>
      <c r="DI292" s="967"/>
      <c r="DJ292" s="968"/>
      <c r="DK292" s="968"/>
      <c r="DL292" s="968"/>
      <c r="DM292" s="970"/>
      <c r="DN292" s="903"/>
      <c r="DO292" s="904"/>
      <c r="DP292" s="904"/>
      <c r="DQ292" s="904"/>
      <c r="DR292" s="904"/>
      <c r="DS292" s="905"/>
      <c r="DT292" s="625"/>
      <c r="DU292" s="911"/>
      <c r="DV292" s="911"/>
      <c r="DW292" s="911"/>
      <c r="DX292" s="911"/>
      <c r="DY292" s="911"/>
      <c r="DZ292" s="912"/>
      <c r="EA292" s="912"/>
      <c r="EB292" s="912"/>
      <c r="EC292" s="912"/>
      <c r="ED292" s="912"/>
      <c r="EE292" s="912"/>
      <c r="EF292" s="912"/>
      <c r="EG292" s="912"/>
      <c r="EH292" s="912"/>
      <c r="EI292" s="912"/>
      <c r="EJ292" s="912"/>
      <c r="EK292" s="912"/>
      <c r="EL292" s="913"/>
      <c r="EM292" s="913"/>
      <c r="EN292" s="913"/>
      <c r="EO292" s="913"/>
      <c r="EP292" s="913"/>
      <c r="EQ292" s="913"/>
      <c r="ER292" s="888"/>
      <c r="ES292" s="898"/>
      <c r="ET292" s="967"/>
      <c r="EU292" s="968"/>
      <c r="EV292" s="968"/>
      <c r="EW292" s="968"/>
      <c r="EX292" s="970"/>
      <c r="EY292" s="974"/>
      <c r="EZ292" s="975"/>
      <c r="FA292" s="975"/>
      <c r="FB292" s="975"/>
      <c r="FC292" s="975"/>
      <c r="FD292" s="976"/>
      <c r="FE292" s="815"/>
      <c r="FF292" s="967"/>
      <c r="FG292" s="968"/>
      <c r="FH292" s="968"/>
      <c r="FI292" s="968"/>
      <c r="FJ292" s="970"/>
      <c r="FK292" s="903"/>
      <c r="FL292" s="904"/>
      <c r="FM292" s="904"/>
      <c r="FN292" s="904"/>
      <c r="FO292" s="904"/>
      <c r="FP292" s="905"/>
      <c r="FQ292" s="625"/>
      <c r="FR292" s="911"/>
      <c r="FS292" s="911"/>
      <c r="FT292" s="911"/>
      <c r="FU292" s="911"/>
      <c r="FV292" s="911"/>
      <c r="FW292" s="912"/>
      <c r="FX292" s="912"/>
      <c r="FY292" s="912"/>
      <c r="FZ292" s="912"/>
      <c r="GA292" s="912"/>
      <c r="GB292" s="912"/>
      <c r="GC292" s="912"/>
      <c r="GD292" s="912"/>
      <c r="GE292" s="912"/>
      <c r="GF292" s="912"/>
      <c r="GG292" s="912"/>
      <c r="GH292" s="912"/>
      <c r="GI292" s="913"/>
      <c r="GJ292" s="913"/>
      <c r="GK292" s="913"/>
      <c r="GL292" s="913"/>
      <c r="GM292" s="913"/>
      <c r="GN292" s="913"/>
      <c r="GO292" s="888"/>
    </row>
    <row r="293" spans="1:197" ht="2.25" customHeight="1" x14ac:dyDescent="0.25">
      <c r="A293" s="898"/>
      <c r="B293" s="625"/>
      <c r="C293" s="625"/>
      <c r="D293" s="625"/>
      <c r="E293" s="625"/>
      <c r="F293" s="625"/>
      <c r="G293" s="625"/>
      <c r="H293" s="625"/>
      <c r="I293" s="625"/>
      <c r="J293" s="625"/>
      <c r="K293" s="625"/>
      <c r="L293" s="625"/>
      <c r="M293" s="625"/>
      <c r="N293" s="625"/>
      <c r="O293" s="625"/>
      <c r="P293" s="625"/>
      <c r="Q293" s="625"/>
      <c r="R293" s="625"/>
      <c r="S293" s="625"/>
      <c r="T293" s="625"/>
      <c r="U293" s="625"/>
      <c r="V293" s="625"/>
      <c r="W293" s="625"/>
      <c r="X293" s="625"/>
      <c r="Y293" s="625"/>
      <c r="Z293" s="910"/>
      <c r="AA293" s="911"/>
      <c r="AB293" s="911"/>
      <c r="AC293" s="911"/>
      <c r="AD293" s="911"/>
      <c r="AE293" s="912"/>
      <c r="AF293" s="912"/>
      <c r="AG293" s="912"/>
      <c r="AH293" s="912"/>
      <c r="AI293" s="912"/>
      <c r="AJ293" s="912"/>
      <c r="AK293" s="912"/>
      <c r="AL293" s="912"/>
      <c r="AM293" s="912"/>
      <c r="AN293" s="912"/>
      <c r="AO293" s="912"/>
      <c r="AP293" s="912"/>
      <c r="AQ293" s="913"/>
      <c r="AR293" s="913"/>
      <c r="AS293" s="913"/>
      <c r="AT293" s="913"/>
      <c r="AU293" s="913"/>
      <c r="AV293" s="913"/>
      <c r="AW293" s="888"/>
      <c r="AX293" s="898"/>
      <c r="AY293" s="625"/>
      <c r="AZ293" s="625"/>
      <c r="BA293" s="625"/>
      <c r="BB293" s="625"/>
      <c r="BC293" s="625"/>
      <c r="BD293" s="625"/>
      <c r="BE293" s="625"/>
      <c r="BF293" s="625"/>
      <c r="BG293" s="625"/>
      <c r="BH293" s="625"/>
      <c r="BI293" s="625"/>
      <c r="BJ293" s="625"/>
      <c r="BK293" s="625"/>
      <c r="BL293" s="625"/>
      <c r="BM293" s="625"/>
      <c r="BN293" s="625"/>
      <c r="BO293" s="625"/>
      <c r="BP293" s="625"/>
      <c r="BQ293" s="625"/>
      <c r="BR293" s="625"/>
      <c r="BS293" s="625"/>
      <c r="BT293" s="625"/>
      <c r="BU293" s="625"/>
      <c r="BV293" s="625"/>
      <c r="BW293" s="910"/>
      <c r="BX293" s="911"/>
      <c r="BY293" s="911"/>
      <c r="BZ293" s="911"/>
      <c r="CA293" s="911"/>
      <c r="CB293" s="912"/>
      <c r="CC293" s="912"/>
      <c r="CD293" s="912"/>
      <c r="CE293" s="912"/>
      <c r="CF293" s="912"/>
      <c r="CG293" s="912"/>
      <c r="CH293" s="912"/>
      <c r="CI293" s="912"/>
      <c r="CJ293" s="912"/>
      <c r="CK293" s="912"/>
      <c r="CL293" s="912"/>
      <c r="CM293" s="912"/>
      <c r="CN293" s="913"/>
      <c r="CO293" s="913"/>
      <c r="CP293" s="913"/>
      <c r="CQ293" s="913"/>
      <c r="CR293" s="913"/>
      <c r="CS293" s="913"/>
      <c r="CT293" s="888"/>
      <c r="CV293" s="898"/>
      <c r="CW293" s="625"/>
      <c r="CX293" s="625"/>
      <c r="CY293" s="625"/>
      <c r="CZ293" s="625"/>
      <c r="DA293" s="625"/>
      <c r="DB293" s="625"/>
      <c r="DC293" s="625"/>
      <c r="DD293" s="625"/>
      <c r="DE293" s="625"/>
      <c r="DF293" s="625"/>
      <c r="DG293" s="625"/>
      <c r="DH293" s="625"/>
      <c r="DI293" s="625"/>
      <c r="DJ293" s="625"/>
      <c r="DK293" s="625"/>
      <c r="DL293" s="625"/>
      <c r="DM293" s="625"/>
      <c r="DN293" s="625"/>
      <c r="DO293" s="625"/>
      <c r="DP293" s="625"/>
      <c r="DQ293" s="625"/>
      <c r="DR293" s="625"/>
      <c r="DS293" s="625"/>
      <c r="DT293" s="625"/>
      <c r="DU293" s="910"/>
      <c r="DV293" s="911"/>
      <c r="DW293" s="911"/>
      <c r="DX293" s="911"/>
      <c r="DY293" s="911"/>
      <c r="DZ293" s="912"/>
      <c r="EA293" s="912"/>
      <c r="EB293" s="912"/>
      <c r="EC293" s="912"/>
      <c r="ED293" s="912"/>
      <c r="EE293" s="912"/>
      <c r="EF293" s="912"/>
      <c r="EG293" s="912"/>
      <c r="EH293" s="912"/>
      <c r="EI293" s="912"/>
      <c r="EJ293" s="912"/>
      <c r="EK293" s="912"/>
      <c r="EL293" s="913"/>
      <c r="EM293" s="913"/>
      <c r="EN293" s="913"/>
      <c r="EO293" s="913"/>
      <c r="EP293" s="913"/>
      <c r="EQ293" s="913"/>
      <c r="ER293" s="888"/>
      <c r="ES293" s="898"/>
      <c r="ET293" s="625"/>
      <c r="EU293" s="625"/>
      <c r="EV293" s="625"/>
      <c r="EW293" s="625"/>
      <c r="EX293" s="625"/>
      <c r="EY293" s="625"/>
      <c r="EZ293" s="625"/>
      <c r="FA293" s="625"/>
      <c r="FB293" s="625"/>
      <c r="FC293" s="625"/>
      <c r="FD293" s="625"/>
      <c r="FE293" s="625"/>
      <c r="FF293" s="625"/>
      <c r="FG293" s="625"/>
      <c r="FH293" s="625"/>
      <c r="FI293" s="625"/>
      <c r="FJ293" s="625"/>
      <c r="FK293" s="625"/>
      <c r="FL293" s="625"/>
      <c r="FM293" s="625"/>
      <c r="FN293" s="625"/>
      <c r="FO293" s="625"/>
      <c r="FP293" s="625"/>
      <c r="FQ293" s="625"/>
      <c r="FR293" s="910"/>
      <c r="FS293" s="911"/>
      <c r="FT293" s="911"/>
      <c r="FU293" s="911"/>
      <c r="FV293" s="911"/>
      <c r="FW293" s="912"/>
      <c r="FX293" s="912"/>
      <c r="FY293" s="912"/>
      <c r="FZ293" s="912"/>
      <c r="GA293" s="912"/>
      <c r="GB293" s="912"/>
      <c r="GC293" s="912"/>
      <c r="GD293" s="912"/>
      <c r="GE293" s="912"/>
      <c r="GF293" s="912"/>
      <c r="GG293" s="912"/>
      <c r="GH293" s="912"/>
      <c r="GI293" s="913"/>
      <c r="GJ293" s="913"/>
      <c r="GK293" s="913"/>
      <c r="GL293" s="913"/>
      <c r="GM293" s="913"/>
      <c r="GN293" s="913"/>
      <c r="GO293" s="888"/>
    </row>
    <row r="294" spans="1:197" ht="14.25" customHeight="1" x14ac:dyDescent="0.2">
      <c r="A294" s="898"/>
      <c r="B294" s="965" t="str">
        <f>'Resumen Anual'!$C$33</f>
        <v>Travesía</v>
      </c>
      <c r="C294" s="966"/>
      <c r="D294" s="966"/>
      <c r="E294" s="966"/>
      <c r="F294" s="761"/>
      <c r="G294" s="762"/>
      <c r="H294" s="762"/>
      <c r="I294" s="762"/>
      <c r="J294" s="762"/>
      <c r="K294" s="762"/>
      <c r="L294" s="763"/>
      <c r="M294" s="632"/>
      <c r="N294" s="767" t="s">
        <v>85</v>
      </c>
      <c r="O294" s="607"/>
      <c r="P294" s="607"/>
      <c r="Q294" s="607"/>
      <c r="R294" s="607"/>
      <c r="S294" s="607"/>
      <c r="T294" s="607"/>
      <c r="U294" s="607"/>
      <c r="V294" s="607"/>
      <c r="W294" s="607"/>
      <c r="X294" s="608"/>
      <c r="Y294" s="625"/>
      <c r="Z294" s="911"/>
      <c r="AA294" s="911"/>
      <c r="AB294" s="911"/>
      <c r="AC294" s="911"/>
      <c r="AD294" s="911"/>
      <c r="AE294" s="912"/>
      <c r="AF294" s="912"/>
      <c r="AG294" s="912"/>
      <c r="AH294" s="912"/>
      <c r="AI294" s="912"/>
      <c r="AJ294" s="912"/>
      <c r="AK294" s="912"/>
      <c r="AL294" s="912"/>
      <c r="AM294" s="912"/>
      <c r="AN294" s="912"/>
      <c r="AO294" s="912"/>
      <c r="AP294" s="912"/>
      <c r="AQ294" s="913"/>
      <c r="AR294" s="913"/>
      <c r="AS294" s="913"/>
      <c r="AT294" s="913"/>
      <c r="AU294" s="913"/>
      <c r="AV294" s="913"/>
      <c r="AW294" s="888"/>
      <c r="AX294" s="898"/>
      <c r="AY294" s="965" t="str">
        <f>'Resumen Anual'!$C$33</f>
        <v>Travesía</v>
      </c>
      <c r="AZ294" s="966"/>
      <c r="BA294" s="966"/>
      <c r="BB294" s="966"/>
      <c r="BC294" s="761"/>
      <c r="BD294" s="762"/>
      <c r="BE294" s="762"/>
      <c r="BF294" s="762"/>
      <c r="BG294" s="762"/>
      <c r="BH294" s="762"/>
      <c r="BI294" s="763"/>
      <c r="BJ294" s="632"/>
      <c r="BK294" s="767" t="s">
        <v>85</v>
      </c>
      <c r="BL294" s="607"/>
      <c r="BM294" s="607"/>
      <c r="BN294" s="607"/>
      <c r="BO294" s="607"/>
      <c r="BP294" s="607"/>
      <c r="BQ294" s="607"/>
      <c r="BR294" s="607"/>
      <c r="BS294" s="607"/>
      <c r="BT294" s="607"/>
      <c r="BU294" s="608"/>
      <c r="BV294" s="625"/>
      <c r="BW294" s="911"/>
      <c r="BX294" s="911"/>
      <c r="BY294" s="911"/>
      <c r="BZ294" s="911"/>
      <c r="CA294" s="911"/>
      <c r="CB294" s="912"/>
      <c r="CC294" s="912"/>
      <c r="CD294" s="912"/>
      <c r="CE294" s="912"/>
      <c r="CF294" s="912"/>
      <c r="CG294" s="912"/>
      <c r="CH294" s="912"/>
      <c r="CI294" s="912"/>
      <c r="CJ294" s="912"/>
      <c r="CK294" s="912"/>
      <c r="CL294" s="912"/>
      <c r="CM294" s="912"/>
      <c r="CN294" s="913"/>
      <c r="CO294" s="913"/>
      <c r="CP294" s="913"/>
      <c r="CQ294" s="913"/>
      <c r="CR294" s="913"/>
      <c r="CS294" s="913"/>
      <c r="CT294" s="888"/>
      <c r="CV294" s="898"/>
      <c r="CW294" s="965" t="str">
        <f>'Resumen Anual'!$C$33</f>
        <v>Travesía</v>
      </c>
      <c r="CX294" s="966"/>
      <c r="CY294" s="966"/>
      <c r="CZ294" s="966"/>
      <c r="DA294" s="761"/>
      <c r="DB294" s="762"/>
      <c r="DC294" s="762"/>
      <c r="DD294" s="762"/>
      <c r="DE294" s="762"/>
      <c r="DF294" s="762"/>
      <c r="DG294" s="763"/>
      <c r="DH294" s="632"/>
      <c r="DI294" s="767" t="s">
        <v>85</v>
      </c>
      <c r="DJ294" s="607"/>
      <c r="DK294" s="607"/>
      <c r="DL294" s="607"/>
      <c r="DM294" s="607"/>
      <c r="DN294" s="607"/>
      <c r="DO294" s="607"/>
      <c r="DP294" s="607"/>
      <c r="DQ294" s="607"/>
      <c r="DR294" s="607"/>
      <c r="DS294" s="608"/>
      <c r="DT294" s="625"/>
      <c r="DU294" s="911"/>
      <c r="DV294" s="911"/>
      <c r="DW294" s="911"/>
      <c r="DX294" s="911"/>
      <c r="DY294" s="911"/>
      <c r="DZ294" s="912"/>
      <c r="EA294" s="912"/>
      <c r="EB294" s="912"/>
      <c r="EC294" s="912"/>
      <c r="ED294" s="912"/>
      <c r="EE294" s="912"/>
      <c r="EF294" s="912"/>
      <c r="EG294" s="912"/>
      <c r="EH294" s="912"/>
      <c r="EI294" s="912"/>
      <c r="EJ294" s="912"/>
      <c r="EK294" s="912"/>
      <c r="EL294" s="913"/>
      <c r="EM294" s="913"/>
      <c r="EN294" s="913"/>
      <c r="EO294" s="913"/>
      <c r="EP294" s="913"/>
      <c r="EQ294" s="913"/>
      <c r="ER294" s="888"/>
      <c r="ES294" s="898"/>
      <c r="ET294" s="965" t="str">
        <f>'Resumen Anual'!$C$33</f>
        <v>Travesía</v>
      </c>
      <c r="EU294" s="966"/>
      <c r="EV294" s="966"/>
      <c r="EW294" s="966"/>
      <c r="EX294" s="761"/>
      <c r="EY294" s="762"/>
      <c r="EZ294" s="762"/>
      <c r="FA294" s="762"/>
      <c r="FB294" s="762"/>
      <c r="FC294" s="762"/>
      <c r="FD294" s="763"/>
      <c r="FE294" s="632"/>
      <c r="FF294" s="767" t="s">
        <v>85</v>
      </c>
      <c r="FG294" s="607"/>
      <c r="FH294" s="607"/>
      <c r="FI294" s="607"/>
      <c r="FJ294" s="607"/>
      <c r="FK294" s="607"/>
      <c r="FL294" s="607"/>
      <c r="FM294" s="607"/>
      <c r="FN294" s="607"/>
      <c r="FO294" s="607"/>
      <c r="FP294" s="608"/>
      <c r="FQ294" s="625"/>
      <c r="FR294" s="911"/>
      <c r="FS294" s="911"/>
      <c r="FT294" s="911"/>
      <c r="FU294" s="911"/>
      <c r="FV294" s="911"/>
      <c r="FW294" s="912"/>
      <c r="FX294" s="912"/>
      <c r="FY294" s="912"/>
      <c r="FZ294" s="912"/>
      <c r="GA294" s="912"/>
      <c r="GB294" s="912"/>
      <c r="GC294" s="912"/>
      <c r="GD294" s="912"/>
      <c r="GE294" s="912"/>
      <c r="GF294" s="912"/>
      <c r="GG294" s="912"/>
      <c r="GH294" s="912"/>
      <c r="GI294" s="913"/>
      <c r="GJ294" s="913"/>
      <c r="GK294" s="913"/>
      <c r="GL294" s="913"/>
      <c r="GM294" s="913"/>
      <c r="GN294" s="913"/>
      <c r="GO294" s="888"/>
    </row>
    <row r="295" spans="1:197" ht="6" customHeight="1" x14ac:dyDescent="0.2">
      <c r="A295" s="898"/>
      <c r="B295" s="967"/>
      <c r="C295" s="968"/>
      <c r="D295" s="968"/>
      <c r="E295" s="968"/>
      <c r="F295" s="764"/>
      <c r="G295" s="765"/>
      <c r="H295" s="765"/>
      <c r="I295" s="765"/>
      <c r="J295" s="765"/>
      <c r="K295" s="765"/>
      <c r="L295" s="766"/>
      <c r="M295" s="632"/>
      <c r="N295" s="768"/>
      <c r="O295" s="609"/>
      <c r="P295" s="609"/>
      <c r="Q295" s="609"/>
      <c r="R295" s="609"/>
      <c r="S295" s="609"/>
      <c r="T295" s="609"/>
      <c r="U295" s="609"/>
      <c r="V295" s="609"/>
      <c r="W295" s="609"/>
      <c r="X295" s="610"/>
      <c r="Y295" s="625"/>
      <c r="Z295" s="910"/>
      <c r="AA295" s="910"/>
      <c r="AB295" s="910"/>
      <c r="AC295" s="910"/>
      <c r="AD295" s="910"/>
      <c r="AE295" s="912"/>
      <c r="AF295" s="912"/>
      <c r="AG295" s="912"/>
      <c r="AH295" s="912"/>
      <c r="AI295" s="912"/>
      <c r="AJ295" s="912"/>
      <c r="AK295" s="912"/>
      <c r="AL295" s="912"/>
      <c r="AM295" s="912"/>
      <c r="AN295" s="912"/>
      <c r="AO295" s="912"/>
      <c r="AP295" s="912"/>
      <c r="AQ295" s="913"/>
      <c r="AR295" s="913"/>
      <c r="AS295" s="913"/>
      <c r="AT295" s="913"/>
      <c r="AU295" s="913"/>
      <c r="AV295" s="913"/>
      <c r="AW295" s="888"/>
      <c r="AX295" s="898"/>
      <c r="AY295" s="967"/>
      <c r="AZ295" s="968"/>
      <c r="BA295" s="968"/>
      <c r="BB295" s="968"/>
      <c r="BC295" s="764"/>
      <c r="BD295" s="765"/>
      <c r="BE295" s="765"/>
      <c r="BF295" s="765"/>
      <c r="BG295" s="765"/>
      <c r="BH295" s="765"/>
      <c r="BI295" s="766"/>
      <c r="BJ295" s="632"/>
      <c r="BK295" s="768"/>
      <c r="BL295" s="609"/>
      <c r="BM295" s="609"/>
      <c r="BN295" s="609"/>
      <c r="BO295" s="609"/>
      <c r="BP295" s="609"/>
      <c r="BQ295" s="609"/>
      <c r="BR295" s="609"/>
      <c r="BS295" s="609"/>
      <c r="BT295" s="609"/>
      <c r="BU295" s="610"/>
      <c r="BV295" s="625"/>
      <c r="BW295" s="910"/>
      <c r="BX295" s="910"/>
      <c r="BY295" s="910"/>
      <c r="BZ295" s="910"/>
      <c r="CA295" s="910"/>
      <c r="CB295" s="912"/>
      <c r="CC295" s="912"/>
      <c r="CD295" s="912"/>
      <c r="CE295" s="912"/>
      <c r="CF295" s="912"/>
      <c r="CG295" s="912"/>
      <c r="CH295" s="912"/>
      <c r="CI295" s="912"/>
      <c r="CJ295" s="912"/>
      <c r="CK295" s="912"/>
      <c r="CL295" s="912"/>
      <c r="CM295" s="912"/>
      <c r="CN295" s="913"/>
      <c r="CO295" s="913"/>
      <c r="CP295" s="913"/>
      <c r="CQ295" s="913"/>
      <c r="CR295" s="913"/>
      <c r="CS295" s="913"/>
      <c r="CT295" s="888"/>
      <c r="CV295" s="898"/>
      <c r="CW295" s="967"/>
      <c r="CX295" s="968"/>
      <c r="CY295" s="968"/>
      <c r="CZ295" s="968"/>
      <c r="DA295" s="764"/>
      <c r="DB295" s="765"/>
      <c r="DC295" s="765"/>
      <c r="DD295" s="765"/>
      <c r="DE295" s="765"/>
      <c r="DF295" s="765"/>
      <c r="DG295" s="766"/>
      <c r="DH295" s="632"/>
      <c r="DI295" s="768"/>
      <c r="DJ295" s="609"/>
      <c r="DK295" s="609"/>
      <c r="DL295" s="609"/>
      <c r="DM295" s="609"/>
      <c r="DN295" s="609"/>
      <c r="DO295" s="609"/>
      <c r="DP295" s="609"/>
      <c r="DQ295" s="609"/>
      <c r="DR295" s="609"/>
      <c r="DS295" s="610"/>
      <c r="DT295" s="625"/>
      <c r="DU295" s="910"/>
      <c r="DV295" s="910"/>
      <c r="DW295" s="910"/>
      <c r="DX295" s="910"/>
      <c r="DY295" s="910"/>
      <c r="DZ295" s="912"/>
      <c r="EA295" s="912"/>
      <c r="EB295" s="912"/>
      <c r="EC295" s="912"/>
      <c r="ED295" s="912"/>
      <c r="EE295" s="912"/>
      <c r="EF295" s="912"/>
      <c r="EG295" s="912"/>
      <c r="EH295" s="912"/>
      <c r="EI295" s="912"/>
      <c r="EJ295" s="912"/>
      <c r="EK295" s="912"/>
      <c r="EL295" s="913"/>
      <c r="EM295" s="913"/>
      <c r="EN295" s="913"/>
      <c r="EO295" s="913"/>
      <c r="EP295" s="913"/>
      <c r="EQ295" s="913"/>
      <c r="ER295" s="888"/>
      <c r="ES295" s="898"/>
      <c r="ET295" s="967"/>
      <c r="EU295" s="968"/>
      <c r="EV295" s="968"/>
      <c r="EW295" s="968"/>
      <c r="EX295" s="764"/>
      <c r="EY295" s="765"/>
      <c r="EZ295" s="765"/>
      <c r="FA295" s="765"/>
      <c r="FB295" s="765"/>
      <c r="FC295" s="765"/>
      <c r="FD295" s="766"/>
      <c r="FE295" s="632"/>
      <c r="FF295" s="768"/>
      <c r="FG295" s="609"/>
      <c r="FH295" s="609"/>
      <c r="FI295" s="609"/>
      <c r="FJ295" s="609"/>
      <c r="FK295" s="609"/>
      <c r="FL295" s="609"/>
      <c r="FM295" s="609"/>
      <c r="FN295" s="609"/>
      <c r="FO295" s="609"/>
      <c r="FP295" s="610"/>
      <c r="FQ295" s="625"/>
      <c r="FR295" s="910"/>
      <c r="FS295" s="910"/>
      <c r="FT295" s="910"/>
      <c r="FU295" s="910"/>
      <c r="FV295" s="910"/>
      <c r="FW295" s="912"/>
      <c r="FX295" s="912"/>
      <c r="FY295" s="912"/>
      <c r="FZ295" s="912"/>
      <c r="GA295" s="912"/>
      <c r="GB295" s="912"/>
      <c r="GC295" s="912"/>
      <c r="GD295" s="912"/>
      <c r="GE295" s="912"/>
      <c r="GF295" s="912"/>
      <c r="GG295" s="912"/>
      <c r="GH295" s="912"/>
      <c r="GI295" s="913"/>
      <c r="GJ295" s="913"/>
      <c r="GK295" s="913"/>
      <c r="GL295" s="913"/>
      <c r="GM295" s="913"/>
      <c r="GN295" s="913"/>
      <c r="GO295" s="888"/>
    </row>
    <row r="296" spans="1:197" ht="2.25" customHeight="1" x14ac:dyDescent="0.25">
      <c r="A296" s="898"/>
      <c r="B296" s="625"/>
      <c r="C296" s="625"/>
      <c r="D296" s="625"/>
      <c r="E296" s="625"/>
      <c r="F296" s="625"/>
      <c r="G296" s="625"/>
      <c r="H296" s="625"/>
      <c r="I296" s="625"/>
      <c r="J296" s="625"/>
      <c r="K296" s="625"/>
      <c r="L296" s="625"/>
      <c r="M296" s="632"/>
      <c r="N296" s="768"/>
      <c r="O296" s="609"/>
      <c r="P296" s="609"/>
      <c r="Q296" s="609"/>
      <c r="R296" s="609"/>
      <c r="S296" s="609"/>
      <c r="T296" s="609"/>
      <c r="U296" s="609"/>
      <c r="V296" s="609"/>
      <c r="W296" s="609"/>
      <c r="X296" s="610"/>
      <c r="Y296" s="625"/>
      <c r="Z296" s="910"/>
      <c r="AA296" s="910"/>
      <c r="AB296" s="910"/>
      <c r="AC296" s="910"/>
      <c r="AD296" s="910"/>
      <c r="AE296" s="912"/>
      <c r="AF296" s="912"/>
      <c r="AG296" s="912"/>
      <c r="AH296" s="912"/>
      <c r="AI296" s="912"/>
      <c r="AJ296" s="912"/>
      <c r="AK296" s="912"/>
      <c r="AL296" s="912"/>
      <c r="AM296" s="912"/>
      <c r="AN296" s="912"/>
      <c r="AO296" s="912"/>
      <c r="AP296" s="912"/>
      <c r="AQ296" s="913"/>
      <c r="AR296" s="913"/>
      <c r="AS296" s="913"/>
      <c r="AT296" s="913"/>
      <c r="AU296" s="913"/>
      <c r="AV296" s="913"/>
      <c r="AW296" s="888"/>
      <c r="AX296" s="898"/>
      <c r="AY296" s="625"/>
      <c r="AZ296" s="625"/>
      <c r="BA296" s="625"/>
      <c r="BB296" s="625"/>
      <c r="BC296" s="625"/>
      <c r="BD296" s="625"/>
      <c r="BE296" s="625"/>
      <c r="BF296" s="625"/>
      <c r="BG296" s="625"/>
      <c r="BH296" s="625"/>
      <c r="BI296" s="625"/>
      <c r="BJ296" s="632"/>
      <c r="BK296" s="768"/>
      <c r="BL296" s="609"/>
      <c r="BM296" s="609"/>
      <c r="BN296" s="609"/>
      <c r="BO296" s="609"/>
      <c r="BP296" s="609"/>
      <c r="BQ296" s="609"/>
      <c r="BR296" s="609"/>
      <c r="BS296" s="609"/>
      <c r="BT296" s="609"/>
      <c r="BU296" s="610"/>
      <c r="BV296" s="625"/>
      <c r="BW296" s="910"/>
      <c r="BX296" s="910"/>
      <c r="BY296" s="910"/>
      <c r="BZ296" s="910"/>
      <c r="CA296" s="910"/>
      <c r="CB296" s="912"/>
      <c r="CC296" s="912"/>
      <c r="CD296" s="912"/>
      <c r="CE296" s="912"/>
      <c r="CF296" s="912"/>
      <c r="CG296" s="912"/>
      <c r="CH296" s="912"/>
      <c r="CI296" s="912"/>
      <c r="CJ296" s="912"/>
      <c r="CK296" s="912"/>
      <c r="CL296" s="912"/>
      <c r="CM296" s="912"/>
      <c r="CN296" s="913"/>
      <c r="CO296" s="913"/>
      <c r="CP296" s="913"/>
      <c r="CQ296" s="913"/>
      <c r="CR296" s="913"/>
      <c r="CS296" s="913"/>
      <c r="CT296" s="888"/>
      <c r="CV296" s="898"/>
      <c r="CW296" s="625"/>
      <c r="CX296" s="625"/>
      <c r="CY296" s="625"/>
      <c r="CZ296" s="625"/>
      <c r="DA296" s="625"/>
      <c r="DB296" s="625"/>
      <c r="DC296" s="625"/>
      <c r="DD296" s="625"/>
      <c r="DE296" s="625"/>
      <c r="DF296" s="625"/>
      <c r="DG296" s="625"/>
      <c r="DH296" s="632"/>
      <c r="DI296" s="768"/>
      <c r="DJ296" s="609"/>
      <c r="DK296" s="609"/>
      <c r="DL296" s="609"/>
      <c r="DM296" s="609"/>
      <c r="DN296" s="609"/>
      <c r="DO296" s="609"/>
      <c r="DP296" s="609"/>
      <c r="DQ296" s="609"/>
      <c r="DR296" s="609"/>
      <c r="DS296" s="610"/>
      <c r="DT296" s="625"/>
      <c r="DU296" s="910"/>
      <c r="DV296" s="910"/>
      <c r="DW296" s="910"/>
      <c r="DX296" s="910"/>
      <c r="DY296" s="910"/>
      <c r="DZ296" s="912"/>
      <c r="EA296" s="912"/>
      <c r="EB296" s="912"/>
      <c r="EC296" s="912"/>
      <c r="ED296" s="912"/>
      <c r="EE296" s="912"/>
      <c r="EF296" s="912"/>
      <c r="EG296" s="912"/>
      <c r="EH296" s="912"/>
      <c r="EI296" s="912"/>
      <c r="EJ296" s="912"/>
      <c r="EK296" s="912"/>
      <c r="EL296" s="913"/>
      <c r="EM296" s="913"/>
      <c r="EN296" s="913"/>
      <c r="EO296" s="913"/>
      <c r="EP296" s="913"/>
      <c r="EQ296" s="913"/>
      <c r="ER296" s="888"/>
      <c r="ES296" s="898"/>
      <c r="ET296" s="625"/>
      <c r="EU296" s="625"/>
      <c r="EV296" s="625"/>
      <c r="EW296" s="625"/>
      <c r="EX296" s="625"/>
      <c r="EY296" s="625"/>
      <c r="EZ296" s="625"/>
      <c r="FA296" s="625"/>
      <c r="FB296" s="625"/>
      <c r="FC296" s="625"/>
      <c r="FD296" s="625"/>
      <c r="FE296" s="632"/>
      <c r="FF296" s="768"/>
      <c r="FG296" s="609"/>
      <c r="FH296" s="609"/>
      <c r="FI296" s="609"/>
      <c r="FJ296" s="609"/>
      <c r="FK296" s="609"/>
      <c r="FL296" s="609"/>
      <c r="FM296" s="609"/>
      <c r="FN296" s="609"/>
      <c r="FO296" s="609"/>
      <c r="FP296" s="610"/>
      <c r="FQ296" s="625"/>
      <c r="FR296" s="910"/>
      <c r="FS296" s="910"/>
      <c r="FT296" s="910"/>
      <c r="FU296" s="910"/>
      <c r="FV296" s="910"/>
      <c r="FW296" s="912"/>
      <c r="FX296" s="912"/>
      <c r="FY296" s="912"/>
      <c r="FZ296" s="912"/>
      <c r="GA296" s="912"/>
      <c r="GB296" s="912"/>
      <c r="GC296" s="912"/>
      <c r="GD296" s="912"/>
      <c r="GE296" s="912"/>
      <c r="GF296" s="912"/>
      <c r="GG296" s="912"/>
      <c r="GH296" s="912"/>
      <c r="GI296" s="913"/>
      <c r="GJ296" s="913"/>
      <c r="GK296" s="913"/>
      <c r="GL296" s="913"/>
      <c r="GM296" s="913"/>
      <c r="GN296" s="913"/>
      <c r="GO296" s="888"/>
    </row>
    <row r="297" spans="1:197" ht="8.25" customHeight="1" x14ac:dyDescent="0.25">
      <c r="A297" s="898"/>
      <c r="B297" s="172" t="str">
        <f>Bitácora!$J$3</f>
        <v>MONO-MOTOR</v>
      </c>
      <c r="C297" s="173" t="str">
        <f>Bitácora!$K$3</f>
        <v>MULTI-MOTOR</v>
      </c>
      <c r="D297" s="173" t="str">
        <f>Bitácora!$L$3</f>
        <v>TURBO-HÉLICE</v>
      </c>
      <c r="E297" s="173" t="str">
        <f>Bitácora!$M$3</f>
        <v>TURBO-JET</v>
      </c>
      <c r="F297" s="173" t="str">
        <f>Bitácora!$N$3</f>
        <v>LSA</v>
      </c>
      <c r="G297" s="173" t="str">
        <f>Bitácora!$O$2</f>
        <v>HELICÓPTERO</v>
      </c>
      <c r="H297" s="173" t="str">
        <f>Bitácora!$P$2</f>
        <v>PLANEADOR</v>
      </c>
      <c r="I297" s="173" t="str">
        <f>Bitácora!$Q$2</f>
        <v>OTROS</v>
      </c>
      <c r="J297" s="174"/>
      <c r="K297" s="175"/>
      <c r="L297" s="176" t="s">
        <v>86</v>
      </c>
      <c r="M297" s="16"/>
      <c r="N297" s="769"/>
      <c r="O297" s="611"/>
      <c r="P297" s="611"/>
      <c r="Q297" s="611"/>
      <c r="R297" s="611"/>
      <c r="S297" s="611"/>
      <c r="T297" s="611"/>
      <c r="U297" s="611"/>
      <c r="V297" s="611"/>
      <c r="W297" s="611"/>
      <c r="X297" s="612"/>
      <c r="Y297" s="625"/>
      <c r="Z297" s="910"/>
      <c r="AA297" s="910"/>
      <c r="AB297" s="910"/>
      <c r="AC297" s="910"/>
      <c r="AD297" s="910"/>
      <c r="AE297" s="912"/>
      <c r="AF297" s="912"/>
      <c r="AG297" s="912"/>
      <c r="AH297" s="912"/>
      <c r="AI297" s="912"/>
      <c r="AJ297" s="912"/>
      <c r="AK297" s="912"/>
      <c r="AL297" s="912"/>
      <c r="AM297" s="912"/>
      <c r="AN297" s="912"/>
      <c r="AO297" s="912"/>
      <c r="AP297" s="912"/>
      <c r="AQ297" s="913"/>
      <c r="AR297" s="913"/>
      <c r="AS297" s="913"/>
      <c r="AT297" s="913"/>
      <c r="AU297" s="913"/>
      <c r="AV297" s="913"/>
      <c r="AW297" s="888"/>
      <c r="AX297" s="898"/>
      <c r="AY297" s="172" t="str">
        <f>Bitácora!$J$3</f>
        <v>MONO-MOTOR</v>
      </c>
      <c r="AZ297" s="173" t="str">
        <f>Bitácora!$K$3</f>
        <v>MULTI-MOTOR</v>
      </c>
      <c r="BA297" s="173" t="str">
        <f>Bitácora!$L$3</f>
        <v>TURBO-HÉLICE</v>
      </c>
      <c r="BB297" s="173" t="str">
        <f>Bitácora!$M$3</f>
        <v>TURBO-JET</v>
      </c>
      <c r="BC297" s="173" t="str">
        <f>Bitácora!$N$3</f>
        <v>LSA</v>
      </c>
      <c r="BD297" s="173" t="str">
        <f>Bitácora!$O$2</f>
        <v>HELICÓPTERO</v>
      </c>
      <c r="BE297" s="173" t="str">
        <f>Bitácora!$P$2</f>
        <v>PLANEADOR</v>
      </c>
      <c r="BF297" s="173" t="str">
        <f>Bitácora!$Q$2</f>
        <v>OTROS</v>
      </c>
      <c r="BG297" s="174"/>
      <c r="BH297" s="175"/>
      <c r="BI297" s="176" t="s">
        <v>86</v>
      </c>
      <c r="BJ297" s="16"/>
      <c r="BK297" s="769"/>
      <c r="BL297" s="611"/>
      <c r="BM297" s="611"/>
      <c r="BN297" s="611"/>
      <c r="BO297" s="611"/>
      <c r="BP297" s="611"/>
      <c r="BQ297" s="611"/>
      <c r="BR297" s="611"/>
      <c r="BS297" s="611"/>
      <c r="BT297" s="611"/>
      <c r="BU297" s="612"/>
      <c r="BV297" s="625"/>
      <c r="BW297" s="910"/>
      <c r="BX297" s="910"/>
      <c r="BY297" s="910"/>
      <c r="BZ297" s="910"/>
      <c r="CA297" s="910"/>
      <c r="CB297" s="912"/>
      <c r="CC297" s="912"/>
      <c r="CD297" s="912"/>
      <c r="CE297" s="912"/>
      <c r="CF297" s="912"/>
      <c r="CG297" s="912"/>
      <c r="CH297" s="912"/>
      <c r="CI297" s="912"/>
      <c r="CJ297" s="912"/>
      <c r="CK297" s="912"/>
      <c r="CL297" s="912"/>
      <c r="CM297" s="912"/>
      <c r="CN297" s="913"/>
      <c r="CO297" s="913"/>
      <c r="CP297" s="913"/>
      <c r="CQ297" s="913"/>
      <c r="CR297" s="913"/>
      <c r="CS297" s="913"/>
      <c r="CT297" s="888"/>
      <c r="CV297" s="898"/>
      <c r="CW297" s="172" t="str">
        <f>Bitácora!$J$3</f>
        <v>MONO-MOTOR</v>
      </c>
      <c r="CX297" s="173" t="str">
        <f>Bitácora!$K$3</f>
        <v>MULTI-MOTOR</v>
      </c>
      <c r="CY297" s="173" t="str">
        <f>Bitácora!$L$3</f>
        <v>TURBO-HÉLICE</v>
      </c>
      <c r="CZ297" s="173" t="str">
        <f>Bitácora!$M$3</f>
        <v>TURBO-JET</v>
      </c>
      <c r="DA297" s="173" t="str">
        <f>Bitácora!$N$3</f>
        <v>LSA</v>
      </c>
      <c r="DB297" s="173" t="str">
        <f>Bitácora!$O$2</f>
        <v>HELICÓPTERO</v>
      </c>
      <c r="DC297" s="173" t="str">
        <f>Bitácora!$P$2</f>
        <v>PLANEADOR</v>
      </c>
      <c r="DD297" s="173" t="str">
        <f>Bitácora!$Q$2</f>
        <v>OTROS</v>
      </c>
      <c r="DE297" s="174"/>
      <c r="DF297" s="175"/>
      <c r="DG297" s="176" t="s">
        <v>86</v>
      </c>
      <c r="DH297" s="16"/>
      <c r="DI297" s="769"/>
      <c r="DJ297" s="611"/>
      <c r="DK297" s="611"/>
      <c r="DL297" s="611"/>
      <c r="DM297" s="611"/>
      <c r="DN297" s="611"/>
      <c r="DO297" s="611"/>
      <c r="DP297" s="611"/>
      <c r="DQ297" s="611"/>
      <c r="DR297" s="611"/>
      <c r="DS297" s="612"/>
      <c r="DT297" s="625"/>
      <c r="DU297" s="910"/>
      <c r="DV297" s="910"/>
      <c r="DW297" s="910"/>
      <c r="DX297" s="910"/>
      <c r="DY297" s="910"/>
      <c r="DZ297" s="912"/>
      <c r="EA297" s="912"/>
      <c r="EB297" s="912"/>
      <c r="EC297" s="912"/>
      <c r="ED297" s="912"/>
      <c r="EE297" s="912"/>
      <c r="EF297" s="912"/>
      <c r="EG297" s="912"/>
      <c r="EH297" s="912"/>
      <c r="EI297" s="912"/>
      <c r="EJ297" s="912"/>
      <c r="EK297" s="912"/>
      <c r="EL297" s="913"/>
      <c r="EM297" s="913"/>
      <c r="EN297" s="913"/>
      <c r="EO297" s="913"/>
      <c r="EP297" s="913"/>
      <c r="EQ297" s="913"/>
      <c r="ER297" s="888"/>
      <c r="ES297" s="898"/>
      <c r="ET297" s="172" t="str">
        <f>Bitácora!$J$3</f>
        <v>MONO-MOTOR</v>
      </c>
      <c r="EU297" s="173" t="str">
        <f>Bitácora!$K$3</f>
        <v>MULTI-MOTOR</v>
      </c>
      <c r="EV297" s="173" t="str">
        <f>Bitácora!$L$3</f>
        <v>TURBO-HÉLICE</v>
      </c>
      <c r="EW297" s="173" t="str">
        <f>Bitácora!$M$3</f>
        <v>TURBO-JET</v>
      </c>
      <c r="EX297" s="173" t="str">
        <f>Bitácora!$N$3</f>
        <v>LSA</v>
      </c>
      <c r="EY297" s="173" t="str">
        <f>Bitácora!$O$2</f>
        <v>HELICÓPTERO</v>
      </c>
      <c r="EZ297" s="173" t="str">
        <f>Bitácora!$P$2</f>
        <v>PLANEADOR</v>
      </c>
      <c r="FA297" s="173" t="str">
        <f>Bitácora!$Q$2</f>
        <v>OTROS</v>
      </c>
      <c r="FB297" s="174"/>
      <c r="FC297" s="175"/>
      <c r="FD297" s="176" t="s">
        <v>86</v>
      </c>
      <c r="FE297" s="16"/>
      <c r="FF297" s="769"/>
      <c r="FG297" s="611"/>
      <c r="FH297" s="611"/>
      <c r="FI297" s="611"/>
      <c r="FJ297" s="611"/>
      <c r="FK297" s="611"/>
      <c r="FL297" s="611"/>
      <c r="FM297" s="611"/>
      <c r="FN297" s="611"/>
      <c r="FO297" s="611"/>
      <c r="FP297" s="612"/>
      <c r="FQ297" s="625"/>
      <c r="FR297" s="910"/>
      <c r="FS297" s="910"/>
      <c r="FT297" s="910"/>
      <c r="FU297" s="910"/>
      <c r="FV297" s="910"/>
      <c r="FW297" s="912"/>
      <c r="FX297" s="912"/>
      <c r="FY297" s="912"/>
      <c r="FZ297" s="912"/>
      <c r="GA297" s="912"/>
      <c r="GB297" s="912"/>
      <c r="GC297" s="912"/>
      <c r="GD297" s="912"/>
      <c r="GE297" s="912"/>
      <c r="GF297" s="912"/>
      <c r="GG297" s="912"/>
      <c r="GH297" s="912"/>
      <c r="GI297" s="913"/>
      <c r="GJ297" s="913"/>
      <c r="GK297" s="913"/>
      <c r="GL297" s="913"/>
      <c r="GM297" s="913"/>
      <c r="GN297" s="913"/>
      <c r="GO297" s="888"/>
    </row>
    <row r="298" spans="1:197" ht="3" customHeight="1" x14ac:dyDescent="0.25">
      <c r="A298" s="898"/>
      <c r="B298" s="625"/>
      <c r="C298" s="625"/>
      <c r="D298" s="625"/>
      <c r="E298" s="625"/>
      <c r="F298" s="625"/>
      <c r="G298" s="625"/>
      <c r="H298" s="625"/>
      <c r="I298" s="625"/>
      <c r="J298" s="625"/>
      <c r="K298" s="625"/>
      <c r="L298" s="625"/>
      <c r="M298" s="625"/>
      <c r="N298" s="657"/>
      <c r="O298" s="657"/>
      <c r="P298" s="657"/>
      <c r="Q298" s="657"/>
      <c r="R298" s="657"/>
      <c r="S298" s="657"/>
      <c r="T298" s="657"/>
      <c r="U298" s="657"/>
      <c r="V298" s="657"/>
      <c r="W298" s="657"/>
      <c r="X298" s="657"/>
      <c r="Y298" s="625"/>
      <c r="Z298" s="910"/>
      <c r="AA298" s="910"/>
      <c r="AB298" s="910"/>
      <c r="AC298" s="910"/>
      <c r="AD298" s="910"/>
      <c r="AE298" s="912"/>
      <c r="AF298" s="912"/>
      <c r="AG298" s="912"/>
      <c r="AH298" s="912"/>
      <c r="AI298" s="912"/>
      <c r="AJ298" s="912"/>
      <c r="AK298" s="912"/>
      <c r="AL298" s="912"/>
      <c r="AM298" s="912"/>
      <c r="AN298" s="912"/>
      <c r="AO298" s="912"/>
      <c r="AP298" s="912"/>
      <c r="AQ298" s="913"/>
      <c r="AR298" s="913"/>
      <c r="AS298" s="913"/>
      <c r="AT298" s="913"/>
      <c r="AU298" s="913"/>
      <c r="AV298" s="913"/>
      <c r="AW298" s="888"/>
      <c r="AX298" s="898"/>
      <c r="AY298" s="625"/>
      <c r="AZ298" s="625"/>
      <c r="BA298" s="625"/>
      <c r="BB298" s="625"/>
      <c r="BC298" s="625"/>
      <c r="BD298" s="625"/>
      <c r="BE298" s="625"/>
      <c r="BF298" s="625"/>
      <c r="BG298" s="625"/>
      <c r="BH298" s="625"/>
      <c r="BI298" s="625"/>
      <c r="BJ298" s="625"/>
      <c r="BK298" s="657"/>
      <c r="BL298" s="657"/>
      <c r="BM298" s="657"/>
      <c r="BN298" s="657"/>
      <c r="BO298" s="657"/>
      <c r="BP298" s="657"/>
      <c r="BQ298" s="657"/>
      <c r="BR298" s="657"/>
      <c r="BS298" s="657"/>
      <c r="BT298" s="657"/>
      <c r="BU298" s="657"/>
      <c r="BV298" s="625"/>
      <c r="BW298" s="910"/>
      <c r="BX298" s="910"/>
      <c r="BY298" s="910"/>
      <c r="BZ298" s="910"/>
      <c r="CA298" s="910"/>
      <c r="CB298" s="912"/>
      <c r="CC298" s="912"/>
      <c r="CD298" s="912"/>
      <c r="CE298" s="912"/>
      <c r="CF298" s="912"/>
      <c r="CG298" s="912"/>
      <c r="CH298" s="912"/>
      <c r="CI298" s="912"/>
      <c r="CJ298" s="912"/>
      <c r="CK298" s="912"/>
      <c r="CL298" s="912"/>
      <c r="CM298" s="912"/>
      <c r="CN298" s="913"/>
      <c r="CO298" s="913"/>
      <c r="CP298" s="913"/>
      <c r="CQ298" s="913"/>
      <c r="CR298" s="913"/>
      <c r="CS298" s="913"/>
      <c r="CT298" s="888"/>
      <c r="CV298" s="898"/>
      <c r="CW298" s="625"/>
      <c r="CX298" s="625"/>
      <c r="CY298" s="625"/>
      <c r="CZ298" s="625"/>
      <c r="DA298" s="625"/>
      <c r="DB298" s="625"/>
      <c r="DC298" s="625"/>
      <c r="DD298" s="625"/>
      <c r="DE298" s="625"/>
      <c r="DF298" s="625"/>
      <c r="DG298" s="625"/>
      <c r="DH298" s="625"/>
      <c r="DI298" s="657"/>
      <c r="DJ298" s="657"/>
      <c r="DK298" s="657"/>
      <c r="DL298" s="657"/>
      <c r="DM298" s="657"/>
      <c r="DN298" s="657"/>
      <c r="DO298" s="657"/>
      <c r="DP298" s="657"/>
      <c r="DQ298" s="657"/>
      <c r="DR298" s="657"/>
      <c r="DS298" s="657"/>
      <c r="DT298" s="625"/>
      <c r="DU298" s="910"/>
      <c r="DV298" s="910"/>
      <c r="DW298" s="910"/>
      <c r="DX298" s="910"/>
      <c r="DY298" s="910"/>
      <c r="DZ298" s="912"/>
      <c r="EA298" s="912"/>
      <c r="EB298" s="912"/>
      <c r="EC298" s="912"/>
      <c r="ED298" s="912"/>
      <c r="EE298" s="912"/>
      <c r="EF298" s="912"/>
      <c r="EG298" s="912"/>
      <c r="EH298" s="912"/>
      <c r="EI298" s="912"/>
      <c r="EJ298" s="912"/>
      <c r="EK298" s="912"/>
      <c r="EL298" s="913"/>
      <c r="EM298" s="913"/>
      <c r="EN298" s="913"/>
      <c r="EO298" s="913"/>
      <c r="EP298" s="913"/>
      <c r="EQ298" s="913"/>
      <c r="ER298" s="888"/>
      <c r="ES298" s="898"/>
      <c r="ET298" s="625"/>
      <c r="EU298" s="625"/>
      <c r="EV298" s="625"/>
      <c r="EW298" s="625"/>
      <c r="EX298" s="625"/>
      <c r="EY298" s="625"/>
      <c r="EZ298" s="625"/>
      <c r="FA298" s="625"/>
      <c r="FB298" s="625"/>
      <c r="FC298" s="625"/>
      <c r="FD298" s="625"/>
      <c r="FE298" s="625"/>
      <c r="FF298" s="657"/>
      <c r="FG298" s="657"/>
      <c r="FH298" s="657"/>
      <c r="FI298" s="657"/>
      <c r="FJ298" s="657"/>
      <c r="FK298" s="657"/>
      <c r="FL298" s="657"/>
      <c r="FM298" s="657"/>
      <c r="FN298" s="657"/>
      <c r="FO298" s="657"/>
      <c r="FP298" s="657"/>
      <c r="FQ298" s="625"/>
      <c r="FR298" s="910"/>
      <c r="FS298" s="910"/>
      <c r="FT298" s="910"/>
      <c r="FU298" s="910"/>
      <c r="FV298" s="910"/>
      <c r="FW298" s="912"/>
      <c r="FX298" s="912"/>
      <c r="FY298" s="912"/>
      <c r="FZ298" s="912"/>
      <c r="GA298" s="912"/>
      <c r="GB298" s="912"/>
      <c r="GC298" s="912"/>
      <c r="GD298" s="912"/>
      <c r="GE298" s="912"/>
      <c r="GF298" s="912"/>
      <c r="GG298" s="912"/>
      <c r="GH298" s="912"/>
      <c r="GI298" s="913"/>
      <c r="GJ298" s="913"/>
      <c r="GK298" s="913"/>
      <c r="GL298" s="913"/>
      <c r="GM298" s="913"/>
      <c r="GN298" s="913"/>
      <c r="GO298" s="888"/>
    </row>
    <row r="299" spans="1:197" ht="8.25" customHeight="1" x14ac:dyDescent="0.2">
      <c r="A299" s="898"/>
      <c r="B299" s="953" t="str">
        <f>'Resumen Anual'!$C$38</f>
        <v>APROXIMACIONES</v>
      </c>
      <c r="C299" s="954"/>
      <c r="D299" s="954"/>
      <c r="E299" s="954"/>
      <c r="F299" s="954"/>
      <c r="G299" s="954"/>
      <c r="H299" s="954"/>
      <c r="I299" s="954"/>
      <c r="J299" s="954"/>
      <c r="K299" s="954"/>
      <c r="L299" s="954"/>
      <c r="M299" s="954"/>
      <c r="N299" s="954"/>
      <c r="O299" s="959" t="str">
        <f>IF(Portada!$A$1="www.fly-logics.com","APP",0)</f>
        <v>APP</v>
      </c>
      <c r="P299" s="960"/>
      <c r="Q299" s="960"/>
      <c r="R299" s="736"/>
      <c r="S299" s="736"/>
      <c r="T299" s="736"/>
      <c r="U299" s="736"/>
      <c r="V299" s="736"/>
      <c r="W299" s="736"/>
      <c r="X299" s="736"/>
      <c r="Y299" s="625"/>
      <c r="Z299" s="910"/>
      <c r="AA299" s="911"/>
      <c r="AB299" s="911"/>
      <c r="AC299" s="911"/>
      <c r="AD299" s="911"/>
      <c r="AE299" s="912"/>
      <c r="AF299" s="912"/>
      <c r="AG299" s="912"/>
      <c r="AH299" s="912"/>
      <c r="AI299" s="912"/>
      <c r="AJ299" s="912"/>
      <c r="AK299" s="912"/>
      <c r="AL299" s="912"/>
      <c r="AM299" s="912"/>
      <c r="AN299" s="912"/>
      <c r="AO299" s="912"/>
      <c r="AP299" s="912"/>
      <c r="AQ299" s="913"/>
      <c r="AR299" s="913"/>
      <c r="AS299" s="913"/>
      <c r="AT299" s="913"/>
      <c r="AU299" s="913"/>
      <c r="AV299" s="913"/>
      <c r="AW299" s="888"/>
      <c r="AX299" s="898"/>
      <c r="AY299" s="953" t="str">
        <f>'Resumen Anual'!$C$38</f>
        <v>APROXIMACIONES</v>
      </c>
      <c r="AZ299" s="954"/>
      <c r="BA299" s="954"/>
      <c r="BB299" s="954"/>
      <c r="BC299" s="954"/>
      <c r="BD299" s="954"/>
      <c r="BE299" s="954"/>
      <c r="BF299" s="954"/>
      <c r="BG299" s="954"/>
      <c r="BH299" s="954"/>
      <c r="BI299" s="954"/>
      <c r="BJ299" s="954"/>
      <c r="BK299" s="954"/>
      <c r="BL299" s="959" t="str">
        <f>IF(Portada!$A$1="www.fly-logics.com","APP",0)</f>
        <v>APP</v>
      </c>
      <c r="BM299" s="960"/>
      <c r="BN299" s="960"/>
      <c r="BO299" s="736"/>
      <c r="BP299" s="736"/>
      <c r="BQ299" s="736"/>
      <c r="BR299" s="736"/>
      <c r="BS299" s="736"/>
      <c r="BT299" s="736"/>
      <c r="BU299" s="736"/>
      <c r="BV299" s="625"/>
      <c r="BW299" s="910"/>
      <c r="BX299" s="911"/>
      <c r="BY299" s="911"/>
      <c r="BZ299" s="911"/>
      <c r="CA299" s="911"/>
      <c r="CB299" s="912"/>
      <c r="CC299" s="912"/>
      <c r="CD299" s="912"/>
      <c r="CE299" s="912"/>
      <c r="CF299" s="912"/>
      <c r="CG299" s="912"/>
      <c r="CH299" s="912"/>
      <c r="CI299" s="912"/>
      <c r="CJ299" s="912"/>
      <c r="CK299" s="912"/>
      <c r="CL299" s="912"/>
      <c r="CM299" s="912"/>
      <c r="CN299" s="913"/>
      <c r="CO299" s="913"/>
      <c r="CP299" s="913"/>
      <c r="CQ299" s="913"/>
      <c r="CR299" s="913"/>
      <c r="CS299" s="913"/>
      <c r="CT299" s="888"/>
      <c r="CV299" s="898"/>
      <c r="CW299" s="953" t="str">
        <f>'Resumen Anual'!$C$38</f>
        <v>APROXIMACIONES</v>
      </c>
      <c r="CX299" s="954"/>
      <c r="CY299" s="954"/>
      <c r="CZ299" s="954"/>
      <c r="DA299" s="954"/>
      <c r="DB299" s="954"/>
      <c r="DC299" s="954"/>
      <c r="DD299" s="954"/>
      <c r="DE299" s="954"/>
      <c r="DF299" s="954"/>
      <c r="DG299" s="954"/>
      <c r="DH299" s="954"/>
      <c r="DI299" s="954"/>
      <c r="DJ299" s="959" t="str">
        <f>IF(Portada!$A$1="www.fly-logics.com","APP",0)</f>
        <v>APP</v>
      </c>
      <c r="DK299" s="960"/>
      <c r="DL299" s="960"/>
      <c r="DM299" s="736"/>
      <c r="DN299" s="736"/>
      <c r="DO299" s="736"/>
      <c r="DP299" s="736"/>
      <c r="DQ299" s="736"/>
      <c r="DR299" s="736"/>
      <c r="DS299" s="736"/>
      <c r="DT299" s="625"/>
      <c r="DU299" s="910"/>
      <c r="DV299" s="911"/>
      <c r="DW299" s="911"/>
      <c r="DX299" s="911"/>
      <c r="DY299" s="911"/>
      <c r="DZ299" s="912"/>
      <c r="EA299" s="912"/>
      <c r="EB299" s="912"/>
      <c r="EC299" s="912"/>
      <c r="ED299" s="912"/>
      <c r="EE299" s="912"/>
      <c r="EF299" s="912"/>
      <c r="EG299" s="912"/>
      <c r="EH299" s="912"/>
      <c r="EI299" s="912"/>
      <c r="EJ299" s="912"/>
      <c r="EK299" s="912"/>
      <c r="EL299" s="913"/>
      <c r="EM299" s="913"/>
      <c r="EN299" s="913"/>
      <c r="EO299" s="913"/>
      <c r="EP299" s="913"/>
      <c r="EQ299" s="913"/>
      <c r="ER299" s="888"/>
      <c r="ES299" s="898"/>
      <c r="ET299" s="953" t="str">
        <f>'Resumen Anual'!$C$38</f>
        <v>APROXIMACIONES</v>
      </c>
      <c r="EU299" s="954"/>
      <c r="EV299" s="954"/>
      <c r="EW299" s="954"/>
      <c r="EX299" s="954"/>
      <c r="EY299" s="954"/>
      <c r="EZ299" s="954"/>
      <c r="FA299" s="954"/>
      <c r="FB299" s="954"/>
      <c r="FC299" s="954"/>
      <c r="FD299" s="954"/>
      <c r="FE299" s="954"/>
      <c r="FF299" s="954"/>
      <c r="FG299" s="959" t="str">
        <f>IF(Portada!$A$1="www.fly-logics.com","APP",0)</f>
        <v>APP</v>
      </c>
      <c r="FH299" s="960"/>
      <c r="FI299" s="960"/>
      <c r="FJ299" s="736"/>
      <c r="FK299" s="736"/>
      <c r="FL299" s="736"/>
      <c r="FM299" s="736"/>
      <c r="FN299" s="736"/>
      <c r="FO299" s="736"/>
      <c r="FP299" s="736"/>
      <c r="FQ299" s="625"/>
      <c r="FR299" s="910"/>
      <c r="FS299" s="911"/>
      <c r="FT299" s="911"/>
      <c r="FU299" s="911"/>
      <c r="FV299" s="911"/>
      <c r="FW299" s="912"/>
      <c r="FX299" s="912"/>
      <c r="FY299" s="912"/>
      <c r="FZ299" s="912"/>
      <c r="GA299" s="912"/>
      <c r="GB299" s="912"/>
      <c r="GC299" s="912"/>
      <c r="GD299" s="912"/>
      <c r="GE299" s="912"/>
      <c r="GF299" s="912"/>
      <c r="GG299" s="912"/>
      <c r="GH299" s="912"/>
      <c r="GI299" s="913"/>
      <c r="GJ299" s="913"/>
      <c r="GK299" s="913"/>
      <c r="GL299" s="913"/>
      <c r="GM299" s="913"/>
      <c r="GN299" s="913"/>
      <c r="GO299" s="888"/>
    </row>
    <row r="300" spans="1:197" ht="11.1" customHeight="1" x14ac:dyDescent="0.2">
      <c r="A300" s="898"/>
      <c r="B300" s="955"/>
      <c r="C300" s="956"/>
      <c r="D300" s="956"/>
      <c r="E300" s="956"/>
      <c r="F300" s="956"/>
      <c r="G300" s="956"/>
      <c r="H300" s="956"/>
      <c r="I300" s="956"/>
      <c r="J300" s="956"/>
      <c r="K300" s="956"/>
      <c r="L300" s="956"/>
      <c r="M300" s="956"/>
      <c r="N300" s="956"/>
      <c r="O300" s="961"/>
      <c r="P300" s="962"/>
      <c r="Q300" s="962"/>
      <c r="R300" s="736"/>
      <c r="S300" s="736"/>
      <c r="T300" s="736"/>
      <c r="U300" s="736"/>
      <c r="V300" s="736"/>
      <c r="W300" s="736"/>
      <c r="X300" s="736"/>
      <c r="Y300" s="625"/>
      <c r="Z300" s="911"/>
      <c r="AA300" s="911"/>
      <c r="AB300" s="911"/>
      <c r="AC300" s="911"/>
      <c r="AD300" s="911"/>
      <c r="AE300" s="912"/>
      <c r="AF300" s="912"/>
      <c r="AG300" s="912"/>
      <c r="AH300" s="912"/>
      <c r="AI300" s="912"/>
      <c r="AJ300" s="912"/>
      <c r="AK300" s="912"/>
      <c r="AL300" s="912"/>
      <c r="AM300" s="912"/>
      <c r="AN300" s="912"/>
      <c r="AO300" s="912"/>
      <c r="AP300" s="912"/>
      <c r="AQ300" s="913"/>
      <c r="AR300" s="913"/>
      <c r="AS300" s="913"/>
      <c r="AT300" s="913"/>
      <c r="AU300" s="913"/>
      <c r="AV300" s="913"/>
      <c r="AW300" s="888"/>
      <c r="AX300" s="898"/>
      <c r="AY300" s="955"/>
      <c r="AZ300" s="956"/>
      <c r="BA300" s="956"/>
      <c r="BB300" s="956"/>
      <c r="BC300" s="956"/>
      <c r="BD300" s="956"/>
      <c r="BE300" s="956"/>
      <c r="BF300" s="956"/>
      <c r="BG300" s="956"/>
      <c r="BH300" s="956"/>
      <c r="BI300" s="956"/>
      <c r="BJ300" s="956"/>
      <c r="BK300" s="956"/>
      <c r="BL300" s="961"/>
      <c r="BM300" s="962"/>
      <c r="BN300" s="962"/>
      <c r="BO300" s="736"/>
      <c r="BP300" s="736"/>
      <c r="BQ300" s="736"/>
      <c r="BR300" s="736"/>
      <c r="BS300" s="736"/>
      <c r="BT300" s="736"/>
      <c r="BU300" s="736"/>
      <c r="BV300" s="625"/>
      <c r="BW300" s="911"/>
      <c r="BX300" s="911"/>
      <c r="BY300" s="911"/>
      <c r="BZ300" s="911"/>
      <c r="CA300" s="911"/>
      <c r="CB300" s="912"/>
      <c r="CC300" s="912"/>
      <c r="CD300" s="912"/>
      <c r="CE300" s="912"/>
      <c r="CF300" s="912"/>
      <c r="CG300" s="912"/>
      <c r="CH300" s="912"/>
      <c r="CI300" s="912"/>
      <c r="CJ300" s="912"/>
      <c r="CK300" s="912"/>
      <c r="CL300" s="912"/>
      <c r="CM300" s="912"/>
      <c r="CN300" s="913"/>
      <c r="CO300" s="913"/>
      <c r="CP300" s="913"/>
      <c r="CQ300" s="913"/>
      <c r="CR300" s="913"/>
      <c r="CS300" s="913"/>
      <c r="CT300" s="888"/>
      <c r="CV300" s="898"/>
      <c r="CW300" s="955"/>
      <c r="CX300" s="956"/>
      <c r="CY300" s="956"/>
      <c r="CZ300" s="956"/>
      <c r="DA300" s="956"/>
      <c r="DB300" s="956"/>
      <c r="DC300" s="956"/>
      <c r="DD300" s="956"/>
      <c r="DE300" s="956"/>
      <c r="DF300" s="956"/>
      <c r="DG300" s="956"/>
      <c r="DH300" s="956"/>
      <c r="DI300" s="956"/>
      <c r="DJ300" s="961"/>
      <c r="DK300" s="962"/>
      <c r="DL300" s="962"/>
      <c r="DM300" s="736"/>
      <c r="DN300" s="736"/>
      <c r="DO300" s="736"/>
      <c r="DP300" s="736"/>
      <c r="DQ300" s="736"/>
      <c r="DR300" s="736"/>
      <c r="DS300" s="736"/>
      <c r="DT300" s="625"/>
      <c r="DU300" s="911"/>
      <c r="DV300" s="911"/>
      <c r="DW300" s="911"/>
      <c r="DX300" s="911"/>
      <c r="DY300" s="911"/>
      <c r="DZ300" s="912"/>
      <c r="EA300" s="912"/>
      <c r="EB300" s="912"/>
      <c r="EC300" s="912"/>
      <c r="ED300" s="912"/>
      <c r="EE300" s="912"/>
      <c r="EF300" s="912"/>
      <c r="EG300" s="912"/>
      <c r="EH300" s="912"/>
      <c r="EI300" s="912"/>
      <c r="EJ300" s="912"/>
      <c r="EK300" s="912"/>
      <c r="EL300" s="913"/>
      <c r="EM300" s="913"/>
      <c r="EN300" s="913"/>
      <c r="EO300" s="913"/>
      <c r="EP300" s="913"/>
      <c r="EQ300" s="913"/>
      <c r="ER300" s="888"/>
      <c r="ES300" s="898"/>
      <c r="ET300" s="955"/>
      <c r="EU300" s="956"/>
      <c r="EV300" s="956"/>
      <c r="EW300" s="956"/>
      <c r="EX300" s="956"/>
      <c r="EY300" s="956"/>
      <c r="EZ300" s="956"/>
      <c r="FA300" s="956"/>
      <c r="FB300" s="956"/>
      <c r="FC300" s="956"/>
      <c r="FD300" s="956"/>
      <c r="FE300" s="956"/>
      <c r="FF300" s="956"/>
      <c r="FG300" s="961"/>
      <c r="FH300" s="962"/>
      <c r="FI300" s="962"/>
      <c r="FJ300" s="736"/>
      <c r="FK300" s="736"/>
      <c r="FL300" s="736"/>
      <c r="FM300" s="736"/>
      <c r="FN300" s="736"/>
      <c r="FO300" s="736"/>
      <c r="FP300" s="736"/>
      <c r="FQ300" s="625"/>
      <c r="FR300" s="911"/>
      <c r="FS300" s="911"/>
      <c r="FT300" s="911"/>
      <c r="FU300" s="911"/>
      <c r="FV300" s="911"/>
      <c r="FW300" s="912"/>
      <c r="FX300" s="912"/>
      <c r="FY300" s="912"/>
      <c r="FZ300" s="912"/>
      <c r="GA300" s="912"/>
      <c r="GB300" s="912"/>
      <c r="GC300" s="912"/>
      <c r="GD300" s="912"/>
      <c r="GE300" s="912"/>
      <c r="GF300" s="912"/>
      <c r="GG300" s="912"/>
      <c r="GH300" s="912"/>
      <c r="GI300" s="913"/>
      <c r="GJ300" s="913"/>
      <c r="GK300" s="913"/>
      <c r="GL300" s="913"/>
      <c r="GM300" s="913"/>
      <c r="GN300" s="913"/>
      <c r="GO300" s="888"/>
    </row>
    <row r="301" spans="1:197" ht="15" customHeight="1" x14ac:dyDescent="0.2">
      <c r="A301" s="898"/>
      <c r="B301" s="957"/>
      <c r="C301" s="958"/>
      <c r="D301" s="958"/>
      <c r="E301" s="958"/>
      <c r="F301" s="958"/>
      <c r="G301" s="958"/>
      <c r="H301" s="958"/>
      <c r="I301" s="958"/>
      <c r="J301" s="958"/>
      <c r="K301" s="958"/>
      <c r="L301" s="958"/>
      <c r="M301" s="958"/>
      <c r="N301" s="958"/>
      <c r="O301" s="963"/>
      <c r="P301" s="964"/>
      <c r="Q301" s="964"/>
      <c r="R301" s="736"/>
      <c r="S301" s="736"/>
      <c r="T301" s="736"/>
      <c r="U301" s="736"/>
      <c r="V301" s="736"/>
      <c r="W301" s="736"/>
      <c r="X301" s="736"/>
      <c r="Y301" s="625"/>
      <c r="Z301" s="910"/>
      <c r="AA301" s="911"/>
      <c r="AB301" s="911"/>
      <c r="AC301" s="911"/>
      <c r="AD301" s="911"/>
      <c r="AE301" s="912"/>
      <c r="AF301" s="912"/>
      <c r="AG301" s="912"/>
      <c r="AH301" s="912"/>
      <c r="AI301" s="912"/>
      <c r="AJ301" s="912"/>
      <c r="AK301" s="912"/>
      <c r="AL301" s="912"/>
      <c r="AM301" s="912"/>
      <c r="AN301" s="912"/>
      <c r="AO301" s="912"/>
      <c r="AP301" s="912"/>
      <c r="AQ301" s="913"/>
      <c r="AR301" s="913"/>
      <c r="AS301" s="913"/>
      <c r="AT301" s="913"/>
      <c r="AU301" s="913"/>
      <c r="AV301" s="913"/>
      <c r="AW301" s="888"/>
      <c r="AX301" s="898"/>
      <c r="AY301" s="957"/>
      <c r="AZ301" s="958"/>
      <c r="BA301" s="958"/>
      <c r="BB301" s="958"/>
      <c r="BC301" s="958"/>
      <c r="BD301" s="958"/>
      <c r="BE301" s="958"/>
      <c r="BF301" s="958"/>
      <c r="BG301" s="958"/>
      <c r="BH301" s="958"/>
      <c r="BI301" s="958"/>
      <c r="BJ301" s="958"/>
      <c r="BK301" s="958"/>
      <c r="BL301" s="963"/>
      <c r="BM301" s="964"/>
      <c r="BN301" s="964"/>
      <c r="BO301" s="736"/>
      <c r="BP301" s="736"/>
      <c r="BQ301" s="736"/>
      <c r="BR301" s="736"/>
      <c r="BS301" s="736"/>
      <c r="BT301" s="736"/>
      <c r="BU301" s="736"/>
      <c r="BV301" s="625"/>
      <c r="BW301" s="910"/>
      <c r="BX301" s="911"/>
      <c r="BY301" s="911"/>
      <c r="BZ301" s="911"/>
      <c r="CA301" s="911"/>
      <c r="CB301" s="912"/>
      <c r="CC301" s="912"/>
      <c r="CD301" s="912"/>
      <c r="CE301" s="912"/>
      <c r="CF301" s="912"/>
      <c r="CG301" s="912"/>
      <c r="CH301" s="912"/>
      <c r="CI301" s="912"/>
      <c r="CJ301" s="912"/>
      <c r="CK301" s="912"/>
      <c r="CL301" s="912"/>
      <c r="CM301" s="912"/>
      <c r="CN301" s="913"/>
      <c r="CO301" s="913"/>
      <c r="CP301" s="913"/>
      <c r="CQ301" s="913"/>
      <c r="CR301" s="913"/>
      <c r="CS301" s="913"/>
      <c r="CT301" s="888"/>
      <c r="CV301" s="898"/>
      <c r="CW301" s="957"/>
      <c r="CX301" s="958"/>
      <c r="CY301" s="958"/>
      <c r="CZ301" s="958"/>
      <c r="DA301" s="958"/>
      <c r="DB301" s="958"/>
      <c r="DC301" s="958"/>
      <c r="DD301" s="958"/>
      <c r="DE301" s="958"/>
      <c r="DF301" s="958"/>
      <c r="DG301" s="958"/>
      <c r="DH301" s="958"/>
      <c r="DI301" s="958"/>
      <c r="DJ301" s="963"/>
      <c r="DK301" s="964"/>
      <c r="DL301" s="964"/>
      <c r="DM301" s="736"/>
      <c r="DN301" s="736"/>
      <c r="DO301" s="736"/>
      <c r="DP301" s="736"/>
      <c r="DQ301" s="736"/>
      <c r="DR301" s="736"/>
      <c r="DS301" s="736"/>
      <c r="DT301" s="625"/>
      <c r="DU301" s="910"/>
      <c r="DV301" s="911"/>
      <c r="DW301" s="911"/>
      <c r="DX301" s="911"/>
      <c r="DY301" s="911"/>
      <c r="DZ301" s="912"/>
      <c r="EA301" s="912"/>
      <c r="EB301" s="912"/>
      <c r="EC301" s="912"/>
      <c r="ED301" s="912"/>
      <c r="EE301" s="912"/>
      <c r="EF301" s="912"/>
      <c r="EG301" s="912"/>
      <c r="EH301" s="912"/>
      <c r="EI301" s="912"/>
      <c r="EJ301" s="912"/>
      <c r="EK301" s="912"/>
      <c r="EL301" s="913"/>
      <c r="EM301" s="913"/>
      <c r="EN301" s="913"/>
      <c r="EO301" s="913"/>
      <c r="EP301" s="913"/>
      <c r="EQ301" s="913"/>
      <c r="ER301" s="888"/>
      <c r="ES301" s="898"/>
      <c r="ET301" s="957"/>
      <c r="EU301" s="958"/>
      <c r="EV301" s="958"/>
      <c r="EW301" s="958"/>
      <c r="EX301" s="958"/>
      <c r="EY301" s="958"/>
      <c r="EZ301" s="958"/>
      <c r="FA301" s="958"/>
      <c r="FB301" s="958"/>
      <c r="FC301" s="958"/>
      <c r="FD301" s="958"/>
      <c r="FE301" s="958"/>
      <c r="FF301" s="958"/>
      <c r="FG301" s="963"/>
      <c r="FH301" s="964"/>
      <c r="FI301" s="964"/>
      <c r="FJ301" s="736"/>
      <c r="FK301" s="736"/>
      <c r="FL301" s="736"/>
      <c r="FM301" s="736"/>
      <c r="FN301" s="736"/>
      <c r="FO301" s="736"/>
      <c r="FP301" s="736"/>
      <c r="FQ301" s="625"/>
      <c r="FR301" s="910"/>
      <c r="FS301" s="911"/>
      <c r="FT301" s="911"/>
      <c r="FU301" s="911"/>
      <c r="FV301" s="911"/>
      <c r="FW301" s="912"/>
      <c r="FX301" s="912"/>
      <c r="FY301" s="912"/>
      <c r="FZ301" s="912"/>
      <c r="GA301" s="912"/>
      <c r="GB301" s="912"/>
      <c r="GC301" s="912"/>
      <c r="GD301" s="912"/>
      <c r="GE301" s="912"/>
      <c r="GF301" s="912"/>
      <c r="GG301" s="912"/>
      <c r="GH301" s="912"/>
      <c r="GI301" s="913"/>
      <c r="GJ301" s="913"/>
      <c r="GK301" s="913"/>
      <c r="GL301" s="913"/>
      <c r="GM301" s="913"/>
      <c r="GN301" s="913"/>
      <c r="GO301" s="888"/>
    </row>
    <row r="302" spans="1:197" ht="4.5" customHeight="1" x14ac:dyDescent="0.25">
      <c r="A302" s="898"/>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625"/>
      <c r="Z302" s="911"/>
      <c r="AA302" s="911"/>
      <c r="AB302" s="911"/>
      <c r="AC302" s="911"/>
      <c r="AD302" s="911"/>
      <c r="AE302" s="912"/>
      <c r="AF302" s="912"/>
      <c r="AG302" s="912"/>
      <c r="AH302" s="912"/>
      <c r="AI302" s="912"/>
      <c r="AJ302" s="912"/>
      <c r="AK302" s="912"/>
      <c r="AL302" s="912"/>
      <c r="AM302" s="912"/>
      <c r="AN302" s="912"/>
      <c r="AO302" s="912"/>
      <c r="AP302" s="912"/>
      <c r="AQ302" s="913"/>
      <c r="AR302" s="913"/>
      <c r="AS302" s="913"/>
      <c r="AT302" s="913"/>
      <c r="AU302" s="913"/>
      <c r="AV302" s="913"/>
      <c r="AW302" s="888"/>
      <c r="AX302" s="898"/>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625"/>
      <c r="BW302" s="911"/>
      <c r="BX302" s="911"/>
      <c r="BY302" s="911"/>
      <c r="BZ302" s="911"/>
      <c r="CA302" s="911"/>
      <c r="CB302" s="912"/>
      <c r="CC302" s="912"/>
      <c r="CD302" s="912"/>
      <c r="CE302" s="912"/>
      <c r="CF302" s="912"/>
      <c r="CG302" s="912"/>
      <c r="CH302" s="912"/>
      <c r="CI302" s="912"/>
      <c r="CJ302" s="912"/>
      <c r="CK302" s="912"/>
      <c r="CL302" s="912"/>
      <c r="CM302" s="912"/>
      <c r="CN302" s="913"/>
      <c r="CO302" s="913"/>
      <c r="CP302" s="913"/>
      <c r="CQ302" s="913"/>
      <c r="CR302" s="913"/>
      <c r="CS302" s="913"/>
      <c r="CT302" s="888"/>
      <c r="CV302" s="898"/>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625"/>
      <c r="DU302" s="911"/>
      <c r="DV302" s="911"/>
      <c r="DW302" s="911"/>
      <c r="DX302" s="911"/>
      <c r="DY302" s="911"/>
      <c r="DZ302" s="912"/>
      <c r="EA302" s="912"/>
      <c r="EB302" s="912"/>
      <c r="EC302" s="912"/>
      <c r="ED302" s="912"/>
      <c r="EE302" s="912"/>
      <c r="EF302" s="912"/>
      <c r="EG302" s="912"/>
      <c r="EH302" s="912"/>
      <c r="EI302" s="912"/>
      <c r="EJ302" s="912"/>
      <c r="EK302" s="912"/>
      <c r="EL302" s="913"/>
      <c r="EM302" s="913"/>
      <c r="EN302" s="913"/>
      <c r="EO302" s="913"/>
      <c r="EP302" s="913"/>
      <c r="EQ302" s="913"/>
      <c r="ER302" s="888"/>
      <c r="ES302" s="898"/>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625"/>
      <c r="FR302" s="911"/>
      <c r="FS302" s="911"/>
      <c r="FT302" s="911"/>
      <c r="FU302" s="911"/>
      <c r="FV302" s="911"/>
      <c r="FW302" s="912"/>
      <c r="FX302" s="912"/>
      <c r="FY302" s="912"/>
      <c r="FZ302" s="912"/>
      <c r="GA302" s="912"/>
      <c r="GB302" s="912"/>
      <c r="GC302" s="912"/>
      <c r="GD302" s="912"/>
      <c r="GE302" s="912"/>
      <c r="GF302" s="912"/>
      <c r="GG302" s="912"/>
      <c r="GH302" s="912"/>
      <c r="GI302" s="913"/>
      <c r="GJ302" s="913"/>
      <c r="GK302" s="913"/>
      <c r="GL302" s="913"/>
      <c r="GM302" s="913"/>
      <c r="GN302" s="913"/>
      <c r="GO302" s="888"/>
    </row>
    <row r="303" spans="1:197" ht="9.75" customHeight="1" x14ac:dyDescent="0.2">
      <c r="A303" s="898"/>
      <c r="B303" s="948" t="str">
        <f>IF(Portada!$A$1="www.fly-logics.com","ILS",0)</f>
        <v>ILS</v>
      </c>
      <c r="C303" s="948"/>
      <c r="D303" s="948"/>
      <c r="E303" s="948"/>
      <c r="F303" s="948"/>
      <c r="G303" s="948"/>
      <c r="H303" s="949" t="str">
        <f>IF(Portada!$A$1="www.fly-logics.com","VFR",0)</f>
        <v>VFR</v>
      </c>
      <c r="I303" s="950"/>
      <c r="J303" s="950"/>
      <c r="K303" s="950"/>
      <c r="L303" s="951"/>
      <c r="M303" s="949" t="str">
        <f>IF(Portada!$A$1="www.fly-logics.com","ADF",0)</f>
        <v>ADF</v>
      </c>
      <c r="N303" s="950"/>
      <c r="O303" s="950"/>
      <c r="P303" s="950"/>
      <c r="Q303" s="950"/>
      <c r="R303" s="951"/>
      <c r="S303" s="952" t="str">
        <f>IF(Portada!$A$1="www.fly-logics.com","VOR",0)</f>
        <v>VOR</v>
      </c>
      <c r="T303" s="952"/>
      <c r="U303" s="952"/>
      <c r="V303" s="952"/>
      <c r="W303" s="952"/>
      <c r="X303" s="952"/>
      <c r="Y303" s="625"/>
      <c r="Z303" s="910"/>
      <c r="AA303" s="911"/>
      <c r="AB303" s="911"/>
      <c r="AC303" s="911"/>
      <c r="AD303" s="911"/>
      <c r="AE303" s="912"/>
      <c r="AF303" s="912"/>
      <c r="AG303" s="912"/>
      <c r="AH303" s="912"/>
      <c r="AI303" s="912"/>
      <c r="AJ303" s="912"/>
      <c r="AK303" s="912"/>
      <c r="AL303" s="912"/>
      <c r="AM303" s="912"/>
      <c r="AN303" s="912"/>
      <c r="AO303" s="912"/>
      <c r="AP303" s="912"/>
      <c r="AQ303" s="913"/>
      <c r="AR303" s="913"/>
      <c r="AS303" s="913"/>
      <c r="AT303" s="913"/>
      <c r="AU303" s="913"/>
      <c r="AV303" s="913"/>
      <c r="AW303" s="888"/>
      <c r="AX303" s="898"/>
      <c r="AY303" s="948" t="str">
        <f>IF(Portada!$A$1="www.fly-logics.com","ILS",0)</f>
        <v>ILS</v>
      </c>
      <c r="AZ303" s="948"/>
      <c r="BA303" s="948"/>
      <c r="BB303" s="948"/>
      <c r="BC303" s="948"/>
      <c r="BD303" s="948"/>
      <c r="BE303" s="949" t="str">
        <f>IF(Portada!$A$1="www.fly-logics.com","VFR",0)</f>
        <v>VFR</v>
      </c>
      <c r="BF303" s="950"/>
      <c r="BG303" s="950"/>
      <c r="BH303" s="950"/>
      <c r="BI303" s="951"/>
      <c r="BJ303" s="949" t="str">
        <f>IF(Portada!$A$1="www.fly-logics.com","ADF",0)</f>
        <v>ADF</v>
      </c>
      <c r="BK303" s="950"/>
      <c r="BL303" s="950"/>
      <c r="BM303" s="950"/>
      <c r="BN303" s="950"/>
      <c r="BO303" s="951"/>
      <c r="BP303" s="952" t="str">
        <f>IF(Portada!$A$1="www.fly-logics.com","VOR",0)</f>
        <v>VOR</v>
      </c>
      <c r="BQ303" s="952"/>
      <c r="BR303" s="952"/>
      <c r="BS303" s="952"/>
      <c r="BT303" s="952"/>
      <c r="BU303" s="952"/>
      <c r="BV303" s="625"/>
      <c r="BW303" s="910"/>
      <c r="BX303" s="911"/>
      <c r="BY303" s="911"/>
      <c r="BZ303" s="911"/>
      <c r="CA303" s="911"/>
      <c r="CB303" s="912"/>
      <c r="CC303" s="912"/>
      <c r="CD303" s="912"/>
      <c r="CE303" s="912"/>
      <c r="CF303" s="912"/>
      <c r="CG303" s="912"/>
      <c r="CH303" s="912"/>
      <c r="CI303" s="912"/>
      <c r="CJ303" s="912"/>
      <c r="CK303" s="912"/>
      <c r="CL303" s="912"/>
      <c r="CM303" s="912"/>
      <c r="CN303" s="913"/>
      <c r="CO303" s="913"/>
      <c r="CP303" s="913"/>
      <c r="CQ303" s="913"/>
      <c r="CR303" s="913"/>
      <c r="CS303" s="913"/>
      <c r="CT303" s="888"/>
      <c r="CV303" s="898"/>
      <c r="CW303" s="948" t="str">
        <f>IF(Portada!$A$1="www.fly-logics.com","ILS",0)</f>
        <v>ILS</v>
      </c>
      <c r="CX303" s="948"/>
      <c r="CY303" s="948"/>
      <c r="CZ303" s="948"/>
      <c r="DA303" s="948"/>
      <c r="DB303" s="948"/>
      <c r="DC303" s="949" t="str">
        <f>IF(Portada!$A$1="www.fly-logics.com","VFR",0)</f>
        <v>VFR</v>
      </c>
      <c r="DD303" s="950"/>
      <c r="DE303" s="950"/>
      <c r="DF303" s="950"/>
      <c r="DG303" s="951"/>
      <c r="DH303" s="949" t="str">
        <f>IF(Portada!$A$1="www.fly-logics.com","ADF",0)</f>
        <v>ADF</v>
      </c>
      <c r="DI303" s="950"/>
      <c r="DJ303" s="950"/>
      <c r="DK303" s="950"/>
      <c r="DL303" s="950"/>
      <c r="DM303" s="951"/>
      <c r="DN303" s="952" t="str">
        <f>IF(Portada!$A$1="www.fly-logics.com","VOR",0)</f>
        <v>VOR</v>
      </c>
      <c r="DO303" s="952"/>
      <c r="DP303" s="952"/>
      <c r="DQ303" s="952"/>
      <c r="DR303" s="952"/>
      <c r="DS303" s="952"/>
      <c r="DT303" s="625"/>
      <c r="DU303" s="910"/>
      <c r="DV303" s="911"/>
      <c r="DW303" s="911"/>
      <c r="DX303" s="911"/>
      <c r="DY303" s="911"/>
      <c r="DZ303" s="912"/>
      <c r="EA303" s="912"/>
      <c r="EB303" s="912"/>
      <c r="EC303" s="912"/>
      <c r="ED303" s="912"/>
      <c r="EE303" s="912"/>
      <c r="EF303" s="912"/>
      <c r="EG303" s="912"/>
      <c r="EH303" s="912"/>
      <c r="EI303" s="912"/>
      <c r="EJ303" s="912"/>
      <c r="EK303" s="912"/>
      <c r="EL303" s="913"/>
      <c r="EM303" s="913"/>
      <c r="EN303" s="913"/>
      <c r="EO303" s="913"/>
      <c r="EP303" s="913"/>
      <c r="EQ303" s="913"/>
      <c r="ER303" s="888"/>
      <c r="ES303" s="898"/>
      <c r="ET303" s="948" t="str">
        <f>IF(Portada!$A$1="www.fly-logics.com","ILS",0)</f>
        <v>ILS</v>
      </c>
      <c r="EU303" s="948"/>
      <c r="EV303" s="948"/>
      <c r="EW303" s="948"/>
      <c r="EX303" s="948"/>
      <c r="EY303" s="948"/>
      <c r="EZ303" s="949" t="str">
        <f>IF(Portada!$A$1="www.fly-logics.com","VFR",0)</f>
        <v>VFR</v>
      </c>
      <c r="FA303" s="950"/>
      <c r="FB303" s="950"/>
      <c r="FC303" s="950"/>
      <c r="FD303" s="951"/>
      <c r="FE303" s="949" t="str">
        <f>IF(Portada!$A$1="www.fly-logics.com","ADF",0)</f>
        <v>ADF</v>
      </c>
      <c r="FF303" s="950"/>
      <c r="FG303" s="950"/>
      <c r="FH303" s="950"/>
      <c r="FI303" s="950"/>
      <c r="FJ303" s="951"/>
      <c r="FK303" s="952" t="str">
        <f>IF(Portada!$A$1="www.fly-logics.com","VOR",0)</f>
        <v>VOR</v>
      </c>
      <c r="FL303" s="952"/>
      <c r="FM303" s="952"/>
      <c r="FN303" s="952"/>
      <c r="FO303" s="952"/>
      <c r="FP303" s="952"/>
      <c r="FQ303" s="625"/>
      <c r="FR303" s="910"/>
      <c r="FS303" s="911"/>
      <c r="FT303" s="911"/>
      <c r="FU303" s="911"/>
      <c r="FV303" s="911"/>
      <c r="FW303" s="912"/>
      <c r="FX303" s="912"/>
      <c r="FY303" s="912"/>
      <c r="FZ303" s="912"/>
      <c r="GA303" s="912"/>
      <c r="GB303" s="912"/>
      <c r="GC303" s="912"/>
      <c r="GD303" s="912"/>
      <c r="GE303" s="912"/>
      <c r="GF303" s="912"/>
      <c r="GG303" s="912"/>
      <c r="GH303" s="912"/>
      <c r="GI303" s="913"/>
      <c r="GJ303" s="913"/>
      <c r="GK303" s="913"/>
      <c r="GL303" s="913"/>
      <c r="GM303" s="913"/>
      <c r="GN303" s="913"/>
      <c r="GO303" s="888"/>
    </row>
    <row r="304" spans="1:197" ht="9.75" customHeight="1" x14ac:dyDescent="0.2">
      <c r="A304" s="898"/>
      <c r="B304" s="715"/>
      <c r="C304" s="716"/>
      <c r="D304" s="716"/>
      <c r="E304" s="716"/>
      <c r="F304" s="716"/>
      <c r="G304" s="717"/>
      <c r="H304" s="715"/>
      <c r="I304" s="716"/>
      <c r="J304" s="716"/>
      <c r="K304" s="716"/>
      <c r="L304" s="717"/>
      <c r="M304" s="715"/>
      <c r="N304" s="716"/>
      <c r="O304" s="716"/>
      <c r="P304" s="716"/>
      <c r="Q304" s="716"/>
      <c r="R304" s="717"/>
      <c r="S304" s="715"/>
      <c r="T304" s="716"/>
      <c r="U304" s="716"/>
      <c r="V304" s="716"/>
      <c r="W304" s="716"/>
      <c r="X304" s="717"/>
      <c r="Y304" s="625"/>
      <c r="Z304" s="911"/>
      <c r="AA304" s="911"/>
      <c r="AB304" s="911"/>
      <c r="AC304" s="911"/>
      <c r="AD304" s="911"/>
      <c r="AE304" s="912"/>
      <c r="AF304" s="912"/>
      <c r="AG304" s="912"/>
      <c r="AH304" s="912"/>
      <c r="AI304" s="912"/>
      <c r="AJ304" s="912"/>
      <c r="AK304" s="912"/>
      <c r="AL304" s="912"/>
      <c r="AM304" s="912"/>
      <c r="AN304" s="912"/>
      <c r="AO304" s="912"/>
      <c r="AP304" s="912"/>
      <c r="AQ304" s="913"/>
      <c r="AR304" s="913"/>
      <c r="AS304" s="913"/>
      <c r="AT304" s="913"/>
      <c r="AU304" s="913"/>
      <c r="AV304" s="913"/>
      <c r="AW304" s="888"/>
      <c r="AX304" s="898"/>
      <c r="AY304" s="715"/>
      <c r="AZ304" s="716"/>
      <c r="BA304" s="716"/>
      <c r="BB304" s="716"/>
      <c r="BC304" s="716"/>
      <c r="BD304" s="717"/>
      <c r="BE304" s="715"/>
      <c r="BF304" s="716"/>
      <c r="BG304" s="716"/>
      <c r="BH304" s="716"/>
      <c r="BI304" s="717"/>
      <c r="BJ304" s="715"/>
      <c r="BK304" s="716"/>
      <c r="BL304" s="716"/>
      <c r="BM304" s="716"/>
      <c r="BN304" s="716"/>
      <c r="BO304" s="717"/>
      <c r="BP304" s="715"/>
      <c r="BQ304" s="716"/>
      <c r="BR304" s="716"/>
      <c r="BS304" s="716"/>
      <c r="BT304" s="716"/>
      <c r="BU304" s="717"/>
      <c r="BV304" s="625"/>
      <c r="BW304" s="911"/>
      <c r="BX304" s="911"/>
      <c r="BY304" s="911"/>
      <c r="BZ304" s="911"/>
      <c r="CA304" s="911"/>
      <c r="CB304" s="912"/>
      <c r="CC304" s="912"/>
      <c r="CD304" s="912"/>
      <c r="CE304" s="912"/>
      <c r="CF304" s="912"/>
      <c r="CG304" s="912"/>
      <c r="CH304" s="912"/>
      <c r="CI304" s="912"/>
      <c r="CJ304" s="912"/>
      <c r="CK304" s="912"/>
      <c r="CL304" s="912"/>
      <c r="CM304" s="912"/>
      <c r="CN304" s="913"/>
      <c r="CO304" s="913"/>
      <c r="CP304" s="913"/>
      <c r="CQ304" s="913"/>
      <c r="CR304" s="913"/>
      <c r="CS304" s="913"/>
      <c r="CT304" s="888"/>
      <c r="CV304" s="898"/>
      <c r="CW304" s="715"/>
      <c r="CX304" s="716"/>
      <c r="CY304" s="716"/>
      <c r="CZ304" s="716"/>
      <c r="DA304" s="716"/>
      <c r="DB304" s="717"/>
      <c r="DC304" s="715"/>
      <c r="DD304" s="716"/>
      <c r="DE304" s="716"/>
      <c r="DF304" s="716"/>
      <c r="DG304" s="717"/>
      <c r="DH304" s="715"/>
      <c r="DI304" s="716"/>
      <c r="DJ304" s="716"/>
      <c r="DK304" s="716"/>
      <c r="DL304" s="716"/>
      <c r="DM304" s="717"/>
      <c r="DN304" s="715"/>
      <c r="DO304" s="716"/>
      <c r="DP304" s="716"/>
      <c r="DQ304" s="716"/>
      <c r="DR304" s="716"/>
      <c r="DS304" s="717"/>
      <c r="DT304" s="625"/>
      <c r="DU304" s="911"/>
      <c r="DV304" s="911"/>
      <c r="DW304" s="911"/>
      <c r="DX304" s="911"/>
      <c r="DY304" s="911"/>
      <c r="DZ304" s="912"/>
      <c r="EA304" s="912"/>
      <c r="EB304" s="912"/>
      <c r="EC304" s="912"/>
      <c r="ED304" s="912"/>
      <c r="EE304" s="912"/>
      <c r="EF304" s="912"/>
      <c r="EG304" s="912"/>
      <c r="EH304" s="912"/>
      <c r="EI304" s="912"/>
      <c r="EJ304" s="912"/>
      <c r="EK304" s="912"/>
      <c r="EL304" s="913"/>
      <c r="EM304" s="913"/>
      <c r="EN304" s="913"/>
      <c r="EO304" s="913"/>
      <c r="EP304" s="913"/>
      <c r="EQ304" s="913"/>
      <c r="ER304" s="888"/>
      <c r="ES304" s="898"/>
      <c r="ET304" s="715"/>
      <c r="EU304" s="716"/>
      <c r="EV304" s="716"/>
      <c r="EW304" s="716"/>
      <c r="EX304" s="716"/>
      <c r="EY304" s="717"/>
      <c r="EZ304" s="715"/>
      <c r="FA304" s="716"/>
      <c r="FB304" s="716"/>
      <c r="FC304" s="716"/>
      <c r="FD304" s="717"/>
      <c r="FE304" s="715"/>
      <c r="FF304" s="716"/>
      <c r="FG304" s="716"/>
      <c r="FH304" s="716"/>
      <c r="FI304" s="716"/>
      <c r="FJ304" s="717"/>
      <c r="FK304" s="715"/>
      <c r="FL304" s="716"/>
      <c r="FM304" s="716"/>
      <c r="FN304" s="716"/>
      <c r="FO304" s="716"/>
      <c r="FP304" s="717"/>
      <c r="FQ304" s="625"/>
      <c r="FR304" s="911"/>
      <c r="FS304" s="911"/>
      <c r="FT304" s="911"/>
      <c r="FU304" s="911"/>
      <c r="FV304" s="911"/>
      <c r="FW304" s="912"/>
      <c r="FX304" s="912"/>
      <c r="FY304" s="912"/>
      <c r="FZ304" s="912"/>
      <c r="GA304" s="912"/>
      <c r="GB304" s="912"/>
      <c r="GC304" s="912"/>
      <c r="GD304" s="912"/>
      <c r="GE304" s="912"/>
      <c r="GF304" s="912"/>
      <c r="GG304" s="912"/>
      <c r="GH304" s="912"/>
      <c r="GI304" s="913"/>
      <c r="GJ304" s="913"/>
      <c r="GK304" s="913"/>
      <c r="GL304" s="913"/>
      <c r="GM304" s="913"/>
      <c r="GN304" s="913"/>
      <c r="GO304" s="888"/>
    </row>
    <row r="305" spans="1:197" ht="9" customHeight="1" x14ac:dyDescent="0.2">
      <c r="A305" s="898"/>
      <c r="B305" s="718"/>
      <c r="C305" s="719"/>
      <c r="D305" s="719"/>
      <c r="E305" s="719"/>
      <c r="F305" s="719"/>
      <c r="G305" s="720"/>
      <c r="H305" s="721"/>
      <c r="I305" s="722"/>
      <c r="J305" s="722"/>
      <c r="K305" s="722"/>
      <c r="L305" s="723"/>
      <c r="M305" s="721"/>
      <c r="N305" s="722"/>
      <c r="O305" s="722"/>
      <c r="P305" s="722"/>
      <c r="Q305" s="722"/>
      <c r="R305" s="723"/>
      <c r="S305" s="718"/>
      <c r="T305" s="719"/>
      <c r="U305" s="719"/>
      <c r="V305" s="719"/>
      <c r="W305" s="719"/>
      <c r="X305" s="720"/>
      <c r="Y305" s="625"/>
      <c r="Z305" s="910"/>
      <c r="AA305" s="911"/>
      <c r="AB305" s="911"/>
      <c r="AC305" s="911"/>
      <c r="AD305" s="911"/>
      <c r="AE305" s="912"/>
      <c r="AF305" s="912"/>
      <c r="AG305" s="912"/>
      <c r="AH305" s="912"/>
      <c r="AI305" s="912"/>
      <c r="AJ305" s="912"/>
      <c r="AK305" s="912"/>
      <c r="AL305" s="912"/>
      <c r="AM305" s="912"/>
      <c r="AN305" s="912"/>
      <c r="AO305" s="912"/>
      <c r="AP305" s="912"/>
      <c r="AQ305" s="913"/>
      <c r="AR305" s="913"/>
      <c r="AS305" s="913"/>
      <c r="AT305" s="913"/>
      <c r="AU305" s="913"/>
      <c r="AV305" s="913"/>
      <c r="AW305" s="888"/>
      <c r="AX305" s="898"/>
      <c r="AY305" s="718"/>
      <c r="AZ305" s="719"/>
      <c r="BA305" s="719"/>
      <c r="BB305" s="719"/>
      <c r="BC305" s="719"/>
      <c r="BD305" s="720"/>
      <c r="BE305" s="721"/>
      <c r="BF305" s="722"/>
      <c r="BG305" s="722"/>
      <c r="BH305" s="722"/>
      <c r="BI305" s="723"/>
      <c r="BJ305" s="721"/>
      <c r="BK305" s="722"/>
      <c r="BL305" s="722"/>
      <c r="BM305" s="722"/>
      <c r="BN305" s="722"/>
      <c r="BO305" s="723"/>
      <c r="BP305" s="718"/>
      <c r="BQ305" s="719"/>
      <c r="BR305" s="719"/>
      <c r="BS305" s="719"/>
      <c r="BT305" s="719"/>
      <c r="BU305" s="720"/>
      <c r="BV305" s="625"/>
      <c r="BW305" s="910"/>
      <c r="BX305" s="911"/>
      <c r="BY305" s="911"/>
      <c r="BZ305" s="911"/>
      <c r="CA305" s="911"/>
      <c r="CB305" s="912"/>
      <c r="CC305" s="912"/>
      <c r="CD305" s="912"/>
      <c r="CE305" s="912"/>
      <c r="CF305" s="912"/>
      <c r="CG305" s="912"/>
      <c r="CH305" s="912"/>
      <c r="CI305" s="912"/>
      <c r="CJ305" s="912"/>
      <c r="CK305" s="912"/>
      <c r="CL305" s="912"/>
      <c r="CM305" s="912"/>
      <c r="CN305" s="913"/>
      <c r="CO305" s="913"/>
      <c r="CP305" s="913"/>
      <c r="CQ305" s="913"/>
      <c r="CR305" s="913"/>
      <c r="CS305" s="913"/>
      <c r="CT305" s="888"/>
      <c r="CV305" s="898"/>
      <c r="CW305" s="718"/>
      <c r="CX305" s="719"/>
      <c r="CY305" s="719"/>
      <c r="CZ305" s="719"/>
      <c r="DA305" s="719"/>
      <c r="DB305" s="720"/>
      <c r="DC305" s="721"/>
      <c r="DD305" s="722"/>
      <c r="DE305" s="722"/>
      <c r="DF305" s="722"/>
      <c r="DG305" s="723"/>
      <c r="DH305" s="721"/>
      <c r="DI305" s="722"/>
      <c r="DJ305" s="722"/>
      <c r="DK305" s="722"/>
      <c r="DL305" s="722"/>
      <c r="DM305" s="723"/>
      <c r="DN305" s="718"/>
      <c r="DO305" s="719"/>
      <c r="DP305" s="719"/>
      <c r="DQ305" s="719"/>
      <c r="DR305" s="719"/>
      <c r="DS305" s="720"/>
      <c r="DT305" s="625"/>
      <c r="DU305" s="910"/>
      <c r="DV305" s="911"/>
      <c r="DW305" s="911"/>
      <c r="DX305" s="911"/>
      <c r="DY305" s="911"/>
      <c r="DZ305" s="912"/>
      <c r="EA305" s="912"/>
      <c r="EB305" s="912"/>
      <c r="EC305" s="912"/>
      <c r="ED305" s="912"/>
      <c r="EE305" s="912"/>
      <c r="EF305" s="912"/>
      <c r="EG305" s="912"/>
      <c r="EH305" s="912"/>
      <c r="EI305" s="912"/>
      <c r="EJ305" s="912"/>
      <c r="EK305" s="912"/>
      <c r="EL305" s="913"/>
      <c r="EM305" s="913"/>
      <c r="EN305" s="913"/>
      <c r="EO305" s="913"/>
      <c r="EP305" s="913"/>
      <c r="EQ305" s="913"/>
      <c r="ER305" s="888"/>
      <c r="ES305" s="898"/>
      <c r="ET305" s="718"/>
      <c r="EU305" s="719"/>
      <c r="EV305" s="719"/>
      <c r="EW305" s="719"/>
      <c r="EX305" s="719"/>
      <c r="EY305" s="720"/>
      <c r="EZ305" s="721"/>
      <c r="FA305" s="722"/>
      <c r="FB305" s="722"/>
      <c r="FC305" s="722"/>
      <c r="FD305" s="723"/>
      <c r="FE305" s="721"/>
      <c r="FF305" s="722"/>
      <c r="FG305" s="722"/>
      <c r="FH305" s="722"/>
      <c r="FI305" s="722"/>
      <c r="FJ305" s="723"/>
      <c r="FK305" s="718"/>
      <c r="FL305" s="719"/>
      <c r="FM305" s="719"/>
      <c r="FN305" s="719"/>
      <c r="FO305" s="719"/>
      <c r="FP305" s="720"/>
      <c r="FQ305" s="625"/>
      <c r="FR305" s="910"/>
      <c r="FS305" s="911"/>
      <c r="FT305" s="911"/>
      <c r="FU305" s="911"/>
      <c r="FV305" s="911"/>
      <c r="FW305" s="912"/>
      <c r="FX305" s="912"/>
      <c r="FY305" s="912"/>
      <c r="FZ305" s="912"/>
      <c r="GA305" s="912"/>
      <c r="GB305" s="912"/>
      <c r="GC305" s="912"/>
      <c r="GD305" s="912"/>
      <c r="GE305" s="912"/>
      <c r="GF305" s="912"/>
      <c r="GG305" s="912"/>
      <c r="GH305" s="912"/>
      <c r="GI305" s="913"/>
      <c r="GJ305" s="913"/>
      <c r="GK305" s="913"/>
      <c r="GL305" s="913"/>
      <c r="GM305" s="913"/>
      <c r="GN305" s="913"/>
      <c r="GO305" s="888"/>
    </row>
    <row r="306" spans="1:197" ht="6.75" customHeight="1" x14ac:dyDescent="0.2">
      <c r="A306" s="898"/>
      <c r="B306" s="168"/>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625"/>
      <c r="Z306" s="911"/>
      <c r="AA306" s="911"/>
      <c r="AB306" s="911"/>
      <c r="AC306" s="911"/>
      <c r="AD306" s="911"/>
      <c r="AE306" s="912"/>
      <c r="AF306" s="912"/>
      <c r="AG306" s="912"/>
      <c r="AH306" s="912"/>
      <c r="AI306" s="912"/>
      <c r="AJ306" s="912"/>
      <c r="AK306" s="912"/>
      <c r="AL306" s="912"/>
      <c r="AM306" s="912"/>
      <c r="AN306" s="912"/>
      <c r="AO306" s="912"/>
      <c r="AP306" s="912"/>
      <c r="AQ306" s="913"/>
      <c r="AR306" s="913"/>
      <c r="AS306" s="913"/>
      <c r="AT306" s="913"/>
      <c r="AU306" s="913"/>
      <c r="AV306" s="913"/>
      <c r="AW306" s="888"/>
      <c r="AX306" s="898"/>
      <c r="AY306" s="168"/>
      <c r="AZ306" s="168"/>
      <c r="BA306" s="168"/>
      <c r="BB306" s="168"/>
      <c r="BC306" s="168"/>
      <c r="BD306" s="168"/>
      <c r="BE306" s="168"/>
      <c r="BF306" s="168"/>
      <c r="BG306" s="168"/>
      <c r="BH306" s="168"/>
      <c r="BI306" s="168"/>
      <c r="BJ306" s="168"/>
      <c r="BK306" s="168"/>
      <c r="BL306" s="168"/>
      <c r="BM306" s="168"/>
      <c r="BN306" s="168"/>
      <c r="BO306" s="168"/>
      <c r="BP306" s="168"/>
      <c r="BQ306" s="168"/>
      <c r="BR306" s="168"/>
      <c r="BS306" s="168"/>
      <c r="BT306" s="168"/>
      <c r="BU306" s="168"/>
      <c r="BV306" s="625"/>
      <c r="BW306" s="911"/>
      <c r="BX306" s="911"/>
      <c r="BY306" s="911"/>
      <c r="BZ306" s="911"/>
      <c r="CA306" s="911"/>
      <c r="CB306" s="912"/>
      <c r="CC306" s="912"/>
      <c r="CD306" s="912"/>
      <c r="CE306" s="912"/>
      <c r="CF306" s="912"/>
      <c r="CG306" s="912"/>
      <c r="CH306" s="912"/>
      <c r="CI306" s="912"/>
      <c r="CJ306" s="912"/>
      <c r="CK306" s="912"/>
      <c r="CL306" s="912"/>
      <c r="CM306" s="912"/>
      <c r="CN306" s="913"/>
      <c r="CO306" s="913"/>
      <c r="CP306" s="913"/>
      <c r="CQ306" s="913"/>
      <c r="CR306" s="913"/>
      <c r="CS306" s="913"/>
      <c r="CT306" s="888"/>
      <c r="CV306" s="898"/>
      <c r="CW306" s="168"/>
      <c r="CX306" s="168"/>
      <c r="CY306" s="168"/>
      <c r="CZ306" s="168"/>
      <c r="DA306" s="168"/>
      <c r="DB306" s="168"/>
      <c r="DC306" s="168"/>
      <c r="DD306" s="168"/>
      <c r="DE306" s="168"/>
      <c r="DF306" s="168"/>
      <c r="DG306" s="168"/>
      <c r="DH306" s="168"/>
      <c r="DI306" s="168"/>
      <c r="DJ306" s="168"/>
      <c r="DK306" s="168"/>
      <c r="DL306" s="168"/>
      <c r="DM306" s="168"/>
      <c r="DN306" s="168"/>
      <c r="DO306" s="168"/>
      <c r="DP306" s="168"/>
      <c r="DQ306" s="168"/>
      <c r="DR306" s="168"/>
      <c r="DS306" s="168"/>
      <c r="DT306" s="625"/>
      <c r="DU306" s="911"/>
      <c r="DV306" s="911"/>
      <c r="DW306" s="911"/>
      <c r="DX306" s="911"/>
      <c r="DY306" s="911"/>
      <c r="DZ306" s="912"/>
      <c r="EA306" s="912"/>
      <c r="EB306" s="912"/>
      <c r="EC306" s="912"/>
      <c r="ED306" s="912"/>
      <c r="EE306" s="912"/>
      <c r="EF306" s="912"/>
      <c r="EG306" s="912"/>
      <c r="EH306" s="912"/>
      <c r="EI306" s="912"/>
      <c r="EJ306" s="912"/>
      <c r="EK306" s="912"/>
      <c r="EL306" s="913"/>
      <c r="EM306" s="913"/>
      <c r="EN306" s="913"/>
      <c r="EO306" s="913"/>
      <c r="EP306" s="913"/>
      <c r="EQ306" s="913"/>
      <c r="ER306" s="888"/>
      <c r="ES306" s="898"/>
      <c r="ET306" s="168"/>
      <c r="EU306" s="168"/>
      <c r="EV306" s="168"/>
      <c r="EW306" s="168"/>
      <c r="EX306" s="168"/>
      <c r="EY306" s="168"/>
      <c r="EZ306" s="168"/>
      <c r="FA306" s="168"/>
      <c r="FB306" s="168"/>
      <c r="FC306" s="168"/>
      <c r="FD306" s="168"/>
      <c r="FE306" s="168"/>
      <c r="FF306" s="168"/>
      <c r="FG306" s="168"/>
      <c r="FH306" s="168"/>
      <c r="FI306" s="168"/>
      <c r="FJ306" s="168"/>
      <c r="FK306" s="168"/>
      <c r="FL306" s="168"/>
      <c r="FM306" s="168"/>
      <c r="FN306" s="168"/>
      <c r="FO306" s="168"/>
      <c r="FP306" s="168"/>
      <c r="FQ306" s="625"/>
      <c r="FR306" s="911"/>
      <c r="FS306" s="911"/>
      <c r="FT306" s="911"/>
      <c r="FU306" s="911"/>
      <c r="FV306" s="911"/>
      <c r="FW306" s="912"/>
      <c r="FX306" s="912"/>
      <c r="FY306" s="912"/>
      <c r="FZ306" s="912"/>
      <c r="GA306" s="912"/>
      <c r="GB306" s="912"/>
      <c r="GC306" s="912"/>
      <c r="GD306" s="912"/>
      <c r="GE306" s="912"/>
      <c r="GF306" s="912"/>
      <c r="GG306" s="912"/>
      <c r="GH306" s="912"/>
      <c r="GI306" s="913"/>
      <c r="GJ306" s="913"/>
      <c r="GK306" s="913"/>
      <c r="GL306" s="913"/>
      <c r="GM306" s="913"/>
      <c r="GN306" s="913"/>
      <c r="GO306" s="888"/>
    </row>
    <row r="307" spans="1:197" ht="5.25" customHeight="1" x14ac:dyDescent="0.2">
      <c r="A307" s="898"/>
      <c r="B307" s="930" t="str">
        <f>IF(B303="ILS","CAT I","")</f>
        <v>CAT I</v>
      </c>
      <c r="C307" s="931"/>
      <c r="D307" s="931"/>
      <c r="E307" s="936"/>
      <c r="F307" s="937"/>
      <c r="G307" s="937"/>
      <c r="H307" s="938"/>
      <c r="I307" s="20"/>
      <c r="J307" s="930" t="s">
        <v>58</v>
      </c>
      <c r="K307" s="931"/>
      <c r="L307" s="931"/>
      <c r="M307" s="921" t="str">
        <f>IF(B303="ILS","CAT II","")</f>
        <v>CAT II</v>
      </c>
      <c r="N307" s="922"/>
      <c r="O307" s="922"/>
      <c r="P307" s="923"/>
      <c r="Q307" s="20"/>
      <c r="R307" s="930" t="s">
        <v>61</v>
      </c>
      <c r="S307" s="931"/>
      <c r="T307" s="945"/>
      <c r="U307" s="921" t="str">
        <f>IF(B303="ILS","CAT III","")</f>
        <v>CAT III</v>
      </c>
      <c r="V307" s="922"/>
      <c r="W307" s="922"/>
      <c r="X307" s="923"/>
      <c r="Y307" s="625"/>
      <c r="Z307" s="910"/>
      <c r="AA307" s="911"/>
      <c r="AB307" s="911"/>
      <c r="AC307" s="911"/>
      <c r="AD307" s="911"/>
      <c r="AE307" s="912"/>
      <c r="AF307" s="912"/>
      <c r="AG307" s="912"/>
      <c r="AH307" s="912"/>
      <c r="AI307" s="912"/>
      <c r="AJ307" s="912"/>
      <c r="AK307" s="912"/>
      <c r="AL307" s="912"/>
      <c r="AM307" s="912"/>
      <c r="AN307" s="912"/>
      <c r="AO307" s="912"/>
      <c r="AP307" s="912"/>
      <c r="AQ307" s="913"/>
      <c r="AR307" s="913"/>
      <c r="AS307" s="913"/>
      <c r="AT307" s="913"/>
      <c r="AU307" s="913"/>
      <c r="AV307" s="913"/>
      <c r="AW307" s="888"/>
      <c r="AX307" s="898"/>
      <c r="AY307" s="930" t="str">
        <f>IF(AY303="ILS","CAT I","")</f>
        <v>CAT I</v>
      </c>
      <c r="AZ307" s="931"/>
      <c r="BA307" s="931"/>
      <c r="BB307" s="936"/>
      <c r="BC307" s="937"/>
      <c r="BD307" s="937"/>
      <c r="BE307" s="938"/>
      <c r="BF307" s="20"/>
      <c r="BG307" s="930" t="s">
        <v>58</v>
      </c>
      <c r="BH307" s="931"/>
      <c r="BI307" s="931"/>
      <c r="BJ307" s="921" t="str">
        <f>IF(AY303="ILS","CAT II","")</f>
        <v>CAT II</v>
      </c>
      <c r="BK307" s="922"/>
      <c r="BL307" s="922"/>
      <c r="BM307" s="923"/>
      <c r="BN307" s="20"/>
      <c r="BO307" s="930" t="s">
        <v>61</v>
      </c>
      <c r="BP307" s="931"/>
      <c r="BQ307" s="945"/>
      <c r="BR307" s="921" t="str">
        <f>IF(AY303="ILS","CAT III","")</f>
        <v>CAT III</v>
      </c>
      <c r="BS307" s="922"/>
      <c r="BT307" s="922"/>
      <c r="BU307" s="923"/>
      <c r="BV307" s="625"/>
      <c r="BW307" s="910"/>
      <c r="BX307" s="911"/>
      <c r="BY307" s="911"/>
      <c r="BZ307" s="911"/>
      <c r="CA307" s="911"/>
      <c r="CB307" s="912"/>
      <c r="CC307" s="912"/>
      <c r="CD307" s="912"/>
      <c r="CE307" s="912"/>
      <c r="CF307" s="912"/>
      <c r="CG307" s="912"/>
      <c r="CH307" s="912"/>
      <c r="CI307" s="912"/>
      <c r="CJ307" s="912"/>
      <c r="CK307" s="912"/>
      <c r="CL307" s="912"/>
      <c r="CM307" s="912"/>
      <c r="CN307" s="913"/>
      <c r="CO307" s="913"/>
      <c r="CP307" s="913"/>
      <c r="CQ307" s="913"/>
      <c r="CR307" s="913"/>
      <c r="CS307" s="913"/>
      <c r="CT307" s="888"/>
      <c r="CV307" s="898"/>
      <c r="CW307" s="930" t="str">
        <f>IF(CW303="ILS","CAT I","")</f>
        <v>CAT I</v>
      </c>
      <c r="CX307" s="931"/>
      <c r="CY307" s="931"/>
      <c r="CZ307" s="936"/>
      <c r="DA307" s="937"/>
      <c r="DB307" s="937"/>
      <c r="DC307" s="938"/>
      <c r="DD307" s="20"/>
      <c r="DE307" s="930" t="s">
        <v>58</v>
      </c>
      <c r="DF307" s="931"/>
      <c r="DG307" s="931"/>
      <c r="DH307" s="921" t="str">
        <f>IF(CW303="ILS","CAT II","")</f>
        <v>CAT II</v>
      </c>
      <c r="DI307" s="922"/>
      <c r="DJ307" s="922"/>
      <c r="DK307" s="923"/>
      <c r="DL307" s="20"/>
      <c r="DM307" s="930" t="s">
        <v>61</v>
      </c>
      <c r="DN307" s="931"/>
      <c r="DO307" s="945"/>
      <c r="DP307" s="921" t="str">
        <f>IF(CW303="ILS","CAT III","")</f>
        <v>CAT III</v>
      </c>
      <c r="DQ307" s="922"/>
      <c r="DR307" s="922"/>
      <c r="DS307" s="923"/>
      <c r="DT307" s="625"/>
      <c r="DU307" s="910"/>
      <c r="DV307" s="911"/>
      <c r="DW307" s="911"/>
      <c r="DX307" s="911"/>
      <c r="DY307" s="911"/>
      <c r="DZ307" s="912"/>
      <c r="EA307" s="912"/>
      <c r="EB307" s="912"/>
      <c r="EC307" s="912"/>
      <c r="ED307" s="912"/>
      <c r="EE307" s="912"/>
      <c r="EF307" s="912"/>
      <c r="EG307" s="912"/>
      <c r="EH307" s="912"/>
      <c r="EI307" s="912"/>
      <c r="EJ307" s="912"/>
      <c r="EK307" s="912"/>
      <c r="EL307" s="913"/>
      <c r="EM307" s="913"/>
      <c r="EN307" s="913"/>
      <c r="EO307" s="913"/>
      <c r="EP307" s="913"/>
      <c r="EQ307" s="913"/>
      <c r="ER307" s="888"/>
      <c r="ES307" s="898"/>
      <c r="ET307" s="930" t="str">
        <f>IF(ET303="ILS","CAT I","")</f>
        <v>CAT I</v>
      </c>
      <c r="EU307" s="931"/>
      <c r="EV307" s="931"/>
      <c r="EW307" s="936"/>
      <c r="EX307" s="937"/>
      <c r="EY307" s="937"/>
      <c r="EZ307" s="938"/>
      <c r="FA307" s="20"/>
      <c r="FB307" s="930" t="s">
        <v>58</v>
      </c>
      <c r="FC307" s="931"/>
      <c r="FD307" s="931"/>
      <c r="FE307" s="921" t="str">
        <f>IF(ET303="ILS","CAT II","")</f>
        <v>CAT II</v>
      </c>
      <c r="FF307" s="922"/>
      <c r="FG307" s="922"/>
      <c r="FH307" s="923"/>
      <c r="FI307" s="20"/>
      <c r="FJ307" s="930" t="s">
        <v>61</v>
      </c>
      <c r="FK307" s="931"/>
      <c r="FL307" s="945"/>
      <c r="FM307" s="921" t="str">
        <f>IF(ET303="ILS","CAT III","")</f>
        <v>CAT III</v>
      </c>
      <c r="FN307" s="922"/>
      <c r="FO307" s="922"/>
      <c r="FP307" s="923"/>
      <c r="FQ307" s="625"/>
      <c r="FR307" s="910"/>
      <c r="FS307" s="911"/>
      <c r="FT307" s="911"/>
      <c r="FU307" s="911"/>
      <c r="FV307" s="911"/>
      <c r="FW307" s="912"/>
      <c r="FX307" s="912"/>
      <c r="FY307" s="912"/>
      <c r="FZ307" s="912"/>
      <c r="GA307" s="912"/>
      <c r="GB307" s="912"/>
      <c r="GC307" s="912"/>
      <c r="GD307" s="912"/>
      <c r="GE307" s="912"/>
      <c r="GF307" s="912"/>
      <c r="GG307" s="912"/>
      <c r="GH307" s="912"/>
      <c r="GI307" s="913"/>
      <c r="GJ307" s="913"/>
      <c r="GK307" s="913"/>
      <c r="GL307" s="913"/>
      <c r="GM307" s="913"/>
      <c r="GN307" s="913"/>
      <c r="GO307" s="888"/>
    </row>
    <row r="308" spans="1:197" ht="9.75" customHeight="1" x14ac:dyDescent="0.2">
      <c r="A308" s="898"/>
      <c r="B308" s="932"/>
      <c r="C308" s="933"/>
      <c r="D308" s="933"/>
      <c r="E308" s="939"/>
      <c r="F308" s="940"/>
      <c r="G308" s="940"/>
      <c r="H308" s="941"/>
      <c r="I308" s="20"/>
      <c r="J308" s="932"/>
      <c r="K308" s="933"/>
      <c r="L308" s="933"/>
      <c r="M308" s="924"/>
      <c r="N308" s="925"/>
      <c r="O308" s="925"/>
      <c r="P308" s="926"/>
      <c r="Q308" s="20"/>
      <c r="R308" s="932"/>
      <c r="S308" s="933"/>
      <c r="T308" s="946"/>
      <c r="U308" s="924"/>
      <c r="V308" s="925"/>
      <c r="W308" s="925"/>
      <c r="X308" s="926"/>
      <c r="Y308" s="625"/>
      <c r="Z308" s="911"/>
      <c r="AA308" s="911"/>
      <c r="AB308" s="911"/>
      <c r="AC308" s="911"/>
      <c r="AD308" s="911"/>
      <c r="AE308" s="912"/>
      <c r="AF308" s="912"/>
      <c r="AG308" s="912"/>
      <c r="AH308" s="912"/>
      <c r="AI308" s="912"/>
      <c r="AJ308" s="912"/>
      <c r="AK308" s="912"/>
      <c r="AL308" s="912"/>
      <c r="AM308" s="912"/>
      <c r="AN308" s="912"/>
      <c r="AO308" s="912"/>
      <c r="AP308" s="912"/>
      <c r="AQ308" s="913"/>
      <c r="AR308" s="913"/>
      <c r="AS308" s="913"/>
      <c r="AT308" s="913"/>
      <c r="AU308" s="913"/>
      <c r="AV308" s="913"/>
      <c r="AW308" s="888"/>
      <c r="AX308" s="898"/>
      <c r="AY308" s="932"/>
      <c r="AZ308" s="933"/>
      <c r="BA308" s="933"/>
      <c r="BB308" s="939"/>
      <c r="BC308" s="940"/>
      <c r="BD308" s="940"/>
      <c r="BE308" s="941"/>
      <c r="BF308" s="20"/>
      <c r="BG308" s="932"/>
      <c r="BH308" s="933"/>
      <c r="BI308" s="933"/>
      <c r="BJ308" s="924"/>
      <c r="BK308" s="925"/>
      <c r="BL308" s="925"/>
      <c r="BM308" s="926"/>
      <c r="BN308" s="20"/>
      <c r="BO308" s="932"/>
      <c r="BP308" s="933"/>
      <c r="BQ308" s="946"/>
      <c r="BR308" s="924"/>
      <c r="BS308" s="925"/>
      <c r="BT308" s="925"/>
      <c r="BU308" s="926"/>
      <c r="BV308" s="625"/>
      <c r="BW308" s="911"/>
      <c r="BX308" s="911"/>
      <c r="BY308" s="911"/>
      <c r="BZ308" s="911"/>
      <c r="CA308" s="911"/>
      <c r="CB308" s="912"/>
      <c r="CC308" s="912"/>
      <c r="CD308" s="912"/>
      <c r="CE308" s="912"/>
      <c r="CF308" s="912"/>
      <c r="CG308" s="912"/>
      <c r="CH308" s="912"/>
      <c r="CI308" s="912"/>
      <c r="CJ308" s="912"/>
      <c r="CK308" s="912"/>
      <c r="CL308" s="912"/>
      <c r="CM308" s="912"/>
      <c r="CN308" s="913"/>
      <c r="CO308" s="913"/>
      <c r="CP308" s="913"/>
      <c r="CQ308" s="913"/>
      <c r="CR308" s="913"/>
      <c r="CS308" s="913"/>
      <c r="CT308" s="888"/>
      <c r="CV308" s="898"/>
      <c r="CW308" s="932"/>
      <c r="CX308" s="933"/>
      <c r="CY308" s="933"/>
      <c r="CZ308" s="939"/>
      <c r="DA308" s="940"/>
      <c r="DB308" s="940"/>
      <c r="DC308" s="941"/>
      <c r="DD308" s="20"/>
      <c r="DE308" s="932"/>
      <c r="DF308" s="933"/>
      <c r="DG308" s="933"/>
      <c r="DH308" s="924"/>
      <c r="DI308" s="925"/>
      <c r="DJ308" s="925"/>
      <c r="DK308" s="926"/>
      <c r="DL308" s="20"/>
      <c r="DM308" s="932"/>
      <c r="DN308" s="933"/>
      <c r="DO308" s="946"/>
      <c r="DP308" s="924"/>
      <c r="DQ308" s="925"/>
      <c r="DR308" s="925"/>
      <c r="DS308" s="926"/>
      <c r="DT308" s="625"/>
      <c r="DU308" s="911"/>
      <c r="DV308" s="911"/>
      <c r="DW308" s="911"/>
      <c r="DX308" s="911"/>
      <c r="DY308" s="911"/>
      <c r="DZ308" s="912"/>
      <c r="EA308" s="912"/>
      <c r="EB308" s="912"/>
      <c r="EC308" s="912"/>
      <c r="ED308" s="912"/>
      <c r="EE308" s="912"/>
      <c r="EF308" s="912"/>
      <c r="EG308" s="912"/>
      <c r="EH308" s="912"/>
      <c r="EI308" s="912"/>
      <c r="EJ308" s="912"/>
      <c r="EK308" s="912"/>
      <c r="EL308" s="913"/>
      <c r="EM308" s="913"/>
      <c r="EN308" s="913"/>
      <c r="EO308" s="913"/>
      <c r="EP308" s="913"/>
      <c r="EQ308" s="913"/>
      <c r="ER308" s="888"/>
      <c r="ES308" s="898"/>
      <c r="ET308" s="932"/>
      <c r="EU308" s="933"/>
      <c r="EV308" s="933"/>
      <c r="EW308" s="939"/>
      <c r="EX308" s="940"/>
      <c r="EY308" s="940"/>
      <c r="EZ308" s="941"/>
      <c r="FA308" s="20"/>
      <c r="FB308" s="932"/>
      <c r="FC308" s="933"/>
      <c r="FD308" s="933"/>
      <c r="FE308" s="924"/>
      <c r="FF308" s="925"/>
      <c r="FG308" s="925"/>
      <c r="FH308" s="926"/>
      <c r="FI308" s="20"/>
      <c r="FJ308" s="932"/>
      <c r="FK308" s="933"/>
      <c r="FL308" s="946"/>
      <c r="FM308" s="924"/>
      <c r="FN308" s="925"/>
      <c r="FO308" s="925"/>
      <c r="FP308" s="926"/>
      <c r="FQ308" s="625"/>
      <c r="FR308" s="911"/>
      <c r="FS308" s="911"/>
      <c r="FT308" s="911"/>
      <c r="FU308" s="911"/>
      <c r="FV308" s="911"/>
      <c r="FW308" s="912"/>
      <c r="FX308" s="912"/>
      <c r="FY308" s="912"/>
      <c r="FZ308" s="912"/>
      <c r="GA308" s="912"/>
      <c r="GB308" s="912"/>
      <c r="GC308" s="912"/>
      <c r="GD308" s="912"/>
      <c r="GE308" s="912"/>
      <c r="GF308" s="912"/>
      <c r="GG308" s="912"/>
      <c r="GH308" s="912"/>
      <c r="GI308" s="913"/>
      <c r="GJ308" s="913"/>
      <c r="GK308" s="913"/>
      <c r="GL308" s="913"/>
      <c r="GM308" s="913"/>
      <c r="GN308" s="913"/>
      <c r="GO308" s="888"/>
    </row>
    <row r="309" spans="1:197" ht="3" customHeight="1" x14ac:dyDescent="0.2">
      <c r="A309" s="898"/>
      <c r="B309" s="934"/>
      <c r="C309" s="935"/>
      <c r="D309" s="935"/>
      <c r="E309" s="942"/>
      <c r="F309" s="943"/>
      <c r="G309" s="943"/>
      <c r="H309" s="944"/>
      <c r="I309" s="20"/>
      <c r="J309" s="934"/>
      <c r="K309" s="935"/>
      <c r="L309" s="935"/>
      <c r="M309" s="927"/>
      <c r="N309" s="928"/>
      <c r="O309" s="928"/>
      <c r="P309" s="929"/>
      <c r="Q309" s="20"/>
      <c r="R309" s="934"/>
      <c r="S309" s="935"/>
      <c r="T309" s="947"/>
      <c r="U309" s="927"/>
      <c r="V309" s="928"/>
      <c r="W309" s="928"/>
      <c r="X309" s="929"/>
      <c r="Y309" s="625"/>
      <c r="Z309" s="910"/>
      <c r="AA309" s="911"/>
      <c r="AB309" s="911"/>
      <c r="AC309" s="911"/>
      <c r="AD309" s="911"/>
      <c r="AE309" s="912"/>
      <c r="AF309" s="912"/>
      <c r="AG309" s="912"/>
      <c r="AH309" s="912"/>
      <c r="AI309" s="912"/>
      <c r="AJ309" s="912"/>
      <c r="AK309" s="912"/>
      <c r="AL309" s="912"/>
      <c r="AM309" s="912"/>
      <c r="AN309" s="912"/>
      <c r="AO309" s="912"/>
      <c r="AP309" s="912"/>
      <c r="AQ309" s="913"/>
      <c r="AR309" s="913"/>
      <c r="AS309" s="913"/>
      <c r="AT309" s="913"/>
      <c r="AU309" s="913"/>
      <c r="AV309" s="913"/>
      <c r="AW309" s="888"/>
      <c r="AX309" s="898"/>
      <c r="AY309" s="934"/>
      <c r="AZ309" s="935"/>
      <c r="BA309" s="935"/>
      <c r="BB309" s="942"/>
      <c r="BC309" s="943"/>
      <c r="BD309" s="943"/>
      <c r="BE309" s="944"/>
      <c r="BF309" s="20"/>
      <c r="BG309" s="934"/>
      <c r="BH309" s="935"/>
      <c r="BI309" s="935"/>
      <c r="BJ309" s="927"/>
      <c r="BK309" s="928"/>
      <c r="BL309" s="928"/>
      <c r="BM309" s="929"/>
      <c r="BN309" s="20"/>
      <c r="BO309" s="934"/>
      <c r="BP309" s="935"/>
      <c r="BQ309" s="947"/>
      <c r="BR309" s="927"/>
      <c r="BS309" s="928"/>
      <c r="BT309" s="928"/>
      <c r="BU309" s="929"/>
      <c r="BV309" s="625"/>
      <c r="BW309" s="910"/>
      <c r="BX309" s="911"/>
      <c r="BY309" s="911"/>
      <c r="BZ309" s="911"/>
      <c r="CA309" s="911"/>
      <c r="CB309" s="912"/>
      <c r="CC309" s="912"/>
      <c r="CD309" s="912"/>
      <c r="CE309" s="912"/>
      <c r="CF309" s="912"/>
      <c r="CG309" s="912"/>
      <c r="CH309" s="912"/>
      <c r="CI309" s="912"/>
      <c r="CJ309" s="912"/>
      <c r="CK309" s="912"/>
      <c r="CL309" s="912"/>
      <c r="CM309" s="912"/>
      <c r="CN309" s="913"/>
      <c r="CO309" s="913"/>
      <c r="CP309" s="913"/>
      <c r="CQ309" s="913"/>
      <c r="CR309" s="913"/>
      <c r="CS309" s="913"/>
      <c r="CT309" s="888"/>
      <c r="CV309" s="898"/>
      <c r="CW309" s="934"/>
      <c r="CX309" s="935"/>
      <c r="CY309" s="935"/>
      <c r="CZ309" s="942"/>
      <c r="DA309" s="943"/>
      <c r="DB309" s="943"/>
      <c r="DC309" s="944"/>
      <c r="DD309" s="20"/>
      <c r="DE309" s="934"/>
      <c r="DF309" s="935"/>
      <c r="DG309" s="935"/>
      <c r="DH309" s="927"/>
      <c r="DI309" s="928"/>
      <c r="DJ309" s="928"/>
      <c r="DK309" s="929"/>
      <c r="DL309" s="20"/>
      <c r="DM309" s="934"/>
      <c r="DN309" s="935"/>
      <c r="DO309" s="947"/>
      <c r="DP309" s="927"/>
      <c r="DQ309" s="928"/>
      <c r="DR309" s="928"/>
      <c r="DS309" s="929"/>
      <c r="DT309" s="625"/>
      <c r="DU309" s="910"/>
      <c r="DV309" s="911"/>
      <c r="DW309" s="911"/>
      <c r="DX309" s="911"/>
      <c r="DY309" s="911"/>
      <c r="DZ309" s="912"/>
      <c r="EA309" s="912"/>
      <c r="EB309" s="912"/>
      <c r="EC309" s="912"/>
      <c r="ED309" s="912"/>
      <c r="EE309" s="912"/>
      <c r="EF309" s="912"/>
      <c r="EG309" s="912"/>
      <c r="EH309" s="912"/>
      <c r="EI309" s="912"/>
      <c r="EJ309" s="912"/>
      <c r="EK309" s="912"/>
      <c r="EL309" s="913"/>
      <c r="EM309" s="913"/>
      <c r="EN309" s="913"/>
      <c r="EO309" s="913"/>
      <c r="EP309" s="913"/>
      <c r="EQ309" s="913"/>
      <c r="ER309" s="888"/>
      <c r="ES309" s="898"/>
      <c r="ET309" s="934"/>
      <c r="EU309" s="935"/>
      <c r="EV309" s="935"/>
      <c r="EW309" s="942"/>
      <c r="EX309" s="943"/>
      <c r="EY309" s="943"/>
      <c r="EZ309" s="944"/>
      <c r="FA309" s="20"/>
      <c r="FB309" s="934"/>
      <c r="FC309" s="935"/>
      <c r="FD309" s="935"/>
      <c r="FE309" s="927"/>
      <c r="FF309" s="928"/>
      <c r="FG309" s="928"/>
      <c r="FH309" s="929"/>
      <c r="FI309" s="20"/>
      <c r="FJ309" s="934"/>
      <c r="FK309" s="935"/>
      <c r="FL309" s="947"/>
      <c r="FM309" s="927"/>
      <c r="FN309" s="928"/>
      <c r="FO309" s="928"/>
      <c r="FP309" s="929"/>
      <c r="FQ309" s="625"/>
      <c r="FR309" s="910"/>
      <c r="FS309" s="911"/>
      <c r="FT309" s="911"/>
      <c r="FU309" s="911"/>
      <c r="FV309" s="911"/>
      <c r="FW309" s="912"/>
      <c r="FX309" s="912"/>
      <c r="FY309" s="912"/>
      <c r="FZ309" s="912"/>
      <c r="GA309" s="912"/>
      <c r="GB309" s="912"/>
      <c r="GC309" s="912"/>
      <c r="GD309" s="912"/>
      <c r="GE309" s="912"/>
      <c r="GF309" s="912"/>
      <c r="GG309" s="912"/>
      <c r="GH309" s="912"/>
      <c r="GI309" s="913"/>
      <c r="GJ309" s="913"/>
      <c r="GK309" s="913"/>
      <c r="GL309" s="913"/>
      <c r="GM309" s="913"/>
      <c r="GN309" s="913"/>
      <c r="GO309" s="888"/>
    </row>
    <row r="310" spans="1:197" ht="8.25" customHeight="1" x14ac:dyDescent="0.2">
      <c r="A310" s="898"/>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625"/>
      <c r="Z310" s="911"/>
      <c r="AA310" s="911"/>
      <c r="AB310" s="911"/>
      <c r="AC310" s="911"/>
      <c r="AD310" s="911"/>
      <c r="AE310" s="912"/>
      <c r="AF310" s="912"/>
      <c r="AG310" s="912"/>
      <c r="AH310" s="912"/>
      <c r="AI310" s="912"/>
      <c r="AJ310" s="912"/>
      <c r="AK310" s="912"/>
      <c r="AL310" s="912"/>
      <c r="AM310" s="912"/>
      <c r="AN310" s="912"/>
      <c r="AO310" s="912"/>
      <c r="AP310" s="912"/>
      <c r="AQ310" s="913"/>
      <c r="AR310" s="913"/>
      <c r="AS310" s="913"/>
      <c r="AT310" s="913"/>
      <c r="AU310" s="913"/>
      <c r="AV310" s="913"/>
      <c r="AW310" s="888"/>
      <c r="AX310" s="898"/>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625"/>
      <c r="BW310" s="911"/>
      <c r="BX310" s="911"/>
      <c r="BY310" s="911"/>
      <c r="BZ310" s="911"/>
      <c r="CA310" s="911"/>
      <c r="CB310" s="912"/>
      <c r="CC310" s="912"/>
      <c r="CD310" s="912"/>
      <c r="CE310" s="912"/>
      <c r="CF310" s="912"/>
      <c r="CG310" s="912"/>
      <c r="CH310" s="912"/>
      <c r="CI310" s="912"/>
      <c r="CJ310" s="912"/>
      <c r="CK310" s="912"/>
      <c r="CL310" s="912"/>
      <c r="CM310" s="912"/>
      <c r="CN310" s="913"/>
      <c r="CO310" s="913"/>
      <c r="CP310" s="913"/>
      <c r="CQ310" s="913"/>
      <c r="CR310" s="913"/>
      <c r="CS310" s="913"/>
      <c r="CT310" s="888"/>
      <c r="CV310" s="898"/>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625"/>
      <c r="DU310" s="911"/>
      <c r="DV310" s="911"/>
      <c r="DW310" s="911"/>
      <c r="DX310" s="911"/>
      <c r="DY310" s="911"/>
      <c r="DZ310" s="912"/>
      <c r="EA310" s="912"/>
      <c r="EB310" s="912"/>
      <c r="EC310" s="912"/>
      <c r="ED310" s="912"/>
      <c r="EE310" s="912"/>
      <c r="EF310" s="912"/>
      <c r="EG310" s="912"/>
      <c r="EH310" s="912"/>
      <c r="EI310" s="912"/>
      <c r="EJ310" s="912"/>
      <c r="EK310" s="912"/>
      <c r="EL310" s="913"/>
      <c r="EM310" s="913"/>
      <c r="EN310" s="913"/>
      <c r="EO310" s="913"/>
      <c r="EP310" s="913"/>
      <c r="EQ310" s="913"/>
      <c r="ER310" s="888"/>
      <c r="ES310" s="898"/>
      <c r="ET310" s="20"/>
      <c r="EU310" s="20"/>
      <c r="EV310" s="20"/>
      <c r="EW310" s="20"/>
      <c r="EX310" s="20"/>
      <c r="EY310" s="20"/>
      <c r="EZ310" s="20"/>
      <c r="FA310" s="20"/>
      <c r="FB310" s="20"/>
      <c r="FC310" s="20"/>
      <c r="FD310" s="20"/>
      <c r="FE310" s="20"/>
      <c r="FF310" s="20"/>
      <c r="FG310" s="20"/>
      <c r="FH310" s="20"/>
      <c r="FI310" s="20"/>
      <c r="FJ310" s="20"/>
      <c r="FK310" s="20"/>
      <c r="FL310" s="20"/>
      <c r="FM310" s="20"/>
      <c r="FN310" s="20"/>
      <c r="FO310" s="20"/>
      <c r="FP310" s="20"/>
      <c r="FQ310" s="625"/>
      <c r="FR310" s="911"/>
      <c r="FS310" s="911"/>
      <c r="FT310" s="911"/>
      <c r="FU310" s="911"/>
      <c r="FV310" s="911"/>
      <c r="FW310" s="912"/>
      <c r="FX310" s="912"/>
      <c r="FY310" s="912"/>
      <c r="FZ310" s="912"/>
      <c r="GA310" s="912"/>
      <c r="GB310" s="912"/>
      <c r="GC310" s="912"/>
      <c r="GD310" s="912"/>
      <c r="GE310" s="912"/>
      <c r="GF310" s="912"/>
      <c r="GG310" s="912"/>
      <c r="GH310" s="912"/>
      <c r="GI310" s="913"/>
      <c r="GJ310" s="913"/>
      <c r="GK310" s="913"/>
      <c r="GL310" s="913"/>
      <c r="GM310" s="913"/>
      <c r="GN310" s="913"/>
      <c r="GO310" s="888"/>
    </row>
    <row r="311" spans="1:197" ht="6" customHeight="1" x14ac:dyDescent="0.25">
      <c r="A311" s="898"/>
      <c r="B311" s="657"/>
      <c r="C311" s="657"/>
      <c r="D311" s="657"/>
      <c r="E311" s="657"/>
      <c r="F311" s="657"/>
      <c r="G311" s="657"/>
      <c r="H311" s="657"/>
      <c r="I311" s="657"/>
      <c r="J311" s="657"/>
      <c r="K311" s="657"/>
      <c r="L311" s="657"/>
      <c r="M311" s="657"/>
      <c r="N311" s="657"/>
      <c r="O311" s="657"/>
      <c r="P311" s="657"/>
      <c r="Q311" s="657"/>
      <c r="R311" s="657"/>
      <c r="S311" s="657"/>
      <c r="T311" s="657"/>
      <c r="U311" s="657"/>
      <c r="V311" s="657"/>
      <c r="W311" s="657"/>
      <c r="X311" s="657"/>
      <c r="Y311" s="625"/>
      <c r="Z311" s="910"/>
      <c r="AA311" s="911"/>
      <c r="AB311" s="911"/>
      <c r="AC311" s="911"/>
      <c r="AD311" s="911"/>
      <c r="AE311" s="912"/>
      <c r="AF311" s="912"/>
      <c r="AG311" s="912"/>
      <c r="AH311" s="912"/>
      <c r="AI311" s="912"/>
      <c r="AJ311" s="912"/>
      <c r="AK311" s="912"/>
      <c r="AL311" s="912"/>
      <c r="AM311" s="912"/>
      <c r="AN311" s="912"/>
      <c r="AO311" s="912"/>
      <c r="AP311" s="912"/>
      <c r="AQ311" s="913"/>
      <c r="AR311" s="913"/>
      <c r="AS311" s="913"/>
      <c r="AT311" s="913"/>
      <c r="AU311" s="913"/>
      <c r="AV311" s="913"/>
      <c r="AW311" s="888"/>
      <c r="AX311" s="898"/>
      <c r="AY311" s="657"/>
      <c r="AZ311" s="657"/>
      <c r="BA311" s="657"/>
      <c r="BB311" s="657"/>
      <c r="BC311" s="657"/>
      <c r="BD311" s="657"/>
      <c r="BE311" s="657"/>
      <c r="BF311" s="657"/>
      <c r="BG311" s="657"/>
      <c r="BH311" s="657"/>
      <c r="BI311" s="657"/>
      <c r="BJ311" s="657"/>
      <c r="BK311" s="657"/>
      <c r="BL311" s="657"/>
      <c r="BM311" s="657"/>
      <c r="BN311" s="657"/>
      <c r="BO311" s="657"/>
      <c r="BP311" s="657"/>
      <c r="BQ311" s="657"/>
      <c r="BR311" s="657"/>
      <c r="BS311" s="657"/>
      <c r="BT311" s="657"/>
      <c r="BU311" s="657"/>
      <c r="BV311" s="625"/>
      <c r="BW311" s="910"/>
      <c r="BX311" s="911"/>
      <c r="BY311" s="911"/>
      <c r="BZ311" s="911"/>
      <c r="CA311" s="911"/>
      <c r="CB311" s="912"/>
      <c r="CC311" s="912"/>
      <c r="CD311" s="912"/>
      <c r="CE311" s="912"/>
      <c r="CF311" s="912"/>
      <c r="CG311" s="912"/>
      <c r="CH311" s="912"/>
      <c r="CI311" s="912"/>
      <c r="CJ311" s="912"/>
      <c r="CK311" s="912"/>
      <c r="CL311" s="912"/>
      <c r="CM311" s="912"/>
      <c r="CN311" s="913"/>
      <c r="CO311" s="913"/>
      <c r="CP311" s="913"/>
      <c r="CQ311" s="913"/>
      <c r="CR311" s="913"/>
      <c r="CS311" s="913"/>
      <c r="CT311" s="888"/>
      <c r="CV311" s="898"/>
      <c r="CW311" s="657"/>
      <c r="CX311" s="657"/>
      <c r="CY311" s="657"/>
      <c r="CZ311" s="657"/>
      <c r="DA311" s="657"/>
      <c r="DB311" s="657"/>
      <c r="DC311" s="657"/>
      <c r="DD311" s="657"/>
      <c r="DE311" s="657"/>
      <c r="DF311" s="657"/>
      <c r="DG311" s="657"/>
      <c r="DH311" s="657"/>
      <c r="DI311" s="657"/>
      <c r="DJ311" s="657"/>
      <c r="DK311" s="657"/>
      <c r="DL311" s="657"/>
      <c r="DM311" s="657"/>
      <c r="DN311" s="657"/>
      <c r="DO311" s="657"/>
      <c r="DP311" s="657"/>
      <c r="DQ311" s="657"/>
      <c r="DR311" s="657"/>
      <c r="DS311" s="657"/>
      <c r="DT311" s="625"/>
      <c r="DU311" s="910"/>
      <c r="DV311" s="911"/>
      <c r="DW311" s="911"/>
      <c r="DX311" s="911"/>
      <c r="DY311" s="911"/>
      <c r="DZ311" s="912"/>
      <c r="EA311" s="912"/>
      <c r="EB311" s="912"/>
      <c r="EC311" s="912"/>
      <c r="ED311" s="912"/>
      <c r="EE311" s="912"/>
      <c r="EF311" s="912"/>
      <c r="EG311" s="912"/>
      <c r="EH311" s="912"/>
      <c r="EI311" s="912"/>
      <c r="EJ311" s="912"/>
      <c r="EK311" s="912"/>
      <c r="EL311" s="913"/>
      <c r="EM311" s="913"/>
      <c r="EN311" s="913"/>
      <c r="EO311" s="913"/>
      <c r="EP311" s="913"/>
      <c r="EQ311" s="913"/>
      <c r="ER311" s="888"/>
      <c r="ES311" s="898"/>
      <c r="ET311" s="657"/>
      <c r="EU311" s="657"/>
      <c r="EV311" s="657"/>
      <c r="EW311" s="657"/>
      <c r="EX311" s="657"/>
      <c r="EY311" s="657"/>
      <c r="EZ311" s="657"/>
      <c r="FA311" s="657"/>
      <c r="FB311" s="657"/>
      <c r="FC311" s="657"/>
      <c r="FD311" s="657"/>
      <c r="FE311" s="657"/>
      <c r="FF311" s="657"/>
      <c r="FG311" s="657"/>
      <c r="FH311" s="657"/>
      <c r="FI311" s="657"/>
      <c r="FJ311" s="657"/>
      <c r="FK311" s="657"/>
      <c r="FL311" s="657"/>
      <c r="FM311" s="657"/>
      <c r="FN311" s="657"/>
      <c r="FO311" s="657"/>
      <c r="FP311" s="657"/>
      <c r="FQ311" s="625"/>
      <c r="FR311" s="910"/>
      <c r="FS311" s="911"/>
      <c r="FT311" s="911"/>
      <c r="FU311" s="911"/>
      <c r="FV311" s="911"/>
      <c r="FW311" s="912"/>
      <c r="FX311" s="912"/>
      <c r="FY311" s="912"/>
      <c r="FZ311" s="912"/>
      <c r="GA311" s="912"/>
      <c r="GB311" s="912"/>
      <c r="GC311" s="912"/>
      <c r="GD311" s="912"/>
      <c r="GE311" s="912"/>
      <c r="GF311" s="912"/>
      <c r="GG311" s="912"/>
      <c r="GH311" s="912"/>
      <c r="GI311" s="913"/>
      <c r="GJ311" s="913"/>
      <c r="GK311" s="913"/>
      <c r="GL311" s="913"/>
      <c r="GM311" s="913"/>
      <c r="GN311" s="913"/>
      <c r="GO311" s="888"/>
    </row>
    <row r="312" spans="1:197" ht="12.75" customHeight="1" x14ac:dyDescent="0.2">
      <c r="A312" s="898"/>
      <c r="B312" s="916" t="str">
        <f>'Resumen Anual'!$C$50</f>
        <v>INSTRUCTOR DE VUELO</v>
      </c>
      <c r="C312" s="917"/>
      <c r="D312" s="917"/>
      <c r="E312" s="917"/>
      <c r="F312" s="917"/>
      <c r="G312" s="917"/>
      <c r="H312" s="917"/>
      <c r="I312" s="917"/>
      <c r="J312" s="917"/>
      <c r="K312" s="917"/>
      <c r="L312" s="917"/>
      <c r="M312" s="917"/>
      <c r="N312" s="917"/>
      <c r="O312" s="918" t="str">
        <f>'Resumen Anual'!$Q$50</f>
        <v>Nº VUELOS</v>
      </c>
      <c r="P312" s="919"/>
      <c r="Q312" s="919"/>
      <c r="R312" s="919"/>
      <c r="S312" s="919"/>
      <c r="T312" s="920"/>
      <c r="U312" s="675"/>
      <c r="V312" s="676"/>
      <c r="W312" s="676"/>
      <c r="X312" s="677"/>
      <c r="Y312" s="625"/>
      <c r="Z312" s="911"/>
      <c r="AA312" s="911"/>
      <c r="AB312" s="911"/>
      <c r="AC312" s="911"/>
      <c r="AD312" s="911"/>
      <c r="AE312" s="912"/>
      <c r="AF312" s="912"/>
      <c r="AG312" s="912"/>
      <c r="AH312" s="912"/>
      <c r="AI312" s="912"/>
      <c r="AJ312" s="912"/>
      <c r="AK312" s="912"/>
      <c r="AL312" s="912"/>
      <c r="AM312" s="912"/>
      <c r="AN312" s="912"/>
      <c r="AO312" s="912"/>
      <c r="AP312" s="912"/>
      <c r="AQ312" s="913"/>
      <c r="AR312" s="913"/>
      <c r="AS312" s="913"/>
      <c r="AT312" s="913"/>
      <c r="AU312" s="913"/>
      <c r="AV312" s="913"/>
      <c r="AW312" s="888"/>
      <c r="AX312" s="898"/>
      <c r="AY312" s="916" t="str">
        <f>'Resumen Anual'!$C$50</f>
        <v>INSTRUCTOR DE VUELO</v>
      </c>
      <c r="AZ312" s="917"/>
      <c r="BA312" s="917"/>
      <c r="BB312" s="917"/>
      <c r="BC312" s="917"/>
      <c r="BD312" s="917"/>
      <c r="BE312" s="917"/>
      <c r="BF312" s="917"/>
      <c r="BG312" s="917"/>
      <c r="BH312" s="917"/>
      <c r="BI312" s="917"/>
      <c r="BJ312" s="917"/>
      <c r="BK312" s="917"/>
      <c r="BL312" s="918" t="str">
        <f>'Resumen Anual'!$Q$50</f>
        <v>Nº VUELOS</v>
      </c>
      <c r="BM312" s="919"/>
      <c r="BN312" s="919"/>
      <c r="BO312" s="919"/>
      <c r="BP312" s="919"/>
      <c r="BQ312" s="920"/>
      <c r="BR312" s="675"/>
      <c r="BS312" s="676"/>
      <c r="BT312" s="676"/>
      <c r="BU312" s="677"/>
      <c r="BV312" s="625"/>
      <c r="BW312" s="911"/>
      <c r="BX312" s="911"/>
      <c r="BY312" s="911"/>
      <c r="BZ312" s="911"/>
      <c r="CA312" s="911"/>
      <c r="CB312" s="912"/>
      <c r="CC312" s="912"/>
      <c r="CD312" s="912"/>
      <c r="CE312" s="912"/>
      <c r="CF312" s="912"/>
      <c r="CG312" s="912"/>
      <c r="CH312" s="912"/>
      <c r="CI312" s="912"/>
      <c r="CJ312" s="912"/>
      <c r="CK312" s="912"/>
      <c r="CL312" s="912"/>
      <c r="CM312" s="912"/>
      <c r="CN312" s="913"/>
      <c r="CO312" s="913"/>
      <c r="CP312" s="913"/>
      <c r="CQ312" s="913"/>
      <c r="CR312" s="913"/>
      <c r="CS312" s="913"/>
      <c r="CT312" s="888"/>
      <c r="CV312" s="898"/>
      <c r="CW312" s="916" t="str">
        <f>'Resumen Anual'!$C$50</f>
        <v>INSTRUCTOR DE VUELO</v>
      </c>
      <c r="CX312" s="917"/>
      <c r="CY312" s="917"/>
      <c r="CZ312" s="917"/>
      <c r="DA312" s="917"/>
      <c r="DB312" s="917"/>
      <c r="DC312" s="917"/>
      <c r="DD312" s="917"/>
      <c r="DE312" s="917"/>
      <c r="DF312" s="917"/>
      <c r="DG312" s="917"/>
      <c r="DH312" s="917"/>
      <c r="DI312" s="917"/>
      <c r="DJ312" s="918" t="str">
        <f>'Resumen Anual'!$Q$50</f>
        <v>Nº VUELOS</v>
      </c>
      <c r="DK312" s="919"/>
      <c r="DL312" s="919"/>
      <c r="DM312" s="919"/>
      <c r="DN312" s="919"/>
      <c r="DO312" s="920"/>
      <c r="DP312" s="675"/>
      <c r="DQ312" s="676"/>
      <c r="DR312" s="676"/>
      <c r="DS312" s="677"/>
      <c r="DT312" s="625"/>
      <c r="DU312" s="911"/>
      <c r="DV312" s="911"/>
      <c r="DW312" s="911"/>
      <c r="DX312" s="911"/>
      <c r="DY312" s="911"/>
      <c r="DZ312" s="912"/>
      <c r="EA312" s="912"/>
      <c r="EB312" s="912"/>
      <c r="EC312" s="912"/>
      <c r="ED312" s="912"/>
      <c r="EE312" s="912"/>
      <c r="EF312" s="912"/>
      <c r="EG312" s="912"/>
      <c r="EH312" s="912"/>
      <c r="EI312" s="912"/>
      <c r="EJ312" s="912"/>
      <c r="EK312" s="912"/>
      <c r="EL312" s="913"/>
      <c r="EM312" s="913"/>
      <c r="EN312" s="913"/>
      <c r="EO312" s="913"/>
      <c r="EP312" s="913"/>
      <c r="EQ312" s="913"/>
      <c r="ER312" s="888"/>
      <c r="ES312" s="898"/>
      <c r="ET312" s="916" t="str">
        <f>'Resumen Anual'!$C$50</f>
        <v>INSTRUCTOR DE VUELO</v>
      </c>
      <c r="EU312" s="917"/>
      <c r="EV312" s="917"/>
      <c r="EW312" s="917"/>
      <c r="EX312" s="917"/>
      <c r="EY312" s="917"/>
      <c r="EZ312" s="917"/>
      <c r="FA312" s="917"/>
      <c r="FB312" s="917"/>
      <c r="FC312" s="917"/>
      <c r="FD312" s="917"/>
      <c r="FE312" s="917"/>
      <c r="FF312" s="917"/>
      <c r="FG312" s="918" t="str">
        <f>'Resumen Anual'!$Q$50</f>
        <v>Nº VUELOS</v>
      </c>
      <c r="FH312" s="919"/>
      <c r="FI312" s="919"/>
      <c r="FJ312" s="919"/>
      <c r="FK312" s="919"/>
      <c r="FL312" s="920"/>
      <c r="FM312" s="675"/>
      <c r="FN312" s="676"/>
      <c r="FO312" s="676"/>
      <c r="FP312" s="677"/>
      <c r="FQ312" s="625"/>
      <c r="FR312" s="911"/>
      <c r="FS312" s="911"/>
      <c r="FT312" s="911"/>
      <c r="FU312" s="911"/>
      <c r="FV312" s="911"/>
      <c r="FW312" s="912"/>
      <c r="FX312" s="912"/>
      <c r="FY312" s="912"/>
      <c r="FZ312" s="912"/>
      <c r="GA312" s="912"/>
      <c r="GB312" s="912"/>
      <c r="GC312" s="912"/>
      <c r="GD312" s="912"/>
      <c r="GE312" s="912"/>
      <c r="GF312" s="912"/>
      <c r="GG312" s="912"/>
      <c r="GH312" s="912"/>
      <c r="GI312" s="913"/>
      <c r="GJ312" s="913"/>
      <c r="GK312" s="913"/>
      <c r="GL312" s="913"/>
      <c r="GM312" s="913"/>
      <c r="GN312" s="913"/>
      <c r="GO312" s="888"/>
    </row>
    <row r="313" spans="1:197" ht="3.75" customHeight="1" x14ac:dyDescent="0.2">
      <c r="A313" s="898"/>
      <c r="B313" s="6"/>
      <c r="C313" s="6"/>
      <c r="D313" s="6"/>
      <c r="E313" s="6"/>
      <c r="F313" s="6"/>
      <c r="G313" s="6"/>
      <c r="H313" s="6"/>
      <c r="I313" s="6"/>
      <c r="J313" s="6"/>
      <c r="K313" s="6"/>
      <c r="L313" s="6"/>
      <c r="M313" s="6"/>
      <c r="N313" s="6"/>
      <c r="O313" s="6"/>
      <c r="P313" s="6"/>
      <c r="Q313" s="6"/>
      <c r="R313" s="6"/>
      <c r="S313" s="6"/>
      <c r="T313" s="6"/>
      <c r="U313" s="6"/>
      <c r="V313" s="6"/>
      <c r="W313" s="6"/>
      <c r="X313" s="6"/>
      <c r="Y313" s="625"/>
      <c r="Z313" s="910"/>
      <c r="AA313" s="911"/>
      <c r="AB313" s="911"/>
      <c r="AC313" s="911"/>
      <c r="AD313" s="911"/>
      <c r="AE313" s="912"/>
      <c r="AF313" s="912"/>
      <c r="AG313" s="912"/>
      <c r="AH313" s="912"/>
      <c r="AI313" s="912"/>
      <c r="AJ313" s="912"/>
      <c r="AK313" s="912"/>
      <c r="AL313" s="912"/>
      <c r="AM313" s="912"/>
      <c r="AN313" s="912"/>
      <c r="AO313" s="912"/>
      <c r="AP313" s="912"/>
      <c r="AQ313" s="913"/>
      <c r="AR313" s="913"/>
      <c r="AS313" s="913"/>
      <c r="AT313" s="913"/>
      <c r="AU313" s="913"/>
      <c r="AV313" s="913"/>
      <c r="AW313" s="888"/>
      <c r="AX313" s="898"/>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25"/>
      <c r="BW313" s="910"/>
      <c r="BX313" s="911"/>
      <c r="BY313" s="911"/>
      <c r="BZ313" s="911"/>
      <c r="CA313" s="911"/>
      <c r="CB313" s="912"/>
      <c r="CC313" s="912"/>
      <c r="CD313" s="912"/>
      <c r="CE313" s="912"/>
      <c r="CF313" s="912"/>
      <c r="CG313" s="912"/>
      <c r="CH313" s="912"/>
      <c r="CI313" s="912"/>
      <c r="CJ313" s="912"/>
      <c r="CK313" s="912"/>
      <c r="CL313" s="912"/>
      <c r="CM313" s="912"/>
      <c r="CN313" s="913"/>
      <c r="CO313" s="913"/>
      <c r="CP313" s="913"/>
      <c r="CQ313" s="913"/>
      <c r="CR313" s="913"/>
      <c r="CS313" s="913"/>
      <c r="CT313" s="888"/>
      <c r="CV313" s="898"/>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25"/>
      <c r="DU313" s="910"/>
      <c r="DV313" s="911"/>
      <c r="DW313" s="911"/>
      <c r="DX313" s="911"/>
      <c r="DY313" s="911"/>
      <c r="DZ313" s="912"/>
      <c r="EA313" s="912"/>
      <c r="EB313" s="912"/>
      <c r="EC313" s="912"/>
      <c r="ED313" s="912"/>
      <c r="EE313" s="912"/>
      <c r="EF313" s="912"/>
      <c r="EG313" s="912"/>
      <c r="EH313" s="912"/>
      <c r="EI313" s="912"/>
      <c r="EJ313" s="912"/>
      <c r="EK313" s="912"/>
      <c r="EL313" s="913"/>
      <c r="EM313" s="913"/>
      <c r="EN313" s="913"/>
      <c r="EO313" s="913"/>
      <c r="EP313" s="913"/>
      <c r="EQ313" s="913"/>
      <c r="ER313" s="888"/>
      <c r="ES313" s="898"/>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25"/>
      <c r="FR313" s="910"/>
      <c r="FS313" s="911"/>
      <c r="FT313" s="911"/>
      <c r="FU313" s="911"/>
      <c r="FV313" s="911"/>
      <c r="FW313" s="912"/>
      <c r="FX313" s="912"/>
      <c r="FY313" s="912"/>
      <c r="FZ313" s="912"/>
      <c r="GA313" s="912"/>
      <c r="GB313" s="912"/>
      <c r="GC313" s="912"/>
      <c r="GD313" s="912"/>
      <c r="GE313" s="912"/>
      <c r="GF313" s="912"/>
      <c r="GG313" s="912"/>
      <c r="GH313" s="912"/>
      <c r="GI313" s="913"/>
      <c r="GJ313" s="913"/>
      <c r="GK313" s="913"/>
      <c r="GL313" s="913"/>
      <c r="GM313" s="913"/>
      <c r="GN313" s="913"/>
      <c r="GO313" s="888"/>
    </row>
    <row r="314" spans="1:197" ht="12.75" customHeight="1" x14ac:dyDescent="0.25">
      <c r="A314" s="898"/>
      <c r="B314" s="914" t="str">
        <f>'Resumen Anual'!$C$53</f>
        <v>HORAS</v>
      </c>
      <c r="C314" s="914"/>
      <c r="D314" s="914"/>
      <c r="E314" s="914"/>
      <c r="F314" s="659"/>
      <c r="G314" s="667"/>
      <c r="H314" s="667"/>
      <c r="I314" s="667"/>
      <c r="J314" s="667"/>
      <c r="K314" s="667"/>
      <c r="L314" s="667"/>
      <c r="M314" s="15"/>
      <c r="N314" s="896" t="str">
        <f>'Resumen Anual'!$O$53</f>
        <v>DÍA</v>
      </c>
      <c r="O314" s="896"/>
      <c r="P314" s="896"/>
      <c r="Q314" s="915"/>
      <c r="R314" s="667"/>
      <c r="S314" s="667"/>
      <c r="T314" s="667"/>
      <c r="U314" s="667"/>
      <c r="V314" s="667"/>
      <c r="W314" s="667"/>
      <c r="X314" s="667"/>
      <c r="Y314" s="625"/>
      <c r="Z314" s="911"/>
      <c r="AA314" s="911"/>
      <c r="AB314" s="911"/>
      <c r="AC314" s="911"/>
      <c r="AD314" s="911"/>
      <c r="AE314" s="912"/>
      <c r="AF314" s="912"/>
      <c r="AG314" s="912"/>
      <c r="AH314" s="912"/>
      <c r="AI314" s="912"/>
      <c r="AJ314" s="912"/>
      <c r="AK314" s="912"/>
      <c r="AL314" s="912"/>
      <c r="AM314" s="912"/>
      <c r="AN314" s="912"/>
      <c r="AO314" s="912"/>
      <c r="AP314" s="912"/>
      <c r="AQ314" s="913"/>
      <c r="AR314" s="913"/>
      <c r="AS314" s="913"/>
      <c r="AT314" s="913"/>
      <c r="AU314" s="913"/>
      <c r="AV314" s="913"/>
      <c r="AW314" s="888"/>
      <c r="AX314" s="898"/>
      <c r="AY314" s="914" t="str">
        <f>'Resumen Anual'!$C$53</f>
        <v>HORAS</v>
      </c>
      <c r="AZ314" s="914"/>
      <c r="BA314" s="914"/>
      <c r="BB314" s="914"/>
      <c r="BC314" s="659"/>
      <c r="BD314" s="667"/>
      <c r="BE314" s="667"/>
      <c r="BF314" s="667"/>
      <c r="BG314" s="667"/>
      <c r="BH314" s="667"/>
      <c r="BI314" s="667"/>
      <c r="BJ314" s="15"/>
      <c r="BK314" s="896" t="str">
        <f>'Resumen Anual'!$O$53</f>
        <v>DÍA</v>
      </c>
      <c r="BL314" s="896"/>
      <c r="BM314" s="896"/>
      <c r="BN314" s="915"/>
      <c r="BO314" s="667"/>
      <c r="BP314" s="667"/>
      <c r="BQ314" s="667"/>
      <c r="BR314" s="667"/>
      <c r="BS314" s="667"/>
      <c r="BT314" s="667"/>
      <c r="BU314" s="667"/>
      <c r="BV314" s="625"/>
      <c r="BW314" s="911"/>
      <c r="BX314" s="911"/>
      <c r="BY314" s="911"/>
      <c r="BZ314" s="911"/>
      <c r="CA314" s="911"/>
      <c r="CB314" s="912"/>
      <c r="CC314" s="912"/>
      <c r="CD314" s="912"/>
      <c r="CE314" s="912"/>
      <c r="CF314" s="912"/>
      <c r="CG314" s="912"/>
      <c r="CH314" s="912"/>
      <c r="CI314" s="912"/>
      <c r="CJ314" s="912"/>
      <c r="CK314" s="912"/>
      <c r="CL314" s="912"/>
      <c r="CM314" s="912"/>
      <c r="CN314" s="913"/>
      <c r="CO314" s="913"/>
      <c r="CP314" s="913"/>
      <c r="CQ314" s="913"/>
      <c r="CR314" s="913"/>
      <c r="CS314" s="913"/>
      <c r="CT314" s="888"/>
      <c r="CV314" s="898"/>
      <c r="CW314" s="914" t="str">
        <f>'Resumen Anual'!$C$53</f>
        <v>HORAS</v>
      </c>
      <c r="CX314" s="914"/>
      <c r="CY314" s="914"/>
      <c r="CZ314" s="914"/>
      <c r="DA314" s="659"/>
      <c r="DB314" s="667"/>
      <c r="DC314" s="667"/>
      <c r="DD314" s="667"/>
      <c r="DE314" s="667"/>
      <c r="DF314" s="667"/>
      <c r="DG314" s="667"/>
      <c r="DH314" s="15"/>
      <c r="DI314" s="896" t="str">
        <f>'Resumen Anual'!$O$53</f>
        <v>DÍA</v>
      </c>
      <c r="DJ314" s="896"/>
      <c r="DK314" s="896"/>
      <c r="DL314" s="915"/>
      <c r="DM314" s="667"/>
      <c r="DN314" s="667"/>
      <c r="DO314" s="667"/>
      <c r="DP314" s="667"/>
      <c r="DQ314" s="667"/>
      <c r="DR314" s="667"/>
      <c r="DS314" s="667"/>
      <c r="DT314" s="625"/>
      <c r="DU314" s="911"/>
      <c r="DV314" s="911"/>
      <c r="DW314" s="911"/>
      <c r="DX314" s="911"/>
      <c r="DY314" s="911"/>
      <c r="DZ314" s="912"/>
      <c r="EA314" s="912"/>
      <c r="EB314" s="912"/>
      <c r="EC314" s="912"/>
      <c r="ED314" s="912"/>
      <c r="EE314" s="912"/>
      <c r="EF314" s="912"/>
      <c r="EG314" s="912"/>
      <c r="EH314" s="912"/>
      <c r="EI314" s="912"/>
      <c r="EJ314" s="912"/>
      <c r="EK314" s="912"/>
      <c r="EL314" s="913"/>
      <c r="EM314" s="913"/>
      <c r="EN314" s="913"/>
      <c r="EO314" s="913"/>
      <c r="EP314" s="913"/>
      <c r="EQ314" s="913"/>
      <c r="ER314" s="888"/>
      <c r="ES314" s="898"/>
      <c r="ET314" s="914" t="str">
        <f>'Resumen Anual'!$C$53</f>
        <v>HORAS</v>
      </c>
      <c r="EU314" s="914"/>
      <c r="EV314" s="914"/>
      <c r="EW314" s="914"/>
      <c r="EX314" s="659"/>
      <c r="EY314" s="667"/>
      <c r="EZ314" s="667"/>
      <c r="FA314" s="667"/>
      <c r="FB314" s="667"/>
      <c r="FC314" s="667"/>
      <c r="FD314" s="667"/>
      <c r="FE314" s="15"/>
      <c r="FF314" s="896" t="str">
        <f>'Resumen Anual'!$O$53</f>
        <v>DÍA</v>
      </c>
      <c r="FG314" s="896"/>
      <c r="FH314" s="896"/>
      <c r="FI314" s="915"/>
      <c r="FJ314" s="667"/>
      <c r="FK314" s="667"/>
      <c r="FL314" s="667"/>
      <c r="FM314" s="667"/>
      <c r="FN314" s="667"/>
      <c r="FO314" s="667"/>
      <c r="FP314" s="667"/>
      <c r="FQ314" s="625"/>
      <c r="FR314" s="911"/>
      <c r="FS314" s="911"/>
      <c r="FT314" s="911"/>
      <c r="FU314" s="911"/>
      <c r="FV314" s="911"/>
      <c r="FW314" s="912"/>
      <c r="FX314" s="912"/>
      <c r="FY314" s="912"/>
      <c r="FZ314" s="912"/>
      <c r="GA314" s="912"/>
      <c r="GB314" s="912"/>
      <c r="GC314" s="912"/>
      <c r="GD314" s="912"/>
      <c r="GE314" s="912"/>
      <c r="GF314" s="912"/>
      <c r="GG314" s="912"/>
      <c r="GH314" s="912"/>
      <c r="GI314" s="913"/>
      <c r="GJ314" s="913"/>
      <c r="GK314" s="913"/>
      <c r="GL314" s="913"/>
      <c r="GM314" s="913"/>
      <c r="GN314" s="913"/>
      <c r="GO314" s="888"/>
    </row>
    <row r="315" spans="1:197" ht="3" customHeight="1" x14ac:dyDescent="0.25">
      <c r="A315" s="898"/>
      <c r="B315" s="6"/>
      <c r="C315" s="169"/>
      <c r="D315" s="169"/>
      <c r="E315" s="169"/>
      <c r="F315" s="6"/>
      <c r="G315" s="170"/>
      <c r="H315" s="170"/>
      <c r="I315" s="170"/>
      <c r="J315" s="170"/>
      <c r="K315" s="170"/>
      <c r="L315" s="170"/>
      <c r="M315" s="15"/>
      <c r="N315" s="6"/>
      <c r="O315" s="169"/>
      <c r="P315" s="169"/>
      <c r="Q315" s="169"/>
      <c r="R315" s="6"/>
      <c r="S315" s="170"/>
      <c r="T315" s="170"/>
      <c r="U315" s="170"/>
      <c r="V315" s="170"/>
      <c r="W315" s="170"/>
      <c r="X315" s="170"/>
      <c r="Y315" s="625"/>
      <c r="Z315" s="893" t="s">
        <v>95</v>
      </c>
      <c r="AA315" s="893"/>
      <c r="AB315" s="893"/>
      <c r="AC315" s="893"/>
      <c r="AD315" s="893"/>
      <c r="AE315" s="894">
        <f>SUM(AE275:AH314)</f>
        <v>0</v>
      </c>
      <c r="AF315" s="894"/>
      <c r="AG315" s="894"/>
      <c r="AH315" s="894"/>
      <c r="AI315" s="894">
        <f>SUM(AI275:AL314)</f>
        <v>0</v>
      </c>
      <c r="AJ315" s="894"/>
      <c r="AK315" s="894"/>
      <c r="AL315" s="894"/>
      <c r="AM315" s="894">
        <f>SUM(AM275:AP314)</f>
        <v>0</v>
      </c>
      <c r="AN315" s="894"/>
      <c r="AO315" s="894"/>
      <c r="AP315" s="894"/>
      <c r="AQ315" s="895">
        <f>SUM(AQ275:AS313)</f>
        <v>0</v>
      </c>
      <c r="AR315" s="895"/>
      <c r="AS315" s="895"/>
      <c r="AT315" s="895">
        <f>SUM(AT275:AV313)</f>
        <v>0</v>
      </c>
      <c r="AU315" s="895"/>
      <c r="AV315" s="895"/>
      <c r="AW315" s="888"/>
      <c r="AX315" s="898"/>
      <c r="AY315" s="6"/>
      <c r="AZ315" s="169"/>
      <c r="BA315" s="169"/>
      <c r="BB315" s="169"/>
      <c r="BC315" s="6"/>
      <c r="BD315" s="170"/>
      <c r="BE315" s="170"/>
      <c r="BF315" s="170"/>
      <c r="BG315" s="170"/>
      <c r="BH315" s="170"/>
      <c r="BI315" s="170"/>
      <c r="BJ315" s="15"/>
      <c r="BK315" s="6"/>
      <c r="BL315" s="169"/>
      <c r="BM315" s="169"/>
      <c r="BN315" s="169"/>
      <c r="BO315" s="6"/>
      <c r="BP315" s="170"/>
      <c r="BQ315" s="170"/>
      <c r="BR315" s="170"/>
      <c r="BS315" s="170"/>
      <c r="BT315" s="170"/>
      <c r="BU315" s="170"/>
      <c r="BV315" s="625"/>
      <c r="BW315" s="893" t="s">
        <v>95</v>
      </c>
      <c r="BX315" s="893"/>
      <c r="BY315" s="893"/>
      <c r="BZ315" s="893"/>
      <c r="CA315" s="893"/>
      <c r="CB315" s="894">
        <f>SUM(CB275:CE314)</f>
        <v>0</v>
      </c>
      <c r="CC315" s="894"/>
      <c r="CD315" s="894"/>
      <c r="CE315" s="894"/>
      <c r="CF315" s="894">
        <f>SUM(CF275:CI314)</f>
        <v>0</v>
      </c>
      <c r="CG315" s="894"/>
      <c r="CH315" s="894"/>
      <c r="CI315" s="894"/>
      <c r="CJ315" s="894">
        <f>SUM(CJ275:CM314)</f>
        <v>0</v>
      </c>
      <c r="CK315" s="894"/>
      <c r="CL315" s="894"/>
      <c r="CM315" s="894"/>
      <c r="CN315" s="895">
        <f>SUM(CN275:CP313)</f>
        <v>0</v>
      </c>
      <c r="CO315" s="895"/>
      <c r="CP315" s="895"/>
      <c r="CQ315" s="895">
        <f>SUM(CQ275:CS313)</f>
        <v>0</v>
      </c>
      <c r="CR315" s="895"/>
      <c r="CS315" s="895"/>
      <c r="CT315" s="888"/>
      <c r="CV315" s="898"/>
      <c r="CW315" s="6"/>
      <c r="CX315" s="169"/>
      <c r="CY315" s="169"/>
      <c r="CZ315" s="169"/>
      <c r="DA315" s="6"/>
      <c r="DB315" s="170"/>
      <c r="DC315" s="170"/>
      <c r="DD315" s="170"/>
      <c r="DE315" s="170"/>
      <c r="DF315" s="170"/>
      <c r="DG315" s="170"/>
      <c r="DH315" s="15"/>
      <c r="DI315" s="6"/>
      <c r="DJ315" s="169"/>
      <c r="DK315" s="169"/>
      <c r="DL315" s="169"/>
      <c r="DM315" s="6"/>
      <c r="DN315" s="170"/>
      <c r="DO315" s="170"/>
      <c r="DP315" s="170"/>
      <c r="DQ315" s="170"/>
      <c r="DR315" s="170"/>
      <c r="DS315" s="170"/>
      <c r="DT315" s="625"/>
      <c r="DU315" s="893" t="s">
        <v>95</v>
      </c>
      <c r="DV315" s="893"/>
      <c r="DW315" s="893"/>
      <c r="DX315" s="893"/>
      <c r="DY315" s="893"/>
      <c r="DZ315" s="894">
        <f>SUM(DZ275:EC314)</f>
        <v>0</v>
      </c>
      <c r="EA315" s="894"/>
      <c r="EB315" s="894"/>
      <c r="EC315" s="894"/>
      <c r="ED315" s="894">
        <f>SUM(ED275:EG314)</f>
        <v>0</v>
      </c>
      <c r="EE315" s="894"/>
      <c r="EF315" s="894"/>
      <c r="EG315" s="894"/>
      <c r="EH315" s="894">
        <f>SUM(EH275:EK314)</f>
        <v>0</v>
      </c>
      <c r="EI315" s="894"/>
      <c r="EJ315" s="894"/>
      <c r="EK315" s="894"/>
      <c r="EL315" s="895">
        <f>SUM(EL275:EN313)</f>
        <v>0</v>
      </c>
      <c r="EM315" s="895"/>
      <c r="EN315" s="895"/>
      <c r="EO315" s="895">
        <f>SUM(EO275:EQ313)</f>
        <v>0</v>
      </c>
      <c r="EP315" s="895"/>
      <c r="EQ315" s="895"/>
      <c r="ER315" s="888"/>
      <c r="ES315" s="898"/>
      <c r="ET315" s="6"/>
      <c r="EU315" s="169"/>
      <c r="EV315" s="169"/>
      <c r="EW315" s="169"/>
      <c r="EX315" s="6"/>
      <c r="EY315" s="170"/>
      <c r="EZ315" s="170"/>
      <c r="FA315" s="170"/>
      <c r="FB315" s="170"/>
      <c r="FC315" s="170"/>
      <c r="FD315" s="170"/>
      <c r="FE315" s="15"/>
      <c r="FF315" s="6"/>
      <c r="FG315" s="169"/>
      <c r="FH315" s="169"/>
      <c r="FI315" s="169"/>
      <c r="FJ315" s="6"/>
      <c r="FK315" s="170"/>
      <c r="FL315" s="170"/>
      <c r="FM315" s="170"/>
      <c r="FN315" s="170"/>
      <c r="FO315" s="170"/>
      <c r="FP315" s="170"/>
      <c r="FQ315" s="625"/>
      <c r="FR315" s="893" t="s">
        <v>95</v>
      </c>
      <c r="FS315" s="893"/>
      <c r="FT315" s="893"/>
      <c r="FU315" s="893"/>
      <c r="FV315" s="893"/>
      <c r="FW315" s="894">
        <f>SUM(FW275:FZ314)</f>
        <v>0</v>
      </c>
      <c r="FX315" s="894"/>
      <c r="FY315" s="894"/>
      <c r="FZ315" s="894"/>
      <c r="GA315" s="894">
        <f>SUM(GA275:GD314)</f>
        <v>0</v>
      </c>
      <c r="GB315" s="894"/>
      <c r="GC315" s="894"/>
      <c r="GD315" s="894"/>
      <c r="GE315" s="894">
        <f>SUM(GE275:GH314)</f>
        <v>0</v>
      </c>
      <c r="GF315" s="894"/>
      <c r="GG315" s="894"/>
      <c r="GH315" s="894"/>
      <c r="GI315" s="895">
        <f>SUM(GI275:GK313)</f>
        <v>0</v>
      </c>
      <c r="GJ315" s="895"/>
      <c r="GK315" s="895"/>
      <c r="GL315" s="895">
        <f>SUM(GL275:GN313)</f>
        <v>0</v>
      </c>
      <c r="GM315" s="895"/>
      <c r="GN315" s="895"/>
      <c r="GO315" s="888"/>
    </row>
    <row r="316" spans="1:197" ht="12.75" customHeight="1" x14ac:dyDescent="0.25">
      <c r="A316" s="898"/>
      <c r="B316" s="896" t="str">
        <f>'Resumen Anual'!$C$56</f>
        <v>IFR</v>
      </c>
      <c r="C316" s="896"/>
      <c r="D316" s="896"/>
      <c r="E316" s="896"/>
      <c r="F316" s="659"/>
      <c r="G316" s="667"/>
      <c r="H316" s="667"/>
      <c r="I316" s="667"/>
      <c r="J316" s="667"/>
      <c r="K316" s="667"/>
      <c r="L316" s="667"/>
      <c r="M316" s="15"/>
      <c r="N316" s="896" t="str">
        <f>'Resumen Anual'!$O$56</f>
        <v>NOCHE</v>
      </c>
      <c r="O316" s="896"/>
      <c r="P316" s="896"/>
      <c r="Q316" s="896"/>
      <c r="R316" s="658"/>
      <c r="S316" s="658"/>
      <c r="T316" s="658"/>
      <c r="U316" s="658"/>
      <c r="V316" s="658"/>
      <c r="W316" s="658"/>
      <c r="X316" s="659"/>
      <c r="Y316" s="625"/>
      <c r="Z316" s="893"/>
      <c r="AA316" s="893"/>
      <c r="AB316" s="893"/>
      <c r="AC316" s="893"/>
      <c r="AD316" s="893"/>
      <c r="AE316" s="894"/>
      <c r="AF316" s="894"/>
      <c r="AG316" s="894"/>
      <c r="AH316" s="894"/>
      <c r="AI316" s="894"/>
      <c r="AJ316" s="894"/>
      <c r="AK316" s="894"/>
      <c r="AL316" s="894"/>
      <c r="AM316" s="894"/>
      <c r="AN316" s="894"/>
      <c r="AO316" s="894"/>
      <c r="AP316" s="894"/>
      <c r="AQ316" s="895"/>
      <c r="AR316" s="895"/>
      <c r="AS316" s="895"/>
      <c r="AT316" s="895"/>
      <c r="AU316" s="895"/>
      <c r="AV316" s="895"/>
      <c r="AW316" s="888"/>
      <c r="AX316" s="898"/>
      <c r="AY316" s="896" t="str">
        <f>'Resumen Anual'!$C$56</f>
        <v>IFR</v>
      </c>
      <c r="AZ316" s="896"/>
      <c r="BA316" s="896"/>
      <c r="BB316" s="896"/>
      <c r="BC316" s="659"/>
      <c r="BD316" s="667"/>
      <c r="BE316" s="667"/>
      <c r="BF316" s="667"/>
      <c r="BG316" s="667"/>
      <c r="BH316" s="667"/>
      <c r="BI316" s="667"/>
      <c r="BJ316" s="15"/>
      <c r="BK316" s="896" t="str">
        <f>'Resumen Anual'!$O$56</f>
        <v>NOCHE</v>
      </c>
      <c r="BL316" s="896"/>
      <c r="BM316" s="896"/>
      <c r="BN316" s="896"/>
      <c r="BO316" s="658"/>
      <c r="BP316" s="658"/>
      <c r="BQ316" s="658"/>
      <c r="BR316" s="658"/>
      <c r="BS316" s="658"/>
      <c r="BT316" s="658"/>
      <c r="BU316" s="659"/>
      <c r="BV316" s="625"/>
      <c r="BW316" s="893"/>
      <c r="BX316" s="893"/>
      <c r="BY316" s="893"/>
      <c r="BZ316" s="893"/>
      <c r="CA316" s="893"/>
      <c r="CB316" s="894"/>
      <c r="CC316" s="894"/>
      <c r="CD316" s="894"/>
      <c r="CE316" s="894"/>
      <c r="CF316" s="894"/>
      <c r="CG316" s="894"/>
      <c r="CH316" s="894"/>
      <c r="CI316" s="894"/>
      <c r="CJ316" s="894"/>
      <c r="CK316" s="894"/>
      <c r="CL316" s="894"/>
      <c r="CM316" s="894"/>
      <c r="CN316" s="895"/>
      <c r="CO316" s="895"/>
      <c r="CP316" s="895"/>
      <c r="CQ316" s="895"/>
      <c r="CR316" s="895"/>
      <c r="CS316" s="895"/>
      <c r="CT316" s="888"/>
      <c r="CV316" s="898"/>
      <c r="CW316" s="896" t="str">
        <f>'Resumen Anual'!$C$56</f>
        <v>IFR</v>
      </c>
      <c r="CX316" s="896"/>
      <c r="CY316" s="896"/>
      <c r="CZ316" s="896"/>
      <c r="DA316" s="659"/>
      <c r="DB316" s="667"/>
      <c r="DC316" s="667"/>
      <c r="DD316" s="667"/>
      <c r="DE316" s="667"/>
      <c r="DF316" s="667"/>
      <c r="DG316" s="667"/>
      <c r="DH316" s="15"/>
      <c r="DI316" s="896" t="str">
        <f>'Resumen Anual'!$O$56</f>
        <v>NOCHE</v>
      </c>
      <c r="DJ316" s="896"/>
      <c r="DK316" s="896"/>
      <c r="DL316" s="896"/>
      <c r="DM316" s="658"/>
      <c r="DN316" s="658"/>
      <c r="DO316" s="658"/>
      <c r="DP316" s="658"/>
      <c r="DQ316" s="658"/>
      <c r="DR316" s="658"/>
      <c r="DS316" s="659"/>
      <c r="DT316" s="625"/>
      <c r="DU316" s="893"/>
      <c r="DV316" s="893"/>
      <c r="DW316" s="893"/>
      <c r="DX316" s="893"/>
      <c r="DY316" s="893"/>
      <c r="DZ316" s="894"/>
      <c r="EA316" s="894"/>
      <c r="EB316" s="894"/>
      <c r="EC316" s="894"/>
      <c r="ED316" s="894"/>
      <c r="EE316" s="894"/>
      <c r="EF316" s="894"/>
      <c r="EG316" s="894"/>
      <c r="EH316" s="894"/>
      <c r="EI316" s="894"/>
      <c r="EJ316" s="894"/>
      <c r="EK316" s="894"/>
      <c r="EL316" s="895"/>
      <c r="EM316" s="895"/>
      <c r="EN316" s="895"/>
      <c r="EO316" s="895"/>
      <c r="EP316" s="895"/>
      <c r="EQ316" s="895"/>
      <c r="ER316" s="888"/>
      <c r="ES316" s="898"/>
      <c r="ET316" s="896" t="str">
        <f>'Resumen Anual'!$C$56</f>
        <v>IFR</v>
      </c>
      <c r="EU316" s="896"/>
      <c r="EV316" s="896"/>
      <c r="EW316" s="896"/>
      <c r="EX316" s="659"/>
      <c r="EY316" s="667"/>
      <c r="EZ316" s="667"/>
      <c r="FA316" s="667"/>
      <c r="FB316" s="667"/>
      <c r="FC316" s="667"/>
      <c r="FD316" s="667"/>
      <c r="FE316" s="15"/>
      <c r="FF316" s="896" t="str">
        <f>'Resumen Anual'!$O$56</f>
        <v>NOCHE</v>
      </c>
      <c r="FG316" s="896"/>
      <c r="FH316" s="896"/>
      <c r="FI316" s="896"/>
      <c r="FJ316" s="658"/>
      <c r="FK316" s="658"/>
      <c r="FL316" s="658"/>
      <c r="FM316" s="658"/>
      <c r="FN316" s="658"/>
      <c r="FO316" s="658"/>
      <c r="FP316" s="659"/>
      <c r="FQ316" s="625"/>
      <c r="FR316" s="893"/>
      <c r="FS316" s="893"/>
      <c r="FT316" s="893"/>
      <c r="FU316" s="893"/>
      <c r="FV316" s="893"/>
      <c r="FW316" s="894"/>
      <c r="FX316" s="894"/>
      <c r="FY316" s="894"/>
      <c r="FZ316" s="894"/>
      <c r="GA316" s="894"/>
      <c r="GB316" s="894"/>
      <c r="GC316" s="894"/>
      <c r="GD316" s="894"/>
      <c r="GE316" s="894"/>
      <c r="GF316" s="894"/>
      <c r="GG316" s="894"/>
      <c r="GH316" s="894"/>
      <c r="GI316" s="895"/>
      <c r="GJ316" s="895"/>
      <c r="GK316" s="895"/>
      <c r="GL316" s="895"/>
      <c r="GM316" s="895"/>
      <c r="GN316" s="895"/>
      <c r="GO316" s="888"/>
    </row>
    <row r="317" spans="1:197" ht="6" customHeight="1" x14ac:dyDescent="0.25">
      <c r="A317" s="899"/>
      <c r="B317" s="897"/>
      <c r="C317" s="897"/>
      <c r="D317" s="897"/>
      <c r="E317" s="897"/>
      <c r="F317" s="897"/>
      <c r="G317" s="897"/>
      <c r="H317" s="897"/>
      <c r="I317" s="897"/>
      <c r="J317" s="897"/>
      <c r="K317" s="897"/>
      <c r="L317" s="897"/>
      <c r="M317" s="897"/>
      <c r="N317" s="897"/>
      <c r="O317" s="897"/>
      <c r="P317" s="897"/>
      <c r="Q317" s="897"/>
      <c r="R317" s="897"/>
      <c r="S317" s="897"/>
      <c r="T317" s="897"/>
      <c r="U317" s="897"/>
      <c r="V317" s="897"/>
      <c r="W317" s="897"/>
      <c r="X317" s="897"/>
      <c r="Y317" s="897"/>
      <c r="Z317" s="893"/>
      <c r="AA317" s="893"/>
      <c r="AB317" s="893"/>
      <c r="AC317" s="893"/>
      <c r="AD317" s="893"/>
      <c r="AE317" s="894"/>
      <c r="AF317" s="894"/>
      <c r="AG317" s="894"/>
      <c r="AH317" s="894"/>
      <c r="AI317" s="894"/>
      <c r="AJ317" s="894"/>
      <c r="AK317" s="894"/>
      <c r="AL317" s="894"/>
      <c r="AM317" s="894"/>
      <c r="AN317" s="894"/>
      <c r="AO317" s="894"/>
      <c r="AP317" s="894"/>
      <c r="AQ317" s="895"/>
      <c r="AR317" s="895"/>
      <c r="AS317" s="895"/>
      <c r="AT317" s="895"/>
      <c r="AU317" s="895"/>
      <c r="AV317" s="895"/>
      <c r="AW317" s="888"/>
      <c r="AX317" s="899"/>
      <c r="AY317" s="897"/>
      <c r="AZ317" s="897"/>
      <c r="BA317" s="897"/>
      <c r="BB317" s="897"/>
      <c r="BC317" s="897"/>
      <c r="BD317" s="897"/>
      <c r="BE317" s="897"/>
      <c r="BF317" s="897"/>
      <c r="BG317" s="897"/>
      <c r="BH317" s="897"/>
      <c r="BI317" s="897"/>
      <c r="BJ317" s="897"/>
      <c r="BK317" s="897"/>
      <c r="BL317" s="897"/>
      <c r="BM317" s="897"/>
      <c r="BN317" s="897"/>
      <c r="BO317" s="897"/>
      <c r="BP317" s="897"/>
      <c r="BQ317" s="897"/>
      <c r="BR317" s="897"/>
      <c r="BS317" s="897"/>
      <c r="BT317" s="897"/>
      <c r="BU317" s="897"/>
      <c r="BV317" s="897"/>
      <c r="BW317" s="893"/>
      <c r="BX317" s="893"/>
      <c r="BY317" s="893"/>
      <c r="BZ317" s="893"/>
      <c r="CA317" s="893"/>
      <c r="CB317" s="894"/>
      <c r="CC317" s="894"/>
      <c r="CD317" s="894"/>
      <c r="CE317" s="894"/>
      <c r="CF317" s="894"/>
      <c r="CG317" s="894"/>
      <c r="CH317" s="894"/>
      <c r="CI317" s="894"/>
      <c r="CJ317" s="894"/>
      <c r="CK317" s="894"/>
      <c r="CL317" s="894"/>
      <c r="CM317" s="894"/>
      <c r="CN317" s="895"/>
      <c r="CO317" s="895"/>
      <c r="CP317" s="895"/>
      <c r="CQ317" s="895"/>
      <c r="CR317" s="895"/>
      <c r="CS317" s="895"/>
      <c r="CT317" s="888"/>
      <c r="CV317" s="899"/>
      <c r="CW317" s="897"/>
      <c r="CX317" s="897"/>
      <c r="CY317" s="897"/>
      <c r="CZ317" s="897"/>
      <c r="DA317" s="897"/>
      <c r="DB317" s="897"/>
      <c r="DC317" s="897"/>
      <c r="DD317" s="897"/>
      <c r="DE317" s="897"/>
      <c r="DF317" s="897"/>
      <c r="DG317" s="897"/>
      <c r="DH317" s="897"/>
      <c r="DI317" s="897"/>
      <c r="DJ317" s="897"/>
      <c r="DK317" s="897"/>
      <c r="DL317" s="897"/>
      <c r="DM317" s="897"/>
      <c r="DN317" s="897"/>
      <c r="DO317" s="897"/>
      <c r="DP317" s="897"/>
      <c r="DQ317" s="897"/>
      <c r="DR317" s="897"/>
      <c r="DS317" s="897"/>
      <c r="DT317" s="897"/>
      <c r="DU317" s="893"/>
      <c r="DV317" s="893"/>
      <c r="DW317" s="893"/>
      <c r="DX317" s="893"/>
      <c r="DY317" s="893"/>
      <c r="DZ317" s="894"/>
      <c r="EA317" s="894"/>
      <c r="EB317" s="894"/>
      <c r="EC317" s="894"/>
      <c r="ED317" s="894"/>
      <c r="EE317" s="894"/>
      <c r="EF317" s="894"/>
      <c r="EG317" s="894"/>
      <c r="EH317" s="894"/>
      <c r="EI317" s="894"/>
      <c r="EJ317" s="894"/>
      <c r="EK317" s="894"/>
      <c r="EL317" s="895"/>
      <c r="EM317" s="895"/>
      <c r="EN317" s="895"/>
      <c r="EO317" s="895"/>
      <c r="EP317" s="895"/>
      <c r="EQ317" s="895"/>
      <c r="ER317" s="888"/>
      <c r="ES317" s="899"/>
      <c r="ET317" s="897"/>
      <c r="EU317" s="897"/>
      <c r="EV317" s="897"/>
      <c r="EW317" s="897"/>
      <c r="EX317" s="897"/>
      <c r="EY317" s="897"/>
      <c r="EZ317" s="897"/>
      <c r="FA317" s="897"/>
      <c r="FB317" s="897"/>
      <c r="FC317" s="897"/>
      <c r="FD317" s="897"/>
      <c r="FE317" s="897"/>
      <c r="FF317" s="897"/>
      <c r="FG317" s="897"/>
      <c r="FH317" s="897"/>
      <c r="FI317" s="897"/>
      <c r="FJ317" s="897"/>
      <c r="FK317" s="897"/>
      <c r="FL317" s="897"/>
      <c r="FM317" s="897"/>
      <c r="FN317" s="897"/>
      <c r="FO317" s="897"/>
      <c r="FP317" s="897"/>
      <c r="FQ317" s="897"/>
      <c r="FR317" s="893"/>
      <c r="FS317" s="893"/>
      <c r="FT317" s="893"/>
      <c r="FU317" s="893"/>
      <c r="FV317" s="893"/>
      <c r="FW317" s="894"/>
      <c r="FX317" s="894"/>
      <c r="FY317" s="894"/>
      <c r="FZ317" s="894"/>
      <c r="GA317" s="894"/>
      <c r="GB317" s="894"/>
      <c r="GC317" s="894"/>
      <c r="GD317" s="894"/>
      <c r="GE317" s="894"/>
      <c r="GF317" s="894"/>
      <c r="GG317" s="894"/>
      <c r="GH317" s="894"/>
      <c r="GI317" s="895"/>
      <c r="GJ317" s="895"/>
      <c r="GK317" s="895"/>
      <c r="GL317" s="895"/>
      <c r="GM317" s="895"/>
      <c r="GN317" s="895"/>
      <c r="GO317" s="888"/>
    </row>
    <row r="318" spans="1:197" ht="9" customHeight="1" x14ac:dyDescent="0.2">
      <c r="A318" s="891"/>
      <c r="B318" s="892"/>
      <c r="C318" s="892"/>
      <c r="D318" s="892"/>
      <c r="E318" s="892"/>
      <c r="F318" s="892"/>
      <c r="G318" s="892"/>
      <c r="H318" s="892"/>
      <c r="I318" s="892"/>
      <c r="J318" s="892"/>
      <c r="K318" s="892"/>
      <c r="L318" s="892"/>
      <c r="M318" s="892"/>
      <c r="N318" s="892"/>
      <c r="O318" s="892"/>
      <c r="P318" s="892"/>
      <c r="Q318" s="892"/>
      <c r="R318" s="892"/>
      <c r="S318" s="892"/>
      <c r="T318" s="892"/>
      <c r="U318" s="892"/>
      <c r="V318" s="892"/>
      <c r="W318" s="892"/>
      <c r="X318" s="892"/>
      <c r="Y318" s="892"/>
      <c r="Z318" s="892"/>
      <c r="AA318" s="892"/>
      <c r="AB318" s="892"/>
      <c r="AC318" s="892"/>
      <c r="AD318" s="892"/>
      <c r="AE318" s="892"/>
      <c r="AF318" s="892"/>
      <c r="AG318" s="892"/>
      <c r="AH318" s="892"/>
      <c r="AI318" s="892"/>
      <c r="AJ318" s="892"/>
      <c r="AK318" s="892"/>
      <c r="AL318" s="892"/>
      <c r="AM318" s="892"/>
      <c r="AN318" s="892"/>
      <c r="AO318" s="892"/>
      <c r="AP318" s="892"/>
      <c r="AQ318" s="892"/>
      <c r="AR318" s="892"/>
      <c r="AS318" s="892"/>
      <c r="AT318" s="892"/>
      <c r="AU318" s="892"/>
      <c r="AV318" s="892"/>
      <c r="AW318" s="892"/>
      <c r="AX318" s="891"/>
      <c r="AY318" s="892"/>
      <c r="AZ318" s="892"/>
      <c r="BA318" s="892"/>
      <c r="BB318" s="892"/>
      <c r="BC318" s="892"/>
      <c r="BD318" s="892"/>
      <c r="BE318" s="892"/>
      <c r="BF318" s="892"/>
      <c r="BG318" s="892"/>
      <c r="BH318" s="892"/>
      <c r="BI318" s="892"/>
      <c r="BJ318" s="892"/>
      <c r="BK318" s="892"/>
      <c r="BL318" s="892"/>
      <c r="BM318" s="892"/>
      <c r="BN318" s="892"/>
      <c r="BO318" s="892"/>
      <c r="BP318" s="892"/>
      <c r="BQ318" s="892"/>
      <c r="BR318" s="892"/>
      <c r="BS318" s="892"/>
      <c r="BT318" s="892"/>
      <c r="BU318" s="892"/>
      <c r="BV318" s="892"/>
      <c r="BW318" s="892"/>
      <c r="BX318" s="892"/>
      <c r="BY318" s="892"/>
      <c r="BZ318" s="892"/>
      <c r="CA318" s="892"/>
      <c r="CB318" s="892"/>
      <c r="CC318" s="892"/>
      <c r="CD318" s="892"/>
      <c r="CE318" s="892"/>
      <c r="CF318" s="892"/>
      <c r="CG318" s="892"/>
      <c r="CH318" s="892"/>
      <c r="CI318" s="892"/>
      <c r="CJ318" s="892"/>
      <c r="CK318" s="892"/>
      <c r="CL318" s="892"/>
      <c r="CM318" s="892"/>
      <c r="CN318" s="892"/>
      <c r="CO318" s="892"/>
      <c r="CP318" s="892"/>
      <c r="CQ318" s="892"/>
      <c r="CR318" s="892"/>
      <c r="CS318" s="892"/>
      <c r="CT318" s="892"/>
      <c r="CV318" s="891"/>
      <c r="CW318" s="892"/>
      <c r="CX318" s="892"/>
      <c r="CY318" s="892"/>
      <c r="CZ318" s="892"/>
      <c r="DA318" s="892"/>
      <c r="DB318" s="892"/>
      <c r="DC318" s="892"/>
      <c r="DD318" s="892"/>
      <c r="DE318" s="892"/>
      <c r="DF318" s="892"/>
      <c r="DG318" s="892"/>
      <c r="DH318" s="892"/>
      <c r="DI318" s="892"/>
      <c r="DJ318" s="892"/>
      <c r="DK318" s="892"/>
      <c r="DL318" s="892"/>
      <c r="DM318" s="892"/>
      <c r="DN318" s="892"/>
      <c r="DO318" s="892"/>
      <c r="DP318" s="892"/>
      <c r="DQ318" s="892"/>
      <c r="DR318" s="892"/>
      <c r="DS318" s="892"/>
      <c r="DT318" s="892"/>
      <c r="DU318" s="892"/>
      <c r="DV318" s="892"/>
      <c r="DW318" s="892"/>
      <c r="DX318" s="892"/>
      <c r="DY318" s="892"/>
      <c r="DZ318" s="892"/>
      <c r="EA318" s="892"/>
      <c r="EB318" s="892"/>
      <c r="EC318" s="892"/>
      <c r="ED318" s="892"/>
      <c r="EE318" s="892"/>
      <c r="EF318" s="892"/>
      <c r="EG318" s="892"/>
      <c r="EH318" s="892"/>
      <c r="EI318" s="892"/>
      <c r="EJ318" s="892"/>
      <c r="EK318" s="892"/>
      <c r="EL318" s="892"/>
      <c r="EM318" s="892"/>
      <c r="EN318" s="892"/>
      <c r="EO318" s="892"/>
      <c r="EP318" s="892"/>
      <c r="EQ318" s="892"/>
      <c r="ER318" s="892"/>
      <c r="ES318" s="891"/>
      <c r="ET318" s="892"/>
      <c r="EU318" s="892"/>
      <c r="EV318" s="892"/>
      <c r="EW318" s="892"/>
      <c r="EX318" s="892"/>
      <c r="EY318" s="892"/>
      <c r="EZ318" s="892"/>
      <c r="FA318" s="892"/>
      <c r="FB318" s="892"/>
      <c r="FC318" s="892"/>
      <c r="FD318" s="892"/>
      <c r="FE318" s="892"/>
      <c r="FF318" s="892"/>
      <c r="FG318" s="892"/>
      <c r="FH318" s="892"/>
      <c r="FI318" s="892"/>
      <c r="FJ318" s="892"/>
      <c r="FK318" s="892"/>
      <c r="FL318" s="892"/>
      <c r="FM318" s="892"/>
      <c r="FN318" s="892"/>
      <c r="FO318" s="892"/>
      <c r="FP318" s="892"/>
      <c r="FQ318" s="892"/>
      <c r="FR318" s="892"/>
      <c r="FS318" s="892"/>
      <c r="FT318" s="892"/>
      <c r="FU318" s="892"/>
      <c r="FV318" s="892"/>
      <c r="FW318" s="892"/>
      <c r="FX318" s="892"/>
      <c r="FY318" s="892"/>
      <c r="FZ318" s="892"/>
      <c r="GA318" s="892"/>
      <c r="GB318" s="892"/>
      <c r="GC318" s="892"/>
      <c r="GD318" s="892"/>
      <c r="GE318" s="892"/>
      <c r="GF318" s="892"/>
      <c r="GG318" s="892"/>
      <c r="GH318" s="892"/>
      <c r="GI318" s="892"/>
      <c r="GJ318" s="892"/>
      <c r="GK318" s="892"/>
      <c r="GL318" s="892"/>
      <c r="GM318" s="892"/>
      <c r="GN318" s="892"/>
      <c r="GO318" s="892"/>
    </row>
    <row r="319" spans="1:197" ht="6.75" customHeight="1" x14ac:dyDescent="0.2">
      <c r="A319" s="999"/>
      <c r="B319" s="1002" t="s">
        <v>92</v>
      </c>
      <c r="C319" s="1002"/>
      <c r="D319" s="1002"/>
      <c r="E319" s="1002"/>
      <c r="F319" s="1002"/>
      <c r="G319" s="1002"/>
      <c r="H319" s="1002"/>
      <c r="I319" s="1002"/>
      <c r="J319" s="1002"/>
      <c r="K319" s="1002"/>
      <c r="L319" s="1002"/>
      <c r="M319" s="1002"/>
      <c r="N319" s="1002"/>
      <c r="O319" s="1002"/>
      <c r="P319" s="1002"/>
      <c r="Q319" s="1002"/>
      <c r="R319" s="1002"/>
      <c r="S319" s="1002"/>
      <c r="T319" s="1002"/>
      <c r="U319" s="1002"/>
      <c r="V319" s="1002"/>
      <c r="W319" s="1002"/>
      <c r="X319" s="1002"/>
      <c r="Y319" s="1002"/>
      <c r="Z319" s="1002"/>
      <c r="AA319" s="1002"/>
      <c r="AB319" s="1002"/>
      <c r="AC319" s="1002"/>
      <c r="AD319" s="1002"/>
      <c r="AE319" s="1002"/>
      <c r="AF319" s="1002"/>
      <c r="AG319" s="1002"/>
      <c r="AH319" s="1002"/>
      <c r="AI319" s="1002"/>
      <c r="AJ319" s="1002"/>
      <c r="AK319" s="1002"/>
      <c r="AL319" s="1002"/>
      <c r="AM319" s="1002"/>
      <c r="AN319" s="1002"/>
      <c r="AO319" s="1002"/>
      <c r="AP319" s="1002"/>
      <c r="AQ319" s="1002"/>
      <c r="AR319" s="1002"/>
      <c r="AS319" s="1002"/>
      <c r="AT319" s="1002"/>
      <c r="AU319" s="1002"/>
      <c r="AV319" s="1002"/>
      <c r="AW319" s="1002"/>
      <c r="AX319" s="1031"/>
      <c r="AY319" s="1031"/>
      <c r="AZ319" s="1031"/>
      <c r="BA319" s="1031"/>
      <c r="BB319" s="1031"/>
      <c r="BC319" s="1031"/>
      <c r="BD319" s="1031"/>
      <c r="BE319" s="1031"/>
      <c r="BF319" s="1031"/>
      <c r="BG319" s="1031"/>
      <c r="BH319" s="1031"/>
      <c r="BI319" s="1031"/>
      <c r="BJ319" s="1031"/>
      <c r="BK319" s="1031"/>
      <c r="BL319" s="1031"/>
      <c r="BM319" s="1031"/>
      <c r="BN319" s="1031"/>
      <c r="BO319" s="1031"/>
      <c r="BP319" s="1031"/>
      <c r="BQ319" s="1031"/>
      <c r="BR319" s="1031"/>
      <c r="BS319" s="1031"/>
      <c r="BT319" s="1031"/>
      <c r="BU319" s="1031"/>
      <c r="BV319" s="1031"/>
      <c r="BW319" s="1031"/>
      <c r="BX319" s="1031"/>
      <c r="BY319" s="1031"/>
      <c r="BZ319" s="1031"/>
      <c r="CA319" s="1031"/>
      <c r="CB319" s="1031"/>
      <c r="CC319" s="1031"/>
      <c r="CD319" s="1031"/>
      <c r="CE319" s="1031"/>
      <c r="CF319" s="1031"/>
      <c r="CG319" s="1031"/>
      <c r="CH319" s="1031"/>
      <c r="CI319" s="1031"/>
      <c r="CJ319" s="1031"/>
      <c r="CK319" s="1031"/>
      <c r="CL319" s="1031"/>
      <c r="CM319" s="1031"/>
      <c r="CN319" s="1031"/>
      <c r="CO319" s="1031"/>
      <c r="CP319" s="1031"/>
      <c r="CQ319" s="1031"/>
      <c r="CR319" s="1031"/>
      <c r="CS319" s="1031"/>
      <c r="CT319" s="1031"/>
      <c r="CV319" s="999"/>
      <c r="CW319" s="1002" t="s">
        <v>93</v>
      </c>
      <c r="CX319" s="1002"/>
      <c r="CY319" s="1002"/>
      <c r="CZ319" s="1002"/>
      <c r="DA319" s="1002"/>
      <c r="DB319" s="1002"/>
      <c r="DC319" s="1002"/>
      <c r="DD319" s="1002"/>
      <c r="DE319" s="1002"/>
      <c r="DF319" s="1002"/>
      <c r="DG319" s="1002"/>
      <c r="DH319" s="1002"/>
      <c r="DI319" s="1002"/>
      <c r="DJ319" s="1002"/>
      <c r="DK319" s="1002"/>
      <c r="DL319" s="1002"/>
      <c r="DM319" s="1002"/>
      <c r="DN319" s="1002"/>
      <c r="DO319" s="1002"/>
      <c r="DP319" s="1002"/>
      <c r="DQ319" s="1002"/>
      <c r="DR319" s="1002"/>
      <c r="DS319" s="1002"/>
      <c r="DT319" s="1002"/>
      <c r="DU319" s="1002"/>
      <c r="DV319" s="1002"/>
      <c r="DW319" s="1002"/>
      <c r="DX319" s="1002"/>
      <c r="DY319" s="1002"/>
      <c r="DZ319" s="1002"/>
      <c r="EA319" s="1002"/>
      <c r="EB319" s="1002"/>
      <c r="EC319" s="1002"/>
      <c r="ED319" s="1002"/>
      <c r="EE319" s="1002"/>
      <c r="EF319" s="1002"/>
      <c r="EG319" s="1002"/>
      <c r="EH319" s="1002"/>
      <c r="EI319" s="1002"/>
      <c r="EJ319" s="1002"/>
      <c r="EK319" s="1002"/>
      <c r="EL319" s="1002"/>
      <c r="EM319" s="1002"/>
      <c r="EN319" s="1002"/>
      <c r="EO319" s="1002"/>
      <c r="EP319" s="1002"/>
      <c r="EQ319" s="1002"/>
      <c r="ER319" s="1002"/>
      <c r="ES319" s="1036" t="s">
        <v>92</v>
      </c>
      <c r="ET319" s="1036"/>
      <c r="EU319" s="1036"/>
      <c r="EV319" s="1036"/>
      <c r="EW319" s="1036"/>
      <c r="EX319" s="1036"/>
      <c r="EY319" s="1036"/>
      <c r="EZ319" s="1036"/>
      <c r="FA319" s="1036"/>
      <c r="FB319" s="1036"/>
      <c r="FC319" s="1036"/>
      <c r="FD319" s="1036"/>
      <c r="FE319" s="1036"/>
      <c r="FF319" s="1036"/>
      <c r="FG319" s="1036"/>
      <c r="FH319" s="1036"/>
      <c r="FI319" s="1036"/>
      <c r="FJ319" s="1036"/>
      <c r="FK319" s="1036"/>
      <c r="FL319" s="1036"/>
      <c r="FM319" s="1036"/>
      <c r="FN319" s="1036"/>
      <c r="FO319" s="1036"/>
      <c r="FP319" s="1036"/>
      <c r="FQ319" s="1036"/>
      <c r="FR319" s="1036"/>
      <c r="FS319" s="1036"/>
      <c r="FT319" s="1036"/>
      <c r="FU319" s="1036"/>
      <c r="FV319" s="1036"/>
      <c r="FW319" s="1036"/>
      <c r="FX319" s="1036"/>
      <c r="FY319" s="1036"/>
      <c r="FZ319" s="1036"/>
      <c r="GA319" s="1036"/>
      <c r="GB319" s="1036"/>
      <c r="GC319" s="1036"/>
      <c r="GD319" s="1036"/>
      <c r="GE319" s="1036"/>
      <c r="GF319" s="1036"/>
      <c r="GG319" s="1036"/>
      <c r="GH319" s="1036"/>
      <c r="GI319" s="1036"/>
      <c r="GJ319" s="1036"/>
      <c r="GK319" s="1036"/>
      <c r="GL319" s="1036"/>
      <c r="GM319" s="1036"/>
      <c r="GN319" s="1036"/>
      <c r="GO319" s="1036"/>
    </row>
    <row r="320" spans="1:197" ht="6.75" customHeight="1" x14ac:dyDescent="0.2">
      <c r="A320" s="1000"/>
      <c r="B320" s="1003"/>
      <c r="C320" s="1003"/>
      <c r="D320" s="1003"/>
      <c r="E320" s="1003"/>
      <c r="F320" s="1003"/>
      <c r="G320" s="1003"/>
      <c r="H320" s="1003"/>
      <c r="I320" s="1003"/>
      <c r="J320" s="1003"/>
      <c r="K320" s="1003"/>
      <c r="L320" s="1003"/>
      <c r="M320" s="1003"/>
      <c r="N320" s="1003"/>
      <c r="O320" s="1003"/>
      <c r="P320" s="1003"/>
      <c r="Q320" s="1003"/>
      <c r="R320" s="1003"/>
      <c r="S320" s="1003"/>
      <c r="T320" s="1003"/>
      <c r="U320" s="1003"/>
      <c r="V320" s="1003"/>
      <c r="W320" s="1003"/>
      <c r="X320" s="1003"/>
      <c r="Y320" s="1003"/>
      <c r="Z320" s="1003"/>
      <c r="AA320" s="1003"/>
      <c r="AB320" s="1003"/>
      <c r="AC320" s="1003"/>
      <c r="AD320" s="1003"/>
      <c r="AE320" s="1003"/>
      <c r="AF320" s="1003"/>
      <c r="AG320" s="1003"/>
      <c r="AH320" s="1003"/>
      <c r="AI320" s="1003"/>
      <c r="AJ320" s="1003"/>
      <c r="AK320" s="1003"/>
      <c r="AL320" s="1003"/>
      <c r="AM320" s="1003"/>
      <c r="AN320" s="1003"/>
      <c r="AO320" s="1003"/>
      <c r="AP320" s="1003"/>
      <c r="AQ320" s="1003"/>
      <c r="AR320" s="1003"/>
      <c r="AS320" s="1003"/>
      <c r="AT320" s="1003"/>
      <c r="AU320" s="1003"/>
      <c r="AV320" s="1003"/>
      <c r="AW320" s="1003"/>
      <c r="AX320" s="1032"/>
      <c r="AY320" s="1032"/>
      <c r="AZ320" s="1032"/>
      <c r="BA320" s="1032"/>
      <c r="BB320" s="1032"/>
      <c r="BC320" s="1032"/>
      <c r="BD320" s="1032"/>
      <c r="BE320" s="1032"/>
      <c r="BF320" s="1032"/>
      <c r="BG320" s="1032"/>
      <c r="BH320" s="1032"/>
      <c r="BI320" s="1032"/>
      <c r="BJ320" s="1032"/>
      <c r="BK320" s="1032"/>
      <c r="BL320" s="1032"/>
      <c r="BM320" s="1032"/>
      <c r="BN320" s="1032"/>
      <c r="BO320" s="1032"/>
      <c r="BP320" s="1032"/>
      <c r="BQ320" s="1032"/>
      <c r="BR320" s="1032"/>
      <c r="BS320" s="1032"/>
      <c r="BT320" s="1032"/>
      <c r="BU320" s="1032"/>
      <c r="BV320" s="1032"/>
      <c r="BW320" s="1032"/>
      <c r="BX320" s="1032"/>
      <c r="BY320" s="1032"/>
      <c r="BZ320" s="1032"/>
      <c r="CA320" s="1032"/>
      <c r="CB320" s="1032"/>
      <c r="CC320" s="1032"/>
      <c r="CD320" s="1032"/>
      <c r="CE320" s="1032"/>
      <c r="CF320" s="1032"/>
      <c r="CG320" s="1032"/>
      <c r="CH320" s="1032"/>
      <c r="CI320" s="1032"/>
      <c r="CJ320" s="1032"/>
      <c r="CK320" s="1032"/>
      <c r="CL320" s="1032"/>
      <c r="CM320" s="1032"/>
      <c r="CN320" s="1032"/>
      <c r="CO320" s="1032"/>
      <c r="CP320" s="1032"/>
      <c r="CQ320" s="1032"/>
      <c r="CR320" s="1032"/>
      <c r="CS320" s="1032"/>
      <c r="CT320" s="1032"/>
      <c r="CV320" s="1000"/>
      <c r="CW320" s="1003"/>
      <c r="CX320" s="1003"/>
      <c r="CY320" s="1003"/>
      <c r="CZ320" s="1003"/>
      <c r="DA320" s="1003"/>
      <c r="DB320" s="1003"/>
      <c r="DC320" s="1003"/>
      <c r="DD320" s="1003"/>
      <c r="DE320" s="1003"/>
      <c r="DF320" s="1003"/>
      <c r="DG320" s="1003"/>
      <c r="DH320" s="1003"/>
      <c r="DI320" s="1003"/>
      <c r="DJ320" s="1003"/>
      <c r="DK320" s="1003"/>
      <c r="DL320" s="1003"/>
      <c r="DM320" s="1003"/>
      <c r="DN320" s="1003"/>
      <c r="DO320" s="1003"/>
      <c r="DP320" s="1003"/>
      <c r="DQ320" s="1003"/>
      <c r="DR320" s="1003"/>
      <c r="DS320" s="1003"/>
      <c r="DT320" s="1003"/>
      <c r="DU320" s="1003"/>
      <c r="DV320" s="1003"/>
      <c r="DW320" s="1003"/>
      <c r="DX320" s="1003"/>
      <c r="DY320" s="1003"/>
      <c r="DZ320" s="1003"/>
      <c r="EA320" s="1003"/>
      <c r="EB320" s="1003"/>
      <c r="EC320" s="1003"/>
      <c r="ED320" s="1003"/>
      <c r="EE320" s="1003"/>
      <c r="EF320" s="1003"/>
      <c r="EG320" s="1003"/>
      <c r="EH320" s="1003"/>
      <c r="EI320" s="1003"/>
      <c r="EJ320" s="1003"/>
      <c r="EK320" s="1003"/>
      <c r="EL320" s="1003"/>
      <c r="EM320" s="1003"/>
      <c r="EN320" s="1003"/>
      <c r="EO320" s="1003"/>
      <c r="EP320" s="1003"/>
      <c r="EQ320" s="1003"/>
      <c r="ER320" s="1003"/>
      <c r="ES320" s="1037"/>
      <c r="ET320" s="1037"/>
      <c r="EU320" s="1037"/>
      <c r="EV320" s="1037"/>
      <c r="EW320" s="1037"/>
      <c r="EX320" s="1037"/>
      <c r="EY320" s="1037"/>
      <c r="EZ320" s="1037"/>
      <c r="FA320" s="1037"/>
      <c r="FB320" s="1037"/>
      <c r="FC320" s="1037"/>
      <c r="FD320" s="1037"/>
      <c r="FE320" s="1037"/>
      <c r="FF320" s="1037"/>
      <c r="FG320" s="1037"/>
      <c r="FH320" s="1037"/>
      <c r="FI320" s="1037"/>
      <c r="FJ320" s="1037"/>
      <c r="FK320" s="1037"/>
      <c r="FL320" s="1037"/>
      <c r="FM320" s="1037"/>
      <c r="FN320" s="1037"/>
      <c r="FO320" s="1037"/>
      <c r="FP320" s="1037"/>
      <c r="FQ320" s="1037"/>
      <c r="FR320" s="1037"/>
      <c r="FS320" s="1037"/>
      <c r="FT320" s="1037"/>
      <c r="FU320" s="1037"/>
      <c r="FV320" s="1037"/>
      <c r="FW320" s="1037"/>
      <c r="FX320" s="1037"/>
      <c r="FY320" s="1037"/>
      <c r="FZ320" s="1037"/>
      <c r="GA320" s="1037"/>
      <c r="GB320" s="1037"/>
      <c r="GC320" s="1037"/>
      <c r="GD320" s="1037"/>
      <c r="GE320" s="1037"/>
      <c r="GF320" s="1037"/>
      <c r="GG320" s="1037"/>
      <c r="GH320" s="1037"/>
      <c r="GI320" s="1037"/>
      <c r="GJ320" s="1037"/>
      <c r="GK320" s="1037"/>
      <c r="GL320" s="1037"/>
      <c r="GM320" s="1037"/>
      <c r="GN320" s="1037"/>
      <c r="GO320" s="1037"/>
    </row>
    <row r="321" spans="1:197" ht="6.75" customHeight="1" x14ac:dyDescent="0.2">
      <c r="A321" s="1001"/>
      <c r="B321" s="1004"/>
      <c r="C321" s="1004"/>
      <c r="D321" s="1004"/>
      <c r="E321" s="1004"/>
      <c r="F321" s="1004"/>
      <c r="G321" s="1004"/>
      <c r="H321" s="1004"/>
      <c r="I321" s="1004"/>
      <c r="J321" s="1004"/>
      <c r="K321" s="1004"/>
      <c r="L321" s="1004"/>
      <c r="M321" s="1004"/>
      <c r="N321" s="1004"/>
      <c r="O321" s="1004"/>
      <c r="P321" s="1004"/>
      <c r="Q321" s="1004"/>
      <c r="R321" s="1004"/>
      <c r="S321" s="1004"/>
      <c r="T321" s="1004"/>
      <c r="U321" s="1004"/>
      <c r="V321" s="1004"/>
      <c r="W321" s="1004"/>
      <c r="X321" s="1004"/>
      <c r="Y321" s="1004"/>
      <c r="Z321" s="1004"/>
      <c r="AA321" s="1004"/>
      <c r="AB321" s="1004"/>
      <c r="AC321" s="1004"/>
      <c r="AD321" s="1004"/>
      <c r="AE321" s="1004"/>
      <c r="AF321" s="1004"/>
      <c r="AG321" s="1004"/>
      <c r="AH321" s="1004"/>
      <c r="AI321" s="1004"/>
      <c r="AJ321" s="1004"/>
      <c r="AK321" s="1004"/>
      <c r="AL321" s="1004"/>
      <c r="AM321" s="1004"/>
      <c r="AN321" s="1004"/>
      <c r="AO321" s="1004"/>
      <c r="AP321" s="1004"/>
      <c r="AQ321" s="1004"/>
      <c r="AR321" s="1004"/>
      <c r="AS321" s="1004"/>
      <c r="AT321" s="1004"/>
      <c r="AU321" s="1004"/>
      <c r="AV321" s="1004"/>
      <c r="AW321" s="1004"/>
      <c r="AX321" s="1033"/>
      <c r="AY321" s="1033"/>
      <c r="AZ321" s="1033"/>
      <c r="BA321" s="1033"/>
      <c r="BB321" s="1033"/>
      <c r="BC321" s="1033"/>
      <c r="BD321" s="1033"/>
      <c r="BE321" s="1033"/>
      <c r="BF321" s="1033"/>
      <c r="BG321" s="1033"/>
      <c r="BH321" s="1033"/>
      <c r="BI321" s="1033"/>
      <c r="BJ321" s="1033"/>
      <c r="BK321" s="1033"/>
      <c r="BL321" s="1033"/>
      <c r="BM321" s="1033"/>
      <c r="BN321" s="1033"/>
      <c r="BO321" s="1033"/>
      <c r="BP321" s="1033"/>
      <c r="BQ321" s="1033"/>
      <c r="BR321" s="1033"/>
      <c r="BS321" s="1033"/>
      <c r="BT321" s="1033"/>
      <c r="BU321" s="1033"/>
      <c r="BV321" s="1033"/>
      <c r="BW321" s="1033"/>
      <c r="BX321" s="1033"/>
      <c r="BY321" s="1033"/>
      <c r="BZ321" s="1033"/>
      <c r="CA321" s="1033"/>
      <c r="CB321" s="1033"/>
      <c r="CC321" s="1033"/>
      <c r="CD321" s="1033"/>
      <c r="CE321" s="1033"/>
      <c r="CF321" s="1033"/>
      <c r="CG321" s="1033"/>
      <c r="CH321" s="1033"/>
      <c r="CI321" s="1033"/>
      <c r="CJ321" s="1033"/>
      <c r="CK321" s="1033"/>
      <c r="CL321" s="1033"/>
      <c r="CM321" s="1033"/>
      <c r="CN321" s="1033"/>
      <c r="CO321" s="1033"/>
      <c r="CP321" s="1033"/>
      <c r="CQ321" s="1033"/>
      <c r="CR321" s="1033"/>
      <c r="CS321" s="1033"/>
      <c r="CT321" s="1033"/>
      <c r="CV321" s="1001"/>
      <c r="CW321" s="1004"/>
      <c r="CX321" s="1004"/>
      <c r="CY321" s="1004"/>
      <c r="CZ321" s="1004"/>
      <c r="DA321" s="1004"/>
      <c r="DB321" s="1004"/>
      <c r="DC321" s="1004"/>
      <c r="DD321" s="1004"/>
      <c r="DE321" s="1004"/>
      <c r="DF321" s="1004"/>
      <c r="DG321" s="1004"/>
      <c r="DH321" s="1004"/>
      <c r="DI321" s="1004"/>
      <c r="DJ321" s="1004"/>
      <c r="DK321" s="1004"/>
      <c r="DL321" s="1004"/>
      <c r="DM321" s="1004"/>
      <c r="DN321" s="1004"/>
      <c r="DO321" s="1004"/>
      <c r="DP321" s="1004"/>
      <c r="DQ321" s="1004"/>
      <c r="DR321" s="1004"/>
      <c r="DS321" s="1004"/>
      <c r="DT321" s="1004"/>
      <c r="DU321" s="1004"/>
      <c r="DV321" s="1004"/>
      <c r="DW321" s="1004"/>
      <c r="DX321" s="1004"/>
      <c r="DY321" s="1004"/>
      <c r="DZ321" s="1004"/>
      <c r="EA321" s="1004"/>
      <c r="EB321" s="1004"/>
      <c r="EC321" s="1004"/>
      <c r="ED321" s="1004"/>
      <c r="EE321" s="1004"/>
      <c r="EF321" s="1004"/>
      <c r="EG321" s="1004"/>
      <c r="EH321" s="1004"/>
      <c r="EI321" s="1004"/>
      <c r="EJ321" s="1004"/>
      <c r="EK321" s="1004"/>
      <c r="EL321" s="1004"/>
      <c r="EM321" s="1004"/>
      <c r="EN321" s="1004"/>
      <c r="EO321" s="1004"/>
      <c r="EP321" s="1004"/>
      <c r="EQ321" s="1004"/>
      <c r="ER321" s="1004"/>
      <c r="ES321" s="1038"/>
      <c r="ET321" s="1038"/>
      <c r="EU321" s="1038"/>
      <c r="EV321" s="1038"/>
      <c r="EW321" s="1038"/>
      <c r="EX321" s="1038"/>
      <c r="EY321" s="1038"/>
      <c r="EZ321" s="1038"/>
      <c r="FA321" s="1038"/>
      <c r="FB321" s="1038"/>
      <c r="FC321" s="1038"/>
      <c r="FD321" s="1038"/>
      <c r="FE321" s="1038"/>
      <c r="FF321" s="1038"/>
      <c r="FG321" s="1038"/>
      <c r="FH321" s="1038"/>
      <c r="FI321" s="1038"/>
      <c r="FJ321" s="1038"/>
      <c r="FK321" s="1038"/>
      <c r="FL321" s="1038"/>
      <c r="FM321" s="1038"/>
      <c r="FN321" s="1038"/>
      <c r="FO321" s="1038"/>
      <c r="FP321" s="1038"/>
      <c r="FQ321" s="1038"/>
      <c r="FR321" s="1038"/>
      <c r="FS321" s="1038"/>
      <c r="FT321" s="1038"/>
      <c r="FU321" s="1038"/>
      <c r="FV321" s="1038"/>
      <c r="FW321" s="1038"/>
      <c r="FX321" s="1038"/>
      <c r="FY321" s="1038"/>
      <c r="FZ321" s="1038"/>
      <c r="GA321" s="1038"/>
      <c r="GB321" s="1038"/>
      <c r="GC321" s="1038"/>
      <c r="GD321" s="1038"/>
      <c r="GE321" s="1038"/>
      <c r="GF321" s="1038"/>
      <c r="GG321" s="1038"/>
      <c r="GH321" s="1038"/>
      <c r="GI321" s="1038"/>
      <c r="GJ321" s="1038"/>
      <c r="GK321" s="1038"/>
      <c r="GL321" s="1038"/>
      <c r="GM321" s="1038"/>
      <c r="GN321" s="1038"/>
      <c r="GO321" s="1038"/>
    </row>
    <row r="322" spans="1:197" ht="3.75" customHeight="1" x14ac:dyDescent="0.25">
      <c r="A322" s="882"/>
      <c r="B322" s="883"/>
      <c r="C322" s="883"/>
      <c r="D322" s="883"/>
      <c r="E322" s="883"/>
      <c r="F322" s="883"/>
      <c r="G322" s="883"/>
      <c r="H322" s="883"/>
      <c r="I322" s="883"/>
      <c r="J322" s="883"/>
      <c r="K322" s="883"/>
      <c r="L322" s="883"/>
      <c r="M322" s="883"/>
      <c r="N322" s="883"/>
      <c r="O322" s="883"/>
      <c r="P322" s="883"/>
      <c r="Q322" s="883"/>
      <c r="R322" s="883"/>
      <c r="S322" s="883"/>
      <c r="T322" s="883"/>
      <c r="U322" s="883"/>
      <c r="V322" s="883"/>
      <c r="W322" s="883"/>
      <c r="X322" s="883"/>
      <c r="Y322" s="883"/>
      <c r="Z322" s="883"/>
      <c r="AA322" s="883"/>
      <c r="AB322" s="883"/>
      <c r="AC322" s="883"/>
      <c r="AD322" s="883"/>
      <c r="AE322" s="883"/>
      <c r="AF322" s="883"/>
      <c r="AG322" s="883"/>
      <c r="AH322" s="883"/>
      <c r="AI322" s="883"/>
      <c r="AJ322" s="883"/>
      <c r="AK322" s="883"/>
      <c r="AL322" s="883"/>
      <c r="AM322" s="883"/>
      <c r="AN322" s="883"/>
      <c r="AO322" s="883"/>
      <c r="AP322" s="883"/>
      <c r="AQ322" s="883"/>
      <c r="AR322" s="883"/>
      <c r="AS322" s="883"/>
      <c r="AT322" s="883"/>
      <c r="AU322" s="883"/>
      <c r="AV322" s="883"/>
      <c r="AW322" s="883"/>
      <c r="AX322" s="882"/>
      <c r="AY322" s="883"/>
      <c r="AZ322" s="883"/>
      <c r="BA322" s="883"/>
      <c r="BB322" s="883"/>
      <c r="BC322" s="883"/>
      <c r="BD322" s="883"/>
      <c r="BE322" s="883"/>
      <c r="BF322" s="883"/>
      <c r="BG322" s="883"/>
      <c r="BH322" s="883"/>
      <c r="BI322" s="883"/>
      <c r="BJ322" s="883"/>
      <c r="BK322" s="883"/>
      <c r="BL322" s="883"/>
      <c r="BM322" s="883"/>
      <c r="BN322" s="883"/>
      <c r="BO322" s="883"/>
      <c r="BP322" s="883"/>
      <c r="BQ322" s="883"/>
      <c r="BR322" s="883"/>
      <c r="BS322" s="883"/>
      <c r="BT322" s="883"/>
      <c r="BU322" s="883"/>
      <c r="BV322" s="883"/>
      <c r="BW322" s="883"/>
      <c r="BX322" s="883"/>
      <c r="BY322" s="883"/>
      <c r="BZ322" s="883"/>
      <c r="CA322" s="883"/>
      <c r="CB322" s="883"/>
      <c r="CC322" s="883"/>
      <c r="CD322" s="883"/>
      <c r="CE322" s="883"/>
      <c r="CF322" s="883"/>
      <c r="CG322" s="883"/>
      <c r="CH322" s="883"/>
      <c r="CI322" s="883"/>
      <c r="CJ322" s="883"/>
      <c r="CK322" s="883"/>
      <c r="CL322" s="883"/>
      <c r="CM322" s="883"/>
      <c r="CN322" s="883"/>
      <c r="CO322" s="883"/>
      <c r="CP322" s="883"/>
      <c r="CQ322" s="883"/>
      <c r="CR322" s="883"/>
      <c r="CS322" s="883"/>
      <c r="CT322" s="883"/>
      <c r="CV322" s="882"/>
      <c r="CW322" s="883"/>
      <c r="CX322" s="883"/>
      <c r="CY322" s="883"/>
      <c r="CZ322" s="883"/>
      <c r="DA322" s="883"/>
      <c r="DB322" s="883"/>
      <c r="DC322" s="883"/>
      <c r="DD322" s="883"/>
      <c r="DE322" s="883"/>
      <c r="DF322" s="883"/>
      <c r="DG322" s="883"/>
      <c r="DH322" s="883"/>
      <c r="DI322" s="883"/>
      <c r="DJ322" s="883"/>
      <c r="DK322" s="883"/>
      <c r="DL322" s="883"/>
      <c r="DM322" s="883"/>
      <c r="DN322" s="883"/>
      <c r="DO322" s="883"/>
      <c r="DP322" s="883"/>
      <c r="DQ322" s="883"/>
      <c r="DR322" s="883"/>
      <c r="DS322" s="883"/>
      <c r="DT322" s="883"/>
      <c r="DU322" s="883"/>
      <c r="DV322" s="883"/>
      <c r="DW322" s="883"/>
      <c r="DX322" s="883"/>
      <c r="DY322" s="883"/>
      <c r="DZ322" s="883"/>
      <c r="EA322" s="883"/>
      <c r="EB322" s="883"/>
      <c r="EC322" s="883"/>
      <c r="ED322" s="883"/>
      <c r="EE322" s="883"/>
      <c r="EF322" s="883"/>
      <c r="EG322" s="883"/>
      <c r="EH322" s="883"/>
      <c r="EI322" s="883"/>
      <c r="EJ322" s="883"/>
      <c r="EK322" s="883"/>
      <c r="EL322" s="883"/>
      <c r="EM322" s="883"/>
      <c r="EN322" s="883"/>
      <c r="EO322" s="883"/>
      <c r="EP322" s="883"/>
      <c r="EQ322" s="883"/>
      <c r="ER322" s="883"/>
      <c r="ES322" s="882"/>
      <c r="ET322" s="883"/>
      <c r="EU322" s="883"/>
      <c r="EV322" s="883"/>
      <c r="EW322" s="883"/>
      <c r="EX322" s="883"/>
      <c r="EY322" s="883"/>
      <c r="EZ322" s="883"/>
      <c r="FA322" s="883"/>
      <c r="FB322" s="883"/>
      <c r="FC322" s="883"/>
      <c r="FD322" s="883"/>
      <c r="FE322" s="883"/>
      <c r="FF322" s="883"/>
      <c r="FG322" s="883"/>
      <c r="FH322" s="883"/>
      <c r="FI322" s="883"/>
      <c r="FJ322" s="883"/>
      <c r="FK322" s="883"/>
      <c r="FL322" s="883"/>
      <c r="FM322" s="883"/>
      <c r="FN322" s="883"/>
      <c r="FO322" s="883"/>
      <c r="FP322" s="883"/>
      <c r="FQ322" s="883"/>
      <c r="FR322" s="883"/>
      <c r="FS322" s="883"/>
      <c r="FT322" s="883"/>
      <c r="FU322" s="883"/>
      <c r="FV322" s="883"/>
      <c r="FW322" s="883"/>
      <c r="FX322" s="883"/>
      <c r="FY322" s="883"/>
      <c r="FZ322" s="883"/>
      <c r="GA322" s="883"/>
      <c r="GB322" s="883"/>
      <c r="GC322" s="883"/>
      <c r="GD322" s="883"/>
      <c r="GE322" s="883"/>
      <c r="GF322" s="883"/>
      <c r="GG322" s="883"/>
      <c r="GH322" s="883"/>
      <c r="GI322" s="883"/>
      <c r="GJ322" s="883"/>
      <c r="GK322" s="883"/>
      <c r="GL322" s="883"/>
      <c r="GM322" s="883"/>
      <c r="GN322" s="883"/>
      <c r="GO322" s="883"/>
    </row>
    <row r="323" spans="1:197" ht="5.25" customHeight="1" x14ac:dyDescent="0.25">
      <c r="A323" s="1005" t="str">
        <f>'Resumen Anual'!$B$5</f>
        <v>MARCA Y MODELO</v>
      </c>
      <c r="B323" s="1006"/>
      <c r="C323" s="1006"/>
      <c r="D323" s="1006"/>
      <c r="E323" s="1006"/>
      <c r="F323" s="1006"/>
      <c r="G323" s="1006"/>
      <c r="H323" s="1006"/>
      <c r="I323" s="1006"/>
      <c r="J323" s="1006"/>
      <c r="K323" s="1011"/>
      <c r="L323" s="1011"/>
      <c r="M323" s="1011"/>
      <c r="N323" s="1011"/>
      <c r="O323" s="1011"/>
      <c r="P323" s="1011"/>
      <c r="Q323" s="1011"/>
      <c r="R323" s="1011"/>
      <c r="S323" s="1011"/>
      <c r="T323" s="1011"/>
      <c r="U323" s="1011"/>
      <c r="V323" s="1011"/>
      <c r="W323" s="1011"/>
      <c r="X323" s="1011"/>
      <c r="Y323" s="1011"/>
      <c r="Z323" s="1011"/>
      <c r="AA323" s="1011"/>
      <c r="AB323" s="1011"/>
      <c r="AC323" s="1011"/>
      <c r="AD323" s="1011"/>
      <c r="AE323" s="1011"/>
      <c r="AF323" s="1011"/>
      <c r="AG323" s="1011"/>
      <c r="AH323" s="1011"/>
      <c r="AI323" s="1011"/>
      <c r="AJ323" s="1011"/>
      <c r="AK323" s="1011"/>
      <c r="AL323" s="1011"/>
      <c r="AM323" s="1011"/>
      <c r="AN323" s="1011"/>
      <c r="AO323" s="1011"/>
      <c r="AP323" s="1011"/>
      <c r="AQ323" s="1011"/>
      <c r="AR323" s="1011"/>
      <c r="AS323" s="1011"/>
      <c r="AT323" s="1011"/>
      <c r="AU323" s="1011"/>
      <c r="AV323" s="1011"/>
      <c r="AW323" s="888"/>
      <c r="AX323" s="1005" t="str">
        <f>'Resumen Anual'!$B$5</f>
        <v>MARCA Y MODELO</v>
      </c>
      <c r="AY323" s="1006"/>
      <c r="AZ323" s="1006"/>
      <c r="BA323" s="1006"/>
      <c r="BB323" s="1006"/>
      <c r="BC323" s="1006"/>
      <c r="BD323" s="1006"/>
      <c r="BE323" s="1006"/>
      <c r="BF323" s="1006"/>
      <c r="BG323" s="1006"/>
      <c r="BH323" s="1011"/>
      <c r="BI323" s="1011"/>
      <c r="BJ323" s="1011"/>
      <c r="BK323" s="1011"/>
      <c r="BL323" s="1011"/>
      <c r="BM323" s="1011"/>
      <c r="BN323" s="1011"/>
      <c r="BO323" s="1011"/>
      <c r="BP323" s="1011"/>
      <c r="BQ323" s="1011"/>
      <c r="BR323" s="1011"/>
      <c r="BS323" s="1011"/>
      <c r="BT323" s="1011"/>
      <c r="BU323" s="1011"/>
      <c r="BV323" s="1011"/>
      <c r="BW323" s="1011"/>
      <c r="BX323" s="1011"/>
      <c r="BY323" s="1011"/>
      <c r="BZ323" s="1011"/>
      <c r="CA323" s="1011"/>
      <c r="CB323" s="1011"/>
      <c r="CC323" s="1011"/>
      <c r="CD323" s="1011"/>
      <c r="CE323" s="1011"/>
      <c r="CF323" s="1011"/>
      <c r="CG323" s="1011"/>
      <c r="CH323" s="1011"/>
      <c r="CI323" s="1011"/>
      <c r="CJ323" s="1011"/>
      <c r="CK323" s="1011"/>
      <c r="CL323" s="1011"/>
      <c r="CM323" s="1011"/>
      <c r="CN323" s="1011"/>
      <c r="CO323" s="1011"/>
      <c r="CP323" s="1011"/>
      <c r="CQ323" s="1011"/>
      <c r="CR323" s="1011"/>
      <c r="CS323" s="1011"/>
      <c r="CT323" s="888"/>
      <c r="CV323" s="1005" t="str">
        <f>'Resumen Anual'!$B$5</f>
        <v>MARCA Y MODELO</v>
      </c>
      <c r="CW323" s="1006"/>
      <c r="CX323" s="1006"/>
      <c r="CY323" s="1006"/>
      <c r="CZ323" s="1006"/>
      <c r="DA323" s="1006"/>
      <c r="DB323" s="1006"/>
      <c r="DC323" s="1006"/>
      <c r="DD323" s="1006"/>
      <c r="DE323" s="1006"/>
      <c r="DF323" s="1011"/>
      <c r="DG323" s="1011"/>
      <c r="DH323" s="1011"/>
      <c r="DI323" s="1011"/>
      <c r="DJ323" s="1011"/>
      <c r="DK323" s="1011"/>
      <c r="DL323" s="1011"/>
      <c r="DM323" s="1011"/>
      <c r="DN323" s="1011"/>
      <c r="DO323" s="1011"/>
      <c r="DP323" s="1011"/>
      <c r="DQ323" s="1011"/>
      <c r="DR323" s="1011"/>
      <c r="DS323" s="1011"/>
      <c r="DT323" s="1011"/>
      <c r="DU323" s="1011"/>
      <c r="DV323" s="1011"/>
      <c r="DW323" s="1011"/>
      <c r="DX323" s="1011"/>
      <c r="DY323" s="1011"/>
      <c r="DZ323" s="1011"/>
      <c r="EA323" s="1011"/>
      <c r="EB323" s="1011"/>
      <c r="EC323" s="1011"/>
      <c r="ED323" s="1011"/>
      <c r="EE323" s="1011"/>
      <c r="EF323" s="1011"/>
      <c r="EG323" s="1011"/>
      <c r="EH323" s="1011"/>
      <c r="EI323" s="1011"/>
      <c r="EJ323" s="1011"/>
      <c r="EK323" s="1011"/>
      <c r="EL323" s="1011"/>
      <c r="EM323" s="1011"/>
      <c r="EN323" s="1011"/>
      <c r="EO323" s="1011"/>
      <c r="EP323" s="1011"/>
      <c r="EQ323" s="1011"/>
      <c r="ER323" s="888"/>
      <c r="ES323" s="1005" t="str">
        <f>'Resumen Anual'!$B$5</f>
        <v>MARCA Y MODELO</v>
      </c>
      <c r="ET323" s="1006"/>
      <c r="EU323" s="1006"/>
      <c r="EV323" s="1006"/>
      <c r="EW323" s="1006"/>
      <c r="EX323" s="1006"/>
      <c r="EY323" s="1006"/>
      <c r="EZ323" s="1006"/>
      <c r="FA323" s="1006"/>
      <c r="FB323" s="1006"/>
      <c r="FC323" s="1011"/>
      <c r="FD323" s="1011"/>
      <c r="FE323" s="1011"/>
      <c r="FF323" s="1011"/>
      <c r="FG323" s="1011"/>
      <c r="FH323" s="1011"/>
      <c r="FI323" s="1011"/>
      <c r="FJ323" s="1011"/>
      <c r="FK323" s="1011"/>
      <c r="FL323" s="1011"/>
      <c r="FM323" s="1011"/>
      <c r="FN323" s="1011"/>
      <c r="FO323" s="1011"/>
      <c r="FP323" s="1011"/>
      <c r="FQ323" s="1011"/>
      <c r="FR323" s="1011"/>
      <c r="FS323" s="1011"/>
      <c r="FT323" s="1011"/>
      <c r="FU323" s="1011"/>
      <c r="FV323" s="1011"/>
      <c r="FW323" s="1011"/>
      <c r="FX323" s="1011"/>
      <c r="FY323" s="1011"/>
      <c r="FZ323" s="1011"/>
      <c r="GA323" s="1011"/>
      <c r="GB323" s="1011"/>
      <c r="GC323" s="1011"/>
      <c r="GD323" s="1011"/>
      <c r="GE323" s="1011"/>
      <c r="GF323" s="1011"/>
      <c r="GG323" s="1011"/>
      <c r="GH323" s="1011"/>
      <c r="GI323" s="1011"/>
      <c r="GJ323" s="1011"/>
      <c r="GK323" s="1011"/>
      <c r="GL323" s="1011"/>
      <c r="GM323" s="1011"/>
      <c r="GN323" s="1011"/>
      <c r="GO323" s="888"/>
    </row>
    <row r="324" spans="1:197" ht="11.25" customHeight="1" x14ac:dyDescent="0.2">
      <c r="A324" s="1007"/>
      <c r="B324" s="1008"/>
      <c r="C324" s="1008"/>
      <c r="D324" s="1008"/>
      <c r="E324" s="1008"/>
      <c r="F324" s="1008"/>
      <c r="G324" s="1008"/>
      <c r="H324" s="1008"/>
      <c r="I324" s="1008"/>
      <c r="J324" s="1008"/>
      <c r="K324" s="871"/>
      <c r="L324" s="871"/>
      <c r="M324" s="871"/>
      <c r="N324" s="871"/>
      <c r="O324" s="871"/>
      <c r="P324" s="871"/>
      <c r="Q324" s="871"/>
      <c r="R324" s="871"/>
      <c r="S324" s="871"/>
      <c r="T324" s="871"/>
      <c r="U324" s="871"/>
      <c r="V324" s="871"/>
      <c r="W324" s="871"/>
      <c r="X324" s="871"/>
      <c r="Y324" s="871"/>
      <c r="Z324" s="871"/>
      <c r="AA324" s="871"/>
      <c r="AB324" s="871"/>
      <c r="AC324" s="871"/>
      <c r="AD324" s="1012"/>
      <c r="AE324" s="1013" t="str">
        <f>IF(Portada!$A$1="www.fly-logics.com","PIC",0)</f>
        <v>PIC</v>
      </c>
      <c r="AF324" s="1014"/>
      <c r="AG324" s="1014"/>
      <c r="AH324" s="1015"/>
      <c r="AI324" s="1019" t="str">
        <f>IF(Portada!$A$1="www.fly-logics.com","SIC",0)</f>
        <v>SIC</v>
      </c>
      <c r="AJ324" s="1014"/>
      <c r="AK324" s="1014"/>
      <c r="AL324" s="1015"/>
      <c r="AM324" s="1019" t="str">
        <f>IF(Portada!$A$1="www.fly-logics.com","INSTR.",0)</f>
        <v>INSTR.</v>
      </c>
      <c r="AN324" s="1014"/>
      <c r="AO324" s="1014"/>
      <c r="AP324" s="1014"/>
      <c r="AQ324" s="1019" t="str">
        <f>'Resumen Anual'!$AR$5</f>
        <v>Aterr.</v>
      </c>
      <c r="AR324" s="1014"/>
      <c r="AS324" s="1014"/>
      <c r="AT324" s="1014"/>
      <c r="AU324" s="1014"/>
      <c r="AV324" s="1021"/>
      <c r="AW324" s="888"/>
      <c r="AX324" s="1007"/>
      <c r="AY324" s="1008"/>
      <c r="AZ324" s="1008"/>
      <c r="BA324" s="1008"/>
      <c r="BB324" s="1008"/>
      <c r="BC324" s="1008"/>
      <c r="BD324" s="1008"/>
      <c r="BE324" s="1008"/>
      <c r="BF324" s="1008"/>
      <c r="BG324" s="1008"/>
      <c r="BH324" s="871"/>
      <c r="BI324" s="871"/>
      <c r="BJ324" s="871"/>
      <c r="BK324" s="871"/>
      <c r="BL324" s="871"/>
      <c r="BM324" s="871"/>
      <c r="BN324" s="871"/>
      <c r="BO324" s="871"/>
      <c r="BP324" s="871"/>
      <c r="BQ324" s="871"/>
      <c r="BR324" s="871"/>
      <c r="BS324" s="871"/>
      <c r="BT324" s="871"/>
      <c r="BU324" s="871"/>
      <c r="BV324" s="871"/>
      <c r="BW324" s="871"/>
      <c r="BX324" s="871"/>
      <c r="BY324" s="871"/>
      <c r="BZ324" s="871"/>
      <c r="CA324" s="1012"/>
      <c r="CB324" s="1013" t="str">
        <f>IF(Portada!$A$1="www.fly-logics.com","PIC",0)</f>
        <v>PIC</v>
      </c>
      <c r="CC324" s="1014"/>
      <c r="CD324" s="1014"/>
      <c r="CE324" s="1015"/>
      <c r="CF324" s="1019" t="str">
        <f>IF(Portada!$A$1="www.fly-logics.com","SIC",0)</f>
        <v>SIC</v>
      </c>
      <c r="CG324" s="1014"/>
      <c r="CH324" s="1014"/>
      <c r="CI324" s="1015"/>
      <c r="CJ324" s="1019" t="str">
        <f>IF(Portada!$A$1="www.fly-logics.com","INSTR.",0)</f>
        <v>INSTR.</v>
      </c>
      <c r="CK324" s="1014"/>
      <c r="CL324" s="1014"/>
      <c r="CM324" s="1014"/>
      <c r="CN324" s="1019" t="str">
        <f>'Resumen Anual'!$AR$5</f>
        <v>Aterr.</v>
      </c>
      <c r="CO324" s="1014"/>
      <c r="CP324" s="1014"/>
      <c r="CQ324" s="1014"/>
      <c r="CR324" s="1014"/>
      <c r="CS324" s="1021"/>
      <c r="CT324" s="888"/>
      <c r="CV324" s="1007"/>
      <c r="CW324" s="1008"/>
      <c r="CX324" s="1008"/>
      <c r="CY324" s="1008"/>
      <c r="CZ324" s="1008"/>
      <c r="DA324" s="1008"/>
      <c r="DB324" s="1008"/>
      <c r="DC324" s="1008"/>
      <c r="DD324" s="1008"/>
      <c r="DE324" s="1008"/>
      <c r="DF324" s="871"/>
      <c r="DG324" s="871"/>
      <c r="DH324" s="871"/>
      <c r="DI324" s="871"/>
      <c r="DJ324" s="871"/>
      <c r="DK324" s="871"/>
      <c r="DL324" s="871"/>
      <c r="DM324" s="871"/>
      <c r="DN324" s="871"/>
      <c r="DO324" s="871"/>
      <c r="DP324" s="871"/>
      <c r="DQ324" s="871"/>
      <c r="DR324" s="871"/>
      <c r="DS324" s="871"/>
      <c r="DT324" s="871"/>
      <c r="DU324" s="871"/>
      <c r="DV324" s="871"/>
      <c r="DW324" s="871"/>
      <c r="DX324" s="871"/>
      <c r="DY324" s="1012"/>
      <c r="DZ324" s="1013" t="str">
        <f>IF(Portada!$A$1="www.fly-logics.com","PIC",0)</f>
        <v>PIC</v>
      </c>
      <c r="EA324" s="1014"/>
      <c r="EB324" s="1014"/>
      <c r="EC324" s="1015"/>
      <c r="ED324" s="1019" t="str">
        <f>IF(Portada!$A$1="www.fly-logics.com","SIC",0)</f>
        <v>SIC</v>
      </c>
      <c r="EE324" s="1014"/>
      <c r="EF324" s="1014"/>
      <c r="EG324" s="1015"/>
      <c r="EH324" s="1019" t="str">
        <f>IF(Portada!$A$1="www.fly-logics.com","INSTR.",0)</f>
        <v>INSTR.</v>
      </c>
      <c r="EI324" s="1014"/>
      <c r="EJ324" s="1014"/>
      <c r="EK324" s="1014"/>
      <c r="EL324" s="1019" t="str">
        <f>'Resumen Anual'!$AR$5</f>
        <v>Aterr.</v>
      </c>
      <c r="EM324" s="1014"/>
      <c r="EN324" s="1014"/>
      <c r="EO324" s="1014"/>
      <c r="EP324" s="1014"/>
      <c r="EQ324" s="1021"/>
      <c r="ER324" s="888"/>
      <c r="ES324" s="1007"/>
      <c r="ET324" s="1008"/>
      <c r="EU324" s="1008"/>
      <c r="EV324" s="1008"/>
      <c r="EW324" s="1008"/>
      <c r="EX324" s="1008"/>
      <c r="EY324" s="1008"/>
      <c r="EZ324" s="1008"/>
      <c r="FA324" s="1008"/>
      <c r="FB324" s="1008"/>
      <c r="FC324" s="871"/>
      <c r="FD324" s="871"/>
      <c r="FE324" s="871"/>
      <c r="FF324" s="871"/>
      <c r="FG324" s="871"/>
      <c r="FH324" s="871"/>
      <c r="FI324" s="871"/>
      <c r="FJ324" s="871"/>
      <c r="FK324" s="871"/>
      <c r="FL324" s="871"/>
      <c r="FM324" s="871"/>
      <c r="FN324" s="871"/>
      <c r="FO324" s="871"/>
      <c r="FP324" s="871"/>
      <c r="FQ324" s="871"/>
      <c r="FR324" s="871"/>
      <c r="FS324" s="871"/>
      <c r="FT324" s="871"/>
      <c r="FU324" s="871"/>
      <c r="FV324" s="1012"/>
      <c r="FW324" s="1013" t="str">
        <f>IF(Portada!$A$1="www.fly-logics.com","PIC",0)</f>
        <v>PIC</v>
      </c>
      <c r="FX324" s="1014"/>
      <c r="FY324" s="1014"/>
      <c r="FZ324" s="1015"/>
      <c r="GA324" s="1019" t="str">
        <f>IF(Portada!$A$1="www.fly-logics.com","SIC",0)</f>
        <v>SIC</v>
      </c>
      <c r="GB324" s="1014"/>
      <c r="GC324" s="1014"/>
      <c r="GD324" s="1015"/>
      <c r="GE324" s="1019" t="str">
        <f>IF(Portada!$A$1="www.fly-logics.com","INSTR.",0)</f>
        <v>INSTR.</v>
      </c>
      <c r="GF324" s="1014"/>
      <c r="GG324" s="1014"/>
      <c r="GH324" s="1014"/>
      <c r="GI324" s="1019" t="str">
        <f>'Resumen Anual'!$AR$5</f>
        <v>Aterr.</v>
      </c>
      <c r="GJ324" s="1014"/>
      <c r="GK324" s="1014"/>
      <c r="GL324" s="1014"/>
      <c r="GM324" s="1014"/>
      <c r="GN324" s="1021"/>
      <c r="GO324" s="888"/>
    </row>
    <row r="325" spans="1:197" ht="5.25" customHeight="1" x14ac:dyDescent="0.2">
      <c r="A325" s="1007"/>
      <c r="B325" s="1008"/>
      <c r="C325" s="1008"/>
      <c r="D325" s="1008"/>
      <c r="E325" s="1008"/>
      <c r="F325" s="1008"/>
      <c r="G325" s="1008"/>
      <c r="H325" s="1008"/>
      <c r="I325" s="1008"/>
      <c r="J325" s="1008"/>
      <c r="K325" s="871"/>
      <c r="L325" s="871"/>
      <c r="M325" s="871"/>
      <c r="N325" s="871"/>
      <c r="O325" s="871"/>
      <c r="P325" s="871"/>
      <c r="Q325" s="871"/>
      <c r="R325" s="871"/>
      <c r="S325" s="871"/>
      <c r="T325" s="871"/>
      <c r="U325" s="871"/>
      <c r="V325" s="871"/>
      <c r="W325" s="871"/>
      <c r="X325" s="871"/>
      <c r="Y325" s="871"/>
      <c r="Z325" s="871"/>
      <c r="AA325" s="871"/>
      <c r="AB325" s="871"/>
      <c r="AC325" s="871"/>
      <c r="AD325" s="1012"/>
      <c r="AE325" s="1016"/>
      <c r="AF325" s="1017"/>
      <c r="AG325" s="1017"/>
      <c r="AH325" s="1018"/>
      <c r="AI325" s="1020"/>
      <c r="AJ325" s="1017"/>
      <c r="AK325" s="1017"/>
      <c r="AL325" s="1018"/>
      <c r="AM325" s="1020"/>
      <c r="AN325" s="1017"/>
      <c r="AO325" s="1017"/>
      <c r="AP325" s="1017"/>
      <c r="AQ325" s="1022"/>
      <c r="AR325" s="1023"/>
      <c r="AS325" s="1023"/>
      <c r="AT325" s="1023"/>
      <c r="AU325" s="1023"/>
      <c r="AV325" s="1024"/>
      <c r="AW325" s="888"/>
      <c r="AX325" s="1007"/>
      <c r="AY325" s="1008"/>
      <c r="AZ325" s="1008"/>
      <c r="BA325" s="1008"/>
      <c r="BB325" s="1008"/>
      <c r="BC325" s="1008"/>
      <c r="BD325" s="1008"/>
      <c r="BE325" s="1008"/>
      <c r="BF325" s="1008"/>
      <c r="BG325" s="1008"/>
      <c r="BH325" s="871"/>
      <c r="BI325" s="871"/>
      <c r="BJ325" s="871"/>
      <c r="BK325" s="871"/>
      <c r="BL325" s="871"/>
      <c r="BM325" s="871"/>
      <c r="BN325" s="871"/>
      <c r="BO325" s="871"/>
      <c r="BP325" s="871"/>
      <c r="BQ325" s="871"/>
      <c r="BR325" s="871"/>
      <c r="BS325" s="871"/>
      <c r="BT325" s="871"/>
      <c r="BU325" s="871"/>
      <c r="BV325" s="871"/>
      <c r="BW325" s="871"/>
      <c r="BX325" s="871"/>
      <c r="BY325" s="871"/>
      <c r="BZ325" s="871"/>
      <c r="CA325" s="1012"/>
      <c r="CB325" s="1016"/>
      <c r="CC325" s="1017"/>
      <c r="CD325" s="1017"/>
      <c r="CE325" s="1018"/>
      <c r="CF325" s="1020"/>
      <c r="CG325" s="1017"/>
      <c r="CH325" s="1017"/>
      <c r="CI325" s="1018"/>
      <c r="CJ325" s="1020"/>
      <c r="CK325" s="1017"/>
      <c r="CL325" s="1017"/>
      <c r="CM325" s="1017"/>
      <c r="CN325" s="1022"/>
      <c r="CO325" s="1023"/>
      <c r="CP325" s="1023"/>
      <c r="CQ325" s="1023"/>
      <c r="CR325" s="1023"/>
      <c r="CS325" s="1024"/>
      <c r="CT325" s="888"/>
      <c r="CV325" s="1007"/>
      <c r="CW325" s="1008"/>
      <c r="CX325" s="1008"/>
      <c r="CY325" s="1008"/>
      <c r="CZ325" s="1008"/>
      <c r="DA325" s="1008"/>
      <c r="DB325" s="1008"/>
      <c r="DC325" s="1008"/>
      <c r="DD325" s="1008"/>
      <c r="DE325" s="1008"/>
      <c r="DF325" s="871"/>
      <c r="DG325" s="871"/>
      <c r="DH325" s="871"/>
      <c r="DI325" s="871"/>
      <c r="DJ325" s="871"/>
      <c r="DK325" s="871"/>
      <c r="DL325" s="871"/>
      <c r="DM325" s="871"/>
      <c r="DN325" s="871"/>
      <c r="DO325" s="871"/>
      <c r="DP325" s="871"/>
      <c r="DQ325" s="871"/>
      <c r="DR325" s="871"/>
      <c r="DS325" s="871"/>
      <c r="DT325" s="871"/>
      <c r="DU325" s="871"/>
      <c r="DV325" s="871"/>
      <c r="DW325" s="871"/>
      <c r="DX325" s="871"/>
      <c r="DY325" s="1012"/>
      <c r="DZ325" s="1016"/>
      <c r="EA325" s="1017"/>
      <c r="EB325" s="1017"/>
      <c r="EC325" s="1018"/>
      <c r="ED325" s="1020"/>
      <c r="EE325" s="1017"/>
      <c r="EF325" s="1017"/>
      <c r="EG325" s="1018"/>
      <c r="EH325" s="1020"/>
      <c r="EI325" s="1017"/>
      <c r="EJ325" s="1017"/>
      <c r="EK325" s="1017"/>
      <c r="EL325" s="1022"/>
      <c r="EM325" s="1023"/>
      <c r="EN325" s="1023"/>
      <c r="EO325" s="1023"/>
      <c r="EP325" s="1023"/>
      <c r="EQ325" s="1024"/>
      <c r="ER325" s="888"/>
      <c r="ES325" s="1007"/>
      <c r="ET325" s="1008"/>
      <c r="EU325" s="1008"/>
      <c r="EV325" s="1008"/>
      <c r="EW325" s="1008"/>
      <c r="EX325" s="1008"/>
      <c r="EY325" s="1008"/>
      <c r="EZ325" s="1008"/>
      <c r="FA325" s="1008"/>
      <c r="FB325" s="1008"/>
      <c r="FC325" s="871"/>
      <c r="FD325" s="871"/>
      <c r="FE325" s="871"/>
      <c r="FF325" s="871"/>
      <c r="FG325" s="871"/>
      <c r="FH325" s="871"/>
      <c r="FI325" s="871"/>
      <c r="FJ325" s="871"/>
      <c r="FK325" s="871"/>
      <c r="FL325" s="871"/>
      <c r="FM325" s="871"/>
      <c r="FN325" s="871"/>
      <c r="FO325" s="871"/>
      <c r="FP325" s="871"/>
      <c r="FQ325" s="871"/>
      <c r="FR325" s="871"/>
      <c r="FS325" s="871"/>
      <c r="FT325" s="871"/>
      <c r="FU325" s="871"/>
      <c r="FV325" s="1012"/>
      <c r="FW325" s="1016"/>
      <c r="FX325" s="1017"/>
      <c r="FY325" s="1017"/>
      <c r="FZ325" s="1018"/>
      <c r="GA325" s="1020"/>
      <c r="GB325" s="1017"/>
      <c r="GC325" s="1017"/>
      <c r="GD325" s="1018"/>
      <c r="GE325" s="1020"/>
      <c r="GF325" s="1017"/>
      <c r="GG325" s="1017"/>
      <c r="GH325" s="1017"/>
      <c r="GI325" s="1022"/>
      <c r="GJ325" s="1023"/>
      <c r="GK325" s="1023"/>
      <c r="GL325" s="1023"/>
      <c r="GM325" s="1023"/>
      <c r="GN325" s="1024"/>
      <c r="GO325" s="888"/>
    </row>
    <row r="326" spans="1:197" ht="5.25" customHeight="1" x14ac:dyDescent="0.25">
      <c r="A326" s="1009"/>
      <c r="B326" s="1010"/>
      <c r="C326" s="1010"/>
      <c r="D326" s="1010"/>
      <c r="E326" s="1010"/>
      <c r="F326" s="1010"/>
      <c r="G326" s="1010"/>
      <c r="H326" s="1010"/>
      <c r="I326" s="1010"/>
      <c r="J326" s="1010"/>
      <c r="K326" s="1025"/>
      <c r="L326" s="1025"/>
      <c r="M326" s="1025"/>
      <c r="N326" s="1025"/>
      <c r="O326" s="1025"/>
      <c r="P326" s="1025"/>
      <c r="Q326" s="1025"/>
      <c r="R326" s="1025"/>
      <c r="S326" s="1025"/>
      <c r="T326" s="1025"/>
      <c r="U326" s="1025"/>
      <c r="V326" s="1025"/>
      <c r="W326" s="1025"/>
      <c r="X326" s="1025"/>
      <c r="Y326" s="1025"/>
      <c r="Z326" s="1025"/>
      <c r="AA326" s="1025"/>
      <c r="AB326" s="1025"/>
      <c r="AC326" s="1025"/>
      <c r="AD326" s="1026"/>
      <c r="AE326" s="1016"/>
      <c r="AF326" s="1017"/>
      <c r="AG326" s="1017"/>
      <c r="AH326" s="1018"/>
      <c r="AI326" s="1020"/>
      <c r="AJ326" s="1017"/>
      <c r="AK326" s="1017"/>
      <c r="AL326" s="1018"/>
      <c r="AM326" s="1020"/>
      <c r="AN326" s="1017"/>
      <c r="AO326" s="1017"/>
      <c r="AP326" s="1017"/>
      <c r="AQ326" s="1027" t="str">
        <f>'Resumen Anual'!$AR$7</f>
        <v>D</v>
      </c>
      <c r="AR326" s="1028"/>
      <c r="AS326" s="1028"/>
      <c r="AT326" s="1027" t="str">
        <f>'Resumen Anual'!$AU$7</f>
        <v>N</v>
      </c>
      <c r="AU326" s="1028"/>
      <c r="AV326" s="1029"/>
      <c r="AW326" s="888"/>
      <c r="AX326" s="1009"/>
      <c r="AY326" s="1010"/>
      <c r="AZ326" s="1010"/>
      <c r="BA326" s="1010"/>
      <c r="BB326" s="1010"/>
      <c r="BC326" s="1010"/>
      <c r="BD326" s="1010"/>
      <c r="BE326" s="1010"/>
      <c r="BF326" s="1010"/>
      <c r="BG326" s="1010"/>
      <c r="BH326" s="1025"/>
      <c r="BI326" s="1025"/>
      <c r="BJ326" s="1025"/>
      <c r="BK326" s="1025"/>
      <c r="BL326" s="1025"/>
      <c r="BM326" s="1025"/>
      <c r="BN326" s="1025"/>
      <c r="BO326" s="1025"/>
      <c r="BP326" s="1025"/>
      <c r="BQ326" s="1025"/>
      <c r="BR326" s="1025"/>
      <c r="BS326" s="1025"/>
      <c r="BT326" s="1025"/>
      <c r="BU326" s="1025"/>
      <c r="BV326" s="1025"/>
      <c r="BW326" s="1025"/>
      <c r="BX326" s="1025"/>
      <c r="BY326" s="1025"/>
      <c r="BZ326" s="1025"/>
      <c r="CA326" s="1026"/>
      <c r="CB326" s="1016"/>
      <c r="CC326" s="1017"/>
      <c r="CD326" s="1017"/>
      <c r="CE326" s="1018"/>
      <c r="CF326" s="1020"/>
      <c r="CG326" s="1017"/>
      <c r="CH326" s="1017"/>
      <c r="CI326" s="1018"/>
      <c r="CJ326" s="1020"/>
      <c r="CK326" s="1017"/>
      <c r="CL326" s="1017"/>
      <c r="CM326" s="1017"/>
      <c r="CN326" s="1027" t="str">
        <f>'Resumen Anual'!$AR$7</f>
        <v>D</v>
      </c>
      <c r="CO326" s="1028"/>
      <c r="CP326" s="1028"/>
      <c r="CQ326" s="1027" t="str">
        <f>'Resumen Anual'!$AU$7</f>
        <v>N</v>
      </c>
      <c r="CR326" s="1028"/>
      <c r="CS326" s="1029"/>
      <c r="CT326" s="888"/>
      <c r="CV326" s="1009"/>
      <c r="CW326" s="1010"/>
      <c r="CX326" s="1010"/>
      <c r="CY326" s="1010"/>
      <c r="CZ326" s="1010"/>
      <c r="DA326" s="1010"/>
      <c r="DB326" s="1010"/>
      <c r="DC326" s="1010"/>
      <c r="DD326" s="1010"/>
      <c r="DE326" s="1010"/>
      <c r="DF326" s="1025"/>
      <c r="DG326" s="1025"/>
      <c r="DH326" s="1025"/>
      <c r="DI326" s="1025"/>
      <c r="DJ326" s="1025"/>
      <c r="DK326" s="1025"/>
      <c r="DL326" s="1025"/>
      <c r="DM326" s="1025"/>
      <c r="DN326" s="1025"/>
      <c r="DO326" s="1025"/>
      <c r="DP326" s="1025"/>
      <c r="DQ326" s="1025"/>
      <c r="DR326" s="1025"/>
      <c r="DS326" s="1025"/>
      <c r="DT326" s="1025"/>
      <c r="DU326" s="1025"/>
      <c r="DV326" s="1025"/>
      <c r="DW326" s="1025"/>
      <c r="DX326" s="1025"/>
      <c r="DY326" s="1026"/>
      <c r="DZ326" s="1016"/>
      <c r="EA326" s="1017"/>
      <c r="EB326" s="1017"/>
      <c r="EC326" s="1018"/>
      <c r="ED326" s="1020"/>
      <c r="EE326" s="1017"/>
      <c r="EF326" s="1017"/>
      <c r="EG326" s="1018"/>
      <c r="EH326" s="1020"/>
      <c r="EI326" s="1017"/>
      <c r="EJ326" s="1017"/>
      <c r="EK326" s="1017"/>
      <c r="EL326" s="1027" t="str">
        <f>'Resumen Anual'!$AR$7</f>
        <v>D</v>
      </c>
      <c r="EM326" s="1028"/>
      <c r="EN326" s="1028"/>
      <c r="EO326" s="1027" t="str">
        <f>'Resumen Anual'!$AU$7</f>
        <v>N</v>
      </c>
      <c r="EP326" s="1028"/>
      <c r="EQ326" s="1029"/>
      <c r="ER326" s="888"/>
      <c r="ES326" s="1009"/>
      <c r="ET326" s="1010"/>
      <c r="EU326" s="1010"/>
      <c r="EV326" s="1010"/>
      <c r="EW326" s="1010"/>
      <c r="EX326" s="1010"/>
      <c r="EY326" s="1010"/>
      <c r="EZ326" s="1010"/>
      <c r="FA326" s="1010"/>
      <c r="FB326" s="1010"/>
      <c r="FC326" s="1025"/>
      <c r="FD326" s="1025"/>
      <c r="FE326" s="1025"/>
      <c r="FF326" s="1025"/>
      <c r="FG326" s="1025"/>
      <c r="FH326" s="1025"/>
      <c r="FI326" s="1025"/>
      <c r="FJ326" s="1025"/>
      <c r="FK326" s="1025"/>
      <c r="FL326" s="1025"/>
      <c r="FM326" s="1025"/>
      <c r="FN326" s="1025"/>
      <c r="FO326" s="1025"/>
      <c r="FP326" s="1025"/>
      <c r="FQ326" s="1025"/>
      <c r="FR326" s="1025"/>
      <c r="FS326" s="1025"/>
      <c r="FT326" s="1025"/>
      <c r="FU326" s="1025"/>
      <c r="FV326" s="1026"/>
      <c r="FW326" s="1016"/>
      <c r="FX326" s="1017"/>
      <c r="FY326" s="1017"/>
      <c r="FZ326" s="1018"/>
      <c r="GA326" s="1020"/>
      <c r="GB326" s="1017"/>
      <c r="GC326" s="1017"/>
      <c r="GD326" s="1018"/>
      <c r="GE326" s="1020"/>
      <c r="GF326" s="1017"/>
      <c r="GG326" s="1017"/>
      <c r="GH326" s="1017"/>
      <c r="GI326" s="1027" t="str">
        <f>'Resumen Anual'!$AR$7</f>
        <v>D</v>
      </c>
      <c r="GJ326" s="1028"/>
      <c r="GK326" s="1028"/>
      <c r="GL326" s="1027" t="str">
        <f>'Resumen Anual'!$AU$7</f>
        <v>N</v>
      </c>
      <c r="GM326" s="1028"/>
      <c r="GN326" s="1029"/>
      <c r="GO326" s="888"/>
    </row>
    <row r="327" spans="1:197" ht="5.25" customHeight="1" x14ac:dyDescent="0.2">
      <c r="A327" s="880"/>
      <c r="B327" s="881"/>
      <c r="C327" s="881"/>
      <c r="D327" s="881"/>
      <c r="E327" s="881"/>
      <c r="F327" s="881"/>
      <c r="G327" s="881"/>
      <c r="H327" s="881"/>
      <c r="I327" s="881"/>
      <c r="J327" s="881"/>
      <c r="K327" s="881"/>
      <c r="L327" s="881"/>
      <c r="M327" s="881"/>
      <c r="N327" s="881"/>
      <c r="O327" s="881"/>
      <c r="P327" s="881"/>
      <c r="Q327" s="881"/>
      <c r="R327" s="881"/>
      <c r="S327" s="881"/>
      <c r="T327" s="881"/>
      <c r="U327" s="881"/>
      <c r="V327" s="881"/>
      <c r="W327" s="881"/>
      <c r="X327" s="881"/>
      <c r="Y327" s="881"/>
      <c r="Z327" s="881"/>
      <c r="AA327" s="881"/>
      <c r="AB327" s="881"/>
      <c r="AC327" s="881"/>
      <c r="AD327" s="881"/>
      <c r="AE327" s="1016"/>
      <c r="AF327" s="1017"/>
      <c r="AG327" s="1017"/>
      <c r="AH327" s="1018"/>
      <c r="AI327" s="1020"/>
      <c r="AJ327" s="1017"/>
      <c r="AK327" s="1017"/>
      <c r="AL327" s="1018"/>
      <c r="AM327" s="1020"/>
      <c r="AN327" s="1017"/>
      <c r="AO327" s="1017"/>
      <c r="AP327" s="1017"/>
      <c r="AQ327" s="1020"/>
      <c r="AR327" s="1017"/>
      <c r="AS327" s="1017"/>
      <c r="AT327" s="1020"/>
      <c r="AU327" s="1017"/>
      <c r="AV327" s="1030"/>
      <c r="AW327" s="888"/>
      <c r="AX327" s="880"/>
      <c r="AY327" s="881"/>
      <c r="AZ327" s="881"/>
      <c r="BA327" s="881"/>
      <c r="BB327" s="881"/>
      <c r="BC327" s="881"/>
      <c r="BD327" s="881"/>
      <c r="BE327" s="881"/>
      <c r="BF327" s="881"/>
      <c r="BG327" s="881"/>
      <c r="BH327" s="881"/>
      <c r="BI327" s="881"/>
      <c r="BJ327" s="881"/>
      <c r="BK327" s="881"/>
      <c r="BL327" s="881"/>
      <c r="BM327" s="881"/>
      <c r="BN327" s="881"/>
      <c r="BO327" s="881"/>
      <c r="BP327" s="881"/>
      <c r="BQ327" s="881"/>
      <c r="BR327" s="881"/>
      <c r="BS327" s="881"/>
      <c r="BT327" s="881"/>
      <c r="BU327" s="881"/>
      <c r="BV327" s="881"/>
      <c r="BW327" s="881"/>
      <c r="BX327" s="881"/>
      <c r="BY327" s="881"/>
      <c r="BZ327" s="881"/>
      <c r="CA327" s="881"/>
      <c r="CB327" s="1016"/>
      <c r="CC327" s="1017"/>
      <c r="CD327" s="1017"/>
      <c r="CE327" s="1018"/>
      <c r="CF327" s="1020"/>
      <c r="CG327" s="1017"/>
      <c r="CH327" s="1017"/>
      <c r="CI327" s="1018"/>
      <c r="CJ327" s="1020"/>
      <c r="CK327" s="1017"/>
      <c r="CL327" s="1017"/>
      <c r="CM327" s="1017"/>
      <c r="CN327" s="1020"/>
      <c r="CO327" s="1017"/>
      <c r="CP327" s="1017"/>
      <c r="CQ327" s="1020"/>
      <c r="CR327" s="1017"/>
      <c r="CS327" s="1030"/>
      <c r="CT327" s="888"/>
      <c r="CV327" s="880"/>
      <c r="CW327" s="881"/>
      <c r="CX327" s="881"/>
      <c r="CY327" s="881"/>
      <c r="CZ327" s="881"/>
      <c r="DA327" s="881"/>
      <c r="DB327" s="881"/>
      <c r="DC327" s="881"/>
      <c r="DD327" s="881"/>
      <c r="DE327" s="881"/>
      <c r="DF327" s="881"/>
      <c r="DG327" s="881"/>
      <c r="DH327" s="881"/>
      <c r="DI327" s="881"/>
      <c r="DJ327" s="881"/>
      <c r="DK327" s="881"/>
      <c r="DL327" s="881"/>
      <c r="DM327" s="881"/>
      <c r="DN327" s="881"/>
      <c r="DO327" s="881"/>
      <c r="DP327" s="881"/>
      <c r="DQ327" s="881"/>
      <c r="DR327" s="881"/>
      <c r="DS327" s="881"/>
      <c r="DT327" s="881"/>
      <c r="DU327" s="881"/>
      <c r="DV327" s="881"/>
      <c r="DW327" s="881"/>
      <c r="DX327" s="881"/>
      <c r="DY327" s="881"/>
      <c r="DZ327" s="1016"/>
      <c r="EA327" s="1017"/>
      <c r="EB327" s="1017"/>
      <c r="EC327" s="1018"/>
      <c r="ED327" s="1020"/>
      <c r="EE327" s="1017"/>
      <c r="EF327" s="1017"/>
      <c r="EG327" s="1018"/>
      <c r="EH327" s="1020"/>
      <c r="EI327" s="1017"/>
      <c r="EJ327" s="1017"/>
      <c r="EK327" s="1017"/>
      <c r="EL327" s="1020"/>
      <c r="EM327" s="1017"/>
      <c r="EN327" s="1017"/>
      <c r="EO327" s="1020"/>
      <c r="EP327" s="1017"/>
      <c r="EQ327" s="1030"/>
      <c r="ER327" s="888"/>
      <c r="ES327" s="880"/>
      <c r="ET327" s="881"/>
      <c r="EU327" s="881"/>
      <c r="EV327" s="881"/>
      <c r="EW327" s="881"/>
      <c r="EX327" s="881"/>
      <c r="EY327" s="881"/>
      <c r="EZ327" s="881"/>
      <c r="FA327" s="881"/>
      <c r="FB327" s="881"/>
      <c r="FC327" s="881"/>
      <c r="FD327" s="881"/>
      <c r="FE327" s="881"/>
      <c r="FF327" s="881"/>
      <c r="FG327" s="881"/>
      <c r="FH327" s="881"/>
      <c r="FI327" s="881"/>
      <c r="FJ327" s="881"/>
      <c r="FK327" s="881"/>
      <c r="FL327" s="881"/>
      <c r="FM327" s="881"/>
      <c r="FN327" s="881"/>
      <c r="FO327" s="881"/>
      <c r="FP327" s="881"/>
      <c r="FQ327" s="881"/>
      <c r="FR327" s="881"/>
      <c r="FS327" s="881"/>
      <c r="FT327" s="881"/>
      <c r="FU327" s="881"/>
      <c r="FV327" s="881"/>
      <c r="FW327" s="1016"/>
      <c r="FX327" s="1017"/>
      <c r="FY327" s="1017"/>
      <c r="FZ327" s="1018"/>
      <c r="GA327" s="1020"/>
      <c r="GB327" s="1017"/>
      <c r="GC327" s="1017"/>
      <c r="GD327" s="1018"/>
      <c r="GE327" s="1020"/>
      <c r="GF327" s="1017"/>
      <c r="GG327" s="1017"/>
      <c r="GH327" s="1017"/>
      <c r="GI327" s="1020"/>
      <c r="GJ327" s="1017"/>
      <c r="GK327" s="1017"/>
      <c r="GL327" s="1020"/>
      <c r="GM327" s="1017"/>
      <c r="GN327" s="1030"/>
      <c r="GO327" s="888"/>
    </row>
    <row r="328" spans="1:197" ht="8.25" customHeight="1" x14ac:dyDescent="0.2">
      <c r="A328" s="898"/>
      <c r="B328" s="992" t="str">
        <f>'Resumen Anual'!$C$13</f>
        <v>TIEMPO DE VUELO</v>
      </c>
      <c r="C328" s="993"/>
      <c r="D328" s="993"/>
      <c r="E328" s="993"/>
      <c r="F328" s="993"/>
      <c r="G328" s="993"/>
      <c r="H328" s="993"/>
      <c r="I328" s="993"/>
      <c r="J328" s="993"/>
      <c r="K328" s="993"/>
      <c r="L328" s="994"/>
      <c r="M328" s="6"/>
      <c r="N328" s="998" t="str">
        <f>'Resumen Anual'!$O$13</f>
        <v>TIEMPO MEDIO</v>
      </c>
      <c r="O328" s="993"/>
      <c r="P328" s="993"/>
      <c r="Q328" s="993"/>
      <c r="R328" s="993"/>
      <c r="S328" s="993"/>
      <c r="T328" s="993"/>
      <c r="U328" s="993"/>
      <c r="V328" s="993"/>
      <c r="W328" s="993"/>
      <c r="X328" s="994"/>
      <c r="Y328" s="625"/>
      <c r="Z328" s="978" t="s">
        <v>94</v>
      </c>
      <c r="AA328" s="978"/>
      <c r="AB328" s="978"/>
      <c r="AC328" s="978"/>
      <c r="AD328" s="978"/>
      <c r="AE328" s="912"/>
      <c r="AF328" s="912"/>
      <c r="AG328" s="912"/>
      <c r="AH328" s="912"/>
      <c r="AI328" s="912"/>
      <c r="AJ328" s="912"/>
      <c r="AK328" s="912"/>
      <c r="AL328" s="912"/>
      <c r="AM328" s="912"/>
      <c r="AN328" s="912"/>
      <c r="AO328" s="912"/>
      <c r="AP328" s="912"/>
      <c r="AQ328" s="913"/>
      <c r="AR328" s="913"/>
      <c r="AS328" s="913"/>
      <c r="AT328" s="913"/>
      <c r="AU328" s="913"/>
      <c r="AV328" s="913"/>
      <c r="AW328" s="888"/>
      <c r="AX328" s="898"/>
      <c r="AY328" s="992" t="str">
        <f>'Resumen Anual'!$C$13</f>
        <v>TIEMPO DE VUELO</v>
      </c>
      <c r="AZ328" s="993"/>
      <c r="BA328" s="993"/>
      <c r="BB328" s="993"/>
      <c r="BC328" s="993"/>
      <c r="BD328" s="993"/>
      <c r="BE328" s="993"/>
      <c r="BF328" s="993"/>
      <c r="BG328" s="993"/>
      <c r="BH328" s="993"/>
      <c r="BI328" s="994"/>
      <c r="BJ328" s="6"/>
      <c r="BK328" s="998" t="str">
        <f>'Resumen Anual'!$O$13</f>
        <v>TIEMPO MEDIO</v>
      </c>
      <c r="BL328" s="993"/>
      <c r="BM328" s="993"/>
      <c r="BN328" s="993"/>
      <c r="BO328" s="993"/>
      <c r="BP328" s="993"/>
      <c r="BQ328" s="993"/>
      <c r="BR328" s="993"/>
      <c r="BS328" s="993"/>
      <c r="BT328" s="993"/>
      <c r="BU328" s="994"/>
      <c r="BV328" s="625"/>
      <c r="BW328" s="978" t="s">
        <v>94</v>
      </c>
      <c r="BX328" s="978"/>
      <c r="BY328" s="978"/>
      <c r="BZ328" s="978"/>
      <c r="CA328" s="978"/>
      <c r="CB328" s="912"/>
      <c r="CC328" s="912"/>
      <c r="CD328" s="912"/>
      <c r="CE328" s="912"/>
      <c r="CF328" s="912"/>
      <c r="CG328" s="912"/>
      <c r="CH328" s="912"/>
      <c r="CI328" s="912"/>
      <c r="CJ328" s="912"/>
      <c r="CK328" s="912"/>
      <c r="CL328" s="912"/>
      <c r="CM328" s="912"/>
      <c r="CN328" s="913"/>
      <c r="CO328" s="913"/>
      <c r="CP328" s="913"/>
      <c r="CQ328" s="913"/>
      <c r="CR328" s="913"/>
      <c r="CS328" s="913"/>
      <c r="CT328" s="888"/>
      <c r="CV328" s="898"/>
      <c r="CW328" s="992" t="str">
        <f>'Resumen Anual'!$C$13</f>
        <v>TIEMPO DE VUELO</v>
      </c>
      <c r="CX328" s="993"/>
      <c r="CY328" s="993"/>
      <c r="CZ328" s="993"/>
      <c r="DA328" s="993"/>
      <c r="DB328" s="993"/>
      <c r="DC328" s="993"/>
      <c r="DD328" s="993"/>
      <c r="DE328" s="993"/>
      <c r="DF328" s="993"/>
      <c r="DG328" s="994"/>
      <c r="DH328" s="6"/>
      <c r="DI328" s="998" t="str">
        <f>'Resumen Anual'!$O$13</f>
        <v>TIEMPO MEDIO</v>
      </c>
      <c r="DJ328" s="993"/>
      <c r="DK328" s="993"/>
      <c r="DL328" s="993"/>
      <c r="DM328" s="993"/>
      <c r="DN328" s="993"/>
      <c r="DO328" s="993"/>
      <c r="DP328" s="993"/>
      <c r="DQ328" s="993"/>
      <c r="DR328" s="993"/>
      <c r="DS328" s="994"/>
      <c r="DT328" s="625"/>
      <c r="DU328" s="978" t="s">
        <v>94</v>
      </c>
      <c r="DV328" s="978"/>
      <c r="DW328" s="978"/>
      <c r="DX328" s="978"/>
      <c r="DY328" s="978"/>
      <c r="DZ328" s="912"/>
      <c r="EA328" s="912"/>
      <c r="EB328" s="912"/>
      <c r="EC328" s="912"/>
      <c r="ED328" s="912"/>
      <c r="EE328" s="912"/>
      <c r="EF328" s="912"/>
      <c r="EG328" s="912"/>
      <c r="EH328" s="912"/>
      <c r="EI328" s="912"/>
      <c r="EJ328" s="912"/>
      <c r="EK328" s="912"/>
      <c r="EL328" s="913"/>
      <c r="EM328" s="913"/>
      <c r="EN328" s="913"/>
      <c r="EO328" s="913"/>
      <c r="EP328" s="913"/>
      <c r="EQ328" s="913"/>
      <c r="ER328" s="888"/>
      <c r="ES328" s="898"/>
      <c r="ET328" s="992" t="str">
        <f>'Resumen Anual'!$C$13</f>
        <v>TIEMPO DE VUELO</v>
      </c>
      <c r="EU328" s="993"/>
      <c r="EV328" s="993"/>
      <c r="EW328" s="993"/>
      <c r="EX328" s="993"/>
      <c r="EY328" s="993"/>
      <c r="EZ328" s="993"/>
      <c r="FA328" s="993"/>
      <c r="FB328" s="993"/>
      <c r="FC328" s="993"/>
      <c r="FD328" s="994"/>
      <c r="FE328" s="6"/>
      <c r="FF328" s="998" t="str">
        <f>'Resumen Anual'!$O$13</f>
        <v>TIEMPO MEDIO</v>
      </c>
      <c r="FG328" s="993"/>
      <c r="FH328" s="993"/>
      <c r="FI328" s="993"/>
      <c r="FJ328" s="993"/>
      <c r="FK328" s="993"/>
      <c r="FL328" s="993"/>
      <c r="FM328" s="993"/>
      <c r="FN328" s="993"/>
      <c r="FO328" s="993"/>
      <c r="FP328" s="994"/>
      <c r="FQ328" s="625"/>
      <c r="FR328" s="978" t="s">
        <v>94</v>
      </c>
      <c r="FS328" s="978"/>
      <c r="FT328" s="978"/>
      <c r="FU328" s="978"/>
      <c r="FV328" s="978"/>
      <c r="FW328" s="912"/>
      <c r="FX328" s="912"/>
      <c r="FY328" s="912"/>
      <c r="FZ328" s="912"/>
      <c r="GA328" s="912"/>
      <c r="GB328" s="912"/>
      <c r="GC328" s="912"/>
      <c r="GD328" s="912"/>
      <c r="GE328" s="912"/>
      <c r="GF328" s="912"/>
      <c r="GG328" s="912"/>
      <c r="GH328" s="912"/>
      <c r="GI328" s="913"/>
      <c r="GJ328" s="913"/>
      <c r="GK328" s="913"/>
      <c r="GL328" s="913"/>
      <c r="GM328" s="913"/>
      <c r="GN328" s="913"/>
      <c r="GO328" s="888"/>
    </row>
    <row r="329" spans="1:197" ht="8.25" customHeight="1" x14ac:dyDescent="0.2">
      <c r="A329" s="898"/>
      <c r="B329" s="995"/>
      <c r="C329" s="996"/>
      <c r="D329" s="996"/>
      <c r="E329" s="996"/>
      <c r="F329" s="996"/>
      <c r="G329" s="996"/>
      <c r="H329" s="996"/>
      <c r="I329" s="996"/>
      <c r="J329" s="996"/>
      <c r="K329" s="996"/>
      <c r="L329" s="997"/>
      <c r="M329" s="14"/>
      <c r="N329" s="995"/>
      <c r="O329" s="996"/>
      <c r="P329" s="996"/>
      <c r="Q329" s="996"/>
      <c r="R329" s="996"/>
      <c r="S329" s="996"/>
      <c r="T329" s="996"/>
      <c r="U329" s="996"/>
      <c r="V329" s="996"/>
      <c r="W329" s="996"/>
      <c r="X329" s="997"/>
      <c r="Y329" s="625"/>
      <c r="Z329" s="978"/>
      <c r="AA329" s="978"/>
      <c r="AB329" s="978"/>
      <c r="AC329" s="978"/>
      <c r="AD329" s="978"/>
      <c r="AE329" s="912"/>
      <c r="AF329" s="912"/>
      <c r="AG329" s="912"/>
      <c r="AH329" s="912"/>
      <c r="AI329" s="912"/>
      <c r="AJ329" s="912"/>
      <c r="AK329" s="912"/>
      <c r="AL329" s="912"/>
      <c r="AM329" s="912"/>
      <c r="AN329" s="912"/>
      <c r="AO329" s="912"/>
      <c r="AP329" s="912"/>
      <c r="AQ329" s="913"/>
      <c r="AR329" s="913"/>
      <c r="AS329" s="913"/>
      <c r="AT329" s="913"/>
      <c r="AU329" s="913"/>
      <c r="AV329" s="913"/>
      <c r="AW329" s="888"/>
      <c r="AX329" s="898"/>
      <c r="AY329" s="995"/>
      <c r="AZ329" s="996"/>
      <c r="BA329" s="996"/>
      <c r="BB329" s="996"/>
      <c r="BC329" s="996"/>
      <c r="BD329" s="996"/>
      <c r="BE329" s="996"/>
      <c r="BF329" s="996"/>
      <c r="BG329" s="996"/>
      <c r="BH329" s="996"/>
      <c r="BI329" s="997"/>
      <c r="BJ329" s="14"/>
      <c r="BK329" s="995"/>
      <c r="BL329" s="996"/>
      <c r="BM329" s="996"/>
      <c r="BN329" s="996"/>
      <c r="BO329" s="996"/>
      <c r="BP329" s="996"/>
      <c r="BQ329" s="996"/>
      <c r="BR329" s="996"/>
      <c r="BS329" s="996"/>
      <c r="BT329" s="996"/>
      <c r="BU329" s="997"/>
      <c r="BV329" s="625"/>
      <c r="BW329" s="978"/>
      <c r="BX329" s="978"/>
      <c r="BY329" s="978"/>
      <c r="BZ329" s="978"/>
      <c r="CA329" s="978"/>
      <c r="CB329" s="912"/>
      <c r="CC329" s="912"/>
      <c r="CD329" s="912"/>
      <c r="CE329" s="912"/>
      <c r="CF329" s="912"/>
      <c r="CG329" s="912"/>
      <c r="CH329" s="912"/>
      <c r="CI329" s="912"/>
      <c r="CJ329" s="912"/>
      <c r="CK329" s="912"/>
      <c r="CL329" s="912"/>
      <c r="CM329" s="912"/>
      <c r="CN329" s="913"/>
      <c r="CO329" s="913"/>
      <c r="CP329" s="913"/>
      <c r="CQ329" s="913"/>
      <c r="CR329" s="913"/>
      <c r="CS329" s="913"/>
      <c r="CT329" s="888"/>
      <c r="CV329" s="898"/>
      <c r="CW329" s="995"/>
      <c r="CX329" s="996"/>
      <c r="CY329" s="996"/>
      <c r="CZ329" s="996"/>
      <c r="DA329" s="996"/>
      <c r="DB329" s="996"/>
      <c r="DC329" s="996"/>
      <c r="DD329" s="996"/>
      <c r="DE329" s="996"/>
      <c r="DF329" s="996"/>
      <c r="DG329" s="997"/>
      <c r="DH329" s="14"/>
      <c r="DI329" s="995"/>
      <c r="DJ329" s="996"/>
      <c r="DK329" s="996"/>
      <c r="DL329" s="996"/>
      <c r="DM329" s="996"/>
      <c r="DN329" s="996"/>
      <c r="DO329" s="996"/>
      <c r="DP329" s="996"/>
      <c r="DQ329" s="996"/>
      <c r="DR329" s="996"/>
      <c r="DS329" s="997"/>
      <c r="DT329" s="625"/>
      <c r="DU329" s="978"/>
      <c r="DV329" s="978"/>
      <c r="DW329" s="978"/>
      <c r="DX329" s="978"/>
      <c r="DY329" s="978"/>
      <c r="DZ329" s="912"/>
      <c r="EA329" s="912"/>
      <c r="EB329" s="912"/>
      <c r="EC329" s="912"/>
      <c r="ED329" s="912"/>
      <c r="EE329" s="912"/>
      <c r="EF329" s="912"/>
      <c r="EG329" s="912"/>
      <c r="EH329" s="912"/>
      <c r="EI329" s="912"/>
      <c r="EJ329" s="912"/>
      <c r="EK329" s="912"/>
      <c r="EL329" s="913"/>
      <c r="EM329" s="913"/>
      <c r="EN329" s="913"/>
      <c r="EO329" s="913"/>
      <c r="EP329" s="913"/>
      <c r="EQ329" s="913"/>
      <c r="ER329" s="888"/>
      <c r="ES329" s="898"/>
      <c r="ET329" s="995"/>
      <c r="EU329" s="996"/>
      <c r="EV329" s="996"/>
      <c r="EW329" s="996"/>
      <c r="EX329" s="996"/>
      <c r="EY329" s="996"/>
      <c r="EZ329" s="996"/>
      <c r="FA329" s="996"/>
      <c r="FB329" s="996"/>
      <c r="FC329" s="996"/>
      <c r="FD329" s="997"/>
      <c r="FE329" s="14"/>
      <c r="FF329" s="995"/>
      <c r="FG329" s="996"/>
      <c r="FH329" s="996"/>
      <c r="FI329" s="996"/>
      <c r="FJ329" s="996"/>
      <c r="FK329" s="996"/>
      <c r="FL329" s="996"/>
      <c r="FM329" s="996"/>
      <c r="FN329" s="996"/>
      <c r="FO329" s="996"/>
      <c r="FP329" s="997"/>
      <c r="FQ329" s="625"/>
      <c r="FR329" s="978"/>
      <c r="FS329" s="978"/>
      <c r="FT329" s="978"/>
      <c r="FU329" s="978"/>
      <c r="FV329" s="978"/>
      <c r="FW329" s="912"/>
      <c r="FX329" s="912"/>
      <c r="FY329" s="912"/>
      <c r="FZ329" s="912"/>
      <c r="GA329" s="912"/>
      <c r="GB329" s="912"/>
      <c r="GC329" s="912"/>
      <c r="GD329" s="912"/>
      <c r="GE329" s="912"/>
      <c r="GF329" s="912"/>
      <c r="GG329" s="912"/>
      <c r="GH329" s="912"/>
      <c r="GI329" s="913"/>
      <c r="GJ329" s="913"/>
      <c r="GK329" s="913"/>
      <c r="GL329" s="913"/>
      <c r="GM329" s="913"/>
      <c r="GN329" s="913"/>
      <c r="GO329" s="888"/>
    </row>
    <row r="330" spans="1:197" ht="8.25" customHeight="1" x14ac:dyDescent="0.2">
      <c r="A330" s="898"/>
      <c r="B330" s="832"/>
      <c r="C330" s="833"/>
      <c r="D330" s="833"/>
      <c r="E330" s="833"/>
      <c r="F330" s="833"/>
      <c r="G330" s="833"/>
      <c r="H330" s="833"/>
      <c r="I330" s="833"/>
      <c r="J330" s="833"/>
      <c r="K330" s="833"/>
      <c r="L330" s="834"/>
      <c r="M330" s="14"/>
      <c r="N330" s="821"/>
      <c r="O330" s="822"/>
      <c r="P330" s="822"/>
      <c r="Q330" s="822"/>
      <c r="R330" s="822"/>
      <c r="S330" s="822"/>
      <c r="T330" s="822"/>
      <c r="U330" s="822"/>
      <c r="V330" s="822"/>
      <c r="W330" s="822"/>
      <c r="X330" s="823"/>
      <c r="Y330" s="625"/>
      <c r="Z330" s="910"/>
      <c r="AA330" s="911"/>
      <c r="AB330" s="911"/>
      <c r="AC330" s="911"/>
      <c r="AD330" s="911"/>
      <c r="AE330" s="912"/>
      <c r="AF330" s="912"/>
      <c r="AG330" s="912"/>
      <c r="AH330" s="912"/>
      <c r="AI330" s="912"/>
      <c r="AJ330" s="912"/>
      <c r="AK330" s="912"/>
      <c r="AL330" s="912"/>
      <c r="AM330" s="912"/>
      <c r="AN330" s="912"/>
      <c r="AO330" s="912"/>
      <c r="AP330" s="912"/>
      <c r="AQ330" s="913"/>
      <c r="AR330" s="913"/>
      <c r="AS330" s="913"/>
      <c r="AT330" s="913"/>
      <c r="AU330" s="913"/>
      <c r="AV330" s="913"/>
      <c r="AW330" s="888"/>
      <c r="AX330" s="898"/>
      <c r="AY330" s="832"/>
      <c r="AZ330" s="833"/>
      <c r="BA330" s="833"/>
      <c r="BB330" s="833"/>
      <c r="BC330" s="833"/>
      <c r="BD330" s="833"/>
      <c r="BE330" s="833"/>
      <c r="BF330" s="833"/>
      <c r="BG330" s="833"/>
      <c r="BH330" s="833"/>
      <c r="BI330" s="834"/>
      <c r="BJ330" s="14"/>
      <c r="BK330" s="821"/>
      <c r="BL330" s="822"/>
      <c r="BM330" s="822"/>
      <c r="BN330" s="822"/>
      <c r="BO330" s="822"/>
      <c r="BP330" s="822"/>
      <c r="BQ330" s="822"/>
      <c r="BR330" s="822"/>
      <c r="BS330" s="822"/>
      <c r="BT330" s="822"/>
      <c r="BU330" s="823"/>
      <c r="BV330" s="625"/>
      <c r="BW330" s="910"/>
      <c r="BX330" s="911"/>
      <c r="BY330" s="911"/>
      <c r="BZ330" s="911"/>
      <c r="CA330" s="911"/>
      <c r="CB330" s="912"/>
      <c r="CC330" s="912"/>
      <c r="CD330" s="912"/>
      <c r="CE330" s="912"/>
      <c r="CF330" s="912"/>
      <c r="CG330" s="912"/>
      <c r="CH330" s="912"/>
      <c r="CI330" s="912"/>
      <c r="CJ330" s="912"/>
      <c r="CK330" s="912"/>
      <c r="CL330" s="912"/>
      <c r="CM330" s="912"/>
      <c r="CN330" s="913"/>
      <c r="CO330" s="913"/>
      <c r="CP330" s="913"/>
      <c r="CQ330" s="913"/>
      <c r="CR330" s="913"/>
      <c r="CS330" s="913"/>
      <c r="CT330" s="888"/>
      <c r="CV330" s="898"/>
      <c r="CW330" s="832"/>
      <c r="CX330" s="833"/>
      <c r="CY330" s="833"/>
      <c r="CZ330" s="833"/>
      <c r="DA330" s="833"/>
      <c r="DB330" s="833"/>
      <c r="DC330" s="833"/>
      <c r="DD330" s="833"/>
      <c r="DE330" s="833"/>
      <c r="DF330" s="833"/>
      <c r="DG330" s="834"/>
      <c r="DH330" s="14"/>
      <c r="DI330" s="821"/>
      <c r="DJ330" s="822"/>
      <c r="DK330" s="822"/>
      <c r="DL330" s="822"/>
      <c r="DM330" s="822"/>
      <c r="DN330" s="822"/>
      <c r="DO330" s="822"/>
      <c r="DP330" s="822"/>
      <c r="DQ330" s="822"/>
      <c r="DR330" s="822"/>
      <c r="DS330" s="823"/>
      <c r="DT330" s="625"/>
      <c r="DU330" s="910"/>
      <c r="DV330" s="911"/>
      <c r="DW330" s="911"/>
      <c r="DX330" s="911"/>
      <c r="DY330" s="911"/>
      <c r="DZ330" s="912"/>
      <c r="EA330" s="912"/>
      <c r="EB330" s="912"/>
      <c r="EC330" s="912"/>
      <c r="ED330" s="912"/>
      <c r="EE330" s="912"/>
      <c r="EF330" s="912"/>
      <c r="EG330" s="912"/>
      <c r="EH330" s="912"/>
      <c r="EI330" s="912"/>
      <c r="EJ330" s="912"/>
      <c r="EK330" s="912"/>
      <c r="EL330" s="913"/>
      <c r="EM330" s="913"/>
      <c r="EN330" s="913"/>
      <c r="EO330" s="913"/>
      <c r="EP330" s="913"/>
      <c r="EQ330" s="913"/>
      <c r="ER330" s="888"/>
      <c r="ES330" s="898"/>
      <c r="ET330" s="832"/>
      <c r="EU330" s="833"/>
      <c r="EV330" s="833"/>
      <c r="EW330" s="833"/>
      <c r="EX330" s="833"/>
      <c r="EY330" s="833"/>
      <c r="EZ330" s="833"/>
      <c r="FA330" s="833"/>
      <c r="FB330" s="833"/>
      <c r="FC330" s="833"/>
      <c r="FD330" s="834"/>
      <c r="FE330" s="14"/>
      <c r="FF330" s="821"/>
      <c r="FG330" s="822"/>
      <c r="FH330" s="822"/>
      <c r="FI330" s="822"/>
      <c r="FJ330" s="822"/>
      <c r="FK330" s="822"/>
      <c r="FL330" s="822"/>
      <c r="FM330" s="822"/>
      <c r="FN330" s="822"/>
      <c r="FO330" s="822"/>
      <c r="FP330" s="823"/>
      <c r="FQ330" s="625"/>
      <c r="FR330" s="910"/>
      <c r="FS330" s="911"/>
      <c r="FT330" s="911"/>
      <c r="FU330" s="911"/>
      <c r="FV330" s="911"/>
      <c r="FW330" s="912"/>
      <c r="FX330" s="912"/>
      <c r="FY330" s="912"/>
      <c r="FZ330" s="912"/>
      <c r="GA330" s="912"/>
      <c r="GB330" s="912"/>
      <c r="GC330" s="912"/>
      <c r="GD330" s="912"/>
      <c r="GE330" s="912"/>
      <c r="GF330" s="912"/>
      <c r="GG330" s="912"/>
      <c r="GH330" s="912"/>
      <c r="GI330" s="913"/>
      <c r="GJ330" s="913"/>
      <c r="GK330" s="913"/>
      <c r="GL330" s="913"/>
      <c r="GM330" s="913"/>
      <c r="GN330" s="913"/>
      <c r="GO330" s="888"/>
    </row>
    <row r="331" spans="1:197" ht="15" customHeight="1" x14ac:dyDescent="0.2">
      <c r="A331" s="898"/>
      <c r="B331" s="835"/>
      <c r="C331" s="836"/>
      <c r="D331" s="836"/>
      <c r="E331" s="836"/>
      <c r="F331" s="836"/>
      <c r="G331" s="836"/>
      <c r="H331" s="836"/>
      <c r="I331" s="836"/>
      <c r="J331" s="836"/>
      <c r="K331" s="836"/>
      <c r="L331" s="837"/>
      <c r="M331" s="14"/>
      <c r="N331" s="989"/>
      <c r="O331" s="990"/>
      <c r="P331" s="990"/>
      <c r="Q331" s="990"/>
      <c r="R331" s="990"/>
      <c r="S331" s="990"/>
      <c r="T331" s="990"/>
      <c r="U331" s="990"/>
      <c r="V331" s="990"/>
      <c r="W331" s="990"/>
      <c r="X331" s="991"/>
      <c r="Y331" s="625"/>
      <c r="Z331" s="911"/>
      <c r="AA331" s="911"/>
      <c r="AB331" s="911"/>
      <c r="AC331" s="911"/>
      <c r="AD331" s="911"/>
      <c r="AE331" s="912"/>
      <c r="AF331" s="912"/>
      <c r="AG331" s="912"/>
      <c r="AH331" s="912"/>
      <c r="AI331" s="912"/>
      <c r="AJ331" s="912"/>
      <c r="AK331" s="912"/>
      <c r="AL331" s="912"/>
      <c r="AM331" s="912"/>
      <c r="AN331" s="912"/>
      <c r="AO331" s="912"/>
      <c r="AP331" s="912"/>
      <c r="AQ331" s="913"/>
      <c r="AR331" s="913"/>
      <c r="AS331" s="913"/>
      <c r="AT331" s="913"/>
      <c r="AU331" s="913"/>
      <c r="AV331" s="913"/>
      <c r="AW331" s="888"/>
      <c r="AX331" s="898"/>
      <c r="AY331" s="835"/>
      <c r="AZ331" s="836"/>
      <c r="BA331" s="836"/>
      <c r="BB331" s="836"/>
      <c r="BC331" s="836"/>
      <c r="BD331" s="836"/>
      <c r="BE331" s="836"/>
      <c r="BF331" s="836"/>
      <c r="BG331" s="836"/>
      <c r="BH331" s="836"/>
      <c r="BI331" s="837"/>
      <c r="BJ331" s="14"/>
      <c r="BK331" s="989"/>
      <c r="BL331" s="990"/>
      <c r="BM331" s="990"/>
      <c r="BN331" s="990"/>
      <c r="BO331" s="990"/>
      <c r="BP331" s="990"/>
      <c r="BQ331" s="990"/>
      <c r="BR331" s="990"/>
      <c r="BS331" s="990"/>
      <c r="BT331" s="990"/>
      <c r="BU331" s="991"/>
      <c r="BV331" s="625"/>
      <c r="BW331" s="911"/>
      <c r="BX331" s="911"/>
      <c r="BY331" s="911"/>
      <c r="BZ331" s="911"/>
      <c r="CA331" s="911"/>
      <c r="CB331" s="912"/>
      <c r="CC331" s="912"/>
      <c r="CD331" s="912"/>
      <c r="CE331" s="912"/>
      <c r="CF331" s="912"/>
      <c r="CG331" s="912"/>
      <c r="CH331" s="912"/>
      <c r="CI331" s="912"/>
      <c r="CJ331" s="912"/>
      <c r="CK331" s="912"/>
      <c r="CL331" s="912"/>
      <c r="CM331" s="912"/>
      <c r="CN331" s="913"/>
      <c r="CO331" s="913"/>
      <c r="CP331" s="913"/>
      <c r="CQ331" s="913"/>
      <c r="CR331" s="913"/>
      <c r="CS331" s="913"/>
      <c r="CT331" s="888"/>
      <c r="CV331" s="898"/>
      <c r="CW331" s="835"/>
      <c r="CX331" s="836"/>
      <c r="CY331" s="836"/>
      <c r="CZ331" s="836"/>
      <c r="DA331" s="836"/>
      <c r="DB331" s="836"/>
      <c r="DC331" s="836"/>
      <c r="DD331" s="836"/>
      <c r="DE331" s="836"/>
      <c r="DF331" s="836"/>
      <c r="DG331" s="837"/>
      <c r="DH331" s="14"/>
      <c r="DI331" s="989"/>
      <c r="DJ331" s="990"/>
      <c r="DK331" s="990"/>
      <c r="DL331" s="990"/>
      <c r="DM331" s="990"/>
      <c r="DN331" s="990"/>
      <c r="DO331" s="990"/>
      <c r="DP331" s="990"/>
      <c r="DQ331" s="990"/>
      <c r="DR331" s="990"/>
      <c r="DS331" s="991"/>
      <c r="DT331" s="625"/>
      <c r="DU331" s="911"/>
      <c r="DV331" s="911"/>
      <c r="DW331" s="911"/>
      <c r="DX331" s="911"/>
      <c r="DY331" s="911"/>
      <c r="DZ331" s="912"/>
      <c r="EA331" s="912"/>
      <c r="EB331" s="912"/>
      <c r="EC331" s="912"/>
      <c r="ED331" s="912"/>
      <c r="EE331" s="912"/>
      <c r="EF331" s="912"/>
      <c r="EG331" s="912"/>
      <c r="EH331" s="912"/>
      <c r="EI331" s="912"/>
      <c r="EJ331" s="912"/>
      <c r="EK331" s="912"/>
      <c r="EL331" s="913"/>
      <c r="EM331" s="913"/>
      <c r="EN331" s="913"/>
      <c r="EO331" s="913"/>
      <c r="EP331" s="913"/>
      <c r="EQ331" s="913"/>
      <c r="ER331" s="888"/>
      <c r="ES331" s="898"/>
      <c r="ET331" s="835"/>
      <c r="EU331" s="836"/>
      <c r="EV331" s="836"/>
      <c r="EW331" s="836"/>
      <c r="EX331" s="836"/>
      <c r="EY331" s="836"/>
      <c r="EZ331" s="836"/>
      <c r="FA331" s="836"/>
      <c r="FB331" s="836"/>
      <c r="FC331" s="836"/>
      <c r="FD331" s="837"/>
      <c r="FE331" s="14"/>
      <c r="FF331" s="989"/>
      <c r="FG331" s="990"/>
      <c r="FH331" s="990"/>
      <c r="FI331" s="990"/>
      <c r="FJ331" s="990"/>
      <c r="FK331" s="990"/>
      <c r="FL331" s="990"/>
      <c r="FM331" s="990"/>
      <c r="FN331" s="990"/>
      <c r="FO331" s="990"/>
      <c r="FP331" s="991"/>
      <c r="FQ331" s="625"/>
      <c r="FR331" s="911"/>
      <c r="FS331" s="911"/>
      <c r="FT331" s="911"/>
      <c r="FU331" s="911"/>
      <c r="FV331" s="911"/>
      <c r="FW331" s="912"/>
      <c r="FX331" s="912"/>
      <c r="FY331" s="912"/>
      <c r="FZ331" s="912"/>
      <c r="GA331" s="912"/>
      <c r="GB331" s="912"/>
      <c r="GC331" s="912"/>
      <c r="GD331" s="912"/>
      <c r="GE331" s="912"/>
      <c r="GF331" s="912"/>
      <c r="GG331" s="912"/>
      <c r="GH331" s="912"/>
      <c r="GI331" s="913"/>
      <c r="GJ331" s="913"/>
      <c r="GK331" s="913"/>
      <c r="GL331" s="913"/>
      <c r="GM331" s="913"/>
      <c r="GN331" s="913"/>
      <c r="GO331" s="888"/>
    </row>
    <row r="332" spans="1:197" ht="15" customHeight="1" x14ac:dyDescent="0.2">
      <c r="A332" s="898"/>
      <c r="B332" s="979" t="str">
        <f>'Resumen Anual'!$C$18</f>
        <v>N°DE VUELOS</v>
      </c>
      <c r="C332" s="980"/>
      <c r="D332" s="980"/>
      <c r="E332" s="980"/>
      <c r="F332" s="980"/>
      <c r="G332" s="980"/>
      <c r="H332" s="981"/>
      <c r="I332" s="900"/>
      <c r="J332" s="901"/>
      <c r="K332" s="901"/>
      <c r="L332" s="902"/>
      <c r="M332" s="630"/>
      <c r="N332" s="906" t="str">
        <f>'Resumen Anual'!$O$18</f>
        <v>DÍA</v>
      </c>
      <c r="O332" s="907"/>
      <c r="P332" s="907"/>
      <c r="Q332" s="907"/>
      <c r="R332" s="908" t="e">
        <f>SUMIF('Resumen Anual'!$L$6,K324,'Resumen Anual'!$T$18)+SUMIF('Resumen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Anual'!#REF!)+SUMIF('Resumen Anual'!#REF!,K324,'Resumen Anual'!#REF!)+SUMIF($K$6,K324,$S$14)+SUMIF($BH$6,K324,$BP$14)+SUMIF($DF$6,K324,$DN$14)+SUMIF($FC$6,K324,$FK$14)+SUMIF($K$59,K324,$S$67)+SUMIF($BH$59,K324,$BP$67)+SUMIF($DF$59,K324,$DN$67)+SUMIF($FC$59,K324,$FK$67)</f>
        <v>#REF!</v>
      </c>
      <c r="S332" s="909"/>
      <c r="T332" s="909"/>
      <c r="U332" s="909"/>
      <c r="V332" s="909"/>
      <c r="W332" s="909"/>
      <c r="X332" s="909"/>
      <c r="Y332" s="625"/>
      <c r="Z332" s="910"/>
      <c r="AA332" s="911"/>
      <c r="AB332" s="911"/>
      <c r="AC332" s="911"/>
      <c r="AD332" s="911"/>
      <c r="AE332" s="912"/>
      <c r="AF332" s="912"/>
      <c r="AG332" s="912"/>
      <c r="AH332" s="912"/>
      <c r="AI332" s="912"/>
      <c r="AJ332" s="912"/>
      <c r="AK332" s="912"/>
      <c r="AL332" s="912"/>
      <c r="AM332" s="912"/>
      <c r="AN332" s="912"/>
      <c r="AO332" s="912"/>
      <c r="AP332" s="912"/>
      <c r="AQ332" s="913"/>
      <c r="AR332" s="913"/>
      <c r="AS332" s="913"/>
      <c r="AT332" s="913"/>
      <c r="AU332" s="913"/>
      <c r="AV332" s="913"/>
      <c r="AW332" s="888"/>
      <c r="AX332" s="898"/>
      <c r="AY332" s="979" t="str">
        <f>'Resumen Anual'!$C$18</f>
        <v>N°DE VUELOS</v>
      </c>
      <c r="AZ332" s="980"/>
      <c r="BA332" s="980"/>
      <c r="BB332" s="980"/>
      <c r="BC332" s="980"/>
      <c r="BD332" s="980"/>
      <c r="BE332" s="981"/>
      <c r="BF332" s="900"/>
      <c r="BG332" s="901"/>
      <c r="BH332" s="901"/>
      <c r="BI332" s="902"/>
      <c r="BJ332" s="630"/>
      <c r="BK332" s="906" t="str">
        <f>'Resumen Anual'!$O$18</f>
        <v>DÍA</v>
      </c>
      <c r="BL332" s="907"/>
      <c r="BM332" s="907"/>
      <c r="BN332" s="907"/>
      <c r="BO332" s="908" t="e">
        <f>SUMIF('Resumen Anual'!$L$6,BH324,'Resumen Anual'!$T$18)+SUMIF('Resumen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Anual'!#REF!)+SUMIF('Resumen Anual'!#REF!,BH324,'Resumen Anual'!#REF!)+SUMIF($K$6,BH324,$S$14)+SUMIF($BH$6,BH324,$BP$14)+SUMIF($DF$6,BH324,$DN$14)+SUMIF($FC$6,BH324,$FK$14)+SUMIF($K$59,BH324,$S$67)+SUMIF($BH$59,BH324,$BP$67)+SUMIF($DF$59,BH324,$DN$67)+SUMIF($FC$59,BH324,$FK$67)</f>
        <v>#REF!</v>
      </c>
      <c r="BP332" s="909"/>
      <c r="BQ332" s="909"/>
      <c r="BR332" s="909"/>
      <c r="BS332" s="909"/>
      <c r="BT332" s="909"/>
      <c r="BU332" s="909"/>
      <c r="BV332" s="625"/>
      <c r="BW332" s="910"/>
      <c r="BX332" s="911"/>
      <c r="BY332" s="911"/>
      <c r="BZ332" s="911"/>
      <c r="CA332" s="911"/>
      <c r="CB332" s="912"/>
      <c r="CC332" s="912"/>
      <c r="CD332" s="912"/>
      <c r="CE332" s="912"/>
      <c r="CF332" s="912"/>
      <c r="CG332" s="912"/>
      <c r="CH332" s="912"/>
      <c r="CI332" s="912"/>
      <c r="CJ332" s="912"/>
      <c r="CK332" s="912"/>
      <c r="CL332" s="912"/>
      <c r="CM332" s="912"/>
      <c r="CN332" s="913"/>
      <c r="CO332" s="913"/>
      <c r="CP332" s="913"/>
      <c r="CQ332" s="913"/>
      <c r="CR332" s="913"/>
      <c r="CS332" s="913"/>
      <c r="CT332" s="888"/>
      <c r="CV332" s="898"/>
      <c r="CW332" s="979" t="str">
        <f>'Resumen Anual'!$C$18</f>
        <v>N°DE VUELOS</v>
      </c>
      <c r="CX332" s="980"/>
      <c r="CY332" s="980"/>
      <c r="CZ332" s="980"/>
      <c r="DA332" s="980"/>
      <c r="DB332" s="980"/>
      <c r="DC332" s="981"/>
      <c r="DD332" s="900"/>
      <c r="DE332" s="901"/>
      <c r="DF332" s="901"/>
      <c r="DG332" s="902"/>
      <c r="DH332" s="630"/>
      <c r="DI332" s="906" t="str">
        <f>'Resumen Anual'!$O$18</f>
        <v>DÍA</v>
      </c>
      <c r="DJ332" s="907"/>
      <c r="DK332" s="907"/>
      <c r="DL332" s="907"/>
      <c r="DM332" s="908" t="e">
        <f>SUMIF('Resumen Anual'!$L$6,DF324,'Resumen Anual'!$T$18)+SUMIF('Resumen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Anual'!#REF!)+SUMIF('Resumen Anual'!#REF!,DF324,'Resumen Anual'!#REF!)+SUMIF($K$6,DF324,$S$14)+SUMIF($BH$6,DF324,$BP$14)+SUMIF($DF$6,DF324,$DN$14)+SUMIF($FC$6,DF324,$FK$14)+SUMIF($K$59,DF324,$S$67)+SUMIF($BH$59,DF324,$BP$67)+SUMIF($DF$59,DF324,$DN$67)+SUMIF($FC$59,DF324,$FK$67)</f>
        <v>#REF!</v>
      </c>
      <c r="DN332" s="909"/>
      <c r="DO332" s="909"/>
      <c r="DP332" s="909"/>
      <c r="DQ332" s="909"/>
      <c r="DR332" s="909"/>
      <c r="DS332" s="909"/>
      <c r="DT332" s="625"/>
      <c r="DU332" s="910"/>
      <c r="DV332" s="911"/>
      <c r="DW332" s="911"/>
      <c r="DX332" s="911"/>
      <c r="DY332" s="911"/>
      <c r="DZ332" s="912"/>
      <c r="EA332" s="912"/>
      <c r="EB332" s="912"/>
      <c r="EC332" s="912"/>
      <c r="ED332" s="912"/>
      <c r="EE332" s="912"/>
      <c r="EF332" s="912"/>
      <c r="EG332" s="912"/>
      <c r="EH332" s="912"/>
      <c r="EI332" s="912"/>
      <c r="EJ332" s="912"/>
      <c r="EK332" s="912"/>
      <c r="EL332" s="913"/>
      <c r="EM332" s="913"/>
      <c r="EN332" s="913"/>
      <c r="EO332" s="913"/>
      <c r="EP332" s="913"/>
      <c r="EQ332" s="913"/>
      <c r="ER332" s="888"/>
      <c r="ES332" s="898"/>
      <c r="ET332" s="979" t="str">
        <f>'Resumen Anual'!$C$18</f>
        <v>N°DE VUELOS</v>
      </c>
      <c r="EU332" s="980"/>
      <c r="EV332" s="980"/>
      <c r="EW332" s="980"/>
      <c r="EX332" s="980"/>
      <c r="EY332" s="980"/>
      <c r="EZ332" s="981"/>
      <c r="FA332" s="900"/>
      <c r="FB332" s="901"/>
      <c r="FC332" s="901"/>
      <c r="FD332" s="902"/>
      <c r="FE332" s="630"/>
      <c r="FF332" s="906" t="str">
        <f>'Resumen Anual'!$O$18</f>
        <v>DÍA</v>
      </c>
      <c r="FG332" s="907"/>
      <c r="FH332" s="907"/>
      <c r="FI332" s="907"/>
      <c r="FJ332" s="908" t="e">
        <f>SUMIF('Resumen Anual'!$L$6,FC324,'Resumen Anual'!$T$18)+SUMIF('Resumen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Anual'!#REF!)+SUMIF('Resumen Anual'!#REF!,FC324,'Resumen Anual'!#REF!)+SUMIF($K$6,FC324,$S$14)+SUMIF($BH$6,FC324,$BP$14)+SUMIF($DF$6,FC324,$DN$14)+SUMIF($FC$6,FC324,$FK$14)+SUMIF($K$59,FC324,$S$67)+SUMIF($BH$59,FC324,$BP$67)+SUMIF($DF$59,FC324,$DN$67)+SUMIF($FC$59,FC324,$FK$67)</f>
        <v>#REF!</v>
      </c>
      <c r="FK332" s="909"/>
      <c r="FL332" s="909"/>
      <c r="FM332" s="909"/>
      <c r="FN332" s="909"/>
      <c r="FO332" s="909"/>
      <c r="FP332" s="909"/>
      <c r="FQ332" s="625"/>
      <c r="FR332" s="910"/>
      <c r="FS332" s="911"/>
      <c r="FT332" s="911"/>
      <c r="FU332" s="911"/>
      <c r="FV332" s="911"/>
      <c r="FW332" s="912"/>
      <c r="FX332" s="912"/>
      <c r="FY332" s="912"/>
      <c r="FZ332" s="912"/>
      <c r="GA332" s="912"/>
      <c r="GB332" s="912"/>
      <c r="GC332" s="912"/>
      <c r="GD332" s="912"/>
      <c r="GE332" s="912"/>
      <c r="GF332" s="912"/>
      <c r="GG332" s="912"/>
      <c r="GH332" s="912"/>
      <c r="GI332" s="913"/>
      <c r="GJ332" s="913"/>
      <c r="GK332" s="913"/>
      <c r="GL332" s="913"/>
      <c r="GM332" s="913"/>
      <c r="GN332" s="913"/>
      <c r="GO332" s="888"/>
    </row>
    <row r="333" spans="1:197" ht="3" customHeight="1" x14ac:dyDescent="0.25">
      <c r="A333" s="898"/>
      <c r="B333" s="982"/>
      <c r="C333" s="983"/>
      <c r="D333" s="983"/>
      <c r="E333" s="983"/>
      <c r="F333" s="983"/>
      <c r="G333" s="983"/>
      <c r="H333" s="984"/>
      <c r="I333" s="903"/>
      <c r="J333" s="904"/>
      <c r="K333" s="904"/>
      <c r="L333" s="905"/>
      <c r="M333" s="630"/>
      <c r="N333" s="817"/>
      <c r="O333" s="817"/>
      <c r="P333" s="817"/>
      <c r="Q333" s="817"/>
      <c r="R333" s="817"/>
      <c r="S333" s="817"/>
      <c r="T333" s="817"/>
      <c r="U333" s="817"/>
      <c r="V333" s="817"/>
      <c r="W333" s="817"/>
      <c r="X333" s="817"/>
      <c r="Y333" s="625"/>
      <c r="Z333" s="911"/>
      <c r="AA333" s="911"/>
      <c r="AB333" s="911"/>
      <c r="AC333" s="911"/>
      <c r="AD333" s="911"/>
      <c r="AE333" s="912"/>
      <c r="AF333" s="912"/>
      <c r="AG333" s="912"/>
      <c r="AH333" s="912"/>
      <c r="AI333" s="912"/>
      <c r="AJ333" s="912"/>
      <c r="AK333" s="912"/>
      <c r="AL333" s="912"/>
      <c r="AM333" s="912"/>
      <c r="AN333" s="912"/>
      <c r="AO333" s="912"/>
      <c r="AP333" s="912"/>
      <c r="AQ333" s="913"/>
      <c r="AR333" s="913"/>
      <c r="AS333" s="913"/>
      <c r="AT333" s="913"/>
      <c r="AU333" s="913"/>
      <c r="AV333" s="913"/>
      <c r="AW333" s="888"/>
      <c r="AX333" s="898"/>
      <c r="AY333" s="982"/>
      <c r="AZ333" s="983"/>
      <c r="BA333" s="983"/>
      <c r="BB333" s="983"/>
      <c r="BC333" s="983"/>
      <c r="BD333" s="983"/>
      <c r="BE333" s="984"/>
      <c r="BF333" s="903"/>
      <c r="BG333" s="904"/>
      <c r="BH333" s="904"/>
      <c r="BI333" s="905"/>
      <c r="BJ333" s="630"/>
      <c r="BK333" s="817"/>
      <c r="BL333" s="817"/>
      <c r="BM333" s="817"/>
      <c r="BN333" s="817"/>
      <c r="BO333" s="817"/>
      <c r="BP333" s="817"/>
      <c r="BQ333" s="817"/>
      <c r="BR333" s="817"/>
      <c r="BS333" s="817"/>
      <c r="BT333" s="817"/>
      <c r="BU333" s="817"/>
      <c r="BV333" s="625"/>
      <c r="BW333" s="911"/>
      <c r="BX333" s="911"/>
      <c r="BY333" s="911"/>
      <c r="BZ333" s="911"/>
      <c r="CA333" s="911"/>
      <c r="CB333" s="912"/>
      <c r="CC333" s="912"/>
      <c r="CD333" s="912"/>
      <c r="CE333" s="912"/>
      <c r="CF333" s="912"/>
      <c r="CG333" s="912"/>
      <c r="CH333" s="912"/>
      <c r="CI333" s="912"/>
      <c r="CJ333" s="912"/>
      <c r="CK333" s="912"/>
      <c r="CL333" s="912"/>
      <c r="CM333" s="912"/>
      <c r="CN333" s="913"/>
      <c r="CO333" s="913"/>
      <c r="CP333" s="913"/>
      <c r="CQ333" s="913"/>
      <c r="CR333" s="913"/>
      <c r="CS333" s="913"/>
      <c r="CT333" s="888"/>
      <c r="CV333" s="898"/>
      <c r="CW333" s="982"/>
      <c r="CX333" s="983"/>
      <c r="CY333" s="983"/>
      <c r="CZ333" s="983"/>
      <c r="DA333" s="983"/>
      <c r="DB333" s="983"/>
      <c r="DC333" s="984"/>
      <c r="DD333" s="903"/>
      <c r="DE333" s="904"/>
      <c r="DF333" s="904"/>
      <c r="DG333" s="905"/>
      <c r="DH333" s="630"/>
      <c r="DI333" s="817"/>
      <c r="DJ333" s="817"/>
      <c r="DK333" s="817"/>
      <c r="DL333" s="817"/>
      <c r="DM333" s="817"/>
      <c r="DN333" s="817"/>
      <c r="DO333" s="817"/>
      <c r="DP333" s="817"/>
      <c r="DQ333" s="817"/>
      <c r="DR333" s="817"/>
      <c r="DS333" s="817"/>
      <c r="DT333" s="625"/>
      <c r="DU333" s="911"/>
      <c r="DV333" s="911"/>
      <c r="DW333" s="911"/>
      <c r="DX333" s="911"/>
      <c r="DY333" s="911"/>
      <c r="DZ333" s="912"/>
      <c r="EA333" s="912"/>
      <c r="EB333" s="912"/>
      <c r="EC333" s="912"/>
      <c r="ED333" s="912"/>
      <c r="EE333" s="912"/>
      <c r="EF333" s="912"/>
      <c r="EG333" s="912"/>
      <c r="EH333" s="912"/>
      <c r="EI333" s="912"/>
      <c r="EJ333" s="912"/>
      <c r="EK333" s="912"/>
      <c r="EL333" s="913"/>
      <c r="EM333" s="913"/>
      <c r="EN333" s="913"/>
      <c r="EO333" s="913"/>
      <c r="EP333" s="913"/>
      <c r="EQ333" s="913"/>
      <c r="ER333" s="888"/>
      <c r="ES333" s="898"/>
      <c r="ET333" s="982"/>
      <c r="EU333" s="983"/>
      <c r="EV333" s="983"/>
      <c r="EW333" s="983"/>
      <c r="EX333" s="983"/>
      <c r="EY333" s="983"/>
      <c r="EZ333" s="984"/>
      <c r="FA333" s="903"/>
      <c r="FB333" s="904"/>
      <c r="FC333" s="904"/>
      <c r="FD333" s="905"/>
      <c r="FE333" s="630"/>
      <c r="FF333" s="817"/>
      <c r="FG333" s="817"/>
      <c r="FH333" s="817"/>
      <c r="FI333" s="817"/>
      <c r="FJ333" s="817"/>
      <c r="FK333" s="817"/>
      <c r="FL333" s="817"/>
      <c r="FM333" s="817"/>
      <c r="FN333" s="817"/>
      <c r="FO333" s="817"/>
      <c r="FP333" s="817"/>
      <c r="FQ333" s="625"/>
      <c r="FR333" s="911"/>
      <c r="FS333" s="911"/>
      <c r="FT333" s="911"/>
      <c r="FU333" s="911"/>
      <c r="FV333" s="911"/>
      <c r="FW333" s="912"/>
      <c r="FX333" s="912"/>
      <c r="FY333" s="912"/>
      <c r="FZ333" s="912"/>
      <c r="GA333" s="912"/>
      <c r="GB333" s="912"/>
      <c r="GC333" s="912"/>
      <c r="GD333" s="912"/>
      <c r="GE333" s="912"/>
      <c r="GF333" s="912"/>
      <c r="GG333" s="912"/>
      <c r="GH333" s="912"/>
      <c r="GI333" s="913"/>
      <c r="GJ333" s="913"/>
      <c r="GK333" s="913"/>
      <c r="GL333" s="913"/>
      <c r="GM333" s="913"/>
      <c r="GN333" s="913"/>
      <c r="GO333" s="888"/>
    </row>
    <row r="334" spans="1:197" ht="2.25" customHeight="1" x14ac:dyDescent="0.25">
      <c r="A334" s="898"/>
      <c r="B334" s="12"/>
      <c r="C334" s="12"/>
      <c r="D334" s="12"/>
      <c r="E334" s="12"/>
      <c r="F334" s="12"/>
      <c r="G334" s="12"/>
      <c r="H334" s="12"/>
      <c r="I334" s="12"/>
      <c r="J334" s="12"/>
      <c r="K334" s="12"/>
      <c r="L334" s="12"/>
      <c r="M334" s="15"/>
      <c r="N334" s="977" t="str">
        <f>'Resumen Anual'!$O$20</f>
        <v>NOCHE</v>
      </c>
      <c r="O334" s="966"/>
      <c r="P334" s="966"/>
      <c r="Q334" s="966"/>
      <c r="R334" s="985"/>
      <c r="S334" s="987"/>
      <c r="T334" s="972"/>
      <c r="U334" s="972"/>
      <c r="V334" s="972"/>
      <c r="W334" s="972"/>
      <c r="X334" s="973"/>
      <c r="Y334" s="625"/>
      <c r="Z334" s="910"/>
      <c r="AA334" s="911"/>
      <c r="AB334" s="911"/>
      <c r="AC334" s="911"/>
      <c r="AD334" s="911"/>
      <c r="AE334" s="912"/>
      <c r="AF334" s="912"/>
      <c r="AG334" s="912"/>
      <c r="AH334" s="912"/>
      <c r="AI334" s="912"/>
      <c r="AJ334" s="912"/>
      <c r="AK334" s="912"/>
      <c r="AL334" s="912"/>
      <c r="AM334" s="912"/>
      <c r="AN334" s="912"/>
      <c r="AO334" s="912"/>
      <c r="AP334" s="912"/>
      <c r="AQ334" s="913"/>
      <c r="AR334" s="913"/>
      <c r="AS334" s="913"/>
      <c r="AT334" s="913"/>
      <c r="AU334" s="913"/>
      <c r="AV334" s="913"/>
      <c r="AW334" s="888"/>
      <c r="AX334" s="898"/>
      <c r="AY334" s="12"/>
      <c r="AZ334" s="12"/>
      <c r="BA334" s="12"/>
      <c r="BB334" s="12"/>
      <c r="BC334" s="12"/>
      <c r="BD334" s="12"/>
      <c r="BE334" s="12"/>
      <c r="BF334" s="12"/>
      <c r="BG334" s="12"/>
      <c r="BH334" s="12"/>
      <c r="BI334" s="12"/>
      <c r="BJ334" s="15"/>
      <c r="BK334" s="977" t="str">
        <f>'Resumen Anual'!$O$20</f>
        <v>NOCHE</v>
      </c>
      <c r="BL334" s="966"/>
      <c r="BM334" s="966"/>
      <c r="BN334" s="966"/>
      <c r="BO334" s="985"/>
      <c r="BP334" s="987"/>
      <c r="BQ334" s="972"/>
      <c r="BR334" s="972"/>
      <c r="BS334" s="972"/>
      <c r="BT334" s="972"/>
      <c r="BU334" s="973"/>
      <c r="BV334" s="625"/>
      <c r="BW334" s="910"/>
      <c r="BX334" s="911"/>
      <c r="BY334" s="911"/>
      <c r="BZ334" s="911"/>
      <c r="CA334" s="911"/>
      <c r="CB334" s="912"/>
      <c r="CC334" s="912"/>
      <c r="CD334" s="912"/>
      <c r="CE334" s="912"/>
      <c r="CF334" s="912"/>
      <c r="CG334" s="912"/>
      <c r="CH334" s="912"/>
      <c r="CI334" s="912"/>
      <c r="CJ334" s="912"/>
      <c r="CK334" s="912"/>
      <c r="CL334" s="912"/>
      <c r="CM334" s="912"/>
      <c r="CN334" s="913"/>
      <c r="CO334" s="913"/>
      <c r="CP334" s="913"/>
      <c r="CQ334" s="913"/>
      <c r="CR334" s="913"/>
      <c r="CS334" s="913"/>
      <c r="CT334" s="888"/>
      <c r="CV334" s="898"/>
      <c r="CW334" s="12"/>
      <c r="CX334" s="12"/>
      <c r="CY334" s="12"/>
      <c r="CZ334" s="12"/>
      <c r="DA334" s="12"/>
      <c r="DB334" s="12"/>
      <c r="DC334" s="12"/>
      <c r="DD334" s="12"/>
      <c r="DE334" s="12"/>
      <c r="DF334" s="12"/>
      <c r="DG334" s="12"/>
      <c r="DH334" s="15"/>
      <c r="DI334" s="977" t="str">
        <f>'Resumen Anual'!$O$20</f>
        <v>NOCHE</v>
      </c>
      <c r="DJ334" s="966"/>
      <c r="DK334" s="966"/>
      <c r="DL334" s="966"/>
      <c r="DM334" s="985"/>
      <c r="DN334" s="987"/>
      <c r="DO334" s="972"/>
      <c r="DP334" s="972"/>
      <c r="DQ334" s="972"/>
      <c r="DR334" s="972"/>
      <c r="DS334" s="973"/>
      <c r="DT334" s="625"/>
      <c r="DU334" s="910"/>
      <c r="DV334" s="911"/>
      <c r="DW334" s="911"/>
      <c r="DX334" s="911"/>
      <c r="DY334" s="911"/>
      <c r="DZ334" s="912"/>
      <c r="EA334" s="912"/>
      <c r="EB334" s="912"/>
      <c r="EC334" s="912"/>
      <c r="ED334" s="912"/>
      <c r="EE334" s="912"/>
      <c r="EF334" s="912"/>
      <c r="EG334" s="912"/>
      <c r="EH334" s="912"/>
      <c r="EI334" s="912"/>
      <c r="EJ334" s="912"/>
      <c r="EK334" s="912"/>
      <c r="EL334" s="913"/>
      <c r="EM334" s="913"/>
      <c r="EN334" s="913"/>
      <c r="EO334" s="913"/>
      <c r="EP334" s="913"/>
      <c r="EQ334" s="913"/>
      <c r="ER334" s="888"/>
      <c r="ES334" s="898"/>
      <c r="ET334" s="12"/>
      <c r="EU334" s="12"/>
      <c r="EV334" s="12"/>
      <c r="EW334" s="12"/>
      <c r="EX334" s="12"/>
      <c r="EY334" s="12"/>
      <c r="EZ334" s="12"/>
      <c r="FA334" s="12"/>
      <c r="FB334" s="12"/>
      <c r="FC334" s="12"/>
      <c r="FD334" s="12"/>
      <c r="FE334" s="15"/>
      <c r="FF334" s="977" t="str">
        <f>'Resumen Anual'!$O$20</f>
        <v>NOCHE</v>
      </c>
      <c r="FG334" s="966"/>
      <c r="FH334" s="966"/>
      <c r="FI334" s="966"/>
      <c r="FJ334" s="985"/>
      <c r="FK334" s="987"/>
      <c r="FL334" s="972"/>
      <c r="FM334" s="972"/>
      <c r="FN334" s="972"/>
      <c r="FO334" s="972"/>
      <c r="FP334" s="973"/>
      <c r="FQ334" s="625"/>
      <c r="FR334" s="910"/>
      <c r="FS334" s="911"/>
      <c r="FT334" s="911"/>
      <c r="FU334" s="911"/>
      <c r="FV334" s="911"/>
      <c r="FW334" s="912"/>
      <c r="FX334" s="912"/>
      <c r="FY334" s="912"/>
      <c r="FZ334" s="912"/>
      <c r="GA334" s="912"/>
      <c r="GB334" s="912"/>
      <c r="GC334" s="912"/>
      <c r="GD334" s="912"/>
      <c r="GE334" s="912"/>
      <c r="GF334" s="912"/>
      <c r="GG334" s="912"/>
      <c r="GH334" s="912"/>
      <c r="GI334" s="913"/>
      <c r="GJ334" s="913"/>
      <c r="GK334" s="913"/>
      <c r="GL334" s="913"/>
      <c r="GM334" s="913"/>
      <c r="GN334" s="913"/>
      <c r="GO334" s="888"/>
    </row>
    <row r="335" spans="1:197" ht="11.25" customHeight="1" x14ac:dyDescent="0.2">
      <c r="A335" s="898"/>
      <c r="B335" s="977" t="str">
        <f>'Resumen Anual'!$C$21</f>
        <v>SOLO</v>
      </c>
      <c r="C335" s="966"/>
      <c r="D335" s="966"/>
      <c r="E335" s="966"/>
      <c r="F335" s="969"/>
      <c r="G335" s="971"/>
      <c r="H335" s="972"/>
      <c r="I335" s="972"/>
      <c r="J335" s="972"/>
      <c r="K335" s="972"/>
      <c r="L335" s="973"/>
      <c r="M335" s="815"/>
      <c r="N335" s="986"/>
      <c r="O335" s="907"/>
      <c r="P335" s="907"/>
      <c r="Q335" s="907"/>
      <c r="R335" s="908"/>
      <c r="S335" s="988"/>
      <c r="T335" s="975"/>
      <c r="U335" s="975"/>
      <c r="V335" s="975"/>
      <c r="W335" s="975"/>
      <c r="X335" s="976"/>
      <c r="Y335" s="625"/>
      <c r="Z335" s="911"/>
      <c r="AA335" s="911"/>
      <c r="AB335" s="911"/>
      <c r="AC335" s="911"/>
      <c r="AD335" s="911"/>
      <c r="AE335" s="912"/>
      <c r="AF335" s="912"/>
      <c r="AG335" s="912"/>
      <c r="AH335" s="912"/>
      <c r="AI335" s="912"/>
      <c r="AJ335" s="912"/>
      <c r="AK335" s="912"/>
      <c r="AL335" s="912"/>
      <c r="AM335" s="912"/>
      <c r="AN335" s="912"/>
      <c r="AO335" s="912"/>
      <c r="AP335" s="912"/>
      <c r="AQ335" s="913"/>
      <c r="AR335" s="913"/>
      <c r="AS335" s="913"/>
      <c r="AT335" s="913"/>
      <c r="AU335" s="913"/>
      <c r="AV335" s="913"/>
      <c r="AW335" s="888"/>
      <c r="AX335" s="898"/>
      <c r="AY335" s="977" t="str">
        <f>'Resumen Anual'!$C$21</f>
        <v>SOLO</v>
      </c>
      <c r="AZ335" s="966"/>
      <c r="BA335" s="966"/>
      <c r="BB335" s="966"/>
      <c r="BC335" s="969"/>
      <c r="BD335" s="971"/>
      <c r="BE335" s="972"/>
      <c r="BF335" s="972"/>
      <c r="BG335" s="972"/>
      <c r="BH335" s="972"/>
      <c r="BI335" s="973"/>
      <c r="BJ335" s="815"/>
      <c r="BK335" s="986"/>
      <c r="BL335" s="907"/>
      <c r="BM335" s="907"/>
      <c r="BN335" s="907"/>
      <c r="BO335" s="908"/>
      <c r="BP335" s="988"/>
      <c r="BQ335" s="975"/>
      <c r="BR335" s="975"/>
      <c r="BS335" s="975"/>
      <c r="BT335" s="975"/>
      <c r="BU335" s="976"/>
      <c r="BV335" s="625"/>
      <c r="BW335" s="911"/>
      <c r="BX335" s="911"/>
      <c r="BY335" s="911"/>
      <c r="BZ335" s="911"/>
      <c r="CA335" s="911"/>
      <c r="CB335" s="912"/>
      <c r="CC335" s="912"/>
      <c r="CD335" s="912"/>
      <c r="CE335" s="912"/>
      <c r="CF335" s="912"/>
      <c r="CG335" s="912"/>
      <c r="CH335" s="912"/>
      <c r="CI335" s="912"/>
      <c r="CJ335" s="912"/>
      <c r="CK335" s="912"/>
      <c r="CL335" s="912"/>
      <c r="CM335" s="912"/>
      <c r="CN335" s="913"/>
      <c r="CO335" s="913"/>
      <c r="CP335" s="913"/>
      <c r="CQ335" s="913"/>
      <c r="CR335" s="913"/>
      <c r="CS335" s="913"/>
      <c r="CT335" s="888"/>
      <c r="CV335" s="898"/>
      <c r="CW335" s="977" t="str">
        <f>'Resumen Anual'!$C$21</f>
        <v>SOLO</v>
      </c>
      <c r="CX335" s="966"/>
      <c r="CY335" s="966"/>
      <c r="CZ335" s="966"/>
      <c r="DA335" s="969"/>
      <c r="DB335" s="971"/>
      <c r="DC335" s="972"/>
      <c r="DD335" s="972"/>
      <c r="DE335" s="972"/>
      <c r="DF335" s="972"/>
      <c r="DG335" s="973"/>
      <c r="DH335" s="815"/>
      <c r="DI335" s="986"/>
      <c r="DJ335" s="907"/>
      <c r="DK335" s="907"/>
      <c r="DL335" s="907"/>
      <c r="DM335" s="908"/>
      <c r="DN335" s="988"/>
      <c r="DO335" s="975"/>
      <c r="DP335" s="975"/>
      <c r="DQ335" s="975"/>
      <c r="DR335" s="975"/>
      <c r="DS335" s="976"/>
      <c r="DT335" s="625"/>
      <c r="DU335" s="911"/>
      <c r="DV335" s="911"/>
      <c r="DW335" s="911"/>
      <c r="DX335" s="911"/>
      <c r="DY335" s="911"/>
      <c r="DZ335" s="912"/>
      <c r="EA335" s="912"/>
      <c r="EB335" s="912"/>
      <c r="EC335" s="912"/>
      <c r="ED335" s="912"/>
      <c r="EE335" s="912"/>
      <c r="EF335" s="912"/>
      <c r="EG335" s="912"/>
      <c r="EH335" s="912"/>
      <c r="EI335" s="912"/>
      <c r="EJ335" s="912"/>
      <c r="EK335" s="912"/>
      <c r="EL335" s="913"/>
      <c r="EM335" s="913"/>
      <c r="EN335" s="913"/>
      <c r="EO335" s="913"/>
      <c r="EP335" s="913"/>
      <c r="EQ335" s="913"/>
      <c r="ER335" s="888"/>
      <c r="ES335" s="898"/>
      <c r="ET335" s="977" t="str">
        <f>'Resumen Anual'!$C$21</f>
        <v>SOLO</v>
      </c>
      <c r="EU335" s="966"/>
      <c r="EV335" s="966"/>
      <c r="EW335" s="966"/>
      <c r="EX335" s="969"/>
      <c r="EY335" s="971"/>
      <c r="EZ335" s="972"/>
      <c r="FA335" s="972"/>
      <c r="FB335" s="972"/>
      <c r="FC335" s="972"/>
      <c r="FD335" s="973"/>
      <c r="FE335" s="815"/>
      <c r="FF335" s="986"/>
      <c r="FG335" s="907"/>
      <c r="FH335" s="907"/>
      <c r="FI335" s="907"/>
      <c r="FJ335" s="908"/>
      <c r="FK335" s="988"/>
      <c r="FL335" s="975"/>
      <c r="FM335" s="975"/>
      <c r="FN335" s="975"/>
      <c r="FO335" s="975"/>
      <c r="FP335" s="976"/>
      <c r="FQ335" s="625"/>
      <c r="FR335" s="911"/>
      <c r="FS335" s="911"/>
      <c r="FT335" s="911"/>
      <c r="FU335" s="911"/>
      <c r="FV335" s="911"/>
      <c r="FW335" s="912"/>
      <c r="FX335" s="912"/>
      <c r="FY335" s="912"/>
      <c r="FZ335" s="912"/>
      <c r="GA335" s="912"/>
      <c r="GB335" s="912"/>
      <c r="GC335" s="912"/>
      <c r="GD335" s="912"/>
      <c r="GE335" s="912"/>
      <c r="GF335" s="912"/>
      <c r="GG335" s="912"/>
      <c r="GH335" s="912"/>
      <c r="GI335" s="913"/>
      <c r="GJ335" s="913"/>
      <c r="GK335" s="913"/>
      <c r="GL335" s="913"/>
      <c r="GM335" s="913"/>
      <c r="GN335" s="913"/>
      <c r="GO335" s="888"/>
    </row>
    <row r="336" spans="1:197" ht="13.5" customHeight="1" x14ac:dyDescent="0.2">
      <c r="A336" s="898"/>
      <c r="B336" s="967"/>
      <c r="C336" s="968"/>
      <c r="D336" s="968"/>
      <c r="E336" s="968"/>
      <c r="F336" s="970"/>
      <c r="G336" s="974"/>
      <c r="H336" s="975"/>
      <c r="I336" s="975"/>
      <c r="J336" s="975"/>
      <c r="K336" s="975"/>
      <c r="L336" s="976"/>
      <c r="M336" s="815"/>
      <c r="N336" s="977" t="str">
        <f>'Resumen Anual'!$O$22</f>
        <v>IFR</v>
      </c>
      <c r="O336" s="966"/>
      <c r="P336" s="966"/>
      <c r="Q336" s="966"/>
      <c r="R336" s="985"/>
      <c r="S336" s="971"/>
      <c r="T336" s="972"/>
      <c r="U336" s="972"/>
      <c r="V336" s="972"/>
      <c r="W336" s="972"/>
      <c r="X336" s="973"/>
      <c r="Y336" s="625"/>
      <c r="Z336" s="910"/>
      <c r="AA336" s="911"/>
      <c r="AB336" s="911"/>
      <c r="AC336" s="911"/>
      <c r="AD336" s="911"/>
      <c r="AE336" s="912"/>
      <c r="AF336" s="912"/>
      <c r="AG336" s="912"/>
      <c r="AH336" s="912"/>
      <c r="AI336" s="912"/>
      <c r="AJ336" s="912"/>
      <c r="AK336" s="912"/>
      <c r="AL336" s="912"/>
      <c r="AM336" s="912"/>
      <c r="AN336" s="912"/>
      <c r="AO336" s="912"/>
      <c r="AP336" s="912"/>
      <c r="AQ336" s="913"/>
      <c r="AR336" s="913"/>
      <c r="AS336" s="913"/>
      <c r="AT336" s="913"/>
      <c r="AU336" s="913"/>
      <c r="AV336" s="913"/>
      <c r="AW336" s="888"/>
      <c r="AX336" s="898"/>
      <c r="AY336" s="967"/>
      <c r="AZ336" s="968"/>
      <c r="BA336" s="968"/>
      <c r="BB336" s="968"/>
      <c r="BC336" s="970"/>
      <c r="BD336" s="974"/>
      <c r="BE336" s="975"/>
      <c r="BF336" s="975"/>
      <c r="BG336" s="975"/>
      <c r="BH336" s="975"/>
      <c r="BI336" s="976"/>
      <c r="BJ336" s="815"/>
      <c r="BK336" s="977" t="str">
        <f>'Resumen Anual'!$O$22</f>
        <v>IFR</v>
      </c>
      <c r="BL336" s="966"/>
      <c r="BM336" s="966"/>
      <c r="BN336" s="966"/>
      <c r="BO336" s="985"/>
      <c r="BP336" s="971"/>
      <c r="BQ336" s="972"/>
      <c r="BR336" s="972"/>
      <c r="BS336" s="972"/>
      <c r="BT336" s="972"/>
      <c r="BU336" s="973"/>
      <c r="BV336" s="625"/>
      <c r="BW336" s="910"/>
      <c r="BX336" s="911"/>
      <c r="BY336" s="911"/>
      <c r="BZ336" s="911"/>
      <c r="CA336" s="911"/>
      <c r="CB336" s="912"/>
      <c r="CC336" s="912"/>
      <c r="CD336" s="912"/>
      <c r="CE336" s="912"/>
      <c r="CF336" s="912"/>
      <c r="CG336" s="912"/>
      <c r="CH336" s="912"/>
      <c r="CI336" s="912"/>
      <c r="CJ336" s="912"/>
      <c r="CK336" s="912"/>
      <c r="CL336" s="912"/>
      <c r="CM336" s="912"/>
      <c r="CN336" s="913"/>
      <c r="CO336" s="913"/>
      <c r="CP336" s="913"/>
      <c r="CQ336" s="913"/>
      <c r="CR336" s="913"/>
      <c r="CS336" s="913"/>
      <c r="CT336" s="888"/>
      <c r="CV336" s="898"/>
      <c r="CW336" s="967"/>
      <c r="CX336" s="968"/>
      <c r="CY336" s="968"/>
      <c r="CZ336" s="968"/>
      <c r="DA336" s="970"/>
      <c r="DB336" s="974"/>
      <c r="DC336" s="975"/>
      <c r="DD336" s="975"/>
      <c r="DE336" s="975"/>
      <c r="DF336" s="975"/>
      <c r="DG336" s="976"/>
      <c r="DH336" s="815"/>
      <c r="DI336" s="977" t="str">
        <f>'Resumen Anual'!$O$22</f>
        <v>IFR</v>
      </c>
      <c r="DJ336" s="966"/>
      <c r="DK336" s="966"/>
      <c r="DL336" s="966"/>
      <c r="DM336" s="985"/>
      <c r="DN336" s="971"/>
      <c r="DO336" s="972"/>
      <c r="DP336" s="972"/>
      <c r="DQ336" s="972"/>
      <c r="DR336" s="972"/>
      <c r="DS336" s="973"/>
      <c r="DT336" s="625"/>
      <c r="DU336" s="910"/>
      <c r="DV336" s="911"/>
      <c r="DW336" s="911"/>
      <c r="DX336" s="911"/>
      <c r="DY336" s="911"/>
      <c r="DZ336" s="912"/>
      <c r="EA336" s="912"/>
      <c r="EB336" s="912"/>
      <c r="EC336" s="912"/>
      <c r="ED336" s="912"/>
      <c r="EE336" s="912"/>
      <c r="EF336" s="912"/>
      <c r="EG336" s="912"/>
      <c r="EH336" s="912"/>
      <c r="EI336" s="912"/>
      <c r="EJ336" s="912"/>
      <c r="EK336" s="912"/>
      <c r="EL336" s="913"/>
      <c r="EM336" s="913"/>
      <c r="EN336" s="913"/>
      <c r="EO336" s="913"/>
      <c r="EP336" s="913"/>
      <c r="EQ336" s="913"/>
      <c r="ER336" s="888"/>
      <c r="ES336" s="898"/>
      <c r="ET336" s="967"/>
      <c r="EU336" s="968"/>
      <c r="EV336" s="968"/>
      <c r="EW336" s="968"/>
      <c r="EX336" s="970"/>
      <c r="EY336" s="974"/>
      <c r="EZ336" s="975"/>
      <c r="FA336" s="975"/>
      <c r="FB336" s="975"/>
      <c r="FC336" s="975"/>
      <c r="FD336" s="976"/>
      <c r="FE336" s="815"/>
      <c r="FF336" s="977" t="str">
        <f>'Resumen Anual'!$O$22</f>
        <v>IFR</v>
      </c>
      <c r="FG336" s="966"/>
      <c r="FH336" s="966"/>
      <c r="FI336" s="966"/>
      <c r="FJ336" s="985"/>
      <c r="FK336" s="971"/>
      <c r="FL336" s="972"/>
      <c r="FM336" s="972"/>
      <c r="FN336" s="972"/>
      <c r="FO336" s="972"/>
      <c r="FP336" s="973"/>
      <c r="FQ336" s="625"/>
      <c r="FR336" s="910"/>
      <c r="FS336" s="911"/>
      <c r="FT336" s="911"/>
      <c r="FU336" s="911"/>
      <c r="FV336" s="911"/>
      <c r="FW336" s="912"/>
      <c r="FX336" s="912"/>
      <c r="FY336" s="912"/>
      <c r="FZ336" s="912"/>
      <c r="GA336" s="912"/>
      <c r="GB336" s="912"/>
      <c r="GC336" s="912"/>
      <c r="GD336" s="912"/>
      <c r="GE336" s="912"/>
      <c r="GF336" s="912"/>
      <c r="GG336" s="912"/>
      <c r="GH336" s="912"/>
      <c r="GI336" s="913"/>
      <c r="GJ336" s="913"/>
      <c r="GK336" s="913"/>
      <c r="GL336" s="913"/>
      <c r="GM336" s="913"/>
      <c r="GN336" s="913"/>
      <c r="GO336" s="888"/>
    </row>
    <row r="337" spans="1:197" ht="2.25" customHeight="1" x14ac:dyDescent="0.25">
      <c r="A337" s="898"/>
      <c r="B337" s="657"/>
      <c r="C337" s="657"/>
      <c r="D337" s="657"/>
      <c r="E337" s="657"/>
      <c r="F337" s="657"/>
      <c r="G337" s="657"/>
      <c r="H337" s="657"/>
      <c r="I337" s="657"/>
      <c r="J337" s="657"/>
      <c r="K337" s="657"/>
      <c r="L337" s="657"/>
      <c r="M337" s="625"/>
      <c r="N337" s="657"/>
      <c r="O337" s="657"/>
      <c r="P337" s="657"/>
      <c r="Q337" s="657"/>
      <c r="R337" s="657"/>
      <c r="S337" s="657"/>
      <c r="T337" s="657"/>
      <c r="U337" s="657"/>
      <c r="V337" s="657"/>
      <c r="W337" s="657"/>
      <c r="X337" s="657"/>
      <c r="Y337" s="625"/>
      <c r="Z337" s="911"/>
      <c r="AA337" s="911"/>
      <c r="AB337" s="911"/>
      <c r="AC337" s="911"/>
      <c r="AD337" s="911"/>
      <c r="AE337" s="912"/>
      <c r="AF337" s="912"/>
      <c r="AG337" s="912"/>
      <c r="AH337" s="912"/>
      <c r="AI337" s="912"/>
      <c r="AJ337" s="912"/>
      <c r="AK337" s="912"/>
      <c r="AL337" s="912"/>
      <c r="AM337" s="912"/>
      <c r="AN337" s="912"/>
      <c r="AO337" s="912"/>
      <c r="AP337" s="912"/>
      <c r="AQ337" s="913"/>
      <c r="AR337" s="913"/>
      <c r="AS337" s="913"/>
      <c r="AT337" s="913"/>
      <c r="AU337" s="913"/>
      <c r="AV337" s="913"/>
      <c r="AW337" s="888"/>
      <c r="AX337" s="898"/>
      <c r="AY337" s="657"/>
      <c r="AZ337" s="657"/>
      <c r="BA337" s="657"/>
      <c r="BB337" s="657"/>
      <c r="BC337" s="657"/>
      <c r="BD337" s="657"/>
      <c r="BE337" s="657"/>
      <c r="BF337" s="657"/>
      <c r="BG337" s="657"/>
      <c r="BH337" s="657"/>
      <c r="BI337" s="657"/>
      <c r="BJ337" s="625"/>
      <c r="BK337" s="657"/>
      <c r="BL337" s="657"/>
      <c r="BM337" s="657"/>
      <c r="BN337" s="657"/>
      <c r="BO337" s="657"/>
      <c r="BP337" s="657"/>
      <c r="BQ337" s="657"/>
      <c r="BR337" s="657"/>
      <c r="BS337" s="657"/>
      <c r="BT337" s="657"/>
      <c r="BU337" s="657"/>
      <c r="BV337" s="625"/>
      <c r="BW337" s="911"/>
      <c r="BX337" s="911"/>
      <c r="BY337" s="911"/>
      <c r="BZ337" s="911"/>
      <c r="CA337" s="911"/>
      <c r="CB337" s="912"/>
      <c r="CC337" s="912"/>
      <c r="CD337" s="912"/>
      <c r="CE337" s="912"/>
      <c r="CF337" s="912"/>
      <c r="CG337" s="912"/>
      <c r="CH337" s="912"/>
      <c r="CI337" s="912"/>
      <c r="CJ337" s="912"/>
      <c r="CK337" s="912"/>
      <c r="CL337" s="912"/>
      <c r="CM337" s="912"/>
      <c r="CN337" s="913"/>
      <c r="CO337" s="913"/>
      <c r="CP337" s="913"/>
      <c r="CQ337" s="913"/>
      <c r="CR337" s="913"/>
      <c r="CS337" s="913"/>
      <c r="CT337" s="888"/>
      <c r="CV337" s="898"/>
      <c r="CW337" s="657"/>
      <c r="CX337" s="657"/>
      <c r="CY337" s="657"/>
      <c r="CZ337" s="657"/>
      <c r="DA337" s="657"/>
      <c r="DB337" s="657"/>
      <c r="DC337" s="657"/>
      <c r="DD337" s="657"/>
      <c r="DE337" s="657"/>
      <c r="DF337" s="657"/>
      <c r="DG337" s="657"/>
      <c r="DH337" s="625"/>
      <c r="DI337" s="657"/>
      <c r="DJ337" s="657"/>
      <c r="DK337" s="657"/>
      <c r="DL337" s="657"/>
      <c r="DM337" s="657"/>
      <c r="DN337" s="657"/>
      <c r="DO337" s="657"/>
      <c r="DP337" s="657"/>
      <c r="DQ337" s="657"/>
      <c r="DR337" s="657"/>
      <c r="DS337" s="657"/>
      <c r="DT337" s="625"/>
      <c r="DU337" s="911"/>
      <c r="DV337" s="911"/>
      <c r="DW337" s="911"/>
      <c r="DX337" s="911"/>
      <c r="DY337" s="911"/>
      <c r="DZ337" s="912"/>
      <c r="EA337" s="912"/>
      <c r="EB337" s="912"/>
      <c r="EC337" s="912"/>
      <c r="ED337" s="912"/>
      <c r="EE337" s="912"/>
      <c r="EF337" s="912"/>
      <c r="EG337" s="912"/>
      <c r="EH337" s="912"/>
      <c r="EI337" s="912"/>
      <c r="EJ337" s="912"/>
      <c r="EK337" s="912"/>
      <c r="EL337" s="913"/>
      <c r="EM337" s="913"/>
      <c r="EN337" s="913"/>
      <c r="EO337" s="913"/>
      <c r="EP337" s="913"/>
      <c r="EQ337" s="913"/>
      <c r="ER337" s="888"/>
      <c r="ES337" s="898"/>
      <c r="ET337" s="657"/>
      <c r="EU337" s="657"/>
      <c r="EV337" s="657"/>
      <c r="EW337" s="657"/>
      <c r="EX337" s="657"/>
      <c r="EY337" s="657"/>
      <c r="EZ337" s="657"/>
      <c r="FA337" s="657"/>
      <c r="FB337" s="657"/>
      <c r="FC337" s="657"/>
      <c r="FD337" s="657"/>
      <c r="FE337" s="625"/>
      <c r="FF337" s="657"/>
      <c r="FG337" s="657"/>
      <c r="FH337" s="657"/>
      <c r="FI337" s="657"/>
      <c r="FJ337" s="657"/>
      <c r="FK337" s="657"/>
      <c r="FL337" s="657"/>
      <c r="FM337" s="657"/>
      <c r="FN337" s="657"/>
      <c r="FO337" s="657"/>
      <c r="FP337" s="657"/>
      <c r="FQ337" s="625"/>
      <c r="FR337" s="911"/>
      <c r="FS337" s="911"/>
      <c r="FT337" s="911"/>
      <c r="FU337" s="911"/>
      <c r="FV337" s="911"/>
      <c r="FW337" s="912"/>
      <c r="FX337" s="912"/>
      <c r="FY337" s="912"/>
      <c r="FZ337" s="912"/>
      <c r="GA337" s="912"/>
      <c r="GB337" s="912"/>
      <c r="GC337" s="912"/>
      <c r="GD337" s="912"/>
      <c r="GE337" s="912"/>
      <c r="GF337" s="912"/>
      <c r="GG337" s="912"/>
      <c r="GH337" s="912"/>
      <c r="GI337" s="913"/>
      <c r="GJ337" s="913"/>
      <c r="GK337" s="913"/>
      <c r="GL337" s="913"/>
      <c r="GM337" s="913"/>
      <c r="GN337" s="913"/>
      <c r="GO337" s="888"/>
    </row>
    <row r="338" spans="1:197" ht="13.5" customHeight="1" x14ac:dyDescent="0.2">
      <c r="A338" s="898"/>
      <c r="B338" s="965" t="str">
        <f>'Resumen Anual'!$C$24</f>
        <v>INSTR.</v>
      </c>
      <c r="C338" s="966"/>
      <c r="D338" s="966"/>
      <c r="E338" s="966"/>
      <c r="F338" s="969"/>
      <c r="G338" s="971"/>
      <c r="H338" s="972"/>
      <c r="I338" s="972"/>
      <c r="J338" s="972"/>
      <c r="K338" s="972"/>
      <c r="L338" s="973"/>
      <c r="M338" s="815"/>
      <c r="N338" s="793" t="str">
        <f>'Resumen Anual'!$O$24</f>
        <v>ATERRIZAJES</v>
      </c>
      <c r="O338" s="794"/>
      <c r="P338" s="794"/>
      <c r="Q338" s="794"/>
      <c r="R338" s="794"/>
      <c r="S338" s="794"/>
      <c r="T338" s="794"/>
      <c r="U338" s="794"/>
      <c r="V338" s="794"/>
      <c r="W338" s="794"/>
      <c r="X338" s="795"/>
      <c r="Y338" s="625"/>
      <c r="Z338" s="910"/>
      <c r="AA338" s="911"/>
      <c r="AB338" s="911"/>
      <c r="AC338" s="911"/>
      <c r="AD338" s="911"/>
      <c r="AE338" s="912"/>
      <c r="AF338" s="912"/>
      <c r="AG338" s="912"/>
      <c r="AH338" s="912"/>
      <c r="AI338" s="912"/>
      <c r="AJ338" s="912"/>
      <c r="AK338" s="912"/>
      <c r="AL338" s="912"/>
      <c r="AM338" s="912"/>
      <c r="AN338" s="912"/>
      <c r="AO338" s="912"/>
      <c r="AP338" s="912"/>
      <c r="AQ338" s="913"/>
      <c r="AR338" s="913"/>
      <c r="AS338" s="913"/>
      <c r="AT338" s="913"/>
      <c r="AU338" s="913"/>
      <c r="AV338" s="913"/>
      <c r="AW338" s="888"/>
      <c r="AX338" s="898"/>
      <c r="AY338" s="965" t="str">
        <f>'Resumen Anual'!$C$24</f>
        <v>INSTR.</v>
      </c>
      <c r="AZ338" s="966"/>
      <c r="BA338" s="966"/>
      <c r="BB338" s="966"/>
      <c r="BC338" s="969"/>
      <c r="BD338" s="971"/>
      <c r="BE338" s="972"/>
      <c r="BF338" s="972"/>
      <c r="BG338" s="972"/>
      <c r="BH338" s="972"/>
      <c r="BI338" s="973"/>
      <c r="BJ338" s="815"/>
      <c r="BK338" s="793" t="str">
        <f>'Resumen Anual'!$O$24</f>
        <v>ATERRIZAJES</v>
      </c>
      <c r="BL338" s="794"/>
      <c r="BM338" s="794"/>
      <c r="BN338" s="794"/>
      <c r="BO338" s="794"/>
      <c r="BP338" s="794"/>
      <c r="BQ338" s="794"/>
      <c r="BR338" s="794"/>
      <c r="BS338" s="794"/>
      <c r="BT338" s="794"/>
      <c r="BU338" s="795"/>
      <c r="BV338" s="625"/>
      <c r="BW338" s="910"/>
      <c r="BX338" s="911"/>
      <c r="BY338" s="911"/>
      <c r="BZ338" s="911"/>
      <c r="CA338" s="911"/>
      <c r="CB338" s="912"/>
      <c r="CC338" s="912"/>
      <c r="CD338" s="912"/>
      <c r="CE338" s="912"/>
      <c r="CF338" s="912"/>
      <c r="CG338" s="912"/>
      <c r="CH338" s="912"/>
      <c r="CI338" s="912"/>
      <c r="CJ338" s="912"/>
      <c r="CK338" s="912"/>
      <c r="CL338" s="912"/>
      <c r="CM338" s="912"/>
      <c r="CN338" s="913"/>
      <c r="CO338" s="913"/>
      <c r="CP338" s="913"/>
      <c r="CQ338" s="913"/>
      <c r="CR338" s="913"/>
      <c r="CS338" s="913"/>
      <c r="CT338" s="888"/>
      <c r="CV338" s="898"/>
      <c r="CW338" s="965" t="str">
        <f>'Resumen Anual'!$C$24</f>
        <v>INSTR.</v>
      </c>
      <c r="CX338" s="966"/>
      <c r="CY338" s="966"/>
      <c r="CZ338" s="966"/>
      <c r="DA338" s="969"/>
      <c r="DB338" s="971"/>
      <c r="DC338" s="972"/>
      <c r="DD338" s="972"/>
      <c r="DE338" s="972"/>
      <c r="DF338" s="972"/>
      <c r="DG338" s="973"/>
      <c r="DH338" s="815"/>
      <c r="DI338" s="793" t="str">
        <f>'Resumen Anual'!$O$24</f>
        <v>ATERRIZAJES</v>
      </c>
      <c r="DJ338" s="794"/>
      <c r="DK338" s="794"/>
      <c r="DL338" s="794"/>
      <c r="DM338" s="794"/>
      <c r="DN338" s="794"/>
      <c r="DO338" s="794"/>
      <c r="DP338" s="794"/>
      <c r="DQ338" s="794"/>
      <c r="DR338" s="794"/>
      <c r="DS338" s="795"/>
      <c r="DT338" s="625"/>
      <c r="DU338" s="910"/>
      <c r="DV338" s="911"/>
      <c r="DW338" s="911"/>
      <c r="DX338" s="911"/>
      <c r="DY338" s="911"/>
      <c r="DZ338" s="912"/>
      <c r="EA338" s="912"/>
      <c r="EB338" s="912"/>
      <c r="EC338" s="912"/>
      <c r="ED338" s="912"/>
      <c r="EE338" s="912"/>
      <c r="EF338" s="912"/>
      <c r="EG338" s="912"/>
      <c r="EH338" s="912"/>
      <c r="EI338" s="912"/>
      <c r="EJ338" s="912"/>
      <c r="EK338" s="912"/>
      <c r="EL338" s="913"/>
      <c r="EM338" s="913"/>
      <c r="EN338" s="913"/>
      <c r="EO338" s="913"/>
      <c r="EP338" s="913"/>
      <c r="EQ338" s="913"/>
      <c r="ER338" s="888"/>
      <c r="ES338" s="898"/>
      <c r="ET338" s="965" t="str">
        <f>'Resumen Anual'!$C$24</f>
        <v>INSTR.</v>
      </c>
      <c r="EU338" s="966"/>
      <c r="EV338" s="966"/>
      <c r="EW338" s="966"/>
      <c r="EX338" s="969"/>
      <c r="EY338" s="971"/>
      <c r="EZ338" s="972"/>
      <c r="FA338" s="972"/>
      <c r="FB338" s="972"/>
      <c r="FC338" s="972"/>
      <c r="FD338" s="973"/>
      <c r="FE338" s="815"/>
      <c r="FF338" s="793" t="str">
        <f>'Resumen Anual'!$O$24</f>
        <v>ATERRIZAJES</v>
      </c>
      <c r="FG338" s="794"/>
      <c r="FH338" s="794"/>
      <c r="FI338" s="794"/>
      <c r="FJ338" s="794"/>
      <c r="FK338" s="794"/>
      <c r="FL338" s="794"/>
      <c r="FM338" s="794"/>
      <c r="FN338" s="794"/>
      <c r="FO338" s="794"/>
      <c r="FP338" s="795"/>
      <c r="FQ338" s="625"/>
      <c r="FR338" s="910"/>
      <c r="FS338" s="911"/>
      <c r="FT338" s="911"/>
      <c r="FU338" s="911"/>
      <c r="FV338" s="911"/>
      <c r="FW338" s="912"/>
      <c r="FX338" s="912"/>
      <c r="FY338" s="912"/>
      <c r="FZ338" s="912"/>
      <c r="GA338" s="912"/>
      <c r="GB338" s="912"/>
      <c r="GC338" s="912"/>
      <c r="GD338" s="912"/>
      <c r="GE338" s="912"/>
      <c r="GF338" s="912"/>
      <c r="GG338" s="912"/>
      <c r="GH338" s="912"/>
      <c r="GI338" s="913"/>
      <c r="GJ338" s="913"/>
      <c r="GK338" s="913"/>
      <c r="GL338" s="913"/>
      <c r="GM338" s="913"/>
      <c r="GN338" s="913"/>
      <c r="GO338" s="888"/>
    </row>
    <row r="339" spans="1:197" ht="6" customHeight="1" x14ac:dyDescent="0.2">
      <c r="A339" s="898"/>
      <c r="B339" s="967"/>
      <c r="C339" s="968"/>
      <c r="D339" s="968"/>
      <c r="E339" s="968"/>
      <c r="F339" s="970"/>
      <c r="G339" s="974"/>
      <c r="H339" s="975"/>
      <c r="I339" s="975"/>
      <c r="J339" s="975"/>
      <c r="K339" s="975"/>
      <c r="L339" s="976"/>
      <c r="M339" s="815"/>
      <c r="N339" s="796"/>
      <c r="O339" s="797"/>
      <c r="P339" s="797"/>
      <c r="Q339" s="797"/>
      <c r="R339" s="797"/>
      <c r="S339" s="797"/>
      <c r="T339" s="797"/>
      <c r="U339" s="797"/>
      <c r="V339" s="797"/>
      <c r="W339" s="797"/>
      <c r="X339" s="798"/>
      <c r="Y339" s="625"/>
      <c r="Z339" s="911"/>
      <c r="AA339" s="911"/>
      <c r="AB339" s="911"/>
      <c r="AC339" s="911"/>
      <c r="AD339" s="911"/>
      <c r="AE339" s="912"/>
      <c r="AF339" s="912"/>
      <c r="AG339" s="912"/>
      <c r="AH339" s="912"/>
      <c r="AI339" s="912"/>
      <c r="AJ339" s="912"/>
      <c r="AK339" s="912"/>
      <c r="AL339" s="912"/>
      <c r="AM339" s="912"/>
      <c r="AN339" s="912"/>
      <c r="AO339" s="912"/>
      <c r="AP339" s="912"/>
      <c r="AQ339" s="913"/>
      <c r="AR339" s="913"/>
      <c r="AS339" s="913"/>
      <c r="AT339" s="913"/>
      <c r="AU339" s="913"/>
      <c r="AV339" s="913"/>
      <c r="AW339" s="888"/>
      <c r="AX339" s="898"/>
      <c r="AY339" s="967"/>
      <c r="AZ339" s="968"/>
      <c r="BA339" s="968"/>
      <c r="BB339" s="968"/>
      <c r="BC339" s="970"/>
      <c r="BD339" s="974"/>
      <c r="BE339" s="975"/>
      <c r="BF339" s="975"/>
      <c r="BG339" s="975"/>
      <c r="BH339" s="975"/>
      <c r="BI339" s="976"/>
      <c r="BJ339" s="815"/>
      <c r="BK339" s="796"/>
      <c r="BL339" s="797"/>
      <c r="BM339" s="797"/>
      <c r="BN339" s="797"/>
      <c r="BO339" s="797"/>
      <c r="BP339" s="797"/>
      <c r="BQ339" s="797"/>
      <c r="BR339" s="797"/>
      <c r="BS339" s="797"/>
      <c r="BT339" s="797"/>
      <c r="BU339" s="798"/>
      <c r="BV339" s="625"/>
      <c r="BW339" s="911"/>
      <c r="BX339" s="911"/>
      <c r="BY339" s="911"/>
      <c r="BZ339" s="911"/>
      <c r="CA339" s="911"/>
      <c r="CB339" s="912"/>
      <c r="CC339" s="912"/>
      <c r="CD339" s="912"/>
      <c r="CE339" s="912"/>
      <c r="CF339" s="912"/>
      <c r="CG339" s="912"/>
      <c r="CH339" s="912"/>
      <c r="CI339" s="912"/>
      <c r="CJ339" s="912"/>
      <c r="CK339" s="912"/>
      <c r="CL339" s="912"/>
      <c r="CM339" s="912"/>
      <c r="CN339" s="913"/>
      <c r="CO339" s="913"/>
      <c r="CP339" s="913"/>
      <c r="CQ339" s="913"/>
      <c r="CR339" s="913"/>
      <c r="CS339" s="913"/>
      <c r="CT339" s="888"/>
      <c r="CV339" s="898"/>
      <c r="CW339" s="967"/>
      <c r="CX339" s="968"/>
      <c r="CY339" s="968"/>
      <c r="CZ339" s="968"/>
      <c r="DA339" s="970"/>
      <c r="DB339" s="974"/>
      <c r="DC339" s="975"/>
      <c r="DD339" s="975"/>
      <c r="DE339" s="975"/>
      <c r="DF339" s="975"/>
      <c r="DG339" s="976"/>
      <c r="DH339" s="815"/>
      <c r="DI339" s="796"/>
      <c r="DJ339" s="797"/>
      <c r="DK339" s="797"/>
      <c r="DL339" s="797"/>
      <c r="DM339" s="797"/>
      <c r="DN339" s="797"/>
      <c r="DO339" s="797"/>
      <c r="DP339" s="797"/>
      <c r="DQ339" s="797"/>
      <c r="DR339" s="797"/>
      <c r="DS339" s="798"/>
      <c r="DT339" s="625"/>
      <c r="DU339" s="911"/>
      <c r="DV339" s="911"/>
      <c r="DW339" s="911"/>
      <c r="DX339" s="911"/>
      <c r="DY339" s="911"/>
      <c r="DZ339" s="912"/>
      <c r="EA339" s="912"/>
      <c r="EB339" s="912"/>
      <c r="EC339" s="912"/>
      <c r="ED339" s="912"/>
      <c r="EE339" s="912"/>
      <c r="EF339" s="912"/>
      <c r="EG339" s="912"/>
      <c r="EH339" s="912"/>
      <c r="EI339" s="912"/>
      <c r="EJ339" s="912"/>
      <c r="EK339" s="912"/>
      <c r="EL339" s="913"/>
      <c r="EM339" s="913"/>
      <c r="EN339" s="913"/>
      <c r="EO339" s="913"/>
      <c r="EP339" s="913"/>
      <c r="EQ339" s="913"/>
      <c r="ER339" s="888"/>
      <c r="ES339" s="898"/>
      <c r="ET339" s="967"/>
      <c r="EU339" s="968"/>
      <c r="EV339" s="968"/>
      <c r="EW339" s="968"/>
      <c r="EX339" s="970"/>
      <c r="EY339" s="974"/>
      <c r="EZ339" s="975"/>
      <c r="FA339" s="975"/>
      <c r="FB339" s="975"/>
      <c r="FC339" s="975"/>
      <c r="FD339" s="976"/>
      <c r="FE339" s="815"/>
      <c r="FF339" s="796"/>
      <c r="FG339" s="797"/>
      <c r="FH339" s="797"/>
      <c r="FI339" s="797"/>
      <c r="FJ339" s="797"/>
      <c r="FK339" s="797"/>
      <c r="FL339" s="797"/>
      <c r="FM339" s="797"/>
      <c r="FN339" s="797"/>
      <c r="FO339" s="797"/>
      <c r="FP339" s="798"/>
      <c r="FQ339" s="625"/>
      <c r="FR339" s="911"/>
      <c r="FS339" s="911"/>
      <c r="FT339" s="911"/>
      <c r="FU339" s="911"/>
      <c r="FV339" s="911"/>
      <c r="FW339" s="912"/>
      <c r="FX339" s="912"/>
      <c r="FY339" s="912"/>
      <c r="FZ339" s="912"/>
      <c r="GA339" s="912"/>
      <c r="GB339" s="912"/>
      <c r="GC339" s="912"/>
      <c r="GD339" s="912"/>
      <c r="GE339" s="912"/>
      <c r="GF339" s="912"/>
      <c r="GG339" s="912"/>
      <c r="GH339" s="912"/>
      <c r="GI339" s="913"/>
      <c r="GJ339" s="913"/>
      <c r="GK339" s="913"/>
      <c r="GL339" s="913"/>
      <c r="GM339" s="913"/>
      <c r="GN339" s="913"/>
      <c r="GO339" s="888"/>
    </row>
    <row r="340" spans="1:197" ht="2.25" customHeight="1" x14ac:dyDescent="0.25">
      <c r="A340" s="898"/>
      <c r="B340" s="657"/>
      <c r="C340" s="657"/>
      <c r="D340" s="657"/>
      <c r="E340" s="657"/>
      <c r="F340" s="657"/>
      <c r="G340" s="657"/>
      <c r="H340" s="657"/>
      <c r="I340" s="657"/>
      <c r="J340" s="657"/>
      <c r="K340" s="657"/>
      <c r="L340" s="657"/>
      <c r="M340" s="625"/>
      <c r="N340" s="657"/>
      <c r="O340" s="657"/>
      <c r="P340" s="657"/>
      <c r="Q340" s="657"/>
      <c r="R340" s="657"/>
      <c r="S340" s="657"/>
      <c r="T340" s="657"/>
      <c r="U340" s="657"/>
      <c r="V340" s="657"/>
      <c r="W340" s="657"/>
      <c r="X340" s="657"/>
      <c r="Y340" s="625"/>
      <c r="Z340" s="910"/>
      <c r="AA340" s="911"/>
      <c r="AB340" s="911"/>
      <c r="AC340" s="911"/>
      <c r="AD340" s="911"/>
      <c r="AE340" s="912"/>
      <c r="AF340" s="912"/>
      <c r="AG340" s="912"/>
      <c r="AH340" s="912"/>
      <c r="AI340" s="912"/>
      <c r="AJ340" s="912"/>
      <c r="AK340" s="912"/>
      <c r="AL340" s="912"/>
      <c r="AM340" s="912"/>
      <c r="AN340" s="912"/>
      <c r="AO340" s="912"/>
      <c r="AP340" s="912"/>
      <c r="AQ340" s="913"/>
      <c r="AR340" s="913"/>
      <c r="AS340" s="913"/>
      <c r="AT340" s="913"/>
      <c r="AU340" s="913"/>
      <c r="AV340" s="913"/>
      <c r="AW340" s="888"/>
      <c r="AX340" s="898"/>
      <c r="AY340" s="657"/>
      <c r="AZ340" s="657"/>
      <c r="BA340" s="657"/>
      <c r="BB340" s="657"/>
      <c r="BC340" s="657"/>
      <c r="BD340" s="657"/>
      <c r="BE340" s="657"/>
      <c r="BF340" s="657"/>
      <c r="BG340" s="657"/>
      <c r="BH340" s="657"/>
      <c r="BI340" s="657"/>
      <c r="BJ340" s="625"/>
      <c r="BK340" s="657"/>
      <c r="BL340" s="657"/>
      <c r="BM340" s="657"/>
      <c r="BN340" s="657"/>
      <c r="BO340" s="657"/>
      <c r="BP340" s="657"/>
      <c r="BQ340" s="657"/>
      <c r="BR340" s="657"/>
      <c r="BS340" s="657"/>
      <c r="BT340" s="657"/>
      <c r="BU340" s="657"/>
      <c r="BV340" s="625"/>
      <c r="BW340" s="910"/>
      <c r="BX340" s="911"/>
      <c r="BY340" s="911"/>
      <c r="BZ340" s="911"/>
      <c r="CA340" s="911"/>
      <c r="CB340" s="912"/>
      <c r="CC340" s="912"/>
      <c r="CD340" s="912"/>
      <c r="CE340" s="912"/>
      <c r="CF340" s="912"/>
      <c r="CG340" s="912"/>
      <c r="CH340" s="912"/>
      <c r="CI340" s="912"/>
      <c r="CJ340" s="912"/>
      <c r="CK340" s="912"/>
      <c r="CL340" s="912"/>
      <c r="CM340" s="912"/>
      <c r="CN340" s="913"/>
      <c r="CO340" s="913"/>
      <c r="CP340" s="913"/>
      <c r="CQ340" s="913"/>
      <c r="CR340" s="913"/>
      <c r="CS340" s="913"/>
      <c r="CT340" s="888"/>
      <c r="CV340" s="898"/>
      <c r="CW340" s="657"/>
      <c r="CX340" s="657"/>
      <c r="CY340" s="657"/>
      <c r="CZ340" s="657"/>
      <c r="DA340" s="657"/>
      <c r="DB340" s="657"/>
      <c r="DC340" s="657"/>
      <c r="DD340" s="657"/>
      <c r="DE340" s="657"/>
      <c r="DF340" s="657"/>
      <c r="DG340" s="657"/>
      <c r="DH340" s="625"/>
      <c r="DI340" s="657"/>
      <c r="DJ340" s="657"/>
      <c r="DK340" s="657"/>
      <c r="DL340" s="657"/>
      <c r="DM340" s="657"/>
      <c r="DN340" s="657"/>
      <c r="DO340" s="657"/>
      <c r="DP340" s="657"/>
      <c r="DQ340" s="657"/>
      <c r="DR340" s="657"/>
      <c r="DS340" s="657"/>
      <c r="DT340" s="625"/>
      <c r="DU340" s="910"/>
      <c r="DV340" s="911"/>
      <c r="DW340" s="911"/>
      <c r="DX340" s="911"/>
      <c r="DY340" s="911"/>
      <c r="DZ340" s="912"/>
      <c r="EA340" s="912"/>
      <c r="EB340" s="912"/>
      <c r="EC340" s="912"/>
      <c r="ED340" s="912"/>
      <c r="EE340" s="912"/>
      <c r="EF340" s="912"/>
      <c r="EG340" s="912"/>
      <c r="EH340" s="912"/>
      <c r="EI340" s="912"/>
      <c r="EJ340" s="912"/>
      <c r="EK340" s="912"/>
      <c r="EL340" s="913"/>
      <c r="EM340" s="913"/>
      <c r="EN340" s="913"/>
      <c r="EO340" s="913"/>
      <c r="EP340" s="913"/>
      <c r="EQ340" s="913"/>
      <c r="ER340" s="888"/>
      <c r="ES340" s="898"/>
      <c r="ET340" s="657"/>
      <c r="EU340" s="657"/>
      <c r="EV340" s="657"/>
      <c r="EW340" s="657"/>
      <c r="EX340" s="657"/>
      <c r="EY340" s="657"/>
      <c r="EZ340" s="657"/>
      <c r="FA340" s="657"/>
      <c r="FB340" s="657"/>
      <c r="FC340" s="657"/>
      <c r="FD340" s="657"/>
      <c r="FE340" s="625"/>
      <c r="FF340" s="657"/>
      <c r="FG340" s="657"/>
      <c r="FH340" s="657"/>
      <c r="FI340" s="657"/>
      <c r="FJ340" s="657"/>
      <c r="FK340" s="657"/>
      <c r="FL340" s="657"/>
      <c r="FM340" s="657"/>
      <c r="FN340" s="657"/>
      <c r="FO340" s="657"/>
      <c r="FP340" s="657"/>
      <c r="FQ340" s="625"/>
      <c r="FR340" s="910"/>
      <c r="FS340" s="911"/>
      <c r="FT340" s="911"/>
      <c r="FU340" s="911"/>
      <c r="FV340" s="911"/>
      <c r="FW340" s="912"/>
      <c r="FX340" s="912"/>
      <c r="FY340" s="912"/>
      <c r="FZ340" s="912"/>
      <c r="GA340" s="912"/>
      <c r="GB340" s="912"/>
      <c r="GC340" s="912"/>
      <c r="GD340" s="912"/>
      <c r="GE340" s="912"/>
      <c r="GF340" s="912"/>
      <c r="GG340" s="912"/>
      <c r="GH340" s="912"/>
      <c r="GI340" s="913"/>
      <c r="GJ340" s="913"/>
      <c r="GK340" s="913"/>
      <c r="GL340" s="913"/>
      <c r="GM340" s="913"/>
      <c r="GN340" s="913"/>
      <c r="GO340" s="888"/>
    </row>
    <row r="341" spans="1:197" ht="9.75" customHeight="1" x14ac:dyDescent="0.2">
      <c r="A341" s="898"/>
      <c r="B341" s="965" t="str">
        <f>'Resumen Anual'!$C$27</f>
        <v>PIC</v>
      </c>
      <c r="C341" s="966"/>
      <c r="D341" s="966"/>
      <c r="E341" s="966"/>
      <c r="F341" s="969"/>
      <c r="G341" s="971"/>
      <c r="H341" s="972"/>
      <c r="I341" s="972"/>
      <c r="J341" s="972"/>
      <c r="K341" s="972"/>
      <c r="L341" s="973"/>
      <c r="M341" s="815"/>
      <c r="N341" s="977" t="str">
        <f>'Resumen Anual'!$O$27</f>
        <v>DÍA</v>
      </c>
      <c r="O341" s="966"/>
      <c r="P341" s="966"/>
      <c r="Q341" s="966"/>
      <c r="R341" s="969"/>
      <c r="S341" s="900"/>
      <c r="T341" s="901"/>
      <c r="U341" s="901"/>
      <c r="V341" s="901"/>
      <c r="W341" s="901"/>
      <c r="X341" s="902"/>
      <c r="Y341" s="625"/>
      <c r="Z341" s="911"/>
      <c r="AA341" s="911"/>
      <c r="AB341" s="911"/>
      <c r="AC341" s="911"/>
      <c r="AD341" s="911"/>
      <c r="AE341" s="912"/>
      <c r="AF341" s="912"/>
      <c r="AG341" s="912"/>
      <c r="AH341" s="912"/>
      <c r="AI341" s="912"/>
      <c r="AJ341" s="912"/>
      <c r="AK341" s="912"/>
      <c r="AL341" s="912"/>
      <c r="AM341" s="912"/>
      <c r="AN341" s="912"/>
      <c r="AO341" s="912"/>
      <c r="AP341" s="912"/>
      <c r="AQ341" s="913"/>
      <c r="AR341" s="913"/>
      <c r="AS341" s="913"/>
      <c r="AT341" s="913"/>
      <c r="AU341" s="913"/>
      <c r="AV341" s="913"/>
      <c r="AW341" s="888"/>
      <c r="AX341" s="898"/>
      <c r="AY341" s="965" t="str">
        <f>'Resumen Anual'!$C$27</f>
        <v>PIC</v>
      </c>
      <c r="AZ341" s="966"/>
      <c r="BA341" s="966"/>
      <c r="BB341" s="966"/>
      <c r="BC341" s="969"/>
      <c r="BD341" s="971"/>
      <c r="BE341" s="972"/>
      <c r="BF341" s="972"/>
      <c r="BG341" s="972"/>
      <c r="BH341" s="972"/>
      <c r="BI341" s="973"/>
      <c r="BJ341" s="815"/>
      <c r="BK341" s="977" t="str">
        <f>'Resumen Anual'!$O$27</f>
        <v>DÍA</v>
      </c>
      <c r="BL341" s="966"/>
      <c r="BM341" s="966"/>
      <c r="BN341" s="966"/>
      <c r="BO341" s="969"/>
      <c r="BP341" s="900"/>
      <c r="BQ341" s="901"/>
      <c r="BR341" s="901"/>
      <c r="BS341" s="901"/>
      <c r="BT341" s="901"/>
      <c r="BU341" s="902"/>
      <c r="BV341" s="625"/>
      <c r="BW341" s="911"/>
      <c r="BX341" s="911"/>
      <c r="BY341" s="911"/>
      <c r="BZ341" s="911"/>
      <c r="CA341" s="911"/>
      <c r="CB341" s="912"/>
      <c r="CC341" s="912"/>
      <c r="CD341" s="912"/>
      <c r="CE341" s="912"/>
      <c r="CF341" s="912"/>
      <c r="CG341" s="912"/>
      <c r="CH341" s="912"/>
      <c r="CI341" s="912"/>
      <c r="CJ341" s="912"/>
      <c r="CK341" s="912"/>
      <c r="CL341" s="912"/>
      <c r="CM341" s="912"/>
      <c r="CN341" s="913"/>
      <c r="CO341" s="913"/>
      <c r="CP341" s="913"/>
      <c r="CQ341" s="913"/>
      <c r="CR341" s="913"/>
      <c r="CS341" s="913"/>
      <c r="CT341" s="888"/>
      <c r="CV341" s="898"/>
      <c r="CW341" s="965" t="str">
        <f>'Resumen Anual'!$C$27</f>
        <v>PIC</v>
      </c>
      <c r="CX341" s="966"/>
      <c r="CY341" s="966"/>
      <c r="CZ341" s="966"/>
      <c r="DA341" s="969"/>
      <c r="DB341" s="971"/>
      <c r="DC341" s="972"/>
      <c r="DD341" s="972"/>
      <c r="DE341" s="972"/>
      <c r="DF341" s="972"/>
      <c r="DG341" s="973"/>
      <c r="DH341" s="815"/>
      <c r="DI341" s="977" t="str">
        <f>'Resumen Anual'!$O$27</f>
        <v>DÍA</v>
      </c>
      <c r="DJ341" s="966"/>
      <c r="DK341" s="966"/>
      <c r="DL341" s="966"/>
      <c r="DM341" s="969"/>
      <c r="DN341" s="900"/>
      <c r="DO341" s="901"/>
      <c r="DP341" s="901"/>
      <c r="DQ341" s="901"/>
      <c r="DR341" s="901"/>
      <c r="DS341" s="902"/>
      <c r="DT341" s="625"/>
      <c r="DU341" s="911"/>
      <c r="DV341" s="911"/>
      <c r="DW341" s="911"/>
      <c r="DX341" s="911"/>
      <c r="DY341" s="911"/>
      <c r="DZ341" s="912"/>
      <c r="EA341" s="912"/>
      <c r="EB341" s="912"/>
      <c r="EC341" s="912"/>
      <c r="ED341" s="912"/>
      <c r="EE341" s="912"/>
      <c r="EF341" s="912"/>
      <c r="EG341" s="912"/>
      <c r="EH341" s="912"/>
      <c r="EI341" s="912"/>
      <c r="EJ341" s="912"/>
      <c r="EK341" s="912"/>
      <c r="EL341" s="913"/>
      <c r="EM341" s="913"/>
      <c r="EN341" s="913"/>
      <c r="EO341" s="913"/>
      <c r="EP341" s="913"/>
      <c r="EQ341" s="913"/>
      <c r="ER341" s="888"/>
      <c r="ES341" s="898"/>
      <c r="ET341" s="965" t="str">
        <f>'Resumen Anual'!$C$27</f>
        <v>PIC</v>
      </c>
      <c r="EU341" s="966"/>
      <c r="EV341" s="966"/>
      <c r="EW341" s="966"/>
      <c r="EX341" s="969"/>
      <c r="EY341" s="971"/>
      <c r="EZ341" s="972"/>
      <c r="FA341" s="972"/>
      <c r="FB341" s="972"/>
      <c r="FC341" s="972"/>
      <c r="FD341" s="973"/>
      <c r="FE341" s="815"/>
      <c r="FF341" s="977" t="str">
        <f>'Resumen Anual'!$O$27</f>
        <v>DÍA</v>
      </c>
      <c r="FG341" s="966"/>
      <c r="FH341" s="966"/>
      <c r="FI341" s="966"/>
      <c r="FJ341" s="969"/>
      <c r="FK341" s="900"/>
      <c r="FL341" s="901"/>
      <c r="FM341" s="901"/>
      <c r="FN341" s="901"/>
      <c r="FO341" s="901"/>
      <c r="FP341" s="902"/>
      <c r="FQ341" s="625"/>
      <c r="FR341" s="911"/>
      <c r="FS341" s="911"/>
      <c r="FT341" s="911"/>
      <c r="FU341" s="911"/>
      <c r="FV341" s="911"/>
      <c r="FW341" s="912"/>
      <c r="FX341" s="912"/>
      <c r="FY341" s="912"/>
      <c r="FZ341" s="912"/>
      <c r="GA341" s="912"/>
      <c r="GB341" s="912"/>
      <c r="GC341" s="912"/>
      <c r="GD341" s="912"/>
      <c r="GE341" s="912"/>
      <c r="GF341" s="912"/>
      <c r="GG341" s="912"/>
      <c r="GH341" s="912"/>
      <c r="GI341" s="913"/>
      <c r="GJ341" s="913"/>
      <c r="GK341" s="913"/>
      <c r="GL341" s="913"/>
      <c r="GM341" s="913"/>
      <c r="GN341" s="913"/>
      <c r="GO341" s="888"/>
    </row>
    <row r="342" spans="1:197" ht="9.75" customHeight="1" x14ac:dyDescent="0.2">
      <c r="A342" s="898"/>
      <c r="B342" s="967"/>
      <c r="C342" s="968"/>
      <c r="D342" s="968"/>
      <c r="E342" s="968"/>
      <c r="F342" s="970"/>
      <c r="G342" s="974"/>
      <c r="H342" s="975"/>
      <c r="I342" s="975"/>
      <c r="J342" s="975"/>
      <c r="K342" s="975"/>
      <c r="L342" s="976"/>
      <c r="M342" s="815"/>
      <c r="N342" s="967"/>
      <c r="O342" s="968"/>
      <c r="P342" s="968"/>
      <c r="Q342" s="968"/>
      <c r="R342" s="970"/>
      <c r="S342" s="903"/>
      <c r="T342" s="904"/>
      <c r="U342" s="904"/>
      <c r="V342" s="904"/>
      <c r="W342" s="904"/>
      <c r="X342" s="905"/>
      <c r="Y342" s="625"/>
      <c r="Z342" s="910"/>
      <c r="AA342" s="911"/>
      <c r="AB342" s="911"/>
      <c r="AC342" s="911"/>
      <c r="AD342" s="911"/>
      <c r="AE342" s="912"/>
      <c r="AF342" s="912"/>
      <c r="AG342" s="912"/>
      <c r="AH342" s="912"/>
      <c r="AI342" s="912"/>
      <c r="AJ342" s="912"/>
      <c r="AK342" s="912"/>
      <c r="AL342" s="912"/>
      <c r="AM342" s="912"/>
      <c r="AN342" s="912"/>
      <c r="AO342" s="912"/>
      <c r="AP342" s="912"/>
      <c r="AQ342" s="913"/>
      <c r="AR342" s="913"/>
      <c r="AS342" s="913"/>
      <c r="AT342" s="913"/>
      <c r="AU342" s="913"/>
      <c r="AV342" s="913"/>
      <c r="AW342" s="888"/>
      <c r="AX342" s="898"/>
      <c r="AY342" s="967"/>
      <c r="AZ342" s="968"/>
      <c r="BA342" s="968"/>
      <c r="BB342" s="968"/>
      <c r="BC342" s="970"/>
      <c r="BD342" s="974"/>
      <c r="BE342" s="975"/>
      <c r="BF342" s="975"/>
      <c r="BG342" s="975"/>
      <c r="BH342" s="975"/>
      <c r="BI342" s="976"/>
      <c r="BJ342" s="815"/>
      <c r="BK342" s="967"/>
      <c r="BL342" s="968"/>
      <c r="BM342" s="968"/>
      <c r="BN342" s="968"/>
      <c r="BO342" s="970"/>
      <c r="BP342" s="903"/>
      <c r="BQ342" s="904"/>
      <c r="BR342" s="904"/>
      <c r="BS342" s="904"/>
      <c r="BT342" s="904"/>
      <c r="BU342" s="905"/>
      <c r="BV342" s="625"/>
      <c r="BW342" s="910"/>
      <c r="BX342" s="911"/>
      <c r="BY342" s="911"/>
      <c r="BZ342" s="911"/>
      <c r="CA342" s="911"/>
      <c r="CB342" s="912"/>
      <c r="CC342" s="912"/>
      <c r="CD342" s="912"/>
      <c r="CE342" s="912"/>
      <c r="CF342" s="912"/>
      <c r="CG342" s="912"/>
      <c r="CH342" s="912"/>
      <c r="CI342" s="912"/>
      <c r="CJ342" s="912"/>
      <c r="CK342" s="912"/>
      <c r="CL342" s="912"/>
      <c r="CM342" s="912"/>
      <c r="CN342" s="913"/>
      <c r="CO342" s="913"/>
      <c r="CP342" s="913"/>
      <c r="CQ342" s="913"/>
      <c r="CR342" s="913"/>
      <c r="CS342" s="913"/>
      <c r="CT342" s="888"/>
      <c r="CV342" s="898"/>
      <c r="CW342" s="967"/>
      <c r="CX342" s="968"/>
      <c r="CY342" s="968"/>
      <c r="CZ342" s="968"/>
      <c r="DA342" s="970"/>
      <c r="DB342" s="974"/>
      <c r="DC342" s="975"/>
      <c r="DD342" s="975"/>
      <c r="DE342" s="975"/>
      <c r="DF342" s="975"/>
      <c r="DG342" s="976"/>
      <c r="DH342" s="815"/>
      <c r="DI342" s="967"/>
      <c r="DJ342" s="968"/>
      <c r="DK342" s="968"/>
      <c r="DL342" s="968"/>
      <c r="DM342" s="970"/>
      <c r="DN342" s="903"/>
      <c r="DO342" s="904"/>
      <c r="DP342" s="904"/>
      <c r="DQ342" s="904"/>
      <c r="DR342" s="904"/>
      <c r="DS342" s="905"/>
      <c r="DT342" s="625"/>
      <c r="DU342" s="910"/>
      <c r="DV342" s="911"/>
      <c r="DW342" s="911"/>
      <c r="DX342" s="911"/>
      <c r="DY342" s="911"/>
      <c r="DZ342" s="912"/>
      <c r="EA342" s="912"/>
      <c r="EB342" s="912"/>
      <c r="EC342" s="912"/>
      <c r="ED342" s="912"/>
      <c r="EE342" s="912"/>
      <c r="EF342" s="912"/>
      <c r="EG342" s="912"/>
      <c r="EH342" s="912"/>
      <c r="EI342" s="912"/>
      <c r="EJ342" s="912"/>
      <c r="EK342" s="912"/>
      <c r="EL342" s="913"/>
      <c r="EM342" s="913"/>
      <c r="EN342" s="913"/>
      <c r="EO342" s="913"/>
      <c r="EP342" s="913"/>
      <c r="EQ342" s="913"/>
      <c r="ER342" s="888"/>
      <c r="ES342" s="898"/>
      <c r="ET342" s="967"/>
      <c r="EU342" s="968"/>
      <c r="EV342" s="968"/>
      <c r="EW342" s="968"/>
      <c r="EX342" s="970"/>
      <c r="EY342" s="974"/>
      <c r="EZ342" s="975"/>
      <c r="FA342" s="975"/>
      <c r="FB342" s="975"/>
      <c r="FC342" s="975"/>
      <c r="FD342" s="976"/>
      <c r="FE342" s="815"/>
      <c r="FF342" s="967"/>
      <c r="FG342" s="968"/>
      <c r="FH342" s="968"/>
      <c r="FI342" s="968"/>
      <c r="FJ342" s="970"/>
      <c r="FK342" s="903"/>
      <c r="FL342" s="904"/>
      <c r="FM342" s="904"/>
      <c r="FN342" s="904"/>
      <c r="FO342" s="904"/>
      <c r="FP342" s="905"/>
      <c r="FQ342" s="625"/>
      <c r="FR342" s="910"/>
      <c r="FS342" s="911"/>
      <c r="FT342" s="911"/>
      <c r="FU342" s="911"/>
      <c r="FV342" s="911"/>
      <c r="FW342" s="912"/>
      <c r="FX342" s="912"/>
      <c r="FY342" s="912"/>
      <c r="FZ342" s="912"/>
      <c r="GA342" s="912"/>
      <c r="GB342" s="912"/>
      <c r="GC342" s="912"/>
      <c r="GD342" s="912"/>
      <c r="GE342" s="912"/>
      <c r="GF342" s="912"/>
      <c r="GG342" s="912"/>
      <c r="GH342" s="912"/>
      <c r="GI342" s="913"/>
      <c r="GJ342" s="913"/>
      <c r="GK342" s="913"/>
      <c r="GL342" s="913"/>
      <c r="GM342" s="913"/>
      <c r="GN342" s="913"/>
      <c r="GO342" s="888"/>
    </row>
    <row r="343" spans="1:197" ht="2.25" customHeight="1" x14ac:dyDescent="0.25">
      <c r="A343" s="898"/>
      <c r="B343" s="657"/>
      <c r="C343" s="657"/>
      <c r="D343" s="657"/>
      <c r="E343" s="657"/>
      <c r="F343" s="657"/>
      <c r="G343" s="657"/>
      <c r="H343" s="657"/>
      <c r="I343" s="657"/>
      <c r="J343" s="657"/>
      <c r="K343" s="657"/>
      <c r="L343" s="657"/>
      <c r="M343" s="625"/>
      <c r="N343" s="657"/>
      <c r="O343" s="657"/>
      <c r="P343" s="657"/>
      <c r="Q343" s="657"/>
      <c r="R343" s="657"/>
      <c r="S343" s="657"/>
      <c r="T343" s="657"/>
      <c r="U343" s="657"/>
      <c r="V343" s="657"/>
      <c r="W343" s="657"/>
      <c r="X343" s="657"/>
      <c r="Y343" s="625"/>
      <c r="Z343" s="911"/>
      <c r="AA343" s="911"/>
      <c r="AB343" s="911"/>
      <c r="AC343" s="911"/>
      <c r="AD343" s="911"/>
      <c r="AE343" s="912"/>
      <c r="AF343" s="912"/>
      <c r="AG343" s="912"/>
      <c r="AH343" s="912"/>
      <c r="AI343" s="912"/>
      <c r="AJ343" s="912"/>
      <c r="AK343" s="912"/>
      <c r="AL343" s="912"/>
      <c r="AM343" s="912"/>
      <c r="AN343" s="912"/>
      <c r="AO343" s="912"/>
      <c r="AP343" s="912"/>
      <c r="AQ343" s="913"/>
      <c r="AR343" s="913"/>
      <c r="AS343" s="913"/>
      <c r="AT343" s="913"/>
      <c r="AU343" s="913"/>
      <c r="AV343" s="913"/>
      <c r="AW343" s="888"/>
      <c r="AX343" s="898"/>
      <c r="AY343" s="657"/>
      <c r="AZ343" s="657"/>
      <c r="BA343" s="657"/>
      <c r="BB343" s="657"/>
      <c r="BC343" s="657"/>
      <c r="BD343" s="657"/>
      <c r="BE343" s="657"/>
      <c r="BF343" s="657"/>
      <c r="BG343" s="657"/>
      <c r="BH343" s="657"/>
      <c r="BI343" s="657"/>
      <c r="BJ343" s="625"/>
      <c r="BK343" s="657"/>
      <c r="BL343" s="657"/>
      <c r="BM343" s="657"/>
      <c r="BN343" s="657"/>
      <c r="BO343" s="657"/>
      <c r="BP343" s="657"/>
      <c r="BQ343" s="657"/>
      <c r="BR343" s="657"/>
      <c r="BS343" s="657"/>
      <c r="BT343" s="657"/>
      <c r="BU343" s="657"/>
      <c r="BV343" s="625"/>
      <c r="BW343" s="911"/>
      <c r="BX343" s="911"/>
      <c r="BY343" s="911"/>
      <c r="BZ343" s="911"/>
      <c r="CA343" s="911"/>
      <c r="CB343" s="912"/>
      <c r="CC343" s="912"/>
      <c r="CD343" s="912"/>
      <c r="CE343" s="912"/>
      <c r="CF343" s="912"/>
      <c r="CG343" s="912"/>
      <c r="CH343" s="912"/>
      <c r="CI343" s="912"/>
      <c r="CJ343" s="912"/>
      <c r="CK343" s="912"/>
      <c r="CL343" s="912"/>
      <c r="CM343" s="912"/>
      <c r="CN343" s="913"/>
      <c r="CO343" s="913"/>
      <c r="CP343" s="913"/>
      <c r="CQ343" s="913"/>
      <c r="CR343" s="913"/>
      <c r="CS343" s="913"/>
      <c r="CT343" s="888"/>
      <c r="CV343" s="898"/>
      <c r="CW343" s="657"/>
      <c r="CX343" s="657"/>
      <c r="CY343" s="657"/>
      <c r="CZ343" s="657"/>
      <c r="DA343" s="657"/>
      <c r="DB343" s="657"/>
      <c r="DC343" s="657"/>
      <c r="DD343" s="657"/>
      <c r="DE343" s="657"/>
      <c r="DF343" s="657"/>
      <c r="DG343" s="657"/>
      <c r="DH343" s="625"/>
      <c r="DI343" s="657"/>
      <c r="DJ343" s="657"/>
      <c r="DK343" s="657"/>
      <c r="DL343" s="657"/>
      <c r="DM343" s="657"/>
      <c r="DN343" s="657"/>
      <c r="DO343" s="657"/>
      <c r="DP343" s="657"/>
      <c r="DQ343" s="657"/>
      <c r="DR343" s="657"/>
      <c r="DS343" s="657"/>
      <c r="DT343" s="625"/>
      <c r="DU343" s="911"/>
      <c r="DV343" s="911"/>
      <c r="DW343" s="911"/>
      <c r="DX343" s="911"/>
      <c r="DY343" s="911"/>
      <c r="DZ343" s="912"/>
      <c r="EA343" s="912"/>
      <c r="EB343" s="912"/>
      <c r="EC343" s="912"/>
      <c r="ED343" s="912"/>
      <c r="EE343" s="912"/>
      <c r="EF343" s="912"/>
      <c r="EG343" s="912"/>
      <c r="EH343" s="912"/>
      <c r="EI343" s="912"/>
      <c r="EJ343" s="912"/>
      <c r="EK343" s="912"/>
      <c r="EL343" s="913"/>
      <c r="EM343" s="913"/>
      <c r="EN343" s="913"/>
      <c r="EO343" s="913"/>
      <c r="EP343" s="913"/>
      <c r="EQ343" s="913"/>
      <c r="ER343" s="888"/>
      <c r="ES343" s="898"/>
      <c r="ET343" s="657"/>
      <c r="EU343" s="657"/>
      <c r="EV343" s="657"/>
      <c r="EW343" s="657"/>
      <c r="EX343" s="657"/>
      <c r="EY343" s="657"/>
      <c r="EZ343" s="657"/>
      <c r="FA343" s="657"/>
      <c r="FB343" s="657"/>
      <c r="FC343" s="657"/>
      <c r="FD343" s="657"/>
      <c r="FE343" s="625"/>
      <c r="FF343" s="657"/>
      <c r="FG343" s="657"/>
      <c r="FH343" s="657"/>
      <c r="FI343" s="657"/>
      <c r="FJ343" s="657"/>
      <c r="FK343" s="657"/>
      <c r="FL343" s="657"/>
      <c r="FM343" s="657"/>
      <c r="FN343" s="657"/>
      <c r="FO343" s="657"/>
      <c r="FP343" s="657"/>
      <c r="FQ343" s="625"/>
      <c r="FR343" s="911"/>
      <c r="FS343" s="911"/>
      <c r="FT343" s="911"/>
      <c r="FU343" s="911"/>
      <c r="FV343" s="911"/>
      <c r="FW343" s="912"/>
      <c r="FX343" s="912"/>
      <c r="FY343" s="912"/>
      <c r="FZ343" s="912"/>
      <c r="GA343" s="912"/>
      <c r="GB343" s="912"/>
      <c r="GC343" s="912"/>
      <c r="GD343" s="912"/>
      <c r="GE343" s="912"/>
      <c r="GF343" s="912"/>
      <c r="GG343" s="912"/>
      <c r="GH343" s="912"/>
      <c r="GI343" s="913"/>
      <c r="GJ343" s="913"/>
      <c r="GK343" s="913"/>
      <c r="GL343" s="913"/>
      <c r="GM343" s="913"/>
      <c r="GN343" s="913"/>
      <c r="GO343" s="888"/>
    </row>
    <row r="344" spans="1:197" ht="13.5" customHeight="1" x14ac:dyDescent="0.2">
      <c r="A344" s="898"/>
      <c r="B344" s="965" t="str">
        <f>'Resumen Anual'!$C$30</f>
        <v>SIC</v>
      </c>
      <c r="C344" s="966"/>
      <c r="D344" s="966"/>
      <c r="E344" s="966"/>
      <c r="F344" s="969"/>
      <c r="G344" s="971"/>
      <c r="H344" s="972"/>
      <c r="I344" s="972"/>
      <c r="J344" s="972"/>
      <c r="K344" s="972"/>
      <c r="L344" s="973"/>
      <c r="M344" s="815"/>
      <c r="N344" s="977" t="str">
        <f>'Resumen Anual'!$O$30</f>
        <v>NOCHE</v>
      </c>
      <c r="O344" s="966"/>
      <c r="P344" s="966"/>
      <c r="Q344" s="966"/>
      <c r="R344" s="969"/>
      <c r="S344" s="900"/>
      <c r="T344" s="901"/>
      <c r="U344" s="901"/>
      <c r="V344" s="901"/>
      <c r="W344" s="901"/>
      <c r="X344" s="902"/>
      <c r="Y344" s="625"/>
      <c r="Z344" s="910"/>
      <c r="AA344" s="911"/>
      <c r="AB344" s="911"/>
      <c r="AC344" s="911"/>
      <c r="AD344" s="911"/>
      <c r="AE344" s="912"/>
      <c r="AF344" s="912"/>
      <c r="AG344" s="912"/>
      <c r="AH344" s="912"/>
      <c r="AI344" s="912"/>
      <c r="AJ344" s="912"/>
      <c r="AK344" s="912"/>
      <c r="AL344" s="912"/>
      <c r="AM344" s="912"/>
      <c r="AN344" s="912"/>
      <c r="AO344" s="912"/>
      <c r="AP344" s="912"/>
      <c r="AQ344" s="913"/>
      <c r="AR344" s="913"/>
      <c r="AS344" s="913"/>
      <c r="AT344" s="913"/>
      <c r="AU344" s="913"/>
      <c r="AV344" s="913"/>
      <c r="AW344" s="888"/>
      <c r="AX344" s="898"/>
      <c r="AY344" s="965" t="str">
        <f>'Resumen Anual'!$C$30</f>
        <v>SIC</v>
      </c>
      <c r="AZ344" s="966"/>
      <c r="BA344" s="966"/>
      <c r="BB344" s="966"/>
      <c r="BC344" s="969"/>
      <c r="BD344" s="971"/>
      <c r="BE344" s="972"/>
      <c r="BF344" s="972"/>
      <c r="BG344" s="972"/>
      <c r="BH344" s="972"/>
      <c r="BI344" s="973"/>
      <c r="BJ344" s="815"/>
      <c r="BK344" s="977" t="str">
        <f>'Resumen Anual'!$O$30</f>
        <v>NOCHE</v>
      </c>
      <c r="BL344" s="966"/>
      <c r="BM344" s="966"/>
      <c r="BN344" s="966"/>
      <c r="BO344" s="969"/>
      <c r="BP344" s="900"/>
      <c r="BQ344" s="901"/>
      <c r="BR344" s="901"/>
      <c r="BS344" s="901"/>
      <c r="BT344" s="901"/>
      <c r="BU344" s="902"/>
      <c r="BV344" s="625"/>
      <c r="BW344" s="910"/>
      <c r="BX344" s="911"/>
      <c r="BY344" s="911"/>
      <c r="BZ344" s="911"/>
      <c r="CA344" s="911"/>
      <c r="CB344" s="912"/>
      <c r="CC344" s="912"/>
      <c r="CD344" s="912"/>
      <c r="CE344" s="912"/>
      <c r="CF344" s="912"/>
      <c r="CG344" s="912"/>
      <c r="CH344" s="912"/>
      <c r="CI344" s="912"/>
      <c r="CJ344" s="912"/>
      <c r="CK344" s="912"/>
      <c r="CL344" s="912"/>
      <c r="CM344" s="912"/>
      <c r="CN344" s="913"/>
      <c r="CO344" s="913"/>
      <c r="CP344" s="913"/>
      <c r="CQ344" s="913"/>
      <c r="CR344" s="913"/>
      <c r="CS344" s="913"/>
      <c r="CT344" s="888"/>
      <c r="CV344" s="898"/>
      <c r="CW344" s="965" t="str">
        <f>'Resumen Anual'!$C$30</f>
        <v>SIC</v>
      </c>
      <c r="CX344" s="966"/>
      <c r="CY344" s="966"/>
      <c r="CZ344" s="966"/>
      <c r="DA344" s="969"/>
      <c r="DB344" s="971"/>
      <c r="DC344" s="972"/>
      <c r="DD344" s="972"/>
      <c r="DE344" s="972"/>
      <c r="DF344" s="972"/>
      <c r="DG344" s="973"/>
      <c r="DH344" s="815"/>
      <c r="DI344" s="977" t="str">
        <f>'Resumen Anual'!$O$30</f>
        <v>NOCHE</v>
      </c>
      <c r="DJ344" s="966"/>
      <c r="DK344" s="966"/>
      <c r="DL344" s="966"/>
      <c r="DM344" s="969"/>
      <c r="DN344" s="900"/>
      <c r="DO344" s="901"/>
      <c r="DP344" s="901"/>
      <c r="DQ344" s="901"/>
      <c r="DR344" s="901"/>
      <c r="DS344" s="902"/>
      <c r="DT344" s="625"/>
      <c r="DU344" s="910"/>
      <c r="DV344" s="911"/>
      <c r="DW344" s="911"/>
      <c r="DX344" s="911"/>
      <c r="DY344" s="911"/>
      <c r="DZ344" s="912"/>
      <c r="EA344" s="912"/>
      <c r="EB344" s="912"/>
      <c r="EC344" s="912"/>
      <c r="ED344" s="912"/>
      <c r="EE344" s="912"/>
      <c r="EF344" s="912"/>
      <c r="EG344" s="912"/>
      <c r="EH344" s="912"/>
      <c r="EI344" s="912"/>
      <c r="EJ344" s="912"/>
      <c r="EK344" s="912"/>
      <c r="EL344" s="913"/>
      <c r="EM344" s="913"/>
      <c r="EN344" s="913"/>
      <c r="EO344" s="913"/>
      <c r="EP344" s="913"/>
      <c r="EQ344" s="913"/>
      <c r="ER344" s="888"/>
      <c r="ES344" s="898"/>
      <c r="ET344" s="965" t="str">
        <f>'Resumen Anual'!$C$30</f>
        <v>SIC</v>
      </c>
      <c r="EU344" s="966"/>
      <c r="EV344" s="966"/>
      <c r="EW344" s="966"/>
      <c r="EX344" s="969"/>
      <c r="EY344" s="971"/>
      <c r="EZ344" s="972"/>
      <c r="FA344" s="972"/>
      <c r="FB344" s="972"/>
      <c r="FC344" s="972"/>
      <c r="FD344" s="973"/>
      <c r="FE344" s="815"/>
      <c r="FF344" s="977" t="str">
        <f>'Resumen Anual'!$O$30</f>
        <v>NOCHE</v>
      </c>
      <c r="FG344" s="966"/>
      <c r="FH344" s="966"/>
      <c r="FI344" s="966"/>
      <c r="FJ344" s="969"/>
      <c r="FK344" s="900"/>
      <c r="FL344" s="901"/>
      <c r="FM344" s="901"/>
      <c r="FN344" s="901"/>
      <c r="FO344" s="901"/>
      <c r="FP344" s="902"/>
      <c r="FQ344" s="625"/>
      <c r="FR344" s="910"/>
      <c r="FS344" s="911"/>
      <c r="FT344" s="911"/>
      <c r="FU344" s="911"/>
      <c r="FV344" s="911"/>
      <c r="FW344" s="912"/>
      <c r="FX344" s="912"/>
      <c r="FY344" s="912"/>
      <c r="FZ344" s="912"/>
      <c r="GA344" s="912"/>
      <c r="GB344" s="912"/>
      <c r="GC344" s="912"/>
      <c r="GD344" s="912"/>
      <c r="GE344" s="912"/>
      <c r="GF344" s="912"/>
      <c r="GG344" s="912"/>
      <c r="GH344" s="912"/>
      <c r="GI344" s="913"/>
      <c r="GJ344" s="913"/>
      <c r="GK344" s="913"/>
      <c r="GL344" s="913"/>
      <c r="GM344" s="913"/>
      <c r="GN344" s="913"/>
      <c r="GO344" s="888"/>
    </row>
    <row r="345" spans="1:197" ht="6" customHeight="1" x14ac:dyDescent="0.2">
      <c r="A345" s="898"/>
      <c r="B345" s="967"/>
      <c r="C345" s="968"/>
      <c r="D345" s="968"/>
      <c r="E345" s="968"/>
      <c r="F345" s="970"/>
      <c r="G345" s="974"/>
      <c r="H345" s="975"/>
      <c r="I345" s="975"/>
      <c r="J345" s="975"/>
      <c r="K345" s="975"/>
      <c r="L345" s="976"/>
      <c r="M345" s="815"/>
      <c r="N345" s="967"/>
      <c r="O345" s="968"/>
      <c r="P345" s="968"/>
      <c r="Q345" s="968"/>
      <c r="R345" s="970"/>
      <c r="S345" s="903"/>
      <c r="T345" s="904"/>
      <c r="U345" s="904"/>
      <c r="V345" s="904"/>
      <c r="W345" s="904"/>
      <c r="X345" s="905"/>
      <c r="Y345" s="625"/>
      <c r="Z345" s="911"/>
      <c r="AA345" s="911"/>
      <c r="AB345" s="911"/>
      <c r="AC345" s="911"/>
      <c r="AD345" s="911"/>
      <c r="AE345" s="912"/>
      <c r="AF345" s="912"/>
      <c r="AG345" s="912"/>
      <c r="AH345" s="912"/>
      <c r="AI345" s="912"/>
      <c r="AJ345" s="912"/>
      <c r="AK345" s="912"/>
      <c r="AL345" s="912"/>
      <c r="AM345" s="912"/>
      <c r="AN345" s="912"/>
      <c r="AO345" s="912"/>
      <c r="AP345" s="912"/>
      <c r="AQ345" s="913"/>
      <c r="AR345" s="913"/>
      <c r="AS345" s="913"/>
      <c r="AT345" s="913"/>
      <c r="AU345" s="913"/>
      <c r="AV345" s="913"/>
      <c r="AW345" s="888"/>
      <c r="AX345" s="898"/>
      <c r="AY345" s="967"/>
      <c r="AZ345" s="968"/>
      <c r="BA345" s="968"/>
      <c r="BB345" s="968"/>
      <c r="BC345" s="970"/>
      <c r="BD345" s="974"/>
      <c r="BE345" s="975"/>
      <c r="BF345" s="975"/>
      <c r="BG345" s="975"/>
      <c r="BH345" s="975"/>
      <c r="BI345" s="976"/>
      <c r="BJ345" s="815"/>
      <c r="BK345" s="967"/>
      <c r="BL345" s="968"/>
      <c r="BM345" s="968"/>
      <c r="BN345" s="968"/>
      <c r="BO345" s="970"/>
      <c r="BP345" s="903"/>
      <c r="BQ345" s="904"/>
      <c r="BR345" s="904"/>
      <c r="BS345" s="904"/>
      <c r="BT345" s="904"/>
      <c r="BU345" s="905"/>
      <c r="BV345" s="625"/>
      <c r="BW345" s="911"/>
      <c r="BX345" s="911"/>
      <c r="BY345" s="911"/>
      <c r="BZ345" s="911"/>
      <c r="CA345" s="911"/>
      <c r="CB345" s="912"/>
      <c r="CC345" s="912"/>
      <c r="CD345" s="912"/>
      <c r="CE345" s="912"/>
      <c r="CF345" s="912"/>
      <c r="CG345" s="912"/>
      <c r="CH345" s="912"/>
      <c r="CI345" s="912"/>
      <c r="CJ345" s="912"/>
      <c r="CK345" s="912"/>
      <c r="CL345" s="912"/>
      <c r="CM345" s="912"/>
      <c r="CN345" s="913"/>
      <c r="CO345" s="913"/>
      <c r="CP345" s="913"/>
      <c r="CQ345" s="913"/>
      <c r="CR345" s="913"/>
      <c r="CS345" s="913"/>
      <c r="CT345" s="888"/>
      <c r="CV345" s="898"/>
      <c r="CW345" s="967"/>
      <c r="CX345" s="968"/>
      <c r="CY345" s="968"/>
      <c r="CZ345" s="968"/>
      <c r="DA345" s="970"/>
      <c r="DB345" s="974"/>
      <c r="DC345" s="975"/>
      <c r="DD345" s="975"/>
      <c r="DE345" s="975"/>
      <c r="DF345" s="975"/>
      <c r="DG345" s="976"/>
      <c r="DH345" s="815"/>
      <c r="DI345" s="967"/>
      <c r="DJ345" s="968"/>
      <c r="DK345" s="968"/>
      <c r="DL345" s="968"/>
      <c r="DM345" s="970"/>
      <c r="DN345" s="903"/>
      <c r="DO345" s="904"/>
      <c r="DP345" s="904"/>
      <c r="DQ345" s="904"/>
      <c r="DR345" s="904"/>
      <c r="DS345" s="905"/>
      <c r="DT345" s="625"/>
      <c r="DU345" s="911"/>
      <c r="DV345" s="911"/>
      <c r="DW345" s="911"/>
      <c r="DX345" s="911"/>
      <c r="DY345" s="911"/>
      <c r="DZ345" s="912"/>
      <c r="EA345" s="912"/>
      <c r="EB345" s="912"/>
      <c r="EC345" s="912"/>
      <c r="ED345" s="912"/>
      <c r="EE345" s="912"/>
      <c r="EF345" s="912"/>
      <c r="EG345" s="912"/>
      <c r="EH345" s="912"/>
      <c r="EI345" s="912"/>
      <c r="EJ345" s="912"/>
      <c r="EK345" s="912"/>
      <c r="EL345" s="913"/>
      <c r="EM345" s="913"/>
      <c r="EN345" s="913"/>
      <c r="EO345" s="913"/>
      <c r="EP345" s="913"/>
      <c r="EQ345" s="913"/>
      <c r="ER345" s="888"/>
      <c r="ES345" s="898"/>
      <c r="ET345" s="967"/>
      <c r="EU345" s="968"/>
      <c r="EV345" s="968"/>
      <c r="EW345" s="968"/>
      <c r="EX345" s="970"/>
      <c r="EY345" s="974"/>
      <c r="EZ345" s="975"/>
      <c r="FA345" s="975"/>
      <c r="FB345" s="975"/>
      <c r="FC345" s="975"/>
      <c r="FD345" s="976"/>
      <c r="FE345" s="815"/>
      <c r="FF345" s="967"/>
      <c r="FG345" s="968"/>
      <c r="FH345" s="968"/>
      <c r="FI345" s="968"/>
      <c r="FJ345" s="970"/>
      <c r="FK345" s="903"/>
      <c r="FL345" s="904"/>
      <c r="FM345" s="904"/>
      <c r="FN345" s="904"/>
      <c r="FO345" s="904"/>
      <c r="FP345" s="905"/>
      <c r="FQ345" s="625"/>
      <c r="FR345" s="911"/>
      <c r="FS345" s="911"/>
      <c r="FT345" s="911"/>
      <c r="FU345" s="911"/>
      <c r="FV345" s="911"/>
      <c r="FW345" s="912"/>
      <c r="FX345" s="912"/>
      <c r="FY345" s="912"/>
      <c r="FZ345" s="912"/>
      <c r="GA345" s="912"/>
      <c r="GB345" s="912"/>
      <c r="GC345" s="912"/>
      <c r="GD345" s="912"/>
      <c r="GE345" s="912"/>
      <c r="GF345" s="912"/>
      <c r="GG345" s="912"/>
      <c r="GH345" s="912"/>
      <c r="GI345" s="913"/>
      <c r="GJ345" s="913"/>
      <c r="GK345" s="913"/>
      <c r="GL345" s="913"/>
      <c r="GM345" s="913"/>
      <c r="GN345" s="913"/>
      <c r="GO345" s="888"/>
    </row>
    <row r="346" spans="1:197" ht="2.25" customHeight="1" x14ac:dyDescent="0.25">
      <c r="A346" s="898"/>
      <c r="B346" s="625"/>
      <c r="C346" s="625"/>
      <c r="D346" s="625"/>
      <c r="E346" s="625"/>
      <c r="F346" s="625"/>
      <c r="G346" s="625"/>
      <c r="H346" s="625"/>
      <c r="I346" s="625"/>
      <c r="J346" s="625"/>
      <c r="K346" s="625"/>
      <c r="L346" s="625"/>
      <c r="M346" s="625"/>
      <c r="N346" s="625"/>
      <c r="O346" s="625"/>
      <c r="P346" s="625"/>
      <c r="Q346" s="625"/>
      <c r="R346" s="625"/>
      <c r="S346" s="625"/>
      <c r="T346" s="625"/>
      <c r="U346" s="625"/>
      <c r="V346" s="625"/>
      <c r="W346" s="625"/>
      <c r="X346" s="625"/>
      <c r="Y346" s="625"/>
      <c r="Z346" s="910"/>
      <c r="AA346" s="911"/>
      <c r="AB346" s="911"/>
      <c r="AC346" s="911"/>
      <c r="AD346" s="911"/>
      <c r="AE346" s="912"/>
      <c r="AF346" s="912"/>
      <c r="AG346" s="912"/>
      <c r="AH346" s="912"/>
      <c r="AI346" s="912"/>
      <c r="AJ346" s="912"/>
      <c r="AK346" s="912"/>
      <c r="AL346" s="912"/>
      <c r="AM346" s="912"/>
      <c r="AN346" s="912"/>
      <c r="AO346" s="912"/>
      <c r="AP346" s="912"/>
      <c r="AQ346" s="913"/>
      <c r="AR346" s="913"/>
      <c r="AS346" s="913"/>
      <c r="AT346" s="913"/>
      <c r="AU346" s="913"/>
      <c r="AV346" s="913"/>
      <c r="AW346" s="888"/>
      <c r="AX346" s="898"/>
      <c r="AY346" s="625"/>
      <c r="AZ346" s="625"/>
      <c r="BA346" s="625"/>
      <c r="BB346" s="625"/>
      <c r="BC346" s="625"/>
      <c r="BD346" s="625"/>
      <c r="BE346" s="625"/>
      <c r="BF346" s="625"/>
      <c r="BG346" s="625"/>
      <c r="BH346" s="625"/>
      <c r="BI346" s="625"/>
      <c r="BJ346" s="625"/>
      <c r="BK346" s="625"/>
      <c r="BL346" s="625"/>
      <c r="BM346" s="625"/>
      <c r="BN346" s="625"/>
      <c r="BO346" s="625"/>
      <c r="BP346" s="625"/>
      <c r="BQ346" s="625"/>
      <c r="BR346" s="625"/>
      <c r="BS346" s="625"/>
      <c r="BT346" s="625"/>
      <c r="BU346" s="625"/>
      <c r="BV346" s="625"/>
      <c r="BW346" s="910"/>
      <c r="BX346" s="911"/>
      <c r="BY346" s="911"/>
      <c r="BZ346" s="911"/>
      <c r="CA346" s="911"/>
      <c r="CB346" s="912"/>
      <c r="CC346" s="912"/>
      <c r="CD346" s="912"/>
      <c r="CE346" s="912"/>
      <c r="CF346" s="912"/>
      <c r="CG346" s="912"/>
      <c r="CH346" s="912"/>
      <c r="CI346" s="912"/>
      <c r="CJ346" s="912"/>
      <c r="CK346" s="912"/>
      <c r="CL346" s="912"/>
      <c r="CM346" s="912"/>
      <c r="CN346" s="913"/>
      <c r="CO346" s="913"/>
      <c r="CP346" s="913"/>
      <c r="CQ346" s="913"/>
      <c r="CR346" s="913"/>
      <c r="CS346" s="913"/>
      <c r="CT346" s="888"/>
      <c r="CV346" s="898"/>
      <c r="CW346" s="625"/>
      <c r="CX346" s="625"/>
      <c r="CY346" s="625"/>
      <c r="CZ346" s="625"/>
      <c r="DA346" s="625"/>
      <c r="DB346" s="625"/>
      <c r="DC346" s="625"/>
      <c r="DD346" s="625"/>
      <c r="DE346" s="625"/>
      <c r="DF346" s="625"/>
      <c r="DG346" s="625"/>
      <c r="DH346" s="625"/>
      <c r="DI346" s="625"/>
      <c r="DJ346" s="625"/>
      <c r="DK346" s="625"/>
      <c r="DL346" s="625"/>
      <c r="DM346" s="625"/>
      <c r="DN346" s="625"/>
      <c r="DO346" s="625"/>
      <c r="DP346" s="625"/>
      <c r="DQ346" s="625"/>
      <c r="DR346" s="625"/>
      <c r="DS346" s="625"/>
      <c r="DT346" s="625"/>
      <c r="DU346" s="910"/>
      <c r="DV346" s="911"/>
      <c r="DW346" s="911"/>
      <c r="DX346" s="911"/>
      <c r="DY346" s="911"/>
      <c r="DZ346" s="912"/>
      <c r="EA346" s="912"/>
      <c r="EB346" s="912"/>
      <c r="EC346" s="912"/>
      <c r="ED346" s="912"/>
      <c r="EE346" s="912"/>
      <c r="EF346" s="912"/>
      <c r="EG346" s="912"/>
      <c r="EH346" s="912"/>
      <c r="EI346" s="912"/>
      <c r="EJ346" s="912"/>
      <c r="EK346" s="912"/>
      <c r="EL346" s="913"/>
      <c r="EM346" s="913"/>
      <c r="EN346" s="913"/>
      <c r="EO346" s="913"/>
      <c r="EP346" s="913"/>
      <c r="EQ346" s="913"/>
      <c r="ER346" s="888"/>
      <c r="ES346" s="898"/>
      <c r="ET346" s="625"/>
      <c r="EU346" s="625"/>
      <c r="EV346" s="625"/>
      <c r="EW346" s="625"/>
      <c r="EX346" s="625"/>
      <c r="EY346" s="625"/>
      <c r="EZ346" s="625"/>
      <c r="FA346" s="625"/>
      <c r="FB346" s="625"/>
      <c r="FC346" s="625"/>
      <c r="FD346" s="625"/>
      <c r="FE346" s="625"/>
      <c r="FF346" s="625"/>
      <c r="FG346" s="625"/>
      <c r="FH346" s="625"/>
      <c r="FI346" s="625"/>
      <c r="FJ346" s="625"/>
      <c r="FK346" s="625"/>
      <c r="FL346" s="625"/>
      <c r="FM346" s="625"/>
      <c r="FN346" s="625"/>
      <c r="FO346" s="625"/>
      <c r="FP346" s="625"/>
      <c r="FQ346" s="625"/>
      <c r="FR346" s="910"/>
      <c r="FS346" s="911"/>
      <c r="FT346" s="911"/>
      <c r="FU346" s="911"/>
      <c r="FV346" s="911"/>
      <c r="FW346" s="912"/>
      <c r="FX346" s="912"/>
      <c r="FY346" s="912"/>
      <c r="FZ346" s="912"/>
      <c r="GA346" s="912"/>
      <c r="GB346" s="912"/>
      <c r="GC346" s="912"/>
      <c r="GD346" s="912"/>
      <c r="GE346" s="912"/>
      <c r="GF346" s="912"/>
      <c r="GG346" s="912"/>
      <c r="GH346" s="912"/>
      <c r="GI346" s="913"/>
      <c r="GJ346" s="913"/>
      <c r="GK346" s="913"/>
      <c r="GL346" s="913"/>
      <c r="GM346" s="913"/>
      <c r="GN346" s="913"/>
      <c r="GO346" s="888"/>
    </row>
    <row r="347" spans="1:197" ht="14.25" customHeight="1" x14ac:dyDescent="0.2">
      <c r="A347" s="898"/>
      <c r="B347" s="965" t="str">
        <f>'Resumen Anual'!$C$33</f>
        <v>Travesía</v>
      </c>
      <c r="C347" s="966"/>
      <c r="D347" s="966"/>
      <c r="E347" s="966"/>
      <c r="F347" s="761"/>
      <c r="G347" s="762"/>
      <c r="H347" s="762"/>
      <c r="I347" s="762"/>
      <c r="J347" s="762"/>
      <c r="K347" s="762"/>
      <c r="L347" s="763"/>
      <c r="M347" s="632"/>
      <c r="N347" s="767" t="s">
        <v>85</v>
      </c>
      <c r="O347" s="607"/>
      <c r="P347" s="607"/>
      <c r="Q347" s="607"/>
      <c r="R347" s="607"/>
      <c r="S347" s="607"/>
      <c r="T347" s="607"/>
      <c r="U347" s="607"/>
      <c r="V347" s="607"/>
      <c r="W347" s="607"/>
      <c r="X347" s="608"/>
      <c r="Y347" s="625"/>
      <c r="Z347" s="911"/>
      <c r="AA347" s="911"/>
      <c r="AB347" s="911"/>
      <c r="AC347" s="911"/>
      <c r="AD347" s="911"/>
      <c r="AE347" s="912"/>
      <c r="AF347" s="912"/>
      <c r="AG347" s="912"/>
      <c r="AH347" s="912"/>
      <c r="AI347" s="912"/>
      <c r="AJ347" s="912"/>
      <c r="AK347" s="912"/>
      <c r="AL347" s="912"/>
      <c r="AM347" s="912"/>
      <c r="AN347" s="912"/>
      <c r="AO347" s="912"/>
      <c r="AP347" s="912"/>
      <c r="AQ347" s="913"/>
      <c r="AR347" s="913"/>
      <c r="AS347" s="913"/>
      <c r="AT347" s="913"/>
      <c r="AU347" s="913"/>
      <c r="AV347" s="913"/>
      <c r="AW347" s="888"/>
      <c r="AX347" s="898"/>
      <c r="AY347" s="965" t="str">
        <f>'Resumen Anual'!$C$33</f>
        <v>Travesía</v>
      </c>
      <c r="AZ347" s="966"/>
      <c r="BA347" s="966"/>
      <c r="BB347" s="966"/>
      <c r="BC347" s="761"/>
      <c r="BD347" s="762"/>
      <c r="BE347" s="762"/>
      <c r="BF347" s="762"/>
      <c r="BG347" s="762"/>
      <c r="BH347" s="762"/>
      <c r="BI347" s="763"/>
      <c r="BJ347" s="632"/>
      <c r="BK347" s="767" t="s">
        <v>85</v>
      </c>
      <c r="BL347" s="607"/>
      <c r="BM347" s="607"/>
      <c r="BN347" s="607"/>
      <c r="BO347" s="607"/>
      <c r="BP347" s="607"/>
      <c r="BQ347" s="607"/>
      <c r="BR347" s="607"/>
      <c r="BS347" s="607"/>
      <c r="BT347" s="607"/>
      <c r="BU347" s="608"/>
      <c r="BV347" s="625"/>
      <c r="BW347" s="911"/>
      <c r="BX347" s="911"/>
      <c r="BY347" s="911"/>
      <c r="BZ347" s="911"/>
      <c r="CA347" s="911"/>
      <c r="CB347" s="912"/>
      <c r="CC347" s="912"/>
      <c r="CD347" s="912"/>
      <c r="CE347" s="912"/>
      <c r="CF347" s="912"/>
      <c r="CG347" s="912"/>
      <c r="CH347" s="912"/>
      <c r="CI347" s="912"/>
      <c r="CJ347" s="912"/>
      <c r="CK347" s="912"/>
      <c r="CL347" s="912"/>
      <c r="CM347" s="912"/>
      <c r="CN347" s="913"/>
      <c r="CO347" s="913"/>
      <c r="CP347" s="913"/>
      <c r="CQ347" s="913"/>
      <c r="CR347" s="913"/>
      <c r="CS347" s="913"/>
      <c r="CT347" s="888"/>
      <c r="CV347" s="898"/>
      <c r="CW347" s="965" t="str">
        <f>'Resumen Anual'!$C$33</f>
        <v>Travesía</v>
      </c>
      <c r="CX347" s="966"/>
      <c r="CY347" s="966"/>
      <c r="CZ347" s="966"/>
      <c r="DA347" s="761"/>
      <c r="DB347" s="762"/>
      <c r="DC347" s="762"/>
      <c r="DD347" s="762"/>
      <c r="DE347" s="762"/>
      <c r="DF347" s="762"/>
      <c r="DG347" s="763"/>
      <c r="DH347" s="632"/>
      <c r="DI347" s="767" t="s">
        <v>85</v>
      </c>
      <c r="DJ347" s="607"/>
      <c r="DK347" s="607"/>
      <c r="DL347" s="607"/>
      <c r="DM347" s="607"/>
      <c r="DN347" s="607"/>
      <c r="DO347" s="607"/>
      <c r="DP347" s="607"/>
      <c r="DQ347" s="607"/>
      <c r="DR347" s="607"/>
      <c r="DS347" s="608"/>
      <c r="DT347" s="625"/>
      <c r="DU347" s="911"/>
      <c r="DV347" s="911"/>
      <c r="DW347" s="911"/>
      <c r="DX347" s="911"/>
      <c r="DY347" s="911"/>
      <c r="DZ347" s="912"/>
      <c r="EA347" s="912"/>
      <c r="EB347" s="912"/>
      <c r="EC347" s="912"/>
      <c r="ED347" s="912"/>
      <c r="EE347" s="912"/>
      <c r="EF347" s="912"/>
      <c r="EG347" s="912"/>
      <c r="EH347" s="912"/>
      <c r="EI347" s="912"/>
      <c r="EJ347" s="912"/>
      <c r="EK347" s="912"/>
      <c r="EL347" s="913"/>
      <c r="EM347" s="913"/>
      <c r="EN347" s="913"/>
      <c r="EO347" s="913"/>
      <c r="EP347" s="913"/>
      <c r="EQ347" s="913"/>
      <c r="ER347" s="888"/>
      <c r="ES347" s="898"/>
      <c r="ET347" s="965" t="str">
        <f>'Resumen Anual'!$C$33</f>
        <v>Travesía</v>
      </c>
      <c r="EU347" s="966"/>
      <c r="EV347" s="966"/>
      <c r="EW347" s="966"/>
      <c r="EX347" s="761"/>
      <c r="EY347" s="762"/>
      <c r="EZ347" s="762"/>
      <c r="FA347" s="762"/>
      <c r="FB347" s="762"/>
      <c r="FC347" s="762"/>
      <c r="FD347" s="763"/>
      <c r="FE347" s="632"/>
      <c r="FF347" s="767" t="s">
        <v>85</v>
      </c>
      <c r="FG347" s="607"/>
      <c r="FH347" s="607"/>
      <c r="FI347" s="607"/>
      <c r="FJ347" s="607"/>
      <c r="FK347" s="607"/>
      <c r="FL347" s="607"/>
      <c r="FM347" s="607"/>
      <c r="FN347" s="607"/>
      <c r="FO347" s="607"/>
      <c r="FP347" s="608"/>
      <c r="FQ347" s="625"/>
      <c r="FR347" s="911"/>
      <c r="FS347" s="911"/>
      <c r="FT347" s="911"/>
      <c r="FU347" s="911"/>
      <c r="FV347" s="911"/>
      <c r="FW347" s="912"/>
      <c r="FX347" s="912"/>
      <c r="FY347" s="912"/>
      <c r="FZ347" s="912"/>
      <c r="GA347" s="912"/>
      <c r="GB347" s="912"/>
      <c r="GC347" s="912"/>
      <c r="GD347" s="912"/>
      <c r="GE347" s="912"/>
      <c r="GF347" s="912"/>
      <c r="GG347" s="912"/>
      <c r="GH347" s="912"/>
      <c r="GI347" s="913"/>
      <c r="GJ347" s="913"/>
      <c r="GK347" s="913"/>
      <c r="GL347" s="913"/>
      <c r="GM347" s="913"/>
      <c r="GN347" s="913"/>
      <c r="GO347" s="888"/>
    </row>
    <row r="348" spans="1:197" ht="6" customHeight="1" x14ac:dyDescent="0.2">
      <c r="A348" s="898"/>
      <c r="B348" s="967"/>
      <c r="C348" s="968"/>
      <c r="D348" s="968"/>
      <c r="E348" s="968"/>
      <c r="F348" s="764"/>
      <c r="G348" s="765"/>
      <c r="H348" s="765"/>
      <c r="I348" s="765"/>
      <c r="J348" s="765"/>
      <c r="K348" s="765"/>
      <c r="L348" s="766"/>
      <c r="M348" s="632"/>
      <c r="N348" s="768"/>
      <c r="O348" s="609"/>
      <c r="P348" s="609"/>
      <c r="Q348" s="609"/>
      <c r="R348" s="609"/>
      <c r="S348" s="609"/>
      <c r="T348" s="609"/>
      <c r="U348" s="609"/>
      <c r="V348" s="609"/>
      <c r="W348" s="609"/>
      <c r="X348" s="610"/>
      <c r="Y348" s="625"/>
      <c r="Z348" s="910"/>
      <c r="AA348" s="910"/>
      <c r="AB348" s="910"/>
      <c r="AC348" s="910"/>
      <c r="AD348" s="910"/>
      <c r="AE348" s="912"/>
      <c r="AF348" s="912"/>
      <c r="AG348" s="912"/>
      <c r="AH348" s="912"/>
      <c r="AI348" s="912"/>
      <c r="AJ348" s="912"/>
      <c r="AK348" s="912"/>
      <c r="AL348" s="912"/>
      <c r="AM348" s="912"/>
      <c r="AN348" s="912"/>
      <c r="AO348" s="912"/>
      <c r="AP348" s="912"/>
      <c r="AQ348" s="913"/>
      <c r="AR348" s="913"/>
      <c r="AS348" s="913"/>
      <c r="AT348" s="913"/>
      <c r="AU348" s="913"/>
      <c r="AV348" s="913"/>
      <c r="AW348" s="888"/>
      <c r="AX348" s="898"/>
      <c r="AY348" s="967"/>
      <c r="AZ348" s="968"/>
      <c r="BA348" s="968"/>
      <c r="BB348" s="968"/>
      <c r="BC348" s="764"/>
      <c r="BD348" s="765"/>
      <c r="BE348" s="765"/>
      <c r="BF348" s="765"/>
      <c r="BG348" s="765"/>
      <c r="BH348" s="765"/>
      <c r="BI348" s="766"/>
      <c r="BJ348" s="632"/>
      <c r="BK348" s="768"/>
      <c r="BL348" s="609"/>
      <c r="BM348" s="609"/>
      <c r="BN348" s="609"/>
      <c r="BO348" s="609"/>
      <c r="BP348" s="609"/>
      <c r="BQ348" s="609"/>
      <c r="BR348" s="609"/>
      <c r="BS348" s="609"/>
      <c r="BT348" s="609"/>
      <c r="BU348" s="610"/>
      <c r="BV348" s="625"/>
      <c r="BW348" s="910"/>
      <c r="BX348" s="910"/>
      <c r="BY348" s="910"/>
      <c r="BZ348" s="910"/>
      <c r="CA348" s="910"/>
      <c r="CB348" s="912"/>
      <c r="CC348" s="912"/>
      <c r="CD348" s="912"/>
      <c r="CE348" s="912"/>
      <c r="CF348" s="912"/>
      <c r="CG348" s="912"/>
      <c r="CH348" s="912"/>
      <c r="CI348" s="912"/>
      <c r="CJ348" s="912"/>
      <c r="CK348" s="912"/>
      <c r="CL348" s="912"/>
      <c r="CM348" s="912"/>
      <c r="CN348" s="913"/>
      <c r="CO348" s="913"/>
      <c r="CP348" s="913"/>
      <c r="CQ348" s="913"/>
      <c r="CR348" s="913"/>
      <c r="CS348" s="913"/>
      <c r="CT348" s="888"/>
      <c r="CV348" s="898"/>
      <c r="CW348" s="967"/>
      <c r="CX348" s="968"/>
      <c r="CY348" s="968"/>
      <c r="CZ348" s="968"/>
      <c r="DA348" s="764"/>
      <c r="DB348" s="765"/>
      <c r="DC348" s="765"/>
      <c r="DD348" s="765"/>
      <c r="DE348" s="765"/>
      <c r="DF348" s="765"/>
      <c r="DG348" s="766"/>
      <c r="DH348" s="632"/>
      <c r="DI348" s="768"/>
      <c r="DJ348" s="609"/>
      <c r="DK348" s="609"/>
      <c r="DL348" s="609"/>
      <c r="DM348" s="609"/>
      <c r="DN348" s="609"/>
      <c r="DO348" s="609"/>
      <c r="DP348" s="609"/>
      <c r="DQ348" s="609"/>
      <c r="DR348" s="609"/>
      <c r="DS348" s="610"/>
      <c r="DT348" s="625"/>
      <c r="DU348" s="910"/>
      <c r="DV348" s="910"/>
      <c r="DW348" s="910"/>
      <c r="DX348" s="910"/>
      <c r="DY348" s="910"/>
      <c r="DZ348" s="912"/>
      <c r="EA348" s="912"/>
      <c r="EB348" s="912"/>
      <c r="EC348" s="912"/>
      <c r="ED348" s="912"/>
      <c r="EE348" s="912"/>
      <c r="EF348" s="912"/>
      <c r="EG348" s="912"/>
      <c r="EH348" s="912"/>
      <c r="EI348" s="912"/>
      <c r="EJ348" s="912"/>
      <c r="EK348" s="912"/>
      <c r="EL348" s="913"/>
      <c r="EM348" s="913"/>
      <c r="EN348" s="913"/>
      <c r="EO348" s="913"/>
      <c r="EP348" s="913"/>
      <c r="EQ348" s="913"/>
      <c r="ER348" s="888"/>
      <c r="ES348" s="898"/>
      <c r="ET348" s="967"/>
      <c r="EU348" s="968"/>
      <c r="EV348" s="968"/>
      <c r="EW348" s="968"/>
      <c r="EX348" s="764"/>
      <c r="EY348" s="765"/>
      <c r="EZ348" s="765"/>
      <c r="FA348" s="765"/>
      <c r="FB348" s="765"/>
      <c r="FC348" s="765"/>
      <c r="FD348" s="766"/>
      <c r="FE348" s="632"/>
      <c r="FF348" s="768"/>
      <c r="FG348" s="609"/>
      <c r="FH348" s="609"/>
      <c r="FI348" s="609"/>
      <c r="FJ348" s="609"/>
      <c r="FK348" s="609"/>
      <c r="FL348" s="609"/>
      <c r="FM348" s="609"/>
      <c r="FN348" s="609"/>
      <c r="FO348" s="609"/>
      <c r="FP348" s="610"/>
      <c r="FQ348" s="625"/>
      <c r="FR348" s="910"/>
      <c r="FS348" s="910"/>
      <c r="FT348" s="910"/>
      <c r="FU348" s="910"/>
      <c r="FV348" s="910"/>
      <c r="FW348" s="912"/>
      <c r="FX348" s="912"/>
      <c r="FY348" s="912"/>
      <c r="FZ348" s="912"/>
      <c r="GA348" s="912"/>
      <c r="GB348" s="912"/>
      <c r="GC348" s="912"/>
      <c r="GD348" s="912"/>
      <c r="GE348" s="912"/>
      <c r="GF348" s="912"/>
      <c r="GG348" s="912"/>
      <c r="GH348" s="912"/>
      <c r="GI348" s="913"/>
      <c r="GJ348" s="913"/>
      <c r="GK348" s="913"/>
      <c r="GL348" s="913"/>
      <c r="GM348" s="913"/>
      <c r="GN348" s="913"/>
      <c r="GO348" s="888"/>
    </row>
    <row r="349" spans="1:197" ht="2.25" customHeight="1" x14ac:dyDescent="0.25">
      <c r="A349" s="898"/>
      <c r="B349" s="625"/>
      <c r="C349" s="625"/>
      <c r="D349" s="625"/>
      <c r="E349" s="625"/>
      <c r="F349" s="625"/>
      <c r="G349" s="625"/>
      <c r="H349" s="625"/>
      <c r="I349" s="625"/>
      <c r="J349" s="625"/>
      <c r="K349" s="625"/>
      <c r="L349" s="625"/>
      <c r="M349" s="632"/>
      <c r="N349" s="768"/>
      <c r="O349" s="609"/>
      <c r="P349" s="609"/>
      <c r="Q349" s="609"/>
      <c r="R349" s="609"/>
      <c r="S349" s="609"/>
      <c r="T349" s="609"/>
      <c r="U349" s="609"/>
      <c r="V349" s="609"/>
      <c r="W349" s="609"/>
      <c r="X349" s="610"/>
      <c r="Y349" s="625"/>
      <c r="Z349" s="910"/>
      <c r="AA349" s="910"/>
      <c r="AB349" s="910"/>
      <c r="AC349" s="910"/>
      <c r="AD349" s="910"/>
      <c r="AE349" s="912"/>
      <c r="AF349" s="912"/>
      <c r="AG349" s="912"/>
      <c r="AH349" s="912"/>
      <c r="AI349" s="912"/>
      <c r="AJ349" s="912"/>
      <c r="AK349" s="912"/>
      <c r="AL349" s="912"/>
      <c r="AM349" s="912"/>
      <c r="AN349" s="912"/>
      <c r="AO349" s="912"/>
      <c r="AP349" s="912"/>
      <c r="AQ349" s="913"/>
      <c r="AR349" s="913"/>
      <c r="AS349" s="913"/>
      <c r="AT349" s="913"/>
      <c r="AU349" s="913"/>
      <c r="AV349" s="913"/>
      <c r="AW349" s="888"/>
      <c r="AX349" s="898"/>
      <c r="AY349" s="625"/>
      <c r="AZ349" s="625"/>
      <c r="BA349" s="625"/>
      <c r="BB349" s="625"/>
      <c r="BC349" s="625"/>
      <c r="BD349" s="625"/>
      <c r="BE349" s="625"/>
      <c r="BF349" s="625"/>
      <c r="BG349" s="625"/>
      <c r="BH349" s="625"/>
      <c r="BI349" s="625"/>
      <c r="BJ349" s="632"/>
      <c r="BK349" s="768"/>
      <c r="BL349" s="609"/>
      <c r="BM349" s="609"/>
      <c r="BN349" s="609"/>
      <c r="BO349" s="609"/>
      <c r="BP349" s="609"/>
      <c r="BQ349" s="609"/>
      <c r="BR349" s="609"/>
      <c r="BS349" s="609"/>
      <c r="BT349" s="609"/>
      <c r="BU349" s="610"/>
      <c r="BV349" s="625"/>
      <c r="BW349" s="910"/>
      <c r="BX349" s="910"/>
      <c r="BY349" s="910"/>
      <c r="BZ349" s="910"/>
      <c r="CA349" s="910"/>
      <c r="CB349" s="912"/>
      <c r="CC349" s="912"/>
      <c r="CD349" s="912"/>
      <c r="CE349" s="912"/>
      <c r="CF349" s="912"/>
      <c r="CG349" s="912"/>
      <c r="CH349" s="912"/>
      <c r="CI349" s="912"/>
      <c r="CJ349" s="912"/>
      <c r="CK349" s="912"/>
      <c r="CL349" s="912"/>
      <c r="CM349" s="912"/>
      <c r="CN349" s="913"/>
      <c r="CO349" s="913"/>
      <c r="CP349" s="913"/>
      <c r="CQ349" s="913"/>
      <c r="CR349" s="913"/>
      <c r="CS349" s="913"/>
      <c r="CT349" s="888"/>
      <c r="CV349" s="898"/>
      <c r="CW349" s="625"/>
      <c r="CX349" s="625"/>
      <c r="CY349" s="625"/>
      <c r="CZ349" s="625"/>
      <c r="DA349" s="625"/>
      <c r="DB349" s="625"/>
      <c r="DC349" s="625"/>
      <c r="DD349" s="625"/>
      <c r="DE349" s="625"/>
      <c r="DF349" s="625"/>
      <c r="DG349" s="625"/>
      <c r="DH349" s="632"/>
      <c r="DI349" s="768"/>
      <c r="DJ349" s="609"/>
      <c r="DK349" s="609"/>
      <c r="DL349" s="609"/>
      <c r="DM349" s="609"/>
      <c r="DN349" s="609"/>
      <c r="DO349" s="609"/>
      <c r="DP349" s="609"/>
      <c r="DQ349" s="609"/>
      <c r="DR349" s="609"/>
      <c r="DS349" s="610"/>
      <c r="DT349" s="625"/>
      <c r="DU349" s="910"/>
      <c r="DV349" s="910"/>
      <c r="DW349" s="910"/>
      <c r="DX349" s="910"/>
      <c r="DY349" s="910"/>
      <c r="DZ349" s="912"/>
      <c r="EA349" s="912"/>
      <c r="EB349" s="912"/>
      <c r="EC349" s="912"/>
      <c r="ED349" s="912"/>
      <c r="EE349" s="912"/>
      <c r="EF349" s="912"/>
      <c r="EG349" s="912"/>
      <c r="EH349" s="912"/>
      <c r="EI349" s="912"/>
      <c r="EJ349" s="912"/>
      <c r="EK349" s="912"/>
      <c r="EL349" s="913"/>
      <c r="EM349" s="913"/>
      <c r="EN349" s="913"/>
      <c r="EO349" s="913"/>
      <c r="EP349" s="913"/>
      <c r="EQ349" s="913"/>
      <c r="ER349" s="888"/>
      <c r="ES349" s="898"/>
      <c r="ET349" s="625"/>
      <c r="EU349" s="625"/>
      <c r="EV349" s="625"/>
      <c r="EW349" s="625"/>
      <c r="EX349" s="625"/>
      <c r="EY349" s="625"/>
      <c r="EZ349" s="625"/>
      <c r="FA349" s="625"/>
      <c r="FB349" s="625"/>
      <c r="FC349" s="625"/>
      <c r="FD349" s="625"/>
      <c r="FE349" s="632"/>
      <c r="FF349" s="768"/>
      <c r="FG349" s="609"/>
      <c r="FH349" s="609"/>
      <c r="FI349" s="609"/>
      <c r="FJ349" s="609"/>
      <c r="FK349" s="609"/>
      <c r="FL349" s="609"/>
      <c r="FM349" s="609"/>
      <c r="FN349" s="609"/>
      <c r="FO349" s="609"/>
      <c r="FP349" s="610"/>
      <c r="FQ349" s="625"/>
      <c r="FR349" s="910"/>
      <c r="FS349" s="910"/>
      <c r="FT349" s="910"/>
      <c r="FU349" s="910"/>
      <c r="FV349" s="910"/>
      <c r="FW349" s="912"/>
      <c r="FX349" s="912"/>
      <c r="FY349" s="912"/>
      <c r="FZ349" s="912"/>
      <c r="GA349" s="912"/>
      <c r="GB349" s="912"/>
      <c r="GC349" s="912"/>
      <c r="GD349" s="912"/>
      <c r="GE349" s="912"/>
      <c r="GF349" s="912"/>
      <c r="GG349" s="912"/>
      <c r="GH349" s="912"/>
      <c r="GI349" s="913"/>
      <c r="GJ349" s="913"/>
      <c r="GK349" s="913"/>
      <c r="GL349" s="913"/>
      <c r="GM349" s="913"/>
      <c r="GN349" s="913"/>
      <c r="GO349" s="888"/>
    </row>
    <row r="350" spans="1:197" ht="8.25" customHeight="1" x14ac:dyDescent="0.25">
      <c r="A350" s="898"/>
      <c r="B350" s="172" t="str">
        <f>Bitácora!$J$3</f>
        <v>MONO-MOTOR</v>
      </c>
      <c r="C350" s="173" t="str">
        <f>Bitácora!$K$3</f>
        <v>MULTI-MOTOR</v>
      </c>
      <c r="D350" s="173" t="str">
        <f>Bitácora!$L$3</f>
        <v>TURBO-HÉLICE</v>
      </c>
      <c r="E350" s="173" t="str">
        <f>Bitácora!$M$3</f>
        <v>TURBO-JET</v>
      </c>
      <c r="F350" s="173" t="str">
        <f>Bitácora!$N$3</f>
        <v>LSA</v>
      </c>
      <c r="G350" s="173" t="str">
        <f>Bitácora!$O$2</f>
        <v>HELICÓPTERO</v>
      </c>
      <c r="H350" s="173" t="str">
        <f>Bitácora!$P$2</f>
        <v>PLANEADOR</v>
      </c>
      <c r="I350" s="173" t="str">
        <f>Bitácora!$Q$2</f>
        <v>OTROS</v>
      </c>
      <c r="J350" s="174"/>
      <c r="K350" s="175"/>
      <c r="L350" s="176" t="s">
        <v>86</v>
      </c>
      <c r="M350" s="16"/>
      <c r="N350" s="769"/>
      <c r="O350" s="611"/>
      <c r="P350" s="611"/>
      <c r="Q350" s="611"/>
      <c r="R350" s="611"/>
      <c r="S350" s="611"/>
      <c r="T350" s="611"/>
      <c r="U350" s="611"/>
      <c r="V350" s="611"/>
      <c r="W350" s="611"/>
      <c r="X350" s="612"/>
      <c r="Y350" s="625"/>
      <c r="Z350" s="910"/>
      <c r="AA350" s="910"/>
      <c r="AB350" s="910"/>
      <c r="AC350" s="910"/>
      <c r="AD350" s="910"/>
      <c r="AE350" s="912"/>
      <c r="AF350" s="912"/>
      <c r="AG350" s="912"/>
      <c r="AH350" s="912"/>
      <c r="AI350" s="912"/>
      <c r="AJ350" s="912"/>
      <c r="AK350" s="912"/>
      <c r="AL350" s="912"/>
      <c r="AM350" s="912"/>
      <c r="AN350" s="912"/>
      <c r="AO350" s="912"/>
      <c r="AP350" s="912"/>
      <c r="AQ350" s="913"/>
      <c r="AR350" s="913"/>
      <c r="AS350" s="913"/>
      <c r="AT350" s="913"/>
      <c r="AU350" s="913"/>
      <c r="AV350" s="913"/>
      <c r="AW350" s="888"/>
      <c r="AX350" s="898"/>
      <c r="AY350" s="172" t="str">
        <f>Bitácora!$J$3</f>
        <v>MONO-MOTOR</v>
      </c>
      <c r="AZ350" s="173" t="str">
        <f>Bitácora!$K$3</f>
        <v>MULTI-MOTOR</v>
      </c>
      <c r="BA350" s="173" t="str">
        <f>Bitácora!$L$3</f>
        <v>TURBO-HÉLICE</v>
      </c>
      <c r="BB350" s="173" t="str">
        <f>Bitácora!$M$3</f>
        <v>TURBO-JET</v>
      </c>
      <c r="BC350" s="173" t="str">
        <f>Bitácora!$N$3</f>
        <v>LSA</v>
      </c>
      <c r="BD350" s="173" t="str">
        <f>Bitácora!$O$2</f>
        <v>HELICÓPTERO</v>
      </c>
      <c r="BE350" s="173" t="str">
        <f>Bitácora!$P$2</f>
        <v>PLANEADOR</v>
      </c>
      <c r="BF350" s="173" t="str">
        <f>Bitácora!$Q$2</f>
        <v>OTROS</v>
      </c>
      <c r="BG350" s="174"/>
      <c r="BH350" s="175"/>
      <c r="BI350" s="176" t="s">
        <v>86</v>
      </c>
      <c r="BJ350" s="16"/>
      <c r="BK350" s="769"/>
      <c r="BL350" s="611"/>
      <c r="BM350" s="611"/>
      <c r="BN350" s="611"/>
      <c r="BO350" s="611"/>
      <c r="BP350" s="611"/>
      <c r="BQ350" s="611"/>
      <c r="BR350" s="611"/>
      <c r="BS350" s="611"/>
      <c r="BT350" s="611"/>
      <c r="BU350" s="612"/>
      <c r="BV350" s="625"/>
      <c r="BW350" s="910"/>
      <c r="BX350" s="910"/>
      <c r="BY350" s="910"/>
      <c r="BZ350" s="910"/>
      <c r="CA350" s="910"/>
      <c r="CB350" s="912"/>
      <c r="CC350" s="912"/>
      <c r="CD350" s="912"/>
      <c r="CE350" s="912"/>
      <c r="CF350" s="912"/>
      <c r="CG350" s="912"/>
      <c r="CH350" s="912"/>
      <c r="CI350" s="912"/>
      <c r="CJ350" s="912"/>
      <c r="CK350" s="912"/>
      <c r="CL350" s="912"/>
      <c r="CM350" s="912"/>
      <c r="CN350" s="913"/>
      <c r="CO350" s="913"/>
      <c r="CP350" s="913"/>
      <c r="CQ350" s="913"/>
      <c r="CR350" s="913"/>
      <c r="CS350" s="913"/>
      <c r="CT350" s="888"/>
      <c r="CV350" s="898"/>
      <c r="CW350" s="172" t="str">
        <f>Bitácora!$J$3</f>
        <v>MONO-MOTOR</v>
      </c>
      <c r="CX350" s="173" t="str">
        <f>Bitácora!$K$3</f>
        <v>MULTI-MOTOR</v>
      </c>
      <c r="CY350" s="173" t="str">
        <f>Bitácora!$L$3</f>
        <v>TURBO-HÉLICE</v>
      </c>
      <c r="CZ350" s="173" t="str">
        <f>Bitácora!$M$3</f>
        <v>TURBO-JET</v>
      </c>
      <c r="DA350" s="173" t="str">
        <f>Bitácora!$N$3</f>
        <v>LSA</v>
      </c>
      <c r="DB350" s="173" t="str">
        <f>Bitácora!$O$2</f>
        <v>HELICÓPTERO</v>
      </c>
      <c r="DC350" s="173" t="str">
        <f>Bitácora!$P$2</f>
        <v>PLANEADOR</v>
      </c>
      <c r="DD350" s="173" t="str">
        <f>Bitácora!$Q$2</f>
        <v>OTROS</v>
      </c>
      <c r="DE350" s="174"/>
      <c r="DF350" s="175"/>
      <c r="DG350" s="176" t="s">
        <v>86</v>
      </c>
      <c r="DH350" s="16"/>
      <c r="DI350" s="769"/>
      <c r="DJ350" s="611"/>
      <c r="DK350" s="611"/>
      <c r="DL350" s="611"/>
      <c r="DM350" s="611"/>
      <c r="DN350" s="611"/>
      <c r="DO350" s="611"/>
      <c r="DP350" s="611"/>
      <c r="DQ350" s="611"/>
      <c r="DR350" s="611"/>
      <c r="DS350" s="612"/>
      <c r="DT350" s="625"/>
      <c r="DU350" s="910"/>
      <c r="DV350" s="910"/>
      <c r="DW350" s="910"/>
      <c r="DX350" s="910"/>
      <c r="DY350" s="910"/>
      <c r="DZ350" s="912"/>
      <c r="EA350" s="912"/>
      <c r="EB350" s="912"/>
      <c r="EC350" s="912"/>
      <c r="ED350" s="912"/>
      <c r="EE350" s="912"/>
      <c r="EF350" s="912"/>
      <c r="EG350" s="912"/>
      <c r="EH350" s="912"/>
      <c r="EI350" s="912"/>
      <c r="EJ350" s="912"/>
      <c r="EK350" s="912"/>
      <c r="EL350" s="913"/>
      <c r="EM350" s="913"/>
      <c r="EN350" s="913"/>
      <c r="EO350" s="913"/>
      <c r="EP350" s="913"/>
      <c r="EQ350" s="913"/>
      <c r="ER350" s="888"/>
      <c r="ES350" s="898"/>
      <c r="ET350" s="172" t="str">
        <f>Bitácora!$J$3</f>
        <v>MONO-MOTOR</v>
      </c>
      <c r="EU350" s="173" t="str">
        <f>Bitácora!$K$3</f>
        <v>MULTI-MOTOR</v>
      </c>
      <c r="EV350" s="173" t="str">
        <f>Bitácora!$L$3</f>
        <v>TURBO-HÉLICE</v>
      </c>
      <c r="EW350" s="173" t="str">
        <f>Bitácora!$M$3</f>
        <v>TURBO-JET</v>
      </c>
      <c r="EX350" s="173" t="str">
        <f>Bitácora!$N$3</f>
        <v>LSA</v>
      </c>
      <c r="EY350" s="173" t="str">
        <f>Bitácora!$O$2</f>
        <v>HELICÓPTERO</v>
      </c>
      <c r="EZ350" s="173" t="str">
        <f>Bitácora!$P$2</f>
        <v>PLANEADOR</v>
      </c>
      <c r="FA350" s="173" t="str">
        <f>Bitácora!$Q$2</f>
        <v>OTROS</v>
      </c>
      <c r="FB350" s="174"/>
      <c r="FC350" s="175"/>
      <c r="FD350" s="176" t="s">
        <v>86</v>
      </c>
      <c r="FE350" s="16"/>
      <c r="FF350" s="769"/>
      <c r="FG350" s="611"/>
      <c r="FH350" s="611"/>
      <c r="FI350" s="611"/>
      <c r="FJ350" s="611"/>
      <c r="FK350" s="611"/>
      <c r="FL350" s="611"/>
      <c r="FM350" s="611"/>
      <c r="FN350" s="611"/>
      <c r="FO350" s="611"/>
      <c r="FP350" s="612"/>
      <c r="FQ350" s="625"/>
      <c r="FR350" s="910"/>
      <c r="FS350" s="910"/>
      <c r="FT350" s="910"/>
      <c r="FU350" s="910"/>
      <c r="FV350" s="910"/>
      <c r="FW350" s="912"/>
      <c r="FX350" s="912"/>
      <c r="FY350" s="912"/>
      <c r="FZ350" s="912"/>
      <c r="GA350" s="912"/>
      <c r="GB350" s="912"/>
      <c r="GC350" s="912"/>
      <c r="GD350" s="912"/>
      <c r="GE350" s="912"/>
      <c r="GF350" s="912"/>
      <c r="GG350" s="912"/>
      <c r="GH350" s="912"/>
      <c r="GI350" s="913"/>
      <c r="GJ350" s="913"/>
      <c r="GK350" s="913"/>
      <c r="GL350" s="913"/>
      <c r="GM350" s="913"/>
      <c r="GN350" s="913"/>
      <c r="GO350" s="888"/>
    </row>
    <row r="351" spans="1:197" ht="3" customHeight="1" x14ac:dyDescent="0.25">
      <c r="A351" s="898"/>
      <c r="B351" s="625"/>
      <c r="C351" s="625"/>
      <c r="D351" s="625"/>
      <c r="E351" s="625"/>
      <c r="F351" s="625"/>
      <c r="G351" s="625"/>
      <c r="H351" s="625"/>
      <c r="I351" s="625"/>
      <c r="J351" s="625"/>
      <c r="K351" s="625"/>
      <c r="L351" s="625"/>
      <c r="M351" s="625"/>
      <c r="N351" s="657"/>
      <c r="O351" s="657"/>
      <c r="P351" s="657"/>
      <c r="Q351" s="657"/>
      <c r="R351" s="657"/>
      <c r="S351" s="657"/>
      <c r="T351" s="657"/>
      <c r="U351" s="657"/>
      <c r="V351" s="657"/>
      <c r="W351" s="657"/>
      <c r="X351" s="657"/>
      <c r="Y351" s="625"/>
      <c r="Z351" s="910"/>
      <c r="AA351" s="910"/>
      <c r="AB351" s="910"/>
      <c r="AC351" s="910"/>
      <c r="AD351" s="910"/>
      <c r="AE351" s="912"/>
      <c r="AF351" s="912"/>
      <c r="AG351" s="912"/>
      <c r="AH351" s="912"/>
      <c r="AI351" s="912"/>
      <c r="AJ351" s="912"/>
      <c r="AK351" s="912"/>
      <c r="AL351" s="912"/>
      <c r="AM351" s="912"/>
      <c r="AN351" s="912"/>
      <c r="AO351" s="912"/>
      <c r="AP351" s="912"/>
      <c r="AQ351" s="913"/>
      <c r="AR351" s="913"/>
      <c r="AS351" s="913"/>
      <c r="AT351" s="913"/>
      <c r="AU351" s="913"/>
      <c r="AV351" s="913"/>
      <c r="AW351" s="888"/>
      <c r="AX351" s="898"/>
      <c r="AY351" s="625"/>
      <c r="AZ351" s="625"/>
      <c r="BA351" s="625"/>
      <c r="BB351" s="625"/>
      <c r="BC351" s="625"/>
      <c r="BD351" s="625"/>
      <c r="BE351" s="625"/>
      <c r="BF351" s="625"/>
      <c r="BG351" s="625"/>
      <c r="BH351" s="625"/>
      <c r="BI351" s="625"/>
      <c r="BJ351" s="625"/>
      <c r="BK351" s="657"/>
      <c r="BL351" s="657"/>
      <c r="BM351" s="657"/>
      <c r="BN351" s="657"/>
      <c r="BO351" s="657"/>
      <c r="BP351" s="657"/>
      <c r="BQ351" s="657"/>
      <c r="BR351" s="657"/>
      <c r="BS351" s="657"/>
      <c r="BT351" s="657"/>
      <c r="BU351" s="657"/>
      <c r="BV351" s="625"/>
      <c r="BW351" s="910"/>
      <c r="BX351" s="910"/>
      <c r="BY351" s="910"/>
      <c r="BZ351" s="910"/>
      <c r="CA351" s="910"/>
      <c r="CB351" s="912"/>
      <c r="CC351" s="912"/>
      <c r="CD351" s="912"/>
      <c r="CE351" s="912"/>
      <c r="CF351" s="912"/>
      <c r="CG351" s="912"/>
      <c r="CH351" s="912"/>
      <c r="CI351" s="912"/>
      <c r="CJ351" s="912"/>
      <c r="CK351" s="912"/>
      <c r="CL351" s="912"/>
      <c r="CM351" s="912"/>
      <c r="CN351" s="913"/>
      <c r="CO351" s="913"/>
      <c r="CP351" s="913"/>
      <c r="CQ351" s="913"/>
      <c r="CR351" s="913"/>
      <c r="CS351" s="913"/>
      <c r="CT351" s="888"/>
      <c r="CV351" s="898"/>
      <c r="CW351" s="625"/>
      <c r="CX351" s="625"/>
      <c r="CY351" s="625"/>
      <c r="CZ351" s="625"/>
      <c r="DA351" s="625"/>
      <c r="DB351" s="625"/>
      <c r="DC351" s="625"/>
      <c r="DD351" s="625"/>
      <c r="DE351" s="625"/>
      <c r="DF351" s="625"/>
      <c r="DG351" s="625"/>
      <c r="DH351" s="625"/>
      <c r="DI351" s="657"/>
      <c r="DJ351" s="657"/>
      <c r="DK351" s="657"/>
      <c r="DL351" s="657"/>
      <c r="DM351" s="657"/>
      <c r="DN351" s="657"/>
      <c r="DO351" s="657"/>
      <c r="DP351" s="657"/>
      <c r="DQ351" s="657"/>
      <c r="DR351" s="657"/>
      <c r="DS351" s="657"/>
      <c r="DT351" s="625"/>
      <c r="DU351" s="910"/>
      <c r="DV351" s="910"/>
      <c r="DW351" s="910"/>
      <c r="DX351" s="910"/>
      <c r="DY351" s="910"/>
      <c r="DZ351" s="912"/>
      <c r="EA351" s="912"/>
      <c r="EB351" s="912"/>
      <c r="EC351" s="912"/>
      <c r="ED351" s="912"/>
      <c r="EE351" s="912"/>
      <c r="EF351" s="912"/>
      <c r="EG351" s="912"/>
      <c r="EH351" s="912"/>
      <c r="EI351" s="912"/>
      <c r="EJ351" s="912"/>
      <c r="EK351" s="912"/>
      <c r="EL351" s="913"/>
      <c r="EM351" s="913"/>
      <c r="EN351" s="913"/>
      <c r="EO351" s="913"/>
      <c r="EP351" s="913"/>
      <c r="EQ351" s="913"/>
      <c r="ER351" s="888"/>
      <c r="ES351" s="898"/>
      <c r="ET351" s="625"/>
      <c r="EU351" s="625"/>
      <c r="EV351" s="625"/>
      <c r="EW351" s="625"/>
      <c r="EX351" s="625"/>
      <c r="EY351" s="625"/>
      <c r="EZ351" s="625"/>
      <c r="FA351" s="625"/>
      <c r="FB351" s="625"/>
      <c r="FC351" s="625"/>
      <c r="FD351" s="625"/>
      <c r="FE351" s="625"/>
      <c r="FF351" s="657"/>
      <c r="FG351" s="657"/>
      <c r="FH351" s="657"/>
      <c r="FI351" s="657"/>
      <c r="FJ351" s="657"/>
      <c r="FK351" s="657"/>
      <c r="FL351" s="657"/>
      <c r="FM351" s="657"/>
      <c r="FN351" s="657"/>
      <c r="FO351" s="657"/>
      <c r="FP351" s="657"/>
      <c r="FQ351" s="625"/>
      <c r="FR351" s="910"/>
      <c r="FS351" s="910"/>
      <c r="FT351" s="910"/>
      <c r="FU351" s="910"/>
      <c r="FV351" s="910"/>
      <c r="FW351" s="912"/>
      <c r="FX351" s="912"/>
      <c r="FY351" s="912"/>
      <c r="FZ351" s="912"/>
      <c r="GA351" s="912"/>
      <c r="GB351" s="912"/>
      <c r="GC351" s="912"/>
      <c r="GD351" s="912"/>
      <c r="GE351" s="912"/>
      <c r="GF351" s="912"/>
      <c r="GG351" s="912"/>
      <c r="GH351" s="912"/>
      <c r="GI351" s="913"/>
      <c r="GJ351" s="913"/>
      <c r="GK351" s="913"/>
      <c r="GL351" s="913"/>
      <c r="GM351" s="913"/>
      <c r="GN351" s="913"/>
      <c r="GO351" s="888"/>
    </row>
    <row r="352" spans="1:197" ht="8.25" customHeight="1" x14ac:dyDescent="0.2">
      <c r="A352" s="898"/>
      <c r="B352" s="953" t="str">
        <f>'Resumen Anual'!$C$38</f>
        <v>APROXIMACIONES</v>
      </c>
      <c r="C352" s="954"/>
      <c r="D352" s="954"/>
      <c r="E352" s="954"/>
      <c r="F352" s="954"/>
      <c r="G352" s="954"/>
      <c r="H352" s="954"/>
      <c r="I352" s="954"/>
      <c r="J352" s="954"/>
      <c r="K352" s="954"/>
      <c r="L352" s="954"/>
      <c r="M352" s="954"/>
      <c r="N352" s="954"/>
      <c r="O352" s="959" t="str">
        <f>IF(Portada!$A$1="www.fly-logics.com","APP",0)</f>
        <v>APP</v>
      </c>
      <c r="P352" s="960"/>
      <c r="Q352" s="960"/>
      <c r="R352" s="736"/>
      <c r="S352" s="736"/>
      <c r="T352" s="736"/>
      <c r="U352" s="736"/>
      <c r="V352" s="736"/>
      <c r="W352" s="736"/>
      <c r="X352" s="736"/>
      <c r="Y352" s="625"/>
      <c r="Z352" s="910"/>
      <c r="AA352" s="911"/>
      <c r="AB352" s="911"/>
      <c r="AC352" s="911"/>
      <c r="AD352" s="911"/>
      <c r="AE352" s="912"/>
      <c r="AF352" s="912"/>
      <c r="AG352" s="912"/>
      <c r="AH352" s="912"/>
      <c r="AI352" s="912"/>
      <c r="AJ352" s="912"/>
      <c r="AK352" s="912"/>
      <c r="AL352" s="912"/>
      <c r="AM352" s="912"/>
      <c r="AN352" s="912"/>
      <c r="AO352" s="912"/>
      <c r="AP352" s="912"/>
      <c r="AQ352" s="913"/>
      <c r="AR352" s="913"/>
      <c r="AS352" s="913"/>
      <c r="AT352" s="913"/>
      <c r="AU352" s="913"/>
      <c r="AV352" s="913"/>
      <c r="AW352" s="888"/>
      <c r="AX352" s="898"/>
      <c r="AY352" s="953" t="str">
        <f>'Resumen Anual'!$C$38</f>
        <v>APROXIMACIONES</v>
      </c>
      <c r="AZ352" s="954"/>
      <c r="BA352" s="954"/>
      <c r="BB352" s="954"/>
      <c r="BC352" s="954"/>
      <c r="BD352" s="954"/>
      <c r="BE352" s="954"/>
      <c r="BF352" s="954"/>
      <c r="BG352" s="954"/>
      <c r="BH352" s="954"/>
      <c r="BI352" s="954"/>
      <c r="BJ352" s="954"/>
      <c r="BK352" s="954"/>
      <c r="BL352" s="959" t="str">
        <f>IF(Portada!$A$1="www.fly-logics.com","APP",0)</f>
        <v>APP</v>
      </c>
      <c r="BM352" s="960"/>
      <c r="BN352" s="960"/>
      <c r="BO352" s="736"/>
      <c r="BP352" s="736"/>
      <c r="BQ352" s="736"/>
      <c r="BR352" s="736"/>
      <c r="BS352" s="736"/>
      <c r="BT352" s="736"/>
      <c r="BU352" s="736"/>
      <c r="BV352" s="625"/>
      <c r="BW352" s="910"/>
      <c r="BX352" s="911"/>
      <c r="BY352" s="911"/>
      <c r="BZ352" s="911"/>
      <c r="CA352" s="911"/>
      <c r="CB352" s="912"/>
      <c r="CC352" s="912"/>
      <c r="CD352" s="912"/>
      <c r="CE352" s="912"/>
      <c r="CF352" s="912"/>
      <c r="CG352" s="912"/>
      <c r="CH352" s="912"/>
      <c r="CI352" s="912"/>
      <c r="CJ352" s="912"/>
      <c r="CK352" s="912"/>
      <c r="CL352" s="912"/>
      <c r="CM352" s="912"/>
      <c r="CN352" s="913"/>
      <c r="CO352" s="913"/>
      <c r="CP352" s="913"/>
      <c r="CQ352" s="913"/>
      <c r="CR352" s="913"/>
      <c r="CS352" s="913"/>
      <c r="CT352" s="888"/>
      <c r="CV352" s="898"/>
      <c r="CW352" s="953" t="str">
        <f>'Resumen Anual'!$C$38</f>
        <v>APROXIMACIONES</v>
      </c>
      <c r="CX352" s="954"/>
      <c r="CY352" s="954"/>
      <c r="CZ352" s="954"/>
      <c r="DA352" s="954"/>
      <c r="DB352" s="954"/>
      <c r="DC352" s="954"/>
      <c r="DD352" s="954"/>
      <c r="DE352" s="954"/>
      <c r="DF352" s="954"/>
      <c r="DG352" s="954"/>
      <c r="DH352" s="954"/>
      <c r="DI352" s="954"/>
      <c r="DJ352" s="959" t="str">
        <f>IF(Portada!$A$1="www.fly-logics.com","APP",0)</f>
        <v>APP</v>
      </c>
      <c r="DK352" s="960"/>
      <c r="DL352" s="960"/>
      <c r="DM352" s="736"/>
      <c r="DN352" s="736"/>
      <c r="DO352" s="736"/>
      <c r="DP352" s="736"/>
      <c r="DQ352" s="736"/>
      <c r="DR352" s="736"/>
      <c r="DS352" s="736"/>
      <c r="DT352" s="625"/>
      <c r="DU352" s="910"/>
      <c r="DV352" s="911"/>
      <c r="DW352" s="911"/>
      <c r="DX352" s="911"/>
      <c r="DY352" s="911"/>
      <c r="DZ352" s="912"/>
      <c r="EA352" s="912"/>
      <c r="EB352" s="912"/>
      <c r="EC352" s="912"/>
      <c r="ED352" s="912"/>
      <c r="EE352" s="912"/>
      <c r="EF352" s="912"/>
      <c r="EG352" s="912"/>
      <c r="EH352" s="912"/>
      <c r="EI352" s="912"/>
      <c r="EJ352" s="912"/>
      <c r="EK352" s="912"/>
      <c r="EL352" s="913"/>
      <c r="EM352" s="913"/>
      <c r="EN352" s="913"/>
      <c r="EO352" s="913"/>
      <c r="EP352" s="913"/>
      <c r="EQ352" s="913"/>
      <c r="ER352" s="888"/>
      <c r="ES352" s="898"/>
      <c r="ET352" s="953" t="str">
        <f>'Resumen Anual'!$C$38</f>
        <v>APROXIMACIONES</v>
      </c>
      <c r="EU352" s="954"/>
      <c r="EV352" s="954"/>
      <c r="EW352" s="954"/>
      <c r="EX352" s="954"/>
      <c r="EY352" s="954"/>
      <c r="EZ352" s="954"/>
      <c r="FA352" s="954"/>
      <c r="FB352" s="954"/>
      <c r="FC352" s="954"/>
      <c r="FD352" s="954"/>
      <c r="FE352" s="954"/>
      <c r="FF352" s="954"/>
      <c r="FG352" s="959" t="str">
        <f>IF(Portada!$A$1="www.fly-logics.com","APP",0)</f>
        <v>APP</v>
      </c>
      <c r="FH352" s="960"/>
      <c r="FI352" s="960"/>
      <c r="FJ352" s="736"/>
      <c r="FK352" s="736"/>
      <c r="FL352" s="736"/>
      <c r="FM352" s="736"/>
      <c r="FN352" s="736"/>
      <c r="FO352" s="736"/>
      <c r="FP352" s="736"/>
      <c r="FQ352" s="625"/>
      <c r="FR352" s="910"/>
      <c r="FS352" s="911"/>
      <c r="FT352" s="911"/>
      <c r="FU352" s="911"/>
      <c r="FV352" s="911"/>
      <c r="FW352" s="912"/>
      <c r="FX352" s="912"/>
      <c r="FY352" s="912"/>
      <c r="FZ352" s="912"/>
      <c r="GA352" s="912"/>
      <c r="GB352" s="912"/>
      <c r="GC352" s="912"/>
      <c r="GD352" s="912"/>
      <c r="GE352" s="912"/>
      <c r="GF352" s="912"/>
      <c r="GG352" s="912"/>
      <c r="GH352" s="912"/>
      <c r="GI352" s="913"/>
      <c r="GJ352" s="913"/>
      <c r="GK352" s="913"/>
      <c r="GL352" s="913"/>
      <c r="GM352" s="913"/>
      <c r="GN352" s="913"/>
      <c r="GO352" s="888"/>
    </row>
    <row r="353" spans="1:197" ht="11.1" customHeight="1" x14ac:dyDescent="0.2">
      <c r="A353" s="898"/>
      <c r="B353" s="955"/>
      <c r="C353" s="956"/>
      <c r="D353" s="956"/>
      <c r="E353" s="956"/>
      <c r="F353" s="956"/>
      <c r="G353" s="956"/>
      <c r="H353" s="956"/>
      <c r="I353" s="956"/>
      <c r="J353" s="956"/>
      <c r="K353" s="956"/>
      <c r="L353" s="956"/>
      <c r="M353" s="956"/>
      <c r="N353" s="956"/>
      <c r="O353" s="961"/>
      <c r="P353" s="962"/>
      <c r="Q353" s="962"/>
      <c r="R353" s="736"/>
      <c r="S353" s="736"/>
      <c r="T353" s="736"/>
      <c r="U353" s="736"/>
      <c r="V353" s="736"/>
      <c r="W353" s="736"/>
      <c r="X353" s="736"/>
      <c r="Y353" s="625"/>
      <c r="Z353" s="911"/>
      <c r="AA353" s="911"/>
      <c r="AB353" s="911"/>
      <c r="AC353" s="911"/>
      <c r="AD353" s="911"/>
      <c r="AE353" s="912"/>
      <c r="AF353" s="912"/>
      <c r="AG353" s="912"/>
      <c r="AH353" s="912"/>
      <c r="AI353" s="912"/>
      <c r="AJ353" s="912"/>
      <c r="AK353" s="912"/>
      <c r="AL353" s="912"/>
      <c r="AM353" s="912"/>
      <c r="AN353" s="912"/>
      <c r="AO353" s="912"/>
      <c r="AP353" s="912"/>
      <c r="AQ353" s="913"/>
      <c r="AR353" s="913"/>
      <c r="AS353" s="913"/>
      <c r="AT353" s="913"/>
      <c r="AU353" s="913"/>
      <c r="AV353" s="913"/>
      <c r="AW353" s="888"/>
      <c r="AX353" s="898"/>
      <c r="AY353" s="955"/>
      <c r="AZ353" s="956"/>
      <c r="BA353" s="956"/>
      <c r="BB353" s="956"/>
      <c r="BC353" s="956"/>
      <c r="BD353" s="956"/>
      <c r="BE353" s="956"/>
      <c r="BF353" s="956"/>
      <c r="BG353" s="956"/>
      <c r="BH353" s="956"/>
      <c r="BI353" s="956"/>
      <c r="BJ353" s="956"/>
      <c r="BK353" s="956"/>
      <c r="BL353" s="961"/>
      <c r="BM353" s="962"/>
      <c r="BN353" s="962"/>
      <c r="BO353" s="736"/>
      <c r="BP353" s="736"/>
      <c r="BQ353" s="736"/>
      <c r="BR353" s="736"/>
      <c r="BS353" s="736"/>
      <c r="BT353" s="736"/>
      <c r="BU353" s="736"/>
      <c r="BV353" s="625"/>
      <c r="BW353" s="911"/>
      <c r="BX353" s="911"/>
      <c r="BY353" s="911"/>
      <c r="BZ353" s="911"/>
      <c r="CA353" s="911"/>
      <c r="CB353" s="912"/>
      <c r="CC353" s="912"/>
      <c r="CD353" s="912"/>
      <c r="CE353" s="912"/>
      <c r="CF353" s="912"/>
      <c r="CG353" s="912"/>
      <c r="CH353" s="912"/>
      <c r="CI353" s="912"/>
      <c r="CJ353" s="912"/>
      <c r="CK353" s="912"/>
      <c r="CL353" s="912"/>
      <c r="CM353" s="912"/>
      <c r="CN353" s="913"/>
      <c r="CO353" s="913"/>
      <c r="CP353" s="913"/>
      <c r="CQ353" s="913"/>
      <c r="CR353" s="913"/>
      <c r="CS353" s="913"/>
      <c r="CT353" s="888"/>
      <c r="CV353" s="898"/>
      <c r="CW353" s="955"/>
      <c r="CX353" s="956"/>
      <c r="CY353" s="956"/>
      <c r="CZ353" s="956"/>
      <c r="DA353" s="956"/>
      <c r="DB353" s="956"/>
      <c r="DC353" s="956"/>
      <c r="DD353" s="956"/>
      <c r="DE353" s="956"/>
      <c r="DF353" s="956"/>
      <c r="DG353" s="956"/>
      <c r="DH353" s="956"/>
      <c r="DI353" s="956"/>
      <c r="DJ353" s="961"/>
      <c r="DK353" s="962"/>
      <c r="DL353" s="962"/>
      <c r="DM353" s="736"/>
      <c r="DN353" s="736"/>
      <c r="DO353" s="736"/>
      <c r="DP353" s="736"/>
      <c r="DQ353" s="736"/>
      <c r="DR353" s="736"/>
      <c r="DS353" s="736"/>
      <c r="DT353" s="625"/>
      <c r="DU353" s="911"/>
      <c r="DV353" s="911"/>
      <c r="DW353" s="911"/>
      <c r="DX353" s="911"/>
      <c r="DY353" s="911"/>
      <c r="DZ353" s="912"/>
      <c r="EA353" s="912"/>
      <c r="EB353" s="912"/>
      <c r="EC353" s="912"/>
      <c r="ED353" s="912"/>
      <c r="EE353" s="912"/>
      <c r="EF353" s="912"/>
      <c r="EG353" s="912"/>
      <c r="EH353" s="912"/>
      <c r="EI353" s="912"/>
      <c r="EJ353" s="912"/>
      <c r="EK353" s="912"/>
      <c r="EL353" s="913"/>
      <c r="EM353" s="913"/>
      <c r="EN353" s="913"/>
      <c r="EO353" s="913"/>
      <c r="EP353" s="913"/>
      <c r="EQ353" s="913"/>
      <c r="ER353" s="888"/>
      <c r="ES353" s="898"/>
      <c r="ET353" s="955"/>
      <c r="EU353" s="956"/>
      <c r="EV353" s="956"/>
      <c r="EW353" s="956"/>
      <c r="EX353" s="956"/>
      <c r="EY353" s="956"/>
      <c r="EZ353" s="956"/>
      <c r="FA353" s="956"/>
      <c r="FB353" s="956"/>
      <c r="FC353" s="956"/>
      <c r="FD353" s="956"/>
      <c r="FE353" s="956"/>
      <c r="FF353" s="956"/>
      <c r="FG353" s="961"/>
      <c r="FH353" s="962"/>
      <c r="FI353" s="962"/>
      <c r="FJ353" s="736"/>
      <c r="FK353" s="736"/>
      <c r="FL353" s="736"/>
      <c r="FM353" s="736"/>
      <c r="FN353" s="736"/>
      <c r="FO353" s="736"/>
      <c r="FP353" s="736"/>
      <c r="FQ353" s="625"/>
      <c r="FR353" s="911"/>
      <c r="FS353" s="911"/>
      <c r="FT353" s="911"/>
      <c r="FU353" s="911"/>
      <c r="FV353" s="911"/>
      <c r="FW353" s="912"/>
      <c r="FX353" s="912"/>
      <c r="FY353" s="912"/>
      <c r="FZ353" s="912"/>
      <c r="GA353" s="912"/>
      <c r="GB353" s="912"/>
      <c r="GC353" s="912"/>
      <c r="GD353" s="912"/>
      <c r="GE353" s="912"/>
      <c r="GF353" s="912"/>
      <c r="GG353" s="912"/>
      <c r="GH353" s="912"/>
      <c r="GI353" s="913"/>
      <c r="GJ353" s="913"/>
      <c r="GK353" s="913"/>
      <c r="GL353" s="913"/>
      <c r="GM353" s="913"/>
      <c r="GN353" s="913"/>
      <c r="GO353" s="888"/>
    </row>
    <row r="354" spans="1:197" ht="15" customHeight="1" x14ac:dyDescent="0.2">
      <c r="A354" s="898"/>
      <c r="B354" s="957"/>
      <c r="C354" s="958"/>
      <c r="D354" s="958"/>
      <c r="E354" s="958"/>
      <c r="F354" s="958"/>
      <c r="G354" s="958"/>
      <c r="H354" s="958"/>
      <c r="I354" s="958"/>
      <c r="J354" s="958"/>
      <c r="K354" s="958"/>
      <c r="L354" s="958"/>
      <c r="M354" s="958"/>
      <c r="N354" s="958"/>
      <c r="O354" s="963"/>
      <c r="P354" s="964"/>
      <c r="Q354" s="964"/>
      <c r="R354" s="736"/>
      <c r="S354" s="736"/>
      <c r="T354" s="736"/>
      <c r="U354" s="736"/>
      <c r="V354" s="736"/>
      <c r="W354" s="736"/>
      <c r="X354" s="736"/>
      <c r="Y354" s="625"/>
      <c r="Z354" s="910"/>
      <c r="AA354" s="911"/>
      <c r="AB354" s="911"/>
      <c r="AC354" s="911"/>
      <c r="AD354" s="911"/>
      <c r="AE354" s="912"/>
      <c r="AF354" s="912"/>
      <c r="AG354" s="912"/>
      <c r="AH354" s="912"/>
      <c r="AI354" s="912"/>
      <c r="AJ354" s="912"/>
      <c r="AK354" s="912"/>
      <c r="AL354" s="912"/>
      <c r="AM354" s="912"/>
      <c r="AN354" s="912"/>
      <c r="AO354" s="912"/>
      <c r="AP354" s="912"/>
      <c r="AQ354" s="913"/>
      <c r="AR354" s="913"/>
      <c r="AS354" s="913"/>
      <c r="AT354" s="913"/>
      <c r="AU354" s="913"/>
      <c r="AV354" s="913"/>
      <c r="AW354" s="888"/>
      <c r="AX354" s="898"/>
      <c r="AY354" s="957"/>
      <c r="AZ354" s="958"/>
      <c r="BA354" s="958"/>
      <c r="BB354" s="958"/>
      <c r="BC354" s="958"/>
      <c r="BD354" s="958"/>
      <c r="BE354" s="958"/>
      <c r="BF354" s="958"/>
      <c r="BG354" s="958"/>
      <c r="BH354" s="958"/>
      <c r="BI354" s="958"/>
      <c r="BJ354" s="958"/>
      <c r="BK354" s="958"/>
      <c r="BL354" s="963"/>
      <c r="BM354" s="964"/>
      <c r="BN354" s="964"/>
      <c r="BO354" s="736"/>
      <c r="BP354" s="736"/>
      <c r="BQ354" s="736"/>
      <c r="BR354" s="736"/>
      <c r="BS354" s="736"/>
      <c r="BT354" s="736"/>
      <c r="BU354" s="736"/>
      <c r="BV354" s="625"/>
      <c r="BW354" s="910"/>
      <c r="BX354" s="911"/>
      <c r="BY354" s="911"/>
      <c r="BZ354" s="911"/>
      <c r="CA354" s="911"/>
      <c r="CB354" s="912"/>
      <c r="CC354" s="912"/>
      <c r="CD354" s="912"/>
      <c r="CE354" s="912"/>
      <c r="CF354" s="912"/>
      <c r="CG354" s="912"/>
      <c r="CH354" s="912"/>
      <c r="CI354" s="912"/>
      <c r="CJ354" s="912"/>
      <c r="CK354" s="912"/>
      <c r="CL354" s="912"/>
      <c r="CM354" s="912"/>
      <c r="CN354" s="913"/>
      <c r="CO354" s="913"/>
      <c r="CP354" s="913"/>
      <c r="CQ354" s="913"/>
      <c r="CR354" s="913"/>
      <c r="CS354" s="913"/>
      <c r="CT354" s="888"/>
      <c r="CV354" s="898"/>
      <c r="CW354" s="957"/>
      <c r="CX354" s="958"/>
      <c r="CY354" s="958"/>
      <c r="CZ354" s="958"/>
      <c r="DA354" s="958"/>
      <c r="DB354" s="958"/>
      <c r="DC354" s="958"/>
      <c r="DD354" s="958"/>
      <c r="DE354" s="958"/>
      <c r="DF354" s="958"/>
      <c r="DG354" s="958"/>
      <c r="DH354" s="958"/>
      <c r="DI354" s="958"/>
      <c r="DJ354" s="963"/>
      <c r="DK354" s="964"/>
      <c r="DL354" s="964"/>
      <c r="DM354" s="736"/>
      <c r="DN354" s="736"/>
      <c r="DO354" s="736"/>
      <c r="DP354" s="736"/>
      <c r="DQ354" s="736"/>
      <c r="DR354" s="736"/>
      <c r="DS354" s="736"/>
      <c r="DT354" s="625"/>
      <c r="DU354" s="910"/>
      <c r="DV354" s="911"/>
      <c r="DW354" s="911"/>
      <c r="DX354" s="911"/>
      <c r="DY354" s="911"/>
      <c r="DZ354" s="912"/>
      <c r="EA354" s="912"/>
      <c r="EB354" s="912"/>
      <c r="EC354" s="912"/>
      <c r="ED354" s="912"/>
      <c r="EE354" s="912"/>
      <c r="EF354" s="912"/>
      <c r="EG354" s="912"/>
      <c r="EH354" s="912"/>
      <c r="EI354" s="912"/>
      <c r="EJ354" s="912"/>
      <c r="EK354" s="912"/>
      <c r="EL354" s="913"/>
      <c r="EM354" s="913"/>
      <c r="EN354" s="913"/>
      <c r="EO354" s="913"/>
      <c r="EP354" s="913"/>
      <c r="EQ354" s="913"/>
      <c r="ER354" s="888"/>
      <c r="ES354" s="898"/>
      <c r="ET354" s="957"/>
      <c r="EU354" s="958"/>
      <c r="EV354" s="958"/>
      <c r="EW354" s="958"/>
      <c r="EX354" s="958"/>
      <c r="EY354" s="958"/>
      <c r="EZ354" s="958"/>
      <c r="FA354" s="958"/>
      <c r="FB354" s="958"/>
      <c r="FC354" s="958"/>
      <c r="FD354" s="958"/>
      <c r="FE354" s="958"/>
      <c r="FF354" s="958"/>
      <c r="FG354" s="963"/>
      <c r="FH354" s="964"/>
      <c r="FI354" s="964"/>
      <c r="FJ354" s="736"/>
      <c r="FK354" s="736"/>
      <c r="FL354" s="736"/>
      <c r="FM354" s="736"/>
      <c r="FN354" s="736"/>
      <c r="FO354" s="736"/>
      <c r="FP354" s="736"/>
      <c r="FQ354" s="625"/>
      <c r="FR354" s="910"/>
      <c r="FS354" s="911"/>
      <c r="FT354" s="911"/>
      <c r="FU354" s="911"/>
      <c r="FV354" s="911"/>
      <c r="FW354" s="912"/>
      <c r="FX354" s="912"/>
      <c r="FY354" s="912"/>
      <c r="FZ354" s="912"/>
      <c r="GA354" s="912"/>
      <c r="GB354" s="912"/>
      <c r="GC354" s="912"/>
      <c r="GD354" s="912"/>
      <c r="GE354" s="912"/>
      <c r="GF354" s="912"/>
      <c r="GG354" s="912"/>
      <c r="GH354" s="912"/>
      <c r="GI354" s="913"/>
      <c r="GJ354" s="913"/>
      <c r="GK354" s="913"/>
      <c r="GL354" s="913"/>
      <c r="GM354" s="913"/>
      <c r="GN354" s="913"/>
      <c r="GO354" s="888"/>
    </row>
    <row r="355" spans="1:197" ht="4.5" customHeight="1" x14ac:dyDescent="0.25">
      <c r="A355" s="898"/>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625"/>
      <c r="Z355" s="911"/>
      <c r="AA355" s="911"/>
      <c r="AB355" s="911"/>
      <c r="AC355" s="911"/>
      <c r="AD355" s="911"/>
      <c r="AE355" s="912"/>
      <c r="AF355" s="912"/>
      <c r="AG355" s="912"/>
      <c r="AH355" s="912"/>
      <c r="AI355" s="912"/>
      <c r="AJ355" s="912"/>
      <c r="AK355" s="912"/>
      <c r="AL355" s="912"/>
      <c r="AM355" s="912"/>
      <c r="AN355" s="912"/>
      <c r="AO355" s="912"/>
      <c r="AP355" s="912"/>
      <c r="AQ355" s="913"/>
      <c r="AR355" s="913"/>
      <c r="AS355" s="913"/>
      <c r="AT355" s="913"/>
      <c r="AU355" s="913"/>
      <c r="AV355" s="913"/>
      <c r="AW355" s="888"/>
      <c r="AX355" s="898"/>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625"/>
      <c r="BW355" s="911"/>
      <c r="BX355" s="911"/>
      <c r="BY355" s="911"/>
      <c r="BZ355" s="911"/>
      <c r="CA355" s="911"/>
      <c r="CB355" s="912"/>
      <c r="CC355" s="912"/>
      <c r="CD355" s="912"/>
      <c r="CE355" s="912"/>
      <c r="CF355" s="912"/>
      <c r="CG355" s="912"/>
      <c r="CH355" s="912"/>
      <c r="CI355" s="912"/>
      <c r="CJ355" s="912"/>
      <c r="CK355" s="912"/>
      <c r="CL355" s="912"/>
      <c r="CM355" s="912"/>
      <c r="CN355" s="913"/>
      <c r="CO355" s="913"/>
      <c r="CP355" s="913"/>
      <c r="CQ355" s="913"/>
      <c r="CR355" s="913"/>
      <c r="CS355" s="913"/>
      <c r="CT355" s="888"/>
      <c r="CV355" s="898"/>
      <c r="CW355" s="15"/>
      <c r="CX355" s="15"/>
      <c r="CY355" s="15"/>
      <c r="CZ355" s="15"/>
      <c r="DA355" s="15"/>
      <c r="DB355" s="15"/>
      <c r="DC355" s="15"/>
      <c r="DD355" s="15"/>
      <c r="DE355" s="15"/>
      <c r="DF355" s="15"/>
      <c r="DG355" s="15"/>
      <c r="DH355" s="15"/>
      <c r="DI355" s="15"/>
      <c r="DJ355" s="15"/>
      <c r="DK355" s="15"/>
      <c r="DL355" s="15"/>
      <c r="DM355" s="15"/>
      <c r="DN355" s="15"/>
      <c r="DO355" s="15"/>
      <c r="DP355" s="15"/>
      <c r="DQ355" s="15"/>
      <c r="DR355" s="15"/>
      <c r="DS355" s="15"/>
      <c r="DT355" s="625"/>
      <c r="DU355" s="911"/>
      <c r="DV355" s="911"/>
      <c r="DW355" s="911"/>
      <c r="DX355" s="911"/>
      <c r="DY355" s="911"/>
      <c r="DZ355" s="912"/>
      <c r="EA355" s="912"/>
      <c r="EB355" s="912"/>
      <c r="EC355" s="912"/>
      <c r="ED355" s="912"/>
      <c r="EE355" s="912"/>
      <c r="EF355" s="912"/>
      <c r="EG355" s="912"/>
      <c r="EH355" s="912"/>
      <c r="EI355" s="912"/>
      <c r="EJ355" s="912"/>
      <c r="EK355" s="912"/>
      <c r="EL355" s="913"/>
      <c r="EM355" s="913"/>
      <c r="EN355" s="913"/>
      <c r="EO355" s="913"/>
      <c r="EP355" s="913"/>
      <c r="EQ355" s="913"/>
      <c r="ER355" s="888"/>
      <c r="ES355" s="898"/>
      <c r="ET355" s="15"/>
      <c r="EU355" s="15"/>
      <c r="EV355" s="15"/>
      <c r="EW355" s="15"/>
      <c r="EX355" s="15"/>
      <c r="EY355" s="15"/>
      <c r="EZ355" s="15"/>
      <c r="FA355" s="15"/>
      <c r="FB355" s="15"/>
      <c r="FC355" s="15"/>
      <c r="FD355" s="15"/>
      <c r="FE355" s="15"/>
      <c r="FF355" s="15"/>
      <c r="FG355" s="15"/>
      <c r="FH355" s="15"/>
      <c r="FI355" s="15"/>
      <c r="FJ355" s="15"/>
      <c r="FK355" s="15"/>
      <c r="FL355" s="15"/>
      <c r="FM355" s="15"/>
      <c r="FN355" s="15"/>
      <c r="FO355" s="15"/>
      <c r="FP355" s="15"/>
      <c r="FQ355" s="625"/>
      <c r="FR355" s="911"/>
      <c r="FS355" s="911"/>
      <c r="FT355" s="911"/>
      <c r="FU355" s="911"/>
      <c r="FV355" s="911"/>
      <c r="FW355" s="912"/>
      <c r="FX355" s="912"/>
      <c r="FY355" s="912"/>
      <c r="FZ355" s="912"/>
      <c r="GA355" s="912"/>
      <c r="GB355" s="912"/>
      <c r="GC355" s="912"/>
      <c r="GD355" s="912"/>
      <c r="GE355" s="912"/>
      <c r="GF355" s="912"/>
      <c r="GG355" s="912"/>
      <c r="GH355" s="912"/>
      <c r="GI355" s="913"/>
      <c r="GJ355" s="913"/>
      <c r="GK355" s="913"/>
      <c r="GL355" s="913"/>
      <c r="GM355" s="913"/>
      <c r="GN355" s="913"/>
      <c r="GO355" s="888"/>
    </row>
    <row r="356" spans="1:197" ht="9.75" customHeight="1" x14ac:dyDescent="0.2">
      <c r="A356" s="898"/>
      <c r="B356" s="948" t="str">
        <f>IF(Portada!$A$1="www.fly-logics.com","ILS",0)</f>
        <v>ILS</v>
      </c>
      <c r="C356" s="948"/>
      <c r="D356" s="948"/>
      <c r="E356" s="948"/>
      <c r="F356" s="948"/>
      <c r="G356" s="948"/>
      <c r="H356" s="949" t="str">
        <f>IF(Portada!$A$1="www.fly-logics.com","VFR",0)</f>
        <v>VFR</v>
      </c>
      <c r="I356" s="950"/>
      <c r="J356" s="950"/>
      <c r="K356" s="950"/>
      <c r="L356" s="951"/>
      <c r="M356" s="949" t="str">
        <f>IF(Portada!$A$1="www.fly-logics.com","ADF",0)</f>
        <v>ADF</v>
      </c>
      <c r="N356" s="950"/>
      <c r="O356" s="950"/>
      <c r="P356" s="950"/>
      <c r="Q356" s="950"/>
      <c r="R356" s="951"/>
      <c r="S356" s="952" t="str">
        <f>IF(Portada!$A$1="www.fly-logics.com","VOR",0)</f>
        <v>VOR</v>
      </c>
      <c r="T356" s="952"/>
      <c r="U356" s="952"/>
      <c r="V356" s="952"/>
      <c r="W356" s="952"/>
      <c r="X356" s="952"/>
      <c r="Y356" s="625"/>
      <c r="Z356" s="910"/>
      <c r="AA356" s="911"/>
      <c r="AB356" s="911"/>
      <c r="AC356" s="911"/>
      <c r="AD356" s="911"/>
      <c r="AE356" s="912"/>
      <c r="AF356" s="912"/>
      <c r="AG356" s="912"/>
      <c r="AH356" s="912"/>
      <c r="AI356" s="912"/>
      <c r="AJ356" s="912"/>
      <c r="AK356" s="912"/>
      <c r="AL356" s="912"/>
      <c r="AM356" s="912"/>
      <c r="AN356" s="912"/>
      <c r="AO356" s="912"/>
      <c r="AP356" s="912"/>
      <c r="AQ356" s="913"/>
      <c r="AR356" s="913"/>
      <c r="AS356" s="913"/>
      <c r="AT356" s="913"/>
      <c r="AU356" s="913"/>
      <c r="AV356" s="913"/>
      <c r="AW356" s="888"/>
      <c r="AX356" s="898"/>
      <c r="AY356" s="948" t="str">
        <f>IF(Portada!$A$1="www.fly-logics.com","ILS",0)</f>
        <v>ILS</v>
      </c>
      <c r="AZ356" s="948"/>
      <c r="BA356" s="948"/>
      <c r="BB356" s="948"/>
      <c r="BC356" s="948"/>
      <c r="BD356" s="948"/>
      <c r="BE356" s="949" t="str">
        <f>IF(Portada!$A$1="www.fly-logics.com","VFR",0)</f>
        <v>VFR</v>
      </c>
      <c r="BF356" s="950"/>
      <c r="BG356" s="950"/>
      <c r="BH356" s="950"/>
      <c r="BI356" s="951"/>
      <c r="BJ356" s="949" t="str">
        <f>IF(Portada!$A$1="www.fly-logics.com","ADF",0)</f>
        <v>ADF</v>
      </c>
      <c r="BK356" s="950"/>
      <c r="BL356" s="950"/>
      <c r="BM356" s="950"/>
      <c r="BN356" s="950"/>
      <c r="BO356" s="951"/>
      <c r="BP356" s="952" t="str">
        <f>IF(Portada!$A$1="www.fly-logics.com","VOR",0)</f>
        <v>VOR</v>
      </c>
      <c r="BQ356" s="952"/>
      <c r="BR356" s="952"/>
      <c r="BS356" s="952"/>
      <c r="BT356" s="952"/>
      <c r="BU356" s="952"/>
      <c r="BV356" s="625"/>
      <c r="BW356" s="910"/>
      <c r="BX356" s="911"/>
      <c r="BY356" s="911"/>
      <c r="BZ356" s="911"/>
      <c r="CA356" s="911"/>
      <c r="CB356" s="912"/>
      <c r="CC356" s="912"/>
      <c r="CD356" s="912"/>
      <c r="CE356" s="912"/>
      <c r="CF356" s="912"/>
      <c r="CG356" s="912"/>
      <c r="CH356" s="912"/>
      <c r="CI356" s="912"/>
      <c r="CJ356" s="912"/>
      <c r="CK356" s="912"/>
      <c r="CL356" s="912"/>
      <c r="CM356" s="912"/>
      <c r="CN356" s="913"/>
      <c r="CO356" s="913"/>
      <c r="CP356" s="913"/>
      <c r="CQ356" s="913"/>
      <c r="CR356" s="913"/>
      <c r="CS356" s="913"/>
      <c r="CT356" s="888"/>
      <c r="CV356" s="898"/>
      <c r="CW356" s="948" t="str">
        <f>IF(Portada!$A$1="www.fly-logics.com","ILS",0)</f>
        <v>ILS</v>
      </c>
      <c r="CX356" s="948"/>
      <c r="CY356" s="948"/>
      <c r="CZ356" s="948"/>
      <c r="DA356" s="948"/>
      <c r="DB356" s="948"/>
      <c r="DC356" s="949" t="str">
        <f>IF(Portada!$A$1="www.fly-logics.com","VFR",0)</f>
        <v>VFR</v>
      </c>
      <c r="DD356" s="950"/>
      <c r="DE356" s="950"/>
      <c r="DF356" s="950"/>
      <c r="DG356" s="951"/>
      <c r="DH356" s="949" t="str">
        <f>IF(Portada!$A$1="www.fly-logics.com","ADF",0)</f>
        <v>ADF</v>
      </c>
      <c r="DI356" s="950"/>
      <c r="DJ356" s="950"/>
      <c r="DK356" s="950"/>
      <c r="DL356" s="950"/>
      <c r="DM356" s="951"/>
      <c r="DN356" s="952" t="str">
        <f>IF(Portada!$A$1="www.fly-logics.com","VOR",0)</f>
        <v>VOR</v>
      </c>
      <c r="DO356" s="952"/>
      <c r="DP356" s="952"/>
      <c r="DQ356" s="952"/>
      <c r="DR356" s="952"/>
      <c r="DS356" s="952"/>
      <c r="DT356" s="625"/>
      <c r="DU356" s="910"/>
      <c r="DV356" s="911"/>
      <c r="DW356" s="911"/>
      <c r="DX356" s="911"/>
      <c r="DY356" s="911"/>
      <c r="DZ356" s="912"/>
      <c r="EA356" s="912"/>
      <c r="EB356" s="912"/>
      <c r="EC356" s="912"/>
      <c r="ED356" s="912"/>
      <c r="EE356" s="912"/>
      <c r="EF356" s="912"/>
      <c r="EG356" s="912"/>
      <c r="EH356" s="912"/>
      <c r="EI356" s="912"/>
      <c r="EJ356" s="912"/>
      <c r="EK356" s="912"/>
      <c r="EL356" s="913"/>
      <c r="EM356" s="913"/>
      <c r="EN356" s="913"/>
      <c r="EO356" s="913"/>
      <c r="EP356" s="913"/>
      <c r="EQ356" s="913"/>
      <c r="ER356" s="888"/>
      <c r="ES356" s="898"/>
      <c r="ET356" s="948" t="str">
        <f>IF(Portada!$A$1="www.fly-logics.com","ILS",0)</f>
        <v>ILS</v>
      </c>
      <c r="EU356" s="948"/>
      <c r="EV356" s="948"/>
      <c r="EW356" s="948"/>
      <c r="EX356" s="948"/>
      <c r="EY356" s="948"/>
      <c r="EZ356" s="949" t="str">
        <f>IF(Portada!$A$1="www.fly-logics.com","VFR",0)</f>
        <v>VFR</v>
      </c>
      <c r="FA356" s="950"/>
      <c r="FB356" s="950"/>
      <c r="FC356" s="950"/>
      <c r="FD356" s="951"/>
      <c r="FE356" s="949" t="str">
        <f>IF(Portada!$A$1="www.fly-logics.com","ADF",0)</f>
        <v>ADF</v>
      </c>
      <c r="FF356" s="950"/>
      <c r="FG356" s="950"/>
      <c r="FH356" s="950"/>
      <c r="FI356" s="950"/>
      <c r="FJ356" s="951"/>
      <c r="FK356" s="952" t="str">
        <f>IF(Portada!$A$1="www.fly-logics.com","VOR",0)</f>
        <v>VOR</v>
      </c>
      <c r="FL356" s="952"/>
      <c r="FM356" s="952"/>
      <c r="FN356" s="952"/>
      <c r="FO356" s="952"/>
      <c r="FP356" s="952"/>
      <c r="FQ356" s="625"/>
      <c r="FR356" s="910"/>
      <c r="FS356" s="911"/>
      <c r="FT356" s="911"/>
      <c r="FU356" s="911"/>
      <c r="FV356" s="911"/>
      <c r="FW356" s="912"/>
      <c r="FX356" s="912"/>
      <c r="FY356" s="912"/>
      <c r="FZ356" s="912"/>
      <c r="GA356" s="912"/>
      <c r="GB356" s="912"/>
      <c r="GC356" s="912"/>
      <c r="GD356" s="912"/>
      <c r="GE356" s="912"/>
      <c r="GF356" s="912"/>
      <c r="GG356" s="912"/>
      <c r="GH356" s="912"/>
      <c r="GI356" s="913"/>
      <c r="GJ356" s="913"/>
      <c r="GK356" s="913"/>
      <c r="GL356" s="913"/>
      <c r="GM356" s="913"/>
      <c r="GN356" s="913"/>
      <c r="GO356" s="888"/>
    </row>
    <row r="357" spans="1:197" ht="9.75" customHeight="1" x14ac:dyDescent="0.2">
      <c r="A357" s="898"/>
      <c r="B357" s="715"/>
      <c r="C357" s="716"/>
      <c r="D357" s="716"/>
      <c r="E357" s="716"/>
      <c r="F357" s="716"/>
      <c r="G357" s="717"/>
      <c r="H357" s="715"/>
      <c r="I357" s="716"/>
      <c r="J357" s="716"/>
      <c r="K357" s="716"/>
      <c r="L357" s="717"/>
      <c r="M357" s="715"/>
      <c r="N357" s="716"/>
      <c r="O357" s="716"/>
      <c r="P357" s="716"/>
      <c r="Q357" s="716"/>
      <c r="R357" s="717"/>
      <c r="S357" s="715"/>
      <c r="T357" s="716"/>
      <c r="U357" s="716"/>
      <c r="V357" s="716"/>
      <c r="W357" s="716"/>
      <c r="X357" s="717"/>
      <c r="Y357" s="625"/>
      <c r="Z357" s="911"/>
      <c r="AA357" s="911"/>
      <c r="AB357" s="911"/>
      <c r="AC357" s="911"/>
      <c r="AD357" s="911"/>
      <c r="AE357" s="912"/>
      <c r="AF357" s="912"/>
      <c r="AG357" s="912"/>
      <c r="AH357" s="912"/>
      <c r="AI357" s="912"/>
      <c r="AJ357" s="912"/>
      <c r="AK357" s="912"/>
      <c r="AL357" s="912"/>
      <c r="AM357" s="912"/>
      <c r="AN357" s="912"/>
      <c r="AO357" s="912"/>
      <c r="AP357" s="912"/>
      <c r="AQ357" s="913"/>
      <c r="AR357" s="913"/>
      <c r="AS357" s="913"/>
      <c r="AT357" s="913"/>
      <c r="AU357" s="913"/>
      <c r="AV357" s="913"/>
      <c r="AW357" s="888"/>
      <c r="AX357" s="898"/>
      <c r="AY357" s="715"/>
      <c r="AZ357" s="716"/>
      <c r="BA357" s="716"/>
      <c r="BB357" s="716"/>
      <c r="BC357" s="716"/>
      <c r="BD357" s="717"/>
      <c r="BE357" s="715"/>
      <c r="BF357" s="716"/>
      <c r="BG357" s="716"/>
      <c r="BH357" s="716"/>
      <c r="BI357" s="717"/>
      <c r="BJ357" s="715"/>
      <c r="BK357" s="716"/>
      <c r="BL357" s="716"/>
      <c r="BM357" s="716"/>
      <c r="BN357" s="716"/>
      <c r="BO357" s="717"/>
      <c r="BP357" s="715"/>
      <c r="BQ357" s="716"/>
      <c r="BR357" s="716"/>
      <c r="BS357" s="716"/>
      <c r="BT357" s="716"/>
      <c r="BU357" s="717"/>
      <c r="BV357" s="625"/>
      <c r="BW357" s="911"/>
      <c r="BX357" s="911"/>
      <c r="BY357" s="911"/>
      <c r="BZ357" s="911"/>
      <c r="CA357" s="911"/>
      <c r="CB357" s="912"/>
      <c r="CC357" s="912"/>
      <c r="CD357" s="912"/>
      <c r="CE357" s="912"/>
      <c r="CF357" s="912"/>
      <c r="CG357" s="912"/>
      <c r="CH357" s="912"/>
      <c r="CI357" s="912"/>
      <c r="CJ357" s="912"/>
      <c r="CK357" s="912"/>
      <c r="CL357" s="912"/>
      <c r="CM357" s="912"/>
      <c r="CN357" s="913"/>
      <c r="CO357" s="913"/>
      <c r="CP357" s="913"/>
      <c r="CQ357" s="913"/>
      <c r="CR357" s="913"/>
      <c r="CS357" s="913"/>
      <c r="CT357" s="888"/>
      <c r="CV357" s="898"/>
      <c r="CW357" s="715"/>
      <c r="CX357" s="716"/>
      <c r="CY357" s="716"/>
      <c r="CZ357" s="716"/>
      <c r="DA357" s="716"/>
      <c r="DB357" s="717"/>
      <c r="DC357" s="715"/>
      <c r="DD357" s="716"/>
      <c r="DE357" s="716"/>
      <c r="DF357" s="716"/>
      <c r="DG357" s="717"/>
      <c r="DH357" s="715"/>
      <c r="DI357" s="716"/>
      <c r="DJ357" s="716"/>
      <c r="DK357" s="716"/>
      <c r="DL357" s="716"/>
      <c r="DM357" s="717"/>
      <c r="DN357" s="715"/>
      <c r="DO357" s="716"/>
      <c r="DP357" s="716"/>
      <c r="DQ357" s="716"/>
      <c r="DR357" s="716"/>
      <c r="DS357" s="717"/>
      <c r="DT357" s="625"/>
      <c r="DU357" s="911"/>
      <c r="DV357" s="911"/>
      <c r="DW357" s="911"/>
      <c r="DX357" s="911"/>
      <c r="DY357" s="911"/>
      <c r="DZ357" s="912"/>
      <c r="EA357" s="912"/>
      <c r="EB357" s="912"/>
      <c r="EC357" s="912"/>
      <c r="ED357" s="912"/>
      <c r="EE357" s="912"/>
      <c r="EF357" s="912"/>
      <c r="EG357" s="912"/>
      <c r="EH357" s="912"/>
      <c r="EI357" s="912"/>
      <c r="EJ357" s="912"/>
      <c r="EK357" s="912"/>
      <c r="EL357" s="913"/>
      <c r="EM357" s="913"/>
      <c r="EN357" s="913"/>
      <c r="EO357" s="913"/>
      <c r="EP357" s="913"/>
      <c r="EQ357" s="913"/>
      <c r="ER357" s="888"/>
      <c r="ES357" s="898"/>
      <c r="ET357" s="715"/>
      <c r="EU357" s="716"/>
      <c r="EV357" s="716"/>
      <c r="EW357" s="716"/>
      <c r="EX357" s="716"/>
      <c r="EY357" s="717"/>
      <c r="EZ357" s="715"/>
      <c r="FA357" s="716"/>
      <c r="FB357" s="716"/>
      <c r="FC357" s="716"/>
      <c r="FD357" s="717"/>
      <c r="FE357" s="715"/>
      <c r="FF357" s="716"/>
      <c r="FG357" s="716"/>
      <c r="FH357" s="716"/>
      <c r="FI357" s="716"/>
      <c r="FJ357" s="717"/>
      <c r="FK357" s="715"/>
      <c r="FL357" s="716"/>
      <c r="FM357" s="716"/>
      <c r="FN357" s="716"/>
      <c r="FO357" s="716"/>
      <c r="FP357" s="717"/>
      <c r="FQ357" s="625"/>
      <c r="FR357" s="911"/>
      <c r="FS357" s="911"/>
      <c r="FT357" s="911"/>
      <c r="FU357" s="911"/>
      <c r="FV357" s="911"/>
      <c r="FW357" s="912"/>
      <c r="FX357" s="912"/>
      <c r="FY357" s="912"/>
      <c r="FZ357" s="912"/>
      <c r="GA357" s="912"/>
      <c r="GB357" s="912"/>
      <c r="GC357" s="912"/>
      <c r="GD357" s="912"/>
      <c r="GE357" s="912"/>
      <c r="GF357" s="912"/>
      <c r="GG357" s="912"/>
      <c r="GH357" s="912"/>
      <c r="GI357" s="913"/>
      <c r="GJ357" s="913"/>
      <c r="GK357" s="913"/>
      <c r="GL357" s="913"/>
      <c r="GM357" s="913"/>
      <c r="GN357" s="913"/>
      <c r="GO357" s="888"/>
    </row>
    <row r="358" spans="1:197" ht="9" customHeight="1" x14ac:dyDescent="0.2">
      <c r="A358" s="898"/>
      <c r="B358" s="718"/>
      <c r="C358" s="719"/>
      <c r="D358" s="719"/>
      <c r="E358" s="719"/>
      <c r="F358" s="719"/>
      <c r="G358" s="720"/>
      <c r="H358" s="721"/>
      <c r="I358" s="722"/>
      <c r="J358" s="722"/>
      <c r="K358" s="722"/>
      <c r="L358" s="723"/>
      <c r="M358" s="721"/>
      <c r="N358" s="722"/>
      <c r="O358" s="722"/>
      <c r="P358" s="722"/>
      <c r="Q358" s="722"/>
      <c r="R358" s="723"/>
      <c r="S358" s="718"/>
      <c r="T358" s="719"/>
      <c r="U358" s="719"/>
      <c r="V358" s="719"/>
      <c r="W358" s="719"/>
      <c r="X358" s="720"/>
      <c r="Y358" s="625"/>
      <c r="Z358" s="910"/>
      <c r="AA358" s="911"/>
      <c r="AB358" s="911"/>
      <c r="AC358" s="911"/>
      <c r="AD358" s="911"/>
      <c r="AE358" s="912"/>
      <c r="AF358" s="912"/>
      <c r="AG358" s="912"/>
      <c r="AH358" s="912"/>
      <c r="AI358" s="912"/>
      <c r="AJ358" s="912"/>
      <c r="AK358" s="912"/>
      <c r="AL358" s="912"/>
      <c r="AM358" s="912"/>
      <c r="AN358" s="912"/>
      <c r="AO358" s="912"/>
      <c r="AP358" s="912"/>
      <c r="AQ358" s="913"/>
      <c r="AR358" s="913"/>
      <c r="AS358" s="913"/>
      <c r="AT358" s="913"/>
      <c r="AU358" s="913"/>
      <c r="AV358" s="913"/>
      <c r="AW358" s="888"/>
      <c r="AX358" s="898"/>
      <c r="AY358" s="718"/>
      <c r="AZ358" s="719"/>
      <c r="BA358" s="719"/>
      <c r="BB358" s="719"/>
      <c r="BC358" s="719"/>
      <c r="BD358" s="720"/>
      <c r="BE358" s="721"/>
      <c r="BF358" s="722"/>
      <c r="BG358" s="722"/>
      <c r="BH358" s="722"/>
      <c r="BI358" s="723"/>
      <c r="BJ358" s="721"/>
      <c r="BK358" s="722"/>
      <c r="BL358" s="722"/>
      <c r="BM358" s="722"/>
      <c r="BN358" s="722"/>
      <c r="BO358" s="723"/>
      <c r="BP358" s="718"/>
      <c r="BQ358" s="719"/>
      <c r="BR358" s="719"/>
      <c r="BS358" s="719"/>
      <c r="BT358" s="719"/>
      <c r="BU358" s="720"/>
      <c r="BV358" s="625"/>
      <c r="BW358" s="910"/>
      <c r="BX358" s="911"/>
      <c r="BY358" s="911"/>
      <c r="BZ358" s="911"/>
      <c r="CA358" s="911"/>
      <c r="CB358" s="912"/>
      <c r="CC358" s="912"/>
      <c r="CD358" s="912"/>
      <c r="CE358" s="912"/>
      <c r="CF358" s="912"/>
      <c r="CG358" s="912"/>
      <c r="CH358" s="912"/>
      <c r="CI358" s="912"/>
      <c r="CJ358" s="912"/>
      <c r="CK358" s="912"/>
      <c r="CL358" s="912"/>
      <c r="CM358" s="912"/>
      <c r="CN358" s="913"/>
      <c r="CO358" s="913"/>
      <c r="CP358" s="913"/>
      <c r="CQ358" s="913"/>
      <c r="CR358" s="913"/>
      <c r="CS358" s="913"/>
      <c r="CT358" s="888"/>
      <c r="CV358" s="898"/>
      <c r="CW358" s="718"/>
      <c r="CX358" s="719"/>
      <c r="CY358" s="719"/>
      <c r="CZ358" s="719"/>
      <c r="DA358" s="719"/>
      <c r="DB358" s="720"/>
      <c r="DC358" s="721"/>
      <c r="DD358" s="722"/>
      <c r="DE358" s="722"/>
      <c r="DF358" s="722"/>
      <c r="DG358" s="723"/>
      <c r="DH358" s="721"/>
      <c r="DI358" s="722"/>
      <c r="DJ358" s="722"/>
      <c r="DK358" s="722"/>
      <c r="DL358" s="722"/>
      <c r="DM358" s="723"/>
      <c r="DN358" s="718"/>
      <c r="DO358" s="719"/>
      <c r="DP358" s="719"/>
      <c r="DQ358" s="719"/>
      <c r="DR358" s="719"/>
      <c r="DS358" s="720"/>
      <c r="DT358" s="625"/>
      <c r="DU358" s="910"/>
      <c r="DV358" s="911"/>
      <c r="DW358" s="911"/>
      <c r="DX358" s="911"/>
      <c r="DY358" s="911"/>
      <c r="DZ358" s="912"/>
      <c r="EA358" s="912"/>
      <c r="EB358" s="912"/>
      <c r="EC358" s="912"/>
      <c r="ED358" s="912"/>
      <c r="EE358" s="912"/>
      <c r="EF358" s="912"/>
      <c r="EG358" s="912"/>
      <c r="EH358" s="912"/>
      <c r="EI358" s="912"/>
      <c r="EJ358" s="912"/>
      <c r="EK358" s="912"/>
      <c r="EL358" s="913"/>
      <c r="EM358" s="913"/>
      <c r="EN358" s="913"/>
      <c r="EO358" s="913"/>
      <c r="EP358" s="913"/>
      <c r="EQ358" s="913"/>
      <c r="ER358" s="888"/>
      <c r="ES358" s="898"/>
      <c r="ET358" s="718"/>
      <c r="EU358" s="719"/>
      <c r="EV358" s="719"/>
      <c r="EW358" s="719"/>
      <c r="EX358" s="719"/>
      <c r="EY358" s="720"/>
      <c r="EZ358" s="721"/>
      <c r="FA358" s="722"/>
      <c r="FB358" s="722"/>
      <c r="FC358" s="722"/>
      <c r="FD358" s="723"/>
      <c r="FE358" s="721"/>
      <c r="FF358" s="722"/>
      <c r="FG358" s="722"/>
      <c r="FH358" s="722"/>
      <c r="FI358" s="722"/>
      <c r="FJ358" s="723"/>
      <c r="FK358" s="718"/>
      <c r="FL358" s="719"/>
      <c r="FM358" s="719"/>
      <c r="FN358" s="719"/>
      <c r="FO358" s="719"/>
      <c r="FP358" s="720"/>
      <c r="FQ358" s="625"/>
      <c r="FR358" s="910"/>
      <c r="FS358" s="911"/>
      <c r="FT358" s="911"/>
      <c r="FU358" s="911"/>
      <c r="FV358" s="911"/>
      <c r="FW358" s="912"/>
      <c r="FX358" s="912"/>
      <c r="FY358" s="912"/>
      <c r="FZ358" s="912"/>
      <c r="GA358" s="912"/>
      <c r="GB358" s="912"/>
      <c r="GC358" s="912"/>
      <c r="GD358" s="912"/>
      <c r="GE358" s="912"/>
      <c r="GF358" s="912"/>
      <c r="GG358" s="912"/>
      <c r="GH358" s="912"/>
      <c r="GI358" s="913"/>
      <c r="GJ358" s="913"/>
      <c r="GK358" s="913"/>
      <c r="GL358" s="913"/>
      <c r="GM358" s="913"/>
      <c r="GN358" s="913"/>
      <c r="GO358" s="888"/>
    </row>
    <row r="359" spans="1:197" ht="6.75" customHeight="1" x14ac:dyDescent="0.2">
      <c r="A359" s="898"/>
      <c r="B359" s="168"/>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625"/>
      <c r="Z359" s="911"/>
      <c r="AA359" s="911"/>
      <c r="AB359" s="911"/>
      <c r="AC359" s="911"/>
      <c r="AD359" s="911"/>
      <c r="AE359" s="912"/>
      <c r="AF359" s="912"/>
      <c r="AG359" s="912"/>
      <c r="AH359" s="912"/>
      <c r="AI359" s="912"/>
      <c r="AJ359" s="912"/>
      <c r="AK359" s="912"/>
      <c r="AL359" s="912"/>
      <c r="AM359" s="912"/>
      <c r="AN359" s="912"/>
      <c r="AO359" s="912"/>
      <c r="AP359" s="912"/>
      <c r="AQ359" s="913"/>
      <c r="AR359" s="913"/>
      <c r="AS359" s="913"/>
      <c r="AT359" s="913"/>
      <c r="AU359" s="913"/>
      <c r="AV359" s="913"/>
      <c r="AW359" s="888"/>
      <c r="AX359" s="898"/>
      <c r="AY359" s="168"/>
      <c r="AZ359" s="168"/>
      <c r="BA359" s="168"/>
      <c r="BB359" s="168"/>
      <c r="BC359" s="168"/>
      <c r="BD359" s="168"/>
      <c r="BE359" s="168"/>
      <c r="BF359" s="168"/>
      <c r="BG359" s="168"/>
      <c r="BH359" s="168"/>
      <c r="BI359" s="168"/>
      <c r="BJ359" s="168"/>
      <c r="BK359" s="168"/>
      <c r="BL359" s="168"/>
      <c r="BM359" s="168"/>
      <c r="BN359" s="168"/>
      <c r="BO359" s="168"/>
      <c r="BP359" s="168"/>
      <c r="BQ359" s="168"/>
      <c r="BR359" s="168"/>
      <c r="BS359" s="168"/>
      <c r="BT359" s="168"/>
      <c r="BU359" s="168"/>
      <c r="BV359" s="625"/>
      <c r="BW359" s="911"/>
      <c r="BX359" s="911"/>
      <c r="BY359" s="911"/>
      <c r="BZ359" s="911"/>
      <c r="CA359" s="911"/>
      <c r="CB359" s="912"/>
      <c r="CC359" s="912"/>
      <c r="CD359" s="912"/>
      <c r="CE359" s="912"/>
      <c r="CF359" s="912"/>
      <c r="CG359" s="912"/>
      <c r="CH359" s="912"/>
      <c r="CI359" s="912"/>
      <c r="CJ359" s="912"/>
      <c r="CK359" s="912"/>
      <c r="CL359" s="912"/>
      <c r="CM359" s="912"/>
      <c r="CN359" s="913"/>
      <c r="CO359" s="913"/>
      <c r="CP359" s="913"/>
      <c r="CQ359" s="913"/>
      <c r="CR359" s="913"/>
      <c r="CS359" s="913"/>
      <c r="CT359" s="888"/>
      <c r="CV359" s="898"/>
      <c r="CW359" s="168"/>
      <c r="CX359" s="168"/>
      <c r="CY359" s="168"/>
      <c r="CZ359" s="168"/>
      <c r="DA359" s="168"/>
      <c r="DB359" s="168"/>
      <c r="DC359" s="168"/>
      <c r="DD359" s="168"/>
      <c r="DE359" s="168"/>
      <c r="DF359" s="168"/>
      <c r="DG359" s="168"/>
      <c r="DH359" s="168"/>
      <c r="DI359" s="168"/>
      <c r="DJ359" s="168"/>
      <c r="DK359" s="168"/>
      <c r="DL359" s="168"/>
      <c r="DM359" s="168"/>
      <c r="DN359" s="168"/>
      <c r="DO359" s="168"/>
      <c r="DP359" s="168"/>
      <c r="DQ359" s="168"/>
      <c r="DR359" s="168"/>
      <c r="DS359" s="168"/>
      <c r="DT359" s="625"/>
      <c r="DU359" s="911"/>
      <c r="DV359" s="911"/>
      <c r="DW359" s="911"/>
      <c r="DX359" s="911"/>
      <c r="DY359" s="911"/>
      <c r="DZ359" s="912"/>
      <c r="EA359" s="912"/>
      <c r="EB359" s="912"/>
      <c r="EC359" s="912"/>
      <c r="ED359" s="912"/>
      <c r="EE359" s="912"/>
      <c r="EF359" s="912"/>
      <c r="EG359" s="912"/>
      <c r="EH359" s="912"/>
      <c r="EI359" s="912"/>
      <c r="EJ359" s="912"/>
      <c r="EK359" s="912"/>
      <c r="EL359" s="913"/>
      <c r="EM359" s="913"/>
      <c r="EN359" s="913"/>
      <c r="EO359" s="913"/>
      <c r="EP359" s="913"/>
      <c r="EQ359" s="913"/>
      <c r="ER359" s="888"/>
      <c r="ES359" s="898"/>
      <c r="ET359" s="168"/>
      <c r="EU359" s="168"/>
      <c r="EV359" s="168"/>
      <c r="EW359" s="168"/>
      <c r="EX359" s="168"/>
      <c r="EY359" s="168"/>
      <c r="EZ359" s="168"/>
      <c r="FA359" s="168"/>
      <c r="FB359" s="168"/>
      <c r="FC359" s="168"/>
      <c r="FD359" s="168"/>
      <c r="FE359" s="168"/>
      <c r="FF359" s="168"/>
      <c r="FG359" s="168"/>
      <c r="FH359" s="168"/>
      <c r="FI359" s="168"/>
      <c r="FJ359" s="168"/>
      <c r="FK359" s="168"/>
      <c r="FL359" s="168"/>
      <c r="FM359" s="168"/>
      <c r="FN359" s="168"/>
      <c r="FO359" s="168"/>
      <c r="FP359" s="168"/>
      <c r="FQ359" s="625"/>
      <c r="FR359" s="911"/>
      <c r="FS359" s="911"/>
      <c r="FT359" s="911"/>
      <c r="FU359" s="911"/>
      <c r="FV359" s="911"/>
      <c r="FW359" s="912"/>
      <c r="FX359" s="912"/>
      <c r="FY359" s="912"/>
      <c r="FZ359" s="912"/>
      <c r="GA359" s="912"/>
      <c r="GB359" s="912"/>
      <c r="GC359" s="912"/>
      <c r="GD359" s="912"/>
      <c r="GE359" s="912"/>
      <c r="GF359" s="912"/>
      <c r="GG359" s="912"/>
      <c r="GH359" s="912"/>
      <c r="GI359" s="913"/>
      <c r="GJ359" s="913"/>
      <c r="GK359" s="913"/>
      <c r="GL359" s="913"/>
      <c r="GM359" s="913"/>
      <c r="GN359" s="913"/>
      <c r="GO359" s="888"/>
    </row>
    <row r="360" spans="1:197" ht="5.25" customHeight="1" x14ac:dyDescent="0.2">
      <c r="A360" s="898"/>
      <c r="B360" s="930" t="str">
        <f>IF(B356="ILS","CAT I","")</f>
        <v>CAT I</v>
      </c>
      <c r="C360" s="931"/>
      <c r="D360" s="931"/>
      <c r="E360" s="936"/>
      <c r="F360" s="937"/>
      <c r="G360" s="937"/>
      <c r="H360" s="938"/>
      <c r="I360" s="20"/>
      <c r="J360" s="930" t="s">
        <v>58</v>
      </c>
      <c r="K360" s="931"/>
      <c r="L360" s="931"/>
      <c r="M360" s="921" t="str">
        <f>IF(B356="ILS","CAT II","")</f>
        <v>CAT II</v>
      </c>
      <c r="N360" s="922"/>
      <c r="O360" s="922"/>
      <c r="P360" s="923"/>
      <c r="Q360" s="20"/>
      <c r="R360" s="930" t="s">
        <v>61</v>
      </c>
      <c r="S360" s="931"/>
      <c r="T360" s="945"/>
      <c r="U360" s="921" t="str">
        <f>IF(B356="ILS","CAT III","")</f>
        <v>CAT III</v>
      </c>
      <c r="V360" s="922"/>
      <c r="W360" s="922"/>
      <c r="X360" s="923"/>
      <c r="Y360" s="625"/>
      <c r="Z360" s="910"/>
      <c r="AA360" s="911"/>
      <c r="AB360" s="911"/>
      <c r="AC360" s="911"/>
      <c r="AD360" s="911"/>
      <c r="AE360" s="912"/>
      <c r="AF360" s="912"/>
      <c r="AG360" s="912"/>
      <c r="AH360" s="912"/>
      <c r="AI360" s="912"/>
      <c r="AJ360" s="912"/>
      <c r="AK360" s="912"/>
      <c r="AL360" s="912"/>
      <c r="AM360" s="912"/>
      <c r="AN360" s="912"/>
      <c r="AO360" s="912"/>
      <c r="AP360" s="912"/>
      <c r="AQ360" s="913"/>
      <c r="AR360" s="913"/>
      <c r="AS360" s="913"/>
      <c r="AT360" s="913"/>
      <c r="AU360" s="913"/>
      <c r="AV360" s="913"/>
      <c r="AW360" s="888"/>
      <c r="AX360" s="898"/>
      <c r="AY360" s="930" t="str">
        <f>IF(AY356="ILS","CAT I","")</f>
        <v>CAT I</v>
      </c>
      <c r="AZ360" s="931"/>
      <c r="BA360" s="931"/>
      <c r="BB360" s="936"/>
      <c r="BC360" s="937"/>
      <c r="BD360" s="937"/>
      <c r="BE360" s="938"/>
      <c r="BF360" s="20"/>
      <c r="BG360" s="930" t="s">
        <v>58</v>
      </c>
      <c r="BH360" s="931"/>
      <c r="BI360" s="931"/>
      <c r="BJ360" s="921" t="str">
        <f>IF(AY356="ILS","CAT II","")</f>
        <v>CAT II</v>
      </c>
      <c r="BK360" s="922"/>
      <c r="BL360" s="922"/>
      <c r="BM360" s="923"/>
      <c r="BN360" s="20"/>
      <c r="BO360" s="930" t="s">
        <v>61</v>
      </c>
      <c r="BP360" s="931"/>
      <c r="BQ360" s="945"/>
      <c r="BR360" s="921" t="str">
        <f>IF(AY356="ILS","CAT III","")</f>
        <v>CAT III</v>
      </c>
      <c r="BS360" s="922"/>
      <c r="BT360" s="922"/>
      <c r="BU360" s="923"/>
      <c r="BV360" s="625"/>
      <c r="BW360" s="910"/>
      <c r="BX360" s="911"/>
      <c r="BY360" s="911"/>
      <c r="BZ360" s="911"/>
      <c r="CA360" s="911"/>
      <c r="CB360" s="912"/>
      <c r="CC360" s="912"/>
      <c r="CD360" s="912"/>
      <c r="CE360" s="912"/>
      <c r="CF360" s="912"/>
      <c r="CG360" s="912"/>
      <c r="CH360" s="912"/>
      <c r="CI360" s="912"/>
      <c r="CJ360" s="912"/>
      <c r="CK360" s="912"/>
      <c r="CL360" s="912"/>
      <c r="CM360" s="912"/>
      <c r="CN360" s="913"/>
      <c r="CO360" s="913"/>
      <c r="CP360" s="913"/>
      <c r="CQ360" s="913"/>
      <c r="CR360" s="913"/>
      <c r="CS360" s="913"/>
      <c r="CT360" s="888"/>
      <c r="CV360" s="898"/>
      <c r="CW360" s="930" t="str">
        <f>IF(CW356="ILS","CAT I","")</f>
        <v>CAT I</v>
      </c>
      <c r="CX360" s="931"/>
      <c r="CY360" s="931"/>
      <c r="CZ360" s="936"/>
      <c r="DA360" s="937"/>
      <c r="DB360" s="937"/>
      <c r="DC360" s="938"/>
      <c r="DD360" s="20"/>
      <c r="DE360" s="930" t="s">
        <v>58</v>
      </c>
      <c r="DF360" s="931"/>
      <c r="DG360" s="931"/>
      <c r="DH360" s="921" t="str">
        <f>IF(CW356="ILS","CAT II","")</f>
        <v>CAT II</v>
      </c>
      <c r="DI360" s="922"/>
      <c r="DJ360" s="922"/>
      <c r="DK360" s="923"/>
      <c r="DL360" s="20"/>
      <c r="DM360" s="930" t="s">
        <v>61</v>
      </c>
      <c r="DN360" s="931"/>
      <c r="DO360" s="945"/>
      <c r="DP360" s="921" t="str">
        <f>IF(CW356="ILS","CAT III","")</f>
        <v>CAT III</v>
      </c>
      <c r="DQ360" s="922"/>
      <c r="DR360" s="922"/>
      <c r="DS360" s="923"/>
      <c r="DT360" s="625"/>
      <c r="DU360" s="910"/>
      <c r="DV360" s="911"/>
      <c r="DW360" s="911"/>
      <c r="DX360" s="911"/>
      <c r="DY360" s="911"/>
      <c r="DZ360" s="912"/>
      <c r="EA360" s="912"/>
      <c r="EB360" s="912"/>
      <c r="EC360" s="912"/>
      <c r="ED360" s="912"/>
      <c r="EE360" s="912"/>
      <c r="EF360" s="912"/>
      <c r="EG360" s="912"/>
      <c r="EH360" s="912"/>
      <c r="EI360" s="912"/>
      <c r="EJ360" s="912"/>
      <c r="EK360" s="912"/>
      <c r="EL360" s="913"/>
      <c r="EM360" s="913"/>
      <c r="EN360" s="913"/>
      <c r="EO360" s="913"/>
      <c r="EP360" s="913"/>
      <c r="EQ360" s="913"/>
      <c r="ER360" s="888"/>
      <c r="ES360" s="898"/>
      <c r="ET360" s="930" t="str">
        <f>IF(ET356="ILS","CAT I","")</f>
        <v>CAT I</v>
      </c>
      <c r="EU360" s="931"/>
      <c r="EV360" s="931"/>
      <c r="EW360" s="936"/>
      <c r="EX360" s="937"/>
      <c r="EY360" s="937"/>
      <c r="EZ360" s="938"/>
      <c r="FA360" s="20"/>
      <c r="FB360" s="930" t="s">
        <v>58</v>
      </c>
      <c r="FC360" s="931"/>
      <c r="FD360" s="931"/>
      <c r="FE360" s="921" t="str">
        <f>IF(ET356="ILS","CAT II","")</f>
        <v>CAT II</v>
      </c>
      <c r="FF360" s="922"/>
      <c r="FG360" s="922"/>
      <c r="FH360" s="923"/>
      <c r="FI360" s="20"/>
      <c r="FJ360" s="930" t="s">
        <v>61</v>
      </c>
      <c r="FK360" s="931"/>
      <c r="FL360" s="945"/>
      <c r="FM360" s="921" t="str">
        <f>IF(ET356="ILS","CAT III","")</f>
        <v>CAT III</v>
      </c>
      <c r="FN360" s="922"/>
      <c r="FO360" s="922"/>
      <c r="FP360" s="923"/>
      <c r="FQ360" s="625"/>
      <c r="FR360" s="910"/>
      <c r="FS360" s="911"/>
      <c r="FT360" s="911"/>
      <c r="FU360" s="911"/>
      <c r="FV360" s="911"/>
      <c r="FW360" s="912"/>
      <c r="FX360" s="912"/>
      <c r="FY360" s="912"/>
      <c r="FZ360" s="912"/>
      <c r="GA360" s="912"/>
      <c r="GB360" s="912"/>
      <c r="GC360" s="912"/>
      <c r="GD360" s="912"/>
      <c r="GE360" s="912"/>
      <c r="GF360" s="912"/>
      <c r="GG360" s="912"/>
      <c r="GH360" s="912"/>
      <c r="GI360" s="913"/>
      <c r="GJ360" s="913"/>
      <c r="GK360" s="913"/>
      <c r="GL360" s="913"/>
      <c r="GM360" s="913"/>
      <c r="GN360" s="913"/>
      <c r="GO360" s="888"/>
    </row>
    <row r="361" spans="1:197" ht="9.75" customHeight="1" x14ac:dyDescent="0.2">
      <c r="A361" s="898"/>
      <c r="B361" s="932"/>
      <c r="C361" s="933"/>
      <c r="D361" s="933"/>
      <c r="E361" s="939"/>
      <c r="F361" s="940"/>
      <c r="G361" s="940"/>
      <c r="H361" s="941"/>
      <c r="I361" s="20"/>
      <c r="J361" s="932"/>
      <c r="K361" s="933"/>
      <c r="L361" s="933"/>
      <c r="M361" s="924"/>
      <c r="N361" s="925"/>
      <c r="O361" s="925"/>
      <c r="P361" s="926"/>
      <c r="Q361" s="20"/>
      <c r="R361" s="932"/>
      <c r="S361" s="933"/>
      <c r="T361" s="946"/>
      <c r="U361" s="924"/>
      <c r="V361" s="925"/>
      <c r="W361" s="925"/>
      <c r="X361" s="926"/>
      <c r="Y361" s="625"/>
      <c r="Z361" s="911"/>
      <c r="AA361" s="911"/>
      <c r="AB361" s="911"/>
      <c r="AC361" s="911"/>
      <c r="AD361" s="911"/>
      <c r="AE361" s="912"/>
      <c r="AF361" s="912"/>
      <c r="AG361" s="912"/>
      <c r="AH361" s="912"/>
      <c r="AI361" s="912"/>
      <c r="AJ361" s="912"/>
      <c r="AK361" s="912"/>
      <c r="AL361" s="912"/>
      <c r="AM361" s="912"/>
      <c r="AN361" s="912"/>
      <c r="AO361" s="912"/>
      <c r="AP361" s="912"/>
      <c r="AQ361" s="913"/>
      <c r="AR361" s="913"/>
      <c r="AS361" s="913"/>
      <c r="AT361" s="913"/>
      <c r="AU361" s="913"/>
      <c r="AV361" s="913"/>
      <c r="AW361" s="888"/>
      <c r="AX361" s="898"/>
      <c r="AY361" s="932"/>
      <c r="AZ361" s="933"/>
      <c r="BA361" s="933"/>
      <c r="BB361" s="939"/>
      <c r="BC361" s="940"/>
      <c r="BD361" s="940"/>
      <c r="BE361" s="941"/>
      <c r="BF361" s="20"/>
      <c r="BG361" s="932"/>
      <c r="BH361" s="933"/>
      <c r="BI361" s="933"/>
      <c r="BJ361" s="924"/>
      <c r="BK361" s="925"/>
      <c r="BL361" s="925"/>
      <c r="BM361" s="926"/>
      <c r="BN361" s="20"/>
      <c r="BO361" s="932"/>
      <c r="BP361" s="933"/>
      <c r="BQ361" s="946"/>
      <c r="BR361" s="924"/>
      <c r="BS361" s="925"/>
      <c r="BT361" s="925"/>
      <c r="BU361" s="926"/>
      <c r="BV361" s="625"/>
      <c r="BW361" s="911"/>
      <c r="BX361" s="911"/>
      <c r="BY361" s="911"/>
      <c r="BZ361" s="911"/>
      <c r="CA361" s="911"/>
      <c r="CB361" s="912"/>
      <c r="CC361" s="912"/>
      <c r="CD361" s="912"/>
      <c r="CE361" s="912"/>
      <c r="CF361" s="912"/>
      <c r="CG361" s="912"/>
      <c r="CH361" s="912"/>
      <c r="CI361" s="912"/>
      <c r="CJ361" s="912"/>
      <c r="CK361" s="912"/>
      <c r="CL361" s="912"/>
      <c r="CM361" s="912"/>
      <c r="CN361" s="913"/>
      <c r="CO361" s="913"/>
      <c r="CP361" s="913"/>
      <c r="CQ361" s="913"/>
      <c r="CR361" s="913"/>
      <c r="CS361" s="913"/>
      <c r="CT361" s="888"/>
      <c r="CV361" s="898"/>
      <c r="CW361" s="932"/>
      <c r="CX361" s="933"/>
      <c r="CY361" s="933"/>
      <c r="CZ361" s="939"/>
      <c r="DA361" s="940"/>
      <c r="DB361" s="940"/>
      <c r="DC361" s="941"/>
      <c r="DD361" s="20"/>
      <c r="DE361" s="932"/>
      <c r="DF361" s="933"/>
      <c r="DG361" s="933"/>
      <c r="DH361" s="924"/>
      <c r="DI361" s="925"/>
      <c r="DJ361" s="925"/>
      <c r="DK361" s="926"/>
      <c r="DL361" s="20"/>
      <c r="DM361" s="932"/>
      <c r="DN361" s="933"/>
      <c r="DO361" s="946"/>
      <c r="DP361" s="924"/>
      <c r="DQ361" s="925"/>
      <c r="DR361" s="925"/>
      <c r="DS361" s="926"/>
      <c r="DT361" s="625"/>
      <c r="DU361" s="911"/>
      <c r="DV361" s="911"/>
      <c r="DW361" s="911"/>
      <c r="DX361" s="911"/>
      <c r="DY361" s="911"/>
      <c r="DZ361" s="912"/>
      <c r="EA361" s="912"/>
      <c r="EB361" s="912"/>
      <c r="EC361" s="912"/>
      <c r="ED361" s="912"/>
      <c r="EE361" s="912"/>
      <c r="EF361" s="912"/>
      <c r="EG361" s="912"/>
      <c r="EH361" s="912"/>
      <c r="EI361" s="912"/>
      <c r="EJ361" s="912"/>
      <c r="EK361" s="912"/>
      <c r="EL361" s="913"/>
      <c r="EM361" s="913"/>
      <c r="EN361" s="913"/>
      <c r="EO361" s="913"/>
      <c r="EP361" s="913"/>
      <c r="EQ361" s="913"/>
      <c r="ER361" s="888"/>
      <c r="ES361" s="898"/>
      <c r="ET361" s="932"/>
      <c r="EU361" s="933"/>
      <c r="EV361" s="933"/>
      <c r="EW361" s="939"/>
      <c r="EX361" s="940"/>
      <c r="EY361" s="940"/>
      <c r="EZ361" s="941"/>
      <c r="FA361" s="20"/>
      <c r="FB361" s="932"/>
      <c r="FC361" s="933"/>
      <c r="FD361" s="933"/>
      <c r="FE361" s="924"/>
      <c r="FF361" s="925"/>
      <c r="FG361" s="925"/>
      <c r="FH361" s="926"/>
      <c r="FI361" s="20"/>
      <c r="FJ361" s="932"/>
      <c r="FK361" s="933"/>
      <c r="FL361" s="946"/>
      <c r="FM361" s="924"/>
      <c r="FN361" s="925"/>
      <c r="FO361" s="925"/>
      <c r="FP361" s="926"/>
      <c r="FQ361" s="625"/>
      <c r="FR361" s="911"/>
      <c r="FS361" s="911"/>
      <c r="FT361" s="911"/>
      <c r="FU361" s="911"/>
      <c r="FV361" s="911"/>
      <c r="FW361" s="912"/>
      <c r="FX361" s="912"/>
      <c r="FY361" s="912"/>
      <c r="FZ361" s="912"/>
      <c r="GA361" s="912"/>
      <c r="GB361" s="912"/>
      <c r="GC361" s="912"/>
      <c r="GD361" s="912"/>
      <c r="GE361" s="912"/>
      <c r="GF361" s="912"/>
      <c r="GG361" s="912"/>
      <c r="GH361" s="912"/>
      <c r="GI361" s="913"/>
      <c r="GJ361" s="913"/>
      <c r="GK361" s="913"/>
      <c r="GL361" s="913"/>
      <c r="GM361" s="913"/>
      <c r="GN361" s="913"/>
      <c r="GO361" s="888"/>
    </row>
    <row r="362" spans="1:197" ht="3" customHeight="1" x14ac:dyDescent="0.2">
      <c r="A362" s="898"/>
      <c r="B362" s="934"/>
      <c r="C362" s="935"/>
      <c r="D362" s="935"/>
      <c r="E362" s="942"/>
      <c r="F362" s="943"/>
      <c r="G362" s="943"/>
      <c r="H362" s="944"/>
      <c r="I362" s="20"/>
      <c r="J362" s="934"/>
      <c r="K362" s="935"/>
      <c r="L362" s="935"/>
      <c r="M362" s="927"/>
      <c r="N362" s="928"/>
      <c r="O362" s="928"/>
      <c r="P362" s="929"/>
      <c r="Q362" s="20"/>
      <c r="R362" s="934"/>
      <c r="S362" s="935"/>
      <c r="T362" s="947"/>
      <c r="U362" s="927"/>
      <c r="V362" s="928"/>
      <c r="W362" s="928"/>
      <c r="X362" s="929"/>
      <c r="Y362" s="625"/>
      <c r="Z362" s="910"/>
      <c r="AA362" s="911"/>
      <c r="AB362" s="911"/>
      <c r="AC362" s="911"/>
      <c r="AD362" s="911"/>
      <c r="AE362" s="912"/>
      <c r="AF362" s="912"/>
      <c r="AG362" s="912"/>
      <c r="AH362" s="912"/>
      <c r="AI362" s="912"/>
      <c r="AJ362" s="912"/>
      <c r="AK362" s="912"/>
      <c r="AL362" s="912"/>
      <c r="AM362" s="912"/>
      <c r="AN362" s="912"/>
      <c r="AO362" s="912"/>
      <c r="AP362" s="912"/>
      <c r="AQ362" s="913"/>
      <c r="AR362" s="913"/>
      <c r="AS362" s="913"/>
      <c r="AT362" s="913"/>
      <c r="AU362" s="913"/>
      <c r="AV362" s="913"/>
      <c r="AW362" s="888"/>
      <c r="AX362" s="898"/>
      <c r="AY362" s="934"/>
      <c r="AZ362" s="935"/>
      <c r="BA362" s="935"/>
      <c r="BB362" s="942"/>
      <c r="BC362" s="943"/>
      <c r="BD362" s="943"/>
      <c r="BE362" s="944"/>
      <c r="BF362" s="20"/>
      <c r="BG362" s="934"/>
      <c r="BH362" s="935"/>
      <c r="BI362" s="935"/>
      <c r="BJ362" s="927"/>
      <c r="BK362" s="928"/>
      <c r="BL362" s="928"/>
      <c r="BM362" s="929"/>
      <c r="BN362" s="20"/>
      <c r="BO362" s="934"/>
      <c r="BP362" s="935"/>
      <c r="BQ362" s="947"/>
      <c r="BR362" s="927"/>
      <c r="BS362" s="928"/>
      <c r="BT362" s="928"/>
      <c r="BU362" s="929"/>
      <c r="BV362" s="625"/>
      <c r="BW362" s="910"/>
      <c r="BX362" s="911"/>
      <c r="BY362" s="911"/>
      <c r="BZ362" s="911"/>
      <c r="CA362" s="911"/>
      <c r="CB362" s="912"/>
      <c r="CC362" s="912"/>
      <c r="CD362" s="912"/>
      <c r="CE362" s="912"/>
      <c r="CF362" s="912"/>
      <c r="CG362" s="912"/>
      <c r="CH362" s="912"/>
      <c r="CI362" s="912"/>
      <c r="CJ362" s="912"/>
      <c r="CK362" s="912"/>
      <c r="CL362" s="912"/>
      <c r="CM362" s="912"/>
      <c r="CN362" s="913"/>
      <c r="CO362" s="913"/>
      <c r="CP362" s="913"/>
      <c r="CQ362" s="913"/>
      <c r="CR362" s="913"/>
      <c r="CS362" s="913"/>
      <c r="CT362" s="888"/>
      <c r="CV362" s="898"/>
      <c r="CW362" s="934"/>
      <c r="CX362" s="935"/>
      <c r="CY362" s="935"/>
      <c r="CZ362" s="942"/>
      <c r="DA362" s="943"/>
      <c r="DB362" s="943"/>
      <c r="DC362" s="944"/>
      <c r="DD362" s="20"/>
      <c r="DE362" s="934"/>
      <c r="DF362" s="935"/>
      <c r="DG362" s="935"/>
      <c r="DH362" s="927"/>
      <c r="DI362" s="928"/>
      <c r="DJ362" s="928"/>
      <c r="DK362" s="929"/>
      <c r="DL362" s="20"/>
      <c r="DM362" s="934"/>
      <c r="DN362" s="935"/>
      <c r="DO362" s="947"/>
      <c r="DP362" s="927"/>
      <c r="DQ362" s="928"/>
      <c r="DR362" s="928"/>
      <c r="DS362" s="929"/>
      <c r="DT362" s="625"/>
      <c r="DU362" s="910"/>
      <c r="DV362" s="911"/>
      <c r="DW362" s="911"/>
      <c r="DX362" s="911"/>
      <c r="DY362" s="911"/>
      <c r="DZ362" s="912"/>
      <c r="EA362" s="912"/>
      <c r="EB362" s="912"/>
      <c r="EC362" s="912"/>
      <c r="ED362" s="912"/>
      <c r="EE362" s="912"/>
      <c r="EF362" s="912"/>
      <c r="EG362" s="912"/>
      <c r="EH362" s="912"/>
      <c r="EI362" s="912"/>
      <c r="EJ362" s="912"/>
      <c r="EK362" s="912"/>
      <c r="EL362" s="913"/>
      <c r="EM362" s="913"/>
      <c r="EN362" s="913"/>
      <c r="EO362" s="913"/>
      <c r="EP362" s="913"/>
      <c r="EQ362" s="913"/>
      <c r="ER362" s="888"/>
      <c r="ES362" s="898"/>
      <c r="ET362" s="934"/>
      <c r="EU362" s="935"/>
      <c r="EV362" s="935"/>
      <c r="EW362" s="942"/>
      <c r="EX362" s="943"/>
      <c r="EY362" s="943"/>
      <c r="EZ362" s="944"/>
      <c r="FA362" s="20"/>
      <c r="FB362" s="934"/>
      <c r="FC362" s="935"/>
      <c r="FD362" s="935"/>
      <c r="FE362" s="927"/>
      <c r="FF362" s="928"/>
      <c r="FG362" s="928"/>
      <c r="FH362" s="929"/>
      <c r="FI362" s="20"/>
      <c r="FJ362" s="934"/>
      <c r="FK362" s="935"/>
      <c r="FL362" s="947"/>
      <c r="FM362" s="927"/>
      <c r="FN362" s="928"/>
      <c r="FO362" s="928"/>
      <c r="FP362" s="929"/>
      <c r="FQ362" s="625"/>
      <c r="FR362" s="910"/>
      <c r="FS362" s="911"/>
      <c r="FT362" s="911"/>
      <c r="FU362" s="911"/>
      <c r="FV362" s="911"/>
      <c r="FW362" s="912"/>
      <c r="FX362" s="912"/>
      <c r="FY362" s="912"/>
      <c r="FZ362" s="912"/>
      <c r="GA362" s="912"/>
      <c r="GB362" s="912"/>
      <c r="GC362" s="912"/>
      <c r="GD362" s="912"/>
      <c r="GE362" s="912"/>
      <c r="GF362" s="912"/>
      <c r="GG362" s="912"/>
      <c r="GH362" s="912"/>
      <c r="GI362" s="913"/>
      <c r="GJ362" s="913"/>
      <c r="GK362" s="913"/>
      <c r="GL362" s="913"/>
      <c r="GM362" s="913"/>
      <c r="GN362" s="913"/>
      <c r="GO362" s="888"/>
    </row>
    <row r="363" spans="1:197" ht="8.25" customHeight="1" x14ac:dyDescent="0.2">
      <c r="A363" s="898"/>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625"/>
      <c r="Z363" s="911"/>
      <c r="AA363" s="911"/>
      <c r="AB363" s="911"/>
      <c r="AC363" s="911"/>
      <c r="AD363" s="911"/>
      <c r="AE363" s="912"/>
      <c r="AF363" s="912"/>
      <c r="AG363" s="912"/>
      <c r="AH363" s="912"/>
      <c r="AI363" s="912"/>
      <c r="AJ363" s="912"/>
      <c r="AK363" s="912"/>
      <c r="AL363" s="912"/>
      <c r="AM363" s="912"/>
      <c r="AN363" s="912"/>
      <c r="AO363" s="912"/>
      <c r="AP363" s="912"/>
      <c r="AQ363" s="913"/>
      <c r="AR363" s="913"/>
      <c r="AS363" s="913"/>
      <c r="AT363" s="913"/>
      <c r="AU363" s="913"/>
      <c r="AV363" s="913"/>
      <c r="AW363" s="888"/>
      <c r="AX363" s="898"/>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625"/>
      <c r="BW363" s="911"/>
      <c r="BX363" s="911"/>
      <c r="BY363" s="911"/>
      <c r="BZ363" s="911"/>
      <c r="CA363" s="911"/>
      <c r="CB363" s="912"/>
      <c r="CC363" s="912"/>
      <c r="CD363" s="912"/>
      <c r="CE363" s="912"/>
      <c r="CF363" s="912"/>
      <c r="CG363" s="912"/>
      <c r="CH363" s="912"/>
      <c r="CI363" s="912"/>
      <c r="CJ363" s="912"/>
      <c r="CK363" s="912"/>
      <c r="CL363" s="912"/>
      <c r="CM363" s="912"/>
      <c r="CN363" s="913"/>
      <c r="CO363" s="913"/>
      <c r="CP363" s="913"/>
      <c r="CQ363" s="913"/>
      <c r="CR363" s="913"/>
      <c r="CS363" s="913"/>
      <c r="CT363" s="888"/>
      <c r="CV363" s="898"/>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625"/>
      <c r="DU363" s="911"/>
      <c r="DV363" s="911"/>
      <c r="DW363" s="911"/>
      <c r="DX363" s="911"/>
      <c r="DY363" s="911"/>
      <c r="DZ363" s="912"/>
      <c r="EA363" s="912"/>
      <c r="EB363" s="912"/>
      <c r="EC363" s="912"/>
      <c r="ED363" s="912"/>
      <c r="EE363" s="912"/>
      <c r="EF363" s="912"/>
      <c r="EG363" s="912"/>
      <c r="EH363" s="912"/>
      <c r="EI363" s="912"/>
      <c r="EJ363" s="912"/>
      <c r="EK363" s="912"/>
      <c r="EL363" s="913"/>
      <c r="EM363" s="913"/>
      <c r="EN363" s="913"/>
      <c r="EO363" s="913"/>
      <c r="EP363" s="913"/>
      <c r="EQ363" s="913"/>
      <c r="ER363" s="888"/>
      <c r="ES363" s="898"/>
      <c r="ET363" s="20"/>
      <c r="EU363" s="20"/>
      <c r="EV363" s="20"/>
      <c r="EW363" s="20"/>
      <c r="EX363" s="20"/>
      <c r="EY363" s="20"/>
      <c r="EZ363" s="20"/>
      <c r="FA363" s="20"/>
      <c r="FB363" s="20"/>
      <c r="FC363" s="20"/>
      <c r="FD363" s="20"/>
      <c r="FE363" s="20"/>
      <c r="FF363" s="20"/>
      <c r="FG363" s="20"/>
      <c r="FH363" s="20"/>
      <c r="FI363" s="20"/>
      <c r="FJ363" s="20"/>
      <c r="FK363" s="20"/>
      <c r="FL363" s="20"/>
      <c r="FM363" s="20"/>
      <c r="FN363" s="20"/>
      <c r="FO363" s="20"/>
      <c r="FP363" s="20"/>
      <c r="FQ363" s="625"/>
      <c r="FR363" s="911"/>
      <c r="FS363" s="911"/>
      <c r="FT363" s="911"/>
      <c r="FU363" s="911"/>
      <c r="FV363" s="911"/>
      <c r="FW363" s="912"/>
      <c r="FX363" s="912"/>
      <c r="FY363" s="912"/>
      <c r="FZ363" s="912"/>
      <c r="GA363" s="912"/>
      <c r="GB363" s="912"/>
      <c r="GC363" s="912"/>
      <c r="GD363" s="912"/>
      <c r="GE363" s="912"/>
      <c r="GF363" s="912"/>
      <c r="GG363" s="912"/>
      <c r="GH363" s="912"/>
      <c r="GI363" s="913"/>
      <c r="GJ363" s="913"/>
      <c r="GK363" s="913"/>
      <c r="GL363" s="913"/>
      <c r="GM363" s="913"/>
      <c r="GN363" s="913"/>
      <c r="GO363" s="888"/>
    </row>
    <row r="364" spans="1:197" ht="6" customHeight="1" x14ac:dyDescent="0.25">
      <c r="A364" s="898"/>
      <c r="B364" s="657"/>
      <c r="C364" s="657"/>
      <c r="D364" s="657"/>
      <c r="E364" s="657"/>
      <c r="F364" s="657"/>
      <c r="G364" s="657"/>
      <c r="H364" s="657"/>
      <c r="I364" s="657"/>
      <c r="J364" s="657"/>
      <c r="K364" s="657"/>
      <c r="L364" s="657"/>
      <c r="M364" s="657"/>
      <c r="N364" s="657"/>
      <c r="O364" s="657"/>
      <c r="P364" s="657"/>
      <c r="Q364" s="657"/>
      <c r="R364" s="657"/>
      <c r="S364" s="657"/>
      <c r="T364" s="657"/>
      <c r="U364" s="657"/>
      <c r="V364" s="657"/>
      <c r="W364" s="657"/>
      <c r="X364" s="657"/>
      <c r="Y364" s="625"/>
      <c r="Z364" s="910"/>
      <c r="AA364" s="911"/>
      <c r="AB364" s="911"/>
      <c r="AC364" s="911"/>
      <c r="AD364" s="911"/>
      <c r="AE364" s="912"/>
      <c r="AF364" s="912"/>
      <c r="AG364" s="912"/>
      <c r="AH364" s="912"/>
      <c r="AI364" s="912"/>
      <c r="AJ364" s="912"/>
      <c r="AK364" s="912"/>
      <c r="AL364" s="912"/>
      <c r="AM364" s="912"/>
      <c r="AN364" s="912"/>
      <c r="AO364" s="912"/>
      <c r="AP364" s="912"/>
      <c r="AQ364" s="913"/>
      <c r="AR364" s="913"/>
      <c r="AS364" s="913"/>
      <c r="AT364" s="913"/>
      <c r="AU364" s="913"/>
      <c r="AV364" s="913"/>
      <c r="AW364" s="888"/>
      <c r="AX364" s="898"/>
      <c r="AY364" s="657"/>
      <c r="AZ364" s="657"/>
      <c r="BA364" s="657"/>
      <c r="BB364" s="657"/>
      <c r="BC364" s="657"/>
      <c r="BD364" s="657"/>
      <c r="BE364" s="657"/>
      <c r="BF364" s="657"/>
      <c r="BG364" s="657"/>
      <c r="BH364" s="657"/>
      <c r="BI364" s="657"/>
      <c r="BJ364" s="657"/>
      <c r="BK364" s="657"/>
      <c r="BL364" s="657"/>
      <c r="BM364" s="657"/>
      <c r="BN364" s="657"/>
      <c r="BO364" s="657"/>
      <c r="BP364" s="657"/>
      <c r="BQ364" s="657"/>
      <c r="BR364" s="657"/>
      <c r="BS364" s="657"/>
      <c r="BT364" s="657"/>
      <c r="BU364" s="657"/>
      <c r="BV364" s="625"/>
      <c r="BW364" s="910"/>
      <c r="BX364" s="911"/>
      <c r="BY364" s="911"/>
      <c r="BZ364" s="911"/>
      <c r="CA364" s="911"/>
      <c r="CB364" s="912"/>
      <c r="CC364" s="912"/>
      <c r="CD364" s="912"/>
      <c r="CE364" s="912"/>
      <c r="CF364" s="912"/>
      <c r="CG364" s="912"/>
      <c r="CH364" s="912"/>
      <c r="CI364" s="912"/>
      <c r="CJ364" s="912"/>
      <c r="CK364" s="912"/>
      <c r="CL364" s="912"/>
      <c r="CM364" s="912"/>
      <c r="CN364" s="913"/>
      <c r="CO364" s="913"/>
      <c r="CP364" s="913"/>
      <c r="CQ364" s="913"/>
      <c r="CR364" s="913"/>
      <c r="CS364" s="913"/>
      <c r="CT364" s="888"/>
      <c r="CV364" s="898"/>
      <c r="CW364" s="657"/>
      <c r="CX364" s="657"/>
      <c r="CY364" s="657"/>
      <c r="CZ364" s="657"/>
      <c r="DA364" s="657"/>
      <c r="DB364" s="657"/>
      <c r="DC364" s="657"/>
      <c r="DD364" s="657"/>
      <c r="DE364" s="657"/>
      <c r="DF364" s="657"/>
      <c r="DG364" s="657"/>
      <c r="DH364" s="657"/>
      <c r="DI364" s="657"/>
      <c r="DJ364" s="657"/>
      <c r="DK364" s="657"/>
      <c r="DL364" s="657"/>
      <c r="DM364" s="657"/>
      <c r="DN364" s="657"/>
      <c r="DO364" s="657"/>
      <c r="DP364" s="657"/>
      <c r="DQ364" s="657"/>
      <c r="DR364" s="657"/>
      <c r="DS364" s="657"/>
      <c r="DT364" s="625"/>
      <c r="DU364" s="910"/>
      <c r="DV364" s="911"/>
      <c r="DW364" s="911"/>
      <c r="DX364" s="911"/>
      <c r="DY364" s="911"/>
      <c r="DZ364" s="912"/>
      <c r="EA364" s="912"/>
      <c r="EB364" s="912"/>
      <c r="EC364" s="912"/>
      <c r="ED364" s="912"/>
      <c r="EE364" s="912"/>
      <c r="EF364" s="912"/>
      <c r="EG364" s="912"/>
      <c r="EH364" s="912"/>
      <c r="EI364" s="912"/>
      <c r="EJ364" s="912"/>
      <c r="EK364" s="912"/>
      <c r="EL364" s="913"/>
      <c r="EM364" s="913"/>
      <c r="EN364" s="913"/>
      <c r="EO364" s="913"/>
      <c r="EP364" s="913"/>
      <c r="EQ364" s="913"/>
      <c r="ER364" s="888"/>
      <c r="ES364" s="898"/>
      <c r="ET364" s="657"/>
      <c r="EU364" s="657"/>
      <c r="EV364" s="657"/>
      <c r="EW364" s="657"/>
      <c r="EX364" s="657"/>
      <c r="EY364" s="657"/>
      <c r="EZ364" s="657"/>
      <c r="FA364" s="657"/>
      <c r="FB364" s="657"/>
      <c r="FC364" s="657"/>
      <c r="FD364" s="657"/>
      <c r="FE364" s="657"/>
      <c r="FF364" s="657"/>
      <c r="FG364" s="657"/>
      <c r="FH364" s="657"/>
      <c r="FI364" s="657"/>
      <c r="FJ364" s="657"/>
      <c r="FK364" s="657"/>
      <c r="FL364" s="657"/>
      <c r="FM364" s="657"/>
      <c r="FN364" s="657"/>
      <c r="FO364" s="657"/>
      <c r="FP364" s="657"/>
      <c r="FQ364" s="625"/>
      <c r="FR364" s="910"/>
      <c r="FS364" s="911"/>
      <c r="FT364" s="911"/>
      <c r="FU364" s="911"/>
      <c r="FV364" s="911"/>
      <c r="FW364" s="912"/>
      <c r="FX364" s="912"/>
      <c r="FY364" s="912"/>
      <c r="FZ364" s="912"/>
      <c r="GA364" s="912"/>
      <c r="GB364" s="912"/>
      <c r="GC364" s="912"/>
      <c r="GD364" s="912"/>
      <c r="GE364" s="912"/>
      <c r="GF364" s="912"/>
      <c r="GG364" s="912"/>
      <c r="GH364" s="912"/>
      <c r="GI364" s="913"/>
      <c r="GJ364" s="913"/>
      <c r="GK364" s="913"/>
      <c r="GL364" s="913"/>
      <c r="GM364" s="913"/>
      <c r="GN364" s="913"/>
      <c r="GO364" s="888"/>
    </row>
    <row r="365" spans="1:197" ht="12.75" customHeight="1" x14ac:dyDescent="0.2">
      <c r="A365" s="898"/>
      <c r="B365" s="916" t="str">
        <f>'Resumen Anual'!$C$50</f>
        <v>INSTRUCTOR DE VUELO</v>
      </c>
      <c r="C365" s="917"/>
      <c r="D365" s="917"/>
      <c r="E365" s="917"/>
      <c r="F365" s="917"/>
      <c r="G365" s="917"/>
      <c r="H365" s="917"/>
      <c r="I365" s="917"/>
      <c r="J365" s="917"/>
      <c r="K365" s="917"/>
      <c r="L365" s="917"/>
      <c r="M365" s="917"/>
      <c r="N365" s="917"/>
      <c r="O365" s="918" t="str">
        <f>'Resumen Anual'!$Q$50</f>
        <v>Nº VUELOS</v>
      </c>
      <c r="P365" s="919"/>
      <c r="Q365" s="919"/>
      <c r="R365" s="919"/>
      <c r="S365" s="919"/>
      <c r="T365" s="920"/>
      <c r="U365" s="675"/>
      <c r="V365" s="676"/>
      <c r="W365" s="676"/>
      <c r="X365" s="677"/>
      <c r="Y365" s="625"/>
      <c r="Z365" s="911"/>
      <c r="AA365" s="911"/>
      <c r="AB365" s="911"/>
      <c r="AC365" s="911"/>
      <c r="AD365" s="911"/>
      <c r="AE365" s="912"/>
      <c r="AF365" s="912"/>
      <c r="AG365" s="912"/>
      <c r="AH365" s="912"/>
      <c r="AI365" s="912"/>
      <c r="AJ365" s="912"/>
      <c r="AK365" s="912"/>
      <c r="AL365" s="912"/>
      <c r="AM365" s="912"/>
      <c r="AN365" s="912"/>
      <c r="AO365" s="912"/>
      <c r="AP365" s="912"/>
      <c r="AQ365" s="913"/>
      <c r="AR365" s="913"/>
      <c r="AS365" s="913"/>
      <c r="AT365" s="913"/>
      <c r="AU365" s="913"/>
      <c r="AV365" s="913"/>
      <c r="AW365" s="888"/>
      <c r="AX365" s="898"/>
      <c r="AY365" s="916" t="str">
        <f>'Resumen Anual'!$C$50</f>
        <v>INSTRUCTOR DE VUELO</v>
      </c>
      <c r="AZ365" s="917"/>
      <c r="BA365" s="917"/>
      <c r="BB365" s="917"/>
      <c r="BC365" s="917"/>
      <c r="BD365" s="917"/>
      <c r="BE365" s="917"/>
      <c r="BF365" s="917"/>
      <c r="BG365" s="917"/>
      <c r="BH365" s="917"/>
      <c r="BI365" s="917"/>
      <c r="BJ365" s="917"/>
      <c r="BK365" s="917"/>
      <c r="BL365" s="918" t="str">
        <f>'Resumen Anual'!$Q$50</f>
        <v>Nº VUELOS</v>
      </c>
      <c r="BM365" s="919"/>
      <c r="BN365" s="919"/>
      <c r="BO365" s="919"/>
      <c r="BP365" s="919"/>
      <c r="BQ365" s="920"/>
      <c r="BR365" s="675"/>
      <c r="BS365" s="676"/>
      <c r="BT365" s="676"/>
      <c r="BU365" s="677"/>
      <c r="BV365" s="625"/>
      <c r="BW365" s="911"/>
      <c r="BX365" s="911"/>
      <c r="BY365" s="911"/>
      <c r="BZ365" s="911"/>
      <c r="CA365" s="911"/>
      <c r="CB365" s="912"/>
      <c r="CC365" s="912"/>
      <c r="CD365" s="912"/>
      <c r="CE365" s="912"/>
      <c r="CF365" s="912"/>
      <c r="CG365" s="912"/>
      <c r="CH365" s="912"/>
      <c r="CI365" s="912"/>
      <c r="CJ365" s="912"/>
      <c r="CK365" s="912"/>
      <c r="CL365" s="912"/>
      <c r="CM365" s="912"/>
      <c r="CN365" s="913"/>
      <c r="CO365" s="913"/>
      <c r="CP365" s="913"/>
      <c r="CQ365" s="913"/>
      <c r="CR365" s="913"/>
      <c r="CS365" s="913"/>
      <c r="CT365" s="888"/>
      <c r="CV365" s="898"/>
      <c r="CW365" s="916" t="str">
        <f>'Resumen Anual'!$C$50</f>
        <v>INSTRUCTOR DE VUELO</v>
      </c>
      <c r="CX365" s="917"/>
      <c r="CY365" s="917"/>
      <c r="CZ365" s="917"/>
      <c r="DA365" s="917"/>
      <c r="DB365" s="917"/>
      <c r="DC365" s="917"/>
      <c r="DD365" s="917"/>
      <c r="DE365" s="917"/>
      <c r="DF365" s="917"/>
      <c r="DG365" s="917"/>
      <c r="DH365" s="917"/>
      <c r="DI365" s="917"/>
      <c r="DJ365" s="918" t="str">
        <f>'Resumen Anual'!$Q$50</f>
        <v>Nº VUELOS</v>
      </c>
      <c r="DK365" s="919"/>
      <c r="DL365" s="919"/>
      <c r="DM365" s="919"/>
      <c r="DN365" s="919"/>
      <c r="DO365" s="920"/>
      <c r="DP365" s="675"/>
      <c r="DQ365" s="676"/>
      <c r="DR365" s="676"/>
      <c r="DS365" s="677"/>
      <c r="DT365" s="625"/>
      <c r="DU365" s="911"/>
      <c r="DV365" s="911"/>
      <c r="DW365" s="911"/>
      <c r="DX365" s="911"/>
      <c r="DY365" s="911"/>
      <c r="DZ365" s="912"/>
      <c r="EA365" s="912"/>
      <c r="EB365" s="912"/>
      <c r="EC365" s="912"/>
      <c r="ED365" s="912"/>
      <c r="EE365" s="912"/>
      <c r="EF365" s="912"/>
      <c r="EG365" s="912"/>
      <c r="EH365" s="912"/>
      <c r="EI365" s="912"/>
      <c r="EJ365" s="912"/>
      <c r="EK365" s="912"/>
      <c r="EL365" s="913"/>
      <c r="EM365" s="913"/>
      <c r="EN365" s="913"/>
      <c r="EO365" s="913"/>
      <c r="EP365" s="913"/>
      <c r="EQ365" s="913"/>
      <c r="ER365" s="888"/>
      <c r="ES365" s="898"/>
      <c r="ET365" s="916" t="str">
        <f>'Resumen Anual'!$C$50</f>
        <v>INSTRUCTOR DE VUELO</v>
      </c>
      <c r="EU365" s="917"/>
      <c r="EV365" s="917"/>
      <c r="EW365" s="917"/>
      <c r="EX365" s="917"/>
      <c r="EY365" s="917"/>
      <c r="EZ365" s="917"/>
      <c r="FA365" s="917"/>
      <c r="FB365" s="917"/>
      <c r="FC365" s="917"/>
      <c r="FD365" s="917"/>
      <c r="FE365" s="917"/>
      <c r="FF365" s="917"/>
      <c r="FG365" s="918" t="str">
        <f>'Resumen Anual'!$Q$50</f>
        <v>Nº VUELOS</v>
      </c>
      <c r="FH365" s="919"/>
      <c r="FI365" s="919"/>
      <c r="FJ365" s="919"/>
      <c r="FK365" s="919"/>
      <c r="FL365" s="920"/>
      <c r="FM365" s="675"/>
      <c r="FN365" s="676"/>
      <c r="FO365" s="676"/>
      <c r="FP365" s="677"/>
      <c r="FQ365" s="625"/>
      <c r="FR365" s="911"/>
      <c r="FS365" s="911"/>
      <c r="FT365" s="911"/>
      <c r="FU365" s="911"/>
      <c r="FV365" s="911"/>
      <c r="FW365" s="912"/>
      <c r="FX365" s="912"/>
      <c r="FY365" s="912"/>
      <c r="FZ365" s="912"/>
      <c r="GA365" s="912"/>
      <c r="GB365" s="912"/>
      <c r="GC365" s="912"/>
      <c r="GD365" s="912"/>
      <c r="GE365" s="912"/>
      <c r="GF365" s="912"/>
      <c r="GG365" s="912"/>
      <c r="GH365" s="912"/>
      <c r="GI365" s="913"/>
      <c r="GJ365" s="913"/>
      <c r="GK365" s="913"/>
      <c r="GL365" s="913"/>
      <c r="GM365" s="913"/>
      <c r="GN365" s="913"/>
      <c r="GO365" s="888"/>
    </row>
    <row r="366" spans="1:197" ht="3.75" customHeight="1" x14ac:dyDescent="0.2">
      <c r="A366" s="898"/>
      <c r="B366" s="6"/>
      <c r="C366" s="6"/>
      <c r="D366" s="6"/>
      <c r="E366" s="6"/>
      <c r="F366" s="6"/>
      <c r="G366" s="6"/>
      <c r="H366" s="6"/>
      <c r="I366" s="6"/>
      <c r="J366" s="6"/>
      <c r="K366" s="6"/>
      <c r="L366" s="6"/>
      <c r="M366" s="6"/>
      <c r="N366" s="6"/>
      <c r="O366" s="6"/>
      <c r="P366" s="6"/>
      <c r="Q366" s="6"/>
      <c r="R366" s="6"/>
      <c r="S366" s="6"/>
      <c r="T366" s="6"/>
      <c r="U366" s="6"/>
      <c r="V366" s="6"/>
      <c r="W366" s="6"/>
      <c r="X366" s="6"/>
      <c r="Y366" s="625"/>
      <c r="Z366" s="910"/>
      <c r="AA366" s="911"/>
      <c r="AB366" s="911"/>
      <c r="AC366" s="911"/>
      <c r="AD366" s="911"/>
      <c r="AE366" s="912"/>
      <c r="AF366" s="912"/>
      <c r="AG366" s="912"/>
      <c r="AH366" s="912"/>
      <c r="AI366" s="912"/>
      <c r="AJ366" s="912"/>
      <c r="AK366" s="912"/>
      <c r="AL366" s="912"/>
      <c r="AM366" s="912"/>
      <c r="AN366" s="912"/>
      <c r="AO366" s="912"/>
      <c r="AP366" s="912"/>
      <c r="AQ366" s="913"/>
      <c r="AR366" s="913"/>
      <c r="AS366" s="913"/>
      <c r="AT366" s="913"/>
      <c r="AU366" s="913"/>
      <c r="AV366" s="913"/>
      <c r="AW366" s="888"/>
      <c r="AX366" s="898"/>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25"/>
      <c r="BW366" s="910"/>
      <c r="BX366" s="911"/>
      <c r="BY366" s="911"/>
      <c r="BZ366" s="911"/>
      <c r="CA366" s="911"/>
      <c r="CB366" s="912"/>
      <c r="CC366" s="912"/>
      <c r="CD366" s="912"/>
      <c r="CE366" s="912"/>
      <c r="CF366" s="912"/>
      <c r="CG366" s="912"/>
      <c r="CH366" s="912"/>
      <c r="CI366" s="912"/>
      <c r="CJ366" s="912"/>
      <c r="CK366" s="912"/>
      <c r="CL366" s="912"/>
      <c r="CM366" s="912"/>
      <c r="CN366" s="913"/>
      <c r="CO366" s="913"/>
      <c r="CP366" s="913"/>
      <c r="CQ366" s="913"/>
      <c r="CR366" s="913"/>
      <c r="CS366" s="913"/>
      <c r="CT366" s="888"/>
      <c r="CV366" s="898"/>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25"/>
      <c r="DU366" s="910"/>
      <c r="DV366" s="911"/>
      <c r="DW366" s="911"/>
      <c r="DX366" s="911"/>
      <c r="DY366" s="911"/>
      <c r="DZ366" s="912"/>
      <c r="EA366" s="912"/>
      <c r="EB366" s="912"/>
      <c r="EC366" s="912"/>
      <c r="ED366" s="912"/>
      <c r="EE366" s="912"/>
      <c r="EF366" s="912"/>
      <c r="EG366" s="912"/>
      <c r="EH366" s="912"/>
      <c r="EI366" s="912"/>
      <c r="EJ366" s="912"/>
      <c r="EK366" s="912"/>
      <c r="EL366" s="913"/>
      <c r="EM366" s="913"/>
      <c r="EN366" s="913"/>
      <c r="EO366" s="913"/>
      <c r="EP366" s="913"/>
      <c r="EQ366" s="913"/>
      <c r="ER366" s="888"/>
      <c r="ES366" s="898"/>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25"/>
      <c r="FR366" s="910"/>
      <c r="FS366" s="911"/>
      <c r="FT366" s="911"/>
      <c r="FU366" s="911"/>
      <c r="FV366" s="911"/>
      <c r="FW366" s="912"/>
      <c r="FX366" s="912"/>
      <c r="FY366" s="912"/>
      <c r="FZ366" s="912"/>
      <c r="GA366" s="912"/>
      <c r="GB366" s="912"/>
      <c r="GC366" s="912"/>
      <c r="GD366" s="912"/>
      <c r="GE366" s="912"/>
      <c r="GF366" s="912"/>
      <c r="GG366" s="912"/>
      <c r="GH366" s="912"/>
      <c r="GI366" s="913"/>
      <c r="GJ366" s="913"/>
      <c r="GK366" s="913"/>
      <c r="GL366" s="913"/>
      <c r="GM366" s="913"/>
      <c r="GN366" s="913"/>
      <c r="GO366" s="888"/>
    </row>
    <row r="367" spans="1:197" ht="12.75" customHeight="1" x14ac:dyDescent="0.25">
      <c r="A367" s="898"/>
      <c r="B367" s="914" t="str">
        <f>'Resumen Anual'!$C$53</f>
        <v>HORAS</v>
      </c>
      <c r="C367" s="914"/>
      <c r="D367" s="914"/>
      <c r="E367" s="914"/>
      <c r="F367" s="659"/>
      <c r="G367" s="667"/>
      <c r="H367" s="667"/>
      <c r="I367" s="667"/>
      <c r="J367" s="667"/>
      <c r="K367" s="667"/>
      <c r="L367" s="667"/>
      <c r="M367" s="15"/>
      <c r="N367" s="896" t="str">
        <f>'Resumen Anual'!$O$53</f>
        <v>DÍA</v>
      </c>
      <c r="O367" s="896"/>
      <c r="P367" s="896"/>
      <c r="Q367" s="915"/>
      <c r="R367" s="667"/>
      <c r="S367" s="667"/>
      <c r="T367" s="667"/>
      <c r="U367" s="667"/>
      <c r="V367" s="667"/>
      <c r="W367" s="667"/>
      <c r="X367" s="667"/>
      <c r="Y367" s="625"/>
      <c r="Z367" s="911"/>
      <c r="AA367" s="911"/>
      <c r="AB367" s="911"/>
      <c r="AC367" s="911"/>
      <c r="AD367" s="911"/>
      <c r="AE367" s="912"/>
      <c r="AF367" s="912"/>
      <c r="AG367" s="912"/>
      <c r="AH367" s="912"/>
      <c r="AI367" s="912"/>
      <c r="AJ367" s="912"/>
      <c r="AK367" s="912"/>
      <c r="AL367" s="912"/>
      <c r="AM367" s="912"/>
      <c r="AN367" s="912"/>
      <c r="AO367" s="912"/>
      <c r="AP367" s="912"/>
      <c r="AQ367" s="913"/>
      <c r="AR367" s="913"/>
      <c r="AS367" s="913"/>
      <c r="AT367" s="913"/>
      <c r="AU367" s="913"/>
      <c r="AV367" s="913"/>
      <c r="AW367" s="888"/>
      <c r="AX367" s="898"/>
      <c r="AY367" s="914" t="str">
        <f>'Resumen Anual'!$C$53</f>
        <v>HORAS</v>
      </c>
      <c r="AZ367" s="914"/>
      <c r="BA367" s="914"/>
      <c r="BB367" s="914"/>
      <c r="BC367" s="659"/>
      <c r="BD367" s="667"/>
      <c r="BE367" s="667"/>
      <c r="BF367" s="667"/>
      <c r="BG367" s="667"/>
      <c r="BH367" s="667"/>
      <c r="BI367" s="667"/>
      <c r="BJ367" s="15"/>
      <c r="BK367" s="896" t="str">
        <f>'Resumen Anual'!$O$53</f>
        <v>DÍA</v>
      </c>
      <c r="BL367" s="896"/>
      <c r="BM367" s="896"/>
      <c r="BN367" s="915"/>
      <c r="BO367" s="667"/>
      <c r="BP367" s="667"/>
      <c r="BQ367" s="667"/>
      <c r="BR367" s="667"/>
      <c r="BS367" s="667"/>
      <c r="BT367" s="667"/>
      <c r="BU367" s="667"/>
      <c r="BV367" s="625"/>
      <c r="BW367" s="911"/>
      <c r="BX367" s="911"/>
      <c r="BY367" s="911"/>
      <c r="BZ367" s="911"/>
      <c r="CA367" s="911"/>
      <c r="CB367" s="912"/>
      <c r="CC367" s="912"/>
      <c r="CD367" s="912"/>
      <c r="CE367" s="912"/>
      <c r="CF367" s="912"/>
      <c r="CG367" s="912"/>
      <c r="CH367" s="912"/>
      <c r="CI367" s="912"/>
      <c r="CJ367" s="912"/>
      <c r="CK367" s="912"/>
      <c r="CL367" s="912"/>
      <c r="CM367" s="912"/>
      <c r="CN367" s="913"/>
      <c r="CO367" s="913"/>
      <c r="CP367" s="913"/>
      <c r="CQ367" s="913"/>
      <c r="CR367" s="913"/>
      <c r="CS367" s="913"/>
      <c r="CT367" s="888"/>
      <c r="CV367" s="898"/>
      <c r="CW367" s="914" t="str">
        <f>'Resumen Anual'!$C$53</f>
        <v>HORAS</v>
      </c>
      <c r="CX367" s="914"/>
      <c r="CY367" s="914"/>
      <c r="CZ367" s="914"/>
      <c r="DA367" s="659"/>
      <c r="DB367" s="667"/>
      <c r="DC367" s="667"/>
      <c r="DD367" s="667"/>
      <c r="DE367" s="667"/>
      <c r="DF367" s="667"/>
      <c r="DG367" s="667"/>
      <c r="DH367" s="15"/>
      <c r="DI367" s="896" t="str">
        <f>'Resumen Anual'!$O$53</f>
        <v>DÍA</v>
      </c>
      <c r="DJ367" s="896"/>
      <c r="DK367" s="896"/>
      <c r="DL367" s="915"/>
      <c r="DM367" s="667"/>
      <c r="DN367" s="667"/>
      <c r="DO367" s="667"/>
      <c r="DP367" s="667"/>
      <c r="DQ367" s="667"/>
      <c r="DR367" s="667"/>
      <c r="DS367" s="667"/>
      <c r="DT367" s="625"/>
      <c r="DU367" s="911"/>
      <c r="DV367" s="911"/>
      <c r="DW367" s="911"/>
      <c r="DX367" s="911"/>
      <c r="DY367" s="911"/>
      <c r="DZ367" s="912"/>
      <c r="EA367" s="912"/>
      <c r="EB367" s="912"/>
      <c r="EC367" s="912"/>
      <c r="ED367" s="912"/>
      <c r="EE367" s="912"/>
      <c r="EF367" s="912"/>
      <c r="EG367" s="912"/>
      <c r="EH367" s="912"/>
      <c r="EI367" s="912"/>
      <c r="EJ367" s="912"/>
      <c r="EK367" s="912"/>
      <c r="EL367" s="913"/>
      <c r="EM367" s="913"/>
      <c r="EN367" s="913"/>
      <c r="EO367" s="913"/>
      <c r="EP367" s="913"/>
      <c r="EQ367" s="913"/>
      <c r="ER367" s="888"/>
      <c r="ES367" s="898"/>
      <c r="ET367" s="914" t="str">
        <f>'Resumen Anual'!$C$53</f>
        <v>HORAS</v>
      </c>
      <c r="EU367" s="914"/>
      <c r="EV367" s="914"/>
      <c r="EW367" s="914"/>
      <c r="EX367" s="659"/>
      <c r="EY367" s="667"/>
      <c r="EZ367" s="667"/>
      <c r="FA367" s="667"/>
      <c r="FB367" s="667"/>
      <c r="FC367" s="667"/>
      <c r="FD367" s="667"/>
      <c r="FE367" s="15"/>
      <c r="FF367" s="896" t="str">
        <f>'Resumen Anual'!$O$53</f>
        <v>DÍA</v>
      </c>
      <c r="FG367" s="896"/>
      <c r="FH367" s="896"/>
      <c r="FI367" s="915"/>
      <c r="FJ367" s="667"/>
      <c r="FK367" s="667"/>
      <c r="FL367" s="667"/>
      <c r="FM367" s="667"/>
      <c r="FN367" s="667"/>
      <c r="FO367" s="667"/>
      <c r="FP367" s="667"/>
      <c r="FQ367" s="625"/>
      <c r="FR367" s="911"/>
      <c r="FS367" s="911"/>
      <c r="FT367" s="911"/>
      <c r="FU367" s="911"/>
      <c r="FV367" s="911"/>
      <c r="FW367" s="912"/>
      <c r="FX367" s="912"/>
      <c r="FY367" s="912"/>
      <c r="FZ367" s="912"/>
      <c r="GA367" s="912"/>
      <c r="GB367" s="912"/>
      <c r="GC367" s="912"/>
      <c r="GD367" s="912"/>
      <c r="GE367" s="912"/>
      <c r="GF367" s="912"/>
      <c r="GG367" s="912"/>
      <c r="GH367" s="912"/>
      <c r="GI367" s="913"/>
      <c r="GJ367" s="913"/>
      <c r="GK367" s="913"/>
      <c r="GL367" s="913"/>
      <c r="GM367" s="913"/>
      <c r="GN367" s="913"/>
      <c r="GO367" s="888"/>
    </row>
    <row r="368" spans="1:197" ht="3" customHeight="1" x14ac:dyDescent="0.25">
      <c r="A368" s="898"/>
      <c r="B368" s="6"/>
      <c r="C368" s="169"/>
      <c r="D368" s="169"/>
      <c r="E368" s="169"/>
      <c r="F368" s="6"/>
      <c r="G368" s="170"/>
      <c r="H368" s="170"/>
      <c r="I368" s="170"/>
      <c r="J368" s="170"/>
      <c r="K368" s="170"/>
      <c r="L368" s="170"/>
      <c r="M368" s="15"/>
      <c r="N368" s="6"/>
      <c r="O368" s="169"/>
      <c r="P368" s="169"/>
      <c r="Q368" s="169"/>
      <c r="R368" s="6"/>
      <c r="S368" s="170"/>
      <c r="T368" s="170"/>
      <c r="U368" s="170"/>
      <c r="V368" s="170"/>
      <c r="W368" s="170"/>
      <c r="X368" s="170"/>
      <c r="Y368" s="625"/>
      <c r="Z368" s="893" t="s">
        <v>95</v>
      </c>
      <c r="AA368" s="893"/>
      <c r="AB368" s="893"/>
      <c r="AC368" s="893"/>
      <c r="AD368" s="893"/>
      <c r="AE368" s="894">
        <f>SUM(AE328:AH367)</f>
        <v>0</v>
      </c>
      <c r="AF368" s="894"/>
      <c r="AG368" s="894"/>
      <c r="AH368" s="894"/>
      <c r="AI368" s="894">
        <f>SUM(AI328:AL367)</f>
        <v>0</v>
      </c>
      <c r="AJ368" s="894"/>
      <c r="AK368" s="894"/>
      <c r="AL368" s="894"/>
      <c r="AM368" s="894">
        <f>SUM(AM328:AP367)</f>
        <v>0</v>
      </c>
      <c r="AN368" s="894"/>
      <c r="AO368" s="894"/>
      <c r="AP368" s="894"/>
      <c r="AQ368" s="895">
        <f>SUM(AQ328:AS366)</f>
        <v>0</v>
      </c>
      <c r="AR368" s="895"/>
      <c r="AS368" s="895"/>
      <c r="AT368" s="895">
        <f>SUM(AT328:AV366)</f>
        <v>0</v>
      </c>
      <c r="AU368" s="895"/>
      <c r="AV368" s="895"/>
      <c r="AW368" s="888"/>
      <c r="AX368" s="898"/>
      <c r="AY368" s="6"/>
      <c r="AZ368" s="169"/>
      <c r="BA368" s="169"/>
      <c r="BB368" s="169"/>
      <c r="BC368" s="6"/>
      <c r="BD368" s="170"/>
      <c r="BE368" s="170"/>
      <c r="BF368" s="170"/>
      <c r="BG368" s="170"/>
      <c r="BH368" s="170"/>
      <c r="BI368" s="170"/>
      <c r="BJ368" s="15"/>
      <c r="BK368" s="6"/>
      <c r="BL368" s="169"/>
      <c r="BM368" s="169"/>
      <c r="BN368" s="169"/>
      <c r="BO368" s="6"/>
      <c r="BP368" s="170"/>
      <c r="BQ368" s="170"/>
      <c r="BR368" s="170"/>
      <c r="BS368" s="170"/>
      <c r="BT368" s="170"/>
      <c r="BU368" s="170"/>
      <c r="BV368" s="625"/>
      <c r="BW368" s="893" t="s">
        <v>95</v>
      </c>
      <c r="BX368" s="893"/>
      <c r="BY368" s="893"/>
      <c r="BZ368" s="893"/>
      <c r="CA368" s="893"/>
      <c r="CB368" s="894">
        <f>SUM(CB328:CE367)</f>
        <v>0</v>
      </c>
      <c r="CC368" s="894"/>
      <c r="CD368" s="894"/>
      <c r="CE368" s="894"/>
      <c r="CF368" s="894">
        <f>SUM(CF328:CI367)</f>
        <v>0</v>
      </c>
      <c r="CG368" s="894"/>
      <c r="CH368" s="894"/>
      <c r="CI368" s="894"/>
      <c r="CJ368" s="894">
        <f>SUM(CJ328:CM367)</f>
        <v>0</v>
      </c>
      <c r="CK368" s="894"/>
      <c r="CL368" s="894"/>
      <c r="CM368" s="894"/>
      <c r="CN368" s="895">
        <f>SUM(CN328:CP366)</f>
        <v>0</v>
      </c>
      <c r="CO368" s="895"/>
      <c r="CP368" s="895"/>
      <c r="CQ368" s="895">
        <f>SUM(CQ328:CS366)</f>
        <v>0</v>
      </c>
      <c r="CR368" s="895"/>
      <c r="CS368" s="895"/>
      <c r="CT368" s="888"/>
      <c r="CV368" s="898"/>
      <c r="CW368" s="6"/>
      <c r="CX368" s="169"/>
      <c r="CY368" s="169"/>
      <c r="CZ368" s="169"/>
      <c r="DA368" s="6"/>
      <c r="DB368" s="170"/>
      <c r="DC368" s="170"/>
      <c r="DD368" s="170"/>
      <c r="DE368" s="170"/>
      <c r="DF368" s="170"/>
      <c r="DG368" s="170"/>
      <c r="DH368" s="15"/>
      <c r="DI368" s="6"/>
      <c r="DJ368" s="169"/>
      <c r="DK368" s="169"/>
      <c r="DL368" s="169"/>
      <c r="DM368" s="6"/>
      <c r="DN368" s="170"/>
      <c r="DO368" s="170"/>
      <c r="DP368" s="170"/>
      <c r="DQ368" s="170"/>
      <c r="DR368" s="170"/>
      <c r="DS368" s="170"/>
      <c r="DT368" s="625"/>
      <c r="DU368" s="893" t="s">
        <v>95</v>
      </c>
      <c r="DV368" s="893"/>
      <c r="DW368" s="893"/>
      <c r="DX368" s="893"/>
      <c r="DY368" s="893"/>
      <c r="DZ368" s="894">
        <f>SUM(DZ328:EC367)</f>
        <v>0</v>
      </c>
      <c r="EA368" s="894"/>
      <c r="EB368" s="894"/>
      <c r="EC368" s="894"/>
      <c r="ED368" s="894">
        <f>SUM(ED328:EG367)</f>
        <v>0</v>
      </c>
      <c r="EE368" s="894"/>
      <c r="EF368" s="894"/>
      <c r="EG368" s="894"/>
      <c r="EH368" s="894">
        <f>SUM(EH328:EK367)</f>
        <v>0</v>
      </c>
      <c r="EI368" s="894"/>
      <c r="EJ368" s="894"/>
      <c r="EK368" s="894"/>
      <c r="EL368" s="895">
        <f>SUM(EL328:EN366)</f>
        <v>0</v>
      </c>
      <c r="EM368" s="895"/>
      <c r="EN368" s="895"/>
      <c r="EO368" s="895">
        <f>SUM(EO328:EQ366)</f>
        <v>0</v>
      </c>
      <c r="EP368" s="895"/>
      <c r="EQ368" s="895"/>
      <c r="ER368" s="888"/>
      <c r="ES368" s="898"/>
      <c r="ET368" s="6"/>
      <c r="EU368" s="169"/>
      <c r="EV368" s="169"/>
      <c r="EW368" s="169"/>
      <c r="EX368" s="6"/>
      <c r="EY368" s="170"/>
      <c r="EZ368" s="170"/>
      <c r="FA368" s="170"/>
      <c r="FB368" s="170"/>
      <c r="FC368" s="170"/>
      <c r="FD368" s="170"/>
      <c r="FE368" s="15"/>
      <c r="FF368" s="6"/>
      <c r="FG368" s="169"/>
      <c r="FH368" s="169"/>
      <c r="FI368" s="169"/>
      <c r="FJ368" s="6"/>
      <c r="FK368" s="170"/>
      <c r="FL368" s="170"/>
      <c r="FM368" s="170"/>
      <c r="FN368" s="170"/>
      <c r="FO368" s="170"/>
      <c r="FP368" s="170"/>
      <c r="FQ368" s="625"/>
      <c r="FR368" s="893" t="s">
        <v>95</v>
      </c>
      <c r="FS368" s="893"/>
      <c r="FT368" s="893"/>
      <c r="FU368" s="893"/>
      <c r="FV368" s="893"/>
      <c r="FW368" s="894">
        <f>SUM(FW328:FZ367)</f>
        <v>0</v>
      </c>
      <c r="FX368" s="894"/>
      <c r="FY368" s="894"/>
      <c r="FZ368" s="894"/>
      <c r="GA368" s="894">
        <f>SUM(GA328:GD367)</f>
        <v>0</v>
      </c>
      <c r="GB368" s="894"/>
      <c r="GC368" s="894"/>
      <c r="GD368" s="894"/>
      <c r="GE368" s="894">
        <f>SUM(GE328:GH367)</f>
        <v>0</v>
      </c>
      <c r="GF368" s="894"/>
      <c r="GG368" s="894"/>
      <c r="GH368" s="894"/>
      <c r="GI368" s="895">
        <f>SUM(GI328:GK366)</f>
        <v>0</v>
      </c>
      <c r="GJ368" s="895"/>
      <c r="GK368" s="895"/>
      <c r="GL368" s="895">
        <f>SUM(GL328:GN366)</f>
        <v>0</v>
      </c>
      <c r="GM368" s="895"/>
      <c r="GN368" s="895"/>
      <c r="GO368" s="888"/>
    </row>
    <row r="369" spans="1:211" ht="12.75" customHeight="1" x14ac:dyDescent="0.25">
      <c r="A369" s="898"/>
      <c r="B369" s="896" t="str">
        <f>'Resumen Anual'!$C$56</f>
        <v>IFR</v>
      </c>
      <c r="C369" s="896"/>
      <c r="D369" s="896"/>
      <c r="E369" s="896"/>
      <c r="F369" s="659"/>
      <c r="G369" s="667"/>
      <c r="H369" s="667"/>
      <c r="I369" s="667"/>
      <c r="J369" s="667"/>
      <c r="K369" s="667"/>
      <c r="L369" s="667"/>
      <c r="M369" s="15"/>
      <c r="N369" s="896" t="str">
        <f>'Resumen Anual'!$O$56</f>
        <v>NOCHE</v>
      </c>
      <c r="O369" s="896"/>
      <c r="P369" s="896"/>
      <c r="Q369" s="896"/>
      <c r="R369" s="658"/>
      <c r="S369" s="658"/>
      <c r="T369" s="658"/>
      <c r="U369" s="658"/>
      <c r="V369" s="658"/>
      <c r="W369" s="658"/>
      <c r="X369" s="659"/>
      <c r="Y369" s="625"/>
      <c r="Z369" s="893"/>
      <c r="AA369" s="893"/>
      <c r="AB369" s="893"/>
      <c r="AC369" s="893"/>
      <c r="AD369" s="893"/>
      <c r="AE369" s="894"/>
      <c r="AF369" s="894"/>
      <c r="AG369" s="894"/>
      <c r="AH369" s="894"/>
      <c r="AI369" s="894"/>
      <c r="AJ369" s="894"/>
      <c r="AK369" s="894"/>
      <c r="AL369" s="894"/>
      <c r="AM369" s="894"/>
      <c r="AN369" s="894"/>
      <c r="AO369" s="894"/>
      <c r="AP369" s="894"/>
      <c r="AQ369" s="895"/>
      <c r="AR369" s="895"/>
      <c r="AS369" s="895"/>
      <c r="AT369" s="895"/>
      <c r="AU369" s="895"/>
      <c r="AV369" s="895"/>
      <c r="AW369" s="888"/>
      <c r="AX369" s="898"/>
      <c r="AY369" s="896" t="str">
        <f>'Resumen Anual'!$C$56</f>
        <v>IFR</v>
      </c>
      <c r="AZ369" s="896"/>
      <c r="BA369" s="896"/>
      <c r="BB369" s="896"/>
      <c r="BC369" s="659"/>
      <c r="BD369" s="667"/>
      <c r="BE369" s="667"/>
      <c r="BF369" s="667"/>
      <c r="BG369" s="667"/>
      <c r="BH369" s="667"/>
      <c r="BI369" s="667"/>
      <c r="BJ369" s="15"/>
      <c r="BK369" s="896" t="str">
        <f>'Resumen Anual'!$O$56</f>
        <v>NOCHE</v>
      </c>
      <c r="BL369" s="896"/>
      <c r="BM369" s="896"/>
      <c r="BN369" s="896"/>
      <c r="BO369" s="658"/>
      <c r="BP369" s="658"/>
      <c r="BQ369" s="658"/>
      <c r="BR369" s="658"/>
      <c r="BS369" s="658"/>
      <c r="BT369" s="658"/>
      <c r="BU369" s="659"/>
      <c r="BV369" s="625"/>
      <c r="BW369" s="893"/>
      <c r="BX369" s="893"/>
      <c r="BY369" s="893"/>
      <c r="BZ369" s="893"/>
      <c r="CA369" s="893"/>
      <c r="CB369" s="894"/>
      <c r="CC369" s="894"/>
      <c r="CD369" s="894"/>
      <c r="CE369" s="894"/>
      <c r="CF369" s="894"/>
      <c r="CG369" s="894"/>
      <c r="CH369" s="894"/>
      <c r="CI369" s="894"/>
      <c r="CJ369" s="894"/>
      <c r="CK369" s="894"/>
      <c r="CL369" s="894"/>
      <c r="CM369" s="894"/>
      <c r="CN369" s="895"/>
      <c r="CO369" s="895"/>
      <c r="CP369" s="895"/>
      <c r="CQ369" s="895"/>
      <c r="CR369" s="895"/>
      <c r="CS369" s="895"/>
      <c r="CT369" s="888"/>
      <c r="CV369" s="898"/>
      <c r="CW369" s="896" t="str">
        <f>'Resumen Anual'!$C$56</f>
        <v>IFR</v>
      </c>
      <c r="CX369" s="896"/>
      <c r="CY369" s="896"/>
      <c r="CZ369" s="896"/>
      <c r="DA369" s="659"/>
      <c r="DB369" s="667"/>
      <c r="DC369" s="667"/>
      <c r="DD369" s="667"/>
      <c r="DE369" s="667"/>
      <c r="DF369" s="667"/>
      <c r="DG369" s="667"/>
      <c r="DH369" s="15"/>
      <c r="DI369" s="896" t="str">
        <f>'Resumen Anual'!$O$56</f>
        <v>NOCHE</v>
      </c>
      <c r="DJ369" s="896"/>
      <c r="DK369" s="896"/>
      <c r="DL369" s="896"/>
      <c r="DM369" s="658"/>
      <c r="DN369" s="658"/>
      <c r="DO369" s="658"/>
      <c r="DP369" s="658"/>
      <c r="DQ369" s="658"/>
      <c r="DR369" s="658"/>
      <c r="DS369" s="659"/>
      <c r="DT369" s="625"/>
      <c r="DU369" s="893"/>
      <c r="DV369" s="893"/>
      <c r="DW369" s="893"/>
      <c r="DX369" s="893"/>
      <c r="DY369" s="893"/>
      <c r="DZ369" s="894"/>
      <c r="EA369" s="894"/>
      <c r="EB369" s="894"/>
      <c r="EC369" s="894"/>
      <c r="ED369" s="894"/>
      <c r="EE369" s="894"/>
      <c r="EF369" s="894"/>
      <c r="EG369" s="894"/>
      <c r="EH369" s="894"/>
      <c r="EI369" s="894"/>
      <c r="EJ369" s="894"/>
      <c r="EK369" s="894"/>
      <c r="EL369" s="895"/>
      <c r="EM369" s="895"/>
      <c r="EN369" s="895"/>
      <c r="EO369" s="895"/>
      <c r="EP369" s="895"/>
      <c r="EQ369" s="895"/>
      <c r="ER369" s="888"/>
      <c r="ES369" s="898"/>
      <c r="ET369" s="896" t="str">
        <f>'Resumen Anual'!$C$56</f>
        <v>IFR</v>
      </c>
      <c r="EU369" s="896"/>
      <c r="EV369" s="896"/>
      <c r="EW369" s="896"/>
      <c r="EX369" s="659"/>
      <c r="EY369" s="667"/>
      <c r="EZ369" s="667"/>
      <c r="FA369" s="667"/>
      <c r="FB369" s="667"/>
      <c r="FC369" s="667"/>
      <c r="FD369" s="667"/>
      <c r="FE369" s="15"/>
      <c r="FF369" s="896" t="str">
        <f>'Resumen Anual'!$O$56</f>
        <v>NOCHE</v>
      </c>
      <c r="FG369" s="896"/>
      <c r="FH369" s="896"/>
      <c r="FI369" s="896"/>
      <c r="FJ369" s="658"/>
      <c r="FK369" s="658"/>
      <c r="FL369" s="658"/>
      <c r="FM369" s="658"/>
      <c r="FN369" s="658"/>
      <c r="FO369" s="658"/>
      <c r="FP369" s="659"/>
      <c r="FQ369" s="625"/>
      <c r="FR369" s="893"/>
      <c r="FS369" s="893"/>
      <c r="FT369" s="893"/>
      <c r="FU369" s="893"/>
      <c r="FV369" s="893"/>
      <c r="FW369" s="894"/>
      <c r="FX369" s="894"/>
      <c r="FY369" s="894"/>
      <c r="FZ369" s="894"/>
      <c r="GA369" s="894"/>
      <c r="GB369" s="894"/>
      <c r="GC369" s="894"/>
      <c r="GD369" s="894"/>
      <c r="GE369" s="894"/>
      <c r="GF369" s="894"/>
      <c r="GG369" s="894"/>
      <c r="GH369" s="894"/>
      <c r="GI369" s="895"/>
      <c r="GJ369" s="895"/>
      <c r="GK369" s="895"/>
      <c r="GL369" s="895"/>
      <c r="GM369" s="895"/>
      <c r="GN369" s="895"/>
      <c r="GO369" s="888"/>
    </row>
    <row r="370" spans="1:211" ht="6" customHeight="1" x14ac:dyDescent="0.25">
      <c r="A370" s="899"/>
      <c r="B370" s="897"/>
      <c r="C370" s="897"/>
      <c r="D370" s="897"/>
      <c r="E370" s="897"/>
      <c r="F370" s="897"/>
      <c r="G370" s="897"/>
      <c r="H370" s="897"/>
      <c r="I370" s="897"/>
      <c r="J370" s="897"/>
      <c r="K370" s="897"/>
      <c r="L370" s="897"/>
      <c r="M370" s="897"/>
      <c r="N370" s="897"/>
      <c r="O370" s="897"/>
      <c r="P370" s="897"/>
      <c r="Q370" s="897"/>
      <c r="R370" s="897"/>
      <c r="S370" s="897"/>
      <c r="T370" s="897"/>
      <c r="U370" s="897"/>
      <c r="V370" s="897"/>
      <c r="W370" s="897"/>
      <c r="X370" s="897"/>
      <c r="Y370" s="897"/>
      <c r="Z370" s="893"/>
      <c r="AA370" s="893"/>
      <c r="AB370" s="893"/>
      <c r="AC370" s="893"/>
      <c r="AD370" s="893"/>
      <c r="AE370" s="894"/>
      <c r="AF370" s="894"/>
      <c r="AG370" s="894"/>
      <c r="AH370" s="894"/>
      <c r="AI370" s="894"/>
      <c r="AJ370" s="894"/>
      <c r="AK370" s="894"/>
      <c r="AL370" s="894"/>
      <c r="AM370" s="894"/>
      <c r="AN370" s="894"/>
      <c r="AO370" s="894"/>
      <c r="AP370" s="894"/>
      <c r="AQ370" s="895"/>
      <c r="AR370" s="895"/>
      <c r="AS370" s="895"/>
      <c r="AT370" s="895"/>
      <c r="AU370" s="895"/>
      <c r="AV370" s="895"/>
      <c r="AW370" s="888"/>
      <c r="AX370" s="899"/>
      <c r="AY370" s="897"/>
      <c r="AZ370" s="897"/>
      <c r="BA370" s="897"/>
      <c r="BB370" s="897"/>
      <c r="BC370" s="897"/>
      <c r="BD370" s="897"/>
      <c r="BE370" s="897"/>
      <c r="BF370" s="897"/>
      <c r="BG370" s="897"/>
      <c r="BH370" s="897"/>
      <c r="BI370" s="897"/>
      <c r="BJ370" s="897"/>
      <c r="BK370" s="897"/>
      <c r="BL370" s="897"/>
      <c r="BM370" s="897"/>
      <c r="BN370" s="897"/>
      <c r="BO370" s="897"/>
      <c r="BP370" s="897"/>
      <c r="BQ370" s="897"/>
      <c r="BR370" s="897"/>
      <c r="BS370" s="897"/>
      <c r="BT370" s="897"/>
      <c r="BU370" s="897"/>
      <c r="BV370" s="897"/>
      <c r="BW370" s="893"/>
      <c r="BX370" s="893"/>
      <c r="BY370" s="893"/>
      <c r="BZ370" s="893"/>
      <c r="CA370" s="893"/>
      <c r="CB370" s="894"/>
      <c r="CC370" s="894"/>
      <c r="CD370" s="894"/>
      <c r="CE370" s="894"/>
      <c r="CF370" s="894"/>
      <c r="CG370" s="894"/>
      <c r="CH370" s="894"/>
      <c r="CI370" s="894"/>
      <c r="CJ370" s="894"/>
      <c r="CK370" s="894"/>
      <c r="CL370" s="894"/>
      <c r="CM370" s="894"/>
      <c r="CN370" s="895"/>
      <c r="CO370" s="895"/>
      <c r="CP370" s="895"/>
      <c r="CQ370" s="895"/>
      <c r="CR370" s="895"/>
      <c r="CS370" s="895"/>
      <c r="CT370" s="888"/>
      <c r="CV370" s="899"/>
      <c r="CW370" s="897"/>
      <c r="CX370" s="897"/>
      <c r="CY370" s="897"/>
      <c r="CZ370" s="897"/>
      <c r="DA370" s="897"/>
      <c r="DB370" s="897"/>
      <c r="DC370" s="897"/>
      <c r="DD370" s="897"/>
      <c r="DE370" s="897"/>
      <c r="DF370" s="897"/>
      <c r="DG370" s="897"/>
      <c r="DH370" s="897"/>
      <c r="DI370" s="897"/>
      <c r="DJ370" s="897"/>
      <c r="DK370" s="897"/>
      <c r="DL370" s="897"/>
      <c r="DM370" s="897"/>
      <c r="DN370" s="897"/>
      <c r="DO370" s="897"/>
      <c r="DP370" s="897"/>
      <c r="DQ370" s="897"/>
      <c r="DR370" s="897"/>
      <c r="DS370" s="897"/>
      <c r="DT370" s="897"/>
      <c r="DU370" s="893"/>
      <c r="DV370" s="893"/>
      <c r="DW370" s="893"/>
      <c r="DX370" s="893"/>
      <c r="DY370" s="893"/>
      <c r="DZ370" s="894"/>
      <c r="EA370" s="894"/>
      <c r="EB370" s="894"/>
      <c r="EC370" s="894"/>
      <c r="ED370" s="894"/>
      <c r="EE370" s="894"/>
      <c r="EF370" s="894"/>
      <c r="EG370" s="894"/>
      <c r="EH370" s="894"/>
      <c r="EI370" s="894"/>
      <c r="EJ370" s="894"/>
      <c r="EK370" s="894"/>
      <c r="EL370" s="895"/>
      <c r="EM370" s="895"/>
      <c r="EN370" s="895"/>
      <c r="EO370" s="895"/>
      <c r="EP370" s="895"/>
      <c r="EQ370" s="895"/>
      <c r="ER370" s="888"/>
      <c r="ES370" s="899"/>
      <c r="ET370" s="897"/>
      <c r="EU370" s="897"/>
      <c r="EV370" s="897"/>
      <c r="EW370" s="897"/>
      <c r="EX370" s="897"/>
      <c r="EY370" s="897"/>
      <c r="EZ370" s="897"/>
      <c r="FA370" s="897"/>
      <c r="FB370" s="897"/>
      <c r="FC370" s="897"/>
      <c r="FD370" s="897"/>
      <c r="FE370" s="897"/>
      <c r="FF370" s="897"/>
      <c r="FG370" s="897"/>
      <c r="FH370" s="897"/>
      <c r="FI370" s="897"/>
      <c r="FJ370" s="897"/>
      <c r="FK370" s="897"/>
      <c r="FL370" s="897"/>
      <c r="FM370" s="897"/>
      <c r="FN370" s="897"/>
      <c r="FO370" s="897"/>
      <c r="FP370" s="897"/>
      <c r="FQ370" s="897"/>
      <c r="FR370" s="893"/>
      <c r="FS370" s="893"/>
      <c r="FT370" s="893"/>
      <c r="FU370" s="893"/>
      <c r="FV370" s="893"/>
      <c r="FW370" s="894"/>
      <c r="FX370" s="894"/>
      <c r="FY370" s="894"/>
      <c r="FZ370" s="894"/>
      <c r="GA370" s="894"/>
      <c r="GB370" s="894"/>
      <c r="GC370" s="894"/>
      <c r="GD370" s="894"/>
      <c r="GE370" s="894"/>
      <c r="GF370" s="894"/>
      <c r="GG370" s="894"/>
      <c r="GH370" s="894"/>
      <c r="GI370" s="895"/>
      <c r="GJ370" s="895"/>
      <c r="GK370" s="895"/>
      <c r="GL370" s="895"/>
      <c r="GM370" s="895"/>
      <c r="GN370" s="895"/>
      <c r="GO370" s="888"/>
    </row>
    <row r="371" spans="1:211" ht="9" customHeight="1" x14ac:dyDescent="0.2">
      <c r="A371" s="891"/>
      <c r="B371" s="892"/>
      <c r="C371" s="892"/>
      <c r="D371" s="892"/>
      <c r="E371" s="892"/>
      <c r="F371" s="892"/>
      <c r="G371" s="892"/>
      <c r="H371" s="892"/>
      <c r="I371" s="892"/>
      <c r="J371" s="892"/>
      <c r="K371" s="892"/>
      <c r="L371" s="892"/>
      <c r="M371" s="892"/>
      <c r="N371" s="892"/>
      <c r="O371" s="892"/>
      <c r="P371" s="892"/>
      <c r="Q371" s="892"/>
      <c r="R371" s="892"/>
      <c r="S371" s="892"/>
      <c r="T371" s="892"/>
      <c r="U371" s="892"/>
      <c r="V371" s="892"/>
      <c r="W371" s="892"/>
      <c r="X371" s="892"/>
      <c r="Y371" s="892"/>
      <c r="Z371" s="892"/>
      <c r="AA371" s="892"/>
      <c r="AB371" s="892"/>
      <c r="AC371" s="892"/>
      <c r="AD371" s="892"/>
      <c r="AE371" s="892"/>
      <c r="AF371" s="892"/>
      <c r="AG371" s="892"/>
      <c r="AH371" s="892"/>
      <c r="AI371" s="892"/>
      <c r="AJ371" s="892"/>
      <c r="AK371" s="892"/>
      <c r="AL371" s="892"/>
      <c r="AM371" s="892"/>
      <c r="AN371" s="892"/>
      <c r="AO371" s="892"/>
      <c r="AP371" s="892"/>
      <c r="AQ371" s="892"/>
      <c r="AR371" s="892"/>
      <c r="AS371" s="892"/>
      <c r="AT371" s="892"/>
      <c r="AU371" s="892"/>
      <c r="AV371" s="892"/>
      <c r="AW371" s="892"/>
      <c r="AX371" s="891"/>
      <c r="AY371" s="892"/>
      <c r="AZ371" s="892"/>
      <c r="BA371" s="892"/>
      <c r="BB371" s="892"/>
      <c r="BC371" s="892"/>
      <c r="BD371" s="892"/>
      <c r="BE371" s="892"/>
      <c r="BF371" s="892"/>
      <c r="BG371" s="892"/>
      <c r="BH371" s="892"/>
      <c r="BI371" s="892"/>
      <c r="BJ371" s="892"/>
      <c r="BK371" s="892"/>
      <c r="BL371" s="892"/>
      <c r="BM371" s="892"/>
      <c r="BN371" s="892"/>
      <c r="BO371" s="892"/>
      <c r="BP371" s="892"/>
      <c r="BQ371" s="892"/>
      <c r="BR371" s="892"/>
      <c r="BS371" s="892"/>
      <c r="BT371" s="892"/>
      <c r="BU371" s="892"/>
      <c r="BV371" s="892"/>
      <c r="BW371" s="892"/>
      <c r="BX371" s="892"/>
      <c r="BY371" s="892"/>
      <c r="BZ371" s="892"/>
      <c r="CA371" s="892"/>
      <c r="CB371" s="892"/>
      <c r="CC371" s="892"/>
      <c r="CD371" s="892"/>
      <c r="CE371" s="892"/>
      <c r="CF371" s="892"/>
      <c r="CG371" s="892"/>
      <c r="CH371" s="892"/>
      <c r="CI371" s="892"/>
      <c r="CJ371" s="892"/>
      <c r="CK371" s="892"/>
      <c r="CL371" s="892"/>
      <c r="CM371" s="892"/>
      <c r="CN371" s="892"/>
      <c r="CO371" s="892"/>
      <c r="CP371" s="892"/>
      <c r="CQ371" s="892"/>
      <c r="CR371" s="892"/>
      <c r="CS371" s="892"/>
      <c r="CT371" s="892"/>
      <c r="CV371" s="891"/>
      <c r="CW371" s="892"/>
      <c r="CX371" s="892"/>
      <c r="CY371" s="892"/>
      <c r="CZ371" s="892"/>
      <c r="DA371" s="892"/>
      <c r="DB371" s="892"/>
      <c r="DC371" s="892"/>
      <c r="DD371" s="892"/>
      <c r="DE371" s="892"/>
      <c r="DF371" s="892"/>
      <c r="DG371" s="892"/>
      <c r="DH371" s="892"/>
      <c r="DI371" s="892"/>
      <c r="DJ371" s="892"/>
      <c r="DK371" s="892"/>
      <c r="DL371" s="892"/>
      <c r="DM371" s="892"/>
      <c r="DN371" s="892"/>
      <c r="DO371" s="892"/>
      <c r="DP371" s="892"/>
      <c r="DQ371" s="892"/>
      <c r="DR371" s="892"/>
      <c r="DS371" s="892"/>
      <c r="DT371" s="892"/>
      <c r="DU371" s="892"/>
      <c r="DV371" s="892"/>
      <c r="DW371" s="892"/>
      <c r="DX371" s="892"/>
      <c r="DY371" s="892"/>
      <c r="DZ371" s="892"/>
      <c r="EA371" s="892"/>
      <c r="EB371" s="892"/>
      <c r="EC371" s="892"/>
      <c r="ED371" s="892"/>
      <c r="EE371" s="892"/>
      <c r="EF371" s="892"/>
      <c r="EG371" s="892"/>
      <c r="EH371" s="892"/>
      <c r="EI371" s="892"/>
      <c r="EJ371" s="892"/>
      <c r="EK371" s="892"/>
      <c r="EL371" s="892"/>
      <c r="EM371" s="892"/>
      <c r="EN371" s="892"/>
      <c r="EO371" s="892"/>
      <c r="EP371" s="892"/>
      <c r="EQ371" s="892"/>
      <c r="ER371" s="892"/>
      <c r="ES371" s="891"/>
      <c r="ET371" s="892"/>
      <c r="EU371" s="892"/>
      <c r="EV371" s="892"/>
      <c r="EW371" s="892"/>
      <c r="EX371" s="892"/>
      <c r="EY371" s="892"/>
      <c r="EZ371" s="892"/>
      <c r="FA371" s="892"/>
      <c r="FB371" s="892"/>
      <c r="FC371" s="892"/>
      <c r="FD371" s="892"/>
      <c r="FE371" s="892"/>
      <c r="FF371" s="892"/>
      <c r="FG371" s="892"/>
      <c r="FH371" s="892"/>
      <c r="FI371" s="892"/>
      <c r="FJ371" s="892"/>
      <c r="FK371" s="892"/>
      <c r="FL371" s="892"/>
      <c r="FM371" s="892"/>
      <c r="FN371" s="892"/>
      <c r="FO371" s="892"/>
      <c r="FP371" s="892"/>
      <c r="FQ371" s="892"/>
      <c r="FR371" s="892"/>
      <c r="FS371" s="892"/>
      <c r="FT371" s="892"/>
      <c r="FU371" s="892"/>
      <c r="FV371" s="892"/>
      <c r="FW371" s="892"/>
      <c r="FX371" s="892"/>
      <c r="FY371" s="892"/>
      <c r="FZ371" s="892"/>
      <c r="GA371" s="892"/>
      <c r="GB371" s="892"/>
      <c r="GC371" s="892"/>
      <c r="GD371" s="892"/>
      <c r="GE371" s="892"/>
      <c r="GF371" s="892"/>
      <c r="GG371" s="892"/>
      <c r="GH371" s="892"/>
      <c r="GI371" s="892"/>
      <c r="GJ371" s="892"/>
      <c r="GK371" s="892"/>
      <c r="GL371" s="892"/>
      <c r="GM371" s="892"/>
      <c r="GN371" s="892"/>
      <c r="GO371" s="892"/>
    </row>
    <row r="380" spans="1:211" ht="15" customHeight="1" x14ac:dyDescent="0.2">
      <c r="GQ380" s="1034"/>
      <c r="GR380" s="1035"/>
      <c r="GS380" s="1035"/>
      <c r="GT380" s="1035"/>
      <c r="GU380" s="1035"/>
    </row>
    <row r="381" spans="1:211" ht="15" customHeight="1" x14ac:dyDescent="0.2">
      <c r="GQ381" s="1035"/>
      <c r="GR381" s="1035"/>
      <c r="GS381" s="1035"/>
      <c r="GT381" s="1035"/>
      <c r="GU381" s="1035"/>
    </row>
    <row r="382" spans="1:211" ht="15" customHeight="1" x14ac:dyDescent="0.2">
      <c r="GQ382" s="1035"/>
      <c r="GR382" s="1035"/>
      <c r="GS382" s="1035"/>
      <c r="GT382" s="1035"/>
      <c r="GU382" s="1035"/>
    </row>
    <row r="384" spans="1:211" ht="15" customHeight="1" x14ac:dyDescent="0.2">
      <c r="GP384" s="4"/>
      <c r="GQ384" s="4"/>
      <c r="GR384" s="4"/>
      <c r="GS384" s="4"/>
      <c r="GT384" s="4"/>
      <c r="GU384" s="4"/>
      <c r="GV384" s="4"/>
      <c r="GW384" s="4"/>
      <c r="GX384" s="4"/>
      <c r="GY384" s="8"/>
      <c r="GZ384" s="8"/>
      <c r="HA384" s="8"/>
      <c r="HB384" s="8"/>
      <c r="HC384" s="8"/>
    </row>
    <row r="385" spans="198:211" ht="15" customHeight="1" x14ac:dyDescent="0.2">
      <c r="GP385" s="4"/>
      <c r="GQ385" s="4"/>
      <c r="GR385" s="4"/>
      <c r="GS385" s="4"/>
      <c r="GT385" s="4"/>
      <c r="GU385" s="4"/>
      <c r="GV385" s="4"/>
      <c r="GW385" s="4"/>
      <c r="GX385" s="4"/>
      <c r="GY385" s="8"/>
      <c r="GZ385" s="8"/>
      <c r="HA385" s="8"/>
      <c r="HB385" s="8"/>
      <c r="HC385" s="8"/>
    </row>
    <row r="386" spans="198:211" ht="15" customHeight="1" x14ac:dyDescent="0.2">
      <c r="GP386" s="4"/>
      <c r="GQ386" s="4"/>
      <c r="GR386" s="4"/>
      <c r="GS386" s="4"/>
      <c r="GT386" s="4"/>
      <c r="GU386" s="4"/>
      <c r="GV386" s="4"/>
      <c r="GW386" s="4"/>
      <c r="GX386" s="4"/>
      <c r="GY386" s="8"/>
      <c r="GZ386" s="8"/>
      <c r="HA386" s="8"/>
      <c r="HB386" s="8"/>
      <c r="HC386" s="8"/>
    </row>
    <row r="387" spans="198:211" ht="15" customHeight="1" x14ac:dyDescent="0.2">
      <c r="GP387" s="4"/>
      <c r="GQ387" s="4"/>
      <c r="GR387" s="4"/>
      <c r="GS387" s="4"/>
      <c r="GT387" s="4"/>
      <c r="GU387" s="4"/>
      <c r="GV387" s="4"/>
      <c r="GW387" s="4"/>
      <c r="GX387" s="4"/>
      <c r="GY387" s="8"/>
      <c r="GZ387" s="8"/>
      <c r="HA387" s="8"/>
      <c r="HB387" s="8"/>
      <c r="HC387" s="8"/>
    </row>
    <row r="388" spans="198:211" ht="15" customHeight="1" x14ac:dyDescent="0.2">
      <c r="GP388" s="4"/>
      <c r="GQ388" s="4"/>
      <c r="GR388" s="4"/>
      <c r="GS388" s="4"/>
      <c r="GT388" s="4"/>
      <c r="GU388" s="4"/>
      <c r="GV388" s="4"/>
      <c r="GW388" s="4"/>
      <c r="GX388" s="4"/>
      <c r="GY388" s="8"/>
      <c r="GZ388" s="8"/>
      <c r="HA388" s="8"/>
      <c r="HB388" s="8"/>
      <c r="HC388" s="8"/>
    </row>
    <row r="389" spans="198:211" ht="15" customHeight="1" x14ac:dyDescent="0.2">
      <c r="GP389" s="4"/>
      <c r="GQ389" s="4"/>
      <c r="GR389" s="4"/>
      <c r="GS389" s="4"/>
      <c r="GT389" s="4"/>
      <c r="GU389" s="4"/>
      <c r="GV389" s="4"/>
      <c r="GW389" s="4"/>
      <c r="GX389" s="4"/>
      <c r="GY389" s="8"/>
      <c r="GZ389" s="8"/>
      <c r="HA389" s="8"/>
      <c r="HB389" s="8"/>
      <c r="HC389" s="8"/>
    </row>
    <row r="390" spans="198:211" ht="15" customHeight="1" x14ac:dyDescent="0.2">
      <c r="GP390" s="4"/>
      <c r="GQ390" s="4"/>
      <c r="GR390" s="4"/>
      <c r="GS390" s="4"/>
      <c r="GT390" s="4"/>
      <c r="GU390" s="4"/>
      <c r="GV390" s="4"/>
      <c r="GW390" s="4"/>
      <c r="GX390" s="4"/>
      <c r="GY390" s="8"/>
      <c r="GZ390" s="8"/>
      <c r="HA390" s="8"/>
      <c r="HB390" s="8"/>
      <c r="HC390" s="8"/>
    </row>
    <row r="391" spans="198:211" ht="15" customHeight="1" x14ac:dyDescent="0.2">
      <c r="GP391" s="21">
        <f>+SUMIF($K$112,#REF!,$S$120)+SUMIF($BH$112,#REF!,$BP$120)+SUMIF($DF$112,#REF!,$DN$120)+SUMIF($FC$112,#REF!,$FK$120)+SUMIF($K$165,#REF!,$S$173)+SUMIF($BH$165,#REF!,$BP$173)+SUMIF($DF$165,#REF!,$DN$173)+SUMIF($FC$165,#REF!,$FK$175)</f>
        <v>0</v>
      </c>
      <c r="GQ391" s="4"/>
      <c r="GR391" s="4"/>
      <c r="GS391" s="4"/>
      <c r="GT391" s="4"/>
      <c r="GU391" s="4"/>
      <c r="GV391" s="4"/>
      <c r="GW391" s="4"/>
      <c r="GX391" s="4"/>
      <c r="GY391" s="8"/>
      <c r="GZ391" s="8"/>
      <c r="HA391" s="8"/>
      <c r="HB391" s="8"/>
      <c r="HC391" s="8"/>
    </row>
    <row r="392" spans="198:211" ht="15" customHeight="1" x14ac:dyDescent="0.2">
      <c r="GP392" s="4"/>
      <c r="GQ392" s="4"/>
      <c r="GR392" s="4"/>
      <c r="GS392" s="4"/>
      <c r="GT392" s="4"/>
      <c r="GU392" s="4"/>
      <c r="GV392" s="4"/>
      <c r="GW392" s="4"/>
      <c r="GX392" s="4"/>
      <c r="GY392" s="8"/>
      <c r="GZ392" s="8"/>
      <c r="HA392" s="8"/>
      <c r="HB392" s="8"/>
      <c r="HC392" s="8"/>
    </row>
    <row r="393" spans="198:211" ht="15" customHeight="1" x14ac:dyDescent="0.2">
      <c r="GP393" s="4"/>
      <c r="GQ393" s="4"/>
      <c r="GR393" s="4"/>
      <c r="GS393" s="4"/>
      <c r="GT393" s="4"/>
      <c r="GU393" s="4"/>
      <c r="GV393" s="4"/>
      <c r="GW393" s="4"/>
      <c r="GX393" s="4"/>
      <c r="GY393" s="8"/>
      <c r="GZ393" s="8"/>
      <c r="HA393" s="8"/>
      <c r="HB393" s="8"/>
      <c r="HC393" s="8"/>
    </row>
    <row r="394" spans="198:211" ht="15" customHeight="1" x14ac:dyDescent="0.2">
      <c r="GP394" s="4"/>
      <c r="GQ394" s="4"/>
      <c r="GR394" s="4"/>
      <c r="GS394" s="4"/>
      <c r="GT394" s="4"/>
      <c r="GU394" s="4"/>
      <c r="GV394" s="4"/>
      <c r="GW394" s="4"/>
      <c r="GX394" s="4"/>
      <c r="GY394" s="8"/>
      <c r="GZ394" s="8"/>
      <c r="HA394" s="8"/>
      <c r="HB394" s="8"/>
      <c r="HC394" s="8"/>
    </row>
    <row r="395" spans="198:211" ht="15" customHeight="1" x14ac:dyDescent="0.2">
      <c r="GP395" s="4"/>
      <c r="GQ395" s="4"/>
      <c r="GR395" s="4"/>
      <c r="GS395" s="4"/>
      <c r="GT395" s="4"/>
      <c r="GU395" s="4"/>
      <c r="GV395" s="4"/>
      <c r="GW395" s="4"/>
      <c r="GX395" s="4"/>
      <c r="GY395" s="8"/>
      <c r="GZ395" s="8"/>
      <c r="HA395" s="8"/>
      <c r="HB395" s="8"/>
      <c r="HC395" s="8"/>
    </row>
    <row r="396" spans="198:211" ht="15" customHeight="1" x14ac:dyDescent="0.2">
      <c r="GU396" s="4"/>
      <c r="GZ396" s="8"/>
      <c r="HA396" s="8"/>
      <c r="HB396" s="8"/>
      <c r="HC396" s="8"/>
    </row>
    <row r="397" spans="198:211" ht="15" customHeight="1" x14ac:dyDescent="0.2">
      <c r="GP397" s="8"/>
      <c r="GQ397" s="8"/>
      <c r="GR397" s="8"/>
      <c r="GS397" s="8"/>
    </row>
    <row r="398" spans="198:211" ht="15" customHeight="1" x14ac:dyDescent="0.2">
      <c r="GP398" s="8"/>
      <c r="GQ398" s="8"/>
      <c r="GR398" s="8"/>
      <c r="GS398" s="8"/>
    </row>
    <row r="399" spans="198:211" ht="15" customHeight="1" x14ac:dyDescent="0.2">
      <c r="GP399" s="8"/>
      <c r="GQ399" s="8"/>
      <c r="GR399" s="8"/>
      <c r="GS399" s="8"/>
    </row>
    <row r="400" spans="198:211" ht="15" customHeight="1" x14ac:dyDescent="0.2">
      <c r="GP400" s="8"/>
      <c r="GQ400" s="8"/>
      <c r="GR400" s="8"/>
      <c r="GS400" s="8"/>
    </row>
    <row r="401" spans="198:201" ht="15" customHeight="1" x14ac:dyDescent="0.2">
      <c r="GP401" s="8"/>
      <c r="GQ401" s="8"/>
      <c r="GR401" s="8"/>
      <c r="GS401" s="8"/>
    </row>
    <row r="402" spans="198:201" ht="15" customHeight="1" x14ac:dyDescent="0.2">
      <c r="GP402" s="8"/>
      <c r="GQ402" s="8"/>
      <c r="GR402" s="8"/>
      <c r="GS402" s="8"/>
    </row>
    <row r="403" spans="198:201" ht="15" customHeight="1" x14ac:dyDescent="0.2">
      <c r="GP403" s="8"/>
      <c r="GQ403" s="8"/>
      <c r="GR403" s="8"/>
      <c r="GS403" s="8"/>
    </row>
    <row r="404" spans="198:201" ht="15" customHeight="1" x14ac:dyDescent="0.2">
      <c r="GP404" s="8"/>
      <c r="GQ404" s="8"/>
      <c r="GR404" s="8"/>
      <c r="GS404" s="8"/>
    </row>
    <row r="405" spans="198:201" ht="15" customHeight="1" x14ac:dyDescent="0.2">
      <c r="GP405" s="8"/>
      <c r="GQ405" s="8"/>
      <c r="GR405" s="8"/>
      <c r="GS405" s="8"/>
    </row>
    <row r="406" spans="198:201" ht="15" customHeight="1" x14ac:dyDescent="0.2">
      <c r="GP406" s="8"/>
      <c r="GQ406" s="8"/>
      <c r="GR406" s="8"/>
      <c r="GS406" s="8"/>
    </row>
    <row r="407" spans="198:201" ht="15" customHeight="1" x14ac:dyDescent="0.2">
      <c r="GP407" s="8"/>
      <c r="GQ407" s="8"/>
      <c r="GR407" s="8"/>
      <c r="GS407" s="8"/>
    </row>
    <row r="408" spans="198:201" ht="15" customHeight="1" x14ac:dyDescent="0.2">
      <c r="GP408" s="8"/>
      <c r="GQ408" s="8"/>
      <c r="GR408" s="8"/>
      <c r="GS408" s="8"/>
    </row>
    <row r="433" spans="198:211" ht="15" customHeight="1" x14ac:dyDescent="0.2">
      <c r="GQ433" s="1034"/>
      <c r="GR433" s="1035"/>
      <c r="GS433" s="1035"/>
      <c r="GT433" s="1035"/>
      <c r="GU433" s="1035"/>
    </row>
    <row r="434" spans="198:211" ht="15" customHeight="1" x14ac:dyDescent="0.2">
      <c r="GQ434" s="1035"/>
      <c r="GR434" s="1035"/>
      <c r="GS434" s="1035"/>
      <c r="GT434" s="1035"/>
      <c r="GU434" s="1035"/>
    </row>
    <row r="435" spans="198:211" ht="15" customHeight="1" x14ac:dyDescent="0.2">
      <c r="GQ435" s="1035"/>
      <c r="GR435" s="1035"/>
      <c r="GS435" s="1035"/>
      <c r="GT435" s="1035"/>
      <c r="GU435" s="1035"/>
    </row>
    <row r="437" spans="198:211" ht="15" customHeight="1" x14ac:dyDescent="0.2">
      <c r="GP437" s="4"/>
      <c r="GQ437" s="4"/>
      <c r="GR437" s="4"/>
      <c r="GS437" s="4"/>
      <c r="GT437" s="4"/>
      <c r="GU437" s="4"/>
      <c r="GV437" s="4"/>
      <c r="GW437" s="4"/>
      <c r="GX437" s="4"/>
      <c r="GY437" s="8"/>
      <c r="GZ437" s="8"/>
      <c r="HA437" s="8"/>
      <c r="HB437" s="8"/>
      <c r="HC437" s="8"/>
    </row>
    <row r="438" spans="198:211" ht="15" customHeight="1" x14ac:dyDescent="0.2">
      <c r="GP438" s="4"/>
      <c r="GQ438" s="4"/>
      <c r="GR438" s="4"/>
      <c r="GS438" s="4"/>
      <c r="GT438" s="4"/>
      <c r="GU438" s="4"/>
      <c r="GV438" s="4"/>
      <c r="GW438" s="4"/>
      <c r="GX438" s="4"/>
      <c r="GY438" s="8"/>
      <c r="GZ438" s="8"/>
      <c r="HA438" s="8"/>
      <c r="HB438" s="8"/>
      <c r="HC438" s="8"/>
    </row>
    <row r="439" spans="198:211" ht="15" customHeight="1" x14ac:dyDescent="0.2">
      <c r="GP439" s="4"/>
      <c r="GQ439" s="4"/>
      <c r="GR439" s="4"/>
      <c r="GS439" s="4"/>
      <c r="GT439" s="4"/>
      <c r="GU439" s="4"/>
      <c r="GV439" s="4"/>
      <c r="GW439" s="4"/>
      <c r="GX439" s="4"/>
      <c r="GY439" s="8"/>
      <c r="GZ439" s="8"/>
      <c r="HA439" s="8"/>
      <c r="HB439" s="8"/>
      <c r="HC439" s="8"/>
    </row>
    <row r="440" spans="198:211" ht="15" customHeight="1" x14ac:dyDescent="0.2">
      <c r="GP440" s="4"/>
      <c r="GQ440" s="4"/>
      <c r="GR440" s="4"/>
      <c r="GS440" s="4"/>
      <c r="GT440" s="4"/>
      <c r="GU440" s="4"/>
      <c r="GV440" s="4"/>
      <c r="GW440" s="4"/>
      <c r="GX440" s="4"/>
      <c r="GY440" s="8"/>
      <c r="GZ440" s="8"/>
      <c r="HA440" s="8"/>
      <c r="HB440" s="8"/>
      <c r="HC440" s="8"/>
    </row>
    <row r="441" spans="198:211" ht="15" customHeight="1" x14ac:dyDescent="0.2">
      <c r="GP441" s="4"/>
      <c r="GQ441" s="4"/>
      <c r="GR441" s="4"/>
      <c r="GS441" s="4"/>
      <c r="GT441" s="4"/>
      <c r="GU441" s="4"/>
      <c r="GV441" s="4"/>
      <c r="GW441" s="4"/>
      <c r="GX441" s="4"/>
      <c r="GY441" s="8"/>
      <c r="GZ441" s="8"/>
      <c r="HA441" s="8"/>
      <c r="HB441" s="8"/>
      <c r="HC441" s="8"/>
    </row>
    <row r="442" spans="198:211" ht="15" customHeight="1" x14ac:dyDescent="0.2">
      <c r="GP442" s="4"/>
      <c r="GQ442" s="4"/>
      <c r="GR442" s="4"/>
      <c r="GS442" s="4"/>
      <c r="GT442" s="4"/>
      <c r="GU442" s="4"/>
      <c r="GV442" s="4"/>
      <c r="GW442" s="4"/>
      <c r="GX442" s="4"/>
      <c r="GY442" s="8"/>
      <c r="GZ442" s="8"/>
      <c r="HA442" s="8"/>
      <c r="HB442" s="8"/>
      <c r="HC442" s="8"/>
    </row>
    <row r="443" spans="198:211" ht="15" customHeight="1" x14ac:dyDescent="0.2">
      <c r="GP443" s="4"/>
      <c r="GQ443" s="4"/>
      <c r="GR443" s="4"/>
      <c r="GS443" s="4"/>
      <c r="GT443" s="4"/>
      <c r="GU443" s="4"/>
      <c r="GV443" s="4"/>
      <c r="GW443" s="4"/>
      <c r="GX443" s="4"/>
      <c r="GY443" s="8"/>
      <c r="GZ443" s="8"/>
      <c r="HA443" s="8"/>
      <c r="HB443" s="8"/>
      <c r="HC443" s="8"/>
    </row>
    <row r="444" spans="198:211" ht="15" customHeight="1" x14ac:dyDescent="0.2">
      <c r="GP444" s="4"/>
      <c r="GQ444" s="4"/>
      <c r="GR444" s="4"/>
      <c r="GS444" s="4"/>
      <c r="GT444" s="4"/>
      <c r="GU444" s="4"/>
      <c r="GV444" s="4"/>
      <c r="GW444" s="4"/>
      <c r="GX444" s="4"/>
      <c r="GY444" s="8"/>
      <c r="GZ444" s="8"/>
      <c r="HA444" s="8"/>
      <c r="HB444" s="8"/>
      <c r="HC444" s="8"/>
    </row>
    <row r="445" spans="198:211" ht="15" customHeight="1" x14ac:dyDescent="0.2">
      <c r="GP445" s="4"/>
      <c r="GQ445" s="4"/>
      <c r="GR445" s="4"/>
      <c r="GS445" s="4"/>
      <c r="GT445" s="4"/>
      <c r="GU445" s="4"/>
      <c r="GV445" s="4"/>
      <c r="GW445" s="4"/>
      <c r="GX445" s="4"/>
      <c r="GY445" s="8"/>
      <c r="GZ445" s="8"/>
      <c r="HA445" s="8"/>
      <c r="HB445" s="8"/>
      <c r="HC445" s="8"/>
    </row>
    <row r="446" spans="198:211" ht="15" customHeight="1" x14ac:dyDescent="0.2">
      <c r="GP446" s="4"/>
      <c r="GQ446" s="4"/>
      <c r="GR446" s="4"/>
      <c r="GS446" s="4"/>
      <c r="GT446" s="4"/>
      <c r="GU446" s="4"/>
      <c r="GV446" s="4"/>
      <c r="GW446" s="4"/>
      <c r="GX446" s="4"/>
      <c r="GY446" s="8"/>
      <c r="GZ446" s="8"/>
      <c r="HA446" s="8"/>
      <c r="HB446" s="8"/>
      <c r="HC446" s="8"/>
    </row>
    <row r="447" spans="198:211" ht="15" customHeight="1" x14ac:dyDescent="0.2">
      <c r="GP447" s="4"/>
      <c r="GQ447" s="4"/>
      <c r="GR447" s="4"/>
      <c r="GS447" s="4"/>
      <c r="GT447" s="4"/>
      <c r="GU447" s="4"/>
      <c r="GV447" s="4"/>
      <c r="GW447" s="4"/>
      <c r="GX447" s="4"/>
      <c r="GY447" s="8"/>
      <c r="GZ447" s="8"/>
      <c r="HA447" s="8"/>
      <c r="HB447" s="8"/>
      <c r="HC447" s="8"/>
    </row>
    <row r="448" spans="198:211" ht="15" customHeight="1" x14ac:dyDescent="0.2">
      <c r="GP448" s="4"/>
      <c r="GQ448" s="4"/>
      <c r="GR448" s="4"/>
      <c r="GS448" s="4"/>
      <c r="GT448" s="4"/>
      <c r="GU448" s="4"/>
      <c r="GV448" s="4"/>
      <c r="GW448" s="4"/>
      <c r="GX448" s="4"/>
      <c r="GY448" s="8"/>
      <c r="GZ448" s="8"/>
      <c r="HA448" s="8"/>
      <c r="HB448" s="8"/>
      <c r="HC448" s="8"/>
    </row>
    <row r="449" spans="198:211" ht="15" customHeight="1" x14ac:dyDescent="0.2">
      <c r="GU449" s="4"/>
      <c r="GZ449" s="8"/>
      <c r="HA449" s="8"/>
      <c r="HB449" s="8"/>
      <c r="HC449" s="8"/>
    </row>
    <row r="450" spans="198:211" ht="15" customHeight="1" x14ac:dyDescent="0.2">
      <c r="GP450" s="8"/>
      <c r="GQ450" s="8"/>
      <c r="GR450" s="8"/>
      <c r="GS450" s="8"/>
    </row>
    <row r="451" spans="198:211" ht="15" customHeight="1" x14ac:dyDescent="0.2">
      <c r="GP451" s="8"/>
      <c r="GQ451" s="8"/>
      <c r="GR451" s="8"/>
      <c r="GS451" s="8"/>
    </row>
    <row r="452" spans="198:211" ht="15" customHeight="1" x14ac:dyDescent="0.2">
      <c r="GP452" s="8"/>
      <c r="GQ452" s="8"/>
      <c r="GR452" s="8"/>
      <c r="GS452" s="8"/>
    </row>
    <row r="453" spans="198:211" ht="15" customHeight="1" x14ac:dyDescent="0.2">
      <c r="GP453" s="8"/>
      <c r="GQ453" s="8"/>
      <c r="GR453" s="8"/>
      <c r="GS453" s="8"/>
    </row>
    <row r="454" spans="198:211" ht="15" customHeight="1" x14ac:dyDescent="0.2">
      <c r="GP454" s="8"/>
      <c r="GQ454" s="8"/>
      <c r="GR454" s="8"/>
      <c r="GS454" s="8"/>
    </row>
    <row r="455" spans="198:211" ht="15" customHeight="1" x14ac:dyDescent="0.2">
      <c r="GP455" s="8"/>
      <c r="GQ455" s="8"/>
      <c r="GR455" s="8"/>
      <c r="GS455" s="8"/>
    </row>
    <row r="456" spans="198:211" ht="15" customHeight="1" x14ac:dyDescent="0.2">
      <c r="GP456" s="8"/>
      <c r="GQ456" s="8"/>
      <c r="GR456" s="8"/>
      <c r="GS456" s="8"/>
    </row>
    <row r="457" spans="198:211" ht="15" customHeight="1" x14ac:dyDescent="0.2">
      <c r="GP457" s="8"/>
      <c r="GQ457" s="8"/>
      <c r="GR457" s="8"/>
      <c r="GS457" s="8"/>
    </row>
    <row r="458" spans="198:211" ht="15" customHeight="1" x14ac:dyDescent="0.2">
      <c r="GP458" s="8"/>
      <c r="GQ458" s="8"/>
      <c r="GR458" s="8"/>
      <c r="GS458" s="8"/>
    </row>
    <row r="459" spans="198:211" ht="15" customHeight="1" x14ac:dyDescent="0.2">
      <c r="GP459" s="8"/>
      <c r="GQ459" s="8"/>
      <c r="GR459" s="8"/>
      <c r="GS459" s="8"/>
    </row>
    <row r="460" spans="198:211" ht="15" customHeight="1" x14ac:dyDescent="0.2">
      <c r="GP460" s="8"/>
      <c r="GQ460" s="8"/>
      <c r="GR460" s="8"/>
      <c r="GS460" s="8"/>
    </row>
    <row r="461" spans="198:211" ht="15" customHeight="1" x14ac:dyDescent="0.2">
      <c r="GP461" s="8"/>
      <c r="GQ461" s="8"/>
      <c r="GR461" s="8"/>
      <c r="GS461" s="8"/>
    </row>
    <row r="534" spans="198:217" ht="15" customHeight="1" x14ac:dyDescent="0.2">
      <c r="GP534" s="6"/>
      <c r="GQ534" s="6"/>
      <c r="GR534" s="6"/>
      <c r="GS534" s="6"/>
      <c r="GT534" s="6"/>
      <c r="GU534" s="6"/>
      <c r="GV534" s="6"/>
      <c r="GW534" s="6"/>
      <c r="GX534" s="6"/>
      <c r="GY534" s="6"/>
      <c r="GZ534" s="6"/>
      <c r="HA534" s="6"/>
      <c r="HB534" s="6"/>
      <c r="HC534" s="6"/>
      <c r="HD534" s="6"/>
      <c r="HE534" s="6"/>
      <c r="HF534" s="6"/>
      <c r="HG534" s="6"/>
      <c r="HH534" s="6"/>
      <c r="HI534" s="6"/>
    </row>
    <row r="535" spans="198:217" ht="15" customHeight="1" x14ac:dyDescent="0.2">
      <c r="GP535" s="5"/>
      <c r="GQ535" s="5"/>
      <c r="GR535" s="5"/>
      <c r="GS535" s="5"/>
      <c r="GT535" s="5"/>
      <c r="GU535" s="5"/>
      <c r="GV535" s="5"/>
      <c r="GW535" s="5"/>
      <c r="GX535" s="5"/>
      <c r="GY535" s="5"/>
      <c r="GZ535" s="5"/>
      <c r="HA535" s="5"/>
      <c r="HB535" s="5"/>
      <c r="HC535" s="5"/>
      <c r="HD535" s="5"/>
      <c r="HE535" s="5"/>
      <c r="HF535" s="5"/>
      <c r="HG535" s="5"/>
      <c r="HH535" s="5"/>
      <c r="HI535" s="5"/>
    </row>
    <row r="536" spans="198:217" ht="15" customHeight="1" x14ac:dyDescent="0.2">
      <c r="GP536" s="5"/>
      <c r="GQ536" s="5"/>
      <c r="GR536" s="5"/>
      <c r="GS536" s="5"/>
      <c r="GT536" s="5"/>
      <c r="GU536" s="5"/>
      <c r="GV536" s="5"/>
      <c r="GW536" s="5"/>
      <c r="GX536" s="5"/>
      <c r="GY536" s="5"/>
      <c r="GZ536" s="5"/>
      <c r="HA536" s="5"/>
      <c r="HB536" s="5"/>
      <c r="HC536" s="5"/>
      <c r="HD536" s="5"/>
      <c r="HE536" s="5"/>
      <c r="HF536" s="5"/>
      <c r="HG536" s="5"/>
      <c r="HH536" s="5"/>
      <c r="HI536" s="5"/>
    </row>
    <row r="537" spans="198:217" ht="15" customHeight="1" x14ac:dyDescent="0.2">
      <c r="GP537" s="5"/>
      <c r="GQ537" s="5"/>
      <c r="GR537" s="5"/>
      <c r="GS537" s="5"/>
      <c r="GT537" s="5"/>
      <c r="GU537" s="5"/>
      <c r="GV537" s="5"/>
      <c r="GW537" s="5"/>
      <c r="GX537" s="5"/>
      <c r="GY537" s="5"/>
      <c r="GZ537" s="5"/>
      <c r="HA537" s="5"/>
      <c r="HB537" s="5"/>
      <c r="HC537" s="5"/>
      <c r="HD537" s="5"/>
      <c r="HE537" s="5"/>
      <c r="HF537" s="5"/>
      <c r="HG537" s="5"/>
      <c r="HH537" s="5"/>
      <c r="HI537" s="5"/>
    </row>
    <row r="538" spans="198:217" ht="15" customHeight="1" x14ac:dyDescent="0.2">
      <c r="GP538" s="5"/>
      <c r="GQ538" s="5"/>
      <c r="GR538" s="5"/>
      <c r="GS538" s="5"/>
      <c r="GT538" s="5"/>
      <c r="GU538" s="5"/>
      <c r="GV538" s="5"/>
      <c r="GW538" s="5"/>
      <c r="GX538" s="5"/>
      <c r="GY538" s="5"/>
      <c r="GZ538" s="5"/>
      <c r="HA538" s="5"/>
      <c r="HB538" s="5"/>
      <c r="HC538" s="5"/>
      <c r="HD538" s="5"/>
      <c r="HE538" s="5"/>
      <c r="HF538" s="5"/>
      <c r="HG538" s="5"/>
      <c r="HH538" s="5"/>
      <c r="HI538" s="5"/>
    </row>
    <row r="539" spans="198:217" ht="15" customHeight="1" x14ac:dyDescent="0.2">
      <c r="GP539" s="5"/>
      <c r="GQ539" s="5"/>
      <c r="GR539" s="5"/>
      <c r="GS539" s="5"/>
      <c r="GT539" s="5"/>
      <c r="GU539" s="5"/>
      <c r="GV539" s="5"/>
      <c r="GW539" s="5"/>
      <c r="GX539" s="5"/>
      <c r="GY539" s="5"/>
      <c r="GZ539" s="5"/>
      <c r="HA539" s="5"/>
      <c r="HB539" s="5"/>
      <c r="HC539" s="5"/>
      <c r="HD539" s="5"/>
      <c r="HE539" s="5"/>
      <c r="HF539" s="5"/>
      <c r="HG539" s="5"/>
      <c r="HH539" s="5"/>
      <c r="HI539" s="5"/>
    </row>
    <row r="540" spans="198:217" ht="15" customHeight="1" x14ac:dyDescent="0.2">
      <c r="GP540" s="5"/>
      <c r="GQ540" s="5"/>
      <c r="GR540" s="5"/>
      <c r="GS540" s="5"/>
      <c r="GT540" s="5"/>
      <c r="GU540" s="5"/>
      <c r="GV540" s="5"/>
      <c r="GW540" s="5"/>
      <c r="GX540" s="5"/>
      <c r="GY540" s="5"/>
      <c r="GZ540" s="5"/>
      <c r="HA540" s="5"/>
      <c r="HB540" s="5"/>
      <c r="HC540" s="5"/>
      <c r="HD540" s="5"/>
      <c r="HE540" s="5"/>
      <c r="HF540" s="5"/>
      <c r="HG540" s="5"/>
      <c r="HH540" s="5"/>
      <c r="HI540" s="5"/>
    </row>
    <row r="541" spans="198:217" ht="15" customHeight="1" x14ac:dyDescent="0.2">
      <c r="GP541" s="5"/>
      <c r="GQ541" s="5"/>
      <c r="GR541" s="5"/>
      <c r="GS541" s="5"/>
      <c r="GT541" s="5"/>
      <c r="GU541" s="5"/>
      <c r="GV541" s="5"/>
      <c r="GW541" s="5"/>
      <c r="GX541" s="5"/>
      <c r="GY541" s="5"/>
      <c r="GZ541" s="5"/>
      <c r="HA541" s="5"/>
      <c r="HB541" s="5"/>
      <c r="HC541" s="5"/>
      <c r="HD541" s="5"/>
      <c r="HE541" s="5"/>
      <c r="HF541" s="5"/>
      <c r="HG541" s="5"/>
      <c r="HH541" s="5"/>
      <c r="HI541" s="5"/>
    </row>
    <row r="542" spans="198:217" ht="15" customHeight="1" x14ac:dyDescent="0.2">
      <c r="GP542" s="5"/>
      <c r="GQ542" s="5"/>
      <c r="GR542" s="5"/>
      <c r="GS542" s="5"/>
      <c r="GT542" s="5"/>
      <c r="GU542" s="5"/>
      <c r="GV542" s="5"/>
      <c r="GW542" s="5"/>
      <c r="GX542" s="5"/>
      <c r="GY542" s="5"/>
      <c r="GZ542" s="5"/>
      <c r="HA542" s="5"/>
      <c r="HB542" s="5"/>
      <c r="HC542" s="5"/>
      <c r="HD542" s="5"/>
      <c r="HE542" s="5"/>
      <c r="HF542" s="5"/>
      <c r="HG542" s="5"/>
      <c r="HH542" s="5"/>
      <c r="HI542" s="5"/>
    </row>
    <row r="543" spans="198:217" ht="15" customHeight="1" x14ac:dyDescent="0.2">
      <c r="GP543" s="5"/>
      <c r="GQ543" s="5"/>
      <c r="GR543" s="5"/>
      <c r="GS543" s="5"/>
      <c r="GT543" s="5"/>
      <c r="GU543" s="5"/>
      <c r="GV543" s="5"/>
      <c r="GW543" s="5"/>
      <c r="GX543" s="5"/>
      <c r="GY543" s="5"/>
      <c r="GZ543" s="5"/>
      <c r="HA543" s="5"/>
      <c r="HB543" s="5"/>
      <c r="HC543" s="5"/>
      <c r="HD543" s="5"/>
      <c r="HE543" s="5"/>
      <c r="HF543" s="5"/>
      <c r="HG543" s="5"/>
      <c r="HH543" s="5"/>
      <c r="HI543" s="5"/>
    </row>
    <row r="544" spans="198:217" ht="15" customHeight="1" x14ac:dyDescent="0.2">
      <c r="GP544" s="5"/>
      <c r="GQ544" s="5"/>
      <c r="GR544" s="5"/>
      <c r="GS544" s="5"/>
      <c r="GT544" s="5"/>
      <c r="GU544" s="5"/>
      <c r="GV544" s="5"/>
      <c r="GW544" s="5"/>
      <c r="GX544" s="5"/>
      <c r="GY544" s="5"/>
      <c r="GZ544" s="5"/>
      <c r="HA544" s="5"/>
      <c r="HB544" s="5"/>
      <c r="HC544" s="5"/>
      <c r="HD544" s="5"/>
      <c r="HE544" s="5"/>
      <c r="HF544" s="5"/>
      <c r="HG544" s="5"/>
      <c r="HH544" s="5"/>
      <c r="HI544" s="5"/>
    </row>
    <row r="545" spans="198:217" ht="15" customHeight="1" x14ac:dyDescent="0.2">
      <c r="GP545" s="5"/>
      <c r="GQ545" s="5"/>
      <c r="GR545" s="5"/>
      <c r="GS545" s="5"/>
      <c r="GT545" s="5"/>
      <c r="GU545" s="5"/>
      <c r="GV545" s="5"/>
      <c r="GW545" s="5"/>
      <c r="GX545" s="5"/>
      <c r="GY545" s="5"/>
      <c r="GZ545" s="5"/>
      <c r="HA545" s="5"/>
      <c r="HB545" s="5"/>
      <c r="HC545" s="5"/>
      <c r="HD545" s="5"/>
      <c r="HE545" s="5"/>
      <c r="HF545" s="5"/>
      <c r="HG545" s="5"/>
      <c r="HH545" s="5"/>
      <c r="HI545" s="5"/>
    </row>
    <row r="546" spans="198:217" ht="15" customHeight="1" x14ac:dyDescent="0.2">
      <c r="GP546" s="5"/>
      <c r="GQ546" s="5"/>
      <c r="GR546" s="5"/>
      <c r="GS546" s="5"/>
      <c r="GT546" s="5"/>
      <c r="GU546" s="5"/>
      <c r="GV546" s="5"/>
      <c r="GW546" s="5"/>
      <c r="GX546" s="5"/>
      <c r="GY546" s="5"/>
      <c r="GZ546" s="5"/>
      <c r="HA546" s="5"/>
      <c r="HB546" s="5"/>
      <c r="HC546" s="5"/>
      <c r="HD546" s="5"/>
      <c r="HE546" s="5"/>
      <c r="HF546" s="5"/>
      <c r="HG546" s="5"/>
      <c r="HH546" s="5"/>
      <c r="HI546" s="5"/>
    </row>
    <row r="547" spans="198:217" ht="15" customHeight="1" x14ac:dyDescent="0.2">
      <c r="GP547" s="5"/>
      <c r="GQ547" s="5"/>
      <c r="GR547" s="5"/>
      <c r="GS547" s="5"/>
      <c r="GT547" s="5"/>
      <c r="GU547" s="5"/>
      <c r="GV547" s="5"/>
      <c r="GW547" s="5"/>
      <c r="GX547" s="5"/>
      <c r="GY547" s="5"/>
      <c r="GZ547" s="5"/>
      <c r="HA547" s="5"/>
      <c r="HB547" s="5"/>
      <c r="HC547" s="5"/>
      <c r="HD547" s="5"/>
      <c r="HE547" s="5"/>
      <c r="HF547" s="5"/>
      <c r="HG547" s="5"/>
      <c r="HH547" s="5"/>
      <c r="HI547" s="5"/>
    </row>
    <row r="548" spans="198:217" ht="15" customHeight="1" x14ac:dyDescent="0.2">
      <c r="GP548" s="5"/>
      <c r="GQ548" s="5"/>
      <c r="GR548" s="5"/>
      <c r="GS548" s="5"/>
      <c r="GT548" s="5"/>
      <c r="GU548" s="5"/>
      <c r="GV548" s="5"/>
      <c r="GW548" s="5"/>
      <c r="GX548" s="5"/>
      <c r="GY548" s="5"/>
      <c r="GZ548" s="5"/>
      <c r="HA548" s="5"/>
      <c r="HB548" s="5"/>
      <c r="HC548" s="5"/>
      <c r="HD548" s="5"/>
      <c r="HE548" s="5"/>
      <c r="HF548" s="5"/>
      <c r="HG548" s="5"/>
      <c r="HH548" s="5"/>
      <c r="HI548" s="5"/>
    </row>
    <row r="549" spans="198:217" ht="15" customHeight="1" x14ac:dyDescent="0.2">
      <c r="GP549" s="5"/>
      <c r="GQ549" s="5"/>
      <c r="GR549" s="5"/>
      <c r="GS549" s="5"/>
      <c r="GT549" s="5"/>
      <c r="GU549" s="5"/>
      <c r="GV549" s="5"/>
      <c r="GW549" s="5"/>
      <c r="GX549" s="5"/>
      <c r="GY549" s="5"/>
      <c r="GZ549" s="5"/>
      <c r="HA549" s="5"/>
      <c r="HB549" s="5"/>
      <c r="HC549" s="5"/>
      <c r="HD549" s="5"/>
      <c r="HE549" s="5"/>
      <c r="HF549" s="5"/>
      <c r="HG549" s="5"/>
      <c r="HH549" s="5"/>
      <c r="HI549" s="5"/>
    </row>
  </sheetData>
  <sheetProtection algorithmName="SHA-512" hashValue="G96sIcWB5n3XOI8KsL2j+A35rgLB/1JCs+YDdd+RJ/cC+sDcFOURYvFXz/jNlYIfQ+7q0dgKKWBGxvWmycm/2w==" saltValue="HaeP5IhvKKqv1x2//0IjEw==" spinCount="100000" sheet="1" objects="1" scenarios="1" formatCells="0"/>
  <mergeCells count="5875">
    <mergeCell ref="CJ368:CM370"/>
    <mergeCell ref="CN368:CP370"/>
    <mergeCell ref="CQ368:CS370"/>
    <mergeCell ref="B364:X364"/>
    <mergeCell ref="Z364:AD365"/>
    <mergeCell ref="AE364:AH365"/>
    <mergeCell ref="BC367:BI367"/>
    <mergeCell ref="BK367:BN367"/>
    <mergeCell ref="BO367:BU367"/>
    <mergeCell ref="CT323:CT370"/>
    <mergeCell ref="A327:AD327"/>
    <mergeCell ref="AX327:CA327"/>
    <mergeCell ref="ES1:GN3"/>
    <mergeCell ref="GO1:GO3"/>
    <mergeCell ref="ES54:GN56"/>
    <mergeCell ref="GO54:GO56"/>
    <mergeCell ref="ES107:GN109"/>
    <mergeCell ref="GO107:GO109"/>
    <mergeCell ref="ES160:GN162"/>
    <mergeCell ref="GO160:GO162"/>
    <mergeCell ref="ES213:GN215"/>
    <mergeCell ref="GO213:GO215"/>
    <mergeCell ref="ES266:GN268"/>
    <mergeCell ref="GO266:GO268"/>
    <mergeCell ref="ES319:GN321"/>
    <mergeCell ref="GO319:GO321"/>
    <mergeCell ref="BO369:BU369"/>
    <mergeCell ref="B370:X370"/>
    <mergeCell ref="AY370:BU370"/>
    <mergeCell ref="Z368:AD370"/>
    <mergeCell ref="AE368:AH370"/>
    <mergeCell ref="AI368:AL370"/>
    <mergeCell ref="AM368:AP370"/>
    <mergeCell ref="AQ368:AS370"/>
    <mergeCell ref="AT368:AV370"/>
    <mergeCell ref="BW368:CA370"/>
    <mergeCell ref="CB368:CE370"/>
    <mergeCell ref="CF368:CI370"/>
    <mergeCell ref="B365:N365"/>
    <mergeCell ref="O365:T365"/>
    <mergeCell ref="U365:X365"/>
    <mergeCell ref="AY365:BK365"/>
    <mergeCell ref="BL365:BQ365"/>
    <mergeCell ref="BR365:BU365"/>
    <mergeCell ref="A371:AW371"/>
    <mergeCell ref="AX371:CT371"/>
    <mergeCell ref="B369:E369"/>
    <mergeCell ref="F369:L369"/>
    <mergeCell ref="N369:Q369"/>
    <mergeCell ref="R369:X369"/>
    <mergeCell ref="AY369:BB369"/>
    <mergeCell ref="BC369:BI369"/>
    <mergeCell ref="BK369:BN369"/>
    <mergeCell ref="Z366:AD367"/>
    <mergeCell ref="AE366:AH367"/>
    <mergeCell ref="AI366:AL367"/>
    <mergeCell ref="AM366:AP367"/>
    <mergeCell ref="AQ366:AS367"/>
    <mergeCell ref="AT366:AV367"/>
    <mergeCell ref="BW366:CA367"/>
    <mergeCell ref="CB366:CE367"/>
    <mergeCell ref="CF366:CI367"/>
    <mergeCell ref="CJ366:CM367"/>
    <mergeCell ref="CN366:CP367"/>
    <mergeCell ref="CQ366:CS367"/>
    <mergeCell ref="B367:E367"/>
    <mergeCell ref="F367:L367"/>
    <mergeCell ref="N367:Q367"/>
    <mergeCell ref="R367:X367"/>
    <mergeCell ref="AY367:BB367"/>
    <mergeCell ref="CN360:CP361"/>
    <mergeCell ref="CQ360:CS361"/>
    <mergeCell ref="Z362:AD363"/>
    <mergeCell ref="AE362:AH363"/>
    <mergeCell ref="AI362:AL363"/>
    <mergeCell ref="AM362:AP363"/>
    <mergeCell ref="AQ362:AS363"/>
    <mergeCell ref="AT362:AV363"/>
    <mergeCell ref="BW362:CA363"/>
    <mergeCell ref="CB362:CE363"/>
    <mergeCell ref="CF362:CI363"/>
    <mergeCell ref="CJ362:CM363"/>
    <mergeCell ref="CN362:CP363"/>
    <mergeCell ref="CQ362:CS363"/>
    <mergeCell ref="AI364:AL365"/>
    <mergeCell ref="AM364:AP365"/>
    <mergeCell ref="AQ364:AS365"/>
    <mergeCell ref="AT364:AV365"/>
    <mergeCell ref="AY364:BU364"/>
    <mergeCell ref="BW364:CA365"/>
    <mergeCell ref="CB364:CE365"/>
    <mergeCell ref="CF364:CI365"/>
    <mergeCell ref="CJ364:CM365"/>
    <mergeCell ref="CN364:CP365"/>
    <mergeCell ref="CQ364:CS365"/>
    <mergeCell ref="CJ358:CM359"/>
    <mergeCell ref="CN358:CP359"/>
    <mergeCell ref="CQ358:CS359"/>
    <mergeCell ref="B356:G356"/>
    <mergeCell ref="H356:L356"/>
    <mergeCell ref="M356:R356"/>
    <mergeCell ref="S356:X356"/>
    <mergeCell ref="Z356:AD357"/>
    <mergeCell ref="AE356:AH357"/>
    <mergeCell ref="AI356:AL357"/>
    <mergeCell ref="AM356:AP357"/>
    <mergeCell ref="AQ356:AS357"/>
    <mergeCell ref="B360:D362"/>
    <mergeCell ref="J360:L362"/>
    <mergeCell ref="M360:P362"/>
    <mergeCell ref="R360:T362"/>
    <mergeCell ref="U360:X362"/>
    <mergeCell ref="Z360:AD361"/>
    <mergeCell ref="AE360:AH361"/>
    <mergeCell ref="AI360:AL361"/>
    <mergeCell ref="AM360:AP361"/>
    <mergeCell ref="AQ360:AS361"/>
    <mergeCell ref="AT360:AV361"/>
    <mergeCell ref="AY360:BA362"/>
    <mergeCell ref="BG360:BI362"/>
    <mergeCell ref="BJ360:BM362"/>
    <mergeCell ref="BO360:BQ362"/>
    <mergeCell ref="BR360:BU362"/>
    <mergeCell ref="BW360:CA361"/>
    <mergeCell ref="CB360:CE361"/>
    <mergeCell ref="CF360:CI361"/>
    <mergeCell ref="CJ360:CM361"/>
    <mergeCell ref="B357:G358"/>
    <mergeCell ref="H357:L358"/>
    <mergeCell ref="M357:R358"/>
    <mergeCell ref="S357:X358"/>
    <mergeCell ref="AY357:BD358"/>
    <mergeCell ref="BE357:BI358"/>
    <mergeCell ref="BJ357:BO358"/>
    <mergeCell ref="BP357:BU358"/>
    <mergeCell ref="Z358:AD359"/>
    <mergeCell ref="AE358:AH359"/>
    <mergeCell ref="AI358:AL359"/>
    <mergeCell ref="AM358:AP359"/>
    <mergeCell ref="AQ358:AS359"/>
    <mergeCell ref="AT358:AV359"/>
    <mergeCell ref="BW358:CA359"/>
    <mergeCell ref="CB358:CE359"/>
    <mergeCell ref="CF358:CI359"/>
    <mergeCell ref="BJ347:BJ348"/>
    <mergeCell ref="BK347:BU350"/>
    <mergeCell ref="B349:M349"/>
    <mergeCell ref="AY349:BJ349"/>
    <mergeCell ref="B351:X351"/>
    <mergeCell ref="AY351:BU351"/>
    <mergeCell ref="B352:N354"/>
    <mergeCell ref="O352:Q354"/>
    <mergeCell ref="R352:X354"/>
    <mergeCell ref="Z352:AD353"/>
    <mergeCell ref="AE352:AH353"/>
    <mergeCell ref="AI352:AL353"/>
    <mergeCell ref="AM352:AP353"/>
    <mergeCell ref="AQ352:AS353"/>
    <mergeCell ref="Z354:AD355"/>
    <mergeCell ref="AE354:AH355"/>
    <mergeCell ref="AI354:AL355"/>
    <mergeCell ref="AM354:AP355"/>
    <mergeCell ref="AQ354:AS355"/>
    <mergeCell ref="AT354:AV355"/>
    <mergeCell ref="AT352:AV353"/>
    <mergeCell ref="AY352:BK354"/>
    <mergeCell ref="BL352:BN354"/>
    <mergeCell ref="BO352:BU354"/>
    <mergeCell ref="BW352:CA353"/>
    <mergeCell ref="CB352:CE353"/>
    <mergeCell ref="CF352:CI353"/>
    <mergeCell ref="CJ352:CM353"/>
    <mergeCell ref="CN352:CP353"/>
    <mergeCell ref="CQ352:CS353"/>
    <mergeCell ref="BW354:CA355"/>
    <mergeCell ref="CB354:CE355"/>
    <mergeCell ref="CF354:CI355"/>
    <mergeCell ref="CJ354:CM355"/>
    <mergeCell ref="CN354:CP355"/>
    <mergeCell ref="CQ354:CS355"/>
    <mergeCell ref="AT356:AV357"/>
    <mergeCell ref="AY356:BD356"/>
    <mergeCell ref="BE356:BI356"/>
    <mergeCell ref="BJ356:BO356"/>
    <mergeCell ref="BP356:BU356"/>
    <mergeCell ref="BW356:CA357"/>
    <mergeCell ref="CB356:CE357"/>
    <mergeCell ref="CF356:CI357"/>
    <mergeCell ref="CJ356:CM357"/>
    <mergeCell ref="CN356:CP357"/>
    <mergeCell ref="CQ356:CS357"/>
    <mergeCell ref="B346:X346"/>
    <mergeCell ref="Z346:AD347"/>
    <mergeCell ref="AE346:AH347"/>
    <mergeCell ref="AI346:AL347"/>
    <mergeCell ref="AM346:AP347"/>
    <mergeCell ref="AQ346:AS347"/>
    <mergeCell ref="AT346:AV347"/>
    <mergeCell ref="AY346:BU346"/>
    <mergeCell ref="BW346:CA347"/>
    <mergeCell ref="CB346:CE347"/>
    <mergeCell ref="CF346:CI347"/>
    <mergeCell ref="CJ346:CM347"/>
    <mergeCell ref="CN346:CP347"/>
    <mergeCell ref="CQ346:CS347"/>
    <mergeCell ref="B347:E348"/>
    <mergeCell ref="F347:L348"/>
    <mergeCell ref="Z348:AD351"/>
    <mergeCell ref="AE348:AH351"/>
    <mergeCell ref="AI348:AL351"/>
    <mergeCell ref="AM348:AP351"/>
    <mergeCell ref="AQ348:AS351"/>
    <mergeCell ref="AT348:AV351"/>
    <mergeCell ref="BW348:CA351"/>
    <mergeCell ref="CB348:CE351"/>
    <mergeCell ref="CF348:CI351"/>
    <mergeCell ref="CJ348:CM351"/>
    <mergeCell ref="CN348:CP351"/>
    <mergeCell ref="CQ348:CS351"/>
    <mergeCell ref="M347:M348"/>
    <mergeCell ref="N347:X350"/>
    <mergeCell ref="AY347:BB348"/>
    <mergeCell ref="BC347:BI348"/>
    <mergeCell ref="Z342:AD343"/>
    <mergeCell ref="AE342:AH343"/>
    <mergeCell ref="CJ342:CM343"/>
    <mergeCell ref="CN342:CP343"/>
    <mergeCell ref="CQ342:CS343"/>
    <mergeCell ref="B343:X343"/>
    <mergeCell ref="AY343:BU343"/>
    <mergeCell ref="CB342:CE343"/>
    <mergeCell ref="AM344:AP345"/>
    <mergeCell ref="AQ344:AS345"/>
    <mergeCell ref="AT344:AV345"/>
    <mergeCell ref="AY344:BC345"/>
    <mergeCell ref="BD344:BI345"/>
    <mergeCell ref="BJ344:BJ345"/>
    <mergeCell ref="BK344:BO345"/>
    <mergeCell ref="BP344:BU345"/>
    <mergeCell ref="BW344:CA345"/>
    <mergeCell ref="CB344:CE345"/>
    <mergeCell ref="CF344:CI345"/>
    <mergeCell ref="CJ344:CM345"/>
    <mergeCell ref="CN344:CP345"/>
    <mergeCell ref="CQ344:CS345"/>
    <mergeCell ref="CF342:CI343"/>
    <mergeCell ref="B344:F345"/>
    <mergeCell ref="G344:L345"/>
    <mergeCell ref="M344:M345"/>
    <mergeCell ref="N344:R345"/>
    <mergeCell ref="S344:X345"/>
    <mergeCell ref="Z344:AD345"/>
    <mergeCell ref="AE344:AH345"/>
    <mergeCell ref="AI344:AL345"/>
    <mergeCell ref="CJ338:CM339"/>
    <mergeCell ref="CN338:CP339"/>
    <mergeCell ref="CQ338:CS339"/>
    <mergeCell ref="B335:F336"/>
    <mergeCell ref="G335:L336"/>
    <mergeCell ref="M335:M336"/>
    <mergeCell ref="AY335:BC336"/>
    <mergeCell ref="BD335:BI336"/>
    <mergeCell ref="B340:X340"/>
    <mergeCell ref="Z340:AD341"/>
    <mergeCell ref="AE340:AH341"/>
    <mergeCell ref="AI340:AL341"/>
    <mergeCell ref="AM340:AP341"/>
    <mergeCell ref="AQ340:AS341"/>
    <mergeCell ref="AT340:AV341"/>
    <mergeCell ref="AY340:BU340"/>
    <mergeCell ref="BW340:CA341"/>
    <mergeCell ref="CB340:CE341"/>
    <mergeCell ref="CF340:CI341"/>
    <mergeCell ref="CJ340:CM341"/>
    <mergeCell ref="CN340:CP341"/>
    <mergeCell ref="CQ340:CS341"/>
    <mergeCell ref="B341:F342"/>
    <mergeCell ref="G341:L342"/>
    <mergeCell ref="M341:M342"/>
    <mergeCell ref="N341:R342"/>
    <mergeCell ref="S341:X342"/>
    <mergeCell ref="AY341:BC342"/>
    <mergeCell ref="BD341:BI342"/>
    <mergeCell ref="BJ341:BJ342"/>
    <mergeCell ref="BK341:BO342"/>
    <mergeCell ref="BP341:BU342"/>
    <mergeCell ref="B338:F339"/>
    <mergeCell ref="G338:L339"/>
    <mergeCell ref="M338:M339"/>
    <mergeCell ref="N338:X339"/>
    <mergeCell ref="Z338:AD339"/>
    <mergeCell ref="AE338:AH339"/>
    <mergeCell ref="AI338:AL339"/>
    <mergeCell ref="AM338:AP339"/>
    <mergeCell ref="AQ338:AS339"/>
    <mergeCell ref="AT338:AV339"/>
    <mergeCell ref="AY338:BC339"/>
    <mergeCell ref="BD338:BI339"/>
    <mergeCell ref="BJ338:BJ339"/>
    <mergeCell ref="BK338:BU339"/>
    <mergeCell ref="BW338:CA339"/>
    <mergeCell ref="CB338:CE339"/>
    <mergeCell ref="CF338:CI339"/>
    <mergeCell ref="AQ332:AS333"/>
    <mergeCell ref="AT332:AV333"/>
    <mergeCell ref="AY332:BE333"/>
    <mergeCell ref="BF332:BI333"/>
    <mergeCell ref="BJ332:BJ333"/>
    <mergeCell ref="BK332:BO332"/>
    <mergeCell ref="BP332:BU332"/>
    <mergeCell ref="BW332:CA333"/>
    <mergeCell ref="CB336:CE337"/>
    <mergeCell ref="CF336:CI337"/>
    <mergeCell ref="CJ336:CM337"/>
    <mergeCell ref="CN336:CP337"/>
    <mergeCell ref="CQ336:CS337"/>
    <mergeCell ref="B337:X337"/>
    <mergeCell ref="AY337:BU337"/>
    <mergeCell ref="CB332:CE333"/>
    <mergeCell ref="CF332:CI333"/>
    <mergeCell ref="CJ332:CM333"/>
    <mergeCell ref="CN332:CP333"/>
    <mergeCell ref="CQ332:CS333"/>
    <mergeCell ref="N333:X333"/>
    <mergeCell ref="BK333:BU333"/>
    <mergeCell ref="N334:R335"/>
    <mergeCell ref="S334:X335"/>
    <mergeCell ref="Z334:AD335"/>
    <mergeCell ref="AE334:AH335"/>
    <mergeCell ref="AI334:AL335"/>
    <mergeCell ref="AM334:AP335"/>
    <mergeCell ref="AQ334:AS335"/>
    <mergeCell ref="BK334:BO335"/>
    <mergeCell ref="BP334:BU335"/>
    <mergeCell ref="BW334:CA335"/>
    <mergeCell ref="CB334:CE335"/>
    <mergeCell ref="CF334:CI335"/>
    <mergeCell ref="CJ334:CM335"/>
    <mergeCell ref="CN334:CP335"/>
    <mergeCell ref="CQ334:CS335"/>
    <mergeCell ref="BJ335:BJ336"/>
    <mergeCell ref="N336:R336"/>
    <mergeCell ref="S336:X336"/>
    <mergeCell ref="Z336:AD337"/>
    <mergeCell ref="AE336:AH337"/>
    <mergeCell ref="AI336:AL337"/>
    <mergeCell ref="AM336:AP337"/>
    <mergeCell ref="AQ336:AS337"/>
    <mergeCell ref="AT336:AV337"/>
    <mergeCell ref="BK336:BO336"/>
    <mergeCell ref="BP336:BU336"/>
    <mergeCell ref="BW336:CA337"/>
    <mergeCell ref="CN328:CP329"/>
    <mergeCell ref="CQ328:CS329"/>
    <mergeCell ref="B330:L331"/>
    <mergeCell ref="N330:X331"/>
    <mergeCell ref="Z330:AD331"/>
    <mergeCell ref="AE330:AH331"/>
    <mergeCell ref="AI330:AL331"/>
    <mergeCell ref="AM330:AP331"/>
    <mergeCell ref="AQ330:AS331"/>
    <mergeCell ref="AT330:AV331"/>
    <mergeCell ref="AY330:BI331"/>
    <mergeCell ref="BK330:BU331"/>
    <mergeCell ref="BW330:CA331"/>
    <mergeCell ref="CB330:CE331"/>
    <mergeCell ref="CF330:CI331"/>
    <mergeCell ref="CJ330:CM331"/>
    <mergeCell ref="CN330:CP331"/>
    <mergeCell ref="CQ330:CS331"/>
    <mergeCell ref="AT328:AV329"/>
    <mergeCell ref="AX328:AX370"/>
    <mergeCell ref="AY328:BI329"/>
    <mergeCell ref="BK328:BU329"/>
    <mergeCell ref="BV328:BV370"/>
    <mergeCell ref="BW328:CA329"/>
    <mergeCell ref="CB328:CE329"/>
    <mergeCell ref="CF328:CI329"/>
    <mergeCell ref="AI342:AL343"/>
    <mergeCell ref="AM342:AP343"/>
    <mergeCell ref="AQ342:AS343"/>
    <mergeCell ref="AT342:AV343"/>
    <mergeCell ref="BW342:CA343"/>
    <mergeCell ref="AT334:AV335"/>
    <mergeCell ref="B332:H333"/>
    <mergeCell ref="I332:L333"/>
    <mergeCell ref="M332:M333"/>
    <mergeCell ref="N332:R332"/>
    <mergeCell ref="S332:X332"/>
    <mergeCell ref="Z332:AD333"/>
    <mergeCell ref="AE332:AH333"/>
    <mergeCell ref="AI332:AL333"/>
    <mergeCell ref="AM332:AP333"/>
    <mergeCell ref="AW323:AW370"/>
    <mergeCell ref="AX323:BG326"/>
    <mergeCell ref="BH323:CS323"/>
    <mergeCell ref="K324:AC325"/>
    <mergeCell ref="AD324:AD325"/>
    <mergeCell ref="AE324:AH327"/>
    <mergeCell ref="AI324:AL327"/>
    <mergeCell ref="AM324:AP327"/>
    <mergeCell ref="K326:AD326"/>
    <mergeCell ref="AQ326:AS327"/>
    <mergeCell ref="AT326:AV327"/>
    <mergeCell ref="BH326:CA326"/>
    <mergeCell ref="CN326:CP327"/>
    <mergeCell ref="CQ326:CS327"/>
    <mergeCell ref="BH324:BZ325"/>
    <mergeCell ref="CA324:CA325"/>
    <mergeCell ref="CB324:CE327"/>
    <mergeCell ref="CF324:CI327"/>
    <mergeCell ref="CJ324:CM327"/>
    <mergeCell ref="CN324:CS325"/>
    <mergeCell ref="E360:H362"/>
    <mergeCell ref="BB360:BE362"/>
    <mergeCell ref="CJ328:CM329"/>
    <mergeCell ref="A328:A370"/>
    <mergeCell ref="B328:L329"/>
    <mergeCell ref="N328:X329"/>
    <mergeCell ref="Y328:Y370"/>
    <mergeCell ref="Z328:AD329"/>
    <mergeCell ref="AE328:AH329"/>
    <mergeCell ref="AI328:AL329"/>
    <mergeCell ref="AM328:AP329"/>
    <mergeCell ref="AQ328:AS329"/>
    <mergeCell ref="AQ315:AS317"/>
    <mergeCell ref="AT315:AV317"/>
    <mergeCell ref="BW315:CA317"/>
    <mergeCell ref="CB315:CE317"/>
    <mergeCell ref="CF315:CI317"/>
    <mergeCell ref="CJ315:CM317"/>
    <mergeCell ref="CN315:CP317"/>
    <mergeCell ref="CQ315:CS317"/>
    <mergeCell ref="AQ324:AV325"/>
    <mergeCell ref="B316:E316"/>
    <mergeCell ref="F316:L316"/>
    <mergeCell ref="N316:Q316"/>
    <mergeCell ref="R316:X316"/>
    <mergeCell ref="AY316:BB316"/>
    <mergeCell ref="BC316:BI316"/>
    <mergeCell ref="BK316:BN316"/>
    <mergeCell ref="BO316:BU316"/>
    <mergeCell ref="B317:X317"/>
    <mergeCell ref="AY317:BU317"/>
    <mergeCell ref="Z315:AD317"/>
    <mergeCell ref="AE315:AH317"/>
    <mergeCell ref="AI315:AL317"/>
    <mergeCell ref="AM315:AP317"/>
    <mergeCell ref="A318:AW318"/>
    <mergeCell ref="AX318:CT318"/>
    <mergeCell ref="A319:A321"/>
    <mergeCell ref="B319:AW321"/>
    <mergeCell ref="AX319:CT321"/>
    <mergeCell ref="A322:AW322"/>
    <mergeCell ref="AX322:CT322"/>
    <mergeCell ref="A323:J326"/>
    <mergeCell ref="K323:AV323"/>
    <mergeCell ref="Z313:AD314"/>
    <mergeCell ref="AE313:AH314"/>
    <mergeCell ref="AI313:AL314"/>
    <mergeCell ref="AM313:AP314"/>
    <mergeCell ref="AQ313:AS314"/>
    <mergeCell ref="AT313:AV314"/>
    <mergeCell ref="BW313:CA314"/>
    <mergeCell ref="CB313:CE314"/>
    <mergeCell ref="CF313:CI314"/>
    <mergeCell ref="CJ313:CM314"/>
    <mergeCell ref="CN313:CP314"/>
    <mergeCell ref="CQ313:CS314"/>
    <mergeCell ref="B314:E314"/>
    <mergeCell ref="F314:L314"/>
    <mergeCell ref="N314:Q314"/>
    <mergeCell ref="R314:X314"/>
    <mergeCell ref="AY314:BB314"/>
    <mergeCell ref="BC314:BI314"/>
    <mergeCell ref="BK314:BN314"/>
    <mergeCell ref="BO314:BU314"/>
    <mergeCell ref="B311:X311"/>
    <mergeCell ref="Z311:AD312"/>
    <mergeCell ref="AE311:AH312"/>
    <mergeCell ref="AI311:AL312"/>
    <mergeCell ref="AM311:AP312"/>
    <mergeCell ref="AQ311:AS312"/>
    <mergeCell ref="AT311:AV312"/>
    <mergeCell ref="AY311:BU311"/>
    <mergeCell ref="BW311:CA312"/>
    <mergeCell ref="CB311:CE312"/>
    <mergeCell ref="CF311:CI312"/>
    <mergeCell ref="CJ311:CM312"/>
    <mergeCell ref="CN311:CP312"/>
    <mergeCell ref="CQ311:CS312"/>
    <mergeCell ref="B312:N312"/>
    <mergeCell ref="O312:T312"/>
    <mergeCell ref="U312:X312"/>
    <mergeCell ref="AY312:BK312"/>
    <mergeCell ref="BL312:BQ312"/>
    <mergeCell ref="BR312:BU312"/>
    <mergeCell ref="CB307:CE308"/>
    <mergeCell ref="CF307:CI308"/>
    <mergeCell ref="CJ307:CM308"/>
    <mergeCell ref="CN307:CP308"/>
    <mergeCell ref="CQ307:CS308"/>
    <mergeCell ref="Z309:AD310"/>
    <mergeCell ref="AE309:AH310"/>
    <mergeCell ref="AI309:AL310"/>
    <mergeCell ref="AM309:AP310"/>
    <mergeCell ref="AQ309:AS310"/>
    <mergeCell ref="AT309:AV310"/>
    <mergeCell ref="BW309:CA310"/>
    <mergeCell ref="CB309:CE310"/>
    <mergeCell ref="CF309:CI310"/>
    <mergeCell ref="CJ309:CM310"/>
    <mergeCell ref="CN309:CP310"/>
    <mergeCell ref="CQ309:CS310"/>
    <mergeCell ref="B307:D309"/>
    <mergeCell ref="J307:L309"/>
    <mergeCell ref="M307:P309"/>
    <mergeCell ref="R307:T309"/>
    <mergeCell ref="U307:X309"/>
    <mergeCell ref="Z307:AD308"/>
    <mergeCell ref="AE307:AH308"/>
    <mergeCell ref="AI307:AL308"/>
    <mergeCell ref="AM307:AP308"/>
    <mergeCell ref="AQ307:AS308"/>
    <mergeCell ref="AT307:AV308"/>
    <mergeCell ref="AY307:BA309"/>
    <mergeCell ref="BG307:BI309"/>
    <mergeCell ref="BJ307:BM309"/>
    <mergeCell ref="BO307:BQ309"/>
    <mergeCell ref="BR307:BU309"/>
    <mergeCell ref="BW307:CA308"/>
    <mergeCell ref="BB307:BE309"/>
    <mergeCell ref="E307:H309"/>
    <mergeCell ref="CJ303:CM304"/>
    <mergeCell ref="CN303:CP304"/>
    <mergeCell ref="CQ303:CS304"/>
    <mergeCell ref="B304:G305"/>
    <mergeCell ref="H304:L305"/>
    <mergeCell ref="M304:R305"/>
    <mergeCell ref="S304:X305"/>
    <mergeCell ref="AY304:BD305"/>
    <mergeCell ref="BE304:BI305"/>
    <mergeCell ref="BJ304:BO305"/>
    <mergeCell ref="BP304:BU305"/>
    <mergeCell ref="Z305:AD306"/>
    <mergeCell ref="AE305:AH306"/>
    <mergeCell ref="AI305:AL306"/>
    <mergeCell ref="AM305:AP306"/>
    <mergeCell ref="AQ305:AS306"/>
    <mergeCell ref="AT305:AV306"/>
    <mergeCell ref="BW305:CA306"/>
    <mergeCell ref="CB305:CE306"/>
    <mergeCell ref="CF305:CI306"/>
    <mergeCell ref="CJ305:CM306"/>
    <mergeCell ref="CN305:CP306"/>
    <mergeCell ref="CQ305:CS306"/>
    <mergeCell ref="B303:G303"/>
    <mergeCell ref="H303:L303"/>
    <mergeCell ref="M303:R303"/>
    <mergeCell ref="S303:X303"/>
    <mergeCell ref="Z303:AD304"/>
    <mergeCell ref="AE303:AH304"/>
    <mergeCell ref="AI303:AL304"/>
    <mergeCell ref="AM303:AP304"/>
    <mergeCell ref="AQ303:AS304"/>
    <mergeCell ref="AT303:AV304"/>
    <mergeCell ref="AY303:BD303"/>
    <mergeCell ref="BE303:BI303"/>
    <mergeCell ref="BJ303:BO303"/>
    <mergeCell ref="BP303:BU303"/>
    <mergeCell ref="BW303:CA304"/>
    <mergeCell ref="CB303:CE304"/>
    <mergeCell ref="CF303:CI304"/>
    <mergeCell ref="M294:M295"/>
    <mergeCell ref="N294:X297"/>
    <mergeCell ref="AY294:BB295"/>
    <mergeCell ref="BC294:BI295"/>
    <mergeCell ref="BJ294:BJ295"/>
    <mergeCell ref="BK294:BU297"/>
    <mergeCell ref="B296:M296"/>
    <mergeCell ref="AY296:BJ296"/>
    <mergeCell ref="B298:X298"/>
    <mergeCell ref="AY298:BU298"/>
    <mergeCell ref="B299:N301"/>
    <mergeCell ref="O299:Q301"/>
    <mergeCell ref="R299:X301"/>
    <mergeCell ref="Z299:AD300"/>
    <mergeCell ref="AE299:AH300"/>
    <mergeCell ref="AI299:AL300"/>
    <mergeCell ref="AM299:AP300"/>
    <mergeCell ref="AQ299:AS300"/>
    <mergeCell ref="Z301:AD302"/>
    <mergeCell ref="AE301:AH302"/>
    <mergeCell ref="AI301:AL302"/>
    <mergeCell ref="AM301:AP302"/>
    <mergeCell ref="AQ301:AS302"/>
    <mergeCell ref="AT301:AV302"/>
    <mergeCell ref="AI295:AL298"/>
    <mergeCell ref="AM295:AP298"/>
    <mergeCell ref="AQ295:AS298"/>
    <mergeCell ref="AT295:AV298"/>
    <mergeCell ref="BW295:CA298"/>
    <mergeCell ref="CB295:CE298"/>
    <mergeCell ref="CF295:CI298"/>
    <mergeCell ref="CJ295:CM298"/>
    <mergeCell ref="CN295:CP298"/>
    <mergeCell ref="CQ295:CS298"/>
    <mergeCell ref="AT299:AV300"/>
    <mergeCell ref="AY299:BK301"/>
    <mergeCell ref="BL299:BN301"/>
    <mergeCell ref="BO299:BU301"/>
    <mergeCell ref="BW299:CA300"/>
    <mergeCell ref="CB299:CE300"/>
    <mergeCell ref="CF299:CI300"/>
    <mergeCell ref="CJ299:CM300"/>
    <mergeCell ref="CN299:CP300"/>
    <mergeCell ref="CQ299:CS300"/>
    <mergeCell ref="BW301:CA302"/>
    <mergeCell ref="CB301:CE302"/>
    <mergeCell ref="CF301:CI302"/>
    <mergeCell ref="CJ301:CM302"/>
    <mergeCell ref="CN301:CP302"/>
    <mergeCell ref="CQ301:CS302"/>
    <mergeCell ref="AM291:AP292"/>
    <mergeCell ref="AQ291:AS292"/>
    <mergeCell ref="AT291:AV292"/>
    <mergeCell ref="AY291:BC292"/>
    <mergeCell ref="BD291:BI292"/>
    <mergeCell ref="BJ291:BJ292"/>
    <mergeCell ref="BK291:BO292"/>
    <mergeCell ref="BP291:BU292"/>
    <mergeCell ref="BW291:CA292"/>
    <mergeCell ref="CB291:CE292"/>
    <mergeCell ref="CF291:CI292"/>
    <mergeCell ref="CJ291:CM292"/>
    <mergeCell ref="CN291:CP292"/>
    <mergeCell ref="CQ291:CS292"/>
    <mergeCell ref="B293:X293"/>
    <mergeCell ref="Z293:AD294"/>
    <mergeCell ref="AE293:AH294"/>
    <mergeCell ref="AI293:AL294"/>
    <mergeCell ref="AM293:AP294"/>
    <mergeCell ref="AQ293:AS294"/>
    <mergeCell ref="AT293:AV294"/>
    <mergeCell ref="AY293:BU293"/>
    <mergeCell ref="BW293:CA294"/>
    <mergeCell ref="CB293:CE294"/>
    <mergeCell ref="CF293:CI294"/>
    <mergeCell ref="CJ293:CM294"/>
    <mergeCell ref="CN293:CP294"/>
    <mergeCell ref="CQ293:CS294"/>
    <mergeCell ref="B294:E295"/>
    <mergeCell ref="F294:L295"/>
    <mergeCell ref="Z295:AD298"/>
    <mergeCell ref="AE295:AH298"/>
    <mergeCell ref="CQ287:CS288"/>
    <mergeCell ref="B288:F289"/>
    <mergeCell ref="G288:L289"/>
    <mergeCell ref="M288:M289"/>
    <mergeCell ref="N288:R289"/>
    <mergeCell ref="S288:X289"/>
    <mergeCell ref="AY288:BC289"/>
    <mergeCell ref="BD288:BI289"/>
    <mergeCell ref="BJ288:BJ289"/>
    <mergeCell ref="BK288:BO289"/>
    <mergeCell ref="BP288:BU289"/>
    <mergeCell ref="Z289:AD290"/>
    <mergeCell ref="AE289:AH290"/>
    <mergeCell ref="CJ289:CM290"/>
    <mergeCell ref="CN289:CP290"/>
    <mergeCell ref="CQ289:CS290"/>
    <mergeCell ref="B290:X290"/>
    <mergeCell ref="AY290:BU290"/>
    <mergeCell ref="AM289:AP290"/>
    <mergeCell ref="AQ289:AS290"/>
    <mergeCell ref="AT289:AV290"/>
    <mergeCell ref="BW289:CA290"/>
    <mergeCell ref="CB289:CE290"/>
    <mergeCell ref="CF289:CI290"/>
    <mergeCell ref="G282:L283"/>
    <mergeCell ref="M282:M283"/>
    <mergeCell ref="AY282:BC283"/>
    <mergeCell ref="BD282:BI283"/>
    <mergeCell ref="B287:X287"/>
    <mergeCell ref="Z287:AD288"/>
    <mergeCell ref="AE287:AH288"/>
    <mergeCell ref="AI287:AL288"/>
    <mergeCell ref="AM287:AP288"/>
    <mergeCell ref="AQ287:AS288"/>
    <mergeCell ref="AT287:AV288"/>
    <mergeCell ref="AY287:BU287"/>
    <mergeCell ref="BW287:CA288"/>
    <mergeCell ref="CB287:CE288"/>
    <mergeCell ref="CF287:CI288"/>
    <mergeCell ref="CJ287:CM288"/>
    <mergeCell ref="CN287:CP288"/>
    <mergeCell ref="Y275:Y317"/>
    <mergeCell ref="Z275:AD276"/>
    <mergeCell ref="AE275:AH276"/>
    <mergeCell ref="AI275:AL276"/>
    <mergeCell ref="AM275:AP276"/>
    <mergeCell ref="AQ275:AS276"/>
    <mergeCell ref="AT275:AV276"/>
    <mergeCell ref="AX275:AX317"/>
    <mergeCell ref="AY275:BI276"/>
    <mergeCell ref="BK275:BU276"/>
    <mergeCell ref="BV275:BV317"/>
    <mergeCell ref="BW275:CA276"/>
    <mergeCell ref="CB275:CE276"/>
    <mergeCell ref="CF275:CI276"/>
    <mergeCell ref="AI289:AL290"/>
    <mergeCell ref="BJ279:BJ280"/>
    <mergeCell ref="BK279:BO279"/>
    <mergeCell ref="BP279:BU279"/>
    <mergeCell ref="BW279:CA280"/>
    <mergeCell ref="CB283:CE284"/>
    <mergeCell ref="CF283:CI284"/>
    <mergeCell ref="CJ283:CM284"/>
    <mergeCell ref="CN283:CP284"/>
    <mergeCell ref="CQ283:CS284"/>
    <mergeCell ref="B284:X284"/>
    <mergeCell ref="AY284:BU284"/>
    <mergeCell ref="B285:F286"/>
    <mergeCell ref="G285:L286"/>
    <mergeCell ref="M285:M286"/>
    <mergeCell ref="N285:X286"/>
    <mergeCell ref="Z285:AD286"/>
    <mergeCell ref="AE285:AH286"/>
    <mergeCell ref="AI285:AL286"/>
    <mergeCell ref="AM285:AP286"/>
    <mergeCell ref="AQ285:AS286"/>
    <mergeCell ref="AT285:AV286"/>
    <mergeCell ref="AY285:BC286"/>
    <mergeCell ref="BD285:BI286"/>
    <mergeCell ref="BJ285:BJ286"/>
    <mergeCell ref="BK285:BU286"/>
    <mergeCell ref="BW285:CA286"/>
    <mergeCell ref="CB285:CE286"/>
    <mergeCell ref="CF285:CI286"/>
    <mergeCell ref="CJ285:CM286"/>
    <mergeCell ref="CN285:CP286"/>
    <mergeCell ref="CQ285:CS286"/>
    <mergeCell ref="B282:F283"/>
    <mergeCell ref="CJ279:CM280"/>
    <mergeCell ref="CN279:CP280"/>
    <mergeCell ref="CQ279:CS280"/>
    <mergeCell ref="N280:X280"/>
    <mergeCell ref="BK280:BU280"/>
    <mergeCell ref="N281:R282"/>
    <mergeCell ref="S281:X282"/>
    <mergeCell ref="Z281:AD282"/>
    <mergeCell ref="AE281:AH282"/>
    <mergeCell ref="AI281:AL282"/>
    <mergeCell ref="AM281:AP282"/>
    <mergeCell ref="AQ281:AS282"/>
    <mergeCell ref="AT281:AV282"/>
    <mergeCell ref="BK281:BO282"/>
    <mergeCell ref="BP281:BU282"/>
    <mergeCell ref="BW281:CA282"/>
    <mergeCell ref="CB281:CE282"/>
    <mergeCell ref="CF281:CI282"/>
    <mergeCell ref="CJ281:CM282"/>
    <mergeCell ref="CN281:CP282"/>
    <mergeCell ref="CQ281:CS282"/>
    <mergeCell ref="BJ282:BJ283"/>
    <mergeCell ref="N283:R283"/>
    <mergeCell ref="S283:X283"/>
    <mergeCell ref="Z283:AD284"/>
    <mergeCell ref="AE283:AH284"/>
    <mergeCell ref="AI283:AL284"/>
    <mergeCell ref="AM283:AP284"/>
    <mergeCell ref="AQ283:AS284"/>
    <mergeCell ref="AT283:AV284"/>
    <mergeCell ref="BK283:BO283"/>
    <mergeCell ref="BP283:BU283"/>
    <mergeCell ref="B291:F292"/>
    <mergeCell ref="G291:L292"/>
    <mergeCell ref="M291:M292"/>
    <mergeCell ref="N291:R292"/>
    <mergeCell ref="S291:X292"/>
    <mergeCell ref="Z291:AD292"/>
    <mergeCell ref="AE291:AH292"/>
    <mergeCell ref="AI291:AL292"/>
    <mergeCell ref="CJ275:CM276"/>
    <mergeCell ref="CN275:CP276"/>
    <mergeCell ref="CQ275:CS276"/>
    <mergeCell ref="B277:L278"/>
    <mergeCell ref="N277:X278"/>
    <mergeCell ref="Z277:AD278"/>
    <mergeCell ref="AE277:AH278"/>
    <mergeCell ref="AI277:AL278"/>
    <mergeCell ref="AM277:AP278"/>
    <mergeCell ref="AQ277:AS278"/>
    <mergeCell ref="AT277:AV278"/>
    <mergeCell ref="AY277:BI278"/>
    <mergeCell ref="BK277:BU278"/>
    <mergeCell ref="BW277:CA278"/>
    <mergeCell ref="CB277:CE278"/>
    <mergeCell ref="CF277:CI278"/>
    <mergeCell ref="CJ277:CM278"/>
    <mergeCell ref="CN277:CP278"/>
    <mergeCell ref="CQ277:CS278"/>
    <mergeCell ref="B279:H280"/>
    <mergeCell ref="I279:L280"/>
    <mergeCell ref="M279:M280"/>
    <mergeCell ref="N279:R279"/>
    <mergeCell ref="S279:X279"/>
    <mergeCell ref="Z279:AD280"/>
    <mergeCell ref="AE279:AH280"/>
    <mergeCell ref="AI279:AL280"/>
    <mergeCell ref="AM279:AP280"/>
    <mergeCell ref="AQ279:AS280"/>
    <mergeCell ref="CB279:CE280"/>
    <mergeCell ref="CF279:CI280"/>
    <mergeCell ref="BW283:CA284"/>
    <mergeCell ref="AT279:AV280"/>
    <mergeCell ref="AY279:BE280"/>
    <mergeCell ref="BF279:BI280"/>
    <mergeCell ref="A266:A268"/>
    <mergeCell ref="B266:AW268"/>
    <mergeCell ref="AX266:CT268"/>
    <mergeCell ref="A269:AW269"/>
    <mergeCell ref="AX269:CT269"/>
    <mergeCell ref="A270:J273"/>
    <mergeCell ref="K270:AV270"/>
    <mergeCell ref="AW270:AW317"/>
    <mergeCell ref="AX270:BG273"/>
    <mergeCell ref="BH270:CS270"/>
    <mergeCell ref="CT270:CT317"/>
    <mergeCell ref="K271:AC272"/>
    <mergeCell ref="AD271:AD272"/>
    <mergeCell ref="AE271:AH274"/>
    <mergeCell ref="K273:AD273"/>
    <mergeCell ref="AQ273:AS274"/>
    <mergeCell ref="AT273:AV274"/>
    <mergeCell ref="BH273:CA273"/>
    <mergeCell ref="CN273:CP274"/>
    <mergeCell ref="CQ273:CS274"/>
    <mergeCell ref="A274:AD274"/>
    <mergeCell ref="AX274:CA274"/>
    <mergeCell ref="AQ271:AV272"/>
    <mergeCell ref="BH271:BZ272"/>
    <mergeCell ref="CA271:CA272"/>
    <mergeCell ref="CB271:CE274"/>
    <mergeCell ref="CF271:CI274"/>
    <mergeCell ref="CJ271:CM274"/>
    <mergeCell ref="CN271:CS272"/>
    <mergeCell ref="A275:A317"/>
    <mergeCell ref="B275:L276"/>
    <mergeCell ref="N275:X276"/>
    <mergeCell ref="AI271:AL274"/>
    <mergeCell ref="AM271:AP274"/>
    <mergeCell ref="GQ380:GU382"/>
    <mergeCell ref="GQ433:GU435"/>
    <mergeCell ref="B17:F18"/>
    <mergeCell ref="G17:L18"/>
    <mergeCell ref="B20:F21"/>
    <mergeCell ref="G20:L21"/>
    <mergeCell ref="B23:F24"/>
    <mergeCell ref="G23:L24"/>
    <mergeCell ref="BR42:BU44"/>
    <mergeCell ref="AY47:BK47"/>
    <mergeCell ref="BL47:BQ47"/>
    <mergeCell ref="BR47:BU47"/>
    <mergeCell ref="BW48:CA49"/>
    <mergeCell ref="CB48:CE49"/>
    <mergeCell ref="AY49:BB49"/>
    <mergeCell ref="BC49:BI49"/>
    <mergeCell ref="BK49:BN49"/>
    <mergeCell ref="BO49:BU49"/>
    <mergeCell ref="AY28:BU28"/>
    <mergeCell ref="BW28:CA29"/>
    <mergeCell ref="AY29:BB30"/>
    <mergeCell ref="BW34:CA35"/>
    <mergeCell ref="CB34:CE35"/>
    <mergeCell ref="BW36:CA37"/>
    <mergeCell ref="CB36:CE37"/>
    <mergeCell ref="AX265:CT265"/>
    <mergeCell ref="BW38:CA39"/>
    <mergeCell ref="BP38:BU38"/>
    <mergeCell ref="AY38:BD38"/>
    <mergeCell ref="BE38:BI38"/>
    <mergeCell ref="Z262:AD264"/>
    <mergeCell ref="BW260:CA261"/>
    <mergeCell ref="CB260:CE261"/>
    <mergeCell ref="CF260:CI261"/>
    <mergeCell ref="CJ260:CM261"/>
    <mergeCell ref="CN260:CP261"/>
    <mergeCell ref="CQ260:CS261"/>
    <mergeCell ref="AE260:AH261"/>
    <mergeCell ref="AI260:AL261"/>
    <mergeCell ref="AM260:AP261"/>
    <mergeCell ref="AQ260:AS261"/>
    <mergeCell ref="AT260:AV261"/>
    <mergeCell ref="AE262:AH264"/>
    <mergeCell ref="AI262:AL264"/>
    <mergeCell ref="AM262:AP264"/>
    <mergeCell ref="AQ262:AS264"/>
    <mergeCell ref="AT262:AV264"/>
    <mergeCell ref="BW262:CA264"/>
    <mergeCell ref="CB262:CE264"/>
    <mergeCell ref="CF262:CI264"/>
    <mergeCell ref="BK263:BN263"/>
    <mergeCell ref="CQ256:CS257"/>
    <mergeCell ref="AQ254:AS255"/>
    <mergeCell ref="AT254:AV255"/>
    <mergeCell ref="CF252:CI253"/>
    <mergeCell ref="CJ252:CM253"/>
    <mergeCell ref="CN252:CP253"/>
    <mergeCell ref="CQ252:CS253"/>
    <mergeCell ref="BW258:CA259"/>
    <mergeCell ref="Z256:AD257"/>
    <mergeCell ref="AE256:AH257"/>
    <mergeCell ref="BW254:CA255"/>
    <mergeCell ref="CB254:CE255"/>
    <mergeCell ref="CF254:CI255"/>
    <mergeCell ref="CJ254:CM255"/>
    <mergeCell ref="CN254:CP255"/>
    <mergeCell ref="CQ254:CS255"/>
    <mergeCell ref="Z254:AD255"/>
    <mergeCell ref="AE254:AH255"/>
    <mergeCell ref="AI254:AL255"/>
    <mergeCell ref="AM254:AP255"/>
    <mergeCell ref="CF256:CI257"/>
    <mergeCell ref="CJ256:CM257"/>
    <mergeCell ref="CN256:CP257"/>
    <mergeCell ref="CB258:CE259"/>
    <mergeCell ref="CF258:CI259"/>
    <mergeCell ref="CJ258:CM259"/>
    <mergeCell ref="CN258:CP259"/>
    <mergeCell ref="CQ258:CS259"/>
    <mergeCell ref="Z258:AD259"/>
    <mergeCell ref="AE258:AH259"/>
    <mergeCell ref="AI258:AL259"/>
    <mergeCell ref="BR254:BU256"/>
    <mergeCell ref="CN248:CP249"/>
    <mergeCell ref="CQ248:CS249"/>
    <mergeCell ref="B251:G252"/>
    <mergeCell ref="H251:L252"/>
    <mergeCell ref="M251:R252"/>
    <mergeCell ref="S251:X252"/>
    <mergeCell ref="BW252:CA253"/>
    <mergeCell ref="CB252:CE253"/>
    <mergeCell ref="Z252:AD253"/>
    <mergeCell ref="AE252:AH253"/>
    <mergeCell ref="AI252:AL253"/>
    <mergeCell ref="AM252:AP253"/>
    <mergeCell ref="AQ252:AS253"/>
    <mergeCell ref="AT252:AV253"/>
    <mergeCell ref="AY251:BD252"/>
    <mergeCell ref="BE251:BI252"/>
    <mergeCell ref="BJ251:BO252"/>
    <mergeCell ref="BP251:BU252"/>
    <mergeCell ref="CN250:CP251"/>
    <mergeCell ref="CQ250:CS251"/>
    <mergeCell ref="B250:G250"/>
    <mergeCell ref="H250:L250"/>
    <mergeCell ref="M250:R250"/>
    <mergeCell ref="S250:X250"/>
    <mergeCell ref="CN246:CP247"/>
    <mergeCell ref="CQ246:CS247"/>
    <mergeCell ref="Z246:AD247"/>
    <mergeCell ref="AE246:AH247"/>
    <mergeCell ref="AI246:AL247"/>
    <mergeCell ref="AM246:AP247"/>
    <mergeCell ref="AQ246:AS247"/>
    <mergeCell ref="AT246:AV247"/>
    <mergeCell ref="AY246:BK248"/>
    <mergeCell ref="AY250:BD250"/>
    <mergeCell ref="BE250:BI250"/>
    <mergeCell ref="BJ250:BO250"/>
    <mergeCell ref="BP250:BU250"/>
    <mergeCell ref="AT248:AV249"/>
    <mergeCell ref="BW248:CA249"/>
    <mergeCell ref="CB248:CE249"/>
    <mergeCell ref="Z248:AD249"/>
    <mergeCell ref="AE248:AH249"/>
    <mergeCell ref="AI248:AL249"/>
    <mergeCell ref="AM248:AP249"/>
    <mergeCell ref="AQ248:AS249"/>
    <mergeCell ref="Z250:AD251"/>
    <mergeCell ref="AE250:AH251"/>
    <mergeCell ref="AI250:AL251"/>
    <mergeCell ref="AM250:AP251"/>
    <mergeCell ref="BL246:BN248"/>
    <mergeCell ref="BO246:BU248"/>
    <mergeCell ref="BW246:CA247"/>
    <mergeCell ref="CB246:CE247"/>
    <mergeCell ref="CF246:CI247"/>
    <mergeCell ref="CF248:CI249"/>
    <mergeCell ref="CJ248:CM249"/>
    <mergeCell ref="CN238:CP239"/>
    <mergeCell ref="AT240:AV241"/>
    <mergeCell ref="Z240:AD241"/>
    <mergeCell ref="AE240:AH241"/>
    <mergeCell ref="AI240:AL241"/>
    <mergeCell ref="AM240:AP241"/>
    <mergeCell ref="AQ240:AS241"/>
    <mergeCell ref="CN240:CP241"/>
    <mergeCell ref="CQ240:CS241"/>
    <mergeCell ref="CW238:DA239"/>
    <mergeCell ref="DB238:DG239"/>
    <mergeCell ref="DH238:DH239"/>
    <mergeCell ref="DI238:DM239"/>
    <mergeCell ref="DN238:DS239"/>
    <mergeCell ref="DU238:DY239"/>
    <mergeCell ref="DZ238:EC239"/>
    <mergeCell ref="ED238:EG239"/>
    <mergeCell ref="AY238:BC239"/>
    <mergeCell ref="BD238:BI239"/>
    <mergeCell ref="BJ238:BJ239"/>
    <mergeCell ref="CW240:DS240"/>
    <mergeCell ref="DU240:DY241"/>
    <mergeCell ref="DZ240:EC241"/>
    <mergeCell ref="ED240:EG241"/>
    <mergeCell ref="CF238:CI239"/>
    <mergeCell ref="CJ238:CM239"/>
    <mergeCell ref="BW240:CA241"/>
    <mergeCell ref="CB240:CE241"/>
    <mergeCell ref="CF240:CI241"/>
    <mergeCell ref="CJ240:CM241"/>
    <mergeCell ref="BK238:BO239"/>
    <mergeCell ref="BP238:BU239"/>
    <mergeCell ref="AX221:CA221"/>
    <mergeCell ref="CN242:CP245"/>
    <mergeCell ref="CQ242:CS245"/>
    <mergeCell ref="CN228:CP229"/>
    <mergeCell ref="CQ228:CS229"/>
    <mergeCell ref="CN232:CP233"/>
    <mergeCell ref="CQ232:CS233"/>
    <mergeCell ref="CQ238:CS239"/>
    <mergeCell ref="CW229:DA230"/>
    <mergeCell ref="DB229:DG230"/>
    <mergeCell ref="DH229:DH230"/>
    <mergeCell ref="ED230:EG231"/>
    <mergeCell ref="EH230:EK231"/>
    <mergeCell ref="CW234:DS234"/>
    <mergeCell ref="DU234:DY235"/>
    <mergeCell ref="DZ234:EC235"/>
    <mergeCell ref="CJ226:CM227"/>
    <mergeCell ref="CF228:CI229"/>
    <mergeCell ref="CJ228:CM229"/>
    <mergeCell ref="CF230:CI231"/>
    <mergeCell ref="CF226:CI227"/>
    <mergeCell ref="CJ230:CM231"/>
    <mergeCell ref="CN230:CP231"/>
    <mergeCell ref="CQ230:CS231"/>
    <mergeCell ref="CF232:CI233"/>
    <mergeCell ref="CF234:CI235"/>
    <mergeCell ref="CJ234:CM235"/>
    <mergeCell ref="CN234:CP235"/>
    <mergeCell ref="CQ234:CS235"/>
    <mergeCell ref="CJ236:CM237"/>
    <mergeCell ref="CN236:CP237"/>
    <mergeCell ref="CQ236:CS237"/>
    <mergeCell ref="EO207:EQ208"/>
    <mergeCell ref="CN220:CP221"/>
    <mergeCell ref="CQ220:CS221"/>
    <mergeCell ref="Z224:AD225"/>
    <mergeCell ref="AE224:AH225"/>
    <mergeCell ref="AI224:AL225"/>
    <mergeCell ref="Z226:AD227"/>
    <mergeCell ref="AE226:AH227"/>
    <mergeCell ref="AI226:AL227"/>
    <mergeCell ref="AQ222:AS223"/>
    <mergeCell ref="AT222:AV223"/>
    <mergeCell ref="BW224:CA225"/>
    <mergeCell ref="CB224:CE225"/>
    <mergeCell ref="CF224:CI225"/>
    <mergeCell ref="CJ224:CM225"/>
    <mergeCell ref="BW226:CA227"/>
    <mergeCell ref="CB226:CE227"/>
    <mergeCell ref="AM224:AP225"/>
    <mergeCell ref="AQ224:AS225"/>
    <mergeCell ref="AT224:AV225"/>
    <mergeCell ref="AM226:AP227"/>
    <mergeCell ref="AQ226:AS227"/>
    <mergeCell ref="AT226:AV227"/>
    <mergeCell ref="CN224:CP225"/>
    <mergeCell ref="CQ224:CS225"/>
    <mergeCell ref="CN226:CP227"/>
    <mergeCell ref="CQ226:CS227"/>
    <mergeCell ref="CF222:CI223"/>
    <mergeCell ref="CJ222:CM223"/>
    <mergeCell ref="AY224:BI225"/>
    <mergeCell ref="BK224:BU225"/>
    <mergeCell ref="A221:AD221"/>
    <mergeCell ref="AI195:AL196"/>
    <mergeCell ref="AM195:AP196"/>
    <mergeCell ref="AQ195:AS196"/>
    <mergeCell ref="BR201:BU203"/>
    <mergeCell ref="AQ201:AS202"/>
    <mergeCell ref="AE205:AH206"/>
    <mergeCell ref="AI205:AL206"/>
    <mergeCell ref="BR206:BU206"/>
    <mergeCell ref="CW205:DS205"/>
    <mergeCell ref="DU205:DY206"/>
    <mergeCell ref="DZ205:EC206"/>
    <mergeCell ref="ED205:EG206"/>
    <mergeCell ref="EH205:EK206"/>
    <mergeCell ref="EL205:EN206"/>
    <mergeCell ref="EO205:EQ206"/>
    <mergeCell ref="BW207:CA208"/>
    <mergeCell ref="CB207:CE208"/>
    <mergeCell ref="CF207:CI208"/>
    <mergeCell ref="CJ207:CM208"/>
    <mergeCell ref="CN207:CP208"/>
    <mergeCell ref="CQ207:CS208"/>
    <mergeCell ref="AE207:AH208"/>
    <mergeCell ref="AI207:AL208"/>
    <mergeCell ref="AM207:AP208"/>
    <mergeCell ref="AQ207:AS208"/>
    <mergeCell ref="AT207:AV208"/>
    <mergeCell ref="CW206:DI206"/>
    <mergeCell ref="DJ206:DO206"/>
    <mergeCell ref="DP206:DS206"/>
    <mergeCell ref="DU207:DY208"/>
    <mergeCell ref="DZ207:EC208"/>
    <mergeCell ref="ED207:EG208"/>
    <mergeCell ref="AI203:AL204"/>
    <mergeCell ref="AM203:AP204"/>
    <mergeCell ref="AQ203:AS204"/>
    <mergeCell ref="AT203:AV204"/>
    <mergeCell ref="BW203:CA204"/>
    <mergeCell ref="CB203:CE204"/>
    <mergeCell ref="BW201:CA202"/>
    <mergeCell ref="CB201:CE202"/>
    <mergeCell ref="CF203:CI204"/>
    <mergeCell ref="CJ203:CM204"/>
    <mergeCell ref="CN203:CP204"/>
    <mergeCell ref="CQ203:CS204"/>
    <mergeCell ref="CB205:CE206"/>
    <mergeCell ref="CF205:CI206"/>
    <mergeCell ref="CJ205:CM206"/>
    <mergeCell ref="CN205:CP206"/>
    <mergeCell ref="CQ205:CS206"/>
    <mergeCell ref="CN201:CP202"/>
    <mergeCell ref="CQ201:CS202"/>
    <mergeCell ref="AM201:AP202"/>
    <mergeCell ref="AI197:AL198"/>
    <mergeCell ref="AM197:AP198"/>
    <mergeCell ref="B198:G199"/>
    <mergeCell ref="H198:L199"/>
    <mergeCell ref="M198:R199"/>
    <mergeCell ref="BW199:CA200"/>
    <mergeCell ref="CB199:CE200"/>
    <mergeCell ref="Z199:AD200"/>
    <mergeCell ref="AE199:AH200"/>
    <mergeCell ref="CF199:CI200"/>
    <mergeCell ref="CJ199:CM200"/>
    <mergeCell ref="CN199:CP200"/>
    <mergeCell ref="FR185:FV186"/>
    <mergeCell ref="FW185:FZ186"/>
    <mergeCell ref="GA185:GD186"/>
    <mergeCell ref="ED187:EG188"/>
    <mergeCell ref="EH187:EK188"/>
    <mergeCell ref="EL187:EN188"/>
    <mergeCell ref="EO187:EQ188"/>
    <mergeCell ref="ET187:FP187"/>
    <mergeCell ref="FR187:FV188"/>
    <mergeCell ref="FW187:FZ188"/>
    <mergeCell ref="GA187:GD188"/>
    <mergeCell ref="FW195:FZ196"/>
    <mergeCell ref="GA195:GD196"/>
    <mergeCell ref="DC197:DG197"/>
    <mergeCell ref="DH197:DM197"/>
    <mergeCell ref="DN197:DS197"/>
    <mergeCell ref="DU197:DY198"/>
    <mergeCell ref="DZ197:EC198"/>
    <mergeCell ref="CQ199:CS200"/>
    <mergeCell ref="AM189:AP192"/>
    <mergeCell ref="GE185:GH186"/>
    <mergeCell ref="GI185:GK186"/>
    <mergeCell ref="GL185:GN186"/>
    <mergeCell ref="GI189:GK192"/>
    <mergeCell ref="GL189:GN192"/>
    <mergeCell ref="S198:X199"/>
    <mergeCell ref="AY198:BD199"/>
    <mergeCell ref="BE198:BI199"/>
    <mergeCell ref="BJ198:BO199"/>
    <mergeCell ref="BP198:BU199"/>
    <mergeCell ref="AQ197:AS198"/>
    <mergeCell ref="AT197:AV198"/>
    <mergeCell ref="BW197:CA198"/>
    <mergeCell ref="CB197:CE198"/>
    <mergeCell ref="CF197:CI198"/>
    <mergeCell ref="CJ197:CM198"/>
    <mergeCell ref="AY190:BJ190"/>
    <mergeCell ref="B192:X192"/>
    <mergeCell ref="AY192:BU192"/>
    <mergeCell ref="AT189:AV192"/>
    <mergeCell ref="BW189:CA192"/>
    <mergeCell ref="CB189:CE192"/>
    <mergeCell ref="CF189:CI192"/>
    <mergeCell ref="CJ189:CM192"/>
    <mergeCell ref="CN189:CP192"/>
    <mergeCell ref="CQ193:CS194"/>
    <mergeCell ref="B197:G197"/>
    <mergeCell ref="H197:L197"/>
    <mergeCell ref="M197:R197"/>
    <mergeCell ref="CW187:DS187"/>
    <mergeCell ref="DU187:DY188"/>
    <mergeCell ref="DZ187:EC188"/>
    <mergeCell ref="CW181:DS181"/>
    <mergeCell ref="Z181:AD182"/>
    <mergeCell ref="AE181:AH182"/>
    <mergeCell ref="AT175:AV176"/>
    <mergeCell ref="Z175:AD176"/>
    <mergeCell ref="AQ181:AS182"/>
    <mergeCell ref="G182:L183"/>
    <mergeCell ref="DU181:DY182"/>
    <mergeCell ref="DZ181:EC182"/>
    <mergeCell ref="ED181:EG182"/>
    <mergeCell ref="EH181:EK182"/>
    <mergeCell ref="B182:F183"/>
    <mergeCell ref="Z187:AD188"/>
    <mergeCell ref="AE187:AH188"/>
    <mergeCell ref="Z185:AD186"/>
    <mergeCell ref="AE185:AH186"/>
    <mergeCell ref="AI185:AL186"/>
    <mergeCell ref="AM185:AP186"/>
    <mergeCell ref="CJ187:CM188"/>
    <mergeCell ref="CN187:CP188"/>
    <mergeCell ref="CQ187:CS188"/>
    <mergeCell ref="BW187:CA188"/>
    <mergeCell ref="CB187:CE188"/>
    <mergeCell ref="CF187:CI188"/>
    <mergeCell ref="AI187:AL188"/>
    <mergeCell ref="AM187:AP188"/>
    <mergeCell ref="AQ187:AS188"/>
    <mergeCell ref="AT187:AV188"/>
    <mergeCell ref="AI181:AL182"/>
    <mergeCell ref="AM181:AP182"/>
    <mergeCell ref="AY181:BU181"/>
    <mergeCell ref="AQ183:AS184"/>
    <mergeCell ref="N175:R176"/>
    <mergeCell ref="S175:X176"/>
    <mergeCell ref="G176:L177"/>
    <mergeCell ref="M176:M177"/>
    <mergeCell ref="AY176:BC177"/>
    <mergeCell ref="BD176:BI177"/>
    <mergeCell ref="N177:R177"/>
    <mergeCell ref="S177:X177"/>
    <mergeCell ref="B178:X178"/>
    <mergeCell ref="AY178:BU178"/>
    <mergeCell ref="CQ179:CS180"/>
    <mergeCell ref="CJ179:CM180"/>
    <mergeCell ref="BW183:CA184"/>
    <mergeCell ref="CB183:CE184"/>
    <mergeCell ref="BW181:CA182"/>
    <mergeCell ref="CB181:CE182"/>
    <mergeCell ref="CF181:CI182"/>
    <mergeCell ref="CJ181:CM182"/>
    <mergeCell ref="CN181:CP182"/>
    <mergeCell ref="CQ181:CS182"/>
    <mergeCell ref="CF183:CI184"/>
    <mergeCell ref="CJ183:CM184"/>
    <mergeCell ref="CN183:CP184"/>
    <mergeCell ref="CQ183:CS184"/>
    <mergeCell ref="AT183:AV184"/>
    <mergeCell ref="AM183:AP184"/>
    <mergeCell ref="Z183:AD184"/>
    <mergeCell ref="AE183:AH184"/>
    <mergeCell ref="AI183:AL184"/>
    <mergeCell ref="B184:X184"/>
    <mergeCell ref="AY184:BU184"/>
    <mergeCell ref="BP177:BU177"/>
    <mergeCell ref="B171:L172"/>
    <mergeCell ref="N171:X172"/>
    <mergeCell ref="B173:H174"/>
    <mergeCell ref="I173:L174"/>
    <mergeCell ref="M173:M174"/>
    <mergeCell ref="N173:R173"/>
    <mergeCell ref="S173:X173"/>
    <mergeCell ref="N174:X174"/>
    <mergeCell ref="B176:F177"/>
    <mergeCell ref="CJ175:CM176"/>
    <mergeCell ref="CN175:CP176"/>
    <mergeCell ref="CQ175:CS176"/>
    <mergeCell ref="BW175:CA176"/>
    <mergeCell ref="CB175:CE176"/>
    <mergeCell ref="CF175:CI176"/>
    <mergeCell ref="AI175:AL176"/>
    <mergeCell ref="AM175:AP176"/>
    <mergeCell ref="AQ175:AS176"/>
    <mergeCell ref="AT177:AV178"/>
    <mergeCell ref="BW177:CA178"/>
    <mergeCell ref="CJ177:CM178"/>
    <mergeCell ref="CN177:CP178"/>
    <mergeCell ref="CQ177:CS178"/>
    <mergeCell ref="AQ177:AS178"/>
    <mergeCell ref="CN171:CP172"/>
    <mergeCell ref="CQ171:CS172"/>
    <mergeCell ref="CN173:CP174"/>
    <mergeCell ref="CQ173:CS174"/>
    <mergeCell ref="BW171:CA172"/>
    <mergeCell ref="CB171:CE172"/>
    <mergeCell ref="CF171:CI172"/>
    <mergeCell ref="CJ171:CM172"/>
    <mergeCell ref="AM171:AP172"/>
    <mergeCell ref="AQ171:AS172"/>
    <mergeCell ref="AT171:AV172"/>
    <mergeCell ref="FW169:FZ170"/>
    <mergeCell ref="DN173:DS173"/>
    <mergeCell ref="ED173:EG174"/>
    <mergeCell ref="EH173:EK174"/>
    <mergeCell ref="EL173:EN174"/>
    <mergeCell ref="EO173:EQ174"/>
    <mergeCell ref="ET173:EZ174"/>
    <mergeCell ref="FA173:FD174"/>
    <mergeCell ref="FE173:FE174"/>
    <mergeCell ref="FF173:FJ173"/>
    <mergeCell ref="FK173:FP173"/>
    <mergeCell ref="FR173:FV174"/>
    <mergeCell ref="FW173:FZ174"/>
    <mergeCell ref="CW173:DC174"/>
    <mergeCell ref="DD173:DG174"/>
    <mergeCell ref="DH173:DH174"/>
    <mergeCell ref="DI173:DM173"/>
    <mergeCell ref="DI175:DM176"/>
    <mergeCell ref="GA169:GD170"/>
    <mergeCell ref="Z171:AD172"/>
    <mergeCell ref="AE171:AH172"/>
    <mergeCell ref="AI171:AL172"/>
    <mergeCell ref="Z173:AD174"/>
    <mergeCell ref="AE173:AH174"/>
    <mergeCell ref="AI173:AL174"/>
    <mergeCell ref="AE175:AH176"/>
    <mergeCell ref="CB177:CE178"/>
    <mergeCell ref="CF177:CI178"/>
    <mergeCell ref="Z177:AD178"/>
    <mergeCell ref="AE177:AH178"/>
    <mergeCell ref="AI177:AL178"/>
    <mergeCell ref="AM177:AP178"/>
    <mergeCell ref="DN175:DS176"/>
    <mergeCell ref="AY171:BI172"/>
    <mergeCell ref="BK171:BU172"/>
    <mergeCell ref="AY173:BE174"/>
    <mergeCell ref="BF173:BI174"/>
    <mergeCell ref="BJ173:BJ174"/>
    <mergeCell ref="BK173:BO173"/>
    <mergeCell ref="BP173:BU173"/>
    <mergeCell ref="AM173:AP174"/>
    <mergeCell ref="AQ173:AS174"/>
    <mergeCell ref="AT173:AV174"/>
    <mergeCell ref="CV169:CV211"/>
    <mergeCell ref="CW169:DG170"/>
    <mergeCell ref="DI169:DS170"/>
    <mergeCell ref="CQ169:CS170"/>
    <mergeCell ref="AQ169:AS170"/>
    <mergeCell ref="AT169:AV170"/>
    <mergeCell ref="CB152:CE153"/>
    <mergeCell ref="CF152:CI153"/>
    <mergeCell ref="CJ152:CM153"/>
    <mergeCell ref="CN152:CP153"/>
    <mergeCell ref="CQ152:CS153"/>
    <mergeCell ref="Z152:AD153"/>
    <mergeCell ref="AE152:AH153"/>
    <mergeCell ref="AI152:AL153"/>
    <mergeCell ref="AM152:AP153"/>
    <mergeCell ref="AQ152:AS153"/>
    <mergeCell ref="AT152:AV153"/>
    <mergeCell ref="AE154:AH155"/>
    <mergeCell ref="CF150:CI151"/>
    <mergeCell ref="CJ150:CM151"/>
    <mergeCell ref="CN150:CP151"/>
    <mergeCell ref="CQ150:CS151"/>
    <mergeCell ref="CW148:CY150"/>
    <mergeCell ref="AT154:AV155"/>
    <mergeCell ref="BW154:CA155"/>
    <mergeCell ref="CB154:CE155"/>
    <mergeCell ref="CF154:CI155"/>
    <mergeCell ref="CJ154:CM155"/>
    <mergeCell ref="CN154:CP155"/>
    <mergeCell ref="CQ154:CS155"/>
    <mergeCell ref="Z154:AD155"/>
    <mergeCell ref="CW152:DS152"/>
    <mergeCell ref="BC155:BI155"/>
    <mergeCell ref="BK155:BN155"/>
    <mergeCell ref="BO155:BU155"/>
    <mergeCell ref="AI154:AL155"/>
    <mergeCell ref="AM154:AP155"/>
    <mergeCell ref="AQ154:AS155"/>
    <mergeCell ref="GE144:GH145"/>
    <mergeCell ref="GI144:GK145"/>
    <mergeCell ref="BW146:CA147"/>
    <mergeCell ref="CB146:CE147"/>
    <mergeCell ref="Z146:AD147"/>
    <mergeCell ref="AE146:AH147"/>
    <mergeCell ref="AI146:AL147"/>
    <mergeCell ref="AM146:AP147"/>
    <mergeCell ref="AQ146:AS147"/>
    <mergeCell ref="AT146:AV147"/>
    <mergeCell ref="AQ148:AS149"/>
    <mergeCell ref="AT148:AV149"/>
    <mergeCell ref="CF146:CI147"/>
    <mergeCell ref="BW148:CA149"/>
    <mergeCell ref="CB148:CE149"/>
    <mergeCell ref="CF148:CI149"/>
    <mergeCell ref="CJ148:CM149"/>
    <mergeCell ref="CN148:CP149"/>
    <mergeCell ref="CQ148:CS149"/>
    <mergeCell ref="CZ148:DC150"/>
    <mergeCell ref="DE148:DG150"/>
    <mergeCell ref="DH148:DK150"/>
    <mergeCell ref="DM148:DO150"/>
    <mergeCell ref="DP148:DS150"/>
    <mergeCell ref="DU148:DY149"/>
    <mergeCell ref="DZ148:EC149"/>
    <mergeCell ref="ED148:EG149"/>
    <mergeCell ref="CV116:CV158"/>
    <mergeCell ref="CW116:DG117"/>
    <mergeCell ref="DI116:DS117"/>
    <mergeCell ref="FQ116:FQ158"/>
    <mergeCell ref="FR116:FV117"/>
    <mergeCell ref="CW132:DA133"/>
    <mergeCell ref="DB132:DG133"/>
    <mergeCell ref="DH132:DH133"/>
    <mergeCell ref="DI132:DM133"/>
    <mergeCell ref="DN132:DS133"/>
    <mergeCell ref="DU132:DY133"/>
    <mergeCell ref="DZ132:EC133"/>
    <mergeCell ref="ED132:EG133"/>
    <mergeCell ref="EH132:EK133"/>
    <mergeCell ref="EL132:EN133"/>
    <mergeCell ref="FE135:FE136"/>
    <mergeCell ref="FF135:FP138"/>
    <mergeCell ref="DU136:DY139"/>
    <mergeCell ref="DZ136:EC139"/>
    <mergeCell ref="ED136:EG139"/>
    <mergeCell ref="EH136:EK139"/>
    <mergeCell ref="EL136:EN139"/>
    <mergeCell ref="EO136:EQ139"/>
    <mergeCell ref="DT116:DT158"/>
    <mergeCell ref="DU116:DY117"/>
    <mergeCell ref="DZ116:EC117"/>
    <mergeCell ref="ED116:EG117"/>
    <mergeCell ref="EH116:EK117"/>
    <mergeCell ref="EL116:EN117"/>
    <mergeCell ref="EO116:EQ117"/>
    <mergeCell ref="ES116:ES158"/>
    <mergeCell ref="ET116:FD117"/>
    <mergeCell ref="FF116:FP117"/>
    <mergeCell ref="CW134:DS134"/>
    <mergeCell ref="DU134:DY135"/>
    <mergeCell ref="DZ134:EC135"/>
    <mergeCell ref="ED134:EG135"/>
    <mergeCell ref="B134:X134"/>
    <mergeCell ref="AY134:BU134"/>
    <mergeCell ref="B135:E136"/>
    <mergeCell ref="Z136:AD139"/>
    <mergeCell ref="AE136:AH139"/>
    <mergeCell ref="AI136:AL139"/>
    <mergeCell ref="AM136:AP139"/>
    <mergeCell ref="AQ136:AS139"/>
    <mergeCell ref="AT136:AV139"/>
    <mergeCell ref="BW136:CA139"/>
    <mergeCell ref="CB136:CE139"/>
    <mergeCell ref="CF136:CI139"/>
    <mergeCell ref="CJ136:CM139"/>
    <mergeCell ref="CN136:CP139"/>
    <mergeCell ref="BW130:CA131"/>
    <mergeCell ref="CB130:CE131"/>
    <mergeCell ref="Z130:AD131"/>
    <mergeCell ref="AE130:AH131"/>
    <mergeCell ref="AI130:AL131"/>
    <mergeCell ref="Z134:AD135"/>
    <mergeCell ref="AT132:AV133"/>
    <mergeCell ref="BW132:CA133"/>
    <mergeCell ref="CB132:CE133"/>
    <mergeCell ref="CF132:CI133"/>
    <mergeCell ref="CJ132:CM133"/>
    <mergeCell ref="CN132:CP133"/>
    <mergeCell ref="Z132:AD133"/>
    <mergeCell ref="AE132:AH133"/>
    <mergeCell ref="AI132:AL133"/>
    <mergeCell ref="AM132:AP133"/>
    <mergeCell ref="B139:X139"/>
    <mergeCell ref="AY139:BU139"/>
    <mergeCell ref="EL128:EN129"/>
    <mergeCell ref="EO128:EQ129"/>
    <mergeCell ref="ET128:FP128"/>
    <mergeCell ref="FR128:FV129"/>
    <mergeCell ref="FW128:FZ129"/>
    <mergeCell ref="GA128:GD129"/>
    <mergeCell ref="AE134:AH135"/>
    <mergeCell ref="CF130:CI131"/>
    <mergeCell ref="CJ130:CM131"/>
    <mergeCell ref="CN130:CP131"/>
    <mergeCell ref="CQ130:CS131"/>
    <mergeCell ref="F135:L136"/>
    <mergeCell ref="M135:M136"/>
    <mergeCell ref="N135:X138"/>
    <mergeCell ref="AY135:BB136"/>
    <mergeCell ref="BC135:BI136"/>
    <mergeCell ref="BJ135:BJ136"/>
    <mergeCell ref="BK135:BU138"/>
    <mergeCell ref="CJ134:CM135"/>
    <mergeCell ref="CN134:CP135"/>
    <mergeCell ref="CQ134:CS135"/>
    <mergeCell ref="BW134:CA135"/>
    <mergeCell ref="CB134:CE135"/>
    <mergeCell ref="CQ136:CS139"/>
    <mergeCell ref="B137:M137"/>
    <mergeCell ref="AY137:BJ137"/>
    <mergeCell ref="CF134:CI135"/>
    <mergeCell ref="B132:F133"/>
    <mergeCell ref="AI134:AL135"/>
    <mergeCell ref="AM134:AP135"/>
    <mergeCell ref="AQ134:AS135"/>
    <mergeCell ref="AT134:AV135"/>
    <mergeCell ref="AM128:AP129"/>
    <mergeCell ref="B128:X128"/>
    <mergeCell ref="AY128:BU128"/>
    <mergeCell ref="B129:F130"/>
    <mergeCell ref="G129:L130"/>
    <mergeCell ref="M129:M130"/>
    <mergeCell ref="N129:R130"/>
    <mergeCell ref="S129:X130"/>
    <mergeCell ref="AY129:BC130"/>
    <mergeCell ref="BD129:BI130"/>
    <mergeCell ref="BJ129:BJ130"/>
    <mergeCell ref="BK129:BO130"/>
    <mergeCell ref="BP129:BU130"/>
    <mergeCell ref="AM130:AP131"/>
    <mergeCell ref="AQ130:AS131"/>
    <mergeCell ref="AT130:AV131"/>
    <mergeCell ref="B131:X131"/>
    <mergeCell ref="AY131:BU131"/>
    <mergeCell ref="G123:L124"/>
    <mergeCell ref="M123:M124"/>
    <mergeCell ref="CJ122:CM123"/>
    <mergeCell ref="CN122:CP123"/>
    <mergeCell ref="CQ122:CS123"/>
    <mergeCell ref="BW122:CA123"/>
    <mergeCell ref="CB122:CE123"/>
    <mergeCell ref="CF122:CI123"/>
    <mergeCell ref="AI122:AL123"/>
    <mergeCell ref="AM122:AP123"/>
    <mergeCell ref="AQ122:AS123"/>
    <mergeCell ref="AI126:AL127"/>
    <mergeCell ref="AM126:AP127"/>
    <mergeCell ref="AQ126:AS127"/>
    <mergeCell ref="AT126:AV127"/>
    <mergeCell ref="BW126:CA127"/>
    <mergeCell ref="CB126:CE127"/>
    <mergeCell ref="CF126:CI127"/>
    <mergeCell ref="Z126:AD127"/>
    <mergeCell ref="AE126:AH127"/>
    <mergeCell ref="CJ124:CM125"/>
    <mergeCell ref="CN124:CP125"/>
    <mergeCell ref="CQ124:CS125"/>
    <mergeCell ref="AT124:AV125"/>
    <mergeCell ref="BW124:CA125"/>
    <mergeCell ref="CB124:CE125"/>
    <mergeCell ref="CF124:CI125"/>
    <mergeCell ref="Z124:AD125"/>
    <mergeCell ref="AE124:AH125"/>
    <mergeCell ref="AI124:AL125"/>
    <mergeCell ref="S122:X123"/>
    <mergeCell ref="BK122:BO123"/>
    <mergeCell ref="BP122:BU123"/>
    <mergeCell ref="N124:R124"/>
    <mergeCell ref="S124:X124"/>
    <mergeCell ref="BK124:BO124"/>
    <mergeCell ref="BP124:BU124"/>
    <mergeCell ref="S69:X70"/>
    <mergeCell ref="BW101:CA102"/>
    <mergeCell ref="CB101:CE102"/>
    <mergeCell ref="CF101:CI102"/>
    <mergeCell ref="CJ101:CM102"/>
    <mergeCell ref="CN101:CP102"/>
    <mergeCell ref="CF97:CI98"/>
    <mergeCell ref="CJ118:CM119"/>
    <mergeCell ref="BW120:CA121"/>
    <mergeCell ref="CB120:CE121"/>
    <mergeCell ref="CF120:CI121"/>
    <mergeCell ref="CJ120:CM121"/>
    <mergeCell ref="AT122:AV123"/>
    <mergeCell ref="Z122:AD123"/>
    <mergeCell ref="BD123:BI124"/>
    <mergeCell ref="BJ123:BJ124"/>
    <mergeCell ref="AM97:AP98"/>
    <mergeCell ref="AQ97:AS98"/>
    <mergeCell ref="AT97:AV98"/>
    <mergeCell ref="CJ97:CM98"/>
    <mergeCell ref="CN97:CP98"/>
    <mergeCell ref="Z91:AD92"/>
    <mergeCell ref="AE91:AH92"/>
    <mergeCell ref="AI91:AL92"/>
    <mergeCell ref="AM89:AP90"/>
    <mergeCell ref="AX106:CT106"/>
    <mergeCell ref="AE101:AH102"/>
    <mergeCell ref="A106:AW106"/>
    <mergeCell ref="Z101:AD102"/>
    <mergeCell ref="A63:A105"/>
    <mergeCell ref="B63:L64"/>
    <mergeCell ref="N63:X64"/>
    <mergeCell ref="Y63:Y105"/>
    <mergeCell ref="Z63:AD64"/>
    <mergeCell ref="AE63:AH64"/>
    <mergeCell ref="AI63:AL64"/>
    <mergeCell ref="AM63:AP64"/>
    <mergeCell ref="BK63:BU64"/>
    <mergeCell ref="N68:X68"/>
    <mergeCell ref="N69:R70"/>
    <mergeCell ref="B70:F71"/>
    <mergeCell ref="AM91:AP92"/>
    <mergeCell ref="B75:X75"/>
    <mergeCell ref="B76:F77"/>
    <mergeCell ref="G76:L77"/>
    <mergeCell ref="M76:M77"/>
    <mergeCell ref="N76:R77"/>
    <mergeCell ref="S76:X77"/>
    <mergeCell ref="BP76:BU77"/>
    <mergeCell ref="BF67:BI68"/>
    <mergeCell ref="BJ67:BJ68"/>
    <mergeCell ref="AT69:AV70"/>
    <mergeCell ref="M67:M68"/>
    <mergeCell ref="N67:R67"/>
    <mergeCell ref="S67:X67"/>
    <mergeCell ref="B87:N89"/>
    <mergeCell ref="O87:Q89"/>
    <mergeCell ref="R87:X89"/>
    <mergeCell ref="Z87:AD88"/>
    <mergeCell ref="CQ101:CS102"/>
    <mergeCell ref="Z97:AD98"/>
    <mergeCell ref="AE97:AH98"/>
    <mergeCell ref="Z95:AD96"/>
    <mergeCell ref="AE95:AH96"/>
    <mergeCell ref="AI95:AL96"/>
    <mergeCell ref="CF93:CI94"/>
    <mergeCell ref="CJ93:CM94"/>
    <mergeCell ref="CN93:CP94"/>
    <mergeCell ref="CQ93:CS94"/>
    <mergeCell ref="CF95:CI96"/>
    <mergeCell ref="CJ95:CM96"/>
    <mergeCell ref="CN95:CP96"/>
    <mergeCell ref="CQ95:CS96"/>
    <mergeCell ref="BW97:CA98"/>
    <mergeCell ref="BB95:BE97"/>
    <mergeCell ref="CB97:CE98"/>
    <mergeCell ref="BW95:CA96"/>
    <mergeCell ref="CB95:CE96"/>
    <mergeCell ref="CQ97:CS98"/>
    <mergeCell ref="AI93:AL94"/>
    <mergeCell ref="AI101:AL102"/>
    <mergeCell ref="AM101:AP102"/>
    <mergeCell ref="AQ101:AS102"/>
    <mergeCell ref="AT101:AV102"/>
    <mergeCell ref="CQ89:CS90"/>
    <mergeCell ref="AT89:AV90"/>
    <mergeCell ref="Z89:AD90"/>
    <mergeCell ref="AE89:AH90"/>
    <mergeCell ref="AI89:AL90"/>
    <mergeCell ref="CB89:CE90"/>
    <mergeCell ref="CN79:CP80"/>
    <mergeCell ref="AQ81:AS82"/>
    <mergeCell ref="AT81:AV82"/>
    <mergeCell ref="AI83:AL86"/>
    <mergeCell ref="AM83:AP86"/>
    <mergeCell ref="AQ83:AS86"/>
    <mergeCell ref="AT83:AV86"/>
    <mergeCell ref="BW83:CA86"/>
    <mergeCell ref="CB83:CE86"/>
    <mergeCell ref="CF87:CI88"/>
    <mergeCell ref="CQ79:CS80"/>
    <mergeCell ref="Z79:AD80"/>
    <mergeCell ref="CJ81:CM82"/>
    <mergeCell ref="AQ79:AS80"/>
    <mergeCell ref="BV63:BV105"/>
    <mergeCell ref="BK68:BU68"/>
    <mergeCell ref="BK69:BO70"/>
    <mergeCell ref="BP69:BU70"/>
    <mergeCell ref="BW75:CA76"/>
    <mergeCell ref="AI65:AL66"/>
    <mergeCell ref="CN73:CP74"/>
    <mergeCell ref="CF73:CI74"/>
    <mergeCell ref="CF75:CI76"/>
    <mergeCell ref="CJ75:CM76"/>
    <mergeCell ref="AQ77:AS78"/>
    <mergeCell ref="AT79:AV80"/>
    <mergeCell ref="AI77:AL78"/>
    <mergeCell ref="Z81:AD82"/>
    <mergeCell ref="AE81:AH82"/>
    <mergeCell ref="DP100:DS100"/>
    <mergeCell ref="AQ91:AS92"/>
    <mergeCell ref="AT91:AV92"/>
    <mergeCell ref="AY92:BD93"/>
    <mergeCell ref="BE92:BI93"/>
    <mergeCell ref="BW89:CA90"/>
    <mergeCell ref="AM77:AP78"/>
    <mergeCell ref="AT77:AV78"/>
    <mergeCell ref="BW77:CA78"/>
    <mergeCell ref="CF77:CI78"/>
    <mergeCell ref="AI81:AL82"/>
    <mergeCell ref="AM81:AP82"/>
    <mergeCell ref="AM79:AP80"/>
    <mergeCell ref="AT75:AV76"/>
    <mergeCell ref="Z75:AD76"/>
    <mergeCell ref="AE75:AH76"/>
    <mergeCell ref="AI75:AL76"/>
    <mergeCell ref="Z83:AD86"/>
    <mergeCell ref="CB75:CE76"/>
    <mergeCell ref="AE83:AH86"/>
    <mergeCell ref="AE87:AH88"/>
    <mergeCell ref="AI87:AL88"/>
    <mergeCell ref="AM87:AP88"/>
    <mergeCell ref="CJ87:CM88"/>
    <mergeCell ref="CN87:CP88"/>
    <mergeCell ref="CQ87:CS88"/>
    <mergeCell ref="CF89:CI90"/>
    <mergeCell ref="CJ89:CM90"/>
    <mergeCell ref="CN89:CP90"/>
    <mergeCell ref="S71:X71"/>
    <mergeCell ref="CB67:CE68"/>
    <mergeCell ref="CF67:CI68"/>
    <mergeCell ref="CJ69:CM70"/>
    <mergeCell ref="Z73:AD74"/>
    <mergeCell ref="AE73:AH74"/>
    <mergeCell ref="AQ75:AS76"/>
    <mergeCell ref="AQ89:AS90"/>
    <mergeCell ref="AQ87:AS88"/>
    <mergeCell ref="AT87:AV88"/>
    <mergeCell ref="AY87:BK89"/>
    <mergeCell ref="BL87:BN89"/>
    <mergeCell ref="AY67:BE68"/>
    <mergeCell ref="Z65:AD66"/>
    <mergeCell ref="AE65:AH66"/>
    <mergeCell ref="AY75:BU75"/>
    <mergeCell ref="AY76:BC77"/>
    <mergeCell ref="BD76:BI77"/>
    <mergeCell ref="BJ76:BJ77"/>
    <mergeCell ref="BK76:BO77"/>
    <mergeCell ref="AY78:BU78"/>
    <mergeCell ref="CB77:CE78"/>
    <mergeCell ref="Z77:AD78"/>
    <mergeCell ref="AE77:AH78"/>
    <mergeCell ref="AT71:AV72"/>
    <mergeCell ref="BW71:CA72"/>
    <mergeCell ref="CB71:CE72"/>
    <mergeCell ref="CF71:CI72"/>
    <mergeCell ref="AQ73:AS74"/>
    <mergeCell ref="AT73:AV74"/>
    <mergeCell ref="BW73:CA74"/>
    <mergeCell ref="CB73:CE74"/>
    <mergeCell ref="BW79:CA80"/>
    <mergeCell ref="CB79:CE80"/>
    <mergeCell ref="CF79:CI80"/>
    <mergeCell ref="CJ79:CM80"/>
    <mergeCell ref="CN75:CP76"/>
    <mergeCell ref="A54:A56"/>
    <mergeCell ref="B54:AW56"/>
    <mergeCell ref="AX54:CT56"/>
    <mergeCell ref="A53:AW53"/>
    <mergeCell ref="AX53:CT53"/>
    <mergeCell ref="AY52:BU52"/>
    <mergeCell ref="B52:X52"/>
    <mergeCell ref="CN50:CP52"/>
    <mergeCell ref="AM50:AP52"/>
    <mergeCell ref="AQ50:AS52"/>
    <mergeCell ref="AT50:AV52"/>
    <mergeCell ref="Z50:AD52"/>
    <mergeCell ref="AE50:AH52"/>
    <mergeCell ref="AI50:AL52"/>
    <mergeCell ref="F51:L51"/>
    <mergeCell ref="N51:Q51"/>
    <mergeCell ref="R51:X51"/>
    <mergeCell ref="B51:E51"/>
    <mergeCell ref="AY51:BB51"/>
    <mergeCell ref="BC51:BI51"/>
    <mergeCell ref="BK51:BN51"/>
    <mergeCell ref="BO51:BU51"/>
    <mergeCell ref="N71:R71"/>
    <mergeCell ref="AM59:AP62"/>
    <mergeCell ref="AQ59:AV60"/>
    <mergeCell ref="BH59:BZ60"/>
    <mergeCell ref="CA59:CA60"/>
    <mergeCell ref="DU48:DY49"/>
    <mergeCell ref="DZ48:EC49"/>
    <mergeCell ref="ED48:EG49"/>
    <mergeCell ref="EH48:EK49"/>
    <mergeCell ref="EL48:EN49"/>
    <mergeCell ref="EO48:EQ49"/>
    <mergeCell ref="FR48:FV49"/>
    <mergeCell ref="FW48:FZ49"/>
    <mergeCell ref="GA48:GD49"/>
    <mergeCell ref="CQ50:CS52"/>
    <mergeCell ref="BW50:CA52"/>
    <mergeCell ref="CB50:CE52"/>
    <mergeCell ref="CF50:CI52"/>
    <mergeCell ref="CJ50:CM52"/>
    <mergeCell ref="F49:L49"/>
    <mergeCell ref="N49:Q49"/>
    <mergeCell ref="R49:X49"/>
    <mergeCell ref="ET52:FP52"/>
    <mergeCell ref="CF48:CI49"/>
    <mergeCell ref="CJ48:CM49"/>
    <mergeCell ref="ES62:FV62"/>
    <mergeCell ref="A57:AW57"/>
    <mergeCell ref="AX57:CT57"/>
    <mergeCell ref="A58:J61"/>
    <mergeCell ref="K58:AV58"/>
    <mergeCell ref="AW58:AW105"/>
    <mergeCell ref="AX58:BG61"/>
    <mergeCell ref="BH58:CS58"/>
    <mergeCell ref="CT58:CT105"/>
    <mergeCell ref="K59:AC60"/>
    <mergeCell ref="AD59:AD60"/>
    <mergeCell ref="AE59:AH62"/>
    <mergeCell ref="AI59:AL62"/>
    <mergeCell ref="BW46:CA47"/>
    <mergeCell ref="CB46:CE47"/>
    <mergeCell ref="CF46:CI47"/>
    <mergeCell ref="CJ46:CM47"/>
    <mergeCell ref="CN46:CP47"/>
    <mergeCell ref="CQ46:CS47"/>
    <mergeCell ref="AE46:AH47"/>
    <mergeCell ref="AM46:AP47"/>
    <mergeCell ref="AQ46:AS47"/>
    <mergeCell ref="AT46:AV47"/>
    <mergeCell ref="AY46:BU46"/>
    <mergeCell ref="CN48:CP49"/>
    <mergeCell ref="CQ48:CS49"/>
    <mergeCell ref="AQ48:AS49"/>
    <mergeCell ref="AT48:AV49"/>
    <mergeCell ref="Z48:AD49"/>
    <mergeCell ref="AE48:AH49"/>
    <mergeCell ref="AI48:AL49"/>
    <mergeCell ref="AM48:AP49"/>
    <mergeCell ref="B46:X46"/>
    <mergeCell ref="Z46:AD47"/>
    <mergeCell ref="U47:X47"/>
    <mergeCell ref="B42:D44"/>
    <mergeCell ref="J42:L44"/>
    <mergeCell ref="M42:P44"/>
    <mergeCell ref="R42:T44"/>
    <mergeCell ref="U42:X44"/>
    <mergeCell ref="AY42:BA44"/>
    <mergeCell ref="BG42:BI44"/>
    <mergeCell ref="BJ42:BM44"/>
    <mergeCell ref="BO42:BQ44"/>
    <mergeCell ref="Z44:AD45"/>
    <mergeCell ref="B49:E49"/>
    <mergeCell ref="AI42:AL43"/>
    <mergeCell ref="AM42:AP43"/>
    <mergeCell ref="AQ42:AS43"/>
    <mergeCell ref="AT42:AV43"/>
    <mergeCell ref="Z42:AD43"/>
    <mergeCell ref="AE42:AH43"/>
    <mergeCell ref="AI46:AL47"/>
    <mergeCell ref="B47:N47"/>
    <mergeCell ref="O47:T47"/>
    <mergeCell ref="E42:H44"/>
    <mergeCell ref="BJ39:BO40"/>
    <mergeCell ref="BP39:BU40"/>
    <mergeCell ref="CF40:CI41"/>
    <mergeCell ref="CJ40:CM41"/>
    <mergeCell ref="CN40:CP41"/>
    <mergeCell ref="BW40:CA41"/>
    <mergeCell ref="CB40:CE41"/>
    <mergeCell ref="CB38:CE39"/>
    <mergeCell ref="CF38:CI39"/>
    <mergeCell ref="CJ38:CM39"/>
    <mergeCell ref="CN38:CP39"/>
    <mergeCell ref="CQ38:CS39"/>
    <mergeCell ref="AE44:AH45"/>
    <mergeCell ref="AI44:AL45"/>
    <mergeCell ref="AM44:AP45"/>
    <mergeCell ref="AQ44:AS45"/>
    <mergeCell ref="AT44:AV45"/>
    <mergeCell ref="BW44:CA45"/>
    <mergeCell ref="CB44:CE45"/>
    <mergeCell ref="CF44:CI45"/>
    <mergeCell ref="CJ44:CM45"/>
    <mergeCell ref="CN44:CP45"/>
    <mergeCell ref="CQ44:CS45"/>
    <mergeCell ref="BW42:CA43"/>
    <mergeCell ref="CB42:CE43"/>
    <mergeCell ref="CF42:CI43"/>
    <mergeCell ref="CJ42:CM43"/>
    <mergeCell ref="CN42:CP43"/>
    <mergeCell ref="CQ42:CS43"/>
    <mergeCell ref="BJ38:BO38"/>
    <mergeCell ref="BB42:BE44"/>
    <mergeCell ref="AY34:BK36"/>
    <mergeCell ref="BL34:BN36"/>
    <mergeCell ref="AQ36:AS37"/>
    <mergeCell ref="AT36:AV37"/>
    <mergeCell ref="DU34:DY35"/>
    <mergeCell ref="DZ34:EC35"/>
    <mergeCell ref="ED34:EG35"/>
    <mergeCell ref="EH34:EK35"/>
    <mergeCell ref="AT38:AV39"/>
    <mergeCell ref="S38:X38"/>
    <mergeCell ref="Z38:AD39"/>
    <mergeCell ref="AE38:AH39"/>
    <mergeCell ref="AI38:AL39"/>
    <mergeCell ref="AM38:AP39"/>
    <mergeCell ref="AQ38:AS39"/>
    <mergeCell ref="S39:X40"/>
    <mergeCell ref="AI40:AL41"/>
    <mergeCell ref="AM40:AP41"/>
    <mergeCell ref="AQ40:AS41"/>
    <mergeCell ref="CW38:DB38"/>
    <mergeCell ref="DC38:DG38"/>
    <mergeCell ref="DH38:DM38"/>
    <mergeCell ref="DN38:DS38"/>
    <mergeCell ref="DU38:DY39"/>
    <mergeCell ref="DZ38:EC39"/>
    <mergeCell ref="ED38:EG39"/>
    <mergeCell ref="EH38:EK39"/>
    <mergeCell ref="AT40:AV41"/>
    <mergeCell ref="Z40:AD41"/>
    <mergeCell ref="AE40:AH41"/>
    <mergeCell ref="AY39:BD40"/>
    <mergeCell ref="BE39:BI40"/>
    <mergeCell ref="BK29:BU32"/>
    <mergeCell ref="ET28:FP28"/>
    <mergeCell ref="ET31:FE31"/>
    <mergeCell ref="B38:G38"/>
    <mergeCell ref="H38:L38"/>
    <mergeCell ref="M38:R38"/>
    <mergeCell ref="B39:G40"/>
    <mergeCell ref="H39:L40"/>
    <mergeCell ref="M39:R40"/>
    <mergeCell ref="AQ34:AS35"/>
    <mergeCell ref="Z36:AD37"/>
    <mergeCell ref="AE36:AH37"/>
    <mergeCell ref="AI36:AL37"/>
    <mergeCell ref="AM36:AP37"/>
    <mergeCell ref="CQ40:CS41"/>
    <mergeCell ref="AT34:AV35"/>
    <mergeCell ref="R34:X36"/>
    <mergeCell ref="Z34:AD35"/>
    <mergeCell ref="AE34:AH35"/>
    <mergeCell ref="AI34:AL35"/>
    <mergeCell ref="AM34:AP35"/>
    <mergeCell ref="CF34:CI35"/>
    <mergeCell ref="CJ34:CM35"/>
    <mergeCell ref="CN34:CP35"/>
    <mergeCell ref="CQ34:CS35"/>
    <mergeCell ref="CN36:CP37"/>
    <mergeCell ref="CQ36:CS37"/>
    <mergeCell ref="CF36:CI37"/>
    <mergeCell ref="CJ36:CM37"/>
    <mergeCell ref="B34:N36"/>
    <mergeCell ref="O34:Q36"/>
    <mergeCell ref="BO34:BU36"/>
    <mergeCell ref="AT28:AV29"/>
    <mergeCell ref="AY33:BU33"/>
    <mergeCell ref="B33:X33"/>
    <mergeCell ref="GA28:GD29"/>
    <mergeCell ref="GE28:GH29"/>
    <mergeCell ref="GI28:GK29"/>
    <mergeCell ref="CJ28:CM29"/>
    <mergeCell ref="CN28:CP29"/>
    <mergeCell ref="CQ28:CS29"/>
    <mergeCell ref="B28:X28"/>
    <mergeCell ref="Z28:AD29"/>
    <mergeCell ref="AE28:AH29"/>
    <mergeCell ref="AI28:AL29"/>
    <mergeCell ref="AM28:AP29"/>
    <mergeCell ref="B29:E30"/>
    <mergeCell ref="F29:L30"/>
    <mergeCell ref="M29:M30"/>
    <mergeCell ref="N29:X32"/>
    <mergeCell ref="CB28:CE29"/>
    <mergeCell ref="CF28:CI29"/>
    <mergeCell ref="AY31:BJ31"/>
    <mergeCell ref="B31:M31"/>
    <mergeCell ref="Z30:AD33"/>
    <mergeCell ref="BW30:CA33"/>
    <mergeCell ref="CB30:CE33"/>
    <mergeCell ref="CF30:CI33"/>
    <mergeCell ref="CJ30:CM33"/>
    <mergeCell ref="CN30:CP33"/>
    <mergeCell ref="CQ30:CS33"/>
    <mergeCell ref="AT30:AV33"/>
    <mergeCell ref="BC29:BI30"/>
    <mergeCell ref="BJ29:BJ30"/>
    <mergeCell ref="BW24:CA25"/>
    <mergeCell ref="CB24:CE25"/>
    <mergeCell ref="BP23:BU24"/>
    <mergeCell ref="CJ26:CM27"/>
    <mergeCell ref="BJ26:BJ27"/>
    <mergeCell ref="BK26:BO27"/>
    <mergeCell ref="BP26:BU27"/>
    <mergeCell ref="BW26:CA27"/>
    <mergeCell ref="CB26:CE27"/>
    <mergeCell ref="CF26:CI27"/>
    <mergeCell ref="AI26:AL27"/>
    <mergeCell ref="AM26:AP27"/>
    <mergeCell ref="AQ26:AS27"/>
    <mergeCell ref="AT26:AV27"/>
    <mergeCell ref="M26:M27"/>
    <mergeCell ref="N26:R27"/>
    <mergeCell ref="S26:X27"/>
    <mergeCell ref="Z26:AD27"/>
    <mergeCell ref="AE26:AH27"/>
    <mergeCell ref="M20:M21"/>
    <mergeCell ref="N20:X21"/>
    <mergeCell ref="Z20:AD21"/>
    <mergeCell ref="AE20:AH21"/>
    <mergeCell ref="AI20:AL21"/>
    <mergeCell ref="AM20:AP21"/>
    <mergeCell ref="AY20:BC21"/>
    <mergeCell ref="BD20:BI21"/>
    <mergeCell ref="BJ20:BJ21"/>
    <mergeCell ref="BK20:BU21"/>
    <mergeCell ref="CF22:CI23"/>
    <mergeCell ref="CJ22:CM23"/>
    <mergeCell ref="CN22:CP23"/>
    <mergeCell ref="CQ22:CS23"/>
    <mergeCell ref="CQ24:CS25"/>
    <mergeCell ref="CF24:CI25"/>
    <mergeCell ref="AY25:BU25"/>
    <mergeCell ref="M23:M24"/>
    <mergeCell ref="N23:R24"/>
    <mergeCell ref="S23:X24"/>
    <mergeCell ref="BJ23:BJ24"/>
    <mergeCell ref="BK23:BO24"/>
    <mergeCell ref="CJ24:CM25"/>
    <mergeCell ref="CN24:CP25"/>
    <mergeCell ref="AM22:AP23"/>
    <mergeCell ref="AQ22:AS23"/>
    <mergeCell ref="AT22:AV23"/>
    <mergeCell ref="B22:X22"/>
    <mergeCell ref="Z22:AD23"/>
    <mergeCell ref="AE22:AH23"/>
    <mergeCell ref="AI22:AL23"/>
    <mergeCell ref="AY22:BU22"/>
    <mergeCell ref="GI18:GK19"/>
    <mergeCell ref="GL18:GN19"/>
    <mergeCell ref="S18:X18"/>
    <mergeCell ref="Z18:AD19"/>
    <mergeCell ref="AE18:AH19"/>
    <mergeCell ref="AI18:AL19"/>
    <mergeCell ref="AM18:AP19"/>
    <mergeCell ref="BK18:BO18"/>
    <mergeCell ref="BP18:BU18"/>
    <mergeCell ref="BW18:CA19"/>
    <mergeCell ref="CB18:CE19"/>
    <mergeCell ref="FF18:FJ18"/>
    <mergeCell ref="FK18:FP18"/>
    <mergeCell ref="ET19:FP19"/>
    <mergeCell ref="BW20:CA21"/>
    <mergeCell ref="CB20:CE21"/>
    <mergeCell ref="CF20:CI21"/>
    <mergeCell ref="CJ20:CM21"/>
    <mergeCell ref="CN20:CP21"/>
    <mergeCell ref="CQ20:CS21"/>
    <mergeCell ref="AQ20:AS21"/>
    <mergeCell ref="AT20:AV21"/>
    <mergeCell ref="AX10:AX52"/>
    <mergeCell ref="BW22:CA23"/>
    <mergeCell ref="CB22:CE23"/>
    <mergeCell ref="CN26:CP27"/>
    <mergeCell ref="CQ26:CS27"/>
    <mergeCell ref="AE30:AH33"/>
    <mergeCell ref="AI30:AL33"/>
    <mergeCell ref="AM30:AP33"/>
    <mergeCell ref="AQ30:AS33"/>
    <mergeCell ref="AQ28:AS29"/>
    <mergeCell ref="BP16:BU17"/>
    <mergeCell ref="BW16:CA17"/>
    <mergeCell ref="N15:X15"/>
    <mergeCell ref="BK15:BU15"/>
    <mergeCell ref="CB14:CE15"/>
    <mergeCell ref="CF18:CI19"/>
    <mergeCell ref="CJ18:CM19"/>
    <mergeCell ref="AY19:BU19"/>
    <mergeCell ref="AY17:BC18"/>
    <mergeCell ref="CB16:CE17"/>
    <mergeCell ref="CF16:CI17"/>
    <mergeCell ref="CN16:CP17"/>
    <mergeCell ref="CQ16:CS17"/>
    <mergeCell ref="CN18:CP19"/>
    <mergeCell ref="CQ18:CS19"/>
    <mergeCell ref="AT18:AV19"/>
    <mergeCell ref="N18:R18"/>
    <mergeCell ref="AI12:AL13"/>
    <mergeCell ref="AM12:AP13"/>
    <mergeCell ref="AQ12:AS13"/>
    <mergeCell ref="AT12:AV13"/>
    <mergeCell ref="BW12:CA13"/>
    <mergeCell ref="CB12:CE13"/>
    <mergeCell ref="CF12:CI13"/>
    <mergeCell ref="CJ12:CM13"/>
    <mergeCell ref="M17:M18"/>
    <mergeCell ref="CJ16:CM17"/>
    <mergeCell ref="CN12:CP13"/>
    <mergeCell ref="CF14:CI15"/>
    <mergeCell ref="CJ14:CM15"/>
    <mergeCell ref="CN14:CP15"/>
    <mergeCell ref="AQ14:AS15"/>
    <mergeCell ref="AT14:AV15"/>
    <mergeCell ref="Z14:AD15"/>
    <mergeCell ref="AE14:AH15"/>
    <mergeCell ref="BW14:CA15"/>
    <mergeCell ref="AY14:BE15"/>
    <mergeCell ref="AQ16:AS17"/>
    <mergeCell ref="AT16:AV17"/>
    <mergeCell ref="AQ18:AS19"/>
    <mergeCell ref="N16:R17"/>
    <mergeCell ref="S16:X17"/>
    <mergeCell ref="Z16:AD17"/>
    <mergeCell ref="AE16:AH17"/>
    <mergeCell ref="BD17:BI18"/>
    <mergeCell ref="BV10:BV52"/>
    <mergeCell ref="BW10:CA11"/>
    <mergeCell ref="BJ17:BJ18"/>
    <mergeCell ref="BK16:BO17"/>
    <mergeCell ref="Z10:AD11"/>
    <mergeCell ref="AE10:AH11"/>
    <mergeCell ref="AI10:AL11"/>
    <mergeCell ref="AM10:AP11"/>
    <mergeCell ref="AQ10:AS11"/>
    <mergeCell ref="AT10:AV11"/>
    <mergeCell ref="A10:A52"/>
    <mergeCell ref="B10:L11"/>
    <mergeCell ref="N10:X11"/>
    <mergeCell ref="Y10:Y52"/>
    <mergeCell ref="B12:L13"/>
    <mergeCell ref="N12:X13"/>
    <mergeCell ref="AY10:BI11"/>
    <mergeCell ref="BK10:BU11"/>
    <mergeCell ref="AY12:BI13"/>
    <mergeCell ref="BK12:BU13"/>
    <mergeCell ref="BF14:BI15"/>
    <mergeCell ref="N14:R14"/>
    <mergeCell ref="S14:X14"/>
    <mergeCell ref="AI14:AL15"/>
    <mergeCell ref="AM14:AP15"/>
    <mergeCell ref="B14:H15"/>
    <mergeCell ref="I14:L15"/>
    <mergeCell ref="M14:M15"/>
    <mergeCell ref="BJ14:BJ15"/>
    <mergeCell ref="BK14:BO14"/>
    <mergeCell ref="BP14:BU14"/>
    <mergeCell ref="AI16:AL17"/>
    <mergeCell ref="AM16:AP17"/>
    <mergeCell ref="B19:X19"/>
    <mergeCell ref="Z12:AD13"/>
    <mergeCell ref="AE12:AH13"/>
    <mergeCell ref="CQ12:CS13"/>
    <mergeCell ref="A4:AW4"/>
    <mergeCell ref="A1:A3"/>
    <mergeCell ref="B1:AW3"/>
    <mergeCell ref="AX1:CT3"/>
    <mergeCell ref="A5:J8"/>
    <mergeCell ref="K5:AV5"/>
    <mergeCell ref="AW5:AW52"/>
    <mergeCell ref="AE6:AH9"/>
    <mergeCell ref="AI6:AL9"/>
    <mergeCell ref="AM6:AP9"/>
    <mergeCell ref="AQ6:AV7"/>
    <mergeCell ref="AX5:BG8"/>
    <mergeCell ref="BH5:CS5"/>
    <mergeCell ref="CT5:CT52"/>
    <mergeCell ref="AX9:CA9"/>
    <mergeCell ref="AX4:CT4"/>
    <mergeCell ref="A9:AD9"/>
    <mergeCell ref="AT8:AV9"/>
    <mergeCell ref="BH8:CA8"/>
    <mergeCell ref="CN8:CP9"/>
    <mergeCell ref="CQ8:CS9"/>
    <mergeCell ref="K8:AD8"/>
    <mergeCell ref="AQ8:AS9"/>
    <mergeCell ref="BH6:BZ7"/>
    <mergeCell ref="CA6:CA7"/>
    <mergeCell ref="CB6:CE9"/>
    <mergeCell ref="CF6:CI9"/>
    <mergeCell ref="CJ6:CM9"/>
    <mergeCell ref="CN6:CS7"/>
    <mergeCell ref="K6:AC7"/>
    <mergeCell ref="AD6:AD7"/>
    <mergeCell ref="EH24:EK25"/>
    <mergeCell ref="EL24:EN25"/>
    <mergeCell ref="EO24:EQ25"/>
    <mergeCell ref="DU28:DY29"/>
    <mergeCell ref="DU20:DY21"/>
    <mergeCell ref="DZ20:EC21"/>
    <mergeCell ref="ED20:EG21"/>
    <mergeCell ref="EH20:EK21"/>
    <mergeCell ref="EL20:EN21"/>
    <mergeCell ref="EO20:EQ21"/>
    <mergeCell ref="ET20:EX21"/>
    <mergeCell ref="EY20:FD21"/>
    <mergeCell ref="CW26:DA27"/>
    <mergeCell ref="CB10:CE11"/>
    <mergeCell ref="CF10:CI11"/>
    <mergeCell ref="CJ10:CM11"/>
    <mergeCell ref="CN10:CP11"/>
    <mergeCell ref="CQ10:CS11"/>
    <mergeCell ref="CQ14:CS15"/>
    <mergeCell ref="EH18:EK19"/>
    <mergeCell ref="EL18:EN19"/>
    <mergeCell ref="EO18:EQ19"/>
    <mergeCell ref="CW17:DA18"/>
    <mergeCell ref="DB17:DG18"/>
    <mergeCell ref="DH17:DH18"/>
    <mergeCell ref="CW19:DS19"/>
    <mergeCell ref="CW20:DA21"/>
    <mergeCell ref="DB20:DG21"/>
    <mergeCell ref="DH20:DH21"/>
    <mergeCell ref="DI20:DS21"/>
    <mergeCell ref="DH23:DH24"/>
    <mergeCell ref="DI23:DM24"/>
    <mergeCell ref="Z67:AD68"/>
    <mergeCell ref="AE67:AH68"/>
    <mergeCell ref="AI67:AL68"/>
    <mergeCell ref="AE69:AH70"/>
    <mergeCell ref="CN65:CP66"/>
    <mergeCell ref="CQ65:CS66"/>
    <mergeCell ref="CN67:CP68"/>
    <mergeCell ref="CQ67:CS68"/>
    <mergeCell ref="BW65:CA66"/>
    <mergeCell ref="CB65:CE66"/>
    <mergeCell ref="CF65:CI66"/>
    <mergeCell ref="CJ65:CM66"/>
    <mergeCell ref="BW67:CA68"/>
    <mergeCell ref="CJ67:CM68"/>
    <mergeCell ref="Z69:AD70"/>
    <mergeCell ref="CN69:CP70"/>
    <mergeCell ref="CQ69:CS70"/>
    <mergeCell ref="BW69:CA70"/>
    <mergeCell ref="CB69:CE70"/>
    <mergeCell ref="CF69:CI70"/>
    <mergeCell ref="AI69:AL70"/>
    <mergeCell ref="AM69:AP70"/>
    <mergeCell ref="AQ69:AS70"/>
    <mergeCell ref="DN23:DS24"/>
    <mergeCell ref="CW28:DS28"/>
    <mergeCell ref="CW34:DI36"/>
    <mergeCell ref="DJ34:DL36"/>
    <mergeCell ref="DM34:DS36"/>
    <mergeCell ref="DU24:DY25"/>
    <mergeCell ref="DZ24:EC25"/>
    <mergeCell ref="K61:AD61"/>
    <mergeCell ref="AQ61:AS62"/>
    <mergeCell ref="AT61:AV62"/>
    <mergeCell ref="BH61:CA61"/>
    <mergeCell ref="A62:AD62"/>
    <mergeCell ref="AX62:CA62"/>
    <mergeCell ref="CN61:CP62"/>
    <mergeCell ref="CQ61:CS62"/>
    <mergeCell ref="B26:F27"/>
    <mergeCell ref="G26:L27"/>
    <mergeCell ref="AY26:BC27"/>
    <mergeCell ref="BD26:BI27"/>
    <mergeCell ref="B25:X25"/>
    <mergeCell ref="AT24:AV25"/>
    <mergeCell ref="Z24:AD25"/>
    <mergeCell ref="AE24:AH25"/>
    <mergeCell ref="AI24:AL25"/>
    <mergeCell ref="AM24:AP25"/>
    <mergeCell ref="AQ24:AS25"/>
    <mergeCell ref="AY23:BC24"/>
    <mergeCell ref="BD23:BI24"/>
    <mergeCell ref="DB26:DG27"/>
    <mergeCell ref="DH26:DH27"/>
    <mergeCell ref="DI26:DM27"/>
    <mergeCell ref="DN26:DS27"/>
    <mergeCell ref="DI63:DS64"/>
    <mergeCell ref="CB59:CE62"/>
    <mergeCell ref="CF59:CI62"/>
    <mergeCell ref="CJ59:CM62"/>
    <mergeCell ref="CN59:CS60"/>
    <mergeCell ref="BK71:BO71"/>
    <mergeCell ref="BP71:BU71"/>
    <mergeCell ref="AY72:BU72"/>
    <mergeCell ref="AE79:AH80"/>
    <mergeCell ref="B73:F74"/>
    <mergeCell ref="G73:L74"/>
    <mergeCell ref="M73:M74"/>
    <mergeCell ref="N73:X74"/>
    <mergeCell ref="AY73:BC74"/>
    <mergeCell ref="BD73:BI74"/>
    <mergeCell ref="BJ73:BJ74"/>
    <mergeCell ref="BK73:BU74"/>
    <mergeCell ref="B72:X72"/>
    <mergeCell ref="G70:L71"/>
    <mergeCell ref="M70:M71"/>
    <mergeCell ref="AY70:BC71"/>
    <mergeCell ref="BD70:BI71"/>
    <mergeCell ref="BJ70:BJ71"/>
    <mergeCell ref="B65:L66"/>
    <mergeCell ref="N65:X66"/>
    <mergeCell ref="AY65:BI66"/>
    <mergeCell ref="BK65:BU66"/>
    <mergeCell ref="B67:H68"/>
    <mergeCell ref="I67:L68"/>
    <mergeCell ref="B78:X78"/>
    <mergeCell ref="AI79:AL80"/>
    <mergeCell ref="AM75:AP76"/>
    <mergeCell ref="CW63:DG64"/>
    <mergeCell ref="CN81:CP82"/>
    <mergeCell ref="CQ81:CS82"/>
    <mergeCell ref="BW81:CA82"/>
    <mergeCell ref="CB81:CE82"/>
    <mergeCell ref="CF81:CI82"/>
    <mergeCell ref="AQ63:AS64"/>
    <mergeCell ref="AT63:AV64"/>
    <mergeCell ref="CW75:DS75"/>
    <mergeCell ref="CW81:DS81"/>
    <mergeCell ref="AM65:AP66"/>
    <mergeCell ref="AQ65:AS66"/>
    <mergeCell ref="AT65:AV66"/>
    <mergeCell ref="AM67:AP68"/>
    <mergeCell ref="AQ67:AS68"/>
    <mergeCell ref="AT67:AV68"/>
    <mergeCell ref="AQ71:AS72"/>
    <mergeCell ref="CV63:CV105"/>
    <mergeCell ref="CB63:CE64"/>
    <mergeCell ref="CF63:CI64"/>
    <mergeCell ref="CJ63:CM64"/>
    <mergeCell ref="BK67:BO67"/>
    <mergeCell ref="BP67:BU67"/>
    <mergeCell ref="BW63:CA64"/>
    <mergeCell ref="CN63:CP64"/>
    <mergeCell ref="CQ63:CS64"/>
    <mergeCell ref="CN91:CP92"/>
    <mergeCell ref="CQ91:CS92"/>
    <mergeCell ref="CB103:CE105"/>
    <mergeCell ref="CF103:CI105"/>
    <mergeCell ref="CJ103:CM105"/>
    <mergeCell ref="CN103:CP105"/>
    <mergeCell ref="B84:M84"/>
    <mergeCell ref="AY84:BJ84"/>
    <mergeCell ref="B86:X86"/>
    <mergeCell ref="AY86:BU86"/>
    <mergeCell ref="B81:X81"/>
    <mergeCell ref="AY81:BU81"/>
    <mergeCell ref="B82:E83"/>
    <mergeCell ref="F82:L83"/>
    <mergeCell ref="M82:M83"/>
    <mergeCell ref="N82:X85"/>
    <mergeCell ref="AY82:BB83"/>
    <mergeCell ref="BC82:BI83"/>
    <mergeCell ref="BJ82:BJ83"/>
    <mergeCell ref="BK82:BU85"/>
    <mergeCell ref="B79:F80"/>
    <mergeCell ref="G79:L80"/>
    <mergeCell ref="M79:M80"/>
    <mergeCell ref="N79:R80"/>
    <mergeCell ref="S79:X80"/>
    <mergeCell ref="AY79:BC80"/>
    <mergeCell ref="BD79:BI80"/>
    <mergeCell ref="BJ79:BJ80"/>
    <mergeCell ref="BK79:BO80"/>
    <mergeCell ref="BP79:BU80"/>
    <mergeCell ref="AX63:AX105"/>
    <mergeCell ref="AY63:BI64"/>
    <mergeCell ref="Z71:AD72"/>
    <mergeCell ref="AE71:AH72"/>
    <mergeCell ref="AI71:AL72"/>
    <mergeCell ref="AM71:AP72"/>
    <mergeCell ref="AI73:AL74"/>
    <mergeCell ref="AM73:AP74"/>
    <mergeCell ref="CQ103:CS105"/>
    <mergeCell ref="CQ99:CS100"/>
    <mergeCell ref="CB91:CE92"/>
    <mergeCell ref="CF91:CI92"/>
    <mergeCell ref="CJ91:CM92"/>
    <mergeCell ref="BW93:CA94"/>
    <mergeCell ref="CB93:CE94"/>
    <mergeCell ref="BO102:BU102"/>
    <mergeCell ref="CJ99:CM100"/>
    <mergeCell ref="CN99:CP100"/>
    <mergeCell ref="BW99:CA100"/>
    <mergeCell ref="CF83:CI86"/>
    <mergeCell ref="CJ83:CM86"/>
    <mergeCell ref="CN83:CP86"/>
    <mergeCell ref="CQ83:CS86"/>
    <mergeCell ref="CJ71:CM72"/>
    <mergeCell ref="BW91:CA92"/>
    <mergeCell ref="CB99:CE100"/>
    <mergeCell ref="CF99:CI100"/>
    <mergeCell ref="BJ92:BO93"/>
    <mergeCell ref="BP92:BU93"/>
    <mergeCell ref="CN71:CP72"/>
    <mergeCell ref="CQ71:CS72"/>
    <mergeCell ref="CQ73:CS74"/>
    <mergeCell ref="CJ73:CM74"/>
    <mergeCell ref="CJ77:CM78"/>
    <mergeCell ref="CN77:CP78"/>
    <mergeCell ref="CQ77:CS78"/>
    <mergeCell ref="BO87:BU89"/>
    <mergeCell ref="BW87:CA88"/>
    <mergeCell ref="CB87:CE88"/>
    <mergeCell ref="CQ75:CS76"/>
    <mergeCell ref="B91:G91"/>
    <mergeCell ref="H91:L91"/>
    <mergeCell ref="M91:R91"/>
    <mergeCell ref="S91:X91"/>
    <mergeCell ref="AY91:BD91"/>
    <mergeCell ref="BE91:BI91"/>
    <mergeCell ref="BJ91:BO91"/>
    <mergeCell ref="BP91:BU91"/>
    <mergeCell ref="B99:X99"/>
    <mergeCell ref="AY99:BU99"/>
    <mergeCell ref="B100:N100"/>
    <mergeCell ref="O100:T100"/>
    <mergeCell ref="U100:X100"/>
    <mergeCell ref="AY100:BK100"/>
    <mergeCell ref="BL100:BQ100"/>
    <mergeCell ref="BR100:BU100"/>
    <mergeCell ref="BR95:BU97"/>
    <mergeCell ref="B92:G93"/>
    <mergeCell ref="H92:L93"/>
    <mergeCell ref="M92:R93"/>
    <mergeCell ref="S92:X93"/>
    <mergeCell ref="B95:D97"/>
    <mergeCell ref="J95:L97"/>
    <mergeCell ref="M95:P97"/>
    <mergeCell ref="R95:T97"/>
    <mergeCell ref="B102:E102"/>
    <mergeCell ref="F102:L102"/>
    <mergeCell ref="N102:Q102"/>
    <mergeCell ref="R102:X102"/>
    <mergeCell ref="AY102:BB102"/>
    <mergeCell ref="BC102:BI102"/>
    <mergeCell ref="BK102:BN102"/>
    <mergeCell ref="AI97:AL98"/>
    <mergeCell ref="E95:H97"/>
    <mergeCell ref="AM95:AP96"/>
    <mergeCell ref="AM93:AP94"/>
    <mergeCell ref="AQ93:AS94"/>
    <mergeCell ref="AT93:AV94"/>
    <mergeCell ref="AQ95:AS96"/>
    <mergeCell ref="AT95:AV96"/>
    <mergeCell ref="BJ95:BM97"/>
    <mergeCell ref="BO95:BQ97"/>
    <mergeCell ref="Z99:AD100"/>
    <mergeCell ref="AE99:AH100"/>
    <mergeCell ref="AI99:AL100"/>
    <mergeCell ref="AM99:AP100"/>
    <mergeCell ref="AQ99:AS100"/>
    <mergeCell ref="AT99:AV100"/>
    <mergeCell ref="U95:X97"/>
    <mergeCell ref="AY95:BA97"/>
    <mergeCell ref="BG95:BI97"/>
    <mergeCell ref="Z93:AD94"/>
    <mergeCell ref="AE93:AH94"/>
    <mergeCell ref="B104:E104"/>
    <mergeCell ref="F104:L104"/>
    <mergeCell ref="N104:Q104"/>
    <mergeCell ref="R104:X104"/>
    <mergeCell ref="AY104:BB104"/>
    <mergeCell ref="BC104:BI104"/>
    <mergeCell ref="BK104:BN104"/>
    <mergeCell ref="BO104:BU104"/>
    <mergeCell ref="B105:X105"/>
    <mergeCell ref="AY105:BU105"/>
    <mergeCell ref="Z103:AD105"/>
    <mergeCell ref="AE103:AH105"/>
    <mergeCell ref="AI103:AL105"/>
    <mergeCell ref="AM103:AP105"/>
    <mergeCell ref="AQ103:AS105"/>
    <mergeCell ref="AT103:AV105"/>
    <mergeCell ref="BW103:CA105"/>
    <mergeCell ref="CN112:CS113"/>
    <mergeCell ref="K114:AD114"/>
    <mergeCell ref="AQ114:AS115"/>
    <mergeCell ref="AT114:AV115"/>
    <mergeCell ref="BH114:CA114"/>
    <mergeCell ref="CN114:CP115"/>
    <mergeCell ref="CQ114:CS115"/>
    <mergeCell ref="A107:A109"/>
    <mergeCell ref="B107:AW109"/>
    <mergeCell ref="AX107:CT109"/>
    <mergeCell ref="A110:AW110"/>
    <mergeCell ref="AX110:CT110"/>
    <mergeCell ref="A111:J114"/>
    <mergeCell ref="K111:AV111"/>
    <mergeCell ref="AX111:BG114"/>
    <mergeCell ref="BH111:CS111"/>
    <mergeCell ref="K112:AC113"/>
    <mergeCell ref="AD112:AD113"/>
    <mergeCell ref="AM112:AP115"/>
    <mergeCell ref="AQ112:AV113"/>
    <mergeCell ref="BH112:BZ113"/>
    <mergeCell ref="CA112:CA113"/>
    <mergeCell ref="CB112:CE115"/>
    <mergeCell ref="CF112:CI115"/>
    <mergeCell ref="CJ112:CM115"/>
    <mergeCell ref="B157:E157"/>
    <mergeCell ref="F157:L157"/>
    <mergeCell ref="N157:Q157"/>
    <mergeCell ref="R157:X157"/>
    <mergeCell ref="AY157:BB157"/>
    <mergeCell ref="BC157:BI157"/>
    <mergeCell ref="BK157:BN157"/>
    <mergeCell ref="BO157:BU157"/>
    <mergeCell ref="CN116:CP117"/>
    <mergeCell ref="CQ116:CS117"/>
    <mergeCell ref="AQ116:AS117"/>
    <mergeCell ref="AT116:AV117"/>
    <mergeCell ref="AM118:AP119"/>
    <mergeCell ref="AQ118:AS119"/>
    <mergeCell ref="AT118:AV119"/>
    <mergeCell ref="AM120:AP121"/>
    <mergeCell ref="A115:AD115"/>
    <mergeCell ref="AX115:CA115"/>
    <mergeCell ref="B116:L117"/>
    <mergeCell ref="N116:X117"/>
    <mergeCell ref="Z116:AD117"/>
    <mergeCell ref="AE116:AH117"/>
    <mergeCell ref="AI116:AL117"/>
    <mergeCell ref="AM116:AP117"/>
    <mergeCell ref="AY116:BI117"/>
    <mergeCell ref="BK116:BU117"/>
    <mergeCell ref="BW116:CA117"/>
    <mergeCell ref="CB116:CE117"/>
    <mergeCell ref="CF116:CI117"/>
    <mergeCell ref="CJ116:CM117"/>
    <mergeCell ref="AE112:AH115"/>
    <mergeCell ref="AI112:AL115"/>
    <mergeCell ref="FK120:FP120"/>
    <mergeCell ref="FR120:FV121"/>
    <mergeCell ref="FW120:FZ121"/>
    <mergeCell ref="GA120:GD121"/>
    <mergeCell ref="CW123:DA124"/>
    <mergeCell ref="DB123:DG124"/>
    <mergeCell ref="DH123:DH124"/>
    <mergeCell ref="FF124:FJ124"/>
    <mergeCell ref="B118:L119"/>
    <mergeCell ref="N118:X119"/>
    <mergeCell ref="AY118:BI119"/>
    <mergeCell ref="BK118:BU119"/>
    <mergeCell ref="B126:F127"/>
    <mergeCell ref="G126:L127"/>
    <mergeCell ref="M126:M127"/>
    <mergeCell ref="N126:X127"/>
    <mergeCell ref="AY126:BC127"/>
    <mergeCell ref="BD126:BI127"/>
    <mergeCell ref="BJ126:BJ127"/>
    <mergeCell ref="BK126:BU127"/>
    <mergeCell ref="B123:F124"/>
    <mergeCell ref="B125:X125"/>
    <mergeCell ref="B120:H121"/>
    <mergeCell ref="I120:L121"/>
    <mergeCell ref="M120:M121"/>
    <mergeCell ref="N120:R120"/>
    <mergeCell ref="S120:X120"/>
    <mergeCell ref="AY120:BE121"/>
    <mergeCell ref="BF120:BI121"/>
    <mergeCell ref="BJ120:BJ121"/>
    <mergeCell ref="AQ120:AS121"/>
    <mergeCell ref="AT120:AV121"/>
    <mergeCell ref="CQ132:CS133"/>
    <mergeCell ref="AQ124:AS125"/>
    <mergeCell ref="Z118:AD119"/>
    <mergeCell ref="AE118:AH119"/>
    <mergeCell ref="AI118:AL119"/>
    <mergeCell ref="Z120:AD121"/>
    <mergeCell ref="AE120:AH121"/>
    <mergeCell ref="AI120:AL121"/>
    <mergeCell ref="AE122:AH123"/>
    <mergeCell ref="CN118:CP119"/>
    <mergeCell ref="CQ118:CS119"/>
    <mergeCell ref="CN120:CP121"/>
    <mergeCell ref="CQ120:CS121"/>
    <mergeCell ref="BW118:CA119"/>
    <mergeCell ref="CB118:CE119"/>
    <mergeCell ref="CF118:CI119"/>
    <mergeCell ref="AY125:BU125"/>
    <mergeCell ref="BK121:BU121"/>
    <mergeCell ref="CQ126:CS127"/>
    <mergeCell ref="CJ126:CM127"/>
    <mergeCell ref="CN126:CP127"/>
    <mergeCell ref="BW128:CA129"/>
    <mergeCell ref="CB128:CE129"/>
    <mergeCell ref="CF128:CI129"/>
    <mergeCell ref="CJ128:CM129"/>
    <mergeCell ref="CN128:CP129"/>
    <mergeCell ref="CQ128:CS129"/>
    <mergeCell ref="AQ128:AS129"/>
    <mergeCell ref="AT128:AV129"/>
    <mergeCell ref="Z128:AD129"/>
    <mergeCell ref="AE128:AH129"/>
    <mergeCell ref="AI128:AL129"/>
    <mergeCell ref="B140:N142"/>
    <mergeCell ref="O140:Q142"/>
    <mergeCell ref="R140:X142"/>
    <mergeCell ref="Z140:AD141"/>
    <mergeCell ref="AE140:AH141"/>
    <mergeCell ref="AI140:AL141"/>
    <mergeCell ref="AM140:AP141"/>
    <mergeCell ref="AQ140:AS141"/>
    <mergeCell ref="AT140:AV141"/>
    <mergeCell ref="AY140:BK142"/>
    <mergeCell ref="BL140:BN142"/>
    <mergeCell ref="BO140:BU142"/>
    <mergeCell ref="BW140:CA141"/>
    <mergeCell ref="CB140:CE141"/>
    <mergeCell ref="CF140:CI141"/>
    <mergeCell ref="CF142:CI143"/>
    <mergeCell ref="BK120:BO120"/>
    <mergeCell ref="BP120:BU120"/>
    <mergeCell ref="G132:L133"/>
    <mergeCell ref="M132:M133"/>
    <mergeCell ref="N132:R133"/>
    <mergeCell ref="S132:X133"/>
    <mergeCell ref="AY132:BC133"/>
    <mergeCell ref="BD132:BI133"/>
    <mergeCell ref="BJ132:BJ133"/>
    <mergeCell ref="BK132:BO133"/>
    <mergeCell ref="BP132:BU133"/>
    <mergeCell ref="AQ132:AS133"/>
    <mergeCell ref="N121:X121"/>
    <mergeCell ref="N122:R123"/>
    <mergeCell ref="AM124:AP125"/>
    <mergeCell ref="AY123:BC124"/>
    <mergeCell ref="CN142:CP143"/>
    <mergeCell ref="CJ140:CM141"/>
    <mergeCell ref="CN140:CP141"/>
    <mergeCell ref="CQ142:CS143"/>
    <mergeCell ref="CN144:CP145"/>
    <mergeCell ref="CQ144:CS145"/>
    <mergeCell ref="AT142:AV143"/>
    <mergeCell ref="BW142:CA143"/>
    <mergeCell ref="CB142:CE143"/>
    <mergeCell ref="Z142:AD143"/>
    <mergeCell ref="AE142:AH143"/>
    <mergeCell ref="AI142:AL143"/>
    <mergeCell ref="AM142:AP143"/>
    <mergeCell ref="AQ142:AS143"/>
    <mergeCell ref="Z144:AD145"/>
    <mergeCell ref="AE144:AH145"/>
    <mergeCell ref="AM144:AP145"/>
    <mergeCell ref="AQ144:AS145"/>
    <mergeCell ref="AT144:AV145"/>
    <mergeCell ref="BW144:CA145"/>
    <mergeCell ref="CB144:CE145"/>
    <mergeCell ref="CF144:CI145"/>
    <mergeCell ref="CJ144:CM145"/>
    <mergeCell ref="CJ142:CM143"/>
    <mergeCell ref="CQ140:CS141"/>
    <mergeCell ref="B144:G144"/>
    <mergeCell ref="H144:L144"/>
    <mergeCell ref="M144:R144"/>
    <mergeCell ref="S144:X144"/>
    <mergeCell ref="AY144:BD144"/>
    <mergeCell ref="BE144:BI144"/>
    <mergeCell ref="BJ144:BO144"/>
    <mergeCell ref="BP144:BU144"/>
    <mergeCell ref="CJ146:CM147"/>
    <mergeCell ref="CN146:CP147"/>
    <mergeCell ref="CQ146:CS147"/>
    <mergeCell ref="B148:D150"/>
    <mergeCell ref="J148:L150"/>
    <mergeCell ref="M148:P150"/>
    <mergeCell ref="R148:T150"/>
    <mergeCell ref="U148:X150"/>
    <mergeCell ref="AY148:BA150"/>
    <mergeCell ref="BG148:BI150"/>
    <mergeCell ref="BJ148:BM150"/>
    <mergeCell ref="BO148:BQ150"/>
    <mergeCell ref="BR148:BU150"/>
    <mergeCell ref="AI144:AL145"/>
    <mergeCell ref="B145:G146"/>
    <mergeCell ref="H145:L146"/>
    <mergeCell ref="BW150:CA151"/>
    <mergeCell ref="CB150:CE151"/>
    <mergeCell ref="M145:R146"/>
    <mergeCell ref="S145:X146"/>
    <mergeCell ref="AY145:BD146"/>
    <mergeCell ref="BE145:BI146"/>
    <mergeCell ref="BJ145:BO146"/>
    <mergeCell ref="BP145:BU146"/>
    <mergeCell ref="B152:X152"/>
    <mergeCell ref="AY152:BU152"/>
    <mergeCell ref="Z148:AD149"/>
    <mergeCell ref="AE148:AH149"/>
    <mergeCell ref="AI148:AL149"/>
    <mergeCell ref="AM148:AP149"/>
    <mergeCell ref="AI150:AL151"/>
    <mergeCell ref="AM150:AP151"/>
    <mergeCell ref="AQ150:AS151"/>
    <mergeCell ref="AT150:AV151"/>
    <mergeCell ref="BW152:CA153"/>
    <mergeCell ref="Z150:AD151"/>
    <mergeCell ref="B153:N153"/>
    <mergeCell ref="O153:T153"/>
    <mergeCell ref="U153:X153"/>
    <mergeCell ref="AY153:BK153"/>
    <mergeCell ref="BL153:BQ153"/>
    <mergeCell ref="BR153:BU153"/>
    <mergeCell ref="E148:H150"/>
    <mergeCell ref="BB148:BE150"/>
    <mergeCell ref="CA165:CA166"/>
    <mergeCell ref="CT164:CT211"/>
    <mergeCell ref="B205:X205"/>
    <mergeCell ref="AY205:BU205"/>
    <mergeCell ref="B206:N206"/>
    <mergeCell ref="O206:T206"/>
    <mergeCell ref="B158:X158"/>
    <mergeCell ref="AY158:BU158"/>
    <mergeCell ref="AW111:AW158"/>
    <mergeCell ref="CT111:CT158"/>
    <mergeCell ref="A116:A158"/>
    <mergeCell ref="Y116:Y158"/>
    <mergeCell ref="AX116:AX158"/>
    <mergeCell ref="BV116:BV158"/>
    <mergeCell ref="Z156:AD158"/>
    <mergeCell ref="AE156:AH158"/>
    <mergeCell ref="AI156:AL158"/>
    <mergeCell ref="AM156:AP158"/>
    <mergeCell ref="AQ156:AS158"/>
    <mergeCell ref="AT156:AV158"/>
    <mergeCell ref="BW156:CA158"/>
    <mergeCell ref="CB156:CE158"/>
    <mergeCell ref="CF156:CI158"/>
    <mergeCell ref="CJ156:CM158"/>
    <mergeCell ref="CN156:CP158"/>
    <mergeCell ref="CQ156:CS158"/>
    <mergeCell ref="AE150:AH151"/>
    <mergeCell ref="B155:E155"/>
    <mergeCell ref="F155:L155"/>
    <mergeCell ref="N155:Q155"/>
    <mergeCell ref="R155:X155"/>
    <mergeCell ref="AY155:BB155"/>
    <mergeCell ref="K167:AD167"/>
    <mergeCell ref="AQ167:AS168"/>
    <mergeCell ref="AT167:AV168"/>
    <mergeCell ref="BH167:CA167"/>
    <mergeCell ref="CN167:CP168"/>
    <mergeCell ref="CN169:CP170"/>
    <mergeCell ref="CQ167:CS168"/>
    <mergeCell ref="A168:AD168"/>
    <mergeCell ref="AX168:CA168"/>
    <mergeCell ref="CB165:CE168"/>
    <mergeCell ref="CF165:CI168"/>
    <mergeCell ref="CJ165:CM168"/>
    <mergeCell ref="CN165:CS166"/>
    <mergeCell ref="ES168:FV168"/>
    <mergeCell ref="A159:AW159"/>
    <mergeCell ref="AX159:CT159"/>
    <mergeCell ref="A160:A162"/>
    <mergeCell ref="B160:AW162"/>
    <mergeCell ref="AX160:CT162"/>
    <mergeCell ref="A163:AW163"/>
    <mergeCell ref="AX163:CT163"/>
    <mergeCell ref="A164:J167"/>
    <mergeCell ref="K164:AV164"/>
    <mergeCell ref="AX164:BG167"/>
    <mergeCell ref="BH164:CS164"/>
    <mergeCell ref="K165:AC166"/>
    <mergeCell ref="AD165:AD166"/>
    <mergeCell ref="AE165:AH168"/>
    <mergeCell ref="AI165:AL168"/>
    <mergeCell ref="AM165:AP168"/>
    <mergeCell ref="AQ165:AV166"/>
    <mergeCell ref="BH165:BZ166"/>
    <mergeCell ref="CN179:CP180"/>
    <mergeCell ref="Z179:AD180"/>
    <mergeCell ref="AE179:AH180"/>
    <mergeCell ref="AI179:AL180"/>
    <mergeCell ref="AM179:AP180"/>
    <mergeCell ref="AQ179:AS180"/>
    <mergeCell ref="AT179:AV180"/>
    <mergeCell ref="BW179:CA180"/>
    <mergeCell ref="CB179:CE180"/>
    <mergeCell ref="CF179:CI180"/>
    <mergeCell ref="B181:X181"/>
    <mergeCell ref="B169:L170"/>
    <mergeCell ref="N169:X170"/>
    <mergeCell ref="Z169:AD170"/>
    <mergeCell ref="AE169:AH170"/>
    <mergeCell ref="AI169:AL170"/>
    <mergeCell ref="AM169:AP170"/>
    <mergeCell ref="AY169:BI170"/>
    <mergeCell ref="BK169:BU170"/>
    <mergeCell ref="BW169:CA170"/>
    <mergeCell ref="CB169:CE170"/>
    <mergeCell ref="CF169:CI170"/>
    <mergeCell ref="CJ169:CM170"/>
    <mergeCell ref="BW173:CA174"/>
    <mergeCell ref="CB173:CE174"/>
    <mergeCell ref="CF173:CI174"/>
    <mergeCell ref="CJ173:CM174"/>
    <mergeCell ref="BK174:BU174"/>
    <mergeCell ref="BK175:BO176"/>
    <mergeCell ref="BP175:BU176"/>
    <mergeCell ref="BJ176:BJ177"/>
    <mergeCell ref="BK177:BO177"/>
    <mergeCell ref="B179:F180"/>
    <mergeCell ref="G179:L180"/>
    <mergeCell ref="M179:M180"/>
    <mergeCell ref="N179:X180"/>
    <mergeCell ref="AY179:BC180"/>
    <mergeCell ref="BD179:BI180"/>
    <mergeCell ref="BJ179:BJ180"/>
    <mergeCell ref="BK179:BU180"/>
    <mergeCell ref="AT181:AV182"/>
    <mergeCell ref="AQ185:AS186"/>
    <mergeCell ref="AM193:AP194"/>
    <mergeCell ref="AQ193:AS194"/>
    <mergeCell ref="AT193:AV194"/>
    <mergeCell ref="AY193:BK195"/>
    <mergeCell ref="M182:M183"/>
    <mergeCell ref="N182:R183"/>
    <mergeCell ref="S182:X183"/>
    <mergeCell ref="AY182:BC183"/>
    <mergeCell ref="BD182:BI183"/>
    <mergeCell ref="BJ182:BJ183"/>
    <mergeCell ref="BK182:BO183"/>
    <mergeCell ref="BP182:BU183"/>
    <mergeCell ref="B185:F186"/>
    <mergeCell ref="G185:L186"/>
    <mergeCell ref="AT185:AV186"/>
    <mergeCell ref="B190:M190"/>
    <mergeCell ref="R193:X195"/>
    <mergeCell ref="Z193:AD194"/>
    <mergeCell ref="AE193:AH194"/>
    <mergeCell ref="AI193:AL194"/>
    <mergeCell ref="M185:M186"/>
    <mergeCell ref="N185:R186"/>
    <mergeCell ref="Z201:AD202"/>
    <mergeCell ref="CQ185:CS186"/>
    <mergeCell ref="AI199:AL200"/>
    <mergeCell ref="AM199:AP200"/>
    <mergeCell ref="AQ199:AS200"/>
    <mergeCell ref="AT199:AV200"/>
    <mergeCell ref="B188:E189"/>
    <mergeCell ref="F188:L189"/>
    <mergeCell ref="M188:M189"/>
    <mergeCell ref="N188:X191"/>
    <mergeCell ref="AY188:BB189"/>
    <mergeCell ref="BC188:BI189"/>
    <mergeCell ref="BJ188:BJ189"/>
    <mergeCell ref="BK188:BU191"/>
    <mergeCell ref="Z189:AD192"/>
    <mergeCell ref="AE189:AH192"/>
    <mergeCell ref="AI189:AL192"/>
    <mergeCell ref="CB185:CE186"/>
    <mergeCell ref="CF185:CI186"/>
    <mergeCell ref="CJ185:CM186"/>
    <mergeCell ref="CN185:CP186"/>
    <mergeCell ref="S197:X197"/>
    <mergeCell ref="AY197:BD197"/>
    <mergeCell ref="BE197:BI197"/>
    <mergeCell ref="CQ189:CS192"/>
    <mergeCell ref="AT195:AV196"/>
    <mergeCell ref="BW195:CA196"/>
    <mergeCell ref="CB195:CE196"/>
    <mergeCell ref="Z195:AD196"/>
    <mergeCell ref="AE195:AH196"/>
    <mergeCell ref="Z197:AD198"/>
    <mergeCell ref="AE197:AH198"/>
    <mergeCell ref="A169:A211"/>
    <mergeCell ref="Y169:Y211"/>
    <mergeCell ref="AX169:AX211"/>
    <mergeCell ref="BV169:BV211"/>
    <mergeCell ref="Z209:AD211"/>
    <mergeCell ref="AE209:AH211"/>
    <mergeCell ref="AI209:AL211"/>
    <mergeCell ref="AM209:AP211"/>
    <mergeCell ref="AQ209:AS211"/>
    <mergeCell ref="AT209:AV211"/>
    <mergeCell ref="BW209:CA211"/>
    <mergeCell ref="CB209:CE211"/>
    <mergeCell ref="CF209:CI211"/>
    <mergeCell ref="CB193:CE194"/>
    <mergeCell ref="CF193:CI194"/>
    <mergeCell ref="CJ193:CM194"/>
    <mergeCell ref="CN193:CP194"/>
    <mergeCell ref="U206:X206"/>
    <mergeCell ref="AY206:BK206"/>
    <mergeCell ref="BL206:BQ206"/>
    <mergeCell ref="B208:E208"/>
    <mergeCell ref="S185:X186"/>
    <mergeCell ref="AY185:BC186"/>
    <mergeCell ref="BD185:BI186"/>
    <mergeCell ref="BJ185:BJ186"/>
    <mergeCell ref="BK185:BO186"/>
    <mergeCell ref="BP185:BU186"/>
    <mergeCell ref="BL193:BN195"/>
    <mergeCell ref="BO193:BU195"/>
    <mergeCell ref="BW193:CA194"/>
    <mergeCell ref="B187:X187"/>
    <mergeCell ref="AY187:BU187"/>
    <mergeCell ref="CQ209:CS211"/>
    <mergeCell ref="B210:E210"/>
    <mergeCell ref="F210:L210"/>
    <mergeCell ref="N210:Q210"/>
    <mergeCell ref="R210:X210"/>
    <mergeCell ref="AY210:BB210"/>
    <mergeCell ref="BC210:BI210"/>
    <mergeCell ref="BK210:BN210"/>
    <mergeCell ref="BO210:BU210"/>
    <mergeCell ref="B211:X211"/>
    <mergeCell ref="AY211:BU211"/>
    <mergeCell ref="AW164:AW211"/>
    <mergeCell ref="AT201:AV202"/>
    <mergeCell ref="Z203:AD204"/>
    <mergeCell ref="AE203:AH204"/>
    <mergeCell ref="CF201:CI202"/>
    <mergeCell ref="CJ201:CM202"/>
    <mergeCell ref="AE201:AH202"/>
    <mergeCell ref="AI201:AL202"/>
    <mergeCell ref="AQ189:AS192"/>
    <mergeCell ref="BJ197:BO197"/>
    <mergeCell ref="BP197:BU197"/>
    <mergeCell ref="CF195:CI196"/>
    <mergeCell ref="CJ195:CM196"/>
    <mergeCell ref="CN195:CP196"/>
    <mergeCell ref="CQ195:CS196"/>
    <mergeCell ref="CN197:CP198"/>
    <mergeCell ref="CQ197:CS198"/>
    <mergeCell ref="B193:N195"/>
    <mergeCell ref="O193:Q195"/>
    <mergeCell ref="BW185:CA186"/>
    <mergeCell ref="BO201:BQ203"/>
    <mergeCell ref="Z205:AD206"/>
    <mergeCell ref="Z207:AD208"/>
    <mergeCell ref="B201:D203"/>
    <mergeCell ref="J201:L203"/>
    <mergeCell ref="M201:P203"/>
    <mergeCell ref="R201:T203"/>
    <mergeCell ref="U201:X203"/>
    <mergeCell ref="AY201:BA203"/>
    <mergeCell ref="BG201:BI203"/>
    <mergeCell ref="BJ201:BM203"/>
    <mergeCell ref="A212:AW212"/>
    <mergeCell ref="AX212:CT212"/>
    <mergeCell ref="A213:A215"/>
    <mergeCell ref="B213:AW215"/>
    <mergeCell ref="AX213:CT215"/>
    <mergeCell ref="A216:AW216"/>
    <mergeCell ref="AX216:CT216"/>
    <mergeCell ref="BB201:BE203"/>
    <mergeCell ref="E201:H203"/>
    <mergeCell ref="F208:L208"/>
    <mergeCell ref="N208:Q208"/>
    <mergeCell ref="R208:X208"/>
    <mergeCell ref="AY208:BB208"/>
    <mergeCell ref="BC208:BI208"/>
    <mergeCell ref="BK208:BN208"/>
    <mergeCell ref="BO208:BU208"/>
    <mergeCell ref="BW205:CA206"/>
    <mergeCell ref="AM205:AP206"/>
    <mergeCell ref="AQ205:AS206"/>
    <mergeCell ref="AT205:AV206"/>
    <mergeCell ref="CJ209:CM211"/>
    <mergeCell ref="CN209:CP211"/>
    <mergeCell ref="A217:J220"/>
    <mergeCell ref="K217:AV217"/>
    <mergeCell ref="AW217:AW264"/>
    <mergeCell ref="AX217:BG220"/>
    <mergeCell ref="BH217:CS217"/>
    <mergeCell ref="CT217:CT264"/>
    <mergeCell ref="K218:AC219"/>
    <mergeCell ref="AD218:AD219"/>
    <mergeCell ref="AE218:AH221"/>
    <mergeCell ref="AI218:AL221"/>
    <mergeCell ref="AM218:AP221"/>
    <mergeCell ref="AQ218:AV219"/>
    <mergeCell ref="BH218:BZ219"/>
    <mergeCell ref="CA218:CA219"/>
    <mergeCell ref="CB218:CE221"/>
    <mergeCell ref="CF218:CI221"/>
    <mergeCell ref="CJ218:CM221"/>
    <mergeCell ref="CN218:CS219"/>
    <mergeCell ref="CN222:CP223"/>
    <mergeCell ref="CQ222:CS223"/>
    <mergeCell ref="BK227:BU227"/>
    <mergeCell ref="K220:AD220"/>
    <mergeCell ref="AQ220:AS221"/>
    <mergeCell ref="B224:L225"/>
    <mergeCell ref="N224:X225"/>
    <mergeCell ref="CB222:CE223"/>
    <mergeCell ref="CJ232:CM233"/>
    <mergeCell ref="AI230:AL231"/>
    <mergeCell ref="N228:R229"/>
    <mergeCell ref="S228:X229"/>
    <mergeCell ref="BJ226:BJ227"/>
    <mergeCell ref="BK226:BO226"/>
    <mergeCell ref="BP226:BU226"/>
    <mergeCell ref="N227:X227"/>
    <mergeCell ref="BW228:CA229"/>
    <mergeCell ref="CB228:CE229"/>
    <mergeCell ref="AT228:AV229"/>
    <mergeCell ref="BW230:CA231"/>
    <mergeCell ref="CB230:CE231"/>
    <mergeCell ref="BW232:CA233"/>
    <mergeCell ref="CB232:CE233"/>
    <mergeCell ref="AM230:AP231"/>
    <mergeCell ref="AQ230:AS231"/>
    <mergeCell ref="AT230:AV231"/>
    <mergeCell ref="S230:X230"/>
    <mergeCell ref="BK230:BO230"/>
    <mergeCell ref="BP230:BU230"/>
    <mergeCell ref="Z228:AD229"/>
    <mergeCell ref="AE228:AH229"/>
    <mergeCell ref="AI228:AL229"/>
    <mergeCell ref="AM228:AP229"/>
    <mergeCell ref="Z230:AD231"/>
    <mergeCell ref="AQ228:AS229"/>
    <mergeCell ref="B226:H227"/>
    <mergeCell ref="I226:L227"/>
    <mergeCell ref="M226:M227"/>
    <mergeCell ref="N226:R226"/>
    <mergeCell ref="S226:X226"/>
    <mergeCell ref="AY226:BE227"/>
    <mergeCell ref="BF226:BI227"/>
    <mergeCell ref="A222:A264"/>
    <mergeCell ref="B222:L223"/>
    <mergeCell ref="N222:X223"/>
    <mergeCell ref="Y222:Y264"/>
    <mergeCell ref="Z222:AD223"/>
    <mergeCell ref="AE222:AH223"/>
    <mergeCell ref="AI222:AL223"/>
    <mergeCell ref="AM222:AP223"/>
    <mergeCell ref="AX222:AX264"/>
    <mergeCell ref="AY222:BI223"/>
    <mergeCell ref="AI256:AL257"/>
    <mergeCell ref="AM256:AP257"/>
    <mergeCell ref="AQ256:AS257"/>
    <mergeCell ref="AT256:AV257"/>
    <mergeCell ref="G232:L233"/>
    <mergeCell ref="B264:X264"/>
    <mergeCell ref="AY264:BU264"/>
    <mergeCell ref="E254:H256"/>
    <mergeCell ref="N263:Q263"/>
    <mergeCell ref="R263:X263"/>
    <mergeCell ref="AY263:BB263"/>
    <mergeCell ref="BC263:BI263"/>
    <mergeCell ref="B246:N248"/>
    <mergeCell ref="O246:Q248"/>
    <mergeCell ref="R246:X248"/>
    <mergeCell ref="BK222:BU223"/>
    <mergeCell ref="F241:L242"/>
    <mergeCell ref="M241:M242"/>
    <mergeCell ref="N241:X244"/>
    <mergeCell ref="Z242:AD245"/>
    <mergeCell ref="AE242:AH245"/>
    <mergeCell ref="BJ232:BJ233"/>
    <mergeCell ref="BK232:BU233"/>
    <mergeCell ref="AE232:AH233"/>
    <mergeCell ref="AI232:AL233"/>
    <mergeCell ref="AM232:AP233"/>
    <mergeCell ref="AQ232:AS233"/>
    <mergeCell ref="AT232:AV233"/>
    <mergeCell ref="Z232:AD233"/>
    <mergeCell ref="AE230:AH231"/>
    <mergeCell ref="AT220:AV221"/>
    <mergeCell ref="BH220:CA220"/>
    <mergeCell ref="AT234:AV235"/>
    <mergeCell ref="Z238:AD239"/>
    <mergeCell ref="AE238:AH239"/>
    <mergeCell ref="AI238:AL239"/>
    <mergeCell ref="AM238:AP239"/>
    <mergeCell ref="BW236:CA237"/>
    <mergeCell ref="AY229:BC230"/>
    <mergeCell ref="BD229:BI230"/>
    <mergeCell ref="BJ229:BJ230"/>
    <mergeCell ref="BV222:BV264"/>
    <mergeCell ref="BW222:CA223"/>
    <mergeCell ref="AI242:AL245"/>
    <mergeCell ref="AM258:AP259"/>
    <mergeCell ref="BJ254:BM256"/>
    <mergeCell ref="BO254:BQ256"/>
    <mergeCell ref="BO263:BU263"/>
    <mergeCell ref="BK228:BO229"/>
    <mergeCell ref="BP228:BU229"/>
    <mergeCell ref="B229:F230"/>
    <mergeCell ref="G229:L230"/>
    <mergeCell ref="M229:M230"/>
    <mergeCell ref="Z234:AD235"/>
    <mergeCell ref="AE234:AH235"/>
    <mergeCell ref="AI234:AL235"/>
    <mergeCell ref="CB238:CE239"/>
    <mergeCell ref="B234:X234"/>
    <mergeCell ref="AY234:BU234"/>
    <mergeCell ref="B235:F236"/>
    <mergeCell ref="G235:L236"/>
    <mergeCell ref="M235:M236"/>
    <mergeCell ref="N235:R236"/>
    <mergeCell ref="S235:X236"/>
    <mergeCell ref="AY235:BC236"/>
    <mergeCell ref="BD235:BI236"/>
    <mergeCell ref="BJ235:BJ236"/>
    <mergeCell ref="BK235:BO236"/>
    <mergeCell ref="BP235:BU236"/>
    <mergeCell ref="AE236:AH237"/>
    <mergeCell ref="AI236:AL237"/>
    <mergeCell ref="AM236:AP237"/>
    <mergeCell ref="AQ236:AS237"/>
    <mergeCell ref="CB234:CE235"/>
    <mergeCell ref="AT236:AV237"/>
    <mergeCell ref="AT238:AV239"/>
    <mergeCell ref="B231:X231"/>
    <mergeCell ref="AY231:BU231"/>
    <mergeCell ref="B232:F233"/>
    <mergeCell ref="BW256:CA257"/>
    <mergeCell ref="CB256:CE257"/>
    <mergeCell ref="AQ250:AS251"/>
    <mergeCell ref="AT250:AV251"/>
    <mergeCell ref="BW250:CA251"/>
    <mergeCell ref="CB250:CE251"/>
    <mergeCell ref="CF250:CI251"/>
    <mergeCell ref="Z236:AD237"/>
    <mergeCell ref="BW234:CA235"/>
    <mergeCell ref="CJ250:CM251"/>
    <mergeCell ref="AY237:BU237"/>
    <mergeCell ref="AY240:BU240"/>
    <mergeCell ref="AY241:BB242"/>
    <mergeCell ref="BC241:BI242"/>
    <mergeCell ref="BJ241:BJ242"/>
    <mergeCell ref="BK241:BU244"/>
    <mergeCell ref="AM242:AP245"/>
    <mergeCell ref="AQ242:AS245"/>
    <mergeCell ref="AT242:AV245"/>
    <mergeCell ref="BW242:CA245"/>
    <mergeCell ref="CB242:CE245"/>
    <mergeCell ref="BW238:CA239"/>
    <mergeCell ref="AM234:AP235"/>
    <mergeCell ref="AQ234:AS235"/>
    <mergeCell ref="CJ246:CM247"/>
    <mergeCell ref="CB236:CE237"/>
    <mergeCell ref="CF236:CI237"/>
    <mergeCell ref="BB254:BE256"/>
    <mergeCell ref="AY243:BJ243"/>
    <mergeCell ref="AY245:BU245"/>
    <mergeCell ref="CF242:CI245"/>
    <mergeCell ref="CJ242:CM245"/>
    <mergeCell ref="CJ262:CM264"/>
    <mergeCell ref="CN262:CP264"/>
    <mergeCell ref="CQ262:CS264"/>
    <mergeCell ref="EX263:FD263"/>
    <mergeCell ref="FF263:FI263"/>
    <mergeCell ref="FJ263:FP263"/>
    <mergeCell ref="CW264:DS264"/>
    <mergeCell ref="ET264:FP264"/>
    <mergeCell ref="A265:AW265"/>
    <mergeCell ref="B258:X258"/>
    <mergeCell ref="AY258:BU258"/>
    <mergeCell ref="B259:N259"/>
    <mergeCell ref="O259:T259"/>
    <mergeCell ref="U259:X259"/>
    <mergeCell ref="AY259:BK259"/>
    <mergeCell ref="BL259:BQ259"/>
    <mergeCell ref="BR259:BU259"/>
    <mergeCell ref="B261:E261"/>
    <mergeCell ref="F261:L261"/>
    <mergeCell ref="N261:Q261"/>
    <mergeCell ref="R261:X261"/>
    <mergeCell ref="AY261:BB261"/>
    <mergeCell ref="BC261:BI261"/>
    <mergeCell ref="BK261:BN261"/>
    <mergeCell ref="BO261:BU261"/>
    <mergeCell ref="Z260:AD261"/>
    <mergeCell ref="AQ258:AS259"/>
    <mergeCell ref="AT258:AV259"/>
    <mergeCell ref="DP259:DS259"/>
    <mergeCell ref="ET259:FF259"/>
    <mergeCell ref="B263:E263"/>
    <mergeCell ref="F263:L263"/>
    <mergeCell ref="B254:D256"/>
    <mergeCell ref="J254:L256"/>
    <mergeCell ref="M254:P256"/>
    <mergeCell ref="R254:T256"/>
    <mergeCell ref="U254:X256"/>
    <mergeCell ref="AY254:BA256"/>
    <mergeCell ref="BG254:BI256"/>
    <mergeCell ref="B237:X237"/>
    <mergeCell ref="B238:F239"/>
    <mergeCell ref="G238:L239"/>
    <mergeCell ref="M232:M233"/>
    <mergeCell ref="N232:X233"/>
    <mergeCell ref="AY232:BC233"/>
    <mergeCell ref="BD232:BI233"/>
    <mergeCell ref="B240:X240"/>
    <mergeCell ref="B241:E242"/>
    <mergeCell ref="N230:R230"/>
    <mergeCell ref="B243:M243"/>
    <mergeCell ref="B245:X245"/>
    <mergeCell ref="M238:M239"/>
    <mergeCell ref="N238:R239"/>
    <mergeCell ref="S238:X239"/>
    <mergeCell ref="AQ238:AS239"/>
    <mergeCell ref="CV1:CV3"/>
    <mergeCell ref="CW1:ER3"/>
    <mergeCell ref="CV4:ER4"/>
    <mergeCell ref="ES4:GO4"/>
    <mergeCell ref="CV5:DE8"/>
    <mergeCell ref="DF5:EQ5"/>
    <mergeCell ref="ER5:ER52"/>
    <mergeCell ref="ES5:FB8"/>
    <mergeCell ref="FC5:GN5"/>
    <mergeCell ref="GO5:GO52"/>
    <mergeCell ref="DF6:DX7"/>
    <mergeCell ref="DY6:DY7"/>
    <mergeCell ref="DZ6:EC9"/>
    <mergeCell ref="ED6:EG9"/>
    <mergeCell ref="EH6:EK9"/>
    <mergeCell ref="EL6:EQ7"/>
    <mergeCell ref="FC6:FU7"/>
    <mergeCell ref="FV6:FV7"/>
    <mergeCell ref="FW6:FZ9"/>
    <mergeCell ref="GA6:GD9"/>
    <mergeCell ref="GE6:GH9"/>
    <mergeCell ref="GI6:GN7"/>
    <mergeCell ref="DF8:DY8"/>
    <mergeCell ref="EL8:EN9"/>
    <mergeCell ref="EO8:EQ9"/>
    <mergeCell ref="FC8:FV8"/>
    <mergeCell ref="GI8:GK9"/>
    <mergeCell ref="GL8:GN9"/>
    <mergeCell ref="CV9:DY9"/>
    <mergeCell ref="ES9:FV9"/>
    <mergeCell ref="CV10:CV52"/>
    <mergeCell ref="FW10:FZ11"/>
    <mergeCell ref="GA10:GD11"/>
    <mergeCell ref="GE10:GH11"/>
    <mergeCell ref="CW14:DC15"/>
    <mergeCell ref="DD14:DG15"/>
    <mergeCell ref="DH14:DH15"/>
    <mergeCell ref="DI14:DM14"/>
    <mergeCell ref="DN14:DS14"/>
    <mergeCell ref="DU14:DY15"/>
    <mergeCell ref="DZ14:EC15"/>
    <mergeCell ref="ED14:EG15"/>
    <mergeCell ref="EH14:EK15"/>
    <mergeCell ref="EL14:EN15"/>
    <mergeCell ref="EO14:EQ15"/>
    <mergeCell ref="ET14:EZ15"/>
    <mergeCell ref="FA14:FD15"/>
    <mergeCell ref="FE14:FE15"/>
    <mergeCell ref="FF14:FJ14"/>
    <mergeCell ref="FK14:FP14"/>
    <mergeCell ref="FR14:FV15"/>
    <mergeCell ref="FW14:FZ15"/>
    <mergeCell ref="GA14:GD15"/>
    <mergeCell ref="GE14:GH15"/>
    <mergeCell ref="GI10:GK11"/>
    <mergeCell ref="GL10:GN11"/>
    <mergeCell ref="CW12:DG13"/>
    <mergeCell ref="DI12:DS13"/>
    <mergeCell ref="DU12:DY13"/>
    <mergeCell ref="DZ12:EC13"/>
    <mergeCell ref="ED12:EG13"/>
    <mergeCell ref="EH12:EK13"/>
    <mergeCell ref="EL12:EN13"/>
    <mergeCell ref="EO12:EQ13"/>
    <mergeCell ref="ET12:FD13"/>
    <mergeCell ref="FF12:FP13"/>
    <mergeCell ref="FR12:FV13"/>
    <mergeCell ref="FW12:FZ13"/>
    <mergeCell ref="GA12:GD13"/>
    <mergeCell ref="GE12:GH13"/>
    <mergeCell ref="GI12:GK13"/>
    <mergeCell ref="GL12:GN13"/>
    <mergeCell ref="CW10:DG11"/>
    <mergeCell ref="DI10:DS11"/>
    <mergeCell ref="DT10:DT52"/>
    <mergeCell ref="DU10:DY11"/>
    <mergeCell ref="DZ10:EC11"/>
    <mergeCell ref="ED10:EG11"/>
    <mergeCell ref="EH10:EK11"/>
    <mergeCell ref="EL10:EN11"/>
    <mergeCell ref="EO10:EQ11"/>
    <mergeCell ref="ES10:ES52"/>
    <mergeCell ref="ET10:FD11"/>
    <mergeCell ref="FF10:FP11"/>
    <mergeCell ref="FQ10:FQ52"/>
    <mergeCell ref="FR10:FV11"/>
    <mergeCell ref="GI14:GK15"/>
    <mergeCell ref="GL14:GN15"/>
    <mergeCell ref="DI15:DS15"/>
    <mergeCell ref="FF15:FP15"/>
    <mergeCell ref="DI16:DM17"/>
    <mergeCell ref="DN16:DS17"/>
    <mergeCell ref="DU16:DY17"/>
    <mergeCell ref="DZ16:EC17"/>
    <mergeCell ref="ED16:EG17"/>
    <mergeCell ref="EH16:EK17"/>
    <mergeCell ref="EL16:EN17"/>
    <mergeCell ref="EO16:EQ17"/>
    <mergeCell ref="FF16:FJ17"/>
    <mergeCell ref="FK16:FP17"/>
    <mergeCell ref="FR16:FV17"/>
    <mergeCell ref="FW16:FZ17"/>
    <mergeCell ref="GA16:GD17"/>
    <mergeCell ref="GE16:GH17"/>
    <mergeCell ref="GI16:GK17"/>
    <mergeCell ref="GL16:GN17"/>
    <mergeCell ref="ET17:EX18"/>
    <mergeCell ref="EY17:FD18"/>
    <mergeCell ref="FE17:FE18"/>
    <mergeCell ref="DI18:DM18"/>
    <mergeCell ref="DN18:DS18"/>
    <mergeCell ref="DU18:DY19"/>
    <mergeCell ref="DZ18:EC19"/>
    <mergeCell ref="ED18:EG19"/>
    <mergeCell ref="FR18:FV19"/>
    <mergeCell ref="FW18:FZ19"/>
    <mergeCell ref="GA18:GD19"/>
    <mergeCell ref="GE18:GH19"/>
    <mergeCell ref="FE20:FE21"/>
    <mergeCell ref="FF20:FP21"/>
    <mergeCell ref="FR20:FV21"/>
    <mergeCell ref="FW20:FZ21"/>
    <mergeCell ref="GA20:GD21"/>
    <mergeCell ref="GE20:GH21"/>
    <mergeCell ref="GI20:GK21"/>
    <mergeCell ref="GL20:GN21"/>
    <mergeCell ref="CW22:DS22"/>
    <mergeCell ref="DU22:DY23"/>
    <mergeCell ref="DZ22:EC23"/>
    <mergeCell ref="ED22:EG23"/>
    <mergeCell ref="EH22:EK23"/>
    <mergeCell ref="EL22:EN23"/>
    <mergeCell ref="EO22:EQ23"/>
    <mergeCell ref="ET22:FP22"/>
    <mergeCell ref="FR22:FV23"/>
    <mergeCell ref="FW22:FZ23"/>
    <mergeCell ref="GA22:GD23"/>
    <mergeCell ref="GE22:GH23"/>
    <mergeCell ref="GI22:GK23"/>
    <mergeCell ref="GL22:GN23"/>
    <mergeCell ref="CW23:DA24"/>
    <mergeCell ref="DB23:DG24"/>
    <mergeCell ref="FW24:FZ25"/>
    <mergeCell ref="GA24:GD25"/>
    <mergeCell ref="GE24:GH25"/>
    <mergeCell ref="GI24:GK25"/>
    <mergeCell ref="GL24:GN25"/>
    <mergeCell ref="CW25:DS25"/>
    <mergeCell ref="ET25:FP25"/>
    <mergeCell ref="ED24:EG25"/>
    <mergeCell ref="DU26:DY27"/>
    <mergeCell ref="DZ26:EC27"/>
    <mergeCell ref="ED26:EG27"/>
    <mergeCell ref="EH26:EK27"/>
    <mergeCell ref="EL26:EN27"/>
    <mergeCell ref="EO26:EQ27"/>
    <mergeCell ref="ET26:EX27"/>
    <mergeCell ref="EY26:FD27"/>
    <mergeCell ref="FE26:FE27"/>
    <mergeCell ref="FF26:FJ27"/>
    <mergeCell ref="FK26:FP27"/>
    <mergeCell ref="FR26:FV27"/>
    <mergeCell ref="FW26:FZ27"/>
    <mergeCell ref="GA26:GD27"/>
    <mergeCell ref="GE26:GH27"/>
    <mergeCell ref="GI26:GK27"/>
    <mergeCell ref="GL26:GN27"/>
    <mergeCell ref="FR24:FV25"/>
    <mergeCell ref="ET23:EX24"/>
    <mergeCell ref="EY23:FD24"/>
    <mergeCell ref="FE23:FE24"/>
    <mergeCell ref="FF23:FJ24"/>
    <mergeCell ref="FK23:FP24"/>
    <mergeCell ref="GL28:GN29"/>
    <mergeCell ref="CW29:CZ30"/>
    <mergeCell ref="DA29:DG30"/>
    <mergeCell ref="DH29:DH30"/>
    <mergeCell ref="DI29:DS32"/>
    <mergeCell ref="ET29:EW30"/>
    <mergeCell ref="EX29:FD30"/>
    <mergeCell ref="FE29:FE30"/>
    <mergeCell ref="FF29:FP32"/>
    <mergeCell ref="DU30:DY33"/>
    <mergeCell ref="DZ30:EC33"/>
    <mergeCell ref="ED30:EG33"/>
    <mergeCell ref="EH30:EK33"/>
    <mergeCell ref="EL30:EN33"/>
    <mergeCell ref="EO30:EQ33"/>
    <mergeCell ref="FR30:FV33"/>
    <mergeCell ref="FW30:FZ33"/>
    <mergeCell ref="GA30:GD33"/>
    <mergeCell ref="GE30:GH33"/>
    <mergeCell ref="GI30:GK33"/>
    <mergeCell ref="GL30:GN33"/>
    <mergeCell ref="CW31:DH31"/>
    <mergeCell ref="CW33:DS33"/>
    <mergeCell ref="ET33:FP33"/>
    <mergeCell ref="DZ28:EC29"/>
    <mergeCell ref="ED28:EG29"/>
    <mergeCell ref="EH28:EK29"/>
    <mergeCell ref="EL28:EN29"/>
    <mergeCell ref="EO28:EQ29"/>
    <mergeCell ref="FR28:FV29"/>
    <mergeCell ref="FW28:FZ29"/>
    <mergeCell ref="EL34:EN35"/>
    <mergeCell ref="EO34:EQ35"/>
    <mergeCell ref="ET34:FF36"/>
    <mergeCell ref="FG34:FI36"/>
    <mergeCell ref="FJ34:FP36"/>
    <mergeCell ref="FR34:FV35"/>
    <mergeCell ref="FW34:FZ35"/>
    <mergeCell ref="GA34:GD35"/>
    <mergeCell ref="GE34:GH35"/>
    <mergeCell ref="GI34:GK35"/>
    <mergeCell ref="GL34:GN35"/>
    <mergeCell ref="DU36:DY37"/>
    <mergeCell ref="DZ36:EC37"/>
    <mergeCell ref="ED36:EG37"/>
    <mergeCell ref="EH36:EK37"/>
    <mergeCell ref="EL36:EN37"/>
    <mergeCell ref="EO36:EQ37"/>
    <mergeCell ref="FR36:FV37"/>
    <mergeCell ref="FW36:FZ37"/>
    <mergeCell ref="GA36:GD37"/>
    <mergeCell ref="GE36:GH37"/>
    <mergeCell ref="GI36:GK37"/>
    <mergeCell ref="GL36:GN37"/>
    <mergeCell ref="EZ38:FD38"/>
    <mergeCell ref="FE38:FJ38"/>
    <mergeCell ref="FK38:FP38"/>
    <mergeCell ref="FR38:FV39"/>
    <mergeCell ref="FW38:FZ39"/>
    <mergeCell ref="GA38:GD39"/>
    <mergeCell ref="GE38:GH39"/>
    <mergeCell ref="GI38:GK39"/>
    <mergeCell ref="GL38:GN39"/>
    <mergeCell ref="ET38:EY38"/>
    <mergeCell ref="CW39:DB40"/>
    <mergeCell ref="DC39:DG40"/>
    <mergeCell ref="DH39:DM40"/>
    <mergeCell ref="DN39:DS40"/>
    <mergeCell ref="ET39:EY40"/>
    <mergeCell ref="EZ39:FD40"/>
    <mergeCell ref="FE39:FJ40"/>
    <mergeCell ref="FK39:FP40"/>
    <mergeCell ref="DU40:DY41"/>
    <mergeCell ref="DZ40:EC41"/>
    <mergeCell ref="ED40:EG41"/>
    <mergeCell ref="EH40:EK41"/>
    <mergeCell ref="EL40:EN41"/>
    <mergeCell ref="EO40:EQ41"/>
    <mergeCell ref="FR40:FV41"/>
    <mergeCell ref="FW40:FZ41"/>
    <mergeCell ref="GA40:GD41"/>
    <mergeCell ref="GE40:GH41"/>
    <mergeCell ref="GI40:GK41"/>
    <mergeCell ref="GL40:GN41"/>
    <mergeCell ref="EL38:EN39"/>
    <mergeCell ref="EO38:EQ39"/>
    <mergeCell ref="CW42:CY44"/>
    <mergeCell ref="CZ42:DC44"/>
    <mergeCell ref="DE42:DG44"/>
    <mergeCell ref="DH42:DK44"/>
    <mergeCell ref="DM42:DO44"/>
    <mergeCell ref="DP42:DS44"/>
    <mergeCell ref="DU42:DY43"/>
    <mergeCell ref="DZ42:EC43"/>
    <mergeCell ref="ED42:EG43"/>
    <mergeCell ref="EH42:EK43"/>
    <mergeCell ref="EL42:EN43"/>
    <mergeCell ref="EO42:EQ43"/>
    <mergeCell ref="ET42:EV44"/>
    <mergeCell ref="EW42:EZ44"/>
    <mergeCell ref="FB42:FD44"/>
    <mergeCell ref="FE42:FH44"/>
    <mergeCell ref="FJ42:FL44"/>
    <mergeCell ref="FM42:FP44"/>
    <mergeCell ref="FR42:FV43"/>
    <mergeCell ref="FW42:FZ43"/>
    <mergeCell ref="GA42:GD43"/>
    <mergeCell ref="GE42:GH43"/>
    <mergeCell ref="GI42:GK43"/>
    <mergeCell ref="GL42:GN43"/>
    <mergeCell ref="DU44:DY45"/>
    <mergeCell ref="DZ44:EC45"/>
    <mergeCell ref="ED44:EG45"/>
    <mergeCell ref="EH44:EK45"/>
    <mergeCell ref="EL44:EN45"/>
    <mergeCell ref="EO44:EQ45"/>
    <mergeCell ref="FR44:FV45"/>
    <mergeCell ref="FW44:FZ45"/>
    <mergeCell ref="GA44:GD45"/>
    <mergeCell ref="GE44:GH45"/>
    <mergeCell ref="GI44:GK45"/>
    <mergeCell ref="GL44:GN45"/>
    <mergeCell ref="CW46:DS46"/>
    <mergeCell ref="DU46:DY47"/>
    <mergeCell ref="DZ46:EC47"/>
    <mergeCell ref="ED46:EG47"/>
    <mergeCell ref="EH46:EK47"/>
    <mergeCell ref="EL46:EN47"/>
    <mergeCell ref="EO46:EQ47"/>
    <mergeCell ref="ET46:FP46"/>
    <mergeCell ref="FR46:FV47"/>
    <mergeCell ref="FW46:FZ47"/>
    <mergeCell ref="GA46:GD47"/>
    <mergeCell ref="GE46:GH47"/>
    <mergeCell ref="GI46:GK47"/>
    <mergeCell ref="GL46:GN47"/>
    <mergeCell ref="CW47:DI47"/>
    <mergeCell ref="DJ47:DO47"/>
    <mergeCell ref="DP47:DS47"/>
    <mergeCell ref="ET47:FF47"/>
    <mergeCell ref="FG47:FL47"/>
    <mergeCell ref="FM47:FP47"/>
    <mergeCell ref="GE48:GH49"/>
    <mergeCell ref="GI48:GK49"/>
    <mergeCell ref="GL48:GN49"/>
    <mergeCell ref="CW49:CZ49"/>
    <mergeCell ref="DA49:DG49"/>
    <mergeCell ref="DI49:DL49"/>
    <mergeCell ref="DM49:DS49"/>
    <mergeCell ref="ET49:EW49"/>
    <mergeCell ref="EX49:FD49"/>
    <mergeCell ref="FF49:FI49"/>
    <mergeCell ref="FJ49:FP49"/>
    <mergeCell ref="DU50:DY52"/>
    <mergeCell ref="DZ50:EC52"/>
    <mergeCell ref="ED50:EG52"/>
    <mergeCell ref="EH50:EK52"/>
    <mergeCell ref="EL50:EN52"/>
    <mergeCell ref="EO50:EQ52"/>
    <mergeCell ref="FR50:FV52"/>
    <mergeCell ref="FW50:FZ52"/>
    <mergeCell ref="GA50:GD52"/>
    <mergeCell ref="GE50:GH52"/>
    <mergeCell ref="GI50:GK52"/>
    <mergeCell ref="GL50:GN52"/>
    <mergeCell ref="CW51:CZ51"/>
    <mergeCell ref="DA51:DG51"/>
    <mergeCell ref="DI51:DL51"/>
    <mergeCell ref="DM51:DS51"/>
    <mergeCell ref="ET51:EW51"/>
    <mergeCell ref="EX51:FD51"/>
    <mergeCell ref="FF51:FI51"/>
    <mergeCell ref="FJ51:FP51"/>
    <mergeCell ref="CW52:DS52"/>
    <mergeCell ref="CV53:ER53"/>
    <mergeCell ref="ES53:GO53"/>
    <mergeCell ref="CV54:CV56"/>
    <mergeCell ref="CW54:ER56"/>
    <mergeCell ref="CV57:ER57"/>
    <mergeCell ref="ES57:GO57"/>
    <mergeCell ref="CV58:DE61"/>
    <mergeCell ref="DF58:EQ58"/>
    <mergeCell ref="ER58:ER105"/>
    <mergeCell ref="ES58:FB61"/>
    <mergeCell ref="FC58:GN58"/>
    <mergeCell ref="GO58:GO105"/>
    <mergeCell ref="DF59:DX60"/>
    <mergeCell ref="DY59:DY60"/>
    <mergeCell ref="DZ59:EC62"/>
    <mergeCell ref="ED59:EG62"/>
    <mergeCell ref="EH59:EK62"/>
    <mergeCell ref="EL59:EQ60"/>
    <mergeCell ref="FC59:FU60"/>
    <mergeCell ref="FV59:FV60"/>
    <mergeCell ref="FW59:FZ62"/>
    <mergeCell ref="GA59:GD62"/>
    <mergeCell ref="GE59:GH62"/>
    <mergeCell ref="GI59:GN60"/>
    <mergeCell ref="DF61:DY61"/>
    <mergeCell ref="EL61:EN62"/>
    <mergeCell ref="EO61:EQ62"/>
    <mergeCell ref="FC61:FV61"/>
    <mergeCell ref="GI61:GK62"/>
    <mergeCell ref="GL61:GN62"/>
    <mergeCell ref="CV62:DY62"/>
    <mergeCell ref="EH63:EK64"/>
    <mergeCell ref="EL63:EN64"/>
    <mergeCell ref="EO63:EQ64"/>
    <mergeCell ref="ES63:ES105"/>
    <mergeCell ref="ET63:FD64"/>
    <mergeCell ref="FF63:FP64"/>
    <mergeCell ref="FQ63:FQ105"/>
    <mergeCell ref="FR63:FV64"/>
    <mergeCell ref="FW63:FZ64"/>
    <mergeCell ref="GA63:GD64"/>
    <mergeCell ref="GE63:GH64"/>
    <mergeCell ref="GI63:GK64"/>
    <mergeCell ref="GL63:GN64"/>
    <mergeCell ref="CW65:DG66"/>
    <mergeCell ref="DI65:DS66"/>
    <mergeCell ref="DU65:DY66"/>
    <mergeCell ref="DZ65:EC66"/>
    <mergeCell ref="ED65:EG66"/>
    <mergeCell ref="EH65:EK66"/>
    <mergeCell ref="EL65:EN66"/>
    <mergeCell ref="EO65:EQ66"/>
    <mergeCell ref="ET65:FD66"/>
    <mergeCell ref="FF65:FP66"/>
    <mergeCell ref="FR65:FV66"/>
    <mergeCell ref="FW65:FZ66"/>
    <mergeCell ref="GA65:GD66"/>
    <mergeCell ref="GE65:GH66"/>
    <mergeCell ref="GI65:GK66"/>
    <mergeCell ref="GL65:GN66"/>
    <mergeCell ref="CW67:DC68"/>
    <mergeCell ref="DD67:DG68"/>
    <mergeCell ref="DH67:DH68"/>
    <mergeCell ref="DI67:DM67"/>
    <mergeCell ref="DN67:DS67"/>
    <mergeCell ref="DU67:DY68"/>
    <mergeCell ref="DZ67:EC68"/>
    <mergeCell ref="ED67:EG68"/>
    <mergeCell ref="EH67:EK68"/>
    <mergeCell ref="EL67:EN68"/>
    <mergeCell ref="EO67:EQ68"/>
    <mergeCell ref="ET67:EZ68"/>
    <mergeCell ref="FA67:FD68"/>
    <mergeCell ref="FE67:FE68"/>
    <mergeCell ref="FF67:FJ67"/>
    <mergeCell ref="FK67:FP67"/>
    <mergeCell ref="FR67:FV68"/>
    <mergeCell ref="FW67:FZ68"/>
    <mergeCell ref="GA67:GD68"/>
    <mergeCell ref="GE67:GH68"/>
    <mergeCell ref="GI67:GK68"/>
    <mergeCell ref="DT63:DT105"/>
    <mergeCell ref="DU63:DY64"/>
    <mergeCell ref="DZ63:EC64"/>
    <mergeCell ref="ED63:EG64"/>
    <mergeCell ref="ET100:FF100"/>
    <mergeCell ref="FG100:FL100"/>
    <mergeCell ref="FM100:FP100"/>
    <mergeCell ref="FR71:FV72"/>
    <mergeCell ref="FW71:FZ72"/>
    <mergeCell ref="GA71:GD72"/>
    <mergeCell ref="GE71:GH72"/>
    <mergeCell ref="GI71:GK72"/>
    <mergeCell ref="DU75:DY76"/>
    <mergeCell ref="DZ75:EC76"/>
    <mergeCell ref="ED75:EG76"/>
    <mergeCell ref="GL67:GN68"/>
    <mergeCell ref="DI68:DS68"/>
    <mergeCell ref="FF68:FP68"/>
    <mergeCell ref="DI69:DM70"/>
    <mergeCell ref="DN69:DS70"/>
    <mergeCell ref="DU69:DY70"/>
    <mergeCell ref="DZ69:EC70"/>
    <mergeCell ref="ED69:EG70"/>
    <mergeCell ref="EH69:EK70"/>
    <mergeCell ref="EL69:EN70"/>
    <mergeCell ref="EO69:EQ70"/>
    <mergeCell ref="FF69:FJ70"/>
    <mergeCell ref="FK69:FP70"/>
    <mergeCell ref="FR69:FV70"/>
    <mergeCell ref="FW69:FZ70"/>
    <mergeCell ref="GA69:GD70"/>
    <mergeCell ref="GE69:GH70"/>
    <mergeCell ref="GI69:GK70"/>
    <mergeCell ref="GL69:GN70"/>
    <mergeCell ref="ET70:EX71"/>
    <mergeCell ref="EY70:FD71"/>
    <mergeCell ref="FE70:FE71"/>
    <mergeCell ref="DI71:DM71"/>
    <mergeCell ref="DN71:DS71"/>
    <mergeCell ref="DU71:DY72"/>
    <mergeCell ref="DZ71:EC72"/>
    <mergeCell ref="ED71:EG72"/>
    <mergeCell ref="EH71:EK72"/>
    <mergeCell ref="EL71:EN72"/>
    <mergeCell ref="EO71:EQ72"/>
    <mergeCell ref="FF71:FJ71"/>
    <mergeCell ref="FK71:FP71"/>
    <mergeCell ref="GL71:GN72"/>
    <mergeCell ref="CW72:DS72"/>
    <mergeCell ref="ET72:FP72"/>
    <mergeCell ref="CW73:DA74"/>
    <mergeCell ref="DB73:DG74"/>
    <mergeCell ref="DH73:DH74"/>
    <mergeCell ref="DI73:DS74"/>
    <mergeCell ref="DU73:DY74"/>
    <mergeCell ref="DZ73:EC74"/>
    <mergeCell ref="ED73:EG74"/>
    <mergeCell ref="EH73:EK74"/>
    <mergeCell ref="EL73:EN74"/>
    <mergeCell ref="EO73:EQ74"/>
    <mergeCell ref="ET73:EX74"/>
    <mergeCell ref="EY73:FD74"/>
    <mergeCell ref="FE73:FE74"/>
    <mergeCell ref="FF73:FP74"/>
    <mergeCell ref="FR73:FV74"/>
    <mergeCell ref="FW73:FZ74"/>
    <mergeCell ref="GA73:GD74"/>
    <mergeCell ref="GE73:GH74"/>
    <mergeCell ref="GI73:GK74"/>
    <mergeCell ref="GL73:GN74"/>
    <mergeCell ref="CW70:DA71"/>
    <mergeCell ref="DB70:DG71"/>
    <mergeCell ref="DH70:DH71"/>
    <mergeCell ref="EH75:EK76"/>
    <mergeCell ref="EL75:EN76"/>
    <mergeCell ref="EO75:EQ76"/>
    <mergeCell ref="ET75:FP75"/>
    <mergeCell ref="FR75:FV76"/>
    <mergeCell ref="FW75:FZ76"/>
    <mergeCell ref="GA75:GD76"/>
    <mergeCell ref="GE75:GH76"/>
    <mergeCell ref="GI75:GK76"/>
    <mergeCell ref="GL75:GN76"/>
    <mergeCell ref="CW76:DA77"/>
    <mergeCell ref="DB76:DG77"/>
    <mergeCell ref="DH76:DH77"/>
    <mergeCell ref="DI76:DM77"/>
    <mergeCell ref="DN76:DS77"/>
    <mergeCell ref="ET76:EX77"/>
    <mergeCell ref="EY76:FD77"/>
    <mergeCell ref="FE76:FE77"/>
    <mergeCell ref="FF76:FJ77"/>
    <mergeCell ref="FK76:FP77"/>
    <mergeCell ref="DU77:DY78"/>
    <mergeCell ref="DZ77:EC78"/>
    <mergeCell ref="ED77:EG78"/>
    <mergeCell ref="EH77:EK78"/>
    <mergeCell ref="EL77:EN78"/>
    <mergeCell ref="EO77:EQ78"/>
    <mergeCell ref="FR77:FV78"/>
    <mergeCell ref="FW77:FZ78"/>
    <mergeCell ref="GA77:GD78"/>
    <mergeCell ref="GE77:GH78"/>
    <mergeCell ref="GI77:GK78"/>
    <mergeCell ref="GL77:GN78"/>
    <mergeCell ref="CW78:DS78"/>
    <mergeCell ref="ET78:FP78"/>
    <mergeCell ref="CW79:DA80"/>
    <mergeCell ref="DB79:DG80"/>
    <mergeCell ref="DH79:DH80"/>
    <mergeCell ref="DI79:DM80"/>
    <mergeCell ref="DN79:DS80"/>
    <mergeCell ref="DU79:DY80"/>
    <mergeCell ref="DZ79:EC80"/>
    <mergeCell ref="ED79:EG80"/>
    <mergeCell ref="EH79:EK80"/>
    <mergeCell ref="EL79:EN80"/>
    <mergeCell ref="EO79:EQ80"/>
    <mergeCell ref="ET79:EX80"/>
    <mergeCell ref="EY79:FD80"/>
    <mergeCell ref="FE79:FE80"/>
    <mergeCell ref="FF79:FJ80"/>
    <mergeCell ref="FK79:FP80"/>
    <mergeCell ref="FR79:FV80"/>
    <mergeCell ref="FW79:FZ80"/>
    <mergeCell ref="GA79:GD80"/>
    <mergeCell ref="GE79:GH80"/>
    <mergeCell ref="GI79:GK80"/>
    <mergeCell ref="GL79:GN80"/>
    <mergeCell ref="DU81:DY82"/>
    <mergeCell ref="DZ81:EC82"/>
    <mergeCell ref="ED81:EG82"/>
    <mergeCell ref="EH81:EK82"/>
    <mergeCell ref="EL81:EN82"/>
    <mergeCell ref="EO81:EQ82"/>
    <mergeCell ref="ET81:FP81"/>
    <mergeCell ref="FR81:FV82"/>
    <mergeCell ref="FW81:FZ82"/>
    <mergeCell ref="GA81:GD82"/>
    <mergeCell ref="GE81:GH82"/>
    <mergeCell ref="GI81:GK82"/>
    <mergeCell ref="GL81:GN82"/>
    <mergeCell ref="CW82:CZ83"/>
    <mergeCell ref="DA82:DG83"/>
    <mergeCell ref="DH82:DH83"/>
    <mergeCell ref="DI82:DS85"/>
    <mergeCell ref="ET82:EW83"/>
    <mergeCell ref="EX82:FD83"/>
    <mergeCell ref="FE82:FE83"/>
    <mergeCell ref="FF82:FP85"/>
    <mergeCell ref="DU83:DY86"/>
    <mergeCell ref="DZ83:EC86"/>
    <mergeCell ref="ED83:EG86"/>
    <mergeCell ref="EH83:EK86"/>
    <mergeCell ref="EL83:EN86"/>
    <mergeCell ref="EO83:EQ86"/>
    <mergeCell ref="FR83:FV86"/>
    <mergeCell ref="FW83:FZ86"/>
    <mergeCell ref="GA83:GD86"/>
    <mergeCell ref="GE83:GH86"/>
    <mergeCell ref="GI83:GK86"/>
    <mergeCell ref="GL83:GN86"/>
    <mergeCell ref="CW84:DH84"/>
    <mergeCell ref="ET84:FE84"/>
    <mergeCell ref="CW86:DS86"/>
    <mergeCell ref="ET86:FP86"/>
    <mergeCell ref="CW87:DI89"/>
    <mergeCell ref="DJ87:DL89"/>
    <mergeCell ref="DM87:DS89"/>
    <mergeCell ref="DU87:DY88"/>
    <mergeCell ref="DZ87:EC88"/>
    <mergeCell ref="ED87:EG88"/>
    <mergeCell ref="EH87:EK88"/>
    <mergeCell ref="EL87:EN88"/>
    <mergeCell ref="EO87:EQ88"/>
    <mergeCell ref="ET87:FF89"/>
    <mergeCell ref="FG87:FI89"/>
    <mergeCell ref="FJ87:FP89"/>
    <mergeCell ref="FR87:FV88"/>
    <mergeCell ref="FW87:FZ88"/>
    <mergeCell ref="GA87:GD88"/>
    <mergeCell ref="GE87:GH88"/>
    <mergeCell ref="GI87:GK88"/>
    <mergeCell ref="GL87:GN88"/>
    <mergeCell ref="DU89:DY90"/>
    <mergeCell ref="DZ89:EC90"/>
    <mergeCell ref="ED89:EG90"/>
    <mergeCell ref="EH89:EK90"/>
    <mergeCell ref="EL89:EN90"/>
    <mergeCell ref="EO89:EQ90"/>
    <mergeCell ref="FR89:FV90"/>
    <mergeCell ref="FW89:FZ90"/>
    <mergeCell ref="GA89:GD90"/>
    <mergeCell ref="GE89:GH90"/>
    <mergeCell ref="GI89:GK90"/>
    <mergeCell ref="GL89:GN90"/>
    <mergeCell ref="CW91:DB91"/>
    <mergeCell ref="DC91:DG91"/>
    <mergeCell ref="DH91:DM91"/>
    <mergeCell ref="DN91:DS91"/>
    <mergeCell ref="DU91:DY92"/>
    <mergeCell ref="DZ91:EC92"/>
    <mergeCell ref="ED91:EG92"/>
    <mergeCell ref="EH91:EK92"/>
    <mergeCell ref="EL91:EN92"/>
    <mergeCell ref="EO91:EQ92"/>
    <mergeCell ref="ET91:EY91"/>
    <mergeCell ref="EZ91:FD91"/>
    <mergeCell ref="FE91:FJ91"/>
    <mergeCell ref="FK91:FP91"/>
    <mergeCell ref="FR91:FV92"/>
    <mergeCell ref="FW91:FZ92"/>
    <mergeCell ref="GA91:GD92"/>
    <mergeCell ref="GE91:GH92"/>
    <mergeCell ref="GI91:GK92"/>
    <mergeCell ref="GL91:GN92"/>
    <mergeCell ref="CW92:DB93"/>
    <mergeCell ref="DC92:DG93"/>
    <mergeCell ref="DH92:DM93"/>
    <mergeCell ref="DN92:DS93"/>
    <mergeCell ref="ET92:EY93"/>
    <mergeCell ref="EZ92:FD93"/>
    <mergeCell ref="FE92:FJ93"/>
    <mergeCell ref="FK92:FP93"/>
    <mergeCell ref="DU93:DY94"/>
    <mergeCell ref="DZ93:EC94"/>
    <mergeCell ref="ED93:EG94"/>
    <mergeCell ref="EH93:EK94"/>
    <mergeCell ref="EL93:EN94"/>
    <mergeCell ref="EO93:EQ94"/>
    <mergeCell ref="FR93:FV94"/>
    <mergeCell ref="FW93:FZ94"/>
    <mergeCell ref="GA93:GD94"/>
    <mergeCell ref="GE93:GH94"/>
    <mergeCell ref="GI93:GK94"/>
    <mergeCell ref="GL93:GN94"/>
    <mergeCell ref="CW95:CY97"/>
    <mergeCell ref="CZ95:DC97"/>
    <mergeCell ref="DE95:DG97"/>
    <mergeCell ref="DH95:DK97"/>
    <mergeCell ref="DM95:DO97"/>
    <mergeCell ref="DP95:DS97"/>
    <mergeCell ref="DU95:DY96"/>
    <mergeCell ref="DZ95:EC96"/>
    <mergeCell ref="ED95:EG96"/>
    <mergeCell ref="EH95:EK96"/>
    <mergeCell ref="EL95:EN96"/>
    <mergeCell ref="EO95:EQ96"/>
    <mergeCell ref="ET95:EV97"/>
    <mergeCell ref="EW95:EZ97"/>
    <mergeCell ref="FB95:FD97"/>
    <mergeCell ref="FE95:FH97"/>
    <mergeCell ref="FJ95:FL97"/>
    <mergeCell ref="FM95:FP97"/>
    <mergeCell ref="FR95:FV96"/>
    <mergeCell ref="FW95:FZ96"/>
    <mergeCell ref="GA95:GD96"/>
    <mergeCell ref="GE95:GH96"/>
    <mergeCell ref="GI95:GK96"/>
    <mergeCell ref="GL95:GN96"/>
    <mergeCell ref="DU97:DY98"/>
    <mergeCell ref="DZ97:EC98"/>
    <mergeCell ref="ED97:EG98"/>
    <mergeCell ref="EH97:EK98"/>
    <mergeCell ref="EL97:EN98"/>
    <mergeCell ref="EO97:EQ98"/>
    <mergeCell ref="FR97:FV98"/>
    <mergeCell ref="FW97:FZ98"/>
    <mergeCell ref="GA97:GD98"/>
    <mergeCell ref="GE97:GH98"/>
    <mergeCell ref="GI97:GK98"/>
    <mergeCell ref="GL97:GN98"/>
    <mergeCell ref="CW99:DS99"/>
    <mergeCell ref="DU99:DY100"/>
    <mergeCell ref="DZ99:EC100"/>
    <mergeCell ref="ED99:EG100"/>
    <mergeCell ref="EH99:EK100"/>
    <mergeCell ref="EL99:EN100"/>
    <mergeCell ref="EO99:EQ100"/>
    <mergeCell ref="ET99:FP99"/>
    <mergeCell ref="FR99:FV100"/>
    <mergeCell ref="FW99:FZ100"/>
    <mergeCell ref="GA99:GD100"/>
    <mergeCell ref="GE99:GH100"/>
    <mergeCell ref="GI99:GK100"/>
    <mergeCell ref="GL99:GN100"/>
    <mergeCell ref="CW100:DI100"/>
    <mergeCell ref="DJ100:DO100"/>
    <mergeCell ref="ET105:FP105"/>
    <mergeCell ref="DU101:DY102"/>
    <mergeCell ref="DZ101:EC102"/>
    <mergeCell ref="ED101:EG102"/>
    <mergeCell ref="EH101:EK102"/>
    <mergeCell ref="EL101:EN102"/>
    <mergeCell ref="EO101:EQ102"/>
    <mergeCell ref="FR101:FV102"/>
    <mergeCell ref="FW101:FZ102"/>
    <mergeCell ref="GA101:GD102"/>
    <mergeCell ref="GE101:GH102"/>
    <mergeCell ref="GI101:GK102"/>
    <mergeCell ref="GL101:GN102"/>
    <mergeCell ref="CW102:CZ102"/>
    <mergeCell ref="DA102:DG102"/>
    <mergeCell ref="DI102:DL102"/>
    <mergeCell ref="DM102:DS102"/>
    <mergeCell ref="ET102:EW102"/>
    <mergeCell ref="EX102:FD102"/>
    <mergeCell ref="FF102:FI102"/>
    <mergeCell ref="FJ102:FP102"/>
    <mergeCell ref="GA112:GD115"/>
    <mergeCell ref="GE112:GH115"/>
    <mergeCell ref="GI112:GN113"/>
    <mergeCell ref="DF114:DY114"/>
    <mergeCell ref="EL114:EN115"/>
    <mergeCell ref="EO114:EQ115"/>
    <mergeCell ref="FC114:FV114"/>
    <mergeCell ref="GI114:GK115"/>
    <mergeCell ref="GL114:GN115"/>
    <mergeCell ref="CV115:DY115"/>
    <mergeCell ref="ES115:FV115"/>
    <mergeCell ref="DU103:DY105"/>
    <mergeCell ref="DZ103:EC105"/>
    <mergeCell ref="ED103:EG105"/>
    <mergeCell ref="EH103:EK105"/>
    <mergeCell ref="EL103:EN105"/>
    <mergeCell ref="EO103:EQ105"/>
    <mergeCell ref="FR103:FV105"/>
    <mergeCell ref="FW103:FZ105"/>
    <mergeCell ref="GA103:GD105"/>
    <mergeCell ref="GE103:GH105"/>
    <mergeCell ref="GI103:GK105"/>
    <mergeCell ref="GL103:GN105"/>
    <mergeCell ref="CW104:CZ104"/>
    <mergeCell ref="DA104:DG104"/>
    <mergeCell ref="DI104:DL104"/>
    <mergeCell ref="DM104:DS104"/>
    <mergeCell ref="ET104:EW104"/>
    <mergeCell ref="EX104:FD104"/>
    <mergeCell ref="FF104:FI104"/>
    <mergeCell ref="FJ104:FP104"/>
    <mergeCell ref="CW105:DS105"/>
    <mergeCell ref="DZ120:EC121"/>
    <mergeCell ref="ED120:EG121"/>
    <mergeCell ref="EH120:EK121"/>
    <mergeCell ref="EL120:EN121"/>
    <mergeCell ref="EO120:EQ121"/>
    <mergeCell ref="ET120:EZ121"/>
    <mergeCell ref="FA120:FD121"/>
    <mergeCell ref="FE120:FE121"/>
    <mergeCell ref="FF120:FJ120"/>
    <mergeCell ref="GE116:GH117"/>
    <mergeCell ref="GE120:GH121"/>
    <mergeCell ref="CV106:ER106"/>
    <mergeCell ref="ES106:GO106"/>
    <mergeCell ref="CV107:CV109"/>
    <mergeCell ref="CW107:ER109"/>
    <mergeCell ref="CV110:ER110"/>
    <mergeCell ref="ES110:GO110"/>
    <mergeCell ref="CV111:DE114"/>
    <mergeCell ref="DF111:EQ111"/>
    <mergeCell ref="ER111:ER158"/>
    <mergeCell ref="ES111:FB114"/>
    <mergeCell ref="FC111:GN111"/>
    <mergeCell ref="GO111:GO158"/>
    <mergeCell ref="DF112:DX113"/>
    <mergeCell ref="DY112:DY113"/>
    <mergeCell ref="DZ112:EC115"/>
    <mergeCell ref="ED112:EG115"/>
    <mergeCell ref="EH112:EK115"/>
    <mergeCell ref="EL112:EQ113"/>
    <mergeCell ref="FC112:FU113"/>
    <mergeCell ref="FV112:FV113"/>
    <mergeCell ref="FW112:FZ115"/>
    <mergeCell ref="DZ124:EC125"/>
    <mergeCell ref="ED124:EG125"/>
    <mergeCell ref="EH124:EK125"/>
    <mergeCell ref="EL124:EN125"/>
    <mergeCell ref="EO124:EQ125"/>
    <mergeCell ref="FK124:FP124"/>
    <mergeCell ref="GI116:GK117"/>
    <mergeCell ref="GL116:GN117"/>
    <mergeCell ref="CW118:DG119"/>
    <mergeCell ref="DI118:DS119"/>
    <mergeCell ref="DU118:DY119"/>
    <mergeCell ref="DZ118:EC119"/>
    <mergeCell ref="ED118:EG119"/>
    <mergeCell ref="EH118:EK119"/>
    <mergeCell ref="EL118:EN119"/>
    <mergeCell ref="EO118:EQ119"/>
    <mergeCell ref="ET118:FD119"/>
    <mergeCell ref="FF118:FP119"/>
    <mergeCell ref="FR118:FV119"/>
    <mergeCell ref="FW118:FZ119"/>
    <mergeCell ref="GA118:GD119"/>
    <mergeCell ref="GE118:GH119"/>
    <mergeCell ref="GI118:GK119"/>
    <mergeCell ref="GL118:GN119"/>
    <mergeCell ref="GA116:GD117"/>
    <mergeCell ref="FW116:FZ117"/>
    <mergeCell ref="CW120:DC121"/>
    <mergeCell ref="DD120:DG121"/>
    <mergeCell ref="DH120:DH121"/>
    <mergeCell ref="DI120:DM120"/>
    <mergeCell ref="DN120:DS120"/>
    <mergeCell ref="DU120:DY121"/>
    <mergeCell ref="FR126:FV127"/>
    <mergeCell ref="FW126:FZ127"/>
    <mergeCell ref="GA126:GD127"/>
    <mergeCell ref="GE126:GH127"/>
    <mergeCell ref="GI126:GK127"/>
    <mergeCell ref="GL126:GN127"/>
    <mergeCell ref="GI120:GK121"/>
    <mergeCell ref="GL120:GN121"/>
    <mergeCell ref="DI121:DS121"/>
    <mergeCell ref="FF121:FP121"/>
    <mergeCell ref="DI122:DM123"/>
    <mergeCell ref="DN122:DS123"/>
    <mergeCell ref="DU122:DY123"/>
    <mergeCell ref="DZ122:EC123"/>
    <mergeCell ref="ED122:EG123"/>
    <mergeCell ref="EH122:EK123"/>
    <mergeCell ref="EL122:EN123"/>
    <mergeCell ref="EO122:EQ123"/>
    <mergeCell ref="FF122:FJ123"/>
    <mergeCell ref="FK122:FP123"/>
    <mergeCell ref="FR122:FV123"/>
    <mergeCell ref="FW122:FZ123"/>
    <mergeCell ref="GA122:GD123"/>
    <mergeCell ref="GE122:GH123"/>
    <mergeCell ref="GI122:GK123"/>
    <mergeCell ref="GL122:GN123"/>
    <mergeCell ref="ET123:EX124"/>
    <mergeCell ref="EY123:FD124"/>
    <mergeCell ref="FE123:FE124"/>
    <mergeCell ref="DI124:DM124"/>
    <mergeCell ref="DN124:DS124"/>
    <mergeCell ref="DU124:DY125"/>
    <mergeCell ref="GE130:GH131"/>
    <mergeCell ref="GI130:GK131"/>
    <mergeCell ref="GL130:GN131"/>
    <mergeCell ref="CW131:DS131"/>
    <mergeCell ref="ET131:FP131"/>
    <mergeCell ref="CW128:DS128"/>
    <mergeCell ref="DU128:DY129"/>
    <mergeCell ref="DZ128:EC129"/>
    <mergeCell ref="ED128:EG129"/>
    <mergeCell ref="EH128:EK129"/>
    <mergeCell ref="FR124:FV125"/>
    <mergeCell ref="FW124:FZ125"/>
    <mergeCell ref="GA124:GD125"/>
    <mergeCell ref="GE124:GH125"/>
    <mergeCell ref="GI124:GK125"/>
    <mergeCell ref="GL124:GN125"/>
    <mergeCell ref="CW125:DS125"/>
    <mergeCell ref="ET125:FP125"/>
    <mergeCell ref="CW126:DA127"/>
    <mergeCell ref="DB126:DG127"/>
    <mergeCell ref="DH126:DH127"/>
    <mergeCell ref="DI126:DS127"/>
    <mergeCell ref="DU126:DY127"/>
    <mergeCell ref="DZ126:EC127"/>
    <mergeCell ref="ED126:EG127"/>
    <mergeCell ref="EH126:EK127"/>
    <mergeCell ref="EL126:EN127"/>
    <mergeCell ref="EO126:EQ127"/>
    <mergeCell ref="ET126:EX127"/>
    <mergeCell ref="EY126:FD127"/>
    <mergeCell ref="FE126:FE127"/>
    <mergeCell ref="FF126:FP127"/>
    <mergeCell ref="GI134:GK135"/>
    <mergeCell ref="GL134:GN135"/>
    <mergeCell ref="CW135:CZ136"/>
    <mergeCell ref="DA135:DG136"/>
    <mergeCell ref="DH135:DH136"/>
    <mergeCell ref="DI135:DS138"/>
    <mergeCell ref="ET135:EW136"/>
    <mergeCell ref="EX135:FD136"/>
    <mergeCell ref="GI140:GK141"/>
    <mergeCell ref="GL140:GN141"/>
    <mergeCell ref="GE128:GH129"/>
    <mergeCell ref="GI128:GK129"/>
    <mergeCell ref="GL128:GN129"/>
    <mergeCell ref="CW129:DA130"/>
    <mergeCell ref="DB129:DG130"/>
    <mergeCell ref="DH129:DH130"/>
    <mergeCell ref="DI129:DM130"/>
    <mergeCell ref="DN129:DS130"/>
    <mergeCell ref="ET129:EX130"/>
    <mergeCell ref="EY129:FD130"/>
    <mergeCell ref="FE129:FE130"/>
    <mergeCell ref="FF129:FJ130"/>
    <mergeCell ref="FK129:FP130"/>
    <mergeCell ref="DU130:DY131"/>
    <mergeCell ref="DZ130:EC131"/>
    <mergeCell ref="ED130:EG131"/>
    <mergeCell ref="EH130:EK131"/>
    <mergeCell ref="EL130:EN131"/>
    <mergeCell ref="EO130:EQ131"/>
    <mergeCell ref="FR130:FV131"/>
    <mergeCell ref="FW130:FZ131"/>
    <mergeCell ref="GA130:GD131"/>
    <mergeCell ref="DU142:DY143"/>
    <mergeCell ref="DZ142:EC143"/>
    <mergeCell ref="ED142:EG143"/>
    <mergeCell ref="EH142:EK143"/>
    <mergeCell ref="EO132:EQ133"/>
    <mergeCell ref="ET132:EX133"/>
    <mergeCell ref="EY132:FD133"/>
    <mergeCell ref="FE132:FE133"/>
    <mergeCell ref="FF132:FJ133"/>
    <mergeCell ref="FK132:FP133"/>
    <mergeCell ref="FR132:FV133"/>
    <mergeCell ref="FW132:FZ133"/>
    <mergeCell ref="GA132:GD133"/>
    <mergeCell ref="GE132:GH133"/>
    <mergeCell ref="GI132:GK133"/>
    <mergeCell ref="GL132:GN133"/>
    <mergeCell ref="EL142:EN143"/>
    <mergeCell ref="EO142:EQ143"/>
    <mergeCell ref="FR142:FV143"/>
    <mergeCell ref="FW142:FZ143"/>
    <mergeCell ref="GA142:GD143"/>
    <mergeCell ref="GE142:GH143"/>
    <mergeCell ref="GI142:GK143"/>
    <mergeCell ref="GL142:GN143"/>
    <mergeCell ref="EH134:EK135"/>
    <mergeCell ref="EL134:EN135"/>
    <mergeCell ref="EO134:EQ135"/>
    <mergeCell ref="ET134:FP134"/>
    <mergeCell ref="FR134:FV135"/>
    <mergeCell ref="FW134:FZ135"/>
    <mergeCell ref="GA134:GD135"/>
    <mergeCell ref="GE134:GH135"/>
    <mergeCell ref="EZ144:FD144"/>
    <mergeCell ref="FE144:FJ144"/>
    <mergeCell ref="FK144:FP144"/>
    <mergeCell ref="FR144:FV145"/>
    <mergeCell ref="FW144:FZ145"/>
    <mergeCell ref="GA144:GD145"/>
    <mergeCell ref="FR136:FV139"/>
    <mergeCell ref="FW136:FZ139"/>
    <mergeCell ref="GA136:GD139"/>
    <mergeCell ref="GE136:GH139"/>
    <mergeCell ref="GI136:GK139"/>
    <mergeCell ref="GL136:GN139"/>
    <mergeCell ref="CW137:DH137"/>
    <mergeCell ref="ET137:FE137"/>
    <mergeCell ref="CW139:DS139"/>
    <mergeCell ref="ET139:FP139"/>
    <mergeCell ref="CW140:DI142"/>
    <mergeCell ref="DJ140:DL142"/>
    <mergeCell ref="DM140:DS142"/>
    <mergeCell ref="DU140:DY141"/>
    <mergeCell ref="DZ140:EC141"/>
    <mergeCell ref="ED140:EG141"/>
    <mergeCell ref="EH140:EK141"/>
    <mergeCell ref="EL140:EN141"/>
    <mergeCell ref="EO140:EQ141"/>
    <mergeCell ref="ET140:FF142"/>
    <mergeCell ref="FG140:FI142"/>
    <mergeCell ref="FJ140:FP142"/>
    <mergeCell ref="FR140:FV141"/>
    <mergeCell ref="FW140:FZ141"/>
    <mergeCell ref="GA140:GD141"/>
    <mergeCell ref="GE140:GH141"/>
    <mergeCell ref="GL144:GN145"/>
    <mergeCell ref="CW145:DB146"/>
    <mergeCell ref="DC145:DG146"/>
    <mergeCell ref="DH145:DM146"/>
    <mergeCell ref="DN145:DS146"/>
    <mergeCell ref="ET145:EY146"/>
    <mergeCell ref="EZ145:FD146"/>
    <mergeCell ref="FE145:FJ146"/>
    <mergeCell ref="FK145:FP146"/>
    <mergeCell ref="DU146:DY147"/>
    <mergeCell ref="DZ146:EC147"/>
    <mergeCell ref="ED146:EG147"/>
    <mergeCell ref="EH146:EK147"/>
    <mergeCell ref="EL146:EN147"/>
    <mergeCell ref="EO146:EQ147"/>
    <mergeCell ref="FR146:FV147"/>
    <mergeCell ref="FW146:FZ147"/>
    <mergeCell ref="GA146:GD147"/>
    <mergeCell ref="GE146:GH147"/>
    <mergeCell ref="GI146:GK147"/>
    <mergeCell ref="GL146:GN147"/>
    <mergeCell ref="CW144:DB144"/>
    <mergeCell ref="DC144:DG144"/>
    <mergeCell ref="DH144:DM144"/>
    <mergeCell ref="DN144:DS144"/>
    <mergeCell ref="DU144:DY145"/>
    <mergeCell ref="DZ144:EC145"/>
    <mergeCell ref="ED144:EG145"/>
    <mergeCell ref="EH144:EK145"/>
    <mergeCell ref="EL144:EN145"/>
    <mergeCell ref="EO144:EQ145"/>
    <mergeCell ref="ET144:EY144"/>
    <mergeCell ref="EH148:EK149"/>
    <mergeCell ref="EL148:EN149"/>
    <mergeCell ref="EO148:EQ149"/>
    <mergeCell ref="ET148:EV150"/>
    <mergeCell ref="EW148:EZ150"/>
    <mergeCell ref="FB148:FD150"/>
    <mergeCell ref="FE148:FH150"/>
    <mergeCell ref="FJ148:FL150"/>
    <mergeCell ref="FM148:FP150"/>
    <mergeCell ref="FR148:FV149"/>
    <mergeCell ref="FW148:FZ149"/>
    <mergeCell ref="GA148:GD149"/>
    <mergeCell ref="GE148:GH149"/>
    <mergeCell ref="GI148:GK149"/>
    <mergeCell ref="GL148:GN149"/>
    <mergeCell ref="DU150:DY151"/>
    <mergeCell ref="DZ150:EC151"/>
    <mergeCell ref="ED150:EG151"/>
    <mergeCell ref="EH150:EK151"/>
    <mergeCell ref="EL150:EN151"/>
    <mergeCell ref="EO150:EQ151"/>
    <mergeCell ref="FR150:FV151"/>
    <mergeCell ref="FW150:FZ151"/>
    <mergeCell ref="GA150:GD151"/>
    <mergeCell ref="GE150:GH151"/>
    <mergeCell ref="GI150:GK151"/>
    <mergeCell ref="GL150:GN151"/>
    <mergeCell ref="DU152:DY153"/>
    <mergeCell ref="DZ152:EC153"/>
    <mergeCell ref="ED152:EG153"/>
    <mergeCell ref="EH152:EK153"/>
    <mergeCell ref="EL152:EN153"/>
    <mergeCell ref="EO152:EQ153"/>
    <mergeCell ref="ET152:FP152"/>
    <mergeCell ref="FR152:FV153"/>
    <mergeCell ref="FW152:FZ153"/>
    <mergeCell ref="GA152:GD153"/>
    <mergeCell ref="GE152:GH153"/>
    <mergeCell ref="GI152:GK153"/>
    <mergeCell ref="GL152:GN153"/>
    <mergeCell ref="CW153:DI153"/>
    <mergeCell ref="DJ153:DO153"/>
    <mergeCell ref="DP153:DS153"/>
    <mergeCell ref="ET153:FF153"/>
    <mergeCell ref="FG153:FL153"/>
    <mergeCell ref="FM153:FP153"/>
    <mergeCell ref="DU154:DY155"/>
    <mergeCell ref="DZ154:EC155"/>
    <mergeCell ref="ED154:EG155"/>
    <mergeCell ref="EH154:EK155"/>
    <mergeCell ref="EL154:EN155"/>
    <mergeCell ref="EO154:EQ155"/>
    <mergeCell ref="FR154:FV155"/>
    <mergeCell ref="FW154:FZ155"/>
    <mergeCell ref="GA154:GD155"/>
    <mergeCell ref="GE154:GH155"/>
    <mergeCell ref="GI154:GK155"/>
    <mergeCell ref="GL154:GN155"/>
    <mergeCell ref="CW155:CZ155"/>
    <mergeCell ref="DA155:DG155"/>
    <mergeCell ref="DI155:DL155"/>
    <mergeCell ref="DM155:DS155"/>
    <mergeCell ref="ET155:EW155"/>
    <mergeCell ref="EX155:FD155"/>
    <mergeCell ref="FF155:FI155"/>
    <mergeCell ref="FJ155:FP155"/>
    <mergeCell ref="DU156:DY158"/>
    <mergeCell ref="DZ156:EC158"/>
    <mergeCell ref="ED156:EG158"/>
    <mergeCell ref="EH156:EK158"/>
    <mergeCell ref="EL156:EN158"/>
    <mergeCell ref="EO156:EQ158"/>
    <mergeCell ref="FR156:FV158"/>
    <mergeCell ref="FW156:FZ158"/>
    <mergeCell ref="GA156:GD158"/>
    <mergeCell ref="GE156:GH158"/>
    <mergeCell ref="GI156:GK158"/>
    <mergeCell ref="GL156:GN158"/>
    <mergeCell ref="CW157:CZ157"/>
    <mergeCell ref="DA157:DG157"/>
    <mergeCell ref="DI157:DL157"/>
    <mergeCell ref="DM157:DS157"/>
    <mergeCell ref="ET157:EW157"/>
    <mergeCell ref="EX157:FD157"/>
    <mergeCell ref="FF157:FI157"/>
    <mergeCell ref="FJ157:FP157"/>
    <mergeCell ref="CW158:DS158"/>
    <mergeCell ref="ET158:FP158"/>
    <mergeCell ref="CV159:ER159"/>
    <mergeCell ref="ES159:GO159"/>
    <mergeCell ref="CV160:CV162"/>
    <mergeCell ref="CW160:ER162"/>
    <mergeCell ref="CV163:ER163"/>
    <mergeCell ref="ES163:GO163"/>
    <mergeCell ref="CV164:DE167"/>
    <mergeCell ref="DF164:EQ164"/>
    <mergeCell ref="ER164:ER211"/>
    <mergeCell ref="ES164:FB167"/>
    <mergeCell ref="FC164:GN164"/>
    <mergeCell ref="GO164:GO211"/>
    <mergeCell ref="DF165:DX166"/>
    <mergeCell ref="DY165:DY166"/>
    <mergeCell ref="DZ165:EC168"/>
    <mergeCell ref="ED165:EG168"/>
    <mergeCell ref="EH165:EK168"/>
    <mergeCell ref="EL165:EQ166"/>
    <mergeCell ref="FC165:FU166"/>
    <mergeCell ref="FV165:FV166"/>
    <mergeCell ref="FW165:FZ168"/>
    <mergeCell ref="GA165:GD168"/>
    <mergeCell ref="GE165:GH168"/>
    <mergeCell ref="GI165:GN166"/>
    <mergeCell ref="DF167:DY167"/>
    <mergeCell ref="EL167:EN168"/>
    <mergeCell ref="EO167:EQ168"/>
    <mergeCell ref="FC167:FV167"/>
    <mergeCell ref="GI167:GK168"/>
    <mergeCell ref="GL167:GN168"/>
    <mergeCell ref="CV168:DY168"/>
    <mergeCell ref="GE169:GH170"/>
    <mergeCell ref="GI169:GK170"/>
    <mergeCell ref="GL169:GN170"/>
    <mergeCell ref="CW171:DG172"/>
    <mergeCell ref="DI171:DS172"/>
    <mergeCell ref="DU171:DY172"/>
    <mergeCell ref="DZ171:EC172"/>
    <mergeCell ref="ED171:EG172"/>
    <mergeCell ref="EH171:EK172"/>
    <mergeCell ref="EL171:EN172"/>
    <mergeCell ref="EO171:EQ172"/>
    <mergeCell ref="ET171:FD172"/>
    <mergeCell ref="FF171:FP172"/>
    <mergeCell ref="FR171:FV172"/>
    <mergeCell ref="FW171:FZ172"/>
    <mergeCell ref="GA171:GD172"/>
    <mergeCell ref="GE171:GH172"/>
    <mergeCell ref="GI171:GK172"/>
    <mergeCell ref="GL171:GN172"/>
    <mergeCell ref="DT169:DT211"/>
    <mergeCell ref="DU169:DY170"/>
    <mergeCell ref="DZ169:EC170"/>
    <mergeCell ref="ED169:EG170"/>
    <mergeCell ref="EH169:EK170"/>
    <mergeCell ref="EL169:EN170"/>
    <mergeCell ref="EO169:EQ170"/>
    <mergeCell ref="ES169:ES211"/>
    <mergeCell ref="ET169:FD170"/>
    <mergeCell ref="FF169:FP170"/>
    <mergeCell ref="FQ169:FQ211"/>
    <mergeCell ref="FR169:FV170"/>
    <mergeCell ref="DU173:DY174"/>
    <mergeCell ref="DZ173:EC174"/>
    <mergeCell ref="GA173:GD174"/>
    <mergeCell ref="GE173:GH174"/>
    <mergeCell ref="GI173:GK174"/>
    <mergeCell ref="GL173:GN174"/>
    <mergeCell ref="DI174:DS174"/>
    <mergeCell ref="FF174:FP174"/>
    <mergeCell ref="DU175:DY176"/>
    <mergeCell ref="DZ175:EC176"/>
    <mergeCell ref="ED175:EG176"/>
    <mergeCell ref="EH175:EK176"/>
    <mergeCell ref="EL175:EN176"/>
    <mergeCell ref="EO175:EQ176"/>
    <mergeCell ref="FF175:FJ176"/>
    <mergeCell ref="FK175:FP176"/>
    <mergeCell ref="FR175:FV176"/>
    <mergeCell ref="FW175:FZ176"/>
    <mergeCell ref="GA175:GD176"/>
    <mergeCell ref="GE175:GH176"/>
    <mergeCell ref="GI175:GK176"/>
    <mergeCell ref="GL175:GN176"/>
    <mergeCell ref="ET176:EX177"/>
    <mergeCell ref="EY176:FD177"/>
    <mergeCell ref="FE176:FE177"/>
    <mergeCell ref="DI177:DM177"/>
    <mergeCell ref="DN177:DS177"/>
    <mergeCell ref="DU177:DY178"/>
    <mergeCell ref="DZ177:EC178"/>
    <mergeCell ref="ED177:EG178"/>
    <mergeCell ref="EH177:EK178"/>
    <mergeCell ref="EL177:EN178"/>
    <mergeCell ref="EO177:EQ178"/>
    <mergeCell ref="FF177:FJ177"/>
    <mergeCell ref="FK177:FP177"/>
    <mergeCell ref="FR177:FV178"/>
    <mergeCell ref="FW177:FZ178"/>
    <mergeCell ref="GA177:GD178"/>
    <mergeCell ref="GE177:GH178"/>
    <mergeCell ref="GI177:GK178"/>
    <mergeCell ref="GL177:GN178"/>
    <mergeCell ref="CW178:DS178"/>
    <mergeCell ref="ET178:FP178"/>
    <mergeCell ref="CW179:DA180"/>
    <mergeCell ref="DB179:DG180"/>
    <mergeCell ref="DH179:DH180"/>
    <mergeCell ref="DI179:DS180"/>
    <mergeCell ref="DU179:DY180"/>
    <mergeCell ref="DZ179:EC180"/>
    <mergeCell ref="ED179:EG180"/>
    <mergeCell ref="EH179:EK180"/>
    <mergeCell ref="EL179:EN180"/>
    <mergeCell ref="EO179:EQ180"/>
    <mergeCell ref="ET179:EX180"/>
    <mergeCell ref="EY179:FD180"/>
    <mergeCell ref="FE179:FE180"/>
    <mergeCell ref="FF179:FP180"/>
    <mergeCell ref="FR179:FV180"/>
    <mergeCell ref="FW179:FZ180"/>
    <mergeCell ref="GA179:GD180"/>
    <mergeCell ref="GE179:GH180"/>
    <mergeCell ref="GI179:GK180"/>
    <mergeCell ref="GL179:GN180"/>
    <mergeCell ref="CW176:DA177"/>
    <mergeCell ref="DB176:DG177"/>
    <mergeCell ref="DH176:DH177"/>
    <mergeCell ref="EL181:EN182"/>
    <mergeCell ref="EO181:EQ182"/>
    <mergeCell ref="ET181:FP181"/>
    <mergeCell ref="FR181:FV182"/>
    <mergeCell ref="FW181:FZ182"/>
    <mergeCell ref="GA181:GD182"/>
    <mergeCell ref="GE181:GH182"/>
    <mergeCell ref="GI181:GK182"/>
    <mergeCell ref="GL181:GN182"/>
    <mergeCell ref="CW182:DA183"/>
    <mergeCell ref="DB182:DG183"/>
    <mergeCell ref="DH182:DH183"/>
    <mergeCell ref="DI182:DM183"/>
    <mergeCell ref="DN182:DS183"/>
    <mergeCell ref="ET182:EX183"/>
    <mergeCell ref="EY182:FD183"/>
    <mergeCell ref="FE182:FE183"/>
    <mergeCell ref="FF182:FJ183"/>
    <mergeCell ref="FK182:FP183"/>
    <mergeCell ref="DU183:DY184"/>
    <mergeCell ref="DZ183:EC184"/>
    <mergeCell ref="ED183:EG184"/>
    <mergeCell ref="EH183:EK184"/>
    <mergeCell ref="EL183:EN184"/>
    <mergeCell ref="EO183:EQ184"/>
    <mergeCell ref="FR183:FV184"/>
    <mergeCell ref="FW183:FZ184"/>
    <mergeCell ref="GA183:GD184"/>
    <mergeCell ref="GE183:GH184"/>
    <mergeCell ref="GI183:GK184"/>
    <mergeCell ref="GL183:GN184"/>
    <mergeCell ref="CW184:DS184"/>
    <mergeCell ref="ET184:FP184"/>
    <mergeCell ref="CW185:DA186"/>
    <mergeCell ref="DB185:DG186"/>
    <mergeCell ref="DH185:DH186"/>
    <mergeCell ref="DI185:DM186"/>
    <mergeCell ref="DN185:DS186"/>
    <mergeCell ref="DU185:DY186"/>
    <mergeCell ref="DZ185:EC186"/>
    <mergeCell ref="ED185:EG186"/>
    <mergeCell ref="EH185:EK186"/>
    <mergeCell ref="EL185:EN186"/>
    <mergeCell ref="EO185:EQ186"/>
    <mergeCell ref="ET185:EX186"/>
    <mergeCell ref="EY185:FD186"/>
    <mergeCell ref="FE185:FE186"/>
    <mergeCell ref="FF185:FJ186"/>
    <mergeCell ref="FK185:FP186"/>
    <mergeCell ref="GE187:GH188"/>
    <mergeCell ref="GI187:GK188"/>
    <mergeCell ref="GL187:GN188"/>
    <mergeCell ref="CW188:CZ189"/>
    <mergeCell ref="DA188:DG189"/>
    <mergeCell ref="DH188:DH189"/>
    <mergeCell ref="DI188:DS191"/>
    <mergeCell ref="ET188:EW189"/>
    <mergeCell ref="EX188:FD189"/>
    <mergeCell ref="FE188:FE189"/>
    <mergeCell ref="FF188:FP191"/>
    <mergeCell ref="DU189:DY192"/>
    <mergeCell ref="DZ189:EC192"/>
    <mergeCell ref="ED189:EG192"/>
    <mergeCell ref="EH189:EK192"/>
    <mergeCell ref="EL189:EN192"/>
    <mergeCell ref="EO189:EQ192"/>
    <mergeCell ref="FR189:FV192"/>
    <mergeCell ref="FW189:FZ192"/>
    <mergeCell ref="GA189:GD192"/>
    <mergeCell ref="GE189:GH192"/>
    <mergeCell ref="GE197:GH198"/>
    <mergeCell ref="GI197:GK198"/>
    <mergeCell ref="GL197:GN198"/>
    <mergeCell ref="CW190:DH190"/>
    <mergeCell ref="ET190:FE190"/>
    <mergeCell ref="CW192:DS192"/>
    <mergeCell ref="ET192:FP192"/>
    <mergeCell ref="CW193:DI195"/>
    <mergeCell ref="DJ193:DL195"/>
    <mergeCell ref="DM193:DS195"/>
    <mergeCell ref="DU193:DY194"/>
    <mergeCell ref="DZ193:EC194"/>
    <mergeCell ref="ED193:EG194"/>
    <mergeCell ref="EH193:EK194"/>
    <mergeCell ref="EL193:EN194"/>
    <mergeCell ref="EO193:EQ194"/>
    <mergeCell ref="ET193:FF195"/>
    <mergeCell ref="FG193:FI195"/>
    <mergeCell ref="FJ193:FP195"/>
    <mergeCell ref="FR193:FV194"/>
    <mergeCell ref="FW193:FZ194"/>
    <mergeCell ref="GA193:GD194"/>
    <mergeCell ref="GE193:GH194"/>
    <mergeCell ref="GI193:GK194"/>
    <mergeCell ref="GL193:GN194"/>
    <mergeCell ref="DU195:DY196"/>
    <mergeCell ref="DZ195:EC196"/>
    <mergeCell ref="ED195:EG196"/>
    <mergeCell ref="EH195:EK196"/>
    <mergeCell ref="EL195:EN196"/>
    <mergeCell ref="EO195:EQ196"/>
    <mergeCell ref="FR195:FV196"/>
    <mergeCell ref="GE195:GH196"/>
    <mergeCell ref="GI195:GK196"/>
    <mergeCell ref="GL195:GN196"/>
    <mergeCell ref="CW198:DB199"/>
    <mergeCell ref="DC198:DG199"/>
    <mergeCell ref="DH198:DM199"/>
    <mergeCell ref="DN198:DS199"/>
    <mergeCell ref="ET198:EY199"/>
    <mergeCell ref="EZ198:FD199"/>
    <mergeCell ref="FE198:FJ199"/>
    <mergeCell ref="FK198:FP199"/>
    <mergeCell ref="DU199:DY200"/>
    <mergeCell ref="DZ199:EC200"/>
    <mergeCell ref="ED199:EG200"/>
    <mergeCell ref="EH199:EK200"/>
    <mergeCell ref="EL199:EN200"/>
    <mergeCell ref="EO199:EQ200"/>
    <mergeCell ref="FR199:FV200"/>
    <mergeCell ref="FW199:FZ200"/>
    <mergeCell ref="GA199:GD200"/>
    <mergeCell ref="EO197:EQ198"/>
    <mergeCell ref="ET197:EY197"/>
    <mergeCell ref="EZ197:FD197"/>
    <mergeCell ref="FE197:FJ197"/>
    <mergeCell ref="FK197:FP197"/>
    <mergeCell ref="FR197:FV198"/>
    <mergeCell ref="FW197:FZ198"/>
    <mergeCell ref="GA197:GD198"/>
    <mergeCell ref="GE199:GH200"/>
    <mergeCell ref="GI199:GK200"/>
    <mergeCell ref="GL199:GN200"/>
    <mergeCell ref="CW197:DB197"/>
    <mergeCell ref="ED197:EG198"/>
    <mergeCell ref="EH197:EK198"/>
    <mergeCell ref="EL197:EN198"/>
    <mergeCell ref="CW201:CY203"/>
    <mergeCell ref="CZ201:DC203"/>
    <mergeCell ref="DE201:DG203"/>
    <mergeCell ref="DH201:DK203"/>
    <mergeCell ref="DM201:DO203"/>
    <mergeCell ref="DP201:DS203"/>
    <mergeCell ref="DU201:DY202"/>
    <mergeCell ref="DZ201:EC202"/>
    <mergeCell ref="ED201:EG202"/>
    <mergeCell ref="EH201:EK202"/>
    <mergeCell ref="EL201:EN202"/>
    <mergeCell ref="EO201:EQ202"/>
    <mergeCell ref="ET201:EV203"/>
    <mergeCell ref="EW201:EZ203"/>
    <mergeCell ref="FB201:FD203"/>
    <mergeCell ref="FE201:FH203"/>
    <mergeCell ref="FJ201:FL203"/>
    <mergeCell ref="FM201:FP203"/>
    <mergeCell ref="FR201:FV202"/>
    <mergeCell ref="FW201:FZ202"/>
    <mergeCell ref="GA201:GD202"/>
    <mergeCell ref="GE201:GH202"/>
    <mergeCell ref="GI201:GK202"/>
    <mergeCell ref="GL201:GN202"/>
    <mergeCell ref="DU203:DY204"/>
    <mergeCell ref="DZ203:EC204"/>
    <mergeCell ref="ED203:EG204"/>
    <mergeCell ref="EH203:EK204"/>
    <mergeCell ref="EL203:EN204"/>
    <mergeCell ref="EO203:EQ204"/>
    <mergeCell ref="FR203:FV204"/>
    <mergeCell ref="FW203:FZ204"/>
    <mergeCell ref="GA203:GD204"/>
    <mergeCell ref="GE203:GH204"/>
    <mergeCell ref="GI203:GK204"/>
    <mergeCell ref="GL203:GN204"/>
    <mergeCell ref="ET210:EW210"/>
    <mergeCell ref="EX210:FD210"/>
    <mergeCell ref="FF210:FI210"/>
    <mergeCell ref="FJ210:FP210"/>
    <mergeCell ref="CW211:DS211"/>
    <mergeCell ref="ET211:FP211"/>
    <mergeCell ref="ET205:FP205"/>
    <mergeCell ref="FR205:FV206"/>
    <mergeCell ref="FW205:FZ206"/>
    <mergeCell ref="GA205:GD206"/>
    <mergeCell ref="GE205:GH206"/>
    <mergeCell ref="GI205:GK206"/>
    <mergeCell ref="GL205:GN206"/>
    <mergeCell ref="ET206:FF206"/>
    <mergeCell ref="FG206:FL206"/>
    <mergeCell ref="FM206:FP206"/>
    <mergeCell ref="FR207:FV208"/>
    <mergeCell ref="FW207:FZ208"/>
    <mergeCell ref="GA207:GD208"/>
    <mergeCell ref="GE207:GH208"/>
    <mergeCell ref="GI207:GK208"/>
    <mergeCell ref="GL207:GN208"/>
    <mergeCell ref="CW208:CZ208"/>
    <mergeCell ref="DA208:DG208"/>
    <mergeCell ref="DI208:DL208"/>
    <mergeCell ref="DM208:DS208"/>
    <mergeCell ref="ET208:EW208"/>
    <mergeCell ref="EX208:FD208"/>
    <mergeCell ref="FF208:FI208"/>
    <mergeCell ref="FJ208:FP208"/>
    <mergeCell ref="EH207:EK208"/>
    <mergeCell ref="EL207:EN208"/>
    <mergeCell ref="EH218:EK221"/>
    <mergeCell ref="EL218:EQ219"/>
    <mergeCell ref="FC218:FU219"/>
    <mergeCell ref="FV218:FV219"/>
    <mergeCell ref="FW218:FZ221"/>
    <mergeCell ref="GA218:GD221"/>
    <mergeCell ref="GE218:GH221"/>
    <mergeCell ref="GI218:GN219"/>
    <mergeCell ref="DF220:DY220"/>
    <mergeCell ref="EL220:EN221"/>
    <mergeCell ref="EO220:EQ221"/>
    <mergeCell ref="FC220:FV220"/>
    <mergeCell ref="GI220:GK221"/>
    <mergeCell ref="GL220:GN221"/>
    <mergeCell ref="CV221:DY221"/>
    <mergeCell ref="ES221:FV221"/>
    <mergeCell ref="DU209:DY211"/>
    <mergeCell ref="DZ209:EC211"/>
    <mergeCell ref="ED209:EG211"/>
    <mergeCell ref="EH209:EK211"/>
    <mergeCell ref="EL209:EN211"/>
    <mergeCell ref="EO209:EQ211"/>
    <mergeCell ref="FR209:FV211"/>
    <mergeCell ref="FW209:FZ211"/>
    <mergeCell ref="GA209:GD211"/>
    <mergeCell ref="GE209:GH211"/>
    <mergeCell ref="GI209:GK211"/>
    <mergeCell ref="GL209:GN211"/>
    <mergeCell ref="CW210:CZ210"/>
    <mergeCell ref="DA210:DG210"/>
    <mergeCell ref="DI210:DL210"/>
    <mergeCell ref="DM210:DS210"/>
    <mergeCell ref="CW226:DC227"/>
    <mergeCell ref="DD226:DG227"/>
    <mergeCell ref="DH226:DH227"/>
    <mergeCell ref="DI226:DM226"/>
    <mergeCell ref="DN226:DS226"/>
    <mergeCell ref="DU226:DY227"/>
    <mergeCell ref="DZ226:EC227"/>
    <mergeCell ref="ED226:EG227"/>
    <mergeCell ref="EH226:EK227"/>
    <mergeCell ref="EL226:EN227"/>
    <mergeCell ref="EO226:EQ227"/>
    <mergeCell ref="ET226:EZ227"/>
    <mergeCell ref="FA226:FD227"/>
    <mergeCell ref="FE226:FE227"/>
    <mergeCell ref="FF226:FJ226"/>
    <mergeCell ref="FK226:FP226"/>
    <mergeCell ref="CV212:ER212"/>
    <mergeCell ref="ES212:GO212"/>
    <mergeCell ref="CV213:CV215"/>
    <mergeCell ref="CW213:ER215"/>
    <mergeCell ref="CV216:ER216"/>
    <mergeCell ref="ES216:GO216"/>
    <mergeCell ref="CV217:DE220"/>
    <mergeCell ref="DF217:EQ217"/>
    <mergeCell ref="ER217:ER264"/>
    <mergeCell ref="ES217:FB220"/>
    <mergeCell ref="FC217:GN217"/>
    <mergeCell ref="GO217:GO264"/>
    <mergeCell ref="DF218:DX219"/>
    <mergeCell ref="DY218:DY219"/>
    <mergeCell ref="DZ218:EC221"/>
    <mergeCell ref="ED218:EG221"/>
    <mergeCell ref="CW224:DG225"/>
    <mergeCell ref="DI224:DS225"/>
    <mergeCell ref="DU224:DY225"/>
    <mergeCell ref="DZ224:EC225"/>
    <mergeCell ref="ED224:EG225"/>
    <mergeCell ref="EH224:EK225"/>
    <mergeCell ref="EL224:EN225"/>
    <mergeCell ref="EO224:EQ225"/>
    <mergeCell ref="ET224:FD225"/>
    <mergeCell ref="FF224:FP225"/>
    <mergeCell ref="FR224:FV225"/>
    <mergeCell ref="FW224:FZ225"/>
    <mergeCell ref="GA224:GD225"/>
    <mergeCell ref="GE224:GH225"/>
    <mergeCell ref="GI224:GK225"/>
    <mergeCell ref="GL224:GN225"/>
    <mergeCell ref="CV222:CV264"/>
    <mergeCell ref="CW222:DG223"/>
    <mergeCell ref="DI222:DS223"/>
    <mergeCell ref="DT222:DT264"/>
    <mergeCell ref="DU222:DY223"/>
    <mergeCell ref="DZ222:EC223"/>
    <mergeCell ref="ED222:EG223"/>
    <mergeCell ref="EH222:EK223"/>
    <mergeCell ref="EL222:EN223"/>
    <mergeCell ref="EO222:EQ223"/>
    <mergeCell ref="ES222:ES264"/>
    <mergeCell ref="ET222:FD223"/>
    <mergeCell ref="FF222:FP223"/>
    <mergeCell ref="FQ222:FQ264"/>
    <mergeCell ref="FR222:FV223"/>
    <mergeCell ref="FW222:FZ223"/>
    <mergeCell ref="GA222:GD223"/>
    <mergeCell ref="DI228:DM229"/>
    <mergeCell ref="DN228:DS229"/>
    <mergeCell ref="DU228:DY229"/>
    <mergeCell ref="DZ228:EC229"/>
    <mergeCell ref="ED228:EG229"/>
    <mergeCell ref="EH228:EK229"/>
    <mergeCell ref="EL228:EN229"/>
    <mergeCell ref="EO228:EQ229"/>
    <mergeCell ref="FF228:FJ229"/>
    <mergeCell ref="FK228:FP229"/>
    <mergeCell ref="FR228:FV229"/>
    <mergeCell ref="FW228:FZ229"/>
    <mergeCell ref="GA228:GD229"/>
    <mergeCell ref="GE228:GH229"/>
    <mergeCell ref="GI228:GK229"/>
    <mergeCell ref="GL228:GN229"/>
    <mergeCell ref="ET229:EX230"/>
    <mergeCell ref="EY229:FD230"/>
    <mergeCell ref="FE229:FE230"/>
    <mergeCell ref="DI230:DM230"/>
    <mergeCell ref="DN230:DS230"/>
    <mergeCell ref="DU230:DY231"/>
    <mergeCell ref="DZ230:EC231"/>
    <mergeCell ref="GE222:GH223"/>
    <mergeCell ref="GI222:GK223"/>
    <mergeCell ref="GL222:GN223"/>
    <mergeCell ref="GI232:GK233"/>
    <mergeCell ref="GL232:GN233"/>
    <mergeCell ref="EL230:EN231"/>
    <mergeCell ref="EO230:EQ231"/>
    <mergeCell ref="FF230:FJ230"/>
    <mergeCell ref="FK230:FP230"/>
    <mergeCell ref="FR230:FV231"/>
    <mergeCell ref="FW230:FZ231"/>
    <mergeCell ref="GA230:GD231"/>
    <mergeCell ref="FR226:FV227"/>
    <mergeCell ref="FW226:FZ227"/>
    <mergeCell ref="GA226:GD227"/>
    <mergeCell ref="GE226:GH227"/>
    <mergeCell ref="GI226:GK227"/>
    <mergeCell ref="GL226:GN227"/>
    <mergeCell ref="DI227:DS227"/>
    <mergeCell ref="FF227:FP227"/>
    <mergeCell ref="GI236:GK237"/>
    <mergeCell ref="GL236:GN237"/>
    <mergeCell ref="CW237:DS237"/>
    <mergeCell ref="ET237:FP237"/>
    <mergeCell ref="EH234:EK235"/>
    <mergeCell ref="EL234:EN235"/>
    <mergeCell ref="EO234:EQ235"/>
    <mergeCell ref="ET234:FP234"/>
    <mergeCell ref="FR234:FV235"/>
    <mergeCell ref="GE230:GH231"/>
    <mergeCell ref="GI230:GK231"/>
    <mergeCell ref="GL230:GN231"/>
    <mergeCell ref="CW231:DS231"/>
    <mergeCell ref="ET231:FP231"/>
    <mergeCell ref="CW232:DA233"/>
    <mergeCell ref="DB232:DG233"/>
    <mergeCell ref="DH232:DH233"/>
    <mergeCell ref="DI232:DS233"/>
    <mergeCell ref="DU232:DY233"/>
    <mergeCell ref="DZ232:EC233"/>
    <mergeCell ref="ED232:EG233"/>
    <mergeCell ref="EH232:EK233"/>
    <mergeCell ref="EL232:EN233"/>
    <mergeCell ref="EO232:EQ233"/>
    <mergeCell ref="ET232:EX233"/>
    <mergeCell ref="EY232:FD233"/>
    <mergeCell ref="FE232:FE233"/>
    <mergeCell ref="FF232:FP233"/>
    <mergeCell ref="FR232:FV233"/>
    <mergeCell ref="FW232:FZ233"/>
    <mergeCell ref="GA232:GD233"/>
    <mergeCell ref="GE232:GH233"/>
    <mergeCell ref="CW235:DA236"/>
    <mergeCell ref="DB235:DG236"/>
    <mergeCell ref="DH235:DH236"/>
    <mergeCell ref="DI235:DM236"/>
    <mergeCell ref="DN235:DS236"/>
    <mergeCell ref="ET235:EX236"/>
    <mergeCell ref="EY235:FD236"/>
    <mergeCell ref="FE235:FE236"/>
    <mergeCell ref="FF235:FJ236"/>
    <mergeCell ref="FK235:FP236"/>
    <mergeCell ref="DU236:DY237"/>
    <mergeCell ref="DZ236:EC237"/>
    <mergeCell ref="ED236:EG237"/>
    <mergeCell ref="EH236:EK237"/>
    <mergeCell ref="EL236:EN237"/>
    <mergeCell ref="EO236:EQ237"/>
    <mergeCell ref="FR236:FV237"/>
    <mergeCell ref="ED234:EG235"/>
    <mergeCell ref="EO238:EQ239"/>
    <mergeCell ref="ET238:EX239"/>
    <mergeCell ref="EY238:FD239"/>
    <mergeCell ref="FE238:FE239"/>
    <mergeCell ref="FF238:FJ239"/>
    <mergeCell ref="FK238:FP239"/>
    <mergeCell ref="FR238:FV239"/>
    <mergeCell ref="FW238:FZ239"/>
    <mergeCell ref="GA238:GD239"/>
    <mergeCell ref="GE238:GH239"/>
    <mergeCell ref="GI238:GK239"/>
    <mergeCell ref="GL238:GN239"/>
    <mergeCell ref="FW234:FZ235"/>
    <mergeCell ref="GA234:GD235"/>
    <mergeCell ref="EH238:EK239"/>
    <mergeCell ref="EL238:EN239"/>
    <mergeCell ref="EH240:EK241"/>
    <mergeCell ref="EL240:EN241"/>
    <mergeCell ref="EO240:EQ241"/>
    <mergeCell ref="ET240:FP240"/>
    <mergeCell ref="FR240:FV241"/>
    <mergeCell ref="FW240:FZ241"/>
    <mergeCell ref="GA240:GD241"/>
    <mergeCell ref="GE240:GH241"/>
    <mergeCell ref="GI240:GK241"/>
    <mergeCell ref="GL240:GN241"/>
    <mergeCell ref="GE234:GH235"/>
    <mergeCell ref="GI234:GK235"/>
    <mergeCell ref="GL234:GN235"/>
    <mergeCell ref="FW236:FZ237"/>
    <mergeCell ref="GA236:GD237"/>
    <mergeCell ref="GE236:GH237"/>
    <mergeCell ref="CW241:CZ242"/>
    <mergeCell ref="DA241:DG242"/>
    <mergeCell ref="DH241:DH242"/>
    <mergeCell ref="DI241:DS244"/>
    <mergeCell ref="ET241:EW242"/>
    <mergeCell ref="EX241:FD242"/>
    <mergeCell ref="FE241:FE242"/>
    <mergeCell ref="FF241:FP244"/>
    <mergeCell ref="DU242:DY245"/>
    <mergeCell ref="DZ242:EC245"/>
    <mergeCell ref="ED242:EG245"/>
    <mergeCell ref="EH242:EK245"/>
    <mergeCell ref="EL242:EN245"/>
    <mergeCell ref="EO242:EQ245"/>
    <mergeCell ref="FR242:FV245"/>
    <mergeCell ref="FW242:FZ245"/>
    <mergeCell ref="GA242:GD245"/>
    <mergeCell ref="GE242:GH245"/>
    <mergeCell ref="GI242:GK245"/>
    <mergeCell ref="GL242:GN245"/>
    <mergeCell ref="CW243:DH243"/>
    <mergeCell ref="ET243:FE243"/>
    <mergeCell ref="CW245:DS245"/>
    <mergeCell ref="ET245:FP245"/>
    <mergeCell ref="CW246:DI248"/>
    <mergeCell ref="DJ246:DL248"/>
    <mergeCell ref="DM246:DS248"/>
    <mergeCell ref="DU246:DY247"/>
    <mergeCell ref="DZ246:EC247"/>
    <mergeCell ref="ED246:EG247"/>
    <mergeCell ref="EH246:EK247"/>
    <mergeCell ref="EL246:EN247"/>
    <mergeCell ref="EO246:EQ247"/>
    <mergeCell ref="ET246:FF248"/>
    <mergeCell ref="FG246:FI248"/>
    <mergeCell ref="FJ246:FP248"/>
    <mergeCell ref="FR246:FV247"/>
    <mergeCell ref="FW246:FZ247"/>
    <mergeCell ref="GA246:GD247"/>
    <mergeCell ref="GE246:GH247"/>
    <mergeCell ref="GI246:GK247"/>
    <mergeCell ref="GL246:GN247"/>
    <mergeCell ref="DU248:DY249"/>
    <mergeCell ref="DZ248:EC249"/>
    <mergeCell ref="ED248:EG249"/>
    <mergeCell ref="EH248:EK249"/>
    <mergeCell ref="EL248:EN249"/>
    <mergeCell ref="EO248:EQ249"/>
    <mergeCell ref="FR248:FV249"/>
    <mergeCell ref="FW248:FZ249"/>
    <mergeCell ref="GA248:GD249"/>
    <mergeCell ref="GE248:GH249"/>
    <mergeCell ref="GI248:GK249"/>
    <mergeCell ref="GL248:GN249"/>
    <mergeCell ref="CW250:DB250"/>
    <mergeCell ref="DC250:DG250"/>
    <mergeCell ref="DH250:DM250"/>
    <mergeCell ref="DN250:DS250"/>
    <mergeCell ref="DU250:DY251"/>
    <mergeCell ref="DZ250:EC251"/>
    <mergeCell ref="ED250:EG251"/>
    <mergeCell ref="EH250:EK251"/>
    <mergeCell ref="EL250:EN251"/>
    <mergeCell ref="EO250:EQ251"/>
    <mergeCell ref="ET250:EY250"/>
    <mergeCell ref="EZ250:FD250"/>
    <mergeCell ref="FE250:FJ250"/>
    <mergeCell ref="FK250:FP250"/>
    <mergeCell ref="FR250:FV251"/>
    <mergeCell ref="FW250:FZ251"/>
    <mergeCell ref="GA250:GD251"/>
    <mergeCell ref="GE250:GH251"/>
    <mergeCell ref="GI250:GK251"/>
    <mergeCell ref="GL250:GN251"/>
    <mergeCell ref="CW251:DB252"/>
    <mergeCell ref="DC251:DG252"/>
    <mergeCell ref="DH251:DM252"/>
    <mergeCell ref="DN251:DS252"/>
    <mergeCell ref="ET251:EY252"/>
    <mergeCell ref="EZ251:FD252"/>
    <mergeCell ref="FE251:FJ252"/>
    <mergeCell ref="FK251:FP252"/>
    <mergeCell ref="DU252:DY253"/>
    <mergeCell ref="DZ252:EC253"/>
    <mergeCell ref="ED252:EG253"/>
    <mergeCell ref="EH252:EK253"/>
    <mergeCell ref="EL252:EN253"/>
    <mergeCell ref="EO252:EQ253"/>
    <mergeCell ref="FR252:FV253"/>
    <mergeCell ref="FW252:FZ253"/>
    <mergeCell ref="GA252:GD253"/>
    <mergeCell ref="GE252:GH253"/>
    <mergeCell ref="GI252:GK253"/>
    <mergeCell ref="GL252:GN253"/>
    <mergeCell ref="CW254:CY256"/>
    <mergeCell ref="CZ254:DC256"/>
    <mergeCell ref="DE254:DG256"/>
    <mergeCell ref="DH254:DK256"/>
    <mergeCell ref="DM254:DO256"/>
    <mergeCell ref="DP254:DS256"/>
    <mergeCell ref="DU254:DY255"/>
    <mergeCell ref="DZ254:EC255"/>
    <mergeCell ref="ED254:EG255"/>
    <mergeCell ref="EH254:EK255"/>
    <mergeCell ref="EL254:EN255"/>
    <mergeCell ref="EO254:EQ255"/>
    <mergeCell ref="ET254:EV256"/>
    <mergeCell ref="EW254:EZ256"/>
    <mergeCell ref="FB254:FD256"/>
    <mergeCell ref="FE254:FH256"/>
    <mergeCell ref="FJ254:FL256"/>
    <mergeCell ref="FM254:FP256"/>
    <mergeCell ref="FR254:FV255"/>
    <mergeCell ref="FW254:FZ255"/>
    <mergeCell ref="GA254:GD255"/>
    <mergeCell ref="GE254:GH255"/>
    <mergeCell ref="GI254:GK255"/>
    <mergeCell ref="GL254:GN255"/>
    <mergeCell ref="DU256:DY257"/>
    <mergeCell ref="DZ256:EC257"/>
    <mergeCell ref="ED256:EG257"/>
    <mergeCell ref="EH256:EK257"/>
    <mergeCell ref="EL256:EN257"/>
    <mergeCell ref="EO256:EQ257"/>
    <mergeCell ref="FR256:FV257"/>
    <mergeCell ref="FW256:FZ257"/>
    <mergeCell ref="GA256:GD257"/>
    <mergeCell ref="GE256:GH257"/>
    <mergeCell ref="GI256:GK257"/>
    <mergeCell ref="GL256:GN257"/>
    <mergeCell ref="CW258:DS258"/>
    <mergeCell ref="DU258:DY259"/>
    <mergeCell ref="DZ258:EC259"/>
    <mergeCell ref="ED258:EG259"/>
    <mergeCell ref="EH258:EK259"/>
    <mergeCell ref="EL258:EN259"/>
    <mergeCell ref="EO258:EQ259"/>
    <mergeCell ref="ET258:FP258"/>
    <mergeCell ref="FR258:FV259"/>
    <mergeCell ref="FW258:FZ259"/>
    <mergeCell ref="GA258:GD259"/>
    <mergeCell ref="GE258:GH259"/>
    <mergeCell ref="GI258:GK259"/>
    <mergeCell ref="GL258:GN259"/>
    <mergeCell ref="CW259:DI259"/>
    <mergeCell ref="DJ259:DO259"/>
    <mergeCell ref="FG259:FL259"/>
    <mergeCell ref="FM259:FP259"/>
    <mergeCell ref="EO260:EQ261"/>
    <mergeCell ref="FR260:FV261"/>
    <mergeCell ref="FW260:FZ261"/>
    <mergeCell ref="GA260:GD261"/>
    <mergeCell ref="GE260:GH261"/>
    <mergeCell ref="GI260:GK261"/>
    <mergeCell ref="GL260:GN261"/>
    <mergeCell ref="CW261:CZ261"/>
    <mergeCell ref="DA261:DG261"/>
    <mergeCell ref="DI261:DL261"/>
    <mergeCell ref="DM261:DS261"/>
    <mergeCell ref="ET261:EW261"/>
    <mergeCell ref="EX261:FD261"/>
    <mergeCell ref="FF261:FI261"/>
    <mergeCell ref="FJ261:FP261"/>
    <mergeCell ref="DU260:DY261"/>
    <mergeCell ref="DZ260:EC261"/>
    <mergeCell ref="ED260:EG261"/>
    <mergeCell ref="EH260:EK261"/>
    <mergeCell ref="EL260:EN261"/>
    <mergeCell ref="DU262:DY264"/>
    <mergeCell ref="DZ262:EC264"/>
    <mergeCell ref="ED262:EG264"/>
    <mergeCell ref="EH262:EK264"/>
    <mergeCell ref="EL262:EN264"/>
    <mergeCell ref="EO262:EQ264"/>
    <mergeCell ref="FR262:FV264"/>
    <mergeCell ref="FW262:FZ264"/>
    <mergeCell ref="GA262:GD264"/>
    <mergeCell ref="GE262:GH264"/>
    <mergeCell ref="GI262:GK264"/>
    <mergeCell ref="GL262:GN264"/>
    <mergeCell ref="CW263:CZ263"/>
    <mergeCell ref="DA263:DG263"/>
    <mergeCell ref="DI263:DL263"/>
    <mergeCell ref="DM263:DS263"/>
    <mergeCell ref="ET263:EW263"/>
    <mergeCell ref="CV265:ER265"/>
    <mergeCell ref="ES265:GO265"/>
    <mergeCell ref="CV266:CV268"/>
    <mergeCell ref="CW266:ER268"/>
    <mergeCell ref="CV269:ER269"/>
    <mergeCell ref="ES269:GO269"/>
    <mergeCell ref="CV270:DE273"/>
    <mergeCell ref="DF270:EQ270"/>
    <mergeCell ref="ER270:ER317"/>
    <mergeCell ref="ES270:FB273"/>
    <mergeCell ref="FC270:GN270"/>
    <mergeCell ref="GO270:GO317"/>
    <mergeCell ref="DF271:DX272"/>
    <mergeCell ref="DY271:DY272"/>
    <mergeCell ref="DZ271:EC274"/>
    <mergeCell ref="ED271:EG274"/>
    <mergeCell ref="EH271:EK274"/>
    <mergeCell ref="EL271:EQ272"/>
    <mergeCell ref="FC271:FU272"/>
    <mergeCell ref="FV271:FV272"/>
    <mergeCell ref="FW271:FZ274"/>
    <mergeCell ref="GA271:GD274"/>
    <mergeCell ref="GE271:GH274"/>
    <mergeCell ref="GI271:GN272"/>
    <mergeCell ref="DF273:DY273"/>
    <mergeCell ref="EL273:EN274"/>
    <mergeCell ref="EO273:EQ274"/>
    <mergeCell ref="FC273:FV273"/>
    <mergeCell ref="GI273:GK274"/>
    <mergeCell ref="GL273:GN274"/>
    <mergeCell ref="CV274:DY274"/>
    <mergeCell ref="ES274:FV274"/>
    <mergeCell ref="CV275:CV317"/>
    <mergeCell ref="CW275:DG276"/>
    <mergeCell ref="DI275:DS276"/>
    <mergeCell ref="DT275:DT317"/>
    <mergeCell ref="DU275:DY276"/>
    <mergeCell ref="DZ275:EC276"/>
    <mergeCell ref="ED275:EG276"/>
    <mergeCell ref="EH275:EK276"/>
    <mergeCell ref="EL275:EN276"/>
    <mergeCell ref="EO275:EQ276"/>
    <mergeCell ref="ES275:ES317"/>
    <mergeCell ref="ET275:FD276"/>
    <mergeCell ref="FF275:FP276"/>
    <mergeCell ref="FQ275:FQ317"/>
    <mergeCell ref="FR275:FV276"/>
    <mergeCell ref="FW275:FZ276"/>
    <mergeCell ref="CW279:DC280"/>
    <mergeCell ref="DD279:DG280"/>
    <mergeCell ref="DH279:DH280"/>
    <mergeCell ref="DI279:DM279"/>
    <mergeCell ref="DN279:DS279"/>
    <mergeCell ref="DU279:DY280"/>
    <mergeCell ref="DZ279:EC280"/>
    <mergeCell ref="ED279:EG280"/>
    <mergeCell ref="EH279:EK280"/>
    <mergeCell ref="EL279:EN280"/>
    <mergeCell ref="EO279:EQ280"/>
    <mergeCell ref="ET279:EZ280"/>
    <mergeCell ref="FA279:FD280"/>
    <mergeCell ref="FE279:FE280"/>
    <mergeCell ref="FF279:FJ279"/>
    <mergeCell ref="FK279:FP279"/>
    <mergeCell ref="GA275:GD276"/>
    <mergeCell ref="GE275:GH276"/>
    <mergeCell ref="GI275:GK276"/>
    <mergeCell ref="GL275:GN276"/>
    <mergeCell ref="CW277:DG278"/>
    <mergeCell ref="DI277:DS278"/>
    <mergeCell ref="DU277:DY278"/>
    <mergeCell ref="DZ277:EC278"/>
    <mergeCell ref="ED277:EG278"/>
    <mergeCell ref="EH277:EK278"/>
    <mergeCell ref="EL277:EN278"/>
    <mergeCell ref="EO277:EQ278"/>
    <mergeCell ref="ET277:FD278"/>
    <mergeCell ref="FF277:FP278"/>
    <mergeCell ref="FR277:FV278"/>
    <mergeCell ref="FW277:FZ278"/>
    <mergeCell ref="GA277:GD278"/>
    <mergeCell ref="GE277:GH278"/>
    <mergeCell ref="GI277:GK278"/>
    <mergeCell ref="GL277:GN278"/>
    <mergeCell ref="GI279:GK280"/>
    <mergeCell ref="GL279:GN280"/>
    <mergeCell ref="DI280:DS280"/>
    <mergeCell ref="FF280:FP280"/>
    <mergeCell ref="DI281:DM282"/>
    <mergeCell ref="DN281:DS282"/>
    <mergeCell ref="DU281:DY282"/>
    <mergeCell ref="DZ281:EC282"/>
    <mergeCell ref="ED281:EG282"/>
    <mergeCell ref="EH281:EK282"/>
    <mergeCell ref="EL281:EN282"/>
    <mergeCell ref="EO281:EQ282"/>
    <mergeCell ref="FF281:FJ282"/>
    <mergeCell ref="FK281:FP282"/>
    <mergeCell ref="FR281:FV282"/>
    <mergeCell ref="FW281:FZ282"/>
    <mergeCell ref="GA281:GD282"/>
    <mergeCell ref="GE281:GH282"/>
    <mergeCell ref="GI281:GK282"/>
    <mergeCell ref="GL281:GN282"/>
    <mergeCell ref="FE282:FE283"/>
    <mergeCell ref="DI283:DM283"/>
    <mergeCell ref="DN283:DS283"/>
    <mergeCell ref="DU283:DY284"/>
    <mergeCell ref="DZ283:EC284"/>
    <mergeCell ref="ED283:EG284"/>
    <mergeCell ref="EH283:EK284"/>
    <mergeCell ref="EL283:EN284"/>
    <mergeCell ref="EO283:EQ284"/>
    <mergeCell ref="FF283:FJ283"/>
    <mergeCell ref="FK283:FP283"/>
    <mergeCell ref="FR283:FV284"/>
    <mergeCell ref="FR279:FV280"/>
    <mergeCell ref="FW279:FZ280"/>
    <mergeCell ref="GA279:GD280"/>
    <mergeCell ref="GE279:GH280"/>
    <mergeCell ref="FW283:FZ284"/>
    <mergeCell ref="GA283:GD284"/>
    <mergeCell ref="GE283:GH284"/>
    <mergeCell ref="GI283:GK284"/>
    <mergeCell ref="GL283:GN284"/>
    <mergeCell ref="CW284:DS284"/>
    <mergeCell ref="ET284:FP284"/>
    <mergeCell ref="CW285:DA286"/>
    <mergeCell ref="DB285:DG286"/>
    <mergeCell ref="DH285:DH286"/>
    <mergeCell ref="DI285:DS286"/>
    <mergeCell ref="DU285:DY286"/>
    <mergeCell ref="DZ285:EC286"/>
    <mergeCell ref="ED285:EG286"/>
    <mergeCell ref="EH285:EK286"/>
    <mergeCell ref="EL285:EN286"/>
    <mergeCell ref="EO285:EQ286"/>
    <mergeCell ref="ET285:EX286"/>
    <mergeCell ref="EY285:FD286"/>
    <mergeCell ref="FE285:FE286"/>
    <mergeCell ref="FF285:FP286"/>
    <mergeCell ref="FR285:FV286"/>
    <mergeCell ref="FW285:FZ286"/>
    <mergeCell ref="GA285:GD286"/>
    <mergeCell ref="GE285:GH286"/>
    <mergeCell ref="GI285:GK286"/>
    <mergeCell ref="GL285:GN286"/>
    <mergeCell ref="CW282:DA283"/>
    <mergeCell ref="DB282:DG283"/>
    <mergeCell ref="DH282:DH283"/>
    <mergeCell ref="ET282:EX283"/>
    <mergeCell ref="EY282:FD283"/>
    <mergeCell ref="CW287:DS287"/>
    <mergeCell ref="DU287:DY288"/>
    <mergeCell ref="DZ287:EC288"/>
    <mergeCell ref="ED287:EG288"/>
    <mergeCell ref="EH287:EK288"/>
    <mergeCell ref="EL287:EN288"/>
    <mergeCell ref="EO287:EQ288"/>
    <mergeCell ref="ET287:FP287"/>
    <mergeCell ref="FR287:FV288"/>
    <mergeCell ref="FW287:FZ288"/>
    <mergeCell ref="GA287:GD288"/>
    <mergeCell ref="GE287:GH288"/>
    <mergeCell ref="GI287:GK288"/>
    <mergeCell ref="GL287:GN288"/>
    <mergeCell ref="CW288:DA289"/>
    <mergeCell ref="DB288:DG289"/>
    <mergeCell ref="DH288:DH289"/>
    <mergeCell ref="DI288:DM289"/>
    <mergeCell ref="DN288:DS289"/>
    <mergeCell ref="ET288:EX289"/>
    <mergeCell ref="EY288:FD289"/>
    <mergeCell ref="FE288:FE289"/>
    <mergeCell ref="FF288:FJ289"/>
    <mergeCell ref="FK288:FP289"/>
    <mergeCell ref="DU289:DY290"/>
    <mergeCell ref="DZ289:EC290"/>
    <mergeCell ref="ED289:EG290"/>
    <mergeCell ref="EH289:EK290"/>
    <mergeCell ref="EL289:EN290"/>
    <mergeCell ref="EO289:EQ290"/>
    <mergeCell ref="FR289:FV290"/>
    <mergeCell ref="FW289:FZ290"/>
    <mergeCell ref="GA289:GD290"/>
    <mergeCell ref="GE289:GH290"/>
    <mergeCell ref="GI289:GK290"/>
    <mergeCell ref="GL289:GN290"/>
    <mergeCell ref="CW290:DS290"/>
    <mergeCell ref="ET290:FP290"/>
    <mergeCell ref="CW291:DA292"/>
    <mergeCell ref="DB291:DG292"/>
    <mergeCell ref="DH291:DH292"/>
    <mergeCell ref="DI291:DM292"/>
    <mergeCell ref="DN291:DS292"/>
    <mergeCell ref="DU291:DY292"/>
    <mergeCell ref="DZ291:EC292"/>
    <mergeCell ref="ED291:EG292"/>
    <mergeCell ref="EH291:EK292"/>
    <mergeCell ref="EL291:EN292"/>
    <mergeCell ref="EO291:EQ292"/>
    <mergeCell ref="ET291:EX292"/>
    <mergeCell ref="EY291:FD292"/>
    <mergeCell ref="FE291:FE292"/>
    <mergeCell ref="FF291:FJ292"/>
    <mergeCell ref="FK291:FP292"/>
    <mergeCell ref="FR291:FV292"/>
    <mergeCell ref="FW291:FZ292"/>
    <mergeCell ref="GA291:GD292"/>
    <mergeCell ref="GE291:GH292"/>
    <mergeCell ref="GI291:GK292"/>
    <mergeCell ref="GL291:GN292"/>
    <mergeCell ref="CW293:DS293"/>
    <mergeCell ref="DU293:DY294"/>
    <mergeCell ref="DZ293:EC294"/>
    <mergeCell ref="ED293:EG294"/>
    <mergeCell ref="EH293:EK294"/>
    <mergeCell ref="EL293:EN294"/>
    <mergeCell ref="EO293:EQ294"/>
    <mergeCell ref="ET293:FP293"/>
    <mergeCell ref="FR293:FV294"/>
    <mergeCell ref="FW293:FZ294"/>
    <mergeCell ref="GA293:GD294"/>
    <mergeCell ref="GE293:GH294"/>
    <mergeCell ref="GI293:GK294"/>
    <mergeCell ref="GL293:GN294"/>
    <mergeCell ref="CW294:CZ295"/>
    <mergeCell ref="DA294:DG295"/>
    <mergeCell ref="DH294:DH295"/>
    <mergeCell ref="DI294:DS297"/>
    <mergeCell ref="ET294:EW295"/>
    <mergeCell ref="EX294:FD295"/>
    <mergeCell ref="FE294:FE295"/>
    <mergeCell ref="FF294:FP297"/>
    <mergeCell ref="DU295:DY298"/>
    <mergeCell ref="DZ295:EC298"/>
    <mergeCell ref="ED295:EG298"/>
    <mergeCell ref="EH295:EK298"/>
    <mergeCell ref="EL295:EN298"/>
    <mergeCell ref="EO295:EQ298"/>
    <mergeCell ref="FR295:FV298"/>
    <mergeCell ref="FW295:FZ298"/>
    <mergeCell ref="GA295:GD298"/>
    <mergeCell ref="GE295:GH298"/>
    <mergeCell ref="GI295:GK298"/>
    <mergeCell ref="GL295:GN298"/>
    <mergeCell ref="CW296:DH296"/>
    <mergeCell ref="ET296:FE296"/>
    <mergeCell ref="CW298:DS298"/>
    <mergeCell ref="ET298:FP298"/>
    <mergeCell ref="CW299:DI301"/>
    <mergeCell ref="DJ299:DL301"/>
    <mergeCell ref="DM299:DS301"/>
    <mergeCell ref="DU299:DY300"/>
    <mergeCell ref="DZ299:EC300"/>
    <mergeCell ref="ED299:EG300"/>
    <mergeCell ref="EH299:EK300"/>
    <mergeCell ref="EL299:EN300"/>
    <mergeCell ref="EO299:EQ300"/>
    <mergeCell ref="ET299:FF301"/>
    <mergeCell ref="FG299:FI301"/>
    <mergeCell ref="FJ299:FP301"/>
    <mergeCell ref="FR299:FV300"/>
    <mergeCell ref="FW299:FZ300"/>
    <mergeCell ref="GA299:GD300"/>
    <mergeCell ref="GE299:GH300"/>
    <mergeCell ref="GI299:GK300"/>
    <mergeCell ref="GL299:GN300"/>
    <mergeCell ref="DU301:DY302"/>
    <mergeCell ref="DZ301:EC302"/>
    <mergeCell ref="ED301:EG302"/>
    <mergeCell ref="EH301:EK302"/>
    <mergeCell ref="EL301:EN302"/>
    <mergeCell ref="EO301:EQ302"/>
    <mergeCell ref="FR301:FV302"/>
    <mergeCell ref="FW301:FZ302"/>
    <mergeCell ref="GA301:GD302"/>
    <mergeCell ref="GE301:GH302"/>
    <mergeCell ref="GI301:GK302"/>
    <mergeCell ref="GL301:GN302"/>
    <mergeCell ref="CW303:DB303"/>
    <mergeCell ref="DC303:DG303"/>
    <mergeCell ref="DH303:DM303"/>
    <mergeCell ref="DN303:DS303"/>
    <mergeCell ref="DU303:DY304"/>
    <mergeCell ref="DZ303:EC304"/>
    <mergeCell ref="ED303:EG304"/>
    <mergeCell ref="EH303:EK304"/>
    <mergeCell ref="EL303:EN304"/>
    <mergeCell ref="EO303:EQ304"/>
    <mergeCell ref="ET303:EY303"/>
    <mergeCell ref="EZ303:FD303"/>
    <mergeCell ref="FE303:FJ303"/>
    <mergeCell ref="FK303:FP303"/>
    <mergeCell ref="FR303:FV304"/>
    <mergeCell ref="FW303:FZ304"/>
    <mergeCell ref="GA303:GD304"/>
    <mergeCell ref="GE303:GH304"/>
    <mergeCell ref="GI303:GK304"/>
    <mergeCell ref="GL303:GN304"/>
    <mergeCell ref="CW304:DB305"/>
    <mergeCell ref="DC304:DG305"/>
    <mergeCell ref="DH304:DM305"/>
    <mergeCell ref="DN304:DS305"/>
    <mergeCell ref="ET304:EY305"/>
    <mergeCell ref="EZ304:FD305"/>
    <mergeCell ref="FE304:FJ305"/>
    <mergeCell ref="FK304:FP305"/>
    <mergeCell ref="DU305:DY306"/>
    <mergeCell ref="DZ305:EC306"/>
    <mergeCell ref="ED305:EG306"/>
    <mergeCell ref="EH305:EK306"/>
    <mergeCell ref="EL305:EN306"/>
    <mergeCell ref="EO305:EQ306"/>
    <mergeCell ref="FR305:FV306"/>
    <mergeCell ref="FW305:FZ306"/>
    <mergeCell ref="GA305:GD306"/>
    <mergeCell ref="GE305:GH306"/>
    <mergeCell ref="GI305:GK306"/>
    <mergeCell ref="GL305:GN306"/>
    <mergeCell ref="CW307:CY309"/>
    <mergeCell ref="CZ307:DC309"/>
    <mergeCell ref="DE307:DG309"/>
    <mergeCell ref="DH307:DK309"/>
    <mergeCell ref="DM307:DO309"/>
    <mergeCell ref="DP307:DS309"/>
    <mergeCell ref="DU307:DY308"/>
    <mergeCell ref="DZ307:EC308"/>
    <mergeCell ref="ED307:EG308"/>
    <mergeCell ref="EH307:EK308"/>
    <mergeCell ref="EL307:EN308"/>
    <mergeCell ref="EO307:EQ308"/>
    <mergeCell ref="ET307:EV309"/>
    <mergeCell ref="EW307:EZ309"/>
    <mergeCell ref="FB307:FD309"/>
    <mergeCell ref="FE307:FH309"/>
    <mergeCell ref="FJ307:FL309"/>
    <mergeCell ref="FM307:FP309"/>
    <mergeCell ref="FR307:FV308"/>
    <mergeCell ref="FW307:FZ308"/>
    <mergeCell ref="GA307:GD308"/>
    <mergeCell ref="GE307:GH308"/>
    <mergeCell ref="GI307:GK308"/>
    <mergeCell ref="GL307:GN308"/>
    <mergeCell ref="DU309:DY310"/>
    <mergeCell ref="DZ309:EC310"/>
    <mergeCell ref="ED309:EG310"/>
    <mergeCell ref="EH309:EK310"/>
    <mergeCell ref="EL309:EN310"/>
    <mergeCell ref="EO309:EQ310"/>
    <mergeCell ref="FR309:FV310"/>
    <mergeCell ref="FW309:FZ310"/>
    <mergeCell ref="GA309:GD310"/>
    <mergeCell ref="GE309:GH310"/>
    <mergeCell ref="GI309:GK310"/>
    <mergeCell ref="GL309:GN310"/>
    <mergeCell ref="CW311:DS311"/>
    <mergeCell ref="DU311:DY312"/>
    <mergeCell ref="DZ311:EC312"/>
    <mergeCell ref="ED311:EG312"/>
    <mergeCell ref="EH311:EK312"/>
    <mergeCell ref="EL311:EN312"/>
    <mergeCell ref="EO311:EQ312"/>
    <mergeCell ref="ET311:FP311"/>
    <mergeCell ref="FR311:FV312"/>
    <mergeCell ref="FW311:FZ312"/>
    <mergeCell ref="GA311:GD312"/>
    <mergeCell ref="GE311:GH312"/>
    <mergeCell ref="GI311:GK312"/>
    <mergeCell ref="GL311:GN312"/>
    <mergeCell ref="CW312:DI312"/>
    <mergeCell ref="DJ312:DO312"/>
    <mergeCell ref="DP312:DS312"/>
    <mergeCell ref="ET312:FF312"/>
    <mergeCell ref="FG312:FL312"/>
    <mergeCell ref="FM312:FP312"/>
    <mergeCell ref="DU313:DY314"/>
    <mergeCell ref="DZ313:EC314"/>
    <mergeCell ref="ED313:EG314"/>
    <mergeCell ref="EH313:EK314"/>
    <mergeCell ref="EL313:EN314"/>
    <mergeCell ref="EO313:EQ314"/>
    <mergeCell ref="FR313:FV314"/>
    <mergeCell ref="FW313:FZ314"/>
    <mergeCell ref="GA313:GD314"/>
    <mergeCell ref="GE313:GH314"/>
    <mergeCell ref="GI313:GK314"/>
    <mergeCell ref="GL313:GN314"/>
    <mergeCell ref="CW314:CZ314"/>
    <mergeCell ref="DA314:DG314"/>
    <mergeCell ref="DI314:DL314"/>
    <mergeCell ref="DM314:DS314"/>
    <mergeCell ref="ET314:EW314"/>
    <mergeCell ref="EX314:FD314"/>
    <mergeCell ref="FF314:FI314"/>
    <mergeCell ref="FJ314:FP314"/>
    <mergeCell ref="DU315:DY317"/>
    <mergeCell ref="DZ315:EC317"/>
    <mergeCell ref="ED315:EG317"/>
    <mergeCell ref="EH315:EK317"/>
    <mergeCell ref="EL315:EN317"/>
    <mergeCell ref="EO315:EQ317"/>
    <mergeCell ref="FR315:FV317"/>
    <mergeCell ref="FW315:FZ317"/>
    <mergeCell ref="GA315:GD317"/>
    <mergeCell ref="GE315:GH317"/>
    <mergeCell ref="GI315:GK317"/>
    <mergeCell ref="GL315:GN317"/>
    <mergeCell ref="CW316:CZ316"/>
    <mergeCell ref="DA316:DG316"/>
    <mergeCell ref="DI316:DL316"/>
    <mergeCell ref="DM316:DS316"/>
    <mergeCell ref="ET316:EW316"/>
    <mergeCell ref="EX316:FD316"/>
    <mergeCell ref="FF316:FI316"/>
    <mergeCell ref="FJ316:FP316"/>
    <mergeCell ref="CW317:DS317"/>
    <mergeCell ref="ET317:FP317"/>
    <mergeCell ref="CV318:ER318"/>
    <mergeCell ref="ES318:GO318"/>
    <mergeCell ref="CV319:CV321"/>
    <mergeCell ref="CW319:ER321"/>
    <mergeCell ref="CV322:ER322"/>
    <mergeCell ref="ES322:GO322"/>
    <mergeCell ref="CV323:DE326"/>
    <mergeCell ref="DF323:EQ323"/>
    <mergeCell ref="ER323:ER370"/>
    <mergeCell ref="ES323:FB326"/>
    <mergeCell ref="FC323:GN323"/>
    <mergeCell ref="GO323:GO370"/>
    <mergeCell ref="DF324:DX325"/>
    <mergeCell ref="DY324:DY325"/>
    <mergeCell ref="DZ324:EC327"/>
    <mergeCell ref="ED324:EG327"/>
    <mergeCell ref="EH324:EK327"/>
    <mergeCell ref="EL324:EQ325"/>
    <mergeCell ref="FC324:FU325"/>
    <mergeCell ref="FV324:FV325"/>
    <mergeCell ref="FW324:FZ327"/>
    <mergeCell ref="GA324:GD327"/>
    <mergeCell ref="GE324:GH327"/>
    <mergeCell ref="GI324:GN325"/>
    <mergeCell ref="DF326:DY326"/>
    <mergeCell ref="EL326:EN327"/>
    <mergeCell ref="EO326:EQ327"/>
    <mergeCell ref="FC326:FV326"/>
    <mergeCell ref="GI326:GK327"/>
    <mergeCell ref="GL326:GN327"/>
    <mergeCell ref="CV327:DY327"/>
    <mergeCell ref="ES327:FV327"/>
    <mergeCell ref="GA328:GD329"/>
    <mergeCell ref="GE328:GH329"/>
    <mergeCell ref="GI328:GK329"/>
    <mergeCell ref="GL328:GN329"/>
    <mergeCell ref="CW330:DG331"/>
    <mergeCell ref="DI330:DS331"/>
    <mergeCell ref="DU330:DY331"/>
    <mergeCell ref="DZ330:EC331"/>
    <mergeCell ref="ED330:EG331"/>
    <mergeCell ref="EH330:EK331"/>
    <mergeCell ref="EL330:EN331"/>
    <mergeCell ref="EO330:EQ331"/>
    <mergeCell ref="ET330:FD331"/>
    <mergeCell ref="FF330:FP331"/>
    <mergeCell ref="FR330:FV331"/>
    <mergeCell ref="FW330:FZ331"/>
    <mergeCell ref="GA330:GD331"/>
    <mergeCell ref="GE330:GH331"/>
    <mergeCell ref="GI330:GK331"/>
    <mergeCell ref="GL330:GN331"/>
    <mergeCell ref="CW328:DG329"/>
    <mergeCell ref="DI328:DS329"/>
    <mergeCell ref="DT328:DT370"/>
    <mergeCell ref="DU328:DY329"/>
    <mergeCell ref="DZ328:EC329"/>
    <mergeCell ref="ED328:EG329"/>
    <mergeCell ref="EH328:EK329"/>
    <mergeCell ref="EL328:EN329"/>
    <mergeCell ref="EO328:EQ329"/>
    <mergeCell ref="ES328:ES370"/>
    <mergeCell ref="ET328:FD329"/>
    <mergeCell ref="FF328:FP329"/>
    <mergeCell ref="GI332:GK333"/>
    <mergeCell ref="GL332:GN333"/>
    <mergeCell ref="DI333:DS333"/>
    <mergeCell ref="FF333:FP333"/>
    <mergeCell ref="DI334:DM335"/>
    <mergeCell ref="DN334:DS335"/>
    <mergeCell ref="DU334:DY335"/>
    <mergeCell ref="DZ334:EC335"/>
    <mergeCell ref="ED334:EG335"/>
    <mergeCell ref="EH334:EK335"/>
    <mergeCell ref="EL334:EN335"/>
    <mergeCell ref="EO334:EQ335"/>
    <mergeCell ref="FF334:FJ335"/>
    <mergeCell ref="FK334:FP335"/>
    <mergeCell ref="FR334:FV335"/>
    <mergeCell ref="FW334:FZ335"/>
    <mergeCell ref="GA334:GD335"/>
    <mergeCell ref="GE334:GH335"/>
    <mergeCell ref="GI334:GK335"/>
    <mergeCell ref="GL334:GN335"/>
    <mergeCell ref="FE335:FE336"/>
    <mergeCell ref="DI336:DM336"/>
    <mergeCell ref="DN336:DS336"/>
    <mergeCell ref="DU336:DY337"/>
    <mergeCell ref="DZ336:EC337"/>
    <mergeCell ref="ED336:EG337"/>
    <mergeCell ref="EH336:EK337"/>
    <mergeCell ref="EL336:EN337"/>
    <mergeCell ref="EO336:EQ337"/>
    <mergeCell ref="FF336:FJ336"/>
    <mergeCell ref="FK336:FP336"/>
    <mergeCell ref="FR336:FV337"/>
    <mergeCell ref="FR332:FV333"/>
    <mergeCell ref="FW332:FZ333"/>
    <mergeCell ref="GA332:GD333"/>
    <mergeCell ref="GE332:GH333"/>
    <mergeCell ref="FW336:FZ337"/>
    <mergeCell ref="GA336:GD337"/>
    <mergeCell ref="GE336:GH337"/>
    <mergeCell ref="GI336:GK337"/>
    <mergeCell ref="GL336:GN337"/>
    <mergeCell ref="CW337:DS337"/>
    <mergeCell ref="ET337:FP337"/>
    <mergeCell ref="CW338:DA339"/>
    <mergeCell ref="DB338:DG339"/>
    <mergeCell ref="DH338:DH339"/>
    <mergeCell ref="DI338:DS339"/>
    <mergeCell ref="DU338:DY339"/>
    <mergeCell ref="DZ338:EC339"/>
    <mergeCell ref="ED338:EG339"/>
    <mergeCell ref="EH338:EK339"/>
    <mergeCell ref="EL338:EN339"/>
    <mergeCell ref="EO338:EQ339"/>
    <mergeCell ref="ET338:EX339"/>
    <mergeCell ref="EY338:FD339"/>
    <mergeCell ref="FE338:FE339"/>
    <mergeCell ref="FF338:FP339"/>
    <mergeCell ref="FR338:FV339"/>
    <mergeCell ref="FW338:FZ339"/>
    <mergeCell ref="GA338:GD339"/>
    <mergeCell ref="GE338:GH339"/>
    <mergeCell ref="GI338:GK339"/>
    <mergeCell ref="GL338:GN339"/>
    <mergeCell ref="CW335:DA336"/>
    <mergeCell ref="DB335:DG336"/>
    <mergeCell ref="DH335:DH336"/>
    <mergeCell ref="ET335:EX336"/>
    <mergeCell ref="EY335:FD336"/>
    <mergeCell ref="CW340:DS340"/>
    <mergeCell ref="DU340:DY341"/>
    <mergeCell ref="DZ340:EC341"/>
    <mergeCell ref="ED340:EG341"/>
    <mergeCell ref="EH340:EK341"/>
    <mergeCell ref="EL340:EN341"/>
    <mergeCell ref="EO340:EQ341"/>
    <mergeCell ref="ET340:FP340"/>
    <mergeCell ref="FR340:FV341"/>
    <mergeCell ref="FW340:FZ341"/>
    <mergeCell ref="GA340:GD341"/>
    <mergeCell ref="GE340:GH341"/>
    <mergeCell ref="GI340:GK341"/>
    <mergeCell ref="FQ328:FQ370"/>
    <mergeCell ref="FR328:FV329"/>
    <mergeCell ref="FW328:FZ329"/>
    <mergeCell ref="CW332:DC333"/>
    <mergeCell ref="DD332:DG333"/>
    <mergeCell ref="DH332:DH333"/>
    <mergeCell ref="DI332:DM332"/>
    <mergeCell ref="DN332:DS332"/>
    <mergeCell ref="DU332:DY333"/>
    <mergeCell ref="DZ332:EC333"/>
    <mergeCell ref="ED332:EG333"/>
    <mergeCell ref="EH332:EK333"/>
    <mergeCell ref="EL332:EN333"/>
    <mergeCell ref="EO332:EQ333"/>
    <mergeCell ref="ET332:EZ333"/>
    <mergeCell ref="GL340:GN341"/>
    <mergeCell ref="CW341:DA342"/>
    <mergeCell ref="DB341:DG342"/>
    <mergeCell ref="DH341:DH342"/>
    <mergeCell ref="DI341:DM342"/>
    <mergeCell ref="DN341:DS342"/>
    <mergeCell ref="ET341:EX342"/>
    <mergeCell ref="EY341:FD342"/>
    <mergeCell ref="FE341:FE342"/>
    <mergeCell ref="FF341:FJ342"/>
    <mergeCell ref="FK341:FP342"/>
    <mergeCell ref="DU342:DY343"/>
    <mergeCell ref="DZ342:EC343"/>
    <mergeCell ref="ED342:EG343"/>
    <mergeCell ref="EH342:EK343"/>
    <mergeCell ref="EL342:EN343"/>
    <mergeCell ref="EO342:EQ343"/>
    <mergeCell ref="FR342:FV343"/>
    <mergeCell ref="FW342:FZ343"/>
    <mergeCell ref="GA342:GD343"/>
    <mergeCell ref="GE342:GH343"/>
    <mergeCell ref="GI342:GK343"/>
    <mergeCell ref="GL342:GN343"/>
    <mergeCell ref="CW343:DS343"/>
    <mergeCell ref="ET343:FP343"/>
    <mergeCell ref="CW344:DA345"/>
    <mergeCell ref="DB344:DG345"/>
    <mergeCell ref="DH344:DH345"/>
    <mergeCell ref="DI344:DM345"/>
    <mergeCell ref="DN344:DS345"/>
    <mergeCell ref="DU344:DY345"/>
    <mergeCell ref="DZ344:EC345"/>
    <mergeCell ref="ED344:EG345"/>
    <mergeCell ref="EH344:EK345"/>
    <mergeCell ref="EL344:EN345"/>
    <mergeCell ref="EO344:EQ345"/>
    <mergeCell ref="ET344:EX345"/>
    <mergeCell ref="EY344:FD345"/>
    <mergeCell ref="FE344:FE345"/>
    <mergeCell ref="FF344:FJ345"/>
    <mergeCell ref="FK344:FP345"/>
    <mergeCell ref="FR344:FV345"/>
    <mergeCell ref="FW344:FZ345"/>
    <mergeCell ref="GA344:GD345"/>
    <mergeCell ref="GE344:GH345"/>
    <mergeCell ref="GI344:GK345"/>
    <mergeCell ref="GL344:GN345"/>
    <mergeCell ref="CW346:DS346"/>
    <mergeCell ref="DU346:DY347"/>
    <mergeCell ref="DZ346:EC347"/>
    <mergeCell ref="ED346:EG347"/>
    <mergeCell ref="EH346:EK347"/>
    <mergeCell ref="EL346:EN347"/>
    <mergeCell ref="EO346:EQ347"/>
    <mergeCell ref="ET346:FP346"/>
    <mergeCell ref="FR346:FV347"/>
    <mergeCell ref="FW346:FZ347"/>
    <mergeCell ref="GA346:GD347"/>
    <mergeCell ref="GE346:GH347"/>
    <mergeCell ref="GI346:GK347"/>
    <mergeCell ref="GL346:GN347"/>
    <mergeCell ref="CW347:CZ348"/>
    <mergeCell ref="DA347:DG348"/>
    <mergeCell ref="DH347:DH348"/>
    <mergeCell ref="DI347:DS350"/>
    <mergeCell ref="ET347:EW348"/>
    <mergeCell ref="EX347:FD348"/>
    <mergeCell ref="FE347:FE348"/>
    <mergeCell ref="FF347:FP350"/>
    <mergeCell ref="DU348:DY351"/>
    <mergeCell ref="DZ348:EC351"/>
    <mergeCell ref="ED348:EG351"/>
    <mergeCell ref="EH348:EK351"/>
    <mergeCell ref="EL348:EN351"/>
    <mergeCell ref="EO348:EQ351"/>
    <mergeCell ref="FR348:FV351"/>
    <mergeCell ref="FW348:FZ351"/>
    <mergeCell ref="GA348:GD351"/>
    <mergeCell ref="GE348:GH351"/>
    <mergeCell ref="GI348:GK351"/>
    <mergeCell ref="GL348:GN351"/>
    <mergeCell ref="CW349:DH349"/>
    <mergeCell ref="ET349:FE349"/>
    <mergeCell ref="CW351:DS351"/>
    <mergeCell ref="ET351:FP351"/>
    <mergeCell ref="CW352:DI354"/>
    <mergeCell ref="DJ352:DL354"/>
    <mergeCell ref="DM352:DS354"/>
    <mergeCell ref="DU352:DY353"/>
    <mergeCell ref="DZ352:EC353"/>
    <mergeCell ref="ED352:EG353"/>
    <mergeCell ref="EH352:EK353"/>
    <mergeCell ref="EL352:EN353"/>
    <mergeCell ref="EO352:EQ353"/>
    <mergeCell ref="ET352:FF354"/>
    <mergeCell ref="FG352:FI354"/>
    <mergeCell ref="FJ352:FP354"/>
    <mergeCell ref="FR352:FV353"/>
    <mergeCell ref="FW352:FZ353"/>
    <mergeCell ref="GA352:GD353"/>
    <mergeCell ref="GE352:GH353"/>
    <mergeCell ref="GI352:GK353"/>
    <mergeCell ref="GL352:GN353"/>
    <mergeCell ref="DU354:DY355"/>
    <mergeCell ref="DZ354:EC355"/>
    <mergeCell ref="ED354:EG355"/>
    <mergeCell ref="EH354:EK355"/>
    <mergeCell ref="EL354:EN355"/>
    <mergeCell ref="EO354:EQ355"/>
    <mergeCell ref="FR354:FV355"/>
    <mergeCell ref="FW354:FZ355"/>
    <mergeCell ref="GA354:GD355"/>
    <mergeCell ref="GE354:GH355"/>
    <mergeCell ref="GI354:GK355"/>
    <mergeCell ref="GL354:GN355"/>
    <mergeCell ref="CW356:DB356"/>
    <mergeCell ref="DC356:DG356"/>
    <mergeCell ref="DH356:DM356"/>
    <mergeCell ref="DN356:DS356"/>
    <mergeCell ref="DU356:DY357"/>
    <mergeCell ref="DZ356:EC357"/>
    <mergeCell ref="ED356:EG357"/>
    <mergeCell ref="EH356:EK357"/>
    <mergeCell ref="EL356:EN357"/>
    <mergeCell ref="EO356:EQ357"/>
    <mergeCell ref="ET356:EY356"/>
    <mergeCell ref="EZ356:FD356"/>
    <mergeCell ref="FE356:FJ356"/>
    <mergeCell ref="FK356:FP356"/>
    <mergeCell ref="FR356:FV357"/>
    <mergeCell ref="FW356:FZ357"/>
    <mergeCell ref="GA356:GD357"/>
    <mergeCell ref="GE356:GH357"/>
    <mergeCell ref="GI356:GK357"/>
    <mergeCell ref="GL356:GN357"/>
    <mergeCell ref="CW357:DB358"/>
    <mergeCell ref="DC357:DG358"/>
    <mergeCell ref="DH357:DM358"/>
    <mergeCell ref="DN357:DS358"/>
    <mergeCell ref="ET357:EY358"/>
    <mergeCell ref="EZ357:FD358"/>
    <mergeCell ref="FE357:FJ358"/>
    <mergeCell ref="FK357:FP358"/>
    <mergeCell ref="DU358:DY359"/>
    <mergeCell ref="DZ358:EC359"/>
    <mergeCell ref="ED358:EG359"/>
    <mergeCell ref="EH358:EK359"/>
    <mergeCell ref="EL358:EN359"/>
    <mergeCell ref="EO358:EQ359"/>
    <mergeCell ref="FR358:FV359"/>
    <mergeCell ref="FW358:FZ359"/>
    <mergeCell ref="GA358:GD359"/>
    <mergeCell ref="GE358:GH359"/>
    <mergeCell ref="GI358:GK359"/>
    <mergeCell ref="GL358:GN359"/>
    <mergeCell ref="CW360:CY362"/>
    <mergeCell ref="CZ360:DC362"/>
    <mergeCell ref="DE360:DG362"/>
    <mergeCell ref="DH360:DK362"/>
    <mergeCell ref="DM360:DO362"/>
    <mergeCell ref="DP360:DS362"/>
    <mergeCell ref="DU360:DY361"/>
    <mergeCell ref="DZ360:EC361"/>
    <mergeCell ref="ED360:EG361"/>
    <mergeCell ref="EH360:EK361"/>
    <mergeCell ref="EL360:EN361"/>
    <mergeCell ref="EO360:EQ361"/>
    <mergeCell ref="ET360:EV362"/>
    <mergeCell ref="EW360:EZ362"/>
    <mergeCell ref="FB360:FD362"/>
    <mergeCell ref="FE360:FH362"/>
    <mergeCell ref="FJ360:FL362"/>
    <mergeCell ref="FM360:FP362"/>
    <mergeCell ref="FR360:FV361"/>
    <mergeCell ref="FW360:FZ361"/>
    <mergeCell ref="GA360:GD361"/>
    <mergeCell ref="GE360:GH361"/>
    <mergeCell ref="GI360:GK361"/>
    <mergeCell ref="GL360:GN361"/>
    <mergeCell ref="DU362:DY363"/>
    <mergeCell ref="DZ362:EC363"/>
    <mergeCell ref="ED362:EG363"/>
    <mergeCell ref="EH362:EK363"/>
    <mergeCell ref="EL362:EN363"/>
    <mergeCell ref="EO362:EQ363"/>
    <mergeCell ref="FR362:FV363"/>
    <mergeCell ref="FW362:FZ363"/>
    <mergeCell ref="GA362:GD363"/>
    <mergeCell ref="GE362:GH363"/>
    <mergeCell ref="GI362:GK363"/>
    <mergeCell ref="GL362:GN363"/>
    <mergeCell ref="CW364:DS364"/>
    <mergeCell ref="DU364:DY365"/>
    <mergeCell ref="DZ364:EC365"/>
    <mergeCell ref="ED364:EG365"/>
    <mergeCell ref="EH364:EK365"/>
    <mergeCell ref="EL364:EN365"/>
    <mergeCell ref="EO364:EQ365"/>
    <mergeCell ref="ET364:FP364"/>
    <mergeCell ref="FR364:FV365"/>
    <mergeCell ref="FW364:FZ365"/>
    <mergeCell ref="GA364:GD365"/>
    <mergeCell ref="GE364:GH365"/>
    <mergeCell ref="GI364:GK365"/>
    <mergeCell ref="GL364:GN365"/>
    <mergeCell ref="CW365:DI365"/>
    <mergeCell ref="DJ365:DO365"/>
    <mergeCell ref="DP365:DS365"/>
    <mergeCell ref="ET365:FF365"/>
    <mergeCell ref="FG365:FL365"/>
    <mergeCell ref="FM365:FP365"/>
    <mergeCell ref="EH366:EK367"/>
    <mergeCell ref="EL366:EN367"/>
    <mergeCell ref="EO366:EQ367"/>
    <mergeCell ref="FR366:FV367"/>
    <mergeCell ref="FW366:FZ367"/>
    <mergeCell ref="GA366:GD367"/>
    <mergeCell ref="GE366:GH367"/>
    <mergeCell ref="GI366:GK367"/>
    <mergeCell ref="GL366:GN367"/>
    <mergeCell ref="CW367:CZ367"/>
    <mergeCell ref="DA367:DG367"/>
    <mergeCell ref="DI367:DL367"/>
    <mergeCell ref="DM367:DS367"/>
    <mergeCell ref="ET367:EW367"/>
    <mergeCell ref="EX367:FD367"/>
    <mergeCell ref="FF367:FI367"/>
    <mergeCell ref="FJ367:FP367"/>
    <mergeCell ref="CV371:ER371"/>
    <mergeCell ref="ES371:GO371"/>
    <mergeCell ref="DU368:DY370"/>
    <mergeCell ref="DZ368:EC370"/>
    <mergeCell ref="ED368:EG370"/>
    <mergeCell ref="EH368:EK370"/>
    <mergeCell ref="EL368:EN370"/>
    <mergeCell ref="EO368:EQ370"/>
    <mergeCell ref="FR368:FV370"/>
    <mergeCell ref="FW368:FZ370"/>
    <mergeCell ref="GA368:GD370"/>
    <mergeCell ref="GE368:GH370"/>
    <mergeCell ref="GI368:GK370"/>
    <mergeCell ref="GL368:GN370"/>
    <mergeCell ref="CW369:CZ369"/>
    <mergeCell ref="DA369:DG369"/>
    <mergeCell ref="DI369:DL369"/>
    <mergeCell ref="DM369:DS369"/>
    <mergeCell ref="ET369:EW369"/>
    <mergeCell ref="EX369:FD369"/>
    <mergeCell ref="FF369:FI369"/>
    <mergeCell ref="FJ369:FP369"/>
    <mergeCell ref="CW370:DS370"/>
    <mergeCell ref="ET370:FP370"/>
    <mergeCell ref="CV328:CV370"/>
    <mergeCell ref="FA332:FD333"/>
    <mergeCell ref="FE332:FE333"/>
    <mergeCell ref="FF332:FJ332"/>
    <mergeCell ref="FK332:FP332"/>
    <mergeCell ref="DU366:DY367"/>
    <mergeCell ref="DZ366:EC367"/>
    <mergeCell ref="ED366:EG367"/>
  </mergeCells>
  <dataValidations count="2">
    <dataValidation allowBlank="1" showInputMessage="1" showErrorMessage="1" sqref="K167:X168 K165:AC166 DT8:DX53 DT4:DX5 K220:X221 K218:AC219 Y220:AC264 C222:G250 P258:T258 B222:B251 I222:L250 H222:H251 T245:X250 M222:M251 S245:S251 R254 N263 B263 N261 F261 R261 R263 F263 O262:Q262 B261 C262:E262 M261:M263 G262:L262 S262:X262 C258:N258 B258:B259 O258:O259 U258:U259 N245:R250 B254 B253:X253 E254 J254 B257:U257 V257:X258 N222:X240 BH220:BU221 DF220:DS221 DF218:DX219 CX222:DB250 DK258:DO258 CW222:CW251 DD222:DG250 DC222:DC251 DO245:DS250 DH222:DH251 DN245:DN251 DM254 DI263 CW263 DI261 DA261 DM261 DM263 DA263 DJ262:DL262 CW261 CX262:CZ262 DH261:DH263 DB262:DG262 DI10:DS28 Y167:AC211 K61:X62 K114:X115 K59:AC60 K112:AC113 Y114:AC158 Y61:AC105 C63:G91 P99:T99 B63:B92 I63:L91 H63:H92 T86:X91 M63:M92 S86:S92 R95 N104 B104 N102 F102 R102 R104 F104 O103:Q103 B102 C103:E103 M102:M104 G103:L103 S103:X103 C99:N99 C169:G197 B99:B100 C116:G144 P152:T152 B116:B145 I116:L144 H116:H145 T139:X144 M116:M145 S139:S145 R148 N157 B157 N155 F155 R155 R157 F157 O156:Q156 B155 C156:E156 M155:M157 G156:L156 S156:X156 P205:T205 C152:N152 B152:B153 O152:O153 U152:U153 N139:R144 B148 B147:X147 CW370:DS371 GO4:XFD53 O99:O100 E148 U99:U100 N86:R91 B95 B94:X94 E95 J95 B98:U98 GO163:GO211 ET163:GN163 V98:X99 N63:X81 BH61:BU62 DF61:DS62 DF59:DX60 CX63:DB91 AY163:CS163 DK99:DO99 CW63:CW92 DD63:DG91 DT163:DX164 DC63:DC92 DY163:ES211 DO86:DS91 ET264:FP265 B169:B198 GO216:GO264 DH63:DH92 DN86:DN92 ET211:FP212 DM95 DI104 CW104 DI102 DA102 DM102 DM104 DT265:ES265 CW264:DS265 DN262:DS262 DA104 ET158:FP159 CX258:DI258 J148 CW258:CW259 DJ258:DJ259 DP258:DP259 DI245:DM250 I169:L197 CW254 CW253:DS253 CZ254 DE254 CW257:DP257 DQ257:DS258 BV220:BZ264 AZ222:BD250 BM258:BQ258 AY222:AY251 BF222:BI250 BE222:BE251 BQ245:BU250 BJ222:BJ251 BP245:BP251 BO254 BH217:BZ219 AY217:BG221 FV217:GN264 FC217:FU219 ET217:FB221 ET216:GN216 FC220:FP221 CW211:DS212 FQ220:FU264 EU222:EY250 DJ103:DL103 CW102 FH258:FL258 DI275:DS293 CW158:DS159 B151:U151 GP216:XFD265 ET222:ET251 V151:X152 FA222:FD250 EZ222:EZ251 BK263 N116:X134 AY263 ET4:GN4 BH114:BU115 DF114:DS115 H169:H198 GO57:GO105 ET57:GN57 DF112:DX113 BK261 BC261 FQ53:GN53 BO261 BO263 BC263 BL262:BN262 AY57:CS57 AY261 AZ262:BB262 BJ261:BJ263 GO322:GO370 DY57:ES105 ET322:GN322 BD262:BI262 BP262:BU262 K273:X274 AZ258:BK258 AY258:AY259 BL258:BL259 BR258:BR259 DT159:ES159 T192:X197 M169:M198 AY322:CS322 S192:S198 K271:AC272 ET317:FP318 Y273:AC317 C275:G303 DT216:DX217 CX116:DB144 P311:T311 AY216:CS216 DK152:DO152 CW116:CW145 DD116:DG144 DC116:DC145 DY216:ES264 DO139:DS144 DH116:DH145 DN139:DN145 R201 DM148 DI157 CW157 DI155 DA155 DM155 DT318:ES318 DT110:DX111 B275:B304 DM157 DA157 ET370:FP371 DY110:ES158 DJ156:DL156 N210 B210 N208 CW317:DS318 F208 R208 R210 F210 O209:Q209 B208 GP57:XFD106 FQ106:GO106 C209:E209 M208:M210 G209:L209 S209:X209 C205:N205 B205:B206 O205:O206 U205:U206 N192:R197 B201 B200:X200 E201 J201 B204:U204 GO269:GO317 ET269:GN269 BK245:BO250 V204:X205 FQ265:GO265 AY254 AY253:BU253 DT269:DX270 CW155 CX156:CZ156 DH155:DH157 GP269:XFD318 N169:X187 DT107:XFD109 BH167:BU168 DF167:DS168 GP322:XFD371 FQ371:GO371 I275:L303 DF165:DX166 CX169:DB197 AY269:CS269 DK205:DO205 H275:H304 CW169:CW198 DD169:DG197 DC169:DC198 DY269:ES317 DO192:DS197 DT371:ES371 DH169:DH198 DN192:DN198 Y322:AC323 B319:J327 BB254 DM201 DI210 CW210 DI208 DT319:XFD321 FQ318:GO318 K319:X323 DA208 T298:X303 BG254 AY257:BR257 DT54:XFD56 DT1:XFD3 M275:M304 S298:S304 R307 Y372:XFD1048576 N316 AD322:AX370 BS257:BU258 B316 N314 F314 R314 R316 F316 O315:Q315 B314 C315:E315 M314:M316 G315:L315 S315:X315 C311:N311 B311:B312 O311:O312 U311:U312 N298:R303 B307 B306:X306 E307 J307 B310:U310 GO110:GO158 ET110:GN110 CT322:CT370 ET105:FP106 AY4:CS4 V310:X311 BK222:BU240 DT322:DX323 CA217:CS264 N275:X293 BH273:BU274 DF273:DS274 DF271:DX272 CX275:DB303 DK311:DO311 CW275:CW304 DD275:DG303 DC275:DC304 DO298:DS303 DH275:DH304 DN298:DN304 DM307 DI316 CW316 DI314 DA314 FL245:FP250 FE222:FE251 DM314 DM316 DA316 DJ315:DL315 CW314 CX315:CZ315 DH314:DH316 DB315:DG315 DN315:DS315 CX311:DI311 CW311:CW312 DJ311:DJ312 DP311:DP312 DI298:DM303 CW307 CW306:DS306 CZ307 DE307 CW310:DP310 DQ310:DS311 BV273:BZ317 Y106:AX106 AZ275:BD303 BM311:BQ311 AY275:AY304 AY52:BU53 BF275:BI303 BE275:BE304 DT106:ES106 AY110:CS110 BQ298:BU303 BJ275:BJ304 BP298:BP304 BO307 BH270:BZ272 AY270:BG274 Y110:AC111 CX103:CZ103 DT266:XFD268 FV270:GN317 FC270:FU272 ET270:FB274 FC273:FP274 FQ273:FU317 EU275:EY303 FH311:FL311 ET275:ET304 FA275:FD303 EZ275:EZ304 BK316 AY316 BK314 BC314 BO314 BO316 BC316 BL315:BN315 AY314 AZ315:BB315 BJ314:BJ316 BV318:CT318 BD315:BI315 DT212:ES212 BP315:BU315 AZ311:BK311 AY105:BU106 B105:X106 B211:X212 AY311:AY312 GP110:XFD159 GP163:XFD212 FQ159:GO159 DH102:DH104 FQ212:GO212 BL311:BL312 DT160:XFD162 DB156:DG156 BR311:BR312 DT213:XFD215 DN156:DS156 BV265:CT265 DM208 FK245:FK251 DM210 DA210 DJ209:DL209 CW208 CX209:CZ209 DH208:DH210 DB209:DG209 DN209:DS209 CX205:DI205 CW205:CW206 Y4:AC5 B1:J9 K1:X5 K8:X9 K6:AC7 Y8:AC53 C10:G38 P46:T46 B10:B39 I10:L38 H10:H39 T33:X38 M10:M39 S33:S39 R42 N51 B51 N49 F49 R49 R51 F51 O50:Q50 B49 C50:E50 M49:M51 G50:L50 S50:X50 C46:N46 B46:B47 O46:O47 U46:U47 N33:R38 B42 B41:X41 E42 J42 B45:U45 V45:X46 N10:X28 CX152:DI152 BK298:BO303 Y212:AX212 AY307 AY306:BU306 BB307 BG307 DY322:ES370 AY310:BR310 FJ254 BS310:BU311 BV159:CT159 DB103:DG103 BV212:CT212 BK275:BU293 DN103:DS103 Y57:AC58 CX99:DI99 CW152:CW153 CW99:CW100 DJ205:DJ206 FF263 DP205:DP206 DI192:DM197 A1:A1048576 CW201 DJ99:DJ100 DJ152:DJ153 DP99:DP100 DP152:DP153 Y163:AC164 DI86:DM91 CW95 CW94:DS94 CZ95 DE95 CW98:DP98 DQ98:DS99 BV61:BZ105 AZ63:BD91 BM99:BQ99 AY63:AY92 BF63:BI91 BE63:BE92 BQ86:BU91 BJ63:BJ92 BP86:BP92 BO95 BH58:BZ60 AY58:BG62 FV58:GN105 FC58:FU60 B160:J168 K160:X164 DI139:DM144 Y216:AC217 ET58:FB62 CW148 CW147:DS147 CZ148 DE148 CW151:DP151 DQ151:DS152 BV114:BZ158 AZ116:BD144 BM152:BQ152 AY116:AY145 BF116:BI144 BE116:BE145 BQ139:BU144 BJ116:BJ145 BP139:BP145 BO148 BH111:BZ113 AY111:BG115 FV111:GN158 FC111:FU113 B213:J221 CW200:DS200 K213:X217 CZ201 ET111:FB115 FC114:FP115 FQ114:FU158 EU116:EY144 FH152:FL152 ET116:ET145 DE201 CT4:CT53 FC61:FP62 FA116:FD144 FQ61:FU105 EU63:EY91 FH99:FL99 ET63:ET92 FA63:FD91 EZ63:EZ92 BK104 AY104 BK102 BC102 BO102 BO104 BC104 BL103:BN103 AY102 AZ103:BB103 BJ102:BJ104 BD103:BI103 BP103:BU103 EZ116:EZ145 AZ99:BK99 AY99:AY100 BL99:BL100 AY264:BU265 AY211:BU212 CW204:DP204 BR99:BR100 BK86:BO91 AY95 AY94:BU94 BB95 BG95 AY98:BR98 BS98:BU99 BK63:BU81 CA58:CS105 Y265:AX265 DQ204:DS205 B264:X265 FL86:FP91 B52:X53 ET263 BK157 FF261 EX261 AY157 CA270:CS317 CW1:DE9 BH8:BU9 DF1:DS5 DF8:DS9 DF6:DX7 CX10:DB38 DK46:DO46 CW10:CW39 DD10:DG38 DC10:DC39 DO33:DS38 DH10:DH39 DN33:DN39 B54:J62 K54:X58 FL298:FP303 DM42 DI51 BV167:BZ211 CW51 AD163:AX211 DI49 FE275:FE304 DA49 FK298:FK304 B107:J115 DM49 DM51 CT163:CT211 CW160:DE168 BK155 BC155 DA51 DJ50:DL50 CW49 BO155 CX50:CZ50 BO157 BC157 DH49:DH51 DB50:DG50 BL156:BN156 DN50:DS50 CX46:DI46 BV53:CS53 CW46:CW47 DJ46:DJ47 DP46:DP47 DI33:DM38 CW42 CW41:DS41 CZ42 DE42 CW45:DP45 DQ45:DS46 BV8:BZ52 AZ10:BD38 BM46:BQ46 AY10:AY39 BF10:BI38 BE10:BE39 Y159:AX159 AZ169:BD197 BM205:BQ205 BQ33:BU38 BJ10:BJ39 CW52:DS53 BP33:BP39 K107:X111 AY158:BU159 AY317:BU318 AY155 B158:X159 AZ156:BB156 BJ155:BJ157 BD156:BI156 BP156:BU156 AZ152:BK152 AY152:AY153 BL152:BL153 BR152:BR153 BK139:BO144 AY148 AY147:BU147 BB148 BG148 AY151:BR151 BS151:BU152 BK116:BU134 Y318:AX318 AD110:AX158 FJ307 FF316 ET316 AY169:AY198 BF169:BI197 BE169:BE198 BQ192:BU197 Y269:AC270 BJ169:BJ198 BP192:BP198 BO201 BH164:BZ166 AY164:BG168 FV164:GN211 CV1:CV371 BV106:CT106 B266:J274 K266:X270 B317:X318 FC164:FU166 ET164:FB168 FC167:FP168 FQ167:FU211 EU169:EY197 FH205:FL205 ET169:ET198 FA169:FD197 EZ169:EZ198 BK210 AY210 AD216:AX264 AY370:BU371 DF160:DS164 FF314 AD57:AX105 BO42 CT57:CT105 CW54:DE62 EX314 CT216:CT264 BK208 BC208 BO208 BO210 BC210 BL209:BN209 BV371:CT371 Y319:CT321 AY208 AZ209:BB209 BJ208:BJ210 BD209:BI209 BP209:BU209 AZ205:BK205 AY205:AY206 BL205:BL206 BR205:BR206 Y371:AX371 BK192:BO197 AY201 CT110:CT158 CW319:DE327 AY200:BU200 BB201 BG201 AY204:BR204 BS204:BU205 Y213:CT215 AD269:AX317 CT269:CT317 CW266:DE274 FJ314 Y266:CT268 Y1:CT3 FJ316 EX316 FG315:FI315 Y160:CT162 ET314 EU315:EW315 FE314:FE316 EY315:FD315 FK315:FP315 EU311:FF311 ET311:ET312 FG311:FG312 FM311:FM312 FF298:FJ303 ET307 AD4:AX53 BH5:BZ7 AY5:BG9 FV5:GN52 ET52:FP53 FC5:FU7 ET5:FB9 FC8:FP9 FQ8:FU52 EU10:EY38 FH46:FL46 ET10:ET39 FA10:FD38 EZ10:EZ39 DF54:DS58 CW107:DE115 DF107:DS111 FE63:FE92 Y107:CT109 Y54:CT56 DF319:DS323 CW105:DS106 BK51 AY51 BK49 BC49 BO49 BO51 BC51 BL50:BN50 AY49 AZ50:BB50 BJ49:BJ51 BD50:BI50 BP50:BU50 AZ46:BK46 AY46:AY47 BL46:BL47 BR46:BR47 BK33:BO38 AY42 AY41:BU41 BB42 BG42 AY45:BR45 BS45:BU46 BK10:BU28 CA5:CS52 FL33:FP38 DY4:ES53 FE10:FE39 FK33:FK39 FJ42 FF51 ET51 FF49 EX49 FJ49 FJ51 EX51 FG50:FI50 ET49 EU50:EW50 FE49:FE51 EY50:FD50 FK50:FP50 EU46:FF46 ET46:ET47 FG46:FG47 FM46:FM47 FF33:FJ38 ET42 ET41:FP41 EW42 FB42 ET45:FM45 FN45:FP46 FF10:FP28 CW213:DE221 FK86:FK92 FJ95 FF104 ET104 FF102 EX102 FJ102 FJ104 EX104 FG103:FI103 ET102 EU103:EW103 FE102:FE104 EY103:FD103 FK103:FP103 EU99:FF99 ET99:ET100 FG99:FG100 FM99:FM100 FF86:FJ91 ET95 ET94:FP94 EW95 CA111:CS158 DF213:DS217 BK169:BU187 FL139:FP144 FE116:FE145 FK139:FK145 FJ148 FF157 ET157 FF155 EX155 FJ155 FJ157 EX157 FG156:FI156 ET155 EU156:EW156 FE155:FE157 EY156:FD156 FK156:FP156 EU152:FF152 ET152:ET153 FG152:FG153 FM152:FM153 FF139:FJ144 ET148 ET147:FP147 EW148 FB148 DF266:DS270 FJ261 CA164:CS211 FL192:FP197 FE169:FE198 FK192:FK198 FJ201 FF210 ET210 FF208 EX208 FJ208 FJ210 EX210 FG209:FI209 ET208 EU209:EW209 FE208:FE210 EY209:FD209 FK209:FP209 EU205:FF205 ET205:ET206 FG205:FG206 FM205:FM206 FF192:FJ197 ET201 ET200:FP200 EW201 FB201 ET204:FM204 ET306:FP306 FJ263 EX263 FG262:FI262 ET261 EU262:EW262 FE261:FE263 EY262:FD262 FK262:FP262 EU258:FF258 ET258:ET259 FG258:FG259 FM258:FM259 FF245:FJ250 ET254 ET253:FP253 EW254 FB254 ET257:FM257 FB95 ET151:FM151 ET98:FM98 FN98:FP99 FF63:FP81 FN151:FP152 FF116:FP134 FN204:FP205 FF169:FP187 FN257:FP258 FF222:FP240 EW307 FB307 ET310:FM310 FN310:FP311 FF275:FP293 DT57:DX58 DT61:DX105 DI63:DS81 DT114:DX158 DI116:DS134 DT167:DX211 DI169:DS187 DT220:DX264 DI222:DS240 DT273:DX317 B370:X1048576 DT326:DX370 DI328:DS346 K326:X327 K324:AC325 Y326:AC370 C328:G356 P364:T364 B328:B357 I328:L356 H328:H357 T351:X356 M328:M357 S351:S357 R360 N369 B369 N367 F367 R367 R369 F369 O368:Q368 B367 C368:E368 M367:M369 G368:L368 S368:X368 C364:N364 B364:B365 O364:O365 U364:U365 N351:R356 B360 B359:X359 E360 J360 B363:U363 V363:X364 N328:X346 BH326:BU327 DF326:DS327 DF324:DX325 CX328:DB356 DK364:DO364 CW328:CW357 DD328:DG356 DC328:DC357 DO351:DS356 DH328:DH357 DN351:DN357 DM360 DI369 CW369 DI367 DA367 DM367 DM369 DA369 DJ368:DL368 CW367 CX368:CZ368 DH367:DH369 DB368:DG368 DN368:DS368 CX364:DI364 CW364:CW365 DJ364:DJ365 DP364:DP365 DI351:DM356 CW360 CW359:DS359 CZ360 DE360 CW363:DP363 DQ363:DS364 BV326:BZ370 AZ328:BD356 BM364:BQ364 AY328:AY357 BF328:BI356 BE328:BE357 BQ351:BU356 BJ328:BJ357 BP351:BP357 BO360 BH323:BZ325 AY323:BG327 FV323:GN370 FC323:FU325 ET323:FB327 FC326:FP327 FQ326:FU370 EU328:EY356 FH364:FL364 ET328:ET357 FA328:FD356 EZ328:EZ357 BK369 AY369 BK367 BC367 BO367 BO369 BC369 BL368:BN368 AY367 AZ368:BB368 BJ367:BJ369 BD368:BI368 BP368:BU368 AZ364:BK364 AY364:AY365 BL364:BL365 BR364:BR365 BK351:BO356 AY360 AY359:BU359 BB360 BG360 AY363:BR363 BS363:BU364 BK328:BU346 CA323:CS370 FL351:FP356 FE328:FE357 FK351:FK357 FJ360 FF369 ET369 FF367 EX367 FJ367 FJ369 EX369 FG368:FI368 ET367 EU368:EW368 FE367:FE369 EY368:FD368 FK368:FP368 EU364:FF364 ET364:ET365 FG364:FG365 FM364:FM365 FF351:FJ356 ET360 ET359:FP359 EW360 FB360 ET363:FM363 FN363:FP364 FF328:FP346" xr:uid="{1E724341-BC3D-4511-9C7F-5D582B194050}"/>
    <dataValidation type="list" allowBlank="1" showInputMessage="1" showErrorMessage="1" sqref="N29:X32 N241:X244 BK241:BU244 N294:X297 DI241:DS244 FF241:FP244 BK29:BU32 DI29:DS32 BK294:BU297 DI294:DS297 FF294:FP297 FF29:FP32 N82:X85 BK82:BU85 DI82:DS85 FF82:FP85 N135:X138 BK135:BU138 DI135:DS138 FF135:FP138 N188:X191 BK188:BU191 DI188:DS191 FF188:FP191 N347:X350 BK347:BU350 DI347:DS350 FF347:FP350" xr:uid="{E57553DB-DEDB-45A8-9BE6-D5B69E25A4EA}">
      <formula1>$B$32:$I$32</formula1>
    </dataValidation>
  </dataValidations>
  <pageMargins left="0.7" right="0.7" top="0.75" bottom="0.75" header="0.3" footer="0.3"/>
  <pageSetup paperSize="9" fitToHeight="0" orientation="landscape"/>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tabColor rgb="FF006878"/>
  </sheetPr>
  <dimension ref="A1:Q146"/>
  <sheetViews>
    <sheetView zoomScale="85" zoomScaleNormal="85" zoomScaleSheetLayoutView="55" workbookViewId="0">
      <selection activeCell="C19" sqref="C19:F19"/>
    </sheetView>
  </sheetViews>
  <sheetFormatPr defaultColWidth="12.625" defaultRowHeight="15" customHeight="1" x14ac:dyDescent="0.2"/>
  <cols>
    <col min="1" max="1" width="11.125" style="251" customWidth="1"/>
    <col min="2" max="3" width="19.25" style="251" customWidth="1"/>
    <col min="4" max="4" width="12.625" style="251"/>
    <col min="5" max="5" width="38.125" style="251" customWidth="1"/>
    <col min="6" max="6" width="12.625" style="251"/>
    <col min="7" max="8" width="19.125" style="251" customWidth="1"/>
    <col min="9" max="9" width="0.75" style="251" customWidth="1"/>
    <col min="10" max="10" width="11.125" style="251" customWidth="1"/>
    <col min="11" max="12" width="19.25" style="251" customWidth="1"/>
    <col min="13" max="13" width="12.875" style="251" customWidth="1"/>
    <col min="14" max="14" width="38.125" style="251" customWidth="1"/>
    <col min="15" max="15" width="11.75" style="251" customWidth="1"/>
    <col min="16" max="17" width="19.125" style="251" customWidth="1"/>
    <col min="18" max="16384" width="12.625" style="251"/>
  </cols>
  <sheetData>
    <row r="1" spans="1:17" ht="33.75" customHeight="1" x14ac:dyDescent="0.2">
      <c r="A1" s="1062" t="str">
        <f>IF(Portada!$A$1="www.fly-logics.com","ENMIENDAS (CERTIFICACIONES, AUTORIZACIONES, LIMITACIONES Y SANCIONES)",0)</f>
        <v>ENMIENDAS (CERTIFICACIONES, AUTORIZACIONES, LIMITACIONES Y SANCIONES)</v>
      </c>
      <c r="B1" s="1063"/>
      <c r="C1" s="1063"/>
      <c r="D1" s="1063"/>
      <c r="E1" s="1063"/>
      <c r="F1" s="1063"/>
      <c r="G1" s="1063"/>
      <c r="H1" s="1064"/>
      <c r="I1" s="347"/>
      <c r="J1" s="1062" t="str">
        <f>IF(Portada!$A$1="www.fly-logics.com","ENMIENDAS (CERTIFICACIONES, AUTORIZACIONES, LIMITACIONES Y SANCIONES)",0)</f>
        <v>ENMIENDAS (CERTIFICACIONES, AUTORIZACIONES, LIMITACIONES Y SANCIONES)</v>
      </c>
      <c r="K1" s="1063"/>
      <c r="L1" s="1063"/>
      <c r="M1" s="1063"/>
      <c r="N1" s="1063"/>
      <c r="O1" s="1063"/>
      <c r="P1" s="1063"/>
      <c r="Q1" s="1064"/>
    </row>
    <row r="2" spans="1:17" ht="32.25" customHeight="1" x14ac:dyDescent="0.2">
      <c r="A2" s="345" t="str">
        <f>IF(Portada!$A$1="www.fly-logics.com","TIPO:",0)</f>
        <v>TIPO:</v>
      </c>
      <c r="B2" s="1056"/>
      <c r="C2" s="1057"/>
      <c r="D2" s="345" t="str">
        <f>IF(Portada!$A$1="www.fly-logics.com","CASO:",0)</f>
        <v>CASO:</v>
      </c>
      <c r="E2" s="346"/>
      <c r="F2" s="345" t="str">
        <f>IF(Portada!$A$1="www.fly-logics.com","AUTORIDAD:",0)</f>
        <v>AUTORIDAD:</v>
      </c>
      <c r="G2" s="1056"/>
      <c r="H2" s="1057"/>
      <c r="I2" s="250"/>
      <c r="J2" s="345" t="str">
        <f>IF(Portada!$A$1="www.fly-logics.com","TIPO:",0)</f>
        <v>TIPO:</v>
      </c>
      <c r="K2" s="1056"/>
      <c r="L2" s="1057"/>
      <c r="M2" s="345" t="str">
        <f>IF(Portada!$A$1="www.fly-logics.com","CASO:",0)</f>
        <v>CASO:</v>
      </c>
      <c r="N2" s="346"/>
      <c r="O2" s="345" t="str">
        <f>IF(Portada!$A$1="www.fly-logics.com","AUTORIDAD:",0)</f>
        <v>AUTORIDAD:</v>
      </c>
      <c r="P2" s="1056"/>
      <c r="Q2" s="1057"/>
    </row>
    <row r="3" spans="1:17" ht="32.25" customHeight="1" x14ac:dyDescent="0.2">
      <c r="A3" s="1060" t="str">
        <f>IF(Portada!$A$1="www.fly-logics.com","DESCRIPCIÓN Y VALIDEZ:",0)</f>
        <v>DESCRIPCIÓN Y VALIDEZ:</v>
      </c>
      <c r="B3" s="1061"/>
      <c r="C3" s="1039"/>
      <c r="D3" s="1039"/>
      <c r="E3" s="1039"/>
      <c r="F3" s="1040"/>
      <c r="G3" s="1041"/>
      <c r="H3" s="1042"/>
      <c r="I3" s="250"/>
      <c r="J3" s="1060" t="str">
        <f>IF(Portada!$A$1="www.fly-logics.com","DESCRIPCIÓN Y VALIDEZ:",0)</f>
        <v>DESCRIPCIÓN Y VALIDEZ:</v>
      </c>
      <c r="K3" s="1061"/>
      <c r="L3" s="1039"/>
      <c r="M3" s="1039"/>
      <c r="N3" s="1039"/>
      <c r="O3" s="1040"/>
      <c r="P3" s="1041"/>
      <c r="Q3" s="1042"/>
    </row>
    <row r="4" spans="1:17" ht="32.25" customHeight="1" x14ac:dyDescent="0.2">
      <c r="A4" s="1045"/>
      <c r="B4" s="1046"/>
      <c r="C4" s="1046"/>
      <c r="D4" s="1046"/>
      <c r="E4" s="1046"/>
      <c r="F4" s="1047"/>
      <c r="G4" s="1041"/>
      <c r="H4" s="1042"/>
      <c r="I4" s="250"/>
      <c r="J4" s="1045"/>
      <c r="K4" s="1046"/>
      <c r="L4" s="1046"/>
      <c r="M4" s="1046"/>
      <c r="N4" s="1046"/>
      <c r="O4" s="1047"/>
      <c r="P4" s="1041"/>
      <c r="Q4" s="1042"/>
    </row>
    <row r="5" spans="1:17" ht="16.5" customHeight="1" x14ac:dyDescent="0.2">
      <c r="A5" s="1048"/>
      <c r="B5" s="1049"/>
      <c r="C5" s="1049"/>
      <c r="D5" s="1049"/>
      <c r="E5" s="1049"/>
      <c r="F5" s="1050"/>
      <c r="G5" s="1043"/>
      <c r="H5" s="1044"/>
      <c r="I5" s="250"/>
      <c r="J5" s="1048"/>
      <c r="K5" s="1049"/>
      <c r="L5" s="1049"/>
      <c r="M5" s="1049"/>
      <c r="N5" s="1049"/>
      <c r="O5" s="1050"/>
      <c r="P5" s="1043"/>
      <c r="Q5" s="1044"/>
    </row>
    <row r="6" spans="1:17" ht="16.5" customHeight="1" x14ac:dyDescent="0.2">
      <c r="A6" s="1048"/>
      <c r="B6" s="1049"/>
      <c r="C6" s="1049"/>
      <c r="D6" s="1049"/>
      <c r="E6" s="1049"/>
      <c r="F6" s="1050"/>
      <c r="G6" s="1058" t="str">
        <f>IF(Portada!$A$1="www.fly-logics.com","NOMBRE Y FIRMA",0)</f>
        <v>NOMBRE Y FIRMA</v>
      </c>
      <c r="H6" s="1059"/>
      <c r="I6" s="250"/>
      <c r="J6" s="1048"/>
      <c r="K6" s="1049"/>
      <c r="L6" s="1049"/>
      <c r="M6" s="1049"/>
      <c r="N6" s="1049"/>
      <c r="O6" s="1050"/>
      <c r="P6" s="1058" t="str">
        <f>IF(Portada!$A$1="www.fly-logics.com","NOMBRE Y FIRMA",0)</f>
        <v>NOMBRE Y FIRMA</v>
      </c>
      <c r="Q6" s="1059"/>
    </row>
    <row r="7" spans="1:17" ht="32.25" customHeight="1" x14ac:dyDescent="0.2">
      <c r="A7" s="345" t="str">
        <f>IF(Portada!$A$1="www.fly-logics.com","TIPO:",0)</f>
        <v>TIPO:</v>
      </c>
      <c r="B7" s="1056"/>
      <c r="C7" s="1057"/>
      <c r="D7" s="345" t="str">
        <f>IF(Portada!$A$1="www.fly-logics.com","CASO:",0)</f>
        <v>CASO:</v>
      </c>
      <c r="E7" s="346"/>
      <c r="F7" s="345" t="str">
        <f>IF(Portada!$A$1="www.fly-logics.com","AUTORIDAD:",0)</f>
        <v>AUTORIDAD:</v>
      </c>
      <c r="G7" s="1056"/>
      <c r="H7" s="1057"/>
      <c r="I7" s="250"/>
      <c r="J7" s="345" t="str">
        <f>IF(Portada!$A$1="www.fly-logics.com","TIPO:",0)</f>
        <v>TIPO:</v>
      </c>
      <c r="K7" s="1056"/>
      <c r="L7" s="1057"/>
      <c r="M7" s="345" t="str">
        <f>IF(Portada!$A$1="www.fly-logics.com","CASO:",0)</f>
        <v>CASO:</v>
      </c>
      <c r="N7" s="346"/>
      <c r="O7" s="345" t="str">
        <f>IF(Portada!$A$1="www.fly-logics.com","AUTORIDAD:",0)</f>
        <v>AUTORIDAD:</v>
      </c>
      <c r="P7" s="1056"/>
      <c r="Q7" s="1057"/>
    </row>
    <row r="8" spans="1:17" ht="32.25" customHeight="1" x14ac:dyDescent="0.2">
      <c r="A8" s="1060" t="str">
        <f>IF(Portada!$A$1="www.fly-logics.com","DESCRIPCIÓN Y VALIDEZ:",0)</f>
        <v>DESCRIPCIÓN Y VALIDEZ:</v>
      </c>
      <c r="B8" s="1061"/>
      <c r="C8" s="1039"/>
      <c r="D8" s="1039"/>
      <c r="E8" s="1039"/>
      <c r="F8" s="1040"/>
      <c r="G8" s="1041"/>
      <c r="H8" s="1042"/>
      <c r="I8" s="250"/>
      <c r="J8" s="1060" t="str">
        <f>IF(Portada!$A$1="www.fly-logics.com","DESCRIPCIÓN Y VALIDEZ:",0)</f>
        <v>DESCRIPCIÓN Y VALIDEZ:</v>
      </c>
      <c r="K8" s="1061"/>
      <c r="L8" s="1039"/>
      <c r="M8" s="1039"/>
      <c r="N8" s="1039"/>
      <c r="O8" s="1040"/>
      <c r="P8" s="1041"/>
      <c r="Q8" s="1042"/>
    </row>
    <row r="9" spans="1:17" ht="32.25" customHeight="1" x14ac:dyDescent="0.2">
      <c r="A9" s="1045"/>
      <c r="B9" s="1046"/>
      <c r="C9" s="1046"/>
      <c r="D9" s="1046"/>
      <c r="E9" s="1046"/>
      <c r="F9" s="1047"/>
      <c r="G9" s="1041"/>
      <c r="H9" s="1042"/>
      <c r="I9" s="250"/>
      <c r="J9" s="1045"/>
      <c r="K9" s="1046"/>
      <c r="L9" s="1046"/>
      <c r="M9" s="1046"/>
      <c r="N9" s="1046"/>
      <c r="O9" s="1047"/>
      <c r="P9" s="1041"/>
      <c r="Q9" s="1042"/>
    </row>
    <row r="10" spans="1:17" ht="16.5" customHeight="1" x14ac:dyDescent="0.2">
      <c r="A10" s="1048"/>
      <c r="B10" s="1049"/>
      <c r="C10" s="1049"/>
      <c r="D10" s="1049"/>
      <c r="E10" s="1049"/>
      <c r="F10" s="1050"/>
      <c r="G10" s="1043"/>
      <c r="H10" s="1044"/>
      <c r="I10" s="250"/>
      <c r="J10" s="1048"/>
      <c r="K10" s="1049"/>
      <c r="L10" s="1049"/>
      <c r="M10" s="1049"/>
      <c r="N10" s="1049"/>
      <c r="O10" s="1050"/>
      <c r="P10" s="1043"/>
      <c r="Q10" s="1044"/>
    </row>
    <row r="11" spans="1:17" ht="16.5" customHeight="1" x14ac:dyDescent="0.2">
      <c r="A11" s="1048"/>
      <c r="B11" s="1049"/>
      <c r="C11" s="1049"/>
      <c r="D11" s="1049"/>
      <c r="E11" s="1049"/>
      <c r="F11" s="1050"/>
      <c r="G11" s="1058" t="str">
        <f>IF(Portada!$A$1="www.fly-logics.com","NOMBRE Y FIRMA",0)</f>
        <v>NOMBRE Y FIRMA</v>
      </c>
      <c r="H11" s="1059"/>
      <c r="I11" s="250"/>
      <c r="J11" s="1048"/>
      <c r="K11" s="1049"/>
      <c r="L11" s="1049"/>
      <c r="M11" s="1049"/>
      <c r="N11" s="1049"/>
      <c r="O11" s="1050"/>
      <c r="P11" s="1058" t="str">
        <f>IF(Portada!$A$1="www.fly-logics.com","NOMBRE Y FIRMA",0)</f>
        <v>NOMBRE Y FIRMA</v>
      </c>
      <c r="Q11" s="1059"/>
    </row>
    <row r="12" spans="1:17" ht="32.25" customHeight="1" x14ac:dyDescent="0.2">
      <c r="A12" s="345" t="str">
        <f>IF(Portada!$A$1="www.fly-logics.com","TIPO:",0)</f>
        <v>TIPO:</v>
      </c>
      <c r="B12" s="1056"/>
      <c r="C12" s="1057"/>
      <c r="D12" s="345" t="str">
        <f>IF(Portada!$A$1="www.fly-logics.com","CASO:",0)</f>
        <v>CASO:</v>
      </c>
      <c r="E12" s="346"/>
      <c r="F12" s="345" t="str">
        <f>IF(Portada!$A$1="www.fly-logics.com","AUTORIDAD:",0)</f>
        <v>AUTORIDAD:</v>
      </c>
      <c r="G12" s="1056"/>
      <c r="H12" s="1057"/>
      <c r="I12" s="250"/>
      <c r="J12" s="345" t="str">
        <f>IF(Portada!$A$1="www.fly-logics.com","TIPO:",0)</f>
        <v>TIPO:</v>
      </c>
      <c r="K12" s="1056"/>
      <c r="L12" s="1057"/>
      <c r="M12" s="345" t="str">
        <f>IF(Portada!$A$1="www.fly-logics.com","CASO:",0)</f>
        <v>CASO:</v>
      </c>
      <c r="N12" s="346"/>
      <c r="O12" s="345" t="str">
        <f>IF(Portada!$A$1="www.fly-logics.com","AUTORIDAD:",0)</f>
        <v>AUTORIDAD:</v>
      </c>
      <c r="P12" s="1056"/>
      <c r="Q12" s="1057"/>
    </row>
    <row r="13" spans="1:17" ht="32.25" customHeight="1" x14ac:dyDescent="0.2">
      <c r="A13" s="1060" t="str">
        <f>IF(Portada!$A$1="www.fly-logics.com","DESCRIPCIÓN Y VALIDEZ:",0)</f>
        <v>DESCRIPCIÓN Y VALIDEZ:</v>
      </c>
      <c r="B13" s="1061"/>
      <c r="C13" s="1039"/>
      <c r="D13" s="1039"/>
      <c r="E13" s="1039"/>
      <c r="F13" s="1040"/>
      <c r="G13" s="1041"/>
      <c r="H13" s="1042"/>
      <c r="I13" s="250"/>
      <c r="J13" s="1060" t="str">
        <f>IF(Portada!$A$1="www.fly-logics.com","DESCRIPCIÓN Y VALIDEZ:",0)</f>
        <v>DESCRIPCIÓN Y VALIDEZ:</v>
      </c>
      <c r="K13" s="1061"/>
      <c r="L13" s="1039"/>
      <c r="M13" s="1039"/>
      <c r="N13" s="1039"/>
      <c r="O13" s="1040"/>
      <c r="P13" s="1041"/>
      <c r="Q13" s="1042"/>
    </row>
    <row r="14" spans="1:17" ht="32.25" customHeight="1" x14ac:dyDescent="0.2">
      <c r="A14" s="1045"/>
      <c r="B14" s="1046"/>
      <c r="C14" s="1046"/>
      <c r="D14" s="1046"/>
      <c r="E14" s="1046"/>
      <c r="F14" s="1047"/>
      <c r="G14" s="1041"/>
      <c r="H14" s="1042"/>
      <c r="I14" s="250"/>
      <c r="J14" s="1045"/>
      <c r="K14" s="1046"/>
      <c r="L14" s="1046"/>
      <c r="M14" s="1046"/>
      <c r="N14" s="1046"/>
      <c r="O14" s="1047"/>
      <c r="P14" s="1041"/>
      <c r="Q14" s="1042"/>
    </row>
    <row r="15" spans="1:17" ht="16.5" customHeight="1" x14ac:dyDescent="0.2">
      <c r="A15" s="1048"/>
      <c r="B15" s="1049"/>
      <c r="C15" s="1049"/>
      <c r="D15" s="1049"/>
      <c r="E15" s="1049"/>
      <c r="F15" s="1050"/>
      <c r="G15" s="1043"/>
      <c r="H15" s="1044"/>
      <c r="I15" s="250"/>
      <c r="J15" s="1048"/>
      <c r="K15" s="1049"/>
      <c r="L15" s="1049"/>
      <c r="M15" s="1049"/>
      <c r="N15" s="1049"/>
      <c r="O15" s="1050"/>
      <c r="P15" s="1043"/>
      <c r="Q15" s="1044"/>
    </row>
    <row r="16" spans="1:17" ht="16.5" customHeight="1" x14ac:dyDescent="0.2">
      <c r="A16" s="1048"/>
      <c r="B16" s="1049"/>
      <c r="C16" s="1049"/>
      <c r="D16" s="1049"/>
      <c r="E16" s="1049"/>
      <c r="F16" s="1050"/>
      <c r="G16" s="1058" t="str">
        <f>IF(Portada!$A$1="www.fly-logics.com","NOMBRE Y FIRMA",0)</f>
        <v>NOMBRE Y FIRMA</v>
      </c>
      <c r="H16" s="1059"/>
      <c r="I16" s="250"/>
      <c r="J16" s="1048"/>
      <c r="K16" s="1049"/>
      <c r="L16" s="1049"/>
      <c r="M16" s="1049"/>
      <c r="N16" s="1049"/>
      <c r="O16" s="1050"/>
      <c r="P16" s="1058" t="str">
        <f>IF(Portada!$A$1="www.fly-logics.com","NOMBRE Y FIRMA",0)</f>
        <v>NOMBRE Y FIRMA</v>
      </c>
      <c r="Q16" s="1059"/>
    </row>
    <row r="17" spans="1:17" ht="33.75" customHeight="1" x14ac:dyDescent="0.2">
      <c r="A17" s="1062" t="str">
        <f>IF(Portada!$A$1="www.fly-logics.com","ENMIENDAS (CERTIFICACIONES, AUTORIZACIONES, LIMITACIONES Y SANCIONES)",0)</f>
        <v>ENMIENDAS (CERTIFICACIONES, AUTORIZACIONES, LIMITACIONES Y SANCIONES)</v>
      </c>
      <c r="B17" s="1063"/>
      <c r="C17" s="1063"/>
      <c r="D17" s="1063"/>
      <c r="E17" s="1063"/>
      <c r="F17" s="1063"/>
      <c r="G17" s="1063"/>
      <c r="H17" s="1064"/>
      <c r="I17" s="347"/>
      <c r="J17" s="1062" t="str">
        <f>IF(Portada!$A$1="www.fly-logics.com","ENMIENDAS (CERTIFICACIONES, AUTORIZACIONES, LIMITACIONES Y SANCIONES)",0)</f>
        <v>ENMIENDAS (CERTIFICACIONES, AUTORIZACIONES, LIMITACIONES Y SANCIONES)</v>
      </c>
      <c r="K17" s="1063"/>
      <c r="L17" s="1063"/>
      <c r="M17" s="1063"/>
      <c r="N17" s="1063"/>
      <c r="O17" s="1063"/>
      <c r="P17" s="1063"/>
      <c r="Q17" s="1064"/>
    </row>
    <row r="18" spans="1:17" ht="32.25" customHeight="1" x14ac:dyDescent="0.2">
      <c r="A18" s="345" t="str">
        <f>IF(Portada!$A$1="www.fly-logics.com","TIPO:",0)</f>
        <v>TIPO:</v>
      </c>
      <c r="B18" s="1056"/>
      <c r="C18" s="1057"/>
      <c r="D18" s="345" t="str">
        <f>IF(Portada!$A$1="www.fly-logics.com","CASO:",0)</f>
        <v>CASO:</v>
      </c>
      <c r="E18" s="346"/>
      <c r="F18" s="345" t="str">
        <f>IF(Portada!$A$1="www.fly-logics.com","AUTORIDAD:",0)</f>
        <v>AUTORIDAD:</v>
      </c>
      <c r="G18" s="1056"/>
      <c r="H18" s="1057"/>
      <c r="I18" s="250"/>
      <c r="J18" s="345" t="str">
        <f>IF(Portada!$A$1="www.fly-logics.com","TIPO:",0)</f>
        <v>TIPO:</v>
      </c>
      <c r="K18" s="1056"/>
      <c r="L18" s="1057"/>
      <c r="M18" s="345" t="str">
        <f>IF(Portada!$A$1="www.fly-logics.com","CASO:",0)</f>
        <v>CASO:</v>
      </c>
      <c r="N18" s="346"/>
      <c r="O18" s="345" t="str">
        <f>IF(Portada!$A$1="www.fly-logics.com","AUTORIDAD:",0)</f>
        <v>AUTORIDAD:</v>
      </c>
      <c r="P18" s="1056"/>
      <c r="Q18" s="1057"/>
    </row>
    <row r="19" spans="1:17" ht="32.25" customHeight="1" x14ac:dyDescent="0.2">
      <c r="A19" s="1060" t="str">
        <f>IF(Portada!$A$1="www.fly-logics.com","DESCRIPCIÓN Y VALIDEZ:",0)</f>
        <v>DESCRIPCIÓN Y VALIDEZ:</v>
      </c>
      <c r="B19" s="1061"/>
      <c r="C19" s="1039"/>
      <c r="D19" s="1039"/>
      <c r="E19" s="1039"/>
      <c r="F19" s="1040"/>
      <c r="G19" s="1041"/>
      <c r="H19" s="1042"/>
      <c r="I19" s="250"/>
      <c r="J19" s="1060" t="str">
        <f>IF(Portada!$A$1="www.fly-logics.com","DESCRIPCIÓN Y VALIDEZ:",0)</f>
        <v>DESCRIPCIÓN Y VALIDEZ:</v>
      </c>
      <c r="K19" s="1061"/>
      <c r="L19" s="1039"/>
      <c r="M19" s="1039"/>
      <c r="N19" s="1039"/>
      <c r="O19" s="1040"/>
      <c r="P19" s="1041"/>
      <c r="Q19" s="1042"/>
    </row>
    <row r="20" spans="1:17" ht="32.25" customHeight="1" x14ac:dyDescent="0.2">
      <c r="A20" s="1045"/>
      <c r="B20" s="1046"/>
      <c r="C20" s="1046"/>
      <c r="D20" s="1046"/>
      <c r="E20" s="1046"/>
      <c r="F20" s="1047"/>
      <c r="G20" s="1041"/>
      <c r="H20" s="1042"/>
      <c r="I20" s="250"/>
      <c r="J20" s="1045"/>
      <c r="K20" s="1046"/>
      <c r="L20" s="1046"/>
      <c r="M20" s="1046"/>
      <c r="N20" s="1046"/>
      <c r="O20" s="1047"/>
      <c r="P20" s="1041"/>
      <c r="Q20" s="1042"/>
    </row>
    <row r="21" spans="1:17" ht="16.5" customHeight="1" x14ac:dyDescent="0.2">
      <c r="A21" s="1048"/>
      <c r="B21" s="1049"/>
      <c r="C21" s="1049"/>
      <c r="D21" s="1049"/>
      <c r="E21" s="1049"/>
      <c r="F21" s="1050"/>
      <c r="G21" s="1043"/>
      <c r="H21" s="1044"/>
      <c r="I21" s="250"/>
      <c r="J21" s="1048"/>
      <c r="K21" s="1049"/>
      <c r="L21" s="1049"/>
      <c r="M21" s="1049"/>
      <c r="N21" s="1049"/>
      <c r="O21" s="1050"/>
      <c r="P21" s="1043"/>
      <c r="Q21" s="1044"/>
    </row>
    <row r="22" spans="1:17" ht="16.5" customHeight="1" x14ac:dyDescent="0.2">
      <c r="A22" s="1048"/>
      <c r="B22" s="1049"/>
      <c r="C22" s="1049"/>
      <c r="D22" s="1049"/>
      <c r="E22" s="1049"/>
      <c r="F22" s="1050"/>
      <c r="G22" s="1058" t="str">
        <f>IF(Portada!$A$1="www.fly-logics.com","NOMBRE Y FIRMA",0)</f>
        <v>NOMBRE Y FIRMA</v>
      </c>
      <c r="H22" s="1059"/>
      <c r="I22" s="250"/>
      <c r="J22" s="1048"/>
      <c r="K22" s="1049"/>
      <c r="L22" s="1049"/>
      <c r="M22" s="1049"/>
      <c r="N22" s="1049"/>
      <c r="O22" s="1050"/>
      <c r="P22" s="1058" t="str">
        <f>IF(Portada!$A$1="www.fly-logics.com","NOMBRE Y FIRMA",0)</f>
        <v>NOMBRE Y FIRMA</v>
      </c>
      <c r="Q22" s="1059"/>
    </row>
    <row r="23" spans="1:17" ht="32.25" customHeight="1" x14ac:dyDescent="0.2">
      <c r="A23" s="345" t="str">
        <f>IF(Portada!$A$1="www.fly-logics.com","TIPO:",0)</f>
        <v>TIPO:</v>
      </c>
      <c r="B23" s="1056"/>
      <c r="C23" s="1057"/>
      <c r="D23" s="345" t="str">
        <f>IF(Portada!$A$1="www.fly-logics.com","CASO:",0)</f>
        <v>CASO:</v>
      </c>
      <c r="E23" s="346"/>
      <c r="F23" s="345" t="str">
        <f>IF(Portada!$A$1="www.fly-logics.com","AUTORIDAD:",0)</f>
        <v>AUTORIDAD:</v>
      </c>
      <c r="G23" s="1056"/>
      <c r="H23" s="1057"/>
      <c r="I23" s="250"/>
      <c r="J23" s="345" t="str">
        <f>IF(Portada!$A$1="www.fly-logics.com","TIPO:",0)</f>
        <v>TIPO:</v>
      </c>
      <c r="K23" s="1056"/>
      <c r="L23" s="1057"/>
      <c r="M23" s="345" t="str">
        <f>IF(Portada!$A$1="www.fly-logics.com","CASO:",0)</f>
        <v>CASO:</v>
      </c>
      <c r="N23" s="346"/>
      <c r="O23" s="345" t="str">
        <f>IF(Portada!$A$1="www.fly-logics.com","AUTORIDAD:",0)</f>
        <v>AUTORIDAD:</v>
      </c>
      <c r="P23" s="1056"/>
      <c r="Q23" s="1057"/>
    </row>
    <row r="24" spans="1:17" ht="32.25" customHeight="1" x14ac:dyDescent="0.2">
      <c r="A24" s="1060" t="str">
        <f>IF(Portada!$A$1="www.fly-logics.com","DESCRIPCIÓN Y VALIDEZ:",0)</f>
        <v>DESCRIPCIÓN Y VALIDEZ:</v>
      </c>
      <c r="B24" s="1061"/>
      <c r="C24" s="1039"/>
      <c r="D24" s="1039"/>
      <c r="E24" s="1039"/>
      <c r="F24" s="1040"/>
      <c r="G24" s="1041"/>
      <c r="H24" s="1042"/>
      <c r="I24" s="250"/>
      <c r="J24" s="1060" t="str">
        <f>IF(Portada!$A$1="www.fly-logics.com","DESCRIPCIÓN Y VALIDEZ:",0)</f>
        <v>DESCRIPCIÓN Y VALIDEZ:</v>
      </c>
      <c r="K24" s="1061"/>
      <c r="L24" s="1039"/>
      <c r="M24" s="1039"/>
      <c r="N24" s="1039"/>
      <c r="O24" s="1040"/>
      <c r="P24" s="1041"/>
      <c r="Q24" s="1042"/>
    </row>
    <row r="25" spans="1:17" ht="32.25" customHeight="1" x14ac:dyDescent="0.2">
      <c r="A25" s="1045"/>
      <c r="B25" s="1046"/>
      <c r="C25" s="1046"/>
      <c r="D25" s="1046"/>
      <c r="E25" s="1046"/>
      <c r="F25" s="1047"/>
      <c r="G25" s="1041"/>
      <c r="H25" s="1042"/>
      <c r="I25" s="250"/>
      <c r="J25" s="1045"/>
      <c r="K25" s="1046"/>
      <c r="L25" s="1046"/>
      <c r="M25" s="1046"/>
      <c r="N25" s="1046"/>
      <c r="O25" s="1047"/>
      <c r="P25" s="1041"/>
      <c r="Q25" s="1042"/>
    </row>
    <row r="26" spans="1:17" ht="16.5" customHeight="1" x14ac:dyDescent="0.2">
      <c r="A26" s="1048"/>
      <c r="B26" s="1049"/>
      <c r="C26" s="1049"/>
      <c r="D26" s="1049"/>
      <c r="E26" s="1049"/>
      <c r="F26" s="1050"/>
      <c r="G26" s="1043"/>
      <c r="H26" s="1044"/>
      <c r="I26" s="250"/>
      <c r="J26" s="1048"/>
      <c r="K26" s="1049"/>
      <c r="L26" s="1049"/>
      <c r="M26" s="1049"/>
      <c r="N26" s="1049"/>
      <c r="O26" s="1050"/>
      <c r="P26" s="1043"/>
      <c r="Q26" s="1044"/>
    </row>
    <row r="27" spans="1:17" ht="16.5" customHeight="1" x14ac:dyDescent="0.2">
      <c r="A27" s="1048"/>
      <c r="B27" s="1049"/>
      <c r="C27" s="1049"/>
      <c r="D27" s="1049"/>
      <c r="E27" s="1049"/>
      <c r="F27" s="1050"/>
      <c r="G27" s="1058" t="str">
        <f>IF(Portada!$A$1="www.fly-logics.com","NOMBRE Y FIRMA",0)</f>
        <v>NOMBRE Y FIRMA</v>
      </c>
      <c r="H27" s="1059"/>
      <c r="I27" s="250"/>
      <c r="J27" s="1048"/>
      <c r="K27" s="1049"/>
      <c r="L27" s="1049"/>
      <c r="M27" s="1049"/>
      <c r="N27" s="1049"/>
      <c r="O27" s="1050"/>
      <c r="P27" s="1058" t="str">
        <f>IF(Portada!$A$1="www.fly-logics.com","NOMBRE Y FIRMA",0)</f>
        <v>NOMBRE Y FIRMA</v>
      </c>
      <c r="Q27" s="1059"/>
    </row>
    <row r="28" spans="1:17" ht="32.25" customHeight="1" x14ac:dyDescent="0.2">
      <c r="A28" s="345" t="str">
        <f>IF(Portada!$A$1="www.fly-logics.com","TIPO:",0)</f>
        <v>TIPO:</v>
      </c>
      <c r="B28" s="1056"/>
      <c r="C28" s="1057"/>
      <c r="D28" s="345" t="str">
        <f>IF(Portada!$A$1="www.fly-logics.com","CASO:",0)</f>
        <v>CASO:</v>
      </c>
      <c r="E28" s="346"/>
      <c r="F28" s="345" t="str">
        <f>IF(Portada!$A$1="www.fly-logics.com","AUTORIDAD:",0)</f>
        <v>AUTORIDAD:</v>
      </c>
      <c r="G28" s="1056"/>
      <c r="H28" s="1057"/>
      <c r="I28" s="250"/>
      <c r="J28" s="345" t="str">
        <f>IF(Portada!$A$1="www.fly-logics.com","TIPO:",0)</f>
        <v>TIPO:</v>
      </c>
      <c r="K28" s="1056"/>
      <c r="L28" s="1057"/>
      <c r="M28" s="345" t="str">
        <f>IF(Portada!$A$1="www.fly-logics.com","CASO:",0)</f>
        <v>CASO:</v>
      </c>
      <c r="N28" s="346"/>
      <c r="O28" s="345" t="str">
        <f>IF(Portada!$A$1="www.fly-logics.com","AUTORIDAD:",0)</f>
        <v>AUTORIDAD:</v>
      </c>
      <c r="P28" s="1056"/>
      <c r="Q28" s="1057"/>
    </row>
    <row r="29" spans="1:17" ht="32.25" customHeight="1" x14ac:dyDescent="0.2">
      <c r="A29" s="1060" t="str">
        <f>IF(Portada!$A$1="www.fly-logics.com","DESCRIPCIÓN Y VALIDEZ:",0)</f>
        <v>DESCRIPCIÓN Y VALIDEZ:</v>
      </c>
      <c r="B29" s="1061"/>
      <c r="C29" s="1039"/>
      <c r="D29" s="1039"/>
      <c r="E29" s="1039"/>
      <c r="F29" s="1040"/>
      <c r="G29" s="1041"/>
      <c r="H29" s="1042"/>
      <c r="I29" s="250"/>
      <c r="J29" s="1060" t="str">
        <f>IF(Portada!$A$1="www.fly-logics.com","DESCRIPCIÓN Y VALIDEZ:",0)</f>
        <v>DESCRIPCIÓN Y VALIDEZ:</v>
      </c>
      <c r="K29" s="1061"/>
      <c r="L29" s="1039"/>
      <c r="M29" s="1039"/>
      <c r="N29" s="1039"/>
      <c r="O29" s="1040"/>
      <c r="P29" s="1041"/>
      <c r="Q29" s="1042"/>
    </row>
    <row r="30" spans="1:17" ht="32.25" customHeight="1" x14ac:dyDescent="0.2">
      <c r="A30" s="1045"/>
      <c r="B30" s="1046"/>
      <c r="C30" s="1046"/>
      <c r="D30" s="1046"/>
      <c r="E30" s="1046"/>
      <c r="F30" s="1047"/>
      <c r="G30" s="1041"/>
      <c r="H30" s="1042"/>
      <c r="I30" s="250"/>
      <c r="J30" s="1045"/>
      <c r="K30" s="1046"/>
      <c r="L30" s="1046"/>
      <c r="M30" s="1046"/>
      <c r="N30" s="1046"/>
      <c r="O30" s="1047"/>
      <c r="P30" s="1041"/>
      <c r="Q30" s="1042"/>
    </row>
    <row r="31" spans="1:17" ht="16.5" customHeight="1" x14ac:dyDescent="0.2">
      <c r="A31" s="1048"/>
      <c r="B31" s="1049"/>
      <c r="C31" s="1049"/>
      <c r="D31" s="1049"/>
      <c r="E31" s="1049"/>
      <c r="F31" s="1050"/>
      <c r="G31" s="1043"/>
      <c r="H31" s="1044"/>
      <c r="I31" s="250"/>
      <c r="J31" s="1048"/>
      <c r="K31" s="1049"/>
      <c r="L31" s="1049"/>
      <c r="M31" s="1049"/>
      <c r="N31" s="1049"/>
      <c r="O31" s="1050"/>
      <c r="P31" s="1043"/>
      <c r="Q31" s="1044"/>
    </row>
    <row r="32" spans="1:17" ht="16.5" customHeight="1" x14ac:dyDescent="0.2">
      <c r="A32" s="1048"/>
      <c r="B32" s="1049"/>
      <c r="C32" s="1049"/>
      <c r="D32" s="1049"/>
      <c r="E32" s="1049"/>
      <c r="F32" s="1050"/>
      <c r="G32" s="1058" t="str">
        <f>IF(Portada!$A$1="www.fly-logics.com","NOMBRE Y FIRMA",0)</f>
        <v>NOMBRE Y FIRMA</v>
      </c>
      <c r="H32" s="1059"/>
      <c r="I32" s="250"/>
      <c r="J32" s="1048"/>
      <c r="K32" s="1049"/>
      <c r="L32" s="1049"/>
      <c r="M32" s="1049"/>
      <c r="N32" s="1049"/>
      <c r="O32" s="1050"/>
      <c r="P32" s="1058" t="str">
        <f>IF(Portada!$A$1="www.fly-logics.com","NOMBRE Y FIRMA",0)</f>
        <v>NOMBRE Y FIRMA</v>
      </c>
      <c r="Q32" s="1059"/>
    </row>
    <row r="33" spans="1:17" ht="33.75" customHeight="1" x14ac:dyDescent="0.2">
      <c r="A33" s="1062" t="str">
        <f>IF(Portada!$A$1="www.fly-logics.com","ENMIENDAS (CERTIFICACIONES, AUTORIZACIONES, LIMITACIONES Y SANCIONES)",0)</f>
        <v>ENMIENDAS (CERTIFICACIONES, AUTORIZACIONES, LIMITACIONES Y SANCIONES)</v>
      </c>
      <c r="B33" s="1063"/>
      <c r="C33" s="1063"/>
      <c r="D33" s="1063"/>
      <c r="E33" s="1063"/>
      <c r="F33" s="1063"/>
      <c r="G33" s="1063"/>
      <c r="H33" s="1064"/>
      <c r="I33" s="347"/>
      <c r="J33" s="1062" t="str">
        <f>IF(Portada!$A$1="www.fly-logics.com","ENMIENDAS (CERTIFICACIONES, AUTORIZACIONES, LIMITACIONES Y SANCIONES)",0)</f>
        <v>ENMIENDAS (CERTIFICACIONES, AUTORIZACIONES, LIMITACIONES Y SANCIONES)</v>
      </c>
      <c r="K33" s="1063"/>
      <c r="L33" s="1063"/>
      <c r="M33" s="1063"/>
      <c r="N33" s="1063"/>
      <c r="O33" s="1063"/>
      <c r="P33" s="1063"/>
      <c r="Q33" s="1064"/>
    </row>
    <row r="34" spans="1:17" ht="32.25" customHeight="1" x14ac:dyDescent="0.2">
      <c r="A34" s="345" t="str">
        <f>IF(Portada!$A$1="www.fly-logics.com","TIPO:",0)</f>
        <v>TIPO:</v>
      </c>
      <c r="B34" s="1056"/>
      <c r="C34" s="1057"/>
      <c r="D34" s="345" t="str">
        <f>IF(Portada!$A$1="www.fly-logics.com","CASO:",0)</f>
        <v>CASO:</v>
      </c>
      <c r="E34" s="346"/>
      <c r="F34" s="345" t="str">
        <f>IF(Portada!$A$1="www.fly-logics.com","AUTORIDAD:",0)</f>
        <v>AUTORIDAD:</v>
      </c>
      <c r="G34" s="1056"/>
      <c r="H34" s="1057"/>
      <c r="I34" s="250"/>
      <c r="J34" s="345" t="str">
        <f>IF(Portada!$A$1="www.fly-logics.com","TIPO:",0)</f>
        <v>TIPO:</v>
      </c>
      <c r="K34" s="1056"/>
      <c r="L34" s="1057"/>
      <c r="M34" s="345" t="str">
        <f>IF(Portada!$A$1="www.fly-logics.com","CASO:",0)</f>
        <v>CASO:</v>
      </c>
      <c r="N34" s="346"/>
      <c r="O34" s="345" t="str">
        <f>IF(Portada!$A$1="www.fly-logics.com","AUTORIDAD:",0)</f>
        <v>AUTORIDAD:</v>
      </c>
      <c r="P34" s="1056"/>
      <c r="Q34" s="1057"/>
    </row>
    <row r="35" spans="1:17" ht="32.25" customHeight="1" x14ac:dyDescent="0.2">
      <c r="A35" s="1060" t="str">
        <f>IF(Portada!$A$1="www.fly-logics.com","DESCRIPCIÓN Y VALIDEZ:",0)</f>
        <v>DESCRIPCIÓN Y VALIDEZ:</v>
      </c>
      <c r="B35" s="1061"/>
      <c r="C35" s="1039"/>
      <c r="D35" s="1039"/>
      <c r="E35" s="1039"/>
      <c r="F35" s="1040"/>
      <c r="G35" s="1041"/>
      <c r="H35" s="1042"/>
      <c r="I35" s="250"/>
      <c r="J35" s="1060" t="str">
        <f>IF(Portada!$A$1="www.fly-logics.com","DESCRIPCIÓN Y VALIDEZ:",0)</f>
        <v>DESCRIPCIÓN Y VALIDEZ:</v>
      </c>
      <c r="K35" s="1061"/>
      <c r="L35" s="1039"/>
      <c r="M35" s="1039"/>
      <c r="N35" s="1039"/>
      <c r="O35" s="1040"/>
      <c r="P35" s="1041"/>
      <c r="Q35" s="1042"/>
    </row>
    <row r="36" spans="1:17" ht="32.25" customHeight="1" x14ac:dyDescent="0.2">
      <c r="A36" s="1045"/>
      <c r="B36" s="1046"/>
      <c r="C36" s="1046"/>
      <c r="D36" s="1046"/>
      <c r="E36" s="1046"/>
      <c r="F36" s="1047"/>
      <c r="G36" s="1041"/>
      <c r="H36" s="1042"/>
      <c r="I36" s="250"/>
      <c r="J36" s="1045"/>
      <c r="K36" s="1046"/>
      <c r="L36" s="1046"/>
      <c r="M36" s="1046"/>
      <c r="N36" s="1046"/>
      <c r="O36" s="1047"/>
      <c r="P36" s="1041"/>
      <c r="Q36" s="1042"/>
    </row>
    <row r="37" spans="1:17" ht="16.5" customHeight="1" x14ac:dyDescent="0.2">
      <c r="A37" s="1048"/>
      <c r="B37" s="1049"/>
      <c r="C37" s="1049"/>
      <c r="D37" s="1049"/>
      <c r="E37" s="1049"/>
      <c r="F37" s="1050"/>
      <c r="G37" s="1043"/>
      <c r="H37" s="1044"/>
      <c r="I37" s="250"/>
      <c r="J37" s="1048"/>
      <c r="K37" s="1049"/>
      <c r="L37" s="1049"/>
      <c r="M37" s="1049"/>
      <c r="N37" s="1049"/>
      <c r="O37" s="1050"/>
      <c r="P37" s="1043"/>
      <c r="Q37" s="1044"/>
    </row>
    <row r="38" spans="1:17" ht="16.5" customHeight="1" x14ac:dyDescent="0.2">
      <c r="A38" s="1048"/>
      <c r="B38" s="1049"/>
      <c r="C38" s="1049"/>
      <c r="D38" s="1049"/>
      <c r="E38" s="1049"/>
      <c r="F38" s="1050"/>
      <c r="G38" s="1058" t="str">
        <f>IF(Portada!$A$1="www.fly-logics.com","NOMBRE Y FIRMA",0)</f>
        <v>NOMBRE Y FIRMA</v>
      </c>
      <c r="H38" s="1059"/>
      <c r="I38" s="250"/>
      <c r="J38" s="1048"/>
      <c r="K38" s="1049"/>
      <c r="L38" s="1049"/>
      <c r="M38" s="1049"/>
      <c r="N38" s="1049"/>
      <c r="O38" s="1050"/>
      <c r="P38" s="1058" t="str">
        <f>IF(Portada!$A$1="www.fly-logics.com","NOMBRE Y FIRMA",0)</f>
        <v>NOMBRE Y FIRMA</v>
      </c>
      <c r="Q38" s="1059"/>
    </row>
    <row r="39" spans="1:17" ht="32.25" customHeight="1" x14ac:dyDescent="0.2">
      <c r="A39" s="345" t="str">
        <f>IF(Portada!$A$1="www.fly-logics.com","TIPO:",0)</f>
        <v>TIPO:</v>
      </c>
      <c r="B39" s="1056"/>
      <c r="C39" s="1057"/>
      <c r="D39" s="345" t="str">
        <f>IF(Portada!$A$1="www.fly-logics.com","CASO:",0)</f>
        <v>CASO:</v>
      </c>
      <c r="E39" s="346"/>
      <c r="F39" s="345" t="str">
        <f>IF(Portada!$A$1="www.fly-logics.com","AUTORIDAD:",0)</f>
        <v>AUTORIDAD:</v>
      </c>
      <c r="G39" s="1056"/>
      <c r="H39" s="1057"/>
      <c r="I39" s="250"/>
      <c r="J39" s="345" t="str">
        <f>IF(Portada!$A$1="www.fly-logics.com","TIPO:",0)</f>
        <v>TIPO:</v>
      </c>
      <c r="K39" s="1056"/>
      <c r="L39" s="1057"/>
      <c r="M39" s="345" t="str">
        <f>IF(Portada!$A$1="www.fly-logics.com","CASO:",0)</f>
        <v>CASO:</v>
      </c>
      <c r="N39" s="346"/>
      <c r="O39" s="345" t="str">
        <f>IF(Portada!$A$1="www.fly-logics.com","AUTORIDAD:",0)</f>
        <v>AUTORIDAD:</v>
      </c>
      <c r="P39" s="1056"/>
      <c r="Q39" s="1057"/>
    </row>
    <row r="40" spans="1:17" ht="32.25" customHeight="1" x14ac:dyDescent="0.2">
      <c r="A40" s="1060" t="str">
        <f>IF(Portada!$A$1="www.fly-logics.com","DESCRIPCIÓN Y VALIDEZ:",0)</f>
        <v>DESCRIPCIÓN Y VALIDEZ:</v>
      </c>
      <c r="B40" s="1061"/>
      <c r="C40" s="1039"/>
      <c r="D40" s="1039"/>
      <c r="E40" s="1039"/>
      <c r="F40" s="1040"/>
      <c r="G40" s="1041"/>
      <c r="H40" s="1042"/>
      <c r="I40" s="250"/>
      <c r="J40" s="1060" t="str">
        <f>IF(Portada!$A$1="www.fly-logics.com","DESCRIPCIÓN Y VALIDEZ:",0)</f>
        <v>DESCRIPCIÓN Y VALIDEZ:</v>
      </c>
      <c r="K40" s="1061"/>
      <c r="L40" s="1039"/>
      <c r="M40" s="1039"/>
      <c r="N40" s="1039"/>
      <c r="O40" s="1040"/>
      <c r="P40" s="1041"/>
      <c r="Q40" s="1042"/>
    </row>
    <row r="41" spans="1:17" ht="32.25" customHeight="1" x14ac:dyDescent="0.2">
      <c r="A41" s="1045"/>
      <c r="B41" s="1046"/>
      <c r="C41" s="1046"/>
      <c r="D41" s="1046"/>
      <c r="E41" s="1046"/>
      <c r="F41" s="1047"/>
      <c r="G41" s="1041"/>
      <c r="H41" s="1042"/>
      <c r="I41" s="250"/>
      <c r="J41" s="1045"/>
      <c r="K41" s="1046"/>
      <c r="L41" s="1046"/>
      <c r="M41" s="1046"/>
      <c r="N41" s="1046"/>
      <c r="O41" s="1047"/>
      <c r="P41" s="1041"/>
      <c r="Q41" s="1042"/>
    </row>
    <row r="42" spans="1:17" ht="16.5" customHeight="1" x14ac:dyDescent="0.2">
      <c r="A42" s="1048"/>
      <c r="B42" s="1049"/>
      <c r="C42" s="1049"/>
      <c r="D42" s="1049"/>
      <c r="E42" s="1049"/>
      <c r="F42" s="1050"/>
      <c r="G42" s="1043"/>
      <c r="H42" s="1044"/>
      <c r="I42" s="250"/>
      <c r="J42" s="1048"/>
      <c r="K42" s="1049"/>
      <c r="L42" s="1049"/>
      <c r="M42" s="1049"/>
      <c r="N42" s="1049"/>
      <c r="O42" s="1050"/>
      <c r="P42" s="1043"/>
      <c r="Q42" s="1044"/>
    </row>
    <row r="43" spans="1:17" ht="16.5" customHeight="1" x14ac:dyDescent="0.2">
      <c r="A43" s="1048"/>
      <c r="B43" s="1049"/>
      <c r="C43" s="1049"/>
      <c r="D43" s="1049"/>
      <c r="E43" s="1049"/>
      <c r="F43" s="1050"/>
      <c r="G43" s="1058" t="str">
        <f>IF(Portada!$A$1="www.fly-logics.com","NOMBRE Y FIRMA",0)</f>
        <v>NOMBRE Y FIRMA</v>
      </c>
      <c r="H43" s="1059"/>
      <c r="I43" s="250"/>
      <c r="J43" s="1048"/>
      <c r="K43" s="1049"/>
      <c r="L43" s="1049"/>
      <c r="M43" s="1049"/>
      <c r="N43" s="1049"/>
      <c r="O43" s="1050"/>
      <c r="P43" s="1058" t="str">
        <f>IF(Portada!$A$1="www.fly-logics.com","NOMBRE Y FIRMA",0)</f>
        <v>NOMBRE Y FIRMA</v>
      </c>
      <c r="Q43" s="1059"/>
    </row>
    <row r="44" spans="1:17" ht="32.25" customHeight="1" x14ac:dyDescent="0.2">
      <c r="A44" s="345" t="str">
        <f>IF(Portada!$A$1="www.fly-logics.com","TIPO:",0)</f>
        <v>TIPO:</v>
      </c>
      <c r="B44" s="1056"/>
      <c r="C44" s="1057"/>
      <c r="D44" s="345" t="str">
        <f>IF(Portada!$A$1="www.fly-logics.com","CASO:",0)</f>
        <v>CASO:</v>
      </c>
      <c r="E44" s="346"/>
      <c r="F44" s="345" t="str">
        <f>IF(Portada!$A$1="www.fly-logics.com","AUTORIDAD:",0)</f>
        <v>AUTORIDAD:</v>
      </c>
      <c r="G44" s="1056"/>
      <c r="H44" s="1057"/>
      <c r="I44" s="250"/>
      <c r="J44" s="345" t="str">
        <f>IF(Portada!$A$1="www.fly-logics.com","TIPO:",0)</f>
        <v>TIPO:</v>
      </c>
      <c r="K44" s="1056"/>
      <c r="L44" s="1057"/>
      <c r="M44" s="345" t="str">
        <f>IF(Portada!$A$1="www.fly-logics.com","CASO:",0)</f>
        <v>CASO:</v>
      </c>
      <c r="N44" s="346"/>
      <c r="O44" s="345" t="str">
        <f>IF(Portada!$A$1="www.fly-logics.com","AUTORIDAD:",0)</f>
        <v>AUTORIDAD:</v>
      </c>
      <c r="P44" s="1056"/>
      <c r="Q44" s="1057"/>
    </row>
    <row r="45" spans="1:17" ht="32.25" customHeight="1" x14ac:dyDescent="0.2">
      <c r="A45" s="1060" t="str">
        <f>IF(Portada!$A$1="www.fly-logics.com","DESCRIPCIÓN Y VALIDEZ:",0)</f>
        <v>DESCRIPCIÓN Y VALIDEZ:</v>
      </c>
      <c r="B45" s="1061"/>
      <c r="C45" s="1039"/>
      <c r="D45" s="1039"/>
      <c r="E45" s="1039"/>
      <c r="F45" s="1040"/>
      <c r="G45" s="1041"/>
      <c r="H45" s="1042"/>
      <c r="I45" s="250"/>
      <c r="J45" s="1060" t="str">
        <f>IF(Portada!$A$1="www.fly-logics.com","DESCRIPCIÓN Y VALIDEZ:",0)</f>
        <v>DESCRIPCIÓN Y VALIDEZ:</v>
      </c>
      <c r="K45" s="1061"/>
      <c r="L45" s="1039"/>
      <c r="M45" s="1039"/>
      <c r="N45" s="1039"/>
      <c r="O45" s="1040"/>
      <c r="P45" s="1041"/>
      <c r="Q45" s="1042"/>
    </row>
    <row r="46" spans="1:17" ht="32.25" customHeight="1" x14ac:dyDescent="0.2">
      <c r="A46" s="1045"/>
      <c r="B46" s="1046"/>
      <c r="C46" s="1046"/>
      <c r="D46" s="1046"/>
      <c r="E46" s="1046"/>
      <c r="F46" s="1047"/>
      <c r="G46" s="1041"/>
      <c r="H46" s="1042"/>
      <c r="I46" s="250"/>
      <c r="J46" s="1045"/>
      <c r="K46" s="1046"/>
      <c r="L46" s="1046"/>
      <c r="M46" s="1046"/>
      <c r="N46" s="1046"/>
      <c r="O46" s="1047"/>
      <c r="P46" s="1041"/>
      <c r="Q46" s="1042"/>
    </row>
    <row r="47" spans="1:17" ht="16.5" customHeight="1" x14ac:dyDescent="0.2">
      <c r="A47" s="1048"/>
      <c r="B47" s="1049"/>
      <c r="C47" s="1049"/>
      <c r="D47" s="1049"/>
      <c r="E47" s="1049"/>
      <c r="F47" s="1050"/>
      <c r="G47" s="1043"/>
      <c r="H47" s="1044"/>
      <c r="I47" s="250"/>
      <c r="J47" s="1048"/>
      <c r="K47" s="1049"/>
      <c r="L47" s="1049"/>
      <c r="M47" s="1049"/>
      <c r="N47" s="1049"/>
      <c r="O47" s="1050"/>
      <c r="P47" s="1043"/>
      <c r="Q47" s="1044"/>
    </row>
    <row r="48" spans="1:17" ht="16.5" customHeight="1" x14ac:dyDescent="0.2">
      <c r="A48" s="1048"/>
      <c r="B48" s="1049"/>
      <c r="C48" s="1049"/>
      <c r="D48" s="1049"/>
      <c r="E48" s="1049"/>
      <c r="F48" s="1050"/>
      <c r="G48" s="1058" t="str">
        <f>IF(Portada!$A$1="www.fly-logics.com","NOMBRE Y FIRMA",0)</f>
        <v>NOMBRE Y FIRMA</v>
      </c>
      <c r="H48" s="1059"/>
      <c r="I48" s="250"/>
      <c r="J48" s="1048"/>
      <c r="K48" s="1049"/>
      <c r="L48" s="1049"/>
      <c r="M48" s="1049"/>
      <c r="N48" s="1049"/>
      <c r="O48" s="1050"/>
      <c r="P48" s="1058" t="str">
        <f>IF(Portada!$A$1="www.fly-logics.com","NOMBRE Y FIRMA",0)</f>
        <v>NOMBRE Y FIRMA</v>
      </c>
      <c r="Q48" s="1059"/>
    </row>
    <row r="49" spans="1:17" ht="33.75" customHeight="1" x14ac:dyDescent="0.2">
      <c r="A49" s="1062" t="str">
        <f>IF(Portada!$A$1="www.fly-logics.com","ENMIENDAS (CERTIFICACIONES, AUTORIZACIONES, LIMITACIONES Y SANCIONES)",0)</f>
        <v>ENMIENDAS (CERTIFICACIONES, AUTORIZACIONES, LIMITACIONES Y SANCIONES)</v>
      </c>
      <c r="B49" s="1063"/>
      <c r="C49" s="1063"/>
      <c r="D49" s="1063"/>
      <c r="E49" s="1063"/>
      <c r="F49" s="1063"/>
      <c r="G49" s="1063"/>
      <c r="H49" s="1064"/>
      <c r="I49" s="347"/>
      <c r="J49" s="1062" t="str">
        <f>IF(Portada!$A$1="www.fly-logics.com","ENMIENDAS (CERTIFICACIONES, AUTORIZACIONES, LIMITACIONES Y SANCIONES)",0)</f>
        <v>ENMIENDAS (CERTIFICACIONES, AUTORIZACIONES, LIMITACIONES Y SANCIONES)</v>
      </c>
      <c r="K49" s="1063"/>
      <c r="L49" s="1063"/>
      <c r="M49" s="1063"/>
      <c r="N49" s="1063"/>
      <c r="O49" s="1063"/>
      <c r="P49" s="1063"/>
      <c r="Q49" s="1064"/>
    </row>
    <row r="50" spans="1:17" ht="32.25" customHeight="1" x14ac:dyDescent="0.2">
      <c r="A50" s="345" t="str">
        <f>IF(Portada!$A$1="www.fly-logics.com","TIPO:",0)</f>
        <v>TIPO:</v>
      </c>
      <c r="B50" s="1056"/>
      <c r="C50" s="1057"/>
      <c r="D50" s="345" t="str">
        <f>IF(Portada!$A$1="www.fly-logics.com","CASO:",0)</f>
        <v>CASO:</v>
      </c>
      <c r="E50" s="346"/>
      <c r="F50" s="345" t="str">
        <f>IF(Portada!$A$1="www.fly-logics.com","AUTORIDAD:",0)</f>
        <v>AUTORIDAD:</v>
      </c>
      <c r="G50" s="1056"/>
      <c r="H50" s="1057"/>
      <c r="I50" s="250"/>
      <c r="J50" s="345" t="str">
        <f>IF(Portada!$A$1="www.fly-logics.com","TIPO:",0)</f>
        <v>TIPO:</v>
      </c>
      <c r="K50" s="1056"/>
      <c r="L50" s="1057"/>
      <c r="M50" s="345" t="str">
        <f>IF(Portada!$A$1="www.fly-logics.com","CASO:",0)</f>
        <v>CASO:</v>
      </c>
      <c r="N50" s="346"/>
      <c r="O50" s="345" t="str">
        <f>IF(Portada!$A$1="www.fly-logics.com","AUTORIDAD:",0)</f>
        <v>AUTORIDAD:</v>
      </c>
      <c r="P50" s="1056"/>
      <c r="Q50" s="1057"/>
    </row>
    <row r="51" spans="1:17" ht="32.25" customHeight="1" x14ac:dyDescent="0.2">
      <c r="A51" s="1060" t="str">
        <f>IF(Portada!$A$1="www.fly-logics.com","DESCRIPCIÓN Y VALIDEZ:",0)</f>
        <v>DESCRIPCIÓN Y VALIDEZ:</v>
      </c>
      <c r="B51" s="1061"/>
      <c r="C51" s="1039"/>
      <c r="D51" s="1039"/>
      <c r="E51" s="1039"/>
      <c r="F51" s="1040"/>
      <c r="G51" s="1041"/>
      <c r="H51" s="1042"/>
      <c r="I51" s="250"/>
      <c r="J51" s="1060" t="str">
        <f>IF(Portada!$A$1="www.fly-logics.com","DESCRIPCIÓN Y VALIDEZ:",0)</f>
        <v>DESCRIPCIÓN Y VALIDEZ:</v>
      </c>
      <c r="K51" s="1061"/>
      <c r="L51" s="1039"/>
      <c r="M51" s="1039"/>
      <c r="N51" s="1039"/>
      <c r="O51" s="1040"/>
      <c r="P51" s="1041"/>
      <c r="Q51" s="1042"/>
    </row>
    <row r="52" spans="1:17" ht="32.25" customHeight="1" x14ac:dyDescent="0.2">
      <c r="A52" s="1045"/>
      <c r="B52" s="1046"/>
      <c r="C52" s="1046"/>
      <c r="D52" s="1046"/>
      <c r="E52" s="1046"/>
      <c r="F52" s="1047"/>
      <c r="G52" s="1041"/>
      <c r="H52" s="1042"/>
      <c r="I52" s="250"/>
      <c r="J52" s="1045"/>
      <c r="K52" s="1046"/>
      <c r="L52" s="1046"/>
      <c r="M52" s="1046"/>
      <c r="N52" s="1046"/>
      <c r="O52" s="1047"/>
      <c r="P52" s="1041"/>
      <c r="Q52" s="1042"/>
    </row>
    <row r="53" spans="1:17" ht="16.5" customHeight="1" x14ac:dyDescent="0.2">
      <c r="A53" s="1048"/>
      <c r="B53" s="1049"/>
      <c r="C53" s="1049"/>
      <c r="D53" s="1049"/>
      <c r="E53" s="1049"/>
      <c r="F53" s="1050"/>
      <c r="G53" s="1043"/>
      <c r="H53" s="1044"/>
      <c r="I53" s="250"/>
      <c r="J53" s="1048"/>
      <c r="K53" s="1049"/>
      <c r="L53" s="1049"/>
      <c r="M53" s="1049"/>
      <c r="N53" s="1049"/>
      <c r="O53" s="1050"/>
      <c r="P53" s="1043"/>
      <c r="Q53" s="1044"/>
    </row>
    <row r="54" spans="1:17" ht="16.5" customHeight="1" x14ac:dyDescent="0.2">
      <c r="A54" s="1048"/>
      <c r="B54" s="1049"/>
      <c r="C54" s="1049"/>
      <c r="D54" s="1049"/>
      <c r="E54" s="1049"/>
      <c r="F54" s="1050"/>
      <c r="G54" s="1058" t="str">
        <f>IF(Portada!$A$1="www.fly-logics.com","NOMBRE Y FIRMA",0)</f>
        <v>NOMBRE Y FIRMA</v>
      </c>
      <c r="H54" s="1059"/>
      <c r="I54" s="250"/>
      <c r="J54" s="1048"/>
      <c r="K54" s="1049"/>
      <c r="L54" s="1049"/>
      <c r="M54" s="1049"/>
      <c r="N54" s="1049"/>
      <c r="O54" s="1050"/>
      <c r="P54" s="1058" t="str">
        <f>IF(Portada!$A$1="www.fly-logics.com","NOMBRE Y FIRMA",0)</f>
        <v>NOMBRE Y FIRMA</v>
      </c>
      <c r="Q54" s="1059"/>
    </row>
    <row r="55" spans="1:17" ht="32.25" customHeight="1" x14ac:dyDescent="0.2">
      <c r="A55" s="345" t="str">
        <f>IF(Portada!$A$1="www.fly-logics.com","TIPO:",0)</f>
        <v>TIPO:</v>
      </c>
      <c r="B55" s="1056"/>
      <c r="C55" s="1057"/>
      <c r="D55" s="345" t="str">
        <f>IF(Portada!$A$1="www.fly-logics.com","CASO:",0)</f>
        <v>CASO:</v>
      </c>
      <c r="E55" s="346"/>
      <c r="F55" s="345" t="str">
        <f>IF(Portada!$A$1="www.fly-logics.com","AUTORIDAD:",0)</f>
        <v>AUTORIDAD:</v>
      </c>
      <c r="G55" s="1056"/>
      <c r="H55" s="1057"/>
      <c r="I55" s="250"/>
      <c r="J55" s="345" t="str">
        <f>IF(Portada!$A$1="www.fly-logics.com","TIPO:",0)</f>
        <v>TIPO:</v>
      </c>
      <c r="K55" s="1056"/>
      <c r="L55" s="1057"/>
      <c r="M55" s="345" t="str">
        <f>IF(Portada!$A$1="www.fly-logics.com","CASO:",0)</f>
        <v>CASO:</v>
      </c>
      <c r="N55" s="346"/>
      <c r="O55" s="345" t="str">
        <f>IF(Portada!$A$1="www.fly-logics.com","AUTORIDAD:",0)</f>
        <v>AUTORIDAD:</v>
      </c>
      <c r="P55" s="1056"/>
      <c r="Q55" s="1057"/>
    </row>
    <row r="56" spans="1:17" ht="32.25" customHeight="1" x14ac:dyDescent="0.2">
      <c r="A56" s="1060" t="str">
        <f>IF(Portada!$A$1="www.fly-logics.com","DESCRIPCIÓN Y VALIDEZ:",0)</f>
        <v>DESCRIPCIÓN Y VALIDEZ:</v>
      </c>
      <c r="B56" s="1061"/>
      <c r="C56" s="1039"/>
      <c r="D56" s="1039"/>
      <c r="E56" s="1039"/>
      <c r="F56" s="1040"/>
      <c r="G56" s="1041"/>
      <c r="H56" s="1042"/>
      <c r="I56" s="250"/>
      <c r="J56" s="1060" t="str">
        <f>IF(Portada!$A$1="www.fly-logics.com","DESCRIPCIÓN Y VALIDEZ:",0)</f>
        <v>DESCRIPCIÓN Y VALIDEZ:</v>
      </c>
      <c r="K56" s="1061"/>
      <c r="L56" s="1039"/>
      <c r="M56" s="1039"/>
      <c r="N56" s="1039"/>
      <c r="O56" s="1040"/>
      <c r="P56" s="1041"/>
      <c r="Q56" s="1042"/>
    </row>
    <row r="57" spans="1:17" ht="32.25" customHeight="1" x14ac:dyDescent="0.2">
      <c r="A57" s="1045"/>
      <c r="B57" s="1046"/>
      <c r="C57" s="1046"/>
      <c r="D57" s="1046"/>
      <c r="E57" s="1046"/>
      <c r="F57" s="1047"/>
      <c r="G57" s="1041"/>
      <c r="H57" s="1042"/>
      <c r="I57" s="250"/>
      <c r="J57" s="1045"/>
      <c r="K57" s="1046"/>
      <c r="L57" s="1046"/>
      <c r="M57" s="1046"/>
      <c r="N57" s="1046"/>
      <c r="O57" s="1047"/>
      <c r="P57" s="1041"/>
      <c r="Q57" s="1042"/>
    </row>
    <row r="58" spans="1:17" ht="16.5" customHeight="1" x14ac:dyDescent="0.2">
      <c r="A58" s="1048"/>
      <c r="B58" s="1049"/>
      <c r="C58" s="1049"/>
      <c r="D58" s="1049"/>
      <c r="E58" s="1049"/>
      <c r="F58" s="1050"/>
      <c r="G58" s="1043"/>
      <c r="H58" s="1044"/>
      <c r="I58" s="250"/>
      <c r="J58" s="1048"/>
      <c r="K58" s="1049"/>
      <c r="L58" s="1049"/>
      <c r="M58" s="1049"/>
      <c r="N58" s="1049"/>
      <c r="O58" s="1050"/>
      <c r="P58" s="1043"/>
      <c r="Q58" s="1044"/>
    </row>
    <row r="59" spans="1:17" ht="16.5" customHeight="1" x14ac:dyDescent="0.2">
      <c r="A59" s="1048"/>
      <c r="B59" s="1049"/>
      <c r="C59" s="1049"/>
      <c r="D59" s="1049"/>
      <c r="E59" s="1049"/>
      <c r="F59" s="1050"/>
      <c r="G59" s="1058" t="str">
        <f>IF(Portada!$A$1="www.fly-logics.com","NOMBRE Y FIRMA",0)</f>
        <v>NOMBRE Y FIRMA</v>
      </c>
      <c r="H59" s="1059"/>
      <c r="I59" s="250"/>
      <c r="J59" s="1048"/>
      <c r="K59" s="1049"/>
      <c r="L59" s="1049"/>
      <c r="M59" s="1049"/>
      <c r="N59" s="1049"/>
      <c r="O59" s="1050"/>
      <c r="P59" s="1058" t="str">
        <f>IF(Portada!$A$1="www.fly-logics.com","NOMBRE Y FIRMA",0)</f>
        <v>NOMBRE Y FIRMA</v>
      </c>
      <c r="Q59" s="1059"/>
    </row>
    <row r="60" spans="1:17" ht="32.25" customHeight="1" x14ac:dyDescent="0.2">
      <c r="A60" s="345" t="str">
        <f>IF(Portada!$A$1="www.fly-logics.com","TIPO:",0)</f>
        <v>TIPO:</v>
      </c>
      <c r="B60" s="1056"/>
      <c r="C60" s="1057"/>
      <c r="D60" s="345" t="str">
        <f>IF(Portada!$A$1="www.fly-logics.com","CASO:",0)</f>
        <v>CASO:</v>
      </c>
      <c r="E60" s="346"/>
      <c r="F60" s="345" t="str">
        <f>IF(Portada!$A$1="www.fly-logics.com","AUTORIDAD:",0)</f>
        <v>AUTORIDAD:</v>
      </c>
      <c r="G60" s="1056"/>
      <c r="H60" s="1057"/>
      <c r="I60" s="250"/>
      <c r="J60" s="345" t="str">
        <f>IF(Portada!$A$1="www.fly-logics.com","TIPO:",0)</f>
        <v>TIPO:</v>
      </c>
      <c r="K60" s="1056"/>
      <c r="L60" s="1057"/>
      <c r="M60" s="345" t="str">
        <f>IF(Portada!$A$1="www.fly-logics.com","CASO:",0)</f>
        <v>CASO:</v>
      </c>
      <c r="N60" s="346"/>
      <c r="O60" s="345" t="str">
        <f>IF(Portada!$A$1="www.fly-logics.com","AUTORIDAD:",0)</f>
        <v>AUTORIDAD:</v>
      </c>
      <c r="P60" s="1056"/>
      <c r="Q60" s="1057"/>
    </row>
    <row r="61" spans="1:17" ht="32.25" customHeight="1" x14ac:dyDescent="0.2">
      <c r="A61" s="1060" t="str">
        <f>IF(Portada!$A$1="www.fly-logics.com","DESCRIPCIÓN Y VALIDEZ:",0)</f>
        <v>DESCRIPCIÓN Y VALIDEZ:</v>
      </c>
      <c r="B61" s="1061"/>
      <c r="C61" s="1039"/>
      <c r="D61" s="1039"/>
      <c r="E61" s="1039"/>
      <c r="F61" s="1040"/>
      <c r="G61" s="1041"/>
      <c r="H61" s="1042"/>
      <c r="I61" s="250"/>
      <c r="J61" s="1060" t="str">
        <f>IF(Portada!$A$1="www.fly-logics.com","DESCRIPCIÓN Y VALIDEZ:",0)</f>
        <v>DESCRIPCIÓN Y VALIDEZ:</v>
      </c>
      <c r="K61" s="1061"/>
      <c r="L61" s="1039"/>
      <c r="M61" s="1039"/>
      <c r="N61" s="1039"/>
      <c r="O61" s="1040"/>
      <c r="P61" s="1041"/>
      <c r="Q61" s="1042"/>
    </row>
    <row r="62" spans="1:17" ht="32.25" customHeight="1" x14ac:dyDescent="0.2">
      <c r="A62" s="1045"/>
      <c r="B62" s="1046"/>
      <c r="C62" s="1046"/>
      <c r="D62" s="1046"/>
      <c r="E62" s="1046"/>
      <c r="F62" s="1047"/>
      <c r="G62" s="1041"/>
      <c r="H62" s="1042"/>
      <c r="I62" s="250"/>
      <c r="J62" s="1045"/>
      <c r="K62" s="1046"/>
      <c r="L62" s="1046"/>
      <c r="M62" s="1046"/>
      <c r="N62" s="1046"/>
      <c r="O62" s="1047"/>
      <c r="P62" s="1041"/>
      <c r="Q62" s="1042"/>
    </row>
    <row r="63" spans="1:17" ht="16.5" customHeight="1" x14ac:dyDescent="0.2">
      <c r="A63" s="1048"/>
      <c r="B63" s="1049"/>
      <c r="C63" s="1049"/>
      <c r="D63" s="1049"/>
      <c r="E63" s="1049"/>
      <c r="F63" s="1050"/>
      <c r="G63" s="1043"/>
      <c r="H63" s="1044"/>
      <c r="I63" s="250"/>
      <c r="J63" s="1048"/>
      <c r="K63" s="1049"/>
      <c r="L63" s="1049"/>
      <c r="M63" s="1049"/>
      <c r="N63" s="1049"/>
      <c r="O63" s="1050"/>
      <c r="P63" s="1043"/>
      <c r="Q63" s="1044"/>
    </row>
    <row r="64" spans="1:17" ht="16.5" customHeight="1" x14ac:dyDescent="0.2">
      <c r="A64" s="1048"/>
      <c r="B64" s="1049"/>
      <c r="C64" s="1049"/>
      <c r="D64" s="1049"/>
      <c r="E64" s="1049"/>
      <c r="F64" s="1050"/>
      <c r="G64" s="1058" t="str">
        <f>IF(Portada!$A$1="www.fly-logics.com","NOMBRE Y FIRMA",0)</f>
        <v>NOMBRE Y FIRMA</v>
      </c>
      <c r="H64" s="1059"/>
      <c r="I64" s="250"/>
      <c r="J64" s="1048"/>
      <c r="K64" s="1049"/>
      <c r="L64" s="1049"/>
      <c r="M64" s="1049"/>
      <c r="N64" s="1049"/>
      <c r="O64" s="1050"/>
      <c r="P64" s="1058" t="str">
        <f>IF(Portada!$A$1="www.fly-logics.com","NOMBRE Y FIRMA",0)</f>
        <v>NOMBRE Y FIRMA</v>
      </c>
      <c r="Q64" s="1059"/>
    </row>
    <row r="65" spans="1:17" ht="33.75" customHeight="1" x14ac:dyDescent="0.2">
      <c r="A65" s="1062" t="str">
        <f>IF(Portada!$A$1="www.fly-logics.com","ENMIENDAS (CERTIFICACIONES, AUTORIZACIONES, LIMITACIONES Y SANCIONES)",0)</f>
        <v>ENMIENDAS (CERTIFICACIONES, AUTORIZACIONES, LIMITACIONES Y SANCIONES)</v>
      </c>
      <c r="B65" s="1063"/>
      <c r="C65" s="1063"/>
      <c r="D65" s="1063"/>
      <c r="E65" s="1063"/>
      <c r="F65" s="1063"/>
      <c r="G65" s="1063"/>
      <c r="H65" s="1064"/>
      <c r="I65" s="347"/>
      <c r="J65" s="1062" t="str">
        <f>IF(Portada!$A$1="www.fly-logics.com","ENMIENDAS (CERTIFICACIONES, AUTORIZACIONES, LIMITACIONES Y SANCIONES)",0)</f>
        <v>ENMIENDAS (CERTIFICACIONES, AUTORIZACIONES, LIMITACIONES Y SANCIONES)</v>
      </c>
      <c r="K65" s="1063"/>
      <c r="L65" s="1063"/>
      <c r="M65" s="1063"/>
      <c r="N65" s="1063"/>
      <c r="O65" s="1063"/>
      <c r="P65" s="1063"/>
      <c r="Q65" s="1064"/>
    </row>
    <row r="66" spans="1:17" ht="32.25" customHeight="1" x14ac:dyDescent="0.2">
      <c r="A66" s="345" t="str">
        <f>IF(Portada!$A$1="www.fly-logics.com","TIPO:",0)</f>
        <v>TIPO:</v>
      </c>
      <c r="B66" s="1056"/>
      <c r="C66" s="1057"/>
      <c r="D66" s="345" t="str">
        <f>IF(Portada!$A$1="www.fly-logics.com","CASO:",0)</f>
        <v>CASO:</v>
      </c>
      <c r="E66" s="346"/>
      <c r="F66" s="345" t="str">
        <f>IF(Portada!$A$1="www.fly-logics.com","AUTORIDAD:",0)</f>
        <v>AUTORIDAD:</v>
      </c>
      <c r="G66" s="1056"/>
      <c r="H66" s="1057"/>
      <c r="I66" s="250"/>
      <c r="J66" s="345" t="str">
        <f>IF(Portada!$A$1="www.fly-logics.com","TIPO:",0)</f>
        <v>TIPO:</v>
      </c>
      <c r="K66" s="1056"/>
      <c r="L66" s="1057"/>
      <c r="M66" s="345" t="str">
        <f>IF(Portada!$A$1="www.fly-logics.com","CASO:",0)</f>
        <v>CASO:</v>
      </c>
      <c r="N66" s="346"/>
      <c r="O66" s="345" t="str">
        <f>IF(Portada!$A$1="www.fly-logics.com","AUTORIDAD:",0)</f>
        <v>AUTORIDAD:</v>
      </c>
      <c r="P66" s="1056"/>
      <c r="Q66" s="1057"/>
    </row>
    <row r="67" spans="1:17" ht="32.25" customHeight="1" x14ac:dyDescent="0.2">
      <c r="A67" s="1060" t="str">
        <f>IF(Portada!$A$1="www.fly-logics.com","DESCRIPCIÓN Y VALIDEZ:",0)</f>
        <v>DESCRIPCIÓN Y VALIDEZ:</v>
      </c>
      <c r="B67" s="1061"/>
      <c r="C67" s="1039"/>
      <c r="D67" s="1039"/>
      <c r="E67" s="1039"/>
      <c r="F67" s="1040"/>
      <c r="G67" s="1041"/>
      <c r="H67" s="1042"/>
      <c r="I67" s="250"/>
      <c r="J67" s="1060" t="str">
        <f>IF(Portada!$A$1="www.fly-logics.com","DESCRIPCIÓN Y VALIDEZ:",0)</f>
        <v>DESCRIPCIÓN Y VALIDEZ:</v>
      </c>
      <c r="K67" s="1061"/>
      <c r="L67" s="1039"/>
      <c r="M67" s="1039"/>
      <c r="N67" s="1039"/>
      <c r="O67" s="1040"/>
      <c r="P67" s="1041"/>
      <c r="Q67" s="1042"/>
    </row>
    <row r="68" spans="1:17" ht="32.25" customHeight="1" x14ac:dyDescent="0.2">
      <c r="A68" s="1045"/>
      <c r="B68" s="1046"/>
      <c r="C68" s="1046"/>
      <c r="D68" s="1046"/>
      <c r="E68" s="1046"/>
      <c r="F68" s="1047"/>
      <c r="G68" s="1041"/>
      <c r="H68" s="1042"/>
      <c r="I68" s="250"/>
      <c r="J68" s="1045"/>
      <c r="K68" s="1046"/>
      <c r="L68" s="1046"/>
      <c r="M68" s="1046"/>
      <c r="N68" s="1046"/>
      <c r="O68" s="1047"/>
      <c r="P68" s="1041"/>
      <c r="Q68" s="1042"/>
    </row>
    <row r="69" spans="1:17" ht="16.5" customHeight="1" x14ac:dyDescent="0.2">
      <c r="A69" s="1048"/>
      <c r="B69" s="1049"/>
      <c r="C69" s="1049"/>
      <c r="D69" s="1049"/>
      <c r="E69" s="1049"/>
      <c r="F69" s="1050"/>
      <c r="G69" s="1043"/>
      <c r="H69" s="1044"/>
      <c r="I69" s="250"/>
      <c r="J69" s="1048"/>
      <c r="K69" s="1049"/>
      <c r="L69" s="1049"/>
      <c r="M69" s="1049"/>
      <c r="N69" s="1049"/>
      <c r="O69" s="1050"/>
      <c r="P69" s="1043"/>
      <c r="Q69" s="1044"/>
    </row>
    <row r="70" spans="1:17" ht="16.5" customHeight="1" x14ac:dyDescent="0.2">
      <c r="A70" s="1048"/>
      <c r="B70" s="1049"/>
      <c r="C70" s="1049"/>
      <c r="D70" s="1049"/>
      <c r="E70" s="1049"/>
      <c r="F70" s="1050"/>
      <c r="G70" s="1058" t="str">
        <f>IF(Portada!$A$1="www.fly-logics.com","NOMBRE Y FIRMA",0)</f>
        <v>NOMBRE Y FIRMA</v>
      </c>
      <c r="H70" s="1059"/>
      <c r="I70" s="250"/>
      <c r="J70" s="1048"/>
      <c r="K70" s="1049"/>
      <c r="L70" s="1049"/>
      <c r="M70" s="1049"/>
      <c r="N70" s="1049"/>
      <c r="O70" s="1050"/>
      <c r="P70" s="1058" t="str">
        <f>IF(Portada!$A$1="www.fly-logics.com","NOMBRE Y FIRMA",0)</f>
        <v>NOMBRE Y FIRMA</v>
      </c>
      <c r="Q70" s="1059"/>
    </row>
    <row r="71" spans="1:17" ht="32.25" customHeight="1" x14ac:dyDescent="0.2">
      <c r="A71" s="345" t="str">
        <f>IF(Portada!$A$1="www.fly-logics.com","TIPO:",0)</f>
        <v>TIPO:</v>
      </c>
      <c r="B71" s="1056"/>
      <c r="C71" s="1057"/>
      <c r="D71" s="345" t="str">
        <f>IF(Portada!$A$1="www.fly-logics.com","CASO:",0)</f>
        <v>CASO:</v>
      </c>
      <c r="E71" s="346"/>
      <c r="F71" s="345" t="str">
        <f>IF(Portada!$A$1="www.fly-logics.com","AUTORIDAD:",0)</f>
        <v>AUTORIDAD:</v>
      </c>
      <c r="G71" s="1056"/>
      <c r="H71" s="1057"/>
      <c r="I71" s="250"/>
      <c r="J71" s="345" t="str">
        <f>IF(Portada!$A$1="www.fly-logics.com","TIPO:",0)</f>
        <v>TIPO:</v>
      </c>
      <c r="K71" s="1056"/>
      <c r="L71" s="1057"/>
      <c r="M71" s="345" t="str">
        <f>IF(Portada!$A$1="www.fly-logics.com","CASO:",0)</f>
        <v>CASO:</v>
      </c>
      <c r="N71" s="346"/>
      <c r="O71" s="345" t="str">
        <f>IF(Portada!$A$1="www.fly-logics.com","AUTORIDAD:",0)</f>
        <v>AUTORIDAD:</v>
      </c>
      <c r="P71" s="1056"/>
      <c r="Q71" s="1057"/>
    </row>
    <row r="72" spans="1:17" ht="32.25" customHeight="1" x14ac:dyDescent="0.2">
      <c r="A72" s="1060" t="str">
        <f>IF(Portada!$A$1="www.fly-logics.com","DESCRIPCIÓN Y VALIDEZ:",0)</f>
        <v>DESCRIPCIÓN Y VALIDEZ:</v>
      </c>
      <c r="B72" s="1061"/>
      <c r="C72" s="1039"/>
      <c r="D72" s="1039"/>
      <c r="E72" s="1039"/>
      <c r="F72" s="1040"/>
      <c r="G72" s="1041"/>
      <c r="H72" s="1042"/>
      <c r="I72" s="250"/>
      <c r="J72" s="1060" t="str">
        <f>IF(Portada!$A$1="www.fly-logics.com","DESCRIPCIÓN Y VALIDEZ:",0)</f>
        <v>DESCRIPCIÓN Y VALIDEZ:</v>
      </c>
      <c r="K72" s="1061"/>
      <c r="L72" s="1039"/>
      <c r="M72" s="1039"/>
      <c r="N72" s="1039"/>
      <c r="O72" s="1040"/>
      <c r="P72" s="1041"/>
      <c r="Q72" s="1042"/>
    </row>
    <row r="73" spans="1:17" ht="32.25" customHeight="1" x14ac:dyDescent="0.2">
      <c r="A73" s="1045"/>
      <c r="B73" s="1046"/>
      <c r="C73" s="1046"/>
      <c r="D73" s="1046"/>
      <c r="E73" s="1046"/>
      <c r="F73" s="1047"/>
      <c r="G73" s="1041"/>
      <c r="H73" s="1042"/>
      <c r="I73" s="250"/>
      <c r="J73" s="1045"/>
      <c r="K73" s="1046"/>
      <c r="L73" s="1046"/>
      <c r="M73" s="1046"/>
      <c r="N73" s="1046"/>
      <c r="O73" s="1047"/>
      <c r="P73" s="1041"/>
      <c r="Q73" s="1042"/>
    </row>
    <row r="74" spans="1:17" ht="16.5" customHeight="1" x14ac:dyDescent="0.2">
      <c r="A74" s="1048"/>
      <c r="B74" s="1049"/>
      <c r="C74" s="1049"/>
      <c r="D74" s="1049"/>
      <c r="E74" s="1049"/>
      <c r="F74" s="1050"/>
      <c r="G74" s="1043"/>
      <c r="H74" s="1044"/>
      <c r="I74" s="250"/>
      <c r="J74" s="1048"/>
      <c r="K74" s="1049"/>
      <c r="L74" s="1049"/>
      <c r="M74" s="1049"/>
      <c r="N74" s="1049"/>
      <c r="O74" s="1050"/>
      <c r="P74" s="1043"/>
      <c r="Q74" s="1044"/>
    </row>
    <row r="75" spans="1:17" ht="16.5" customHeight="1" x14ac:dyDescent="0.2">
      <c r="A75" s="1048"/>
      <c r="B75" s="1049"/>
      <c r="C75" s="1049"/>
      <c r="D75" s="1049"/>
      <c r="E75" s="1049"/>
      <c r="F75" s="1050"/>
      <c r="G75" s="1058" t="str">
        <f>IF(Portada!$A$1="www.fly-logics.com","NOMBRE Y FIRMA",0)</f>
        <v>NOMBRE Y FIRMA</v>
      </c>
      <c r="H75" s="1059"/>
      <c r="I75" s="250"/>
      <c r="J75" s="1048"/>
      <c r="K75" s="1049"/>
      <c r="L75" s="1049"/>
      <c r="M75" s="1049"/>
      <c r="N75" s="1049"/>
      <c r="O75" s="1050"/>
      <c r="P75" s="1058" t="str">
        <f>IF(Portada!$A$1="www.fly-logics.com","NOMBRE Y FIRMA",0)</f>
        <v>NOMBRE Y FIRMA</v>
      </c>
      <c r="Q75" s="1059"/>
    </row>
    <row r="76" spans="1:17" ht="32.25" customHeight="1" x14ac:dyDescent="0.2">
      <c r="A76" s="345" t="str">
        <f>IF(Portada!$A$1="www.fly-logics.com","TIPO:",0)</f>
        <v>TIPO:</v>
      </c>
      <c r="B76" s="1056"/>
      <c r="C76" s="1057"/>
      <c r="D76" s="345" t="str">
        <f>IF(Portada!$A$1="www.fly-logics.com","CASO:",0)</f>
        <v>CASO:</v>
      </c>
      <c r="E76" s="346"/>
      <c r="F76" s="345" t="str">
        <f>IF(Portada!$A$1="www.fly-logics.com","AUTORIDAD:",0)</f>
        <v>AUTORIDAD:</v>
      </c>
      <c r="G76" s="1056"/>
      <c r="H76" s="1057"/>
      <c r="I76" s="250"/>
      <c r="J76" s="345" t="str">
        <f>IF(Portada!$A$1="www.fly-logics.com","TIPO:",0)</f>
        <v>TIPO:</v>
      </c>
      <c r="K76" s="1056"/>
      <c r="L76" s="1057"/>
      <c r="M76" s="345" t="str">
        <f>IF(Portada!$A$1="www.fly-logics.com","CASO:",0)</f>
        <v>CASO:</v>
      </c>
      <c r="N76" s="346"/>
      <c r="O76" s="345" t="str">
        <f>IF(Portada!$A$1="www.fly-logics.com","AUTORIDAD:",0)</f>
        <v>AUTORIDAD:</v>
      </c>
      <c r="P76" s="1056"/>
      <c r="Q76" s="1057"/>
    </row>
    <row r="77" spans="1:17" ht="32.25" customHeight="1" x14ac:dyDescent="0.2">
      <c r="A77" s="1060" t="str">
        <f>IF(Portada!$A$1="www.fly-logics.com","DESCRIPCIÓN Y VALIDEZ:",0)</f>
        <v>DESCRIPCIÓN Y VALIDEZ:</v>
      </c>
      <c r="B77" s="1061"/>
      <c r="C77" s="1039"/>
      <c r="D77" s="1039"/>
      <c r="E77" s="1039"/>
      <c r="F77" s="1040"/>
      <c r="G77" s="1041"/>
      <c r="H77" s="1042"/>
      <c r="I77" s="250"/>
      <c r="J77" s="1060" t="str">
        <f>IF(Portada!$A$1="www.fly-logics.com","DESCRIPCIÓN Y VALIDEZ:",0)</f>
        <v>DESCRIPCIÓN Y VALIDEZ:</v>
      </c>
      <c r="K77" s="1061"/>
      <c r="L77" s="1039"/>
      <c r="M77" s="1039"/>
      <c r="N77" s="1039"/>
      <c r="O77" s="1040"/>
      <c r="P77" s="1041"/>
      <c r="Q77" s="1042"/>
    </row>
    <row r="78" spans="1:17" ht="32.25" customHeight="1" x14ac:dyDescent="0.2">
      <c r="A78" s="1045"/>
      <c r="B78" s="1046"/>
      <c r="C78" s="1046"/>
      <c r="D78" s="1046"/>
      <c r="E78" s="1046"/>
      <c r="F78" s="1047"/>
      <c r="G78" s="1041"/>
      <c r="H78" s="1042"/>
      <c r="I78" s="250"/>
      <c r="J78" s="1045"/>
      <c r="K78" s="1046"/>
      <c r="L78" s="1046"/>
      <c r="M78" s="1046"/>
      <c r="N78" s="1046"/>
      <c r="O78" s="1047"/>
      <c r="P78" s="1041"/>
      <c r="Q78" s="1042"/>
    </row>
    <row r="79" spans="1:17" ht="16.5" customHeight="1" x14ac:dyDescent="0.2">
      <c r="A79" s="1048"/>
      <c r="B79" s="1049"/>
      <c r="C79" s="1049"/>
      <c r="D79" s="1049"/>
      <c r="E79" s="1049"/>
      <c r="F79" s="1050"/>
      <c r="G79" s="1043"/>
      <c r="H79" s="1044"/>
      <c r="I79" s="250"/>
      <c r="J79" s="1048"/>
      <c r="K79" s="1049"/>
      <c r="L79" s="1049"/>
      <c r="M79" s="1049"/>
      <c r="N79" s="1049"/>
      <c r="O79" s="1050"/>
      <c r="P79" s="1043"/>
      <c r="Q79" s="1044"/>
    </row>
    <row r="80" spans="1:17" ht="16.5" customHeight="1" x14ac:dyDescent="0.2">
      <c r="A80" s="1051"/>
      <c r="B80" s="1052"/>
      <c r="C80" s="1052"/>
      <c r="D80" s="1052"/>
      <c r="E80" s="1052"/>
      <c r="F80" s="1053"/>
      <c r="G80" s="1054" t="str">
        <f>IF(Portada!$A$1="www.fly-logics.com","NOMBRE Y FIRMA",0)</f>
        <v>NOMBRE Y FIRMA</v>
      </c>
      <c r="H80" s="1055"/>
      <c r="I80" s="250"/>
      <c r="J80" s="1051"/>
      <c r="K80" s="1052"/>
      <c r="L80" s="1052"/>
      <c r="M80" s="1052"/>
      <c r="N80" s="1052"/>
      <c r="O80" s="1053"/>
      <c r="P80" s="1054" t="str">
        <f>IF(Portada!$A$1="www.fly-logics.com","NOMBRE Y FIRMA",0)</f>
        <v>NOMBRE Y FIRMA</v>
      </c>
      <c r="Q80" s="1055"/>
    </row>
    <row r="81" spans="1:17" ht="17.100000000000001" customHeight="1" x14ac:dyDescent="0.2">
      <c r="A81" s="250"/>
      <c r="B81" s="250"/>
      <c r="C81" s="250"/>
      <c r="D81" s="250"/>
      <c r="E81" s="250"/>
      <c r="F81" s="250"/>
      <c r="G81" s="250"/>
      <c r="H81" s="250"/>
      <c r="J81" s="250"/>
      <c r="K81" s="250"/>
      <c r="L81" s="250"/>
      <c r="M81" s="250"/>
      <c r="N81" s="250"/>
      <c r="O81" s="250"/>
      <c r="P81" s="250"/>
      <c r="Q81" s="250"/>
    </row>
    <row r="82" spans="1:17" ht="17.100000000000001" customHeight="1" x14ac:dyDescent="0.2"/>
    <row r="83" spans="1:17" ht="17.100000000000001" customHeight="1" x14ac:dyDescent="0.2"/>
    <row r="84" spans="1:17" ht="17.100000000000001" customHeight="1" x14ac:dyDescent="0.2"/>
    <row r="85" spans="1:17" ht="17.100000000000001" customHeight="1" x14ac:dyDescent="0.2"/>
    <row r="86" spans="1:17" ht="17.100000000000001" customHeight="1" x14ac:dyDescent="0.2"/>
    <row r="87" spans="1:17" ht="17.100000000000001" customHeight="1" x14ac:dyDescent="0.2"/>
    <row r="88" spans="1:17" ht="17.100000000000001" customHeight="1" x14ac:dyDescent="0.2"/>
    <row r="89" spans="1:17" ht="17.100000000000001" customHeight="1" x14ac:dyDescent="0.2"/>
    <row r="90" spans="1:17" ht="17.100000000000001" customHeight="1" x14ac:dyDescent="0.2"/>
    <row r="91" spans="1:17" ht="17.100000000000001" customHeight="1" x14ac:dyDescent="0.2"/>
    <row r="92" spans="1:17" ht="17.100000000000001" customHeight="1" x14ac:dyDescent="0.2"/>
    <row r="93" spans="1:17" ht="17.100000000000001" customHeight="1" x14ac:dyDescent="0.2"/>
    <row r="94" spans="1:17" ht="17.100000000000001" customHeight="1" x14ac:dyDescent="0.2"/>
    <row r="95" spans="1:17" ht="17.100000000000001" customHeight="1" x14ac:dyDescent="0.2"/>
    <row r="96" spans="1:17" ht="17.100000000000001" customHeight="1" x14ac:dyDescent="0.2"/>
    <row r="97" ht="17.100000000000001" customHeight="1" x14ac:dyDescent="0.2"/>
    <row r="98" ht="17.100000000000001" customHeight="1" x14ac:dyDescent="0.2"/>
    <row r="99" ht="17.100000000000001" customHeight="1" x14ac:dyDescent="0.2"/>
    <row r="100" ht="17.100000000000001" customHeight="1" x14ac:dyDescent="0.2"/>
    <row r="101" ht="17.100000000000001" customHeight="1" x14ac:dyDescent="0.2"/>
    <row r="102" ht="17.100000000000001" customHeight="1" x14ac:dyDescent="0.2"/>
    <row r="103" ht="17.100000000000001" customHeight="1" x14ac:dyDescent="0.2"/>
    <row r="104" ht="17.100000000000001" customHeight="1" x14ac:dyDescent="0.2"/>
    <row r="105" ht="17.100000000000001" customHeight="1" x14ac:dyDescent="0.2"/>
    <row r="106" ht="17.100000000000001" customHeight="1" x14ac:dyDescent="0.2"/>
    <row r="107" ht="17.100000000000001" customHeight="1" x14ac:dyDescent="0.2"/>
    <row r="108" ht="17.100000000000001" customHeight="1" x14ac:dyDescent="0.2"/>
    <row r="109" ht="17.100000000000001" customHeight="1" x14ac:dyDescent="0.2"/>
    <row r="110" ht="17.100000000000001" customHeight="1" x14ac:dyDescent="0.2"/>
    <row r="111" ht="17.100000000000001" customHeight="1" x14ac:dyDescent="0.2"/>
    <row r="112" ht="17.100000000000001"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25" customHeight="1" x14ac:dyDescent="0.2"/>
    <row r="133" ht="17.25" customHeight="1" x14ac:dyDescent="0.2"/>
    <row r="134" ht="17.25" customHeight="1" x14ac:dyDescent="0.2"/>
    <row r="135" ht="17.25" customHeight="1" x14ac:dyDescent="0.2"/>
    <row r="136" ht="17.25" customHeight="1" x14ac:dyDescent="0.2"/>
    <row r="137" ht="17.25" customHeight="1" x14ac:dyDescent="0.2"/>
    <row r="138" ht="17.25" customHeight="1" x14ac:dyDescent="0.2"/>
    <row r="139" ht="17.25" customHeight="1" x14ac:dyDescent="0.2"/>
    <row r="140" ht="17.25" customHeight="1" x14ac:dyDescent="0.2"/>
    <row r="141" ht="17.25" customHeight="1" x14ac:dyDescent="0.2"/>
    <row r="142" ht="17.25" customHeight="1" x14ac:dyDescent="0.2"/>
    <row r="143" ht="17.25" customHeight="1" x14ac:dyDescent="0.2"/>
    <row r="144" ht="17.25" customHeight="1" x14ac:dyDescent="0.2"/>
    <row r="145" ht="17.25" customHeight="1" x14ac:dyDescent="0.2"/>
    <row r="146" ht="17.25" customHeight="1" x14ac:dyDescent="0.2"/>
  </sheetData>
  <sheetProtection algorithmName="SHA-512" hashValue="GY66Wt7lnwerA4juTw7KNCwxGiYG8E4HrzzbVOcHAlH+2L66WQ5ZfwnFIOu25TXqkajWiQacYj397Z0xoAXRTA==" saltValue="Y86TOq0ZE0tVk6Ie2fYIjA==" spinCount="100000" sheet="1" objects="1" scenarios="1" formatCells="0"/>
  <protectedRanges>
    <protectedRange sqref="B2 C3 E2 G2:G3 A4:A5 B7 C8 E7 G7:G8 A9:A10 B12 C13 E12 G12:G13 A14:A15 K2 L3 N2 P2:P3 J4:J5 K7 L8 N7 P7:P8 J9:J10 K12 L13 N12 P12:P13 J14:J15 B18 C19 E18 G18:G19 A20:A21 B23 C24 E23 G23:G24 A25:A26 B28 C29 E28 G28:G29 A30:A31 K18 L19 N18 P18:P19 J20:J21 K23 L24 N23 P23:P24 J25:J26 K28 L29 N28 P28:P29 J30:J31 B34 C35 E34 G34:G35 A36:A37 B39 C40 E39 G39:G40 A41:A42 B44 C45 E44 G44:G45 A46:A47 K34 L35 N34 P34:P35 J36:J37 K39 L40 N39 P39:P40 J41:J42 K44 L45 N44 P44:P45 J46:J47 B50 C51 E50 G50:G51 A52:A53 B55 C56 E55 G55:G56 A57:A58 B60 C61 E60 G60:G61 A62:A63 K50 L51 N50 P50:P51 J52:J53 K55 L56 N55 P55:P56 J57:J58 K60 L61 N60 P60:P61 J62:J63 B66 C67 E66 G66:G67 A68:A69 B71 C72 E71 G71:G72 A73:A74 B76 C77 E76 G76:G77 A78:A79 K66 L67 N66 P66:P67 J68:J69 K71 L72 N71 P71:P72 J73:J74 K76 L77 N76 P76:P77 J78:J79" name="Rango1_1"/>
  </protectedRanges>
  <mergeCells count="250">
    <mergeCell ref="A79:F80"/>
    <mergeCell ref="B55:C55"/>
    <mergeCell ref="A58:F59"/>
    <mergeCell ref="B60:C60"/>
    <mergeCell ref="A63:F64"/>
    <mergeCell ref="B66:C66"/>
    <mergeCell ref="A77:B77"/>
    <mergeCell ref="C77:F77"/>
    <mergeCell ref="A62:F62"/>
    <mergeCell ref="A57:F57"/>
    <mergeCell ref="A61:B61"/>
    <mergeCell ref="C61:F61"/>
    <mergeCell ref="A78:F78"/>
    <mergeCell ref="A67:B67"/>
    <mergeCell ref="C67:F67"/>
    <mergeCell ref="A68:F68"/>
    <mergeCell ref="A69:F70"/>
    <mergeCell ref="A72:B72"/>
    <mergeCell ref="C72:F72"/>
    <mergeCell ref="A73:F73"/>
    <mergeCell ref="B71:C71"/>
    <mergeCell ref="A74:F75"/>
    <mergeCell ref="B76:C76"/>
    <mergeCell ref="A10:F11"/>
    <mergeCell ref="A15:F16"/>
    <mergeCell ref="A21:F22"/>
    <mergeCell ref="A9:F9"/>
    <mergeCell ref="A13:B13"/>
    <mergeCell ref="C13:F13"/>
    <mergeCell ref="A19:B19"/>
    <mergeCell ref="B39:C39"/>
    <mergeCell ref="A17:H17"/>
    <mergeCell ref="B34:C34"/>
    <mergeCell ref="G16:H16"/>
    <mergeCell ref="G12:H12"/>
    <mergeCell ref="G34:H34"/>
    <mergeCell ref="G35:H37"/>
    <mergeCell ref="A30:F30"/>
    <mergeCell ref="A31:F32"/>
    <mergeCell ref="G32:H32"/>
    <mergeCell ref="A35:B35"/>
    <mergeCell ref="C35:F35"/>
    <mergeCell ref="A36:F36"/>
    <mergeCell ref="A37:F38"/>
    <mergeCell ref="G38:H38"/>
    <mergeCell ref="G44:H44"/>
    <mergeCell ref="G45:H47"/>
    <mergeCell ref="A56:B56"/>
    <mergeCell ref="C56:F56"/>
    <mergeCell ref="B44:C44"/>
    <mergeCell ref="B50:C50"/>
    <mergeCell ref="A53:F54"/>
    <mergeCell ref="A51:B51"/>
    <mergeCell ref="C51:F51"/>
    <mergeCell ref="A52:F52"/>
    <mergeCell ref="G55:H55"/>
    <mergeCell ref="G56:H58"/>
    <mergeCell ref="A1:H1"/>
    <mergeCell ref="G3:H5"/>
    <mergeCell ref="G2:H2"/>
    <mergeCell ref="G6:H6"/>
    <mergeCell ref="B28:C28"/>
    <mergeCell ref="A29:B29"/>
    <mergeCell ref="C29:F29"/>
    <mergeCell ref="A14:F14"/>
    <mergeCell ref="A3:B3"/>
    <mergeCell ref="C3:F3"/>
    <mergeCell ref="A4:F4"/>
    <mergeCell ref="A8:B8"/>
    <mergeCell ref="C8:F8"/>
    <mergeCell ref="B2:C2"/>
    <mergeCell ref="B7:C7"/>
    <mergeCell ref="B12:C12"/>
    <mergeCell ref="A24:B24"/>
    <mergeCell ref="C24:F24"/>
    <mergeCell ref="A25:F25"/>
    <mergeCell ref="A26:F27"/>
    <mergeCell ref="C19:F19"/>
    <mergeCell ref="A20:F20"/>
    <mergeCell ref="G28:H28"/>
    <mergeCell ref="A5:F6"/>
    <mergeCell ref="G80:H80"/>
    <mergeCell ref="G7:H7"/>
    <mergeCell ref="K7:L7"/>
    <mergeCell ref="P7:Q7"/>
    <mergeCell ref="G8:H10"/>
    <mergeCell ref="J8:K8"/>
    <mergeCell ref="L8:O8"/>
    <mergeCell ref="P8:Q10"/>
    <mergeCell ref="J9:O9"/>
    <mergeCell ref="J10:O11"/>
    <mergeCell ref="G11:H11"/>
    <mergeCell ref="G13:H15"/>
    <mergeCell ref="J77:K77"/>
    <mergeCell ref="G66:H66"/>
    <mergeCell ref="J67:K67"/>
    <mergeCell ref="G64:H64"/>
    <mergeCell ref="A65:H65"/>
    <mergeCell ref="G67:H69"/>
    <mergeCell ref="G60:H60"/>
    <mergeCell ref="G48:H48"/>
    <mergeCell ref="A49:H49"/>
    <mergeCell ref="G50:H50"/>
    <mergeCell ref="G51:H53"/>
    <mergeCell ref="G54:H54"/>
    <mergeCell ref="K28:L28"/>
    <mergeCell ref="P28:Q28"/>
    <mergeCell ref="G29:H31"/>
    <mergeCell ref="J29:K29"/>
    <mergeCell ref="L29:O29"/>
    <mergeCell ref="P29:Q31"/>
    <mergeCell ref="J30:O30"/>
    <mergeCell ref="A33:H33"/>
    <mergeCell ref="J49:Q49"/>
    <mergeCell ref="P32:Q32"/>
    <mergeCell ref="J33:Q33"/>
    <mergeCell ref="K34:L34"/>
    <mergeCell ref="P34:Q34"/>
    <mergeCell ref="J35:K35"/>
    <mergeCell ref="L35:O35"/>
    <mergeCell ref="P35:Q37"/>
    <mergeCell ref="J36:O36"/>
    <mergeCell ref="J37:O38"/>
    <mergeCell ref="P38:Q38"/>
    <mergeCell ref="A45:B45"/>
    <mergeCell ref="C45:F45"/>
    <mergeCell ref="A46:F46"/>
    <mergeCell ref="A42:F43"/>
    <mergeCell ref="A47:F48"/>
    <mergeCell ref="K50:L50"/>
    <mergeCell ref="P50:Q50"/>
    <mergeCell ref="J51:K51"/>
    <mergeCell ref="L51:O51"/>
    <mergeCell ref="P51:Q53"/>
    <mergeCell ref="K55:L55"/>
    <mergeCell ref="P55:Q55"/>
    <mergeCell ref="J45:K45"/>
    <mergeCell ref="L45:O45"/>
    <mergeCell ref="P45:Q47"/>
    <mergeCell ref="J52:O52"/>
    <mergeCell ref="J53:O54"/>
    <mergeCell ref="P54:Q54"/>
    <mergeCell ref="J17:Q17"/>
    <mergeCell ref="K18:L18"/>
    <mergeCell ref="G19:H21"/>
    <mergeCell ref="G23:H23"/>
    <mergeCell ref="G24:H26"/>
    <mergeCell ref="G22:H22"/>
    <mergeCell ref="G27:H27"/>
    <mergeCell ref="G18:H18"/>
    <mergeCell ref="P18:Q18"/>
    <mergeCell ref="L19:O19"/>
    <mergeCell ref="P19:Q21"/>
    <mergeCell ref="P22:Q22"/>
    <mergeCell ref="P23:Q23"/>
    <mergeCell ref="P24:Q26"/>
    <mergeCell ref="P27:Q27"/>
    <mergeCell ref="G77:H79"/>
    <mergeCell ref="G70:H70"/>
    <mergeCell ref="G72:H74"/>
    <mergeCell ref="J72:K72"/>
    <mergeCell ref="J19:K19"/>
    <mergeCell ref="J20:O20"/>
    <mergeCell ref="J21:O22"/>
    <mergeCell ref="K23:L23"/>
    <mergeCell ref="J24:K24"/>
    <mergeCell ref="L24:O24"/>
    <mergeCell ref="J25:O25"/>
    <mergeCell ref="J26:O27"/>
    <mergeCell ref="J31:O32"/>
    <mergeCell ref="K39:L39"/>
    <mergeCell ref="J40:K40"/>
    <mergeCell ref="L40:O40"/>
    <mergeCell ref="J41:O41"/>
    <mergeCell ref="J42:O43"/>
    <mergeCell ref="K44:L44"/>
    <mergeCell ref="J56:K56"/>
    <mergeCell ref="L56:O56"/>
    <mergeCell ref="J57:O57"/>
    <mergeCell ref="J58:O59"/>
    <mergeCell ref="G59:H59"/>
    <mergeCell ref="G75:H75"/>
    <mergeCell ref="P75:Q75"/>
    <mergeCell ref="G71:H71"/>
    <mergeCell ref="G76:H76"/>
    <mergeCell ref="P76:Q76"/>
    <mergeCell ref="K76:L76"/>
    <mergeCell ref="A41:F41"/>
    <mergeCell ref="B18:C18"/>
    <mergeCell ref="B23:C23"/>
    <mergeCell ref="A40:B40"/>
    <mergeCell ref="C40:F40"/>
    <mergeCell ref="P56:Q58"/>
    <mergeCell ref="P59:Q59"/>
    <mergeCell ref="G61:H63"/>
    <mergeCell ref="G39:H39"/>
    <mergeCell ref="G40:H42"/>
    <mergeCell ref="G43:H43"/>
    <mergeCell ref="P39:Q39"/>
    <mergeCell ref="P40:Q42"/>
    <mergeCell ref="P43:Q43"/>
    <mergeCell ref="P44:Q44"/>
    <mergeCell ref="J46:O46"/>
    <mergeCell ref="J47:O48"/>
    <mergeCell ref="P48:Q48"/>
    <mergeCell ref="J1:Q1"/>
    <mergeCell ref="K2:L2"/>
    <mergeCell ref="P2:Q2"/>
    <mergeCell ref="J3:K3"/>
    <mergeCell ref="L3:O3"/>
    <mergeCell ref="P3:Q5"/>
    <mergeCell ref="J4:O4"/>
    <mergeCell ref="J5:O6"/>
    <mergeCell ref="P6:Q6"/>
    <mergeCell ref="P11:Q11"/>
    <mergeCell ref="K12:L12"/>
    <mergeCell ref="P12:Q12"/>
    <mergeCell ref="J13:K13"/>
    <mergeCell ref="L13:O13"/>
    <mergeCell ref="P13:Q15"/>
    <mergeCell ref="J14:O14"/>
    <mergeCell ref="J15:O16"/>
    <mergeCell ref="P16:Q16"/>
    <mergeCell ref="K60:L60"/>
    <mergeCell ref="P60:Q60"/>
    <mergeCell ref="J61:K61"/>
    <mergeCell ref="L61:O61"/>
    <mergeCell ref="P61:Q63"/>
    <mergeCell ref="J62:O62"/>
    <mergeCell ref="J63:O64"/>
    <mergeCell ref="P64:Q64"/>
    <mergeCell ref="J65:Q65"/>
    <mergeCell ref="L77:O77"/>
    <mergeCell ref="P77:Q79"/>
    <mergeCell ref="J78:O78"/>
    <mergeCell ref="J79:O80"/>
    <mergeCell ref="P80:Q80"/>
    <mergeCell ref="K66:L66"/>
    <mergeCell ref="P66:Q66"/>
    <mergeCell ref="L67:O67"/>
    <mergeCell ref="P67:Q69"/>
    <mergeCell ref="J68:O68"/>
    <mergeCell ref="J69:O70"/>
    <mergeCell ref="P70:Q70"/>
    <mergeCell ref="K71:L71"/>
    <mergeCell ref="P71:Q71"/>
    <mergeCell ref="L72:O72"/>
    <mergeCell ref="P72:Q74"/>
    <mergeCell ref="J73:O73"/>
    <mergeCell ref="J74:O75"/>
  </mergeCells>
  <phoneticPr fontId="40" type="noConversion"/>
  <printOptions horizontalCentered="1" verticalCentered="1"/>
  <pageMargins left="0.51181102362204722" right="0.51181102362204722" top="1.7716535433070868" bottom="1.7716535433070868" header="0" footer="0"/>
  <pageSetup paperSize="9" scale="78" pageOrder="overThenDown"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 T a b l a 1 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 T a b l a 1 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 C o l u m n s \ N U M E R O   D E   V U E L O < / 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 C o l u m n s \ A E R O N A V E ��M A R C A   Y ��M O D E L O < / K e y > < / a : K e y > < a : V a l u e   i : t y p e = " T a b l e W i d g e t B a s e V i e w S t a t e " / > < / a : K e y V a l u e O f D i a g r a m O b j e c t K e y a n y T y p e z b w N T n L X > < a : K e y V a l u e O f D i a g r a m O b j e c t K e y a n y T y p e z b w N T n L X > < a : K e y > < K e y > C o l u m n s \ M A T R � C U L A < / K e y > < / a : K e y > < a : V a l u e   i : t y p e = " T a b l e W i d g e t B a s e V i e w S t a t e " / > < / a : K e y V a l u e O f D i a g r a m O b j e c t K e y a n y T y p e z b w N T n L X > < a : K e y V a l u e O f D i a g r a m O b j e c t K e y a n y T y p e z b w N T n L X > < a : K e y > < K e y > C o l u m n s \ D E S D E < / K e y > < / a : K e y > < a : V a l u e   i : t y p e = " T a b l e W i d g e t B a s e V i e w S t a t e " / > < / a : K e y V a l u e O f D i a g r a m O b j e c t K e y a n y T y p e z b w N T n L X > < a : K e y V a l u e O f D i a g r a m O b j e c t K e y a n y T y p e z b w N T n L X > < a : K e y > < K e y > C o l u m n s \ H A S T A < / K e y > < / a : K e y > < a : V a l u e   i : t y p e = " T a b l e W i d g e t B a s e V i e w S t a t e " / > < / a : K e y V a l u e O f D i a g r a m O b j e c t K e y a n y T y p e z b w N T n L X > < a : K e y V a l u e O f D i a g r a m O b j e c t K e y a n y T y p e z b w N T n L X > < a : K e y > < K e y > C o l u m n s \ P I L O T O   ��A L   M A N D O < / K e y > < / a : K e y > < a : V a l u e   i : t y p e = " T a b l e W i d g e t B a s e V i e w S t a t e " / > < / a : K e y V a l u e O f D i a g r a m O b j e c t K e y a n y T y p e z b w N T n L X > < a : K e y V a l u e O f D i a g r a m O b j e c t K e y a n y T y p e z b w N T n L X > < a : K e y > < K e y > C o l u m n s \ D U R A C I � N ��D E L   V U E L O < / K e y > < / a : K e y > < a : V a l u e   i : t y p e = " T a b l e W i d g e t B a s e V i e w S t a t e " / > < / a : K e y V a l u e O f D i a g r a m O b j e c t K e y a n y T y p e z b w N T n L X > < a : K e y V a l u e O f D i a g r a m O b j e c t K e y a n y T y p e z b w N T n L X > < a : K e y > < K e y > C o l u m n s \ A V I O N   M O N O - M O T O R < / K e y > < / a : K e y > < a : V a l u e   i : t y p e = " T a b l e W i d g e t B a s e V i e w S t a t e " / > < / a : K e y V a l u e O f D i a g r a m O b j e c t K e y a n y T y p e z b w N T n L X > < a : K e y V a l u e O f D i a g r a m O b j e c t K e y a n y T y p e z b w N T n L X > < a : K e y > < K e y > C o l u m n s \ A V I O N   M U L T I - M O T O R < / K e y > < / a : K e y > < a : V a l u e   i : t y p e = " T a b l e W i d g e t B a s e V i e w S t a t e " / > < / a : K e y V a l u e O f D i a g r a m O b j e c t K e y a n y T y p e z b w N T n L X > < a : K e y V a l u e O f D i a g r a m O b j e c t K e y a n y T y p e z b w N T n L X > < a : K e y > < K e y > C o l u m n s \ A V I O N   T U R B O - H � L I C E < / K e y > < / a : K e y > < a : V a l u e   i : t y p e = " T a b l e W i d g e t B a s e V i e w S t a t e " / > < / a : K e y V a l u e O f D i a g r a m O b j e c t K e y a n y T y p e z b w N T n L X > < a : K e y V a l u e O f D i a g r a m O b j e c t K e y a n y T y p e z b w N T n L X > < a : K e y > < K e y > C o l u m n s \ A V I O N   T U R B O - J E T < / K e y > < / a : K e y > < a : V a l u e   i : t y p e = " T a b l e W i d g e t B a s e V i e w S t a t e " / > < / a : K e y V a l u e O f D i a g r a m O b j e c t K e y a n y T y p e z b w N T n L X > < a : K e y V a l u e O f D i a g r a m O b j e c t K e y a n y T y p e z b w N T n L X > < a : K e y > < K e y > C o l u m n s \ A V I O N   L S A < / K e y > < / a : K e y > < a : V a l u e   i : t y p e = " T a b l e W i d g e t B a s e V i e w S t a t e " / > < / a : K e y V a l u e O f D i a g r a m O b j e c t K e y a n y T y p e z b w N T n L X > < a : K e y V a l u e O f D i a g r a m O b j e c t K e y a n y T y p e z b w N T n L X > < a : K e y > < K e y > C o l u m n s \ H E L I C � P T E R O < / K e y > < / a : K e y > < a : V a l u e   i : t y p e = " T a b l e W i d g e t B a s e V i e w S t a t e " / > < / a : K e y V a l u e O f D i a g r a m O b j e c t K e y a n y T y p e z b w N T n L X > < a : K e y V a l u e O f D i a g r a m O b j e c t K e y a n y T y p e z b w N T n L X > < a : K e y > < K e y > C o l u m n s \ P L A N E A D O R < / K e y > < / a : K e y > < a : V a l u e   i : t y p e = " T a b l e W i d g e t B a s e V i e w S t a t e " / > < / a : K e y V a l u e O f D i a g r a m O b j e c t K e y a n y T y p e z b w N T n L X > < a : K e y V a l u e O f D i a g r a m O b j e c t K e y a n y T y p e z b w N T n L X > < a : K e y > < K e y > C o l u m n s \ O T R O S < / K e y > < / a : K e y > < a : V a l u e   i : t y p e = " T a b l e W i d g e t B a s e V i e w S t a t e " / > < / a : K e y V a l u e O f D i a g r a m O b j e c t K e y a n y T y p e z b w N T n L X > < a : K e y V a l u e O f D i a g r a m O b j e c t K e y a n y T y p e z b w N T n L X > < a : K e y > < K e y > C o l u m n s \ S I M U L A D O R   E N T R E N A D O R   D E   V U E L O < / K e y > < / a : K e y > < a : V a l u e   i : t y p e = " T a b l e W i d g e t B a s e V i e w S t a t e " / > < / a : K e y V a l u e O f D i a g r a m O b j e c t K e y a n y T y p e z b w N T n L X > < a : K e y V a l u e O f D i a g r a m O b j e c t K e y a n y T y p e z b w N T n L X > < a : K e y > < K e y > C o l u m n s \ C O N D I C I O N E S   D E   D � A < / K e y > < / a : K e y > < a : V a l u e   i : t y p e = " T a b l e W i d g e t B a s e V i e w S t a t e " / > < / a : K e y V a l u e O f D i a g r a m O b j e c t K e y a n y T y p e z b w N T n L X > < a : K e y V a l u e O f D i a g r a m O b j e c t K e y a n y T y p e z b w N T n L X > < a : K e y > < K e y > C o l u m n s \ C O N D I C I O N E S   D E   N O C H E < / K e y > < / a : K e y > < a : V a l u e   i : t y p e = " T a b l e W i d g e t B a s e V i e w S t a t e " / > < / a : K e y V a l u e O f D i a g r a m O b j e c t K e y a n y T y p e z b w N T n L X > < a : K e y V a l u e O f D i a g r a m O b j e c t K e y a n y T y p e z b w N T n L X > < a : K e y > < K e y > C o l u m n s \ C O N D I C I O N E S   D E   I F R < / K e y > < / a : K e y > < a : V a l u e   i : t y p e = " T a b l e W i d g e t B a s e V i e w S t a t e " / > < / a : K e y V a l u e O f D i a g r a m O b j e c t K e y a n y T y p e z b w N T n L X > < a : K e y V a l u e O f D i a g r a m O b j e c t K e y a n y T y p e z b w N T n L X > < a : K e y > < K e y > C o l u m n s \ T I E M P O   D E   T R A V E S I A < / K e y > < / a : K e y > < a : V a l u e   i : t y p e = " T a b l e W i d g e t B a s e V i e w S t a t e " / > < / a : K e y V a l u e O f D i a g r a m O b j e c t K e y a n y T y p e z b w N T n L X > < a : K e y V a l u e O f D i a g r a m O b j e c t K e y a n y T y p e z b w N T n L X > < a : K e y > < K e y > C o l u m n s \ T I E M P O   D E   S O L O < / K e y > < / a : K e y > < a : V a l u e   i : t y p e = " T a b l e W i d g e t B a s e V i e w S t a t e " / > < / a : K e y V a l u e O f D i a g r a m O b j e c t K e y a n y T y p e z b w N T n L X > < a : K e y V a l u e O f D i a g r a m O b j e c t K e y a n y T y p e z b w N T n L X > < a : K e y > < K e y > C o l u m n s \ T I E M P O   D E   P I L O T O   A L   M A N D O   ( P I C ) < / K e y > < / a : K e y > < a : V a l u e   i : t y p e = " T a b l e W i d g e t B a s e V i e w S t a t e " / > < / a : K e y V a l u e O f D i a g r a m O b j e c t K e y a n y T y p e z b w N T n L X > < a : K e y V a l u e O f D i a g r a m O b j e c t K e y a n y T y p e z b w N T n L X > < a : K e y > < K e y > C o l u m n s \ T I E M P O   D E   C O - P I L O T O ��( S I C ) < / K e y > < / a : K e y > < a : V a l u e   i : t y p e = " T a b l e W i d g e t B a s e V i e w S t a t e " / > < / a : K e y V a l u e O f D i a g r a m O b j e c t K e y a n y T y p e z b w N T n L X > < a : K e y V a l u e O f D i a g r a m O b j e c t K e y a n y T y p e z b w N T n L X > < a : K e y > < K e y > C o l u m n s \ T I E M P O   D E   I N S T R U C C I � N ��R E C I B I D A < / K e y > < / a : K e y > < a : V a l u e   i : t y p e = " T a b l e W i d g e t B a s e V i e w S t a t e " / > < / a : K e y V a l u e O f D i a g r a m O b j e c t K e y a n y T y p e z b w N T n L X > < a : K e y V a l u e O f D i a g r a m O b j e c t K e y a n y T y p e z b w N T n L X > < a : K e y > < K e y > C o l u m n s \ T I E M P O   D E   C O M O ��I N S T R U C T O R ��D E   V U E L O < / K e y > < / a : K e y > < a : V a l u e   i : t y p e = " T a b l e W i d g e t B a s e V i e w S t a t e " / > < / a : K e y V a l u e O f D i a g r a m O b j e c t K e y a n y T y p e z b w N T n L X > < a : K e y V a l u e O f D i a g r a m O b j e c t K e y a n y T y p e z b w N T n L X > < a : K e y > < K e y > C o l u m n s \ D E S P E G U E S   D � A < / K e y > < / a : K e y > < a : V a l u e   i : t y p e = " T a b l e W i d g e t B a s e V i e w S t a t e " / > < / a : K e y V a l u e O f D i a g r a m O b j e c t K e y a n y T y p e z b w N T n L X > < a : K e y V a l u e O f D i a g r a m O b j e c t K e y a n y T y p e z b w N T n L X > < a : K e y > < K e y > C o l u m n s \ D E S P E G U E S   N O C H E < / K e y > < / a : K e y > < a : V a l u e   i : t y p e = " T a b l e W i d g e t B a s e V i e w S t a t e " / > < / a : K e y V a l u e O f D i a g r a m O b j e c t K e y a n y T y p e z b w N T n L X > < a : K e y V a l u e O f D i a g r a m O b j e c t K e y a n y T y p e z b w N T n L X > < a : K e y > < K e y > C o l u m n s \ A T E R R I Z A J E S   D � A < / K e y > < / a : K e y > < a : V a l u e   i : t y p e = " T a b l e W i d g e t B a s e V i e w S t a t e " / > < / a : K e y V a l u e O f D i a g r a m O b j e c t K e y a n y T y p e z b w N T n L X > < a : K e y V a l u e O f D i a g r a m O b j e c t K e y a n y T y p e z b w N T n L X > < a : K e y > < K e y > C o l u m n s \ A T E R R I Z A J E S   N O C H E < / K e y > < / a : K e y > < a : V a l u e   i : t y p e = " T a b l e W i d g e t B a s e V i e w S t a t e " / > < / a : K e y V a l u e O f D i a g r a m O b j e c t K e y a n y T y p e z b w N T n L X > < a : K e y V a l u e O f D i a g r a m O b j e c t K e y a n y T y p e z b w N T n L X > < a : K e y > < K e y > C o l u m n s \ N � M   A P R O X I M A C I O N E S < / K e y > < / a : K e y > < a : V a l u e   i : t y p e = " T a b l e W i d g e t B a s e V i e w S t a t e " / > < / a : K e y V a l u e O f D i a g r a m O b j e c t K e y a n y T y p e z b w N T n L X > < a : K e y V a l u e O f D i a g r a m O b j e c t K e y a n y T y p e z b w N T n L X > < a : K e y > < K e y > C o l u m n s \ T I P O   D E   A P R O X I M A C I O N E S < / K e y > < / a : K e y > < a : V a l u e   i : t y p e = " T a b l e W i d g e t B a s e V i e w S t a t e " / > < / a : K e y V a l u e O f D i a g r a m O b j e c t K e y a n y T y p e z b w N T n L X > < a : K e y V a l u e O f D i a g r a m O b j e c t K e y a n y T y p e z b w N T n L X > < a : K e y > < K e y > C o l u m n s \ C o l u m n a 1 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xml>��< ? x m l   v e r s i o n = " 1 . 0 "   e n c o d i n g = " u t f - 1 6 " ? > < D a t a M a s h u p   x m l n s = " h t t p : / / s c h e m a s . m i c r o s o f t . c o m / D a t a M a s h u p " > A A A A A B Q D A A B Q S w M E F A A C A A g A q F Y S V Y M f t p 6 k A A A A 9 g A A A B I A H A B D b 2 5 m a W c v U G F j a 2 F n Z S 5 4 b W w g o h g A K K A U A A A A A A A A A A A A A A A A A A A A A A A A A A A A h Y + x D o I w G I R f h X S n L X X Q k J 8 y G D d J T E i M a 1 M q N E J r a L G 8 m 4 O P 5 C u I U d T N 8 e 6 + S + 7 u 1 x v k Y 9 d G F 9 U 7 b U 2 G E k x R p I y 0 l T Z 1 h g Z / j F c o 5 7 A T 8 i R q F U 2 w c e n o d I Y a 7 8 8 p I S E E H B b Y 9 j V h l C b k U G x L 2 a h O x N o 4 L 4 x U 6 N O q / r c Q h / 1 r D G c 4 o U v M 6 L Q J y G x C o c 0 X Y F P 2 T H 9 M W A + t H 3 r F l Y s 3 J Z B Z A n l / 4 A 9 Q S w M E F A A C A A g A q F Y S 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h W E l U o i k e 4 D g A A A B E A A A A T A B w A R m 9 y b X V s Y X M v U 2 V j d G l v b j E u b S C i G A A o o B Q A A A A A A A A A A A A A A A A A A A A A A A A A A A A r T k 0 u y c z P U w i G 0 I b W A F B L A Q I t A B Q A A g A I A K h W E l W D H 7 a e p A A A A P Y A A A A S A A A A A A A A A A A A A A A A A A A A A A B D b 2 5 m a W c v U G F j a 2 F n Z S 5 4 b W x Q S w E C L Q A U A A I A C A C o V h J V D 8 r p q 6 Q A A A D p A A A A E w A A A A A A A A A A A A A A A A D w A A A A W 0 N v b n R l b n R f V H l w Z X N d L n h t b F B L A Q I t A B Q A A g A I A K h W E l 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p m U j 7 O 4 2 p R r u Q K 6 c 3 F V 0 0 A A A A A A I A A A A A A B B m A A A A A Q A A I A A A A L Y j y 7 e O a t F u d y p / J U r 0 k a y B s 4 s L i 5 A I w H W y E x M Y Z q B b A A A A A A 6 A A A A A A g A A I A A A A D H z 6 d K e Y Z J C c 6 m / l S F d G o t Q 4 6 S Z 8 + F j 3 g n m t v X R 5 W 8 L U A A A A A 9 y u D O V a h t c c m t m p b 5 Z a 7 7 5 w e t V c H 5 O z / / s e I A v b s N B X y s T d k L B p q e a / l z D G 4 t 2 r V B p T h N x e 7 e l e n g A k z 6 H 3 N e F T y r U B e 7 P p h X X k 0 q n t f D 4 Q A A A A L P N H O v O C 0 F c C n i F W j K v U B I B u 5 U s C B E b Z W t H f x h o Q 7 o X k S N C w O n X G 7 D C 1 I y s 1 N i K a L k 6 y 8 z 4 s T d w R 5 N F o 5 A A W s U = < / D a t a M a s h u p > 
</file>

<file path=customXml/itemProps1.xml><?xml version="1.0" encoding="utf-8"?>
<ds:datastoreItem xmlns:ds="http://schemas.openxmlformats.org/officeDocument/2006/customXml" ds:itemID="{14126DA0-63FB-4FB3-9DC8-9FA5DCD73C78}">
  <ds:schemaRefs>
    <ds:schemaRef ds:uri="http://gemini/pivotcustomization/TableWidget"/>
  </ds:schemaRefs>
</ds:datastoreItem>
</file>

<file path=customXml/itemProps2.xml><?xml version="1.0" encoding="utf-8"?>
<ds:datastoreItem xmlns:ds="http://schemas.openxmlformats.org/officeDocument/2006/customXml" ds:itemID="{6DC6C3F8-50D9-4F8F-A687-CA650F75B852}">
  <ds:schemaRefs>
    <ds:schemaRef ds:uri="http://gemini/pivotcustomization/FormulaBarState"/>
  </ds:schemaRefs>
</ds:datastoreItem>
</file>

<file path=customXml/itemProps3.xml><?xml version="1.0" encoding="utf-8"?>
<ds:datastoreItem xmlns:ds="http://schemas.openxmlformats.org/officeDocument/2006/customXml" ds:itemID="{5609C5CB-3189-4612-8F7A-37BE1C48D8D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Portada</vt:lpstr>
      <vt:lpstr>Datos Personales</vt:lpstr>
      <vt:lpstr>Instrucciones</vt:lpstr>
      <vt:lpstr>Dashboard</vt:lpstr>
      <vt:lpstr>Bitácora</vt:lpstr>
      <vt:lpstr>Resumen Anual</vt:lpstr>
      <vt:lpstr>Resumen Aeronave</vt:lpstr>
      <vt:lpstr>Bitácoras Anteriores</vt:lpstr>
      <vt:lpstr>Enmiendas</vt:lpstr>
      <vt:lpstr>Control Viáticos</vt:lpstr>
      <vt:lpstr>Bitácora!Print_Area</vt:lpstr>
      <vt:lpstr>'Datos Personales'!Print_Area</vt:lpstr>
      <vt:lpstr>Enmiendas!Print_Area</vt:lpstr>
      <vt:lpstr>Instrucciones!Print_Area</vt:lpstr>
      <vt:lpstr>Portada!Print_Area</vt:lpstr>
      <vt:lpstr>'Resumen Aeronave'!Print_Area</vt:lpstr>
      <vt:lpstr>'Resumen Anual'!Print_Area</vt:lpstr>
      <vt:lpstr>Bitácora!Print_Titles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Pablo Andrés Fuentealba Vos</dc:creator>
  <cp:keywords/>
  <dc:description/>
  <cp:lastModifiedBy>Pablo Andrés Fuentealba Vos</cp:lastModifiedBy>
  <cp:revision/>
  <cp:lastPrinted>2023-06-23T01:19:34Z</cp:lastPrinted>
  <dcterms:created xsi:type="dcterms:W3CDTF">2021-12-25T21:23:58Z</dcterms:created>
  <dcterms:modified xsi:type="dcterms:W3CDTF">2023-06-25T00:53:35Z</dcterms:modified>
  <cp:category/>
  <cp:contentStatus/>
</cp:coreProperties>
</file>